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3.xml" ContentType="application/vnd.openxmlformats-officedocument.spreadsheetml.comments+xml"/>
  <Override PartName="/xl/drawings/drawing4.xml" ContentType="application/vnd.openxmlformats-officedocument.drawing+xml"/>
  <Override PartName="/xl/tables/table2.xml" ContentType="application/vnd.openxmlformats-officedocument.spreadsheetml.table+xml"/>
  <Override PartName="/xl/comments4.xml" ContentType="application/vnd.openxmlformats-officedocument.spreadsheetml.comments+xml"/>
  <Override PartName="/xl/drawings/drawing5.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comments5.xml" ContentType="application/vnd.openxmlformats-officedocument.spreadsheetml.comments+xml"/>
  <Override PartName="/xl/drawings/drawing6.xml" ContentType="application/vnd.openxmlformats-officedocument.drawing+xml"/>
  <Override PartName="/xl/tables/table5.xml" ContentType="application/vnd.openxmlformats-officedocument.spreadsheetml.table+xml"/>
  <Override PartName="/xl/tables/table6.xml" ContentType="application/vnd.openxmlformats-officedocument.spreadsheetml.table+xml"/>
  <Override PartName="/xl/comments6.xml" ContentType="application/vnd.openxmlformats-officedocument.spreadsheetml.comments+xml"/>
  <Override PartName="/xl/drawings/drawing7.xml" ContentType="application/vnd.openxmlformats-officedocument.drawing+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0"/>
  <workbookPr codeName="ThisWorkbook" defaultThemeVersion="166925"/>
  <mc:AlternateContent xmlns:mc="http://schemas.openxmlformats.org/markup-compatibility/2006">
    <mc:Choice Requires="x15">
      <x15ac:absPath xmlns:x15ac="http://schemas.microsoft.com/office/spreadsheetml/2010/11/ac" url="/Users/apple/Documents/FUGA/MUELLE/24 septiembre/"/>
    </mc:Choice>
  </mc:AlternateContent>
  <xr:revisionPtr revIDLastSave="0" documentId="8_{03853557-2779-5C4E-90E8-0C2B105F133C}" xr6:coauthVersionLast="47" xr6:coauthVersionMax="47" xr10:uidLastSave="{00000000-0000-0000-0000-000000000000}"/>
  <bookViews>
    <workbookView xWindow="0" yWindow="660" windowWidth="29040" windowHeight="15840" tabRatio="706" activeTab="4" xr2:uid="{00000000-000D-0000-FFFF-FFFF00000000}"/>
  </bookViews>
  <sheets>
    <sheet name="SMMLV" sheetId="19" state="hidden" r:id="rId1"/>
    <sheet name="IPC DIC" sheetId="20" state="hidden" r:id="rId2"/>
    <sheet name="portada" sheetId="11" r:id="rId3"/>
    <sheet name="Resumen" sheetId="5" r:id="rId4"/>
    <sheet name="Tarifas" sheetId="1" r:id="rId5"/>
    <sheet name="Escala Salarial" sheetId="23" r:id="rId6"/>
    <sheet name="Personal" sheetId="3" r:id="rId7"/>
    <sheet name="Factor Multiplicador" sheetId="4" r:id="rId8"/>
    <sheet name="EQUIPOS Y OTROS" sheetId="21" r:id="rId9"/>
    <sheet name="COTIZACIONES LEP" sheetId="27" r:id="rId10"/>
    <sheet name="PRESUP OF" sheetId="13" r:id="rId11"/>
    <sheet name="CIO" sheetId="9" state="hidden" r:id="rId12"/>
    <sheet name="Distribución Presupuestal" sheetId="26" r:id="rId13"/>
  </sheets>
  <definedNames>
    <definedName name="_xlnm._FilterDatabase" localSheetId="11" hidden="1">CIO!$A$2:$U$14149</definedName>
    <definedName name="_IPC2018" localSheetId="10">Tarifas!#REF!</definedName>
    <definedName name="_IPC2018">Tarifas!#REF!</definedName>
    <definedName name="AMPAROS_DIS" localSheetId="11">Tabla2[#All]</definedName>
    <definedName name="AMPAROS_DIS" localSheetId="8">Tabla2[#All]</definedName>
    <definedName name="AMPAROS_DIS" localSheetId="10">Tabla2[#All]</definedName>
    <definedName name="AMPAROS_DIS">Tabla2[#All]</definedName>
    <definedName name="AMPAROS_OBR" localSheetId="11">Tabla5[#All]</definedName>
    <definedName name="AMPAROS_OBR" localSheetId="8">Tabla5[#All]</definedName>
    <definedName name="AMPAROS_OBR" localSheetId="10">Tabla5[#All]</definedName>
    <definedName name="AMPAROS_OBR">Tabla5[#All]</definedName>
    <definedName name="_xlnm.Print_Area" localSheetId="8">'EQUIPOS Y OTROS'!$A$1:$P$71</definedName>
    <definedName name="_xlnm.Print_Area" localSheetId="5">'Escala Salarial'!$A$1:$J$71</definedName>
    <definedName name="_xlnm.Print_Area" localSheetId="7">'Factor Multiplicador'!$A$1:$K$122</definedName>
    <definedName name="_xlnm.Print_Area" localSheetId="6">Personal!$A$1:$BI$77</definedName>
    <definedName name="_xlnm.Print_Area" localSheetId="2">portada!$A$1:$A$30</definedName>
    <definedName name="_xlnm.Print_Area" localSheetId="10">'PRESUP OF'!$A$1:$I$63</definedName>
    <definedName name="_xlnm.Print_Area" localSheetId="3">Resumen!$A$1:$D$55</definedName>
    <definedName name="_xlnm.Print_Area" localSheetId="4">Tarifas!$A$1:$I$50</definedName>
    <definedName name="CIO">CIO!$A:$F</definedName>
    <definedName name="DETALLE">#REF!</definedName>
    <definedName name="ESPE2">Tarifas!#REF!</definedName>
    <definedName name="PERS_OBRA" localSheetId="11">Tabla1[#All]</definedName>
    <definedName name="PERS_OBRA" localSheetId="8">Tabla1[#All]</definedName>
    <definedName name="PERS_OBRA" localSheetId="10">Tabla1[#All]</definedName>
    <definedName name="PERS_OBRA">Tabla1[#All]</definedName>
    <definedName name="Personal1" localSheetId="8">Tabla1[#All]</definedName>
    <definedName name="Personal1">Tabla1[#All]</definedName>
    <definedName name="PROF3">Tarifas!#REF!</definedName>
    <definedName name="PROF4">Tarifas!#REF!</definedName>
    <definedName name="PROF5">Tarifas!#REF!</definedName>
    <definedName name="PROF6">Tarifas!#REF!</definedName>
    <definedName name="PROF7">Tarifas!#REF!</definedName>
    <definedName name="PROF8">Tarifas!#REF!</definedName>
    <definedName name="PROFAUX">Tarifas!#REF!</definedName>
    <definedName name="TARIFA_IDRD">Tarifas!$A$2:$I$50</definedName>
    <definedName name="Tipo_Ensayo">#REF!</definedName>
    <definedName name="_xlnm.Print_Titles" localSheetId="3">Resumen!$1:$9</definedName>
    <definedName name="TODINSDET">#REF!</definedName>
    <definedName name="TODINSDET30ABR">#REF!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5" i="26" l="1"/>
  <c r="E24" i="26"/>
  <c r="C24" i="26"/>
  <c r="B24" i="26"/>
  <c r="F53" i="21"/>
  <c r="F54" i="21"/>
  <c r="F55" i="21"/>
  <c r="F56" i="21"/>
  <c r="F57" i="21"/>
  <c r="F58" i="21"/>
  <c r="F59" i="21"/>
  <c r="F60" i="21"/>
  <c r="F61" i="21"/>
  <c r="F62" i="21"/>
  <c r="F63" i="21"/>
  <c r="F64" i="21"/>
  <c r="F65" i="21"/>
  <c r="F66" i="21"/>
  <c r="F67" i="21"/>
  <c r="F68" i="21"/>
  <c r="F69" i="21"/>
  <c r="E53" i="21"/>
  <c r="E54" i="21"/>
  <c r="E55" i="21"/>
  <c r="E56" i="21"/>
  <c r="E57" i="21"/>
  <c r="E58" i="21"/>
  <c r="E59" i="21"/>
  <c r="E60" i="21"/>
  <c r="E61" i="21"/>
  <c r="E62" i="21"/>
  <c r="E63" i="21"/>
  <c r="E64" i="21"/>
  <c r="E65" i="21"/>
  <c r="E66" i="21"/>
  <c r="E67" i="21"/>
  <c r="E68" i="21"/>
  <c r="E69" i="21"/>
  <c r="P20" i="27"/>
  <c r="O20" i="27"/>
  <c r="G12" i="26" l="1"/>
  <c r="H12" i="26"/>
  <c r="H15" i="26" s="1"/>
  <c r="B20" i="26" s="1"/>
  <c r="I12" i="26"/>
  <c r="J12" i="26"/>
  <c r="J15" i="26" s="1"/>
  <c r="D20" i="26" s="1"/>
  <c r="D21" i="26" s="1"/>
  <c r="D24" i="26" s="1"/>
  <c r="G13" i="26"/>
  <c r="H13" i="26"/>
  <c r="I13" i="26"/>
  <c r="J13" i="26"/>
  <c r="G14" i="26"/>
  <c r="H14" i="26"/>
  <c r="I14" i="26"/>
  <c r="J14" i="26"/>
  <c r="B22" i="26"/>
  <c r="E22" i="26" s="1"/>
  <c r="C22" i="26"/>
  <c r="D22" i="26"/>
  <c r="E32" i="26"/>
  <c r="I15" i="26" l="1"/>
  <c r="C20" i="26" s="1"/>
  <c r="C21" i="26" s="1"/>
  <c r="D25" i="26"/>
  <c r="D26" i="26"/>
  <c r="C32" i="26" s="1"/>
  <c r="D32" i="26" s="1"/>
  <c r="D33" i="26" s="1"/>
  <c r="C25" i="26"/>
  <c r="C26" i="26" s="1"/>
  <c r="B21" i="26"/>
  <c r="M22" i="4"/>
  <c r="M23" i="4"/>
  <c r="F23" i="4" s="1"/>
  <c r="M24" i="4"/>
  <c r="M25" i="4"/>
  <c r="M26" i="4"/>
  <c r="C7" i="21"/>
  <c r="E20" i="26" l="1"/>
  <c r="E21" i="26"/>
  <c r="F22" i="4"/>
  <c r="G22" i="4"/>
  <c r="E14149" i="9"/>
  <c r="E14148" i="9"/>
  <c r="E14147" i="9"/>
  <c r="E14146" i="9"/>
  <c r="E14145" i="9"/>
  <c r="E14144" i="9"/>
  <c r="E14143" i="9"/>
  <c r="E14142" i="9"/>
  <c r="E14141" i="9"/>
  <c r="E14140" i="9"/>
  <c r="E14139" i="9"/>
  <c r="E14138" i="9"/>
  <c r="E14137" i="9"/>
  <c r="E14136" i="9"/>
  <c r="E14135" i="9"/>
  <c r="E14134" i="9"/>
  <c r="E14133" i="9"/>
  <c r="E14132" i="9"/>
  <c r="E14131" i="9"/>
  <c r="E14130" i="9"/>
  <c r="E14129" i="9"/>
  <c r="E14128" i="9"/>
  <c r="E14127" i="9"/>
  <c r="E14126" i="9"/>
  <c r="E14125" i="9"/>
  <c r="E14124" i="9"/>
  <c r="E14123" i="9"/>
  <c r="E14122" i="9"/>
  <c r="E14121" i="9"/>
  <c r="E14120" i="9"/>
  <c r="E14119" i="9"/>
  <c r="E14118" i="9"/>
  <c r="E14117" i="9"/>
  <c r="E14116" i="9"/>
  <c r="E14115" i="9"/>
  <c r="E14114" i="9"/>
  <c r="E14113" i="9"/>
  <c r="E14112" i="9"/>
  <c r="E14111" i="9"/>
  <c r="E14110" i="9"/>
  <c r="E14109" i="9"/>
  <c r="E14108" i="9"/>
  <c r="E14107" i="9"/>
  <c r="E14106" i="9"/>
  <c r="E14105" i="9"/>
  <c r="E14104" i="9"/>
  <c r="E14103" i="9"/>
  <c r="E14102" i="9"/>
  <c r="E14101" i="9"/>
  <c r="E14100" i="9"/>
  <c r="E14099" i="9"/>
  <c r="E14098" i="9"/>
  <c r="E14097" i="9"/>
  <c r="E14096" i="9"/>
  <c r="E14095" i="9"/>
  <c r="E14094" i="9"/>
  <c r="E14093" i="9"/>
  <c r="E14092" i="9"/>
  <c r="E14091" i="9"/>
  <c r="E14090" i="9"/>
  <c r="E14089" i="9"/>
  <c r="E14088" i="9"/>
  <c r="E14087" i="9"/>
  <c r="E14086" i="9"/>
  <c r="E14085" i="9"/>
  <c r="E14084" i="9"/>
  <c r="E14083" i="9"/>
  <c r="E14082" i="9"/>
  <c r="E14081" i="9"/>
  <c r="E14080" i="9"/>
  <c r="E14079" i="9"/>
  <c r="E14078" i="9"/>
  <c r="E14077" i="9"/>
  <c r="E14076" i="9"/>
  <c r="E14075" i="9"/>
  <c r="E14074" i="9"/>
  <c r="E14073" i="9"/>
  <c r="E14072" i="9"/>
  <c r="E14071" i="9"/>
  <c r="E14070" i="9"/>
  <c r="E14069" i="9"/>
  <c r="E14068" i="9"/>
  <c r="E14067" i="9"/>
  <c r="E14066" i="9"/>
  <c r="E14065" i="9"/>
  <c r="E14064" i="9"/>
  <c r="E14063" i="9"/>
  <c r="E14062" i="9"/>
  <c r="E14061" i="9"/>
  <c r="E14060" i="9"/>
  <c r="E14059" i="9"/>
  <c r="E14058" i="9"/>
  <c r="E14057" i="9"/>
  <c r="E14056" i="9"/>
  <c r="E14055" i="9"/>
  <c r="E14054" i="9"/>
  <c r="E14053" i="9"/>
  <c r="E14052" i="9"/>
  <c r="E14051" i="9"/>
  <c r="E14050" i="9"/>
  <c r="E14049" i="9"/>
  <c r="E14048" i="9"/>
  <c r="E14047" i="9"/>
  <c r="E14046" i="9"/>
  <c r="E14045" i="9"/>
  <c r="E14044" i="9"/>
  <c r="E14043" i="9"/>
  <c r="E14042" i="9"/>
  <c r="E14041" i="9"/>
  <c r="E14040" i="9"/>
  <c r="E14039" i="9"/>
  <c r="E14038" i="9"/>
  <c r="E14037" i="9"/>
  <c r="E14036" i="9"/>
  <c r="E14035" i="9"/>
  <c r="E14034" i="9"/>
  <c r="E14033" i="9"/>
  <c r="E14032" i="9"/>
  <c r="E14031" i="9"/>
  <c r="E14030" i="9"/>
  <c r="E14029" i="9"/>
  <c r="E14028" i="9"/>
  <c r="E14027" i="9"/>
  <c r="E14026" i="9"/>
  <c r="E14025" i="9"/>
  <c r="E14024" i="9"/>
  <c r="E14023" i="9"/>
  <c r="E14022" i="9"/>
  <c r="E14021" i="9"/>
  <c r="E14020" i="9"/>
  <c r="E14019" i="9"/>
  <c r="E14018" i="9"/>
  <c r="E14017" i="9"/>
  <c r="E14016" i="9"/>
  <c r="E14015" i="9"/>
  <c r="E14014" i="9"/>
  <c r="E14013" i="9"/>
  <c r="E14012" i="9"/>
  <c r="E14011" i="9"/>
  <c r="E14010" i="9"/>
  <c r="E14009" i="9"/>
  <c r="E14008" i="9"/>
  <c r="E14007" i="9"/>
  <c r="E14006" i="9"/>
  <c r="E14005" i="9"/>
  <c r="E14004" i="9"/>
  <c r="E14003" i="9"/>
  <c r="E14002" i="9"/>
  <c r="E14001" i="9"/>
  <c r="E14000" i="9"/>
  <c r="E13999" i="9"/>
  <c r="E13998" i="9"/>
  <c r="E13997" i="9"/>
  <c r="E13996" i="9"/>
  <c r="E13995" i="9"/>
  <c r="E13994" i="9"/>
  <c r="E13993" i="9"/>
  <c r="E13992" i="9"/>
  <c r="E13991" i="9"/>
  <c r="E13990" i="9"/>
  <c r="E13989" i="9"/>
  <c r="E13988" i="9"/>
  <c r="E13987" i="9"/>
  <c r="E13986" i="9"/>
  <c r="E13985" i="9"/>
  <c r="E13984" i="9"/>
  <c r="E13983" i="9"/>
  <c r="E13982" i="9"/>
  <c r="E13981" i="9"/>
  <c r="E13980" i="9"/>
  <c r="E13979" i="9"/>
  <c r="E13978" i="9"/>
  <c r="E13977" i="9"/>
  <c r="E13976" i="9"/>
  <c r="E13975" i="9"/>
  <c r="E13974" i="9"/>
  <c r="E13973" i="9"/>
  <c r="E13972" i="9"/>
  <c r="E13971" i="9"/>
  <c r="E13970" i="9"/>
  <c r="E13969" i="9"/>
  <c r="E13968" i="9"/>
  <c r="E13967" i="9"/>
  <c r="E13966" i="9"/>
  <c r="E13965" i="9"/>
  <c r="E13964" i="9"/>
  <c r="E13963" i="9"/>
  <c r="E13962" i="9"/>
  <c r="E13961" i="9"/>
  <c r="E13960" i="9"/>
  <c r="E13959" i="9"/>
  <c r="E13958" i="9"/>
  <c r="E13957" i="9"/>
  <c r="E13956" i="9"/>
  <c r="E13955" i="9"/>
  <c r="E13954" i="9"/>
  <c r="E13953" i="9"/>
  <c r="E13952" i="9"/>
  <c r="E13951" i="9"/>
  <c r="E13950" i="9"/>
  <c r="E13949" i="9"/>
  <c r="E13948" i="9"/>
  <c r="E13947" i="9"/>
  <c r="E13946" i="9"/>
  <c r="E13945" i="9"/>
  <c r="E13944" i="9"/>
  <c r="E13943" i="9"/>
  <c r="E13942" i="9"/>
  <c r="E13941" i="9"/>
  <c r="E13940" i="9"/>
  <c r="E13939" i="9"/>
  <c r="E13938" i="9"/>
  <c r="E13937" i="9"/>
  <c r="E13936" i="9"/>
  <c r="E13935" i="9"/>
  <c r="E13934" i="9"/>
  <c r="E13933" i="9"/>
  <c r="E13932" i="9"/>
  <c r="E13931" i="9"/>
  <c r="E13930" i="9"/>
  <c r="E13929" i="9"/>
  <c r="E13928" i="9"/>
  <c r="E13927" i="9"/>
  <c r="E13926" i="9"/>
  <c r="E13925" i="9"/>
  <c r="E13924" i="9"/>
  <c r="E13923" i="9"/>
  <c r="E13922" i="9"/>
  <c r="E13921" i="9"/>
  <c r="E13920" i="9"/>
  <c r="E13919" i="9"/>
  <c r="E13918" i="9"/>
  <c r="E13917" i="9"/>
  <c r="E13916" i="9"/>
  <c r="E13915" i="9"/>
  <c r="E13914" i="9"/>
  <c r="E13913" i="9"/>
  <c r="E13912" i="9"/>
  <c r="E13911" i="9"/>
  <c r="E13910" i="9"/>
  <c r="E13909" i="9"/>
  <c r="E13908" i="9"/>
  <c r="E13907" i="9"/>
  <c r="E13906" i="9"/>
  <c r="E13905" i="9"/>
  <c r="E13904" i="9"/>
  <c r="E13903" i="9"/>
  <c r="E13902" i="9"/>
  <c r="E13901" i="9"/>
  <c r="E13900" i="9"/>
  <c r="E13899" i="9"/>
  <c r="E13898" i="9"/>
  <c r="E13897" i="9"/>
  <c r="E13896" i="9"/>
  <c r="E13895" i="9"/>
  <c r="E13894" i="9"/>
  <c r="E13893" i="9"/>
  <c r="E13892" i="9"/>
  <c r="E13891" i="9"/>
  <c r="E13890" i="9"/>
  <c r="E13889" i="9"/>
  <c r="E13888" i="9"/>
  <c r="E13887" i="9"/>
  <c r="E13886" i="9"/>
  <c r="E13885" i="9"/>
  <c r="E13884" i="9"/>
  <c r="E13883" i="9"/>
  <c r="E13882" i="9"/>
  <c r="E13881" i="9"/>
  <c r="E13880" i="9"/>
  <c r="E13879" i="9"/>
  <c r="E13878" i="9"/>
  <c r="E13877" i="9"/>
  <c r="E13876" i="9"/>
  <c r="E13875" i="9"/>
  <c r="E13874" i="9"/>
  <c r="E13873" i="9"/>
  <c r="E13872" i="9"/>
  <c r="E13871" i="9"/>
  <c r="E13870" i="9"/>
  <c r="E13869" i="9"/>
  <c r="E13868" i="9"/>
  <c r="E13867" i="9"/>
  <c r="E13866" i="9"/>
  <c r="E13865" i="9"/>
  <c r="E13864" i="9"/>
  <c r="E13863" i="9"/>
  <c r="E13862" i="9"/>
  <c r="E13861" i="9"/>
  <c r="E13860" i="9"/>
  <c r="E13859" i="9"/>
  <c r="E13858" i="9"/>
  <c r="E13857" i="9"/>
  <c r="E13856" i="9"/>
  <c r="E13855" i="9"/>
  <c r="E13854" i="9"/>
  <c r="E13853" i="9"/>
  <c r="E13852" i="9"/>
  <c r="E13851" i="9"/>
  <c r="E13850" i="9"/>
  <c r="E13849" i="9"/>
  <c r="E13848" i="9"/>
  <c r="E13847" i="9"/>
  <c r="E13846" i="9"/>
  <c r="E13845" i="9"/>
  <c r="E13844" i="9"/>
  <c r="E13843" i="9"/>
  <c r="E13842" i="9"/>
  <c r="E13841" i="9"/>
  <c r="E13840" i="9"/>
  <c r="E13839" i="9"/>
  <c r="E13838" i="9"/>
  <c r="E13837" i="9"/>
  <c r="E13836" i="9"/>
  <c r="E13835" i="9"/>
  <c r="E13834" i="9"/>
  <c r="E13833" i="9"/>
  <c r="E13832" i="9"/>
  <c r="E13831" i="9"/>
  <c r="E13830" i="9"/>
  <c r="E13829" i="9"/>
  <c r="E13828" i="9"/>
  <c r="E13827" i="9"/>
  <c r="E13826" i="9"/>
  <c r="E13825" i="9"/>
  <c r="E13824" i="9"/>
  <c r="E13823" i="9"/>
  <c r="E13822" i="9"/>
  <c r="E13821" i="9"/>
  <c r="E13820" i="9"/>
  <c r="E13819" i="9"/>
  <c r="E13818" i="9"/>
  <c r="E13817" i="9"/>
  <c r="E13816" i="9"/>
  <c r="E13815" i="9"/>
  <c r="E13814" i="9"/>
  <c r="E13813" i="9"/>
  <c r="E13812" i="9"/>
  <c r="E13811" i="9"/>
  <c r="E13810" i="9"/>
  <c r="E13809" i="9"/>
  <c r="E13808" i="9"/>
  <c r="E13807" i="9"/>
  <c r="E13806" i="9"/>
  <c r="E13805" i="9"/>
  <c r="E13804" i="9"/>
  <c r="E13803" i="9"/>
  <c r="E13802" i="9"/>
  <c r="E13801" i="9"/>
  <c r="E13800" i="9"/>
  <c r="E13799" i="9"/>
  <c r="E13798" i="9"/>
  <c r="E13797" i="9"/>
  <c r="E13796" i="9"/>
  <c r="E13795" i="9"/>
  <c r="E13794" i="9"/>
  <c r="E13793" i="9"/>
  <c r="E13792" i="9"/>
  <c r="E13791" i="9"/>
  <c r="E13790" i="9"/>
  <c r="E13789" i="9"/>
  <c r="E13788" i="9"/>
  <c r="E13787" i="9"/>
  <c r="E13786" i="9"/>
  <c r="E13785" i="9"/>
  <c r="E13784" i="9"/>
  <c r="E13783" i="9"/>
  <c r="E13782" i="9"/>
  <c r="E13781" i="9"/>
  <c r="E13780" i="9"/>
  <c r="E13779" i="9"/>
  <c r="E13778" i="9"/>
  <c r="E13777" i="9"/>
  <c r="E13776" i="9"/>
  <c r="E13775" i="9"/>
  <c r="E13774" i="9"/>
  <c r="E13773" i="9"/>
  <c r="E13772" i="9"/>
  <c r="E13771" i="9"/>
  <c r="E13770" i="9"/>
  <c r="E13769" i="9"/>
  <c r="E13768" i="9"/>
  <c r="E13767" i="9"/>
  <c r="E13766" i="9"/>
  <c r="E13765" i="9"/>
  <c r="E13764" i="9"/>
  <c r="E13763" i="9"/>
  <c r="E13762" i="9"/>
  <c r="E13761" i="9"/>
  <c r="E13760" i="9"/>
  <c r="E13759" i="9"/>
  <c r="E13758" i="9"/>
  <c r="E13757" i="9"/>
  <c r="E13756" i="9"/>
  <c r="E13755" i="9"/>
  <c r="E13754" i="9"/>
  <c r="E13753" i="9"/>
  <c r="E13752" i="9"/>
  <c r="E13751" i="9"/>
  <c r="E13750" i="9"/>
  <c r="E13749" i="9"/>
  <c r="E13748" i="9"/>
  <c r="E13747" i="9"/>
  <c r="E13746" i="9"/>
  <c r="E13745" i="9"/>
  <c r="E13744" i="9"/>
  <c r="E13743" i="9"/>
  <c r="E13742" i="9"/>
  <c r="E13741" i="9"/>
  <c r="E13740" i="9"/>
  <c r="E13739" i="9"/>
  <c r="E13738" i="9"/>
  <c r="E13737" i="9"/>
  <c r="E13736" i="9"/>
  <c r="E13735" i="9"/>
  <c r="E13734" i="9"/>
  <c r="E13733" i="9"/>
  <c r="E13732" i="9"/>
  <c r="E13731" i="9"/>
  <c r="E13730" i="9"/>
  <c r="E13729" i="9"/>
  <c r="E13728" i="9"/>
  <c r="E13727" i="9"/>
  <c r="E13726" i="9"/>
  <c r="E13725" i="9"/>
  <c r="E13724" i="9"/>
  <c r="E13723" i="9"/>
  <c r="E13722" i="9"/>
  <c r="E13721" i="9"/>
  <c r="E13720" i="9"/>
  <c r="E13719" i="9"/>
  <c r="E13718" i="9"/>
  <c r="E13717" i="9"/>
  <c r="E13716" i="9"/>
  <c r="E13715" i="9"/>
  <c r="E13714" i="9"/>
  <c r="E13713" i="9"/>
  <c r="E13712" i="9"/>
  <c r="E13711" i="9"/>
  <c r="E13710" i="9"/>
  <c r="E13709" i="9"/>
  <c r="E13708" i="9"/>
  <c r="E13707" i="9"/>
  <c r="E13706" i="9"/>
  <c r="E13705" i="9"/>
  <c r="E13704" i="9"/>
  <c r="E13703" i="9"/>
  <c r="E13702" i="9"/>
  <c r="E13701" i="9"/>
  <c r="E13700" i="9"/>
  <c r="E13699" i="9"/>
  <c r="E13698" i="9"/>
  <c r="E13697" i="9"/>
  <c r="E13696" i="9"/>
  <c r="E13695" i="9"/>
  <c r="E13694" i="9"/>
  <c r="E13693" i="9"/>
  <c r="E13692" i="9"/>
  <c r="E13691" i="9"/>
  <c r="E13690" i="9"/>
  <c r="E13689" i="9"/>
  <c r="E13688" i="9"/>
  <c r="E13687" i="9"/>
  <c r="E13686" i="9"/>
  <c r="E13685" i="9"/>
  <c r="E13684" i="9"/>
  <c r="E13683" i="9"/>
  <c r="E13682" i="9"/>
  <c r="E13681" i="9"/>
  <c r="E13680" i="9"/>
  <c r="E13679" i="9"/>
  <c r="E13678" i="9"/>
  <c r="E13677" i="9"/>
  <c r="E13676" i="9"/>
  <c r="E13675" i="9"/>
  <c r="E13674" i="9"/>
  <c r="E13673" i="9"/>
  <c r="E13672" i="9"/>
  <c r="E13671" i="9"/>
  <c r="E13670" i="9"/>
  <c r="E13669" i="9"/>
  <c r="E13668" i="9"/>
  <c r="E13667" i="9"/>
  <c r="E13666" i="9"/>
  <c r="E13665" i="9"/>
  <c r="E13664" i="9"/>
  <c r="E13663" i="9"/>
  <c r="E13662" i="9"/>
  <c r="E13661" i="9"/>
  <c r="E13660" i="9"/>
  <c r="E13659" i="9"/>
  <c r="E13658" i="9"/>
  <c r="E13657" i="9"/>
  <c r="E13656" i="9"/>
  <c r="E13655" i="9"/>
  <c r="E13654" i="9"/>
  <c r="E13653" i="9"/>
  <c r="E13652" i="9"/>
  <c r="E13651" i="9"/>
  <c r="E13650" i="9"/>
  <c r="E13649" i="9"/>
  <c r="E13648" i="9"/>
  <c r="E13647" i="9"/>
  <c r="E13646" i="9"/>
  <c r="E13645" i="9"/>
  <c r="E13644" i="9"/>
  <c r="E13643" i="9"/>
  <c r="E13642" i="9"/>
  <c r="E13641" i="9"/>
  <c r="E13640" i="9"/>
  <c r="E13639" i="9"/>
  <c r="E13638" i="9"/>
  <c r="E13637" i="9"/>
  <c r="E13636" i="9"/>
  <c r="E13635" i="9"/>
  <c r="E13634" i="9"/>
  <c r="E13633" i="9"/>
  <c r="E13632" i="9"/>
  <c r="E13631" i="9"/>
  <c r="E13630" i="9"/>
  <c r="E13629" i="9"/>
  <c r="E13628" i="9"/>
  <c r="E13627" i="9"/>
  <c r="E13626" i="9"/>
  <c r="E13625" i="9"/>
  <c r="E13624" i="9"/>
  <c r="E13623" i="9"/>
  <c r="E13622" i="9"/>
  <c r="E13621" i="9"/>
  <c r="E13620" i="9"/>
  <c r="E13619" i="9"/>
  <c r="E13618" i="9"/>
  <c r="E13617" i="9"/>
  <c r="E13616" i="9"/>
  <c r="E13615" i="9"/>
  <c r="E13614" i="9"/>
  <c r="E13613" i="9"/>
  <c r="E13612" i="9"/>
  <c r="E13611" i="9"/>
  <c r="E13610" i="9"/>
  <c r="E13609" i="9"/>
  <c r="E13608" i="9"/>
  <c r="E13607" i="9"/>
  <c r="E13606" i="9"/>
  <c r="E13605" i="9"/>
  <c r="E13604" i="9"/>
  <c r="E13603" i="9"/>
  <c r="E13602" i="9"/>
  <c r="E13601" i="9"/>
  <c r="E13600" i="9"/>
  <c r="E13599" i="9"/>
  <c r="E13598" i="9"/>
  <c r="E13597" i="9"/>
  <c r="E13596" i="9"/>
  <c r="E13595" i="9"/>
  <c r="E13594" i="9"/>
  <c r="E13593" i="9"/>
  <c r="E13592" i="9"/>
  <c r="E13591" i="9"/>
  <c r="E13590" i="9"/>
  <c r="E13589" i="9"/>
  <c r="E13588" i="9"/>
  <c r="E13587" i="9"/>
  <c r="E13586" i="9"/>
  <c r="E13585" i="9"/>
  <c r="E13584" i="9"/>
  <c r="E13583" i="9"/>
  <c r="E13582" i="9"/>
  <c r="E13581" i="9"/>
  <c r="E13580" i="9"/>
  <c r="E13579" i="9"/>
  <c r="E13578" i="9"/>
  <c r="E13577" i="9"/>
  <c r="E13576" i="9"/>
  <c r="E13575" i="9"/>
  <c r="E13574" i="9"/>
  <c r="E13573" i="9"/>
  <c r="E13572" i="9"/>
  <c r="E13571" i="9"/>
  <c r="E13570" i="9"/>
  <c r="E13569" i="9"/>
  <c r="E13568" i="9"/>
  <c r="E13567" i="9"/>
  <c r="E13566" i="9"/>
  <c r="E13565" i="9"/>
  <c r="E13564" i="9"/>
  <c r="E13563" i="9"/>
  <c r="E13562" i="9"/>
  <c r="E13561" i="9"/>
  <c r="E13560" i="9"/>
  <c r="E13559" i="9"/>
  <c r="E13558" i="9"/>
  <c r="E13557" i="9"/>
  <c r="E13556" i="9"/>
  <c r="E13555" i="9"/>
  <c r="E13554" i="9"/>
  <c r="E13553" i="9"/>
  <c r="E13552" i="9"/>
  <c r="E13551" i="9"/>
  <c r="E13550" i="9"/>
  <c r="E13549" i="9"/>
  <c r="E13548" i="9"/>
  <c r="E13547" i="9"/>
  <c r="E13546" i="9"/>
  <c r="E13545" i="9"/>
  <c r="E13544" i="9"/>
  <c r="E13543" i="9"/>
  <c r="E13542" i="9"/>
  <c r="E13541" i="9"/>
  <c r="E13540" i="9"/>
  <c r="E13539" i="9"/>
  <c r="E13538" i="9"/>
  <c r="E13537" i="9"/>
  <c r="E13536" i="9"/>
  <c r="E13535" i="9"/>
  <c r="E13534" i="9"/>
  <c r="E13533" i="9"/>
  <c r="E13532" i="9"/>
  <c r="E13531" i="9"/>
  <c r="E13530" i="9"/>
  <c r="E13529" i="9"/>
  <c r="E13528" i="9"/>
  <c r="E13527" i="9"/>
  <c r="E13526" i="9"/>
  <c r="E13525" i="9"/>
  <c r="E13524" i="9"/>
  <c r="E13523" i="9"/>
  <c r="E13522" i="9"/>
  <c r="E13521" i="9"/>
  <c r="E13520" i="9"/>
  <c r="E13519" i="9"/>
  <c r="E13518" i="9"/>
  <c r="E13517" i="9"/>
  <c r="E13516" i="9"/>
  <c r="E13515" i="9"/>
  <c r="E13514" i="9"/>
  <c r="E13513" i="9"/>
  <c r="E13512" i="9"/>
  <c r="E13511" i="9"/>
  <c r="E13510" i="9"/>
  <c r="E13509" i="9"/>
  <c r="E13508" i="9"/>
  <c r="E13507" i="9"/>
  <c r="E13506" i="9"/>
  <c r="E13505" i="9"/>
  <c r="E13504" i="9"/>
  <c r="E13503" i="9"/>
  <c r="E13502" i="9"/>
  <c r="E13501" i="9"/>
  <c r="E13500" i="9"/>
  <c r="E13499" i="9"/>
  <c r="E13498" i="9"/>
  <c r="E13497" i="9"/>
  <c r="E13496" i="9"/>
  <c r="E13495" i="9"/>
  <c r="E13494" i="9"/>
  <c r="E13493" i="9"/>
  <c r="E13492" i="9"/>
  <c r="E13491" i="9"/>
  <c r="E13490" i="9"/>
  <c r="E13489" i="9"/>
  <c r="E13488" i="9"/>
  <c r="E13487" i="9"/>
  <c r="E13486" i="9"/>
  <c r="E13485" i="9"/>
  <c r="E13484" i="9"/>
  <c r="E13483" i="9"/>
  <c r="E13482" i="9"/>
  <c r="E13481" i="9"/>
  <c r="E13480" i="9"/>
  <c r="E13479" i="9"/>
  <c r="E13478" i="9"/>
  <c r="E13477" i="9"/>
  <c r="E13476" i="9"/>
  <c r="E13475" i="9"/>
  <c r="E13474" i="9"/>
  <c r="E13473" i="9"/>
  <c r="E13472" i="9"/>
  <c r="E13471" i="9"/>
  <c r="E13470" i="9"/>
  <c r="E13469" i="9"/>
  <c r="E13468" i="9"/>
  <c r="E13467" i="9"/>
  <c r="E13466" i="9"/>
  <c r="E13465" i="9"/>
  <c r="E13464" i="9"/>
  <c r="E13463" i="9"/>
  <c r="E13462" i="9"/>
  <c r="E13461" i="9"/>
  <c r="E13460" i="9"/>
  <c r="E13459" i="9"/>
  <c r="E13458" i="9"/>
  <c r="E13457" i="9"/>
  <c r="E13456" i="9"/>
  <c r="E13455" i="9"/>
  <c r="E13454" i="9"/>
  <c r="E13453" i="9"/>
  <c r="E13452" i="9"/>
  <c r="E13451" i="9"/>
  <c r="E13450" i="9"/>
  <c r="E13449" i="9"/>
  <c r="E13448" i="9"/>
  <c r="E13447" i="9"/>
  <c r="E13446" i="9"/>
  <c r="E13445" i="9"/>
  <c r="E13444" i="9"/>
  <c r="E13443" i="9"/>
  <c r="E13442" i="9"/>
  <c r="E13441" i="9"/>
  <c r="E13440" i="9"/>
  <c r="E13439" i="9"/>
  <c r="E13438" i="9"/>
  <c r="E13437" i="9"/>
  <c r="E13436" i="9"/>
  <c r="E13435" i="9"/>
  <c r="E13434" i="9"/>
  <c r="E13433" i="9"/>
  <c r="E13432" i="9"/>
  <c r="E13431" i="9"/>
  <c r="E13430" i="9"/>
  <c r="E13429" i="9"/>
  <c r="E13428" i="9"/>
  <c r="E13427" i="9"/>
  <c r="E13426" i="9"/>
  <c r="E13425" i="9"/>
  <c r="E13424" i="9"/>
  <c r="E13423" i="9"/>
  <c r="E13422" i="9"/>
  <c r="E13421" i="9"/>
  <c r="E13420" i="9"/>
  <c r="E13419" i="9"/>
  <c r="E13418" i="9"/>
  <c r="E13417" i="9"/>
  <c r="E13416" i="9"/>
  <c r="E13415" i="9"/>
  <c r="E13414" i="9"/>
  <c r="E13413" i="9"/>
  <c r="E13412" i="9"/>
  <c r="E13411" i="9"/>
  <c r="E13410" i="9"/>
  <c r="E13409" i="9"/>
  <c r="E13408" i="9"/>
  <c r="E13407" i="9"/>
  <c r="E13406" i="9"/>
  <c r="E13405" i="9"/>
  <c r="E13404" i="9"/>
  <c r="E13403" i="9"/>
  <c r="E13402" i="9"/>
  <c r="E13401" i="9"/>
  <c r="E13400" i="9"/>
  <c r="E13399" i="9"/>
  <c r="E13398" i="9"/>
  <c r="E13397" i="9"/>
  <c r="E13396" i="9"/>
  <c r="E13395" i="9"/>
  <c r="E13394" i="9"/>
  <c r="E13393" i="9"/>
  <c r="E13392" i="9"/>
  <c r="E13391" i="9"/>
  <c r="E13390" i="9"/>
  <c r="E13389" i="9"/>
  <c r="E13388" i="9"/>
  <c r="E13387" i="9"/>
  <c r="E13386" i="9"/>
  <c r="E13385" i="9"/>
  <c r="E13384" i="9"/>
  <c r="E13383" i="9"/>
  <c r="E13382" i="9"/>
  <c r="E13381" i="9"/>
  <c r="E13380" i="9"/>
  <c r="E13379" i="9"/>
  <c r="E13378" i="9"/>
  <c r="E13377" i="9"/>
  <c r="E13376" i="9"/>
  <c r="E13375" i="9"/>
  <c r="E13374" i="9"/>
  <c r="E13373" i="9"/>
  <c r="E13372" i="9"/>
  <c r="E13371" i="9"/>
  <c r="E13370" i="9"/>
  <c r="E13369" i="9"/>
  <c r="E13368" i="9"/>
  <c r="E13367" i="9"/>
  <c r="E13366" i="9"/>
  <c r="E13365" i="9"/>
  <c r="E13364" i="9"/>
  <c r="E13363" i="9"/>
  <c r="E13362" i="9"/>
  <c r="E13361" i="9"/>
  <c r="E13360" i="9"/>
  <c r="E13359" i="9"/>
  <c r="E13358" i="9"/>
  <c r="E13357" i="9"/>
  <c r="E13356" i="9"/>
  <c r="E13355" i="9"/>
  <c r="E13354" i="9"/>
  <c r="E13353" i="9"/>
  <c r="E13352" i="9"/>
  <c r="E13351" i="9"/>
  <c r="E13350" i="9"/>
  <c r="E13349" i="9"/>
  <c r="E13348" i="9"/>
  <c r="E13347" i="9"/>
  <c r="E13346" i="9"/>
  <c r="E13345" i="9"/>
  <c r="E13344" i="9"/>
  <c r="E13343" i="9"/>
  <c r="E13342" i="9"/>
  <c r="E13341" i="9"/>
  <c r="E13340" i="9"/>
  <c r="E13339" i="9"/>
  <c r="E13338" i="9"/>
  <c r="E13337" i="9"/>
  <c r="E13336" i="9"/>
  <c r="E13335" i="9"/>
  <c r="E13334" i="9"/>
  <c r="E13333" i="9"/>
  <c r="E13332" i="9"/>
  <c r="E13331" i="9"/>
  <c r="E13330" i="9"/>
  <c r="E13329" i="9"/>
  <c r="E13328" i="9"/>
  <c r="E13327" i="9"/>
  <c r="E13326" i="9"/>
  <c r="E13325" i="9"/>
  <c r="E13324" i="9"/>
  <c r="E13323" i="9"/>
  <c r="E13322" i="9"/>
  <c r="E13321" i="9"/>
  <c r="E13320" i="9"/>
  <c r="E13319" i="9"/>
  <c r="E13318" i="9"/>
  <c r="E13317" i="9"/>
  <c r="E13316" i="9"/>
  <c r="E13315" i="9"/>
  <c r="E13314" i="9"/>
  <c r="E13313" i="9"/>
  <c r="E13312" i="9"/>
  <c r="E13311" i="9"/>
  <c r="E13310" i="9"/>
  <c r="E13309" i="9"/>
  <c r="E13308" i="9"/>
  <c r="E13307" i="9"/>
  <c r="E13306" i="9"/>
  <c r="E13305" i="9"/>
  <c r="E13304" i="9"/>
  <c r="E13303" i="9"/>
  <c r="E13302" i="9"/>
  <c r="E13301" i="9"/>
  <c r="E13300" i="9"/>
  <c r="E13299" i="9"/>
  <c r="E13298" i="9"/>
  <c r="E13297" i="9"/>
  <c r="E13296" i="9"/>
  <c r="E13295" i="9"/>
  <c r="E13294" i="9"/>
  <c r="E13293" i="9"/>
  <c r="E13292" i="9"/>
  <c r="E13291" i="9"/>
  <c r="E13290" i="9"/>
  <c r="E13289" i="9"/>
  <c r="E13288" i="9"/>
  <c r="E13287" i="9"/>
  <c r="E13286" i="9"/>
  <c r="E13285" i="9"/>
  <c r="E13284" i="9"/>
  <c r="E13283" i="9"/>
  <c r="E13282" i="9"/>
  <c r="E13281" i="9"/>
  <c r="E13280" i="9"/>
  <c r="E13279" i="9"/>
  <c r="E13278" i="9"/>
  <c r="E13277" i="9"/>
  <c r="E13276" i="9"/>
  <c r="E13275" i="9"/>
  <c r="E13274" i="9"/>
  <c r="E13273" i="9"/>
  <c r="E13272" i="9"/>
  <c r="E13271" i="9"/>
  <c r="E13270" i="9"/>
  <c r="E13269" i="9"/>
  <c r="E13268" i="9"/>
  <c r="E13267" i="9"/>
  <c r="E13266" i="9"/>
  <c r="E13265" i="9"/>
  <c r="E13264" i="9"/>
  <c r="E13263" i="9"/>
  <c r="E13262" i="9"/>
  <c r="E13261" i="9"/>
  <c r="E13260" i="9"/>
  <c r="E13259" i="9"/>
  <c r="E13258" i="9"/>
  <c r="E13257" i="9"/>
  <c r="E13256" i="9"/>
  <c r="E13255" i="9"/>
  <c r="E13254" i="9"/>
  <c r="E13253" i="9"/>
  <c r="E13252" i="9"/>
  <c r="E13251" i="9"/>
  <c r="E13250" i="9"/>
  <c r="E13249" i="9"/>
  <c r="E13248" i="9"/>
  <c r="E13247" i="9"/>
  <c r="E13246" i="9"/>
  <c r="E13245" i="9"/>
  <c r="E13244" i="9"/>
  <c r="E13243" i="9"/>
  <c r="E13242" i="9"/>
  <c r="E13241" i="9"/>
  <c r="E13240" i="9"/>
  <c r="E13239" i="9"/>
  <c r="E13238" i="9"/>
  <c r="E13237" i="9"/>
  <c r="E13236" i="9"/>
  <c r="E13235" i="9"/>
  <c r="E13234" i="9"/>
  <c r="E13233" i="9"/>
  <c r="E13232" i="9"/>
  <c r="E13231" i="9"/>
  <c r="E13230" i="9"/>
  <c r="E13229" i="9"/>
  <c r="E13228" i="9"/>
  <c r="E13227" i="9"/>
  <c r="E13226" i="9"/>
  <c r="E13225" i="9"/>
  <c r="E13224" i="9"/>
  <c r="E13223" i="9"/>
  <c r="E13222" i="9"/>
  <c r="E13221" i="9"/>
  <c r="E13220" i="9"/>
  <c r="E13219" i="9"/>
  <c r="E13218" i="9"/>
  <c r="E13217" i="9"/>
  <c r="E13216" i="9"/>
  <c r="E13215" i="9"/>
  <c r="E13214" i="9"/>
  <c r="E13213" i="9"/>
  <c r="E13212" i="9"/>
  <c r="E13211" i="9"/>
  <c r="E13210" i="9"/>
  <c r="E13209" i="9"/>
  <c r="E13208" i="9"/>
  <c r="E13207" i="9"/>
  <c r="E13206" i="9"/>
  <c r="E13205" i="9"/>
  <c r="E13204" i="9"/>
  <c r="E13203" i="9"/>
  <c r="E13202" i="9"/>
  <c r="E13201" i="9"/>
  <c r="E13200" i="9"/>
  <c r="E13199" i="9"/>
  <c r="E13198" i="9"/>
  <c r="E13197" i="9"/>
  <c r="E13196" i="9"/>
  <c r="E13195" i="9"/>
  <c r="E13194" i="9"/>
  <c r="E13193" i="9"/>
  <c r="E13192" i="9"/>
  <c r="E13191" i="9"/>
  <c r="E13190" i="9"/>
  <c r="E13189" i="9"/>
  <c r="E13188" i="9"/>
  <c r="E13187" i="9"/>
  <c r="E13186" i="9"/>
  <c r="E13185" i="9"/>
  <c r="E13184" i="9"/>
  <c r="E13183" i="9"/>
  <c r="E13182" i="9"/>
  <c r="E13181" i="9"/>
  <c r="E13180" i="9"/>
  <c r="E13179" i="9"/>
  <c r="E13178" i="9"/>
  <c r="E13177" i="9"/>
  <c r="E13176" i="9"/>
  <c r="E13175" i="9"/>
  <c r="E13174" i="9"/>
  <c r="E13173" i="9"/>
  <c r="E13172" i="9"/>
  <c r="E13171" i="9"/>
  <c r="E13170" i="9"/>
  <c r="E13169" i="9"/>
  <c r="E13168" i="9"/>
  <c r="E13167" i="9"/>
  <c r="E13166" i="9"/>
  <c r="E13165" i="9"/>
  <c r="E13164" i="9"/>
  <c r="E13163" i="9"/>
  <c r="E13162" i="9"/>
  <c r="E13161" i="9"/>
  <c r="E13160" i="9"/>
  <c r="E13159" i="9"/>
  <c r="E13158" i="9"/>
  <c r="E13157" i="9"/>
  <c r="E13156" i="9"/>
  <c r="E13155" i="9"/>
  <c r="E13154" i="9"/>
  <c r="E13153" i="9"/>
  <c r="E13152" i="9"/>
  <c r="E13151" i="9"/>
  <c r="E13150" i="9"/>
  <c r="E13149" i="9"/>
  <c r="E13148" i="9"/>
  <c r="E13147" i="9"/>
  <c r="E13146" i="9"/>
  <c r="E13145" i="9"/>
  <c r="E13144" i="9"/>
  <c r="E13143" i="9"/>
  <c r="E13142" i="9"/>
  <c r="E13141" i="9"/>
  <c r="E13140" i="9"/>
  <c r="E13139" i="9"/>
  <c r="E13138" i="9"/>
  <c r="E13137" i="9"/>
  <c r="E13136" i="9"/>
  <c r="E13135" i="9"/>
  <c r="E13134" i="9"/>
  <c r="E13133" i="9"/>
  <c r="E13132" i="9"/>
  <c r="E13131" i="9"/>
  <c r="E13130" i="9"/>
  <c r="E13129" i="9"/>
  <c r="E13128" i="9"/>
  <c r="E13127" i="9"/>
  <c r="E13126" i="9"/>
  <c r="E13125" i="9"/>
  <c r="E13124" i="9"/>
  <c r="E13123" i="9"/>
  <c r="E13122" i="9"/>
  <c r="E13121" i="9"/>
  <c r="E13120" i="9"/>
  <c r="E13119" i="9"/>
  <c r="E13118" i="9"/>
  <c r="E13117" i="9"/>
  <c r="E13116" i="9"/>
  <c r="E13115" i="9"/>
  <c r="E13114" i="9"/>
  <c r="E13113" i="9"/>
  <c r="E13112" i="9"/>
  <c r="E13111" i="9"/>
  <c r="E13110" i="9"/>
  <c r="E13109" i="9"/>
  <c r="E13108" i="9"/>
  <c r="E13107" i="9"/>
  <c r="E13106" i="9"/>
  <c r="E13105" i="9"/>
  <c r="E13104" i="9"/>
  <c r="E13103" i="9"/>
  <c r="E13102" i="9"/>
  <c r="E13101" i="9"/>
  <c r="E13100" i="9"/>
  <c r="E13099" i="9"/>
  <c r="E13098" i="9"/>
  <c r="E13097" i="9"/>
  <c r="E13096" i="9"/>
  <c r="E13095" i="9"/>
  <c r="E13094" i="9"/>
  <c r="E13093" i="9"/>
  <c r="E13092" i="9"/>
  <c r="E13091" i="9"/>
  <c r="E13090" i="9"/>
  <c r="E13089" i="9"/>
  <c r="E13088" i="9"/>
  <c r="E13087" i="9"/>
  <c r="E13086" i="9"/>
  <c r="E13085" i="9"/>
  <c r="E13084" i="9"/>
  <c r="E13083" i="9"/>
  <c r="E13082" i="9"/>
  <c r="E13081" i="9"/>
  <c r="E13080" i="9"/>
  <c r="E13079" i="9"/>
  <c r="E13078" i="9"/>
  <c r="E13077" i="9"/>
  <c r="E13076" i="9"/>
  <c r="E13075" i="9"/>
  <c r="E13074" i="9"/>
  <c r="E13073" i="9"/>
  <c r="E13072" i="9"/>
  <c r="E13071" i="9"/>
  <c r="E13070" i="9"/>
  <c r="E13069" i="9"/>
  <c r="E13068" i="9"/>
  <c r="E13067" i="9"/>
  <c r="E13066" i="9"/>
  <c r="E13065" i="9"/>
  <c r="E13064" i="9"/>
  <c r="E13063" i="9"/>
  <c r="E13062" i="9"/>
  <c r="E13061" i="9"/>
  <c r="E13060" i="9"/>
  <c r="E13059" i="9"/>
  <c r="E13058" i="9"/>
  <c r="E13057" i="9"/>
  <c r="E13056" i="9"/>
  <c r="E13055" i="9"/>
  <c r="E13054" i="9"/>
  <c r="E13053" i="9"/>
  <c r="E13052" i="9"/>
  <c r="E13051" i="9"/>
  <c r="E13050" i="9"/>
  <c r="E13049" i="9"/>
  <c r="E13048" i="9"/>
  <c r="E13047" i="9"/>
  <c r="E13046" i="9"/>
  <c r="E13045" i="9"/>
  <c r="E13044" i="9"/>
  <c r="E13043" i="9"/>
  <c r="E13042" i="9"/>
  <c r="E13041" i="9"/>
  <c r="E13040" i="9"/>
  <c r="E13039" i="9"/>
  <c r="E13038" i="9"/>
  <c r="E13037" i="9"/>
  <c r="E13036" i="9"/>
  <c r="E13035" i="9"/>
  <c r="E13034" i="9"/>
  <c r="E13033" i="9"/>
  <c r="E13032" i="9"/>
  <c r="E13031" i="9"/>
  <c r="E13030" i="9"/>
  <c r="E13029" i="9"/>
  <c r="E13028" i="9"/>
  <c r="E13027" i="9"/>
  <c r="E13026" i="9"/>
  <c r="E13025" i="9"/>
  <c r="E13024" i="9"/>
  <c r="E13023" i="9"/>
  <c r="E13022" i="9"/>
  <c r="E13021" i="9"/>
  <c r="E13020" i="9"/>
  <c r="E13019" i="9"/>
  <c r="E13018" i="9"/>
  <c r="E13017" i="9"/>
  <c r="E13016" i="9"/>
  <c r="E13015" i="9"/>
  <c r="E13014" i="9"/>
  <c r="E13013" i="9"/>
  <c r="E13012" i="9"/>
  <c r="E13011" i="9"/>
  <c r="E13010" i="9"/>
  <c r="E13009" i="9"/>
  <c r="E13008" i="9"/>
  <c r="E13007" i="9"/>
  <c r="E13006" i="9"/>
  <c r="E13005" i="9"/>
  <c r="E13004" i="9"/>
  <c r="E13003" i="9"/>
  <c r="E13002" i="9"/>
  <c r="E13001" i="9"/>
  <c r="E13000" i="9"/>
  <c r="E12999" i="9"/>
  <c r="E12998" i="9"/>
  <c r="E12997" i="9"/>
  <c r="E12996" i="9"/>
  <c r="E12995" i="9"/>
  <c r="E12994" i="9"/>
  <c r="E12993" i="9"/>
  <c r="E12992" i="9"/>
  <c r="E12991" i="9"/>
  <c r="E12990" i="9"/>
  <c r="E12989" i="9"/>
  <c r="E12988" i="9"/>
  <c r="E12987" i="9"/>
  <c r="E12986" i="9"/>
  <c r="E12985" i="9"/>
  <c r="E12984" i="9"/>
  <c r="E12983" i="9"/>
  <c r="E12982" i="9"/>
  <c r="E12981" i="9"/>
  <c r="E12980" i="9"/>
  <c r="E12979" i="9"/>
  <c r="E12978" i="9"/>
  <c r="E12977" i="9"/>
  <c r="E12976" i="9"/>
  <c r="E12975" i="9"/>
  <c r="E12974" i="9"/>
  <c r="E12973" i="9"/>
  <c r="E12972" i="9"/>
  <c r="E12971" i="9"/>
  <c r="E12970" i="9"/>
  <c r="E12969" i="9"/>
  <c r="E12968" i="9"/>
  <c r="E12967" i="9"/>
  <c r="E12966" i="9"/>
  <c r="E12965" i="9"/>
  <c r="E12964" i="9"/>
  <c r="E12963" i="9"/>
  <c r="E12962" i="9"/>
  <c r="E12961" i="9"/>
  <c r="E12960" i="9"/>
  <c r="E12959" i="9"/>
  <c r="E12958" i="9"/>
  <c r="E12957" i="9"/>
  <c r="E12956" i="9"/>
  <c r="E12955" i="9"/>
  <c r="E12954" i="9"/>
  <c r="E12953" i="9"/>
  <c r="E12952" i="9"/>
  <c r="E12951" i="9"/>
  <c r="E12950" i="9"/>
  <c r="E12949" i="9"/>
  <c r="E12948" i="9"/>
  <c r="E12947" i="9"/>
  <c r="E12946" i="9"/>
  <c r="E12945" i="9"/>
  <c r="E12944" i="9"/>
  <c r="E12943" i="9"/>
  <c r="E12942" i="9"/>
  <c r="E12941" i="9"/>
  <c r="E12940" i="9"/>
  <c r="E12939" i="9"/>
  <c r="E12938" i="9"/>
  <c r="E12937" i="9"/>
  <c r="E12936" i="9"/>
  <c r="E12935" i="9"/>
  <c r="E12934" i="9"/>
  <c r="E12933" i="9"/>
  <c r="E12932" i="9"/>
  <c r="E12931" i="9"/>
  <c r="E12930" i="9"/>
  <c r="E12929" i="9"/>
  <c r="E12928" i="9"/>
  <c r="E12927" i="9"/>
  <c r="E12926" i="9"/>
  <c r="E12925" i="9"/>
  <c r="E12924" i="9"/>
  <c r="E12923" i="9"/>
  <c r="E12922" i="9"/>
  <c r="E12921" i="9"/>
  <c r="E12920" i="9"/>
  <c r="E12919" i="9"/>
  <c r="E12918" i="9"/>
  <c r="E12917" i="9"/>
  <c r="E12916" i="9"/>
  <c r="E12915" i="9"/>
  <c r="E12914" i="9"/>
  <c r="E12913" i="9"/>
  <c r="E12912" i="9"/>
  <c r="E12911" i="9"/>
  <c r="E12910" i="9"/>
  <c r="E12909" i="9"/>
  <c r="E12908" i="9"/>
  <c r="E12907" i="9"/>
  <c r="E12906" i="9"/>
  <c r="E12905" i="9"/>
  <c r="E12904" i="9"/>
  <c r="E12903" i="9"/>
  <c r="E12902" i="9"/>
  <c r="E12901" i="9"/>
  <c r="E12900" i="9"/>
  <c r="E12899" i="9"/>
  <c r="E12898" i="9"/>
  <c r="E12897" i="9"/>
  <c r="E12896" i="9"/>
  <c r="E12895" i="9"/>
  <c r="E12894" i="9"/>
  <c r="E12893" i="9"/>
  <c r="E12892" i="9"/>
  <c r="E12891" i="9"/>
  <c r="E12890" i="9"/>
  <c r="E12889" i="9"/>
  <c r="E12888" i="9"/>
  <c r="E12887" i="9"/>
  <c r="E12886" i="9"/>
  <c r="E12885" i="9"/>
  <c r="E12884" i="9"/>
  <c r="E12883" i="9"/>
  <c r="E12882" i="9"/>
  <c r="E12881" i="9"/>
  <c r="E12880" i="9"/>
  <c r="E12879" i="9"/>
  <c r="E12878" i="9"/>
  <c r="E12877" i="9"/>
  <c r="E12876" i="9"/>
  <c r="E12875" i="9"/>
  <c r="E12874" i="9"/>
  <c r="E12873" i="9"/>
  <c r="E12872" i="9"/>
  <c r="E12871" i="9"/>
  <c r="E12870" i="9"/>
  <c r="E12869" i="9"/>
  <c r="E12868" i="9"/>
  <c r="E12867" i="9"/>
  <c r="E12866" i="9"/>
  <c r="E12865" i="9"/>
  <c r="E12864" i="9"/>
  <c r="E12863" i="9"/>
  <c r="E12862" i="9"/>
  <c r="E12861" i="9"/>
  <c r="E12860" i="9"/>
  <c r="E12859" i="9"/>
  <c r="E12858" i="9"/>
  <c r="E12857" i="9"/>
  <c r="E12856" i="9"/>
  <c r="E12855" i="9"/>
  <c r="E12854" i="9"/>
  <c r="E12853" i="9"/>
  <c r="E12852" i="9"/>
  <c r="E12851" i="9"/>
  <c r="E12850" i="9"/>
  <c r="E12849" i="9"/>
  <c r="E12848" i="9"/>
  <c r="E12847" i="9"/>
  <c r="E12846" i="9"/>
  <c r="E12845" i="9"/>
  <c r="E12844" i="9"/>
  <c r="E12843" i="9"/>
  <c r="E12842" i="9"/>
  <c r="E12841" i="9"/>
  <c r="E12840" i="9"/>
  <c r="E12839" i="9"/>
  <c r="E12838" i="9"/>
  <c r="E12837" i="9"/>
  <c r="E12836" i="9"/>
  <c r="E12835" i="9"/>
  <c r="E12834" i="9"/>
  <c r="E12833" i="9"/>
  <c r="E12832" i="9"/>
  <c r="E12831" i="9"/>
  <c r="E12830" i="9"/>
  <c r="E12829" i="9"/>
  <c r="E12828" i="9"/>
  <c r="E12827" i="9"/>
  <c r="E12826" i="9"/>
  <c r="E12825" i="9"/>
  <c r="E12824" i="9"/>
  <c r="E12823" i="9"/>
  <c r="E12822" i="9"/>
  <c r="E12821" i="9"/>
  <c r="E12820" i="9"/>
  <c r="E12819" i="9"/>
  <c r="E12818" i="9"/>
  <c r="E12817" i="9"/>
  <c r="E12816" i="9"/>
  <c r="E12815" i="9"/>
  <c r="E12814" i="9"/>
  <c r="E12813" i="9"/>
  <c r="E12812" i="9"/>
  <c r="E12811" i="9"/>
  <c r="E12810" i="9"/>
  <c r="E12809" i="9"/>
  <c r="E12808" i="9"/>
  <c r="E12807" i="9"/>
  <c r="E12806" i="9"/>
  <c r="E12805" i="9"/>
  <c r="E12804" i="9"/>
  <c r="E12803" i="9"/>
  <c r="E12802" i="9"/>
  <c r="E12801" i="9"/>
  <c r="E12800" i="9"/>
  <c r="E12799" i="9"/>
  <c r="E12798" i="9"/>
  <c r="E12797" i="9"/>
  <c r="E12796" i="9"/>
  <c r="E12795" i="9"/>
  <c r="E12794" i="9"/>
  <c r="E12793" i="9"/>
  <c r="E12792" i="9"/>
  <c r="E12791" i="9"/>
  <c r="E12790" i="9"/>
  <c r="E12789" i="9"/>
  <c r="E12788" i="9"/>
  <c r="E12787" i="9"/>
  <c r="E12786" i="9"/>
  <c r="E12785" i="9"/>
  <c r="E12784" i="9"/>
  <c r="E12783" i="9"/>
  <c r="E12782" i="9"/>
  <c r="E12781" i="9"/>
  <c r="E12780" i="9"/>
  <c r="E12779" i="9"/>
  <c r="E12778" i="9"/>
  <c r="E12777" i="9"/>
  <c r="E12776" i="9"/>
  <c r="E12775" i="9"/>
  <c r="E12774" i="9"/>
  <c r="E12773" i="9"/>
  <c r="E12772" i="9"/>
  <c r="E12771" i="9"/>
  <c r="E12770" i="9"/>
  <c r="E12769" i="9"/>
  <c r="E12768" i="9"/>
  <c r="E12767" i="9"/>
  <c r="E12766" i="9"/>
  <c r="E12765" i="9"/>
  <c r="E12764" i="9"/>
  <c r="E12763" i="9"/>
  <c r="E12762" i="9"/>
  <c r="E12761" i="9"/>
  <c r="E12760" i="9"/>
  <c r="E12759" i="9"/>
  <c r="E12758" i="9"/>
  <c r="E12757" i="9"/>
  <c r="E12756" i="9"/>
  <c r="E12755" i="9"/>
  <c r="E12754" i="9"/>
  <c r="E12753" i="9"/>
  <c r="E12752" i="9"/>
  <c r="E12751" i="9"/>
  <c r="E12750" i="9"/>
  <c r="E12749" i="9"/>
  <c r="E12748" i="9"/>
  <c r="E12747" i="9"/>
  <c r="E12746" i="9"/>
  <c r="E12745" i="9"/>
  <c r="E12744" i="9"/>
  <c r="E12743" i="9"/>
  <c r="E12742" i="9"/>
  <c r="E12741" i="9"/>
  <c r="E12740" i="9"/>
  <c r="E12739" i="9"/>
  <c r="E12738" i="9"/>
  <c r="E12737" i="9"/>
  <c r="E12736" i="9"/>
  <c r="E12735" i="9"/>
  <c r="E12734" i="9"/>
  <c r="E12733" i="9"/>
  <c r="E12732" i="9"/>
  <c r="E12731" i="9"/>
  <c r="E12730" i="9"/>
  <c r="E12729" i="9"/>
  <c r="E12728" i="9"/>
  <c r="E12727" i="9"/>
  <c r="E12726" i="9"/>
  <c r="E12725" i="9"/>
  <c r="E12724" i="9"/>
  <c r="E12723" i="9"/>
  <c r="E12722" i="9"/>
  <c r="E12721" i="9"/>
  <c r="E12720" i="9"/>
  <c r="E12719" i="9"/>
  <c r="E12718" i="9"/>
  <c r="E12717" i="9"/>
  <c r="E12716" i="9"/>
  <c r="E12715" i="9"/>
  <c r="E12714" i="9"/>
  <c r="E12713" i="9"/>
  <c r="E12712" i="9"/>
  <c r="E12711" i="9"/>
  <c r="E12710" i="9"/>
  <c r="E12709" i="9"/>
  <c r="E12708" i="9"/>
  <c r="E12707" i="9"/>
  <c r="E12706" i="9"/>
  <c r="E12705" i="9"/>
  <c r="E12704" i="9"/>
  <c r="E12703" i="9"/>
  <c r="E12702" i="9"/>
  <c r="E12701" i="9"/>
  <c r="E12700" i="9"/>
  <c r="E12699" i="9"/>
  <c r="E12698" i="9"/>
  <c r="E12697" i="9"/>
  <c r="E12696" i="9"/>
  <c r="E12695" i="9"/>
  <c r="E12694" i="9"/>
  <c r="E12693" i="9"/>
  <c r="E12692" i="9"/>
  <c r="E12691" i="9"/>
  <c r="E12690" i="9"/>
  <c r="E12689" i="9"/>
  <c r="E12688" i="9"/>
  <c r="E12687" i="9"/>
  <c r="E12686" i="9"/>
  <c r="E12685" i="9"/>
  <c r="E12684" i="9"/>
  <c r="E12683" i="9"/>
  <c r="E12682" i="9"/>
  <c r="E12681" i="9"/>
  <c r="E12680" i="9"/>
  <c r="E12679" i="9"/>
  <c r="E12678" i="9"/>
  <c r="E12677" i="9"/>
  <c r="E12676" i="9"/>
  <c r="E12675" i="9"/>
  <c r="E12674" i="9"/>
  <c r="E12673" i="9"/>
  <c r="E12672" i="9"/>
  <c r="E12671" i="9"/>
  <c r="E12670" i="9"/>
  <c r="E12669" i="9"/>
  <c r="E12668" i="9"/>
  <c r="E12667" i="9"/>
  <c r="E12666" i="9"/>
  <c r="E12665" i="9"/>
  <c r="E12664" i="9"/>
  <c r="E12663" i="9"/>
  <c r="E12662" i="9"/>
  <c r="E12661" i="9"/>
  <c r="E12660" i="9"/>
  <c r="E12659" i="9"/>
  <c r="E12658" i="9"/>
  <c r="E12657" i="9"/>
  <c r="E12656" i="9"/>
  <c r="E12655" i="9"/>
  <c r="E12654" i="9"/>
  <c r="E12653" i="9"/>
  <c r="E12652" i="9"/>
  <c r="E12651" i="9"/>
  <c r="E12650" i="9"/>
  <c r="E12649" i="9"/>
  <c r="E12648" i="9"/>
  <c r="E12647" i="9"/>
  <c r="E12646" i="9"/>
  <c r="E12645" i="9"/>
  <c r="E12644" i="9"/>
  <c r="E12643" i="9"/>
  <c r="E12642" i="9"/>
  <c r="E12641" i="9"/>
  <c r="E12640" i="9"/>
  <c r="E12639" i="9"/>
  <c r="E12638" i="9"/>
  <c r="E12637" i="9"/>
  <c r="E12636" i="9"/>
  <c r="E12635" i="9"/>
  <c r="E12634" i="9"/>
  <c r="E12633" i="9"/>
  <c r="E12632" i="9"/>
  <c r="E12631" i="9"/>
  <c r="E12630" i="9"/>
  <c r="E12629" i="9"/>
  <c r="E12628" i="9"/>
  <c r="E12627" i="9"/>
  <c r="E12626" i="9"/>
  <c r="E12625" i="9"/>
  <c r="E12624" i="9"/>
  <c r="E12623" i="9"/>
  <c r="E12622" i="9"/>
  <c r="E12621" i="9"/>
  <c r="E12620" i="9"/>
  <c r="E12619" i="9"/>
  <c r="E12618" i="9"/>
  <c r="E12617" i="9"/>
  <c r="E12616" i="9"/>
  <c r="E12615" i="9"/>
  <c r="E12614" i="9"/>
  <c r="E12613" i="9"/>
  <c r="E12612" i="9"/>
  <c r="E12611" i="9"/>
  <c r="E12610" i="9"/>
  <c r="E12609" i="9"/>
  <c r="E12608" i="9"/>
  <c r="E12607" i="9"/>
  <c r="E12606" i="9"/>
  <c r="E12605" i="9"/>
  <c r="E12604" i="9"/>
  <c r="E12603" i="9"/>
  <c r="E12602" i="9"/>
  <c r="E12601" i="9"/>
  <c r="E12600" i="9"/>
  <c r="E12599" i="9"/>
  <c r="E12598" i="9"/>
  <c r="E12597" i="9"/>
  <c r="E12596" i="9"/>
  <c r="E12595" i="9"/>
  <c r="E12594" i="9"/>
  <c r="E12593" i="9"/>
  <c r="E12592" i="9"/>
  <c r="E12591" i="9"/>
  <c r="E12590" i="9"/>
  <c r="E12589" i="9"/>
  <c r="E12588" i="9"/>
  <c r="E12587" i="9"/>
  <c r="E12586" i="9"/>
  <c r="E12585" i="9"/>
  <c r="E12584" i="9"/>
  <c r="E12583" i="9"/>
  <c r="E12582" i="9"/>
  <c r="E12581" i="9"/>
  <c r="E12580" i="9"/>
  <c r="E12579" i="9"/>
  <c r="E12578" i="9"/>
  <c r="E12577" i="9"/>
  <c r="E12576" i="9"/>
  <c r="E12575" i="9"/>
  <c r="E12574" i="9"/>
  <c r="E12573" i="9"/>
  <c r="E12572" i="9"/>
  <c r="E12571" i="9"/>
  <c r="E12570" i="9"/>
  <c r="E12569" i="9"/>
  <c r="E12568" i="9"/>
  <c r="E12567" i="9"/>
  <c r="E12566" i="9"/>
  <c r="E12565" i="9"/>
  <c r="E12564" i="9"/>
  <c r="E12563" i="9"/>
  <c r="E12562" i="9"/>
  <c r="E12561" i="9"/>
  <c r="E12560" i="9"/>
  <c r="E12559" i="9"/>
  <c r="E12558" i="9"/>
  <c r="E12557" i="9"/>
  <c r="E12556" i="9"/>
  <c r="E12555" i="9"/>
  <c r="E12554" i="9"/>
  <c r="E12553" i="9"/>
  <c r="E12552" i="9"/>
  <c r="E12551" i="9"/>
  <c r="E12550" i="9"/>
  <c r="E12549" i="9"/>
  <c r="E12548" i="9"/>
  <c r="E12547" i="9"/>
  <c r="E12546" i="9"/>
  <c r="E12545" i="9"/>
  <c r="E12544" i="9"/>
  <c r="E12543" i="9"/>
  <c r="E12542" i="9"/>
  <c r="E12541" i="9"/>
  <c r="E12540" i="9"/>
  <c r="E12539" i="9"/>
  <c r="E12538" i="9"/>
  <c r="E12537" i="9"/>
  <c r="E12536" i="9"/>
  <c r="E12535" i="9"/>
  <c r="E12534" i="9"/>
  <c r="E12533" i="9"/>
  <c r="E12532" i="9"/>
  <c r="E12531" i="9"/>
  <c r="E12530" i="9"/>
  <c r="E12529" i="9"/>
  <c r="E12528" i="9"/>
  <c r="E12527" i="9"/>
  <c r="E12526" i="9"/>
  <c r="E12525" i="9"/>
  <c r="E12524" i="9"/>
  <c r="E12523" i="9"/>
  <c r="E12522" i="9"/>
  <c r="E12521" i="9"/>
  <c r="E12520" i="9"/>
  <c r="E12519" i="9"/>
  <c r="E12518" i="9"/>
  <c r="E12517" i="9"/>
  <c r="E12516" i="9"/>
  <c r="E12515" i="9"/>
  <c r="E12514" i="9"/>
  <c r="E12513" i="9"/>
  <c r="E12512" i="9"/>
  <c r="E12511" i="9"/>
  <c r="E12510" i="9"/>
  <c r="E12509" i="9"/>
  <c r="E12508" i="9"/>
  <c r="E12507" i="9"/>
  <c r="E12506" i="9"/>
  <c r="E12505" i="9"/>
  <c r="E12504" i="9"/>
  <c r="E12503" i="9"/>
  <c r="E12502" i="9"/>
  <c r="E12501" i="9"/>
  <c r="E12500" i="9"/>
  <c r="E12499" i="9"/>
  <c r="E12498" i="9"/>
  <c r="E12497" i="9"/>
  <c r="E12496" i="9"/>
  <c r="E12495" i="9"/>
  <c r="E12494" i="9"/>
  <c r="E12493" i="9"/>
  <c r="E12492" i="9"/>
  <c r="E12491" i="9"/>
  <c r="E12490" i="9"/>
  <c r="E12489" i="9"/>
  <c r="E12488" i="9"/>
  <c r="E12487" i="9"/>
  <c r="E12486" i="9"/>
  <c r="E12485" i="9"/>
  <c r="E12484" i="9"/>
  <c r="E12483" i="9"/>
  <c r="E12482" i="9"/>
  <c r="E12481" i="9"/>
  <c r="E12480" i="9"/>
  <c r="E12479" i="9"/>
  <c r="E12478" i="9"/>
  <c r="E12477" i="9"/>
  <c r="E12476" i="9"/>
  <c r="E12475" i="9"/>
  <c r="E12474" i="9"/>
  <c r="E12473" i="9"/>
  <c r="E12472" i="9"/>
  <c r="E12471" i="9"/>
  <c r="E12470" i="9"/>
  <c r="E12469" i="9"/>
  <c r="E12468" i="9"/>
  <c r="E12467" i="9"/>
  <c r="E12466" i="9"/>
  <c r="E12465" i="9"/>
  <c r="E12464" i="9"/>
  <c r="E12463" i="9"/>
  <c r="E12462" i="9"/>
  <c r="E12461" i="9"/>
  <c r="E12460" i="9"/>
  <c r="E12459" i="9"/>
  <c r="E12458" i="9"/>
  <c r="E12457" i="9"/>
  <c r="E12456" i="9"/>
  <c r="E12455" i="9"/>
  <c r="E12454" i="9"/>
  <c r="E12453" i="9"/>
  <c r="E12452" i="9"/>
  <c r="E12451" i="9"/>
  <c r="E12450" i="9"/>
  <c r="E12449" i="9"/>
  <c r="E12448" i="9"/>
  <c r="E12447" i="9"/>
  <c r="E12446" i="9"/>
  <c r="E12445" i="9"/>
  <c r="E12444" i="9"/>
  <c r="E12443" i="9"/>
  <c r="E12442" i="9"/>
  <c r="E12441" i="9"/>
  <c r="E12440" i="9"/>
  <c r="E12439" i="9"/>
  <c r="E12438" i="9"/>
  <c r="E12437" i="9"/>
  <c r="E12436" i="9"/>
  <c r="E12435" i="9"/>
  <c r="E12434" i="9"/>
  <c r="E12433" i="9"/>
  <c r="E12432" i="9"/>
  <c r="E12431" i="9"/>
  <c r="E12430" i="9"/>
  <c r="E12429" i="9"/>
  <c r="E12428" i="9"/>
  <c r="E12427" i="9"/>
  <c r="E12426" i="9"/>
  <c r="E12425" i="9"/>
  <c r="E12424" i="9"/>
  <c r="E12423" i="9"/>
  <c r="E12422" i="9"/>
  <c r="E12421" i="9"/>
  <c r="E12420" i="9"/>
  <c r="E12419" i="9"/>
  <c r="E12418" i="9"/>
  <c r="E12417" i="9"/>
  <c r="E12416" i="9"/>
  <c r="E12415" i="9"/>
  <c r="E12414" i="9"/>
  <c r="E12413" i="9"/>
  <c r="E12412" i="9"/>
  <c r="E12411" i="9"/>
  <c r="E12410" i="9"/>
  <c r="E12409" i="9"/>
  <c r="E12408" i="9"/>
  <c r="E12407" i="9"/>
  <c r="E12406" i="9"/>
  <c r="E12405" i="9"/>
  <c r="E12404" i="9"/>
  <c r="E12403" i="9"/>
  <c r="E12402" i="9"/>
  <c r="E12401" i="9"/>
  <c r="E12400" i="9"/>
  <c r="E12399" i="9"/>
  <c r="E12398" i="9"/>
  <c r="E12397" i="9"/>
  <c r="E12396" i="9"/>
  <c r="E12395" i="9"/>
  <c r="E12394" i="9"/>
  <c r="E12393" i="9"/>
  <c r="E12392" i="9"/>
  <c r="E12391" i="9"/>
  <c r="E12390" i="9"/>
  <c r="E12389" i="9"/>
  <c r="E12388" i="9"/>
  <c r="E12387" i="9"/>
  <c r="E12386" i="9"/>
  <c r="E12385" i="9"/>
  <c r="E12384" i="9"/>
  <c r="E12383" i="9"/>
  <c r="E12382" i="9"/>
  <c r="E12381" i="9"/>
  <c r="E12380" i="9"/>
  <c r="E12379" i="9"/>
  <c r="E12378" i="9"/>
  <c r="E12377" i="9"/>
  <c r="E12376" i="9"/>
  <c r="E12375" i="9"/>
  <c r="E12374" i="9"/>
  <c r="E12373" i="9"/>
  <c r="E12372" i="9"/>
  <c r="E12371" i="9"/>
  <c r="E12370" i="9"/>
  <c r="E12369" i="9"/>
  <c r="E12368" i="9"/>
  <c r="E12367" i="9"/>
  <c r="E12366" i="9"/>
  <c r="E12365" i="9"/>
  <c r="E12364" i="9"/>
  <c r="E12363" i="9"/>
  <c r="E12362" i="9"/>
  <c r="E12361" i="9"/>
  <c r="E12360" i="9"/>
  <c r="E12359" i="9"/>
  <c r="E12358" i="9"/>
  <c r="E12357" i="9"/>
  <c r="E12356" i="9"/>
  <c r="E12355" i="9"/>
  <c r="E12354" i="9"/>
  <c r="E12353" i="9"/>
  <c r="E12352" i="9"/>
  <c r="E12351" i="9"/>
  <c r="E12350" i="9"/>
  <c r="E12349" i="9"/>
  <c r="E12348" i="9"/>
  <c r="E12347" i="9"/>
  <c r="E12346" i="9"/>
  <c r="E12345" i="9"/>
  <c r="E12344" i="9"/>
  <c r="E12343" i="9"/>
  <c r="E12342" i="9"/>
  <c r="E12341" i="9"/>
  <c r="E12340" i="9"/>
  <c r="E12339" i="9"/>
  <c r="E12338" i="9"/>
  <c r="E12337" i="9"/>
  <c r="E12336" i="9"/>
  <c r="E12335" i="9"/>
  <c r="E12334" i="9"/>
  <c r="E12333" i="9"/>
  <c r="E12332" i="9"/>
  <c r="E12331" i="9"/>
  <c r="E12330" i="9"/>
  <c r="E12329" i="9"/>
  <c r="E12328" i="9"/>
  <c r="E12327" i="9"/>
  <c r="E12326" i="9"/>
  <c r="E12325" i="9"/>
  <c r="E12324" i="9"/>
  <c r="E12323" i="9"/>
  <c r="E12322" i="9"/>
  <c r="E12321" i="9"/>
  <c r="E12320" i="9"/>
  <c r="E12319" i="9"/>
  <c r="E12318" i="9"/>
  <c r="E12317" i="9"/>
  <c r="E12316" i="9"/>
  <c r="E12315" i="9"/>
  <c r="E12314" i="9"/>
  <c r="E12313" i="9"/>
  <c r="E12312" i="9"/>
  <c r="E12311" i="9"/>
  <c r="E12310" i="9"/>
  <c r="E12309" i="9"/>
  <c r="E12308" i="9"/>
  <c r="E12307" i="9"/>
  <c r="E12306" i="9"/>
  <c r="E12305" i="9"/>
  <c r="E12304" i="9"/>
  <c r="E12303" i="9"/>
  <c r="E12302" i="9"/>
  <c r="E12301" i="9"/>
  <c r="E12300" i="9"/>
  <c r="E12299" i="9"/>
  <c r="E12298" i="9"/>
  <c r="E12297" i="9"/>
  <c r="E12296" i="9"/>
  <c r="E12295" i="9"/>
  <c r="E12294" i="9"/>
  <c r="E12293" i="9"/>
  <c r="E12292" i="9"/>
  <c r="E12291" i="9"/>
  <c r="E12290" i="9"/>
  <c r="E12289" i="9"/>
  <c r="E12288" i="9"/>
  <c r="E12287" i="9"/>
  <c r="E12286" i="9"/>
  <c r="E12285" i="9"/>
  <c r="E12284" i="9"/>
  <c r="E12283" i="9"/>
  <c r="E12282" i="9"/>
  <c r="E12281" i="9"/>
  <c r="E12280" i="9"/>
  <c r="E12279" i="9"/>
  <c r="E12278" i="9"/>
  <c r="E12277" i="9"/>
  <c r="E12276" i="9"/>
  <c r="E12275" i="9"/>
  <c r="E12274" i="9"/>
  <c r="E12273" i="9"/>
  <c r="E12272" i="9"/>
  <c r="E12271" i="9"/>
  <c r="E12270" i="9"/>
  <c r="E12269" i="9"/>
  <c r="E12268" i="9"/>
  <c r="E12267" i="9"/>
  <c r="E12266" i="9"/>
  <c r="E12265" i="9"/>
  <c r="E12264" i="9"/>
  <c r="E12263" i="9"/>
  <c r="E12262" i="9"/>
  <c r="E12261" i="9"/>
  <c r="E12260" i="9"/>
  <c r="E12259" i="9"/>
  <c r="E12258" i="9"/>
  <c r="E12257" i="9"/>
  <c r="E12256" i="9"/>
  <c r="E12255" i="9"/>
  <c r="E12254" i="9"/>
  <c r="E12253" i="9"/>
  <c r="E12252" i="9"/>
  <c r="E12251" i="9"/>
  <c r="E12250" i="9"/>
  <c r="E12249" i="9"/>
  <c r="E12248" i="9"/>
  <c r="E12247" i="9"/>
  <c r="E12246" i="9"/>
  <c r="E12245" i="9"/>
  <c r="E12244" i="9"/>
  <c r="E12243" i="9"/>
  <c r="E12242" i="9"/>
  <c r="E12241" i="9"/>
  <c r="E12240" i="9"/>
  <c r="E12239" i="9"/>
  <c r="E12238" i="9"/>
  <c r="E12237" i="9"/>
  <c r="E12236" i="9"/>
  <c r="E12235" i="9"/>
  <c r="E12234" i="9"/>
  <c r="E12233" i="9"/>
  <c r="E12232" i="9"/>
  <c r="E12231" i="9"/>
  <c r="E12230" i="9"/>
  <c r="E12229" i="9"/>
  <c r="E12228" i="9"/>
  <c r="E12227" i="9"/>
  <c r="E12226" i="9"/>
  <c r="E12225" i="9"/>
  <c r="E12224" i="9"/>
  <c r="E12223" i="9"/>
  <c r="E12222" i="9"/>
  <c r="E12221" i="9"/>
  <c r="E12220" i="9"/>
  <c r="E12219" i="9"/>
  <c r="E12218" i="9"/>
  <c r="E12217" i="9"/>
  <c r="E12216" i="9"/>
  <c r="E12215" i="9"/>
  <c r="E12214" i="9"/>
  <c r="E12213" i="9"/>
  <c r="E12212" i="9"/>
  <c r="E12211" i="9"/>
  <c r="E12210" i="9"/>
  <c r="E12209" i="9"/>
  <c r="E12208" i="9"/>
  <c r="E12207" i="9"/>
  <c r="E12206" i="9"/>
  <c r="E12205" i="9"/>
  <c r="E12204" i="9"/>
  <c r="E12203" i="9"/>
  <c r="E12202" i="9"/>
  <c r="E12201" i="9"/>
  <c r="E12200" i="9"/>
  <c r="E12199" i="9"/>
  <c r="E12198" i="9"/>
  <c r="E12197" i="9"/>
  <c r="E12196" i="9"/>
  <c r="E12195" i="9"/>
  <c r="E12194" i="9"/>
  <c r="E12193" i="9"/>
  <c r="E12192" i="9"/>
  <c r="E12191" i="9"/>
  <c r="E12190" i="9"/>
  <c r="E12189" i="9"/>
  <c r="E12188" i="9"/>
  <c r="E12187" i="9"/>
  <c r="E12186" i="9"/>
  <c r="E12185" i="9"/>
  <c r="E12184" i="9"/>
  <c r="E12183" i="9"/>
  <c r="E12182" i="9"/>
  <c r="E12181" i="9"/>
  <c r="E12180" i="9"/>
  <c r="E12179" i="9"/>
  <c r="E12178" i="9"/>
  <c r="E12177" i="9"/>
  <c r="E12176" i="9"/>
  <c r="E12175" i="9"/>
  <c r="E12174" i="9"/>
  <c r="E12173" i="9"/>
  <c r="E12172" i="9"/>
  <c r="E12171" i="9"/>
  <c r="E12170" i="9"/>
  <c r="E12169" i="9"/>
  <c r="E12168" i="9"/>
  <c r="E12167" i="9"/>
  <c r="E12166" i="9"/>
  <c r="E12165" i="9"/>
  <c r="E12164" i="9"/>
  <c r="E12163" i="9"/>
  <c r="E12162" i="9"/>
  <c r="E12161" i="9"/>
  <c r="E12160" i="9"/>
  <c r="E12159" i="9"/>
  <c r="E12158" i="9"/>
  <c r="E12157" i="9"/>
  <c r="E12156" i="9"/>
  <c r="E12155" i="9"/>
  <c r="E12154" i="9"/>
  <c r="E12153" i="9"/>
  <c r="E12152" i="9"/>
  <c r="E12151" i="9"/>
  <c r="E12150" i="9"/>
  <c r="E12149" i="9"/>
  <c r="E12148" i="9"/>
  <c r="E12147" i="9"/>
  <c r="E12146" i="9"/>
  <c r="E12145" i="9"/>
  <c r="E12144" i="9"/>
  <c r="E12143" i="9"/>
  <c r="E12142" i="9"/>
  <c r="E12141" i="9"/>
  <c r="E12140" i="9"/>
  <c r="E12139" i="9"/>
  <c r="E12138" i="9"/>
  <c r="E12137" i="9"/>
  <c r="E12136" i="9"/>
  <c r="E12135" i="9"/>
  <c r="E12134" i="9"/>
  <c r="E12133" i="9"/>
  <c r="E12132" i="9"/>
  <c r="E12131" i="9"/>
  <c r="E12130" i="9"/>
  <c r="E12129" i="9"/>
  <c r="E12128" i="9"/>
  <c r="E12127" i="9"/>
  <c r="E12126" i="9"/>
  <c r="E12125" i="9"/>
  <c r="E12124" i="9"/>
  <c r="E12123" i="9"/>
  <c r="E12122" i="9"/>
  <c r="E12121" i="9"/>
  <c r="E12120" i="9"/>
  <c r="E12119" i="9"/>
  <c r="E12118" i="9"/>
  <c r="E12117" i="9"/>
  <c r="E12116" i="9"/>
  <c r="E12115" i="9"/>
  <c r="E12114" i="9"/>
  <c r="E12113" i="9"/>
  <c r="E12112" i="9"/>
  <c r="E12111" i="9"/>
  <c r="E12110" i="9"/>
  <c r="E12109" i="9"/>
  <c r="E12108" i="9"/>
  <c r="E12107" i="9"/>
  <c r="E12106" i="9"/>
  <c r="E12105" i="9"/>
  <c r="E12104" i="9"/>
  <c r="E12103" i="9"/>
  <c r="E12102" i="9"/>
  <c r="E12101" i="9"/>
  <c r="E12100" i="9"/>
  <c r="E12099" i="9"/>
  <c r="E12098" i="9"/>
  <c r="E12097" i="9"/>
  <c r="E12096" i="9"/>
  <c r="E12095" i="9"/>
  <c r="E12094" i="9"/>
  <c r="E12093" i="9"/>
  <c r="E12092" i="9"/>
  <c r="E12091" i="9"/>
  <c r="E12090" i="9"/>
  <c r="E12089" i="9"/>
  <c r="E12088" i="9"/>
  <c r="E12087" i="9"/>
  <c r="E12086" i="9"/>
  <c r="E12085" i="9"/>
  <c r="E12084" i="9"/>
  <c r="E12083" i="9"/>
  <c r="E12082" i="9"/>
  <c r="E12081" i="9"/>
  <c r="E12080" i="9"/>
  <c r="E12079" i="9"/>
  <c r="E12078" i="9"/>
  <c r="E12077" i="9"/>
  <c r="E12076" i="9"/>
  <c r="E12075" i="9"/>
  <c r="E12074" i="9"/>
  <c r="E12073" i="9"/>
  <c r="E12072" i="9"/>
  <c r="E12071" i="9"/>
  <c r="E12070" i="9"/>
  <c r="E12069" i="9"/>
  <c r="E12068" i="9"/>
  <c r="E12067" i="9"/>
  <c r="E12066" i="9"/>
  <c r="E12065" i="9"/>
  <c r="E12064" i="9"/>
  <c r="E12063" i="9"/>
  <c r="E12062" i="9"/>
  <c r="E12061" i="9"/>
  <c r="E12060" i="9"/>
  <c r="E12059" i="9"/>
  <c r="E12058" i="9"/>
  <c r="E12057" i="9"/>
  <c r="E12056" i="9"/>
  <c r="E12055" i="9"/>
  <c r="E12054" i="9"/>
  <c r="E12053" i="9"/>
  <c r="E12052" i="9"/>
  <c r="E12051" i="9"/>
  <c r="E12050" i="9"/>
  <c r="E12049" i="9"/>
  <c r="E12048" i="9"/>
  <c r="E12047" i="9"/>
  <c r="E12046" i="9"/>
  <c r="E12045" i="9"/>
  <c r="E12044" i="9"/>
  <c r="E12043" i="9"/>
  <c r="E12042" i="9"/>
  <c r="E12041" i="9"/>
  <c r="E12040" i="9"/>
  <c r="E12039" i="9"/>
  <c r="E12038" i="9"/>
  <c r="E12037" i="9"/>
  <c r="E12036" i="9"/>
  <c r="E12035" i="9"/>
  <c r="E12034" i="9"/>
  <c r="E12033" i="9"/>
  <c r="E12032" i="9"/>
  <c r="E12031" i="9"/>
  <c r="E12030" i="9"/>
  <c r="E12029" i="9"/>
  <c r="E12028" i="9"/>
  <c r="E12027" i="9"/>
  <c r="E12026" i="9"/>
  <c r="E12025" i="9"/>
  <c r="E12024" i="9"/>
  <c r="E12023" i="9"/>
  <c r="E12022" i="9"/>
  <c r="E12021" i="9"/>
  <c r="E12020" i="9"/>
  <c r="E12019" i="9"/>
  <c r="E12018" i="9"/>
  <c r="E12017" i="9"/>
  <c r="E12016" i="9"/>
  <c r="E12015" i="9"/>
  <c r="E12014" i="9"/>
  <c r="E12013" i="9"/>
  <c r="E12012" i="9"/>
  <c r="E12011" i="9"/>
  <c r="E12010" i="9"/>
  <c r="E12009" i="9"/>
  <c r="E12008" i="9"/>
  <c r="E12007" i="9"/>
  <c r="E12006" i="9"/>
  <c r="E12005" i="9"/>
  <c r="E12004" i="9"/>
  <c r="E12003" i="9"/>
  <c r="E12002" i="9"/>
  <c r="E12001" i="9"/>
  <c r="E12000" i="9"/>
  <c r="E11999" i="9"/>
  <c r="E11998" i="9"/>
  <c r="E11997" i="9"/>
  <c r="E11996" i="9"/>
  <c r="E11995" i="9"/>
  <c r="E11994" i="9"/>
  <c r="E11993" i="9"/>
  <c r="E11992" i="9"/>
  <c r="E11991" i="9"/>
  <c r="E11990" i="9"/>
  <c r="E11989" i="9"/>
  <c r="E11988" i="9"/>
  <c r="E11987" i="9"/>
  <c r="E11986" i="9"/>
  <c r="E11985" i="9"/>
  <c r="E11984" i="9"/>
  <c r="E11983" i="9"/>
  <c r="E11982" i="9"/>
  <c r="E11981" i="9"/>
  <c r="E11980" i="9"/>
  <c r="E11979" i="9"/>
  <c r="E11978" i="9"/>
  <c r="E11977" i="9"/>
  <c r="E11976" i="9"/>
  <c r="E11975" i="9"/>
  <c r="E11974" i="9"/>
  <c r="E11973" i="9"/>
  <c r="E11972" i="9"/>
  <c r="E11971" i="9"/>
  <c r="E11970" i="9"/>
  <c r="E11969" i="9"/>
  <c r="E11968" i="9"/>
  <c r="E11967" i="9"/>
  <c r="E11966" i="9"/>
  <c r="E11965" i="9"/>
  <c r="E11964" i="9"/>
  <c r="E11963" i="9"/>
  <c r="E11962" i="9"/>
  <c r="E11961" i="9"/>
  <c r="E11960" i="9"/>
  <c r="E11959" i="9"/>
  <c r="E11958" i="9"/>
  <c r="E11957" i="9"/>
  <c r="E11956" i="9"/>
  <c r="E11955" i="9"/>
  <c r="E11954" i="9"/>
  <c r="E11953" i="9"/>
  <c r="E11952" i="9"/>
  <c r="E11951" i="9"/>
  <c r="E11950" i="9"/>
  <c r="E11949" i="9"/>
  <c r="E11948" i="9"/>
  <c r="E11947" i="9"/>
  <c r="E11946" i="9"/>
  <c r="E11945" i="9"/>
  <c r="E11944" i="9"/>
  <c r="E11943" i="9"/>
  <c r="E11942" i="9"/>
  <c r="E11941" i="9"/>
  <c r="E11940" i="9"/>
  <c r="E11939" i="9"/>
  <c r="E11938" i="9"/>
  <c r="E11937" i="9"/>
  <c r="E11936" i="9"/>
  <c r="E11935" i="9"/>
  <c r="E11934" i="9"/>
  <c r="E11933" i="9"/>
  <c r="E11932" i="9"/>
  <c r="E11931" i="9"/>
  <c r="E11930" i="9"/>
  <c r="E11929" i="9"/>
  <c r="E11928" i="9"/>
  <c r="E11927" i="9"/>
  <c r="E11926" i="9"/>
  <c r="E11925" i="9"/>
  <c r="E11924" i="9"/>
  <c r="E11923" i="9"/>
  <c r="E11922" i="9"/>
  <c r="E11921" i="9"/>
  <c r="E11920" i="9"/>
  <c r="E11919" i="9"/>
  <c r="E11918" i="9"/>
  <c r="E11917" i="9"/>
  <c r="E11916" i="9"/>
  <c r="E11915" i="9"/>
  <c r="E11914" i="9"/>
  <c r="E11913" i="9"/>
  <c r="E11912" i="9"/>
  <c r="E11911" i="9"/>
  <c r="E11910" i="9"/>
  <c r="E11909" i="9"/>
  <c r="E11908" i="9"/>
  <c r="E11907" i="9"/>
  <c r="E11906" i="9"/>
  <c r="E11905" i="9"/>
  <c r="E11904" i="9"/>
  <c r="E11903" i="9"/>
  <c r="E11902" i="9"/>
  <c r="E11901" i="9"/>
  <c r="E11900" i="9"/>
  <c r="E11899" i="9"/>
  <c r="E11898" i="9"/>
  <c r="E11897" i="9"/>
  <c r="E11896" i="9"/>
  <c r="E11895" i="9"/>
  <c r="E11894" i="9"/>
  <c r="E11893" i="9"/>
  <c r="E11892" i="9"/>
  <c r="E11891" i="9"/>
  <c r="E11890" i="9"/>
  <c r="E11889" i="9"/>
  <c r="E11888" i="9"/>
  <c r="E11887" i="9"/>
  <c r="E11886" i="9"/>
  <c r="E11885" i="9"/>
  <c r="E11884" i="9"/>
  <c r="E11883" i="9"/>
  <c r="E11882" i="9"/>
  <c r="E11881" i="9"/>
  <c r="E11880" i="9"/>
  <c r="E11879" i="9"/>
  <c r="E11878" i="9"/>
  <c r="E11877" i="9"/>
  <c r="E11876" i="9"/>
  <c r="E11875" i="9"/>
  <c r="E11874" i="9"/>
  <c r="E11873" i="9"/>
  <c r="E11872" i="9"/>
  <c r="E11871" i="9"/>
  <c r="E11870" i="9"/>
  <c r="E11869" i="9"/>
  <c r="E11868" i="9"/>
  <c r="E11867" i="9"/>
  <c r="E11866" i="9"/>
  <c r="E11865" i="9"/>
  <c r="E11864" i="9"/>
  <c r="E11863" i="9"/>
  <c r="E11862" i="9"/>
  <c r="E11861" i="9"/>
  <c r="E11860" i="9"/>
  <c r="E11859" i="9"/>
  <c r="E11858" i="9"/>
  <c r="E11857" i="9"/>
  <c r="E11856" i="9"/>
  <c r="E11855" i="9"/>
  <c r="E11854" i="9"/>
  <c r="E11853" i="9"/>
  <c r="E11852" i="9"/>
  <c r="E11851" i="9"/>
  <c r="E11850" i="9"/>
  <c r="E11849" i="9"/>
  <c r="E11848" i="9"/>
  <c r="E11847" i="9"/>
  <c r="E11846" i="9"/>
  <c r="E11845" i="9"/>
  <c r="E11844" i="9"/>
  <c r="E11843" i="9"/>
  <c r="E11842" i="9"/>
  <c r="E11841" i="9"/>
  <c r="E11840" i="9"/>
  <c r="E11839" i="9"/>
  <c r="E11838" i="9"/>
  <c r="E11837" i="9"/>
  <c r="E11836" i="9"/>
  <c r="E11835" i="9"/>
  <c r="E11834" i="9"/>
  <c r="E11833" i="9"/>
  <c r="E11832" i="9"/>
  <c r="E11831" i="9"/>
  <c r="E11830" i="9"/>
  <c r="E11829" i="9"/>
  <c r="E11828" i="9"/>
  <c r="E11827" i="9"/>
  <c r="E11826" i="9"/>
  <c r="E11825" i="9"/>
  <c r="E11824" i="9"/>
  <c r="E11823" i="9"/>
  <c r="E11822" i="9"/>
  <c r="E11821" i="9"/>
  <c r="E11820" i="9"/>
  <c r="E11819" i="9"/>
  <c r="E11818" i="9"/>
  <c r="E11817" i="9"/>
  <c r="E11816" i="9"/>
  <c r="E11815" i="9"/>
  <c r="E11814" i="9"/>
  <c r="E11813" i="9"/>
  <c r="E11812" i="9"/>
  <c r="E11811" i="9"/>
  <c r="E11810" i="9"/>
  <c r="E11809" i="9"/>
  <c r="E11808" i="9"/>
  <c r="E11807" i="9"/>
  <c r="E11806" i="9"/>
  <c r="E11805" i="9"/>
  <c r="E11804" i="9"/>
  <c r="E11803" i="9"/>
  <c r="E11802" i="9"/>
  <c r="E11801" i="9"/>
  <c r="E11800" i="9"/>
  <c r="E11799" i="9"/>
  <c r="E11798" i="9"/>
  <c r="E11797" i="9"/>
  <c r="E11796" i="9"/>
  <c r="E11795" i="9"/>
  <c r="E11794" i="9"/>
  <c r="E11793" i="9"/>
  <c r="E11792" i="9"/>
  <c r="E11791" i="9"/>
  <c r="E11790" i="9"/>
  <c r="E11789" i="9"/>
  <c r="E11788" i="9"/>
  <c r="E11787" i="9"/>
  <c r="E11786" i="9"/>
  <c r="E11785" i="9"/>
  <c r="E11784" i="9"/>
  <c r="E11783" i="9"/>
  <c r="E11782" i="9"/>
  <c r="E11781" i="9"/>
  <c r="E11780" i="9"/>
  <c r="E11779" i="9"/>
  <c r="E11778" i="9"/>
  <c r="E11777" i="9"/>
  <c r="E11776" i="9"/>
  <c r="E11775" i="9"/>
  <c r="E11774" i="9"/>
  <c r="E11773" i="9"/>
  <c r="E11772" i="9"/>
  <c r="E11771" i="9"/>
  <c r="E11770" i="9"/>
  <c r="E11769" i="9"/>
  <c r="E11768" i="9"/>
  <c r="E11767" i="9"/>
  <c r="E11766" i="9"/>
  <c r="E11765" i="9"/>
  <c r="E11764" i="9"/>
  <c r="E11763" i="9"/>
  <c r="E11762" i="9"/>
  <c r="E11761" i="9"/>
  <c r="E11760" i="9"/>
  <c r="E11759" i="9"/>
  <c r="E11758" i="9"/>
  <c r="E11757" i="9"/>
  <c r="E11756" i="9"/>
  <c r="E11755" i="9"/>
  <c r="E11754" i="9"/>
  <c r="E11753" i="9"/>
  <c r="E11752" i="9"/>
  <c r="E11751" i="9"/>
  <c r="E11750" i="9"/>
  <c r="E11749" i="9"/>
  <c r="E11748" i="9"/>
  <c r="E11747" i="9"/>
  <c r="E11746" i="9"/>
  <c r="E11745" i="9"/>
  <c r="E11744" i="9"/>
  <c r="E11743" i="9"/>
  <c r="E11742" i="9"/>
  <c r="E11741" i="9"/>
  <c r="E11740" i="9"/>
  <c r="E11739" i="9"/>
  <c r="E11738" i="9"/>
  <c r="E11737" i="9"/>
  <c r="E11736" i="9"/>
  <c r="E11735" i="9"/>
  <c r="E11734" i="9"/>
  <c r="E11733" i="9"/>
  <c r="E11732" i="9"/>
  <c r="E11731" i="9"/>
  <c r="E11730" i="9"/>
  <c r="E11729" i="9"/>
  <c r="E11728" i="9"/>
  <c r="E11727" i="9"/>
  <c r="E11726" i="9"/>
  <c r="E11725" i="9"/>
  <c r="E11724" i="9"/>
  <c r="E11723" i="9"/>
  <c r="E11722" i="9"/>
  <c r="E11721" i="9"/>
  <c r="E11720" i="9"/>
  <c r="E11719" i="9"/>
  <c r="E11718" i="9"/>
  <c r="E11717" i="9"/>
  <c r="E11716" i="9"/>
  <c r="E11715" i="9"/>
  <c r="E11714" i="9"/>
  <c r="E11713" i="9"/>
  <c r="E11712" i="9"/>
  <c r="E11711" i="9"/>
  <c r="E11710" i="9"/>
  <c r="E11709" i="9"/>
  <c r="E11708" i="9"/>
  <c r="E11707" i="9"/>
  <c r="E11706" i="9"/>
  <c r="E11705" i="9"/>
  <c r="E11704" i="9"/>
  <c r="E11703" i="9"/>
  <c r="E11702" i="9"/>
  <c r="E11701" i="9"/>
  <c r="E11700" i="9"/>
  <c r="E11699" i="9"/>
  <c r="E11698" i="9"/>
  <c r="E11697" i="9"/>
  <c r="E11696" i="9"/>
  <c r="E11695" i="9"/>
  <c r="E11694" i="9"/>
  <c r="E11693" i="9"/>
  <c r="E11692" i="9"/>
  <c r="E11691" i="9"/>
  <c r="E11690" i="9"/>
  <c r="E11689" i="9"/>
  <c r="E11688" i="9"/>
  <c r="E11687" i="9"/>
  <c r="E11686" i="9"/>
  <c r="E11685" i="9"/>
  <c r="E11684" i="9"/>
  <c r="E11683" i="9"/>
  <c r="E11682" i="9"/>
  <c r="E11681" i="9"/>
  <c r="E11680" i="9"/>
  <c r="E11679" i="9"/>
  <c r="E11678" i="9"/>
  <c r="E11677" i="9"/>
  <c r="E11676" i="9"/>
  <c r="E11675" i="9"/>
  <c r="E11674" i="9"/>
  <c r="E11673" i="9"/>
  <c r="E11672" i="9"/>
  <c r="E11671" i="9"/>
  <c r="E11670" i="9"/>
  <c r="E11669" i="9"/>
  <c r="E11668" i="9"/>
  <c r="E11667" i="9"/>
  <c r="E11666" i="9"/>
  <c r="E11665" i="9"/>
  <c r="E11664" i="9"/>
  <c r="E11663" i="9"/>
  <c r="E11662" i="9"/>
  <c r="E11661" i="9"/>
  <c r="E11660" i="9"/>
  <c r="E11659" i="9"/>
  <c r="E11658" i="9"/>
  <c r="E11657" i="9"/>
  <c r="E11656" i="9"/>
  <c r="E11655" i="9"/>
  <c r="E11654" i="9"/>
  <c r="E11653" i="9"/>
  <c r="E11652" i="9"/>
  <c r="E11651" i="9"/>
  <c r="E11650" i="9"/>
  <c r="E11649" i="9"/>
  <c r="E11648" i="9"/>
  <c r="E11647" i="9"/>
  <c r="E11646" i="9"/>
  <c r="E11645" i="9"/>
  <c r="E11644" i="9"/>
  <c r="E11643" i="9"/>
  <c r="E11642" i="9"/>
  <c r="E11641" i="9"/>
  <c r="E11640" i="9"/>
  <c r="E11639" i="9"/>
  <c r="E11638" i="9"/>
  <c r="E11637" i="9"/>
  <c r="E11636" i="9"/>
  <c r="E11635" i="9"/>
  <c r="E11634" i="9"/>
  <c r="E11633" i="9"/>
  <c r="E11632" i="9"/>
  <c r="E11631" i="9"/>
  <c r="E11630" i="9"/>
  <c r="E11629" i="9"/>
  <c r="E11628" i="9"/>
  <c r="E11627" i="9"/>
  <c r="E11626" i="9"/>
  <c r="E11625" i="9"/>
  <c r="E11624" i="9"/>
  <c r="E11623" i="9"/>
  <c r="E11622" i="9"/>
  <c r="E11621" i="9"/>
  <c r="E11620" i="9"/>
  <c r="E11619" i="9"/>
  <c r="E11618" i="9"/>
  <c r="E11617" i="9"/>
  <c r="E11616" i="9"/>
  <c r="E11615" i="9"/>
  <c r="E11614" i="9"/>
  <c r="E11613" i="9"/>
  <c r="E11612" i="9"/>
  <c r="E11611" i="9"/>
  <c r="E11610" i="9"/>
  <c r="E11609" i="9"/>
  <c r="E11608" i="9"/>
  <c r="E11607" i="9"/>
  <c r="E11606" i="9"/>
  <c r="E11605" i="9"/>
  <c r="E11604" i="9"/>
  <c r="E11603" i="9"/>
  <c r="E11602" i="9"/>
  <c r="E11601" i="9"/>
  <c r="E11600" i="9"/>
  <c r="E11599" i="9"/>
  <c r="E11598" i="9"/>
  <c r="E11597" i="9"/>
  <c r="E11596" i="9"/>
  <c r="E11595" i="9"/>
  <c r="E11594" i="9"/>
  <c r="E11593" i="9"/>
  <c r="E11592" i="9"/>
  <c r="E11591" i="9"/>
  <c r="E11590" i="9"/>
  <c r="E11589" i="9"/>
  <c r="E11588" i="9"/>
  <c r="E11587" i="9"/>
  <c r="E11586" i="9"/>
  <c r="E11585" i="9"/>
  <c r="E11584" i="9"/>
  <c r="E11583" i="9"/>
  <c r="E11582" i="9"/>
  <c r="E11581" i="9"/>
  <c r="E11580" i="9"/>
  <c r="E11579" i="9"/>
  <c r="E11578" i="9"/>
  <c r="E11577" i="9"/>
  <c r="E11576" i="9"/>
  <c r="E11575" i="9"/>
  <c r="E11574" i="9"/>
  <c r="E11573" i="9"/>
  <c r="E11572" i="9"/>
  <c r="E11571" i="9"/>
  <c r="E11570" i="9"/>
  <c r="E11569" i="9"/>
  <c r="E11568" i="9"/>
  <c r="E11567" i="9"/>
  <c r="E11566" i="9"/>
  <c r="E11565" i="9"/>
  <c r="E11564" i="9"/>
  <c r="E11563" i="9"/>
  <c r="E11562" i="9"/>
  <c r="E11561" i="9"/>
  <c r="E11560" i="9"/>
  <c r="E11559" i="9"/>
  <c r="E11558" i="9"/>
  <c r="E11557" i="9"/>
  <c r="E11556" i="9"/>
  <c r="E11555" i="9"/>
  <c r="E11554" i="9"/>
  <c r="E11553" i="9"/>
  <c r="E11552" i="9"/>
  <c r="E11551" i="9"/>
  <c r="E11550" i="9"/>
  <c r="E11549" i="9"/>
  <c r="E11548" i="9"/>
  <c r="E11547" i="9"/>
  <c r="E11546" i="9"/>
  <c r="E11545" i="9"/>
  <c r="E11544" i="9"/>
  <c r="E11543" i="9"/>
  <c r="E11542" i="9"/>
  <c r="E11541" i="9"/>
  <c r="E11540" i="9"/>
  <c r="E11539" i="9"/>
  <c r="E11538" i="9"/>
  <c r="E11537" i="9"/>
  <c r="E11536" i="9"/>
  <c r="E11535" i="9"/>
  <c r="E11534" i="9"/>
  <c r="E11533" i="9"/>
  <c r="E11532" i="9"/>
  <c r="E11531" i="9"/>
  <c r="E11530" i="9"/>
  <c r="E11529" i="9"/>
  <c r="E11528" i="9"/>
  <c r="E11527" i="9"/>
  <c r="E11526" i="9"/>
  <c r="E11525" i="9"/>
  <c r="E11524" i="9"/>
  <c r="E11523" i="9"/>
  <c r="E11522" i="9"/>
  <c r="E11521" i="9"/>
  <c r="E11520" i="9"/>
  <c r="E11519" i="9"/>
  <c r="E11518" i="9"/>
  <c r="E11517" i="9"/>
  <c r="E11516" i="9"/>
  <c r="E11515" i="9"/>
  <c r="E11514" i="9"/>
  <c r="E11513" i="9"/>
  <c r="E11512" i="9"/>
  <c r="E11511" i="9"/>
  <c r="E11510" i="9"/>
  <c r="E11509" i="9"/>
  <c r="E11508" i="9"/>
  <c r="E11507" i="9"/>
  <c r="E11506" i="9"/>
  <c r="E11505" i="9"/>
  <c r="E11504" i="9"/>
  <c r="E11503" i="9"/>
  <c r="E11502" i="9"/>
  <c r="E11501" i="9"/>
  <c r="E11500" i="9"/>
  <c r="E11499" i="9"/>
  <c r="E11498" i="9"/>
  <c r="E11497" i="9"/>
  <c r="E11496" i="9"/>
  <c r="E11495" i="9"/>
  <c r="E11494" i="9"/>
  <c r="E11493" i="9"/>
  <c r="E11492" i="9"/>
  <c r="E11491" i="9"/>
  <c r="E11490" i="9"/>
  <c r="E11489" i="9"/>
  <c r="E11488" i="9"/>
  <c r="E11487" i="9"/>
  <c r="E11486" i="9"/>
  <c r="E11485" i="9"/>
  <c r="E11484" i="9"/>
  <c r="E11483" i="9"/>
  <c r="E11482" i="9"/>
  <c r="E11481" i="9"/>
  <c r="E11480" i="9"/>
  <c r="E11479" i="9"/>
  <c r="E11478" i="9"/>
  <c r="E11477" i="9"/>
  <c r="E11476" i="9"/>
  <c r="E11475" i="9"/>
  <c r="E11474" i="9"/>
  <c r="E11473" i="9"/>
  <c r="E11472" i="9"/>
  <c r="E11471" i="9"/>
  <c r="E11470" i="9"/>
  <c r="E11469" i="9"/>
  <c r="E11468" i="9"/>
  <c r="E11467" i="9"/>
  <c r="E11466" i="9"/>
  <c r="E11465" i="9"/>
  <c r="E11464" i="9"/>
  <c r="E11463" i="9"/>
  <c r="E11462" i="9"/>
  <c r="E11461" i="9"/>
  <c r="E11460" i="9"/>
  <c r="E11459" i="9"/>
  <c r="E11458" i="9"/>
  <c r="E11457" i="9"/>
  <c r="E11456" i="9"/>
  <c r="E11455" i="9"/>
  <c r="E11454" i="9"/>
  <c r="E11453" i="9"/>
  <c r="E11452" i="9"/>
  <c r="E11451" i="9"/>
  <c r="E11450" i="9"/>
  <c r="E11449" i="9"/>
  <c r="E11448" i="9"/>
  <c r="E11447" i="9"/>
  <c r="E11446" i="9"/>
  <c r="E11445" i="9"/>
  <c r="E11444" i="9"/>
  <c r="E11443" i="9"/>
  <c r="E11442" i="9"/>
  <c r="E11441" i="9"/>
  <c r="E11440" i="9"/>
  <c r="E11439" i="9"/>
  <c r="E11438" i="9"/>
  <c r="E11437" i="9"/>
  <c r="E11436" i="9"/>
  <c r="E11435" i="9"/>
  <c r="E11434" i="9"/>
  <c r="E11433" i="9"/>
  <c r="E11432" i="9"/>
  <c r="E11431" i="9"/>
  <c r="E11430" i="9"/>
  <c r="E11429" i="9"/>
  <c r="E11428" i="9"/>
  <c r="E11427" i="9"/>
  <c r="E11426" i="9"/>
  <c r="E11425" i="9"/>
  <c r="E11424" i="9"/>
  <c r="E11423" i="9"/>
  <c r="E11422" i="9"/>
  <c r="E11421" i="9"/>
  <c r="E11420" i="9"/>
  <c r="E11419" i="9"/>
  <c r="E11418" i="9"/>
  <c r="E11417" i="9"/>
  <c r="E11416" i="9"/>
  <c r="E11415" i="9"/>
  <c r="E11414" i="9"/>
  <c r="E11413" i="9"/>
  <c r="E11412" i="9"/>
  <c r="E11411" i="9"/>
  <c r="E11410" i="9"/>
  <c r="E11409" i="9"/>
  <c r="E11408" i="9"/>
  <c r="E11407" i="9"/>
  <c r="E11406" i="9"/>
  <c r="E11405" i="9"/>
  <c r="E11404" i="9"/>
  <c r="E11403" i="9"/>
  <c r="E11402" i="9"/>
  <c r="E11401" i="9"/>
  <c r="E11400" i="9"/>
  <c r="E11399" i="9"/>
  <c r="E11398" i="9"/>
  <c r="E11397" i="9"/>
  <c r="E11396" i="9"/>
  <c r="E11395" i="9"/>
  <c r="E11394" i="9"/>
  <c r="E11393" i="9"/>
  <c r="E11392" i="9"/>
  <c r="E11391" i="9"/>
  <c r="E11390" i="9"/>
  <c r="E11389" i="9"/>
  <c r="E11388" i="9"/>
  <c r="E11387" i="9"/>
  <c r="E11386" i="9"/>
  <c r="E11385" i="9"/>
  <c r="E11384" i="9"/>
  <c r="E11383" i="9"/>
  <c r="E11382" i="9"/>
  <c r="E11381" i="9"/>
  <c r="E11380" i="9"/>
  <c r="E11379" i="9"/>
  <c r="E11378" i="9"/>
  <c r="E11377" i="9"/>
  <c r="E11376" i="9"/>
  <c r="E11375" i="9"/>
  <c r="E11374" i="9"/>
  <c r="E11373" i="9"/>
  <c r="E11372" i="9"/>
  <c r="E11371" i="9"/>
  <c r="E11370" i="9"/>
  <c r="E11369" i="9"/>
  <c r="E11368" i="9"/>
  <c r="E11367" i="9"/>
  <c r="E11366" i="9"/>
  <c r="E11365" i="9"/>
  <c r="E11364" i="9"/>
  <c r="E11363" i="9"/>
  <c r="E11362" i="9"/>
  <c r="E11361" i="9"/>
  <c r="E11360" i="9"/>
  <c r="E11359" i="9"/>
  <c r="E11358" i="9"/>
  <c r="E11357" i="9"/>
  <c r="E11356" i="9"/>
  <c r="E11355" i="9"/>
  <c r="E11354" i="9"/>
  <c r="E11353" i="9"/>
  <c r="E11352" i="9"/>
  <c r="E11351" i="9"/>
  <c r="E11350" i="9"/>
  <c r="E11349" i="9"/>
  <c r="E11348" i="9"/>
  <c r="E11347" i="9"/>
  <c r="E11346" i="9"/>
  <c r="E11345" i="9"/>
  <c r="E11344" i="9"/>
  <c r="E11343" i="9"/>
  <c r="E11342" i="9"/>
  <c r="E11341" i="9"/>
  <c r="E11340" i="9"/>
  <c r="E11339" i="9"/>
  <c r="E11338" i="9"/>
  <c r="E11337" i="9"/>
  <c r="E11336" i="9"/>
  <c r="E11335" i="9"/>
  <c r="E11334" i="9"/>
  <c r="E11333" i="9"/>
  <c r="E11332" i="9"/>
  <c r="E11331" i="9"/>
  <c r="E11330" i="9"/>
  <c r="E11329" i="9"/>
  <c r="E11328" i="9"/>
  <c r="E11327" i="9"/>
  <c r="E11326" i="9"/>
  <c r="E11325" i="9"/>
  <c r="E11324" i="9"/>
  <c r="E11323" i="9"/>
  <c r="E11322" i="9"/>
  <c r="E11321" i="9"/>
  <c r="E11320" i="9"/>
  <c r="E11319" i="9"/>
  <c r="E11318" i="9"/>
  <c r="E11317" i="9"/>
  <c r="E11316" i="9"/>
  <c r="E11315" i="9"/>
  <c r="E11314" i="9"/>
  <c r="E11313" i="9"/>
  <c r="E11312" i="9"/>
  <c r="E11311" i="9"/>
  <c r="E11310" i="9"/>
  <c r="E11309" i="9"/>
  <c r="E11308" i="9"/>
  <c r="E11307" i="9"/>
  <c r="E11306" i="9"/>
  <c r="E11305" i="9"/>
  <c r="E11304" i="9"/>
  <c r="E11303" i="9"/>
  <c r="E11302" i="9"/>
  <c r="E11301" i="9"/>
  <c r="E11300" i="9"/>
  <c r="E11299" i="9"/>
  <c r="E11298" i="9"/>
  <c r="E11297" i="9"/>
  <c r="E11296" i="9"/>
  <c r="E11295" i="9"/>
  <c r="E11294" i="9"/>
  <c r="E11293" i="9"/>
  <c r="E11292" i="9"/>
  <c r="E11291" i="9"/>
  <c r="E11290" i="9"/>
  <c r="E11289" i="9"/>
  <c r="E11288" i="9"/>
  <c r="E11287" i="9"/>
  <c r="E11286" i="9"/>
  <c r="E11285" i="9"/>
  <c r="E11284" i="9"/>
  <c r="E11283" i="9"/>
  <c r="E11282" i="9"/>
  <c r="E11281" i="9"/>
  <c r="E11280" i="9"/>
  <c r="E11279" i="9"/>
  <c r="E11278" i="9"/>
  <c r="E11277" i="9"/>
  <c r="E11276" i="9"/>
  <c r="E11275" i="9"/>
  <c r="E11274" i="9"/>
  <c r="E11273" i="9"/>
  <c r="E11272" i="9"/>
  <c r="E11271" i="9"/>
  <c r="E11270" i="9"/>
  <c r="E11269" i="9"/>
  <c r="E11268" i="9"/>
  <c r="E11267" i="9"/>
  <c r="E11266" i="9"/>
  <c r="E11265" i="9"/>
  <c r="E11264" i="9"/>
  <c r="E11263" i="9"/>
  <c r="E11262" i="9"/>
  <c r="E11261" i="9"/>
  <c r="E11260" i="9"/>
  <c r="E11259" i="9"/>
  <c r="E11258" i="9"/>
  <c r="E11257" i="9"/>
  <c r="E11256" i="9"/>
  <c r="E11255" i="9"/>
  <c r="E11254" i="9"/>
  <c r="E11253" i="9"/>
  <c r="E11252" i="9"/>
  <c r="E11251" i="9"/>
  <c r="E11250" i="9"/>
  <c r="E11249" i="9"/>
  <c r="E11248" i="9"/>
  <c r="E11247" i="9"/>
  <c r="E11246" i="9"/>
  <c r="E11245" i="9"/>
  <c r="E11244" i="9"/>
  <c r="E11243" i="9"/>
  <c r="E11242" i="9"/>
  <c r="E11241" i="9"/>
  <c r="E11240" i="9"/>
  <c r="E11239" i="9"/>
  <c r="E11238" i="9"/>
  <c r="E11237" i="9"/>
  <c r="E11236" i="9"/>
  <c r="E11235" i="9"/>
  <c r="E11234" i="9"/>
  <c r="E11233" i="9"/>
  <c r="E11232" i="9"/>
  <c r="E11231" i="9"/>
  <c r="E11230" i="9"/>
  <c r="E11229" i="9"/>
  <c r="E11228" i="9"/>
  <c r="E11227" i="9"/>
  <c r="E11226" i="9"/>
  <c r="E11225" i="9"/>
  <c r="E11224" i="9"/>
  <c r="E11223" i="9"/>
  <c r="E11222" i="9"/>
  <c r="E11221" i="9"/>
  <c r="E11220" i="9"/>
  <c r="E11219" i="9"/>
  <c r="E11218" i="9"/>
  <c r="E11217" i="9"/>
  <c r="E11216" i="9"/>
  <c r="E11215" i="9"/>
  <c r="E11214" i="9"/>
  <c r="E11213" i="9"/>
  <c r="E11212" i="9"/>
  <c r="E11211" i="9"/>
  <c r="E11210" i="9"/>
  <c r="E11209" i="9"/>
  <c r="E11208" i="9"/>
  <c r="E11207" i="9"/>
  <c r="E11206" i="9"/>
  <c r="E11205" i="9"/>
  <c r="E11204" i="9"/>
  <c r="E11203" i="9"/>
  <c r="E11202" i="9"/>
  <c r="E11201" i="9"/>
  <c r="E11200" i="9"/>
  <c r="E11199" i="9"/>
  <c r="E11198" i="9"/>
  <c r="E11197" i="9"/>
  <c r="E11196" i="9"/>
  <c r="E11195" i="9"/>
  <c r="E11194" i="9"/>
  <c r="E11193" i="9"/>
  <c r="E11192" i="9"/>
  <c r="E11191" i="9"/>
  <c r="E11190" i="9"/>
  <c r="E11189" i="9"/>
  <c r="E11188" i="9"/>
  <c r="E11187" i="9"/>
  <c r="E11186" i="9"/>
  <c r="E11185" i="9"/>
  <c r="E11184" i="9"/>
  <c r="E11183" i="9"/>
  <c r="E11182" i="9"/>
  <c r="E11181" i="9"/>
  <c r="E11180" i="9"/>
  <c r="E11179" i="9"/>
  <c r="E11178" i="9"/>
  <c r="E11177" i="9"/>
  <c r="E11176" i="9"/>
  <c r="E11175" i="9"/>
  <c r="E11174" i="9"/>
  <c r="E11173" i="9"/>
  <c r="E11172" i="9"/>
  <c r="E11171" i="9"/>
  <c r="E11170" i="9"/>
  <c r="E11169" i="9"/>
  <c r="E11168" i="9"/>
  <c r="E11167" i="9"/>
  <c r="E11166" i="9"/>
  <c r="E11165" i="9"/>
  <c r="E11164" i="9"/>
  <c r="E11163" i="9"/>
  <c r="E11162" i="9"/>
  <c r="E11161" i="9"/>
  <c r="E11160" i="9"/>
  <c r="E11159" i="9"/>
  <c r="E11158" i="9"/>
  <c r="E11157" i="9"/>
  <c r="E11156" i="9"/>
  <c r="E11155" i="9"/>
  <c r="E11154" i="9"/>
  <c r="E11153" i="9"/>
  <c r="E11152" i="9"/>
  <c r="E11151" i="9"/>
  <c r="E11150" i="9"/>
  <c r="E11149" i="9"/>
  <c r="E11148" i="9"/>
  <c r="E11147" i="9"/>
  <c r="E11146" i="9"/>
  <c r="E11145" i="9"/>
  <c r="E11144" i="9"/>
  <c r="E11143" i="9"/>
  <c r="E11142" i="9"/>
  <c r="E11141" i="9"/>
  <c r="E11140" i="9"/>
  <c r="E11139" i="9"/>
  <c r="E11138" i="9"/>
  <c r="E11137" i="9"/>
  <c r="E11136" i="9"/>
  <c r="E11135" i="9"/>
  <c r="E11134" i="9"/>
  <c r="E11133" i="9"/>
  <c r="E11132" i="9"/>
  <c r="E11131" i="9"/>
  <c r="E11130" i="9"/>
  <c r="E11129" i="9"/>
  <c r="E11128" i="9"/>
  <c r="E11127" i="9"/>
  <c r="E11126" i="9"/>
  <c r="E11125" i="9"/>
  <c r="E11124" i="9"/>
  <c r="E11123" i="9"/>
  <c r="E11122" i="9"/>
  <c r="E11121" i="9"/>
  <c r="E11120" i="9"/>
  <c r="E11119" i="9"/>
  <c r="E11118" i="9"/>
  <c r="E11117" i="9"/>
  <c r="E11116" i="9"/>
  <c r="E11115" i="9"/>
  <c r="E11114" i="9"/>
  <c r="E11113" i="9"/>
  <c r="E11112" i="9"/>
  <c r="E11111" i="9"/>
  <c r="E11110" i="9"/>
  <c r="E11109" i="9"/>
  <c r="E11108" i="9"/>
  <c r="E11107" i="9"/>
  <c r="E11106" i="9"/>
  <c r="E11105" i="9"/>
  <c r="E11104" i="9"/>
  <c r="E11103" i="9"/>
  <c r="E11102" i="9"/>
  <c r="E11101" i="9"/>
  <c r="E11100" i="9"/>
  <c r="E11099" i="9"/>
  <c r="E11098" i="9"/>
  <c r="E11097" i="9"/>
  <c r="E11096" i="9"/>
  <c r="E11095" i="9"/>
  <c r="E11094" i="9"/>
  <c r="E11093" i="9"/>
  <c r="E11092" i="9"/>
  <c r="E11091" i="9"/>
  <c r="E11090" i="9"/>
  <c r="E11089" i="9"/>
  <c r="E11088" i="9"/>
  <c r="E11087" i="9"/>
  <c r="E11086" i="9"/>
  <c r="E11085" i="9"/>
  <c r="E11084" i="9"/>
  <c r="E11083" i="9"/>
  <c r="E11082" i="9"/>
  <c r="E11081" i="9"/>
  <c r="E11080" i="9"/>
  <c r="E11079" i="9"/>
  <c r="E11078" i="9"/>
  <c r="E11077" i="9"/>
  <c r="E11076" i="9"/>
  <c r="E11075" i="9"/>
  <c r="E11074" i="9"/>
  <c r="E11073" i="9"/>
  <c r="E11072" i="9"/>
  <c r="E11071" i="9"/>
  <c r="E11070" i="9"/>
  <c r="E11069" i="9"/>
  <c r="E11068" i="9"/>
  <c r="E11067" i="9"/>
  <c r="E11066" i="9"/>
  <c r="E11065" i="9"/>
  <c r="E11064" i="9"/>
  <c r="E11063" i="9"/>
  <c r="E11062" i="9"/>
  <c r="E11061" i="9"/>
  <c r="E11060" i="9"/>
  <c r="E11059" i="9"/>
  <c r="E11058" i="9"/>
  <c r="E11057" i="9"/>
  <c r="E11056" i="9"/>
  <c r="E11055" i="9"/>
  <c r="E11054" i="9"/>
  <c r="E11053" i="9"/>
  <c r="E11052" i="9"/>
  <c r="E11051" i="9"/>
  <c r="E11050" i="9"/>
  <c r="E11049" i="9"/>
  <c r="E11048" i="9"/>
  <c r="E11047" i="9"/>
  <c r="E11046" i="9"/>
  <c r="E11045" i="9"/>
  <c r="E11044" i="9"/>
  <c r="E11043" i="9"/>
  <c r="E11042" i="9"/>
  <c r="E11041" i="9"/>
  <c r="E11040" i="9"/>
  <c r="E11039" i="9"/>
  <c r="E11038" i="9"/>
  <c r="E11037" i="9"/>
  <c r="E11036" i="9"/>
  <c r="E11035" i="9"/>
  <c r="E11034" i="9"/>
  <c r="E11033" i="9"/>
  <c r="E11032" i="9"/>
  <c r="E11031" i="9"/>
  <c r="E11030" i="9"/>
  <c r="E11029" i="9"/>
  <c r="E11028" i="9"/>
  <c r="E11027" i="9"/>
  <c r="E11026" i="9"/>
  <c r="E11025" i="9"/>
  <c r="E11024" i="9"/>
  <c r="E11023" i="9"/>
  <c r="E11022" i="9"/>
  <c r="E11021" i="9"/>
  <c r="E11020" i="9"/>
  <c r="E11019" i="9"/>
  <c r="E11018" i="9"/>
  <c r="E11017" i="9"/>
  <c r="E11016" i="9"/>
  <c r="E11015" i="9"/>
  <c r="E11014" i="9"/>
  <c r="E11013" i="9"/>
  <c r="E11012" i="9"/>
  <c r="E11011" i="9"/>
  <c r="E11010" i="9"/>
  <c r="E11009" i="9"/>
  <c r="E11008" i="9"/>
  <c r="E11007" i="9"/>
  <c r="E11006" i="9"/>
  <c r="E11005" i="9"/>
  <c r="E11004" i="9"/>
  <c r="E11003" i="9"/>
  <c r="E11002" i="9"/>
  <c r="E11001" i="9"/>
  <c r="E11000" i="9"/>
  <c r="E10999" i="9"/>
  <c r="E10998" i="9"/>
  <c r="E10997" i="9"/>
  <c r="E10996" i="9"/>
  <c r="E10995" i="9"/>
  <c r="E10994" i="9"/>
  <c r="E10993" i="9"/>
  <c r="E10992" i="9"/>
  <c r="E10991" i="9"/>
  <c r="E10990" i="9"/>
  <c r="E10989" i="9"/>
  <c r="E10988" i="9"/>
  <c r="E10987" i="9"/>
  <c r="E10986" i="9"/>
  <c r="E10985" i="9"/>
  <c r="E10984" i="9"/>
  <c r="E10983" i="9"/>
  <c r="E10982" i="9"/>
  <c r="E10981" i="9"/>
  <c r="E10980" i="9"/>
  <c r="E10979" i="9"/>
  <c r="E10978" i="9"/>
  <c r="E10977" i="9"/>
  <c r="E10976" i="9"/>
  <c r="E10975" i="9"/>
  <c r="E10974" i="9"/>
  <c r="E10973" i="9"/>
  <c r="E10972" i="9"/>
  <c r="E10971" i="9"/>
  <c r="E10970" i="9"/>
  <c r="E10969" i="9"/>
  <c r="E10968" i="9"/>
  <c r="E10967" i="9"/>
  <c r="E10966" i="9"/>
  <c r="E10965" i="9"/>
  <c r="E10964" i="9"/>
  <c r="E10963" i="9"/>
  <c r="E10962" i="9"/>
  <c r="E10961" i="9"/>
  <c r="E10960" i="9"/>
  <c r="E10959" i="9"/>
  <c r="E10958" i="9"/>
  <c r="E10957" i="9"/>
  <c r="E10956" i="9"/>
  <c r="E10955" i="9"/>
  <c r="E10954" i="9"/>
  <c r="E10953" i="9"/>
  <c r="E10952" i="9"/>
  <c r="E10951" i="9"/>
  <c r="E10950" i="9"/>
  <c r="E10949" i="9"/>
  <c r="E10948" i="9"/>
  <c r="E10947" i="9"/>
  <c r="E10946" i="9"/>
  <c r="E10945" i="9"/>
  <c r="E10944" i="9"/>
  <c r="E10943" i="9"/>
  <c r="E10942" i="9"/>
  <c r="E10941" i="9"/>
  <c r="E10940" i="9"/>
  <c r="E10939" i="9"/>
  <c r="E10938" i="9"/>
  <c r="E10937" i="9"/>
  <c r="E10936" i="9"/>
  <c r="E10935" i="9"/>
  <c r="E10934" i="9"/>
  <c r="E10933" i="9"/>
  <c r="E10932" i="9"/>
  <c r="E10931" i="9"/>
  <c r="E10930" i="9"/>
  <c r="E10929" i="9"/>
  <c r="E10928" i="9"/>
  <c r="E10927" i="9"/>
  <c r="E10926" i="9"/>
  <c r="E10925" i="9"/>
  <c r="E10924" i="9"/>
  <c r="E10923" i="9"/>
  <c r="E10922" i="9"/>
  <c r="E10921" i="9"/>
  <c r="E10920" i="9"/>
  <c r="E10919" i="9"/>
  <c r="E10918" i="9"/>
  <c r="E10917" i="9"/>
  <c r="E10916" i="9"/>
  <c r="E10915" i="9"/>
  <c r="E10914" i="9"/>
  <c r="E10913" i="9"/>
  <c r="E10912" i="9"/>
  <c r="E10911" i="9"/>
  <c r="E10910" i="9"/>
  <c r="E10909" i="9"/>
  <c r="E10908" i="9"/>
  <c r="E10907" i="9"/>
  <c r="E10906" i="9"/>
  <c r="E10905" i="9"/>
  <c r="E10904" i="9"/>
  <c r="E10903" i="9"/>
  <c r="E10902" i="9"/>
  <c r="E10901" i="9"/>
  <c r="E10900" i="9"/>
  <c r="E10899" i="9"/>
  <c r="E10898" i="9"/>
  <c r="E10897" i="9"/>
  <c r="E10896" i="9"/>
  <c r="E10895" i="9"/>
  <c r="E10894" i="9"/>
  <c r="E10893" i="9"/>
  <c r="E10892" i="9"/>
  <c r="E10891" i="9"/>
  <c r="E10890" i="9"/>
  <c r="E10889" i="9"/>
  <c r="E10888" i="9"/>
  <c r="E10887" i="9"/>
  <c r="E10886" i="9"/>
  <c r="E10885" i="9"/>
  <c r="E10884" i="9"/>
  <c r="E10883" i="9"/>
  <c r="E10882" i="9"/>
  <c r="E10881" i="9"/>
  <c r="E10880" i="9"/>
  <c r="E10879" i="9"/>
  <c r="E10878" i="9"/>
  <c r="E10877" i="9"/>
  <c r="E10876" i="9"/>
  <c r="E10875" i="9"/>
  <c r="E10874" i="9"/>
  <c r="E10873" i="9"/>
  <c r="E10872" i="9"/>
  <c r="E10871" i="9"/>
  <c r="E10870" i="9"/>
  <c r="E10869" i="9"/>
  <c r="E10868" i="9"/>
  <c r="E10867" i="9"/>
  <c r="E10866" i="9"/>
  <c r="E10865" i="9"/>
  <c r="E10864" i="9"/>
  <c r="E10863" i="9"/>
  <c r="E10862" i="9"/>
  <c r="E10861" i="9"/>
  <c r="E10860" i="9"/>
  <c r="E10859" i="9"/>
  <c r="E10858" i="9"/>
  <c r="E10857" i="9"/>
  <c r="E10856" i="9"/>
  <c r="E10855" i="9"/>
  <c r="E10854" i="9"/>
  <c r="E10853" i="9"/>
  <c r="E10852" i="9"/>
  <c r="E10851" i="9"/>
  <c r="E10850" i="9"/>
  <c r="E10849" i="9"/>
  <c r="E10848" i="9"/>
  <c r="E10847" i="9"/>
  <c r="E10846" i="9"/>
  <c r="E10845" i="9"/>
  <c r="E10844" i="9"/>
  <c r="E10843" i="9"/>
  <c r="E10842" i="9"/>
  <c r="E10841" i="9"/>
  <c r="E10840" i="9"/>
  <c r="E10839" i="9"/>
  <c r="E10838" i="9"/>
  <c r="E10837" i="9"/>
  <c r="E10836" i="9"/>
  <c r="E10835" i="9"/>
  <c r="E10834" i="9"/>
  <c r="E10833" i="9"/>
  <c r="E10832" i="9"/>
  <c r="E10831" i="9"/>
  <c r="E10830" i="9"/>
  <c r="E10829" i="9"/>
  <c r="E10828" i="9"/>
  <c r="E10827" i="9"/>
  <c r="E10826" i="9"/>
  <c r="E10825" i="9"/>
  <c r="E10824" i="9"/>
  <c r="E10823" i="9"/>
  <c r="E10822" i="9"/>
  <c r="E10821" i="9"/>
  <c r="E10820" i="9"/>
  <c r="E10819" i="9"/>
  <c r="E10818" i="9"/>
  <c r="E10817" i="9"/>
  <c r="E10816" i="9"/>
  <c r="E10815" i="9"/>
  <c r="E10814" i="9"/>
  <c r="E10813" i="9"/>
  <c r="E10812" i="9"/>
  <c r="E10811" i="9"/>
  <c r="E10810" i="9"/>
  <c r="E10809" i="9"/>
  <c r="E10808" i="9"/>
  <c r="E10807" i="9"/>
  <c r="E10806" i="9"/>
  <c r="E10805" i="9"/>
  <c r="E10804" i="9"/>
  <c r="E10803" i="9"/>
  <c r="E10802" i="9"/>
  <c r="E10801" i="9"/>
  <c r="E10800" i="9"/>
  <c r="E10799" i="9"/>
  <c r="E10798" i="9"/>
  <c r="E10797" i="9"/>
  <c r="E10796" i="9"/>
  <c r="E10795" i="9"/>
  <c r="E10794" i="9"/>
  <c r="E10793" i="9"/>
  <c r="E10792" i="9"/>
  <c r="E10791" i="9"/>
  <c r="E10790" i="9"/>
  <c r="E10789" i="9"/>
  <c r="E10788" i="9"/>
  <c r="E10787" i="9"/>
  <c r="E10786" i="9"/>
  <c r="E10785" i="9"/>
  <c r="E10784" i="9"/>
  <c r="E10783" i="9"/>
  <c r="E10782" i="9"/>
  <c r="E10781" i="9"/>
  <c r="E10780" i="9"/>
  <c r="E10779" i="9"/>
  <c r="E10778" i="9"/>
  <c r="E10777" i="9"/>
  <c r="E10776" i="9"/>
  <c r="E10775" i="9"/>
  <c r="E10774" i="9"/>
  <c r="E10773" i="9"/>
  <c r="E10772" i="9"/>
  <c r="E10771" i="9"/>
  <c r="E10770" i="9"/>
  <c r="E10769" i="9"/>
  <c r="E10768" i="9"/>
  <c r="E10767" i="9"/>
  <c r="E10766" i="9"/>
  <c r="E10765" i="9"/>
  <c r="E10764" i="9"/>
  <c r="E10763" i="9"/>
  <c r="E10762" i="9"/>
  <c r="E10761" i="9"/>
  <c r="E10760" i="9"/>
  <c r="E10759" i="9"/>
  <c r="E10758" i="9"/>
  <c r="E10757" i="9"/>
  <c r="E10756" i="9"/>
  <c r="E10755" i="9"/>
  <c r="E10754" i="9"/>
  <c r="E10753" i="9"/>
  <c r="E10752" i="9"/>
  <c r="E10751" i="9"/>
  <c r="E10750" i="9"/>
  <c r="E10749" i="9"/>
  <c r="E10748" i="9"/>
  <c r="E10747" i="9"/>
  <c r="E10746" i="9"/>
  <c r="E10745" i="9"/>
  <c r="E10744" i="9"/>
  <c r="E10743" i="9"/>
  <c r="E10742" i="9"/>
  <c r="E10741" i="9"/>
  <c r="E10740" i="9"/>
  <c r="E10739" i="9"/>
  <c r="E10738" i="9"/>
  <c r="E10737" i="9"/>
  <c r="E10736" i="9"/>
  <c r="E10735" i="9"/>
  <c r="E10734" i="9"/>
  <c r="E10733" i="9"/>
  <c r="E10732" i="9"/>
  <c r="E10731" i="9"/>
  <c r="E10730" i="9"/>
  <c r="E10729" i="9"/>
  <c r="E10728" i="9"/>
  <c r="E10727" i="9"/>
  <c r="E10726" i="9"/>
  <c r="E10725" i="9"/>
  <c r="E10724" i="9"/>
  <c r="E10723" i="9"/>
  <c r="E10722" i="9"/>
  <c r="E10721" i="9"/>
  <c r="E10720" i="9"/>
  <c r="E10719" i="9"/>
  <c r="E10718" i="9"/>
  <c r="E10717" i="9"/>
  <c r="E10716" i="9"/>
  <c r="E10715" i="9"/>
  <c r="E10714" i="9"/>
  <c r="E10713" i="9"/>
  <c r="E10712" i="9"/>
  <c r="E10711" i="9"/>
  <c r="E10710" i="9"/>
  <c r="E10709" i="9"/>
  <c r="E10708" i="9"/>
  <c r="E10707" i="9"/>
  <c r="E10706" i="9"/>
  <c r="E10705" i="9"/>
  <c r="E10704" i="9"/>
  <c r="E10703" i="9"/>
  <c r="E10702" i="9"/>
  <c r="E10701" i="9"/>
  <c r="E10700" i="9"/>
  <c r="E10699" i="9"/>
  <c r="E10698" i="9"/>
  <c r="E10697" i="9"/>
  <c r="E10696" i="9"/>
  <c r="E10695" i="9"/>
  <c r="E10694" i="9"/>
  <c r="E10693" i="9"/>
  <c r="E10692" i="9"/>
  <c r="E10691" i="9"/>
  <c r="E10690" i="9"/>
  <c r="E10689" i="9"/>
  <c r="E10688" i="9"/>
  <c r="E10687" i="9"/>
  <c r="E10686" i="9"/>
  <c r="E10685" i="9"/>
  <c r="E10684" i="9"/>
  <c r="E10683" i="9"/>
  <c r="E10682" i="9"/>
  <c r="E10681" i="9"/>
  <c r="E10680" i="9"/>
  <c r="E10679" i="9"/>
  <c r="E10678" i="9"/>
  <c r="E10677" i="9"/>
  <c r="E10676" i="9"/>
  <c r="E10675" i="9"/>
  <c r="E10674" i="9"/>
  <c r="E10673" i="9"/>
  <c r="E10672" i="9"/>
  <c r="E10671" i="9"/>
  <c r="E10670" i="9"/>
  <c r="E10669" i="9"/>
  <c r="E10668" i="9"/>
  <c r="E10667" i="9"/>
  <c r="E10666" i="9"/>
  <c r="E10665" i="9"/>
  <c r="E10664" i="9"/>
  <c r="E10663" i="9"/>
  <c r="E10662" i="9"/>
  <c r="E10661" i="9"/>
  <c r="E10660" i="9"/>
  <c r="E10659" i="9"/>
  <c r="E10658" i="9"/>
  <c r="E10657" i="9"/>
  <c r="E10656" i="9"/>
  <c r="E10655" i="9"/>
  <c r="E10654" i="9"/>
  <c r="E10653" i="9"/>
  <c r="E10652" i="9"/>
  <c r="E10651" i="9"/>
  <c r="E10650" i="9"/>
  <c r="E10649" i="9"/>
  <c r="E10648" i="9"/>
  <c r="E10647" i="9"/>
  <c r="E10646" i="9"/>
  <c r="E10645" i="9"/>
  <c r="E10644" i="9"/>
  <c r="E10643" i="9"/>
  <c r="E10642" i="9"/>
  <c r="E10641" i="9"/>
  <c r="E10640" i="9"/>
  <c r="E10639" i="9"/>
  <c r="E10638" i="9"/>
  <c r="E10637" i="9"/>
  <c r="E10636" i="9"/>
  <c r="E10635" i="9"/>
  <c r="E10634" i="9"/>
  <c r="E10633" i="9"/>
  <c r="E10632" i="9"/>
  <c r="E10631" i="9"/>
  <c r="E10630" i="9"/>
  <c r="E10629" i="9"/>
  <c r="E10628" i="9"/>
  <c r="E10627" i="9"/>
  <c r="E10626" i="9"/>
  <c r="E10625" i="9"/>
  <c r="E10624" i="9"/>
  <c r="E10623" i="9"/>
  <c r="E10622" i="9"/>
  <c r="E10621" i="9"/>
  <c r="E10620" i="9"/>
  <c r="E10619" i="9"/>
  <c r="E10618" i="9"/>
  <c r="E10617" i="9"/>
  <c r="E10616" i="9"/>
  <c r="E10615" i="9"/>
  <c r="E10614" i="9"/>
  <c r="E10613" i="9"/>
  <c r="E10612" i="9"/>
  <c r="E10611" i="9"/>
  <c r="E10610" i="9"/>
  <c r="E10609" i="9"/>
  <c r="E10608" i="9"/>
  <c r="E10607" i="9"/>
  <c r="E10606" i="9"/>
  <c r="E10605" i="9"/>
  <c r="E10604" i="9"/>
  <c r="E10603" i="9"/>
  <c r="E10602" i="9"/>
  <c r="E10601" i="9"/>
  <c r="E10600" i="9"/>
  <c r="E10599" i="9"/>
  <c r="E10598" i="9"/>
  <c r="E10597" i="9"/>
  <c r="E10596" i="9"/>
  <c r="E10595" i="9"/>
  <c r="E10594" i="9"/>
  <c r="E10593" i="9"/>
  <c r="E10592" i="9"/>
  <c r="E10591" i="9"/>
  <c r="E10590" i="9"/>
  <c r="E10589" i="9"/>
  <c r="E10588" i="9"/>
  <c r="E10587" i="9"/>
  <c r="E10586" i="9"/>
  <c r="E10585" i="9"/>
  <c r="E10584" i="9"/>
  <c r="E10583" i="9"/>
  <c r="E10582" i="9"/>
  <c r="E10581" i="9"/>
  <c r="E10580" i="9"/>
  <c r="E10579" i="9"/>
  <c r="E10578" i="9"/>
  <c r="E10577" i="9"/>
  <c r="E10576" i="9"/>
  <c r="E10575" i="9"/>
  <c r="E10574" i="9"/>
  <c r="E10573" i="9"/>
  <c r="E10572" i="9"/>
  <c r="E10571" i="9"/>
  <c r="E10570" i="9"/>
  <c r="E10569" i="9"/>
  <c r="E10568" i="9"/>
  <c r="E10567" i="9"/>
  <c r="E10566" i="9"/>
  <c r="E10565" i="9"/>
  <c r="E10564" i="9"/>
  <c r="E10563" i="9"/>
  <c r="E10562" i="9"/>
  <c r="E10561" i="9"/>
  <c r="E10560" i="9"/>
  <c r="E10559" i="9"/>
  <c r="E10558" i="9"/>
  <c r="E10557" i="9"/>
  <c r="E10556" i="9"/>
  <c r="E10555" i="9"/>
  <c r="E10554" i="9"/>
  <c r="E10553" i="9"/>
  <c r="E10552" i="9"/>
  <c r="E10551" i="9"/>
  <c r="E10550" i="9"/>
  <c r="E10549" i="9"/>
  <c r="E10548" i="9"/>
  <c r="E10547" i="9"/>
  <c r="E10546" i="9"/>
  <c r="E10545" i="9"/>
  <c r="E10544" i="9"/>
  <c r="E10543" i="9"/>
  <c r="E10542" i="9"/>
  <c r="E10541" i="9"/>
  <c r="E10540" i="9"/>
  <c r="E10539" i="9"/>
  <c r="E10538" i="9"/>
  <c r="E10537" i="9"/>
  <c r="E10536" i="9"/>
  <c r="E10535" i="9"/>
  <c r="E10534" i="9"/>
  <c r="E10533" i="9"/>
  <c r="E10532" i="9"/>
  <c r="E10531" i="9"/>
  <c r="E10530" i="9"/>
  <c r="E10529" i="9"/>
  <c r="E10528" i="9"/>
  <c r="E10527" i="9"/>
  <c r="E10526" i="9"/>
  <c r="E10525" i="9"/>
  <c r="E10524" i="9"/>
  <c r="E10523" i="9"/>
  <c r="E10522" i="9"/>
  <c r="E10521" i="9"/>
  <c r="E10520" i="9"/>
  <c r="E10519" i="9"/>
  <c r="E10518" i="9"/>
  <c r="E10517" i="9"/>
  <c r="E10516" i="9"/>
  <c r="E10515" i="9"/>
  <c r="E10514" i="9"/>
  <c r="E10513" i="9"/>
  <c r="E10512" i="9"/>
  <c r="E10511" i="9"/>
  <c r="E10510" i="9"/>
  <c r="E10509" i="9"/>
  <c r="E10508" i="9"/>
  <c r="E10507" i="9"/>
  <c r="E10506" i="9"/>
  <c r="E10505" i="9"/>
  <c r="E10504" i="9"/>
  <c r="E10503" i="9"/>
  <c r="E10502" i="9"/>
  <c r="E10501" i="9"/>
  <c r="E10500" i="9"/>
  <c r="E10499" i="9"/>
  <c r="E10498" i="9"/>
  <c r="E10497" i="9"/>
  <c r="E10496" i="9"/>
  <c r="E10495" i="9"/>
  <c r="E10494" i="9"/>
  <c r="E10493" i="9"/>
  <c r="E10492" i="9"/>
  <c r="E10491" i="9"/>
  <c r="E10490" i="9"/>
  <c r="E10489" i="9"/>
  <c r="E10488" i="9"/>
  <c r="E10487" i="9"/>
  <c r="E10486" i="9"/>
  <c r="E10485" i="9"/>
  <c r="E10484" i="9"/>
  <c r="E10483" i="9"/>
  <c r="E10482" i="9"/>
  <c r="E10481" i="9"/>
  <c r="E10480" i="9"/>
  <c r="E10479" i="9"/>
  <c r="E10478" i="9"/>
  <c r="E10477" i="9"/>
  <c r="E10476" i="9"/>
  <c r="E10475" i="9"/>
  <c r="E10474" i="9"/>
  <c r="E10473" i="9"/>
  <c r="E10472" i="9"/>
  <c r="E10471" i="9"/>
  <c r="E10470" i="9"/>
  <c r="E10469" i="9"/>
  <c r="E10468" i="9"/>
  <c r="E10467" i="9"/>
  <c r="E10466" i="9"/>
  <c r="E10465" i="9"/>
  <c r="E10464" i="9"/>
  <c r="E10463" i="9"/>
  <c r="E10462" i="9"/>
  <c r="E10461" i="9"/>
  <c r="E10460" i="9"/>
  <c r="E10459" i="9"/>
  <c r="E10458" i="9"/>
  <c r="E10457" i="9"/>
  <c r="E10456" i="9"/>
  <c r="E10455" i="9"/>
  <c r="E10454" i="9"/>
  <c r="E10453" i="9"/>
  <c r="E10452" i="9"/>
  <c r="E10451" i="9"/>
  <c r="E10450" i="9"/>
  <c r="E10449" i="9"/>
  <c r="E10448" i="9"/>
  <c r="E10447" i="9"/>
  <c r="E10446" i="9"/>
  <c r="E10445" i="9"/>
  <c r="E10444" i="9"/>
  <c r="E10443" i="9"/>
  <c r="E10442" i="9"/>
  <c r="E10441" i="9"/>
  <c r="E10440" i="9"/>
  <c r="E10439" i="9"/>
  <c r="E10438" i="9"/>
  <c r="E10437" i="9"/>
  <c r="E10436" i="9"/>
  <c r="E10435" i="9"/>
  <c r="E10434" i="9"/>
  <c r="E10433" i="9"/>
  <c r="E10432" i="9"/>
  <c r="E10431" i="9"/>
  <c r="E10430" i="9"/>
  <c r="E10429" i="9"/>
  <c r="E10428" i="9"/>
  <c r="E10427" i="9"/>
  <c r="E10426" i="9"/>
  <c r="E10425" i="9"/>
  <c r="E10424" i="9"/>
  <c r="E10423" i="9"/>
  <c r="E10422" i="9"/>
  <c r="E10421" i="9"/>
  <c r="E10420" i="9"/>
  <c r="E10419" i="9"/>
  <c r="E10418" i="9"/>
  <c r="E10417" i="9"/>
  <c r="E10416" i="9"/>
  <c r="E10415" i="9"/>
  <c r="E10414" i="9"/>
  <c r="E10413" i="9"/>
  <c r="E10412" i="9"/>
  <c r="E10411" i="9"/>
  <c r="E10410" i="9"/>
  <c r="E10409" i="9"/>
  <c r="E10408" i="9"/>
  <c r="E10407" i="9"/>
  <c r="E10406" i="9"/>
  <c r="E10405" i="9"/>
  <c r="E10404" i="9"/>
  <c r="E10403" i="9"/>
  <c r="E10402" i="9"/>
  <c r="E10401" i="9"/>
  <c r="E10400" i="9"/>
  <c r="E10399" i="9"/>
  <c r="E10398" i="9"/>
  <c r="E10397" i="9"/>
  <c r="E10396" i="9"/>
  <c r="E10395" i="9"/>
  <c r="E10394" i="9"/>
  <c r="E10393" i="9"/>
  <c r="E10392" i="9"/>
  <c r="E10391" i="9"/>
  <c r="E10390" i="9"/>
  <c r="E10389" i="9"/>
  <c r="E10388" i="9"/>
  <c r="E10387" i="9"/>
  <c r="E10386" i="9"/>
  <c r="E10385" i="9"/>
  <c r="E10384" i="9"/>
  <c r="E10383" i="9"/>
  <c r="E10382" i="9"/>
  <c r="E10381" i="9"/>
  <c r="E10380" i="9"/>
  <c r="E10379" i="9"/>
  <c r="E10378" i="9"/>
  <c r="E10377" i="9"/>
  <c r="E10376" i="9"/>
  <c r="E10375" i="9"/>
  <c r="E10374" i="9"/>
  <c r="E10373" i="9"/>
  <c r="E10372" i="9"/>
  <c r="E10371" i="9"/>
  <c r="E10370" i="9"/>
  <c r="E10369" i="9"/>
  <c r="E10368" i="9"/>
  <c r="E10367" i="9"/>
  <c r="E10366" i="9"/>
  <c r="E10365" i="9"/>
  <c r="E10364" i="9"/>
  <c r="E10363" i="9"/>
  <c r="E10362" i="9"/>
  <c r="E10361" i="9"/>
  <c r="E10360" i="9"/>
  <c r="E10359" i="9"/>
  <c r="E10358" i="9"/>
  <c r="E10357" i="9"/>
  <c r="E10356" i="9"/>
  <c r="E10355" i="9"/>
  <c r="E10354" i="9"/>
  <c r="E10353" i="9"/>
  <c r="E10352" i="9"/>
  <c r="E10351" i="9"/>
  <c r="E10350" i="9"/>
  <c r="E10349" i="9"/>
  <c r="E10348" i="9"/>
  <c r="E10347" i="9"/>
  <c r="E10346" i="9"/>
  <c r="E10345" i="9"/>
  <c r="E10344" i="9"/>
  <c r="E10343" i="9"/>
  <c r="E10342" i="9"/>
  <c r="E10341" i="9"/>
  <c r="E10340" i="9"/>
  <c r="E10339" i="9"/>
  <c r="E10338" i="9"/>
  <c r="E10337" i="9"/>
  <c r="E10336" i="9"/>
  <c r="E10335" i="9"/>
  <c r="E10334" i="9"/>
  <c r="E10333" i="9"/>
  <c r="E10332" i="9"/>
  <c r="E10331" i="9"/>
  <c r="E10330" i="9"/>
  <c r="E10329" i="9"/>
  <c r="E10328" i="9"/>
  <c r="E10327" i="9"/>
  <c r="E10326" i="9"/>
  <c r="E10325" i="9"/>
  <c r="E10324" i="9"/>
  <c r="E10323" i="9"/>
  <c r="E10322" i="9"/>
  <c r="E10321" i="9"/>
  <c r="E10320" i="9"/>
  <c r="E10319" i="9"/>
  <c r="E10318" i="9"/>
  <c r="E10317" i="9"/>
  <c r="E10316" i="9"/>
  <c r="E10315" i="9"/>
  <c r="E10314" i="9"/>
  <c r="E10313" i="9"/>
  <c r="E10312" i="9"/>
  <c r="E10311" i="9"/>
  <c r="E10310" i="9"/>
  <c r="E10309" i="9"/>
  <c r="E10308" i="9"/>
  <c r="E10307" i="9"/>
  <c r="E10306" i="9"/>
  <c r="E10305" i="9"/>
  <c r="E10304" i="9"/>
  <c r="E10303" i="9"/>
  <c r="E10302" i="9"/>
  <c r="E10301" i="9"/>
  <c r="E10300" i="9"/>
  <c r="E10299" i="9"/>
  <c r="E10298" i="9"/>
  <c r="E10297" i="9"/>
  <c r="E10296" i="9"/>
  <c r="E10295" i="9"/>
  <c r="E10294" i="9"/>
  <c r="E10293" i="9"/>
  <c r="E10292" i="9"/>
  <c r="E10291" i="9"/>
  <c r="E10290" i="9"/>
  <c r="E10289" i="9"/>
  <c r="E10288" i="9"/>
  <c r="E10287" i="9"/>
  <c r="E10286" i="9"/>
  <c r="E10285" i="9"/>
  <c r="E10284" i="9"/>
  <c r="E10283" i="9"/>
  <c r="E10282" i="9"/>
  <c r="E10281" i="9"/>
  <c r="E10280" i="9"/>
  <c r="E10279" i="9"/>
  <c r="E10278" i="9"/>
  <c r="E10277" i="9"/>
  <c r="E10276" i="9"/>
  <c r="E10275" i="9"/>
  <c r="E10274" i="9"/>
  <c r="E10273" i="9"/>
  <c r="E10272" i="9"/>
  <c r="E10271" i="9"/>
  <c r="E10270" i="9"/>
  <c r="E10269" i="9"/>
  <c r="E10268" i="9"/>
  <c r="E10267" i="9"/>
  <c r="E10266" i="9"/>
  <c r="E10265" i="9"/>
  <c r="E10264" i="9"/>
  <c r="E10263" i="9"/>
  <c r="E10262" i="9"/>
  <c r="E10261" i="9"/>
  <c r="E10260" i="9"/>
  <c r="E10259" i="9"/>
  <c r="E10258" i="9"/>
  <c r="E10257" i="9"/>
  <c r="E10256" i="9"/>
  <c r="E10255" i="9"/>
  <c r="E10254" i="9"/>
  <c r="E10253" i="9"/>
  <c r="E10252" i="9"/>
  <c r="E10251" i="9"/>
  <c r="E10250" i="9"/>
  <c r="E10249" i="9"/>
  <c r="E10248" i="9"/>
  <c r="E10247" i="9"/>
  <c r="E10246" i="9"/>
  <c r="E10245" i="9"/>
  <c r="E10244" i="9"/>
  <c r="E10243" i="9"/>
  <c r="E10242" i="9"/>
  <c r="E10241" i="9"/>
  <c r="E10240" i="9"/>
  <c r="E10239" i="9"/>
  <c r="E10238" i="9"/>
  <c r="E10237" i="9"/>
  <c r="E10236" i="9"/>
  <c r="E10235" i="9"/>
  <c r="E10234" i="9"/>
  <c r="E10233" i="9"/>
  <c r="E10232" i="9"/>
  <c r="E10231" i="9"/>
  <c r="E10230" i="9"/>
  <c r="E10229" i="9"/>
  <c r="E10228" i="9"/>
  <c r="E10227" i="9"/>
  <c r="E10226" i="9"/>
  <c r="E10225" i="9"/>
  <c r="E10224" i="9"/>
  <c r="E10223" i="9"/>
  <c r="E10222" i="9"/>
  <c r="E10221" i="9"/>
  <c r="E10220" i="9"/>
  <c r="E10219" i="9"/>
  <c r="E10218" i="9"/>
  <c r="E10217" i="9"/>
  <c r="E10216" i="9"/>
  <c r="E10215" i="9"/>
  <c r="E10214" i="9"/>
  <c r="E10213" i="9"/>
  <c r="E10212" i="9"/>
  <c r="E10211" i="9"/>
  <c r="E10210" i="9"/>
  <c r="E10209" i="9"/>
  <c r="E10208" i="9"/>
  <c r="E10207" i="9"/>
  <c r="E10206" i="9"/>
  <c r="E10205" i="9"/>
  <c r="E10204" i="9"/>
  <c r="E10203" i="9"/>
  <c r="E10202" i="9"/>
  <c r="E10201" i="9"/>
  <c r="E10200" i="9"/>
  <c r="E10199" i="9"/>
  <c r="E10198" i="9"/>
  <c r="E10197" i="9"/>
  <c r="E10196" i="9"/>
  <c r="E10195" i="9"/>
  <c r="E10194" i="9"/>
  <c r="E10193" i="9"/>
  <c r="E10192" i="9"/>
  <c r="E10191" i="9"/>
  <c r="E10190" i="9"/>
  <c r="E10189" i="9"/>
  <c r="E10188" i="9"/>
  <c r="E10187" i="9"/>
  <c r="E10186" i="9"/>
  <c r="E10185" i="9"/>
  <c r="E10184" i="9"/>
  <c r="E10183" i="9"/>
  <c r="E10182" i="9"/>
  <c r="E10181" i="9"/>
  <c r="E10180" i="9"/>
  <c r="E10179" i="9"/>
  <c r="E10178" i="9"/>
  <c r="E10177" i="9"/>
  <c r="E10176" i="9"/>
  <c r="E10175" i="9"/>
  <c r="E10174" i="9"/>
  <c r="E10173" i="9"/>
  <c r="E10172" i="9"/>
  <c r="E10171" i="9"/>
  <c r="E10170" i="9"/>
  <c r="E10169" i="9"/>
  <c r="E10168" i="9"/>
  <c r="E10167" i="9"/>
  <c r="E10166" i="9"/>
  <c r="E10165" i="9"/>
  <c r="E10164" i="9"/>
  <c r="E10163" i="9"/>
  <c r="E10162" i="9"/>
  <c r="E10161" i="9"/>
  <c r="E10160" i="9"/>
  <c r="E10159" i="9"/>
  <c r="E10158" i="9"/>
  <c r="E10157" i="9"/>
  <c r="E10156" i="9"/>
  <c r="E10155" i="9"/>
  <c r="E10154" i="9"/>
  <c r="E10153" i="9"/>
  <c r="E10152" i="9"/>
  <c r="E10151" i="9"/>
  <c r="E10150" i="9"/>
  <c r="E10149" i="9"/>
  <c r="E10148" i="9"/>
  <c r="E10147" i="9"/>
  <c r="E10146" i="9"/>
  <c r="E10145" i="9"/>
  <c r="E10144" i="9"/>
  <c r="E10143" i="9"/>
  <c r="E10142" i="9"/>
  <c r="E10141" i="9"/>
  <c r="E10140" i="9"/>
  <c r="E10139" i="9"/>
  <c r="E10138" i="9"/>
  <c r="E10137" i="9"/>
  <c r="E10136" i="9"/>
  <c r="E10135" i="9"/>
  <c r="E10134" i="9"/>
  <c r="E10133" i="9"/>
  <c r="E10132" i="9"/>
  <c r="E10131" i="9"/>
  <c r="E10130" i="9"/>
  <c r="E10129" i="9"/>
  <c r="E10128" i="9"/>
  <c r="E10127" i="9"/>
  <c r="E10126" i="9"/>
  <c r="E10125" i="9"/>
  <c r="E10124" i="9"/>
  <c r="E10123" i="9"/>
  <c r="E10122" i="9"/>
  <c r="E10121" i="9"/>
  <c r="E10120" i="9"/>
  <c r="E10119" i="9"/>
  <c r="E10118" i="9"/>
  <c r="E10117" i="9"/>
  <c r="E10116" i="9"/>
  <c r="E10115" i="9"/>
  <c r="E10114" i="9"/>
  <c r="E10113" i="9"/>
  <c r="E10112" i="9"/>
  <c r="E10111" i="9"/>
  <c r="E10110" i="9"/>
  <c r="E10109" i="9"/>
  <c r="E10108" i="9"/>
  <c r="E10107" i="9"/>
  <c r="E10106" i="9"/>
  <c r="E10105" i="9"/>
  <c r="E10104" i="9"/>
  <c r="E10103" i="9"/>
  <c r="E10102" i="9"/>
  <c r="E10101" i="9"/>
  <c r="E10100" i="9"/>
  <c r="E10099" i="9"/>
  <c r="E10098" i="9"/>
  <c r="E10097" i="9"/>
  <c r="E10096" i="9"/>
  <c r="E10095" i="9"/>
  <c r="E10094" i="9"/>
  <c r="E10093" i="9"/>
  <c r="E10092" i="9"/>
  <c r="E10091" i="9"/>
  <c r="E10090" i="9"/>
  <c r="E10089" i="9"/>
  <c r="E10088" i="9"/>
  <c r="E10087" i="9"/>
  <c r="E10086" i="9"/>
  <c r="E10085" i="9"/>
  <c r="E10084" i="9"/>
  <c r="E10083" i="9"/>
  <c r="E10082" i="9"/>
  <c r="E10081" i="9"/>
  <c r="E10080" i="9"/>
  <c r="E10079" i="9"/>
  <c r="E10078" i="9"/>
  <c r="E10077" i="9"/>
  <c r="E10076" i="9"/>
  <c r="E10075" i="9"/>
  <c r="E10074" i="9"/>
  <c r="E10073" i="9"/>
  <c r="E10072" i="9"/>
  <c r="E10071" i="9"/>
  <c r="E10070" i="9"/>
  <c r="E10069" i="9"/>
  <c r="E10068" i="9"/>
  <c r="E10067" i="9"/>
  <c r="E10066" i="9"/>
  <c r="E10065" i="9"/>
  <c r="E10064" i="9"/>
  <c r="E10063" i="9"/>
  <c r="E10062" i="9"/>
  <c r="E10061" i="9"/>
  <c r="E10060" i="9"/>
  <c r="E10059" i="9"/>
  <c r="E10058" i="9"/>
  <c r="E10057" i="9"/>
  <c r="E10056" i="9"/>
  <c r="E10055" i="9"/>
  <c r="E10054" i="9"/>
  <c r="E10053" i="9"/>
  <c r="E10052" i="9"/>
  <c r="E10051" i="9"/>
  <c r="E10050" i="9"/>
  <c r="E10049" i="9"/>
  <c r="E10048" i="9"/>
  <c r="E10047" i="9"/>
  <c r="E10046" i="9"/>
  <c r="E10045" i="9"/>
  <c r="E10044" i="9"/>
  <c r="E10043" i="9"/>
  <c r="E10042" i="9"/>
  <c r="E10041" i="9"/>
  <c r="E10040" i="9"/>
  <c r="E10039" i="9"/>
  <c r="E10038" i="9"/>
  <c r="E10037" i="9"/>
  <c r="E10036" i="9"/>
  <c r="E10035" i="9"/>
  <c r="E10034" i="9"/>
  <c r="E10033" i="9"/>
  <c r="E10032" i="9"/>
  <c r="E10031" i="9"/>
  <c r="E10030" i="9"/>
  <c r="E10029" i="9"/>
  <c r="E10028" i="9"/>
  <c r="E10027" i="9"/>
  <c r="E10026" i="9"/>
  <c r="E10025" i="9"/>
  <c r="E10024" i="9"/>
  <c r="E10023" i="9"/>
  <c r="E10022" i="9"/>
  <c r="E10021" i="9"/>
  <c r="E10020" i="9"/>
  <c r="E10019" i="9"/>
  <c r="E10018" i="9"/>
  <c r="E10017" i="9"/>
  <c r="E10016" i="9"/>
  <c r="E10015" i="9"/>
  <c r="E10014" i="9"/>
  <c r="E10013" i="9"/>
  <c r="E10012" i="9"/>
  <c r="E10011" i="9"/>
  <c r="E10010" i="9"/>
  <c r="E10009" i="9"/>
  <c r="E10008" i="9"/>
  <c r="E10007" i="9"/>
  <c r="E10006" i="9"/>
  <c r="E10005" i="9"/>
  <c r="E10004" i="9"/>
  <c r="E10003" i="9"/>
  <c r="E10002" i="9"/>
  <c r="E10001" i="9"/>
  <c r="E10000" i="9"/>
  <c r="E9999" i="9"/>
  <c r="E9998" i="9"/>
  <c r="E9997" i="9"/>
  <c r="E9996" i="9"/>
  <c r="E9995" i="9"/>
  <c r="E9994" i="9"/>
  <c r="E9993" i="9"/>
  <c r="E9992" i="9"/>
  <c r="E9991" i="9"/>
  <c r="E9990" i="9"/>
  <c r="E9989" i="9"/>
  <c r="E9988" i="9"/>
  <c r="E9987" i="9"/>
  <c r="E9986" i="9"/>
  <c r="E9985" i="9"/>
  <c r="E9984" i="9"/>
  <c r="E9983" i="9"/>
  <c r="E9982" i="9"/>
  <c r="E9981" i="9"/>
  <c r="E9980" i="9"/>
  <c r="E9979" i="9"/>
  <c r="E9978" i="9"/>
  <c r="E9977" i="9"/>
  <c r="E9976" i="9"/>
  <c r="E9975" i="9"/>
  <c r="E9974" i="9"/>
  <c r="E9973" i="9"/>
  <c r="E9972" i="9"/>
  <c r="E9971" i="9"/>
  <c r="E9970" i="9"/>
  <c r="E9969" i="9"/>
  <c r="E9968" i="9"/>
  <c r="E9967" i="9"/>
  <c r="E9966" i="9"/>
  <c r="E9965" i="9"/>
  <c r="E9964" i="9"/>
  <c r="E9963" i="9"/>
  <c r="E9962" i="9"/>
  <c r="E9961" i="9"/>
  <c r="E9960" i="9"/>
  <c r="E9959" i="9"/>
  <c r="E9958" i="9"/>
  <c r="E9957" i="9"/>
  <c r="E9956" i="9"/>
  <c r="E9955" i="9"/>
  <c r="E9954" i="9"/>
  <c r="E9953" i="9"/>
  <c r="E9952" i="9"/>
  <c r="E9951" i="9"/>
  <c r="E9950" i="9"/>
  <c r="E9949" i="9"/>
  <c r="E9948" i="9"/>
  <c r="E9947" i="9"/>
  <c r="E9946" i="9"/>
  <c r="E9945" i="9"/>
  <c r="E9944" i="9"/>
  <c r="E9943" i="9"/>
  <c r="E9942" i="9"/>
  <c r="E9941" i="9"/>
  <c r="E9940" i="9"/>
  <c r="E9939" i="9"/>
  <c r="E9938" i="9"/>
  <c r="E9937" i="9"/>
  <c r="E9936" i="9"/>
  <c r="E9935" i="9"/>
  <c r="E9934" i="9"/>
  <c r="E9933" i="9"/>
  <c r="E9932" i="9"/>
  <c r="E9931" i="9"/>
  <c r="E9930" i="9"/>
  <c r="E9929" i="9"/>
  <c r="E9928" i="9"/>
  <c r="E9927" i="9"/>
  <c r="E9926" i="9"/>
  <c r="E9925" i="9"/>
  <c r="E9924" i="9"/>
  <c r="E9923" i="9"/>
  <c r="E9922" i="9"/>
  <c r="E9921" i="9"/>
  <c r="E9920" i="9"/>
  <c r="E9919" i="9"/>
  <c r="E9918" i="9"/>
  <c r="E9917" i="9"/>
  <c r="E9916" i="9"/>
  <c r="E9915" i="9"/>
  <c r="E9914" i="9"/>
  <c r="E9913" i="9"/>
  <c r="E9912" i="9"/>
  <c r="E9911" i="9"/>
  <c r="E9910" i="9"/>
  <c r="E9909" i="9"/>
  <c r="E9908" i="9"/>
  <c r="E9907" i="9"/>
  <c r="E9906" i="9"/>
  <c r="E9905" i="9"/>
  <c r="E9904" i="9"/>
  <c r="E9903" i="9"/>
  <c r="E9902" i="9"/>
  <c r="E9901" i="9"/>
  <c r="E9900" i="9"/>
  <c r="E9899" i="9"/>
  <c r="E9898" i="9"/>
  <c r="E9897" i="9"/>
  <c r="E9896" i="9"/>
  <c r="E9895" i="9"/>
  <c r="E9894" i="9"/>
  <c r="E9893" i="9"/>
  <c r="E9892" i="9"/>
  <c r="E9891" i="9"/>
  <c r="E9890" i="9"/>
  <c r="E9889" i="9"/>
  <c r="E9888" i="9"/>
  <c r="E9887" i="9"/>
  <c r="E9886" i="9"/>
  <c r="E9885" i="9"/>
  <c r="E9884" i="9"/>
  <c r="E9883" i="9"/>
  <c r="E9882" i="9"/>
  <c r="E9881" i="9"/>
  <c r="E9880" i="9"/>
  <c r="E9879" i="9"/>
  <c r="E9878" i="9"/>
  <c r="E9877" i="9"/>
  <c r="E9876" i="9"/>
  <c r="E9875" i="9"/>
  <c r="E9874" i="9"/>
  <c r="E9873" i="9"/>
  <c r="E9872" i="9"/>
  <c r="E9871" i="9"/>
  <c r="E9870" i="9"/>
  <c r="E9869" i="9"/>
  <c r="E9868" i="9"/>
  <c r="E9867" i="9"/>
  <c r="E9866" i="9"/>
  <c r="E9865" i="9"/>
  <c r="E9864" i="9"/>
  <c r="E9863" i="9"/>
  <c r="E9862" i="9"/>
  <c r="E9861" i="9"/>
  <c r="E9860" i="9"/>
  <c r="E9859" i="9"/>
  <c r="E9858" i="9"/>
  <c r="E9857" i="9"/>
  <c r="E9856" i="9"/>
  <c r="E9855" i="9"/>
  <c r="E9854" i="9"/>
  <c r="E9853" i="9"/>
  <c r="E9852" i="9"/>
  <c r="E9851" i="9"/>
  <c r="E9850" i="9"/>
  <c r="E9849" i="9"/>
  <c r="E9848" i="9"/>
  <c r="E9847" i="9"/>
  <c r="E9846" i="9"/>
  <c r="E9845" i="9"/>
  <c r="E9844" i="9"/>
  <c r="E9843" i="9"/>
  <c r="E9842" i="9"/>
  <c r="E9841" i="9"/>
  <c r="E9840" i="9"/>
  <c r="E9839" i="9"/>
  <c r="E9838" i="9"/>
  <c r="E9837" i="9"/>
  <c r="E9836" i="9"/>
  <c r="E9835" i="9"/>
  <c r="E9834" i="9"/>
  <c r="E9833" i="9"/>
  <c r="E9832" i="9"/>
  <c r="E9831" i="9"/>
  <c r="E9830" i="9"/>
  <c r="E9829" i="9"/>
  <c r="E9828" i="9"/>
  <c r="E9827" i="9"/>
  <c r="E9826" i="9"/>
  <c r="E9825" i="9"/>
  <c r="E9824" i="9"/>
  <c r="E9823" i="9"/>
  <c r="E9822" i="9"/>
  <c r="E9821" i="9"/>
  <c r="E9820" i="9"/>
  <c r="E9819" i="9"/>
  <c r="E9818" i="9"/>
  <c r="E9817" i="9"/>
  <c r="E9816" i="9"/>
  <c r="E9815" i="9"/>
  <c r="E9814" i="9"/>
  <c r="E9813" i="9"/>
  <c r="E9812" i="9"/>
  <c r="E9811" i="9"/>
  <c r="E9810" i="9"/>
  <c r="E9809" i="9"/>
  <c r="E9808" i="9"/>
  <c r="E9807" i="9"/>
  <c r="E9806" i="9"/>
  <c r="E9805" i="9"/>
  <c r="E9804" i="9"/>
  <c r="E9803" i="9"/>
  <c r="E9802" i="9"/>
  <c r="E9801" i="9"/>
  <c r="E9800" i="9"/>
  <c r="E9799" i="9"/>
  <c r="E9798" i="9"/>
  <c r="E9797" i="9"/>
  <c r="E9796" i="9"/>
  <c r="E9795" i="9"/>
  <c r="E9794" i="9"/>
  <c r="E9793" i="9"/>
  <c r="E9792" i="9"/>
  <c r="E9791" i="9"/>
  <c r="E9790" i="9"/>
  <c r="E9789" i="9"/>
  <c r="E9788" i="9"/>
  <c r="E9787" i="9"/>
  <c r="E9786" i="9"/>
  <c r="E9785" i="9"/>
  <c r="E9784" i="9"/>
  <c r="E9783" i="9"/>
  <c r="E9782" i="9"/>
  <c r="E9781" i="9"/>
  <c r="E9780" i="9"/>
  <c r="E9779" i="9"/>
  <c r="E9778" i="9"/>
  <c r="E9777" i="9"/>
  <c r="E9776" i="9"/>
  <c r="E9775" i="9"/>
  <c r="E9774" i="9"/>
  <c r="E9773" i="9"/>
  <c r="E9772" i="9"/>
  <c r="E9771" i="9"/>
  <c r="E9770" i="9"/>
  <c r="E9769" i="9"/>
  <c r="E9768" i="9"/>
  <c r="E9767" i="9"/>
  <c r="E9766" i="9"/>
  <c r="E9765" i="9"/>
  <c r="E9764" i="9"/>
  <c r="E9763" i="9"/>
  <c r="E9762" i="9"/>
  <c r="E9761" i="9"/>
  <c r="E9760" i="9"/>
  <c r="E9759" i="9"/>
  <c r="E9758" i="9"/>
  <c r="E9757" i="9"/>
  <c r="E9756" i="9"/>
  <c r="E9755" i="9"/>
  <c r="E9754" i="9"/>
  <c r="E9753" i="9"/>
  <c r="E9752" i="9"/>
  <c r="E9751" i="9"/>
  <c r="E9750" i="9"/>
  <c r="E9749" i="9"/>
  <c r="E9748" i="9"/>
  <c r="E9747" i="9"/>
  <c r="E9746" i="9"/>
  <c r="E9745" i="9"/>
  <c r="E9744" i="9"/>
  <c r="E9743" i="9"/>
  <c r="E9742" i="9"/>
  <c r="E9741" i="9"/>
  <c r="E9740" i="9"/>
  <c r="E9739" i="9"/>
  <c r="E9738" i="9"/>
  <c r="E9737" i="9"/>
  <c r="E9736" i="9"/>
  <c r="E9735" i="9"/>
  <c r="E9734" i="9"/>
  <c r="E9733" i="9"/>
  <c r="E9732" i="9"/>
  <c r="E9731" i="9"/>
  <c r="E9730" i="9"/>
  <c r="E9729" i="9"/>
  <c r="E9728" i="9"/>
  <c r="E9727" i="9"/>
  <c r="E9726" i="9"/>
  <c r="E9725" i="9"/>
  <c r="E9724" i="9"/>
  <c r="E9723" i="9"/>
  <c r="E9722" i="9"/>
  <c r="E9721" i="9"/>
  <c r="E9720" i="9"/>
  <c r="E9719" i="9"/>
  <c r="E9718" i="9"/>
  <c r="E9717" i="9"/>
  <c r="E9716" i="9"/>
  <c r="E9715" i="9"/>
  <c r="E9714" i="9"/>
  <c r="E9713" i="9"/>
  <c r="E9712" i="9"/>
  <c r="E9711" i="9"/>
  <c r="E9710" i="9"/>
  <c r="E9709" i="9"/>
  <c r="E9708" i="9"/>
  <c r="E9707" i="9"/>
  <c r="E9706" i="9"/>
  <c r="E9705" i="9"/>
  <c r="E9704" i="9"/>
  <c r="E9703" i="9"/>
  <c r="E9702" i="9"/>
  <c r="E9701" i="9"/>
  <c r="E9700" i="9"/>
  <c r="E9699" i="9"/>
  <c r="E9698" i="9"/>
  <c r="E9697" i="9"/>
  <c r="E9696" i="9"/>
  <c r="E9695" i="9"/>
  <c r="E9694" i="9"/>
  <c r="E9693" i="9"/>
  <c r="E9692" i="9"/>
  <c r="E9691" i="9"/>
  <c r="E9690" i="9"/>
  <c r="E9689" i="9"/>
  <c r="E9688" i="9"/>
  <c r="E9687" i="9"/>
  <c r="E9686" i="9"/>
  <c r="E9685" i="9"/>
  <c r="E9684" i="9"/>
  <c r="E9683" i="9"/>
  <c r="E9682" i="9"/>
  <c r="E9681" i="9"/>
  <c r="E9680" i="9"/>
  <c r="E9679" i="9"/>
  <c r="E9678" i="9"/>
  <c r="E9677" i="9"/>
  <c r="E9676" i="9"/>
  <c r="E9675" i="9"/>
  <c r="E9674" i="9"/>
  <c r="E9673" i="9"/>
  <c r="E9672" i="9"/>
  <c r="E9671" i="9"/>
  <c r="E9670" i="9"/>
  <c r="E9669" i="9"/>
  <c r="E9668" i="9"/>
  <c r="E9667" i="9"/>
  <c r="E9666" i="9"/>
  <c r="E9665" i="9"/>
  <c r="E9664" i="9"/>
  <c r="E9663" i="9"/>
  <c r="E9662" i="9"/>
  <c r="E9661" i="9"/>
  <c r="E9660" i="9"/>
  <c r="E9659" i="9"/>
  <c r="E9658" i="9"/>
  <c r="E9657" i="9"/>
  <c r="E9656" i="9"/>
  <c r="E9655" i="9"/>
  <c r="E9654" i="9"/>
  <c r="E9653" i="9"/>
  <c r="E9652" i="9"/>
  <c r="E9651" i="9"/>
  <c r="E9650" i="9"/>
  <c r="E9649" i="9"/>
  <c r="E9648" i="9"/>
  <c r="E9647" i="9"/>
  <c r="E9646" i="9"/>
  <c r="E9645" i="9"/>
  <c r="E9644" i="9"/>
  <c r="E9643" i="9"/>
  <c r="E9642" i="9"/>
  <c r="E9641" i="9"/>
  <c r="E9640" i="9"/>
  <c r="E9639" i="9"/>
  <c r="E9638" i="9"/>
  <c r="E9637" i="9"/>
  <c r="E9636" i="9"/>
  <c r="E9635" i="9"/>
  <c r="E9634" i="9"/>
  <c r="E9633" i="9"/>
  <c r="E9632" i="9"/>
  <c r="E9631" i="9"/>
  <c r="E9630" i="9"/>
  <c r="E9629" i="9"/>
  <c r="E9628" i="9"/>
  <c r="E9627" i="9"/>
  <c r="E9626" i="9"/>
  <c r="E9625" i="9"/>
  <c r="E9624" i="9"/>
  <c r="E9623" i="9"/>
  <c r="E9622" i="9"/>
  <c r="E9621" i="9"/>
  <c r="E9620" i="9"/>
  <c r="E9619" i="9"/>
  <c r="E9618" i="9"/>
  <c r="E9617" i="9"/>
  <c r="E9616" i="9"/>
  <c r="E9615" i="9"/>
  <c r="E9614" i="9"/>
  <c r="E9613" i="9"/>
  <c r="E9612" i="9"/>
  <c r="E9611" i="9"/>
  <c r="E9610" i="9"/>
  <c r="E9609" i="9"/>
  <c r="E9608" i="9"/>
  <c r="E9607" i="9"/>
  <c r="E9606" i="9"/>
  <c r="E9605" i="9"/>
  <c r="E9604" i="9"/>
  <c r="E9603" i="9"/>
  <c r="E9602" i="9"/>
  <c r="E9601" i="9"/>
  <c r="E9600" i="9"/>
  <c r="E9599" i="9"/>
  <c r="E9598" i="9"/>
  <c r="E9597" i="9"/>
  <c r="E9596" i="9"/>
  <c r="E9595" i="9"/>
  <c r="E9594" i="9"/>
  <c r="E9593" i="9"/>
  <c r="E9592" i="9"/>
  <c r="E9591" i="9"/>
  <c r="E9590" i="9"/>
  <c r="E9589" i="9"/>
  <c r="E9588" i="9"/>
  <c r="E9587" i="9"/>
  <c r="E9586" i="9"/>
  <c r="E9585" i="9"/>
  <c r="E9584" i="9"/>
  <c r="E9583" i="9"/>
  <c r="E9582" i="9"/>
  <c r="E9581" i="9"/>
  <c r="E9580" i="9"/>
  <c r="E9579" i="9"/>
  <c r="E9578" i="9"/>
  <c r="E9577" i="9"/>
  <c r="E9576" i="9"/>
  <c r="E9575" i="9"/>
  <c r="E9574" i="9"/>
  <c r="E9573" i="9"/>
  <c r="E9572" i="9"/>
  <c r="E9571" i="9"/>
  <c r="E9570" i="9"/>
  <c r="E9569" i="9"/>
  <c r="E9568" i="9"/>
  <c r="E9567" i="9"/>
  <c r="E9566" i="9"/>
  <c r="E9565" i="9"/>
  <c r="E9564" i="9"/>
  <c r="E9563" i="9"/>
  <c r="E9562" i="9"/>
  <c r="E9561" i="9"/>
  <c r="E9560" i="9"/>
  <c r="E9559" i="9"/>
  <c r="E9558" i="9"/>
  <c r="E9557" i="9"/>
  <c r="E9556" i="9"/>
  <c r="E9555" i="9"/>
  <c r="E9554" i="9"/>
  <c r="E9553" i="9"/>
  <c r="E9552" i="9"/>
  <c r="E9551" i="9"/>
  <c r="E9550" i="9"/>
  <c r="E9549" i="9"/>
  <c r="E9548" i="9"/>
  <c r="E9547" i="9"/>
  <c r="E9546" i="9"/>
  <c r="E9545" i="9"/>
  <c r="E9544" i="9"/>
  <c r="E9543" i="9"/>
  <c r="E9542" i="9"/>
  <c r="E9541" i="9"/>
  <c r="E9540" i="9"/>
  <c r="E9539" i="9"/>
  <c r="E9538" i="9"/>
  <c r="E9537" i="9"/>
  <c r="E9536" i="9"/>
  <c r="E9535" i="9"/>
  <c r="E9534" i="9"/>
  <c r="E9533" i="9"/>
  <c r="E9532" i="9"/>
  <c r="E9531" i="9"/>
  <c r="E9530" i="9"/>
  <c r="E9529" i="9"/>
  <c r="E9528" i="9"/>
  <c r="E9527" i="9"/>
  <c r="E9526" i="9"/>
  <c r="E9525" i="9"/>
  <c r="E9524" i="9"/>
  <c r="E9523" i="9"/>
  <c r="E9522" i="9"/>
  <c r="E9521" i="9"/>
  <c r="E9520" i="9"/>
  <c r="E9519" i="9"/>
  <c r="E9518" i="9"/>
  <c r="E9517" i="9"/>
  <c r="E9516" i="9"/>
  <c r="E9515" i="9"/>
  <c r="E9514" i="9"/>
  <c r="E9513" i="9"/>
  <c r="E9512" i="9"/>
  <c r="E9511" i="9"/>
  <c r="E9510" i="9"/>
  <c r="E9509" i="9"/>
  <c r="E9508" i="9"/>
  <c r="E9507" i="9"/>
  <c r="E9506" i="9"/>
  <c r="E9505" i="9"/>
  <c r="E9504" i="9"/>
  <c r="E9503" i="9"/>
  <c r="E9502" i="9"/>
  <c r="E9501" i="9"/>
  <c r="E9500" i="9"/>
  <c r="E9499" i="9"/>
  <c r="E9498" i="9"/>
  <c r="E9497" i="9"/>
  <c r="E9496" i="9"/>
  <c r="E9495" i="9"/>
  <c r="E9494" i="9"/>
  <c r="E9493" i="9"/>
  <c r="E9492" i="9"/>
  <c r="E9491" i="9"/>
  <c r="E9490" i="9"/>
  <c r="E9489" i="9"/>
  <c r="E9488" i="9"/>
  <c r="E9487" i="9"/>
  <c r="E9486" i="9"/>
  <c r="E9485" i="9"/>
  <c r="E9484" i="9"/>
  <c r="E9483" i="9"/>
  <c r="E9482" i="9"/>
  <c r="E9481" i="9"/>
  <c r="E9480" i="9"/>
  <c r="E9479" i="9"/>
  <c r="E9478" i="9"/>
  <c r="E9477" i="9"/>
  <c r="E9476" i="9"/>
  <c r="E9475" i="9"/>
  <c r="E9474" i="9"/>
  <c r="E9473" i="9"/>
  <c r="E9472" i="9"/>
  <c r="E9471" i="9"/>
  <c r="E9470" i="9"/>
  <c r="E9469" i="9"/>
  <c r="E9468" i="9"/>
  <c r="E9467" i="9"/>
  <c r="E9466" i="9"/>
  <c r="E9465" i="9"/>
  <c r="E9464" i="9"/>
  <c r="E9463" i="9"/>
  <c r="E9462" i="9"/>
  <c r="E9461" i="9"/>
  <c r="E9460" i="9"/>
  <c r="E9459" i="9"/>
  <c r="E9458" i="9"/>
  <c r="E9457" i="9"/>
  <c r="E9456" i="9"/>
  <c r="E9455" i="9"/>
  <c r="E9454" i="9"/>
  <c r="E9453" i="9"/>
  <c r="E9452" i="9"/>
  <c r="E9451" i="9"/>
  <c r="E9450" i="9"/>
  <c r="E9449" i="9"/>
  <c r="E9448" i="9"/>
  <c r="E9447" i="9"/>
  <c r="E9446" i="9"/>
  <c r="E9445" i="9"/>
  <c r="E9444" i="9"/>
  <c r="E9443" i="9"/>
  <c r="E9442" i="9"/>
  <c r="E9441" i="9"/>
  <c r="E9440" i="9"/>
  <c r="E9439" i="9"/>
  <c r="E9438" i="9"/>
  <c r="E9437" i="9"/>
  <c r="E9436" i="9"/>
  <c r="E9435" i="9"/>
  <c r="E9434" i="9"/>
  <c r="E9433" i="9"/>
  <c r="E9432" i="9"/>
  <c r="E9431" i="9"/>
  <c r="E9430" i="9"/>
  <c r="E9429" i="9"/>
  <c r="E9428" i="9"/>
  <c r="E9427" i="9"/>
  <c r="E9426" i="9"/>
  <c r="E9425" i="9"/>
  <c r="E9424" i="9"/>
  <c r="E9423" i="9"/>
  <c r="E9422" i="9"/>
  <c r="E9421" i="9"/>
  <c r="E9420" i="9"/>
  <c r="E9419" i="9"/>
  <c r="E9418" i="9"/>
  <c r="E9417" i="9"/>
  <c r="E9416" i="9"/>
  <c r="E9415" i="9"/>
  <c r="E9414" i="9"/>
  <c r="E9413" i="9"/>
  <c r="E9412" i="9"/>
  <c r="E9411" i="9"/>
  <c r="E9410" i="9"/>
  <c r="E9409" i="9"/>
  <c r="E9408" i="9"/>
  <c r="E9407" i="9"/>
  <c r="E9406" i="9"/>
  <c r="E9405" i="9"/>
  <c r="E9404" i="9"/>
  <c r="E9403" i="9"/>
  <c r="E9402" i="9"/>
  <c r="E9401" i="9"/>
  <c r="E9400" i="9"/>
  <c r="E9399" i="9"/>
  <c r="E9398" i="9"/>
  <c r="E9397" i="9"/>
  <c r="E9396" i="9"/>
  <c r="E9395" i="9"/>
  <c r="E9394" i="9"/>
  <c r="E9393" i="9"/>
  <c r="E9392" i="9"/>
  <c r="E9391" i="9"/>
  <c r="E9390" i="9"/>
  <c r="E9389" i="9"/>
  <c r="E9388" i="9"/>
  <c r="E9387" i="9"/>
  <c r="E9386" i="9"/>
  <c r="E9385" i="9"/>
  <c r="E9384" i="9"/>
  <c r="E9383" i="9"/>
  <c r="E9382" i="9"/>
  <c r="E9381" i="9"/>
  <c r="E9380" i="9"/>
  <c r="E9379" i="9"/>
  <c r="E9378" i="9"/>
  <c r="E9377" i="9"/>
  <c r="E9376" i="9"/>
  <c r="E9375" i="9"/>
  <c r="E9374" i="9"/>
  <c r="E9373" i="9"/>
  <c r="E9372" i="9"/>
  <c r="E9371" i="9"/>
  <c r="E9370" i="9"/>
  <c r="E9369" i="9"/>
  <c r="E9368" i="9"/>
  <c r="E9367" i="9"/>
  <c r="E9366" i="9"/>
  <c r="E9365" i="9"/>
  <c r="E9364" i="9"/>
  <c r="E9363" i="9"/>
  <c r="E9362" i="9"/>
  <c r="E9361" i="9"/>
  <c r="E9360" i="9"/>
  <c r="E9359" i="9"/>
  <c r="E9358" i="9"/>
  <c r="E9357" i="9"/>
  <c r="E9356" i="9"/>
  <c r="E9355" i="9"/>
  <c r="E9354" i="9"/>
  <c r="E9353" i="9"/>
  <c r="E9352" i="9"/>
  <c r="E9351" i="9"/>
  <c r="E9350" i="9"/>
  <c r="E9349" i="9"/>
  <c r="E9348" i="9"/>
  <c r="E9347" i="9"/>
  <c r="E9346" i="9"/>
  <c r="E9345" i="9"/>
  <c r="E9344" i="9"/>
  <c r="E9343" i="9"/>
  <c r="E9342" i="9"/>
  <c r="E9341" i="9"/>
  <c r="E9340" i="9"/>
  <c r="E9339" i="9"/>
  <c r="E9338" i="9"/>
  <c r="E9337" i="9"/>
  <c r="E9336" i="9"/>
  <c r="E9335" i="9"/>
  <c r="E9334" i="9"/>
  <c r="E9333" i="9"/>
  <c r="E9332" i="9"/>
  <c r="E9331" i="9"/>
  <c r="E9330" i="9"/>
  <c r="E9329" i="9"/>
  <c r="E9328" i="9"/>
  <c r="E9327" i="9"/>
  <c r="E9326" i="9"/>
  <c r="E9325" i="9"/>
  <c r="E9324" i="9"/>
  <c r="E9323" i="9"/>
  <c r="E9322" i="9"/>
  <c r="E9321" i="9"/>
  <c r="E9320" i="9"/>
  <c r="E9319" i="9"/>
  <c r="E9318" i="9"/>
  <c r="E9317" i="9"/>
  <c r="E9316" i="9"/>
  <c r="E9315" i="9"/>
  <c r="E9314" i="9"/>
  <c r="E9313" i="9"/>
  <c r="E9312" i="9"/>
  <c r="E9311" i="9"/>
  <c r="E9310" i="9"/>
  <c r="E9309" i="9"/>
  <c r="E9308" i="9"/>
  <c r="E9307" i="9"/>
  <c r="E9306" i="9"/>
  <c r="E9305" i="9"/>
  <c r="E9304" i="9"/>
  <c r="E9303" i="9"/>
  <c r="E9302" i="9"/>
  <c r="E9301" i="9"/>
  <c r="E9300" i="9"/>
  <c r="E9299" i="9"/>
  <c r="E9298" i="9"/>
  <c r="E9297" i="9"/>
  <c r="E9296" i="9"/>
  <c r="E9295" i="9"/>
  <c r="E9294" i="9"/>
  <c r="E9293" i="9"/>
  <c r="E9292" i="9"/>
  <c r="E9291" i="9"/>
  <c r="E9290" i="9"/>
  <c r="E9289" i="9"/>
  <c r="E9288" i="9"/>
  <c r="E9287" i="9"/>
  <c r="E9286" i="9"/>
  <c r="E9285" i="9"/>
  <c r="E9284" i="9"/>
  <c r="E9283" i="9"/>
  <c r="E9282" i="9"/>
  <c r="E9281" i="9"/>
  <c r="E9280" i="9"/>
  <c r="E9279" i="9"/>
  <c r="E9278" i="9"/>
  <c r="E9277" i="9"/>
  <c r="E9276" i="9"/>
  <c r="E9275" i="9"/>
  <c r="E9274" i="9"/>
  <c r="E9273" i="9"/>
  <c r="E9272" i="9"/>
  <c r="E9271" i="9"/>
  <c r="E9270" i="9"/>
  <c r="E9269" i="9"/>
  <c r="E9268" i="9"/>
  <c r="E9267" i="9"/>
  <c r="E9266" i="9"/>
  <c r="E9265" i="9"/>
  <c r="E9264" i="9"/>
  <c r="E9263" i="9"/>
  <c r="E9262" i="9"/>
  <c r="E9261" i="9"/>
  <c r="E9260" i="9"/>
  <c r="E9259" i="9"/>
  <c r="E9258" i="9"/>
  <c r="E9257" i="9"/>
  <c r="E9256" i="9"/>
  <c r="E9255" i="9"/>
  <c r="E9254" i="9"/>
  <c r="E9253" i="9"/>
  <c r="E9252" i="9"/>
  <c r="E9251" i="9"/>
  <c r="E9250" i="9"/>
  <c r="E9249" i="9"/>
  <c r="E9248" i="9"/>
  <c r="E9247" i="9"/>
  <c r="E9246" i="9"/>
  <c r="E9245" i="9"/>
  <c r="E9244" i="9"/>
  <c r="E9243" i="9"/>
  <c r="E9242" i="9"/>
  <c r="E9241" i="9"/>
  <c r="E9240" i="9"/>
  <c r="E9239" i="9"/>
  <c r="E9238" i="9"/>
  <c r="E9237" i="9"/>
  <c r="E9236" i="9"/>
  <c r="E9235" i="9"/>
  <c r="E9234" i="9"/>
  <c r="E9233" i="9"/>
  <c r="E9232" i="9"/>
  <c r="E9231" i="9"/>
  <c r="E9230" i="9"/>
  <c r="E9229" i="9"/>
  <c r="E9228" i="9"/>
  <c r="E9227" i="9"/>
  <c r="E9226" i="9"/>
  <c r="E9225" i="9"/>
  <c r="E9224" i="9"/>
  <c r="E9223" i="9"/>
  <c r="E9222" i="9"/>
  <c r="E9221" i="9"/>
  <c r="E9220" i="9"/>
  <c r="E9219" i="9"/>
  <c r="E9218" i="9"/>
  <c r="E9217" i="9"/>
  <c r="E9216" i="9"/>
  <c r="E9215" i="9"/>
  <c r="E9214" i="9"/>
  <c r="E9213" i="9"/>
  <c r="E9212" i="9"/>
  <c r="E9211" i="9"/>
  <c r="E9210" i="9"/>
  <c r="E9209" i="9"/>
  <c r="E9208" i="9"/>
  <c r="E9207" i="9"/>
  <c r="E9206" i="9"/>
  <c r="E9205" i="9"/>
  <c r="E9204" i="9"/>
  <c r="E9203" i="9"/>
  <c r="E9202" i="9"/>
  <c r="E9201" i="9"/>
  <c r="E9200" i="9"/>
  <c r="E9199" i="9"/>
  <c r="E9198" i="9"/>
  <c r="E9197" i="9"/>
  <c r="E9196" i="9"/>
  <c r="E9195" i="9"/>
  <c r="E9194" i="9"/>
  <c r="E9193" i="9"/>
  <c r="E9192" i="9"/>
  <c r="E9191" i="9"/>
  <c r="E9190" i="9"/>
  <c r="E9189" i="9"/>
  <c r="E9188" i="9"/>
  <c r="E9187" i="9"/>
  <c r="E9186" i="9"/>
  <c r="E9185" i="9"/>
  <c r="E9184" i="9"/>
  <c r="E9183" i="9"/>
  <c r="E9182" i="9"/>
  <c r="E9181" i="9"/>
  <c r="E9180" i="9"/>
  <c r="E9179" i="9"/>
  <c r="E9178" i="9"/>
  <c r="E9177" i="9"/>
  <c r="E9176" i="9"/>
  <c r="E9175" i="9"/>
  <c r="E9174" i="9"/>
  <c r="E9173" i="9"/>
  <c r="E9172" i="9"/>
  <c r="E9171" i="9"/>
  <c r="E9170" i="9"/>
  <c r="E9169" i="9"/>
  <c r="E9168" i="9"/>
  <c r="E9167" i="9"/>
  <c r="E9166" i="9"/>
  <c r="E9165" i="9"/>
  <c r="E9164" i="9"/>
  <c r="E9163" i="9"/>
  <c r="E9162" i="9"/>
  <c r="E9161" i="9"/>
  <c r="E9160" i="9"/>
  <c r="E9159" i="9"/>
  <c r="E9158" i="9"/>
  <c r="E9157" i="9"/>
  <c r="E9156" i="9"/>
  <c r="E9155" i="9"/>
  <c r="E9154" i="9"/>
  <c r="E9153" i="9"/>
  <c r="E9152" i="9"/>
  <c r="E9151" i="9"/>
  <c r="E9150" i="9"/>
  <c r="E9149" i="9"/>
  <c r="E9148" i="9"/>
  <c r="E9147" i="9"/>
  <c r="E9146" i="9"/>
  <c r="E9145" i="9"/>
  <c r="E9144" i="9"/>
  <c r="E9143" i="9"/>
  <c r="E9142" i="9"/>
  <c r="E9141" i="9"/>
  <c r="E9140" i="9"/>
  <c r="E9139" i="9"/>
  <c r="E9138" i="9"/>
  <c r="E9137" i="9"/>
  <c r="E9136" i="9"/>
  <c r="E9135" i="9"/>
  <c r="E9134" i="9"/>
  <c r="E9133" i="9"/>
  <c r="E9132" i="9"/>
  <c r="E9131" i="9"/>
  <c r="E9130" i="9"/>
  <c r="E9129" i="9"/>
  <c r="E9128" i="9"/>
  <c r="E9127" i="9"/>
  <c r="E9126" i="9"/>
  <c r="E9125" i="9"/>
  <c r="E9124" i="9"/>
  <c r="E9123" i="9"/>
  <c r="E9122" i="9"/>
  <c r="E9121" i="9"/>
  <c r="E9120" i="9"/>
  <c r="E9119" i="9"/>
  <c r="E9118" i="9"/>
  <c r="E9117" i="9"/>
  <c r="E9116" i="9"/>
  <c r="E9115" i="9"/>
  <c r="E9114" i="9"/>
  <c r="E9113" i="9"/>
  <c r="E9112" i="9"/>
  <c r="E9111" i="9"/>
  <c r="E9110" i="9"/>
  <c r="E9109" i="9"/>
  <c r="E9108" i="9"/>
  <c r="E9107" i="9"/>
  <c r="E9106" i="9"/>
  <c r="E9105" i="9"/>
  <c r="E9104" i="9"/>
  <c r="E9103" i="9"/>
  <c r="E9102" i="9"/>
  <c r="E9101" i="9"/>
  <c r="E9100" i="9"/>
  <c r="E9099" i="9"/>
  <c r="E9098" i="9"/>
  <c r="E9097" i="9"/>
  <c r="E9096" i="9"/>
  <c r="E9095" i="9"/>
  <c r="E9094" i="9"/>
  <c r="E9093" i="9"/>
  <c r="E9092" i="9"/>
  <c r="E9091" i="9"/>
  <c r="E9090" i="9"/>
  <c r="E9089" i="9"/>
  <c r="E9088" i="9"/>
  <c r="E9087" i="9"/>
  <c r="E9086" i="9"/>
  <c r="E9085" i="9"/>
  <c r="E9084" i="9"/>
  <c r="E9083" i="9"/>
  <c r="E9082" i="9"/>
  <c r="E9081" i="9"/>
  <c r="E9080" i="9"/>
  <c r="E9079" i="9"/>
  <c r="E9078" i="9"/>
  <c r="E9077" i="9"/>
  <c r="E9076" i="9"/>
  <c r="E9075" i="9"/>
  <c r="E9074" i="9"/>
  <c r="E9073" i="9"/>
  <c r="E9072" i="9"/>
  <c r="E9071" i="9"/>
  <c r="E9070" i="9"/>
  <c r="E9069" i="9"/>
  <c r="E9068" i="9"/>
  <c r="E9067" i="9"/>
  <c r="E9066" i="9"/>
  <c r="E9065" i="9"/>
  <c r="E9064" i="9"/>
  <c r="E9063" i="9"/>
  <c r="E9062" i="9"/>
  <c r="E9061" i="9"/>
  <c r="E9060" i="9"/>
  <c r="E9059" i="9"/>
  <c r="E9058" i="9"/>
  <c r="E9057" i="9"/>
  <c r="E9056" i="9"/>
  <c r="E9055" i="9"/>
  <c r="E9054" i="9"/>
  <c r="E9053" i="9"/>
  <c r="E9052" i="9"/>
  <c r="E9051" i="9"/>
  <c r="E9050" i="9"/>
  <c r="E9049" i="9"/>
  <c r="E9048" i="9"/>
  <c r="E9047" i="9"/>
  <c r="E9046" i="9"/>
  <c r="E9045" i="9"/>
  <c r="E9044" i="9"/>
  <c r="E9043" i="9"/>
  <c r="E9042" i="9"/>
  <c r="E9041" i="9"/>
  <c r="E9040" i="9"/>
  <c r="E9039" i="9"/>
  <c r="E9038" i="9"/>
  <c r="E9037" i="9"/>
  <c r="E9036" i="9"/>
  <c r="E9035" i="9"/>
  <c r="E9034" i="9"/>
  <c r="E9033" i="9"/>
  <c r="E9032" i="9"/>
  <c r="E9031" i="9"/>
  <c r="E9030" i="9"/>
  <c r="E9029" i="9"/>
  <c r="E9028" i="9"/>
  <c r="E9027" i="9"/>
  <c r="E9026" i="9"/>
  <c r="E9025" i="9"/>
  <c r="E9024" i="9"/>
  <c r="E9023" i="9"/>
  <c r="E9022" i="9"/>
  <c r="E9021" i="9"/>
  <c r="E9020" i="9"/>
  <c r="E9019" i="9"/>
  <c r="E9018" i="9"/>
  <c r="E9017" i="9"/>
  <c r="E9016" i="9"/>
  <c r="E9015" i="9"/>
  <c r="E9014" i="9"/>
  <c r="E9013" i="9"/>
  <c r="E9012" i="9"/>
  <c r="E9011" i="9"/>
  <c r="E9010" i="9"/>
  <c r="E9009" i="9"/>
  <c r="E9008" i="9"/>
  <c r="E9007" i="9"/>
  <c r="E9006" i="9"/>
  <c r="E9005" i="9"/>
  <c r="E9004" i="9"/>
  <c r="E9003" i="9"/>
  <c r="E9002" i="9"/>
  <c r="E9001" i="9"/>
  <c r="E9000" i="9"/>
  <c r="E8999" i="9"/>
  <c r="E8998" i="9"/>
  <c r="E8997" i="9"/>
  <c r="E8996" i="9"/>
  <c r="E8995" i="9"/>
  <c r="E8994" i="9"/>
  <c r="E8993" i="9"/>
  <c r="E8992" i="9"/>
  <c r="E8991" i="9"/>
  <c r="E8990" i="9"/>
  <c r="E8989" i="9"/>
  <c r="E8988" i="9"/>
  <c r="E8987" i="9"/>
  <c r="E8986" i="9"/>
  <c r="E8985" i="9"/>
  <c r="E8984" i="9"/>
  <c r="E8983" i="9"/>
  <c r="E8982" i="9"/>
  <c r="E8981" i="9"/>
  <c r="E8980" i="9"/>
  <c r="E8979" i="9"/>
  <c r="E8978" i="9"/>
  <c r="E8977" i="9"/>
  <c r="E8976" i="9"/>
  <c r="E8975" i="9"/>
  <c r="E8974" i="9"/>
  <c r="E8973" i="9"/>
  <c r="E8972" i="9"/>
  <c r="E8971" i="9"/>
  <c r="E8970" i="9"/>
  <c r="E8969" i="9"/>
  <c r="E8968" i="9"/>
  <c r="E8967" i="9"/>
  <c r="E8966" i="9"/>
  <c r="E8965" i="9"/>
  <c r="E8964" i="9"/>
  <c r="E8963" i="9"/>
  <c r="E8962" i="9"/>
  <c r="E8961" i="9"/>
  <c r="E8960" i="9"/>
  <c r="E8959" i="9"/>
  <c r="E8958" i="9"/>
  <c r="E8957" i="9"/>
  <c r="E8956" i="9"/>
  <c r="E8955" i="9"/>
  <c r="E8954" i="9"/>
  <c r="E8953" i="9"/>
  <c r="E8952" i="9"/>
  <c r="E8951" i="9"/>
  <c r="E8950" i="9"/>
  <c r="E8949" i="9"/>
  <c r="E8948" i="9"/>
  <c r="E8947" i="9"/>
  <c r="E8946" i="9"/>
  <c r="E8945" i="9"/>
  <c r="E8944" i="9"/>
  <c r="E8943" i="9"/>
  <c r="E8942" i="9"/>
  <c r="E8941" i="9"/>
  <c r="E8940" i="9"/>
  <c r="E8939" i="9"/>
  <c r="E8938" i="9"/>
  <c r="E8937" i="9"/>
  <c r="E8936" i="9"/>
  <c r="E8935" i="9"/>
  <c r="E8934" i="9"/>
  <c r="E8933" i="9"/>
  <c r="E8932" i="9"/>
  <c r="E8931" i="9"/>
  <c r="E8930" i="9"/>
  <c r="E8929" i="9"/>
  <c r="E8928" i="9"/>
  <c r="E8927" i="9"/>
  <c r="E8926" i="9"/>
  <c r="E8925" i="9"/>
  <c r="E8924" i="9"/>
  <c r="E8923" i="9"/>
  <c r="E8922" i="9"/>
  <c r="E8921" i="9"/>
  <c r="E8920" i="9"/>
  <c r="E8919" i="9"/>
  <c r="E8918" i="9"/>
  <c r="E8917" i="9"/>
  <c r="E8916" i="9"/>
  <c r="E8915" i="9"/>
  <c r="E8914" i="9"/>
  <c r="E8913" i="9"/>
  <c r="E8912" i="9"/>
  <c r="E8911" i="9"/>
  <c r="E8910" i="9"/>
  <c r="E8909" i="9"/>
  <c r="E8908" i="9"/>
  <c r="E8907" i="9"/>
  <c r="E8906" i="9"/>
  <c r="E8905" i="9"/>
  <c r="E8904" i="9"/>
  <c r="E8903" i="9"/>
  <c r="E8902" i="9"/>
  <c r="E8901" i="9"/>
  <c r="E8900" i="9"/>
  <c r="E8899" i="9"/>
  <c r="E8898" i="9"/>
  <c r="E8897" i="9"/>
  <c r="E8896" i="9"/>
  <c r="E8895" i="9"/>
  <c r="E8894" i="9"/>
  <c r="E8893" i="9"/>
  <c r="E8892" i="9"/>
  <c r="E8891" i="9"/>
  <c r="E8890" i="9"/>
  <c r="E8889" i="9"/>
  <c r="E8888" i="9"/>
  <c r="E8887" i="9"/>
  <c r="E8886" i="9"/>
  <c r="E8885" i="9"/>
  <c r="E8884" i="9"/>
  <c r="E8883" i="9"/>
  <c r="E8882" i="9"/>
  <c r="E8881" i="9"/>
  <c r="E8880" i="9"/>
  <c r="E8879" i="9"/>
  <c r="E8878" i="9"/>
  <c r="E8877" i="9"/>
  <c r="E8876" i="9"/>
  <c r="E8875" i="9"/>
  <c r="E8874" i="9"/>
  <c r="E8873" i="9"/>
  <c r="E8872" i="9"/>
  <c r="E8871" i="9"/>
  <c r="E8870" i="9"/>
  <c r="E8869" i="9"/>
  <c r="E8868" i="9"/>
  <c r="E8867" i="9"/>
  <c r="E8866" i="9"/>
  <c r="E8865" i="9"/>
  <c r="E8864" i="9"/>
  <c r="E8863" i="9"/>
  <c r="E8862" i="9"/>
  <c r="E8861" i="9"/>
  <c r="E8860" i="9"/>
  <c r="E8859" i="9"/>
  <c r="E8858" i="9"/>
  <c r="E8857" i="9"/>
  <c r="E8856" i="9"/>
  <c r="E8855" i="9"/>
  <c r="E8854" i="9"/>
  <c r="E8853" i="9"/>
  <c r="E8852" i="9"/>
  <c r="E8851" i="9"/>
  <c r="E8850" i="9"/>
  <c r="E8849" i="9"/>
  <c r="E8848" i="9"/>
  <c r="E8847" i="9"/>
  <c r="E8846" i="9"/>
  <c r="E8845" i="9"/>
  <c r="E8844" i="9"/>
  <c r="E8843" i="9"/>
  <c r="E8842" i="9"/>
  <c r="E8841" i="9"/>
  <c r="E8840" i="9"/>
  <c r="E8839" i="9"/>
  <c r="E8838" i="9"/>
  <c r="E8837" i="9"/>
  <c r="E8836" i="9"/>
  <c r="E8835" i="9"/>
  <c r="E8834" i="9"/>
  <c r="E8833" i="9"/>
  <c r="E8832" i="9"/>
  <c r="E8831" i="9"/>
  <c r="E8830" i="9"/>
  <c r="E8829" i="9"/>
  <c r="E8828" i="9"/>
  <c r="E8827" i="9"/>
  <c r="E8826" i="9"/>
  <c r="E8825" i="9"/>
  <c r="E8824" i="9"/>
  <c r="E8823" i="9"/>
  <c r="E8822" i="9"/>
  <c r="E8821" i="9"/>
  <c r="E8820" i="9"/>
  <c r="E8819" i="9"/>
  <c r="E8818" i="9"/>
  <c r="E8817" i="9"/>
  <c r="E8816" i="9"/>
  <c r="E8815" i="9"/>
  <c r="E8814" i="9"/>
  <c r="E8813" i="9"/>
  <c r="E8812" i="9"/>
  <c r="E8811" i="9"/>
  <c r="E8810" i="9"/>
  <c r="E8809" i="9"/>
  <c r="E8808" i="9"/>
  <c r="E8807" i="9"/>
  <c r="E8806" i="9"/>
  <c r="E8805" i="9"/>
  <c r="E8804" i="9"/>
  <c r="E8803" i="9"/>
  <c r="E8802" i="9"/>
  <c r="E8801" i="9"/>
  <c r="E8800" i="9"/>
  <c r="E8799" i="9"/>
  <c r="E8798" i="9"/>
  <c r="E8797" i="9"/>
  <c r="E8796" i="9"/>
  <c r="E8795" i="9"/>
  <c r="E8794" i="9"/>
  <c r="E8793" i="9"/>
  <c r="E8792" i="9"/>
  <c r="E8791" i="9"/>
  <c r="E8790" i="9"/>
  <c r="E8789" i="9"/>
  <c r="E8788" i="9"/>
  <c r="E8787" i="9"/>
  <c r="E8786" i="9"/>
  <c r="E8785" i="9"/>
  <c r="E8784" i="9"/>
  <c r="E8783" i="9"/>
  <c r="E8782" i="9"/>
  <c r="E8781" i="9"/>
  <c r="E8780" i="9"/>
  <c r="E8779" i="9"/>
  <c r="E8778" i="9"/>
  <c r="E8777" i="9"/>
  <c r="E8776" i="9"/>
  <c r="E8775" i="9"/>
  <c r="E8774" i="9"/>
  <c r="E8773" i="9"/>
  <c r="E8772" i="9"/>
  <c r="E8771" i="9"/>
  <c r="E8770" i="9"/>
  <c r="E8769" i="9"/>
  <c r="E8768" i="9"/>
  <c r="E8767" i="9"/>
  <c r="E8766" i="9"/>
  <c r="E8765" i="9"/>
  <c r="E8764" i="9"/>
  <c r="E8763" i="9"/>
  <c r="E8762" i="9"/>
  <c r="E8761" i="9"/>
  <c r="E8760" i="9"/>
  <c r="E8759" i="9"/>
  <c r="E8758" i="9"/>
  <c r="E8757" i="9"/>
  <c r="E8756" i="9"/>
  <c r="E8755" i="9"/>
  <c r="E8754" i="9"/>
  <c r="E8753" i="9"/>
  <c r="E8752" i="9"/>
  <c r="E8751" i="9"/>
  <c r="E8750" i="9"/>
  <c r="E8749" i="9"/>
  <c r="E8748" i="9"/>
  <c r="E8747" i="9"/>
  <c r="E8746" i="9"/>
  <c r="E8745" i="9"/>
  <c r="E8744" i="9"/>
  <c r="E8743" i="9"/>
  <c r="E8742" i="9"/>
  <c r="E8741" i="9"/>
  <c r="E8740" i="9"/>
  <c r="E8739" i="9"/>
  <c r="E8738" i="9"/>
  <c r="E8737" i="9"/>
  <c r="E8736" i="9"/>
  <c r="E8735" i="9"/>
  <c r="E8734" i="9"/>
  <c r="E8733" i="9"/>
  <c r="E8732" i="9"/>
  <c r="E8731" i="9"/>
  <c r="E8730" i="9"/>
  <c r="E8729" i="9"/>
  <c r="E8728" i="9"/>
  <c r="E8727" i="9"/>
  <c r="E8726" i="9"/>
  <c r="E8725" i="9"/>
  <c r="E8724" i="9"/>
  <c r="E8723" i="9"/>
  <c r="E8722" i="9"/>
  <c r="E8721" i="9"/>
  <c r="E8720" i="9"/>
  <c r="E8719" i="9"/>
  <c r="E8718" i="9"/>
  <c r="E8717" i="9"/>
  <c r="E8716" i="9"/>
  <c r="E8715" i="9"/>
  <c r="E8714" i="9"/>
  <c r="E8713" i="9"/>
  <c r="E8712" i="9"/>
  <c r="E8711" i="9"/>
  <c r="E8710" i="9"/>
  <c r="E8709" i="9"/>
  <c r="E8708" i="9"/>
  <c r="E8707" i="9"/>
  <c r="E8706" i="9"/>
  <c r="E8705" i="9"/>
  <c r="E8704" i="9"/>
  <c r="E8703" i="9"/>
  <c r="E8702" i="9"/>
  <c r="E8701" i="9"/>
  <c r="E8700" i="9"/>
  <c r="E8699" i="9"/>
  <c r="E8698" i="9"/>
  <c r="E8697" i="9"/>
  <c r="E8696" i="9"/>
  <c r="E8695" i="9"/>
  <c r="E8694" i="9"/>
  <c r="E8693" i="9"/>
  <c r="E8692" i="9"/>
  <c r="E8691" i="9"/>
  <c r="E8690" i="9"/>
  <c r="E8689" i="9"/>
  <c r="E8688" i="9"/>
  <c r="E8687" i="9"/>
  <c r="E8686" i="9"/>
  <c r="E8685" i="9"/>
  <c r="E8684" i="9"/>
  <c r="E8683" i="9"/>
  <c r="E8682" i="9"/>
  <c r="E8681" i="9"/>
  <c r="E8680" i="9"/>
  <c r="E8679" i="9"/>
  <c r="E8678" i="9"/>
  <c r="E8677" i="9"/>
  <c r="E8676" i="9"/>
  <c r="E8675" i="9"/>
  <c r="E8674" i="9"/>
  <c r="E8673" i="9"/>
  <c r="E8672" i="9"/>
  <c r="E8671" i="9"/>
  <c r="E8670" i="9"/>
  <c r="E8669" i="9"/>
  <c r="E8668" i="9"/>
  <c r="E8667" i="9"/>
  <c r="E8666" i="9"/>
  <c r="E8665" i="9"/>
  <c r="E8664" i="9"/>
  <c r="E8663" i="9"/>
  <c r="E8662" i="9"/>
  <c r="E8661" i="9"/>
  <c r="E8660" i="9"/>
  <c r="E8659" i="9"/>
  <c r="E8658" i="9"/>
  <c r="E8657" i="9"/>
  <c r="E8656" i="9"/>
  <c r="E8655" i="9"/>
  <c r="E8654" i="9"/>
  <c r="E8653" i="9"/>
  <c r="E8652" i="9"/>
  <c r="E8651" i="9"/>
  <c r="E8650" i="9"/>
  <c r="E8649" i="9"/>
  <c r="E8648" i="9"/>
  <c r="E8647" i="9"/>
  <c r="E8646" i="9"/>
  <c r="E8645" i="9"/>
  <c r="E8644" i="9"/>
  <c r="E8643" i="9"/>
  <c r="E8642" i="9"/>
  <c r="E8641" i="9"/>
  <c r="E8640" i="9"/>
  <c r="E8639" i="9"/>
  <c r="E8638" i="9"/>
  <c r="E8637" i="9"/>
  <c r="E8636" i="9"/>
  <c r="E8635" i="9"/>
  <c r="E8634" i="9"/>
  <c r="E8633" i="9"/>
  <c r="E8632" i="9"/>
  <c r="E8631" i="9"/>
  <c r="E8630" i="9"/>
  <c r="E8629" i="9"/>
  <c r="E8628" i="9"/>
  <c r="E8627" i="9"/>
  <c r="E8626" i="9"/>
  <c r="E8625" i="9"/>
  <c r="E8624" i="9"/>
  <c r="E8623" i="9"/>
  <c r="E8622" i="9"/>
  <c r="E8621" i="9"/>
  <c r="E8620" i="9"/>
  <c r="E8619" i="9"/>
  <c r="E8618" i="9"/>
  <c r="E8617" i="9"/>
  <c r="E8616" i="9"/>
  <c r="E8615" i="9"/>
  <c r="E8614" i="9"/>
  <c r="E8613" i="9"/>
  <c r="E8612" i="9"/>
  <c r="E8611" i="9"/>
  <c r="E8610" i="9"/>
  <c r="E8609" i="9"/>
  <c r="E8608" i="9"/>
  <c r="E8607" i="9"/>
  <c r="E8606" i="9"/>
  <c r="E8605" i="9"/>
  <c r="E8604" i="9"/>
  <c r="E8603" i="9"/>
  <c r="E8602" i="9"/>
  <c r="E8601" i="9"/>
  <c r="E8600" i="9"/>
  <c r="E8599" i="9"/>
  <c r="E8598" i="9"/>
  <c r="E8597" i="9"/>
  <c r="E8596" i="9"/>
  <c r="E8595" i="9"/>
  <c r="E8594" i="9"/>
  <c r="E8593" i="9"/>
  <c r="E8592" i="9"/>
  <c r="E8591" i="9"/>
  <c r="E8590" i="9"/>
  <c r="E8589" i="9"/>
  <c r="E8588" i="9"/>
  <c r="E8587" i="9"/>
  <c r="E8586" i="9"/>
  <c r="E8585" i="9"/>
  <c r="E8584" i="9"/>
  <c r="E8583" i="9"/>
  <c r="E8582" i="9"/>
  <c r="E8581" i="9"/>
  <c r="E8580" i="9"/>
  <c r="E8579" i="9"/>
  <c r="E8578" i="9"/>
  <c r="E8577" i="9"/>
  <c r="E8576" i="9"/>
  <c r="E8575" i="9"/>
  <c r="E8574" i="9"/>
  <c r="E8573" i="9"/>
  <c r="E8572" i="9"/>
  <c r="E8571" i="9"/>
  <c r="E8570" i="9"/>
  <c r="E8569" i="9"/>
  <c r="E8568" i="9"/>
  <c r="E8567" i="9"/>
  <c r="E8566" i="9"/>
  <c r="E8565" i="9"/>
  <c r="E8564" i="9"/>
  <c r="E8563" i="9"/>
  <c r="E8562" i="9"/>
  <c r="E8561" i="9"/>
  <c r="E8560" i="9"/>
  <c r="E8559" i="9"/>
  <c r="E8558" i="9"/>
  <c r="E8557" i="9"/>
  <c r="E8556" i="9"/>
  <c r="E8555" i="9"/>
  <c r="E8554" i="9"/>
  <c r="E8553" i="9"/>
  <c r="E8552" i="9"/>
  <c r="E8551" i="9"/>
  <c r="E8550" i="9"/>
  <c r="E8549" i="9"/>
  <c r="E8548" i="9"/>
  <c r="E8547" i="9"/>
  <c r="E8546" i="9"/>
  <c r="E8545" i="9"/>
  <c r="E8544" i="9"/>
  <c r="E8543" i="9"/>
  <c r="E8542" i="9"/>
  <c r="E8541" i="9"/>
  <c r="E8540" i="9"/>
  <c r="E8539" i="9"/>
  <c r="E8538" i="9"/>
  <c r="E8537" i="9"/>
  <c r="E8536" i="9"/>
  <c r="E8535" i="9"/>
  <c r="E8534" i="9"/>
  <c r="E8533" i="9"/>
  <c r="E8532" i="9"/>
  <c r="E8531" i="9"/>
  <c r="E8530" i="9"/>
  <c r="E8529" i="9"/>
  <c r="E8528" i="9"/>
  <c r="E8527" i="9"/>
  <c r="E8526" i="9"/>
  <c r="E8525" i="9"/>
  <c r="E8524" i="9"/>
  <c r="E8523" i="9"/>
  <c r="E8522" i="9"/>
  <c r="E8521" i="9"/>
  <c r="E8520" i="9"/>
  <c r="E8519" i="9"/>
  <c r="E8518" i="9"/>
  <c r="E8517" i="9"/>
  <c r="E8516" i="9"/>
  <c r="E8515" i="9"/>
  <c r="E8514" i="9"/>
  <c r="E8513" i="9"/>
  <c r="E8512" i="9"/>
  <c r="E8511" i="9"/>
  <c r="E8510" i="9"/>
  <c r="E8509" i="9"/>
  <c r="E8508" i="9"/>
  <c r="E8507" i="9"/>
  <c r="E8506" i="9"/>
  <c r="E8505" i="9"/>
  <c r="E8504" i="9"/>
  <c r="E8503" i="9"/>
  <c r="E8502" i="9"/>
  <c r="E8501" i="9"/>
  <c r="E8500" i="9"/>
  <c r="E8499" i="9"/>
  <c r="E8498" i="9"/>
  <c r="E8497" i="9"/>
  <c r="E8496" i="9"/>
  <c r="E8495" i="9"/>
  <c r="E8494" i="9"/>
  <c r="E8493" i="9"/>
  <c r="E8492" i="9"/>
  <c r="E8491" i="9"/>
  <c r="E8490" i="9"/>
  <c r="E8489" i="9"/>
  <c r="E8488" i="9"/>
  <c r="E8487" i="9"/>
  <c r="E8486" i="9"/>
  <c r="E8485" i="9"/>
  <c r="E8484" i="9"/>
  <c r="E8483" i="9"/>
  <c r="E8482" i="9"/>
  <c r="E8481" i="9"/>
  <c r="E8480" i="9"/>
  <c r="E8479" i="9"/>
  <c r="E8478" i="9"/>
  <c r="E8477" i="9"/>
  <c r="E8476" i="9"/>
  <c r="E8475" i="9"/>
  <c r="E8474" i="9"/>
  <c r="E8473" i="9"/>
  <c r="E8472" i="9"/>
  <c r="E8471" i="9"/>
  <c r="E8470" i="9"/>
  <c r="E8469" i="9"/>
  <c r="E8468" i="9"/>
  <c r="E8467" i="9"/>
  <c r="E8466" i="9"/>
  <c r="E8465" i="9"/>
  <c r="E8464" i="9"/>
  <c r="E8463" i="9"/>
  <c r="E8462" i="9"/>
  <c r="E8461" i="9"/>
  <c r="E8460" i="9"/>
  <c r="E8459" i="9"/>
  <c r="E8458" i="9"/>
  <c r="E8457" i="9"/>
  <c r="E8456" i="9"/>
  <c r="E8455" i="9"/>
  <c r="E8454" i="9"/>
  <c r="E8453" i="9"/>
  <c r="E8452" i="9"/>
  <c r="E8451" i="9"/>
  <c r="E8450" i="9"/>
  <c r="E8449" i="9"/>
  <c r="E8448" i="9"/>
  <c r="E8447" i="9"/>
  <c r="E8446" i="9"/>
  <c r="E8445" i="9"/>
  <c r="E8444" i="9"/>
  <c r="E8443" i="9"/>
  <c r="E8442" i="9"/>
  <c r="E8441" i="9"/>
  <c r="E8440" i="9"/>
  <c r="E8439" i="9"/>
  <c r="E8438" i="9"/>
  <c r="E8437" i="9"/>
  <c r="E8436" i="9"/>
  <c r="E8435" i="9"/>
  <c r="E8434" i="9"/>
  <c r="E8433" i="9"/>
  <c r="E8432" i="9"/>
  <c r="E8431" i="9"/>
  <c r="E8430" i="9"/>
  <c r="E8429" i="9"/>
  <c r="E8428" i="9"/>
  <c r="E8427" i="9"/>
  <c r="E8426" i="9"/>
  <c r="E8425" i="9"/>
  <c r="E8424" i="9"/>
  <c r="E8423" i="9"/>
  <c r="E8422" i="9"/>
  <c r="E8421" i="9"/>
  <c r="E8420" i="9"/>
  <c r="E8419" i="9"/>
  <c r="E8418" i="9"/>
  <c r="E8417" i="9"/>
  <c r="E8416" i="9"/>
  <c r="E8415" i="9"/>
  <c r="E8414" i="9"/>
  <c r="E8413" i="9"/>
  <c r="E8412" i="9"/>
  <c r="E8411" i="9"/>
  <c r="E8410" i="9"/>
  <c r="E8409" i="9"/>
  <c r="E8408" i="9"/>
  <c r="E8407" i="9"/>
  <c r="E8406" i="9"/>
  <c r="E8405" i="9"/>
  <c r="E8404" i="9"/>
  <c r="E8403" i="9"/>
  <c r="E8402" i="9"/>
  <c r="E8401" i="9"/>
  <c r="E8400" i="9"/>
  <c r="E8399" i="9"/>
  <c r="E8398" i="9"/>
  <c r="E8397" i="9"/>
  <c r="E8396" i="9"/>
  <c r="E8395" i="9"/>
  <c r="E8394" i="9"/>
  <c r="E8393" i="9"/>
  <c r="E8392" i="9"/>
  <c r="E8391" i="9"/>
  <c r="E8390" i="9"/>
  <c r="E8389" i="9"/>
  <c r="E8388" i="9"/>
  <c r="E8387" i="9"/>
  <c r="E8386" i="9"/>
  <c r="E8385" i="9"/>
  <c r="E8384" i="9"/>
  <c r="E8383" i="9"/>
  <c r="E8382" i="9"/>
  <c r="E8381" i="9"/>
  <c r="E8380" i="9"/>
  <c r="E8379" i="9"/>
  <c r="E8378" i="9"/>
  <c r="E8377" i="9"/>
  <c r="E8376" i="9"/>
  <c r="E8375" i="9"/>
  <c r="E8374" i="9"/>
  <c r="E8373" i="9"/>
  <c r="E8372" i="9"/>
  <c r="E8371" i="9"/>
  <c r="E8370" i="9"/>
  <c r="E8369" i="9"/>
  <c r="E8368" i="9"/>
  <c r="E8367" i="9"/>
  <c r="E8366" i="9"/>
  <c r="E8365" i="9"/>
  <c r="E8364" i="9"/>
  <c r="E8363" i="9"/>
  <c r="E8362" i="9"/>
  <c r="E8361" i="9"/>
  <c r="E8360" i="9"/>
  <c r="E8359" i="9"/>
  <c r="E8358" i="9"/>
  <c r="E8357" i="9"/>
  <c r="E8356" i="9"/>
  <c r="E8355" i="9"/>
  <c r="E8354" i="9"/>
  <c r="E8353" i="9"/>
  <c r="E8352" i="9"/>
  <c r="E8351" i="9"/>
  <c r="E8350" i="9"/>
  <c r="E8349" i="9"/>
  <c r="E8348" i="9"/>
  <c r="E8347" i="9"/>
  <c r="E8346" i="9"/>
  <c r="E8345" i="9"/>
  <c r="E8344" i="9"/>
  <c r="E8343" i="9"/>
  <c r="E8342" i="9"/>
  <c r="E8341" i="9"/>
  <c r="E8340" i="9"/>
  <c r="E8339" i="9"/>
  <c r="E8338" i="9"/>
  <c r="E8337" i="9"/>
  <c r="E8336" i="9"/>
  <c r="E8335" i="9"/>
  <c r="E8334" i="9"/>
  <c r="E8333" i="9"/>
  <c r="E8332" i="9"/>
  <c r="E8331" i="9"/>
  <c r="E8330" i="9"/>
  <c r="E8329" i="9"/>
  <c r="E8328" i="9"/>
  <c r="E8327" i="9"/>
  <c r="E8326" i="9"/>
  <c r="E8325" i="9"/>
  <c r="E8324" i="9"/>
  <c r="E8323" i="9"/>
  <c r="E8322" i="9"/>
  <c r="E8321" i="9"/>
  <c r="E8320" i="9"/>
  <c r="E8319" i="9"/>
  <c r="E8318" i="9"/>
  <c r="E8317" i="9"/>
  <c r="E8316" i="9"/>
  <c r="E8315" i="9"/>
  <c r="E8314" i="9"/>
  <c r="E8313" i="9"/>
  <c r="E8312" i="9"/>
  <c r="E8311" i="9"/>
  <c r="E8310" i="9"/>
  <c r="E8309" i="9"/>
  <c r="E8308" i="9"/>
  <c r="E8307" i="9"/>
  <c r="E8306" i="9"/>
  <c r="E8305" i="9"/>
  <c r="E8304" i="9"/>
  <c r="E8303" i="9"/>
  <c r="E8302" i="9"/>
  <c r="E8301" i="9"/>
  <c r="E8300" i="9"/>
  <c r="E8299" i="9"/>
  <c r="E8298" i="9"/>
  <c r="E8297" i="9"/>
  <c r="E8296" i="9"/>
  <c r="E8295" i="9"/>
  <c r="E8294" i="9"/>
  <c r="E8293" i="9"/>
  <c r="E8292" i="9"/>
  <c r="E8291" i="9"/>
  <c r="E8290" i="9"/>
  <c r="E8289" i="9"/>
  <c r="E8288" i="9"/>
  <c r="E8287" i="9"/>
  <c r="E8286" i="9"/>
  <c r="E8285" i="9"/>
  <c r="E8284" i="9"/>
  <c r="E8283" i="9"/>
  <c r="E8282" i="9"/>
  <c r="E8281" i="9"/>
  <c r="E8280" i="9"/>
  <c r="E8279" i="9"/>
  <c r="E8278" i="9"/>
  <c r="E8277" i="9"/>
  <c r="E8276" i="9"/>
  <c r="E8275" i="9"/>
  <c r="E8274" i="9"/>
  <c r="E8273" i="9"/>
  <c r="E8272" i="9"/>
  <c r="E8271" i="9"/>
  <c r="E8270" i="9"/>
  <c r="E8269" i="9"/>
  <c r="E8268" i="9"/>
  <c r="E8267" i="9"/>
  <c r="E8266" i="9"/>
  <c r="E8265" i="9"/>
  <c r="E8264" i="9"/>
  <c r="E8263" i="9"/>
  <c r="E8262" i="9"/>
  <c r="E8261" i="9"/>
  <c r="E8260" i="9"/>
  <c r="E8259" i="9"/>
  <c r="E8258" i="9"/>
  <c r="E8257" i="9"/>
  <c r="E8256" i="9"/>
  <c r="E8255" i="9"/>
  <c r="E8254" i="9"/>
  <c r="E8253" i="9"/>
  <c r="E8252" i="9"/>
  <c r="E8251" i="9"/>
  <c r="E8250" i="9"/>
  <c r="E8249" i="9"/>
  <c r="E8248" i="9"/>
  <c r="E8247" i="9"/>
  <c r="E8246" i="9"/>
  <c r="E8245" i="9"/>
  <c r="E8244" i="9"/>
  <c r="E8243" i="9"/>
  <c r="E8242" i="9"/>
  <c r="E8241" i="9"/>
  <c r="E8240" i="9"/>
  <c r="E8239" i="9"/>
  <c r="E8238" i="9"/>
  <c r="E8237" i="9"/>
  <c r="E8236" i="9"/>
  <c r="E8235" i="9"/>
  <c r="E8234" i="9"/>
  <c r="E8233" i="9"/>
  <c r="E8232" i="9"/>
  <c r="E8231" i="9"/>
  <c r="E8230" i="9"/>
  <c r="E8229" i="9"/>
  <c r="E8228" i="9"/>
  <c r="E8227" i="9"/>
  <c r="E8226" i="9"/>
  <c r="E8225" i="9"/>
  <c r="E8224" i="9"/>
  <c r="E8223" i="9"/>
  <c r="E8222" i="9"/>
  <c r="E8221" i="9"/>
  <c r="E8220" i="9"/>
  <c r="E8219" i="9"/>
  <c r="E8218" i="9"/>
  <c r="E8217" i="9"/>
  <c r="E8216" i="9"/>
  <c r="E8215" i="9"/>
  <c r="E8214" i="9"/>
  <c r="E8213" i="9"/>
  <c r="E8212" i="9"/>
  <c r="E8211" i="9"/>
  <c r="E8210" i="9"/>
  <c r="E8209" i="9"/>
  <c r="E8208" i="9"/>
  <c r="E8207" i="9"/>
  <c r="E8206" i="9"/>
  <c r="E8205" i="9"/>
  <c r="E8204" i="9"/>
  <c r="E8203" i="9"/>
  <c r="E8202" i="9"/>
  <c r="E8201" i="9"/>
  <c r="E8200" i="9"/>
  <c r="E8199" i="9"/>
  <c r="E8198" i="9"/>
  <c r="E8197" i="9"/>
  <c r="E8196" i="9"/>
  <c r="E8195" i="9"/>
  <c r="E8194" i="9"/>
  <c r="E8193" i="9"/>
  <c r="E8192" i="9"/>
  <c r="E8191" i="9"/>
  <c r="E8190" i="9"/>
  <c r="E8189" i="9"/>
  <c r="E8188" i="9"/>
  <c r="E8187" i="9"/>
  <c r="E8186" i="9"/>
  <c r="E8185" i="9"/>
  <c r="E8184" i="9"/>
  <c r="E8183" i="9"/>
  <c r="E8182" i="9"/>
  <c r="E8181" i="9"/>
  <c r="E8180" i="9"/>
  <c r="E8179" i="9"/>
  <c r="E8178" i="9"/>
  <c r="E8177" i="9"/>
  <c r="E8176" i="9"/>
  <c r="E8175" i="9"/>
  <c r="E8174" i="9"/>
  <c r="E8173" i="9"/>
  <c r="E8172" i="9"/>
  <c r="E8171" i="9"/>
  <c r="E8170" i="9"/>
  <c r="E8169" i="9"/>
  <c r="E8168" i="9"/>
  <c r="E8167" i="9"/>
  <c r="E8166" i="9"/>
  <c r="E8165" i="9"/>
  <c r="E8164" i="9"/>
  <c r="E8163" i="9"/>
  <c r="E8162" i="9"/>
  <c r="E8161" i="9"/>
  <c r="E8160" i="9"/>
  <c r="E8159" i="9"/>
  <c r="E8158" i="9"/>
  <c r="E8157" i="9"/>
  <c r="E8156" i="9"/>
  <c r="E8155" i="9"/>
  <c r="E8154" i="9"/>
  <c r="E8153" i="9"/>
  <c r="E8152" i="9"/>
  <c r="E8151" i="9"/>
  <c r="E8150" i="9"/>
  <c r="E8149" i="9"/>
  <c r="E8148" i="9"/>
  <c r="E8147" i="9"/>
  <c r="E8146" i="9"/>
  <c r="E8145" i="9"/>
  <c r="E8144" i="9"/>
  <c r="E8143" i="9"/>
  <c r="E8142" i="9"/>
  <c r="E8141" i="9"/>
  <c r="E8140" i="9"/>
  <c r="E8139" i="9"/>
  <c r="E8138" i="9"/>
  <c r="E8137" i="9"/>
  <c r="E8136" i="9"/>
  <c r="E8135" i="9"/>
  <c r="E8134" i="9"/>
  <c r="E8133" i="9"/>
  <c r="E8132" i="9"/>
  <c r="E8131" i="9"/>
  <c r="E8130" i="9"/>
  <c r="E8129" i="9"/>
  <c r="E8128" i="9"/>
  <c r="E8127" i="9"/>
  <c r="E8126" i="9"/>
  <c r="E8125" i="9"/>
  <c r="E8124" i="9"/>
  <c r="E8123" i="9"/>
  <c r="E8122" i="9"/>
  <c r="E8121" i="9"/>
  <c r="E8120" i="9"/>
  <c r="E8119" i="9"/>
  <c r="E8118" i="9"/>
  <c r="E8117" i="9"/>
  <c r="E8116" i="9"/>
  <c r="E8115" i="9"/>
  <c r="E8114" i="9"/>
  <c r="E8113" i="9"/>
  <c r="E8112" i="9"/>
  <c r="E8111" i="9"/>
  <c r="E8110" i="9"/>
  <c r="E8109" i="9"/>
  <c r="E8108" i="9"/>
  <c r="E8107" i="9"/>
  <c r="E8106" i="9"/>
  <c r="E8105" i="9"/>
  <c r="E8104" i="9"/>
  <c r="E8103" i="9"/>
  <c r="E8102" i="9"/>
  <c r="E8101" i="9"/>
  <c r="E8100" i="9"/>
  <c r="E8099" i="9"/>
  <c r="E8098" i="9"/>
  <c r="E8097" i="9"/>
  <c r="E8096" i="9"/>
  <c r="E8095" i="9"/>
  <c r="E8094" i="9"/>
  <c r="E8093" i="9"/>
  <c r="E8092" i="9"/>
  <c r="E8091" i="9"/>
  <c r="E8090" i="9"/>
  <c r="E8089" i="9"/>
  <c r="E8088" i="9"/>
  <c r="E8087" i="9"/>
  <c r="E8086" i="9"/>
  <c r="E8085" i="9"/>
  <c r="E8084" i="9"/>
  <c r="E8083" i="9"/>
  <c r="E8082" i="9"/>
  <c r="E8081" i="9"/>
  <c r="E8080" i="9"/>
  <c r="E8079" i="9"/>
  <c r="E8078" i="9"/>
  <c r="E8077" i="9"/>
  <c r="E8076" i="9"/>
  <c r="E8075" i="9"/>
  <c r="E8074" i="9"/>
  <c r="E8073" i="9"/>
  <c r="E8072" i="9"/>
  <c r="E8071" i="9"/>
  <c r="E8070" i="9"/>
  <c r="E8069" i="9"/>
  <c r="E8068" i="9"/>
  <c r="E8067" i="9"/>
  <c r="E8066" i="9"/>
  <c r="E8065" i="9"/>
  <c r="E8064" i="9"/>
  <c r="E8063" i="9"/>
  <c r="E8062" i="9"/>
  <c r="E8061" i="9"/>
  <c r="E8060" i="9"/>
  <c r="E8059" i="9"/>
  <c r="E8058" i="9"/>
  <c r="E8057" i="9"/>
  <c r="E8056" i="9"/>
  <c r="E8055" i="9"/>
  <c r="E8054" i="9"/>
  <c r="E8053" i="9"/>
  <c r="E8052" i="9"/>
  <c r="E8051" i="9"/>
  <c r="E8050" i="9"/>
  <c r="E8049" i="9"/>
  <c r="E8048" i="9"/>
  <c r="E8047" i="9"/>
  <c r="E8046" i="9"/>
  <c r="E8045" i="9"/>
  <c r="E8044" i="9"/>
  <c r="E8043" i="9"/>
  <c r="E8042" i="9"/>
  <c r="E8041" i="9"/>
  <c r="E8040" i="9"/>
  <c r="E8039" i="9"/>
  <c r="E8038" i="9"/>
  <c r="E8037" i="9"/>
  <c r="E8036" i="9"/>
  <c r="E8035" i="9"/>
  <c r="E8034" i="9"/>
  <c r="E8033" i="9"/>
  <c r="E8032" i="9"/>
  <c r="E8031" i="9"/>
  <c r="E8030" i="9"/>
  <c r="E8029" i="9"/>
  <c r="E8028" i="9"/>
  <c r="E8027" i="9"/>
  <c r="E8026" i="9"/>
  <c r="E8025" i="9"/>
  <c r="E8024" i="9"/>
  <c r="E8023" i="9"/>
  <c r="E8022" i="9"/>
  <c r="E8021" i="9"/>
  <c r="E8020" i="9"/>
  <c r="E8019" i="9"/>
  <c r="E8018" i="9"/>
  <c r="E8017" i="9"/>
  <c r="E8016" i="9"/>
  <c r="E8015" i="9"/>
  <c r="E8014" i="9"/>
  <c r="E8013" i="9"/>
  <c r="E8012" i="9"/>
  <c r="E8011" i="9"/>
  <c r="E8010" i="9"/>
  <c r="E8009" i="9"/>
  <c r="E8008" i="9"/>
  <c r="E8007" i="9"/>
  <c r="E8006" i="9"/>
  <c r="E8005" i="9"/>
  <c r="E8004" i="9"/>
  <c r="E8003" i="9"/>
  <c r="E8002" i="9"/>
  <c r="E8001" i="9"/>
  <c r="E8000" i="9"/>
  <c r="E7999" i="9"/>
  <c r="E7998" i="9"/>
  <c r="E7997" i="9"/>
  <c r="E7996" i="9"/>
  <c r="E7995" i="9"/>
  <c r="E7994" i="9"/>
  <c r="E7993" i="9"/>
  <c r="E7992" i="9"/>
  <c r="E7991" i="9"/>
  <c r="E7990" i="9"/>
  <c r="E7989" i="9"/>
  <c r="E7988" i="9"/>
  <c r="E7987" i="9"/>
  <c r="E7986" i="9"/>
  <c r="E7985" i="9"/>
  <c r="E7984" i="9"/>
  <c r="E7983" i="9"/>
  <c r="E7982" i="9"/>
  <c r="E7981" i="9"/>
  <c r="E7980" i="9"/>
  <c r="E7979" i="9"/>
  <c r="E7978" i="9"/>
  <c r="E7977" i="9"/>
  <c r="E7976" i="9"/>
  <c r="E7975" i="9"/>
  <c r="E7974" i="9"/>
  <c r="E7973" i="9"/>
  <c r="E7972" i="9"/>
  <c r="E7971" i="9"/>
  <c r="E7970" i="9"/>
  <c r="E7969" i="9"/>
  <c r="E7968" i="9"/>
  <c r="E7967" i="9"/>
  <c r="E7966" i="9"/>
  <c r="E7965" i="9"/>
  <c r="E7964" i="9"/>
  <c r="E7963" i="9"/>
  <c r="E7962" i="9"/>
  <c r="E7961" i="9"/>
  <c r="E7960" i="9"/>
  <c r="E7959" i="9"/>
  <c r="E7958" i="9"/>
  <c r="E7957" i="9"/>
  <c r="E7956" i="9"/>
  <c r="E7955" i="9"/>
  <c r="E7954" i="9"/>
  <c r="E7953" i="9"/>
  <c r="E7952" i="9"/>
  <c r="E7951" i="9"/>
  <c r="E7950" i="9"/>
  <c r="E7949" i="9"/>
  <c r="E7948" i="9"/>
  <c r="E7947" i="9"/>
  <c r="E7946" i="9"/>
  <c r="E7945" i="9"/>
  <c r="E7944" i="9"/>
  <c r="E7943" i="9"/>
  <c r="E7942" i="9"/>
  <c r="E7941" i="9"/>
  <c r="E7940" i="9"/>
  <c r="E7939" i="9"/>
  <c r="E7938" i="9"/>
  <c r="E7937" i="9"/>
  <c r="E7936" i="9"/>
  <c r="E7935" i="9"/>
  <c r="E7934" i="9"/>
  <c r="E7933" i="9"/>
  <c r="E7932" i="9"/>
  <c r="E7931" i="9"/>
  <c r="E7930" i="9"/>
  <c r="E7929" i="9"/>
  <c r="E7928" i="9"/>
  <c r="E7927" i="9"/>
  <c r="E7926" i="9"/>
  <c r="E7925" i="9"/>
  <c r="E7924" i="9"/>
  <c r="E7923" i="9"/>
  <c r="E7922" i="9"/>
  <c r="E7921" i="9"/>
  <c r="E7920" i="9"/>
  <c r="E7919" i="9"/>
  <c r="E7918" i="9"/>
  <c r="E7917" i="9"/>
  <c r="E7916" i="9"/>
  <c r="E7915" i="9"/>
  <c r="E7914" i="9"/>
  <c r="E7913" i="9"/>
  <c r="E7912" i="9"/>
  <c r="E7911" i="9"/>
  <c r="E7910" i="9"/>
  <c r="E7909" i="9"/>
  <c r="E7908" i="9"/>
  <c r="E7907" i="9"/>
  <c r="E7906" i="9"/>
  <c r="E7905" i="9"/>
  <c r="E7904" i="9"/>
  <c r="E7903" i="9"/>
  <c r="E7902" i="9"/>
  <c r="E7901" i="9"/>
  <c r="E7900" i="9"/>
  <c r="E7899" i="9"/>
  <c r="E7898" i="9"/>
  <c r="E7897" i="9"/>
  <c r="E7896" i="9"/>
  <c r="E7895" i="9"/>
  <c r="E7894" i="9"/>
  <c r="E7893" i="9"/>
  <c r="E7892" i="9"/>
  <c r="E7891" i="9"/>
  <c r="E7890" i="9"/>
  <c r="E7889" i="9"/>
  <c r="E7888" i="9"/>
  <c r="E7887" i="9"/>
  <c r="E7886" i="9"/>
  <c r="E7885" i="9"/>
  <c r="E7884" i="9"/>
  <c r="E7883" i="9"/>
  <c r="E7882" i="9"/>
  <c r="E7881" i="9"/>
  <c r="E7880" i="9"/>
  <c r="E7879" i="9"/>
  <c r="E7878" i="9"/>
  <c r="E7877" i="9"/>
  <c r="E7876" i="9"/>
  <c r="E7875" i="9"/>
  <c r="E7874" i="9"/>
  <c r="E7873" i="9"/>
  <c r="E7872" i="9"/>
  <c r="E7871" i="9"/>
  <c r="E7870" i="9"/>
  <c r="E7869" i="9"/>
  <c r="E7868" i="9"/>
  <c r="E7867" i="9"/>
  <c r="E7866" i="9"/>
  <c r="E7865" i="9"/>
  <c r="E7864" i="9"/>
  <c r="E7863" i="9"/>
  <c r="E7862" i="9"/>
  <c r="E7861" i="9"/>
  <c r="E7860" i="9"/>
  <c r="E7859" i="9"/>
  <c r="E7858" i="9"/>
  <c r="E7857" i="9"/>
  <c r="E7856" i="9"/>
  <c r="E7855" i="9"/>
  <c r="E7854" i="9"/>
  <c r="E7853" i="9"/>
  <c r="E7852" i="9"/>
  <c r="E7851" i="9"/>
  <c r="E7850" i="9"/>
  <c r="E7849" i="9"/>
  <c r="E7848" i="9"/>
  <c r="E7847" i="9"/>
  <c r="E7846" i="9"/>
  <c r="E7845" i="9"/>
  <c r="E7844" i="9"/>
  <c r="E7843" i="9"/>
  <c r="E7842" i="9"/>
  <c r="E7841" i="9"/>
  <c r="E7840" i="9"/>
  <c r="E7839" i="9"/>
  <c r="E7838" i="9"/>
  <c r="E7837" i="9"/>
  <c r="E7836" i="9"/>
  <c r="E7835" i="9"/>
  <c r="E7834" i="9"/>
  <c r="E7833" i="9"/>
  <c r="E7832" i="9"/>
  <c r="E7831" i="9"/>
  <c r="E7830" i="9"/>
  <c r="E7829" i="9"/>
  <c r="E7828" i="9"/>
  <c r="E7827" i="9"/>
  <c r="E7826" i="9"/>
  <c r="E7825" i="9"/>
  <c r="E7824" i="9"/>
  <c r="E7823" i="9"/>
  <c r="E7822" i="9"/>
  <c r="E7821" i="9"/>
  <c r="E7820" i="9"/>
  <c r="E7819" i="9"/>
  <c r="E7818" i="9"/>
  <c r="E7817" i="9"/>
  <c r="E7816" i="9"/>
  <c r="E7815" i="9"/>
  <c r="E7814" i="9"/>
  <c r="E7813" i="9"/>
  <c r="E7812" i="9"/>
  <c r="E7811" i="9"/>
  <c r="E7810" i="9"/>
  <c r="E7809" i="9"/>
  <c r="E7808" i="9"/>
  <c r="E7807" i="9"/>
  <c r="E7806" i="9"/>
  <c r="E7805" i="9"/>
  <c r="E7804" i="9"/>
  <c r="E7803" i="9"/>
  <c r="E7802" i="9"/>
  <c r="E7801" i="9"/>
  <c r="E7800" i="9"/>
  <c r="E7799" i="9"/>
  <c r="E7798" i="9"/>
  <c r="E7797" i="9"/>
  <c r="E7796" i="9"/>
  <c r="E7795" i="9"/>
  <c r="E7794" i="9"/>
  <c r="E7793" i="9"/>
  <c r="E7792" i="9"/>
  <c r="E7791" i="9"/>
  <c r="E7790" i="9"/>
  <c r="E7789" i="9"/>
  <c r="E7788" i="9"/>
  <c r="E7787" i="9"/>
  <c r="E7786" i="9"/>
  <c r="E7785" i="9"/>
  <c r="E7784" i="9"/>
  <c r="E7783" i="9"/>
  <c r="E7782" i="9"/>
  <c r="E7781" i="9"/>
  <c r="E7780" i="9"/>
  <c r="E7779" i="9"/>
  <c r="E7778" i="9"/>
  <c r="E7777" i="9"/>
  <c r="E7776" i="9"/>
  <c r="E7775" i="9"/>
  <c r="E7774" i="9"/>
  <c r="E7773" i="9"/>
  <c r="E7772" i="9"/>
  <c r="E7771" i="9"/>
  <c r="E7770" i="9"/>
  <c r="E7769" i="9"/>
  <c r="E7768" i="9"/>
  <c r="E7767" i="9"/>
  <c r="E7766" i="9"/>
  <c r="E7765" i="9"/>
  <c r="E7764" i="9"/>
  <c r="E7763" i="9"/>
  <c r="E7762" i="9"/>
  <c r="E7761" i="9"/>
  <c r="E7760" i="9"/>
  <c r="E7759" i="9"/>
  <c r="E7758" i="9"/>
  <c r="E7757" i="9"/>
  <c r="E7756" i="9"/>
  <c r="E7755" i="9"/>
  <c r="E7754" i="9"/>
  <c r="E7753" i="9"/>
  <c r="E7752" i="9"/>
  <c r="E7751" i="9"/>
  <c r="E7750" i="9"/>
  <c r="E7749" i="9"/>
  <c r="E7748" i="9"/>
  <c r="E7747" i="9"/>
  <c r="E7746" i="9"/>
  <c r="E7745" i="9"/>
  <c r="E7744" i="9"/>
  <c r="E7743" i="9"/>
  <c r="E7742" i="9"/>
  <c r="E7741" i="9"/>
  <c r="E7740" i="9"/>
  <c r="E7739" i="9"/>
  <c r="E7738" i="9"/>
  <c r="E7737" i="9"/>
  <c r="E7736" i="9"/>
  <c r="E7735" i="9"/>
  <c r="E7734" i="9"/>
  <c r="E7733" i="9"/>
  <c r="E7732" i="9"/>
  <c r="E7731" i="9"/>
  <c r="E7730" i="9"/>
  <c r="E7729" i="9"/>
  <c r="E7728" i="9"/>
  <c r="E7727" i="9"/>
  <c r="E7726" i="9"/>
  <c r="E7725" i="9"/>
  <c r="E7724" i="9"/>
  <c r="E7723" i="9"/>
  <c r="E7722" i="9"/>
  <c r="E7721" i="9"/>
  <c r="E7720" i="9"/>
  <c r="E7719" i="9"/>
  <c r="E7718" i="9"/>
  <c r="E7717" i="9"/>
  <c r="E7716" i="9"/>
  <c r="E7715" i="9"/>
  <c r="E7714" i="9"/>
  <c r="E7713" i="9"/>
  <c r="E7712" i="9"/>
  <c r="E7711" i="9"/>
  <c r="E7710" i="9"/>
  <c r="E7709" i="9"/>
  <c r="E7708" i="9"/>
  <c r="E7707" i="9"/>
  <c r="E7706" i="9"/>
  <c r="E7705" i="9"/>
  <c r="E7704" i="9"/>
  <c r="E7703" i="9"/>
  <c r="E7702" i="9"/>
  <c r="E7701" i="9"/>
  <c r="E7700" i="9"/>
  <c r="E7699" i="9"/>
  <c r="E7698" i="9"/>
  <c r="E7697" i="9"/>
  <c r="E7696" i="9"/>
  <c r="E7695" i="9"/>
  <c r="E7694" i="9"/>
  <c r="E7693" i="9"/>
  <c r="E7692" i="9"/>
  <c r="E7691" i="9"/>
  <c r="E7690" i="9"/>
  <c r="E7689" i="9"/>
  <c r="E7688" i="9"/>
  <c r="E7687" i="9"/>
  <c r="E7686" i="9"/>
  <c r="E7685" i="9"/>
  <c r="E7684" i="9"/>
  <c r="E7683" i="9"/>
  <c r="E7682" i="9"/>
  <c r="E7681" i="9"/>
  <c r="E7680" i="9"/>
  <c r="E7679" i="9"/>
  <c r="E7678" i="9"/>
  <c r="E7677" i="9"/>
  <c r="E7676" i="9"/>
  <c r="E7675" i="9"/>
  <c r="E7674" i="9"/>
  <c r="E7673" i="9"/>
  <c r="E7672" i="9"/>
  <c r="E7671" i="9"/>
  <c r="E7670" i="9"/>
  <c r="E7669" i="9"/>
  <c r="E7668" i="9"/>
  <c r="E7667" i="9"/>
  <c r="E7666" i="9"/>
  <c r="E7665" i="9"/>
  <c r="E7664" i="9"/>
  <c r="E7663" i="9"/>
  <c r="E7662" i="9"/>
  <c r="E7661" i="9"/>
  <c r="E7660" i="9"/>
  <c r="E7659" i="9"/>
  <c r="E7658" i="9"/>
  <c r="E7657" i="9"/>
  <c r="E7656" i="9"/>
  <c r="E7655" i="9"/>
  <c r="E7654" i="9"/>
  <c r="E7653" i="9"/>
  <c r="E7652" i="9"/>
  <c r="E7651" i="9"/>
  <c r="E7650" i="9"/>
  <c r="E7649" i="9"/>
  <c r="E7648" i="9"/>
  <c r="E7647" i="9"/>
  <c r="E7646" i="9"/>
  <c r="E7645" i="9"/>
  <c r="E7644" i="9"/>
  <c r="E7643" i="9"/>
  <c r="E7642" i="9"/>
  <c r="E7641" i="9"/>
  <c r="E7640" i="9"/>
  <c r="E7639" i="9"/>
  <c r="E7638" i="9"/>
  <c r="E7637" i="9"/>
  <c r="E7636" i="9"/>
  <c r="E7635" i="9"/>
  <c r="E7634" i="9"/>
  <c r="E7633" i="9"/>
  <c r="E7632" i="9"/>
  <c r="E7631" i="9"/>
  <c r="E7630" i="9"/>
  <c r="E7629" i="9"/>
  <c r="E7628" i="9"/>
  <c r="E7627" i="9"/>
  <c r="E7626" i="9"/>
  <c r="E7625" i="9"/>
  <c r="E7624" i="9"/>
  <c r="E7623" i="9"/>
  <c r="E7622" i="9"/>
  <c r="E7621" i="9"/>
  <c r="E7620" i="9"/>
  <c r="E7619" i="9"/>
  <c r="E7618" i="9"/>
  <c r="E7617" i="9"/>
  <c r="E7616" i="9"/>
  <c r="E7615" i="9"/>
  <c r="E7614" i="9"/>
  <c r="E7613" i="9"/>
  <c r="E7612" i="9"/>
  <c r="E7611" i="9"/>
  <c r="E7610" i="9"/>
  <c r="E7609" i="9"/>
  <c r="E7608" i="9"/>
  <c r="E7607" i="9"/>
  <c r="E7606" i="9"/>
  <c r="E7605" i="9"/>
  <c r="E7604" i="9"/>
  <c r="E7603" i="9"/>
  <c r="E7602" i="9"/>
  <c r="E7601" i="9"/>
  <c r="E7600" i="9"/>
  <c r="E7599" i="9"/>
  <c r="E7598" i="9"/>
  <c r="E7597" i="9"/>
  <c r="E7596" i="9"/>
  <c r="E7595" i="9"/>
  <c r="E7594" i="9"/>
  <c r="E7593" i="9"/>
  <c r="E7592" i="9"/>
  <c r="E7591" i="9"/>
  <c r="E7590" i="9"/>
  <c r="E7589" i="9"/>
  <c r="E7588" i="9"/>
  <c r="E7587" i="9"/>
  <c r="E7586" i="9"/>
  <c r="E7585" i="9"/>
  <c r="E7584" i="9"/>
  <c r="E7583" i="9"/>
  <c r="E7582" i="9"/>
  <c r="E7581" i="9"/>
  <c r="E7580" i="9"/>
  <c r="E7579" i="9"/>
  <c r="E7578" i="9"/>
  <c r="E7577" i="9"/>
  <c r="E7576" i="9"/>
  <c r="E7575" i="9"/>
  <c r="E7574" i="9"/>
  <c r="E7573" i="9"/>
  <c r="E7572" i="9"/>
  <c r="E7571" i="9"/>
  <c r="E7570" i="9"/>
  <c r="E7569" i="9"/>
  <c r="E7568" i="9"/>
  <c r="E7567" i="9"/>
  <c r="E7566" i="9"/>
  <c r="E7565" i="9"/>
  <c r="E7564" i="9"/>
  <c r="E7563" i="9"/>
  <c r="E7562" i="9"/>
  <c r="E7561" i="9"/>
  <c r="E7560" i="9"/>
  <c r="E7559" i="9"/>
  <c r="E7558" i="9"/>
  <c r="E7557" i="9"/>
  <c r="E7556" i="9"/>
  <c r="E7555" i="9"/>
  <c r="E7554" i="9"/>
  <c r="E7553" i="9"/>
  <c r="E7552" i="9"/>
  <c r="E7551" i="9"/>
  <c r="E7550" i="9"/>
  <c r="E7549" i="9"/>
  <c r="E7548" i="9"/>
  <c r="E7547" i="9"/>
  <c r="E7546" i="9"/>
  <c r="E7545" i="9"/>
  <c r="E7544" i="9"/>
  <c r="E7543" i="9"/>
  <c r="E7542" i="9"/>
  <c r="E7541" i="9"/>
  <c r="E7540" i="9"/>
  <c r="E7539" i="9"/>
  <c r="E7538" i="9"/>
  <c r="E7537" i="9"/>
  <c r="E7536" i="9"/>
  <c r="E7535" i="9"/>
  <c r="E7534" i="9"/>
  <c r="E7533" i="9"/>
  <c r="E7532" i="9"/>
  <c r="E7531" i="9"/>
  <c r="E7530" i="9"/>
  <c r="E7529" i="9"/>
  <c r="E7528" i="9"/>
  <c r="E7527" i="9"/>
  <c r="E7526" i="9"/>
  <c r="E7525" i="9"/>
  <c r="E7524" i="9"/>
  <c r="E7523" i="9"/>
  <c r="E7522" i="9"/>
  <c r="E7521" i="9"/>
  <c r="E7520" i="9"/>
  <c r="E7519" i="9"/>
  <c r="E7518" i="9"/>
  <c r="E7517" i="9"/>
  <c r="E7516" i="9"/>
  <c r="E7515" i="9"/>
  <c r="E7514" i="9"/>
  <c r="E7513" i="9"/>
  <c r="E7512" i="9"/>
  <c r="E7511" i="9"/>
  <c r="E7510" i="9"/>
  <c r="E7509" i="9"/>
  <c r="E7508" i="9"/>
  <c r="E7507" i="9"/>
  <c r="E7506" i="9"/>
  <c r="E7505" i="9"/>
  <c r="E7504" i="9"/>
  <c r="E7503" i="9"/>
  <c r="E7502" i="9"/>
  <c r="E7501" i="9"/>
  <c r="E7500" i="9"/>
  <c r="E7499" i="9"/>
  <c r="E7498" i="9"/>
  <c r="E7497" i="9"/>
  <c r="E7496" i="9"/>
  <c r="E7495" i="9"/>
  <c r="E7494" i="9"/>
  <c r="E7493" i="9"/>
  <c r="E7492" i="9"/>
  <c r="E7491" i="9"/>
  <c r="E7490" i="9"/>
  <c r="E7489" i="9"/>
  <c r="E7488" i="9"/>
  <c r="E7487" i="9"/>
  <c r="E7486" i="9"/>
  <c r="E7485" i="9"/>
  <c r="E7484" i="9"/>
  <c r="E7483" i="9"/>
  <c r="E7482" i="9"/>
  <c r="E7481" i="9"/>
  <c r="E7480" i="9"/>
  <c r="E7479" i="9"/>
  <c r="E7478" i="9"/>
  <c r="E7477" i="9"/>
  <c r="E7476" i="9"/>
  <c r="E7475" i="9"/>
  <c r="E7474" i="9"/>
  <c r="E7473" i="9"/>
  <c r="E7472" i="9"/>
  <c r="E7471" i="9"/>
  <c r="E7470" i="9"/>
  <c r="E7469" i="9"/>
  <c r="E7468" i="9"/>
  <c r="E7467" i="9"/>
  <c r="E7466" i="9"/>
  <c r="E7465" i="9"/>
  <c r="E7464" i="9"/>
  <c r="E7463" i="9"/>
  <c r="E7462" i="9"/>
  <c r="E7461" i="9"/>
  <c r="E7460" i="9"/>
  <c r="E7459" i="9"/>
  <c r="E7458" i="9"/>
  <c r="E7457" i="9"/>
  <c r="E7456" i="9"/>
  <c r="E7455" i="9"/>
  <c r="E7454" i="9"/>
  <c r="E7453" i="9"/>
  <c r="E7452" i="9"/>
  <c r="E7451" i="9"/>
  <c r="E7450" i="9"/>
  <c r="E7449" i="9"/>
  <c r="E7448" i="9"/>
  <c r="E7447" i="9"/>
  <c r="E7446" i="9"/>
  <c r="E7445" i="9"/>
  <c r="E7444" i="9"/>
  <c r="E7443" i="9"/>
  <c r="E7442" i="9"/>
  <c r="E7441" i="9"/>
  <c r="E7440" i="9"/>
  <c r="E7439" i="9"/>
  <c r="E7438" i="9"/>
  <c r="E7437" i="9"/>
  <c r="E7436" i="9"/>
  <c r="E7435" i="9"/>
  <c r="E7434" i="9"/>
  <c r="E7433" i="9"/>
  <c r="E7432" i="9"/>
  <c r="E7431" i="9"/>
  <c r="E7430" i="9"/>
  <c r="E7429" i="9"/>
  <c r="E7428" i="9"/>
  <c r="E7427" i="9"/>
  <c r="E7426" i="9"/>
  <c r="E7425" i="9"/>
  <c r="E7424" i="9"/>
  <c r="E7423" i="9"/>
  <c r="E7422" i="9"/>
  <c r="E7421" i="9"/>
  <c r="E7420" i="9"/>
  <c r="E7419" i="9"/>
  <c r="E7418" i="9"/>
  <c r="E7417" i="9"/>
  <c r="E7416" i="9"/>
  <c r="E7415" i="9"/>
  <c r="E7414" i="9"/>
  <c r="E7413" i="9"/>
  <c r="E7412" i="9"/>
  <c r="E7411" i="9"/>
  <c r="E7410" i="9"/>
  <c r="E7409" i="9"/>
  <c r="E7408" i="9"/>
  <c r="E7407" i="9"/>
  <c r="E7406" i="9"/>
  <c r="E7405" i="9"/>
  <c r="E7404" i="9"/>
  <c r="E7403" i="9"/>
  <c r="E7402" i="9"/>
  <c r="E7401" i="9"/>
  <c r="E7400" i="9"/>
  <c r="E7399" i="9"/>
  <c r="E7398" i="9"/>
  <c r="E7397" i="9"/>
  <c r="E7396" i="9"/>
  <c r="E7395" i="9"/>
  <c r="E7394" i="9"/>
  <c r="E7393" i="9"/>
  <c r="E7392" i="9"/>
  <c r="E7391" i="9"/>
  <c r="E7390" i="9"/>
  <c r="E7389" i="9"/>
  <c r="E7388" i="9"/>
  <c r="E7387" i="9"/>
  <c r="E7386" i="9"/>
  <c r="E7385" i="9"/>
  <c r="E7384" i="9"/>
  <c r="E7383" i="9"/>
  <c r="E7382" i="9"/>
  <c r="E7381" i="9"/>
  <c r="E7380" i="9"/>
  <c r="E7379" i="9"/>
  <c r="E7378" i="9"/>
  <c r="E7377" i="9"/>
  <c r="E7376" i="9"/>
  <c r="E7375" i="9"/>
  <c r="E7374" i="9"/>
  <c r="E7373" i="9"/>
  <c r="E7372" i="9"/>
  <c r="E7371" i="9"/>
  <c r="E7370" i="9"/>
  <c r="E7369" i="9"/>
  <c r="E7368" i="9"/>
  <c r="E7367" i="9"/>
  <c r="E7366" i="9"/>
  <c r="E7365" i="9"/>
  <c r="E7364" i="9"/>
  <c r="E7363" i="9"/>
  <c r="E7362" i="9"/>
  <c r="E7361" i="9"/>
  <c r="E7360" i="9"/>
  <c r="E7359" i="9"/>
  <c r="E7358" i="9"/>
  <c r="E7357" i="9"/>
  <c r="E7356" i="9"/>
  <c r="E7355" i="9"/>
  <c r="E7354" i="9"/>
  <c r="E7353" i="9"/>
  <c r="E7352" i="9"/>
  <c r="E7351" i="9"/>
  <c r="E7350" i="9"/>
  <c r="E7349" i="9"/>
  <c r="E7348" i="9"/>
  <c r="E7347" i="9"/>
  <c r="E7346" i="9"/>
  <c r="E7345" i="9"/>
  <c r="E7344" i="9"/>
  <c r="E7343" i="9"/>
  <c r="E7342" i="9"/>
  <c r="E7341" i="9"/>
  <c r="E7340" i="9"/>
  <c r="E7339" i="9"/>
  <c r="E7338" i="9"/>
  <c r="E7337" i="9"/>
  <c r="E7336" i="9"/>
  <c r="E7335" i="9"/>
  <c r="E7334" i="9"/>
  <c r="E7333" i="9"/>
  <c r="E7332" i="9"/>
  <c r="E7331" i="9"/>
  <c r="E7330" i="9"/>
  <c r="E7329" i="9"/>
  <c r="E7328" i="9"/>
  <c r="E7327" i="9"/>
  <c r="E7326" i="9"/>
  <c r="E7325" i="9"/>
  <c r="E7324" i="9"/>
  <c r="E7323" i="9"/>
  <c r="E7322" i="9"/>
  <c r="E7321" i="9"/>
  <c r="E7320" i="9"/>
  <c r="E7319" i="9"/>
  <c r="E7318" i="9"/>
  <c r="E7317" i="9"/>
  <c r="E7316" i="9"/>
  <c r="E7315" i="9"/>
  <c r="E7314" i="9"/>
  <c r="E7313" i="9"/>
  <c r="E7312" i="9"/>
  <c r="E7311" i="9"/>
  <c r="E7310" i="9"/>
  <c r="E7309" i="9"/>
  <c r="E7308" i="9"/>
  <c r="E7307" i="9"/>
  <c r="E7306" i="9"/>
  <c r="E7305" i="9"/>
  <c r="E7304" i="9"/>
  <c r="E7303" i="9"/>
  <c r="E7302" i="9"/>
  <c r="E7301" i="9"/>
  <c r="E7300" i="9"/>
  <c r="E7299" i="9"/>
  <c r="E7298" i="9"/>
  <c r="E7297" i="9"/>
  <c r="E7296" i="9"/>
  <c r="E7295" i="9"/>
  <c r="E7294" i="9"/>
  <c r="E7293" i="9"/>
  <c r="E7292" i="9"/>
  <c r="E7291" i="9"/>
  <c r="E7290" i="9"/>
  <c r="E7289" i="9"/>
  <c r="E7288" i="9"/>
  <c r="E7287" i="9"/>
  <c r="E7286" i="9"/>
  <c r="E7285" i="9"/>
  <c r="E7284" i="9"/>
  <c r="E7283" i="9"/>
  <c r="E7282" i="9"/>
  <c r="E7281" i="9"/>
  <c r="E7280" i="9"/>
  <c r="E7279" i="9"/>
  <c r="E7278" i="9"/>
  <c r="E7277" i="9"/>
  <c r="E7276" i="9"/>
  <c r="E7275" i="9"/>
  <c r="E7274" i="9"/>
  <c r="E7273" i="9"/>
  <c r="E7272" i="9"/>
  <c r="E7271" i="9"/>
  <c r="E7270" i="9"/>
  <c r="E7269" i="9"/>
  <c r="E7268" i="9"/>
  <c r="E7267" i="9"/>
  <c r="E7266" i="9"/>
  <c r="E7265" i="9"/>
  <c r="E7264" i="9"/>
  <c r="E7263" i="9"/>
  <c r="E7262" i="9"/>
  <c r="E7261" i="9"/>
  <c r="E7260" i="9"/>
  <c r="E7259" i="9"/>
  <c r="E7258" i="9"/>
  <c r="E7257" i="9"/>
  <c r="E7256" i="9"/>
  <c r="E7255" i="9"/>
  <c r="E7254" i="9"/>
  <c r="E7253" i="9"/>
  <c r="E7252" i="9"/>
  <c r="E7251" i="9"/>
  <c r="E7250" i="9"/>
  <c r="E7249" i="9"/>
  <c r="E7248" i="9"/>
  <c r="E7247" i="9"/>
  <c r="E7246" i="9"/>
  <c r="E7245" i="9"/>
  <c r="E7244" i="9"/>
  <c r="E7243" i="9"/>
  <c r="E7242" i="9"/>
  <c r="E7241" i="9"/>
  <c r="E7240" i="9"/>
  <c r="E7239" i="9"/>
  <c r="E7238" i="9"/>
  <c r="E7237" i="9"/>
  <c r="E7236" i="9"/>
  <c r="E7235" i="9"/>
  <c r="E7234" i="9"/>
  <c r="E7233" i="9"/>
  <c r="E7232" i="9"/>
  <c r="E7231" i="9"/>
  <c r="E7230" i="9"/>
  <c r="E7229" i="9"/>
  <c r="E7228" i="9"/>
  <c r="E7227" i="9"/>
  <c r="E7226" i="9"/>
  <c r="E7225" i="9"/>
  <c r="E7224" i="9"/>
  <c r="E7223" i="9"/>
  <c r="E7222" i="9"/>
  <c r="E7221" i="9"/>
  <c r="E7220" i="9"/>
  <c r="E7219" i="9"/>
  <c r="E7218" i="9"/>
  <c r="E7217" i="9"/>
  <c r="E7216" i="9"/>
  <c r="E7215" i="9"/>
  <c r="E7214" i="9"/>
  <c r="E7213" i="9"/>
  <c r="E7212" i="9"/>
  <c r="E7211" i="9"/>
  <c r="E7210" i="9"/>
  <c r="E7209" i="9"/>
  <c r="E7208" i="9"/>
  <c r="E7207" i="9"/>
  <c r="E7206" i="9"/>
  <c r="E7205" i="9"/>
  <c r="E7204" i="9"/>
  <c r="E7203" i="9"/>
  <c r="E7202" i="9"/>
  <c r="E7201" i="9"/>
  <c r="E7200" i="9"/>
  <c r="E7199" i="9"/>
  <c r="E7198" i="9"/>
  <c r="E7197" i="9"/>
  <c r="E7196" i="9"/>
  <c r="E7195" i="9"/>
  <c r="E7194" i="9"/>
  <c r="E7193" i="9"/>
  <c r="E7192" i="9"/>
  <c r="E7191" i="9"/>
  <c r="E7190" i="9"/>
  <c r="E7189" i="9"/>
  <c r="E7188" i="9"/>
  <c r="E7187" i="9"/>
  <c r="E7186" i="9"/>
  <c r="E7185" i="9"/>
  <c r="E7184" i="9"/>
  <c r="E7183" i="9"/>
  <c r="E7182" i="9"/>
  <c r="E7181" i="9"/>
  <c r="E7180" i="9"/>
  <c r="E7179" i="9"/>
  <c r="E7178" i="9"/>
  <c r="E7177" i="9"/>
  <c r="E7176" i="9"/>
  <c r="E7175" i="9"/>
  <c r="E7174" i="9"/>
  <c r="E7173" i="9"/>
  <c r="E7172" i="9"/>
  <c r="E7171" i="9"/>
  <c r="E7170" i="9"/>
  <c r="E7169" i="9"/>
  <c r="E7168" i="9"/>
  <c r="E7167" i="9"/>
  <c r="E7166" i="9"/>
  <c r="E7165" i="9"/>
  <c r="E7164" i="9"/>
  <c r="E7163" i="9"/>
  <c r="E7162" i="9"/>
  <c r="E7161" i="9"/>
  <c r="E7160" i="9"/>
  <c r="E7159" i="9"/>
  <c r="E7158" i="9"/>
  <c r="E7157" i="9"/>
  <c r="E7156" i="9"/>
  <c r="E7155" i="9"/>
  <c r="E7154" i="9"/>
  <c r="E7153" i="9"/>
  <c r="E7152" i="9"/>
  <c r="E7151" i="9"/>
  <c r="E7150" i="9"/>
  <c r="E7149" i="9"/>
  <c r="E7148" i="9"/>
  <c r="E7147" i="9"/>
  <c r="E7146" i="9"/>
  <c r="E7145" i="9"/>
  <c r="E7144" i="9"/>
  <c r="E7143" i="9"/>
  <c r="E7142" i="9"/>
  <c r="E7141" i="9"/>
  <c r="E7140" i="9"/>
  <c r="E7139" i="9"/>
  <c r="E7138" i="9"/>
  <c r="E7137" i="9"/>
  <c r="E7136" i="9"/>
  <c r="E7135" i="9"/>
  <c r="E7134" i="9"/>
  <c r="E7133" i="9"/>
  <c r="E7132" i="9"/>
  <c r="E7131" i="9"/>
  <c r="E7130" i="9"/>
  <c r="E7129" i="9"/>
  <c r="E7128" i="9"/>
  <c r="E7127" i="9"/>
  <c r="E7126" i="9"/>
  <c r="E7125" i="9"/>
  <c r="E7124" i="9"/>
  <c r="E7123" i="9"/>
  <c r="E7122" i="9"/>
  <c r="E7121" i="9"/>
  <c r="E7120" i="9"/>
  <c r="E7119" i="9"/>
  <c r="E7118" i="9"/>
  <c r="E7117" i="9"/>
  <c r="E7116" i="9"/>
  <c r="E7115" i="9"/>
  <c r="E7114" i="9"/>
  <c r="E7113" i="9"/>
  <c r="E7112" i="9"/>
  <c r="E7111" i="9"/>
  <c r="E7110" i="9"/>
  <c r="E7109" i="9"/>
  <c r="E7108" i="9"/>
  <c r="E7107" i="9"/>
  <c r="E7106" i="9"/>
  <c r="E7105" i="9"/>
  <c r="E7104" i="9"/>
  <c r="E7103" i="9"/>
  <c r="E7102" i="9"/>
  <c r="E7101" i="9"/>
  <c r="E7100" i="9"/>
  <c r="E7099" i="9"/>
  <c r="E7098" i="9"/>
  <c r="E7097" i="9"/>
  <c r="E7096" i="9"/>
  <c r="E7095" i="9"/>
  <c r="E7094" i="9"/>
  <c r="E7093" i="9"/>
  <c r="E7092" i="9"/>
  <c r="E7091" i="9"/>
  <c r="E7090" i="9"/>
  <c r="E7089" i="9"/>
  <c r="E7088" i="9"/>
  <c r="E7087" i="9"/>
  <c r="E7086" i="9"/>
  <c r="E7085" i="9"/>
  <c r="E7084" i="9"/>
  <c r="E7083" i="9"/>
  <c r="E7082" i="9"/>
  <c r="E7081" i="9"/>
  <c r="E7080" i="9"/>
  <c r="E7079" i="9"/>
  <c r="E7078" i="9"/>
  <c r="E7077" i="9"/>
  <c r="E7076" i="9"/>
  <c r="E7075" i="9"/>
  <c r="E7074" i="9"/>
  <c r="E7073" i="9"/>
  <c r="E7072" i="9"/>
  <c r="E7071" i="9"/>
  <c r="E7070" i="9"/>
  <c r="E7069" i="9"/>
  <c r="E7068" i="9"/>
  <c r="E7067" i="9"/>
  <c r="E7066" i="9"/>
  <c r="E7065" i="9"/>
  <c r="E7064" i="9"/>
  <c r="E7063" i="9"/>
  <c r="E7062" i="9"/>
  <c r="E7061" i="9"/>
  <c r="E7060" i="9"/>
  <c r="E7059" i="9"/>
  <c r="E7058" i="9"/>
  <c r="E7057" i="9"/>
  <c r="E7056" i="9"/>
  <c r="E7055" i="9"/>
  <c r="E7054" i="9"/>
  <c r="E7053" i="9"/>
  <c r="E7052" i="9"/>
  <c r="E7051" i="9"/>
  <c r="E7050" i="9"/>
  <c r="E7049" i="9"/>
  <c r="E7048" i="9"/>
  <c r="E7047" i="9"/>
  <c r="E7046" i="9"/>
  <c r="E7045" i="9"/>
  <c r="E7044" i="9"/>
  <c r="E7043" i="9"/>
  <c r="E7042" i="9"/>
  <c r="E7041" i="9"/>
  <c r="E7040" i="9"/>
  <c r="E7039" i="9"/>
  <c r="E7038" i="9"/>
  <c r="E7037" i="9"/>
  <c r="E7036" i="9"/>
  <c r="E7035" i="9"/>
  <c r="E7034" i="9"/>
  <c r="E7033" i="9"/>
  <c r="E7032" i="9"/>
  <c r="E7031" i="9"/>
  <c r="E7030" i="9"/>
  <c r="E7029" i="9"/>
  <c r="E7028" i="9"/>
  <c r="E7027" i="9"/>
  <c r="E7026" i="9"/>
  <c r="E7025" i="9"/>
  <c r="E7024" i="9"/>
  <c r="E7023" i="9"/>
  <c r="E7022" i="9"/>
  <c r="E7021" i="9"/>
  <c r="E7020" i="9"/>
  <c r="E7019" i="9"/>
  <c r="E7018" i="9"/>
  <c r="E7017" i="9"/>
  <c r="E7016" i="9"/>
  <c r="E7015" i="9"/>
  <c r="E7014" i="9"/>
  <c r="E7013" i="9"/>
  <c r="E7012" i="9"/>
  <c r="E7011" i="9"/>
  <c r="E7010" i="9"/>
  <c r="E7009" i="9"/>
  <c r="E7008" i="9"/>
  <c r="E7007" i="9"/>
  <c r="E7006" i="9"/>
  <c r="E7005" i="9"/>
  <c r="E7004" i="9"/>
  <c r="E7003" i="9"/>
  <c r="E7002" i="9"/>
  <c r="E7001" i="9"/>
  <c r="E7000" i="9"/>
  <c r="E6999" i="9"/>
  <c r="E6998" i="9"/>
  <c r="E6997" i="9"/>
  <c r="E6996" i="9"/>
  <c r="E6995" i="9"/>
  <c r="E6994" i="9"/>
  <c r="E6993" i="9"/>
  <c r="E6992" i="9"/>
  <c r="E6991" i="9"/>
  <c r="E6990" i="9"/>
  <c r="E6989" i="9"/>
  <c r="E6988" i="9"/>
  <c r="E6987" i="9"/>
  <c r="E6986" i="9"/>
  <c r="E6985" i="9"/>
  <c r="E6984" i="9"/>
  <c r="E6983" i="9"/>
  <c r="E6982" i="9"/>
  <c r="E6981" i="9"/>
  <c r="E6980" i="9"/>
  <c r="E6979" i="9"/>
  <c r="E6978" i="9"/>
  <c r="E6977" i="9"/>
  <c r="E6976" i="9"/>
  <c r="E6975" i="9"/>
  <c r="E6974" i="9"/>
  <c r="E6973" i="9"/>
  <c r="E6972" i="9"/>
  <c r="E6971" i="9"/>
  <c r="E6970" i="9"/>
  <c r="E6969" i="9"/>
  <c r="E6968" i="9"/>
  <c r="E6967" i="9"/>
  <c r="E6966" i="9"/>
  <c r="E6965" i="9"/>
  <c r="E6964" i="9"/>
  <c r="E6963" i="9"/>
  <c r="E6962" i="9"/>
  <c r="E6961" i="9"/>
  <c r="E6960" i="9"/>
  <c r="E6959" i="9"/>
  <c r="E6958" i="9"/>
  <c r="E6957" i="9"/>
  <c r="E6956" i="9"/>
  <c r="E6955" i="9"/>
  <c r="E6954" i="9"/>
  <c r="E6953" i="9"/>
  <c r="E6952" i="9"/>
  <c r="E6951" i="9"/>
  <c r="E6950" i="9"/>
  <c r="E6949" i="9"/>
  <c r="E6948" i="9"/>
  <c r="E6947" i="9"/>
  <c r="E6946" i="9"/>
  <c r="E6945" i="9"/>
  <c r="E6944" i="9"/>
  <c r="E6943" i="9"/>
  <c r="E6942" i="9"/>
  <c r="E6941" i="9"/>
  <c r="E6940" i="9"/>
  <c r="E6939" i="9"/>
  <c r="E6938" i="9"/>
  <c r="E6937" i="9"/>
  <c r="E6936" i="9"/>
  <c r="E6935" i="9"/>
  <c r="E6934" i="9"/>
  <c r="E6933" i="9"/>
  <c r="E6932" i="9"/>
  <c r="E6931" i="9"/>
  <c r="E6930" i="9"/>
  <c r="E6929" i="9"/>
  <c r="E6928" i="9"/>
  <c r="E6927" i="9"/>
  <c r="E6926" i="9"/>
  <c r="E6925" i="9"/>
  <c r="E6924" i="9"/>
  <c r="E6923" i="9"/>
  <c r="E6922" i="9"/>
  <c r="E6921" i="9"/>
  <c r="E6920" i="9"/>
  <c r="E6919" i="9"/>
  <c r="E6918" i="9"/>
  <c r="E6917" i="9"/>
  <c r="E6916" i="9"/>
  <c r="E6915" i="9"/>
  <c r="E6914" i="9"/>
  <c r="E6913" i="9"/>
  <c r="E6912" i="9"/>
  <c r="E6911" i="9"/>
  <c r="E6910" i="9"/>
  <c r="E6909" i="9"/>
  <c r="E6908" i="9"/>
  <c r="E6907" i="9"/>
  <c r="E6906" i="9"/>
  <c r="E6905" i="9"/>
  <c r="E6904" i="9"/>
  <c r="E6903" i="9"/>
  <c r="E6902" i="9"/>
  <c r="E6901" i="9"/>
  <c r="E6900" i="9"/>
  <c r="E6899" i="9"/>
  <c r="E6898" i="9"/>
  <c r="E6897" i="9"/>
  <c r="E6896" i="9"/>
  <c r="E6895" i="9"/>
  <c r="E6894" i="9"/>
  <c r="E6893" i="9"/>
  <c r="E6892" i="9"/>
  <c r="E6891" i="9"/>
  <c r="E6890" i="9"/>
  <c r="E6889" i="9"/>
  <c r="E6888" i="9"/>
  <c r="E6887" i="9"/>
  <c r="E6886" i="9"/>
  <c r="E6885" i="9"/>
  <c r="E6884" i="9"/>
  <c r="E6883" i="9"/>
  <c r="E6882" i="9"/>
  <c r="E6881" i="9"/>
  <c r="E6880" i="9"/>
  <c r="E6879" i="9"/>
  <c r="E6878" i="9"/>
  <c r="E6877" i="9"/>
  <c r="E6876" i="9"/>
  <c r="E6875" i="9"/>
  <c r="E6874" i="9"/>
  <c r="E6873" i="9"/>
  <c r="E6872" i="9"/>
  <c r="E6871" i="9"/>
  <c r="E6870" i="9"/>
  <c r="E6869" i="9"/>
  <c r="E6868" i="9"/>
  <c r="E6867" i="9"/>
  <c r="E6866" i="9"/>
  <c r="E6865" i="9"/>
  <c r="E6864" i="9"/>
  <c r="E6863" i="9"/>
  <c r="E6862" i="9"/>
  <c r="E6861" i="9"/>
  <c r="E6860" i="9"/>
  <c r="E6859" i="9"/>
  <c r="E6858" i="9"/>
  <c r="E6857" i="9"/>
  <c r="E6856" i="9"/>
  <c r="E6855" i="9"/>
  <c r="E6854" i="9"/>
  <c r="E6853" i="9"/>
  <c r="E6852" i="9"/>
  <c r="E6851" i="9"/>
  <c r="E6850" i="9"/>
  <c r="E6849" i="9"/>
  <c r="E6848" i="9"/>
  <c r="E6847" i="9"/>
  <c r="E6846" i="9"/>
  <c r="E6845" i="9"/>
  <c r="E6844" i="9"/>
  <c r="E6843" i="9"/>
  <c r="E6842" i="9"/>
  <c r="E6841" i="9"/>
  <c r="E6840" i="9"/>
  <c r="E6839" i="9"/>
  <c r="E6838" i="9"/>
  <c r="E6837" i="9"/>
  <c r="E6836" i="9"/>
  <c r="E6835" i="9"/>
  <c r="E6834" i="9"/>
  <c r="E6833" i="9"/>
  <c r="E6832" i="9"/>
  <c r="E6831" i="9"/>
  <c r="E6830" i="9"/>
  <c r="E6829" i="9"/>
  <c r="E6828" i="9"/>
  <c r="E6827" i="9"/>
  <c r="E6826" i="9"/>
  <c r="E6825" i="9"/>
  <c r="E6824" i="9"/>
  <c r="E6823" i="9"/>
  <c r="E6822" i="9"/>
  <c r="E6821" i="9"/>
  <c r="E6820" i="9"/>
  <c r="E6819" i="9"/>
  <c r="E6818" i="9"/>
  <c r="E6817" i="9"/>
  <c r="E6816" i="9"/>
  <c r="E6815" i="9"/>
  <c r="E6814" i="9"/>
  <c r="E6813" i="9"/>
  <c r="E6812" i="9"/>
  <c r="E6811" i="9"/>
  <c r="E6810" i="9"/>
  <c r="E6809" i="9"/>
  <c r="E6808" i="9"/>
  <c r="E6807" i="9"/>
  <c r="E6806" i="9"/>
  <c r="E6805" i="9"/>
  <c r="E6804" i="9"/>
  <c r="E6803" i="9"/>
  <c r="E6802" i="9"/>
  <c r="E6801" i="9"/>
  <c r="E6800" i="9"/>
  <c r="E6799" i="9"/>
  <c r="E6798" i="9"/>
  <c r="E6797" i="9"/>
  <c r="E6796" i="9"/>
  <c r="E6795" i="9"/>
  <c r="E6794" i="9"/>
  <c r="E6793" i="9"/>
  <c r="E6792" i="9"/>
  <c r="E6791" i="9"/>
  <c r="E6790" i="9"/>
  <c r="E6789" i="9"/>
  <c r="E6788" i="9"/>
  <c r="E6787" i="9"/>
  <c r="E6786" i="9"/>
  <c r="E6785" i="9"/>
  <c r="E6784" i="9"/>
  <c r="E6783" i="9"/>
  <c r="E6782" i="9"/>
  <c r="E6781" i="9"/>
  <c r="E6780" i="9"/>
  <c r="E6779" i="9"/>
  <c r="E6778" i="9"/>
  <c r="E6777" i="9"/>
  <c r="E6776" i="9"/>
  <c r="E6775" i="9"/>
  <c r="E6774" i="9"/>
  <c r="E6773" i="9"/>
  <c r="E6772" i="9"/>
  <c r="E6771" i="9"/>
  <c r="E6770" i="9"/>
  <c r="E6769" i="9"/>
  <c r="E6768" i="9"/>
  <c r="E6767" i="9"/>
  <c r="E6766" i="9"/>
  <c r="E6765" i="9"/>
  <c r="E6764" i="9"/>
  <c r="E6763" i="9"/>
  <c r="E6762" i="9"/>
  <c r="E6761" i="9"/>
  <c r="E6760" i="9"/>
  <c r="E6759" i="9"/>
  <c r="E6758" i="9"/>
  <c r="E6757" i="9"/>
  <c r="E6756" i="9"/>
  <c r="E6755" i="9"/>
  <c r="E6754" i="9"/>
  <c r="E6753" i="9"/>
  <c r="E6752" i="9"/>
  <c r="E6751" i="9"/>
  <c r="E6750" i="9"/>
  <c r="E6749" i="9"/>
  <c r="E6748" i="9"/>
  <c r="E6747" i="9"/>
  <c r="E6746" i="9"/>
  <c r="E6745" i="9"/>
  <c r="E6744" i="9"/>
  <c r="E6743" i="9"/>
  <c r="E6742" i="9"/>
  <c r="E6741" i="9"/>
  <c r="E6740" i="9"/>
  <c r="E6739" i="9"/>
  <c r="E6738" i="9"/>
  <c r="E6737" i="9"/>
  <c r="E6736" i="9"/>
  <c r="E6735" i="9"/>
  <c r="E6734" i="9"/>
  <c r="E6733" i="9"/>
  <c r="E6732" i="9"/>
  <c r="E6731" i="9"/>
  <c r="E6730" i="9"/>
  <c r="E6729" i="9"/>
  <c r="E6728" i="9"/>
  <c r="E6727" i="9"/>
  <c r="E6726" i="9"/>
  <c r="E6725" i="9"/>
  <c r="E6724" i="9"/>
  <c r="E6723" i="9"/>
  <c r="E6722" i="9"/>
  <c r="E6721" i="9"/>
  <c r="E6720" i="9"/>
  <c r="E6719" i="9"/>
  <c r="E6718" i="9"/>
  <c r="E6717" i="9"/>
  <c r="E6716" i="9"/>
  <c r="E6715" i="9"/>
  <c r="E6714" i="9"/>
  <c r="E6713" i="9"/>
  <c r="E6712" i="9"/>
  <c r="E6711" i="9"/>
  <c r="E6710" i="9"/>
  <c r="E6709" i="9"/>
  <c r="E6708" i="9"/>
  <c r="E6707" i="9"/>
  <c r="E6706" i="9"/>
  <c r="E6705" i="9"/>
  <c r="E6704" i="9"/>
  <c r="E6703" i="9"/>
  <c r="E6702" i="9"/>
  <c r="E6701" i="9"/>
  <c r="E6700" i="9"/>
  <c r="E6699" i="9"/>
  <c r="E6698" i="9"/>
  <c r="E6697" i="9"/>
  <c r="E6696" i="9"/>
  <c r="E6695" i="9"/>
  <c r="E6694" i="9"/>
  <c r="E6693" i="9"/>
  <c r="E6692" i="9"/>
  <c r="E6691" i="9"/>
  <c r="E6690" i="9"/>
  <c r="E6689" i="9"/>
  <c r="E6688" i="9"/>
  <c r="E6687" i="9"/>
  <c r="E6686" i="9"/>
  <c r="E6685" i="9"/>
  <c r="E6684" i="9"/>
  <c r="E6683" i="9"/>
  <c r="E6682" i="9"/>
  <c r="E6681" i="9"/>
  <c r="E6680" i="9"/>
  <c r="E6679" i="9"/>
  <c r="E6678" i="9"/>
  <c r="E6677" i="9"/>
  <c r="E6676" i="9"/>
  <c r="E6675" i="9"/>
  <c r="E6674" i="9"/>
  <c r="E6673" i="9"/>
  <c r="E6672" i="9"/>
  <c r="E6671" i="9"/>
  <c r="E6670" i="9"/>
  <c r="E6669" i="9"/>
  <c r="E6668" i="9"/>
  <c r="E6667" i="9"/>
  <c r="E6666" i="9"/>
  <c r="E6665" i="9"/>
  <c r="E6664" i="9"/>
  <c r="E6663" i="9"/>
  <c r="E6662" i="9"/>
  <c r="E6661" i="9"/>
  <c r="E6660" i="9"/>
  <c r="E6659" i="9"/>
  <c r="E6658" i="9"/>
  <c r="E6657" i="9"/>
  <c r="E6656" i="9"/>
  <c r="E6655" i="9"/>
  <c r="E6654" i="9"/>
  <c r="E6653" i="9"/>
  <c r="E6652" i="9"/>
  <c r="E6651" i="9"/>
  <c r="E6650" i="9"/>
  <c r="E6649" i="9"/>
  <c r="E6648" i="9"/>
  <c r="E6647" i="9"/>
  <c r="E6646" i="9"/>
  <c r="E6645" i="9"/>
  <c r="E6644" i="9"/>
  <c r="E6643" i="9"/>
  <c r="E6642" i="9"/>
  <c r="E6641" i="9"/>
  <c r="E6640" i="9"/>
  <c r="E6639" i="9"/>
  <c r="E6638" i="9"/>
  <c r="E6637" i="9"/>
  <c r="E6636" i="9"/>
  <c r="E6635" i="9"/>
  <c r="E6634" i="9"/>
  <c r="E6633" i="9"/>
  <c r="E6632" i="9"/>
  <c r="E6631" i="9"/>
  <c r="E6630" i="9"/>
  <c r="E6629" i="9"/>
  <c r="E6628" i="9"/>
  <c r="E6627" i="9"/>
  <c r="E6626" i="9"/>
  <c r="E6625" i="9"/>
  <c r="E6624" i="9"/>
  <c r="E6623" i="9"/>
  <c r="E6622" i="9"/>
  <c r="E6621" i="9"/>
  <c r="E6620" i="9"/>
  <c r="E6619" i="9"/>
  <c r="E6618" i="9"/>
  <c r="E6617" i="9"/>
  <c r="E6616" i="9"/>
  <c r="E6615" i="9"/>
  <c r="E6614" i="9"/>
  <c r="E6613" i="9"/>
  <c r="E6612" i="9"/>
  <c r="E6611" i="9"/>
  <c r="E6610" i="9"/>
  <c r="E6609" i="9"/>
  <c r="E6608" i="9"/>
  <c r="E6607" i="9"/>
  <c r="E6606" i="9"/>
  <c r="E6605" i="9"/>
  <c r="E6604" i="9"/>
  <c r="E6603" i="9"/>
  <c r="E6602" i="9"/>
  <c r="E6601" i="9"/>
  <c r="E6600" i="9"/>
  <c r="E6599" i="9"/>
  <c r="E6598" i="9"/>
  <c r="E6597" i="9"/>
  <c r="E6596" i="9"/>
  <c r="E6595" i="9"/>
  <c r="E6594" i="9"/>
  <c r="E6593" i="9"/>
  <c r="E6592" i="9"/>
  <c r="E6591" i="9"/>
  <c r="E6590" i="9"/>
  <c r="E6589" i="9"/>
  <c r="E6588" i="9"/>
  <c r="E6587" i="9"/>
  <c r="E6586" i="9"/>
  <c r="E6585" i="9"/>
  <c r="E6584" i="9"/>
  <c r="E6583" i="9"/>
  <c r="E6582" i="9"/>
  <c r="E6581" i="9"/>
  <c r="E6580" i="9"/>
  <c r="E6579" i="9"/>
  <c r="E6578" i="9"/>
  <c r="E6577" i="9"/>
  <c r="E6576" i="9"/>
  <c r="E6575" i="9"/>
  <c r="E6574" i="9"/>
  <c r="E6573" i="9"/>
  <c r="E6572" i="9"/>
  <c r="E6571" i="9"/>
  <c r="E6570" i="9"/>
  <c r="E6569" i="9"/>
  <c r="E6568" i="9"/>
  <c r="E6567" i="9"/>
  <c r="E6566" i="9"/>
  <c r="E6565" i="9"/>
  <c r="E6564" i="9"/>
  <c r="E6563" i="9"/>
  <c r="E6562" i="9"/>
  <c r="E6561" i="9"/>
  <c r="E6560" i="9"/>
  <c r="E6559" i="9"/>
  <c r="E6558" i="9"/>
  <c r="E6557" i="9"/>
  <c r="E6556" i="9"/>
  <c r="E6555" i="9"/>
  <c r="E6554" i="9"/>
  <c r="E6553" i="9"/>
  <c r="E6552" i="9"/>
  <c r="E6551" i="9"/>
  <c r="E6550" i="9"/>
  <c r="E6549" i="9"/>
  <c r="E6548" i="9"/>
  <c r="E6547" i="9"/>
  <c r="E6546" i="9"/>
  <c r="E6545" i="9"/>
  <c r="E6544" i="9"/>
  <c r="E6543" i="9"/>
  <c r="E6542" i="9"/>
  <c r="E6541" i="9"/>
  <c r="E6540" i="9"/>
  <c r="E6539" i="9"/>
  <c r="E6538" i="9"/>
  <c r="E6537" i="9"/>
  <c r="E6536" i="9"/>
  <c r="E6535" i="9"/>
  <c r="E6534" i="9"/>
  <c r="E6533" i="9"/>
  <c r="E6532" i="9"/>
  <c r="E6531" i="9"/>
  <c r="E6530" i="9"/>
  <c r="E6529" i="9"/>
  <c r="E6528" i="9"/>
  <c r="E6527" i="9"/>
  <c r="E6526" i="9"/>
  <c r="E6525" i="9"/>
  <c r="E6524" i="9"/>
  <c r="E6523" i="9"/>
  <c r="E6522" i="9"/>
  <c r="E6521" i="9"/>
  <c r="E6520" i="9"/>
  <c r="E6519" i="9"/>
  <c r="E6518" i="9"/>
  <c r="E6517" i="9"/>
  <c r="E6516" i="9"/>
  <c r="E6515" i="9"/>
  <c r="E6514" i="9"/>
  <c r="E6513" i="9"/>
  <c r="E6512" i="9"/>
  <c r="E6511" i="9"/>
  <c r="E6510" i="9"/>
  <c r="E6509" i="9"/>
  <c r="E6508" i="9"/>
  <c r="E6507" i="9"/>
  <c r="E6506" i="9"/>
  <c r="E6505" i="9"/>
  <c r="E6504" i="9"/>
  <c r="E6503" i="9"/>
  <c r="E6502" i="9"/>
  <c r="E6501" i="9"/>
  <c r="E6500" i="9"/>
  <c r="E6499" i="9"/>
  <c r="E6498" i="9"/>
  <c r="E6497" i="9"/>
  <c r="E6496" i="9"/>
  <c r="E6495" i="9"/>
  <c r="E6494" i="9"/>
  <c r="E6493" i="9"/>
  <c r="E6492" i="9"/>
  <c r="E6491" i="9"/>
  <c r="E6490" i="9"/>
  <c r="E6489" i="9"/>
  <c r="E6488" i="9"/>
  <c r="E6487" i="9"/>
  <c r="E6486" i="9"/>
  <c r="E6485" i="9"/>
  <c r="E6484" i="9"/>
  <c r="E6483" i="9"/>
  <c r="E6482" i="9"/>
  <c r="E6481" i="9"/>
  <c r="E6480" i="9"/>
  <c r="E6479" i="9"/>
  <c r="E6478" i="9"/>
  <c r="E6477" i="9"/>
  <c r="E6476" i="9"/>
  <c r="E6475" i="9"/>
  <c r="E6474" i="9"/>
  <c r="E6473" i="9"/>
  <c r="E6472" i="9"/>
  <c r="E6471" i="9"/>
  <c r="E6470" i="9"/>
  <c r="E6469" i="9"/>
  <c r="E6468" i="9"/>
  <c r="E6467" i="9"/>
  <c r="E6466" i="9"/>
  <c r="E6465" i="9"/>
  <c r="E6464" i="9"/>
  <c r="E6463" i="9"/>
  <c r="E6462" i="9"/>
  <c r="E6461" i="9"/>
  <c r="E6460" i="9"/>
  <c r="E6459" i="9"/>
  <c r="E6458" i="9"/>
  <c r="E6457" i="9"/>
  <c r="E6456" i="9"/>
  <c r="E6455" i="9"/>
  <c r="E6454" i="9"/>
  <c r="E6453" i="9"/>
  <c r="E6452" i="9"/>
  <c r="E6451" i="9"/>
  <c r="E6450" i="9"/>
  <c r="E6449" i="9"/>
  <c r="E6448" i="9"/>
  <c r="E6447" i="9"/>
  <c r="E6446" i="9"/>
  <c r="E6445" i="9"/>
  <c r="E6444" i="9"/>
  <c r="E6443" i="9"/>
  <c r="E6442" i="9"/>
  <c r="E6441" i="9"/>
  <c r="E6440" i="9"/>
  <c r="E6439" i="9"/>
  <c r="E6438" i="9"/>
  <c r="E6437" i="9"/>
  <c r="E6436" i="9"/>
  <c r="E6435" i="9"/>
  <c r="E6434" i="9"/>
  <c r="E6433" i="9"/>
  <c r="E6432" i="9"/>
  <c r="E6431" i="9"/>
  <c r="E6430" i="9"/>
  <c r="E6429" i="9"/>
  <c r="E6428" i="9"/>
  <c r="E6427" i="9"/>
  <c r="E6426" i="9"/>
  <c r="E6425" i="9"/>
  <c r="E6424" i="9"/>
  <c r="E6423" i="9"/>
  <c r="E6422" i="9"/>
  <c r="E6421" i="9"/>
  <c r="E6420" i="9"/>
  <c r="E6419" i="9"/>
  <c r="E6418" i="9"/>
  <c r="E6417" i="9"/>
  <c r="E6416" i="9"/>
  <c r="E6415" i="9"/>
  <c r="E6414" i="9"/>
  <c r="E6413" i="9"/>
  <c r="E6412" i="9"/>
  <c r="E6411" i="9"/>
  <c r="E6410" i="9"/>
  <c r="E6409" i="9"/>
  <c r="E6408" i="9"/>
  <c r="E6407" i="9"/>
  <c r="E6406" i="9"/>
  <c r="E6405" i="9"/>
  <c r="E6404" i="9"/>
  <c r="E6403" i="9"/>
  <c r="E6402" i="9"/>
  <c r="E6401" i="9"/>
  <c r="E6400" i="9"/>
  <c r="E6399" i="9"/>
  <c r="E6398" i="9"/>
  <c r="E6397" i="9"/>
  <c r="E6396" i="9"/>
  <c r="E6395" i="9"/>
  <c r="E6394" i="9"/>
  <c r="E6393" i="9"/>
  <c r="E6392" i="9"/>
  <c r="E6391" i="9"/>
  <c r="E6390" i="9"/>
  <c r="E6389" i="9"/>
  <c r="E6388" i="9"/>
  <c r="E6387" i="9"/>
  <c r="E6386" i="9"/>
  <c r="E6385" i="9"/>
  <c r="E6384" i="9"/>
  <c r="E6383" i="9"/>
  <c r="E6382" i="9"/>
  <c r="E6381" i="9"/>
  <c r="E6380" i="9"/>
  <c r="E6379" i="9"/>
  <c r="E6378" i="9"/>
  <c r="E6377" i="9"/>
  <c r="E6376" i="9"/>
  <c r="E6375" i="9"/>
  <c r="E6374" i="9"/>
  <c r="E6373" i="9"/>
  <c r="E6372" i="9"/>
  <c r="E6371" i="9"/>
  <c r="E6370" i="9"/>
  <c r="E6369" i="9"/>
  <c r="E6368" i="9"/>
  <c r="E6367" i="9"/>
  <c r="E6366" i="9"/>
  <c r="E6365" i="9"/>
  <c r="E6364" i="9"/>
  <c r="E6363" i="9"/>
  <c r="E6362" i="9"/>
  <c r="E6361" i="9"/>
  <c r="E6360" i="9"/>
  <c r="E6359" i="9"/>
  <c r="E6358" i="9"/>
  <c r="E6357" i="9"/>
  <c r="E6356" i="9"/>
  <c r="E6355" i="9"/>
  <c r="E6354" i="9"/>
  <c r="E6353" i="9"/>
  <c r="E6352" i="9"/>
  <c r="E6351" i="9"/>
  <c r="E6350" i="9"/>
  <c r="E6349" i="9"/>
  <c r="E6348" i="9"/>
  <c r="E6347" i="9"/>
  <c r="E6346" i="9"/>
  <c r="E6345" i="9"/>
  <c r="E6344" i="9"/>
  <c r="E6343" i="9"/>
  <c r="E6342" i="9"/>
  <c r="E6341" i="9"/>
  <c r="E6340" i="9"/>
  <c r="E6339" i="9"/>
  <c r="E6338" i="9"/>
  <c r="E6337" i="9"/>
  <c r="E6336" i="9"/>
  <c r="E6335" i="9"/>
  <c r="E6334" i="9"/>
  <c r="E6333" i="9"/>
  <c r="E6332" i="9"/>
  <c r="E6331" i="9"/>
  <c r="E6330" i="9"/>
  <c r="E6329" i="9"/>
  <c r="E6328" i="9"/>
  <c r="E6327" i="9"/>
  <c r="E6326" i="9"/>
  <c r="E6325" i="9"/>
  <c r="E6324" i="9"/>
  <c r="E6323" i="9"/>
  <c r="E6322" i="9"/>
  <c r="E6321" i="9"/>
  <c r="E6320" i="9"/>
  <c r="E6319" i="9"/>
  <c r="E6318" i="9"/>
  <c r="E6317" i="9"/>
  <c r="E6316" i="9"/>
  <c r="E6315" i="9"/>
  <c r="E6314" i="9"/>
  <c r="E6313" i="9"/>
  <c r="E6312" i="9"/>
  <c r="E6311" i="9"/>
  <c r="E6310" i="9"/>
  <c r="E6309" i="9"/>
  <c r="E6308" i="9"/>
  <c r="E6307" i="9"/>
  <c r="E6306" i="9"/>
  <c r="E6305" i="9"/>
  <c r="E6304" i="9"/>
  <c r="E6303" i="9"/>
  <c r="E6302" i="9"/>
  <c r="E6301" i="9"/>
  <c r="E6300" i="9"/>
  <c r="E6299" i="9"/>
  <c r="E6298" i="9"/>
  <c r="E6297" i="9"/>
  <c r="E6296" i="9"/>
  <c r="E6295" i="9"/>
  <c r="E6294" i="9"/>
  <c r="E6293" i="9"/>
  <c r="E6292" i="9"/>
  <c r="E6291" i="9"/>
  <c r="E6290" i="9"/>
  <c r="E6289" i="9"/>
  <c r="E6288" i="9"/>
  <c r="E6287" i="9"/>
  <c r="E6286" i="9"/>
  <c r="E6285" i="9"/>
  <c r="E6284" i="9"/>
  <c r="E6283" i="9"/>
  <c r="E6282" i="9"/>
  <c r="E6281" i="9"/>
  <c r="E6280" i="9"/>
  <c r="E6279" i="9"/>
  <c r="E6278" i="9"/>
  <c r="E6277" i="9"/>
  <c r="E6276" i="9"/>
  <c r="E6275" i="9"/>
  <c r="E6274" i="9"/>
  <c r="E6273" i="9"/>
  <c r="E6272" i="9"/>
  <c r="E6271" i="9"/>
  <c r="E6270" i="9"/>
  <c r="E6269" i="9"/>
  <c r="E6268" i="9"/>
  <c r="E6267" i="9"/>
  <c r="E6266" i="9"/>
  <c r="E6265" i="9"/>
  <c r="E6264" i="9"/>
  <c r="E6263" i="9"/>
  <c r="E6262" i="9"/>
  <c r="E6261" i="9"/>
  <c r="E6260" i="9"/>
  <c r="E6259" i="9"/>
  <c r="E6258" i="9"/>
  <c r="E6257" i="9"/>
  <c r="E6256" i="9"/>
  <c r="E6255" i="9"/>
  <c r="E6254" i="9"/>
  <c r="E6253" i="9"/>
  <c r="E6252" i="9"/>
  <c r="E6251" i="9"/>
  <c r="E6250" i="9"/>
  <c r="E6249" i="9"/>
  <c r="E6248" i="9"/>
  <c r="E6247" i="9"/>
  <c r="E6246" i="9"/>
  <c r="E6245" i="9"/>
  <c r="E6244" i="9"/>
  <c r="E6243" i="9"/>
  <c r="E6242" i="9"/>
  <c r="E6241" i="9"/>
  <c r="E6240" i="9"/>
  <c r="E6239" i="9"/>
  <c r="E6238" i="9"/>
  <c r="E6237" i="9"/>
  <c r="E6236" i="9"/>
  <c r="E6235" i="9"/>
  <c r="E6234" i="9"/>
  <c r="E6233" i="9"/>
  <c r="E6232" i="9"/>
  <c r="E6231" i="9"/>
  <c r="E6230" i="9"/>
  <c r="E6229" i="9"/>
  <c r="E6228" i="9"/>
  <c r="E6227" i="9"/>
  <c r="E6226" i="9"/>
  <c r="E6225" i="9"/>
  <c r="E6224" i="9"/>
  <c r="E6223" i="9"/>
  <c r="E6222" i="9"/>
  <c r="E6221" i="9"/>
  <c r="E6220" i="9"/>
  <c r="E6219" i="9"/>
  <c r="E6218" i="9"/>
  <c r="E6217" i="9"/>
  <c r="E6216" i="9"/>
  <c r="E6215" i="9"/>
  <c r="E6214" i="9"/>
  <c r="E6213" i="9"/>
  <c r="E6212" i="9"/>
  <c r="E6211" i="9"/>
  <c r="E6210" i="9"/>
  <c r="E6209" i="9"/>
  <c r="E6208" i="9"/>
  <c r="E6207" i="9"/>
  <c r="E6206" i="9"/>
  <c r="E6205" i="9"/>
  <c r="E6204" i="9"/>
  <c r="E6203" i="9"/>
  <c r="E6202" i="9"/>
  <c r="E6201" i="9"/>
  <c r="E6200" i="9"/>
  <c r="E6199" i="9"/>
  <c r="E6198" i="9"/>
  <c r="E6197" i="9"/>
  <c r="E6196" i="9"/>
  <c r="E6195" i="9"/>
  <c r="E6194" i="9"/>
  <c r="E6193" i="9"/>
  <c r="E6192" i="9"/>
  <c r="E6191" i="9"/>
  <c r="E6190" i="9"/>
  <c r="E6189" i="9"/>
  <c r="E6188" i="9"/>
  <c r="E6187" i="9"/>
  <c r="E6186" i="9"/>
  <c r="E6185" i="9"/>
  <c r="E6184" i="9"/>
  <c r="E6183" i="9"/>
  <c r="E6182" i="9"/>
  <c r="E6181" i="9"/>
  <c r="E6180" i="9"/>
  <c r="E6179" i="9"/>
  <c r="E6178" i="9"/>
  <c r="E6177" i="9"/>
  <c r="E6176" i="9"/>
  <c r="E6175" i="9"/>
  <c r="E6174" i="9"/>
  <c r="E6173" i="9"/>
  <c r="E6172" i="9"/>
  <c r="E6171" i="9"/>
  <c r="E6170" i="9"/>
  <c r="E6169" i="9"/>
  <c r="E6168" i="9"/>
  <c r="E6167" i="9"/>
  <c r="E6166" i="9"/>
  <c r="E6165" i="9"/>
  <c r="E6164" i="9"/>
  <c r="E6163" i="9"/>
  <c r="E6162" i="9"/>
  <c r="E6161" i="9"/>
  <c r="E6160" i="9"/>
  <c r="E6159" i="9"/>
  <c r="E6158" i="9"/>
  <c r="E6157" i="9"/>
  <c r="E6156" i="9"/>
  <c r="E6155" i="9"/>
  <c r="E6154" i="9"/>
  <c r="E6153" i="9"/>
  <c r="E6152" i="9"/>
  <c r="E6151" i="9"/>
  <c r="E6150" i="9"/>
  <c r="E6149" i="9"/>
  <c r="E6148" i="9"/>
  <c r="E6147" i="9"/>
  <c r="E6146" i="9"/>
  <c r="E6145" i="9"/>
  <c r="E6144" i="9"/>
  <c r="E6143" i="9"/>
  <c r="E6142" i="9"/>
  <c r="E6141" i="9"/>
  <c r="E6140" i="9"/>
  <c r="E6139" i="9"/>
  <c r="E6138" i="9"/>
  <c r="E6137" i="9"/>
  <c r="E6136" i="9"/>
  <c r="E6135" i="9"/>
  <c r="E6134" i="9"/>
  <c r="E6133" i="9"/>
  <c r="E6132" i="9"/>
  <c r="E6131" i="9"/>
  <c r="E6130" i="9"/>
  <c r="E6129" i="9"/>
  <c r="E6128" i="9"/>
  <c r="E6127" i="9"/>
  <c r="E6126" i="9"/>
  <c r="E6125" i="9"/>
  <c r="E6124" i="9"/>
  <c r="E6123" i="9"/>
  <c r="E6122" i="9"/>
  <c r="E6121" i="9"/>
  <c r="E6120" i="9"/>
  <c r="E6119" i="9"/>
  <c r="E6118" i="9"/>
  <c r="E6117" i="9"/>
  <c r="E6116" i="9"/>
  <c r="E6115" i="9"/>
  <c r="E6114" i="9"/>
  <c r="E6113" i="9"/>
  <c r="E6112" i="9"/>
  <c r="E6111" i="9"/>
  <c r="E6110" i="9"/>
  <c r="E6109" i="9"/>
  <c r="E6108" i="9"/>
  <c r="E6107" i="9"/>
  <c r="E6106" i="9"/>
  <c r="E6105" i="9"/>
  <c r="E6104" i="9"/>
  <c r="E6103" i="9"/>
  <c r="E6102" i="9"/>
  <c r="E6101" i="9"/>
  <c r="E6100" i="9"/>
  <c r="E6099" i="9"/>
  <c r="E6098" i="9"/>
  <c r="E6097" i="9"/>
  <c r="E6096" i="9"/>
  <c r="E6095" i="9"/>
  <c r="E6094" i="9"/>
  <c r="E6093" i="9"/>
  <c r="E6092" i="9"/>
  <c r="E6091" i="9"/>
  <c r="E6090" i="9"/>
  <c r="E6089" i="9"/>
  <c r="E6088" i="9"/>
  <c r="E6087" i="9"/>
  <c r="E6086" i="9"/>
  <c r="E6085" i="9"/>
  <c r="E6084" i="9"/>
  <c r="E6083" i="9"/>
  <c r="E6082" i="9"/>
  <c r="E6081" i="9"/>
  <c r="E6080" i="9"/>
  <c r="E6079" i="9"/>
  <c r="E6078" i="9"/>
  <c r="E6077" i="9"/>
  <c r="E6076" i="9"/>
  <c r="E6075" i="9"/>
  <c r="E6074" i="9"/>
  <c r="E6073" i="9"/>
  <c r="E6072" i="9"/>
  <c r="E6071" i="9"/>
  <c r="E6070" i="9"/>
  <c r="E6069" i="9"/>
  <c r="E6068" i="9"/>
  <c r="E6067" i="9"/>
  <c r="E6066" i="9"/>
  <c r="E6065" i="9"/>
  <c r="E6064" i="9"/>
  <c r="E6063" i="9"/>
  <c r="E6062" i="9"/>
  <c r="E6061" i="9"/>
  <c r="E6060" i="9"/>
  <c r="E6059" i="9"/>
  <c r="E6058" i="9"/>
  <c r="E6057" i="9"/>
  <c r="E6056" i="9"/>
  <c r="E6055" i="9"/>
  <c r="E6054" i="9"/>
  <c r="E6053" i="9"/>
  <c r="E6052" i="9"/>
  <c r="E6051" i="9"/>
  <c r="E6050" i="9"/>
  <c r="E6049" i="9"/>
  <c r="E6048" i="9"/>
  <c r="E6047" i="9"/>
  <c r="E6046" i="9"/>
  <c r="E6045" i="9"/>
  <c r="E6044" i="9"/>
  <c r="E6043" i="9"/>
  <c r="E6042" i="9"/>
  <c r="E6041" i="9"/>
  <c r="E6040" i="9"/>
  <c r="E6039" i="9"/>
  <c r="E6038" i="9"/>
  <c r="E6037" i="9"/>
  <c r="E6036" i="9"/>
  <c r="E6035" i="9"/>
  <c r="E6034" i="9"/>
  <c r="E6033" i="9"/>
  <c r="E6032" i="9"/>
  <c r="E6031" i="9"/>
  <c r="E6030" i="9"/>
  <c r="E6029" i="9"/>
  <c r="E6028" i="9"/>
  <c r="E6027" i="9"/>
  <c r="E6026" i="9"/>
  <c r="E6025" i="9"/>
  <c r="E6024" i="9"/>
  <c r="E6023" i="9"/>
  <c r="E6022" i="9"/>
  <c r="E6021" i="9"/>
  <c r="E6020" i="9"/>
  <c r="E6019" i="9"/>
  <c r="E6018" i="9"/>
  <c r="E6017" i="9"/>
  <c r="E6016" i="9"/>
  <c r="E6015" i="9"/>
  <c r="E6014" i="9"/>
  <c r="E6013" i="9"/>
  <c r="E6012" i="9"/>
  <c r="E6011" i="9"/>
  <c r="E6010" i="9"/>
  <c r="E6009" i="9"/>
  <c r="E6008" i="9"/>
  <c r="E6007" i="9"/>
  <c r="E6006" i="9"/>
  <c r="E6005" i="9"/>
  <c r="E6004" i="9"/>
  <c r="E6003" i="9"/>
  <c r="E6002" i="9"/>
  <c r="E6001" i="9"/>
  <c r="E6000" i="9"/>
  <c r="E5999" i="9"/>
  <c r="E5998" i="9"/>
  <c r="E5997" i="9"/>
  <c r="E5996" i="9"/>
  <c r="E5995" i="9"/>
  <c r="E5994" i="9"/>
  <c r="E5993" i="9"/>
  <c r="E5992" i="9"/>
  <c r="E5991" i="9"/>
  <c r="E5990" i="9"/>
  <c r="E5989" i="9"/>
  <c r="E5988" i="9"/>
  <c r="E5987" i="9"/>
  <c r="E5986" i="9"/>
  <c r="E5985" i="9"/>
  <c r="E5984" i="9"/>
  <c r="E5983" i="9"/>
  <c r="E5982" i="9"/>
  <c r="E5981" i="9"/>
  <c r="E5980" i="9"/>
  <c r="E5979" i="9"/>
  <c r="E5978" i="9"/>
  <c r="E5977" i="9"/>
  <c r="E5976" i="9"/>
  <c r="E5975" i="9"/>
  <c r="E5974" i="9"/>
  <c r="E5973" i="9"/>
  <c r="E5972" i="9"/>
  <c r="E5971" i="9"/>
  <c r="E5970" i="9"/>
  <c r="E5969" i="9"/>
  <c r="E5968" i="9"/>
  <c r="E5967" i="9"/>
  <c r="E5966" i="9"/>
  <c r="E5965" i="9"/>
  <c r="E5964" i="9"/>
  <c r="E5963" i="9"/>
  <c r="E5962" i="9"/>
  <c r="E5961" i="9"/>
  <c r="E5960" i="9"/>
  <c r="E5959" i="9"/>
  <c r="E5958" i="9"/>
  <c r="E5957" i="9"/>
  <c r="E5956" i="9"/>
  <c r="E5955" i="9"/>
  <c r="E5954" i="9"/>
  <c r="E5953" i="9"/>
  <c r="E5952" i="9"/>
  <c r="E5951" i="9"/>
  <c r="E5950" i="9"/>
  <c r="E5949" i="9"/>
  <c r="E5948" i="9"/>
  <c r="E5947" i="9"/>
  <c r="E5946" i="9"/>
  <c r="E5945" i="9"/>
  <c r="E5944" i="9"/>
  <c r="E5943" i="9"/>
  <c r="E5942" i="9"/>
  <c r="E5941" i="9"/>
  <c r="E5940" i="9"/>
  <c r="E5939" i="9"/>
  <c r="E5938" i="9"/>
  <c r="E5937" i="9"/>
  <c r="E5936" i="9"/>
  <c r="E5935" i="9"/>
  <c r="E5934" i="9"/>
  <c r="E5933" i="9"/>
  <c r="E5932" i="9"/>
  <c r="E5931" i="9"/>
  <c r="E5930" i="9"/>
  <c r="E5929" i="9"/>
  <c r="E5928" i="9"/>
  <c r="E5927" i="9"/>
  <c r="E5926" i="9"/>
  <c r="E5925" i="9"/>
  <c r="E5924" i="9"/>
  <c r="E5923" i="9"/>
  <c r="E5922" i="9"/>
  <c r="E5921" i="9"/>
  <c r="E5920" i="9"/>
  <c r="E5919" i="9"/>
  <c r="E5918" i="9"/>
  <c r="E5917" i="9"/>
  <c r="E5916" i="9"/>
  <c r="E5915" i="9"/>
  <c r="E5914" i="9"/>
  <c r="E5913" i="9"/>
  <c r="E5912" i="9"/>
  <c r="E5911" i="9"/>
  <c r="E5910" i="9"/>
  <c r="E5909" i="9"/>
  <c r="E5908" i="9"/>
  <c r="E5907" i="9"/>
  <c r="E5906" i="9"/>
  <c r="E5905" i="9"/>
  <c r="E5904" i="9"/>
  <c r="E5903" i="9"/>
  <c r="E5902" i="9"/>
  <c r="E5901" i="9"/>
  <c r="E5900" i="9"/>
  <c r="E5899" i="9"/>
  <c r="E5898" i="9"/>
  <c r="E5897" i="9"/>
  <c r="E5896" i="9"/>
  <c r="E5895" i="9"/>
  <c r="E5894" i="9"/>
  <c r="E5893" i="9"/>
  <c r="E5892" i="9"/>
  <c r="E5891" i="9"/>
  <c r="E5890" i="9"/>
  <c r="E5889" i="9"/>
  <c r="E5888" i="9"/>
  <c r="E5887" i="9"/>
  <c r="E5886" i="9"/>
  <c r="E5885" i="9"/>
  <c r="E5884" i="9"/>
  <c r="E5883" i="9"/>
  <c r="E5882" i="9"/>
  <c r="E5881" i="9"/>
  <c r="E5880" i="9"/>
  <c r="E5879" i="9"/>
  <c r="E5878" i="9"/>
  <c r="E5877" i="9"/>
  <c r="E5876" i="9"/>
  <c r="E5875" i="9"/>
  <c r="E5874" i="9"/>
  <c r="E5873" i="9"/>
  <c r="E5872" i="9"/>
  <c r="E5871" i="9"/>
  <c r="E5870" i="9"/>
  <c r="E5869" i="9"/>
  <c r="E5868" i="9"/>
  <c r="E5867" i="9"/>
  <c r="E5866" i="9"/>
  <c r="E5865" i="9"/>
  <c r="E5864" i="9"/>
  <c r="E5863" i="9"/>
  <c r="E5862" i="9"/>
  <c r="E5861" i="9"/>
  <c r="E5860" i="9"/>
  <c r="E5859" i="9"/>
  <c r="E5858" i="9"/>
  <c r="E5857" i="9"/>
  <c r="E5856" i="9"/>
  <c r="E5855" i="9"/>
  <c r="E5854" i="9"/>
  <c r="E5853" i="9"/>
  <c r="E5852" i="9"/>
  <c r="E5851" i="9"/>
  <c r="E5850" i="9"/>
  <c r="E5849" i="9"/>
  <c r="E5848" i="9"/>
  <c r="E5847" i="9"/>
  <c r="E5846" i="9"/>
  <c r="E5845" i="9"/>
  <c r="E5844" i="9"/>
  <c r="E5843" i="9"/>
  <c r="E5842" i="9"/>
  <c r="E5841" i="9"/>
  <c r="E5840" i="9"/>
  <c r="E5839" i="9"/>
  <c r="E5838" i="9"/>
  <c r="E5837" i="9"/>
  <c r="E5836" i="9"/>
  <c r="E5835" i="9"/>
  <c r="E5834" i="9"/>
  <c r="E5833" i="9"/>
  <c r="E5832" i="9"/>
  <c r="E5831" i="9"/>
  <c r="E5830" i="9"/>
  <c r="E5829" i="9"/>
  <c r="E5828" i="9"/>
  <c r="E5827" i="9"/>
  <c r="E5826" i="9"/>
  <c r="E5825" i="9"/>
  <c r="E5824" i="9"/>
  <c r="E5823" i="9"/>
  <c r="E5822" i="9"/>
  <c r="E5821" i="9"/>
  <c r="E5820" i="9"/>
  <c r="E5819" i="9"/>
  <c r="E5818" i="9"/>
  <c r="E5817" i="9"/>
  <c r="E5816" i="9"/>
  <c r="E5815" i="9"/>
  <c r="E5814" i="9"/>
  <c r="E5813" i="9"/>
  <c r="E5812" i="9"/>
  <c r="E5811" i="9"/>
  <c r="E5810" i="9"/>
  <c r="E5809" i="9"/>
  <c r="E5808" i="9"/>
  <c r="E5807" i="9"/>
  <c r="E5806" i="9"/>
  <c r="E5805" i="9"/>
  <c r="E5804" i="9"/>
  <c r="E5803" i="9"/>
  <c r="E5802" i="9"/>
  <c r="E5801" i="9"/>
  <c r="E5800" i="9"/>
  <c r="E5799" i="9"/>
  <c r="E5798" i="9"/>
  <c r="E5797" i="9"/>
  <c r="E5796" i="9"/>
  <c r="E5795" i="9"/>
  <c r="E5794" i="9"/>
  <c r="E5793" i="9"/>
  <c r="E5792" i="9"/>
  <c r="E5791" i="9"/>
  <c r="E5790" i="9"/>
  <c r="E5789" i="9"/>
  <c r="E5788" i="9"/>
  <c r="E5787" i="9"/>
  <c r="E5786" i="9"/>
  <c r="E5785" i="9"/>
  <c r="E5784" i="9"/>
  <c r="E5783" i="9"/>
  <c r="E5782" i="9"/>
  <c r="E5781" i="9"/>
  <c r="E5780" i="9"/>
  <c r="E5779" i="9"/>
  <c r="E5778" i="9"/>
  <c r="E5777" i="9"/>
  <c r="E5776" i="9"/>
  <c r="E5775" i="9"/>
  <c r="E5774" i="9"/>
  <c r="E5773" i="9"/>
  <c r="E5772" i="9"/>
  <c r="E5771" i="9"/>
  <c r="E5770" i="9"/>
  <c r="E5769" i="9"/>
  <c r="E5768" i="9"/>
  <c r="E5767" i="9"/>
  <c r="E5766" i="9"/>
  <c r="E5765" i="9"/>
  <c r="E5764" i="9"/>
  <c r="E5763" i="9"/>
  <c r="E5762" i="9"/>
  <c r="E5761" i="9"/>
  <c r="E5760" i="9"/>
  <c r="E5759" i="9"/>
  <c r="E5758" i="9"/>
  <c r="E5757" i="9"/>
  <c r="E5756" i="9"/>
  <c r="E5755" i="9"/>
  <c r="E5754" i="9"/>
  <c r="E5753" i="9"/>
  <c r="E5752" i="9"/>
  <c r="E5751" i="9"/>
  <c r="E5750" i="9"/>
  <c r="E5749" i="9"/>
  <c r="E5748" i="9"/>
  <c r="E5747" i="9"/>
  <c r="E5746" i="9"/>
  <c r="E5745" i="9"/>
  <c r="E5744" i="9"/>
  <c r="E5743" i="9"/>
  <c r="E5742" i="9"/>
  <c r="E5741" i="9"/>
  <c r="E5740" i="9"/>
  <c r="E5739" i="9"/>
  <c r="E5738" i="9"/>
  <c r="E5737" i="9"/>
  <c r="E5736" i="9"/>
  <c r="E5735" i="9"/>
  <c r="E5734" i="9"/>
  <c r="E5733" i="9"/>
  <c r="E5732" i="9"/>
  <c r="E5731" i="9"/>
  <c r="E5730" i="9"/>
  <c r="E5729" i="9"/>
  <c r="E5728" i="9"/>
  <c r="E5727" i="9"/>
  <c r="E5726" i="9"/>
  <c r="E5725" i="9"/>
  <c r="E5724" i="9"/>
  <c r="E5723" i="9"/>
  <c r="E5722" i="9"/>
  <c r="E5721" i="9"/>
  <c r="E5720" i="9"/>
  <c r="E5719" i="9"/>
  <c r="E5718" i="9"/>
  <c r="E5717" i="9"/>
  <c r="E5716" i="9"/>
  <c r="E5715" i="9"/>
  <c r="E5714" i="9"/>
  <c r="E5713" i="9"/>
  <c r="E5712" i="9"/>
  <c r="E5711" i="9"/>
  <c r="E5710" i="9"/>
  <c r="E5709" i="9"/>
  <c r="E5708" i="9"/>
  <c r="E5707" i="9"/>
  <c r="E5706" i="9"/>
  <c r="E5705" i="9"/>
  <c r="E5704" i="9"/>
  <c r="E5703" i="9"/>
  <c r="E5702" i="9"/>
  <c r="E5701" i="9"/>
  <c r="E5700" i="9"/>
  <c r="E5699" i="9"/>
  <c r="E5698" i="9"/>
  <c r="E5697" i="9"/>
  <c r="E5696" i="9"/>
  <c r="E5695" i="9"/>
  <c r="E5694" i="9"/>
  <c r="E5693" i="9"/>
  <c r="E5692" i="9"/>
  <c r="E5691" i="9"/>
  <c r="E5690" i="9"/>
  <c r="E5689" i="9"/>
  <c r="E5688" i="9"/>
  <c r="E5687" i="9"/>
  <c r="E5686" i="9"/>
  <c r="E5685" i="9"/>
  <c r="E5684" i="9"/>
  <c r="E5683" i="9"/>
  <c r="E5682" i="9"/>
  <c r="E5681" i="9"/>
  <c r="E5680" i="9"/>
  <c r="E5679" i="9"/>
  <c r="E5678" i="9"/>
  <c r="E5677" i="9"/>
  <c r="E5676" i="9"/>
  <c r="E5675" i="9"/>
  <c r="E5674" i="9"/>
  <c r="E5673" i="9"/>
  <c r="E5672" i="9"/>
  <c r="E5671" i="9"/>
  <c r="E5670" i="9"/>
  <c r="E5669" i="9"/>
  <c r="E5668" i="9"/>
  <c r="E5667" i="9"/>
  <c r="E5666" i="9"/>
  <c r="E5665" i="9"/>
  <c r="E5664" i="9"/>
  <c r="E5663" i="9"/>
  <c r="E5662" i="9"/>
  <c r="E5661" i="9"/>
  <c r="E5660" i="9"/>
  <c r="E5659" i="9"/>
  <c r="E5658" i="9"/>
  <c r="E5657" i="9"/>
  <c r="E5656" i="9"/>
  <c r="E5655" i="9"/>
  <c r="E5654" i="9"/>
  <c r="E5653" i="9"/>
  <c r="E5652" i="9"/>
  <c r="E5651" i="9"/>
  <c r="E5650" i="9"/>
  <c r="E5649" i="9"/>
  <c r="E5648" i="9"/>
  <c r="E5647" i="9"/>
  <c r="E5646" i="9"/>
  <c r="E5645" i="9"/>
  <c r="E5644" i="9"/>
  <c r="E5643" i="9"/>
  <c r="E5642" i="9"/>
  <c r="E5641" i="9"/>
  <c r="E5640" i="9"/>
  <c r="E5639" i="9"/>
  <c r="E5638" i="9"/>
  <c r="E5637" i="9"/>
  <c r="E5636" i="9"/>
  <c r="E5635" i="9"/>
  <c r="E5634" i="9"/>
  <c r="E5633" i="9"/>
  <c r="E5632" i="9"/>
  <c r="E5631" i="9"/>
  <c r="E5630" i="9"/>
  <c r="E5629" i="9"/>
  <c r="E5628" i="9"/>
  <c r="E5627" i="9"/>
  <c r="E5626" i="9"/>
  <c r="E5625" i="9"/>
  <c r="E5624" i="9"/>
  <c r="E5623" i="9"/>
  <c r="E5622" i="9"/>
  <c r="E5621" i="9"/>
  <c r="E5620" i="9"/>
  <c r="E5619" i="9"/>
  <c r="E5618" i="9"/>
  <c r="E5617" i="9"/>
  <c r="E5616" i="9"/>
  <c r="E5615" i="9"/>
  <c r="E5614" i="9"/>
  <c r="E5613" i="9"/>
  <c r="E5612" i="9"/>
  <c r="E5611" i="9"/>
  <c r="E5610" i="9"/>
  <c r="E5609" i="9"/>
  <c r="E5608" i="9"/>
  <c r="E5607" i="9"/>
  <c r="E5606" i="9"/>
  <c r="E5605" i="9"/>
  <c r="E5604" i="9"/>
  <c r="E5603" i="9"/>
  <c r="E5602" i="9"/>
  <c r="E5601" i="9"/>
  <c r="E5600" i="9"/>
  <c r="E5599" i="9"/>
  <c r="E5598" i="9"/>
  <c r="E5597" i="9"/>
  <c r="E5596" i="9"/>
  <c r="E5595" i="9"/>
  <c r="E5594" i="9"/>
  <c r="E5593" i="9"/>
  <c r="E5592" i="9"/>
  <c r="E5591" i="9"/>
  <c r="E5590" i="9"/>
  <c r="E5589" i="9"/>
  <c r="E5588" i="9"/>
  <c r="E5587" i="9"/>
  <c r="E5586" i="9"/>
  <c r="E5585" i="9"/>
  <c r="E5584" i="9"/>
  <c r="E5583" i="9"/>
  <c r="E5582" i="9"/>
  <c r="E5581" i="9"/>
  <c r="E5580" i="9"/>
  <c r="E5579" i="9"/>
  <c r="E5578" i="9"/>
  <c r="E5577" i="9"/>
  <c r="E5576" i="9"/>
  <c r="E5575" i="9"/>
  <c r="E5574" i="9"/>
  <c r="E5573" i="9"/>
  <c r="E5572" i="9"/>
  <c r="E5571" i="9"/>
  <c r="E5570" i="9"/>
  <c r="E5569" i="9"/>
  <c r="E5568" i="9"/>
  <c r="E5567" i="9"/>
  <c r="E5566" i="9"/>
  <c r="E5565" i="9"/>
  <c r="E5564" i="9"/>
  <c r="E5563" i="9"/>
  <c r="E5562" i="9"/>
  <c r="E5561" i="9"/>
  <c r="E5560" i="9"/>
  <c r="E5559" i="9"/>
  <c r="E5558" i="9"/>
  <c r="E5557" i="9"/>
  <c r="E5556" i="9"/>
  <c r="E5555" i="9"/>
  <c r="E5554" i="9"/>
  <c r="E5553" i="9"/>
  <c r="E5552" i="9"/>
  <c r="E5551" i="9"/>
  <c r="E5550" i="9"/>
  <c r="E5549" i="9"/>
  <c r="E5548" i="9"/>
  <c r="E5547" i="9"/>
  <c r="E5546" i="9"/>
  <c r="E5545" i="9"/>
  <c r="E5544" i="9"/>
  <c r="E5543" i="9"/>
  <c r="E5542" i="9"/>
  <c r="E5541" i="9"/>
  <c r="E5540" i="9"/>
  <c r="E5539" i="9"/>
  <c r="E5538" i="9"/>
  <c r="E5537" i="9"/>
  <c r="E5536" i="9"/>
  <c r="E5535" i="9"/>
  <c r="E5534" i="9"/>
  <c r="E5533" i="9"/>
  <c r="E5532" i="9"/>
  <c r="E5531" i="9"/>
  <c r="E5530" i="9"/>
  <c r="E5529" i="9"/>
  <c r="E5528" i="9"/>
  <c r="E5527" i="9"/>
  <c r="E5526" i="9"/>
  <c r="E5525" i="9"/>
  <c r="E5524" i="9"/>
  <c r="E5523" i="9"/>
  <c r="E5522" i="9"/>
  <c r="E5521" i="9"/>
  <c r="E5520" i="9"/>
  <c r="E5519" i="9"/>
  <c r="E5518" i="9"/>
  <c r="E5517" i="9"/>
  <c r="E5516" i="9"/>
  <c r="E5515" i="9"/>
  <c r="E5514" i="9"/>
  <c r="E5513" i="9"/>
  <c r="E5512" i="9"/>
  <c r="E5511" i="9"/>
  <c r="E5510" i="9"/>
  <c r="E5509" i="9"/>
  <c r="E5508" i="9"/>
  <c r="E5507" i="9"/>
  <c r="E5506" i="9"/>
  <c r="E5505" i="9"/>
  <c r="E5504" i="9"/>
  <c r="E5503" i="9"/>
  <c r="E5502" i="9"/>
  <c r="E5501" i="9"/>
  <c r="E5500" i="9"/>
  <c r="E5499" i="9"/>
  <c r="E5498" i="9"/>
  <c r="E5497" i="9"/>
  <c r="E5496" i="9"/>
  <c r="E5495" i="9"/>
  <c r="E5494" i="9"/>
  <c r="E5493" i="9"/>
  <c r="E5492" i="9"/>
  <c r="E5491" i="9"/>
  <c r="E5490" i="9"/>
  <c r="E5489" i="9"/>
  <c r="E5488" i="9"/>
  <c r="E5487" i="9"/>
  <c r="E5486" i="9"/>
  <c r="E5485" i="9"/>
  <c r="E5484" i="9"/>
  <c r="E5483" i="9"/>
  <c r="E5482" i="9"/>
  <c r="E5481" i="9"/>
  <c r="E5480" i="9"/>
  <c r="E5479" i="9"/>
  <c r="E5478" i="9"/>
  <c r="E5477" i="9"/>
  <c r="E5476" i="9"/>
  <c r="E5475" i="9"/>
  <c r="E5474" i="9"/>
  <c r="E5473" i="9"/>
  <c r="E5472" i="9"/>
  <c r="E5471" i="9"/>
  <c r="E5470" i="9"/>
  <c r="E5469" i="9"/>
  <c r="E5468" i="9"/>
  <c r="E5467" i="9"/>
  <c r="E5466" i="9"/>
  <c r="E5465" i="9"/>
  <c r="E5464" i="9"/>
  <c r="E5463" i="9"/>
  <c r="E5462" i="9"/>
  <c r="E5461" i="9"/>
  <c r="E5460" i="9"/>
  <c r="E5459" i="9"/>
  <c r="E5458" i="9"/>
  <c r="E5457" i="9"/>
  <c r="E5456" i="9"/>
  <c r="E5455" i="9"/>
  <c r="E5454" i="9"/>
  <c r="E5453" i="9"/>
  <c r="E5452" i="9"/>
  <c r="E5451" i="9"/>
  <c r="E5450" i="9"/>
  <c r="E5449" i="9"/>
  <c r="E5448" i="9"/>
  <c r="E5447" i="9"/>
  <c r="E5446" i="9"/>
  <c r="E5445" i="9"/>
  <c r="E5444" i="9"/>
  <c r="E5443" i="9"/>
  <c r="E5442" i="9"/>
  <c r="E5441" i="9"/>
  <c r="E5440" i="9"/>
  <c r="E5439" i="9"/>
  <c r="E5438" i="9"/>
  <c r="E5437" i="9"/>
  <c r="E5436" i="9"/>
  <c r="E5435" i="9"/>
  <c r="E5434" i="9"/>
  <c r="E5433" i="9"/>
  <c r="E5432" i="9"/>
  <c r="E5431" i="9"/>
  <c r="E5430" i="9"/>
  <c r="E5429" i="9"/>
  <c r="E5428" i="9"/>
  <c r="E5427" i="9"/>
  <c r="E5426" i="9"/>
  <c r="E5425" i="9"/>
  <c r="E5424" i="9"/>
  <c r="E5423" i="9"/>
  <c r="E5422" i="9"/>
  <c r="E5421" i="9"/>
  <c r="E5420" i="9"/>
  <c r="E5419" i="9"/>
  <c r="E5418" i="9"/>
  <c r="E5417" i="9"/>
  <c r="E5416" i="9"/>
  <c r="E5415" i="9"/>
  <c r="E5414" i="9"/>
  <c r="E5413" i="9"/>
  <c r="E5412" i="9"/>
  <c r="E5411" i="9"/>
  <c r="E5410" i="9"/>
  <c r="E5409" i="9"/>
  <c r="E5408" i="9"/>
  <c r="E5407" i="9"/>
  <c r="E5406" i="9"/>
  <c r="E5405" i="9"/>
  <c r="E5404" i="9"/>
  <c r="E5403" i="9"/>
  <c r="E5402" i="9"/>
  <c r="E5401" i="9"/>
  <c r="E5400" i="9"/>
  <c r="E5399" i="9"/>
  <c r="E5398" i="9"/>
  <c r="E5397" i="9"/>
  <c r="E5396" i="9"/>
  <c r="E5395" i="9"/>
  <c r="E5394" i="9"/>
  <c r="E5393" i="9"/>
  <c r="E5392" i="9"/>
  <c r="E5391" i="9"/>
  <c r="E5390" i="9"/>
  <c r="E5389" i="9"/>
  <c r="E5388" i="9"/>
  <c r="E5387" i="9"/>
  <c r="E5386" i="9"/>
  <c r="E5385" i="9"/>
  <c r="E5384" i="9"/>
  <c r="E5383" i="9"/>
  <c r="E5382" i="9"/>
  <c r="E5381" i="9"/>
  <c r="E5380" i="9"/>
  <c r="E5379" i="9"/>
  <c r="E5378" i="9"/>
  <c r="E5377" i="9"/>
  <c r="E5376" i="9"/>
  <c r="E5375" i="9"/>
  <c r="E5374" i="9"/>
  <c r="E5373" i="9"/>
  <c r="E5372" i="9"/>
  <c r="E5371" i="9"/>
  <c r="E5370" i="9"/>
  <c r="E5369" i="9"/>
  <c r="E5368" i="9"/>
  <c r="E5367" i="9"/>
  <c r="E5366" i="9"/>
  <c r="E5365" i="9"/>
  <c r="E5364" i="9"/>
  <c r="E5363" i="9"/>
  <c r="E5362" i="9"/>
  <c r="E5361" i="9"/>
  <c r="E5360" i="9"/>
  <c r="E5359" i="9"/>
  <c r="E5358" i="9"/>
  <c r="E5357" i="9"/>
  <c r="E5356" i="9"/>
  <c r="E5355" i="9"/>
  <c r="E5354" i="9"/>
  <c r="E5353" i="9"/>
  <c r="E5352" i="9"/>
  <c r="E5351" i="9"/>
  <c r="E5350" i="9"/>
  <c r="E5349" i="9"/>
  <c r="E5348" i="9"/>
  <c r="E5347" i="9"/>
  <c r="E5346" i="9"/>
  <c r="E5345" i="9"/>
  <c r="E5344" i="9"/>
  <c r="E5343" i="9"/>
  <c r="E5342" i="9"/>
  <c r="E5341" i="9"/>
  <c r="E5340" i="9"/>
  <c r="E5339" i="9"/>
  <c r="E5338" i="9"/>
  <c r="E5337" i="9"/>
  <c r="E5336" i="9"/>
  <c r="E5335" i="9"/>
  <c r="E5334" i="9"/>
  <c r="E5333" i="9"/>
  <c r="E5332" i="9"/>
  <c r="E5331" i="9"/>
  <c r="E5330" i="9"/>
  <c r="E5329" i="9"/>
  <c r="E5328" i="9"/>
  <c r="E5327" i="9"/>
  <c r="E5326" i="9"/>
  <c r="E5325" i="9"/>
  <c r="E5324" i="9"/>
  <c r="E5323" i="9"/>
  <c r="E5322" i="9"/>
  <c r="E5321" i="9"/>
  <c r="E5320" i="9"/>
  <c r="E5319" i="9"/>
  <c r="E5318" i="9"/>
  <c r="E5317" i="9"/>
  <c r="E5316" i="9"/>
  <c r="E5315" i="9"/>
  <c r="E5314" i="9"/>
  <c r="E5313" i="9"/>
  <c r="E5312" i="9"/>
  <c r="E5311" i="9"/>
  <c r="E5310" i="9"/>
  <c r="E5309" i="9"/>
  <c r="E5308" i="9"/>
  <c r="E5307" i="9"/>
  <c r="E5306" i="9"/>
  <c r="E5305" i="9"/>
  <c r="E5304" i="9"/>
  <c r="E5303" i="9"/>
  <c r="E5302" i="9"/>
  <c r="E5301" i="9"/>
  <c r="E5300" i="9"/>
  <c r="E5299" i="9"/>
  <c r="E5298" i="9"/>
  <c r="E5297" i="9"/>
  <c r="E5296" i="9"/>
  <c r="E5295" i="9"/>
  <c r="E5294" i="9"/>
  <c r="E5293" i="9"/>
  <c r="E5292" i="9"/>
  <c r="E5291" i="9"/>
  <c r="E5290" i="9"/>
  <c r="E5289" i="9"/>
  <c r="E5288" i="9"/>
  <c r="E5287" i="9"/>
  <c r="E5286" i="9"/>
  <c r="E5285" i="9"/>
  <c r="E5284" i="9"/>
  <c r="E5283" i="9"/>
  <c r="E5282" i="9"/>
  <c r="E5281" i="9"/>
  <c r="E5280" i="9"/>
  <c r="E5279" i="9"/>
  <c r="E5278" i="9"/>
  <c r="E5277" i="9"/>
  <c r="E5276" i="9"/>
  <c r="E5275" i="9"/>
  <c r="E5274" i="9"/>
  <c r="E5273" i="9"/>
  <c r="E5272" i="9"/>
  <c r="E5271" i="9"/>
  <c r="E5270" i="9"/>
  <c r="E5269" i="9"/>
  <c r="E5268" i="9"/>
  <c r="E5267" i="9"/>
  <c r="E5266" i="9"/>
  <c r="E5265" i="9"/>
  <c r="E5264" i="9"/>
  <c r="E5263" i="9"/>
  <c r="E5262" i="9"/>
  <c r="E5261" i="9"/>
  <c r="E5260" i="9"/>
  <c r="E5259" i="9"/>
  <c r="E5258" i="9"/>
  <c r="E5257" i="9"/>
  <c r="E5256" i="9"/>
  <c r="E5255" i="9"/>
  <c r="E5254" i="9"/>
  <c r="E5253" i="9"/>
  <c r="E5252" i="9"/>
  <c r="E5251" i="9"/>
  <c r="E5250" i="9"/>
  <c r="E5249" i="9"/>
  <c r="E5248" i="9"/>
  <c r="E5247" i="9"/>
  <c r="E5246" i="9"/>
  <c r="E5245" i="9"/>
  <c r="E5244" i="9"/>
  <c r="E5243" i="9"/>
  <c r="E5242" i="9"/>
  <c r="E5241" i="9"/>
  <c r="E5240" i="9"/>
  <c r="E5239" i="9"/>
  <c r="E5238" i="9"/>
  <c r="E5237" i="9"/>
  <c r="E5236" i="9"/>
  <c r="E5235" i="9"/>
  <c r="E5234" i="9"/>
  <c r="E5233" i="9"/>
  <c r="E5232" i="9"/>
  <c r="E5231" i="9"/>
  <c r="E5230" i="9"/>
  <c r="E5229" i="9"/>
  <c r="E5228" i="9"/>
  <c r="E5227" i="9"/>
  <c r="E5226" i="9"/>
  <c r="E5225" i="9"/>
  <c r="E5224" i="9"/>
  <c r="E5223" i="9"/>
  <c r="E5222" i="9"/>
  <c r="E5221" i="9"/>
  <c r="E5220" i="9"/>
  <c r="E5219" i="9"/>
  <c r="E5218" i="9"/>
  <c r="E5217" i="9"/>
  <c r="E5216" i="9"/>
  <c r="E5215" i="9"/>
  <c r="E5214" i="9"/>
  <c r="E5213" i="9"/>
  <c r="E5212" i="9"/>
  <c r="E5211" i="9"/>
  <c r="E5210" i="9"/>
  <c r="E5209" i="9"/>
  <c r="E5208" i="9"/>
  <c r="E5207" i="9"/>
  <c r="E5206" i="9"/>
  <c r="E5205" i="9"/>
  <c r="E5204" i="9"/>
  <c r="E5203" i="9"/>
  <c r="E5202" i="9"/>
  <c r="E5201" i="9"/>
  <c r="E5200" i="9"/>
  <c r="E5199" i="9"/>
  <c r="E5198" i="9"/>
  <c r="E5197" i="9"/>
  <c r="E5196" i="9"/>
  <c r="E5195" i="9"/>
  <c r="E5194" i="9"/>
  <c r="E5193" i="9"/>
  <c r="E5192" i="9"/>
  <c r="E5191" i="9"/>
  <c r="E5190" i="9"/>
  <c r="E5189" i="9"/>
  <c r="E5188" i="9"/>
  <c r="E5187" i="9"/>
  <c r="E5186" i="9"/>
  <c r="E5185" i="9"/>
  <c r="E5184" i="9"/>
  <c r="E5183" i="9"/>
  <c r="E5182" i="9"/>
  <c r="E5181" i="9"/>
  <c r="E5180" i="9"/>
  <c r="E5179" i="9"/>
  <c r="E5178" i="9"/>
  <c r="E5177" i="9"/>
  <c r="E5176" i="9"/>
  <c r="E5175" i="9"/>
  <c r="E5174" i="9"/>
  <c r="E5173" i="9"/>
  <c r="E5172" i="9"/>
  <c r="E5171" i="9"/>
  <c r="E5170" i="9"/>
  <c r="E5169" i="9"/>
  <c r="E5168" i="9"/>
  <c r="E5167" i="9"/>
  <c r="E5166" i="9"/>
  <c r="E5165" i="9"/>
  <c r="E5164" i="9"/>
  <c r="E5163" i="9"/>
  <c r="E5162" i="9"/>
  <c r="E5161" i="9"/>
  <c r="E5160" i="9"/>
  <c r="E5159" i="9"/>
  <c r="E5158" i="9"/>
  <c r="E5157" i="9"/>
  <c r="E5156" i="9"/>
  <c r="E5155" i="9"/>
  <c r="E5154" i="9"/>
  <c r="E5153" i="9"/>
  <c r="E5152" i="9"/>
  <c r="E5151" i="9"/>
  <c r="E5150" i="9"/>
  <c r="E5149" i="9"/>
  <c r="E5148" i="9"/>
  <c r="E5147" i="9"/>
  <c r="E5146" i="9"/>
  <c r="E5145" i="9"/>
  <c r="E5144" i="9"/>
  <c r="E5143" i="9"/>
  <c r="E5142" i="9"/>
  <c r="E5141" i="9"/>
  <c r="E5140" i="9"/>
  <c r="E5139" i="9"/>
  <c r="E5138" i="9"/>
  <c r="E5137" i="9"/>
  <c r="E5136" i="9"/>
  <c r="E5135" i="9"/>
  <c r="E5134" i="9"/>
  <c r="E5133" i="9"/>
  <c r="E5132" i="9"/>
  <c r="E5131" i="9"/>
  <c r="E5130" i="9"/>
  <c r="E5129" i="9"/>
  <c r="E5128" i="9"/>
  <c r="E5127" i="9"/>
  <c r="E5126" i="9"/>
  <c r="E5125" i="9"/>
  <c r="E5124" i="9"/>
  <c r="E5123" i="9"/>
  <c r="E5122" i="9"/>
  <c r="E5121" i="9"/>
  <c r="E5120" i="9"/>
  <c r="E5119" i="9"/>
  <c r="E5118" i="9"/>
  <c r="E5117" i="9"/>
  <c r="E5116" i="9"/>
  <c r="E5115" i="9"/>
  <c r="E5114" i="9"/>
  <c r="E5113" i="9"/>
  <c r="E5112" i="9"/>
  <c r="E5111" i="9"/>
  <c r="E5110" i="9"/>
  <c r="E5109" i="9"/>
  <c r="E5108" i="9"/>
  <c r="E5107" i="9"/>
  <c r="E5106" i="9"/>
  <c r="E5105" i="9"/>
  <c r="E5104" i="9"/>
  <c r="E5103" i="9"/>
  <c r="E5102" i="9"/>
  <c r="E5101" i="9"/>
  <c r="E5100" i="9"/>
  <c r="E5099" i="9"/>
  <c r="E5098" i="9"/>
  <c r="E5097" i="9"/>
  <c r="E5096" i="9"/>
  <c r="E5095" i="9"/>
  <c r="E5094" i="9"/>
  <c r="E5093" i="9"/>
  <c r="E5092" i="9"/>
  <c r="E5091" i="9"/>
  <c r="E5090" i="9"/>
  <c r="E5089" i="9"/>
  <c r="E5088" i="9"/>
  <c r="E5087" i="9"/>
  <c r="E5086" i="9"/>
  <c r="E5085" i="9"/>
  <c r="E5084" i="9"/>
  <c r="E5083" i="9"/>
  <c r="E5082" i="9"/>
  <c r="E5081" i="9"/>
  <c r="E5080" i="9"/>
  <c r="E5079" i="9"/>
  <c r="E5078" i="9"/>
  <c r="E5077" i="9"/>
  <c r="E5076" i="9"/>
  <c r="E5075" i="9"/>
  <c r="E5074" i="9"/>
  <c r="E5073" i="9"/>
  <c r="E5072" i="9"/>
  <c r="E5071" i="9"/>
  <c r="E5070" i="9"/>
  <c r="E5069" i="9"/>
  <c r="E5068" i="9"/>
  <c r="E5067" i="9"/>
  <c r="E5066" i="9"/>
  <c r="E5065" i="9"/>
  <c r="E5064" i="9"/>
  <c r="E5063" i="9"/>
  <c r="E5062" i="9"/>
  <c r="E5061" i="9"/>
  <c r="E5060" i="9"/>
  <c r="E5059" i="9"/>
  <c r="E5058" i="9"/>
  <c r="E5057" i="9"/>
  <c r="E5056" i="9"/>
  <c r="E5055" i="9"/>
  <c r="E5054" i="9"/>
  <c r="E5053" i="9"/>
  <c r="E5052" i="9"/>
  <c r="E5051" i="9"/>
  <c r="E5050" i="9"/>
  <c r="E5049" i="9"/>
  <c r="E5048" i="9"/>
  <c r="E5047" i="9"/>
  <c r="E5046" i="9"/>
  <c r="E5045" i="9"/>
  <c r="E5044" i="9"/>
  <c r="E5043" i="9"/>
  <c r="E5042" i="9"/>
  <c r="E5041" i="9"/>
  <c r="E5040" i="9"/>
  <c r="E5039" i="9"/>
  <c r="E5038" i="9"/>
  <c r="E5037" i="9"/>
  <c r="E5036" i="9"/>
  <c r="E5035" i="9"/>
  <c r="E5034" i="9"/>
  <c r="E5033" i="9"/>
  <c r="E5032" i="9"/>
  <c r="E5031" i="9"/>
  <c r="E5030" i="9"/>
  <c r="E5029" i="9"/>
  <c r="E5028" i="9"/>
  <c r="E5027" i="9"/>
  <c r="E5026" i="9"/>
  <c r="E5025" i="9"/>
  <c r="E5024" i="9"/>
  <c r="E5023" i="9"/>
  <c r="E5022" i="9"/>
  <c r="E5021" i="9"/>
  <c r="E5020" i="9"/>
  <c r="E5019" i="9"/>
  <c r="E5018" i="9"/>
  <c r="E5017" i="9"/>
  <c r="E5016" i="9"/>
  <c r="E5015" i="9"/>
  <c r="E5014" i="9"/>
  <c r="E5013" i="9"/>
  <c r="E5012" i="9"/>
  <c r="E5011" i="9"/>
  <c r="E5010" i="9"/>
  <c r="E5009" i="9"/>
  <c r="E5008" i="9"/>
  <c r="E5007" i="9"/>
  <c r="E5006" i="9"/>
  <c r="E5005" i="9"/>
  <c r="E5004" i="9"/>
  <c r="E5003" i="9"/>
  <c r="E5002" i="9"/>
  <c r="E5001" i="9"/>
  <c r="E5000" i="9"/>
  <c r="E4999" i="9"/>
  <c r="E4998" i="9"/>
  <c r="E4997" i="9"/>
  <c r="E4996" i="9"/>
  <c r="E4995" i="9"/>
  <c r="E4994" i="9"/>
  <c r="E4993" i="9"/>
  <c r="E4992" i="9"/>
  <c r="E4991" i="9"/>
  <c r="E4990" i="9"/>
  <c r="E4989" i="9"/>
  <c r="E4988" i="9"/>
  <c r="E4987" i="9"/>
  <c r="E4986" i="9"/>
  <c r="E4985" i="9"/>
  <c r="E4984" i="9"/>
  <c r="E4983" i="9"/>
  <c r="E4982" i="9"/>
  <c r="E4981" i="9"/>
  <c r="E4980" i="9"/>
  <c r="E4979" i="9"/>
  <c r="E4978" i="9"/>
  <c r="E4977" i="9"/>
  <c r="E4976" i="9"/>
  <c r="E4975" i="9"/>
  <c r="E4974" i="9"/>
  <c r="E4973" i="9"/>
  <c r="E4972" i="9"/>
  <c r="E4971" i="9"/>
  <c r="E4970" i="9"/>
  <c r="E4969" i="9"/>
  <c r="E4968" i="9"/>
  <c r="E4967" i="9"/>
  <c r="E4966" i="9"/>
  <c r="E4965" i="9"/>
  <c r="E4964" i="9"/>
  <c r="E4963" i="9"/>
  <c r="E4962" i="9"/>
  <c r="E4961" i="9"/>
  <c r="E4960" i="9"/>
  <c r="E4959" i="9"/>
  <c r="E4958" i="9"/>
  <c r="E4957" i="9"/>
  <c r="E4956" i="9"/>
  <c r="E4955" i="9"/>
  <c r="E4954" i="9"/>
  <c r="E4953" i="9"/>
  <c r="E4952" i="9"/>
  <c r="E4951" i="9"/>
  <c r="E4950" i="9"/>
  <c r="E4949" i="9"/>
  <c r="E4948" i="9"/>
  <c r="E4947" i="9"/>
  <c r="E4946" i="9"/>
  <c r="E4945" i="9"/>
  <c r="E4944" i="9"/>
  <c r="E4943" i="9"/>
  <c r="E4942" i="9"/>
  <c r="E4941" i="9"/>
  <c r="E4940" i="9"/>
  <c r="E4939" i="9"/>
  <c r="E4938" i="9"/>
  <c r="E4937" i="9"/>
  <c r="E4936" i="9"/>
  <c r="E4935" i="9"/>
  <c r="E4934" i="9"/>
  <c r="E4933" i="9"/>
  <c r="E4932" i="9"/>
  <c r="E4931" i="9"/>
  <c r="E4930" i="9"/>
  <c r="E4929" i="9"/>
  <c r="E4928" i="9"/>
  <c r="E4927" i="9"/>
  <c r="E4926" i="9"/>
  <c r="E4925" i="9"/>
  <c r="E4924" i="9"/>
  <c r="E4923" i="9"/>
  <c r="E4922" i="9"/>
  <c r="E4921" i="9"/>
  <c r="E4920" i="9"/>
  <c r="E4919" i="9"/>
  <c r="E4918" i="9"/>
  <c r="E4917" i="9"/>
  <c r="E4916" i="9"/>
  <c r="E4915" i="9"/>
  <c r="E4914" i="9"/>
  <c r="E4913" i="9"/>
  <c r="E4912" i="9"/>
  <c r="E4911" i="9"/>
  <c r="E4910" i="9"/>
  <c r="E4909" i="9"/>
  <c r="E4908" i="9"/>
  <c r="E4907" i="9"/>
  <c r="E4906" i="9"/>
  <c r="E4905" i="9"/>
  <c r="E4904" i="9"/>
  <c r="E4903" i="9"/>
  <c r="E4902" i="9"/>
  <c r="E4901" i="9"/>
  <c r="E4900" i="9"/>
  <c r="E4899" i="9"/>
  <c r="E4898" i="9"/>
  <c r="E4897" i="9"/>
  <c r="E4896" i="9"/>
  <c r="E4895" i="9"/>
  <c r="E4894" i="9"/>
  <c r="E4893" i="9"/>
  <c r="E4892" i="9"/>
  <c r="E4891" i="9"/>
  <c r="E4890" i="9"/>
  <c r="E4889" i="9"/>
  <c r="E4888" i="9"/>
  <c r="E4887" i="9"/>
  <c r="E4886" i="9"/>
  <c r="E4885" i="9"/>
  <c r="E4884" i="9"/>
  <c r="E4883" i="9"/>
  <c r="E4882" i="9"/>
  <c r="E4881" i="9"/>
  <c r="E4880" i="9"/>
  <c r="E4879" i="9"/>
  <c r="E4878" i="9"/>
  <c r="E4877" i="9"/>
  <c r="E4876" i="9"/>
  <c r="E4875" i="9"/>
  <c r="E4874" i="9"/>
  <c r="E4873" i="9"/>
  <c r="E4872" i="9"/>
  <c r="E4871" i="9"/>
  <c r="E4870" i="9"/>
  <c r="E4869" i="9"/>
  <c r="E4868" i="9"/>
  <c r="E4867" i="9"/>
  <c r="E4866" i="9"/>
  <c r="E4865" i="9"/>
  <c r="E4864" i="9"/>
  <c r="E4863" i="9"/>
  <c r="E4862" i="9"/>
  <c r="E4861" i="9"/>
  <c r="E4860" i="9"/>
  <c r="E4859" i="9"/>
  <c r="E4858" i="9"/>
  <c r="E4857" i="9"/>
  <c r="E4856" i="9"/>
  <c r="E4855" i="9"/>
  <c r="E4854" i="9"/>
  <c r="E4853" i="9"/>
  <c r="E4852" i="9"/>
  <c r="E4851" i="9"/>
  <c r="E4850" i="9"/>
  <c r="E4849" i="9"/>
  <c r="E4848" i="9"/>
  <c r="E4847" i="9"/>
  <c r="E4846" i="9"/>
  <c r="E4845" i="9"/>
  <c r="E4844" i="9"/>
  <c r="E4843" i="9"/>
  <c r="E4842" i="9"/>
  <c r="E4841" i="9"/>
  <c r="E4840" i="9"/>
  <c r="E4839" i="9"/>
  <c r="E4838" i="9"/>
  <c r="E4837" i="9"/>
  <c r="E4836" i="9"/>
  <c r="E4835" i="9"/>
  <c r="E4834" i="9"/>
  <c r="E4833" i="9"/>
  <c r="E4832" i="9"/>
  <c r="E4831" i="9"/>
  <c r="E4830" i="9"/>
  <c r="E4829" i="9"/>
  <c r="E4828" i="9"/>
  <c r="E4827" i="9"/>
  <c r="E4826" i="9"/>
  <c r="E4825" i="9"/>
  <c r="E4824" i="9"/>
  <c r="E4823" i="9"/>
  <c r="E4822" i="9"/>
  <c r="E4821" i="9"/>
  <c r="E4820" i="9"/>
  <c r="E4819" i="9"/>
  <c r="E4818" i="9"/>
  <c r="E4817" i="9"/>
  <c r="E4816" i="9"/>
  <c r="E4815" i="9"/>
  <c r="E4814" i="9"/>
  <c r="E4813" i="9"/>
  <c r="E4812" i="9"/>
  <c r="E4811" i="9"/>
  <c r="E4810" i="9"/>
  <c r="E4809" i="9"/>
  <c r="E4808" i="9"/>
  <c r="E4807" i="9"/>
  <c r="E4806" i="9"/>
  <c r="E4805" i="9"/>
  <c r="E4804" i="9"/>
  <c r="E4803" i="9"/>
  <c r="E4802" i="9"/>
  <c r="E4801" i="9"/>
  <c r="E4800" i="9"/>
  <c r="E4799" i="9"/>
  <c r="E4798" i="9"/>
  <c r="E4797" i="9"/>
  <c r="E4796" i="9"/>
  <c r="E4795" i="9"/>
  <c r="E4794" i="9"/>
  <c r="E4793" i="9"/>
  <c r="E4792" i="9"/>
  <c r="E4791" i="9"/>
  <c r="E4790" i="9"/>
  <c r="E4789" i="9"/>
  <c r="E4788" i="9"/>
  <c r="E4787" i="9"/>
  <c r="E4786" i="9"/>
  <c r="E4785" i="9"/>
  <c r="E4784" i="9"/>
  <c r="E4783" i="9"/>
  <c r="E4782" i="9"/>
  <c r="E4781" i="9"/>
  <c r="E4780" i="9"/>
  <c r="E4779" i="9"/>
  <c r="E4778" i="9"/>
  <c r="E4777" i="9"/>
  <c r="E4776" i="9"/>
  <c r="E4775" i="9"/>
  <c r="E4774" i="9"/>
  <c r="E4773" i="9"/>
  <c r="E4772" i="9"/>
  <c r="E4771" i="9"/>
  <c r="E4770" i="9"/>
  <c r="E4769" i="9"/>
  <c r="E4768" i="9"/>
  <c r="E4767" i="9"/>
  <c r="E4766" i="9"/>
  <c r="E4765" i="9"/>
  <c r="E4764" i="9"/>
  <c r="E4763" i="9"/>
  <c r="E4762" i="9"/>
  <c r="E4761" i="9"/>
  <c r="E4760" i="9"/>
  <c r="E4759" i="9"/>
  <c r="E4758" i="9"/>
  <c r="E4757" i="9"/>
  <c r="E4756" i="9"/>
  <c r="E4755" i="9"/>
  <c r="E4754" i="9"/>
  <c r="E4753" i="9"/>
  <c r="E4752" i="9"/>
  <c r="E4751" i="9"/>
  <c r="E4750" i="9"/>
  <c r="E4749" i="9"/>
  <c r="E4748" i="9"/>
  <c r="E4747" i="9"/>
  <c r="E4746" i="9"/>
  <c r="E4745" i="9"/>
  <c r="E4744" i="9"/>
  <c r="E4743" i="9"/>
  <c r="E4742" i="9"/>
  <c r="E4741" i="9"/>
  <c r="E4740" i="9"/>
  <c r="E4739" i="9"/>
  <c r="E4738" i="9"/>
  <c r="E4737" i="9"/>
  <c r="E4736" i="9"/>
  <c r="E4735" i="9"/>
  <c r="E4734" i="9"/>
  <c r="E4733" i="9"/>
  <c r="E4732" i="9"/>
  <c r="E4731" i="9"/>
  <c r="E4730" i="9"/>
  <c r="E4729" i="9"/>
  <c r="E4728" i="9"/>
  <c r="E4727" i="9"/>
  <c r="E4726" i="9"/>
  <c r="E4725" i="9"/>
  <c r="E4724" i="9"/>
  <c r="E4723" i="9"/>
  <c r="E4722" i="9"/>
  <c r="E4721" i="9"/>
  <c r="E4720" i="9"/>
  <c r="E4719" i="9"/>
  <c r="E4718" i="9"/>
  <c r="E4717" i="9"/>
  <c r="E4716" i="9"/>
  <c r="E4715" i="9"/>
  <c r="E4714" i="9"/>
  <c r="E4713" i="9"/>
  <c r="E4712" i="9"/>
  <c r="E4711" i="9"/>
  <c r="E4710" i="9"/>
  <c r="E4709" i="9"/>
  <c r="E4708" i="9"/>
  <c r="E4707" i="9"/>
  <c r="E4706" i="9"/>
  <c r="E4705" i="9"/>
  <c r="E4704" i="9"/>
  <c r="E4703" i="9"/>
  <c r="E4702" i="9"/>
  <c r="E4701" i="9"/>
  <c r="E4700" i="9"/>
  <c r="E4699" i="9"/>
  <c r="E4698" i="9"/>
  <c r="E4697" i="9"/>
  <c r="E4696" i="9"/>
  <c r="E4695" i="9"/>
  <c r="E4694" i="9"/>
  <c r="E4693" i="9"/>
  <c r="E4692" i="9"/>
  <c r="E4691" i="9"/>
  <c r="E4690" i="9"/>
  <c r="E4689" i="9"/>
  <c r="E4688" i="9"/>
  <c r="E4687" i="9"/>
  <c r="E4686" i="9"/>
  <c r="E4685" i="9"/>
  <c r="E4684" i="9"/>
  <c r="E4683" i="9"/>
  <c r="E4682" i="9"/>
  <c r="E4681" i="9"/>
  <c r="E4680" i="9"/>
  <c r="E4679" i="9"/>
  <c r="E4678" i="9"/>
  <c r="E4677" i="9"/>
  <c r="E4676" i="9"/>
  <c r="E4675" i="9"/>
  <c r="E4674" i="9"/>
  <c r="E4673" i="9"/>
  <c r="E4672" i="9"/>
  <c r="E4671" i="9"/>
  <c r="E4670" i="9"/>
  <c r="E4669" i="9"/>
  <c r="E4668" i="9"/>
  <c r="E4667" i="9"/>
  <c r="E4666" i="9"/>
  <c r="E4665" i="9"/>
  <c r="E4664" i="9"/>
  <c r="E4663" i="9"/>
  <c r="E4662" i="9"/>
  <c r="E4661" i="9"/>
  <c r="E4660" i="9"/>
  <c r="E4659" i="9"/>
  <c r="E4658" i="9"/>
  <c r="E4657" i="9"/>
  <c r="E4656" i="9"/>
  <c r="E4655" i="9"/>
  <c r="E4654" i="9"/>
  <c r="E4653" i="9"/>
  <c r="E4652" i="9"/>
  <c r="E4651" i="9"/>
  <c r="E4650" i="9"/>
  <c r="E4649" i="9"/>
  <c r="E4648" i="9"/>
  <c r="E4647" i="9"/>
  <c r="E4646" i="9"/>
  <c r="E4645" i="9"/>
  <c r="E4644" i="9"/>
  <c r="E4643" i="9"/>
  <c r="E4642" i="9"/>
  <c r="E4641" i="9"/>
  <c r="E4640" i="9"/>
  <c r="E4639" i="9"/>
  <c r="E4638" i="9"/>
  <c r="E4637" i="9"/>
  <c r="E4636" i="9"/>
  <c r="E4635" i="9"/>
  <c r="E4634" i="9"/>
  <c r="E4633" i="9"/>
  <c r="E4632" i="9"/>
  <c r="E4631" i="9"/>
  <c r="E4630" i="9"/>
  <c r="E4629" i="9"/>
  <c r="E4628" i="9"/>
  <c r="E4627" i="9"/>
  <c r="E4626" i="9"/>
  <c r="E4625" i="9"/>
  <c r="E4624" i="9"/>
  <c r="E4623" i="9"/>
  <c r="E4622" i="9"/>
  <c r="E4621" i="9"/>
  <c r="E4620" i="9"/>
  <c r="E4619" i="9"/>
  <c r="E4618" i="9"/>
  <c r="E4617" i="9"/>
  <c r="E4616" i="9"/>
  <c r="E4615" i="9"/>
  <c r="E4614" i="9"/>
  <c r="E4613" i="9"/>
  <c r="E4612" i="9"/>
  <c r="E4611" i="9"/>
  <c r="E4610" i="9"/>
  <c r="E4609" i="9"/>
  <c r="E4608" i="9"/>
  <c r="E4607" i="9"/>
  <c r="E4606" i="9"/>
  <c r="E4605" i="9"/>
  <c r="E4604" i="9"/>
  <c r="E4603" i="9"/>
  <c r="E4602" i="9"/>
  <c r="E4601" i="9"/>
  <c r="E4600" i="9"/>
  <c r="E4599" i="9"/>
  <c r="E4598" i="9"/>
  <c r="E4597" i="9"/>
  <c r="E4596" i="9"/>
  <c r="E4595" i="9"/>
  <c r="E4594" i="9"/>
  <c r="E4593" i="9"/>
  <c r="E4592" i="9"/>
  <c r="E4591" i="9"/>
  <c r="E4590" i="9"/>
  <c r="E4589" i="9"/>
  <c r="E4588" i="9"/>
  <c r="E4587" i="9"/>
  <c r="E4586" i="9"/>
  <c r="E4585" i="9"/>
  <c r="E4584" i="9"/>
  <c r="E4583" i="9"/>
  <c r="E4582" i="9"/>
  <c r="E4581" i="9"/>
  <c r="E4580" i="9"/>
  <c r="E4579" i="9"/>
  <c r="E4578" i="9"/>
  <c r="E4577" i="9"/>
  <c r="E4576" i="9"/>
  <c r="E4575" i="9"/>
  <c r="E4574" i="9"/>
  <c r="E4573" i="9"/>
  <c r="E4572" i="9"/>
  <c r="E4571" i="9"/>
  <c r="E4570" i="9"/>
  <c r="E4569" i="9"/>
  <c r="E4568" i="9"/>
  <c r="E4567" i="9"/>
  <c r="E4566" i="9"/>
  <c r="E4565" i="9"/>
  <c r="E4564" i="9"/>
  <c r="E4563" i="9"/>
  <c r="E4562" i="9"/>
  <c r="E4561" i="9"/>
  <c r="E4560" i="9"/>
  <c r="E4559" i="9"/>
  <c r="E4558" i="9"/>
  <c r="E4557" i="9"/>
  <c r="E4556" i="9"/>
  <c r="E4555" i="9"/>
  <c r="E4554" i="9"/>
  <c r="E4553" i="9"/>
  <c r="E4552" i="9"/>
  <c r="E4551" i="9"/>
  <c r="E4550" i="9"/>
  <c r="E4549" i="9"/>
  <c r="E4548" i="9"/>
  <c r="E4547" i="9"/>
  <c r="E4546" i="9"/>
  <c r="E4545" i="9"/>
  <c r="E4544" i="9"/>
  <c r="E4543" i="9"/>
  <c r="E4542" i="9"/>
  <c r="E4541" i="9"/>
  <c r="E4540" i="9"/>
  <c r="E4539" i="9"/>
  <c r="E4538" i="9"/>
  <c r="E4537" i="9"/>
  <c r="E4536" i="9"/>
  <c r="E4535" i="9"/>
  <c r="E4534" i="9"/>
  <c r="E4533" i="9"/>
  <c r="E4532" i="9"/>
  <c r="E4531" i="9"/>
  <c r="E4530" i="9"/>
  <c r="E4529" i="9"/>
  <c r="E4528" i="9"/>
  <c r="E4527" i="9"/>
  <c r="E4526" i="9"/>
  <c r="E4525" i="9"/>
  <c r="E4524" i="9"/>
  <c r="E4523" i="9"/>
  <c r="E4522" i="9"/>
  <c r="E4521" i="9"/>
  <c r="E4520" i="9"/>
  <c r="E4519" i="9"/>
  <c r="E4518" i="9"/>
  <c r="E4517" i="9"/>
  <c r="E4516" i="9"/>
  <c r="E4515" i="9"/>
  <c r="E4514" i="9"/>
  <c r="E4513" i="9"/>
  <c r="E4512" i="9"/>
  <c r="E4511" i="9"/>
  <c r="E4510" i="9"/>
  <c r="E4509" i="9"/>
  <c r="E4508" i="9"/>
  <c r="E4507" i="9"/>
  <c r="E4506" i="9"/>
  <c r="E4505" i="9"/>
  <c r="E4504" i="9"/>
  <c r="E4503" i="9"/>
  <c r="E4502" i="9"/>
  <c r="E4501" i="9"/>
  <c r="E4500" i="9"/>
  <c r="E4499" i="9"/>
  <c r="E4498" i="9"/>
  <c r="E4497" i="9"/>
  <c r="E4496" i="9"/>
  <c r="E4495" i="9"/>
  <c r="E4494" i="9"/>
  <c r="E4493" i="9"/>
  <c r="E4492" i="9"/>
  <c r="E4491" i="9"/>
  <c r="E4490" i="9"/>
  <c r="E4489" i="9"/>
  <c r="E4488" i="9"/>
  <c r="E4487" i="9"/>
  <c r="E4486" i="9"/>
  <c r="E4485" i="9"/>
  <c r="E4484" i="9"/>
  <c r="E4483" i="9"/>
  <c r="E4482" i="9"/>
  <c r="E4481" i="9"/>
  <c r="E4480" i="9"/>
  <c r="E4479" i="9"/>
  <c r="E4478" i="9"/>
  <c r="E4477" i="9"/>
  <c r="E4476" i="9"/>
  <c r="E4475" i="9"/>
  <c r="E4474" i="9"/>
  <c r="E4473" i="9"/>
  <c r="E4472" i="9"/>
  <c r="E4471" i="9"/>
  <c r="E4470" i="9"/>
  <c r="E4469" i="9"/>
  <c r="E4468" i="9"/>
  <c r="E4467" i="9"/>
  <c r="E4466" i="9"/>
  <c r="E4465" i="9"/>
  <c r="E4464" i="9"/>
  <c r="E4463" i="9"/>
  <c r="E4462" i="9"/>
  <c r="E4461" i="9"/>
  <c r="E4460" i="9"/>
  <c r="E4459" i="9"/>
  <c r="E4458" i="9"/>
  <c r="E4457" i="9"/>
  <c r="E4456" i="9"/>
  <c r="E4455" i="9"/>
  <c r="E4454" i="9"/>
  <c r="E4453" i="9"/>
  <c r="E4452" i="9"/>
  <c r="E4451" i="9"/>
  <c r="E4450" i="9"/>
  <c r="E4449" i="9"/>
  <c r="E4448" i="9"/>
  <c r="E4447" i="9"/>
  <c r="E4446" i="9"/>
  <c r="E4445" i="9"/>
  <c r="E4444" i="9"/>
  <c r="E4443" i="9"/>
  <c r="E4442" i="9"/>
  <c r="E4441" i="9"/>
  <c r="E4440" i="9"/>
  <c r="E4439" i="9"/>
  <c r="E4438" i="9"/>
  <c r="E4437" i="9"/>
  <c r="E4436" i="9"/>
  <c r="E4435" i="9"/>
  <c r="E4434" i="9"/>
  <c r="E4433" i="9"/>
  <c r="E4432" i="9"/>
  <c r="E4431" i="9"/>
  <c r="E4430" i="9"/>
  <c r="E4429" i="9"/>
  <c r="E4428" i="9"/>
  <c r="E4427" i="9"/>
  <c r="E4426" i="9"/>
  <c r="E4425" i="9"/>
  <c r="E4424" i="9"/>
  <c r="E4423" i="9"/>
  <c r="E4422" i="9"/>
  <c r="E4421" i="9"/>
  <c r="E4420" i="9"/>
  <c r="E4419" i="9"/>
  <c r="E4418" i="9"/>
  <c r="E4417" i="9"/>
  <c r="E4416" i="9"/>
  <c r="E4415" i="9"/>
  <c r="E4414" i="9"/>
  <c r="E4413" i="9"/>
  <c r="E4412" i="9"/>
  <c r="E4411" i="9"/>
  <c r="E4410" i="9"/>
  <c r="E4409" i="9"/>
  <c r="E4408" i="9"/>
  <c r="E4407" i="9"/>
  <c r="E4406" i="9"/>
  <c r="E4405" i="9"/>
  <c r="E4404" i="9"/>
  <c r="E4403" i="9"/>
  <c r="E4402" i="9"/>
  <c r="E4401" i="9"/>
  <c r="E4400" i="9"/>
  <c r="E4399" i="9"/>
  <c r="E4398" i="9"/>
  <c r="E4397" i="9"/>
  <c r="E4396" i="9"/>
  <c r="E4395" i="9"/>
  <c r="E4394" i="9"/>
  <c r="E4393" i="9"/>
  <c r="E4392" i="9"/>
  <c r="E4391" i="9"/>
  <c r="E4390" i="9"/>
  <c r="E4389" i="9"/>
  <c r="E4388" i="9"/>
  <c r="E4387" i="9"/>
  <c r="E4386" i="9"/>
  <c r="E4385" i="9"/>
  <c r="E4384" i="9"/>
  <c r="E4383" i="9"/>
  <c r="E4382" i="9"/>
  <c r="E4381" i="9"/>
  <c r="E4380" i="9"/>
  <c r="E4379" i="9"/>
  <c r="E4378" i="9"/>
  <c r="E4377" i="9"/>
  <c r="E4376" i="9"/>
  <c r="E4375" i="9"/>
  <c r="E4374" i="9"/>
  <c r="E4373" i="9"/>
  <c r="E4372" i="9"/>
  <c r="E4371" i="9"/>
  <c r="E4370" i="9"/>
  <c r="E4369" i="9"/>
  <c r="E4368" i="9"/>
  <c r="E4367" i="9"/>
  <c r="E4366" i="9"/>
  <c r="E4365" i="9"/>
  <c r="E4364" i="9"/>
  <c r="E4363" i="9"/>
  <c r="E4362" i="9"/>
  <c r="E4361" i="9"/>
  <c r="E4360" i="9"/>
  <c r="E4359" i="9"/>
  <c r="E4358" i="9"/>
  <c r="E4357" i="9"/>
  <c r="E4356" i="9"/>
  <c r="E4355" i="9"/>
  <c r="E4354" i="9"/>
  <c r="E4353" i="9"/>
  <c r="E4352" i="9"/>
  <c r="E4351" i="9"/>
  <c r="E4350" i="9"/>
  <c r="E4349" i="9"/>
  <c r="E4348" i="9"/>
  <c r="E4347" i="9"/>
  <c r="E4346" i="9"/>
  <c r="E4345" i="9"/>
  <c r="E4344" i="9"/>
  <c r="E4343" i="9"/>
  <c r="E4342" i="9"/>
  <c r="E4341" i="9"/>
  <c r="E4340" i="9"/>
  <c r="E4339" i="9"/>
  <c r="E4338" i="9"/>
  <c r="E4337" i="9"/>
  <c r="E4336" i="9"/>
  <c r="E4335" i="9"/>
  <c r="E4334" i="9"/>
  <c r="E4333" i="9"/>
  <c r="E4332" i="9"/>
  <c r="E4331" i="9"/>
  <c r="E4330" i="9"/>
  <c r="E4329" i="9"/>
  <c r="E4328" i="9"/>
  <c r="E4327" i="9"/>
  <c r="E4326" i="9"/>
  <c r="E4325" i="9"/>
  <c r="E4324" i="9"/>
  <c r="E4323" i="9"/>
  <c r="E4322" i="9"/>
  <c r="E4321" i="9"/>
  <c r="E4320" i="9"/>
  <c r="E4319" i="9"/>
  <c r="E4318" i="9"/>
  <c r="E4317" i="9"/>
  <c r="E4316" i="9"/>
  <c r="E4315" i="9"/>
  <c r="E4314" i="9"/>
  <c r="E4313" i="9"/>
  <c r="E4312" i="9"/>
  <c r="E4311" i="9"/>
  <c r="E4310" i="9"/>
  <c r="E4309" i="9"/>
  <c r="E4308" i="9"/>
  <c r="E4307" i="9"/>
  <c r="E4306" i="9"/>
  <c r="E4305" i="9"/>
  <c r="E4304" i="9"/>
  <c r="E4303" i="9"/>
  <c r="E4302" i="9"/>
  <c r="E4301" i="9"/>
  <c r="E4300" i="9"/>
  <c r="E4299" i="9"/>
  <c r="E4298" i="9"/>
  <c r="E4297" i="9"/>
  <c r="E4296" i="9"/>
  <c r="E4295" i="9"/>
  <c r="E4294" i="9"/>
  <c r="E4293" i="9"/>
  <c r="E4292" i="9"/>
  <c r="E4291" i="9"/>
  <c r="E4290" i="9"/>
  <c r="E4289" i="9"/>
  <c r="E4288" i="9"/>
  <c r="E4287" i="9"/>
  <c r="E4286" i="9"/>
  <c r="E4285" i="9"/>
  <c r="E4284" i="9"/>
  <c r="E4283" i="9"/>
  <c r="E4282" i="9"/>
  <c r="E4281" i="9"/>
  <c r="E4280" i="9"/>
  <c r="E4279" i="9"/>
  <c r="E4278" i="9"/>
  <c r="E4277" i="9"/>
  <c r="E4276" i="9"/>
  <c r="E4275" i="9"/>
  <c r="E4274" i="9"/>
  <c r="E4273" i="9"/>
  <c r="E4272" i="9"/>
  <c r="E4271" i="9"/>
  <c r="E4270" i="9"/>
  <c r="E4269" i="9"/>
  <c r="E4268" i="9"/>
  <c r="E4267" i="9"/>
  <c r="E4266" i="9"/>
  <c r="E4265" i="9"/>
  <c r="E4264" i="9"/>
  <c r="E4263" i="9"/>
  <c r="E4262" i="9"/>
  <c r="E4261" i="9"/>
  <c r="E4260" i="9"/>
  <c r="E4259" i="9"/>
  <c r="E4258" i="9"/>
  <c r="E4257" i="9"/>
  <c r="E4256" i="9"/>
  <c r="E4255" i="9"/>
  <c r="E4254" i="9"/>
  <c r="E4253" i="9"/>
  <c r="E4252" i="9"/>
  <c r="E4251" i="9"/>
  <c r="E4250" i="9"/>
  <c r="E4249" i="9"/>
  <c r="E4248" i="9"/>
  <c r="E4247" i="9"/>
  <c r="E4246" i="9"/>
  <c r="E4245" i="9"/>
  <c r="E4244" i="9"/>
  <c r="E4243" i="9"/>
  <c r="E4242" i="9"/>
  <c r="E4241" i="9"/>
  <c r="E4240" i="9"/>
  <c r="E4239" i="9"/>
  <c r="E4238" i="9"/>
  <c r="E4237" i="9"/>
  <c r="E4236" i="9"/>
  <c r="E4235" i="9"/>
  <c r="E4234" i="9"/>
  <c r="E4233" i="9"/>
  <c r="E4232" i="9"/>
  <c r="E4231" i="9"/>
  <c r="E4230" i="9"/>
  <c r="E4229" i="9"/>
  <c r="E4228" i="9"/>
  <c r="E4227" i="9"/>
  <c r="E4226" i="9"/>
  <c r="E4225" i="9"/>
  <c r="E4224" i="9"/>
  <c r="E4223" i="9"/>
  <c r="E4222" i="9"/>
  <c r="E4221" i="9"/>
  <c r="E4220" i="9"/>
  <c r="E4219" i="9"/>
  <c r="E4218" i="9"/>
  <c r="E4217" i="9"/>
  <c r="E4216" i="9"/>
  <c r="E4215" i="9"/>
  <c r="E4214" i="9"/>
  <c r="E4213" i="9"/>
  <c r="E4212" i="9"/>
  <c r="E4211" i="9"/>
  <c r="E4210" i="9"/>
  <c r="E4209" i="9"/>
  <c r="E4208" i="9"/>
  <c r="E4207" i="9"/>
  <c r="E4206" i="9"/>
  <c r="E4205" i="9"/>
  <c r="E4204" i="9"/>
  <c r="E4203" i="9"/>
  <c r="E4202" i="9"/>
  <c r="E4201" i="9"/>
  <c r="E4200" i="9"/>
  <c r="E4199" i="9"/>
  <c r="E4198" i="9"/>
  <c r="E4197" i="9"/>
  <c r="E4196" i="9"/>
  <c r="E4195" i="9"/>
  <c r="E4194" i="9"/>
  <c r="E4193" i="9"/>
  <c r="E4192" i="9"/>
  <c r="E4191" i="9"/>
  <c r="E4190" i="9"/>
  <c r="E4189" i="9"/>
  <c r="E4188" i="9"/>
  <c r="E4187" i="9"/>
  <c r="E4186" i="9"/>
  <c r="E4185" i="9"/>
  <c r="E4184" i="9"/>
  <c r="E4183" i="9"/>
  <c r="E4182" i="9"/>
  <c r="E4181" i="9"/>
  <c r="E4180" i="9"/>
  <c r="E4179" i="9"/>
  <c r="E4178" i="9"/>
  <c r="E4177" i="9"/>
  <c r="E4176" i="9"/>
  <c r="E4175" i="9"/>
  <c r="E4174" i="9"/>
  <c r="E4173" i="9"/>
  <c r="E4172" i="9"/>
  <c r="E4171" i="9"/>
  <c r="E4170" i="9"/>
  <c r="E4169" i="9"/>
  <c r="E4168" i="9"/>
  <c r="E4167" i="9"/>
  <c r="E4166" i="9"/>
  <c r="E4165" i="9"/>
  <c r="E4164" i="9"/>
  <c r="E4163" i="9"/>
  <c r="E4162" i="9"/>
  <c r="E4161" i="9"/>
  <c r="E4160" i="9"/>
  <c r="E4159" i="9"/>
  <c r="E4158" i="9"/>
  <c r="E4157" i="9"/>
  <c r="E4156" i="9"/>
  <c r="E4155" i="9"/>
  <c r="E4154" i="9"/>
  <c r="E4153" i="9"/>
  <c r="E4152" i="9"/>
  <c r="E4151" i="9"/>
  <c r="E4150" i="9"/>
  <c r="E4149" i="9"/>
  <c r="E4148" i="9"/>
  <c r="E4147" i="9"/>
  <c r="E4146" i="9"/>
  <c r="E4145" i="9"/>
  <c r="E4144" i="9"/>
  <c r="E4143" i="9"/>
  <c r="E4142" i="9"/>
  <c r="E4141" i="9"/>
  <c r="E4140" i="9"/>
  <c r="E4139" i="9"/>
  <c r="E4138" i="9"/>
  <c r="E4137" i="9"/>
  <c r="E4136" i="9"/>
  <c r="E4135" i="9"/>
  <c r="E4134" i="9"/>
  <c r="E4133" i="9"/>
  <c r="E4132" i="9"/>
  <c r="E4131" i="9"/>
  <c r="E4130" i="9"/>
  <c r="E4129" i="9"/>
  <c r="E4128" i="9"/>
  <c r="E4127" i="9"/>
  <c r="E4126" i="9"/>
  <c r="E4125" i="9"/>
  <c r="E4124" i="9"/>
  <c r="E4123" i="9"/>
  <c r="E4122" i="9"/>
  <c r="E4121" i="9"/>
  <c r="E4120" i="9"/>
  <c r="E4119" i="9"/>
  <c r="E4118" i="9"/>
  <c r="E4117" i="9"/>
  <c r="E4116" i="9"/>
  <c r="E4115" i="9"/>
  <c r="E4114" i="9"/>
  <c r="E4113" i="9"/>
  <c r="E4112" i="9"/>
  <c r="E4111" i="9"/>
  <c r="E4110" i="9"/>
  <c r="E4109" i="9"/>
  <c r="E4108" i="9"/>
  <c r="E4107" i="9"/>
  <c r="E4106" i="9"/>
  <c r="E4105" i="9"/>
  <c r="E4104" i="9"/>
  <c r="E4103" i="9"/>
  <c r="E4102" i="9"/>
  <c r="E4101" i="9"/>
  <c r="E4100" i="9"/>
  <c r="E4099" i="9"/>
  <c r="E4098" i="9"/>
  <c r="E4097" i="9"/>
  <c r="E4096" i="9"/>
  <c r="E4095" i="9"/>
  <c r="E4094" i="9"/>
  <c r="E4093" i="9"/>
  <c r="E4092" i="9"/>
  <c r="E4091" i="9"/>
  <c r="E4090" i="9"/>
  <c r="E4089" i="9"/>
  <c r="E4088" i="9"/>
  <c r="E4087" i="9"/>
  <c r="E4086" i="9"/>
  <c r="E4085" i="9"/>
  <c r="E4084" i="9"/>
  <c r="E4083" i="9"/>
  <c r="E4082" i="9"/>
  <c r="E4081" i="9"/>
  <c r="E4080" i="9"/>
  <c r="E4079" i="9"/>
  <c r="E4078" i="9"/>
  <c r="E4077" i="9"/>
  <c r="E4076" i="9"/>
  <c r="E4075" i="9"/>
  <c r="E4074" i="9"/>
  <c r="E4073" i="9"/>
  <c r="E4072" i="9"/>
  <c r="E4071" i="9"/>
  <c r="E4070" i="9"/>
  <c r="E4069" i="9"/>
  <c r="E4068" i="9"/>
  <c r="E4067" i="9"/>
  <c r="E4066" i="9"/>
  <c r="E4065" i="9"/>
  <c r="E4064" i="9"/>
  <c r="E4063" i="9"/>
  <c r="E4062" i="9"/>
  <c r="E4061" i="9"/>
  <c r="E4060" i="9"/>
  <c r="E4059" i="9"/>
  <c r="E4058" i="9"/>
  <c r="E4057" i="9"/>
  <c r="E4056" i="9"/>
  <c r="E4055" i="9"/>
  <c r="E4054" i="9"/>
  <c r="E4053" i="9"/>
  <c r="E4052" i="9"/>
  <c r="E4051" i="9"/>
  <c r="E4050" i="9"/>
  <c r="E4049" i="9"/>
  <c r="E4048" i="9"/>
  <c r="E4047" i="9"/>
  <c r="E4046" i="9"/>
  <c r="E4045" i="9"/>
  <c r="E4044" i="9"/>
  <c r="E4043" i="9"/>
  <c r="E4042" i="9"/>
  <c r="E4041" i="9"/>
  <c r="E4040" i="9"/>
  <c r="E4039" i="9"/>
  <c r="E4038" i="9"/>
  <c r="E4037" i="9"/>
  <c r="E4036" i="9"/>
  <c r="E4035" i="9"/>
  <c r="E4034" i="9"/>
  <c r="E4033" i="9"/>
  <c r="E4032" i="9"/>
  <c r="E4031" i="9"/>
  <c r="E4030" i="9"/>
  <c r="E4029" i="9"/>
  <c r="E4028" i="9"/>
  <c r="E4027" i="9"/>
  <c r="E4026" i="9"/>
  <c r="E4025" i="9"/>
  <c r="E4024" i="9"/>
  <c r="E4023" i="9"/>
  <c r="E4022" i="9"/>
  <c r="E4021" i="9"/>
  <c r="E4020" i="9"/>
  <c r="E4019" i="9"/>
  <c r="E4018" i="9"/>
  <c r="E4017" i="9"/>
  <c r="E4016" i="9"/>
  <c r="E4015" i="9"/>
  <c r="E4014" i="9"/>
  <c r="E4013" i="9"/>
  <c r="E4012" i="9"/>
  <c r="E4011" i="9"/>
  <c r="E4010" i="9"/>
  <c r="E4009" i="9"/>
  <c r="E4008" i="9"/>
  <c r="E4007" i="9"/>
  <c r="E4006" i="9"/>
  <c r="E4005" i="9"/>
  <c r="E4004" i="9"/>
  <c r="E4003" i="9"/>
  <c r="E4002" i="9"/>
  <c r="E4001" i="9"/>
  <c r="E4000" i="9"/>
  <c r="E3999" i="9"/>
  <c r="E3998" i="9"/>
  <c r="E3997" i="9"/>
  <c r="E3996" i="9"/>
  <c r="E3995" i="9"/>
  <c r="E3994" i="9"/>
  <c r="E3993" i="9"/>
  <c r="E3992" i="9"/>
  <c r="E3991" i="9"/>
  <c r="E3990" i="9"/>
  <c r="E3989" i="9"/>
  <c r="E3988" i="9"/>
  <c r="E3987" i="9"/>
  <c r="E3986" i="9"/>
  <c r="E3985" i="9"/>
  <c r="E3984" i="9"/>
  <c r="E3983" i="9"/>
  <c r="E3982" i="9"/>
  <c r="E3981" i="9"/>
  <c r="E3980" i="9"/>
  <c r="E3979" i="9"/>
  <c r="E3978" i="9"/>
  <c r="E3977" i="9"/>
  <c r="E3976" i="9"/>
  <c r="E3975" i="9"/>
  <c r="E3974" i="9"/>
  <c r="E3973" i="9"/>
  <c r="E3972" i="9"/>
  <c r="E3971" i="9"/>
  <c r="E3970" i="9"/>
  <c r="E3969" i="9"/>
  <c r="E3968" i="9"/>
  <c r="E3967" i="9"/>
  <c r="E3966" i="9"/>
  <c r="E3965" i="9"/>
  <c r="E3964" i="9"/>
  <c r="E3963" i="9"/>
  <c r="E3962" i="9"/>
  <c r="E3961" i="9"/>
  <c r="E3960" i="9"/>
  <c r="E3959" i="9"/>
  <c r="E3958" i="9"/>
  <c r="E3957" i="9"/>
  <c r="E3956" i="9"/>
  <c r="E3955" i="9"/>
  <c r="E3954" i="9"/>
  <c r="E3953" i="9"/>
  <c r="E3952" i="9"/>
  <c r="E3951" i="9"/>
  <c r="E3950" i="9"/>
  <c r="E3949" i="9"/>
  <c r="E3948" i="9"/>
  <c r="E3947" i="9"/>
  <c r="E3946" i="9"/>
  <c r="E3945" i="9"/>
  <c r="E3944" i="9"/>
  <c r="E3943" i="9"/>
  <c r="E3942" i="9"/>
  <c r="E3941" i="9"/>
  <c r="E3940" i="9"/>
  <c r="E3939" i="9"/>
  <c r="E3938" i="9"/>
  <c r="E3937" i="9"/>
  <c r="E3936" i="9"/>
  <c r="E3935" i="9"/>
  <c r="E3934" i="9"/>
  <c r="E3933" i="9"/>
  <c r="E3932" i="9"/>
  <c r="E3931" i="9"/>
  <c r="E3930" i="9"/>
  <c r="E3929" i="9"/>
  <c r="E3928" i="9"/>
  <c r="E3927" i="9"/>
  <c r="E3926" i="9"/>
  <c r="E3925" i="9"/>
  <c r="E3924" i="9"/>
  <c r="E3923" i="9"/>
  <c r="E3922" i="9"/>
  <c r="E3921" i="9"/>
  <c r="E3920" i="9"/>
  <c r="E3919" i="9"/>
  <c r="E3918" i="9"/>
  <c r="E3917" i="9"/>
  <c r="E3916" i="9"/>
  <c r="E3915" i="9"/>
  <c r="E3914" i="9"/>
  <c r="E3913" i="9"/>
  <c r="E3912" i="9"/>
  <c r="E3911" i="9"/>
  <c r="E3910" i="9"/>
  <c r="E3909" i="9"/>
  <c r="E3908" i="9"/>
  <c r="E3907" i="9"/>
  <c r="E3906" i="9"/>
  <c r="E3905" i="9"/>
  <c r="E3904" i="9"/>
  <c r="E3903" i="9"/>
  <c r="E3902" i="9"/>
  <c r="E3901" i="9"/>
  <c r="E3900" i="9"/>
  <c r="E3899" i="9"/>
  <c r="E3898" i="9"/>
  <c r="E3897" i="9"/>
  <c r="E3896" i="9"/>
  <c r="E3895" i="9"/>
  <c r="E3894" i="9"/>
  <c r="E3893" i="9"/>
  <c r="E3892" i="9"/>
  <c r="E3891" i="9"/>
  <c r="E3890" i="9"/>
  <c r="E3889" i="9"/>
  <c r="E3888" i="9"/>
  <c r="E3887" i="9"/>
  <c r="E3886" i="9"/>
  <c r="E3885" i="9"/>
  <c r="E3884" i="9"/>
  <c r="E3883" i="9"/>
  <c r="E3882" i="9"/>
  <c r="E3881" i="9"/>
  <c r="E3880" i="9"/>
  <c r="E3879" i="9"/>
  <c r="E3878" i="9"/>
  <c r="E3877" i="9"/>
  <c r="E3876" i="9"/>
  <c r="E3875" i="9"/>
  <c r="E3874" i="9"/>
  <c r="E3873" i="9"/>
  <c r="E3872" i="9"/>
  <c r="E3871" i="9"/>
  <c r="E3870" i="9"/>
  <c r="E3869" i="9"/>
  <c r="E3868" i="9"/>
  <c r="E3867" i="9"/>
  <c r="E3866" i="9"/>
  <c r="E3865" i="9"/>
  <c r="E3864" i="9"/>
  <c r="E3863" i="9"/>
  <c r="E3862" i="9"/>
  <c r="E3861" i="9"/>
  <c r="E3860" i="9"/>
  <c r="E3859" i="9"/>
  <c r="E3858" i="9"/>
  <c r="E3857" i="9"/>
  <c r="E3856" i="9"/>
  <c r="E3855" i="9"/>
  <c r="E3854" i="9"/>
  <c r="E3853" i="9"/>
  <c r="E3852" i="9"/>
  <c r="E3851" i="9"/>
  <c r="E3850" i="9"/>
  <c r="E3849" i="9"/>
  <c r="E3848" i="9"/>
  <c r="E3847" i="9"/>
  <c r="E3846" i="9"/>
  <c r="E3845" i="9"/>
  <c r="E3844" i="9"/>
  <c r="E3843" i="9"/>
  <c r="E3842" i="9"/>
  <c r="E3841" i="9"/>
  <c r="E3840" i="9"/>
  <c r="E3839" i="9"/>
  <c r="E3838" i="9"/>
  <c r="E3837" i="9"/>
  <c r="E3836" i="9"/>
  <c r="E3835" i="9"/>
  <c r="E3834" i="9"/>
  <c r="E3833" i="9"/>
  <c r="E3832" i="9"/>
  <c r="E3831" i="9"/>
  <c r="E3830" i="9"/>
  <c r="E3829" i="9"/>
  <c r="E3828" i="9"/>
  <c r="E3827" i="9"/>
  <c r="E3826" i="9"/>
  <c r="E3825" i="9"/>
  <c r="E3824" i="9"/>
  <c r="E3823" i="9"/>
  <c r="E3822" i="9"/>
  <c r="E3821" i="9"/>
  <c r="E3820" i="9"/>
  <c r="E3819" i="9"/>
  <c r="E3818" i="9"/>
  <c r="E3817" i="9"/>
  <c r="E3816" i="9"/>
  <c r="E3815" i="9"/>
  <c r="E3814" i="9"/>
  <c r="E3813" i="9"/>
  <c r="E3812" i="9"/>
  <c r="E3811" i="9"/>
  <c r="E3810" i="9"/>
  <c r="E3809" i="9"/>
  <c r="E3808" i="9"/>
  <c r="E3807" i="9"/>
  <c r="E3806" i="9"/>
  <c r="E3805" i="9"/>
  <c r="E3804" i="9"/>
  <c r="E3803" i="9"/>
  <c r="E3802" i="9"/>
  <c r="E3801" i="9"/>
  <c r="E3800" i="9"/>
  <c r="E3799" i="9"/>
  <c r="E3798" i="9"/>
  <c r="E3797" i="9"/>
  <c r="E3796" i="9"/>
  <c r="E3795" i="9"/>
  <c r="E3794" i="9"/>
  <c r="E3793" i="9"/>
  <c r="E3792" i="9"/>
  <c r="E3791" i="9"/>
  <c r="E3790" i="9"/>
  <c r="E3789" i="9"/>
  <c r="E3788" i="9"/>
  <c r="E3787" i="9"/>
  <c r="E3786" i="9"/>
  <c r="E3785" i="9"/>
  <c r="E3784" i="9"/>
  <c r="E3783" i="9"/>
  <c r="E3782" i="9"/>
  <c r="E3781" i="9"/>
  <c r="E3780" i="9"/>
  <c r="E3779" i="9"/>
  <c r="E3778" i="9"/>
  <c r="E3777" i="9"/>
  <c r="E3776" i="9"/>
  <c r="E3775" i="9"/>
  <c r="E3774" i="9"/>
  <c r="E3773" i="9"/>
  <c r="E3772" i="9"/>
  <c r="E3771" i="9"/>
  <c r="E3770" i="9"/>
  <c r="E3769" i="9"/>
  <c r="E3768" i="9"/>
  <c r="E3767" i="9"/>
  <c r="E3766" i="9"/>
  <c r="E3765" i="9"/>
  <c r="E3764" i="9"/>
  <c r="E3763" i="9"/>
  <c r="E3762" i="9"/>
  <c r="E3761" i="9"/>
  <c r="E3760" i="9"/>
  <c r="E3759" i="9"/>
  <c r="E3758" i="9"/>
  <c r="E3757" i="9"/>
  <c r="E3756" i="9"/>
  <c r="E3755" i="9"/>
  <c r="E3754" i="9"/>
  <c r="E3753" i="9"/>
  <c r="E3752" i="9"/>
  <c r="E3751" i="9"/>
  <c r="E3750" i="9"/>
  <c r="E3749" i="9"/>
  <c r="E3748" i="9"/>
  <c r="E3747" i="9"/>
  <c r="E3746" i="9"/>
  <c r="E3745" i="9"/>
  <c r="E3744" i="9"/>
  <c r="E3743" i="9"/>
  <c r="E3742" i="9"/>
  <c r="E3741" i="9"/>
  <c r="E3740" i="9"/>
  <c r="E3739" i="9"/>
  <c r="E3738" i="9"/>
  <c r="E3737" i="9"/>
  <c r="E3736" i="9"/>
  <c r="E3735" i="9"/>
  <c r="E3734" i="9"/>
  <c r="E3733" i="9"/>
  <c r="E3732" i="9"/>
  <c r="E3731" i="9"/>
  <c r="E3730" i="9"/>
  <c r="E3729" i="9"/>
  <c r="E3728" i="9"/>
  <c r="E3727" i="9"/>
  <c r="E3726" i="9"/>
  <c r="E3725" i="9"/>
  <c r="E3724" i="9"/>
  <c r="E3723" i="9"/>
  <c r="E3722" i="9"/>
  <c r="E3721" i="9"/>
  <c r="E3720" i="9"/>
  <c r="E3719" i="9"/>
  <c r="E3718" i="9"/>
  <c r="E3717" i="9"/>
  <c r="E3716" i="9"/>
  <c r="E3715" i="9"/>
  <c r="E3714" i="9"/>
  <c r="E3713" i="9"/>
  <c r="E3712" i="9"/>
  <c r="E3711" i="9"/>
  <c r="E3710" i="9"/>
  <c r="E3709" i="9"/>
  <c r="E3708" i="9"/>
  <c r="E3707" i="9"/>
  <c r="E3706" i="9"/>
  <c r="E3705" i="9"/>
  <c r="E3704" i="9"/>
  <c r="E3703" i="9"/>
  <c r="E3702" i="9"/>
  <c r="E3701" i="9"/>
  <c r="E3700" i="9"/>
  <c r="E3699" i="9"/>
  <c r="E3698" i="9"/>
  <c r="E3697" i="9"/>
  <c r="E3696" i="9"/>
  <c r="E3695" i="9"/>
  <c r="E3694" i="9"/>
  <c r="E3693" i="9"/>
  <c r="E3692" i="9"/>
  <c r="E3691" i="9"/>
  <c r="E3690" i="9"/>
  <c r="E3689" i="9"/>
  <c r="E3688" i="9"/>
  <c r="E3687" i="9"/>
  <c r="E3686" i="9"/>
  <c r="E3685" i="9"/>
  <c r="E3684" i="9"/>
  <c r="E3683" i="9"/>
  <c r="E3682" i="9"/>
  <c r="E3681" i="9"/>
  <c r="E3680" i="9"/>
  <c r="E3679" i="9"/>
  <c r="E3678" i="9"/>
  <c r="E3677" i="9"/>
  <c r="E3676" i="9"/>
  <c r="E3675" i="9"/>
  <c r="E3674" i="9"/>
  <c r="E3673" i="9"/>
  <c r="E3672" i="9"/>
  <c r="E3671" i="9"/>
  <c r="E3670" i="9"/>
  <c r="E3669" i="9"/>
  <c r="E3668" i="9"/>
  <c r="E3667" i="9"/>
  <c r="E3666" i="9"/>
  <c r="E3665" i="9"/>
  <c r="E3664" i="9"/>
  <c r="E3663" i="9"/>
  <c r="E3662" i="9"/>
  <c r="E3661" i="9"/>
  <c r="E3660" i="9"/>
  <c r="E3659" i="9"/>
  <c r="E3658" i="9"/>
  <c r="E3657" i="9"/>
  <c r="E3656" i="9"/>
  <c r="E3655" i="9"/>
  <c r="E3654" i="9"/>
  <c r="E3653" i="9"/>
  <c r="E3652" i="9"/>
  <c r="E3651" i="9"/>
  <c r="E3650" i="9"/>
  <c r="E3649" i="9"/>
  <c r="E3648" i="9"/>
  <c r="E3647" i="9"/>
  <c r="E3646" i="9"/>
  <c r="E3645" i="9"/>
  <c r="E3644" i="9"/>
  <c r="E3643" i="9"/>
  <c r="E3642" i="9"/>
  <c r="E3641" i="9"/>
  <c r="E3640" i="9"/>
  <c r="E3639" i="9"/>
  <c r="E3638" i="9"/>
  <c r="E3637" i="9"/>
  <c r="E3636" i="9"/>
  <c r="E3635" i="9"/>
  <c r="E3634" i="9"/>
  <c r="E3633" i="9"/>
  <c r="E3632" i="9"/>
  <c r="E3631" i="9"/>
  <c r="E3630" i="9"/>
  <c r="E3629" i="9"/>
  <c r="E3628" i="9"/>
  <c r="E3627" i="9"/>
  <c r="E3626" i="9"/>
  <c r="E3625" i="9"/>
  <c r="E3624" i="9"/>
  <c r="E3623" i="9"/>
  <c r="E3622" i="9"/>
  <c r="E3621" i="9"/>
  <c r="E3620" i="9"/>
  <c r="E3619" i="9"/>
  <c r="E3618" i="9"/>
  <c r="E3617" i="9"/>
  <c r="E3616" i="9"/>
  <c r="E3615" i="9"/>
  <c r="E3614" i="9"/>
  <c r="E3613" i="9"/>
  <c r="E3612" i="9"/>
  <c r="E3611" i="9"/>
  <c r="E3610" i="9"/>
  <c r="E3609" i="9"/>
  <c r="E3608" i="9"/>
  <c r="E3607" i="9"/>
  <c r="E3606" i="9"/>
  <c r="E3605" i="9"/>
  <c r="E3604" i="9"/>
  <c r="E3603" i="9"/>
  <c r="E3602" i="9"/>
  <c r="E3601" i="9"/>
  <c r="E3600" i="9"/>
  <c r="E3599" i="9"/>
  <c r="E3598" i="9"/>
  <c r="E3597" i="9"/>
  <c r="E3596" i="9"/>
  <c r="E3595" i="9"/>
  <c r="E3594" i="9"/>
  <c r="E3593" i="9"/>
  <c r="E3592" i="9"/>
  <c r="E3591" i="9"/>
  <c r="E3590" i="9"/>
  <c r="E3589" i="9"/>
  <c r="E3588" i="9"/>
  <c r="E3587" i="9"/>
  <c r="E3586" i="9"/>
  <c r="E3585" i="9"/>
  <c r="E3584" i="9"/>
  <c r="E3583" i="9"/>
  <c r="E3582" i="9"/>
  <c r="E3581" i="9"/>
  <c r="E3580" i="9"/>
  <c r="E3579" i="9"/>
  <c r="E3578" i="9"/>
  <c r="E3577" i="9"/>
  <c r="E3576" i="9"/>
  <c r="E3575" i="9"/>
  <c r="E3574" i="9"/>
  <c r="E3573" i="9"/>
  <c r="E3572" i="9"/>
  <c r="E3571" i="9"/>
  <c r="E3570" i="9"/>
  <c r="E3569" i="9"/>
  <c r="E3568" i="9"/>
  <c r="E3567" i="9"/>
  <c r="E3566" i="9"/>
  <c r="E3565" i="9"/>
  <c r="E3564" i="9"/>
  <c r="E3563" i="9"/>
  <c r="E3562" i="9"/>
  <c r="E3561" i="9"/>
  <c r="E3560" i="9"/>
  <c r="E3559" i="9"/>
  <c r="E3558" i="9"/>
  <c r="E3557" i="9"/>
  <c r="E3556" i="9"/>
  <c r="E3555" i="9"/>
  <c r="E3554" i="9"/>
  <c r="E3553" i="9"/>
  <c r="E3552" i="9"/>
  <c r="E3551" i="9"/>
  <c r="E3550" i="9"/>
  <c r="E3549" i="9"/>
  <c r="E3548" i="9"/>
  <c r="E3547" i="9"/>
  <c r="E3546" i="9"/>
  <c r="E3545" i="9"/>
  <c r="E3544" i="9"/>
  <c r="E3543" i="9"/>
  <c r="E3542" i="9"/>
  <c r="E3541" i="9"/>
  <c r="E3540" i="9"/>
  <c r="E3539" i="9"/>
  <c r="E3538" i="9"/>
  <c r="E3537" i="9"/>
  <c r="E3536" i="9"/>
  <c r="E3535" i="9"/>
  <c r="E3534" i="9"/>
  <c r="E3533" i="9"/>
  <c r="E3532" i="9"/>
  <c r="E3531" i="9"/>
  <c r="E3530" i="9"/>
  <c r="E3529" i="9"/>
  <c r="E3528" i="9"/>
  <c r="E3527" i="9"/>
  <c r="E3526" i="9"/>
  <c r="E3525" i="9"/>
  <c r="E3524" i="9"/>
  <c r="E3523" i="9"/>
  <c r="E3522" i="9"/>
  <c r="E3521" i="9"/>
  <c r="E3520" i="9"/>
  <c r="E3519" i="9"/>
  <c r="E3518" i="9"/>
  <c r="E3517" i="9"/>
  <c r="E3516" i="9"/>
  <c r="E3515" i="9"/>
  <c r="E3514" i="9"/>
  <c r="E3513" i="9"/>
  <c r="E3512" i="9"/>
  <c r="E3511" i="9"/>
  <c r="E3510" i="9"/>
  <c r="E3509" i="9"/>
  <c r="E3508" i="9"/>
  <c r="E3507" i="9"/>
  <c r="E3506" i="9"/>
  <c r="E3505" i="9"/>
  <c r="E3504" i="9"/>
  <c r="E3503" i="9"/>
  <c r="E3502" i="9"/>
  <c r="E3501" i="9"/>
  <c r="E3500" i="9"/>
  <c r="E3499" i="9"/>
  <c r="E3498" i="9"/>
  <c r="E3497" i="9"/>
  <c r="E3496" i="9"/>
  <c r="E3495" i="9"/>
  <c r="E3494" i="9"/>
  <c r="E3493" i="9"/>
  <c r="E3492" i="9"/>
  <c r="E3491" i="9"/>
  <c r="E3490" i="9"/>
  <c r="E3489" i="9"/>
  <c r="E3488" i="9"/>
  <c r="E3487" i="9"/>
  <c r="E3486" i="9"/>
  <c r="E3485" i="9"/>
  <c r="E3484" i="9"/>
  <c r="E3483" i="9"/>
  <c r="E3482" i="9"/>
  <c r="E3481" i="9"/>
  <c r="E3480" i="9"/>
  <c r="E3479" i="9"/>
  <c r="E3478" i="9"/>
  <c r="E3477" i="9"/>
  <c r="E3476" i="9"/>
  <c r="E3475" i="9"/>
  <c r="E3474" i="9"/>
  <c r="E3473" i="9"/>
  <c r="E3472" i="9"/>
  <c r="E3471" i="9"/>
  <c r="E3470" i="9"/>
  <c r="E3469" i="9"/>
  <c r="E3468" i="9"/>
  <c r="E3467" i="9"/>
  <c r="E3466" i="9"/>
  <c r="E3465" i="9"/>
  <c r="E3464" i="9"/>
  <c r="E3463" i="9"/>
  <c r="E3462" i="9"/>
  <c r="E3461" i="9"/>
  <c r="E3460" i="9"/>
  <c r="E3459" i="9"/>
  <c r="E3458" i="9"/>
  <c r="E3457" i="9"/>
  <c r="E3456" i="9"/>
  <c r="E3455" i="9"/>
  <c r="E3454" i="9"/>
  <c r="E3453" i="9"/>
  <c r="E3452" i="9"/>
  <c r="E3451" i="9"/>
  <c r="E3450" i="9"/>
  <c r="E3449" i="9"/>
  <c r="E3448" i="9"/>
  <c r="E3447" i="9"/>
  <c r="E3446" i="9"/>
  <c r="E3445" i="9"/>
  <c r="E3444" i="9"/>
  <c r="E3443" i="9"/>
  <c r="E3442" i="9"/>
  <c r="E3441" i="9"/>
  <c r="E3440" i="9"/>
  <c r="E3439" i="9"/>
  <c r="E3438" i="9"/>
  <c r="E3437" i="9"/>
  <c r="E3436" i="9"/>
  <c r="E3435" i="9"/>
  <c r="E3434" i="9"/>
  <c r="E3433" i="9"/>
  <c r="E3432" i="9"/>
  <c r="E3431" i="9"/>
  <c r="E3430" i="9"/>
  <c r="E3429" i="9"/>
  <c r="E3428" i="9"/>
  <c r="E3427" i="9"/>
  <c r="E3426" i="9"/>
  <c r="E3425" i="9"/>
  <c r="E3424" i="9"/>
  <c r="E3423" i="9"/>
  <c r="E3422" i="9"/>
  <c r="E3421" i="9"/>
  <c r="E3420" i="9"/>
  <c r="E3419" i="9"/>
  <c r="E3418" i="9"/>
  <c r="E3417" i="9"/>
  <c r="E3416" i="9"/>
  <c r="E3415" i="9"/>
  <c r="E3414" i="9"/>
  <c r="E3413" i="9"/>
  <c r="E3412" i="9"/>
  <c r="E3411" i="9"/>
  <c r="E3410" i="9"/>
  <c r="E3409" i="9"/>
  <c r="E3408" i="9"/>
  <c r="E3407" i="9"/>
  <c r="E3406" i="9"/>
  <c r="E3405" i="9"/>
  <c r="E3404" i="9"/>
  <c r="E3403" i="9"/>
  <c r="E3402" i="9"/>
  <c r="E3401" i="9"/>
  <c r="E3400" i="9"/>
  <c r="E3399" i="9"/>
  <c r="E3398" i="9"/>
  <c r="E3397" i="9"/>
  <c r="E3396" i="9"/>
  <c r="E3395" i="9"/>
  <c r="E3394" i="9"/>
  <c r="E3393" i="9"/>
  <c r="E3392" i="9"/>
  <c r="E3391" i="9"/>
  <c r="E3390" i="9"/>
  <c r="E3389" i="9"/>
  <c r="E3388" i="9"/>
  <c r="E3387" i="9"/>
  <c r="E3386" i="9"/>
  <c r="E3385" i="9"/>
  <c r="E3384" i="9"/>
  <c r="E3383" i="9"/>
  <c r="E3382" i="9"/>
  <c r="E3381" i="9"/>
  <c r="E3380" i="9"/>
  <c r="E3379" i="9"/>
  <c r="E3378" i="9"/>
  <c r="E3377" i="9"/>
  <c r="E3376" i="9"/>
  <c r="E3375" i="9"/>
  <c r="E3374" i="9"/>
  <c r="E3373" i="9"/>
  <c r="E3372" i="9"/>
  <c r="E3371" i="9"/>
  <c r="E3370" i="9"/>
  <c r="E3369" i="9"/>
  <c r="E3368" i="9"/>
  <c r="E3367" i="9"/>
  <c r="E3366" i="9"/>
  <c r="E3365" i="9"/>
  <c r="E3364" i="9"/>
  <c r="E3363" i="9"/>
  <c r="E3362" i="9"/>
  <c r="E3361" i="9"/>
  <c r="E3360" i="9"/>
  <c r="E3359" i="9"/>
  <c r="E3358" i="9"/>
  <c r="E3357" i="9"/>
  <c r="E3356" i="9"/>
  <c r="E3355" i="9"/>
  <c r="E3354" i="9"/>
  <c r="E3353" i="9"/>
  <c r="E3352" i="9"/>
  <c r="E3351" i="9"/>
  <c r="E3350" i="9"/>
  <c r="E3349" i="9"/>
  <c r="E3348" i="9"/>
  <c r="E3347" i="9"/>
  <c r="E3346" i="9"/>
  <c r="E3345" i="9"/>
  <c r="E3344" i="9"/>
  <c r="E3343" i="9"/>
  <c r="E3342" i="9"/>
  <c r="E3341" i="9"/>
  <c r="E3340" i="9"/>
  <c r="E3339" i="9"/>
  <c r="E3338" i="9"/>
  <c r="E3337" i="9"/>
  <c r="E3336" i="9"/>
  <c r="E3335" i="9"/>
  <c r="E3334" i="9"/>
  <c r="E3333" i="9"/>
  <c r="E3332" i="9"/>
  <c r="E3331" i="9"/>
  <c r="E3330" i="9"/>
  <c r="E3329" i="9"/>
  <c r="E3328" i="9"/>
  <c r="E3327" i="9"/>
  <c r="E3326" i="9"/>
  <c r="E3325" i="9"/>
  <c r="E3324" i="9"/>
  <c r="E3323" i="9"/>
  <c r="E3322" i="9"/>
  <c r="E3321" i="9"/>
  <c r="E3320" i="9"/>
  <c r="E3319" i="9"/>
  <c r="E3318" i="9"/>
  <c r="E3317" i="9"/>
  <c r="E3316" i="9"/>
  <c r="E3315" i="9"/>
  <c r="E3314" i="9"/>
  <c r="E3313" i="9"/>
  <c r="E3312" i="9"/>
  <c r="E3311" i="9"/>
  <c r="E3310" i="9"/>
  <c r="E3309" i="9"/>
  <c r="E3308" i="9"/>
  <c r="E3307" i="9"/>
  <c r="E3306" i="9"/>
  <c r="E3305" i="9"/>
  <c r="E3304" i="9"/>
  <c r="E3303" i="9"/>
  <c r="E3302" i="9"/>
  <c r="E3301" i="9"/>
  <c r="E3300" i="9"/>
  <c r="E3299" i="9"/>
  <c r="E3298" i="9"/>
  <c r="E3297" i="9"/>
  <c r="E3296" i="9"/>
  <c r="E3295" i="9"/>
  <c r="E3294" i="9"/>
  <c r="E3293" i="9"/>
  <c r="E3292" i="9"/>
  <c r="E3291" i="9"/>
  <c r="E3290" i="9"/>
  <c r="E3289" i="9"/>
  <c r="E3288" i="9"/>
  <c r="E3287" i="9"/>
  <c r="E3286" i="9"/>
  <c r="E3285" i="9"/>
  <c r="E3284" i="9"/>
  <c r="E3283" i="9"/>
  <c r="E3282" i="9"/>
  <c r="E3281" i="9"/>
  <c r="E3280" i="9"/>
  <c r="E3279" i="9"/>
  <c r="E3278" i="9"/>
  <c r="E3277" i="9"/>
  <c r="E3276" i="9"/>
  <c r="E3275" i="9"/>
  <c r="E3274" i="9"/>
  <c r="E3273" i="9"/>
  <c r="E3272" i="9"/>
  <c r="E3271" i="9"/>
  <c r="E3270" i="9"/>
  <c r="E3269" i="9"/>
  <c r="E3268" i="9"/>
  <c r="E3267" i="9"/>
  <c r="E3266" i="9"/>
  <c r="E3265" i="9"/>
  <c r="E3264" i="9"/>
  <c r="E3263" i="9"/>
  <c r="E3262" i="9"/>
  <c r="E3261" i="9"/>
  <c r="E3260" i="9"/>
  <c r="E3259" i="9"/>
  <c r="E3258" i="9"/>
  <c r="E3257" i="9"/>
  <c r="E3256" i="9"/>
  <c r="E3255" i="9"/>
  <c r="E3254" i="9"/>
  <c r="E3253" i="9"/>
  <c r="E3252" i="9"/>
  <c r="E3251" i="9"/>
  <c r="E3250" i="9"/>
  <c r="E3249" i="9"/>
  <c r="E3248" i="9"/>
  <c r="E3247" i="9"/>
  <c r="E3246" i="9"/>
  <c r="E3245" i="9"/>
  <c r="E3244" i="9"/>
  <c r="E3243" i="9"/>
  <c r="E3242" i="9"/>
  <c r="E3241" i="9"/>
  <c r="E3240" i="9"/>
  <c r="E3239" i="9"/>
  <c r="E3238" i="9"/>
  <c r="E3237" i="9"/>
  <c r="E3236" i="9"/>
  <c r="E3235" i="9"/>
  <c r="E3234" i="9"/>
  <c r="E3233" i="9"/>
  <c r="E3232" i="9"/>
  <c r="E3231" i="9"/>
  <c r="E3230" i="9"/>
  <c r="E3229" i="9"/>
  <c r="E3228" i="9"/>
  <c r="E3227" i="9"/>
  <c r="E3226" i="9"/>
  <c r="E3225" i="9"/>
  <c r="E3224" i="9"/>
  <c r="E3223" i="9"/>
  <c r="E3222" i="9"/>
  <c r="E3221" i="9"/>
  <c r="E3220" i="9"/>
  <c r="E3219" i="9"/>
  <c r="E3218" i="9"/>
  <c r="E3217" i="9"/>
  <c r="E3216" i="9"/>
  <c r="E3215" i="9"/>
  <c r="E3214" i="9"/>
  <c r="E3213" i="9"/>
  <c r="E3212" i="9"/>
  <c r="E3211" i="9"/>
  <c r="E3210" i="9"/>
  <c r="E3209" i="9"/>
  <c r="E3208" i="9"/>
  <c r="E3207" i="9"/>
  <c r="E3206" i="9"/>
  <c r="E3205" i="9"/>
  <c r="E3204" i="9"/>
  <c r="E3203" i="9"/>
  <c r="E3202" i="9"/>
  <c r="E3201" i="9"/>
  <c r="E3200" i="9"/>
  <c r="E3199" i="9"/>
  <c r="E3198" i="9"/>
  <c r="E3197" i="9"/>
  <c r="E3196" i="9"/>
  <c r="E3195" i="9"/>
  <c r="E3194" i="9"/>
  <c r="E3193" i="9"/>
  <c r="E3192" i="9"/>
  <c r="E3191" i="9"/>
  <c r="E3190" i="9"/>
  <c r="E3189" i="9"/>
  <c r="E3188" i="9"/>
  <c r="E3187" i="9"/>
  <c r="E3186" i="9"/>
  <c r="E3185" i="9"/>
  <c r="E3184" i="9"/>
  <c r="E3183" i="9"/>
  <c r="E3182" i="9"/>
  <c r="E3181" i="9"/>
  <c r="E3180" i="9"/>
  <c r="E3179" i="9"/>
  <c r="E3178" i="9"/>
  <c r="E3177" i="9"/>
  <c r="E3176" i="9"/>
  <c r="E3175" i="9"/>
  <c r="E3174" i="9"/>
  <c r="E3173" i="9"/>
  <c r="E3172" i="9"/>
  <c r="E3171" i="9"/>
  <c r="E3170" i="9"/>
  <c r="E3169" i="9"/>
  <c r="E3168" i="9"/>
  <c r="E3167" i="9"/>
  <c r="E3166" i="9"/>
  <c r="E3165" i="9"/>
  <c r="E3164" i="9"/>
  <c r="E3163" i="9"/>
  <c r="E3162" i="9"/>
  <c r="E3161" i="9"/>
  <c r="E3160" i="9"/>
  <c r="E3159" i="9"/>
  <c r="E3158" i="9"/>
  <c r="E3157" i="9"/>
  <c r="E3156" i="9"/>
  <c r="E3155" i="9"/>
  <c r="E3154" i="9"/>
  <c r="E3153" i="9"/>
  <c r="E3152" i="9"/>
  <c r="E3151" i="9"/>
  <c r="E3150" i="9"/>
  <c r="E3149" i="9"/>
  <c r="E3148" i="9"/>
  <c r="E3147" i="9"/>
  <c r="E3146" i="9"/>
  <c r="E3145" i="9"/>
  <c r="E3144" i="9"/>
  <c r="E3143" i="9"/>
  <c r="E3142" i="9"/>
  <c r="E3141" i="9"/>
  <c r="E3140" i="9"/>
  <c r="E3139" i="9"/>
  <c r="E3138" i="9"/>
  <c r="E3137" i="9"/>
  <c r="E3136" i="9"/>
  <c r="E3135" i="9"/>
  <c r="E3134" i="9"/>
  <c r="E3133" i="9"/>
  <c r="E3132" i="9"/>
  <c r="E3131" i="9"/>
  <c r="E3130" i="9"/>
  <c r="E3129" i="9"/>
  <c r="E3128" i="9"/>
  <c r="E3127" i="9"/>
  <c r="E3126" i="9"/>
  <c r="E3125" i="9"/>
  <c r="E3124" i="9"/>
  <c r="E3123" i="9"/>
  <c r="E3122" i="9"/>
  <c r="E3121" i="9"/>
  <c r="E3120" i="9"/>
  <c r="E3119" i="9"/>
  <c r="E3118" i="9"/>
  <c r="E3117" i="9"/>
  <c r="E3116" i="9"/>
  <c r="E3115" i="9"/>
  <c r="E3114" i="9"/>
  <c r="E3113" i="9"/>
  <c r="E3112" i="9"/>
  <c r="E3111" i="9"/>
  <c r="E3110" i="9"/>
  <c r="E3109" i="9"/>
  <c r="E3108" i="9"/>
  <c r="E3107" i="9"/>
  <c r="E3106" i="9"/>
  <c r="E3105" i="9"/>
  <c r="E3104" i="9"/>
  <c r="E3103" i="9"/>
  <c r="E3102" i="9"/>
  <c r="E3101" i="9"/>
  <c r="E3100" i="9"/>
  <c r="E3099" i="9"/>
  <c r="E3098" i="9"/>
  <c r="E3097" i="9"/>
  <c r="E3096" i="9"/>
  <c r="E3095" i="9"/>
  <c r="E3094" i="9"/>
  <c r="E3093" i="9"/>
  <c r="E3092" i="9"/>
  <c r="E3091" i="9"/>
  <c r="E3090" i="9"/>
  <c r="E3089" i="9"/>
  <c r="E3088" i="9"/>
  <c r="E3087" i="9"/>
  <c r="E3086" i="9"/>
  <c r="E3085" i="9"/>
  <c r="E3084" i="9"/>
  <c r="E3083" i="9"/>
  <c r="E3082" i="9"/>
  <c r="E3081" i="9"/>
  <c r="E3080" i="9"/>
  <c r="E3079" i="9"/>
  <c r="E3078" i="9"/>
  <c r="E3077" i="9"/>
  <c r="E3076" i="9"/>
  <c r="E3075" i="9"/>
  <c r="E3074" i="9"/>
  <c r="E3073" i="9"/>
  <c r="E3072" i="9"/>
  <c r="E3071" i="9"/>
  <c r="E3070" i="9"/>
  <c r="E3069" i="9"/>
  <c r="E3068" i="9"/>
  <c r="E3067" i="9"/>
  <c r="E3066" i="9"/>
  <c r="E3065" i="9"/>
  <c r="E3064" i="9"/>
  <c r="E3063" i="9"/>
  <c r="E3062" i="9"/>
  <c r="E3061" i="9"/>
  <c r="E3060" i="9"/>
  <c r="E3059" i="9"/>
  <c r="E3058" i="9"/>
  <c r="E3057" i="9"/>
  <c r="E3056" i="9"/>
  <c r="E3055" i="9"/>
  <c r="E3054" i="9"/>
  <c r="E3053" i="9"/>
  <c r="E3052" i="9"/>
  <c r="E3051" i="9"/>
  <c r="E3050" i="9"/>
  <c r="E3049" i="9"/>
  <c r="E3048" i="9"/>
  <c r="E3047" i="9"/>
  <c r="E3046" i="9"/>
  <c r="E3045" i="9"/>
  <c r="E3044" i="9"/>
  <c r="E3043" i="9"/>
  <c r="E3042" i="9"/>
  <c r="E3041" i="9"/>
  <c r="E3040" i="9"/>
  <c r="E3039" i="9"/>
  <c r="E3038" i="9"/>
  <c r="E3037" i="9"/>
  <c r="E3036" i="9"/>
  <c r="E3035" i="9"/>
  <c r="E3034" i="9"/>
  <c r="E3033" i="9"/>
  <c r="E3032" i="9"/>
  <c r="E3031" i="9"/>
  <c r="E3030" i="9"/>
  <c r="E3029" i="9"/>
  <c r="E3028" i="9"/>
  <c r="E3027" i="9"/>
  <c r="E3026" i="9"/>
  <c r="E3025" i="9"/>
  <c r="E3024" i="9"/>
  <c r="E3023" i="9"/>
  <c r="E3022" i="9"/>
  <c r="E3021" i="9"/>
  <c r="E3020" i="9"/>
  <c r="E3019" i="9"/>
  <c r="E3018" i="9"/>
  <c r="E3017" i="9"/>
  <c r="E3016" i="9"/>
  <c r="E3015" i="9"/>
  <c r="E3014" i="9"/>
  <c r="E3013" i="9"/>
  <c r="E3012" i="9"/>
  <c r="E3011" i="9"/>
  <c r="E3010" i="9"/>
  <c r="E3009" i="9"/>
  <c r="E3008" i="9"/>
  <c r="E3007" i="9"/>
  <c r="E3006" i="9"/>
  <c r="E3005" i="9"/>
  <c r="E3004" i="9"/>
  <c r="E3003" i="9"/>
  <c r="E3002" i="9"/>
  <c r="E3001" i="9"/>
  <c r="E3000" i="9"/>
  <c r="E2999" i="9"/>
  <c r="E2998" i="9"/>
  <c r="E2997" i="9"/>
  <c r="E2996" i="9"/>
  <c r="E2995" i="9"/>
  <c r="E2994" i="9"/>
  <c r="E2993" i="9"/>
  <c r="E2992" i="9"/>
  <c r="E2991" i="9"/>
  <c r="E2990" i="9"/>
  <c r="E2989" i="9"/>
  <c r="E2988" i="9"/>
  <c r="E2987" i="9"/>
  <c r="E2986" i="9"/>
  <c r="E2985" i="9"/>
  <c r="E2984" i="9"/>
  <c r="E2983" i="9"/>
  <c r="E2982" i="9"/>
  <c r="E2981" i="9"/>
  <c r="E2980" i="9"/>
  <c r="E2979" i="9"/>
  <c r="E2978" i="9"/>
  <c r="E2977" i="9"/>
  <c r="E2976" i="9"/>
  <c r="E2975" i="9"/>
  <c r="E2974" i="9"/>
  <c r="E2973" i="9"/>
  <c r="E2972" i="9"/>
  <c r="E2971" i="9"/>
  <c r="E2970" i="9"/>
  <c r="E2969" i="9"/>
  <c r="E2968" i="9"/>
  <c r="E2967" i="9"/>
  <c r="E2966" i="9"/>
  <c r="E2965" i="9"/>
  <c r="E2964" i="9"/>
  <c r="E2963" i="9"/>
  <c r="E2962" i="9"/>
  <c r="E2961" i="9"/>
  <c r="E2960" i="9"/>
  <c r="E2959" i="9"/>
  <c r="E2958" i="9"/>
  <c r="E2957" i="9"/>
  <c r="E2956" i="9"/>
  <c r="E2955" i="9"/>
  <c r="E2954" i="9"/>
  <c r="E2953" i="9"/>
  <c r="E2952" i="9"/>
  <c r="E2951" i="9"/>
  <c r="E2950" i="9"/>
  <c r="E2949" i="9"/>
  <c r="E2948" i="9"/>
  <c r="E2947" i="9"/>
  <c r="E2946" i="9"/>
  <c r="E2945" i="9"/>
  <c r="E2944" i="9"/>
  <c r="E2943" i="9"/>
  <c r="E2942" i="9"/>
  <c r="E2941" i="9"/>
  <c r="E2940" i="9"/>
  <c r="E2939" i="9"/>
  <c r="E2938" i="9"/>
  <c r="E2937" i="9"/>
  <c r="E2936" i="9"/>
  <c r="E2935" i="9"/>
  <c r="E2934" i="9"/>
  <c r="E2933" i="9"/>
  <c r="E2932" i="9"/>
  <c r="E2931" i="9"/>
  <c r="E2930" i="9"/>
  <c r="E2929" i="9"/>
  <c r="E2928" i="9"/>
  <c r="E2927" i="9"/>
  <c r="E2926" i="9"/>
  <c r="E2925" i="9"/>
  <c r="E2924" i="9"/>
  <c r="E2923" i="9"/>
  <c r="E2922" i="9"/>
  <c r="E2921" i="9"/>
  <c r="E2920" i="9"/>
  <c r="E2919" i="9"/>
  <c r="E2918" i="9"/>
  <c r="E2917" i="9"/>
  <c r="E2916" i="9"/>
  <c r="E2915" i="9"/>
  <c r="E2914" i="9"/>
  <c r="E2913" i="9"/>
  <c r="E2912" i="9"/>
  <c r="E2911" i="9"/>
  <c r="E2910" i="9"/>
  <c r="E2909" i="9"/>
  <c r="E2908" i="9"/>
  <c r="E2907" i="9"/>
  <c r="E2906" i="9"/>
  <c r="E2905" i="9"/>
  <c r="E2904" i="9"/>
  <c r="E2903" i="9"/>
  <c r="E2902" i="9"/>
  <c r="E2901" i="9"/>
  <c r="E2900" i="9"/>
  <c r="E2899" i="9"/>
  <c r="E2898" i="9"/>
  <c r="E2897" i="9"/>
  <c r="E2896" i="9"/>
  <c r="E2895" i="9"/>
  <c r="E2894" i="9"/>
  <c r="E2893" i="9"/>
  <c r="E2892" i="9"/>
  <c r="E2891" i="9"/>
  <c r="E2890" i="9"/>
  <c r="E2889" i="9"/>
  <c r="E2888" i="9"/>
  <c r="E2887" i="9"/>
  <c r="E2886" i="9"/>
  <c r="E2885" i="9"/>
  <c r="E2884" i="9"/>
  <c r="E2883" i="9"/>
  <c r="E2882" i="9"/>
  <c r="E2881" i="9"/>
  <c r="E2880" i="9"/>
  <c r="E2879" i="9"/>
  <c r="E2878" i="9"/>
  <c r="E2877" i="9"/>
  <c r="E2876" i="9"/>
  <c r="E2875" i="9"/>
  <c r="E2874" i="9"/>
  <c r="E2873" i="9"/>
  <c r="E2872" i="9"/>
  <c r="E2871" i="9"/>
  <c r="E2870" i="9"/>
  <c r="E2869" i="9"/>
  <c r="E2868" i="9"/>
  <c r="E2867" i="9"/>
  <c r="E2866" i="9"/>
  <c r="E2865" i="9"/>
  <c r="E2864" i="9"/>
  <c r="E2863" i="9"/>
  <c r="E2862" i="9"/>
  <c r="E2861" i="9"/>
  <c r="E2860" i="9"/>
  <c r="E2859" i="9"/>
  <c r="E2858" i="9"/>
  <c r="E2857" i="9"/>
  <c r="E2856" i="9"/>
  <c r="E2855" i="9"/>
  <c r="E2854" i="9"/>
  <c r="E2853" i="9"/>
  <c r="E2852" i="9"/>
  <c r="E2851" i="9"/>
  <c r="E2850" i="9"/>
  <c r="E2849" i="9"/>
  <c r="E2848" i="9"/>
  <c r="E2847" i="9"/>
  <c r="E2846" i="9"/>
  <c r="E2845" i="9"/>
  <c r="E2844" i="9"/>
  <c r="E2843" i="9"/>
  <c r="E2842" i="9"/>
  <c r="E2841" i="9"/>
  <c r="E2840" i="9"/>
  <c r="E2839" i="9"/>
  <c r="E2838" i="9"/>
  <c r="E2837" i="9"/>
  <c r="E2836" i="9"/>
  <c r="E2835" i="9"/>
  <c r="E2834" i="9"/>
  <c r="E2833" i="9"/>
  <c r="E2832" i="9"/>
  <c r="E2831" i="9"/>
  <c r="E2830" i="9"/>
  <c r="E2829" i="9"/>
  <c r="E2828" i="9"/>
  <c r="E2827" i="9"/>
  <c r="E2826" i="9"/>
  <c r="E2825" i="9"/>
  <c r="E2824" i="9"/>
  <c r="E2823" i="9"/>
  <c r="E2822" i="9"/>
  <c r="E2821" i="9"/>
  <c r="E2820" i="9"/>
  <c r="E2819" i="9"/>
  <c r="E2818" i="9"/>
  <c r="E2817" i="9"/>
  <c r="E2816" i="9"/>
  <c r="E2815" i="9"/>
  <c r="E2814" i="9"/>
  <c r="E2813" i="9"/>
  <c r="E2812" i="9"/>
  <c r="E2811" i="9"/>
  <c r="E2810" i="9"/>
  <c r="E2809" i="9"/>
  <c r="E2808" i="9"/>
  <c r="E2807" i="9"/>
  <c r="E2806" i="9"/>
  <c r="E2805" i="9"/>
  <c r="E2804" i="9"/>
  <c r="E2803" i="9"/>
  <c r="E2802" i="9"/>
  <c r="E2801" i="9"/>
  <c r="E2800" i="9"/>
  <c r="E2799" i="9"/>
  <c r="E2798" i="9"/>
  <c r="E2797" i="9"/>
  <c r="E2796" i="9"/>
  <c r="E2795" i="9"/>
  <c r="E2794" i="9"/>
  <c r="E2793" i="9"/>
  <c r="E2792" i="9"/>
  <c r="E2791" i="9"/>
  <c r="E2790" i="9"/>
  <c r="E2789" i="9"/>
  <c r="E2788" i="9"/>
  <c r="E2787" i="9"/>
  <c r="E2786" i="9"/>
  <c r="E2785" i="9"/>
  <c r="E2784" i="9"/>
  <c r="E2783" i="9"/>
  <c r="E2782" i="9"/>
  <c r="E2781" i="9"/>
  <c r="E2780" i="9"/>
  <c r="E2779" i="9"/>
  <c r="E2778" i="9"/>
  <c r="E2777" i="9"/>
  <c r="E2776" i="9"/>
  <c r="E2775" i="9"/>
  <c r="E2774" i="9"/>
  <c r="E2773" i="9"/>
  <c r="E2772" i="9"/>
  <c r="E2771" i="9"/>
  <c r="E2770" i="9"/>
  <c r="E2769" i="9"/>
  <c r="E2768" i="9"/>
  <c r="E2767" i="9"/>
  <c r="E2766" i="9"/>
  <c r="E2765" i="9"/>
  <c r="E2764" i="9"/>
  <c r="E2763" i="9"/>
  <c r="E2762" i="9"/>
  <c r="E2761" i="9"/>
  <c r="E2760" i="9"/>
  <c r="E2759" i="9"/>
  <c r="E2758" i="9"/>
  <c r="E2757" i="9"/>
  <c r="E2756" i="9"/>
  <c r="E2755" i="9"/>
  <c r="E2754" i="9"/>
  <c r="E2753" i="9"/>
  <c r="E2752" i="9"/>
  <c r="E2751" i="9"/>
  <c r="E2750" i="9"/>
  <c r="E2749" i="9"/>
  <c r="E2748" i="9"/>
  <c r="E2747" i="9"/>
  <c r="E2746" i="9"/>
  <c r="E2745" i="9"/>
  <c r="E2744" i="9"/>
  <c r="E2743" i="9"/>
  <c r="E2742" i="9"/>
  <c r="E2741" i="9"/>
  <c r="E2740" i="9"/>
  <c r="E2739" i="9"/>
  <c r="E2738" i="9"/>
  <c r="E2737" i="9"/>
  <c r="E2736" i="9"/>
  <c r="E2735" i="9"/>
  <c r="E2734" i="9"/>
  <c r="E2733" i="9"/>
  <c r="E2732" i="9"/>
  <c r="E2731" i="9"/>
  <c r="E2730" i="9"/>
  <c r="E2729" i="9"/>
  <c r="E2728" i="9"/>
  <c r="E2727" i="9"/>
  <c r="E2726" i="9"/>
  <c r="E2725" i="9"/>
  <c r="E2724" i="9"/>
  <c r="E2723" i="9"/>
  <c r="E2722" i="9"/>
  <c r="E2721" i="9"/>
  <c r="E2720" i="9"/>
  <c r="E2719" i="9"/>
  <c r="E2718" i="9"/>
  <c r="E2717" i="9"/>
  <c r="E2716" i="9"/>
  <c r="E2715" i="9"/>
  <c r="E2714" i="9"/>
  <c r="E2713" i="9"/>
  <c r="E2712" i="9"/>
  <c r="E2711" i="9"/>
  <c r="E2710" i="9"/>
  <c r="E2709" i="9"/>
  <c r="E2708" i="9"/>
  <c r="E2707" i="9"/>
  <c r="E2706" i="9"/>
  <c r="E2705" i="9"/>
  <c r="E2704" i="9"/>
  <c r="E2703" i="9"/>
  <c r="E2702" i="9"/>
  <c r="E2701" i="9"/>
  <c r="E2700" i="9"/>
  <c r="E2699" i="9"/>
  <c r="E2698" i="9"/>
  <c r="E2697" i="9"/>
  <c r="E2696" i="9"/>
  <c r="E2695" i="9"/>
  <c r="E2694" i="9"/>
  <c r="E2693" i="9"/>
  <c r="E2692" i="9"/>
  <c r="E2691" i="9"/>
  <c r="E2690" i="9"/>
  <c r="E2689" i="9"/>
  <c r="E2688" i="9"/>
  <c r="E2687" i="9"/>
  <c r="E2686" i="9"/>
  <c r="E2685" i="9"/>
  <c r="E2684" i="9"/>
  <c r="E2683" i="9"/>
  <c r="E2682" i="9"/>
  <c r="E2681" i="9"/>
  <c r="E2680" i="9"/>
  <c r="E2679" i="9"/>
  <c r="E2678" i="9"/>
  <c r="E2677" i="9"/>
  <c r="E2676" i="9"/>
  <c r="E2675" i="9"/>
  <c r="E2674" i="9"/>
  <c r="E2673" i="9"/>
  <c r="E2672" i="9"/>
  <c r="E2671" i="9"/>
  <c r="E2670" i="9"/>
  <c r="E2669" i="9"/>
  <c r="E2668" i="9"/>
  <c r="E2667" i="9"/>
  <c r="E2666" i="9"/>
  <c r="E2665" i="9"/>
  <c r="E2664" i="9"/>
  <c r="E2663" i="9"/>
  <c r="E2662" i="9"/>
  <c r="E2661" i="9"/>
  <c r="E2660" i="9"/>
  <c r="E2659" i="9"/>
  <c r="E2658" i="9"/>
  <c r="E2657" i="9"/>
  <c r="E2656" i="9"/>
  <c r="E2655" i="9"/>
  <c r="E2654" i="9"/>
  <c r="E2653" i="9"/>
  <c r="E2652" i="9"/>
  <c r="E2651" i="9"/>
  <c r="E2650" i="9"/>
  <c r="E2649" i="9"/>
  <c r="E2648" i="9"/>
  <c r="E2647" i="9"/>
  <c r="E2646" i="9"/>
  <c r="E2645" i="9"/>
  <c r="E2644" i="9"/>
  <c r="E2643" i="9"/>
  <c r="E2642" i="9"/>
  <c r="E2641" i="9"/>
  <c r="E2640" i="9"/>
  <c r="E2639" i="9"/>
  <c r="E2638" i="9"/>
  <c r="E2637" i="9"/>
  <c r="E2636" i="9"/>
  <c r="E2635" i="9"/>
  <c r="E2634" i="9"/>
  <c r="E2633" i="9"/>
  <c r="E2632" i="9"/>
  <c r="E2631" i="9"/>
  <c r="E2630" i="9"/>
  <c r="E2629" i="9"/>
  <c r="E2628" i="9"/>
  <c r="E2627" i="9"/>
  <c r="E2626" i="9"/>
  <c r="E2625" i="9"/>
  <c r="E2624" i="9"/>
  <c r="E2623" i="9"/>
  <c r="E2622" i="9"/>
  <c r="E2621" i="9"/>
  <c r="E2620" i="9"/>
  <c r="E2619" i="9"/>
  <c r="E2618" i="9"/>
  <c r="E2617" i="9"/>
  <c r="E2616" i="9"/>
  <c r="E2615" i="9"/>
  <c r="E2614" i="9"/>
  <c r="E2613" i="9"/>
  <c r="E2612" i="9"/>
  <c r="E2611" i="9"/>
  <c r="E2610" i="9"/>
  <c r="E2609" i="9"/>
  <c r="E2608" i="9"/>
  <c r="E2607" i="9"/>
  <c r="E2606" i="9"/>
  <c r="E2605" i="9"/>
  <c r="E2604" i="9"/>
  <c r="E2603" i="9"/>
  <c r="E2602" i="9"/>
  <c r="E2601" i="9"/>
  <c r="E2600" i="9"/>
  <c r="E2599" i="9"/>
  <c r="E2598" i="9"/>
  <c r="E2597" i="9"/>
  <c r="E2596" i="9"/>
  <c r="E2595" i="9"/>
  <c r="E2594" i="9"/>
  <c r="E2593" i="9"/>
  <c r="E2592" i="9"/>
  <c r="E2591" i="9"/>
  <c r="E2590" i="9"/>
  <c r="E2589" i="9"/>
  <c r="E2588" i="9"/>
  <c r="E2587" i="9"/>
  <c r="E2586" i="9"/>
  <c r="E2585" i="9"/>
  <c r="E2584" i="9"/>
  <c r="E2583" i="9"/>
  <c r="E2582" i="9"/>
  <c r="E2581" i="9"/>
  <c r="E2580" i="9"/>
  <c r="E2579" i="9"/>
  <c r="E2578" i="9"/>
  <c r="E2577" i="9"/>
  <c r="E2576" i="9"/>
  <c r="E2575" i="9"/>
  <c r="E2574" i="9"/>
  <c r="E2573" i="9"/>
  <c r="E2572" i="9"/>
  <c r="E2571" i="9"/>
  <c r="E2570" i="9"/>
  <c r="E2569" i="9"/>
  <c r="E2568" i="9"/>
  <c r="E2567" i="9"/>
  <c r="E2566" i="9"/>
  <c r="E2565" i="9"/>
  <c r="E2564" i="9"/>
  <c r="E2563" i="9"/>
  <c r="E2562" i="9"/>
  <c r="E2561" i="9"/>
  <c r="E2560" i="9"/>
  <c r="E2559" i="9"/>
  <c r="E2558" i="9"/>
  <c r="E2557" i="9"/>
  <c r="E2556" i="9"/>
  <c r="E2555" i="9"/>
  <c r="E2554" i="9"/>
  <c r="E2553" i="9"/>
  <c r="E2552" i="9"/>
  <c r="E2551" i="9"/>
  <c r="E2550" i="9"/>
  <c r="E2549" i="9"/>
  <c r="E2548" i="9"/>
  <c r="E2547" i="9"/>
  <c r="E2546" i="9"/>
  <c r="E2545" i="9"/>
  <c r="E2544" i="9"/>
  <c r="E2543" i="9"/>
  <c r="E2542" i="9"/>
  <c r="E2541" i="9"/>
  <c r="E2540" i="9"/>
  <c r="E2539" i="9"/>
  <c r="E2538" i="9"/>
  <c r="E2537" i="9"/>
  <c r="E2536" i="9"/>
  <c r="E2535" i="9"/>
  <c r="E2534" i="9"/>
  <c r="E2533" i="9"/>
  <c r="E2532" i="9"/>
  <c r="E2531" i="9"/>
  <c r="E2530" i="9"/>
  <c r="E2529" i="9"/>
  <c r="E2528" i="9"/>
  <c r="E2527" i="9"/>
  <c r="E2526" i="9"/>
  <c r="E2525" i="9"/>
  <c r="E2524" i="9"/>
  <c r="E2523" i="9"/>
  <c r="E2522" i="9"/>
  <c r="E2521" i="9"/>
  <c r="E2520" i="9"/>
  <c r="E2519" i="9"/>
  <c r="E2518" i="9"/>
  <c r="E2517" i="9"/>
  <c r="E2516" i="9"/>
  <c r="E2515" i="9"/>
  <c r="E2514" i="9"/>
  <c r="E2513" i="9"/>
  <c r="E2512" i="9"/>
  <c r="E2511" i="9"/>
  <c r="E2510" i="9"/>
  <c r="E2509" i="9"/>
  <c r="E2508" i="9"/>
  <c r="E2507" i="9"/>
  <c r="E2506" i="9"/>
  <c r="E2505" i="9"/>
  <c r="E2504" i="9"/>
  <c r="E2503" i="9"/>
  <c r="E2502" i="9"/>
  <c r="E2501" i="9"/>
  <c r="E2500" i="9"/>
  <c r="E2499" i="9"/>
  <c r="E2498" i="9"/>
  <c r="E2497" i="9"/>
  <c r="E2496" i="9"/>
  <c r="E2495" i="9"/>
  <c r="E2494" i="9"/>
  <c r="E2493" i="9"/>
  <c r="E2492" i="9"/>
  <c r="E2491" i="9"/>
  <c r="E2490" i="9"/>
  <c r="E2489" i="9"/>
  <c r="E2488" i="9"/>
  <c r="E2487" i="9"/>
  <c r="E2486" i="9"/>
  <c r="E2485" i="9"/>
  <c r="E2484" i="9"/>
  <c r="E2483" i="9"/>
  <c r="E2482" i="9"/>
  <c r="E2481" i="9"/>
  <c r="E2480" i="9"/>
  <c r="E2479" i="9"/>
  <c r="E2478" i="9"/>
  <c r="E2477" i="9"/>
  <c r="E2476" i="9"/>
  <c r="E2475" i="9"/>
  <c r="E2474" i="9"/>
  <c r="E2473" i="9"/>
  <c r="E2472" i="9"/>
  <c r="E2471" i="9"/>
  <c r="E2470" i="9"/>
  <c r="E2469" i="9"/>
  <c r="E2468" i="9"/>
  <c r="E2467" i="9"/>
  <c r="E2466" i="9"/>
  <c r="E2465" i="9"/>
  <c r="E2464" i="9"/>
  <c r="E2463" i="9"/>
  <c r="E2462" i="9"/>
  <c r="E2461" i="9"/>
  <c r="E2460" i="9"/>
  <c r="E2459" i="9"/>
  <c r="E2458" i="9"/>
  <c r="E2457" i="9"/>
  <c r="E2456" i="9"/>
  <c r="E2455" i="9"/>
  <c r="E2454" i="9"/>
  <c r="E2453" i="9"/>
  <c r="E2452" i="9"/>
  <c r="E2451" i="9"/>
  <c r="E2450" i="9"/>
  <c r="E2449" i="9"/>
  <c r="E2448" i="9"/>
  <c r="E2447" i="9"/>
  <c r="E2446" i="9"/>
  <c r="E2445" i="9"/>
  <c r="E2444" i="9"/>
  <c r="E2443" i="9"/>
  <c r="E2442" i="9"/>
  <c r="E2441" i="9"/>
  <c r="E2440" i="9"/>
  <c r="E2439" i="9"/>
  <c r="E2438" i="9"/>
  <c r="E2437" i="9"/>
  <c r="E2436" i="9"/>
  <c r="E2435" i="9"/>
  <c r="E2434" i="9"/>
  <c r="E2433" i="9"/>
  <c r="E2432" i="9"/>
  <c r="E2431" i="9"/>
  <c r="E2430" i="9"/>
  <c r="E2429" i="9"/>
  <c r="E2428" i="9"/>
  <c r="E2427" i="9"/>
  <c r="E2426" i="9"/>
  <c r="E2425" i="9"/>
  <c r="E2424" i="9"/>
  <c r="E2423" i="9"/>
  <c r="E2422" i="9"/>
  <c r="E2421" i="9"/>
  <c r="E2420" i="9"/>
  <c r="E2419" i="9"/>
  <c r="E2418" i="9"/>
  <c r="E2417" i="9"/>
  <c r="E2416" i="9"/>
  <c r="E2415" i="9"/>
  <c r="E2414" i="9"/>
  <c r="E2413" i="9"/>
  <c r="E2412" i="9"/>
  <c r="E2411" i="9"/>
  <c r="E2410" i="9"/>
  <c r="E2409" i="9"/>
  <c r="E2408" i="9"/>
  <c r="E2407" i="9"/>
  <c r="E2406" i="9"/>
  <c r="E2405" i="9"/>
  <c r="E2404" i="9"/>
  <c r="E2403" i="9"/>
  <c r="E2402" i="9"/>
  <c r="E2401" i="9"/>
  <c r="E2400" i="9"/>
  <c r="E2399" i="9"/>
  <c r="E2398" i="9"/>
  <c r="E2397" i="9"/>
  <c r="E2396" i="9"/>
  <c r="E2395" i="9"/>
  <c r="E2394" i="9"/>
  <c r="E2393" i="9"/>
  <c r="E2392" i="9"/>
  <c r="E2391" i="9"/>
  <c r="E2390" i="9"/>
  <c r="E2389" i="9"/>
  <c r="E2388" i="9"/>
  <c r="E2387" i="9"/>
  <c r="E2386" i="9"/>
  <c r="E2385" i="9"/>
  <c r="E2384" i="9"/>
  <c r="E2383" i="9"/>
  <c r="E2382" i="9"/>
  <c r="E2381" i="9"/>
  <c r="E2380" i="9"/>
  <c r="E2379" i="9"/>
  <c r="E2378" i="9"/>
  <c r="E2377" i="9"/>
  <c r="E2376" i="9"/>
  <c r="E2375" i="9"/>
  <c r="E2374" i="9"/>
  <c r="E2373" i="9"/>
  <c r="E2372" i="9"/>
  <c r="E2371" i="9"/>
  <c r="E2370" i="9"/>
  <c r="E2369" i="9"/>
  <c r="E2368" i="9"/>
  <c r="E2367" i="9"/>
  <c r="E2366" i="9"/>
  <c r="E2365" i="9"/>
  <c r="E2364" i="9"/>
  <c r="E2363" i="9"/>
  <c r="E2362" i="9"/>
  <c r="E2361" i="9"/>
  <c r="E2360" i="9"/>
  <c r="E2359" i="9"/>
  <c r="E2358" i="9"/>
  <c r="E2357" i="9"/>
  <c r="E2356" i="9"/>
  <c r="E2355" i="9"/>
  <c r="E2354" i="9"/>
  <c r="E2353" i="9"/>
  <c r="E2352" i="9"/>
  <c r="E2351" i="9"/>
  <c r="E2350" i="9"/>
  <c r="E2349" i="9"/>
  <c r="E2348" i="9"/>
  <c r="E2347" i="9"/>
  <c r="E2346" i="9"/>
  <c r="E2345" i="9"/>
  <c r="E2344" i="9"/>
  <c r="E2343" i="9"/>
  <c r="E2342" i="9"/>
  <c r="E2341" i="9"/>
  <c r="E2340" i="9"/>
  <c r="E2339" i="9"/>
  <c r="E2338" i="9"/>
  <c r="E2337" i="9"/>
  <c r="E2336" i="9"/>
  <c r="E2335" i="9"/>
  <c r="E2334" i="9"/>
  <c r="E2333" i="9"/>
  <c r="E2332" i="9"/>
  <c r="E2331" i="9"/>
  <c r="E2330" i="9"/>
  <c r="E2329" i="9"/>
  <c r="E2328" i="9"/>
  <c r="E2327" i="9"/>
  <c r="E2326" i="9"/>
  <c r="E2325" i="9"/>
  <c r="E2324" i="9"/>
  <c r="E2323" i="9"/>
  <c r="E2322" i="9"/>
  <c r="E2321" i="9"/>
  <c r="E2320" i="9"/>
  <c r="E2319" i="9"/>
  <c r="E2318" i="9"/>
  <c r="E2317" i="9"/>
  <c r="E2316" i="9"/>
  <c r="E2315" i="9"/>
  <c r="E2314" i="9"/>
  <c r="E2313" i="9"/>
  <c r="E2312" i="9"/>
  <c r="E2311" i="9"/>
  <c r="E2310" i="9"/>
  <c r="E2309" i="9"/>
  <c r="E2308" i="9"/>
  <c r="E2307" i="9"/>
  <c r="E2306" i="9"/>
  <c r="E2305" i="9"/>
  <c r="E2304" i="9"/>
  <c r="E2303" i="9"/>
  <c r="E2302" i="9"/>
  <c r="E2301" i="9"/>
  <c r="E2300" i="9"/>
  <c r="E2299" i="9"/>
  <c r="E2298" i="9"/>
  <c r="E2297" i="9"/>
  <c r="E2296" i="9"/>
  <c r="E2295" i="9"/>
  <c r="E2294" i="9"/>
  <c r="E2293" i="9"/>
  <c r="E2292" i="9"/>
  <c r="E2291" i="9"/>
  <c r="E2290" i="9"/>
  <c r="E2289" i="9"/>
  <c r="E2288" i="9"/>
  <c r="E2287" i="9"/>
  <c r="E2286" i="9"/>
  <c r="E2285" i="9"/>
  <c r="E2284" i="9"/>
  <c r="E2283" i="9"/>
  <c r="E2282" i="9"/>
  <c r="E2281" i="9"/>
  <c r="E2280" i="9"/>
  <c r="E2279" i="9"/>
  <c r="E2278" i="9"/>
  <c r="E2277" i="9"/>
  <c r="E2276" i="9"/>
  <c r="E2275" i="9"/>
  <c r="E2274" i="9"/>
  <c r="E2273" i="9"/>
  <c r="E2272" i="9"/>
  <c r="E2271" i="9"/>
  <c r="E2270" i="9"/>
  <c r="E2269" i="9"/>
  <c r="E2268" i="9"/>
  <c r="E2267" i="9"/>
  <c r="E2266" i="9"/>
  <c r="E2265" i="9"/>
  <c r="E2264" i="9"/>
  <c r="E2263" i="9"/>
  <c r="E2262" i="9"/>
  <c r="E2261" i="9"/>
  <c r="E2260" i="9"/>
  <c r="E2259" i="9"/>
  <c r="E2258" i="9"/>
  <c r="E2257" i="9"/>
  <c r="E2256" i="9"/>
  <c r="E2255" i="9"/>
  <c r="E2254" i="9"/>
  <c r="E2253" i="9"/>
  <c r="E2252" i="9"/>
  <c r="E2251" i="9"/>
  <c r="E2250" i="9"/>
  <c r="E2249" i="9"/>
  <c r="E2248" i="9"/>
  <c r="E2247" i="9"/>
  <c r="E2246" i="9"/>
  <c r="E2245" i="9"/>
  <c r="E2244" i="9"/>
  <c r="E2243" i="9"/>
  <c r="E2242" i="9"/>
  <c r="E2241" i="9"/>
  <c r="E2240" i="9"/>
  <c r="E2239" i="9"/>
  <c r="E2238" i="9"/>
  <c r="E2237" i="9"/>
  <c r="E2236" i="9"/>
  <c r="E2235" i="9"/>
  <c r="E2234" i="9"/>
  <c r="E2233" i="9"/>
  <c r="E2232" i="9"/>
  <c r="E2231" i="9"/>
  <c r="E2230" i="9"/>
  <c r="E2229" i="9"/>
  <c r="E2228" i="9"/>
  <c r="E2227" i="9"/>
  <c r="E2226" i="9"/>
  <c r="E2225" i="9"/>
  <c r="E2224" i="9"/>
  <c r="E2223" i="9"/>
  <c r="E2222" i="9"/>
  <c r="E2221" i="9"/>
  <c r="E2220" i="9"/>
  <c r="E2219" i="9"/>
  <c r="E2218" i="9"/>
  <c r="E2217" i="9"/>
  <c r="E2216" i="9"/>
  <c r="E2215" i="9"/>
  <c r="E2214" i="9"/>
  <c r="E2213" i="9"/>
  <c r="E2212" i="9"/>
  <c r="E2211" i="9"/>
  <c r="E2210" i="9"/>
  <c r="E2209" i="9"/>
  <c r="E2208" i="9"/>
  <c r="E2207" i="9"/>
  <c r="E2206" i="9"/>
  <c r="E2205" i="9"/>
  <c r="E2204" i="9"/>
  <c r="E2203" i="9"/>
  <c r="E2202" i="9"/>
  <c r="E2201" i="9"/>
  <c r="E2200" i="9"/>
  <c r="E2199" i="9"/>
  <c r="E2198" i="9"/>
  <c r="E2197" i="9"/>
  <c r="E2196" i="9"/>
  <c r="E2195" i="9"/>
  <c r="E2194" i="9"/>
  <c r="E2193" i="9"/>
  <c r="E2192" i="9"/>
  <c r="E2191" i="9"/>
  <c r="E2190" i="9"/>
  <c r="E2189" i="9"/>
  <c r="E2188" i="9"/>
  <c r="E2187" i="9"/>
  <c r="E2186" i="9"/>
  <c r="E2185" i="9"/>
  <c r="E2184" i="9"/>
  <c r="E2183" i="9"/>
  <c r="E2182" i="9"/>
  <c r="E2181" i="9"/>
  <c r="E2180" i="9"/>
  <c r="E2179" i="9"/>
  <c r="E2178" i="9"/>
  <c r="E2177" i="9"/>
  <c r="E2176" i="9"/>
  <c r="E2175" i="9"/>
  <c r="E2174" i="9"/>
  <c r="E2173" i="9"/>
  <c r="E2172" i="9"/>
  <c r="E2171" i="9"/>
  <c r="E2170" i="9"/>
  <c r="E2169" i="9"/>
  <c r="E2168" i="9"/>
  <c r="E2167" i="9"/>
  <c r="E2166" i="9"/>
  <c r="E2165" i="9"/>
  <c r="E2164" i="9"/>
  <c r="E2163" i="9"/>
  <c r="E2162" i="9"/>
  <c r="E2161" i="9"/>
  <c r="E2160" i="9"/>
  <c r="E2159" i="9"/>
  <c r="E2158" i="9"/>
  <c r="E2157" i="9"/>
  <c r="E2156" i="9"/>
  <c r="E2155" i="9"/>
  <c r="E2154" i="9"/>
  <c r="E2153" i="9"/>
  <c r="E2152" i="9"/>
  <c r="E2151" i="9"/>
  <c r="E2150" i="9"/>
  <c r="E2149" i="9"/>
  <c r="E2148" i="9"/>
  <c r="E2147" i="9"/>
  <c r="E2146" i="9"/>
  <c r="E2145" i="9"/>
  <c r="E2144" i="9"/>
  <c r="E2143" i="9"/>
  <c r="E2142" i="9"/>
  <c r="E2141" i="9"/>
  <c r="E2140" i="9"/>
  <c r="E2139" i="9"/>
  <c r="E2138" i="9"/>
  <c r="E2137" i="9"/>
  <c r="E2136" i="9"/>
  <c r="E2135" i="9"/>
  <c r="E2134" i="9"/>
  <c r="E2133" i="9"/>
  <c r="E2132" i="9"/>
  <c r="E2131" i="9"/>
  <c r="E2130" i="9"/>
  <c r="E2129" i="9"/>
  <c r="E2128" i="9"/>
  <c r="E2127" i="9"/>
  <c r="E2126" i="9"/>
  <c r="E2125" i="9"/>
  <c r="E2124" i="9"/>
  <c r="E2123" i="9"/>
  <c r="E2122" i="9"/>
  <c r="E2121" i="9"/>
  <c r="E2120" i="9"/>
  <c r="E2119" i="9"/>
  <c r="E2118" i="9"/>
  <c r="E2117" i="9"/>
  <c r="E2116" i="9"/>
  <c r="E2115" i="9"/>
  <c r="E2114" i="9"/>
  <c r="E2113" i="9"/>
  <c r="E2112" i="9"/>
  <c r="E2111" i="9"/>
  <c r="E2110" i="9"/>
  <c r="E2109" i="9"/>
  <c r="E2108" i="9"/>
  <c r="E2107" i="9"/>
  <c r="E2106" i="9"/>
  <c r="E2105" i="9"/>
  <c r="E2104" i="9"/>
  <c r="E2103" i="9"/>
  <c r="E2102" i="9"/>
  <c r="E2101" i="9"/>
  <c r="E2100" i="9"/>
  <c r="E2099" i="9"/>
  <c r="E2098" i="9"/>
  <c r="E2097" i="9"/>
  <c r="E2096" i="9"/>
  <c r="E2095" i="9"/>
  <c r="E2094" i="9"/>
  <c r="E2093" i="9"/>
  <c r="E2092" i="9"/>
  <c r="E2091" i="9"/>
  <c r="E2090" i="9"/>
  <c r="E2089" i="9"/>
  <c r="E2088" i="9"/>
  <c r="E2087" i="9"/>
  <c r="E2086" i="9"/>
  <c r="E2085" i="9"/>
  <c r="E2084" i="9"/>
  <c r="E2083" i="9"/>
  <c r="E2082" i="9"/>
  <c r="E2081" i="9"/>
  <c r="E2080" i="9"/>
  <c r="E2079" i="9"/>
  <c r="E2078" i="9"/>
  <c r="E2077" i="9"/>
  <c r="E2076" i="9"/>
  <c r="E2075" i="9"/>
  <c r="E2074" i="9"/>
  <c r="E2073" i="9"/>
  <c r="E2072" i="9"/>
  <c r="E2071" i="9"/>
  <c r="E2070" i="9"/>
  <c r="E2069" i="9"/>
  <c r="E2068" i="9"/>
  <c r="E2067" i="9"/>
  <c r="E2066" i="9"/>
  <c r="E2065" i="9"/>
  <c r="E2064" i="9"/>
  <c r="E2063" i="9"/>
  <c r="E2062" i="9"/>
  <c r="E2061" i="9"/>
  <c r="E2060" i="9"/>
  <c r="E2059" i="9"/>
  <c r="E2058" i="9"/>
  <c r="E2057" i="9"/>
  <c r="E2056" i="9"/>
  <c r="E2055" i="9"/>
  <c r="E2054" i="9"/>
  <c r="E2053" i="9"/>
  <c r="E2052" i="9"/>
  <c r="E2051" i="9"/>
  <c r="E2050" i="9"/>
  <c r="E2049" i="9"/>
  <c r="E2048" i="9"/>
  <c r="E2047" i="9"/>
  <c r="E2046" i="9"/>
  <c r="E2045" i="9"/>
  <c r="E2044" i="9"/>
  <c r="E2043" i="9"/>
  <c r="E2042" i="9"/>
  <c r="E2041" i="9"/>
  <c r="E2040" i="9"/>
  <c r="E2039" i="9"/>
  <c r="E2038" i="9"/>
  <c r="E2037" i="9"/>
  <c r="E2036" i="9"/>
  <c r="E2035" i="9"/>
  <c r="E2034" i="9"/>
  <c r="E2033" i="9"/>
  <c r="E2032" i="9"/>
  <c r="E2031" i="9"/>
  <c r="E2030" i="9"/>
  <c r="E2029" i="9"/>
  <c r="E2028" i="9"/>
  <c r="E2027" i="9"/>
  <c r="E2026" i="9"/>
  <c r="E2025" i="9"/>
  <c r="E2024" i="9"/>
  <c r="E2023" i="9"/>
  <c r="E2022" i="9"/>
  <c r="E2021" i="9"/>
  <c r="E2020" i="9"/>
  <c r="E2019" i="9"/>
  <c r="E2018" i="9"/>
  <c r="E2017" i="9"/>
  <c r="E2016" i="9"/>
  <c r="E2015" i="9"/>
  <c r="E2014" i="9"/>
  <c r="E2013" i="9"/>
  <c r="E2012" i="9"/>
  <c r="E2011" i="9"/>
  <c r="E2010" i="9"/>
  <c r="E2009" i="9"/>
  <c r="E2008" i="9"/>
  <c r="E2007" i="9"/>
  <c r="E2006" i="9"/>
  <c r="E2005" i="9"/>
  <c r="E2004" i="9"/>
  <c r="E2003" i="9"/>
  <c r="E2002" i="9"/>
  <c r="E2001" i="9"/>
  <c r="E2000" i="9"/>
  <c r="E1999" i="9"/>
  <c r="E1998" i="9"/>
  <c r="E1997" i="9"/>
  <c r="E1996" i="9"/>
  <c r="E1995" i="9"/>
  <c r="E1994" i="9"/>
  <c r="E1993" i="9"/>
  <c r="E1992" i="9"/>
  <c r="E1991" i="9"/>
  <c r="E1990" i="9"/>
  <c r="E1989" i="9"/>
  <c r="E1988" i="9"/>
  <c r="E1987" i="9"/>
  <c r="E1986" i="9"/>
  <c r="E1985" i="9"/>
  <c r="E1984" i="9"/>
  <c r="E1983" i="9"/>
  <c r="E1982" i="9"/>
  <c r="E1981" i="9"/>
  <c r="E1980" i="9"/>
  <c r="E1979" i="9"/>
  <c r="E1978" i="9"/>
  <c r="E1977" i="9"/>
  <c r="E1976" i="9"/>
  <c r="E1975" i="9"/>
  <c r="E1974" i="9"/>
  <c r="E1973" i="9"/>
  <c r="E1972" i="9"/>
  <c r="E1971" i="9"/>
  <c r="E1970" i="9"/>
  <c r="E1969" i="9"/>
  <c r="E1968" i="9"/>
  <c r="E1967" i="9"/>
  <c r="E1966" i="9"/>
  <c r="E1965" i="9"/>
  <c r="E1964" i="9"/>
  <c r="E1963" i="9"/>
  <c r="E1962" i="9"/>
  <c r="E1961" i="9"/>
  <c r="E1960" i="9"/>
  <c r="E1959" i="9"/>
  <c r="E1958" i="9"/>
  <c r="E1957" i="9"/>
  <c r="E1956" i="9"/>
  <c r="E1955" i="9"/>
  <c r="E1954" i="9"/>
  <c r="E1953" i="9"/>
  <c r="E1952" i="9"/>
  <c r="E1951" i="9"/>
  <c r="E1950" i="9"/>
  <c r="E1949" i="9"/>
  <c r="E1948" i="9"/>
  <c r="E1947" i="9"/>
  <c r="E1946" i="9"/>
  <c r="E1945" i="9"/>
  <c r="E1944" i="9"/>
  <c r="E1943" i="9"/>
  <c r="E1942" i="9"/>
  <c r="E1941" i="9"/>
  <c r="E1940" i="9"/>
  <c r="E1939" i="9"/>
  <c r="E1938" i="9"/>
  <c r="E1937" i="9"/>
  <c r="E1936" i="9"/>
  <c r="E1935" i="9"/>
  <c r="E1934" i="9"/>
  <c r="E1933" i="9"/>
  <c r="E1932" i="9"/>
  <c r="E1931" i="9"/>
  <c r="E1930" i="9"/>
  <c r="E1929" i="9"/>
  <c r="E1928" i="9"/>
  <c r="E1927" i="9"/>
  <c r="E1926" i="9"/>
  <c r="E1925" i="9"/>
  <c r="E1924" i="9"/>
  <c r="E1923" i="9"/>
  <c r="E1922" i="9"/>
  <c r="E1921" i="9"/>
  <c r="E1920" i="9"/>
  <c r="E1919" i="9"/>
  <c r="E1918" i="9"/>
  <c r="E1917" i="9"/>
  <c r="E1916" i="9"/>
  <c r="E1915" i="9"/>
  <c r="E1914" i="9"/>
  <c r="E1913" i="9"/>
  <c r="E1912" i="9"/>
  <c r="E1911" i="9"/>
  <c r="E1910" i="9"/>
  <c r="E1909" i="9"/>
  <c r="E1908" i="9"/>
  <c r="E1907" i="9"/>
  <c r="E1906" i="9"/>
  <c r="E1905" i="9"/>
  <c r="E1904" i="9"/>
  <c r="E1903" i="9"/>
  <c r="E1902" i="9"/>
  <c r="E1901" i="9"/>
  <c r="E1900" i="9"/>
  <c r="E1899" i="9"/>
  <c r="E1898" i="9"/>
  <c r="E1897" i="9"/>
  <c r="E1896" i="9"/>
  <c r="E1895" i="9"/>
  <c r="E1894" i="9"/>
  <c r="E1893" i="9"/>
  <c r="E1892" i="9"/>
  <c r="E1891" i="9"/>
  <c r="E1890" i="9"/>
  <c r="E1889" i="9"/>
  <c r="E1888" i="9"/>
  <c r="E1887" i="9"/>
  <c r="E1886" i="9"/>
  <c r="E1885" i="9"/>
  <c r="E1884" i="9"/>
  <c r="E1883" i="9"/>
  <c r="E1882" i="9"/>
  <c r="E1881" i="9"/>
  <c r="E1880" i="9"/>
  <c r="E1879" i="9"/>
  <c r="E1878" i="9"/>
  <c r="E1877" i="9"/>
  <c r="E1876" i="9"/>
  <c r="E1875" i="9"/>
  <c r="E1874" i="9"/>
  <c r="E1873" i="9"/>
  <c r="E1872" i="9"/>
  <c r="E1871" i="9"/>
  <c r="E1870" i="9"/>
  <c r="E1869" i="9"/>
  <c r="E1868" i="9"/>
  <c r="E1867" i="9"/>
  <c r="E1866" i="9"/>
  <c r="E1865" i="9"/>
  <c r="E1864" i="9"/>
  <c r="E1863" i="9"/>
  <c r="E1862" i="9"/>
  <c r="E1861" i="9"/>
  <c r="E1860" i="9"/>
  <c r="E1859" i="9"/>
  <c r="E1858" i="9"/>
  <c r="E1857" i="9"/>
  <c r="E1856" i="9"/>
  <c r="E1855" i="9"/>
  <c r="E1854" i="9"/>
  <c r="E1853" i="9"/>
  <c r="E1852" i="9"/>
  <c r="E1851" i="9"/>
  <c r="E1850" i="9"/>
  <c r="E1849" i="9"/>
  <c r="E1848" i="9"/>
  <c r="E1847" i="9"/>
  <c r="E1846" i="9"/>
  <c r="E1845" i="9"/>
  <c r="E1844" i="9"/>
  <c r="E1843" i="9"/>
  <c r="E1842" i="9"/>
  <c r="E1841" i="9"/>
  <c r="E1840" i="9"/>
  <c r="E1839" i="9"/>
  <c r="E1838" i="9"/>
  <c r="E1837" i="9"/>
  <c r="E1836" i="9"/>
  <c r="E1835" i="9"/>
  <c r="E1834" i="9"/>
  <c r="E1833" i="9"/>
  <c r="E1832" i="9"/>
  <c r="E1831" i="9"/>
  <c r="E1830" i="9"/>
  <c r="E1829" i="9"/>
  <c r="E1828" i="9"/>
  <c r="E1827" i="9"/>
  <c r="E1826" i="9"/>
  <c r="E1825" i="9"/>
  <c r="E1824" i="9"/>
  <c r="E1823" i="9"/>
  <c r="E1822" i="9"/>
  <c r="E1821" i="9"/>
  <c r="E1820" i="9"/>
  <c r="E1819" i="9"/>
  <c r="E1818" i="9"/>
  <c r="E1817" i="9"/>
  <c r="E1816" i="9"/>
  <c r="E1815" i="9"/>
  <c r="E1814" i="9"/>
  <c r="E1813" i="9"/>
  <c r="E1812" i="9"/>
  <c r="E1811" i="9"/>
  <c r="E1810" i="9"/>
  <c r="E1809" i="9"/>
  <c r="E1808" i="9"/>
  <c r="E1807" i="9"/>
  <c r="E1806" i="9"/>
  <c r="E1805" i="9"/>
  <c r="E1804" i="9"/>
  <c r="E1803" i="9"/>
  <c r="E1802" i="9"/>
  <c r="E1801" i="9"/>
  <c r="E1800" i="9"/>
  <c r="E1799" i="9"/>
  <c r="E1798" i="9"/>
  <c r="E1797" i="9"/>
  <c r="E1796" i="9"/>
  <c r="E1795" i="9"/>
  <c r="E1794" i="9"/>
  <c r="E1793" i="9"/>
  <c r="E1792" i="9"/>
  <c r="E1791" i="9"/>
  <c r="E1790" i="9"/>
  <c r="E1789" i="9"/>
  <c r="E1788" i="9"/>
  <c r="E1787" i="9"/>
  <c r="E1786" i="9"/>
  <c r="E1785" i="9"/>
  <c r="E1784" i="9"/>
  <c r="E1783" i="9"/>
  <c r="E1782" i="9"/>
  <c r="E1781" i="9"/>
  <c r="E1780" i="9"/>
  <c r="E1779" i="9"/>
  <c r="E1778" i="9"/>
  <c r="E1777" i="9"/>
  <c r="E1776" i="9"/>
  <c r="E1775" i="9"/>
  <c r="E1774" i="9"/>
  <c r="E1773" i="9"/>
  <c r="E1772" i="9"/>
  <c r="E1771" i="9"/>
  <c r="E1770" i="9"/>
  <c r="E1769" i="9"/>
  <c r="E1768" i="9"/>
  <c r="E1767" i="9"/>
  <c r="E1766" i="9"/>
  <c r="E1765" i="9"/>
  <c r="E1764" i="9"/>
  <c r="E1763" i="9"/>
  <c r="E1762" i="9"/>
  <c r="E1761" i="9"/>
  <c r="E1760" i="9"/>
  <c r="E1759" i="9"/>
  <c r="E1758" i="9"/>
  <c r="E1757" i="9"/>
  <c r="E1756" i="9"/>
  <c r="E1755" i="9"/>
  <c r="E1754" i="9"/>
  <c r="E1753" i="9"/>
  <c r="E1752" i="9"/>
  <c r="E1751" i="9"/>
  <c r="E1750" i="9"/>
  <c r="E1749" i="9"/>
  <c r="E1748" i="9"/>
  <c r="E1747" i="9"/>
  <c r="E1746" i="9"/>
  <c r="E1745" i="9"/>
  <c r="E1744" i="9"/>
  <c r="E1743" i="9"/>
  <c r="E1742" i="9"/>
  <c r="E1741" i="9"/>
  <c r="E1740" i="9"/>
  <c r="E1739" i="9"/>
  <c r="E1738" i="9"/>
  <c r="E1737" i="9"/>
  <c r="E1736" i="9"/>
  <c r="E1735" i="9"/>
  <c r="E1734" i="9"/>
  <c r="E1733" i="9"/>
  <c r="E1732" i="9"/>
  <c r="E1731" i="9"/>
  <c r="E1730" i="9"/>
  <c r="E1729" i="9"/>
  <c r="E1728" i="9"/>
  <c r="E1727" i="9"/>
  <c r="E1726" i="9"/>
  <c r="E1725" i="9"/>
  <c r="E1724" i="9"/>
  <c r="E1723" i="9"/>
  <c r="E1722" i="9"/>
  <c r="E1721" i="9"/>
  <c r="E1720" i="9"/>
  <c r="E1719" i="9"/>
  <c r="E1718" i="9"/>
  <c r="E1717" i="9"/>
  <c r="E1716" i="9"/>
  <c r="E1715" i="9"/>
  <c r="E1714" i="9"/>
  <c r="E1713" i="9"/>
  <c r="E1712" i="9"/>
  <c r="E1711" i="9"/>
  <c r="E1710" i="9"/>
  <c r="E1709" i="9"/>
  <c r="E1708" i="9"/>
  <c r="E1707" i="9"/>
  <c r="E1706" i="9"/>
  <c r="E1705" i="9"/>
  <c r="E1704" i="9"/>
  <c r="E1703" i="9"/>
  <c r="E1702" i="9"/>
  <c r="E1701" i="9"/>
  <c r="E1700" i="9"/>
  <c r="E1699" i="9"/>
  <c r="E1698" i="9"/>
  <c r="E1697" i="9"/>
  <c r="E1696" i="9"/>
  <c r="E1695" i="9"/>
  <c r="E1694" i="9"/>
  <c r="E1693" i="9"/>
  <c r="E1692" i="9"/>
  <c r="E1691" i="9"/>
  <c r="E1690" i="9"/>
  <c r="E1689" i="9"/>
  <c r="E1688" i="9"/>
  <c r="E1687" i="9"/>
  <c r="E1686" i="9"/>
  <c r="E1685" i="9"/>
  <c r="E1684" i="9"/>
  <c r="E1683" i="9"/>
  <c r="E1682" i="9"/>
  <c r="E1681" i="9"/>
  <c r="E1680" i="9"/>
  <c r="E1679" i="9"/>
  <c r="E1678" i="9"/>
  <c r="E1677" i="9"/>
  <c r="E1676" i="9"/>
  <c r="E1675" i="9"/>
  <c r="E1674" i="9"/>
  <c r="E1673" i="9"/>
  <c r="E1672" i="9"/>
  <c r="E1671" i="9"/>
  <c r="E1670" i="9"/>
  <c r="E1669" i="9"/>
  <c r="E1668" i="9"/>
  <c r="E1667" i="9"/>
  <c r="E1666" i="9"/>
  <c r="E1665" i="9"/>
  <c r="E1664" i="9"/>
  <c r="E1663" i="9"/>
  <c r="E1662" i="9"/>
  <c r="E1661" i="9"/>
  <c r="E1660" i="9"/>
  <c r="E1659" i="9"/>
  <c r="E1658" i="9"/>
  <c r="E1657" i="9"/>
  <c r="E1656" i="9"/>
  <c r="E1655" i="9"/>
  <c r="E1654" i="9"/>
  <c r="E1653" i="9"/>
  <c r="E1652" i="9"/>
  <c r="E1651" i="9"/>
  <c r="E1650" i="9"/>
  <c r="E1649" i="9"/>
  <c r="E1648" i="9"/>
  <c r="E1647" i="9"/>
  <c r="E1646" i="9"/>
  <c r="E1645" i="9"/>
  <c r="E1644" i="9"/>
  <c r="E1643" i="9"/>
  <c r="E1642" i="9"/>
  <c r="E1641" i="9"/>
  <c r="E1640" i="9"/>
  <c r="E1639" i="9"/>
  <c r="E1638" i="9"/>
  <c r="E1637" i="9"/>
  <c r="E1636" i="9"/>
  <c r="E1635" i="9"/>
  <c r="E1634" i="9"/>
  <c r="E1633" i="9"/>
  <c r="E1632" i="9"/>
  <c r="E1631" i="9"/>
  <c r="E1630" i="9"/>
  <c r="E1629" i="9"/>
  <c r="E1628" i="9"/>
  <c r="E1627" i="9"/>
  <c r="E1626" i="9"/>
  <c r="E1625" i="9"/>
  <c r="E1624" i="9"/>
  <c r="E1623" i="9"/>
  <c r="E1622" i="9"/>
  <c r="E1621" i="9"/>
  <c r="E1620" i="9"/>
  <c r="E1619" i="9"/>
  <c r="E1618" i="9"/>
  <c r="E1617" i="9"/>
  <c r="E1616" i="9"/>
  <c r="E1615" i="9"/>
  <c r="E1614" i="9"/>
  <c r="E1613" i="9"/>
  <c r="E1612" i="9"/>
  <c r="E1611" i="9"/>
  <c r="E1610" i="9"/>
  <c r="E1609" i="9"/>
  <c r="E1608" i="9"/>
  <c r="E1607" i="9"/>
  <c r="E1606" i="9"/>
  <c r="E1605" i="9"/>
  <c r="E1604" i="9"/>
  <c r="E1603" i="9"/>
  <c r="E1602" i="9"/>
  <c r="E1601" i="9"/>
  <c r="E1600" i="9"/>
  <c r="E1599" i="9"/>
  <c r="E1598" i="9"/>
  <c r="E1597" i="9"/>
  <c r="E1596" i="9"/>
  <c r="E1595" i="9"/>
  <c r="E1594" i="9"/>
  <c r="E1593" i="9"/>
  <c r="E1592" i="9"/>
  <c r="E1591" i="9"/>
  <c r="E1590" i="9"/>
  <c r="E1589" i="9"/>
  <c r="E1588" i="9"/>
  <c r="E1587" i="9"/>
  <c r="E1586" i="9"/>
  <c r="E1585" i="9"/>
  <c r="E1584" i="9"/>
  <c r="E1583" i="9"/>
  <c r="E1582" i="9"/>
  <c r="E1581" i="9"/>
  <c r="E1580" i="9"/>
  <c r="E1579" i="9"/>
  <c r="E1578" i="9"/>
  <c r="E1577" i="9"/>
  <c r="E1576" i="9"/>
  <c r="E1575" i="9"/>
  <c r="E1574" i="9"/>
  <c r="E1573" i="9"/>
  <c r="E1572" i="9"/>
  <c r="E1571" i="9"/>
  <c r="E1570" i="9"/>
  <c r="E1569" i="9"/>
  <c r="E1568" i="9"/>
  <c r="E1567" i="9"/>
  <c r="E1566" i="9"/>
  <c r="E1565" i="9"/>
  <c r="E1564" i="9"/>
  <c r="E1563" i="9"/>
  <c r="E1562" i="9"/>
  <c r="E1561" i="9"/>
  <c r="E1560" i="9"/>
  <c r="E1559" i="9"/>
  <c r="E1558" i="9"/>
  <c r="E1557" i="9"/>
  <c r="E1556" i="9"/>
  <c r="E1555" i="9"/>
  <c r="E1554" i="9"/>
  <c r="E1553" i="9"/>
  <c r="E1552" i="9"/>
  <c r="E1551" i="9"/>
  <c r="E1550" i="9"/>
  <c r="E1549" i="9"/>
  <c r="E1548" i="9"/>
  <c r="E1547" i="9"/>
  <c r="E1546" i="9"/>
  <c r="E1545" i="9"/>
  <c r="E1544" i="9"/>
  <c r="E1543" i="9"/>
  <c r="E1542" i="9"/>
  <c r="E1541" i="9"/>
  <c r="E1540" i="9"/>
  <c r="E1539" i="9"/>
  <c r="E1538" i="9"/>
  <c r="E1537" i="9"/>
  <c r="E1536" i="9"/>
  <c r="E1535" i="9"/>
  <c r="E1534" i="9"/>
  <c r="E1533" i="9"/>
  <c r="E1532" i="9"/>
  <c r="E1531" i="9"/>
  <c r="E1530" i="9"/>
  <c r="E1529" i="9"/>
  <c r="E1528" i="9"/>
  <c r="E1527" i="9"/>
  <c r="E1526" i="9"/>
  <c r="E1525" i="9"/>
  <c r="E1524" i="9"/>
  <c r="E1523" i="9"/>
  <c r="E1522" i="9"/>
  <c r="E1521" i="9"/>
  <c r="E1520" i="9"/>
  <c r="E1519" i="9"/>
  <c r="E1518" i="9"/>
  <c r="E1517" i="9"/>
  <c r="E1516" i="9"/>
  <c r="E1515" i="9"/>
  <c r="E1514" i="9"/>
  <c r="E1513" i="9"/>
  <c r="E1512" i="9"/>
  <c r="E1511" i="9"/>
  <c r="E1510" i="9"/>
  <c r="E1509" i="9"/>
  <c r="E1508" i="9"/>
  <c r="E1507" i="9"/>
  <c r="E1506" i="9"/>
  <c r="E1505" i="9"/>
  <c r="E1504" i="9"/>
  <c r="E1503" i="9"/>
  <c r="E1502" i="9"/>
  <c r="E1501" i="9"/>
  <c r="E1500" i="9"/>
  <c r="E1499" i="9"/>
  <c r="E1498" i="9"/>
  <c r="E1497" i="9"/>
  <c r="E1496" i="9"/>
  <c r="E1495" i="9"/>
  <c r="E1494" i="9"/>
  <c r="E1493" i="9"/>
  <c r="E1492" i="9"/>
  <c r="E1491" i="9"/>
  <c r="E1490" i="9"/>
  <c r="E1489" i="9"/>
  <c r="E1488" i="9"/>
  <c r="E1487" i="9"/>
  <c r="E1486" i="9"/>
  <c r="E1485" i="9"/>
  <c r="E1484" i="9"/>
  <c r="E1483" i="9"/>
  <c r="E1482" i="9"/>
  <c r="E1481" i="9"/>
  <c r="E1480" i="9"/>
  <c r="E1479" i="9"/>
  <c r="E1478" i="9"/>
  <c r="E1477" i="9"/>
  <c r="E1476" i="9"/>
  <c r="E1475" i="9"/>
  <c r="E1474" i="9"/>
  <c r="E1473" i="9"/>
  <c r="E1472" i="9"/>
  <c r="E1471" i="9"/>
  <c r="E1470" i="9"/>
  <c r="E1469" i="9"/>
  <c r="E1468" i="9"/>
  <c r="E1467" i="9"/>
  <c r="E1466" i="9"/>
  <c r="E1465" i="9"/>
  <c r="E1464" i="9"/>
  <c r="E1463" i="9"/>
  <c r="E1462" i="9"/>
  <c r="E1461" i="9"/>
  <c r="E1460" i="9"/>
  <c r="E1459" i="9"/>
  <c r="E1458" i="9"/>
  <c r="E1457" i="9"/>
  <c r="E1456" i="9"/>
  <c r="E1455" i="9"/>
  <c r="E1454" i="9"/>
  <c r="E1453" i="9"/>
  <c r="E1452" i="9"/>
  <c r="E1451" i="9"/>
  <c r="E1450" i="9"/>
  <c r="E1449" i="9"/>
  <c r="E1448" i="9"/>
  <c r="E1447" i="9"/>
  <c r="E1446" i="9"/>
  <c r="E1445" i="9"/>
  <c r="E1444" i="9"/>
  <c r="E1443" i="9"/>
  <c r="E1442" i="9"/>
  <c r="E1441" i="9"/>
  <c r="E1440" i="9"/>
  <c r="E1439" i="9"/>
  <c r="E1438" i="9"/>
  <c r="E1437" i="9"/>
  <c r="E1436" i="9"/>
  <c r="E1435" i="9"/>
  <c r="E1434" i="9"/>
  <c r="E1433" i="9"/>
  <c r="E1432" i="9"/>
  <c r="E1431" i="9"/>
  <c r="E1430" i="9"/>
  <c r="E1429" i="9"/>
  <c r="E1428" i="9"/>
  <c r="E1427" i="9"/>
  <c r="E1426" i="9"/>
  <c r="E1425" i="9"/>
  <c r="E1424" i="9"/>
  <c r="E1423" i="9"/>
  <c r="E1422" i="9"/>
  <c r="E1421" i="9"/>
  <c r="E1420" i="9"/>
  <c r="E1419" i="9"/>
  <c r="E1418" i="9"/>
  <c r="E1417" i="9"/>
  <c r="E1416" i="9"/>
  <c r="E1415" i="9"/>
  <c r="E1414" i="9"/>
  <c r="E1413" i="9"/>
  <c r="E1412" i="9"/>
  <c r="E1411" i="9"/>
  <c r="E1410" i="9"/>
  <c r="E1409" i="9"/>
  <c r="E1408" i="9"/>
  <c r="E1407" i="9"/>
  <c r="E1406" i="9"/>
  <c r="E1405" i="9"/>
  <c r="E1404" i="9"/>
  <c r="E1403" i="9"/>
  <c r="E1402" i="9"/>
  <c r="E1401" i="9"/>
  <c r="E1400" i="9"/>
  <c r="E1399" i="9"/>
  <c r="E1398" i="9"/>
  <c r="E1397" i="9"/>
  <c r="E1396" i="9"/>
  <c r="E1395" i="9"/>
  <c r="E1394" i="9"/>
  <c r="E1393" i="9"/>
  <c r="E1392" i="9"/>
  <c r="E1391" i="9"/>
  <c r="E1390" i="9"/>
  <c r="E1389" i="9"/>
  <c r="E1388" i="9"/>
  <c r="E1387" i="9"/>
  <c r="E1386" i="9"/>
  <c r="E1385" i="9"/>
  <c r="E1384" i="9"/>
  <c r="E1383" i="9"/>
  <c r="E1382" i="9"/>
  <c r="E1381" i="9"/>
  <c r="E1380" i="9"/>
  <c r="E1379" i="9"/>
  <c r="E1378" i="9"/>
  <c r="E1377" i="9"/>
  <c r="E1376" i="9"/>
  <c r="E1375" i="9"/>
  <c r="E1374" i="9"/>
  <c r="E1373" i="9"/>
  <c r="E1372" i="9"/>
  <c r="E1371" i="9"/>
  <c r="E1370" i="9"/>
  <c r="E1369" i="9"/>
  <c r="E1368" i="9"/>
  <c r="E1367" i="9"/>
  <c r="E1366" i="9"/>
  <c r="E1365" i="9"/>
  <c r="E1364" i="9"/>
  <c r="E1363" i="9"/>
  <c r="E1362" i="9"/>
  <c r="E1361" i="9"/>
  <c r="E1360" i="9"/>
  <c r="E1359" i="9"/>
  <c r="E1358" i="9"/>
  <c r="E1357" i="9"/>
  <c r="E1356" i="9"/>
  <c r="E1355" i="9"/>
  <c r="E1354" i="9"/>
  <c r="E1353" i="9"/>
  <c r="E1352" i="9"/>
  <c r="E1351" i="9"/>
  <c r="E1350" i="9"/>
  <c r="E1349" i="9"/>
  <c r="E1348" i="9"/>
  <c r="E1347" i="9"/>
  <c r="E1346" i="9"/>
  <c r="E1345" i="9"/>
  <c r="E1344" i="9"/>
  <c r="E1343" i="9"/>
  <c r="E1342" i="9"/>
  <c r="E1341" i="9"/>
  <c r="E1340" i="9"/>
  <c r="E1339" i="9"/>
  <c r="E1338" i="9"/>
  <c r="E1337" i="9"/>
  <c r="E1336" i="9"/>
  <c r="E1335" i="9"/>
  <c r="E1334" i="9"/>
  <c r="E1333" i="9"/>
  <c r="E1332" i="9"/>
  <c r="E1331" i="9"/>
  <c r="E1330" i="9"/>
  <c r="E1329" i="9"/>
  <c r="E1328" i="9"/>
  <c r="E1327" i="9"/>
  <c r="E1326" i="9"/>
  <c r="E1325" i="9"/>
  <c r="E1324" i="9"/>
  <c r="E1323" i="9"/>
  <c r="E1322" i="9"/>
  <c r="E1321" i="9"/>
  <c r="E1320" i="9"/>
  <c r="E1319" i="9"/>
  <c r="E1318" i="9"/>
  <c r="E1317" i="9"/>
  <c r="E1316" i="9"/>
  <c r="E1315" i="9"/>
  <c r="E1314" i="9"/>
  <c r="E1313" i="9"/>
  <c r="E1312" i="9"/>
  <c r="E1311" i="9"/>
  <c r="E1310" i="9"/>
  <c r="E1309" i="9"/>
  <c r="E1308" i="9"/>
  <c r="E1307" i="9"/>
  <c r="E1306" i="9"/>
  <c r="E1305" i="9"/>
  <c r="E1304" i="9"/>
  <c r="E1303" i="9"/>
  <c r="E1302" i="9"/>
  <c r="E1301" i="9"/>
  <c r="E1300" i="9"/>
  <c r="E1299" i="9"/>
  <c r="E1298" i="9"/>
  <c r="E1297" i="9"/>
  <c r="E1296" i="9"/>
  <c r="E1295" i="9"/>
  <c r="E1294" i="9"/>
  <c r="E1293" i="9"/>
  <c r="E1292" i="9"/>
  <c r="E1291" i="9"/>
  <c r="E1290" i="9"/>
  <c r="E1289" i="9"/>
  <c r="E1288" i="9"/>
  <c r="E1287" i="9"/>
  <c r="E1286" i="9"/>
  <c r="E1285" i="9"/>
  <c r="E1284" i="9"/>
  <c r="E1283" i="9"/>
  <c r="E1282" i="9"/>
  <c r="E1281" i="9"/>
  <c r="E1280" i="9"/>
  <c r="E1279" i="9"/>
  <c r="E1278" i="9"/>
  <c r="E1277" i="9"/>
  <c r="E1276" i="9"/>
  <c r="E1275" i="9"/>
  <c r="E1274" i="9"/>
  <c r="E1273" i="9"/>
  <c r="E1272" i="9"/>
  <c r="E1271" i="9"/>
  <c r="E1270" i="9"/>
  <c r="E1269" i="9"/>
  <c r="E1268" i="9"/>
  <c r="E1267" i="9"/>
  <c r="E1266" i="9"/>
  <c r="E1265" i="9"/>
  <c r="E1264" i="9"/>
  <c r="E1263" i="9"/>
  <c r="E1262" i="9"/>
  <c r="E1261" i="9"/>
  <c r="E1260" i="9"/>
  <c r="E1259" i="9"/>
  <c r="E1258" i="9"/>
  <c r="E1257" i="9"/>
  <c r="E1256" i="9"/>
  <c r="E1255" i="9"/>
  <c r="E1254" i="9"/>
  <c r="E1253" i="9"/>
  <c r="E1252" i="9"/>
  <c r="E1251" i="9"/>
  <c r="E1250" i="9"/>
  <c r="E1249" i="9"/>
  <c r="E1248" i="9"/>
  <c r="E1247" i="9"/>
  <c r="E1246" i="9"/>
  <c r="E1245" i="9"/>
  <c r="E1244" i="9"/>
  <c r="E1243" i="9"/>
  <c r="E1242" i="9"/>
  <c r="E1241" i="9"/>
  <c r="E1240" i="9"/>
  <c r="E1239" i="9"/>
  <c r="E1238" i="9"/>
  <c r="E1237" i="9"/>
  <c r="E1236" i="9"/>
  <c r="E1235" i="9"/>
  <c r="E1234" i="9"/>
  <c r="E1233" i="9"/>
  <c r="E1232" i="9"/>
  <c r="E1231" i="9"/>
  <c r="E1230" i="9"/>
  <c r="E1229" i="9"/>
  <c r="E1228" i="9"/>
  <c r="E1227" i="9"/>
  <c r="E1226" i="9"/>
  <c r="E1225" i="9"/>
  <c r="E1224" i="9"/>
  <c r="E1223" i="9"/>
  <c r="E1222" i="9"/>
  <c r="E1221" i="9"/>
  <c r="E1220" i="9"/>
  <c r="E1219" i="9"/>
  <c r="E1218" i="9"/>
  <c r="E1217" i="9"/>
  <c r="E1216" i="9"/>
  <c r="E1215" i="9"/>
  <c r="E1214" i="9"/>
  <c r="E1213" i="9"/>
  <c r="E1212" i="9"/>
  <c r="E1211" i="9"/>
  <c r="E1210" i="9"/>
  <c r="E1209" i="9"/>
  <c r="E1208" i="9"/>
  <c r="E1207" i="9"/>
  <c r="E1206" i="9"/>
  <c r="E1205" i="9"/>
  <c r="E1204" i="9"/>
  <c r="E1203" i="9"/>
  <c r="E1202" i="9"/>
  <c r="E1201" i="9"/>
  <c r="E1200" i="9"/>
  <c r="E1199" i="9"/>
  <c r="E1198" i="9"/>
  <c r="E1197" i="9"/>
  <c r="E1196" i="9"/>
  <c r="E1195" i="9"/>
  <c r="E1194" i="9"/>
  <c r="E1193" i="9"/>
  <c r="E1192" i="9"/>
  <c r="E1191" i="9"/>
  <c r="E1190" i="9"/>
  <c r="E1189" i="9"/>
  <c r="E1188" i="9"/>
  <c r="E1187" i="9"/>
  <c r="E1186" i="9"/>
  <c r="E1185" i="9"/>
  <c r="E1184" i="9"/>
  <c r="E1183" i="9"/>
  <c r="E1182" i="9"/>
  <c r="E1181" i="9"/>
  <c r="E1180" i="9"/>
  <c r="E1179" i="9"/>
  <c r="E1178" i="9"/>
  <c r="E1177" i="9"/>
  <c r="E1176" i="9"/>
  <c r="E1175" i="9"/>
  <c r="E1174" i="9"/>
  <c r="E1173" i="9"/>
  <c r="E1172" i="9"/>
  <c r="E1171" i="9"/>
  <c r="E1170" i="9"/>
  <c r="E1169" i="9"/>
  <c r="E1168" i="9"/>
  <c r="E1167" i="9"/>
  <c r="E1166" i="9"/>
  <c r="E1165" i="9"/>
  <c r="E1164" i="9"/>
  <c r="E1163" i="9"/>
  <c r="E1162" i="9"/>
  <c r="E1161" i="9"/>
  <c r="E1160" i="9"/>
  <c r="E1159" i="9"/>
  <c r="E1158" i="9"/>
  <c r="E1157" i="9"/>
  <c r="E1156" i="9"/>
  <c r="E1155" i="9"/>
  <c r="E1154" i="9"/>
  <c r="E1153" i="9"/>
  <c r="E1152" i="9"/>
  <c r="E1151" i="9"/>
  <c r="E1150" i="9"/>
  <c r="E1149" i="9"/>
  <c r="E1148" i="9"/>
  <c r="E1147" i="9"/>
  <c r="E1146" i="9"/>
  <c r="E1145" i="9"/>
  <c r="E1144" i="9"/>
  <c r="E1143" i="9"/>
  <c r="E1142" i="9"/>
  <c r="E1141" i="9"/>
  <c r="E1140" i="9"/>
  <c r="E1139" i="9"/>
  <c r="E1138" i="9"/>
  <c r="E1137" i="9"/>
  <c r="E1136" i="9"/>
  <c r="E1135" i="9"/>
  <c r="E1134" i="9"/>
  <c r="E1133" i="9"/>
  <c r="E1132" i="9"/>
  <c r="E1131" i="9"/>
  <c r="E1130" i="9"/>
  <c r="E1129" i="9"/>
  <c r="E1128" i="9"/>
  <c r="E1127" i="9"/>
  <c r="E1126" i="9"/>
  <c r="E1125" i="9"/>
  <c r="E1124" i="9"/>
  <c r="E1123" i="9"/>
  <c r="E1122" i="9"/>
  <c r="E1121" i="9"/>
  <c r="E1120" i="9"/>
  <c r="E1119" i="9"/>
  <c r="E1118" i="9"/>
  <c r="E1117" i="9"/>
  <c r="E1116" i="9"/>
  <c r="E1115" i="9"/>
  <c r="E1114" i="9"/>
  <c r="E1113" i="9"/>
  <c r="E1112" i="9"/>
  <c r="E1111" i="9"/>
  <c r="E1110" i="9"/>
  <c r="E1109" i="9"/>
  <c r="E1108" i="9"/>
  <c r="E1107" i="9"/>
  <c r="E1106" i="9"/>
  <c r="E1105" i="9"/>
  <c r="E1104" i="9"/>
  <c r="E1103" i="9"/>
  <c r="E1102" i="9"/>
  <c r="E1101" i="9"/>
  <c r="E1100" i="9"/>
  <c r="E1099" i="9"/>
  <c r="E1098" i="9"/>
  <c r="E1097" i="9"/>
  <c r="E1096" i="9"/>
  <c r="E1095" i="9"/>
  <c r="E1094" i="9"/>
  <c r="E1093" i="9"/>
  <c r="E1092" i="9"/>
  <c r="E1091" i="9"/>
  <c r="E1090" i="9"/>
  <c r="E1089" i="9"/>
  <c r="E1088" i="9"/>
  <c r="E1087" i="9"/>
  <c r="E1086" i="9"/>
  <c r="E1085" i="9"/>
  <c r="E1084" i="9"/>
  <c r="E1083" i="9"/>
  <c r="E1082" i="9"/>
  <c r="E1081" i="9"/>
  <c r="E1080" i="9"/>
  <c r="E1079" i="9"/>
  <c r="E1078" i="9"/>
  <c r="E1077" i="9"/>
  <c r="E1076" i="9"/>
  <c r="E1075" i="9"/>
  <c r="E1074" i="9"/>
  <c r="E1073" i="9"/>
  <c r="E1072" i="9"/>
  <c r="E1071" i="9"/>
  <c r="E1070" i="9"/>
  <c r="E1069" i="9"/>
  <c r="E1068" i="9"/>
  <c r="E1067" i="9"/>
  <c r="E1066" i="9"/>
  <c r="E1065" i="9"/>
  <c r="E1064" i="9"/>
  <c r="E1063" i="9"/>
  <c r="E1062" i="9"/>
  <c r="E1061" i="9"/>
  <c r="E1060" i="9"/>
  <c r="E1059" i="9"/>
  <c r="E1058" i="9"/>
  <c r="E1057" i="9"/>
  <c r="E1056" i="9"/>
  <c r="E1055" i="9"/>
  <c r="E1054" i="9"/>
  <c r="E1053" i="9"/>
  <c r="E1052" i="9"/>
  <c r="E1051" i="9"/>
  <c r="E1050" i="9"/>
  <c r="E1049" i="9"/>
  <c r="E1048" i="9"/>
  <c r="E1047" i="9"/>
  <c r="E1046" i="9"/>
  <c r="E1045" i="9"/>
  <c r="E1044" i="9"/>
  <c r="E1043" i="9"/>
  <c r="E1042" i="9"/>
  <c r="E1041" i="9"/>
  <c r="E1040" i="9"/>
  <c r="E1039" i="9"/>
  <c r="E1038" i="9"/>
  <c r="E1037" i="9"/>
  <c r="E1036" i="9"/>
  <c r="E1035" i="9"/>
  <c r="E1034" i="9"/>
  <c r="E1033" i="9"/>
  <c r="E1032" i="9"/>
  <c r="E1031" i="9"/>
  <c r="E1030" i="9"/>
  <c r="E1029" i="9"/>
  <c r="E1028" i="9"/>
  <c r="E1027" i="9"/>
  <c r="E1026" i="9"/>
  <c r="E1025" i="9"/>
  <c r="E1024" i="9"/>
  <c r="E1023" i="9"/>
  <c r="E1022" i="9"/>
  <c r="E1021" i="9"/>
  <c r="E1020" i="9"/>
  <c r="E1019" i="9"/>
  <c r="E1018" i="9"/>
  <c r="E1017" i="9"/>
  <c r="E1016" i="9"/>
  <c r="E1015" i="9"/>
  <c r="E1014" i="9"/>
  <c r="E1013" i="9"/>
  <c r="E1012" i="9"/>
  <c r="E1011" i="9"/>
  <c r="E1010" i="9"/>
  <c r="E1009" i="9"/>
  <c r="E1008" i="9"/>
  <c r="E1007" i="9"/>
  <c r="E1006" i="9"/>
  <c r="E1005" i="9"/>
  <c r="E1004" i="9"/>
  <c r="E1003" i="9"/>
  <c r="E1002" i="9"/>
  <c r="E1001" i="9"/>
  <c r="E1000" i="9"/>
  <c r="E999" i="9"/>
  <c r="E998" i="9"/>
  <c r="E997" i="9"/>
  <c r="E996" i="9"/>
  <c r="E995" i="9"/>
  <c r="E994" i="9"/>
  <c r="E993" i="9"/>
  <c r="E992" i="9"/>
  <c r="E991" i="9"/>
  <c r="E990" i="9"/>
  <c r="E989" i="9"/>
  <c r="E988" i="9"/>
  <c r="E987" i="9"/>
  <c r="E986" i="9"/>
  <c r="E985" i="9"/>
  <c r="E984" i="9"/>
  <c r="E983" i="9"/>
  <c r="E982" i="9"/>
  <c r="E981" i="9"/>
  <c r="E980" i="9"/>
  <c r="E979" i="9"/>
  <c r="E978" i="9"/>
  <c r="E977" i="9"/>
  <c r="E976" i="9"/>
  <c r="E975" i="9"/>
  <c r="E974" i="9"/>
  <c r="E973" i="9"/>
  <c r="E972" i="9"/>
  <c r="E971" i="9"/>
  <c r="E970" i="9"/>
  <c r="E969" i="9"/>
  <c r="E968" i="9"/>
  <c r="E967" i="9"/>
  <c r="E966" i="9"/>
  <c r="E965" i="9"/>
  <c r="E964" i="9"/>
  <c r="E963" i="9"/>
  <c r="E962" i="9"/>
  <c r="E961" i="9"/>
  <c r="E960" i="9"/>
  <c r="E959" i="9"/>
  <c r="E958" i="9"/>
  <c r="E957" i="9"/>
  <c r="E956" i="9"/>
  <c r="E955" i="9"/>
  <c r="E954" i="9"/>
  <c r="E953" i="9"/>
  <c r="E952" i="9"/>
  <c r="E951" i="9"/>
  <c r="E950" i="9"/>
  <c r="E949" i="9"/>
  <c r="E948" i="9"/>
  <c r="E947" i="9"/>
  <c r="E946" i="9"/>
  <c r="E945" i="9"/>
  <c r="E944" i="9"/>
  <c r="E943" i="9"/>
  <c r="E942" i="9"/>
  <c r="E941" i="9"/>
  <c r="E940" i="9"/>
  <c r="E939" i="9"/>
  <c r="E938" i="9"/>
  <c r="E937" i="9"/>
  <c r="E936" i="9"/>
  <c r="E935" i="9"/>
  <c r="E934" i="9"/>
  <c r="E933" i="9"/>
  <c r="E932" i="9"/>
  <c r="E931" i="9"/>
  <c r="E930" i="9"/>
  <c r="E929" i="9"/>
  <c r="E928" i="9"/>
  <c r="E927" i="9"/>
  <c r="E926" i="9"/>
  <c r="E925" i="9"/>
  <c r="E924" i="9"/>
  <c r="E923" i="9"/>
  <c r="E922" i="9"/>
  <c r="E921" i="9"/>
  <c r="E920" i="9"/>
  <c r="E919" i="9"/>
  <c r="E918" i="9"/>
  <c r="E917" i="9"/>
  <c r="E916" i="9"/>
  <c r="E915" i="9"/>
  <c r="E914" i="9"/>
  <c r="E913" i="9"/>
  <c r="E912" i="9"/>
  <c r="E911" i="9"/>
  <c r="E910" i="9"/>
  <c r="E909" i="9"/>
  <c r="E908" i="9"/>
  <c r="E907" i="9"/>
  <c r="E906" i="9"/>
  <c r="E905" i="9"/>
  <c r="E904" i="9"/>
  <c r="E903" i="9"/>
  <c r="E902" i="9"/>
  <c r="E901" i="9"/>
  <c r="E900" i="9"/>
  <c r="E899" i="9"/>
  <c r="E898" i="9"/>
  <c r="E897" i="9"/>
  <c r="E896" i="9"/>
  <c r="E895" i="9"/>
  <c r="E894" i="9"/>
  <c r="E893" i="9"/>
  <c r="E892" i="9"/>
  <c r="E891" i="9"/>
  <c r="E890" i="9"/>
  <c r="E889" i="9"/>
  <c r="E888" i="9"/>
  <c r="E887" i="9"/>
  <c r="E886" i="9"/>
  <c r="E885" i="9"/>
  <c r="E884" i="9"/>
  <c r="E883" i="9"/>
  <c r="E882" i="9"/>
  <c r="E881" i="9"/>
  <c r="E880" i="9"/>
  <c r="E879" i="9"/>
  <c r="E878" i="9"/>
  <c r="E877" i="9"/>
  <c r="E876" i="9"/>
  <c r="E875" i="9"/>
  <c r="E874" i="9"/>
  <c r="E873" i="9"/>
  <c r="E872" i="9"/>
  <c r="E871" i="9"/>
  <c r="E870" i="9"/>
  <c r="E869" i="9"/>
  <c r="E868" i="9"/>
  <c r="E867" i="9"/>
  <c r="E866" i="9"/>
  <c r="E865" i="9"/>
  <c r="E864" i="9"/>
  <c r="E863" i="9"/>
  <c r="E862" i="9"/>
  <c r="E861" i="9"/>
  <c r="E860" i="9"/>
  <c r="E859" i="9"/>
  <c r="E858" i="9"/>
  <c r="E857" i="9"/>
  <c r="E856" i="9"/>
  <c r="E855" i="9"/>
  <c r="E854" i="9"/>
  <c r="E853" i="9"/>
  <c r="E852" i="9"/>
  <c r="E851" i="9"/>
  <c r="E850" i="9"/>
  <c r="E849" i="9"/>
  <c r="E848" i="9"/>
  <c r="E847" i="9"/>
  <c r="E846" i="9"/>
  <c r="E845" i="9"/>
  <c r="E844" i="9"/>
  <c r="E843" i="9"/>
  <c r="E842" i="9"/>
  <c r="E841" i="9"/>
  <c r="E840" i="9"/>
  <c r="E839" i="9"/>
  <c r="E838" i="9"/>
  <c r="E837" i="9"/>
  <c r="E836" i="9"/>
  <c r="E835" i="9"/>
  <c r="E834" i="9"/>
  <c r="E833" i="9"/>
  <c r="E832" i="9"/>
  <c r="E831" i="9"/>
  <c r="E830" i="9"/>
  <c r="E829" i="9"/>
  <c r="E828" i="9"/>
  <c r="E827" i="9"/>
  <c r="E826" i="9"/>
  <c r="E825" i="9"/>
  <c r="E824" i="9"/>
  <c r="E823" i="9"/>
  <c r="E822" i="9"/>
  <c r="E821" i="9"/>
  <c r="E820" i="9"/>
  <c r="E819" i="9"/>
  <c r="E818" i="9"/>
  <c r="E817" i="9"/>
  <c r="E816" i="9"/>
  <c r="E815" i="9"/>
  <c r="E814" i="9"/>
  <c r="E813" i="9"/>
  <c r="E812" i="9"/>
  <c r="E811" i="9"/>
  <c r="E810" i="9"/>
  <c r="E809" i="9"/>
  <c r="E808" i="9"/>
  <c r="E807" i="9"/>
  <c r="E806" i="9"/>
  <c r="E805" i="9"/>
  <c r="E804" i="9"/>
  <c r="E803" i="9"/>
  <c r="E802" i="9"/>
  <c r="E801" i="9"/>
  <c r="E800" i="9"/>
  <c r="E799" i="9"/>
  <c r="E798" i="9"/>
  <c r="E797" i="9"/>
  <c r="E796" i="9"/>
  <c r="E795" i="9"/>
  <c r="E794" i="9"/>
  <c r="E793" i="9"/>
  <c r="E792" i="9"/>
  <c r="E791" i="9"/>
  <c r="E790" i="9"/>
  <c r="E789" i="9"/>
  <c r="E788" i="9"/>
  <c r="E787" i="9"/>
  <c r="E786" i="9"/>
  <c r="E785" i="9"/>
  <c r="E784" i="9"/>
  <c r="E783" i="9"/>
  <c r="E782" i="9"/>
  <c r="E781" i="9"/>
  <c r="E780" i="9"/>
  <c r="E779" i="9"/>
  <c r="E778" i="9"/>
  <c r="E777" i="9"/>
  <c r="E776" i="9"/>
  <c r="E775" i="9"/>
  <c r="E774" i="9"/>
  <c r="E773" i="9"/>
  <c r="E772" i="9"/>
  <c r="E771" i="9"/>
  <c r="E770" i="9"/>
  <c r="E769" i="9"/>
  <c r="E768" i="9"/>
  <c r="E767" i="9"/>
  <c r="E766" i="9"/>
  <c r="E765" i="9"/>
  <c r="E764" i="9"/>
  <c r="E763" i="9"/>
  <c r="E762" i="9"/>
  <c r="E761" i="9"/>
  <c r="E760" i="9"/>
  <c r="E759" i="9"/>
  <c r="E758" i="9"/>
  <c r="E757" i="9"/>
  <c r="E756" i="9"/>
  <c r="E755" i="9"/>
  <c r="E754" i="9"/>
  <c r="E753" i="9"/>
  <c r="E752" i="9"/>
  <c r="E751" i="9"/>
  <c r="E750" i="9"/>
  <c r="E749" i="9"/>
  <c r="E748" i="9"/>
  <c r="E747" i="9"/>
  <c r="E746" i="9"/>
  <c r="E745" i="9"/>
  <c r="E744" i="9"/>
  <c r="E743" i="9"/>
  <c r="E742" i="9"/>
  <c r="E741" i="9"/>
  <c r="E740" i="9"/>
  <c r="E739" i="9"/>
  <c r="E738" i="9"/>
  <c r="E737" i="9"/>
  <c r="E736" i="9"/>
  <c r="E735" i="9"/>
  <c r="E734" i="9"/>
  <c r="E733" i="9"/>
  <c r="E732" i="9"/>
  <c r="E731" i="9"/>
  <c r="E730" i="9"/>
  <c r="E729" i="9"/>
  <c r="E728" i="9"/>
  <c r="E727" i="9"/>
  <c r="E726" i="9"/>
  <c r="E725" i="9"/>
  <c r="E724" i="9"/>
  <c r="E723" i="9"/>
  <c r="E722" i="9"/>
  <c r="E721" i="9"/>
  <c r="E720" i="9"/>
  <c r="E719" i="9"/>
  <c r="E718" i="9"/>
  <c r="E717" i="9"/>
  <c r="E716" i="9"/>
  <c r="E715" i="9"/>
  <c r="E714" i="9"/>
  <c r="E713" i="9"/>
  <c r="E712" i="9"/>
  <c r="E711" i="9"/>
  <c r="E710" i="9"/>
  <c r="E709" i="9"/>
  <c r="E708" i="9"/>
  <c r="E707" i="9"/>
  <c r="E706" i="9"/>
  <c r="E705" i="9"/>
  <c r="E704" i="9"/>
  <c r="E703" i="9"/>
  <c r="E702" i="9"/>
  <c r="E701" i="9"/>
  <c r="E700" i="9"/>
  <c r="E699" i="9"/>
  <c r="E698" i="9"/>
  <c r="E697" i="9"/>
  <c r="E696" i="9"/>
  <c r="E695" i="9"/>
  <c r="E694" i="9"/>
  <c r="E693" i="9"/>
  <c r="E692" i="9"/>
  <c r="E691" i="9"/>
  <c r="E690" i="9"/>
  <c r="E689" i="9"/>
  <c r="E688" i="9"/>
  <c r="E687" i="9"/>
  <c r="E686" i="9"/>
  <c r="E685" i="9"/>
  <c r="E684" i="9"/>
  <c r="E683" i="9"/>
  <c r="E682" i="9"/>
  <c r="E681" i="9"/>
  <c r="E680" i="9"/>
  <c r="E679" i="9"/>
  <c r="E678" i="9"/>
  <c r="E677" i="9"/>
  <c r="E676" i="9"/>
  <c r="E675" i="9"/>
  <c r="E674" i="9"/>
  <c r="E673" i="9"/>
  <c r="E672" i="9"/>
  <c r="E671" i="9"/>
  <c r="E670" i="9"/>
  <c r="E669" i="9"/>
  <c r="E668" i="9"/>
  <c r="E667" i="9"/>
  <c r="E666" i="9"/>
  <c r="E665" i="9"/>
  <c r="E664" i="9"/>
  <c r="E663" i="9"/>
  <c r="E662" i="9"/>
  <c r="E661" i="9"/>
  <c r="E660" i="9"/>
  <c r="E659" i="9"/>
  <c r="E658" i="9"/>
  <c r="E657" i="9"/>
  <c r="E656" i="9"/>
  <c r="E655" i="9"/>
  <c r="E654" i="9"/>
  <c r="E653" i="9"/>
  <c r="E652" i="9"/>
  <c r="E651" i="9"/>
  <c r="E650" i="9"/>
  <c r="E649" i="9"/>
  <c r="E648" i="9"/>
  <c r="E647" i="9"/>
  <c r="E646" i="9"/>
  <c r="E645" i="9"/>
  <c r="E644" i="9"/>
  <c r="E643" i="9"/>
  <c r="E642" i="9"/>
  <c r="E641" i="9"/>
  <c r="E640" i="9"/>
  <c r="E639" i="9"/>
  <c r="E638" i="9"/>
  <c r="E637" i="9"/>
  <c r="E636" i="9"/>
  <c r="E635" i="9"/>
  <c r="E634" i="9"/>
  <c r="E633" i="9"/>
  <c r="E632" i="9"/>
  <c r="E631" i="9"/>
  <c r="E630" i="9"/>
  <c r="E629" i="9"/>
  <c r="E628" i="9"/>
  <c r="E627" i="9"/>
  <c r="E626" i="9"/>
  <c r="E625" i="9"/>
  <c r="E624" i="9"/>
  <c r="E623" i="9"/>
  <c r="E622" i="9"/>
  <c r="E621" i="9"/>
  <c r="E620" i="9"/>
  <c r="E619" i="9"/>
  <c r="E618" i="9"/>
  <c r="E617" i="9"/>
  <c r="E616" i="9"/>
  <c r="E615" i="9"/>
  <c r="E614" i="9"/>
  <c r="E613" i="9"/>
  <c r="E612" i="9"/>
  <c r="E611" i="9"/>
  <c r="E610" i="9"/>
  <c r="E609" i="9"/>
  <c r="E608" i="9"/>
  <c r="E607" i="9"/>
  <c r="E606" i="9"/>
  <c r="E605" i="9"/>
  <c r="E604" i="9"/>
  <c r="E603" i="9"/>
  <c r="E602" i="9"/>
  <c r="E601" i="9"/>
  <c r="E600" i="9"/>
  <c r="E599" i="9"/>
  <c r="E598" i="9"/>
  <c r="E597" i="9"/>
  <c r="E596" i="9"/>
  <c r="E595" i="9"/>
  <c r="E594" i="9"/>
  <c r="E593" i="9"/>
  <c r="E592" i="9"/>
  <c r="E591" i="9"/>
  <c r="E590" i="9"/>
  <c r="E589" i="9"/>
  <c r="E588" i="9"/>
  <c r="E587" i="9"/>
  <c r="E586" i="9"/>
  <c r="E585" i="9"/>
  <c r="E584" i="9"/>
  <c r="E583" i="9"/>
  <c r="E582" i="9"/>
  <c r="E581" i="9"/>
  <c r="E580" i="9"/>
  <c r="E579" i="9"/>
  <c r="E578" i="9"/>
  <c r="E577" i="9"/>
  <c r="E576" i="9"/>
  <c r="E575" i="9"/>
  <c r="E574" i="9"/>
  <c r="E573" i="9"/>
  <c r="E572" i="9"/>
  <c r="E571" i="9"/>
  <c r="E570" i="9"/>
  <c r="E569" i="9"/>
  <c r="E568" i="9"/>
  <c r="E567" i="9"/>
  <c r="E566" i="9"/>
  <c r="E565" i="9"/>
  <c r="E564" i="9"/>
  <c r="E563" i="9"/>
  <c r="E562" i="9"/>
  <c r="E561" i="9"/>
  <c r="E560" i="9"/>
  <c r="E559" i="9"/>
  <c r="E558" i="9"/>
  <c r="E557" i="9"/>
  <c r="E556" i="9"/>
  <c r="E555" i="9"/>
  <c r="E554" i="9"/>
  <c r="E553" i="9"/>
  <c r="E552" i="9"/>
  <c r="E551" i="9"/>
  <c r="E550" i="9"/>
  <c r="E549" i="9"/>
  <c r="E548" i="9"/>
  <c r="E547" i="9"/>
  <c r="E546" i="9"/>
  <c r="E545" i="9"/>
  <c r="E544" i="9"/>
  <c r="E543" i="9"/>
  <c r="E542" i="9"/>
  <c r="E541" i="9"/>
  <c r="E540" i="9"/>
  <c r="E539" i="9"/>
  <c r="E538" i="9"/>
  <c r="E537" i="9"/>
  <c r="E536" i="9"/>
  <c r="E535" i="9"/>
  <c r="E534" i="9"/>
  <c r="E533" i="9"/>
  <c r="E532" i="9"/>
  <c r="E531" i="9"/>
  <c r="E530" i="9"/>
  <c r="E529" i="9"/>
  <c r="E528" i="9"/>
  <c r="E527" i="9"/>
  <c r="E526" i="9"/>
  <c r="E525" i="9"/>
  <c r="E524" i="9"/>
  <c r="E523" i="9"/>
  <c r="E522" i="9"/>
  <c r="E521" i="9"/>
  <c r="E520" i="9"/>
  <c r="E519" i="9"/>
  <c r="E518" i="9"/>
  <c r="E517" i="9"/>
  <c r="E516" i="9"/>
  <c r="E515" i="9"/>
  <c r="E514" i="9"/>
  <c r="E513" i="9"/>
  <c r="E512" i="9"/>
  <c r="E511" i="9"/>
  <c r="E510" i="9"/>
  <c r="E509" i="9"/>
  <c r="E508" i="9"/>
  <c r="E507" i="9"/>
  <c r="E506" i="9"/>
  <c r="E505" i="9"/>
  <c r="E504" i="9"/>
  <c r="E503" i="9"/>
  <c r="E502" i="9"/>
  <c r="E501" i="9"/>
  <c r="E500" i="9"/>
  <c r="E499" i="9"/>
  <c r="E498" i="9"/>
  <c r="E497" i="9"/>
  <c r="E496" i="9"/>
  <c r="E495" i="9"/>
  <c r="E494" i="9"/>
  <c r="E493" i="9"/>
  <c r="E492" i="9"/>
  <c r="E491" i="9"/>
  <c r="E490" i="9"/>
  <c r="E489" i="9"/>
  <c r="E488" i="9"/>
  <c r="E487" i="9"/>
  <c r="E486" i="9"/>
  <c r="E485" i="9"/>
  <c r="E484" i="9"/>
  <c r="E483" i="9"/>
  <c r="E482" i="9"/>
  <c r="E481" i="9"/>
  <c r="E480" i="9"/>
  <c r="E479" i="9"/>
  <c r="E478" i="9"/>
  <c r="E477" i="9"/>
  <c r="E476" i="9"/>
  <c r="E475" i="9"/>
  <c r="E474" i="9"/>
  <c r="E473" i="9"/>
  <c r="E472" i="9"/>
  <c r="E471" i="9"/>
  <c r="E470" i="9"/>
  <c r="E469" i="9"/>
  <c r="E468" i="9"/>
  <c r="E467" i="9"/>
  <c r="E466" i="9"/>
  <c r="E465" i="9"/>
  <c r="E464" i="9"/>
  <c r="E463" i="9"/>
  <c r="E462" i="9"/>
  <c r="E461" i="9"/>
  <c r="E460" i="9"/>
  <c r="E459" i="9"/>
  <c r="E458" i="9"/>
  <c r="E457" i="9"/>
  <c r="E456" i="9"/>
  <c r="E455" i="9"/>
  <c r="E454" i="9"/>
  <c r="E453" i="9"/>
  <c r="E452" i="9"/>
  <c r="E451" i="9"/>
  <c r="E450" i="9"/>
  <c r="E449" i="9"/>
  <c r="E448" i="9"/>
  <c r="E447" i="9"/>
  <c r="E446" i="9"/>
  <c r="E445" i="9"/>
  <c r="E444" i="9"/>
  <c r="E443" i="9"/>
  <c r="E442" i="9"/>
  <c r="E441" i="9"/>
  <c r="E440" i="9"/>
  <c r="E439" i="9"/>
  <c r="E438" i="9"/>
  <c r="E437" i="9"/>
  <c r="E436" i="9"/>
  <c r="E435" i="9"/>
  <c r="E434" i="9"/>
  <c r="E433" i="9"/>
  <c r="E432" i="9"/>
  <c r="E431" i="9"/>
  <c r="E430" i="9"/>
  <c r="E429" i="9"/>
  <c r="E428" i="9"/>
  <c r="E427" i="9"/>
  <c r="E426" i="9"/>
  <c r="E425" i="9"/>
  <c r="E424" i="9"/>
  <c r="E423" i="9"/>
  <c r="E422" i="9"/>
  <c r="E421" i="9"/>
  <c r="E420" i="9"/>
  <c r="E419" i="9"/>
  <c r="E418" i="9"/>
  <c r="E417" i="9"/>
  <c r="E416" i="9"/>
  <c r="E415" i="9"/>
  <c r="E414" i="9"/>
  <c r="E413" i="9"/>
  <c r="E412" i="9"/>
  <c r="E411" i="9"/>
  <c r="E410" i="9"/>
  <c r="E409" i="9"/>
  <c r="E408" i="9"/>
  <c r="E407" i="9"/>
  <c r="E406" i="9"/>
  <c r="E405" i="9"/>
  <c r="E404" i="9"/>
  <c r="E403" i="9"/>
  <c r="E402" i="9"/>
  <c r="E401" i="9"/>
  <c r="E400" i="9"/>
  <c r="E399" i="9"/>
  <c r="E398" i="9"/>
  <c r="E397" i="9"/>
  <c r="E396" i="9"/>
  <c r="E395" i="9"/>
  <c r="E394" i="9"/>
  <c r="E393" i="9"/>
  <c r="E392" i="9"/>
  <c r="E391" i="9"/>
  <c r="E390" i="9"/>
  <c r="E389" i="9"/>
  <c r="E388" i="9"/>
  <c r="E387" i="9"/>
  <c r="E386" i="9"/>
  <c r="E385" i="9"/>
  <c r="E384" i="9"/>
  <c r="E383" i="9"/>
  <c r="E382" i="9"/>
  <c r="E381" i="9"/>
  <c r="E380" i="9"/>
  <c r="E379" i="9"/>
  <c r="E378" i="9"/>
  <c r="E377" i="9"/>
  <c r="E376" i="9"/>
  <c r="E375" i="9"/>
  <c r="E374" i="9"/>
  <c r="E373" i="9"/>
  <c r="E372" i="9"/>
  <c r="E371" i="9"/>
  <c r="E370" i="9"/>
  <c r="E369" i="9"/>
  <c r="E368" i="9"/>
  <c r="E367" i="9"/>
  <c r="E366" i="9"/>
  <c r="E365" i="9"/>
  <c r="E364" i="9"/>
  <c r="E363" i="9"/>
  <c r="E362" i="9"/>
  <c r="E361" i="9"/>
  <c r="E360" i="9"/>
  <c r="E359" i="9"/>
  <c r="E358" i="9"/>
  <c r="E357" i="9"/>
  <c r="E356" i="9"/>
  <c r="E355" i="9"/>
  <c r="E354" i="9"/>
  <c r="E353" i="9"/>
  <c r="E352" i="9"/>
  <c r="E351" i="9"/>
  <c r="E350" i="9"/>
  <c r="E349" i="9"/>
  <c r="E348" i="9"/>
  <c r="E347" i="9"/>
  <c r="E346" i="9"/>
  <c r="E345" i="9"/>
  <c r="E344" i="9"/>
  <c r="E343" i="9"/>
  <c r="E342" i="9"/>
  <c r="E341" i="9"/>
  <c r="E340" i="9"/>
  <c r="E339" i="9"/>
  <c r="E338" i="9"/>
  <c r="E337" i="9"/>
  <c r="E336" i="9"/>
  <c r="E335" i="9"/>
  <c r="E334" i="9"/>
  <c r="E333" i="9"/>
  <c r="E332" i="9"/>
  <c r="E331" i="9"/>
  <c r="E330" i="9"/>
  <c r="E329" i="9"/>
  <c r="E328" i="9"/>
  <c r="E327" i="9"/>
  <c r="E326" i="9"/>
  <c r="E325" i="9"/>
  <c r="E324" i="9"/>
  <c r="E323" i="9"/>
  <c r="E322" i="9"/>
  <c r="E321" i="9"/>
  <c r="E320" i="9"/>
  <c r="E319" i="9"/>
  <c r="E318" i="9"/>
  <c r="E317" i="9"/>
  <c r="E316" i="9"/>
  <c r="E315" i="9"/>
  <c r="E314" i="9"/>
  <c r="E313" i="9"/>
  <c r="E312" i="9"/>
  <c r="E311" i="9"/>
  <c r="E310" i="9"/>
  <c r="E309" i="9"/>
  <c r="E308" i="9"/>
  <c r="E307" i="9"/>
  <c r="E306" i="9"/>
  <c r="E305" i="9"/>
  <c r="E304" i="9"/>
  <c r="E303" i="9"/>
  <c r="E302" i="9"/>
  <c r="E301" i="9"/>
  <c r="E300" i="9"/>
  <c r="E299" i="9"/>
  <c r="E298" i="9"/>
  <c r="E297" i="9"/>
  <c r="E296" i="9"/>
  <c r="E295" i="9"/>
  <c r="E294" i="9"/>
  <c r="E293" i="9"/>
  <c r="E292" i="9"/>
  <c r="E291" i="9"/>
  <c r="E290" i="9"/>
  <c r="E289" i="9"/>
  <c r="E288" i="9"/>
  <c r="E287" i="9"/>
  <c r="E286" i="9"/>
  <c r="E285" i="9"/>
  <c r="E284" i="9"/>
  <c r="E283" i="9"/>
  <c r="E282" i="9"/>
  <c r="E281" i="9"/>
  <c r="E280" i="9"/>
  <c r="E279" i="9"/>
  <c r="E278" i="9"/>
  <c r="E277" i="9"/>
  <c r="E276" i="9"/>
  <c r="E275" i="9"/>
  <c r="E274" i="9"/>
  <c r="E273" i="9"/>
  <c r="E272" i="9"/>
  <c r="E271" i="9"/>
  <c r="E270" i="9"/>
  <c r="E269" i="9"/>
  <c r="E268" i="9"/>
  <c r="E267" i="9"/>
  <c r="E266" i="9"/>
  <c r="E265" i="9"/>
  <c r="E264" i="9"/>
  <c r="E263" i="9"/>
  <c r="E262" i="9"/>
  <c r="E261" i="9"/>
  <c r="E260" i="9"/>
  <c r="E259" i="9"/>
  <c r="E258" i="9"/>
  <c r="E257" i="9"/>
  <c r="E256" i="9"/>
  <c r="E255" i="9"/>
  <c r="E254" i="9"/>
  <c r="E253" i="9"/>
  <c r="E252" i="9"/>
  <c r="E251" i="9"/>
  <c r="E250" i="9"/>
  <c r="E249" i="9"/>
  <c r="E248" i="9"/>
  <c r="E247" i="9"/>
  <c r="E246" i="9"/>
  <c r="E245" i="9"/>
  <c r="E244" i="9"/>
  <c r="E243" i="9"/>
  <c r="E242" i="9"/>
  <c r="E241" i="9"/>
  <c r="E240" i="9"/>
  <c r="E239" i="9"/>
  <c r="E238" i="9"/>
  <c r="E237" i="9"/>
  <c r="E236" i="9"/>
  <c r="E235" i="9"/>
  <c r="E234" i="9"/>
  <c r="E233" i="9"/>
  <c r="E232" i="9"/>
  <c r="E231" i="9"/>
  <c r="E230" i="9"/>
  <c r="E229" i="9"/>
  <c r="E228" i="9"/>
  <c r="E227" i="9"/>
  <c r="E226" i="9"/>
  <c r="E225" i="9"/>
  <c r="E224" i="9"/>
  <c r="E223" i="9"/>
  <c r="E222" i="9"/>
  <c r="E221" i="9"/>
  <c r="E220" i="9"/>
  <c r="E219" i="9"/>
  <c r="E218" i="9"/>
  <c r="E217" i="9"/>
  <c r="E216" i="9"/>
  <c r="E215" i="9"/>
  <c r="E214" i="9"/>
  <c r="E213" i="9"/>
  <c r="E212" i="9"/>
  <c r="E211" i="9"/>
  <c r="E210" i="9"/>
  <c r="E209" i="9"/>
  <c r="E208" i="9"/>
  <c r="E207" i="9"/>
  <c r="E206" i="9"/>
  <c r="E205" i="9"/>
  <c r="E204" i="9"/>
  <c r="E203" i="9"/>
  <c r="E202" i="9"/>
  <c r="E201" i="9"/>
  <c r="E200" i="9"/>
  <c r="E199" i="9"/>
  <c r="E198" i="9"/>
  <c r="E197" i="9"/>
  <c r="E196" i="9"/>
  <c r="E195" i="9"/>
  <c r="E194" i="9"/>
  <c r="E193" i="9"/>
  <c r="E192" i="9"/>
  <c r="E191" i="9"/>
  <c r="E190" i="9"/>
  <c r="E189" i="9"/>
  <c r="E188" i="9"/>
  <c r="E187" i="9"/>
  <c r="E186" i="9"/>
  <c r="E185" i="9"/>
  <c r="E184" i="9"/>
  <c r="E183" i="9"/>
  <c r="E182" i="9"/>
  <c r="E181" i="9"/>
  <c r="E180" i="9"/>
  <c r="E179" i="9"/>
  <c r="E178" i="9"/>
  <c r="E177" i="9"/>
  <c r="E176" i="9"/>
  <c r="E175" i="9"/>
  <c r="E174" i="9"/>
  <c r="E173" i="9"/>
  <c r="E172" i="9"/>
  <c r="E171" i="9"/>
  <c r="E170" i="9"/>
  <c r="E169" i="9"/>
  <c r="E168" i="9"/>
  <c r="E167" i="9"/>
  <c r="E166" i="9"/>
  <c r="E165" i="9"/>
  <c r="E164" i="9"/>
  <c r="E163" i="9"/>
  <c r="E162" i="9"/>
  <c r="E161" i="9"/>
  <c r="E160" i="9"/>
  <c r="E159" i="9"/>
  <c r="E158" i="9"/>
  <c r="E157" i="9"/>
  <c r="E156" i="9"/>
  <c r="E155" i="9"/>
  <c r="E154" i="9"/>
  <c r="E153" i="9"/>
  <c r="E152" i="9"/>
  <c r="E151" i="9"/>
  <c r="E150" i="9"/>
  <c r="E149" i="9"/>
  <c r="E148" i="9"/>
  <c r="E147" i="9"/>
  <c r="E146" i="9"/>
  <c r="E145" i="9"/>
  <c r="E144" i="9"/>
  <c r="E143" i="9"/>
  <c r="E142" i="9"/>
  <c r="E141" i="9"/>
  <c r="E140" i="9"/>
  <c r="E139" i="9"/>
  <c r="E138" i="9"/>
  <c r="E137" i="9"/>
  <c r="E136" i="9"/>
  <c r="E135" i="9"/>
  <c r="E134" i="9"/>
  <c r="E133" i="9"/>
  <c r="E132" i="9"/>
  <c r="E131" i="9"/>
  <c r="E130" i="9"/>
  <c r="E129" i="9"/>
  <c r="E128" i="9"/>
  <c r="E127" i="9"/>
  <c r="E126" i="9"/>
  <c r="E125" i="9"/>
  <c r="E124" i="9"/>
  <c r="E123" i="9"/>
  <c r="E122" i="9"/>
  <c r="E121" i="9"/>
  <c r="E120" i="9"/>
  <c r="E119" i="9"/>
  <c r="E118" i="9"/>
  <c r="E117" i="9"/>
  <c r="E116" i="9"/>
  <c r="E115" i="9"/>
  <c r="E114" i="9"/>
  <c r="E113" i="9"/>
  <c r="E112" i="9"/>
  <c r="E111" i="9"/>
  <c r="E110" i="9"/>
  <c r="E109" i="9"/>
  <c r="E108" i="9"/>
  <c r="E107" i="9"/>
  <c r="E106" i="9"/>
  <c r="E105" i="9"/>
  <c r="E104" i="9"/>
  <c r="E103" i="9"/>
  <c r="E102" i="9"/>
  <c r="E101" i="9"/>
  <c r="E100" i="9"/>
  <c r="E99" i="9"/>
  <c r="E98" i="9"/>
  <c r="E97" i="9"/>
  <c r="E96" i="9"/>
  <c r="E95" i="9"/>
  <c r="E94" i="9"/>
  <c r="E93" i="9"/>
  <c r="E92" i="9"/>
  <c r="E91" i="9"/>
  <c r="E90" i="9"/>
  <c r="E89" i="9"/>
  <c r="E88" i="9"/>
  <c r="E87" i="9"/>
  <c r="E86" i="9"/>
  <c r="E85" i="9"/>
  <c r="E84" i="9"/>
  <c r="E83" i="9"/>
  <c r="E82" i="9"/>
  <c r="E81" i="9"/>
  <c r="E80" i="9"/>
  <c r="E79" i="9"/>
  <c r="E78" i="9"/>
  <c r="E77" i="9"/>
  <c r="E76" i="9"/>
  <c r="E75" i="9"/>
  <c r="E74" i="9"/>
  <c r="E73" i="9"/>
  <c r="E72" i="9"/>
  <c r="E71" i="9"/>
  <c r="E70" i="9"/>
  <c r="E69" i="9"/>
  <c r="E68" i="9"/>
  <c r="E67" i="9"/>
  <c r="E66" i="9"/>
  <c r="E65" i="9"/>
  <c r="E64" i="9"/>
  <c r="E63" i="9"/>
  <c r="E62" i="9"/>
  <c r="E61" i="9"/>
  <c r="E60" i="9"/>
  <c r="E59" i="9"/>
  <c r="E58" i="9"/>
  <c r="E57" i="9"/>
  <c r="E56" i="9"/>
  <c r="E55" i="9"/>
  <c r="E54" i="9"/>
  <c r="E53" i="9"/>
  <c r="E52" i="9"/>
  <c r="E51" i="9"/>
  <c r="E50" i="9"/>
  <c r="E49" i="9"/>
  <c r="E48" i="9"/>
  <c r="E47" i="9"/>
  <c r="E46" i="9"/>
  <c r="E45" i="9"/>
  <c r="E44" i="9"/>
  <c r="E43" i="9"/>
  <c r="E42" i="9"/>
  <c r="E41" i="9"/>
  <c r="E40" i="9"/>
  <c r="E39" i="9"/>
  <c r="E38" i="9"/>
  <c r="E37" i="9"/>
  <c r="E36" i="9"/>
  <c r="E35" i="9"/>
  <c r="E34" i="9"/>
  <c r="E33" i="9"/>
  <c r="E32" i="9"/>
  <c r="E31" i="9"/>
  <c r="E30" i="9"/>
  <c r="E29" i="9"/>
  <c r="E28" i="9"/>
  <c r="E27" i="9"/>
  <c r="E26" i="9"/>
  <c r="E25" i="9"/>
  <c r="E24" i="9"/>
  <c r="E23" i="9"/>
  <c r="E22" i="9"/>
  <c r="E21" i="9"/>
  <c r="E20" i="9"/>
  <c r="E19" i="9"/>
  <c r="E18" i="9"/>
  <c r="E17" i="9"/>
  <c r="E16" i="9"/>
  <c r="E15" i="9"/>
  <c r="E14" i="9"/>
  <c r="E13" i="9"/>
  <c r="E12" i="9"/>
  <c r="E11" i="9"/>
  <c r="E10" i="9"/>
  <c r="E9" i="9"/>
  <c r="E8" i="9"/>
  <c r="E7" i="9"/>
  <c r="E6" i="9"/>
  <c r="E5" i="9"/>
  <c r="E4" i="9"/>
  <c r="E3" i="9"/>
  <c r="E25" i="26" l="1"/>
  <c r="AT5" i="3"/>
  <c r="H6" i="1"/>
  <c r="I6" i="1" s="1"/>
  <c r="H7" i="1"/>
  <c r="I7" i="1" s="1"/>
  <c r="H8" i="1"/>
  <c r="H9" i="1"/>
  <c r="I9" i="1" s="1"/>
  <c r="H10" i="1"/>
  <c r="I10" i="1" s="1"/>
  <c r="H11" i="1"/>
  <c r="I11" i="1" s="1"/>
  <c r="H12" i="1"/>
  <c r="H13" i="1"/>
  <c r="I13" i="1" s="1"/>
  <c r="H14" i="1"/>
  <c r="I14" i="1" s="1"/>
  <c r="H15" i="1"/>
  <c r="I15" i="1" s="1"/>
  <c r="H16" i="1"/>
  <c r="I16" i="1" s="1"/>
  <c r="H17" i="1"/>
  <c r="I17" i="1" s="1"/>
  <c r="H18" i="1"/>
  <c r="I18" i="1" s="1"/>
  <c r="H19" i="1"/>
  <c r="I19" i="1" s="1"/>
  <c r="H20" i="1"/>
  <c r="H21" i="1"/>
  <c r="I21" i="1" s="1"/>
  <c r="H22" i="1"/>
  <c r="I22" i="1" s="1"/>
  <c r="H23" i="1"/>
  <c r="I23" i="1" s="1"/>
  <c r="H24" i="1"/>
  <c r="H25" i="1"/>
  <c r="I25" i="1" s="1"/>
  <c r="H26" i="1"/>
  <c r="H27" i="1"/>
  <c r="I27" i="1" s="1"/>
  <c r="H28" i="1"/>
  <c r="H29" i="1"/>
  <c r="I29" i="1" s="1"/>
  <c r="H30" i="1"/>
  <c r="H31" i="1"/>
  <c r="H32" i="1"/>
  <c r="H33" i="1"/>
  <c r="I33" i="1" s="1"/>
  <c r="H34" i="1"/>
  <c r="I34" i="1" s="1"/>
  <c r="H35" i="1"/>
  <c r="I35" i="1" s="1"/>
  <c r="H36" i="1"/>
  <c r="H37" i="1"/>
  <c r="I37" i="1" s="1"/>
  <c r="H38" i="1"/>
  <c r="I38" i="1" s="1"/>
  <c r="H39" i="1"/>
  <c r="I39" i="1" s="1"/>
  <c r="H40" i="1"/>
  <c r="H41" i="1"/>
  <c r="I41" i="1" s="1"/>
  <c r="H42" i="1"/>
  <c r="H43" i="1"/>
  <c r="I43" i="1" s="1"/>
  <c r="H44" i="1"/>
  <c r="H45" i="1"/>
  <c r="I45" i="1" s="1"/>
  <c r="H46" i="1"/>
  <c r="I46" i="1" s="1"/>
  <c r="H47" i="1"/>
  <c r="H48" i="1"/>
  <c r="H49" i="1"/>
  <c r="I49" i="1" s="1"/>
  <c r="H50" i="1"/>
  <c r="I50" i="1" s="1"/>
  <c r="I8" i="1"/>
  <c r="I12" i="1"/>
  <c r="I20" i="1"/>
  <c r="I24" i="1"/>
  <c r="I26" i="1"/>
  <c r="I28" i="1"/>
  <c r="I30" i="1"/>
  <c r="I31" i="1"/>
  <c r="I32" i="1"/>
  <c r="I36" i="1"/>
  <c r="I40" i="1"/>
  <c r="I42" i="1"/>
  <c r="I44" i="1"/>
  <c r="I47" i="1"/>
  <c r="I48" i="1"/>
  <c r="H54" i="4"/>
  <c r="H53" i="4"/>
  <c r="H52" i="4"/>
  <c r="H51" i="4"/>
  <c r="H50" i="4"/>
  <c r="AS5" i="3"/>
  <c r="AT43" i="3"/>
  <c r="AF43" i="3"/>
  <c r="B26" i="26" l="1"/>
  <c r="C31" i="26" s="1"/>
  <c r="C15" i="13"/>
  <c r="E26" i="26" l="1"/>
  <c r="E31" i="26"/>
  <c r="C33" i="26"/>
  <c r="E33" i="26" s="1"/>
  <c r="B24" i="21"/>
  <c r="B25" i="21"/>
  <c r="B26" i="21"/>
  <c r="B27" i="21"/>
  <c r="B28" i="21"/>
  <c r="B29" i="21"/>
  <c r="B30" i="21"/>
  <c r="B31" i="21"/>
  <c r="B32" i="21"/>
  <c r="B33" i="21"/>
  <c r="C24" i="21"/>
  <c r="C25" i="21"/>
  <c r="C26" i="21"/>
  <c r="C27" i="21"/>
  <c r="C28" i="21"/>
  <c r="C29" i="21"/>
  <c r="C30" i="21"/>
  <c r="C31" i="21"/>
  <c r="C32" i="21"/>
  <c r="C33" i="21"/>
  <c r="D24" i="21"/>
  <c r="D25" i="21"/>
  <c r="D26" i="21"/>
  <c r="F26" i="21" s="1"/>
  <c r="D27" i="21"/>
  <c r="F27" i="21" s="1"/>
  <c r="D28" i="21"/>
  <c r="D29" i="21"/>
  <c r="D30" i="21"/>
  <c r="F30" i="21" s="1"/>
  <c r="G30" i="21" s="1"/>
  <c r="D31" i="21"/>
  <c r="F31" i="21" s="1"/>
  <c r="D32" i="21"/>
  <c r="D33" i="21"/>
  <c r="E24" i="21"/>
  <c r="E25" i="21"/>
  <c r="E26" i="21"/>
  <c r="E27" i="21"/>
  <c r="E28" i="21"/>
  <c r="F28" i="21" s="1"/>
  <c r="E29" i="21"/>
  <c r="E30" i="21"/>
  <c r="E31" i="21"/>
  <c r="E32" i="21"/>
  <c r="E33" i="21"/>
  <c r="B66" i="3"/>
  <c r="B67" i="3"/>
  <c r="B68" i="3"/>
  <c r="B69" i="3"/>
  <c r="B70" i="3"/>
  <c r="D7" i="21"/>
  <c r="D8" i="21"/>
  <c r="B7" i="21"/>
  <c r="B8" i="21"/>
  <c r="C8" i="21"/>
  <c r="F29" i="21" l="1"/>
  <c r="G29" i="21" s="1"/>
  <c r="F24" i="21"/>
  <c r="F32" i="21"/>
  <c r="F33" i="21"/>
  <c r="G33" i="21" s="1"/>
  <c r="G26" i="21"/>
  <c r="H26" i="21" s="1"/>
  <c r="G28" i="21"/>
  <c r="H28" i="21" s="1"/>
  <c r="G24" i="21"/>
  <c r="G27" i="21"/>
  <c r="H27" i="21" s="1"/>
  <c r="P27" i="21" s="1"/>
  <c r="F25" i="21"/>
  <c r="G25" i="21" s="1"/>
  <c r="H25" i="21" s="1"/>
  <c r="G31" i="21"/>
  <c r="G32" i="21"/>
  <c r="H32" i="21" s="1"/>
  <c r="P32" i="21" s="1"/>
  <c r="H30" i="21"/>
  <c r="L30" i="21" s="1"/>
  <c r="H33" i="21"/>
  <c r="P33" i="21" s="1"/>
  <c r="H29" i="21"/>
  <c r="G7" i="21"/>
  <c r="H7" i="21" s="1"/>
  <c r="L26" i="21" l="1"/>
  <c r="P26" i="21"/>
  <c r="H24" i="21"/>
  <c r="L24" i="21" s="1"/>
  <c r="H31" i="21"/>
  <c r="P31" i="21" s="1"/>
  <c r="L25" i="21"/>
  <c r="L33" i="21"/>
  <c r="P25" i="21"/>
  <c r="P29" i="21"/>
  <c r="L29" i="21"/>
  <c r="P30" i="21"/>
  <c r="L27" i="21"/>
  <c r="P28" i="21"/>
  <c r="L32" i="21"/>
  <c r="L28" i="21"/>
  <c r="L7" i="21"/>
  <c r="P7" i="21"/>
  <c r="L31" i="21" l="1"/>
  <c r="P24" i="21"/>
  <c r="E66" i="3"/>
  <c r="E67" i="3"/>
  <c r="B46" i="3"/>
  <c r="B47" i="3"/>
  <c r="B48" i="3"/>
  <c r="B49" i="3"/>
  <c r="B50" i="3"/>
  <c r="B51" i="3"/>
  <c r="B52" i="3"/>
  <c r="B53" i="3"/>
  <c r="B54" i="3"/>
  <c r="B55" i="3"/>
  <c r="B56" i="3"/>
  <c r="B57" i="3"/>
  <c r="B58" i="3"/>
  <c r="B59" i="3"/>
  <c r="B60" i="3"/>
  <c r="B61" i="3"/>
  <c r="B62" i="3"/>
  <c r="B63" i="3"/>
  <c r="B64" i="3"/>
  <c r="B65" i="3"/>
  <c r="B45" i="3"/>
  <c r="B26" i="3"/>
  <c r="B27" i="3"/>
  <c r="B28" i="3"/>
  <c r="B29" i="3"/>
  <c r="B30" i="3"/>
  <c r="B8" i="3"/>
  <c r="B9" i="3"/>
  <c r="B10" i="3"/>
  <c r="B11" i="3"/>
  <c r="B12" i="3"/>
  <c r="B13" i="3"/>
  <c r="B14" i="3"/>
  <c r="B15" i="3"/>
  <c r="B16" i="3"/>
  <c r="B17" i="3"/>
  <c r="B18" i="3"/>
  <c r="B19" i="3"/>
  <c r="B20" i="3"/>
  <c r="B21" i="3"/>
  <c r="B22" i="3"/>
  <c r="B23" i="3"/>
  <c r="B24" i="3"/>
  <c r="B25" i="3"/>
  <c r="B7" i="3"/>
  <c r="E67" i="23"/>
  <c r="E68" i="23"/>
  <c r="E69" i="23"/>
  <c r="E70" i="23"/>
  <c r="E38" i="23"/>
  <c r="E39" i="23"/>
  <c r="E40" i="23"/>
  <c r="E41" i="23"/>
  <c r="E42" i="23"/>
  <c r="D16" i="23"/>
  <c r="K2" i="1"/>
  <c r="L2" i="1"/>
  <c r="M2" i="1"/>
  <c r="N2" i="1"/>
  <c r="O2" i="1"/>
  <c r="P2" i="1"/>
  <c r="Q2" i="1"/>
  <c r="R2" i="1"/>
  <c r="S2" i="1"/>
  <c r="T2" i="1"/>
  <c r="V2" i="1"/>
  <c r="U2" i="1"/>
  <c r="AF2" i="1"/>
  <c r="AE2" i="1"/>
  <c r="AD2" i="1"/>
  <c r="AC2" i="1"/>
  <c r="AB2" i="1"/>
  <c r="AA2" i="1"/>
  <c r="Z2" i="1"/>
  <c r="Y2" i="1"/>
  <c r="X2" i="1"/>
  <c r="W2" i="1"/>
  <c r="E6" i="1" l="1"/>
  <c r="E7" i="1"/>
  <c r="E27" i="1"/>
  <c r="E37" i="23" s="1"/>
  <c r="E26" i="1"/>
  <c r="E36" i="23" s="1"/>
  <c r="E25" i="1"/>
  <c r="E35" i="23" s="1"/>
  <c r="E23" i="1"/>
  <c r="E34" i="23" s="1"/>
  <c r="E24" i="1"/>
  <c r="E33" i="23" s="1"/>
  <c r="E22" i="1"/>
  <c r="E32" i="23" s="1"/>
  <c r="E21" i="1"/>
  <c r="E31" i="23" s="1"/>
  <c r="E20" i="1"/>
  <c r="E30" i="23" s="1"/>
  <c r="E19" i="1"/>
  <c r="E29" i="23" s="1"/>
  <c r="E18" i="1"/>
  <c r="E28" i="23" s="1"/>
  <c r="E17" i="1"/>
  <c r="E27" i="23" s="1"/>
  <c r="E16" i="1"/>
  <c r="E26" i="23" s="1"/>
  <c r="E15" i="1"/>
  <c r="E25" i="23" s="1"/>
  <c r="E14" i="1"/>
  <c r="E24" i="23" s="1"/>
  <c r="E13" i="1"/>
  <c r="E23" i="23" s="1"/>
  <c r="E12" i="1"/>
  <c r="E22" i="23" s="1"/>
  <c r="E11" i="1"/>
  <c r="E21" i="23" s="1"/>
  <c r="E10" i="1"/>
  <c r="E20" i="23" s="1"/>
  <c r="E9" i="1"/>
  <c r="E8" i="1"/>
  <c r="E45" i="1"/>
  <c r="E61" i="23" s="1"/>
  <c r="E41" i="1"/>
  <c r="E60" i="23" s="1"/>
  <c r="E44" i="1"/>
  <c r="E59" i="23" s="1"/>
  <c r="E43" i="1"/>
  <c r="E58" i="23" s="1"/>
  <c r="E42" i="1"/>
  <c r="E57" i="23" s="1"/>
  <c r="E40" i="1"/>
  <c r="E56" i="23" s="1"/>
  <c r="E36" i="1"/>
  <c r="E55" i="23" s="1"/>
  <c r="E39" i="1"/>
  <c r="E54" i="23" s="1"/>
  <c r="E38" i="1"/>
  <c r="E53" i="23" s="1"/>
  <c r="E37" i="1"/>
  <c r="E52" i="23" s="1"/>
  <c r="E35" i="1"/>
  <c r="E51" i="23" s="1"/>
  <c r="E34" i="1"/>
  <c r="E50" i="23" s="1"/>
  <c r="E33" i="1"/>
  <c r="E49" i="23" s="1"/>
  <c r="E32" i="1"/>
  <c r="E48" i="23" s="1"/>
  <c r="E31" i="1"/>
  <c r="E47" i="23" s="1"/>
  <c r="E30" i="1"/>
  <c r="E46" i="23" s="1"/>
  <c r="E29" i="1"/>
  <c r="E45" i="23" s="1"/>
  <c r="E28" i="1"/>
  <c r="E44" i="23" s="1"/>
  <c r="E50" i="1"/>
  <c r="E66" i="23" s="1"/>
  <c r="E49" i="1"/>
  <c r="E65" i="23" s="1"/>
  <c r="E48" i="1"/>
  <c r="E64" i="23" s="1"/>
  <c r="E47" i="1"/>
  <c r="E63" i="23" s="1"/>
  <c r="E46" i="1"/>
  <c r="E62" i="23" s="1"/>
  <c r="E18" i="23" l="1"/>
  <c r="E16" i="23"/>
  <c r="E19" i="23"/>
  <c r="E17" i="23"/>
  <c r="D18" i="3"/>
  <c r="D45" i="3"/>
  <c r="C9" i="3"/>
  <c r="B67" i="4"/>
  <c r="C5" i="4"/>
  <c r="B66" i="21"/>
  <c r="C66" i="21"/>
  <c r="D66" i="21"/>
  <c r="G66" i="21" s="1"/>
  <c r="H66" i="21" s="1"/>
  <c r="B67" i="21"/>
  <c r="C67" i="21"/>
  <c r="D67" i="21"/>
  <c r="G67" i="21" s="1"/>
  <c r="H67" i="21" s="1"/>
  <c r="B68" i="21"/>
  <c r="C68" i="21"/>
  <c r="D68" i="21"/>
  <c r="G68" i="21" s="1"/>
  <c r="H68" i="21" s="1"/>
  <c r="B69" i="21"/>
  <c r="C69" i="21"/>
  <c r="D69" i="21"/>
  <c r="G69" i="21" s="1"/>
  <c r="H69" i="21" s="1"/>
  <c r="B54" i="21"/>
  <c r="C54" i="21"/>
  <c r="D54" i="21"/>
  <c r="G54" i="21" s="1"/>
  <c r="H54" i="21" s="1"/>
  <c r="B55" i="21"/>
  <c r="C55" i="21"/>
  <c r="D55" i="21"/>
  <c r="G55" i="21" s="1"/>
  <c r="H55" i="21" s="1"/>
  <c r="B56" i="21"/>
  <c r="C56" i="21"/>
  <c r="D56" i="21"/>
  <c r="G56" i="21" s="1"/>
  <c r="H56" i="21" s="1"/>
  <c r="B57" i="21"/>
  <c r="C57" i="21"/>
  <c r="D57" i="21"/>
  <c r="G57" i="21" s="1"/>
  <c r="H57" i="21" s="1"/>
  <c r="B58" i="21"/>
  <c r="C58" i="21"/>
  <c r="D58" i="21"/>
  <c r="G58" i="21" s="1"/>
  <c r="H58" i="21" s="1"/>
  <c r="B59" i="21"/>
  <c r="C59" i="21"/>
  <c r="D59" i="21"/>
  <c r="G59" i="21" s="1"/>
  <c r="H59" i="21" s="1"/>
  <c r="B60" i="21"/>
  <c r="C60" i="21"/>
  <c r="D60" i="21"/>
  <c r="G60" i="21" s="1"/>
  <c r="H60" i="21" s="1"/>
  <c r="B61" i="21"/>
  <c r="C61" i="21"/>
  <c r="D61" i="21"/>
  <c r="G61" i="21" s="1"/>
  <c r="H61" i="21" s="1"/>
  <c r="B62" i="21"/>
  <c r="C62" i="21"/>
  <c r="D62" i="21"/>
  <c r="G62" i="21" s="1"/>
  <c r="H62" i="21" s="1"/>
  <c r="B63" i="21"/>
  <c r="C63" i="21"/>
  <c r="D63" i="21"/>
  <c r="G63" i="21" s="1"/>
  <c r="H63" i="21" s="1"/>
  <c r="B64" i="21"/>
  <c r="C64" i="21"/>
  <c r="D64" i="21"/>
  <c r="G64" i="21" s="1"/>
  <c r="H64" i="21" s="1"/>
  <c r="B65" i="21"/>
  <c r="C65" i="21"/>
  <c r="D65" i="21"/>
  <c r="G65" i="21" s="1"/>
  <c r="H65" i="21" s="1"/>
  <c r="D53" i="21"/>
  <c r="C20" i="21"/>
  <c r="C21" i="21"/>
  <c r="C22" i="21"/>
  <c r="C23" i="21"/>
  <c r="C34" i="21"/>
  <c r="C35" i="21"/>
  <c r="C36" i="21"/>
  <c r="C37" i="21"/>
  <c r="C38" i="21"/>
  <c r="C39" i="21"/>
  <c r="C40" i="21"/>
  <c r="C41" i="21"/>
  <c r="C42" i="21"/>
  <c r="C43" i="21"/>
  <c r="C44" i="21"/>
  <c r="C45" i="21"/>
  <c r="C46" i="21"/>
  <c r="D20" i="21"/>
  <c r="D21" i="21"/>
  <c r="D22" i="21"/>
  <c r="D23" i="21"/>
  <c r="D34" i="21"/>
  <c r="D35" i="21"/>
  <c r="D36" i="21"/>
  <c r="D37" i="21"/>
  <c r="D38" i="21"/>
  <c r="D39" i="21"/>
  <c r="D40" i="21"/>
  <c r="D41" i="21"/>
  <c r="F41" i="21" s="1"/>
  <c r="D42" i="21"/>
  <c r="F42" i="21" s="1"/>
  <c r="D43" i="21"/>
  <c r="D44" i="21"/>
  <c r="D45" i="21"/>
  <c r="F45" i="21" s="1"/>
  <c r="D46" i="21"/>
  <c r="F46" i="21" s="1"/>
  <c r="E20" i="21"/>
  <c r="E21" i="21"/>
  <c r="E22" i="21"/>
  <c r="E23" i="21"/>
  <c r="E34" i="21"/>
  <c r="E35" i="21"/>
  <c r="E36" i="21"/>
  <c r="E37" i="21"/>
  <c r="E38" i="21"/>
  <c r="E39" i="21"/>
  <c r="E40" i="21"/>
  <c r="E41" i="21"/>
  <c r="E42" i="21"/>
  <c r="E43" i="21"/>
  <c r="E44" i="21"/>
  <c r="E45" i="21"/>
  <c r="E46" i="21"/>
  <c r="B20" i="21"/>
  <c r="B21" i="21"/>
  <c r="B22" i="21"/>
  <c r="B23" i="21"/>
  <c r="B34" i="21"/>
  <c r="B35" i="21"/>
  <c r="B36" i="21"/>
  <c r="B37" i="21"/>
  <c r="B38" i="21"/>
  <c r="B39" i="21"/>
  <c r="B40" i="21"/>
  <c r="B41" i="21"/>
  <c r="B42" i="21"/>
  <c r="B43" i="21"/>
  <c r="B44" i="21"/>
  <c r="B45" i="21"/>
  <c r="B46" i="21"/>
  <c r="E8" i="21"/>
  <c r="E9" i="21"/>
  <c r="E10" i="21"/>
  <c r="E11" i="21"/>
  <c r="E12" i="21"/>
  <c r="E13" i="21"/>
  <c r="D9" i="21"/>
  <c r="F9" i="21" s="1"/>
  <c r="G9" i="21" s="1"/>
  <c r="H9" i="21" s="1"/>
  <c r="D10" i="21"/>
  <c r="F10" i="21" s="1"/>
  <c r="G10" i="21" s="1"/>
  <c r="H10" i="21" s="1"/>
  <c r="D11" i="21"/>
  <c r="D12" i="21"/>
  <c r="D13" i="21"/>
  <c r="F13" i="21" s="1"/>
  <c r="G13" i="21" s="1"/>
  <c r="H13" i="21" s="1"/>
  <c r="C9" i="21"/>
  <c r="C10" i="21"/>
  <c r="C11" i="21"/>
  <c r="C12" i="21"/>
  <c r="C13" i="21"/>
  <c r="B9" i="21"/>
  <c r="B10" i="21"/>
  <c r="B11" i="21"/>
  <c r="B12" i="21"/>
  <c r="B13" i="21"/>
  <c r="M27" i="4"/>
  <c r="F27" i="4" s="1"/>
  <c r="H88" i="4"/>
  <c r="AW66" i="3"/>
  <c r="AW67" i="3"/>
  <c r="AW68" i="3"/>
  <c r="AW69" i="3"/>
  <c r="AW70" i="3"/>
  <c r="AV66" i="3"/>
  <c r="AV67" i="3"/>
  <c r="AV68" i="3"/>
  <c r="AV69" i="3"/>
  <c r="AV70" i="3"/>
  <c r="AU45" i="3"/>
  <c r="AU46" i="3"/>
  <c r="AU47" i="3"/>
  <c r="AU48" i="3"/>
  <c r="AU49" i="3"/>
  <c r="AU50" i="3"/>
  <c r="AU51" i="3"/>
  <c r="AU52" i="3"/>
  <c r="AU53" i="3"/>
  <c r="AU54" i="3"/>
  <c r="AU55" i="3"/>
  <c r="AU56" i="3"/>
  <c r="AU57" i="3"/>
  <c r="AU58" i="3"/>
  <c r="AU59" i="3"/>
  <c r="AU60" i="3"/>
  <c r="AU61" i="3"/>
  <c r="AU62" i="3"/>
  <c r="AU63" i="3"/>
  <c r="AU64" i="3"/>
  <c r="AU65" i="3"/>
  <c r="AU66" i="3"/>
  <c r="AU67" i="3"/>
  <c r="AU68" i="3"/>
  <c r="AU69" i="3"/>
  <c r="AU70" i="3"/>
  <c r="E46" i="3"/>
  <c r="E47" i="3"/>
  <c r="E48" i="3"/>
  <c r="E49" i="3"/>
  <c r="E50" i="3"/>
  <c r="E51" i="3"/>
  <c r="E52" i="3"/>
  <c r="E53" i="3"/>
  <c r="E54" i="3"/>
  <c r="E55" i="3"/>
  <c r="E56" i="3"/>
  <c r="E57" i="3"/>
  <c r="E58" i="3"/>
  <c r="E59" i="3"/>
  <c r="E60" i="3"/>
  <c r="E61" i="3"/>
  <c r="E62" i="3"/>
  <c r="E63" i="3"/>
  <c r="E64" i="3"/>
  <c r="E65" i="3"/>
  <c r="E68" i="3"/>
  <c r="E69" i="3"/>
  <c r="E70" i="3"/>
  <c r="D66" i="3"/>
  <c r="D67" i="3"/>
  <c r="D68" i="3"/>
  <c r="D69" i="3"/>
  <c r="D70" i="3"/>
  <c r="C45" i="3"/>
  <c r="C46" i="3"/>
  <c r="C47" i="3"/>
  <c r="C48" i="3"/>
  <c r="C49" i="3"/>
  <c r="C50" i="3"/>
  <c r="C51" i="3"/>
  <c r="C52" i="3"/>
  <c r="C53" i="3"/>
  <c r="C54" i="3"/>
  <c r="C55" i="3"/>
  <c r="C56" i="3"/>
  <c r="C57" i="3"/>
  <c r="C58" i="3"/>
  <c r="C59" i="3"/>
  <c r="C60" i="3"/>
  <c r="C61" i="3"/>
  <c r="C62" i="3"/>
  <c r="C63" i="3"/>
  <c r="C64" i="3"/>
  <c r="C65" i="3"/>
  <c r="C66" i="3"/>
  <c r="C67" i="3"/>
  <c r="C68" i="3"/>
  <c r="C69" i="3"/>
  <c r="C70" i="3"/>
  <c r="A45" i="3"/>
  <c r="A46" i="3"/>
  <c r="A47" i="3"/>
  <c r="A48" i="3"/>
  <c r="A49" i="3"/>
  <c r="A50" i="3"/>
  <c r="A51" i="3"/>
  <c r="A52" i="3"/>
  <c r="A53" i="3"/>
  <c r="A54" i="3"/>
  <c r="A55" i="3"/>
  <c r="A56" i="3"/>
  <c r="A57" i="3"/>
  <c r="A58" i="3"/>
  <c r="A59" i="3"/>
  <c r="A60" i="3"/>
  <c r="A61" i="3"/>
  <c r="A62" i="3"/>
  <c r="A63" i="3"/>
  <c r="A64" i="3"/>
  <c r="A65" i="3"/>
  <c r="A66" i="3"/>
  <c r="A67" i="3"/>
  <c r="A68" i="3"/>
  <c r="A69" i="3"/>
  <c r="A70" i="3"/>
  <c r="AU8" i="3"/>
  <c r="AU9" i="3"/>
  <c r="AU10" i="3"/>
  <c r="AU11" i="3"/>
  <c r="AU12" i="3"/>
  <c r="AU13" i="3"/>
  <c r="AU14" i="3"/>
  <c r="AU15" i="3"/>
  <c r="AU16" i="3"/>
  <c r="AU17" i="3"/>
  <c r="AU18" i="3"/>
  <c r="AU19" i="3"/>
  <c r="AU20" i="3"/>
  <c r="AU21" i="3"/>
  <c r="AU22" i="3"/>
  <c r="AU23" i="3"/>
  <c r="AU24" i="3"/>
  <c r="AU25" i="3"/>
  <c r="AU26" i="3"/>
  <c r="AV26" i="3"/>
  <c r="AU27" i="3"/>
  <c r="AU28" i="3"/>
  <c r="AU29" i="3"/>
  <c r="AV29" i="3"/>
  <c r="AW29" i="3"/>
  <c r="AU30" i="3"/>
  <c r="AV30" i="3"/>
  <c r="AW30" i="3"/>
  <c r="AU31" i="3"/>
  <c r="AV31" i="3"/>
  <c r="AW31" i="3"/>
  <c r="AU32" i="3"/>
  <c r="AV32" i="3"/>
  <c r="AW32" i="3"/>
  <c r="AU7" i="3"/>
  <c r="AG41" i="3"/>
  <c r="T41" i="3"/>
  <c r="F41" i="3"/>
  <c r="F3" i="3"/>
  <c r="AG3" i="3"/>
  <c r="T3" i="3"/>
  <c r="D26" i="3"/>
  <c r="D27" i="3"/>
  <c r="D28" i="3"/>
  <c r="D29" i="3"/>
  <c r="D30" i="3"/>
  <c r="D31" i="3"/>
  <c r="D32" i="3"/>
  <c r="A1" i="3"/>
  <c r="C7" i="3"/>
  <c r="C8" i="3"/>
  <c r="C10" i="3"/>
  <c r="C11" i="3"/>
  <c r="C12" i="3"/>
  <c r="C13" i="3"/>
  <c r="C14" i="3"/>
  <c r="C15" i="3"/>
  <c r="C16" i="3"/>
  <c r="C17" i="3"/>
  <c r="C18" i="3"/>
  <c r="C19" i="3"/>
  <c r="C20" i="3"/>
  <c r="C21" i="3"/>
  <c r="C22" i="3"/>
  <c r="C23" i="3"/>
  <c r="C24" i="3"/>
  <c r="C25" i="3"/>
  <c r="C26" i="3"/>
  <c r="C27" i="3"/>
  <c r="C28" i="3"/>
  <c r="C29" i="3"/>
  <c r="C30" i="3"/>
  <c r="C31" i="3"/>
  <c r="C32" i="3"/>
  <c r="A8" i="3"/>
  <c r="A9" i="3"/>
  <c r="A10" i="3"/>
  <c r="A11" i="3"/>
  <c r="A12" i="3"/>
  <c r="A13" i="3"/>
  <c r="A14" i="3"/>
  <c r="A15" i="3"/>
  <c r="A16" i="3"/>
  <c r="A17" i="3"/>
  <c r="A18" i="3"/>
  <c r="A19" i="3"/>
  <c r="A20" i="3"/>
  <c r="A21" i="3"/>
  <c r="A22" i="3"/>
  <c r="A23" i="3"/>
  <c r="A24" i="3"/>
  <c r="A25" i="3"/>
  <c r="A26" i="3"/>
  <c r="A27" i="3"/>
  <c r="A28" i="3"/>
  <c r="A29" i="3"/>
  <c r="A30" i="3"/>
  <c r="A31" i="3"/>
  <c r="A32" i="3"/>
  <c r="A7" i="3"/>
  <c r="B45" i="23"/>
  <c r="B46" i="23"/>
  <c r="B47" i="23"/>
  <c r="B48" i="23"/>
  <c r="B49" i="23"/>
  <c r="B50" i="23"/>
  <c r="B51" i="23"/>
  <c r="B52" i="23"/>
  <c r="B53" i="23"/>
  <c r="B54" i="23"/>
  <c r="B55" i="23"/>
  <c r="B56" i="23"/>
  <c r="B57" i="23"/>
  <c r="B58" i="23"/>
  <c r="B59" i="23"/>
  <c r="B60" i="23"/>
  <c r="B61" i="23"/>
  <c r="B62" i="23"/>
  <c r="B63" i="23"/>
  <c r="B64" i="23"/>
  <c r="B65" i="23"/>
  <c r="B66" i="23"/>
  <c r="B67" i="23"/>
  <c r="B68" i="23"/>
  <c r="B69" i="23"/>
  <c r="B70" i="23"/>
  <c r="E8" i="3"/>
  <c r="E9" i="3"/>
  <c r="E10" i="3"/>
  <c r="E11" i="3"/>
  <c r="E12" i="3"/>
  <c r="E13" i="3"/>
  <c r="E14" i="3"/>
  <c r="E15" i="3"/>
  <c r="E16" i="3"/>
  <c r="E17" i="3"/>
  <c r="E18" i="3"/>
  <c r="E19" i="3"/>
  <c r="E20" i="3"/>
  <c r="E21" i="3"/>
  <c r="E22" i="3"/>
  <c r="E23" i="3"/>
  <c r="E24" i="3"/>
  <c r="E25" i="3"/>
  <c r="E26" i="3"/>
  <c r="E27" i="3"/>
  <c r="E28" i="3"/>
  <c r="E29" i="3"/>
  <c r="E30" i="3"/>
  <c r="E31" i="3"/>
  <c r="E32" i="3"/>
  <c r="D45" i="23"/>
  <c r="D46" i="23"/>
  <c r="D47" i="23"/>
  <c r="D48" i="23"/>
  <c r="D49" i="23"/>
  <c r="D50" i="23"/>
  <c r="D51" i="23"/>
  <c r="D52" i="23"/>
  <c r="D53" i="23"/>
  <c r="D54" i="23"/>
  <c r="D55" i="23"/>
  <c r="D56" i="23"/>
  <c r="D57" i="23"/>
  <c r="D58" i="23"/>
  <c r="D59" i="23"/>
  <c r="D60" i="23"/>
  <c r="D61" i="23"/>
  <c r="D62" i="23"/>
  <c r="D63" i="23"/>
  <c r="D64" i="23"/>
  <c r="D65" i="23"/>
  <c r="D66" i="23"/>
  <c r="D67" i="23"/>
  <c r="D68" i="23"/>
  <c r="D69" i="23"/>
  <c r="D70" i="23"/>
  <c r="B16" i="23"/>
  <c r="D44" i="23"/>
  <c r="B44" i="23"/>
  <c r="D17" i="23"/>
  <c r="D18" i="23"/>
  <c r="D19" i="23"/>
  <c r="D20" i="23"/>
  <c r="D21" i="23"/>
  <c r="D22" i="23"/>
  <c r="D23" i="23"/>
  <c r="D24" i="23"/>
  <c r="D25" i="23"/>
  <c r="D26" i="23"/>
  <c r="D27" i="23"/>
  <c r="D28" i="23"/>
  <c r="D29" i="23"/>
  <c r="D30" i="23"/>
  <c r="D31" i="23"/>
  <c r="D32" i="23"/>
  <c r="D33" i="23"/>
  <c r="D34" i="23"/>
  <c r="D35" i="23"/>
  <c r="D36" i="23"/>
  <c r="D37" i="23"/>
  <c r="D38" i="23"/>
  <c r="D39" i="23"/>
  <c r="D40" i="23"/>
  <c r="D41" i="23"/>
  <c r="D42" i="23"/>
  <c r="B17" i="23"/>
  <c r="B18" i="23"/>
  <c r="B19" i="23"/>
  <c r="B20" i="23"/>
  <c r="B21" i="23"/>
  <c r="B22" i="23"/>
  <c r="B23" i="23"/>
  <c r="B24" i="23"/>
  <c r="B25" i="23"/>
  <c r="B26" i="23"/>
  <c r="B27" i="23"/>
  <c r="B28" i="23"/>
  <c r="B29" i="23"/>
  <c r="B30" i="23"/>
  <c r="B31" i="23"/>
  <c r="B32" i="23"/>
  <c r="B33" i="23"/>
  <c r="B34" i="23"/>
  <c r="B35" i="23"/>
  <c r="B36" i="23"/>
  <c r="B37" i="23"/>
  <c r="B38" i="23"/>
  <c r="B39" i="23"/>
  <c r="B40" i="23"/>
  <c r="B41" i="23"/>
  <c r="B42" i="23"/>
  <c r="G25" i="23"/>
  <c r="G26" i="23"/>
  <c r="G27" i="23"/>
  <c r="G28" i="23"/>
  <c r="G29" i="23"/>
  <c r="G30" i="23"/>
  <c r="G31" i="23"/>
  <c r="G32" i="23"/>
  <c r="G33" i="23"/>
  <c r="G34" i="23"/>
  <c r="G35" i="23"/>
  <c r="G36" i="23"/>
  <c r="H36" i="23"/>
  <c r="I36" i="23"/>
  <c r="G37" i="23"/>
  <c r="H37" i="23"/>
  <c r="G38" i="23"/>
  <c r="H38" i="23"/>
  <c r="I38" i="23"/>
  <c r="G39" i="23"/>
  <c r="H39" i="23"/>
  <c r="I39" i="23"/>
  <c r="G40" i="23"/>
  <c r="H40" i="23"/>
  <c r="I40" i="23"/>
  <c r="G41" i="23"/>
  <c r="H41" i="23"/>
  <c r="I41" i="23"/>
  <c r="G42" i="23"/>
  <c r="H42" i="23"/>
  <c r="I42" i="23"/>
  <c r="G51" i="23"/>
  <c r="G52" i="23"/>
  <c r="G53" i="23"/>
  <c r="G54" i="23"/>
  <c r="G55" i="23"/>
  <c r="G56" i="23"/>
  <c r="G57" i="23"/>
  <c r="G58" i="23"/>
  <c r="G59" i="23"/>
  <c r="G60" i="23"/>
  <c r="E15" i="23"/>
  <c r="E43" i="23" s="1"/>
  <c r="G6" i="21"/>
  <c r="H6" i="21"/>
  <c r="F6" i="21"/>
  <c r="AW7" i="3"/>
  <c r="AW28" i="3"/>
  <c r="I33" i="23"/>
  <c r="G45" i="21" l="1"/>
  <c r="H45" i="21" s="1"/>
  <c r="G42" i="21"/>
  <c r="H42" i="21" s="1"/>
  <c r="G41" i="21"/>
  <c r="H41" i="21" s="1"/>
  <c r="G46" i="21"/>
  <c r="H46" i="21" s="1"/>
  <c r="F36" i="21"/>
  <c r="F39" i="21"/>
  <c r="F38" i="21"/>
  <c r="I54" i="23"/>
  <c r="I37" i="23"/>
  <c r="AW56" i="3"/>
  <c r="I51" i="23"/>
  <c r="AW65" i="3"/>
  <c r="AW62" i="3"/>
  <c r="AV50" i="3"/>
  <c r="AW57" i="3"/>
  <c r="I60" i="23"/>
  <c r="AW63" i="3"/>
  <c r="I35" i="23"/>
  <c r="AV28" i="3"/>
  <c r="H35" i="23"/>
  <c r="AW59" i="3"/>
  <c r="AW27" i="3"/>
  <c r="AV27" i="3"/>
  <c r="AW26" i="3"/>
  <c r="F44" i="21"/>
  <c r="F40" i="21"/>
  <c r="F37" i="21"/>
  <c r="F23" i="21"/>
  <c r="F22" i="21"/>
  <c r="F43" i="21"/>
  <c r="F35" i="21"/>
  <c r="F34" i="21"/>
  <c r="F21" i="21"/>
  <c r="F20" i="21"/>
  <c r="F12" i="21"/>
  <c r="G12" i="21" s="1"/>
  <c r="H12" i="21" s="1"/>
  <c r="F11" i="21"/>
  <c r="G11" i="21" s="1"/>
  <c r="H11" i="21" s="1"/>
  <c r="F8" i="21"/>
  <c r="G8" i="21" s="1"/>
  <c r="H8" i="21" s="1"/>
  <c r="G53" i="21"/>
  <c r="H53" i="21" s="1"/>
  <c r="D46" i="3"/>
  <c r="H54" i="23"/>
  <c r="D64" i="3"/>
  <c r="D22" i="3"/>
  <c r="D11" i="3"/>
  <c r="I26" i="23"/>
  <c r="D8" i="3"/>
  <c r="H26" i="23"/>
  <c r="D7" i="3"/>
  <c r="AW16" i="3"/>
  <c r="AV57" i="3"/>
  <c r="AW55" i="3"/>
  <c r="AV18" i="3"/>
  <c r="I59" i="23"/>
  <c r="AW8" i="3"/>
  <c r="AV56" i="3"/>
  <c r="AW54" i="3"/>
  <c r="H33" i="23"/>
  <c r="H59" i="23"/>
  <c r="I32" i="23"/>
  <c r="AW17" i="3"/>
  <c r="AV8" i="3"/>
  <c r="AV55" i="3"/>
  <c r="AW53" i="3"/>
  <c r="H32" i="23"/>
  <c r="AV17" i="3"/>
  <c r="AV54" i="3"/>
  <c r="AW52" i="3"/>
  <c r="I58" i="23"/>
  <c r="AV53" i="3"/>
  <c r="AW51" i="3"/>
  <c r="AW25" i="3"/>
  <c r="AV16" i="3"/>
  <c r="AV51" i="3"/>
  <c r="AW49" i="3"/>
  <c r="I31" i="23"/>
  <c r="AV52" i="3"/>
  <c r="I57" i="23"/>
  <c r="AV25" i="3"/>
  <c r="AW48" i="3"/>
  <c r="AW50" i="3"/>
  <c r="H31" i="23"/>
  <c r="H57" i="23"/>
  <c r="I30" i="23"/>
  <c r="AW15" i="3"/>
  <c r="AV49" i="3"/>
  <c r="AW47" i="3"/>
  <c r="AW24" i="3"/>
  <c r="AV15" i="3"/>
  <c r="AV48" i="3"/>
  <c r="AW46" i="3"/>
  <c r="I56" i="23"/>
  <c r="AV24" i="3"/>
  <c r="AV47" i="3"/>
  <c r="AW45" i="3"/>
  <c r="H56" i="23"/>
  <c r="I29" i="23"/>
  <c r="AV7" i="3"/>
  <c r="AW14" i="3"/>
  <c r="D60" i="3"/>
  <c r="AV46" i="3"/>
  <c r="D9" i="3"/>
  <c r="H29" i="23"/>
  <c r="AW23" i="3"/>
  <c r="AV14" i="3"/>
  <c r="AV45" i="3"/>
  <c r="H30" i="23"/>
  <c r="I55" i="23"/>
  <c r="AV23" i="3"/>
  <c r="H55" i="23"/>
  <c r="I28" i="23"/>
  <c r="AW13" i="3"/>
  <c r="H28" i="23"/>
  <c r="AW22" i="3"/>
  <c r="AV13" i="3"/>
  <c r="AV22" i="3"/>
  <c r="I27" i="23"/>
  <c r="AW12" i="3"/>
  <c r="H27" i="23"/>
  <c r="AW21" i="3"/>
  <c r="AV12" i="3"/>
  <c r="I53" i="23"/>
  <c r="AV21" i="3"/>
  <c r="AW64" i="3"/>
  <c r="H53" i="23"/>
  <c r="AW11" i="3"/>
  <c r="AV65" i="3"/>
  <c r="H58" i="23"/>
  <c r="AW20" i="3"/>
  <c r="AV11" i="3"/>
  <c r="AV64" i="3"/>
  <c r="I52" i="23"/>
  <c r="AV20" i="3"/>
  <c r="AV63" i="3"/>
  <c r="AW61" i="3"/>
  <c r="H52" i="23"/>
  <c r="I25" i="23"/>
  <c r="AW10" i="3"/>
  <c r="AV62" i="3"/>
  <c r="AW60" i="3"/>
  <c r="I34" i="23"/>
  <c r="H25" i="23"/>
  <c r="AW19" i="3"/>
  <c r="AV10" i="3"/>
  <c r="AV61" i="3"/>
  <c r="H34" i="23"/>
  <c r="AV19" i="3"/>
  <c r="AV60" i="3"/>
  <c r="AW58" i="3"/>
  <c r="H51" i="23"/>
  <c r="AW9" i="3"/>
  <c r="AV59" i="3"/>
  <c r="H60" i="23"/>
  <c r="AW18" i="3"/>
  <c r="AV9" i="3"/>
  <c r="AV58" i="3"/>
  <c r="D25" i="3"/>
  <c r="D47" i="3"/>
  <c r="D56" i="3"/>
  <c r="D49" i="3"/>
  <c r="L56" i="21"/>
  <c r="L66" i="21"/>
  <c r="L62" i="21"/>
  <c r="L58" i="21"/>
  <c r="L69" i="21"/>
  <c r="L65" i="21"/>
  <c r="L61" i="21"/>
  <c r="L57" i="21"/>
  <c r="AY43" i="3"/>
  <c r="AZ43" i="3"/>
  <c r="AX43" i="3"/>
  <c r="AX5" i="3"/>
  <c r="AV43" i="3"/>
  <c r="AW43" i="3"/>
  <c r="AU43" i="3"/>
  <c r="BA43" i="3" s="1"/>
  <c r="AU5" i="3"/>
  <c r="AY5" i="3"/>
  <c r="AZ5" i="3"/>
  <c r="AW5" i="3"/>
  <c r="BC5" i="3" s="1"/>
  <c r="AV5" i="3"/>
  <c r="BG5" i="3" s="1"/>
  <c r="G45" i="23"/>
  <c r="H45" i="23"/>
  <c r="I45" i="23"/>
  <c r="G46" i="23"/>
  <c r="H46" i="23"/>
  <c r="I46" i="23"/>
  <c r="G47" i="23"/>
  <c r="H47" i="23"/>
  <c r="I47" i="23"/>
  <c r="G48" i="23"/>
  <c r="H48" i="23"/>
  <c r="I48" i="23"/>
  <c r="G49" i="23"/>
  <c r="H49" i="23"/>
  <c r="I49" i="23"/>
  <c r="G50" i="23"/>
  <c r="H50" i="23"/>
  <c r="I50" i="23"/>
  <c r="G61" i="23"/>
  <c r="H61" i="23"/>
  <c r="I61" i="23"/>
  <c r="G62" i="23"/>
  <c r="H62" i="23"/>
  <c r="I62" i="23"/>
  <c r="G63" i="23"/>
  <c r="H63" i="23"/>
  <c r="I63" i="23"/>
  <c r="G64" i="23"/>
  <c r="H64" i="23"/>
  <c r="I64" i="23"/>
  <c r="G65" i="23"/>
  <c r="H65" i="23"/>
  <c r="I65" i="23"/>
  <c r="G66" i="23"/>
  <c r="H66" i="23"/>
  <c r="I66" i="23"/>
  <c r="G67" i="23"/>
  <c r="H67" i="23"/>
  <c r="I67" i="23"/>
  <c r="G68" i="23"/>
  <c r="H68" i="23"/>
  <c r="I68" i="23"/>
  <c r="G69" i="23"/>
  <c r="H69" i="23"/>
  <c r="I69" i="23"/>
  <c r="G70" i="23"/>
  <c r="H70" i="23"/>
  <c r="I70" i="23"/>
  <c r="I44" i="23"/>
  <c r="H44" i="23"/>
  <c r="G44" i="23"/>
  <c r="G17" i="23"/>
  <c r="G18" i="23"/>
  <c r="H18" i="23"/>
  <c r="I18" i="23"/>
  <c r="G19" i="23"/>
  <c r="H19" i="23"/>
  <c r="I19" i="23"/>
  <c r="G20" i="23"/>
  <c r="H20" i="23"/>
  <c r="I20" i="23"/>
  <c r="G21" i="23"/>
  <c r="H21" i="23"/>
  <c r="I21" i="23"/>
  <c r="G22" i="23"/>
  <c r="H22" i="23"/>
  <c r="I22" i="23"/>
  <c r="G23" i="23"/>
  <c r="H23" i="23"/>
  <c r="I23" i="23"/>
  <c r="G24" i="23"/>
  <c r="H24" i="23"/>
  <c r="I24" i="23"/>
  <c r="G16" i="23"/>
  <c r="I14" i="23"/>
  <c r="H14" i="23"/>
  <c r="G14" i="23"/>
  <c r="G35" i="21" l="1"/>
  <c r="H35" i="21" s="1"/>
  <c r="G38" i="21"/>
  <c r="H38" i="21" s="1"/>
  <c r="G39" i="21"/>
  <c r="H39" i="21" s="1"/>
  <c r="G36" i="21"/>
  <c r="H36" i="21" s="1"/>
  <c r="G23" i="21"/>
  <c r="H23" i="21" s="1"/>
  <c r="G22" i="21"/>
  <c r="H22" i="21" s="1"/>
  <c r="G37" i="21"/>
  <c r="H37" i="21" s="1"/>
  <c r="G40" i="21"/>
  <c r="H40" i="21" s="1"/>
  <c r="G44" i="21"/>
  <c r="H44" i="21" s="1"/>
  <c r="G34" i="21"/>
  <c r="H34" i="21" s="1"/>
  <c r="G43" i="21"/>
  <c r="H43" i="21" s="1"/>
  <c r="G20" i="21"/>
  <c r="H20" i="21" s="1"/>
  <c r="G21" i="21"/>
  <c r="H21" i="21" s="1"/>
  <c r="L60" i="21"/>
  <c r="L64" i="21"/>
  <c r="L59" i="21"/>
  <c r="L68" i="21"/>
  <c r="L63" i="21"/>
  <c r="L67" i="21"/>
  <c r="BB5" i="3"/>
  <c r="BH5" i="3"/>
  <c r="D63" i="3"/>
  <c r="D62" i="3"/>
  <c r="D65" i="3"/>
  <c r="D24" i="3"/>
  <c r="D16" i="3" l="1"/>
  <c r="D19" i="3"/>
  <c r="D20" i="3"/>
  <c r="D54" i="3"/>
  <c r="D57" i="3"/>
  <c r="D58" i="3"/>
  <c r="D21" i="3"/>
  <c r="D48" i="3"/>
  <c r="D59" i="3"/>
  <c r="D10" i="3"/>
  <c r="D17" i="3"/>
  <c r="D55" i="3"/>
  <c r="D23" i="3"/>
  <c r="D61" i="3"/>
  <c r="D50" i="3"/>
  <c r="D15" i="3"/>
  <c r="D51" i="3"/>
  <c r="D12" i="3"/>
  <c r="D52" i="3"/>
  <c r="D13" i="3"/>
  <c r="D53" i="3"/>
  <c r="D14" i="3"/>
  <c r="H16" i="23"/>
  <c r="H17" i="23"/>
  <c r="E13" i="13"/>
  <c r="D18" i="13"/>
  <c r="D17" i="13"/>
  <c r="A12" i="13"/>
  <c r="I16" i="23" l="1"/>
  <c r="I17" i="23"/>
  <c r="M5" i="21"/>
  <c r="M18" i="21" s="1"/>
  <c r="M51" i="21" s="1"/>
  <c r="I5" i="21"/>
  <c r="I18" i="21" s="1"/>
  <c r="I51" i="21" s="1"/>
  <c r="E45" i="3"/>
  <c r="AS43" i="3"/>
  <c r="S43" i="3"/>
  <c r="AF5" i="3"/>
  <c r="S5" i="3"/>
  <c r="G6" i="3"/>
  <c r="E7" i="3"/>
  <c r="B4" i="3"/>
  <c r="B42" i="3" s="1"/>
  <c r="A40" i="3"/>
  <c r="A2" i="3"/>
  <c r="B65" i="4"/>
  <c r="B3" i="5"/>
  <c r="B3" i="23"/>
  <c r="P44" i="4"/>
  <c r="P17" i="4"/>
  <c r="C3" i="4" l="1"/>
  <c r="D15" i="23"/>
  <c r="D2" i="3" s="1"/>
  <c r="A29" i="13" s="1"/>
  <c r="F35" i="4"/>
  <c r="F8" i="4"/>
  <c r="D43" i="23"/>
  <c r="D40" i="3" s="1"/>
  <c r="A30" i="13" s="1"/>
  <c r="D8" i="23"/>
  <c r="B51" i="5" l="1"/>
  <c r="B50" i="5"/>
  <c r="B5" i="5" l="1"/>
  <c r="B49" i="19"/>
  <c r="B48" i="19"/>
  <c r="T44" i="3" l="1"/>
  <c r="P44" i="3" l="1"/>
  <c r="Q44" i="3"/>
  <c r="R44" i="3"/>
  <c r="G44" i="3"/>
  <c r="H44" i="3"/>
  <c r="I44" i="3"/>
  <c r="R14" i="4"/>
  <c r="R12" i="4"/>
  <c r="R13" i="4"/>
  <c r="R11" i="4"/>
  <c r="F108" i="4"/>
  <c r="U44" i="3" l="1"/>
  <c r="L6" i="3"/>
  <c r="M6" i="3"/>
  <c r="N6" i="3"/>
  <c r="O6" i="3"/>
  <c r="P6" i="3"/>
  <c r="H6" i="3" l="1"/>
  <c r="I6" i="3"/>
  <c r="A39" i="3" l="1"/>
  <c r="B6" i="5"/>
  <c r="F19" i="21" l="1"/>
  <c r="F52" i="21" s="1"/>
  <c r="H19" i="21" l="1"/>
  <c r="H52" i="21" s="1"/>
  <c r="G19" i="21"/>
  <c r="G52" i="21" s="1"/>
  <c r="P13" i="21" l="1"/>
  <c r="L13" i="21"/>
  <c r="L10" i="21"/>
  <c r="P10" i="21"/>
  <c r="P12" i="21" l="1"/>
  <c r="L12" i="21"/>
  <c r="P9" i="21"/>
  <c r="L8" i="21"/>
  <c r="P8" i="21"/>
  <c r="L9" i="21"/>
  <c r="X6" i="3"/>
  <c r="J6" i="3"/>
  <c r="K6" i="3"/>
  <c r="Q6" i="3"/>
  <c r="R6" i="3"/>
  <c r="BG43" i="3" l="1"/>
  <c r="BC43" i="3"/>
  <c r="S44" i="3"/>
  <c r="O44" i="3"/>
  <c r="N44" i="3"/>
  <c r="M44" i="3"/>
  <c r="L44" i="3"/>
  <c r="K44" i="3"/>
  <c r="J44" i="3"/>
  <c r="AR44" i="3"/>
  <c r="AQ44" i="3"/>
  <c r="AP44" i="3"/>
  <c r="AO44" i="3"/>
  <c r="AN44" i="3"/>
  <c r="AM44" i="3"/>
  <c r="AL44" i="3"/>
  <c r="AK44" i="3"/>
  <c r="AJ44" i="3"/>
  <c r="AI44" i="3"/>
  <c r="AH44" i="3"/>
  <c r="AG44" i="3"/>
  <c r="AE44" i="3"/>
  <c r="AD44" i="3"/>
  <c r="AC44" i="3"/>
  <c r="AB44" i="3"/>
  <c r="AA44" i="3"/>
  <c r="Z44" i="3"/>
  <c r="Y44" i="3"/>
  <c r="X44" i="3"/>
  <c r="W44" i="3"/>
  <c r="V44" i="3"/>
  <c r="AR6" i="3"/>
  <c r="AQ6" i="3"/>
  <c r="AP6" i="3"/>
  <c r="AO6" i="3"/>
  <c r="AN6" i="3"/>
  <c r="AM6" i="3"/>
  <c r="AL6" i="3"/>
  <c r="AK6" i="3"/>
  <c r="AJ6" i="3"/>
  <c r="AI6" i="3"/>
  <c r="AH6" i="3"/>
  <c r="S70" i="3" l="1"/>
  <c r="S65" i="3"/>
  <c r="S63" i="3"/>
  <c r="S64" i="3"/>
  <c r="S66" i="3"/>
  <c r="S59" i="3"/>
  <c r="BA59" i="3" s="1"/>
  <c r="S61" i="3"/>
  <c r="S68" i="3"/>
  <c r="S62" i="3"/>
  <c r="S67" i="3"/>
  <c r="S69" i="3"/>
  <c r="AX70" i="3"/>
  <c r="AX63" i="3"/>
  <c r="AX62" i="3"/>
  <c r="AX61" i="3"/>
  <c r="AX64" i="3"/>
  <c r="AX68" i="3"/>
  <c r="AX67" i="3"/>
  <c r="AX66" i="3"/>
  <c r="AX65" i="3"/>
  <c r="AX69" i="3"/>
  <c r="AX60" i="3"/>
  <c r="AX59" i="3"/>
  <c r="AX58" i="3"/>
  <c r="AX56" i="3"/>
  <c r="AX57" i="3"/>
  <c r="S56" i="3"/>
  <c r="BA56" i="3" s="1"/>
  <c r="S58" i="3"/>
  <c r="BA58" i="3" s="1"/>
  <c r="S57" i="3"/>
  <c r="BA57" i="3" s="1"/>
  <c r="S60" i="3"/>
  <c r="BA60" i="3" s="1"/>
  <c r="AX55" i="3"/>
  <c r="AX54" i="3"/>
  <c r="S55" i="3"/>
  <c r="S54" i="3"/>
  <c r="S51" i="3"/>
  <c r="BA51" i="3" s="1"/>
  <c r="S49" i="3"/>
  <c r="BA49" i="3" s="1"/>
  <c r="AX49" i="3"/>
  <c r="AX52" i="3"/>
  <c r="AX50" i="3"/>
  <c r="AX46" i="3"/>
  <c r="AX53" i="3"/>
  <c r="AX48" i="3"/>
  <c r="AX45" i="3"/>
  <c r="AX51" i="3"/>
  <c r="AX47" i="3"/>
  <c r="S45" i="3"/>
  <c r="BA45" i="3" s="1"/>
  <c r="S48" i="3"/>
  <c r="BA48" i="3" s="1"/>
  <c r="S50" i="3"/>
  <c r="BA50" i="3" s="1"/>
  <c r="S53" i="3"/>
  <c r="BA53" i="3" s="1"/>
  <c r="S47" i="3"/>
  <c r="BA47" i="3" s="1"/>
  <c r="S52" i="3"/>
  <c r="BA52" i="3" s="1"/>
  <c r="S46" i="3"/>
  <c r="BA46" i="3" s="1"/>
  <c r="BF46" i="3" s="1"/>
  <c r="AT44" i="3"/>
  <c r="BB43" i="3"/>
  <c r="BF43" i="3"/>
  <c r="AS44" i="3"/>
  <c r="BH43" i="3"/>
  <c r="AF44" i="3"/>
  <c r="AG6" i="3"/>
  <c r="AS6" i="3"/>
  <c r="AS47" i="3" l="1"/>
  <c r="AS53" i="3"/>
  <c r="AS48" i="3"/>
  <c r="AS46" i="3"/>
  <c r="AS55" i="3"/>
  <c r="AS54" i="3"/>
  <c r="AS45" i="3"/>
  <c r="AS14" i="3"/>
  <c r="BC14" i="3" s="1"/>
  <c r="AS31" i="3"/>
  <c r="BC31" i="3" s="1"/>
  <c r="AS28" i="3"/>
  <c r="BC28" i="3" s="1"/>
  <c r="AS13" i="3"/>
  <c r="BC13" i="3" s="1"/>
  <c r="AS7" i="3"/>
  <c r="AS15" i="3"/>
  <c r="BC15" i="3" s="1"/>
  <c r="AS29" i="3"/>
  <c r="BC29" i="3" s="1"/>
  <c r="AS9" i="3"/>
  <c r="BC9" i="3" s="1"/>
  <c r="AS16" i="3"/>
  <c r="AS27" i="3"/>
  <c r="BC27" i="3" s="1"/>
  <c r="AS10" i="3"/>
  <c r="BC10" i="3" s="1"/>
  <c r="AS32" i="3"/>
  <c r="BC32" i="3" s="1"/>
  <c r="AS30" i="3"/>
  <c r="BC30" i="3" s="1"/>
  <c r="AS12" i="3"/>
  <c r="BC12" i="3" s="1"/>
  <c r="AS24" i="3"/>
  <c r="AS8" i="3"/>
  <c r="BC8" i="3" s="1"/>
  <c r="AS25" i="3"/>
  <c r="BC25" i="3" s="1"/>
  <c r="AS26" i="3"/>
  <c r="BC26" i="3" s="1"/>
  <c r="AS64" i="3"/>
  <c r="AS66" i="3"/>
  <c r="AS52" i="3"/>
  <c r="AS56" i="3"/>
  <c r="AS51" i="3"/>
  <c r="AS50" i="3"/>
  <c r="AS62" i="3"/>
  <c r="AS60" i="3"/>
  <c r="AS69" i="3"/>
  <c r="AS61" i="3"/>
  <c r="BC54" i="3"/>
  <c r="AS68" i="3"/>
  <c r="BC53" i="3"/>
  <c r="AS58" i="3"/>
  <c r="AS67" i="3"/>
  <c r="AS63" i="3"/>
  <c r="AS57" i="3"/>
  <c r="AS59" i="3"/>
  <c r="AS49" i="3"/>
  <c r="AS65" i="3"/>
  <c r="BC47" i="3"/>
  <c r="AS70" i="3"/>
  <c r="AZ26" i="3"/>
  <c r="AZ32" i="3"/>
  <c r="AZ25" i="3"/>
  <c r="AZ30" i="3"/>
  <c r="AZ31" i="3"/>
  <c r="AZ29" i="3"/>
  <c r="AZ27" i="3"/>
  <c r="AZ28" i="3"/>
  <c r="AF62" i="3"/>
  <c r="BB62" i="3" s="1"/>
  <c r="AF64" i="3"/>
  <c r="BB64" i="3" s="1"/>
  <c r="AF67" i="3"/>
  <c r="BB67" i="3" s="1"/>
  <c r="AF61" i="3"/>
  <c r="BB61" i="3" s="1"/>
  <c r="AF65" i="3"/>
  <c r="BB65" i="3" s="1"/>
  <c r="AF68" i="3"/>
  <c r="BB68" i="3" s="1"/>
  <c r="AF66" i="3"/>
  <c r="BB66" i="3" s="1"/>
  <c r="AF63" i="3"/>
  <c r="BB63" i="3" s="1"/>
  <c r="AF70" i="3"/>
  <c r="BB70" i="3" s="1"/>
  <c r="AF69" i="3"/>
  <c r="BB69" i="3" s="1"/>
  <c r="BA63" i="3"/>
  <c r="BF63" i="3" s="1"/>
  <c r="BA70" i="3"/>
  <c r="BF70" i="3" s="1"/>
  <c r="BA66" i="3"/>
  <c r="BF66" i="3" s="1"/>
  <c r="BA69" i="3"/>
  <c r="BF69" i="3" s="1"/>
  <c r="BA68" i="3"/>
  <c r="BF68" i="3" s="1"/>
  <c r="BA62" i="3"/>
  <c r="BF62" i="3" s="1"/>
  <c r="BA67" i="3"/>
  <c r="BF67" i="3" s="1"/>
  <c r="BA64" i="3"/>
  <c r="BF64" i="3" s="1"/>
  <c r="BA65" i="3"/>
  <c r="BF65" i="3" s="1"/>
  <c r="BA61" i="3"/>
  <c r="BF61" i="3" s="1"/>
  <c r="AY70" i="3"/>
  <c r="AZ70" i="3"/>
  <c r="AZ64" i="3"/>
  <c r="AZ62" i="3"/>
  <c r="AZ61" i="3"/>
  <c r="AZ63" i="3"/>
  <c r="AY64" i="3"/>
  <c r="AY61" i="3"/>
  <c r="AY63" i="3"/>
  <c r="AY62" i="3"/>
  <c r="AY69" i="3"/>
  <c r="AY65" i="3"/>
  <c r="AY68" i="3"/>
  <c r="AY67" i="3"/>
  <c r="AY66" i="3"/>
  <c r="AZ69" i="3"/>
  <c r="AZ66" i="3"/>
  <c r="AZ65" i="3"/>
  <c r="AZ68" i="3"/>
  <c r="AZ67" i="3"/>
  <c r="BF49" i="3"/>
  <c r="BF59" i="3"/>
  <c r="BF52" i="3"/>
  <c r="BF58" i="3"/>
  <c r="BF57" i="3"/>
  <c r="BF60" i="3"/>
  <c r="BF56" i="3"/>
  <c r="AZ57" i="3"/>
  <c r="AZ56" i="3"/>
  <c r="AZ59" i="3"/>
  <c r="AZ60" i="3"/>
  <c r="AZ58" i="3"/>
  <c r="AY56" i="3"/>
  <c r="AY58" i="3"/>
  <c r="AY60" i="3"/>
  <c r="AY59" i="3"/>
  <c r="AY57" i="3"/>
  <c r="AF60" i="3"/>
  <c r="AF59" i="3"/>
  <c r="AF58" i="3"/>
  <c r="BB58" i="3" s="1"/>
  <c r="AF57" i="3"/>
  <c r="AF56" i="3"/>
  <c r="AS18" i="3"/>
  <c r="AS22" i="3"/>
  <c r="AS23" i="3"/>
  <c r="BC23" i="3" s="1"/>
  <c r="AS21" i="3"/>
  <c r="AS19" i="3"/>
  <c r="AS20" i="3"/>
  <c r="BF53" i="3"/>
  <c r="AZ18" i="3"/>
  <c r="AZ23" i="3"/>
  <c r="AZ22" i="3"/>
  <c r="AZ21" i="3"/>
  <c r="AZ19" i="3"/>
  <c r="AZ20" i="3"/>
  <c r="AZ24" i="3"/>
  <c r="AS17" i="3"/>
  <c r="BF50" i="3"/>
  <c r="AZ16" i="3"/>
  <c r="AZ17" i="3"/>
  <c r="BF47" i="3"/>
  <c r="BA55" i="3"/>
  <c r="BF55" i="3" s="1"/>
  <c r="AF55" i="3"/>
  <c r="BB55" i="3" s="1"/>
  <c r="AF54" i="3"/>
  <c r="BB54" i="3" s="1"/>
  <c r="AZ55" i="3"/>
  <c r="AZ54" i="3"/>
  <c r="BF45" i="3"/>
  <c r="BA54" i="3"/>
  <c r="BF54" i="3" s="1"/>
  <c r="AY54" i="3"/>
  <c r="AY55" i="3"/>
  <c r="BF48" i="3"/>
  <c r="BF51" i="3"/>
  <c r="AF47" i="3"/>
  <c r="BB47" i="3" s="1"/>
  <c r="AF50" i="3"/>
  <c r="AF48" i="3"/>
  <c r="BB48" i="3" s="1"/>
  <c r="AF52" i="3"/>
  <c r="AY48" i="3"/>
  <c r="AY45" i="3"/>
  <c r="AY49" i="3"/>
  <c r="AY46" i="3"/>
  <c r="AY47" i="3"/>
  <c r="AY53" i="3"/>
  <c r="AY50" i="3"/>
  <c r="AY51" i="3"/>
  <c r="AY52" i="3"/>
  <c r="AF51" i="3"/>
  <c r="AF45" i="3"/>
  <c r="AF49" i="3"/>
  <c r="AF46" i="3"/>
  <c r="AZ46" i="3"/>
  <c r="AZ52" i="3"/>
  <c r="AZ47" i="3"/>
  <c r="AZ53" i="3"/>
  <c r="AZ49" i="3"/>
  <c r="AZ50" i="3"/>
  <c r="AZ45" i="3"/>
  <c r="AZ51" i="3"/>
  <c r="AZ48" i="3"/>
  <c r="AF53" i="3"/>
  <c r="AS11" i="3"/>
  <c r="BC11" i="3" s="1"/>
  <c r="AZ14" i="3"/>
  <c r="AZ9" i="3"/>
  <c r="AZ10" i="3"/>
  <c r="AZ15" i="3"/>
  <c r="AZ11" i="3"/>
  <c r="AZ7" i="3"/>
  <c r="AZ13" i="3"/>
  <c r="AZ8" i="3"/>
  <c r="AZ12" i="3"/>
  <c r="AT59" i="3" l="1"/>
  <c r="AT58" i="3"/>
  <c r="AT57" i="3"/>
  <c r="AT54" i="3"/>
  <c r="AT53" i="3"/>
  <c r="AT60" i="3"/>
  <c r="AT55" i="3"/>
  <c r="BE55" i="3" s="1"/>
  <c r="AT47" i="3"/>
  <c r="BE47" i="3" s="1"/>
  <c r="BC49" i="3"/>
  <c r="AT49" i="3"/>
  <c r="BC48" i="3"/>
  <c r="AT48" i="3"/>
  <c r="BE48" i="3" s="1"/>
  <c r="BC69" i="3"/>
  <c r="AT69" i="3"/>
  <c r="BC51" i="3"/>
  <c r="AT51" i="3"/>
  <c r="BE51" i="3" s="1"/>
  <c r="BC64" i="3"/>
  <c r="AT64" i="3"/>
  <c r="BC67" i="3"/>
  <c r="BH67" i="3" s="1"/>
  <c r="AT67" i="3"/>
  <c r="BE67" i="3" s="1"/>
  <c r="BC62" i="3"/>
  <c r="AT62" i="3"/>
  <c r="BC52" i="3"/>
  <c r="AT52" i="3"/>
  <c r="BE52" i="3" s="1"/>
  <c r="BC46" i="3"/>
  <c r="AT46" i="3"/>
  <c r="BC70" i="3"/>
  <c r="BH70" i="3" s="1"/>
  <c r="AT70" i="3"/>
  <c r="BE70" i="3" s="1"/>
  <c r="BC61" i="3"/>
  <c r="AT61" i="3"/>
  <c r="BC50" i="3"/>
  <c r="AT50" i="3"/>
  <c r="BE50" i="3" s="1"/>
  <c r="BC66" i="3"/>
  <c r="AT66" i="3"/>
  <c r="BC45" i="3"/>
  <c r="AT45" i="3"/>
  <c r="BE45" i="3" s="1"/>
  <c r="BC65" i="3"/>
  <c r="AT65" i="3"/>
  <c r="BC63" i="3"/>
  <c r="BH63" i="3" s="1"/>
  <c r="AT63" i="3"/>
  <c r="BE63" i="3" s="1"/>
  <c r="BC68" i="3"/>
  <c r="AT68" i="3"/>
  <c r="BC56" i="3"/>
  <c r="AT56" i="3"/>
  <c r="BE56" i="3" s="1"/>
  <c r="BH25" i="3"/>
  <c r="BH26" i="3"/>
  <c r="BH27" i="3"/>
  <c r="BH28" i="3"/>
  <c r="BH29" i="3"/>
  <c r="BH31" i="3"/>
  <c r="BH64" i="3"/>
  <c r="BH66" i="3"/>
  <c r="BG69" i="3"/>
  <c r="BH69" i="3"/>
  <c r="BH62" i="3"/>
  <c r="BH68" i="3"/>
  <c r="BH65" i="3"/>
  <c r="BH48" i="3"/>
  <c r="BH61" i="3"/>
  <c r="BD45" i="3"/>
  <c r="BG63" i="3"/>
  <c r="BE64" i="3"/>
  <c r="BG64" i="3"/>
  <c r="BD63" i="3"/>
  <c r="BG70" i="3"/>
  <c r="BG67" i="3"/>
  <c r="BD67" i="3"/>
  <c r="BD64" i="3"/>
  <c r="BE62" i="3"/>
  <c r="BD66" i="3"/>
  <c r="BE66" i="3"/>
  <c r="BG66" i="3"/>
  <c r="BG62" i="3"/>
  <c r="BD62" i="3"/>
  <c r="BD69" i="3"/>
  <c r="BE69" i="3"/>
  <c r="BG61" i="3"/>
  <c r="BD61" i="3"/>
  <c r="BG65" i="3"/>
  <c r="BD65" i="3"/>
  <c r="BE65" i="3"/>
  <c r="BD70" i="3"/>
  <c r="BD68" i="3"/>
  <c r="BG68" i="3"/>
  <c r="BE68" i="3"/>
  <c r="BE61" i="3"/>
  <c r="BC7" i="3"/>
  <c r="BH7" i="3" s="1"/>
  <c r="BG58" i="3"/>
  <c r="BH56" i="3"/>
  <c r="BE58" i="3"/>
  <c r="BC58" i="3"/>
  <c r="BH58" i="3" s="1"/>
  <c r="BD60" i="3"/>
  <c r="BB60" i="3"/>
  <c r="BG60" i="3" s="1"/>
  <c r="BE59" i="3"/>
  <c r="BC59" i="3"/>
  <c r="BH59" i="3" s="1"/>
  <c r="BE57" i="3"/>
  <c r="BC57" i="3"/>
  <c r="BH57" i="3" s="1"/>
  <c r="BD56" i="3"/>
  <c r="BB56" i="3"/>
  <c r="BG56" i="3" s="1"/>
  <c r="BD57" i="3"/>
  <c r="BB57" i="3"/>
  <c r="BG57" i="3" s="1"/>
  <c r="BD59" i="3"/>
  <c r="BB59" i="3"/>
  <c r="BG59" i="3" s="1"/>
  <c r="BE60" i="3"/>
  <c r="BC60" i="3"/>
  <c r="BH60" i="3" s="1"/>
  <c r="BD58" i="3"/>
  <c r="BH23" i="3"/>
  <c r="BH53" i="3"/>
  <c r="BH50" i="3"/>
  <c r="BD50" i="3"/>
  <c r="BH30" i="3"/>
  <c r="BH32" i="3"/>
  <c r="BC24" i="3"/>
  <c r="BH24" i="3" s="1"/>
  <c r="BC20" i="3"/>
  <c r="BH20" i="3" s="1"/>
  <c r="BC22" i="3"/>
  <c r="BH22" i="3" s="1"/>
  <c r="BC21" i="3"/>
  <c r="BH21" i="3" s="1"/>
  <c r="BC19" i="3"/>
  <c r="BH19" i="3" s="1"/>
  <c r="BC18" i="3"/>
  <c r="BH18" i="3" s="1"/>
  <c r="BH49" i="3"/>
  <c r="BB50" i="3"/>
  <c r="BG50" i="3" s="1"/>
  <c r="BC17" i="3"/>
  <c r="BH17" i="3" s="1"/>
  <c r="BH47" i="3"/>
  <c r="BC16" i="3"/>
  <c r="BH16" i="3" s="1"/>
  <c r="BG54" i="3"/>
  <c r="BD54" i="3"/>
  <c r="BG55" i="3"/>
  <c r="BH54" i="3"/>
  <c r="BD55" i="3"/>
  <c r="BH45" i="3"/>
  <c r="BH46" i="3"/>
  <c r="BC55" i="3"/>
  <c r="BH55" i="3" s="1"/>
  <c r="BE54" i="3"/>
  <c r="BG47" i="3"/>
  <c r="BB45" i="3"/>
  <c r="BG45" i="3" s="1"/>
  <c r="BH15" i="3"/>
  <c r="BD48" i="3"/>
  <c r="BD47" i="3"/>
  <c r="BD52" i="3"/>
  <c r="BH51" i="3"/>
  <c r="BH52" i="3"/>
  <c r="BG48" i="3"/>
  <c r="BB51" i="3"/>
  <c r="BG51" i="3" s="1"/>
  <c r="BD51" i="3"/>
  <c r="BE49" i="3"/>
  <c r="BB49" i="3"/>
  <c r="BG49" i="3" s="1"/>
  <c r="BD49" i="3"/>
  <c r="BE53" i="3"/>
  <c r="BB53" i="3"/>
  <c r="BG53" i="3" s="1"/>
  <c r="BD53" i="3"/>
  <c r="BE46" i="3"/>
  <c r="BB46" i="3"/>
  <c r="BG46" i="3" s="1"/>
  <c r="BD46" i="3"/>
  <c r="BB52" i="3"/>
  <c r="BG52" i="3" s="1"/>
  <c r="BH10" i="3"/>
  <c r="BH14" i="3"/>
  <c r="BH9" i="3"/>
  <c r="BH8" i="3"/>
  <c r="BH12" i="3"/>
  <c r="BH11" i="3"/>
  <c r="BH13" i="3"/>
  <c r="BI62" i="3" l="1"/>
  <c r="BI64" i="3"/>
  <c r="BI61" i="3"/>
  <c r="BI69" i="3"/>
  <c r="BI65" i="3"/>
  <c r="BI66" i="3"/>
  <c r="BI70" i="3"/>
  <c r="BI63" i="3"/>
  <c r="BI68" i="3"/>
  <c r="BI48" i="3"/>
  <c r="BI67" i="3"/>
  <c r="BI58" i="3"/>
  <c r="BI55" i="3"/>
  <c r="BI53" i="3"/>
  <c r="BI56" i="3"/>
  <c r="BI50" i="3"/>
  <c r="BI59" i="3"/>
  <c r="BI60" i="3"/>
  <c r="BI51" i="3"/>
  <c r="BI57" i="3"/>
  <c r="BI46" i="3"/>
  <c r="BI49" i="3"/>
  <c r="BI52" i="3"/>
  <c r="BI45" i="3"/>
  <c r="BI54" i="3"/>
  <c r="BI47" i="3"/>
  <c r="C32" i="5" l="1"/>
  <c r="C31" i="5"/>
  <c r="BI71" i="3"/>
  <c r="C30" i="5"/>
  <c r="A32" i="13" l="1"/>
  <c r="G25" i="4" l="1"/>
  <c r="I24" i="4"/>
  <c r="I26" i="4"/>
  <c r="M28" i="4"/>
  <c r="G28" i="4" s="1"/>
  <c r="M29" i="4"/>
  <c r="O29" i="4" s="1"/>
  <c r="P29" i="4" s="1"/>
  <c r="Q29" i="4" s="1"/>
  <c r="F105" i="4" s="1"/>
  <c r="M30" i="4"/>
  <c r="I30" i="4" s="1"/>
  <c r="M31" i="4"/>
  <c r="F31" i="4" s="1"/>
  <c r="H22" i="4"/>
  <c r="H23" i="4"/>
  <c r="H24" i="4"/>
  <c r="H25" i="4"/>
  <c r="H26" i="4"/>
  <c r="H27" i="4"/>
  <c r="H28" i="4"/>
  <c r="H29" i="4"/>
  <c r="H30" i="4"/>
  <c r="H31" i="4"/>
  <c r="O31" i="4" l="1"/>
  <c r="P31" i="4" s="1"/>
  <c r="Q31" i="4" s="1"/>
  <c r="F107" i="4" s="1"/>
  <c r="O24" i="4"/>
  <c r="P24" i="4" s="1"/>
  <c r="Q24" i="4" s="1"/>
  <c r="F100" i="4" s="1"/>
  <c r="O30" i="4"/>
  <c r="P30" i="4" s="1"/>
  <c r="Q30" i="4" s="1"/>
  <c r="F106" i="4" s="1"/>
  <c r="O28" i="4"/>
  <c r="P28" i="4" s="1"/>
  <c r="Q28" i="4" s="1"/>
  <c r="F104" i="4" s="1"/>
  <c r="O26" i="4"/>
  <c r="P26" i="4" s="1"/>
  <c r="Q26" i="4" s="1"/>
  <c r="F102" i="4" s="1"/>
  <c r="G31" i="4"/>
  <c r="G27" i="4"/>
  <c r="F25" i="4"/>
  <c r="G30" i="4"/>
  <c r="F28" i="4"/>
  <c r="G24" i="4"/>
  <c r="F24" i="4"/>
  <c r="I29" i="4"/>
  <c r="F30" i="4"/>
  <c r="I31" i="4"/>
  <c r="G29" i="4"/>
  <c r="I28" i="4"/>
  <c r="G26" i="4"/>
  <c r="G23" i="4"/>
  <c r="F26" i="4"/>
  <c r="F29" i="4"/>
  <c r="BF5" i="3" l="1"/>
  <c r="BA5" i="3" l="1"/>
  <c r="G84" i="4" l="1"/>
  <c r="W6" i="3" l="1"/>
  <c r="AE6" i="3" l="1"/>
  <c r="AD6" i="3"/>
  <c r="AC6" i="3"/>
  <c r="AB6" i="3"/>
  <c r="AA6" i="3"/>
  <c r="Z6" i="3"/>
  <c r="Y6" i="3"/>
  <c r="V6" i="3"/>
  <c r="U6" i="3"/>
  <c r="T6" i="3"/>
  <c r="AT6" i="3" l="1"/>
  <c r="AF6" i="3"/>
  <c r="S6" i="3"/>
  <c r="M49" i="4"/>
  <c r="O49" i="4" s="1"/>
  <c r="P49" i="4" s="1"/>
  <c r="Q49" i="4" s="1"/>
  <c r="H98" i="4" s="1"/>
  <c r="M50" i="4"/>
  <c r="F50" i="4" s="1"/>
  <c r="M51" i="4"/>
  <c r="G51" i="4" s="1"/>
  <c r="M52" i="4"/>
  <c r="F52" i="4" s="1"/>
  <c r="M53" i="4"/>
  <c r="F53" i="4" s="1"/>
  <c r="M54" i="4"/>
  <c r="G54" i="4" s="1"/>
  <c r="M55" i="4"/>
  <c r="I55" i="4" s="1"/>
  <c r="M56" i="4"/>
  <c r="I56" i="4" s="1"/>
  <c r="M57" i="4"/>
  <c r="I57" i="4" s="1"/>
  <c r="M58" i="4"/>
  <c r="I58" i="4" s="1"/>
  <c r="H49" i="4"/>
  <c r="H55" i="4"/>
  <c r="H56" i="4"/>
  <c r="H57" i="4"/>
  <c r="H58" i="4"/>
  <c r="H117" i="4"/>
  <c r="H73" i="4"/>
  <c r="H75" i="4"/>
  <c r="H76" i="4"/>
  <c r="H77" i="4"/>
  <c r="H78" i="4"/>
  <c r="H79" i="4"/>
  <c r="H81" i="4"/>
  <c r="H83" i="4"/>
  <c r="H86" i="4"/>
  <c r="H87" i="4"/>
  <c r="H89" i="4"/>
  <c r="H90" i="4"/>
  <c r="H91" i="4"/>
  <c r="H92" i="4"/>
  <c r="H93" i="4"/>
  <c r="H94" i="4"/>
  <c r="H95" i="4"/>
  <c r="H116" i="4"/>
  <c r="H111" i="4"/>
  <c r="F110" i="4"/>
  <c r="H110" i="4" s="1"/>
  <c r="F109" i="4"/>
  <c r="H109" i="4" s="1"/>
  <c r="H108" i="4"/>
  <c r="F74" i="4"/>
  <c r="H74" i="4" s="1"/>
  <c r="F72" i="4"/>
  <c r="S32" i="3" l="1"/>
  <c r="AX7" i="3"/>
  <c r="G71" i="4"/>
  <c r="AF26" i="3"/>
  <c r="AF27" i="3"/>
  <c r="AF25" i="3"/>
  <c r="AF28" i="3"/>
  <c r="AF31" i="3"/>
  <c r="AF29" i="3"/>
  <c r="AX32" i="3"/>
  <c r="AX29" i="3"/>
  <c r="AX30" i="3"/>
  <c r="AX31" i="3"/>
  <c r="AX27" i="3"/>
  <c r="AX28" i="3"/>
  <c r="AX26" i="3"/>
  <c r="AX25" i="3"/>
  <c r="AY25" i="3"/>
  <c r="AY31" i="3"/>
  <c r="AY32" i="3"/>
  <c r="AY30" i="3"/>
  <c r="AY29" i="3"/>
  <c r="AY27" i="3"/>
  <c r="AY28" i="3"/>
  <c r="AY26" i="3"/>
  <c r="S31" i="3"/>
  <c r="S27" i="3"/>
  <c r="S28" i="3"/>
  <c r="S29" i="3"/>
  <c r="S26" i="3"/>
  <c r="S25" i="3"/>
  <c r="AY22" i="3"/>
  <c r="AY20" i="3"/>
  <c r="AY24" i="3"/>
  <c r="AY21" i="3"/>
  <c r="AY19" i="3"/>
  <c r="AY18" i="3"/>
  <c r="AY23" i="3"/>
  <c r="AF21" i="3"/>
  <c r="AF18" i="3"/>
  <c r="AF30" i="3"/>
  <c r="AF22" i="3"/>
  <c r="AF19" i="3"/>
  <c r="AF23" i="3"/>
  <c r="AF32" i="3"/>
  <c r="AT32" i="3" s="1"/>
  <c r="AF20" i="3"/>
  <c r="AF24" i="3"/>
  <c r="S19" i="3"/>
  <c r="S20" i="3"/>
  <c r="S24" i="3"/>
  <c r="S18" i="3"/>
  <c r="S22" i="3"/>
  <c r="S21" i="3"/>
  <c r="S30" i="3"/>
  <c r="S23" i="3"/>
  <c r="AX21" i="3"/>
  <c r="AX18" i="3"/>
  <c r="AX19" i="3"/>
  <c r="AX20" i="3"/>
  <c r="AX24" i="3"/>
  <c r="AX23" i="3"/>
  <c r="AX22" i="3"/>
  <c r="S17" i="3"/>
  <c r="S16" i="3"/>
  <c r="AX16" i="3"/>
  <c r="AX17" i="3"/>
  <c r="AY17" i="3"/>
  <c r="AY16" i="3"/>
  <c r="AF17" i="3"/>
  <c r="AF16" i="3"/>
  <c r="AY12" i="3"/>
  <c r="AY7" i="3"/>
  <c r="AY13" i="3"/>
  <c r="AY8" i="3"/>
  <c r="AY14" i="3"/>
  <c r="AY9" i="3"/>
  <c r="AY15" i="3"/>
  <c r="AY10" i="3"/>
  <c r="AY11" i="3"/>
  <c r="AF7" i="3"/>
  <c r="AF10" i="3"/>
  <c r="BB10" i="3" s="1"/>
  <c r="AF9" i="3"/>
  <c r="BB9" i="3" s="1"/>
  <c r="AF15" i="3"/>
  <c r="BB15" i="3" s="1"/>
  <c r="AF14" i="3"/>
  <c r="BB14" i="3" s="1"/>
  <c r="AF11" i="3"/>
  <c r="BB11" i="3" s="1"/>
  <c r="AF8" i="3"/>
  <c r="BB8" i="3" s="1"/>
  <c r="BG8" i="3" s="1"/>
  <c r="AF12" i="3"/>
  <c r="BB12" i="3" s="1"/>
  <c r="AF13" i="3"/>
  <c r="BB13" i="3" s="1"/>
  <c r="AX13" i="3"/>
  <c r="AX14" i="3"/>
  <c r="AX11" i="3"/>
  <c r="AX12" i="3"/>
  <c r="AX9" i="3"/>
  <c r="AX15" i="3"/>
  <c r="AX10" i="3"/>
  <c r="AX8" i="3"/>
  <c r="S7" i="3"/>
  <c r="S10" i="3"/>
  <c r="S11" i="3"/>
  <c r="S14" i="3"/>
  <c r="S12" i="3"/>
  <c r="S13" i="3"/>
  <c r="S8" i="3"/>
  <c r="S9" i="3"/>
  <c r="S15" i="3"/>
  <c r="H72" i="4"/>
  <c r="I71" i="4" s="1"/>
  <c r="G57" i="4"/>
  <c r="I84" i="4"/>
  <c r="O53" i="4"/>
  <c r="P53" i="4" s="1"/>
  <c r="Q53" i="4" s="1"/>
  <c r="H102" i="4" s="1"/>
  <c r="O57" i="4"/>
  <c r="P57" i="4" s="1"/>
  <c r="Q57" i="4" s="1"/>
  <c r="H106" i="4" s="1"/>
  <c r="G52" i="4"/>
  <c r="G56" i="4"/>
  <c r="F49" i="4"/>
  <c r="G53" i="4"/>
  <c r="O56" i="4"/>
  <c r="P56" i="4" s="1"/>
  <c r="Q56" i="4" s="1"/>
  <c r="H105" i="4" s="1"/>
  <c r="F54" i="4"/>
  <c r="I49" i="4"/>
  <c r="F56" i="4"/>
  <c r="I53" i="4"/>
  <c r="G49" i="4"/>
  <c r="O55" i="4"/>
  <c r="P55" i="4" s="1"/>
  <c r="Q55" i="4" s="1"/>
  <c r="H104" i="4" s="1"/>
  <c r="I51" i="4"/>
  <c r="F57" i="4"/>
  <c r="F55" i="4"/>
  <c r="G55" i="4"/>
  <c r="O51" i="4"/>
  <c r="P51" i="4" s="1"/>
  <c r="Q51" i="4" s="1"/>
  <c r="H100" i="4" s="1"/>
  <c r="G58" i="4"/>
  <c r="F51" i="4"/>
  <c r="O58" i="4"/>
  <c r="P58" i="4" s="1"/>
  <c r="Q58" i="4" s="1"/>
  <c r="H107" i="4" s="1"/>
  <c r="F58" i="4"/>
  <c r="G50" i="4"/>
  <c r="AT19" i="3" l="1"/>
  <c r="AT28" i="3"/>
  <c r="AT14" i="3"/>
  <c r="BE14" i="3" s="1"/>
  <c r="AT24" i="3"/>
  <c r="AT26" i="3"/>
  <c r="AT31" i="3"/>
  <c r="BE31" i="3" s="1"/>
  <c r="AT23" i="3"/>
  <c r="BE23" i="3" s="1"/>
  <c r="AT15" i="3"/>
  <c r="BE15" i="3" s="1"/>
  <c r="AT12" i="3"/>
  <c r="AT7" i="3"/>
  <c r="BE7" i="3" s="1"/>
  <c r="AT21" i="3"/>
  <c r="BE21" i="3" s="1"/>
  <c r="AT20" i="3"/>
  <c r="BE20" i="3" s="1"/>
  <c r="AT8" i="3"/>
  <c r="BE8" i="3" s="1"/>
  <c r="AT22" i="3"/>
  <c r="BE22" i="3" s="1"/>
  <c r="AT9" i="3"/>
  <c r="BE9" i="3" s="1"/>
  <c r="AT18" i="3"/>
  <c r="AT11" i="3"/>
  <c r="BE11" i="3" s="1"/>
  <c r="AT16" i="3"/>
  <c r="BE16" i="3" s="1"/>
  <c r="AT13" i="3"/>
  <c r="BE13" i="3" s="1"/>
  <c r="AT10" i="3"/>
  <c r="BE10" i="3" s="1"/>
  <c r="AT17" i="3"/>
  <c r="BE17" i="3" s="1"/>
  <c r="AT25" i="3"/>
  <c r="BE25" i="3" s="1"/>
  <c r="AT27" i="3"/>
  <c r="BE27" i="3" s="1"/>
  <c r="AT29" i="3"/>
  <c r="BE29" i="3" s="1"/>
  <c r="AT30" i="3"/>
  <c r="BE30" i="3" s="1"/>
  <c r="BA7" i="3"/>
  <c r="BF7" i="3" s="1"/>
  <c r="BD7" i="3"/>
  <c r="BG11" i="3"/>
  <c r="BG15" i="3"/>
  <c r="BG9" i="3"/>
  <c r="BE28" i="3"/>
  <c r="BE26" i="3"/>
  <c r="BB30" i="3"/>
  <c r="BG30" i="3" s="1"/>
  <c r="BB29" i="3"/>
  <c r="BG29" i="3" s="1"/>
  <c r="BB31" i="3"/>
  <c r="BG31" i="3" s="1"/>
  <c r="BB32" i="3"/>
  <c r="BG32" i="3" s="1"/>
  <c r="BE32" i="3"/>
  <c r="BB28" i="3"/>
  <c r="BG28" i="3" s="1"/>
  <c r="BB25" i="3"/>
  <c r="BG25" i="3" s="1"/>
  <c r="BB27" i="3"/>
  <c r="BG27" i="3" s="1"/>
  <c r="BB26" i="3"/>
  <c r="BG26" i="3" s="1"/>
  <c r="BD25" i="3"/>
  <c r="BA25" i="3"/>
  <c r="BF25" i="3" s="1"/>
  <c r="BA30" i="3"/>
  <c r="BF30" i="3" s="1"/>
  <c r="BD30" i="3"/>
  <c r="BD26" i="3"/>
  <c r="BA26" i="3"/>
  <c r="BF26" i="3" s="1"/>
  <c r="BA29" i="3"/>
  <c r="BF29" i="3" s="1"/>
  <c r="BD29" i="3"/>
  <c r="BD28" i="3"/>
  <c r="BA28" i="3"/>
  <c r="BF28" i="3" s="1"/>
  <c r="BA32" i="3"/>
  <c r="BF32" i="3" s="1"/>
  <c r="BD32" i="3"/>
  <c r="BA27" i="3"/>
  <c r="BF27" i="3" s="1"/>
  <c r="BD27" i="3"/>
  <c r="BD31" i="3"/>
  <c r="BA31" i="3"/>
  <c r="BF31" i="3" s="1"/>
  <c r="BB7" i="3"/>
  <c r="BG7" i="3" s="1"/>
  <c r="BG10" i="3"/>
  <c r="BA22" i="3"/>
  <c r="BF22" i="3" s="1"/>
  <c r="BD22" i="3"/>
  <c r="BB24" i="3"/>
  <c r="BG24" i="3" s="1"/>
  <c r="BE24" i="3"/>
  <c r="BB20" i="3"/>
  <c r="BG20" i="3" s="1"/>
  <c r="BA24" i="3"/>
  <c r="BF24" i="3" s="1"/>
  <c r="BD24" i="3"/>
  <c r="BB21" i="3"/>
  <c r="BG21" i="3" s="1"/>
  <c r="BD23" i="3"/>
  <c r="BA23" i="3"/>
  <c r="BF23" i="3" s="1"/>
  <c r="BA20" i="3"/>
  <c r="BF20" i="3" s="1"/>
  <c r="BI20" i="3" s="1"/>
  <c r="BD20" i="3"/>
  <c r="BB23" i="3"/>
  <c r="BG23" i="3" s="1"/>
  <c r="BA18" i="3"/>
  <c r="BF18" i="3" s="1"/>
  <c r="BD18" i="3"/>
  <c r="BB18" i="3"/>
  <c r="BG18" i="3" s="1"/>
  <c r="BE18" i="3"/>
  <c r="BB19" i="3"/>
  <c r="BG19" i="3" s="1"/>
  <c r="BE19" i="3"/>
  <c r="BA21" i="3"/>
  <c r="BF21" i="3" s="1"/>
  <c r="BD21" i="3"/>
  <c r="BA19" i="3"/>
  <c r="BF19" i="3" s="1"/>
  <c r="BD19" i="3"/>
  <c r="BB22" i="3"/>
  <c r="BG22" i="3" s="1"/>
  <c r="BB16" i="3"/>
  <c r="BG16" i="3" s="1"/>
  <c r="BA16" i="3"/>
  <c r="BF16" i="3" s="1"/>
  <c r="BD16" i="3"/>
  <c r="BB17" i="3"/>
  <c r="BG17" i="3" s="1"/>
  <c r="BA17" i="3"/>
  <c r="BF17" i="3" s="1"/>
  <c r="BD17" i="3"/>
  <c r="BG13" i="3"/>
  <c r="BG12" i="3"/>
  <c r="BG14" i="3"/>
  <c r="BD10" i="3"/>
  <c r="BA10" i="3"/>
  <c r="BF10" i="3" s="1"/>
  <c r="BD9" i="3"/>
  <c r="BA9" i="3"/>
  <c r="BF9" i="3" s="1"/>
  <c r="BA11" i="3"/>
  <c r="BF11" i="3" s="1"/>
  <c r="BD11" i="3"/>
  <c r="BD12" i="3"/>
  <c r="BA12" i="3"/>
  <c r="BF12" i="3" s="1"/>
  <c r="BE12" i="3"/>
  <c r="BA14" i="3"/>
  <c r="BF14" i="3" s="1"/>
  <c r="BD14" i="3"/>
  <c r="BA8" i="3"/>
  <c r="BF8" i="3" s="1"/>
  <c r="BI8" i="3" s="1"/>
  <c r="BD8" i="3"/>
  <c r="BA13" i="3"/>
  <c r="BF13" i="3" s="1"/>
  <c r="BD13" i="3"/>
  <c r="BA15" i="3"/>
  <c r="BF15" i="3" s="1"/>
  <c r="BI15" i="3" s="1"/>
  <c r="BD15" i="3"/>
  <c r="BI9" i="3" l="1"/>
  <c r="BI7" i="3"/>
  <c r="BI19" i="3"/>
  <c r="BI24" i="3"/>
  <c r="BI17" i="3"/>
  <c r="BI11" i="3"/>
  <c r="BI25" i="3"/>
  <c r="BI10" i="3"/>
  <c r="BI22" i="3"/>
  <c r="BI23" i="3"/>
  <c r="BI16" i="3"/>
  <c r="BI31" i="3"/>
  <c r="BI27" i="3"/>
  <c r="BI32" i="3"/>
  <c r="BI13" i="3"/>
  <c r="C12" i="5"/>
  <c r="BI26" i="3"/>
  <c r="BI30" i="3"/>
  <c r="BI29" i="3"/>
  <c r="BI14" i="3"/>
  <c r="BI21" i="3"/>
  <c r="BI12" i="3"/>
  <c r="BI28" i="3"/>
  <c r="BI18" i="3"/>
  <c r="C13" i="5"/>
  <c r="C11" i="5" l="1"/>
  <c r="C14" i="5" s="1"/>
  <c r="C33" i="5" l="1"/>
  <c r="BI33" i="3" l="1"/>
  <c r="P11" i="21" l="1"/>
  <c r="P14" i="21" s="1"/>
  <c r="C38" i="5" s="1"/>
  <c r="L11" i="21"/>
  <c r="L14" i="21" s="1"/>
  <c r="C19" i="5" l="1"/>
  <c r="P38" i="21" l="1"/>
  <c r="L38" i="21"/>
  <c r="L34" i="21"/>
  <c r="P34" i="21"/>
  <c r="P39" i="21"/>
  <c r="L39" i="21"/>
  <c r="L23" i="21"/>
  <c r="P23" i="21"/>
  <c r="L21" i="21"/>
  <c r="P21" i="21"/>
  <c r="L40" i="21"/>
  <c r="P40" i="21"/>
  <c r="P42" i="21"/>
  <c r="L42" i="21"/>
  <c r="L37" i="21"/>
  <c r="P37" i="21"/>
  <c r="P35" i="21"/>
  <c r="L35" i="21"/>
  <c r="P45" i="21"/>
  <c r="L45" i="21"/>
  <c r="L22" i="21"/>
  <c r="P22" i="21"/>
  <c r="L36" i="21"/>
  <c r="P36" i="21"/>
  <c r="L20" i="21"/>
  <c r="L46" i="21"/>
  <c r="P46" i="21"/>
  <c r="L43" i="21"/>
  <c r="P43" i="21"/>
  <c r="L44" i="21"/>
  <c r="P44" i="21"/>
  <c r="P41" i="21"/>
  <c r="L41" i="21"/>
  <c r="P20" i="21"/>
  <c r="P47" i="21" l="1"/>
  <c r="C39" i="5" s="1"/>
  <c r="C40" i="5" s="1"/>
  <c r="L47" i="21"/>
  <c r="C20" i="5" s="1"/>
  <c r="C21" i="5" s="1"/>
  <c r="P61" i="21"/>
  <c r="P67" i="21"/>
  <c r="P62" i="21"/>
  <c r="P54" i="21"/>
  <c r="L54" i="21"/>
  <c r="P63" i="21"/>
  <c r="P64" i="21"/>
  <c r="P69" i="21"/>
  <c r="P57" i="21"/>
  <c r="P65" i="21"/>
  <c r="P59" i="21"/>
  <c r="P56" i="21"/>
  <c r="P68" i="21"/>
  <c r="P58" i="21"/>
  <c r="P66" i="21"/>
  <c r="P55" i="21"/>
  <c r="L55" i="21"/>
  <c r="P60" i="21"/>
  <c r="P53" i="21"/>
  <c r="L53" i="21"/>
  <c r="L70" i="21" l="1"/>
  <c r="C24" i="5" s="1"/>
  <c r="F15" i="4" s="1"/>
  <c r="P70" i="21"/>
  <c r="C43" i="5" s="1"/>
  <c r="F42" i="4" s="1"/>
  <c r="I22" i="4" l="1"/>
  <c r="O22" i="4" s="1"/>
  <c r="P22" i="4" s="1"/>
  <c r="Q22" i="4" s="1"/>
  <c r="F98" i="4" s="1"/>
  <c r="I52" i="4"/>
  <c r="O52" i="4" s="1"/>
  <c r="P52" i="4" s="1"/>
  <c r="Q52" i="4" s="1"/>
  <c r="H101" i="4" s="1"/>
  <c r="I54" i="4"/>
  <c r="O54" i="4" s="1"/>
  <c r="P54" i="4" s="1"/>
  <c r="Q54" i="4" s="1"/>
  <c r="H103" i="4" s="1"/>
  <c r="Q44" i="4"/>
  <c r="I50" i="4"/>
  <c r="S12" i="4" l="1"/>
  <c r="I23" i="4"/>
  <c r="O23" i="4" s="1"/>
  <c r="S13" i="4"/>
  <c r="I27" i="4"/>
  <c r="O27" i="4" s="1"/>
  <c r="P27" i="4" s="1"/>
  <c r="Q27" i="4" s="1"/>
  <c r="F103" i="4" s="1"/>
  <c r="Q17" i="4"/>
  <c r="I25" i="4"/>
  <c r="O25" i="4" s="1"/>
  <c r="P25" i="4" s="1"/>
  <c r="Q25" i="4" s="1"/>
  <c r="F101" i="4" s="1"/>
  <c r="S14" i="4"/>
  <c r="S11" i="4"/>
  <c r="O50" i="4"/>
  <c r="I59" i="4"/>
  <c r="I32" i="4" l="1"/>
  <c r="O32" i="4"/>
  <c r="P23" i="4"/>
  <c r="P50" i="4"/>
  <c r="O59" i="4"/>
  <c r="P59" i="4" l="1"/>
  <c r="Q50" i="4"/>
  <c r="P32" i="4"/>
  <c r="Q23" i="4"/>
  <c r="F99" i="4" s="1"/>
  <c r="Q32" i="4" l="1"/>
  <c r="G97" i="4"/>
  <c r="Q59" i="4"/>
  <c r="H99" i="4"/>
  <c r="I97" i="4" s="1"/>
  <c r="I119" i="4" l="1"/>
  <c r="I120" i="4" s="1"/>
  <c r="G119" i="4"/>
  <c r="G120" i="4" s="1"/>
  <c r="C15" i="5" l="1"/>
  <c r="C16" i="5" s="1"/>
  <c r="C25" i="5" s="1"/>
  <c r="BI34" i="3"/>
  <c r="BI72" i="3"/>
  <c r="BI73" i="3" s="1"/>
  <c r="BI75" i="3" s="1"/>
  <c r="C34" i="5"/>
  <c r="C35" i="5" s="1"/>
  <c r="C44" i="5" s="1"/>
  <c r="C45" i="5" s="1"/>
  <c r="BI35" i="3" l="1"/>
  <c r="BI37" i="3" s="1"/>
  <c r="C50" i="5"/>
  <c r="C26" i="5"/>
  <c r="C27" i="5" s="1"/>
  <c r="C46" i="5"/>
  <c r="C51" i="5"/>
  <c r="E30" i="13" s="1"/>
  <c r="C52" i="5" l="1"/>
  <c r="C53" i="5" s="1"/>
  <c r="E29" i="13"/>
  <c r="E31" i="13" l="1"/>
  <c r="C54" i="5"/>
  <c r="E32"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HaGeN ™</author>
  </authors>
  <commentList>
    <comment ref="A16" authorId="0" shapeId="0" xr:uid="{055BC087-BCC2-45AF-9E64-16404FCDB9A2}">
      <text>
        <r>
          <rPr>
            <sz val="9"/>
            <color indexed="81"/>
            <rFont val="Tahoma"/>
            <family val="2"/>
          </rPr>
          <t xml:space="preserve">
*(CONSULTORIA DE ESTUDIOS Y DISEÑOS / INTERVENTORÍA DE ESTUDIOS Y DISEÑOS u OBRA / DIAGNÓSTICO AMBIENTAL / OTROS)</t>
        </r>
      </text>
    </comment>
    <comment ref="A17" authorId="0" shapeId="0" xr:uid="{1CC9ED82-37A1-4E5F-BF74-B71375B00B02}">
      <text>
        <r>
          <rPr>
            <sz val="9"/>
            <color indexed="81"/>
            <rFont val="Tahoma"/>
            <family val="2"/>
          </rPr>
          <t xml:space="preserve">
Nombre abreviado del proceso</t>
        </r>
      </text>
    </comment>
    <comment ref="A20" authorId="0" shapeId="0" xr:uid="{EBDB5B6F-3CDC-4CC7-B4A5-7A4004440922}">
      <text>
        <r>
          <rPr>
            <sz val="9"/>
            <color indexed="81"/>
            <rFont val="Tahoma"/>
            <family val="2"/>
          </rPr>
          <t xml:space="preserve">
***(PROYECTO / ÁREA , LOCALIDAD, OTROS)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HaGeN ™</author>
  </authors>
  <commentList>
    <comment ref="B4" authorId="0" shapeId="0" xr:uid="{E5719D33-EF3E-4B1B-928F-B66A3646C570}">
      <text>
        <r>
          <rPr>
            <b/>
            <sz val="9"/>
            <color indexed="81"/>
            <rFont val="Tahoma"/>
            <family val="2"/>
          </rPr>
          <t>Ajustar a demanda</t>
        </r>
        <r>
          <rPr>
            <sz val="9"/>
            <color indexed="81"/>
            <rFont val="Tahoma"/>
            <family val="2"/>
          </rPr>
          <t xml:space="preserve">
</t>
        </r>
      </text>
    </comment>
    <comment ref="C6" authorId="0" shapeId="0" xr:uid="{A85B5CEC-C7B8-4F8E-80AF-4837B9BB7CED}">
      <text>
        <r>
          <rPr>
            <sz val="9"/>
            <color indexed="81"/>
            <rFont val="Tahoma"/>
            <family val="2"/>
          </rPr>
          <t xml:space="preserve">
Proyectos / Obras / Parques</t>
        </r>
      </text>
    </comment>
    <comment ref="C10" authorId="0" shapeId="0" xr:uid="{C99C3679-97FA-4ABD-B45A-D25C18B0C8EF}">
      <text>
        <r>
          <rPr>
            <sz val="9"/>
            <color indexed="81"/>
            <rFont val="Tahoma"/>
            <family val="2"/>
          </rPr>
          <t xml:space="preserve">
Favor seleccione una categoría de la lista desplegable</t>
        </r>
      </text>
    </comment>
    <comment ref="B16" authorId="0" shapeId="0" xr:uid="{FA9F80D1-57D8-4C37-A9A7-953F81557EB2}">
      <text>
        <r>
          <rPr>
            <sz val="9"/>
            <color indexed="81"/>
            <rFont val="Tahoma"/>
            <family val="2"/>
          </rPr>
          <t xml:space="preserve">
Ajustar títulos a demanda</t>
        </r>
      </text>
    </comment>
    <comment ref="B27" authorId="0" shapeId="0" xr:uid="{67671F97-272B-4C37-A0FB-D55E45CC364C}">
      <text>
        <r>
          <rPr>
            <b/>
            <sz val="9"/>
            <color indexed="81"/>
            <rFont val="Tahoma"/>
            <family val="2"/>
          </rPr>
          <t xml:space="preserve">
</t>
        </r>
        <r>
          <rPr>
            <sz val="9"/>
            <color indexed="81"/>
            <rFont val="Tahoma"/>
            <family val="2"/>
          </rPr>
          <t>Ajustar títulos a demanda</t>
        </r>
      </text>
    </comment>
    <comment ref="C29" authorId="0" shapeId="0" xr:uid="{5A77E243-9BD0-4CC4-8F95-F37CD7021C92}">
      <text>
        <r>
          <rPr>
            <sz val="9"/>
            <color indexed="81"/>
            <rFont val="Tahoma"/>
            <family val="2"/>
          </rPr>
          <t xml:space="preserve">
Favor seleccione una categoría de la lista desplegable</t>
        </r>
      </text>
    </comment>
    <comment ref="B35" authorId="0" shapeId="0" xr:uid="{7CAB3A15-2953-4CE8-8546-6D7CA04D9D14}">
      <text>
        <r>
          <rPr>
            <b/>
            <sz val="9"/>
            <color indexed="81"/>
            <rFont val="Tahoma"/>
            <family val="2"/>
          </rPr>
          <t xml:space="preserve">
</t>
        </r>
        <r>
          <rPr>
            <sz val="9"/>
            <color indexed="81"/>
            <rFont val="Tahoma"/>
            <family val="2"/>
          </rPr>
          <t>Ajustar títulos a demanda</t>
        </r>
      </text>
    </comment>
    <comment ref="B46" authorId="0" shapeId="0" xr:uid="{75E383D1-17FB-42F3-A911-4929CC4A233F}">
      <text>
        <r>
          <rPr>
            <b/>
            <sz val="9"/>
            <color indexed="81"/>
            <rFont val="Tahoma"/>
            <family val="2"/>
          </rPr>
          <t xml:space="preserve">
</t>
        </r>
        <r>
          <rPr>
            <sz val="9"/>
            <color indexed="81"/>
            <rFont val="Tahoma"/>
            <family val="2"/>
          </rPr>
          <t>Ajustar títulos a demanda</t>
        </r>
      </text>
    </comment>
    <comment ref="B54" authorId="0" shapeId="0" xr:uid="{ED55B3DE-66E1-4576-A1EC-9FD0ADC99DA4}">
      <text>
        <r>
          <rPr>
            <b/>
            <sz val="9"/>
            <color indexed="81"/>
            <rFont val="Tahoma"/>
            <family val="2"/>
          </rPr>
          <t>Ajustar a demanda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Martha Daniela Caicedo Beltran</author>
    <author>HaGeN ™</author>
  </authors>
  <commentList>
    <comment ref="G3" authorId="0" shapeId="0" xr:uid="{C233A546-0EA0-4393-A085-39F401F4A2CA}">
      <text>
        <r>
          <rPr>
            <b/>
            <sz val="9"/>
            <color indexed="81"/>
            <rFont val="Tahoma"/>
            <family val="2"/>
          </rPr>
          <t>Martha Daniela Caicedo Beltran:</t>
        </r>
        <r>
          <rPr>
            <sz val="9"/>
            <color indexed="81"/>
            <rFont val="Tahoma"/>
            <family val="2"/>
          </rPr>
          <t xml:space="preserve">
Los honorarios se tienen en cuenta en lo está columna</t>
        </r>
      </text>
    </comment>
    <comment ref="H4" authorId="1" shapeId="0" xr:uid="{92E8E3AF-B975-4E96-AE2F-B3AFB2647EB0}">
      <text>
        <r>
          <rPr>
            <b/>
            <sz val="9"/>
            <color indexed="81"/>
            <rFont val="Tahoma"/>
            <family val="2"/>
          </rPr>
          <t xml:space="preserve">
</t>
        </r>
        <r>
          <rPr>
            <sz val="9"/>
            <color indexed="81"/>
            <rFont val="Tahoma"/>
            <family val="2"/>
          </rPr>
          <t>SEGÚN RESULTADOS DE LA ENCUESTA MENSUAL DE EXPECTATIVAS ECONÓMICAS @ 16 enero 2026</t>
        </r>
      </text>
    </comment>
    <comment ref="I4" authorId="1" shapeId="0" xr:uid="{98EB4073-F8EC-46AD-ABCF-81F94D86D979}">
      <text>
        <r>
          <rPr>
            <b/>
            <sz val="9"/>
            <color indexed="81"/>
            <rFont val="Tahoma"/>
            <family val="2"/>
          </rPr>
          <t xml:space="preserve">
</t>
        </r>
        <r>
          <rPr>
            <sz val="9"/>
            <color indexed="81"/>
            <rFont val="Tahoma"/>
            <family val="2"/>
          </rPr>
          <t>SEGÚN RESULTADOS DE LA ENCUESTA MENSUAL DE EXPECTATIVAS ECONÓMICAS @ 16 enero 2026</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HaGeN ™</author>
    <author>Nancy Daviris Diaz Ruiz</author>
  </authors>
  <commentList>
    <comment ref="B4" authorId="0" shapeId="0" xr:uid="{C3B82CD7-22A0-4E43-AD51-927C86AEF067}">
      <text>
        <r>
          <rPr>
            <b/>
            <sz val="9"/>
            <color indexed="81"/>
            <rFont val="Tahoma"/>
            <family val="2"/>
          </rPr>
          <t>Ajustar a demanda</t>
        </r>
        <r>
          <rPr>
            <sz val="9"/>
            <color indexed="81"/>
            <rFont val="Tahoma"/>
            <family val="2"/>
          </rPr>
          <t xml:space="preserve">
</t>
        </r>
      </text>
    </comment>
    <comment ref="E15" authorId="1" shapeId="0" xr:uid="{5685B61F-3CAE-4265-B229-D3C10028AA3E}">
      <text>
        <r>
          <rPr>
            <b/>
            <sz val="9"/>
            <color indexed="81"/>
            <rFont val="Tahoma"/>
            <family val="2"/>
          </rPr>
          <t>Nancy Daviris Diaz Ruiz:</t>
        </r>
        <r>
          <rPr>
            <sz val="9"/>
            <color indexed="81"/>
            <rFont val="Tahoma"/>
            <family val="2"/>
          </rPr>
          <t xml:space="preserve">
ESTE SE COLOCA SEGÚN EL PROCESO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HaGeN ™</author>
  </authors>
  <commentList>
    <comment ref="G5" authorId="0" shapeId="0" xr:uid="{8729211A-D9A0-4974-9BDA-8F37A3AEAB8D}">
      <text>
        <r>
          <rPr>
            <sz val="9"/>
            <color indexed="81"/>
            <rFont val="Tahoma"/>
            <family val="2"/>
          </rPr>
          <t xml:space="preserve">
Indique la cantidad en días</t>
        </r>
      </text>
    </comment>
    <comment ref="H5" authorId="0" shapeId="0" xr:uid="{015E5EE4-5890-4A45-9890-80C759EA968B}">
      <text>
        <r>
          <rPr>
            <sz val="9"/>
            <color indexed="81"/>
            <rFont val="Tahoma"/>
            <family val="2"/>
          </rPr>
          <t xml:space="preserve">
Indique la cantidad en días</t>
        </r>
      </text>
    </comment>
    <comment ref="I5" authorId="0" shapeId="0" xr:uid="{5978CF22-2FB2-48D4-AE32-F71DE318620C}">
      <text>
        <r>
          <rPr>
            <sz val="9"/>
            <color indexed="81"/>
            <rFont val="Tahoma"/>
            <family val="2"/>
          </rPr>
          <t xml:space="preserve">
Indique la cantidad en días</t>
        </r>
      </text>
    </comment>
    <comment ref="J5" authorId="0" shapeId="0" xr:uid="{72FD6D92-471C-482B-9E44-64C892CA8EF5}">
      <text>
        <r>
          <rPr>
            <sz val="9"/>
            <color indexed="81"/>
            <rFont val="Tahoma"/>
            <family val="2"/>
          </rPr>
          <t xml:space="preserve">
Indique la cantidad en días</t>
        </r>
      </text>
    </comment>
    <comment ref="K5" authorId="0" shapeId="0" xr:uid="{C7FEE08F-BD0E-42AE-AF3F-37B7F73C82FE}">
      <text>
        <r>
          <rPr>
            <sz val="9"/>
            <color indexed="81"/>
            <rFont val="Tahoma"/>
            <family val="2"/>
          </rPr>
          <t xml:space="preserve">
Indique la cantidad en días</t>
        </r>
      </text>
    </comment>
    <comment ref="L5" authorId="0" shapeId="0" xr:uid="{24AFC5A7-4939-409B-B1A6-A1BA0C0ACE66}">
      <text>
        <r>
          <rPr>
            <sz val="9"/>
            <color indexed="81"/>
            <rFont val="Tahoma"/>
            <family val="2"/>
          </rPr>
          <t xml:space="preserve">
Indique la cantidad en días</t>
        </r>
      </text>
    </comment>
    <comment ref="M5" authorId="0" shapeId="0" xr:uid="{26485B06-A046-4C4E-8B49-B9BAC6F57217}">
      <text>
        <r>
          <rPr>
            <sz val="9"/>
            <color indexed="81"/>
            <rFont val="Tahoma"/>
            <family val="2"/>
          </rPr>
          <t xml:space="preserve">
Indique la cantidad en días</t>
        </r>
      </text>
    </comment>
    <comment ref="N5" authorId="0" shapeId="0" xr:uid="{9B035F88-150B-4A28-8A8D-62261A09418A}">
      <text>
        <r>
          <rPr>
            <sz val="9"/>
            <color indexed="81"/>
            <rFont val="Tahoma"/>
            <family val="2"/>
          </rPr>
          <t xml:space="preserve">
Indique la cantidad en días</t>
        </r>
      </text>
    </comment>
    <comment ref="O5" authorId="0" shapeId="0" xr:uid="{DB99A7FD-6065-4AF3-AB0B-F73A38DBDBA9}">
      <text>
        <r>
          <rPr>
            <sz val="9"/>
            <color indexed="81"/>
            <rFont val="Tahoma"/>
            <family val="2"/>
          </rPr>
          <t xml:space="preserve">
Indique la cantidad en días</t>
        </r>
      </text>
    </comment>
    <comment ref="P5" authorId="0" shapeId="0" xr:uid="{036A5F16-7B67-4C42-A195-1ADFC2971919}">
      <text>
        <r>
          <rPr>
            <sz val="9"/>
            <color indexed="81"/>
            <rFont val="Tahoma"/>
            <family val="2"/>
          </rPr>
          <t xml:space="preserve">
Indique la cantidad en días</t>
        </r>
      </text>
    </comment>
    <comment ref="Q5" authorId="0" shapeId="0" xr:uid="{6B58B3AE-C954-41B5-8E83-51FB8E566DBB}">
      <text>
        <r>
          <rPr>
            <sz val="9"/>
            <color indexed="81"/>
            <rFont val="Tahoma"/>
            <family val="2"/>
          </rPr>
          <t xml:space="preserve">
Indique la cantidad en días</t>
        </r>
      </text>
    </comment>
    <comment ref="R5" authorId="0" shapeId="0" xr:uid="{A750E134-54B2-4BCC-89F4-B9905DAE34D9}">
      <text>
        <r>
          <rPr>
            <sz val="9"/>
            <color indexed="81"/>
            <rFont val="Tahoma"/>
            <family val="2"/>
          </rPr>
          <t xml:space="preserve">
Indique la cantidad en días</t>
        </r>
      </text>
    </comment>
    <comment ref="T5" authorId="0" shapeId="0" xr:uid="{5928F589-FD9A-46B0-B489-12B1B8913DDE}">
      <text>
        <r>
          <rPr>
            <sz val="9"/>
            <color indexed="81"/>
            <rFont val="Tahoma"/>
            <family val="2"/>
          </rPr>
          <t xml:space="preserve">
Indique la cantidad en días</t>
        </r>
      </text>
    </comment>
    <comment ref="U5" authorId="0" shapeId="0" xr:uid="{03472EAC-1936-439E-92CD-4297AA13D223}">
      <text>
        <r>
          <rPr>
            <sz val="9"/>
            <color indexed="81"/>
            <rFont val="Tahoma"/>
            <family val="2"/>
          </rPr>
          <t xml:space="preserve">
Indique la cantidad en días</t>
        </r>
      </text>
    </comment>
    <comment ref="V5" authorId="0" shapeId="0" xr:uid="{F0E90F4C-D375-4AF2-81C4-3A08EF87F227}">
      <text>
        <r>
          <rPr>
            <sz val="9"/>
            <color indexed="81"/>
            <rFont val="Tahoma"/>
            <family val="2"/>
          </rPr>
          <t xml:space="preserve">
Indique la cantidad en días</t>
        </r>
      </text>
    </comment>
    <comment ref="W5" authorId="0" shapeId="0" xr:uid="{F05E5908-A3EB-4D1D-8F98-A8ECA0048A35}">
      <text>
        <r>
          <rPr>
            <sz val="9"/>
            <color indexed="81"/>
            <rFont val="Tahoma"/>
            <family val="2"/>
          </rPr>
          <t xml:space="preserve">
Indique la cantidad en días</t>
        </r>
      </text>
    </comment>
    <comment ref="X5" authorId="0" shapeId="0" xr:uid="{E7043D42-0AA9-41C9-9E75-9A5790D39F45}">
      <text>
        <r>
          <rPr>
            <sz val="9"/>
            <color indexed="81"/>
            <rFont val="Tahoma"/>
            <family val="2"/>
          </rPr>
          <t xml:space="preserve">
Indique la cantidad en días</t>
        </r>
      </text>
    </comment>
    <comment ref="Y5" authorId="0" shapeId="0" xr:uid="{DBE42B34-E636-476F-84A6-D8F93BBDAD5B}">
      <text>
        <r>
          <rPr>
            <sz val="9"/>
            <color indexed="81"/>
            <rFont val="Tahoma"/>
            <family val="2"/>
          </rPr>
          <t xml:space="preserve">
Indique la cantidad en días</t>
        </r>
      </text>
    </comment>
    <comment ref="Z5" authorId="0" shapeId="0" xr:uid="{73BC926B-2CB8-48C9-B953-D9A40A611DBE}">
      <text>
        <r>
          <rPr>
            <sz val="9"/>
            <color indexed="81"/>
            <rFont val="Tahoma"/>
            <family val="2"/>
          </rPr>
          <t xml:space="preserve">
Indique la cantidad en días</t>
        </r>
      </text>
    </comment>
    <comment ref="AA5" authorId="0" shapeId="0" xr:uid="{A7E42BD5-E302-44A3-9B35-12DAED8103A1}">
      <text>
        <r>
          <rPr>
            <sz val="9"/>
            <color indexed="81"/>
            <rFont val="Tahoma"/>
            <family val="2"/>
          </rPr>
          <t xml:space="preserve">
Indique la cantidad en días</t>
        </r>
      </text>
    </comment>
    <comment ref="AB5" authorId="0" shapeId="0" xr:uid="{CBD922CE-F833-4ECD-8BA0-458B701C6FD8}">
      <text>
        <r>
          <rPr>
            <sz val="9"/>
            <color indexed="81"/>
            <rFont val="Tahoma"/>
            <family val="2"/>
          </rPr>
          <t xml:space="preserve">
Indique la cantidad en días</t>
        </r>
      </text>
    </comment>
    <comment ref="AC5" authorId="0" shapeId="0" xr:uid="{F5FA648D-F44F-4D07-A86D-2966CFFDE812}">
      <text>
        <r>
          <rPr>
            <sz val="9"/>
            <color indexed="81"/>
            <rFont val="Tahoma"/>
            <family val="2"/>
          </rPr>
          <t xml:space="preserve">
Indique la cantidad en días</t>
        </r>
      </text>
    </comment>
    <comment ref="AD5" authorId="0" shapeId="0" xr:uid="{B7D476D5-AFB3-44EA-BA97-644A2650250C}">
      <text>
        <r>
          <rPr>
            <sz val="9"/>
            <color indexed="81"/>
            <rFont val="Tahoma"/>
            <family val="2"/>
          </rPr>
          <t xml:space="preserve">
Indique la cantidad en días</t>
        </r>
      </text>
    </comment>
    <comment ref="AE5" authorId="0" shapeId="0" xr:uid="{A01A8EDA-8A5D-45C7-80E9-644AA4BC5875}">
      <text>
        <r>
          <rPr>
            <sz val="9"/>
            <color indexed="81"/>
            <rFont val="Tahoma"/>
            <family val="2"/>
          </rPr>
          <t xml:space="preserve">
Indique la cantidad en días</t>
        </r>
      </text>
    </comment>
    <comment ref="AG5" authorId="0" shapeId="0" xr:uid="{F3BF5D6E-5DCE-46E1-9EFB-C53072AF4D57}">
      <text>
        <r>
          <rPr>
            <sz val="9"/>
            <color indexed="81"/>
            <rFont val="Tahoma"/>
            <family val="2"/>
          </rPr>
          <t xml:space="preserve">
Indique la cantidad en días</t>
        </r>
      </text>
    </comment>
    <comment ref="AH5" authorId="0" shapeId="0" xr:uid="{DF166831-2B3C-4F60-A51A-93CE47C11B12}">
      <text>
        <r>
          <rPr>
            <sz val="9"/>
            <color indexed="81"/>
            <rFont val="Tahoma"/>
            <family val="2"/>
          </rPr>
          <t xml:space="preserve">
Indique la cantidad en días</t>
        </r>
      </text>
    </comment>
    <comment ref="AI5" authorId="0" shapeId="0" xr:uid="{A0922617-A405-4034-9C76-6018FF0E63CB}">
      <text>
        <r>
          <rPr>
            <sz val="9"/>
            <color indexed="81"/>
            <rFont val="Tahoma"/>
            <family val="2"/>
          </rPr>
          <t xml:space="preserve">
Indique la cantidad en días</t>
        </r>
      </text>
    </comment>
    <comment ref="AJ5" authorId="0" shapeId="0" xr:uid="{FCB2348C-BADF-4F28-B5B6-B0A6A71A4149}">
      <text>
        <r>
          <rPr>
            <sz val="9"/>
            <color indexed="81"/>
            <rFont val="Tahoma"/>
            <family val="2"/>
          </rPr>
          <t xml:space="preserve">
Indique la cantidad en días</t>
        </r>
      </text>
    </comment>
    <comment ref="AK5" authorId="0" shapeId="0" xr:uid="{FB7FCEF6-7CDF-4CD2-9071-6CB7BA27D970}">
      <text>
        <r>
          <rPr>
            <sz val="9"/>
            <color indexed="81"/>
            <rFont val="Tahoma"/>
            <family val="2"/>
          </rPr>
          <t xml:space="preserve">
Indique la cantidad en días</t>
        </r>
      </text>
    </comment>
    <comment ref="AL5" authorId="0" shapeId="0" xr:uid="{3A411678-B421-4BC2-8324-453CB455EC60}">
      <text>
        <r>
          <rPr>
            <sz val="9"/>
            <color indexed="81"/>
            <rFont val="Tahoma"/>
            <family val="2"/>
          </rPr>
          <t xml:space="preserve">
Indique la cantidad en días</t>
        </r>
      </text>
    </comment>
    <comment ref="AM5" authorId="0" shapeId="0" xr:uid="{0D648ADD-108E-417E-B3A8-DF3E7F761A23}">
      <text>
        <r>
          <rPr>
            <sz val="9"/>
            <color indexed="81"/>
            <rFont val="Tahoma"/>
            <family val="2"/>
          </rPr>
          <t xml:space="preserve">
Indique la cantidad en días</t>
        </r>
      </text>
    </comment>
    <comment ref="AN5" authorId="0" shapeId="0" xr:uid="{F8BDC0BB-36A7-4C8E-88F7-2A0BA9F530C3}">
      <text>
        <r>
          <rPr>
            <sz val="9"/>
            <color indexed="81"/>
            <rFont val="Tahoma"/>
            <family val="2"/>
          </rPr>
          <t xml:space="preserve">
Indique la cantidad en días</t>
        </r>
      </text>
    </comment>
    <comment ref="AO5" authorId="0" shapeId="0" xr:uid="{C69F29F1-9C96-45D4-BA40-C6F6F94B69F8}">
      <text>
        <r>
          <rPr>
            <sz val="9"/>
            <color indexed="81"/>
            <rFont val="Tahoma"/>
            <family val="2"/>
          </rPr>
          <t xml:space="preserve">
Indique la cantidad en días</t>
        </r>
      </text>
    </comment>
    <comment ref="AP5" authorId="0" shapeId="0" xr:uid="{4699F23A-F8D3-4A0B-A6F0-7E8B67E84A8D}">
      <text>
        <r>
          <rPr>
            <sz val="9"/>
            <color indexed="81"/>
            <rFont val="Tahoma"/>
            <family val="2"/>
          </rPr>
          <t xml:space="preserve">
Indique la cantidad en días</t>
        </r>
      </text>
    </comment>
    <comment ref="AQ5" authorId="0" shapeId="0" xr:uid="{D9680CDF-3FF1-48E4-86BF-83D02133456E}">
      <text>
        <r>
          <rPr>
            <sz val="9"/>
            <color indexed="81"/>
            <rFont val="Tahoma"/>
            <family val="2"/>
          </rPr>
          <t xml:space="preserve">
Indique la cantidad en días</t>
        </r>
      </text>
    </comment>
    <comment ref="AR5" authorId="0" shapeId="0" xr:uid="{F162474D-EDB6-48CA-AE76-13B427F1CC42}">
      <text>
        <r>
          <rPr>
            <sz val="9"/>
            <color indexed="81"/>
            <rFont val="Tahoma"/>
            <family val="2"/>
          </rPr>
          <t xml:space="preserve">
Indique la cantidad en días</t>
        </r>
      </text>
    </comment>
    <comment ref="G43" authorId="0" shapeId="0" xr:uid="{231D21AC-395F-42E5-A944-C2DFF6A445E4}">
      <text>
        <r>
          <rPr>
            <sz val="9"/>
            <color indexed="81"/>
            <rFont val="Tahoma"/>
            <family val="2"/>
          </rPr>
          <t xml:space="preserve">
Indique la cantidad en días</t>
        </r>
      </text>
    </comment>
    <comment ref="H43" authorId="0" shapeId="0" xr:uid="{F6010EEA-33EB-4372-845D-ADA0BF641041}">
      <text>
        <r>
          <rPr>
            <sz val="9"/>
            <color indexed="81"/>
            <rFont val="Tahoma"/>
            <family val="2"/>
          </rPr>
          <t xml:space="preserve">
Indique la cantidad en días</t>
        </r>
      </text>
    </comment>
    <comment ref="I43" authorId="0" shapeId="0" xr:uid="{8102CE3A-EB0F-484B-9077-473F993678A9}">
      <text>
        <r>
          <rPr>
            <sz val="9"/>
            <color indexed="81"/>
            <rFont val="Tahoma"/>
            <family val="2"/>
          </rPr>
          <t xml:space="preserve">
Indique la cantidad en días</t>
        </r>
      </text>
    </comment>
    <comment ref="J43" authorId="0" shapeId="0" xr:uid="{894451A5-B658-458E-BAC6-B76A542C7CBD}">
      <text>
        <r>
          <rPr>
            <sz val="9"/>
            <color indexed="81"/>
            <rFont val="Tahoma"/>
            <family val="2"/>
          </rPr>
          <t xml:space="preserve">
Indique la cantidad en días</t>
        </r>
      </text>
    </comment>
    <comment ref="K43" authorId="0" shapeId="0" xr:uid="{9F2403C9-7B96-4F53-A0C8-24B4B1DA5144}">
      <text>
        <r>
          <rPr>
            <sz val="9"/>
            <color indexed="81"/>
            <rFont val="Tahoma"/>
            <family val="2"/>
          </rPr>
          <t xml:space="preserve">
Indique la cantidad en días</t>
        </r>
      </text>
    </comment>
    <comment ref="L43" authorId="0" shapeId="0" xr:uid="{2010127D-0BF0-4CCC-9A58-D0513BDAAB18}">
      <text>
        <r>
          <rPr>
            <sz val="9"/>
            <color indexed="81"/>
            <rFont val="Tahoma"/>
            <family val="2"/>
          </rPr>
          <t xml:space="preserve">
Indique la cantidad en días</t>
        </r>
      </text>
    </comment>
    <comment ref="M43" authorId="0" shapeId="0" xr:uid="{D3A0F867-B84A-4FCD-9512-8551C1C0D91C}">
      <text>
        <r>
          <rPr>
            <sz val="9"/>
            <color indexed="81"/>
            <rFont val="Tahoma"/>
            <family val="2"/>
          </rPr>
          <t xml:space="preserve">
Indique la cantidad en días</t>
        </r>
      </text>
    </comment>
    <comment ref="N43" authorId="0" shapeId="0" xr:uid="{C283F5A3-185B-44AD-A0CA-03226F04B1A0}">
      <text>
        <r>
          <rPr>
            <sz val="9"/>
            <color indexed="81"/>
            <rFont val="Tahoma"/>
            <family val="2"/>
          </rPr>
          <t xml:space="preserve">
Indique la cantidad en días</t>
        </r>
      </text>
    </comment>
    <comment ref="O43" authorId="0" shapeId="0" xr:uid="{F8C1D0A9-40CE-448E-893D-BC006FBB75FC}">
      <text>
        <r>
          <rPr>
            <sz val="9"/>
            <color indexed="81"/>
            <rFont val="Tahoma"/>
            <family val="2"/>
          </rPr>
          <t xml:space="preserve">
Indique la cantidad en días</t>
        </r>
      </text>
    </comment>
    <comment ref="P43" authorId="0" shapeId="0" xr:uid="{B4E77220-9D9F-4283-928F-9EBDBD411760}">
      <text>
        <r>
          <rPr>
            <sz val="9"/>
            <color indexed="81"/>
            <rFont val="Tahoma"/>
            <family val="2"/>
          </rPr>
          <t xml:space="preserve">
Indique la cantidad en días</t>
        </r>
      </text>
    </comment>
    <comment ref="Q43" authorId="0" shapeId="0" xr:uid="{503A7FA0-369D-49A6-99AF-F15F812EA953}">
      <text>
        <r>
          <rPr>
            <sz val="9"/>
            <color indexed="81"/>
            <rFont val="Tahoma"/>
            <family val="2"/>
          </rPr>
          <t xml:space="preserve">
Indique la cantidad en días</t>
        </r>
      </text>
    </comment>
    <comment ref="R43" authorId="0" shapeId="0" xr:uid="{288E6798-20FC-4F62-B9E2-EFAEA72FE9AE}">
      <text>
        <r>
          <rPr>
            <sz val="9"/>
            <color indexed="81"/>
            <rFont val="Tahoma"/>
            <family val="2"/>
          </rPr>
          <t xml:space="preserve">
Indique la cantidad en días</t>
        </r>
      </text>
    </comment>
    <comment ref="T43" authorId="0" shapeId="0" xr:uid="{3327468F-87C5-4B71-B644-E8EAABDFED15}">
      <text>
        <r>
          <rPr>
            <sz val="9"/>
            <color indexed="81"/>
            <rFont val="Tahoma"/>
            <family val="2"/>
          </rPr>
          <t xml:space="preserve">
Indique la cantidad en días</t>
        </r>
      </text>
    </comment>
    <comment ref="U43" authorId="0" shapeId="0" xr:uid="{C8EF9DC1-BFB6-4123-A66E-DF22E11B28FC}">
      <text>
        <r>
          <rPr>
            <sz val="9"/>
            <color indexed="81"/>
            <rFont val="Tahoma"/>
            <family val="2"/>
          </rPr>
          <t xml:space="preserve">
Indique la cantidad en días</t>
        </r>
      </text>
    </comment>
    <comment ref="V43" authorId="0" shapeId="0" xr:uid="{E105F39E-A152-43A0-A535-24F348A8EC24}">
      <text>
        <r>
          <rPr>
            <sz val="9"/>
            <color indexed="81"/>
            <rFont val="Tahoma"/>
            <family val="2"/>
          </rPr>
          <t xml:space="preserve">
Indique la cantidad en días</t>
        </r>
      </text>
    </comment>
    <comment ref="W43" authorId="0" shapeId="0" xr:uid="{34366757-A694-48BD-99F1-B636F0AB461C}">
      <text>
        <r>
          <rPr>
            <sz val="9"/>
            <color indexed="81"/>
            <rFont val="Tahoma"/>
            <family val="2"/>
          </rPr>
          <t xml:space="preserve">
Indique la cantidad en días</t>
        </r>
      </text>
    </comment>
    <comment ref="X43" authorId="0" shapeId="0" xr:uid="{3CA9181C-A918-4DCE-B3A2-009399B772F2}">
      <text>
        <r>
          <rPr>
            <sz val="9"/>
            <color indexed="81"/>
            <rFont val="Tahoma"/>
            <family val="2"/>
          </rPr>
          <t xml:space="preserve">
Indique la cantidad en días</t>
        </r>
      </text>
    </comment>
    <comment ref="Y43" authorId="0" shapeId="0" xr:uid="{C2598FB2-C954-4C8F-98FE-1815FF828B1B}">
      <text>
        <r>
          <rPr>
            <sz val="9"/>
            <color indexed="81"/>
            <rFont val="Tahoma"/>
            <family val="2"/>
          </rPr>
          <t xml:space="preserve">
Indique la cantidad en días</t>
        </r>
      </text>
    </comment>
    <comment ref="Z43" authorId="0" shapeId="0" xr:uid="{14B91C10-5F9E-409D-BF3C-0CDF706E9D4F}">
      <text>
        <r>
          <rPr>
            <sz val="9"/>
            <color indexed="81"/>
            <rFont val="Tahoma"/>
            <family val="2"/>
          </rPr>
          <t xml:space="preserve">
Indique la cantidad en días</t>
        </r>
      </text>
    </comment>
    <comment ref="AA43" authorId="0" shapeId="0" xr:uid="{B493DA47-D727-4B54-A160-74F0204E4DB5}">
      <text>
        <r>
          <rPr>
            <sz val="9"/>
            <color indexed="81"/>
            <rFont val="Tahoma"/>
            <family val="2"/>
          </rPr>
          <t xml:space="preserve">
Indique la cantidad en días</t>
        </r>
      </text>
    </comment>
    <comment ref="AB43" authorId="0" shapeId="0" xr:uid="{A1E428AF-67F8-4A82-921D-9CC8A0D99956}">
      <text>
        <r>
          <rPr>
            <sz val="9"/>
            <color indexed="81"/>
            <rFont val="Tahoma"/>
            <family val="2"/>
          </rPr>
          <t xml:space="preserve">
Indique la cantidad en días</t>
        </r>
      </text>
    </comment>
    <comment ref="AC43" authorId="0" shapeId="0" xr:uid="{93830CA3-0D15-4BAA-A94E-E9F3F32A50E6}">
      <text>
        <r>
          <rPr>
            <sz val="9"/>
            <color indexed="81"/>
            <rFont val="Tahoma"/>
            <family val="2"/>
          </rPr>
          <t xml:space="preserve">
Indique la cantidad en días</t>
        </r>
      </text>
    </comment>
    <comment ref="AD43" authorId="0" shapeId="0" xr:uid="{C6E3FC8C-AA8C-4727-A668-ECF3A93A4AA7}">
      <text>
        <r>
          <rPr>
            <sz val="9"/>
            <color indexed="81"/>
            <rFont val="Tahoma"/>
            <family val="2"/>
          </rPr>
          <t xml:space="preserve">
Indique la cantidad en días</t>
        </r>
      </text>
    </comment>
    <comment ref="AE43" authorId="0" shapeId="0" xr:uid="{02556C61-A549-4EBC-B35B-C9BF047ACCB1}">
      <text>
        <r>
          <rPr>
            <sz val="9"/>
            <color indexed="81"/>
            <rFont val="Tahoma"/>
            <family val="2"/>
          </rPr>
          <t xml:space="preserve">
Indique la cantidad en días</t>
        </r>
      </text>
    </comment>
    <comment ref="AG43" authorId="0" shapeId="0" xr:uid="{C46319E7-6A84-478D-A0DD-7EA3AE192A73}">
      <text>
        <r>
          <rPr>
            <sz val="9"/>
            <color indexed="81"/>
            <rFont val="Tahoma"/>
            <family val="2"/>
          </rPr>
          <t xml:space="preserve">
Indique la cantidad en días</t>
        </r>
      </text>
    </comment>
    <comment ref="AH43" authorId="0" shapeId="0" xr:uid="{8B06DD73-76F2-4A21-884C-66D6B62283C2}">
      <text>
        <r>
          <rPr>
            <sz val="9"/>
            <color indexed="81"/>
            <rFont val="Tahoma"/>
            <family val="2"/>
          </rPr>
          <t xml:space="preserve">
Indique la cantidad en días</t>
        </r>
      </text>
    </comment>
    <comment ref="AI43" authorId="0" shapeId="0" xr:uid="{F1465342-E8A1-42C0-BFD8-29A93B7D9E9F}">
      <text>
        <r>
          <rPr>
            <sz val="9"/>
            <color indexed="81"/>
            <rFont val="Tahoma"/>
            <family val="2"/>
          </rPr>
          <t xml:space="preserve">
Indique la cantidad en días</t>
        </r>
      </text>
    </comment>
    <comment ref="AJ43" authorId="0" shapeId="0" xr:uid="{ED31D314-1326-4454-AD82-AF3EA91299B1}">
      <text>
        <r>
          <rPr>
            <sz val="9"/>
            <color indexed="81"/>
            <rFont val="Tahoma"/>
            <family val="2"/>
          </rPr>
          <t xml:space="preserve">
Indique la cantidad en días</t>
        </r>
      </text>
    </comment>
    <comment ref="AK43" authorId="0" shapeId="0" xr:uid="{EBCCE03E-9AC2-4A56-ABF6-BEBE23AED6F9}">
      <text>
        <r>
          <rPr>
            <sz val="9"/>
            <color indexed="81"/>
            <rFont val="Tahoma"/>
            <family val="2"/>
          </rPr>
          <t xml:space="preserve">
Indique la cantidad en días</t>
        </r>
      </text>
    </comment>
    <comment ref="AL43" authorId="0" shapeId="0" xr:uid="{B7CF7E62-A621-4008-89EA-D7CA95BCB2E0}">
      <text>
        <r>
          <rPr>
            <sz val="9"/>
            <color indexed="81"/>
            <rFont val="Tahoma"/>
            <family val="2"/>
          </rPr>
          <t xml:space="preserve">
Indique la cantidad en días</t>
        </r>
      </text>
    </comment>
    <comment ref="AM43" authorId="0" shapeId="0" xr:uid="{5F26F261-4A13-47DC-926F-99A4A17641EE}">
      <text>
        <r>
          <rPr>
            <sz val="9"/>
            <color indexed="81"/>
            <rFont val="Tahoma"/>
            <family val="2"/>
          </rPr>
          <t xml:space="preserve">
Indique la cantidad en días</t>
        </r>
      </text>
    </comment>
    <comment ref="AN43" authorId="0" shapeId="0" xr:uid="{73F90F72-89E3-4E46-92F0-8C921AC05E15}">
      <text>
        <r>
          <rPr>
            <sz val="9"/>
            <color indexed="81"/>
            <rFont val="Tahoma"/>
            <family val="2"/>
          </rPr>
          <t xml:space="preserve">
Indique la cantidad en días</t>
        </r>
      </text>
    </comment>
    <comment ref="AO43" authorId="0" shapeId="0" xr:uid="{28165BD4-D7F7-45B7-8C2E-DAB6723BB623}">
      <text>
        <r>
          <rPr>
            <sz val="9"/>
            <color indexed="81"/>
            <rFont val="Tahoma"/>
            <family val="2"/>
          </rPr>
          <t xml:space="preserve">
Indique la cantidad en días</t>
        </r>
      </text>
    </comment>
    <comment ref="AP43" authorId="0" shapeId="0" xr:uid="{9B1A31EB-7786-4D4F-ADD0-5CCDE828AFE4}">
      <text>
        <r>
          <rPr>
            <sz val="9"/>
            <color indexed="81"/>
            <rFont val="Tahoma"/>
            <family val="2"/>
          </rPr>
          <t xml:space="preserve">
Indique la cantidad en días</t>
        </r>
      </text>
    </comment>
    <comment ref="AQ43" authorId="0" shapeId="0" xr:uid="{08A3857A-7BA3-4EBD-90EE-5784D630192E}">
      <text>
        <r>
          <rPr>
            <sz val="9"/>
            <color indexed="81"/>
            <rFont val="Tahoma"/>
            <family val="2"/>
          </rPr>
          <t xml:space="preserve">
Indique la cantidad en días</t>
        </r>
      </text>
    </comment>
    <comment ref="AR43" authorId="0" shapeId="0" xr:uid="{4355C3AA-37CF-4E16-9825-235857847260}">
      <text>
        <r>
          <rPr>
            <sz val="9"/>
            <color indexed="81"/>
            <rFont val="Tahoma"/>
            <family val="2"/>
          </rPr>
          <t xml:space="preserve">
Indique la cantidad en días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HaGeN ™</author>
    <author>OSCAR ENRIQUE MAYORGA TORRADO</author>
    <author>Nancy Daviris Diaz Ruiz</author>
  </authors>
  <commentList>
    <comment ref="F8" authorId="0" shapeId="0" xr:uid="{2F31E0C0-34C0-421D-A805-BCA13D69C5BC}">
      <text>
        <r>
          <rPr>
            <sz val="9"/>
            <color indexed="81"/>
            <rFont val="Tahoma"/>
            <family val="2"/>
          </rPr>
          <t xml:space="preserve">
Se ajusta según pestaña "Resumen"</t>
        </r>
      </text>
    </comment>
    <comment ref="F10" authorId="1" shapeId="0" xr:uid="{4B09652F-2832-4013-8639-4797066FBEF3}">
      <text>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1" authorId="1" shapeId="0" xr:uid="{E762E078-3017-46D7-8F42-62AAA4ED29D1}">
      <text>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2" authorId="1" shapeId="0" xr:uid="{A459DD4C-D380-423C-879D-A866A39165EB}">
      <text>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3" authorId="1" shapeId="0" xr:uid="{81A34F89-67AF-43A1-9ED3-D1EC71EFD993}">
      <text>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4" authorId="1" shapeId="0" xr:uid="{9BF3B5EF-EB87-4EA1-952F-2BD225C1149B}">
      <text>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5" authorId="0" shapeId="0" xr:uid="{8B5C06EE-BAFB-4A8C-AC7B-DBB8DDAE052A}">
      <text>
        <r>
          <rPr>
            <sz val="9"/>
            <color indexed="81"/>
            <rFont val="Tahoma"/>
            <family val="2"/>
          </rPr>
          <t xml:space="preserve">
Este valor se calcula, para la fase específica a analizar, mediante la suma de los valores de personal (provenientes de la pestaña resumen) multiplicados por un FACTOR MULTIPLICADOR PROVISIONAL (promediado de algunos procesos de selección de la entidad en las dos vigencias pasadas) a lo cual se le suma el valor de los equipos y ensayos y los otros costos del proyecto (también provenientes de la pestaña resumen), sumatoria a la cual se le aplica el IVA, para obtener el valor provisional del contrato para establecer la afectación a las pólizas respectivas.
</t>
        </r>
      </text>
    </comment>
    <comment ref="F16" authorId="0" shapeId="0" xr:uid="{558E4E25-4B18-4FB4-B3DA-B06A258D763B}">
      <text>
        <r>
          <rPr>
            <sz val="9"/>
            <color indexed="81"/>
            <rFont val="Tahoma"/>
            <family val="2"/>
          </rPr>
          <t xml:space="preserve">
Se diligencia manual según proceso </t>
        </r>
      </text>
    </comment>
    <comment ref="F17" authorId="0" shapeId="0" xr:uid="{97387443-E348-4371-8209-67A523297946}">
      <text>
        <r>
          <rPr>
            <sz val="9"/>
            <color indexed="81"/>
            <rFont val="Tahoma"/>
            <family val="2"/>
          </rPr>
          <t xml:space="preserve">
Se diligencia manual según proceso </t>
        </r>
      </text>
    </comment>
    <comment ref="Q17" authorId="0" shapeId="0" xr:uid="{B8C39BF1-684F-43C5-A47F-4BAD2AF574BD}">
      <text>
        <r>
          <rPr>
            <b/>
            <sz val="9"/>
            <color indexed="81"/>
            <rFont val="Tahoma"/>
            <family val="2"/>
          </rPr>
          <t>IDRD:</t>
        </r>
        <r>
          <rPr>
            <sz val="9"/>
            <color indexed="81"/>
            <rFont val="Tahoma"/>
            <family val="2"/>
          </rPr>
          <t xml:space="preserve">
Equivalente en Salarios Mínimos de la Vigencia
</t>
        </r>
      </text>
    </comment>
    <comment ref="N21" authorId="0" shapeId="0" xr:uid="{BEBA173C-5A83-48FE-971A-4635EE8C7010}">
      <text>
        <r>
          <rPr>
            <b/>
            <sz val="9"/>
            <color indexed="81"/>
            <rFont val="Tahoma"/>
            <family val="2"/>
          </rPr>
          <t xml:space="preserve">FUGA: </t>
        </r>
        <r>
          <rPr>
            <sz val="9"/>
            <color indexed="81"/>
            <rFont val="Tahoma"/>
            <family val="2"/>
          </rPr>
          <t xml:space="preserve">
El Estructurador técnico debe verificar la tasa correspondiente a cada amparo de acuerdo y alineado con los Estudios Previos del proceso. Las tasas aquí mostradas son meramente indicativas y deben ser objeto de revisión por parte del área técnica. </t>
        </r>
      </text>
    </comment>
    <comment ref="N30" authorId="2" shapeId="0" xr:uid="{05DFEA62-6EBB-49F1-819A-0EBE3E710BCC}">
      <text>
        <r>
          <rPr>
            <b/>
            <sz val="9"/>
            <color indexed="81"/>
            <rFont val="Tahoma"/>
            <family val="2"/>
          </rPr>
          <t>fuga:</t>
        </r>
        <r>
          <rPr>
            <sz val="9"/>
            <color indexed="81"/>
            <rFont val="Tahoma"/>
            <family val="2"/>
          </rPr>
          <t xml:space="preserve">
Según el Decreto 1510 de 2013, se debe aplicar según tabla de RANGOS RCE. El estructurador debe verificar si dicha norma está derogada o modificada. </t>
        </r>
      </text>
    </comment>
    <comment ref="F35" authorId="0" shapeId="0" xr:uid="{FA89313D-C57D-45D7-89D7-F64956A94384}">
      <text>
        <r>
          <rPr>
            <b/>
            <sz val="9"/>
            <color indexed="81"/>
            <rFont val="Tahoma"/>
            <family val="2"/>
          </rPr>
          <t xml:space="preserve">
</t>
        </r>
        <r>
          <rPr>
            <sz val="9"/>
            <color indexed="81"/>
            <rFont val="Tahoma"/>
            <family val="2"/>
          </rPr>
          <t>Se ajusta según pestaña "Resumen"</t>
        </r>
      </text>
    </comment>
    <comment ref="F37" authorId="1" shapeId="0" xr:uid="{59D2C05B-414F-4FFF-8BAA-FF1D1FDE1C17}">
      <text>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38" authorId="1" shapeId="0" xr:uid="{749A27E3-78FE-4C38-9458-68D723A3CB24}">
      <text>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39" authorId="1" shapeId="0" xr:uid="{DC96759B-B8B5-40F7-A887-527D86FB368A}">
      <text>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40" authorId="1" shapeId="0" xr:uid="{0F03906F-8B98-4284-A340-467260E1D1A3}">
      <text>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41" authorId="1" shapeId="0" xr:uid="{71BE442C-9479-4E93-82B9-3831D1153629}">
      <text>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42" authorId="0" shapeId="0" xr:uid="{88B3C8CD-FCBD-4150-A921-C9A5CF846583}">
      <text>
        <r>
          <rPr>
            <b/>
            <sz val="9"/>
            <color indexed="81"/>
            <rFont val="Tahoma"/>
            <family val="2"/>
          </rPr>
          <t xml:space="preserve">IDRD:
</t>
        </r>
        <r>
          <rPr>
            <sz val="9"/>
            <color indexed="81"/>
            <rFont val="Tahoma"/>
            <family val="2"/>
          </rPr>
          <t>Este valor se calcula, para la fase específica a analizar, mediante la suma de los valores de personal (provenientes de la pestaña resumen) multiplicados por un FACTOR MULTIPLICADOR PROVISIONAL (promediado de algunos procesos de selección de la entidad en las dos vigencias pasadas) a lo cual se le suma el valor de los equipos y ensayos y los otros costos del proyecto (también provenientes de la pestaña resumen), sumatoria a la cual se le aplica el IVA, para obtener el valor provisional del contrato para establecer la afectación a las pólizas respectivas.</t>
        </r>
        <r>
          <rPr>
            <b/>
            <sz val="9"/>
            <color indexed="81"/>
            <rFont val="Tahoma"/>
            <family val="2"/>
          </rPr>
          <t xml:space="preserve">
</t>
        </r>
      </text>
    </comment>
    <comment ref="Q44" authorId="0" shapeId="0" xr:uid="{EB398ED7-7960-4998-B8E5-AB18AD97C9D1}">
      <text>
        <r>
          <rPr>
            <b/>
            <sz val="9"/>
            <color indexed="81"/>
            <rFont val="Tahoma"/>
            <family val="2"/>
          </rPr>
          <t>IDRD:</t>
        </r>
        <r>
          <rPr>
            <sz val="9"/>
            <color indexed="81"/>
            <rFont val="Tahoma"/>
            <family val="2"/>
          </rPr>
          <t xml:space="preserve">
Equivalente en Salarios Mínimos de la Vigencia
</t>
        </r>
      </text>
    </comment>
    <comment ref="N48" authorId="0" shapeId="0" xr:uid="{F74C6B27-942C-4632-85C4-3043620396BB}">
      <text>
        <r>
          <rPr>
            <b/>
            <sz val="9"/>
            <color indexed="81"/>
            <rFont val="Tahoma"/>
            <family val="2"/>
          </rPr>
          <t xml:space="preserve">FUGA: </t>
        </r>
        <r>
          <rPr>
            <sz val="9"/>
            <color indexed="81"/>
            <rFont val="Tahoma"/>
            <family val="2"/>
          </rPr>
          <t xml:space="preserve">
El Estructurador técnico debe verificar la tasa correspondiente a cada amparo de acuerdo y alineado con los Estudios Previos del proceso. Las tasas aquí mostradas son meramente indicativas y deben ser objeto de revisión por parte del área técnica. </t>
        </r>
      </text>
    </comment>
    <comment ref="N57" authorId="2" shapeId="0" xr:uid="{3B68BA0A-8297-4AA4-AA2E-20C57D432864}">
      <text>
        <r>
          <rPr>
            <b/>
            <sz val="9"/>
            <color indexed="81"/>
            <rFont val="Tahoma"/>
            <family val="2"/>
          </rPr>
          <t>fuga:</t>
        </r>
        <r>
          <rPr>
            <sz val="9"/>
            <color indexed="81"/>
            <rFont val="Tahoma"/>
            <family val="2"/>
          </rPr>
          <t xml:space="preserve">
Según el Decreto 1510 de 2013, se debe aplicar según tabla de RANGOS RCE. El estructurador debe verificar si dicha norma está derogada o modificada. </t>
        </r>
      </text>
    </comment>
    <comment ref="E75" authorId="0" shapeId="0" xr:uid="{D3ACC65F-3575-447B-971D-6D6F0AA5AE5D}">
      <text>
        <r>
          <rPr>
            <sz val="9"/>
            <color indexed="81"/>
            <rFont val="Tahoma"/>
            <family val="2"/>
          </rPr>
          <t xml:space="preserve">
Se ajusta según necesidad del proyecto </t>
        </r>
      </text>
    </comment>
    <comment ref="F75" authorId="2" shapeId="0" xr:uid="{0EF46848-E3E5-4AC7-B51D-705AFA105497}">
      <text>
        <r>
          <rPr>
            <sz val="9"/>
            <color indexed="81"/>
            <rFont val="Tahoma"/>
            <family val="2"/>
          </rPr>
          <t xml:space="preserve">
No aplica si los salarios de personal superan los 2 SMMLV</t>
        </r>
      </text>
    </comment>
    <comment ref="E80" authorId="0" shapeId="0" xr:uid="{D301E886-3A92-49B3-98E8-82299911A9A2}">
      <text>
        <r>
          <rPr>
            <sz val="9"/>
            <color indexed="81"/>
            <rFont val="Tahoma"/>
            <family val="2"/>
          </rPr>
          <t xml:space="preserve">
Se ajusta según necesidad del proyecto </t>
        </r>
      </text>
    </comment>
    <comment ref="F80" authorId="2" shapeId="0" xr:uid="{F8036481-C991-4A60-A8E0-823DBBC2F75D}">
      <text>
        <r>
          <rPr>
            <sz val="9"/>
            <color indexed="81"/>
            <rFont val="Tahoma"/>
            <family val="2"/>
          </rPr>
          <t xml:space="preserve">
Aplicar tabla de riesgos Decreto 768/22. </t>
        </r>
      </text>
    </comment>
    <comment ref="F81" authorId="2" shapeId="0" xr:uid="{6CBF81C1-CC9A-4E01-9B83-A765BFC9A502}">
      <text>
        <r>
          <rPr>
            <sz val="9"/>
            <color indexed="81"/>
            <rFont val="Tahoma"/>
            <family val="2"/>
          </rPr>
          <t xml:space="preserve">
Nota 2025: se ajusta a 15 días pagados de 360 días laborales.
Soporte: Construdata Ed.214</t>
        </r>
      </text>
    </comment>
    <comment ref="E82" authorId="0" shapeId="0" xr:uid="{447583AE-FBF2-4CE1-B2A1-0889C3C86243}">
      <text>
        <r>
          <rPr>
            <sz val="9"/>
            <color indexed="81"/>
            <rFont val="Tahoma"/>
            <family val="2"/>
          </rPr>
          <t xml:space="preserve">
Se ajusta según necesidad del proyecto </t>
        </r>
      </text>
    </comment>
    <comment ref="E98" authorId="0" shapeId="0" xr:uid="{9F580371-462B-4637-91FA-310E5BB4A423}">
      <text>
        <r>
          <rPr>
            <sz val="9"/>
            <color indexed="81"/>
            <rFont val="Tahoma"/>
            <family val="2"/>
          </rPr>
          <t xml:space="preserve">
Proveniente de la tabla de amparos</t>
        </r>
      </text>
    </comment>
    <comment ref="E99" authorId="0" shapeId="0" xr:uid="{A2A89459-5F11-4311-9674-5F0580202DBE}">
      <text>
        <r>
          <rPr>
            <sz val="9"/>
            <color indexed="81"/>
            <rFont val="Tahoma"/>
            <family val="2"/>
          </rPr>
          <t xml:space="preserve">
Proveniente de la tabla de amparos</t>
        </r>
      </text>
    </comment>
    <comment ref="E100" authorId="0" shapeId="0" xr:uid="{B3A92F2E-2761-4385-B9EB-BE830A1BA045}">
      <text>
        <r>
          <rPr>
            <b/>
            <sz val="9"/>
            <color indexed="81"/>
            <rFont val="Tahoma"/>
            <family val="2"/>
          </rPr>
          <t>p</t>
        </r>
        <r>
          <rPr>
            <sz val="9"/>
            <color indexed="81"/>
            <rFont val="Tahoma"/>
            <family val="2"/>
          </rPr>
          <t>roveniente de la tabla de amparos</t>
        </r>
      </text>
    </comment>
    <comment ref="E101" authorId="0" shapeId="0" xr:uid="{C5114537-97FA-4940-B245-D0AC4596D4CF}">
      <text>
        <r>
          <rPr>
            <sz val="9"/>
            <color indexed="81"/>
            <rFont val="Tahoma"/>
            <family val="2"/>
          </rPr>
          <t xml:space="preserve">
Proveniente de la tabla de amparos</t>
        </r>
      </text>
    </comment>
    <comment ref="E102" authorId="0" shapeId="0" xr:uid="{6FE8DF90-B094-496F-805C-1F563DE9E8A7}">
      <text>
        <r>
          <rPr>
            <sz val="9"/>
            <color indexed="81"/>
            <rFont val="Tahoma"/>
            <family val="2"/>
          </rPr>
          <t xml:space="preserve">
Proveniente de la tabla de amparos</t>
        </r>
      </text>
    </comment>
    <comment ref="E103" authorId="0" shapeId="0" xr:uid="{98C7365A-1EF2-4198-9C76-A918EF219A71}">
      <text>
        <r>
          <rPr>
            <sz val="9"/>
            <color indexed="81"/>
            <rFont val="Tahoma"/>
            <family val="2"/>
          </rPr>
          <t>Proveniente de la tabla de amparos</t>
        </r>
      </text>
    </comment>
    <comment ref="E104" authorId="0" shapeId="0" xr:uid="{ECEC73D3-18C3-44C9-86F6-289208415BF2}">
      <text>
        <r>
          <rPr>
            <sz val="9"/>
            <color indexed="81"/>
            <rFont val="Tahoma"/>
            <family val="2"/>
          </rPr>
          <t xml:space="preserve">
Proveniente de la tabla de amparos</t>
        </r>
      </text>
    </comment>
    <comment ref="E105" authorId="0" shapeId="0" xr:uid="{29F2AEB6-E47E-4C3E-9638-049DB16BC508}">
      <text>
        <r>
          <rPr>
            <sz val="9"/>
            <color indexed="81"/>
            <rFont val="Tahoma"/>
            <family val="2"/>
          </rPr>
          <t xml:space="preserve">
Proveniente de la tabla de amparos</t>
        </r>
      </text>
    </comment>
    <comment ref="E106" authorId="0" shapeId="0" xr:uid="{05437C1F-DB34-4FBD-930A-23C04719AF4E}">
      <text>
        <r>
          <rPr>
            <sz val="9"/>
            <color indexed="81"/>
            <rFont val="Tahoma"/>
            <family val="2"/>
          </rPr>
          <t xml:space="preserve">
Proveniente de la tabla de amparos</t>
        </r>
      </text>
    </comment>
    <comment ref="E107" authorId="0" shapeId="0" xr:uid="{775B0326-A37D-4B4A-8873-A364D8EB4F4F}">
      <text>
        <r>
          <rPr>
            <b/>
            <sz val="9"/>
            <color indexed="81"/>
            <rFont val="Tahoma"/>
            <family val="2"/>
          </rPr>
          <t xml:space="preserve">
Proveniente de la tabla de amparos</t>
        </r>
      </text>
    </comment>
    <comment ref="E116" authorId="0" shapeId="0" xr:uid="{FCAECCBE-BBD0-4BE6-BA80-5A2C56FE41AD}">
      <text>
        <r>
          <rPr>
            <sz val="9"/>
            <color indexed="81"/>
            <rFont val="Tahoma"/>
            <family val="2"/>
          </rPr>
          <t xml:space="preserve">
En el caso de emisión gubernamental de nuevos impuestos (ejemplo: timbre, que ya venció su aplicación en enero de 2026)</t>
        </r>
      </text>
    </comment>
    <comment ref="E117" authorId="0" shapeId="0" xr:uid="{E5105C34-97B7-4235-B31E-8353651ABBDA}">
      <text>
        <r>
          <rPr>
            <sz val="9"/>
            <color indexed="81"/>
            <rFont val="Tahoma"/>
            <family val="2"/>
          </rPr>
          <t xml:space="preserve">
Sólo aplica para contratos de obra.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Nancy Daviris Diaz Ruiz</author>
  </authors>
  <commentList>
    <comment ref="G7" authorId="0" shapeId="0" xr:uid="{A935F434-B626-48E6-89BF-D08780980668}">
      <text>
        <r>
          <rPr>
            <sz val="9"/>
            <color indexed="81"/>
            <rFont val="Tahoma"/>
            <family val="2"/>
          </rPr>
          <t xml:space="preserve">
Proyección según Encuesta Mensual de Expectativas Económicas, Febrero de 2026</t>
        </r>
      </text>
    </comment>
    <comment ref="H7" authorId="0" shapeId="0" xr:uid="{8D722435-592D-4D2F-B442-297A7B436F85}">
      <text>
        <r>
          <rPr>
            <b/>
            <sz val="9"/>
            <color indexed="81"/>
            <rFont val="Tahoma"/>
            <family val="2"/>
          </rPr>
          <t xml:space="preserve">
</t>
        </r>
        <r>
          <rPr>
            <sz val="9"/>
            <color indexed="81"/>
            <rFont val="Tahoma"/>
            <family val="2"/>
          </rPr>
          <t>Proyección según Encuesta Mensual de Expectativas Económicas, Febrero de 2026</t>
        </r>
      </text>
    </comment>
    <comment ref="G20" authorId="0" shapeId="0" xr:uid="{081C999C-13BE-481E-A3CA-8795D96F1F24}">
      <text>
        <r>
          <rPr>
            <sz val="9"/>
            <color indexed="81"/>
            <rFont val="Tahoma"/>
            <family val="2"/>
          </rPr>
          <t xml:space="preserve">
Proyección según Encuesta Mensual de Expectativas Económicas, Febrero de 2026</t>
        </r>
      </text>
    </comment>
    <comment ref="H20" authorId="0" shapeId="0" xr:uid="{70487036-587F-4988-89FB-436B7B87A887}">
      <text>
        <r>
          <rPr>
            <b/>
            <sz val="9"/>
            <color indexed="81"/>
            <rFont val="Tahoma"/>
            <family val="2"/>
          </rPr>
          <t xml:space="preserve">
</t>
        </r>
        <r>
          <rPr>
            <sz val="9"/>
            <color indexed="81"/>
            <rFont val="Tahoma"/>
            <family val="2"/>
          </rPr>
          <t>Proyección según Encuesta Mensual de Expectativas Económicas, Febrero de 2026</t>
        </r>
      </text>
    </comment>
    <comment ref="G53" authorId="0" shapeId="0" xr:uid="{5202125E-8596-45CC-AD94-75DFF98BF994}">
      <text>
        <r>
          <rPr>
            <sz val="9"/>
            <color indexed="81"/>
            <rFont val="Tahoma"/>
            <family val="2"/>
          </rPr>
          <t xml:space="preserve">
Proyección según Encuesta Mensual de Expectativas Económicas, Febrero de 2026</t>
        </r>
      </text>
    </comment>
    <comment ref="H53" authorId="0" shapeId="0" xr:uid="{291F6EFB-DFE8-4B19-BC0D-3FB4FC72DD72}">
      <text>
        <r>
          <rPr>
            <b/>
            <sz val="9"/>
            <color indexed="81"/>
            <rFont val="Tahoma"/>
            <family val="2"/>
          </rPr>
          <t xml:space="preserve">
</t>
        </r>
        <r>
          <rPr>
            <sz val="9"/>
            <color indexed="81"/>
            <rFont val="Tahoma"/>
            <family val="2"/>
          </rPr>
          <t>Proyección según Encuesta Mensual de Expectativas Económicas, Febrero de 2026</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Nancy Daviris Diaz Ruiz</author>
  </authors>
  <commentList>
    <comment ref="A24" authorId="0" shapeId="0" xr:uid="{E667880D-8D77-4B1E-99FD-ACEDA45EF746}">
      <text>
        <r>
          <rPr>
            <b/>
            <sz val="9"/>
            <color indexed="81"/>
            <rFont val="Tahoma"/>
            <family val="2"/>
          </rPr>
          <t>IDRD:</t>
        </r>
        <r>
          <rPr>
            <sz val="9"/>
            <color indexed="81"/>
            <rFont val="Tahoma"/>
            <family val="2"/>
          </rPr>
          <t xml:space="preserve">
ESTA FILA SOLO ES PARA CUANDO EL ACCE REALICE LA REVISIÓN. LAS ÁREAS LA OCULTAN</t>
        </r>
      </text>
    </comment>
  </commentList>
</comments>
</file>

<file path=xl/sharedStrings.xml><?xml version="1.0" encoding="utf-8"?>
<sst xmlns="http://schemas.openxmlformats.org/spreadsheetml/2006/main" count="115489" uniqueCount="23184">
  <si>
    <t>DESCRIPCIÓN FUNCIONAL</t>
  </si>
  <si>
    <t>ASESOR</t>
  </si>
  <si>
    <t>ESPECIALISTA  (I) CATEGORÍA 1 (E.G.12;E.E.10)</t>
  </si>
  <si>
    <t>ESPECIALISTA (II) CATEGORÍA 2 (E.G.10;E.E.7)</t>
  </si>
  <si>
    <t>PROFESIONAL CATEGORÍA 3 (E.G.8;E.E.5)</t>
  </si>
  <si>
    <t>PROFESIONAL CATEGORÍA 4 (E.G.6;E.E.4)</t>
  </si>
  <si>
    <t>PROFESIONAL CATEGORÍA 5 (E.G.4;E.E.3)</t>
  </si>
  <si>
    <t>PROFESIONAL CATEGORÍA 6 (E.G.3;E.E.1)</t>
  </si>
  <si>
    <t>PROFESIONAL CATEGORÍA 6A (E.G.3;E.E.1)</t>
  </si>
  <si>
    <t>CONTADOR</t>
  </si>
  <si>
    <t>TRABAJADOR SOCIAL</t>
  </si>
  <si>
    <t>PROFESIONAL CATEGORÍA 7 (E.G.2)</t>
  </si>
  <si>
    <t>PROFESIONAL CATEGORÍA 8 (E.G.2)</t>
  </si>
  <si>
    <t>PROFESIONAL AUXILIAR</t>
  </si>
  <si>
    <t>Topógrafo 1</t>
  </si>
  <si>
    <t>Topógrafo Auxiliar</t>
  </si>
  <si>
    <t>Tecnólogo En Ingeniería</t>
  </si>
  <si>
    <t>Laboratorista Inspector</t>
  </si>
  <si>
    <t>Operador De Equipo</t>
  </si>
  <si>
    <t>Operador Auxiliar De Equipo</t>
  </si>
  <si>
    <t>Oficial O Inspector 2</t>
  </si>
  <si>
    <t>Laboratorista Auxiliar</t>
  </si>
  <si>
    <t>Cadenero 1</t>
  </si>
  <si>
    <t>Conductor O Motorista</t>
  </si>
  <si>
    <t>Secretaria 1</t>
  </si>
  <si>
    <t>Secretaria 2</t>
  </si>
  <si>
    <t>Cadenero 2</t>
  </si>
  <si>
    <t>Celador</t>
  </si>
  <si>
    <t>Digitador 1</t>
  </si>
  <si>
    <t>Digitador 2</t>
  </si>
  <si>
    <t>Administrador</t>
  </si>
  <si>
    <t>Almacenista</t>
  </si>
  <si>
    <t>Obrero</t>
  </si>
  <si>
    <t>CATEGORÍA</t>
  </si>
  <si>
    <t>Ingeniero Residente</t>
  </si>
  <si>
    <t>Contador</t>
  </si>
  <si>
    <t>AÑO</t>
  </si>
  <si>
    <t>CODIGO INTERNO</t>
  </si>
  <si>
    <t>CARGO</t>
  </si>
  <si>
    <t>PERSONAL PROFESIONAL</t>
  </si>
  <si>
    <t>NIVEL</t>
  </si>
  <si>
    <t>PERSONAL OPERARIO Y DE APOYO A LA GESTIÓN</t>
  </si>
  <si>
    <t>Asesor</t>
  </si>
  <si>
    <t>Especialista Geotecnista</t>
  </si>
  <si>
    <t>Diseñador Estructural</t>
  </si>
  <si>
    <t>Especialista Hidráulico</t>
  </si>
  <si>
    <t>Ing. Ambiental</t>
  </si>
  <si>
    <t>Esp. Eléctrico</t>
  </si>
  <si>
    <t>Esp. Bioclimático</t>
  </si>
  <si>
    <t>Esp. Electrónico (sonido, video)</t>
  </si>
  <si>
    <t>Esp. Seguridad y control CCTV</t>
  </si>
  <si>
    <t>Arq. Escenografo</t>
  </si>
  <si>
    <t>Director</t>
  </si>
  <si>
    <t>Especialista Arq. Diseñador Junior</t>
  </si>
  <si>
    <t>Especialista Arq. Paisajista</t>
  </si>
  <si>
    <t>Especialista Eléctrico</t>
  </si>
  <si>
    <t>Especialista Estructural</t>
  </si>
  <si>
    <t>Profesional en Pedagogía Infantil</t>
  </si>
  <si>
    <t>Coordinador Estudios</t>
  </si>
  <si>
    <t>Abogado</t>
  </si>
  <si>
    <t>Abogado Contratación</t>
  </si>
  <si>
    <t>Especialista Geotecnia</t>
  </si>
  <si>
    <t>Esp. Hidráulico</t>
  </si>
  <si>
    <t>Esp. Presupuestos y Porgramación</t>
  </si>
  <si>
    <t>Trabajador Social</t>
  </si>
  <si>
    <t>Coordinador</t>
  </si>
  <si>
    <t>Arq. Diseñador</t>
  </si>
  <si>
    <t>Esp. Geotecnista</t>
  </si>
  <si>
    <t>Ing. Forestal</t>
  </si>
  <si>
    <t>Esp. Ambiental</t>
  </si>
  <si>
    <t>Ing. Residente</t>
  </si>
  <si>
    <t>Arq. Residente</t>
  </si>
  <si>
    <t>Ing. Transito</t>
  </si>
  <si>
    <t>Residente</t>
  </si>
  <si>
    <t>Calidad</t>
  </si>
  <si>
    <t>Profesional SISOMA</t>
  </si>
  <si>
    <t>Especialista Hidrosanitario y Gas</t>
  </si>
  <si>
    <t>Profesional Calidad</t>
  </si>
  <si>
    <t>Profesional Seguridad</t>
  </si>
  <si>
    <t>SISO</t>
  </si>
  <si>
    <t>Ing. Geotecnista</t>
  </si>
  <si>
    <t>Arquitecto</t>
  </si>
  <si>
    <t>Diseñador Gráfico. (Señalitica y señalizacion)</t>
  </si>
  <si>
    <t>Coordinador de Estudios y Diseños</t>
  </si>
  <si>
    <t>Ing. Eléctrico</t>
  </si>
  <si>
    <t>Ing. Calidad</t>
  </si>
  <si>
    <t>Ing. Fiorestal</t>
  </si>
  <si>
    <t>Ing. Programación</t>
  </si>
  <si>
    <t>Ing. Hidráulico</t>
  </si>
  <si>
    <t>Presupuesto y cantificacion de obra</t>
  </si>
  <si>
    <t>Residente 2</t>
  </si>
  <si>
    <t>Arq. o Ing. Auxiliar</t>
  </si>
  <si>
    <t>EQUIV</t>
  </si>
  <si>
    <t>TOTAL</t>
  </si>
  <si>
    <t>DEDICACIÓN PERSONAL</t>
  </si>
  <si>
    <t>CANTIDAD DE PERSONAS POR ACTIVIDAD</t>
  </si>
  <si>
    <t xml:space="preserve"> VALOR HOMBRE/MES SEGÚN CATEGORÍA  </t>
  </si>
  <si>
    <t>PLAZO</t>
  </si>
  <si>
    <t>DEDICACIÓN PROMEDIO MES %</t>
  </si>
  <si>
    <t>DEDICACIÓN TOTAL HOMBRES EN EL PROYECTO</t>
  </si>
  <si>
    <t>COSTO ($) TOTAL HOMBRES EN EL PROYECTO</t>
  </si>
  <si>
    <t>A.</t>
  </si>
  <si>
    <t>SALARIO MENSUAL</t>
  </si>
  <si>
    <t>B.</t>
  </si>
  <si>
    <t>PRESTACIONES SOCIALES, SEGURIDAD SOCIAL Y OTROS ASOCIADOS</t>
  </si>
  <si>
    <t>a.</t>
  </si>
  <si>
    <t>Cesantías</t>
  </si>
  <si>
    <t>b.</t>
  </si>
  <si>
    <t>Intereses sobre cesantía</t>
  </si>
  <si>
    <t>c.</t>
  </si>
  <si>
    <t>Prima anual</t>
  </si>
  <si>
    <t>d.</t>
  </si>
  <si>
    <t>Subsidio de Transporte (permisos, bonificaciones, seguros, etc)</t>
  </si>
  <si>
    <t>e.</t>
  </si>
  <si>
    <t>SENA</t>
  </si>
  <si>
    <t>f.</t>
  </si>
  <si>
    <t>ICBF</t>
  </si>
  <si>
    <t>g.</t>
  </si>
  <si>
    <t>Sistema de seguridad social : Salud</t>
  </si>
  <si>
    <t>h.</t>
  </si>
  <si>
    <t>Sistema de seguridad social : Pensión</t>
  </si>
  <si>
    <t>i.</t>
  </si>
  <si>
    <t>Aseguradora de Riesgos Profesionales</t>
  </si>
  <si>
    <t>j.</t>
  </si>
  <si>
    <t>Vacaciones</t>
  </si>
  <si>
    <t>k.</t>
  </si>
  <si>
    <t>Dotación</t>
  </si>
  <si>
    <t>l.</t>
  </si>
  <si>
    <t>Subsidio Familiar</t>
  </si>
  <si>
    <t>C.</t>
  </si>
  <si>
    <t>COSTOS OFICINA CONSULTOR</t>
  </si>
  <si>
    <t>Arriendo Oficina, administración, servicios públicos y comunicaciones</t>
  </si>
  <si>
    <t>Útiles y Papelería y oficina consultor</t>
  </si>
  <si>
    <t>Personal Administrativo no facturado (sueldo + prestaciones)</t>
  </si>
  <si>
    <t>Personal Profesional no facturado</t>
  </si>
  <si>
    <t>Asesoria legal, tributaria y médica</t>
  </si>
  <si>
    <t>Gastos de representación</t>
  </si>
  <si>
    <t>Gastos e intereses bancarios por financiación</t>
  </si>
  <si>
    <t>Equipos y mantenimiento de oficina</t>
  </si>
  <si>
    <t>Seguros de oficina del consultor</t>
  </si>
  <si>
    <t>Correos</t>
  </si>
  <si>
    <t>Documentación Técnica</t>
  </si>
  <si>
    <t>Costos Propuestas</t>
  </si>
  <si>
    <t>D.</t>
  </si>
  <si>
    <t>COSTOS DE PREFECCIONAMIENTO (IMPUESTOS Y PÓLIZAS)</t>
  </si>
  <si>
    <t>Seriedad De La Oferta</t>
  </si>
  <si>
    <t>Cumplimiento</t>
  </si>
  <si>
    <t>Buen Manejo Del Anticipo</t>
  </si>
  <si>
    <t>Pago De Salarios, Prestaciones</t>
  </si>
  <si>
    <t>Estabilidad De La Obra</t>
  </si>
  <si>
    <t>Calidad Del Bien O Servicio</t>
  </si>
  <si>
    <t>Correcto Funcionamiento</t>
  </si>
  <si>
    <t>Provision Repuestos Y Accesorios</t>
  </si>
  <si>
    <t>Responsabilidad Civil Extracontractual</t>
  </si>
  <si>
    <t>Estampilla Universidad Distrital</t>
  </si>
  <si>
    <t>Estampilla Procultura</t>
  </si>
  <si>
    <t>Estampilla Pro Adulto Mayor</t>
  </si>
  <si>
    <t>m.</t>
  </si>
  <si>
    <t>Estampilla Universidad Pedagógica y Universidad Nacional</t>
  </si>
  <si>
    <t>n.</t>
  </si>
  <si>
    <t>o.</t>
  </si>
  <si>
    <t>p.</t>
  </si>
  <si>
    <t>CONTRIBUCIÓN ESPECIAL CONTRATOS DE OBRA PÚBLICA</t>
  </si>
  <si>
    <t>E.</t>
  </si>
  <si>
    <t>F.</t>
  </si>
  <si>
    <t>FACTOR MULTIPLICADOR FINAL</t>
  </si>
  <si>
    <t>IMPREVISTOS -- %</t>
  </si>
  <si>
    <t>HONORARIOS (Utilidades) –- % de (A+B+C+D)</t>
  </si>
  <si>
    <t>FACTOR MULTIPLICADOR DE PERSONAL %</t>
  </si>
  <si>
    <t>Tiempo (meses)</t>
  </si>
  <si>
    <t>Porcentaje</t>
  </si>
  <si>
    <t>AMPAROS</t>
  </si>
  <si>
    <t>DESDE</t>
  </si>
  <si>
    <t>HASTA</t>
  </si>
  <si>
    <t>PORCENTAJE</t>
  </si>
  <si>
    <t>SUMA ASEGURADA</t>
  </si>
  <si>
    <t>DIAS</t>
  </si>
  <si>
    <t>VALOR PRIMA</t>
  </si>
  <si>
    <t>PORCENTAJE AFECTACIÓN</t>
  </si>
  <si>
    <t>SERIEDAD DE LA OFERTA</t>
  </si>
  <si>
    <t>CUMPLIMIENTO</t>
  </si>
  <si>
    <t>BUEN MANEJO DEL ANTICIPO</t>
  </si>
  <si>
    <t>PAGO DE SALARIOS, PRESTACIONES</t>
  </si>
  <si>
    <t>ESTABILIDAD DE LA OBRA</t>
  </si>
  <si>
    <t>CALIDAD DEL BIEN O SERVICIO</t>
  </si>
  <si>
    <t>CORRECTO FUNCIONAMIENTO</t>
  </si>
  <si>
    <t>PROVISION REPUESTOS Y ACCESORIOS</t>
  </si>
  <si>
    <t>RESPONSABILIDAD CIVIL EXTRACONTRACTUAL</t>
  </si>
  <si>
    <t>DISPOSICIONES LEGALES</t>
  </si>
  <si>
    <t>VALOR DEL CONTRATO</t>
  </si>
  <si>
    <t>Disposiciones Legales</t>
  </si>
  <si>
    <t>SUBTOTAL PERSONAL</t>
  </si>
  <si>
    <t>FACTOR MULTIPLICADOR - PERSONAL</t>
  </si>
  <si>
    <t>TOTAL PERSONAL</t>
  </si>
  <si>
    <t>A – PERSONAL PROFESIONAL</t>
  </si>
  <si>
    <t>B – PERSONAL TÉCNICO – TECNÓLOGO</t>
  </si>
  <si>
    <t>C – OPERARIO Y DE APOYO A LA GESTIÓN</t>
  </si>
  <si>
    <t>PERSONAL TÉCNICO O TECNÓLOGO</t>
  </si>
  <si>
    <t>D. ALQUILER DE EQUIPOS</t>
  </si>
  <si>
    <t>E. ENSAYOS DE LABORATORIO</t>
  </si>
  <si>
    <t>CÓDIGO CIO</t>
  </si>
  <si>
    <t>DESCRIPCIÓN</t>
  </si>
  <si>
    <t>UNIDAD</t>
  </si>
  <si>
    <t>Código</t>
  </si>
  <si>
    <t>Unidad</t>
  </si>
  <si>
    <t>Fecha</t>
  </si>
  <si>
    <t>KG</t>
  </si>
  <si>
    <t>ACERO FIG. DE 1/4" A 1" 60.000 LBS</t>
  </si>
  <si>
    <t>ALAMBRE DE PUA Cal. 12½</t>
  </si>
  <si>
    <t>ML</t>
  </si>
  <si>
    <t>ALAMBRE DE PUA Cal. 12½ (Rollo 330 ML-34 Kg)</t>
  </si>
  <si>
    <t>ALAMBRE DE PUAS C-12.5X330 MTS</t>
  </si>
  <si>
    <t>ALAMBRE GALVANIZADO Cal. 12</t>
  </si>
  <si>
    <t>ALAMBRE GALVANIZADO Cal. 13</t>
  </si>
  <si>
    <t>ALAMBRE GALVANIZADO Cal. 14</t>
  </si>
  <si>
    <t>ALAMBRE GALVANIZADO Cal. 16</t>
  </si>
  <si>
    <t>UN</t>
  </si>
  <si>
    <t>ANGULO 3/16"x1"X6MT (4.5mm x 25mm)</t>
  </si>
  <si>
    <t>CABLE ALMA ACERO 1/4</t>
  </si>
  <si>
    <t>concertina 18" (Sencilla)acero inox**</t>
  </si>
  <si>
    <t>Desmonte Puerta Batient.Aluminio.</t>
  </si>
  <si>
    <t>M2</t>
  </si>
  <si>
    <t>DIAGONAL VARILLA 77CM</t>
  </si>
  <si>
    <t>Estructura Metálica **</t>
  </si>
  <si>
    <t>GRAFIL 4.0 MM - 8.0 MM</t>
  </si>
  <si>
    <t>HIERRO 1/4 Figurado</t>
  </si>
  <si>
    <t>HIERRO 40 Liso/Rect 1"</t>
  </si>
  <si>
    <t>HIERRO A-37 1/4"</t>
  </si>
  <si>
    <t>HIERRO CUADRADO 10mm</t>
  </si>
  <si>
    <t>HIERRO PR-60 1/2" Corrugado/Recto</t>
  </si>
  <si>
    <t>HIERRO PR-60 1/2" Figurado</t>
  </si>
  <si>
    <t>HIERRO PR-60 Corru/Rec 3/8"</t>
  </si>
  <si>
    <t>Instalación Puerta Batient.Aluminio.</t>
  </si>
  <si>
    <t>IPE(120) SUMINISTRO</t>
  </si>
  <si>
    <t>IPE(140) SUMINISTRO</t>
  </si>
  <si>
    <t>IPE(180) SUMINISTRO</t>
  </si>
  <si>
    <t>LAMINA COLD ROLLED Ca.18 1x2 M</t>
  </si>
  <si>
    <t>LAMINA COLD ROLLED Ca.25 1x2 M</t>
  </si>
  <si>
    <t>LAMINA COLD ROLLED Cal.- 18 1x2 M</t>
  </si>
  <si>
    <t>Lámina cold rolled cal. 18 (4'x8') (1.22x2.44) **</t>
  </si>
  <si>
    <t>LAMINA COLD ROLLED Cal.16 4x8M</t>
  </si>
  <si>
    <t>LAMINA COLD ROLLED Cal.20 1x2M</t>
  </si>
  <si>
    <t>LAMINA COLD ROLLED Cal.22 1x2M</t>
  </si>
  <si>
    <t>LAMINA COLD ROLLED Cal.24 1x2M</t>
  </si>
  <si>
    <t>LAMINA Galv. Cal. 20 1 x 2 M</t>
  </si>
  <si>
    <t>LAMINA GALVANIZADA CAL.22 (1X2M)</t>
  </si>
  <si>
    <t>LAMINA HR (1/8") 1.20X6.0M</t>
  </si>
  <si>
    <t>Malla E-050 POP (HELIACERO) 25 x 25 x 4mm **</t>
  </si>
  <si>
    <t>MALLA ELECTROSOLDADA 15X15 DE 5 mm</t>
  </si>
  <si>
    <t>Malla Electrosoldada estandar (codiACERO)**</t>
  </si>
  <si>
    <t>Malla gaviones(2*1*1-triple tors.2.7mmCal 12-S=10</t>
  </si>
  <si>
    <t>Malla M-063 POP (HELIACERO) 20 x 20 x 4mm **</t>
  </si>
  <si>
    <t>MALLA M-131 - 15 x 15 x 5mm</t>
  </si>
  <si>
    <t>MALLA M-188 - 15 x 15 x 6mm</t>
  </si>
  <si>
    <t>Malla Plastica gallinero**</t>
  </si>
  <si>
    <t>MALLA Q-1-3MM(6x2.35M)Hueco:15X15CM</t>
  </si>
  <si>
    <t>MALLA R- 21 CONCREMALLA-4mm(15x25 M )</t>
  </si>
  <si>
    <t>MALLA RAM</t>
  </si>
  <si>
    <t>MALLA SIN VENA 0.60 x 2.40 M.</t>
  </si>
  <si>
    <t>METALDECK 2"- Calibre 20 (0.94X 6.10ml)</t>
  </si>
  <si>
    <t>PALTINA HG 2X1/4"</t>
  </si>
  <si>
    <t>Perfil C 13 para soporte de tuberia **</t>
  </si>
  <si>
    <t>PERFIL CUADRADO COLDROLLED 1" CAL.18</t>
  </si>
  <si>
    <t>PERFIL DE ALMA LLENA ASTM A36</t>
  </si>
  <si>
    <t>PERFIL ESTRUCTURAL C 120 X60 1.2 MM.</t>
  </si>
  <si>
    <t>PERFIL ESTRUCTURAL C 16 Galv. 12x6mts.</t>
  </si>
  <si>
    <t>PERFIL PHR 100X50X1.5 mm</t>
  </si>
  <si>
    <t>PERFIL PHR C - 305X80X2,5</t>
  </si>
  <si>
    <t>Perno/TornilloØ3/8"L = 50mm ASTM A-325 TIPO 1</t>
  </si>
  <si>
    <t>PLATINA (0.02X0.45m) e=2cm Acero Inox.</t>
  </si>
  <si>
    <t>PLATINA (0.033X0.84m) 5/8" Acero Inoxidable</t>
  </si>
  <si>
    <t>PLATINA 0.20X0.20M; 1/4"</t>
  </si>
  <si>
    <t>Platina 1/4" de 0,3x0,3 m</t>
  </si>
  <si>
    <t>PLATINA 1/4" x 1 1/2" x 6m</t>
  </si>
  <si>
    <t>PLATINA 1/8 X 1/2"</t>
  </si>
  <si>
    <t>PLATINA 1/8" D=0.30m</t>
  </si>
  <si>
    <t>PLATINA 21/2"X 3/16"</t>
  </si>
  <si>
    <t>PLATINA 3X 1/4"</t>
  </si>
  <si>
    <t>PLATINA 3X 3/8"HIERRO</t>
  </si>
  <si>
    <t>PLATINA 5/8"X1/8**</t>
  </si>
  <si>
    <t>Platina 6mm ASTM A570 - Grado 33</t>
  </si>
  <si>
    <t>Platina de transferencia 3/4"x1/4"</t>
  </si>
  <si>
    <t>PLATINA GALVANIZADA PARA BARANDA</t>
  </si>
  <si>
    <t>PORTA AISLADOR 3 PUESTO</t>
  </si>
  <si>
    <t>Poste plastico de 9.5x9.5 mts por2.20 no reciclado</t>
  </si>
  <si>
    <t>LB</t>
  </si>
  <si>
    <t>Riel corredera cal. 18 (L=2m) **</t>
  </si>
  <si>
    <t>Rodachines corredera ROG-800 **</t>
  </si>
  <si>
    <t>PAR</t>
  </si>
  <si>
    <t>Rodachines en V 2"</t>
  </si>
  <si>
    <t>TORNILLO AUTOPERF. FIJADOR CORREA</t>
  </si>
  <si>
    <t>Tornillo ceramizado Punta Broca 8 x 11/4"***</t>
  </si>
  <si>
    <t>TORNILLO HEXAGONAL PUNTA BROCA 10X1"</t>
  </si>
  <si>
    <t>TUBO CUADRADO 3/4X3/4" Cal..16</t>
  </si>
  <si>
    <t>VARILLA ANCLAJE 1/2" X0,15M soldadda a angulo</t>
  </si>
  <si>
    <t>VARILLA ANCLAJE 3/4" X2M</t>
  </si>
  <si>
    <t>VARILLA CORRUGADA 1/4" X 6M</t>
  </si>
  <si>
    <t>VARILLA CORRUGADA 12MM X 6M</t>
  </si>
  <si>
    <t>VARILLA CORRUGADA 3/8" X 6M</t>
  </si>
  <si>
    <t>VARILLA CORRUGADA DE 1'' 60.000 Lbs X 6 Mts</t>
  </si>
  <si>
    <t>VARILLA CORRUGADA DE 3/8 X 6 ML</t>
  </si>
  <si>
    <t>VARILLA CUADRADA 1"X1"</t>
  </si>
  <si>
    <t>VARILLA LISA DE 1 1/4" Y 3/8"</t>
  </si>
  <si>
    <t>VARILLA LISA DE 1/4" A 1"</t>
  </si>
  <si>
    <t>VIGA DE ACERO CUBIERTA DE PVC</t>
  </si>
  <si>
    <t>VIGA IPE 200</t>
  </si>
  <si>
    <t>ABONO ORGANICO</t>
  </si>
  <si>
    <t>Alfalisto Gris</t>
  </si>
  <si>
    <t>ALQUILER DE CAMISA 4" X 8" (UN)</t>
  </si>
  <si>
    <t>APIQUES HASTA 50CM MATERIAL COHESIVO</t>
  </si>
  <si>
    <t>APIQUES HASTA 50CM MATERIAL GRANULAR</t>
  </si>
  <si>
    <t>M3</t>
  </si>
  <si>
    <t>Arena del Guamo **</t>
  </si>
  <si>
    <t>ARENA LAVADA DE PEÑA (Sin Transporte)</t>
  </si>
  <si>
    <t>ARENA SEMILAVADA DE PEÑA Sin transp.</t>
  </si>
  <si>
    <t>AUTOBOMBA PARA CONCRETO</t>
  </si>
  <si>
    <t>BALASTRO DE RIO</t>
  </si>
  <si>
    <t>BALASTRO GRUESO</t>
  </si>
  <si>
    <t>BASE GRANULAR (recebo) Sin transporte</t>
  </si>
  <si>
    <t>Base Granular + Transporte (recebo)</t>
  </si>
  <si>
    <t>BASE GRANULAR BG-1 / BG-2</t>
  </si>
  <si>
    <t>BASE GRANULAR BG-2 (INVIAS)</t>
  </si>
  <si>
    <t>BOMBA ESTACIONARIA DE CONCRETO</t>
  </si>
  <si>
    <t>CARBONILLA ESCORIA CON TRANSPORTE</t>
  </si>
  <si>
    <t>CBR en Campo</t>
  </si>
  <si>
    <t>CEMENTO BLANCO 40 Kg</t>
  </si>
  <si>
    <t>CEMENTO GRIS (APUS)</t>
  </si>
  <si>
    <t>TN</t>
  </si>
  <si>
    <t>CEMENTO GRIS Bulto Depos (APUS)</t>
  </si>
  <si>
    <t>CENIZA + TRANSPORTE</t>
  </si>
  <si>
    <t>CONCRETO 1500 PSI (105N) Gr=1"</t>
  </si>
  <si>
    <t>CONCRETO 1500 PSI Imperm.Gr=1"</t>
  </si>
  <si>
    <t>CONCRETO 1500 PSI Imperm.Gr=1/2"</t>
  </si>
  <si>
    <t>CONCRETO 2000 PSI (140N) COMUN Gr=1</t>
  </si>
  <si>
    <t>CONCRETO 2000 PSI COMUN Imperm.Gr=1"</t>
  </si>
  <si>
    <t>CONCRETO 2500 PSICOMUN Imperm.Gr=1"</t>
  </si>
  <si>
    <t>CONCRETO 3000 PSI (210N) COMUN Gr=1"</t>
  </si>
  <si>
    <t>CONCRETO 3000 PSI (210N) gravilla fina 1/2" ***</t>
  </si>
  <si>
    <t>CONCRETO 3000 PSI Lanzado (Inc. Bomba)</t>
  </si>
  <si>
    <t>CONCRETO 3500 PSI COMUN Imperm.Gr=1"</t>
  </si>
  <si>
    <t>CONCRETO 3500PSI (245N) COMUN Gr=1"</t>
  </si>
  <si>
    <t>CONCRETO 4000 PSI (280N) COMUN Gr=1"</t>
  </si>
  <si>
    <t>CONCRETO 4500 PSI (315N) COMUN Gr=1"</t>
  </si>
  <si>
    <t>CONCRETO 5000 PSI (350N) Blanco GF ***</t>
  </si>
  <si>
    <t>CONCRETO 5000 PSI (350N) COMUN Gr=1"</t>
  </si>
  <si>
    <t>CONCRETO 5000 PSI COMUN Imperm.Gr=1"</t>
  </si>
  <si>
    <t>CONCRETO 6000 PSI (420N)</t>
  </si>
  <si>
    <t>CONCRETO 6000 PSI Imperm.</t>
  </si>
  <si>
    <t>CORTE DE NUCLEOS DE CONCRETO</t>
  </si>
  <si>
    <t>CORTE DE PLATINA (100X50CM)</t>
  </si>
  <si>
    <t>CORTE DE PLATINA (10X10CM)</t>
  </si>
  <si>
    <t>CORTE DE PLATINA (10X60CM)</t>
  </si>
  <si>
    <t>CORTE DE PLATINA (30X64CM)</t>
  </si>
  <si>
    <t>CORTE DE VARILLA LISA</t>
  </si>
  <si>
    <t>DISEÑO DE MEZCLA ASFALTICA, MÉTODO</t>
  </si>
  <si>
    <t>DISEÑO DE MEZCLAS DE MORTERO. (CON 1</t>
  </si>
  <si>
    <t>DISEÑO DE UNA MEZCLA DE HORMIGON</t>
  </si>
  <si>
    <t>EMPRADIZACION con pasto kikuyo</t>
  </si>
  <si>
    <t>ENSAYO ABSORCION EN BLOQUES HUECOS</t>
  </si>
  <si>
    <t>ENSAYO ACELEROGRAMAS</t>
  </si>
  <si>
    <t>ENSAYO CBR EN CAMPO</t>
  </si>
  <si>
    <t>ENSAYO COLUMNA RESONANTE</t>
  </si>
  <si>
    <t>ENSAYO COMP. 1 PROBETA ESTAB. MARSHALL</t>
  </si>
  <si>
    <t>ENSAYO COMPRESION EN BLOQUES HUECOS</t>
  </si>
  <si>
    <t>ENSAYO CONSOLIDACION LENTA</t>
  </si>
  <si>
    <t>ENSAYO CONSOLIDACION RAPIDA</t>
  </si>
  <si>
    <t>ENSAYO CONSULTA SISMICA</t>
  </si>
  <si>
    <t>ENSAYO CONTENIDO DE ARCILLA</t>
  </si>
  <si>
    <t>ENSAYO DE DOBLADO EN BARRAS DE ACERO</t>
  </si>
  <si>
    <t>ENSAYO DE POROSIDAD CONCRETO</t>
  </si>
  <si>
    <t>ENSAYO DENSIDAD CONCRETO</t>
  </si>
  <si>
    <t>ENSAYO DENSIDAD EN ARENAS Y GRAVAS</t>
  </si>
  <si>
    <t>ENSAYO DOWN HOLE (0-50m) uniandes</t>
  </si>
  <si>
    <t>ENSAYO DOWN HOLE (50-100m) uniandes</t>
  </si>
  <si>
    <t>ENSAYO EQUIVALENTE DE ARENA</t>
  </si>
  <si>
    <t>ENSAYO ESTABILIDAD MARSHALL</t>
  </si>
  <si>
    <t>ENSAYO ESTABILIDAD Y FLUJO</t>
  </si>
  <si>
    <t>ENSAYO EXPANSION LIBRE EN PROBETA</t>
  </si>
  <si>
    <t>ENSAYO INDICE DE CARAS FRACTURADAS</t>
  </si>
  <si>
    <t>ENSAYO INFORMACION SUBSUELO</t>
  </si>
  <si>
    <t>ENSAYO NUCLEO DE COMPRESION</t>
  </si>
  <si>
    <t>ENSAYO PUNTO DE ABLANDAMIENTO</t>
  </si>
  <si>
    <t>ENSAYO PUNTO DE LLAMA E IGNICION</t>
  </si>
  <si>
    <t>ENSAYO RESISTENCIA A LOS SULFATOS</t>
  </si>
  <si>
    <t>ENSAYO SONDEO MECANICO, suelo blando **</t>
  </si>
  <si>
    <t>ENSAYO TRIAXIAL DINAMICO</t>
  </si>
  <si>
    <t>Extracción de Núcleos Concreto 3 "L=20cm**</t>
  </si>
  <si>
    <t>Extracción de Núcleos Concreto 3 "L=21-30cm**</t>
  </si>
  <si>
    <t>Extracción de Núcleos Concreto 3"L=31-40cm</t>
  </si>
  <si>
    <t>Extracción de Núcleos Concreto 3"L=41-50cm</t>
  </si>
  <si>
    <t>Extracción de Núcleos Concreto 3"L=51-60cm</t>
  </si>
  <si>
    <t>Extracción de Núcleos Concreto 3"L=61-65cm</t>
  </si>
  <si>
    <t>Extracción de Núcleos de 4" de Pavimento asf.</t>
  </si>
  <si>
    <t>GRANITO DE MARMOL N°2 (40KG).</t>
  </si>
  <si>
    <t>GRANITO DEL 2 A 3 BLANCO NEIVA (40Kg)</t>
  </si>
  <si>
    <t>GRANULOMETRIA CON HIDROMETRO</t>
  </si>
  <si>
    <t>GRAVILLA BLANCA</t>
  </si>
  <si>
    <t>Gravilla de rio (Material.)</t>
  </si>
  <si>
    <t>Gravilla de rio 3/4" (Con Transporte)</t>
  </si>
  <si>
    <t>GRAVILLA GRIS</t>
  </si>
  <si>
    <t>GRAVILLA NEGRA</t>
  </si>
  <si>
    <t>Humedad Natural</t>
  </si>
  <si>
    <t>Limites de Consistencia Atterberg</t>
  </si>
  <si>
    <t>MASILLAEPOXICA PÁRA METAL (50 GR)</t>
  </si>
  <si>
    <t>Mortero 1500 PSI Corriente** (1:7)</t>
  </si>
  <si>
    <t>MORTERO 2000 PSI Cte. - Ar</t>
  </si>
  <si>
    <t>Mortero 2000 PSI grouting **</t>
  </si>
  <si>
    <t>MORTERO 2500 PSI Cte.</t>
  </si>
  <si>
    <t>MORTERO 3000 PSI Cte.</t>
  </si>
  <si>
    <t>Mortero 3000 PSI grouting **</t>
  </si>
  <si>
    <t>MORTERO 3500 PSI Cte.</t>
  </si>
  <si>
    <t>MORTERO 4000 PSI Cte.</t>
  </si>
  <si>
    <t>Mortero 4000 PSI grouting **</t>
  </si>
  <si>
    <t>MORTERO 4500 PSI Cte.</t>
  </si>
  <si>
    <t>MORTERO 5000 PSI Cte.</t>
  </si>
  <si>
    <t>NUCLEOS DE ASFALTO</t>
  </si>
  <si>
    <t>OXICLORURO DE COBRE</t>
  </si>
  <si>
    <t>PIEDRA BOLA (Sum+Inst)**</t>
  </si>
  <si>
    <t>PIEDRA DE RIO</t>
  </si>
  <si>
    <t>PIEDRA GAVION</t>
  </si>
  <si>
    <t>PILOTE EN CONCRETO PROCESO D. 0.60</t>
  </si>
  <si>
    <t>PILOTE EN CONCRETO PROCESO D. 0.70</t>
  </si>
  <si>
    <t>PILOTE EN CONCRETO PROCESO D. 0.80</t>
  </si>
  <si>
    <t>Recebo Afirmado Sum+Transp &gt;15000 m3 **</t>
  </si>
  <si>
    <t>RECEBO MEJORADO CANTERA Obra</t>
  </si>
  <si>
    <t>Recebo Subbase granular+ Transporte</t>
  </si>
  <si>
    <t>RETIRO DE ESCOMBROS CON RETRO</t>
  </si>
  <si>
    <t>Rotura en concreto Cámara ETB</t>
  </si>
  <si>
    <t>TIERRA NEGRA +TRANSPORTE</t>
  </si>
  <si>
    <t>Tierra negra selec. con cascarilla y abono org.**</t>
  </si>
  <si>
    <t>Tierra seleccionada producto de excavacion **</t>
  </si>
  <si>
    <t>Transporte+Disposicion Final Escombros Vj 6m3</t>
  </si>
  <si>
    <t>Triturado 1 1/2" (Suministro + Transporte)</t>
  </si>
  <si>
    <t>Triturado 1" Lavado (Sin Transporte)*</t>
  </si>
  <si>
    <t>Triturado 3-4" **</t>
  </si>
  <si>
    <t>Triturado 3/4" a 1" Lavado(Inc. transporte) **</t>
  </si>
  <si>
    <t>Vehículo con Capacidad Mayor a 3 Ton.</t>
  </si>
  <si>
    <t>MES</t>
  </si>
  <si>
    <t>Vehículo de transporte de 1300 a 2000cc.</t>
  </si>
  <si>
    <t>Vehículo de transporte Mayores a 2000cc.</t>
  </si>
  <si>
    <t>YESO (saco de 25Kg)</t>
  </si>
  <si>
    <t>YESO PIRAMIDE</t>
  </si>
  <si>
    <t>ADOQUIN (6X12X24) EN OBRA</t>
  </si>
  <si>
    <t>ADOQUIN 3x6x25 S/CRIST.</t>
  </si>
  <si>
    <t>ADOQUIN CONC.A-6 OBRA (10x20x6)</t>
  </si>
  <si>
    <t>ADOQUIN CONC.A-8 OBRA (10x20x8)</t>
  </si>
  <si>
    <t>Adoquín Curvo Ecológico Traf. Peatonal 33x16x3.5</t>
  </si>
  <si>
    <t>Adoquin de arcilla tipo vehicular (20x10x8) obra</t>
  </si>
  <si>
    <t>Adoquin ecologico 20x20x3.8 **</t>
  </si>
  <si>
    <t>Adoquin ecologico 29x43x8 GRAMOQUIN</t>
  </si>
  <si>
    <t>Adoquin Estructural fino Ecologico 6x12x24.5cm **</t>
  </si>
  <si>
    <t>ALFAJIA 6 MOORE Nat. Fab.</t>
  </si>
  <si>
    <t>BLOQ. CONCRETO 20X20X40 + Transporte</t>
  </si>
  <si>
    <t>BLOQUE #3 YOMASA 31.5x23x7 Perforado Fab.</t>
  </si>
  <si>
    <t>BLOQUE #3 YOMASA 31.5x23x7 Perforado Obra</t>
  </si>
  <si>
    <t>BLOQUE #4 32 x 20 x 9</t>
  </si>
  <si>
    <t>BLOQUE #4 STA/FE 33x23x9 Fab.</t>
  </si>
  <si>
    <t>BLOQUE #4 STA/FE 33x23x9 Obra</t>
  </si>
  <si>
    <t>BLOQUE #4 USME 16.5x23x9 Medio Fab.</t>
  </si>
  <si>
    <t>BLOQUE #4 USME TRADICIONAL 33x23x9 Fab.</t>
  </si>
  <si>
    <t>BLOQUE #4 YOMASA 30x20x10 Estandar Fab.</t>
  </si>
  <si>
    <t>BLOQUE #4S YOMASA 30x20x10 Perforado Obra</t>
  </si>
  <si>
    <t>BLOQUE #5 STA/FE 33x23x11.5 Fab.</t>
  </si>
  <si>
    <t>BLOQUE #5S YOMASA 30x20x12 Perforado Fab.</t>
  </si>
  <si>
    <t>BLOQUE #5S YOMASA 30x20x12 Perforado Obra</t>
  </si>
  <si>
    <t>BLOQUE CEMENTO TIPO SPLIT 15X20X40</t>
  </si>
  <si>
    <t>Bloque concreto 12x20x40 enteroFab. **</t>
  </si>
  <si>
    <t>BLOQUE DIV. CONCRETODO 10x20x40 Fab.</t>
  </si>
  <si>
    <t>BLOQUE DIV. MODULARES 9x19x19 Liso Obra</t>
  </si>
  <si>
    <t>BLOQUE DIV. MODULARES 9x19x39 Liso Obra</t>
  </si>
  <si>
    <t>BLOQUE MEDIO #5(33X11.5X11.5CM) HELIOS</t>
  </si>
  <si>
    <t>GRIFERIA LAVAMANOS FENIX DE 8" GRIVAL</t>
  </si>
  <si>
    <t>JAMBAS 16x6 MOORE NATURAL Fab.</t>
  </si>
  <si>
    <t>JAMBAS 16x6 MOORE Vitrif. Fab.</t>
  </si>
  <si>
    <t>LADRIBLOC 12 STA/FE -19X12X39 Obra.</t>
  </si>
  <si>
    <t>LADRIBLOC 14 STA/FE 39x14x19 Fab.</t>
  </si>
  <si>
    <t>LADRILLO ½ LUNA MOORE 25x12.5x6 Nat. Fab.</t>
  </si>
  <si>
    <t>LADRILLO ½ LUNA MOORE 25x12.5x6 Vtrif. Fab.</t>
  </si>
  <si>
    <t>LADRILLO 20x10x4 Obra</t>
  </si>
  <si>
    <t>LADRILLO COCO PARA REVOCAR 10X19X39</t>
  </si>
  <si>
    <t>LADRILLO ESTRUCT. YOMASA 24x12x7 Fab.</t>
  </si>
  <si>
    <t>LADRILLO ESTRUCT. YOMASA 24x12x7 Obra</t>
  </si>
  <si>
    <t>LADRILLO ESTRUCTURAL G 29X14.5X9 fab</t>
  </si>
  <si>
    <t>LADRILLO ESTRUCTURAL G 29X14.5X9 obra</t>
  </si>
  <si>
    <t>LADRILLO LIVIANO 24x12x7 Cocido Obra</t>
  </si>
  <si>
    <t>LADRILLO ME REJILLA SUPER 16X12X6 fab</t>
  </si>
  <si>
    <t>LADRILLO ME REJILLA SUPER 16X12X6 obra</t>
  </si>
  <si>
    <t>LADRILLO PRENSADO Liviano 24.5 x 6 x 12 cm</t>
  </si>
  <si>
    <t>LADRILLO R/OLAS MOORE 30x13.5x6 Nat. Fab.</t>
  </si>
  <si>
    <t>LADRILLO R/OLAS MOORE 30x15 Vtrif. Fab.</t>
  </si>
  <si>
    <t>LADRILLO RECOCIDO (12X24X6) EN OBRA</t>
  </si>
  <si>
    <t>LADRILLO REJILLA MOORE 26x12.5x6 nat. Fab.</t>
  </si>
  <si>
    <t>LADRILLO REJILLA YOMASA 24x12x7 Osc Fab.</t>
  </si>
  <si>
    <t>LADRILLO REJILLA YOMASA 24x12x7 Osc. Obra</t>
  </si>
  <si>
    <t>Lamina concret aligerado fibra de vidrio GRC **</t>
  </si>
  <si>
    <t>LAMINA EN DRY WALL 3/8"</t>
  </si>
  <si>
    <t>LAMINA EN DRY WALL 5/8"</t>
  </si>
  <si>
    <t>MINERAL COLOR ROJO</t>
  </si>
  <si>
    <t>VITROBLOCK PISO</t>
  </si>
  <si>
    <t>VITROMURO .0.19 x0.19x0.08</t>
  </si>
  <si>
    <t>ACRILICO 2mm.</t>
  </si>
  <si>
    <t>ACRILICO 3mm. (Opal-Lámina de 1,20x1.80m)</t>
  </si>
  <si>
    <t>ACUSTIFIBRA S/inst. Fglas</t>
  </si>
  <si>
    <t>AISLAPOR LE BARON .61x1.22 25mm</t>
  </si>
  <si>
    <t>AISLAPOR TAYRONA .62x1.22 25mm</t>
  </si>
  <si>
    <t>ANCLAJE METALICO DE ROSCA INTERNA (1/4")</t>
  </si>
  <si>
    <t>ANGULO 30X20 CAL.26 L=2.44M</t>
  </si>
  <si>
    <t>BAQUETON Y ESQUINERAS APLICADO</t>
  </si>
  <si>
    <t>CORNISA DECORADA</t>
  </si>
  <si>
    <t>CORNISA MEDIACANA ATENAS</t>
  </si>
  <si>
    <t>CORNISA PECHO DE PALOMA</t>
  </si>
  <si>
    <t>DURACUSTIC ROCKS Fglas</t>
  </si>
  <si>
    <t>PLC</t>
  </si>
  <si>
    <t>FRESCASA M.B.I. S/inst. Fglas</t>
  </si>
  <si>
    <t>ICOPOR 1 Cm. DENSIDAD 15 1x1</t>
  </si>
  <si>
    <t>LAMINA ACRILICO COLOR 3MM (1.20X1.80M)</t>
  </si>
  <si>
    <t>LAMINA COSMOS RH 95 60x60 15 mm</t>
  </si>
  <si>
    <t>LAMINA DE ICOPOR DE 1X1X0.5 cmD-10</t>
  </si>
  <si>
    <t>LAMINA DE ICOPOR DE 1X1X1 cm D-10</t>
  </si>
  <si>
    <t>LAMINA DE ICOPOR DE 1X1X1.5 cm D-10</t>
  </si>
  <si>
    <t>LAMINA DE ICOPOR DE 1X1X3 cm D-10</t>
  </si>
  <si>
    <t>LAMINA DE ICOPOR DE 1X1X4 cm D-10</t>
  </si>
  <si>
    <t>Lamina en Superboard (1.22x2.44) 8mm **</t>
  </si>
  <si>
    <t>Lamina en Superboard 17MM</t>
  </si>
  <si>
    <t>Lamina en Superboard modular **</t>
  </si>
  <si>
    <t>LAMINA ENCORE 1933</t>
  </si>
  <si>
    <t>LAMINA ETERBOARD 10MM-1.22X2.44M</t>
  </si>
  <si>
    <t>LAMINA ETERBOARD 10mm 2.44X1.22</t>
  </si>
  <si>
    <t>LAMINA ETERBOARD 17MM-1.22X2.44M</t>
  </si>
  <si>
    <t>LAMINA ETERBOARD 8MM-1.22X2.44M</t>
  </si>
  <si>
    <t>LAMINA F.FISS. SECOND LOOK 24x48x3/4"</t>
  </si>
  <si>
    <t>LAMINA F.FISS.FIRE GUARD 24x48x5/8"</t>
  </si>
  <si>
    <t>LAMINA FIBROCEMENTO 14MM-1.22X2.44M</t>
  </si>
  <si>
    <t>LAMINA FUTURA RH 70 1.22x61 14 mm</t>
  </si>
  <si>
    <t>LUXALON Alumin espejo V5 Decor</t>
  </si>
  <si>
    <t>LUXALON Aluzinc LISO V5 Decor</t>
  </si>
  <si>
    <t>LUXALON Bandeja Aluminio Natural</t>
  </si>
  <si>
    <t>LUXALON Minicell 5x5 Aluzinc</t>
  </si>
  <si>
    <t>MEDALLON EN YESO MD3</t>
  </si>
  <si>
    <t>MONOACUSTIC0 1 1/2" S/inst. Fglas</t>
  </si>
  <si>
    <t>MURO TOLETE COMÚN 0.12</t>
  </si>
  <si>
    <t>PARAL VERTICAL DE(3,5/8") L=3.00M CAL.26</t>
  </si>
  <si>
    <t>PERFIL OMEGA(60.3MM) L=3.05M CAL.26</t>
  </si>
  <si>
    <t>PERFILERIA PARA CIELORASO EN DRY WALL</t>
  </si>
  <si>
    <t>PLACA BASE CONCRETO 0.10</t>
  </si>
  <si>
    <t>PLACA PLANA 122x122x4m ETERNIT</t>
  </si>
  <si>
    <t>PLACA PLANA 122x122x6m ETERNIT</t>
  </si>
  <si>
    <t>PLACA PLANA 122x244x6m ETERNIT</t>
  </si>
  <si>
    <t>PLACA PLANA 122x61x4mm ETERNIT</t>
  </si>
  <si>
    <t>VIGUETA CIELO RASO CALIBRE 26 (2.44M)</t>
  </si>
  <si>
    <t>VIGUETA CIELO RASO CALIBRE 28 L=2.44</t>
  </si>
  <si>
    <t>VIGUETA PRINCIPAL(L=3.05M) CAL.26</t>
  </si>
  <si>
    <t>BAJANTE CODO 90°PVC (RAINGO)</t>
  </si>
  <si>
    <t>BAJANTE Rect. AR x2.5M ETERNIT</t>
  </si>
  <si>
    <t>BAJANTE Rect. CR x2.5M ETERNIT</t>
  </si>
  <si>
    <t>BOVEDA CIRCULAR No.1 120x155</t>
  </si>
  <si>
    <t>BOVEDA CIRCULAR No.2 159x110</t>
  </si>
  <si>
    <t>BOVEDA CIRCULAR No.3 245x155</t>
  </si>
  <si>
    <t>BOVEDA CIRCULAR No.4 275x164</t>
  </si>
  <si>
    <t>CABALLETE FIJO T.ONDULADA ETERNIT</t>
  </si>
  <si>
    <t>CABALLETE NATURAL Artic. MOORE</t>
  </si>
  <si>
    <t>CABALLETE ONDULADO 50 x 112</t>
  </si>
  <si>
    <t>CABALLETE ONDULIT ARTICULADO ETERNIT</t>
  </si>
  <si>
    <t>CABALLETE ONDULIT FIJO ETERNIT</t>
  </si>
  <si>
    <t>CABALLETE ONDULIT UNIVERSAL ETERNIT</t>
  </si>
  <si>
    <t>CABALLETE TRIPLANO 52x107 3mm.</t>
  </si>
  <si>
    <t>CANAL PVC (RAINGO)</t>
  </si>
  <si>
    <t>CANAL S/Circ. AS x250m ETERNIT</t>
  </si>
  <si>
    <t>CANAL S/Circ. CS x250m ETERNIT</t>
  </si>
  <si>
    <t>CANAL S/Circ.BSx250m ETERNIT</t>
  </si>
  <si>
    <t>CANAL S/PORTE PVC (RAINGO)</t>
  </si>
  <si>
    <t>CANAL TAPA EXTERNA PVC(RAINGO)</t>
  </si>
  <si>
    <t>CANALETA 90-240x100 ACRILICA</t>
  </si>
  <si>
    <t>CANALETA 90-292x100 ACRILICA</t>
  </si>
  <si>
    <t>Cinta selladora microperforada /33</t>
  </si>
  <si>
    <t>Cub.Sencilla.Deck333CAlumin-Pintura2Caras</t>
  </si>
  <si>
    <t>CUBIERTA Arq. Galv. 3.05</t>
  </si>
  <si>
    <t>CUBIERTA Arq. Galv.3.66 ACESCO</t>
  </si>
  <si>
    <t>CUBIERTA ROYALCO</t>
  </si>
  <si>
    <t>CUBIERTA SANDWICH FIBRA GALV. cal.28</t>
  </si>
  <si>
    <t>CUBIERTA SANDWICH ICOPOR ALUZINC cal.28</t>
  </si>
  <si>
    <t>CUBIERTA SANDWICH ICOPOR GALV. cal.28</t>
  </si>
  <si>
    <t>CUBIERTA SANDWICH POLIURET. GALV. cal.28</t>
  </si>
  <si>
    <t>CUBIERTA SENCILLA ALUZINC cal.28 2.5m</t>
  </si>
  <si>
    <t>CUBIERTA SENCILLA GALV. cal.28 2.5m</t>
  </si>
  <si>
    <t>CUBIERTA SENCILLA GALV. cal.28 3.5m</t>
  </si>
  <si>
    <t>DOMO Cuadr.BURBUJA 117x117 3mm</t>
  </si>
  <si>
    <t>DOMO Cuadr.DIAMANT 117x117 3mm</t>
  </si>
  <si>
    <t>ELEMENTOS DE FIJACION TEJA CINDU</t>
  </si>
  <si>
    <t>Elementos fijacion Archivador**</t>
  </si>
  <si>
    <t>elementos fijacion bandit**</t>
  </si>
  <si>
    <t>Elementos Varios Repar.Juego Madera**</t>
  </si>
  <si>
    <t>FIJADOR ALA Compl.CANALETA-43 ETERNIT</t>
  </si>
  <si>
    <t>FIJADOR ALA Compl.CANALETA-90</t>
  </si>
  <si>
    <t>GANCHO PLACA Ond.150mm FIBROCEMENTO</t>
  </si>
  <si>
    <t>Herraje 30x30</t>
  </si>
  <si>
    <t>Làmina Policarbonato Alveolar transp. 6mm</t>
  </si>
  <si>
    <t>Perfiles angulares A572 Gr 50 Coliseo Tunal</t>
  </si>
  <si>
    <t>PLACA ACANALADA 60x120 ETERNIT</t>
  </si>
  <si>
    <t>PLACA ACANALADA 60x170 ETERNIT</t>
  </si>
  <si>
    <t>PLACA ACANALADA 60x240 ETERNIT</t>
  </si>
  <si>
    <t>PLACA ACANALADA 60x340 ETERNIT</t>
  </si>
  <si>
    <t>Poliuretano 1 mm **</t>
  </si>
  <si>
    <t>Poliuretano 4 mm **</t>
  </si>
  <si>
    <t>Remate Lateral Contra Muro 0.25m Aluzinc</t>
  </si>
  <si>
    <t>Remate SuperiorTeja CumbreraDos Aguas Aluzinc</t>
  </si>
  <si>
    <t>SUPERCANALETA 90x240x100 Colom</t>
  </si>
  <si>
    <t>TEJA "S" Natural Terracota SANTAFE</t>
  </si>
  <si>
    <t>TEJA ACRILICA No. 10 Ond. 3mm.</t>
  </si>
  <si>
    <t>TEJA CABLLETE AA Ref.771 MOORE</t>
  </si>
  <si>
    <t>TEJA CABLLETE AA Ref.772 MOORE</t>
  </si>
  <si>
    <t>Teja Cal24 termoAcustic2Cara pintad luxacustic **</t>
  </si>
  <si>
    <t>Teja Cal24termoAcustica sinPintar luxacustic poliu</t>
  </si>
  <si>
    <t>TEJA CINDU CLIMATIZADA ancho .68</t>
  </si>
  <si>
    <t>TEJA CINDU CLIMATIZADA ancho .78</t>
  </si>
  <si>
    <t>TEJA HEXAGONAL 3.5 mm.</t>
  </si>
  <si>
    <t>TEJA PLACA Ond. No. 10 ETERNIT</t>
  </si>
  <si>
    <t>TEJA PLANA 25x15 NATURAL MOORE</t>
  </si>
  <si>
    <t>TEJA PLANA 25x17 NATURAL MOORE</t>
  </si>
  <si>
    <t>TEJA RECTANGULAR 3.5 mm.</t>
  </si>
  <si>
    <t>TEJA ROYALCO ANDINA</t>
  </si>
  <si>
    <t>TEJA RURALIT No.4</t>
  </si>
  <si>
    <t>TEJA RURALIT No.6</t>
  </si>
  <si>
    <t>TEJA RURALIT No.8</t>
  </si>
  <si>
    <t>TEJA SHINGLE Marathon</t>
  </si>
  <si>
    <t>TEJA SHINGLE SPANISH RED S/inst. Fglas</t>
  </si>
  <si>
    <t>TEJA TEJALIT # 4 DOBLE ETERNIT</t>
  </si>
  <si>
    <t>TEJA TEJALIT # 6 DOBLE ETERNIT</t>
  </si>
  <si>
    <t>TEJA TEJALIT # 8 DOBLE ETERNIT</t>
  </si>
  <si>
    <t>TEJA Tripl.No.1 179x117 Acr.2mm</t>
  </si>
  <si>
    <t>TEJA Tripl.No.1 179x117Acr.3mm</t>
  </si>
  <si>
    <t>TEJA Tripl.No.2 240x117 Acr.2mm</t>
  </si>
  <si>
    <t>TEJA Tripl.No.2 240x117 Acr.3mm</t>
  </si>
  <si>
    <t>TERMINAL LATERAL No. 4 ETERNIT</t>
  </si>
  <si>
    <t>TERMINAL LATERAL No. 6 ETERNIT</t>
  </si>
  <si>
    <t>TORNILL0 FIJACION METALICO CANALETA-90</t>
  </si>
  <si>
    <t>TORNILLO COMPL.METALcCAN-43 ETERNIT</t>
  </si>
  <si>
    <t>TRABA COMPL. C-90 ETERNIT</t>
  </si>
  <si>
    <t>VITROLIT (MARQUESINAS)</t>
  </si>
  <si>
    <t>ACABADOS FACHALETA DE PVC</t>
  </si>
  <si>
    <t>Adoquín de arcilla tipo tolete **</t>
  </si>
  <si>
    <t>ADOQUIN LIV. MOORE 15x15x5 Nat.</t>
  </si>
  <si>
    <t>ADOQUIN Liv. Nat.20x10x3.5 MOORE</t>
  </si>
  <si>
    <t>ADOQUIN Liv. Nat.Corbati</t>
  </si>
  <si>
    <t>ADOQUIN Nat. 15x15x3.5 MOORE</t>
  </si>
  <si>
    <t>ADOQUIN Nat. 20x10x5 MOORE</t>
  </si>
  <si>
    <t>ADOQUIN Nat. 26x12.5x6 TRAF.VEHIC.LIV</t>
  </si>
  <si>
    <t>ADOQUIN Natural. 26x12.5x3.5 MOORE</t>
  </si>
  <si>
    <t>ADOQUIN VEHICULAR 8x10x20 Santafé Español</t>
  </si>
  <si>
    <t>ADOQUIN VEHICULAR SULTANA</t>
  </si>
  <si>
    <t>ADOQUIN Vitrif. 20x10x5 MOORE</t>
  </si>
  <si>
    <t>ADOQUIN Vitrif. CORBATIN</t>
  </si>
  <si>
    <t>ADOQUIN Vitrif. ESCAMA MOORE</t>
  </si>
  <si>
    <t>ALCOHOL ETÍLICO AL 97%</t>
  </si>
  <si>
    <t>ALFACOLOR 1-3 BLANCO (5Kg-1)</t>
  </si>
  <si>
    <t>ALFACOLOR 1-5 PLUS NEGRO (5Kg)</t>
  </si>
  <si>
    <t>ALFALISTO PLUS (25Kg)</t>
  </si>
  <si>
    <t>ALFARJIA GRABADA 12x17x7 fab</t>
  </si>
  <si>
    <t>ALFARJIA GRABADA 12x17x7 obra</t>
  </si>
  <si>
    <t>ALFOMBRA ALFA KASHMIR IMPERIAL</t>
  </si>
  <si>
    <t>ALFOMBRA ALFA PREMIER (NYLON)</t>
  </si>
  <si>
    <t>ALFOMBRA ALFA SPLENDOR (NYLON)</t>
  </si>
  <si>
    <t>ALFOMBRA ALFA VICTORY</t>
  </si>
  <si>
    <t>ALFOMBRA PAVCO FLORESTA II Inst.</t>
  </si>
  <si>
    <t>ALFOMBRA PAVCO IGUAZU Inst.</t>
  </si>
  <si>
    <t>ALFOMBRA PAVCO MAGISTRAL Inst.</t>
  </si>
  <si>
    <t>ALFOMBRA PAVCO MALAGA sahara Inst.</t>
  </si>
  <si>
    <t>ALFOMBRA PAVCO MINK Inst.</t>
  </si>
  <si>
    <t>ALFOMBRA PAVCO MONACO Inst.</t>
  </si>
  <si>
    <t>ALFOMBRA PAVCO OASIS Inst.</t>
  </si>
  <si>
    <t>ALFOMBRA PAVCO SOLAR Inst.</t>
  </si>
  <si>
    <t>ALFOMBRA PAVCO TUNEZ II Inst.</t>
  </si>
  <si>
    <t>Arcilla **</t>
  </si>
  <si>
    <t>Baldosa Grano de Marmol 30 x 60 PerlatoClaroAlfa</t>
  </si>
  <si>
    <t>BALDOSA GRANO MARMOL GR-5 33.3 x 33.3</t>
  </si>
  <si>
    <t>BALDOSIN GRANITO MARMOL Blc.#4 DELTA</t>
  </si>
  <si>
    <t>BALDOSIN MARMOL GRIS #4 DELTA 30 x 30</t>
  </si>
  <si>
    <t>BALDOSIN MARMOL GRIS #4 DELTA 33 x 33</t>
  </si>
  <si>
    <t>Black out negro **</t>
  </si>
  <si>
    <t>BLOQUE ENCHAPE EA-10</t>
  </si>
  <si>
    <t>BLOQUE ENCHAPE TEI-18</t>
  </si>
  <si>
    <t>BLOQUE ENCHAPE TPI-16</t>
  </si>
  <si>
    <t>Bocel (1/4) laminado nacional **</t>
  </si>
  <si>
    <t>Bocel (perfil T) laminado nacional **</t>
  </si>
  <si>
    <t>BOQUILLA BLANCA -1 (Saco de 25 Kg)</t>
  </si>
  <si>
    <t>BOQUILLA COLORES Alfagres o similar</t>
  </si>
  <si>
    <t>BOQUILLA CONCOLOR PORCELANATO</t>
  </si>
  <si>
    <t>Bordillo Piedra Muñeca (100x300x1000)</t>
  </si>
  <si>
    <t>Celoscreen liso Paso 120 Aluzinc</t>
  </si>
  <si>
    <t>CELOSIA NATURAL PISO MOORE</t>
  </si>
  <si>
    <t>CELOSIA VITRIFICADO PISO MOORE</t>
  </si>
  <si>
    <t>CERAMICA BLANCA 20x35CM</t>
  </si>
  <si>
    <t>Cerámica importada antártica 33x60 **</t>
  </si>
  <si>
    <t>CONTRAPASOS ESCALERA Vinisol .Inst PAVCO</t>
  </si>
  <si>
    <t>Deck Liston WPC Macizo A=16cm ; E=2cm , L=3m</t>
  </si>
  <si>
    <t>EMEFLEX MOZAICO INST.</t>
  </si>
  <si>
    <t>ENCHAPE ANTICADO TICINO 25 x 25 CRNA</t>
  </si>
  <si>
    <t>Enchape blanco 25x40cm brillante**</t>
  </si>
  <si>
    <t>ENCHAPE CARRARA REC BLANCO 30 X 60</t>
  </si>
  <si>
    <t>ENCHAPE CLASICA CARRARA 30x45 CRNA</t>
  </si>
  <si>
    <t>ENCHAPE CLASICA MADRID 20*30 CRNA</t>
  </si>
  <si>
    <t>ENCHAPE CLASICA MIRO 25x35 CRNA</t>
  </si>
  <si>
    <t>ENCHAPE CLASICA ROMA 25x35 CRNA</t>
  </si>
  <si>
    <t>ENCHAPE CLASICA VICTORIA 20x30 CRNA</t>
  </si>
  <si>
    <t>ENCHAPE CRISTANAC</t>
  </si>
  <si>
    <t>ENCHAPE ITALICA BEIGE 20x30 CRNA</t>
  </si>
  <si>
    <t>ENCHAPE JULIANA BALNCO 20 x 30 CRNA</t>
  </si>
  <si>
    <t>ENCHAPE LUMIK 25x35 CRNA</t>
  </si>
  <si>
    <t>ENCHAPE LUMIK BLANCO 25x35 CRNA</t>
  </si>
  <si>
    <t>ENCHAPE MACEDONIA 25 x 25 CRNA</t>
  </si>
  <si>
    <t>ENCHAPE MURO NEVADA 45*30 CRNA</t>
  </si>
  <si>
    <t>ENCHAPE PRESTIGIO BALTICO 25x35 ITALIA</t>
  </si>
  <si>
    <t>ENCHAPE TAMPICO BEIGE 20x30 CRNA</t>
  </si>
  <si>
    <t>ENCHAPE TURQUI AZUL 25x25 CRNA</t>
  </si>
  <si>
    <t>ENCHAPE VERACRUZ AZUL 20*30 CRNA</t>
  </si>
  <si>
    <t>ESCALGRES ROJO 30.5 X 30.5</t>
  </si>
  <si>
    <t>ESQUINERA DE 6 NATURAL MOORE</t>
  </si>
  <si>
    <t>ESQUINERA DE 6 Vitrif. MOORE</t>
  </si>
  <si>
    <t>ESQUINERA DE 8 NATURAL MOORE</t>
  </si>
  <si>
    <t>ESQUINERA DE 8 Vitrif. MOORE</t>
  </si>
  <si>
    <t>ESQUINERO PISO EASY DECK AQUA</t>
  </si>
  <si>
    <t>ESTUCOR BLANCO CRNA</t>
  </si>
  <si>
    <t>FIJA-MIX BOLSA DE 2 KG ALFA</t>
  </si>
  <si>
    <t>Grama Sintetica poli 700 Grs + (Sum + trans+ins)</t>
  </si>
  <si>
    <t>GRANITO NAT.GOLDEN CREAM</t>
  </si>
  <si>
    <t>GRANITO NAT.GRIS GUAYANA 305x305x 10</t>
  </si>
  <si>
    <t>GRANITO NAT.GRIS GUAYANA CUADREADO</t>
  </si>
  <si>
    <t>GRANITO NAT.JASPE 305x305x10</t>
  </si>
  <si>
    <t>GRANITO NAT.NEGRO ABSOLUTO 305x305x10</t>
  </si>
  <si>
    <t>GRANITO NAT.ROJO GUAYANA 305x305x10</t>
  </si>
  <si>
    <t>GRANITO NAT.ROSA PORRINO 305x305x10</t>
  </si>
  <si>
    <t>GRANITO NAT.VERDE UBATUBA</t>
  </si>
  <si>
    <t>GRANITO NAT.VERDE UBATUBA (305x305x20)</t>
  </si>
  <si>
    <t>GRANITO NEGRO ABSOLUTO</t>
  </si>
  <si>
    <t>GUARDAESCOBA DE PVC</t>
  </si>
  <si>
    <t>GUARDAESCOBA h=0.10m PAVCO</t>
  </si>
  <si>
    <t>GUARDAESCOBA MARMOL 7x33 GRS DELTA</t>
  </si>
  <si>
    <t>GUARDAESCOBA MARMOL Blc.7x30 DELTA</t>
  </si>
  <si>
    <t>GUARDAESCOBA O ZOCALO BH5 (33X7.2-1)</t>
  </si>
  <si>
    <t>Guardaescoba para piso laminado nacional 8cm **</t>
  </si>
  <si>
    <t>GUARDAESCOBA VINISOL 6.8Inst PAVCO</t>
  </si>
  <si>
    <t>GUARDAESCOBA ZAPAN (Suministro) h= o,10</t>
  </si>
  <si>
    <t>JUNTA PLUS (BOLSA DE 5 Kg)</t>
  </si>
  <si>
    <t>Llanta Reciclada de 1-2 MM Negra</t>
  </si>
  <si>
    <t>Loseta concreto tipo IDU A-30 (60x40x6) **</t>
  </si>
  <si>
    <t>Loseta concreto tipo IDU A-40 (60x20x6) **</t>
  </si>
  <si>
    <t>Loseta concreto tipo IDU A-50 (40x40x6)**</t>
  </si>
  <si>
    <t>Loseta concreto tipo IDU A-55 A-56 (40x40x6)**</t>
  </si>
  <si>
    <t>Loseta concreto tipo IDU A-60 (20x40x6)**</t>
  </si>
  <si>
    <t>MALLA CERAMICA PIEDRACID NEGRO 30x30 **</t>
  </si>
  <si>
    <t>Mant. puert. vidrio port. IDRD</t>
  </si>
  <si>
    <t>MARMOL BOTTICINO CLASICO (305x305x20)</t>
  </si>
  <si>
    <t>MARMOL BOTTICINO CLASICO CUADREADO</t>
  </si>
  <si>
    <t>MARMOL BOTTICINO CREMO PLACAS</t>
  </si>
  <si>
    <t>MARMOL BOTTICINO FLORITO (305x305x10)</t>
  </si>
  <si>
    <t>MARMOL CAFE PINTA (305x305x10)</t>
  </si>
  <si>
    <t>MARMOL CAFE PINTA (ZOCALO 305x73x10)</t>
  </si>
  <si>
    <t>MARMOL CAFE PINTA PLACAS</t>
  </si>
  <si>
    <t>MARMOL CREMA MARFIL BEIGE (153x305x20)</t>
  </si>
  <si>
    <t>MARMOL CREMA MARFIL BEIGE (305x305x10)</t>
  </si>
  <si>
    <t>MARMOL CREMA MARFIL BEIGE (305x610x20)</t>
  </si>
  <si>
    <t>MARMOL CREMA MARFIL BEIGE PLACAS</t>
  </si>
  <si>
    <t>MARMOL CREMO TOSCANO (305x305x10)</t>
  </si>
  <si>
    <t>MARMOL GRIS PERLA PLACAS</t>
  </si>
  <si>
    <t>MARMOL GRIS RIO CLARO (305x305x10)</t>
  </si>
  <si>
    <t>MARMOL MULATA CAMPIÑA (305x305x10)</t>
  </si>
  <si>
    <t>MARMOL MULATA CAMPIÑA PLACAS</t>
  </si>
  <si>
    <t>MARMOL NEGRO CARACOL (305x305x10)</t>
  </si>
  <si>
    <t>MARMOL NEGRO CARACOL PLACAS</t>
  </si>
  <si>
    <t>MARMOL NEGRO SANGIL CUADREADO ALFA</t>
  </si>
  <si>
    <t>MARMOL RETAL BLANCO Huila.</t>
  </si>
  <si>
    <t>MARMOL RETAL GRIS PAYANDE</t>
  </si>
  <si>
    <t>MARMOL RETAL IMPORTADOS</t>
  </si>
  <si>
    <t>MARMOL RETAL PIEDRA CORALINA</t>
  </si>
  <si>
    <t>MARMOL RETAL ROSADO HUILA</t>
  </si>
  <si>
    <t>MARMOL RETAL TRAVERTINO VILLA DE LEYVA</t>
  </si>
  <si>
    <t>MARMOL ROYAL VERDE JP-30X1</t>
  </si>
  <si>
    <t>MARMOL Trav.VLLaLEIVA 30.5X15.3X1</t>
  </si>
  <si>
    <t>MARMOL TRAVERT.VILLA DE LEYVA PLACAS</t>
  </si>
  <si>
    <t>MARMOL VERDE SALTAN (305x305x10)</t>
  </si>
  <si>
    <t>MASTICO LIQUIDO(1 GALON) PAVCO</t>
  </si>
  <si>
    <t>MEDIACAÑA PVC</t>
  </si>
  <si>
    <t>PAPEL COLGADURA CINTIA ROLLO 5 M²</t>
  </si>
  <si>
    <t>PASO 30 cm x 3 mm</t>
  </si>
  <si>
    <t>PEGACOR I-40 GRIS CRNA</t>
  </si>
  <si>
    <t>PEGANTE PARA PISO VINISOL</t>
  </si>
  <si>
    <t>GLN</t>
  </si>
  <si>
    <t>Pegaporcelanato**</t>
  </si>
  <si>
    <t>PIEDRA CORALINA (305x305x16)</t>
  </si>
  <si>
    <t>PIEDRA LAJA+TRANSPORTE</t>
  </si>
  <si>
    <t>Piedra Pizarra 5-8mm Negro (40x40cm) Suministro</t>
  </si>
  <si>
    <t>Pigmentación de Llanta (HULEX)</t>
  </si>
  <si>
    <t>PIRLAN EN ALUMINIO</t>
  </si>
  <si>
    <t>PISO ANTICA TARQUINA CENEFA 15 x 30 CRNA</t>
  </si>
  <si>
    <t>PISO ANTICADO DAKOTA 33 x 33 CRNA</t>
  </si>
  <si>
    <t>PISO ANTICADO GUAJIRA 20*20</t>
  </si>
  <si>
    <t>PISO ANTICADO GUAJIRA 33*33 CRNA</t>
  </si>
  <si>
    <t>PISO ANTICADO GUAJIRA TACO 16 x 16 CRNA</t>
  </si>
  <si>
    <t>PISO APALACHE 41 x 41 CRNA</t>
  </si>
  <si>
    <t>Piso Caucho reciclPigment 10cm sum+ inst</t>
  </si>
  <si>
    <t>Piso Caucho reciclPigment 1cm sum+ inst</t>
  </si>
  <si>
    <t>Piso Caucho reciclPigment 3cm sum+ inst</t>
  </si>
  <si>
    <t>Piso Caucho reciclPigment 4cm sum+ inst</t>
  </si>
  <si>
    <t>Piso Caucho reciclPigment 8cm sum+ inst</t>
  </si>
  <si>
    <t>Piso CauchoRecicPigment 5cm Sum+Inst</t>
  </si>
  <si>
    <t>PISO CERAMICA FERRARA 20.3x30.5 ALFA</t>
  </si>
  <si>
    <t>PISO CERAMICA LISA 20.3x30 .5 ALFA</t>
  </si>
  <si>
    <t>PISO CERAMICA LISA 20x20 ALFA</t>
  </si>
  <si>
    <t>PISO CERAMICA LISA 30x30 ALFA</t>
  </si>
  <si>
    <t>PISO CERVIA 41*41 CRNA</t>
  </si>
  <si>
    <t>PISO CISA BALTICO 31.5 x 31 .5</t>
  </si>
  <si>
    <t>PISO CLASICO CALACATA 41 x 41 CRNA</t>
  </si>
  <si>
    <t>PISO CLASICO CARRARA 33 x 33 CRNA</t>
  </si>
  <si>
    <t>PISO CLASICO CREMA MARFIL 33x33 CRNA</t>
  </si>
  <si>
    <t>PISO CLASICO MIRO 33x33 CRNA</t>
  </si>
  <si>
    <t>PISO CLASICO TOLUCA 30x30 CRNA</t>
  </si>
  <si>
    <t>PISO CLASICO VENECIA 34 x 34 CRNA</t>
  </si>
  <si>
    <t>PISO COMPANION SQUARE</t>
  </si>
  <si>
    <t>PISO CORSARIO COLORES ANCHO=1.40M***</t>
  </si>
  <si>
    <t>PISO CORSICO 33x33 CRNA</t>
  </si>
  <si>
    <t>PISO EASYDECK AQUA GRIS 30.48X30.48</t>
  </si>
  <si>
    <t>PISO EGEO BLANCO 25X25 CRNA</t>
  </si>
  <si>
    <t>PISO ESCALERA YOMASA 15.5x10x16 Obra</t>
  </si>
  <si>
    <t>PISO ESCALERA YOMASA 9x7x17 obra</t>
  </si>
  <si>
    <t>PISO IMPERIAL TEXTURE</t>
  </si>
  <si>
    <t>PISO MADERA ZAPAN 0,16 X 1,8 mm</t>
  </si>
  <si>
    <t>PISO MARMOL PRIMAVERA 31.5 x 31.5</t>
  </si>
  <si>
    <t>PISO MEDINTECH</t>
  </si>
  <si>
    <t>PISO MEDINTECH TANDEM</t>
  </si>
  <si>
    <t>PISO MONTEREY 31 x 31 CRNA</t>
  </si>
  <si>
    <t>PISO OPAL BEIGE 20.5x20.5 CRNA</t>
  </si>
  <si>
    <t>PISO PARKET ALAMO 34 x 34 CRNA</t>
  </si>
  <si>
    <t>PISO PARKET ALISO 41 x 41 CRNA</t>
  </si>
  <si>
    <t>PISO PARKET NOGAL 41*41 CRNA</t>
  </si>
  <si>
    <t>PISO PIZARRA NEW BLACK **</t>
  </si>
  <si>
    <t>PISO PRAGA AZUL 41x41 CRNA</t>
  </si>
  <si>
    <t>PISO PRAGA VERDE 41x41 CRNA</t>
  </si>
  <si>
    <t>PISO RUSTICO QUIMBAYA 33 x 33 CRNA</t>
  </si>
  <si>
    <t>PISO RUSTICO QUIMBAYA TACO 16 x 16 CRNA</t>
  </si>
  <si>
    <t>PISO SAVONA 41x41 CRNA</t>
  </si>
  <si>
    <t>PISO SICILIA MARFIL 34 x 34 CRNA</t>
  </si>
  <si>
    <t>PISO SONDRIO41*41 CRNA</t>
  </si>
  <si>
    <t>PISO STONETEX</t>
  </si>
  <si>
    <t>PISO TACO PUGLIA 13 x 13 CRNA</t>
  </si>
  <si>
    <t>PISO TAJO ANGULO 13 x 13 CRNA</t>
  </si>
  <si>
    <t>PISO TAJO CENEFA 13.5 x 41 CRNA</t>
  </si>
  <si>
    <t>PISO TORREON 30x30 CRNA</t>
  </si>
  <si>
    <t>PISO TRANSLATIONS</t>
  </si>
  <si>
    <t>PISO TURIN 41 x 41 CRNA</t>
  </si>
  <si>
    <t>PISO VIENA 41 x 41 CRNA</t>
  </si>
  <si>
    <t>PISOGRES ESMALTADO BLC 10x20 T.MOORE</t>
  </si>
  <si>
    <t>Pizarra Natural Negra 0,60 x 0,30 Tipo Pesado</t>
  </si>
  <si>
    <t>Placa negro san gil a medidas (marmol) **</t>
  </si>
  <si>
    <t>POLISEC PAVCO</t>
  </si>
  <si>
    <t>PORCELAGRES ALFA 30X30 **</t>
  </si>
  <si>
    <t>PORCELANATO ANDORA</t>
  </si>
  <si>
    <t>PORCELANATO BLANCO 46.1X46.1</t>
  </si>
  <si>
    <t>CAJA</t>
  </si>
  <si>
    <t>PORCELANATO EBRO BEIGE</t>
  </si>
  <si>
    <t>PORCELANATO PIEDRA PIZARRA</t>
  </si>
  <si>
    <t>PULIDA + LACADA PISO MADERA</t>
  </si>
  <si>
    <t>PULIDA PISO GRANITO(EQUIPO+MdEO)</t>
  </si>
  <si>
    <t>RAMPA PISO EASY DECK AQUA</t>
  </si>
  <si>
    <t>Rejilla Bronce TC 31/2"x3"</t>
  </si>
  <si>
    <t>RETAL PIEDRA MUÑECA</t>
  </si>
  <si>
    <t>Ripio de Llanta en forma de paja negra</t>
  </si>
  <si>
    <t>Sellador Bordes Cinta Antideslizante (Tubo 5 Onz)</t>
  </si>
  <si>
    <t>SOLDADURA PISO VINILO</t>
  </si>
  <si>
    <t>SumnistroeinstpisoviniloPVC tipoclic0.3micras</t>
  </si>
  <si>
    <t>TABLETA 10 x 10 NATURAL MOORE</t>
  </si>
  <si>
    <t>TABLETA 15 x 15 NATURAL MOORE</t>
  </si>
  <si>
    <t>TABLETA 15 x 15 Vitrif. MOORE</t>
  </si>
  <si>
    <t>TABLETA 20 x 10 NATURAL MOORE</t>
  </si>
  <si>
    <t>TABLETA 20 x 10 Vitrif. MOORE</t>
  </si>
  <si>
    <t>TABLETA 20 x20 Vitrif. MOORE</t>
  </si>
  <si>
    <t>TABLETA 20x20 NATURAL MOORE</t>
  </si>
  <si>
    <t>TABLETA GRES GRIEGA ROJA 10x10 ALFA</t>
  </si>
  <si>
    <t>TABLETA GRES GUAYACAN ROJA 20x10 ALFA</t>
  </si>
  <si>
    <t>TABLETA GRES ROMANA ROJA 20x10 ALFA</t>
  </si>
  <si>
    <t>Tableta piedra Cid Negro</t>
  </si>
  <si>
    <t>TABLETA ROMANA SAHARA ALFA***</t>
  </si>
  <si>
    <t>TABLETA YOMASA 10x10x2 Fab.</t>
  </si>
  <si>
    <t>TABLETA YOMASA 10x20x3 Obra</t>
  </si>
  <si>
    <t>TABLETA YOMASA 12.5x25x1.8 Obra</t>
  </si>
  <si>
    <t>TABLON ¼-26-6 NATURAL MOORE</t>
  </si>
  <si>
    <t>TABLON ¼-26-6 Vitrif. MOORE</t>
  </si>
  <si>
    <t>TABLON ¼-26-8 NATURAL MOORE</t>
  </si>
  <si>
    <t>TABLON ¼-26-8 Vitrif. MOORE</t>
  </si>
  <si>
    <t>TABLON DE ½-26 NATURAL MOORE</t>
  </si>
  <si>
    <t>TABLON DE ½-26 VITRIF. MOORE</t>
  </si>
  <si>
    <t>TABLON GRES GRAFILADO(30X30) ALFA</t>
  </si>
  <si>
    <t>TABLON LISO TRADICION ROJA ALFA</t>
  </si>
  <si>
    <t>TABLON TRADICION MOCCA 30 X 30</t>
  </si>
  <si>
    <t>Tierra arcillo-limosa**</t>
  </si>
  <si>
    <t>Win aluminio blanco x 6 metros **</t>
  </si>
  <si>
    <t>Win aluminio x 3 metros **</t>
  </si>
  <si>
    <t>XILENO</t>
  </si>
  <si>
    <t>ZOCALO Bald.GRANO 1 MELAT ALFA</t>
  </si>
  <si>
    <t>ZOCALO Bald.GRANO 5-BHV ALFA</t>
  </si>
  <si>
    <t>ZOCALO Bald.GRANO 5 MELAT ALFA</t>
  </si>
  <si>
    <t>ALQUILER DE FINISHER</t>
  </si>
  <si>
    <t>ALQUILER DE TRONZADORA PARA METAL</t>
  </si>
  <si>
    <t>Alquiler de Vactor (Solo Lavado)**</t>
  </si>
  <si>
    <t>HR</t>
  </si>
  <si>
    <t>ANDAMIO CERTIFICADO 7 SECCIONES</t>
  </si>
  <si>
    <t>ANDAMIO COLGANTE 40mt.</t>
  </si>
  <si>
    <t>ANDAMIO METALICO 1 SECCION</t>
  </si>
  <si>
    <t>ANDAMIO TUBULAR (SECC:1.5X1.5M.)</t>
  </si>
  <si>
    <t>ANDAMIOS GANCHO COLGANTE</t>
  </si>
  <si>
    <t>BALDE PARA PLUMA ADICIONAL</t>
  </si>
  <si>
    <t>BANDA PARA REMOVER ESCOMBROS 20 MTS</t>
  </si>
  <si>
    <t>Baranda Cerrami.Patinodromo Barrio(Tub.Negro)</t>
  </si>
  <si>
    <t>Baranda Jockey/ o patinaje **</t>
  </si>
  <si>
    <t>Baranda Met. Escalera Palacio de Los Deportes**</t>
  </si>
  <si>
    <t>BARANDA PROTECTORA /CAMARA</t>
  </si>
  <si>
    <t>BENITIN DE 1. TONELADAS (Oper+Comb)</t>
  </si>
  <si>
    <t>BENITIN DE 2. TONELADAS (Oper+Comb)</t>
  </si>
  <si>
    <t>BENITIN DE 2.5 TONELADAS</t>
  </si>
  <si>
    <t>BULLDOZER D-6D CAT. O SIMILAR(Oper+Comb)</t>
  </si>
  <si>
    <t>BULLDOZER D-6D CATERPILLAR(Oper+Comb)</t>
  </si>
  <si>
    <t>CALADORA</t>
  </si>
  <si>
    <t>CAMILLA EN MADERA PARA FORMALETA (UN)</t>
  </si>
  <si>
    <t>VJ</t>
  </si>
  <si>
    <t>CAMION DE 4.5 TONELADAS</t>
  </si>
  <si>
    <t>CAMION DE 9.0 TONELADAS</t>
  </si>
  <si>
    <t>CAMIONETA PICKUP</t>
  </si>
  <si>
    <t>CAMPERO</t>
  </si>
  <si>
    <t>CAMPERO PASAJEROS</t>
  </si>
  <si>
    <t>CARGADOR .40 M3 SOBRE LLANTAS</t>
  </si>
  <si>
    <t>CERCHA METALICA DE 3MT</t>
  </si>
  <si>
    <t>Cerram. M-70 (Tubo 1x1".)S/Dis M.U.(Sum+Inst) **</t>
  </si>
  <si>
    <t>CILINDRO PRUEBA CONCRETO (Alq)</t>
  </si>
  <si>
    <t>CINTURON DE SEGURIDAD</t>
  </si>
  <si>
    <t>COMPRESOR 250 PCM</t>
  </si>
  <si>
    <t>COMPRESOR DE 750 CPM S/C</t>
  </si>
  <si>
    <t>COMPRESOR DE AIRE</t>
  </si>
  <si>
    <t>COMPRESOR Oper. sin Combustible</t>
  </si>
  <si>
    <t>COMPRESOR Oper.+Comb</t>
  </si>
  <si>
    <t>COMPRESOR Oper.sin Combustible</t>
  </si>
  <si>
    <t>CORTADORA CONCRETO SIN DISCO</t>
  </si>
  <si>
    <t>CRUCETAS CORTAS</t>
  </si>
  <si>
    <t>Distanciometro</t>
  </si>
  <si>
    <t>DOBLADORA (Alquiler)</t>
  </si>
  <si>
    <t>EQUIPO CORTE ACETILENO</t>
  </si>
  <si>
    <t>EQUIPO DE CORTE OXICORTE</t>
  </si>
  <si>
    <t>EQUIPO DE TOPOGRAFIA</t>
  </si>
  <si>
    <t>Equipo Fumigador de Bomba**</t>
  </si>
  <si>
    <t>EQUIPO REACTOR EXP2 GRACO (POLIUREA)</t>
  </si>
  <si>
    <t>EQUIPO SOLDADURA 220 AMP ELECTRICO</t>
  </si>
  <si>
    <t>ESCALERILLA Trans. VERTICAL</t>
  </si>
  <si>
    <t>ESTACION TOTAL TOPOGRAFICA</t>
  </si>
  <si>
    <t>EXCAVADORA HIDRAUL.PC-307+Oper+Comb</t>
  </si>
  <si>
    <t>EXPLOSIVO QUIMICO PARA ROCA **</t>
  </si>
  <si>
    <t>EXTENSION ELECTRICA -30M</t>
  </si>
  <si>
    <t>FORMALETA ENTREPISO 1 SEMANA</t>
  </si>
  <si>
    <t>FORMALETA METÁLICA</t>
  </si>
  <si>
    <t>FORMALETA METALICA PARA VIGAS</t>
  </si>
  <si>
    <t>FORMALETA SARDINEL- (45x240) / ML</t>
  </si>
  <si>
    <t>FORMALETA SUPER T (M2)</t>
  </si>
  <si>
    <t>GRAPADORA NEUMATICA</t>
  </si>
  <si>
    <t>GRUA EXTENSION PARA POSTES</t>
  </si>
  <si>
    <t>GRUA HIDRAULICA (CARRO)</t>
  </si>
  <si>
    <t>GRUA POTAIN 428 BRAZO 40 MTS</t>
  </si>
  <si>
    <t>GRUA TELESCOPICA 30 TON (ALQUILER)</t>
  </si>
  <si>
    <t>Guadañadora gasolina (Oper+Comb) **</t>
  </si>
  <si>
    <t>HIDRO BLASTING (EST. METÁLICA)</t>
  </si>
  <si>
    <t>JUEGO DE RUEDAS PARA ANDAMIO(4)</t>
  </si>
  <si>
    <t>JUEGO POLEAS ANTENAYA</t>
  </si>
  <si>
    <t>Llanta Ref. 18,4 de 6 lonas Tipo R-1 - Suministro</t>
  </si>
  <si>
    <t>LLAVES TENSORA (ALQUILER)</t>
  </si>
  <si>
    <t>MALACATE 300 KG.</t>
  </si>
  <si>
    <t>Máquina de Costura Fibra en lona</t>
  </si>
  <si>
    <t>MARTILLO ROMPEDOR</t>
  </si>
  <si>
    <t>MEZCLADORA A GASOLINA (1-1/2 BULTO)</t>
  </si>
  <si>
    <t>MICRO AIRINCLUSOR DE AIRE</t>
  </si>
  <si>
    <t>LT</t>
  </si>
  <si>
    <t>MINICARGADOR BOBCAT(OPER+COMB)</t>
  </si>
  <si>
    <t>MINICARGADOR BOBCAT+Oper C/Comb</t>
  </si>
  <si>
    <t>MONTACARGA (2.5 Ton.)</t>
  </si>
  <si>
    <t>MONTACARGAS (1-2 TON)</t>
  </si>
  <si>
    <t>MORDAZA 0.50 mt CON CUÑA</t>
  </si>
  <si>
    <t>MORDAZA 0.80 mt CON CUÑA</t>
  </si>
  <si>
    <t>MORDAZA 1.10 mt CON CUÑA</t>
  </si>
  <si>
    <t>MORDAZA 1.85 mt CON CUÑA</t>
  </si>
  <si>
    <t>MORDAZAS EN PLATINA CON CUÑA</t>
  </si>
  <si>
    <t>MOTOBOMBA DE 3" MOTOR A GASOLINA</t>
  </si>
  <si>
    <t>MOTOBOMBA ELECTRICA DE 2" GASOLINA</t>
  </si>
  <si>
    <t>MOTOBOMBAS TRIFASICA DE 2"SUMERGIBLE</t>
  </si>
  <si>
    <t>MOTONIVELADORA (Oper+Com)</t>
  </si>
  <si>
    <t>NIVEL (AUTOMATICO)TOPOGRAFIA</t>
  </si>
  <si>
    <t>PALA DRAGA 320H 25 M PLUMA SOBRE ORUGA</t>
  </si>
  <si>
    <t>PARAL EN MADERA ORDINARIO 3M</t>
  </si>
  <si>
    <t>PARAL TELESCOPICO CORTO (UN)</t>
  </si>
  <si>
    <t>PARALES - MES</t>
  </si>
  <si>
    <t>PARALES - SEMANA (2 - 3.5m)</t>
  </si>
  <si>
    <t>PESCANTE PARA ANDAMIO COLGANTE</t>
  </si>
  <si>
    <t>PILOTEADORA OPERARIO+COMBUSTIBLE</t>
  </si>
  <si>
    <t>PISON DE MANO</t>
  </si>
  <si>
    <t>PLUMA ELECTRICA Trif.</t>
  </si>
  <si>
    <t>PLUMA GRUA MOTOR A GASOLINA</t>
  </si>
  <si>
    <t>PULIDORA 9" ( CON DISCO DE CORTE)</t>
  </si>
  <si>
    <t>PULIDORA MANUAL 9"</t>
  </si>
  <si>
    <t>PULIDORA MANUAL SIN DISCO</t>
  </si>
  <si>
    <t>PULIDORA MANUAL SIN DISCO 9"</t>
  </si>
  <si>
    <t>RANA A GASOLINA DE 50X75 CM</t>
  </si>
  <si>
    <t>Retroexcavadora (200m3/Dia)</t>
  </si>
  <si>
    <t>RODILLO D/PINTAS Y SONDEO</t>
  </si>
  <si>
    <t>ROLADORA (Alquiler)</t>
  </si>
  <si>
    <t>ROTOVACTOR (OPER+COMB).</t>
  </si>
  <si>
    <t>RUEDAS PARA ANDAMIO TUBULAR (Juego x 4)</t>
  </si>
  <si>
    <t>SACAPANTA MECÁNICA (NO UTILIZAR)</t>
  </si>
  <si>
    <t>Soplete + Cilindro a gas</t>
  </si>
  <si>
    <t>Soplete a gas</t>
  </si>
  <si>
    <t>Soplete a gas para calentar 3 boquillas (Discover)</t>
  </si>
  <si>
    <t>Suministro Neumatico Ref. 18,4 x 30 TRACTOR</t>
  </si>
  <si>
    <t>TABLERO EN PINO PATULA NUEVO (1.4x0.7m)</t>
  </si>
  <si>
    <t>TABLERO EN PINO PATULA USADO</t>
  </si>
  <si>
    <t>TABLERO METALICO (1.40 x 0.60)</t>
  </si>
  <si>
    <t>Tablero Nuevo en Pino (1.40x0.70m)</t>
  </si>
  <si>
    <t>TALADRO PERCUTOR 3/4"</t>
  </si>
  <si>
    <t>TALADRO ROTOPERCUTOR HASTA 3/4" SIN</t>
  </si>
  <si>
    <t>Tractor (Para poda o cepillado) (Oper+Comb)</t>
  </si>
  <si>
    <t>TRANSITO (6 SEGUNDOS)</t>
  </si>
  <si>
    <t>Transito, Nivel y Otros</t>
  </si>
  <si>
    <t>TRANSPORTE CAMABAJA</t>
  </si>
  <si>
    <t>TRAYLER O GATO PARA CABLES</t>
  </si>
  <si>
    <t>TRINQUETE</t>
  </si>
  <si>
    <t>VIBRADOR A GASOLINA</t>
  </si>
  <si>
    <t>VIBRADOR ELECTRICO</t>
  </si>
  <si>
    <t>VIBRO DYNAPAC 2.5 TONELADAS</t>
  </si>
  <si>
    <t>VIBRO REX 7 TONELADAS</t>
  </si>
  <si>
    <t>VIBROCOMP. BENITIN 1.5TON(Oper+Comb)**</t>
  </si>
  <si>
    <t>VIBROCOMP. BENITIN 1.TON(Oper+Comb)**</t>
  </si>
  <si>
    <t>VIBROCOMPACTADOR 2 TON (Oper+Comb)</t>
  </si>
  <si>
    <t>VOLQUETA (VIAJE 6M3 Max.3O KM)</t>
  </si>
  <si>
    <t>Zanjadora Autopropulsada llanta(Oper+Comb)**</t>
  </si>
  <si>
    <t>Zanjadora Autopropulsada Oruga(Oper+Comb)**</t>
  </si>
  <si>
    <t>ALQUILER DE COMPUTADOR</t>
  </si>
  <si>
    <t>Amplificador de cuatro canales 4x100w</t>
  </si>
  <si>
    <t>ANTENA COMUNAL AMPLIFICADOR</t>
  </si>
  <si>
    <t>ARRANCADOR TERMOMAGNETICO directo</t>
  </si>
  <si>
    <t>ASCENSOR 5 PARADAS/6 PERSONAS</t>
  </si>
  <si>
    <t>ASCENSOR 6 PARADAS/8 PERSONAS</t>
  </si>
  <si>
    <t>ASCENSOR 7 PARADAS/6 PERSONAS</t>
  </si>
  <si>
    <t>ASCENSOR 7 PARADAS/8 PERSONAS</t>
  </si>
  <si>
    <t>ASPERSOR ROTOR</t>
  </si>
  <si>
    <t>Barra de seguridad 18" d=1 1/4"Acero inox import**</t>
  </si>
  <si>
    <t>Barra de seguridad 24" Acero inox import**</t>
  </si>
  <si>
    <t>Barra segurid.18"Acero Sobrepon.Pared. Import.**</t>
  </si>
  <si>
    <t>Bateria para planta electrica 8dt 1600</t>
  </si>
  <si>
    <t>BOMBA A/NEGRAS 3" 1HP SUMERGIB</t>
  </si>
  <si>
    <t>BOMBA A/NEGRAS 3" 2HP SUMERGIB</t>
  </si>
  <si>
    <t>BOMBA ALTA PRESION 25HP</t>
  </si>
  <si>
    <t>BOMBA ALTA PRESION 3 HP</t>
  </si>
  <si>
    <t>BOMBA ALTA PRESION 5HP</t>
  </si>
  <si>
    <t>BOMBA ALTA PRESION 6.6HP</t>
  </si>
  <si>
    <t>BOMBA ALTA PRESION 7.5HP</t>
  </si>
  <si>
    <t>BOMBA AUTOCEBANTE 16HP</t>
  </si>
  <si>
    <t>BOMBA AUTOCEBANTE 6.5 HP</t>
  </si>
  <si>
    <t>BOMBA AUTOCEBANTE DIESEL 11.0 HP</t>
  </si>
  <si>
    <t>BOMBA EQUIPO PRESION 2.4 HP</t>
  </si>
  <si>
    <t>BOMBA SUMERGIBLE AGUAS NEGRAS 0.4HP</t>
  </si>
  <si>
    <t>BOMBA SUMERGIBLE AGUAS NEGRAS 1HP</t>
  </si>
  <si>
    <t>BOMBA SUMERGIBLE AGUAS NEGRAS 2HP</t>
  </si>
  <si>
    <t>BOMBA SUMERGIBLE AGUAS NEGRAS 3/4 HP</t>
  </si>
  <si>
    <t>BOMBA SUMERGIBLE POZO 4" 1HP</t>
  </si>
  <si>
    <t>Caneca basura tipo Bobrick acero .46x.36x.15 **</t>
  </si>
  <si>
    <t>Caneca basura tipo Bobrick acero .4x.3x.12 **</t>
  </si>
  <si>
    <t>Caneca basura tipo Bobrick acero .58x03x.2 **</t>
  </si>
  <si>
    <t>CENTRAL DE CONSERJERIA 10 PTOS</t>
  </si>
  <si>
    <t>CIRCUITO CERRADO DE T.V.</t>
  </si>
  <si>
    <t>Computador Alquiler con Software Autocad</t>
  </si>
  <si>
    <t>CONEXION DE DESCARGA</t>
  </si>
  <si>
    <t>CONEXION DE SUCCION</t>
  </si>
  <si>
    <t>Dispensador jabon de empotrar ABS 900cc **</t>
  </si>
  <si>
    <t>Dispensador jabon de empotrar Polimero 950cc **</t>
  </si>
  <si>
    <t>Dispensador jabon horizontal acero inox 1000cc **</t>
  </si>
  <si>
    <t>Dispensador jabon Vertical **</t>
  </si>
  <si>
    <t>Dispensador papel higienico 400 m cal 304 **</t>
  </si>
  <si>
    <t>Equip.PresiónAguaPotable(Sist.Presurizacion N°1)</t>
  </si>
  <si>
    <t>Equip.PresiónAguaPotable(Sist.Presurización N°2)</t>
  </si>
  <si>
    <t>Equip.PresiónAguaPotable(Sist.Presurización N°3)</t>
  </si>
  <si>
    <t>Equipo contra incendio -(S/Descripcion Técnica)</t>
  </si>
  <si>
    <t>Equipo Contra Incendio Coliseo Eduardo Santos</t>
  </si>
  <si>
    <t>EQUIPO INYECTOR PARA SUBMURACION**</t>
  </si>
  <si>
    <t>EQUIPOS DE PRESION MOD.15H-3TW-L200H</t>
  </si>
  <si>
    <t>EQUIPOS DE PRESION MOD.20A- 6W - L500</t>
  </si>
  <si>
    <t>EQUIPOS DE PRESION MOD.20H-6W- L500</t>
  </si>
  <si>
    <t>EQUIPOS DE PRESION MOD.20H-6W-L300</t>
  </si>
  <si>
    <t>EQUIPOS DE PRESION MOD.20H-7.5W-L300</t>
  </si>
  <si>
    <t>Escalera de Gato A. Inox. 10 pasos para tanque</t>
  </si>
  <si>
    <t>ESCALERA Elec. 3.3 M. INCL.35</t>
  </si>
  <si>
    <t>ESTACION METEOROLOGICA INALAMBRICA</t>
  </si>
  <si>
    <t>FILTRO DE MALLA 2"</t>
  </si>
  <si>
    <t>Gradería Metalica Galvanizada para 54 puestos</t>
  </si>
  <si>
    <t>Gradería Metalica Galvanizada para 60 puestos</t>
  </si>
  <si>
    <t>HI-PRESS ½HP</t>
  </si>
  <si>
    <t>HI-PRESS 1 HP</t>
  </si>
  <si>
    <t>HI-PRESS 2HP</t>
  </si>
  <si>
    <t>HI-PRESS 3.6HP</t>
  </si>
  <si>
    <t>HI-PRESS 3/4HP</t>
  </si>
  <si>
    <t>HI-PRESS 3HP</t>
  </si>
  <si>
    <t>HI-PRESS 5HP</t>
  </si>
  <si>
    <t>HI-PRESS 6.6HP</t>
  </si>
  <si>
    <t>HI-PRESS 9 HP</t>
  </si>
  <si>
    <t>Hidrolavadora grande 10.7 HP</t>
  </si>
  <si>
    <t>Hidrolavadora grande 8.2 HP</t>
  </si>
  <si>
    <t>Instalacion Amplificador de cuatro canales 4x100w</t>
  </si>
  <si>
    <t>INTERCAMBIADOR DE CALOR JUNTA PLACA</t>
  </si>
  <si>
    <t>INTERCAMBIADOR DE CALOR PLACA CANAL</t>
  </si>
  <si>
    <t>INTERCAMBIADOR DE CALOR PLACA FINAL</t>
  </si>
  <si>
    <t>INTERCAMBIADOR DE CALOR PLACA INICIAL</t>
  </si>
  <si>
    <t>INTERNET ANCHO BANDA 300 kbps</t>
  </si>
  <si>
    <t>INTERNET ANCHO BANDA 500 kbps</t>
  </si>
  <si>
    <t>jUEGO DE PASAMANOS DE 1 1/2"</t>
  </si>
  <si>
    <t>Lampara de señalización piscina complejo acuatico</t>
  </si>
  <si>
    <t>Limpieza camara fija, estadio el campim</t>
  </si>
  <si>
    <t>Limpieza de domo movil, estadio el campim</t>
  </si>
  <si>
    <t>Limpieza de swich estadio el campin</t>
  </si>
  <si>
    <t>Limpieza y peinado de cables en amplificadores est</t>
  </si>
  <si>
    <t>Limpieza y peinado de cables en plataformas IP, Es</t>
  </si>
  <si>
    <t>Limpieza y reorientación de parlantes cubierta Est</t>
  </si>
  <si>
    <t>Limpieza y reorientación de parlantes de muro Est</t>
  </si>
  <si>
    <t>Mango telescopico para piscinas o fuentes</t>
  </si>
  <si>
    <t>Manguera para piscina 2"x50mts</t>
  </si>
  <si>
    <t>Manometro marca winters, ver descripcion tecnica</t>
  </si>
  <si>
    <t>Mant. preventivo aire acondicionado piso techo</t>
  </si>
  <si>
    <t>Mant. preventivo aire acondicionado tipo casset</t>
  </si>
  <si>
    <t>Mant. preventivo condensadores Multi V,</t>
  </si>
  <si>
    <t>Mante. Preven. y correct. UPS trifasica de 40 KVA</t>
  </si>
  <si>
    <t>MOTOBOMBA CENTRIFUGA TRIFASICA 7.5HP</t>
  </si>
  <si>
    <t>MOTOBOMBA JET 1HP</t>
  </si>
  <si>
    <t>MOTOBOMBAS CENTRIFUGAS MOD.ABA-1W</t>
  </si>
  <si>
    <t>MOTOBOMBAS SUMERGIBLES MOD.SRM4M1C</t>
  </si>
  <si>
    <t>Piscina niños cambio transductor MESCON</t>
  </si>
  <si>
    <t>Piscina olimpica, cambio de PLC Easy</t>
  </si>
  <si>
    <t>PLANTAS ELECTRICAS MOD.MLS100</t>
  </si>
  <si>
    <t>PLANTAS ELECTRICAS MOD.MLS25</t>
  </si>
  <si>
    <t>Power injector bridge wifi tribuna norte. estadio</t>
  </si>
  <si>
    <t>Pruebas y entrega detencion de incendio Estadio</t>
  </si>
  <si>
    <t>Pruebas y entrega Mant. sistema sonido Est</t>
  </si>
  <si>
    <t>Pruebas y entrega, estadio el campim</t>
  </si>
  <si>
    <t>Readecuación de acces point. estadio el campim</t>
  </si>
  <si>
    <t>Rejilla perimetral para piscina color blanco fabri</t>
  </si>
  <si>
    <t>Remarcacion de identificación de. estadio el campi</t>
  </si>
  <si>
    <t>SALIDA DE AIRE 1" (Inc. Dos Válulas)</t>
  </si>
  <si>
    <t>SECADOR ELECTRICO PARA MANOS</t>
  </si>
  <si>
    <t>Suministro e instalacion Amplificador de cuatro ca</t>
  </si>
  <si>
    <t>T.V.CABLE CUOTA MENSUAL</t>
  </si>
  <si>
    <t>T.V.CABLE INSTALACION</t>
  </si>
  <si>
    <t>T.V.CABLE/DERIVACION -POR UNA SOLA VEZ-</t>
  </si>
  <si>
    <t>TANQUE DE ALMACENAMIENTO</t>
  </si>
  <si>
    <t>VALVULA SOLENOIDES DE 2"</t>
  </si>
  <si>
    <t>ALACENA P/HORNO.60 x 1.96 FUTURA</t>
  </si>
  <si>
    <t>BARRA DE ENSALADAS</t>
  </si>
  <si>
    <t>CALENTADOR 100 GN.GAS Indus. CIMSA</t>
  </si>
  <si>
    <t>CALENTADOR 120 GN.Elec/Indus CIMSA</t>
  </si>
  <si>
    <t>CALENTADOR 120 GN.Mixt.Indus CIMSA</t>
  </si>
  <si>
    <t>CALENTADOR 15 GN.Elec/Domes CIMSA</t>
  </si>
  <si>
    <t>CALENTADOR 20 GN.Elec/Domes CIMSA</t>
  </si>
  <si>
    <t>CALENTADOR 30 GN.Elec.Integral CIMSA</t>
  </si>
  <si>
    <t>CALENTADOR 30 GN.Elec/Domes CIMSA</t>
  </si>
  <si>
    <t>CALENTADOR 30 GN.Mix.Domes. CIMSA</t>
  </si>
  <si>
    <t>CALENTADOR 60 GN.Elec/Indus (BIFASICO)</t>
  </si>
  <si>
    <t>CALENTADOR 80 GN.Elec/Indus CIMSA</t>
  </si>
  <si>
    <t>CAMPANA EXTRAC.57cm. AMERICAN</t>
  </si>
  <si>
    <t>CAMPANA EXTRAC.extra plana de 60 cm CHLLG</t>
  </si>
  <si>
    <t>COCINA ERA 21. 51x171 AMERICAN</t>
  </si>
  <si>
    <t>COCINA ERA 21. 51x209 AMERICAN</t>
  </si>
  <si>
    <t>COCINA EUROSEL.51x171 AMERICAN</t>
  </si>
  <si>
    <t>COCINA EUROSEL.51x209 AMERICAN</t>
  </si>
  <si>
    <t>Decapar (limpieza mecanica abrasiva)</t>
  </si>
  <si>
    <t>ESTUFA 3 pts. PRECISA 5000 CHLLG</t>
  </si>
  <si>
    <t>ESTUFA GAS .Piso Gabinete</t>
  </si>
  <si>
    <t>ESTUFA GAS 4 Ptos</t>
  </si>
  <si>
    <t>ESTUFA GAS 4 pts. Compact 6000 CHLLG</t>
  </si>
  <si>
    <t>ESTUFA GAS Cr. 2 Ptos. INDUC.</t>
  </si>
  <si>
    <t>ESTUFA GAS Cr. 3 Ptos. INDUC.</t>
  </si>
  <si>
    <t>ESTUFA GAS Cr.Piso INDUC</t>
  </si>
  <si>
    <t>ESTUFA GAS Esmlt. 2Ptos</t>
  </si>
  <si>
    <t>ESTUFA INDUSTRIAL A GAS</t>
  </si>
  <si>
    <t>ESTUFA INDUSTRIAL A GAS MARCA INOX</t>
  </si>
  <si>
    <t>ESTUFA MIXTA 4 pts.DELTA CHLLG</t>
  </si>
  <si>
    <t>FREIDORA A GAS</t>
  </si>
  <si>
    <t>LAVADERO GRANITO 50x60X0.9 FLAUTA</t>
  </si>
  <si>
    <t>LAVADERO GRANITO 80x60</t>
  </si>
  <si>
    <t>LAVADERO L=.75x.60 con flauta</t>
  </si>
  <si>
    <t>LAVAPLATOS 60 x 40 Esmaltado</t>
  </si>
  <si>
    <t>Lavaplatos empotrar cal. 20 acero inox 50x35 **</t>
  </si>
  <si>
    <t>LAVAPLATOS MOEN</t>
  </si>
  <si>
    <t>MAQUINA LAVAPLATOS.MARCA INOX</t>
  </si>
  <si>
    <t>MARMITA A GAS</t>
  </si>
  <si>
    <t>MARMITA A GAS.MARCA INOX</t>
  </si>
  <si>
    <t>MESA PARA COCINERO -DL</t>
  </si>
  <si>
    <t>PLANCHA A GAS CON GABINETE</t>
  </si>
  <si>
    <t>REPISA SENCILLA TIPO CONTRA PARED</t>
  </si>
  <si>
    <t>Sal marina **</t>
  </si>
  <si>
    <t>ABRAZADERA 1/2" a 3/4" Tub. HG**</t>
  </si>
  <si>
    <t>ABRAZADERA PLASTICA 5/8"</t>
  </si>
  <si>
    <t>Abrazadera Uacero inox.de 1/4"para Ø 1"+tuerca</t>
  </si>
  <si>
    <t>Abrazadera Uacero inox.de 5/16"para Ø 2"+tuerca</t>
  </si>
  <si>
    <t>Abrazadera Uacero inox.de 5/16"para Ø 3"+tuerca</t>
  </si>
  <si>
    <t>Abrazadera Uacero inox.de 5/16"para Ø 6"+tuerca</t>
  </si>
  <si>
    <t>ACRONAL/GRECONAL</t>
  </si>
  <si>
    <t>ADHESIVO-80 EN SPRAY (19 ONZAS)</t>
  </si>
  <si>
    <t>Alicate corte diagonal 7" STANLEY O SIMILAR</t>
  </si>
  <si>
    <t>ALICATE ELECTRICISTA DE 8" - LEGITIMO **</t>
  </si>
  <si>
    <t>ANCLAJE CHAZO METALICO EXP. 1/2 x 2 3/4"</t>
  </si>
  <si>
    <t>ANCLAJE/CHAZO NYLON IMPACT 5/16 X 4"</t>
  </si>
  <si>
    <t>Arandela Plana Ø3/8"</t>
  </si>
  <si>
    <t>BALDE DE CAUCHO PARA CONCRETO</t>
  </si>
  <si>
    <t>BALDE PLASTICO NEGRO ECOPLASTICOS</t>
  </si>
  <si>
    <t>Batería tractor 22NFIS-440 **</t>
  </si>
  <si>
    <t>BISAGRA CAPSULA 3/4" PAR</t>
  </si>
  <si>
    <t>BISAGRA CAPSULADA 1"</t>
  </si>
  <si>
    <t>BISAGRA DE HIERRO</t>
  </si>
  <si>
    <t>BISAGRA EN COBRE CABEZA PLANA 3"</t>
  </si>
  <si>
    <t>Bisagra Perno Anticada 3x2.5pgCal.2.5mm</t>
  </si>
  <si>
    <t>Bocina de prueba de tonos **</t>
  </si>
  <si>
    <t>BOTON MANIJA CROMADO DE 1,1/4"</t>
  </si>
  <si>
    <t>BROCA 3/8" x 5" (Para muro)</t>
  </si>
  <si>
    <t>BROCA 5/8" (L=12") MUROS</t>
  </si>
  <si>
    <t>Broca de tungsteno de 1/2"X4"</t>
  </si>
  <si>
    <t>BROCA HSS ¼" (Para metal)</t>
  </si>
  <si>
    <t>BROCA HSS 3/16" (Para metal)</t>
  </si>
  <si>
    <t>BROCA HSS 3/4" (Para metal)</t>
  </si>
  <si>
    <t>BROCA SDS MAX 1.1/4" x 10-3/4" x 18" GALAXY</t>
  </si>
  <si>
    <t>BROCA SDS PLUS 1" x 10-3/4" x 8"</t>
  </si>
  <si>
    <t>BROCA SDS PLUS 1/2" x6-5/8" x 4" GALAXY</t>
  </si>
  <si>
    <t>BROCA SDS PLUS 3/4" x 9-3/4" x 7" GALAXY</t>
  </si>
  <si>
    <t>BROCA SDS PLUS 5/8" x 9-3/4" x 7" GALAXY</t>
  </si>
  <si>
    <t>BROCA SDS PLUS 7/8" x 12-3/4" x 10" GALAXY</t>
  </si>
  <si>
    <t>BROCA TUNGSTENO 1/4X4" (Para muro)</t>
  </si>
  <si>
    <t>BROCAS HSS JUEGO 15Pzs 1/16 A 3/8</t>
  </si>
  <si>
    <t>BROCHA 2" CERDA NATURAL mango plástico</t>
  </si>
  <si>
    <t>BROCHA 3" CERDA NATURAL mango plastico</t>
  </si>
  <si>
    <t>BROCHA 4" CERDA NATURAL</t>
  </si>
  <si>
    <t>BROCHA DE CERDA 1 ½"</t>
  </si>
  <si>
    <t>BROCHA DE CERDA 2 ½"</t>
  </si>
  <si>
    <t>BROCHA DE NYLON 2'' PROFESIONAL</t>
  </si>
  <si>
    <t>BROCHA DE NYLON 3" PROFESIONAL</t>
  </si>
  <si>
    <t>Cable Acero galvanizado 3/16"**</t>
  </si>
  <si>
    <t>Cable Acero galvanizado 5/16" (Alma de acero)</t>
  </si>
  <si>
    <t>CABO PARA PALA EN MADERA 1,20mt (FINO)</t>
  </si>
  <si>
    <t>CADENA ESLABONADA GALVANIZADA 3/16”</t>
  </si>
  <si>
    <t>CADENA GALVANIZADA ESLABONADA Ø 3/8"</t>
  </si>
  <si>
    <t>CAJA PARA HERRAMIENTAS 18" NEGRO **</t>
  </si>
  <si>
    <t>CAJA PORTA HERRAMIENTAS 24" PLASTICO</t>
  </si>
  <si>
    <t>CANAL "U" (3/8"X1/2") ALUMINIO CRUDO</t>
  </si>
  <si>
    <t>Canal U 4" x 6m **</t>
  </si>
  <si>
    <t>CANDADO DE 40 mm EGRETT</t>
  </si>
  <si>
    <t>CANDADO DE 40 mm TIPO ITALIANO</t>
  </si>
  <si>
    <t>CANDADO T.alem. 5,5x7,8cm YALE</t>
  </si>
  <si>
    <t>CANDADO T.alem. 6,5x9,1cm YALE</t>
  </si>
  <si>
    <t>CANDADO TIPO ALEMAN DE 40 mm</t>
  </si>
  <si>
    <t>CANDADO TIPO ALEMAN DE 70 mm</t>
  </si>
  <si>
    <t>CANDADO YALE 110-40</t>
  </si>
  <si>
    <t>CANDADO YALE 110-50</t>
  </si>
  <si>
    <t>CANDADO YALE 850</t>
  </si>
  <si>
    <t>CANDADO YALE 870</t>
  </si>
  <si>
    <t>CANECA VACIA DE 55 GALONES</t>
  </si>
  <si>
    <t>CARGADOR PARA PILAS AAA-AA (4 PUESTOS)</t>
  </si>
  <si>
    <t>CEPILLO CARPINTERO 3C STANLEY</t>
  </si>
  <si>
    <t>Cerradura Mueble Pestillo Horizontal 2045.</t>
  </si>
  <si>
    <t>CERRADURA TIPO POMO INTERIOR</t>
  </si>
  <si>
    <t>CERRADURA TIPO POMO MADERA EXTERIOR</t>
  </si>
  <si>
    <t>CERROJO DOBLE SATINADO</t>
  </si>
  <si>
    <t>CHAPA ESCRITORIO mueble cajón 20 - 25 mm</t>
  </si>
  <si>
    <t>CHAZO DE 1/4 COLAPS+TORNILLO"**</t>
  </si>
  <si>
    <t>CHAZO EXPANSIVO 21/2"X3/8"</t>
  </si>
  <si>
    <t>CHAZO PLASTICO 3/8"X2"</t>
  </si>
  <si>
    <t>CHAZO PLASTICO NEGRO ESTRIADO 5/16</t>
  </si>
  <si>
    <t>CHAZO PUNTILLA 2 7/8" X 1/4"</t>
  </si>
  <si>
    <t>Chazo puntilla de 1/4"+Torn. puntilla de 3 1/2</t>
  </si>
  <si>
    <t>CHAZO PUNTILLA DE 1/4X11/4"</t>
  </si>
  <si>
    <t>CHAZO+TORNILLO MULTIUSO 1/4"</t>
  </si>
  <si>
    <t>CINCEL PLANOHEXAGONAL DE 5/8" X 7"</t>
  </si>
  <si>
    <t>CIZALLA (Alquiler)</t>
  </si>
  <si>
    <t>CIZALLA MANO 36"</t>
  </si>
  <si>
    <t>CIZALLA TIJERA DE 24'' STANLEY</t>
  </si>
  <si>
    <t>CIZALLA TIJERA DE 30'' STANLEY</t>
  </si>
  <si>
    <t>CIZALLA TIJERA DE 36'' STANLEY</t>
  </si>
  <si>
    <t>CLAVO ACERO LISO DE 3/4" X 500GR</t>
  </si>
  <si>
    <t>CLIPS DE FIJACION PARA FORTIMALLA</t>
  </si>
  <si>
    <t>COLLARIN UNA SALIDA 5-6"</t>
  </si>
  <si>
    <t>COMPRESOR 2HP TANQUE 24 LT -116psi</t>
  </si>
  <si>
    <t>CORTADORA CERAMICA KROM</t>
  </si>
  <si>
    <t>DESTORNILLADOR DE PALA,ESTRELLA</t>
  </si>
  <si>
    <t>DESTORNILLADOR ESTRELLA 1/4" X 4"</t>
  </si>
  <si>
    <t>DILATACION BRONCE ML</t>
  </si>
  <si>
    <t>Dilatación Plástica A=2.4cm;E=.51cm L=2m</t>
  </si>
  <si>
    <t>DISCO CORTE METAL 12" X 1/8"</t>
  </si>
  <si>
    <t>DISCO DIAMANTADO 4 1/2" SEGMENTADO</t>
  </si>
  <si>
    <t>DISCO DIAMANTADO 9" ASFALTO</t>
  </si>
  <si>
    <t>DISCO PARA SIERRA 10" 80 DIENTES</t>
  </si>
  <si>
    <t>DISCO PARA SIERRA 24 dientes 7 1/4 BAUKER</t>
  </si>
  <si>
    <t>DISCO REFRACTARIO T-1 9"x 1/8"</t>
  </si>
  <si>
    <t>DISCO ZIRCONIO CORTE METAL 9'' DEWALT</t>
  </si>
  <si>
    <t>DUCHA ELÉCTRICA — 110V — 220 V</t>
  </si>
  <si>
    <t>EMPAQUE DE CAUCHO NEOPRENO 1"X3MM</t>
  </si>
  <si>
    <t>EQUIPO COMPRESOR MICROESFERAS</t>
  </si>
  <si>
    <t>ESCUADRA FALSA DE 8"</t>
  </si>
  <si>
    <t>ESPARRAGO 5/8x20 "+ TUERCAS</t>
  </si>
  <si>
    <t>ESPARRAGO DE 578X18" + TUERCAS</t>
  </si>
  <si>
    <t>ESTOPA (1 Kg) **</t>
  </si>
  <si>
    <t>ESTOPA BLANCA PEINADA</t>
  </si>
  <si>
    <t>ESTOPA CORRIENTE</t>
  </si>
  <si>
    <t>ESTOPA No.4 (250 Grs)</t>
  </si>
  <si>
    <t>FLEXOMETRO 3 MTS X 1/2"</t>
  </si>
  <si>
    <t>FLEXOMETRO 5 MTS X 3/4"</t>
  </si>
  <si>
    <t>FORMON 5/8" STANLEY</t>
  </si>
  <si>
    <t>Generador de tonos **</t>
  </si>
  <si>
    <t>GRAPA DE FIJACIÓN TIPO CLIP</t>
  </si>
  <si>
    <t>GRAPA PARA ZUNCHO O CINTA MET. Ø3/8"</t>
  </si>
  <si>
    <t>GRAPAS PARA CASETON 1½"</t>
  </si>
  <si>
    <t>GUANTES CARNAZA CORTOS/SENCILLOS</t>
  </si>
  <si>
    <t>GUAYA DE ACERO DE 1/4- L.=2-2,50+PERNOS</t>
  </si>
  <si>
    <t>Guaya en Acero (1/8")</t>
  </si>
  <si>
    <t>GUIA CAJON FULL EXTENTION DE 35 cms</t>
  </si>
  <si>
    <t>HOJA DE SEGUETA (18 DIENTES)L=31CM (12")</t>
  </si>
  <si>
    <t>HOMBRESOLO 10" METALICO CURVO</t>
  </si>
  <si>
    <t>Lamina acero inoxidable304 Cal18 1.55*3.05 **</t>
  </si>
  <si>
    <t>Lamina acero inoxidable304 e=1.2(1.22X2.44M) **</t>
  </si>
  <si>
    <t>Lamina acero inoxidable304Cal.20 (0.9mm)</t>
  </si>
  <si>
    <t>LAMINA ALFAJOR (E=3MM) 1.0X3.0M</t>
  </si>
  <si>
    <t>LIJA DE AGUA GRANO 120.150.180</t>
  </si>
  <si>
    <t>LIJA MADERA CAR 12</t>
  </si>
  <si>
    <t>LLANA DENTADA 25500</t>
  </si>
  <si>
    <t>LLANA METÁLICA Lisa 11x5 MANGO PLASTICO</t>
  </si>
  <si>
    <t>LLAVE DE TUBO 18" TRABAJO PESADO</t>
  </si>
  <si>
    <t>LLAVE PARA TUBO STANLEY No 12</t>
  </si>
  <si>
    <t>MACETA CON CABO DE 2LB **</t>
  </si>
  <si>
    <t>MALLA Protec. fachada POLITEX</t>
  </si>
  <si>
    <t>MALLA Protec.10mmx10mm 2M.Anch</t>
  </si>
  <si>
    <t>MANGUERA 1/2" TRANSP.C-40(ROLLO 100M)**</t>
  </si>
  <si>
    <t>MANGUERA DE 1/2” JARDÍN TIPO PESADO ML</t>
  </si>
  <si>
    <t>MANGUERAS - PISTOLA FUSIÓN POLIUREA</t>
  </si>
  <si>
    <t>MANIJA ALUMINIO VENTANA</t>
  </si>
  <si>
    <t>MANILA 5/8" (POLIPROPILENO)</t>
  </si>
  <si>
    <t>MANILA LONA ¼</t>
  </si>
  <si>
    <t>MANILA POLIPROPILENO DE 1"</t>
  </si>
  <si>
    <t>MANILA POLIPROPILENO DE 1/2" (rollo 200m)</t>
  </si>
  <si>
    <t>MARCO PARA SEGUETA 12" VERA</t>
  </si>
  <si>
    <t>MARCO PARA SEGUETA VERA</t>
  </si>
  <si>
    <t>Motosierra Mediana (8.0HP)</t>
  </si>
  <si>
    <t>No 8 GUANTE CAUCHO NEGRO C-35 PROTEX</t>
  </si>
  <si>
    <t>PALA HOYADORA O PALIN SIN MANGO</t>
  </si>
  <si>
    <t>PALA No.2 P/CUADRADA CON CABO</t>
  </si>
  <si>
    <t>PALÍN CON CABO DE MADERA</t>
  </si>
  <si>
    <t>PALUSTRE MANGO PLASTICO DE 5"</t>
  </si>
  <si>
    <t>PALUSTRE MANGO PLASTICO DE 8"</t>
  </si>
  <si>
    <t>PAÑOS DESENGRASANTES PAQ. x 100 UNDS</t>
  </si>
  <si>
    <t>PASADOR PUERTA DE BAÑO SATINADO 2"</t>
  </si>
  <si>
    <t>PERNO 5/8" X 545MM</t>
  </si>
  <si>
    <t>PERNO DE OJO 1/4"X6 PULGADAS</t>
  </si>
  <si>
    <t>PERNO DE OJO 5/8" x 4 " ABIERTO</t>
  </si>
  <si>
    <t>PERNO DE OJO 5/8" x 8" MAQUINA</t>
  </si>
  <si>
    <t>Perro (1/8") Tipo Pesado</t>
  </si>
  <si>
    <t>Perro Galvanizado 5/16"</t>
  </si>
  <si>
    <t>Perro para cable de 1/8"(Tipo Liviano)</t>
  </si>
  <si>
    <t>PILA ALKALINA DOBLE AA (PAR)</t>
  </si>
  <si>
    <t>PILA ALKALINA TRIPLE AAA (PAR)</t>
  </si>
  <si>
    <t>PILA RECARGABLE TRIPLE A X CUATRO (4)</t>
  </si>
  <si>
    <t>PINTURA ELECTROSTATICA GRIS POLVO</t>
  </si>
  <si>
    <t>PIRLAN ALUMINIO DORADO</t>
  </si>
  <si>
    <t>PISTOLA METÁLICA PARA MANGUERA DE 1/2"</t>
  </si>
  <si>
    <t>PISTOLA SPRAIT THOMAS MEZCLA INTERNA</t>
  </si>
  <si>
    <t>PLATINA 1-1/2"X3/16"L=6M</t>
  </si>
  <si>
    <t>Platina 3/4"x1/4"</t>
  </si>
  <si>
    <t>PLATINA COBRE 1/8" x 1 1/2"</t>
  </si>
  <si>
    <t>Polietileno **</t>
  </si>
  <si>
    <t>POLIETILENO BAJA DENS.CAL.6; A=6.00M</t>
  </si>
  <si>
    <t>Polietileno Negro Cal. 8(Inc. Transp)**</t>
  </si>
  <si>
    <t>POLISOMBRA</t>
  </si>
  <si>
    <t>PORTACANDADO NEGRO No. 4</t>
  </si>
  <si>
    <t>PUNTERO HOJA DE RESORTE L= 35 cm **</t>
  </si>
  <si>
    <t>PUNTILLA 1" CON CABEZA</t>
  </si>
  <si>
    <t>PUNTILLA 1" SIN CABEZA</t>
  </si>
  <si>
    <t>PUNTILLA 2" CON CABEZA</t>
  </si>
  <si>
    <t>PUNTILLA 2" SIN CABEZA</t>
  </si>
  <si>
    <t>PUNTILLA 3" CON CABEZA</t>
  </si>
  <si>
    <t>PVA</t>
  </si>
  <si>
    <t>REMACHADORA 10"</t>
  </si>
  <si>
    <t>REMACHE DE 1/8"X3/4"</t>
  </si>
  <si>
    <t>REMACHE PARA SEÑAL</t>
  </si>
  <si>
    <t>REMACHE POP 3/16 X 1/2" (BOLSA X 100)</t>
  </si>
  <si>
    <t>REMACHE POP 5/32 X 5/8 (BOLSA X 100)</t>
  </si>
  <si>
    <t>REMACHE POP 5/32" X 3/4 " (BOLSA X 100)</t>
  </si>
  <si>
    <t>SELLADOR ETERNA A-53 (1/8) GAL</t>
  </si>
  <si>
    <t>SILICONA PEGADIT SELLO PERIMETRAL 280 ml</t>
  </si>
  <si>
    <t>Silicona transparente (Tubo de 11 onzas)***</t>
  </si>
  <si>
    <t>Silicona transparente 300 ml</t>
  </si>
  <si>
    <t>SOLDADURA 1/8" Ref. 7018</t>
  </si>
  <si>
    <t>SOLDADURA DE 1/8 Electrica Ref. 6010</t>
  </si>
  <si>
    <t>SOLDADURA DE 3/32 Ref. 6013</t>
  </si>
  <si>
    <t>SOLDADURA ELECTRICA DE 1/8 Ref. E-6013</t>
  </si>
  <si>
    <t>SOLDADURA ESTAÑO(95%)-PLATA(5%)</t>
  </si>
  <si>
    <t>SOLDADURA EXOTERMICA 115 GRS (TIRO)</t>
  </si>
  <si>
    <t>SOLDADURA INOX 308- 1/8 WEST ARCO**</t>
  </si>
  <si>
    <t>SOLDADURA MIG (0.35) ROLLO DE 15 KG</t>
  </si>
  <si>
    <t>TALADRO PERCUTOR 3/8"</t>
  </si>
  <si>
    <t>TALADRO SACA NUCLEO</t>
  </si>
  <si>
    <t>TAPA SEMIESFERICA**</t>
  </si>
  <si>
    <t>TAPACANTOS FORMICA PVC (22mm)</t>
  </si>
  <si>
    <t>TEJA DE ZINC(TZO) Cal.33 (2.44*0.80M)</t>
  </si>
  <si>
    <t>Templete o Tensor Ø 3/8" Trabajo Pesado</t>
  </si>
  <si>
    <t>TENAZA UÑA Y BOLA 8"</t>
  </si>
  <si>
    <t>Tensor Banner 3/8 x 6"**</t>
  </si>
  <si>
    <t>TIJERAS HOJALATA 10" STANLEY O SIMILAR</t>
  </si>
  <si>
    <t>TIRO A TIRO + PERNO</t>
  </si>
  <si>
    <t>TOMA BIFASICA INCRUSTAR 220 AMP</t>
  </si>
  <si>
    <t>TOMA EN T ELÉCTRICA 15-20 AMP</t>
  </si>
  <si>
    <t>TOMA PATATRABADA 2X20 AMP.</t>
  </si>
  <si>
    <t>Tornillo 1/2*6"</t>
  </si>
  <si>
    <t>TORNILLO 1/4 X 2 CARRIAJE "</t>
  </si>
  <si>
    <t>TORNILLO 1/4"-3-16</t>
  </si>
  <si>
    <t>TORNILLO 5/16" X 3 1/2""</t>
  </si>
  <si>
    <t>TORNILLO 5/8 x 1 1/4 "</t>
  </si>
  <si>
    <t>TORNILLO ACERO 5/8 X 1 1/2" HEXAGONAL</t>
  </si>
  <si>
    <t>TORNILLO ACERO 5/8 X 10"</t>
  </si>
  <si>
    <t>TORNILLO ACERO 5/8 X 5"</t>
  </si>
  <si>
    <t>TORNILLO ACERO 5/8 X 7"</t>
  </si>
  <si>
    <t>TORNILLO ACERO 5/8 X 8" GRADO 5</t>
  </si>
  <si>
    <t>TORNILLO ACERO INOX.1/2X4" GRADO 8</t>
  </si>
  <si>
    <t>TORNILLO CABEZA PLANA **</t>
  </si>
  <si>
    <t>TORNILLO CARRIAJE 5/8" X 1 1/2"</t>
  </si>
  <si>
    <t>TORNILLO DE 5/8"X2" EXAGONAL ZINCADO</t>
  </si>
  <si>
    <t>Tornillo Estructura Punta Broca 8 x 1/2"***</t>
  </si>
  <si>
    <t>TORNILLO EXPANSION 3/8" X 3"</t>
  </si>
  <si>
    <t>Tornillo grado 3 d=3/4"x2" con wasa y arandela **</t>
  </si>
  <si>
    <t>TORNILLO HEXAGONAL ZINC 1/4 X 1"</t>
  </si>
  <si>
    <t>TORNILLO Nº8 X 1" AUTOPERFORANTE</t>
  </si>
  <si>
    <t>TORNILLO Ø3/4"X6" AUTORROSCANTE</t>
  </si>
  <si>
    <t>TORNILLO PARA LÁMINA 8X9/16"</t>
  </si>
  <si>
    <t>TORNILLO TIRAFONDO DE 4X 3/8 "</t>
  </si>
  <si>
    <t>TORNILLO ZINCADO ROSCADO (1/2"X5")</t>
  </si>
  <si>
    <t>TORNILLO+ARANDELA+CAPUCHON (5") TEJA</t>
  </si>
  <si>
    <t>TORNILLOS BUTTON</t>
  </si>
  <si>
    <t>TROQUEL SAL. MOMOFASICA VOZ DATOS**</t>
  </si>
  <si>
    <t>Tubo Cuadrado 1 1/2" Cal 18</t>
  </si>
  <si>
    <t>Tubo Estrctur.Negro redond Ø 4" (e=3mm)</t>
  </si>
  <si>
    <t>Tubo Estrctur.Negro redond Ø 6" (e=6mm)</t>
  </si>
  <si>
    <t>Tubo Rectang. 4"x 1 1/2" Cal 16</t>
  </si>
  <si>
    <t>Tuerca Hexagonal y Arandela Ø3/8"</t>
  </si>
  <si>
    <t>TUERCA OJO ALARGADO 5/8"</t>
  </si>
  <si>
    <t>TUERCA y ARANDELA 3/4""</t>
  </si>
  <si>
    <t>ZAPAPICO</t>
  </si>
  <si>
    <t>ZUNCHO METALICO Ø3/8" (Bnad-it)</t>
  </si>
  <si>
    <t>ACCESORIOS DE FIJACIÓN **</t>
  </si>
  <si>
    <t>ACCESORIOS PARA BAÑO BLANCO 4 PIEZAS.</t>
  </si>
  <si>
    <t>AccesoriosConexiónValv.deSanitarioInstitucional</t>
  </si>
  <si>
    <t>Asiento abierto para Taza Sanitario A.P.</t>
  </si>
  <si>
    <t>ASIENTO INST. ABIERTO GRIVAL CORONA **</t>
  </si>
  <si>
    <t>Barra de Seguridad abatible para Sanitarios</t>
  </si>
  <si>
    <t>BarraSeguridad 12"Acero Inox.Sobrepon a pared</t>
  </si>
  <si>
    <t>BIDET TREVI CRNA</t>
  </si>
  <si>
    <t>Botón Cromado Sanitario minusvalido</t>
  </si>
  <si>
    <t>BRIDA SANITARIA 3"</t>
  </si>
  <si>
    <t>CAJA PARA REGISTRO CORTE DE GAS</t>
  </si>
  <si>
    <t>CANECA TANKPLAST 150 LT.</t>
  </si>
  <si>
    <t>CANECA TANKPLAST 75 LT.</t>
  </si>
  <si>
    <t>DESAGUE AUTOMATICO GRIVAL</t>
  </si>
  <si>
    <t>Desague con rejilla lavamanos Ref. 62-AA-210</t>
  </si>
  <si>
    <t>DESAGUE ITALIANA Senc.Cr-Gris GRICOL</t>
  </si>
  <si>
    <t>DESAGUE ORINAL</t>
  </si>
  <si>
    <t>DispensadorAntiBact.BlancoBocherini(1 Botella)</t>
  </si>
  <si>
    <t>DUCHA ANTIVANDALICA COMPLETA</t>
  </si>
  <si>
    <t>DUCHA CHATEAU MONTICHELLO Cr 4"</t>
  </si>
  <si>
    <t>DUCHA CHATEAU MONTICHELLO Cr 8"</t>
  </si>
  <si>
    <t>DUCHA CHATEAU POSI-TEMP</t>
  </si>
  <si>
    <t>DUCHA ELITE s/bañera GRIVAL</t>
  </si>
  <si>
    <t>DUCHA FENIX GRIVAL</t>
  </si>
  <si>
    <t>DUCHA KRISTHAL Conj.Mezc.GRICOL</t>
  </si>
  <si>
    <t>DUCHA LIS GRIVAL</t>
  </si>
  <si>
    <t>DUCHA LOIRA Crist.VENEc GRIVAL</t>
  </si>
  <si>
    <t>DUCHA LOIRA EUROPA GRIVAL</t>
  </si>
  <si>
    <t>DUCHA MONOCROMADO Conj.Mezc.GRICOL</t>
  </si>
  <si>
    <t>DUCHA PICIS GRIVAL</t>
  </si>
  <si>
    <t>DUCHA PLATINO Conj.Mezc. 8" GRICOL</t>
  </si>
  <si>
    <t>DUCHA PRISMA s/bañera GRIVAL</t>
  </si>
  <si>
    <t>DUCHA PRISMA senc GRIVAL</t>
  </si>
  <si>
    <t>DUCHA TELEFONO Cl-Cr GRICOL</t>
  </si>
  <si>
    <t>DUCHA TELEFONO ITALIANA 8"Cr GRICOL</t>
  </si>
  <si>
    <t>DUCHA URANO Conj.Mezc.8"GRICOL</t>
  </si>
  <si>
    <t>Empaque Flexitalico d=10" **</t>
  </si>
  <si>
    <t>Empaque Flexitalico d=6" **</t>
  </si>
  <si>
    <t>Empaque Flexitalico d=8" **</t>
  </si>
  <si>
    <t>Empaques Asiento de Fibra Lona Columpio **</t>
  </si>
  <si>
    <t>FILTRO TRAMPA PARA ORINAL GBA</t>
  </si>
  <si>
    <t>FLUXOMETRO DE PALANCA</t>
  </si>
  <si>
    <t>FLUXOMETRO disco racor SLOAN -Mant</t>
  </si>
  <si>
    <t>FLUXOMETRO empaque tapa SLOAN -Mant</t>
  </si>
  <si>
    <t>FLUXOMETRO o-ring colilla SLOAN -Mant</t>
  </si>
  <si>
    <t>FLUXOMETRO PALANCA SANITARIO GRIVAL</t>
  </si>
  <si>
    <t>GABINETE WC PPAL 60x45</t>
  </si>
  <si>
    <t>GABINETE WC SERVICIO 60x40</t>
  </si>
  <si>
    <t>GRIFERIA CONJ. MEZC. L/M KRISTAL 4"</t>
  </si>
  <si>
    <t>GRIFERIA CONJ. MEZC. L/M. PLATINO 4"</t>
  </si>
  <si>
    <t>GRIFERIA CONJ. MEZC. L/M. PLATINO 8"</t>
  </si>
  <si>
    <t>GRIFERIA CONJ. MEZC. L/PLATOS PLATINO 8"</t>
  </si>
  <si>
    <t>GRIFERIA CONJ.MEZC.L/M CRISTAL 8"</t>
  </si>
  <si>
    <t>GRIFERIA LAVAMANOS .AQUA STREAM MOEN</t>
  </si>
  <si>
    <t>GRIFERIA LAVAMANOS CHATEAU 4" Cr. MOEN</t>
  </si>
  <si>
    <t>GRIFERIA LAVAMANOS CHATEAU 8" Cr. MOEN</t>
  </si>
  <si>
    <t>GRIFERIA LAVAMANOS DE PUSH DOCOL</t>
  </si>
  <si>
    <t>GRIFERIA LAVAMANOS GALAXIA 1Und GRIVAL</t>
  </si>
  <si>
    <t>GRIFERIA LAVAMANOS GALAXIA 2Und GRIVAL</t>
  </si>
  <si>
    <t>GRIFERIA LAVAMANOS GAVIOTA 8" GRIVAL</t>
  </si>
  <si>
    <t>GRIFERIA LAVAMANOS LIS 8" GRIVAL</t>
  </si>
  <si>
    <t>GRIFERIA LAVAMANOS LOIRA CRIST 8" GRIVAL</t>
  </si>
  <si>
    <t>Griferia Lavamanos Push Antivan. Ref. 947120001</t>
  </si>
  <si>
    <t>GRIFERIA LAVAMANOS SENSOR</t>
  </si>
  <si>
    <t>GRIFERIA LAVAMANOS VENTO 4" GRIVAL</t>
  </si>
  <si>
    <t>GRIFERIA ORINAL INFANTIL GRIVAL</t>
  </si>
  <si>
    <t>GRIFERIA ORINAL RESIDENCIAL GRIVAL</t>
  </si>
  <si>
    <t>Herrajes para asiento en Lona Columpio **</t>
  </si>
  <si>
    <t>Hidrolavadora 2600 psi Gasolina</t>
  </si>
  <si>
    <t>JACUZZI FRANCESA FIRPLAK 1.80mtx.90x.41</t>
  </si>
  <si>
    <t>LAVAMANOS MILANO Colgar</t>
  </si>
  <si>
    <t>LAVAMANOS MILANO ENSO PEDESTAL</t>
  </si>
  <si>
    <t>LAVAMANOS PRESTIGIO Incr+Grif.FENIX CRNA</t>
  </si>
  <si>
    <t>LAVAMANOS RIVIERA BLANCO</t>
  </si>
  <si>
    <t>LAVAMANOS RIVIERA PASTEL</t>
  </si>
  <si>
    <t>LAVAMANOS SIENA PASTEL</t>
  </si>
  <si>
    <t>LAVAMANOS TIFANY Peds+Grif.MctrlCRNA</t>
  </si>
  <si>
    <t>LAVAMANOS VICTORIA BLANCO</t>
  </si>
  <si>
    <t>LAVAMANOS VICTORIA PASTEL</t>
  </si>
  <si>
    <t>LAVAMANOS VICTORIA PREMIUM</t>
  </si>
  <si>
    <t>LAVARROPA PORCELANA FRIAFIRPLAK 46x51</t>
  </si>
  <si>
    <t>LAVARROPA PORCELANA FRIAFIRPLAK 48x60</t>
  </si>
  <si>
    <t>LAVARROPA PORCELANA FRIAFIRPLAK 80x60</t>
  </si>
  <si>
    <t>LLAVE ANTIVANDALICA CROMADA DOCOL</t>
  </si>
  <si>
    <t>LLAVE JARDIN LIVIANA Ø1/2" EN BRONCE</t>
  </si>
  <si>
    <t>LLAVE JARDIN Pesada.1/2"</t>
  </si>
  <si>
    <t>LLAVE L/M.URANO CONJ.Cl GRICOL</t>
  </si>
  <si>
    <t>MANIJA L/M.KRISTHAL Mezc4"GRICOL</t>
  </si>
  <si>
    <t>MANIJA L/M.URANO Mezc.4"GRICOL</t>
  </si>
  <si>
    <t>MEZCLADOR DUCHA</t>
  </si>
  <si>
    <t>Mezclador monocontrol ref. Amur o similar</t>
  </si>
  <si>
    <t>Neopreno</t>
  </si>
  <si>
    <t>Neopreno a=20cm e=5mm **</t>
  </si>
  <si>
    <t>Neopreno a=5cm e=2cm Dureza 65 Shore</t>
  </si>
  <si>
    <t>Neopreno Banda a=20cmx 3/16" **</t>
  </si>
  <si>
    <t>Orinal con desague y sifon porcel impor blanco**</t>
  </si>
  <si>
    <t>ORINAL GOTTA CORONA BLANCO</t>
  </si>
  <si>
    <t>Orinal para colgar Mediano(consumo 3.8 Lpf)</t>
  </si>
  <si>
    <t>Oxicorte (Senc) ML*</t>
  </si>
  <si>
    <t>Papelera Acero Inox. con tapaH=28cm;D=19cm</t>
  </si>
  <si>
    <t>Papelera de acero con pedal (5 Litros) Aeluxx</t>
  </si>
  <si>
    <t>Papelera Metal.Cromada multiusos. 5 lts - Essenza</t>
  </si>
  <si>
    <t>Pegamento para Foil de aluminio o Liencillo **</t>
  </si>
  <si>
    <t>Percha Sencilla Cromada importada</t>
  </si>
  <si>
    <t>REDUCCIÓN HG 3/4"A 1/2"</t>
  </si>
  <si>
    <t>REGADERA CABEZA DE DUCHA INCRUSTAR</t>
  </si>
  <si>
    <t>REGISTRO DUCHA KRISTHAL GRICOL</t>
  </si>
  <si>
    <t>SANITARIO CORONET</t>
  </si>
  <si>
    <t>SANITARIO KIDDY SIN TANQUE entrada superior</t>
  </si>
  <si>
    <t>SANITARIO NUEVO EMBAJADOR</t>
  </si>
  <si>
    <t>SANITARIO PORTOBELLO BLANCO</t>
  </si>
  <si>
    <t>SANITARIO PORTOBELLO PASTEL</t>
  </si>
  <si>
    <t>SANITARIO PORTOBELLO PREMIUM</t>
  </si>
  <si>
    <t>SANITARIO VICTORIA BLANCO</t>
  </si>
  <si>
    <t>SANITARIO VICTORIA PASTEL</t>
  </si>
  <si>
    <t>SANITARIO VICTORIA PREMIUM</t>
  </si>
  <si>
    <t>Secador Elect.Manos Tipomanoslib.1AA-1800HO</t>
  </si>
  <si>
    <t>SIFON "P" ABS con Adapt.GRICOL</t>
  </si>
  <si>
    <t>SIFON PARA ORINAL</t>
  </si>
  <si>
    <t>SILENCIADOR</t>
  </si>
  <si>
    <t>Silice</t>
  </si>
  <si>
    <t>TANQUE CONICO 2000 LT. COLEMPAQUES</t>
  </si>
  <si>
    <t>TANQUE CONICO 5000 LT. COLEMPAQUES</t>
  </si>
  <si>
    <t>TANQUE K- 250 COMPLETO ETERNIT</t>
  </si>
  <si>
    <t>TANQUE PLASTICO 2000 LT AJOVER</t>
  </si>
  <si>
    <t>TANQUE Septic.COMPLETO ETERNIT</t>
  </si>
  <si>
    <t>TANQUE TANKPLAST 1000 LT.</t>
  </si>
  <si>
    <t>TANQUE TANKPLAST 250 LT.</t>
  </si>
  <si>
    <t>TANQUE TANKPLAST 500 LT.</t>
  </si>
  <si>
    <t>TAPA MARMOL NEGRO Nal.</t>
  </si>
  <si>
    <t>TAZA FLUXOMETRO HANDICAP</t>
  </si>
  <si>
    <t>TAZA FLUXOMETRO INSTIT. Fontanar**</t>
  </si>
  <si>
    <t>TAZA INST. BALTICO BLANCO*</t>
  </si>
  <si>
    <t>TAZA INSTITUC. ELONGADO Vitromex</t>
  </si>
  <si>
    <t>TELEDUCHAS DESLIZABLES BRENA-Corona</t>
  </si>
  <si>
    <t>TINA ACRILICA (fibra de vidrio ó Poliester)</t>
  </si>
  <si>
    <t>TINA AMERICANA FIRPLAK 1.48mtx.90x.40</t>
  </si>
  <si>
    <t>VALV. ANTIV. CROMO GRIVAL CORONA **</t>
  </si>
  <si>
    <t>Valvula Antivandalica.Sanitario.AltaPresión.11/4"</t>
  </si>
  <si>
    <t>Valvula Inst. sanitaria tipo push REF: 7512500001</t>
  </si>
  <si>
    <t>VALVULA LAVADERO 2"</t>
  </si>
  <si>
    <t>Valvula Mezcladora Ducha Ref. 4-AA-00000906</t>
  </si>
  <si>
    <t>Valvula Orinal Antivand. tipo push Ref. 751290001</t>
  </si>
  <si>
    <t>VALVULA Regul. ½" Metal GRIVAL</t>
  </si>
  <si>
    <t>ACELERANTE PARA MORTEROS SIKA-3 5 KLG</t>
  </si>
  <si>
    <t>Acido muriatico (Clorhidrico) **</t>
  </si>
  <si>
    <t>ACIDO NITRICO **</t>
  </si>
  <si>
    <t>Activador PVC (Membrana reforz)**</t>
  </si>
  <si>
    <t>ADITIVO ADHERENTE TEXILAN 553</t>
  </si>
  <si>
    <t>AGUA DE CARROTANQUE</t>
  </si>
  <si>
    <t>ALUMOL 16 Kg</t>
  </si>
  <si>
    <t>ANTISOL BLANCO (CURA) 20 KILOS</t>
  </si>
  <si>
    <t>Arandela fijacion membranas impermeabiliz **</t>
  </si>
  <si>
    <t>Arena de cuarzo **</t>
  </si>
  <si>
    <t>ASFALTO DE LIGA</t>
  </si>
  <si>
    <t>Barrera Antioxidante **</t>
  </si>
  <si>
    <t>CAL HIDRATADA</t>
  </si>
  <si>
    <t>CASETEX Aligerante textil estr</t>
  </si>
  <si>
    <t>CEMENTO MARINO LIQUIDO</t>
  </si>
  <si>
    <t>CEMENTO PLAST TAPAGOTERA TEXSA</t>
  </si>
  <si>
    <t>CEMENTO PLASTICO</t>
  </si>
  <si>
    <t>Cloro tambor Kg</t>
  </si>
  <si>
    <t>Color base acrylic **</t>
  </si>
  <si>
    <t>CURASEAL Blanco 20Kg **</t>
  </si>
  <si>
    <t>DESMOLDATOC 16 KILOS</t>
  </si>
  <si>
    <t>DYMONIC FC Sellante Blanco (300 CM3)</t>
  </si>
  <si>
    <t>CARTU</t>
  </si>
  <si>
    <t>EMULSION ASFALTICA (CRL-0)**</t>
  </si>
  <si>
    <t>EMULSION ASFALTICA (En frio)CANEC. 55GLNS.</t>
  </si>
  <si>
    <t>EMULSION ASFALTICA ED-9</t>
  </si>
  <si>
    <t>EMULSION ASFALTICA ED 9 / 55 GLN.</t>
  </si>
  <si>
    <t>CANEC</t>
  </si>
  <si>
    <t>EPOTOC 1-1 (4 Kg) **</t>
  </si>
  <si>
    <t>ESMALTE SIKA NEGRO 1gall</t>
  </si>
  <si>
    <t>ESMALTE SIKA VERDE1gall</t>
  </si>
  <si>
    <t>Estructura liviana recepción IDRD según diseño</t>
  </si>
  <si>
    <t>ESTUKA ACRILICO 1gall</t>
  </si>
  <si>
    <t>EUCON 452 GEL</t>
  </si>
  <si>
    <t>FERTILIZANTE ORGANICO TIPO HUMUS</t>
  </si>
  <si>
    <t>FIBRA DE VIDRIO AMERICANA 40M2</t>
  </si>
  <si>
    <t>FIBRA PARA AMARRE (ROLLO DE 750m)</t>
  </si>
  <si>
    <t>GEOmalla Biaxial LBO 202 Pavco**</t>
  </si>
  <si>
    <t>GEOmalla Fortgrid BX 25 refuerzo biaxial Lafayet**</t>
  </si>
  <si>
    <t>GEOmalla LBO 202 Pavco**</t>
  </si>
  <si>
    <t>GEOmalla LBO 302 Pavco**</t>
  </si>
  <si>
    <t>GEOmalla LBO 330 Pavco**</t>
  </si>
  <si>
    <t>GEOmalla LBO 440 Pavco**</t>
  </si>
  <si>
    <t>GEOmalla TT 045 Pavco (descont.)</t>
  </si>
  <si>
    <t>GEOmalla TT 060 Pavco**</t>
  </si>
  <si>
    <t>GEOmalla TT 090 Pavco**</t>
  </si>
  <si>
    <t>GEOmalla TT 120 Pavco**</t>
  </si>
  <si>
    <t>GEOmalla TT 160 Pavco**</t>
  </si>
  <si>
    <t>Geomembrana 20 mil HDPE (0.5 m) **</t>
  </si>
  <si>
    <t>Geomembrana Estructural 40 mil (1 mm) TEX **</t>
  </si>
  <si>
    <t>GEOMEMBRANA HDPE SL 30MILS</t>
  </si>
  <si>
    <t>GEOMEMBRANA HDPE SL 40MILS</t>
  </si>
  <si>
    <t>GEOMEMBRANA POLIFLEX-60</t>
  </si>
  <si>
    <t>GEOTEXTIL NT 1600</t>
  </si>
  <si>
    <t>GEOTEXTIL NT 1800</t>
  </si>
  <si>
    <t>GEOTEXTIL NT 2000</t>
  </si>
  <si>
    <t>Geotextil NT 2500 **</t>
  </si>
  <si>
    <t>Geotextil NT 3000 **</t>
  </si>
  <si>
    <t>Geotextil NT 4000 **</t>
  </si>
  <si>
    <t>Geotextil NT 5000 **</t>
  </si>
  <si>
    <t>Geotextil NT 6000 **</t>
  </si>
  <si>
    <t>Geotextil NT 7000 **</t>
  </si>
  <si>
    <t>GEOTEXTIL NT REPAVIMENTACION 400</t>
  </si>
  <si>
    <t>GEOTEXTIL NT REPAVIMENTACION 450</t>
  </si>
  <si>
    <t>Geotextil NT7000 **</t>
  </si>
  <si>
    <t>Geotextil Sika PP 1800 **</t>
  </si>
  <si>
    <t>GEOTEXTIL T 1050 (PAVCO)</t>
  </si>
  <si>
    <t>GEOTEXTIL T 1400</t>
  </si>
  <si>
    <t>GEOTEXTIL T 1700</t>
  </si>
  <si>
    <t>Geotextil T2100 ** y/o ST 200</t>
  </si>
  <si>
    <t>Geotextil T2400 ** y/o ST 300</t>
  </si>
  <si>
    <t>Geotextil TR 4000 **</t>
  </si>
  <si>
    <t>GRAUTOC (30 Kg.)</t>
  </si>
  <si>
    <t>IGAS GRIS (SELLANTE) 1 KILOS</t>
  </si>
  <si>
    <t>IGAS GRIS (SELLANTE) 30 KILOS</t>
  </si>
  <si>
    <t>IGAS GRIS ROLLO (de 3/8" - 10mm ) rollo de 4,5</t>
  </si>
  <si>
    <t>IGOL DENSO</t>
  </si>
  <si>
    <t>IMPERMEABILIZACION COMPLETA</t>
  </si>
  <si>
    <t>Impermeabilizante Morter Plas AL-80</t>
  </si>
  <si>
    <t>IMPERMEABILIZANTE SIKATOP 121 - 20Kg</t>
  </si>
  <si>
    <t>INMUNIZANTE DE MADERA TEXSA (3.2KG)</t>
  </si>
  <si>
    <t>INMUNIZANTE PARA MADERA</t>
  </si>
  <si>
    <t>Isocianato (Componente B) de Polyurea</t>
  </si>
  <si>
    <t>kit soldadura membranas impermeables **</t>
  </si>
  <si>
    <t>LIMESTONE PLUS (3 Kg.)</t>
  </si>
  <si>
    <t>Lubricante/Grasa**</t>
  </si>
  <si>
    <t>MANTO CONTROL EROSIÓN</t>
  </si>
  <si>
    <t>MANTO METAL FL 100</t>
  </si>
  <si>
    <t>MANTO MORTEPLAS AL-80 3.5 mm.</t>
  </si>
  <si>
    <t>MANTO MORTEPLAST N-3 3mm.</t>
  </si>
  <si>
    <t>MANTO MORTEPLAST N-4</t>
  </si>
  <si>
    <t>MANTO POLIESTER 2.8 mm.</t>
  </si>
  <si>
    <t>MANTO POLIESTER 4 mm.</t>
  </si>
  <si>
    <t>MANTO PROTEKTOR 2.5 mm</t>
  </si>
  <si>
    <t>MANTO TEXAPLAS - 3.2 mm Foil Aluminio</t>
  </si>
  <si>
    <t>Masilla de Poliuretano</t>
  </si>
  <si>
    <t>MASILLA TEXPLACA</t>
  </si>
  <si>
    <t>MASTERSEAL C 20Kg **</t>
  </si>
  <si>
    <t>MERULEX I.F.A. Transparente . 3.5 KILOS</t>
  </si>
  <si>
    <t>PEGANTE DE CAUCHO (PL-85)</t>
  </si>
  <si>
    <t>PEGANTE DENSO FIBRATEX</t>
  </si>
  <si>
    <t>PEGANTE PARA ALFOMBRA</t>
  </si>
  <si>
    <t>PEGANTE PARA MADERA MADERA</t>
  </si>
  <si>
    <t>Perfil para membranas de borde (L=1m, 60un) **</t>
  </si>
  <si>
    <t>PERFIL PESTAÑA - Impervinil HR</t>
  </si>
  <si>
    <t>Pigmento para Polyurea</t>
  </si>
  <si>
    <t>Pintura al horno (modulos pequeños) **</t>
  </si>
  <si>
    <t>PINTURA BITUMINOSA DE ALUMINIO</t>
  </si>
  <si>
    <t>Pintura Puertas 2x0.80mElectrost.(Sum+Inst) **</t>
  </si>
  <si>
    <t>PLASTOCRETE 169 HE</t>
  </si>
  <si>
    <t>Plastocrete169HE ó (Basf)Masterapid 230Kg **</t>
  </si>
  <si>
    <t>Plexipave line color **</t>
  </si>
  <si>
    <t>polimero monolitico</t>
  </si>
  <si>
    <t>POZZOLITH 122-HE (ACELERANTE) x 4 Lt</t>
  </si>
  <si>
    <t>POZZOLITH 322-NT (Plastastificante) x 4 Lt</t>
  </si>
  <si>
    <t>POZZOLITH 322-R (RETARDANTE) x 4 Lt</t>
  </si>
  <si>
    <t>Prexichrome sintetic finish **</t>
  </si>
  <si>
    <t>Primer **</t>
  </si>
  <si>
    <t>Primer Barrera de vapor</t>
  </si>
  <si>
    <t>QUICKDONE (ACELERANTE) 5 KILOS</t>
  </si>
  <si>
    <t>Resina Poliol (Componente A) de Polyurea</t>
  </si>
  <si>
    <t>Restauración mueble recepción IDRD</t>
  </si>
  <si>
    <t>RETARDADOR SIKA TARD-E - 230.0 KLG</t>
  </si>
  <si>
    <t>ROCKTOP GRIS (30 Kg)</t>
  </si>
  <si>
    <t>ROCKTOP ROJO (30 Kg)</t>
  </si>
  <si>
    <t>SELLOTOC BLANCO (5 Kg.)</t>
  </si>
  <si>
    <t>Separol Sika (toxement Desmoldatoc)15Kg**</t>
  </si>
  <si>
    <t>Shampoo especial para fachadas e hidrofugo</t>
  </si>
  <si>
    <t>SIKA 101 MORTERO BLANCO 10 KILOS</t>
  </si>
  <si>
    <t>SIKA 101 MORTERO GRIS 10 KILOS</t>
  </si>
  <si>
    <t>Sika Binda Boquilla color (2Kg) **</t>
  </si>
  <si>
    <t>Sika Boom Amarillo (250cc)**</t>
  </si>
  <si>
    <t>Sika CarboDur tipo S1012 100mm*1.2mm **</t>
  </si>
  <si>
    <t>Sika CarboDur tipo S512 50mm*1.2mm **</t>
  </si>
  <si>
    <t>Sika Concrelisto-RE 5000 **</t>
  </si>
  <si>
    <t>Sika Estuka acrilico (1.5Kg) **</t>
  </si>
  <si>
    <t>Sika Estuka acrilico (30Kg) **</t>
  </si>
  <si>
    <t>Sika Estuka acrilico (6kg) **</t>
  </si>
  <si>
    <t>Sika felt (rollo de 48 M2) **</t>
  </si>
  <si>
    <t>Sika IGAS negro (toxement masil negro) 30Kg **</t>
  </si>
  <si>
    <t>Sika Latex (toxement Eucolatex) 20Kg **</t>
  </si>
  <si>
    <t>Sika Primer 215 (caja por 6 unidades ) **</t>
  </si>
  <si>
    <t>Sika Primer 215 (caja por 6 unidades de 250 ml) **</t>
  </si>
  <si>
    <t>SIKA quick 2500</t>
  </si>
  <si>
    <t>Sika Repair 224 (25Kg) **</t>
  </si>
  <si>
    <t>SIKA TRANSPARENTE-10 X (5 GALONES)</t>
  </si>
  <si>
    <t>SIKA TRANSPARENTE 10 16 KILOS=5 GAL</t>
  </si>
  <si>
    <t>SIKA TRANSPARENTE 10 x 3Kg</t>
  </si>
  <si>
    <t>Sika Wrap 103C a=64cm **</t>
  </si>
  <si>
    <t>Sika Wrap 300C a=30cm **</t>
  </si>
  <si>
    <t>SikaAer D (toxement Air mix D)**</t>
  </si>
  <si>
    <t>SikaColor 555W**</t>
  </si>
  <si>
    <t>SikaColor C (toxement Acrisello) verde 25 kg**</t>
  </si>
  <si>
    <t>Sikadur-52 (toxement Toc 8004) Inyección 3Kg **</t>
  </si>
  <si>
    <t>Sikadur 31 repar+adhesivo toxement Toc 5010 **</t>
  </si>
  <si>
    <t>Sikadur 501 arena de cuarzo 32.5 kg **</t>
  </si>
  <si>
    <t>Sikadur AnchorFix-4(Euco 452 gel) 600cc=900gr **</t>
  </si>
  <si>
    <t>SIKAFELT FV 225 (BASE EN FIBRA DE VIDRIO )</t>
  </si>
  <si>
    <t>SikaFerroGard - 903 **</t>
  </si>
  <si>
    <t>SikaFill 5 (5 Gl) **</t>
  </si>
  <si>
    <t>SIKAFLEX-15 LM SL 22.7Kg **</t>
  </si>
  <si>
    <t>Sikaflex 2C SL -Bicomponente- Gris (3 galones).</t>
  </si>
  <si>
    <t>SIKAFLEX CONSTRUCCION Cartucho 300cc</t>
  </si>
  <si>
    <t>Sikaflex®AT-Connection - Tubo 300 CC</t>
  </si>
  <si>
    <t>Sikafloor 161 imprimante **</t>
  </si>
  <si>
    <t>Sikafloor 3 Quartz top Neutro 30Kg **</t>
  </si>
  <si>
    <t>Sikafloor 363 CO 4.5Kg **</t>
  </si>
  <si>
    <t>Sikafloor 400 N Recubrimiento (Salio del Mercado)</t>
  </si>
  <si>
    <t>SIKAGROUT-200 (PROTEC)30 KILOS</t>
  </si>
  <si>
    <t>Sikaguard EpoCem 720 21Kg **</t>
  </si>
  <si>
    <t>Sikalatex 4.5kg **</t>
  </si>
  <si>
    <t>SIKALISTO RESANE 25kg</t>
  </si>
  <si>
    <t>SikaRod 10 mm 3/8" (toxement sellasil soporte) **</t>
  </si>
  <si>
    <t>SikaRod 16 mm 5/8" (toxement sellasil soporte) **</t>
  </si>
  <si>
    <t>SikaRod 22 mm 7/8" (toxement sellasil soporte) **</t>
  </si>
  <si>
    <t>SikaRod 32 mm 1 1/4" **</t>
  </si>
  <si>
    <t>SikaRod 6 mm 1/4" (toxement sellasil soporte)**</t>
  </si>
  <si>
    <t>SIKASET L (ACELERANTE) 5 KILOS</t>
  </si>
  <si>
    <t>SUMIN E INSTAL DE CHAPA MURO ESCALAR</t>
  </si>
  <si>
    <t>SUMIN E INSTAL DE CINTA MURO ESCALAR</t>
  </si>
  <si>
    <t>SUPERMANTO 400 X S/inst Fglas</t>
  </si>
  <si>
    <t>SUPERMANTO 500 XT S/inst Fglas</t>
  </si>
  <si>
    <t>SUPERMANTO 600 XT S/inst Fglas</t>
  </si>
  <si>
    <t>SUR FHARD 4 KILOS</t>
  </si>
  <si>
    <t>TELA ASFALTICA</t>
  </si>
  <si>
    <t>TOC FIBRA FIBRILADA 500 (10 Kg.) 3/4</t>
  </si>
  <si>
    <t>ABRAZADERA 1 SALIDA</t>
  </si>
  <si>
    <t>ABRAZADERA 1/2" DELGADA DE CREMALLERA</t>
  </si>
  <si>
    <t>ABRAZADERA COLGANTE FIJA 1 1/4" AC1</t>
  </si>
  <si>
    <t>ABRAZADERA COLGANTE FIJA 1" AC1</t>
  </si>
  <si>
    <t>ABRAZADERA COLGANTE FIJA 3/4" AC1</t>
  </si>
  <si>
    <t>ABRAZADERA EN U TIPO-1</t>
  </si>
  <si>
    <t>Abrazadera Met.Doble Ala 3/4"Para Tubo metalico</t>
  </si>
  <si>
    <t>ABRAZADERA METALICA TIPO TRAPECIO 1" **</t>
  </si>
  <si>
    <t>ABRAZADERA METALICA TIPO TRAPECIO 3" **</t>
  </si>
  <si>
    <t>ABRAZADERA PARA TUBERIA EMT Ø1"</t>
  </si>
  <si>
    <t>ABRAZADERA SIN SALIDA</t>
  </si>
  <si>
    <t>Acometida en cable de aluminio 7 hilos con aislami</t>
  </si>
  <si>
    <t>AISLADOR DE PIN - ANSI 55-5</t>
  </si>
  <si>
    <t>AISLADOR DE PIN DE 15KV</t>
  </si>
  <si>
    <t>AISLADOR DE PIN DE ANSI 52-1</t>
  </si>
  <si>
    <t>AISLADOR DE PIN DE ANSI 52-4</t>
  </si>
  <si>
    <t>AISLADOR PIN 34.5KV ANSI 56-3</t>
  </si>
  <si>
    <t>ALAMBRE AWG No.8</t>
  </si>
  <si>
    <t>ALAMBRE COBRE # 10</t>
  </si>
  <si>
    <t>ALAMBRE COBRE DESNUDO N°10</t>
  </si>
  <si>
    <t>ALAMBRE Cu AWG 10 THHN- 90G</t>
  </si>
  <si>
    <t>ALAMBRE Cu DESNUDO AWG 14</t>
  </si>
  <si>
    <t>Alambre de cobre desnudo N°4 AWG</t>
  </si>
  <si>
    <t>ALAMBRE DE CU DESNUDO #8 INTERM DI 3.26</t>
  </si>
  <si>
    <t>ALAMBRE DESN #4 INTER DI 1.35</t>
  </si>
  <si>
    <t>ALAMBRE DESNUDO #12 INTER DI 1.62</t>
  </si>
  <si>
    <t>ALAMBRE PARALELO 2x18 DWP - 2PE</t>
  </si>
  <si>
    <t>ALAMBRE PARALELO 2x18 DWP - PVC</t>
  </si>
  <si>
    <t>ALAMBRE TELEFONICO 2 x 22 JWT- PVC</t>
  </si>
  <si>
    <t>ALAMBRE TRENZADO 2x18 DWT - PVC</t>
  </si>
  <si>
    <t>Alambrón de aluminio calibre #8AWG</t>
  </si>
  <si>
    <t>AMARRE PARA TUBERIA PVC</t>
  </si>
  <si>
    <t>Amarre Plástico de 15 cm</t>
  </si>
  <si>
    <t>Amperímetro análogo 0-200/5 A.</t>
  </si>
  <si>
    <t>ANGULO EXTERNO 20X12 BL</t>
  </si>
  <si>
    <t>ANGULO EXTERNO 20X20 BL</t>
  </si>
  <si>
    <t>ANGULO EXTERNO 25X25 BL</t>
  </si>
  <si>
    <t>ANGULO PLANO 20X12 BL</t>
  </si>
  <si>
    <t>ANGULO PLANO 20X20 BL</t>
  </si>
  <si>
    <t>ANGULO PLANO 25X25 BL</t>
  </si>
  <si>
    <t>APLIQUE MURO 2x14 CM</t>
  </si>
  <si>
    <t>APLIQUE MURO B.REC P-8 OPAL</t>
  </si>
  <si>
    <t>AUTOADHESIVO PARA AMARRE PLÁSTICO</t>
  </si>
  <si>
    <t>Bajante en CG 4",amarres, hebillas, curva PVC 4"</t>
  </si>
  <si>
    <t>BALA ALUMINIO No.10</t>
  </si>
  <si>
    <t>Bala circular incandescente halógena 35 W 12 V</t>
  </si>
  <si>
    <t>BALA DULUX 2XE27 BL SV PROYECTOS***</t>
  </si>
  <si>
    <t>BALA FLUORESCENTE 2X26 (Inc. Bombillo)</t>
  </si>
  <si>
    <t>BALA INCANDECENTE BL IFBL</t>
  </si>
  <si>
    <t>BALASTO 2 x 48</t>
  </si>
  <si>
    <t>BALASTO 2 x 96</t>
  </si>
  <si>
    <t>BALASTO 4 x 32 ELECTRON</t>
  </si>
  <si>
    <t>BALASTO ELECTRONICO 2 X 26 **</t>
  </si>
  <si>
    <t>BANDEJA PARA RACK DE 35CM</t>
  </si>
  <si>
    <t>Barraje interconexión entre totalizador y transfer</t>
  </si>
  <si>
    <t>Barraje interconexión totalizador y transfer 2</t>
  </si>
  <si>
    <t>BOMBILLA 1000 W Metal Halide Oboide Claro</t>
  </si>
  <si>
    <t>Bombilla 150 W Metal Halide Oboide</t>
  </si>
  <si>
    <t>bombilla 250 W Sodio</t>
  </si>
  <si>
    <t>BOMBILLA METAL HALIDE (1.000W) TUBULAR</t>
  </si>
  <si>
    <t>BOMBILLA SOADIO OVOIDE PEQUEÑA</t>
  </si>
  <si>
    <t>BOMBILLA SODIO 1000 W OVOIDE GRANDE</t>
  </si>
  <si>
    <t>BOMBILLO AHORRADOR 13 WAT - 120V LUZ B.</t>
  </si>
  <si>
    <t>BOMBILLO AHORRADOR 26 WAT - 110V</t>
  </si>
  <si>
    <t>BOMBILLO AHORRADOR DE 32W</t>
  </si>
  <si>
    <t>BOMBILLO CLARO 150 WAT - 110V</t>
  </si>
  <si>
    <t>BOMBILLO DE SODIO 400 W</t>
  </si>
  <si>
    <t>BOMBILLO FC DB 26W/840 PHL***</t>
  </si>
  <si>
    <t>BOMBILLO LUZ MIXTA (160W/220V)</t>
  </si>
  <si>
    <t>BOMBILLO MERCURIO 125W / 220V</t>
  </si>
  <si>
    <t>BOMBILLO MH 1000 W E40 Tub. Europeo</t>
  </si>
  <si>
    <t>BOMBILLO MH 400 W E40 Tub. Europeo</t>
  </si>
  <si>
    <t>BOMBILLOS HALOGENOS DE 1500x220</t>
  </si>
  <si>
    <t>BOQUILLA GALVANIZADA D=6"</t>
  </si>
  <si>
    <t>BOQUILLA GALVANIZADA Ø 4"</t>
  </si>
  <si>
    <t>BOQUILLERA ALUMINIODE 3-X11/2X6 Mts</t>
  </si>
  <si>
    <t>BORNA PARA CONEXIÓN PARA CABLE Nº10</t>
  </si>
  <si>
    <t>BORNA PARA CONEXIÓN PARA CABLE Nº6</t>
  </si>
  <si>
    <t>BORNA PARA CONEXIÓN PARA CABLE Nº8</t>
  </si>
  <si>
    <t>BORNA TERMINAL ESTAÑADA Nº8</t>
  </si>
  <si>
    <t>BORNERA DE PRUEBA</t>
  </si>
  <si>
    <t>BORNERA PRUEBA 3 ELEMENTOS</t>
  </si>
  <si>
    <t>BOTON PUERTAS Elec.+T.Ameri. FOSF</t>
  </si>
  <si>
    <t>BOTON TEMPORIZADOR + T Ameri. AVE</t>
  </si>
  <si>
    <t>BOTON TEMPORIZADOR VOLARE</t>
  </si>
  <si>
    <t>BOTON TIMBRE 200 SOBREPARED AVE</t>
  </si>
  <si>
    <t>BOTON TIMBRE 600 AVE</t>
  </si>
  <si>
    <t>BOTON TIMBRE 800 PARA PISOS</t>
  </si>
  <si>
    <t>BOTON TIMBRE ABITARE LUZ PILOTO AVE</t>
  </si>
  <si>
    <t>BOTON TIMBRE VOLARE</t>
  </si>
  <si>
    <t>BREAKER 3X(70-100AMP)LUMINEX</t>
  </si>
  <si>
    <t>Breaker ATORN. 1X30Amp</t>
  </si>
  <si>
    <t>BREAKER ATORN.1x20A</t>
  </si>
  <si>
    <t>Breaker Ench 2X20/30/40Amp (10KA)</t>
  </si>
  <si>
    <t>Breaker Ench. 1 x40A LMX</t>
  </si>
  <si>
    <t>Breaker Ench. 1X15/20/30A (10KA)</t>
  </si>
  <si>
    <t>Breaker Ench. 1x50A LMX</t>
  </si>
  <si>
    <t>Breaker Ench. 2x30A LMX (10KA)</t>
  </si>
  <si>
    <t>Breaker Ench. 2X50A</t>
  </si>
  <si>
    <t>Breaker Ench. 3 x30Amp</t>
  </si>
  <si>
    <t>Breaker Ench. 3X20A/30A/40A (10KA)</t>
  </si>
  <si>
    <t>Breaker Ench. 3x40A LMX</t>
  </si>
  <si>
    <t>Breaker Ind 3x40 AMP (25 KA)</t>
  </si>
  <si>
    <t>Breaker Ind.(3x25Amp)25KA-Regulable 18-25 Amp</t>
  </si>
  <si>
    <t>BREAKER IND.(3X30AMP)25KA</t>
  </si>
  <si>
    <t>Breaker Ind.(3x40Amp)25KA-Regulable 28-40 Amp</t>
  </si>
  <si>
    <t>BREAKER IND.(3X40AMP)25KA</t>
  </si>
  <si>
    <t>BREAKER IND.(3X50AMP)25KA</t>
  </si>
  <si>
    <t>BREAKER IND.(3X60AMP)25KA</t>
  </si>
  <si>
    <t>BREAKER INDUSTRIAL (LUMINEX) 3X150AMP</t>
  </si>
  <si>
    <t>BREAKER INDUSTRIAL 3X100AMP</t>
  </si>
  <si>
    <t>BREAKER INDUSTRIAL 3x102 a 160A Ajustable</t>
  </si>
  <si>
    <t>BREAKER INDUSTRIAL 3x12 a 16A Ajustable</t>
  </si>
  <si>
    <t>BREAKER INDUSTRIAL 3x18 a 25A Ajustable</t>
  </si>
  <si>
    <t>BREAKER INDUSTRIAL 3X30A L.G.</t>
  </si>
  <si>
    <t>BREAKER INDUSTRIAL 3x44 a 63A Ajustable</t>
  </si>
  <si>
    <t>Breaker industrial 3x50/60 AMP (25 KA)</t>
  </si>
  <si>
    <t>BREAKER INDUSTRIAL 3X50A</t>
  </si>
  <si>
    <t>BREAKER INDUSTRIAL 3X70-100AMP</t>
  </si>
  <si>
    <t>BREAKER INDUSTRIAL 3x70 a 100A Ajustable</t>
  </si>
  <si>
    <t>BREAKER INDUSTRIAL 3X80 AMP</t>
  </si>
  <si>
    <t>BREAKER INDUSTRIAL 87.5a125A-GRADUABLE</t>
  </si>
  <si>
    <t>BREAKER Interruptor atornillable de 3x30 A</t>
  </si>
  <si>
    <t>BREAKER Interruptor Industrial 3x30 A</t>
  </si>
  <si>
    <t>Cable 4 Cu-Blanco 7 Hilos</t>
  </si>
  <si>
    <t>Cable 4X10 Cu aisl termoplástico 75 °C 600 V</t>
  </si>
  <si>
    <t>Cable 4X10 Encauchetado**</t>
  </si>
  <si>
    <t>Cable 4x12AWG MULTIFLEX PVC/NY600V90CTC</t>
  </si>
  <si>
    <t>Cable 4X8 Cu aisl termoplástico 75 °C 600 V</t>
  </si>
  <si>
    <t>Cable 6 Cu-Verde 7 Hilos</t>
  </si>
  <si>
    <t>Cable 8 Cu-Negro 7 Hilos</t>
  </si>
  <si>
    <t>CABLE Alum. Aisl. 1/0 THW</t>
  </si>
  <si>
    <t>CABLE Alum. Aisl. 2/0 THW</t>
  </si>
  <si>
    <t>CABLE Alum. Aisl. 4/0 THW</t>
  </si>
  <si>
    <t>CABLE ALUMINIO 2/0 THNN-600V</t>
  </si>
  <si>
    <t>Cable Aluminio 350 (MCM) THHW</t>
  </si>
  <si>
    <t>CABLE ALUMINIO ACSR( 2/0)DESNUDO AWG</t>
  </si>
  <si>
    <t>Cable Aluminio N°4 THHN-AWG 600 V</t>
  </si>
  <si>
    <t>CABLE COAXIAL RG-6 CERTIFICADO</t>
  </si>
  <si>
    <t>cable coaxial RG59 al 60%</t>
  </si>
  <si>
    <t>CABLE cobre #8 THHN 90 - 600V-AWG **</t>
  </si>
  <si>
    <t>Cable Cobre 4/0 AWG-THHN</t>
  </si>
  <si>
    <t>CABLE cobre Aisl. 1/0 THW - 75 C 600V</t>
  </si>
  <si>
    <t>CABLE cobre Aisl. 2/0 THW - 75 C 600V</t>
  </si>
  <si>
    <t>CABLE cobre Aisl. 250 MCM THW - 90 C 600V</t>
  </si>
  <si>
    <t>CABLE cobre Aisl. 300 MCM THW - 90 C 600V</t>
  </si>
  <si>
    <t>CABLE cobre Aisl. 350 MCM THW - 90 C 600V</t>
  </si>
  <si>
    <t>CABLE cobre Aisl. 3U0 THW - 90 C 600V</t>
  </si>
  <si>
    <t>CABLE cobre Aisl. 400 MCM THW - 90 C 600V</t>
  </si>
  <si>
    <t>CABLE cobre Aisl. 4U0 THW - 75 C 600V</t>
  </si>
  <si>
    <t>Cable Cobre Aisl. 8 THW - 90 C 600V</t>
  </si>
  <si>
    <t>CABLE cobre Aisl. HFFR # 12</t>
  </si>
  <si>
    <t>CABLE COBRE AISLADO 500 MCM THW - 90 C</t>
  </si>
  <si>
    <t>CABLE cobre desnudo AWG 1/0</t>
  </si>
  <si>
    <t>Cable Cobre desnudo N°4</t>
  </si>
  <si>
    <t>CABLE cobre RG59 AMERICANO</t>
  </si>
  <si>
    <t>CABLE cobre THHN 90 - 600V 1/0 AWG</t>
  </si>
  <si>
    <t>CABLE cobre THHN 90 - 600V 2 AWG</t>
  </si>
  <si>
    <t>CABLE cobre THHN 90 - 600V 4 AWG</t>
  </si>
  <si>
    <t>CABLE cobre THHN 90 - 600V 4/0 AWG **</t>
  </si>
  <si>
    <t>CABLE cobre THHN 90 - 600V 6 AWG</t>
  </si>
  <si>
    <t>CABLE Cu(2/0)XLPE - 15 KV M.T.</t>
  </si>
  <si>
    <t>Cable de aluminio desnudo calibre #2AWG</t>
  </si>
  <si>
    <t>Cable de Belden 1 par</t>
  </si>
  <si>
    <t>Cable de cobre desnudo # 10 (sum+transp+inst)</t>
  </si>
  <si>
    <t>Cable de cobre desnudo # 2 (suministro)</t>
  </si>
  <si>
    <t>CABLE DE COBRE DESNUDO N°10</t>
  </si>
  <si>
    <t>CABLE DE COBRE DESNUDO N°8</t>
  </si>
  <si>
    <t>CABLE DE Cu DESNUDO N°12</t>
  </si>
  <si>
    <t>Cable desnudo # 2 AWG instalaciones internas</t>
  </si>
  <si>
    <t>CABLE DUPLEX 2X12 (ROLLO X 100 Mts)</t>
  </si>
  <si>
    <t>CABLE DUPLEX 2X20 (GRIS)</t>
  </si>
  <si>
    <t>CABLE DUPLEX Cu N°12</t>
  </si>
  <si>
    <t>CABLE ENCAUCHETADO 2 x 16 SPT - 60 C 300V</t>
  </si>
  <si>
    <t>CABLE ENCAUCHETADO 2 x 8 ST</t>
  </si>
  <si>
    <t>CABLE ENCAUCHETADO 2 x12 SPT - 60 C 300V</t>
  </si>
  <si>
    <t>cable encauchetado 2 x18</t>
  </si>
  <si>
    <t>CABLE ENCAUCHETADO 3 x 8 ST</t>
  </si>
  <si>
    <t>Cable Encauchetado 3 x12</t>
  </si>
  <si>
    <t>CABLE ENCAUCHETADO 3 x14 (600V)</t>
  </si>
  <si>
    <t>CABLE ENCAUCHETADO 3X10</t>
  </si>
  <si>
    <t>cable encauchetado 3x10</t>
  </si>
  <si>
    <t>CABLE ENCAUCHETADO 3X16 AWG</t>
  </si>
  <si>
    <t>CABLE ENCAUCHETADO DE 3 X 12 **</t>
  </si>
  <si>
    <t>CABLE ENCAUCHETADO DE 4 X 8</t>
  </si>
  <si>
    <t>CABLE MULTIPAR N°6</t>
  </si>
  <si>
    <t>CABLE SILICONADO NO. 12</t>
  </si>
  <si>
    <t>CABLE TELEFONICO 10 PARES EXTERIOR</t>
  </si>
  <si>
    <t>CABLE TELEFONICO 10 PARES INTERIOR</t>
  </si>
  <si>
    <t>Cable telefónico de 2 pares</t>
  </si>
  <si>
    <t>CABLE TELEFONICO DE 50- PARES</t>
  </si>
  <si>
    <t>CABLE VEHICULAR Nº16</t>
  </si>
  <si>
    <t>CABLE XLPE 2/0 15KV 100% CINTA 120 mm</t>
  </si>
  <si>
    <t>CableFibraOptica2x12HilosMuitimodo50/125 HDPE</t>
  </si>
  <si>
    <t>CAJA 20x20x15 PASO TAPA BISAGRA</t>
  </si>
  <si>
    <t>CAJA 2400 GALV CG-100 CAL-20</t>
  </si>
  <si>
    <t>CAJA 60x60x12 sTRIP P/CHAPA EPM</t>
  </si>
  <si>
    <t>CAJA D/PASO 15X15X10cm</t>
  </si>
  <si>
    <t>CAJA D/PASO 15X20X10cm LUMINEX</t>
  </si>
  <si>
    <t>CAJA DE PASO ELECTRICA 30X30X15</t>
  </si>
  <si>
    <t>CAJA DOBLE PAVCO</t>
  </si>
  <si>
    <t>CAJA ELECTR.10x10x10 - GALVANIZADA</t>
  </si>
  <si>
    <t>Caja en fundic. de AI IP 55 para breaker 50x40x20</t>
  </si>
  <si>
    <t>CAJA GALVANIZADA OCTOGONAL</t>
  </si>
  <si>
    <t>CAJA GALVANIZADA REF 5800</t>
  </si>
  <si>
    <t>CAJA METALICA 30X20X12CM</t>
  </si>
  <si>
    <t>CAJA OCTAG GALV OG-100 CAL-20</t>
  </si>
  <si>
    <t>CAJA PARA MEDIDOR TRIFASICO DE 150 AMP</t>
  </si>
  <si>
    <t>CAJA PLASTICA 2.400</t>
  </si>
  <si>
    <t>CAJA RADWELL 4 SALIDAS 3/4"-2.400 (4X4)</t>
  </si>
  <si>
    <t>CAJA SENCILLA PAVCO</t>
  </si>
  <si>
    <t>CANAL METALICO CAL.20 (10 X10) (Suministro)</t>
  </si>
  <si>
    <t>CANALETA METAL 15 X15 CAL.16 (Suministro)</t>
  </si>
  <si>
    <t>CANALETA METAL 15 X5 Cal.16 (Suministro)</t>
  </si>
  <si>
    <t>CANALETA METAL C/DIVIS .10 X4 (2.40m)</t>
  </si>
  <si>
    <t>CANALETA PLASTICA AJOVER 10</t>
  </si>
  <si>
    <t>Capacete liso en Aluminio 1 1/2"</t>
  </si>
  <si>
    <t>CAPACETE PARA Ø2" EMT</t>
  </si>
  <si>
    <t>CARGA AMARILLA 4RS27M</t>
  </si>
  <si>
    <t>CARGA AMARILLA FUERTE B.V.</t>
  </si>
  <si>
    <t>CARGA DISCO AMARILLA FUERTE</t>
  </si>
  <si>
    <t>CARGA DISCO VERDE MEDIA</t>
  </si>
  <si>
    <t>CARGA FULMINANTE FUERTE CAL.22</t>
  </si>
  <si>
    <t>CARGA VERDE 3RS27M</t>
  </si>
  <si>
    <t>CARGA VERDE MEDIA B.V.</t>
  </si>
  <si>
    <t>CARGADOR DE BATERIAS DE 12 VOLTIOS</t>
  </si>
  <si>
    <t>Celda Protección+Seccionador en Aire+Fusibles</t>
  </si>
  <si>
    <t>CIERR EMPALME 10-100 PARES</t>
  </si>
  <si>
    <t>CINTA ACERO INOX. 5/8" BAND-IT</t>
  </si>
  <si>
    <t>CINTA AISLANTE GRANDE ECONOMICA</t>
  </si>
  <si>
    <t>CINTA AUTOFUNDENTE</t>
  </si>
  <si>
    <t>Cinta Bandit 1/2" Acero Inoxidable</t>
  </si>
  <si>
    <t>CINTA BANDIT 5/8"</t>
  </si>
  <si>
    <t>Cinta Bandit de 5/8"</t>
  </si>
  <si>
    <t>CINTA BANDIT Ø3/4" (ROLLO DE 30ML)</t>
  </si>
  <si>
    <t>CINTA LED 14.4 W X 5 MTS CON ADAPTADOR</t>
  </si>
  <si>
    <t>CLAVIJA CAUCHO TIPO INDUST.15AMP</t>
  </si>
  <si>
    <t>CLAVIJA DE PATA PLANA AVE</t>
  </si>
  <si>
    <t>CLAVIJA DE PATA REDONDA AVE</t>
  </si>
  <si>
    <t>CLAVIJA Ind.Sobrep.250V,16A(2P+T)IP44</t>
  </si>
  <si>
    <t>CLAVIJA Ind.Sobrep.250V,16A(3P+T+N)IP67</t>
  </si>
  <si>
    <t>CLAVIJA LEVINTON L6-20</t>
  </si>
  <si>
    <t>CLAVIJA POLO A TIERRA 15A 125V **</t>
  </si>
  <si>
    <t>CLAVO 5/16 X 1" BAJA VELOCIDAD</t>
  </si>
  <si>
    <t>CLAVO 5/16 X 1/4 " BAJA VELOCIDAD</t>
  </si>
  <si>
    <t>Cofre Al fundido IP 65,barraje 3F,5H y accesorios</t>
  </si>
  <si>
    <t>COLLARÍN TRANSFORMADOR 8" - 9" T3</t>
  </si>
  <si>
    <t>CONDUCTOR ALUMINIO AWG 4/0</t>
  </si>
  <si>
    <t>CONDULETA EN "T" Ø 2-EMT</t>
  </si>
  <si>
    <t>CONDULETA Ø 1" EN T CON ROSCA</t>
  </si>
  <si>
    <t>CONDULETA Ø 3/4" EN T CON ROSCA</t>
  </si>
  <si>
    <t>CONECTOR COBRE PARA VARILLA CW 5/8"</t>
  </si>
  <si>
    <t>CONECTOR CUÑA CON ESTRIBO 4/0 - 2 AWG</t>
  </si>
  <si>
    <t>CONECTOR DE CORAZA RECTO 11/2"</t>
  </si>
  <si>
    <t>CONECTOR DE PERFORACIÓN</t>
  </si>
  <si>
    <t>CONECTOR PARA CORAZA 3/4"</t>
  </si>
  <si>
    <t>CONECTOR PARA CORAZA 3/4"RECTO</t>
  </si>
  <si>
    <t>CONECTOR PARA CORAZA LIQUID TAPE 3/4"</t>
  </si>
  <si>
    <t>CONECTOR RESORTE AZUL ECO</t>
  </si>
  <si>
    <t>CONECTOR UNITARIO RELLENO</t>
  </si>
  <si>
    <t>CONEXION MOTOBOMBA</t>
  </si>
  <si>
    <t>CONMUTABLE Triple Pil.Clas.C L/NEX</t>
  </si>
  <si>
    <t>CONTACTOR TRIPOLAR 32A AC BOBINA 220</t>
  </si>
  <si>
    <t>Contactor3x70Ampx220V CHINT-Tripolar</t>
  </si>
  <si>
    <t>Contactor3x70Ampx220V Telemecanic</t>
  </si>
  <si>
    <t>CORAZA AMERICANA 3/4"</t>
  </si>
  <si>
    <t>CORAZA DE 2"</t>
  </si>
  <si>
    <t>CORAZA LIQUID TAPE 3/4"</t>
  </si>
  <si>
    <t>CORONA ANTIESCALATORIA DE SEGURIDAD</t>
  </si>
  <si>
    <t>CORTA CIRCUITO IND. 15 kv 100A</t>
  </si>
  <si>
    <t>CORTACIRCUITO ATORN.1POL 50AMP L/NEX</t>
  </si>
  <si>
    <t>CORTACIRCUITO ATORN.2POL 20AMP L/NEX</t>
  </si>
  <si>
    <t>CORTACIRCUITO ATORN.2POL 50AMP L/NEX</t>
  </si>
  <si>
    <t>CORTACIRCUITO ATORN.3POL 20AMP L/NEX</t>
  </si>
  <si>
    <t>CORTACIRCUITO ATORN.3POL 30AMP L/NEX</t>
  </si>
  <si>
    <t>CORTACIRCUITO ATORN.3POL 50AMP L/NEX</t>
  </si>
  <si>
    <t>CORTACIRCUITO ENCH. 1POL 20AMP L/NEX</t>
  </si>
  <si>
    <t>CORTACIRCUITO ENCH. 1POL 30AMP L/NEX</t>
  </si>
  <si>
    <t>CORTACIRCUITO ENCH. 1POL 50AMP L/NEX</t>
  </si>
  <si>
    <t>CORTACIRCUITO ENCH. 2POL 20AMP L/NEX</t>
  </si>
  <si>
    <t>CORTACIRCUITO ENCH. 2POL 30AMP L/NEX</t>
  </si>
  <si>
    <t>CORTACIRCUITO ENCH. 2POL 50AMP L/NEX</t>
  </si>
  <si>
    <t>CORTACIRCUITO ENCH. 3POL 20AMP L/NEX</t>
  </si>
  <si>
    <t>CORTACIRCUITO ENCH. 3POL 30AMP L/NEX</t>
  </si>
  <si>
    <t>CORTACIRCUITO ENCH. 3POL 50AMP L/NEX</t>
  </si>
  <si>
    <t>CORTACIRCUTO ATORN.2POL 30AMP L/NEX</t>
  </si>
  <si>
    <t>Cuarto 10 m X 5 m a prueba de fuego x 3 horas</t>
  </si>
  <si>
    <t>CUCHILLA MONOP. 400 A 15K</t>
  </si>
  <si>
    <t>CURVA CONDUIT 90º PVC 1/2"</t>
  </si>
  <si>
    <t>CURVA EMT 1/2"</t>
  </si>
  <si>
    <t>CURVA EMT 2"</t>
  </si>
  <si>
    <t>CURVA EMT 3"</t>
  </si>
  <si>
    <t>CURVA EMT 4"</t>
  </si>
  <si>
    <t>DIMMER DESL SENC 120V+TAPA MAX L/NEX</t>
  </si>
  <si>
    <t>DIMMERS DESLIZ SENC 120V KORA L/NEX</t>
  </si>
  <si>
    <t>DUCTO TEL.LIV.3"(TUBO 6M)PAVCO</t>
  </si>
  <si>
    <t>DUCTO VERTICAL DE 3X8</t>
  </si>
  <si>
    <t>Empalme para afloramiento de 3" **</t>
  </si>
  <si>
    <t>ENCENDEDOR TIPO CHIMENEA (CHISPERO)</t>
  </si>
  <si>
    <t>ESPARRAGO 5/8"L=5" GRADO-7</t>
  </si>
  <si>
    <t>ESPARRAGO 5/8x24 "</t>
  </si>
  <si>
    <t>EXTENSION ELECTRICA -100M</t>
  </si>
  <si>
    <t>FAROL DE PEDESTAL DE 70W-208-220V</t>
  </si>
  <si>
    <t>FIJACIONES BREAKER **</t>
  </si>
  <si>
    <t>Fotocelda 1000 W - incluye base</t>
  </si>
  <si>
    <t>FOTOCELDA 1000 W 208 V 5 PINES</t>
  </si>
  <si>
    <t>Fotocelda electrónica 1000 W 1800 V</t>
  </si>
  <si>
    <t>FOTOCONTROL</t>
  </si>
  <si>
    <t>FULMINANTES CAL.22 ALTA VEL MORADO</t>
  </si>
  <si>
    <t>Fusible NH con soporte</t>
  </si>
  <si>
    <t>Fusibles (3) tipo HH de 25 A</t>
  </si>
  <si>
    <t>Gabin. metál. para barraj, tot 3x50A y 5 interrupt</t>
  </si>
  <si>
    <t>GABINETE IP-65 (1.0X0.8X0.30M)</t>
  </si>
  <si>
    <t>Gabinete metálico 2x1,5x0,6 equipado (Fontanar)</t>
  </si>
  <si>
    <t>Gabinete+Seccionador .tripol+Fusibles</t>
  </si>
  <si>
    <t>GRAPA METALICA PARA CINTA BANDIT 5/8"</t>
  </si>
  <si>
    <t>GRAPA PARA OPERAR EN CALIENTE</t>
  </si>
  <si>
    <t>GRAPA PRENSORA/OPERARA EN CALIENTE</t>
  </si>
  <si>
    <t>Hebilla Bandit 1/2"</t>
  </si>
  <si>
    <t>Hebilla Cinta band-it 5/8"</t>
  </si>
  <si>
    <t>HERRAJE P/ESTR. FINAL CPS</t>
  </si>
  <si>
    <t>Inspección, medición Tierra y ailamiento 8 h</t>
  </si>
  <si>
    <t>Interrup 3x100 A protecc contactores existe</t>
  </si>
  <si>
    <t>Interrup 3x225 A</t>
  </si>
  <si>
    <t>Interrup 3x50A</t>
  </si>
  <si>
    <t>Interruptor Atornillable 1x30 A</t>
  </si>
  <si>
    <t>Interruptor atornillable de 3x15 A</t>
  </si>
  <si>
    <t>Interruptor atornillable de 3x40 A</t>
  </si>
  <si>
    <t>Interruptor atornillable de 3x50 A</t>
  </si>
  <si>
    <t>INTERRUPTOR Bipolar LK Clas.C L/NEX</t>
  </si>
  <si>
    <t>INTERRUPTOR CONM DEKO L/NEX</t>
  </si>
  <si>
    <t>INTERRUPTOR CONM LUZ PIL VELA L/NEX</t>
  </si>
  <si>
    <t>INTERRUPTOR CONM SENC. LUZ PIL.+TAPA</t>
  </si>
  <si>
    <t>INTERRUPTOR CONM SENC. MAX. L/NEX</t>
  </si>
  <si>
    <t>INTERRUPTOR CONM TRIPOLAR KORA L/NEX</t>
  </si>
  <si>
    <t>INTERRUPTOR DE PASO MARFIL AVE</t>
  </si>
  <si>
    <t>Interruptor Diferencial 1X20A</t>
  </si>
  <si>
    <t>INTERRUPTOR DOBLE</t>
  </si>
  <si>
    <t>INTERRUPTOR DOBLE 200 SOBREPARED AVE</t>
  </si>
  <si>
    <t>INTERRUPTOR DOBLE CONM 600 AVE</t>
  </si>
  <si>
    <t>INTERRUPTOR DOBLE CONM ABITARE AVE</t>
  </si>
  <si>
    <t>INTERRUPTOR DOBLE FOSF AVE</t>
  </si>
  <si>
    <t>INTERRUPTOR DOBLE KORA L/NEX</t>
  </si>
  <si>
    <t>INTERRUPTOR DOBLE LUZ PILOTO</t>
  </si>
  <si>
    <t>Interruptor Industrial 3x70 A</t>
  </si>
  <si>
    <t>Interruptor perilla para tablero electrico</t>
  </si>
  <si>
    <t>INTERRUPTOR SENC +TOMA AMERIC. AVE</t>
  </si>
  <si>
    <t>INTERRUPTOR SENC 200 SOBREPARED AVE</t>
  </si>
  <si>
    <t>INTERRUPTOR SENC ABITARE AVE</t>
  </si>
  <si>
    <t>INTERRUPTOR SENC CONMUTABLE 600 AVE</t>
  </si>
  <si>
    <t>INTERRUPTOR SENC CONMUTABLE FOSF AVE</t>
  </si>
  <si>
    <t>INTERRUPTOR SENC CONMUTABLE VOLARE</t>
  </si>
  <si>
    <t>INTERRUPTOR SENC KORA L/NEX</t>
  </si>
  <si>
    <t>INTERRUPTOR SENC LUZ PIL KORA L/NEX</t>
  </si>
  <si>
    <t>INTERRUPTOR SENC MARFIL LUZ PIL. AVE</t>
  </si>
  <si>
    <t>INTERRUPTOR SENC+TOMA AMERIC. VOLARE</t>
  </si>
  <si>
    <t>INTERRUPTOR SENCILLO LUZ PILOTO</t>
  </si>
  <si>
    <t>INTERRUPTOR TEMP. DE TOQUE+TAPA L/NEX</t>
  </si>
  <si>
    <t>INTERRUPTOR TIPO RIEL MONOP(1X20AMP)</t>
  </si>
  <si>
    <t>INTERRUPTOR TRIPLE 600 AVE</t>
  </si>
  <si>
    <t>INTERRUPTOR TRIPLE FOSF AVE</t>
  </si>
  <si>
    <t>INTERRUPTOR Triple Pil.Clas.C L/NEX</t>
  </si>
  <si>
    <t>Interruptor tripolar de 50Amp-industrial</t>
  </si>
  <si>
    <t>Interruptor tripolar de 60Amp-industrial</t>
  </si>
  <si>
    <t>InterruptorTermomagnéticoIndust.3x70Amp(LG)LS</t>
  </si>
  <si>
    <t>JACK RJ 45 CAT 6 SIEMON</t>
  </si>
  <si>
    <t>kit luminaria 1000W, arranc, cond, reactancia</t>
  </si>
  <si>
    <t>kit luminaria 150 W, arranc, condens, reactancia</t>
  </si>
  <si>
    <t>kit luminaria 400W, arranc, cond, reactancia</t>
  </si>
  <si>
    <t>kit luminaria 70 W, arrancad, condens, reacta</t>
  </si>
  <si>
    <t>Kit MH 1000 W (Balsto-Conden.-Arrancador)</t>
  </si>
  <si>
    <t>Kit MH 400 W (Balsto-Conden.-Arrancador)</t>
  </si>
  <si>
    <t>LAMPARA FLCTE 2x48</t>
  </si>
  <si>
    <t>LAMPARA FLUORESCENTE 2X32 T-8</t>
  </si>
  <si>
    <t>lampara hermetica 2x32W</t>
  </si>
  <si>
    <t>Lampara hermetica se sobrepone 2 x18</t>
  </si>
  <si>
    <t>LIBRO MARCACION MIXTA DESXON</t>
  </si>
  <si>
    <t>Luminaria 32 LED 71W - 700mA- 9000Lm Ref5136</t>
  </si>
  <si>
    <t>LUMINARIA FLUORESCENTE T5 2X28W</t>
  </si>
  <si>
    <t>Luminaria LED 80W - 530mA - Tipo Codensa</t>
  </si>
  <si>
    <t>Luminaria LED Continua 40W Tipo P24868</t>
  </si>
  <si>
    <t>Luminaria M-130</t>
  </si>
  <si>
    <t>LUMINARIA MERCURIO 250 W</t>
  </si>
  <si>
    <t>LUMINARIA SODIO 400W (inc.fotoc+brazo+bomb)</t>
  </si>
  <si>
    <t>LUMINARIA SOLAR LED (Alumbrado publico)</t>
  </si>
  <si>
    <t>Mantent. de subestación B3 con transfor. 20 KVA</t>
  </si>
  <si>
    <t>Mantent. de subestación B4 con transfor. 30 KVA</t>
  </si>
  <si>
    <t>Mantent. de subestación B4 con transfor. 50 KVA</t>
  </si>
  <si>
    <t>Mantent. de subestación B5 con transfor. 20 KVA</t>
  </si>
  <si>
    <t>MARCO DECORATIVO SENC 2X4 KORA L/NEX</t>
  </si>
  <si>
    <t>Marco y tapa para camara CS 280</t>
  </si>
  <si>
    <t>Medidor electrónico multifuncional</t>
  </si>
  <si>
    <t>MEDIDOR MONOFASICO BIFILAR (Sum+Inst)</t>
  </si>
  <si>
    <t>MEDIDOR MONOFASICO TRIFILAR</t>
  </si>
  <si>
    <t>MEDIDOR MONOFASICO TRIFILAR 20(80A).</t>
  </si>
  <si>
    <t>MEDIDOR TRIFASICO 40-160 AMP</t>
  </si>
  <si>
    <t>MOLDE PARA SOLDADURA CADWELD EN T y X</t>
  </si>
  <si>
    <t>Panel LED de 12 W de incrusta cuadrado o redon</t>
  </si>
  <si>
    <t>PARARAYOS DE 5 PUNTAS FARADAY</t>
  </si>
  <si>
    <t>PERCHA 2 PUESTOS(Percha+Aisl.+Fijac)AP.</t>
  </si>
  <si>
    <t>PERCHA 3 PUESTOS(Percha+Aisl.+Fijac)AP.</t>
  </si>
  <si>
    <t>PERNO 1/4 X 3/4 B.V.</t>
  </si>
  <si>
    <t>PERNO MAQUINA DE 5/8"X6"</t>
  </si>
  <si>
    <t>PERNO ROSCADO 2" ALT.VEL.</t>
  </si>
  <si>
    <t>PINZA PARA SUJETAR MOLDE SOLD CADWELL</t>
  </si>
  <si>
    <t>PLACA BAS.2"X4"C/TAPA KORA BLA</t>
  </si>
  <si>
    <t>Placa identificación 2x1 cm</t>
  </si>
  <si>
    <t>PLANTA SOLAR 1.5 KWp (1.950 KWh)</t>
  </si>
  <si>
    <t>PLATINA DE COBRE 5X25MM (L=1.00M)</t>
  </si>
  <si>
    <t>PLUG TELEFÓNICO RJ-11</t>
  </si>
  <si>
    <t>PLUG TELEFÓNICO RJ-9</t>
  </si>
  <si>
    <t>POSTE METAL.H=10M tipo AP+BASE</t>
  </si>
  <si>
    <t>POSTE METAL.H=12M tipo AP+BASE</t>
  </si>
  <si>
    <t>POSTE METAL.H=8M tipo AP+BASE</t>
  </si>
  <si>
    <t>Programa Logo Soft (Control y programación)</t>
  </si>
  <si>
    <t>Proyector MH 400 W 208/220V(inc bomb. oboide)</t>
  </si>
  <si>
    <t>Proyector Na 250 W 208/220V(inc bomb. oboide)</t>
  </si>
  <si>
    <t>Punta Captora 5/8" X 2.40 ml en aluminio</t>
  </si>
  <si>
    <t>Punta captora 5/8" X 60 cm punta blunt en aluminio</t>
  </si>
  <si>
    <t>REFLECTOR 300W - 12 V</t>
  </si>
  <si>
    <t>REFLECTOR METAL HALIDE 1000 W redonda</t>
  </si>
  <si>
    <t>Refuerzo cruce calzada para unir 2 cajas de paso</t>
  </si>
  <si>
    <t>Regleta de 50 pares</t>
  </si>
  <si>
    <t>Regleta Strip Tel. 20 pares</t>
  </si>
  <si>
    <t>RETENIDA PARA MEDIA TENSION</t>
  </si>
  <si>
    <t>RETENIDA TERM. POSTE VART</t>
  </si>
  <si>
    <t>Seccionador de 3 vías de 50 A-240 V (sum+ins)</t>
  </si>
  <si>
    <t>Seccionador tripolar(Cortacircuito) de 15 KV 100 A</t>
  </si>
  <si>
    <t>SILLAS CRUCETA TIPO ICEL</t>
  </si>
  <si>
    <t>Sist Autom contr alumbr Tablero Gral Edificio s+i</t>
  </si>
  <si>
    <t>Sist Autom control alumbr Tab Plazoleta (sumi+inst</t>
  </si>
  <si>
    <t>Sist exosto y silenciador y acces Planta 300KVA</t>
  </si>
  <si>
    <t>SOCKET PARA TUBO T8</t>
  </si>
  <si>
    <t>SOCKET SLIM LINEA NAL</t>
  </si>
  <si>
    <t>SOCKET TUBO FLUORESCENTE (JG) AVE</t>
  </si>
  <si>
    <t>SOCKET TUBO SLIM LINE (JG) AVE</t>
  </si>
  <si>
    <t>SOLDADURA CAD WELD 115Gr (TIRO/CARGA)</t>
  </si>
  <si>
    <t>Soldadura cad well 115 gr</t>
  </si>
  <si>
    <t>SOLDADURA EXOTERMICA 150 GRS (TIRO)</t>
  </si>
  <si>
    <t>SOLDADURA EXOTERMICA 90 GRS (TIRO)</t>
  </si>
  <si>
    <t>SONDA PARA CABLEAR 2X16X15M</t>
  </si>
  <si>
    <t>SOPORTE EN ANGULO 1X1/8"PARA LAMPARA</t>
  </si>
  <si>
    <t>SOPORTE PARA BARRAJE DE 500AMP</t>
  </si>
  <si>
    <t>SOPORTE PARA LAMPARA EUROPEA</t>
  </si>
  <si>
    <t>STARTER 40 W</t>
  </si>
  <si>
    <t>Strip general 50 pares</t>
  </si>
  <si>
    <t>SUBESTACION PEDESTAL 75 KVA-11.4-208/110V</t>
  </si>
  <si>
    <t>SUPLEMENTO PARA CAJA 2.400/2.800</t>
  </si>
  <si>
    <t>SWITCH DE 12 PUESTOS CAT. 6</t>
  </si>
  <si>
    <t>SWITCH DE 8 PUESTOS CAT. 6</t>
  </si>
  <si>
    <t>TABLERO 18 CTOS+ESP. PARA TOTALIZADOR</t>
  </si>
  <si>
    <t>TABLERO 8 CTS 0,40x050 según RETIE</t>
  </si>
  <si>
    <t>Tablero Bifásico de (12) Circuitos</t>
  </si>
  <si>
    <t>TABLERO C/P TRIF.18CTS LUMINEX</t>
  </si>
  <si>
    <t>TABLERO C/P TRIF.36 CTS</t>
  </si>
  <si>
    <t>TABLERO C/P TRIFASICO 12 CIRCUITOS</t>
  </si>
  <si>
    <t>Tablero General equipado del T-2 (Fontanar)</t>
  </si>
  <si>
    <t>Tablero General equipado del T-4 (Fontanar)</t>
  </si>
  <si>
    <t>Tablero monofasico 4 Cicuit.</t>
  </si>
  <si>
    <t>TABLERO PARCIALES 30 CTS</t>
  </si>
  <si>
    <t>TABLERO PARCIALES 6 CTS LUMINEX</t>
  </si>
  <si>
    <t>Tanque para ACPM para planta de emergencia</t>
  </si>
  <si>
    <t>TAPA CAJA 5800 GALVANIZADA</t>
  </si>
  <si>
    <t>TAPA FINAL 20X12 BL (PLASTICA)</t>
  </si>
  <si>
    <t>TAPA FINAL 20X20 BL (PLASTICA)</t>
  </si>
  <si>
    <t>TAPA FINAL 25X25 BL (PLASTICA)</t>
  </si>
  <si>
    <t>TAPA SALIDA CORDON CAJA OCTOGONAL</t>
  </si>
  <si>
    <t>TELERRUPTOR BIPOLAR 120V-16AMPERIOS</t>
  </si>
  <si>
    <t>TELERRUPTOR MONOPOLAR 120V-16 AMP.</t>
  </si>
  <si>
    <t>TERMINAL AUTODESFORRE**</t>
  </si>
  <si>
    <t>TERMINAL BORNA PARA CABLE #250 (1/2")</t>
  </si>
  <si>
    <t>TERMINAL BORNA PARA CABLE 2/0</t>
  </si>
  <si>
    <t>TERMINAL BORNA PARA CABLE 4/0</t>
  </si>
  <si>
    <t>TERMINAL COAXIALTV AMER+TAPA MAX L/NEX</t>
  </si>
  <si>
    <t>TERMINAL CONDUIT PVC 1/2" **</t>
  </si>
  <si>
    <t>TERMINAL CONDUIT PVC DE 1"</t>
  </si>
  <si>
    <t>TERMINAL CONECTOR EMT Ø 1"</t>
  </si>
  <si>
    <t>TERMINAL DE COBRE 8"</t>
  </si>
  <si>
    <t>TERMINAL DE COBRE N° 4</t>
  </si>
  <si>
    <t>TERMINAL EMT - 1 1/2"</t>
  </si>
  <si>
    <t>Terminal en Cobre para Cable 4/0</t>
  </si>
  <si>
    <t>TERMINAL IMC 2"</t>
  </si>
  <si>
    <t>TERMINAL PARA CABLE</t>
  </si>
  <si>
    <t>TERMINAL PARA CABLE N°2</t>
  </si>
  <si>
    <t>TERMINAL PARA CABLE N°4</t>
  </si>
  <si>
    <t>TERMINAL PREMOLDEADO EXT-15KV (2-4/0)</t>
  </si>
  <si>
    <t>terminal Premoldeado Ext-15KV (2-4/0) TFT 151</t>
  </si>
  <si>
    <t>Terminales MT 2/0, 15 KV pantalla en hilos 100% ai</t>
  </si>
  <si>
    <t>TIMBRE BITONAL DIN DON 110V. AVE</t>
  </si>
  <si>
    <t>TIMBRE PULSADOR SENC LUZ PIL KORA L/NEX</t>
  </si>
  <si>
    <t>TIMBRE SENCILLO LUZ PILOTO L/NEX</t>
  </si>
  <si>
    <t>TIMBRE+ INTERRUPTOR PILOTO ABITARE AVE</t>
  </si>
  <si>
    <t>TOMA AEREA AVE 15AMP CON POLO A TIERRA</t>
  </si>
  <si>
    <t>TOMA AMERICANA POLARIZADA VOLARE</t>
  </si>
  <si>
    <t>TOMA CON POLO A TIERRA + INTERRUP SENC</t>
  </si>
  <si>
    <t>TOMA DOBLE AMERICANA 600 AVE</t>
  </si>
  <si>
    <t>TOMA DOBLE AMERICANA FOSF AVE</t>
  </si>
  <si>
    <t>TOMA DOBLE P/T AISLADA NARANJA</t>
  </si>
  <si>
    <t>TOMA GFCI LEGRAN LINEA-ARQUEA (15A)**</t>
  </si>
  <si>
    <t>TOMA Ind. Sobrep.250V,16A(2P+T+IP44)</t>
  </si>
  <si>
    <t>TOMA Ind. Sobrep.250V,16A(3P+T+N)IP67</t>
  </si>
  <si>
    <t>TOMA REGULADA POLO/TIERRA AISLAMIENTO</t>
  </si>
  <si>
    <t>TOMA SENCILLA AMERICANA 800 PARA PISOS</t>
  </si>
  <si>
    <t>TOMA TELEF 600 COLOMBIANA AVE</t>
  </si>
  <si>
    <t>TOMA TELEF AMER+TAPA SENC. MAX L/NEX</t>
  </si>
  <si>
    <t>TOMA TELEF COLOM SENC + TAPA MAX L/NEX</t>
  </si>
  <si>
    <t>TOMA TELEF COLOMB SENC KORA L/NEX</t>
  </si>
  <si>
    <t>TOMA TELEF COLOMB.200 SOBREPARED AVE</t>
  </si>
  <si>
    <t>TOMA TELEF COLOMB.ABITARE AVE</t>
  </si>
  <si>
    <t>TOMA TELEF COLOMBIANA 800 PARA PISOS</t>
  </si>
  <si>
    <t>TOMA TELEF COLOMBIANA VOLARE</t>
  </si>
  <si>
    <t>TOMA TELEF SENC AMERIC DEKO L/NEX</t>
  </si>
  <si>
    <t>TOMA TELEFONICA DECUATRO HILOS</t>
  </si>
  <si>
    <t>TOMA TELEFONICA DOS HILOS</t>
  </si>
  <si>
    <t>TOMA TELEFONICA RJ11 DOBLE**</t>
  </si>
  <si>
    <t>TOMA TRIFASICA (3X50AMP)</t>
  </si>
  <si>
    <t>TOMA TRIPOLAR 20 AMP. AVE</t>
  </si>
  <si>
    <t>TOMA TV AMERICANA COAXIAL 400 AVE</t>
  </si>
  <si>
    <t>TOMA TV AMERICANA GALICA</t>
  </si>
  <si>
    <t>TOMACORRIENTE POLO A TIERRA+TAPA</t>
  </si>
  <si>
    <t>Totalizador de 75 A Industrial</t>
  </si>
  <si>
    <t>Totalizador enchufablel 3x(40Amp/50)</t>
  </si>
  <si>
    <t>TOTALIZADOR GENERAL 3X100A</t>
  </si>
  <si>
    <t>Totalizador industrial 3x(28-40Amp)</t>
  </si>
  <si>
    <t>Totalizador industrial 3x100A</t>
  </si>
  <si>
    <t>Totalizador industrial 3x175A</t>
  </si>
  <si>
    <t>Totalizador industrial 3x40A</t>
  </si>
  <si>
    <t>Totalizador industrial 3x50A</t>
  </si>
  <si>
    <t>Totalizador industrial 3x50A (44-63A)L/NEX</t>
  </si>
  <si>
    <t>Totalizador industrial 3x60A</t>
  </si>
  <si>
    <t>Totalizador industrial 3x75A (70-100A)L/NEX</t>
  </si>
  <si>
    <t>Totalizador industrial 3x80A</t>
  </si>
  <si>
    <t>Totalizador industrial de 3x1000 A</t>
  </si>
  <si>
    <t>TOTALIZADOR REGULABLE IND. 200-250 AMP</t>
  </si>
  <si>
    <t>Trafo baja-baja 30KVA 480/208/120V Fontanar</t>
  </si>
  <si>
    <t>TRANSFERENCIA AUTO PLANTA ELECTRICA</t>
  </si>
  <si>
    <t>Transferencia automática 3x1000A</t>
  </si>
  <si>
    <t>Transferencia automática 3x100A diseño Fontanar</t>
  </si>
  <si>
    <t>Transformador de 300w a 12 v</t>
  </si>
  <si>
    <t>TRANSFORMADOR DE CORRIENTE 1000/A5</t>
  </si>
  <si>
    <t>Transformador de corriente 200/5 A</t>
  </si>
  <si>
    <t>Transformador de corriente 400/5 A</t>
  </si>
  <si>
    <t>TRANSFORMADOR MONOFASICO 50KVA</t>
  </si>
  <si>
    <t>TRANSFORMADOR TRIFASICO 112.5KVA</t>
  </si>
  <si>
    <t>TRANSFORMADOR TRIFASICO 150KVA</t>
  </si>
  <si>
    <t>TRANSFORMADOR TRIFASICO 225KVA</t>
  </si>
  <si>
    <t>TUBO 3/4" PVC P/11</t>
  </si>
  <si>
    <t>TUBO CONDUIT 1/2" PVC 3MTS</t>
  </si>
  <si>
    <t>TUBO CONDUIT DUCTO PVC EB 3"</t>
  </si>
  <si>
    <t>TUBO CONDUIT EMT ½"</t>
  </si>
  <si>
    <t>TUBO CONDUIT GALV IMC 1/2"</t>
  </si>
  <si>
    <t>TUBO CONDUIT GALV IMC 2"</t>
  </si>
  <si>
    <t>Tubo ducto electrico corrugado TDP 3" x6ml</t>
  </si>
  <si>
    <t>Tubo ducto electrico corrugado TDP 4"x 6ml*</t>
  </si>
  <si>
    <t>Tubo ducto electrico corrugado TDP 6"X6ML</t>
  </si>
  <si>
    <t>TUBO FLUOREC 32W CIRCULAR</t>
  </si>
  <si>
    <t>TUBO FLUORECENTE 40W PHILIPS</t>
  </si>
  <si>
    <t>TUBO FLUORESCENTE T8 32W</t>
  </si>
  <si>
    <t>TUBO IMC GALV. Ø2" L=3MTS</t>
  </si>
  <si>
    <t>TUBO IMC Ø 6" (L=3m)</t>
  </si>
  <si>
    <t>Tubo LED 1X18</t>
  </si>
  <si>
    <t>TUBO T-8 TIPO LED DE 9 A 11W JE 60 CMS</t>
  </si>
  <si>
    <t>TUBO T8, TIPO LED DE 18 A 21 W DE 120 CMS</t>
  </si>
  <si>
    <t>TUERCA PARA ESPARRAGO 5/8"L=5" GRADO-7</t>
  </si>
  <si>
    <t>TVSS categoria B (208/120V)</t>
  </si>
  <si>
    <t>TVSS categoria C (208/120V)</t>
  </si>
  <si>
    <t>U.P.S. 10 kva 208-110 V sellada</t>
  </si>
  <si>
    <t>U.P.S. 6 KVA Bifásica</t>
  </si>
  <si>
    <t>UNION ACERO Ø2" EMT</t>
  </si>
  <si>
    <t>Union bimetálica cobre-aluminio calibre #2AWG</t>
  </si>
  <si>
    <t>UNION CANALETA 20 X 12 (PLASTICA)</t>
  </si>
  <si>
    <t>UNION CANALETA 20X20 BL (PLASTICA)</t>
  </si>
  <si>
    <t>UNION CANALETA 25X25 BL</t>
  </si>
  <si>
    <t>UNIÓN EMT - 1/2"</t>
  </si>
  <si>
    <t>UNION EMT - 3/4"</t>
  </si>
  <si>
    <t>UNION EMT 3 "Acero</t>
  </si>
  <si>
    <t>UNION GALV EMT 3/4"</t>
  </si>
  <si>
    <t>UNION GALV IMC 1 1/2"</t>
  </si>
  <si>
    <t>UNION IMC- GALVANIZADA- Ø 6"</t>
  </si>
  <si>
    <t>VARILLA CW 5/8" X 2.40 M EN COBRE</t>
  </si>
  <si>
    <t>Voltímetro análogo 0-600 V</t>
  </si>
  <si>
    <t>WALL PLATE AJUSTE DOBLE AMP</t>
  </si>
  <si>
    <t>WALL PLATE AJUSTE SENCILL CUPICON</t>
  </si>
  <si>
    <t>ZUMBADOR 110 V. 200 SOBREPARED AVE</t>
  </si>
  <si>
    <t>ZUMBADOR 110 V. 600 AVE</t>
  </si>
  <si>
    <t>ZUMBADOR 110 V. AVE</t>
  </si>
  <si>
    <t>ABRAZADERA 2" INDUSTRIAL</t>
  </si>
  <si>
    <t>ABRAZADERA 3" INDUSTRIAL</t>
  </si>
  <si>
    <t>acople plástico de 1/2"x1/2" (L=0.60m)</t>
  </si>
  <si>
    <t>Acople Sanitario/Lav de 1/2" plastico 40cms</t>
  </si>
  <si>
    <t>ADAPTADOR DE LIMPIEZA SANITARIA 4"</t>
  </si>
  <si>
    <t>Adaptador macho cobre 2" **</t>
  </si>
  <si>
    <t>ADAPTADOR MACHO POLIPROPILENO 1 1/4”</t>
  </si>
  <si>
    <t>ADAPTADOR PRESIÓN MACHO 3"</t>
  </si>
  <si>
    <t>Adaptador PVCP Hemb.1 1/4"</t>
  </si>
  <si>
    <t>Adaptador PVCP Hemb.4" S/NORMA ICONTEC</t>
  </si>
  <si>
    <t>Adaptador PVCP Macho 2"S/NORMA ICONTEC</t>
  </si>
  <si>
    <t>Adaptador rosca macho para PE 32 mm</t>
  </si>
  <si>
    <t>AdaptadorMachoPolipropileno(1/2")Fusión PN-16</t>
  </si>
  <si>
    <t>Amortiguador de Ariete (1/2")</t>
  </si>
  <si>
    <t>ARO TAPA PP CAJA (315) LIVIANA</t>
  </si>
  <si>
    <t>ARO TAPA PP CAJA (400) LIVIANA</t>
  </si>
  <si>
    <t>Aspersor Impacto en Bronce (1") **</t>
  </si>
  <si>
    <t>Aspersor Impacto en Bronce (1/2") **</t>
  </si>
  <si>
    <t>Aspersor Impacto en Bronce (3/4") **</t>
  </si>
  <si>
    <t>BASE CAJA DE INSPECCION (315)160X110MM</t>
  </si>
  <si>
    <t>bola cobre d=1/2"Helbert.o Similar (175PSI) **</t>
  </si>
  <si>
    <t>Brida acero 300Lb d=21/2" **</t>
  </si>
  <si>
    <t>BRIDA METALICA Ø 1/2"- TIPO SLIPON</t>
  </si>
  <si>
    <t>BRIDA METALICA Ø 3/4"- TIPO SLIPON</t>
  </si>
  <si>
    <t>BRIDA ROSCADA D=4" ACERO</t>
  </si>
  <si>
    <t>BRIDA ROSCADA DE ACERO Ø3”-150 lb</t>
  </si>
  <si>
    <t>BRIDA ROSCADA DE ACERO Ø4”-150 lb</t>
  </si>
  <si>
    <t>BRIDA ROSCADA DE ACERO Ø6” -150 lb</t>
  </si>
  <si>
    <t>CAJA RECTANGULAR PARA VALVULAS</t>
  </si>
  <si>
    <t>CALENTADOR DE PASO BIFASICO (13 LTS/MIN)</t>
  </si>
  <si>
    <t>CHAQUE GLOBO Ø1" (125-200psi)</t>
  </si>
  <si>
    <t>CHAQUE GLOBO Ø2" (125-200psi)</t>
  </si>
  <si>
    <t>Cheque bridado acero al carbon d=2" **</t>
  </si>
  <si>
    <t>Cheque bridado acero al carbon d=3" **</t>
  </si>
  <si>
    <t>Cheque bridado acero al carbon d=4" **</t>
  </si>
  <si>
    <t>CHEQUE CORTINA RW DE 4"</t>
  </si>
  <si>
    <t>CHEQUE GLOBO Ø2 1/2"(125/200)</t>
  </si>
  <si>
    <t>CHEQUE HIDRO 3" PARA SISTEMA. EYECTOR</t>
  </si>
  <si>
    <t>CHEQUE HIDRO BRIDADO Ø3”-300PSI</t>
  </si>
  <si>
    <t>CHEQUE HIDROBRIDADO Ø6”-300PSI -ACERO</t>
  </si>
  <si>
    <t>CHEQUE VERTICAL 1/2" HELBERT</t>
  </si>
  <si>
    <t>CHEQUE VERTICAL HYDRO DE 1/2"</t>
  </si>
  <si>
    <t>CODO 45° PRESION 3"S/NORMA ICONTEC</t>
  </si>
  <si>
    <t>Codo 45°HG 1" **</t>
  </si>
  <si>
    <t>Codo 45°HG 1/ 2" **</t>
  </si>
  <si>
    <t>Codo 45°HG 11/2" **</t>
  </si>
  <si>
    <t>Codo 45°HG 2" **</t>
  </si>
  <si>
    <t>Codo 45°HG 3" **</t>
  </si>
  <si>
    <t>Codo 45°HG 3/4" **</t>
  </si>
  <si>
    <t>CODO 45°PVCP Ø6" S/NORMA ICONTEC</t>
  </si>
  <si>
    <t>CODO 90 °GALVANIZADO Ø4"</t>
  </si>
  <si>
    <t>CODO 90° COBRE Ø 1 1/2"</t>
  </si>
  <si>
    <t>CODO 90° COBRE Ø 1 1/4"</t>
  </si>
  <si>
    <t>CODO 90° COBRE Ø 1/2"</t>
  </si>
  <si>
    <t>CODO 90° COBRE Ø 3/4"</t>
  </si>
  <si>
    <t>CODO 90° GAS 3/4" PAVCO</t>
  </si>
  <si>
    <t>CODO 90° PRESION 3"PVC S/NORMA ICONTEC</t>
  </si>
  <si>
    <t>CODO 90° PVC SANITARIO 6" CXC.</t>
  </si>
  <si>
    <t>Codo 90°HG 1" **</t>
  </si>
  <si>
    <t>Codo 90°HG 1/2" **</t>
  </si>
  <si>
    <t>Codo 90°HG 11/2" **</t>
  </si>
  <si>
    <t>Codo 90°HG 2" **</t>
  </si>
  <si>
    <t>Codo 90°HG 3/4" **</t>
  </si>
  <si>
    <t>Codo 90°HG Ø 2 1/2"</t>
  </si>
  <si>
    <t>Codo 90°HG Ø 3" **</t>
  </si>
  <si>
    <t>Codo 90°HG Ø4"</t>
  </si>
  <si>
    <t>Codo 90°HG Ø6"</t>
  </si>
  <si>
    <t>CODO 90º SANITARIO PVC Ø 3"CXE</t>
  </si>
  <si>
    <t>CODO 90º2-1/2"</t>
  </si>
  <si>
    <t>Codo calle galvanizado ½"</t>
  </si>
  <si>
    <t>CODO COBRE ½" 90°</t>
  </si>
  <si>
    <t>CODO COBRE 2 1/2"</t>
  </si>
  <si>
    <t>CODO COBRE 3/8"</t>
  </si>
  <si>
    <t>Codo cobre Cu 2"</t>
  </si>
  <si>
    <t>CODO COBRE Ø2"</t>
  </si>
  <si>
    <t>CODO COBRE3/4**</t>
  </si>
  <si>
    <t>CODO CPVC - 90°Ø 2 1/2"</t>
  </si>
  <si>
    <t>CODO GALVANIZADO 90°-Ø6"</t>
  </si>
  <si>
    <t>Codo90°Polipropileno(1/2")Fusión PN-16</t>
  </si>
  <si>
    <t>COUPLING ACERO RANURADO RIGIDO 3"</t>
  </si>
  <si>
    <t>COUPLING ACERO RANURADO RIGIDO 4"</t>
  </si>
  <si>
    <t>COUPLING ACERO RANURADO RIGIDO 6"</t>
  </si>
  <si>
    <t>CUELLO CISNE 3” EN ACERO</t>
  </si>
  <si>
    <t>DESAGUE PUSH PLÁSTICO SIN REBOSE</t>
  </si>
  <si>
    <t>Equipo termofusion para tubo agua potab d=8" **</t>
  </si>
  <si>
    <t>Equipo termofusion para tubo gas d=3" **</t>
  </si>
  <si>
    <t>Equipo termofusion tubo gas/ polietileno+Operario</t>
  </si>
  <si>
    <t>ETERBOARD 4mm (122X122cm) -ETERNIT</t>
  </si>
  <si>
    <t>FiltroVerticalArena-36"fibraVidrio+Valvula 3 vias</t>
  </si>
  <si>
    <t>FLAUTA DE DESCARGA DE 6"</t>
  </si>
  <si>
    <t>FLOTADOR DE MERCURIO</t>
  </si>
  <si>
    <t>Geodren planar e=5.0mm GMX-7 h=0.50m</t>
  </si>
  <si>
    <t>Grapa"U" Zincada(e=5/16")A=4.5";H=9";Rosca=2"</t>
  </si>
  <si>
    <t>Griferia Orinal tradicional cromo</t>
  </si>
  <si>
    <t>GRIFERIA SANITARIO CONJUNTO</t>
  </si>
  <si>
    <t>hidrante milan canexión pvc 3"</t>
  </si>
  <si>
    <t>HIDROSELLO 8"</t>
  </si>
  <si>
    <t>HIDROSELLO NOVAFORT (315MM S8 Y S4)</t>
  </si>
  <si>
    <t>INSERTO POLIETILENO 3/4" PAVCO</t>
  </si>
  <si>
    <t>JUNTA FLEXIBLE BORRACHA Ø2”</t>
  </si>
  <si>
    <t>JUNTA FLEXIBLE BORRACHA Ø6”</t>
  </si>
  <si>
    <t>Lubricante para Tubería Novafort (500Gr)</t>
  </si>
  <si>
    <t>MEDIDOR PARA AGUA (3/4") APROB.EE.AA.BB</t>
  </si>
  <si>
    <t>NIPLE GALVANIZADO L=0.90M Ø3" CON RUANA</t>
  </si>
  <si>
    <t>NIPLE GALVANIZADOL=0.90MØ 4" CON RUANA</t>
  </si>
  <si>
    <t>NIPLE GALVANIZADOL=0.90MØ1" CON RUANA</t>
  </si>
  <si>
    <t>NIPLE GALVANIZADOL=0.90MØ6" CON RUANA</t>
  </si>
  <si>
    <t>Niple HG ½" l=0.15m **</t>
  </si>
  <si>
    <t>Niple HG ½" l=0.1m **</t>
  </si>
  <si>
    <t>Niple HG 1"X 5 CM</t>
  </si>
  <si>
    <t>Niple HG 1"X0.20m**</t>
  </si>
  <si>
    <t>Niple HG 2 ½" l=0.15m **</t>
  </si>
  <si>
    <t>Niple HG 3/4"L=0.1m **</t>
  </si>
  <si>
    <t>Niple HG 3/4"x6"</t>
  </si>
  <si>
    <t>Niple HG 3/4"X8" **</t>
  </si>
  <si>
    <t>ORINAL TIPO SECO PORCELANA</t>
  </si>
  <si>
    <t>PLATINA 0.15X0.15X3/16""</t>
  </si>
  <si>
    <t>REDUCCIÓN 20 A 25MM POLIPROPILENO</t>
  </si>
  <si>
    <t>REDUCCIÓN 32 A 20MM POLIPROPILENO</t>
  </si>
  <si>
    <t>Reduccion cobre 2"x1/2" **</t>
  </si>
  <si>
    <t>Reduccion cobre 6"x4" **</t>
  </si>
  <si>
    <t>REGISTRO CORTINA 11/4" RW</t>
  </si>
  <si>
    <t>REGISTRO CORTINA Ø ½" S/NORMA ICONTEC</t>
  </si>
  <si>
    <t>REGISTRO CORTINA Ø 1"(125 PSI) S/ICONTEC</t>
  </si>
  <si>
    <t>REGISTRO CORTINA Ø 3" TIPO PESADO</t>
  </si>
  <si>
    <t>REGISTRO CORTINA Ø1" S/NROMA ICONTEC</t>
  </si>
  <si>
    <t>REGISTRO PASO DIRECTO PESADO Ø.3"</t>
  </si>
  <si>
    <t>Rejilla Con Sosco 3X2"METALICA(ALUMINIO)</t>
  </si>
  <si>
    <t>REJILLA SIFON CON SOSCO (3X2") PLÁSTICA</t>
  </si>
  <si>
    <t>Rejilla tipo Sifón en aluminio 20x20 sosco 6"</t>
  </si>
  <si>
    <t>REMOVEDOR PVC (1/8 Gal)</t>
  </si>
  <si>
    <t>SENSOR DE FLUJO 2 1/2”</t>
  </si>
  <si>
    <t>SENSOR DE FLUJO 2”</t>
  </si>
  <si>
    <t>Sensor de LLuvia a 24 Voltios(Sum)</t>
  </si>
  <si>
    <t>SIFON BOTELLA GRIS PARA LAVAMANOS</t>
  </si>
  <si>
    <t>Sifón PVC-S D=4"</t>
  </si>
  <si>
    <t>Sifon pvc 3" **</t>
  </si>
  <si>
    <t>STRAP 11/2”X1”X11/4”</t>
  </si>
  <si>
    <t>STRAP 2”X1”X11/4”</t>
  </si>
  <si>
    <t>Swing Joint (Brazo articul. aspersor de rotor 1")*</t>
  </si>
  <si>
    <t>TAPA INSPECC.METALICA SIFÓN DE 5X3" LISA</t>
  </si>
  <si>
    <t>TAPA REGISTRO PLÁSTICA 25X25CM</t>
  </si>
  <si>
    <t>TAPA REGISTRO PLÁSTICA 30X30CM</t>
  </si>
  <si>
    <t>TAPON HEMBRA PVC D=1/2" **</t>
  </si>
  <si>
    <t>Tapon HG d=2 1/2" macho*</t>
  </si>
  <si>
    <t>Tapon Polipropileno(1/2")Fusión PN-16</t>
  </si>
  <si>
    <t>TAPON PRESION SOLD. 3" S/NORMA ICONTEC</t>
  </si>
  <si>
    <t>TAPÓN ROSCADO DE 1/2" PVC PRESIÓN</t>
  </si>
  <si>
    <t>TAPON ROSCADO Ø1" S/NROMA ICONTEC</t>
  </si>
  <si>
    <t>TAPON ROSCADO PVC D=3"</t>
  </si>
  <si>
    <t>TAPON ROSCADO PVCP (1/2")</t>
  </si>
  <si>
    <t>TAPON SANITARIO DE PRUEBA 2" PVC</t>
  </si>
  <si>
    <t>TEE COBRE 2 1/2"</t>
  </si>
  <si>
    <t>Tee acero galvanizado 1 "</t>
  </si>
  <si>
    <t>Tee acero galvanizado 1 1/2"</t>
  </si>
  <si>
    <t>Tee acero galvanizado 2"</t>
  </si>
  <si>
    <t>Tee acero galvanizado 3"</t>
  </si>
  <si>
    <t>Tee acero galvanizado 4"</t>
  </si>
  <si>
    <t>TEE COBRE Ø 1 1/2"</t>
  </si>
  <si>
    <t>TEE COBRE Ø 1 1/4"</t>
  </si>
  <si>
    <t>TEE COBRE Ø 1/2"</t>
  </si>
  <si>
    <t>TEE COBRE Ø 3/4"</t>
  </si>
  <si>
    <t>Tee CPVC 1/2" S/NORMA ICONTEC</t>
  </si>
  <si>
    <t>TEE CPVC 2"S/NORMA ICONTEC</t>
  </si>
  <si>
    <t>TEE CPVC Ø 2 1/2"</t>
  </si>
  <si>
    <t>TEE DE COBRE 1/2"</t>
  </si>
  <si>
    <t>TEE GALVANIZ.4"</t>
  </si>
  <si>
    <t>TEE GALVANIZ.6"</t>
  </si>
  <si>
    <t>Tee HG 2" **</t>
  </si>
  <si>
    <t>TEE HG Ø ½"*</t>
  </si>
  <si>
    <t>TEE HG Ø 1 ½"</t>
  </si>
  <si>
    <t>TEE HG Ø4"</t>
  </si>
  <si>
    <t>TEE POLIETILENO ½"</t>
  </si>
  <si>
    <t>Tee Polipropileno(1/2")Fusión PN-16</t>
  </si>
  <si>
    <t>TEE PRESION 1/2" PVC S/NORMA ICONTEC</t>
  </si>
  <si>
    <t>TEE PRESION 3/4" PVC S/NORMA ICONTEC</t>
  </si>
  <si>
    <t>TEE PRESION PVC.P 6" S/NOMA INCONTEC</t>
  </si>
  <si>
    <t>TEE Pvc gas 1" **</t>
  </si>
  <si>
    <t>TEE reducida polietileno (gas) 1"x1/2" **</t>
  </si>
  <si>
    <t>TEE reducida Pvc gas 1"x1/2" **</t>
  </si>
  <si>
    <t>TEE reducida Pvc gas 1"x3/4" **</t>
  </si>
  <si>
    <t>TEE reducida Pvc gas 3/4"x1/2" **</t>
  </si>
  <si>
    <t>TEE SANITARIA 6" PVC S/NORMA ICONTEC</t>
  </si>
  <si>
    <t>TEE SANITARIA Ø 2" S/NORMA ICONTEC</t>
  </si>
  <si>
    <t>TEE SANITARIA Ø 3"S/NORMA ICONTEC</t>
  </si>
  <si>
    <t>TEE SANITARIA Ø 4" S/NORMA ICONTEC</t>
  </si>
  <si>
    <t>Trípode Metálico para aspersor (Angulo 3/4") **</t>
  </si>
  <si>
    <t>TUBO ACERO AL CARBON C/C SCH-40-12"</t>
  </si>
  <si>
    <t>Tubo acero carbon C/C SCH 3"/Costura</t>
  </si>
  <si>
    <t>Tubo aceroEstructural Galv. 11/2"e=1.5 mm</t>
  </si>
  <si>
    <t>TUBO COBRE ½" LIVIANO</t>
  </si>
  <si>
    <t>TUBO COBRE 1” RIGIDO - TIPO L (200PSI)</t>
  </si>
  <si>
    <t>TUBO COBRE 2 ” RIGIDO - TIPO L (200PSI)</t>
  </si>
  <si>
    <t>TUBO COBRE 2 1/2 ” RIGIDO - TIPO L (200PSI)</t>
  </si>
  <si>
    <t>TUBO COBRE 3/4" LIVIANO</t>
  </si>
  <si>
    <t>TUBO COBRE 3/8" LIVIANO</t>
  </si>
  <si>
    <t>TUBO COBRE 3/8" PESADO</t>
  </si>
  <si>
    <t>TUBO CONDUIT 1" RALCO</t>
  </si>
  <si>
    <t>TUBO CONDUIT 1¼" RALCO</t>
  </si>
  <si>
    <t>TUBO CONDUIT GALV IMC 1 1/4"</t>
  </si>
  <si>
    <t>Tubo Corrugado Ø65mm (Con Filtro) Rollo</t>
  </si>
  <si>
    <t>Tubo CorrugadoPerforado(Ø65mm) rollo (Sin filtro)</t>
  </si>
  <si>
    <t>TUBO CPVC 1 ½" RDE-11</t>
  </si>
  <si>
    <t>TUBO CPVC Ø 3/4" X 3ML</t>
  </si>
  <si>
    <t>Tubo CPVC Ø2 1/2" (RDE-11)</t>
  </si>
  <si>
    <t>TUBO DRENAJE PVC 100mm (Usar CIO-105777)</t>
  </si>
  <si>
    <t>Tubo ducto electrico tipo liviano 3" **</t>
  </si>
  <si>
    <t>Tubo ducto electrico tipo liviano EB 4"(LIVIANO)</t>
  </si>
  <si>
    <t>tubo galvanizado 1 1/4¨ e=3.25mm</t>
  </si>
  <si>
    <t>TUBO GALVANIZADO 2 1/2" e=3-38mm Roscado</t>
  </si>
  <si>
    <t>TUBO GALVANIZADO 3" (e=3.25mm)</t>
  </si>
  <si>
    <t>TUBO GALVANIZADO 4" (e=3.81mm)</t>
  </si>
  <si>
    <t>TUBO GALVANIZADO AGUA NTC-5890- Ø4"</t>
  </si>
  <si>
    <t>TUBO GALVANIZADO Ø1/2" AGUA (e=2.0mm)</t>
  </si>
  <si>
    <t>TUBO GALVANIZADO PRESION ASTM A53 Ø6"</t>
  </si>
  <si>
    <t>Tubo HG ½" 2.49mm**</t>
  </si>
  <si>
    <t>Tubo HG 1 1/4" 2.95mm **</t>
  </si>
  <si>
    <t>Tubo HG 2 1/2" 3.25mm **</t>
  </si>
  <si>
    <t>Tubo HG 2" 3.25mm **</t>
  </si>
  <si>
    <t>Tubo HG 3" 3.25mm CERRAMIENTO**</t>
  </si>
  <si>
    <t>Tubo Novafort 250MM PVC-S/NORMA ICONTEC</t>
  </si>
  <si>
    <t>Tubo PE 100 Agua 32 mm</t>
  </si>
  <si>
    <t>TUBO POLIPROPILENO Ø1/2" FUSION AF</t>
  </si>
  <si>
    <t>Tubo Polipropileno PN-16 (3/4”) AC</t>
  </si>
  <si>
    <t>Tubo Polipropileno PN-16 (Ø1/2”) AC</t>
  </si>
  <si>
    <t>Tubo Polipropileno PN-16 (Ø1/2”) AF</t>
  </si>
  <si>
    <t>Tubo Polipropileno PN-16 (Ø1”) AC</t>
  </si>
  <si>
    <t>Tubo Polipropileno PN-16 (Ø1”) AF</t>
  </si>
  <si>
    <t>Tubo Polipropileno PN-16 (Ø11/2”) AC</t>
  </si>
  <si>
    <t>Tubo Polipropileno PN-16 (Ø11/4”) AC</t>
  </si>
  <si>
    <t>Tubo Polipropileno PN-16 (Ø11/4”) AF</t>
  </si>
  <si>
    <t>Tubo Polipropileno PN-16 (Ø2”) AC</t>
  </si>
  <si>
    <t>Tubo Polipropileno PN-16 (Ø3/4”) AF RDE-7,4</t>
  </si>
  <si>
    <t>Tubo Polipropileno PN-16 (Ø4”) AC</t>
  </si>
  <si>
    <t>Tubo Polipropileno PN-16(Ø11/2”) AF RDE-7,4</t>
  </si>
  <si>
    <t>Tubo Polipropileno PN-16(Ø2”) AF RDE-7,4</t>
  </si>
  <si>
    <t>TUBO PRESION ASTM A 53 -12" Colmena</t>
  </si>
  <si>
    <t>TUBO PRESION HG 6"</t>
  </si>
  <si>
    <t>TUBO PVC P RDE 41 100psi 4"</t>
  </si>
  <si>
    <t>TUBO PVCP 21/2"</t>
  </si>
  <si>
    <t>UNION 4"PVC **</t>
  </si>
  <si>
    <t>UNION CPVC Ø ½" S/NORMA ICONTEC</t>
  </si>
  <si>
    <t>UNION CPVC Ø 1 1/4"</t>
  </si>
  <si>
    <t>UNION CPVC Ø 2 1/2"</t>
  </si>
  <si>
    <t>UNION CPVC Ø 2" S/NORMA ICONTEC</t>
  </si>
  <si>
    <t>UNION CPVC Ø 3/4 S/NORMA ICONTEC</t>
  </si>
  <si>
    <t>UNION DRESER DE 3"</t>
  </si>
  <si>
    <t>UNION GALVANIZ.6"</t>
  </si>
  <si>
    <t>UNIÓN GALVANIZADA DE 1 1/2"</t>
  </si>
  <si>
    <t>UNION GALVANIZADA Ø 4"</t>
  </si>
  <si>
    <t>Union gas polietil 1" tipo socket (campana) **</t>
  </si>
  <si>
    <t>Union gas polietil 1/2" tipo socket (campana) **</t>
  </si>
  <si>
    <t>Union gas polietil 2" tipo socket (campana) **</t>
  </si>
  <si>
    <t>Union gas polietil 3/4" tipo socket (campana) **</t>
  </si>
  <si>
    <t>Unión HG 1/2" **</t>
  </si>
  <si>
    <t>Unión HG 2" **</t>
  </si>
  <si>
    <t>Unión HG 3/4" **</t>
  </si>
  <si>
    <t>Unión HG Ø 11/2" **</t>
  </si>
  <si>
    <t>Unión HG Ø 2 1/2" **</t>
  </si>
  <si>
    <t>Unión HG Ø 3" **</t>
  </si>
  <si>
    <t>Union platino 10" Pavco **</t>
  </si>
  <si>
    <t>Union platino 12" Pavco **</t>
  </si>
  <si>
    <t>Union platino 6" Pavco **</t>
  </si>
  <si>
    <t>Union platino 8" Pavco **</t>
  </si>
  <si>
    <t>unión PP agua 32 mm</t>
  </si>
  <si>
    <t>UNION PRESION Ø ½" PVC S/NORMA ICONTEC</t>
  </si>
  <si>
    <t>UNION PRESION Ø 1" PVC S/NORMA ICONTEC</t>
  </si>
  <si>
    <t>UNION PRESIÓN Ø 1" PVC S/NORMA ICONTEC</t>
  </si>
  <si>
    <t>UNION PRESIÓN Ø 3" PVC-S/NORMA ICONTEC</t>
  </si>
  <si>
    <t>UNION PRESION Ø4"PVC- S/NORMA ICONTEC</t>
  </si>
  <si>
    <t>UNION PRESIONØ 2"PVC S/NORMA ICONTEC</t>
  </si>
  <si>
    <t>UNION PVCP Ø4"-S/NORMA ICONTEC</t>
  </si>
  <si>
    <t>UNION SANITARIA 8"</t>
  </si>
  <si>
    <t>UNION SANITARIA Ø6"PVC S/NORMA ICONTEC</t>
  </si>
  <si>
    <t>UNION TIPO RANURADO 1 1/2"</t>
  </si>
  <si>
    <t>UNION TIPO RANURADO 4"</t>
  </si>
  <si>
    <t>UNIVERSAL GALVANIZADA 3"X150PSI</t>
  </si>
  <si>
    <t>UNIVERSAL GALVANIZADA DE 1 1/4"</t>
  </si>
  <si>
    <t>UNIVERSAL GALVANIZADA DE 3"</t>
  </si>
  <si>
    <t>UNIVERSAL GALVANIZADA Ø 1/2"</t>
  </si>
  <si>
    <t>UNIVERSAL GALVANIZADA Ø 2"</t>
  </si>
  <si>
    <t>UNIVERSAL GALVANIZADA Ø 4"</t>
  </si>
  <si>
    <t>UNIVERSAL GALVANIZADA Ø 6"</t>
  </si>
  <si>
    <t>Universal HG 1" **</t>
  </si>
  <si>
    <t>Universal HG 1/2" **</t>
  </si>
  <si>
    <t>Universal HG 2" **</t>
  </si>
  <si>
    <t>Universal HG 3/4" **</t>
  </si>
  <si>
    <t>Universal HG 6"</t>
  </si>
  <si>
    <t>Universal HG Ø1 1/2" **</t>
  </si>
  <si>
    <t>UNIVERSAL PVC-P Ø 2"</t>
  </si>
  <si>
    <t>VALVULA ALIVIO-AC (Ø11/2")-300PSI</t>
  </si>
  <si>
    <t>VALVULA ALIVIO AGUA 1”X1” Pmin(175 Psi)</t>
  </si>
  <si>
    <t>VALVULA CHEQUE Ø 1" CORTINA</t>
  </si>
  <si>
    <t>VALVULA CHEQUE Ø 2 1/2" CORTINA HELBERT</t>
  </si>
  <si>
    <t>VALVULA CHEQUE Ø 2" CORTINA HELVERT</t>
  </si>
  <si>
    <t>Valvula compuert bridada d=3" **</t>
  </si>
  <si>
    <t>Valvula compuert elástica extremo liso 3"***</t>
  </si>
  <si>
    <t>VALVULA CORTINA (3/4")AGUA (R.W.)</t>
  </si>
  <si>
    <t>VALVULA DE ALIVIO 1/2" -AMERICANA</t>
  </si>
  <si>
    <t>Valvula de bola acero d=2" Usa A-216 WCB a/c **</t>
  </si>
  <si>
    <t>Valvula de bola acero d=3" Usa A-216 WCB a/c **</t>
  </si>
  <si>
    <t>VALVULA DE BOLA LISTADA 3” Pmin(175 Psi)</t>
  </si>
  <si>
    <t>VALVULA DE GLOBO Ø 2"(200PSI)</t>
  </si>
  <si>
    <t>VALVULA DE GLOBO Ø21/2” (200PSI)</t>
  </si>
  <si>
    <t>VALVULA DE PIE PRESION 1¼"</t>
  </si>
  <si>
    <t>VALVULA ENTRADA ATLANTIS GRIVAL</t>
  </si>
  <si>
    <t>Valvula flotador 1"(valvula+varilla+bola bronce)</t>
  </si>
  <si>
    <t>VALVULA FLOTADOR ROSCADA Ø3"COMPLETA</t>
  </si>
  <si>
    <t>Valvula flotadora sola d=1/2"Helbert o similar</t>
  </si>
  <si>
    <t>VALVULA Regul. ½" Plast GRIVAL</t>
  </si>
  <si>
    <t>Valvula Selenoide d=2"(Suministro). **</t>
  </si>
  <si>
    <t>YEE SANITARIA PVC Ø 3" S/NORMA ICONTEC</t>
  </si>
  <si>
    <t>YEE SANITARIA PVC Ø 2" S/NORMA ICONTEC</t>
  </si>
  <si>
    <t>YEE SANITARIA PVC Ø 4" S/NORMA ICONTEC</t>
  </si>
  <si>
    <t>Accesorios piso en madera (remates, tapaluces...)</t>
  </si>
  <si>
    <t>Alistado en Madera (3x3cm)L=3m**</t>
  </si>
  <si>
    <t>ARCHIVADOR METÁLICO DE 2.5X1X2.1</t>
  </si>
  <si>
    <t>ARCHIVADOR METÁLICO DE 2.6X1X2.1</t>
  </si>
  <si>
    <t>ARCHIVADOR METÁLICO DE 3.6X1X2.1</t>
  </si>
  <si>
    <t>Base plana para punta 5/8" en cobre</t>
  </si>
  <si>
    <t>BASTIDOR ABARCO</t>
  </si>
  <si>
    <t>BASTIDOR AMARILLO</t>
  </si>
  <si>
    <t>CAOBA AFRICANO</t>
  </si>
  <si>
    <t>CEDRO PUERTO ASIS</t>
  </si>
  <si>
    <t>Cerco 8x.8x.1 polipropileno mediano impacto **</t>
  </si>
  <si>
    <t>CERCO ABARCO CEPILLADO(8X8CM) L=4M</t>
  </si>
  <si>
    <t>CERCO ORDINARIO (10X10CM) L=3M</t>
  </si>
  <si>
    <t>CERCO ORDINARIO (10X10CM) L=4M</t>
  </si>
  <si>
    <t>CERCO ORDINARIO (8cmx8cm) L=3M</t>
  </si>
  <si>
    <t>CERCO ORDINARIO (8cmx8cm) L=4M</t>
  </si>
  <si>
    <t>CLOSET CEDRO 2.20x1.20 (materiales)</t>
  </si>
  <si>
    <t>CLOSET TRIPLEX 2.20x1.20 (materiales)</t>
  </si>
  <si>
    <t>CUARTOBOCEL MEDIA CAÑA 2 x 2 x 2.80</t>
  </si>
  <si>
    <t>DIAGONAL ANGULO RECTO 1 1/2" x 3/16 x 1.40.</t>
  </si>
  <si>
    <t>DURMIENTE ABARCO 4mx.(0.04mx0.04m)</t>
  </si>
  <si>
    <t>DURMIENTE ORDINARIO (4CMx4CM) L=6M</t>
  </si>
  <si>
    <t>DURMIENTE ORDINARIO (4x4CM) L=4M</t>
  </si>
  <si>
    <t>DURMIENTE ORDINARIO (5x5CM) L=3M</t>
  </si>
  <si>
    <t>DURMIENTE ORDINARIO 5Mx.04x.04</t>
  </si>
  <si>
    <t>Escrit. archivador metálico (Rec.IDRD) **</t>
  </si>
  <si>
    <t>Escrit. cost. H metálico (Rec.IDRD) **</t>
  </si>
  <si>
    <t>Escrit. portateclado plástico (Rec.IDRD) **</t>
  </si>
  <si>
    <t>Escrit. superf. fórmica 0.575X1.49C (Rec.IDRD) **</t>
  </si>
  <si>
    <t>Escrit. superf. P fórmica 0.84X1.41 (Rec.IDRD) **</t>
  </si>
  <si>
    <t>ESCRITORIO AUXILIAR KEFREN</t>
  </si>
  <si>
    <t>ESCRITORIO EJECUTIVO KEFREN</t>
  </si>
  <si>
    <t>ESTACION DE COMPUTO HOME</t>
  </si>
  <si>
    <t>ESTACION MULTIMEDIA HOME</t>
  </si>
  <si>
    <t>ESTACION PARA COMPUTO KEFREN</t>
  </si>
  <si>
    <t>Esterilla Guadua (A=0.40M) L=4M</t>
  </si>
  <si>
    <t>FORMALITE TEXTURADO F-6</t>
  </si>
  <si>
    <t>GUADUA</t>
  </si>
  <si>
    <t>GUARDAESCOBA CEDRO MACHO 6 Cm.</t>
  </si>
  <si>
    <t>GUARDAESCOBA CEDRO MACHO 8 Cm.</t>
  </si>
  <si>
    <t>GUARDAESCOBA VIROLA 6 Cm.</t>
  </si>
  <si>
    <t>GUARDAESCOBA VIROLA 8 Cm.</t>
  </si>
  <si>
    <t>GUARDAESCOBA ZAPAN NAZAREN 8cm</t>
  </si>
  <si>
    <t>hoja puerta entamborada (80x2.05-2.20)</t>
  </si>
  <si>
    <t>Lámina 1.2 x 2.40 Formica Escritorio</t>
  </si>
  <si>
    <t>LAMINA DE TRIPLEX DE 9 M.M x 1,22 x 2,44</t>
  </si>
  <si>
    <t>LAMINA MADECOR E:12mm (1.53x2.54m)</t>
  </si>
  <si>
    <t>LAMINAS DE TRIPLEX 15 MM x 1,22 x 2,44</t>
  </si>
  <si>
    <t>LISTON .8x.17x3.00 ORDINARIO</t>
  </si>
  <si>
    <t>LISTON EN AMARILLO (8cm x 2.2cm) L= 3M</t>
  </si>
  <si>
    <t>LISTON EN FLORMORADO</t>
  </si>
  <si>
    <t>LISTON EN VIROLA/TECHO</t>
  </si>
  <si>
    <t>LISTON M.H. GUAYACAN OBO</t>
  </si>
  <si>
    <t>LISTON M.H. PEINEMONO/TECHO</t>
  </si>
  <si>
    <t>LISTON M.H. PINO PATULA</t>
  </si>
  <si>
    <t>LISTON M.H. PINO ROMERON/TECHO</t>
  </si>
  <si>
    <t>LISTON M.H. SAPAN/PISO a=8cm;e=12mm</t>
  </si>
  <si>
    <t>LISTON MH EN PINO PATULA</t>
  </si>
  <si>
    <t>LISTON ZAPAN (Tabla 0.02X0.20X2.90M)</t>
  </si>
  <si>
    <t>MESA (abarco rio) 0.20 x 0.20 x 3.00 M.</t>
  </si>
  <si>
    <t>MODULO BASE DE ARCHIVO LOGIC</t>
  </si>
  <si>
    <t>PARKET GRANADILLO</t>
  </si>
  <si>
    <t>PARKET GUAYACAN INSTALADO</t>
  </si>
  <si>
    <t>PERILLO</t>
  </si>
  <si>
    <t>PIEZA CEDRO MACHO</t>
  </si>
  <si>
    <t>PIEZA CEDRO PUERTO ASIS 18 x 4 x 2.80M</t>
  </si>
  <si>
    <t>PIEZA FLORMORADO 18 x 4 x 2.80M</t>
  </si>
  <si>
    <t>PIEZA MOHO</t>
  </si>
  <si>
    <t>PIEZA OTOBO</t>
  </si>
  <si>
    <t>PILOTE DE MADERA</t>
  </si>
  <si>
    <t>PISO MADERA GRANADILLO **</t>
  </si>
  <si>
    <t>PLANCHON (0.18x0.04x6.00M)</t>
  </si>
  <si>
    <t>PLANCHON ABARCO (0.17x0.04x.3.0M)</t>
  </si>
  <si>
    <t>PLANCHON EUCALIPTUS (0.18 x0.04x2.90M)</t>
  </si>
  <si>
    <t>PLANCHON ORDINARIO (0.17x0.04M) L=4M</t>
  </si>
  <si>
    <t>PLANCHON ORDINARIO (0.20x0.04x3M)</t>
  </si>
  <si>
    <t>PLANCHON ORDINARIO (0.20X0.04X4M)</t>
  </si>
  <si>
    <t>PLANCHON ORDINARIO (0.20x0.04x5M)</t>
  </si>
  <si>
    <t>POSTE DE LUZ</t>
  </si>
  <si>
    <t>PUERTA ANDES CLOSET 2.10 x.60</t>
  </si>
  <si>
    <t>PUERTA EN TRIPLEX 0.80x2m</t>
  </si>
  <si>
    <t>PUERTA INTERES SOCIAL CLOSET.50 x 2.00 MT</t>
  </si>
  <si>
    <t>PUERTA PERC.MET.cal.18 2X2</t>
  </si>
  <si>
    <t>PUERTA V.I.S. .61 a 70x2.1 FORTEC</t>
  </si>
  <si>
    <t>PUERTA V.I.S. 1.0x2.1 FORTEC</t>
  </si>
  <si>
    <t>REPISA (8x4CM) L=.5M ORDINARIO</t>
  </si>
  <si>
    <t>REPISA (8x4CM) L=3M ORDINARIO</t>
  </si>
  <si>
    <t>REPISA EN PINO TRATADO (0.05X0.10M)2"X4"</t>
  </si>
  <si>
    <t>REPISA ORDINARIO (5X10CM) L=3M</t>
  </si>
  <si>
    <t>Riel aluminio embutido para mueble madera - vidrio</t>
  </si>
  <si>
    <t>Silla paño Ergonomica sin Brazo **</t>
  </si>
  <si>
    <t>Silla paño neum. 0.91x0.45x0.40 (Rec.IDRD) **</t>
  </si>
  <si>
    <t>Silla Ref. penta alta tipo lisaNylonCarcasaPañoErg</t>
  </si>
  <si>
    <t>SillaGerenteRef.Excell.Brazos.Tapiz.PrannaNegro.</t>
  </si>
  <si>
    <t>TABLA ABARCO</t>
  </si>
  <si>
    <t>TABLA BURRA (25x2,5CM) L=3M- ORDINARIO</t>
  </si>
  <si>
    <t>TABLA BURRA (30x2,5CM) L=3M ORDINARIO</t>
  </si>
  <si>
    <t>TABLA BURRA 20 CM</t>
  </si>
  <si>
    <t>TABLA CHAPA .(10X2CM) L=3M</t>
  </si>
  <si>
    <t>TABLEX RH 2.44 x1.53 M.9mm PIZANO</t>
  </si>
  <si>
    <t>TRIPLEX 4mm TIPO-1 PIZANO (1.22X2.44M)</t>
  </si>
  <si>
    <t>TRIPLEX F/MORADO 1.20x2.40 4mm</t>
  </si>
  <si>
    <t>VARA CORREDOR D=8CM (L=3M)</t>
  </si>
  <si>
    <t>VARA DE CLAVO (Ø 4-5CM) L=3.00M</t>
  </si>
  <si>
    <t>VARA DE CLAVO (Ø4 -5cm) L=6 METROS.</t>
  </si>
  <si>
    <t>VARA DE CORREDOR L= 6 M.</t>
  </si>
  <si>
    <t>VIAJE DE LEÑA</t>
  </si>
  <si>
    <t>VIGA DE 18X8 X4 M ORDINARIO CEPILLADA.</t>
  </si>
  <si>
    <t>VIGA DE 18X8 X5M ORDINARIO CEPILLADA.</t>
  </si>
  <si>
    <t>VIGA DE ABARCO 17X7 X 3 MTS CEPILLADA.</t>
  </si>
  <si>
    <t>VIGA DE ABARCO17X7 X 6 MTS CEPILLADA.</t>
  </si>
  <si>
    <t>BASE ASFALTICA SUELTO MDC-1 (En Planta).</t>
  </si>
  <si>
    <t>BASE MDC1 COMPACTO ESPESOR 5.0 Cm.</t>
  </si>
  <si>
    <t>CANCHA MULTIPLE OBRA CIVIL</t>
  </si>
  <si>
    <t>CANCHA MULTIPLE RECUBR. SINT. DECOART</t>
  </si>
  <si>
    <t>Piso Caucho reciclPigment 2cm sum+ inst</t>
  </si>
  <si>
    <t>POLVO DE LADRILLO+TRANSPORTE</t>
  </si>
  <si>
    <t>REINSTALACION CANCHA MULTIPLE</t>
  </si>
  <si>
    <t>RODADURA B1350 ESPESOR 2.5 Cm.SUELTO</t>
  </si>
  <si>
    <t>RODADURA B1350 ESPESOR 3.0 Cm. SUELTO</t>
  </si>
  <si>
    <t>ANGULO 1x1x1/16 ANOLOK</t>
  </si>
  <si>
    <t>ANGULO 1x1x1/8</t>
  </si>
  <si>
    <t>ANGULO1X1X 1/16" BLANCO</t>
  </si>
  <si>
    <t>CELOSIA ALUMINIO .60 x 1.00 M.</t>
  </si>
  <si>
    <t>Chapetas ( para barras de giro)0.08x0.06m) **</t>
  </si>
  <si>
    <t>Chapetas para reja**</t>
  </si>
  <si>
    <t>Codo 90º acero al carbón Sch40 d= 1 1/2 " **</t>
  </si>
  <si>
    <t>Codo 90º acero al carbón Sch40 d= 2 " **</t>
  </si>
  <si>
    <t>Codo 90º acero al carbón Sch40 d= 2 1/2 " **</t>
  </si>
  <si>
    <t>Codo 90º acero al carbón Sch40 d= 3 " **</t>
  </si>
  <si>
    <t>Codo 90º acero al carbón Sch40 d= 4 " **</t>
  </si>
  <si>
    <t>Codo acero al carbón Sch40 d= 10 " **</t>
  </si>
  <si>
    <t>Codo acero al carbón Sch40 d= 6 " **</t>
  </si>
  <si>
    <t>Codo acero al carbón Sch40 d= 8 " **</t>
  </si>
  <si>
    <t>Desmonte.Mod.divis.Med. Altura+paño2caras(S+I)</t>
  </si>
  <si>
    <t>Divisi.Modul.PisoTecho.lMixto+VidrioSanblast(S+I)</t>
  </si>
  <si>
    <t>P-1 aluminio+vidrio lam 4+4mm Col Gim Sur</t>
  </si>
  <si>
    <t>PASAMANOS ANOLOK X 6M</t>
  </si>
  <si>
    <t>PASAMANOS BLANCO MATE</t>
  </si>
  <si>
    <t>PERFIL ABIERTO GALV. 120X60 CAL.16</t>
  </si>
  <si>
    <t>PERFIL CANAL 2x1</t>
  </si>
  <si>
    <t>PERFIL H**</t>
  </si>
  <si>
    <t>PERFILALUMINIO C 2 1/2" CRUDO</t>
  </si>
  <si>
    <t>PERFILALUMINIO U 1" CRUDO</t>
  </si>
  <si>
    <t>PRLICULA DE SEGURIDAD (SUM+INSTAL)</t>
  </si>
  <si>
    <t>PUERTA FRANCESA</t>
  </si>
  <si>
    <t>Puerta Lamina C. R. Cal. 18 perf+Marco Col Tunal</t>
  </si>
  <si>
    <t>PUERTA PANORAMA</t>
  </si>
  <si>
    <t>PUERTA VENTANA EN PERFIL 1/2"</t>
  </si>
  <si>
    <t>PV-1 aluminio+vidrio lam 4+4mm Col Gim Sur</t>
  </si>
  <si>
    <t>PV-2 aluminio+vidrio lam 4+4mm Col Gim Sur</t>
  </si>
  <si>
    <t>PV-3 aluminio+vidrio lam 4+4mm Col Gim Sur</t>
  </si>
  <si>
    <t>PV-4 aluminio+vidrio lam 4+4mm Col Gim Sur</t>
  </si>
  <si>
    <t>Rejilla 0.77x2.0m tipo persian2 Hojas+antic(Sum+In</t>
  </si>
  <si>
    <t>Resina epoxica secado rapido **</t>
  </si>
  <si>
    <t>Resina Pack level</t>
  </si>
  <si>
    <t>ROLADO DE TUBERIA</t>
  </si>
  <si>
    <t>Tee acero al carbón Sch40 d= 2 " **</t>
  </si>
  <si>
    <t>Tee acero al carbón Sch40 d= 2 1/2 " **</t>
  </si>
  <si>
    <t>Tee acero al carbón Sch40 d= 3 " **</t>
  </si>
  <si>
    <t>Tubo acero al carbón S/C d= 1 1/2 " **</t>
  </si>
  <si>
    <t>Tubo acero al carbón S/C d= 2 " **</t>
  </si>
  <si>
    <t>Tubo acero al carbón S/C d= 2 1/2" **</t>
  </si>
  <si>
    <t>Tubo acero al carbón S/C d= 3" **</t>
  </si>
  <si>
    <t>Tubo acero al carbón Sch40 con costura d= 10 " **</t>
  </si>
  <si>
    <t>Tubo acero al carbón Sch40 con costura d= 6 " **</t>
  </si>
  <si>
    <t>Tubo acero al carbón Sch40 con costura d= 8 " **</t>
  </si>
  <si>
    <t>Tubo acero al carbón Sch40 sin costura d= 1 " **</t>
  </si>
  <si>
    <t>Tubo acero al carbón Sch40 sin costura d= 10 " **</t>
  </si>
  <si>
    <t>Tubo acero al carbón Sch40 sin costura d= 2 " **</t>
  </si>
  <si>
    <t>Tubo acero al carbón Sch40 sin costura d= 6 " **</t>
  </si>
  <si>
    <t>Tubo acero al carbón Sch40 sin costura d= 8 " **</t>
  </si>
  <si>
    <t>Tubo cobre tipo L d= 2 " **</t>
  </si>
  <si>
    <t>TUBULAR Al. CRUDO 1x1</t>
  </si>
  <si>
    <t>TUBULAR Al. CRUDO 2x1</t>
  </si>
  <si>
    <t>TUBULAR ANOLOK 1x1</t>
  </si>
  <si>
    <t>TUBULAR ANOLOK 2x1</t>
  </si>
  <si>
    <t>Universal bronce d= 2 " **</t>
  </si>
  <si>
    <t>V-1 aluminio+vidrio lam 4+4mm Col Gim Sur</t>
  </si>
  <si>
    <t>V-10 a y b aluminio+vidrio lam 4+4mm Col Gim Sur</t>
  </si>
  <si>
    <t>V-10 aluminio+vidrio lam 4+4mm Col Gim Sur</t>
  </si>
  <si>
    <t>V-11 aluminio+vidrio lam 4+4mm Col Gim Sur</t>
  </si>
  <si>
    <t>V-12 a y b aluminio+vidrio lam 4+4mm Col Gim Sur</t>
  </si>
  <si>
    <t>V-13 aluminio+vidrio lam 4+4mm Col Gim Sur</t>
  </si>
  <si>
    <t>V-2 aluminio+vidrio lam 4+4mm Col Gim Sur</t>
  </si>
  <si>
    <t>V-3 aluminio+vidrio lam 4+4mm Col Gim Sur</t>
  </si>
  <si>
    <t>V-4a V-4b aluminio+vidrio lam 4+4mm Col Gim Sur</t>
  </si>
  <si>
    <t>V-5 aluminio+vidrio lam 4+4mm Col Gim Sur</t>
  </si>
  <si>
    <t>V-6a y b aluminio+vidrio lam 4+4mm Col Gim Sur</t>
  </si>
  <si>
    <t>V-8 aluminio+vidrio lam 4+4mm Col Gim Sur</t>
  </si>
  <si>
    <t>V-9 aluminio+vidrio lam 4+4mm Col Gim Sur</t>
  </si>
  <si>
    <t>Ventana Alumin mate 38-31 tipo Persiana</t>
  </si>
  <si>
    <t>VENTANA BAÑO 0.60X0.60</t>
  </si>
  <si>
    <t>VENTANA COCINA 0.90X1.20</t>
  </si>
  <si>
    <t>VENTANA SALA COMEDOR 1.5X1.8</t>
  </si>
  <si>
    <t>VETANA ALUMINIO CORREDIZA ECONOMICA</t>
  </si>
  <si>
    <t>VR-1Rejilla aluminio natural Col Gim Sur</t>
  </si>
  <si>
    <t>VR-3 y 4 Rejilla Alum Natural Col Gim Sur sum+inst</t>
  </si>
  <si>
    <t>ACRILTEX SEMIMATE</t>
  </si>
  <si>
    <t>ALUMINIO Liquido Brillante. ECP 100 PINTUCO</t>
  </si>
  <si>
    <t>ANTICORROSIVO CROMATO DE ZINC VERDE</t>
  </si>
  <si>
    <t>ANTICORROSIVO GRIS PROTECCIÓN.</t>
  </si>
  <si>
    <t>ANTICORROSIVO OXIDO DE HIERRO ROJO</t>
  </si>
  <si>
    <t>ANTICORROSIVO ROJO</t>
  </si>
  <si>
    <t>ANTICORROSIVO ROJO PINTUCO</t>
  </si>
  <si>
    <t>ANTICORROSIVO ROJO PROTECCION</t>
  </si>
  <si>
    <t>BARNIZ BRILLANTE EXTERIOR</t>
  </si>
  <si>
    <t>BARNIZ MARINO-COLPISA ALTA RESISTENCIA</t>
  </si>
  <si>
    <t>BARNIZ SINTETICO BRILLANTE ICO</t>
  </si>
  <si>
    <t>BARNIZ TRANSPARENTE MATE ICO</t>
  </si>
  <si>
    <t>BARNIZ Trns. BRILLANTE EXTERIORES ICO</t>
  </si>
  <si>
    <t>BASE Blanca P/LACA PINTUCO 7205</t>
  </si>
  <si>
    <t>BASE LACA BLANCA PHILAAC 5001</t>
  </si>
  <si>
    <t>CAL PROMICAL</t>
  </si>
  <si>
    <t>CAOLIN IMPALPABLE (saco de 25 Kg)</t>
  </si>
  <si>
    <t>CARAPLAST claro</t>
  </si>
  <si>
    <t>CARAPLAST oscuros</t>
  </si>
  <si>
    <t>CASEINA PINTUCO</t>
  </si>
  <si>
    <t>CATALIZADOR PARA PINTURA EPOXICA Pintuco</t>
  </si>
  <si>
    <t>CINTA ENMASCARAR 1" X 40 MTS</t>
  </si>
  <si>
    <t>CINTA ENMASCARAR 18MM X 55M - Scoth Blue</t>
  </si>
  <si>
    <t>DECORAMA TIPO 2 PHILAAC 1201</t>
  </si>
  <si>
    <t>DESENGRASANTE IXELL-COLPISA</t>
  </si>
  <si>
    <t>DISOLVENTE D-20</t>
  </si>
  <si>
    <t>DISOLVENTE PINTURA EPOXICA</t>
  </si>
  <si>
    <t>DISOLVENTE THINNER</t>
  </si>
  <si>
    <t>ESMALTE ACRILICO PINTUCO</t>
  </si>
  <si>
    <t>ESMALTE BRILLANTE COLOR (POR 5 GL)</t>
  </si>
  <si>
    <t>ESMALTE DOMESTICO(interior)</t>
  </si>
  <si>
    <t>ESMALTE HORNEABLE BLANCO ICO</t>
  </si>
  <si>
    <t>ESMALTE HORNEABLE NEGRO ICO</t>
  </si>
  <si>
    <t>ESMALTE ICOMATE BLANCO ICO</t>
  </si>
  <si>
    <t>ESMALTE ICOMATE NEGRO ICO</t>
  </si>
  <si>
    <t>ESMALTE MARTILLADO azul real ICO</t>
  </si>
  <si>
    <t>ESMALTE MARTILLADO G/PLATA ICO</t>
  </si>
  <si>
    <t>ESMALTE SEMI-Brillante</t>
  </si>
  <si>
    <t>ESMALTE URETANO GRIS+CATALIZADOR **</t>
  </si>
  <si>
    <t>ESTUCO PLASTICO</t>
  </si>
  <si>
    <t>IMPRIMANTE DE VINILO PINTUCOBlc.3501</t>
  </si>
  <si>
    <t>INTERVINILO PINTUCO</t>
  </si>
  <si>
    <t>LACA ACRILICA BLANCA PHILAAC</t>
  </si>
  <si>
    <t>LACA ENTREMEZCLA NEGRA PHILAAC 5480</t>
  </si>
  <si>
    <t>LACA ESPECIAL NEGRA MATE PHILAAC 5330</t>
  </si>
  <si>
    <t>LACA MADERA Brillante.</t>
  </si>
  <si>
    <t>LACA Madera.Transp.MATE ICO</t>
  </si>
  <si>
    <t>LACA MaderaTransp.Brillante ICO</t>
  </si>
  <si>
    <t>LACA NITRO PARA MADERA PINTUCO</t>
  </si>
  <si>
    <t>LIJA 80 PLIEGO</t>
  </si>
  <si>
    <t>LIJA TELA PABMERIL PLIEGO 9X11" GRANO 150</t>
  </si>
  <si>
    <t>MARMOLINA</t>
  </si>
  <si>
    <t>MARMOLINA NEGRA (SACO DE 40 KG)</t>
  </si>
  <si>
    <t>MASILLA BLANCA PHILAAC 5201</t>
  </si>
  <si>
    <t>PASTA PARA PULIR BLANCA PHILAAC 7001</t>
  </si>
  <si>
    <t>PASTA PULIDORA B. PINTUCO 120025</t>
  </si>
  <si>
    <t>PASTA PULIDORA ICO (Estuco)</t>
  </si>
  <si>
    <t>PEGANTE P.V.A. PHILAAC</t>
  </si>
  <si>
    <t>PELICULA ANTIRAYON ***</t>
  </si>
  <si>
    <t>PIGMENTO ACRILICO</t>
  </si>
  <si>
    <t>PINAKRIL</t>
  </si>
  <si>
    <t>PINT. MODULO M-3 COLUMPIO (USAR 15778)</t>
  </si>
  <si>
    <t>PINTUCOAT DOBLE COMPONENTE Blc.516</t>
  </si>
  <si>
    <t>PINTURA TRAFICO AMARILLO</t>
  </si>
  <si>
    <t>Pintura Acrilica Base Solvente Rojo S/mate-Pintuco</t>
  </si>
  <si>
    <t>PINTURA ACRILICA MURALLA GRIS BASALTO</t>
  </si>
  <si>
    <t>PINTURA ALQUIDICA PINTUCO (271)</t>
  </si>
  <si>
    <t>PINTURA ANRICORROSIVA PINTUCO (505)</t>
  </si>
  <si>
    <t>PINTURA ELECTROSTATICA**(SUM+INST)</t>
  </si>
  <si>
    <t>PINTURA EPOXICA AZUL ICO</t>
  </si>
  <si>
    <t>PINTURA ESMALTE</t>
  </si>
  <si>
    <t>PINTURA ESMALTE ALQUIDICO(GRIS PLATA)</t>
  </si>
  <si>
    <t>Pintura Koraza</t>
  </si>
  <si>
    <t>PINTURA PARA REMATES JUEGOS</t>
  </si>
  <si>
    <t>PINTURA PARA TABLERO NEGRA PHILAAC</t>
  </si>
  <si>
    <t>PINTURA PARA TABLERO VERDE PHILAAC</t>
  </si>
  <si>
    <t>PINTURA POLIURETANO COLOR</t>
  </si>
  <si>
    <t>PINTURA TRAFICO 653</t>
  </si>
  <si>
    <t>PINTURA TRAFICO BLANCO</t>
  </si>
  <si>
    <t>PINTURAMA PINTUCO</t>
  </si>
  <si>
    <t>PROMICAL (PAQUETE DE 10 Kg.)</t>
  </si>
  <si>
    <t>PROMOTOR DE ADHERENCIA IXELL-COLPISA</t>
  </si>
  <si>
    <t>1/4GL</t>
  </si>
  <si>
    <t>REMOVEDOR ICO</t>
  </si>
  <si>
    <t>REMOVEDOR PHILAAC 8000</t>
  </si>
  <si>
    <t>RETARDADOR PHILAAC 8025</t>
  </si>
  <si>
    <t>RODILLO 9" PARA VINILO+BANDEJA</t>
  </si>
  <si>
    <t>RODILLO OVEJERO (Lana)</t>
  </si>
  <si>
    <t>RODILLO REPUESTO EN POLYESTER DE 2"</t>
  </si>
  <si>
    <t>RODILLO REPUESTO FELPA DE 9" X3/4"</t>
  </si>
  <si>
    <t>RUSTIPLAST CLARO/ DOS MANOS</t>
  </si>
  <si>
    <t>Sellante</t>
  </si>
  <si>
    <t>SILICONITE PINTUCO (Hidrofugo)</t>
  </si>
  <si>
    <t>SINTETICO RESYROCK</t>
  </si>
  <si>
    <t>TALCO (400) por bulto de 50Kg **</t>
  </si>
  <si>
    <t>TAPAPOROS NOGAL PHILAAC 8467</t>
  </si>
  <si>
    <t>THINNER EXTRAFINO</t>
  </si>
  <si>
    <t>THINNER EXTRAFINO PHILAAC 9100</t>
  </si>
  <si>
    <t>THINNER FINO PHILAAC</t>
  </si>
  <si>
    <t>THINNER INCOLORO PINTUCO 121214</t>
  </si>
  <si>
    <t>TINTILLA P/MADERA 1/4 PINTUCO</t>
  </si>
  <si>
    <t>VINICOLOR TIPO 1 PHILAAC</t>
  </si>
  <si>
    <t>VINIHOGAR TIPO 3 PHILAAC 0901</t>
  </si>
  <si>
    <t>VINIL0 MURAL TIPO1 PHILAAC 1701</t>
  </si>
  <si>
    <t>VINILICO NEGRO ICO</t>
  </si>
  <si>
    <t>VINILICO OCRE ICO</t>
  </si>
  <si>
    <t>VINILICO VERDE INTENSO ICO</t>
  </si>
  <si>
    <t>VINILO TIPO- 1</t>
  </si>
  <si>
    <t>VINILO TIPO II</t>
  </si>
  <si>
    <t>VINILO TIPO 1- (Cuñete de 5 gal)**</t>
  </si>
  <si>
    <t>VINILO TIPO 2 **</t>
  </si>
  <si>
    <t>VINILO TIPO II TITO PABON</t>
  </si>
  <si>
    <t>VINILTEX CANECA 5 GN. PINTUCO</t>
  </si>
  <si>
    <t>WASH PRIMER B CATALIZADOR</t>
  </si>
  <si>
    <t>WASH PRIMER COMPONENTE- A (PINTURA)</t>
  </si>
  <si>
    <t>WASH PRIMER COMPONENTE A+B (POR 1/4)</t>
  </si>
  <si>
    <t>WASH PRIMER COMPONENTES A+B</t>
  </si>
  <si>
    <t>YESO BULTO DE (25 KG)</t>
  </si>
  <si>
    <t>BAJANTE TALUD</t>
  </si>
  <si>
    <t>CAÑUELA T-B PREFA- 80*18*100 REDONDEADA</t>
  </si>
  <si>
    <t>Cortacircuitos 15 KV-100A</t>
  </si>
  <si>
    <t>Cortacircuitos 15 KV-100A+fusibles+tierra</t>
  </si>
  <si>
    <t>Duro Panel concreto e=0.10m Titán</t>
  </si>
  <si>
    <t>Estructura terminal LA 218</t>
  </si>
  <si>
    <t>LOSA ENTREPISO LP4 FIBRIT (VIS) long=3.45</t>
  </si>
  <si>
    <t>LOSA ENTREPISO LP6 FIBRIT (VIS) long=4.10</t>
  </si>
  <si>
    <t>Loseta concreto tipo IDU A-20 (20x20x6) Color**</t>
  </si>
  <si>
    <t>NEOPRENO NIVELADOR |</t>
  </si>
  <si>
    <t>PANEL DIVISIÓN 0.95X0.56M(Sum+Inst.)</t>
  </si>
  <si>
    <t>PANEL DIVISIÓN 0.95X0.84M(Sum+Inst.)</t>
  </si>
  <si>
    <t>PANEL DIVISIÓN 1.35X0.56M(Sum+Inst.)</t>
  </si>
  <si>
    <t>PANEL DIVISIÓN 1.35X0.84M(Sum+Inst.)</t>
  </si>
  <si>
    <t>PANEL ENTREPISOO CUBIERTA M/H FIBRIT</t>
  </si>
  <si>
    <t>Pararrayos 12 KV 100 A</t>
  </si>
  <si>
    <t>PILOTES HINCADOS CONCRET 25x25</t>
  </si>
  <si>
    <t>PILOTES HINCADOS CONCRET 30x30</t>
  </si>
  <si>
    <t>PLACALISTA</t>
  </si>
  <si>
    <t>PLAQUETA</t>
  </si>
  <si>
    <t>POSTE GALVANIZADO h= 10.00 DOS BRAZOS</t>
  </si>
  <si>
    <t>POSTE GALVANIZADO h= 10.00 UN BRAZO</t>
  </si>
  <si>
    <t>POSTE GALVANIZADO h= 12.00 DOS BRAZOS</t>
  </si>
  <si>
    <t>POSTE GALVANIZADO h= 12.00 UN BRAZO</t>
  </si>
  <si>
    <t>POSTE GALVANIZADO h= 14.00 DOS BRAZOS</t>
  </si>
  <si>
    <t>POSTE GALVANIZADO h= 14.00 UN BRAZO</t>
  </si>
  <si>
    <t>POSTE GALVANIZADO h= 16.00 DOS BRAZOS</t>
  </si>
  <si>
    <t>POSTE GALVANIZADO h= 16.00 UN BRAZO</t>
  </si>
  <si>
    <t>POSTE GALVANIZADO h= 6.00 DOS BRAZOS</t>
  </si>
  <si>
    <t>POSTE GALVANIZADO h= 8.00 UN BRAZO</t>
  </si>
  <si>
    <t>POSTE METALICO h= 6.00 UN BRAZO</t>
  </si>
  <si>
    <t>Poste PolipropilenoAltaResist. (4.5x4.5cm)</t>
  </si>
  <si>
    <t>Poste PolipropilenoAltaResist.L=1.00 m(4.5x4.5cm)</t>
  </si>
  <si>
    <t>POSTES PARA CERCA (H 2.05)</t>
  </si>
  <si>
    <t>POSTES PARA CERCA (H 2.80)</t>
  </si>
  <si>
    <t>POSTES PARA CERCA (POLO PEQUEÑO)</t>
  </si>
  <si>
    <t>Rejilla sumidero (40X40X10) VEIH. CARCAMO T-B</t>
  </si>
  <si>
    <t>Silla concreto GRC 21MP 0.81x0.64 Segun diseño</t>
  </si>
  <si>
    <t>Silla concreto GRC 21MP 0.82x0.78 Segun diseño</t>
  </si>
  <si>
    <t>VIGUETA</t>
  </si>
  <si>
    <t>ABRAZADERA TIPO PERA DE 2 1/2"</t>
  </si>
  <si>
    <t>ABRAZADERA TIPO PERA DE 3"</t>
  </si>
  <si>
    <t>ADAPTADOR ALCANT NOVAFORT 4-110MM</t>
  </si>
  <si>
    <t>ADAPTADOR ALCANT NOVAFORT 6-160MM</t>
  </si>
  <si>
    <t>ADAPTADOR ALCANT NOVAFORT 8-200MM</t>
  </si>
  <si>
    <t>Adaptador Campana ducto electrico tipo DB 2"</t>
  </si>
  <si>
    <t>Adaptador CampanaDuctoElectricoTipoTDPØ6"</t>
  </si>
  <si>
    <t>ADAPTADOR LIMPIEZA D=6" PVC</t>
  </si>
  <si>
    <t>Aro de ajuste pozo prefab para cono h=0.1 **</t>
  </si>
  <si>
    <t>Aro Separador de Cicloruta SC-01(Sum)**</t>
  </si>
  <si>
    <t>Aro tapa d=1.7 pozo de inspeccion acuec **</t>
  </si>
  <si>
    <t>Base pref pozo **</t>
  </si>
  <si>
    <t>CAJA INSPECCION Sin Tapa h=30 FIBRIT</t>
  </si>
  <si>
    <t>CAJILLA MEDIDOR ELECTRICO</t>
  </si>
  <si>
    <t>CAJILLA MEDIDORES ACUEDUCTO(FIBRIT)</t>
  </si>
  <si>
    <t>camilla 140*40 Maderplast **</t>
  </si>
  <si>
    <t>CAMPANA REDU/BAJA/ACR ETERNI</t>
  </si>
  <si>
    <t>CARCAMO H.F.</t>
  </si>
  <si>
    <t>CODO 45° ALCANT NOVAFORT 110MM PAVCO</t>
  </si>
  <si>
    <t>CODO 90° ALCANT NOVAFORT 110MM PAVCO</t>
  </si>
  <si>
    <t>CODO 90° ALCANT NOVAFORT 160MM PAVCO</t>
  </si>
  <si>
    <t>Cono excentrico pozo 1.2*0.6 h=0.75 prefab **</t>
  </si>
  <si>
    <t>CUPULA TRADICIONAL C-4"x2" Aluminio.</t>
  </si>
  <si>
    <t>DUCTO 4" (Tubo 4 M)MLC ETERNIT</t>
  </si>
  <si>
    <t>EXTRACTOR OLOR 15x15 cm</t>
  </si>
  <si>
    <t>EXTRACTOR OLOR 20x20 cm</t>
  </si>
  <si>
    <t>MARCO Y TAPA CAJA INSPECCION CS275 **</t>
  </si>
  <si>
    <t>Marco y tapa para camara CS276 **</t>
  </si>
  <si>
    <t>Rejilla Aluminio brillante HC 5"x3" **</t>
  </si>
  <si>
    <t>Rejilla Aluminio brillante TC 6"x4" **</t>
  </si>
  <si>
    <t>REJILLA ALUMINIO CON SOSCO 3*2</t>
  </si>
  <si>
    <t>REJILLA ALUMINIO CON SOSCO 4*3</t>
  </si>
  <si>
    <t>REJILLA ALUMINIO CON SOSCO 5*4</t>
  </si>
  <si>
    <t>REJILLA ALUMINIO CON SOSCO 6*4</t>
  </si>
  <si>
    <t>REJILLA ALUMINIO PLANA T3</t>
  </si>
  <si>
    <t>REJILLA ALUMINIO PLANA T4</t>
  </si>
  <si>
    <t>REJILLA ANTICUCARACHA 3"x2" COMBINADA</t>
  </si>
  <si>
    <t>REJILLA ANTICUCARACHA 6"x4" Al.</t>
  </si>
  <si>
    <t>Rejilla Bronce brillante TC 3"x2" **</t>
  </si>
  <si>
    <t>Rejilla Bronce brillante TC 4"x3" **</t>
  </si>
  <si>
    <t>REJILLA CONCENTRICA 3"x2" COMBINADA</t>
  </si>
  <si>
    <t>REJILLA CONCENTRICA.ALUMINIOt.TC-3x2"</t>
  </si>
  <si>
    <t>REJILLA CUPULA 5*3 ALUMINIO</t>
  </si>
  <si>
    <t>REJILLA CUPULA 6*4 ALUMINIO</t>
  </si>
  <si>
    <t>REJILLA CUPULA ALUMINIO 6X4**</t>
  </si>
  <si>
    <t>REJILLA DE ARBOL DE 120 cm. H.F.</t>
  </si>
  <si>
    <t>REJILLA DESARENADORES C-50x120 Cm</t>
  </si>
  <si>
    <t>REJILLA DESARENADORES SB-30x70 Cm</t>
  </si>
  <si>
    <t>Rejilla indust.T(ASTM A-36)0.90x2.00mGalvan. **</t>
  </si>
  <si>
    <t>REJILLA LAVADERO 2 1/2" + S/sosco</t>
  </si>
  <si>
    <t>REJILLA LAVADERO 5x7cmx1 ½ "Al.</t>
  </si>
  <si>
    <t>REJILLA LINEA SOCIAL 3" X 2" C /sosco</t>
  </si>
  <si>
    <t>REJILLA P/PISO PLASTICA CON SOSCO 4" x 3"</t>
  </si>
  <si>
    <t>REJILLA PLAST.3"plana cte.</t>
  </si>
  <si>
    <t>REJILLA PLAST.3x2" C/sosco Anticucaracha</t>
  </si>
  <si>
    <t>REJILLA PLAST.3x2"C/sosco cuad.cte</t>
  </si>
  <si>
    <t>REJILLA PLAST.3x2"C/sosco cuad.gal</t>
  </si>
  <si>
    <t>REJILLA PLAST.4x3"C/sosco Cte</t>
  </si>
  <si>
    <t>REJILLA PLAST.5x3"C/sosco Cte</t>
  </si>
  <si>
    <t>REJILLA PLAST.5x4"C/sosco Cte</t>
  </si>
  <si>
    <t>REJILLA PLASTICA 3x2" C/sosco cte.</t>
  </si>
  <si>
    <t>REJILLA SIFON SOSCO 4.5X3.5CM</t>
  </si>
  <si>
    <t>Rejilla sumidero (.50x.50X.15) TITAN VEHIC.</t>
  </si>
  <si>
    <t>Rejilla sumidero (0.25X1X0.4) Peat. Maderplast **</t>
  </si>
  <si>
    <t>Rejilla sumidero (0.25X1X0.4) Veh. Maderplast **</t>
  </si>
  <si>
    <t>Rejilla sumidero (0.25X1X0.4) Veh.P. Maderplast **</t>
  </si>
  <si>
    <t>Rejilla sumidero (0.29X1X0.4) Veh. Maderplast **</t>
  </si>
  <si>
    <t>Rejilla sumidero (0.29X1X0.4) Veh.P. Maderplast **</t>
  </si>
  <si>
    <t>Rejilla sumidero (0.40X1X0.4) Peat. Maderplast **</t>
  </si>
  <si>
    <t>Rejilla sumidero (0.40X1X0.4) Veh. Maderplast **</t>
  </si>
  <si>
    <t>Rejilla sumidero (0.40X1X0.4) Veh.P. Maderplast **</t>
  </si>
  <si>
    <t>Rejilla sumidero (0.46X1X0.4) Peat. Maderplast **</t>
  </si>
  <si>
    <t>Rejilla sumidero (0.46X1X0.4) Veh. Maderplast **</t>
  </si>
  <si>
    <t>Rejilla sumidero (0.46X1X0.4) Veh.P. Maderplast **</t>
  </si>
  <si>
    <t>Rejilla sumidero (33*25*6) PEAT. FIBRIT **</t>
  </si>
  <si>
    <t>Rejilla sumidero (33*25*8) VEH. FIBRIT **</t>
  </si>
  <si>
    <t>Rejilla sumidero (33*46*10) VEH.P FIBRIT **</t>
  </si>
  <si>
    <t>Rejilla sumidero (40*40*6) PEAT. FIBRIT **</t>
  </si>
  <si>
    <t>Rejilla sumidero (40*40*6) PEATONAL</t>
  </si>
  <si>
    <t>Rejilla sumidero (40*40*6) PEATONAL.</t>
  </si>
  <si>
    <t>Rejilla sumidero (46*40*10) PEAT. 4000psi **</t>
  </si>
  <si>
    <t>REJILLA SUMIDERO Continuo 25cm</t>
  </si>
  <si>
    <t>REJILLA SUMIDERO Continuo 25cm (peatonal)</t>
  </si>
  <si>
    <t>REJILLA SUMIDERO Continuo 46cm</t>
  </si>
  <si>
    <t>REJILLA SUMIDERO Continuo 85cm</t>
  </si>
  <si>
    <t>Rejilla sumidero lateral EAAB 14*83*L=45 **</t>
  </si>
  <si>
    <t>Rejilla sumidero lateral EAAB 14*83*L=45 nueva **</t>
  </si>
  <si>
    <t>Rejilla sumidero Peatonal Continuo 33x46x10**</t>
  </si>
  <si>
    <t>REJILLA SUMIDERO VIAL 68x33x10 (fundicion)</t>
  </si>
  <si>
    <t>REJILLA TIPO "A 30x30"</t>
  </si>
  <si>
    <t>REJILLA TIPO "A 50x50"</t>
  </si>
  <si>
    <t>REJILLA TIPO "S 30x100"</t>
  </si>
  <si>
    <t>REJILLA TIPO "T 30x100"</t>
  </si>
  <si>
    <t>REJILLA TIPO "T 30x50"</t>
  </si>
  <si>
    <t>REJILLA VENT. TRADICIONAL 3" Al. 15x15</t>
  </si>
  <si>
    <t>REJILLA VENTILACION PLAST 15x15cm.</t>
  </si>
  <si>
    <t>REJILLA VENTILACION PLAST 20x20cm</t>
  </si>
  <si>
    <t>Seccion pozo 0.70 CM</t>
  </si>
  <si>
    <t>Seccion pozo 1.2*h=0.50 prefab **</t>
  </si>
  <si>
    <t>Seccion pozo 1.2*h=1.0 prefab **</t>
  </si>
  <si>
    <t>Seccion pozo D=1.2*h=0.25 prefab e=0.10m **</t>
  </si>
  <si>
    <t>SIFON CONCENTRICO 4"x3" Br.</t>
  </si>
  <si>
    <t>Sifon PVC-S D=2 " - 180° **</t>
  </si>
  <si>
    <t>Sifon sanitario 135º CxE P.V.C. 4" **</t>
  </si>
  <si>
    <t>SUMIDERO SL-100</t>
  </si>
  <si>
    <t>SUMIDERO SL-150</t>
  </si>
  <si>
    <t>SUMIDERO SL-200</t>
  </si>
  <si>
    <t>TAPA POZO INSP D= 0.70 cm</t>
  </si>
  <si>
    <t>TAPA POZO INSP.VIAS CON MARCO</t>
  </si>
  <si>
    <t>TAPA PRUEBA PVC SANITARIA 2"***</t>
  </si>
  <si>
    <t>TAPA PRUEBA PVC SANITARIA 4"***</t>
  </si>
  <si>
    <t>TAPA REGISTRO 15 x 15 cm.PLÁSTICA</t>
  </si>
  <si>
    <t>TAPA REGISTRO 15x15 cm. ALUM.</t>
  </si>
  <si>
    <t>TAPA REGISTRO 20x20 cm. ALUM.</t>
  </si>
  <si>
    <t>TAPA REGISTRO PLASTICA 20 x 20 cm.</t>
  </si>
  <si>
    <t>TAPA REGISTRO VENTIL.20x20 cm</t>
  </si>
  <si>
    <t>TAPA Traf.Pes. CAJA INSPECCION</t>
  </si>
  <si>
    <t>TAPON PRUEBA PVC SANITARIA 11/2"***</t>
  </si>
  <si>
    <t>TRAGANTE CUPULA 5x3</t>
  </si>
  <si>
    <t>Troquel metálico triple para canaleta calibre 20</t>
  </si>
  <si>
    <t>TUBO CLASE II CONC. REFORZ.40"(100CM)</t>
  </si>
  <si>
    <t>TUBO DRENAJE PVC 100mm. PAVCO</t>
  </si>
  <si>
    <t>TUBO GRES 10" (Long 1.M) MOORE</t>
  </si>
  <si>
    <t>TUBO GRES 16" (1.50)</t>
  </si>
  <si>
    <t>TUBO PVC 2" RDE 26 U.M</t>
  </si>
  <si>
    <t>TUBO UNION MECANICA 12"</t>
  </si>
  <si>
    <t>TUBO UNION MECANICA 4"</t>
  </si>
  <si>
    <t>TUBO UNION MECANICA 6"</t>
  </si>
  <si>
    <t>TUBO UNION Z 3" PVC</t>
  </si>
  <si>
    <t>UNION CONDUIT C/DFLEX ½" PAVCO</t>
  </si>
  <si>
    <t>UNION DRENAJE PVC 100mm. PAVCO</t>
  </si>
  <si>
    <t>UNION DRENAJE PVC 250mm. PAVCO</t>
  </si>
  <si>
    <t>UNION DRENAJE PVC 315mm. PAVCO</t>
  </si>
  <si>
    <t>VALVULA POZUELO 2 ½" S/sosco</t>
  </si>
  <si>
    <t>VALVULA POZUELO 2 ½"x1¼"C/sosco</t>
  </si>
  <si>
    <t>Viga de transicion pozo 1.5 prefab **</t>
  </si>
  <si>
    <t>YEE ALCANT REDUCIDA 8x6" W RETEN PAVCO</t>
  </si>
  <si>
    <t>YEE GRES 12 x 6" MOORE AA-1A (150)</t>
  </si>
  <si>
    <t>YEE GRES 20 x 6" MOORE AA-1A(150)</t>
  </si>
  <si>
    <t>YEE GRES 24 x 6" MOORE AA-1A(150)</t>
  </si>
  <si>
    <t>YEE GRES 27 x 6" MOORE AA-1A(103)</t>
  </si>
  <si>
    <t>YEE GRES 30 x 6" MOORE AA-1A(150)</t>
  </si>
  <si>
    <t>BISAGRA PISO DORADA PINTADA INAFER</t>
  </si>
  <si>
    <t>BRAZO RETENEDOR DORMA No. 2</t>
  </si>
  <si>
    <t>CANTONERA ELECTRICA DE 110 V</t>
  </si>
  <si>
    <t>CERRADURA MANIJA SATINADO</t>
  </si>
  <si>
    <t>CERRADURA SAFE ALC.141A CLASIC ST</t>
  </si>
  <si>
    <t>CERRADURA SAFE BAÑO 152 CLASIC ST</t>
  </si>
  <si>
    <t>CERRADURA SAFE Dep.SEG 140A CLAS ST</t>
  </si>
  <si>
    <t>CERRADURA SAFE Entrad. 142A CLAS ST</t>
  </si>
  <si>
    <t>CERRADURA SAFE Entrad.2CIL. 143A ST</t>
  </si>
  <si>
    <t>CERRADURA SAFE HOTEL 5129 MONTEC CR</t>
  </si>
  <si>
    <t>CERRADURA SCHLAGE-FLAIR (IZQ.DER)</t>
  </si>
  <si>
    <t>CERRADURA SCHLAGE ALC. GOLD GEORGIA</t>
  </si>
  <si>
    <t>CERRADURA SCHLAGE BAÑO ALUM NVO.GEO</t>
  </si>
  <si>
    <t>CERRADURA SCHLAGE BAÑO GOLD GEORGIA</t>
  </si>
  <si>
    <t>CERRADURA SCHLAGE CERROJ/B360 Cromo</t>
  </si>
  <si>
    <t>CERRADURA SCHLAGE CERROJ/B362 Cromo</t>
  </si>
  <si>
    <t>CERRADURA SCHLAGE CERROJ/B362 Dorado</t>
  </si>
  <si>
    <t>CERRADURA SCHLAGE CL. ALUM N/GEORG.</t>
  </si>
  <si>
    <t>CERRADURA SCHLAGE Dep. ALUM N/GEORG</t>
  </si>
  <si>
    <t>CERRADURA SCHLAGE Dep. GOLD GEORGIA</t>
  </si>
  <si>
    <t>CERRADURA SCHLAGE ENTR.ALUM N/GEORG</t>
  </si>
  <si>
    <t>CERRADURA SCHLAGE OFIC.ALUM N/GEOR</t>
  </si>
  <si>
    <t>CERRADURA SCHLAGE OFIC.GOLD GEORGIA</t>
  </si>
  <si>
    <t>CERRADURA SCHLAGE ORBIT COBRE H380</t>
  </si>
  <si>
    <t>CERRADURA SCHLAGE ORBIT COBRE H387</t>
  </si>
  <si>
    <t>CERRADURA SCHLAGE PASO ALUM.N/GEOR.</t>
  </si>
  <si>
    <t>CERRADURA SCHLAGE PASO GOLD GEORGIA</t>
  </si>
  <si>
    <t>CERRADURA YALE BAÑO BRANDYWINE MADE</t>
  </si>
  <si>
    <t>CERRADURA YALE INCRUSTAR N.D.P</t>
  </si>
  <si>
    <t>CERRADURA YALE MUEBLES (larga)</t>
  </si>
  <si>
    <t>CERRRADURA SCHLAGE CL. GOLD GEORGIA</t>
  </si>
  <si>
    <t>CERRRADURA SCHLAGE TERRAZA ALUM N/G</t>
  </si>
  <si>
    <t>ESPEJO BRONCE BISELADO 4mm</t>
  </si>
  <si>
    <t>ESPEJO CRISTAL INCOLORO 3mm</t>
  </si>
  <si>
    <t>ESPEJO CRISTAL INCOLORO 4mm</t>
  </si>
  <si>
    <t>ESPEJO CRISTAL INCOLORO(SUM+INST)</t>
  </si>
  <si>
    <t>ESPEJO PELDAR BRONCE 4 mm</t>
  </si>
  <si>
    <t>MANIJA CILINDRICA DE ALUMINIO 22,4cms</t>
  </si>
  <si>
    <t>MANIJA EXTERIOR CON CILINDRO</t>
  </si>
  <si>
    <t>MIRILLA (OJO MAGICO) CROM PEQ.</t>
  </si>
  <si>
    <t>MIRILLA (OJO MAGICO) DORAD PEQ</t>
  </si>
  <si>
    <t>PERFORACION EN ESPEJO Y VIDRIOS</t>
  </si>
  <si>
    <t>PISAVIDRIO CALIBRE 20</t>
  </si>
  <si>
    <t>PUERTA CRISTAL 10mm 1.0x2.1 M.</t>
  </si>
  <si>
    <t>PUERTA CRISTAL 10mm 1.20x2.1 M.</t>
  </si>
  <si>
    <t>S/Inst.División vidriotemp 6mm. Color,No transluc</t>
  </si>
  <si>
    <t>SANDBLASTING (CON DISEÑO)SOBRE VIDRIO</t>
  </si>
  <si>
    <t>TOPE DE PISO PARA PUERTA</t>
  </si>
  <si>
    <t>TOPE DE RESORTE PARA PUERTA</t>
  </si>
  <si>
    <t>Uglass 25 cm x 6mm, instalado en cámara</t>
  </si>
  <si>
    <t>VIDRIO CRISTAL BRONC. 4mm</t>
  </si>
  <si>
    <t>VIDRIO CRISTAL BRONC. 5mm</t>
  </si>
  <si>
    <t>VIDRIO CRISTAL BRONC. 6mm</t>
  </si>
  <si>
    <t>VIDRIO CRISTAL BRONC.10mm</t>
  </si>
  <si>
    <t>VIDRIO CRISTAL INCOLO.10mm</t>
  </si>
  <si>
    <t>VIDRIO CRISTAL INCOLORO 3mm</t>
  </si>
  <si>
    <t>VIDRIO CRISTAL INCOLORO 4mm</t>
  </si>
  <si>
    <t>VIDRIO CRISTAL INCOLORO 5mm</t>
  </si>
  <si>
    <t>VIDRIO CRISTAL INCOLORO 6mm</t>
  </si>
  <si>
    <t>VIDRIO CRISTAL INCOLORO 8mm</t>
  </si>
  <si>
    <t>VIDRIO CRISTAL LAMINADO INCOL. 6mm</t>
  </si>
  <si>
    <t>VIDRIO CRISTAL Templ.BRONC.4mm</t>
  </si>
  <si>
    <t>VIDRIO CRISTAL Templ.BRONC.5mm</t>
  </si>
  <si>
    <t>VIDRIO CRISTAL Templ.BRONC.6mm</t>
  </si>
  <si>
    <t>VIDRIO CRISTAL Templ.CRISTAL AZUL 4mm</t>
  </si>
  <si>
    <t>VIDRIO CRISTAL Templ.INCOL.10 mm</t>
  </si>
  <si>
    <t>VIDRIO CRISTAL Templ.INCOL.12mm</t>
  </si>
  <si>
    <t>VIDRIO CRISTAL Templ.INCOL.15mm</t>
  </si>
  <si>
    <t>VIDRIO CRISTAL Templ.INCOL.5mm</t>
  </si>
  <si>
    <t>VIDRIO CRISTAL Templ.INCOL.6mm</t>
  </si>
  <si>
    <t>VIDRIO CRISTAL Templ.REFLECTIVO AZUL.4mm</t>
  </si>
  <si>
    <t>VIDRIO GRABADO INCOLOR0 4mm.</t>
  </si>
  <si>
    <t>VIDRIO LAMINADO 3+3 (6 mm)VERDE.</t>
  </si>
  <si>
    <t>VIDRIO PELDAR CRUDO 3mm</t>
  </si>
  <si>
    <t>VIDRIO PELDAR CRUDO 4mm.</t>
  </si>
  <si>
    <t>VIDRIO PELDAR CRUDO 5 mm</t>
  </si>
  <si>
    <t>VIDRIO PELDAR CRUDO 6 mm.</t>
  </si>
  <si>
    <t>VIDRIO PELDAR CRUDO BRONCE 5mm</t>
  </si>
  <si>
    <t>VIDRIO PELDAR ESMERILADO 5mm</t>
  </si>
  <si>
    <t>VIDRIO PELDAR Templ.BRONCE 5mm</t>
  </si>
  <si>
    <t>VIDRIO PELDAR Templ.BRONCE 6mm</t>
  </si>
  <si>
    <t>VIDRIO PIRAMIDE-240x120-130 4mm FAVIDRIO</t>
  </si>
  <si>
    <t>VIDRIO PLANO 225x100-120-130-140 3mm</t>
  </si>
  <si>
    <t>VIDRIO TEMPL.GRABD.BRONCE 5mm</t>
  </si>
  <si>
    <t>VIDRIO TEMPLADO incoloro 10 MM (Suministro)</t>
  </si>
  <si>
    <t>ALQUILER TORRE GRUA (Inc. Operario)</t>
  </si>
  <si>
    <t>CODO 45ª PVCS 6" CXE 1/8</t>
  </si>
  <si>
    <t>LAVAMANOS DE COLGAR AQUAJET CORONA</t>
  </si>
  <si>
    <t>Reflector de Sodio 400 W**</t>
  </si>
  <si>
    <t>Reflector MH 400 W(Inc. Bombillo Tubular)</t>
  </si>
  <si>
    <t>inspección, medición tierra y aislamiento(8h)</t>
  </si>
  <si>
    <t>PEINAZO CAL.18 DE 10,5X4CM</t>
  </si>
  <si>
    <t>VIDRIO TEMPLADO 6MM**</t>
  </si>
  <si>
    <t>AYUDANTE ADMON.+ PREST(IDRD)</t>
  </si>
  <si>
    <t>AYUDANTE ALBAÑILERIA GENERAL SIN/PREST.</t>
  </si>
  <si>
    <t>AYUDANTE CARPINTERIA EN OBRA SIN/PREST.</t>
  </si>
  <si>
    <t>AYUDANTE INST. ELECTRICAS + PREST(IDRD)</t>
  </si>
  <si>
    <t>AYUDANTE INST. ELECTRICAS SIN/ PREST.</t>
  </si>
  <si>
    <t>AYUDANTE INST. HIDRAULICAS + PREST(IDRD)</t>
  </si>
  <si>
    <t>AYUDANTE INST. SANITARIAS + PREST(IDRD)</t>
  </si>
  <si>
    <t>AYUDANTE INST. SANITARIAS SIN/PREST.</t>
  </si>
  <si>
    <t>AYUDANTE JARDINERIA +PREST(IDRD)</t>
  </si>
  <si>
    <t>AYUDANTE PINTURA + PREST.(IDRD)</t>
  </si>
  <si>
    <t>CADENERO 1 + PREST.</t>
  </si>
  <si>
    <t>CADENERO 1 + PRESTACIONES</t>
  </si>
  <si>
    <t>CADENERO 2 + PRESTACIONES</t>
  </si>
  <si>
    <t>CELADOR (CON VIVIENDA)</t>
  </si>
  <si>
    <t>ESPECIALISTA INFRAESTRUCTURA VIAL**</t>
  </si>
  <si>
    <t>JARDINERO + PREST. (IDRD)</t>
  </si>
  <si>
    <t>MAESTRO GENERAL + PREST. (IDRD)</t>
  </si>
  <si>
    <t>OFICIAL ADMON.+ PREST.(IDRD)</t>
  </si>
  <si>
    <t>OFICIAL ALBAÑILERIA GENERAL SIN/PREST.</t>
  </si>
  <si>
    <t>OFICIAL CARPINTERIA EN OBRA SIN/PREST.</t>
  </si>
  <si>
    <t>OFICIAL INST. ELECTRICAS + PREST.(IDRD)</t>
  </si>
  <si>
    <t>OFICIAL INST. ELECTRICAS SIN/PREST.</t>
  </si>
  <si>
    <t>OFICIAL INST. HIDRAULICAS + PREST.(IDRD).</t>
  </si>
  <si>
    <t>OFICIAL INST. SANITARIAS + PREST.(IDRD).</t>
  </si>
  <si>
    <t>OFICIAL INST. SANITARIAS SIN/PREST.</t>
  </si>
  <si>
    <t>OFICIAL PINTURA + PREST.(IDRD)</t>
  </si>
  <si>
    <t>OFICIAL PINTURA SIN/PREST.</t>
  </si>
  <si>
    <t>OFICIAL POR ADMON. SIN PREST. (MES).</t>
  </si>
  <si>
    <t>BRIGADA DE ASEO MANEJO AMBIENTAL</t>
  </si>
  <si>
    <t>CALIBRACION CONT. ENERGIA E-3 trifßsica</t>
  </si>
  <si>
    <t>CALIBRACION CONT. ENERGIA E-4 trifßsica</t>
  </si>
  <si>
    <t>CALIBRACION CONT. ENERGIA E-5 bifßsica</t>
  </si>
  <si>
    <t>CALIBRACION CONT. ENERGIA E-5 trifßsica</t>
  </si>
  <si>
    <t>CONEX. NO Res.A/DUCTO+Acom.½ "</t>
  </si>
  <si>
    <t>CONEXION ACOMETIDA</t>
  </si>
  <si>
    <t>CONEXION NO RESIDENCIAL</t>
  </si>
  <si>
    <t>DISEÑO ARQUITECT. PARQUE (&lt;8000M2)</t>
  </si>
  <si>
    <t>Evaluación arboles aislados &gt; 1.000 inidividuos</t>
  </si>
  <si>
    <t>Evaluación arboles aislados entre 100 y 200 inidiv</t>
  </si>
  <si>
    <t>Evaluación arboles aislados entre 200 y 300 inidiv</t>
  </si>
  <si>
    <t>Evaluación arboles aislados entre 25 y 50 inidivid</t>
  </si>
  <si>
    <t>Evaluación arboles aislados entre 300 y 400 inidiv</t>
  </si>
  <si>
    <t>Evaluación arboles aislados entre 400 y 500 inidiv</t>
  </si>
  <si>
    <t>Evaluación arboles aislados entre 50 y 100 inidivi</t>
  </si>
  <si>
    <t>Evaluación arboles aislados entre 500 y 1.000 inid</t>
  </si>
  <si>
    <t>GAS E-1 Matricula serv+Conex</t>
  </si>
  <si>
    <t>GAS E-2 Matricula serv+Conex</t>
  </si>
  <si>
    <t>GAS E-3 Matricula serv+Conex</t>
  </si>
  <si>
    <t>GAS E-4 Matricula serv+Conex</t>
  </si>
  <si>
    <t>GAS E-5 Matricula serv+Conex</t>
  </si>
  <si>
    <t>GAS E-6 Matricula serv.+Conex</t>
  </si>
  <si>
    <t>MEDIDOR DE AGUA 1" (Sum+Inst)</t>
  </si>
  <si>
    <t>MEDIDOR DE AGUA 2" (Sum+Inst).</t>
  </si>
  <si>
    <t>MEDIDOR DE AGUA 3" Sum+Inst)</t>
  </si>
  <si>
    <t>Medidor de agua 3/4" (Sum+Inst) **</t>
  </si>
  <si>
    <t>MEDIDOR DE AGUA 4" (Sum+Inst)</t>
  </si>
  <si>
    <t>MEDIDOR DE AGUA 6" (Sum+Inst)</t>
  </si>
  <si>
    <t>PARAMETRIZACION ELECTRONICA</t>
  </si>
  <si>
    <t>RegistroPublicidad Exterior Visual vallas de obra</t>
  </si>
  <si>
    <t>REVISION ENERGIA E-4</t>
  </si>
  <si>
    <t>REVISION ENERGIA E-5</t>
  </si>
  <si>
    <t>REVISION ENERGIA E-6</t>
  </si>
  <si>
    <t>REVISION ENERGIA TRIFASICA</t>
  </si>
  <si>
    <t>REVISION INICIAL DE LA CONEXION</t>
  </si>
  <si>
    <t>Seguimiento arboles aislados &lt; 25 inidividuos</t>
  </si>
  <si>
    <t>Seguimiento arboles aislados &gt; 1.000 inidividuos</t>
  </si>
  <si>
    <t>Seguimiento arboles aislados entre 100 y 200 inidi</t>
  </si>
  <si>
    <t>Seguimiento arboles aislados entre 200 y 300 inidi</t>
  </si>
  <si>
    <t>Seguimiento arboles aislados entre 25 y 50 inidivi</t>
  </si>
  <si>
    <t>Seguimiento arboles aislados entre 300 y 400 inidi</t>
  </si>
  <si>
    <t>Seguimiento arboles aislados entre 400 y 500 inidi</t>
  </si>
  <si>
    <t>Seguimiento arboles aislados entre 50 y 100 inidiv</t>
  </si>
  <si>
    <t>Seguimiento arboles aislados entre 500 y 1.000 ini</t>
  </si>
  <si>
    <t>SERVICIO Provis. DE ENERGIA Kw</t>
  </si>
  <si>
    <t>Vale Excavación RCD Capa Vegetal(Vj:15M3)</t>
  </si>
  <si>
    <t>Vale Excavación RCD Capa Vegetal(Vj:6M3)</t>
  </si>
  <si>
    <t>Vale Excavación RCD Lodos l(Vj:6M3)</t>
  </si>
  <si>
    <t>Volantes Con diferente Diseño por Millar</t>
  </si>
  <si>
    <t>ALQUILER COLOMBINA DE SEÑALIZACION</t>
  </si>
  <si>
    <t>ARNES+LINEA+ESLINGA</t>
  </si>
  <si>
    <t>Barrera LLenable L=1.45m;H=0.60; Ab=0.45m</t>
  </si>
  <si>
    <t>BOTA DE CUERO SIN PUNTERA</t>
  </si>
  <si>
    <t>CASCO VENEZOLANO</t>
  </si>
  <si>
    <t>CHALECO EN DRIL DOTACION</t>
  </si>
  <si>
    <t>CHALECO REFLECTIVO</t>
  </si>
  <si>
    <t>CHALECO REFLECTIVO DE ALTA VISIBILIDAD</t>
  </si>
  <si>
    <t>CINTURON DE Seg. FAJA ANCHA</t>
  </si>
  <si>
    <t>CINTURON DE Seg. FAJA ANGOSTA</t>
  </si>
  <si>
    <t>CINTURON P/HERRAMIENTA.</t>
  </si>
  <si>
    <t>CONO SEÑALIZACION H = 0.90 ML</t>
  </si>
  <si>
    <t>EQUIPO DE SEGURIDAD</t>
  </si>
  <si>
    <t>EXTINTOR 30 LbS. CLASE ABC</t>
  </si>
  <si>
    <t>EXTINTOR MOD. PQS-M20 MANG. ABC</t>
  </si>
  <si>
    <t>GUANTE CARNAZA CORTO REFORZADO</t>
  </si>
  <si>
    <t>GUANTE CARNAZA REFORZADO LARGO</t>
  </si>
  <si>
    <t>GUANTE CAUCHO C-35</t>
  </si>
  <si>
    <t>GUANTE DE HILAZA MULTIPROPÓSITO</t>
  </si>
  <si>
    <t>GUANTE LANA</t>
  </si>
  <si>
    <t>GUANTES MOSQUETERO</t>
  </si>
  <si>
    <t>IMPERMEABLE DE DOS PIEZAS</t>
  </si>
  <si>
    <t>MALLA CALATEX 150X120 cm</t>
  </si>
  <si>
    <t>MASCARILLA DESCHABLE</t>
  </si>
  <si>
    <t>MONOGAFA CON MONTURA</t>
  </si>
  <si>
    <t>OVEROL 2 PIEZAS EN DRIL MANGA LARGA</t>
  </si>
  <si>
    <t>OVEROL FONTANERO IMPERMEABLE</t>
  </si>
  <si>
    <t>PALETA PARE SIGA 30cm</t>
  </si>
  <si>
    <t>peldaño en fibra de vidrio</t>
  </si>
  <si>
    <t>PQS M20- BC MANGUERA</t>
  </si>
  <si>
    <t>TAPABOCA INDUSTRIAL DESECHABLE</t>
  </si>
  <si>
    <t>CAMPANA EXTRACCION 2x1mt.</t>
  </si>
  <si>
    <t>CONDUCTOS LAMINA GALV. CAL.22</t>
  </si>
  <si>
    <t>CONDUCTOS LAMINA GALV. CAL.24</t>
  </si>
  <si>
    <t>CRISTAL MULTILAMINADO/NIVEL 1</t>
  </si>
  <si>
    <t>DIFUSOR DE SUMINISTRO 12x12</t>
  </si>
  <si>
    <t>DIFUSOR DE SUMINISTRO 9x9</t>
  </si>
  <si>
    <t>FILTRO METALICO 20"x20"x2"</t>
  </si>
  <si>
    <t>LAVABO DOBLE CIRUJANO A.INOX.</t>
  </si>
  <si>
    <t>MESA DE TRABAJO CONTRA PARED</t>
  </si>
  <si>
    <t>MESA DE TRABAJO TIPO CENTRAL</t>
  </si>
  <si>
    <t>MESA PARA AUTOPSIAS C/POCETA</t>
  </si>
  <si>
    <t>PERSIANA TOMA DE AIRE 40"x20"</t>
  </si>
  <si>
    <t>REJILLA DE EXTRACCION 10"x8"</t>
  </si>
  <si>
    <t>REJILLA DE EXTRACCION 14"x12"</t>
  </si>
  <si>
    <t>REJILLA DE EXTRACCION 14"x6"</t>
  </si>
  <si>
    <t>REJILLA DE EXTRACCION 6"x4"</t>
  </si>
  <si>
    <t>REJILLA DE EXTRACCION 6"x6"</t>
  </si>
  <si>
    <t>REJILLA DE EXTRACCION 8"x6"</t>
  </si>
  <si>
    <t>REVELADOR AUTOMATICO</t>
  </si>
  <si>
    <t>VENTILADOR EXTRACCION BAÑOS</t>
  </si>
  <si>
    <t>VENTILADOR SUMINISTRO FARMACIA</t>
  </si>
  <si>
    <t>Abrazadera Metalica y tornillo Acero Inoxidable</t>
  </si>
  <si>
    <t>Acoples columpio Modulo 5 (Sumin e Ins) **</t>
  </si>
  <si>
    <t>Acoples de Teflón(Sumin) **</t>
  </si>
  <si>
    <t>Acoples en U lámina Cal. 3/16"(Sumin ) **</t>
  </si>
  <si>
    <t>AGARRADERA BALANCIN EN TUBO Gal. 3/4 "T"</t>
  </si>
  <si>
    <t>Alacenador para Carril de 50ml Acero Al Carbono</t>
  </si>
  <si>
    <t>Alfarda 9cm x 3ml</t>
  </si>
  <si>
    <t>ANCLAJE PARA BANCA X 2 DADOS</t>
  </si>
  <si>
    <t>ArcoMovilFutbol-8(5x2)Tub.Est.Galv+Malla.ImpN°4</t>
  </si>
  <si>
    <t>Aros baloncesto **</t>
  </si>
  <si>
    <t>Asiento en Fibra de Vidrio **</t>
  </si>
  <si>
    <t>Asiento en Fibra de Vidrio con soporte **</t>
  </si>
  <si>
    <t>Asiento fibralona columpio Modulo 5 (Sumin e Ins**</t>
  </si>
  <si>
    <t>Balancin 1 Travesaño de dos puestos **</t>
  </si>
  <si>
    <t>Balancin en Madera **</t>
  </si>
  <si>
    <t>Balancin Tubo Galvanizado 2" x 2.50m **(2 Puesto)</t>
  </si>
  <si>
    <t>Banca M-31 (sin espaldar) **</t>
  </si>
  <si>
    <t>BANCA M-41 (0.40X0.40M)H=0.43M</t>
  </si>
  <si>
    <t>Banca Madera Inmunizada M-50 **</t>
  </si>
  <si>
    <t>Banca plastica sin espaldar de 40 centimetros de a</t>
  </si>
  <si>
    <t>BANCA TIPO M-40</t>
  </si>
  <si>
    <t>BANNER DE (6X0.80M) ACCESO DOS CARAS</t>
  </si>
  <si>
    <t>Baranda cerramiento juego infantil M-80 **</t>
  </si>
  <si>
    <t>Baranda cerramiento juego infantil M-83 (M-80A)</t>
  </si>
  <si>
    <t>Baranda Discapacitados **</t>
  </si>
  <si>
    <t>Baranda M-80 con (1) Travesaño Intermedio **</t>
  </si>
  <si>
    <t>Barras de giro rodadero</t>
  </si>
  <si>
    <t>Barras rodadero (Sumin e Ins) **</t>
  </si>
  <si>
    <t>BARRERA CICLO RUTA</t>
  </si>
  <si>
    <t>Barrera Ciclo Ruta A-130 **</t>
  </si>
  <si>
    <t>Barrera Ciclo Ruta A-140 **</t>
  </si>
  <si>
    <t>Barrera Ciclo Ruta A-150 **</t>
  </si>
  <si>
    <t>Barrera Ciclo Ruta A-160 **</t>
  </si>
  <si>
    <t>BARRERA NEW JERSEY.</t>
  </si>
  <si>
    <t>BARRERA SEPARADOR VERDE</t>
  </si>
  <si>
    <t>Bebedero M-110 **</t>
  </si>
  <si>
    <t>Bicicletero Acero Inox. en espiral (10 Puestos)</t>
  </si>
  <si>
    <t>Bicicletero de espiral acero inoxidable</t>
  </si>
  <si>
    <t>Bicicletero M-101 **</t>
  </si>
  <si>
    <t>BIOSALUDABLE BICICLETA ESTÁTICA</t>
  </si>
  <si>
    <t>BIOSALUDABLE ELIPTICA</t>
  </si>
  <si>
    <t>Bolardo bajo hierro M-62 **</t>
  </si>
  <si>
    <t>BOLARDO CIRCULAR M-60</t>
  </si>
  <si>
    <t>BOLARDO CIRCULAR M-60 Alto enConcreto</t>
  </si>
  <si>
    <t>BOLARDO EN HIERRO TIPO IDU.</t>
  </si>
  <si>
    <t>Borde contenedor de raices BA75 (Sum) **</t>
  </si>
  <si>
    <t>Borde Separador Verde (A-170)H=80,B=30L=81.2</t>
  </si>
  <si>
    <t>Bordillo "transicion A-95"(h=0.35*b=0.20L=0.40) **</t>
  </si>
  <si>
    <t>Cadenas de 3/8" Zincada (Sumin) **</t>
  </si>
  <si>
    <t>CANCHA MULTIPLE ILUMINACION RECREATIVA</t>
  </si>
  <si>
    <t>Caneca M-120 Malla Metal.(Sum)**</t>
  </si>
  <si>
    <t>Certificación tipo (B) IAAF-Pista Atletismo.</t>
  </si>
  <si>
    <t>Cespedon de Pasto Kikuyo+transp **</t>
  </si>
  <si>
    <t>Cicloparqueadero modulo M-100 (sumin) **</t>
  </si>
  <si>
    <t>Cilindro completo M-120 (sumin.) **</t>
  </si>
  <si>
    <t>CírculoLanzamientoPesoMartillo (Sum+Instal) IAAF</t>
  </si>
  <si>
    <t>Codo de 90 L: 1,20m en fibra de vidrio (Diametro 6</t>
  </si>
  <si>
    <t>ContenedorLanzamientoPeso(Sum+Instal) IAAF</t>
  </si>
  <si>
    <t>CONTRAHUELLA EN LAMINA</t>
  </si>
  <si>
    <t>Deslizadero en Fibra de Vidrio 2.40m.***</t>
  </si>
  <si>
    <t>Deslizadero en Fibra de Vidrio 4mts. **</t>
  </si>
  <si>
    <t>Deslizadero en Fibra de Vidrio 5Mts (Inc. Transp)</t>
  </si>
  <si>
    <t>Deslizadero en Fibra de vidrio Recorrido=3.00m</t>
  </si>
  <si>
    <t>Eje de 3/4" L=15cm Pintura Electrost.Biosaludable</t>
  </si>
  <si>
    <t>Escalador de Arbol (sum.) **</t>
  </si>
  <si>
    <t>Escalador de Arco (sum.) **</t>
  </si>
  <si>
    <t>Escalera de Gato (sum.) **</t>
  </si>
  <si>
    <t>Espaldar para Banca M-30.</t>
  </si>
  <si>
    <t>ESPALDAR PARA BANCA M-31</t>
  </si>
  <si>
    <t>ESTACION 10- BANCA ABDOMINALES BAJO</t>
  </si>
  <si>
    <t>ESTACION DE GIMNASIA NTD LIGTH</t>
  </si>
  <si>
    <t>ESTACION PARA EXTENSION DE PIERNAS</t>
  </si>
  <si>
    <t>ESTACION PARA FLEXION DE PIERNAS</t>
  </si>
  <si>
    <t>ESTACION PARA HALON SUPERIOR ESPALDA</t>
  </si>
  <si>
    <t>ESTACION PARA PANTORRILLA PRENSA</t>
  </si>
  <si>
    <t>ESTACION PARA PRESION HOMBRO</t>
  </si>
  <si>
    <t>ESTACION PARA PRESION PECHO</t>
  </si>
  <si>
    <t>ESTACION PARA REMO BAJO</t>
  </si>
  <si>
    <t>ESTACION PARA TRICEP FONDOS PARALELAS</t>
  </si>
  <si>
    <t>ESTACION PREDICADOR BICEPS</t>
  </si>
  <si>
    <t>ESTRUCTURA DE TENIS (Sunministro)</t>
  </si>
  <si>
    <t>Estructura Lavado de LLantas</t>
  </si>
  <si>
    <t>ESTRUCTURA MINITENIS</t>
  </si>
  <si>
    <t>ESTRUCTURA PARA BALONCESTO</t>
  </si>
  <si>
    <t>ESTRUCTURA VOLEIBOL</t>
  </si>
  <si>
    <t>Estructura voleyball</t>
  </si>
  <si>
    <t>GIMNASIO-AIRE-LIBRE BarraFijaParalelaDoble</t>
  </si>
  <si>
    <t>GIMNASIO-AIRE-LIBRE GRX DOMINADAS</t>
  </si>
  <si>
    <t>GIMNASIO ARBOL DE BARRAS 8 USUARIOS</t>
  </si>
  <si>
    <t>GIMNASIO MULTIFUNCIONAL 6 TORRES</t>
  </si>
  <si>
    <t>IDENTIFICADOR GENERAL IDG-S DOS CARAS</t>
  </si>
  <si>
    <t>IDENTIFICADOR GENERAL IDG -M</t>
  </si>
  <si>
    <t>Juego Barco Cap: 30 niños 2 a 12 años</t>
  </si>
  <si>
    <t>Juego Cabaña 2-6 Años Cap: 4 niños</t>
  </si>
  <si>
    <t>Juego Carrusel 3-10 años Cap: 8 niños</t>
  </si>
  <si>
    <t>Juego Casita 2-6 Años Cap: 6 Niños</t>
  </si>
  <si>
    <t>Juego Circuito Cap: 30 niños 1 a 12 años</t>
  </si>
  <si>
    <t>Juego de aros Baloncesto (sumin+Transporte) **</t>
  </si>
  <si>
    <t>JUEGO EN MADERA -1 CASETA-20 NIÑOS</t>
  </si>
  <si>
    <t>JUEGO EN MADERA -2 CASETA-35 NIÑOS</t>
  </si>
  <si>
    <t>Juego infantil columpio Modulo M-5 (Sumin)**</t>
  </si>
  <si>
    <t>Juego infantil Modulo M-3 (Sumin) **</t>
  </si>
  <si>
    <t>Juego infantil Modulo M-3A (Sumin) **</t>
  </si>
  <si>
    <t>Juego infantil Modulo M-6 Zonal (Suministro) **</t>
  </si>
  <si>
    <t>Juego infantil Modulo M-7 (Suministro) **</t>
  </si>
  <si>
    <t>Juego infantil Modulo M-8 (Suministro) **</t>
  </si>
  <si>
    <t>Juego infantil Modulo madera (Sumin e inst) **</t>
  </si>
  <si>
    <t>Juego Infantil Módulo Triki (Sum+trnasporte)</t>
  </si>
  <si>
    <t>JuegoCasita0,5-5 Años Cap: 6 Niños</t>
  </si>
  <si>
    <t>JUEGOS RUEDA GIRATORIA (SUMINISTRO)</t>
  </si>
  <si>
    <t>LAMINA INFORMATIVA SC-120</t>
  </si>
  <si>
    <t>LAMINA INFORMATIVA SC-80</t>
  </si>
  <si>
    <t>LAMINA SEÑAL IDG-S</t>
  </si>
  <si>
    <t>LETRA PARA ESCALADA (SUM+TRANSPORTE)</t>
  </si>
  <si>
    <t>Listón en madera para banca **</t>
  </si>
  <si>
    <t>Losa Sentadero para Banca en Concreto M-31</t>
  </si>
  <si>
    <t>MALLA BASQUET NYLON N° 5 INMUNIZADO</t>
  </si>
  <si>
    <t>MALLA DE PROTECCIÓN (Construcc.Edificios)</t>
  </si>
  <si>
    <t>Malla fortinet medium **</t>
  </si>
  <si>
    <t>MALLA MICROFUTBOL Nylon Iperm.Nº4</t>
  </si>
  <si>
    <t>MALLA MICROFUTBOL Nylon Iperm.Nº5</t>
  </si>
  <si>
    <t>MALLA MINITENIS</t>
  </si>
  <si>
    <t>Malla Voleyball incluye antenas</t>
  </si>
  <si>
    <t>MALLAS EN NYLON TENIS</t>
  </si>
  <si>
    <t>Mallas tenis de Campo</t>
  </si>
  <si>
    <t>MANIJAS O AGARRADERAS BALANCIN</t>
  </si>
  <si>
    <t>Mantenimiento silleteria auditorio, incluye desmo.</t>
  </si>
  <si>
    <t>MAQUINA SENTADILLA COMBINADA</t>
  </si>
  <si>
    <t>Marco multiple + tablero antibandalico</t>
  </si>
  <si>
    <t>Marco multiple + tablero antibandalico **</t>
  </si>
  <si>
    <t>Marcos Mini-Futbol (SUM)+Malla **</t>
  </si>
  <si>
    <t>Marquilla de Identificación (RPS) Elect (4X2CM)</t>
  </si>
  <si>
    <t>Marquilla de papel Dexon, Números**</t>
  </si>
  <si>
    <t>Martillo para Banca de Abdominales (Sum)</t>
  </si>
  <si>
    <t>Mesa de ajedrez con dos sillas en fibra de vidrio</t>
  </si>
  <si>
    <t>Mesa en concreto ver Descripcion tecnica</t>
  </si>
  <si>
    <t>Modulo Abdomen Aéreo y Paralela-Gim al aire libre</t>
  </si>
  <si>
    <t>Modulo Banca Abd. Cronch Incl - Gimnasio aire libr</t>
  </si>
  <si>
    <t>MODULO BANCO ABDOMINAL LIBRE</t>
  </si>
  <si>
    <t>Modulo Barra Fijas Dominadas100 lbs-Gim al aireli</t>
  </si>
  <si>
    <t>MODULO BARRAS PARALELAS S/DISEÑO</t>
  </si>
  <si>
    <t>Modulo Bicicleta Estática-Carga Disposit. Moviles</t>
  </si>
  <si>
    <t>Modulo Bicicleta Recumbent - Gimnasio al aire libr</t>
  </si>
  <si>
    <t>Modulo Calentador pierna Sissy- Gimnasio al aire l</t>
  </si>
  <si>
    <t>MODULO CAMINADOR AEREO S/DISEÑO.</t>
  </si>
  <si>
    <t>Modulo Escalador - Gimnasio al aire libre</t>
  </si>
  <si>
    <t>Modulo flexionesTriceps senci- Gimnasio al aire li</t>
  </si>
  <si>
    <t>Modulo Jinete - Gimnasio al aire libre</t>
  </si>
  <si>
    <t>MODULO M-142(CicloEstación)-Diseño C.M.U.</t>
  </si>
  <si>
    <t>MODULO MOVIMIENTO CADERA S/DISEÑO</t>
  </si>
  <si>
    <t>Modulo Multifuncional A-4 - Gimnasio al aire libre</t>
  </si>
  <si>
    <t>Modulo Remo - Gimnasio al aire libre</t>
  </si>
  <si>
    <t>MODULO RUEDA DE BRAZO S/DISEÑO</t>
  </si>
  <si>
    <t>Modulo Sky - Gimnasio al aire libre</t>
  </si>
  <si>
    <t>Modulo T Pecho 100 lbs - Gimnasio al aire libre</t>
  </si>
  <si>
    <t>Modulo T Sentadilla 100 lbs - Gimnasio al aire lib</t>
  </si>
  <si>
    <t>Panel Acero H=2.0m ; L=2.50m Alamb. N°6 acero</t>
  </si>
  <si>
    <t>Panel de acero H=1.50mx2.50mAlambre N°6 acero</t>
  </si>
  <si>
    <t>Panel de salida especial en fibra de vidrio, diame</t>
  </si>
  <si>
    <t>PARADERO M-10 (Suministro+Instalac.)</t>
  </si>
  <si>
    <t>PARALES CANCHA DE TENIS(Sum+Inst)**</t>
  </si>
  <si>
    <t>Pasamanos Angulado (sum.) **</t>
  </si>
  <si>
    <t>PASTO KIKUYO</t>
  </si>
  <si>
    <t>PASTO KIKUYO (cantidad &gt;600 M2 &lt;1000M2)</t>
  </si>
  <si>
    <t>Patas caneca M-120 **</t>
  </si>
  <si>
    <t>PENDONES 0.50X6,00M</t>
  </si>
  <si>
    <t>PINTURA MODULO 3a (todo costo)</t>
  </si>
  <si>
    <t>Piso Pista AtletismoVertidoSitu (Sum+inst) IAAF-(2</t>
  </si>
  <si>
    <t>Pivote o eje de caneca **</t>
  </si>
  <si>
    <t>PLANO GENERAL FORMATO HORIZONTAL</t>
  </si>
  <si>
    <t>PLANO GENERAL FORMATO VERTICAL</t>
  </si>
  <si>
    <t>Planta Pennisetum**</t>
  </si>
  <si>
    <t>PLAQUETA DE 50X1.00X0,6</t>
  </si>
  <si>
    <t>PLAQUETA DE 60x40x0.6</t>
  </si>
  <si>
    <t>PLASTIFICADO PLATAFORMA CUADRADA</t>
  </si>
  <si>
    <t>PLASTIFICADO PLATAFORMA TRIANGULAR</t>
  </si>
  <si>
    <t>Plataforma cuadrada juego inf. (suministro) **</t>
  </si>
  <si>
    <t>Plataforma triang Modulo juegos (Sumin e Ins) **</t>
  </si>
  <si>
    <t>Plataforma triangular juego infantil (sumin.) **</t>
  </si>
  <si>
    <t>PLATINA 5/16" D=0.15 m</t>
  </si>
  <si>
    <t>Plotter HP 510 (Alquiler)</t>
  </si>
  <si>
    <t>PORTAPENDONES 1 CARA</t>
  </si>
  <si>
    <t>PORTAPENDONES 2 CARAS</t>
  </si>
  <si>
    <t>PORTERIA MULTIFUNCIONAL</t>
  </si>
  <si>
    <t>POSTE DE BALONCESTO</t>
  </si>
  <si>
    <t>Poste Para barra Flexión espalda Tipo-1 (Sum)</t>
  </si>
  <si>
    <t>Poste tornapuntas fortinet; Ø=38mm; e=1.5mm</t>
  </si>
  <si>
    <t>POSTES TENIS CON TRINQUETE</t>
  </si>
  <si>
    <t>POSTES VOLEIBOL GRADUABLES</t>
  </si>
  <si>
    <t>PROTECTOR DE ARBOL M-90 (Sumin) **</t>
  </si>
  <si>
    <t>Protector de arbol M-90 Metàlico Circular IDU</t>
  </si>
  <si>
    <t>PUNTO DE SOLDADURA</t>
  </si>
  <si>
    <t>RED DE VOLEIBOL</t>
  </si>
  <si>
    <t>Redes para baloncesto **</t>
  </si>
  <si>
    <t>Rodadero corto acero (Suministro)L=2.40m</t>
  </si>
  <si>
    <t>Rodamiento KML 63/04 (Suministro)</t>
  </si>
  <si>
    <t>RutaVida Estac01 PosteEstiramAquiles (sum)</t>
  </si>
  <si>
    <t>RutaVida Estac02 GemelosMuslos (sum)</t>
  </si>
  <si>
    <t>RutaVida Estac03 BancaAbdomAltos (sum)</t>
  </si>
  <si>
    <t>RutaVida Estac04 BarraSalto (sum)</t>
  </si>
  <si>
    <t>RutaVida Estac06 BarraFlexionPecho (sum)</t>
  </si>
  <si>
    <t>RutaVida Estac07 BancaEstiramiento (sum)</t>
  </si>
  <si>
    <t>RutaVida Estac08 TubosParaBrinco (sum)</t>
  </si>
  <si>
    <t>RutaVida Estac09 BancaAbdomBajo (sum)</t>
  </si>
  <si>
    <t>RutaVida Estac10 BancaAbdom (sum)</t>
  </si>
  <si>
    <t>RutaVida Estac11 BancaTriceps (sum)</t>
  </si>
  <si>
    <t>RutaVida Estac12 PosteAbdomGluteos (sum)</t>
  </si>
  <si>
    <t>RutaVida Estac13 Flexion espalda 3 (sum.)**</t>
  </si>
  <si>
    <t>RutaVida Estac14 Escaladora (sum.) **</t>
  </si>
  <si>
    <t>RutaVida Estac15 Barras Paralelas (sum)</t>
  </si>
  <si>
    <t>RutaVida Estac16 Estiramiento Pierna</t>
  </si>
  <si>
    <t>SARDINEL ACHAFLANADDO 40 CM</t>
  </si>
  <si>
    <t>SARDINEL ACHAFLANADO 45 CM</t>
  </si>
  <si>
    <t>SARDINEL ACHANFLADO 45 CM</t>
  </si>
  <si>
    <t>Sardinel bajo A-85 (20*35*80)**</t>
  </si>
  <si>
    <t>SARDINELES (H 30cm) B=17;L=1.0m</t>
  </si>
  <si>
    <t>SARDINELES (H 40cm) B-17;L=1.0m</t>
  </si>
  <si>
    <t>SARDINELES (H 45cm)</t>
  </si>
  <si>
    <t>SARDINELES (H 55cm)</t>
  </si>
  <si>
    <t>Sección túnel L: 85 cm, diámetro 60cm, en fibra de</t>
  </si>
  <si>
    <t>Señal civica instrucc RutaVida 4 ejerc Doble cara</t>
  </si>
  <si>
    <t>Señal Civica Instrucc.Ruta de la Vida(6 Ejercicios</t>
  </si>
  <si>
    <t>SEÑAL CIVICA SC-120 (Una Cara)</t>
  </si>
  <si>
    <t>SEÑAL CIVICA SC-80 Panel Sencillo)</t>
  </si>
  <si>
    <t>SEÑAL CIVICA SC-80 una cara (sum)**</t>
  </si>
  <si>
    <t>SEÑAL ENTRADA 95X25</t>
  </si>
  <si>
    <t>Señal Extintor Acrilico 20x25x3 mm</t>
  </si>
  <si>
    <t>Señal IDE-67 1 Cara</t>
  </si>
  <si>
    <t>SEÑAL IDG-S 1 CARA</t>
  </si>
  <si>
    <t>Señal Informativa 1 Cara IDE 46</t>
  </si>
  <si>
    <t>Señal informativa Identificador escenarios deporti</t>
  </si>
  <si>
    <t>SEÑAL INT NUMER 30X1,50</t>
  </si>
  <si>
    <t>SEÑAL P4-ID PARQUE METROPOLITANO (SUM)</t>
  </si>
  <si>
    <t>SEÑAL PALCO 20X40</t>
  </si>
  <si>
    <t>SEÑAL PARA CICLORUTA SENDEROS (E)</t>
  </si>
  <si>
    <t>SEÑAL PARA CICLORUTA SEÑALES (F)</t>
  </si>
  <si>
    <t>Señal Protección de Manos Acrilico 20x25x3 mm</t>
  </si>
  <si>
    <t>Señal Punto de Encuentro 1 Cara</t>
  </si>
  <si>
    <t>SEÑAL SALIDA 25X50CM ACRILICO</t>
  </si>
  <si>
    <t>Señal Salida de Emergencia con iluminación 40x40</t>
  </si>
  <si>
    <t>Señal Salida Emergencia sin Iluminación(20X40CM</t>
  </si>
  <si>
    <t>SEÑAL SERVICIOS 33X30CM</t>
  </si>
  <si>
    <t>Separador de cicloruta **</t>
  </si>
  <si>
    <t>Separador tipo atecon **</t>
  </si>
  <si>
    <t>SILLA GRADERIA SIN ESPALDAR TIPO CARIBE</t>
  </si>
  <si>
    <t>Silla Inglesa Madera Zapan-13 tablas L=1.28Hierro</t>
  </si>
  <si>
    <t>SillasSinEspaldarEstadioPoliproAltoImp(Sum+Inst)</t>
  </si>
  <si>
    <t>Soporte para Plataforma juegos infantiles (Sum)</t>
  </si>
  <si>
    <t>Tabla de Batida Salto Triple (Sum+Instal) IAAF</t>
  </si>
  <si>
    <t>Tabla de Batida+TablaPlastilinaSaltoLongitud(IAAF)</t>
  </si>
  <si>
    <t>Tablero acrílico baloncesto 1.80 x 1.20 **</t>
  </si>
  <si>
    <t>Tablero antibandalico baloncesto ( inst) **</t>
  </si>
  <si>
    <t>Tablero antibandalico baloncesto (sumin.) *</t>
  </si>
  <si>
    <t>Tablero antibandalico baloncesto (sumin.) **</t>
  </si>
  <si>
    <t>TABLERO BALONCESTO 1.20*1.80 FIBRA VIDR</t>
  </si>
  <si>
    <t>Tablero metálico antibandálico **</t>
  </si>
  <si>
    <t>Templete para Guaya** 5/8</t>
  </si>
  <si>
    <t>Tensor Acero Inox. Ansi 316Trinqute Interno (2)per</t>
  </si>
  <si>
    <t>TOPELLANTAS H=15CM;B=0.20M;L=50CM</t>
  </si>
  <si>
    <t>Torniquete BiderecAcero Inox.Catrax plus brz.abati</t>
  </si>
  <si>
    <t>TORRE PARA DOMINADAS Y FONDOS 4P</t>
  </si>
  <si>
    <t>Trapecio Tubo de 3/4" **</t>
  </si>
  <si>
    <t>Tubo Estruct. 11/4" Cal.3.0mm+pint Electrostát-ML</t>
  </si>
  <si>
    <t>Tunel en Fibra de Vidrio **</t>
  </si>
  <si>
    <t>Valla informativa de obra 1.50X2.50M (sumi+insta)l</t>
  </si>
  <si>
    <t>VALLA PARA MÓDULOS</t>
  </si>
  <si>
    <t>VALLAS INSTRUCCIÓN 3 EJERCICIOS</t>
  </si>
  <si>
    <t>VARILLA ROSCADA 3/4" (1M) (Mobiliario Parques)</t>
  </si>
  <si>
    <t>Vinilo publicitario para modulos de servicio</t>
  </si>
  <si>
    <t>ADAPTADOR RACOR PARA ORINAL**</t>
  </si>
  <si>
    <t>ANCLAJES (GRAPA + CHAZOS + CLAVOS)</t>
  </si>
  <si>
    <t>CERTIFICAC.DE PUNTO CAT-5</t>
  </si>
  <si>
    <t>CODO 3/8" AG</t>
  </si>
  <si>
    <t>ELEVADOR GAS DE ½"</t>
  </si>
  <si>
    <t>EQUIPO DE GAS PROPANO</t>
  </si>
  <si>
    <t>LIMPIADOR PVC x 1/4 GAL. S/NORMA ICONTEC</t>
  </si>
  <si>
    <t>LIMPIADOR Rinse de Gloriel (Ladrillo )</t>
  </si>
  <si>
    <t>LOCTITE (3 ONZAS)</t>
  </si>
  <si>
    <t>MANGUERA HOMOLOGADA .80cmx38"</t>
  </si>
  <si>
    <t>MANOMETRO GAS 1-10PSI - CARATULA 2 1/2"</t>
  </si>
  <si>
    <t>MEDIDOR GAS 2.5</t>
  </si>
  <si>
    <t>NICHO 37x20x10cm</t>
  </si>
  <si>
    <t>PEGANTE O SELLANTE Fuerza Media (36gr)</t>
  </si>
  <si>
    <t>REDUCCION-PEAD-160X110-PE100PN10**</t>
  </si>
  <si>
    <t>REGULADOR E-METER</t>
  </si>
  <si>
    <t>REGULADOR GAS 2 ETAPA Ø2"</t>
  </si>
  <si>
    <t>REGULADOR GAS RP 40</t>
  </si>
  <si>
    <t>SIKALIMPIADOR "U" Sika (Ladrillo) 20Kg **</t>
  </si>
  <si>
    <t>SOLDADURA PARA COBRE (AL 0%)</t>
  </si>
  <si>
    <t>Tapon HG d=2" MACHO*</t>
  </si>
  <si>
    <t>TEE-PEAD-160-PE100PN10**</t>
  </si>
  <si>
    <t>TEE POLIETILENO 1"</t>
  </si>
  <si>
    <t>TUBO CU RIGIDO DE ½</t>
  </si>
  <si>
    <t>TUBO FLEX.PEAD 110MMPE100PN16**</t>
  </si>
  <si>
    <t>TUBO FLEX.PEAD 160MMPE100PN16**</t>
  </si>
  <si>
    <t>TUBO POLIETILENO ½"</t>
  </si>
  <si>
    <t>UNION CU RIGIDO DE ½</t>
  </si>
  <si>
    <t>UNION ELECTROFUSION-PEAD-PE100PN10**</t>
  </si>
  <si>
    <t>UNION ELECTROFUSION-PEAD-PE100PN16**</t>
  </si>
  <si>
    <t>VALVULA BOLA P/MEDIDOR GAS 1"</t>
  </si>
  <si>
    <t>VALVULA BOLA P/MEDIDOR GAS 1/2"</t>
  </si>
  <si>
    <t>VALVULA BOLA P/MEDIDOR GAS 3/4"</t>
  </si>
  <si>
    <t>VALVULA GAS MEDIA MARIPOSA SEGURO P/T</t>
  </si>
  <si>
    <t>FLETE BUCARAMANGA/BOGOTA</t>
  </si>
  <si>
    <t>FLETE CALI/BOGOTA</t>
  </si>
  <si>
    <t>FLETE MEDELLIN/BOGOTA</t>
  </si>
  <si>
    <t>TRANSPORTE BOGOTA</t>
  </si>
  <si>
    <t>ACCES.T P/BANDEJA T ESCAL</t>
  </si>
  <si>
    <t>ACCES.T P/CANALETA PLAST.</t>
  </si>
  <si>
    <t>AMP ACCESS FLOOR WORKSTATION</t>
  </si>
  <si>
    <t>AMP FO CABLE 04 H 62.5/125 ULSZH</t>
  </si>
  <si>
    <t>AMP FO CABLE 12 H XG 50/125 ULSZH</t>
  </si>
  <si>
    <t>AMP FO CABLE 24 H 50/125 ULSZH</t>
  </si>
  <si>
    <t>ANCLAJE DE CUÑA. ½ x 2. 3/4"</t>
  </si>
  <si>
    <t>ANCLAJE HILTI HKBIII (1"X6")"</t>
  </si>
  <si>
    <t>BANDEJA DE FIBRA AMP 24H HOL</t>
  </si>
  <si>
    <t>BANDEJA DE FIBRA AMP 24H ST EURO</t>
  </si>
  <si>
    <t>BANDEJA DE FIBRA OPTICA LC 12 PTOS</t>
  </si>
  <si>
    <t>BANDEJA PORTA CAB. ESCALERA</t>
  </si>
  <si>
    <t>Bandeja porta cable 60*10 tipo escalera **</t>
  </si>
  <si>
    <t>BANDEJA PORTACABLE(20X5)CAL.18</t>
  </si>
  <si>
    <t>BANDEJA RACK C/16 TOM. ELE</t>
  </si>
  <si>
    <t>BLOQUE DE CONEXION AMP 110CX 4 P</t>
  </si>
  <si>
    <t>CABLE AMP UTP 4 PARES- CAT6</t>
  </si>
  <si>
    <t>CABLE AMP UTP 4P CAT 5E</t>
  </si>
  <si>
    <t>CABLE AMP UTP 4P QUANTUM (CAT6)</t>
  </si>
  <si>
    <t>CABLE SOLIDO CAT.E CM ENHANCED</t>
  </si>
  <si>
    <t>CABLE UTP CAT 5E SIEMON</t>
  </si>
  <si>
    <t>Certificación EIA/TIA 568 y rotulación rack y toma</t>
  </si>
  <si>
    <t>CERTIFICACIÓN VOZ O DATOS CAT 5 - 6*</t>
  </si>
  <si>
    <t>CONECTING BLOCK DE 4 PARES</t>
  </si>
  <si>
    <t>CONECTOR SC AMP MM LIGHT CRIMP</t>
  </si>
  <si>
    <t>CONECTOR SC AMP MM LIGHT CRIMP PLUS</t>
  </si>
  <si>
    <t>CONECTOR ST AMP INSERT PARA FACE PLATE</t>
  </si>
  <si>
    <t>CONECTOR ST AMP MM EPOXI</t>
  </si>
  <si>
    <t>CONECTOR ST AMP MM LIGHT CRIMP</t>
  </si>
  <si>
    <t>DUCTO METALICO S. DIVISORIO .30</t>
  </si>
  <si>
    <t>DUCTO VERT .80"P/MANEJ.CABLE</t>
  </si>
  <si>
    <t>Escalera de gato para pozos de inspecc **</t>
  </si>
  <si>
    <t>FACE PLATE 2 PUESTOS</t>
  </si>
  <si>
    <t>FACE PLATE 4 PTO</t>
  </si>
  <si>
    <t>FACE PLATE COMUN</t>
  </si>
  <si>
    <t>Face plate doble voz y datos RJ-45 EIA/TIA CAT 6</t>
  </si>
  <si>
    <t>FACEPLATE AMP 4P ANGULADO</t>
  </si>
  <si>
    <t>FACEPLATE AMP PANEL MODULAR</t>
  </si>
  <si>
    <t>FACEPLATE MULTIMEDIA AMP</t>
  </si>
  <si>
    <t>IMPRESIÓN DE CERTIFICADO*</t>
  </si>
  <si>
    <t>Jack nivel 6 MP</t>
  </si>
  <si>
    <t>JACK RJ45 AMP CAT 5E</t>
  </si>
  <si>
    <t>JACK RJ45 AMP QUANTUM (CAT 6)</t>
  </si>
  <si>
    <t>MT -RJ TO SC DUPLEX MM 60.5 / 125 UM 1 MT</t>
  </si>
  <si>
    <t>MUO AMP 24P CABLEADO EN ZONA</t>
  </si>
  <si>
    <t>ORGANIZADOR DE CABLES HORIZ. 0.80X0.80</t>
  </si>
  <si>
    <t>PATCH CORD FIBRA AMP MTRJ-SC MM</t>
  </si>
  <si>
    <t>PATCH CORD FIBRA AMP SC-ST MM</t>
  </si>
  <si>
    <t>PATCH CORD FIBRA AMP ST-ST MM</t>
  </si>
  <si>
    <t>PATCH CORD LC A LC XG MULTIMODO 02 MT</t>
  </si>
  <si>
    <t>PATCH CORD SC-SC FO DUPLEX MM 2 MTS</t>
  </si>
  <si>
    <t>PATCH PANEL 24 PTO CAT6</t>
  </si>
  <si>
    <t>PATCH PANEL 24 PTOS- CAT5</t>
  </si>
  <si>
    <t>PATCH PANEL 48 PTO CAT6</t>
  </si>
  <si>
    <t>PATCH PANEL AMP 12 PUERTOS CAT 5E</t>
  </si>
  <si>
    <t>PATCH PANEL AMP 24 PUERTOS CAT 5E</t>
  </si>
  <si>
    <t>PATCH PANEL AMP 24P QUANTUM (CAT6)</t>
  </si>
  <si>
    <t>PATCH PANEL AMP 48 PUERTOS CAT 5E</t>
  </si>
  <si>
    <t>PATCH PANEL AMP 48P QUANTUM CAT6</t>
  </si>
  <si>
    <t>PLUG RJ -45 BLINDADO</t>
  </si>
  <si>
    <t>PLUG RJ -45 CAT5E</t>
  </si>
  <si>
    <t>PLUG RJ -45 SOLID</t>
  </si>
  <si>
    <t>REGLETA 110XC AMP 100P CON BASE</t>
  </si>
  <si>
    <t>REGLETA S 110 50 PARES CON BASE</t>
  </si>
  <si>
    <t>SOPORTE P/BANDEJA PORTA CAB</t>
  </si>
  <si>
    <t>TomaElectricaPolo AisladoNaranja HG</t>
  </si>
  <si>
    <t>TomaElectricaPolo Normal</t>
  </si>
  <si>
    <t>UPS ON-LINE CON POLO A TIERRA (10KVA)**</t>
  </si>
  <si>
    <t>ANTISOL ROJO (CURA) 20 KILOS Base Agua</t>
  </si>
  <si>
    <t>BOQUILLA CDA 32 - SIKA</t>
  </si>
  <si>
    <t>CLORURO DE METILENO</t>
  </si>
  <si>
    <t>GEOmalla Fortgrid UX 100 refuerzo uniaxial **</t>
  </si>
  <si>
    <t>GEOtextil Fortex BX 90 refuerzo Lafayet**</t>
  </si>
  <si>
    <t>IMPERMEABILIZANTE IMPERMUR</t>
  </si>
  <si>
    <t>MORTERO 1500 PSI ArenaR - PLANTA</t>
  </si>
  <si>
    <t>PLASTIMENT AD-20 (TAMBOR DE 230 Kg)</t>
  </si>
  <si>
    <t>PLASTIMENT AD-40 (TAMBOR DE 230 KG)</t>
  </si>
  <si>
    <t>Relleno Fluido de 10 Kg/Cm2</t>
  </si>
  <si>
    <t>Sika AnchorFix-S (300ml)</t>
  </si>
  <si>
    <t>SIKACOLOR-C (GAL=5KG)</t>
  </si>
  <si>
    <t>SIKADUR 32 PRIMER (PRESENTACIÓN: 3 KG)</t>
  </si>
  <si>
    <t>Sikadur Crack Weld - Kit de inyección de fisuras</t>
  </si>
  <si>
    <t>Sikadur®-510/520 (Arenas finas de cuarzo)</t>
  </si>
  <si>
    <t>Sikafloor - 156 (Imprimante epóxico)</t>
  </si>
  <si>
    <t>Sikafloor - 261 (Piso epóxico)</t>
  </si>
  <si>
    <t>SIKALASTIC-612 MTC (26.5KG)</t>
  </si>
  <si>
    <t>SIKATOP-122 (30KG) CLIMA FRIO</t>
  </si>
  <si>
    <t>Adherente fungicida Agrotin **</t>
  </si>
  <si>
    <t>Fumigación de Insectos y Desinfección (1servicio)</t>
  </si>
  <si>
    <t>Herbicida Glifosato Gramosol-Maleza</t>
  </si>
  <si>
    <t>AGAPANTO - Planta Ornamental</t>
  </si>
  <si>
    <t>ARBOL-ABUTILON (1,5M)</t>
  </si>
  <si>
    <t>ARBOL-ACACIA NEGRA (1-1,5M)</t>
  </si>
  <si>
    <t>ARBOL-ALCAPARRO (1-1,5M)</t>
  </si>
  <si>
    <t>ARBOL-ALISO (1-1,5M)</t>
  </si>
  <si>
    <t>ARBOL-ARRAYAN (1-1,5M)</t>
  </si>
  <si>
    <t>ARBOL-CAJETO (1-1,5M)</t>
  </si>
  <si>
    <t>ARBOL-CALISTEMO (1-1,5M)</t>
  </si>
  <si>
    <t>ARBOL-CARBONERO ROJO (1-1,5M)</t>
  </si>
  <si>
    <t>ARBOL-CAUCHO SABANERO (1-1,5M)</t>
  </si>
  <si>
    <t>ARBOL-CAYENO (0,5-1,0M)</t>
  </si>
  <si>
    <t>ARBOL-CEDRO (1-1,5M)</t>
  </si>
  <si>
    <t>ARBOL-CEREZO (1-1,5M)</t>
  </si>
  <si>
    <t>ARBOL-CHICALA (1,5M)</t>
  </si>
  <si>
    <t>ARBOL-CIRUS (0,60M)</t>
  </si>
  <si>
    <t>ARBOL-DURAZNO COMÚN (1,5M)</t>
  </si>
  <si>
    <t>ARBOL-EUGENIA (1-1,5M)</t>
  </si>
  <si>
    <t>ARBOL-GUAYACAN (1-1,5M)</t>
  </si>
  <si>
    <t>ARBOL-HAYUELO (1-1,5M)</t>
  </si>
  <si>
    <t>ARBOL-HOLLY LISO (1-1,5M)</t>
  </si>
  <si>
    <t>ARBOL-LAUREL DE CERA (1,5M)</t>
  </si>
  <si>
    <t>ARBOL-LIQUIDAMBAR (1-1,5M)</t>
  </si>
  <si>
    <t>ARBOL-MAGNOLIO (1-1,5M)</t>
  </si>
  <si>
    <t>ARBOL-MANO DE OSO (1-1,5M)</t>
  </si>
  <si>
    <t>ARBOL-MERMELADA (0,5-1,0M)</t>
  </si>
  <si>
    <t>ARBOL-PALMA ALEJANDRA (1-1,5M)</t>
  </si>
  <si>
    <t>ARBOL-PALMA DE CERA (1-1,5M)</t>
  </si>
  <si>
    <t>ARBOL-PALMA PHOENIX O FENIX (1-1,5M)</t>
  </si>
  <si>
    <t>ARBOL-ROBLE (1,5M)</t>
  </si>
  <si>
    <t>ARBOL-SANGREGADO (1-1,5M)</t>
  </si>
  <si>
    <t>ARBOL-SAUCE (1-1,5M)</t>
  </si>
  <si>
    <t>ARBOL-SIETE CUEROS NATIVO (1-1,5M)</t>
  </si>
  <si>
    <t>ARBOL - CAUCHO TEQUENDAMA (H=1-1.50M)</t>
  </si>
  <si>
    <t>ARBOL - CEDRO NOGAL(1.5-2.0m)**</t>
  </si>
  <si>
    <t>ARBOL - EUCALIPTO POMARROSO**</t>
  </si>
  <si>
    <t>ARBOL - FALSO PIMIENTO**</t>
  </si>
  <si>
    <t>ARBOL - SANGREGADO**</t>
  </si>
  <si>
    <t>ARBOL - SIETECUEROS**</t>
  </si>
  <si>
    <t>ARBOL CAYENO (H=1-1.50M)</t>
  </si>
  <si>
    <t>ARBOL CEDRILLO (H=1-1.50M)</t>
  </si>
  <si>
    <t>ARBOL CHICALA ROSADO ( 1-1,50)</t>
  </si>
  <si>
    <t>ARBOL CHIRIPIQUE (H=1-1.50M)</t>
  </si>
  <si>
    <t>ARBOL de CHILCO(1,5M)</t>
  </si>
  <si>
    <t>ARBOL de LAUREL HOJA PEQUEÑA(1,5M)</t>
  </si>
  <si>
    <t>ARBOL GUAYACAN DE MANIZALEZ (1-1.5M)</t>
  </si>
  <si>
    <t>ARBOL GUAYACAN DE MANIZALEZ (1.5-2.0M)</t>
  </si>
  <si>
    <t>Arbol Higuerilla roja o amarilla H=1-1.50m</t>
  </si>
  <si>
    <t>ARBOL Jazmin Chino (1-1,5M)</t>
  </si>
  <si>
    <t>ARBOL LAVANDA (0.50-1.0M)</t>
  </si>
  <si>
    <t>ARBOL MANGLE (1-1.50M)</t>
  </si>
  <si>
    <t>ARBOL Metrosidero ROJO (1-1,5M)</t>
  </si>
  <si>
    <t>ARBOL PINO ROMERON (H=1-1.50M)</t>
  </si>
  <si>
    <t>ARBOL TIBAR ( 1,2 - 1,50M)</t>
  </si>
  <si>
    <t>ARBUSTO- ABEDUL (0,30M)</t>
  </si>
  <si>
    <t>Bambu verde H= 1.20 m</t>
  </si>
  <si>
    <t>Boxus h =0.6m</t>
  </si>
  <si>
    <t>GramaSinteticaMonofil40mmGalga5/8"</t>
  </si>
  <si>
    <t>Humus granulado de lombriz (lobricompuesto)**</t>
  </si>
  <si>
    <t>Malla en hilos de polietileno</t>
  </si>
  <si>
    <t>Palma Fenix (h=1.5 mts)</t>
  </si>
  <si>
    <t>PALMA PHOENIX (1-1,5M)</t>
  </si>
  <si>
    <t>Papiro (1,1m)</t>
  </si>
  <si>
    <t>PASTO KIKUYO (cantidad &lt; 100 M2) **</t>
  </si>
  <si>
    <t>PLANTA ACHIRA PARA JARDIN</t>
  </si>
  <si>
    <t>Planta Carrizo</t>
  </si>
  <si>
    <t>Planta Garra de canguro amarilla</t>
  </si>
  <si>
    <t>Planta Garra de canguro roja</t>
  </si>
  <si>
    <t>Poda de árboles y retiro de los desechos producto</t>
  </si>
  <si>
    <t>Poda de árboles y retiro de. Ver descripion tecni.</t>
  </si>
  <si>
    <t>Poda de árboles y retiro. Ver descripción técnica</t>
  </si>
  <si>
    <t>Repique de árboles caídos y ret. ver descripcion t</t>
  </si>
  <si>
    <t>SEMILLA PASTO ORNAMENTAL</t>
  </si>
  <si>
    <t>SERVICIO DE SACAPANTA MECANICA</t>
  </si>
  <si>
    <t>SETO CIPRES H=0.80-1.00M</t>
  </si>
  <si>
    <t>Tala de árboles a ras del suelo. Ver descripcion t</t>
  </si>
  <si>
    <t>Tala de arboles y retiro. Ver descripción técnica</t>
  </si>
  <si>
    <t>TIERRA NEGRA + TRANSPORTE</t>
  </si>
  <si>
    <t>TIERRA NEGRA+cascarilla+triple 15+transporte</t>
  </si>
  <si>
    <t>CANAL BASE 6 CAL.24</t>
  </si>
  <si>
    <t>CANAL BASE 9 CAL.24</t>
  </si>
  <si>
    <t>CANAL BASE 9 CAL.26 (L=2.44m)</t>
  </si>
  <si>
    <t>Canal(Riel)RoladoGrafiladoBase9Cal.24(2.44m)***</t>
  </si>
  <si>
    <t>Carga Ramset tiro a Tiro verdes***</t>
  </si>
  <si>
    <t>CINTA FILO METALICA ESPESOR DE 50 mm</t>
  </si>
  <si>
    <t>CINTA MALLA X (90 MTS)</t>
  </si>
  <si>
    <t>Cinta Malla x Rollo 300" (91m)***</t>
  </si>
  <si>
    <t>CINTA PAPEL 5CMX75M**</t>
  </si>
  <si>
    <t>Clavo Ramset 5/16" x 1"***</t>
  </si>
  <si>
    <t>Lámina Superboard 1.22X2.44X8mm</t>
  </si>
  <si>
    <t>LAMINA SUPERBOARD 6.0MM (1.22X2.44)</t>
  </si>
  <si>
    <t>MASILLA ETERMASTIC CUÑETE X5</t>
  </si>
  <si>
    <t>OMEGA CALIBRE 26 L=2.44M</t>
  </si>
  <si>
    <t>OMEGA CALIBRE 26 ROLADO X2.44</t>
  </si>
  <si>
    <t>PARAL BASE 6 CAL.24</t>
  </si>
  <si>
    <t>PARAL BASE 9 CAL.26</t>
  </si>
  <si>
    <t>PLACA DE DRY WALL 1/2" (1.22X2.44) e=12.7mm</t>
  </si>
  <si>
    <t>ARNES CUERPO ENTERO 1 ARGOLLA</t>
  </si>
  <si>
    <t>GUANTES DE CUERO VAQUETA</t>
  </si>
  <si>
    <t>MASCARILLA RESPIRADOR FILTRO DOBLE</t>
  </si>
  <si>
    <t>SILBATO PITO DE SEGURIDAD</t>
  </si>
  <si>
    <t>Graniplast Blanco (Saco de 35 Kg)</t>
  </si>
  <si>
    <t>GRANITO DE MARMOL VILLA DE LEIVA N.3-21/2</t>
  </si>
  <si>
    <t>GRANITO GRIS (N°2-2.5-3.0) SACO DE 40 KG</t>
  </si>
  <si>
    <t>MARMOLINA (40Kg)</t>
  </si>
  <si>
    <t>CASETON EN LONA 0.39 m</t>
  </si>
  <si>
    <t>CERCHAS METALICAS (3 METROS)</t>
  </si>
  <si>
    <t>PLANCHON a=0.20M,e=4CM,L=3M ALQUILER</t>
  </si>
  <si>
    <t>ALQUILER DE CAMISAS 6" X 12"</t>
  </si>
  <si>
    <t>ALUMINIO Análisis Aguas Superficiales Piscina</t>
  </si>
  <si>
    <t>ANALISIS A-CIANURO TOTAL</t>
  </si>
  <si>
    <t>ANALISIS ALCALINIDAD TOTAL (Mant. piscinas)</t>
  </si>
  <si>
    <t>ANALISIS CLORO RESIDUAL LIBRE</t>
  </si>
  <si>
    <t>ANALISIS DUREZA TOTAL (Mant. piscinas)</t>
  </si>
  <si>
    <t>ANÁLISIS FITOSANITARIO (microbiologico)</t>
  </si>
  <si>
    <t>ANALISIS PH (mant. piscinas)</t>
  </si>
  <si>
    <t>ANALISIS TURBIDEZ (mante. piscinas)</t>
  </si>
  <si>
    <t>CADMIO</t>
  </si>
  <si>
    <t>COBRE</t>
  </si>
  <si>
    <t>COLIFORMES FECALES</t>
  </si>
  <si>
    <t>COLOR</t>
  </si>
  <si>
    <t>CONO DE ABRAMS (Alquiler)</t>
  </si>
  <si>
    <t>CORTE Y ENSAYO DE NUCLEOS</t>
  </si>
  <si>
    <t>CROMO TOTAL</t>
  </si>
  <si>
    <t>DBO (Demanda bioquimica de oxigeno)</t>
  </si>
  <si>
    <t>DISEÑO DE MEZCLAS DE CONCRETO</t>
  </si>
  <si>
    <t>Diseño de mezclas de mortero (1 agregado)</t>
  </si>
  <si>
    <t>DQO (Demanda quimica de oxigeno)</t>
  </si>
  <si>
    <t>ENSAYO PROCTOR MODIFICADO</t>
  </si>
  <si>
    <t>ENSAYO (Prueba corte directo con veleta) SVT **</t>
  </si>
  <si>
    <t>ENSAYO (Prueba estandar de penetración) SPT **</t>
  </si>
  <si>
    <t>Ensayo azul de metileno (cantidad arcilla)</t>
  </si>
  <si>
    <t>ENSAYO CALIDAD DEL ACERO &lt;= 1"</t>
  </si>
  <si>
    <t>ENSAYO DE CARBONATACION</t>
  </si>
  <si>
    <t>ENSAYO DE CILINDRO DE 24 HORAS DE EDAD</t>
  </si>
  <si>
    <t>ENSAYO DE COMPRESIÓN EN ADOQUIN</t>
  </si>
  <si>
    <t>ENSAYO DE FLEXION EN ADOQUIN</t>
  </si>
  <si>
    <t>ENSAYO HUMEDAD NATURAL</t>
  </si>
  <si>
    <t>ENSAYO PESO UNITARIO DE SUELOS</t>
  </si>
  <si>
    <t>ENSAYO ULTRASONIDO POR ELEMENTO</t>
  </si>
  <si>
    <t>ENSAYOS DENSIDAD ARENA</t>
  </si>
  <si>
    <t>ENSAYOS DENSIDAD CEMENTO</t>
  </si>
  <si>
    <t>ENSAYOS DENSIDAD GRAVAS</t>
  </si>
  <si>
    <t>ENSAYOS HUMEDAD NATURAL</t>
  </si>
  <si>
    <t>FOSFORO TOTAL</t>
  </si>
  <si>
    <t>GRANULOMETRIA POR HIDROMETRO</t>
  </si>
  <si>
    <t>GRASAS Y ACEITES</t>
  </si>
  <si>
    <t>M-RECUENTO DE ESCHERICHIA COLI</t>
  </si>
  <si>
    <t>MERCURIO</t>
  </si>
  <si>
    <t>NIQUEL</t>
  </si>
  <si>
    <t>NITRATOS</t>
  </si>
  <si>
    <t>NITRITOS</t>
  </si>
  <si>
    <t>NITROGENO TOTAL</t>
  </si>
  <si>
    <t>OXIGENO DISUELTO</t>
  </si>
  <si>
    <t>PLATA Análisis Aguas Superficiales Piscina</t>
  </si>
  <si>
    <t>PLOMO</t>
  </si>
  <si>
    <t>SOLIDOS DISUELTOS TOTALES</t>
  </si>
  <si>
    <t>SOLIDOS SUSPENDIDOS TOTALES</t>
  </si>
  <si>
    <t>TEMPERATURA</t>
  </si>
  <si>
    <t>TENSOACTIVOS</t>
  </si>
  <si>
    <t>TOMA DE MUESTRAS (Analisis Fisicoquimicos)</t>
  </si>
  <si>
    <t>TRANSPORTE DE MUESTRAS CILINDROS</t>
  </si>
  <si>
    <t>ZINC</t>
  </si>
  <si>
    <t>Perforacion de 3/4 y 3/8"***</t>
  </si>
  <si>
    <t>Perforacion en diamante de 1" x 50 cm</t>
  </si>
  <si>
    <t>Perforacion en diamante de 1" x 70 cm</t>
  </si>
  <si>
    <t>Perforacion en diamante de 7/8"-3/4"-5/8"" x 50 cm</t>
  </si>
  <si>
    <t>Perforacion en diamante de 7/8"-3/4"-5/8"" x 70 cm</t>
  </si>
  <si>
    <t>Perforacion manual Barreno suelos blandos **</t>
  </si>
  <si>
    <t>Perforacion manual con barreno suelos malos **</t>
  </si>
  <si>
    <t>PERFORACION MANUAL SUELOS DUROS</t>
  </si>
  <si>
    <t>ACEITE 20 W -40</t>
  </si>
  <si>
    <t>ACPM**</t>
  </si>
  <si>
    <t>Filtro de Aceite 1207061512 LISTER</t>
  </si>
  <si>
    <t>Filtro de Aceite LUBER FINER LFP3000</t>
  </si>
  <si>
    <t>Filtro de Aceite PH675 LUBER FINER</t>
  </si>
  <si>
    <t>Filtro de combustible 9101-1201031729 LISTER</t>
  </si>
  <si>
    <t>Filtro de combustible 9102-1201031729 LISTER</t>
  </si>
  <si>
    <t>Filtro de Combustible DONALDSON P553004</t>
  </si>
  <si>
    <t>Filtro de combustible LFF8062 LUBER FINER</t>
  </si>
  <si>
    <t>Filtro de Combustible LUBER FINER LFF3417</t>
  </si>
  <si>
    <t>ServicioTécnico(CambfiltroAceitePlantaListerPetter</t>
  </si>
  <si>
    <t>Geocelda Neoloy-356-120A-76ps</t>
  </si>
  <si>
    <t>GEOMEMBRANA HDPE 60 mils Lisa</t>
  </si>
  <si>
    <t>GEOtextil Fortex BX 40 separ+estabiliz Lafayet **</t>
  </si>
  <si>
    <t>GEOtextil Fortex BX 60 refuerzo Lafayet**</t>
  </si>
  <si>
    <t>Geotextil T-2100</t>
  </si>
  <si>
    <t>Geotextil T-2400</t>
  </si>
  <si>
    <t>Grapa Metalica 5/8" para fijación de Geocelda</t>
  </si>
  <si>
    <t>COBRE Análisis Aguas Superficiales Piscina</t>
  </si>
  <si>
    <t>EQUIPO TOP DRESSING (OPER+COMB)</t>
  </si>
  <si>
    <t>GIARDIA Análisis Aguas Superferficial Piscinas</t>
  </si>
  <si>
    <t>MASTIK PARA RESANAR TABLETA DE MARMOL</t>
  </si>
  <si>
    <t>Perforacion horizontal con barreno helicoidal d=2"</t>
  </si>
  <si>
    <t>Perforacion horizontal con barreno helicoidal d=3"</t>
  </si>
  <si>
    <t>Servicio de Time Lapse con Fotos</t>
  </si>
  <si>
    <t>Servicio de Time Lapse en Video</t>
  </si>
  <si>
    <t>VERTICUTTER (OPER+COMB)</t>
  </si>
  <si>
    <t>JABON LIQUIDO PARA MANOS( POR GALON)</t>
  </si>
  <si>
    <t>CHALECOS SALVAVIDAS REFLECTIVOS</t>
  </si>
  <si>
    <t>ARAÑAS METALICAS</t>
  </si>
  <si>
    <t>DESEMBUCHADORES</t>
  </si>
  <si>
    <t>GANCHOS METALICOS</t>
  </si>
  <si>
    <t>TAMICES METALICOS</t>
  </si>
  <si>
    <t>CILINDRO PIPETA MEZCLA ARGON/CO2(7.0m3)</t>
  </si>
  <si>
    <t>HIPOCLORITO DE CALCIO</t>
  </si>
  <si>
    <t>HIPOCLORITO DE SODIO</t>
  </si>
  <si>
    <t>SUSTRATO ADSORBENTE DE GRASAS</t>
  </si>
  <si>
    <t>VENTANA CON PERSIANA CR 18(0.65X0.60M)</t>
  </si>
  <si>
    <t>ADHESIVO EN VINILO BRILLANTE D=40 cm</t>
  </si>
  <si>
    <t>CERRADURA YALE SOBREPONER (987) ¼"</t>
  </si>
  <si>
    <t>TOPE DE PUERTA METALICO 2-3/4"</t>
  </si>
  <si>
    <t>TOPE MAGNETICO PARA PUERTA DE MUEBLE</t>
  </si>
  <si>
    <t>BrazoAcero Inox Platina 2"x1/2"(silla parque)</t>
  </si>
  <si>
    <t>CERRAMIENTO REJA PEQUEÑA</t>
  </si>
  <si>
    <t>MUBLE GUARDAROPA VERTICAL 5 PUESTOS</t>
  </si>
  <si>
    <t>MUEBLE GUADAROPA</t>
  </si>
  <si>
    <t>ParalPlatAcerInox3 1/2"x 1/2"Ref.PlatInox2"x1/8"</t>
  </si>
  <si>
    <t>Puerta Aluminio nat tipo Persiana+marco</t>
  </si>
  <si>
    <t>Puerta panel corrediza lamina CR cal18+rejillavent</t>
  </si>
  <si>
    <t>BRIDA RANURADA HIERRO DUCTIL -2”</t>
  </si>
  <si>
    <t>BRIDA RANURADA HIERRO DUCTIL -6”</t>
  </si>
  <si>
    <t>CODO RANURADO HIERRO DUCTIL- 1 1/2"</t>
  </si>
  <si>
    <t>CODO RANURADO HIERRO DUCTIL- 2 1/2"</t>
  </si>
  <si>
    <t>CODO RANURADO HIERRO DUCTIL- 2"</t>
  </si>
  <si>
    <t>CODO RANURADO HIERRO DUCTIL- 3"</t>
  </si>
  <si>
    <t>CODO RANURADO HIERRO DUCTIL- 4"</t>
  </si>
  <si>
    <t>CODO RANURADO HIERRO DUCTIL- 6"</t>
  </si>
  <si>
    <t>COUPLING ACERO RANURADO FLEXIBLE 1"</t>
  </si>
  <si>
    <t>COUPLING ACERO RANURADO FLEXIBLE 3"</t>
  </si>
  <si>
    <t>COUPLING ACERO RANURADO REGIDO 1 ½"</t>
  </si>
  <si>
    <t>COUPLING ACERO RANURADO RIGIDO 2 "</t>
  </si>
  <si>
    <t>COUPLING ACERO RANURADO RIGIDO 2 ½"</t>
  </si>
  <si>
    <t>ESCUDO PARA ROCIADOR CROMADO 1/2”</t>
  </si>
  <si>
    <t>LAMINA ANTIVORTICE PARA TUBO DE Ø6"</t>
  </si>
  <si>
    <t>TAPON MACHO ACERO AL CARBON 1/2”</t>
  </si>
  <si>
    <t>TEE ACERO NEGRO - 1 "</t>
  </si>
  <si>
    <t>TEE ACERO NEGRO - 2"</t>
  </si>
  <si>
    <t>TEE RANURADA HIERRO DUCTIL - 2 ½"</t>
  </si>
  <si>
    <t>TEE RANURADA HIERRO DUCTIL - 3"</t>
  </si>
  <si>
    <t>TEE RANURADA HIERRO DUCTIL - 6"</t>
  </si>
  <si>
    <t>UNIÓN ACERO NEGRO X 150 S.C.I.1 1/4”</t>
  </si>
  <si>
    <t>UNIÓN ACERO NEGRO X 150 S.C.I.1”</t>
  </si>
  <si>
    <t>UNIÓN ACERO NEGRO X 150 S.C.I.2”</t>
  </si>
  <si>
    <t>UNIVERSAL ACERO 1 1/4"</t>
  </si>
  <si>
    <t>Sellador para Madera Industrial (40 sólidos) Nitro</t>
  </si>
  <si>
    <t>Tintilla (1/2 galón)</t>
  </si>
  <si>
    <t>ABRAZADERA COLGANTE 2"</t>
  </si>
  <si>
    <t>ABRAZADERA COLGANTE 3"</t>
  </si>
  <si>
    <t>ABRAZADERA DE 1"</t>
  </si>
  <si>
    <t>ABRAZADERA DE 11/2"</t>
  </si>
  <si>
    <t>ABRAZADERA DE 11/4"</t>
  </si>
  <si>
    <t>Abrillantador de 40 cm3</t>
  </si>
  <si>
    <t>ADAPTADOR MACHO COBRE 1 1/2"</t>
  </si>
  <si>
    <t>ADAPTADOR TERMINAL CONDUIT PVC 3/4" **</t>
  </si>
  <si>
    <t>ADHESIVO MASTICOL TIPO BOXER</t>
  </si>
  <si>
    <t>Alambre de Cobre Desnudo N°6</t>
  </si>
  <si>
    <t>Alfajia en aluminio de 11cms</t>
  </si>
  <si>
    <t>Alfajia en aluminio de 11cms (sumnist+inst)</t>
  </si>
  <si>
    <t>Alfajia para Aluzinc calibre 26**</t>
  </si>
  <si>
    <t>AMARRE DEXSON 15CM BLANCO</t>
  </si>
  <si>
    <t>AMARRE TEJA</t>
  </si>
  <si>
    <t>Anclajes para Duro Panel</t>
  </si>
  <si>
    <t>ANCLAJES PARA ENTREPAÑO EN TABLEX</t>
  </si>
  <si>
    <t>Anemometro electr. wind Speed</t>
  </si>
  <si>
    <t>Angulo 29mmX2.44m</t>
  </si>
  <si>
    <t>ARANDELA PRESIÓN ZINCADA 1/2"</t>
  </si>
  <si>
    <t>ARENA SILICE</t>
  </si>
  <si>
    <t>ARNES 4 ARGOLLAS (ARSEG)</t>
  </si>
  <si>
    <t>Arrancador para Motobomba 2 A 4A A 110/220V.</t>
  </si>
  <si>
    <t>ASOLEADORA PLÁSTICA</t>
  </si>
  <si>
    <t>Aspersor de Rotor</t>
  </si>
  <si>
    <t>BALA METALAR 150 MULTIV 110/277</t>
  </si>
  <si>
    <t>BALDOSA RETAL DE MARMOL</t>
  </si>
  <si>
    <t>BALINERAS PARA RODAMIENTO DE RIEL</t>
  </si>
  <si>
    <t>Bandeja AceroInoxi.Cal.18+rejilla varilla 3/8"-304</t>
  </si>
  <si>
    <t>BARNIZ 559 PINTUCO **</t>
  </si>
  <si>
    <t>Barraje para neutros de 30 circuitos Legran- tierr</t>
  </si>
  <si>
    <t>BASE CILINDRO CANECA M-120</t>
  </si>
  <si>
    <t>BASE PLASTICA PARASOL</t>
  </si>
  <si>
    <t>BAYETILLA</t>
  </si>
  <si>
    <t>BLOQUE MADERA 18X18X3 MTS</t>
  </si>
  <si>
    <t>BOLILLO SAPAN 10mm PARA TARUGO 2.70mts</t>
  </si>
  <si>
    <t>bombilla 150 W Sodio</t>
  </si>
  <si>
    <t>bombilla 70 W Sodio</t>
  </si>
  <si>
    <t>BOMBILLA METAL HALIDE 2000W</t>
  </si>
  <si>
    <t>Boquilla esp. modif. STON MIX BOQ. LATEX **</t>
  </si>
  <si>
    <t>Boquilla para piso**</t>
  </si>
  <si>
    <t>BORNA N°12</t>
  </si>
  <si>
    <t>BRAZO LUMINARIA 1 1/2"</t>
  </si>
  <si>
    <t>Breaker Ench. 1x30A LMX</t>
  </si>
  <si>
    <t>Breaker Ench. 2x20A</t>
  </si>
  <si>
    <t>Breaker Ench. 3x50A L/nex</t>
  </si>
  <si>
    <t>Breaker Ench. 3x60A</t>
  </si>
  <si>
    <t>Breaker Enchufable 1x15A</t>
  </si>
  <si>
    <t>BREAKER TOTALIZADOR 1000AMP - 1250AMP</t>
  </si>
  <si>
    <t>BROCA 1/2"</t>
  </si>
  <si>
    <t>BROCA TUGSTENO 5/16 X 4" DEWALT</t>
  </si>
  <si>
    <t>BROCHA DE NYLON 4" PROFESIONAL</t>
  </si>
  <si>
    <t>Buje de 21/2" a 11/2" PVC</t>
  </si>
  <si>
    <t>BUJE SANITARIO SOLDADO 4X3"</t>
  </si>
  <si>
    <t>CABLE cobre THHN 90-600V 3/0 AWG</t>
  </si>
  <si>
    <t>CABLE cobre THHN 90 - 600V 2/0 AWG **</t>
  </si>
  <si>
    <t>CABLE DUPLEX 2X10 AWG</t>
  </si>
  <si>
    <t>CAJA D/PASO 20X25 LUMINEX **</t>
  </si>
  <si>
    <t>CAJA D/PASO 28X28X15cm LUMINEX</t>
  </si>
  <si>
    <t>CALDERA DE 40 BHP</t>
  </si>
  <si>
    <t>CANAL 92MM 3X5/8" LONG 2.44M CAL 20</t>
  </si>
  <si>
    <t>canal desarrollo 1.22m lam galv cal 18 (sum+inst)</t>
  </si>
  <si>
    <t>CANALETA 20X20MM 2M ND</t>
  </si>
  <si>
    <t>Canaleta met. cal 22 pint. electrost. 15x4 (2.4m)</t>
  </si>
  <si>
    <t>CANALETA PLASTICA 20X20MM (2M ND)</t>
  </si>
  <si>
    <t>CANALETA PLASTICA 32X12 POR 2m</t>
  </si>
  <si>
    <t>CASETON EN LONA 0.35m***</t>
  </si>
  <si>
    <t>CASETON EN LONA 0.52 m***</t>
  </si>
  <si>
    <t>Cepillo cerdas de nylon de 18"</t>
  </si>
  <si>
    <t>CHEQUE 1/2"</t>
  </si>
  <si>
    <t>Cinta Antideslizante 2 cm negra</t>
  </si>
  <si>
    <t>CINTA ANTIDESLIZANTE NEGRA 2" rollo 20m **</t>
  </si>
  <si>
    <t>CINTA ANTIDESLIZANTE NEGRA 25mm 4.5m **</t>
  </si>
  <si>
    <t>CINTA EN FIBRA DE VIDRIO TOPEX</t>
  </si>
  <si>
    <t>CODO COBRE 1" **</t>
  </si>
  <si>
    <t>COLBON MR 60</t>
  </si>
  <si>
    <t>COLOR GLAS BLANCO(SIN ARENA)</t>
  </si>
  <si>
    <t>COLUMNA EN ABARCO DE 18 X 18/h=3,9</t>
  </si>
  <si>
    <t>COMBO BAÑO ACUARIO **</t>
  </si>
  <si>
    <t>CONCRETO AUTOCOMPACTANTE 4000 PSI</t>
  </si>
  <si>
    <t>CONECTOR BASE DE ALUMINIO (6M)</t>
  </si>
  <si>
    <t>CONECTOR PARA POLICARBONATO (12M)</t>
  </si>
  <si>
    <t>CORTABALDOSA 400 MM</t>
  </si>
  <si>
    <t>CORTADORA CIRCULAR</t>
  </si>
  <si>
    <t>CORTADORA DE LAMINA</t>
  </si>
  <si>
    <t>Cortasol Termobrise 150 Hunter Douglas**</t>
  </si>
  <si>
    <t>CM</t>
  </si>
  <si>
    <t>CUERPO DIFUSOR TAPA (Mant. Equip)</t>
  </si>
  <si>
    <t>CURVA CONDUIT 90° PVC 1/2"CE**</t>
  </si>
  <si>
    <t>CURVA CONDUIT 90º PVC 1 1/4"</t>
  </si>
  <si>
    <t>CURVA GALV IMC 1 1/4"</t>
  </si>
  <si>
    <t>CURVA GALV IMC 1/2"</t>
  </si>
  <si>
    <t>CURVA GALV IMC 3/4"</t>
  </si>
  <si>
    <t>CURVA PVC CONDUIT CXE 45º 3/4" **</t>
  </si>
  <si>
    <t>DESMONTE ACOPLE</t>
  </si>
  <si>
    <t>Desmonte de Silla Estadio</t>
  </si>
  <si>
    <t>Destronque, pulida y brillada piso granito cancha</t>
  </si>
  <si>
    <t>DISCO 9"X1/8" para corte de metal</t>
  </si>
  <si>
    <t>DISOLVENTE LENTO O RAPIDO (IXELL PLUS) **</t>
  </si>
  <si>
    <t>DIVAN TAPIZADO</t>
  </si>
  <si>
    <t>DIVISION EN ACERO INOX.PARA BAÑO</t>
  </si>
  <si>
    <t>División media alt. mixta (paño vidrio) h=1.65 **</t>
  </si>
  <si>
    <t>División vidrio 8mm sandbl. 1mont 3 fijos 1 puerta</t>
  </si>
  <si>
    <t>DOBLADORA DE LÁMINA (Alquiler)</t>
  </si>
  <si>
    <t>Domo circular acrílico 3mm D=0.76 (sum e inst) **</t>
  </si>
  <si>
    <t>DURMIENTE .04mx.08m (3m)</t>
  </si>
  <si>
    <t>Eje central grif. presmatic (lavam,orinal, ducha)</t>
  </si>
  <si>
    <t>EMPALME 500 Amp 3M subterráneo</t>
  </si>
  <si>
    <t>Equipo de montaje para Duro panel</t>
  </si>
  <si>
    <t>ESCALADOR DE ARCO</t>
  </si>
  <si>
    <t>ESCALERA DE EXTENSIÓN 16 PASOS</t>
  </si>
  <si>
    <t>ESCALERA DE EXTENSIÓN 24 PASOS</t>
  </si>
  <si>
    <t>ESLINGA CON ABSORVEDOR CHOQUE</t>
  </si>
  <si>
    <t>Espejo para baño sec. IDRD marco en madera **</t>
  </si>
  <si>
    <t>ESTACION 1-POSTE ESTIRAMIENTO</t>
  </si>
  <si>
    <t>ESTACION 11- BANCA FORTALECIMIENTO</t>
  </si>
  <si>
    <t>ESTACION 12- POSTE ABDOMINALES</t>
  </si>
  <si>
    <t>ESTACION 2-TUBO EJERCICIO GEMELOS</t>
  </si>
  <si>
    <t>ESTACION 3- BANCA ABDOMINALES</t>
  </si>
  <si>
    <t>ESTACION 4- BARRA PARA SALTO</t>
  </si>
  <si>
    <t>ESTACION 5- BARRA FLEXION ESPALDA</t>
  </si>
  <si>
    <t>ESTACION 6- BANCA PARA ESTIRAMIENTO</t>
  </si>
  <si>
    <t>ESTACION 6- BARRA FLEXION PECHO</t>
  </si>
  <si>
    <t>ESTACION 7- BARRAS PARALELAS</t>
  </si>
  <si>
    <t>ESTACION 8- TUBOS PARA BRINCO</t>
  </si>
  <si>
    <t>ESTACION 9- BANCA ABDOMINALES ALTO</t>
  </si>
  <si>
    <t>FIJADOR CANALETA 90</t>
  </si>
  <si>
    <t>FLOTADOR PARA PROTECCION DE NIVEL</t>
  </si>
  <si>
    <t>FORMALETA METALICA PLACAS (MES)</t>
  </si>
  <si>
    <t>FULMINANTE DE FIJACIÓN</t>
  </si>
  <si>
    <t>FUSION DE CONECTORES</t>
  </si>
  <si>
    <t>GANCHO EN ALUMINIO PARA TEJA</t>
  </si>
  <si>
    <t>GANCHO PARA CANALETA 90</t>
  </si>
  <si>
    <t>GARGOLA 0.15X0.09X0.50M</t>
  </si>
  <si>
    <t>GEODREN CIRCULAR 100MMM H=2M</t>
  </si>
  <si>
    <t>GEOmalla Biaxial LBO 301 Pavco</t>
  </si>
  <si>
    <t>GEOmalla Fortgrid BX 100 refuerzo biaxial</t>
  </si>
  <si>
    <t>GRANITO N°2 Y 3 (BULTO DE 40 Kg).</t>
  </si>
  <si>
    <t>GRANO MARMOL BLANCO/NEGRO</t>
  </si>
  <si>
    <t>GRASA LUBRICANTE MINERAL</t>
  </si>
  <si>
    <t>GUARDAESCOBA PVC 6.8CM (Sum+Inst)</t>
  </si>
  <si>
    <t>Guardaescoba PVC wengue de 8.5 cm x 3ml</t>
  </si>
  <si>
    <t>HIDROLAVADORA MEDIANA MOTOR 7,5 HP</t>
  </si>
  <si>
    <t>IMPERMEABILIZANTE INTEGRAL SIKA-1 (4Kg)**</t>
  </si>
  <si>
    <t>INMUNIZANTE INCOLORO TEXSA</t>
  </si>
  <si>
    <t>Instalación de lampara</t>
  </si>
  <si>
    <t>Instalación de lampara 60x60</t>
  </si>
  <si>
    <t>Instalación de Silla Estadio</t>
  </si>
  <si>
    <t>INSTALACIÓN TAPAS SEMIESFERICAS</t>
  </si>
  <si>
    <t>INTERRUPTOR SENCILLO KORA LUMINEX</t>
  </si>
  <si>
    <t>JABON LIMPIA PISOS</t>
  </si>
  <si>
    <t>JABONERA CERÁMICA</t>
  </si>
  <si>
    <t>JUNTA DE EXPANSIÓN PVCS Ø 6"</t>
  </si>
  <si>
    <t>karraplast</t>
  </si>
  <si>
    <t>kit luminaria 250W, arranc, cond, reactancia</t>
  </si>
  <si>
    <t>Kit para determinar parámetros in situ</t>
  </si>
  <si>
    <t>LAMINA ACRILICO TRNSP.2MM(1.2X1.8M)</t>
  </si>
  <si>
    <t>LAMINA ALFAJOR (1.0X2.0M) 3MM/1/8"</t>
  </si>
  <si>
    <t>LAMINA CALIBRE 20</t>
  </si>
  <si>
    <t>LAMINA FIBROCEMENTO 20MM (1.22X2.44)**</t>
  </si>
  <si>
    <t>LAMINA NEOPRENO 0.04X0.003</t>
  </si>
  <si>
    <t>Lámina policarbonato alveolar trnsp.4mm</t>
  </si>
  <si>
    <t>Lamina tablex 18 mm (1.53x2.44m)***</t>
  </si>
  <si>
    <t>LAMINA VALLA INSTRUCCIÓN</t>
  </si>
  <si>
    <t>LAMPARA AUTONOMA</t>
  </si>
  <si>
    <t>LAMPARA REDONDA CERRADA 2X32+BOMB.</t>
  </si>
  <si>
    <t>LAMPARA REDONDA CERRADA(1X26W)+bomb</t>
  </si>
  <si>
    <t>LAMPARA REDONDA CERRADA1X32W+bombillo</t>
  </si>
  <si>
    <t>LAMPARA TIPO TORTUGA 1X16W+bombillos</t>
  </si>
  <si>
    <t>LAMPARA TIPO TORTUGA 1X26 W + bombillo</t>
  </si>
  <si>
    <t>LAVADERO PREFABRICADO 0.60x0.50x0.40m **</t>
  </si>
  <si>
    <t>LAVAMANOS NOVARA CRNA **</t>
  </si>
  <si>
    <t>Llave para regadera prysma CRNA **</t>
  </si>
  <si>
    <t>LOSETA 0.25X0.25M FLAMEADA P.ESACLERA</t>
  </si>
  <si>
    <t>Luminaria 150 W Metal Halide (Completa)</t>
  </si>
  <si>
    <t>MADERA GUAYMARO 0.08X0.017</t>
  </si>
  <si>
    <t>MALLA ESLABONADA PVC CAL 10 HUECO 21/4"</t>
  </si>
  <si>
    <t>manija chapa puerta int. madera</t>
  </si>
  <si>
    <t>Marcación de puntos logicos</t>
  </si>
  <si>
    <t>MARQUILLA EN ACRILICO No. 22</t>
  </si>
  <si>
    <t>MASILLA POROSIL (5,3KG) 1GLN</t>
  </si>
  <si>
    <t>Masilla Supermastico 5 Gl</t>
  </si>
  <si>
    <t>MESA DE AJEDREZ EN POLIESTER REFORZ</t>
  </si>
  <si>
    <t>Mesa de centro en fórmica **</t>
  </si>
  <si>
    <t>MESA DE PING-PONG EN POLIESTER REFORZ</t>
  </si>
  <si>
    <t>MESA PLÁSTICA</t>
  </si>
  <si>
    <t>MESON GRANITO NEGR0 SAN GABRIEL a=0.60</t>
  </si>
  <si>
    <t>Metrosidero rojo(1-1,5M)</t>
  </si>
  <si>
    <t>MINIINTERRUPTOR TRIPOLAR 32A</t>
  </si>
  <si>
    <t>Motosierra mediana (4.6HP)</t>
  </si>
  <si>
    <t>Motosierra, 40cm3, espada16"3/8", 4,7 kg.</t>
  </si>
  <si>
    <t>Mueble espejo 4mm IDRD **</t>
  </si>
  <si>
    <t>Mueble madera para baño secretaria IDRD **</t>
  </si>
  <si>
    <t>Omega 60.3mm 2.3/8X2.44m</t>
  </si>
  <si>
    <t>pach panel de 8 puertos categoria 6</t>
  </si>
  <si>
    <t>PARAL 89MM 3X1/2" LONG 2.44M CAL 20</t>
  </si>
  <si>
    <t>PARASOL</t>
  </si>
  <si>
    <t>PARED MOSAICO CRISTAL ROJO CRNA **</t>
  </si>
  <si>
    <t>patch cord 1.50 m catergoría 6</t>
  </si>
  <si>
    <t>PATCH CORD MULTIMODE SC-SC 3</t>
  </si>
  <si>
    <t>PEGANTE ADHESIVO 10</t>
  </si>
  <si>
    <t>Percha doble metálica cromada **</t>
  </si>
  <si>
    <t>PERFIL RECTANGULAR 20X40MM CAL. 18</t>
  </si>
  <si>
    <t>PERFIL REMATE U ALUMINIO 8MMX4.20</t>
  </si>
  <si>
    <t>Perno 1/4" grado 5, L=0.075m **</t>
  </si>
  <si>
    <t>PERNOS CONSOLA</t>
  </si>
  <si>
    <t>Perro de 1/2"**</t>
  </si>
  <si>
    <t>PICA CON CABO MADERA (5 lbs)- ZAPAPICO</t>
  </si>
  <si>
    <t>PIRLAN DE CAUCHO A=0.15M</t>
  </si>
  <si>
    <t>PISO ARQUITECTONICO VINISOL KUARZARA</t>
  </si>
  <si>
    <t>PISO CAUCHO ESTOPEROL 50X50cm X 3.5mm</t>
  </si>
  <si>
    <t>PISO CORONA CASIOPEA , O , AVOREO</t>
  </si>
  <si>
    <t>PISO EPOXICO STONCLAD GS/GS4 e=4MM</t>
  </si>
  <si>
    <t>Piso Everlast Caucho 61x61 - 8 mm* Basic Black</t>
  </si>
  <si>
    <t>PISTOLA DE FIJACION CALIBRE 22 RAMSET</t>
  </si>
  <si>
    <t>Piston lacrado para ducha antivandalica. DOCOL</t>
  </si>
  <si>
    <t>PLANCHON DE 0.30X0.05X3 ORDINARIO</t>
  </si>
  <si>
    <t>PLANCHON EN SAPAN (0.20x0.03x4M)</t>
  </si>
  <si>
    <t>PLATAFORMA HIDRAULIC. TIPO TIJERA</t>
  </si>
  <si>
    <t>PLATAFORMA METALICA</t>
  </si>
  <si>
    <t>PLATINA (15X25CM)3/8"HIERRO</t>
  </si>
  <si>
    <t>PLATINA 11/2X1/8"</t>
  </si>
  <si>
    <t>PLATINA 1X3/16"**</t>
  </si>
  <si>
    <t>PLATINA 21/2"X3/8"L=0.60M</t>
  </si>
  <si>
    <t>PLATINA ACERO 0.2 X 0.20 X 1/8"</t>
  </si>
  <si>
    <t>PLATINAS EN ELE Y U BISAGRAS Y ENGANCHE</t>
  </si>
  <si>
    <t>POLIETILENO A=4M; CAL.6 NEGRO</t>
  </si>
  <si>
    <t>POMAS CRISTAL PRISMA</t>
  </si>
  <si>
    <t>PORCELANATO BOUT. GIORDANO WITE 45X45</t>
  </si>
  <si>
    <t>Porcelanato Pizarra 30x60 Beige**</t>
  </si>
  <si>
    <t>Porton Industrial (puerta metalica corrediz) **</t>
  </si>
  <si>
    <t>POSTES DE 2 MTS METÁLICO</t>
  </si>
  <si>
    <t>Producción especial en planta para mezcla asf. **</t>
  </si>
  <si>
    <t>PRODUCTO LIMPIEZA DE VIDRIOS Liquido</t>
  </si>
  <si>
    <t>Protector papel higiénico sobreponer bco 400m **</t>
  </si>
  <si>
    <t>Protector STON PROTEC 20LT **</t>
  </si>
  <si>
    <t>PROYECTOR CYCLONE 2000W 480V</t>
  </si>
  <si>
    <t>PUERTA AUTOMATICA CON RADAR **</t>
  </si>
  <si>
    <t>Puerta, fijo vidrio (2.1mx1.1m) 8mm sandblasting**</t>
  </si>
  <si>
    <t>Puesto de trabajo incl. cajonera met. 1.35x1.35 **</t>
  </si>
  <si>
    <t>Puesto de trabajo L 1.50mx1.35m incl. cajonera **</t>
  </si>
  <si>
    <t>PULIDO Y BRILLADO DE VIDRIO</t>
  </si>
  <si>
    <t>PULSADOR DOBLE START STOP</t>
  </si>
  <si>
    <t>Pulsador para Motobomba 2 A 4A A 110/220V.</t>
  </si>
  <si>
    <t>REACTANCIA ALVANCE MULTITAP 400W 220V</t>
  </si>
  <si>
    <t>REGADERA VERCALI CRNA **</t>
  </si>
  <si>
    <t>REGISTRO CORTINA 1/2" ITAP</t>
  </si>
  <si>
    <t>REGISTRO CORTINA 11/2" ITAP</t>
  </si>
  <si>
    <t>REGISTRO CORTINA 2" ITAP</t>
  </si>
  <si>
    <t>REGISTRO CORTINA 3" ITAP</t>
  </si>
  <si>
    <t>Rejilla anticucaracha TA 8x16 x 2" Aluminio **</t>
  </si>
  <si>
    <t>Rejilla pref. conc. 2500 psi 0.8x0.4x0.06</t>
  </si>
  <si>
    <t>RELE DE SOBRECARGA TERMICA 24-32A</t>
  </si>
  <si>
    <t>REMOVEDOR PARA TUBERIA PVC (12 ONZ)</t>
  </si>
  <si>
    <t>REMOVEDOR PINTURA ESMALTE</t>
  </si>
  <si>
    <t>RESORTE ACERO DE 3"</t>
  </si>
  <si>
    <t>Resorte grif. push presmatic (orinal,lavamanos)</t>
  </si>
  <si>
    <t>RETIRO TAPAS SEMIESFERICAS</t>
  </si>
  <si>
    <t>Retroexcavadora (350-450M3/dia) Hasta(15)días.</t>
  </si>
  <si>
    <t>Retroexcavadora (350-450M3/dia) Hasta(30)días.</t>
  </si>
  <si>
    <t>RIEL OMEGA 2m</t>
  </si>
  <si>
    <t>RIEL PARA AUTOMATICOS</t>
  </si>
  <si>
    <t>Ring para Boxeo (reglamentario) Sum + inst</t>
  </si>
  <si>
    <t>Sanitario Discapacit. ref.21-AA-1318</t>
  </si>
  <si>
    <t>Sanitario Institucional ref.21-AA41 Mancesa</t>
  </si>
  <si>
    <t>Sanitario Institucional+mueble impor ref.21-AA-02</t>
  </si>
  <si>
    <t>SARDINEL A-85 (BAJO RAMPA)**</t>
  </si>
  <si>
    <t>SARDINEL A-86 (ALTO RAMPA)**</t>
  </si>
  <si>
    <t>Sección tobogán plástico iny. incl. elem. fij. **</t>
  </si>
  <si>
    <t>Sellamientos inferiores y superiores para cortasol</t>
  </si>
  <si>
    <t>SELLANTE PARA PISO DE MARMOL</t>
  </si>
  <si>
    <t>SENSOR DE ILUMINACION</t>
  </si>
  <si>
    <t>Sensor movimiento techo interiores800 w-120 v</t>
  </si>
  <si>
    <t>Servicio de carrotanque (10 M3)</t>
  </si>
  <si>
    <t>Servicio de limpieza de caja de inspección eléctri</t>
  </si>
  <si>
    <t>SIERRA CIRCULAR ELECTRICA PARA MADERA</t>
  </si>
  <si>
    <t>SIKADUR 35-HI MOD -LV - 3 KG.</t>
  </si>
  <si>
    <t>Sikalatex 20kg **</t>
  </si>
  <si>
    <t>SILLA GIRATORIA</t>
  </si>
  <si>
    <t>SILLA GRADERIA</t>
  </si>
  <si>
    <t>SILLA PLÁSTICA</t>
  </si>
  <si>
    <t>Silla red alta, contacto permanente, brazo fijo **</t>
  </si>
  <si>
    <t>SONDA PARA CABLEAR 1/8X15M</t>
  </si>
  <si>
    <t>Sum + Inst bombilla 1000 W Sodio</t>
  </si>
  <si>
    <t>Sum + Inst bombilla 125 W Sodio</t>
  </si>
  <si>
    <t>Sum + Inst bombilla 250 W Sodio</t>
  </si>
  <si>
    <t>Sum + Inst bombilla 400 W Sodio</t>
  </si>
  <si>
    <t>Sum + Inst bombilla 70 W Sodio</t>
  </si>
  <si>
    <t>Sum+ Inst caja de inspección eléctrica, tipo Coden</t>
  </si>
  <si>
    <t>Sum+Ins pach panel de 12 puertos categoria 6</t>
  </si>
  <si>
    <t>Sum+Ins secador de manos, incluye caja</t>
  </si>
  <si>
    <t>Sum+Ins toma cantonera, incluye caja</t>
  </si>
  <si>
    <t>Sum+Ins toma Video Beam, incluye caja</t>
  </si>
  <si>
    <t>Sum+Ins varll polo tier, inclu caj insp30x30, conc</t>
  </si>
  <si>
    <t>Sum+Inst canaleta metl pintura electro10x4cm</t>
  </si>
  <si>
    <t>SUM+INST TABLERO 9 CIRCUITOS</t>
  </si>
  <si>
    <t>Sum+InsT toma logica senll CAT 6, incluye caja,fac</t>
  </si>
  <si>
    <t>Suministro e instalación de cable N°4 AWG</t>
  </si>
  <si>
    <t>Suministro e instalacion de fotocontrol</t>
  </si>
  <si>
    <t>Suministro e instalación de fusibles de fotocontro</t>
  </si>
  <si>
    <t>Suministro e instalación de lampara autonoma</t>
  </si>
  <si>
    <t>Suministro e instalación de organizador horizontal</t>
  </si>
  <si>
    <t>Suministro e instalación de organizador vertical</t>
  </si>
  <si>
    <t>SUMINISTRO TAPAS SEMIESFERICAS</t>
  </si>
  <si>
    <t>SUMINISTRO Y SIEMBRA DE CROTO</t>
  </si>
  <si>
    <t>Sumint e inst de luminaria 1000 W Sodio</t>
  </si>
  <si>
    <t>Sumint e inst de luminaria 125 W Sodio</t>
  </si>
  <si>
    <t>Sumint e inst de luminaria 250 W Metal Halide</t>
  </si>
  <si>
    <t>Sumint e inst de luminaria 250 W Sodio</t>
  </si>
  <si>
    <t>Sumint e inst de luminaria 400 W Metal Halide</t>
  </si>
  <si>
    <t>Sumint e inst de luminaria 400 W Sodio</t>
  </si>
  <si>
    <t>Sumint e inst de luminaria 70 W Metal Halide</t>
  </si>
  <si>
    <t>Sumint e inst de luminaria 700 W Metal Halide</t>
  </si>
  <si>
    <t>Sumint e inst de luminaria 700 W Sodio</t>
  </si>
  <si>
    <t>Switch de 24 puestos categoria 6</t>
  </si>
  <si>
    <t>TABLA TRAPEZOIDAL ZAPAN 0.25X0.75X0.55M</t>
  </si>
  <si>
    <t>TABLERO BIFASICO 8 CIRCUITOS **</t>
  </si>
  <si>
    <t>TABLERO EN ACRILICO 2X1</t>
  </si>
  <si>
    <t>TABLERO TRIF S/P 6 CIRCUITOS</t>
  </si>
  <si>
    <t>TABLON GRES 12.5X26CM**</t>
  </si>
  <si>
    <t>TALADRO MANUAL INALAMBRICO</t>
  </si>
  <si>
    <t>Tamizado (granul.) especial para mezcla **</t>
  </si>
  <si>
    <t>TANDEM 3 PUESTOS</t>
  </si>
  <si>
    <t>Tapa Juntas Laterales para cortasol**</t>
  </si>
  <si>
    <t>TAPA LUZ PARA PUERTA MADERA</t>
  </si>
  <si>
    <t>TAPA PARA TABLERO **</t>
  </si>
  <si>
    <t>TAPA REGISTRO ALUMIN. 20X30CM</t>
  </si>
  <si>
    <t>TAPON COBRE 1" **</t>
  </si>
  <si>
    <t>Tapón Roscado Ø3" PVC</t>
  </si>
  <si>
    <t>Tapòn Soldado PVCP 11/4"</t>
  </si>
  <si>
    <t>TEE COBRE 1"</t>
  </si>
  <si>
    <t>TEE CPVC 1 1/2"</t>
  </si>
  <si>
    <t>TEE CPVC 3/4"</t>
  </si>
  <si>
    <t>Teja zinc No. 10 de 3.05m x 0.8m calibre 33 **</t>
  </si>
  <si>
    <t>Tensor 5/16"</t>
  </si>
  <si>
    <t>TERMINAL APADTADOR PVC 3"</t>
  </si>
  <si>
    <t>TERMINAL APADTADOR PVC 6"</t>
  </si>
  <si>
    <t>TERMINAL BORNA No. 4</t>
  </si>
  <si>
    <t>TERMINAL IMC 3"</t>
  </si>
  <si>
    <t>TESTERO EN MADERA (0.50X1.00M)</t>
  </si>
  <si>
    <t>TOMA AEREA 15AMP-USO INDUST.-RETIE</t>
  </si>
  <si>
    <t>TOMA DE MUESTRAS PARA CBR INALTERADO</t>
  </si>
  <si>
    <t>toma monofasica regulada u hospitalaria</t>
  </si>
  <si>
    <t>TOMA RJ45 Cat 6 AMP</t>
  </si>
  <si>
    <t>toma sonido</t>
  </si>
  <si>
    <t>toma trifasica incrustar</t>
  </si>
  <si>
    <t>TOPE PARA PUERTA EN ACERO</t>
  </si>
  <si>
    <t>Tornilllo Fija T Eter,punta broca 12.5 cm Galv cal</t>
  </si>
  <si>
    <t>Tornillo antirobo flux. electr.</t>
  </si>
  <si>
    <t>TORNILLO CANALETA 90 de Traba</t>
  </si>
  <si>
    <t>TORNILLO CARRIAJE 5/16" X 2"</t>
  </si>
  <si>
    <t>TORNILLO FIJACIÒN DE TEJA ETERNIT</t>
  </si>
  <si>
    <t>TORNILLO HEXAGONAL 1/2" x 1"</t>
  </si>
  <si>
    <t>tornillo hexagonal punta broca 10"x1/2"</t>
  </si>
  <si>
    <t>TORNILLO LAMINA No. 10 X 11/2</t>
  </si>
  <si>
    <t>TORNILLO NEGRO PARA MADERA 6"x1"</t>
  </si>
  <si>
    <t>TOTALIZADOR GENERAL 3X70A</t>
  </si>
  <si>
    <t>TRACTOR CORTA CESPED **</t>
  </si>
  <si>
    <t>transporte y evacuación de lodos</t>
  </si>
  <si>
    <t>Triplex 6.5mm</t>
  </si>
  <si>
    <t>tripode soporte cañon aereo de 3"</t>
  </si>
  <si>
    <t>Triturado 1/2"</t>
  </si>
  <si>
    <t>TRONZADORA DE METALES 14 '' DEWALT</t>
  </si>
  <si>
    <t>TUBO 1 1/4" PVCP - RDE-21</t>
  </si>
  <si>
    <t>TUBO ACERO AL CARBON C/C SCH-40-3"</t>
  </si>
  <si>
    <t>TUBO ACERO NEGRO 11/2" e=2.5mm</t>
  </si>
  <si>
    <t>TUBO ACERO NEGRO 3" e=2.5mm</t>
  </si>
  <si>
    <t>TUBO COBRE 1" RIGIDO L **</t>
  </si>
  <si>
    <t>TUBO COBRE 2 1/2" RIGIDO L **</t>
  </si>
  <si>
    <t>TUBO CONDUIT EMT 1½"</t>
  </si>
  <si>
    <t>Tubo Estructural abierto 5"x2" espesor 1.5mm</t>
  </si>
  <si>
    <t>Tubo fluorescente 1x17 W</t>
  </si>
  <si>
    <t>TUBO FLUORESCENTE T5 39W</t>
  </si>
  <si>
    <t>Tubo galvanizado 1/2¨ e=2.5mm</t>
  </si>
  <si>
    <t>TUBO GALVANIZADO 2" CAL. 0.128" X 6MTS</t>
  </si>
  <si>
    <t>TUBO IMC 2"</t>
  </si>
  <si>
    <t>TUBO IMC 3"</t>
  </si>
  <si>
    <t>TUBO PRESION RDE-9 1/2".</t>
  </si>
  <si>
    <t>Tubo PVC 1 1/2¨</t>
  </si>
  <si>
    <t>TUBO PVC 4" PARA CANALIZACION</t>
  </si>
  <si>
    <t>Tubo PVC Conduit 1 1/4¨</t>
  </si>
  <si>
    <t>TUBO PVC PRESIÓN Ø1/2" RDE-21</t>
  </si>
  <si>
    <t>TUBO RECTANGULAR 1"X2" X 6MTS</t>
  </si>
  <si>
    <t>TUBO RECTANGULAR DE 80X40X2.0mm x6mts</t>
  </si>
  <si>
    <t>TUERCA HEXAGONAL 1/2"</t>
  </si>
  <si>
    <t>TUERCA HEXAGONAL 1/4" ZINCADA</t>
  </si>
  <si>
    <t>TUERCA HEXAGONAL 3/8" ZINCADA</t>
  </si>
  <si>
    <t>TUERCA HEXAGONAL 5/16" + ARANDELA 5/16"</t>
  </si>
  <si>
    <t>UNION EXTERNA – SNAP TYPE ADS 10”</t>
  </si>
  <si>
    <t>UNION EXTERNA – SNAP TYPE ADS 6”</t>
  </si>
  <si>
    <t>UNION EXTERNA – SNAP TYPE ADS 8”</t>
  </si>
  <si>
    <t>UNION GALV IMC 1 1/4"</t>
  </si>
  <si>
    <t>UNION GALV IMC 1"</t>
  </si>
  <si>
    <t>UNION GALV IMC 1/2"</t>
  </si>
  <si>
    <t>UNION GALV IMC 3/4"</t>
  </si>
  <si>
    <t>UNION PVC CONDUIT 3"</t>
  </si>
  <si>
    <t>Válvula de bola gas 1 1/2"</t>
  </si>
  <si>
    <t>Válvula de bola gas 2"</t>
  </si>
  <si>
    <t>VARILLA ROSCADA 3/8" ZINCADA</t>
  </si>
  <si>
    <t>Vegetación Arbustiva Rastrera</t>
  </si>
  <si>
    <t>VIDRIO LAMINADO TRANS. PEATONAL 5+5</t>
  </si>
  <si>
    <t>Vigueta 41.3mmX2.44mm</t>
  </si>
  <si>
    <t>Win plástico x 2.40 metros **</t>
  </si>
  <si>
    <t>YEE ADVAN EDGE DE 8” A 10”</t>
  </si>
  <si>
    <t>YEE ADVAN EDGE DE 8”A 6"</t>
  </si>
  <si>
    <t>YUMBOLON 2 mm</t>
  </si>
  <si>
    <t>ZOCALO GRANITO PERLADO</t>
  </si>
  <si>
    <t>COSTOS DIRECTOS OPERACIONALES: ALQUILER DE EQUIPOS, ENSAYOS DE LABORATORIO, SUMINISTROS Y OTROS ELEMENTOS</t>
  </si>
  <si>
    <t>EJECUCION Y VIGENCIA (DÍAS)</t>
  </si>
  <si>
    <t>II. + III. SUBTOTAL EQUIPOS Y ENSAYOS DE LABORATORIO</t>
  </si>
  <si>
    <t>RESUMEN</t>
  </si>
  <si>
    <t>SUBTOTAL</t>
  </si>
  <si>
    <t>IVA (19%)</t>
  </si>
  <si>
    <t>DÍAS EFECTIVOS</t>
  </si>
  <si>
    <t>TOTAL DEDICACIÓN
PROM / MES</t>
  </si>
  <si>
    <t>Asesor Director</t>
  </si>
  <si>
    <t>Ingeniero Residente de Interventoría</t>
  </si>
  <si>
    <t>Arquitecto Residente de Interventoría</t>
  </si>
  <si>
    <t>Prof. En Calidad de Obra Ing o Arq</t>
  </si>
  <si>
    <t>SISO Ingeniero o arq.</t>
  </si>
  <si>
    <t>Auxiliar Administrativo</t>
  </si>
  <si>
    <t>Especialista PMI</t>
  </si>
  <si>
    <t>Abogado espe. En contratación pública</t>
  </si>
  <si>
    <t>VALOR TOTAL DE POLIZAS</t>
  </si>
  <si>
    <t>Biólogo</t>
  </si>
  <si>
    <t>AceroEstruct.PuentePetaonalTipoTransmilenio</t>
  </si>
  <si>
    <t>RLL</t>
  </si>
  <si>
    <t>Cinta Bandit 1/2"***</t>
  </si>
  <si>
    <t>HIERRO A-40 Liso/Rect 1" Kg</t>
  </si>
  <si>
    <t>HIERRO A-40 Liso/Rect 1" ML</t>
  </si>
  <si>
    <t>HIERRO PR-60 Corru/Fig 1" Kg</t>
  </si>
  <si>
    <t>HIERRO PR-60 Corru/Fig 1" ML</t>
  </si>
  <si>
    <t>LAMINA ALFAJOR</t>
  </si>
  <si>
    <t>Malla Expandida Tipo EXR-12 de Hierro Cal.22.</t>
  </si>
  <si>
    <t>PerfilEstructuralAcero4"x2"x2mm - 6m</t>
  </si>
  <si>
    <t>ARENA LAVADA DE RIO (Sin Transporte)</t>
  </si>
  <si>
    <t>BASE GRANULAR BG-1 (INVIAS) + Transp.</t>
  </si>
  <si>
    <t>BTO</t>
  </si>
  <si>
    <t>CONCRETO 1500 PSI Acelerado Fraguado Gr=1"</t>
  </si>
  <si>
    <t>CONCRETO 2500 PSI (175N) Ocre GF ***</t>
  </si>
  <si>
    <t>Recebo Comun sin transporte</t>
  </si>
  <si>
    <t>Triturado3/4"SinTransporte</t>
  </si>
  <si>
    <t>ADOQUIN ESPAÑOL E= 6CM STA/FE 6x10x20</t>
  </si>
  <si>
    <t>bloque 15 x 20 x 40 12 mpa gris 15.0 kg ntc 4026</t>
  </si>
  <si>
    <t>bloque concreto tipo tolete 15 x 10 x 40 color are</t>
  </si>
  <si>
    <t>Celulosa ref.K13 en 11/2"</t>
  </si>
  <si>
    <t>Cielo raso en listones de madera de pino 9 x 4 cm</t>
  </si>
  <si>
    <t>CieloFalsoPanelAcusticoFibra de vidrio+Estructura</t>
  </si>
  <si>
    <t>Fibtra de Vidrio Black Theater 2" A</t>
  </si>
  <si>
    <t>Fibtra de Vidrio Black Theater 2" B</t>
  </si>
  <si>
    <t>LENTE FIJA PROYECTORA 5 MTS</t>
  </si>
  <si>
    <t>Proyector PowerLite Pro G7100 c/ Lente estándar</t>
  </si>
  <si>
    <t>CanalMetalic.Cal.20Des:1.50mInc.Pint+Anclajes</t>
  </si>
  <si>
    <t>EstructuraCubiertaVidrio y lucernarioa(Sum+In</t>
  </si>
  <si>
    <t>Lamina Sika drenaje 32T</t>
  </si>
  <si>
    <t>Teja Ajota Policarbonato A-360 Ajover (3.60x0.83m</t>
  </si>
  <si>
    <t>Teja Sanwich Aluzinc Cal.26+poliuretano525C</t>
  </si>
  <si>
    <t>TejaGip Clase 7color T3 CristalPrismaxPanel a 42</t>
  </si>
  <si>
    <t>ACCESORIOS - GL - CDRC</t>
  </si>
  <si>
    <t>GL</t>
  </si>
  <si>
    <t>AdoquínConcretoPentagonal-14x14x14x14x10x6</t>
  </si>
  <si>
    <t>Alfombra alf.nal.inspiracion nube de Alfa en Nylon</t>
  </si>
  <si>
    <t>DD</t>
  </si>
  <si>
    <t>Baldosa flex 50x50 lisa EPDM 100% color 1.7 cm</t>
  </si>
  <si>
    <t>Baldosa micrograno perla (NL)-C trafico comercial</t>
  </si>
  <si>
    <t>Enchape ceramica 25x25 ticino verde corona</t>
  </si>
  <si>
    <t>ENCHAPE CLASICA VALENCIA 25*35 CRNA</t>
  </si>
  <si>
    <t>lechada y pegante para zocalo media caña CRDC</t>
  </si>
  <si>
    <t>LIMO ARCILLOSO INCLUYE TRANS</t>
  </si>
  <si>
    <t>MUEBLES - GL - CDRC</t>
  </si>
  <si>
    <t>Piedra Royal dorado e: 2 cm</t>
  </si>
  <si>
    <t>Piedra Royal verde espesor: 2 cm</t>
  </si>
  <si>
    <t>Piedra Royal verde espesor: 8 cm</t>
  </si>
  <si>
    <t>Piso-vinilo liston diseño madera trafiComerMalibu</t>
  </si>
  <si>
    <t>Piso-vinilo liston diseño madera trafiComerRenova</t>
  </si>
  <si>
    <t>Piso-viniloRolloDiseñoGeomCipresMarbellaGris</t>
  </si>
  <si>
    <t>Piso en vinilo rollo diseño geometrico trafico com</t>
  </si>
  <si>
    <t>Piso en vinilo rollo Renova ref. espiritGris-claro</t>
  </si>
  <si>
    <t>Piso Mikonos Ard 33,8 x 33,8 corona o similar</t>
  </si>
  <si>
    <t>Piso Mikonos Ard 33.8 x 33.8 Corona o Similar</t>
  </si>
  <si>
    <t>PisoCauchoNegroGimnasio50x50 (Sumin+Instal)</t>
  </si>
  <si>
    <t>POLIURETANO 3" (2.00 m X 1.00 m)</t>
  </si>
  <si>
    <t>Rejilla industrial transitable tipoA Taesmet CDRC</t>
  </si>
  <si>
    <t>SUM PEGANTE POLIURETANO</t>
  </si>
  <si>
    <t>TABLETA ECOCERAMICA (CORAL 20*20 ALFA)</t>
  </si>
  <si>
    <t>Tableta tipo 24x6x3.5 Yomasa o equivalente</t>
  </si>
  <si>
    <t>Alquiler de Contenedor para oficina obra (20 Pies)</t>
  </si>
  <si>
    <t>ALQUILER PLUMA GRUA - 500 KG</t>
  </si>
  <si>
    <t>APISONADOR CANGURO GASOLINA (DIA)</t>
  </si>
  <si>
    <t>APISONADOR CANGURO GASOLINA (MES)</t>
  </si>
  <si>
    <t>SMN</t>
  </si>
  <si>
    <t>CAMION 3 TONELADAS</t>
  </si>
  <si>
    <t>Estructura especial de encofrado para tablilla</t>
  </si>
  <si>
    <t>M2/DD</t>
  </si>
  <si>
    <t>FORMALETA METALICA BORDE LOSA - M2</t>
  </si>
  <si>
    <t>FORMALETA METALICA COLUMNA Ø 0.60x3.00</t>
  </si>
  <si>
    <t>FORMALETA METALICA COLUMNA Ø 0.75x3.00</t>
  </si>
  <si>
    <t>FORMALETA METALICA COLUMNA Ø 0.90x3.00</t>
  </si>
  <si>
    <t>MOTOBOMBA ALTA PRESIÓN 2-3" (SUMERG)</t>
  </si>
  <si>
    <t>Tablilla pino para cara de contacto - venta-4usos</t>
  </si>
  <si>
    <t>ANTENA DE CONTROL NLTAIR G2</t>
  </si>
  <si>
    <t>BOQUILLA DE INYECCION PARED</t>
  </si>
  <si>
    <t>Cámara Segurid AHD 1080P antiv varifocal</t>
  </si>
  <si>
    <t>Derechos y legalización de redes</t>
  </si>
  <si>
    <t>Dispensador papel acero inoxidable AA-845**</t>
  </si>
  <si>
    <t>Equipo de presión preensamblado agua potable A</t>
  </si>
  <si>
    <t>FILTRO EN FIBRA DE VIDRIO ø60"X102"</t>
  </si>
  <si>
    <t>INYECTOR PARA PISCINA</t>
  </si>
  <si>
    <t>Mesa controladoralp ptz Controller 3d Sdk95</t>
  </si>
  <si>
    <t>PLANTA POTABILIZACIÓN DE AGUAS LLUVIAS</t>
  </si>
  <si>
    <t>JGO</t>
  </si>
  <si>
    <t>SISTEMA ANTENA COMUNAL - SALIDA</t>
  </si>
  <si>
    <t>SISTEMA DE DETECCIÓN DE INCENDIO</t>
  </si>
  <si>
    <t>UPS 3 KVA Monofasica</t>
  </si>
  <si>
    <t>AZAFATE PERFORADO GN2/3</t>
  </si>
  <si>
    <t>AZAFATES Ó FUENTES EN ACERO INOX</t>
  </si>
  <si>
    <t>CAMPANA EXTRACTORA</t>
  </si>
  <si>
    <t>CAMPANA EXTRACTORA TIPO PLAFÓN</t>
  </si>
  <si>
    <t>CANASTILLA DE PALANCA 4" TS.</t>
  </si>
  <si>
    <t>COMBIFRY</t>
  </si>
  <si>
    <t>CONGELADOR VERTICAL DE 23 PIES</t>
  </si>
  <si>
    <t>DESLIZADOR DE BANDEJAS</t>
  </si>
  <si>
    <t>DISPENSADOR DE BEBIDAS FRÍAS</t>
  </si>
  <si>
    <t>DUCHA DE MESA CON SOPORTE A PARED</t>
  </si>
  <si>
    <t>ESTANTERÍA SÓLIDA</t>
  </si>
  <si>
    <t>ESTANTERIA VENTILADA EN ACERO</t>
  </si>
  <si>
    <t>ESTUFA A GAS 4 FOGONES</t>
  </si>
  <si>
    <t>ESTUFA A GAS TIPO ENANA</t>
  </si>
  <si>
    <t>EXTRACTOR CENTRÍFUGO</t>
  </si>
  <si>
    <t>FILTRO PARA CAMPANAS DE EXTRACCIÓN</t>
  </si>
  <si>
    <t>HORNO SELF COOKING CENTER</t>
  </si>
  <si>
    <t>JUEGO DE 4 RUEDAS DE 4". IMSA</t>
  </si>
  <si>
    <t>KIT CONEXIÓN PARA HORNO RATIONAL</t>
  </si>
  <si>
    <t>KIT DE 8 DISCOS PARA PROCESADORES</t>
  </si>
  <si>
    <t>KIT DE MANGUERAS PARA (2) AGUAS</t>
  </si>
  <si>
    <t>LAMPARA TIPO MARINO INDUSTRIAL</t>
  </si>
  <si>
    <t>LAVAMANOS QUIRÚRGICO A PARED</t>
  </si>
  <si>
    <t>LAVAVAJILLAS ELECTRICO LC900</t>
  </si>
  <si>
    <t>LICUADORA INDUSTRIAL VOLCABLE</t>
  </si>
  <si>
    <t>MANGUERA PARA GAS ACOPLES RÁPIDOS.</t>
  </si>
  <si>
    <t>MAQUINA PELADORA DE TUBÉRCULOS</t>
  </si>
  <si>
    <t>MESA DE APOYO TIPO ESCABILADERO</t>
  </si>
  <si>
    <t>MESA DE TRABAJO TIPO SOBRE PARED</t>
  </si>
  <si>
    <t>MEZCLADOR A MESA DE 8" Y CUELLO DE 10</t>
  </si>
  <si>
    <t>MOSTRADOR DE AUTOSERVICIO</t>
  </si>
  <si>
    <t>MUEBLE BASE PARA EQUIPOS</t>
  </si>
  <si>
    <t>PARRILLA COMBIGRILL 1/1</t>
  </si>
  <si>
    <t>PASTILLAS CARE CONTROL RATIONAL</t>
  </si>
  <si>
    <t>PASTILLAS DE DETERGENTE RATIONAL</t>
  </si>
  <si>
    <t>PLACA PARA PICAR EN ULTRAPOL</t>
  </si>
  <si>
    <t>PLANCHA ASADORA A GAS</t>
  </si>
  <si>
    <t>REFRIGERADOR VERTICAL, CAP. 50 PIES</t>
  </si>
  <si>
    <t>REJILLAS Y BANDEJAS PARA CARCAMOS</t>
  </si>
  <si>
    <t>REPISA DE SOBRE MESA DOBLE</t>
  </si>
  <si>
    <t>REPISA DE SOBRE MESA SENCILLO</t>
  </si>
  <si>
    <t>REPISA DE SOBRE PARED</t>
  </si>
  <si>
    <t>SARTEN VOLCABLE A GAS</t>
  </si>
  <si>
    <t>SECCIÓN BANDEJERO CUBIERTERO.</t>
  </si>
  <si>
    <t>SECCIÓN CALIENTE CON CALEFACCIÓN</t>
  </si>
  <si>
    <t>SECCIÓN CUBIERTERO DE SOBRE MESA.</t>
  </si>
  <si>
    <t>SECCIÓN REFRIGERADA.</t>
  </si>
  <si>
    <t>SHUT EN NEOPRENO.</t>
  </si>
  <si>
    <t>SIFON INDUSTRIAL EN ALUMINIO DE 1 ½'</t>
  </si>
  <si>
    <t>SISTEMA DE ARRANQUE, PARADA Y CONTROL</t>
  </si>
  <si>
    <t>SUPERSPIKE PARA 8 POLLOS (2.9 LB).</t>
  </si>
  <si>
    <t>TANQUE O POCETA PARA LAVADO</t>
  </si>
  <si>
    <t>TRAMPA PARA GRASAS</t>
  </si>
  <si>
    <t>TRANSPORTE, IZAJE, INSTALACION</t>
  </si>
  <si>
    <t>VÁLVULA DE PEDAL PARA (2) AGUAS</t>
  </si>
  <si>
    <t>VENTANA PLEGABLE</t>
  </si>
  <si>
    <t>Arandela Galv + Tuerca 3/8"</t>
  </si>
  <si>
    <t>Candado anticizalla 90mm (suministro)</t>
  </si>
  <si>
    <t>CHAZO DE EXPANSION DE1/4" x 2 1/4"</t>
  </si>
  <si>
    <t>CLAVIJA ELECTRICA 15 AMP 110V</t>
  </si>
  <si>
    <t>DILATACION EN COBRE (NO USAR)</t>
  </si>
  <si>
    <t>ESCALERA TIPO TIJERA INDUSTRIAL 4 PASOS</t>
  </si>
  <si>
    <t>FLEXOMETRO 8M REF. 30626</t>
  </si>
  <si>
    <t>Grapa 1 1/4 x 9</t>
  </si>
  <si>
    <t>GRAPA METALICA CERCA DE 1”</t>
  </si>
  <si>
    <t>LAMINA DE ZINC LISA 2,24 X 0,90 M CALIBRE 34</t>
  </si>
  <si>
    <t>PALUSTRE MANGO MADERA 8"</t>
  </si>
  <si>
    <t>PERNO 3/8 X 3/4 "EXPANSIVO</t>
  </si>
  <si>
    <t>PICA 4.5 Lb con Cabo</t>
  </si>
  <si>
    <t>SERRUCHO 20" MANGO MADERA</t>
  </si>
  <si>
    <t>TORNILLO 5/32"X1/2" Cabeza Redonda</t>
  </si>
  <si>
    <t>Tornillo Hexagonal G-2 R.O. 1/4 X 3" Doble arandel</t>
  </si>
  <si>
    <t>TORNILLO LAMINA ZINCADO No. 10X2"</t>
  </si>
  <si>
    <t>TORNILLO MET GALV BRISTOL 1/2"X1" GR-5</t>
  </si>
  <si>
    <t>Barra de seguridad en acero inosidable 18" ref 706</t>
  </si>
  <si>
    <t>Barra de Seguridad Horizontal en L</t>
  </si>
  <si>
    <t>Barra de Seguridad plegable para baños</t>
  </si>
  <si>
    <t>Cambiador de pañal en polipropileno</t>
  </si>
  <si>
    <t>GRIFERIA LAVAMANOS 4" LAZIO O SIMILAR</t>
  </si>
  <si>
    <t>Griferia lavamanos de mesa de push antivandalico</t>
  </si>
  <si>
    <t>grifo de pared de push antivandalico ref. 70133000</t>
  </si>
  <si>
    <t>grifo incrustado para ducha ref. tig o equivalente</t>
  </si>
  <si>
    <t>papelera metalica acero inoxidable ref. 706630001</t>
  </si>
  <si>
    <t>Piedra royal dorado e: 3 cm</t>
  </si>
  <si>
    <t>portarollos metalico de papel higiénico circular a</t>
  </si>
  <si>
    <t>Regadera antivandalica para ducha ref. tda-01 de t</t>
  </si>
  <si>
    <t>REGISTRO BOLA Ø3"</t>
  </si>
  <si>
    <t>repisa metalica acero inoxidable</t>
  </si>
  <si>
    <t>Sanitario infantil ref. kiddy blanco 501101001 de</t>
  </si>
  <si>
    <t>silla de seguridad plegable para duchas ref. 70653</t>
  </si>
  <si>
    <t>CLARIFICADOR</t>
  </si>
  <si>
    <t>Hidroretenedor</t>
  </si>
  <si>
    <t>GR</t>
  </si>
  <si>
    <t>MANTO LIDER EDIL 3 mm (O SIMILARES)</t>
  </si>
  <si>
    <t>PROTECTOR HIDROFUGANTE WPC</t>
  </si>
  <si>
    <t>Sarnafil G-476-151 (2x20m)</t>
  </si>
  <si>
    <t>Sika Unitherm W Sika o equivalente</t>
  </si>
  <si>
    <t>ABRAZADERA METALICA DOBLE ALA 3/4"</t>
  </si>
  <si>
    <t>Abrazadera Tipo Pera/Trapecio 6"</t>
  </si>
  <si>
    <t>Adaptador terminal campana</t>
  </si>
  <si>
    <t>ADAPTADOR TERMINAL CAMPANA PVC DB 3"</t>
  </si>
  <si>
    <t>ADAPTADOR TERMINAL CAMPANA PVC DB 4"</t>
  </si>
  <si>
    <t>ADAPTADOR TERMINAL PVC DB 6"</t>
  </si>
  <si>
    <t>Aislador snap para Alambrón CDRC Cometas</t>
  </si>
  <si>
    <t>ALAMBRE AISLADO #8 THHN-THWN 90 600V</t>
  </si>
  <si>
    <t>ALAMBRE CU DESNUDO #10 AWG</t>
  </si>
  <si>
    <t>ALAMBRE Cu DESNUDO #12 AWG</t>
  </si>
  <si>
    <t>ALAMBRON ALUMINIO 8MM</t>
  </si>
  <si>
    <t>Alarma de haces opticos - Juego de Postes señal i</t>
  </si>
  <si>
    <t>Altavoz colgante LS1-UC20E-1-US</t>
  </si>
  <si>
    <t>Altavoz de caja, montaje en muro LBC3018/01</t>
  </si>
  <si>
    <t>Amarres pasticos 20 cm x 1</t>
  </si>
  <si>
    <t>Amplificador PVA-2P500</t>
  </si>
  <si>
    <t>ANALIZADOR DE RED</t>
  </si>
  <si>
    <t>ANCLA METALICA MULTIUSO</t>
  </si>
  <si>
    <t>Anunciador remoto LCD, UL, ULC RLCD-C-SP</t>
  </si>
  <si>
    <t>ARRANCADOR DIRECTO SIEMENS 22-32</t>
  </si>
  <si>
    <t>ARRANCADOR SUAVE SIEMENS 45A</t>
  </si>
  <si>
    <t>Aviso salida emergencia NEW LIGHTING</t>
  </si>
  <si>
    <t>Aviso simbolo de riesgo electrico</t>
  </si>
  <si>
    <t>BANCO DE CAPACITORES DE 115 KVAR</t>
  </si>
  <si>
    <t>Banda Plastica CORAZA FLEXIBLE</t>
  </si>
  <si>
    <t>BANDEJA PORTA EQUIPO RACK</t>
  </si>
  <si>
    <t>BANDEJA TIPO MALLA DE 20 cm</t>
  </si>
  <si>
    <t>BANDEJA TIPO MALLA DE 40 cm</t>
  </si>
  <si>
    <t>BARANDA PLASTICA CORAZA FLEXIBLE</t>
  </si>
  <si>
    <t>BARRAJE DE 15X7CM X1/4"</t>
  </si>
  <si>
    <t>Barraje de Tierra TGB CDRC Cometas</t>
  </si>
  <si>
    <t>Barraje de Tierra TMGB CDRC Cometas</t>
  </si>
  <si>
    <t>Barraje rectangular en cobre con termoencogible</t>
  </si>
  <si>
    <t>Base detector estandar 43SM5KB</t>
  </si>
  <si>
    <t>base para punta captadora</t>
  </si>
  <si>
    <t>Base para sensor de humo</t>
  </si>
  <si>
    <t>BASE PLASTICA</t>
  </si>
  <si>
    <t>Base universal 90° para punta 5/8" en cobre</t>
  </si>
  <si>
    <t>BATERIA</t>
  </si>
  <si>
    <t>Bateria panel 12V 24A 12V24A</t>
  </si>
  <si>
    <t>Baterias 12 VDC 50Ah 12VDC50Ah</t>
  </si>
  <si>
    <t>Borna terminal estañada 1/0</t>
  </si>
  <si>
    <t>Borna terminal estañada 10</t>
  </si>
  <si>
    <t>Borna terminal estañada 2</t>
  </si>
  <si>
    <t>Borna terminal estañada 2/0</t>
  </si>
  <si>
    <t>Borna terminal estañada 250 KCMIL</t>
  </si>
  <si>
    <t>Borna terminal estañada 4</t>
  </si>
  <si>
    <t>Borna terminal estañada 4/0</t>
  </si>
  <si>
    <t>Borna terminal estañada 500 Kcmil</t>
  </si>
  <si>
    <t>Borna terminal estañada 6</t>
  </si>
  <si>
    <t>Borna terminal estañada 8</t>
  </si>
  <si>
    <t>Botón de pánico inalámbrico PG9938</t>
  </si>
  <si>
    <t>Botón de pánico sencillo N.A SS075</t>
  </si>
  <si>
    <t>Botón de salida iluminado, anti vandálico</t>
  </si>
  <si>
    <t>Botonera proporciona 3 BOTONES</t>
  </si>
  <si>
    <t>BREAKER INDUSTRIAL 3X100 REG</t>
  </si>
  <si>
    <t>BREAKER INDUSTRIAL 3X125 A, 25 KA</t>
  </si>
  <si>
    <t>BREAKER INDUSTRIAL 3X150 A, 25 KA</t>
  </si>
  <si>
    <t>BREAKER INDUSTRIAL 3X300 A, 25 KA</t>
  </si>
  <si>
    <t>BREAKER INDUSTRIAL 3X450 A, 25 KA</t>
  </si>
  <si>
    <t>BREAKER INDUSTRIAL 3X50 A 3X150, 25 KA</t>
  </si>
  <si>
    <t>BREAKER Totalizador industrial 3x30Amp.</t>
  </si>
  <si>
    <t>Burbuja ignífuga LBC3080/11</t>
  </si>
  <si>
    <t>BYPASS 50A/10KA 5 HILOS</t>
  </si>
  <si>
    <t>Cable 1/0 Cu PE LS-HF-FR</t>
  </si>
  <si>
    <t>Cable 2 Cu PE LS-HF-FR</t>
  </si>
  <si>
    <t>Cable 2/0 Cu PE LS-HF-FR</t>
  </si>
  <si>
    <t>Cable 250 Cu PE LS-HF-FR</t>
  </si>
  <si>
    <t>Cable 2X18 polarizado retardante llama</t>
  </si>
  <si>
    <t>Cable 4 Cu PE LS-HF-FR</t>
  </si>
  <si>
    <t>Cable 4/0 Cu PE LS-HF-FR</t>
  </si>
  <si>
    <t>Cable 6 Cu PE LS-HF-FR</t>
  </si>
  <si>
    <t>Cable 8 Cu PE LS-HF-FR</t>
  </si>
  <si>
    <t>CABLE Al LSZH 250 KCMIL</t>
  </si>
  <si>
    <t>Cable Aluminio 4/0 AWG 600 V 75°C</t>
  </si>
  <si>
    <t>Cable Aluminio N°2 serie 8.000</t>
  </si>
  <si>
    <t>Cable Cobre desnudo N°6</t>
  </si>
  <si>
    <t>Cable Cu desnudo # 2/0 enterrado</t>
  </si>
  <si>
    <t>CABLE Cu LSZH 1/0 AWG</t>
  </si>
  <si>
    <t>CABLE Cu LSZH 10 AWG</t>
  </si>
  <si>
    <t>CABLE Cu LSZH 2 AWG</t>
  </si>
  <si>
    <t>CABLE Cu LSZH 2/0 AWG</t>
  </si>
  <si>
    <t>CABLE Cu LSZH 4 AWG</t>
  </si>
  <si>
    <t>CABLE Cu LSZH 4/0 Kcmil</t>
  </si>
  <si>
    <t>CABLE Cu LSZH 500 Kcmil</t>
  </si>
  <si>
    <t>CABLE Cu LSZH 6 AWG</t>
  </si>
  <si>
    <t>CABLE Cu LSZH 8 AWG</t>
  </si>
  <si>
    <t>Cable dali 2x16awg</t>
  </si>
  <si>
    <t>Cable de control GRX-360</t>
  </si>
  <si>
    <t>Cable de Fibra 12 Fibres 200 M</t>
  </si>
  <si>
    <t>Cable de Fibra 12 Fibres 230 M</t>
  </si>
  <si>
    <t>Cable de Fibra 12 Fibres 270 M</t>
  </si>
  <si>
    <t>Cable de incendio 2X16 Honeywell</t>
  </si>
  <si>
    <t>CABLE ENCAUCHETADO 3X18</t>
  </si>
  <si>
    <t>Cable FTP categoría 6A blindado.</t>
  </si>
  <si>
    <t>Cable HDMI 4K 15m</t>
  </si>
  <si>
    <t>Cable HDMI CDRC Cometas</t>
  </si>
  <si>
    <t>CABLE UTP CAT 6A</t>
  </si>
  <si>
    <t>Cable VGA CDRC Cometas</t>
  </si>
  <si>
    <t>CABLE XLPE 4/0 AWG 35 kV IL 133%</t>
  </si>
  <si>
    <t>CAJA AE-308 - CODENSA--MEDIDOR</t>
  </si>
  <si>
    <t>CAJA DE REGISTRO DE 220X175X150 CM</t>
  </si>
  <si>
    <t>CAJA INTERPERIE 2 MEDIDORES</t>
  </si>
  <si>
    <t>Caja metálica pequeña expansoras tamper</t>
  </si>
  <si>
    <t>CAJA OCTOGONAL TIPO E (1 ACCESO) DE 3/4"</t>
  </si>
  <si>
    <t>CAJA RAWELT 4 SALIDAS 3/4"-2.400 (4X4)</t>
  </si>
  <si>
    <t>CAJA RAWELT OCTOGONAL</t>
  </si>
  <si>
    <t>Caja Trifasica 12 circuitos espacio para Tot + Pue</t>
  </si>
  <si>
    <t>Caja Trifasica 18 circuitos espacio para Tot + Pue</t>
  </si>
  <si>
    <t>Caja Trifasica 30 circuitos espacio para Tot + Pue</t>
  </si>
  <si>
    <t>CAJAS WIREMOLD LEGRAND</t>
  </si>
  <si>
    <t>CANALETA METALICA DE 5X12X240cm</t>
  </si>
  <si>
    <t>CARCAMOS SUBESTACION</t>
  </si>
  <si>
    <t>Cargador de baterias PLN-24CH12</t>
  </si>
  <si>
    <t>Celda de ent y/o salid seccionad de operacion</t>
  </si>
  <si>
    <t>Celda de protección para transformador tipo seco</t>
  </si>
  <si>
    <t>Certificación Retie Predio IDU-La Candelaria</t>
  </si>
  <si>
    <t>CHAZO PARA TORNILLO 1/8"X1-1/4</t>
  </si>
  <si>
    <t>Cinta Bandit 5/8"***</t>
  </si>
  <si>
    <t>Cinta led iluminacion indirecta 3000k (rollo 6m)</t>
  </si>
  <si>
    <t>Cinta led iluminacion indirecta value flex power</t>
  </si>
  <si>
    <t>Circuit Breaker Bipolar Enchufable 15-50A/10KA</t>
  </si>
  <si>
    <t>Circuit Breaker Tripolar Enchufable 3x15-50A/10KA</t>
  </si>
  <si>
    <t>Circuit Breaker Tripolar Tipo Industrial fijo 3x50</t>
  </si>
  <si>
    <t>Conectores bimetalicos para transicion de aluminio</t>
  </si>
  <si>
    <t>Control iluminacion piscina</t>
  </si>
  <si>
    <t>Controlador + Lector HID (Prox) 125kHz HID</t>
  </si>
  <si>
    <t>Controlador Biometrico + Lector HID</t>
  </si>
  <si>
    <t>Controlador para domos PTZ HDCVI IP NKB1000</t>
  </si>
  <si>
    <t>Controlador PVA-4CR12</t>
  </si>
  <si>
    <t>Dervivación en cruz uniones alambron</t>
  </si>
  <si>
    <t>Detector Humo Fotoeléctrico analogo UL FM V-PS</t>
  </si>
  <si>
    <t>Diferencial tipo AC 4 polos In: 40 A</t>
  </si>
  <si>
    <t>Disco duro 1 TB CDRC Cometas</t>
  </si>
  <si>
    <t>DISCO DURO 6TB SATA 6 GB/S, 64MB</t>
  </si>
  <si>
    <t>Domo Antivandálico IP IPC-HDBW2320RN-ZS</t>
  </si>
  <si>
    <t>DPS CLASE C 12 KA</t>
  </si>
  <si>
    <t>Driver 120-277 Vac 24 Vdc - CometaCRDC</t>
  </si>
  <si>
    <t>DUCTO CON FILTRO Y SILENCIADOR</t>
  </si>
  <si>
    <t>DUCTO EMT DE 1 1/4", INCLUYE ACCESORIOS</t>
  </si>
  <si>
    <t>DUCTO EN LÁMINA DE ACERO CR CALIBRE 14</t>
  </si>
  <si>
    <t>DUCTO IMC DE 3", INCLUYE ACCESORIOS</t>
  </si>
  <si>
    <t>DUCTO PVC DE 1/4" TIPO PESADO</t>
  </si>
  <si>
    <t>Electroimán de 600 lb</t>
  </si>
  <si>
    <t>Electroimán de 600 lb CDRC Cometas</t>
  </si>
  <si>
    <t>EM6Luminaria 150lm Para alturas de 4m</t>
  </si>
  <si>
    <t>ENLACE FIBRA OPTICA MONOMODO OM4</t>
  </si>
  <si>
    <t>Enrutador PVA-4R24</t>
  </si>
  <si>
    <t>EQUIPO DE PRUEBA INGENIERIA</t>
  </si>
  <si>
    <t>EQUIPO UV</t>
  </si>
  <si>
    <t>Estacion manual Accion doble UL FM GSA-M278</t>
  </si>
  <si>
    <t>Estación manual direccionable con stopper</t>
  </si>
  <si>
    <t>Expansor 8 zonas cableadas HSM2108</t>
  </si>
  <si>
    <t>FACEPLATE</t>
  </si>
  <si>
    <t>Fuente auxiliar de poder 12V 1A</t>
  </si>
  <si>
    <t>Fuente de 2,5A a 12VDC ST-2406-3AQ</t>
  </si>
  <si>
    <t>Fuente de 5A a 12VDC ST-2406-5A</t>
  </si>
  <si>
    <t>FUENTE DE PODER DE 1 AMP</t>
  </si>
  <si>
    <t>Gabinete</t>
  </si>
  <si>
    <t>Gabinete con barraje de 852A</t>
  </si>
  <si>
    <t>GABINETE EN LAMINA COLD ROLL CALIBRE 18</t>
  </si>
  <si>
    <t>Gabinete G-CH a 440V sobre poner exterior IP65</t>
  </si>
  <si>
    <t>GABINETE RACK 15U CDRC Cometas</t>
  </si>
  <si>
    <t>GABINETE RACK 45U CDRC Cometas</t>
  </si>
  <si>
    <t>Gabinete transformador Bateria de 12V-7A KIT3A</t>
  </si>
  <si>
    <t>Gabinete transformador Bateria de 12V-7A KIT5A</t>
  </si>
  <si>
    <t>Gancho de salvamento - Metalico con tubo</t>
  </si>
  <si>
    <t>GRAPA A VIGA COLGANTE PARA TUBO EMT</t>
  </si>
  <si>
    <t>GRAPA DEHN</t>
  </si>
  <si>
    <t>Grapa metálica galvanizada 1/8"</t>
  </si>
  <si>
    <t>iluminacion indirecta ref. value flex power 3000k</t>
  </si>
  <si>
    <t>Infrarrojo de doble tecnologia, antimascotas BV-60</t>
  </si>
  <si>
    <t>interruptor sencillo antiexplosivo</t>
  </si>
  <si>
    <t>INTERRUPTOR TIPO ENCHUFABLE 1X20 A</t>
  </si>
  <si>
    <t>Interruptor tipo industrial de 3x(320-800)A</t>
  </si>
  <si>
    <t>Interruptor tripolar enchufable I Nominal 40 A</t>
  </si>
  <si>
    <t>InterruptorTermomagnéticoIndust.3x100Amp</t>
  </si>
  <si>
    <t>JACK RJ45</t>
  </si>
  <si>
    <t>Kit de montaje luminaria Modullom</t>
  </si>
  <si>
    <t>Lectora de proximidad MiniProx</t>
  </si>
  <si>
    <t>licencia Standard Edition</t>
  </si>
  <si>
    <t>Luminaria adosar kombic (197x230 mm) 26w</t>
  </si>
  <si>
    <t>luminaria angular 90º de suspender</t>
  </si>
  <si>
    <t>luminaria de exterior city max 540 x 650 104w</t>
  </si>
  <si>
    <t>luminaria de sobreponer clx led 1219 x 4w 8667lm</t>
  </si>
  <si>
    <t>Luminaria emergencia led elmlt (318x95x127mm)</t>
  </si>
  <si>
    <t>Luminaria empotrada angular 90°</t>
  </si>
  <si>
    <t>Luminaria empotrada cielo (350x146x71 mm) 13w</t>
  </si>
  <si>
    <t>Luminaria empotrada compass adjustable</t>
  </si>
  <si>
    <t>Luminaria empotrada fil led g2 (1.137 x 50 x67)</t>
  </si>
  <si>
    <t>Luminaria empotrada kombic (22x106 mm) 25w</t>
  </si>
  <si>
    <t>Luminaria empotrada led (120x50x42 mm) 34,7w</t>
  </si>
  <si>
    <t>Luminaria exterior city (540x560 mm) 78w</t>
  </si>
  <si>
    <t>Luminaria hermetica led (1277x101) 63w</t>
  </si>
  <si>
    <t>luminaria hermetica led de sobreponer dunaled</t>
  </si>
  <si>
    <t>Luminaria LED para piscinas IntelliBrite 5G, 55W</t>
  </si>
  <si>
    <t>LUMINARÍA LED SPOT TRACK, 25W, 100-277V</t>
  </si>
  <si>
    <t>luminaria lineal de empotrar led g2 1.700x66x67m</t>
  </si>
  <si>
    <t>luminaria lineal de suspender led 100-240vac dali</t>
  </si>
  <si>
    <t>luminaria lineal de suspensión 1.137x50x67mm41w</t>
  </si>
  <si>
    <t>Luminaria proyector (635x280x150 mm) 480w</t>
  </si>
  <si>
    <t>Luminaria step light empotrar (80x142 mm) 1,2w</t>
  </si>
  <si>
    <t>Luminaria suspender fil led g2 (1700x66x67) 61w</t>
  </si>
  <si>
    <t>Luminaria suspender led pgx (406x203 mm) 54w</t>
  </si>
  <si>
    <t>Luminaria suspendida fil led g2 (1.137x50x67mm)</t>
  </si>
  <si>
    <t>luminaria SYLVANIA LED BLOCO LED</t>
  </si>
  <si>
    <t>LUMINARIA SYLVANIA PANEL LED RD 24 W</t>
  </si>
  <si>
    <t>LUMINARIA SYLVANIA PANEL LED SQ 40 W</t>
  </si>
  <si>
    <t>luminaria tipo proyector para areas deportivas ph</t>
  </si>
  <si>
    <t>Luminaria uplight led (98x139 mm) ip65</t>
  </si>
  <si>
    <t>Magnético liviano SM-200W</t>
  </si>
  <si>
    <t>Medidor trifasicoEstaticoA1100 5-100Amp - LCD</t>
  </si>
  <si>
    <t>MedidorTrifasicoEstaticoA1100-5-100 AMPERIOS</t>
  </si>
  <si>
    <t>Minibreaker 3x50A 20 KA.</t>
  </si>
  <si>
    <t>Módulo 2 redes dali QSN-2DAL-S-CPN6619</t>
  </si>
  <si>
    <t>Módulo conmutación QSN-4S16-S</t>
  </si>
  <si>
    <t>Modulo control audio evacuacion GSA-CR</t>
  </si>
  <si>
    <t>Modulo control de acceso GSA-CR</t>
  </si>
  <si>
    <t>Módulo direccionable 2 lazos, UL V-SLC2-2</t>
  </si>
  <si>
    <t>Módulo entrada salida QSM2-XW-C</t>
  </si>
  <si>
    <t>Monitor Industrial LED 43" 43SM5KB</t>
  </si>
  <si>
    <t>NICHO PARA REFLECTOR MINI</t>
  </si>
  <si>
    <t>NVR 16 canales POE CDRC Cometas</t>
  </si>
  <si>
    <t>NVR 16CH NVR4416-16P-4KS2</t>
  </si>
  <si>
    <t>Panel 19" 1U capacidad 4 cassettes</t>
  </si>
  <si>
    <t>Panel Alarma Incendio Inteligente (UL FM)</t>
  </si>
  <si>
    <t>Panel de intrusión HS2128PCBSPA</t>
  </si>
  <si>
    <t>PASAMURO TIPO 3 de ø 6" acero inoxidable 304</t>
  </si>
  <si>
    <t>PATCH CORD UTP CATEGORIA 6A 1m</t>
  </si>
  <si>
    <t>PATCH PANEL 24 PUERTOS</t>
  </si>
  <si>
    <t>Patch panel categoría 6A blindado 24 puestos</t>
  </si>
  <si>
    <t>Patchcord Fibra Optica Multimodo 2 M</t>
  </si>
  <si>
    <t>PC ALL IN ONE- 520-22IKU - INTEL Core i3</t>
  </si>
  <si>
    <t>PDU 8 salidas 1800W 120V rackeable</t>
  </si>
  <si>
    <t>Perilla de seguridad, mas bisagras para puerta li</t>
  </si>
  <si>
    <t>Placa ciega para módulo cassette</t>
  </si>
  <si>
    <t>Poste en Acero inoxidable 6m</t>
  </si>
  <si>
    <t>POWER PACK CON RECEPCION DE CONTROL</t>
  </si>
  <si>
    <t>Power pack para sensor de movimiento</t>
  </si>
  <si>
    <t>Power pack RMJ-5R-DV-B</t>
  </si>
  <si>
    <t>Protector sobrevoltaje video datos camaras</t>
  </si>
  <si>
    <t>Puesta en marcha sistema iluminacion</t>
  </si>
  <si>
    <t>PULSADOR MANUAL DE ALARMA REARMABLE</t>
  </si>
  <si>
    <t>RACK DE DISTRIBUCION DE 90X60X70</t>
  </si>
  <si>
    <t>RACK METALICO 0,60MX0,60MX0,80 +multitoma</t>
  </si>
  <si>
    <t>RACKS DE COMUNICACIONES</t>
  </si>
  <si>
    <t>REFLECTOR LED MINI</t>
  </si>
  <si>
    <t>REFLECTOR LED PISCINA (30ft)</t>
  </si>
  <si>
    <t>Repetidor inalámbrico de 915 MHz.</t>
  </si>
  <si>
    <t>Resistencias 47K Listadas UL EOL-47</t>
  </si>
  <si>
    <t>RETIE PARQUE ZONAL CORDOBA</t>
  </si>
  <si>
    <t>RETIE_ParqueCiudadelaCafam2_PredioGavilanes</t>
  </si>
  <si>
    <t>RETILAP PARQUE ZONAL CORDOBA</t>
  </si>
  <si>
    <t>Rollo Cinta SCOTH 3M Super 33</t>
  </si>
  <si>
    <t>Sensor de Movimiento de 180°</t>
  </si>
  <si>
    <t>Sensor de Movimiento de 360°</t>
  </si>
  <si>
    <t>Sensor de puerta inalambrico PG9975</t>
  </si>
  <si>
    <t>Sensor infrarrojo LRF2-OCR2B-P-WH</t>
  </si>
  <si>
    <t>Sensor infrarrojo MS-OPS2-WH</t>
  </si>
  <si>
    <t>Sensor ocupación vacantes LRFX-OKLB-P-WH</t>
  </si>
  <si>
    <t>Sensor optico para humo, direccionable</t>
  </si>
  <si>
    <t>Sensor presencia multitecnología 360º</t>
  </si>
  <si>
    <t>Sirena de 30W SD-30W</t>
  </si>
  <si>
    <t>Sirena roja pared luz LED UL FM GL1RF-HDVMC</t>
  </si>
  <si>
    <t>Sirena Techo luz led UL FM GCFR-VM</t>
  </si>
  <si>
    <t>SISTEMA DE TRANSFERENCIA MOTORIZADO</t>
  </si>
  <si>
    <t>SOPORTE DENH SNAP</t>
  </si>
  <si>
    <t>step ligth de empotrar en pared theblockoflight</t>
  </si>
  <si>
    <t>Stopper protector activador manual (Sin sonido9</t>
  </si>
  <si>
    <t>Sujetador Alambron</t>
  </si>
  <si>
    <t>SUMINISTRO DE COMBUSTIBLE ACPM</t>
  </si>
  <si>
    <t>Suministro Diagrama de flujo filtracion - Carteler</t>
  </si>
  <si>
    <t>SWITCH ADMINISTRABLE DE 48 PUERTOS</t>
  </si>
  <si>
    <t>Tablero 600 X 400 X 300 mm-LCR-16-16-int</t>
  </si>
  <si>
    <t>Tablero Autosoportado (IP 20) capacitores</t>
  </si>
  <si>
    <t>Tablero Autosoportado (IP 20) Celda Transferencia</t>
  </si>
  <si>
    <t>Tablero Autosoportado (IP 20) Planta Eléctrica</t>
  </si>
  <si>
    <t>Tablero Autosoportado Interior (IP 20) Medidor N°1</t>
  </si>
  <si>
    <t>Tablero Autosoportado Interior (IP 20) ML N°1</t>
  </si>
  <si>
    <t>Tablero Autosoportado Interior (IP 20) ML N°2</t>
  </si>
  <si>
    <t>Tablero Autosoportado Interior (IP 20) Regulado</t>
  </si>
  <si>
    <t>TABLERO BIFASICO 12 CIRCUITOS TBC-12MB</t>
  </si>
  <si>
    <t>Tablero bypass 60A CDRC Cometas</t>
  </si>
  <si>
    <t>Tablero de cargas Moviles TCM</t>
  </si>
  <si>
    <t>TABLERO DE CONTROL DE 16 RELES MÍNIMO</t>
  </si>
  <si>
    <t>TABLERO DE CONTROL DE 24 RELES MÍNIMO</t>
  </si>
  <si>
    <t>Tablero general de distribución TGDD</t>
  </si>
  <si>
    <t>TABLERO TRIFASICO T1 12 CIRC 500A 25KA</t>
  </si>
  <si>
    <t>TABLERO TRIFASICO T6 08 CIRC 250A 25KA</t>
  </si>
  <si>
    <t>TABLERO TRIFASICO TBCI 12 CIRC 600A 25KA</t>
  </si>
  <si>
    <t>TABLERO TRIFASICO TC 12 CIRC 500A 25KA</t>
  </si>
  <si>
    <t>TABLERO TRIFASICO TDG 24 CIRC 2500A 40KA</t>
  </si>
  <si>
    <t>TABLERO TRIFASICO TEP 06 CIRC 250A 10KA</t>
  </si>
  <si>
    <t>TABLERO TRIFASICO Tsis14 06 CIRC 250A 10KA</t>
  </si>
  <si>
    <t>TANQUE COMBUSTIBLE ELECTROGENO</t>
  </si>
  <si>
    <t>TAPA DE SEGURIDAD OCT RAWELT</t>
  </si>
  <si>
    <t>TAPA TROQUELDA METALICA DE 2 ORIFICIOS</t>
  </si>
  <si>
    <t>Tarjeta de proximidad 1326</t>
  </si>
  <si>
    <t>Tarjeta de red ethernet, UL SA-ETH</t>
  </si>
  <si>
    <t>Tarjeta supervisora de linea PVA-1WEOL</t>
  </si>
  <si>
    <t>Teclado LCD alfanumérico XPH-PoE-V2</t>
  </si>
  <si>
    <t>Telerruptor bipolar 40 A, 250 V AC</t>
  </si>
  <si>
    <t>TERMINAL BARRERA ABATIBLE</t>
  </si>
  <si>
    <t>TERMINAL CONDUIT PVC 1 1/2"</t>
  </si>
  <si>
    <t>TERMINAL CONDUIT PVC 3/4"</t>
  </si>
  <si>
    <t>TERMINAL CONECTOR PVC- 3/4"</t>
  </si>
  <si>
    <t>TOMA BIFASICA 25AMP PATA TRABADA</t>
  </si>
  <si>
    <t>TOMA HDMI</t>
  </si>
  <si>
    <t>TOMA REGULADA + TIERRA AISLADA 15A</t>
  </si>
  <si>
    <t>TOMA RJ45 -110 JACK SNAP CAT6 (DOBLE)</t>
  </si>
  <si>
    <t>TOMA RJ45 -110 JACK SNAP CAT6 (SENCILLA)</t>
  </si>
  <si>
    <t>Torniquete bidireccional Twister Light</t>
  </si>
  <si>
    <t>TRANSFORAMADOR 150W PARA MINI LED</t>
  </si>
  <si>
    <t>Transformador 9VAC-40VA 120VAC</t>
  </si>
  <si>
    <t>Transformador aislado 60W, 120/12V</t>
  </si>
  <si>
    <t>TRES TERMINALES EXTERIOR 15KV No. 4/0</t>
  </si>
  <si>
    <t>Tres terminales preform interior 15KV</t>
  </si>
  <si>
    <t>TUBERÍA DE ACERO PARA ALIMENTACIÓN</t>
  </si>
  <si>
    <t>tuberia en acero sch 40 1"</t>
  </si>
  <si>
    <t>TUBERIA TIPO PESADA CORRUGADA DE 4"</t>
  </si>
  <si>
    <t>TUBERIA TIPO PESADA CORRUGADA DE 6"</t>
  </si>
  <si>
    <t>TUBO 3/4" PVC 3MTS</t>
  </si>
  <si>
    <t>TUBO CONDUIT Ø 2 1/2"</t>
  </si>
  <si>
    <t>Tubo IMC de 4"</t>
  </si>
  <si>
    <t>TUBO IMC Ø 6" RIGID (L=3m)</t>
  </si>
  <si>
    <t>Unión IMC de 4"</t>
  </si>
  <si>
    <t>UPS 15 KVA TRIFASICA CEFE COMETAS</t>
  </si>
  <si>
    <t>UPS de 12 kVA, trifásica</t>
  </si>
  <si>
    <t>UPS ONLINE DE 20 kVA TRIFASICA</t>
  </si>
  <si>
    <t>VIDEO BALUM PASIVO PARA HD</t>
  </si>
  <si>
    <t>Video portero IP DHI-VTK-VTO6210B-VTH1560B</t>
  </si>
  <si>
    <t>ACOPLE FLEXIBLE METALICO (LAV) Sum + Inst</t>
  </si>
  <si>
    <t>Adapatdor Terminal Campana Ø3" Ducto TDP</t>
  </si>
  <si>
    <t>Adaptador hembra PVC-Presión Ø11/2"</t>
  </si>
  <si>
    <t>Adaptador Hembra PVC Presión Ø3"</t>
  </si>
  <si>
    <t>Adaptador Hembra PVC Presión Ø4"</t>
  </si>
  <si>
    <t>Adaptador Hembra PVC Presión Ø6"</t>
  </si>
  <si>
    <t>Adaptador PVC Presión hembra 2"</t>
  </si>
  <si>
    <t>ALVEODREN</t>
  </si>
  <si>
    <t>BOMBA PARA PRUEBAS DE PRESIÓN</t>
  </si>
  <si>
    <t>Bombas eyectoras san cristobal</t>
  </si>
  <si>
    <t>BOQUILLA DE INYECCION PARA PISO</t>
  </si>
  <si>
    <t>Brida Acero Inoxidable 304- Ø6"</t>
  </si>
  <si>
    <t>Brida CPVC SCH-80 6"</t>
  </si>
  <si>
    <t>Brida CPVC SCH-80 8"</t>
  </si>
  <si>
    <t>Brida PVC-presión Ø21/2"</t>
  </si>
  <si>
    <t>Brida Roscada Pvc Presión- Ø6"</t>
  </si>
  <si>
    <t>Buje CPVC SCH-80 11/2"x2""</t>
  </si>
  <si>
    <t>Buje CPVC SCH-80 11/2"x21/2""</t>
  </si>
  <si>
    <t>Buje CPVC SCH-80 2"x21/2""</t>
  </si>
  <si>
    <t>Buje CPVC SCH-80 2"x3""</t>
  </si>
  <si>
    <t>Buje CPVC SCH-80 2"x4""</t>
  </si>
  <si>
    <t>Buje CPVC SCH-80 21/2"x3""</t>
  </si>
  <si>
    <t>Buje CPVC SCH-80 3"x4"</t>
  </si>
  <si>
    <t>Buje CPVC SCH-80 4"x6"</t>
  </si>
  <si>
    <t>Buje CPVC SCH-80 6"x8"</t>
  </si>
  <si>
    <t>BUJE PRESIÓN 4"X6"</t>
  </si>
  <si>
    <t>Buje Presión Roscado PVC - 2"x1/2"</t>
  </si>
  <si>
    <t>Buje Presión Soldado PVC - 2"x1/2"</t>
  </si>
  <si>
    <t>Buje PVC PresiónØ21/2" x 4"</t>
  </si>
  <si>
    <t>CAJILLA 2 MEDIDORES</t>
  </si>
  <si>
    <t>CAJILLA 3 MEDIDORES</t>
  </si>
  <si>
    <t>CAJILLA 4 MEDIDORES</t>
  </si>
  <si>
    <t>CALDERA FUTURE 750</t>
  </si>
  <si>
    <t>CAÑUELA POLIETILENO ( 3/4") E=2" FOIL</t>
  </si>
  <si>
    <t>CELOSIA L 90</t>
  </si>
  <si>
    <t>Cheque Cortina Bronce Ø2"</t>
  </si>
  <si>
    <t>Cheque Cuerpo en Hierro Disco en Inox 10"</t>
  </si>
  <si>
    <t>Cheque Cuerpo en Hierro Disco en Inox 8"</t>
  </si>
  <si>
    <t>CHEQUE DE BOLA BRONCE 1 1/2"</t>
  </si>
  <si>
    <t>CHEQUE DE BOLA BRONCE 3"</t>
  </si>
  <si>
    <t>CHEQUE DE BOLA BRONCE 4"</t>
  </si>
  <si>
    <t>CHEQUE HIDRO ROSCADO 1 1/2"</t>
  </si>
  <si>
    <t>CHEQUE HIDRO ROSCADO 2"</t>
  </si>
  <si>
    <t>CODO 45 CXE PVC-S 2"</t>
  </si>
  <si>
    <t>Codo 45° pvc Presión Ø10"</t>
  </si>
  <si>
    <t>Codo 45° pvc Presión Ø6"</t>
  </si>
  <si>
    <t>Codo 45° pvc Presión Ø8"</t>
  </si>
  <si>
    <t>CODO 90 A. INOX 150L 1 1/2" ROSCAR</t>
  </si>
  <si>
    <t>CODO 90 A. INOX 150L 2" ROSCAR</t>
  </si>
  <si>
    <t>CODO 90 A. INOX 150L 3" ROSCAR</t>
  </si>
  <si>
    <t>CODO 90 A. INOX 150L 4" ROSCAR</t>
  </si>
  <si>
    <t>CODO 90 CXC PVC-S 10"</t>
  </si>
  <si>
    <t>CODO 90 CXC PVC-S 8"</t>
  </si>
  <si>
    <t>CODO 90 HIERRO FUNDIDO NH 4 2"</t>
  </si>
  <si>
    <t>CODO 90 HIERRO FUNDIDO NH 4 3"</t>
  </si>
  <si>
    <t>CODO 90 HIERRO FUNDIDO NH 4 4"</t>
  </si>
  <si>
    <t>CODO 90 PVC-P SCH 80 2 1/2"</t>
  </si>
  <si>
    <t>CODO 90 PVC-P SCH 80 2"</t>
  </si>
  <si>
    <t>CODO 90 PVC-P SCH 80 3"</t>
  </si>
  <si>
    <t>CODO 90 PVC-P SCH 80 4"</t>
  </si>
  <si>
    <t>CODO 90 PVC-P SCH 80 6"</t>
  </si>
  <si>
    <t>CODO 90° COBRE Ø 2 1/2"</t>
  </si>
  <si>
    <t>CODO 90° CPVC Ø11/2"</t>
  </si>
  <si>
    <t>Codo 90° CPVC SCH-80 2"</t>
  </si>
  <si>
    <t>Codo 90° CPVC SCH-80 21/2"</t>
  </si>
  <si>
    <t>Codo 90° CPVC SCH-80 3"</t>
  </si>
  <si>
    <t>Codo 90° CPVC SCH-80 4"</t>
  </si>
  <si>
    <t>Codo 90° CPVC SCH-80 6"</t>
  </si>
  <si>
    <t>Codo 90° PVC-presión Ø21/2"</t>
  </si>
  <si>
    <t>Codo 90° pvc Presión Ø10"</t>
  </si>
  <si>
    <t>Codo 90° pvc Presión Ø8"</t>
  </si>
  <si>
    <t>CODO SANITARIOCXC Ø6"</t>
  </si>
  <si>
    <t>Collar Derivación PVC Presión 8"x2"</t>
  </si>
  <si>
    <t>CONEXIÓN DOMICILIARIA ALL</t>
  </si>
  <si>
    <t>CONEXIÓN DOMICILIARIA AR</t>
  </si>
  <si>
    <t>COUPLING HIERRO FUNDIDO NH 1 2"</t>
  </si>
  <si>
    <t>COUPLING HIERRO FUNDIDO NH 1 3"</t>
  </si>
  <si>
    <t>COUPLING HIERRO FUNDIDO NH 1 4"</t>
  </si>
  <si>
    <t>CUERDA PARA IZAJE BOMBAS</t>
  </si>
  <si>
    <t>CÚPULA CONCÉNTRICA EN ALUMINIO 8 x 4"</t>
  </si>
  <si>
    <t>CÚPULA CONCÉNTRICA EN ALUMINIO 8 x 6"</t>
  </si>
  <si>
    <t>DERECHOS DE CONEXIÓN EAAB</t>
  </si>
  <si>
    <t>Derechos de conexión GAS NATURAL</t>
  </si>
  <si>
    <t>EQUIPO DE CALDERAS</t>
  </si>
  <si>
    <t>GEODRÉN PLANAR</t>
  </si>
  <si>
    <t>HidranteExtremoBridaDØ4"TipoPoste</t>
  </si>
  <si>
    <t>JUNTAS DE EXPANSION PVC-S 4"</t>
  </si>
  <si>
    <t>KIT SILLA YEE 200 x 160 PVC</t>
  </si>
  <si>
    <t>Lámina Cold Rolled Cal.20 (1.22x2.44m)</t>
  </si>
  <si>
    <t>Lavamanos Ganamax Blanco Corona</t>
  </si>
  <si>
    <t>LUBRICANTE U.M. (EMPAQUE 500 gr)</t>
  </si>
  <si>
    <t>MOTOBOMBA 5 HP</t>
  </si>
  <si>
    <t>NIPLE PASAMURO ACERO INOX. 2" L=0,60 MTS</t>
  </si>
  <si>
    <t>NIPLE PASAMURO ACERO INOX. 4" L=0,60 MTS</t>
  </si>
  <si>
    <t>PocetaSencilla M-709(60x69x87cm)</t>
  </si>
  <si>
    <t>REGISTRO BOLA 1 1/2"BRONCE ROSCAD0</t>
  </si>
  <si>
    <t>ROCIADOR ESFR K=22.5</t>
  </si>
  <si>
    <t>SIFON POLIPROPILENO 4"</t>
  </si>
  <si>
    <t>Slodadura grandes diametros</t>
  </si>
  <si>
    <t>Soldadura grandes diametros PVC-P-RDE-21Ø6"</t>
  </si>
  <si>
    <t>SUCCION ANTIVORTICE 8"</t>
  </si>
  <si>
    <t>TANQUE DE ALMACENAMIENTO AC</t>
  </si>
  <si>
    <t>TAPON PVCP SOLDADO Ø1"</t>
  </si>
  <si>
    <t>TAPÓN SOLDAR CU 2"</t>
  </si>
  <si>
    <t>TEE A. INOX 150L 1 1/2" ROSCAR</t>
  </si>
  <si>
    <t>TEE A. INOX 150L 2" ROSCAR</t>
  </si>
  <si>
    <t>TEE A. INOX 150L 3" ROSCAR</t>
  </si>
  <si>
    <t>TEE A. INOX 150L 4" ROSCAR</t>
  </si>
  <si>
    <t>Tee CPVC SCH-80 21/2"</t>
  </si>
  <si>
    <t>Tee CPVC SCH-80 3"</t>
  </si>
  <si>
    <t>Tee CPVC SCH-80 4"</t>
  </si>
  <si>
    <t>Tee CPVC SCH-80 6"</t>
  </si>
  <si>
    <t>Tee CPVC SCH-80 8"</t>
  </si>
  <si>
    <t>TEE HIERRO FUNDIDO NH 28 2"</t>
  </si>
  <si>
    <t>TEE HIERRO FUNDIDO NH 28 3"</t>
  </si>
  <si>
    <t>TEE HIERRO FUNDIDO NH 28 4"</t>
  </si>
  <si>
    <t>TEE PVC-P SCH 80 2 1/2"</t>
  </si>
  <si>
    <t>TEE PVC-P SCH 80 2"</t>
  </si>
  <si>
    <t>TEE PVC-P SCH 80 3"</t>
  </si>
  <si>
    <t>TEE PVC-P SCH 80 4"</t>
  </si>
  <si>
    <t>TEE PVC-P SCH 80 6"</t>
  </si>
  <si>
    <t>Tee PVC-presión Ø21/2"</t>
  </si>
  <si>
    <t>TEE PVC-S 10"</t>
  </si>
  <si>
    <t>TEE PVC-S 8"</t>
  </si>
  <si>
    <t>Tee pvc Presión Ø10"</t>
  </si>
  <si>
    <t>Tee pvc Presión Ø8"</t>
  </si>
  <si>
    <t>TEE SANITARIA Ø3"S/NORMA (NO USAR)</t>
  </si>
  <si>
    <t>TRAMPA ø 8"X ø 5"</t>
  </si>
  <si>
    <t>Tren de gas natural</t>
  </si>
  <si>
    <t>TUBERÍA A. INOX C/C SCH 40 T-304 1 1/2"</t>
  </si>
  <si>
    <t>TUBERÍA A. INOX C/C SCH 40 T-304 2"</t>
  </si>
  <si>
    <t>TUBERÍA A. INOX C/C SCH 40 T-304 3"</t>
  </si>
  <si>
    <t>TUBERÍA A. INOX C/C SCH 40 T-304 4"</t>
  </si>
  <si>
    <t>TUBERÍA COBRE TIPO M 1 1/2"</t>
  </si>
  <si>
    <t>TUBERÍA COBRE TIPO M 1 1/4"</t>
  </si>
  <si>
    <t>TUBERÍA COBRE TIPO M 1"</t>
  </si>
  <si>
    <t>TUBERÍA COBRE TIPO M 2 1/2"</t>
  </si>
  <si>
    <t>TUBERÍA COBRE TIPO M 2"</t>
  </si>
  <si>
    <t>TUBERÍA CPVC 2 1/2"</t>
  </si>
  <si>
    <t>TUBERÍA HIERRO FUNDIDO NH 2 2"</t>
  </si>
  <si>
    <t>TUBERÍA HIERRO FUNDIDO NH 2 3"</t>
  </si>
  <si>
    <t>TUBERÍA HIERRO FUNDIDO NH 2 4"</t>
  </si>
  <si>
    <t>TUBERÍA PVC-P SCH-80 2 1/2"</t>
  </si>
  <si>
    <t>TUBERÍA PVC-P SCH-80 2"</t>
  </si>
  <si>
    <t>TUBERÍA PVC-P SCH-80 3"</t>
  </si>
  <si>
    <t>TUBERIA PVC-P SCH-80 4"</t>
  </si>
  <si>
    <t>TUBERÍA PVC-P SCH-80 4"</t>
  </si>
  <si>
    <t>TUBERIA PVC-P SCH-80 6"</t>
  </si>
  <si>
    <t>TUBERÍA PVC-P SCH-80 6"</t>
  </si>
  <si>
    <t>TUBERIA PVC-P SCH80 ** 2"</t>
  </si>
  <si>
    <t>TUBERIA PVC-P SCH80 3"</t>
  </si>
  <si>
    <t>TUBERÍA PVC-S 10"</t>
  </si>
  <si>
    <t>TUBERÍA PVC-S 8"</t>
  </si>
  <si>
    <t>TuberíaNovafort (200mm) S4-Dalian</t>
  </si>
  <si>
    <t>Tubo CPVC SCH-80 Ø11/2""</t>
  </si>
  <si>
    <t>Tubo CPVC SCH-80 Ø2""</t>
  </si>
  <si>
    <t>Tubo CPVC SCH-80 Ø21/2"</t>
  </si>
  <si>
    <t>Tubo CPVC SCH-80 Ø3"</t>
  </si>
  <si>
    <t>Tubo CPVC SCH-80 Ø4"</t>
  </si>
  <si>
    <t>Tubo CPVC SCH-80 Ø6"</t>
  </si>
  <si>
    <t>Tubo CPVC SCH-80 Ø8"</t>
  </si>
  <si>
    <t>TUBO GALVANIZADO 4" AGUA</t>
  </si>
  <si>
    <t>Tubo presion Platino RDE-26 d=6" Union mecanica</t>
  </si>
  <si>
    <t>Tubo pvc Presión RDE-21Ø10"</t>
  </si>
  <si>
    <t>Tubo pvc Presión RDE-21Ø6"</t>
  </si>
  <si>
    <t>Tubo pvc Presión RDE-21Ø8"</t>
  </si>
  <si>
    <t>TUBO PVC UM NORMA NTC 382 D=2" RDE21</t>
  </si>
  <si>
    <t>TUBO PVC UM NORMA NTC 382 D=3" RDE21</t>
  </si>
  <si>
    <t>TUBO PVC UM NORMA NTC 382 D=4" RDE21</t>
  </si>
  <si>
    <t>TUBO PVCP 1/2" RDE-9</t>
  </si>
  <si>
    <t>Tubo transparentex3mPVC-Presión RDE-21 Ø2"</t>
  </si>
  <si>
    <t>TuboExtremoLisoRDE-21 Ø11/4" (U.M.)</t>
  </si>
  <si>
    <t>UNION A. INOX TIPO 304L 150 LB ROSCAR 2"</t>
  </si>
  <si>
    <t>UNION A. INOX TIPO 304L 150 LB ROSCAR 3"</t>
  </si>
  <si>
    <t>UNION A. INOX TIPO 304L 150 LB ROSCAR 4"</t>
  </si>
  <si>
    <t>UNION CU 2 1/2"</t>
  </si>
  <si>
    <t>Unión novafort (200mm) S4</t>
  </si>
  <si>
    <t>Unión Presión Ø8"</t>
  </si>
  <si>
    <t>UNION PVC-P SCH 80 2 1/2"</t>
  </si>
  <si>
    <t>UNION PVC-P SCH 80 3"</t>
  </si>
  <si>
    <t>UNION PVC-P SCH 80 6"</t>
  </si>
  <si>
    <t>UNION PVC-S 10"</t>
  </si>
  <si>
    <t>UNION PVC-S 8"</t>
  </si>
  <si>
    <t>UNION REPARACION MECANICA ø 4"</t>
  </si>
  <si>
    <t>Unión Z -RDE17 -Ø4"(250Psi)</t>
  </si>
  <si>
    <t>UniónGibaul T DØ4"(Sumin+Ins)</t>
  </si>
  <si>
    <t>Unionl PVC Presión- 21/2"</t>
  </si>
  <si>
    <t>UniónPVCTipoU.M.NormaNTC382Ø4"</t>
  </si>
  <si>
    <t>Universal PVC Presión- 2"</t>
  </si>
  <si>
    <t>VALVULA ANTIFRAUDE (3/4")AGUA</t>
  </si>
  <si>
    <t>VALVULA BALANCEADORA DE FLUJO 1/2"</t>
  </si>
  <si>
    <t>VALVULA BALANCEADORA DE FLUJO 2"</t>
  </si>
  <si>
    <t>VALVULA BALANCEADORA DE FLUJO 3/4"</t>
  </si>
  <si>
    <t>Valvula compuerta de Bronce Ø2"</t>
  </si>
  <si>
    <t>VALVULA DE BOLA 1 1/2"</t>
  </si>
  <si>
    <t>VÁLVULA DE BOLA PVC 3" (MONORADIAL LISA)</t>
  </si>
  <si>
    <t>VÁLVULA DE BOLA PVC 4" (MONORADIAL LISA)</t>
  </si>
  <si>
    <t>VÁLVULA DE DRENAJE Y PRUEBA 1 1/2"-A</t>
  </si>
  <si>
    <t>VALVULA EXPULSADORA DE AIRE 1 "</t>
  </si>
  <si>
    <t>VALVULA EXPULSADORA DE AIRE 1 1/2"</t>
  </si>
  <si>
    <t>VALVULA EXPULSADORA DE AIRE 1"</t>
  </si>
  <si>
    <t>Valvula mariposa -Ø 21/2"</t>
  </si>
  <si>
    <t>Valvula mariposa -Ø 3"</t>
  </si>
  <si>
    <t>Valvula mariposa -Ø 4"</t>
  </si>
  <si>
    <t>Valvula mariposa -Ø 6"</t>
  </si>
  <si>
    <t>VÁLVULA PASO DIRECTO 3/4"</t>
  </si>
  <si>
    <t>YEE HIERRO FUNDIDO NH 20 2"</t>
  </si>
  <si>
    <t>YEE HIERRO FUNDIDO NH 20 3"</t>
  </si>
  <si>
    <t>YEE HIERRO FUNDIDO NH 20 4"</t>
  </si>
  <si>
    <t>Yee Sanitaria PVC Reducida 10x4"</t>
  </si>
  <si>
    <t>YEE SANITARIA REDUCCION 10" X 4"</t>
  </si>
  <si>
    <t>Listones de Madera Choiba de 8 x 4 cm *CDRC</t>
  </si>
  <si>
    <t>ModuloMaderaPiscinasM10(0.40x0.33)S/Descripc</t>
  </si>
  <si>
    <t>Mueble Almac.Aulas M03(3.13x2.72mEst.Tubular</t>
  </si>
  <si>
    <t>MuebleCocinetaM20 (1.25X0.95) S/DescripTec</t>
  </si>
  <si>
    <t>tablilla de pino para cara de contacto - venta - 4</t>
  </si>
  <si>
    <t>Tablilla en Teka de 3/4"x3"</t>
  </si>
  <si>
    <t>PerfilEstructuralAcero31/2"x2"x2mm (6m)</t>
  </si>
  <si>
    <t>Acabado texturizado acrilico ref. cover up de</t>
  </si>
  <si>
    <t>CÑT</t>
  </si>
  <si>
    <t>Pintura acrilica alta asepsia pintuco o equiva 5gl</t>
  </si>
  <si>
    <t>Pintura Epóxica Sobre Pañete</t>
  </si>
  <si>
    <t>TAPAPOROS NATURAL</t>
  </si>
  <si>
    <t>Prefabricad tipo 3 en l para gradería gen l=5,16</t>
  </si>
  <si>
    <t>Prefabricad tipo 3 en l para gradería gen l=6,10</t>
  </si>
  <si>
    <t>prefabricado en l para graderia cine huella a:1.1m</t>
  </si>
  <si>
    <t>prefabricado tipo 1 en l para graderia general - h</t>
  </si>
  <si>
    <t>prefabricado tipo 1 en l para graderia general</t>
  </si>
  <si>
    <t>Cono Camara I-1000 Concentrico</t>
  </si>
  <si>
    <t>Cono concentrico pozo 1.2*0.6 h=0.75 prefab</t>
  </si>
  <si>
    <t>Vidrio Laminado 5+5 PolivinilButiralColor Opaco</t>
  </si>
  <si>
    <t>Vidrio Templado Incoloro 8 MM (Suministro)</t>
  </si>
  <si>
    <t>AYUDANT. ELECTRIC.ESPECIALIZ. + PREST.</t>
  </si>
  <si>
    <t>JRN</t>
  </si>
  <si>
    <t>AYUDANTE INST. MECANICAS + PREST</t>
  </si>
  <si>
    <t>CONCEPTUALIZACIÓN GEOTECNICA / M2</t>
  </si>
  <si>
    <t>INGENIERO ESPECIALISTA</t>
  </si>
  <si>
    <t>OFICIAL ELECTROMECANICA OBRA+PREST</t>
  </si>
  <si>
    <t>OFICIAL INST. MECANICAS + PREST</t>
  </si>
  <si>
    <t>SOLDADOR + PREST. IDRD</t>
  </si>
  <si>
    <t>Técnico Digitador 2 + Prestac.</t>
  </si>
  <si>
    <t>TECNICO ELECTRICISTA + PREST.</t>
  </si>
  <si>
    <t>MILL</t>
  </si>
  <si>
    <t>ABDOMEN (Abdominal/230 LBS)</t>
  </si>
  <si>
    <t>Actualización de planos</t>
  </si>
  <si>
    <t>ADUCTOR Y ABDUCTOR (Hip Abductor)</t>
  </si>
  <si>
    <t>BALON FLEXIBLE DE GIMNASIA 55 CM</t>
  </si>
  <si>
    <t>BALON FLEXIBLE DE GIMNASIA 65 CM</t>
  </si>
  <si>
    <t>BANCA ABDOMEN INCLINADA (Adjustable)</t>
  </si>
  <si>
    <t>BANCA DE PECHO INCLINADO (Breaker)</t>
  </si>
  <si>
    <t>BANCA DE PECHO PLANO (Breaker Olympic)</t>
  </si>
  <si>
    <t>BANCA FIJA CON APOYO PARA PIES (Utility)</t>
  </si>
  <si>
    <t>BANCA HIPEREXTENCION INCLINADA (Back)</t>
  </si>
  <si>
    <t>Banca individual redonda en concreto diametro 45"</t>
  </si>
  <si>
    <t>BANCA MULTIPOSICION (Multi Adjustable)</t>
  </si>
  <si>
    <t>BANCA PLANA LIBRE (Flat Bench)</t>
  </si>
  <si>
    <t>BANCA prefa- conc sin espaldar 180x0.4x h=0.43</t>
  </si>
  <si>
    <t>Banca VATTEM tipo Curvo</t>
  </si>
  <si>
    <t>BANCO SCOTT O PREDICADOR (Preacher)</t>
  </si>
  <si>
    <t>BANDA DE TROTE (Treadmill T1x)</t>
  </si>
  <si>
    <t>BARRA OLIMPICA CORTA 10 KG</t>
  </si>
  <si>
    <t>BARRA OLIMPICA LARGA 20 KG</t>
  </si>
  <si>
    <t>BARRA OLIMPICA ZETA 10 KG</t>
  </si>
  <si>
    <t>BICEPS PREDICADOR (Biceps Curl/200 LBS)</t>
  </si>
  <si>
    <t>BICICLETA ERGO BASIC</t>
  </si>
  <si>
    <t>BICICLETA RECUMBENT (Recumbent Bike)</t>
  </si>
  <si>
    <t>BICICLETA VERTICAL (Upright Cycle U3x)</t>
  </si>
  <si>
    <t>CABINA INVERTIDA (Pectoral Fly/Rear)</t>
  </si>
  <si>
    <t>CADERA (Glute/150 LBS)</t>
  </si>
  <si>
    <t>citofono o telefono</t>
  </si>
  <si>
    <t>COJIN - SUPERFICIE INESTABLE</t>
  </si>
  <si>
    <t>COLCHONETA TRAFICO PESADO</t>
  </si>
  <si>
    <t>CUERDAS PARA ENTRENAMIENTO</t>
  </si>
  <si>
    <t>DISCO BUMPER PLATE 10 LB</t>
  </si>
  <si>
    <t>DISCO BUMPER PLATE 25 LB</t>
  </si>
  <si>
    <t>DISCO BUMPER PLATE 35 LB</t>
  </si>
  <si>
    <t>DISCO BUMPER PLATE 45 LB</t>
  </si>
  <si>
    <t>DISCO OLIMPICO RECUBIERTO 10 KG</t>
  </si>
  <si>
    <t>DISCO OLIMPICO RECUBIERTO 2.5 KG</t>
  </si>
  <si>
    <t>DISCO OLIMPICO RECUBIERTO 20 KG</t>
  </si>
  <si>
    <t>DISCO OLIMPICO RECUBIERTO 5 KG</t>
  </si>
  <si>
    <t>ELIPTICO (Elliptical E1x-03)</t>
  </si>
  <si>
    <t>Equipo de Oxigeno terapia adulto y pediatrico - S</t>
  </si>
  <si>
    <t>Estructura microfutbol Fija</t>
  </si>
  <si>
    <t>EXTENSION PIERNA (Leg Extension/ 230LBS</t>
  </si>
  <si>
    <t>FLETES GRAVADOS</t>
  </si>
  <si>
    <t>FLEXION PIERNA ACOSTADO (Prone Leg</t>
  </si>
  <si>
    <t>FLEXION PIERNA SENTADO (Seated Leg</t>
  </si>
  <si>
    <t>FORMA FUNCIONAL CROSSFIT COMPACTA</t>
  </si>
  <si>
    <t>Juego Animal3D EPDM Bee cap 3 de 2-8 años P.N</t>
  </si>
  <si>
    <t>Juego avion multifuncion +3 años Cap: 12 niños</t>
  </si>
  <si>
    <t>Juego balancin doble mas 4años Cap:2 niños</t>
  </si>
  <si>
    <t>Juego carrusel Cap: 6 niños 3-8 años</t>
  </si>
  <si>
    <t>Juego casa, 1 a 5 años Cap: 8 niños</t>
  </si>
  <si>
    <t>Juego circuito destrezas multifunción +6años 31niñ</t>
  </si>
  <si>
    <t>Juego circuito mas de 3 años Cap: 99 niños</t>
  </si>
  <si>
    <t>Juego circuito obstáculos 5-12 años Cap: 36 niños</t>
  </si>
  <si>
    <t>Juego circuito, 3 a 5 años Cap: 18 niños</t>
  </si>
  <si>
    <t>Juego circuito, 5 a 12 años Cap: 16 niños</t>
  </si>
  <si>
    <t>Juego columpio 3-14 años Cap:4 niños P.N</t>
  </si>
  <si>
    <t>Juego columpio cesta 3-14 años Cap: 4 niños</t>
  </si>
  <si>
    <t>Juego columpio cesta madera</t>
  </si>
  <si>
    <t>Juego Columpio doble adapt 3-14 años Cap2 P.N</t>
  </si>
  <si>
    <t>Juego columpio familiar con asiento doble Cap: 6 u</t>
  </si>
  <si>
    <t>Juego columpio Hexagonal 3-14 años Cap:6 niños</t>
  </si>
  <si>
    <t>Juego columpio hexagonal 5-12 años Cap:6 niños</t>
  </si>
  <si>
    <t>Juego columpio multiple 1-12 años Cap: 11 niños</t>
  </si>
  <si>
    <t>Juego columpio multiple 1-12 Años Cap: 4 niños</t>
  </si>
  <si>
    <t>Juego columpio multiple 3-12 años Cap: 2 niños</t>
  </si>
  <si>
    <t>Juego columpio multiple 3-12 años Cap: 6 niños</t>
  </si>
  <si>
    <t>Juego columpio tradicional combinado 3-14año</t>
  </si>
  <si>
    <t>Juego de rotación Cap 4 niños de 8+ años</t>
  </si>
  <si>
    <t>Juego de rotación Cap 4 niños de 8+ años P.N</t>
  </si>
  <si>
    <t>Juego escalador deslizadero 3 a 12 niños 11 niños</t>
  </si>
  <si>
    <t>Juego Excavadora arena 2+años Cap1 niño</t>
  </si>
  <si>
    <t>Juego Excavadora arena 2+años Cap1 niño P.N</t>
  </si>
  <si>
    <t>Juego Funcion Multiple 5-12 Años Cap: 11 niños</t>
  </si>
  <si>
    <t>Juego gran escala circuito 3a5 años cap: 61 niños</t>
  </si>
  <si>
    <t>Juego gran escala incluyente funcion multiple 3-5</t>
  </si>
  <si>
    <t>Juego gran escala incluyente funcionmultip 3-12PN</t>
  </si>
  <si>
    <t>Juego gran escala torre circuito 1a12 años Cap:80</t>
  </si>
  <si>
    <t>Juego Infantil 2 a 5 años Cap: 6 niños</t>
  </si>
  <si>
    <t>Juego Metropolis Cap 25 niños de 2+ años P.N</t>
  </si>
  <si>
    <t>Juego modular giro 3 a 14 años Cap: 10 niños</t>
  </si>
  <si>
    <t>Juego Muelle 2 + años Capacidad:6 niños</t>
  </si>
  <si>
    <t>Juego Muelle Balancin sextuple 5-12 años Cap:6</t>
  </si>
  <si>
    <t>Juego multifuncional primera infancia 1-8Año 12niñ</t>
  </si>
  <si>
    <t>Juego muro electronico 2-12 años Cap:4 niños P.N</t>
  </si>
  <si>
    <t>Juego piezas de escalada 2 a 12 años</t>
  </si>
  <si>
    <t>Juego red araña 6-12 años Cap: 11 niños</t>
  </si>
  <si>
    <t>Juego red carrusel 5 a 12 años Cap: 40 niños</t>
  </si>
  <si>
    <t>Juego red conica 3 a 12 años Cap: 12 niños</t>
  </si>
  <si>
    <t>Juego red cónica 3 a 12 años Cap: 7 niños</t>
  </si>
  <si>
    <t>Juego rotacion mas de 3 años Cap: 15 niños</t>
  </si>
  <si>
    <t>Juego Tobogan cap 3 niños de 2+ años P.N</t>
  </si>
  <si>
    <t>Juego Tobogan Curvo cap 3 niños de 2+ años</t>
  </si>
  <si>
    <t>Juego Tobogan recto cap 4 niños de 2 + años</t>
  </si>
  <si>
    <t>Juego Tobogan Tubular 5 A 12 AÑOS Cap 7 niños</t>
  </si>
  <si>
    <t>Juego torre trepardeslizarsemanipular 3-14año12ni</t>
  </si>
  <si>
    <t>Juego trampolin circular 2 a 14 años Cap: 1 niño p</t>
  </si>
  <si>
    <t>Juego Villa primera infanc 2-5 añosCap:1-30ni P.N</t>
  </si>
  <si>
    <t>JuegoAnimal3D EPDM crab cap 6 de 2-8 años P.N</t>
  </si>
  <si>
    <t>JuegoCircuitoBomberoDeslizaEscalar3-12años</t>
  </si>
  <si>
    <t>JuegoMuellePaneleslateralesAnimal2+añosCap4</t>
  </si>
  <si>
    <t>JuegoMuellepaneleslateralesformasludicas2-8a</t>
  </si>
  <si>
    <t>LUMBARES (Back Extension 230LBS)</t>
  </si>
  <si>
    <t>Malla Nylon Imperm.CAL.14,Hexago 10cm**</t>
  </si>
  <si>
    <t>MESA BILLAR LIBRES</t>
  </si>
  <si>
    <t>MESA BILLAR POOL</t>
  </si>
  <si>
    <t>MESA JUEGO DE FUTBOLÍN</t>
  </si>
  <si>
    <t>MESA PING PONG 25mm. CON MAYA Y SET</t>
  </si>
  <si>
    <t>MODULO M-144(Punto de café)DiseñoC.M.U.</t>
  </si>
  <si>
    <t>Módulo Sanitario M-143-IDRD(S/Especificación)</t>
  </si>
  <si>
    <t>MODULO SANITARIO MULTIPLE-DISEÑO IDRD</t>
  </si>
  <si>
    <t>MULTIESTACIÓN DE 8 TORRES</t>
  </si>
  <si>
    <t>PANTORRILLA SENTADO (Seated Calf)</t>
  </si>
  <si>
    <t>PECHO SENTADO ISOLATERAL</t>
  </si>
  <si>
    <t>Perro para guaya 3/8" tipo pesado</t>
  </si>
  <si>
    <t>POLEA ALTA ISOLATERAL</t>
  </si>
  <si>
    <t>PRENSA ATLETICA INCLINADA (45 Degree )</t>
  </si>
  <si>
    <t>PRENSA HORIZONTAL (Leg Press/415 LBS)</t>
  </si>
  <si>
    <t>PRESION HOMBRO ISOLATERAL</t>
  </si>
  <si>
    <t>Remates para Cubierta Deck 333C (Sum+Inst)</t>
  </si>
  <si>
    <t>REMO CON APOYO ISOLATERAL ( Diverging</t>
  </si>
  <si>
    <t>Señal poste direccional (sumin + trasn) H.=3.50</t>
  </si>
  <si>
    <t>SEÑALETICA PARA CRDC</t>
  </si>
  <si>
    <t>SET DE MANCUERNAS RECUBIERTAS</t>
  </si>
  <si>
    <t>SET DE MANCUERNAS RUSAS</t>
  </si>
  <si>
    <t>SET SACOS DE PESOS POWER BAG</t>
  </si>
  <si>
    <t>SMITH MACHINE (Smith Machine)</t>
  </si>
  <si>
    <t>SOPORTE DOMINADAS Y FONDOS</t>
  </si>
  <si>
    <t>STEP DECK – BANCO</t>
  </si>
  <si>
    <t>Termohigrometro (Incluye base plastica)</t>
  </si>
  <si>
    <t>Tobogan recto cap 3 niños de 2+ años</t>
  </si>
  <si>
    <t>TOTAL CADERA (Rotary Hip W/295 LB)</t>
  </si>
  <si>
    <t>TRAMPOLIN 48"</t>
  </si>
  <si>
    <t>TRICEPS PARALELAS (Seated Triceps)</t>
  </si>
  <si>
    <t>TULA BOXEO 1900 180 CM (CUERO)</t>
  </si>
  <si>
    <t>ABRAZADERA PERA AISLAMIENTO DIELÉC. 1"</t>
  </si>
  <si>
    <t>ABRAZADERA PERA AISLAMIENTO DIELÉC. 1/2"</t>
  </si>
  <si>
    <t>ABRAZADERA PERA AISLAMIENTO DIELÉC. 2"</t>
  </si>
  <si>
    <t>ABRAZADERA PERA AISLAMIENTO DIELÉC. 3"</t>
  </si>
  <si>
    <t>ABRAZADERA PERA AISLAMIENTO DIELÉC. 3/4"</t>
  </si>
  <si>
    <t>CODO 90 GALVANIZADO S.C.I. 1 1/4"</t>
  </si>
  <si>
    <t>REGULADOR DE GAS 1 ETAPA</t>
  </si>
  <si>
    <t>TEE GALVANIZADA S.C.I. 1 1/4"</t>
  </si>
  <si>
    <t>TEE GALVANIZADA S.C.I. 3/4"</t>
  </si>
  <si>
    <t>UNION GALVANIZADA S.C.I. 1 1/4"</t>
  </si>
  <si>
    <t>Anclaje Epóxico Resina Red Head G-5 (1/4 Gln)</t>
  </si>
  <si>
    <t>FIBRA OPTICA DE 6HILOS MULTIMODO</t>
  </si>
  <si>
    <t>INTRAPLAST Z - SIKA (Relleno para Lechadas)</t>
  </si>
  <si>
    <t>sikaceram b.a blanco 25 kg</t>
  </si>
  <si>
    <t>Acanto /Alcanthus mollis</t>
  </si>
  <si>
    <t>Acanto Planta ornamental</t>
  </si>
  <si>
    <t>ARBOL AMARRABOLLOS</t>
  </si>
  <si>
    <t>ARBOL BORRACHERO ROJO</t>
  </si>
  <si>
    <t>ARBOL CARISECO</t>
  </si>
  <si>
    <t>ARBOL CORONO</t>
  </si>
  <si>
    <t>ARBOL CUCHARO</t>
  </si>
  <si>
    <t>ARBOL DURAZNILLO</t>
  </si>
  <si>
    <t>ARBOL GAQUE</t>
  </si>
  <si>
    <t>ARBOL GARBANCILLO</t>
  </si>
  <si>
    <t>ARBOL GARROCHO</t>
  </si>
  <si>
    <t>ARBOL GUAYAVILLO</t>
  </si>
  <si>
    <t>ARBOL MANZANO COLORADO</t>
  </si>
  <si>
    <t>ARBOL NAZARENO</t>
  </si>
  <si>
    <t>ARBOL RAQUE</t>
  </si>
  <si>
    <t>ARBOL SALVIO</t>
  </si>
  <si>
    <t>ARBOL TROMPETO</t>
  </si>
  <si>
    <t>ARBOL UVA CAMARONA</t>
  </si>
  <si>
    <t>Arbol Yarumo/Cecropia Telenitida(H=1.0-1.5m)</t>
  </si>
  <si>
    <t>Aroma/Pelagornium Sp Taludes Exteriores</t>
  </si>
  <si>
    <t>Base para cubiertas verdes</t>
  </si>
  <si>
    <t>Bergenia/Bergenia Winterglut</t>
  </si>
  <si>
    <t>Bloqueo,Traslado y Tala Arboles Existentes</t>
  </si>
  <si>
    <t>Cissus/Cissus Rhombifolia</t>
  </si>
  <si>
    <t>Equiseto/Equisetum Bogotense</t>
  </si>
  <si>
    <t>Helichrysum Helichrysu Petiolaire</t>
  </si>
  <si>
    <t>Hinojo/Foeniculum Vulgare</t>
  </si>
  <si>
    <t>Iris Africano Dietes vegeta en Taludes Exteriores</t>
  </si>
  <si>
    <t>Lavanda/Lavandula Dentata</t>
  </si>
  <si>
    <t>Ligustro/Ligustrum lucidum</t>
  </si>
  <si>
    <t>Limonium/Limonium Spectabile</t>
  </si>
  <si>
    <t>LLamas/Kniphofia Uvaria</t>
  </si>
  <si>
    <t>Malamadre/Neomarica Gracilis</t>
  </si>
  <si>
    <t>Palma Robelini/Phoenix Roebellini</t>
  </si>
  <si>
    <t>Pennisetum Morado/Setaceum Morado</t>
  </si>
  <si>
    <t>Pennisetum Verde/Setaceum Verde</t>
  </si>
  <si>
    <t>Plantas Techo Verde</t>
  </si>
  <si>
    <t>Plantas varias</t>
  </si>
  <si>
    <t>Plnatas varias tipo 2</t>
  </si>
  <si>
    <t>Roble Australiano/Grevillea Robusta</t>
  </si>
  <si>
    <t>Romero Rosmarinus Officinalis</t>
  </si>
  <si>
    <t>Salvia Morada/Salvia leucantha</t>
  </si>
  <si>
    <t>Sarro/ Palma Boba Cyathea Caracasana</t>
  </si>
  <si>
    <t>Sarro/Cyathea caracasana</t>
  </si>
  <si>
    <t>Suminist,Siembra y Mto. Especies en Jardineras.</t>
  </si>
  <si>
    <t>Uvo Ruso/Cissus Rhombofolia Ellen Danica</t>
  </si>
  <si>
    <t>VerbenaMorada/Stachytarpheta cayennensis</t>
  </si>
  <si>
    <t>Vervena Bonariensis /Stachytarpheta Sp.</t>
  </si>
  <si>
    <t>Vervena Morada /Stachytarpheta Cayenennsis</t>
  </si>
  <si>
    <t>Black Theater 1" 0.61 x 1.22 Fiberglass</t>
  </si>
  <si>
    <t>Anillas de 5000 lb con fijacion a concreto</t>
  </si>
  <si>
    <t>borde metalico</t>
  </si>
  <si>
    <t>CARRO DESPLAZAMIENTO LINEA DE VIDA</t>
  </si>
  <si>
    <t>Escalera y sistema de deteccion vertical CRDC</t>
  </si>
  <si>
    <t>LINEA DE VIDA HORIZONTAL (SUM+INST)</t>
  </si>
  <si>
    <t>LINEA DE VIDA PARA CUBIERTAS CDRC</t>
  </si>
  <si>
    <t>rejilla fondo antiatrapamiento H/W ABS 7 3/4"X73/4</t>
  </si>
  <si>
    <t>SISTEMA CFP TIPO II 67602-00 DE LATCHWAYS</t>
  </si>
  <si>
    <t>SOPORTE ACERO INOXIDABLE LINEA DE VIDA</t>
  </si>
  <si>
    <t>Granito Pulido Silver Gray</t>
  </si>
  <si>
    <t>formaleta muro a la vista - alquiler m2/dia</t>
  </si>
  <si>
    <t>ENSAYO LIMITES DE CONTRACCION</t>
  </si>
  <si>
    <t>REMONTA ESTABILIZADA</t>
  </si>
  <si>
    <t>Filtro Lamidren</t>
  </si>
  <si>
    <t>Geotextil PP2.500 (110x1.8m)</t>
  </si>
  <si>
    <t>BANCA VESTIER MUJERES Y HOMBRES</t>
  </si>
  <si>
    <t>BARRA CONTINUA FIJA ALTURA 1,20</t>
  </si>
  <si>
    <t>Canto rigido de 22 mm</t>
  </si>
  <si>
    <t>DEPOSITO DANZAS. Altura 3,20 fondo 0,60</t>
  </si>
  <si>
    <t>Enchape en Listones de Madera Choiba *CDRC</t>
  </si>
  <si>
    <t>Estación Cambia Pañal AC-BCSBY Acuaval</t>
  </si>
  <si>
    <t>ESTANTE ABIERTO. De 1,90 x 2,60 fondo 0,60</t>
  </si>
  <si>
    <t>ESTANTE DEPOSITO DE INSTRUMENTOS</t>
  </si>
  <si>
    <t>LOCKERS PARA PISCINA 100% PLASTICO</t>
  </si>
  <si>
    <t>MESA 80 x 60</t>
  </si>
  <si>
    <t>MESA APILABLE 70 x 50</t>
  </si>
  <si>
    <t>MESA APILABLE 70 x 50 CDRC1 TUNAL</t>
  </si>
  <si>
    <t>MESA DE CENTRO 80 x 80</t>
  </si>
  <si>
    <t>MESA IRREGULAR 1,50 x 0,80 altura 0.50</t>
  </si>
  <si>
    <t>MESA K-1 FIJA 60 x 60</t>
  </si>
  <si>
    <t>MESA K-2 FIJA 80 x 80</t>
  </si>
  <si>
    <t>MESA PROFESOR OVALADA DE 110 x 80</t>
  </si>
  <si>
    <t>MódulosMaderaPiscinas-M-10(0.40x0.33m)S/Esp</t>
  </si>
  <si>
    <t>MuebleAtenciónGimnasio-M-13(3.33x1.10m)S/Esp</t>
  </si>
  <si>
    <t>Planoteca en cold rolled infer-super Cap:12bandeja</t>
  </si>
  <si>
    <t>POLTRONA BRAVIA 2 PUESTOS CDRC</t>
  </si>
  <si>
    <t>Puerta Tipo U(1.00x2.50)CRD-Font(S/Esp.Tecnic</t>
  </si>
  <si>
    <t>PUESTO CUARTO CONTROL. 2,30 x 0,60</t>
  </si>
  <si>
    <t>PUESTO OFICINA . 1,80 x 0,70</t>
  </si>
  <si>
    <t>PUESTOS ADMISTRACION . 1,80 x 0,70</t>
  </si>
  <si>
    <t>RECEPCION CONTROL. Diametro 5,20</t>
  </si>
  <si>
    <t>RECEPCION PORTERIA HALL CULTURAL.</t>
  </si>
  <si>
    <t>Sanitario institucional de tanque ref. power one 1</t>
  </si>
  <si>
    <t>Silla Auditorio Tubula. Metal Poliuret-CDRC-Fontan</t>
  </si>
  <si>
    <t>Silla AuditorioTubular metalPoliuret.InyectNova35</t>
  </si>
  <si>
    <t>SILLA BOLOGNA SB</t>
  </si>
  <si>
    <t>SILLA BUTACO SHELL ALTO</t>
  </si>
  <si>
    <t>SILLA ESTUDIANTES. SMART</t>
  </si>
  <si>
    <t>SILLA KIRA V-2</t>
  </si>
  <si>
    <t>SILLA MUSICOS. BENET</t>
  </si>
  <si>
    <t>SILLA TAFI INFANTIL</t>
  </si>
  <si>
    <t>SillaAuditorio ref.Nova35Sin Mesa Abatible-Inorca</t>
  </si>
  <si>
    <t>SOFA CORRIDO BOOTH</t>
  </si>
  <si>
    <t>Tablero Aglomerado Melaminico 18mm-rh</t>
  </si>
  <si>
    <t>Neopreno e=5.0cm(40x50cm)Dureza-60+Ref.1/4"</t>
  </si>
  <si>
    <t>Manijas o Agarraderas</t>
  </si>
  <si>
    <t>Puerta Metalica P-41(3.70x3.30m)CRD(S/Espec</t>
  </si>
  <si>
    <t>Puerta Metalica P-42(27.45x3.30m)CRD(S/Espec</t>
  </si>
  <si>
    <t>Puerta Metalica P-43(2.45x3.30m)CRD(S/Espec</t>
  </si>
  <si>
    <t>Puerta P-00Metalica(3.0x3.60)CRD(S/Esp.Tecnica</t>
  </si>
  <si>
    <t>Puerta P-01Metalica(3.0x2.75)CRDl(S/Esp.Tecnica</t>
  </si>
  <si>
    <t>Puerta P-43Met.Reja(2.45x3.30m)CRD(S/Esp.Tec</t>
  </si>
  <si>
    <t>Puerta P-45Met.Reja(1.50x2.40m)CRD(S/Esp.Tec</t>
  </si>
  <si>
    <t>Puerta P-47Met.Reja(1.00x2.60m)CRD(S/Esp.Tec</t>
  </si>
  <si>
    <t>PuertaVitrinaPerf.Aluminio(S/Descripcion Tec)</t>
  </si>
  <si>
    <t>Ventana Aluminio V-46(1.97x3.30m)+VidrioS/Espec</t>
  </si>
  <si>
    <t>Ventana Modular Fija Piso techo (S/Descripc tec)</t>
  </si>
  <si>
    <t>ventana Modular FijaFalsoFlotado(S/Descripctec)</t>
  </si>
  <si>
    <t>ventana Modular FijaPiso techo(S/Descripctec)</t>
  </si>
  <si>
    <t>Ventana V-01(56.45x3.10m)CRD(S/Esp.Tecnica</t>
  </si>
  <si>
    <t>Ventana V-02(46.85x3.10m)CRD(S/Esp.Tecnica</t>
  </si>
  <si>
    <t>Ventana V-03(27.65x3.60m)CRD(S/Esp.Tecnica</t>
  </si>
  <si>
    <t>Ventana V-04(37.25x3.60m)CRD(S/Esp.Tecnica</t>
  </si>
  <si>
    <t>Ventana V-37(29.31x3.30m)CRD(S/Esp.Tecnica</t>
  </si>
  <si>
    <t>Ventana V-50(3.92X7.05m)CRD(S/Especificacio</t>
  </si>
  <si>
    <t>VentanaV-001(7.25*4.43m)Perf.Aluminio-Fontnar</t>
  </si>
  <si>
    <t>VentanaV-002(2.73*3.20m)Perf.Aluminio-Fontnar</t>
  </si>
  <si>
    <t>VentanaV-012(4.65*3.20)Perf.Aluminio-FontnarS</t>
  </si>
  <si>
    <t>VentanaV-031(4.01*4.95)Perf.Alum-S/Especificac</t>
  </si>
  <si>
    <t>VentanaV-032(8.11*4.95)Perf.Alum-S/Especificac</t>
  </si>
  <si>
    <t>VentanaV-033(4.72*5.55)Perf.Alum-S/Especificac</t>
  </si>
  <si>
    <t>VentanaV-034(6.02*5.55)Perf.Alum-S/Especificac</t>
  </si>
  <si>
    <t>VentanaV-035(5.25*5.55)Perf.Alum-S/Especificac</t>
  </si>
  <si>
    <t>VentanaV-036(4.29*5.55)Perf.Alum-S/Especificac</t>
  </si>
  <si>
    <t>VentanaV-037(1.77*3.20)Perf.Alum-S/Especificac</t>
  </si>
  <si>
    <t>VentanaV-039(1.75*3.20)Perf.Alum-S/Especificac</t>
  </si>
  <si>
    <t>VentanaV-043(60.45*2.57)Perf.Alum-S/Especificac</t>
  </si>
  <si>
    <t>VentanaV-071(0.52*3.20)Perf.Alum-S/Especificac</t>
  </si>
  <si>
    <t>Plano de evac en lám galvan de 2mm. 0.12X0.26m</t>
  </si>
  <si>
    <t>Plano de evac en lám galvan de 2mm. 0.33X0.26m</t>
  </si>
  <si>
    <t>plantilla en plotter de corte de baja adherencia</t>
  </si>
  <si>
    <t>TotemSeñalTipo A Estruc Perfil metal+lam</t>
  </si>
  <si>
    <t>TotemSeñalTipo B Estruc Perfil metal+lam</t>
  </si>
  <si>
    <t>Chapeta cuadrada sencilla fija acero inoxida CDRC</t>
  </si>
  <si>
    <t>ANCLAJE PARA ESCALERA</t>
  </si>
  <si>
    <t>Azafate de 1/4" o Fuentes en acero</t>
  </si>
  <si>
    <t>CanalLaminaCal.20 Des:1.50m</t>
  </si>
  <si>
    <t>CHAPETONES PARA ESCALERA</t>
  </si>
  <si>
    <t>Cocina Industrial de 16 Puestos M-5107</t>
  </si>
  <si>
    <t>Estanteria Solida M-2000 (140x40x180cm)</t>
  </si>
  <si>
    <t>Gratinador a Gas de 39" ref.GTF-39 Tornado</t>
  </si>
  <si>
    <t>Mesa deTrabajo M-701(100x69x87cm</t>
  </si>
  <si>
    <t>Mesa deTrabajo M-704(200x69x87cm)</t>
  </si>
  <si>
    <t>PERFIL ESTRUCTURAL 3 1/2"x2"x2mm - 6m</t>
  </si>
  <si>
    <t>Plancha Asadora a Gas de piso 36" Ref:AVP-36</t>
  </si>
  <si>
    <t>Refrigerador Traulsen UPT4812-LR48"</t>
  </si>
  <si>
    <t>Repisa a Muro M-1850</t>
  </si>
  <si>
    <t>Tubo redondo en Acero Inoxidable</t>
  </si>
  <si>
    <t>Tubo redondo en lámina Cold Rolled Cal. 18</t>
  </si>
  <si>
    <t>TuboRectangular20*40mm Cold Rolled1.51mm</t>
  </si>
  <si>
    <t>VentanaV-038(1.77*3.20)Perf.Alum-S/Especificac</t>
  </si>
  <si>
    <t>Wok de Sobremesa M-7865</t>
  </si>
  <si>
    <t>BOMBA JOCKEY</t>
  </si>
  <si>
    <t>CABEZAL DE PRUEBA 6 x 4 x 2 1/2"</t>
  </si>
  <si>
    <t>CODO RANURADO HIERRO DUCTIL- 8"</t>
  </si>
  <si>
    <t>COPA 150L 1 x 3/4"</t>
  </si>
  <si>
    <t>COPA 6 X 4" RANURADA</t>
  </si>
  <si>
    <t>COPA EXCENTRICA 6 X 4"</t>
  </si>
  <si>
    <t>COUPLING ACERO RANURADO FLEXIBLE 8"</t>
  </si>
  <si>
    <t>COUPLING ACERO RANURADO REGIDO 1 ¼"</t>
  </si>
  <si>
    <t>COUPLING ACERO RANURADO RIGIDO 8"</t>
  </si>
  <si>
    <t>GUASA 3/4"</t>
  </si>
  <si>
    <t>JUNTA FLEXIBLE CERTIFICADA UL/FM 1 1/4"</t>
  </si>
  <si>
    <t>JUNTA FLEXIBLE CERTIFICADA UL/FM 2 1/2"</t>
  </si>
  <si>
    <t>JUNTA FLEXIBLE CERTIFICADA UL/FM 2"</t>
  </si>
  <si>
    <t>JUNTA FLEXIBLE CERTIFICADA UL/FM 6"</t>
  </si>
  <si>
    <t>Modulo de relé de bajo voltaje CDRC Cometas</t>
  </si>
  <si>
    <t>PANEL DE ALARMA DE INCENDIOS</t>
  </si>
  <si>
    <t>Panel de detección de incendios CDRC Cometas</t>
  </si>
  <si>
    <t>SOPORTE ANTISISMICO (CUATRO VIAS) 6"</t>
  </si>
  <si>
    <t>STRAP 1 1/4 x 1"</t>
  </si>
  <si>
    <t>STRAP 2 1/2 x 1"</t>
  </si>
  <si>
    <t>TAPA RANURADO H.D. 1 1/2"</t>
  </si>
  <si>
    <t>TEE MECANICA H.D RANURADA 1 1/2 X 1 1/4"</t>
  </si>
  <si>
    <t>TEE MECANICA H.D RANURADA 2 1/2 X 1 1/2"</t>
  </si>
  <si>
    <t>TEE MECANICA H.D RANURADA 2 1/2 X 1 1/4"</t>
  </si>
  <si>
    <t>TEE MECANICA H.D RANURADA 2 1/2 X 2"</t>
  </si>
  <si>
    <t>TEE MECANICA H.D RANURADA 2 X 1 1/2"</t>
  </si>
  <si>
    <t>TEE MECANICA H.D RANURADA 2 X 1 1/4"</t>
  </si>
  <si>
    <t>TEE MECANICA ROSCADA 2 1/2 X 1"</t>
  </si>
  <si>
    <t>TEE MECANICA ROSCADA 2 X 1"</t>
  </si>
  <si>
    <t>TEE RANURADA HIERRO DUCTIL - 8"</t>
  </si>
  <si>
    <t>TUBO ACERO AL CARBON C/C SCH-40- 1 1/2"</t>
  </si>
  <si>
    <t>TUBO ACERO AL CARBON C/C SCH-40- 1"</t>
  </si>
  <si>
    <t>TUBO C900 4" RED INCENDIOS SUBTERRANEA</t>
  </si>
  <si>
    <t>VALVULA ANGULAR PARA GABINETE DE 2 1/2"</t>
  </si>
  <si>
    <t>VÁLVULA DE DRENAJE Y PRUEBA 1 1/2"-B</t>
  </si>
  <si>
    <t>VÁLVULA EXPULSORA DE AIRE 3/4"</t>
  </si>
  <si>
    <t>Hempacore One 43600de Hempel o equivalente</t>
  </si>
  <si>
    <t>ABRAZADERA AJUSTABLE 3/4"</t>
  </si>
  <si>
    <t>ABRAZADERA AJUSTABLE 3/8"</t>
  </si>
  <si>
    <t>ABRAZADERA AJUSTABLE 5/8"</t>
  </si>
  <si>
    <t>ABRAZADERA AJUSTABLE 7/8"</t>
  </si>
  <si>
    <t>ABRAZADERA AJUSTABLE DE 1"</t>
  </si>
  <si>
    <t>ABRAZADERA AJUSTABLE DE 3/4"</t>
  </si>
  <si>
    <t>Abrazadera tipo horquilla 4"</t>
  </si>
  <si>
    <t>Abrazadera tipo horquilla 6"</t>
  </si>
  <si>
    <t>ACCESORIOS SWITCH DIFERENCIAL</t>
  </si>
  <si>
    <t>ADHESIVO ARMACELL (Botella)</t>
  </si>
  <si>
    <t>AISLAMIENTO RUBATEX PARA TUBERÍA DE 3/8"</t>
  </si>
  <si>
    <t>Antivibratorio de neopreno diametro 2" x 2 (AA)</t>
  </si>
  <si>
    <t>ARANDELAS PARA EQUIPO DE VENTILACIÓN</t>
  </si>
  <si>
    <t>BASE EN NEOPENO</t>
  </si>
  <si>
    <t>BASE EN PERFIL METÁLICO PARA EQ. VENT.</t>
  </si>
  <si>
    <t>BASE FIJA LED 40"- 55" ST-WTV-22F METALICO</t>
  </si>
  <si>
    <t>BASE SOPORTE</t>
  </si>
  <si>
    <t>BASE SOPORTE BANCO FILTROS</t>
  </si>
  <si>
    <t>BOMBA DE CONDENSADO A 220/1/60</t>
  </si>
  <si>
    <t>BOMBA DE CONDENSADO A 220V</t>
  </si>
  <si>
    <t>BREAKER INDUSTRIAL 1X1A</t>
  </si>
  <si>
    <t>BREAKER INDUSTRIAL 1X3A</t>
  </si>
  <si>
    <t>BREAKER INDUSTRIAL 1X5A</t>
  </si>
  <si>
    <t>BREAKER INDUSTRIAL 3X10A</t>
  </si>
  <si>
    <t>BREAKER INDUSTRIAL 3X15A</t>
  </si>
  <si>
    <t>BREAKER INDUSTRIAL 3X1A</t>
  </si>
  <si>
    <t>Cable de control AWG 2X8 Blindado</t>
  </si>
  <si>
    <t>CABLEADO TARJETA DE CONTROL</t>
  </si>
  <si>
    <t>CAJA ACRILICA PARA SENSOR</t>
  </si>
  <si>
    <t>Caja ventilación extracción aleta curva 600cfm***</t>
  </si>
  <si>
    <t>Caldera agua caliente 750 MBTU/h</t>
  </si>
  <si>
    <t>Caldera condensado pisicna 500 MBTU/H</t>
  </si>
  <si>
    <t>Caldera para piscina con capacidad 2500 MBTU/h</t>
  </si>
  <si>
    <t>CARGA DE REFRIGERANTE R410A</t>
  </si>
  <si>
    <t>CHASIS BANCO DE FILTROS</t>
  </si>
  <si>
    <t>CHAZO DE EXPANSION DE 3/8"</t>
  </si>
  <si>
    <t>CHAZO DE EXPANSION DE1/4" (NO USAR)</t>
  </si>
  <si>
    <t>CHAZO EXPANSIVO 3/8 TIPO</t>
  </si>
  <si>
    <t>Chazo expansivo 3/8" x 1-7/8" (10un)</t>
  </si>
  <si>
    <t>CHAZOS PARA SUSPENSIÓN DE CAMPANA</t>
  </si>
  <si>
    <t>Cinta autoadhesiva 2,5" foil (54,8 ml)</t>
  </si>
  <si>
    <t>CINTA RUBATEX</t>
  </si>
  <si>
    <t>CLIPS PARA TDC CALIBRE 18</t>
  </si>
  <si>
    <t>CODO Cu DE 1 1/8"</t>
  </si>
  <si>
    <t>CODO Cu DE 1/2""</t>
  </si>
  <si>
    <t>CODO Cu DE 1/4"</t>
  </si>
  <si>
    <t>CODO Cu DE 3/8"</t>
  </si>
  <si>
    <t>CODO Cu DE 5/8"</t>
  </si>
  <si>
    <t>CODO Cu DE 7/8"</t>
  </si>
  <si>
    <t>Codo de cobre de 1 3/8"</t>
  </si>
  <si>
    <t>Codo de cobre de 1 5/8"</t>
  </si>
  <si>
    <t>Cofre metálico para interperie 60x40x30 cm</t>
  </si>
  <si>
    <t>CONEXIÓN FLEXIBLE</t>
  </si>
  <si>
    <t>CONEXIÓN FLEXIBLE TIPO LONA</t>
  </si>
  <si>
    <t>CONTROLADOR PRINCIPAL 16UI/16UO</t>
  </si>
  <si>
    <t>ControlHorarioParaEquipos deVentilación</t>
  </si>
  <si>
    <t>DÁMPER DE BALANCEO 25x25 CM</t>
  </si>
  <si>
    <t>DÁMPER DE BALANCEO 30x25 CM</t>
  </si>
  <si>
    <t>DÁMPER DE BALANCEO 30x30 CM</t>
  </si>
  <si>
    <t>DÁMPER DE BALANCEO 35x30 CM</t>
  </si>
  <si>
    <t>Damper manual de balanceo de 11" x 4"</t>
  </si>
  <si>
    <t>Damper manual de balanceo de 11" x 8"</t>
  </si>
  <si>
    <t>Damper manual de balanceo de 12" x 5"</t>
  </si>
  <si>
    <t>Damper manual de balanceo de 12" x 6"</t>
  </si>
  <si>
    <t>Damper manual de balanceo de 12" x 8"</t>
  </si>
  <si>
    <t>Damper manual de balanceo de 12" x 9"</t>
  </si>
  <si>
    <t>Damper manual de balanceo de 14" x 12"</t>
  </si>
  <si>
    <t>Damper manual de balanceo de 14" x 8"</t>
  </si>
  <si>
    <t>Damper manual de balanceo de 14" x 9"</t>
  </si>
  <si>
    <t>Damper manual de balanceo de 15" x 10"</t>
  </si>
  <si>
    <t>Damper manual de balanceo de 15" x 12"</t>
  </si>
  <si>
    <t>Damper manual de balanceo de 16" x 10"</t>
  </si>
  <si>
    <t>Damper manual de balanceo de 16" x 9"</t>
  </si>
  <si>
    <t>Damper manual de balanceo de 18" x 10"</t>
  </si>
  <si>
    <t>Damper manual de balanceo de 23" x 12"</t>
  </si>
  <si>
    <t>Damper manual de balanceo de 28" x 14"</t>
  </si>
  <si>
    <t>Damper manual de balanceo de 28" x 15"</t>
  </si>
  <si>
    <t>Damper manual de balanceo de 28"x13"</t>
  </si>
  <si>
    <t>DAMPER MANUAL L-D-25 12"X6"</t>
  </si>
  <si>
    <t>DAMPER MANUAL L-D-25 6"X6"</t>
  </si>
  <si>
    <t>DAMPER MANUAL L-D-25 8"X6"</t>
  </si>
  <si>
    <t>Damper motorizado con actuador on-off 26"X12"</t>
  </si>
  <si>
    <t>Difusor de suministro tipo 2 conos,de 24"x24" cuel</t>
  </si>
  <si>
    <t>Difusor flujo laminar L-FL de 24"x24", cuello 16"</t>
  </si>
  <si>
    <t>Difusor Sum Grandes Altura VDR-H-E1-800 MM</t>
  </si>
  <si>
    <t>Difusor tipo inyector aire mod L-SPP2, 8"</t>
  </si>
  <si>
    <t>Difusor2viasL-AV2 con Damper de 15"x12"</t>
  </si>
  <si>
    <t>Difusor3viasL-AV3 con Damper de 15"x12"</t>
  </si>
  <si>
    <t>Difusor4viascon Damper de 24"x24"</t>
  </si>
  <si>
    <t>Difusor4viasL-AVS con Damper de 12"x12"</t>
  </si>
  <si>
    <t>Difusor4viasL-AVS con Damper de 15"x15"</t>
  </si>
  <si>
    <t>Difusor4viasL-AVS con Damper de 9"x9"</t>
  </si>
  <si>
    <t>Ducto de poliisocianurato de 1"</t>
  </si>
  <si>
    <t>Ducto lámina fibra fono absorbente espesor 1 1/2"</t>
  </si>
  <si>
    <t>Ducto Lamina galv Cal 24</t>
  </si>
  <si>
    <t>Ducto salida de gases 10"</t>
  </si>
  <si>
    <t>Ductoglass metal 117*48-1"</t>
  </si>
  <si>
    <t>EMPAQUE DE ASBESTO 1" X 1/8"</t>
  </si>
  <si>
    <t>EMPAQUE DE CAUCHO 1" X 1/8"</t>
  </si>
  <si>
    <t>EQ VENT MEC ALÁBES ATRAS 3.600 CFM</t>
  </si>
  <si>
    <t>EQ VENT MEC ALÁBES ATRAS 5.000 CFM</t>
  </si>
  <si>
    <t>EQ VENTILACIÓN MEC CON DAMPER 100 CFM</t>
  </si>
  <si>
    <t>EQUIPO DE VENTILACIÓN MEC 40.000 CFM</t>
  </si>
  <si>
    <t>EQUIPOS DE SOLDADURA PARA COBRE</t>
  </si>
  <si>
    <t>ESQUINEROS CALIBRE 20</t>
  </si>
  <si>
    <t>Extractor axial de techo de capacidad 150 cfm</t>
  </si>
  <si>
    <t>Extractor helicocentrífugo en línea de 350 cfm, pr</t>
  </si>
  <si>
    <t>FILTRO METALICO LAVABLE 24"X24"X2"</t>
  </si>
  <si>
    <t>FILTROS 65%</t>
  </si>
  <si>
    <t>ONZ</t>
  </si>
  <si>
    <t>GUASA ZINCADA 3/8"</t>
  </si>
  <si>
    <t>GUAYA 1/8"</t>
  </si>
  <si>
    <t>GUAYA PARA SUSPENSIÓN DE CAMPANA</t>
  </si>
  <si>
    <t>H EN HIERRO PARA UNIDAD CONDEN</t>
  </si>
  <si>
    <t>IZAJE</t>
  </si>
  <si>
    <t>KIT AUTOELEVACIÓN PARA MANTENIMIENTO</t>
  </si>
  <si>
    <t>KIT de guaya de 4m, terminación Lazo + Gripple tip</t>
  </si>
  <si>
    <t>LÁMINA BLACH THEATER 1" FGLAS</t>
  </si>
  <si>
    <t>LÁMINA DE ACERO GALVANIZADO CALIBRE 22</t>
  </si>
  <si>
    <t>LÁMINA DE ACERO GALVANIZADO CALIBRE 24</t>
  </si>
  <si>
    <t>LAMINA FIBRA DE VIDRIO 1.5" DUCT WRAP</t>
  </si>
  <si>
    <t>LAMINA FIBRA DE VIDRIO AEROCOR 1"</t>
  </si>
  <si>
    <t>Lamina galv Cal 22</t>
  </si>
  <si>
    <t>Lamina galv Cal 24</t>
  </si>
  <si>
    <t>LIMPIADOR PARA RUBATEX (POR BOTELLA)</t>
  </si>
  <si>
    <t>Manguera flexible aislada diametro 12"</t>
  </si>
  <si>
    <t>Manguera Flexible Diam 14</t>
  </si>
  <si>
    <t>MANGUERA Y ACCESORIOS DE CONEXIÓN</t>
  </si>
  <si>
    <t>Mano de obra inspector mecánico</t>
  </si>
  <si>
    <t>MINISPLIT INVENTER 24.000 BTU/HR</t>
  </si>
  <si>
    <t>MOGOLLA EN NEOPRENO 2"X1"</t>
  </si>
  <si>
    <t>MOGOLLA EN NEOPRENO 4"X2"</t>
  </si>
  <si>
    <t>MOTOR 220V/3PH/60HZ 1.5HP; 1.300 RPM</t>
  </si>
  <si>
    <t>MOTOR 220V/3PH/60HZ 10 HP</t>
  </si>
  <si>
    <t>MOTOR 220V/3PH/60HZ 15HP</t>
  </si>
  <si>
    <t>MOTOR 220V/3PH/60HZ 1HP; 1.300 RPM</t>
  </si>
  <si>
    <t>MOTOR 220v73PH/60HZ DE 5HP 1.300RPM</t>
  </si>
  <si>
    <t>NEOPRENO DE SOPORTE EQ. VENT.</t>
  </si>
  <si>
    <t>NITROGENO</t>
  </si>
  <si>
    <t>PEGANTE ARMAFLEX 520-S</t>
  </si>
  <si>
    <t>PEGANTE PARA AEROCOR</t>
  </si>
  <si>
    <t>PERFIL CHANELL 4x2</t>
  </si>
  <si>
    <t>PERFIL CHANNEL 2x1</t>
  </si>
  <si>
    <t>PERROS PARA SUSPENSIÓN DE CAMPANA</t>
  </si>
  <si>
    <t>PINES ADHESIVOS PARA AEROCOR</t>
  </si>
  <si>
    <t>PINTURA ARMAFISH (Botella)</t>
  </si>
  <si>
    <t>PINTURA ELASTOMERICA PARA RUBATEX</t>
  </si>
  <si>
    <t>PLENUM</t>
  </si>
  <si>
    <t>PREFILTROS LAVABLES</t>
  </si>
  <si>
    <t>Programador y control horario digital</t>
  </si>
  <si>
    <t>REFRIGERANTE R-410A</t>
  </si>
  <si>
    <t>Rejilla de descarga T. Louver sin damper 12"x8" gr</t>
  </si>
  <si>
    <t>Rejilla de extracción tipo cubo de 10"x6" con dam</t>
  </si>
  <si>
    <t>Rejilla de extracción tipo cubo de 10"x8" con dam</t>
  </si>
  <si>
    <t>Rejilla de extracción tipo cubo de 12"x10" con dam</t>
  </si>
  <si>
    <t>Rejilla de extracción tipo cubo de 16"x10" con dam</t>
  </si>
  <si>
    <t>Rejilla de extracción tipo cubo de 6"x6" con dam</t>
  </si>
  <si>
    <t>Rejilla de retorno aleta fija con damper de 46x60"</t>
  </si>
  <si>
    <t>Rejilla de retorno tipo aleta fija con damper, de</t>
  </si>
  <si>
    <t>Rejilla de suministro tipo doble aleta con damper</t>
  </si>
  <si>
    <t>Rejilla Sum 1 Aleta Movil LHV 32"x10" con Damper</t>
  </si>
  <si>
    <t>Rejilla Sum 1 Aleta Movil LHV 32"x14" con Damper</t>
  </si>
  <si>
    <t>Rejilla T.A.E.(Toma de Aire Exterior),tipo louver,</t>
  </si>
  <si>
    <t>Rejilla Tip Persiana Malla Mosquitera Plast 20x26"</t>
  </si>
  <si>
    <t>Rejilla Tip Persiana Malla Mosquitera Plast 44x34"</t>
  </si>
  <si>
    <t>RELÉ DPDT BOBINA 12 VDC</t>
  </si>
  <si>
    <t>Riel chanel perforado 1-5/8’’ x 13/16’’ (3m)</t>
  </si>
  <si>
    <t>ROUTER DE COMUNICACIÓN BACNET</t>
  </si>
  <si>
    <t>RUBATEX DE 1 1/8"</t>
  </si>
  <si>
    <t>Rubatex de 1 3/8"</t>
  </si>
  <si>
    <t>Rubatex de 1 5/8"</t>
  </si>
  <si>
    <t>RUBATEX DE 1/2"</t>
  </si>
  <si>
    <t>RUBATEX DE 1/4"</t>
  </si>
  <si>
    <t>RUBATEX DE 3/4"</t>
  </si>
  <si>
    <t>RUBATEX DE 3/8"</t>
  </si>
  <si>
    <t>RUBATEX DE 5/8"</t>
  </si>
  <si>
    <t>RUBATEX DE 7/8"</t>
  </si>
  <si>
    <t>SEMICODO Cu DE 1 1/8"</t>
  </si>
  <si>
    <t>SEMICODO Cu DE 1/2"</t>
  </si>
  <si>
    <t>SEMICODO Cu DE 3/4"</t>
  </si>
  <si>
    <t>SEMICODO Cu DE 3/8"</t>
  </si>
  <si>
    <t>SEMICODO Cu DE 5/8"</t>
  </si>
  <si>
    <t>SEMICODO Cu DE 7/8"</t>
  </si>
  <si>
    <t>Semicodo de cobre de 1 3/8"</t>
  </si>
  <si>
    <t>Semicodo de cobre de 1 5/8"</t>
  </si>
  <si>
    <t>SERVICIO CORTADORA</t>
  </si>
  <si>
    <t>SERVICIO DOBLADORA</t>
  </si>
  <si>
    <t>SOLDADURA DE PLATA</t>
  </si>
  <si>
    <t>SWITCH DIFERENCIAL DE PRESIÓN DE AIRE</t>
  </si>
  <si>
    <t>TABLERO DE FUERZA Y CONTROL TEFC-AA-03</t>
  </si>
  <si>
    <t>TABLERO DE FUERZA Y CONTROL TEFC-AA-04</t>
  </si>
  <si>
    <t>Tablero eléct control sistema extracción BB CDRC</t>
  </si>
  <si>
    <t>Tablero eléctrico control sistemas de extracción c</t>
  </si>
  <si>
    <t>Tablero eléctrico control sistemas de extracción P</t>
  </si>
  <si>
    <t>Termostato digital con caja guarda termostato</t>
  </si>
  <si>
    <t>TORNILLERÍA</t>
  </si>
  <si>
    <t>TORNILLO AUTORROSCANTE</t>
  </si>
  <si>
    <t>TORNILLO CARRIAJE 3/8" X 1"</t>
  </si>
  <si>
    <t>TORNILLOS CONDENSADORA</t>
  </si>
  <si>
    <t>TORNILLOS MANEJADORA</t>
  </si>
  <si>
    <t>TORNILLOS PARA EQUIPO DE VENTILACIÓN</t>
  </si>
  <si>
    <t>TRANSFORMADOR 120 VAC - 24 VAC; 96 VA</t>
  </si>
  <si>
    <t>TRANSMISIÓN (POLEA - CORREA) 3hp</t>
  </si>
  <si>
    <t>TRANSMISIÓN (POLEAS - CORREA) 15hp</t>
  </si>
  <si>
    <t>TRANSMISIÓN (POLEAS CORREA) 10hp</t>
  </si>
  <si>
    <t>TRANSMISOR DE PRESIÓN DIFERENCIAL</t>
  </si>
  <si>
    <t>TUBERÍA Cu RIGIDA TIPO K DE 1 1/8"</t>
  </si>
  <si>
    <t>TUBERÍA Cu RIGIDA TIPO K DE 5/8"</t>
  </si>
  <si>
    <t>TUBERÍA Cu RIGIDA TIPO L DE 1/2"</t>
  </si>
  <si>
    <t>TUBERÍA Cu RIGIDA TIPO L DE 1/4"</t>
  </si>
  <si>
    <t>TUBERÍA Cu RIGIDA TIPO L DE 3/8"</t>
  </si>
  <si>
    <t>TUBERÍA Cu RIGIDA TIPO L DE 7/8"</t>
  </si>
  <si>
    <t>Tuberia de cobre rigida tipo K de 1 3/8"</t>
  </si>
  <si>
    <t>Tuberia de cobre rigida tipo K de 1 5/8"</t>
  </si>
  <si>
    <t>TUERCAS PARA EQUIPO DE VENTILACIÓN</t>
  </si>
  <si>
    <t>UNIDAD AA PISOTECHOCap12000btu/Q4000cfm</t>
  </si>
  <si>
    <t>UNIÓN Cu DE 1 1/8"</t>
  </si>
  <si>
    <t>UNIÓN Cu DE 1/2""</t>
  </si>
  <si>
    <t>UNIÓN Cu DE 1/4"</t>
  </si>
  <si>
    <t>UNIÓN Cu DE 3/8"</t>
  </si>
  <si>
    <t>UNIÓN Cu DE 5/8"</t>
  </si>
  <si>
    <t>UNIÓN Cu DE 7/8"</t>
  </si>
  <si>
    <t>Union de cobre de 1 3/8"</t>
  </si>
  <si>
    <t>Union de cobre de 1 5/8"</t>
  </si>
  <si>
    <t>Variador de frecuencia 3 HP</t>
  </si>
  <si>
    <t>Variador de frecuencia 5 HP</t>
  </si>
  <si>
    <t>Variador de frecuencia 7,5 HP</t>
  </si>
  <si>
    <t>Variador de velocidad para 10 HP</t>
  </si>
  <si>
    <t>VARILLA ROSCADA 1/4"</t>
  </si>
  <si>
    <t>VARILLA ROSCADA 5/8"</t>
  </si>
  <si>
    <t>Ventilacion inyeccion,de aleta curva,caudal 2400 c</t>
  </si>
  <si>
    <t>Ventilador centrífugo 10400 cfm</t>
  </si>
  <si>
    <t>Ventilador extractor centrifugo simple oido,de ale</t>
  </si>
  <si>
    <t>Ventilador extractor tipo hongo 1300cfm</t>
  </si>
  <si>
    <t>Ventilador extractor tipo hongo,transmisión por po</t>
  </si>
  <si>
    <t>AMORTIGUADOR CORCHERA piscina</t>
  </si>
  <si>
    <t>Anclaje cordel tipo finlandes polo tierra+soporA I</t>
  </si>
  <si>
    <t>ANCLAJE INCLINADO (2)</t>
  </si>
  <si>
    <t>ANCLAJE PARA ESCALERA Piscina</t>
  </si>
  <si>
    <t>ANCLAJE PLANO Panel Viraje Piscina</t>
  </si>
  <si>
    <t>ANCLAJE PODIUM CHAPA Piscina</t>
  </si>
  <si>
    <t>ANCLAJES INCLINADOS (4) Piscina</t>
  </si>
  <si>
    <t>BANDEROLAS NATACION ESPALDA Piscina</t>
  </si>
  <si>
    <t>Boquilla inyeccion agua caliente - 60gpm AceroInox</t>
  </si>
  <si>
    <t>CAJA DE PASO ELECTRICA PLASTICA PISCINA</t>
  </si>
  <si>
    <t>CHAPETONES PARA ESCALERA Piscina</t>
  </si>
  <si>
    <t>CORDEL PARA COMPETENCIA 25m piscina</t>
  </si>
  <si>
    <t>CORDEL PARA COMPETENCIA 50m piscina</t>
  </si>
  <si>
    <t>Escalera acero inox para canal-4 pasos Piscina</t>
  </si>
  <si>
    <t>FILTRO ø60"X102" PISCINA</t>
  </si>
  <si>
    <t>KIT TERMINAL REJILLA 24X3</t>
  </si>
  <si>
    <t>NICHO PARA REFLECTOR PISCINA</t>
  </si>
  <si>
    <t>NUMERO PARA PODIUMS Piscina</t>
  </si>
  <si>
    <t>PANEL DE MANOMETROS PISCINA</t>
  </si>
  <si>
    <t>PANEL DE VIRAJE Piscina</t>
  </si>
  <si>
    <t>PANEL DE VIRAJE Soporte Piscina</t>
  </si>
  <si>
    <t>PARTIDOR DE SALIDA piscina</t>
  </si>
  <si>
    <t>PASAMURO TIPO 4 DE ø 6"</t>
  </si>
  <si>
    <t>POSTES NATACION ESPALDA (4) Piscina</t>
  </si>
  <si>
    <t>Rejilla perimetral 345x24 mm Poliprop o ABS</t>
  </si>
  <si>
    <t>Sistema de Liberación de Vacio - CRDC-Cometas</t>
  </si>
  <si>
    <t>Soporte Corchera Acero Inox para cordel piscina</t>
  </si>
  <si>
    <t>Spool Filtración 8.5m, tubo ø10" en acero inox Pis</t>
  </si>
  <si>
    <t>Suministro Cepillo de nylon - Longitud 18"</t>
  </si>
  <si>
    <t>Suministro Juego de tuerca y manguito - Plastico p</t>
  </si>
  <si>
    <t>Suministro Kit para pruebas de agua en sitio profe</t>
  </si>
  <si>
    <t>Suministro Nasa aseo piscina - Platica</t>
  </si>
  <si>
    <t>TableroControlPisCompeticionCRDC-Cometas</t>
  </si>
  <si>
    <t>TENSOR CORCHERAS LATON CROM piscina</t>
  </si>
  <si>
    <t>TERMINAL MANGUERA AZUL</t>
  </si>
  <si>
    <t>TRANSFORAMADOR 300W PISCINA</t>
  </si>
  <si>
    <t>VALVULA DE LIBERACION DE VACIO PISCINA</t>
  </si>
  <si>
    <t>Excavacion pilotes Ø0.20m tornillo continuo CDRC</t>
  </si>
  <si>
    <t>Excavacion pilotes Ø0.30m tornillo continuo CDRC</t>
  </si>
  <si>
    <t>Separador homologado para pilotes CDRC</t>
  </si>
  <si>
    <t>Accesorio tipo base para instalacion de luminarias</t>
  </si>
  <si>
    <t>Accesorios (Sctiker BAXXXXX y Sctiker Potencia)</t>
  </si>
  <si>
    <t>Altavoz Electrovoice EVC 1122 95</t>
  </si>
  <si>
    <t>Altavoz Electrovoice EVC 1181S</t>
  </si>
  <si>
    <t>Altavoz Electrovoice EVF - 1122D/66</t>
  </si>
  <si>
    <t>Altavoz Electrovoice EVF - 1122D/99</t>
  </si>
  <si>
    <t>Altavoz Electrovoice EVF - 1181S</t>
  </si>
  <si>
    <t>Amplificador Electrovoice CPS 2.12</t>
  </si>
  <si>
    <t>Amplificador Electrovoice CPS 2.4</t>
  </si>
  <si>
    <t>Amplificador Electrovoice CPS 2.9</t>
  </si>
  <si>
    <t>Amplificador Electrovoice PA2250-T</t>
  </si>
  <si>
    <t>Amplificador Electrovoice PA2400-T</t>
  </si>
  <si>
    <t>ARP ARP INTENC16 NLT 12SPR MVOLT SC SM</t>
  </si>
  <si>
    <t>Arrancador suave para 1 HP</t>
  </si>
  <si>
    <t>Arrancador suave para 2 HP</t>
  </si>
  <si>
    <t>Arrancador suave para 7,5 HP</t>
  </si>
  <si>
    <t>BASES ANTIVIBRATORIAS EQ VENTILACIÓN</t>
  </si>
  <si>
    <t>Bombilla (LED A6725WW Duralamp) 22W 2800k</t>
  </si>
  <si>
    <t>Borna 1/0</t>
  </si>
  <si>
    <t>Borna 2</t>
  </si>
  <si>
    <t>Borna 2/0</t>
  </si>
  <si>
    <t>Borna 4/0</t>
  </si>
  <si>
    <t>Borna 400</t>
  </si>
  <si>
    <t>Borna 6</t>
  </si>
  <si>
    <t>Borna 8</t>
  </si>
  <si>
    <t>Botiquin basico de primeros auxilios - Contenido s</t>
  </si>
  <si>
    <t>BOTON DE EMERGENCIA</t>
  </si>
  <si>
    <t>BOTON DE PANICO</t>
  </si>
  <si>
    <t>BREAKER INDUSTRIAL 3X300 AMP</t>
  </si>
  <si>
    <t>Cable de control AWG 3X18 blindado</t>
  </si>
  <si>
    <t>CABLE DE CONTROL DIM</t>
  </si>
  <si>
    <t>CABLEADO GLOBAL</t>
  </si>
  <si>
    <t>CAMARA DOMO INTERIOR</t>
  </si>
  <si>
    <t>CAMARA EXTERIOR 270°</t>
  </si>
  <si>
    <t>CAMARA TIPO BULLET</t>
  </si>
  <si>
    <t>Camilla con inmovilizador de cuello y arnes</t>
  </si>
  <si>
    <t>Camion sencillo entre 6 y 7 metros largo-2.50 anch</t>
  </si>
  <si>
    <t>Canastilla de 1/2</t>
  </si>
  <si>
    <t>CAÑUELA POLIETILENO ( 1 1/2") E=2" FOIL</t>
  </si>
  <si>
    <t>CAÑUELA POLIETILENO ( 1 1/4") E=2" FOIL</t>
  </si>
  <si>
    <t>CELDA EN AIRE ENTRADA Y SALIDA</t>
  </si>
  <si>
    <t>CHEQUE HIDROBRIDADO Ø8”-300PSI -ACERO</t>
  </si>
  <si>
    <t>cinta aislante super 33 MT</t>
  </si>
  <si>
    <t>Concreto de 21 Mpa preparado en obra (3000PSI)</t>
  </si>
  <si>
    <t>Conductor XLPE 4/0 AWG 35 kV IL 133%</t>
  </si>
  <si>
    <t>Conector tipo Compresion 600A 4/0 AWG 15KV</t>
  </si>
  <si>
    <t>Consola Peavy FX-2 24</t>
  </si>
  <si>
    <t>Copa excentrica 8x6"</t>
  </si>
  <si>
    <t>CR1Accesorio Esquinero de 90grados + difusor</t>
  </si>
  <si>
    <t>CR2Accesorio Esquinero de 90grados + difusor</t>
  </si>
  <si>
    <t>Desinfección según especificaciones</t>
  </si>
  <si>
    <t>DETECTOR DE APERTURA</t>
  </si>
  <si>
    <t>DETECTOR DE APERTURA TIPO PESADO</t>
  </si>
  <si>
    <t>DETECTOR DE MOVIMENTO DE TECHO</t>
  </si>
  <si>
    <t>DETECTOR OPTICO TERMICO</t>
  </si>
  <si>
    <t>DETECTOR TERMICO</t>
  </si>
  <si>
    <t>ECLYPSE-ANTENA PARA CONTROL 400PIES</t>
  </si>
  <si>
    <t>ELEVADOR RED MEDIA PRESION</t>
  </si>
  <si>
    <t>EM3 Luminaria de emergencia LED 3W</t>
  </si>
  <si>
    <t>EQUIPO DE COMPUTO</t>
  </si>
  <si>
    <t>Equipo presión preensamblado agua Reutilización</t>
  </si>
  <si>
    <t>ESTACION MANUAL DE ALARMA</t>
  </si>
  <si>
    <t>FACTORY COMMISSIONING</t>
  </si>
  <si>
    <t>Filtro biologico (acondicionador magnetico)</t>
  </si>
  <si>
    <t>GABINETE DE PARED ABATIBLE</t>
  </si>
  <si>
    <t>GABINETE DE PISO</t>
  </si>
  <si>
    <t>JUNTA FLEXIBLE BORRACHA Ø8”</t>
  </si>
  <si>
    <t>Kit de marcaciones de tuberías</t>
  </si>
  <si>
    <t>Lavado según especificaciones.</t>
  </si>
  <si>
    <t>LECTORA DE TARJETA</t>
  </si>
  <si>
    <t>LED23CintaLED Linearlight Flex protect Short pitch</t>
  </si>
  <si>
    <t>LED7 47.4W - 4000k 3PCB-1R x 2200lm 1727mm</t>
  </si>
  <si>
    <t>LIMPIADOR ELECTRÓNICO 235CM3 CRC</t>
  </si>
  <si>
    <t>Mamposteria Bl. No. 4 incluye instal y Mortero</t>
  </si>
  <si>
    <t>MAMPOSTERIA CDRC FONTANAR</t>
  </si>
  <si>
    <t>Manguera flexible para conexión de tanque de nivel</t>
  </si>
  <si>
    <t>Marco y tapa para camara cs 274</t>
  </si>
  <si>
    <t>MARQUILLAS (Usar cio-101343)</t>
  </si>
  <si>
    <t>meson lavapinceles tanque corrido + salpicadero +</t>
  </si>
  <si>
    <t>Mezclador Peavy PV6-BT</t>
  </si>
  <si>
    <t>MODULO DE CONTROL</t>
  </si>
  <si>
    <t>Modulo de interconexión NAC</t>
  </si>
  <si>
    <t>MODULO MONITOR</t>
  </si>
  <si>
    <t>MOLINETE SENCILLO ABATIBLE</t>
  </si>
  <si>
    <t>MONITOR 42"</t>
  </si>
  <si>
    <t>Monitor HDMI 22" CDRC Cometas</t>
  </si>
  <si>
    <t>MOTOBOMBA 30 HP</t>
  </si>
  <si>
    <t>NVR</t>
  </si>
  <si>
    <t>NVR 32 CANALES Dahua ref Dhi-nvr 4832-4ks2</t>
  </si>
  <si>
    <t>OUTLET DE DATOS CDRC</t>
  </si>
  <si>
    <t>Pañete Liso 1:5 muros impermeabilizado e:1.5 cm</t>
  </si>
  <si>
    <t>Pañetes Sobre Muros Insumo Global</t>
  </si>
  <si>
    <t>Parlante de sobreponer EVID S4.2T</t>
  </si>
  <si>
    <t>Parlante de sobreponer EVID S8.2T</t>
  </si>
  <si>
    <t>Perro de 3/8" TIPO PESADO</t>
  </si>
  <si>
    <t>PILOTO 22 mm (ABB O Similar) Con LED Incluido</t>
  </si>
  <si>
    <t>PR2Luminaria LED Optica (5186) Asimetrica 547W</t>
  </si>
  <si>
    <t>Pre Amp / Mixer M-900MK2</t>
  </si>
  <si>
    <t>PRENSASTOPA</t>
  </si>
  <si>
    <t>Procesador Electrovoice DC ONE</t>
  </si>
  <si>
    <t>PRUEBA GENERAL RED CONTRA INCENDIOS</t>
  </si>
  <si>
    <t>PT1Columna Cilindrica con brazo sencillo 50cm</t>
  </si>
  <si>
    <t>PUERTA BATIENTE PARA DISCAPACITADOS</t>
  </si>
  <si>
    <t>Pulsador luminoso LED</t>
  </si>
  <si>
    <t>RCMS PDT 10 G2</t>
  </si>
  <si>
    <t>RCMS PDT 9 G2</t>
  </si>
  <si>
    <t>REGISTRO BOLA Ø 2 1/2"</t>
  </si>
  <si>
    <t>Registro Vastago ascendente 2"</t>
  </si>
  <si>
    <t>Registro Vastago ascendente 8"</t>
  </si>
  <si>
    <t>RETENDOR MAGNETICO DE INCENDIO</t>
  </si>
  <si>
    <t>RETENEDOR DE PUERTA DE ACCESO</t>
  </si>
  <si>
    <t>ROCIADOR ESFR K=14</t>
  </si>
  <si>
    <t>RPODB DX WH G2</t>
  </si>
  <si>
    <t>RPP20 DS 24V G2</t>
  </si>
  <si>
    <t>SENSOR DE DIÓXIDO DE CARBONO CO2</t>
  </si>
  <si>
    <t>SENSOR PIR PARA EXTERIORES</t>
  </si>
  <si>
    <t>SENSOR RECEPTOR TRANSMISOR BEAM</t>
  </si>
  <si>
    <t>Sensores para nivel tipo flotador</t>
  </si>
  <si>
    <t>SIAMESA DE BRONCE DE 4"X2 salidas de 21/2"</t>
  </si>
  <si>
    <t>SIRENA LUZ ESTROBOSCOPICA</t>
  </si>
  <si>
    <t>SPACE UTILIZATION EDGE</t>
  </si>
  <si>
    <t>STRAP 1 1/2 x 1"</t>
  </si>
  <si>
    <t>STRAP 2 x 1"</t>
  </si>
  <si>
    <t>SVEM - SOTFWARE</t>
  </si>
  <si>
    <t>SWITCH 16 PUERTOS</t>
  </si>
  <si>
    <t>SWITCH 24 PUERTOS PoE</t>
  </si>
  <si>
    <t>TABLERO DIGITAL CON CONTROL C18</t>
  </si>
  <si>
    <t>TAPON PVCP SOLDADO Ø3/4"</t>
  </si>
  <si>
    <t>TARIMA PARA BULTOS</t>
  </si>
  <si>
    <t>Toma logica doble</t>
  </si>
  <si>
    <t>TOMA TV</t>
  </si>
  <si>
    <t>TR1 Perfil en aluminio 2,5cm x 2,5cm</t>
  </si>
  <si>
    <t>TR2Perfil de Aluminio para cinta LED Linearlight</t>
  </si>
  <si>
    <t>TR3Perfil de Aluminio+difusor opal para Cinta LED</t>
  </si>
  <si>
    <t>Transporte desde lugar de producción a lugar de in</t>
  </si>
  <si>
    <t>Tuberia IMC de 3/4" y 1" incluye cableado, cajas d</t>
  </si>
  <si>
    <t>UNIDAD CONTROLADORA</t>
  </si>
  <si>
    <t>VALVULA DE BOLA 1 "</t>
  </si>
  <si>
    <t>VÁLVULA TIPO BOLA GAS 1 1/4"</t>
  </si>
  <si>
    <t>VARILLA 1/2" CUADRADA</t>
  </si>
  <si>
    <t>WSX PDT WH</t>
  </si>
  <si>
    <t>ENSAYO CONTENIDO DE MATERIA ORGANICA M. COLORIMETR</t>
  </si>
  <si>
    <t>ENSAYO CONTENIDO DE MATERIA ORGANICA M. IGNICION</t>
  </si>
  <si>
    <t>Coordinador Estudios Diseños</t>
  </si>
  <si>
    <t>Arquitecto Asesor - Maestria</t>
  </si>
  <si>
    <t>Arquitecto Diseñador Senior - Maestria</t>
  </si>
  <si>
    <t>Arquitecto Diseñador Junior - Especialización</t>
  </si>
  <si>
    <t>Arquitecto Urbanista</t>
  </si>
  <si>
    <t>Arquitecto Paisajista</t>
  </si>
  <si>
    <t>Ingeniero Auxiliar</t>
  </si>
  <si>
    <t>Arquitecto Auxiliar</t>
  </si>
  <si>
    <t>Ingeniero Mecánico</t>
  </si>
  <si>
    <t>Diseñador Grafico (señalética y señalización)</t>
  </si>
  <si>
    <t>Presupuesto y Programación</t>
  </si>
  <si>
    <t>ENSAYO (Prueba penetración dinámica cono) PDC</t>
  </si>
  <si>
    <t>ENSAYO COMPRESION INCONFINADA EN ARCILLA</t>
  </si>
  <si>
    <t>ENSAYO COMPRESION INCONFINADA EN ROCA</t>
  </si>
  <si>
    <t>ENSAYO GRANULOMETRIA POR TAMIZADO CON LAVADO</t>
  </si>
  <si>
    <t>Director de Interventoría</t>
  </si>
  <si>
    <t>Ing. Residente Especializado en Estrcuturas</t>
  </si>
  <si>
    <t>Ing. Tránsito</t>
  </si>
  <si>
    <t>Ing. o Arq.  Auxiliares (Arqueologo)</t>
  </si>
  <si>
    <t>Arq. Paisajista</t>
  </si>
  <si>
    <t>Ing. En Informática o Telecomunic. O Electrico o Electrónico o Experto en seguridad</t>
  </si>
  <si>
    <t>Arq. o Ing. Bioclimático</t>
  </si>
  <si>
    <t>Ing. O Arq. Experto en Piscinas</t>
  </si>
  <si>
    <t>Ing. En Informatica o telecomunicaciones o Eléctrico</t>
  </si>
  <si>
    <t>Ing. Mecánico</t>
  </si>
  <si>
    <t>Abogado. Con postgrado en contratación estatal o derecho administrativo. Experiencia especifica en auditoría de contratos estatales</t>
  </si>
  <si>
    <t>Ing. Residente Especializado en Estructuras</t>
  </si>
  <si>
    <t>ENSAYO CBR MATERIAL GRANULAR INCLUYE PROCTOR</t>
  </si>
  <si>
    <t>ENSAYO CALIDAD DEL CONCRETO(COMPRESION)</t>
  </si>
  <si>
    <t>ENSAYO MORTERO ROTURA POR COMPRESION</t>
  </si>
  <si>
    <t>ENSAYO MORTERO DE INYECCION-(NTC-4043-2000)</t>
  </si>
  <si>
    <t>ENSAYO ROTURA POR COMPRESION EN BLOQ. LAD.</t>
  </si>
  <si>
    <t>ENSAYOS POR EL SISTEMA DE ULTRASONIDO Y ELEMENTO</t>
  </si>
  <si>
    <t>Biologo</t>
  </si>
  <si>
    <t>Arqueólogo</t>
  </si>
  <si>
    <t>Contador Publico</t>
  </si>
  <si>
    <t>Licencia de Programas Computacionales Especiales</t>
  </si>
  <si>
    <t>Licencia de Programas Computacionales Especiales, tales como: Autocad 2013, ArcGIS, CivilCad, TransModeler, VisSim, entre otros</t>
  </si>
  <si>
    <t>Impresora ( Mínimo: LaserJet 27ppm resolucion 1200x1200dpi y toner remanofacturado hasta 2500 pag.)</t>
  </si>
  <si>
    <t>ENSAYO LIMITES DE CONSISTENCIA ATTERBERG</t>
  </si>
  <si>
    <t>Descripcion</t>
  </si>
  <si>
    <t>Precio Unitario</t>
  </si>
  <si>
    <t>JuegoFuncionMultipleRodaderoRedMuro3-12AñoCap:15ni</t>
  </si>
  <si>
    <t>JuegocircuitoRedMuroEscalarRodadero 2-12añoCap30Ni</t>
  </si>
  <si>
    <t>JuegocircuitoRedMuroEscalarRodadero2-12añosCap:25N</t>
  </si>
  <si>
    <t>JuegocircuitoRedMuroEscalarRodadero2-12añoCp:30Niñ</t>
  </si>
  <si>
    <t>JuegocircuitoRedEquilibrioRodadero5-12añosCap:12Ni</t>
  </si>
  <si>
    <t>Juego de cuerdas estrella 2 a 6 años Cap: 21 niños</t>
  </si>
  <si>
    <t>Juegocuerdas piramidal rodadero 6-12 años Cap: 42</t>
  </si>
  <si>
    <t>Juegocuerdas piramidal 5-12años Cap:36 niños H=3.9</t>
  </si>
  <si>
    <t>Juegocuerdas piramidal 2-6 años Cap: 22 niños H=3</t>
  </si>
  <si>
    <t>Juegocuerdas piramidal 6-12 años Cap: 62 niños H=5</t>
  </si>
  <si>
    <t>Juego cuerdas piramidal 5-12añosCap:43niñosH=3,90m</t>
  </si>
  <si>
    <t>Juego trepar escalar deslizar, 3a14años Cap:11niño</t>
  </si>
  <si>
    <t>Juego Funcion Multiple Rodadero, 3-12 AñosCap12niñ</t>
  </si>
  <si>
    <t>TELUROMETRO Alquiler</t>
  </si>
  <si>
    <t>Cable Cobre HFFRLS 600V 75°C # 6 AWG CDRC Cometas</t>
  </si>
  <si>
    <t>Suministro Cepillo de pared recto para aseo  (IMPO</t>
  </si>
  <si>
    <t>MANGUERA DE ASPIRACIÓN ø2" -  30m</t>
  </si>
  <si>
    <t>Suministro Mango telescopico - Longitud de 13 metr</t>
  </si>
  <si>
    <t>Cable # 10 Cu PE LSHFFR</t>
  </si>
  <si>
    <t>TUBO EMT  4 "</t>
  </si>
  <si>
    <t>BANDEJA CABLOFIL 54*300*3 Mts ELECTROCINCADA</t>
  </si>
  <si>
    <t>CURVA  GALV  IMC 3"</t>
  </si>
  <si>
    <t>UNION GALV  IMC 3"</t>
  </si>
  <si>
    <t>TUBO CONDUIT  IMC 3"    L=3M</t>
  </si>
  <si>
    <t>Piso Caucho recicl 10cm (EPDM 1cm+SBR 9cm sum+inst</t>
  </si>
  <si>
    <t>Cinta Microperforada/33m.MARQ.POLICARBONATO ALVEOL</t>
  </si>
  <si>
    <t>U de Remate (2.10m) MARQUESINAS LAMINA POLICARBONA</t>
  </si>
  <si>
    <t>CONECTOR x 5.90 MARQUESINAS LAMINA POLICARBONATO A</t>
  </si>
  <si>
    <t>TUBO CUADRADO  1 1/2"    Cal. 16</t>
  </si>
  <si>
    <t>CURVA 90° Ø 4"  EN ACERO</t>
  </si>
  <si>
    <t>TAPON ROSCADO PVCP (1-1/4") S/NORMA ICONTEC</t>
  </si>
  <si>
    <t>CABLE cobre  8 THH - 90 C 600V</t>
  </si>
  <si>
    <t>ADAPTADOR PRESION Macho 1¼"  PAVCO</t>
  </si>
  <si>
    <t>CABLE ALUMINIO N° 4 THHN-AWG(SERIE 8.000)</t>
  </si>
  <si>
    <t>PROTECCIÓN ANTIVANDALICA PARA POSTES</t>
  </si>
  <si>
    <t>CERCHA CUADRADA 0,45 X 0,45 M - ANG. 2 1/2 X 2 1/2 X 1/4"</t>
  </si>
  <si>
    <t xml:space="preserve">CAJA MANIOBRA 3 VIAS 600 AMP DERIV 200 AMP 15 KV </t>
  </si>
  <si>
    <t xml:space="preserve">POSTE METALICO H:14 M TRONCOCÓNICO+CANASTA +SOPORTE+LINEA VIDA </t>
  </si>
  <si>
    <t>totalizador 3 x 20 A  MG</t>
  </si>
  <si>
    <t>Totalizador industrial 3x125A  25KA</t>
  </si>
  <si>
    <t>Malla M-262 Q-6.1 (HELIACERO)  15 x 15 x 7mm  **</t>
  </si>
  <si>
    <t>MALLA ELECTROSOLDADA  6.5 mm x 6.5 mm  6Mts x 2.35</t>
  </si>
  <si>
    <t>SEÑAL REFLECTIVA GRADO INGENIERIA CON MASTIL 75cm</t>
  </si>
  <si>
    <t>SEÑAL TRANSITORIA  LAMINA (inst.)</t>
  </si>
  <si>
    <t>SEÑAL TRANSITORIA  BARRICADA</t>
  </si>
  <si>
    <t>ESTOPEROL  REDUCTOR VELOCIDAD 11X3CM.</t>
  </si>
  <si>
    <t>CINTA  PROTECTORA /SEGURIDAD (500M)</t>
  </si>
  <si>
    <t>BOTA CAUCHO SEGURIDAD EN PVC CON PUNTERA</t>
  </si>
  <si>
    <t>CASCO DE SEGURIDAD DIELECTRICO CON RATCHET</t>
  </si>
  <si>
    <t>CABLE XLPE ALUMINIO 185MM - 15KV</t>
  </si>
  <si>
    <t>TUBO CONDUIT GALV IMC 1" x 3 M</t>
  </si>
  <si>
    <t>CORAZA AMERICANA 1 1/4¨</t>
  </si>
  <si>
    <t>Terminal premoldeadoExterior cable(2-2/0)AWG-15KV</t>
  </si>
  <si>
    <t>HIERRO A-40 Liso/Rect   ¼"</t>
  </si>
  <si>
    <t>CONCRETO PAVIMENTO       MR-45</t>
  </si>
  <si>
    <t>TRAMPA DE GRASA 90 LT ACERO INOXIDABLE 304 CAL 18 0,80*0,35 M H: 0,35 M</t>
  </si>
  <si>
    <t>MESON LAVAPLATOS ACERO INOXIDABLE 304 CAL 18 1,50*0,60*0.80 M</t>
  </si>
  <si>
    <t>ESCALERA DE TIJERA (8  PASOS)</t>
  </si>
  <si>
    <t xml:space="preserve">DISPENSADOR GEL ANTIBACTERIAL PEDESTAL ACERO INOXIDABLE </t>
  </si>
  <si>
    <t xml:space="preserve">DISPENSADOR GEL ANTIBACTERIAL PEDESTAL METÁLICO </t>
  </si>
  <si>
    <t>Estación Total Topografia (dia)   **</t>
  </si>
  <si>
    <t>GPS+operador+vigilancia  **</t>
  </si>
  <si>
    <t>TERMOMETRO LASER INFRAROJO</t>
  </si>
  <si>
    <t>Revision, Inspeccion e instalación de Control de iluminación a cabina central - Estadio El Campin</t>
  </si>
  <si>
    <t>Apuntamiento de proyectores según diseño de iluminación - Estadio El Campin</t>
  </si>
  <si>
    <t>Certif.Parque Infantil Norma NTC-5.600 y NTC 5176</t>
  </si>
  <si>
    <t>ENSAYO ADHERENCIA  PINTURA CON CINTA**</t>
  </si>
  <si>
    <t>ENSAYO ADHERENCIA A TENSION  pintura</t>
  </si>
  <si>
    <t>ENSAYO CALIDAD DEL ADOQUIN(MODULO DE ROTURA)</t>
  </si>
  <si>
    <t>ENSAYO GRANULOMETRIA POR TAMIZADO SIN LAVADO</t>
  </si>
  <si>
    <t>PLACA CUBIERTA D=1,70 M - POZO INSPECCION</t>
  </si>
  <si>
    <t>PUERTA DE 2X2,5M EN MALLA DE CERRAMIENTO TIPO M-71</t>
  </si>
  <si>
    <t xml:space="preserve">TAPA EN POLIPROPILENO 0,70M </t>
  </si>
  <si>
    <t xml:space="preserve">PASO PLÁSTICO EN POLIPROPILENO DE 30X40X3,5 CM </t>
  </si>
  <si>
    <t>ARCO FIJO FUTBOL 8 (5 X 2,3 M) TUBO ESTRUCTURAL GALVANIZADO</t>
  </si>
  <si>
    <t xml:space="preserve">RECUBRIMIENTO SINTETICO DECOART </t>
  </si>
  <si>
    <t xml:space="preserve">PLATAFORMAS DE ENTRENAMIENTO PARA LEVANTAMIENTO DE PESAS </t>
  </si>
  <si>
    <t>PISOS DE CAUCHO - LAMINA DE  50x50 cm ARMABLE</t>
  </si>
  <si>
    <t xml:space="preserve">TATAMI PARA TAEKWONDO Avalado por la  World Taekwondo Federation  1m X 1m  X 2.3 cm </t>
  </si>
  <si>
    <t xml:space="preserve">PISTA DE ESGRIMA PARALIMPICO EN ALUMINIO  </t>
  </si>
  <si>
    <t>MADERAMEN REF: GraboSpringAirElite 43mm(SUM+INST)</t>
  </si>
  <si>
    <t>Conector Omega (Base Aluminio+tapa policarbonato)</t>
  </si>
  <si>
    <t>Lamina policarbonato maciza cristal 4mm 2.05x5.8m</t>
  </si>
  <si>
    <t>TABLERO TRIFASICO T3BOMBAS 06 CIRC 250A 10KA</t>
  </si>
  <si>
    <t>INTERRUPTOS DOBLE CONMUTABLE (SIN LUZ PILOTO)</t>
  </si>
  <si>
    <t>Cable de Cobre HFFR LS 600 V 75 °C CT - 12 AWG</t>
  </si>
  <si>
    <t>REJILLA TIPO PERSIANA CON MALLA MOSQ PLAST 26"X12"</t>
  </si>
  <si>
    <t>EQUIPO DE PRESIÓN COMPUESTO DOS BOMBAS 10 HP C</t>
  </si>
  <si>
    <t>secador de manos acero inoxidable ref. 1-aa-ja04 d</t>
  </si>
  <si>
    <t>Ventana  Aluminio V-20(4.10x0.70m)persiana-s/Des</t>
  </si>
  <si>
    <t>Puerta Aluminio P-24(2.25x3.00m)+Vidrio s/Des.Tecn</t>
  </si>
  <si>
    <t>Esructura metálica (materiales, fabricación y montaje) + limpieza + imprimante + acabado (sumi+inst)</t>
  </si>
  <si>
    <t>Lamina Cold rolled Cal.22  (1.22x2.44m)</t>
  </si>
  <si>
    <t>Impresora ( Mínimo: LaserJet 27ppm resolucion 1200</t>
  </si>
  <si>
    <t>CANALETA 43 METALICA  CAL.26 X 4.0M</t>
  </si>
  <si>
    <t>Breaker Ind.(3x250Amp)25KA-Regulable 160-250 Amp</t>
  </si>
  <si>
    <t>Certificación RETIE RETILAP parquevecinal 8.736 m2</t>
  </si>
  <si>
    <t>Certificación RETIE RETILAP parquevecinal 13.383m2</t>
  </si>
  <si>
    <t>HEBILLA  PARA CINTA BANDIT Ø 3/4"</t>
  </si>
  <si>
    <t>Piso Caucho recicl 8cm (EPDM 1cm+SBR 7cm sum+inst)</t>
  </si>
  <si>
    <t>Piso Caucho recicl 3cm (EPDM 1cm+SBR 2cm sum+inst)</t>
  </si>
  <si>
    <t>Poste MetálicoH=9mTipoAP+Base+BrazoSenc.Norma AP-8</t>
  </si>
  <si>
    <t>Luminaria Hermetica LED 2X18 T8 DL 120VP37188</t>
  </si>
  <si>
    <t>TABLERO C/P TRIF.18CTS Y ESPACIO PARA TOTALIZADOR</t>
  </si>
  <si>
    <t>TRANSFORMADOR TRIFASICO 75KVA (Seco) 13200v- 214</t>
  </si>
  <si>
    <t>Luminaria 32 Leds;700mA;8900Lum;74 Watts-4000K</t>
  </si>
  <si>
    <t>POSTE-METALICO-H=16M-CON -CANASTA-SOPORTE REFLECTO</t>
  </si>
  <si>
    <t>SillaTipoCubo(JugadoresSuplentes-Arbitros)Estadio</t>
  </si>
  <si>
    <t>SERVICIO DE VACTOR PARA SUCCION DE LODOS</t>
  </si>
  <si>
    <t>CIELO RASO PVC BLANCO BRILLANTE (5.85X.25)</t>
  </si>
  <si>
    <t>GRIFERIA  ANTIVAN.LAVAM. MESA TIPO PUSH 947120001</t>
  </si>
  <si>
    <t>TABLERO GENERALDE DISTRIBUC. COLISEO EDUARD-SANTOS</t>
  </si>
  <si>
    <t>CAJA PARA MEDIDOR TRIFASICO DE 150 norma codensa</t>
  </si>
  <si>
    <t>CELDA DE MEDIDA INDIRECTA EN MEDIA TENSIÓN</t>
  </si>
  <si>
    <t>CELDA PARA TRANSFORMADORTRIFÁSIC SECO  225 KVA</t>
  </si>
  <si>
    <t>CELDA TRIPLEX M.T. (ENTR-SAL-PROTECC)17.5KV-630A</t>
  </si>
  <si>
    <t>Transformador Trifasico seco45KVA 440-208/120vDyn5</t>
  </si>
  <si>
    <t>PISO DECK MADERA WPC-CHOCOLATE/MARRON+Acc+Est</t>
  </si>
  <si>
    <t>DISPOSITIVO PARA PROTECCION SOBRETENSION (DPS)CatA</t>
  </si>
  <si>
    <t>BREAKER INDUSTRIAL 3x28 a 40A Ajustable (40KA)</t>
  </si>
  <si>
    <t>CAJA D/PASO 40X40X20 METALICA pint elctrostatica</t>
  </si>
  <si>
    <t>CABLE ALUMINIO N°2 - THHN-AWG-600V  75°</t>
  </si>
  <si>
    <t>BRAZO SENCILLO GALVANIZADO 1 1/2" X 1.5M, CON COLL</t>
  </si>
  <si>
    <t>BLOQUEO Y TRASLADO DE ARBOLES Arbol (5 – 9,99m)</t>
  </si>
  <si>
    <t>GRAPA DOBLE OREJA PARA TUBO METALICO (Ø11/2")</t>
  </si>
  <si>
    <t>PiedraLaja PizarraNegra(2-3cm)piso-Nacional(Su+tra</t>
  </si>
  <si>
    <t>ABRAZADERA EN "U"Ø2"-PLATINA 1"X1/8" FIJAR PARED</t>
  </si>
  <si>
    <t>PuertamMet.celosia (H=2.30m;A=2.0m)2 hojasT-Codens</t>
  </si>
  <si>
    <t>Cofre Met-Tablero Gral. 2.X1.5X0.40+Barraje300Amp</t>
  </si>
  <si>
    <t>BREAKER INDUSTRIAL 3X70 AMP  25KA.</t>
  </si>
  <si>
    <t>Hebilla Acero Inoxidable 5/8"  para Cinta Bandit</t>
  </si>
  <si>
    <t>Marco+Tapa(Äng+Plat+acero+Conc.3.000)Caja 30x30cm</t>
  </si>
  <si>
    <t>BALA(2X27W)+Vidrio(Chasis+Bomb Ahorrad de Rosca)</t>
  </si>
  <si>
    <t>ARENA PELDAR TIPO BUNKER+Cargue+Transp-zipa</t>
  </si>
  <si>
    <t>LUMINARIA SODIO TIPO CODENSA-400W(Fotoc+bra+Bomb)</t>
  </si>
  <si>
    <t>LUMINARIA SODIO TIPO CODENSA-150W(Fotoc+bra+Bomb)</t>
  </si>
  <si>
    <t>LUMINARIA SODIO TIPO CODENSA-70W(Fot+br+Bo)</t>
  </si>
  <si>
    <t>POSTE DE CONC.PRETENS A.P.(14m)RESISTENC:750kg</t>
  </si>
  <si>
    <t>Lañado-Pulida-Sellado y Lacado de  Piso en Madera</t>
  </si>
  <si>
    <t>BALASTO 1000 W CWA (KID) CON CONDENSADOR</t>
  </si>
  <si>
    <t>POSTE METAL.H=18MLaminHr3.0mm+Canast+Parrilla</t>
  </si>
  <si>
    <t>CONECTOR TIPO TORNILLO PUESTA A TIERRA</t>
  </si>
  <si>
    <t>CONECTOR DE COMPRESIÓN RANURAS PARALE. T 3</t>
  </si>
  <si>
    <t>CONECTOR TERMINAL COMPRE. TIPO PALA 2 -4/0AWG</t>
  </si>
  <si>
    <t>FUSIBLE DUAL 5.2  15 KV</t>
  </si>
  <si>
    <t>DIAGONAL METALICA VARILLA T1 - Galv. montaje cruce</t>
  </si>
  <si>
    <t>CRUCETA DE MADERA DE 2 ML para transformador poste</t>
  </si>
  <si>
    <t>DESCARGADOR DE SOBRETENSIÓN 12KV - 10KA</t>
  </si>
  <si>
    <t>GABINETE TRANSFERENCIA 200AMP.S/DESCRIP. TÉCNICA</t>
  </si>
  <si>
    <t>BREAKER  IND. GRADUABLE 50 KA-125A</t>
  </si>
  <si>
    <t>Marco+Tapa(Ang+Plat+acero+Conc3.000)caja40x40cm</t>
  </si>
  <si>
    <t>Union ducto  electrico corrugado  tipo TDP 3"</t>
  </si>
  <si>
    <t>Canal Lám.Galv. Cal.16 (D=1.20m)Sin Pintura(Sum)</t>
  </si>
  <si>
    <t>Canal Lám.Galv. Cal.16 (D=0.50m)Sin Pintura(Sum)</t>
  </si>
  <si>
    <t>Marco+Tapa(Äng+Plat+acero+Conc.3.000)Caja 50x50cm</t>
  </si>
  <si>
    <t>LOCTIGAS - GASTOP  F/ALTA 36ml</t>
  </si>
  <si>
    <t>LIMPIADOR DESENGRASANTE N°2  USO INDUST galon</t>
  </si>
  <si>
    <t>LADRILLO PRENSADO Liviano 24.5 x 6 x 12 cm STA/FE</t>
  </si>
  <si>
    <t>MARQUILLA STIKER EN VINILO COLOR A=1CM;L=3 a 4 CM</t>
  </si>
  <si>
    <t>BISAGRA HIDRÁULICA SPEEDY M-25 FUERZA ROJA</t>
  </si>
  <si>
    <t>TUBO GALVANIZADO  6" Rosc. SCH 40  grado B 0,28"</t>
  </si>
  <si>
    <t>LUMINARIA POSTE TIPO TABACO 60 W+ BOMB.AHORR 20W B</t>
  </si>
  <si>
    <t>BORNA PARA CONEXIÓN PARA CABLE Nº2- TUBULAR</t>
  </si>
  <si>
    <t>TERMINAL PVC 1/2"  CONDUIT</t>
  </si>
  <si>
    <t>TABLON  GRES 0,30 X 0,30 LisoSahara-Tipo. Alfa</t>
  </si>
  <si>
    <t>PLATINA ACERO  0,20  X 0,10  X 1/4"</t>
  </si>
  <si>
    <t>GRAPA PARA CINTA  ACERO INOXIDABLE. 5/8"</t>
  </si>
  <si>
    <t>PERFIL  PHR  C -120 X60 - Cal. 18 (1.2 MM.)</t>
  </si>
  <si>
    <t>Marco+Tapa(Äng+Plat+acero+Conc.3.000)Caja 60x60cm</t>
  </si>
  <si>
    <t>BARNIZ TRANAPARENTE  MADERA</t>
  </si>
  <si>
    <t>BARNIZ  (BASE + ACABADO)MADERA</t>
  </si>
  <si>
    <t>TANQUE CONICO 2000 LTS.PVC- AguA Negro+tapa</t>
  </si>
  <si>
    <t>ACRILICO INCOLORO 4mm. - Puerta o Vent.(Sum+inst)</t>
  </si>
  <si>
    <t>ENSAYO DE VELOCIDAD DE INFILTRACIÓN EN CAMPO</t>
  </si>
  <si>
    <t>Puerta aluminio + vidrio templado 6mm con perfil 1 1/2x3"</t>
  </si>
  <si>
    <t>LISTON EN ORDINARIO (4X2CM) L=3 m- sin cepillar</t>
  </si>
  <si>
    <t>TUBO  GALVANIZADO IMC 3/4"</t>
  </si>
  <si>
    <t>CURVA  GALV  IMC 1 1/2"</t>
  </si>
  <si>
    <t>TUBO CONDUIT GALV  IMC 1 1/2"</t>
  </si>
  <si>
    <t>CURVA CONDUIT 90º  PVC 3/4"</t>
  </si>
  <si>
    <t>Suministro tornillos  1/2*9"</t>
  </si>
  <si>
    <t>ASIENTO EN  LONA  PARA  COLUMPIO</t>
  </si>
  <si>
    <t>Empalme en Derivación 91B1 (Juego x 2 Unidades)</t>
  </si>
  <si>
    <t>TAZA INSTITUC. ELONGADO DISCAPACITADOS BLANCO</t>
  </si>
  <si>
    <t>SANITARIO ALONGADO CORONA CONTROL-SAN GIORGIO</t>
  </si>
  <si>
    <t>BORDILLO PREFABRICADO B-30 (H=0.30M;A=0.10M:L=1.0M</t>
  </si>
  <si>
    <t>PERFIL HR RECTANGULAR 120X60 (e=2.5MM)6M</t>
  </si>
  <si>
    <t>ULAMINA-HR(15X15X15CM)L=0.15Me=1/8"+2 PERF3/8"</t>
  </si>
  <si>
    <t>TORNILLO PASANTE CABEZ.EXAG.3/8"L=20CM+ARAND+DOB.T</t>
  </si>
  <si>
    <t>LAMINA POLICARBONATO MACIZA 6MM(2.05X5.80M)</t>
  </si>
  <si>
    <t>DECK PLASTICO 40% MADER-60%PLASTIC;A-15CM-INTERIOR</t>
  </si>
  <si>
    <t>LAMPARA HERMETICA 2X32 (ACRILICO)+ TUBOS</t>
  </si>
  <si>
    <t>PINTURA POLIURETANO GRIS/NEGRO(DUPONT)+DISOLVENTE</t>
  </si>
  <si>
    <t>CURVA GALV  IMC 2"</t>
  </si>
  <si>
    <t>UNION GALV   IMC 2"</t>
  </si>
  <si>
    <t>PARAL BASE 9 X 3.05  CAL.24</t>
  </si>
  <si>
    <t>TUBO PVC DUCTO  ELECTRICO TIPO DB 4"(PESADO)</t>
  </si>
  <si>
    <t>Soldadura epóxica de dos componentes (EPOTOC L - S</t>
  </si>
  <si>
    <t>TORNILLO AUTOPERF AVELLANADO 8"X11/4"  PUNTA BROCA</t>
  </si>
  <si>
    <t>Control de Alumbrado (S/Diagrama Unifilar)PALACIO</t>
  </si>
  <si>
    <t>LOSETA PREPULIDA LISTON (30X30)FONDO ROJO</t>
  </si>
  <si>
    <t>luminaria 1000W Metal Hali T.Camp A.P+foto+bra+bom</t>
  </si>
  <si>
    <t>Bombilla  400 W Metal Halide</t>
  </si>
  <si>
    <t>Bombilla  250 W Metal Halide Tubular</t>
  </si>
  <si>
    <t>Bombilla  70 W Metal Halide</t>
  </si>
  <si>
    <t>TAPON SOLDADO PVC PRESION 1/2"S/NORMA ICONTEC</t>
  </si>
  <si>
    <t>Tapón PVC soldado presiónØ 1 1/2"S/NORMA ICONTEC</t>
  </si>
  <si>
    <t>Tapón PVC roscado presión de 1 1/2" S/NORMA ICONTE</t>
  </si>
  <si>
    <t>Tapón PVC soldado presión Ø2" S/NORMA ICONTEC</t>
  </si>
  <si>
    <t>Tapón PVC roscado presión de 2"S/NORMA ICONTEC</t>
  </si>
  <si>
    <t>MALLA CERRAMIENTO ESLABONADA CAL.10(Hueco 2-1/4")</t>
  </si>
  <si>
    <t>Bombillo ahorrador 1x15 W  Espiral 8.000 Hrs.</t>
  </si>
  <si>
    <t>Tubo Estructural Galv. Ø 3"-2.5mmASTM A-500 Grad-C</t>
  </si>
  <si>
    <t>Totalizador industrial de 3x150A   MG</t>
  </si>
  <si>
    <t>cable cobre 12    AWG THHN</t>
  </si>
  <si>
    <t>Cable Cobre Aislado  N°2/0 AWG THHN</t>
  </si>
  <si>
    <t>ESTRUCTURA BALONCESTO ANTIBANDALICA COMPLETA</t>
  </si>
  <si>
    <t>TORNILLO AUTOPERFORANTE CABEZA LENTEJA 8*3/4"</t>
  </si>
  <si>
    <t>TAPON ROSCADO Ø3/4" PVCP-S/NORMA ICONTEC</t>
  </si>
  <si>
    <t>DUCTO ELECTRICO DB 3" L=6M NORMA ICONTEC</t>
  </si>
  <si>
    <t>PERFIL TUBULAR   (3/4"X 3/4") CAL.18</t>
  </si>
  <si>
    <t>ASIENTO SANITARIO  BLANCO COMODOR</t>
  </si>
  <si>
    <t>PLATINA   1/2"  x 3/16" X 6.00 ML</t>
  </si>
  <si>
    <t>PISTOLA DE  PINTURA EN ALUMINIO</t>
  </si>
  <si>
    <t>DPS TIPO C TRIF.208V/120V-5 HILOS-80KAFASE-40KA NE</t>
  </si>
  <si>
    <t>ACCESORIO CONEXION POSTERIOR SANIT. INSTITUCIONAL</t>
  </si>
  <si>
    <t>PASADOR PORTACANDADO  L=25CM;Varilla 5/8"</t>
  </si>
  <si>
    <t>PUERTA METALICA TIPO PERSIANA 0.60X0.60M(SUM+INST)</t>
  </si>
  <si>
    <t>BLOQUE GRAMOQUIN Adoquin ecologico e=0.09 (43x29)</t>
  </si>
  <si>
    <t>Abrazadera en"U"Doble Ala+2-perf.Ø3/8"(Para Tub 6"</t>
  </si>
  <si>
    <t>ALLANADORA HELICOPT.MECAN.GASOLINA SIN ASPAS</t>
  </si>
  <si>
    <t>ROLLO DE CINTA CON FILTRO DE 25MM ( 33M ).</t>
  </si>
  <si>
    <t>TERMINAL EMT  1/2" **</t>
  </si>
  <si>
    <t>CURVA CONDUIT 90° PVC  1"</t>
  </si>
  <si>
    <t>Sikacryl - S **  (RemplazadoXSika Fill  12 Power)</t>
  </si>
  <si>
    <t>CINTA ANTIDESLIZANTE MINERAL FUNDIDO ESCALERAS 1"</t>
  </si>
  <si>
    <t>Acople a desague hasta 4"(Imperm. membranas Sint.)</t>
  </si>
  <si>
    <t>Geomembrana PVC 1.2 mm /Expuesta) Sumin.+Intal.</t>
  </si>
  <si>
    <t>CURVA EMT  1"</t>
  </si>
  <si>
    <t>CURVA  90° PVC   1"</t>
  </si>
  <si>
    <t>CAJA GALVANIZADA 4"X4" (10X10CM) Doble Fondo</t>
  </si>
  <si>
    <t>TERMINAL ADAPTADOR PVC  1 "</t>
  </si>
  <si>
    <t>CINTA ENMASCARAR 1/2 X 40MTS MULTIPROPÓSITO</t>
  </si>
  <si>
    <t>TORNILLO CABEZA LENTEJA PUNTA BROCA 8X1</t>
  </si>
  <si>
    <t>PINTURA MODULO M-5 COLUMPIO (TODO COSTO)</t>
  </si>
  <si>
    <t>BLOQUE CONCRETO ESTRIADO 14X19X39 EN OBRA</t>
  </si>
  <si>
    <t>Losa banca en concretro **  M-31</t>
  </si>
  <si>
    <t>Platina  1/8"  x 1"***</t>
  </si>
  <si>
    <t>LUMINARIA METAL HALID400 W (inc.fotoc+brazo+bom)</t>
  </si>
  <si>
    <t>TORNILLO  1/2" X 2 ½"</t>
  </si>
  <si>
    <t>LAMINA.POLICARB.ALVEOLAR 6mm(2.10 X 2.90 M)</t>
  </si>
  <si>
    <t>ASESORIA TÉCNICA PARA PISTA DE BICICROSS</t>
  </si>
  <si>
    <t>GUARDAESCOBA EN GRANADILLO (sum+ins) h=0.1m;e=1CM</t>
  </si>
  <si>
    <t>ESMALTE  SINTÉTICO DOMÉSTICO INTERIOR</t>
  </si>
  <si>
    <t>MASILLA ETERGLASS LLENADO Y ACAB. CANECAX5GAL.</t>
  </si>
  <si>
    <t>REGISTRO CORTINA PESADO 1 1/4" S/NORMA ICONTEC</t>
  </si>
  <si>
    <t>Adaptador PVCP Macho 11/4" S/NORMA ICONTEC</t>
  </si>
  <si>
    <t>ESQUINERO BLANCO X 2.40M -  PVC</t>
  </si>
  <si>
    <t>MANTO CON FOIL DE ALUMINIO X 10M2,E=3mm</t>
  </si>
  <si>
    <t>Agarradera Rodadero tubo Gal.3/4 (Jug Inf Madera)</t>
  </si>
  <si>
    <t>TAPA PARA CAJA  DE INSPECCION 80x80cm</t>
  </si>
  <si>
    <t>CABLE COBRE DESNUDO No. 2/0   AWG 19hilos</t>
  </si>
  <si>
    <t>Barraje  en Cobre de 150 AMP.</t>
  </si>
  <si>
    <t>Barra seguridad Discap.para.Sanit.sinTanque Import</t>
  </si>
  <si>
    <t>TOMACORRIENTE DOBLE POLO A TIERRA GFCI</t>
  </si>
  <si>
    <t>MARCO Y CONTRAM.FUND.CONC. CAJA  INSPECCION(1X1M)</t>
  </si>
  <si>
    <t>POSTE DE CONC.PRETENS A.P (12m)RESISTENC: 750kg</t>
  </si>
  <si>
    <t>SIST. DE INST. VALV. ANTIB.CR. CORONA Posterior</t>
  </si>
  <si>
    <t>MARCO Y TAPA CAJA INSPECCION CS274 incl concreto+r</t>
  </si>
  <si>
    <t>MICROESFERA REFLECTIVA PARA PINTURA TRAFICO **</t>
  </si>
  <si>
    <t>CODO 45° SANITARIO 3" C x C    PAVCO</t>
  </si>
  <si>
    <t>LAMINA 1/4"HR  1x2 M</t>
  </si>
  <si>
    <t>CONTACTOR 100044618 3RT 1025-1AN24 17AMP 220V</t>
  </si>
  <si>
    <t>Barraje BT preformado 500 A 6x1/2 para caja CS-275</t>
  </si>
  <si>
    <t>Varilla Franklin 1/2"X0,6 m Cob-Cob con base Cobre</t>
  </si>
  <si>
    <t>CODO 90° CPVC  2" S/NORMA ICONTEC</t>
  </si>
  <si>
    <t>BARRAJE PUESTA A TIERRA TGB 1/4"x2"x20" PANDUIT</t>
  </si>
  <si>
    <t>Totalizador industrial 3x20/30/40A CDRC Cometas</t>
  </si>
  <si>
    <t>TEJA  ARQUITECTONICA  ACESCO TRAPEZOIDAL CAL.26 PREPINTADA</t>
  </si>
  <si>
    <t>TUBO CPVC  2" X 6ML S/NORMA ICONTEC</t>
  </si>
  <si>
    <t>Flanche en lám galv  cal 22 - Desar 0.35 mt</t>
  </si>
  <si>
    <t>SUELO ARTIFIC. FAVIGEL MEJORAM PUESTA A TIERRA-25K</t>
  </si>
  <si>
    <t>LAMINA POLICARBONATO ALVEOLAR 8MM(8.85X2.10M)</t>
  </si>
  <si>
    <t>TOMA DOBLE  POLO TIERRA + TAPA</t>
  </si>
  <si>
    <t>TUBO EMT  3 "</t>
  </si>
  <si>
    <t>Broca SDS  5/8" x 6" x 8" (Para muro) Dewalt o sim</t>
  </si>
  <si>
    <t>PORCELANATO  BLANCO - BEIGE ALFA (60X60)</t>
  </si>
  <si>
    <t>DISCO DIAMANT.14"CORTE ASFALTO ABRASIVO E=20MM</t>
  </si>
  <si>
    <t>RecubrimientoSintetico+Demarcac(Patinodromo-Hockey</t>
  </si>
  <si>
    <t>ANGULO    1 ¼" x 1/8"</t>
  </si>
  <si>
    <t>Sikaflex-11 FC 300cc (ToxementSELLASIL 40 FC) **</t>
  </si>
  <si>
    <t>Cub.Sand.Deck333CBand.lisaAisl.Polui30MM-Pint2C</t>
  </si>
  <si>
    <t>ANGULO    2"  x   1/8"</t>
  </si>
  <si>
    <t>ANGULO    1"  x   1/8"</t>
  </si>
  <si>
    <t>ANGULO        3/16"  x 1 1/2"</t>
  </si>
  <si>
    <t>CINTA SEÑALIZACION (A=0,10M)Negro+Amarillo(100m)</t>
  </si>
  <si>
    <t>BULLDOZER NUEVO D-6M CATERPILLAR(Oper+Comb.)</t>
  </si>
  <si>
    <t>CABLE Alum. Aisl. 6  THW</t>
  </si>
  <si>
    <t>ENSAYO PERF. (SONDEO) MANUAL SUELOS BLANDOS</t>
  </si>
  <si>
    <t>MEDIDOR ELECTRONICO TRIFASICO10-100 AMPClase-1</t>
  </si>
  <si>
    <t>Hidro sand  blasting a todo costo**</t>
  </si>
  <si>
    <t>TEE PRESION Ø2"  S/NORMA ICONTEC</t>
  </si>
  <si>
    <t>LAVAMANOS VALENCIA Sbrp Blanco            CRNA</t>
  </si>
  <si>
    <t>CONCRETO 4000 PSI (280N)   gravilla fina 1/2"</t>
  </si>
  <si>
    <t>POXIPOLIAMIDA ANTIHONGO ANTIMOHO  2 COMPONENTES</t>
  </si>
  <si>
    <t>Teja Ajover termo acustica  **</t>
  </si>
  <si>
    <t>Malla M-378 Q-8 (HELIACERO)  15 x 15 x  8mmX5mm</t>
  </si>
  <si>
    <t>Malla M-335 Q-7.1 (HELIACERO)  15 x 15 x 8mm  **</t>
  </si>
  <si>
    <t>Malla M-084 Q 2 -  15 x 15 x 4mm  (6x2.35m)</t>
  </si>
  <si>
    <t>Union ducto  electrico tipo TDP 4" **</t>
  </si>
  <si>
    <t>Tubo ducto electrico tipoTDP 4"L=6M s/Norma Iconte</t>
  </si>
  <si>
    <t>Baranda Cerrami. Patinodromo Profesion(Tub.Galv.)</t>
  </si>
  <si>
    <t>Platina   3/4"  x 1/8"   **</t>
  </si>
  <si>
    <t>Tapon HG d=3"  macho **</t>
  </si>
  <si>
    <t>TEE PRESIÓN  PVCP 1/2"S/NORMA ICONTEC</t>
  </si>
  <si>
    <t>Adaptador PVCP Macho 1/2"roscado S/NORMA ICONTEC</t>
  </si>
  <si>
    <t>Sikafill 10/ Sikafill 12  (kg)</t>
  </si>
  <si>
    <t>Sikadur Panel  1Kg **</t>
  </si>
  <si>
    <t>Tubo acero  negra Estruct.  1"  e=2.5 mm **</t>
  </si>
  <si>
    <t>MARCO DE PUERTA  Cal 18 - PERFIL(Tipo Aluminio)</t>
  </si>
  <si>
    <t>MALLA ELECTROSOLDADA  4.5mm x 4.5mm  6Mts x 2.35Mt</t>
  </si>
  <si>
    <t>BISAGRA PISTON O PIVOTE LARGA DIAM 1" X LONG 4"</t>
  </si>
  <si>
    <t>GRAPA TERMINAL 6-2/0  ALUMINIO</t>
  </si>
  <si>
    <t>ABRAZADERA EN U  TIPO-3 Ø210MM</t>
  </si>
  <si>
    <t>TORNILLO PARA  LAMINA D= 3/8" LC #18</t>
  </si>
  <si>
    <t>TAPON MACHO  HG ½"</t>
  </si>
  <si>
    <t>Rodadura asfaltica tipo  IDRD Suelta (Planta).</t>
  </si>
  <si>
    <t>PLATINA   3/8" x 1 1/2"</t>
  </si>
  <si>
    <t>FLUXOMETRO PALANCA  ORINAL</t>
  </si>
  <si>
    <t>MONTACARGAS 3.5 TON (OPER+COMB) CERTIFICADO</t>
  </si>
  <si>
    <t>CABALLETE CUBIERTA ARQUITECTONICA  ACESCO60X200</t>
  </si>
  <si>
    <t>CONCRETO 4000 PSI COMUN  Inclusor de aire Gr=1"</t>
  </si>
  <si>
    <t>GRIFERIA LAVAPLATOS .PRISMA Sbrp.   GRIVAL</t>
  </si>
  <si>
    <t>SIKAFLEX PRO 3WF Gris         600 CC</t>
  </si>
  <si>
    <t>IGASOL CUBIERTA       20 KILOS</t>
  </si>
  <si>
    <t>POSTE CONCR(11X11) 2m.PARA CERCA(5 HILOS)</t>
  </si>
  <si>
    <t>KIT FLOTADOR ½"BRONCE/ACERO(BOLA COBRE)PARA TANQUE</t>
  </si>
  <si>
    <t>ANGULO    3/16"  x  2 ½"</t>
  </si>
  <si>
    <t>MANILA NYLON 1/2" (POLIPROPILENO-ROLLO DE 200M)</t>
  </si>
  <si>
    <t>REJILLA PLAST.3x2"c/sosco cuadrada anticucaracha</t>
  </si>
  <si>
    <t>LLAVE TERMNINAL LIVIANA 1/2"-METAL  CROMO</t>
  </si>
  <si>
    <t>TEJA ACRILICA No.  6 Ond. 3mm.</t>
  </si>
  <si>
    <t>UNION PRESION PVC Ø3"  S/NORMA ICONTEC</t>
  </si>
  <si>
    <t>HIERRO A-37 Chipa lisa    3/8"</t>
  </si>
  <si>
    <t>BLOQUE #5 TRADICIONAL 33x23x12  + TRANSPORTE</t>
  </si>
  <si>
    <t>TEJA FIBROCEMENTO  No. 10</t>
  </si>
  <si>
    <t>ESMALTE Sint. UNIHOGAR BLANCO PHILAAC 2201</t>
  </si>
  <si>
    <t>PEGANTE  MADERA PAPEL(secado Rapido)</t>
  </si>
  <si>
    <t>LAMINA Galv. Cal. 16  1 x 2 M.</t>
  </si>
  <si>
    <t>TANQUE CONICO 1000 LT.  PVC - Almaceniamieno Agua</t>
  </si>
  <si>
    <t>UNION CONDUIT PVC        1 "</t>
  </si>
  <si>
    <t>TEJA Plast.#10 AJONIT   AJOVER</t>
  </si>
  <si>
    <t>UNION CONDUIT PVC         3/4"</t>
  </si>
  <si>
    <t>TUBO SANITARIO Ø1,1/2" PVC X6MLS/NORMA ICONTEC</t>
  </si>
  <si>
    <t>TUBO PRESION RDE-21   1¼"  S/NORMA ICONTEC</t>
  </si>
  <si>
    <t>RODILLO  ESPUMA PARA PINTAR 9'' TIPO MASTER</t>
  </si>
  <si>
    <t>CERRADURA ALC CON LLAVES aluminio o SIMILAR</t>
  </si>
  <si>
    <t>MARCO REJILLA  EN CONCRETO PREF.  45x83x14</t>
  </si>
  <si>
    <t>PINTURA  TRAFICO AMARILLO INTEMPERIE</t>
  </si>
  <si>
    <t>LACA  MADERA TRANSPARENTE BRILLANTE.</t>
  </si>
  <si>
    <t>ESMALTE SINTETICO UNICOLOR BLANCO PHILAAC 2171</t>
  </si>
  <si>
    <t>UNIVERSAL GALVANIZADO    3/4"</t>
  </si>
  <si>
    <t>TUBO GALVANIZADO-AGUA( ½")e=2.77MM Presión L=6M</t>
  </si>
  <si>
    <t>TUBO PRESION  1½" RDE 21  PVCX6MLS/NORMA ICONTEC</t>
  </si>
  <si>
    <t>TUBO PRESION 3/4" RDE 11 PVCX6ML  S/NORMA ICONTEC</t>
  </si>
  <si>
    <t>TUBO CPVC AGUA CALIENTE 3/4"X3MLS/NORMA ICONTEC</t>
  </si>
  <si>
    <t>REGISTRO CORTINA PESADOØ3/4"S/NORM.ICONT-200PSI</t>
  </si>
  <si>
    <t>CODO 45° PRESION 1"  S/NORMA ICONTEC</t>
  </si>
  <si>
    <t>CODO GALVANIZADO    90 ° ½"</t>
  </si>
  <si>
    <t>UNION GALV.  1/2"  EMT</t>
  </si>
  <si>
    <t>UNION GALV.  1"  EMT</t>
  </si>
  <si>
    <t>UNION GALV. 2"  EMT</t>
  </si>
  <si>
    <t>PORTA AISLADOR 1 PUESTO CRUCETA MADERA</t>
  </si>
  <si>
    <t>ADAPTADOR PRESION Macho Roscado  3/4"  S/NORMA ICO</t>
  </si>
  <si>
    <t>CURVA CONDUIT 90° PVC   2"</t>
  </si>
  <si>
    <t>PLASTOCRETE DM SIKA IMPERMEABILIZANTE 20 KG</t>
  </si>
  <si>
    <t>BORDILLOS DE DELIMITAR PREF(A=0.10;H=0.20M)L=1.0m</t>
  </si>
  <si>
    <t>EMULSION ASFALTICA    SIKA 18 KILOS</t>
  </si>
  <si>
    <t>EMULSION ASFALTICA EMULSION  PLASTICA</t>
  </si>
  <si>
    <t>REJILLA EN CONCRETO PREF, 45X83X14 (VIAL)</t>
  </si>
  <si>
    <t>ASFALTO 190 CANECA DE   200 Kg</t>
  </si>
  <si>
    <t>SANITARIO LAGUNA   CRNA</t>
  </si>
  <si>
    <t>TORNILLO GOLOSO      1" x 8</t>
  </si>
  <si>
    <t>BISAGRA CAPSULA ½"   PAR</t>
  </si>
  <si>
    <t>REJILLA ALUMINIO CON SOSCO (3"x2") TRADICIONAL</t>
  </si>
  <si>
    <t>ENCHAPE MACEDONIA 25x35   CRNA</t>
  </si>
  <si>
    <t>CANAL UNION PVC  (RAINGO)</t>
  </si>
  <si>
    <t>TEJA  PLACA Ond. No.  8</t>
  </si>
  <si>
    <t>TEJA PLACA Ond. No.  6 ETERNIT</t>
  </si>
  <si>
    <t>TEJA ESPAÑOLA  1.34 M. ETERNIT</t>
  </si>
  <si>
    <t>TEJA ESPAÑOLA  0.74 M. ETERNIT</t>
  </si>
  <si>
    <t>HIERRO A-40 Liso/Rect   5/8"  Kg</t>
  </si>
  <si>
    <t>TUBO CUADRADO  1 1/2"    Cal. 20</t>
  </si>
  <si>
    <t>TUBO CUADRADO    1"    Cal. 18  CR</t>
  </si>
  <si>
    <t>MALLA CERRAMIENTO Eslabonada.Cal.10(Hueco 2"X2")</t>
  </si>
  <si>
    <t>ANGULO   1/8"   x   3/4"</t>
  </si>
  <si>
    <t>MALLA TRIPLE TORSIÓN TALUD ABERTURA (OJO) DE 8X10CM</t>
  </si>
  <si>
    <t>PENDON 100 X 100 CM CON OJALES</t>
  </si>
  <si>
    <t>Ensayo Laboratorio Cancha Grama sintetica Futbol 8</t>
  </si>
  <si>
    <t>LUMINARIA LED PROYECTOR DMPL - P4 960 W (130LM/W IP 66 - IK 10 - 5700°K DIANMING - Campin</t>
  </si>
  <si>
    <t>BANDEJA PORTA CABLE TIPO CABLOFIL DE 600 mm X 54 mm</t>
  </si>
  <si>
    <t>LINTERNA METALICA RECARGABLE CON ZOOM ALCANCE 100M</t>
  </si>
  <si>
    <t>LIJA BANDA 4X24 PULGADA GR60 CAR 79 77696027471</t>
  </si>
  <si>
    <t>DIAFRAGMA PARA FLUXOMETRO ELECTRONICO</t>
  </si>
  <si>
    <t>SIFÓN PLÁSTICO FLEXIBLE BLANCO 86CM LVP/LVM</t>
  </si>
  <si>
    <t>ADAPTADOR PRESION MACHOROSCADOPVC 3"</t>
  </si>
  <si>
    <t>TORNILLO LÁMINA PAN PHILIPS ZINCADO 6X3/8 100UN</t>
  </si>
  <si>
    <t>PAQUE</t>
  </si>
  <si>
    <t>TORNILLO AGLOMERADO AUTOPERFORANTE 8X1-1/4 100UN</t>
  </si>
  <si>
    <t>TAPA DILATADOR ALUMINIO 1-1/2PGX6MM</t>
  </si>
  <si>
    <t>REMACHE POP 5-4 5/32X3/8 100UN</t>
  </si>
  <si>
    <t>REMACHE POP 4-4 1/8X3/8 100UN</t>
  </si>
  <si>
    <t>REMACHE POP 4-3 1/8X5/16 100UN</t>
  </si>
  <si>
    <t>REMACHE POP 4-2 1/8X1/4 100UN</t>
  </si>
  <si>
    <t>BISAGRA T 5PG GALVANIZADA 2UND</t>
  </si>
  <si>
    <t>BISAGRA PARCHE RECTA 26MM 2UND 95GRADOS</t>
  </si>
  <si>
    <t>BISAGRA OMEGA PUERTA 3PULG DORADA X 3UND</t>
  </si>
  <si>
    <t>BISAGRA DE ALA GALVANIZADA 3PG 2UND</t>
  </si>
  <si>
    <t>PILA TIPO MONEDA LITHIUM GP CR 2032 DE 3 V</t>
  </si>
  <si>
    <t>SUPER BONDER 5 GRAMOS PRECISIÓN</t>
  </si>
  <si>
    <t>IMPERMEABILIZANTE PARAGUAS BLANCO TERRAZA CUBIERTA</t>
  </si>
  <si>
    <t>ZORRA 250KG 130X55CM BANDEJA 22X35CM</t>
  </si>
  <si>
    <t>SIERRA COPA MADERA 48 MM</t>
  </si>
  <si>
    <t>SENSOR DE PRESENCIA INFRARROJO 360° BAJO VOLTAJE, 111 M² (1200 FT²) CEFE COMETAS</t>
  </si>
  <si>
    <t>PASADOR NEGRO  DE 2"   (5CM)</t>
  </si>
  <si>
    <t>BALA LED 15W NW MV JUPITER SYLVANIA</t>
  </si>
  <si>
    <t>LUMINARIA LED HERMETICA 40W DL100-277V SYLVANIA</t>
  </si>
  <si>
    <t xml:space="preserve">LUMINARIA LED CONTINUUM 80W NW SP240 SYLVANIA </t>
  </si>
  <si>
    <t>LUMINARIA LED CONTINUUM 40W NW SP120 SYLVANIA</t>
  </si>
  <si>
    <t>PANEL LED RD 24W DL MV SP SYLVANIA</t>
  </si>
  <si>
    <t>LUMINARIA LED HERMETICA 20W DL UNV SYLVANIA</t>
  </si>
  <si>
    <t>PANEL LED RD 24W DL UNV SYLVANIA</t>
  </si>
  <si>
    <t xml:space="preserve">PANEL LED RD 18W DL UNV SYLVANIA </t>
  </si>
  <si>
    <t>LUMINARIA LED HIGHBAY 150W  CW GC350 DIM SYLVANIA</t>
  </si>
  <si>
    <t>BALA LED 20W NW MV JUPITER DIM 0-10V SYLVANIA</t>
  </si>
  <si>
    <t>LUMINARIA LED DECO STEP 6W INC WW SYLVANIA</t>
  </si>
  <si>
    <t xml:space="preserve">REFLECTOR LED SYLVEO 120W CW UNV SYLVANIA </t>
  </si>
  <si>
    <t>TORNILLO PANEL DRYWALL PTA AGUDA 6X1 100UN</t>
  </si>
  <si>
    <t>CINTA DE ENMASCARAR 48 MM x 40 MT</t>
  </si>
  <si>
    <t>PERROS PARA CABLE GALVANIZADO 1/4 PULGADA</t>
  </si>
  <si>
    <t>SIERRA COPA MADERA 38 MM</t>
  </si>
  <si>
    <t>SET PUNTAS MAXFIT MAGNETICAS 30 PIEZAS REF DWA2SLS</t>
  </si>
  <si>
    <t>SET</t>
  </si>
  <si>
    <t>SET DE DESTORNILLADORES PRO DE 6 PIEZAS</t>
  </si>
  <si>
    <t>KIT</t>
  </si>
  <si>
    <t>SET 94 PIEZAS COPAS 1/4 Y 1/2 PULGADA SD-GS506</t>
  </si>
  <si>
    <t>RATCHET M/ART. 8 PULGADAS-M3/8 PULGADAS REF 4-86-2</t>
  </si>
  <si>
    <t>PALÍN HOYADOR COLIMA CON CABO</t>
  </si>
  <si>
    <t>MAQUINA PARA CORTA BALDOSA 3 EN 1 600 MM</t>
  </si>
  <si>
    <t>LIMA REDONDA 8 PULGADAS 15F8131 REDLINE</t>
  </si>
  <si>
    <t>LIMA PLANA 8 PULGADAS 15F8111</t>
  </si>
  <si>
    <t>LIMA MEDIA CAÑA 8 PULGADAS 15F8171</t>
  </si>
  <si>
    <t>LIJADORA ORBITAL 1/4 230W 2.4A 14.000 OPM</t>
  </si>
  <si>
    <t>KIT MOTOTOOL DREMEL 3000 125W 127V + 10 ACCESORIOS</t>
  </si>
  <si>
    <t>KIT DE TALADRO PERCUTOR INALÁMBRICO 3/8 PULG+atorn</t>
  </si>
  <si>
    <t>JUEGO LLAVES TORX 8 PIEZAS REF 69-266</t>
  </si>
  <si>
    <t>JUEGO LLAVE B/FIJA 8 PIEZAS 6-22 MM REF 86-072</t>
  </si>
  <si>
    <t>JUEGO FORMONES 3UND REF 16-125LA</t>
  </si>
  <si>
    <t>JUEGO DESTORNILLADORES PRECISIÓN 14 EN1 CPPH148 RE</t>
  </si>
  <si>
    <t>JUEGO 8 LLAVES COMBINADAS 8-19 MM REF 88-855</t>
  </si>
  <si>
    <t>JUEGO 8 LLAVES COMBINADAS 5/16-3/4 REF 88-854</t>
  </si>
  <si>
    <t>JUEGO 8 LLAVES ALLEN PULGADAS REF 69-252</t>
  </si>
  <si>
    <t>GRAPA 1/2 DOBLE OREJA X 10UND GALVANIZADA</t>
  </si>
  <si>
    <t>GRAPA 1" DOBLE OREJA X 10UND GALVANIZADA</t>
  </si>
  <si>
    <t>EXTENSIÓN 30MT, 100 FT COLOR NARANJA POLO A TIERRA</t>
  </si>
  <si>
    <t>MULTITOMA 6 SALIDAS ABSORCIÓN DE ENERGÍA REPENTINA</t>
  </si>
  <si>
    <t>PANEL LED SOBREPONER 30X120 45W BLANCA</t>
  </si>
  <si>
    <t>PANEL LED DE SOBREPONER REDONDO 6W</t>
  </si>
  <si>
    <t>PANEL LED DE SOBREPONER REDONDO 18W</t>
  </si>
  <si>
    <t>PANEL LED DE SOBREPONER REDONDO 12W</t>
  </si>
  <si>
    <t>PANEL LED DE SOBREPONER CUADRADO 6W</t>
  </si>
  <si>
    <t>PANEL LED DE SOBREPONER CUADRADO 3W</t>
  </si>
  <si>
    <t>PANEL LED DE SOBREPONER CUADRADO 24W</t>
  </si>
  <si>
    <t>PANEL LED DE INCRUSTAR Y REDONDA 3W</t>
  </si>
  <si>
    <t>PANEL LED DE INCRUSTAR REDONDO 9W</t>
  </si>
  <si>
    <t>PANEL LED DE INCRUSTAR REDONDO 6W</t>
  </si>
  <si>
    <t>PANEL LED DE INCRUSTAR REDONDO 24W</t>
  </si>
  <si>
    <t>PANEL LED DE INCRUSTAR CUADRADO 9W</t>
  </si>
  <si>
    <t>PANEL LED DE INCRUSTAR CUADRADO 6W</t>
  </si>
  <si>
    <t>PANEL LED DE INCRUSTAR CUADRADO 3W</t>
  </si>
  <si>
    <t>PANEL LED DE INCRUSTAR CUADRADO 24W</t>
  </si>
  <si>
    <t>CANDADO INTEMPERIE 60MM CUBIERTO</t>
  </si>
  <si>
    <t>CANDADO CUELLO ALTO 40MM</t>
  </si>
  <si>
    <t>CANDADO CUELLO ALTO 20MM</t>
  </si>
  <si>
    <t>CANDADO BARRILITO 30MM</t>
  </si>
  <si>
    <t>MADERA FLOR MORADO ACHAPO RUSTICO  30 CM X 3 CM</t>
  </si>
  <si>
    <t>ROLLO CARTÓN CORRUGADO 24M2</t>
  </si>
  <si>
    <t>VÁLVULA DE COMPUERTA DIÁMETRO 1/2"</t>
  </si>
  <si>
    <t>VÁLVULA DE COMPUERTA 1 PULGADA</t>
  </si>
  <si>
    <t>SPLITTER HDMI 1X2 4K 1 ENTRADA 2 SALIDAS</t>
  </si>
  <si>
    <t>SOGA POLIPROPILENO SÓLIDA CAL 12MM X 20M</t>
  </si>
  <si>
    <t>KIT RESPIRADOR PINTURA 2 VÍAS 6211P</t>
  </si>
  <si>
    <t>KIT REPUESTO RESPIRADOR PINTURA 6022P</t>
  </si>
  <si>
    <t>GUANTE POLIESTER PU FLEX POLY -TODAS LAS TALLAS</t>
  </si>
  <si>
    <t>GUANTE MULTIFLEX POLIESTER NITRILO TALLA S-M-L</t>
  </si>
  <si>
    <t>GUANTE CAUCHO NEGRO CORRUGADO TODAS LAS TALLAS</t>
  </si>
  <si>
    <t>CAJA DE CONVERSION DE HDMI A RCA</t>
  </si>
  <si>
    <t>CABUYA 41 M GRUESA FIQUE FIBRA NATURAL</t>
  </si>
  <si>
    <t>Válvula de Compuerta 3/4" Bronce PN 16 Bar</t>
  </si>
  <si>
    <t>CANDADO INTEMPERIE 50MM CUBIERTO</t>
  </si>
  <si>
    <t>CANDADO BARRILITO 60MM</t>
  </si>
  <si>
    <t>Grifería lavaplatos monocontrol</t>
  </si>
  <si>
    <t>SOGA TRENZADA POLIPROPILENO 12.7MM X 15M FIXSER</t>
  </si>
  <si>
    <t>BISTURÍ ERGONÓMICO 18MM REDLINE</t>
  </si>
  <si>
    <t>AMARRE NEGRO 3,6 X 200 MM 100 UNIDADES</t>
  </si>
  <si>
    <t>BREAKER 2 POLO 70AMP ENCHUFE</t>
  </si>
  <si>
    <t>Epoxibonder Transparente 25 GramosLoctite</t>
  </si>
  <si>
    <t>Pistola Para Aplicar Silicona gruesa. De 10W.</t>
  </si>
  <si>
    <t>SIKA-2  (2,5KG)</t>
  </si>
  <si>
    <t>SIKA MULTISEAL 15CM X 10M</t>
  </si>
  <si>
    <t>HOMBRESOLO DE CADENA DE 19"</t>
  </si>
  <si>
    <t>HOMBRESOLO 8 PULGADAS HOJALATERO REF 84-398</t>
  </si>
  <si>
    <t>ESCALERA MULTIPROPÓSITO 3.5MT 12 PASOS</t>
  </si>
  <si>
    <t>DISCO SIERRA CIRCULAR ECO 184MM 7 1/4 PULGADAS 24D</t>
  </si>
  <si>
    <t>DISCO PARA MADERA 7-1/4 PULGADA 40 DIENTES B725A40</t>
  </si>
  <si>
    <t>DISCO MADERA 12 PULGADAS 60DIENTES REF DW03140</t>
  </si>
  <si>
    <t>DISCO ABRASIVO CORTE METAL 7 X 1/8 REF DW44840</t>
  </si>
  <si>
    <t>DISCO ABRASIVO CORTE METAL 7 X 0.055 PULGADAS REF</t>
  </si>
  <si>
    <t>DESTORNILLADOR TESTER 100V - 500V 150 MM LARGO -MA</t>
  </si>
  <si>
    <t>CORTAFRIOS PROF FRONTAL AISLADO 1000V 8 PULGADAS A</t>
  </si>
  <si>
    <t>Cortafrios Diagonal Aislado 1000V 6.1/4 Pulgadas</t>
  </si>
  <si>
    <t>ATORNILLADOR IMPACTO 1/4 6.35MM V.V.R. ATORNILLAR</t>
  </si>
  <si>
    <t>ALICATE 12 PULGADAS PELÍCANO PC980-3</t>
  </si>
  <si>
    <t>UNIÓN CANALETA PARA PISO 60X13</t>
  </si>
  <si>
    <t>CAJA HERRAMIENTAS 19 PULGADAS NEWMILLENIUM BANDEJA</t>
  </si>
  <si>
    <t>DISCO ABRASIVO CORTE METAL 4 1/2 X 1/8 REF DW44820</t>
  </si>
  <si>
    <t>TAPA TOMA DOBLE NARANJA AÍSLA TIERRA</t>
  </si>
  <si>
    <t>Probador de Tomas Pt Gfci</t>
  </si>
  <si>
    <t>Pelacables Resorte</t>
  </si>
  <si>
    <t>HOMBRE SOLO RECTO 10"</t>
  </si>
  <si>
    <t>DESTORNILLADOR ESTRELLA 6" X ¼ (LARGO 150 mm)</t>
  </si>
  <si>
    <t>CANALETA BLANCA 20X12-L 2M. NORMA TIA/EIA 569</t>
  </si>
  <si>
    <t>CANALETA BLANCA 25X25 LARGO 2M C/ADHESIVO</t>
  </si>
  <si>
    <t>CANALETA PARA PISO 60X13 LARGO 2M. NORMA TIA/EIA</t>
  </si>
  <si>
    <t>PILA CUADRADA ALKALINA  9V.</t>
  </si>
  <si>
    <t>PILA DE 9V RECARGABLES  (CUADRADA)</t>
  </si>
  <si>
    <t>CANALETA PLASTICA 20X20MM (2 METROS ND) FERRETERIA</t>
  </si>
  <si>
    <t>BOMBILLO LED  GU 10</t>
  </si>
  <si>
    <t>SILICONA GRUESA en barra para pistola de 1/2"x10"</t>
  </si>
  <si>
    <t>SIKABOOM-500ccAMARILLO PRESENTACION-AEROSOL-SIMILA</t>
  </si>
  <si>
    <t>CLAVO CONCRETO ACERO DE 2" CON CABEZA X 500GR</t>
  </si>
  <si>
    <t>CLAVO CONCRETO ACERO DE 1" CON CABEZA X 500GR</t>
  </si>
  <si>
    <t>LIQUIDO PEQUEÑO DESTAPADOR DE CAÑERIA X 500ml</t>
  </si>
  <si>
    <t>LIMA TRIANGULAR DE 8" CON CABO plastico  Bastarda</t>
  </si>
  <si>
    <t>CERRADURA DE EMBUTIR  PICO LORO DOBLE  854</t>
  </si>
  <si>
    <t>CERRADURA CARTELERA CORREDERA mueble vitrina nique</t>
  </si>
  <si>
    <t>AZADÓN FORJADO CON CABO EN MADERA HERRAGR O Simila</t>
  </si>
  <si>
    <t>BROCHA DE NYLON  5" PROFESIONAL</t>
  </si>
  <si>
    <t>ASPERSOR PARA MANGUERA DE 1/2”—PLÁSTICO DE ESTACA</t>
  </si>
  <si>
    <t>REFLECTOR LED (100W) BLANCO FRIO EXTERIOR</t>
  </si>
  <si>
    <t>Panel LED 18W de sobreponer CUADRADO-REDONDO</t>
  </si>
  <si>
    <t>Panel LED 18 W DE INCRUSTAR CUADRADO O REDON</t>
  </si>
  <si>
    <t>PISTOLA DE CALAFATEO ALUMINIO-PROFESIONAL  9"</t>
  </si>
  <si>
    <t>ORINAL ARRECIFE CON GRIFERIA  DE PUSH CORONA O SIM</t>
  </si>
  <si>
    <t>FLUXOMETRO Diafragma SLOAN Gen 77  mantenimi.</t>
  </si>
  <si>
    <t>TAPA  PARA REGISTRO 0.15x0.15</t>
  </si>
  <si>
    <t>VALVULA/REGISTRO DE BOLA Ø 1/2"(MANIJA - METALICA)</t>
  </si>
  <si>
    <t>CAJA PLASTICA 5800  PVC</t>
  </si>
  <si>
    <t>VALVULA/REGISTRO BOLA  Ø 1" (MANIJA - METALICA)</t>
  </si>
  <si>
    <t>Tapa  blanca doble para tomacorriente</t>
  </si>
  <si>
    <t>VALVULA/REGISTRO BOLA Ø2 EN BRONCE DE 175 PSI</t>
  </si>
  <si>
    <t>MACHETE 22 PULGADAS- 3 CANALES ACERO-MANGO ANTIDES</t>
  </si>
  <si>
    <t>TORNILLO LAMINA CABEZA LENTEJA PBROCA 8x1"</t>
  </si>
  <si>
    <t>DISCO DE CORTE 7" (DISCOS PARA CORTAR METAL 7" X 1</t>
  </si>
  <si>
    <t>DISCO DE CORTE 41/2" TRASLAPADO</t>
  </si>
  <si>
    <t>BROCA ACERO HSS DE 5/16 (PÁSTICO-METAL-MADERA)</t>
  </si>
  <si>
    <t>MARCO PARA SEGUETA  FIJO METALICO DE 12"</t>
  </si>
  <si>
    <t>LLAVE EXPANSION AISLADA 10" 1.000V ** STANLEY  O S</t>
  </si>
  <si>
    <t>MARTILLO DE UÑA- 20 ONZAS  MANGO EN FIBRA O CAUCHO</t>
  </si>
  <si>
    <t>Escalera 3, pasos en aluminio/metal plegable 150kg</t>
  </si>
  <si>
    <t>Adaptador PVCP Hemb.3/4"  S/NORMA ICONTEC</t>
  </si>
  <si>
    <t>CANTONERA ELECTRICA DE 12 V  VIRO</t>
  </si>
  <si>
    <t>GUANTE (NITRILO)  DE 13"  ANSELL EDMONT(PAR)</t>
  </si>
  <si>
    <t>CANDADO T.italiano 4x6,2cm   YALE</t>
  </si>
  <si>
    <t>CANDADO T.italiano 5x7,8cm   YALE</t>
  </si>
  <si>
    <t>ADAPTADOR PRESION Hemb.1"    PAVCO</t>
  </si>
  <si>
    <t>PALA No.2 P/REDONDA  CON CABO</t>
  </si>
  <si>
    <t>PULIDORA INDUSTRIAL DE 4 ½"    MAKITA   10000 RPM</t>
  </si>
  <si>
    <t>ENCHAPE  PARED COLOR 35x25CM)</t>
  </si>
  <si>
    <t>CANDADO DE 60 mm EGRET  o similar</t>
  </si>
  <si>
    <t>BROCA PARA MURO DE 3/16  X 31/2</t>
  </si>
  <si>
    <t>BROCAS  PARA MURO DE 1/2 X6"</t>
  </si>
  <si>
    <t>VARSOL PHILAAC   DISOLVENTES ESMALTES ALQUIDICOS</t>
  </si>
  <si>
    <t>INTERRUPTOR SENC 400  AVE/GALICA</t>
  </si>
  <si>
    <t>SERRUCHO DE 20" MANGO PLÁSTICO DIENTE DIAMANTADO</t>
  </si>
  <si>
    <t>ESPATULA DE ACERO CARBONO - MANGO PLASTICO 4"</t>
  </si>
  <si>
    <t>MACETA 4 Lbs STANLEY, HERRAGRO O SIMILAR</t>
  </si>
  <si>
    <t>LLAVE EXPANSION 8" STANLEY  O SIMILAR</t>
  </si>
  <si>
    <t>ESPATULA 2" DE ACERO CARBONO -  MANGO PLASTICO</t>
  </si>
  <si>
    <t>CINTA METRICA 30M FIBRA VIDRIO</t>
  </si>
  <si>
    <t>ALICATE MANGO AISLADO  8" PUNTA LARGA CORTANTE</t>
  </si>
  <si>
    <t>PANEL LED RD 12W DL UNV SYLVANIA</t>
  </si>
  <si>
    <t>BALA LED 30W NW MV JUPITER HIGH POWER SYLVANIA</t>
  </si>
  <si>
    <t>LAMPARA PANEL REDONDO LED 30CM DIÁMETRO 25W</t>
  </si>
  <si>
    <t>LAMPARA PANEL REDONDO LED 18CM DIÁMETRO 12W</t>
  </si>
  <si>
    <t>CINTA AUTO ADHESIVA DOBLE FAZ ( 3/4"-ROLLO X 5M)</t>
  </si>
  <si>
    <t>CINTA AISLANTE-SUPER33-19 mm ANCHO/20 M LARGO</t>
  </si>
  <si>
    <t>PILA RECARGABLE AAX(2) -VARTA, ENERGIZER -SIMILAR</t>
  </si>
  <si>
    <t>CERRADURA MUEBLE PESTILLO VERTICAL 2044 YALE O SIM</t>
  </si>
  <si>
    <t>Panel LED DE 12 W SOBREPONER REDONDO-CUADRADO</t>
  </si>
  <si>
    <t>SIFON PARA LAVAPLATOS PLASTICO+CANASTILLA (4")</t>
  </si>
  <si>
    <t>RODILLO 3" FELPA MANGO PLASTICO PARA VINILO</t>
  </si>
  <si>
    <t>ANTICORROSIVO VERDE/GRIS  BASE DE CROMATO DE  ZINC</t>
  </si>
  <si>
    <t>ARNES MULTIPROPOSITO EN X</t>
  </si>
  <si>
    <t>TORNILLO  Y CHAZO PLASTICO  DE 1/4"**</t>
  </si>
  <si>
    <t>LAMINA DRY WALL  1/2''</t>
  </si>
  <si>
    <t>TOMA DOBLE MONOFASICA POLO A TIERRA 15AMPERIOS</t>
  </si>
  <si>
    <t>PISO DUROPISO  34x34 CORONA</t>
  </si>
  <si>
    <t>ADAPTADOR PRESION Macho 2" S/NORMA ICONTEC</t>
  </si>
  <si>
    <t>TAPA CIEGA  BLANCA              AVE</t>
  </si>
  <si>
    <t>ESMALTE SINTETICO BRILLANTE (Cuñete de 5Gal)</t>
  </si>
  <si>
    <t>CERRADURA SCHLAGE ENTR. CROMADO ORBIT A50PD</t>
  </si>
  <si>
    <t>TUBO PRESION Ø 1" 315 PSI PVC X 6ML S/NORMA ICONT</t>
  </si>
  <si>
    <t>PROYECTOR LED 400W LUMEK</t>
  </si>
  <si>
    <t>LUMINARIA HIGHBAY 200W LUMEK</t>
  </si>
  <si>
    <t>PROYECTOR LED BVP621 SPORTSSTAR PHILIPS</t>
  </si>
  <si>
    <t>BOMBILLO LED 20W LUMEK</t>
  </si>
  <si>
    <t>Extintor contra incendios a base de gas carbónico modelo 20 libras tipo BC - Carga y mantenimient</t>
  </si>
  <si>
    <t>Extintor contra incendios a base de agente limpio 123 modelo 3.700 gramos AC - Carga y mantenimiento</t>
  </si>
  <si>
    <t>Extintor contra incendios a base de agente limpio 123 modelo 9.000 gramos AC - Carga y mantenimiento</t>
  </si>
  <si>
    <t>Extintor contra incendios a base de gas carbónico modelo 20 libras tipo BC - Revisión y mantenimient</t>
  </si>
  <si>
    <t>Extintor contra incendios a base de agente limpio 123 modelo 3.700 gramos AC - Revisión y mantenimie</t>
  </si>
  <si>
    <t>Extintor contra incendios a base de agente limpio 123 modelo 9.000 gramos AC - Revisión y mantenimie</t>
  </si>
  <si>
    <t>Extintor a base de polvo químico seco 5 libras tipo BC multipropósito - Carga y mantenimiento</t>
  </si>
  <si>
    <t>Extintor a base de polvo químico seco 20 libras tipo BC multipropósito - Carga y mantenimiento</t>
  </si>
  <si>
    <t>Extintor a base de polvo químico seco 10 libras tipo BC multipropósito - Carga y mantenimiento</t>
  </si>
  <si>
    <t>Extintor a base agua penetrante a presión modelo 2.5 galones tipo A - Carga y Mantenimiento</t>
  </si>
  <si>
    <t>Extintor a base de polvo químico seco 10 libras tipo ABC multipropósito - Carga y mantenimiento</t>
  </si>
  <si>
    <t>Extintor a base de polvo químico seco 20 libras tipo ABC multipropósito - Carga y mantenimiento</t>
  </si>
  <si>
    <t>EXTINTOR SOKAFLAN 123 (3.700GR)+ soporte pared</t>
  </si>
  <si>
    <t>ANILLO ROSETON PLASTICO ESTANDAR PARA TANQUE ANAERÓBICO</t>
  </si>
  <si>
    <t>TANQUE FILTRO ANAERÓBICO OVOIDE 2000 L TAPA ACCE. EMPAQUE VERDE</t>
  </si>
  <si>
    <t>TANQUE FILTRO ANAERÓBICO OVOIDE 1000 L TAPA ACCE. EMPAQUE VERDE</t>
  </si>
  <si>
    <t>TANQUE FILTRO ANAERÓBICO OVOIDE 500 L TAPA ACCE. EMPAQUE VERDE</t>
  </si>
  <si>
    <t>BREAKER TACO ENCHUF 2x15</t>
  </si>
  <si>
    <t>ALAMBRE COBRE DESNUDO C.14 AWG</t>
  </si>
  <si>
    <t>CABLE COBRE THHN/THWN-2 C.10 AWG 600V 90°C</t>
  </si>
  <si>
    <t>CABLE COBRE AISLADO C.14 AWG THWN 600V 90°C</t>
  </si>
  <si>
    <t>TUBO CONDUIT PVC 3/4" S/NORMA ICONTEC</t>
  </si>
  <si>
    <t>TUBO PVC DUCTO  ELECTRICO TIPO DB 2"</t>
  </si>
  <si>
    <t>TUBO CONDUIT   PVC       1 "</t>
  </si>
  <si>
    <t>BARANDA EN VIDRIO TEMPLADO LAMINADO 12 MM CON PASAMANOS ACERO INOXIDABLE H=1.00M - SUMINISTRO</t>
  </si>
  <si>
    <t>SILLA AUDITORIO REF. NOVA ANCHO 508 MM DE INORCA - SUMINISTRO E INSTALACIÒN</t>
  </si>
  <si>
    <t>ACCESORIOS  ELECTRICOS**</t>
  </si>
  <si>
    <t>Rejilla de piso rectangular en acero inoxidable</t>
  </si>
  <si>
    <t>sensor de flujo tipo paleta de 4"</t>
  </si>
  <si>
    <t xml:space="preserve">Banco de condensadores de 50 KVAR-208 Voltios </t>
  </si>
  <si>
    <t xml:space="preserve">Masilla moldeable fire barrier MPS2 STICK 3M Dimension: 2,54 x 2,54 x 28 cm </t>
  </si>
  <si>
    <t>MANGUERA DE NIVEL 3/8" CAL 30</t>
  </si>
  <si>
    <t>SIKADUR 32 PRIMER      1 KILO</t>
  </si>
  <si>
    <t>NIVEL DE BURBUJA O GOTA DE 12" - 2 Burbujas</t>
  </si>
  <si>
    <t>CODO 45° SANITARIO 4" C x E  1/8  PAVCO</t>
  </si>
  <si>
    <t>TIERRA NEGRA SELECC. +CASCAR+ABONO ORGANICO+TRANSP</t>
  </si>
  <si>
    <t>Cañuela pref (A-120)En V; H=22.5,B=30,L=0.80m **</t>
  </si>
  <si>
    <t>GramaSinteticaMonofil50mmCertfFIFAPREFER+arena+cau</t>
  </si>
  <si>
    <t>GramaSinteticaMonofil60mmCertfFIFAPREFER+arena+cau</t>
  </si>
  <si>
    <t>UNION TUBO DRENAJE PVC PERF. CORRUG- 200MM</t>
  </si>
  <si>
    <t>Programador (4) Estaciones paraSistemaAutom.Riego</t>
  </si>
  <si>
    <t>ArcoMovilMicrofutbol(3x2)Tub.Est.Galv+Malla.ImpN°4</t>
  </si>
  <si>
    <t>SERVICIO DE SACAPANTAS ROLLO GRANDE (1.5M)</t>
  </si>
  <si>
    <t>TUBO DRENAJE PVC 160MMCorru-Perf(Rollo)sin Filtro</t>
  </si>
  <si>
    <t>EQUIPO FUMIGADOR MANUAL DE ESPALDA – TANQUE 20 LTS</t>
  </si>
  <si>
    <t>NYLON CRUDO  (N°2)</t>
  </si>
  <si>
    <t>PRIMER EPOXICO POLIAMIDA VERDE (2 COMPONENTES)</t>
  </si>
  <si>
    <t>TANQUE PLAST. DE 20.000 LTS Vertical(Acce+transp)</t>
  </si>
  <si>
    <t>CODO 45° PRESION Ø2" PVC S/NORMA ICONTEC</t>
  </si>
  <si>
    <t>ANÁLISIS DE PERMEABILIDAD CABEZA VARIABLE</t>
  </si>
  <si>
    <t>ANÁLISIS DE SUELO AGRONOMICO COMPLETO</t>
  </si>
  <si>
    <t>Tubo EstructuralGalv.Ø2 1/2"-2.5mmASTM A-500 Gra-C</t>
  </si>
  <si>
    <t>Tubo EstructuralGalv.Ø2"-2.5mmASTM A-500 Grad-C</t>
  </si>
  <si>
    <t>MALLA MICROFUTBOL 3mtx2mt (nylon  Nº4 )</t>
  </si>
  <si>
    <t>CINTA DE SEÑALIZACION DE 4" POR 500 MTS-CAL.2.5</t>
  </si>
  <si>
    <t>Fungicida   Fulgitox**</t>
  </si>
  <si>
    <t>MALLA PROTECC.FUTBOL Cal.2,Nylon Imp.(13X13)</t>
  </si>
  <si>
    <t>Regulador de Voltaje 1000W(90-140V)Supres de Picos</t>
  </si>
  <si>
    <t>CAJA LAMINA PARA CONTROLADOR RIEGO AUTOM**</t>
  </si>
  <si>
    <t>MallaPort.FutbolSemiprof.Cal.4,Nylon.ImpCuadro10cm</t>
  </si>
  <si>
    <t>MALLA FUTBOL PROF.CAL.8,Nylon Imp.Hexago.8cmCampin</t>
  </si>
  <si>
    <t>TRANSPORTE-TRACTOR EN GRUA PLANCHON (ida y vuelta)</t>
  </si>
  <si>
    <t>Aspersor de Rotor(Turbina-2001/TR-70)r=21mEmergent</t>
  </si>
  <si>
    <t>Caja en PVC Rectang.(15"X9.5"X10")control Valvulas</t>
  </si>
  <si>
    <t>Tripode Ángulo1x1/8"Tubo Galv.3/4"+Codo+ adaptador</t>
  </si>
  <si>
    <t>REGISTRO CORTINA.Ø2"PESADO  S/NROMA ICONTEC(125Psi</t>
  </si>
  <si>
    <t>MANGUERA CAUCHO NEGRA RIEGO3/4"(100m)CAL-40</t>
  </si>
  <si>
    <t>MANGUERA CAUCHO NEGRA RIEGO 1"(100m)CAL-40</t>
  </si>
  <si>
    <t>MANGUERA Ø11/2" TRANSP-CAL.40(ROLLO 50 ML)</t>
  </si>
  <si>
    <t>MANGUERA Ø2" TRANSP-CAL.40(ROLLO 50 ML)</t>
  </si>
  <si>
    <t>MANGUERA 3"POLIETILENO NEGRA(ROLLO 50 ML)Cal.-40</t>
  </si>
  <si>
    <t>Alquiler Manguera  para Motobomba 2-3" (10m)</t>
  </si>
  <si>
    <t>RODILLO  ARRASTRE MANUAL</t>
  </si>
  <si>
    <t>AIREADOR EQUIPO PERF CESPED C/OPERARIO</t>
  </si>
  <si>
    <t>Banderín asta esquinera(Estaca+Banderín) futbol(4u</t>
  </si>
  <si>
    <t>TUBO ALCANT NOVAFORT 355 MMS/NORMA ICONTEC</t>
  </si>
  <si>
    <t>FertilizanteQuím.granuladFoliar-orgánNPK(saco 50kg</t>
  </si>
  <si>
    <t>TUBO DRENAJE PVC200mmCorrug-Perf(Roll35m)sinFiltro</t>
  </si>
  <si>
    <t>RETROEXCAVADORA JHON DEERE 610B (Oper+Comb)**.</t>
  </si>
  <si>
    <t>EMULSION ASFALTICA (CRL-1)Imprimacion-Via+Transp</t>
  </si>
  <si>
    <t>UNION  ALCANT NOVAFORT 355MM S/NORMA ICONTEC</t>
  </si>
  <si>
    <t>Rejilla sumidero (46X33X10) Peaton carcamT-1(Obra)</t>
  </si>
  <si>
    <t>HIERRO PR-60 Corru/Fig    1/4"  Kg</t>
  </si>
  <si>
    <t>FLOTADOR   MECANICO 2" (Valv+Varilla+Bola)Cobre</t>
  </si>
  <si>
    <t>ENSAYO ANÁLISIS COMPACTACIÓN SUELO (Curva de compa</t>
  </si>
  <si>
    <t>TRANSPORTE- RETROEXCAV.J.D.510 (Ida y regreso)</t>
  </si>
  <si>
    <t>Ensayo Densidad del terreno con Densímetro nuclear</t>
  </si>
  <si>
    <t>Gasolina      **</t>
  </si>
  <si>
    <t>ARENA PELDAR TIPO FLINT+Cargue+Transp.Zipaq**</t>
  </si>
  <si>
    <t>MALLA MINIFUTBOL/FUTBOL-8 (5X2M)Nilon Imperm-N°4</t>
  </si>
  <si>
    <t>SikaBarreraEpox233710+Cataliz+esmalt alquid gr7045</t>
  </si>
  <si>
    <t>MALLA ELECTROSOLDADA  M-084 4mm x 4mm  6Mts x 2.35</t>
  </si>
  <si>
    <t>TORNILLO  1¼" X ½"  Abellanado-Bristol-Negro</t>
  </si>
  <si>
    <t>PORTERIA  FUTBOL PROFESIONAL 7.32 ml (SUM)FIJA</t>
  </si>
  <si>
    <t>VIBROCOMPACT.DOBLE RODILLO 3 TON (OPER+COMB)</t>
  </si>
  <si>
    <t>EMULSION ASFALTICA  -SIKA- 3.5 Kg</t>
  </si>
  <si>
    <t>BOMBA ALTA PRESION 10HP (suministro + transporte)</t>
  </si>
  <si>
    <t>ANGULO   1/8"  x  1 ½"   x 1 ½"</t>
  </si>
  <si>
    <t>MALLA CERRAMIENTO Eslabonada.Cal.12 (Hueco 2 1/2"</t>
  </si>
  <si>
    <t>REGISTRO CORTINA Ø 2"PESADOS/NORMICONTEC 125psi</t>
  </si>
  <si>
    <t>ESMALTE ALQUIDICO BLANCO SIKA  (313050)</t>
  </si>
  <si>
    <t>UNION  ALCANT NOVAFORT 250MM   S/NORMA ICONTEC</t>
  </si>
  <si>
    <t>VIBROCOMPACTADOR DOBLE RODILLO 3 TON + OPERARIO</t>
  </si>
  <si>
    <t>ANGULO   ¼"   x   2"</t>
  </si>
  <si>
    <t>Motoazada para arado y descompactación de tierra</t>
  </si>
  <si>
    <t xml:space="preserve">BRAZO SENCILLO TIPO CODENSA 1.5m diam 1" 1/2 CON CAPERUZA </t>
  </si>
  <si>
    <t>REJILLA SUMINISTROS MOD LHV OB 50"X8"</t>
  </si>
  <si>
    <t>PERSIANA DE DESCARGA TIPO FACHADA CON MALLA PLASTICA 44¨X24</t>
  </si>
  <si>
    <t>MESA PING PONG INSTITUCIONAL TRÀFICO PESADO</t>
  </si>
  <si>
    <t>Tanque Hidroflo 300 litros solo suministro tanque</t>
  </si>
  <si>
    <t>CAJA METÁLICA DE PASO DE 70X80X40 - AE287</t>
  </si>
  <si>
    <t>CAJA METÁLICA DE PASO 100X100X40 AE287</t>
  </si>
  <si>
    <t>Recolección, tratamiento y disposición final de llantas usadas</t>
  </si>
  <si>
    <t xml:space="preserve">TUBO SCH-40 CALIBRE 1" </t>
  </si>
  <si>
    <t xml:space="preserve">SUMIDERO PARA CANAL DE DRENAJE PREFABRICADO EN POLYCONCRETO PD-150V D400 L=1M </t>
  </si>
  <si>
    <t>REJILLA EXTRACCION ALETA FIJA LRA - OB 50"X8"</t>
  </si>
  <si>
    <t>SENSOR DE HUMEDAD TEMPERATURA PARA DUCTOS</t>
  </si>
  <si>
    <t>SIKASIL POOL 300ML</t>
  </si>
  <si>
    <t>EUCO K-11</t>
  </si>
  <si>
    <t>EUCO PLUG X 5KG</t>
  </si>
  <si>
    <t>Recolección, tratamiento y Disposición final de raíces de arboles</t>
  </si>
  <si>
    <t>Impermeabilización con Poliurea Master Traffic – Superficie externa</t>
  </si>
  <si>
    <t xml:space="preserve">Rejillas en acero inoxidable calidad 304 </t>
  </si>
  <si>
    <t>CANAL DE INSPECCIÓN DE DRENAJE PREFABRICADO EN POLYCONCRETO PD-150V D400 L=1M</t>
  </si>
  <si>
    <t>CAJA BORNERA PARA ACOMETIDA - NORMA ET925</t>
  </si>
  <si>
    <t>Baranda cerramiento juego infantil M-81(Suministro+Transporte+Instalación)</t>
  </si>
  <si>
    <t>RODADURA ASFALTICA  SUELTO PLANTA  MDC2</t>
  </si>
  <si>
    <t xml:space="preserve">Suministro e Instalacion de Cortaviento en Cristal Laminado Templado </t>
  </si>
  <si>
    <t>Suministro e Instlacion TEE Mecanica Ranurada de 2 1/2" X 1 1/2"</t>
  </si>
  <si>
    <t xml:space="preserve">Suministro e Instalacion de Silla para Salavavidas </t>
  </si>
  <si>
    <t>Loker de 4*12 X  0,30 X 1.80</t>
  </si>
  <si>
    <t>Loker de 3*9 X 0,30 X 1.80</t>
  </si>
  <si>
    <t xml:space="preserve">Manto permanente TRM Excell 510 </t>
  </si>
  <si>
    <t xml:space="preserve">Geotextil Geotex 451 hm  </t>
  </si>
  <si>
    <t xml:space="preserve">tendones tipo reata 1" </t>
  </si>
  <si>
    <t xml:space="preserve">Geocelda sloperunner ega 30/150 </t>
  </si>
  <si>
    <t xml:space="preserve">GEOMALLA BIAXIAL BX30X30 PARA TALUDES </t>
  </si>
  <si>
    <t xml:space="preserve">SUMINISTRO DE FUSIBLE TIPÓ HH DE 50 AMP </t>
  </si>
  <si>
    <t xml:space="preserve">SUMINISTRO E INSTALACION DE UNA BOMBA PARA PISCINA  RECREATIVA </t>
  </si>
  <si>
    <t xml:space="preserve">sistema de calderas gas 2´9000,000 BTU/H </t>
  </si>
  <si>
    <t xml:space="preserve">Celda para Transformador de 150 KVA </t>
  </si>
  <si>
    <t>CASILLEROS EN MELAMÍNICO DE 15mm DOBLE CARA, MÓDULOS DE 1,80X0,30X0,30</t>
  </si>
  <si>
    <t>SUMINISTRO E INSTALACION SISTEMA INTERCAMBIADOR DE CALOR TIPO TUBULAR FLUJO LINEAL</t>
  </si>
  <si>
    <t>EQUIPO DE DESINFECCIÓN UV-2 LÁMPARAS PISCINAS</t>
  </si>
  <si>
    <t xml:space="preserve">Suministro e Instalacion CHIMENEA EN DUCTO LÁMINA CAL 12 DIAM 26", </t>
  </si>
  <si>
    <t>SENSOR DE MURO IR 110gr 30X10m+ UNIDAD DE CONTROL</t>
  </si>
  <si>
    <t>SENSOR DE TECHO 360gr 14X7m+ UNIDAD DE CONTROL</t>
  </si>
  <si>
    <t>MÓDULO CIEGO PARA LLENAR ESPACIO EN PANEL DE INSERCIÓN</t>
  </si>
  <si>
    <t xml:space="preserve">Rele latching  GM 1-polo 24-277 vac  20A </t>
  </si>
  <si>
    <t xml:space="preserve">Rele Latching GM 1-polo 0-10 vdc 24-277 vac </t>
  </si>
  <si>
    <t xml:space="preserve">Panel de Insercion gm 16 Modulos </t>
  </si>
  <si>
    <t xml:space="preserve">unidada de programacion y control  Lumacan GM </t>
  </si>
  <si>
    <t>Gabinete gm para 32 reles de sobreponer.</t>
  </si>
  <si>
    <t>SWITCH DE CORE FULL CAPA 3 MIN 1GBPS-10GBPS</t>
  </si>
  <si>
    <t>switch 24 puertos 10/100/1000 4SFP CAPA 3 LIGHT</t>
  </si>
  <si>
    <t>Geotextil TR3000</t>
  </si>
  <si>
    <t xml:space="preserve">Aplicacion de capas de latex para impermeabilizar la superficie de un tanque </t>
  </si>
  <si>
    <t>Resurfacer - Aplicacion para sellar e impermeabilizar la superficie de tanque - COMETAS</t>
  </si>
  <si>
    <t xml:space="preserve">Reparacion de fisuras y microfisuras de la tapa del tanque del parque COMETAS. </t>
  </si>
  <si>
    <t>certificado retilap</t>
  </si>
  <si>
    <t>Certificado retie</t>
  </si>
  <si>
    <t xml:space="preserve">Suministro e Instalacion de Vinilo Blackout </t>
  </si>
  <si>
    <t>Suministro e Instalacion Geobloque d-18</t>
  </si>
  <si>
    <t>Sikaplan (rollo 1.55x20) 12 NTR  **</t>
  </si>
  <si>
    <t>PERFIL T   (7/8) 1x1/16</t>
  </si>
  <si>
    <t>SIKA TOP 121 (ADHER.)  18 KILOS</t>
  </si>
  <si>
    <t>Arandela galvanixada + tuerca 3/8"</t>
  </si>
  <si>
    <t>RESTRICTOR EN HIERRO DÜCTIL PARA PVC C 900 4"</t>
  </si>
  <si>
    <t>SOPORTE SISMORESISTENTE 4" CUATRO VIAS</t>
  </si>
  <si>
    <t>SOPORTE SISMORESISTENTE 3" DOS VIAS LONGITUDINAL</t>
  </si>
  <si>
    <t>SOPORTE SISMORESISTENTE 3" DOS VIAS TRANSVERSAL</t>
  </si>
  <si>
    <t>SOPORTE SISMORESISTENTE 2 1/2" DOS VIAS LONGITUDINAL</t>
  </si>
  <si>
    <t>SOPORTE SISMORESISTENTE 2 1/2" DOS VIAS TRANSVERSAL</t>
  </si>
  <si>
    <t>SOPORTE SISMORESISTENTE 1 1/2" DOS VIAS LONGITUDINAL</t>
  </si>
  <si>
    <t>UNION DE REPARACION PVC C907 4"</t>
  </si>
  <si>
    <t>TEE CAMXCAMXCAM PVC C907 4"</t>
  </si>
  <si>
    <t>CODO 90 PVC C907 CAMXCAM 4"</t>
  </si>
  <si>
    <t>tuberia Novafort D=30"</t>
  </si>
  <si>
    <t>tuberia Novafort D=27"</t>
  </si>
  <si>
    <t>tubería Novafort D=24"</t>
  </si>
  <si>
    <t>Letrero sobre piso para zonas 4m x 1.49m</t>
  </si>
  <si>
    <t>CERTIFICACION DE ASCENSORES MARCA SHILDREN  CON CAPACIDAD PARA 10 PERSONAS O 750 KG Y DO S PARADAS</t>
  </si>
  <si>
    <t xml:space="preserve">Vinilo adhesivo en impresión digital M2. </t>
  </si>
  <si>
    <t>Aviso informativo, en acrílico,  impresión  digital, tamaño  180  x  90</t>
  </si>
  <si>
    <t>Aviso informativo, en acrílico, impresión digital,tamaño 130 x 90 cm.</t>
  </si>
  <si>
    <t xml:space="preserve">Aviso informativo, en acrílico, impresión digital, tamaño 63 x  90 cm. </t>
  </si>
  <si>
    <t>Aviso informativo, en acrílico, impresión digital, tamaño 11O x 50 cm.</t>
  </si>
  <si>
    <t xml:space="preserve">Aviso informativo, en acrílico, impresión digital, tamaño 130 x 50 cm. </t>
  </si>
  <si>
    <t>Aviso informativo, en acrílico, impresión digital  tamaño 130 X 66,20cm</t>
  </si>
  <si>
    <t>Aviso informativo, en acrílico, impresión digital tamaño 41 X 15 cm</t>
  </si>
  <si>
    <t>Aviso informativo, en acrílico, impresión digital tamaño 18 x28 cm,</t>
  </si>
  <si>
    <t>Aviso evacuación, en acrílico, impresión digital tamaño 200 x 100 cm,</t>
  </si>
  <si>
    <t>Letrero suspendido para zonas 4m x 1.49m</t>
  </si>
  <si>
    <t>letrero en acrilico sin iluminacion letras de h=1.30</t>
  </si>
  <si>
    <t>recubrimiento skate master</t>
  </si>
  <si>
    <t>FORMALETA METALICA (Tableros +chapetas+otros)-mes</t>
  </si>
  <si>
    <t>M2/MES</t>
  </si>
  <si>
    <t>Canal Lám.Galv. Cal.22 (D=0.50m)Sin Pintura(Sum)</t>
  </si>
  <si>
    <t>UNION PRESIÓN Ø 1 1/4"PVCS/NORMA ICONTEC</t>
  </si>
  <si>
    <t>YEE SANITARIA PVC Ø  6" S/NORMA ICONTEC</t>
  </si>
  <si>
    <t>CODO 90° PRESION ½"  PVC S/NORMA ICONTEC</t>
  </si>
  <si>
    <t>TUBO SILICONA  300 ML Transparente</t>
  </si>
  <si>
    <t>Win aluminio Crudo  x 6 metros **</t>
  </si>
  <si>
    <t>VINILO TIPO  II</t>
  </si>
  <si>
    <t>VINILTEX O SIMILAR ( ACRILICA BASE AGUA)TIPO-1</t>
  </si>
  <si>
    <t>TORNILLO PARA MADERA  8 x 2"</t>
  </si>
  <si>
    <t>DILATACION ALUMINIO U DE 1/2" X 1/2" 6MTS</t>
  </si>
  <si>
    <t>TUBO  CONDUIT  EMT Ø 3/4"</t>
  </si>
  <si>
    <t>TUBO EMT  3/4"</t>
  </si>
  <si>
    <t>UNION EMT  1" Acero</t>
  </si>
  <si>
    <t>UNION  EMT  2"  GALVANIZADA</t>
  </si>
  <si>
    <t>UNION EMT  1"Acero</t>
  </si>
  <si>
    <t>UNION EMT  3/4"Acero</t>
  </si>
  <si>
    <t>TUBO EMT  3/4  "</t>
  </si>
  <si>
    <t>ADAPTADOR PRESION MachoRoscadoPVC 1 1/2" S/NORMA I</t>
  </si>
  <si>
    <t>Adaptador PVCP Hemb.1/2"  S/NORMA ICONTEC</t>
  </si>
  <si>
    <t>ADAPTADOR PRESION Macho 4" S/NORMA ICONTEC</t>
  </si>
  <si>
    <t>ADAPTADOR PRESION MACHO ROSCADOPVC Ø 1"S/NORMA ICO</t>
  </si>
  <si>
    <t>UNION  GALV.  3/4"  EMT</t>
  </si>
  <si>
    <t>ADAPTADOR PRESION MACHO ROSCADOPVC  ½" S/NORMA ICO</t>
  </si>
  <si>
    <t>ADAPTADOR  PVC HEMBRA 1 1/4"</t>
  </si>
  <si>
    <t>ACOPLE  FLEXIBLE LAVAMANOS PLAST(1/2X1/2")L=40CM</t>
  </si>
  <si>
    <t>UPS-6 KVA  BIFASICA- AUTONOMIA: 8 A10 MINUTOS</t>
  </si>
  <si>
    <t>UPS-10 KVA  BIFASICA- AUTONOMIA: 8 A10 MINUTOS</t>
  </si>
  <si>
    <t>LUMINARIA AUTONOMA DE  EMERGENCIA( BOMB+BATERIA)MICKEY MOUSE</t>
  </si>
  <si>
    <t>LAMPARA FLUORESC. 2x32W(ARMAZON+BALAST+SOCKET+TUBO</t>
  </si>
  <si>
    <t>MARTILLO ROTATORIO SDS MAX COMBINADO (D25404 SDS PLUS 4.8 1/8PULG-GR:4.9KG</t>
  </si>
  <si>
    <t>CHEQUE AMORTIGUADO EXTREMO RANURADO 4” - 300 PSI</t>
  </si>
  <si>
    <t>Canaleta Galv.TapaTornillo (4x8)L=2.40m+División Certificada</t>
  </si>
  <si>
    <t>CANALETA METALICA  pintura electros.12x5cm Certificada</t>
  </si>
  <si>
    <t>ESPEJO CRISTAL incoloro BISELADO 4MM  imp.</t>
  </si>
  <si>
    <t>CODO 90° SANITARIO 6"1/4  CXE  S/NORMA ICONTEC</t>
  </si>
  <si>
    <t>Geodren planar  e= 5.0mm (goeText+geoRed)  h=1</t>
  </si>
  <si>
    <t>UNION Ø 1 1/2" EMT Zinc</t>
  </si>
  <si>
    <t>CHEQUE  GLOBO 1/2”-200PSI</t>
  </si>
  <si>
    <t>GABINETE CONTRAINCENDIO TIPO II-Valv.Certificada</t>
  </si>
  <si>
    <t>Vale  Excavación RCD- Arcilla/Recebo (Vj:6m3)</t>
  </si>
  <si>
    <t>Vale  Excavación RCD- Tierra (Vj:15m3)</t>
  </si>
  <si>
    <t>Vale  Excavación RCD- Tierra (Vj:6m3)</t>
  </si>
  <si>
    <t>Vale  Excavación RCD- Arcilla/Recebo (Vj:15m3)</t>
  </si>
  <si>
    <t>Vale Demolición RCD Concreto/Mampostería (Vj:15m3)</t>
  </si>
  <si>
    <t>Conector de Resorte y rosca  empalme cable(12-10)</t>
  </si>
  <si>
    <t>GRAPA DOBLE OREJA PARA TUBO METALICO (Ø3/4")</t>
  </si>
  <si>
    <t>BOQUILLA CONCOLOR  5 KG</t>
  </si>
  <si>
    <t>CARGA  PARA TIRO-AMARILLA 42CW (CAJAX100)</t>
  </si>
  <si>
    <t>CONECTOR DE ROSCA PARA EMPALME DE CABLE-12</t>
  </si>
  <si>
    <t>GRANO DE MARMOL PERLATO/BEAGE CLARO No.1 bto 25 kg</t>
  </si>
  <si>
    <t>ADHESIVO PARA TUBERIA NOVAFORT (310 GR)</t>
  </si>
  <si>
    <t>SIKADUR 32 PRIMER      3 KG **</t>
  </si>
  <si>
    <t>CARGA CON PERNO**  VERDE MEDIA TIRO A TIRO</t>
  </si>
  <si>
    <t>Divisiones acero inox.Cal20cantilever baños(sum+In</t>
  </si>
  <si>
    <t>SIKA COLMA - RINSE SOLVENTE EPOXICO  (5 GL) LIMPIA</t>
  </si>
  <si>
    <t>BOCEL MADERA TRIANGULAR BLANCO(2X2CM) L=2.5M</t>
  </si>
  <si>
    <t>ACCESORIOS DE CONEXION INSTALACIONES HIDRÁULICAS**</t>
  </si>
  <si>
    <t>Accesorios  de Conexión para Manguera de Riego**</t>
  </si>
  <si>
    <t>Barra segurid.Pared a Piso Acero Imp+Tornil+chazos</t>
  </si>
  <si>
    <t>FLUXOMETRO ELECT. CROMO GRIV. CORONA **</t>
  </si>
  <si>
    <t>Acero Estruct.ASTM A-572 Viga(IPE450) Perfi.Cubier</t>
  </si>
  <si>
    <t>SIKA  1  (2 KG)</t>
  </si>
  <si>
    <t>Sikadur 31 adhesivo  de reforzam (2Kg) **</t>
  </si>
  <si>
    <t>Sikadur 42 anclaje 5 Kg (toxement E3F Grout)  **</t>
  </si>
  <si>
    <t>ALAMBRE AISLADO #12 THHN-THWN 90  600V</t>
  </si>
  <si>
    <t>ALAMBRE-CU AISLADO #10 THHN-THWN 90  600V</t>
  </si>
  <si>
    <t>SIKAFLEX-1a  BLANCO(CARTUCHO DE 300 CC)</t>
  </si>
  <si>
    <t>CARRETILLA PLATON 6 PIES-PLAST-RuedAntipint-Rin me</t>
  </si>
  <si>
    <t>BOQUILLAS  COD  ½ "+ TUERCA PARA TUB. METALICA</t>
  </si>
  <si>
    <t>ALAMBRE AISLADO #14 THHN-THWN 90  600V</t>
  </si>
  <si>
    <t>IGOL IMPRIMANTE  (16 KILOS)</t>
  </si>
  <si>
    <t>PEGACOR  BLANCO  (25kg)</t>
  </si>
  <si>
    <t>Cable de cobre HFFRLS AWG # 10</t>
  </si>
  <si>
    <t>REGISTRO GLOBO 3/4”-200PSI-WOG</t>
  </si>
  <si>
    <t>TAPON PVC SOLDADO   Ø 1 1/4"</t>
  </si>
  <si>
    <t>ABRAZADERA TIPO PERA/TRAPECIO  4" ACERO NEGRO</t>
  </si>
  <si>
    <t>ABRAZADERA TIPO PERA/TRAPECIO  3" ACERO NEGRO</t>
  </si>
  <si>
    <t>ABRAZADERA TIPO PERA/TRAPECIO 2 1/2”" ACERO NEGRO</t>
  </si>
  <si>
    <t>ABRAZADERA TIPO PERA/ TRAPECIO  2" ACERO NEGRO</t>
  </si>
  <si>
    <t>ABRAZADERA TIPO PERA/ TRAPECIO  1 ½" ACERO NEGRO</t>
  </si>
  <si>
    <t>TUBO ACERO AL CARBON C/C SCH 40 -  4" RANURADO</t>
  </si>
  <si>
    <t>TUBO ACERO CARBON C/C SCH 40  - 3" RANURADA</t>
  </si>
  <si>
    <t>TUBO ACERO AL CARBON C/C SCH 40 - 2 ½" RANURADO</t>
  </si>
  <si>
    <t>TUBO ACERO AL CARBON C/C SCH 40 - 2" RANURADO</t>
  </si>
  <si>
    <t>TUBO ACERO AL CARBON C/C SCH 40 - 1 1/2"RANURADO</t>
  </si>
  <si>
    <t>ABRAZADERA TIPO PERA O TRAPECIO  3" ACERO NEGRO</t>
  </si>
  <si>
    <t>Bandeja TipoDucto (5x30cm)Lam.Cal.16+Pint.Electros</t>
  </si>
  <si>
    <t>CODO 90° POLIPROPILENO  Ø 11/2” (50MM)</t>
  </si>
  <si>
    <t>Vale Demolición RCD Concreto/Mampostería (Vj:6m3)</t>
  </si>
  <si>
    <t>LISTON CEDRO ACHAPO SECO (8X2.2CM)L=2.90M</t>
  </si>
  <si>
    <t>CubiertaStandingSeamSandwichCal.26-38mmcolorSum+in</t>
  </si>
  <si>
    <t>Tubo Corrugado Perforado(Ø100mm)rollo (sin filtro)</t>
  </si>
  <si>
    <t>VOLQUETA ( VIAJE DE 15 M3)MAX 30 KM</t>
  </si>
  <si>
    <t>UNIVERSAL GALVANIZADA  DE 1”</t>
  </si>
  <si>
    <t>BUJE PRESION SOLDADO 4X3" S/NORMA ICONTEC</t>
  </si>
  <si>
    <t>BRIDA CPVC LISA Ø4"(Agua Caliente) S/NORMA ICONTEC</t>
  </si>
  <si>
    <t>ADOQUIN ESPAÑOL E=6CM STA/FE 6x10x20 Obra</t>
  </si>
  <si>
    <t>TUBO PVC PRESION Ø11/4" RDE 21 X 6 MtsS/NORMA ICON</t>
  </si>
  <si>
    <t>ASIENTO SANITARIO INSTITUC. ANTIBACT.BLANCO ANTIB</t>
  </si>
  <si>
    <t>SISTEMA INST.VALVULA ANIBAND.ENTRADA SUPER.CROMO S</t>
  </si>
  <si>
    <t>GRIFERIA VÁLVULA ANTIBAN. SANITARIO TIPO PUSH</t>
  </si>
  <si>
    <t>GRAVILLA MONA (N°1-2-21/2")SACO DE  20 KG</t>
  </si>
  <si>
    <t>REFLECTOR METAL HALIDE 250W- FACHADA(BASE+BOMBILL</t>
  </si>
  <si>
    <t>MASILLA SUPERMASTIC DRYWALL(CUÑETE 5 GAL)</t>
  </si>
  <si>
    <t>TUBO PRESION RDE-21   1½"  S/NORMA ICONTEC</t>
  </si>
  <si>
    <t>Puerta cortafuego 2*2 (Espec. CODENSA(Sum+Inst)</t>
  </si>
  <si>
    <t>REGISTRO CORTINA  4"</t>
  </si>
  <si>
    <t>TERMINAL DE COBRE ESTAÑADO  N°10</t>
  </si>
  <si>
    <t>TOMA BIPOLAR 2X20AMP/250V Incrustar con P/T</t>
  </si>
  <si>
    <t>Perno/Clavo Americano L=1"; Ø1/8" Fijación Element</t>
  </si>
  <si>
    <t>CERRADURA DOBLE CILINDRO CROMOSCHLAGE,YALEOSIMILAR</t>
  </si>
  <si>
    <t>CINTA AISLANTE COLOR NEGRO-19MM POR (20 M) COMUN</t>
  </si>
  <si>
    <t>PUNTILLA LISA EN ACERO PARA CONCRETO  (75MM)</t>
  </si>
  <si>
    <t>SELLANTE UNIFIX F.A. TUBERÍA METAL. ROSCADA(40GR)</t>
  </si>
  <si>
    <t>Marco+Tapa(Äng+Plat+acero+Conc.3.000)Caja 80x80cm</t>
  </si>
  <si>
    <t>Marco+Tapa(Äng+Plat+acero+Conc.3.000)Caja 70x70cm</t>
  </si>
  <si>
    <t>GRUA TELESCOPICA  40 TON</t>
  </si>
  <si>
    <t>CAMILLA EN MADERA DE (1.40X0.70M) CONVENCIONAL (UN)</t>
  </si>
  <si>
    <t>PLATAFORMA TRABAJO ALTURA (Sobre camión)20m</t>
  </si>
  <si>
    <t>LIMPIADOR PVC 760 Gr O 1/4 GAL. S/NORMA ICONTEC</t>
  </si>
  <si>
    <t>PARAL TELESCOPICO LARGO (UN) 3.00ML A 5.00 ML</t>
  </si>
  <si>
    <t>Perno expansivo 3/8" X 3"  CAMISA</t>
  </si>
  <si>
    <t>Tubo EstructuralGalv.Ø1 1/2"-2.5mmASTM A-500 Gr- C</t>
  </si>
  <si>
    <t>TOMA DOBLE MONOFASICA POLO A TIERRA 15Amperios</t>
  </si>
  <si>
    <t>Toma aerea caucho p/t 15a 250v codel  Bifásica</t>
  </si>
  <si>
    <t>GRIFERIA  ANTIVANDALICA LAVAMANOS  TIPO PUSH PARED</t>
  </si>
  <si>
    <t>TUBO PRESION RDE-21   1"  S/NORMA ICONTEC</t>
  </si>
  <si>
    <t>ANTICORROSIVO GRIS A BASE DE CROMATO DE ZINC</t>
  </si>
  <si>
    <t>TABLERO TRIF.12 CTOS+ESP.TOTALIZ.+PUERTA</t>
  </si>
  <si>
    <t>TERMINAL ADAPTADOR EMT  1 1/2" **</t>
  </si>
  <si>
    <t>PUERTA  ACERO VIDRIO 10MM SEGURIDAD(VerDescripc</t>
  </si>
  <si>
    <t>MASILLA SUPERMASTICK- DRY WALL Y FIBROCEMENTO</t>
  </si>
  <si>
    <t>DILATACION EN Z 12MM PLASTICA  3.00 MTS</t>
  </si>
  <si>
    <t>DISCO DE CORTE 9" DIAMANT-SEGMENT-CONC.DURO</t>
  </si>
  <si>
    <t>Sardinel Prefab. A-10 (b=0.20;h=0.50;L=0.80m) Sum.</t>
  </si>
  <si>
    <t>PATCH CORD CAT 6  3 MT (10 Feet)***</t>
  </si>
  <si>
    <t>PATCH CORD CAT 6 1 MT (3 Feet) con apantallamiento utp y clasificación lszh</t>
  </si>
  <si>
    <t>LADRILLO TOLETE COMUN-10 X .20 X.06 RrecocidoObra</t>
  </si>
  <si>
    <t>UNIVERSAL GALVANIZADA  Ø 1 1/2"</t>
  </si>
  <si>
    <t>CODO 90° PRESION PVC 1 1/4"  S/NORMA ICONTEC</t>
  </si>
  <si>
    <t>Tapón CPVCSoldado 1/2"  **</t>
  </si>
  <si>
    <t>REGISTRO CORTINA.Ø1/2"(125 PSI)S/ICONTEC</t>
  </si>
  <si>
    <t>TUBO Ø1/2" PVC PRESION RDE-9  L=6M S/NORMA ICONTEC</t>
  </si>
  <si>
    <t>TAPON DE PRUEBA 2"PVC SANITARIO S/NORMA ICONTEC</t>
  </si>
  <si>
    <t>TAPON HEMBRA HG  D=1" **</t>
  </si>
  <si>
    <t>Recebo Subbase granular  - Sin transporte</t>
  </si>
  <si>
    <t>ROTOMARTILLO 23SDS PLUS 2.4 JLS</t>
  </si>
  <si>
    <t>ARENA LAVADA DE RIO  + transporte</t>
  </si>
  <si>
    <t>TAZA INST. ADRIATICO ES BLANCO CORONA Discapacita</t>
  </si>
  <si>
    <t>CODO 45° SANITARIO 4" C x C   S/NORMA ICONTEC</t>
  </si>
  <si>
    <t>CODO 90° SANITARIO 2" C x C S/NORMA ICONTEC</t>
  </si>
  <si>
    <t>CODO 90° CPVC  1/2" S/NORMA ICONTEC*</t>
  </si>
  <si>
    <t>TUBO CPVC Ø  ½" X 3ML   S/NORMA ICONTEC</t>
  </si>
  <si>
    <t>PINTURA EPOXICA ACABADOS (COMPONENTE  A+B)</t>
  </si>
  <si>
    <t>PRIMER(ANTICORROSIVO) CROMATO DE ZINC VERDE OLIVA</t>
  </si>
  <si>
    <t>TUBO EMT  1 1/2 " L=3M</t>
  </si>
  <si>
    <t>ARENA S/LAVADA CERNIDA DE PEÑA  + transp.</t>
  </si>
  <si>
    <t>TERMINAL EMT  2 "</t>
  </si>
  <si>
    <t>ABRAZADERA COLGANTE FIJA  2" AC1</t>
  </si>
  <si>
    <t>TUBO EMT Ø 2 "  L=3M</t>
  </si>
  <si>
    <t>TUBO EMT  1"  L=3M</t>
  </si>
  <si>
    <t>TERMINAL EMT  1  "</t>
  </si>
  <si>
    <t>CAJA CUADRADA 2 PERFORACIONES DE1" ELECT.</t>
  </si>
  <si>
    <t>TERMINAL EMT  3/4  "</t>
  </si>
  <si>
    <t>TABLA CHAPA (20x2CM) L=3M  ORDINARIO</t>
  </si>
  <si>
    <t>TABLA CHAPA (25x2CM) L=3M  ORDINARIO</t>
  </si>
  <si>
    <t>HIERRO PR-60 Corru/Fig   5/8"</t>
  </si>
  <si>
    <t>HIERRO PR-60 Corru/Fig    1/4" ML</t>
  </si>
  <si>
    <t>EMULSION ASFALTICA (CRR-1)Riego de Liga-Sellos+Tra</t>
  </si>
  <si>
    <t>DISCO DIAMANT.14"CONCRETO REFORZADO**</t>
  </si>
  <si>
    <t>PLANTA PORTATIL INDUST.10-12KVA-DIESEL- ALQUILER</t>
  </si>
  <si>
    <t>ALQUILER EQUIPO CERTIFICADOR PARA CABLE ESTRUCTURADO</t>
  </si>
  <si>
    <t>PULIDORA (ICLUYE COPA)D=7" TRABAJ-PESADO</t>
  </si>
  <si>
    <t>TRANSPORTE EN GRUA PLANCHÓN (Ida y regreso).</t>
  </si>
  <si>
    <t>SANITARIO DISCAPAC ALONGADO Adriatico sin grif</t>
  </si>
  <si>
    <t>CINTA TEFLON INDUST.AGUA-ROLLO (1/2")X10M</t>
  </si>
  <si>
    <t>ARENA LAVADA DE PEÑA  + transp.</t>
  </si>
  <si>
    <t>COMPRESOR DE AIRE 1HP + pistola para pintura</t>
  </si>
  <si>
    <t>PLANTA GENERADORA A GASOLINA DE 5 KW (Alquiler)</t>
  </si>
  <si>
    <t>CORTADORA PAV. CONCRETO - Gasolina (sin disco)</t>
  </si>
  <si>
    <t>CINTA TEFLON  INDUSTRIAL-ROLLO(3/4")X15M</t>
  </si>
  <si>
    <t>Oxicorte (Estruct.Compleja)    **</t>
  </si>
  <si>
    <t>Perfil alma llena  ASTM 36 Estruct. Compleja **</t>
  </si>
  <si>
    <t>CIELO RASO FUTURA- HUNTER-FIBRA +PERFILER(LIS)**</t>
  </si>
  <si>
    <t>PASTO KIKUYO(cant &gt;100 M2&lt;300 M2)+Transp(cespedon)</t>
  </si>
  <si>
    <t>UNION SANITARIA  Ø2" PVC- S/NORMA ICONTEC</t>
  </si>
  <si>
    <t>TEE PRESION 3"  PVC S/NORMA ICONTEC</t>
  </si>
  <si>
    <t>UNION PRESION 2 1/2" PVC S/NORMA ICONTEC</t>
  </si>
  <si>
    <t>CODO 90° PVC  PRESION Ø 2 1/2" S/NORMA ICONTEC</t>
  </si>
  <si>
    <t>TEE PRESION 2½" PVC  S/NORMA ICONTEC</t>
  </si>
  <si>
    <t>GRIFERIA LAVAMANOS GRIVAL AUTOMATICA DE MESA push</t>
  </si>
  <si>
    <t>CONCRETO 3500 PSI (245N)  gravilla fina1/2" **</t>
  </si>
  <si>
    <t>REGISTRO CORTINA PESADO Ø2 1/2" S/NORMA ICONTEC</t>
  </si>
  <si>
    <t>Ladrillo recocido 10x20x6  en obra **</t>
  </si>
  <si>
    <t>Universal Galvanizado HG  Ø 2 1/2" **</t>
  </si>
  <si>
    <t>CODO  45° PVCP Ø 4" S/NORMA ICONTEC*</t>
  </si>
  <si>
    <t>CONCRETO 2500 PSI COMUN C/Prem Gr=1"   **</t>
  </si>
  <si>
    <t>Bordillo  "A-80"(h=0.35*b=0.20, L=0.80) Sin Transp</t>
  </si>
  <si>
    <t>Malla gallineroCal.22(S-1 1/4"Rollo 36m H=1.50m)**</t>
  </si>
  <si>
    <t>Perfil alma llena  ASTM 36 Sencilla **</t>
  </si>
  <si>
    <t>UNION PRESIÓN Ø 1/2"PVC S/NORMA ICONTEC</t>
  </si>
  <si>
    <t>Codo 90º  PVCP 1/2"S/NORMA ICONTEC</t>
  </si>
  <si>
    <t>Adaptador PVCP Hemb.2 1/2" S/NORMA ICONTEC   **</t>
  </si>
  <si>
    <t>Tubo Estructural Galv.2 1/2"e=3.mmASTM-GRADO-C</t>
  </si>
  <si>
    <t>Dispensad jabon Empotr Import 950cc Acer-In Push</t>
  </si>
  <si>
    <t>Secador  manos libres automático acero inoxidable</t>
  </si>
  <si>
    <t>Soldadura estaño  Plata</t>
  </si>
  <si>
    <t>CARROTANQUE DE AGUA  6000 GLN - 24 M3 aprox</t>
  </si>
  <si>
    <t>MALLA ELECTROSOLDADA  6mm x 6mm  6M x 2.35  M-188</t>
  </si>
  <si>
    <t>TORNILLO 6X3/4"  PARA AGLOMERADO AUTOPERFORANTE</t>
  </si>
  <si>
    <t>TALADRO  ½" (ALQUILER)</t>
  </si>
  <si>
    <t>TORNILLO FIJADOR A LA CORREA  ACESCO</t>
  </si>
  <si>
    <t>MARMOLINA BLANCA HUILA  (40Kg)</t>
  </si>
  <si>
    <t>LIMPIADOR Y DESENGRASANTE ECOL-7070 LOCTITE-16 ONZ</t>
  </si>
  <si>
    <t>TAPA TROQUEL PARA CANALETA 10X4 METAL 2 ORIF.</t>
  </si>
  <si>
    <t>CONCRETO 3000 PSI (210N)  TREMIE 19mm</t>
  </si>
  <si>
    <t>UNION  ALCANT NOVAFORT 200MM  S/NORMA ICONTEC</t>
  </si>
  <si>
    <t>UNION  ALCANT NOVAFORT 160MM /NORMA ICONTEC</t>
  </si>
  <si>
    <t>UNION  ALCANT NOVAFORT 110MM  S/NORMA ICONTEC</t>
  </si>
  <si>
    <t>TUBO ALCANT NOVAFORT 200MM S/NORMA ICONTEC</t>
  </si>
  <si>
    <t>TUBO ALCANT NOVAFORT 160MM  S/NORMA ICONTEC</t>
  </si>
  <si>
    <t>TUBO ALCANT NOVAFORT 110MM S/NORMA ICONTEC</t>
  </si>
  <si>
    <t>TORNILLO LAMINA DRAYWALL 6X1" PUNTA AGUDA -</t>
  </si>
  <si>
    <t>TORNILLO CORTO6x1-1/4" PUNTA AGUDA - DRY WALL</t>
  </si>
  <si>
    <t>LIJA  Nº-120 PLIEGO</t>
  </si>
  <si>
    <t>DISCO CORTALADRILLO-ASF PTA. DIAMANTE 9"</t>
  </si>
  <si>
    <t>EXCAVACION MECANICA  Y RETIRO (TIERRA) 4VJ/DD</t>
  </si>
  <si>
    <t>CERRADURA  ANTIPANICO SENCILLA</t>
  </si>
  <si>
    <t>ANGULO 2.5X2.5 CAL26  (L=2.44M)</t>
  </si>
  <si>
    <t>SEGUETA (18 DIENTES-12")+ MARCO FIJO METALICO 12"</t>
  </si>
  <si>
    <t>RECARGA CARROTANQUE  DE AGUA</t>
  </si>
  <si>
    <t>MALLA ELECTROSOLDADA  4.0 x 4.0 mm 6x2.35m M-084</t>
  </si>
  <si>
    <t>COMPRESOR DE 185 CFM</t>
  </si>
  <si>
    <t>PILOTE EN CONCRETO PROCESO D. 0.30 Blando</t>
  </si>
  <si>
    <t>HIERRO PR-60 Corru/Rec  7/8"</t>
  </si>
  <si>
    <t>HIERRO PR-60 Corru/Fig    ½"</t>
  </si>
  <si>
    <t>CONCRETO 3000 PSI  Imperm. Gr=1/2"</t>
  </si>
  <si>
    <t>TAZA FLUXOMETRO INSTIT.   CRNA</t>
  </si>
  <si>
    <t>LAVAMANOS BLANCO COLGAR+Griferia (llave+sifon+desa</t>
  </si>
  <si>
    <t>LAVAMANOS MARSELLA  SOBREPONER  BLANCO</t>
  </si>
  <si>
    <t>RANA O VIBROCOMPACTADOR GASOLIN(50X75CM)</t>
  </si>
  <si>
    <t>CERCO ORDINARIO (8cmx8cm) L=3M usar CIO-000885</t>
  </si>
  <si>
    <t>TAPON SANITARIO DE PRUEBA 3" S/NORMA ICONTEC</t>
  </si>
  <si>
    <t>UNION SANITARIA Ø4" PVC  S/NORMA ICONTEC</t>
  </si>
  <si>
    <t>LIMPIADOR REMOVEDOR PVC (1/4 Gal)S/NORMA ICONTEC</t>
  </si>
  <si>
    <t>TAPON PRESION ROSCADO PVC ½ "S/NORMA ICONTEC</t>
  </si>
  <si>
    <t>BUJE PRESION SOLD.PVC  3x2" S/NORMA ICONTEC</t>
  </si>
  <si>
    <t>BUJE PRESION PVC SOLD. 2 x1" S/NORMA ICONTEC</t>
  </si>
  <si>
    <t>TAPON PRESION SOLD. ½"PVC  S/NORMA ICONTEC</t>
  </si>
  <si>
    <t>UNION PRESION Ø1½"PVC -S/NORMA ICONTEC</t>
  </si>
  <si>
    <t>MALLA CON VENA  2.40 M. x 0.53</t>
  </si>
  <si>
    <t>PRIMER(ANTICORROSIVO) Cr DE Zin VERDE OLIVA</t>
  </si>
  <si>
    <t>ESMALTE BRILLANTE SINTÉTICO INT. Y EXTERIOR</t>
  </si>
  <si>
    <t>CODO ALCANT 90° CxE 6" PVC S/NROMA ICONTEC</t>
  </si>
  <si>
    <t>CORTADORA DE LADRILLO MOTOR ELECTRICO (sin disco)</t>
  </si>
  <si>
    <t>ANDAMIO TUBULAR (SECC/MES)</t>
  </si>
  <si>
    <t>UNION SANITARIA  Ø3"PVC- S/NORMA ICONTEC</t>
  </si>
  <si>
    <t>TUBO VENTILACION Ø 2"PVC X6ML S/NORMA ICONTEC</t>
  </si>
  <si>
    <t>TUBO PRESION RDE-21 Ø3" PVCX6ML -S/NORMA ICONTEC</t>
  </si>
  <si>
    <t>TUBO PRESION RDE-21 2½" PVC S/NORMA ICONTEC</t>
  </si>
  <si>
    <t>TUBO PRESION RDE-21 PVC  Ø 1" L=6M S/NORMA ICONTEC</t>
  </si>
  <si>
    <t>TUBO ALCANT NOVAFORT 450MM  S/NORMA ICONTEC</t>
  </si>
  <si>
    <t>TAPON SANITARIO DE PRUEBA 4" PVC  S/NORMA ICONTEC</t>
  </si>
  <si>
    <t>DISCO DIAMANTADO 14'' PARA CORTADORA LADRILLO</t>
  </si>
  <si>
    <t>TUBO ALCANT NOVAFORT 400MM  S/NORMA ICONTEC</t>
  </si>
  <si>
    <t>TUBO ALCANT NOVAFORT 315MM  S/NORMA ICONTEC</t>
  </si>
  <si>
    <t>ARO/CARGUE + TAPA POZO INSPECCION D=1 MT</t>
  </si>
  <si>
    <t>CODO 90° SANITARIO 3" CxC S/NORMA ICONTEC</t>
  </si>
  <si>
    <t>CODO 90° SANITARIO 2"CxC S/NORMA ICONTEC</t>
  </si>
  <si>
    <t>SELLADOR TRANSP. LIJABLE PINTUCO O SIMILAR</t>
  </si>
  <si>
    <t>ESMALTE MATE SUPERSINTETICO Tipo-1 Exterior</t>
  </si>
  <si>
    <t>TRIPLEX PIZANO  2.44x1.22 4mm</t>
  </si>
  <si>
    <t>TABLA CHAPA (30x2CM) L=3M  ORDINARIO</t>
  </si>
  <si>
    <t>VARA DE LIMATON  L=6 M.</t>
  </si>
  <si>
    <t>DURMIENTE ORDINARIO  (4x4CM) L=3M</t>
  </si>
  <si>
    <t>UNIVERSAL GALVANIZADO Ø  1"</t>
  </si>
  <si>
    <t>TUBO PRESION RDE-21  3/4" PVCX6ML S/NORMA ICONTEC</t>
  </si>
  <si>
    <t>TUBO SANITARIO 3" PVC  S/NORMA ICONTEC</t>
  </si>
  <si>
    <t>TUBO SANITARIO 2" PVCX6ML  S/NORMA ICONTEC</t>
  </si>
  <si>
    <t>TUBO PRESION RDE-13.5   ½"PVC X6ML S/NORMA ICONTEC</t>
  </si>
  <si>
    <t>TUBO PRESION  ½" RDE 13.5 PVCX6ML S/NORMA ICONTEC</t>
  </si>
  <si>
    <t>TUBO PRESION 2" RDE-21X6ML PVC-S/NORMA ICONTEC</t>
  </si>
  <si>
    <t>TUBO SANITARIO 6" PVC X6ML S/NORMA ICONTEC</t>
  </si>
  <si>
    <t>TUBO SANITARIO Ø4" PVCX6ML S/NORMA ICONTEC</t>
  </si>
  <si>
    <t>TUBO SANITARIO Ø3" PVCX6ML S/NORMA ICONTEC</t>
  </si>
  <si>
    <t>SOLDADURA CPVC A/CALIENTE ¼ GL  S/NORMA ICONTEC</t>
  </si>
  <si>
    <t>SOLDADURA PVC LIQUIDA  ¼ GL- S/NORMA ICONTEC</t>
  </si>
  <si>
    <t>REGISTRO CORTINA PESADO Ø 1½ S/NORMA ICONTEC</t>
  </si>
  <si>
    <t>CODO 90° SANITARIO 4" CxE    S/NORMA ICONTEC</t>
  </si>
  <si>
    <t>CODO 90° PRESION PVC 1½"  S/NORMA ICONTEC</t>
  </si>
  <si>
    <t>CODO 45° PRESION   ½"  S/NORMA ICONTEC</t>
  </si>
  <si>
    <t>CODO 90° PRESION 2" PVC S/NORMA ICONTEC</t>
  </si>
  <si>
    <t>ROSETA (PLAFON)  PORCELANA</t>
  </si>
  <si>
    <t>CAJA BREAKER  4Circ. Monofasica</t>
  </si>
  <si>
    <t>UNION  ALCANT NOVAFORT 450MM  S/NORMA ICONTEC</t>
  </si>
  <si>
    <t>TEE PRESION 1½" PVC-  S/NORMA ICONTEC</t>
  </si>
  <si>
    <t>SIFON + ADAPTADOR  TIPO BOTELLA GRIS LAVAMANOS</t>
  </si>
  <si>
    <t>ORINAL ARRECIFE  ANTIBACTERIAL PARA FLUX</t>
  </si>
  <si>
    <t>UNION  ALCANT NOVAFORT 400MM  S/NORMA ICONTEC</t>
  </si>
  <si>
    <t>UNION  ALCANT NOVAFORT 315MM   S/NORMA ICONTEC</t>
  </si>
  <si>
    <t>DESAGUE SENCILLO INTEGRAL  rebose</t>
  </si>
  <si>
    <t>LIJA DE AGUA  50-100</t>
  </si>
  <si>
    <t>UNION PRESION Ø 1¼"PVC  S/NORMA ICONTEC</t>
  </si>
  <si>
    <t>BISAGRA NUDO 2 1/2"  EN COBRE CABEZA PLANA</t>
  </si>
  <si>
    <t>UNION PRESION Ø3/4"PVC- S/NORMA ICONTEC</t>
  </si>
  <si>
    <t>CODO 90° PRESION 4" PVC S/NORMA ICONTEC</t>
  </si>
  <si>
    <t>CODO 90° PRESION PVC 1" S/NORMA ICONTEC</t>
  </si>
  <si>
    <t>CODO 90° PRESION  PVC 3/4" S/NORMA ICONTEC</t>
  </si>
  <si>
    <t>CRUCETAS  LARGAS</t>
  </si>
  <si>
    <t>FORMALETA ENTREPISO M2 (paral largo 3-4,5 mts)</t>
  </si>
  <si>
    <t>FORMALETA ENTREPISO M2 (paral corto 1,5-2,5 mts)</t>
  </si>
  <si>
    <t>CORTADORA DE LADRILLO GASOLINA (sin disco)</t>
  </si>
  <si>
    <t>COMPRESOR 2 MARTILLOS 185 PCM-OPER+COMB</t>
  </si>
  <si>
    <t>TEE PRESION Ø 1"  S/NORMA ICONTEC</t>
  </si>
  <si>
    <t>TEE PRESION 1¼" PVC  S/NORMA ICONTEC</t>
  </si>
  <si>
    <t>TUBO ALCANT NOVAFORT 250MM   S/NORMA ICONTEC</t>
  </si>
  <si>
    <t>HIERRO PR-60 Corru/Fig    3/8"</t>
  </si>
  <si>
    <t>LADRILLO PRENSADOMACIZO STA/FE 24.5x12x5.5 Obra</t>
  </si>
  <si>
    <t>PIEDRA MEDIA ZONGA - RAJON (25-40cm) Sum+Transporte</t>
  </si>
  <si>
    <t>Gravilla Fina de rio 1/2" M3  (Con Transporte)</t>
  </si>
  <si>
    <t>HIERRO A-40 Liso/Rect   3/8"</t>
  </si>
  <si>
    <t>HIERRO PR-60 Corru/Rec  3/4"</t>
  </si>
  <si>
    <t>HIERRO PR-60 Corru/Rec    ½"</t>
  </si>
  <si>
    <t>HIERRO A-40 Liso/Rect    ½"</t>
  </si>
  <si>
    <t>ALAMBRE NEGRO   Cal. 18</t>
  </si>
  <si>
    <t>SIAMESA DE BRONCE 3”X21/2”X21/2”LISTADA UL/FM</t>
  </si>
  <si>
    <t>ACOPLE  FLEXIBLE HIERRO DUCTIL RANURADO Ø 4"</t>
  </si>
  <si>
    <t>ACOPLE  FLEXIBLE HIERRO DUCTIL RANURADO Ø 3"</t>
  </si>
  <si>
    <t>ACOPLE  FLEXIBLE HIERRO DUCTIL RANURADO Ø 2 1/2"</t>
  </si>
  <si>
    <t>ACOPLE  FLEXIBLE HIERRO DUCTIL RANURADO Ø 2"</t>
  </si>
  <si>
    <t>ACOPLE  FLEXIBLE HIERRO DUCTIL RANURADO Ø 1 1/2"</t>
  </si>
  <si>
    <t>Bombillo Led  (12W) 100/240V-1.1150Lm(3.000-6000K</t>
  </si>
  <si>
    <t>Switch Conectividad 24 Puertos Auton-10base/100 tx</t>
  </si>
  <si>
    <t>CORAZA TIPO AMERICANA  Ø 11/2"</t>
  </si>
  <si>
    <t>CODO 90°  POLIPROPILENO  Ø 2” (63MM)</t>
  </si>
  <si>
    <t>CODO 90° POLIPROPILENO  Ø 11/4” (40MM)</t>
  </si>
  <si>
    <t>CODO 90°  POLIPROPILENO  Ø 1” (32MM)</t>
  </si>
  <si>
    <t>CODO 90°  POLIPROPILENO  Ø 3/4” (25MM)</t>
  </si>
  <si>
    <t>CODO 90° POLIPROPILENO  Ø 1/2” (20MM)</t>
  </si>
  <si>
    <t>ABRAZADERA 4" INDUSTRIAL (ACERO ZINCADO)</t>
  </si>
  <si>
    <t>SARNAFIL S327-12L WHITE (1.2MM)ROLL:2X25M</t>
  </si>
  <si>
    <t>BOQUILLA TERMINAL  EMT 2"</t>
  </si>
  <si>
    <t>TABLERO CAJA MINIPRAGMA 30 CIRCUITOS DE EMPOTRAR</t>
  </si>
  <si>
    <t>Sikadur®-30 Adhesivo para pegado de refuerzo 6 kg</t>
  </si>
  <si>
    <t>SIKAGUARD 50    23 Kg.</t>
  </si>
  <si>
    <t>SIKAGUARD 68  (BRILLANTE) 7.3 Kg</t>
  </si>
  <si>
    <t>CAJA METALIC.(20X20X15CM) LAM.CAL.18+PINT-ELECTROS</t>
  </si>
  <si>
    <t>CORTA CIRCUITO IND.TRIP AUT25 KA120/240.40A 28-40A</t>
  </si>
  <si>
    <t>CORTA CIRCUIT IND.TRIP.AUT 25 KA120/240.50A 44-63A</t>
  </si>
  <si>
    <t>Sikament 320 (Superplastificante)Tambor de 230kg</t>
  </si>
  <si>
    <t>JUNTA FLEXIBLEØ2"-ACERO AL CARBON)-150PSI</t>
  </si>
  <si>
    <t>REGISTRO GLOBO Ø1/2" (200PSI) BRONCE ROSCADO</t>
  </si>
  <si>
    <t>VALVULA EXPULSADORA DE AIRE Ø3/4”(BRONCE)-300PSI</t>
  </si>
  <si>
    <t>ADAPTADOR MACHO POLIPROPILENO  1/2”</t>
  </si>
  <si>
    <t>Luminaria Led Continum (64W) 3.000k (2.4x0.08x0.8m</t>
  </si>
  <si>
    <t>VALVULA VASTAGO ASCEND.TIPOOS&amp;YUL/FM 6”(175psi)</t>
  </si>
  <si>
    <t>TEE RANURADA HIERRO DUCTIL -  4"</t>
  </si>
  <si>
    <t>TEE RANURADA HIERRO DUCTIL -  2"</t>
  </si>
  <si>
    <t>TEE  RANURADA  HIERRO DUCTIL - 1 1/2"</t>
  </si>
  <si>
    <t>Luminaria Tipo BalaLed -15W(1.100 Lm)4.00K-Jupiter</t>
  </si>
  <si>
    <t>Panel Led (60x60) 45W-6K (100-277v) Sobreponer</t>
  </si>
  <si>
    <t>TEE POLIPROPILENO  Ø 2” (63MM)</t>
  </si>
  <si>
    <t>TEE  POLIPROPILENO  Ø 11/2” (50MM)</t>
  </si>
  <si>
    <t>TEE  POLIPROPILENO  Ø 11/4” (40MM)</t>
  </si>
  <si>
    <t>TEE  POLIPROPILENO  Ø 1” (32MM)</t>
  </si>
  <si>
    <t>TEE POLIPROPILENO  Ø 1/2” (20MM)</t>
  </si>
  <si>
    <t>InterrruptorTripolar630A(40Ka-240v)Regu400-600amp</t>
  </si>
  <si>
    <t>InterrruptorTripolar250A(40Ka-240v)Regu175-250amp</t>
  </si>
  <si>
    <t>UNION POLIPROPILENO  Ø 1/2” (20MM)</t>
  </si>
  <si>
    <t>UNION POLIPROPILENO  Ø 3/4” (25MM)</t>
  </si>
  <si>
    <t>TEE  POLIPROPILENO  Ø 3/4” (25MM)</t>
  </si>
  <si>
    <t>UNION POLIPROPILENO  Ø 1” (32MM)</t>
  </si>
  <si>
    <t>MUEBLE TIPO RACK 2.9X1.73MTS (suministro+instalac</t>
  </si>
  <si>
    <t>TERMINAL PARA CABLE N°1/0  Cu/Estaño (Ponchar)</t>
  </si>
  <si>
    <t>GRAPA DOBLE OREJA PARA TUBO METALICO (Ø2")</t>
  </si>
  <si>
    <t>TUBO  CONDUIT  EMT Ø 2"</t>
  </si>
  <si>
    <t>LADRILLO PRENSADO MACIZO (6X12X24CM) EN OBRA</t>
  </si>
  <si>
    <t>TELERRUPTOR BIPOLAR   DE 120V-16AMPERIOS</t>
  </si>
  <si>
    <t>Ventana Alumin M-3831 Vidrio lam4+4mm mont rej 8"</t>
  </si>
  <si>
    <t>CERRADURA SCHLAGE JUPITER ANTICADO Ref.A50PD-A</t>
  </si>
  <si>
    <t>INTERRUPTOR SENCILLO CONMUTABLE BEIGE</t>
  </si>
  <si>
    <t>MALLA PREONDULADA (1 1/2" x 1 1/2")CAL.8(4.25MM)</t>
  </si>
  <si>
    <t>REGISTRO 11/4"PASO DIRECTO-CORTINA BRONCE ROSCADO</t>
  </si>
  <si>
    <t>ADOQUIN 24X12X6CM (VEHIC.LIVIANO) EN OBRA</t>
  </si>
  <si>
    <t>ANCLAJE COLAPSIBLE 3/8X3" concreto expansivo</t>
  </si>
  <si>
    <t>IMPERMEABILIZANTE INTEG-CONCENT- XYPEX(CANEC25KG)</t>
  </si>
  <si>
    <t>GABINETE CONTRA INCENDIO TIPO3 Valv.certificada</t>
  </si>
  <si>
    <t>ORGANIZADOR  CABLES VERTICAL 0.80X0.80H=7PIES</t>
  </si>
  <si>
    <t>Perfil  para membranas de Fondo (L=1m, 70un) **</t>
  </si>
  <si>
    <t>Equipo automático alumbrado emergencia 2x20W 12V</t>
  </si>
  <si>
    <t>Union platino 4"   PVC</t>
  </si>
  <si>
    <t>Toma RJ45 tipo Jack Categoría 6 marca Amp o superi</t>
  </si>
  <si>
    <t>CASETON DE ICOPOR PERDIDO (DENS: 8- 10 Kg/M3)</t>
  </si>
  <si>
    <t>Cortasol Aerobrise 100 (Separac. 175mm) en Aluzinc</t>
  </si>
  <si>
    <t>TEJA  DE ZINC (2.14X0.82)  de 1A</t>
  </si>
  <si>
    <t>REPISA  8x4x3M  PINO</t>
  </si>
  <si>
    <t>Hidro  blasting 3000 psi**</t>
  </si>
  <si>
    <t>PLANTA HIEDRA UÑA DE GATO  PARA JARDIN</t>
  </si>
  <si>
    <t>CONCRETO 4000 PSI (280N)  OUTINOURD  G.F.</t>
  </si>
  <si>
    <t>GABINETE .600 x.400 x  2.50</t>
  </si>
  <si>
    <t>EXCAVADORA  - Hyundai 200(Oper+Comb)Oruga</t>
  </si>
  <si>
    <t>ANGULO      ¼"x2½"</t>
  </si>
  <si>
    <t>LADRILLO REJILLA  YOMASA 24x12x6 Canela Obra</t>
  </si>
  <si>
    <t>INTERRUPTOR SENCILLO  +TAPA</t>
  </si>
  <si>
    <t>VENTANA  ALUMINIO FIJA    38 - 31</t>
  </si>
  <si>
    <t>REGISTRO PASO Dto.Ø1" S/NORMA  ICONTEC-215PSI</t>
  </si>
  <si>
    <t>ACPM*</t>
  </si>
  <si>
    <t>PERSIANA DE DESCARGA TIPO FACHADA MODELO L-RA-LP C</t>
  </si>
  <si>
    <t>Puerta P-26Metalica(1.20x2.35m)CDRC(S/Esp.Tecnica)</t>
  </si>
  <si>
    <t>SIKA BOND  T52 FC    (600CC)</t>
  </si>
  <si>
    <t>AYUDANTE INST. ELECTROMECÁNICAS + PREST</t>
  </si>
  <si>
    <t>OFICIAL TRABAJOS ALTURA PERF.+PREST.(IDRD)</t>
  </si>
  <si>
    <t>AYUDANTE CARPINTERIA MADERA TALLER+ PREST(IDRD)</t>
  </si>
  <si>
    <t>LINIERO ELECTRICO CON CERTIFICAC+PREST.</t>
  </si>
  <si>
    <t>TECNICO ELECTROMECANICO (=OFIC.INST.ELEC)+ PRESTAC</t>
  </si>
  <si>
    <t xml:space="preserve">INGENIERO FORESTAL + PREST.     CATEGORÍA 5 (E.G.4;E.E.3) </t>
  </si>
  <si>
    <t>Ing. Hidráulico  Residente+ Prest. Cat.-8</t>
  </si>
  <si>
    <t>Director de Proyecto + Prest. Cat.-5**</t>
  </si>
  <si>
    <t>AYUDANTE ALBAÑILERIA DE ACABADOS + PREST(IDRD) HR</t>
  </si>
  <si>
    <t>AYUDANTE ALBAÑILERIA GENERAL + PREST.(IDRD)</t>
  </si>
  <si>
    <t>PROFESIONAL CATEGORÍA 3   (E.G.8;E.E.5)+ Prest.</t>
  </si>
  <si>
    <t>PROFESIONAL CATEGORÍA 4 (E.G.6;E.E.4)+Prest.</t>
  </si>
  <si>
    <t>MdeO LLenado Hoyo de  Arbol</t>
  </si>
  <si>
    <t>MdeO Ahoyado de  Arbol +Retiro sobrantes</t>
  </si>
  <si>
    <t>MdeO Siembra de  Arbol</t>
  </si>
  <si>
    <t>AYUDANTE CARPINTERIA EN OBRA + PREST.(IDRD)</t>
  </si>
  <si>
    <t>AYUDANTE CARPINTERIA METALICA TALL.+ PREST(IDRD)</t>
  </si>
  <si>
    <t>AYUDANTE ALBAÑILERIA DE ACABADOS + PREST(IDRD)</t>
  </si>
  <si>
    <t>Sika Top 122   (toxement Hardtop N°2) 25 Kg **</t>
  </si>
  <si>
    <t>PROFESIONAL CATEGORÍA 8 (E.G.2) - SIN PREST.</t>
  </si>
  <si>
    <t>PROFESIONAL CATEGORÍA 6A (E.G.3;E.E.1) - SIN PREST.</t>
  </si>
  <si>
    <t>PROFESIONAL CATEGORÍA 3   (E.G.8;E.E.5) - SIN PREST.</t>
  </si>
  <si>
    <t>PROFESIONAL ESPECIALISTA (I) CATEGORÍA 1(E.G.12;E.E.10) - SIN PREST.</t>
  </si>
  <si>
    <t>PROFESIONAL ASESOR CATEGORIA 0 - SIN PREST.</t>
  </si>
  <si>
    <t>PROFESIONAL AUXILIAR (Sin Títulos de Posgrado) SIN PREST.</t>
  </si>
  <si>
    <t>AYUDANTE ALBAÑILERIA GENERAL +PREST(IDRD)</t>
  </si>
  <si>
    <t>AYUDANTE CARPINTERIA METALICA TALLER  SIN/PREST.</t>
  </si>
  <si>
    <t>AYUDANTE ALB. GENERAL+PREST(IDRD)  HORA</t>
  </si>
  <si>
    <t>AYUDANTE ALBAÑILERIA DE ACABADOS SIN/PREST. HORA</t>
  </si>
  <si>
    <t>AYUDANTE ALBAÑILERIA DE ACABADOS SIN/PREST.</t>
  </si>
  <si>
    <t>AYUDANTE ALBAÑILERIA GENERAL + PRESTAC (IDRD)</t>
  </si>
  <si>
    <t>AYUDANTE ALBAÑIL GENERAL SIN PRESTAC.    HORA</t>
  </si>
  <si>
    <t>AYUDANTE INSTALACIONES ESP. PISCINAS +PREST (IDRD)</t>
  </si>
  <si>
    <t>TECNICO INSTALACIONES ESP. PISCINAS + PREST (IDRD)</t>
  </si>
  <si>
    <t>OFICIAL ALBAÑILERIA GENERAL + PREST.(IDRD)nocturno</t>
  </si>
  <si>
    <t>AYUDANTE ALBAÑILERIA GENERAL+PREST.(IDRD) NOCTURNO</t>
  </si>
  <si>
    <t>AYUDANTE TRABAJOS ALTURA PERF.+ PREST(IDRD)</t>
  </si>
  <si>
    <t>OFICIAL CARPINTERIA MADERA TALL.+PREST.(IDRD)</t>
  </si>
  <si>
    <t>OFICIAL ALBAÑILERIA DE ACABADOS + PREST.(IDRD)</t>
  </si>
  <si>
    <t>AYUDANTE PINTURA  +PREST(IDRD). **</t>
  </si>
  <si>
    <t>CUADRILLA (OFICIAL+ AY ELECTRICO) + PREST(IDRD)HOR</t>
  </si>
  <si>
    <t>OFICIAL CARPINTERIA EN OBRA + PREST.(IDRD)</t>
  </si>
  <si>
    <t>OFICIAL CARPINTERIA METALICA TALL.+PREST.(IDRD)</t>
  </si>
  <si>
    <t>OFICIAL ALBAÑILERIA GENERAL + PREST. (IDRD)</t>
  </si>
  <si>
    <t>LABORATORISTA INSPECTOR + PREST.</t>
  </si>
  <si>
    <t>OFICIAL CARPINTERIA METALICA TALLER SIN/PREST.</t>
  </si>
  <si>
    <t>TOPOGRAFO 1 + PREST.</t>
  </si>
  <si>
    <t>OFICIAL ALBAÑIL GENER+PREST  HORA</t>
  </si>
  <si>
    <t>AYUDANTE PINTURA  SIN/PREST.</t>
  </si>
  <si>
    <t>OFICIAL ALBAÑILERIA GENERAL (JR+PREST-IDRD.)</t>
  </si>
  <si>
    <t>OFICIAL  ALBAÑILERÍA GENERAL + PRESTACIONES</t>
  </si>
  <si>
    <t>OFICIAL ALBAÑILERIA  ACABADOS SIN/PREST. HRsin sub</t>
  </si>
  <si>
    <t>OFICIAL ALBAÑILERIA DE ACABADOS SIN/PREST.</t>
  </si>
  <si>
    <t>AYUDANTE POR ADMON SIN PREST.  (SubsidioTrans.Incl</t>
  </si>
  <si>
    <t>ADAPTADOR CALIENTE ULTRATEMP    ½"    PAVCO</t>
  </si>
  <si>
    <t>TOPOGRAFO (SUELDO) - SIN PREST.</t>
  </si>
  <si>
    <t>OFICIAL ALBAÑIL GENER.SIN/PREST.   HORA</t>
  </si>
  <si>
    <t>CONCRETO FLUIDO  2500 psi  Gr=1"</t>
  </si>
  <si>
    <t>PUNTAS CAPTADORAS DE ALUMINIO 0,60 M CON BASE</t>
  </si>
  <si>
    <t>CHEQUE AMORTIGUADO EXTREMO RANURADO 6” - 300 PSI</t>
  </si>
  <si>
    <t>CANTONERA ELECTRICA  ESPAÑOLA  DORCAR</t>
  </si>
  <si>
    <t>Transformador Trifasico 300Kva Seco Tipo H -11.4/208-120-DYN-5</t>
  </si>
  <si>
    <t>Lampara Led Tipo Tortuga Ovalada-12W-960Lm-6.00K-IP-65(120/240)</t>
  </si>
  <si>
    <t>REGLA VIBRATORIA  TIPO ESCALERA GASOLINA</t>
  </si>
  <si>
    <t>Bloque concreto  12x20x40 enteroFab.   **</t>
  </si>
  <si>
    <t>CONCRETO PAVIMENTO       MR-42</t>
  </si>
  <si>
    <t>Marquilla Adhesiva para UTP- Panduit</t>
  </si>
  <si>
    <t>Rollo Cinta Velcro adhesivo (1") 25m</t>
  </si>
  <si>
    <t>Patch cord de 2,0 M categoría 6A blindadocon identificador en ambos terminales</t>
  </si>
  <si>
    <t>Organizador ranurado metalico 19" con dos unidades de Rack</t>
  </si>
  <si>
    <t>CABLE ENCAUCHEADO 3X10</t>
  </si>
  <si>
    <t>Patch cord de 1,5 M categoría 6A blindado con identificador en ambos terminales.</t>
  </si>
  <si>
    <t>BLACK INSERT-SUPLEMENTO</t>
  </si>
  <si>
    <t>patch panel de 24 puertos categoria 6</t>
  </si>
  <si>
    <t>Cable Encauchetado 3X12 Cu THHN/THWN 600 V  90°C</t>
  </si>
  <si>
    <t>GUANTE CARNAZA CORTO REFORZADO VAQUETA</t>
  </si>
  <si>
    <t>CERRADURA PARA BARRA ANTIPANICO EXTERNA AMERICANA</t>
  </si>
  <si>
    <t>CARRETILLA METALICA LLANTA ANTIPINCHAZO</t>
  </si>
  <si>
    <t>Graniplast Blanco Esgrafiado Antihongo(4 Galones)</t>
  </si>
  <si>
    <t>Cerramiento Paneles Modulares Acero Alto=2.40 m Ancho=3.0  STC</t>
  </si>
  <si>
    <t>Cerramiento Paneles Modulares Acero Alto=2.0 m Ancho=3.0  STC</t>
  </si>
  <si>
    <t>Cerramiento Paneles Modulares Acero Alto=2.0 m Ancho=2.5  STC</t>
  </si>
  <si>
    <t>Cerramiento Paneles Modulares Acero Alto=1.5 m Ancho=2.5  STC</t>
  </si>
  <si>
    <t>Cerramiento Paneles Modulares Acero Alto=1.0 m Ancho=2.5  STC</t>
  </si>
  <si>
    <t>Silla Moldeada HDPE 450Wx310Dx8mmH CEFE COMETAS</t>
  </si>
  <si>
    <t>SOPORTERIA EN ACERO INOXIDABLE TIPO MECANO-2"PO</t>
  </si>
  <si>
    <t>Puerta en madera Acustica+Marco (Suministro+Instal</t>
  </si>
  <si>
    <t>MODULO MADERA ACUSADO (suministro+instalacion)</t>
  </si>
  <si>
    <t>MODULO MADERA ESTRADO (suministro+instalacion)</t>
  </si>
  <si>
    <t>LANTANA  PARA JARDIN</t>
  </si>
  <si>
    <t>MESON EN GRANITO NEGRO SAN GABRIEL 4.74m **</t>
  </si>
  <si>
    <t>Señalización Natación Espalda PostAnclBa CDRCometa</t>
  </si>
  <si>
    <t>RECTIFICAR EJE MOTOR 20HP (Motor Electrico3.600rp</t>
  </si>
  <si>
    <t>RECTIFICAR EJE MOTOR 12HP (Motor Electrico3.600rp</t>
  </si>
  <si>
    <t>RECTIFICAR EJE MOTOR 7.5HP (Motor Electrico3.600rp</t>
  </si>
  <si>
    <t>RECTIFICAR EJE MOTOR 2.4 A 5.0HP (Motor Electrico3</t>
  </si>
  <si>
    <t>REBOBINAR (Motor Electrico 7.5 HP (3.600 rpm/220)</t>
  </si>
  <si>
    <t>REBOBINAR (Motor Electrico 3.5HP 3.60 rpm/220)</t>
  </si>
  <si>
    <t>REJILLA DE VENTILACION DE 20x20 PLASTICA</t>
  </si>
  <si>
    <t>REFLECTOR 230W LED 220/240V. 50.000 HORAS.</t>
  </si>
  <si>
    <t>EQ VENT MEC HELICOCENT EN LINEA 700 CFM</t>
  </si>
  <si>
    <t>Rejilla plástica antivandálica (29X100X3.8 cm) Peatonal</t>
  </si>
  <si>
    <t>KIT VÁLVULA FLOTADORA Ø1" (Cuerpo y conector en bronce,Bola en cobre,varilla en laton)</t>
  </si>
  <si>
    <t>TERMINAL EN COBRA PARA CABLE N°10</t>
  </si>
  <si>
    <t>VALVULA MARIPOSA EXTRE. RANURA.UL/FM 6”Pmin(175psi</t>
  </si>
  <si>
    <t>EQUIPOS DE REHABILITACION PRO 1000 UPPER BODY</t>
  </si>
  <si>
    <t>BANCO PLANO (FIAT BENCH) FUERZA</t>
  </si>
  <si>
    <t>SOPORTE DOMINADAS Y FONDOS (chin/Dip/Leg Raise(Levantamiento de piernas)) CARDIO</t>
  </si>
  <si>
    <t>Luminaria H-Bay Stil Led 200W-240W Chip SAMSUNG</t>
  </si>
  <si>
    <t>Luminaria SLCS 5 V25 NW 24LED 66 W 150 mA 8688 lm</t>
  </si>
  <si>
    <t>Luminaria SLCS 5 V25 NW 24LED 52 W 150 mA 6947 lm</t>
  </si>
  <si>
    <t>Luminaria SLCS 5 V25 NW 24LED 32 W 150 mA 4392 lm</t>
  </si>
  <si>
    <t>Buje 2 1/2" x 2"  Sch80  PAVCO    **</t>
  </si>
  <si>
    <t>Buje 3" x 2 1/2"  Sch80  PAVCO    **</t>
  </si>
  <si>
    <t>Transformador de corriente tipo barra 150/5A - 600V</t>
  </si>
  <si>
    <t>REMO CON APOYO ISOLATERAL (signature Row/Rear Delt) SS-RW - Fuerza</t>
  </si>
  <si>
    <t>POLEA ALTA ISOLATERAL - FUERZA</t>
  </si>
  <si>
    <t>MULTIESTACIÓN MJ9 HoiST - FUERZA</t>
  </si>
  <si>
    <t>BANCA ABDOMEN INCLINADA (ADJUSTABLE DECLINE/ABDOMINAL BENCH FUERZA</t>
  </si>
  <si>
    <t>BANCA HIPEREXTENSION INCLINADA (EXTENSION DE ESPALDA AMPLIAR) BWBE</t>
  </si>
  <si>
    <t xml:space="preserve">BANCO DE PECHO INCLINADO (OLYMPIC INCLINE BENCH) CIB FUERZA </t>
  </si>
  <si>
    <t>BANCO DE PECHO PLANO (OLYMPIC FIAT BANCH) OFB FUERZA</t>
  </si>
  <si>
    <t>BACK EXTENSION DE HAMMER STRENGTH SELECT HS-BE - FUERZA</t>
  </si>
  <si>
    <t>PRENSA HORIZONTAL (SEATED LEG PRESS MUS 3212) - FUERZA</t>
  </si>
  <si>
    <t>ABDOMEN (ABDOMINAL) OSAB - FUERZA</t>
  </si>
  <si>
    <t>ADUCTOR Y ABDUCTOR (Hip Adductor/Hip Abductor) OSHAA - FUERZA</t>
  </si>
  <si>
    <t>TRICEPS PARALELA (TRICEPS EXTENSION) OSTE - FUERZA</t>
  </si>
  <si>
    <t>BICEPS PREDICADOR (BICEPS CURL) OSBC - FUERZA</t>
  </si>
  <si>
    <t>PRENSA ATLETICA INCLINADA (LINEAR LEG PRESS) FUERZA</t>
  </si>
  <si>
    <t>SMITH MACHINE (SMITH) OSSM FUERZA</t>
  </si>
  <si>
    <t>PRESIÓN HOMBRO ISOLATERAL (SHOULDER PRESS DE HAMMER STRENGTH SELECT) HS-SP - FUERZA</t>
  </si>
  <si>
    <t>BANCO MULTIPOSICION (multi adjustable Bench del Hammer strangth) FUERZA</t>
  </si>
  <si>
    <t>LAMPARA HERM. DE SOBREPONER 2X17W-POLICARBONATO C</t>
  </si>
  <si>
    <t>SIGNATURE GLUTE (GLUTEO) SS-GL - FUERZA</t>
  </si>
  <si>
    <t>CABINA INVERTIDA (PECTORAL FLY / REAR DELTOID) OSFLY - FUERZA</t>
  </si>
  <si>
    <t>PECHO SENTADO ISOLATERAL (CHESS PRESS DE HAMMER STRENGH SELECT) HS-CP - FUERZA</t>
  </si>
  <si>
    <t>FLEXIÓN PIERNA ACOSTADO OSLC (Leg curl) - FUERZA</t>
  </si>
  <si>
    <t>EQUIPO DE REHABILITACION ERGONOMETRO BILATERAL DE BRAZOS UB521M</t>
  </si>
  <si>
    <t>EQUIPOS DE REHABILITACION STEPONE TOTAL BODY RECUMBENT STEPPER</t>
  </si>
  <si>
    <t>BANCO FIJO CON APOYO (BANCO UTILITARIO 75 GRADOS)</t>
  </si>
  <si>
    <t>FLEXIÓN PIERNA SENTADO (Seated leg curl de hammer strength select) HS-SLC - FUERZA</t>
  </si>
  <si>
    <t>EXTENSION PIERNA (Leg Extension OSLE Life Fitness) - FUERZA</t>
  </si>
  <si>
    <t>ESTRUCTURA SINERGY PRECISION - FUERZA</t>
  </si>
  <si>
    <t>BICICLETA INDOOR IC4  ACTIVATE SERIES  (IC4 INDOOR CYCLE) CARDIO</t>
  </si>
  <si>
    <t>BICICLETA VERTICAL OSC ACTIVATE SERIES (Bicicleta lite fit-ness upright, Activate Series) CARDIO</t>
  </si>
  <si>
    <t>BICICLETA RECUMBENT OSR ACTIVATE SERIES (Bicicleta Life fitness-Recumbent Activate Series) CARDIO</t>
  </si>
  <si>
    <t>Accesorios Conex.Valv.Antiv.a Sanit.BRIGGSx Encima</t>
  </si>
  <si>
    <t>ELIPTICA OSX ACTIVATE SERIES (Eliptica Life Fitness- Activie Series) CARDIO</t>
  </si>
  <si>
    <t>TROTADORA OST ACTIVATE SERIES (Caminadora Life Fitness- Activie Series) - CARDIO</t>
  </si>
  <si>
    <t>HIDROSELLO ALCANT NOVAFORT 200MM PAVCO</t>
  </si>
  <si>
    <t>HIDROSELLO ALCANT NOVAFORT 315MM PAVCO</t>
  </si>
  <si>
    <t>HIDROSELLO ALCANT NOVAFORT 250MM PAVCO</t>
  </si>
  <si>
    <t>HIDROSELLO ALCANT NOVAFORT 160MM PAVCO</t>
  </si>
  <si>
    <t>DOTACIÓN EQUIPOS GIMNASIO - CEFE COMETAS</t>
  </si>
  <si>
    <t>Cable de cobre HFFRLS AWG # 300 Kcmil CDRC Cometas</t>
  </si>
  <si>
    <t>Bala LED de sobreponer o descolgar Ø14x20 cm 10 W</t>
  </si>
  <si>
    <t xml:space="preserve">Llave de apertura  </t>
  </si>
  <si>
    <t xml:space="preserve">Conector de unión de 2 vías IP 68 </t>
  </si>
  <si>
    <t xml:space="preserve">Caja de empotramiento en plastico </t>
  </si>
  <si>
    <t>Codo d=3" Gran Radio 45° PVC, Unón mecánica RDE 21</t>
  </si>
  <si>
    <t>REJILLAS DE RETORNO DE AIRE RRA-02 (38"x6") Suministro</t>
  </si>
  <si>
    <t xml:space="preserve">REJILLA DE RETORNO DE AIRE RRA-04 (8"x6") suministro </t>
  </si>
  <si>
    <t>EquipoBombeoPozoEyector-1.0HP(Sum)Cefe-Cometas</t>
  </si>
  <si>
    <t>BolardoLED95cm13.6W1216lm3000k-CRDC-COMETAS</t>
  </si>
  <si>
    <t>LumEmergLED2x1.6W160lm6500-K CRDC-COMETAS</t>
  </si>
  <si>
    <t xml:space="preserve">Cinta LED en perfil para exteriores IP65 por metro lineal, incluye accesorios de fijacion </t>
  </si>
  <si>
    <t>SENSOR DE MOVIMIENTO LARGO ALCANCE CEFE COMETAS</t>
  </si>
  <si>
    <t>Bala LED de sobreponer cuadrada 5.1x5.1 cm 4.7 W 1</t>
  </si>
  <si>
    <t>EquipoBombeoAguapo(DE-3-75 o similar. 3x7.5HP)+hidroacum+tablero+accesoriosCefe Cometas(Sum+inst)</t>
  </si>
  <si>
    <t>Tala de  árboles - igual o mayor a 10 mts y menor de 15 mts - Medio Grado de Dificultad</t>
  </si>
  <si>
    <t xml:space="preserve">Tala de arboles h=15.1 a 20m  a ras del suelo + retiro + transporte -  Medio Grado Dificultad </t>
  </si>
  <si>
    <t>TUBO PRESION RDE-13.5  Ø 1" PVC S/NORMA ICONTEC</t>
  </si>
  <si>
    <t>Foil de aluminio o Liencillo  d=2"   **</t>
  </si>
  <si>
    <t>Tee acero al carbón  Sch40 d= 6 " **</t>
  </si>
  <si>
    <t>Caja de inspección de alumbrado público AP280 CDRC Cometas</t>
  </si>
  <si>
    <t>Codo d=8" Gran Radio 90° PVC, Unón mecánica RDE 21</t>
  </si>
  <si>
    <t>Tubo presion Platino RDE-21 d=8" Union mecanica</t>
  </si>
  <si>
    <t xml:space="preserve">Teclado remoto del sistema de incendios </t>
  </si>
  <si>
    <t>Transporte + Disposicion Final Escombros M3/KM  -  CEFE COMETAS</t>
  </si>
  <si>
    <t>M3/KM</t>
  </si>
  <si>
    <t>Tablero de planta electrica TPLANTA 208/120 V CDRC Cometas</t>
  </si>
  <si>
    <t>TRANSFERENCIA AUTOMATICA 1200 A CDRC Cometas</t>
  </si>
  <si>
    <t>APLIQ PARED LED18x18x6cm10W1420lm3000K CEFE COMETAS</t>
  </si>
  <si>
    <t>BRIDA -PVC LISA Ø 4"  S/NORMA ICONTEC</t>
  </si>
  <si>
    <t>Cinta aislante 3M temflex (18 M)</t>
  </si>
  <si>
    <t>FV-29 SIST. FACHADA VENTANE OccNiv 4 CEFE Cometas</t>
  </si>
  <si>
    <t>FV-28 SIST. FACHADA VENTANE OccNiv 3 CEFE Cometas</t>
  </si>
  <si>
    <t>REJILLAS DE RETORNO DE AIRE RRA-03 (44"x6")  SUM+INST - CRDC-COMETAS</t>
  </si>
  <si>
    <t>ANDAMIO ESTRUCTURAL DE CARGA</t>
  </si>
  <si>
    <t>LUMINARIA LED HIGHBAY 165W19140lm4000K O SIMILARES CEFE COMETAS</t>
  </si>
  <si>
    <t>LUMINARIA LED YOA 72W CEFE COMETAS</t>
  </si>
  <si>
    <t>Cruceta de 2.40m con abrazadera para 4 reflectores</t>
  </si>
  <si>
    <t xml:space="preserve">regilla de suministro lineal sistema continuo sin marco sin damper (30"x6") (RSLC_01) cometas </t>
  </si>
  <si>
    <t>REJILLA SUMINISTRO LINEAL SISTEMA CONTINUO, DECORACION SIN MARCO Y CON DAMPER (48x6")CEFE COMETAS</t>
  </si>
  <si>
    <t>Cable de Cobre HFFR LS 600 V 75 °C CT – 6 AWG</t>
  </si>
  <si>
    <t xml:space="preserve">BREAKER(3X50/60/75A) </t>
  </si>
  <si>
    <t xml:space="preserve">TRANSMISOR DE PRESIÓN DIFERENCIAL DE AIRE DE DUCTO </t>
  </si>
  <si>
    <t>kit baterías de emergencia CDRC Cometas</t>
  </si>
  <si>
    <t>Transformador trifásico de 500kVA seco clase H 11.400/120/208V, con devanados en CU-CU</t>
  </si>
  <si>
    <t>Alquiler de terraja 1/2 a 2"</t>
  </si>
  <si>
    <t>Módulo Complementario Cafetería IDRD (mobiliario, sillas, mesas y vitrina refrigerada) - Sum+Inst</t>
  </si>
  <si>
    <t>Coraza Americana 1 1/4 Cefe Cometas</t>
  </si>
  <si>
    <t>FV-34 SIST. FACHADA VENTANE NorNiv 3 CEFE Cometas</t>
  </si>
  <si>
    <t>EquipoBombeoAguapo(12.22HP)+Tanque presión Menbrana -CefeCometas(Sum+inst)</t>
  </si>
  <si>
    <t>Equipo Bombeo Red Contra incendio-Cefe-Cometas</t>
  </si>
  <si>
    <t>Tablero Autosoportado Transformador Seco 500kVA</t>
  </si>
  <si>
    <t>ABRAZADERA PERA GALVANIZADA UL/FM  6"</t>
  </si>
  <si>
    <t>ABRAZADERA PERA GALVANIZADA UL/FM  3/4"</t>
  </si>
  <si>
    <t>ABRAZADERA PERA GALVANIZADA UL/FM  1/2"</t>
  </si>
  <si>
    <t>REGISTRO VASTAGO ASCENDENTE Ø6”-300PSI</t>
  </si>
  <si>
    <t>ABRAZADERA  EN U ACERO INOX-5/16"PARA Ø6"+TUERCA</t>
  </si>
  <si>
    <t>CODO ACERO NEGRO ROSCADO 150 S.C.I. - 1 "</t>
  </si>
  <si>
    <t>TUBO ACERO AL CARBON C/C SCH 40 - 6" RANURADO</t>
  </si>
  <si>
    <t>CAMION GRUA BRAZO O TELESCOPICA (22-25 TON)</t>
  </si>
  <si>
    <t>SIETE CUEROS MEXICANO-PLANTA RASTRERA-JARDIN</t>
  </si>
  <si>
    <t>VALVULA MARIPOSA EXTREMO RANURADO Ø4"</t>
  </si>
  <si>
    <t>TUBO ACERO GALVANIZADO   SCH 40 3/4"  e=2.95mm</t>
  </si>
  <si>
    <t>TRANSFORMADOR TIPO SECO CLASE H 400KVA CEFE COMETAS</t>
  </si>
  <si>
    <t>Celda Triplex MT(Entrada-Salida Protección)17.5KV-630A-NormaCTS 506-2+AccesoriosCefe Cometas(Sum)</t>
  </si>
  <si>
    <t xml:space="preserve">DÁMPER DE CONTROL DE AIRE CON MECANISMO MANUAL (DCM-01) (6"x6")    </t>
  </si>
  <si>
    <t>HERRAJE 24 PUERTOS CEFE COMETAS</t>
  </si>
  <si>
    <t>Tablero general de distribución TGDC CDRC Cometas</t>
  </si>
  <si>
    <t>Tablero General de Distribución AE311 CDRC Cometas</t>
  </si>
  <si>
    <t>ABRAZADERA AJUSTABLE DE 1/2" ACABADO ZINCADO.</t>
  </si>
  <si>
    <t>FUNDENTE  B</t>
  </si>
  <si>
    <t>REJILLA RETORNO LINEAL + PLENUM AISLADO 4 SLOTS 1"</t>
  </si>
  <si>
    <t>ABRAZADERA TIPO PERA O TRAPECIO  4" ACERO NEGRO</t>
  </si>
  <si>
    <t>Terminal premoldeado para media tensión, de uso interior. 15kV, calibre 4/0-120mm2</t>
  </si>
  <si>
    <t>Terminal premoldeado para media tensión, de uso exterior. 15kV, calibre 4/0-120mm2</t>
  </si>
  <si>
    <t>Rejilla de suministro de aire (42"x6") CEFE COMETAS</t>
  </si>
  <si>
    <t>Rejilla de retorno de aire rra-01 (6"x6") CEFE COMETAS</t>
  </si>
  <si>
    <t>EXTRACTOR CENTRIFUGO EN LINEA  TRANSM CEFE COMETAS</t>
  </si>
  <si>
    <t>UND EXTRACCI T.HONGO D.HORIZ UEH-H-01A CEFE COMETA</t>
  </si>
  <si>
    <t>UND EXTRACCI T.HONGO D.HORIZ UEH-H-01 CEFE COMETAS</t>
  </si>
  <si>
    <t>PERNO DE MÁQUINA DE 5/8" X 18" CDRC Cometas</t>
  </si>
  <si>
    <t>DPS POLIMÉRICO 15 KV 10 KA TIPO LÍNEA CDRC Cometas</t>
  </si>
  <si>
    <t>CALENTADOR MANU TRON3000C6.9L CEFECOMETAS</t>
  </si>
  <si>
    <t xml:space="preserve">DPS tipo C 440/277V- modo común, 20KA </t>
  </si>
  <si>
    <t>PasamanosDobleTubularInoxØ2"H=0.90 - 0.70m S/Espec</t>
  </si>
  <si>
    <t>BASE + FUENTE DE ALIMENTACIÓN 24 VAC O 21-30 VDC SMART STRUXURE-Cefe Cometa</t>
  </si>
  <si>
    <t>Multímetro De Pinzas Digitales Meterk 4000  CEFE COMETAS</t>
  </si>
  <si>
    <t>Anemómetro Termómetro Digital  CEFE COMETAS</t>
  </si>
  <si>
    <t>Damper motorizado con actuador on-off (8"x6") Cefe Cometas. Suministro.</t>
  </si>
  <si>
    <t>Damper motorizado con actuador on-off (6"x6") Cefe Cometas-Suministro e instalación</t>
  </si>
  <si>
    <t xml:space="preserve">DAMPER DE CONTROL DE AIRE CON MECANISMO MANUAL (DCM-06)  (16"x10") </t>
  </si>
  <si>
    <t xml:space="preserve">DÁMPER DE CONTROL DE AIRE CON MECANISMO MANUAL (DCM-05)  (10"x10")Suministro    </t>
  </si>
  <si>
    <t>TRANSFERENCIA AUTOMATICA 1500A 208/120V CEFE COMETAS</t>
  </si>
  <si>
    <t>Branch 2 - Modelo ARBLN03321 - CONEXIÓN DE UNIDADES INTERIORES LIQ - GAS .Cefe Cometas</t>
  </si>
  <si>
    <t xml:space="preserve">BRANCH 1 - CONEXIÓN DE UNIDADES INTERIORES LIQ - GAS-Suministro. </t>
  </si>
  <si>
    <t xml:space="preserve">DÁMPER DE CONTROL DE AIRE CON MECANISMO MANUAL (DCM-04) (10"x8")    </t>
  </si>
  <si>
    <t xml:space="preserve">DÁMPER DE CONTROL DE AIRE CON MECANISMO MANUAL (DCM-03) (10"x6")    </t>
  </si>
  <si>
    <t xml:space="preserve">DÁMPER DE CONTROL DE AIRE CON MECANISMO MANUAL (DCM-02) (8"x6")    </t>
  </si>
  <si>
    <t>DIFUSOR LINEAL SISTEMA CONTINUO (5ft-3S-1/2" - Ø6") Suministro</t>
  </si>
  <si>
    <t>Ductos para tensionimiento de vigas postenzadas</t>
  </si>
  <si>
    <t xml:space="preserve">REJILLAS DE RETORNO DE AIRE RRA-05 (24"x14") Suministro   </t>
  </si>
  <si>
    <t>Filtro de arena 60" / 1500 mm CEFE COMETAS</t>
  </si>
  <si>
    <t>CONCRETO 4000 PSI (280N)  Gris Perla GC ***</t>
  </si>
  <si>
    <t>Ascensor EdifiDeportivo 1970 x1788 mm POZO 20,6 6P</t>
  </si>
  <si>
    <t>REJILLA RETORNO LINEAL + PLENUM AISLADO 8 SLOTS 1"</t>
  </si>
  <si>
    <t>TERMINAL PREFORMADO TIPO CODO PARA CABLE DE  M.T.</t>
  </si>
  <si>
    <t>CAMARA TIPO BALA USO EXTERIOR</t>
  </si>
  <si>
    <t>Estructura en tubo de 1-1/2 x 1-1/2 para instalación de Panelex CEFE COMETAS</t>
  </si>
  <si>
    <t>SISTEMA GRADERIA RETRACTIL(90puestos) CEFE COMETAS</t>
  </si>
  <si>
    <t>Panelex - exteriores f-60 una cara acabado mate roble lineal 1467 CEFE COMETAS</t>
  </si>
  <si>
    <t>Transformador tipo seco clase H 120 KVA 440/208 V</t>
  </si>
  <si>
    <t>GRASA CHASIS ROJA COMUN (PRESENTAC: 16Kg)</t>
  </si>
  <si>
    <t>Cable de Cobre HFFR LS 600 V 75 °C CT – 350 AWG</t>
  </si>
  <si>
    <t>VARIADOR DE FRECUENCIA PARA MOTOR DE 5 HP @ 220/3/</t>
  </si>
  <si>
    <t>VARIADOR FRECUENCIA PARA MOTOR DE 1 HP @ 220/3/60</t>
  </si>
  <si>
    <t>Pasamanos Tipo 1 Rectos o InclinadosCRD(S/Esp.Tecn</t>
  </si>
  <si>
    <t>LAVAMANOS ACERO INOX REDONDO ESFERICO Ø 42 cm</t>
  </si>
  <si>
    <t>Banca Modular Contención Según Diseño</t>
  </si>
  <si>
    <t>Banca Modular Curva Arco Según Diseño</t>
  </si>
  <si>
    <t>Banca Modular Curva Interior Según Diseño</t>
  </si>
  <si>
    <t>Banca Modular Curva Externa Según Diseño</t>
  </si>
  <si>
    <t>Butaco Hexagonal Concret Especial D40 Segun Diseño</t>
  </si>
  <si>
    <t>Butaco Hexagonal Concret Especial D50 Segun Diseño</t>
  </si>
  <si>
    <t>Banca UHPC Trapezo Modular Espaldar Segun Diseño</t>
  </si>
  <si>
    <t>Silla Indiv Canales Concreto GRC21MP Según Diseño</t>
  </si>
  <si>
    <t>Banca Estructura Metal Madera PVC TB Según Diseño</t>
  </si>
  <si>
    <t>Banca Estructura Metal Madera PVC TA Según Diseño</t>
  </si>
  <si>
    <t>BebederoDual Concreto S.Hidrauli UHPC Según Diseño</t>
  </si>
  <si>
    <t>Banca Concreto Brazos Metal S GRC21MP Según diseño</t>
  </si>
  <si>
    <t>Banca Concreto Brazos Metal GRC 21MP Según diseño</t>
  </si>
  <si>
    <t>Banca Trapezoidal Espaldar GRC 21MP Según diseño</t>
  </si>
  <si>
    <t>Banca Infantil Fusión Madera GRC 21MP Según diseño</t>
  </si>
  <si>
    <t>Banca Concreto GRC 21 MP Pigmentado Según diseño</t>
  </si>
  <si>
    <t>Banca Arco con Espaldar GRC 21 MP Según diseño</t>
  </si>
  <si>
    <t>Banca Arco sin Espaldar GRC 21 MP Según diseño</t>
  </si>
  <si>
    <t>REMATE SIMPLE Cielo raso PVC  L=2.70 mts (10 mm)</t>
  </si>
  <si>
    <t>JUEGO DE 3 DPS DISPOS. PROTECCIÓN SOBRETENS.15KVA</t>
  </si>
  <si>
    <t>Regadera Saona Redonda 8 pulg brazo 40cm Cromo</t>
  </si>
  <si>
    <t>SIKAGUARD 62 (GRIS)    3 KILOS</t>
  </si>
  <si>
    <t>Proyector (128 Leds)431 W-1.000mA-45.700Lm(Rf.5120</t>
  </si>
  <si>
    <t>ADOQUIN CEMENTO PEAT. AMAR-MARRON-SALMON(6X10X20CM</t>
  </si>
  <si>
    <t>Tapa  pozo Conc.EAAB D=70 CM; e=0.10m (sum) **</t>
  </si>
  <si>
    <t>BANDEJA PORTACABLE TIPO ESCALERA (15X50) CAL.18</t>
  </si>
  <si>
    <t>Cable de cobre HFFRLS AWG #  250</t>
  </si>
  <si>
    <t>Transfor tiposecoClase H,GrConexDyn5 de 630 KVA Cu</t>
  </si>
  <si>
    <t>TRANSFORMADOR TIPO SECO CLASE H 30 KVA CEFE COMETA</t>
  </si>
  <si>
    <t>LAMINA DE ZINC LISA 2.14X0.90 CALIBRE 34</t>
  </si>
  <si>
    <t>PuertaEnrollableMicroperforada+Pintura Electrostat</t>
  </si>
  <si>
    <t>ACCESORIOS Y ELEMENTOS DE FIJACIÓN UNIDADES VENTIL</t>
  </si>
  <si>
    <t>Proyector OMNISTAR 144 Leds 547W 63.996Lm 120/277V</t>
  </si>
  <si>
    <t>Proyector OMNISTAR 144 Leds de310Wa463W-120/277V</t>
  </si>
  <si>
    <t>Luminaria AVENTO 1 de 192 Leds, 142W-120/277V</t>
  </si>
  <si>
    <t>Luminaria AVENTO 1 de 144 Leds, 108W-120/277V</t>
  </si>
  <si>
    <t>Luminaria AVENTO 1 de 96 Leds, 71W-120/277V</t>
  </si>
  <si>
    <t>Luminaria AVENTO 2 240 Leds, 179W-120/277V</t>
  </si>
  <si>
    <t>Luminaria 72 LED 157W - 700 Ma - 19800Lm  Ref 5102</t>
  </si>
  <si>
    <t>Proyector-96LEDS-310 W-28100 Lumen-1.000mA-ClaseII</t>
  </si>
  <si>
    <t>GIMNASIO TORRE DOBLE POLEA ALTA Y BAJA 150 LB</t>
  </si>
  <si>
    <t>GIMNASIO TORRE DOBLE PECHO SENTADILLA 150 LB</t>
  </si>
  <si>
    <t>VALVULA DE BOLA DE 4"</t>
  </si>
  <si>
    <t>CATALIZADOR PINTURA POLIURETANO (1/8 GaL)</t>
  </si>
  <si>
    <t>CONCRETO 3000 PSI (210N) AUTOCOMPACTANTE</t>
  </si>
  <si>
    <t>BRAZO DOBLE LUMINARIA 1 1/2" x 1.20m CON COLLARIN</t>
  </si>
  <si>
    <t>EMPALME EN DERIVACIÓN 91B2 (Juego x 2)</t>
  </si>
  <si>
    <t>REJILLA PEATONAL 40X40X8CM CONCRTETO REFORZADO</t>
  </si>
  <si>
    <t>ENSAYO ESTUDIO REFRACCION SISMICA 100 M CON MASW</t>
  </si>
  <si>
    <t>Reflector silveo P26569 / LED REFL SYLVEO 150W CW</t>
  </si>
  <si>
    <t>REFLECTOR LED SYLVEO 120W CWP / 26568</t>
  </si>
  <si>
    <t>Luminaria LED P27487 / LED STREET LIGHT 120W NW UR</t>
  </si>
  <si>
    <t>Luminaria LED P27485 / LED STREET LIGHT 60W NW URB</t>
  </si>
  <si>
    <t>Luminaria LED P27484 / LED STREET LIGHT 35W NW URB</t>
  </si>
  <si>
    <t>ConectorTerminal de Compresión Tipo vastago ET-301</t>
  </si>
  <si>
    <t>NIPLE GALVANIZADOL=0.90MØ2" CON RUANA CAL.18 30X30</t>
  </si>
  <si>
    <t>Tubo Estruct.negra  HG  4"  e=4.0 mm  sin rosca**</t>
  </si>
  <si>
    <t>CRUCETA MADERA INMUNIZ.  2.5</t>
  </si>
  <si>
    <t>UNION CONDUIT PVC  2"</t>
  </si>
  <si>
    <t>Estación de Gimnasia NTD V.2.0. DISEÑO IDRD</t>
  </si>
  <si>
    <t>CERTIFICACIONES RETIE Y RETILAP PTAR SALITRE</t>
  </si>
  <si>
    <t>Poste Bayoneta Pua-acero 21/4"x21/4"Cal.16L=2.50m</t>
  </si>
  <si>
    <t>Abrazadera Metalica+Tornillo seguridad (Reja Acero</t>
  </si>
  <si>
    <t>Poste poliester reforzado con fibra de vidrio10 mt</t>
  </si>
  <si>
    <t>Poste poliester reforzado con fibra de vidrio12mt</t>
  </si>
  <si>
    <t>Puerta+Pasador+portacand rejaAceroCal.16(1.50x1.0m</t>
  </si>
  <si>
    <t>BaldosaFlexExt.Lisa(0.50x0.50m-1.7cm)SBR+EPDM-S+In</t>
  </si>
  <si>
    <t>PendonBanner13onz(1.0x1.50m)+dieseñVarillaMet+cuer</t>
  </si>
  <si>
    <t>TUBO NEGRO ESTRUCT.CUADDRADO(75X75MM)e=4.0MM</t>
  </si>
  <si>
    <t>ENSAYO DE ULTRASONIDO PHASED ARRAY</t>
  </si>
  <si>
    <t>ENSAYO DE TINTAS PENETRANTES</t>
  </si>
  <si>
    <t>Sistema DrenajeSitedrain6012Syntex(Sumnistro)</t>
  </si>
  <si>
    <t>BloqueCementoCuadradoGris(20x20x6cm)Suministro</t>
  </si>
  <si>
    <t>BloqueCementoCuadradoGris(10x10x6cm)Suministro</t>
  </si>
  <si>
    <t>Subbase Granular Reciclada Tipo-A</t>
  </si>
  <si>
    <t>Tubo acero negra Estruct.  3"  e=4 mm **</t>
  </si>
  <si>
    <t>CONCRETO 4000 PSI (280N)  TREMIE 19mm</t>
  </si>
  <si>
    <t>SISTEMA DE PARTIDOR Y CONTROL S8 bicicros</t>
  </si>
  <si>
    <t>Tubo Estructural Galv-11/4"2.MM  ASTM A-500Grad-C</t>
  </si>
  <si>
    <t>FV-104PuertaVidriera+MarcoPerfileria alumCEFE COME</t>
  </si>
  <si>
    <t>FV-103PuertaVidriera+MarcoPerfileria alumCEFE COME</t>
  </si>
  <si>
    <t>INST CALDERINES+TANQUE+CONTROLES+AJUSTE CEFE COMET</t>
  </si>
  <si>
    <t>REGULADOR DE GAS SEGUNDA ETAPA, INCLUYE MANOMETROS - CEFE COMETAS</t>
  </si>
  <si>
    <t>VÁLVULA DE ALIVIO PARA EL TANQUE - CEFE COMETAS</t>
  </si>
  <si>
    <t>TERMOMETRO PARA REGISTRO TEMPERATURA DEL TANQUE - CEFE COMETAS</t>
  </si>
  <si>
    <t>MANOMETRO REGISTRO PRESIÓN TANQUE AGUA - CEFE COMETA</t>
  </si>
  <si>
    <t>AQUASTATO PARA CONTROL TEMPERATURA DEL TANQUE - CEFE COMETAS</t>
  </si>
  <si>
    <t>AQUASTATO PARA CONTROL TEMPERATURA DE COLUMNA DE RECIRCULACIÓN - CEFE COMETAS</t>
  </si>
  <si>
    <t>BOMBA ESPECIAL PARA LA COLUMNA RECIRCULACION - CEFE COMETAS</t>
  </si>
  <si>
    <t>BOMBA ESPECIAL RECIRCULACION ENTRE TANQUE Y CALDERINES CEFE COMETAS</t>
  </si>
  <si>
    <t>THERMO TANQUE ACUMULACIÓN AGUA  CALIENTE 550 GAL AI CAL 6MM +COMPONENTES -  CEFE COMETAS</t>
  </si>
  <si>
    <t xml:space="preserve">CALDERIN ALTA EFICIENCIA (95%) CONDENSACIÓN CON POTENCIA  DE 199.000 Btu/h </t>
  </si>
  <si>
    <t>NIPLE EN A.G 1" CEFE COMETAS</t>
  </si>
  <si>
    <t>UNION DRESSER HIERRO 1"</t>
  </si>
  <si>
    <t>MEDIDOR TOTALIZADOR DE 1" CEFE COMETAS</t>
  </si>
  <si>
    <t>FLOTADOR HK COMPUERTA DE BOLA - COBRE  1"</t>
  </si>
  <si>
    <t>PISO ESTOPEROL-3.2MM (50X50CM) INTERIOR</t>
  </si>
  <si>
    <t>BALDOSIN DE  GRANITO BLANCO 33x33     BH-1</t>
  </si>
  <si>
    <t>DAMPER CONTROL AIRE MANUAL28"X10"DCA01M CEFE COMET</t>
  </si>
  <si>
    <t>ESTRUC PARA LISTONES ACUSTICOS CEFE COMETAS</t>
  </si>
  <si>
    <t>DAMPER CONTROL AIRE ON/OFF48X28"DCA01M CEFE CO</t>
  </si>
  <si>
    <t>DAMPER CONTROL AIREMANUAL14"X6"DCA01M CEFE COMETAS</t>
  </si>
  <si>
    <t>REJILLA SUMIN LINEAL CONTINUO (38"x4")CEFE COMETAS</t>
  </si>
  <si>
    <t>REJILLA SUMIN LINEAL CONTINUO (28"x6")CEFE COMETAS</t>
  </si>
  <si>
    <t>REJILLA SUMIN LINEAL CONTINUO (26"x6")CEFE COMETAS</t>
  </si>
  <si>
    <t>REJILLA SUMIN LINEAL CONTINUO (36"x6")CEFE COMETAS</t>
  </si>
  <si>
    <t>REJILLA SUMIN LINEAL CONTINUO (22"x6")CEFE COMETAS</t>
  </si>
  <si>
    <t>REJILLA SUMIN LINEAL CONTINUO (20"x4")CEFE COMETAS</t>
  </si>
  <si>
    <t>REJILLA SUMIN LINEAL CONTINUO (72"x6")SIN MARCO CON DAMPER CEFE COMETAS</t>
  </si>
  <si>
    <t>REJILLA SUMIN LINEAL CONTINUO (72"x4")CEFE COMETAS</t>
  </si>
  <si>
    <t>REJILLA SUMIN LINEAL CONTINUO (14"x6")CEFE COMETAS</t>
  </si>
  <si>
    <t>REJILLA SUMIN LINEAL CONTINUO (58"x4") SIN MARCO SIN DAMPER CEFE COMETAS</t>
  </si>
  <si>
    <t>REJILLA SUMIN LINEAL CONTINUO (34"x6")CEFE COMETAS</t>
  </si>
  <si>
    <t>REJILLA SUMIN LINEAL CONTINUO (30"x6")CEFE COMETAS</t>
  </si>
  <si>
    <t>REJILLA SUMIN LINEAL SIS CONTINUO (50"x4") SIN MARCO CON DAMPER CEFE COMETAS</t>
  </si>
  <si>
    <t>REJILLA RETORNO AIRE RRA-01 (8"x4")CEFE COMETAS</t>
  </si>
  <si>
    <t>CODO COBRE Ø 7/8" CRDC-COMETAS</t>
  </si>
  <si>
    <t>TEE  COBRE Ø 7/8" CRDC-COMETAS</t>
  </si>
  <si>
    <t>TEE  COBRE Ø 5/8" CRDC-COMETAS</t>
  </si>
  <si>
    <t>REJILLA SUMIN LINEAL CONTINUO (38"x6")SIN MARCO SIN DAMPER CEFE COMETAS</t>
  </si>
  <si>
    <t>CODO COBRE Ø 5/8" CRDC-COMETAS</t>
  </si>
  <si>
    <t>CODO COBRE Ø 3/8" CRDC-COMETAS</t>
  </si>
  <si>
    <t>TEE COBRE Ø 3/8" CRDC-COMETAS</t>
  </si>
  <si>
    <t>REJILLA DE SUMINISTRO LINEAL SISTEMA CONTINUO, PAR</t>
  </si>
  <si>
    <t>TEE COBRE Ø 1/4" CRDC-COMETAS</t>
  </si>
  <si>
    <t>DAMPER CONTROL AIREMANUAL12"X6"DCA01M CEFE COMETAS</t>
  </si>
  <si>
    <t>DAMPER CONTROL AIREMANUAL10"X8"DCA01M CEFE COMETAS</t>
  </si>
  <si>
    <t>DAMPER CONTROL AIRE MANUAL8"X6"DCA01M CEFE COMETAS</t>
  </si>
  <si>
    <t>DAMPER CONTROL AIRE MANUAL6"X6"DCA01M CEFE COMETAS</t>
  </si>
  <si>
    <t>Acces point inalambrico POE</t>
  </si>
  <si>
    <t>modulo de monitoreo detencion de incendios, CEFE</t>
  </si>
  <si>
    <t>PISO LVT CLICK LAMINCLICK 4mm WL0.3mm CEFE COMETAS</t>
  </si>
  <si>
    <t>Panel Viraje Acero Inox. + Rejilla Plastica (incluye Soporte) CEFECometas</t>
  </si>
  <si>
    <t>PISO ACQUAFLOOR CLIC5MM ROBLE TROPICO CEFE COMETAS</t>
  </si>
  <si>
    <t>Rejilla Fondo Cuadrada Nicho 18X18 CEFE COMETAS</t>
  </si>
  <si>
    <t>Boquilla impul,Acero Inox. Liner me  CDRC Comet</t>
  </si>
  <si>
    <t>VALVULA DE COMPUERTA DE 1-1/4" CDRC Cometas</t>
  </si>
  <si>
    <t>Pasamuros Acero Inox. Rosca Hembra 1 1/2 CEFE Come</t>
  </si>
  <si>
    <t>Boquilla Aspira,Acero Inox. Liner me  CDRC Cometas</t>
  </si>
  <si>
    <t>VALVULA DE COMPTA REDWHITE ROSCADO 3" CDRC Cometas</t>
  </si>
  <si>
    <t>Módulo MonitorSistema Detección de Incendios</t>
  </si>
  <si>
    <t>Certificación Retilap Parque -Zona Franca(10.096m2</t>
  </si>
  <si>
    <t>Certificación Retie Parque-Zona Franca (10.0.96m2)</t>
  </si>
  <si>
    <t>DISEÑO DE MEZCLAS ASFALTICAS, Mét. Marshall</t>
  </si>
  <si>
    <t>ENSAYO ABSORCION DE BLOQUES, LADRILLOS Y ADOQUINES</t>
  </si>
  <si>
    <t>CINTA SIKA PVC   O-22</t>
  </si>
  <si>
    <t>Acces Point Inalambrico  POE</t>
  </si>
  <si>
    <t>Cable de cobre HFFRLS AWG # 3/0 CDRC Cometas</t>
  </si>
  <si>
    <t>Botonera dig 8 control de Iluminación CDRC Cometas</t>
  </si>
  <si>
    <t>RELE 1 POLO, 24-277 VAC, 20 A CDRC Cometas</t>
  </si>
  <si>
    <t>PANEL DE INSERCION VACIO 32 MODULOS CDRC Cometas</t>
  </si>
  <si>
    <t>MODULO DE COMANDO 32 ENTRADAS, 70 W CDRC Cometas</t>
  </si>
  <si>
    <t>GABINETE 32 RELES SOBREP PTA Y LLAVE CDRC Cometas</t>
  </si>
  <si>
    <t>Modulo aislador de fallas CDRC Cometas</t>
  </si>
  <si>
    <t>Cordel para Competencia 12,5m CDR Cometas</t>
  </si>
  <si>
    <t>EQUIPO DE COMPACTACION CANGURO WACKER</t>
  </si>
  <si>
    <t>SISTEMA DOSIFICACIÓN Y CONTROL ORP CEFE COMETAS</t>
  </si>
  <si>
    <t>TABLERO CONTROL ELECT PISCI RECREAT CEFE COMETAS</t>
  </si>
  <si>
    <t>CALENTADOR ALTO REND HAYWARD 500 KBTU CEFE COMETAS</t>
  </si>
  <si>
    <t>Cinta LED 4000K CDRC Cometas</t>
  </si>
  <si>
    <t>BAÑADOR DE PISO LED165x10x11cm44.6W2222lm4000K CEFE COMETAS</t>
  </si>
  <si>
    <t>DamperControlAireOperaciónOn/Off(Dca-01-0)8"x6"</t>
  </si>
  <si>
    <t>Compuerta Batiente Aluminio(24"x16")Cocina Cometas</t>
  </si>
  <si>
    <t>Estructura Lúdica en acero y refuerzos según cálcu</t>
  </si>
  <si>
    <t>BALA LED INCRUS14.4cm30.9W1960lm3000K CEFE COMETAS</t>
  </si>
  <si>
    <t>piedra barrichara CEFE COMETAS</t>
  </si>
  <si>
    <t>RejillaRetor.AletaFijaDamperAletasOpuestas(8x6")</t>
  </si>
  <si>
    <t>RejillaRetor.AletaFijaDamperAletasOpuestas(24x14")</t>
  </si>
  <si>
    <t>RejillaRetor.AletaFijaDamperAletasOpuestas(38x6")</t>
  </si>
  <si>
    <t>RejillaRetor.AletaFijaDamperAletasOpuestas(42x6")</t>
  </si>
  <si>
    <t>Faceplate quickport HDMI+VGA CDRC Cometas</t>
  </si>
  <si>
    <t>CerramientoModularContraImpacto H=4.8M A=2.5M STC</t>
  </si>
  <si>
    <t>CerramientoModularContraImpacto H=4.0M A=2.5M STC</t>
  </si>
  <si>
    <t>Tapón PVC Sanitaria Ø8"</t>
  </si>
  <si>
    <t>Unión PVC Sanitaria Ø8"</t>
  </si>
  <si>
    <t>TeePVC Sanitaria Ø8"</t>
  </si>
  <si>
    <t>Codo PVC 45°Sanitario Ø8"</t>
  </si>
  <si>
    <t>CerramientoModularContraImpacto H=2.4M A=2.5M STC</t>
  </si>
  <si>
    <t>CerramientoModularContraImpacto H=2.0M A=2.5M STC</t>
  </si>
  <si>
    <t>VÁLVULA DE COMPUERTA D= 1/2"</t>
  </si>
  <si>
    <t>UNIDAD CONDENSADORA A.ACONDIC R-410A  CEFE COMETAS</t>
  </si>
  <si>
    <t>Lector de proximidad para accesos CDRC Cometas</t>
  </si>
  <si>
    <t>Controlador de acceso de dos lectoras CDRC Cometas</t>
  </si>
  <si>
    <t>Sensor termico para humo direccionable CDRC Cometa</t>
  </si>
  <si>
    <t>ValvulaSelenoideBronce1"(24vol)cerradaUsoGeneral Cefe Cometas</t>
  </si>
  <si>
    <t>LUMINARIA LED HERMETICA 36 W 2520 lm CEFE COMETAS</t>
  </si>
  <si>
    <t>REJILLA DE RETORNO ALETA FIJA CON DAMPER 8"X6"</t>
  </si>
  <si>
    <t>BOQUILLA LINER PARA TRAGANTE CANAL 3" CEFE COMETAS</t>
  </si>
  <si>
    <t>PARTIDOR SALIDA A.I PLATAFORMA CEFE COMETAS</t>
  </si>
  <si>
    <t>NICHO PLÁSTIC ESTANDAR PARA REFLECTOR CEFE COMETAS</t>
  </si>
  <si>
    <t>TABLERO CONTROL SISTEMA DE EXTRACCIÓN CEFE COMETAS</t>
  </si>
  <si>
    <t>PUERTA-AGLOMERADO12-9 CEFE COMETAS</t>
  </si>
  <si>
    <t>BombaCentrifugaQ:41 M³/H; 5,5 HpCRDC-Cometas</t>
  </si>
  <si>
    <t>UNIDAD PAQUETE CON RECUPERADOR R-410A CEFE COMETAS</t>
  </si>
  <si>
    <t>PATCH PANEL CAT 6 A 24 PUERTOS CEFE COMETAS</t>
  </si>
  <si>
    <t>EXTENSIÓN 30M 100FT NARANJA POLO TIERRA 1SAL CAL12</t>
  </si>
  <si>
    <t>Certificación RETILAP 10000m2 CEFE COMETAS</t>
  </si>
  <si>
    <t>Certificación RETIE 10000m2 CEFE COMETAS</t>
  </si>
  <si>
    <t>CABLE DE COBRE HFFRLS AWG #10</t>
  </si>
  <si>
    <t>Vlavula Compuerta bronce RoscadaØ1/2"(200psi)</t>
  </si>
  <si>
    <t>RESTRICTOR HD SERIE 4000 - TUBO PVC x ACC HD 4"</t>
  </si>
  <si>
    <t>RESTRICTOR C900 4" BELLSERIE 1200 - TUBO PVC x ACC</t>
  </si>
  <si>
    <t>UNIDAD FANCOIL TIPO DUCTOS LOW STATIC CEFE COMETAS</t>
  </si>
  <si>
    <t>Valvula  compuerta Bronce Ø1-1/2"Roscada (200Psi)</t>
  </si>
  <si>
    <t>REJILLA SUMINISTRO ALETA FIJA MODELO L-RA 24"X6"</t>
  </si>
  <si>
    <t>Vallvula compuerta BroncerRoscada Ø1"(200psi)</t>
  </si>
  <si>
    <t>Valvula de Compuerta Ø1 1/4"BronceRoscada (200psi)</t>
  </si>
  <si>
    <t>Birda PVC Presión Ø6"  CRDC COMETAS</t>
  </si>
  <si>
    <t>Válvula Mariposa PVC Ø6" CRDC COMETAS</t>
  </si>
  <si>
    <t>Luminaria tipo spot LED 35 W 2643 lm-CRDC-COMETAS</t>
  </si>
  <si>
    <t>MANOMETRO 0-100psi GLICERINA VERT. CARAT4"</t>
  </si>
  <si>
    <t>Arrancador Motobomba direct.trifasico 10 a16A 220V</t>
  </si>
  <si>
    <t>Mort. flex. alta adh. STON(STRONG) MIX LATEX **</t>
  </si>
  <si>
    <t>Borde Ccontenedor de Raices IDU A-70 13.5x12x107</t>
  </si>
  <si>
    <t>PISO TIPO DECK PREFABRICADO EN CONCRETO SUM</t>
  </si>
  <si>
    <t>BalaLED-Incrus22.6Cm57.8W4730lm3000KCRDC-COMETAS</t>
  </si>
  <si>
    <t>BalaLED-sobreponer29.6cm24W1560lmCRDC-COMETAS</t>
  </si>
  <si>
    <t>Modulo control detección de incendios CDRC Cometas</t>
  </si>
  <si>
    <t>LED tipo bañador de pared 27cm9 W1420lmCRDC-Cometa</t>
  </si>
  <si>
    <t>Lumin-LED lineal cuadrada 50 W 4150 lmCRDC-Cometas</t>
  </si>
  <si>
    <t>Lum-LED lineal-SOBRE-O-DESCOL 41W CRDC-COME</t>
  </si>
  <si>
    <t>Lum-LED lineal de sobreponer o descolgar CRDC-COME</t>
  </si>
  <si>
    <t>Caja de cambio de nivel según norma CODENSA AE287-</t>
  </si>
  <si>
    <t>MONTAPLATOS 750x750x900mm POZO, RECOR 20M 3PARADAS</t>
  </si>
  <si>
    <t>YEE SANITARIA PVC  reducida 4" x 2"</t>
  </si>
  <si>
    <t>CONCRETO 3000 PSI (210N)  Ocre GC ***</t>
  </si>
  <si>
    <t>DISCO DIAMANTADO TURBO 7 PULGADAS</t>
  </si>
  <si>
    <t>CALENTADOR TRIFASICO 16L CEFECOMETAS</t>
  </si>
  <si>
    <t>ANGULO  ¼"   x    3"</t>
  </si>
  <si>
    <t>Transmisor de presión diferencial de aire de ducto</t>
  </si>
  <si>
    <t>VENTILADOR CENTRIF en linea a transmici 745/655CFM</t>
  </si>
  <si>
    <t>UNIDAD EXTRACCION TIPO HONGOcfm9840/3280descVertic</t>
  </si>
  <si>
    <t>UNIDAD EXTRACCION TIPO HONGOcfm2191/826descHorizon</t>
  </si>
  <si>
    <t>UNIDAD EXTRACCION TIPO HONGOcfm600/330descHorizont</t>
  </si>
  <si>
    <t>UNIDAD FANCOIL Tipo Low Static 706/565/424CFM refrige Var TIPO INVERTER-INCL TERMO CEFE COMETAS</t>
  </si>
  <si>
    <t>DivisiónSanit.CompactTipoPanelex Ref.Mediterraneo</t>
  </si>
  <si>
    <t>Canal Lám.Galv. Cal.18 (D=1.22m)Sin Pintura(Sum)</t>
  </si>
  <si>
    <t>BANCA TRAPEZO GRC 21 MP A=2.06 m h=0.45 m p=0.45 M</t>
  </si>
  <si>
    <t>SIKA AJUSTADOR EPOXICO</t>
  </si>
  <si>
    <t>CATALIZADOR SERIE 36 (A:B=4:1) SIKA O SIMILAR</t>
  </si>
  <si>
    <t>ESMALTE URETANO SIKA O SIMILAR</t>
  </si>
  <si>
    <t>CATALIZADOR GRUPO 1 (A:B=4:1)SIKA O SIMILAR</t>
  </si>
  <si>
    <t>BANCA TRAPEZO.GRC 21 MP L=1.8 m  H=0.45 m P= 0.45</t>
  </si>
  <si>
    <t>IMPRIMANTE EPOXICO ROJO (Componente A+B)</t>
  </si>
  <si>
    <t>PINTURA ALQUIDICA ESMALTE  GRIS (7035)</t>
  </si>
  <si>
    <t>CONCRETO 5000 PSI (350N)  gravilla fina Gr=1/2"</t>
  </si>
  <si>
    <t>TUBO CONDUIT   PVC       2"</t>
  </si>
  <si>
    <t>RODADURA ASFALTICA MDC-3(SUELTA-En Planta)</t>
  </si>
  <si>
    <t>Juego gran escala torre circuito 3-12 años Cap:80niños EXCLUSIVO PARQUE DE LOS NIÑOS</t>
  </si>
  <si>
    <t>Juego cuerdas gran escala colina 5-12años Cap: 105</t>
  </si>
  <si>
    <t>Tubo presion Platino RDE-26 d=8" Union mecanica</t>
  </si>
  <si>
    <t>UNION REPARACIÓN Platino 8" RDE 26</t>
  </si>
  <si>
    <t>ENSAYO CORTE DIRECTO M. COHESIVO CU 3P-NO DRENADO</t>
  </si>
  <si>
    <t>Lubricante 500G para tuberia PVC.P RDE 26***</t>
  </si>
  <si>
    <t>ANDAMIO CERTIFICADO H=9Mts + PLATAFORMA</t>
  </si>
  <si>
    <t>FV-33 SIST. FACHADA VENTANE NorNiv 3 CEFE Cometas</t>
  </si>
  <si>
    <t>FV-32 SIST. FACHADA VENTANE OccNiv 5 CEFE Cometas</t>
  </si>
  <si>
    <t>FV-68 SIST. FACHADA VENTANERIA Niv1a3 CEFE Cometas</t>
  </si>
  <si>
    <t>FV-31 SIST. FACHADA VENTANE OccNiv 5 CEFE Cometas</t>
  </si>
  <si>
    <t>FV-30 SIST. FACHADA VENTANE OccNiv 4 CEFE Cometas</t>
  </si>
  <si>
    <t>FV-67 SIST. FACHADA VENTANERIA Niv1a3 CEFE Cometas</t>
  </si>
  <si>
    <t>FV-27 SIST. FACHADA VENTANE OccNiv 3 CEFE Cometas</t>
  </si>
  <si>
    <t>FV-66 SIST. FACHADA VENTANERIA Niv1a3 CEFE Cometas</t>
  </si>
  <si>
    <t>FV-65 SIST. FACHADA VENTANERIA Niv1a3 CEFE Cometas</t>
  </si>
  <si>
    <t>FV-26 SIST. FACHADA VENTANE OccNiv 3 CEFE Cometas</t>
  </si>
  <si>
    <t>FV-64 SIST. FACHADA VENTANERIA Niv1a3 CEFE Cometas</t>
  </si>
  <si>
    <t>FV-63 SIST. FACHADA VENTANERIA Niv1a3 CEFE Cometas</t>
  </si>
  <si>
    <t>FV-62 SIST. FACHADA VENTANERIA Niv1a3 CEFE Cometas</t>
  </si>
  <si>
    <t>FV-25 SIST. FACHADA VENTANE OccNiv 2 CEFE Cometas</t>
  </si>
  <si>
    <t>FV-61 SIST. FACHADA VENTANERIA Niv1a3 CEFE Cometas</t>
  </si>
  <si>
    <t>FV-24 SIST. FACHADA VENTANE OriNiv 5 CEFE Cometas</t>
  </si>
  <si>
    <t>FV-23 SIST. FACHADA VENTANE SurOrNiv 4 CEFE Cometa</t>
  </si>
  <si>
    <t>FV-22 SIST. FACHADA VENTANE SurOrteNiv 4 CEFE Come</t>
  </si>
  <si>
    <t>FV-60 SIST. FACHADA VENTANERIA Niv1a3 CEFE Cometas</t>
  </si>
  <si>
    <t>FV-59 SIST. FACHADA VENTANERIA Niv1a3 CEFE Cometas</t>
  </si>
  <si>
    <t>FV-21 SIST. FACHADA VENTANE OrteNiv 3 CEFE Cometa</t>
  </si>
  <si>
    <t>FV-58 SIST. FACHADA VENTANERIA Niv1a3 CEFE Cometas</t>
  </si>
  <si>
    <t>FV-20 SIST. FACHADA VENTANE SurNiv 3 CEFE Cometas</t>
  </si>
  <si>
    <t>FV-57 SIST. FACHADA VENTANERIA Niv1a3 CEFE Cometas</t>
  </si>
  <si>
    <t>FV-19 SIST. FACHADA VENTANE SurNiv 3 CEFE Cometas</t>
  </si>
  <si>
    <t>FV-56 SIST. FACHADA VENTANERIA Niv1a3 CEFE Cometas</t>
  </si>
  <si>
    <t>FV-18 SIST. FACHADA VENTANE SurNiv1-2 CEFE Cometas</t>
  </si>
  <si>
    <t>FV-17 SIST. FACHADA VENTANE SurNiv1-2 CEFE Cometas</t>
  </si>
  <si>
    <t>FV-55 SIST. FACHADA VENTANERIA Niv1a3 CEFE Cometas</t>
  </si>
  <si>
    <t>FV-54 SIST. FACHADA VENTANERIA Niv1a3 CEFE Cometas</t>
  </si>
  <si>
    <t>FV-53 SIST. FACHADA VENTANERIA Niv1a3 CEFE Cometas</t>
  </si>
  <si>
    <t>FV-52 SIST. FACHADA VENTANERIA Niv1a3 CEFE Cometas</t>
  </si>
  <si>
    <t>FV-51 SIST. FACHADA VENTANERIA Niv1a3 CEFE Cometas</t>
  </si>
  <si>
    <t>FV-50 SIST. FACHADA VENTANERIA Niv1a3 CEFE Cometas</t>
  </si>
  <si>
    <t>FV-49 SIST. FACHADA VENTANERIA Niv1a3 CEFE Cometas</t>
  </si>
  <si>
    <t>FV-102SIST.FACHADAVENTANERIA-LucernarioCEFECometas</t>
  </si>
  <si>
    <t>FV-101SIST.FACHADAVENTANERIA-LucernarioCEFECometas</t>
  </si>
  <si>
    <t>FV-100SIST.FACHADAVENTANERIA-LucernarioCEFECometas</t>
  </si>
  <si>
    <t>FV-99SIST.FACHADAVENTAN-PergolaIntNivel2CEFECometa</t>
  </si>
  <si>
    <t>FV-16 SIST. FACHADA VENTANE SurNiv1-2 CEFE Cometas</t>
  </si>
  <si>
    <t>FV-98SIST.FACHADAVENTANERIA-Ven-InteNiv2CEFECometa</t>
  </si>
  <si>
    <t>FV-97SIST.FACHADAVENTANERIA-Ven-InteNiv2CEFECometa</t>
  </si>
  <si>
    <t>FV-96SIST.FACHADAVENTANERIA-Ven-InteNiv2CEFECometa</t>
  </si>
  <si>
    <t>FV-95SIST.FACHADAVENTANERIA-Ven-InteNiv2CEFECometa</t>
  </si>
  <si>
    <t>FV-94SIST.FACHADAVENTANERIA-Ven-InteNiv2CEFECometa</t>
  </si>
  <si>
    <t>FV-93SIST.FACHADAVENTANERIA-Ven-InteNiv3CEFECometa</t>
  </si>
  <si>
    <t>FV-92SIST.FACHADAVENTANERIA-Ven-InteNiv3CEFECometa</t>
  </si>
  <si>
    <t>FV-91SIST.FACHADAVENTANERIA-Ven-InteNiv3CEFECometa</t>
  </si>
  <si>
    <t>FV-48 SIST. FACHADA VENTANERIA MQ03 CEFE Cometas</t>
  </si>
  <si>
    <t>FV-90SIST.FACHADAVENTANERIA-Ven-InteNiv3CEFECometa</t>
  </si>
  <si>
    <t>FV-89SIST.FACHADAVENTANERIA-Ven-InteNiv3CEFECometa</t>
  </si>
  <si>
    <t>FV-47 SIST.FACHADA VENTANERIA MQ02 CEFE Cometas</t>
  </si>
  <si>
    <t>FV-88SIST.FACHADAVENTANER-Vol-InteNiv2a3CEFECometa</t>
  </si>
  <si>
    <t>FV-15 SIST. FACHADA VENTANERI SurNiv1 CEFE Cometas</t>
  </si>
  <si>
    <t>FV-46 SIST.FACHADA VENTANERIA MQ01 CEFE Cometas</t>
  </si>
  <si>
    <t>FV-14 SIST. FACHADA VENTANERI SurNiv1 CEFE Cometas</t>
  </si>
  <si>
    <t>FV-13 SIST. FACHADA VENTANERI SurNiv1 CEFE Cometas</t>
  </si>
  <si>
    <t>FV-12 SIST. FACHADA VENTANERI SurNiv1 CEFE Cometas</t>
  </si>
  <si>
    <t>FV-87SIST.FACHADAVENTANER-Vol-InteNiv2a3CEFECometa</t>
  </si>
  <si>
    <t>FV-45 SIST. FACHADA VENTANERIA Niv5 CEFE Cometas</t>
  </si>
  <si>
    <t>FV-86SIST.FACHADAVENTANER-Gr-OccNivelv1a3CEFEComet</t>
  </si>
  <si>
    <t>FV-85SIST.FACHADAVENTANER-Gr-OccNivelv1a3CEFEComet</t>
  </si>
  <si>
    <t>FV-84SIST.FACHADAVENTANER-Gr-OccNivelv1a3CEFEComet</t>
  </si>
  <si>
    <t>FV-44 SIST. FACHADA VENTANERIA Niv5 CEFE Cometas</t>
  </si>
  <si>
    <t>FV-83SIST.FACHADAVENTANER-Gr-OccNivelv1a3CEFEComet</t>
  </si>
  <si>
    <t>FV-11 SIST. FACHADA VENTANERI SurNiv1 CEFE Cometas</t>
  </si>
  <si>
    <t>FV-43 SIST. FACHADA VENTANERIA Niv5 CEFE Cometas</t>
  </si>
  <si>
    <t>FV-10 SIST. FACHADA VENTANERIA SurNiv1 CEFE Cometa</t>
  </si>
  <si>
    <t>FV-9 SIST. FACHADA VENTANERIA SurNiv1 CEFE Cometas</t>
  </si>
  <si>
    <t>FV-42 SIST. FACHADA VENTANERIA Niv5 CEFE Cometas</t>
  </si>
  <si>
    <t>FV-8 SIST. FACHADA VENTANERIA SurNiv1 CEFE Cometas</t>
  </si>
  <si>
    <t>FV-82SIST.FACHADAVENTANER-Gr-OccNivelv1a3CEFEComet</t>
  </si>
  <si>
    <t>FV-7 SIST. FACHADA VENTANERIA SurNiv1 CEFE Cometas</t>
  </si>
  <si>
    <t>FV-6 SIST. FACHADA VENTANERIA SurNiv1 CEFE Cometas</t>
  </si>
  <si>
    <t>FV-41 SIST. FACHADA VENTANERIA Niv5 CEFE Cometas</t>
  </si>
  <si>
    <t>FV-5 SIST. FACHADA VENTANERIA SurNiv1 CEFE Cometas</t>
  </si>
  <si>
    <t>FV-4 SIST. FACHADA VENTANERIA SurNiv1 CEFE Cometas</t>
  </si>
  <si>
    <t>FV-81: SIST.FACHADA VENTANER-OrienNiv1a3CEFECometa</t>
  </si>
  <si>
    <t>FV-3 SIST. FACHADA VENTANERIA SurNiv1 CEFE Cometas</t>
  </si>
  <si>
    <t>FV-2 SIST. FACHADA VENTANERIA SurNiv1 CEFE Cometas</t>
  </si>
  <si>
    <t>FV-40 SIST. FACHADA VENTANERIA Niv5 CEFE Cometas</t>
  </si>
  <si>
    <t>FV-39 SIST. FACHADA VENTANERIA Niv4 CEFE Cometas</t>
  </si>
  <si>
    <t>FV-38 SIST. FACHADA VENTANERIA Niv4 CEFE Cometas</t>
  </si>
  <si>
    <t>FV-37 SIST. FACHADA VENTANERIA Niv4 CEFE Cometas</t>
  </si>
  <si>
    <t>FV-36 SIST. FACHADA VENTANERIA Niv4 CEFE Cometas</t>
  </si>
  <si>
    <t>FV-80: SIST.FACHADA VENTANER-OrienNiv1a3CEFECometa</t>
  </si>
  <si>
    <t>FV-35 SIST. FACHADA VENTANERIA Niv3 CEFE Cometas</t>
  </si>
  <si>
    <t>FV-79 SIST.FACHADA VENTANER-OrienNiv1a3CEFECometas</t>
  </si>
  <si>
    <t>FV-78 SIST.FACHADA VENTANER-OrienNiv1a3CEFECometas</t>
  </si>
  <si>
    <t>FV-77 SIST.FACHADA VENTANER-OrienNiv1a3CEFECometas</t>
  </si>
  <si>
    <t>FV-76 SIST. FACHADA VENTANERIA Niv1a3 CEFE Cometas</t>
  </si>
  <si>
    <t>FV-75 SIST. FACHADA VENTANERIA Niv1a3 CEFE Cometas</t>
  </si>
  <si>
    <t>FV-74 SIST. FACHADA VENTANERIA Niv1a3 CEFE Cometas</t>
  </si>
  <si>
    <t>FV-73 SIST. FACHADA VENTANERIA Niv1a3 CEFE Cometas</t>
  </si>
  <si>
    <t>FV-72 SIST. FACHADA VENTANERIA Niv1a3 CEFE Cometas</t>
  </si>
  <si>
    <t>FV-71 SIST. FACHADA VENTANERIA Niv1a3 CEFE Cometas</t>
  </si>
  <si>
    <t>FV-70 SIST. FACHADA VENTANERIA Niv1a3 CEFE Cometas</t>
  </si>
  <si>
    <t>FV-69 SIST. FACHADA VENTANERIA Niv1a3 CEFE Cometas</t>
  </si>
  <si>
    <t>FV-1 SIST. FACHADA VENTANERIA SurNiv1 CEFE Cometas</t>
  </si>
  <si>
    <t>ESTRUCTURA ENTRENAMIENTO FUNCIONAL AIRELIBRE 11USU</t>
  </si>
  <si>
    <t>Juego cuerdas gran escala Bote 5-12años Cap:362 ni</t>
  </si>
  <si>
    <t>JUEGO TEMATICO BARCO MEDIANAESCALA 3-12AÑOS CAP25</t>
  </si>
  <si>
    <t>Juego 4 torres pasadizotirolineadeslizadero 42niño</t>
  </si>
  <si>
    <t>GraderíaMultidireccionalPistaBMX2Etapa2000personas</t>
  </si>
  <si>
    <t>CERRADURA DE SOBRE PONER 396 DE ROSETA YALE</t>
  </si>
  <si>
    <t>SELLANTE PARA JUNTA METALICA HOLL  MAX O,25MM</t>
  </si>
  <si>
    <t>Rodillos para puerta B 43</t>
  </si>
  <si>
    <t>BOMBA SUMERGIBLE 1/2 HP A 2 METROS</t>
  </si>
  <si>
    <t>Soldadura 6011 diametro de 1/8</t>
  </si>
  <si>
    <t>JUEGO RED GRAN ESCALA TOBOGAN TORRE 9,2 MTS CAP 94</t>
  </si>
  <si>
    <t>Polea de 2" sencilla cabeza movil</t>
  </si>
  <si>
    <t>Cable Acero Encauchetado Ø1/4"</t>
  </si>
  <si>
    <t>Cable Acero Encauchetado Ø1/8"</t>
  </si>
  <si>
    <t>TRATAMIENTOS INTEGRALES Árbol entre 10 – 14,99 mts</t>
  </si>
  <si>
    <t>TRATAMIENTOS INTEGRALES Árbol entre 5 – 9,99 mts</t>
  </si>
  <si>
    <t>TRATAMIENTOS INTEGRALES Árbol entre 2 – 4,99 mts</t>
  </si>
  <si>
    <t>Kit Silla Yee (160x110) PVC</t>
  </si>
  <si>
    <t>TableroTrifásico(42)Circuit.EspacTotal+Chapa+puert</t>
  </si>
  <si>
    <t>COMPRESOR AIRE LUBRICADO 2H 108 Lt 125 Psi Max</t>
  </si>
  <si>
    <t>TORNILLO 5/8 X 3-1/2"Zincado (Inc. Tuerca)(</t>
  </si>
  <si>
    <t>Tubo Estructural Negra (50x50x3.0mm) ASTM GRADO-C</t>
  </si>
  <si>
    <t>Tubo Estructur.(150x50x4.0mm)ASTM A-500 Grado-C</t>
  </si>
  <si>
    <t>SIERRA CIRCULAR- 71/4"1400W 5700 rpm-Semi Industri</t>
  </si>
  <si>
    <t>CABLE XLPE 15 KV #4/0 (120 mm) HILOS 100%</t>
  </si>
  <si>
    <t>CañuelaPref.A-125(0.80x0.40x0.225) Incl.tranp+desc</t>
  </si>
  <si>
    <t>Tubo Estructur.(100x100x4.0mm) ASTM- GRADO-C</t>
  </si>
  <si>
    <t>ModuloPolifuncionalDiscap-6-usuariosGimnasioALibre</t>
  </si>
  <si>
    <t>Luminaria Raled II-48 Leds-700mA-12.800Lm,120-277V</t>
  </si>
  <si>
    <t>REJILLA DE FONDO ANTIATRAPAMIENTO DE 9"X9"</t>
  </si>
  <si>
    <t>TravesañoTuboGalv.2"Cal.105.(2.50m)***</t>
  </si>
  <si>
    <t>TravesañoTuboGalv.2"Cal.105.(2.00m)***</t>
  </si>
  <si>
    <t>SeñalizacionCarrilesMembranaPVC-CRDC-Cometas</t>
  </si>
  <si>
    <t>RecubrimInternoPiscinaMembranaPVC-CRDC-Cometas</t>
  </si>
  <si>
    <t>Poste Metáli H=14M+Canast Mant.+Cruceta+Parrill 4</t>
  </si>
  <si>
    <t>JUNTA FLEXIBLEØ1/2"-ACERO AL CARBON)-150PSI</t>
  </si>
  <si>
    <t>UNION POLIPROPILENO  Ø 11/2” (50MM)</t>
  </si>
  <si>
    <t>Reja Bancaria varilla 12mm (anticorrosivo+esmalte)</t>
  </si>
  <si>
    <t>VálvulaBolaPVCØ3"CON2Universal-CRDC-Cometas</t>
  </si>
  <si>
    <t>SistDesinfeccUltraviolet60m³/h220V50HzCRDC-Cometas</t>
  </si>
  <si>
    <t>CalentadorMEGATHERM 1200 KBTUCRDC-Cometas</t>
  </si>
  <si>
    <t>CAJA PASO ELÉCTRICA PLÁSTICA PISCINA (CEFE COMETAS</t>
  </si>
  <si>
    <t>REFLECTOR SUBACUÁTICO LED14W/12VAC(CEFE COMETAS)</t>
  </si>
  <si>
    <t>BombaCentrifugaQ:70 M³/H; 7,5 HpCRDC-Cometas</t>
  </si>
  <si>
    <t>GRUPO ELECTRÓGENO 500KVA FP 0.8, 440V/254V (CEFE COMETAS)</t>
  </si>
  <si>
    <t>TUBERIA DESFOGUE PARA GRUPO (CEFE COMETAS)</t>
  </si>
  <si>
    <t>FiltroArenØ79"/2000MmConexiónLateralCRDC-Cometas</t>
  </si>
  <si>
    <t>CANASTA CONCRETO ARMADO PARA POSTE (CEFE COMETAS)</t>
  </si>
  <si>
    <t>Planta  Insonorización+accesorios Montaje+traslado</t>
  </si>
  <si>
    <t>INTERRUPTOR DOBLE CONM ABITARE LUZ PILOTO AVE</t>
  </si>
  <si>
    <t>TUBO CONDUIT   PVC       1½"</t>
  </si>
  <si>
    <t>ESPARRAGO GALVANIZADO DE 5/8" X 18" CDRC Cometas</t>
  </si>
  <si>
    <t>ESLABÓN DE ENGANCHE, PASADOR Y OJAL CDRC Cometas</t>
  </si>
  <si>
    <t>PasoEmbebidoPRFV NormalizadoPiscinaCRDC-COMETAS</t>
  </si>
  <si>
    <t>AccPis-SalModCruzado-PletinaRectangulaCRDC-COMETAS</t>
  </si>
  <si>
    <t>Celda paraTransformadorSecoClaseH15KVA-11400-208v</t>
  </si>
  <si>
    <t>LAMINA GALVANIZADA  CAL.18 (1.22X2.44M)</t>
  </si>
  <si>
    <t>AISLADOR SUSPENSIÓN SINTÉTICO 15KV CDRC Cometas</t>
  </si>
  <si>
    <t>ARANDELA PLANA REDONDA DE 5/8" CDRC Cometas</t>
  </si>
  <si>
    <t>ARANDELA CURVA CUAD 2-1/4X2-1/4X3/16 CDRC Cometas</t>
  </si>
  <si>
    <t>CABLE 2X18AWG APANTALLADO MARCA LUTRON</t>
  </si>
  <si>
    <t>LAMINA Galv. Cal. 18  1 x 2 M</t>
  </si>
  <si>
    <t>TABLERO DE CARGAS NORMALES 208V - TND CDRC Cometas</t>
  </si>
  <si>
    <t>UNION EMT  1 1/2"Acero</t>
  </si>
  <si>
    <t>Mortero 2500 PSI grouting   **</t>
  </si>
  <si>
    <t>Cable de Cobre HFFR LS 600 V 75 °C CT – 4 AWG</t>
  </si>
  <si>
    <t>Cable de Cobre HFFR LS 600 V 75 °C CT – 8 AWG</t>
  </si>
  <si>
    <t>CURVA 90°  EMT 3/4"</t>
  </si>
  <si>
    <t>UNION GALV   EMT 1 1/4"</t>
  </si>
  <si>
    <t>ENSAYO INDICE DE PARTICULAS PLANAS Y ALARGADAS</t>
  </si>
  <si>
    <t>Lum-LED lineal-SOBRE-O-DESCOL 28W CRDC-COME</t>
  </si>
  <si>
    <t>Bala LED sobreponer 24 W 1560 lm CRDC-COMETAS</t>
  </si>
  <si>
    <t>BalaLED-IncrustarØ10.9x9.5 cm 13.9W CRDC-COMETAS</t>
  </si>
  <si>
    <t>Cable de Cobre HFFR LS 600 V 75 °C CT – 2 AWG</t>
  </si>
  <si>
    <t>UNION GALV   EMT 3"</t>
  </si>
  <si>
    <t>TERMINAL EMT   3"</t>
  </si>
  <si>
    <t>TUBO ALCANT CONCRETO Ø 10" (con anillo)Sin refuerz</t>
  </si>
  <si>
    <t>Lum-LED-Lineal112.9cmRecesada393.7W-CRDC-COMETAS</t>
  </si>
  <si>
    <t>Patchcord fibra optica 12 hilos LC/LC CDRC Cometas</t>
  </si>
  <si>
    <t>Riel de aluminio 100-277 V  CRDC - COMETAS</t>
  </si>
  <si>
    <t>POWER PACK PARA SENSOR MOVIMIENTO CEFE COMETAS</t>
  </si>
  <si>
    <t>NIPLE PASAMURO ACERO INOXIDABLE  - Ø6” ROSCADO 1ml</t>
  </si>
  <si>
    <t>SUMINISTRO DE ESTRUCTURA PARA COLOCACION DE LISTON</t>
  </si>
  <si>
    <t>LISTONES SILENCIA DE 128X2400 EN 15MM CEFE COMETAS</t>
  </si>
  <si>
    <t>Celulosa proyectada-CRDC-COMETAS</t>
  </si>
  <si>
    <t>ESTR-TUBO DE 1-1/2 X 1-1/2 PARA INSTALACION CRDC</t>
  </si>
  <si>
    <t>PANELEX - EXTERIORES F-60  ACABADO MATE CRDC</t>
  </si>
  <si>
    <t>Piso Laminado 10 milímetros AC5-35 CEFE COMETAS</t>
  </si>
  <si>
    <t>GUARDA ESCOBA PARA PISO LAMINADO CEFE COMETAS</t>
  </si>
  <si>
    <t>Cable Cu Aislado N°12 AWG-600V -LSZH</t>
  </si>
  <si>
    <t>LADRILLO TOLETE GRAN FORM COCOA RUG2C StaFe5x11x39</t>
  </si>
  <si>
    <t>OXIGENO INDUSTRIAL AnclajeActivo CEFE COMETAS</t>
  </si>
  <si>
    <t>DUCTOS TENSIONAMIENTO Anclaje Activo CEFE COMETAS</t>
  </si>
  <si>
    <t>JUEGO ROTACION  2 USUARIOS ALTURA 3,4</t>
  </si>
  <si>
    <t>CAJA CUADRADA 3 PERFORACIONES DE 3/4" ELECT.</t>
  </si>
  <si>
    <t>SELLANTE JUNTA METALICA HOL MAX 0,25 MM *50 ML</t>
  </si>
  <si>
    <t>BOMBILLO LED DE INCRUSTAR 3W 270 LUMENS A 120V 2,5</t>
  </si>
  <si>
    <t>GUAYA ACERADA X METRO ENCAUCHETADA DE 1/8</t>
  </si>
  <si>
    <t>Trompetas 12 torones (tensionamiento) CEFE COMETAS</t>
  </si>
  <si>
    <t>Anclajes o Cuñas para tensionamiento CEFE COMETAS</t>
  </si>
  <si>
    <t>Torón de tensionamiento 1/2´´ o 5/8´´ CEFE COMETAS</t>
  </si>
  <si>
    <t>Equipo Perforación (TRACKDRILL) 40 HP-CEFE COMETA</t>
  </si>
  <si>
    <t>DivisiónBañoLam12mm(herrajAceInox(1.80m)CefeCometa</t>
  </si>
  <si>
    <t>CieloFalsoStrech Metal Aluzinc hd10 Hunter Douglas</t>
  </si>
  <si>
    <t>ENTREPISO ICOPOR  10mm</t>
  </si>
  <si>
    <t>GATO TENSONAMIENTO 200TN-aTens=314cm2 CEFE COMETAS</t>
  </si>
  <si>
    <t>BOMBA PARA GATO TENSONAMIENTO CEFE COMETAS</t>
  </si>
  <si>
    <t>BOMBA INYECCION LECHADA ANCLAJE CEFE COMETA</t>
  </si>
  <si>
    <t>Ascensor 6 paradas/8 personas sin sala de máquinas CEFE COMETAS</t>
  </si>
  <si>
    <t>ALFARDA L=2.5M   Ø=10CM</t>
  </si>
  <si>
    <t>LADRILLO ESTRUCTURAL  24x12x6 Obra</t>
  </si>
  <si>
    <t>RESTRICTOR DE MOVIMIENTO HD (C-900)Ø4"-Sist.Plast.</t>
  </si>
  <si>
    <t>CODO 90°-PVC-(C-900)Ø4"-Sist.Plast.Contra Incendio</t>
  </si>
  <si>
    <t>CABLE UTP CATEGORIA  6 S/N CERTIFICADO – BLINDADO</t>
  </si>
  <si>
    <t>ABRAZADERA TIPO PERA/ TRAPECIO  1 ¼" ACERO NEGRO</t>
  </si>
  <si>
    <t>ABRAZADERA TIPO PERA/TRAPECIO  1" ACERO NEGRO</t>
  </si>
  <si>
    <t>ROCIADOR TIPO UP RIGHT K=5.6 R. RÁPIDA CROMADO</t>
  </si>
  <si>
    <t>ROCIADOR TIPO PENDENT QR K=5.6 R. RÁPIDA CROMADO</t>
  </si>
  <si>
    <t>ESCUDO DOBLE PARA ROCIADOR CROMADO 1/2”</t>
  </si>
  <si>
    <t>BUJE PRESION SOLDADO 6X4" S/NORMA ICONTEC</t>
  </si>
  <si>
    <t>TABLERO TRIF PARA 30C Y TOT 5H PUERTA Y CHAPA</t>
  </si>
  <si>
    <t>Sifon en P lavamanos Discapaci. Ref.62-AA-1040448</t>
  </si>
  <si>
    <t>TABLERO BIF.12 CTOS CON ESPACIO .PARA TOT.LUMINEX</t>
  </si>
  <si>
    <t>TABLERO TRIF PARA 24C Y TOT 5H PUERTA Y CHAPA</t>
  </si>
  <si>
    <t>TABLERO TRIF PARA 18C Y TOT 5H PUERTA Y CHAPA</t>
  </si>
  <si>
    <t>Sika Binda Boquilla Acrílico(2Kg)   **</t>
  </si>
  <si>
    <t>Hidro  blasting 4000 psi**</t>
  </si>
  <si>
    <t>GRIFERÍA LAVAMANOS PUSH DISCAPACITADOS</t>
  </si>
  <si>
    <t>Puerta P-41Met.Enrollable(3.70x3.30m)CDRC(S/Esp.Te</t>
  </si>
  <si>
    <t>TEE  COBRE 2  1/2"</t>
  </si>
  <si>
    <t>TEE  COBRE 2 "</t>
  </si>
  <si>
    <t>GUARDAESCOBA MEDIA CAÑA 10X10X100CM PREFAB. ALFA</t>
  </si>
  <si>
    <t>TOMA MONOFASICA  GFCI (LEVINTON)15AMP</t>
  </si>
  <si>
    <t>TUBO GALVANIZADO       1"  x 2.5 mm</t>
  </si>
  <si>
    <t>TUBO GALVANIZADO 11/4 SCH-40 (e=3.25mm) "</t>
  </si>
  <si>
    <t>TOMACORRIENTE SENCILLA POLO A TIERRA GFCI</t>
  </si>
  <si>
    <t>ABRAZADERA METALICA TIPO TRAPECIO 1/2" **</t>
  </si>
  <si>
    <t>CONCRETO 4000 PSI (280N)  Ocre GC ***</t>
  </si>
  <si>
    <t>CONCRETO 4000 PSI (280N)  Ocre GF ***</t>
  </si>
  <si>
    <t>Union Presion PVC Platino 6"  S/NORMA ICONTEC</t>
  </si>
  <si>
    <t>PLUMA GRUA  ELECTRICA Trif:</t>
  </si>
  <si>
    <t>TUBO VENTILACION Ø3"PVCX6ML S/NORMA ICONTEC</t>
  </si>
  <si>
    <t>TUBO GALVANIZADO  SCH-40 Ø1½" e=2.95mm</t>
  </si>
  <si>
    <t>TUBO VENTILACION Ø 3"PVCX6MLS/NORMA ICONTEC</t>
  </si>
  <si>
    <t>TERMINAL- BOQUILLA   IMC GALVANIZADA  Ø 6"</t>
  </si>
  <si>
    <t>CURVA IMC - GALVANIZADA-  Ø 6"</t>
  </si>
  <si>
    <t>TUBO ACERO AL CARBON C/C SCH 40 - 1 ¼" CON ROSCA</t>
  </si>
  <si>
    <t>TUBO ACERO AL CARBON C/C SCH 40 – 1" CON ROSCA</t>
  </si>
  <si>
    <t>AISLAMIENTO TERMICO ACUSTICO+Foil (Fibr. vidrio)</t>
  </si>
  <si>
    <t>VALVULA CHEQUE Ø 4" CORTINA S/MORMA ICONTEC</t>
  </si>
  <si>
    <t>VALVULA DE PIE DE 6"+CANASTILLA HELBERT O SIMILAR</t>
  </si>
  <si>
    <t>TUBO CUADRADO  1 " X 1" X6M Cal. 18 CR</t>
  </si>
  <si>
    <t>LAVAMANOS COLGAR INSTITUC. DISCAPACIT.BLANCO NAL.</t>
  </si>
  <si>
    <t>VARILLA ANCLAJE  5/8" X 1.80 HIERRO</t>
  </si>
  <si>
    <t>ORINAL GOTTA CRNA CON GV VALV. SENSOR 1.0 **</t>
  </si>
  <si>
    <t>CUBIERT.POLICARB.ALVEOLAR10mm+CONECT+ASEG+TORN</t>
  </si>
  <si>
    <t>CODO GALVANIZADO  90° - Ø 3"</t>
  </si>
  <si>
    <t>CODO PRESIÓN 90º  PVC Ø 1" S/NORMA ICONTEC</t>
  </si>
  <si>
    <t>TUBO CPVC CALIENTE Ø3/4" PVC  X 3ML S/NORMA ICONTE</t>
  </si>
  <si>
    <t>CODO 90°GALVANIZADO Ø  2"</t>
  </si>
  <si>
    <t>CODO 90° GALVANIZADO  Ø 1"</t>
  </si>
  <si>
    <t>TUBO COBRE Ø 1/2"  RIGIDO- TIPO L</t>
  </si>
  <si>
    <t>FAVIGEL SUELO ARTIF.MEJOR.PUETA A TIERRA (25Kg)</t>
  </si>
  <si>
    <t>CERTIFICACION RETILAP PISTA BMX 2 ExclusivoBMX 2aE</t>
  </si>
  <si>
    <t>CERTIFICACION RETIE PISTA BMX 2 ExclusivoBMX 2aEta</t>
  </si>
  <si>
    <t>Cancha de Rugby("H") Tube.Ø4y31/2"(S/Especif.tecn)</t>
  </si>
  <si>
    <t>BISAGRA REDONDA O DE CAPSULA (1") L=14.5CM Par</t>
  </si>
  <si>
    <t>TornilloAceroGalvaniz.(1/2"x11/2")GR-5;tuerc+Arand</t>
  </si>
  <si>
    <t>BreakerIndGraduable ABB-Schneider 224 - 320A 85KA</t>
  </si>
  <si>
    <t>Puerta a prueba de fuego, damper, empaquet entumec</t>
  </si>
  <si>
    <t>Juego Torre Metropolis Cap25niños  masde 2años PN</t>
  </si>
  <si>
    <t>Juego columpio tradicional combinado 4-12 años Cap</t>
  </si>
  <si>
    <t>CañuelaConc.(3.500psi)H=18cm;A=30m;L=100cmRedondea</t>
  </si>
  <si>
    <t>Juego villa de niños  2-5 añosCap:32 niños P.N</t>
  </si>
  <si>
    <t>JuegoMuellePaneleslateralesAnimal2+añosCap4 P.N</t>
  </si>
  <si>
    <t>JuegoMuellePaneleslateralesFormaAnimal2+añosP.N</t>
  </si>
  <si>
    <t>Juego Arenero multifuncion 2+años Cap28  niños P.N</t>
  </si>
  <si>
    <t>Juego Casita muro escalada +2 años Cap14 niños P.N</t>
  </si>
  <si>
    <t>Juego manipulacion elemento natural arena 2-12 P.N</t>
  </si>
  <si>
    <t>Juego de rotación Carrusel Cap 6 niños 3+ años P.N</t>
  </si>
  <si>
    <t>Juego de traslación Doble Cap 2 niños de +6año P.N</t>
  </si>
  <si>
    <t>Juego columpio pentagono Mas de 3 años Cap: 5 niño</t>
  </si>
  <si>
    <t>Juego columpio tradicional mas de 3 años Cap:2 niñ</t>
  </si>
  <si>
    <t>Juego de muelle nave espacial Cap1 de 2 + años N.P</t>
  </si>
  <si>
    <t>Juego de muelle nave paneles laterales espacialP.N</t>
  </si>
  <si>
    <t>JUEGO COLUMPIO MULTIPLE 9U 1+añosCap:9 niños P.N</t>
  </si>
  <si>
    <t>JuegoMuellePaneleslateralesFormaAnimal2-10años P.N</t>
  </si>
  <si>
    <t>Juego trampolin cuadrado 2 a 14 años Cap:  4 niños</t>
  </si>
  <si>
    <t>Juego trampolin cuadrado 2 a 14 años Cap: 1 niño p</t>
  </si>
  <si>
    <t>JuegoMuellePaneleslateralesFormaanimal1-5años P.N</t>
  </si>
  <si>
    <t>JuegoMuellePanelesLateralesAnimales2-8años P.N</t>
  </si>
  <si>
    <t>JuegoMuellePaneleslateralesFormaAnimal2-8añosCap1</t>
  </si>
  <si>
    <t>Banca concreto GRC 21MP Circular ø1.22mSegundiseño</t>
  </si>
  <si>
    <t>Banca en concreto L=0,93mTemik UHPC Según diseño</t>
  </si>
  <si>
    <t>Banca concreto GRC 21 MP L=1,52 m Segun diseño</t>
  </si>
  <si>
    <t>Banca en concreto GRC 21 MP  50 x 50 Segun diseño</t>
  </si>
  <si>
    <t>Silla Yee PVC (12"x8")  315x200mm</t>
  </si>
  <si>
    <t>TAPON Tuberia  Planar  12”Advan Edge End</t>
  </si>
  <si>
    <t>UNION TUBERIA PLANAR Ø 12”PEAD-ADVAN EDGE-12"</t>
  </si>
  <si>
    <t>Banderines  cancha de Rugby  H=1.30m</t>
  </si>
  <si>
    <t>Protectores en lona  espuma cancha de rugby H=1.7</t>
  </si>
  <si>
    <t>Mesa- ping pong en fibra de vidrio de 2.74m x1.74m</t>
  </si>
  <si>
    <t>Adoquín Rectangular Ecológico Peatonal 20x15x4 cm</t>
  </si>
  <si>
    <t>ENSAYO DE DENSIDAD EN NUCLEO DE ASFALTO</t>
  </si>
  <si>
    <t>Buje Soldado PVCS- Ø 2"X11/2" S/NORMA ICONTEC</t>
  </si>
  <si>
    <t>Juego circuito reto  5-12 años Cap:1-73 P.N</t>
  </si>
  <si>
    <t>Juego electronic accesible 360 2-12 añosCap:4p P.N</t>
  </si>
  <si>
    <t>Juego Panel sensorial Pared de ritmo 2-12 años P.N</t>
  </si>
  <si>
    <t>VallaCerramienContraImpacto2.5m(Sum+Instal+Transp)</t>
  </si>
  <si>
    <t>CAJA BREAKER  6Circ. Monof</t>
  </si>
  <si>
    <t>TUBO GALVANIZADO  2" (e=3.25mm)</t>
  </si>
  <si>
    <t>JuegoEstructuraCuerdaDAventura (Diseño+sum+in)P.N</t>
  </si>
  <si>
    <t>JuegoparqueTrampolineDiseñoEspecial (sum+ins) P.N</t>
  </si>
  <si>
    <t>JuegoDiseñoPersonalizadoEstructura (sum+ins)P.N</t>
  </si>
  <si>
    <t>Juego columpio Hexagonal 3-14 años Cap:6 niños P.N</t>
  </si>
  <si>
    <t>Juego Animal 3D EPDM Octopus cap11 de2-8 años P.N</t>
  </si>
  <si>
    <t>Juego columpio tradicional combinado 3-14año Cap4</t>
  </si>
  <si>
    <t>JuegoAnimal3D CauchoEPDM Reptil cap4  2-8 años P.N</t>
  </si>
  <si>
    <t>Juego Barco gran escala 3 a 12 años Cap: 150 niños</t>
  </si>
  <si>
    <t>JUEGO ROTACION  4 USUARIOS ALTURA 2.350</t>
  </si>
  <si>
    <t>JuegoCuerdasDoblePiramidal 6-12años Cap:60niños PE</t>
  </si>
  <si>
    <t>juego Multifuncional primerainfancia0-3añoCap:25ni</t>
  </si>
  <si>
    <t>Juego Animal 3D(EPDM) Forma gato 2a8años Cap:2niño</t>
  </si>
  <si>
    <t>Juego Animal 3D(EPDM) Forma erizo 2a8años Cap:4niñ</t>
  </si>
  <si>
    <t>Banca cilindrica Ø0,5m concreto Temik UHPC Segundi</t>
  </si>
  <si>
    <t>TRANSICION TUBERIA PLANAR-12"x 6”PEAD ADS END OUTL</t>
  </si>
  <si>
    <t>CICATRIZANTE HORMONAL (FRASCO DE 460GR)</t>
  </si>
  <si>
    <t>REGISTRO ½"PASO DIRECTO-CORTINA/NORMA ICONTEC</t>
  </si>
  <si>
    <t>Juego tematico de gran escala barco mas 5 años Cap</t>
  </si>
  <si>
    <t>Juego de rotación Carrusel Cap 6 niños de 3+ años</t>
  </si>
  <si>
    <t>PIEZA GUAYACAN HOBO  18 x 4 x 2.90M</t>
  </si>
  <si>
    <t>Banca rectangular concreto L=2m Temik UHPC Segun/D</t>
  </si>
  <si>
    <t>Banca sobreponer concreto Temik UHPC L=045m Segun/</t>
  </si>
  <si>
    <t>Banca rectangular concreto L=1m Temik UHPC Segun/D</t>
  </si>
  <si>
    <t>VALVULA DE PIE Ø 1” cuerpo bronce Malla metalica</t>
  </si>
  <si>
    <t>Llanta enDesusoRin13-14 (Sum+Carg+Transp+Desc)Bta</t>
  </si>
  <si>
    <t>VALVULA DE PIE DE 4"BRONCE + CANASTILLA -150 PSI</t>
  </si>
  <si>
    <t>Juego columpio cesta rotomoldeado 6-12 años Cap: 5</t>
  </si>
  <si>
    <t>BASE ASFALTICA  COMPACTO MDC-1(Sum+Ext+Comp)</t>
  </si>
  <si>
    <t>CHEQUE CORTINA HORIZONTAL TIPO HI 1½"  S/NORMA ICO</t>
  </si>
  <si>
    <t>TUBO COBRE Ø 3/4"  RIGIDO- TIPO L</t>
  </si>
  <si>
    <t>FLOTADORES  SALVAVIDAS CON SOGA</t>
  </si>
  <si>
    <t>Transform Tipo seco 112.5KVA-11400-208/120vDy560Hz</t>
  </si>
  <si>
    <t>VALVULA DE ALIVIO Ø2" (AIRE Y AGUA) Bronce/Acero</t>
  </si>
  <si>
    <t>BUJE SANITARIO SOLDADO  6X4" PVC S/NORMA ICNOTEC</t>
  </si>
  <si>
    <t>LUMINARIA METAL HALIDE  1000 W (Completa)</t>
  </si>
  <si>
    <t>TABLERO C.24 CTOS CON ESP. PARA TOT+puerta+chap</t>
  </si>
  <si>
    <t>Gabinete TI-EX1 a 440V Tablero Sobre poner IP 20</t>
  </si>
  <si>
    <t>Cable Aluminio  N°1/0 AWG  600 V 75°C</t>
  </si>
  <si>
    <t>POSTE DE CONC.PRETENS.A.P.(14m) RESISTENC:1050Kg</t>
  </si>
  <si>
    <t>ABRAZADERA METALICA TIPO TRAPECIO 3/4" **</t>
  </si>
  <si>
    <t>Buje 4" x 2"  Sch80  PAVCO    **</t>
  </si>
  <si>
    <t>Buje 4" x 3"  Sch80  PAVCO    **</t>
  </si>
  <si>
    <t>FUNDENTE  A</t>
  </si>
  <si>
    <t>Banca concreto GRC 21MP Circular ø0.87mSegundiseño</t>
  </si>
  <si>
    <t>Banca concreto GRC 21MP Circular ø0.47mSegundiseño</t>
  </si>
  <si>
    <t>Banca bicolor concreto GRC 21MP L=1.8 Segun diseño</t>
  </si>
  <si>
    <t>JuegoModularToboganTrepadorBotones3a12añosCap:5-10</t>
  </si>
  <si>
    <t>Remate rampa A-105(H=27.5cm;A=0.40m;L=0.80m)</t>
  </si>
  <si>
    <t>COMPRESOR 2HP  TANQUE 25 LT</t>
  </si>
  <si>
    <t>Sardinel especial rampa A-100(h=0.50M;b=0.20;L=0.6</t>
  </si>
  <si>
    <t>Banner Publicitario Módulos Camerinos y Cafe M-144</t>
  </si>
  <si>
    <t>VALLA NORMAS GRAL. (0.90x1.40m) - CANCHA FUT SINT</t>
  </si>
  <si>
    <t>JuegoCIRCUITO MOTRIZ  1-12 añosCap:51 niñosH=3,80</t>
  </si>
  <si>
    <t>GIMNASIO MULTIFUNCIONAL 3 TORRES PECHOSENTADILLARE</t>
  </si>
  <si>
    <t>Banca en concreto Temik UHPC  L= 0,6 m Segundiseño</t>
  </si>
  <si>
    <t>Ensayo Laboratorio Cancha Grama sintetica Futbol 5</t>
  </si>
  <si>
    <t>Juego carrusel 5-12 años Cap: 8  niños</t>
  </si>
  <si>
    <t>POLEA ANTIRETORNO Cuerda 13mm Resist:(5.000lbs)</t>
  </si>
  <si>
    <t>BLOQUEO Y TRASLADO DE ARBOLES Arbol(2 – 4m)</t>
  </si>
  <si>
    <t>RETROEXCAVADORA SOBRE ORUGAS TIPO 235</t>
  </si>
  <si>
    <t>BOMBILLO AHORRADOR LUZ BCA. 20W 8000HR **</t>
  </si>
  <si>
    <t>Señal Civica IDG-S 1 cara  (sum.) **</t>
  </si>
  <si>
    <t>Juego granescala torre circuito 1-12 añoCap:80 P.N</t>
  </si>
  <si>
    <t>ENSAYO TRIAXIAL ESTATICO CD. Monotónico (3 Puntos)</t>
  </si>
  <si>
    <t>Bicicletero / Cicloparquedero  M-100 (Sum) **</t>
  </si>
  <si>
    <t>Juego Columpio  3 a 14 años Cap: 4 niños</t>
  </si>
  <si>
    <t>Juego Muelle panel lateral forma ludica 3a12años C</t>
  </si>
  <si>
    <t>TRANSPORTE-MAQUINARIA PESADA(Ida y regreso)Escolta</t>
  </si>
  <si>
    <t>ENSAYO CBR MUESTRA INALTERADA SIN INMERSION</t>
  </si>
  <si>
    <t>TRANSPORTE- RETROEXC.PC40(Oruga)2 Escolt Ida yReg</t>
  </si>
  <si>
    <t>Malla diafragma para gaviones2.7mmcal12(7.5X7.5CM)</t>
  </si>
  <si>
    <t>Malla gaviones(2*1*1-triple tors.2.7mmCal 12-S=7.5</t>
  </si>
  <si>
    <t>LAMINA COLD ROLLED Cal.16   1.22X2.44 M</t>
  </si>
  <si>
    <t>HIERRO A-40 Liso/Rect   5/8" Ml</t>
  </si>
  <si>
    <t>Certificacion Parque Infantil - Zona de Juegos con superficie en caucho - NTC 5600 - NTC 5176</t>
  </si>
  <si>
    <t>CAJA AE-303 - CODENSA - MEDIDOR TRIFASICO</t>
  </si>
  <si>
    <t>Banca concreto GRC 21 MP L=2,06 m Segun diseño</t>
  </si>
  <si>
    <t>Silla en concreto GRC 21MP 0,7x0.51 Segun diseño</t>
  </si>
  <si>
    <t>Ensayo Laboratorio Cancha Grama sintetic Futbol 11</t>
  </si>
  <si>
    <t>TUBERIA PLANAR CON FILTRO ADVAN EDGE 12”</t>
  </si>
  <si>
    <t>Terminal premoldeado Interior cable(2-2/0)AWG-15k</t>
  </si>
  <si>
    <t>Proyector AREA-LED-182W-80Leds-19.800Lum-4.000K</t>
  </si>
  <si>
    <t>Proyector AREA-LED-312W-160Leds-33.000Lum-4.000K</t>
  </si>
  <si>
    <t>RETILAP_ParqueCiudadelaCafam2_PredioGavilanes</t>
  </si>
  <si>
    <t>LEVANTAMIENTO TOPOGRAFICO PARA  PARQUE DE BARRIO</t>
  </si>
  <si>
    <t>Gabinete TBOMB-S a 440V sobre poner Interior IP 20</t>
  </si>
  <si>
    <t>PLATAFORMA TRABAJO EN ALTURA BRAZO ART. OPERARIO</t>
  </si>
  <si>
    <t>LuminiariaLed(/50W)6.300Lm-4.000K-Blanco-IP66(A.P)</t>
  </si>
  <si>
    <t>Cable Aluminio XLPE - 15 KV - N°2/0 -  90°C Aislam</t>
  </si>
  <si>
    <t>Marco+Tapa(Äng+Plat+acero+Conc3.000)Caja 120x120cm</t>
  </si>
  <si>
    <t>POCETA LAVAPLAT.ACERO.INOX.L=56CM,A=34CM,PROF=17CM</t>
  </si>
  <si>
    <t>Prueba Carga Estática y Dinámica Puentes Peatonale</t>
  </si>
  <si>
    <t>Prueba Carga Estática-Dinámica Pte. manejo LASTRE</t>
  </si>
  <si>
    <t>Prueba Carga Estática-Dinámica Pte.LASTREsum+equip</t>
  </si>
  <si>
    <t>ProyectorAreaLED.64LED4000K.RAP212.140W.TipoCodens</t>
  </si>
  <si>
    <t>LuminariaRALEDII48LED.4000K.RA04.104W.TipoCodensa</t>
  </si>
  <si>
    <t>LuminariaRALEDII32LED.4000K.RA02.54W.TipoCodensa</t>
  </si>
  <si>
    <t>EquipoBombeoAguasfiltradasEyectoras(BMX2aEtapa)</t>
  </si>
  <si>
    <t>SistContraIncendioListadoUL/FMTurbinVert(BMX2aEtap</t>
  </si>
  <si>
    <t>CortasolCeloscreen+RevestimiScreenPanelBMX2aEtapa</t>
  </si>
  <si>
    <t>Juego cuerdas escalada Incl nodo poliamida 2-12año</t>
  </si>
  <si>
    <t>Tobogan recto L=8m H=3.8m aceroinox panel HPL Cap:</t>
  </si>
  <si>
    <t>JUEGO COLUMPIO MULTIPLE 9 U(2+añosCap:9 niñosH=2.6</t>
  </si>
  <si>
    <t>TransformadorTrifas-Seco-ClaseH-75Kva11.4-208/120</t>
  </si>
  <si>
    <t>Celda para TransformadorClaseH-75Kva11.4-208/120</t>
  </si>
  <si>
    <t>Juego circuito Muro, Escalar, Rodadero 2-6años Cap</t>
  </si>
  <si>
    <t>GIMNASIO TRIPLE PECHO ESPALDA PIERNAS ADULTOS</t>
  </si>
  <si>
    <t>GIMNASIO PRENSA DE PECHO JALON ESPALDA ADULTOS</t>
  </si>
  <si>
    <t>Juego incluyente Pasadizo 2-12 años Cap: 33 niños</t>
  </si>
  <si>
    <t>Juego Animal 3D (EPDM) Forma tortuga 2 a 8 años Ca</t>
  </si>
  <si>
    <t>Juego Animal 3D (EPDM) Forma mariquita 2 a 8 años</t>
  </si>
  <si>
    <t>Juego Animal 3D(EPDM) Formarana 2a8años Cap:2niños</t>
  </si>
  <si>
    <t>Juego Animal 3D(EPDM) Formacaracol 2a8años CaP:3ni</t>
  </si>
  <si>
    <t>TUBO DUCTO ELÉCTRICO TIPO DB-PESADO Ø6"</t>
  </si>
  <si>
    <t>Proyector Led 335 W/NW SmartLED 220/240v- AWB</t>
  </si>
  <si>
    <t>Juego TorresRedMuroEscalarRodadero4-14añosCap18niñ</t>
  </si>
  <si>
    <t>Juego Casa rodadero red manipular 2-6añosCap:11niñ</t>
  </si>
  <si>
    <t>Juegocuerdasestructurapiramidal5-12añosCap15nH=2.5</t>
  </si>
  <si>
    <t>Juego cuerdas piramidal 5-12añosCap:25niñosH=3,10m</t>
  </si>
  <si>
    <t>JuegoMuellePanelesFormasludicas2-8añosCap:1niño</t>
  </si>
  <si>
    <t>JuegoPasadizoDeslizaderoManipular2-6 añosCap:8niño</t>
  </si>
  <si>
    <t>Juego Barco PirataIncluyente 2-8años Cap:14 niños</t>
  </si>
  <si>
    <t>Juego ArcoRecódromoRed Pasitos 3-14años Cap:10niñ</t>
  </si>
  <si>
    <t>JuegoCircuito-Incluyente-NiñosDiscapacid:3-8Años</t>
  </si>
  <si>
    <t>Juego escalar, trepar plataforma:4-14AñosCap:6niño</t>
  </si>
  <si>
    <t>Juego muro escalar trepar deslizar:2-8AñosCap:5niñ</t>
  </si>
  <si>
    <t>JuegoMuellePanelLateralMediosTransport0.5-5añoCap1</t>
  </si>
  <si>
    <t>JuegoMuellePanelLateralMedioTransporte2-8añosCap:1</t>
  </si>
  <si>
    <t>GEOCELDA  NEOWEB (e=0.12m) A=2.50M</t>
  </si>
  <si>
    <t>BARRAS BIOSALUDABLES-IDRD(SUM+TRANSP)</t>
  </si>
  <si>
    <t>Juego Tobogan recto L=8m H=3.8m Polietileno rotomo</t>
  </si>
  <si>
    <t>Juego Muelle Panel Lateral Medios Transpor 2a6cap2</t>
  </si>
  <si>
    <t>ADOQUIN CONC. COLORES A-8 OBRA (10X20X8)</t>
  </si>
  <si>
    <t>ENSAYO CONTENIDO DE ASFALTO Y GRANULOMETRIA</t>
  </si>
  <si>
    <t>ENSAYO MODULO DE ROTURA SOBRE VIGUETAS</t>
  </si>
  <si>
    <t>HIERRO PR-60 Corru/Fig  7/8"</t>
  </si>
  <si>
    <t>HIERRO PR-60 Corru/Fig  3/4"</t>
  </si>
  <si>
    <t>HIERRO A-40 Liso/Rect  7/8" Kg</t>
  </si>
  <si>
    <t>Valla informativa de obra Dimensiones 3.0M X 6.0M</t>
  </si>
  <si>
    <t>Banca concreto GRC 21 MP L=1.93 m Segun diseño BANCA MC</t>
  </si>
  <si>
    <t>Juegocuerdaspoliedro 5-12añosCap:40niñosH=4.5m</t>
  </si>
  <si>
    <t>JuegoMuroIncluyenteManipularAtravesar1-4añosCap:6n</t>
  </si>
  <si>
    <t>JuegoMuellePanelesLateralesAnimales2-8añosCap:1niñ</t>
  </si>
  <si>
    <t>JuegoManipularElementoNaturalArena2-12añosCap:8niñ</t>
  </si>
  <si>
    <t>ADOQUIN Nat.Cuarteron 25X6X6 (VEHICULAR LIVIANO)</t>
  </si>
  <si>
    <t>SUBBASE GRANULAR SBG-1/SBG-2 (INVIAS) + Transp.</t>
  </si>
  <si>
    <t>VALLA ESPECIAL 6X3  angulo de 2"x 3/16"</t>
  </si>
  <si>
    <t>Arcos para Hockey(S/Especificac.)+Mallas(Sum+trans</t>
  </si>
  <si>
    <t>Plataforma Para Banca Abdominales(en Mto)Sum+Trans</t>
  </si>
  <si>
    <t>TUBO CONDUIT 3/4" PVC  X 3ML PAVCO O SIMILAR</t>
  </si>
  <si>
    <t>TUBO RECTANGULAR ACERO DE 3" X 1. 1/2 ESP 1,2mm</t>
  </si>
  <si>
    <t>VALVULA DE PASO DIRECTO (1 1/2") TIPO PESADA</t>
  </si>
  <si>
    <t>ArmarioEquip.Medida+Transf.(TCS)Corri.BT(N-AE-319)</t>
  </si>
  <si>
    <t>SUM E INST  ACOPLE FLEXIBLE METALICO (LAV)</t>
  </si>
  <si>
    <t>CODO 90 PVCS 3"  CXC   S/NORMA ICONTEC</t>
  </si>
  <si>
    <t>CODO 45° SANITARIO 3" CxC  PAVCO</t>
  </si>
  <si>
    <t>Transporte Contenedor oficina (20Pies)ida y regres</t>
  </si>
  <si>
    <t>Codo 90º  PVCP 3"  S/NORMA ICONTEC</t>
  </si>
  <si>
    <t>Evaluación  arboles aislados &lt; 25 inidividuos</t>
  </si>
  <si>
    <t>Poste Galvanizado Int. y Ext.(57x57mm)Cal.16-Pint.</t>
  </si>
  <si>
    <t>MALLA M-188  -  15 x 15 x 6mm</t>
  </si>
  <si>
    <t>PEGACOR O PEGANTE  GRIS PARA CERÁMICA (POR 25 KG)</t>
  </si>
  <si>
    <t>ALQ.BAÑO PORTATIL(TRANSP+8 ASEOS+INSUM)S/DESC-TECN</t>
  </si>
  <si>
    <t>VALLA 4X12M (S/Especificación IDRD)</t>
  </si>
  <si>
    <t>EXTRACCION DE NUCLEO DE 2" X 4" CONC. (5cm x 10cm)</t>
  </si>
  <si>
    <t>Señal de Identificación  Obra (0.40x0.70m)sum+Ins</t>
  </si>
  <si>
    <t>TUBO VENTILACION Ø4"PVCX6ML S/NORMA ICONTEC</t>
  </si>
  <si>
    <t>RODADURA ASFALTICA  COMPACTA  MDC2</t>
  </si>
  <si>
    <t>VALLA TOTEM (1x3m) 2CARAS- J.INFANT METROPOL 0.6LI</t>
  </si>
  <si>
    <t>MODULO ADMINISTRACION Y VESTIER M-149-IDRD</t>
  </si>
  <si>
    <t>TUBO CUADRADO DE 1. 1/2" ESPESOR 1.10 mm</t>
  </si>
  <si>
    <t>LAMINA MICROPERFORADA CAL 20 HUECO 3mm</t>
  </si>
  <si>
    <t>BarandaM-82 (PasamØ2"+Tubo laterØ2"+3Tubos:1.5")</t>
  </si>
  <si>
    <t>LuminariaRALED II,32Led, 700 Ma 72W.4000K120-277v</t>
  </si>
  <si>
    <t>EQUIPO DE PRESIÓN AGUA POTABLE 120 GPM 7.5hp</t>
  </si>
  <si>
    <t>Canal Lám.Galv. Cal.20 (D=1.22m)Sin Pintura(Sum)</t>
  </si>
  <si>
    <t>BANCA TIPO M-30 (A) CON ESPALDAR METALICO</t>
  </si>
  <si>
    <t>Señal IDE-46 Dos caras  (sumin)  **</t>
  </si>
  <si>
    <t>TornilloAutoperforante 11/2" +Arandela de neopreno</t>
  </si>
  <si>
    <t>Teja Trapeziodal Acero galvanizadaCal.24(1.13x2.40</t>
  </si>
  <si>
    <t>ENSAYO CBR MUESTRA INALTERADA CON INMERSION</t>
  </si>
  <si>
    <t>Estación Total Topografia  (mes) **</t>
  </si>
  <si>
    <t>CanecaAcero InoxidableMobiliario Urbano(Sum)M-121</t>
  </si>
  <si>
    <t>Tubo aceroEstructural Galv. 3"e=4.0mm sin rosca**</t>
  </si>
  <si>
    <t>TEJA ONDULADA FIBROCEMENTO    No 10</t>
  </si>
  <si>
    <t>TEJA FIBROCEMENTO CEMENTO  No 8</t>
  </si>
  <si>
    <t>PLATINA   2 x  ¼"  (L=6M)</t>
  </si>
  <si>
    <t>TEJA ONDULADA FIBROCEMENTO No.  4</t>
  </si>
  <si>
    <t>MESON EN GRANITO NATURAL JASPE SERENO (e=20MM)</t>
  </si>
  <si>
    <t>POSTE DE CONC.PRETENS A.P (10m)RESISTENC:510Kg</t>
  </si>
  <si>
    <t>ZOCALO MEDIA CAÑA GRANITO BH1-1 ALFA(h=0.10m)</t>
  </si>
  <si>
    <t>ALQUILER CONO SEÑALIZACION  H=0,60M</t>
  </si>
  <si>
    <t>ARBOL-FALSO PIMIENTO  (1-1,5M)</t>
  </si>
  <si>
    <t>TUTOR EN MADERA PARA ARBOL L=3M (3X3CM)</t>
  </si>
  <si>
    <t>Banca concreto GRC 21MP 1,23x0.45m Segun diseño</t>
  </si>
  <si>
    <t>Banca en concreto GRC 21MP 0.55x0.63m Según diseño</t>
  </si>
  <si>
    <t>MALLA ONDULADA GALV. Cal.10 Hueco1 1/2"x1 1/2"</t>
  </si>
  <si>
    <t>Marco+Tapa(Äng+Plat+acero+Conc3.000)Caja 100x100cm</t>
  </si>
  <si>
    <t>ADOQUIN CEMENT PEAT. AMAR-MARRON-SALMON(6X10X20CM</t>
  </si>
  <si>
    <t>TUBO 1 1/2" PVCP - RDE-21L=6M; S/NORMA ICONTEC</t>
  </si>
  <si>
    <t>Módulo tres canecas tipo Barcelona Acero+Soporte</t>
  </si>
  <si>
    <t>Cable Aluminio  N°6 AWG  600 V 75°C</t>
  </si>
  <si>
    <t>ENSAYO DENSIDAD EN TERRENO CON DENSIMETRO</t>
  </si>
  <si>
    <t>ENSAYO DE NUCLEOS DE CONCRETO (ROTURA)</t>
  </si>
  <si>
    <t>ENSAYO DESGASTE MAQUINA DE LOS ANGELES SIN TRITURA</t>
  </si>
  <si>
    <t>ENSAYO compresión de muretes (superior a una un)</t>
  </si>
  <si>
    <t>ENSAYO PESO ESPECIFICO DE ASFALTOS SOLIDOS O LIQUI</t>
  </si>
  <si>
    <t>ENSAYO EXPANSION EN EL APARATO DE LAMBE</t>
  </si>
  <si>
    <t>Codo 45º  PVCP 1 1/4"</t>
  </si>
  <si>
    <t>Adaptador PVCP Macho 1 1/4"S/NORMA ICONTEC</t>
  </si>
  <si>
    <t>ENSAYO HORMIGON ROTURA POR COMPRESION DE CILINDRO</t>
  </si>
  <si>
    <t>TUBO PVC DUCTO  ELECTRICO TIPO DB 3"</t>
  </si>
  <si>
    <t>ENSAYOS DENSIDAD TERRENO DENSIMETRO</t>
  </si>
  <si>
    <t>TEJA DE ZINC ACESCO(3.05X0.80M)Nº10.Cal.33**</t>
  </si>
  <si>
    <t>Luminaria Led Hermetica (2x18W) Sobreponer 120cm</t>
  </si>
  <si>
    <t>MóduloMultifuncional-DiscapReducida(4)Us-SillaRued</t>
  </si>
  <si>
    <t>LÁMINA SEÑAL HGCAL.18(90x120cm)+Vinilo AdhesiBrila</t>
  </si>
  <si>
    <t>LÁMINA SEÑAL HGCAL.18(60x90cm)+Vinilo AdhesiBrilan</t>
  </si>
  <si>
    <t>VELETA(0.08X0.25M)Lam.Cal.18+Impres.Alta+ViniloAdh</t>
  </si>
  <si>
    <t>PINTURA ELECTROSTATICA PARA ANGULO DE 3/4"</t>
  </si>
  <si>
    <t>PORTERIA MOVIL FUTBOL 11  2.50X7.32 ml (SUM)</t>
  </si>
  <si>
    <t>MODULO BALANCÍN CINTURA /PENDULO (IMPORT)</t>
  </si>
  <si>
    <t>MODULO ESPALDA BRAZOS ALTOS S/DISEÑO.IMPORTADO</t>
  </si>
  <si>
    <t>MODULO PIERNAS PRENSA HORIZ.-FLEX. S/DISEÑO</t>
  </si>
  <si>
    <t>MODULO DORSAL PECTORAL DOBLE (Brazos altos)</t>
  </si>
  <si>
    <t>BIOSALUDABLE  MASAJEADOR DE ESPALDA</t>
  </si>
  <si>
    <t>Señal Plano Ubic Parque (0.90x1.20m) 1 cara (PGLH)</t>
  </si>
  <si>
    <t>GIRO DE MANOS ADULTOS/ MAYORES-IDRD(SUM+TRANSP)</t>
  </si>
  <si>
    <t>GIRO CADERA ADULTOS/ MAYORES- DISEÑO-IDRD+TRNSP</t>
  </si>
  <si>
    <t>BARRA DE GIRO TRAVEZAÑO(Tub. Galv.1"e=0.09")Repues</t>
  </si>
  <si>
    <t>SEÑAL ORIENTADOR PLG-V PLANO  GENERAL</t>
  </si>
  <si>
    <t>RED DE FUTBOL  (SEMIPROFESIONAL)</t>
  </si>
  <si>
    <t>??</t>
  </si>
  <si>
    <t>PATAS BANCA  M-30 (UN)</t>
  </si>
  <si>
    <t>TORNILLO  1/4 X 4" (incluye arandela y tuerca seg)</t>
  </si>
  <si>
    <t>Juego Pasamanos Recto Completo(sum+Transporte) **</t>
  </si>
  <si>
    <t>SEÑAL CIVICA SC-80  dos caras (sum)**</t>
  </si>
  <si>
    <t>Señal Civica IDG-S 2 caras  (sumin+transporte)  **</t>
  </si>
  <si>
    <t>Señal civica SC-120  Dos Caras (Sumin+Transporte)</t>
  </si>
  <si>
    <t>Juego columpio doble tipo arnes  4-12 años Cap:2ni</t>
  </si>
  <si>
    <t>Juego de balanceo y rotación 6-12 años Cap:2niños</t>
  </si>
  <si>
    <t>ESTACION AJEDREZ URBANO(EN A. INOX DISEÑO IDRD)</t>
  </si>
  <si>
    <t>MANIJA CAUCHO NEGRO NEOPRENO Ø2" L=15CM-BIOSALUD</t>
  </si>
  <si>
    <t>Tubo Estructural Galv Ø4"2.5mm ASTM A-500Grad-C</t>
  </si>
  <si>
    <t>TUBO CUADRADO 1X1"(2.0mm)ASTM ; GRADO-C A-500</t>
  </si>
  <si>
    <t>ASADOR(Varilla 5/8")DosDandejas+Recolec(1.90x2.50m</t>
  </si>
  <si>
    <t>JUEGO INFANTIL EN MADERA(pino patula inmuniz)</t>
  </si>
  <si>
    <t>Señal  Protección de Manos con Texto 20*25*3mm</t>
  </si>
  <si>
    <t>Señal Entrada Prohi. Personas No Autori. con Texto</t>
  </si>
  <si>
    <t>Señal Prohibido Fumar Con Texto Acrilico 20x25x3mm</t>
  </si>
  <si>
    <t>Señal Riesgo Eléctrico  20x25x3 mm</t>
  </si>
  <si>
    <t>Señal Entrada Prohibida a Personas No Autorizadas</t>
  </si>
  <si>
    <t>Señal Prohibido Fumar   Acrilico20x20x3mm</t>
  </si>
  <si>
    <t>Señal Ruta de Evacuación  Acrilico 20x25x3 mm</t>
  </si>
  <si>
    <t>Señal Extintor con Texto  Acrilico 20x25x3 mm</t>
  </si>
  <si>
    <t>Señal Riesgo EléctricoTexto Acrilico 3 mm(20X25CM)</t>
  </si>
  <si>
    <t>SEÑAL TRIBUNAS 30X1,20    Acrilico 3 mm</t>
  </si>
  <si>
    <t>Poste tensión fortinet; Ø=60mm; e=1.5mm L=2.50M</t>
  </si>
  <si>
    <t>Acoples Sencillo columpio  (Sumin ) **</t>
  </si>
  <si>
    <t>PLATINA 1/8"  media luna r=0.15m</t>
  </si>
  <si>
    <t>Juego Muelle panel lateral trans mas 3años Cap:7añ</t>
  </si>
  <si>
    <t>Juego Muelle panel lateral ludicas mas 2años 2niño</t>
  </si>
  <si>
    <t>Platina   1 1/4"  x 1/8"  x 6.00m **</t>
  </si>
  <si>
    <t>Juego Muelle Panel Lateral forma transporte Cap:2n</t>
  </si>
  <si>
    <t>Juego columpio cesta rotomoldeado 3-12años Cap:5ni</t>
  </si>
  <si>
    <t>Juego Muelle Panel Lateral forma animal Cap:2niños</t>
  </si>
  <si>
    <t>LAMINA Galv. Cal. 28  1 x 2 M.</t>
  </si>
  <si>
    <t>LAMINA ALFAJOR 3/16  - 1.00  x 3.00 - 4.5 mm</t>
  </si>
  <si>
    <t>MESA PLASTICA DEMARACADA TENIS DE MESA PING PONG</t>
  </si>
  <si>
    <t>PINTURA ELECTROSTÁTICA (Sum+Intal) tubo Ø3"</t>
  </si>
  <si>
    <t>BOLARDO  M-61 Bajo enConcreto (Sumin)</t>
  </si>
  <si>
    <t>CAJA DE PASO METALICA  CM (60X60X20CM)</t>
  </si>
  <si>
    <t>SOLDADURA  7018 - 3/16"</t>
  </si>
  <si>
    <t>PORTERIA MOVIL FUTBOL 8  2.0x3.0 mts (SUM)</t>
  </si>
  <si>
    <t>VALLA ESPECIAL 6X3 ( SOLO  BANNER )</t>
  </si>
  <si>
    <t>Columpio en Madera  (3 Puestos)</t>
  </si>
  <si>
    <t>MADERA ESTACONES DE 2,5 MTS DIAM DE 3 Y 4"</t>
  </si>
  <si>
    <t>RUEDA GIRATORIA CARRUSEL SENCILLA(Suminis)</t>
  </si>
  <si>
    <t>RODADERO LARGO  EN ACERO L= 4 mts SUMINISTRO</t>
  </si>
  <si>
    <t>Balancin Tubo Galvanizado 2" x 2.00m **(2 Puestos)</t>
  </si>
  <si>
    <t>TABLERO TRIF PARA 12C Y TOT 5H PUERTA Y CHAPA</t>
  </si>
  <si>
    <t>TUBO  HG-CERRAMIENTO Ø3" e=3.25mm L=6M</t>
  </si>
  <si>
    <t>RutaVida Estac05 BarraFlexionEspalda Tipo-I (sum)</t>
  </si>
  <si>
    <t>CUBIERTA SANDWICH FIBRA Aluzinc. Cal 26 sum</t>
  </si>
  <si>
    <t>TORNILLO HEX G2 ZINC 1/2 X10"+2arandela+tuerca seg</t>
  </si>
  <si>
    <t>TORNILLO HEX G2 1/2"X6"+ARANDELA+TUERCA (ZINC)</t>
  </si>
  <si>
    <t>CONCRETO 2500 PSI (175N)  gravilla fina Gr=1/2"</t>
  </si>
  <si>
    <t>MALLA ESLABONADA CAL.10 HUECO DE 11/2X11/2"</t>
  </si>
  <si>
    <t>HIERRO A-36 Liso/Rect  3/4"</t>
  </si>
  <si>
    <t>ADOQUIN  NAT. 10x20x6 (VEHICULAR LIVIANO)Obra</t>
  </si>
  <si>
    <t>VALLA NORMAS GRAL (.9x1.4m) - CANCHAMUL LIBRE=1M</t>
  </si>
  <si>
    <t>VALLA NORMAS GRAL. (.80x1.20m) -  VESTIER LIBRE=1M</t>
  </si>
  <si>
    <t>VALLA NORMAS GRAL. (.90x1.40m) -  CANCHAS LIBRE=1M</t>
  </si>
  <si>
    <t>VALLA NORMAS GRAL. 2 Caras (1.00x3.00m) - J. INFAN</t>
  </si>
  <si>
    <t>Unión Pvc  Presión- 6"</t>
  </si>
  <si>
    <t>TUBO PRESION RDE-21 Ø6" PVCX6ML S/NORMA ICONTEC</t>
  </si>
  <si>
    <t>UNION PVC 1"  PRESION S(NORMA ICONTEC</t>
  </si>
  <si>
    <t>CADENA GALVANIZADA COLUMPIO-3/8"(1.5-2.0m)</t>
  </si>
  <si>
    <t>REMACHE 3/16  X 1"  caja x 250 un</t>
  </si>
  <si>
    <t>Guaya de acero  5/8" **  Alquitranada</t>
  </si>
  <si>
    <t>CODO 90º  PVCP 6" S/NORMA ICONTEC</t>
  </si>
  <si>
    <t>Bolardo alto en Acero M-63   (suministro)   **</t>
  </si>
  <si>
    <t>TEE PRESION 4" PVC       PAVCO</t>
  </si>
  <si>
    <t>TUBO PRESION RDE-21 Ø4" PVCX6ML S/NORMA ICONTEC</t>
  </si>
  <si>
    <t>Modulo Barra FijaAbdomen Aéreo y Paralela-Gim aire</t>
  </si>
  <si>
    <t>ANTICORROSIVO VERDE OLIVA(CROM. DE ZINC)</t>
  </si>
  <si>
    <t>ARENA  LAVADA DE PEÑA Pozo + transp.</t>
  </si>
  <si>
    <t>Cargue y Descargue Contenedor (40pies)para obra</t>
  </si>
  <si>
    <t>Piso Caucho recicl 13cm (EPDM 1cm+SBR 12cm sum+ins</t>
  </si>
  <si>
    <t>Piso Caucho recicl 12cm (EPDM 1cm+SBR 11cm sum+ins</t>
  </si>
  <si>
    <t>Piso Caucho recicl 11cm (EPDM 1cm+SBR 10cm sum+ins</t>
  </si>
  <si>
    <t>Piso Caucho recicl 9cm (EPDM 1cm+SBR 8cm sum+inst)</t>
  </si>
  <si>
    <t>Piso Caucho recicl 7cm (EPDM 1cm+SBR 6cm sum+inst)</t>
  </si>
  <si>
    <t>Piso Caucho recicl 6cm (EPDM 1cm+SBR 5cm sum+inst)</t>
  </si>
  <si>
    <t>Piso Caucho recicl 5cm (EPDM 1cm+SBR 4cm sum+inst)</t>
  </si>
  <si>
    <t>Piso Caucho recicl 4cm (EPDM 1cm+SBR 3cm sum+inst)</t>
  </si>
  <si>
    <t>Piso Caucho recicl 2cm (EPDM 1cm+SBR 1cm sum+inst)</t>
  </si>
  <si>
    <t>Cadena galvanizada  1/4"  (Sumin) **(1.5-2.00 MT)</t>
  </si>
  <si>
    <t>MALLA ELECTROSOLDADA  ESTANDAR</t>
  </si>
  <si>
    <t>POSTE DE CONC.PRETENS A.P. (12m)RESISTENC:1050Kg</t>
  </si>
  <si>
    <t>Transporte de Contenedor obra(40Pies)Ida y regreso</t>
  </si>
  <si>
    <t>Alquiler de Contenedor para almacende obra(40Pies)</t>
  </si>
  <si>
    <t>Transporte Contenedor Almac obra(20Pies)Ida y regr</t>
  </si>
  <si>
    <t>Alquiler de Contenedor para almacende obra(20Pies)</t>
  </si>
  <si>
    <t>TRANSFORMADOR TRIFASICO 45KVA(440-208/120)Dyn5</t>
  </si>
  <si>
    <t>CARETA PROTECTORA  FACIAL VISOR CLARO</t>
  </si>
  <si>
    <t>LAMINA Galv. Cal. 22  1.22 x 2.44 M.</t>
  </si>
  <si>
    <t>MEZCLADORA DE CONCRETO 2 BULTOS GASOLINA</t>
  </si>
  <si>
    <t>Tapon  roscado HG d=4"Hembra</t>
  </si>
  <si>
    <t>Vigilante Armado + Canino 24 Horas(Obras Parques)</t>
  </si>
  <si>
    <t>PINTURA BITUMINOSA Al.   TEXSA</t>
  </si>
  <si>
    <t>CARBONILLA:60%+TIERRA:20%+ARENA:20%CERNIDA+TRANSP</t>
  </si>
  <si>
    <t>TAPON DE PRUEBA 4"SANITARIO S/NORMA ICONTEC</t>
  </si>
  <si>
    <t>REJILLA PEATONAL DE 29X50X5 (SUM+ TRANSPORTE)</t>
  </si>
  <si>
    <t>EPOXICO MASTER TOP 216  (ANRES TOP 1116) 25KG VERD</t>
  </si>
  <si>
    <t>LAMINA PARA FORMALETA SUPER T(1.53X2.44M)e=9MM</t>
  </si>
  <si>
    <t>RecubrimientoSintetico Canch+Demarc Asfalt(Sum+Ins</t>
  </si>
  <si>
    <t>CAÑAMO (SEDAL)   VER DESCRIPCION TECNICA</t>
  </si>
  <si>
    <t>CERCO ORDINARIO INMUNIZ. X ASPERSIÓN(6X6cm)L=3M</t>
  </si>
  <si>
    <t>Geomalla Fortgrid BX 25 Ahora BX 30  tejida en pol</t>
  </si>
  <si>
    <t>ESCOBA FIBRA PLASTICA DURA MANGO DE MADERA</t>
  </si>
  <si>
    <t>CODO 45° PRESION  PVC 3/4"  S/NORMA ICONTEC</t>
  </si>
  <si>
    <t>TEE UNION MEC PVC (ACUEDUCTO)  ø 3" X 2" X 3"</t>
  </si>
  <si>
    <t>MODULO BAÑOS TIPO CONTENEDOR(20 Ft) IDRD</t>
  </si>
  <si>
    <t>MODULO CAMERINO TIPO CONTENEDOR(20 Ft) IDRD</t>
  </si>
  <si>
    <t>MODULO VENTAS TIPO CONTENEDOR(20 Ft) IDRD</t>
  </si>
  <si>
    <t>Modulo Bicicleta Recumbent-Carga Disposit. Moviles</t>
  </si>
  <si>
    <t>Juego primera infancia   2 a 5 años Cap: 45 niños</t>
  </si>
  <si>
    <t>Juego primera infancia pasadizo 0-6 años Cap:6niño</t>
  </si>
  <si>
    <t>Juego circuito   3 a 14 años Cap: 10 niños</t>
  </si>
  <si>
    <t>Juego red estacion de giros, 5-12 años Cap:37niños</t>
  </si>
  <si>
    <t>Juego balancin doble resorte 2-6 años Cap: 2 niños</t>
  </si>
  <si>
    <t>Juego circuito  mas de 3 años Cap: 35 niños</t>
  </si>
  <si>
    <t>Juego multifuncion escalardeslizar 3-12años Cap:24</t>
  </si>
  <si>
    <t>Juegocuerdas doble piramidal 6-12 años Cap:60niños</t>
  </si>
  <si>
    <t>Juego circuito destrezas mediano +6años Cap:17años</t>
  </si>
  <si>
    <t>Juego Modular tobogan pasamanos  5-12año Cap:30niñ</t>
  </si>
  <si>
    <t>Juego Modular Tobogan Trepador  5-12años Cap:80niñ</t>
  </si>
  <si>
    <t>Juego dinamicoTobogan trepa-escala 5-13año 30niños</t>
  </si>
  <si>
    <t>Juego Inclusivo toboganmusicalconzonadesobra cap25</t>
  </si>
  <si>
    <t>Juego Modulartobogan columpio pasam 5-12 Cap35</t>
  </si>
  <si>
    <t>Juego Modular Tobogan doble botones 5-12año cap45n</t>
  </si>
  <si>
    <t>Juego parque trampolines NacionalZonaABC(Dis+su PN</t>
  </si>
  <si>
    <t>CODO G.RAD. PVC U.M. NORMA NTC 382 90° D=4" RDE 21</t>
  </si>
  <si>
    <t>BancaConEspaldar 240X60X77 tapa en madera Abarco</t>
  </si>
  <si>
    <t>BancaSinEspaldar 240X60X43 tapa en madera Abarco</t>
  </si>
  <si>
    <t>SIKALASTIC 1K Mortero acrílico imper. tanque pisci</t>
  </si>
  <si>
    <t>SIKAFELT FPP 30 (Refuerzo Impermeabilización acrí)</t>
  </si>
  <si>
    <t>Filtro para combustible separador de agua tipo turbina (Racor o similar) - NO USAR.</t>
  </si>
  <si>
    <t>Electroválvulas 1" 120 V  incluyendo By-Pass</t>
  </si>
  <si>
    <t>Cierra Puertas Hidrául LCN Ref Ser 40 40 xp Cromad</t>
  </si>
  <si>
    <t>Barra Antipanico Schlage Ref Von Durpin 98/99 CDRC</t>
  </si>
  <si>
    <t>Cerradura Schlage Ref. Latitude A50pd T.Botón CDRC</t>
  </si>
  <si>
    <t>Cerradura Schlage Ref. LA62 T. Cerrojo Segur. CDRC</t>
  </si>
  <si>
    <t>Cerradura Schlage Ref. Latitude a40s T.Boton CDRC</t>
  </si>
  <si>
    <t>Cerradura Schlage ref Latitude A80pdCromadoMate</t>
  </si>
  <si>
    <t>Cerradura schlage ref C100 ultra sobreponer CDRC</t>
  </si>
  <si>
    <t>Cerradura Steelcraft   Ref Serie SZ</t>
  </si>
  <si>
    <t>PLANTA IP PARA VOZ 500 US 50 CUENT TR  SIP 30 LLA</t>
  </si>
  <si>
    <t>Cable de Cobre HFFR LS 600 V 75 °C CT - 1/0 AWG</t>
  </si>
  <si>
    <t>SUMI E INST DE PLANTA IP P/VOZ  500 USU 50 CU</t>
  </si>
  <si>
    <t>BancaPrefabrConcrSin Espald(L=1.80;A=0.40;H=0.43m)</t>
  </si>
  <si>
    <t>TV 43" 108 cm  43LK5700 FHD Internet  Puerto HDMI</t>
  </si>
  <si>
    <t>FUENTE DE PODER SALIDA MULTICANAL DC: 18 CANALES A</t>
  </si>
  <si>
    <t>Cable de Cobre HFFR LS 600 V 75 °C CT - 2/0 AWG</t>
  </si>
  <si>
    <t>SumBancaIndivConcretotRedondaØ=0.45mH=0.43mCDRC</t>
  </si>
  <si>
    <t>HARD DISK  4TB</t>
  </si>
  <si>
    <t>DVR  CAMARAS 2 MP  32 CANALES  1080P 2MP</t>
  </si>
  <si>
    <t>CAMARA TIPO DOMO 40 MTS VARIFOCAL 1P66 1080P 2MP</t>
  </si>
  <si>
    <t>Cable de Cobre HFFR LS 600 V 75 °C CT - 4/0 AWG</t>
  </si>
  <si>
    <t>Cable de Cobre THHN-THWN 600 V 90 °C – 400 AWG</t>
  </si>
  <si>
    <t>CAMARA TIPO DOMO 40 MTS 2,8 mm IP66 1080P 2MP</t>
  </si>
  <si>
    <t>ACCES POINT  UAP-AC-PRO-E  5GHz y 2.4 GHzUN1</t>
  </si>
  <si>
    <t>CAMARA TIPO DOMO 20 MTS 2,8 mmIP66 1080P 2MP</t>
  </si>
  <si>
    <t>CAMARA TPO BALA 40 MTS 3,6 mm IP66 1080P 2MP</t>
  </si>
  <si>
    <t>CAMARA TPO BALA 80 MTS  3,6 mm IP66 1080P 2MP</t>
  </si>
  <si>
    <t>SWITCH DE NIVEL 3 ADMINISTRABLE 24 PUERTOS</t>
  </si>
  <si>
    <t>CAMARA TPO BALA 40 MTS 2,8 mm IP66 1080P 2MP</t>
  </si>
  <si>
    <t>Luminaria Antiexplosiva  de 40 W grupoas A,B,C  y</t>
  </si>
  <si>
    <t>CAMARA TPO BALA 20 MTS 2,8 mm IP66 1080P 2MP</t>
  </si>
  <si>
    <t>Transferencia automática (2000 Amp, 762 KVA,609KW</t>
  </si>
  <si>
    <t>luminaria de tecnología LED Modullom Maxi 2 modulo</t>
  </si>
  <si>
    <t>Transferencia automática (315 Amperios, 120 KVA, 9</t>
  </si>
  <si>
    <t>Circuit Breaker Monopolar Enchufable 15-50A/10KA</t>
  </si>
  <si>
    <t>CONSOLA DE CONTROL DE ILUMINACIÓN TEATRO</t>
  </si>
  <si>
    <t>Grupo Electrógeno C18 de 800 KVA/60Hz/1800rpm/220V</t>
  </si>
  <si>
    <t>TERMINAL DE CONTROL DE TIEMPO 1500 HUELLAS</t>
  </si>
  <si>
    <t>Celda protecc con seccionador operación b/car SF6</t>
  </si>
  <si>
    <t>Celda de medida en SM6-GBC B, incl dos medidores</t>
  </si>
  <si>
    <t>NSYS3X4320 Tablero INOX S3X 304L 400 x 300 x 200</t>
  </si>
  <si>
    <t>PATCH PAN 48 PUERT CAT 6A INC BAND PORT EQU RACK</t>
  </si>
  <si>
    <t>CABLE ANTIFLAMA DE ALARMA DE INCENDIO 2 x 18 ROJO</t>
  </si>
  <si>
    <t>luminaria SYLVANIA LED HIGH BAY 400 W DL GC 410</t>
  </si>
  <si>
    <t>GABINETE RACK 35U MULTITOMA 8 4 BANDEJAS</t>
  </si>
  <si>
    <t>luminaria SYLVANIA LED HIGH BAY 200 W DL GC 410</t>
  </si>
  <si>
    <t>LUMINARIA SYLVANIA LED REFL SYLVEO 300 W</t>
  </si>
  <si>
    <t>Transfor tiposecoClase H,GrConexDyn5 de 630 KVA,</t>
  </si>
  <si>
    <t>SIRENA DIGITAL MICROPROCESADA Y DIRECCIONABLE</t>
  </si>
  <si>
    <t>LUMINARIA SYLVANIA SYLVANIA LED EMERG R3 2X1 W</t>
  </si>
  <si>
    <t>SENSOR DE HUMO DETECTOR TERMICO ANALOGICO</t>
  </si>
  <si>
    <t>TORNIQUETE PANEL ACCESO INBIOS LECTORES HUELLA</t>
  </si>
  <si>
    <t>CENTRAL CONVENCIONAL 4 ZONAS 2 SALIDAS 1 ALARMA</t>
  </si>
  <si>
    <t>Jgo tres descargadore sobretens oxidometal12kV10KA</t>
  </si>
  <si>
    <t>LUMINARIA SYLVANIA PANEL LED LINEAL ECO 32 W</t>
  </si>
  <si>
    <t>TAPA UN HUECO CON TORNILLOS EXTERIORES MARCADA IG</t>
  </si>
  <si>
    <t>TABLERO TRIFASICO Tsis6-7-8 06 CIRC 250A 10KA</t>
  </si>
  <si>
    <t>TOMA DOBLE CON POLO A TIERRA (2P+T)  PROTEC FALLA</t>
  </si>
  <si>
    <t>TOMACORRIENTE DOBLE CON POLO A TIERRA (2P+T)</t>
  </si>
  <si>
    <t>Equipo de presión preensamblado agua potable  B</t>
  </si>
  <si>
    <t>INTERRUPTOS TRIPLE CONMUTABLE (SIN LUZ PILOTO)</t>
  </si>
  <si>
    <t>UNIDAD AA CASETTE Cap13000-36500-btu/hNominal3TR</t>
  </si>
  <si>
    <t>UNIDAD AA PISOTECHOCap21600-56600-btu/h 4.5.T.R</t>
  </si>
  <si>
    <t>SumBancaindivBConcretoConEspaldarEstruAceroPintCDR</t>
  </si>
  <si>
    <t>Chapeta cuadrada bisagra 90° acero inoxida CDRC</t>
  </si>
  <si>
    <t>Chapeta cuadrada sencilla 90° acero inoxida CDRC</t>
  </si>
  <si>
    <t>Material antivibratorio neolite macizo de 5mm CDRC</t>
  </si>
  <si>
    <t>PERFIL PERLIN NEGRO EN C 150x50 PHR CAL.14</t>
  </si>
  <si>
    <t>Campana Tipo Isla acero inox 1x4x0.8m SAE AISi 304</t>
  </si>
  <si>
    <t>Ducto Lamina galv Cal 18 Flanchado para campana</t>
  </si>
  <si>
    <t>Difusor de suministro 3 vias 15"x15" con Dam Blanc</t>
  </si>
  <si>
    <t>EscaleraGato Retractil+Jaula protector+Escot (S+In</t>
  </si>
  <si>
    <t>TERMOMETRO 3/4"  CDRC</t>
  </si>
  <si>
    <t>Caldera future 2500 incl material acces conex CDRC</t>
  </si>
  <si>
    <t>Tren de gas natural    CDRC</t>
  </si>
  <si>
    <t>SistemaFachadaPisotechoNS25-8+PerfilAlumVid4+4(S/D</t>
  </si>
  <si>
    <t>SistemaFachadaPisotechoNS25-8+PerfilAlumAnoniz(S/D</t>
  </si>
  <si>
    <t>Caldera future 500 incl material acces conex CDRC</t>
  </si>
  <si>
    <t>SistemaCubreLosas+Perfil a la VistaAluminio(S/Desc</t>
  </si>
  <si>
    <t>Tablero eléct control sistemas de extracción BCDRC</t>
  </si>
  <si>
    <t>UNIDAD AA PISOTECHOCap13000-36500-btu/hNominal3TR</t>
  </si>
  <si>
    <t>SUMINISTRO Equipo de presión preensamblado agua de</t>
  </si>
  <si>
    <t>MOTOBOMBA15 HP3600RPM208-230/460VS/EspeciCDRC</t>
  </si>
  <si>
    <t>FiltroArenaØ60"(1500mm)FlanchadoS/EspecificCDRC</t>
  </si>
  <si>
    <t>ValvulaCompuertaVastagoAscendenteØ10"S/EspecifiCDR</t>
  </si>
  <si>
    <t>Cub.Sand.333cAluzilis.poliur.30MMpint2Cara(Sum+Ins</t>
  </si>
  <si>
    <t>Ventana en Aluminio Modular  (S/Descripc.tecn</t>
  </si>
  <si>
    <t>Transporte Material a Obra para Fachadas DANPAL</t>
  </si>
  <si>
    <t>Fachada NM Avanzada Danpal incly Panel 16mm gold</t>
  </si>
  <si>
    <t>M.O. Especializada Fachada DANPAL (Herram+Andamio)</t>
  </si>
  <si>
    <t>INTERRUPTOS SENCILLO CONMUTABLE (SIN LUZ PILOTO)</t>
  </si>
  <si>
    <t>INSTALACION DE GAS Insumo Global S. CRISTOBAL</t>
  </si>
  <si>
    <t>ELEMENTOS EN MAMPOSTERIA Insumo Global CDRC</t>
  </si>
  <si>
    <t>BASURERA RECTANGULAR CONCRETO L=55 cm a 40 H=94 cm</t>
  </si>
  <si>
    <t>CONECTOR TIPO COMPRESION 600A 4/0 AWG 15KV</t>
  </si>
  <si>
    <t>Valvula.Filtro.Motobomba.Intercambia22a26+28VerDes</t>
  </si>
  <si>
    <t>ENVOLVENTES  CDRC</t>
  </si>
  <si>
    <t>ValvulaCompuertaVastagoAscendenteØ8"S/EspecifiCDRC</t>
  </si>
  <si>
    <t>SistemaCloraciónTipoWardenConAutomatizS/EspeciCDRC</t>
  </si>
  <si>
    <t>Freidora(2)Tanques(2)Canastasa GasM-24(46x23x108cm</t>
  </si>
  <si>
    <t>AutoservicioCaliente a Gas M-758 (180x95x120cm)</t>
  </si>
  <si>
    <t>MOTOBOMBA4,5 HP3600RPM208-230/460VS/EspeciCDRC</t>
  </si>
  <si>
    <t>INTERCAMBIADOR DE CALOR(Sumin)S/EspeciCDRC</t>
  </si>
  <si>
    <t>Mesa deTrabajoEsquinDobleSalpicad M-702(69x69x87cm</t>
  </si>
  <si>
    <t>DERIVACION RED AEREA A SUBTERRANEA 11.4KV</t>
  </si>
  <si>
    <t>FiltroArenaØ57"(1447mm)FlanchadoS/EspecificCDRC</t>
  </si>
  <si>
    <t>Diamond brite, acabado de agregados de cuarzo expu</t>
  </si>
  <si>
    <t>BANDEJA PORTACABLE PERFORADA (600MMX150MM)</t>
  </si>
  <si>
    <t>EscaleraSobreponerMarcaAstral3PeldañosInoxS/Especi</t>
  </si>
  <si>
    <t>TuboEstructural A.N. Ø3"  e=2.5mm</t>
  </si>
  <si>
    <t>Unidada extractora de deshumidificación 15900 cfm</t>
  </si>
  <si>
    <t>CIRCUIT BREAKER MONO ENCH GFCI 15-30A/6MA/240V</t>
  </si>
  <si>
    <t>CIRCUIT BREAKER BI ENCH GFCI 15-30A/6MA/240V</t>
  </si>
  <si>
    <t>CIRCUIT BREAKER TRI ENCH 3X15-50A/25KA/240V</t>
  </si>
  <si>
    <t>CIRCUIT BREAKER TRIPOLAR IND 100A/25KA/240V</t>
  </si>
  <si>
    <t>MEDIDOR CORAZA FLEXIBLE TRIFASICO 20-100A</t>
  </si>
  <si>
    <t>Unidad control humedad de 12000 CFM, 50TR + Acceso</t>
  </si>
  <si>
    <t>Accesorios de conexión de 2  1/2"</t>
  </si>
  <si>
    <t>Variador de frecuencia  1 HP</t>
  </si>
  <si>
    <t>Variador de frecuencia  2 HP</t>
  </si>
  <si>
    <t>Lámina de acero galvanizado para ovaloducto con re</t>
  </si>
  <si>
    <t>Chaqueta bocelada en aluminio calibre 0,4 mm para</t>
  </si>
  <si>
    <t>CABLE UTP CATEGORIA 5V- CABLE DE CONTROL TABLERO</t>
  </si>
  <si>
    <t>LED22Cinta LED Linearlight Value Flex protect 1000</t>
  </si>
  <si>
    <t>family  brazos Orientables 90  L=30cm de aluminio</t>
  </si>
  <si>
    <t>LED21Luminaria  tipo lineal Wall washer15X56 - 24°</t>
  </si>
  <si>
    <t>BL2 Luminaria Bolardo Exterior  cortoLED10.8W-1400</t>
  </si>
  <si>
    <t>PU3Luminaria urbana Exterior LED54W-24 LEDS-5453lm</t>
  </si>
  <si>
    <t>PU2Luminaria urbana ExteriorLED54W-24LEDS-5221lm</t>
  </si>
  <si>
    <t>REJILLA SUMINISTRO DOBLE HILERA MODELO L-VH 8"X6"</t>
  </si>
  <si>
    <t>REJILLA SUMINISTRO DOBLE HILERA MODELO L-VH12"X12"</t>
  </si>
  <si>
    <t>REJILLA EXTRACCION ALETA FIJA A 0° MOD L-BG 48X8</t>
  </si>
  <si>
    <t>REJILLA DE RETORNO TIPO CUBO MOD L-RA-AG 14"x14"</t>
  </si>
  <si>
    <t>REJILLA DE RETORNO TIPO CUBO MOD L-RA-AG 12"x10"</t>
  </si>
  <si>
    <t>REJILLA DE RETORNO TIPO CUBO MOD L-RA-AG 10"x10"</t>
  </si>
  <si>
    <t>REJILLA DE SUMINISTRO DOBLE HILERA MODELO L-VH CON</t>
  </si>
  <si>
    <t>PU1Luminaria urbana Exterior LED54W-24 LEDS-5</t>
  </si>
  <si>
    <t>EM5Luminaria 370 x 243x191-Flujo Luminoso 2070lm</t>
  </si>
  <si>
    <t>EM4Luminaria 328 x 125 x 57- Flujo Luminoso200lm.</t>
  </si>
  <si>
    <t>EM1Luminaria de emergencia 142 x 142 x 39 - Flujo</t>
  </si>
  <si>
    <t>REJILLA DE RETORNO ALETA FIJA CON DAMPER 10"X4"</t>
  </si>
  <si>
    <t>EM2Luminaria 142 x 142 x 39 - Flujo 170lm 2 LEDx3W</t>
  </si>
  <si>
    <t>PR3Luminaria LED Optica (2259) Simetrica 322W-144</t>
  </si>
  <si>
    <t>REJILLA DE RETORNO ALERTA FIJA CON DAMPER 10"X6"</t>
  </si>
  <si>
    <t>PR1LEDOptica (5147)Extensiva310W-144LEDS-33.68lm</t>
  </si>
  <si>
    <t>RejillasExtracTipoAletaFijaConDamper6"X16"S/Especi</t>
  </si>
  <si>
    <t>REJILLA DE SUMINSTRO DOBLE ALETA CON DAMPER 12"X8"</t>
  </si>
  <si>
    <t>RejillasExtracTipoAletaFijaConDamper6"X12"S/Especi</t>
  </si>
  <si>
    <t>DRX150Driver de ULP150  para LED 150W de 6.3Amp</t>
  </si>
  <si>
    <t>RejillasExtracTipoAletaFijaConDamper4"X4"S/Especif</t>
  </si>
  <si>
    <t>DERIVADOR DE REFRIGERANTE VARIABLE TIPO T-JOINT CA</t>
  </si>
  <si>
    <t>DERIVADOR DE REFRIGERANTE VARIABLE TIPO Y-JOINT CA</t>
  </si>
  <si>
    <t>DL1Luminaria tipo Downlight redondo LED 7.9W 721lm</t>
  </si>
  <si>
    <t>DL2  Ø 19 cm x h 21 cm (Ref CALISTO 2B)</t>
  </si>
  <si>
    <t>LED20NW 7PCB -1R x 2200lm Longitud 3.96m - 98.4W</t>
  </si>
  <si>
    <t>LED18 63.2W 4000K  NW 4PCB -1R x 2200lm-2271mm</t>
  </si>
  <si>
    <t>Uvo Ruso/Cissus Rhombofolia Ellen Danica-Jardinera</t>
  </si>
  <si>
    <t>POSTENSADO PARA PUENTES DE CONEXION CDRC</t>
  </si>
  <si>
    <t>POSTENSADO PARA VIGAS DE FACHADA CDRC</t>
  </si>
  <si>
    <t>PerfilEstructuralAcero1 1/2"x 1 1/2"x1.5mm6mS/Espe</t>
  </si>
  <si>
    <t>Lino Variedad(Lino Morado)/Phormium Crimson Devil</t>
  </si>
  <si>
    <t>EstanteriaGimnasioTubularMallaMetalicaM12S/Especif</t>
  </si>
  <si>
    <t>LED17  31,6W 4000K  NW 2PCB -1R x 2200lm- 1145mm</t>
  </si>
  <si>
    <t>LED16 110,6W 4000K  NW 7PCB -1R x 2200lm-3960mm</t>
  </si>
  <si>
    <t>PerfilEstructuralAcero2"x2"x1mm-6mS/Especificación</t>
  </si>
  <si>
    <t>LED15 142,2W 4000K  NW 9PCB -1R x 2200lm 5086mm</t>
  </si>
  <si>
    <t>LED14 15.8W 4000K  NW 1PCB -1R x 2200lm -582mm</t>
  </si>
  <si>
    <t>LED13NW 3PCB -1R x 2200lm  1.70m - 42,9W - 4000K</t>
  </si>
  <si>
    <t>MallaMetalScreenHD40H.DouglasoEquivaleS/Especifica</t>
  </si>
  <si>
    <t>LED12 158W 4000K  NW 10PCB -1R x 2200lm Longitud</t>
  </si>
  <si>
    <t>PROTECTOR DE ESTACION MANUAL DE ALARMA</t>
  </si>
  <si>
    <t>LED11 Cinta LED LINEARlight Flex Shrort pitch 9.6W</t>
  </si>
  <si>
    <t>NICHO PARA REFLECTOR PISCINA CONCR PoloTierra CDRC</t>
  </si>
  <si>
    <t>LED10  DUNA LED 1x1.2 35W112lm/w3900lm 120-277V</t>
  </si>
  <si>
    <t>TABLERO DE FUERZA Y CONTROL TEFC -AA-0, INCLUYE BA</t>
  </si>
  <si>
    <t>LED9 79W - 4000k 5PCB-1R x 2200lm Longitud  2859mm</t>
  </si>
  <si>
    <t>VARIADOR DE FRECUENCIA PARA MOTOR DE 10 HP @ 220/3</t>
  </si>
  <si>
    <t>EQUIPO MINISPLIT INVERTER MS-01 CAPACIDAD 18.000 B</t>
  </si>
  <si>
    <t>UNIDAD CONDENSADORA INVERTER 24.000 BTU/H"S-</t>
  </si>
  <si>
    <t>LED8 63.2W - 4000k 4PCB-1R x 2200lm-  2293mm</t>
  </si>
  <si>
    <t>UNIDAD FANCOIL  ALTA PRESION UMA-05 Y UMA-06 CAPAC</t>
  </si>
  <si>
    <t>LED6  31,6W 4000k 2PCB-1R x 2200lm Longitud  1161m</t>
  </si>
  <si>
    <t>UNIDAD FANCOIL  MEDIA PRESION UMA-08 CAPACIDAD 54.</t>
  </si>
  <si>
    <t>LED5 15.8W 4000k 1PCB-1R x 2200lm Longitud  595mm</t>
  </si>
  <si>
    <t>UNIDAD FANCOIL  MEDIA PRESION UMA-04 CAPACIDAD 30.</t>
  </si>
  <si>
    <t>SOPORTERIA EN ACERO INOXIDABLE TIPO MECANO-10"PO</t>
  </si>
  <si>
    <t>Soldadura  grandes diametros PVC-P-RDE-21Ø10"</t>
  </si>
  <si>
    <t>UNIDAD FANCOIL  MEDIA PRESION UMA-01 Y UMA-02 CAPA</t>
  </si>
  <si>
    <t>LimpiadorGrandesDiametrosPVC-P-RDE-21Ø10"Perim.PO</t>
  </si>
  <si>
    <t>BarandaPiscinaPerfilTubularCristalTempladoS/Especi</t>
  </si>
  <si>
    <t>LED4 126.4W 4000K  NW 8PCB -1R x 2200lm Longitud</t>
  </si>
  <si>
    <t>CONDENSADORA UCON-02 BOMBA DE CALOR CAPACIDAD 48.0</t>
  </si>
  <si>
    <t>LED3 LED 79W 4000K  NW 5PCB -1R x 2200lm- 2834mm</t>
  </si>
  <si>
    <t>PasamanosBancasPlatinasMetal2"x5/16"H=0.45mS/Espec</t>
  </si>
  <si>
    <t>PANEL DE ALARMA DE INCENDIOS,+TAB+ CONEX+FIJ+IMP</t>
  </si>
  <si>
    <t>Luminaria para suspenderLED47,4W 4000K NW3PCB -1R</t>
  </si>
  <si>
    <t>PasamanosVidrioTempladoRemateSupInoxH=0.90mS/Espec</t>
  </si>
  <si>
    <t>PasamanosAncladoPlatinasMetalH=1.10 - 0.90mS/Espec</t>
  </si>
  <si>
    <t>VENTILADOR CENTRÍFUGO OIDO SENCILLO VE-PI-02 Y VE-</t>
  </si>
  <si>
    <t>Luminaria con difusor cilindricLEDNW2PCB-1Rx2200lm</t>
  </si>
  <si>
    <t>PasamanosEscaleraPlatinasMetalicasH=1mS/Especifica</t>
  </si>
  <si>
    <t>PasamanosRecto/InclinadoPlatinaTubularH=1mS/Especi</t>
  </si>
  <si>
    <t>VENTILADOR CENTRÍFUGO OIDO SENCILLO VE-PI-01 MODEL</t>
  </si>
  <si>
    <t>UNIDAD DE VENTILACION VI-PI-01 22.500 CFM @ 1.50"</t>
  </si>
  <si>
    <t>UNIDAD DE VENTILACION VI-04 1.800 CFM @ 1.30" C.A.</t>
  </si>
  <si>
    <t>UNIDAD DE VENTILACION VI-03 1.564 CFM @ 1.78" C.A.</t>
  </si>
  <si>
    <t>UNIDAD DE VENTILACION VI-02 2.340 CFM @ 1.63" C.A.</t>
  </si>
  <si>
    <t>VENTILADOR EN LINEA HELICOCENTRIFUGO  VI-01 1025 R</t>
  </si>
  <si>
    <t>VENTILADOR EN LINEA HELICOCENTRIFUGO  VE-12 242 CF</t>
  </si>
  <si>
    <t>VENTILADOR EN LINEA HELICOCENTRIFUGO  VE-11 868 CF</t>
  </si>
  <si>
    <t>VENTILADOR EN LINEA HELICOCENTRIFUGO  VE-08  1019</t>
  </si>
  <si>
    <t>CAJA DE VENTILACION EN LINEA CENTRIFUGO ALETAS IN</t>
  </si>
  <si>
    <t>Loseta concreto HPC, con grabado en bajo relieve d</t>
  </si>
  <si>
    <t>Letras en lámina HR de 6mm corte laser, Estructura</t>
  </si>
  <si>
    <t>Elemento marcación lámina galv 2mm 0,40 x1.6 x0.15</t>
  </si>
  <si>
    <t>Elemento marcación lámina galvani 2mm 0,42 x 0,1 m</t>
  </si>
  <si>
    <t>totem lámina HR de 9mm Dimensiones: 0,80 x 2,90m.</t>
  </si>
  <si>
    <t>COLUMNAS RECT+PANTALLAS Y MUROS OCRE VISTOS</t>
  </si>
  <si>
    <t>SISTEMA CFP TIPO II 67602-00 DE CUB-PISCINAS</t>
  </si>
  <si>
    <t>Equipos,Elementos y Accesorios para Piscinas CDRC</t>
  </si>
  <si>
    <t>ascensor pasaje-675 k -2 paradas -9-PasajerosCRDC</t>
  </si>
  <si>
    <t>Suministro,Siembra yMtoEspecMenoresyCubiertaVerde</t>
  </si>
  <si>
    <t>Suministro,Siembre y MtoEspecMenoresyTaludes Ext</t>
  </si>
  <si>
    <t>Sumin+Siembra y MtoEspecMayores(Arboles-Palmas)</t>
  </si>
  <si>
    <t>Zocalo gres Sanit rs70 de alfa 24.5x0.09x0.09-CRDC</t>
  </si>
  <si>
    <t>DIFUSOR DE SUMINISTRO PARA GRANDES ALTURA DE 800 M</t>
  </si>
  <si>
    <t>Zocalo pref m-caña c- verde de Roca o Equiva CRDC</t>
  </si>
  <si>
    <t>REJILLA DE RETORNO TIPO CUBO 24"X24" CON DAMPER</t>
  </si>
  <si>
    <t>REJILLA SUMINSTRO 1 ALETA MOVIL 835X225 MM + DAMPE</t>
  </si>
  <si>
    <t>REJILLA SUMINSTRO 1 ALETA MOVIL 835X325 MM + DAMPE</t>
  </si>
  <si>
    <t>REJILLA LINEAL DE RETORNO 12"X60" CON PLENUM</t>
  </si>
  <si>
    <t>REJILLA DE SUMINSTRO DOBLE ALETA CON DAMPER 8"X4"</t>
  </si>
  <si>
    <t>REJILLA DE SUMINSTRO DOBLE ALETA CON DAMPER 8"X8"</t>
  </si>
  <si>
    <t>REJILLA DE SUMINSTRO DOBLE ALETA CON DAMPER 10"X8"</t>
  </si>
  <si>
    <t>PuertaVentanaPV-27(4.98x3.2m)(Sum+Inst)S/Especific</t>
  </si>
  <si>
    <t>PuertaVentanaPV-25(1.5x3.0m)(Sum+Inst)S/Especifica</t>
  </si>
  <si>
    <t>PuertaVentanaPV-24(17.41x3.0m)(Sum+Inst)S/Especif</t>
  </si>
  <si>
    <t>REJILLA DE SUMINSTRO DOBLE ALETA CON DAMPER 16"X8"</t>
  </si>
  <si>
    <t>PuertaVentanaPV-23(15.56x2.1m)(Sum+Inst)S/Especif</t>
  </si>
  <si>
    <t>PuertaVentanaPV-22(11.7x3.0m)(Sum+Inst)S/Especific</t>
  </si>
  <si>
    <t>DIFUSOR SUMINISTRO 4 VÍAS CON DAMPER DE 15"X12"</t>
  </si>
  <si>
    <t>DIFUSOR SUMINISTRO 4 VÍAS CON DAMPER DE 12"X9"</t>
  </si>
  <si>
    <t>DIFUSOR SUMINISTRO 4 VÍAS CON DAMPER DE 9"X9"</t>
  </si>
  <si>
    <t>REJILLA TIPO PERSIANA CON MALLA MOSQ PLAST 30"X24"</t>
  </si>
  <si>
    <t>PuertaVentanaPV-21(3.5x10.99m)(Sum+Inst)S/Especifi</t>
  </si>
  <si>
    <t>PuertaVentanaPV-20(35.35x12.63m)(Sum+Inst)S/Especi</t>
  </si>
  <si>
    <t>PuertaVentanaPV-19(4.01x2.5m)(Sum+Inst)S/Especific</t>
  </si>
  <si>
    <t>PuertaVentanaPV-18(4.0x2.5m)(Sum+Inst)S/Especifica</t>
  </si>
  <si>
    <t>PuertaVentanaPV-17(6.0x2.5m)(Sum+Inst)S/Especifica</t>
  </si>
  <si>
    <t>PuertaVentanaPV-16(4.07x2.5m)(Sum+Inst)S/Especific</t>
  </si>
  <si>
    <t>PuertaVentanaPV-15(36x6.75m)(Sum+Inst)S/Especifica</t>
  </si>
  <si>
    <t>REJILLA DE RETORNO ALETA FIJA CON DAMPER 8"X4"</t>
  </si>
  <si>
    <t>REJILLA DE RETORNO ALETA FIJA CON DAMPER 6"X6"</t>
  </si>
  <si>
    <t>SuminBancaPrefabConcreEspaldL:1.8mA:0.5mH:0.87CDRC</t>
  </si>
  <si>
    <t>VentanaV-69(14.11x1.55m)TubularAcero(Sum+Inst)S/Es</t>
  </si>
  <si>
    <t>REJILLA DE RETORNO ALETA FIJA CON DAMPER 8"X8"</t>
  </si>
  <si>
    <t>VentanaV-68(4.86x3.0m)MetalDoblePerf(Sum+Ins)S/Esp</t>
  </si>
  <si>
    <t>REJILLA DE RETORNO ALETA FIJA CON DAMPER 10"X6"</t>
  </si>
  <si>
    <t>VentanaV-67(3.32x3.0m)MetalDoblePerf(Sum+Ins)S/Esp</t>
  </si>
  <si>
    <t>VentanaV-66(3.55x3.0m)MetalDoblePerf(Sum+Ins)S/Esp</t>
  </si>
  <si>
    <t>VentanaV-65(37.09x2.7m)TubularAcero(Sum+Inst)S/Esp</t>
  </si>
  <si>
    <t>VentanaV-64(3.22x3.6m)TubularAcero(Sum+Inst)S/Espe</t>
  </si>
  <si>
    <t>VentanaV-63(8x2.74m)TubularAcero(Sum+Inst)S/Especi</t>
  </si>
  <si>
    <t>VentanaV-62(11x3.17m)TubularAcero(Sum+Inst)S/Espec</t>
  </si>
  <si>
    <t>VentanaV-61(1.5x1.81m)TubularAcero(Sum+Inst)S/Espe</t>
  </si>
  <si>
    <t>VentanaV-60(6.0x1.8m)TubularAcero(Sum+Inst)S/Espec</t>
  </si>
  <si>
    <t>VentanaV-59(4.34x1.8m)TubularAcero(Sum+Inst)S/Espe</t>
  </si>
  <si>
    <t>VentanaV-58(2.5x2.25m)TubularAcero(Sum+Inst)S/Espe</t>
  </si>
  <si>
    <t>VentanaV-57(8.0x2.25m)TubularAcero(Sum+Inst)S/Espe</t>
  </si>
  <si>
    <t>VentanaV-56(3.0x1.65m)TubularAcero(Sum+Inst)S/Espe</t>
  </si>
  <si>
    <t>VentanaV-55(6.5x2.25m)TubularAcero(Sum+Inst)S/Espe</t>
  </si>
  <si>
    <t>VentanaV-54(4.0x2.10m)TubularAcero(Sum+Inst)S/Espe</t>
  </si>
  <si>
    <t>VentanaV-53(4.5x1.80m)TubularAcero(Sum+Inst)S/Espe</t>
  </si>
  <si>
    <t>VentanaV-52(2.51x2.26m)TubularAcero(Sum+Inst)S/Esp</t>
  </si>
  <si>
    <t>baldosa de grano verde eco kristal montaña 30 x 30</t>
  </si>
  <si>
    <t>PuertaVentanaPV-013(1.40*3.20)Perf.Alum-S/Especif</t>
  </si>
  <si>
    <t>VentanaV-51(2.97x1.6m)TubularAcero(Sum+Inst)S/Espe</t>
  </si>
  <si>
    <t>VentanaV-50(6.0x1.0m)TubularAcero(Sum+Inst)S/Espe</t>
  </si>
  <si>
    <t>VentanaV-49(3x1.6m)TubularAcero(Sum+Inst)S/Especi</t>
  </si>
  <si>
    <t>VentanaV-48(3.5*10.53m)MuroCortina(Sum+Inst)S/Espe</t>
  </si>
  <si>
    <t>VentanaV-47(3.5*11.04m)MuroCortina(Sum+Inst)S/Espe</t>
  </si>
  <si>
    <t>VentanaV-46(37*6.77m)MuroCortina(Sum+Inst)S/Espec</t>
  </si>
  <si>
    <t>VentanaV-45(37*7.93m)MuroCortina(Sum+Inst)S/Espec</t>
  </si>
  <si>
    <t>VentanaV-44(37*10.53m)MuroCortina(Sum+Inst)S/Espec</t>
  </si>
  <si>
    <t>VentanaV-42(24.82*3m)Perf.Metal(Sum+Inst)S/Especif</t>
  </si>
  <si>
    <t>VentanaV-41(19.63*3m)Perf.Metal(Sum+Inst)S/Especif</t>
  </si>
  <si>
    <t>piso bamboo supreme natural Hunter Douglas CDRC</t>
  </si>
  <si>
    <t>VentanaV-040(8.9*3m)Perf.Metal(Sum+Inst)S/Especifi</t>
  </si>
  <si>
    <t>PuertaTipoV(2x2.5m)LamAlaPrefa(Sumin+Instal)S/Desc</t>
  </si>
  <si>
    <t>PuertaTipoT(1x2.5m)LamAlaPrefa(Sumin+Instal)S/Desc</t>
  </si>
  <si>
    <t>PuertaTipoS(1.6x2.3m)AlasPivot(Sumin+Instal)S/Des</t>
  </si>
  <si>
    <t>PuertaTipoR(5.23x2.3m)AlasPivot(Sumin+Instal)S/Des</t>
  </si>
  <si>
    <t>PuertaTipoQ(3.6x2.3m)AlasPivot(Sumin+Instal)S/Desc</t>
  </si>
  <si>
    <t>PuertaTipoP(4.8x2.3m)AlasPivot(Sumin+Instal)S/Desc</t>
  </si>
  <si>
    <t>PuertaTipoO(1.2x2.5m)LamCal18(Sumin)S/Descripción</t>
  </si>
  <si>
    <t>PuertaVentanaPV-010(37.00*4.85)Perf.Alum-S/Especif</t>
  </si>
  <si>
    <t>PuertaTipoÑ(2.0x2.5m)LamCal18(Sumin)S/Descripción</t>
  </si>
  <si>
    <t>PuertaTipoN(2.08x3.15m)LamCal18(Sumin)S/Descripció</t>
  </si>
  <si>
    <t>PuertaTipoM(0.9x2.14m)LamCal18(Sumin)S/Descripción</t>
  </si>
  <si>
    <t>PuertaTipoL1.L2(0.9x2.10m)LamCal18(Sum)S/Descripc</t>
  </si>
  <si>
    <t>PuertaTipoK1.K2(0.9x2.10m)LamCal18(Sum)S/Descripc</t>
  </si>
  <si>
    <t>PuertaTipoJ1.J2(1.10x3.0m)LamCal18(Sum)S/Descripci</t>
  </si>
  <si>
    <t>PuertaTipoI(1.10x3.0m)LamCal18(Sum)S/Descripción</t>
  </si>
  <si>
    <t>PuertaTipoH(1.10x3.3m)LamCal18(Sum)S/Descripción</t>
  </si>
  <si>
    <t>PuertaTipoG(0.9x3m)LamCal18(Sum)S/Descripción</t>
  </si>
  <si>
    <t>PuertaTipoF1.F2(0.9x3m)LamCal18(Sum)S/Descripció</t>
  </si>
  <si>
    <t>PuertaTipoE1.E2(0.9x3m)LamCal18(Sum)S/Descripción</t>
  </si>
  <si>
    <t>PuertaTipoD1.D2(0.9x3.3m)LamCal18(Sum)S/Descripció</t>
  </si>
  <si>
    <t>SENSOR DE TEMPERATURA DE ZONA 0-12 Amp</t>
  </si>
  <si>
    <t>PuertaTipoc1.C2(0.9x3.3m)LamCal18(Sum)S/Descripció</t>
  </si>
  <si>
    <t>SENSOR DE TEMPERATURA Y HUMEDAD NETA EXTERIOR</t>
  </si>
  <si>
    <t>PuertaTipoB1.B2(0.9x3.3m)LamCal18+Alas(Sum)S/Descr</t>
  </si>
  <si>
    <t>PuertaTipoA(17.60x4.85)Riel+Alas(Sum+Ins)S/Descrip</t>
  </si>
  <si>
    <t>Excavacion barretes / pantallas Ø0.40m +bento CDRC</t>
  </si>
  <si>
    <t>Excavacion pilotes Ø0.70m tornillo cont+bento CDRC</t>
  </si>
  <si>
    <t>Excavacion pilotes Ø0.60m tornillo cont+bento CDRC</t>
  </si>
  <si>
    <t>Excavacion pilotes Ø0.40m tornillo cont+bento CDRC</t>
  </si>
  <si>
    <t>PuertaVentanaPV-012(5.78*3.20)Perf.Alum-S/Especif</t>
  </si>
  <si>
    <t>PuertaVentanaPV-011(24.00*4.85)Perf.Alum-S/Especi</t>
  </si>
  <si>
    <t>PuertaVentanaPV-009(37.00*4.85)Perf.Alum-S/Especif</t>
  </si>
  <si>
    <t>PuertaVentanaPV-008(6.31*4.95)Perf.Alum-S/Especifi</t>
  </si>
  <si>
    <t>PuertaVentanaPV-007(9.45*3.20)Perf.Alum-S/Especifi</t>
  </si>
  <si>
    <t>PuertaVentanaPV-006(1.68*3.20)Perf.Alum-S/Especifi</t>
  </si>
  <si>
    <t>PuertaVentanaPV-005(4.44*2.40)Perf.Alum-S/Especifi</t>
  </si>
  <si>
    <t>PuertaVentanaPV-004(1.40*2.40)Perf.Alum-S/Especifi</t>
  </si>
  <si>
    <t>PuertaVentanaPV-003(7.55*4.95)Perf.Alum-S/Especifi</t>
  </si>
  <si>
    <t>PuertaVentanaPV-002(1.40*2.40)Perf.Alum-S/Especifi</t>
  </si>
  <si>
    <t>PuertaVentanaPV-001(3.50*3.20)Perf.Alum-S/Especifi</t>
  </si>
  <si>
    <t>VentanaV-070(38.90*VARIABLEPerf.Alum-S/Especificac</t>
  </si>
  <si>
    <t>VentanaV-030/072(2.00*1.20)AcusticaPerf.Alum-S/Esp</t>
  </si>
  <si>
    <t>MESA DE TRABAJO LAVADO TIPO SOBRE PARED</t>
  </si>
  <si>
    <t>VentanaV-029(7.19*4.43)Perf.Aluminio-S/Especificac</t>
  </si>
  <si>
    <t>VentanaV-028(7.47*4.43)Perf.Aluminio-FontnarS/Esp</t>
  </si>
  <si>
    <t>VentanaV-027(8.53*3.20)Perf.Aluminio-FontnarS/Esp</t>
  </si>
  <si>
    <t>VentanaV-026(9.68*3.20)Perf.Aluminio-FontnarS/Esp</t>
  </si>
  <si>
    <t>VentanaV-025(4.15*3.20)Perf.Aluminio-FontnarS/Esp</t>
  </si>
  <si>
    <t>VentanaV-024(19.56*3.20)Perf.Aluminio-FontnarS/Esp</t>
  </si>
  <si>
    <t>VentanaV-023(6.80*3.20)Perf.Aluminio-FontnarS/Esp</t>
  </si>
  <si>
    <t>VentanaV-022(1.64*3.20)Perf.Aluminio-FontnarS/Esp</t>
  </si>
  <si>
    <t>VentanaV-021(4.78*3.20)Perf.Aluminio-FontnarS/Esp</t>
  </si>
  <si>
    <t>VentanaV-020(8.48*3.20)Perf.Aluminio-FontnarS/Esp</t>
  </si>
  <si>
    <t>VentanaV-019(3.40*3.20)Perf.Aluminio-FontnarS/Esp</t>
  </si>
  <si>
    <t>BALDOSA GRANO FIRENZA FONDO HABANA 30X30 Brush</t>
  </si>
  <si>
    <t>VentanaV-018(5.50*3.20)Perf.Aluminio-FontnarS/Esp</t>
  </si>
  <si>
    <t>VentanaV-017(6.35*3.20)Perf.Aluminio-FontnarS/Esp</t>
  </si>
  <si>
    <t>VentanaV-016(7.46*3.20)Perf.Aluminio-FontnarS/Esp</t>
  </si>
  <si>
    <t>VentanaV-015(6.80*3.20)Perf.Aluminio-FontnarS/Esp</t>
  </si>
  <si>
    <t>VentanaV-014(12.60*3.20)Perf.Aluminio-FontnarS/Esp</t>
  </si>
  <si>
    <t>VentanaV-013(0.45*3.20)Perf.Aluminio-FontnarS/Espe</t>
  </si>
  <si>
    <t>TABLERO FUERZA Y CONTROL VENTILADORES P2 TEFC -02</t>
  </si>
  <si>
    <t>TABLERO FUERZA Y CONTROL VENTILADORES P1  TEFC-01</t>
  </si>
  <si>
    <t>VARIADOR DE FRECUENCIA PARA MOTOR DE 1.5 HP @ 220/</t>
  </si>
  <si>
    <t>TARJETA CONTROL REFRIGERANTE VAR PARA VENTILADOR</t>
  </si>
  <si>
    <t>SENSOR DE TEMPERATURA DE ZONA PARA EQUIPOS DE REFR</t>
  </si>
  <si>
    <t>CONTROL CENTRALIZADO CON PANTALLA TACTIL</t>
  </si>
  <si>
    <t>ACOPLES Y ACCESORIOS CONEXIÓN TUBERÍA</t>
  </si>
  <si>
    <t>BASE EN ÁNGULO PARA UNIDAD CONDENSADORA</t>
  </si>
  <si>
    <t>EQUIPO MINISPLIT TIPO FAN COIL OCULTO INVERTER MS-</t>
  </si>
  <si>
    <t>VentanaV-011(20.13*VARIABLE)Perf.Aluminio-FontnarS</t>
  </si>
  <si>
    <t>VentanaV-010(3.87*4.95m)Perf.Aluminio-FontnarS/Es</t>
  </si>
  <si>
    <t>Transformador trifasico tipo seco 20 KVA 440/208/1</t>
  </si>
  <si>
    <t>VentanaV-009(6.53*4.95m)Perf.Aluminio-FontnarS/Es</t>
  </si>
  <si>
    <t>VentanaV-008(15.55*3.20m)Perf.Aluminio-FontnarS/Es</t>
  </si>
  <si>
    <t>VentanaV-007(16.20*3.20m)Perf.Aluminio-FontnarS/Es</t>
  </si>
  <si>
    <t>VentanaV-006(7.00*3.20m)Perf.Aluminio-FontnarS/Esp</t>
  </si>
  <si>
    <t>VentanaV-005(3.97*3.20m)Perf.Aluminio-FontnarS/Esp</t>
  </si>
  <si>
    <t>VentanaV-004(3.00*3.20m)Perf.Aluminio-FontnarS/Esp</t>
  </si>
  <si>
    <t>VentanaV-003(2.77*3.20m)Perf.Aluminio-FontnarS/Es</t>
  </si>
  <si>
    <t>VARIADOR DE FRECUENCIA PARA MOTOR DE 15 HP @ 220/3</t>
  </si>
  <si>
    <t>Cristal 5+6+prlícula Lucernarios ycubiertas(Sum+In</t>
  </si>
  <si>
    <t>Cubierta Teja SanducheAcero Galv.Cal.26+lana roca</t>
  </si>
  <si>
    <t>UNIDAD EVAPORADORA DE PARED REFRIGERANTE VARIABLE</t>
  </si>
  <si>
    <t>BANDEJA DE CONDENSADOS AISLADA EN LÁM GALV</t>
  </si>
  <si>
    <t>CONDENSADORA UCON-01 SOLO FRIO CAPACIDAD 240.000 B</t>
  </si>
  <si>
    <t>VENTILADOR DE EXTRACCIÓN TIPO HONGO DE DESCARGA VE</t>
  </si>
  <si>
    <t>BASES ANTIVIBRATORIAS CON RESORTE Y NEOPRENO</t>
  </si>
  <si>
    <t>VENTILADOR EN LINEA HELICOCENTRIFUGO INSTALACION E</t>
  </si>
  <si>
    <t>VENTILADOR EN LINEA HELICOCENTRIFUGO  VE-10A Y VE-</t>
  </si>
  <si>
    <t>CAJA VENTILADOR CENTRÍFUGO EN LINEA VE-09 1100 RPM</t>
  </si>
  <si>
    <t>VENTILADOR EN LINEA HELICOCENTRIFUGO VE-07 405CFM</t>
  </si>
  <si>
    <t>VENTILADOR EN LINEA HELICOCENTRIFUGO  VE-05C 296 C</t>
  </si>
  <si>
    <t>VENTILADOR EN LINEA HELICOCENTRIFUGO VE-05A Y VE-0</t>
  </si>
  <si>
    <t>CAJA DE VENTILACION EN LINEA CENTRIFUGO ALETAS INC</t>
  </si>
  <si>
    <t>SUMINISTRO DE ROCIADOR  TIPO UPRIGHT K=11,2  - QR</t>
  </si>
  <si>
    <t>VENTILADOR EN LINEA HELICOCENTRIFUGO VE-02A Y VE-0</t>
  </si>
  <si>
    <t>SUMINISTRO DE EQUIPO DE CALDERAS - INCLUYE BOMBAS,</t>
  </si>
  <si>
    <t>EQUIPO DE PRESIÓN COMPUESTO POR DOS BOMBAS 10 HP C</t>
  </si>
  <si>
    <t>UNION A. INOX TIPO 304L 150 LB ROSCAR 1 1/2"</t>
  </si>
  <si>
    <t>Codo G.Rad.PVC90°Tipo U.M.Ø2" (Sumini+Instalac)</t>
  </si>
  <si>
    <t>U de Remate L:5.85 Dekoceiling pvc Arkos  o Equiv</t>
  </si>
  <si>
    <t>Conector L:5.85-H Dekoceiling pvc de Arkos o equiv</t>
  </si>
  <si>
    <t>Teja Dekoceiling pvc 7mmBlanco Arkos o equivalente</t>
  </si>
  <si>
    <t>BOMBAS EYECTORAS CON H = 6.26M Y Q=3.0 L/S</t>
  </si>
  <si>
    <t>CAÑUELA POLIURETANO E=1" RECUB. PAPEL KRAFT 2 1/2"</t>
  </si>
  <si>
    <t>MuebleAlmacenamientoSalon Gimnasio-M-29(5.43x0.45)</t>
  </si>
  <si>
    <t>MuebleAlmacenamientoBibilioteca-M-28(10.30x2.40m)S</t>
  </si>
  <si>
    <t>EQUIPO DE VENTILACIÓN MEC 38..000 CFM @0.4 INWG</t>
  </si>
  <si>
    <t>MuebleAlmacenamientoSalónKarate-M-27(7.05x2.40m)S/</t>
  </si>
  <si>
    <t>MuebleAlmacenamientoLudoteca-M-26(5.95x2.40m)S/E</t>
  </si>
  <si>
    <t>MuebleAlmacenamientoEnfermeria-M-21(1.55x2.40m)S/E</t>
  </si>
  <si>
    <t>MuebleCocineta-M-20(1.25x0.95m)S/Especificación</t>
  </si>
  <si>
    <t>MuebleEscritorioGimnasioyAdminM-11,M19H=0.75m</t>
  </si>
  <si>
    <t>MuebleEstanteriaLavaPinceles-M-09(5.95x2.30m)S/Esp</t>
  </si>
  <si>
    <t>MuebleAlmacenam/toDanza-M-07(7.25x2.40m)S/Esp(B)</t>
  </si>
  <si>
    <t>MuebleRecepciónBiblioteca-M-08(1.82x1.10m)S/Espec</t>
  </si>
  <si>
    <t>MuebleAlmacenam/toDanza-M-07(7.25x2.40m)S/Esp(A)</t>
  </si>
  <si>
    <t>MuebleAlmacenamientoAulas-M-03(3.13x2.72m)S/Espec</t>
  </si>
  <si>
    <t>Juego Barco Cap: 30 niños 2 a 12 años BARCO ECOO</t>
  </si>
  <si>
    <t>JUEGOROTACION4USUARIOSALTURA2.350ParqueNiños</t>
  </si>
  <si>
    <t>meson lavapinceles 0.50 cocas Ø0.30 + salpicadero</t>
  </si>
  <si>
    <t>FORMALETA LOSA ALIGERADA VIGAS DESCOLGADAS M2</t>
  </si>
  <si>
    <t>SOPORTERIA EN ACERO INOXIDABLE TIPO ,MECANO 4"</t>
  </si>
  <si>
    <t>BLOQUE CONCRETO CONCREBLOCK 20x20x40 Obra</t>
  </si>
  <si>
    <t>Ventana Aluminio V-37(28.31x3.30m)+Vidrio-s/Desc</t>
  </si>
  <si>
    <t>Remate Perimetralde PlafonesMaderaAglomerada0.12m</t>
  </si>
  <si>
    <t>CieloFalsoPlafonMadera Aglomerada12mm+Estructura</t>
  </si>
  <si>
    <t>baldosa de grano firenze  habana brush 30 x 30</t>
  </si>
  <si>
    <t>PISO EN BALDOSA COLOR GRANO FIRENZE FONDO HABANA</t>
  </si>
  <si>
    <t>Transceptor Inalámbrico de 915 MHZ HSM2HOST9</t>
  </si>
  <si>
    <t>Modulo de comunicaciones IP y 4G TL2803GE-LAT</t>
  </si>
  <si>
    <t>Panorámica + PTZ  DH-PSD81602-A360</t>
  </si>
  <si>
    <t>Altavoz para montaje de techo  LBC 3087/41</t>
  </si>
  <si>
    <t>Estación de llamada  PVA-15CST</t>
  </si>
  <si>
    <t>CieloRasoFalsoPanelAbsorbenteTipoPerforado+FibraC2</t>
  </si>
  <si>
    <t>CieloFalsoStrech Metal Aluminio hd10 Hunter Dougla</t>
  </si>
  <si>
    <t>MuebleAlmacenam.SalónGimnasioM29(5.43X0.45)S/Desc9</t>
  </si>
  <si>
    <t>MuebleAlmacenam.BibliotecaM28(10.30X2.40)S/Descri</t>
  </si>
  <si>
    <t>MuebleAlmacenam.SalónKarateM27(7.05X2.40)S/Descri</t>
  </si>
  <si>
    <t>MuebleAlmacenam.LudotecaM26(5.95X2.40) S/DescripTe</t>
  </si>
  <si>
    <t>Detector Humo Temperatura analogo UL FM V-PHS</t>
  </si>
  <si>
    <t>MuebleAlmacenam.EnfermM21(1.55X2.40) S/DescripTec</t>
  </si>
  <si>
    <t>MuebleAtenciónGimnasioM13 (3.33X1.10) S/DescripTec</t>
  </si>
  <si>
    <t>MuebleEscritorioGimnasio y Admin M11,M19 (H=0.75m)</t>
  </si>
  <si>
    <t>MuebleEstanteriaLavapincelesM09(5.95x2.30)S/Descr</t>
  </si>
  <si>
    <t>Mueble Almac.Danza M07(7.25x2.40mPanel Aglomerad</t>
  </si>
  <si>
    <t>MuebleRecepcBibliotecM08(1.82x1.10)S/DescripTec</t>
  </si>
  <si>
    <t>ANTENA DE CONTROL PARA COMUNICACIÓN CON EQUIPOS</t>
  </si>
  <si>
    <t>SENSOR DE OCUPACIÓN DE TECHO INALÁM 360°</t>
  </si>
  <si>
    <t>BOTONERA PARED INALÁM PARA CONTROL LOCAL</t>
  </si>
  <si>
    <t>SENSOR DE OCUP. DE PARED CONTROL DE ILUMINACION</t>
  </si>
  <si>
    <t>ANTENA PARA CONTROL DE PROCESAMIENTO</t>
  </si>
  <si>
    <t>Puerta MaderaTipo U (1.0X2.50M)Entanb.EnchapRoble</t>
  </si>
  <si>
    <t>LUMBARES (Back Extension 230LBS) CEFE TUNAL</t>
  </si>
  <si>
    <t>CANECAS PLÁSTICAS CON TAPA DE SEGURIDAD.</t>
  </si>
  <si>
    <t>DUCTOS ESPECIALES PARA CONEXIÓN CAMPANA 15"</t>
  </si>
  <si>
    <t>DUCTOS ESPECIALES PARA CONEXIÓN CAMPANA 20"</t>
  </si>
  <si>
    <t>PARRILLA PARA ASADOS EN ACERO INOXIDABLE.</t>
  </si>
  <si>
    <t>PROCESADOR DE VEGETALES CL 50 ULTRA 1 SPEED</t>
  </si>
  <si>
    <t>EQUIPOS DE CALDERAS  CDRC</t>
  </si>
  <si>
    <t>EQUIPOS DE BOMBEO - VER ANEXO  CDRC</t>
  </si>
  <si>
    <t>CUELLO DE GANSO DE SOBRE MESA. ENCORE</t>
  </si>
  <si>
    <t>TANQUE O POCETA PARA ZONAS PREPARACION</t>
  </si>
  <si>
    <t>MESA DE TRABAJO TIPO SOBRE PARED POCETA</t>
  </si>
  <si>
    <t>CERTIFICACIONES RETIE Y RETILAP -FONTANAR</t>
  </si>
  <si>
    <t>BANDEJA FIBRA OPTICA, CONECTORES 6 PUERTOS</t>
  </si>
  <si>
    <t>Buje Pvc  Presión- 6"x8"</t>
  </si>
  <si>
    <t>Soldadura G-diamerostCPVC-P-Sch-80Ø8"PiscOlimpica</t>
  </si>
  <si>
    <t>LimpiadorGrandesDiametrosCPVC-P-Sch-80Ø8"PiscOlimp</t>
  </si>
  <si>
    <t>SOPORTERIA EN ACERO INOXIDABLE TIPO MECANO 6"</t>
  </si>
  <si>
    <t>LimpiadorGrandesDiametrosCPVC-P-Sch-80Ø6"PerimPR</t>
  </si>
  <si>
    <t>Soldadura G-diametCPVC-P-Sch-80Ø6"PerimPiscRecreat</t>
  </si>
  <si>
    <t>Soldadura G-diametCPVC-P-Sch-80Ø6"CuartMaq.PiscRec</t>
  </si>
  <si>
    <t>LimpiadorGrandesDiametroCPVC-P-Sch-80Ø6"CuartMaqPO</t>
  </si>
  <si>
    <t>Soldadura G-diametCPVC-P-Sch-80Ø6"Perim.PiscOlimpi</t>
  </si>
  <si>
    <t>LimpiadorGrandesDiametrosCPVC-P-Sch-80Ø6"PerimPO</t>
  </si>
  <si>
    <t>Soldadura G-diametrosCPVC-P-Sch-80Ø6"PiscOlimpica</t>
  </si>
  <si>
    <t>LimpiadorGrandesDiametrosCPVC-P-Sch-80Ø6"PiscOlimp</t>
  </si>
  <si>
    <t>Adaptador  Hembra CPVC-SCH-80 Ø"21/2"</t>
  </si>
  <si>
    <t>LimpiadorGrandeDiametrosPVC-P-RDE-21Ø10"Curt.MaqPO</t>
  </si>
  <si>
    <t>Soldadura G-diametPVC-P-RDE-21Ø10"CurtMaqPiscOlimp</t>
  </si>
  <si>
    <t>Soldadura G-diametPVC-P-RDE-21Ø8"Curt.Maq.PiscOlim</t>
  </si>
  <si>
    <t>LimpiadorGrandesDiametrosPVC-P-RDE-21Ø8"Curt.MaqPO</t>
  </si>
  <si>
    <t>LimpiadorGrandesDiametrosPVC-P-RDE-21Ø8"Curt.MaqPR</t>
  </si>
  <si>
    <t>Soldadura G-diametPVC-P-RDE-21Ø8"Curt.Maq.PiscRecr</t>
  </si>
  <si>
    <t>Soldadura G-diamet-PVC-P-RDE-21Ø6"CuarMaqPiscOlimp</t>
  </si>
  <si>
    <t>LimpiadorGrandesDiametrosPVC-P-RDE-21Ø6"CuarMaqPO</t>
  </si>
  <si>
    <t>LimpiadorGrandesDiametrosPVC-P-RDE-21Ø6"PerimPO</t>
  </si>
  <si>
    <t>Soldadura G-diametroPVC-P-RDE-21Ø6"Perim Pisc.Olim</t>
  </si>
  <si>
    <t>Soldadura grandes diametrosPVC-P-RDE-21Ø6"Recreati</t>
  </si>
  <si>
    <t>LimpiadorGrandesDiametrosPVC-P-RDE-21Ø6"PerimPR</t>
  </si>
  <si>
    <t>LimpiadorGrandesDiametrosPVC-P-RDE-21Ø6"CuartMaqPi</t>
  </si>
  <si>
    <t>Buje Presión  Ø6"x8"</t>
  </si>
  <si>
    <t>Suministro carro aspirador metalico ø1,1/2" (IMPO)</t>
  </si>
  <si>
    <t>ROBOT ULTRAMAX-G (RobotCarroAspiradoraPiscinas50M</t>
  </si>
  <si>
    <t>RACK PRINCIPAL DE DISTRIBUCIÓN + ORGANI VERTICALES</t>
  </si>
  <si>
    <t>SOPORTERIA EN ACERO INOXIDABLE TIPO MECANO 3" D</t>
  </si>
  <si>
    <t>SOPORTERIA EN ACERO INOXIDABLE TIPO MECANO 3" C</t>
  </si>
  <si>
    <t>SOPORTERIA EN ACERO INOXIDABLE TIPO MECANO 3" B</t>
  </si>
  <si>
    <t>Copa Pvc  Presión- 3"x4"</t>
  </si>
  <si>
    <t>Brida Pvc  Presión- 3"</t>
  </si>
  <si>
    <t>SOPORTERIA EN ACERO INOXIDABLE TIPO MECANO 3"</t>
  </si>
  <si>
    <t>SUMINISTRO Y TENDIDO DE TUBERÍA Y CABLEADO SISTEMA</t>
  </si>
  <si>
    <t>SOPORTERIA EN ACERO INOXIDABLE TIPO MECANO 3" A</t>
  </si>
  <si>
    <t>SOPORTERIA EN ACERO INOXIDABLE TIPO MECANO 21/2"A</t>
  </si>
  <si>
    <t>SOPORTERIA EN ACERO INOXIDABLE TIPO MECANO 21/2"</t>
  </si>
  <si>
    <t>Tubo PVC-Presión RDE-21 Ø21/2"</t>
  </si>
  <si>
    <t>SOPORTERIA EN ACERO INOXIDABLE TIPO MECANO-8"CM</t>
  </si>
  <si>
    <t>SOPORTERIA EN ACERO INOXIDABLE TIPO MECANO-4"PR</t>
  </si>
  <si>
    <t>SOPORTERIA EN ACERO INOXIDABLE TIPO MECANO-8"PO</t>
  </si>
  <si>
    <t>SOPORTERIA EN ACERO INOXIDABLE TIPO MECANO-6"PO</t>
  </si>
  <si>
    <t>SOPORTERIA ACERO INOX TIPO MECANO-6"CM PisRecrea</t>
  </si>
  <si>
    <t>SOPORTERIA EN ACERO INOXIDABLE TIPO MECANO-6"</t>
  </si>
  <si>
    <t>SOPORTERIA A-INOX T-MECCPVC-P-Sch-80Ø4"CuarMaqPisR</t>
  </si>
  <si>
    <t>SUMINISTRO E INSTALACIÓN DUCT AIRE FRESCO</t>
  </si>
  <si>
    <t>SOPORTERIA ACERO INOXTIPO MECANO-4"PiscinaOlimpica</t>
  </si>
  <si>
    <t>SOPORTERIA EN ACERO INOXIDABLE TIPO MECANO-4"</t>
  </si>
  <si>
    <t>SOPORTERIA EN ACERO INOXIDABLE TIPO MECANO-3po</t>
  </si>
  <si>
    <t>SOPORTERIA ACERO INOX TIPO MECANO-3" PiscRecreat</t>
  </si>
  <si>
    <t>SOPORTERIA ACERO INOX TIPO MECANO-21/2"PiscRecreat</t>
  </si>
  <si>
    <t>SOPO-ACERO INOXI TIPO MEC-CPVC-P-Sch-80Ø2"PiscOlim</t>
  </si>
  <si>
    <t>SUMINISTRO E INSTALACIÓN DE DUCTO TRAMPA DE AIRE</t>
  </si>
  <si>
    <t>SOPO-ACERO INOXI TIPO MECANOCPVC-P-Sch-80Ø2"</t>
  </si>
  <si>
    <t>SOPORTERIA EN ACERO INOXIDABLE TIPO MECANO Ø10"</t>
  </si>
  <si>
    <t>SOPORTERIA EN ACERO INOXIDABLE TIPO MECANO Ø8"</t>
  </si>
  <si>
    <t>SOPORTERIA EN ACERO INOXIDABLE TIPO MECANO Ø6" D</t>
  </si>
  <si>
    <t>SOPORTERIA EN ACERO INOXIDABLE TIPO MECANO Ø6" C</t>
  </si>
  <si>
    <t>SOPORTERIA EN ACERO INOXIDABLE TIPO MECANO Ø6" B</t>
  </si>
  <si>
    <t>SOPORTERIA EN ACERO INOXIDABLE TIPO MECANO Ø6" E</t>
  </si>
  <si>
    <t>BOQUILLA DE INYECCIÓN AGUA CALIENTE-POLIPROPILENO</t>
  </si>
  <si>
    <t>SUMINISTRO E INSTALACION DE TANQUE PRINCIPAL</t>
  </si>
  <si>
    <t>REFLECTOR LED MINI CABLE 100 ft de LONGITUD</t>
  </si>
  <si>
    <t>PASAMURO TIPO 4ø8 Acero Inox brid liso+ruana Pisci</t>
  </si>
  <si>
    <t>PASAMURO TIPO 3ø8 Acero Inox bridado1+ruana Piscin</t>
  </si>
  <si>
    <t>REFLECTOR LED MINI CABLE 50 ft de LONGITUD</t>
  </si>
  <si>
    <t>RECUBRIMIENTO DE DUCTO DE ESCAPE EN LÁMINA DE ALUM</t>
  </si>
  <si>
    <t>PASAMURO TIPO 2ø10" Acero Inox bridado+ruana Pisci</t>
  </si>
  <si>
    <t>SUMINISTRO Y PUESTA EN MARCHA PLANTA PRIME 500KVA</t>
  </si>
  <si>
    <t>SOPORTERIA  AC-INOXI T-MECANO 2"CuartMaqPiscOlimpi</t>
  </si>
  <si>
    <t>SOPORTERIA AC-INOX TIPO MECANO 2"CuartMaqPiscRecre</t>
  </si>
  <si>
    <t>PASAMURO TIPO 2ø8 Acero Inox bridado+ruana Piscina</t>
  </si>
  <si>
    <t>PASAMURO TIPO 2ø6 Acero Inox bridado+ruana Piscina</t>
  </si>
  <si>
    <t>ESCALERA EN ACERO INOX PARA CANAL -3 PASOS</t>
  </si>
  <si>
    <t>SOPORTERIA EN ACERO INOXIDABLE TIPO MECANO 2"</t>
  </si>
  <si>
    <t>Buje Pvc  Presión- 2"x3""</t>
  </si>
  <si>
    <t>Buje Pvc  Presión- 2"x21/2""</t>
  </si>
  <si>
    <t>CONJUNTO BOQUILLA  CHORRO</t>
  </si>
  <si>
    <t>PASAMURO TIPO 1ø6 Acero Inox roscado+ruana Piscina</t>
  </si>
  <si>
    <t>SOPORTERIA EN ACERO INOXIDABLE TIPO MECANO 11/2"</t>
  </si>
  <si>
    <t>PASAMURO TIPO 1ø4 Acero Inox roscado+ruana Piscina</t>
  </si>
  <si>
    <t>PASAMURO TIPO 1ø2 Acero Inox roscado+ruana Piscina</t>
  </si>
  <si>
    <t>PASAMURO TIPO 1ø1 Acero Inox roscado+ruana Piscina</t>
  </si>
  <si>
    <t>SOPORTERIA ACERO INOXTipoMECANO1"CuartMaqPiscOlimp</t>
  </si>
  <si>
    <t>EQUIPO DE DESINFECCIÓN UV-11 LAMPARAS Piscinas</t>
  </si>
  <si>
    <t>SOPORTERIA ACERO INOXI TIPO MECANO  1"CM P-Recreat</t>
  </si>
  <si>
    <t>SPOOL CALEFACCION 85cm tubo de ø6" acero inox</t>
  </si>
  <si>
    <t>CALENTADOR 3,000,000 BTU condensacion gas natural</t>
  </si>
  <si>
    <t>SISTEMA DE MONITOREO, CONTROL Y DOSIFICACION DE PR</t>
  </si>
  <si>
    <t>Codo  90° Pvc  Presión- 4"</t>
  </si>
  <si>
    <t>Copa Pvc  Presión- 4"x6"</t>
  </si>
  <si>
    <t>Brida Pvc  Presión- 4"</t>
  </si>
  <si>
    <t>Cheque mariposa  Cuerpo en Hierro Disco en Inox 8"</t>
  </si>
  <si>
    <t>Union  CPVC SCH-80 6"</t>
  </si>
  <si>
    <t>Union  CPVC SCH-80 4"</t>
  </si>
  <si>
    <t>Brida CPVC  SCH-80 4"</t>
  </si>
  <si>
    <t>Adaptador  Hembra CPVC-SCH-80 Ø"2""</t>
  </si>
  <si>
    <t>Adaptador  Macho CPVC-SCH-80 Ø"2""</t>
  </si>
  <si>
    <t>Vlavula  VolanteCuerpo de Hierro Disco Inox  Ø10"</t>
  </si>
  <si>
    <t>Brida Pvc  Presión- 10"</t>
  </si>
  <si>
    <t>Buje Pvc  Presión- 8"x10"</t>
  </si>
  <si>
    <t>Copa Pvc  Presión- 6"x8"</t>
  </si>
  <si>
    <t>Boton de parada de emergencia (piscinas recreativa</t>
  </si>
  <si>
    <t>Boton de parada de emergencia (piscina olimpica) -</t>
  </si>
  <si>
    <t>Cheque mariposa  Cuerpo en Hierro Disco en Inox 6"</t>
  </si>
  <si>
    <t>Brida Pvc  Presión- 8"</t>
  </si>
  <si>
    <t>Spool 0,80m tubo ø10"a inox ASPIRADO+LIBERAC Vacio</t>
  </si>
  <si>
    <t>Arrancador suave bomba 50 Hp - 63A / 440V Piscina</t>
  </si>
  <si>
    <t>TRAMPA ø10"xø6" -  50 PSI fibra vidrio Piscina</t>
  </si>
  <si>
    <t>MOTOBOMBA 50 HP centrifuga monobloque 1200gpm / 11</t>
  </si>
  <si>
    <t>SOPO-ACERO INOXI TIPO MECANOCPVC-P-Sch-80Ø11/2"</t>
  </si>
  <si>
    <t>SOPORTERIA EN ACERO INOXIDABLE TIPO MECANO  1"</t>
  </si>
  <si>
    <t>Vlavula  Cuerpo de Hierro Disco Inox  Ø8"</t>
  </si>
  <si>
    <t>SOPORTERIA EN ACERO INOXIDABLE TIPO MECANO Ø6" A</t>
  </si>
  <si>
    <t>Banca individual redonda en concreto diametro  36"</t>
  </si>
  <si>
    <t>TUBERÍA CONDUIT ACERO GALVANIZADO EMT 2 1/2"</t>
  </si>
  <si>
    <t>TABLERO DE PARADA DE EMERGENCIA - PISCINA OLIMPICA</t>
  </si>
  <si>
    <t>Puerta P-19Metalica(3.50x3.30m)CDRC(S/Esp.Tecnica)</t>
  </si>
  <si>
    <t>FLOTADORES Y CUERDA PARA SALIDA FALSA  Piscina</t>
  </si>
  <si>
    <t>POSTES SALIDA FALSA (2)  Piscina</t>
  </si>
  <si>
    <t>Ventana Aluminio V-49(1.70x0.95m)PersianaS/Espec</t>
  </si>
  <si>
    <t>Ventana Aluminio V-48(4.23x0.70m)PersianaS/Espec</t>
  </si>
  <si>
    <t>Ventana Aluminio V-47(4.30x0.50m)PersianaS/Espec</t>
  </si>
  <si>
    <t>Ventana Aluminio V-45(23.55x0.65m)PersianaS/Espec</t>
  </si>
  <si>
    <t>BOQUILLA ASPIRADO INSERTO TAPON rosca int ø2"metal</t>
  </si>
  <si>
    <t>Ventana Aluminio V-37(29.31x3.30m)+Vidrio s/Desc</t>
  </si>
  <si>
    <t>BREAKERS MAGNETICOS DE 3X320 AMP, 100 KA.</t>
  </si>
  <si>
    <t>GABINETE COLD ROLL CALIBRE 16 1X0,8X,04 m</t>
  </si>
  <si>
    <t>CAJA PREMOLDEADA PARA BREAKER INDUSTRIAL</t>
  </si>
  <si>
    <t>Ventana Aluminio V-04(37.25x3.60m)+Vidrios/Des.Te</t>
  </si>
  <si>
    <t>Ventana Aluminio V-03(27.65x3.60m)+Vidrios/Des.Te</t>
  </si>
  <si>
    <t>Ventana Aluminio V-02(46.85x3.10m)+Vidrios/Des.Te</t>
  </si>
  <si>
    <t>Ventana Aluminio V-01(56.45x3.10m)+Vidrios/Des.Tec</t>
  </si>
  <si>
    <t>TRANSFORMADOR TRIFASICO DE 150 KVA TIPO SECO</t>
  </si>
  <si>
    <t>BREAKER INDUSTRIAL 3X200 A, REG (25 Ka) Suministro</t>
  </si>
  <si>
    <t>TABLERO GENERAL A 440 V EN LAMINA  0,8X0,8X0,40 m</t>
  </si>
  <si>
    <t>TABLERO GENERAL  COLD ROLL CALIBRE 16 2X0,8X,04 m</t>
  </si>
  <si>
    <t>SUMINISTRO JUEGO DE PORTERIAS PARA MICROFUTBOL</t>
  </si>
  <si>
    <t>SUMINISTRO ATRIL PROFESIONAL VOLEIBOLdisdeportes o</t>
  </si>
  <si>
    <t>ESTRUCTURA DE VOLEIBOL DE DISDEPORTES O EQUIVALENT</t>
  </si>
  <si>
    <t>TABLERO GEN. EN LAMINA COLD ROLL CALIB 16 2X1X,04m</t>
  </si>
  <si>
    <t>SUMINISTRO ESTRUCTURA DE BALONCESTO BRAZO 3.20 M.</t>
  </si>
  <si>
    <t>CONTROL CENTRALIZADO ALÁMBRICO PROG. HORARIOS</t>
  </si>
  <si>
    <t>SOFTWARE DE MONITOREO PARA CONTROLADORES</t>
  </si>
  <si>
    <t>MÓDULO DE EXPANSIÓN PARA CONTROLADOR  15UI/8UO</t>
  </si>
  <si>
    <t>Ascensor Z-Cultural-675 kg-3 paradas 9-Pasajeros</t>
  </si>
  <si>
    <t>TRANSFORMADOR TRIFA DE 500 KVA TIPO SECO CLASE   F</t>
  </si>
  <si>
    <t>VARIADOR DE FRECUENCIA PARA MOTOR DE 10 HP</t>
  </si>
  <si>
    <t>INTERRUPTOR CON TEMPORIZADOR ELÉCTRONICO PARA PROG</t>
  </si>
  <si>
    <t>Ascensor restaurante-825 kg-2 paradas 11-Pasajeros</t>
  </si>
  <si>
    <t>ACCESOR Y ELEMEN DE ANCLAJE PARA TABLERO ELECT</t>
  </si>
  <si>
    <t>TABLEROS FUERZA Y CONTROL SIST CLIMATIZ CAL. 12</t>
  </si>
  <si>
    <t>TABLERO DE FUERZA Y CONTROL SISTEMA DE VENTILACIÓN</t>
  </si>
  <si>
    <t>CELDA TRANSFORMADOR TRIFASICO DE 500 KVA</t>
  </si>
  <si>
    <t>ASCENSOR GIMNASIO-535Kg -2PARADAS-7 PASAJEROS</t>
  </si>
  <si>
    <t>ADPTADOR DE CAMPANA TERMINAL CONDUIT 4" PVC</t>
  </si>
  <si>
    <t>Plantas varias  tipo2 (mediana altura)</t>
  </si>
  <si>
    <t>Letras en lámina HR de 9mm, soldadas a estructura</t>
  </si>
  <si>
    <t>Plano de evac en lám galvan de 2mm. 0.22X0.26 m</t>
  </si>
  <si>
    <t>Elemento marcación en lámina galvanizada de 2mm. D</t>
  </si>
  <si>
    <t>totem lámina HR de 9mm Dimensiones: 0,70 x 2,95m.</t>
  </si>
  <si>
    <t>vinilo fundido o cast opaco, adhesivo permanente g</t>
  </si>
  <si>
    <t>MUEBLE COCINETA. MESON EN ACERO INOXIDABLE + SALPI</t>
  </si>
  <si>
    <t>meson lavamanos 0.60 cocas Ø0.37x0.17 + salpicader</t>
  </si>
  <si>
    <t>meson lavamanos 0.50 cocas Ø0.30x0.11 + salpicader</t>
  </si>
  <si>
    <t>GRIFERIA DE LAVAPLATOS PARA COCINETAS REF. MALLORC</t>
  </si>
  <si>
    <t>AISLAMIENTO RUBATEX PARA TUBERÍA DE 7/8" INDEPENDI</t>
  </si>
  <si>
    <t>RED DE REFRIGERACION TUBERÍA DE COBRE TIPO L 7/8"</t>
  </si>
  <si>
    <t>AISLAMIENTO RUBATEX PARA TUBERÍA DE 3/4" INDEPENDI</t>
  </si>
  <si>
    <t>RED DE REFRIGERACION TUBERÍA DE COBRE TIPO L 3/4"</t>
  </si>
  <si>
    <t>AISLAMIENTO RUBATEX PARA TUBERÍA DE 5/8" INDEPENDI</t>
  </si>
  <si>
    <t>RED REFRIGERACION DOBLE TUBERÍA COBRE TIPO L 5/8</t>
  </si>
  <si>
    <t>RED DE REFRIGERACION TUBERÍA DE COBRE TIPO L 3/8"</t>
  </si>
  <si>
    <t>CONTROL INDIVIDUAL ALÁMBRICO CON PROGRAMACIÓN DE H</t>
  </si>
  <si>
    <t>EQ EVAPORADORA INT DE REFRIG VARIABLE 42 MBH</t>
  </si>
  <si>
    <t>KIT CABLEADO DE CONTROL CABLE TIPO "Y" Y CABLE LAR</t>
  </si>
  <si>
    <t>KIT PANEL FRONTAL PARA UNIDAD EVAPORADORA</t>
  </si>
  <si>
    <t>EQ EVAPORADORA INT DE REFRIG VARIABLE 24MBH TIPO C</t>
  </si>
  <si>
    <t>cambiador de pañal ref. 3-aa-kb110-ssre-inb de acc</t>
  </si>
  <si>
    <t>EQ CONDENSADORA EXT DE REFRIGERANTE VARIA 48 MBH</t>
  </si>
  <si>
    <t>RED DE REFRIG ACCESORIO TIPO Y-BRANCH UND. TIPO 1</t>
  </si>
  <si>
    <t>RED DE REFRIG ACCESORIO TIPO Y-BRANCH UND.TIPO 2</t>
  </si>
  <si>
    <t>EQ CONDENSADORA EXT DE REFRIGERANTE VARIA 100 MBH</t>
  </si>
  <si>
    <t>EQ VENTILACIÓN MEC TIPO HEL EN LINEA 450 CFM</t>
  </si>
  <si>
    <t>EQ VENTILACIÓN MEC TIPO HEL EN LINEA 900 CFM</t>
  </si>
  <si>
    <t>CAMPANA EXTRACC TIPO ADOSADA A LA PARED 5.0 X 1.1M</t>
  </si>
  <si>
    <t>CAMPANA EXTRACCIÓN 3.5M X 1.25M TIPO ISLA SENCILLA</t>
  </si>
  <si>
    <t>Enchape ceramica 25x25 ref. ticino de corona o equ</t>
  </si>
  <si>
    <t>EQ VENTILACIÓN MEC CENTRÍFUGO DE TEJADO 1200 CFM</t>
  </si>
  <si>
    <t>dispensadores de toallas de papel ref. 706150001 d</t>
  </si>
  <si>
    <t>Dispensador de jabón acero inoxidable ref. 7065100</t>
  </si>
  <si>
    <t>BARRA DE SEGURIDAD PLEGABLE PARA BAÑOS PMR EN ACER</t>
  </si>
  <si>
    <t>PISO EN VINILO REF. MIPOLAM SYMBIOZ 6016 SEA BLUE</t>
  </si>
  <si>
    <t>Pasamanos  Vidrio templadoH=1.0m CRD(S/Esp.Te</t>
  </si>
  <si>
    <t>EQ VENTILACIÓN MEC CENTRÍFUGO DE TEJADO 2000 CFM</t>
  </si>
  <si>
    <t>EQ VENTILACIÓN MEC EXTRACC TIPO HEL 700 CFM</t>
  </si>
  <si>
    <t>Alfombra tipo kansas de colalfombras o equivalente</t>
  </si>
  <si>
    <t>Ventana  Aluminio V-44(0.83x2.40m)+Vidrio/Descr</t>
  </si>
  <si>
    <t>Ventana  Aluminio V-43(0.92x2.40m)+Vidrio/Descr3</t>
  </si>
  <si>
    <t>EQ VENTILACIÓN MECÁNICA EXTRACC TIPO HEL 1300 CFM</t>
  </si>
  <si>
    <t>EQ VENTILACIÓN MECÁNICA EXTRAC TIPO HEL 1800 CFM</t>
  </si>
  <si>
    <t>Ventana  Aluminio V-42(3.88x3.20m)+Vidrio/Descr</t>
  </si>
  <si>
    <t>Ventana  Aluminio V-41(3.0x3.20m)+Vidrio/Descr</t>
  </si>
  <si>
    <t>Ventana  Aluminio V-40(1.0x0.70m)Persiana/Descr</t>
  </si>
  <si>
    <t>Ventana  Aluminio V-39(3.87x0.70m)Persiana/Descr</t>
  </si>
  <si>
    <t>Ventana  Aluminio V-38(2.11x0.70m)Persiana/Descr</t>
  </si>
  <si>
    <t>Ventana  Aluminio V-36(8.50x1.10m)+Vidrio/Descr</t>
  </si>
  <si>
    <t>Ventana  Aluminio V-35(0.92x2.40m)+Vidrio/Descr</t>
  </si>
  <si>
    <t>Ventana  Aluminio V-34(8.40x0.65m)Persianas/Descr</t>
  </si>
  <si>
    <t>Ventana  Aluminio V-33(7.75x0.65m)Persianas/Descr</t>
  </si>
  <si>
    <t>Ventana  Aluminio V-32(19.04x0.65m)Persianas/Descr</t>
  </si>
  <si>
    <t>Ventana  Aluminio V-31(31.53x0.65m)Persianas/Descr</t>
  </si>
  <si>
    <t>Ventana  Aluminio V-30(23.62x0.65m)Persianas/Descr</t>
  </si>
  <si>
    <t>Ventana  Aluminio V-29(4.65x2.64m)+Vidrio s/Descr</t>
  </si>
  <si>
    <t>Ventana  Aluminio V-28(8.41x0.70m)Persiana s/Descr</t>
  </si>
  <si>
    <t>ABRAZADERA PERA AISLAMIENTO DIELÉC. 1 1/2"</t>
  </si>
  <si>
    <t>ABRAZADERA PERA AISLAMIENTO DIELÉC. 1 1/4"</t>
  </si>
  <si>
    <t>EQ VENTILACIÓN MEC EXTRACC TIPO HEL 1900 CFM</t>
  </si>
  <si>
    <t>Tobogan Tubular acero inoxidable doblados Ø 88.9mm</t>
  </si>
  <si>
    <t>Ventana  Aluminio V-27(8.85x0.65m)Persiana s/Descr</t>
  </si>
  <si>
    <t>BOMBA CONTRA INCENDIO 750 GPM @ 135 PSI</t>
  </si>
  <si>
    <t>Ventana  Aluminio V-26(4.66x0.70m)Persiana s/Descr</t>
  </si>
  <si>
    <t>Ventana  Aluminio V-25(8.50x0.70m)Persiana s/Descr</t>
  </si>
  <si>
    <t>Ventana  Aluminio V-24(8.20x1.10m)+Vidrio s/Des</t>
  </si>
  <si>
    <t>Ventana  Aluminio V-23(9.05x0.65m)Persiana s/Des</t>
  </si>
  <si>
    <t>Ventana  Aluminio V-22(8.50x1.10m)Persiana s/Des</t>
  </si>
  <si>
    <t>Ventana  Aluminio V-21(8.90x0.65m)Persiana s/Des</t>
  </si>
  <si>
    <t>SOPORTE ANTISISMICO LATERAL (DOS VIAS) 6"</t>
  </si>
  <si>
    <t>SOPORTE ANTISISMICO LONGITUDINAL (DOS VIAS) 6"</t>
  </si>
  <si>
    <t>SOPORTE ANTISISMICO LATERAL (DOS VIAS) 4"</t>
  </si>
  <si>
    <t>SOPORTE ANTISISMICO LONGITUDINAL (DOS VIAS) 4"</t>
  </si>
  <si>
    <t>SOPORTE ANTISISMICO LATERAL (DOS VIAS) 2 1/2"</t>
  </si>
  <si>
    <t>SOPORTE ANTISISMICO LONGITUDINAL (DOS VIAS) 2 1/2"</t>
  </si>
  <si>
    <t>Paneles en madera tipo acustico ref. slit SUM+INST</t>
  </si>
  <si>
    <t>Enchape ceramica color blanco 30x60 ref. egeo de c</t>
  </si>
  <si>
    <t>Ventana  Aluminio V-19(0.70x1.35m)+Vidrio s/Des</t>
  </si>
  <si>
    <t>Ventana  Aluminio V-18(2.30x3.20m)+Vidrio s/Des</t>
  </si>
  <si>
    <t>Ventana  Aluminio V-17(2.75x0.70m)+Vidrio s/Des</t>
  </si>
  <si>
    <t>Ventana  Aluminio V-16(2.0x2.30m)+Vidrio s/Des</t>
  </si>
  <si>
    <t>Ventana  Aluminio V-15(3.82x2.00m)+Vidrio s/Des</t>
  </si>
  <si>
    <t>Ventana  Aluminio V-14(2.98x3.30m)+Vidrio s/Des</t>
  </si>
  <si>
    <t>Ventana  Aluminio V-13(3.93x3.30m)+Vidrio s/Des</t>
  </si>
  <si>
    <t>Ventana  Aluminio V-12(8.40x3.20m)+Vidrio s/Des</t>
  </si>
  <si>
    <t>ROCIADOR  TIPO UPRIGHT K=11,2  - QR CROMADO</t>
  </si>
  <si>
    <t>ROCIADOR  TIPO PENDENT K=11,2  - QR CROMADO</t>
  </si>
  <si>
    <t>Ventana  Aluminio V-11(27.14x2.30m)+Vidrio s/Des</t>
  </si>
  <si>
    <t>Ventana  Aluminio V-10(11.00x3.30m)+Vidrio s/Des</t>
  </si>
  <si>
    <t>TAPÓN ACERO NEGRO  3/4"</t>
  </si>
  <si>
    <t>Tablero Autosoportado (IP 20) GAB-BOM-PISC-440V</t>
  </si>
  <si>
    <t>Tablero Autosoportado Interior (IP 20) GAB-208-N°3</t>
  </si>
  <si>
    <t>Tablero Autosoportado Interior (IP 20) GAB-208-N°2</t>
  </si>
  <si>
    <t>Tablero Autosoportado Interior (IP 20) GAB-208-N°1</t>
  </si>
  <si>
    <t>Controlador lógico QSL-BMS-PKG + QSW-RPT-PP-A</t>
  </si>
  <si>
    <t>Paneles conmutación TABLERO CONTROL XP-20</t>
  </si>
  <si>
    <t>Paneles conmutación TABLERO CONTROL XP-16</t>
  </si>
  <si>
    <t>Luminaria suspender emergencia (84x140mm) 155ml</t>
  </si>
  <si>
    <t>Luminaria sobreponer emergencia (84x140mm) 155ml</t>
  </si>
  <si>
    <t>Luminaria sobreponer emergencia (84x140mm) 150ml</t>
  </si>
  <si>
    <t>DIFUSOR LINEAL CON PLENUM AISLADO TIRO VERTICAL 32</t>
  </si>
  <si>
    <t>DIFUSOR LINEAL CON PLENUM AISLADO TIRO VERTICAL 16</t>
  </si>
  <si>
    <t>DIFUSOR LINEAL CON PLENUM AISLADO TIRO HORIZONTAL</t>
  </si>
  <si>
    <t>Luminaria empotrada emergencia led lens (86x105mm)</t>
  </si>
  <si>
    <t>Luminaria empotrada emergencia led izar (40x43mm)</t>
  </si>
  <si>
    <t>LUMINARIA DE EMPOTRAR EN LIGHT SHADOW</t>
  </si>
  <si>
    <t>Luminaria empotrada en ligth (429x60x55 mm) 32,4w</t>
  </si>
  <si>
    <t>luminaria led de empotrar compass 10 5w 450lm 3000</t>
  </si>
  <si>
    <t>REJILLA DE EXTRACCIÓN 8"x8" CON DAMPER DE BALANCEO</t>
  </si>
  <si>
    <t>luminaria de empotrar  easy kap diametro 80</t>
  </si>
  <si>
    <t>luminaria de suspender led pgx con kit406 x 203mm</t>
  </si>
  <si>
    <t>Luminaria suspender stombell led (173x173 mm) 26w</t>
  </si>
  <si>
    <t>luminaria  de empotrar domo 160 led 160mmx130mm</t>
  </si>
  <si>
    <t>Ventana  Aluminio V-09(1.20x2.85m)+Vidrio s/Des</t>
  </si>
  <si>
    <t>luminaria lineal de empotrar led1.137x50x67mm21w</t>
  </si>
  <si>
    <t>Luminaria empotrada fil led g2 (1700x66x67 mm)32w</t>
  </si>
  <si>
    <t>luminaria lineal de descolgar led0.60x50x67mm 20w</t>
  </si>
  <si>
    <t>Luminaria empotrada fil led g2 (0.60x50x67 mm) 20w</t>
  </si>
  <si>
    <t>CieloRasoFalsoAluzinBaffle100+FibVidrio+pin Zpisc</t>
  </si>
  <si>
    <t>Puerta P-18Madera(8.00x3.20)CDRC(S/Esp.Tecnica)</t>
  </si>
  <si>
    <t>Ventana  Aluminio V-8(45.29x3.30m)+Vidrio s/Des</t>
  </si>
  <si>
    <t>Ventana  Aluminio V-07(1.80x2.35m)+Vidrio s/Des.Te</t>
  </si>
  <si>
    <t>Ventana  Aluminio V-06(3.74x2.35m)+Vidrio s/Des.Te</t>
  </si>
  <si>
    <t>Ventana  Aluminio V-05(4.54x2.35m)+Vidrio s/Des.Te</t>
  </si>
  <si>
    <t>Puerta Aluminio P-46(1.95x2.74m)+Vidrio s/Des.Tecn</t>
  </si>
  <si>
    <t>Puerta Aluminio P-44(1.96x2.74m)+Vidrio s/Des.Tecn</t>
  </si>
  <si>
    <t>Puerta Aluminio P-38(0.90x2.35m)+Vidrio s/Des.Tecn</t>
  </si>
  <si>
    <t>Puerta Aluminio P-36(2.12x2.74m)+Vidrio s/Des.Tecn</t>
  </si>
  <si>
    <t>Puerta Aluminio P-35(1.50x3.00m)+Vidrio s/Des.Tecn</t>
  </si>
  <si>
    <t>Puerta Aluminio P-32(3.60x2.74m)+Vidrio s/Des.Tecn</t>
  </si>
  <si>
    <t>Puerta Aluminio P-31(1.60x2.40m)+Vidrio s/Des.Tecn</t>
  </si>
  <si>
    <t>Puerta Aluminio P-20(1.60x2.40m)+Vidrio s/Des.Tecn</t>
  </si>
  <si>
    <t>Puerta Aluminio P-19(3.50x3.30m)+Vidrio s/Des.Tecn</t>
  </si>
  <si>
    <t>Puerta Aluminio P-16(1.20x3.30m)+Vidrio s/Des.Tecn</t>
  </si>
  <si>
    <t>Puerta Aluminio P-14(1.00x2.40m)+Vidrio s/Des.Tecn</t>
  </si>
  <si>
    <t>Transformador trifasico tipo seco 500KVA 11.4KV 44</t>
  </si>
  <si>
    <t>Puerta Aluminio P-10(2.00x2.30m)+Vidrio s/Des.Tecn</t>
  </si>
  <si>
    <t>Puerta Aluminio P-08(1.20x2.35m)+Vidrio s/Des.Tecn</t>
  </si>
  <si>
    <t>Puerta Aluminio P-03(1.00x2.35m)+Vidrio s/Des.Tecn</t>
  </si>
  <si>
    <t>Cassette Multimodo 12 Fibras OM4- 6 puertos duplex</t>
  </si>
  <si>
    <t>VÁLVULA DE BOLA PVC 1 1/2" (MONORADIAL LISA)</t>
  </si>
  <si>
    <t>Panel 19" 3U capacidad 12  cassetes</t>
  </si>
  <si>
    <t>JUNTA AMORTIGUADORA EN CAUCHO JEPTU 1 1/2" HEMBRA</t>
  </si>
  <si>
    <t>Pasamanos Tipo 4A Recto Platina H=0.90CRD(S/Esp.Te</t>
  </si>
  <si>
    <t>Pasamanos Tipo 4 Recto Platina H=0.90CRD(S/Esp.Tec</t>
  </si>
  <si>
    <t>Pasamanos Tipo 7 Rectos o inclinadoCRD(S/Esp.Tecn</t>
  </si>
  <si>
    <t>Pasamanos Tipo5Doble Tubo Acero CRD(S/Esp.Tecn</t>
  </si>
  <si>
    <t>Pasamanos Tipo 3Anclados a murosCRD(S/Esp.Tecn</t>
  </si>
  <si>
    <t>Pasamanos Tipo 2 Rectos o InclinadosCRD(S/Esp.Tecn</t>
  </si>
  <si>
    <t>ABRAZADERA PERA GALVANIZADA UL/FM  8"</t>
  </si>
  <si>
    <t>Junta Neopreno ra-200 de wabo o equivalente CDRC</t>
  </si>
  <si>
    <t>MuroCortina V-C3(86.37x7.05m)CristalLamT6+6mmSG</t>
  </si>
  <si>
    <t>MuroCortina V-C4(86.37x7.05m)CRD(S/Esp.Tecnica</t>
  </si>
  <si>
    <t>MuroCortina V-C3(86.37x7.05m)CristalLamT6+8mm</t>
  </si>
  <si>
    <t>MuroCortina V-C2(36.33x7.05m)CRD(S/Esp.Tecnica</t>
  </si>
  <si>
    <t>MuroCortina V-C1(36.33x11.30m)CRD(S/Esp.Tecnica</t>
  </si>
  <si>
    <t>MuroCortina V-B6(67.61x7.05m)CRD(S/Esp.Tecnica</t>
  </si>
  <si>
    <t>MuroCortina V-B5(67.61x7.05m)CRD(S/Esp.Tecnica</t>
  </si>
  <si>
    <t>MuroCortina V-B4(36.33x11.30m)CRD(S/Esp.Tecnica</t>
  </si>
  <si>
    <t>MuroCortina V-B3(36.33x11.30m)CRD(S/Esp.Tecnica</t>
  </si>
  <si>
    <t>MuroCortina V-B2(36.33x7.05m)CRD(S/Esp.Tecnica</t>
  </si>
  <si>
    <t>CASETON DE ICOPOR RECUPERABLE (DENS: 8- 10 K/M3)</t>
  </si>
  <si>
    <t>FORMALETA LOSA DOBLE ALTURA  M2</t>
  </si>
  <si>
    <t>MuroCortina V-B1(36.33x7.05m)CRD(S/Esp.Tecnica</t>
  </si>
  <si>
    <t>MuroCortina V-A4(19.61x7.05m)CRD(S/Esp.Tecnica</t>
  </si>
  <si>
    <t>MuroCortina V-A3(19.61x7.05m)CRD(S/Esp.Tecnica</t>
  </si>
  <si>
    <t>MuroCortina V-A2(36.33x11.30m)CRD(S/Esp.Tecnica</t>
  </si>
  <si>
    <t>MuroCortina V-A1(36.33x11.30m)CRD(S/Esp.Tecnica</t>
  </si>
  <si>
    <t>PEGAMENTO ESPECIAL HF - BONDING X 1/4 GL</t>
  </si>
  <si>
    <t>Puerta P-42Met.Reja(27.45x3.30m)CDRC(S/Esp.Tecnica</t>
  </si>
  <si>
    <t>Puerta P-40Metalica(27.54x3.30m)CDRC(S/Esp.Tecnica</t>
  </si>
  <si>
    <t>Puerta P-39Metalica(17.15x3.30m)CDRC(S/Esp.Tecnica</t>
  </si>
  <si>
    <t>Puerta P-37Metalica(4.85x3.60m)CDRC(S/Esp.Tecnica)</t>
  </si>
  <si>
    <t>Puerta P-33Metalica(2.80x2.75m)CDRC(S/Esp.Tecnica)</t>
  </si>
  <si>
    <t>Puerta P-30Metalica(0.75x2.35m)CDRC(S/Esp.Tecnica)</t>
  </si>
  <si>
    <t>Puerta P-29Metalica(0.80x2.35m)CDRC(S/Esp.Tecnica)</t>
  </si>
  <si>
    <t>Puerta P-28Metalica(17.95x3.30m)CDRC(S/Esp.Tecnica</t>
  </si>
  <si>
    <t>Puerta P-27Metalica(1.00x2.35m)CDRC(S/Esp.Tecnica)</t>
  </si>
  <si>
    <t>Puerta P-25Metalica(0.85x2.35m)CDRC(S/Esp.Tecnica)</t>
  </si>
  <si>
    <t>Puerta P-23Metalica(8.55x6.85m)CDRC(S/Esp.Tecnica)</t>
  </si>
  <si>
    <t>Prefab tipo 2 en escalera para GraderiaGeneL=1.57</t>
  </si>
  <si>
    <t>Prefab tipo 2 en escalera para GraderiaGeneL=1.40</t>
  </si>
  <si>
    <t>FORMALETA COLUMNA RECT FENOLICO Incl Morda+CuñasM2</t>
  </si>
  <si>
    <t>CAÑUELA POLIURETANO E=1" RECUB. PAPEL KRAFT 2"</t>
  </si>
  <si>
    <t>CAÑUELA POLIURETANO E=1" RECUB. PAPEL KRAFT 1 1/2"</t>
  </si>
  <si>
    <t>CAÑUELA POLIURETANO E=1" RECUB. PAPEL KRAFT 1 1/4"</t>
  </si>
  <si>
    <t>CAÑUELA POLIURETANO e=1" RECUBR. PAPEL KRAFT 1"</t>
  </si>
  <si>
    <t>Puerta P-22Metalica(1.80x3.10m)CDRC(S/Esp.Tecnica)</t>
  </si>
  <si>
    <t>Puerta P-21Metalica(1.00x2.40m)CDRC(S/Esp.Tecnica)</t>
  </si>
  <si>
    <t>Puerta P-15Metalica(2.90x3.60m)CDRC(S/Esp.Tecnica)</t>
  </si>
  <si>
    <t>Puerta P-13Metalica(1.25x2.35m)CRD(S/Esp.Tecnica</t>
  </si>
  <si>
    <t>Puerta P-12Metalica(1.00x2.75m)CDRC(S/Esp.Tecnica)</t>
  </si>
  <si>
    <t>JUNTA DILAT. FLEX. 300 PSI L=0,5 3" BRIDA INOX.</t>
  </si>
  <si>
    <t>JUNTA DILAT FLEX 300 PSI L=0,5 1" BRIDA INOX.</t>
  </si>
  <si>
    <t>JUNTA DILAT. FLEXI 300 PSI L=0,5 1/2" BRIDA INOX.</t>
  </si>
  <si>
    <t>Puerta P-11Metalica(1.00x2.40m)CDRC(S/Esp.Tecnica)</t>
  </si>
  <si>
    <t>Puerta P-09Metalica(2.40x3.60m)CDRC(S/Esp.Tecnica)</t>
  </si>
  <si>
    <t>Puerta P-07Metalica(1.95x2.35m)CDRC(S/Esp.Tecnica)</t>
  </si>
  <si>
    <t>Puerta P-06Metalica(0.70x2.35m)CDRC(S/Esp.Tecnica)</t>
  </si>
  <si>
    <t>Puerta P-05Metalica(1.20x3.00m)CDRC(S/Esp.Tecnica)</t>
  </si>
  <si>
    <t>Puerta P-04Metalica(1.50x3.60)CDRC(S/Esp.Tecnica)</t>
  </si>
  <si>
    <t>Puerta P-02Metalica(7.40x3.60)CDRC(S/Esp.Tecnica)</t>
  </si>
  <si>
    <t>CieloRasoFalsoPanelAbsorbenteTipoPerforado+FibraC1</t>
  </si>
  <si>
    <t>CieloRasoFalsoAluzinBaffle100+FibVidrio+pin Zseca</t>
  </si>
  <si>
    <t>CieloRasoFalsoAluminioMiniwaveMicroperf.Pint.polie</t>
  </si>
  <si>
    <t>CieloRasoFalso AluminioMiniwavePerofradoPint.polie</t>
  </si>
  <si>
    <t>Puerta P-34Madera(9.20x4.0)CDRC(S/Esp.Tecnica)</t>
  </si>
  <si>
    <t>Puerta P-17Madera(6.60x3.20)CDRC(S/Esp.Tecnica)</t>
  </si>
  <si>
    <t>CERTIFICACION RETIE RETILAP PARQUE DE LOS NIÑOS</t>
  </si>
  <si>
    <t>Luminaria 24 Leds,80W,1.000mA-8.600LmBlanco Neutro</t>
  </si>
  <si>
    <t>PLATAFORMA  NATACION SEMIPROFESIONAL-</t>
  </si>
  <si>
    <t>Transformador 45Kva-11.4/208-120v-ocasionalSumergi</t>
  </si>
  <si>
    <t>CajaManiobras4VíasEntr:600A-Deriv:200A(15Kv)Sumerg</t>
  </si>
  <si>
    <t>Backstroke  PROFESIONAL (ARRANQUE DE ESPALDA) COMP</t>
  </si>
  <si>
    <t>PLATAFORMA NATACION-PROFESIONAL-C-ACUATICO</t>
  </si>
  <si>
    <t>GIMNASIO TORRE DOBLE FLEXION EXT PIERNA 150 LB</t>
  </si>
  <si>
    <t>GIMNASIO ARBOL DE BARRAS 8 USUARIOS 2 FLEXOR 2 GRX</t>
  </si>
  <si>
    <t>PuertaMeta.Celosia (CTS548-Codensa)L=2.87m;H=2.34</t>
  </si>
  <si>
    <t>PuertaPlegable (CTS548-1-Codensa)L=6.87m;H=2.34m</t>
  </si>
  <si>
    <t>Prueba VLF (tramo 465 ml)cable Alumin-Zona Franca</t>
  </si>
  <si>
    <t>CELDA B.T.MEDIDA CR EQUIPÁDA(Bajo techo 2x0.8x0.40</t>
  </si>
  <si>
    <t>Celda Duplex Seccionadores Entrada  y Salida-15 KV</t>
  </si>
  <si>
    <t>Celda paraTransformadorSecoClaseH75KVA-11400-208v</t>
  </si>
  <si>
    <t>TransformadorSecClasH-15KVA-11.4-208-120V+3PDS+Rue</t>
  </si>
  <si>
    <t>TransformadorSecClasH75KVA-11.4-208-120V+3DPS+Rued</t>
  </si>
  <si>
    <t>TUBERIA ALCANATRILLADO HERMÉTICA Ø24"(L=6.5M)</t>
  </si>
  <si>
    <t>PLANTA OREJA DE RATON  (Sum+Inst) sin tierra</t>
  </si>
  <si>
    <t>CAMION CAPACIDAD 6 TONELADAS DENTRO DE LA CIUDAD</t>
  </si>
  <si>
    <t>MEDIDOR ELECTRONICO TRIFASICO3X220/380V-CLASE-1</t>
  </si>
  <si>
    <t>Breaker Ind.(3x100Amp)25KA-Regulable 70-100 Amp</t>
  </si>
  <si>
    <t>LUMINARIA RALED II-48 LED NW-4.000K-12.800Lum</t>
  </si>
  <si>
    <t>CableAluminio#4-AWG-THHN-600V(Ser-8.000)7.000ml</t>
  </si>
  <si>
    <t>Poda Zona Verde (Carg+Retiro)  30.000 M2</t>
  </si>
  <si>
    <t>Piso Caucho recicl3cm (EPDM1cm+SBR2cm-spara1250m2</t>
  </si>
  <si>
    <t>LuminariaTECEO1-5120-40Leds90W-700mA-11100Lm</t>
  </si>
  <si>
    <t>Banca rectangular concreto L=0,5m Temik UHPC Segun</t>
  </si>
  <si>
    <t>Luminaria (24 Leds) 55W-700mA-6800Lm (rfe:5120)</t>
  </si>
  <si>
    <t>CABLE ALUMINIO  N°4/0 AWG SERIE 8000 THHN</t>
  </si>
  <si>
    <t>CABLE COBRE AISLADO # 250 MCM- KCM THHN/600V</t>
  </si>
  <si>
    <t>BANDEJA CABLOFIL 54*400*3 Mts ELECTROCINCADA</t>
  </si>
  <si>
    <t>Sumnistro e instalación guarda escobas en MDF 8 cm</t>
  </si>
  <si>
    <t>MESA DE AJEDREZ (Sumin +transp) Ver descri Técnica</t>
  </si>
  <si>
    <t>MÓDUL TUBO O BAUL (Sumi+trans)VER DESCRIPCION TECN</t>
  </si>
  <si>
    <t>MÓD.CABALLOPectoral sentado-BiopectoralesVERDESCRI</t>
  </si>
  <si>
    <t>MÓDULO JOTA (Estiramiento de pierna)VER DESCR. TEC</t>
  </si>
  <si>
    <t>Cortina Enrollable Black out blanco  100% polieste</t>
  </si>
  <si>
    <t>VÁLVULA CHEQUE CORTINA 1 1/4 - 250PSI EN BRONCE</t>
  </si>
  <si>
    <t>PisoCauchoReciclado:e=3cm(2:SBR+1:EPDM)Sum+Inst</t>
  </si>
  <si>
    <t>BOTAS DE SEGURIDAD EN CUERO CON PUNTA DE ACERO</t>
  </si>
  <si>
    <t>Señal Biosalud(0.80x1.20m)Lam.galv.Cal.20+TuboØ2"</t>
  </si>
  <si>
    <t>Estacion Gimnasia NTD- Street Workout(Diseño IDRD)</t>
  </si>
  <si>
    <t>Filtro de Aceite  DONALDSON P181099</t>
  </si>
  <si>
    <t>ServicioTécnico(CambfiltroAceitePlantDieselCummmin</t>
  </si>
  <si>
    <t>ServicioTécnico(CambfiltroAceitePlantListerStamfor</t>
  </si>
  <si>
    <t>LAMPARA LED 30W REDONDO blanca de incrustar</t>
  </si>
  <si>
    <t>MICRÓFONO DE MESA  PORFESIONAL CUELLO FLEXIBLE</t>
  </si>
  <si>
    <t>BAFLE SATÉLITE O PARLANTE DE PARED DE 30 W, 5.5”</t>
  </si>
  <si>
    <t>PARLANTE DE TECHO DE 6 W, 5” TRANSFORMADOR-LINEA</t>
  </si>
  <si>
    <t>Filtro de Aceite BALDWIN  BW5071</t>
  </si>
  <si>
    <t>ServicioTécnico(CambfiltroAceitePlantaCummins-880</t>
  </si>
  <si>
    <t>Filtro Aire FBW-B7241 Filter-Lube (Spin On)-Baldwi</t>
  </si>
  <si>
    <t>CABLE DUPLEX 2 X 18 AWG 18, 600V 100% COBRE</t>
  </si>
  <si>
    <t>CAJA TOTALIZADOR (40X40X10CM)Pint. Electrost.</t>
  </si>
  <si>
    <t>MODULO DE EXPANSIÓN (4 ENT-4SALID)12/24V</t>
  </si>
  <si>
    <t>LOGO PROGRAMADOR V-8 SIEMENS(8ENT-4SALID)</t>
  </si>
  <si>
    <t>CABLE 1/0 Cu-19  Hilos</t>
  </si>
  <si>
    <t>LINTERNA 18 LUCES TIPO LED RECARGABLE-INDUSTRIAL</t>
  </si>
  <si>
    <t>CAUTIN ELECTRICO TIPO LAPIZ  25 A 50 W PARA SOLDAR</t>
  </si>
  <si>
    <t>MULTITOMA 6 SALIDAS SUPRESOR DE PICO CON FUSIBLE</t>
  </si>
  <si>
    <t>PILA P/TELÉFONO INHALAMBRICO DE 3.6 VOLTIOS</t>
  </si>
  <si>
    <t>TUBO FLUORESCENTE 48 39W T12 LUZ DIA 122 CM</t>
  </si>
  <si>
    <t>CINTA DE ENMASCARAR DE 2" (ROLLO X 40 Mts)</t>
  </si>
  <si>
    <t>SOCKET HALOGENO CABLE SILICONADO GU-10</t>
  </si>
  <si>
    <t>BOMBILLOS HALOGENOS DICROICOS 50 W, 12 VOLTIOS</t>
  </si>
  <si>
    <t>ABRAZADERAS METÁLICA DOBLE TORNILLO PARATUBO 1/2"</t>
  </si>
  <si>
    <t>SIKASIL C  CARTUCHO DE  300 CC O SIMILAR</t>
  </si>
  <si>
    <t>REGISTRO/VALVULA  BOLA Ø 3/4" (MANIJA - METALICA)</t>
  </si>
  <si>
    <t>LLAVE ABASTO PLASTICO C/ACOPLE LAVAMANOS</t>
  </si>
  <si>
    <t>ACOPLES-BRONCE MACHO Y HEMBRA TIPO CONVENCIONAL</t>
  </si>
  <si>
    <t>CORREDERA METALICA (ZINC )  CAJON X 40CMS 40KG</t>
  </si>
  <si>
    <t>TUERCA HEXAGONAL  INOXIDABLE  304 DE 1/2</t>
  </si>
  <si>
    <t>TORNILLO HEXAGONAL  ZINCADO 3/8X1</t>
  </si>
  <si>
    <t>TORNILLO DE 8 X 1 1/2 PULG. DRYWALL PUNTA DE BROCA</t>
  </si>
  <si>
    <t>TORNILLO AUTOROSCANTE DE 6X2 (BOLSA X 100)</t>
  </si>
  <si>
    <t>TORNILLO AUTOROSCANTE DE 6 X1" (BOLSA X 100)</t>
  </si>
  <si>
    <t>TIJERA  JARDINERIA cortacesped 12" mango  madera</t>
  </si>
  <si>
    <t>TARRO ADHESIVO INSTANTÁNEO UNIV PRECISION X 5GR</t>
  </si>
  <si>
    <t>RASTRILLO- ESCOBA 25 DIENTES PLASTCA C/CABO</t>
  </si>
  <si>
    <t>LLAVE BOCA FIJA DE 6 A 22 MM (JUEGO 8 PZAS)</t>
  </si>
  <si>
    <t>GRIFERIA SANITARIO PALANCA CROMADA ENTRADA-SALIDA</t>
  </si>
  <si>
    <t>LLANA DENTADA  MANGO MADERA (UE=60)</t>
  </si>
  <si>
    <t>LLAVE ESTRELLA JUEGO 6 A 22MM 8 PZ STANLEY 86-091</t>
  </si>
  <si>
    <t>GRAPAS PARA ANCLAR LAVAMANOS (PLASTICA)</t>
  </si>
  <si>
    <t>GAFAS DE SEGURIDAD – LENTE CLARO CHELSEA</t>
  </si>
  <si>
    <t>BISAGRA REDONDA  (CÁPSULA O PISTON)  DE 5/8" HIERR</t>
  </si>
  <si>
    <t>LLAVE LAVAMANOS (individual  o sencilla)</t>
  </si>
  <si>
    <t>Cortassol Termobraise -150 + Estructura (Sum+Int)</t>
  </si>
  <si>
    <t>Tapa Plástica Seguridad Protecc.Rodamientos(5-10cm</t>
  </si>
  <si>
    <t>Barra de Giro travezaño L=1.47m; Ø=11/4" e=2.5mm</t>
  </si>
  <si>
    <t>Buje para Balancin Metalico D=11/2"(Sum) sin Tranp</t>
  </si>
  <si>
    <t>Tope Caucho Balancin o Biosaludable(Inc.Sum+Transp</t>
  </si>
  <si>
    <t>Plataforma Encuachetada escaleras-Puentes (50x60cm</t>
  </si>
  <si>
    <t>Barra Para Pasamanos AnguladoTuboØ1"e=2.5mmL=1.47m</t>
  </si>
  <si>
    <t>Plato para Módulo Twister Lam. Alfajor 3mm Ø=30cm</t>
  </si>
  <si>
    <t>Travesaño para módulo M-5 Tubo Estruct.galv. Ø3"</t>
  </si>
  <si>
    <t>PasoEscalera JuegoInf.L=1.05mTubGalv.11/4" e=2.5mm</t>
  </si>
  <si>
    <t>Silla Yee PVC (14"x 6")  355x160mm</t>
  </si>
  <si>
    <t>Puerta Cortafuego (2x2m) RF-180-Lam.Cal-16 (Retie)</t>
  </si>
  <si>
    <t>UNIÓN MECANICA PEAD 110MM (PE-100/PN-16/RDE-11)</t>
  </si>
  <si>
    <t>Grafadora tipo simmer autoTejaStandinSeam h=1 1/2"</t>
  </si>
  <si>
    <t>UNION  COBRE Ø 2 1/2"</t>
  </si>
  <si>
    <t>UNION  COBRE Ø 2"</t>
  </si>
  <si>
    <t>UNION  COBRE Ø 11/2"</t>
  </si>
  <si>
    <t>UNION  COBRE Ø 11/4"</t>
  </si>
  <si>
    <t>UNION  COBRE Ø 1"</t>
  </si>
  <si>
    <t>UNION  COBRE Ø 3/4"</t>
  </si>
  <si>
    <t>UNION  COBRE Ø 1/2"</t>
  </si>
  <si>
    <t>Poste PolipropilenoAltaResist(8x2cm) A=61cm F=38cm</t>
  </si>
  <si>
    <t>LAMINA PLASTICA EN POLIPROPILENO A-IMPACTO DE 4mm</t>
  </si>
  <si>
    <t>AUTO NIVELANTE SUECO SCHONOX FA (4000 PSI)</t>
  </si>
  <si>
    <t>PISO-VINILO TRAF-PESADO ACCZENT EVOLUTION</t>
  </si>
  <si>
    <t>Tubo Estructural GalvØ 3"-2mmCuadraASTM A-500 Grad</t>
  </si>
  <si>
    <t>VENTANA ALUMINIO PROY.3831+VIDRIO LAM 3+3mm</t>
  </si>
  <si>
    <t>LUMINARIA EMERGENCIA TIPO MICKEY MOUSE</t>
  </si>
  <si>
    <t>TOMA DOBLE MONO TIPO INTEMPERIE POLO TIERRA</t>
  </si>
  <si>
    <t>MANTENIMIENTO CALENTADOR A GAS BOSH THERM 8000S.</t>
  </si>
  <si>
    <t>INSTALACIÓN CIRCUITO IMPRESO THERM 8000-S</t>
  </si>
  <si>
    <t>CIRCUITO IMPRESO CALENTADOR A GAS THERM 8000S</t>
  </si>
  <si>
    <t>ELECTROVALVULA SELENOIDE BRONCE Normalmente Cerrad</t>
  </si>
  <si>
    <t>CHEQUE HIDRO Ø 3/4”  VERTICAL (150-200 PSI)</t>
  </si>
  <si>
    <t>TEE CPVC Ø  11/4"</t>
  </si>
  <si>
    <t>CODO CPVC - 90°Ø  1 1/4"</t>
  </si>
  <si>
    <t>TUBO CPVC  Ø 1 1/4" (RDE-11)</t>
  </si>
  <si>
    <t>TUBO COBRE Ø1 1/4"  RIGIDO- TIPO L</t>
  </si>
  <si>
    <t>TUBO COBRE Ø1 1/2"  RIGIDO- TIPO L</t>
  </si>
  <si>
    <t>PARTIDOR PISTAsupercross8m y challenger 5m Sum+ins</t>
  </si>
  <si>
    <t>Puerta+Pasador+portacand rejaAceroCal.16(2.0x1.0m)</t>
  </si>
  <si>
    <t>Calderin 500GPH-157W-Acero Inox. Cal.12 (Acpm)Sum+</t>
  </si>
  <si>
    <t>CAÑUELA POLIETILENO (2") E=2" FOIL BRILLANTE</t>
  </si>
  <si>
    <t>CAÑUELA POLIETILENO (1") E=2" FOIL BRILLANTE</t>
  </si>
  <si>
    <t>CAÑUELA POLIETILENO (1/2") E=2" FOIL BRILLANTE</t>
  </si>
  <si>
    <t>CAÑUELA POLIETILENO (2 1/2") E=1" FOIL BRILLANTE</t>
  </si>
  <si>
    <t>CAÑUELA POLIETILENO (2") E=1" FOIL BRILLANTE</t>
  </si>
  <si>
    <t>CAÑUELA POLIETILENO (1") E=1" FOIL BRILLANTE</t>
  </si>
  <si>
    <t>CAÑUELA POLIETILENO (1/2") E=1" FOIL BRILLANTE</t>
  </si>
  <si>
    <t>CAÑUELA POLIETILENO (21/2") E=1 1/2" FOIL BRILLANT</t>
  </si>
  <si>
    <t>CAÑUELA POLIETILENO (2") E=1 1/2" FOIL BRILLANTE</t>
  </si>
  <si>
    <t>CAÑUELA POLIETILENO (1") E=1 1/2" FOIL BRILLANTE</t>
  </si>
  <si>
    <t>CAÑUELA POLIETILENO (1/2") E=1 1/2" FOIL BRILLANTE</t>
  </si>
  <si>
    <t>MANOMETRO GLICERINA (0-200PSI) ACERO- (21/2")Vert</t>
  </si>
  <si>
    <t>COPA CONCENTRICA ACERO CARBON SOLDAR 4”X2”</t>
  </si>
  <si>
    <t>VALVULA DE ALIVIO ACERO/BRONCE Ø11/2”-200PSI-AGUA</t>
  </si>
  <si>
    <t>TUBO GALVANIZ. PRES. ASTM- A 53 (2")SCH-40(3.91MM)</t>
  </si>
  <si>
    <t>TAPON PVC ROSCADO  Ø 1 1/4"</t>
  </si>
  <si>
    <t>TEE POLIPROPILENO  Ø 4”</t>
  </si>
  <si>
    <t>CODO 90°  POLIPROPILENO  Ø 4”</t>
  </si>
  <si>
    <t>VALVULA DE GLOBO Ø 1"  (200PSI)</t>
  </si>
  <si>
    <t>TUBO ACERO GALVANIZADOØ3” (e=3.25MM) L=6M</t>
  </si>
  <si>
    <t>TUBO ACERO GALVANIZADOØ11/2” (e=2.95MM) L=6M</t>
  </si>
  <si>
    <t>ManometroGlicerinDial 4"acero-conex-vert.(0-200psi</t>
  </si>
  <si>
    <t>CHEQUE AMORTIGUADO EXTREMO RANURADO 2 1/2” - 300 PSI</t>
  </si>
  <si>
    <t>CHEQUE AMORTIGUADO EXTREMO RANURADO 2” - 300 PSI</t>
  </si>
  <si>
    <t>ValvulaAngularDrenaje/pruebaVictaulicRosc1"(175psi</t>
  </si>
  <si>
    <t>VALVULA MARIPOSA EXTRE.RANUR.UL/FM21/2”Pmi(175psi)</t>
  </si>
  <si>
    <t>VALVULA MARIPOSA EXTREM. RANURA UL/FM2”Pmin(175psi</t>
  </si>
  <si>
    <t>COPA EXCENTRICA ACERO NEGRO ROSCAR 3”X2”</t>
  </si>
  <si>
    <t>COPA CONCENTRICA ACERO NEGRO SOLDAR 3”X2”</t>
  </si>
  <si>
    <t>COPA CONCENTRICA ACERO NEGRO ROSCAR 1 1/2”</t>
  </si>
  <si>
    <t>CODO ACERO NEGRO ROSCADO 150 S.C.I.  - 1 ¼"</t>
  </si>
  <si>
    <t>ACOPLE  FLEXIBLE HIERRO DUCTIL RANURADO Ø 6"</t>
  </si>
  <si>
    <t>TEE ACERO  NEGRO -1 1/4"</t>
  </si>
  <si>
    <t>Niple Pasamuro Acero Galvaniz- Ø6”Roscad(1m)Cal.40</t>
  </si>
  <si>
    <t>NIPLE PASAMURO ACERO NEGRO -  Ø6” ROSCADO</t>
  </si>
  <si>
    <t>NIPLE PASAMURO ACERO NEGRO–Ø2”ROSCADO+RUANA</t>
  </si>
  <si>
    <t>UNION  ACERO CARBON ROSCADA SCH 40 - 2"</t>
  </si>
  <si>
    <t>TUBO ACERO CARBON C/C SCH 40 – ½" CON ROSCA</t>
  </si>
  <si>
    <t>Luminaria Lineal Led Driver  (64W) -8x8cm L=2.40m</t>
  </si>
  <si>
    <t>Transferencia Automat (250A)Contact-Contr+Barraje</t>
  </si>
  <si>
    <t>Transferencia Automat (1000A)Contact-Contr+Barraje</t>
  </si>
  <si>
    <t>Luminaria Teceo-2-(96 Leds)22.400Lm;700mA;+Fotoc</t>
  </si>
  <si>
    <t>Panel Led (60x60) 45W-6K (100-277v) Sobreponer usar CIO106191</t>
  </si>
  <si>
    <t>MANÓMETRO GLICERINA DIAL4”ACERO-CONEX-VERT.(0-200</t>
  </si>
  <si>
    <t>Medición Sist. Puesta  Tierra y Resistividad (UDS)</t>
  </si>
  <si>
    <t>TUBO  AGUA NTC-5890- Ø3" GALVANIZADA</t>
  </si>
  <si>
    <t>Luminaria 128LED 279W - 1000mA -45700Lm Tipo Coden</t>
  </si>
  <si>
    <t>Luminaria 128LED 279W - 700 mA -34600Lm Tipo Coden</t>
  </si>
  <si>
    <t>Abrazadera Uacero inox.de 1/4"para Ø 11/2"+tuerca</t>
  </si>
  <si>
    <t>Abrazadera Uacero inox.de 1/4"para Ø 11/4"+tuerca</t>
  </si>
  <si>
    <t>Abrazadaera Uacero inox.de 5/16"para Ø 2"+tuerca3</t>
  </si>
  <si>
    <t>UPS-20 KVA  BIFASICA- AUTONOMIA: 8 A10 MINUTOS</t>
  </si>
  <si>
    <t>INTERCAMBIADOR DE CALOR (CALDERA M MUIRA DE 50BPH</t>
  </si>
  <si>
    <t>Piso DeckColor Madera+Estrct.Acero Galv. (Sum+Ins)</t>
  </si>
  <si>
    <t>EstacaPlást.Poliet.AltoImpact(6x6cm)L=30cm(Su+Ins)</t>
  </si>
  <si>
    <t>Deck PlásticoImport.SobreponPolietil+Rampa(Sum+Ins</t>
  </si>
  <si>
    <t>PisoPistaAtletismoPrefabricado(Sum+inst) IAAF-(2)</t>
  </si>
  <si>
    <t>MESA DE AJEDREZ 4 PUESTOS NO APTA INTERPERIE REFO</t>
  </si>
  <si>
    <t>terminal  cobre para cable 400 MCM</t>
  </si>
  <si>
    <t>UNION POLIPROPILENO  Ø 2” (63MM)</t>
  </si>
  <si>
    <t>UNION POLIPROPILENO  Ø 11/4” (40MM)</t>
  </si>
  <si>
    <t>BancaSinEspaldarPolipropileno(0.70x0.43)H=0.43m</t>
  </si>
  <si>
    <t>BancaSinEspaldarPolipropileno(1.25x0.43)H=0.43m</t>
  </si>
  <si>
    <t>BancaSinEspaldarPolipropileno(2.60x0.43)H=0.43m</t>
  </si>
  <si>
    <t>GIMNASIO-AIRE-LIBRE- FlexionesPecho-TricepsDoble</t>
  </si>
  <si>
    <t>GIMNASIO-AIRE-LIBRE BANCA-LUMBARES-PARALELAS</t>
  </si>
  <si>
    <t>TANQUE TORMENTA EN FIBRA DE VIDRIO REFORZADA DE 25</t>
  </si>
  <si>
    <t>REDUCCION CAMPANA ESPIGO  ADVAN EDGE DE 6” A 8”</t>
  </si>
  <si>
    <t>TUBO DE DRENAJE PEAD ADS 10” DW AASTHO M252</t>
  </si>
  <si>
    <t>TUBO DE DRENAJE PEAD ADS 8” DW AASTHO M252</t>
  </si>
  <si>
    <t>TUBO DE DRENAJE PEAD ADS 6” DW AASTHO M252</t>
  </si>
  <si>
    <t>CanecaPedalConTapa(5 litros)AceroInox.D=21cmh=32cm</t>
  </si>
  <si>
    <t>Vidrio Laminado Transparente 3+3mm (Inc. transport</t>
  </si>
  <si>
    <t>Aviso(50x100cm)marco Tubo Cuadrado h=1.80M+Banner</t>
  </si>
  <si>
    <t>Saltometro Salto  Altura, requerimiientos IAAF</t>
  </si>
  <si>
    <t>POSTE EN CONCRETO PRETENSADO H=16M(1.350KG)linea</t>
  </si>
  <si>
    <t>TRAILER CAMA ALTA (CAPACIDAD 25 TONELADAS)</t>
  </si>
  <si>
    <t>SEPARADOR DE CARRIL PISCINA-25 M DE LARGO</t>
  </si>
  <si>
    <t>SEPARADOR DE CARRIL PISCINA-50 M DE LARGO</t>
  </si>
  <si>
    <t>ENROLLADOR PARA MANTA TERMICA USO DE TRABAJO PESAD</t>
  </si>
  <si>
    <t>MANTA TERMICA FLOTANTE PARA PISCINAS 25 Largo X 1</t>
  </si>
  <si>
    <t>SISTEMA DE DETECCIÓN DE ARRANQUE EN FALSO</t>
  </si>
  <si>
    <t>SISTEMA ELECTRÓNICO DE MARCADORES Y MEDIDOR DE CAR</t>
  </si>
  <si>
    <t>SISTEMA ELECTRÓNICO FOTO FINISH+CRONOMET AUTOMÁTIC</t>
  </si>
  <si>
    <t>JaulaProtecciónLanzam.DiscoyMartillo(Sum+Ins)IAAF</t>
  </si>
  <si>
    <t>CírculosConcentricosLanzamientoDiscoyMartillo-IAAF</t>
  </si>
  <si>
    <t>Zona de CaidaSaltodeAltura(Sum+Inst)IAAF(0.70x4x6m</t>
  </si>
  <si>
    <t>CajetinAcero+Tapa+Saltometro+Zona de caida(IAAF)</t>
  </si>
  <si>
    <t>VallasObstáculosAtletisto- (3) Unid/Jgo-IAAF(Sumin</t>
  </si>
  <si>
    <t>VallasPistaAtletisto-80Unidades/Juego(Sumini) IAAF</t>
  </si>
  <si>
    <t>CubiertaBastidorFosoAguaPistaAtlet(Sum+Inst)IAAF</t>
  </si>
  <si>
    <t>ObstáculoParaRiaFosoPistaAtletismo(Sum+Inst)IAAF</t>
  </si>
  <si>
    <t>FosoAguaPrefab.SaltoPistaAtletismo(Sum+Inst)IAAF</t>
  </si>
  <si>
    <t>DelimitadorAluminMovilPistaAtletismo(Sum+Ins)IAAF</t>
  </si>
  <si>
    <t>CajaInspecciónPolimeroPistaAtletismo(Sum+Inst)IAAF</t>
  </si>
  <si>
    <t>CanaletaPolimeroPistaAtletismo(Sum+Inst)NormaIAAF</t>
  </si>
  <si>
    <t>TransformadorTrifasico(480/220-127V)40 KVA-Dy5+Tra</t>
  </si>
  <si>
    <t>TransformadorTrifasico(480/220-127V)60 KVA-BT+Tran</t>
  </si>
  <si>
    <t>AdhesivoSpray(24 Onz)para pega de cinta antidesliz</t>
  </si>
  <si>
    <t>CintaAntideslizanteA=50mmNegra-TraficoPeaton.-Roll</t>
  </si>
  <si>
    <t>GramaSintetica(10mm)500Gr/m2 (Sumin+Instalación)</t>
  </si>
  <si>
    <t>ESMALTE URETANO  AMARILLO (Componente A+B)</t>
  </si>
  <si>
    <t>ESMALTE EPOXICO AMARILLO (Componente A+B)</t>
  </si>
  <si>
    <t>TableroDistribuc(1.20x1.0x0.40m)FrenteMuertoS/Espe</t>
  </si>
  <si>
    <t>PEGACOR PARA VIDRIO BLANCO (BOLSA DE 10Kg)</t>
  </si>
  <si>
    <t>MarmolSinuAguamarinaFachada (12mm)Nat:30cmJ.P.</t>
  </si>
  <si>
    <t>SIKA VISCOBOND  (3.2Kg)</t>
  </si>
  <si>
    <t>REFLECTOR  LED (200W) BLANCO FRIO</t>
  </si>
  <si>
    <t>LUMINARIA RALED II 32 LED 72 W PARA SENDEROS</t>
  </si>
  <si>
    <t>ACCESORIOS PVC 2"/1" (incluye sold.limp.lubri.cin)</t>
  </si>
  <si>
    <t>UNION FLEXIBLE  1” x 12”</t>
  </si>
  <si>
    <t>SWITCH FLOTADOR PARA TANQUE</t>
  </si>
  <si>
    <t>RELEVO ENCENDIDO AUTOMATICO MOTOBOM</t>
  </si>
  <si>
    <t>CONTROLADOR DE 4 ESTACIONES (rain bird) sim</t>
  </si>
  <si>
    <t>Pluviómetro electr. RAIN CHECK de rain &amp; bird o eq</t>
  </si>
  <si>
    <t>Marco en pino puerta de 80cmx220cm;A=10cm;E=3cm</t>
  </si>
  <si>
    <t>AdoquinGramoquinConc.Gris(30x30x6CM)Peaton-Obra</t>
  </si>
  <si>
    <t>Sum/Inst Puerta tub.cuad1 1/2"-4"x1 1/2"(2.4x1.8m)</t>
  </si>
  <si>
    <t>LuminariaparaPosteM-130(ap-70w208/220v)+fotoc+bomb</t>
  </si>
  <si>
    <t>AvisoLam2mm,acabOxidoCalado(9*0.45M)marcotub4x4cm</t>
  </si>
  <si>
    <t>ADOQUIN PEATONAL CON. BICAPAVERDE(10X20X6CM)</t>
  </si>
  <si>
    <t>CAMION CARPADO DE 10 TON DENTRO DE CIUDAD</t>
  </si>
  <si>
    <t>AdoquínPeat,conc,bicapa,colorocre/terra(10x20x6)ob</t>
  </si>
  <si>
    <t>ADOQUIN PEATONAL CON. BICAPA GRIS (10X20X6CM)Obra</t>
  </si>
  <si>
    <t>CONCRETO PAVIMENTO MR-36 (&gt;500 M3) AS-4"(10CM)</t>
  </si>
  <si>
    <t>TornilloConector5/8"x3"+Arandela+Tuerca Acero G-5</t>
  </si>
  <si>
    <t>Guaya en Acero Inoxidable Encauchetada tramo 25ML</t>
  </si>
  <si>
    <t>L´minaPoliestirenoAltoImpacto(90x120cm)cal.5mmBlan</t>
  </si>
  <si>
    <t>L´minaPoliestirenoAltoImpacto(30x40cm)cal.5mmBlanc</t>
  </si>
  <si>
    <t>L´minaPoliestirenoAltoImpacto(60x70cm)cal.5mmBlanc</t>
  </si>
  <si>
    <t>L´minaPoliestirenoAltoImpacto(60x90cm)cal.5mmBlanc</t>
  </si>
  <si>
    <t>BANNER PLASTICO 13 ONZ.(3.0X1.0M) MICROPERFORADO</t>
  </si>
  <si>
    <t>PINTURA ELECTROSTATICA PARA PLATINA DE 2"</t>
  </si>
  <si>
    <t>PINTURA ELECTROSTATICA PARA PLATINA DE 3"</t>
  </si>
  <si>
    <t>PENDON( 6X1.0M) Banner13-Onz.Fullcolor-Ojaletc/1m</t>
  </si>
  <si>
    <t>PINTURA ELECTROSTATICA PARA TUBO DE  3/4"X3/4"</t>
  </si>
  <si>
    <t>LLANTA TRASERA, 12,4 X 24,8 – 8 LONAS – R1 TACO BA</t>
  </si>
  <si>
    <t>LLANTA TRASERA, 18,4 X 30 – 10 LONAS – R1 TACO BAJ</t>
  </si>
  <si>
    <t>MEZCLADORA PARA CONCRETO 3 BULTOS ELECTRICO</t>
  </si>
  <si>
    <t>VálvulaMariposa 8"X150HierroCortiAceroInox316+Pint</t>
  </si>
  <si>
    <t>VálvulaMariposa 10"x150psiHierroCortiAcero316+pint</t>
  </si>
  <si>
    <t>FiltroLentoLavadoFibraVidrFalsoFondo(60x80cm)L=1M</t>
  </si>
  <si>
    <t>MotobombaSumerg.-1HPAceroInox.Descarg11/2"Q=78glp</t>
  </si>
  <si>
    <t>TUBO CONCRETO REFORZØ48"CLASE-1+Transp.(L=2.50m)</t>
  </si>
  <si>
    <t>PosteSujetadorCaninoTuboGalvanizado(Diseño IDRD)</t>
  </si>
  <si>
    <t>BebederoCaninoDobleAceroInox.304Cal.16 (DiseñoIDRD</t>
  </si>
  <si>
    <t>CanecaZonaCaninaAceroInox.304cal.16+Dispensador</t>
  </si>
  <si>
    <t>CONCEPTUALIZACION GEOTECNICA  (NO USAR)</t>
  </si>
  <si>
    <t>REJILLA PERIMETRAL  PISCINA  (,29X,03X1 MT)</t>
  </si>
  <si>
    <t>SumBancaindivConcretoConEspaldarEstruAceroPintCDRC</t>
  </si>
  <si>
    <t>Banner Impreso (6.30x2.94m)S/Des"Banco de supl</t>
  </si>
  <si>
    <t>STIKERS(22x15CM)S/Des"Puntos de Comida Estadio</t>
  </si>
  <si>
    <t>Banner Impreso (3.00x2.55m)S/Des"Banco Arbitros Es</t>
  </si>
  <si>
    <t>Banner Impreso (3.50x1.07m)S/Des"Idrd Estadio de t</t>
  </si>
  <si>
    <t>Banner Impreso (2.56x2.04m)S/Des"Idrd Estadio de T</t>
  </si>
  <si>
    <t>Banner Impreso (5.03x3.02m)S/Descripción "banco de</t>
  </si>
  <si>
    <t>Banner Impreso y pegado con cinta(4.40x0.80m)S/Des</t>
  </si>
  <si>
    <t>Banner Impreso y pegado con cinta(3.06x2.40m)S/Des</t>
  </si>
  <si>
    <t>Banner Impreso y pegado con cinta(1.30x0.80m)S/Des</t>
  </si>
  <si>
    <t>Mapa Vinilo Adhesivo con Acetato (2.10x1.50m)S/Des</t>
  </si>
  <si>
    <t>CHALECO SALVAVIDAS  REFLECT.IMPERM.ABULLANADO3CORR</t>
  </si>
  <si>
    <t>FLOTADOR SALVAVIDAS ESPUMA POLIESTIRENO 20"CONSOGA</t>
  </si>
  <si>
    <t>OVEROL FONTANERO IMPER.CA.25 AMARIL.BOTAPVCPTA ACE</t>
  </si>
  <si>
    <t>BOLSA INDUST. BASURA CAL-2 ; PAQ.DE 25 UN (70X100C</t>
  </si>
  <si>
    <t>ESPONJA FIBRA ABRASIVA  X 36 UNIDADES</t>
  </si>
  <si>
    <t>TRAPERO EN ALGODON N°1.000(450Gr) MANGO EN MADERA</t>
  </si>
  <si>
    <t>CARTELERA INFORMATIVA  ALUMINIO (2X1 Mts)</t>
  </si>
  <si>
    <t>GUANTE MOSQUETERO  CAUCHO CAL. 65 - PAR</t>
  </si>
  <si>
    <t>CAMBIO AUTOMATICO 12HP (Motor Electrico3600rpm)</t>
  </si>
  <si>
    <t>CAMBIO AUTOMATICO 7.5HP (Motor Electrico3600</t>
  </si>
  <si>
    <t>CAMBIO AUTOMATICO 2.4 A 5.0HP (Motor Electrico3600</t>
  </si>
  <si>
    <t>CAMBIO RETENEDORES 20HP (Motor Electrico3600rpm)</t>
  </si>
  <si>
    <t>CAMBIO RETENEDORES 12HP (Motor Electrico3600rpm)</t>
  </si>
  <si>
    <t>CAMBIO RETENEDORES 7.5HP (Motor Electrico3600rpm)</t>
  </si>
  <si>
    <t>CAMBIO RETENEDORES 2.4 A 5.0HP (Motor Electrico3</t>
  </si>
  <si>
    <t>JUEGO RODAMIENTOS 20 HP (Motor Electrico3600</t>
  </si>
  <si>
    <t>JUEGO RODAMIENTOS 12.0HP (Motor Electrico3600</t>
  </si>
  <si>
    <t>JUEGO RODAMIENTOS 7.5HP (Motor Electrico3600</t>
  </si>
  <si>
    <t>JUEGO RODAMIENTOS 2.4 A 5.0 HP(Motor Electrico3600</t>
  </si>
  <si>
    <t>CAMBIO SELLOS 7.2 HP (Motor Electrico 3.600 rpm)</t>
  </si>
  <si>
    <t>CAMBIO SELLOS (Motor Electrico2.4 a 5.0 HP (3.600</t>
  </si>
  <si>
    <t>REGISTRO CORTINA Ø4" PESADO S/NORMA ICONTEC</t>
  </si>
  <si>
    <t>TUBO GALVANIZADO-Ø3"(3.38MM)-AGUA-NTC-5890-6M</t>
  </si>
  <si>
    <t>GaviónRecubPVC(2x1x1m)TripTorsCal.13.H10x10cm+Diaf</t>
  </si>
  <si>
    <t>Diafragma MallaTriple Tors.Rec.PVCcal-10Hueco10x10</t>
  </si>
  <si>
    <t>TuboDrenajeCorrugaPerforada(160mm)sin filtro-Rollo</t>
  </si>
  <si>
    <t>KIT SILLA YEE S4 PLUS(200MMX160MM)ALCANT.NOVAFORT</t>
  </si>
  <si>
    <t>TUBO ALCANTARILLADO NOVAFORT S8 (355MM)L=6M</t>
  </si>
  <si>
    <t>TUBO ALCANTARILLADO NOVAFORT S8 (250MM)L=6M</t>
  </si>
  <si>
    <t>TUBO ALCANTARILLADO NOVAFORT S8 (500MM)L=6M</t>
  </si>
  <si>
    <t>REDUCCION EXCENTRICA NOVAFORT (160X110MM)</t>
  </si>
  <si>
    <t>ARO TAPA PP CAMARA DE INSPECCION REDONDA</t>
  </si>
  <si>
    <t>ELEVADOR CAMARA DE INSPECCIÓN(600)600X1750MM</t>
  </si>
  <si>
    <t>BASE CAMARA  DE INSPECCION (600) TIPO TANQUE</t>
  </si>
  <si>
    <t>BASE CAJA DE INSPECCION  (400)200X160MM</t>
  </si>
  <si>
    <t>CELDA AQUACELL RD CON KIT (Celda 1x0.50x0.39m)</t>
  </si>
  <si>
    <t>TUBO ALCANT. NOVAFORT S8(400MM) L=6M NORMA ICONTEC</t>
  </si>
  <si>
    <t>TUBO ALCANTARILLADO NOVAFORT S8 (315MM)L=6M</t>
  </si>
  <si>
    <t>LUMINARIA 18.000 LUMENES. 156W. 100.000 HORAS</t>
  </si>
  <si>
    <t>AIRE ACONDI. DE 56600 BTU TIPO SPLIT (Pisotecho)</t>
  </si>
  <si>
    <t>MANTENIMIENTO PREVENTIVO UPS 160 K (Emerson)</t>
  </si>
  <si>
    <t>BALDOSA PLASTICA PERFORADA 30X30 (Piscinas)</t>
  </si>
  <si>
    <t>LOSA  CONCRETO 0.62X0.62 e=4cm,Acab. grant.cuchuco</t>
  </si>
  <si>
    <t>ESTRUCTURA CANCHA MULTINIVEL BALONCESTO móvil</t>
  </si>
  <si>
    <t>CUBIERTA SANDWICH FIBRA Aluzinc. Cal 26 sum+Inst</t>
  </si>
  <si>
    <t>Puerta para Divsion Baño Acero Inoxida (0.60x1.80m</t>
  </si>
  <si>
    <t>PuertaMetal.Entamb.Corrediz(A=4.85m;H=2.85m)+Marc+</t>
  </si>
  <si>
    <t>Puerta Metal Entanbor A=0.80M, H=2m Cal.18+Marco+C</t>
  </si>
  <si>
    <t>Puerta Metal Entanbor A=1M, H=2m Cal.18+Marco+Cerr</t>
  </si>
  <si>
    <t>MURO VERDE(Diseñ,constr,estr,plant,riego)315 m2</t>
  </si>
  <si>
    <t>CABLE EN ACERO GALVANIZADO Ø1/8"(7X7) POR 100ML</t>
  </si>
  <si>
    <t>LuminariaBahiaAlta (12000lumens;120-277v;4000k)med</t>
  </si>
  <si>
    <t>PLATINA HIERRO (1/4"X3") L=6M;PESO=22.8Kg/UN</t>
  </si>
  <si>
    <t>PLANTA ELECTRICA DE EMERGENCIA 35 KVA Bogota</t>
  </si>
  <si>
    <t>VALVULA DE PIE EN ACERO INOXIDABLE DE 21/2"</t>
  </si>
  <si>
    <t>VALVULA DE PIE EN ACERO INOXIDABLE DE 11/2"</t>
  </si>
  <si>
    <t>KIT BRILLANTES CON ARENA BLANCO (EMBOQUILLADO)</t>
  </si>
  <si>
    <t>TABLERO TRIFASICO 24 CIRCUITOS-N°2-EDUARDO SANTOS</t>
  </si>
  <si>
    <t>TABLERO TRIFASICO 24 CIRCUITOS-N°1-EDUARDO SANTOS</t>
  </si>
  <si>
    <t>PLANTA DE EMERGENCIA DE 95kW - 105 kVA PRIME, EFEC</t>
  </si>
  <si>
    <t>PLANTA DE EMERGENCIA 95KVA -105  KVA  PRIME</t>
  </si>
  <si>
    <t>MEDIDOR ELECTRONICO TRIFASICO10-100 AMPClase-2</t>
  </si>
  <si>
    <t>TRANSFORMADOR TRIFÁSICO TIPO SECO DE 225 kVA, 11.4</t>
  </si>
  <si>
    <t>DESCARGADOR DE SOBRETENSIÓN TIPO CODO DE 15 kV (DP</t>
  </si>
  <si>
    <t>CELDA DUPLEX DE M.T. (ENTRADA-SALIDA), 17.5 kV, 63</t>
  </si>
  <si>
    <t>TERMINAL PREFORMADO TIPO INTERIOR PARA CABLE DE  M</t>
  </si>
  <si>
    <t>TERMINAL PREFORMADO TIPO BUJE PARA CABLE DE  M.T.</t>
  </si>
  <si>
    <t>Luminaria LED 450W - 1000mA(Utilizar CIO-105598)</t>
  </si>
  <si>
    <t>Luminaria LED 400W - 530 mA (Utilizar CIO-106175)</t>
  </si>
  <si>
    <t>Luminaria LED 250W - 350 Ma(Utilizar CIO-104911)</t>
  </si>
  <si>
    <t>Luminaria LED 150W - 530mA- (Utilizar CIO-106115)</t>
  </si>
  <si>
    <t>Llanta enDesusoRin22.5 (Sum+Carg+Transp+Desc)Bt</t>
  </si>
  <si>
    <t>MANTO REVEGETACION - Ecomatrix Verde o similar</t>
  </si>
  <si>
    <t>MODULO MADERA JUEZ(Secretario,Testigo)SUMIN+I</t>
  </si>
  <si>
    <t>Transformador Trifasico seco10KVA 440-208/120vDyn5</t>
  </si>
  <si>
    <t>Transformador Trifasico seco30KVA 440-208/120vDyn5</t>
  </si>
  <si>
    <t>Transformador Trifasico seco75KVA 440-208/120vDyn5</t>
  </si>
  <si>
    <t>DISPOSITIVO PARA PROTECCION SOBRETENSION (DPS)CatB</t>
  </si>
  <si>
    <t>LLAVE CONMUTACIÓN MANUAL Tetrapolar 70 AMP</t>
  </si>
  <si>
    <t>VALVULA CHEQUE Ø 2" CON CORTINA PERFORADA</t>
  </si>
  <si>
    <t>VALVULA DOBLE COMPUERTA ELAS. 4" (Ver descripción)</t>
  </si>
  <si>
    <t>VALVULA DOBLE COMPUERTA ELAS. 3" (Ver descripción)</t>
  </si>
  <si>
    <t>VALVULA DOBLE COMPUERTA ELAS. 2" (Ver descripción)</t>
  </si>
  <si>
    <t>Equipos Sistema  Eyector Automático N°2</t>
  </si>
  <si>
    <t>Equipos Sistema  Eyector Automático N°1</t>
  </si>
  <si>
    <t>Breaker Industrial Regulable (3x28 a 40 AMP)  40KA</t>
  </si>
  <si>
    <t>TUBO CONC.REFORZ.Ø20"CLASEIII-N/ICONTEC-401</t>
  </si>
  <si>
    <t>TUBO CONC.REFORZ.Ø24"CLASEIII-N/ICONTEC-401</t>
  </si>
  <si>
    <t>TUBO PRESIÓN PVC Ø6"EXTREMO LISO S/NORMA ICONTEC</t>
  </si>
  <si>
    <t>CUCHILLA PARA GUADAÑADORA DE 1” PARA TRABAJO LIVIA</t>
  </si>
  <si>
    <t>TRAPERO ENCABADO ALGODON 350 Gr. MANGO MADERA</t>
  </si>
  <si>
    <t>SIKADUR COMBIFLEX H-15    (ROLLO DE 12.5 MTS)</t>
  </si>
  <si>
    <t>GORRO INDUSTRIAL CON POLERA (TIPO CHAVO)</t>
  </si>
  <si>
    <t>GUANTES DE CAUCHO PEQUEÑO CAL.35 (PAR)</t>
  </si>
  <si>
    <t>CANDADO DE SEGURIDAD REFERENCIA 840 TIPO ALEMAN</t>
  </si>
  <si>
    <t>BOTAS PANTANERAS  EN PVC</t>
  </si>
  <si>
    <t>BOLSAS INDUSTRIALES PARA BASURA PAQX25(tama70x100c</t>
  </si>
  <si>
    <t>GUADAÑADORA PARA CESPED 43 cc. 2,5HP(TRAB.PESADO)</t>
  </si>
  <si>
    <t>MALLA DE ANJEO PLASTICA GALLINERO 25X30MM A=1.80M</t>
  </si>
  <si>
    <t>FLOCULANTE  (Reactivo quimico piscinas)</t>
  </si>
  <si>
    <t>ANALISIS HONGO LEVADURAS Y DERMATOFITOS</t>
  </si>
  <si>
    <t>ANALISIS CLORO RESIDUAL TOTAL (Mant. piscinas)</t>
  </si>
  <si>
    <t>GRATAS ACERO CON MANGO MADERA (5X11/4")</t>
  </si>
  <si>
    <t>CORAZA Y NEUMATICO  DE 4 LONAS PARA CRRETILLA</t>
  </si>
  <si>
    <t>LIMA TRIANGULAR DE 6” CABO PLASTICO PARA AFILAR</t>
  </si>
  <si>
    <t>CHEQUE CORTINA Ø 2"(125-200PSI)SELLO METALICO</t>
  </si>
  <si>
    <t>CHEQUE CORTINA Ø 11/2"(125-200PSI)SELLO METALICO</t>
  </si>
  <si>
    <t>CHEQUE CORTINA Ø 11/4"(125-200PSI)SELLO METALICO</t>
  </si>
  <si>
    <t>CHEQUE CORTINA Ø 1"(125-200PSI)SELLO METALICO</t>
  </si>
  <si>
    <t>CERAMICA PARA PISCINA PARQUE PATIO BONITO</t>
  </si>
  <si>
    <t>VALVULA CHEQUE CORTINA Ø  3"BRONCE-EXTREMO ROSCADO</t>
  </si>
  <si>
    <t>REGISTRO CORTINA  PESADO 2"S/NROMA ICONTEC</t>
  </si>
  <si>
    <t>REGISTRO CORTINA  PESADO 1 1/2" S/NORMA ICONTEC</t>
  </si>
  <si>
    <t>REGISTRO CORTINA  PESADO 1 1/4" S/NORMA ICONTEC</t>
  </si>
  <si>
    <t>ARENA  PARA FILTRO (Piscinas 45 Kg)</t>
  </si>
  <si>
    <t>REGISTRO CORTINA PESADO  Ø 11/4" RED WHITE</t>
  </si>
  <si>
    <t>REGISTRO CORTINA PESADO  Ø 1" S/NORMA ICONTEC</t>
  </si>
  <si>
    <t>VALVULA DE PIE Ø1"BRONCE(125-150PSI)CANAST-METALIC</t>
  </si>
  <si>
    <t>VALVULA DE PIE Ø11/4"BRONCE(125-150)PSI CANAST-MET</t>
  </si>
  <si>
    <t>VALVULA DE PIE Ø11/2"BRONCE(125-150)PSI CANAST-MET</t>
  </si>
  <si>
    <t>VALVULA DE PIE Ø 2"BRONCE(125-150)PSI CANAST-METAL</t>
  </si>
  <si>
    <t>PLANTACION DE ARBOLES ver descripcion tecnica</t>
  </si>
  <si>
    <t>DESENRAIZADO DE ARBOLES ver descripcion tecnica</t>
  </si>
  <si>
    <t>TRATAMIENTOS INTEGRALES Árboles mayores a 20 mts</t>
  </si>
  <si>
    <t>TRATAMIENTOS INTEGRALES Árbol entre 15 – 19,99 mts</t>
  </si>
  <si>
    <t>BLOQUEO Y TRASLADO DE ARBOLESArbol entre10–14m</t>
  </si>
  <si>
    <t>Mesa concreto. ajedrez ver Descripcion  tecnica</t>
  </si>
  <si>
    <t>VALVULA PRUEBA-DRENAJE 1" BR C-VISOR UL-FM</t>
  </si>
  <si>
    <t>Repique de árboles caídos y retiro de los desechos</t>
  </si>
  <si>
    <t>Repique de árboles caídos. Ver descripción tecnica</t>
  </si>
  <si>
    <t>PT100  piscinas complejo acuatico</t>
  </si>
  <si>
    <t>Mant.  preventivo aire acondicionado Mini split</t>
  </si>
  <si>
    <t>REFLECTOR LED TIPO WALLPACK 30W(3.000K)100-240V</t>
  </si>
  <si>
    <t>REFLECTOR LED TIPO WALLPACK 50W(3.000K)100-240V</t>
  </si>
  <si>
    <t>CONECTOR ACERO  EMT Ø2"</t>
  </si>
  <si>
    <t>CONECTOR TORNILLO INTERIOR PARA EMT Ø2"</t>
  </si>
  <si>
    <t>Mueble plástico, medidas 30 centimetros de ancho X</t>
  </si>
  <si>
    <t>Mueble plástico, A=2,10 m X P=30cmX H=30cm 7 compa</t>
  </si>
  <si>
    <t>Mueble plástico, medidas 60 centimetros de ancho X</t>
  </si>
  <si>
    <t>Mueble plástico, A=2.10 m X P=30cmXH=72cm 14compar</t>
  </si>
  <si>
    <t>Mueble plástico, A=2,10 m X P=30cm H=1.22m 28compa</t>
  </si>
  <si>
    <t>Mueble plástico, medidas 90 centimetros de ancho X</t>
  </si>
  <si>
    <t>Mueble plástico, medidas 1,30 metros de ancho X 35</t>
  </si>
  <si>
    <t>Mueble plástico, medidas 1,60 metros de ancho X 35</t>
  </si>
  <si>
    <t>Mueble plástico, medidas 2,40 metros de ancho X 35</t>
  </si>
  <si>
    <t>Revisión de detectores, estaciones manuales, Estad</t>
  </si>
  <si>
    <t>TABLA BURRA (28X2.5CM)L=3M CEDRO ACHAPO</t>
  </si>
  <si>
    <t>Retorqueado, resoldado y remarcado de conecto. Est</t>
  </si>
  <si>
    <t>Limpieza peinado y remarcacion de cables y equi Es</t>
  </si>
  <si>
    <t>Marcacion de camaras en patch panel, estadio el ca</t>
  </si>
  <si>
    <t>Limpieza, peinado  y remarcacion de cables y equip</t>
  </si>
  <si>
    <t>Mante. Preven. y correct. UPS monofasica de 3 KVA</t>
  </si>
  <si>
    <t>Mante. Preven. y correct. UPS bifasica de 10 KVA</t>
  </si>
  <si>
    <t>Mante. Preven. y correct. UPS trifasica de 160 KVA</t>
  </si>
  <si>
    <t>pruebas y entrega mant. voz y datos estadio el cam</t>
  </si>
  <si>
    <t>Peinado de gabinetes en centros de. Estadio el cam</t>
  </si>
  <si>
    <t>Tala de  árbol. Ver descripción técnica</t>
  </si>
  <si>
    <t>Tala de  árboles - igual o mayor a 10 mts y menor de 15 mts - Bajo Grado de Dificultad</t>
  </si>
  <si>
    <t>JUEGO SUBE Y BAJA  NIÑOS (6-12 AÑOS)Sum+trasnp</t>
  </si>
  <si>
    <t>RejillaPref.(4.000)(Tr.Veh.Liv)H=9cm;A=31cm;L=50CM</t>
  </si>
  <si>
    <t>CarcamoPref.(4.000)(Trf.Veh.Liv)H=35cm;A=40cm;L=1M</t>
  </si>
  <si>
    <t>PARQUE EN MADERA(Escale+Roda.Fibra+Colump.2 puest)</t>
  </si>
  <si>
    <t>FORMALETA CIRCULAR Ø=0.30M;H=0.60M-SECC</t>
  </si>
  <si>
    <t>SUBE Y BAJA PARA GIMNASIO CANINO (SUM+TRA</t>
  </si>
  <si>
    <t>PLATAFORMA DE SALTO PARA GIMNASIO CANINO(SUM+TRA)</t>
  </si>
  <si>
    <t>AROS DE SALTO PARA GIMNASIO CANINO (SUM+TRANSPO</t>
  </si>
  <si>
    <t>ARCOS TUNEL  PARA GIMNASIO CANINO (SUM+TRANSPO</t>
  </si>
  <si>
    <t>SALTO GRADUABLE  PARA GIMNASIO CANINO (SUM+TRANSPO</t>
  </si>
  <si>
    <t>ZIG ZAG  PARA GIMNASIO CANINO (SUM+TRANSPORTE)</t>
  </si>
  <si>
    <t>Planta Enredadera Ojo de Poeta (0,40M) sin transp.</t>
  </si>
  <si>
    <t>Poste PolipropilenoAlta Resist.L=1.00m(Ø=7cm)punta</t>
  </si>
  <si>
    <t>Adoquín Rombiode Ecológico Peatonal 31x20x3.5 cm</t>
  </si>
  <si>
    <t>Banca LockerMadera Zapán+Estructura Met (Sum+Inst)</t>
  </si>
  <si>
    <t>Locker láminaPuerta Microper 0.40X0.80X0.30(Sum+In</t>
  </si>
  <si>
    <t>Mueble Camerino+Caja Seguridad Squash (Sum+Inst)</t>
  </si>
  <si>
    <t>ADHESIVO VINILO BRILLANTE  DIAMETRO 40CM</t>
  </si>
  <si>
    <t>Reparación y modernización de ascensor hidráulico</t>
  </si>
  <si>
    <t>MANTENIMIENTO SILLETERIA AUDITORI, INCLUYE DES.</t>
  </si>
  <si>
    <t>Mantenimiento 2 estructuras hidráulicas baloncesto</t>
  </si>
  <si>
    <t>SELLADOR  PARA PISO VINISOL</t>
  </si>
  <si>
    <t>ANGULO  CHAMPAÑA (0.66X0.39CM) L=3M</t>
  </si>
  <si>
    <t>CAJA MONOFASICA SEIS CIRCUITOS BARRAJE 100AMP</t>
  </si>
  <si>
    <t>CAJA MONOFASICA TRES CIRCUITOS BARRAJE 75AMP</t>
  </si>
  <si>
    <t>HORTENSIA  - Planta ornamental</t>
  </si>
  <si>
    <t>BELLA HELENA  - Planta ornamental</t>
  </si>
  <si>
    <t>ACANTO  - Planta ornamental</t>
  </si>
  <si>
    <t>BARNIZ 980-COLPISA ALTA RES. BICOMPONENTE</t>
  </si>
  <si>
    <t>PERFIL ESTRUCTIRAL (250X150X6.0MM) A-500;GR-C</t>
  </si>
  <si>
    <t>PERFIL ESTRUCTIRAL (90X50X2.5MM) A-500;GR-C</t>
  </si>
  <si>
    <t>MURO DESLIZADERO/IDRD NIÑOS(6-12 AÑOS)Su+Tra</t>
  </si>
  <si>
    <t>JUEGO COLUMPIO/IDRD NIÑOS(6-12 AÑOS)Su+Tra</t>
  </si>
  <si>
    <t>JUEGOPASAMANOSCOMPUESTO/IDRD NIÑOS(1-5 AÑOS)Su+Tra</t>
  </si>
  <si>
    <t>JUEGO TAPETE GATEADOR/IDRD NIÑOS(1-5 AÑOS)Sum+Tran</t>
  </si>
  <si>
    <t>JUEGO RUEDA SENC./IDRD NIÑOS(1-5 AÑOS)Sum+Transp</t>
  </si>
  <si>
    <t>BALANCIN- D/IDRD NIÑOS (1-5 AÑOS)Sum+Transporte</t>
  </si>
  <si>
    <t>SISTEMA DE PRESION (Motobomba 10HP) Instal. y sumi</t>
  </si>
  <si>
    <t>ABRAZADERA"U"Doble Ala+2- Perf.3/8"(Para Tubo 3")</t>
  </si>
  <si>
    <t>COLIFORMES TERMOTOLERANTES Análisis Aguas Superf.</t>
  </si>
  <si>
    <t>CRYPTOSPORIDIUM PARVUM Análisis Aguas Superf. Pisc</t>
  </si>
  <si>
    <t>PSEUDOMONA AEROUGINOSA Análisis Aguas Superf. Pisc</t>
  </si>
  <si>
    <t>RECUENTO HETEROTROFOS Análisis Aguas Super. Piscin</t>
  </si>
  <si>
    <t>HIERRO TOTAL Análisis Aguas Superficiales Piscina</t>
  </si>
  <si>
    <t>NITROGENO AMONIACAL Análisis Aguas Superf. Piscina</t>
  </si>
  <si>
    <t>Aspiradora plastica de 8 ruedas  Cabezote plastico</t>
  </si>
  <si>
    <t>CONDUCTIVIDAD Análisis Aguas Superficiales Piscina</t>
  </si>
  <si>
    <t>Ruedas de aspiradora  Quick-Vac</t>
  </si>
  <si>
    <t>Aspiradora cabezote en bronce cromado mang.2"x15m</t>
  </si>
  <si>
    <t>PROYECTOR METAL HALIDE (1.000W) CIRCULAR CAMPANA</t>
  </si>
  <si>
    <t>BALA(1X27W)+Vidrio(Chasis+Bomb Ahorrad de Rosca)</t>
  </si>
  <si>
    <t>BALA DULUX (1X26W) ABIERTA(Chasis+Balasto+Bombilla</t>
  </si>
  <si>
    <t>CAJA METALIC.(20X20X20CM) LAM.CAL.18+PINT-ELECTRO</t>
  </si>
  <si>
    <t>EQUIPO DE PRESIÓN AGUA RIEGO(S/DESCRIPC-TECN)</t>
  </si>
  <si>
    <t>TRONCO PINO PATULA  INMUN- VACIO Ø30-35CM;H=0.10</t>
  </si>
  <si>
    <t>PLANTA DE AROMA RESEDA  PARA JARDIN</t>
  </si>
  <si>
    <t>PLANTA ENREDADERA MADRESELVA  PARA JARDIN</t>
  </si>
  <si>
    <t>FLORES BEGONIA  PARA JARDIN</t>
  </si>
  <si>
    <t>PAPIRO COMÚN  PARA JARDIN</t>
  </si>
  <si>
    <t>PERNO 3/8"X2" (GRADO-5)+ARANDELA+TUERCA</t>
  </si>
  <si>
    <t>VINCA MAJOR  PARA JARDIN</t>
  </si>
  <si>
    <t>PENNISETUM  PARA JARDIN</t>
  </si>
  <si>
    <t>HEBE ENANO VERDE  PARA JARDIN</t>
  </si>
  <si>
    <t>PARARRAYOS  TIPO FRANKLIN</t>
  </si>
  <si>
    <t>NIPLE  GALVANIZADO Ø 4 " L= 1.00 M (SIN RUANA)</t>
  </si>
  <si>
    <t>PEGACOR MAX-CONSTRUCTOR (BOLSA DE 40KG)</t>
  </si>
  <si>
    <t>MEZCLADOR LAVAMANOS Ø4" CIERRE RÁPIDO CROMO(Des+Si</t>
  </si>
  <si>
    <t>GRIFERIA LAVAMANOS MONOCONTROL ALTO CROMO</t>
  </si>
  <si>
    <t>GRIFERIA LAVAMANOS MONOCONTROL BAJO CROMO</t>
  </si>
  <si>
    <t>CARBONILLA:80%+TIERRA:20% CERNIDOS+TRANSPORTE</t>
  </si>
  <si>
    <t>CERTIFICACION FIFA -  CANCHA GRAMA SINT. 60mm</t>
  </si>
  <si>
    <t>UNIÓN TUBERIA DRENAJE PEAD-PERF. CORRUG 200MM</t>
  </si>
  <si>
    <t>TUBO DRENAJE PVC 200MM-perforada(L=5.90m)</t>
  </si>
  <si>
    <t>ARRANCADOR SUAVE CORRIENTE NOMINAL 106AMP</t>
  </si>
  <si>
    <t>MONTAJE-TRANSPORTE-MANTENIMIENT(1 AÑO)</t>
  </si>
  <si>
    <t>TUBO DE ESCAPE 25M LAM.CAL.16 PINTURA NEGRA</t>
  </si>
  <si>
    <t>PRECALENTADOR DE CAMISAS PARA PLANTA DE EMRGENCIA</t>
  </si>
  <si>
    <t>TRANSFERENCIA AUTOMÁTICA DE 3X160AMP EN AC1</t>
  </si>
  <si>
    <t>PLANTA DE EMERGENCIA POT.PRIME (45 KVA-2.640mN.M)</t>
  </si>
  <si>
    <t>CABINA INSONORA(PINT. ELECTROST.+CHAPAS DE SEG)</t>
  </si>
  <si>
    <t>TRANSFERENCIA AUTOM.(3X630AMP) EN AC3 CON TARJETA</t>
  </si>
  <si>
    <t>GRAPA METALICA  PARA TUBO METALICO DE 2""</t>
  </si>
  <si>
    <t>GRAPA METALICA  PARA TUBO METALICO DE 1 1/2""</t>
  </si>
  <si>
    <t>GRAPA METALICA  PARA TUBO METALICO DE  3/4"</t>
  </si>
  <si>
    <t>BOMBILLA DE 27W PARA APLIQUE DE SOBREPONER</t>
  </si>
  <si>
    <t>APLIQUE DE SOBREPONER(2X27W)LUZ BLANCA</t>
  </si>
  <si>
    <t>BOQUILLA TERMINAL  EMT 1 1/2"</t>
  </si>
  <si>
    <t>TUBO  CONDUIT  EMT Ø 1 1/2"</t>
  </si>
  <si>
    <t>TABLERO MINIPRAGMA DE 18 CIRCUITOS EMPOTRAR</t>
  </si>
  <si>
    <t>TUBO GALVANIZADO Ø 21/2" AGUA (5.16MM)PresiónL=6M</t>
  </si>
  <si>
    <t>TUBO GALVANIZADO Ø1 1/2" AGUA (3.68MM)PresiónL=6M</t>
  </si>
  <si>
    <t>EQUIPO DE PRESIÓN AGUA POTABLE S/ 85 GPM 7.5 HP</t>
  </si>
  <si>
    <t>DPS (TVSS) CATEGORIA - A   (25KA) 120 VOLTIOS</t>
  </si>
  <si>
    <t>REJILLA DE FONDO  ANTIATRAPAMIENTO DE 18" * 18"</t>
  </si>
  <si>
    <t>DESNATADOR DE PISCINA   2"</t>
  </si>
  <si>
    <t>ADOQUIN COLONIAL (26X12.5X6CM)TRAF.LIV-OBRA</t>
  </si>
  <si>
    <t>FLUXOMETRO PALANCA BRONCE (30-60PSI)SANITARIO</t>
  </si>
  <si>
    <t>AISLADOR  TIPO CARRETE</t>
  </si>
  <si>
    <t>LUMINARIA RALED III 64 LED 143 W PARA SENDEROS</t>
  </si>
  <si>
    <t>FLUXOMETRO anillo seguridad colilla SLOAN -Mant</t>
  </si>
  <si>
    <t>FLUXOMETRO kit repararacion manija SLOAN -Mant</t>
  </si>
  <si>
    <t>FLUXOMETRO Piston Bajo consumo1.6 SLOAN -Mant</t>
  </si>
  <si>
    <t>FLUXOMETRO Disco Interno SLOAN - Mantenimiento</t>
  </si>
  <si>
    <t>TUBO ALCANT NOVAFORT 450MM X6 M PAVCO O SIMILAR</t>
  </si>
  <si>
    <t>Canal Lám.Galv. Cal.18 (D=1.00m)Sin Pintura(Sum)</t>
  </si>
  <si>
    <t>Canal Lám.Galv. Cal.16 (D=1.50m)Sin Pintura(Sum)</t>
  </si>
  <si>
    <t>Canal Lám.Galv. Cal.16 (D=2.44m)Sin Pintura(Sum)</t>
  </si>
  <si>
    <t>Canal Lám.Galv. Cal.16 (D=1.10m)Sin Pintura(Sum)</t>
  </si>
  <si>
    <t>SARNAFIL S327-12LWHITE(1.2MM)10 AÑOS (ROLL 2X25M)</t>
  </si>
  <si>
    <t>TuboConc.Vibrocompactado.Con Refuerz.D=36"L=2.50m</t>
  </si>
  <si>
    <t>TuboConc.Vibrocompactado.Sin Refuerz.D=6" (Sum)</t>
  </si>
  <si>
    <t>TUBO DRENAJE CORRUG.CON FILTRO(160MM)-6"+TRANSPORT</t>
  </si>
  <si>
    <t>Placa Circul.Super.Con.Reforz.D=1.70m;e=0.25mEAAB</t>
  </si>
  <si>
    <t>GAVIÓNTRIP.TORS.CAL3MM(2X1X1)7.5X7.5GALV.BOR3.8MM</t>
  </si>
  <si>
    <t>TUBO ESTRUCTURAL RECTANGULAR(50X30MM)E=2.5MM</t>
  </si>
  <si>
    <t>DURMIENTE PINO SECO CEPILLADO (4X4CM) 3M</t>
  </si>
  <si>
    <t>TRANSFERENCIA DE 500AMP-220V(SUMINST+INSTAL)</t>
  </si>
  <si>
    <t>DISEÑO ARQUITECT. PARQUE (&gt;=40.000M2&lt;50.000M2)</t>
  </si>
  <si>
    <t>DISEÑO ARQUITECT. PARQUE (&lt;=30.000M2&lt;40.000M2))</t>
  </si>
  <si>
    <t>DISEÑO ARQUITECT. PARQUE (&gt;=20.000M2&lt;30.000M2))</t>
  </si>
  <si>
    <t>DISEÑO ARQUITECT. PARQUE (10.000M2-20.000M2))</t>
  </si>
  <si>
    <t>NIPLE  GALVANIZADO Ø 3 " L=0.10M</t>
  </si>
  <si>
    <t>Cortina enrollable 2,10x2,50Coliseo Primero de May</t>
  </si>
  <si>
    <t>Señal Precaucion ySeguridad(0.33x0.23)m Sum+Instal</t>
  </si>
  <si>
    <t>Señal Ruta Evacua y Salida Emerg(0.5x0.33)m Sum+In</t>
  </si>
  <si>
    <t>Señal Ruta Entrada y Salidas(1.0x0.33)m Sum+Instal</t>
  </si>
  <si>
    <t>Señal Planos Sistem Evacuacion 0.7x0.6m Sum+instal</t>
  </si>
  <si>
    <t>Señal.InfoColiseo ySedeAdmin0.33x0.23 AlumSum+inst</t>
  </si>
  <si>
    <t>SeñalizacionAavisoExter(1.2 X 1.2)mts.Alum.Sum+ins</t>
  </si>
  <si>
    <t>MECANISMO ANTIPÁNICO (ISEO)   PUERTA DOBLE</t>
  </si>
  <si>
    <t>Malla Gallinero (11/4")TripTors.H=0.90m.L=36mCal22</t>
  </si>
  <si>
    <t>PUERTA ENTAMB. CORREDIZA C.R. C.18 2.95*4.61M+PINT</t>
  </si>
  <si>
    <t>CERRADURA O BARRA ANTIPANICO VERTICAL AMERICANA</t>
  </si>
  <si>
    <t>CERRADURA O BARRA  ANTIPANICO HORIZONTAL AMERICANA</t>
  </si>
  <si>
    <t>AISLADOR PARA BARRAJE 40X30MM (100AMP) TORN- 1/4</t>
  </si>
  <si>
    <t>GABINETE 200 AMP-LAM.CAL.16C.R.;ESP.TOTALIZ+PUERTA</t>
  </si>
  <si>
    <t>UNION DE REMATE  PARA 6MM, (2,10m) Cubierta</t>
  </si>
  <si>
    <t>TOTALIZADOR IND.(3X100AMP)GRADUABLE-50KA</t>
  </si>
  <si>
    <t>Ventana Alumin M3831 Vidrio lam4+4mm Pleg 3" x 1½"</t>
  </si>
  <si>
    <t>LAMINA POLICARBONATO ALVEOLAR 8MM(5.90X2.10M)+tran</t>
  </si>
  <si>
    <t>DESTRONCADO-PULIDA Y BRILLADO DE PISO(TODO COSTO)</t>
  </si>
  <si>
    <t>Sum+Ins.Puerta-Vent.(1.87x3.18m)S/Descripc.Técnica</t>
  </si>
  <si>
    <t>Sum+Ins.Puerta-Vent.(2.0x3.34m)S/Descripc.Técnica</t>
  </si>
  <si>
    <t>SIKAGUARD DECOR TRANSPARENTE   18 Kg</t>
  </si>
  <si>
    <t>MONTAJE, TRANS, INST Y PUESTA EN MARCHA PLANTA ELE</t>
  </si>
  <si>
    <t>INSONORIZACION PLANTA ELECTRICA DE EMERGENCIA</t>
  </si>
  <si>
    <t>PLANTA ELECTRICA DE EMERGENCIA 30 KVA Bogota</t>
  </si>
  <si>
    <t>ESTRUCTURA CANCHA MULTIPLE BALONCESTO/MICRO móvil</t>
  </si>
  <si>
    <t>LAVAMANOS SOBREPONER ENNA  CORONA</t>
  </si>
  <si>
    <t>Ventana Alumin mate 38-31+Policarb.8mm+mont rejill</t>
  </si>
  <si>
    <t>Perno/Tornillo Hexag ASTM A-325Ø1/2”TIPO1L=90MM</t>
  </si>
  <si>
    <t>Ventana Alumin mate 38-31 Vidrio lam4+4mm basculan</t>
  </si>
  <si>
    <t>VALVULA PLASTIC. VENTILACION 2"- 145PSI- VENTOSA C</t>
  </si>
  <si>
    <t>TVSS categoría A3fases+prote a tierr+prot.neutro 5</t>
  </si>
  <si>
    <t>EQUIPO CONTRA INCENDIO+TABLERO+ACCESORIOS HIDRA</t>
  </si>
  <si>
    <t>EQUIPO PRESION AGUA POTAB-TUNAL(BOMBAS+TABLERO+TAN</t>
  </si>
  <si>
    <t>CAJA PARA BREAKER INDUSTRIAL (20x30x10cm)metalica</t>
  </si>
  <si>
    <t>VALVULA FLOTADORA COMPLETA.BOLA COBRE(3") HELBERT</t>
  </si>
  <si>
    <t>NIPLE  GALVANIZADO 1"X10CM</t>
  </si>
  <si>
    <t>NIPLE  GALVANIZADO 4"X10CM</t>
  </si>
  <si>
    <t>COFRE PARA CONTADOR TRIFÁSICO INCRUSTAR 27X57X18CM</t>
  </si>
  <si>
    <t>UNION SANITARIA Ø1 1/2" PVC-S/NORMA ICONTEC</t>
  </si>
  <si>
    <t>TEE HG Ø  2 ½"</t>
  </si>
  <si>
    <t>LUMINARIA 2X32 EMERG DOBLE BALASTO+BAT</t>
  </si>
  <si>
    <t>CABLE MULTIPAR TELEFONICO 50 PARES (INTERIOR)</t>
  </si>
  <si>
    <t>VALVULA CHEQUE Ø 1 1/2" CORTINA HELBERT O SIMILAR</t>
  </si>
  <si>
    <t>REGISTRO CORTINA  6" (300PSI)FLANCHADO</t>
  </si>
  <si>
    <t>REDUCCION HG DE 2 1/2" A 1 1/2"  BUSHING</t>
  </si>
  <si>
    <t>REDUCCION HG DE 1 1/2" A 1"  BUSHING</t>
  </si>
  <si>
    <t>TEE HG Ø  3"</t>
  </si>
  <si>
    <t>TABLERO MINIPRAGMA DE 12 CIRCUITOS SOBREPONER</t>
  </si>
  <si>
    <t>CODO GALVANIZADO 90°-Ø  2 1/2"</t>
  </si>
  <si>
    <t>TUBO   HG Ø 4"  e=3.9 mm (AGUA)L=6M - NTC:5890</t>
  </si>
  <si>
    <t>TABLETA ETRUSCA MORO GUARDAESCOBAS (25X7cm)</t>
  </si>
  <si>
    <t>ROCIADOR AUTOMATIC.68ºC;5.6K;RR;HORIZONTAL;SIN ESC</t>
  </si>
  <si>
    <t>TUBO  HIERRO GALVANIZADO   1 1/2" 3,6 mm  COLMENA</t>
  </si>
  <si>
    <t>CAÑUELA  CUNETA TIPO MEDIO TUBO (Titan)</t>
  </si>
  <si>
    <t>BOQUILLA CONCOLOR FLEX /STON MIX-LATEX</t>
  </si>
  <si>
    <t>LAMINA SOFTWAVE 25 LISA (SIN ESTRUC+TRANS+ACCES)</t>
  </si>
  <si>
    <t>DISCO MULTIPROPÓSITO-9"(CONC/ASFALTO) GROZ</t>
  </si>
  <si>
    <t>PAVISINT SYSTEM e=11cm  (Sum + Inst)</t>
  </si>
  <si>
    <t>LUMINARIA FULORESC(2X32W)SOBREP,BALAST.ELECT,16CEL</t>
  </si>
  <si>
    <t>LAMPARA(60X30CM)ESPECULAR(2X17)SOBREPONER TUBO-T8</t>
  </si>
  <si>
    <t>LUMINARIA METAL HALID250W-220V(FOTOC+BOMB)SIN BRAZ</t>
  </si>
  <si>
    <t>BOTON TIMBRE BEIGE LINEA GALICA 10A(250V)</t>
  </si>
  <si>
    <t>NIPLE  GALVANIZADO Ø 2 " L=0.20M</t>
  </si>
  <si>
    <t>NIPLE  GALVANIZADO Ø 4 " L=0.25M</t>
  </si>
  <si>
    <t>NIPLE  GALVANIZADO Ø 6 " L=0.20M</t>
  </si>
  <si>
    <t>CARGA AMERICANA PARA TIRO-VERDE (32CW)</t>
  </si>
  <si>
    <t>PERNO (P-100)L=1 PULGADA PARA FIJAC. ELEMENTOS MET</t>
  </si>
  <si>
    <t>TUBO HG (AGUA) 2-1/2" (3.38MM)  L=6M  NTC:5890</t>
  </si>
  <si>
    <t>TUBO HG (AGUA) 2" (2.95MM) L=6M  NTC:5890</t>
  </si>
  <si>
    <t>Tubo HG (AGUA) 1-1/2" (2.67MM) L=6M NTC:5890</t>
  </si>
  <si>
    <t>TUBO PEAD 110MM (RDE-11/PE-100/PN-16)AGUA PRESI</t>
  </si>
  <si>
    <t>TUBO PEAD 90MM (PE-100/PN-16/RDE-11) AGUA PRESION</t>
  </si>
  <si>
    <t>UNION MECANICA PEAD 110MM(PE/PN-16RDE-11)   /RD</t>
  </si>
  <si>
    <t>UNIÓN MECANICA PEAD 90MM (PE-100/PN-16/RDE-11)</t>
  </si>
  <si>
    <t>UNIÓN MECANICA PEAD 63MM (PE-100/PN-16/RDE-11)</t>
  </si>
  <si>
    <t>TUBO PEAD 63MM (PE-100/PN-16/RDE-11) AGUA PRESION</t>
  </si>
  <si>
    <t>LAVAPLATOS A . INOX. 0.57M X 0.51M   SOCODA</t>
  </si>
  <si>
    <t>DUCHA HELVETIA  Cromada GRICOL</t>
  </si>
  <si>
    <t>EQUIPO DE PRESIÓN CON 2 MOTOBOMBAS DE 2.0HP</t>
  </si>
  <si>
    <t>Tubo acero carbon C/C SCH 2 1/2"/Costura/COLMENA</t>
  </si>
  <si>
    <t>SIAMESA DE BRONCE 3X21/2X21/2" + ACCESORIOS</t>
  </si>
  <si>
    <t>SUMINIS + IINST.CUBIERTA EN MAXBONDde 4mm+perfiler</t>
  </si>
  <si>
    <t>TORNILLO HEXAG-(GR-8)3/8"L=0.30M+ARAND+GUASA+TUERC</t>
  </si>
  <si>
    <t>Vent Alum Tub4"x1.3/4"Corred Vid Lam 3+3 SquashUDS</t>
  </si>
  <si>
    <t>Ventana Alum Tub.4"x1.3/4" Vid Lam 3+3 Squash UDS</t>
  </si>
  <si>
    <t>EXTRACTOR  BAÑO Ø6" REJILLA PLÁSTICA</t>
  </si>
  <si>
    <t>BALA HALOG SELLIP65 50W-12V;SUME+BOB.LED5W(NO USAR</t>
  </si>
  <si>
    <t>SENSOR DE TECHO CONTR.ALUMB. LEVINTON 360º+FOTOCEL</t>
  </si>
  <si>
    <t>LUMINARIA FORZA MH SCHREDER 400W+BOMB OVOIDE FOSFO</t>
  </si>
  <si>
    <t>LUMINARIA FORZA MH SCHREDER 250W+BOMB OVOIDE FOSFO</t>
  </si>
  <si>
    <t>Ladrillo Estruct. Liviano Arena Moore26X12,5X6obra</t>
  </si>
  <si>
    <t>MADERA LAMINADA  7 mm ( ASAMTEAK HIGH ) ALFA</t>
  </si>
  <si>
    <t>VR-2  Rejilla Aluminio Natural Col Gim Sur sum+ins</t>
  </si>
  <si>
    <t>V-7-V7a y b aluminio+vidrio lam 4+4mm Col Gim Sur</t>
  </si>
  <si>
    <t>CICATRIZANTE HORMONAL PARA PODAS (460Gr)</t>
  </si>
  <si>
    <t>CENEFA EN ZAPAN DE a= 0,16(suministro) e=18mm</t>
  </si>
  <si>
    <t>TEJA AJOTA TRASLUCIDA 3.00 Ml  trapezoidal Ajover</t>
  </si>
  <si>
    <t>CERROJO DOBLE LLAVE ALTA SEGURIDAD -LLAVE MULTIPUN</t>
  </si>
  <si>
    <t>CERRADURA ANTIPANICO VERT. TIPO PUSH CON MANIJA EX</t>
  </si>
  <si>
    <t>TABLERO ACRILICO MINIBALONCESTO 1.20*0.90 e=10mm</t>
  </si>
  <si>
    <t>TABLERO ACRILICO BALONCESTO 1.20*1.80 e=10mm</t>
  </si>
  <si>
    <t>TABLERO 8 CIRCUITOS MONOFASICO SIN PUERTA</t>
  </si>
  <si>
    <t>TOMA DE INCRUSTAR 50AMP-250VOL(TRIFILAR)</t>
  </si>
  <si>
    <t>LAMPARA FLUORESC.T8(4X32W-36W)120VKIT(+ BOMBILLAS)</t>
  </si>
  <si>
    <t>BALA SOBRE MURO 50W-120V HALOGENA INCRUST-INTEMPER</t>
  </si>
  <si>
    <t>BISAGRA PARA MUEBLE PARCHE CIERRE LENTO 35mm</t>
  </si>
  <si>
    <t>BALA DE INCRUSTAR 50 W-120 V- BOMBILLO HALOGENO</t>
  </si>
  <si>
    <t>MEDIDOR DE ENERG.TRIFÁSICO(20-100AMP)CERTIF+CALIBR</t>
  </si>
  <si>
    <t>CAJA PARA MEDIDOR TRIFA.CARGA30 KVA ESPAC. TOTALIZ</t>
  </si>
  <si>
    <t>CAPACETE  EN ALUMINIO  DE 1 "</t>
  </si>
  <si>
    <t>DISOLVENTE PINTURA POLIURETANO (DUPONT)</t>
  </si>
  <si>
    <t>SANITARIO TREVI ACOMET. POSTERIOR SIST. INSTALACIO</t>
  </si>
  <si>
    <t>SANITARIO ACOMET. POSTERIOR BALTICO CORONA</t>
  </si>
  <si>
    <t>VIGA IPE  240</t>
  </si>
  <si>
    <t>TEMPLETE VARILLA  DE 1/4" CON ROSCA</t>
  </si>
  <si>
    <t>Impervinil HR 1200RF (Membrana reforz) 1.2MM A=1.5</t>
  </si>
  <si>
    <t>Marco+Tapa(Äng+Plat+acero+Conc.3.000)Caja 90x90cm</t>
  </si>
  <si>
    <t>Barra Seguridad 36" Acero Inox. Satinada 8-AA-536</t>
  </si>
  <si>
    <t>NIPLE  GALVANIZADO Ø 4 " L=0.60M</t>
  </si>
  <si>
    <t>NIPLE  GALVANIZADO Ø 4 " L=0.40M</t>
  </si>
  <si>
    <t>ADOQUIN 10X20X8CM(VEHIC.MEDIANO)  EN FABRICA</t>
  </si>
  <si>
    <t>ADOQUIN 26X12.5X6CM(VEHIC.LIVIANO)  EN OBRA</t>
  </si>
  <si>
    <t>ALQUILER  DESTRONCADORA</t>
  </si>
  <si>
    <t>ACCESORIOS CONEX. VALVULA ANTIVAND. A ORINAL</t>
  </si>
  <si>
    <t>LADRILLO  RECOCIDO (19X9X6.5CM) DEPOSITO</t>
  </si>
  <si>
    <t>TOMA L (6-20) LEVINTON+ TAPA( DE INCRUSTAR)</t>
  </si>
  <si>
    <t>LAMINA PARA FORMALETA SUPER T (1.53X2.44M)  e=18MM</t>
  </si>
  <si>
    <t>EMULSIÓN ASFALT.SIKA(CUBIERTAS/TERRAZAS) 200KG</t>
  </si>
  <si>
    <t>MODULO BALANCIN CINTURATWISTER TRIPLE S/DISEÑ.IMP</t>
  </si>
  <si>
    <t>MODULO TIMON VOLANTES DOBLES S/DISEÑO</t>
  </si>
  <si>
    <t>VALVULA DE PIEØ 3"BRONCE(125-150PSI)CANAST-METALIC</t>
  </si>
  <si>
    <t>BREAKER(3X200AMP) TERMOMAGN.TRIFÁSICO</t>
  </si>
  <si>
    <t>ENCHAPE CRISTANAC MOSAICO  CRISTAL COLOR 30X30CM</t>
  </si>
  <si>
    <t>SELLANTE CORONA PARA BOQUILLA (FRASCO  540CM3)</t>
  </si>
  <si>
    <t>TORNILLO1/2"L=9"ZINCADO.CAB.LISACARRIAJE(2ARAN+2T)</t>
  </si>
  <si>
    <t>REJILLA SL-100(83.5X45.5X14CM)+MARCO(100X65X14CM)</t>
  </si>
  <si>
    <t>CUARTON /DURMIENTE EN  ORDINARIO 4X4X3M</t>
  </si>
  <si>
    <t>LAMINA PARA FORMALETA SUPER T (Nueva) 19MM</t>
  </si>
  <si>
    <t>PILOTE EN CONCRETO  PROCESO .40   Roca</t>
  </si>
  <si>
    <t>PILOTE EN CONCRETO PROCESO D. 0.30  Roca</t>
  </si>
  <si>
    <t>LADRILLO ESTRUCTURAL VERT 0,33*0,115*0,11 STA/FE</t>
  </si>
  <si>
    <t>PIEDRA CREMA DURA RUSTICA(SEC-PROM.15X30X30)BLOQUE</t>
  </si>
  <si>
    <t>TRANSPORTE DE MUESTRAS(VIAJEXCADA CUATRO PARQUES)</t>
  </si>
  <si>
    <t>ENSAYO DE PERMEABILIDAD EN CAMPO Y LABORATORIO</t>
  </si>
  <si>
    <t>VETANA ALUMINIO CORREDIZA  50-20</t>
  </si>
  <si>
    <t>TUBO PRESION Ø3/4´´ RDE 21 PVC X6ML S/NORMA ICONTE</t>
  </si>
  <si>
    <t>LUMINARIA SODIO 1.000W (inc fotoc+brazo+bomb)</t>
  </si>
  <si>
    <t>LUMINARIA METAL HALID 250W (inc.fotoc+braz+bomb)</t>
  </si>
  <si>
    <t>LUMINARIA METAL HALIDE  250 W (Completa)***</t>
  </si>
  <si>
    <t>PACH PANEL  12 PUERTOS CAT. 6</t>
  </si>
  <si>
    <t>CURVA GALV IMC  1"</t>
  </si>
  <si>
    <t>TABLERO 36 CTOS, ESP. PARA TOTALIZ LUMINEX</t>
  </si>
  <si>
    <t>PEGANTE PU MONOCOMPONENTE. para Caucho</t>
  </si>
  <si>
    <t>RETROEXCAVADORA 320(ORUGA)OPER+COMB</t>
  </si>
  <si>
    <t>GABINETE CONTRA INCENDIO TIPO-1COMPLETO</t>
  </si>
  <si>
    <t>GabineteAceroImport.Toallas de papelSobrepon+Cerra</t>
  </si>
  <si>
    <t>GABINETE.MET.1.20X0.60MLAM.CAL.22-PARA SWITCH 24PT</t>
  </si>
  <si>
    <t>TORNILLO AUTOPERFORANTE  (10X21/2")</t>
  </si>
  <si>
    <t>EQUIPO PARA SOLDADURA MIG(Pinza+Antorcha+Manguera)</t>
  </si>
  <si>
    <t>SEÑAL  (0.60X0.70M) EJERCIC ADULTOS MAYOR+TRANSP</t>
  </si>
  <si>
    <t>PUNTILLA ESTRIADA ACERADA 3" CON CABEZA</t>
  </si>
  <si>
    <t>CHAZO COLAPSIBLE PLASTIC+TORNILLO (3/8X11/2")</t>
  </si>
  <si>
    <t>MALLA CERRAMIENTO ESLABONADA CAL.12 (Hueco 2-1/4")</t>
  </si>
  <si>
    <t>BLOQUE ALIGERANT.BLOQELON SANTAFE(8X23X80CM)</t>
  </si>
  <si>
    <t>GRUA TELESCOPICA  P&amp;H (50 TON)</t>
  </si>
  <si>
    <t>VALVULA ANTIVANDALICA ORINAL EMPOTRAR ALTA EFICIEN</t>
  </si>
  <si>
    <t>ELECTROBOMBA 10HP-TRIFAS.ALTA PRES. 3"SUCC 3"DESC</t>
  </si>
  <si>
    <t>RETROEXCAVADORA PC-40 (ORUGA) Inc. Oper+Comb</t>
  </si>
  <si>
    <t>MONOCILINDRO UN RODILLO 800 KILOS (SIN OPERARIO)</t>
  </si>
  <si>
    <t>TRANSPORTE VIBROC.DOBLE RODILL.800KG.(IDA Y REGR</t>
  </si>
  <si>
    <t>TRANSPORTE VIBROC.DOBLE RODILL.11/2TON.(IDA Y REGR</t>
  </si>
  <si>
    <t>TRANSPORTE VIBROC.DOBLE RODILL.7TON.(IDA Y REGRES)</t>
  </si>
  <si>
    <t>TRANSPORTE VIBROC.DOBLE RODILL.3TON.(IDA Y REGRES)</t>
  </si>
  <si>
    <t>COMPACTADOR DINAPAC  1/2 TON (Oper+Comb)</t>
  </si>
  <si>
    <t>COMPACTADOR DINAPAC  1 TON (Oper+Comb)</t>
  </si>
  <si>
    <t>COMPACTADOR DINAPAC  2 TON (Oper+Comb)</t>
  </si>
  <si>
    <t>Placa Conc+Grafil4mm+Recub.granBlanc62.5x62.5e=4cm</t>
  </si>
  <si>
    <t>CARBONILLA(ESCORIA FINA+TIERRA CERN+ARENA)+TRANSP</t>
  </si>
  <si>
    <t>ADOQUIN Nat. 24X12X6 (VEHICULAR LIVIANO) obra</t>
  </si>
  <si>
    <t>ENDURECEDOR COLPISA  X 20</t>
  </si>
  <si>
    <t>RODILLO FELPA CON MANGO DE 9" PROFESIONAL</t>
  </si>
  <si>
    <t>TANQUEPLAST20M3POLIETIL. Y UV+TAPA+ACC+TRANSP.</t>
  </si>
  <si>
    <t>VIDRIO TEMP.10MM+MARCO ALUMINIO-ALUMINA INSTAL</t>
  </si>
  <si>
    <t>CORTE DE LAMINA POLICARBONATO CON RUTEADORA</t>
  </si>
  <si>
    <t>BARNIZ 70.000-COLPISA ALTA RES. BICOMPONENTE</t>
  </si>
  <si>
    <t>Piso laminado madera 1.215 m x a=0.125 m, e=12mm *</t>
  </si>
  <si>
    <t>Totalizador de  Industrial 70 A 100 AMP</t>
  </si>
  <si>
    <t>MALLA CERRAMTO TELA VERDE 1.65M -80Gr/M2(2 AÑOS)</t>
  </si>
  <si>
    <t>MALLA CERRAMTO TELA VERDE2.10M ALTO 80Gr/M2 CONSTR</t>
  </si>
  <si>
    <t>POSTE DE CONC.PRETENS.A.P.(10M)RESISTENC:510KG</t>
  </si>
  <si>
    <t>POSTE DE CONC.PRETENS.A.P.(10M)RESISTENC:750KG</t>
  </si>
  <si>
    <t>POSTE CONC.TIPO LINEA/A.P.-(RESIST:510Kg)H=8M</t>
  </si>
  <si>
    <t>TOMA DOBLE HOSPI POLO TIERRA NARAN.15A+TAPA LEVITO</t>
  </si>
  <si>
    <t>SUPERVISOR CERTIFICADO TRABAJO EN ALTURA **</t>
  </si>
  <si>
    <t>LAMINA HOT ROLLED (HR) 3/8" (9.5mm) de 2m x 1m **</t>
  </si>
  <si>
    <t>LAMINA HOT ROLLED (HR) 5/16 (8mm) de 2m x 1m **</t>
  </si>
  <si>
    <t>ESMALTE URETANO NEGRO (COMPONENTE-B)</t>
  </si>
  <si>
    <t>ESMALTE URETANO NEGRO (COMPONENTE-A)</t>
  </si>
  <si>
    <t>TOMADOBLEGRAD.HOSPITAL.POLO-TIERRANARANJA 15+TAPA</t>
  </si>
  <si>
    <t>ABDOMINALES ADULTOS MAYORES-IDRD(SUM+TRANSP)</t>
  </si>
  <si>
    <t>PLATAFORMA ADULTOS/MAYORES-IDRD(SUM+INST)</t>
  </si>
  <si>
    <t>CAMINADOR BIOSALUDABLES -DISEÑO-IDRD+TRANSP</t>
  </si>
  <si>
    <t>MODULO BALANCÍN CINTURA IDRD (PENDULO)</t>
  </si>
  <si>
    <t>BIOSALUDABLE FLEXION DE ESPALDA (Acensor)</t>
  </si>
  <si>
    <t>Tubo Estruct.Galv.Ø2"-1.5mmASTM A-500 Grad-C</t>
  </si>
  <si>
    <t>TEE UNION MEC PVC (ACUEDUCTO ) ø  4"X 3" X 4"</t>
  </si>
  <si>
    <t>LINEA DE VIDA CON ABSORCION DE ENERGIA-1.80M</t>
  </si>
  <si>
    <t>ESLINGA EN Y CON GANCHOS+TERM+MOSQUET</t>
  </si>
  <si>
    <t>CAJA D/PASO 40X40X25cm METALICA-INTERPERIE</t>
  </si>
  <si>
    <t>TERMINAL ADAPTADOR PVC  2"</t>
  </si>
  <si>
    <t>TUBO PVC DUCTO  ELECTRICO TIPO EB 6"(LIVIANO)</t>
  </si>
  <si>
    <t>Arco pony futbol movil H=1m x A=1.2m x Prof 0.50m</t>
  </si>
  <si>
    <t>InterruptorTermomagnéticoIndust.3x100AmpLEGRAN</t>
  </si>
  <si>
    <t>cofre metálico-para tablero general 1.20x0.80m+pin</t>
  </si>
  <si>
    <t>GRAPA  ZINCADA / GALV 1" UN ALA</t>
  </si>
  <si>
    <t>BANDEJA DE FIBRA OPTICA (CAJA MONDRAGON)</t>
  </si>
  <si>
    <t>CONECTOR TIPO BASTAGO SERIE SC COMPRESION 2/0 (MT)</t>
  </si>
  <si>
    <t>TOMA DOBLE HOSPITALARIA POLO TIERRA 15 A</t>
  </si>
  <si>
    <t>Polea Diferencial 5Tn-2 Ramal Cadena 6-3m de levan</t>
  </si>
  <si>
    <t>Flanche en lám galv  cal 26 L=2.40mts desar 0.20mt</t>
  </si>
  <si>
    <t>PLATAFORMA METALICA  (UN)</t>
  </si>
  <si>
    <t>GUARDAESCOBA PVC NEGRO h=7.5CM(Sum+Inst)</t>
  </si>
  <si>
    <t>planeadora para  cantear</t>
  </si>
  <si>
    <t>LAVAMANOS ESFERICO 0.42m ACERO INOX. BRILLANTE **</t>
  </si>
  <si>
    <t>LAVAMANOS ESFERICO 0.32m ACERO INOX. BRILLANTE **</t>
  </si>
  <si>
    <t>SUMIN+INSTALACDE BORDE NARIZ(A=5CM;CAIDA=3CM)</t>
  </si>
  <si>
    <t>SUM E INST DE GUARDA ESCOBAS 75mm PVC COLOR NEGRO</t>
  </si>
  <si>
    <t>SUMINISTRO E INSTALACIÓN DE PISO VINILICO</t>
  </si>
  <si>
    <t>PINTURA MODULO M-3A COLUMPIO (TODO COSTO)</t>
  </si>
  <si>
    <t>Sum + Inst  totalizador 3 x 50-3x100A</t>
  </si>
  <si>
    <t>Sum + Inst bombilla  1000 W Metal Halide</t>
  </si>
  <si>
    <t>Sumint e inst de luminaria  70 W Sodio</t>
  </si>
  <si>
    <t>Sum+Ins  Switch de12  puestos categoria 6</t>
  </si>
  <si>
    <t>Sum+Ins  Switch de 8 puestos categoria 6</t>
  </si>
  <si>
    <t>Sum+Insgabinete cerr met 60x60x80 cm incl vent mo</t>
  </si>
  <si>
    <t>Sum+Insgabinete cerr met120x60x80 cm incl vent mot</t>
  </si>
  <si>
    <t>Sum+Inst lampara tipo tortuga 1x16W, incluye bombi</t>
  </si>
  <si>
    <t>Sum+Inst lampara tipo tortuga 1x26W, incluye bombi</t>
  </si>
  <si>
    <t>Sum+Inst lamparar redonda cerr 1x26W, incluye bomb</t>
  </si>
  <si>
    <t>Sum+Inst lampara redonda cerr 1x32W, incluye bomb</t>
  </si>
  <si>
    <t>Sum+Inst lampara redonda cerr 2x32W, incluye bomb</t>
  </si>
  <si>
    <t>Sum+Ins salida  ilumin, incluye caja  cable conexn</t>
  </si>
  <si>
    <t>Sum+Ins  sensor iluminación, incluye caja</t>
  </si>
  <si>
    <t>BOQUILLA  LATEX (ENCHAPES CRISTANAC+OTROS)</t>
  </si>
  <si>
    <t>Sum+Inst  caja de paso 15x15</t>
  </si>
  <si>
    <t>TABLERO TRIF C/P 9 CIRCUITOS DESCONTINUADO</t>
  </si>
  <si>
    <t>TEE UNION MEC PVC (ACUEDUCTO ) ø  3"X 3" X 3"</t>
  </si>
  <si>
    <t>tubos  hermeticos  2x32W</t>
  </si>
  <si>
    <t>TUBO GALVANIZADO Ø 2" (2.5MM) CERRAMIENTO(0.098")</t>
  </si>
  <si>
    <t>Tubo estructural Galv.ASTMA-500 GradoC- 2"e=2.5mm</t>
  </si>
  <si>
    <t>interruptor triple  incluye tapa</t>
  </si>
  <si>
    <t>Semiila Grama DecorativaTipo Mustang III+Flete Bog</t>
  </si>
  <si>
    <t>SEÑAL IDG-S 2 CARAS  Reforzada (modf x100449)</t>
  </si>
  <si>
    <t>POSTES DE 3  MTS METÁLICO</t>
  </si>
  <si>
    <t>POSTES DE 2.7  MTS METÁLICO</t>
  </si>
  <si>
    <t>INSTALACIÓN  ACOPLE</t>
  </si>
  <si>
    <t>LAMPARA(60X60CM) ESPECULAR 4X17 SOBREPONER TUBO-T8</t>
  </si>
  <si>
    <t>SEPARADOR DE CARRILES PARA PISCINA (UN=25ML)</t>
  </si>
  <si>
    <t>INSTALAC TABLERO BALONCESTO 1.20*1.80 FIBRA VIDR</t>
  </si>
  <si>
    <t>MANIJA O AGARRADERA JUEGO INF.TUB.GALV 3/4"L=0.86M</t>
  </si>
  <si>
    <t>ELEMNTOS DE FIJACION PARA ARGOLLA EN ALUMNIO</t>
  </si>
  <si>
    <t>Tratamiento y disposición  de lodos</t>
  </si>
  <si>
    <t>CUBEIRT SANDW 2 LAM CAL 26 FIBR VDR 38mm Sum+Inst</t>
  </si>
  <si>
    <t>Puerta Vidri tem 10mm incluye manij+cerr (sum+ins</t>
  </si>
  <si>
    <t>sum+inst ventana alum anodz sis 38-31 vid 5mm inco</t>
  </si>
  <si>
    <t>sum+inst ventana alum anodz sis 38-31 vid temp 8mm</t>
  </si>
  <si>
    <t>MARMOL ROYAL DORADO espesor 10mm, incl. flete **</t>
  </si>
  <si>
    <t>SUM + INST TOPE  PARA PUERTA VIDRIO TEMPLADO 10mm</t>
  </si>
  <si>
    <t>DESMONTE E INSTALACIÒN PUERTAS VIDRIO TEMPLADO 10m</t>
  </si>
  <si>
    <t>Ventana Fija alumin mate 38-31 Vidrio laminado 6mm</t>
  </si>
  <si>
    <t>CALENTADOR ELECT.TRIFASICO SM 700 SMARTEC 9.4LTS</t>
  </si>
  <si>
    <t>BASE GANULAR B-600  + TRANSPORTE</t>
  </si>
  <si>
    <t>PISO ESTOPEROL - 4.0MM (50X50CM) INTERIOR</t>
  </si>
  <si>
    <t>CAJA PLASTICA CONDUIT DOBLE FONDO REF 2400</t>
  </si>
  <si>
    <t>MASILLA SUPERMASTIC DRYWALL(CUÑETE 2.5 GAL)</t>
  </si>
  <si>
    <t>DISTANCIADOR DOBLE 1"X3.5CM INC. EMPAQUES</t>
  </si>
  <si>
    <t>JUNTA DE EXPANSION AGWJ 70, Incl. accesorios **</t>
  </si>
  <si>
    <t>CENEFA MARMOL Y VIDRIO MALLA FIX-COLORES (30X30CM)</t>
  </si>
  <si>
    <t>VARA ROLLIZA EN PINO PATULA INMUNIZ Ø 9CM L=3.00M</t>
  </si>
  <si>
    <t>VARA ROLLIZA EN PINO PATULA INMUNIZ Ø 10CM L=2.50M</t>
  </si>
  <si>
    <t>TORNILLO Ø 1/2" L=10"( 2 ARANDELAS+2 TUERCAS)Hierr</t>
  </si>
  <si>
    <t>SANITARIO FLUXMASTER CYCLON  O SIMILAR(DOS-PIEZAS)</t>
  </si>
  <si>
    <t>BANCA PLASTICA EN POLIPROPILENO SIN ESPAL ALT.IMPA</t>
  </si>
  <si>
    <t>LOCKER 4 PUESTOS LAM CAL.22 HT=1.80M;AT=0.63;E=0.3</t>
  </si>
  <si>
    <t>Locker 6 puestos Lam Cal.22HT=1.80m;A=0.93;E=0.30+</t>
  </si>
  <si>
    <t>PIEDRA ROYAL DORADO espesor 20mm, incl. flete **</t>
  </si>
  <si>
    <t>LAVAMANOS EN ACERO INOX. CAL.18 TIPO 304-2B BEBED</t>
  </si>
  <si>
    <t>BALDOSA RETAL DE MARMOL NEGRO SAN GIL F.VERDE</t>
  </si>
  <si>
    <t>MARMOL ROYAL VERDE espesor 20mm, incl. flete **</t>
  </si>
  <si>
    <t>MARMOL NAL. ADOQUIN NEGRO SAN GIL 12X6X3 **</t>
  </si>
  <si>
    <t>PISO PIZARRA MULTICOLOR (40X40CM)1a; e=7MM</t>
  </si>
  <si>
    <t>BALDOSA RETAL DE MARMOL 35X60 NAL.ROYAL APOMASADO</t>
  </si>
  <si>
    <t>PATCH CORD  AMP QUANTUM (CAT6)</t>
  </si>
  <si>
    <t>malla angeo pajarito  0.90 x 30mts rollo</t>
  </si>
  <si>
    <t>IGAS GRIS MASILLA PLASTICA  4.5 MxROLLO</t>
  </si>
  <si>
    <t>MALLA TRIPLE TORSIÓN ALAM GALV CAL BWG 12 HUC 7.5X</t>
  </si>
  <si>
    <t>CANALETA 90 x 9.00     ETERNIT</t>
  </si>
  <si>
    <t>Baranda Curva Ø1 1/2"+Plat.20x20 - 5/16"+Plat.7x13</t>
  </si>
  <si>
    <t>DISOLVENTE  VARSOL (No utilizar mas)</t>
  </si>
  <si>
    <t>TORNILLO  PARA AGLOMERADO AUTOPERFORANTE</t>
  </si>
  <si>
    <t>TEJA ETERNIT  No 6 CON CLARABOYA</t>
  </si>
  <si>
    <t>TEJA ESPAÑOLA  1.60X1.00mts. ETERNIT</t>
  </si>
  <si>
    <t>LINEA DE VIDA, L= 30MTS  (ARSEG)</t>
  </si>
  <si>
    <t>ANCLAJE QUIMICO Nº8 L=25CM+EPOXICO HY-150(SUM+INST</t>
  </si>
  <si>
    <t>ANCLAJE QUIMICO Nº7 L=20CM+EPOXICO HY-150(SUM+INST</t>
  </si>
  <si>
    <t>ANCLAJE QUIMICO Nº6 L=20CM+EPOXICO HY-150(SUM+INST</t>
  </si>
  <si>
    <t>ANCLAJE QUIMICO Nº5 L=20CM+EPOXICO HY-150(SUM+INST</t>
  </si>
  <si>
    <t>CHEQUE AMORTIGUADO EXTREMO ERANURADO 1 1/2"</t>
  </si>
  <si>
    <t>CHEQUE AMORTIGUADO EXTREMO RANURADO 4"</t>
  </si>
  <si>
    <t>VENTILACION MAXI-VANT STUDOR REF:27990001(3-4")</t>
  </si>
  <si>
    <t>POSTE CONCR(11X11) 2.4m.PARA CERCA(8 HILOS)</t>
  </si>
  <si>
    <t>Regulador Bifásico 8 Kva(RelevoRta.20 Mil segundo)</t>
  </si>
  <si>
    <t>FluxometroParaSanitarioManosLibresSensor+Generador</t>
  </si>
  <si>
    <t>Lámina policarbonato alveolar trnsp.4mm(2.10x2.90m</t>
  </si>
  <si>
    <t>Acople en S (3/8") para columpio(Rodamient+ Buje)</t>
  </si>
  <si>
    <t>LAMPARA FLUORESCENTE 2X54W(+BALAST.ELECT.TIPO INDU</t>
  </si>
  <si>
    <t>UPS 1 KVA ON LINE MONOFASICATiempoRespaldo(6 min)</t>
  </si>
  <si>
    <t>PUERTA DOS HOJAS PERSIANA+CHAPA+PASADOR+PINT.(2X1M</t>
  </si>
  <si>
    <t>BALA INCANDESCENTE 4"ESPECULAT+BONB+TAPA</t>
  </si>
  <si>
    <t>CORTE EN CONCRETO(CORTAD.MANUAL HIDRAULIC)</t>
  </si>
  <si>
    <t>Guardaescoba Rinconera o Esquinera grano marmol</t>
  </si>
  <si>
    <t>Perro Galvanizado 3/16"  **</t>
  </si>
  <si>
    <t>SERVICIO DE VIGILANCIA CON ARMA+RADIO DE COM.</t>
  </si>
  <si>
    <t>TUBO ACERO AL CARBON C/C SCH-10- (4")C-INCENDIO</t>
  </si>
  <si>
    <t>TUBO ACERO AL CARBON C/C SCH-10- (3")C-INCENDIO</t>
  </si>
  <si>
    <t>TUBO ACERO AL CARBON C/C SCH-10-(11/2")C-INCEND</t>
  </si>
  <si>
    <t>CAJA METALICA ELECTRICOS(20X20X10CM)INDELPA</t>
  </si>
  <si>
    <t>TABLERO 30 CTOS CON ESP. PARA TOTALIZ. L/NEX</t>
  </si>
  <si>
    <t>Kit Transformador Regulable+Bombillo 1000W Sodio</t>
  </si>
  <si>
    <t>PLACA SUPERBOARD COLOMBIT(1.22X2.44M)17MM-MURO</t>
  </si>
  <si>
    <t>PLACA SUPERBOARD COLOMBIT(1.22X2.44M)11MM-MURO</t>
  </si>
  <si>
    <t>PLACA SUPERBOARD COLOMBIT(1.22X2.44M)10MM-MURO</t>
  </si>
  <si>
    <t>PLACA SUPERBOARD COLOMBIT(1.22X2.44M)8MM-MURO</t>
  </si>
  <si>
    <t>TRAGANTE REJILLA CUPULA TUBO 4"(5x4)-Plastica</t>
  </si>
  <si>
    <t>LOSA DE CONCRETO PRETENSADO+ANG.GALV.2X2X1/8.</t>
  </si>
  <si>
    <t>Kit Transformador. Regulable.+Bombillo 400W Sodio*</t>
  </si>
  <si>
    <t>TOMA GFCI (LEVINTON) 15A  o similar</t>
  </si>
  <si>
    <t>LAMPARA FLUORESCENTE 2X32W(+BALAST.ELECT.TIPO INDU</t>
  </si>
  <si>
    <t>DUCTO  PVC 3" TDP CORRUGADO</t>
  </si>
  <si>
    <t>CORTE  Y  BISELADO PARA GUARDAESCOBA</t>
  </si>
  <si>
    <t>Estructura Aluminio  para cortasol termobrise 150*</t>
  </si>
  <si>
    <t>Codo 90º  PVCP 1 1/4"  **</t>
  </si>
  <si>
    <t>REGISTRO CORTINA.2"  ITAP</t>
  </si>
  <si>
    <t>VINISOL 3.2  Trafico (Suministro)</t>
  </si>
  <si>
    <t>VINISOL 3.2  Trafico Instalado</t>
  </si>
  <si>
    <t>SANITARIO DISCAPACITADOS ALONGADO BLANCO NAL.MANCE</t>
  </si>
  <si>
    <t>VENTANA ALUMINIO PROYECT.V-3831+VIDRIO SEG.6MM</t>
  </si>
  <si>
    <t>SERVICIO DE VIGILANCIA CON CANINO+RADIO DE COM.</t>
  </si>
  <si>
    <t>Boton Antivandalico CromadoPara Valvul. de Descarg</t>
  </si>
  <si>
    <t>GUARDAESCOBA MOORE 25X7.5X1.2 EXPORTAC.</t>
  </si>
  <si>
    <t>Piso madera laminado (secr. IDRD) e=8mm x 0.19m **</t>
  </si>
  <si>
    <t>ANCLAJE  (3/8"X2")"</t>
  </si>
  <si>
    <t>CanecaAceroInoxidable Mobiliario Urbano(Sum)M-121*</t>
  </si>
  <si>
    <t>FORMALETA METÁLICA PARA MUROS DE CONTENCIÓN-(ML)</t>
  </si>
  <si>
    <t>DIVISION BAÑO VIDRIO TEMPL. 2 FIJOS 2 PUERTAS **</t>
  </si>
  <si>
    <t>ESPEJO 4mm CDD CRISTAL DILATADORES ACERO 3cm **</t>
  </si>
  <si>
    <t>DIVISION ORINAL BAÑO VIDRIO TEMPLADO (SUM.INST) **</t>
  </si>
  <si>
    <t>DIVISION BAÑO VIDRIO TEMPL. 5 FIJOS 3 PUERTAS **</t>
  </si>
  <si>
    <t>BASES MESON GRANITO NEGRO SAN GABRIEL 4.74m **</t>
  </si>
  <si>
    <t>GRIFERIA LAVAMANOS ELECTRONICA CROMADA GRIVAL **</t>
  </si>
  <si>
    <t>ESCUDO EN PELICULA DE SEGURIDAD (0.40X0.40M)SUM**</t>
  </si>
  <si>
    <t>PISTOLA DE SILICONA CERRADA PROFESIONAL FRIA</t>
  </si>
  <si>
    <t>PELICULA TIPO SANDBLASTING PERSIANA 1.0CM</t>
  </si>
  <si>
    <t>CABLE DE NEOPRENO 2X18 TELEFONICA  PRICEX</t>
  </si>
  <si>
    <t>BALASTO ELECTRONICO  2 x 32W-120 voltios</t>
  </si>
  <si>
    <t>BALA DULUX  2X26W BALAST.ELECTRON BOM. AHORRADOR</t>
  </si>
  <si>
    <t>TABLERO 30 CTOS CON ESP.PARA TOT.LUMINEX</t>
  </si>
  <si>
    <t>TABLERO 24 CTOS- ESP.PARA TOT.+PUERT+CHAPA</t>
  </si>
  <si>
    <t>PERFIL  SECUNDARIO X 1 22</t>
  </si>
  <si>
    <t>PERFIL  PRINCIPAL X 3 66</t>
  </si>
  <si>
    <t>Equip.Hidroneum.Capac.50gal/min.Presión 44-64PSI.</t>
  </si>
  <si>
    <t>ANGULO        2x2 2.44</t>
  </si>
  <si>
    <t>VENTANA AL. ANONIZ.MATE.1.20 x1.20+Vid5MM.+ PERSIA</t>
  </si>
  <si>
    <t>CABLE ENCAUCHETADO  2x8</t>
  </si>
  <si>
    <t>TAPA ANTIROBOMETALIC.PARA CAJA TELEFONOS 2X2M</t>
  </si>
  <si>
    <t>ETERBOARD 6mm (244X122cm) 24.11KG-ETERNIT</t>
  </si>
  <si>
    <t>DISCO DIAMANTADO SEGMENTADO 7pg  BOSCH</t>
  </si>
  <si>
    <t>FLUXOMETRO PALANCA BRONCE Pm=25PSI-SANITARIO</t>
  </si>
  <si>
    <t>CAJA BREAKER  9Circ. Monof  L/NEX</t>
  </si>
  <si>
    <t>SIKA  3 (ACELERANTE)  5 KILOS</t>
  </si>
  <si>
    <t>Poste plastico de 9.5x9.5mts por 2.20  (reciclado)</t>
  </si>
  <si>
    <t>Gavión TripleTors.Cal.13(2x1x1m)Hc=10x10cm+Diafrag</t>
  </si>
  <si>
    <t>POSTE DE CONC.PRETENS A.P.(12m)RESISTENC:510KG</t>
  </si>
  <si>
    <t>TOMA TV AMERICANA COAXIAL AMBIA BL L/NEX</t>
  </si>
  <si>
    <t>SPLITER DE DERIVACIÓN. TV (1 ENTRAD. 2 SALIDAS)</t>
  </si>
  <si>
    <t>TUBO CONDUIT ½"  RALCO CON CAMPANA</t>
  </si>
  <si>
    <t>CABLE 3#2/0 cobre  AWG 15Kv XLPE</t>
  </si>
  <si>
    <t>CABLE cobre desnudo AWG 1/0  NO USAR</t>
  </si>
  <si>
    <t>MALLA ESLABONADA  CAL 10 (Hueco 2")</t>
  </si>
  <si>
    <t>BUJE  CPVC soldado 3/4x 1/2"  **</t>
  </si>
  <si>
    <t>TOMA  SENCILLA   BEIGE CON TAPA</t>
  </si>
  <si>
    <t>TOMA COAXIAL ROSCA T.V.    L/NEX</t>
  </si>
  <si>
    <t>TOMA GFCI  2P 15A/125V</t>
  </si>
  <si>
    <t>Instalación lavamanos Novara CRNA (acc. y herr) **</t>
  </si>
  <si>
    <t>PARED OTUN BLANCO MATE CRNA FORM:30X60CM**</t>
  </si>
  <si>
    <t>TALADRO  1/2"</t>
  </si>
  <si>
    <t>PLATINA  HR 1/2 X1/8 X 6MT</t>
  </si>
  <si>
    <t>Tapa Cuadrada (60x60cm)e=9cmPoliprop.Peatonal**</t>
  </si>
  <si>
    <t>Barrera LLenableH=0.60m;L=1.45m;Ab=0.45m.Sin Cinta</t>
  </si>
  <si>
    <t>RETIRO DE MASILLA PILIURETANO, LIM JUNTA, LLENAD J</t>
  </si>
  <si>
    <t>TORNILLO PLACA AVELLANADO 8X1/4" PUNTA BROCA</t>
  </si>
  <si>
    <t>Hidroflo(Bomba5HP+Tanque300lt)+Instal-Techo(51 Pto</t>
  </si>
  <si>
    <t>TABLA BURRA (28x2,5CM) L=3M CEDRO MACHO</t>
  </si>
  <si>
    <t>BLOQUE GRAMOQUIN 60X40X8CM + Transporte</t>
  </si>
  <si>
    <t>TORNILLO  6(4mm) X2"</t>
  </si>
  <si>
    <t>Reactancia 1000W incl. condensador y arrancador **</t>
  </si>
  <si>
    <t>Colchonetas espuma rosada, forro cordobán3.5x0.4**</t>
  </si>
  <si>
    <t>ESCALERA TIPO EXTENSION DE 4.88MT A 9.17MT 32 PASO</t>
  </si>
  <si>
    <t>LLAVES COPA 10mm A 19mm JGO 11 CUADRANTE 1/2" **</t>
  </si>
  <si>
    <t>LLAVE PARA TUBO DE 8" ** STANLEY  O SIMILAR</t>
  </si>
  <si>
    <t>BROCAS AR 1.5mm A 6.5mm CALID. IND. JUEGO 13 pzs**</t>
  </si>
  <si>
    <t>LLAVE PARA TUBO DE 12" **  STANLEY O SIMILAR</t>
  </si>
  <si>
    <t>BROCAS CON PUNTA EN TUNGSTENO 8 PZS 3-10mm **</t>
  </si>
  <si>
    <t>TALADRO PERCUTOR DE 1/2" - 600W - VEL.VAR.REV **</t>
  </si>
  <si>
    <t>DESTORNILLADORES X 6 PIEZAS PALA Y  ESTRELLA</t>
  </si>
  <si>
    <t>TORNILLO  1/4 X 9"</t>
  </si>
  <si>
    <t>TORNILLO  1/4 X 6"(Incluye arandela y tuerca seg.)</t>
  </si>
  <si>
    <t>ANGULO        3/16"  x 1 1/4"</t>
  </si>
  <si>
    <t>TUBO  GALVANIZADO - IMC - Ø 1" L=3M</t>
  </si>
  <si>
    <t>LAMPARA 24 CELDAS 4X18W TUBOT8+BALASTO</t>
  </si>
  <si>
    <t>CANALETA METAL  .12 X6 BLANCA</t>
  </si>
  <si>
    <t>PEGANTE PARA PISO CAUCHO CORSARIO/TOPEROL</t>
  </si>
  <si>
    <t>PRUEBA  PARA CERTIFICAC.DE PUNTOS CABLEADO ESTRUCT</t>
  </si>
  <si>
    <t>TomaDobleRJ-45con Flace Plate  CAT5</t>
  </si>
  <si>
    <t>Lamina informativa IDG-S(suministro+Transp.)  **</t>
  </si>
  <si>
    <t>Lamina informativa SC-120  (suministro+Transporte)</t>
  </si>
  <si>
    <t>Lamina informativa SC-80  (suministro+Transporte)</t>
  </si>
  <si>
    <t>FICHA TECN.FORESTAL(Inc.Format1 y 2):20-99 Árboles</t>
  </si>
  <si>
    <t>GEOmalla Tensar Triax TX 160 (4x75m rollo 300m2)**</t>
  </si>
  <si>
    <t>VIDRIO BALA DULUX /HQI SERIGRAFIADO CON A***</t>
  </si>
  <si>
    <t>Adaptador CPVC Macho 1"  **</t>
  </si>
  <si>
    <t>Tee CPVC 1"  **</t>
  </si>
  <si>
    <t>Tapón CPVCSoldado 1"  **</t>
  </si>
  <si>
    <t>TUBO T8-17W 865 L/BLANCA PHILIPS(LAMPAR.EUROPEA)</t>
  </si>
  <si>
    <t>HOJA DE SEGUETA BIMETALICA  NICHOLSON 2</t>
  </si>
  <si>
    <t>ALFOMBRA ALFA ALEGRO 800gr POLIPROPILENO</t>
  </si>
  <si>
    <t>BOMBILLO AHORRADOR 4 PIN DE 32 A 42W PHILIPS</t>
  </si>
  <si>
    <t>BOMBILLO AHORRADOR ESPIRAL 26 WAT-120V-LUZ</t>
  </si>
  <si>
    <t>TEE SANITARIA 4x3"         PAVCO</t>
  </si>
  <si>
    <t>Buje PVCSØ 3"   PAVCO    **</t>
  </si>
  <si>
    <t>LAMINA PARA FORMALETA SUPER T(2.15X2.44M) e=19mm</t>
  </si>
  <si>
    <t>Tapon  roscadoHG d=11/4" Macho</t>
  </si>
  <si>
    <t>UNION CPVC  3/4 **</t>
  </si>
  <si>
    <t>PLANTA   HIEDRA MIAMI  PARA JARDIN</t>
  </si>
  <si>
    <t>GEOMEMBRANA HDPE  20MILS</t>
  </si>
  <si>
    <t>Señal de Obra(Lam.Galv Cal.20-Ang.2X2x1/8"-75X75cm</t>
  </si>
  <si>
    <t>PINTURA DE TECHO VINILO BLANCO TIPO 1(SUBDIRECC)**</t>
  </si>
  <si>
    <t>SEÑAL DIRECCIONAL TIPO POSTES(SUM+INST)DADOS P4-ID</t>
  </si>
  <si>
    <t>Tubo aceroEstructural Galv.2"e=4.0 mm sin rosca**</t>
  </si>
  <si>
    <t>Tubo aceroEstructural Galv. 3"e=3.0mm sin rosca**</t>
  </si>
  <si>
    <t>LAMINA C.R. DECAP.Y ACEITAD.1.20x2.40 e=2.5mm</t>
  </si>
  <si>
    <t>GUARDAESCOBA PORCELANATO BLANCO 0.07X0.38M</t>
  </si>
  <si>
    <t>PORCELANATO BLANCO 46.1X46.1 CAJA X 1.48M2</t>
  </si>
  <si>
    <t>PINTURA BITUMINOSA DE ALUMINIO ( 1/4 de Galon)</t>
  </si>
  <si>
    <t>Perfil.Estruct.254x64x19mm;e=2mmPara  Cubiertas.</t>
  </si>
  <si>
    <t>CERRADURA  DE SEGURIDAD PARA CANTONERA</t>
  </si>
  <si>
    <t>TAPA REGISTRO ACERO INOX.(20 x 20)/(23X23CM)</t>
  </si>
  <si>
    <t>TRANSP. CAMION 18TN BOGOTA-SUMAPAZ(CARG Y DESC)</t>
  </si>
  <si>
    <t>GUARDAESCOBA GRANITO VIBROPRENSADO 7X33</t>
  </si>
  <si>
    <t>GRANITO PULIDO REPARC.1X0.30M.SUBDIRECC.</t>
  </si>
  <si>
    <t>CORTE DE PISO CORTADORA 1.0X0.30M GRANIT.SUBDIRECC</t>
  </si>
  <si>
    <t>PINTURA PUERTA Y MARCO MADERA BAÑO SUBDIRECC.</t>
  </si>
  <si>
    <t>SEÑAL VIDRIO TEMPLADO 6MM (10X20CM)CON EXT.Sum+Ins</t>
  </si>
  <si>
    <t>SEÑAL DE EMERGENCIA ACRILICO (15X15CM)Sum+Inst.</t>
  </si>
  <si>
    <t>BANDEJA LS DUPLEX 48 HILOS (24 PORTS) MONOMODO</t>
  </si>
  <si>
    <t>Pintura Acrilica Base Solvente Negro S/mate-Pintuc</t>
  </si>
  <si>
    <t>PINTURA MUROS DRY-WALL EXIST.DOS CARAS(TODO COSTO)</t>
  </si>
  <si>
    <t>MUROS DRY-WALL-9cm,3 manos de pintura(Todo costo)</t>
  </si>
  <si>
    <t>DESMONT.MUROS  DRY-WALLCON RETIRO.(A TODO COSTO)</t>
  </si>
  <si>
    <t>GUARDAESCOBA PVC NEGROh=6CM (Sum+Inst)</t>
  </si>
  <si>
    <t>CIELO RASO MODULAR.0.60X0.60 ALUM.BLANCO MATE</t>
  </si>
  <si>
    <t>VENTANA CORRED.ALUM. 1.94 x 1.80+Vidrio iNC. 5MM</t>
  </si>
  <si>
    <t>VENTANA CORRED.ALUM. 1.63 x 1.60+Vidrio iNC. 5MM</t>
  </si>
  <si>
    <t>VENTANA FIJA  ALUM. 1.60 x 0.60+Vidrio iNC. 5MM.</t>
  </si>
  <si>
    <t>VENTANA FIJA  ALUM. 1.80 x 2.1+Vidrio.</t>
  </si>
  <si>
    <t>VENTANA CORREDIZA  ALUM. 1.80 x 0.9+Vidrio inc.5mm</t>
  </si>
  <si>
    <t>VENTANA CORREDIZA  ALUM. 1.50 x 0.9+Vidrio inc.5mm</t>
  </si>
  <si>
    <t>PUERTA ALUM. 2.0 x 0.8+Cerra+Vidrio Sand Blasting</t>
  </si>
  <si>
    <t>PUERTA CORREDIZA  ALUM. 2.10 x 1.8Cerra+bisag</t>
  </si>
  <si>
    <t>Desmonte,reubic, mto.PuertaDoblebAT.Aluminio.Bisag</t>
  </si>
  <si>
    <t>Desmonte,reubic, mto.PuertaDobleVidrio+Zocal+cerra</t>
  </si>
  <si>
    <t>DIVISION ALUMINIO piso-techo(Vidrio+SandBlasting)</t>
  </si>
  <si>
    <t>ARCHIVO RODANTE EXISTENTE 5.49x2.2m(Desm+Inst)) *</t>
  </si>
  <si>
    <t>ARCHIVO RODANTE EXISTENTE 6.9x2.2m(Desm+Inst)) *</t>
  </si>
  <si>
    <t>ARCHIVO RODANTE EXISTENTE 8.5x2.2m(Desm+Inst)) *</t>
  </si>
  <si>
    <t>Mesa para sala de reun.1.8x0.90mTablex30mmForm.T8*</t>
  </si>
  <si>
    <t>SillaInterloc.IsóscelesTapiz.Espum.AltaDensid.Paño</t>
  </si>
  <si>
    <t>ArchivadorMinitorre2X1 A=0.38mNivelad.Cal.22(S+I)</t>
  </si>
  <si>
    <t>Soporte/costadoFrestandingCollrolled+Pin-Elec(S+I)</t>
  </si>
  <si>
    <t>MuebleRecepcion1.80x1.50h=1.00m+Vidrio Temp6mmSum</t>
  </si>
  <si>
    <t>SUPERFIC.RETORNO(0.60X0.90M)Tablex30mmFormT8(S+I)</t>
  </si>
  <si>
    <t>Superf.Puest. Trabaj.1.5X0.6Tablex30mmForm.T8(S+I)</t>
  </si>
  <si>
    <t>Divis.Mod.MixtaPañoCol+Vidrio4mmH=2.2+Sanblast(S+i</t>
  </si>
  <si>
    <t>Superfic.Mostrad.VidrioTempl.6mm(1.5x0.30)Sum+Inst</t>
  </si>
  <si>
    <t>División Mod.Mixta Paño+Vidrio4mmH=1.0m(Sum+Inst)</t>
  </si>
  <si>
    <t>DIVISION MEDIA ALT.H=1.20M PAÑO COLORES(Sum+Inst)</t>
  </si>
  <si>
    <t>Cable 3X12 Cu Trenzado AWGTHHN/THWN600V75°C</t>
  </si>
  <si>
    <t>Toma RJ-45 x 2  CAT 6</t>
  </si>
  <si>
    <t>Toma RJ-45 x 1  CAT 6</t>
  </si>
  <si>
    <t>MINIRETRO (331)-ORUGA(OPERARIO+COMBUSTIBLE)</t>
  </si>
  <si>
    <t>RASTRILLO DE 16 DIENTES CON MANGO DE MADERA</t>
  </si>
  <si>
    <t>SILLA GIRATORIA ALTA  SIN BRAZOS</t>
  </si>
  <si>
    <t>Controlador Electrónico(para sistem.RiegoAutomátic</t>
  </si>
  <si>
    <t>MallaPort.FutbolSemiprof.Cal.2,Nylon.ImpCuadro10cm</t>
  </si>
  <si>
    <t>Señal C.R. 90x60Tubo2"Ploteado color-Jgos-Ad.Mayor</t>
  </si>
  <si>
    <t>Boquillas Graduables caudal de presión -aspersor**</t>
  </si>
  <si>
    <t>PORTERIA  FUTBOL SEMI PROFESIONAL (SUM+INST) **</t>
  </si>
  <si>
    <t>POLVO DE LADRILLO ENLONADO+TRANSPORTE</t>
  </si>
  <si>
    <t>EQUIPO FUMIGACION OPERARIO+COMBUSTIBLE</t>
  </si>
  <si>
    <t>Arena Fina Roja  + transp.</t>
  </si>
  <si>
    <t>TRANSFORMADOR SECO TRIFASICO 125KVA 11400 480/277V</t>
  </si>
  <si>
    <t>LUMINARIA FLUORESCENTE(1.27X0.14m)2x32w Hermetica</t>
  </si>
  <si>
    <t>Transformador 30Kva-11.4/208-120v-ocasionalSumergi</t>
  </si>
  <si>
    <t>TEE REDUCCION MEC PVC (ACUEDUCTO)  ø 4" X 3"</t>
  </si>
  <si>
    <t>Varilla de  3/8" Zincada (Sumin) **</t>
  </si>
  <si>
    <t>Cadenas para columpio Modulo  5  (Sumin) **</t>
  </si>
  <si>
    <t>LONA FIBRA PARA ASIENTO DE  COLUMPIO</t>
  </si>
  <si>
    <t>Tubo PVCP 1 1/2"  SCH80 **</t>
  </si>
  <si>
    <t>Planta generadora eléctrica trifásica 220V GEP13.5</t>
  </si>
  <si>
    <t>TAPA PARA CAJA  DE INSPECCION 60x60cm</t>
  </si>
  <si>
    <t>CODO 45° CALIENTE 3/4"  ULTRATEMP  PAVCO</t>
  </si>
  <si>
    <t>TAPA PARA CAJA  DE INSPECCION 50x50cm</t>
  </si>
  <si>
    <t>PELDAÑO EN PLATINA    ¼"  x 1 ½"</t>
  </si>
  <si>
    <t>Aro Tapa  Cámara ETB T-13 **</t>
  </si>
  <si>
    <t>Aro Base  Cámara ETB T-13 **</t>
  </si>
  <si>
    <t>MONTAJE ESTACIONES Y LAS MRESAS PARA RUTAS M.E.</t>
  </si>
  <si>
    <t>PLATINAS PARA LAS ESTACIONES RUTAS MURO ESCALAR</t>
  </si>
  <si>
    <t>CENTRAL TELEFONICA 824 6 LINEAS- 16 EXT. TELEFONIC</t>
  </si>
  <si>
    <t>DISPENSADOR JABON MANOS LIB. 1-AA-RSD (sum+inst)</t>
  </si>
  <si>
    <t>SECADOR MANOS LIBRES 1-AA-JA02 (sum+inst)</t>
  </si>
  <si>
    <t>BALDOSIN DE  GRANITO 33.3x33.3</t>
  </si>
  <si>
    <t>TUBO GRES  8" (Long 1M) MOORE CORRIENTE</t>
  </si>
  <si>
    <t>MARMOLPLAST   OSCURO  INSTALADO</t>
  </si>
  <si>
    <t>MARMOLPLAST   CLARO  INSTALADO</t>
  </si>
  <si>
    <t>ESTUCO VENECIANO  OSCURO INSTALADO</t>
  </si>
  <si>
    <t>ESTUCO VENECIANO  CLARO INSTALADO</t>
  </si>
  <si>
    <t>ESTUCO VENECIANO  OSCURO</t>
  </si>
  <si>
    <t>GRANIPLAST/ DECOR ES. OSCURO INSTALADO</t>
  </si>
  <si>
    <t>GRANIPLAST/ DECOR ES. CLARO  INSTALADO</t>
  </si>
  <si>
    <t>PASTA  ACRILICA</t>
  </si>
  <si>
    <t>MARMOLPLAST   OSCURO</t>
  </si>
  <si>
    <t>ESTUCO VENECIANO  CLARO</t>
  </si>
  <si>
    <t>CARAPLAST  OSCURO  INSTALADO</t>
  </si>
  <si>
    <t>CARAPLAST CLARO  INSTALADO</t>
  </si>
  <si>
    <t>CABLE 20  PARES SILICONADO</t>
  </si>
  <si>
    <t>Sikaplan 12 G CO (1.55m x 20m)(Membrana reforz) **</t>
  </si>
  <si>
    <t>VENTANA+MARC.ALUM.BLANCO MATE 0.60X0.40M</t>
  </si>
  <si>
    <t>VENTANA  METALIC.CAL.20+BASCULANTE 0.15M</t>
  </si>
  <si>
    <t>LAMINA FUTURA 60x60 14  mm</t>
  </si>
  <si>
    <t>LAMINA CIRRUS  RH 70 1.22X61 12mm</t>
  </si>
  <si>
    <t>ACRILICO LÁMINA DE 1.20x1.80</t>
  </si>
  <si>
    <t>LUM FLUORESC 60X60 4x17 T8 120 V acrílprotec UV</t>
  </si>
  <si>
    <t>LAVAMANOS VARESE Sbrp         ALFA</t>
  </si>
  <si>
    <t>Reducción PVCP 1"x 3/4"  **</t>
  </si>
  <si>
    <t>TABLERO 8 CTS(0.40X0.50)RETIE-NTC-REGULADO</t>
  </si>
  <si>
    <t>Reducción PVCP 3/4"x1/2"  **</t>
  </si>
  <si>
    <t>Patch cord  en cable UTP 4 pares 1,5 m  Cat 6</t>
  </si>
  <si>
    <t>Aviso de señalización con LED 2 caras Iluram o sup</t>
  </si>
  <si>
    <t>Trámite sustitución Transformador 75 KVA X150 KVA</t>
  </si>
  <si>
    <t>TABLERO GENERAL DE ACOMETIDAS OLAYA HERRERA</t>
  </si>
  <si>
    <t>Interruptor regulable  500/630A</t>
  </si>
  <si>
    <t>ARCHIVADOR METÁLICO2X1 A=0.38m(Sum+Inst.)**</t>
  </si>
  <si>
    <t>Mueble pra recepcionIDRD1.80x1.50h=1.00m(Sum+Inst</t>
  </si>
  <si>
    <t>CABLE cobre  1X250 KCM THHN - 90 C 600V</t>
  </si>
  <si>
    <t>ARCHIVO METALICO PARA PUESTO DE TRABAJO</t>
  </si>
  <si>
    <t>Sum Transp  Instal Sistema Detecc Humo archivo</t>
  </si>
  <si>
    <t>DIVISION MEDIA ALTURA PAÑO COLOR(Sum+Inst)</t>
  </si>
  <si>
    <t>DIVISION PISOTECHOVIDRIO-PAÑO(Sum+Inst) **</t>
  </si>
  <si>
    <t>PERF.NUEVADIV.MEDIA ALT.COLDR.ELECTGRIS(Sum+Inst)*</t>
  </si>
  <si>
    <t>Luminaria 60x60 T8 4X17W 120Vceldas parabólicas</t>
  </si>
  <si>
    <t>Superf.Puest. Trabaj.1.5X0.9Tablex30mmForm.T8(S+I)</t>
  </si>
  <si>
    <t>FUMIGADORA  DE ESPALDA</t>
  </si>
  <si>
    <t>GavionRecubPVC(2*1*1)TriplTors.Cal13-H10x10SinDiaf</t>
  </si>
  <si>
    <t>LUMINARIA FLUORESCENTE T5 2X54WIP65120VSOBREPONER</t>
  </si>
  <si>
    <t>ADOQUIN VEHICULARMEDIANO(8x10x20)  Moore Nat.OBRA</t>
  </si>
  <si>
    <t>IMPERMEABILIZANTE POLIUREA VP BR 100 BICOMP.**</t>
  </si>
  <si>
    <t>CAMION18 T-Transp.Bogotá-Sumapaz(Carg+Desc) **</t>
  </si>
  <si>
    <t>MANGUERA DE 1/2" JARDÍN TIPO LIVIANO (de 50 m)</t>
  </si>
  <si>
    <t>CARBONILLA ESCORIA GRUESA+TRANSPORTE</t>
  </si>
  <si>
    <t>CAJA PREFABRIC.DE PISO PARA MED.DE ACUEDUCTO</t>
  </si>
  <si>
    <t>CAJA LAMINA PARA REGISTRO ACUEDUCTO 40X20X20</t>
  </si>
  <si>
    <t>SikaSwell S2  (Cartucho 300 cc)</t>
  </si>
  <si>
    <t>TUBO DRENAJE PVC 160mm.(USAR CIO-105743)</t>
  </si>
  <si>
    <t>TUBO DRENAJE PVC 200mm.  PAVCO</t>
  </si>
  <si>
    <t>TUBO DRENAJE PVC  65mm.(Usar CIO-105776)</t>
  </si>
  <si>
    <t>CODO 45° SANITARIO 4" C x C  1/8  PAVCO</t>
  </si>
  <si>
    <t>SOLDADURA PVC LIQUIDA  1/64 S/NORMA ICONTEC</t>
  </si>
  <si>
    <t>TEE UNION MEC PVC (ACUEDUCTO ) ø  4"X 4" X 4"</t>
  </si>
  <si>
    <t>ANCLAJE  (3/8"X4") TIPO CUÑA</t>
  </si>
  <si>
    <t>MALLA CERRAMIENTO Eslabonada.Cal.10(Hueco  2")</t>
  </si>
  <si>
    <t>PLATINA 0.30X0.30M; 1/4" USAR CIO 100979</t>
  </si>
  <si>
    <t>APISONADOR MANUAL METALICO (TUBO+PLATINA DE 20X20)</t>
  </si>
  <si>
    <t>EXPANSIVO QUIMICO PARA ROCA (POLVORA)**</t>
  </si>
  <si>
    <t>DEMARCACION EN DECO-SPORT BLANCO CANCHA DE TENIS**</t>
  </si>
  <si>
    <t>Piedra media Zonga(Rajon)Sum+Transp &gt;15000M3**</t>
  </si>
  <si>
    <t>TUBO DRENAJE PVC 160mm. S/NORMA ICONTEC</t>
  </si>
  <si>
    <t>MALLA  CANCHA DE TENIS(N°5-Inmunis+Guaya+Inst)**</t>
  </si>
  <si>
    <t>CODO 11 1/4° PVC 3"   PAVCO</t>
  </si>
  <si>
    <t>TUBO NOVARIEGO PVC 16" 400mm.  PAVCO</t>
  </si>
  <si>
    <t>TUBO NOVARIEGO PVC 12" 315mm.  PAVCO</t>
  </si>
  <si>
    <t>TUBO NOVARIEGO PVC 10" 250mm.  PAVCO</t>
  </si>
  <si>
    <t>TUBO NOVARIEGO PVC 8" 200mm.  PAVCO</t>
  </si>
  <si>
    <t>TUBO NOVARIEGO PVC 6" 160mm.  PAVCO</t>
  </si>
  <si>
    <t>YEE SANITARIA PVC  reducida 3" x 2"</t>
  </si>
  <si>
    <t>CINTA FIJA  DEMARC. CANCHA TENIS-POLVO(Sum+Inst) *</t>
  </si>
  <si>
    <t>TUBO PVC P RDE 41 100psi 6"    PAVCO</t>
  </si>
  <si>
    <t>TUBO PVC P 100psi 12"    PAVCO</t>
  </si>
  <si>
    <t>TUBO PVC P RDE 41 100psi 10"    PAVCO</t>
  </si>
  <si>
    <t>TUBO PVC P RDE 41 100psi 8"    PAVCO</t>
  </si>
  <si>
    <t>Codo  11 1/4° Mec. 6" Fontanar **</t>
  </si>
  <si>
    <t>CODO GRAN RADIO (90°) PVC UNION MEC (RDE-21) ø 2"</t>
  </si>
  <si>
    <t>TAPON SANITARIO 6" PVC   PAVCO</t>
  </si>
  <si>
    <t>TUBO ALCANT RIB LOC  CORRUGADO PVC 8"</t>
  </si>
  <si>
    <t>TUBO CORRUGADO ALCANTAR. RIB-LOC PVC 20"</t>
  </si>
  <si>
    <t>Estructura LA 220+templete+tierra (VER CIO-A-16612</t>
  </si>
  <si>
    <t>Caja maniobras 3 vías,  200 A, 15 KV (sum+ins)</t>
  </si>
  <si>
    <t>Caja maniobras 4 vías,  200 A, 15 KV (sum+ins)</t>
  </si>
  <si>
    <t>RELE 100015968 MULTIRRANGO 3RP1525-1AP30</t>
  </si>
  <si>
    <t>UNIÓN  HG Ø 1"</t>
  </si>
  <si>
    <t>Tubo HGØ 1" e=2.5mm (AGUA) L=6M   NTC:5890</t>
  </si>
  <si>
    <t>UNIVERSAL PRESION 2 1/2"     PAVCO</t>
  </si>
  <si>
    <t>U.P.S. 15 minutos 30 kva 260-190/208-110 V sellada</t>
  </si>
  <si>
    <t>Planta 300 KVA 1800rpm 60 Hz  ACPM 208/120V</t>
  </si>
  <si>
    <t>CODO 90° CPVC  2" **</t>
  </si>
  <si>
    <t>CODO 90° CPVC  1 1/2" **</t>
  </si>
  <si>
    <t>CODO 90° CPVC  1" **</t>
  </si>
  <si>
    <t>CODO 90° CPVC  3/4"S/NORMA ICONTEC</t>
  </si>
  <si>
    <t>UNION CPVC  1 1/2" **</t>
  </si>
  <si>
    <t>UNION CPVC  1" **</t>
  </si>
  <si>
    <t>TUBO CPVC  1 1/2" **</t>
  </si>
  <si>
    <t>TUBO CPVC  1" **</t>
  </si>
  <si>
    <t>CABLE Cu 15 KV ,XLPE  AWG 3#2 apantallado</t>
  </si>
  <si>
    <t>Gabinete metál. según CODENSA CS 503-1,CS 504-4</t>
  </si>
  <si>
    <t>POSTE METALICO ALUMBRADO PUBLICO 5 MTS</t>
  </si>
  <si>
    <t>Gabinete metálico con barraje 1500A y Tot 3x1000A</t>
  </si>
  <si>
    <t>MEMBRANA BUTYL PARA TANQUE HIDRONEUMATICO DE 500 L</t>
  </si>
  <si>
    <t>ESTRUCTURA DE  MINIFUTBOL+malla (sum.) **</t>
  </si>
  <si>
    <t>CODO90 CPVC  1½" PAVCO**</t>
  </si>
  <si>
    <t>UNION CPVC  1½" **</t>
  </si>
  <si>
    <t>Interrup protecc tripolar DPX-U250ER 250A  625129</t>
  </si>
  <si>
    <t>Cable telefónico uso exterior  relleno 10x2x0.4mm</t>
  </si>
  <si>
    <t>Cable Aluminio  N°2 AWG  600 V 75°C</t>
  </si>
  <si>
    <t>Cable Aluminio  N°2/0 AWG  600 V 75°C</t>
  </si>
  <si>
    <t>EmpalmeBT1000Vconresina91-B1x2 3Mosuperio(NO USAR)</t>
  </si>
  <si>
    <t>Alambre Cu 3N°12  AWG THHN</t>
  </si>
  <si>
    <t>Transforrma 15 KVA11400/480/277 V para inst.en pos</t>
  </si>
  <si>
    <t>Gabinete metálico, instrumentos y proteccion.(Fon)</t>
  </si>
  <si>
    <t>ENSAYO ECOMETRO ESPESOR  PINTURA **</t>
  </si>
  <si>
    <t>Cable Cu 15 KV, Nº 2  XLPE 90°C aislamiento 100 %</t>
  </si>
  <si>
    <t>Cable Cu 15 KV,3 # 2/0 XLPE 90°C aislameinto 100 %</t>
  </si>
  <si>
    <t>Portatoma para canaleta 10x4 de 2 puntos de datos</t>
  </si>
  <si>
    <t>Luminaria 60x60 T8 3X17W 120Vceldas parabólicas</t>
  </si>
  <si>
    <t>Bala performa 2X26 WCO1016B Construlita o superior</t>
  </si>
  <si>
    <t>Lum hermética fluoresc IP65 2X54W T5 proffit o sup</t>
  </si>
  <si>
    <t>Lum lineal modulable 4x54W 110 V CO8008B o superio</t>
  </si>
  <si>
    <t>Luminaria cuadrum 8x54 W+4x50 AR 111 120 V CO8013G</t>
  </si>
  <si>
    <t>Luminaria de piso 150 W-208 V MH OU30126-G12 o sup</t>
  </si>
  <si>
    <t>CANALETA METAL. 20X12,5X2,10 SEPARADOR CENTRAL</t>
  </si>
  <si>
    <t>FORMAL.METALICA vaciado kaisson D=1.20 H=1.0m</t>
  </si>
  <si>
    <t>PROYECTOR SUMERGIBLE IP 68 MH 400 W BAROLET O SUPE</t>
  </si>
  <si>
    <t>PROYECTOR DE PISO SODIO 70 W  TERRA O SUPERIOR</t>
  </si>
  <si>
    <t>Proyector MH 250 W  208/220V(inc bomb.oboide)</t>
  </si>
  <si>
    <t>TABLERO MONOF PARA 6C CON BARR NEUTRO Y TIERR INST</t>
  </si>
  <si>
    <t>TABLERO TRIF PARA 36C Y TOT 5H PUERTA Y CHAPA</t>
  </si>
  <si>
    <t>ENSAYO SOLIDEZ 5 CICLOS(RESIST.SULFATOS)</t>
  </si>
  <si>
    <t>ENSAYO-MED EN CAMPOconFERROSCAN (NoUsar) **</t>
  </si>
  <si>
    <t>Fachada en 150  FS Aluzinc</t>
  </si>
  <si>
    <t>CieloRasoTipoBandejaTile lisaSistemaClip InAzulinc</t>
  </si>
  <si>
    <t>Cortasol CeloscreenPanel Liso(Separ.120mm) Aluzinc</t>
  </si>
  <si>
    <t>CORTA CIRCUITO MONOPOLAR. AUT.10 KA240V.20A**</t>
  </si>
  <si>
    <t>CORTA CIRCUITO IND.TRIP AUT.10 KA240V.20AEnchufabl</t>
  </si>
  <si>
    <t>CORTA CIRCUITO IND.TRIP AUT.10 KA240V.30AEnchufabl</t>
  </si>
  <si>
    <t>CORTA CIRCUIT. IND.TRIP.AUT25 KA120/240.80A 44-63A</t>
  </si>
  <si>
    <t>ADOQUIN GRES BISELADO 20X10X8 CM-VEHIC.EN OBRA</t>
  </si>
  <si>
    <t>Empalme de Resina Sumergible  **</t>
  </si>
  <si>
    <t>CAJILLA MEDIDOR ELECTRICO  TRIFASICO</t>
  </si>
  <si>
    <t>LEVANTAMIENTO TOPOGRAFICO (A:10000-20000M2)</t>
  </si>
  <si>
    <t>LEVANTAMIENTO TOPOGRAFICO (A: 6400-8000M2)</t>
  </si>
  <si>
    <t>AJUSTE AL DISEÑO ARQUITECTONICO PARA PARQUE DE BAR</t>
  </si>
  <si>
    <t>DISEÑO ARQUITECT. PARQUE (8000M2-10000M2))</t>
  </si>
  <si>
    <t>ESTUDIO GEOTECNICO  PARA  PARQUE DE BARRIO</t>
  </si>
  <si>
    <t>DISEÑO ESTRUCTURAL PARA  PARQUE DE BARRIO</t>
  </si>
  <si>
    <t>ENSAYO CORTE DIRECTO M. COHESIVO UU 3P</t>
  </si>
  <si>
    <t>CODO 90°CALIENTE  1/2"CPVC PAVCO O SIMILAR</t>
  </si>
  <si>
    <t>LUMINARIA METAL HALIDE  70 W (Inc.Fotoc+Brazo+Bomb</t>
  </si>
  <si>
    <t>Tapon  roscadoHG d=2"   **</t>
  </si>
  <si>
    <t>Tubo  HG  2"  e=2.49 mm  con rosca**</t>
  </si>
  <si>
    <t>Cuneta Prefabricada Reves(0.30+0.10M)L=1.00M;H=10C</t>
  </si>
  <si>
    <t>TUBO DRENAJE PVC 315mm.  PAVCO</t>
  </si>
  <si>
    <t>ENCHAPE BLANCO BRILLANTE 20.3x30,5 CORONA/ALFA</t>
  </si>
  <si>
    <t>ENCHAPE BLANCO  20.5x30,5 CORONA</t>
  </si>
  <si>
    <t>CANCHA MULTIPLE BALONCESTO Y MICROFUTBOL (Sum)**</t>
  </si>
  <si>
    <t>Balancin 2 Travesaños de 2"x2.50mts  (4Puestos)</t>
  </si>
  <si>
    <t>DURACUSTIC 5/8" S/inst.Fglas Cielo Raso 1.25x0.605</t>
  </si>
  <si>
    <t>IDENTIFICADOR (IDE-67) DE ESCEN.DEPORT.Panel Doble</t>
  </si>
  <si>
    <t>IDENTIFICADOR (IDE-67) DE ESCEN.DEPORT.Panel Senci</t>
  </si>
  <si>
    <t>IDENTIFICADOR (IDE-46) DE ESCEN.DEPORT.Panel Doble</t>
  </si>
  <si>
    <t>IDENTIFICADOR (IDE-46) DE ESCEN.DEPORT.Panel Senc.</t>
  </si>
  <si>
    <t>Cicloparqueadero  M-101 Para 11 bicicletas (Sumin)</t>
  </si>
  <si>
    <t>PROTECTOR DE ARBOL M-91 - 2 Tubos (Sumin) **</t>
  </si>
  <si>
    <t>Bolardo bajo en Fundición Gris M-62   (suministro)</t>
  </si>
  <si>
    <t>Bolardo alto en Fundición Gris M-63   (suministro)</t>
  </si>
  <si>
    <t>PLATINA   2 x  3/16" (6m)</t>
  </si>
  <si>
    <t>PIEDRA MUÑECA     305x15.3x2</t>
  </si>
  <si>
    <t>TOMA DOBLE  POLO TIERRA HUBELL + TAPA COLOR</t>
  </si>
  <si>
    <t>ABRAZADERA COLGANTE FIJA  3" AC1</t>
  </si>
  <si>
    <t>TERMINAL EMT  1 1/4 "</t>
  </si>
  <si>
    <t>TUBO EMT  1 1/4 "</t>
  </si>
  <si>
    <t>CAJA CUADRADA 2 PERFORACIONES DE 1" ELECT.</t>
  </si>
  <si>
    <t>UNION EMT  1 1/4" Acero</t>
  </si>
  <si>
    <t>ABRAZADERA METALICA TIPO TRAPECIO 2 1/2" **</t>
  </si>
  <si>
    <t>ABRAZADERA METALICA TIPO TRAPECIO 1 1/4" **</t>
  </si>
  <si>
    <t>TUBO VENTILACION Ø2" PVCX6ML PAVCO O SIMILAR</t>
  </si>
  <si>
    <t>REPISA  8x4x3M AMARILLO</t>
  </si>
  <si>
    <t>RETROEXCAVADORA   CAT 420-2006 (Oper+Comb)</t>
  </si>
  <si>
    <t>ORINAL ECOLOGICO (Cerámica Porcelanizad)SinAgua**</t>
  </si>
  <si>
    <t>SIERRA CIRCULAR  PARA MADERA</t>
  </si>
  <si>
    <t>VIBRO CMPACTA (7.0 TON).Dynapac o Simil.(ope+Comb)</t>
  </si>
  <si>
    <t>EXCAVADORA  KOMATSU PC-200</t>
  </si>
  <si>
    <t>TRANSPORTE  MOTONIVELADORA-C.BAJA (Con Escolta)</t>
  </si>
  <si>
    <t>CARROTANQUE DE AGUA  FORD-600</t>
  </si>
  <si>
    <t>SumBancaPrefabConcreSinEspalL:1.8mA:0.5mH:0.40CDRC</t>
  </si>
  <si>
    <t>TALADRO  ROMPEDOR - DEMOLEDOR-11/4" ELECT.</t>
  </si>
  <si>
    <t>CORTADORA PAV. CONCRETO-Gasolina(sin disco)</t>
  </si>
  <si>
    <t>Silla  Sencilla plastica anclada a piso **</t>
  </si>
  <si>
    <t>TORNILLO,PUNTILLAS Y ELEMENTOS FIJACIÓN</t>
  </si>
  <si>
    <t>H -  EN TUBO CUAD.1 1/2 ESCRIT.Sum+Inst."</t>
  </si>
  <si>
    <t>TUBO EMT E:0.65  1½ "</t>
  </si>
  <si>
    <t>TORNILLO AUTOPERFORANTE SELLO NEOPRENO (Sum+Inst.)</t>
  </si>
  <si>
    <t>SUMIN E INSTAL SISTEMA SEGUR. MANUAL MURO ESCA</t>
  </si>
  <si>
    <t>SUMIN E INSTAL SISTEMA SEGUR. AUTOMÁTICO MURO ESCA</t>
  </si>
  <si>
    <t>SUMIN E INSTAL  DE ARNESES ADULTOS MURO ESCALAR</t>
  </si>
  <si>
    <t>SUMIN E INSTAL  DE ARNESES NIÑO MURO ESCALAR</t>
  </si>
  <si>
    <t>SUMIN E INSTAL  DE ARNESES MURO ESCALAR</t>
  </si>
  <si>
    <t>SUMIN E INSTAL  DE PRESAS MURO ESCALAR</t>
  </si>
  <si>
    <t>SUMIN E INSTAL  MOSQUETONES SENCILLOS MURO ESCALAR</t>
  </si>
  <si>
    <t>SUMIN E INSTAL DE MAILLONES MURO ESCALAR</t>
  </si>
  <si>
    <t>SUMIN. E INSTAL.CUERDAS DINÁMICAS 50 M MURO ESCALA</t>
  </si>
  <si>
    <t>Recub.Fibra de Vidrio 5-9mm Panel dos caras(Sum+In</t>
  </si>
  <si>
    <t>PANEL EN TRIPLEX ESTRUCTURAL 14MM(Sum+Inst.)</t>
  </si>
  <si>
    <t>FICHA TECN. FORESTAL(Inc.Format1 y 2):1-19 Árboles</t>
  </si>
  <si>
    <t>TABLON GRES RECOC.ESMALTADO(15X30) ALFA</t>
  </si>
  <si>
    <t>TEJA  DE ZINC (2.14X0.82) Imperfecta.</t>
  </si>
  <si>
    <t>BALA HALOGENA 50 W  (Inc. Bombill</t>
  </si>
  <si>
    <t>Rejilla sumidero(29*40*4)PEAT4000psi(DESCONTINUADA</t>
  </si>
  <si>
    <t>Rejilla sumidero (46X33X10) VEH.LIVIANO- CARC.T-1</t>
  </si>
  <si>
    <t>ELEMENTOS DE SEGURIDAD(Casc+visor+masc+guant)</t>
  </si>
  <si>
    <t>MALLA ELECTROSOLDADA 5mm x 5mm  6Mtsx2.35(N0 USAR)</t>
  </si>
  <si>
    <t>GRAPA  1"</t>
  </si>
  <si>
    <t>TRASLADO  DE  TORRE GRUA</t>
  </si>
  <si>
    <t>DESARMADO DE  TORRE GRUA</t>
  </si>
  <si>
    <t>BALDOSA  ALFA GRANILLA GRIS 30x30</t>
  </si>
  <si>
    <t>ESCALERA MET. RECTA A=1.35 H= 1.66 PALACIO DEPORT.</t>
  </si>
  <si>
    <t>EST. GEOTECNICO PARQUE DE BARRIO HUNZA</t>
  </si>
  <si>
    <t>UNION HIERRO GALV.  1 1/2"</t>
  </si>
  <si>
    <t>TUBO  HIERRO GALVANIZADO Ø 2 1/2" 3.25mm L=6M</t>
  </si>
  <si>
    <t>TUBO  HG- CERRAMIENTO Ø 1 1/2" 3.25mm L=6M*</t>
  </si>
  <si>
    <t>TUBO  HG PRESIÓN AGUA-(Ø1") 3.38 mm L=6M  ASTM A53</t>
  </si>
  <si>
    <t>TUBO  HIERRO GALVANIZADO IMC  2" 3.25mm</t>
  </si>
  <si>
    <t>CONCRETO 4500 PSI (315N)  Outinord ***</t>
  </si>
  <si>
    <t>Tubo acero  agua negra  2"  e=1.9 mm **</t>
  </si>
  <si>
    <t>TUBO ALCANT NOVAFORT 350 MM  S/NORMA ICONTEC</t>
  </si>
  <si>
    <t>ESTUDIO GEOTECNICO Y ANALISIS DE ESTABILIDAD DE TA</t>
  </si>
  <si>
    <t>DISEÑO ARQUITECTONICO PARA  PARQUE DE BARRIO</t>
  </si>
  <si>
    <t>DISEÑO HIDRAULICO PARA  PARQUE DE BARRIO</t>
  </si>
  <si>
    <t>DISEÑO ELECTRICO PARA  PARQUE DE BARRIO</t>
  </si>
  <si>
    <t>DISEÑO ESTRUCT. OBRAS DE CONTENC. PARQUE DE BARRIO</t>
  </si>
  <si>
    <t>Saco Polip(Lona Blanca)(72gr.)(A=0.40m;L=0.76m).</t>
  </si>
  <si>
    <t>TELEFONO PUBLICO -PEDEST.DOBLE( M-20)Suministro</t>
  </si>
  <si>
    <t>ACOMETIDA PISO ACUEDUCTO 6" Andén Loseta IDU**</t>
  </si>
  <si>
    <t>ACOMETIDA PISO ACUEDUCTO 6" Andén Conc.**</t>
  </si>
  <si>
    <t>ACOMETIDA PISO ACUEDUCTO 4" Andén Loseta IDU**</t>
  </si>
  <si>
    <t>ACOMETIDA PISO ACUEDUCTO 4" Andén Conc.**</t>
  </si>
  <si>
    <t>ACOMETIDA PISO ACUEDUCTO 3" Andén Loseta IDU**</t>
  </si>
  <si>
    <t>ACOMETIDA PISO ACUEDUCTO 3" Andén Conc.**</t>
  </si>
  <si>
    <t>ACOMETIDA PISO ACUEDUCTO 2" Andén Loseta IDU**</t>
  </si>
  <si>
    <t>ACOMETIDA PISO ACUEDUCTO 2" Andén Conc.**</t>
  </si>
  <si>
    <t>ACOMETIDA PISO ACUEDUCTO 1 1/2" Andén Loseta IDU**</t>
  </si>
  <si>
    <t>ACOMETIDA PISO ACUEDUCTO 1 1/2" Andén Conc.**</t>
  </si>
  <si>
    <t>ACOMETIDA PISO ACUEDUCTO 1" Andén Adoq. IDU**</t>
  </si>
  <si>
    <t>ACOMETIDA PISO ACUEDUCTO 1" Andén Conc.**</t>
  </si>
  <si>
    <t>ACOMETIDA PISO ACUEDUCTO 1" Andén Loseta IDU**</t>
  </si>
  <si>
    <t>ACOMETIDA PISO ACUEDUCTO 3/4" Andén Conc.**</t>
  </si>
  <si>
    <t>ACOMETIDA PISO ACUEDUCTO 3/4" Andén Adoq. IDU**</t>
  </si>
  <si>
    <t>ACOMETIDA PISO ACUEDUCTO 3/4" Andén Loseta IDU**</t>
  </si>
  <si>
    <t>ACOMETIDA PISO ACUEDUCTO ½" Andén Adoq. IDU**</t>
  </si>
  <si>
    <t>ACOMETIDA PISO ACUEDUCTO ½" Andén Conc.**</t>
  </si>
  <si>
    <t>ACOMETIDA PISO ACUEDUCTO ½" Andén Loseta IDU**</t>
  </si>
  <si>
    <t>CARGADOR  FRONTAL 930(1.7M3)Min 15 dias</t>
  </si>
  <si>
    <t>PERFIL TUBULAR   (4X8") cAL.18</t>
  </si>
  <si>
    <t>Ventana Alum. Natural1.40x1.60Vidrio templado,Sanb</t>
  </si>
  <si>
    <t>IMPERMEABILIZANTE INTEGRAL SIKA-1 (60Kg) **</t>
  </si>
  <si>
    <t>Valvula compuert Elástica Beta  d=6" **</t>
  </si>
  <si>
    <t>Codo 22 1/2° PVC Unión Mec. 6"  **</t>
  </si>
  <si>
    <t>Tablero Trifasico autosoportado +mueble 1x1x0,6m**</t>
  </si>
  <si>
    <t>PLATINA    1/2"  x 1/2 "</t>
  </si>
  <si>
    <t>Planta Enredadera Ojo de Poeta (0,40M)+ transporte</t>
  </si>
  <si>
    <t>PLATINA   2" x  3/16" + Angulo 1"x1"L=0,12m</t>
  </si>
  <si>
    <t>FORJA EN PUNTA DE VARILLA CUADRADA 1"X1"</t>
  </si>
  <si>
    <t>BISAGRA  3" Tipo Muñeca</t>
  </si>
  <si>
    <t>Pivote   para Puerta D=3/4" L=15CM</t>
  </si>
  <si>
    <t>Control Roedores(1servicio)Rodenticida Parafinado</t>
  </si>
  <si>
    <t>MEZCLADORA  A GASOLINA(1-1/2 Bulto)</t>
  </si>
  <si>
    <t>BAÑO PORTATIL (IVA+TRANSP+ 2 ASEOS) Min 15 Dias</t>
  </si>
  <si>
    <t>TOMA DE BRIQUETAS DE PAVIMENTO ASFALTICO</t>
  </si>
  <si>
    <t>REGATAS DETECCION DE REFUERZO (EQUIP.FERROSCAN)</t>
  </si>
  <si>
    <t>ENSAYO RELLENO DE HUECO NUCLEO EXTRAIDO</t>
  </si>
  <si>
    <t>ENSAYO RECUPERACION DE POLVO DE CONCRETO</t>
  </si>
  <si>
    <t>EXTRACCION DE NUCLEO DE 3"X6" CONC.(Corte+Ensayo)</t>
  </si>
  <si>
    <t>EXTRACCION DE NUCLEO DE 4" X 8"CONC. (10cm x 20cm)</t>
  </si>
  <si>
    <t>EXTRACCION DE NUCLEO DE 6"X12" CONC. (15cm x 30cm)</t>
  </si>
  <si>
    <t>GramaSintetica50mmFibrilada+UV(Sum+Trnasp+Inst)</t>
  </si>
  <si>
    <t>ALQUILER DE CAMISA 3" X 6"  (UN)</t>
  </si>
  <si>
    <t>EXTRACCION DE NUCLEOS 4" DE PAVIMENTO ASF.</t>
  </si>
  <si>
    <t>ENSAYO ANGULO DE FRICCION Y COHESION (ver Des.Tec)</t>
  </si>
  <si>
    <t>MINICARGADOR BOBCAT-15DIAS(Inc. Oper+comb+tansp)</t>
  </si>
  <si>
    <t>TEE UNION MEC PVC (ACUEDUCTO)  ø 4" X 2" x 4"</t>
  </si>
  <si>
    <t>SEÑAL INFORMATIVA OBRA 75x75cmLam.Cal20 sopt.2x2x1</t>
  </si>
  <si>
    <t>SEÑAL PREVENTIVA75X75cmLam.Cal.20+Trip&lt;2x2x1/8"</t>
  </si>
  <si>
    <t>TRANSP. DE RETROEX. PC 40 (Oruga)  Ida y  regreso.</t>
  </si>
  <si>
    <t>RETROEXCAVADORA 331 de Oruga Inc. Oper+comb.</t>
  </si>
  <si>
    <t>PLANTA   HELECHO NATIVO  JARDIN(Sum+Inst)sin tierr</t>
  </si>
  <si>
    <t>PLANTA   VINCA  PARA JARDIN</t>
  </si>
  <si>
    <t>PLANTA  STATIS  PARA JARDIN(Sum+Inst)</t>
  </si>
  <si>
    <t>PUERTA PERFIL.ALUM2.55 x 3.25M+VIDR.TEMP5MM+SANDBL</t>
  </si>
  <si>
    <t>CIELO RASO-LAM DRY WALL 5/8"+VIGA+OMEGA+ANGULO</t>
  </si>
  <si>
    <t>CIELO RASO-LAM DRY WALL 1/2"+VIG+OMEGA+ANGULO</t>
  </si>
  <si>
    <t>CIELO RASO-LAM DRY WALL 3/8"+VIGA+OMEGA+ANGULO</t>
  </si>
  <si>
    <t>MUR-LAM DRY WALL 5/8"+PERFIL+SOPORT+TORNIL+MASI+LI</t>
  </si>
  <si>
    <t>CIELO RASO OWA-FUT- HUNTER-FIBRA +PERFILER(RES)**</t>
  </si>
  <si>
    <t>MUEBLE LAMPARA 60X60ESPECULAR SOBREPONER</t>
  </si>
  <si>
    <t>CURVA CONDUIT 90° PVC   1 1/2"</t>
  </si>
  <si>
    <t>TUBO SANITARIO 6" PVC (TIPO LIVIANO) PAVCO</t>
  </si>
  <si>
    <t>CODO 90° SANITARIO 10"    PAVCO  **</t>
  </si>
  <si>
    <t>CODO 90° SANITARIO 8"  PAVCO O SIMILAR **</t>
  </si>
  <si>
    <t>TUBO ALCANT CONCRETO MLC 33"  (con anillo)  ETERNI</t>
  </si>
  <si>
    <t>CONCRETO 3000 PSI (210N)  Tremie tornillo cont **</t>
  </si>
  <si>
    <t>CONCRETO 5000 PSI (350N)  Ocre GC ***</t>
  </si>
  <si>
    <t>CONCRETO 5000 PSI (350N)  Ocre GF ***</t>
  </si>
  <si>
    <t>CONCRETO 4500 PSI (315N)  Ocre GF ***</t>
  </si>
  <si>
    <t>CONCRETO 4500 PSI (315N)  Ocre GC ***</t>
  </si>
  <si>
    <t>CONCRETO 3500 PSI (245N)  Ocre GF ***</t>
  </si>
  <si>
    <t>CONCRETO 3500 PSI (245N)  Ocre GC ***</t>
  </si>
  <si>
    <t>CONCRETO 3000 PSI (210N)  Ocre GF ***</t>
  </si>
  <si>
    <t>Sika Colma limpiador **    (DESCONTINUADO)</t>
  </si>
  <si>
    <t>CODO 90° AGUA CALIENTE  3/4"  PAVCO O SIMILAR</t>
  </si>
  <si>
    <t>Sikadur 301  **</t>
  </si>
  <si>
    <t>Geodren planar  e= 5.0mm (goeText+geoRed)  h=2**</t>
  </si>
  <si>
    <t>Fibra  para refuerzo de concreto **</t>
  </si>
  <si>
    <t>Mortero 3500 PSI grouting  **</t>
  </si>
  <si>
    <t>Mortero 1500 PSI grouting     **</t>
  </si>
  <si>
    <t>CONCRETO 6000 PSI (420N)  gravilla fina **</t>
  </si>
  <si>
    <t>CONCRETO 4500 PSI (315N)   gravilla fina 1/2" **</t>
  </si>
  <si>
    <t>CONCRETO 3000 PSI  gravilla comun Gr=1"baja permea</t>
  </si>
  <si>
    <t>CONCRETO 2000 PSI (140N)  Gravilla Fina Gr=1/2"</t>
  </si>
  <si>
    <t>CONCRETO 1500 PSI (105N)  gravilla fina Gr=3/8"</t>
  </si>
  <si>
    <t>ADOQUIN 26x12.5 x 6 MOORE(VEHICULAR LIVIANO)FABRIC</t>
  </si>
  <si>
    <t>Tubo aceroEstructural Galv.1 1/2"e=3.0mm sin rosca</t>
  </si>
  <si>
    <t>Tapa  pozo EAAB 1.0*h=0.20 prefab **</t>
  </si>
  <si>
    <t>Placa  pozo 1.0*h=0.20 prefab **</t>
  </si>
  <si>
    <t>Placa  pozo 1.7*h=0.25 prefab **</t>
  </si>
  <si>
    <t>Rejilla sumidero transvers EAAB 14*50*L=50  Vehicu</t>
  </si>
  <si>
    <t>Marco Rejilla sumidero lateral EAAB 14*100*L=65 **</t>
  </si>
  <si>
    <t>Bloque concreto  20x20x20 medio Fab.   **</t>
  </si>
  <si>
    <t>Bloque concreto  20x20x40 enteroFab.   **</t>
  </si>
  <si>
    <t>Bloque concreto  15x20x20 medio Fab.   **</t>
  </si>
  <si>
    <t>Bloque concreto  15x20x40 enteroFab.   **</t>
  </si>
  <si>
    <t>Bloque concreto  12x20x20 medio Fab.   **</t>
  </si>
  <si>
    <t>Bloque concreto  10x20x20 medio Fab.   **</t>
  </si>
  <si>
    <t>TEJA AJOTA POLICARBONATO AJOVER (0.83X1.80)</t>
  </si>
  <si>
    <t>Topellantas prefabricado H=15cm,B=20cm,L=50cm **</t>
  </si>
  <si>
    <t>Cerco 8x.8x.1 polipropileno bajo impacto DUROK **</t>
  </si>
  <si>
    <t>Repisa 8x.4  polipropileno bajo impacto DUROK **</t>
  </si>
  <si>
    <t>Repisa 8x.4  polipropileno mediano impacto **</t>
  </si>
  <si>
    <t>Cerco 8x.8x.1   polipropileno alto impacto**</t>
  </si>
  <si>
    <t>Repisa 8x.4x.3   polipropileno alto impacto **</t>
  </si>
  <si>
    <t>TUBO DRENAJE PVC 160mm.  PAVCO</t>
  </si>
  <si>
    <t>Malla M-295 Q-7 (HELIACERO)  15 x 15 x 7.5mm  **</t>
  </si>
  <si>
    <t>Malla M-221 Q-6 (HELIACERO)  15 x 15 x 6.5mm  **</t>
  </si>
  <si>
    <t>Malla M-159 Q-4 (HELIACERO)  15 x 15 x 5.5mm  **</t>
  </si>
  <si>
    <t>Malla M-106 Q-3 (HELIACERO)  15 x 15 x 4.5mm  **</t>
  </si>
  <si>
    <t>Malla M-042 (HELIACERO)  30 x 30 x 4mm  **</t>
  </si>
  <si>
    <t>Malla H-257 R-8.2 (HELIACERO)  15 x 25 x 7mm  **</t>
  </si>
  <si>
    <t>Malla H-221 R-8.1 (HELIACERO)  15 x 25 x 6.5mm  **</t>
  </si>
  <si>
    <t>Malla H-158 R-3.2 (HELIACERO)  15 x 25 x 5.5mm  **</t>
  </si>
  <si>
    <t>Malla H-131 (HELIACERO)  15 x 30 x 5mm  **</t>
  </si>
  <si>
    <t>Malla H-106 R-3 (HELIACERO)  15 x 25 x 4.5mm  **</t>
  </si>
  <si>
    <t>Malla H-084 R-2.1(HELIACERO)  15 x 25 x 4mm  **</t>
  </si>
  <si>
    <t>Malla E-050 Q-1(HELIACERO)  4.0 x4.0@0.25  **</t>
  </si>
  <si>
    <t>BLOQ.ESTR.MEDIO 18x19x16 Piedra-Liso Obra Color</t>
  </si>
  <si>
    <t>BLOQ.ESTR.MEDIO 18x19x16 Piedra-Liso Obra Gris</t>
  </si>
  <si>
    <t>BLOQUE ESTRUCT.36x19x16 Pied-Pied Obra Color</t>
  </si>
  <si>
    <t>Juego infantil columpio Modulo M-5A (Sumin+Transp)</t>
  </si>
  <si>
    <t>LUMINARIA SODIO  70 W (Inc.Fotoc+Brazo+Bomb)**</t>
  </si>
  <si>
    <t>LUMINARIA SODIO  250 W(Inc.Fotoc.+Brazo+Bomb)Coden</t>
  </si>
  <si>
    <t>Tubo agua potable polietileno  200 mm      **</t>
  </si>
  <si>
    <t>Bordillo  "A-70"(h=0.135*b=0.12*L=1.07) **</t>
  </si>
  <si>
    <t>Brida acero  d=2"  para roscar **</t>
  </si>
  <si>
    <t>Tubing  1/4" (Tubo cobre) **</t>
  </si>
  <si>
    <t>Buje 1" x 1/2"  Sch80  PAVCO    **</t>
  </si>
  <si>
    <t>Buje 1 1/2" x 1 1/4"  Sch80  PAVCO    **</t>
  </si>
  <si>
    <t>Buje 2" x 1 1/4"  Sch80  PAVCO    **</t>
  </si>
  <si>
    <t>Codo 45º  PVCP 1 1/2"  SCH80 **</t>
  </si>
  <si>
    <t>Codo 45º  PVCP 1 1/4"  SCH80 **</t>
  </si>
  <si>
    <t>Codo 45º  PVCP 2"  SCH80 **</t>
  </si>
  <si>
    <t>Union PVCP 2 "  SCH80 **</t>
  </si>
  <si>
    <t>Union PVCP 4"  SCH80 **</t>
  </si>
  <si>
    <t>Universal Presion PVCP 4"  SCH80 **</t>
  </si>
  <si>
    <t>Adaptador PVCP Macho 4"  SCH80 **</t>
  </si>
  <si>
    <t>Brida CPVC  d=6" Sch 80 **</t>
  </si>
  <si>
    <t>Tee Presion  PVCP 2 1/2"  SCH40 **</t>
  </si>
  <si>
    <t>Union PVCP 2 1/2"  SCH40 **</t>
  </si>
  <si>
    <t>Union PVCP 6"  SCH40 **</t>
  </si>
  <si>
    <t>Codo 45° PVCP 2"  SCH40 **</t>
  </si>
  <si>
    <t>Codo 45º  PVCP 6"  SCH40 **</t>
  </si>
  <si>
    <t>CONCRETO PAVIMENTO       MR-53</t>
  </si>
  <si>
    <t>CONCRETO PAVIMENTO       MR-47</t>
  </si>
  <si>
    <t>GEOBIOTEX /ECOMATRIX- EMPRADIZACIÓN Y EROSIÓN (MAN</t>
  </si>
  <si>
    <t>Lamina informativa RutaVida (sumin e instal)  **</t>
  </si>
  <si>
    <t>Banner de 13 onzas impresion digital  (sumin) **</t>
  </si>
  <si>
    <t>Cadena galvanizada  juegos infant 1/4"  (Sumin) **</t>
  </si>
  <si>
    <t>Bolardo bajo en Acero M-62   (suministro)   **</t>
  </si>
  <si>
    <t>Lamina informativa IDG-S(sumin e instal)  **</t>
  </si>
  <si>
    <t>Lamina informativa SC-120 (sumin e instal)  **</t>
  </si>
  <si>
    <t>Lamina informativa SC-80  (sumin e instal)  **</t>
  </si>
  <si>
    <t>Señal Civica IDG-S 1 cara  (sum.+ Trnasp.) **</t>
  </si>
  <si>
    <t>Señal Civica SC-80  Panel Doble  (sumin)  **</t>
  </si>
  <si>
    <t>Tablero acrilico baloncesto  **</t>
  </si>
  <si>
    <t>Rodadero corto acero columpio (Sumin+Instalación)*</t>
  </si>
  <si>
    <t>Rodadero largo acero columpio (Sumin e instalac)**</t>
  </si>
  <si>
    <t>Plataforma cuadrada Modulo juegos (Sumin e Ins) **</t>
  </si>
  <si>
    <t>Cadenas para columpio Modulo  5  (Sumin e Inst) **</t>
  </si>
  <si>
    <t>Tubo acero negra Estruct.  3"  e=2.5 mm **</t>
  </si>
  <si>
    <t>Bizcocho TAPA POZO INSPECCION    **</t>
  </si>
  <si>
    <t>Geomembrana Estructural 60 mil (1.5 mm)  TEX **</t>
  </si>
  <si>
    <t>Geomembrana Estructural 60 mil (1.5 mm)   **</t>
  </si>
  <si>
    <t>Teja termo acustica Ajover trapezoidal  **</t>
  </si>
  <si>
    <t>Ladrillo "L" especial tono natural  Moore **</t>
  </si>
  <si>
    <t>Universal Presion SW PVCP 6"  SCH40 **</t>
  </si>
  <si>
    <t>Universal Presion SW PVCP 4"  SCH40 **</t>
  </si>
  <si>
    <t>Universal Presion SW PVCP 3"  SCH40 **</t>
  </si>
  <si>
    <t>Universal Presion SW PVCP 2 1/2"  SCH40 **</t>
  </si>
  <si>
    <t>Universal Presion SW PVCP 2"  SCH40 **</t>
  </si>
  <si>
    <t>Universal Presion SW PVCP 1 1/2"  SCH40 **</t>
  </si>
  <si>
    <t>Universal Presion SW PVCP 1 1/4"  SCH40 **</t>
  </si>
  <si>
    <t>Universal Presion SW PVCP 1"  SCH40 **</t>
  </si>
  <si>
    <t>Universal Presion SW PVCP 3/4"  SCH40 **</t>
  </si>
  <si>
    <t>Universal Presion SW PVCP 1/2"  SCH40 **</t>
  </si>
  <si>
    <t>Union Presion SW PVCP 12"  SCH40 **</t>
  </si>
  <si>
    <t>Union Presion  PVCP 10"  **</t>
  </si>
  <si>
    <t>Union Presion SW PVCP 8"  SCH40 **</t>
  </si>
  <si>
    <t>Union Presion SW PVCP 5"  SCH40 **</t>
  </si>
  <si>
    <t>Union Presion SW PVCP 4"  SCH40 **</t>
  </si>
  <si>
    <t>Union Presion SW PVCP 3"  SCH40 **</t>
  </si>
  <si>
    <t>Union Presion SW PVCP 2 1/2"  SCH40 **</t>
  </si>
  <si>
    <t>Union Presion SW PVCP 2"  SCH40 **</t>
  </si>
  <si>
    <t>UNION PRESIÓN Ø 1 1/2" PVC S/NORMA ICONTEC</t>
  </si>
  <si>
    <t>Union Presion SW PVCP 3/4"  SCH40 **</t>
  </si>
  <si>
    <t>Union Presion SW PVCP 3/8"  SCH40 **</t>
  </si>
  <si>
    <t>Codo 45º SW PVCP 4"  SCH40 **</t>
  </si>
  <si>
    <t>Codo 45º  PVCP 1 1/2"S/N0RMA ICONTEC*</t>
  </si>
  <si>
    <t>Codo 90º SW PVCP 12"  SCH40 **</t>
  </si>
  <si>
    <t>Codo 90º SW PVCP 10"  SCH40 **</t>
  </si>
  <si>
    <t>Codo 90º SW PVCP 8"  SCH40 **</t>
  </si>
  <si>
    <t>Codo 90º SW PVCP 5"  SCH40 **</t>
  </si>
  <si>
    <t>Codo 90º SW PVCP 4"  SCH40 **</t>
  </si>
  <si>
    <t>Codo 90º SW PVCP 2 1/2"  SCH40 **</t>
  </si>
  <si>
    <t>Codo 90º SW PVCP 2"  SCH40 **</t>
  </si>
  <si>
    <t>Codo 90º SW PVCP 1 1/2"  SCH40 **</t>
  </si>
  <si>
    <t>Codo 90º SW PVCP 6"  SCH40 **</t>
  </si>
  <si>
    <t>Codo 90º SW PVCP 3/4"  SCH40 **</t>
  </si>
  <si>
    <t>Codo 90º SW PVCP 3/8"  SCH40 **</t>
  </si>
  <si>
    <t>Tee Presion SW PVCP  12"  SCH40 **</t>
  </si>
  <si>
    <t>Tee Presion SW PVCP  10"  SCH40 **</t>
  </si>
  <si>
    <t>Tee Presion SW PVCP  8"  SCH40 **</t>
  </si>
  <si>
    <t>Tee Presion SW PVCP  6"  SCH40 **</t>
  </si>
  <si>
    <t>Tee Presion SW PVCP 5"  SCH40 **</t>
  </si>
  <si>
    <t>Tee Presion SW PVCP  4"  SCH40 **</t>
  </si>
  <si>
    <t>Tee Presion SW PVCP  3"  SCH40 **</t>
  </si>
  <si>
    <t>Tee Presion SW PVCP  2 1/2"  SCH40 **</t>
  </si>
  <si>
    <t>Tee Presion SW PVCP  2"  SCH40 **</t>
  </si>
  <si>
    <t>Tee Presion SW PVCP 1 1/2"  SCH40 **</t>
  </si>
  <si>
    <t>Tee Presion  PVCP 1 1/4"   **</t>
  </si>
  <si>
    <t>Tee Presion SW PVCP  1"  SCH40 **</t>
  </si>
  <si>
    <t>Tee Presion SW PVCP  3/4"  SCH40 **</t>
  </si>
  <si>
    <t>Tee Presion SW PVCP  3/8"  SCH40 **</t>
  </si>
  <si>
    <t>Adaptador PVCP Macho 8"  SCH40 **</t>
  </si>
  <si>
    <t>Adaptador PVCP Macho 6"  SCH40 **</t>
  </si>
  <si>
    <t>Adaptador PVCP Macho 5"  SCH40 **</t>
  </si>
  <si>
    <t>Adaptador PVCP Macho 4"  S/NORMA ICONTEC</t>
  </si>
  <si>
    <t>Adaptador PVCP Macho 3"  SCH40 **</t>
  </si>
  <si>
    <t>Adaptador PVCP Macho 2 1/2"  SCH40 **</t>
  </si>
  <si>
    <t>Adaptador PVCP Macho 1 1/2"  SCH40 **</t>
  </si>
  <si>
    <t>Adaptador PVCP Macho 1"  SCH40 **</t>
  </si>
  <si>
    <t>Adaptador PVCP Macho 3/8"  SCH40 **</t>
  </si>
  <si>
    <t>Adaptador PVCP Hemb.8"  SCH40 **</t>
  </si>
  <si>
    <t>Adaptador PVCP Hemb.6"  SCH40 **</t>
  </si>
  <si>
    <t>Adaptador PVCP Hemb.5"  SCH40 **</t>
  </si>
  <si>
    <t>Adaptador PVCP Hemb.3"  SCH40 **</t>
  </si>
  <si>
    <t>Adaptador PVCP Hemb.2"  S/NORMA ICONTEC</t>
  </si>
  <si>
    <t>Adaptador PVCP Hemb.1 1/2"  SCH40 **</t>
  </si>
  <si>
    <t>Adaptador PVCP Hemb.1"  SCH40 **</t>
  </si>
  <si>
    <t>Adaptador PVCP Hemb.1/2X3/8"  SCH40 **</t>
  </si>
  <si>
    <t>Dispensador jabon sobreMeson acero inox 750cc **</t>
  </si>
  <si>
    <t>Sikafill 5 (toxement Acriltoc)  1.2Kg **</t>
  </si>
  <si>
    <t>Rejilla Aluminio  TC 3"x2" (Tradic.Concentrica)</t>
  </si>
  <si>
    <t>Rejilla Aluminio brillante  HC 4"x3" **</t>
  </si>
  <si>
    <t>Sikadur Injection Gel (Sikadur Gel) (Descontinuado</t>
  </si>
  <si>
    <t>Sikadur AnchorFix-1(antesSikaPowerFix1) 300cc **</t>
  </si>
  <si>
    <t>Sika Top Armatec 110 EpoCem  20Kg **</t>
  </si>
  <si>
    <t>SikaTop Armatec108 (toxem. Toc Armad. 6037) 4 Kg**</t>
  </si>
  <si>
    <t>Sikagrout 212   (toxement Hi flow grout) 30Kg **</t>
  </si>
  <si>
    <t>Brida acero Slip on d=8"  **</t>
  </si>
  <si>
    <t>Dispensador jabon empotrar acero cromado pico6" **</t>
  </si>
  <si>
    <t>DispensadorPapel higienico200/400m con llave Ac-In</t>
  </si>
  <si>
    <t>Secador  manos electrico metalico cromado **</t>
  </si>
  <si>
    <t>Marco ventana cal 18 acero inoxidable  **</t>
  </si>
  <si>
    <t>codo  polietileno d=6" para gas</t>
  </si>
  <si>
    <t>codo  polietileno d=4" para gas</t>
  </si>
  <si>
    <t>codo  polietileno d=2" para gas</t>
  </si>
  <si>
    <t>codo  polietileno d=1" para gas</t>
  </si>
  <si>
    <t>codo  polietileno d=3/4" para gas</t>
  </si>
  <si>
    <t>codo  polietileno d=1/2" para gas</t>
  </si>
  <si>
    <t>Silla de polietileno d=3"x3/4" para gas  **</t>
  </si>
  <si>
    <t>Silla de polietileno d=3"x1/2" para gas  **</t>
  </si>
  <si>
    <t>Silla de polietileno d=2"x3/4" para gas  **</t>
  </si>
  <si>
    <t>Silla de polietileno d=2"x1/2" para gas  **</t>
  </si>
  <si>
    <t>TEE Pvc gas 1/2"  **</t>
  </si>
  <si>
    <t>Tapon para gas d=4"  PVC **</t>
  </si>
  <si>
    <t>Tapon para gas d=3"  PVC **</t>
  </si>
  <si>
    <t>Tapon para gas d=2"  PVC **</t>
  </si>
  <si>
    <t>Tapon para gas d=1"  PVC Macho</t>
  </si>
  <si>
    <t>Tapon para gas d=3/4"  PVC **</t>
  </si>
  <si>
    <t>Tapon para gas d=1/ 2"  PVC  **</t>
  </si>
  <si>
    <t>Polivalvula d=1/2 " para gas  **</t>
  </si>
  <si>
    <t>Polivalvula d=3/4 " para gas  **</t>
  </si>
  <si>
    <t>Reduccion gas polietil 1"x3/4"  **</t>
  </si>
  <si>
    <t>Reduccion gas polietil 1"x1/2"  **</t>
  </si>
  <si>
    <t>Reduccion gas polietil 3/4"x1/2"  **</t>
  </si>
  <si>
    <t>Tubo gas polietileno   160 mm      **</t>
  </si>
  <si>
    <t>Tubo gas polietileno   110 mm      **</t>
  </si>
  <si>
    <t>Tubo gas polietileno    90 mm      **</t>
  </si>
  <si>
    <t>Tubo gas polietileno    63 mm      **</t>
  </si>
  <si>
    <t>Tubo gas polietileno    32 mm      **</t>
  </si>
  <si>
    <t>Tubo gas polietileno    25 mm      **</t>
  </si>
  <si>
    <t>Tubo gas polietileno    20 mm      **</t>
  </si>
  <si>
    <t>Tubo gas polietileno    6"      **</t>
  </si>
  <si>
    <t>Tubo gas polietileno    4"      **</t>
  </si>
  <si>
    <t>Tubo gas polietileno    2"      **</t>
  </si>
  <si>
    <t>Tubo gas polietileno    1 1/4"      **</t>
  </si>
  <si>
    <t>Valvula compuert bridada d=4" Usa A-216 WCB a/c **</t>
  </si>
  <si>
    <t>Valvula compuert bridada d=3" Usa A-216 WCB a/c **</t>
  </si>
  <si>
    <t>Valvula compuert bridada d=2" Usa A-216 WCB a/c **</t>
  </si>
  <si>
    <t>Copa acero al carbón Sch40  d= 2 "x1 1/2" **</t>
  </si>
  <si>
    <t>Copa acero al carbón Sch40  d= 6 "x4" **</t>
  </si>
  <si>
    <t>PRUEBA  PARA CERTIFICAC.DE PUNTOS CABLEADO</t>
  </si>
  <si>
    <t>Elaboracion rosca tuberia entre 3"  y 4" **</t>
  </si>
  <si>
    <t>Elaboracion rosca tuberia entre 2"  y 3" **</t>
  </si>
  <si>
    <t>Elaboracion rosca tuberia entre 3/8"  y 2" **</t>
  </si>
  <si>
    <t>Tubo acero  HG  4"  e=3.6 mm  sin rosca**</t>
  </si>
  <si>
    <t>Tubo acero  HG  3"  e=3.2 mm  sin rosca**</t>
  </si>
  <si>
    <t>Tubo aceroEstructural Galv. 2 1/2"e=4.0mm sin rosc</t>
  </si>
  <si>
    <t>Tubo aceroEstructural Galv. 11/2"e=3 mm sin rosca</t>
  </si>
  <si>
    <t>Tubo aceroEstructural Galv.11/2"e=3.0 mmsin rosca*</t>
  </si>
  <si>
    <t>Tubo acero  HG  1 1/4"  e=2.95 mm  sin rosca**</t>
  </si>
  <si>
    <t>Tubo acero  HG  1"  e=2.5 mm  sin rosca**</t>
  </si>
  <si>
    <t>Tubo acero  HG  1/2"  e=2.3 mm  sin rosca**</t>
  </si>
  <si>
    <t>Tubo acero  HG  1/2"  e=2 mm  sin rosca**</t>
  </si>
  <si>
    <t>Tubo acero  HG  3/8"  e=2 mm  sin rosca**</t>
  </si>
  <si>
    <t>Tubo acero negra Estruct.  4"  e=4.0 mm **</t>
  </si>
  <si>
    <t>Tubo acero negra Estruct.  4"  e=3.9 mm **</t>
  </si>
  <si>
    <t>Tubo acero negra Estruct.  4"  e=3.6 mm **</t>
  </si>
  <si>
    <t>Tubo acero negra Estruct.  3"  e=3.2 mm **</t>
  </si>
  <si>
    <t>Tubo acero negra Estruct.  2 1/2"  e=4.0 mm **</t>
  </si>
  <si>
    <t>Tubo acero negra Estruct.  2 1/2"  e=3.2 mm **</t>
  </si>
  <si>
    <t>Tubo acero negra Estruct.  2"  e=3 mm **</t>
  </si>
  <si>
    <t>Tubo acero negra Estruct.  2"  e=2.9 mm **</t>
  </si>
  <si>
    <t>Tubo acero negra Estruct.Ø1 1/2"e=3 mmx6ml A-500</t>
  </si>
  <si>
    <t>Tubo acero negra Estruct.  1 1/4"  e=2.65 mm **</t>
  </si>
  <si>
    <t>Tubo acero  agua negra  3/4"  e=2.3 mm **</t>
  </si>
  <si>
    <t>Tubo acero  agua negra  3/4"  e=2 mm **</t>
  </si>
  <si>
    <t>Tubo acero  agua negra   ½"  e=2.3 mm **</t>
  </si>
  <si>
    <t>Tubo acero  agua negra   ½"  e=2 mm **</t>
  </si>
  <si>
    <t>Dispensador jabon de empotrar acero inox 700cc **</t>
  </si>
  <si>
    <t>Dispensador jabon de empotrar acero inox 1200cc **</t>
  </si>
  <si>
    <t>Dispensador jabon sobreMeson acero inox 1000cc **</t>
  </si>
  <si>
    <t>Dispensador  jabon 750 cc acero inoxidable **</t>
  </si>
  <si>
    <t>Dispensador  jabon 1000 cc acero inoxidable **</t>
  </si>
  <si>
    <t>Secador  manos electrico Push acero inoxidable **</t>
  </si>
  <si>
    <t>Secador  manos electrico  Push metalico blanco **</t>
  </si>
  <si>
    <t>SecadorManos electricoTipo Manos lib.1AA-1800 HOP</t>
  </si>
  <si>
    <t>Sikaflex-15 LMSL (Descontinuad.= 2CSL cio 104953))</t>
  </si>
  <si>
    <t>Copa acero al carbón Sch80  d= 8 "x3" **</t>
  </si>
  <si>
    <t>Copa acero al carbón Sch80  d= 3 "x2" **</t>
  </si>
  <si>
    <t>Copa acero al carbón Sch40  d= 3 "x2" **</t>
  </si>
  <si>
    <t>Brida/FlancAcerCarbónTipoSliponSoldableØ=10"150psi</t>
  </si>
  <si>
    <t>Tee acero al carbón  Sch40 d=10 " **</t>
  </si>
  <si>
    <t>Tee acero al carbón  Sch40 d=8 " **</t>
  </si>
  <si>
    <t>Accesorios para bandeja  60*10 tipo escalera **</t>
  </si>
  <si>
    <t>Copa acero al carbón Sch40  d= 10 "x3" **</t>
  </si>
  <si>
    <t>Valvula de globo acero 150 lbs d=10"  bridada **</t>
  </si>
  <si>
    <t>Valvula de globo acero 150 lbs d=8"  **</t>
  </si>
  <si>
    <t>Valvula de globo acero 150 lbs d=4"  **</t>
  </si>
  <si>
    <t>Brida acero  d=4"  para soldar **</t>
  </si>
  <si>
    <t>Brida acero  d=3"  para soldar **</t>
  </si>
  <si>
    <t>Brida acero  d=2"  para soldar **</t>
  </si>
  <si>
    <t>Valvula de bola acero d=2"  **</t>
  </si>
  <si>
    <t>Tee  Cu  2 " cobre **</t>
  </si>
  <si>
    <t>Copa cobre  d= 2" **</t>
  </si>
  <si>
    <t>Copa acero al carbón Sch40  d= 6 "x2" **</t>
  </si>
  <si>
    <t>Brida acero  d=6" para soldar **</t>
  </si>
  <si>
    <t>Valvula de globo acero 150 lbs d=6"  **</t>
  </si>
  <si>
    <t>Polivalvula d=1 " para gas  **</t>
  </si>
  <si>
    <t>Silla de polietileno d=3" x 1" para gas  **</t>
  </si>
  <si>
    <t>codo  polietileno d=3" para gas</t>
  </si>
  <si>
    <t>Tubo gas polietileno      3"      **</t>
  </si>
  <si>
    <t>SikaSwell S  **</t>
  </si>
  <si>
    <t>GeoEcomatrix (Pavco) empradizacion y erosion  **</t>
  </si>
  <si>
    <t>Escalera de tijera 8 pasos en fibra de vidrio</t>
  </si>
  <si>
    <t>Teja sin traslapos  termo acustica  **</t>
  </si>
  <si>
    <t>Teja Arizona  termo acustica  **</t>
  </si>
  <si>
    <t>GEOmalla Fortgrid UX 165 refuerzo  uni axial **</t>
  </si>
  <si>
    <t>GEOmalla Fortgrid BX 65 refuerzo biaxiLafaDesconti</t>
  </si>
  <si>
    <t>BLOQUE #4  300 x 200 x 100</t>
  </si>
  <si>
    <t>LADRILLO ESTRUCTURAL HELIOS MATIZADO 24x12x6 Obra</t>
  </si>
  <si>
    <t>CANTONERA ELECTRICA DE 110V PLATINA ANGOSTA GRIS</t>
  </si>
  <si>
    <t>CANTONERA ELECTRICA  DE 110V DORCA</t>
  </si>
  <si>
    <t>REGADERA ITALIANA DUCHA Cr       GRICOL</t>
  </si>
  <si>
    <t>PATCH CORD FO MM SC-SC DUPLEX 50.5 /125 2 MT</t>
  </si>
  <si>
    <t>PATCH CORD ST/ST SIMPLEX MONOMODO SM 06 PIES</t>
  </si>
  <si>
    <t>PATCH CORD MT -RJ A LC 50/125 MULTIMODO 02 MT</t>
  </si>
  <si>
    <t>AMP FO CABLE 06 H GIGAGRADE 50/125 ULSZH</t>
  </si>
  <si>
    <t>AMP FO CABLE 08 H GIGAGRADE 50/125 ULSZH</t>
  </si>
  <si>
    <t>AMP FO CABLE 24 H EXT. ARMADO 50/125 HDPE</t>
  </si>
  <si>
    <t>BANDEJA LC DUPLEX 24 HILOS (12 PORTS) MULTIMODO</t>
  </si>
  <si>
    <t>BANDEJA FO -SC 6 DUPLEX LOADE EXPANDIBLE A 24</t>
  </si>
  <si>
    <t>AMP FO CABLE 4 H EXT. ARMADO 62,5/125 HDPE</t>
  </si>
  <si>
    <t>PATCH CORD ST ALC 62,5 /125 MULTMODO 01 MT</t>
  </si>
  <si>
    <t>AMP FO CABLE 12 H EXT. ARMADO 62,5/125 HDPE</t>
  </si>
  <si>
    <t>PALA DRAGA NORWEST 3/4 DE YARDA 14 M S/O</t>
  </si>
  <si>
    <t>DEMARCACION BALONCESTO - MICROFUTBOL</t>
  </si>
  <si>
    <t>VIDRIO ARQUITECTONICO NIVEL III 22 mm INCOLORO</t>
  </si>
  <si>
    <t>DEMARCACION SOBRE PAVIMENTO FLEXIBLE (ASFALTO)</t>
  </si>
  <si>
    <t>EXCAVACION MECANICA  Y RETIRO (ROCA)</t>
  </si>
  <si>
    <t>PERFORACION CON EQUIPO MECANICO SUELOS</t>
  </si>
  <si>
    <t>CHASIS PARA ENSAMBLADORAS 2 x 96 - GAMMA</t>
  </si>
  <si>
    <t>CHASIS PARA ENSAMBLADORAS 2 x 32 - GAMMA</t>
  </si>
  <si>
    <t>CHASIS PARA ENSAMBLADORAS 2 x 17 - GAMMA</t>
  </si>
  <si>
    <t>CHASIS PARA ENSAMBLADORAS 2 x 96 - LUXUS</t>
  </si>
  <si>
    <t>CHASIS PARA ENSAMBLADORAS 2 x 32 - LUXUS</t>
  </si>
  <si>
    <t>CHASIS PARA ENSAMBLADORAS 2 x 17 - LUXUS</t>
  </si>
  <si>
    <t>LUMINARIA AHORRADORA DE ENERGIA 4 x 32 - GAMMA</t>
  </si>
  <si>
    <t>LUMINARIA AHORRADORA DE ENERGIA 2 x 32 - GAMMA</t>
  </si>
  <si>
    <t>LUMINARIA AHORRADORA DE ENERGIA 2 x 17 - GAMMA</t>
  </si>
  <si>
    <t>LUMINARIA AHORRADORA DE ENERGIA 4 x 32 - LUXUS</t>
  </si>
  <si>
    <t>LUMINARIA AHORRADORA DE ENERGIA 2 x 32 - LUXUS</t>
  </si>
  <si>
    <t>LUMINARIA AHORRADORA DE ENERGIA 2 x 17 - LUXUS</t>
  </si>
  <si>
    <t>PILOTES HINCADOS (GATO) CONCRETO 30x30</t>
  </si>
  <si>
    <t>PILOTES HINCADOS (GATO) CONCRETO 25x25</t>
  </si>
  <si>
    <t>PILOTES HINCADOS (GATO) CONCRETO 20x20</t>
  </si>
  <si>
    <t>ESTUFA GAS 3 pts. PRECISA                CHLLG</t>
  </si>
  <si>
    <t>TOALLERO LINEA ASTRO Color   CORONA</t>
  </si>
  <si>
    <t>SANITARIO TREVI Blanco  CORONA</t>
  </si>
  <si>
    <t>SANITARIO DISTINCION Blanco  CORONA</t>
  </si>
  <si>
    <t>ORINAL SANTA FE CON GRIFERIA     CORONA</t>
  </si>
  <si>
    <t>ORINAL INFANTIL   CON GRIFERIA  CORONA</t>
  </si>
  <si>
    <t>LAVAMANOS PEDEST.VERONA  Color     CORONA</t>
  </si>
  <si>
    <t>CITOFONOS  TERRANEO</t>
  </si>
  <si>
    <t>TAPA REGISTRO VENTILACION PLASTICA15 x 15 cm.</t>
  </si>
  <si>
    <t>REJILLA VENTILACION DE GAS PLAST 20x20cm  Cte</t>
  </si>
  <si>
    <t>MARCO DE VENTANA  Cal 19 - PERFIL</t>
  </si>
  <si>
    <t>MARCO DE VENTANA  Cal 18 - PERFIL</t>
  </si>
  <si>
    <t>MARCO DE PUERTA  Cal 19 - PERFIL</t>
  </si>
  <si>
    <t>MALLA ZARANDA  4 mm x 4 mm</t>
  </si>
  <si>
    <t>BOVEDA CIRCULAR No.5  190x150</t>
  </si>
  <si>
    <t>TEJA ETERNIT  No 6</t>
  </si>
  <si>
    <t>TEJA ETERNIT   No 5</t>
  </si>
  <si>
    <t>TEJA ETERNIT  No 4</t>
  </si>
  <si>
    <t>INTERNET ANCHO BANDA 700 kbps + paquete de t.v.</t>
  </si>
  <si>
    <t>PERFILERIA DE ENSAMBLE AUTOMATICO .60x.60</t>
  </si>
  <si>
    <t>PERFILERIA DE ENSAMBLE AUTOMATICO .60x1.20</t>
  </si>
  <si>
    <t>LAVAMANOS  MARACAY  VEGAS PETITE MARFIL</t>
  </si>
  <si>
    <t>VIDRIO CRISTALTempl. REFLECTIVO BRONCE 5mm</t>
  </si>
  <si>
    <t>PISO  PARKET CAMBULO MADERA 31.5x 31.5</t>
  </si>
  <si>
    <t>SOLDADURA PVC LIQUIDA  1/16 GL S/NORMA ICONTEC</t>
  </si>
  <si>
    <t>CONCRETO 2500 PSI (175N)  TREMIE Gr=1/2"</t>
  </si>
  <si>
    <t>GRIFERIA CONJ. MEZC. L/PLATOS KRISTAL TIPO CISNE</t>
  </si>
  <si>
    <t>PUERTA ENTABLERADA MACIZA  0.80x2m</t>
  </si>
  <si>
    <t>ARCHIVO 4  GAVETAS REF. 6.3400.52.01</t>
  </si>
  <si>
    <t>ARCHIVO 2 CAJONES UNA GAVETA 6.4300.52.01 ACABADO</t>
  </si>
  <si>
    <t>BIBLIOTECA MODULAR 6 ENTREPAÑOS REF. 6.2107.52.01</t>
  </si>
  <si>
    <t>CONCRETO PAVIMENTO       MR-50</t>
  </si>
  <si>
    <t>LAMINA Galv. Cal. 30  1 x 2 M.</t>
  </si>
  <si>
    <t>LAMINA Galv. Cal. 26  1 x 2 M.</t>
  </si>
  <si>
    <t>LAMINA Galv. Cal. 24  1 x 2 M.</t>
  </si>
  <si>
    <t>LAMINA Galv. Cal. 22  1 x 2 M.</t>
  </si>
  <si>
    <t>LAMINA Galv. Cal. 14  1 x 2 M.</t>
  </si>
  <si>
    <t>CAJA DE GRIFOS Lavadora FRIAFIRPLAK 30x21x9</t>
  </si>
  <si>
    <t>TINA FRANCESA  FIRPLAK 1.80mtx.90x.41</t>
  </si>
  <si>
    <t>JACUZZI ESPAÑOLA  FIRPLAK 1.60mtx.75x.41</t>
  </si>
  <si>
    <t>TINA ESPAÑOLA  FIRPLAK 1.60mtx.75x.41</t>
  </si>
  <si>
    <t>PERFIL EN ANGULO ESTRUCT. EN ACERO 4" 100mm  DIAC</t>
  </si>
  <si>
    <t>PERFIL EN ANGULO ESTRUCT. EN ACERO 3" 80mm  DIACO</t>
  </si>
  <si>
    <t>PERFIL  CANAL ESTRUCT. EN ACERO 4" 100mm  DIACO</t>
  </si>
  <si>
    <t>PERFIL  CANAL ESTRUCT. EN ACERO 3" 75mm  DIACO</t>
  </si>
  <si>
    <t>VIDRIO CRISTAL Templ.REFLECTIVO BRONCE.5mm</t>
  </si>
  <si>
    <t>VIDRIO CRISTAL Templ.REFLECTIVO BRONC.6mm</t>
  </si>
  <si>
    <t>ESPARRAGO DE 3/16"x60 GA-6   ACESCO</t>
  </si>
  <si>
    <t>ESPARRAGO DE 3/16"xTA-18      ACESCO</t>
  </si>
  <si>
    <t>ESPARRAGO DE 3/16"xTA-9        ACESCO</t>
  </si>
  <si>
    <t>GANCHO DE 1/4"x140 GA-14        ACESCO</t>
  </si>
  <si>
    <t>GANCHO DE 3/16"x60 GA-6          ACESCO</t>
  </si>
  <si>
    <t>PERFIL ESTRUCTURAL Z 14 Galv.160x60 ACESCO</t>
  </si>
  <si>
    <t>PERFIL ESTRUCTURAL Z 18 Galv. 22x8mts. ACESCO</t>
  </si>
  <si>
    <t>PERFIL ESTRUCTURAL Z 18 Galv. 16x6mts. ACESCO</t>
  </si>
  <si>
    <t>PERFIL ESTRUCTURAL Z 16 Galv. 16x6mts. ACESCO</t>
  </si>
  <si>
    <t>METALDECK 3"- Calibre 20 (0.96 mm)   ACESCO</t>
  </si>
  <si>
    <t>ENCHAPE ELITE ACUARELA 20x 25   ITALIA</t>
  </si>
  <si>
    <t>PISO CONFORT PIACENZA 20x25   ITALIA</t>
  </si>
  <si>
    <t>PISO  VERSALLES  44 x44</t>
  </si>
  <si>
    <t>PISO DURAROCK  ESPARTA BLANCO 31.5 x 31.5</t>
  </si>
  <si>
    <t>PISO DURAROCK  TROYA NEGRO 30.5 x 30.5</t>
  </si>
  <si>
    <t>PISO TEMPO BEIGE  44 x 44  ITALIA</t>
  </si>
  <si>
    <t>PISO IMPACTO AGATA  44x 44 ITALIA</t>
  </si>
  <si>
    <t>PUERTA .75 x 2.00 Metros  INTERES SOCIAL   PZ-1</t>
  </si>
  <si>
    <t>PUERTA .65 x 2.00 Metros   INTERES SOCIAL PZ-1</t>
  </si>
  <si>
    <t>PUERTA .50 x 2.00 Metros  INTERES SOCIAL PZ'1</t>
  </si>
  <si>
    <t>PUERTA TEXANA .80 x .80 Cm CHINGALE MADEFLEX</t>
  </si>
  <si>
    <t>ENTREPISO ICOPOR  8mm</t>
  </si>
  <si>
    <t>PARADERO M-10 (Sumin+Transp+Inst-Sin exc-Sin Conc)</t>
  </si>
  <si>
    <t>TRIPLEX  ANDES  2.44x1.22   7mm</t>
  </si>
  <si>
    <t>BLOQUE DE EMPRADIZADO 35x35x6.5   FIBRIT</t>
  </si>
  <si>
    <t>LOSA ENTREPISO LP10 FIBRIT (bodegas) long=5.20</t>
  </si>
  <si>
    <t>CUBIERTA SENCILLA ALUZINC cal.28  3.5m</t>
  </si>
  <si>
    <t>CUBIERTA SANDWICH POLIURET. ALUZINC cal.28</t>
  </si>
  <si>
    <t>CANTONERA INAFER  C-333  CORRIENTE C/CADENA</t>
  </si>
  <si>
    <t>CERRADURA INAFER  C-333  CORRIENTE</t>
  </si>
  <si>
    <t>CERRADURA INAFER  C-333  DE PERFIL</t>
  </si>
  <si>
    <t>CERRADURA INAFER  MEGA CROMADO-DORADO</t>
  </si>
  <si>
    <t>CERRADURA INAFER  C-999 CROMADO-DORADO</t>
  </si>
  <si>
    <t>CERRADURA INAFER  C-1000 CROMADO-DORADO</t>
  </si>
  <si>
    <t>ABRAZADERA PLASTICA 3/8"PARA TUBO COBRE</t>
  </si>
  <si>
    <t>TEE  CU  DE ½</t>
  </si>
  <si>
    <t>RESPIRADOR CONTRA POLVO  ARSEG</t>
  </si>
  <si>
    <t>PROTECTOR PARA OIDO  CONTRA RUIDO</t>
  </si>
  <si>
    <t>ADAPTADOR CONDUIT CONDUFLEX   3/4"</t>
  </si>
  <si>
    <t>ALMACENISTA + PREST  IDRD</t>
  </si>
  <si>
    <t>LOCTIGAS  F/MEDIA 40ml</t>
  </si>
  <si>
    <t>MALLA GALVANIZADA ESLABONADA ONDULAD.Cal.8(hueco2"</t>
  </si>
  <si>
    <t>CUARTON OTOBO   4 x 2 x 3.00</t>
  </si>
  <si>
    <t>CLAVO  ALTA VELOCIDAD 1" x 1/4"</t>
  </si>
  <si>
    <t>CONECTOR  TUBULAR 1/0</t>
  </si>
  <si>
    <t>PARARRAYOS  FRANKLIN   JUPITER</t>
  </si>
  <si>
    <t>GUARDACABO  P/CABLE 3/8"</t>
  </si>
  <si>
    <t>PLATINA  DIAGONALES 1.1cm</t>
  </si>
  <si>
    <t>PROYECTOR DE PISO DE  250 W</t>
  </si>
  <si>
    <t>TRANSFORMADOR TRIFASICO 75KVA (Aceite) 13200v- 214</t>
  </si>
  <si>
    <t>TRANSFORMADOR ACEITE TRIFASICO 30KVA (11.4-208V</t>
  </si>
  <si>
    <t>Poste Galvanizado Ø4" h=6.00+Un brazoØ11/2"(1.20m)</t>
  </si>
  <si>
    <t>POSTE GALVANIZADO h= 4.50  DOS BRAZOS</t>
  </si>
  <si>
    <t>POSTE GALVANIZADO h= 4.50  UN BRAZO</t>
  </si>
  <si>
    <t>LAMPARA FLUORESCENTE T8(4x32)244 (CON BOMBILLAS)</t>
  </si>
  <si>
    <t>CAMPANA EXTRACTORA  TIPO CAJON DL</t>
  </si>
  <si>
    <t>LUMINARIA SODIO  250 W</t>
  </si>
  <si>
    <t>SEÑAL PARA CICLORUTA  (G)</t>
  </si>
  <si>
    <t>SUMINISTRO E INSTALACION POLVO DE LADRILLO</t>
  </si>
  <si>
    <t>SEÑAL DIRECCIONAL TIPO POSTES(SUM+INST)DADOS</t>
  </si>
  <si>
    <t>IDENTIFICADOR GENERAL IDG-S  UNA CARA</t>
  </si>
  <si>
    <t>RELLENO FLUIDO  B.PAV 6030</t>
  </si>
  <si>
    <t>RELLENO FLUIDO  B.PAV 30</t>
  </si>
  <si>
    <t>RELLENO FLUIDO  B.ANDEN 15</t>
  </si>
  <si>
    <t>RELLENO FLUIDO  ZANJA 10</t>
  </si>
  <si>
    <t>RELLENO FLUIDO  ZANJA 7</t>
  </si>
  <si>
    <t>BrazoØ3/4"LuminariaL=1.50m+(2)collarines1"sal4-6"</t>
  </si>
  <si>
    <t>CONCRETO 3500PSI (245N)  OUTINOURD</t>
  </si>
  <si>
    <t>CONCRETO 3000 PSI (210N) G.F.  OUTINOURD</t>
  </si>
  <si>
    <t>CONCRETO 2500 PSI (175N)  OUTINORD</t>
  </si>
  <si>
    <t>CONCRETO 3500PSI (245N)  TREMIE 19mm</t>
  </si>
  <si>
    <t>GRANULOMETRIA DE AGREGADOS HASTA EL TAMIZ .150MM</t>
  </si>
  <si>
    <t>EXTRACION MANUAL DE MUESTRA PAVIMENTO ASFALTICO</t>
  </si>
  <si>
    <t>GRANULOMETRIA DE SUELO,TAMIZADO,LAVADO</t>
  </si>
  <si>
    <t>CAJA CUADRADADA 10.5x10.5x55mm galvanizada</t>
  </si>
  <si>
    <t>GRIFERIA CONJ. MEZC. L/PLATOS KRISTHAL CUELLO P</t>
  </si>
  <si>
    <t>LLAVE L/M. PLATINO 4"      GRICOL</t>
  </si>
  <si>
    <t>GRIFERIA CONJ. MEZC. L/PLATOS ITALIANA MEZCL. 8" G</t>
  </si>
  <si>
    <t>ELEVADOR  250 KILOS</t>
  </si>
  <si>
    <t>GRIFERIA CONJ. MEZC. MONOBLOCK L/M ITALIANA</t>
  </si>
  <si>
    <t>GRIFERIA CONJ. MEZC. L/M ITALIANA 8" Conj "A"  GRI</t>
  </si>
  <si>
    <t>GRIFERIA CONJ. MEZC. L/PALTOS MONOBLOCK  FRANCESA</t>
  </si>
  <si>
    <t>GRIFERIA CONJ. MEZC. L/PLATOS FRANCESA MEZCL. 8" G</t>
  </si>
  <si>
    <t>DUCHA  2 LLAVES FRANCESA Conj.Mezc.GRICOL</t>
  </si>
  <si>
    <t>GRIFERIA CONJ. MEZC. MONOBLOCK L/M FRANCESA</t>
  </si>
  <si>
    <t>GRIFERIA CONJ. MEZC. L/M FRANCESA 8" Conj "G"  GRI</t>
  </si>
  <si>
    <t>CONECTOR UNITARIO RELLENO  200 PARES</t>
  </si>
  <si>
    <t>HIDROSELLO ALCANT NOVAFORT 110MM PAVCO</t>
  </si>
  <si>
    <t>SILLAS YEE ALCANT NOVAFORT 200x160  PAVCO</t>
  </si>
  <si>
    <t>SILLAS YEE ALCANT NOVAFORT 200x110  PAVCO</t>
  </si>
  <si>
    <t>SILLAS YEE ALCANT NOVAFORT 160x110  PAVCO</t>
  </si>
  <si>
    <t>SILLAS TEE ALCANT NOVAFORT 200x160  PAVCO</t>
  </si>
  <si>
    <t>SILLAS TEE ALCANT NOVAFORT 200x110  PAVCO</t>
  </si>
  <si>
    <t>SILLAS TEE ALCANT NOVAFORT 160x110  PAVCO</t>
  </si>
  <si>
    <t>YEE ALCANT NOVAFORT 200x160  PAVCO</t>
  </si>
  <si>
    <t>YEE ALCANT NOVAFORT 160x160  PAVCO</t>
  </si>
  <si>
    <t>TEE ALCANT NOVAFORT 200x160 S/NROMA ICONTEC</t>
  </si>
  <si>
    <t>TEE ALCANT NOVAFORT 160x160  PAVCO</t>
  </si>
  <si>
    <t>CODO 45° ALCANT NOVAFORT 160MM S/ICONTEC</t>
  </si>
  <si>
    <t>LAVAMANOS ELITE Sbrp              CRNA</t>
  </si>
  <si>
    <t>LAVAMANOS ELITE Peds          CRNA</t>
  </si>
  <si>
    <t>SANITARIO ELITE COLOR   CORONA</t>
  </si>
  <si>
    <t>SANITARIO ELITE  BLANCO    CRNA</t>
  </si>
  <si>
    <t>LAVAMANOS SELECTA Incr              CRNA</t>
  </si>
  <si>
    <t>LAVAMANOS SELECTA Sbrp             CRNA</t>
  </si>
  <si>
    <t>LAVAMANOS SELECTA Peds          CRNA</t>
  </si>
  <si>
    <t>SANITARIO SELECTA  COLOR  CORONA</t>
  </si>
  <si>
    <t>MARCO PARA PUERTA Y VENTANA  PVC</t>
  </si>
  <si>
    <t>PISO  CORLON</t>
  </si>
  <si>
    <t>PISO  POSSIBILITIES</t>
  </si>
  <si>
    <t>LAMINA CIRRUS  24x24x3/4"ref:589</t>
  </si>
  <si>
    <t>LAMINA CIRRUS  24x24x3/4"ref:584</t>
  </si>
  <si>
    <t>LAMINA CIRRUS  24x24x3/4"ref:549</t>
  </si>
  <si>
    <t>LAMINA CIRRUS  24x24x3/4"ref:550</t>
  </si>
  <si>
    <t>LAMINA DRY WAL 1/2" RH (Resis.Humedad)1.22X2.44</t>
  </si>
  <si>
    <t>LAMINA FINE FISSURED  24x48x5/8"</t>
  </si>
  <si>
    <t>LAMINA FINE FISSURED FIRE GURRO 24x24x5/8"</t>
  </si>
  <si>
    <t>LAMINA FINE FISSURED  24x24x5/8"</t>
  </si>
  <si>
    <t>LAMINA CORTEGA  24x24x5/8"ref:704</t>
  </si>
  <si>
    <t>CONSOLIDATION POINT AMP PARA CABLEADO EN ZONA</t>
  </si>
  <si>
    <t>PATCH CORD  AMP CAT 5E 5FTGRIS</t>
  </si>
  <si>
    <t>ORGANIZADOR  AMP HORIZONTAL DE 2U</t>
  </si>
  <si>
    <t>BARRA  AMP ORGANIZACION POSTERIOR</t>
  </si>
  <si>
    <t>CABLE AMP UTP  25P POWERSUM CAT 5</t>
  </si>
  <si>
    <t>PUERTA TRIPLEX-TABLEX  CLOSET .50 36mm PIZANO</t>
  </si>
  <si>
    <t>PUERTA ARQUITECTONICA  CLOSET .60 x 2.00 MT      P</t>
  </si>
  <si>
    <t>PUERTA ARQUITECTONICA  .90 x 2.00 MT      PIZANO</t>
  </si>
  <si>
    <t>PUERTA ARQUITECTONICA  .80 x 2.00 MT     PIZANO</t>
  </si>
  <si>
    <t>PUERTA ARQUITECTONICA  .60  x 2.00 MT     PIZANO</t>
  </si>
  <si>
    <t>PUERTA TABLEX  CLOSET .50      PIZANO</t>
  </si>
  <si>
    <t>PUERTA INTERES SOCIAL .60      PIZANO</t>
  </si>
  <si>
    <t>PUERTA INTERES SOCIAL .80      PIZANO</t>
  </si>
  <si>
    <t>PUERTA INTERES SOCIAL .90      PIZANO</t>
  </si>
  <si>
    <t>PUERTA ENTABLER. MADECOR  CLOSET .50 x 2.00 PIZANO</t>
  </si>
  <si>
    <t>PUERTA ENTABLER. MADECOR  0.90 PIZANO</t>
  </si>
  <si>
    <t>PUERTA ENTABLER. MADECOR  0.80 PIZANO</t>
  </si>
  <si>
    <t>PUERTA ENTABLER. MADECOR  0.60 PIZANO</t>
  </si>
  <si>
    <t>PUERTA ENTABLER. MADECOR  CL .50 x 2.00 Con Arco</t>
  </si>
  <si>
    <t>PUERTA ENTABLER. MADECOR  0.90  Con Arco PIZANO</t>
  </si>
  <si>
    <t>PUERTA ENTABLER. MADECOR  0.80  Con Arco PIZANO</t>
  </si>
  <si>
    <t>PUERTA ENTABLER. MADECOR  0.60  Con Arco  PIZANO</t>
  </si>
  <si>
    <t>PISO CERAMICA ANTIQUE41x41  ALFA</t>
  </si>
  <si>
    <t>PISO CERAMICA ANTIQUE30.5x30.5  ALFA</t>
  </si>
  <si>
    <t>PISO CERAMICA GRANILLA 30.5x30.5  ALFA</t>
  </si>
  <si>
    <t>PISO CERAMICA MADERA 30x30  ALFA</t>
  </si>
  <si>
    <t>PISO CERAMICA MARMOLIZADA  30.5x30.5 ALFA</t>
  </si>
  <si>
    <t>PISO CERAMICA MARMOLIZADA BEIGE30x30 ALFA</t>
  </si>
  <si>
    <t>PISO CERAMICA TEXTURIZADA 30x30  ALFA</t>
  </si>
  <si>
    <t>TABLETA GRES ROMANA ROJA DISEÑO 1 AZUL 18x9 ALFA</t>
  </si>
  <si>
    <t>TABLETA GRES GUAYACAN ROJA EXTRA 18x9 ALFA</t>
  </si>
  <si>
    <t>TABLETA GRES ETRUSCA ROJA LISA 7x25 ALFA</t>
  </si>
  <si>
    <t>LADRILLO ESTRUCT.LIVIANO NAT. MOORE 26x12.5x6 Fab.</t>
  </si>
  <si>
    <t>LADRILLO TOLETE PERF. MOORE 26x12.5x6 Nat. Fab.</t>
  </si>
  <si>
    <t>LADRILLO TOLETE PERF. MOORE 26x12.5x6 Vtrif. Fab</t>
  </si>
  <si>
    <t>PULSADOR TIMBRE AUXIL LUZ PIL DEKO L/NEX</t>
  </si>
  <si>
    <t>PULSADOR TIMBRE SENC LUZ PIL DEKO L/NEX</t>
  </si>
  <si>
    <t>DIMMERS TOQUE SENC O CONM LUZ PIL KORA L/</t>
  </si>
  <si>
    <t>TOMA CON TERMINAL COAXIAL T.V. AMERICANA KORA L/NE</t>
  </si>
  <si>
    <t>TIMBRE ZUMBADOR 120V  L/NEX</t>
  </si>
  <si>
    <t>TOMACORRIENTE DOBLE/PROTEC FALLA TIER.</t>
  </si>
  <si>
    <t>TOMACORIENTE P/A TIERRA /BLANCO/ARQUEA LUMINEX</t>
  </si>
  <si>
    <t>INTERRUPTOR ELEC  KORA</t>
  </si>
  <si>
    <t>MARCO DECORATIVO DOBLE 4X4  KORA L/NEX</t>
  </si>
  <si>
    <t>MARCO DECORATIVO SENC 2X4  KORA L/NEX</t>
  </si>
  <si>
    <t>MARCO DECORATIVO SENC 2X4 KORA  L/NEX</t>
  </si>
  <si>
    <t>DIMMER DE TOQUE SENC O CONM LUZ PIL MAX</t>
  </si>
  <si>
    <t>MURO PANTALLA Y BARRETES PROCESO 0.60 A 0.40</t>
  </si>
  <si>
    <t>MURO PANTALLA Y BARRETES PROCESO 0.30 A 0.40</t>
  </si>
  <si>
    <t>CONCRETO PAVIMENTO       MR-46</t>
  </si>
  <si>
    <t>RODADURA  1150 (No la Producen)</t>
  </si>
  <si>
    <t>LADRILLO PRENSADO MACIZO STA/FE 24.5x12x5.5 Fab.</t>
  </si>
  <si>
    <t>ENTREPISO ICOPOR  5mm</t>
  </si>
  <si>
    <t>SANITARIO INFANTIL  CORONA</t>
  </si>
  <si>
    <t>CANCHA  MULTIPLE, TORRES</t>
  </si>
  <si>
    <t>POCETA V.I.S  CHLLG</t>
  </si>
  <si>
    <t>COCINA Int.1.80 Salento V.I.S.               CHLLG</t>
  </si>
  <si>
    <t>COCINA Int.1.65 Salento V.I.S.               CHLLG</t>
  </si>
  <si>
    <t>COCINA Int.1.50 Salento V.I.S.               CHLLG</t>
  </si>
  <si>
    <t>COCINA Int.2.20 Milano                       CHLLG</t>
  </si>
  <si>
    <t>ESTUFA MIXTA 4 pts. enc. e/tronic Classic CHLLG.</t>
  </si>
  <si>
    <t>ESTUFA GAS 4pts. Classic                 CHLLG</t>
  </si>
  <si>
    <t>ESTUFA MIXTA 4 pts. 6000               CHLLG</t>
  </si>
  <si>
    <t>ESCALERA EXTENSIBLE EN ALUMINIO DE 3.5 A 7 m</t>
  </si>
  <si>
    <t>VIBROCOMPACTADORA ELECTRICA (RANA)40X70CM</t>
  </si>
  <si>
    <t>VIBROCOMPACTADORA ELECTRICA(RANA)40X70CM</t>
  </si>
  <si>
    <t>TOMA TELEF AMERICANA 2 HILOS 800 P/ PISOS</t>
  </si>
  <si>
    <t>TAPA PLASTICA GRIS PLOMO  VOLARE</t>
  </si>
  <si>
    <t>INTERRUPTOR SENC CON LUZ PILOTO VOLARE</t>
  </si>
  <si>
    <t>DIMMER 500 W - 110V  VOLARE</t>
  </si>
  <si>
    <t>ZUMBADOR 110V  VOLARE</t>
  </si>
  <si>
    <t>TOMA AMERICANA CON POLO A TIERRA ABITARE</t>
  </si>
  <si>
    <t>TECHOS EN DRY-WALL  M2</t>
  </si>
  <si>
    <t>CONCRETO PROFESIONAL DURACREP GC 3500psi</t>
  </si>
  <si>
    <t>PINACOLOR    /IMPERCOLOR</t>
  </si>
  <si>
    <t>RELLENO FLUIDO 30  BASE PAVIMENTO</t>
  </si>
  <si>
    <t>CONCRETO PROFESIONAL AUTOCOMPACTANTE GC 4000psi</t>
  </si>
  <si>
    <t>CONCRETO PROFESIONAL ANTIBACTERIANO GC 3500psi</t>
  </si>
  <si>
    <t>TABLETA GRES ARAGONESA ROJA TERRANOVA 16,4x8,2  AL</t>
  </si>
  <si>
    <t>MARMOL TV.ROMANO  BEIGE (305x305x10)</t>
  </si>
  <si>
    <t>MARMOL TRAVERT.VILLA DE LEYVA (ZOCALO 305x73x10)</t>
  </si>
  <si>
    <t>MARMOL TRAVERT.VILLA DE LEYVA (305x305x10)</t>
  </si>
  <si>
    <t>TABLETA GRES EGIPCIA ROJA 10x10  ALFA</t>
  </si>
  <si>
    <t>TABLETA GRES GRIEGA SAHARA EXTRA 9x9  ALFA</t>
  </si>
  <si>
    <t>MARMOL NEGRO CARACOL (ZOCALO 305x73x10)</t>
  </si>
  <si>
    <t>MARMOL GRIS RIO CLARO (ZOCALO 305x73x10)</t>
  </si>
  <si>
    <t>GRANITO NAT.ROSA PORRINO (PLACAS A MEDIDAx20)</t>
  </si>
  <si>
    <t>GRANITO NAT.ROJO GUAYANA (PLACAS A MEDIDA x20)</t>
  </si>
  <si>
    <t>GRANITO NAT.NEGRO ABSOLUTO (A MEDIDAS x20)</t>
  </si>
  <si>
    <t>GRANITO NAT.GIALLO S. FRANCISCO 305x305x20</t>
  </si>
  <si>
    <t>GRANITO NAT.JASPE (PLACAS A MEDIDA E=20mm)NAL</t>
  </si>
  <si>
    <t>BOMBA CARACOL 2HP   EC - 220 - S</t>
  </si>
  <si>
    <t>BOMBA CARACOL 1HP   EC - 210 - S</t>
  </si>
  <si>
    <t>BOMBA CARACOL 1/4HP  EC - 2S</t>
  </si>
  <si>
    <t>BOMBA JET MULTIETAPAS  9.0 HP</t>
  </si>
  <si>
    <t>BOMBA JET MULTIETAPAS  6.6HP</t>
  </si>
  <si>
    <t>BOMBA JET MULTIETAPAS  3.6 HP</t>
  </si>
  <si>
    <t>MARMOL PIEDRA MUÑECA CUADREADO  e=2cm</t>
  </si>
  <si>
    <t>BOMBA AUTOCEBANTE  3.5HP GASOLINA</t>
  </si>
  <si>
    <t>MOTOBOMBAS CENTRIFUGAS HY-FLO - 2 ETAPAS</t>
  </si>
  <si>
    <t>MOTOBOMBAS CENTRIFUGAS HY-FLO 10 - 1 ETAPA</t>
  </si>
  <si>
    <t>MOTOBOMBAS CENTRIFUGAS HY-FLO  6 - 1 ETAPA</t>
  </si>
  <si>
    <t>MOTOBOMBAS CENTRIFUGAS HY-FLO - 1 ETAPA</t>
  </si>
  <si>
    <t>VIDRIO  BRONCE 244x330 4mm</t>
  </si>
  <si>
    <t>MOTOBOMBAS SUMERGIBLES MOD.MW200 - 23</t>
  </si>
  <si>
    <t>MOTOBOMBAS SUMERGIBLES MOD.MW150 - 23</t>
  </si>
  <si>
    <t>MOTOBOMBAS CENTRIFUGAS MOD.ABA-2.MW</t>
  </si>
  <si>
    <t>EQUIPOS DE  PRESION MOD.20A-5TW-L300</t>
  </si>
  <si>
    <t>MOTOBOMBAS CENTRIFUGAS  ABA 1.5W</t>
  </si>
  <si>
    <t>EPOTOC  (4 Kg.)  TOXEMENT</t>
  </si>
  <si>
    <t>EUCON 537     230 kg</t>
  </si>
  <si>
    <t>TOC 50-10  (3 kg.)</t>
  </si>
  <si>
    <t>PINTURA BITUMINOSA SOLAR FLEX 5 GLN Fglas.</t>
  </si>
  <si>
    <t>PINTURA BITUMINOSA SOLAR FLEX 1 GLN Fglas.</t>
  </si>
  <si>
    <t>EMULSION PX-900 / 55 GLN        Fglas</t>
  </si>
  <si>
    <t>VIDRIO PLANO 225x100-120-130-140 -160-180 6mm</t>
  </si>
  <si>
    <t>EMULSION PX-900 / 5 GLN        Fglas</t>
  </si>
  <si>
    <t>PILOTE EN CONCRETO  PROCESO .40 Blando</t>
  </si>
  <si>
    <t>TOMA TELEF AMER DOBLE+TAPA MAX  L/NEX</t>
  </si>
  <si>
    <t>TIMBRE ZUMBADOR 120V COLOR TRIGO L/NEX</t>
  </si>
  <si>
    <t>TIMBRE PUL+TAPA SENC. LUZ PIL.MAX  L/NEX</t>
  </si>
  <si>
    <t>TOMA CON POLO A TIERRA +INT.SENC. LUZ PIL</t>
  </si>
  <si>
    <t>FRESCASA Suministro  Fglas 2 1/2"</t>
  </si>
  <si>
    <t>LAMINA BLACK THEATER  24 x 48 x 1" Fglas</t>
  </si>
  <si>
    <t>VIDRIO PLANO 225x100-120-130-140 -160-180 5mm</t>
  </si>
  <si>
    <t>INTERRUPTOR LP.+TOMA POLO A TIERRA BLANCA</t>
  </si>
  <si>
    <t>INTERRUPTOR SENC +TOMA AMERIC.ABITARE LUZ PILOT</t>
  </si>
  <si>
    <t>INTERRUPTOR TRIPLE MARFIL LUZ PILOTO AVE</t>
  </si>
  <si>
    <t>MALLA CERRAMIENTO Eslabonada. Cal.10(Hueco 2½ )</t>
  </si>
  <si>
    <t>INTERRUPTOR DOBLE ABITARE LUZ PILOTO AVE</t>
  </si>
  <si>
    <t>INTERRUPTOR +TOMA  POLO A TIERRA BLANCA</t>
  </si>
  <si>
    <t>INTERRUPTOR SENC+TOMA AMERIC. 200 SOBRE PONER AVE</t>
  </si>
  <si>
    <t>BOTON TIMBRE FOSF  AVE</t>
  </si>
  <si>
    <t>SOCKET TUBO FLUORESCENTE (JG) ENCENDIDO RAPIDO AVE</t>
  </si>
  <si>
    <t>CLAVIJA TRIPOLAR 20 AMP. MARFIL  AVE</t>
  </si>
  <si>
    <t>TOMA BIPOLAR 20 AMP MARFIL  AVE</t>
  </si>
  <si>
    <t>INTERRUPTOR SENC +TOMA AMERIC.ABITARE AVE</t>
  </si>
  <si>
    <t>TOMA TELEF AMER.200 SOBREPARED 2HILOS AVE</t>
  </si>
  <si>
    <t>TOMA SENCILLA AMER. POLARIZADA 200 SOBREPONER</t>
  </si>
  <si>
    <t>TOMA DOBLE  POLO  A TIERRA</t>
  </si>
  <si>
    <t>TOMA SENCILLA  CLASICA CREMA              L/NEX</t>
  </si>
  <si>
    <t>INTERRUPTOR SENC Clas.C      L/NEX</t>
  </si>
  <si>
    <t>TEJA Plast.#10 RURALIT  AJOVER</t>
  </si>
  <si>
    <t>TEJA Plast. #5 RURALIT  AJOVER</t>
  </si>
  <si>
    <t>TEJA CRISTAL No.12      AJOVER</t>
  </si>
  <si>
    <t>TEJA CRISTAL  POLICARBONATO No.10      AJOVER</t>
  </si>
  <si>
    <t>TUBO COBRE ½" PESADO-TIPO-K</t>
  </si>
  <si>
    <t>CAJA BREAKER  8Circ. Monof  L/NEX</t>
  </si>
  <si>
    <t>CAJA BREAKER  2Circ. Monof  L/NEX</t>
  </si>
  <si>
    <t>ENCHAPE EGEO     20.5x20,5 CORONA</t>
  </si>
  <si>
    <t>TABLEX PZ   2.44 x1.53   4.mm Lamina Tablex</t>
  </si>
  <si>
    <t>GRANITO NEGRO ESTELAR CUADREADO Y BRILLADO</t>
  </si>
  <si>
    <t>PIEDRA CORALINA     30x15</t>
  </si>
  <si>
    <t>LADRILLO ESTRUCTURAL HELIOS MATIZADO 24x12x6 Fab.</t>
  </si>
  <si>
    <t>LADRILLO MACIZO MATIZADO HELIOS 24x12x6 Obra</t>
  </si>
  <si>
    <t>LADRILLO  REJILLA VIS YOMASA 24x12x6 Cocido Obra</t>
  </si>
  <si>
    <t>INSPECCION SISTEMAS DE MEDIDA  menor o igual 55kva</t>
  </si>
  <si>
    <t>LADRILLO REJILLA VIS YOMASA 24x12x6 Cocido Fab.</t>
  </si>
  <si>
    <t>LADRILLO TOLETE SUPER STA/FE 24.5x12x7.5 Perf. Fab</t>
  </si>
  <si>
    <t>MARMOL NEGRO CARACOL  30.5 x 15.3 x 1</t>
  </si>
  <si>
    <t>MARMOL GRIS PAYANDE   30.5 x 30.5 x 1</t>
  </si>
  <si>
    <t>TUBO DE CONC. REFORZADO D 140cm (Con anillo)</t>
  </si>
  <si>
    <t>TUBO DE CONC. REFORZADO D 120cm (Con anillo)</t>
  </si>
  <si>
    <t>TUBO DE CONC. REFORZADO D 100cm (Con anillo)</t>
  </si>
  <si>
    <t>ENCHAPE CLASICA MARMOL PULPIS 30*45 CRNA</t>
  </si>
  <si>
    <t>ACELERANTE FRAGUADO,RESISTENCIA (230kg) Sikaset L</t>
  </si>
  <si>
    <t>PISO  PARKET CAFE 33 x 33 CRNA</t>
  </si>
  <si>
    <t>ADITIVO ADHERENTE PARA MORTEROS SikaLátex (20Kg)</t>
  </si>
  <si>
    <t>ENCHAPE CLASICA MARMOL AURORA BONE 20x30 CRNA</t>
  </si>
  <si>
    <t>ENCHAPE CLASICA FORLI   25x35 CRNA</t>
  </si>
  <si>
    <t>COMPRESOR 2 MARTILLOS 185 PCM-PER+COMB</t>
  </si>
  <si>
    <t>CAJA INSPECCION Sin Tapa h=50 FIBRIT(40x40cm)</t>
  </si>
  <si>
    <t>CONCRETO 4500 PSI COMUN  Imperm.Gr=1"</t>
  </si>
  <si>
    <t>VENTANA  EUROPA</t>
  </si>
  <si>
    <t>VENTANA  PROYECTANTE</t>
  </si>
  <si>
    <t>VENTANA  SERIE 2000</t>
  </si>
  <si>
    <t>SANITARIO MAXIMO COLOR  CORONA</t>
  </si>
  <si>
    <t>GRIFERIA LAVAMANOS MONCTROL PRISMA GRIVA</t>
  </si>
  <si>
    <t>PASO ESCALERA   FIBRIT</t>
  </si>
  <si>
    <t>LAVAMANOS AVANTI Sbrp+Grif.PRISMA   CRNA</t>
  </si>
  <si>
    <t>ORINAL Residencial+Grif Quick            CRNA</t>
  </si>
  <si>
    <t>LAVAMANOS AVANTI Colgar+Grif.8" PRIS     CRNA</t>
  </si>
  <si>
    <t>LAVAMANOS ACUACER+Grif.8" GALAXIA  CRNA</t>
  </si>
  <si>
    <t>SANITARIO AVANTI  BLANCO   CRNA.</t>
  </si>
  <si>
    <t>GRIFERIA LAVAPLATOS FLAMINGO SENC. GRIVAL</t>
  </si>
  <si>
    <t>LAVAMANOS AVANTI Colgar+Grif.8" PRISMA CRNA</t>
  </si>
  <si>
    <t>LAVAMANOS VERONA Colgar            CRNA</t>
  </si>
  <si>
    <t>LAVAMANOS VERONA  Colgar            CRNA</t>
  </si>
  <si>
    <t>LAVAMANOS MAXIMO Sbrp+Grif.Monocontrol CRNA</t>
  </si>
  <si>
    <t>LAVAMANOS TIFANY Peds+Grif.Monocontrol CRNA</t>
  </si>
  <si>
    <t>LAVAMANOS MAXIMO 4-8" Sbrp          CRNA</t>
  </si>
  <si>
    <t>ALACENA P/HORNO.76 x 1.96 FUTURA        CHLLG</t>
  </si>
  <si>
    <t>COCINA Int.1.95 Milano                       CHLLG</t>
  </si>
  <si>
    <t>VALVULA DE SEGURIDAD BOLA PARA GAS CU  DE ½</t>
  </si>
  <si>
    <t>CAMPANA EXTRAC.horiz.acero 60cm    CHLLG</t>
  </si>
  <si>
    <t>CAMPANA EXTRAC.horiz.pint.60cm        CHLLG</t>
  </si>
  <si>
    <t>COCINA Int.1.80 Milano                       CHLLG</t>
  </si>
  <si>
    <t>TUBO DE CONC. REFORZADO D 90cm (Con anillo)</t>
  </si>
  <si>
    <t>TEJA Plast.ESPAÑOLA grande                  AJOVER</t>
  </si>
  <si>
    <t>ESTUFA MIXTA 6Pts        CIMSA</t>
  </si>
  <si>
    <t>TOMA CON POLO A TIERRA+INTER.AISLADO. MAX. L/NEX</t>
  </si>
  <si>
    <t>ENCHAPE CLASICA MARMOL ROJO ALIC. 30x45  CRNA</t>
  </si>
  <si>
    <t>TUBO DE CONC. REFORZADO D 80cm (Con anillo)</t>
  </si>
  <si>
    <t>EUCO FILLER GRUESA  42 KILOS</t>
  </si>
  <si>
    <t>EUCO FILLER COLOR 1 -  8  KILOS</t>
  </si>
  <si>
    <t>CINTA SIKA PVC V-10   30 Mts.</t>
  </si>
  <si>
    <t>PISO  PARMA 41 x 41 CRNA</t>
  </si>
  <si>
    <t>PISO PARKET  CEDRO 40*40 CRNA</t>
  </si>
  <si>
    <t>TUBO DE CONC. REFORZADO D 70cm (Con anillo)</t>
  </si>
  <si>
    <t>MARMOL  RETAL NEGRO CARACOL</t>
  </si>
  <si>
    <t>BOQUILLA CONCOLOR  2 KG  CORONA</t>
  </si>
  <si>
    <t>TIMPANO/BOV  No.5 190x50   3mm</t>
  </si>
  <si>
    <t>HIERRO 40 Liso/Rect   5/8"</t>
  </si>
  <si>
    <t>ESPEJO PELDAR CLARO    3 mm</t>
  </si>
  <si>
    <t>LAVAMANOS STILO Sbrp+Grif.Sfera     CRNA</t>
  </si>
  <si>
    <t>LAVAMANOS STILO Peds+Grif.Mctrl     CRNA</t>
  </si>
  <si>
    <t>LAVAMANOS PRESTIGIO Incr+Grif.GAVIOTA CRNA</t>
  </si>
  <si>
    <t>LAVAMANOS PRESTIGIO Sbrp+Grif.SFERA CRNA</t>
  </si>
  <si>
    <t>LAVAMANOS PRESTIGIO Sbrp+Grif.ATHEN CRNA</t>
  </si>
  <si>
    <t>LAVAMANOS PRESTIGIO Peds+Grif.FENIX CRNA</t>
  </si>
  <si>
    <t>LAVAMANOS PRESTIGIO Peds+Grif.GAVIOTA CRNA</t>
  </si>
  <si>
    <t>SANITARIO PRESTIGIO  CORONA</t>
  </si>
  <si>
    <t>LAVAMANOS ACUACER Colgar            CRNA</t>
  </si>
  <si>
    <t>LAVAMANOS PRESTIGIO    CRNA</t>
  </si>
  <si>
    <t>LAVAMANOS PRESTIGIO Sbrp 8"         CRNA</t>
  </si>
  <si>
    <t>LAVAMANOS PRESTIGIO Peds 8"         CRNA</t>
  </si>
  <si>
    <t>TABLETA GRES ROMANA ROJA EXTRA 18x9 ALFA</t>
  </si>
  <si>
    <t>CONCRETO 5000 PSI  C/Prem Gr=1"</t>
  </si>
  <si>
    <t>CONCRETO 4500 PSI   C/Prem Gr=1"</t>
  </si>
  <si>
    <t>PISO ANTICADO PIZARRA  33 x 33 CRNA</t>
  </si>
  <si>
    <t>ADITIVO ADHERENTE PARA MORTEROS SikaLátex (4.5Kg)</t>
  </si>
  <si>
    <t>TUBO DE CONC. REFORZADO D 60cm (Con anillo)</t>
  </si>
  <si>
    <t>POSTE PARA CERCA  2.50 M.</t>
  </si>
  <si>
    <t>DURMIENTE ORDINARIO (0.04m x 0.04m) x 2.80 M.</t>
  </si>
  <si>
    <t>CONCRETO PAVIMENTO       MR-43</t>
  </si>
  <si>
    <t>CONCRETO PAVIMENTO       MR-41</t>
  </si>
  <si>
    <t>CONCRETO PAVIMENTO       MR-39</t>
  </si>
  <si>
    <t>CONCRETO PAVIMENTO       MR-36</t>
  </si>
  <si>
    <t>BLINDAJE REJILLAS DE VENTILACION  X 30 MTS h</t>
  </si>
  <si>
    <t>VIDRIO ARQUITECTONICO NIVEL II 18 mm INCOLORO</t>
  </si>
  <si>
    <t>TUBO DE CONC. SIN REFUERZO D70cm (Con anillo)</t>
  </si>
  <si>
    <t>ACELERANTE PARA MORTEROS SIKA-3-23.0 KLG</t>
  </si>
  <si>
    <t>ELEVADOR  1000 KILOS</t>
  </si>
  <si>
    <t>TUBO DE CONC. SIN REFUERZO D60cm (Con anillo)</t>
  </si>
  <si>
    <t>COMPRESOR  PORTATIL  3/4  CABALLOS DE FUERZA  EVAN</t>
  </si>
  <si>
    <t>TUBO DE CONC. SIN REFUERZO D50cm (Con anillo)</t>
  </si>
  <si>
    <t>REJILLA LAVADERO L-2 ½"x 1 ½"  Al.</t>
  </si>
  <si>
    <t>POSTE CONCR(11x11) 2.2mPARA CERCA(6 HILOS)</t>
  </si>
  <si>
    <t>TEJA ESPAÑOLA         S/CRIST.</t>
  </si>
  <si>
    <t>DUCHA CHATEAU MONTICHELLO br                    MO</t>
  </si>
  <si>
    <t>DUCHA CHATEAU POSI TEMP Cr                    MOEN</t>
  </si>
  <si>
    <t>INTERRUPTOR ELEC  L/NEX</t>
  </si>
  <si>
    <t>LADRILLO BOCADILLO ROMANO S/CRIST. Moreno  Obra</t>
  </si>
  <si>
    <t>INTERRUPTOR DOBLE LUZ PIL.+TAPA MAX L/NEX</t>
  </si>
  <si>
    <t>GRIFERIA LAVAMANOS  CHATEAU 4" Cr.   MOEN</t>
  </si>
  <si>
    <t>INTERRUPTOR DOBLE MAX               L/NEX</t>
  </si>
  <si>
    <t>MARMOLPLAST   CLARO</t>
  </si>
  <si>
    <t>CALIBRACION  DE MEDIDOR ELECTRONICO Trifásica</t>
  </si>
  <si>
    <t>GRIFERIA LAVAPLATOS CHATEAU 8" Cr.   MOEN</t>
  </si>
  <si>
    <t>GRIFERIA LAVAPLATOS CHATEAU    Cr.   MOEN</t>
  </si>
  <si>
    <t>EUCON 37        20 KI</t>
  </si>
  <si>
    <t>EUCO FILLER FINO  9 KILOS</t>
  </si>
  <si>
    <t>CALIBRACION  DE MEDIDOR ELECTROMECANICO trifasico</t>
  </si>
  <si>
    <t>ANGULO      ½"  x  3"</t>
  </si>
  <si>
    <t>ANGULO      5/16"  x  3"</t>
  </si>
  <si>
    <t>ANGULO    ¼"  x  1 ½"</t>
  </si>
  <si>
    <t>ANGULO      3/16"  x   2"</t>
  </si>
  <si>
    <t>ENCHAPE CLASICA CORATO 20x30   CRNA ***</t>
  </si>
  <si>
    <t>VIGA  I P E 140  mm</t>
  </si>
  <si>
    <t>LAMINA ALFAJOR (E=3MM)  1.00 x3.00M</t>
  </si>
  <si>
    <t>TAPA Y PLACA FUNDIDA PARA POZO DE INSPECCION</t>
  </si>
  <si>
    <t>CLOUDS sin/inst.       Fglas</t>
  </si>
  <si>
    <t>TUBO GRES 27" (1.50)     MOORE</t>
  </si>
  <si>
    <t>TUBO GRES 21" (1.50)     MOORE</t>
  </si>
  <si>
    <t>TUBO GRES 18" (1.50)     MOORE</t>
  </si>
  <si>
    <t>YEE GRES 16 x 6"  MOORE AA-1A (150)</t>
  </si>
  <si>
    <t>YEE GRES 14 x 6"  MOORE AA-1A (150)</t>
  </si>
  <si>
    <t>TUBO GRES 14" (1.50)     MOORE</t>
  </si>
  <si>
    <t>TEE GRES 8 x 8           MOORE</t>
  </si>
  <si>
    <t>CODO RECTO DE GRES 8"    MOORE</t>
  </si>
  <si>
    <t>VENTANA  ANDINA VIDRIO</t>
  </si>
  <si>
    <t>PARARRAYOS  140 M. DE RADIO IONOSTAR</t>
  </si>
  <si>
    <t>ADAPTADOR CONDUIT CONDUFLEX   ½"</t>
  </si>
  <si>
    <t>TEJA CRISTAL POLICARBONATO  No. 8      AJOVER</t>
  </si>
  <si>
    <t>TEJA CRISTAL POLICARBONATO  No. 6      AJOVER</t>
  </si>
  <si>
    <t>TEJA CRISTAL No. 5      AJOVER</t>
  </si>
  <si>
    <t>TEJA CRISTAL No. 4  POLICARBONATO     AJOVER</t>
  </si>
  <si>
    <t>LISTO BLANCO    (BOLSA 10 KG)  ALFA</t>
  </si>
  <si>
    <t>INSPECCION  DE MEDIDOR RESIDENCIAL TRIFASICO</t>
  </si>
  <si>
    <t>BROCHA DE CERDA     5"</t>
  </si>
  <si>
    <t>BROCHA DE CERDA     1"  JAMACA</t>
  </si>
  <si>
    <t>INSPECCION  DE MEDIDOR RESIDENCIAL MONOFASICA</t>
  </si>
  <si>
    <t>VALVULA POZUELO VP-2 1/2"   Br.</t>
  </si>
  <si>
    <t>LAMINA DRY WALL  (2.44X1.22) 1/2"</t>
  </si>
  <si>
    <t>CIERR EMPALME TUBULAR ESTANDAR 700 AWG</t>
  </si>
  <si>
    <t>ENCHAPE LUGO  20.5X30.5 CORONA</t>
  </si>
  <si>
    <t>CUARTON/DUEMIENTE EN  SAJO (4X4X3M)</t>
  </si>
  <si>
    <t>PISO CLASICO MARMOL ALICANTE TERRACOTA 30 x30 CRN</t>
  </si>
  <si>
    <t>CUARTON OTOBO   4 x 3 x 3m</t>
  </si>
  <si>
    <t>CUARTON / DURMIENTE EN FLORMORADO (4X4X3M)</t>
  </si>
  <si>
    <t>CUARTON /DURMIENTE EN AMARILLO (4X4X3M)</t>
  </si>
  <si>
    <t>CUARTON/DURMIENTE EN  ABARCO (4X4X3M)</t>
  </si>
  <si>
    <t>TUBO DE CONC. SIN REFUERZO D45cm (Con anillo)</t>
  </si>
  <si>
    <t>PISO RUSTICO QUIMBAYA CENEFA 16 x 33 CRNA</t>
  </si>
  <si>
    <t>BLOQUE #5 USME TRADIC. 16.5x23x12 Medio Fab.</t>
  </si>
  <si>
    <t>INSPECCION SISTEMAS DE MEDIDA revision general</t>
  </si>
  <si>
    <t>TUBO DE CONC. SIN REFUERZO D40cm (Con anillo)</t>
  </si>
  <si>
    <t>TUBO DE CONC. SIN REFUERZO D35cm (Con anillo)</t>
  </si>
  <si>
    <t>INTERRUPTOR SENC  LUZ PIL+TAPA. MAX. L/NEX</t>
  </si>
  <si>
    <t>BLOQUE ESTRUCT. MODULARES 39x19x12.5 Estrd.Obra</t>
  </si>
  <si>
    <t>BLOQUE DIV. MODULARES 9.5x19x39 Estrd. Obra</t>
  </si>
  <si>
    <t>BLOQUE ESTRUCT. MODULARES 36x19x16 Pdra. Obra</t>
  </si>
  <si>
    <t>BLOQUE ESTRUCT. MODULARES 39x19x16 Pdra. Obra</t>
  </si>
  <si>
    <t>BLOQUE ESTRUCT. MODULARES 19x19x19 Liso Obra</t>
  </si>
  <si>
    <t>TUBO DE CONC. SIN REFUERZO D30cm (Con anillo)</t>
  </si>
  <si>
    <t>CANALETA 90 x 3.75     ETERNIT</t>
  </si>
  <si>
    <t>CABALLETE  4% C43          ETERNIT</t>
  </si>
  <si>
    <t>PISO ANTICADO TARQUINA ANGULO15 x 15 CRNA</t>
  </si>
  <si>
    <t>IMPLEMENTO  CANTO REDONDEADO</t>
  </si>
  <si>
    <t>IMPLEMENTO  MIRILLA LARGA    FORTEC</t>
  </si>
  <si>
    <t>IMPLEMENTO  MIRILLA CORTA    FORTEC</t>
  </si>
  <si>
    <t>TUBO Pres. MLC 24"     ETERNIT</t>
  </si>
  <si>
    <t>TUBO Pres. MLC   4"    ETERNIT</t>
  </si>
  <si>
    <t>TUBO Pres. MLC 20"     ETERNIT</t>
  </si>
  <si>
    <t>TUBO Pres. MLC 18"     ETERNIT</t>
  </si>
  <si>
    <t>TUBO Pres. MLC 16"     ETERNIT</t>
  </si>
  <si>
    <t>TUBO Pres. MLC 14"     ETERNIT</t>
  </si>
  <si>
    <t>TUBO Pres. MLC 12"     ETERNIT</t>
  </si>
  <si>
    <t>TUBO Pres. MLC 10"     ETERNIT</t>
  </si>
  <si>
    <t>TUBO Pres. MLC   8"    ETERNIT</t>
  </si>
  <si>
    <t>TUBO Pres. MLC   6"    ETERNIT</t>
  </si>
  <si>
    <t>TUBO Pres. MLC   3"    ETERNIT</t>
  </si>
  <si>
    <t>TUBO Pres. MLC   2"    ETERNIT</t>
  </si>
  <si>
    <t>TEJA REYNALUM 77  2.40 x 85   3mm.</t>
  </si>
  <si>
    <t>TEJA REYNALUM 66  2.40 x 74   2mm.</t>
  </si>
  <si>
    <t>TEJA Tripl.No.5 145x117  Acr.3mm</t>
  </si>
  <si>
    <t>TEJA Tripl.No.5 145x117  Acr.2mm</t>
  </si>
  <si>
    <t>TEJA ACRILICA No.  8 Ond. 3mm.</t>
  </si>
  <si>
    <t>TEJA ACRILICA No.  8 Ond. 2mm.</t>
  </si>
  <si>
    <t>TEJA ACRILICA No.  5 Ond. 3mm.</t>
  </si>
  <si>
    <t>TEJA ACRILICA No.  5 Ond. 2mm.</t>
  </si>
  <si>
    <t>TEJA ACRILICA No.  4 Ond. 3mm.</t>
  </si>
  <si>
    <t>TEJA ACRILICA No.  4 Ond. 2mm.</t>
  </si>
  <si>
    <t>DOMO Rect.DIAMANT 80x115  3mm.</t>
  </si>
  <si>
    <t>DOMO Rect.BURBUJA 80x115  3mm.</t>
  </si>
  <si>
    <t>DOMO Cuadr.DIAMANT 65x65  3mm.</t>
  </si>
  <si>
    <t>DOMO Cuadr.BURBUJA 65x65  3mm.</t>
  </si>
  <si>
    <t>CUPULA No.3     158x230   3mm.</t>
  </si>
  <si>
    <t>CUPULA No.2     158x140   3mm.</t>
  </si>
  <si>
    <t>CUPULA No.1     158x114   3mm.</t>
  </si>
  <si>
    <t>TIMPANO/CUMB No.2  204x56  3mm</t>
  </si>
  <si>
    <t>TIMPANO/CUMB No.1 90x54    3mm</t>
  </si>
  <si>
    <t>CUMBRERA No. 2  150x204   3mm.</t>
  </si>
  <si>
    <t>CUMBRERA No. 1  220x90    3mm.</t>
  </si>
  <si>
    <t>TIMPANO/BOV  No.4 275x150  3mm</t>
  </si>
  <si>
    <t>TIMPANO/BOV  No.3 245x130  3mm</t>
  </si>
  <si>
    <t>TIMPANO/BOV  No.2 159x33   3mm</t>
  </si>
  <si>
    <t>TIMPANO/BOV  No.1 120x60   3mm</t>
  </si>
  <si>
    <t>CLARABOYA ONDULIT  6+ganchos  ETERNIT</t>
  </si>
  <si>
    <t>CLARABOYA ONDULIT  4+ganchos  ETERNIT</t>
  </si>
  <si>
    <t>CLARABOYA Color 6+ganchos  ETERNIT</t>
  </si>
  <si>
    <t>CLARABOYA  Color 4+ganchos  ETERNIT</t>
  </si>
  <si>
    <t>TORNILLO PL.Ond.+ x4 3/4"  ETERNIT</t>
  </si>
  <si>
    <t>AMARRE CABALLETE       ETERNIT</t>
  </si>
  <si>
    <t>TORNILLO Completo.Madera. C-43   ETERNIT</t>
  </si>
  <si>
    <t>CAMPANA SIMPLE BAJ/CR  ETERNIT</t>
  </si>
  <si>
    <t>CAMPANA SIMPLE BAJ/BR  ETERNIT</t>
  </si>
  <si>
    <t>CAMPANA SIMPLE BAJ/AR  ETERNIT</t>
  </si>
  <si>
    <t>CAMPANA REDUC/BAJ/ABR  ETERNIT</t>
  </si>
  <si>
    <t>CAMPANA REDUC/BAJ/BCR  ETERNIT</t>
  </si>
  <si>
    <t>CODO BAJANTE    CR x90 ETERNIT</t>
  </si>
  <si>
    <t>TUBO DE CONC. SIN REFUERZO D25cm (Con anillo)</t>
  </si>
  <si>
    <t>CODO BAJANTE AR x 90   ETERNIT</t>
  </si>
  <si>
    <t>TEJA PLACA Ond. No.  2 ETERNIT</t>
  </si>
  <si>
    <t>TUBO DE CONC. SIN REFUERZO D20cm (Con anillo)</t>
  </si>
  <si>
    <t>TUBO DE CONC. SIN REFUERZO D 15cm (Con anillo)</t>
  </si>
  <si>
    <t>POSTE DE CONC. PRETENS A.P.(14m)RESISTENC:750Kg</t>
  </si>
  <si>
    <t>ADAPTADOR HEMBRA CU  DE ½</t>
  </si>
  <si>
    <t>PLAQUETA REJILLA (40x40x0.6) TRAFICO LIVIANO</t>
  </si>
  <si>
    <t>BLOQUE DE CEMENTO CUADRATICO  (40x40x0.6)</t>
  </si>
  <si>
    <t>CAÑUELA  (ANCHO 30cm)</t>
  </si>
  <si>
    <t>CAÑUELA  (59 X 21.50cm)</t>
  </si>
  <si>
    <t>BORDILLOS DE CONFINAMIENTO  (ANCHO 12cm)</t>
  </si>
  <si>
    <t>ACOMETIDA PISO ACUEDUCTO  6"</t>
  </si>
  <si>
    <t>ACOMETIDA PISO ACUEDUCTO  4"</t>
  </si>
  <si>
    <t>TOXEMENT POLVO EN BOLSA  25 Kg</t>
  </si>
  <si>
    <t>TOC 8015 JUNTA  ANTIACIDA  BEIGE  16 Kg</t>
  </si>
  <si>
    <t>TOC 8004 INYECCION     3 KILOS</t>
  </si>
  <si>
    <t>PROTECTOP BLANCO    5 KILOS</t>
  </si>
  <si>
    <t>MASIL NEGRO            4 KILOS</t>
  </si>
  <si>
    <t>MASIL CARBURANTE      25 KILOS</t>
  </si>
  <si>
    <t>CINTA P.V.C. A-22        15 ML</t>
  </si>
  <si>
    <t>CINTA P.V.C. A-15        30 ML</t>
  </si>
  <si>
    <t>CINTA P.V.C. A-10        20 ML</t>
  </si>
  <si>
    <t>CEMENTO MARINO DENSO CANECA-180 KILOS</t>
  </si>
  <si>
    <t>CAÑUELA  (ANCHO 40cm)</t>
  </si>
  <si>
    <t>BORDILLOS DE CONFINAMIENTO  (ANCHO 14cm)</t>
  </si>
  <si>
    <t>CODO 90° GAS 1"    PAVCO</t>
  </si>
  <si>
    <t>LADRILLO FACHADA CUARTERON YOMASA 24x7x7 Perf.Obra</t>
  </si>
  <si>
    <t>TUBO Circ  1''</t>
  </si>
  <si>
    <t>RECEBO MEJORADO CANTERA   planta</t>
  </si>
  <si>
    <t>PISO SILEX  41X 41 CRNA</t>
  </si>
  <si>
    <t>ARMADURA DE TAPA Y PLACA PARA POZO DE INSPECCION</t>
  </si>
  <si>
    <t>MASTICO POLVO  (1 SACO)  PAVCO</t>
  </si>
  <si>
    <t>ALFOMBRA PAVCO IMPERIAL   Inst</t>
  </si>
  <si>
    <t>ANTEOJO TIPO COPA   ARSEG</t>
  </si>
  <si>
    <t>ANTEOJO DE Seg. COPA    ARSEG</t>
  </si>
  <si>
    <t>HIDROSELLO ALCANT NOVAFORT 500MM PAVCO</t>
  </si>
  <si>
    <t>HIDROSELLO ALCANT NOVAFORT 450MM PAVCO</t>
  </si>
  <si>
    <t>HIDROSELLO ALCANT NOVAFORT 400MM PAVCO</t>
  </si>
  <si>
    <t>PIEZA SAPAN  18 x 4 x 2.90M</t>
  </si>
  <si>
    <t>PIEZA PINO ROMERON  18 x 4 x 2.90M</t>
  </si>
  <si>
    <t>SIFON BOTELLA GRIS  LAVAMANOS</t>
  </si>
  <si>
    <t>GRIFERIA CONJ. MEZC. L/M.URANO 4" CR GRICOL</t>
  </si>
  <si>
    <t>CANASTILLA L/P  ITALIANA 4" Plast GRICOL</t>
  </si>
  <si>
    <t>LLAVE MANGUERA Amar.    GRICOL</t>
  </si>
  <si>
    <t>LLAVE TERMINAL Cr.      GRICOL</t>
  </si>
  <si>
    <t>ENSAYO NUCLEO CONCRETO D=7.6cm  3"</t>
  </si>
  <si>
    <t>REGADERA DUCHA GRADUABLE PLATINO  GRICOL</t>
  </si>
  <si>
    <t>ENSAYO NUCLEO CONC-ROTURA D=4"(PARA MUESTRA CAMPO)</t>
  </si>
  <si>
    <t>GRIFERIA CONJ. MEZC. L/PLATOS PLATINO TIPO CISNE</t>
  </si>
  <si>
    <t>GRIFERIA CONJ. MEZC. L/M. URANO 8" CR. GRICOL</t>
  </si>
  <si>
    <t>LLAVE L/M.URANO Cl      GRICOL</t>
  </si>
  <si>
    <t>REGADERA DUCHA  VICTORIA  GRICOL</t>
  </si>
  <si>
    <t>REGISTRO DUCHA URANO  GRICOL</t>
  </si>
  <si>
    <t>GRIFERIA CONJ. MEZC. L/M.URANO TipoC CR GRlCOL</t>
  </si>
  <si>
    <t>FORMAPLAC NORMAL 2.44x1.22  18mm         PIZANO</t>
  </si>
  <si>
    <t>UNIVERSAL CALIENTE ½"    PAVCO</t>
  </si>
  <si>
    <t>UNION CPVC Ø3/4"  S/NORMA ICONTEC</t>
  </si>
  <si>
    <t>TEE CALIENTE    ½"  ULTRATEMP      PAVCO</t>
  </si>
  <si>
    <t>REDUCC.POLIETILENO 3/4 x ½"  GAS PAVCO</t>
  </si>
  <si>
    <t>UNION POLIETILENO  ½"    PAVCO</t>
  </si>
  <si>
    <t>CODO 90° POLIETILENO 1"  PAVCO</t>
  </si>
  <si>
    <t>TEE PVC GAS  3/4"</t>
  </si>
  <si>
    <t>BUJE PRESION ROSC. 2x1"  S/NORMA ICONTEC</t>
  </si>
  <si>
    <t>TAPON PRESION SOLD.3/4" S/NORMA ICONTEC</t>
  </si>
  <si>
    <t>ADAPTADOR PRESION Hemb.4"    PAVCO</t>
  </si>
  <si>
    <t>ADAPTADOR PRESION Hemb.2" S/NORMA ICONTEC</t>
  </si>
  <si>
    <t>TEJA BAVARA   AA Ref.763 MOORE</t>
  </si>
  <si>
    <t>ENSAYO HORMIGON TIEMPO FRAGUADO DE HORMIGON</t>
  </si>
  <si>
    <t>CERRADURA SCHLAGE TULIP - WOOD MADERA H387</t>
  </si>
  <si>
    <t>CERRADURA SCHLAGE TULIP - WOOD MADERA H380</t>
  </si>
  <si>
    <t>CHEQUE CORTINA HORIZONTAL TIPO HI 3/4"   HELBERT</t>
  </si>
  <si>
    <t>CHEQUE CORTINA HORIZONTAL TIPO HI ½"   HELBERT</t>
  </si>
  <si>
    <t>YEE GRES  6 x 4"  MOORE AA-1A (150)</t>
  </si>
  <si>
    <t>PUERTA BLANCA  .70 x2.00 Mtr MARQUETE ARQUITECT</t>
  </si>
  <si>
    <t>TUBO ALCANT CONCRETO MLC 28"  (con anillo)  ETERNI</t>
  </si>
  <si>
    <t>TUBO ALCANT CONCRETO MLC  24"  (con anillo)  ETERN</t>
  </si>
  <si>
    <t>TUBO ALCANT CONCRETO MLC  20"  (con anillo)  ETERN</t>
  </si>
  <si>
    <t>TUBO ALCANT CONCRETO MLC  18"  (con anillo)  ETERN</t>
  </si>
  <si>
    <t>TUBO ALCANT CONCRETO MLC  16"  (con anillo)  ETERN</t>
  </si>
  <si>
    <t>TUBO ALCANT CONCRETO MLC  14"  (con anillo)  ETERN</t>
  </si>
  <si>
    <t>YEE GRES  8 x 6"  MOORE AA-1A (150)</t>
  </si>
  <si>
    <t>CARRETILLA  Cte. R/CAUCHO</t>
  </si>
  <si>
    <t>CABO PARA PICA MADERA (DIAMET 39mm LAR 90 CM FINO</t>
  </si>
  <si>
    <t>ALMADENA  4 lbs S/cabo HERRAGRO</t>
  </si>
  <si>
    <t>LADRILLO FACHADA ELE YOMASA 24x6x2.5 Obra</t>
  </si>
  <si>
    <t>ASPIRADORA INDUSTRIAL  15 GALONES</t>
  </si>
  <si>
    <t>DIMMER GIRATORIO SENCILLO           L/NEX</t>
  </si>
  <si>
    <t>ESMALTE ALQUIDICO SIKA ROJO BERMELLON 1gall</t>
  </si>
  <si>
    <t>TEJA ONDULIT No.  8    ETERNIT</t>
  </si>
  <si>
    <t>TEJA ONDULIT No.  6    ETERNIT</t>
  </si>
  <si>
    <t>TEJA ONDULIT No.  4    ETERNIT</t>
  </si>
  <si>
    <t>DIMMER GIRATORIO DOBLE            L/NEX</t>
  </si>
  <si>
    <t>CANALETA 90 x 4.50     ETERNIT</t>
  </si>
  <si>
    <t>CANALETA 43 x 7.50     ETERNIT</t>
  </si>
  <si>
    <t>CANALETA 43 x 5.00     ETERNIT</t>
  </si>
  <si>
    <t>CANALETA 43 x 4.50     ETERNIT</t>
  </si>
  <si>
    <t>TEJA Plast. #8 RURALIT  AJOVER</t>
  </si>
  <si>
    <t>ESMALTE ALQUIDICO SIKA AMARILLO 1gall</t>
  </si>
  <si>
    <t>NEVERA  NE12  HACEB</t>
  </si>
  <si>
    <t>NEVERA  NE10                             HACEB</t>
  </si>
  <si>
    <t>NEVERA  NE 8                              HACEB</t>
  </si>
  <si>
    <t>CABALLETE vitrif Artic.    MOORE</t>
  </si>
  <si>
    <t>TEJA PLANA 25x15 Vitrif  MOORE</t>
  </si>
  <si>
    <t>MALLA ELECTROSOLDADA  ESPECIAL</t>
  </si>
  <si>
    <t>INSERTO POLIETILENO ½"   PAVCO</t>
  </si>
  <si>
    <t>CORAZA METALICA  DE 2"</t>
  </si>
  <si>
    <t>LADRILLO FACHADA ELE ESPECIAL.NAT. MOORE</t>
  </si>
  <si>
    <t>LADRILLO FACHADA ELE ESPECIAL OCRE MOORE 26x12.5x6</t>
  </si>
  <si>
    <t>LADRILLO TOLETE MOLD.½ MOORE 26x6x6 Vtrif. Fab.</t>
  </si>
  <si>
    <t>LADRILLO TOLETE MOLD.½ MOORE 26x6x6 Nat. Fab.</t>
  </si>
  <si>
    <t>LADRILLO TOLETE MOLD. MOORE 26x12.5x6 Nat. Fab.</t>
  </si>
  <si>
    <t>LADRILLO TOLETE MOLD. MOORE 26x12.5x6 Vtrif. Fab.</t>
  </si>
  <si>
    <t>GRIFERIA LAVAMANOS VENTO ECONOMICA 4" GRIVAL</t>
  </si>
  <si>
    <t>LADRILLO DE 12 ESTRIADO  12X19X39</t>
  </si>
  <si>
    <t>LADRILLO FACHADA MOORE 26x12.5x6 Nat. Fab.</t>
  </si>
  <si>
    <t>LADRILLO FACHADA MOORE 26x12.5x6 Arena Fab.</t>
  </si>
  <si>
    <t>GRANIPLAST  / DECORAPLAST ESGRAFIADO  CLARO</t>
  </si>
  <si>
    <t>LADRILLO COMUN MOORE OSIMILAR 26x12.5x6 Fab.</t>
  </si>
  <si>
    <t>ENCHAPE CLASICA CREMA MARFIL 25x35 CRNA</t>
  </si>
  <si>
    <t>UNION POLIETILENO 3/4"   PAVCO</t>
  </si>
  <si>
    <t>TABLETA 10 x 10 Vitrif.  MOORE</t>
  </si>
  <si>
    <t>CABALLETE LISO Galv.   ACESCO</t>
  </si>
  <si>
    <t>CANALETA Galv.  8.00    ACESCO</t>
  </si>
  <si>
    <t>CANALETA Galv.  6.00    ACESCO</t>
  </si>
  <si>
    <t>LUXALON MaderAlum V5     Acust</t>
  </si>
  <si>
    <t>LUXALON MaderAlum V5     Decor</t>
  </si>
  <si>
    <t>LUXALON Aluzinc 280B     Decor</t>
  </si>
  <si>
    <t>LUXALON Aluzinc 12mm     Decor</t>
  </si>
  <si>
    <t>SANITARIO SELECTA  BLANCO   CORONA</t>
  </si>
  <si>
    <t>PISO  QUIMBAYA 33 x 33 CRNA</t>
  </si>
  <si>
    <t>ESTUCO PASTA  PINTUCO Int.</t>
  </si>
  <si>
    <t>ENCHAPE CLASICA TRANI DECORADO 25 x 25 CRNA</t>
  </si>
  <si>
    <t>PISO MIRO  33 x 33 CRNA</t>
  </si>
  <si>
    <t>UNION DRENAJE PVC 65mm.  PAVCO</t>
  </si>
  <si>
    <t>UNION ALCANT 4"          PAVCO</t>
  </si>
  <si>
    <t>UNION ALCANT 6"          PAVCO</t>
  </si>
  <si>
    <t>YEE ALCANT CxC 6"    W RETEN    PAVCO</t>
  </si>
  <si>
    <t>TEE ALCANT CxC 6"        PAVCO</t>
  </si>
  <si>
    <t>BAJANTE UNION RAINGO   PAVCO</t>
  </si>
  <si>
    <t>LADRILLO FACHADA ELE YOMASA 24x6x2.5 Fab.</t>
  </si>
  <si>
    <t>ADOQUIN PRECOLOMBINO YOMASA 24x15x3 Mezcl. Obra</t>
  </si>
  <si>
    <t>LADRILLO FACHADA CUARTERON YOMASA 24x7x7 Perf. FAB</t>
  </si>
  <si>
    <t>CONMUTABLE Triple Pil. ABITARE  AVE</t>
  </si>
  <si>
    <t>CAJA METAL P/DEKO 3VENT  L/NEX</t>
  </si>
  <si>
    <t>CAJA METAL P/DEKO 2VENT  L/NEX</t>
  </si>
  <si>
    <t>TOMA TELEF  SALIDA AMER.DOBLE  DEKO L/NEX</t>
  </si>
  <si>
    <t>TOMA TELEF DOBLE FUNCION DEKO+TAPA L/NEX</t>
  </si>
  <si>
    <t>TOALLERO LINEA  ASTRO</t>
  </si>
  <si>
    <t>TOMA DOBLE POLO A TIERR +TAPA BLC  DEKO L/NEX</t>
  </si>
  <si>
    <t>TOMA+CONMUTABLE PILOTO AMERICANO    AVE</t>
  </si>
  <si>
    <t>PLACA CIEGA BLANCO+TAPA  DEKO L/NEX</t>
  </si>
  <si>
    <t>INTERRUPTOR 4 VIAS BLANCO  DEKO   L/NEX</t>
  </si>
  <si>
    <t>PISTOLA DE ALTA 1000 CC INDUSTRIAL (NO USAR)</t>
  </si>
  <si>
    <t>TOMA+INTERUPTOR CLAS. CREMA  L/NEX</t>
  </si>
  <si>
    <t>CONMUTABLE DOBLE Pil. Clas.C  L/NEX</t>
  </si>
  <si>
    <t>COMPRESOR  1.5 HP CON TANQUE 2 GAL.</t>
  </si>
  <si>
    <t>TOMA TELEF AMER.Duplex   L/MEX</t>
  </si>
  <si>
    <t>CALENTADOR PASO GAS 11lt.              CHLLG.</t>
  </si>
  <si>
    <t>COCINA Int.1.65 Milano                       CHLLG</t>
  </si>
  <si>
    <t>LADRILLO PORTANTE 30 STA/FE 29x14.5x9 Prensado Fab</t>
  </si>
  <si>
    <t>CONMUTABLE LUZ PILOTO DEKO   L/NEX</t>
  </si>
  <si>
    <t>INTERRUPTOR + TAPA Senc. Blc. DEKO   L/NEX</t>
  </si>
  <si>
    <t>AISLAPOR FIGURADO .61x1.22   2.5m</t>
  </si>
  <si>
    <t>TUBO CONDUIT 2"  RALCO</t>
  </si>
  <si>
    <t>BAJANTE SOPORTE   RAINGO       PAVCO</t>
  </si>
  <si>
    <t>CERRADURA SAFE Libre 153    CLAS ST</t>
  </si>
  <si>
    <t>LADRILLO REJILLA  YOMASA 24x12x6 COLOR COCIDO OBRA</t>
  </si>
  <si>
    <t>CONMUTABLE Senc. Blc.DEKO    L/NEX</t>
  </si>
  <si>
    <t>INTERRUPTOR DOBLE Pil.  Clas.  C      L/NEX</t>
  </si>
  <si>
    <t>TOMA TELEF  SALIDA  AMERICAN SENCILLO.    L/NEX</t>
  </si>
  <si>
    <t>TOMA TELEF COLOMB+ AMER CLASICA       L/NEX</t>
  </si>
  <si>
    <t>SIERRA CIRCULAR   71/4    10 AMP 5300RPM 2  1/3HP</t>
  </si>
  <si>
    <t>UNION CONDUIT PVC        1½"</t>
  </si>
  <si>
    <t>RUTEADORA PROFESIONAL COLLET    ¼"</t>
  </si>
  <si>
    <t>RUTEADORA COLLET    ¼"-9"-1- 3/4"</t>
  </si>
  <si>
    <t>INTERRUPTOR SENC LUZ PIL.+TAPA DEKO L/NEX</t>
  </si>
  <si>
    <t>TOMA COAXIAL +TAPATV BLANCA  DEKO    L/NEX</t>
  </si>
  <si>
    <t>TOMA COAXIAL CLASICA CREMA                  L/NEX</t>
  </si>
  <si>
    <t>MOTOBOMBA DE 3" SUMERGIBLE MOTOR ELECTRICO</t>
  </si>
  <si>
    <t>SALIDA CORDON TV BLANCO+TAPA VELA L/NEX</t>
  </si>
  <si>
    <t>GUARDAESCOBA  NAT. 25x7x1.2 MOORE</t>
  </si>
  <si>
    <t>UNION CONDUIT PVC        1 ¼"</t>
  </si>
  <si>
    <t>PERROS GALVANIZADO  1/2"</t>
  </si>
  <si>
    <t>PISO  PARKET CIPRES 31.5 x 31.5</t>
  </si>
  <si>
    <t>TOMA TELEF  SALIDA  DOBLE  Amer DEKO+TAPA L/NEX</t>
  </si>
  <si>
    <t>AVISO 4 M. x 3 M. LAMINA GALVANIZADA SIN INST.</t>
  </si>
  <si>
    <t>TOMA TELEF DOBLE COLOMB+TAPA  DEKO   L/NEX</t>
  </si>
  <si>
    <t>TOMA+INTERRUPTOR SENCILLO          L/NEX</t>
  </si>
  <si>
    <t>CONMUTABLE Senc. Pil.Clas.   L/NEX</t>
  </si>
  <si>
    <t>INTERRUPTOR SENC Pil.Clas.C  L/NEX</t>
  </si>
  <si>
    <t>TOMA CORRIENTE CLAS. C. P/TRABADA   L/NEX</t>
  </si>
  <si>
    <t>TOMA SENCILLA POLO A TIERRA CLASICA CREMA</t>
  </si>
  <si>
    <t>CONMUTABLE Senc. Clas.C      L/NEX</t>
  </si>
  <si>
    <t>LADRILLO REJILLA VIS YOMASA 24x12x6 Osc. Fab.</t>
  </si>
  <si>
    <t>UNION CONDUIT PVC  ½"</t>
  </si>
  <si>
    <t>PLACA SUPERBOARD COLOMBIT (1.22x2.44) 6mm-MURO</t>
  </si>
  <si>
    <t>PLACA SUPERBOARD COLOMBIT (1.2x1.2)  4mm</t>
  </si>
  <si>
    <t>INTERRUPTOR CONMUTABLE +TOMA AMERICANA ABITARE AVE</t>
  </si>
  <si>
    <t>ADAPTADOR MACHO CU  DE ½</t>
  </si>
  <si>
    <t>MEDIDOR DE AGUA  ½"  (Sum+Inst)</t>
  </si>
  <si>
    <t>MEDIDOR DE AGUA 1 ½"  (Sum+Inst)</t>
  </si>
  <si>
    <t>TUBO CONDUIT 1½"  RALCO</t>
  </si>
  <si>
    <t>CANALETA Galv.  4.50    ACESCO</t>
  </si>
  <si>
    <t>TUBO VENTILACION Ø1½"PVCX6ML S/NORMA ICONTEC</t>
  </si>
  <si>
    <t>PERFIL T  3/4x1/16</t>
  </si>
  <si>
    <t>INSPECCION SISTEMAS DE MEDIDA mayor 225 kva</t>
  </si>
  <si>
    <t>INSPECCION SISTEMAS DE MEDIDA de 55kva - 225 kva</t>
  </si>
  <si>
    <t>TUBO SANITARIOØ 6"X6ML PVC S/NORMA ICONTEC</t>
  </si>
  <si>
    <t>CABLE CITOFONO 10  PARES</t>
  </si>
  <si>
    <t>ACOMETIDA PISO ACUEDUCTO  3"</t>
  </si>
  <si>
    <t>ACOMETIDA PISO ACUEDUCTO  2"</t>
  </si>
  <si>
    <t>ACOMETIDA PISO ACUEDUCTO   ½"</t>
  </si>
  <si>
    <t>ACOMETIDA PISO ACUEDUCTO  1"</t>
  </si>
  <si>
    <t>ACOMETIDA PISO ACUEDUCTO  1½"</t>
  </si>
  <si>
    <t>TUBO ALCANT DURAFOR  CORRUGADO 12"RALCO</t>
  </si>
  <si>
    <t>TUBO ALCANT NOVAFORT 500MM  S/NORMA ICONTEC</t>
  </si>
  <si>
    <t>TUBO ALCANT DURAFOR  CORRUGADO 10"RALCO</t>
  </si>
  <si>
    <t>PISO IMPACTO FIORENTINO  44 x 44  ITALIA</t>
  </si>
  <si>
    <t>VARILLA CORRUGADA DE 5/8'' 60,000 lbs X 6 MTS</t>
  </si>
  <si>
    <t>ROCETA DE  PORCELANA</t>
  </si>
  <si>
    <t>REJILLA  VETILACION 15*15</t>
  </si>
  <si>
    <t>PARED BELLOPISO CRISTY CORAL 20 x 25  ITALIA 2DA</t>
  </si>
  <si>
    <t>ACRISELLO BLANCO       5 KILOS</t>
  </si>
  <si>
    <t>PICA  HERRAGRO sin cabo</t>
  </si>
  <si>
    <t>MALLA PARA ZARANDA  4*4</t>
  </si>
  <si>
    <t>MALLA PARA ZARANDA  3*3</t>
  </si>
  <si>
    <t>MALLA CON VENA  0.60 X 2 Mts</t>
  </si>
  <si>
    <t>MALLA CERRAMIENTO TELA VERDE 2.10 ALTO-CONSTRUCC</t>
  </si>
  <si>
    <t>MALLA CERRAMIENTO TELAVERDE1.65m -80gr/m2 (2  AÑOS</t>
  </si>
  <si>
    <t>LLAVE PARA TUBO  No 14 STANLEY  O SIMILAR</t>
  </si>
  <si>
    <t>LLAVE BRISTOL   11/6 a 3/8</t>
  </si>
  <si>
    <t>LAMINA DE ICOPOR DE 1X1X5 cm  D-10</t>
  </si>
  <si>
    <t>GUANTE CARNAZA REFORZADO EN VAQUETA LARGO</t>
  </si>
  <si>
    <t>FLEXOMETROX 5mts  KOMELOM</t>
  </si>
  <si>
    <t>DISCO PARA METAL DE 9''  dewualt</t>
  </si>
  <si>
    <t>CASCO ARSEG  TIPO CAPITAN</t>
  </si>
  <si>
    <t>CASCO ARSEG  10096R</t>
  </si>
  <si>
    <t>CARRETILLA BOOGY RUEDA MACIZA PLATON PLASTICO</t>
  </si>
  <si>
    <t>BROCAS  PARA MURO DE 1/16</t>
  </si>
  <si>
    <t>BROCAS  PARA MURO DE 1/8</t>
  </si>
  <si>
    <t>CERRADURA SCHLAGE TERRAZA GOLD GEOR</t>
  </si>
  <si>
    <t>CERRADURA SAFE Patio 149    CLAS ST</t>
  </si>
  <si>
    <t>CERRADURA SAFE Closet 145   CLAS ST</t>
  </si>
  <si>
    <t>TEE GRES 6 x 6           MOORE</t>
  </si>
  <si>
    <t>YEE GRES  6 x 6"  MOORE AA-1A (150)</t>
  </si>
  <si>
    <t>TEE GRES 4 x 4           MOORE</t>
  </si>
  <si>
    <t>YEE GRES  4 x 4"  GENERICO CTE.</t>
  </si>
  <si>
    <t>UNION CONICA 4"        ETERNIT</t>
  </si>
  <si>
    <t>TUBO UNION Z 6" PVC      PAVCO</t>
  </si>
  <si>
    <t>TUBO UNION Z 4" PVC      PAVCO</t>
  </si>
  <si>
    <t>TUBO GRES  8" (Long 1M)  DRENAJE 1A</t>
  </si>
  <si>
    <t>TUBO GRES  6" (Long 1M)  MOORE DE 1A</t>
  </si>
  <si>
    <t>TUBO GRES  4" (Long 1.M)  MOORE LIN. CORRIENTE</t>
  </si>
  <si>
    <t>YEE GRES 18 x 6"  MOORE AA-1A (150)</t>
  </si>
  <si>
    <t>TUBO GRES DRENAJE 4" (1M)   MOORE</t>
  </si>
  <si>
    <t>TUBO ALCANT PVC 10" W RETEN      PAVCO</t>
  </si>
  <si>
    <t>TUBO ALCANT PVC  8"  W RETEN    PAVCO</t>
  </si>
  <si>
    <t>TUBO ALCANT PVC  6"  W RETEN    PAVCO</t>
  </si>
  <si>
    <t>TUBO ALCANT PVC  4"  W RETEN    PAVCO</t>
  </si>
  <si>
    <t>TUBO DRENAJE PVC  65mm.  PAVCO</t>
  </si>
  <si>
    <t>TUBO ALCANT CONCRETO MLC  12"  (con anillo)  ETERN</t>
  </si>
  <si>
    <t>TUBO ALCANT CONCRETO MLC  8"  (con anillo)  ETERNI</t>
  </si>
  <si>
    <t>PULIDORA INDUSTRIAL DE 4 ½"   PG. 7.8AMP 11000 RPM</t>
  </si>
  <si>
    <t>YEE GRES 10 x 6"  MOORE AA-1A (150)</t>
  </si>
  <si>
    <t>REJILLA SIN CROMAR          GRIVAL</t>
  </si>
  <si>
    <t>ESTUFA MIXTA 4 pts. Cristal               CHLLG</t>
  </si>
  <si>
    <t>LIJADORA PALMA PROFESIONAL ¼"   DE WALT</t>
  </si>
  <si>
    <t>CALADORA 3.7 Amp      MAKITA</t>
  </si>
  <si>
    <t>TUBO CONDUIT   PVC       1 ¼"</t>
  </si>
  <si>
    <t>CUNETA PARA VIAS  L= 1.00</t>
  </si>
  <si>
    <t>CODO UNION Z 90° 4"      PAVCO</t>
  </si>
  <si>
    <t>CODO UNION Z 90° 3"PVC   PAVCO</t>
  </si>
  <si>
    <t>CODO RECTO DE GRES 6"    MOORE</t>
  </si>
  <si>
    <t>CODO RECTO DE GRES 4"    MOORE</t>
  </si>
  <si>
    <t>CURVO DE GRES 6"         MOORE</t>
  </si>
  <si>
    <t>CURVO DE GRES 4"         MOORE</t>
  </si>
  <si>
    <t>CAJA INSPECCION h=65 cm       FIBRIT</t>
  </si>
  <si>
    <t>ADAPTADOR UNION RAPIDA Z 3"  PAVCO</t>
  </si>
  <si>
    <t>ADAPTADOR UNION  Z 3"PVC  PAVCO</t>
  </si>
  <si>
    <t>CODO ALCANT 90° CxE 4"   PAVCO</t>
  </si>
  <si>
    <t>ESTUFA GAS 4 pts, CORNING GLASS           CHLLG</t>
  </si>
  <si>
    <t>ESTUFA GAS 4 pts. CORNING GLASS             CHLLG</t>
  </si>
  <si>
    <t>ADAPTADOR CALIENTE ULTRATEMP   3/4"   PAVCO</t>
  </si>
  <si>
    <t>BROCAS TUNGSTENO (1.2-2.0MM)JUEGO 10PZS HSS</t>
  </si>
  <si>
    <t>REGISTRO ½" PASO DIRECT-CORTINA BRONCE ROSCADO</t>
  </si>
  <si>
    <t>REMOVEDOR  No.1020 PINTUCO</t>
  </si>
  <si>
    <t>MASILLA GRIS  PINTUCO 119153</t>
  </si>
  <si>
    <t>UNION CALIENTE   ULTRATEMP  ½"    PAVCO</t>
  </si>
  <si>
    <t>VITRIFLEX BARNIZ SEMIMATE 2150 PINTUCO O SIMILAR</t>
  </si>
  <si>
    <t>LACA METALES 7406 PINTUCO  Bte.</t>
  </si>
  <si>
    <t>MANTO MORTERPLAS AL 300   3 mm.</t>
  </si>
  <si>
    <t>LACA AUTOMOVIL. ROJO TOLOUDINE PHILAAC 5505</t>
  </si>
  <si>
    <t>TOMA DOBLE AMERICANA ABITARE POLO TIERRA AVE</t>
  </si>
  <si>
    <t>ESTUCO CORONA BLANCO  POR 5 Kg</t>
  </si>
  <si>
    <t>CODO 90° CPVC  3/4"  S/NORMA ICONTEC</t>
  </si>
  <si>
    <t>CODO 90° CALIENTE  ½"  ULTRATEMP  PAVCO</t>
  </si>
  <si>
    <t>BARNIZ SINTETICO Int-Ext Brillante SD1 PINTUCO</t>
  </si>
  <si>
    <t>BARNIZ BRILLANTE TRANSPARENTE PHILAAC 2100</t>
  </si>
  <si>
    <t>VENTANA ALUMINIO Proyect.  DE 2.00 x 1.50 - XO</t>
  </si>
  <si>
    <t>VENTANA ALUMINIO CORREDIZA  TIPO PESADO</t>
  </si>
  <si>
    <t>TEE CPVC Ø3/4"  S/NORMA ICONTEC</t>
  </si>
  <si>
    <t>CODO 90° GAS ½"  PAVCO</t>
  </si>
  <si>
    <t>UNION GAS     1"         PAVCO</t>
  </si>
  <si>
    <t>TALADRO PERCUTOR DE ½"  DEWALT (N0 USAR)</t>
  </si>
  <si>
    <t>ESTUFA GAS 2 pts. PRECISA                CHLLG</t>
  </si>
  <si>
    <t>LAVAPLATOS A.Inox.0.48                     CHLLG</t>
  </si>
  <si>
    <t>TUBO DRENAJE GRES 8"     MOORE</t>
  </si>
  <si>
    <t>CAMPANA EXTRAC.horiz.90cm              CHLLG</t>
  </si>
  <si>
    <t>PERFIL U     ½ x ½" CRUDO</t>
  </si>
  <si>
    <t>TUBO DRENAJE GRES 6"(1)  MOORE</t>
  </si>
  <si>
    <t>PUERTA .65 x 2.00 Metros  INTERES SOCIAL</t>
  </si>
  <si>
    <t>PUERTA .80 x 2.00 Metros  INTERES SOCIAL   PZ-1</t>
  </si>
  <si>
    <t>ESTUFA MIXTA 5 pts. INOX Classic             CHLLG</t>
  </si>
  <si>
    <t>DIVISION ALUMINIO VIDRIO TEMPLADO BRONCE INST.</t>
  </si>
  <si>
    <t>DIVISION BAÑO AL. LAMINA PLAST(ACRILICA) SUM+ INST</t>
  </si>
  <si>
    <t>COCINA Int.1.60 Milano                       CHLLG</t>
  </si>
  <si>
    <t>TAPA LUZ  5x1cm 2.5 m cedro blanco</t>
  </si>
  <si>
    <t>UNION GAS      3/4"      PAVCO</t>
  </si>
  <si>
    <t>IMPLEMENTO  VENTANILLA PISAVIDRIO</t>
  </si>
  <si>
    <t>RODADURA  ESPESOR 3.0 Cm  MDC2 COMPACTO</t>
  </si>
  <si>
    <t>RODADURA  ESPESOR 2.5 Cm  MDC2 COMPACTO</t>
  </si>
  <si>
    <t>MOTOBOMBA DE 3" MOTOR A GASOLINA AUTOCEBANTE</t>
  </si>
  <si>
    <t>VIBROCOMPACTADOR (TIPO RANA) ELECTRICO(50X75CM)</t>
  </si>
  <si>
    <t>VIBROCOMPACTADOR (TIPO RANA)GASOLINA(50X75CM)</t>
  </si>
  <si>
    <t>BASE MDC1 COMPACTO  ESPESOR 7.0 Cm.</t>
  </si>
  <si>
    <t>TRIPLEX  OVERLINE(2.44x1.22)TIPO-2   4mm</t>
  </si>
  <si>
    <t>TRIPLEX  OKUME 2.44x1.22 PIZANO      4mm</t>
  </si>
  <si>
    <t>LAVAMANOS AVANTI Pedestal             CRNA</t>
  </si>
  <si>
    <t>SEMICODO CU 45°  DE ½</t>
  </si>
  <si>
    <t>TRIPLEX CORRIENTE OVERLINE TIPO-2(1.22 x2.4) 4mm</t>
  </si>
  <si>
    <t>PUERTA BLANCA  .65 x2.00 Mtr MARQUETE ARQUITECT PZ</t>
  </si>
  <si>
    <t>ADAPTADOR PRESION Macho 3"  S/NROMA ICONTEC</t>
  </si>
  <si>
    <t>TABLEX OKUME 2.44x1.22M.9mm (dos caras) PIZANO</t>
  </si>
  <si>
    <t>TABLERO 12c/total                          L/NEX</t>
  </si>
  <si>
    <t>PUERTA ENTABLEX. CLASICA  CLOSET .50 x 2.00  PIZAN</t>
  </si>
  <si>
    <t>PARKET ZAPAN  INSTALADO</t>
  </si>
  <si>
    <t>UNION GAS    ½"    PAVCO</t>
  </si>
  <si>
    <t>FORMALETA LISTON EN AMARILLO + REPISA ORD.</t>
  </si>
  <si>
    <t>PUERTA PIZANO  .90</t>
  </si>
  <si>
    <t>PUERTA  PIZANO  .80</t>
  </si>
  <si>
    <t>PUERTA  PIZANO  .60</t>
  </si>
  <si>
    <t>PUERTA ANDES .90 x 2.00 MT      PIZANO</t>
  </si>
  <si>
    <t>PUERTA ANDES .80 x 2.00 MT     PIZANO</t>
  </si>
  <si>
    <t>PUERTA ANDES .60 x 2.00 MT     PIZANO</t>
  </si>
  <si>
    <t>PUERTA DE 90 CM X 2M DE ALTURA TRIPLEX DECO</t>
  </si>
  <si>
    <t>PUERTA TRIPLEX-TABLEX .80  PIZANO</t>
  </si>
  <si>
    <t>PUERTA TRIPLEX-TABLEX .60  PIZANO</t>
  </si>
  <si>
    <t>PUERTA ENTABLEX. CLASICA  .90 x 2.00  PIZANO</t>
  </si>
  <si>
    <t>PUERTA ENTABLEX. CLASICA  .80 x 2.00  PIZANO</t>
  </si>
  <si>
    <t>TUBO GAS       1"        PAVCO</t>
  </si>
  <si>
    <t>TUBO GAS        3/4"     PAVCO</t>
  </si>
  <si>
    <t>PIEZA GUAYACAN RAYO  18 x 4 x 2.80M</t>
  </si>
  <si>
    <t>UNION  ALCANT NOVAFORT 500MM   S/NORMA ICONTEC</t>
  </si>
  <si>
    <t>DUCHA LIS  s/bañera GRIVAL</t>
  </si>
  <si>
    <t>FORMALITE TEXTURADO F-8  - COLOR BLANCO</t>
  </si>
  <si>
    <t>FORMALITE  F-8   - UNICOLOR   BLANCO</t>
  </si>
  <si>
    <t>FORMALITE BRILLANTE F-6  - COLOR BLANCO</t>
  </si>
  <si>
    <t>ENCHAPE BALTICO  AZUL (25 x 35 cm)</t>
  </si>
  <si>
    <t>DUCHA FENIX s/bañera    GRIVAL</t>
  </si>
  <si>
    <t>GRIFERIA LAVAMANOS FENIX 8"       GRIVAL</t>
  </si>
  <si>
    <t>PIEZA CEDRO CAQUETA  (2.5CMX2.5CM A 4CM)Descontinu</t>
  </si>
  <si>
    <t>TUBO ALCANT DURAFOR  CORRUGADO 8" RALCO</t>
  </si>
  <si>
    <t>TUBO SANITARIO 4" PVC    RALCO</t>
  </si>
  <si>
    <t>TUBO PRESION RDE-21 Ø2" S/NORMA ICONTEC</t>
  </si>
  <si>
    <t>TUBO ALCANT PVC  8" Unión Tipo Rieber</t>
  </si>
  <si>
    <t>TUBO ALCANT PVC 10" RIEBER     RALCO</t>
  </si>
  <si>
    <t>BAJANTE (RAINGO)         PAVCO</t>
  </si>
  <si>
    <t>TUBO GALVANIZADO AGUA Ø 1"e= 2.5 mmX6M-NTC:5890</t>
  </si>
  <si>
    <t>TUBO CALIENTE  ½"        RALCO</t>
  </si>
  <si>
    <t>CORTACIRCUITO IND. 3POL 25AMP  L/NEX</t>
  </si>
  <si>
    <t>TUBO CPVC Ø ½"X3ML    S/NORMA ICONTEC</t>
  </si>
  <si>
    <t>CABLE Alum. Aisl. 2  THW</t>
  </si>
  <si>
    <t>CODO 45° CPVC   3/4" S/NORMA ICONTEC</t>
  </si>
  <si>
    <t>CODO GALVANIZADO  90° -  1½"</t>
  </si>
  <si>
    <t>ACOPLE PLAST. SANITARIO ó LAVAMANOS. ½"X1/2" 40CM</t>
  </si>
  <si>
    <t>TOMA TELEF COLOMBIANA 400     AVE</t>
  </si>
  <si>
    <t>TOMA SENCILLA AMERICANA  600       AVE</t>
  </si>
  <si>
    <t>TOMA SENCILLA AMERICANA 400      AVE</t>
  </si>
  <si>
    <t>TOMA 20AMP  DOBLE POLO A TIERRA INCRUST+TAPA</t>
  </si>
  <si>
    <t>INTERRUPTOR SENC +Int.Conmutable MARFIL AVE</t>
  </si>
  <si>
    <t>REGLETA 10 PARES STRIP DOBLE NICHO CON BASE</t>
  </si>
  <si>
    <t>POSTE DE CONC.PRETENS A.P (10m)RESISTENC:1050Kg</t>
  </si>
  <si>
    <t>DIMMER 500 W - 110V  ABITARE      AVE</t>
  </si>
  <si>
    <t>TIMBRE BOTON TRIPLE        AVE</t>
  </si>
  <si>
    <t>TIMBRE BOTON DOBLE 600         AVE</t>
  </si>
  <si>
    <t>GRIFERIA LAVAMANOS  FENIX 4" GRIVAL</t>
  </si>
  <si>
    <t>INTERRUPTOR SENC 600  AVE</t>
  </si>
  <si>
    <t>CONMUTABLE                 AVE</t>
  </si>
  <si>
    <t>INTERRUPTOR 4 VIAS              AVE</t>
  </si>
  <si>
    <t>CODO metalico  2"</t>
  </si>
  <si>
    <t>CLAVIJA BIPOLAR 20 AMP. MARFIL  AVE</t>
  </si>
  <si>
    <t>CAJA 30x30x15 STRIP P/CHAPA  EPM</t>
  </si>
  <si>
    <t>PERNO 5/8"  X 24</t>
  </si>
  <si>
    <t>CORTACIRCUITO ATORN.1POL 20AMP   AVE</t>
  </si>
  <si>
    <t>TIMBRE BOTON  400  AVE</t>
  </si>
  <si>
    <t>BOMBILLO CLARO  60 WAT - 110V</t>
  </si>
  <si>
    <t>CODO ROSCA SOLDADO CU 90°  DE ½ C x F</t>
  </si>
  <si>
    <t>CODO CU 90°  DE ½</t>
  </si>
  <si>
    <t>TELA ASFALTICA No.30     TEXSA</t>
  </si>
  <si>
    <t>SIKAMENT-HE 200 (Plast)  25 KILOS</t>
  </si>
  <si>
    <t>SIKA GUARD 63 N        4 KILOS</t>
  </si>
  <si>
    <t>PERFIL ESTRUCTURAL C 16 Negro 12x6mts. ACESCO</t>
  </si>
  <si>
    <t>TUBO GAS   ½"      PAVCO</t>
  </si>
  <si>
    <t>ACCELGUARD HE  5 KILOS</t>
  </si>
  <si>
    <t>PLASTIMENT BV40 (Plast) 20 KILOS (FUERA DE MERCADO</t>
  </si>
  <si>
    <t>PROTECTOP TRANSPARENTE     6 KILOS</t>
  </si>
  <si>
    <t>MERULEX   I.F.S. Transparente 3 KILOS</t>
  </si>
  <si>
    <t>MANTO MORTER-PLAS N4     TEXSA</t>
  </si>
  <si>
    <t>MANTO MORTER-PLAS N3     TEXSA</t>
  </si>
  <si>
    <t>MANTO MORTER-PLAS AL-80   TEXSA</t>
  </si>
  <si>
    <t>TECHOS EN DRY-WALL  ML</t>
  </si>
  <si>
    <t>TOXEMENT POLVO EN BALDE  30 Kg</t>
  </si>
  <si>
    <t>Anticorrosivo(Imprimane-Epoxic)Rojo-1galón+Cataliz</t>
  </si>
  <si>
    <t>PIRLAN PLASTICO TAMAÑO 4.1 cm X 3 mm  Inst.</t>
  </si>
  <si>
    <t>SUPER MANTO ZETAL 600 X 1     Fglas</t>
  </si>
  <si>
    <t>SUPERMANTO ZETAL 4mm S/inst  Fglas</t>
  </si>
  <si>
    <t>TOXEMENT "1A"          2 KILOS</t>
  </si>
  <si>
    <t>CEMENTO MARINO PLASTICO   4 Kg</t>
  </si>
  <si>
    <t>HARDTOP No.4 (32 KILOS)  FRIO</t>
  </si>
  <si>
    <t>FIBRATEX                 TEXSA</t>
  </si>
  <si>
    <t>CORTACIRCUITO IND. 3POL 40AMP  L/NEX</t>
  </si>
  <si>
    <t>CURASEAL TRANSPARENTE    20 Kg</t>
  </si>
  <si>
    <t>CURASEAL BLANCO       20 KILOS</t>
  </si>
  <si>
    <t>EUCON "N" (Plast)  20 Kg</t>
  </si>
  <si>
    <t>SIKAFLOOR  2430  CO  4 KILOS</t>
  </si>
  <si>
    <t>AIR TOC  D  (AIRE)      20 KILOS</t>
  </si>
  <si>
    <t>EUCO ENCHAPE GRIS  5 KILOS</t>
  </si>
  <si>
    <t>ADERCRIL               4 KILOS</t>
  </si>
  <si>
    <t>TELEDUCHA CROMADA MODERNA  GRIVAL</t>
  </si>
  <si>
    <t>CORTACIRCUITO IND. 2POL 30AMP  L/NEX</t>
  </si>
  <si>
    <t>TAZA CAMPESINA INSTITUCIONAL.    CRNA</t>
  </si>
  <si>
    <t>SANITARIO MAXIMO BLANCO  CORONA</t>
  </si>
  <si>
    <t>SANITARIO STILO  CORONA</t>
  </si>
  <si>
    <t>SANITARIO VICTORIANA     CRNA.</t>
  </si>
  <si>
    <t>SANITARIO AVANTI COLOR  CRNA.</t>
  </si>
  <si>
    <t>SANITARIO DISTINCION Color  CORONA</t>
  </si>
  <si>
    <t>REGADERA Cte. Cromada   GRIVAL</t>
  </si>
  <si>
    <t>PAPELERA ASTRO   CRNA</t>
  </si>
  <si>
    <t>ORINAL INFANTIL O PETITE  CORONA</t>
  </si>
  <si>
    <t>ORINAL  GRANDE</t>
  </si>
  <si>
    <t>GRIFERIA LAVAMANOS PRISMA 4"      GRIVAL</t>
  </si>
  <si>
    <t>LLAVE JARDIN SATINADA PESADA        GRIVAL</t>
  </si>
  <si>
    <t>LAVAMANOS MARSELLA 4-8" Peds          CRNA</t>
  </si>
  <si>
    <t>LAVAMANOS MAXIMO 4-8" Sbrp           CRNA</t>
  </si>
  <si>
    <t>LAVAMANOS STILO 4-8" Sbrp             CRNA</t>
  </si>
  <si>
    <t>LAVAMANOS MAZARA  Peds  CRNA</t>
  </si>
  <si>
    <t>LAVAMANOS VICTORIANA Sbrp             CRNA</t>
  </si>
  <si>
    <t>LAVAMANOS VICTORIANA/ MAZARA Sobreponerp</t>
  </si>
  <si>
    <t>LAVAMANOS VERONA Peds             CRNA</t>
  </si>
  <si>
    <t>VIDRIO PLANO 225x100-120-130-140 -160 4mm FAVIDRIO</t>
  </si>
  <si>
    <t>LAVAMANOS PEDEST.VERONA       CORONA</t>
  </si>
  <si>
    <t>JABONERA ASTRO  DUCHA       CRNA</t>
  </si>
  <si>
    <t>SUMIDEROS 30x30   H.F.</t>
  </si>
  <si>
    <t>CALIBRACION  DE MEDIDOR ELECTRONICO trifasico</t>
  </si>
  <si>
    <t>DUCHA GAVIOTA s/bañera  GRIVAL</t>
  </si>
  <si>
    <t>DUCHA GAVIOTA  GRIVAL</t>
  </si>
  <si>
    <t>REGADERA VENECIANA      GRIVAL</t>
  </si>
  <si>
    <t>CALENTADOR 20 GN                     HACEB</t>
  </si>
  <si>
    <t>CALENTADOR 15 GN                     HACEB</t>
  </si>
  <si>
    <t>CALENTADOR DE PASO 11 LT     CIMSA</t>
  </si>
  <si>
    <t>CALENTADOR 20 GN.GAS  Domes CIMSA</t>
  </si>
  <si>
    <t>BIDE STILO BONE  CRNA</t>
  </si>
  <si>
    <t>BIDET  ELITE Blanco</t>
  </si>
  <si>
    <t>TUBO ALCANT DURAFOR  CORRUGADO 6" RALCO</t>
  </si>
  <si>
    <t>PLATINA COBRE 1/8" x   3/4"</t>
  </si>
  <si>
    <t>FORMAPLAC NORMAL 2.44x1.22   9mm           PIZANO</t>
  </si>
  <si>
    <t>MARTILLO UDA 23mm.  ZUBIOLA</t>
  </si>
  <si>
    <t>MARTILLO BOLA 2 Lbs. o 32 onz  STANLEY O SIMILAR</t>
  </si>
  <si>
    <t>DISCO DIAMANTADO 9" DIAMOND(Utilizar cio-103154)</t>
  </si>
  <si>
    <t>DESTORNILLADOR PALA 1/4" X 6" STANLEY O SIMILAR</t>
  </si>
  <si>
    <t>CANECA 55 GL.  METALICA</t>
  </si>
  <si>
    <t>BROCHA DE CERDA    ½"</t>
  </si>
  <si>
    <t>TUBO ALCANT DURAFOR  CORRUGADO 4" RALCO</t>
  </si>
  <si>
    <t>TANQUE CONICO  500 LT. COLEMPAQUES(SUM)</t>
  </si>
  <si>
    <t>CORTACIRCUITO IND. 2POL 40AMP  L/NEX</t>
  </si>
  <si>
    <t>LAVADERO L=.47x.60  POLIESTER</t>
  </si>
  <si>
    <t>ESTUFA MIXTA                            HACEB</t>
  </si>
  <si>
    <t>ESTUFA Gas                                HACEB</t>
  </si>
  <si>
    <t>ESTUFA GAS  4 Ptos   ECONOMICA</t>
  </si>
  <si>
    <t>ESTUFA GAS Color  3 Ptos.ALMENDRA</t>
  </si>
  <si>
    <t>CANTONERA ELECTRICA  GEBE ESPAÑOL</t>
  </si>
  <si>
    <t>SANITARIO TREVI color  CORONA</t>
  </si>
  <si>
    <t>CAMPANA EXTRAC. a/inox.  CIMSA</t>
  </si>
  <si>
    <t>UNIVERSAL PRESION 1"     PAVCO</t>
  </si>
  <si>
    <t>UNIVERSAL PRESION 3/4"   PAVCO</t>
  </si>
  <si>
    <t>CITOFONOS  TERRANEO BASICO</t>
  </si>
  <si>
    <t>CAMPANA EXTRAC. a/inox 60                    CIMSA</t>
  </si>
  <si>
    <t>CAMPANA EXTRAC.PINTURA HORNEABLE CIMSA</t>
  </si>
  <si>
    <t>HIERRO A-40 Liso/Rect  7/8" ML</t>
  </si>
  <si>
    <t>UNIVERSAL PRESION ½"     PAVCO</t>
  </si>
  <si>
    <t>TEJA Plast.ESPAÑOLA pequeña   AJOVER</t>
  </si>
  <si>
    <t>ANTENA COMUNAL TV   10 SALIDAS</t>
  </si>
  <si>
    <t>PLANCHONESa=0.30M,e=4CM,l=3.00 M ALQUILER</t>
  </si>
  <si>
    <t>REJILLA TRADICIONAL PLASTICO 3"x2" PLASTICO</t>
  </si>
  <si>
    <t>CALENTADOR 30 GN.GAS  Domes CIMSA</t>
  </si>
  <si>
    <t>RODILLO  VIBRATORIO "BENITIN" 1TON+ Operario</t>
  </si>
  <si>
    <t>HIERRO 40 Liso/Rect  7/8"</t>
  </si>
  <si>
    <t>BULLDOZER D-6 CATERPILLAR (Operario+Combustible)</t>
  </si>
  <si>
    <t>PISOGRES  NATURAL 30x30 T.MOORE</t>
  </si>
  <si>
    <t>TEJA Plast. #6 AJONIT   AJOVER</t>
  </si>
  <si>
    <t>VINISOL 3.0 TraficoPesadoTableta (30x30cm)+transp.</t>
  </si>
  <si>
    <t>VINISOL 2.0  TRAFICO Inst.</t>
  </si>
  <si>
    <t>VINISOL 1.6  RESIDENCIAL TERRAZO (sum+ Inst).</t>
  </si>
  <si>
    <t>PISO GERFLOR 1.5mm.Inst.  KONKER</t>
  </si>
  <si>
    <t>PLANCHONES MADERA (A=0.30M;e=4CM,L=3M.)</t>
  </si>
  <si>
    <t>TABLON SAHARA LISO TUNEZ  ALFA</t>
  </si>
  <si>
    <t>TEJA Plast. #8 AJONIT   AJOVER</t>
  </si>
  <si>
    <t>GUARDAESCOBA  VINISOL 10 Inst PAVCO</t>
  </si>
  <si>
    <t>HIERRO A-40 Liso/Rect  3/4"</t>
  </si>
  <si>
    <t>PUERTA METALICA ENTRADA  SIN CHAPA</t>
  </si>
  <si>
    <t>BALDOSIN GRANITO MARMOL Blc.#4 Base blanco 33 x33</t>
  </si>
  <si>
    <t>GRANO 1-N MELATO 33x33 PRIMERA  ALFA -BALDOSA</t>
  </si>
  <si>
    <t>CODO  metalico  1 1/2"</t>
  </si>
  <si>
    <t>CODO metalico    1/2"</t>
  </si>
  <si>
    <t>CODO metalico   3/4"  EMT</t>
  </si>
  <si>
    <t>TANQUE CONICO  250 LT. COLEMPAQUES</t>
  </si>
  <si>
    <t>ALFOMBRA PAVCO DALTON  Inst.</t>
  </si>
  <si>
    <t>HIERRO 40 Alambrón     3/8"</t>
  </si>
  <si>
    <t>HIERRO 40 Alambrón        ¼"</t>
  </si>
  <si>
    <t>ALFOMBRA PAVCO ACUARELA  Inst.</t>
  </si>
  <si>
    <t>VIDRIO  CRUD.INCOLO.4mm  TRANSPARENTE</t>
  </si>
  <si>
    <t>ADOQUIN GRES   10x10x2.5</t>
  </si>
  <si>
    <t>TEJA PLANA    AA Ref.763 MOORE</t>
  </si>
  <si>
    <t>TEJA Plast. #4 AJONIT   AJOVER</t>
  </si>
  <si>
    <t>TEJA Plast. #6 RURALIT  AJOVER</t>
  </si>
  <si>
    <t>TEJA Plast. #4 RURALIT  AJOVER</t>
  </si>
  <si>
    <t>TEJA INGLESA  AA Ref.761 MOORE</t>
  </si>
  <si>
    <t>TEJA PLACA Ond. No.  5 ETERNIT</t>
  </si>
  <si>
    <t>MEZCLADORA PARA CONCRETO 1 BULTO   ELECTRICO</t>
  </si>
  <si>
    <t>TEJA ACRILICA No.  6 Ond. 2mm.</t>
  </si>
  <si>
    <t>DOMO CIRCULAR   1.10 DIAMETRO</t>
  </si>
  <si>
    <t>DOMO CIRCULAR   0.80 DIAMETRO</t>
  </si>
  <si>
    <t>CODO BAJANTE BR x 90   ETERNIT</t>
  </si>
  <si>
    <t>CANALETA 90 x 7.50   FIBROCEMENTO</t>
  </si>
  <si>
    <t>CANALETA 90 x 6.00     ETERNIT</t>
  </si>
  <si>
    <t>CANALETA 90 x 5.25     ETERNIT</t>
  </si>
  <si>
    <t>TUBO GRES 30" (1.50)     MOORE</t>
  </si>
  <si>
    <t>TUBO GRES 24" (1.50)     MOORE</t>
  </si>
  <si>
    <t>CANALETA 43 x 6.00     ETERNIT</t>
  </si>
  <si>
    <t>CANALETA 43 x 5.50     ETERNIT</t>
  </si>
  <si>
    <t>CANALETA 43 x 3.50     ETERNIT</t>
  </si>
  <si>
    <t>CABALLETE ART SUP TEJA ESPAÑOLA ETERNIT</t>
  </si>
  <si>
    <t>ALAMBRE AISLADO No.14 THHN-THWN 90  600V</t>
  </si>
  <si>
    <t>SUPERCEL .60x121x4mm            ETERNIT</t>
  </si>
  <si>
    <t>CALIBRACION  DE MEDIDOR ELECTRONICO monofasico</t>
  </si>
  <si>
    <t>CALIBRACION  DE MEDIDOR ELECTROMECANICO monofasico</t>
  </si>
  <si>
    <t>PLACA SUPERBOARD COLOMBIT (1.2x0.6)4 mm-MURO</t>
  </si>
  <si>
    <t>VARA DE LIMATON  L=4 M.</t>
  </si>
  <si>
    <t>REPISA (8CMX4CM)  L=4M EN  ORDINARIO</t>
  </si>
  <si>
    <t>PLANCHON EUCALIPTUS (0.18x0.04M) L=3.90M)</t>
  </si>
  <si>
    <t>GRAPAS PARA CASETON 1¼"  15unidades</t>
  </si>
  <si>
    <t>TEJA Plast. #5 AJONIT   AJOVER</t>
  </si>
  <si>
    <t>LUXALON Alumin 80B       Decor</t>
  </si>
  <si>
    <t>LUXALON Alumin 180B      Decor</t>
  </si>
  <si>
    <t>LUXALON Alumin 130B      Decor</t>
  </si>
  <si>
    <t>LUXALON Alumin bisel V5  Decor</t>
  </si>
  <si>
    <t>LUXALON Aluzinc 80B      Decor</t>
  </si>
  <si>
    <t>LUXALON Aluzinc 130B     Decor</t>
  </si>
  <si>
    <t>ICOPOR 4 Cm  DENSIDAD 15 1x1</t>
  </si>
  <si>
    <t>HIERRO 40 Liso/Rect  3/4"</t>
  </si>
  <si>
    <t>DURACUSTIC 5/8" S/inst.  Fglas</t>
  </si>
  <si>
    <t>LADRILLO TOLETE FINO STA/FE 24.5x12x6 Perf. Obra</t>
  </si>
  <si>
    <t>ADOQUIN COLON.6CM STA/FE 24.5x12x6 ObFuera del mer</t>
  </si>
  <si>
    <t>CODO metalico  1"</t>
  </si>
  <si>
    <t>LADRILLO PORTANTE 30 STA/FE 29x14.5x9 Prensado Obr</t>
  </si>
  <si>
    <t>LADRILLO FACHADA MOORE 26x12.5x6 Vtrif. Fab.</t>
  </si>
  <si>
    <t>CANTONERA ELECTRICA  GATO</t>
  </si>
  <si>
    <t>BLOQUE #5 33x23x11.5 Obra Perf.Vertical + Trans</t>
  </si>
  <si>
    <t>CANTONERA ELECTRICA  AUTA</t>
  </si>
  <si>
    <t>BLOQUE ESCORIA CONCREBLOCK 20x20x40  Fab.</t>
  </si>
  <si>
    <t>BLOQUE ESCORIA CONCREBLOCK 10x20x40  Fab.</t>
  </si>
  <si>
    <t>BLOQUE ESTRUCT. MODULARES 39x19x18 Estrd. Obra</t>
  </si>
  <si>
    <t>BLOQUE CONCRETO CONCREBLOCK 20x20x40 Fab.</t>
  </si>
  <si>
    <t>BLOQUE CONCRETO CONCREBLOCK 10x20x40 Fab.</t>
  </si>
  <si>
    <t>TRITURADO DE MAQUINA  DE 1A sin transp.</t>
  </si>
  <si>
    <t>CUBIERTA Arq. Galv.3.05  color</t>
  </si>
  <si>
    <t>BLOQUE ESCORIA CONCREBLOCK 15x20x60  Fab.</t>
  </si>
  <si>
    <t>CAMPANA EXTRAC.44cm.  AMERICAN</t>
  </si>
  <si>
    <t>COCINA SIST.1  51x150 AMERICAN</t>
  </si>
  <si>
    <t>HIERRO 40 Liso/Rect    ½"</t>
  </si>
  <si>
    <t>CONCRETO FLUIDO  3000 psi Gr=1"</t>
  </si>
  <si>
    <t>LAVAMANOS  CANCILLER BLANCO</t>
  </si>
  <si>
    <t>LAVAMANOS  RIVIERA PREMIUM</t>
  </si>
  <si>
    <t>BALASTO SILVANIA  2X32</t>
  </si>
  <si>
    <t>VENTANA ALCOBA  Cal. 20</t>
  </si>
  <si>
    <t>VIGA EN "I" 4" PESADA    6Mts.</t>
  </si>
  <si>
    <t>TUBO CUADRADO     3/4" Cal. 20</t>
  </si>
  <si>
    <t>PERFIL ESTRUCTURAL C 18 Galv. 22x8mts.  ACESCO</t>
  </si>
  <si>
    <t>PERFIL ESTRUCTURAL C18 Galv. 16x6mts.  ACESCO</t>
  </si>
  <si>
    <t>ALAMBRE DE COBRE  DESNUDO No 14</t>
  </si>
  <si>
    <t>MALLA Q-3 CONCREMALLA-5MM(6x2.35M)Hueco:15X15CM</t>
  </si>
  <si>
    <t>MALLA Q- 0 CONCREMALLA-3MM(6x2.35M)Hueco:15X15CM</t>
  </si>
  <si>
    <t>MALLA Q- 5 -CONCREMALLA- 6MM(6x2.35)hUECO:15X15CM</t>
  </si>
  <si>
    <t>MALLA Q- 2 CONCREMALLA-4MM(6x2.35M)Hueco:15X15CM</t>
  </si>
  <si>
    <t>MALLA Q-8 CONCREMALLA-8.5MM(6x2.35M)Hueco:15X15CM</t>
  </si>
  <si>
    <t>MALLA L-098 (HELIACERO)  20 x 20 x 5mm</t>
  </si>
  <si>
    <t>Piso NEGRO EMEFLEX (Sum+transp)</t>
  </si>
  <si>
    <t>ACOPLE PARA LAVAMANOS Y SANITARIO PLASTICO</t>
  </si>
  <si>
    <t>CANAL "U"  DE  4"  LIVIANO</t>
  </si>
  <si>
    <t>CABLE ALMA FIBRA  3/8"</t>
  </si>
  <si>
    <t>CABLE ALMA ACERO  3/8"</t>
  </si>
  <si>
    <t>ALAMBRE GALVANIZADO Cal.  10</t>
  </si>
  <si>
    <t>ABRAZADERA 1" DELGADA DE CREMALLERA(A=9-10MM)</t>
  </si>
  <si>
    <t xml:space="preserve">POSTE METALICO H=14M </t>
  </si>
  <si>
    <t>ENSAYO INSPECCIÓN MEDIANTE LA TÉCNICA DE LÍQUIDOS PENETRANTES</t>
  </si>
  <si>
    <t xml:space="preserve">ENSAYO INSPECCIÓN MEDIANTE TÉCNICA DE ULTRASONIDO para estructuras metálicas CON ELEMENTOS SOLDADOS </t>
  </si>
  <si>
    <t>EXTRACCION MEDICIÓN DE RECUBRIMIENTO DE PINTURA (días de 8 horas según rendimiento promedio)</t>
  </si>
  <si>
    <t>MESON ACERO INOXIDABLE 304 CAL 18 Largo 1 m Ancho 0.5 m x Alto 0.8 m</t>
  </si>
  <si>
    <t xml:space="preserve">ENSAYO INSPECCIÓN MEDIANTE LA TÉCNICA DE PARTÍCULAS MAGNÉTICAS      </t>
  </si>
  <si>
    <t>TRAMPA DE GRASA 49 LT ACERO INOXIDABLE 304 CAL 18 Largo 45 cm Ancho 30 cm Alto 32 cm</t>
  </si>
  <si>
    <t>PACHÓMETRO - DETECCIÓN DE ARMADURAS DE ACERO</t>
  </si>
  <si>
    <t>CAMILO ERNESTO QUIROGA</t>
  </si>
  <si>
    <t>Responsable ACEE</t>
  </si>
  <si>
    <t xml:space="preserve">LADRILLO ESTRUCTURAL LIVIANO ARENA </t>
  </si>
  <si>
    <t>Luminaria a AREALED I 80L RAP 01 175W</t>
  </si>
  <si>
    <t>PERFIL  SECUNDARIO X 0 61</t>
  </si>
  <si>
    <t>TANQUE HIDROACUMULADOR DE 500 LTS</t>
  </si>
  <si>
    <t xml:space="preserve">TUBO PVC 1" RDE-21 </t>
  </si>
  <si>
    <t>NIVELADOR  CON TORNILLO PLANO 3/8</t>
  </si>
  <si>
    <t>Puerta en aluminio tipo persiana + marco (según di</t>
  </si>
  <si>
    <t>Luminaria RALED III,48Led, 700 Ma 104 W.Sendero</t>
  </si>
  <si>
    <t>VIDRIO AHUMADO ESPESOR 4MM</t>
  </si>
  <si>
    <t>BORDILLO A-81 15 X 35 X 80 CM</t>
  </si>
  <si>
    <t>CASETON EN LONA 0.30 m***</t>
  </si>
  <si>
    <t xml:space="preserve">SUMINISTRO Y APLICACIÓN DE SEÑALIZACIÓN HORIZONTAL CRUCE SENDERO PEATONAL SOBRE VIA PARQUE JAPON </t>
  </si>
  <si>
    <t>SUMINISTRO Y APLICACIÓN DE DEMARCACIÓN HORIZONTAL PARA VIA CON FLECHA DE FRENTE-PARQUE EL JAPÓN</t>
  </si>
  <si>
    <t>SEÑAL VERTICAL EN AMBOS SENTIDOS PARA VIA - PARQUE EL JAPÓN (Suministro e instalación)</t>
  </si>
  <si>
    <t>SEÑAL VERTICAL TRANSITO EN AMBOS SENTIDOS  VIA  - PARQUE EL JAPÓN.(Suministro e instalación).</t>
  </si>
  <si>
    <t>SEÑAL VERTICAL DE PARE PARA VIA - PARQUE EL JAPÓN (Suministro e instalación)</t>
  </si>
  <si>
    <t>SEÑAL VERTICAL PROHIBIDO PARQUEAR VIA PARQUE EL JAPÓN (suministro e instalación)</t>
  </si>
  <si>
    <t>CERTIFICACION DE ASCENSORES SHILDREN CON CAPACIDAD PARA 7 PERSONAS O 1000 KG</t>
  </si>
  <si>
    <t xml:space="preserve">suministro e instalacion de pisos modulares </t>
  </si>
  <si>
    <t xml:space="preserve">suministro e instalacion de baranda H=1.00M para cerramiento perimetral </t>
  </si>
  <si>
    <t xml:space="preserve">suministro e instalacion de baranda H=1.00M para cerramiento AMBIENTAL </t>
  </si>
  <si>
    <t>transformador seco clase F 150KV</t>
  </si>
  <si>
    <t>GENERACIÓN CÓDIGO SIGAU</t>
  </si>
  <si>
    <t>PASO / PELDAÑO PLASTICO AMARILLO ESCALERA GATO</t>
  </si>
  <si>
    <t xml:space="preserve">MARQUILLA / MARCADOR PLÁSTICO AMARILLO DE AMARRE </t>
  </si>
  <si>
    <t xml:space="preserve">MARQUILLA / MARCADOR EN ACRILICO -12X5CM - BAJO RELIEVE </t>
  </si>
  <si>
    <t>MEDIDOR ELECTRONICO TRIFASICO 120/208V</t>
  </si>
  <si>
    <t xml:space="preserve">CAJA ELECTRICA 80x80x40cm AEREA </t>
  </si>
  <si>
    <t>Pliego acetato grueso para stencil</t>
  </si>
  <si>
    <t>Tinta PVC color negro por kilos</t>
  </si>
  <si>
    <t>Frasco de isoforono (disolvente tinta PVC)</t>
  </si>
  <si>
    <t>CINTA SIKA PVC V-15</t>
  </si>
  <si>
    <t>Vale Excavación RCD Lodos l (Vj:15M3)</t>
  </si>
  <si>
    <t>TUBERIA NOVAFORT 36"</t>
  </si>
  <si>
    <t xml:space="preserve">LUMINARIA LED DECO PISO 9W WW MV </t>
  </si>
  <si>
    <t>Overoles desechables</t>
  </si>
  <si>
    <t>Máscara  con Filtro</t>
  </si>
  <si>
    <t>Marcos para serigrafía 70X50 SEDA 120</t>
  </si>
  <si>
    <t>Escobillines para serigrafía 70 CM Dureza 80</t>
  </si>
  <si>
    <t>Escobillines para serigrafía 60 CM Dureza 80</t>
  </si>
  <si>
    <t>Escobillines para serigrafía 41 CM Dureza 80</t>
  </si>
  <si>
    <t>DEMARCACIÓN LACROSSE GRAMA COSIDA</t>
  </si>
  <si>
    <t>NO USAR Juego Muelle Balancin Doble 4-12 años Cap:</t>
  </si>
  <si>
    <t>NO USAR Juego deslizadero estimulación 0-5 años Ca</t>
  </si>
  <si>
    <t>Sistema de Control de Iluminación - Show de Luces Tecnología DALI - DMX - El Campin</t>
  </si>
  <si>
    <t>PACHOMETRO - DETECTOR DE ARMADURAS EN ACERO (POR ELEMENTO)</t>
  </si>
  <si>
    <t>difusor Referencia Skinny 94</t>
  </si>
  <si>
    <t>difusor Referencia New York cap</t>
  </si>
  <si>
    <t>difusor Referencia hardcore</t>
  </si>
  <si>
    <t>ENSAYO MEDICION EN CAMPO CON FERROSCAN (&lt;40Pts) IGUAL A 106358</t>
  </si>
  <si>
    <t>Vinilo tipo walltalkers o equivalente (Revestimiento mural para escribir)</t>
  </si>
  <si>
    <t>Poste Metálico H=12 m tipo AP+Base+Brazo Sencillo</t>
  </si>
  <si>
    <t>PASOS EN POLIPROPILENO PARA POZO DE INSPECCION 30X40X12</t>
  </si>
  <si>
    <t xml:space="preserve">LUMINARIA LED 132.W.480.G.ACEX (1189/5700K) </t>
  </si>
  <si>
    <t>TELA DE CERRAMIENTO AZUL Y VERDE  H =2.00M</t>
  </si>
  <si>
    <t>FERROSCAN SERVICIO DIA (MAX- 40 PUNTOS) IGUAL A 100931</t>
  </si>
  <si>
    <t>SIKA BOOM O SIMILAR 500 ML</t>
  </si>
  <si>
    <t>SIKADUR COMBIFLEX H:15</t>
  </si>
  <si>
    <t>GEOMALLA BIAXIAL BX 30X30</t>
  </si>
  <si>
    <t>FIBRA OPTICA 12 HILOS - INSTALACION Y SUMINISTRO</t>
  </si>
  <si>
    <t xml:space="preserve">PUERTA CORREDERA MADECOR NORDICO -15 MM - SUMINISTRO E INSTALACIÓN </t>
  </si>
  <si>
    <t>EQUIPO RED CONTRAINCENDIO Y BOMBA JOCKEY</t>
  </si>
  <si>
    <t>Andamio colgante eléctrico 4 A 6 Ml</t>
  </si>
  <si>
    <t>Rollos de Vinipel calibre 6 x 300 Ml</t>
  </si>
  <si>
    <t>Extensores para rodillo</t>
  </si>
  <si>
    <t xml:space="preserve">Caja de rapidógrafos referencia artline 12 unidades </t>
  </si>
  <si>
    <t>Rollo de papel adhesivo color blanco</t>
  </si>
  <si>
    <t>Marcos para serigrafía 100X70 SEDA 120</t>
  </si>
  <si>
    <t>Marcos para serigrafía 50X35 SEDA 120</t>
  </si>
  <si>
    <t>NO USAR JuegoTematicoGranEscalaBarco2-12añosCap:50</t>
  </si>
  <si>
    <t>VALOR HOMBRE/MES SEGÚN
CATEGORÍA</t>
  </si>
  <si>
    <t>Presupuesto Oficial</t>
  </si>
  <si>
    <t>Aprobó:</t>
  </si>
  <si>
    <t xml:space="preserve">    </t>
  </si>
  <si>
    <t>SUBTOTAL DE PERSONAL</t>
  </si>
  <si>
    <t>,</t>
  </si>
  <si>
    <t>Nombre</t>
  </si>
  <si>
    <t>Cargo</t>
  </si>
  <si>
    <t>Observaciones</t>
  </si>
  <si>
    <t xml:space="preserve">Valor IVA (19%):          </t>
  </si>
  <si>
    <t xml:space="preserve"> </t>
  </si>
  <si>
    <t>A.B y C. PERSONAL REQUERIDO</t>
  </si>
  <si>
    <t>ACIDO ESTABILIZADOR DE PH DECAPANTE (ACIDO MURIATICO) x Litro</t>
  </si>
  <si>
    <t xml:space="preserve">Acople Completo ** </t>
  </si>
  <si>
    <t>ACRILIC ADHESION PROMETER</t>
  </si>
  <si>
    <t>Adaptador CPVC Macho 1/2"  **</t>
  </si>
  <si>
    <t>Aerosoles alta presión (Marca Montana o similar Diferentes colores y Nitro color negro)</t>
  </si>
  <si>
    <t>Aerosoles baja presión (Marca auster o similar Diferentes colores)</t>
  </si>
  <si>
    <t>Aire acondicionado piso techo tipo mini split de 18000 btu/h 220 v.</t>
  </si>
  <si>
    <t>ALARMA PARA INMERSION TIPO L</t>
  </si>
  <si>
    <t>ALCORQUE CIRCULAR D. 0,80 M - D.INT. 0,40 M - PLATINA 1"</t>
  </si>
  <si>
    <t>ALCORQUE CIRCULAR D. 1,20 M - D.INT. 0,40 M - PLATINA 1"</t>
  </si>
  <si>
    <t>ALCORQUE CIRCULAR D. 1,20 M - D.INT. 0,40 M - PLATINA 3"</t>
  </si>
  <si>
    <t>ALCORQUE CIRCULAR D. 1,20 M - D.INT. 0,80 M - PLATINA 1"</t>
  </si>
  <si>
    <t>ALCORQUE CUADRADO 0,80 a 1,00 M D.INT. 0,40 M - PLATINA 1"</t>
  </si>
  <si>
    <t>ALCORQUE CUADRADO 1,20 x 1,20 M D.INT. 0,40 M - PLATINA 1"</t>
  </si>
  <si>
    <t>ALCORQUE CUADRADO 1,20 x 1,20 M D.INT. 0,80 M - PLATINA 1"</t>
  </si>
  <si>
    <t>Alguicida x Galón</t>
  </si>
  <si>
    <t>ALQUILER PLANTA ELECTRICA TRIFASICADE 100 KVA (INCLUYE OPERADOR DE EQUIPO, COMBUSTIBLE Y TRANSPORTE)</t>
  </si>
  <si>
    <t>Amarre  Plastico 4.8mm , L=20 cm x 100 Un.</t>
  </si>
  <si>
    <t xml:space="preserve">ANALISIS RBCA (TIER 1 Y TIER 2) </t>
  </si>
  <si>
    <t>Anticorrosivo Spray</t>
  </si>
  <si>
    <t xml:space="preserve">APUNTAMIENTO REFLECTORES DE 1500 VATIOS EN EL ESTADIO EL CAMPIN, INCLUYE HERRAMIENTAS Y PROFESIONAL </t>
  </si>
  <si>
    <t>Banca Bicicletero madera plástica (sum+inst)</t>
  </si>
  <si>
    <t>Banca Bicicletero Plástico con diseño y espaldar (sum+inst)</t>
  </si>
  <si>
    <t>Banca petalo concreto L=1.2m Temik UHPC + transp</t>
  </si>
  <si>
    <t>Banca petalo concreto L=2.0m Temik UHPC + transp</t>
  </si>
  <si>
    <t>Banca plástica infantil (sum+inst)</t>
  </si>
  <si>
    <t>Bancas para espacios públicos (sum+inst)</t>
  </si>
  <si>
    <t>BANDEROLA 30*30 1/8</t>
  </si>
  <si>
    <t>BASE METALICA PARA LA CONDENSADORA 1,20X0,50M</t>
  </si>
  <si>
    <t>BENTONITA SODICA SACO DE 50 KG</t>
  </si>
  <si>
    <t>Bicarbinato de Sodio x Kilogramo</t>
  </si>
  <si>
    <t>Bomba Eyectora sumergible 1HP</t>
  </si>
  <si>
    <t>Botellón 20 Lts. Recuperado Policarbonato</t>
  </si>
  <si>
    <t>BOTON DE PARADA DE EMERGENCIA</t>
  </si>
  <si>
    <t>BRAZO HIDRAULICO CIERRAPUERTAS - CEFE COMETAS</t>
  </si>
  <si>
    <t>BRAZO HIDRAULICO CIERRAPUERTAS Yale, Steel Lock o similar</t>
  </si>
  <si>
    <t>0103535-1</t>
  </si>
  <si>
    <t>BROCA HSS 1/2" (Para metal)</t>
  </si>
  <si>
    <t>BROCA HSS 1/8"  (Para metal)</t>
  </si>
  <si>
    <t>BROCA SDS PLUS 1/2 X 10 X 12 PULGADAS</t>
  </si>
  <si>
    <t>CABLE 2,1 ULTRA -HD-UHD 8K 60HZ CABLE 48 GBS CON AUDIO</t>
  </si>
  <si>
    <t>CABLE 4/0 AWG COBRE THHN 90°C 600V</t>
  </si>
  <si>
    <t>Cable duplex 2 x14</t>
  </si>
  <si>
    <t xml:space="preserve">CAJA DIRECTA ACTIVA </t>
  </si>
  <si>
    <t>CAJA DIRECTA PASIVA DOBLE CANAL</t>
  </si>
  <si>
    <t>CAJA LUMINOSA CON ESCUDO EN ACRÍLICO 40x40 cm</t>
  </si>
  <si>
    <t>CAMBIO DE SUPERFICIE DE MESA DE PING PONG</t>
  </si>
  <si>
    <t>CANALETA 43 x 4.00 ETERNIT (DESCONTINUADA) (NO USAR)</t>
  </si>
  <si>
    <t>CANALETA EN PVC DE 10X20CM Y ACCESORIOS</t>
  </si>
  <si>
    <t>Canecas Plastica en Prolipropileno (sum+inst)</t>
  </si>
  <si>
    <t>CARRIL ANTI TURBULENCIA SEPARADOR DE 4" X 25 M + TENSOR EN ACERO INOXIDABLE</t>
  </si>
  <si>
    <t>CARRIL ANTI TURBULENCIA SEPARADOR DE 6" X 50 M + TENSOR EN ACERO INOXIDABLE</t>
  </si>
  <si>
    <t xml:space="preserve">CARTUCHO PARA FILTRO PURIFICADOR AGUA (ETAPA 2) </t>
  </si>
  <si>
    <t>CARTUCHO PARA FILTRO PURIFICADOR DE AGUA (ETAPA 1)</t>
  </si>
  <si>
    <t>CARTUCHO PARA FILTRO PURIFICADOR DE AGUA (ETAPA 3)</t>
  </si>
  <si>
    <t>Cartuchos para marquilladora</t>
  </si>
  <si>
    <t>Cepillo 10" con cerdas acero inoxidable</t>
  </si>
  <si>
    <t>CEPILLO NYLON 10"</t>
  </si>
  <si>
    <t>Certificación RETIE RETILAP Parque Vecinal Desarrollo Bilbao II Sector Calle 143 F y calle 144 A con carrera 151 Localidad de Suba</t>
  </si>
  <si>
    <t>Certificación RETIE RETILAP Parque Vecinal Santa Ana Occidental II Kr 7 Con prolongación de la Calle 112 Localidad de Usaquén</t>
  </si>
  <si>
    <t xml:space="preserve">Certificación RETIE RETILAP Parque Zonal Olaya Herrera Calle 22 Sur # 21 -09 Localidad Rafael Uribe </t>
  </si>
  <si>
    <t>Certificaciones RETIE y RETILAP de cuatro (4) escenarios</t>
  </si>
  <si>
    <t>Cierrapuerta Hidráulico Ajustable 80 Kg</t>
  </si>
  <si>
    <t xml:space="preserve">Cincel de 1/2” con protección </t>
  </si>
  <si>
    <t xml:space="preserve">Cincel de 3/4” con protección </t>
  </si>
  <si>
    <t>002390_1</t>
  </si>
  <si>
    <t>CINTURON DE SEGURIDAD FAJA ANGOSTA</t>
  </si>
  <si>
    <t xml:space="preserve">Cizalla manual tipo pesado pequeña 8 pulgadas </t>
  </si>
  <si>
    <t>CONTACTOR DE 110 V O 220 V  9 A</t>
  </si>
  <si>
    <t>CONTACTOR DE 110 V O 220 V 12 A</t>
  </si>
  <si>
    <t xml:space="preserve">CONTACTOR DE 110 V O 220 V 18 A </t>
  </si>
  <si>
    <t xml:space="preserve">CONTACTOR DE 110 V O 220 V 20 A </t>
  </si>
  <si>
    <t xml:space="preserve">CONTACTOR DE 110 V O 220 V 22 A </t>
  </si>
  <si>
    <t>CONTACTOR DE 110 V O 220 V 25 A</t>
  </si>
  <si>
    <t>CONTACTOR DE 110 V O 220 V 30 A</t>
  </si>
  <si>
    <t>CONTACTOR DE 110 V O 220 V 32 A</t>
  </si>
  <si>
    <t xml:space="preserve">CONTACTOR DE 110 V O 220 V 40 A </t>
  </si>
  <si>
    <t>CONTROL DE NIVEL TARJETA WARRICK CONTROL ENCAPSULADO MODELO 26NMB1B0</t>
  </si>
  <si>
    <t>CONTROL DE NIVEL: TARJETA WARRICK CONTROL ENCAPSULADO MODELO 16MM1B0</t>
  </si>
  <si>
    <t>CORTA BALDOSA PROFESIONAL CON BALI- NERA 29" (74 CM)</t>
  </si>
  <si>
    <t>CORTADOR DE TUBO PVC HASTA 1-5/8"</t>
  </si>
  <si>
    <t xml:space="preserve">CUCHILLA PARA SIERRA CALADORA </t>
  </si>
  <si>
    <t>01264-1</t>
  </si>
  <si>
    <t>Desengrasante industrial x Galón</t>
  </si>
  <si>
    <t>Desgaste en la Máquina de los Angeles con trit. IGUAL A 100885</t>
  </si>
  <si>
    <t>DESMONTE  EQ DE SISTEMAS DE VIDEOVIGILANCIA UBICADOS EN EL CAMPIN</t>
  </si>
  <si>
    <t>Disco de Secchi (Piscinas)</t>
  </si>
  <si>
    <t>DISPOSICION DE MATERIAL DE MANTO ASFALTICO</t>
  </si>
  <si>
    <t>DUCHA ANTIVANDALICA CROMADA</t>
  </si>
  <si>
    <t>EMULSION ASFALTICA CRL-1 (IMPRIMANTE)</t>
  </si>
  <si>
    <t>Equipo de soldaura portátil</t>
  </si>
  <si>
    <t>102231_1</t>
  </si>
  <si>
    <t>EQUIPO REACTOR XP2 GRACO (POLIURETANO)</t>
  </si>
  <si>
    <t>Escalera de Gato en Aluminio H=2.00M (suministro)</t>
  </si>
  <si>
    <t>ESCHERICHIA COLI - ANÁLISIS AGUAS SUPERF. PISCINAS</t>
  </si>
  <si>
    <t>ESCUADRA REGLA MULTIFUNCION LARGA</t>
  </si>
  <si>
    <t xml:space="preserve">ESCUADRA REGLA MULTIFUNCIONAL  LARGA </t>
  </si>
  <si>
    <t>Esmalte verde Spray color Verde Esmeralda</t>
  </si>
  <si>
    <t>ESTACION DE SOLDADURA 2 EN 1 AIRE Y CAUTIN</t>
  </si>
  <si>
    <t>ESTACION GIMNASIA CONVENCIONAL IDRD</t>
  </si>
  <si>
    <t>ESTIBA PLASTICA DE 1,20 M X 1,0 M X 0,12 M CON CAPACIDAD DE 2 TONELADAS</t>
  </si>
  <si>
    <t>ESTRUCTURA / PARALES DE TENIS (Suministro)</t>
  </si>
  <si>
    <t>ESTUCO ACRILICO - ESTUKA - SIKA o similar</t>
  </si>
  <si>
    <t>Extintor a base agua penetrante a presión modelo 2.5 galones tipo A - Suministro</t>
  </si>
  <si>
    <t>Extintor a base de polvo químico seco 10 libras tipo ABC multipropósito - Suministro</t>
  </si>
  <si>
    <t>Extintor a base de polvo químico seco 20 libras tipo ABC multipropósito - Suministro</t>
  </si>
  <si>
    <t>Extintor contra incendios a base de agente limpio 123 HCHC  3700 gramos - Suministro</t>
  </si>
  <si>
    <t>Extintor contra incendios a base de gas carbónico modelo 5 libras tipo BC - Suministro</t>
  </si>
  <si>
    <t>FICHA TECN. REGIST.FORM.SDA+PLANO UBIC+SEGUIM+CONC+RESOLUCIÓN</t>
  </si>
  <si>
    <t>Figuración de tuberia metálica 2 1/2"</t>
  </si>
  <si>
    <t>FLEJE CORTINA ANCHO ESTAMPADO CR</t>
  </si>
  <si>
    <t>FLOCULANTE Kilogramo (CLARIFICADOR)</t>
  </si>
  <si>
    <t>FLOTADOR ARO SALVAVIDAS ALTA DENSIDAD DIÁM. EXT. 57 CM DIÁM. INT. 37 CM</t>
  </si>
  <si>
    <t>Formica Recubrimiento paredes</t>
  </si>
  <si>
    <t>FRASCOS PARA GEL ANTIBACTERIAL X 500 ML CON VALVULA</t>
  </si>
  <si>
    <t>GANCHO SALVAVIDAS EN ALUMINIO</t>
  </si>
  <si>
    <t xml:space="preserve">GEL ANTIBACTERIAL </t>
  </si>
  <si>
    <t>GENERADOR 125 KVA  - Incl. transporte, operario y combustible.</t>
  </si>
  <si>
    <t>GENERADOR 25 KVA - Incl. transporte, operario y combustible.</t>
  </si>
  <si>
    <t>GENERADOR 70 KVA  - Incl. transporte, operario y combustible.</t>
  </si>
  <si>
    <t>Generador de tonos para identificar cables de red, telefónicos o coaxiales</t>
  </si>
  <si>
    <t>GRAMA SINTETICA 1000 gr/m2 ALFA</t>
  </si>
  <si>
    <t>GRUA PH (Capacidad de 90 Ton, izaje luminarias y estructura 4.5 t a altura de 45 m y radio 5m CAMPIN</t>
  </si>
  <si>
    <t>HIDROLAVADORA 3.5 HP 1500 PSI VOLTAJE 110 V MONOFÁSICO</t>
  </si>
  <si>
    <t>HIDROLAVADORA ELÉCTRICA 3 HP 220V 1900 PSI</t>
  </si>
  <si>
    <t xml:space="preserve">HIDROLAVADORA ELÉCTRICA 5HP 2.500 PSI TRIFASICO CUBIERTA METÁLICA </t>
  </si>
  <si>
    <t>Hidrolavadora grande 3.5 HP</t>
  </si>
  <si>
    <t>Hidrolavadora grande 5 HP</t>
  </si>
  <si>
    <t>Identificador de pares de cableado de redes Ethernet</t>
  </si>
  <si>
    <t>Inspección, verificación y dictamen cumplimiento RETIE y RETILAP Diamante de Béisbol P. ciudad Monte</t>
  </si>
  <si>
    <t>Inspección, verificación y dictamen de cumplimiento RETIE y RETILAP canchas sintéticas de fútbol 11</t>
  </si>
  <si>
    <t>Inspección, verificación y dictamen de cumplimiento RETIE y RETILAP canchas sintéticas de fútbol 5-8</t>
  </si>
  <si>
    <t>JACUZZI FIRPLAK - Galapagos Spa – Hidro – Aero – Blanco (8 PERSONAS)</t>
  </si>
  <si>
    <t>JUEGO ANIMAL 3D CAUCHO EPDM OCTOPUS CAP11 DE 2-8 AÑOS</t>
  </si>
  <si>
    <t>JUEGO BALANCIN DOBLE 5-12 AÑOS CAP: 2 NIÑOS</t>
  </si>
  <si>
    <t>JUEGO DE BROCAS SDS PLUS JGO.10 PZS.</t>
  </si>
  <si>
    <t>Juego de ratchet en milímetros 1/4</t>
  </si>
  <si>
    <t>JUEGO DE SIERRAS DE COPA MULTIPLE PARA MADERA</t>
  </si>
  <si>
    <t xml:space="preserve">JUEGO ESTRUCTURA 4 TORRES PASADIZO, TIROLINA TUBO DESLIZADERO ACERO INOX MURO MURO PARA ESCALER </t>
  </si>
  <si>
    <t xml:space="preserve">JUEGO ROTACIÓN GYROSPEED CAP 8 USUARIOS 3-12 AÑOS </t>
  </si>
  <si>
    <t xml:space="preserve">JUEGO ROTACIÓN INCLUYENTE CAP 6 USUARIOS 2-12 AÑOS </t>
  </si>
  <si>
    <t xml:space="preserve">JUEGO ROTACIÓN TULIPAN CAP 1 USUARIO 1-8 AÑOS </t>
  </si>
  <si>
    <t>Kit 7 pasos Medidor multiparametros de funcionamiento visual (Piscinas)</t>
  </si>
  <si>
    <t>KIT ANTIDERRAME - ANTICHISPA 5 GALONES</t>
  </si>
  <si>
    <t>LAMINA DE TRIPLEX DE 9MM.X 1,22X2,44</t>
  </si>
  <si>
    <t>LAVAMANOS 4-8" Pedestal</t>
  </si>
  <si>
    <t>LAVAMANOS MARSELLA o similar Blanco Incr.  CORONA</t>
  </si>
  <si>
    <t>LIJA  ROJA # 150 PLIEGO</t>
  </si>
  <si>
    <t>LIJA ROJA # 100 PLIEGO</t>
  </si>
  <si>
    <t>LIJA ROJA # 120 PLIEGO</t>
  </si>
  <si>
    <t>LIJA ROJA # 180 PLIEGO</t>
  </si>
  <si>
    <t>LIJA ROJA # 220</t>
  </si>
  <si>
    <t>Limpieza y revisión de parlantes de techo Estadio el Campin</t>
  </si>
  <si>
    <t>Limpieza y revisión del panel de incendio. Estadio el Campin</t>
  </si>
  <si>
    <t>Liston plástico para cerramiento 4x4x3M</t>
  </si>
  <si>
    <t>Liston plástico para cerramiento 5x5x210</t>
  </si>
  <si>
    <t xml:space="preserve">Llave para tubos de 6” </t>
  </si>
  <si>
    <t>LUMINARIA S1MB O MAXIMO M D3 FW 154W LEDS:64 15,800lm</t>
  </si>
  <si>
    <t>LUMINARIA SLCS SW07 39W LEDS:24 5500lm</t>
  </si>
  <si>
    <t>LUMINARIA SLCS SW07 52W LEDS:24 6950lm</t>
  </si>
  <si>
    <t>LUMINARIA SLCS V14 39W LEDS:24 5500lm</t>
  </si>
  <si>
    <t>LUMINARIA SLCS V14 66W LEDS:24 8700lm</t>
  </si>
  <si>
    <t>MADERA CEDRO ACHAPO 10*5*3MTS</t>
  </si>
  <si>
    <t>MADERA FLOR MORADO ACHAPO RUSTICO 12 CM X 12 CM</t>
  </si>
  <si>
    <t>MALLA CERRAMIENTO Eslabonada Cal. 10 - 3x3"</t>
  </si>
  <si>
    <t>MANGO TELESCÓPICO 2 a 5 M EN ALUMINIO 1 1/4"X1"</t>
  </si>
  <si>
    <t>MANGUERA FLOTANTE 2" X 50 PIES (15,2 M) (AMERICANA)</t>
  </si>
  <si>
    <t>MANGUERA PLASTICA DE 1 1/2" X 30 PIES (9,144 m) (AMERICANA)</t>
  </si>
  <si>
    <t>MANOMETRO  VERTICAL  GLICERINA 2 1/2" DE 0 A 150 PSI</t>
  </si>
  <si>
    <t>MANOMETRO  VERTICAL  GLICERINA 2 1/2" DE 0 A 300 PSI</t>
  </si>
  <si>
    <t>MANOMETRO  VERTICAL GLICERINA 2 1/2" DE 0 A 100 PSI</t>
  </si>
  <si>
    <t>MANOMETRO  VERTICAL GLICERINA 2 1/2" DE 0 A 200 PSI</t>
  </si>
  <si>
    <t>Manómetro con caratula de 4”de 0-150 psi</t>
  </si>
  <si>
    <t>Manómetro Dial 2” presión 0-160 PSI en glicerina</t>
  </si>
  <si>
    <t>MANOMETRO VERTICAL GLICERINA 2 1/2" DE 0 A 60 PSI</t>
  </si>
  <si>
    <t xml:space="preserve">MANTENIMIENTO ASCENSOR A1 PRENSA DEL ESTADIO NEMESIO CAMACHO EL CAMPIN PARA OBTENER CERTIFICACION </t>
  </si>
  <si>
    <t>MANTENIMIENTO ASCENSOR A2 VIP 1 DEL ESTADIO NEMESIO CAMACHO EL CAMPIN PARA OBTENER CERTIFICACION</t>
  </si>
  <si>
    <t>MANTENIMIENTO ASCENSOR A3 VIP 2 DEL ESTADIO NEMESIO CAMACHO EL CAMPIN PARA OBTENER CERTIFICACION</t>
  </si>
  <si>
    <t>MANTENIMIENTO ASCENSOR A4 PRENSA 2 DEL ESTADIO NEMESIO CAMACHO EL CAMPIN PARA OBTENER CERTIFICACION</t>
  </si>
  <si>
    <t>Marquilladora</t>
  </si>
  <si>
    <t>MEMBRANA BUTYL PARA TANQUE HIDRONEUMATICO DE 200 L</t>
  </si>
  <si>
    <t>Mesas de comedor urbano tipo picnic (sum+inst)</t>
  </si>
  <si>
    <t>METALDECK 2"- CAL.22 (0.51 MM) 0.94*6.10 M ACESCO</t>
  </si>
  <si>
    <t>METALDECK 3"- Calibre 22 (0.76 mm)   ACESCO</t>
  </si>
  <si>
    <t>mezclador antivandalica para ducha ref. tdp-04 Tig o SIMILAR</t>
  </si>
  <si>
    <t xml:space="preserve">Mini Compresor Portátil ¼ HP para pintar Con manguera, Pistola </t>
  </si>
  <si>
    <t>MODULO KANOPE RED, EQUILIBRIO TUNEL RED DESLIZADERO, MURO DE ESCALAR CAP 30 USUARIOS 3-12 AÑOS</t>
  </si>
  <si>
    <t>MODULO M-145 - PUNTO DE INFORMACION</t>
  </si>
  <si>
    <t>Modulo Mueble Camerino de 2 puestos de 1,40 x 0,65 x 2,05 H</t>
  </si>
  <si>
    <t xml:space="preserve">MODULO MURO ESCALAR DESLIZADERO PEQUEÑO CAP 10 USUARIOS 2-10 AÑOS </t>
  </si>
  <si>
    <t>MODULO RED, DESLIZADERO, MURO DE ESCALAR, TUNEL, ESCALERA COLGANTE CAP 15 USUARIOS 4-13 AÑOS</t>
  </si>
  <si>
    <t xml:space="preserve">MONITOREO NIVELES FRATICOS (9 pozos) </t>
  </si>
  <si>
    <t>MORTERO SECO CONVENCIONAL</t>
  </si>
  <si>
    <t>MUEBLES ACERO INOXIDABLE CAL 18 DE 0,6X2,75X,96 CON DIVISIONES, GABINETES Y PUERTAS ( SUM E INST)</t>
  </si>
  <si>
    <t>MUELLE CUADRUPLE</t>
  </si>
  <si>
    <t>MUELLE DOBLE DELFIN PANELES LATERALES CAP 6 USUARIOS 2-8 AÑOS</t>
  </si>
  <si>
    <t xml:space="preserve">MUELLE DOBLE VIS A VIS PANALES LATERALES CAP 2 USUARIOS 2-8 AÑOS </t>
  </si>
  <si>
    <t>MUELLE TRIPLE BARCO CAP 6 USUARIOS 2-8 AÑOS</t>
  </si>
  <si>
    <t xml:space="preserve">MULTIFUNCIONAL TUBULAR PEQUEÑO MODULO GIRATORIO CAP 14 USUARIOS EDAD 6-12 AÑOS </t>
  </si>
  <si>
    <t>MURO DESLIZADERO DIS/IDRD NIÑOS (1-5 AÑOS) Sum+Trans</t>
  </si>
  <si>
    <t>Nasa plastica Tipo Bolsa para piscinas</t>
  </si>
  <si>
    <t>Paral Rodado y Grafilado Base 9 Cal.24 (2.44m)</t>
  </si>
  <si>
    <t>Paral Rodado y Grafilado Base8Cal.24(2.44m)***NO USAR</t>
  </si>
  <si>
    <t>PARALES ALUMINIOS PARA MARCOS **NO USAR**</t>
  </si>
  <si>
    <t>Parques infantiles Ecológicos 4 Torres (sum+inst)</t>
  </si>
  <si>
    <t xml:space="preserve">PEINAZO DE 10X4 CM X 6M CAL.18 </t>
  </si>
  <si>
    <t>PELICULA FROSTED (SANDBLASTING) PARA VIDRIO SUMIN</t>
  </si>
  <si>
    <t xml:space="preserve">PENDON COLGAR (TUBOS+CUERDA) - BANNER 13 ONZAS - 100x100cm </t>
  </si>
  <si>
    <t>PERFIL C NEGRO 100X50 M 2.5 MM (Cal.12) 6M (P-10-12-N)</t>
  </si>
  <si>
    <t>Perfil plástico para cerramiento 8x8x206</t>
  </si>
  <si>
    <t>Perfil plástico para cerramiento 8x8x245</t>
  </si>
  <si>
    <t>Perfil plástico para cerramiento 9x9x210</t>
  </si>
  <si>
    <t>Perfil plástico para cerramiento 9x9x245</t>
  </si>
  <si>
    <t>PERFIL REMATE U ALUMINIO 8MM x 2.10 M</t>
  </si>
  <si>
    <t>Pintura antioxidante para tanque filtro de arena</t>
  </si>
  <si>
    <t xml:space="preserve">PISO CAUCHO NEGRO GIMNASIO 50X50 E= 3 CM  ( SUMINISTRO E INSTALACION </t>
  </si>
  <si>
    <t>POLISOMBRA PARA ENCERRAMIENTO TIPO CORTAVIENTO PRIVACIDAD AL 90% ( ROLLO X 400 M2)</t>
  </si>
  <si>
    <t xml:space="preserve">POSTES DE 3.3  MTS METÁLICOS **NO USAR** </t>
  </si>
  <si>
    <t>PROFESIONAL CATEGORÍA 5 (E.G.4;E.E.3) + PREST.</t>
  </si>
  <si>
    <t>PROFESIONAL CATEGORÍA 6 (E.G.3;E.E.1) + PREST.</t>
  </si>
  <si>
    <t>PROFESIONAL CATEGORÍA 7 (E.G.2) + PREST.</t>
  </si>
  <si>
    <t>PROFESIONAL DIRECTOR CATEGORÍA 4(E.G.6;E.E.3) CON PRESTACIONES</t>
  </si>
  <si>
    <t>PROYECTOR BUXUS 200 25° 300W LED:max 200 36000lm</t>
  </si>
  <si>
    <t>PROYECTOR BUXUS 200 40° 300W LED:max 200 36000lm</t>
  </si>
  <si>
    <t>PROYECTOR BUXUS 200 AS 300W LED:max 200 34000lm</t>
  </si>
  <si>
    <t>PUNTILLA CON CABEZA 4"</t>
  </si>
  <si>
    <t>RECHAZO DE ZARANDA</t>
  </si>
  <si>
    <t>RED DOBLE CAP 100 USUARIOS H=7.50</t>
  </si>
  <si>
    <t>RED TORRE VIGIA CON TOBOGAN TUBULAR 94 USUARIOS 6-12 AÑOS</t>
  </si>
  <si>
    <t>REDUCCIÓN 1 1/4" A 1 " PVC-PRESION</t>
  </si>
  <si>
    <t>REDUCCIÓN 1" A 1/2 " PVC-PRESION</t>
  </si>
  <si>
    <t>Rejilla Sumidero 30x40x6 TraficoPeatonal (3.500PSI)</t>
  </si>
  <si>
    <t xml:space="preserve">RESORTE 3" X 1/4 </t>
  </si>
  <si>
    <t>Revisión, limpieza física y virtual de servidor CCTV Campín</t>
  </si>
  <si>
    <t>Revisión, limpieza física y virtual de servidor sonido Estadio el Campin</t>
  </si>
  <si>
    <t>RIEL CORTINA XMT C16</t>
  </si>
  <si>
    <t>ROLLO DE CINTA MULTISEAL 15CMX10MTS</t>
  </si>
  <si>
    <t>ROLLO DE VINIPEL TRANSPARENTE CALIBRE 6 - 50CM X 500 ML</t>
  </si>
  <si>
    <t>Semilla Pasto Rye-grass**</t>
  </si>
  <si>
    <t>SERVICIO GALVANIZADO EN CALIENTE PARA TUBO</t>
  </si>
  <si>
    <t>SIKA IGOL DENSO 18 Kilos</t>
  </si>
  <si>
    <t>SIKA-1 IMPERMEABILIZANTE INTEG-MORTERO  (20Kg)**</t>
  </si>
  <si>
    <t>SIKAFIBER AD MICROFIBRA POLIPROP.REF.CONC. o Similar</t>
  </si>
  <si>
    <t>SIKASET L - ACELERANTE FRAGUADO, RESISTENCIA (5kg)</t>
  </si>
  <si>
    <t>SILLA PARA SALVAVIDAS EN POLIPROPILENO - ASTRAPOOL</t>
  </si>
  <si>
    <t>SISTEMA DE SEGURIDAD DE LIBERACION DE VACIO - STINGL-SR 500</t>
  </si>
  <si>
    <t>Soda Caustica Kilogramo</t>
  </si>
  <si>
    <t>Sonda Destapador de Cañería para Taladro mínimo 6 metros (Precio Max 150.000, incluye accesorios par</t>
  </si>
  <si>
    <t>Sopladora 16000 RPM para limpieza equipos electrónicos</t>
  </si>
  <si>
    <t>Soporte de piso tipo pedestal para extintor</t>
  </si>
  <si>
    <t>Succión y Disposición de Resíduos y Lodos Pozo Séptico</t>
  </si>
  <si>
    <t>Sulfato de Aluminio x Kilogramo</t>
  </si>
  <si>
    <t>SUM E INST LAVAMANOS EN L EN ACERO INOXIDABLE MEDIDAS 0,9X0,5X,92</t>
  </si>
  <si>
    <t>Sum.+ Inst de la plantilla en plotter de corte y aplicación pintura color negro serie 36 SIKA muro</t>
  </si>
  <si>
    <t>Suministro del transformador de pedestal tipo malla, 150 kva, 11400 / 208 -120v.</t>
  </si>
  <si>
    <t xml:space="preserve">SUMINISTRO E INSTALACIÓN DE TAPA CON MARCO EN LAMINA DE ALFAJOR DE 1*1/8 MM Y 0.45 m2, CON BISAGRA </t>
  </si>
  <si>
    <t>Suministro e instalación Señalizacion perimetral piscinas</t>
  </si>
  <si>
    <t>Switch PoE+ 16 canales</t>
  </si>
  <si>
    <t>TABLA DE MADERA PINO  CARIBE 24CM X 2CM 3MT</t>
  </si>
  <si>
    <t xml:space="preserve">TABLERO PANEL SIST. ILUMINACION 8 CIRCUITOS </t>
  </si>
  <si>
    <t xml:space="preserve">Taladro percutor de 780 watt con dos adaptadores </t>
  </si>
  <si>
    <t>TALADRO PERCUTOR INALÁMBRICO DE 1/2 PULGADA</t>
  </si>
  <si>
    <t>Tee Presión PVC - Ø6"</t>
  </si>
  <si>
    <t>TELA  VERDE LONA CERRAMIENTO</t>
  </si>
  <si>
    <t>TELA POLIESTER ROLLO 100 M2 (30 gr/m2)</t>
  </si>
  <si>
    <t>Tornillo autoperforante punta broca cabeza Hexagonal 1” Cantidad 1 Paquete X 100 unidades</t>
  </si>
  <si>
    <t>Tornillo autoperforante punta broca cabeza Hexagonal 8X½” Cantidad 1 Paquete X 100 unidades</t>
  </si>
  <si>
    <t>Tornillo autoperforante punta broca cabeza Hexagonal 8X¾” Cantidad 1 Paquete X 100 unidades</t>
  </si>
  <si>
    <t>Tornillo autoperforante punta broca cabeza plana 6X¾” Cantidad 2 Paquetes X 100 unidades</t>
  </si>
  <si>
    <t>Tornillo autoperforante punta broca cabeza plana 8X½” Cantidad 2 Paquetes X 100 unidades</t>
  </si>
  <si>
    <t>TORNILLO CARRIAJE 21/2"X1/4" ZINCADO</t>
  </si>
  <si>
    <t>Tornillo Lámina Avellanado 8X½” Cantidad 1 Paquete X 100 unidades</t>
  </si>
  <si>
    <t>Tornillo Lámina Avellanado 8X1” Cantidad 1 Paquete X 100 unidades</t>
  </si>
  <si>
    <t>Tornillo Lámina Cabeza Pan 8 ¾” Cantidad 1 Paquete X 100 unidades</t>
  </si>
  <si>
    <t>Tornillo Lámina Cabeza Pan 8X½” Cantidad 1 Paquete X 100 unidades</t>
  </si>
  <si>
    <t>Tornillo Lámina Cabeza Pan 8X1” Cantidad 1 Paquete X 100 unidades</t>
  </si>
  <si>
    <t>TORRE CON DESLIZADERO Y RED PASADIZO Y MURO DE ESCALAR CAP 18 USUARIOS 2-10 AÑOS</t>
  </si>
  <si>
    <t>TORRE DESLIZADERO ESCALERA MURO DE ESCALAR CAP 25 USUARIOS 2-10 AÑOS</t>
  </si>
  <si>
    <t>TORRE DESLIZADERO MURO CAP 10 USUARIOS 2-10 AÑOS</t>
  </si>
  <si>
    <t>TORRE DOBLE DESLIZADERO ESCALERA MURO DE ESCALAR PASADIZO CAP 20 USUARIOS 2-10 AÑOS</t>
  </si>
  <si>
    <t>TORRE DOBLE, PASADIZO, DOBLE DESLIZADERORO, MURO DE ESCALAR, ESCALERA, RED CAP 35 USUARIOS 2-10 AÑOS</t>
  </si>
  <si>
    <t>TORRE RED, DOBLE DESLIZADERO MURO DE ESCALAR PASADIZO ESCALERA CAP 30 USUARIOS 2-10 AÑOS</t>
  </si>
  <si>
    <t xml:space="preserve">TORRE, DOBLE DESLIZADERO, PASADIZO ESCALERA MURO CAP 24 USUARIOS 2-10 AÑOS </t>
  </si>
  <si>
    <t>0101596-1</t>
  </si>
  <si>
    <t xml:space="preserve">TRIPLEX ARAUCO 2.44x1.22  4mm </t>
  </si>
  <si>
    <t>TUBO ACERO ESTR. GALV. 2" E=3.0 MM SIN ROSCA 6 ML A-500</t>
  </si>
  <si>
    <t>TUBO ACERO ESTR. GALV. 4" E=4.0 MM SIN ROSCA 6 ML A-500</t>
  </si>
  <si>
    <t>TUBO ACERO ESTR. NEGRA Ø1 1/2" E=3.0 MM 6 ML A-500</t>
  </si>
  <si>
    <t>TUBO ACERO ESTR. NEGRO 4" E=3.0 MM SIN ROSCA 6 ML A-500</t>
  </si>
  <si>
    <t>TUBO ACERO ESTR. NEGRO 4" E=4.0 MM SIN ROSCA 6 ML A-500</t>
  </si>
  <si>
    <t>TUBO CERR  NEGRO 2" ( 2,00 MM)</t>
  </si>
  <si>
    <t>UNION DE 6" PVC-PRESION</t>
  </si>
  <si>
    <t>Unión de Reparación  PVC Deslizante de ½”</t>
  </si>
  <si>
    <t>Unión de Reparación  PVC Deslizante de 1”</t>
  </si>
  <si>
    <t>Unión de Reparación  PVC Deslizante de 1½”</t>
  </si>
  <si>
    <t>Unión de Reparación  PVC Deslizante de 2”</t>
  </si>
  <si>
    <t>Unión de Reparación  PVC Presión de 1 ½”</t>
  </si>
  <si>
    <t xml:space="preserve">Unión de Reparación  PVC Presión de 1"  </t>
  </si>
  <si>
    <t>Unión de Reparación  PVC Presión de 2"</t>
  </si>
  <si>
    <t>Unión de Reparación PVC Presión de ½”</t>
  </si>
  <si>
    <t>Unión de Universal  PVC-AF de ½”</t>
  </si>
  <si>
    <t>Unión de Universal  PVC-AF de 1”</t>
  </si>
  <si>
    <t>Unión de Universal  PVC-AF de 1½”</t>
  </si>
  <si>
    <t>Unión de Universal  PVC-AF de 2”</t>
  </si>
  <si>
    <t>UNION PVC  1 1/2"  PRESION S/NORMA ICONTEC</t>
  </si>
  <si>
    <t>UNION PVC 1 1/4" PRESIÓN S/NORMA ICONTEC</t>
  </si>
  <si>
    <t>UNIVERSAL DE 1 ¼" PVC-PRESION</t>
  </si>
  <si>
    <t>UNIVERSAL DE 1 ½" PVC-PRESION</t>
  </si>
  <si>
    <t>UNIVERSAL DE 3" PVC-PRESION</t>
  </si>
  <si>
    <t>UNIVERSAL DE 4" PVC-PRESION</t>
  </si>
  <si>
    <t>VALLA ESPECIAL 6X3 - SOLO LAMINA Y BANNER</t>
  </si>
  <si>
    <t xml:space="preserve">VALLA TIPO A DIRECCIONAL EN MADERA PARA SENDEROS ECOLOGICOS </t>
  </si>
  <si>
    <t xml:space="preserve">VALLA TIPO B PANEL DE BIENVENIDA EN MADERA PARA SENDEROS ECOLOGICOS </t>
  </si>
  <si>
    <t xml:space="preserve">VALLA TIPO C-1 INTERPRETATIVA EN MADERA PARA SENDEROS ECOLOGICOS </t>
  </si>
  <si>
    <t xml:space="preserve">VALLA TIPO C-2 INTERPRETATIVA EN MADERA PARA SENDEROS ECOLOGICOS </t>
  </si>
  <si>
    <t>Válvula Institu. Sanitario Antivandalica Ref.75127 tipo push</t>
  </si>
  <si>
    <t>VALVULA MARIPOSA TIPO WAFER ACERO 6"</t>
  </si>
  <si>
    <t>VARILLA DE COBRE 5/8" x 2.40 M</t>
  </si>
  <si>
    <t>VARILLA LISA DE 3/4"(A-36) Igual a 000023 HIERRO A-36 Liso/Rect  3/4"</t>
  </si>
  <si>
    <t>Velcro enrollo para instalaciones eléctricas</t>
  </si>
  <si>
    <t>F. OTROS COSTOS DIRECTOS OPERACIONALES: CAMPAMENTO, CERRAMIENTOS, VIGILANCIA, ETC. Y OTROS GASTOS</t>
  </si>
  <si>
    <t>F. SUMINISTROS Y OTROS ELEMENTOS: CAMPAMENTO, CERRAMIENTOS, VIGILANCIA, ETC. Y OTROS GASTOS</t>
  </si>
  <si>
    <t xml:space="preserve">IV. SUBTOTAL DE PERSONAL Y COSTOS DIRECTOS OPERACIONALES </t>
  </si>
  <si>
    <t xml:space="preserve">Se diligencia manual según proceso </t>
  </si>
  <si>
    <t>Tomar dato manualmente de la hoja resumen</t>
  </si>
  <si>
    <t>FECHA DE INICIO</t>
  </si>
  <si>
    <t>FECHA FINAL</t>
  </si>
  <si>
    <t>suministro +instalación 1000 m cable control e interconexión</t>
  </si>
  <si>
    <t xml:space="preserve">CONSTRUCCIÓN DE POZO DE MONITOREO ASTM D5092-04 (7m profundidad) (Medición de VOC´s in situ) </t>
  </si>
  <si>
    <t>ENSAYO AGUA: Naftaleno, Benzo(a)antraceno, Benzo(a)pireno, Benzo(b)fluoranteno, Benzo(k)fluoranteno</t>
  </si>
  <si>
    <t xml:space="preserve">ENSAYO AGUA:  BTEX (Benceno, Tolueno, Etilbenceno y Xilenos) </t>
  </si>
  <si>
    <t xml:space="preserve">PRUEBAS SLUG ASTM D4044 / D4044M-15 </t>
  </si>
  <si>
    <t>Tornillo Lámina Avellanado 6X¾” Paquete X 100 ud</t>
  </si>
  <si>
    <t xml:space="preserve">suministro e instalacion de planta ELÉCTRICA 630 KVA 440 </t>
  </si>
  <si>
    <t xml:space="preserve">SUMINISTRO DE FUSIBLE TIPO HH DE 16 AMP </t>
  </si>
  <si>
    <t>DL3-Luminaria tipo cilindroPCB FORTIMO 12W 4000K</t>
  </si>
  <si>
    <t>DRX240 - Driver de ULP150  para LED 240W de 6.3</t>
  </si>
  <si>
    <t>Módulo cronómetro didáctico (suministro+instalacion)</t>
  </si>
  <si>
    <t>Juego Panel de Escalada Inclinado +8años Cap:2 (suministro+instalacion)</t>
  </si>
  <si>
    <t>Juego Postes Balanceantes mas 6años Cap: 1 (suministro+instalacion)</t>
  </si>
  <si>
    <t>Juego Paneles de Salto mas 8años Cap: 1 (suministro+instalacion)</t>
  </si>
  <si>
    <t>Juego Salto Vertical mas 6años Cap: 1 (suministro+instalacion)</t>
  </si>
  <si>
    <t>Juego Arco Suspendido mas 8años Cap: 4 (suministro+instalacion)</t>
  </si>
  <si>
    <t>Juego Torre con Rampa de escalar mas 8años Cap: 4 (suministro+instalacion)</t>
  </si>
  <si>
    <t>Juego de Obstáculo en Tunel mas 8años Cap: 1 (suministro+instalacion)</t>
  </si>
  <si>
    <t>Juego Pasalera Tambaleante mas 6años Cap: 1 (suministro+instalacion)</t>
  </si>
  <si>
    <t>Juego Ondas de Equilibrio mas 6años Cap: 4 (suministro+instalacion)</t>
  </si>
  <si>
    <t>Modulo Informativo de Ejercicios (suministro+instalacion)</t>
  </si>
  <si>
    <t>Juego Estructura Trepa mas 6años Cap: 7 (suministro+instalacion)</t>
  </si>
  <si>
    <t>Juego Cinta de Equilibrio mas 6años Cap: 2 (suministro+instalacion)</t>
  </si>
  <si>
    <t>Estación Para Remo (suministro+instalacion)</t>
  </si>
  <si>
    <t>Estación Elíptica (suministro+instalacion)</t>
  </si>
  <si>
    <t>Estación Mariposa (suministro+instalacion)</t>
  </si>
  <si>
    <t>Estación para Abdominales (suministro+instalacion)</t>
  </si>
  <si>
    <t>Estación Prensa de Miembros Inferiores (suministro+instalacion)</t>
  </si>
  <si>
    <t>Estación para Sentadillas (suministro+instalacion)</t>
  </si>
  <si>
    <t>Estación para Abductor de Muslo (suministro+instalacion)</t>
  </si>
  <si>
    <t>Estación Banco de Abdominales (suministro+instalacion)</t>
  </si>
  <si>
    <t>Estación para pectorales, Biceps y Espalda (suministro+instalacion)</t>
  </si>
  <si>
    <t>Estación de caminata aerea (suministro+instalacion)</t>
  </si>
  <si>
    <t>Estación Pendulo y Twist para abdomen y espalda (suministro+instalacion)</t>
  </si>
  <si>
    <t>Estación Prensa de Triceps (suministro+instalacion)</t>
  </si>
  <si>
    <t>Estación Prensa de Pecho (suministro+instalacion)</t>
  </si>
  <si>
    <t>Estación Prensa de Hombro (suministro+instalacion)</t>
  </si>
  <si>
    <t>Estación para tronco superior (suministro+instalacion)</t>
  </si>
  <si>
    <t>Estación para Biceps (suministro+instalacion)</t>
  </si>
  <si>
    <t>Estación Rotación de Pelvis (suministro+instalacion)</t>
  </si>
  <si>
    <t>Estación para Abdomen, Oblicuos y espalda Twister (suministro+instalacion)</t>
  </si>
  <si>
    <t>Estación Rotación Brazos (suministro+instalacion)</t>
  </si>
  <si>
    <t>Estación Rueda de Hombro (suministro+instalacion)</t>
  </si>
  <si>
    <t>Modulo Bicicleta Estatica (suministro+instalacion)</t>
  </si>
  <si>
    <t>Estación Remo Bajo (suministro+instalacion)</t>
  </si>
  <si>
    <t>Estación para muslos y pantorrilla Step (suministro+instalacion)</t>
  </si>
  <si>
    <t>Estación Banco de Press (suministro+instalacion)</t>
  </si>
  <si>
    <t>Estación Extensor de Muslo (suministro+instalacion)</t>
  </si>
  <si>
    <t>Modulo Kit Boxing (suministro+instalacion)</t>
  </si>
  <si>
    <t xml:space="preserve">Valla Totem dos caras H=3.00m  X 1.00m </t>
  </si>
  <si>
    <t xml:space="preserve">Luminaria MILLENIUM de 40W (2700-6500)K, </t>
  </si>
  <si>
    <t xml:space="preserve">Luminaria MILLENIUM de 70W (2700-6500)K,      </t>
  </si>
  <si>
    <t>T CIELO RASO PVC BLANCO BRILLANTE (2.70 ml)</t>
  </si>
  <si>
    <t>Escalador de Arbol (sum.) Juego M-3**</t>
  </si>
  <si>
    <t>DIFERENCIAL DE PRESION Y SENSOR DE HUMEDAD</t>
  </si>
  <si>
    <t>Referencia</t>
  </si>
  <si>
    <t>Grupo</t>
  </si>
  <si>
    <t>Proveedor</t>
  </si>
  <si>
    <t>INST. ELECTRICAS</t>
  </si>
  <si>
    <t>ALAMBRES</t>
  </si>
  <si>
    <t>CERCHAS,VIGAS, ANG, PERFILES</t>
  </si>
  <si>
    <t>ACEROS,HIERROS/MALLAS,CERCHAS</t>
  </si>
  <si>
    <t>MORTEROS LISTOS</t>
  </si>
  <si>
    <t>ACCESORIOS HIDROSANITARIOS</t>
  </si>
  <si>
    <t>ENCHAPES,PISOS,ALFOMBRAS,PAPEL</t>
  </si>
  <si>
    <t>ACEROS Y HIERROS</t>
  </si>
  <si>
    <t>IMPERMEABIL.,ADITIVOS,QUIMICOS</t>
  </si>
  <si>
    <t>LAMINAS PLATINAS</t>
  </si>
  <si>
    <t>MOBILIARIO URBANO Y SEÑALIZAC.</t>
  </si>
  <si>
    <t>PLATINAS, TUBOS ESTRUCTU</t>
  </si>
  <si>
    <t>PERFILES Y DIVISIONES</t>
  </si>
  <si>
    <t>APARATOS ELECTRICOS</t>
  </si>
  <si>
    <t>AGREGADOS</t>
  </si>
  <si>
    <t>TUBERIA</t>
  </si>
  <si>
    <t>SUELDOS Y JORNALES</t>
  </si>
  <si>
    <t>AGREGADOS CONCRETOS Y MORTEROS</t>
  </si>
  <si>
    <t>VARIOS</t>
  </si>
  <si>
    <t>APARATOS</t>
  </si>
  <si>
    <t>CONCRETOS</t>
  </si>
  <si>
    <t>EQUIPOS PARA COCINA</t>
  </si>
  <si>
    <t>FERRETERIA</t>
  </si>
  <si>
    <t>BLOQUE BOGOTA</t>
  </si>
  <si>
    <t>CUBIERTAS</t>
  </si>
  <si>
    <t>MURO VIDRIO</t>
  </si>
  <si>
    <t>VIDRIOS Y ESPEJOS</t>
  </si>
  <si>
    <t>PREFABRICADOS CONCRETO</t>
  </si>
  <si>
    <t>LADRILLO BOGOTA</t>
  </si>
  <si>
    <t>MUROS YESO</t>
  </si>
  <si>
    <t>LADRILLO PRENSADO LIVIANO</t>
  </si>
  <si>
    <t>EQUIPO ALQUILER Y MAQUINARIA</t>
  </si>
  <si>
    <t>MOLDURAS</t>
  </si>
  <si>
    <t>EQUIPO DE SEGURIDAD INDUSTRIAL</t>
  </si>
  <si>
    <t>FIBRA DE VIDRIO</t>
  </si>
  <si>
    <t>CIELO RASOS</t>
  </si>
  <si>
    <t>LAMINAS</t>
  </si>
  <si>
    <t>CUBIERTAS Y ACCESORIOS</t>
  </si>
  <si>
    <t>MADERAS</t>
  </si>
  <si>
    <t>INST. HIDRAUL/SANIT. Y LAMINAS</t>
  </si>
  <si>
    <t>PISOS  Y GUARDAESCOBAS</t>
  </si>
  <si>
    <t>TARIFAS Y SERVICIOS</t>
  </si>
  <si>
    <t>ACCESORIOS CUBIERTA</t>
  </si>
  <si>
    <t>TUBERIA SUBT,REJILLAS,SUMIDER.</t>
  </si>
  <si>
    <t>BLOQUES Y LADRILLOS</t>
  </si>
  <si>
    <t>Alfombra</t>
  </si>
  <si>
    <t>PINTURAS</t>
  </si>
  <si>
    <t>Pisos</t>
  </si>
  <si>
    <t>GRIFERIAS,APARATOS,ACCESORIOS</t>
  </si>
  <si>
    <t>LAMPARAS</t>
  </si>
  <si>
    <t>Enchapes</t>
  </si>
  <si>
    <t>Enchapes y Pisos</t>
  </si>
  <si>
    <t>REJILLAS</t>
  </si>
  <si>
    <t>EQUIPOS DE AIRE</t>
  </si>
  <si>
    <t>Calentadores</t>
  </si>
  <si>
    <t>T.V.</t>
  </si>
  <si>
    <t>ASCENSORES Y ESCALADORES</t>
  </si>
  <si>
    <t>EQUIPOS PRESION Y BOMBAS</t>
  </si>
  <si>
    <t>CITOFONIA</t>
  </si>
  <si>
    <t>Campanas</t>
  </si>
  <si>
    <t>TUBERIA HIDROSANITARIA</t>
  </si>
  <si>
    <t>Lavaplatos, Pocetas,Lavaderos</t>
  </si>
  <si>
    <t>CORTACIRCUITOS</t>
  </si>
  <si>
    <t>HERRAMIENTA</t>
  </si>
  <si>
    <t>FERRETERIA Y HERRAMIENTAS</t>
  </si>
  <si>
    <t>INST. DE GAS</t>
  </si>
  <si>
    <t>GRIFERIA</t>
  </si>
  <si>
    <t>ACCESORIOS</t>
  </si>
  <si>
    <t>SUELDOS JORNALES Y CUADRILLAS</t>
  </si>
  <si>
    <t>CABLES</t>
  </si>
  <si>
    <t>COMBUSTIBLES</t>
  </si>
  <si>
    <t>ADITIVOS Y QUIMICOS</t>
  </si>
  <si>
    <t>IMPERMEABILIZANTES</t>
  </si>
  <si>
    <t>ASFALTO</t>
  </si>
  <si>
    <t>CADENERO 1 - SIN PREST.</t>
  </si>
  <si>
    <t>YESO</t>
  </si>
  <si>
    <t>CADENERO 2 - SIN PREST.</t>
  </si>
  <si>
    <t>Estufas</t>
  </si>
  <si>
    <t>CAJAS, ARMARIOS, TABLEROS</t>
  </si>
  <si>
    <t>INSTALACIONES HOSPITALARIAS</t>
  </si>
  <si>
    <t>PREFABRICADOS</t>
  </si>
  <si>
    <t>REGISTROS Y CHEQUES</t>
  </si>
  <si>
    <t>TUBOS</t>
  </si>
  <si>
    <t>CIELORASOS</t>
  </si>
  <si>
    <t>PUERTAS</t>
  </si>
  <si>
    <t>FORMALETA</t>
  </si>
  <si>
    <t>PAVIMENTOS</t>
  </si>
  <si>
    <t>Cocinas Integrales</t>
  </si>
  <si>
    <t>PERFILES</t>
  </si>
  <si>
    <t>PUERTAS Y VENTANAS ALUM Y LAM</t>
  </si>
  <si>
    <t>VENTANERIA</t>
  </si>
  <si>
    <t>Vinilos</t>
  </si>
  <si>
    <t>Barniz</t>
  </si>
  <si>
    <t>Bases</t>
  </si>
  <si>
    <t>Esmaltes</t>
  </si>
  <si>
    <t>AISLAMIENTOS</t>
  </si>
  <si>
    <t>PASAMANOS</t>
  </si>
  <si>
    <t>ACCESORIOS TUBERIA SUBTERRANEA</t>
  </si>
  <si>
    <t>CERRADURAS Y HERRAJES</t>
  </si>
  <si>
    <t>SISTEMAS VENTILACION</t>
  </si>
  <si>
    <t>CERRAMIENTOS</t>
  </si>
  <si>
    <t>JARDINERIA Y GRAMAS</t>
  </si>
  <si>
    <t>MORTEROS</t>
  </si>
  <si>
    <t>Guardaescobas</t>
  </si>
  <si>
    <t>ENSAYOS DE LABORATORIO</t>
  </si>
  <si>
    <t>LADRILLO MEDELLIN</t>
  </si>
  <si>
    <t>MALLAS ELECTROSOLDADAS</t>
  </si>
  <si>
    <t>ALFAJIAS</t>
  </si>
  <si>
    <t>BLOQUE MEDELLIN</t>
  </si>
  <si>
    <t>CABLEADO ESTRUCTURADO</t>
  </si>
  <si>
    <t>FLETES</t>
  </si>
  <si>
    <t>SANITARIO  BLANCO TAZA REDONDA ACUAPLUS</t>
  </si>
  <si>
    <t>PLANTAS ELECTRICAS</t>
  </si>
  <si>
    <t>EQUIPOS DE COMPACTACION</t>
  </si>
  <si>
    <t>EQUIPOS DE EXCAVACION</t>
  </si>
  <si>
    <t>PREFABRICADOS METALICOS</t>
  </si>
  <si>
    <t>OTROS PREFABRICADOS</t>
  </si>
  <si>
    <t>DRYWALL</t>
  </si>
  <si>
    <t>MEDIDORES</t>
  </si>
  <si>
    <t>ELEMENTOS DE SEGURIDAD</t>
  </si>
  <si>
    <t>METALICOS</t>
  </si>
  <si>
    <t>MOBILIARIO PARQUES</t>
  </si>
  <si>
    <t>PERFILERIA</t>
  </si>
  <si>
    <t>TARIFAS PROFESIONALES</t>
  </si>
  <si>
    <t>MUEBLES Y CLOSETS</t>
  </si>
  <si>
    <t>EQUIPOS ESPECIALES</t>
  </si>
  <si>
    <t>PRELIMINARES</t>
  </si>
  <si>
    <t>BREAKER INDUSTRIAL 100/125/150 A  CDRC Cometas</t>
  </si>
  <si>
    <t>Rocio, escarcha jade florida (Aptenia cordifolia)</t>
  </si>
  <si>
    <t>ARBOLES Y PLANTAS</t>
  </si>
  <si>
    <t>Impermeabilizacion manto bicapa 3+3 mm ultima capa con inhibidor de raiz + mano de obra y transporte</t>
  </si>
  <si>
    <t>Bandeja contenedora techos verdes elaborada en polietileno alta dencidad 50*50cm, geotextil interno</t>
  </si>
  <si>
    <t>Membrana de drenaje (PEAD)</t>
  </si>
  <si>
    <t>Carretón, trebol blanco enano (Trifolium repens)</t>
  </si>
  <si>
    <t>Diente de leon (Taraxacum officinale)</t>
  </si>
  <si>
    <t>Lengua de Vaca (Rumex Crispus)</t>
  </si>
  <si>
    <t>Clavellina (Dianthus deltoides)</t>
  </si>
  <si>
    <t>Calanchoe pumila (Kalanchoe brevicaulis)</t>
  </si>
  <si>
    <t>Repolla (Echeveria Elegans)</t>
  </si>
  <si>
    <t xml:space="preserve">Sistema de riego por goteo automatizado </t>
  </si>
  <si>
    <t>Mantenimiento (Deshierbe, poda hojas-flores marchitas, fertilizacion, control plagas, resiembra,etc)</t>
  </si>
  <si>
    <t>GRAMAS SINTETICAS</t>
  </si>
  <si>
    <t>GEOMALLA BIAXIAL 30X30</t>
  </si>
  <si>
    <t>Luminaria SLCS marca GDS Lighting</t>
  </si>
  <si>
    <t>Luminaria MAXIMO M marca GDS Lighting</t>
  </si>
  <si>
    <t>Luminaria SLCS marca GDS Lighting (CONSUMO ENERGIA (W): 63,2w)</t>
  </si>
  <si>
    <t>LUMINARIA SLCS 24leds - V20 - 5724lm - 40,1W</t>
  </si>
  <si>
    <t>LUMINARIA SLCS 24leds - V14 - 5753lm - 40,2W</t>
  </si>
  <si>
    <t>LUMINARIA SLCS 24leds -  V20 - 8852lm - 63,1W</t>
  </si>
  <si>
    <t>LUMINARIA SLCM 4K_82.4W_11683lm_V20</t>
  </si>
  <si>
    <t>LUMINARIA S1MA 1 96leds - V20 - 17612lm - 127,6W</t>
  </si>
  <si>
    <t>LUMINARIA S1MA 1 96leds - V08 - 25586 - 192,4W</t>
  </si>
  <si>
    <t>PROYECTOR BUXUS 125leds - 40° - 17555lm - 150W</t>
  </si>
  <si>
    <t>PROYECTOR BUXUS 75leds - 40° - 13073lm - 105W</t>
  </si>
  <si>
    <t>LUMINARIA SLCS SW07-5,500 LUMENS 39w</t>
  </si>
  <si>
    <t>LUMINARIA SLCS V14-5,500 LUMENS-39 w</t>
  </si>
  <si>
    <t>LUMINARIA SLCS SW07-6,950 LUMENS - 52 w</t>
  </si>
  <si>
    <t>LUMINARIA SLCS V14:-8,700 LUMENS - 66 w</t>
  </si>
  <si>
    <t>LUMINARIA S1MB O MAXIMO M D3 FW</t>
  </si>
  <si>
    <t>PROYECTOR BUXUS 200 AS</t>
  </si>
  <si>
    <t>PROYECTOR BUXUS 200 25°</t>
  </si>
  <si>
    <t>PROYECTOR LUMINARIA TIPO PROYECTOR BUXUS 200 40°</t>
  </si>
  <si>
    <t>CODO NOVAFORT90° 160MM + TEE ALCAN 160 MM</t>
  </si>
  <si>
    <t>CODO NOVAFORT90° 200MM + TEE ALCAN 200 MM</t>
  </si>
  <si>
    <t>CODO NOVAFORT90° 250MM + TEE ALCAN 250 MM</t>
  </si>
  <si>
    <t>CODO NOVAFORT90° 315MM + TEE ALCAN 315 MM</t>
  </si>
  <si>
    <t>CURVA 4"</t>
  </si>
  <si>
    <t>SOLDADURA DE ARCO  6013</t>
  </si>
  <si>
    <t xml:space="preserve">REFLECTOR BUXUS 200 AS </t>
  </si>
  <si>
    <t>FACHADAS</t>
  </si>
  <si>
    <t>GUAYAS VERTICALES DE 3/8" (9mm)</t>
  </si>
  <si>
    <t>MATERAS EN CONCRETO (1.21*0.47*0.60)</t>
  </si>
  <si>
    <t>IPOMOEA PURPUREA</t>
  </si>
  <si>
    <t>PASIFLORA TRIPARTITA (CURUBA)</t>
  </si>
  <si>
    <t>SOLANUM LAXUM (MANTO DE MARIA)</t>
  </si>
  <si>
    <t>JUEGO TORRE TRES DESLIZADERO PANELES LUDICOS EDAD 3-12 AÑOS CAP 10 USUARIOS (suministro+instalación)</t>
  </si>
  <si>
    <t>JUEGO PRIMERA INFANCIA CASITA MUSICAL EDAD 1-8 AÑOS CAP 10 USUARIOS</t>
  </si>
  <si>
    <t>JUEGO MUELLE DOBLE TOPE AMORTIGUANTE EDAD 5-12 AÑOS CAP 2 USUARIOS</t>
  </si>
  <si>
    <t>JUEGO PANEL MUSICAL PIANO EDAD 1-7 AÑOS CAP 1 USUARIO</t>
  </si>
  <si>
    <t>MODULO EN CONCRETO TIPO SILLA ARBOL (suministro+instalación)</t>
  </si>
  <si>
    <t>MODULO EN CONCRETO TIPO BICICLETERO CON PANEL DE INFORMACIÓN (suministro+instalación)</t>
  </si>
  <si>
    <t>MODULO EN CONCRETO TIPO BICICLETERO CON ESPACIO PARA PLANTA (suministro+instalación)</t>
  </si>
  <si>
    <t>BANCA WPC CON PANEL DE INFORMACIÓN (suministro+instalación)</t>
  </si>
  <si>
    <t>MODULO EN CONCRETO MESA DE 2 OCUPACIONES (suministro+instalación)</t>
  </si>
  <si>
    <t>MODULO EN CONCRETO MESA DE 4 OCUPACIONES (suministro+instalación)</t>
  </si>
  <si>
    <t>MODULO EN CONCRETO TIPO MATERA (suministro+instalación)</t>
  </si>
  <si>
    <t>MODULO EN CONCRETO DISEÑO SILLA Y MATERA BAJA (suministro+instalación)</t>
  </si>
  <si>
    <t>MODULO EN CONCRETO DISEÑO SILLA Y MATERA MEDIA (suministro+instalación)</t>
  </si>
  <si>
    <t>MODULO EN CONCRETO DISEÑO SILLA Y MATERA ALTA (suministro+instalación)</t>
  </si>
  <si>
    <t>CASILLERO METÁLICO PARA ALMACENAMIENTO (suministro+instalación)</t>
  </si>
  <si>
    <t>Cobertor para piscina x M2 (Suministro)</t>
  </si>
  <si>
    <t>Enrolladores para Cobertor de piscina (Suministro)</t>
  </si>
  <si>
    <t>Luminaria Tipo Led características de iluminación de vía - DigiStreet Mini BGP761 LED55/740 42W (sum</t>
  </si>
  <si>
    <t>Luminaria Tipo Led características de iluminación de vía - DigiStreet Mini BGP761 LED90/740 69W (sum</t>
  </si>
  <si>
    <t>Luminaria Tipo Led características de iluminación de vía - DigiStreet Mini BGP761 LED119/740 92W (su</t>
  </si>
  <si>
    <t>Luminaria Tipo Led características de iluminación de vía - DigiStreet Mini BGP761 LED100/740 77W (su</t>
  </si>
  <si>
    <t>Luminaria Tipo Led características de iluminación de vía - DigiStreet Mini BGP761 LED100/740 99W (su</t>
  </si>
  <si>
    <t>Luminaria Tipo Led características de iluminación de vía - DigiStreet Mini BGP761 LED149/740 115W (s</t>
  </si>
  <si>
    <t>Luminaria Tipo Led características de iluminación de vía - DigiStreet Mini BGP761 LED170/740 131W (s</t>
  </si>
  <si>
    <t>Luminaria Tipo Led características de iluminación de vía - DigiStreet Mini BGP761 LED220/740 169W (s</t>
  </si>
  <si>
    <t>Luminaria Tipo Led características de iluminación de vía - DigiStreet Mini BGP761 LED240/740 185W (s</t>
  </si>
  <si>
    <t>Luminaria Tipo Led características de iluminación de vía - DigiStreet Mini BGP761 LED280/740 215W (s</t>
  </si>
  <si>
    <t>Luminaria Tipo Led características de iluminación de vía - DigiStreet Mini BGP761 LED300/740 231W (s</t>
  </si>
  <si>
    <t>Luminaria Tipo Led características de iluminación de vía - DigiStreet Mini BGP761 LED320/740 246W (s</t>
  </si>
  <si>
    <t>Luminaria Tipo Led características de iluminación de vía - DigiStreet Mini BGP761 LED360/740 277W (s</t>
  </si>
  <si>
    <t>Luminaria Tipo Led características de iluminación de campos deportivas - Arena vision BVP428 1780/95</t>
  </si>
  <si>
    <t>Luminaria Tipo Led características de iluminación de áreas deportivas - SportStar BVP621 1028/730 90</t>
  </si>
  <si>
    <t>Luminaria Tipo Led características de iluminación de áreas deportivas - SportStar BVP621 925/757 750</t>
  </si>
  <si>
    <t>Luminaria Tipo Led características de iluminación de áreas deportivas - SportStar BVP621 740/757 600</t>
  </si>
  <si>
    <t>Luminaria Tipo Led características de iluminación de áreas deportivas - SportStar BVP621 555/757 450</t>
  </si>
  <si>
    <t>Luminaria Tipo Led características de iluminación de vía - PostTop 30NW (sum)</t>
  </si>
  <si>
    <t>Luminaria Tipo Led características de iluminación de parques - Uniurban 33W (sum)</t>
  </si>
  <si>
    <t>Luminaria Tipo Led características de iluminación de parques - Bollard (sum)</t>
  </si>
  <si>
    <t>Luminaria Tipo Led características de iluminación interior - Panel 60x60 (sum)</t>
  </si>
  <si>
    <t>Luminaria Tipo Led características de iluminación interior - Panel 30x120 (sum)</t>
  </si>
  <si>
    <t>Luminaria Tipo Led características de Reflectores - BVP150 100W (sum)</t>
  </si>
  <si>
    <t>Luminaria Tipo Led características de Reflectores - BVP150 150W (sum)</t>
  </si>
  <si>
    <t>Luminaria Tipo Led características de Reflectores - BVP150 200W (sum)</t>
  </si>
  <si>
    <t>Luminaria Tipo Led características de Reflectores - BVP431 50W (sum)</t>
  </si>
  <si>
    <t>Luminaria Tipo Led características de Reflectores - BVP431 70W (sum)</t>
  </si>
  <si>
    <t>Luminaria Tipo Led características de Reflectores - BVP431 100W (sum)</t>
  </si>
  <si>
    <t>Luminaria Tipo Led características de Reflectores - BVP431 120W (sum)</t>
  </si>
  <si>
    <t>Luminaria Tipo Led características de Reflectores - BVP431 150W (sum)</t>
  </si>
  <si>
    <t>Luminaria Tipo Led características de Reflectores - BVP431 200W (sum)</t>
  </si>
  <si>
    <t>Luminaria Tipo Led características de Reflectores - BVP433 345W (sum)</t>
  </si>
  <si>
    <t>Luminaria Tipo Led características de Reflectores - BVP433 380W (sum)</t>
  </si>
  <si>
    <t>Luminaria Tipo Led características de Iluminación Solar - BRP710 11W (sum)</t>
  </si>
  <si>
    <t>Luminaria Tipo Led características de Iluminación Solar - BRP710 17W (sum)</t>
  </si>
  <si>
    <t>Luminaria Tipo Led características de Iluminación Solar - BRP710 26W (sum)</t>
  </si>
  <si>
    <t>VARA ROLLIZA EUCALIPTO 10 cm L= 3.00 m</t>
  </si>
  <si>
    <t>SEÑAL TIPO C 2 + DISEÑO (SENDERO PICO DEL AGUILA)</t>
  </si>
  <si>
    <t>AVISOS Y VALLAS</t>
  </si>
  <si>
    <t>SEÑAL TIPO B + DISEÑO (SENDERO PICO DEL AGUILA)</t>
  </si>
  <si>
    <t>LUMINARIA HIGH BAY 8 PCB 640 W 64640 lm 6500 K, 30° Y/O 15° IP 66, CHIP MARCA SAMSUNG 120-277V</t>
  </si>
  <si>
    <t>ARENA PELDAR TIPO FLINT - CANCHA VOLEYPLAYA PLAZA DE TOROS</t>
  </si>
  <si>
    <t>RELLENO EN BASE GRANULAR RECICLADA</t>
  </si>
  <si>
    <t>AIREADOR DE 2HP TRIFASICO 220V / 440V, CON HELICE ALTA EFICIENCIA, CANASTA TODO EN POLIMERO</t>
  </si>
  <si>
    <t>Cinta Antideslizante A=50mm Negra-TraficoPeaton.-Roll</t>
  </si>
  <si>
    <t>PARED JAYA PLANA BLANCO 25 X 43</t>
  </si>
  <si>
    <t xml:space="preserve">Neopreno Banda a=20cmx 3/16" ** </t>
  </si>
  <si>
    <t xml:space="preserve">Motobomba Eyectora sumergible 1HP trif. </t>
  </si>
  <si>
    <t xml:space="preserve">TRANSFORMADOR 45kva - 11.4/208/120v-Dy5 Ocas-Sumerg </t>
  </si>
  <si>
    <t xml:space="preserve">DISPOSICION FINAL ASBESTO CEMENTO </t>
  </si>
  <si>
    <t>DESMONTE, PINTURA GENERAL Y ARREGLO, REPOSICION PIEZAS BIOSALUDABLES</t>
  </si>
  <si>
    <t>ENGRASE DE MAQUINAS MULTIFUERZA Y AJUSTE DE PIEZAS (MULTIFUNCIONAL TORRE A-4 Y A-6</t>
  </si>
  <si>
    <t>CABLE DE ALUMINIO 4/0 SERIE 800</t>
  </si>
  <si>
    <t>INSPECCION DE TUBERIA CON CCTV (ML)</t>
  </si>
  <si>
    <t>Retiro de conductor aéreo BT Desnudo o Pré-Reunido o conductores de telecomunicaciones</t>
  </si>
  <si>
    <t>LUMINARIA STILL LED PROYECTOR 240W</t>
  </si>
  <si>
    <t xml:space="preserve">LUMINARIA STILL LED PROYECTOR 480W 60° </t>
  </si>
  <si>
    <t xml:space="preserve">LUMINARIA STILL LED PROYECTOR 640W 60° </t>
  </si>
  <si>
    <t>LUMINARIA SPORTLED 400W</t>
  </si>
  <si>
    <t>LUMINARIA SPORTLED 1000W</t>
  </si>
  <si>
    <t>CESTA EXCREMENTO CANINO MODELO ITÁLICA (suministro+instalacion)</t>
  </si>
  <si>
    <t>CESTA SANECAN SICILIA (suministro+instalacion)</t>
  </si>
  <si>
    <t>CESTA SANECAN OLIMPIA (suministro+instalacion)</t>
  </si>
  <si>
    <t xml:space="preserve">JUEGO INTERACTIVO DE REALIDAD AUMENTADA EL CIRCUITO </t>
  </si>
  <si>
    <t>JUEGO INTERACTIVO DE REALIDAD AUMENTADA LAS CARRERAS</t>
  </si>
  <si>
    <t>JUEGO INTERACTIVO DE REALIDAD AUMENTADA BUSCA Y ENCUENTRA</t>
  </si>
  <si>
    <t xml:space="preserve">CAL VIVA  X KG </t>
  </si>
  <si>
    <t>POSTE METALICO DE 10M GALVANIZADO EN CALIENTE ACABADO EN PINTURA ELECTROESTATICA</t>
  </si>
  <si>
    <t>ANGULO 1 1/2"x 1/8"x 6m</t>
  </si>
  <si>
    <t>MALLA ESLABONADA CAL10 HUECO 2"</t>
  </si>
  <si>
    <t>TUBERIA GALVANIZADA CAL 2,5 DE 2'' X 6M</t>
  </si>
  <si>
    <t>TUBERIA GALVANIZADA CAL 2,5 DE 3'' X 6M</t>
  </si>
  <si>
    <t>JUEGO PRIMERA INFANCIA DOS TORRES DESLIZADERO ESCALERA PANELES LUDICOS EDAD 0,5- 6 AÑOS CAP 12 USUAR</t>
  </si>
  <si>
    <t>JUEGO DIABOLO RED ESCALERA MURO DE ESCALAR EDAD 2 A 12 AÑOS CAP 18 USUARIOS (suministro+instalación)</t>
  </si>
  <si>
    <t>JUEGO PRIMERA INFANCIA MURO INTERACTIVO DESLIZADERO EDAD 0,5-6 AÑOS CAP 12 USUARIOS (suministro+inst</t>
  </si>
  <si>
    <t>JUEGO TORRE DOBLE MURO DE ESCALAR DESLIZADERO TUBO PARA TREPAR ESCALERAS EDAD 3-12 AÑOS CAP 22 USUAR</t>
  </si>
  <si>
    <t>JUEGO PUENTE COLGANTE DOBLE DESLIZADERO PUENTE RAMPA MURO DE ESCALAR RED DE TREPA EDAD 3- 12 AÑOS CA</t>
  </si>
  <si>
    <t>JUEGO TRIPLE DESLIZADERO ESCALERA PANELES LUDICOS MURO DE ESCALAR EDAD 3-12 AÑOS CAP 19 USUARIOS (su</t>
  </si>
  <si>
    <t>JUEGO DOS TORRES DOBLE DESLIZADERO RED MUROS DE ESCALAR EDAD 2-12 AÑOS CAP 27 USUARIOS (suministro+i</t>
  </si>
  <si>
    <t>JUEGO KANOPE DESLIZADERO TIPO KAYAK ESCALERA COLGANTE H=5,20 MTS EDAD 3- 12 AÑOS CAP 24 USUARIOS (su</t>
  </si>
  <si>
    <t>JUEGO GRAN ESCALA BIIBOX TIROLESA, MUELLE, DELIZADERO MURO DE ESCALAR ELEMENTO ROTACION PUENTE COLGA</t>
  </si>
  <si>
    <t>JUEGO DESTREZAS IXO MURO DE ESCALAR EQUILIBRIO DESLIZADERO TUBO EDAD 6-14 AÑOS CAP 14 USUARIOS (sumi</t>
  </si>
  <si>
    <t>JUEGO DESTREZA MURO DE ESCALADA EDAD 6-14 AÑOS CAP 15 USUARIOS (suministro+instalación)</t>
  </si>
  <si>
    <t>MODULO PRIMERA INFANCIA PUENTE RED DELIZADERO ESCALERA PANELES LUDICOS EDAD 1-8 AÑOS CAP 21 USUARIOS</t>
  </si>
  <si>
    <t>MODULO TOBOGAN DESLIZADERO TRIPLE NIVEL PANELES MUSICALES EDAD 1-8 AÑOS CAP 23 USUARIOS (suministro+</t>
  </si>
  <si>
    <t>MODULO DINO PASADIZO ROTACION PUENTE EQUILIBRIO EDAD 3-12 AÑOS CAP 10 USUARIOS (suministro+instalaci</t>
  </si>
  <si>
    <t>JUEGO MUELLE BARCO VIKINGO EDAD 1-12 AÑOS CAP 8 USUARIOS (suministro+instalación)</t>
  </si>
  <si>
    <t>MODULO TOBOGAN DOBLE DESLIZADERO, TOBOGAN ESPIRAL MURO DE ESCALAR EDAD 3-12 AÑOS CAP 13 USUARIOS (su</t>
  </si>
  <si>
    <t>PUNTO ECOLOGICO DE SEGURIDAD 3 X 180 LITROS CON SEÑALIZACIÓN EN STIKER BLANCO, NEGRO Y VERDE (sumini</t>
  </si>
  <si>
    <t>CARCAZA BASE HUECA PARA SEÑAL URBANA ROTOMOLDEADA PEQUEÑA (suministro)</t>
  </si>
  <si>
    <t>CARCAZA BASE HUECA PARA SEÑAL URBANA ROTOMOLDEADA GRANDE (suministro)</t>
  </si>
  <si>
    <t>GIMNASIO CROSSFIT modular - A (suministro)</t>
  </si>
  <si>
    <t>GIMNASIO CROSSFIT modular - B (suministro)</t>
  </si>
  <si>
    <t>Luminaria Tipo Led características de iluminación de áreas deportivas - SportStar BVP621 LED1110/740</t>
  </si>
  <si>
    <t>Luminaria Tipo Led características de iluminación de áreas deportivas - SportStar BVP621 LED1110/757</t>
  </si>
  <si>
    <t xml:space="preserve">Luminaria Tipo Led características de iluminación de áreas deportivas - SportStar BVP621 LED922/857 </t>
  </si>
  <si>
    <t xml:space="preserve">Luminaria Tipo Led características de iluminación de áreas deportivas - SportStar BVP621 LED925/757 </t>
  </si>
  <si>
    <t xml:space="preserve">Luminaria Tipo Led características de iluminación de áreas deportivas - SportStar BVP621 LED857/730 </t>
  </si>
  <si>
    <t xml:space="preserve">Luminaria Tipo Led características de iluminación de áreas deportivas - SportStar BVP621 LED740/757 </t>
  </si>
  <si>
    <t xml:space="preserve">Luminaria Tipo Led características de iluminación de áreas deportivas - SportStar BVP621 LED740/740 </t>
  </si>
  <si>
    <t xml:space="preserve">Luminaria Tipo Led características de iluminación de áreas deportivas - SportStar BVP621 LED555/757 </t>
  </si>
  <si>
    <t xml:space="preserve">Luminaria Tipo Led características de iluminación de áreas deportivas - SportStar BVP621 LED555/740 </t>
  </si>
  <si>
    <t xml:space="preserve">Luminaria Tipo Led características de iluminación de áreas deportivas - SportStar BVP621 LED514/730 </t>
  </si>
  <si>
    <t>Luminaria Tipo Led características de iluminación de áreas deportivas - Tango BVP431 LED68/NW 120~27</t>
  </si>
  <si>
    <t>Luminaria Tipo Led características de iluminación de áreas deportivas - Tango BVP431 LED68/CW 120~27</t>
  </si>
  <si>
    <t>Luminaria Tipo Led características de iluminación de áreas deportivas - Tango BVP431 LED92/NW 120~27</t>
  </si>
  <si>
    <t>Luminaria Tipo Led características de iluminación de áreas deportivas - Tango BVP431 LED136/NW 120~2</t>
  </si>
  <si>
    <t>Luminaria Tipo Led características de iluminación de áreas deportivas - Tango BVP431 LED135/CW 120~2</t>
  </si>
  <si>
    <t>Luminaria Tipo Led características de iluminación de áreas deportivas - Tango BVP432 LED161/NW 120~2</t>
  </si>
  <si>
    <t>Luminaria Tipo Led características de iluminación de áreas deportivas - Tango BVP432 LED161/CW 120~2</t>
  </si>
  <si>
    <t>Luminaria Tipo Led características de iluminación de áreas deportivas - Tango BVP432 LED206/NW 120~2</t>
  </si>
  <si>
    <t>Luminaria Tipo Led características de iluminación de áreas deportivas - Tango BVP432 LED204/CW 120~2</t>
  </si>
  <si>
    <t>Luminaria Tipo Led características de iluminación de áreas deportivas - Tango BVP432 LED274/NW 120~2</t>
  </si>
  <si>
    <t>Luminaria Tipo Led características de iluminación de áreas deportivas - Tango BVP432 LED272/CW 120~2</t>
  </si>
  <si>
    <t>Luminaria Tipo Led características de iluminación de áreas deportivas - Tango BVP433 LED465/NW 120~2</t>
  </si>
  <si>
    <t>Luminaria Tipo Led características de iluminación de áreas deportivas - Tango BVP433 LED517/NW 120~2</t>
  </si>
  <si>
    <t>Luminaria Tipo Led características de iluminación de áreas deportivas - Slim Flood TF10-NW-G1-K-FL-8</t>
  </si>
  <si>
    <t>Luminaria Tipo Led características de iluminación de áreas deportivas - Slim Flood TF30-NW-G1-K-FL-8</t>
  </si>
  <si>
    <t>Luminaria Tipo Led características de iluminación de áreas deportivas - Slim Flood TF50-NW-G1-K-FL-8</t>
  </si>
  <si>
    <t>Luminaria Tipo Led características de iluminación de áreas deportivas - Slim Flood TF150-NW-G1-Y-FL-</t>
  </si>
  <si>
    <t>Luminaria Tipo Led características de iluminación de áreas deportivas - Slim Flood TF200-NW-G1-Y-FL-</t>
  </si>
  <si>
    <t>Luminaria Tipo Led características de iluminación de áreas deportivas - MINI FLOOD GEN3 BVP150 LED8/</t>
  </si>
  <si>
    <t>Luminaria Tipo Led características de iluminación de áreas deportivas - MINI FLOOD GEN3 BVP150 LED17</t>
  </si>
  <si>
    <t>Luminaria Tipo Led características de iluminación de áreas deportivas - MINI FLOOD GEN3 BVP150 LED25</t>
  </si>
  <si>
    <t>Luminaria Tipo Led características de iluminación de áreas deportivas - MINI FLOOD GEN3 BVP150 LED42</t>
  </si>
  <si>
    <t>Luminaria Tipo Led características de iluminación de áreas deportivas - ESSENTIAL FLOOD HP GEN3 BVP1</t>
  </si>
  <si>
    <t>SUBESTACION</t>
  </si>
  <si>
    <t>MUEBLES ACCESORIOS</t>
  </si>
  <si>
    <t>DOTACION GIMNASIOS CEFE EQUIPOS PARA CARDIO</t>
  </si>
  <si>
    <t>DOTACION GIMNASIOS CEFE</t>
  </si>
  <si>
    <t>DOTACION GIMNASIOS CEFE EQUIPOS PARA FUERZA</t>
  </si>
  <si>
    <t>CARPINTERIA METALICA</t>
  </si>
  <si>
    <t>MADERAMEN BALONCESTO AVALADO FIBA NIVEL 1, IHF-WSF-BWF-NCAA (SUM+INST)</t>
  </si>
  <si>
    <t>PISO EN ROLLO VOLEIBOL CERTIFICADO FIVB (SUM+INST)</t>
  </si>
  <si>
    <t>PLATAFORMA DE LEVANTAMIENTO DE PESAS 4x4 Ml CERTIFICACIÓN IWF SUELO DE MADERA ROBLE</t>
  </si>
  <si>
    <t>PISTA DE ESGRIMA EN ALUMINIO CERTIFICACIÓN FIE 17,00 X 1,50 Ml</t>
  </si>
  <si>
    <t>GEOSINTETICOS</t>
  </si>
  <si>
    <t>CARPINTERÍA DE MADERA</t>
  </si>
  <si>
    <t>Andamio Certificado Multidireccional (Módulo de 6 secciones de 1,20 mts de largo x 0.60 mts de anch)</t>
  </si>
  <si>
    <t>ADITIVOS. MORTEROS</t>
  </si>
  <si>
    <t>Geotextil-PP cinta Plana Separc - SueloT-2400 Propyweave</t>
  </si>
  <si>
    <t>PROFESIONAL CATEGORÍA 6 (E.G.3;E.E.1) - SIN PREST.</t>
  </si>
  <si>
    <t>ACTIVIDADES ESPECIALES</t>
  </si>
  <si>
    <t>MISCELANEA</t>
  </si>
  <si>
    <t>LAMINA COLD ROLLED Cal.16 1.22x2.44 M</t>
  </si>
  <si>
    <t>Vigilante Armado 24 Horas (VigilanciaObrasParques)</t>
  </si>
  <si>
    <t>TRANSPORTE</t>
  </si>
  <si>
    <t>INFESTACIONES</t>
  </si>
  <si>
    <t>PUENTES</t>
  </si>
  <si>
    <t>NINGUNO EN PARTICULAR</t>
  </si>
  <si>
    <t>RED CONTRA INCENDIO</t>
  </si>
  <si>
    <t>QUIMICOS CIMENTACION</t>
  </si>
  <si>
    <t>GASES/QUIMICOS</t>
  </si>
  <si>
    <t>SELLADOR  ETERNA A-53 (1/8) GAL</t>
  </si>
  <si>
    <t>PISCINAS</t>
  </si>
  <si>
    <t>VENTANERIA EN ALUMINIO</t>
  </si>
  <si>
    <t>AIRE ACONDICIONADO</t>
  </si>
  <si>
    <t>GRANITOS Y MARMOLINAS</t>
  </si>
  <si>
    <t>EQUIPOS MANTE. CANCHAS</t>
  </si>
  <si>
    <t>ACOPLE SANITARIO ½"X7/8" Con Registro PLASTICOL=40CM</t>
  </si>
  <si>
    <t>DISCO PARA PULIR MADERA VELCRO 5" GRANO 120</t>
  </si>
  <si>
    <t>CAUCHO GRANULADO SBR - No Incluye transporte al sitio</t>
  </si>
  <si>
    <t>ACABADOS</t>
  </si>
  <si>
    <t xml:space="preserve">PisoMaderaGranidillo(Pulido+sellado+lacado) A=0.12M; E=1.7MM. Sum+Ins </t>
  </si>
  <si>
    <t>AGUAS</t>
  </si>
  <si>
    <t>ELEMENTOS EN DESUSO</t>
  </si>
  <si>
    <t>ELEMENTOS DE ASEO</t>
  </si>
  <si>
    <t>ELEMENTOS DE PROTECCION LAGOS</t>
  </si>
  <si>
    <t>ORNAMENTACION FORJADO</t>
  </si>
  <si>
    <t>PILOTAJE</t>
  </si>
  <si>
    <t>EQUIPOS ATLETISMO</t>
  </si>
  <si>
    <t>luminaria  de empotrar kombic bright led d22mm  25w 2944lm</t>
  </si>
  <si>
    <t xml:space="preserve">NO USAR - CERTIFICACION RETIE Y RETILAP – SISTEMA ILUMINACIÓN ESTADIO EL CAMPIN. </t>
  </si>
  <si>
    <t>Empaque silicona unión garrafas Ekomuro</t>
  </si>
  <si>
    <t>Juego Torre deslizadero muro escalar tubo y red (suministro+instalacion) 3-12 años Cap 20 niños</t>
  </si>
  <si>
    <t>Columpio Inclusivo Doble Bebé 1-7años (suministro+instalacion)</t>
  </si>
  <si>
    <t>Juego Muelle Inclusivo Tortuga (suministro+instalacion) Desde 2 años Cap 1 niño</t>
  </si>
  <si>
    <t>Juego Musical Inclusivo Xilofono (suministro+instalacion) Desde 2 años Cap máx 2 niños</t>
  </si>
  <si>
    <t>Juego Musical Inclusivo Tambores (suministro+instalacion) Desde 2 años Cap max 2 niños</t>
  </si>
  <si>
    <t>EJERCITADOR BRAZOS DESCENDENTES - EQUIPO INCLUYENTE (SUMINISTRO)</t>
  </si>
  <si>
    <t>EJERCITADOR PECTORAL - EQUIPO INCLUYENTE (SUMINISTRO)</t>
  </si>
  <si>
    <t>EJERCITADOR MIEMBROS SUPERIORES - EQUIPO INCLUYENTE (SUMINISTRO)</t>
  </si>
  <si>
    <t>EJERCITADOR BRAZOS ASCENDENTE - EQUIPO INCLUYENTE (SUMINISTRO)</t>
  </si>
  <si>
    <t>EJERCITADOR DE PIERNAS - EQUIPO INCLUYENTE (SUMINISTRO)</t>
  </si>
  <si>
    <t>EJERCITADOR PANTORRILLA Y GLUTEOS - EQUIPO INCLUYENTE (SUMINISTRO)</t>
  </si>
  <si>
    <t>Baldosas elásticas tipo profesional para uso abierto y cerrado en canchas de Baloncesto</t>
  </si>
  <si>
    <t>CONCRETO 4000 PSI LANZADO</t>
  </si>
  <si>
    <t xml:space="preserve">BOMBA LANZADO DE CONCRETO </t>
  </si>
  <si>
    <t>CARCAMO EN CONCRETO 35X40cm L:100cm + REJILLA</t>
  </si>
  <si>
    <t>CARCAMO EN CONCRETO 25x40cm L:100cm + REJILLA</t>
  </si>
  <si>
    <t>POSTE METALICO H:11,60 M GALVANIZADO EN CALIENTE TRONCOCONICO OCTOGONAL</t>
  </si>
  <si>
    <t>SUMIDERO NS-47 + REJILLA EN CONCRETO</t>
  </si>
  <si>
    <t>RODADURA ASFÁLTICA MDC 19 E: 0.13 cm</t>
  </si>
  <si>
    <t>TRANSPORTE Y DISPOSICIÓN FINAL SUELOS CONTAMINADOS RESPEL</t>
  </si>
  <si>
    <t>RETIRO ESTRUCTURA METÁLICA CUBIERTA - SOLO USAR EN UDS</t>
  </si>
  <si>
    <t>PROFESIONAL ESPECIALISTA CONSTRUCCIÓN VELÓDROMOS CATEGORÍA 3A (E.G.8;E.E.5) - SIN PREST.</t>
  </si>
  <si>
    <t>PROFESIONAL ESPECIALISTA/COORDINADOR BIM CATEGORÍA 3B (E.G.8;E.E.5) - SIN PREST.</t>
  </si>
  <si>
    <t>PROFESIONAL ESPECIALISTA HIDROGEÓLOGO CATEGORÍA 3C (E.G.8;E.E.5) - SIN PREST.</t>
  </si>
  <si>
    <t>CONTADOR - SIN PREST.</t>
  </si>
  <si>
    <t>TRABAJADOR SOCIAL - SIN PREST.</t>
  </si>
  <si>
    <t>TOPÓGRAFO AUXILIAR - SIN PREST.</t>
  </si>
  <si>
    <t>TECNÓLOGO EN INGENIERÍA - SIN PREST.</t>
  </si>
  <si>
    <t>MAESTRO O INSPECTOR 1 CATEGORÍA 1 - SIN PREST.</t>
  </si>
  <si>
    <t>MAESTRO O INSPECTOR 2 CATEGORÌA 2  - SIN PREST.</t>
  </si>
  <si>
    <t>LABORATORISTA INSPECTOR - SIN PREST.</t>
  </si>
  <si>
    <t>OPERADOR DE EQUIPO - SIN PREST.</t>
  </si>
  <si>
    <t>OPERADOR AUXILIAR DE EQUIPO - SIN PREST.</t>
  </si>
  <si>
    <t xml:space="preserve">OFICIAL O INSPECTOR 2 - SIN PREST. </t>
  </si>
  <si>
    <t>LABORATORISTA AUXILIAR - SIN PREST.</t>
  </si>
  <si>
    <t>CONDUCTOR O MOTORISTA - SIN PREST.</t>
  </si>
  <si>
    <t>SECRETARIA 1 - SIN PREST.</t>
  </si>
  <si>
    <t>SECRETARIA 2 - SIN PREST.</t>
  </si>
  <si>
    <t>CELADOR - SIN PREST.</t>
  </si>
  <si>
    <t>DIGITADOR 1 - SIN PREST.</t>
  </si>
  <si>
    <t>DIGITADOR 2 - SIN PREST.</t>
  </si>
  <si>
    <t>ADMINISTRADOR - SIN PREST.</t>
  </si>
  <si>
    <t xml:space="preserve">ALMACENISTA - SIN PREST. </t>
  </si>
  <si>
    <t xml:space="preserve">OBRERO - SIN PREST. </t>
  </si>
  <si>
    <t>CRUCE DE VIA POR MEDIO DE PERFORACION DIRIGIDA CON TOPO O MISIL PARA ACOMETIDA ELECTRICA 4X6</t>
  </si>
  <si>
    <t>BLOQUE DE CEMENTO MACIZO 20X20X6 PERMEABLE GRIS</t>
  </si>
  <si>
    <t xml:space="preserve">ADAPTADOR CAMPANA DUCTO ELECTRICO </t>
  </si>
  <si>
    <t xml:space="preserve">TABLETA A 60 GRISES </t>
  </si>
  <si>
    <t>TABLETA A 60 OCRE</t>
  </si>
  <si>
    <t>Suministro Luminaria Tipo Schreder FLEXIA 17 w</t>
  </si>
  <si>
    <t>Suministro Luminaria tipo Schreder FLEXIA 39 w</t>
  </si>
  <si>
    <t xml:space="preserve">Suministro Luminaria tipo Schreder FLEXIA 62 w </t>
  </si>
  <si>
    <t xml:space="preserve">Suministro  Luminaria tipo Schreder AVENTO 71 w </t>
  </si>
  <si>
    <t>Cañuela prefabricada concreto H=10cm, B=30cm,</t>
  </si>
  <si>
    <t>POSTE METALICO TRONCOCONICO OCTOGONAL DE 14 METROS ET211, DIAMETRO BASE 450mm Y DIAMETRO CIMA 140mm,</t>
  </si>
  <si>
    <t xml:space="preserve">CRUCETAS METALICAS FABRICADAS EN  ANGULO DE 4" X 1/4" PARA POSTE DE 14 METROS X 1,6 METROS </t>
  </si>
  <si>
    <t xml:space="preserve">Bloque Loseta prefabricada en concreto, color gris, de medidas 20x20x6 cm. </t>
  </si>
  <si>
    <t>Luminaria MAXIMO L marca GDS Lighting</t>
  </si>
  <si>
    <t>Luminaria BUXUS 125 Marca GDS Lighting Light Distribution</t>
  </si>
  <si>
    <t>Cancha minitejo incluye 4 tejos</t>
  </si>
  <si>
    <t>RANA INSTITUCIONAL (EN ACERO INOX TIPO IDRD)</t>
  </si>
  <si>
    <t>Plantas Exterior (pajarito 1-1.2 m)</t>
  </si>
  <si>
    <t>Plantas Exterior (fucsia 1 m)</t>
  </si>
  <si>
    <t>Plantas Exterior (penca 12 por m2)</t>
  </si>
  <si>
    <t>Plantas Exterior (gurrubo 12 por m2)</t>
  </si>
  <si>
    <t>Tubo de rodadero de bombero en acero inoxidable de 3" doblado</t>
  </si>
  <si>
    <t>Dos Marcos Arquitectonicos y Panoramicos en concreto</t>
  </si>
  <si>
    <t>LAMINA A36 3/16 110MM X 110MM  12MM</t>
  </si>
  <si>
    <t>Plantas Exterior Dietes (Lirio de Páramo) 12 por m2</t>
  </si>
  <si>
    <t>Plantas Exterior Clavel Chino 12 por m2</t>
  </si>
  <si>
    <t>Plantas Exterior Cola de Zorro 12 por m2</t>
  </si>
  <si>
    <t xml:space="preserve">Sikadur AnchorFix-3001 600cc=900gr **  </t>
  </si>
  <si>
    <t xml:space="preserve">Geodren vial TB  160MM  e= 5,0mm  H=1 incluye TUBO DRENAJE PVC 160MMCorru+Perf  </t>
  </si>
  <si>
    <t xml:space="preserve">Geodren planar  e= 5.0mm   h=1  </t>
  </si>
  <si>
    <t xml:space="preserve">CONCRETO PAVIMENTO MR-43  </t>
  </si>
  <si>
    <t xml:space="preserve">TUBO ALCANT NOVAFORT 200MM S/NORMA ICONTEC  </t>
  </si>
  <si>
    <t xml:space="preserve">BORDILLO (H 50cm)  </t>
  </si>
  <si>
    <t xml:space="preserve">JUEGO DE MOLDES PARA ESTAMPADO CONCRETO  </t>
  </si>
  <si>
    <t xml:space="preserve">Desmoldante En Polvo Para Concreto Estampado (20 Kg)  </t>
  </si>
  <si>
    <t xml:space="preserve">COLOR ENDURECEDOR  </t>
  </si>
  <si>
    <t xml:space="preserve">Bordillo "transicion A-100 (h=0.35*b=0.20L=0.40) **  </t>
  </si>
  <si>
    <t xml:space="preserve">TUBO DRENAJE PVC200mmCorrug-Perf(Roll35m)SinFiltro  </t>
  </si>
  <si>
    <t xml:space="preserve">Equipo termofusion  </t>
  </si>
  <si>
    <t>Paneles solares de 550w</t>
  </si>
  <si>
    <t xml:space="preserve">Inversores hibridos off grid-on grid de 8kva  </t>
  </si>
  <si>
    <t xml:space="preserve">Controladores mppt 100amp epver con monitoreo remoto  </t>
  </si>
  <si>
    <t xml:space="preserve">Baterias de 100amp 48vdc litio   </t>
  </si>
  <si>
    <t xml:space="preserve">Rack para banco de baterias litio   </t>
  </si>
  <si>
    <t xml:space="preserve">Estructura aluminio paneles  </t>
  </si>
  <si>
    <t xml:space="preserve">Combiner box (incluye: dps,ac,vdc, interruptores, barrajes y accesorios)  </t>
  </si>
  <si>
    <t xml:space="preserve">Puesta a tierra paneles solares  </t>
  </si>
  <si>
    <t xml:space="preserve">Acometida eléctrica vdc y vac   </t>
  </si>
  <si>
    <t xml:space="preserve">Transformador trifásico de pedestal tipo Pad Mounted Radial de 45 kVA. 11400 / 380-220V   </t>
  </si>
  <si>
    <t xml:space="preserve">Caja de maniobra de 3 vías 15 kV (Entrada y Salida 600 Amp y una (1) derivación a 200 Amp).  </t>
  </si>
  <si>
    <t xml:space="preserve">Terminal premoldeado exterior 15kv 250-500  </t>
  </si>
  <si>
    <t xml:space="preserve">Terminal premoldeado interior 15kv 250-500  </t>
  </si>
  <si>
    <t xml:space="preserve">TUBO GALVANIZADO 6"  </t>
  </si>
  <si>
    <t xml:space="preserve">CURVA PVC 6"  </t>
  </si>
  <si>
    <t xml:space="preserve">CUCHILLAS MONOPOLARES  400 A  </t>
  </si>
  <si>
    <t xml:space="preserve">CRUCETA 2,2M MADERA IMUNIZADA  </t>
  </si>
  <si>
    <t xml:space="preserve">DIAGONAL VARILLA 5/8"   </t>
  </si>
  <si>
    <t xml:space="preserve">TUBO GALVANIZADO 1/2"  </t>
  </si>
  <si>
    <t xml:space="preserve">PARARRAYO POLIMERICO 12KV 10KA  </t>
  </si>
  <si>
    <t xml:space="preserve">cartucho amp azul  </t>
  </si>
  <si>
    <t xml:space="preserve">BONO DE CARBONO  </t>
  </si>
  <si>
    <t>Verificación inventario corporativo GEI y Verificación</t>
  </si>
  <si>
    <t xml:space="preserve">Adoquin en concreto reciclado 20X10X6 cm   </t>
  </si>
  <si>
    <t xml:space="preserve">Luminaria Avento 106W 5195  </t>
  </si>
  <si>
    <t>Gradería Metálica Galvanizada para 108 puestos con Cubierta</t>
  </si>
  <si>
    <t xml:space="preserve">BANCO DE SUPLENTES DE 3 SILLAS PLÁSTICAS </t>
  </si>
  <si>
    <t xml:space="preserve">BANCO DE SUPLENTES DE 12 SILLAS PLÁSTICAS </t>
  </si>
  <si>
    <t>JUEGO DE 32 FICHAS DE AJEDREZ DE COLOR NEGRO Y MARFIL</t>
  </si>
  <si>
    <t>CANCHA DE TEJO LARGO, FIJAS CON TABLERO DE CARRETE, BOCINES, ARCILLA, 6 TEJOS, PIZÓN, MECHAS Y CAUCH</t>
  </si>
  <si>
    <t xml:space="preserve">BLOQUE DE CEMENTO LISO TERMINAL12X19X39cm  </t>
  </si>
  <si>
    <t>LOSETA DE CONCRETO 20X60X6 CM BLANCO/GRIS</t>
  </si>
  <si>
    <t>INSPECCION DE TUBERIA CON CCTV</t>
  </si>
  <si>
    <t>CONCRETO 3000 PSI + MICROFIBRA</t>
  </si>
  <si>
    <t>SEÑAL INFORMATIVA T1</t>
  </si>
  <si>
    <t>SEÑAL INFORMATIVA T2</t>
  </si>
  <si>
    <t>SEÑAL INFORMATIVA T3</t>
  </si>
  <si>
    <t>SEÑAL EDUCATIVA</t>
  </si>
  <si>
    <t>TABLERO  DE  CONTROL  ARRANQUE DIRECTO Y  MANDO PARA 2 BOMBAS</t>
  </si>
  <si>
    <t>BOMBA SUMERGIBLE PARA AGUAS DE AFLUENTE 1.0HP</t>
  </si>
  <si>
    <t>ELECTROBOMBA TRIFÁSICA 220/440V</t>
  </si>
  <si>
    <t>TANQUE HIDROACUMULADOR DE PRESIÓN CON MEMBRANA INTERCAMBIABLE CAPACIDAD 200 LTS, VERTICAL</t>
  </si>
  <si>
    <t xml:space="preserve">ELECTROBOMBA DE ANILLO LIQUIDO MODELO: CKM 80 DE 0.75HP </t>
  </si>
  <si>
    <t>TABLERO  DE  CONTROL  ARRANQUE DIRECTO Y  MANDO PARA 3 MOTOBOMBAS EYECTORAS 5 HP-220V</t>
  </si>
  <si>
    <t xml:space="preserve">ELECTROBOMBA TIPO PERIFÉRICA DE 0.5HP SUCCIÓN 1" Y DESCARGA DE 1" MONOFÁSICA 110/220V </t>
  </si>
  <si>
    <t>ARRAYAN BLANCO</t>
  </si>
  <si>
    <t>CHICALA AMARILLO</t>
  </si>
  <si>
    <t>RODAMONTE</t>
  </si>
  <si>
    <t>TIBAR</t>
  </si>
  <si>
    <t>ENCENILLO</t>
  </si>
  <si>
    <t>TAGUA</t>
  </si>
  <si>
    <t>AYER, HOY Y MAÑANA</t>
  </si>
  <si>
    <t>FUCSIA ARBUSTIVA</t>
  </si>
  <si>
    <t>FUCSIA BOLIVIANA</t>
  </si>
  <si>
    <t>ABUTILON FAROLITO</t>
  </si>
  <si>
    <t>SIETE CUEROS MORADO O ANGELITO</t>
  </si>
  <si>
    <t>TOMATE DE ARBOL</t>
  </si>
  <si>
    <t>PERA</t>
  </si>
  <si>
    <t>ACANTO</t>
  </si>
  <si>
    <t>LIRIO AMARILLO</t>
  </si>
  <si>
    <t>LIRIO ROJO</t>
  </si>
  <si>
    <t>SALVIA</t>
  </si>
  <si>
    <t>CILANTRO</t>
  </si>
  <si>
    <t>TOMILLO</t>
  </si>
  <si>
    <t>BORRAJA</t>
  </si>
  <si>
    <t>AMAPOLA</t>
  </si>
  <si>
    <t>TUTOR DE MADERA MACIZA PARA MATERIAL VEGETAL ARBÓREO Y ARBUSTIVO DE 1,5 METROS LARGO X 3 CM X 3 CM</t>
  </si>
  <si>
    <t>CABUYA DE FIQUE DE 6 MM (1/4 PULGADAS)</t>
  </si>
  <si>
    <t>ESTACAS DE MADERA DE 40 CM DE LARGO X 3 CM X 3 CM</t>
  </si>
  <si>
    <t>HILO EN POLIPROPILENO BLANCO</t>
  </si>
  <si>
    <t>HIDRO RETENEDOR HYDROSOIL (POLÍMERO ORGÁNICO SUPER ADSORBENTE)</t>
  </si>
  <si>
    <t>CAL DOLOMITA (CON MÍNIMO 35% DE CALCIO)</t>
  </si>
  <si>
    <t>COMPOST ORGÁNICO</t>
  </si>
  <si>
    <t xml:space="preserve">ESTACIÓN DE EQUILIBRIO PARKOUR 6 ELEMENTOS </t>
  </si>
  <si>
    <t>ESTACIÓN DE EQUILIBRIO PARKOUR 11 ELEMENTOS</t>
  </si>
  <si>
    <t>ESTACIÓN DE EQUILIBRIO PARKOUR 13 ELEMENTOS</t>
  </si>
  <si>
    <t xml:space="preserve">MANTENIMIENTO DE ASCENSORES CON CAPACIDAD PARA 675 KG, DE 2 A 3 PARADAS POR ASCENSOR (SCHINDLER) </t>
  </si>
  <si>
    <t>MANTENIMIENTO DE ASCENSORES CON CAPACIDAD PARA 675 KG, 4 PARADAS POR ASCENSOR (SCHINDLER)</t>
  </si>
  <si>
    <t>MANTENIMIENTO DE ASCENSORES CON CAPACIDAD PARA 675 KG, 6 PARADAS POR ASCENSOR (SCHINDLER)</t>
  </si>
  <si>
    <t xml:space="preserve">MANTENIMIENTO DE ASCENSORES CON CAPACIDAD DE 750 A 1000 KG, 2 PARADAS POR ASCENSOR (SCHINDLER) </t>
  </si>
  <si>
    <t xml:space="preserve">MANTENIMIENTO DE ASCENSORES CON CAPACIDAD PARA 7 PERSONAS O 1000 KG. POR ASCENSOR (OTIS) </t>
  </si>
  <si>
    <t xml:space="preserve">RESORTE MARCA GALOPIN </t>
  </si>
  <si>
    <t xml:space="preserve">ASIENTO + TAPONES +TORNILLOS +L's </t>
  </si>
  <si>
    <t xml:space="preserve">BARRA+ TORINLLOS + TAPONES </t>
  </si>
  <si>
    <t xml:space="preserve">CABLE ENCAUCHETADO 3*4 (SUMINISTRO) </t>
  </si>
  <si>
    <t xml:space="preserve">BREAKER 2 X 20 A (SUMINISTRO) </t>
  </si>
  <si>
    <t xml:space="preserve">LUMINARIA LED 820W (SUM) </t>
  </si>
  <si>
    <t xml:space="preserve">LUMINARIA LED 580W (SUM) </t>
  </si>
  <si>
    <t>PONENTE ACTIVO PROFESIONAL, Nivel de presión sonora de hasta 131 Db, Biamplificación clase D de 2100</t>
  </si>
  <si>
    <t>SUBWOOFER DOBLE PROFESIONAL DE 18"</t>
  </si>
  <si>
    <t>CONSOLA DE MEZCLAS DE 10 CANALES CON MÚLTIPLES EFECTOS Y GRABACIÓN,</t>
  </si>
  <si>
    <t xml:space="preserve">BASE CABINA </t>
  </si>
  <si>
    <t>MICRÓFONO VOCAL SUPERCARDIOIDE DINÁMICO PROFESIONAL</t>
  </si>
  <si>
    <t>BASTIDOR DE UNIDAD PA2, SISTEMA COMPLETO DE GESTIÓN DE ALTAVOCES</t>
  </si>
  <si>
    <t>ALTAVOZ ACTIVO DE DOS VÍAS 127 dB SPL máximo</t>
  </si>
  <si>
    <t>CONSOLA DE MEZCLA DE 6 CANALES CON MULTI-FX</t>
  </si>
  <si>
    <t>SUB 702-ASII SUBWOOFER ACTIVO</t>
  </si>
  <si>
    <t>SET INSTRUMENTAL DUAL WMS40</t>
  </si>
  <si>
    <t>CAJA DE ESCENARIO DE AUDIO - 16 ENTRADAS/4 SALIDAS</t>
  </si>
  <si>
    <t xml:space="preserve">INSTALACIÓN Y SETEO DE EQUIPOS </t>
  </si>
  <si>
    <t>UNION UNIVERSAL PVC PRESION SCH 80 3"</t>
  </si>
  <si>
    <t>TUBO PVC PRESION SCH 80  3" 6.10m</t>
  </si>
  <si>
    <t>ADAPTADOR MACHO PVC PRESION SCH 80 3"</t>
  </si>
  <si>
    <t>UNIÓN LISA PVC PRESION SCH 80 3"</t>
  </si>
  <si>
    <t>TUBO PVC PRESION SCH 80  4" 6.10m</t>
  </si>
  <si>
    <t>REDUCCIÓN PVC PRESION SCH 80 4x2"</t>
  </si>
  <si>
    <t>REDUCCIÓN PVC PRESION SCH 80 2x1"</t>
  </si>
  <si>
    <t>UNIÓN LISA PVC PRESION SCH 80 4"</t>
  </si>
  <si>
    <t>UNIÓN LISA PVC PRESION SCH 80 1"</t>
  </si>
  <si>
    <t>LUMINARIA TIPO LED CARACTERISTICAS DE ILUMINACIÓN TIPO PROYECTOR 200W</t>
  </si>
  <si>
    <t xml:space="preserve">MATERAS EN CONCRETO (0.3*0.4*0.60) </t>
  </si>
  <si>
    <t xml:space="preserve">GEL HIDRORETENEDOR  </t>
  </si>
  <si>
    <t xml:space="preserve">COLCHONETA PROTECTOR PARA POSTE ANCHO ARRIBA 2,77  ANCHO ABAJO 6,40 LARGO 2mt </t>
  </si>
  <si>
    <t xml:space="preserve">COLCHONETA PROTECTOR PARA POSTE ANCHO ARRIBA 2,50  ANCHO ABAJO 5,53 LARGO 1,9mt </t>
  </si>
  <si>
    <t xml:space="preserve">COLCHONETA PROTECTOR PARA POSTE ANCHO ARRIBA 2,50  ANCHO ABAJO 5,50 LARGO 1,87mt </t>
  </si>
  <si>
    <t xml:space="preserve">COLCHONETA PROTECTOR PARA POSTE ANCHO ARRIBA 2,47  ANCHO ABAJO 5,85 LARGO 2mt </t>
  </si>
  <si>
    <t xml:space="preserve">MADERAMEN PORTATIL IMPORTADO APROBADO FIBA (SUM+INST) </t>
  </si>
  <si>
    <t>ASESOR + PRESTACIONES</t>
  </si>
  <si>
    <t>ESPECIALISTA  (I) CATEGORÍA 1 (E.G.12;E.E.10) + PRESTACIONES</t>
  </si>
  <si>
    <t>ESPECIALISTA (II) CATEGORÍA 2 (E.G.10;E.E.7) + PRESTACIONES</t>
  </si>
  <si>
    <t>PROFESIONAL ESPECIALISTA CONSTRUCCIÓN VELÓDROMOS CATEGORÍA 3A (E.G.8;E.E.5) + PRESTACIONES</t>
  </si>
  <si>
    <t>PROFESIONAL ESPECIALISTA/COORDINADOR BIM CATEGORÍA 3B (E.G.8;E.E.5) + PRESTACIONES</t>
  </si>
  <si>
    <t>PROFESIONAL ESPECIALISTA HIDROGEÓLOGO CATEGORÍA 3C (E.G.8;E.E.5) + PRESTACIONES</t>
  </si>
  <si>
    <t>PROFESIONAL CATEGORÍA 6A (E.G.3;E.E.1) + PRESTACIONES</t>
  </si>
  <si>
    <t>CONTADOR + PRESTACIONES</t>
  </si>
  <si>
    <t>TRABAJADOR SOCIAL + PRESTACIONES</t>
  </si>
  <si>
    <t>PROFESIONAL CATEGORÍA 8 (E.G.2) + PRESTACIONES</t>
  </si>
  <si>
    <t>PROFESIONAL AUXILIAR + PRESTACIONES</t>
  </si>
  <si>
    <t>Topógrafo Auxiliar + prest.</t>
  </si>
  <si>
    <t>Tecnólogo En Ingeniería + prest.</t>
  </si>
  <si>
    <t>Maestro O Inspector Categorìa 2 + Prest.</t>
  </si>
  <si>
    <t>Operador De Equipo + Prest.</t>
  </si>
  <si>
    <t>Operador Auxiliar De Equipo + Prest.</t>
  </si>
  <si>
    <t>Oficial O Inspector 2 + Prest.</t>
  </si>
  <si>
    <t>Laboratorista Auxiliar + Prest.</t>
  </si>
  <si>
    <t>Conductor O Motorista + Prest.</t>
  </si>
  <si>
    <t>Secretaria 1 + Prest.</t>
  </si>
  <si>
    <t>Secretaria 2 + Prest.</t>
  </si>
  <si>
    <t>Celador + Prest.</t>
  </si>
  <si>
    <t>Digitador 1 + Prest.</t>
  </si>
  <si>
    <t>Administrador + Prest.</t>
  </si>
  <si>
    <t>APARATO DE SEÑALIZACIÓN HOMOLOGADO F.I.E. PARA ESGRIMA</t>
  </si>
  <si>
    <t>CARRETE ENROLLADOR PARA CABLE DE ESGRIMA</t>
  </si>
  <si>
    <t>CABLE TRIPOLAR DE ESGRIMA DE 14mts</t>
  </si>
  <si>
    <t xml:space="preserve">Juego COMUNICADOR </t>
  </si>
  <si>
    <t>Juego POSTES INTERACTIVOS MUSICALES</t>
  </si>
  <si>
    <t xml:space="preserve">Juego POSTES INTERACTIVOS </t>
  </si>
  <si>
    <t>Juego RUEDA DE EJERCICIO</t>
  </si>
  <si>
    <t>Juego TRAMPOLIN 1.50 x 1.50</t>
  </si>
  <si>
    <t>Juego TABLERO LUDICO SENSORIAL ANIMALES</t>
  </si>
  <si>
    <t>Juego TABLERO LUDICO SENSORIAL FLORES</t>
  </si>
  <si>
    <t>Juego COLUMPIO INCLUSIVO SILLA DE RUEDAS</t>
  </si>
  <si>
    <t>Juego DESLIZADERO LADERA</t>
  </si>
  <si>
    <t>Juego CONCERTO 2 CONGAS</t>
  </si>
  <si>
    <t>Juego CONCERTO 3 CONGAS</t>
  </si>
  <si>
    <t>Juego CONCERTO 5 CONGAS</t>
  </si>
  <si>
    <t>Juego CONCERTO CHIMES</t>
  </si>
  <si>
    <t>Juego SMALL CABASA</t>
  </si>
  <si>
    <t>Juego 360 ACCESSIBLE</t>
  </si>
  <si>
    <t>Juego REVO</t>
  </si>
  <si>
    <t>Juego COZY COCOON</t>
  </si>
  <si>
    <t>Juego CLIMBOO 414-1</t>
  </si>
  <si>
    <t>Juego NETTIX 1638</t>
  </si>
  <si>
    <t>Juego COLUMPIO DE NIDO MARIPOSAS</t>
  </si>
  <si>
    <t>Juego MUELLE DOBLE INCLUYENTE</t>
  </si>
  <si>
    <t>Juego SWING 520</t>
  </si>
  <si>
    <t>Juego HOOP 714</t>
  </si>
  <si>
    <t>Juego JUMPOO EUROTRAMP 2200</t>
  </si>
  <si>
    <t>Juego JUMPOO EUROTRAMP 2202</t>
  </si>
  <si>
    <t>Juego JUMPOO 2221</t>
  </si>
  <si>
    <t>Juego WOODEN 1506</t>
  </si>
  <si>
    <t>Juego WOODEN 1506 MATERIAL RECICLADO</t>
  </si>
  <si>
    <t>Juego PLAY CUBES 1.0</t>
  </si>
  <si>
    <t>Juego PLAY CUBES 1.0M</t>
  </si>
  <si>
    <t>Juego PLAY CUBES 1.0MC</t>
  </si>
  <si>
    <t>Juego PLAY CUBES 1.1C</t>
  </si>
  <si>
    <t>Juego PLAY CUBES 2.0MC</t>
  </si>
  <si>
    <t>Juego PLAY CUBES 3.0N</t>
  </si>
  <si>
    <t>Juego PLAY CUBES 3.0MN</t>
  </si>
  <si>
    <t>Juego PLAY CUBES 4.0C</t>
  </si>
  <si>
    <t>Juego PLAY CUBES 4.0</t>
  </si>
  <si>
    <t>Juego PLAY CUBES 4.0M</t>
  </si>
  <si>
    <t>Juego PLAY CUBES 5.0MCN</t>
  </si>
  <si>
    <t>Juego PLAY CUBES 7.0</t>
  </si>
  <si>
    <t>Juego PLAY CUBES 7.0M</t>
  </si>
  <si>
    <t>Juego PLAY CUBES 8.0SL</t>
  </si>
  <si>
    <t>Juego MURO</t>
  </si>
  <si>
    <t xml:space="preserve">Juego SALTO </t>
  </si>
  <si>
    <t>Juego PUERTA</t>
  </si>
  <si>
    <t>Juego CUERDAS</t>
  </si>
  <si>
    <t>Juego PLATAFORMA</t>
  </si>
  <si>
    <t>Juego PISADA</t>
  </si>
  <si>
    <t>Juego BALANCEO</t>
  </si>
  <si>
    <t>Juego TUNEL</t>
  </si>
  <si>
    <t>Juego PUENTE</t>
  </si>
  <si>
    <t>Juego SLALOM</t>
  </si>
  <si>
    <t>Juego VALLA DE SALTO SIMPLE</t>
  </si>
  <si>
    <t>Juego MESA DE DETENCIÓN</t>
  </si>
  <si>
    <t>Juego BALANCÍN PERROS</t>
  </si>
  <si>
    <t>Juego SLALOM PERROS</t>
  </si>
  <si>
    <t>Juego PASARELA PERROS</t>
  </si>
  <si>
    <t>Juego TUNEL PERROS</t>
  </si>
  <si>
    <t>Juego BARRA DE SALTO</t>
  </si>
  <si>
    <t>Juego SLALOM PERROS 1</t>
  </si>
  <si>
    <t>Juego TUNEL PARA PERROS</t>
  </si>
  <si>
    <t>Juego PASARELA PARA PERROS 1</t>
  </si>
  <si>
    <t>ID</t>
  </si>
  <si>
    <t>Descripción Técnica</t>
  </si>
  <si>
    <t>Valor Base Unitario</t>
  </si>
  <si>
    <t>555555555555 - IDRD - MEDIANA DE COTIZACIONES</t>
  </si>
  <si>
    <t>860061089 - IDRD - PROYECCIÓN</t>
  </si>
  <si>
    <t>8956232 - IDRD - MEDIA ARMONICA COTIZACIONES</t>
  </si>
  <si>
    <t>860.061.099.1 - IDRD</t>
  </si>
  <si>
    <t>5421452 - SERVI CERRADURAS</t>
  </si>
  <si>
    <t>6555555555 - IDRD - MENOR VALOR   DE COTIZACIONES</t>
  </si>
  <si>
    <t>66665555555 - IDRD - MEDIA ARITMETICA DE COTIZACIONES</t>
  </si>
  <si>
    <t>CHAZOS PLASTICO 1/4 x 3 1/2" impacto concreto</t>
  </si>
  <si>
    <t>999XXX-1 - MINISTERIO DE MINAS Y ENERGIA</t>
  </si>
  <si>
    <t>666666666252 - IDRD - MEDIA GEOMETRICA COTIZACIONES</t>
  </si>
  <si>
    <t>860.001.498-9 - CONSTRUDATA</t>
  </si>
  <si>
    <t>562221312 - IDRD - VALOR CIO AJUSTADO</t>
  </si>
  <si>
    <t>860.000.896-2 - SIKA ANDINA S.A.</t>
  </si>
  <si>
    <t>901.165.110-9 - ALBOR ILUMINACION E INGENIERIA SAS</t>
  </si>
  <si>
    <t>BARRERA ANTI RAIZ PARA EL MURO</t>
  </si>
  <si>
    <t>MALLA ELECTROSOLDADA 15*15 CMS</t>
  </si>
  <si>
    <t>VIGA IPE 100 ANCLADA SOBRE MUROS CON ANCLAJE DE 3/8"</t>
  </si>
  <si>
    <t>LAMINA DRENANTE PARA CUBIERTAS</t>
  </si>
  <si>
    <t>SUSTRATO ALIGERADO ABONADO</t>
  </si>
  <si>
    <t>CONCENTRICA SOLUCIONES DE INGENIERIA SAS</t>
  </si>
  <si>
    <t>830.037248-0 - CODENSA E.S.P.</t>
  </si>
  <si>
    <t>900661288 - CONTENUR COLOMBIA SAS</t>
  </si>
  <si>
    <t>901145966 - MDO GROUP SAS</t>
  </si>
  <si>
    <t>5898454121 - BALERCO  S.A.S.</t>
  </si>
  <si>
    <t>666665454444 - IDRD - MENOR PRECIO DE COTIZACIONES</t>
  </si>
  <si>
    <t>77777777777 - CONTRATO CONSULTORIA CEFE COMETAS</t>
  </si>
  <si>
    <t>860.035.027-7 9 - NORVENTAS PAVCO S.A. -TUBERIA-</t>
  </si>
  <si>
    <t>125457845 - FITNESS MARKET</t>
  </si>
  <si>
    <t>333333 - DEACERO / ALMASA</t>
  </si>
  <si>
    <t>895412 - MEM LTDA</t>
  </si>
  <si>
    <t>PRODIELCO - DIANMING</t>
  </si>
  <si>
    <t>5241521 - PAVCO-MEXICHEM</t>
  </si>
  <si>
    <t>9011109788 - C&amp;G CARANDINI - SPECTRUM Ingeniería e Iluminación</t>
  </si>
  <si>
    <t>SEÑAL DE NORMAS GENERALES A DOS CARAS.</t>
  </si>
  <si>
    <t>860061099 - MEDIA ARMONICA</t>
  </si>
  <si>
    <t>LOSETA PANOT 20X20X6 COLOR TERRACOTA</t>
  </si>
  <si>
    <t>830. - SCHREDER COLOMBIA S.A.</t>
  </si>
  <si>
    <t>POSTE METALICO TRONCOCONICO OCTOGONAL DE 14 METROS ET211, DIAMETRO BASE 450mm</t>
  </si>
  <si>
    <t>CABLE 3X185mm2 XLPE-15KV</t>
  </si>
  <si>
    <t>Cable de cobre desnudo # 4</t>
  </si>
  <si>
    <t>ABUTILON CAMPANILLA</t>
  </si>
  <si>
    <t>SIETE CUEROS ROJO</t>
  </si>
  <si>
    <t>CABALLERO DE LA NOCHE O JAZMIN DE NOCHE</t>
  </si>
  <si>
    <t>CALENDULA</t>
  </si>
  <si>
    <t>ESTACIÓN DE EQUILIBRIO PARKOUR 5 ELEMENTOS</t>
  </si>
  <si>
    <t>ESTACIÓN DE EQUILIBRIO PARKOUR 16 ELEMENTOS</t>
  </si>
  <si>
    <t>900513667 - AMBIENTE URBANO</t>
  </si>
  <si>
    <t>LOSETA PANOT 20X20X6 COLOR VERDE</t>
  </si>
  <si>
    <t>LOSETA PANOT 20X20X6 COLOR CHOCOLATE</t>
  </si>
  <si>
    <t>Luminaria UNISTREET 60leds - DW10 - 6000 lm - 39 W</t>
  </si>
  <si>
    <t>Luminaria UNISTREET 70leds - DW10 - 7000 lm - 43 W</t>
  </si>
  <si>
    <t>Luminaria UNISTREET 80leds - DW10 - 8000 lm - 50 W</t>
  </si>
  <si>
    <t>Luminaria UNISTREET 90leds - DW10 - 9000 lm - 57 W</t>
  </si>
  <si>
    <t>Luminaria UNISTREET 90leds - DM50 - 9000 lm - 57 W</t>
  </si>
  <si>
    <t>Luminaria UNISTREET 120leds - DW10 - 12000 lm - 71 W</t>
  </si>
  <si>
    <t>Luminaria UNISTREET 139leds - DW10 - 14000 lm - 83 W</t>
  </si>
  <si>
    <t>Luminaria UNISTREET 160leds - DW10 - 16000 lm - 97 W</t>
  </si>
  <si>
    <t>TANQUE DE AGUA CILÍNDRICO HORIZONTAL DE 2000 L</t>
  </si>
  <si>
    <t>ESTAMPADO DEL CONCRETO COLOR *</t>
  </si>
  <si>
    <t>TANQUE DE AGUA CILÍNDRICO HORIZONTAL DE 1650 L</t>
  </si>
  <si>
    <t>TANQUE DE AGUA CILÍNDRICO HORIZONTAL DE 10000 L</t>
  </si>
  <si>
    <t>TANQUE DE AGUA CILÍNDRICO HORIZONTAL DE 5000 L</t>
  </si>
  <si>
    <t>TANQUE ALMACENAMIENTO AGUA CILÍNDRICO HORIZONTAL 17500 L</t>
  </si>
  <si>
    <t>NEBULIZADOR PARA RIEGO 4MM TIPO DIG FOGGER</t>
  </si>
  <si>
    <t>BOMBA SUMERGIBLE TIPO LAPICERO 1.0 HP S/D 1 1/4″ 110 VAC ACERO INOX. MONOF. 75 MCA 18 GPM</t>
  </si>
  <si>
    <t>ELECTROBOMBA MULTIETAPA VERTICAL 2.0 HP 220 VAC ACERO INOX. TRIF. 125 MCA 9 GPM</t>
  </si>
  <si>
    <t>CIELO RASO PVC BLANCO BRILLANTE 5.95x0.25 7MM</t>
  </si>
  <si>
    <t>LADRILLO RECOCIDO COMÚN 20×10x6 cm Depósito</t>
  </si>
  <si>
    <t>859858444 - PRIETO Y PRIETO INGENIEROS</t>
  </si>
  <si>
    <t>89898985 - TUBOS COLMENA</t>
  </si>
  <si>
    <t>830065750 - ELECTROEQUIPOS</t>
  </si>
  <si>
    <t>Cable Guaya de acero  1/4"</t>
  </si>
  <si>
    <t>3654542346456 - GRUPO AZLO - Parque Infantiles Colombian</t>
  </si>
  <si>
    <t>789630 - ABENSALA PREFABRICADOS EXITO S.A.S.</t>
  </si>
  <si>
    <t>830.213333 - CASETONES MARCO TULIO UMBA</t>
  </si>
  <si>
    <t>800217123-2 - SUPERINTENDENCIA DE VIGILANCIA Y SEGURID</t>
  </si>
  <si>
    <t>85965425122 - ROY Y ALPHA S.A.</t>
  </si>
  <si>
    <t>8302145666 - SALAZAR FERRO INGENIEROS S.A.S.  SFI SAS</t>
  </si>
  <si>
    <t>2121212121 - MADERPLAST S.A.</t>
  </si>
  <si>
    <t>900470679 - Escenarios Deportivos S.A.S.</t>
  </si>
  <si>
    <t>900435618 - KONKRETUS S.A.S.</t>
  </si>
  <si>
    <t>830126433-1 - ASTRO EQUIPOS  LTDA</t>
  </si>
  <si>
    <t>999999999999 - CIUDADES SL</t>
  </si>
  <si>
    <t>830057342 - ECCOLOGICA</t>
  </si>
  <si>
    <t>1112222222222 - SIKA-BALCHER</t>
  </si>
  <si>
    <t>860.000.762-4 - LADRILLERA SANTAFE S.A.</t>
  </si>
  <si>
    <t>565555521 - SYNTEX  GEOSYNTHETICS -COLOMBIA</t>
  </si>
  <si>
    <t>861556545 - NACIONAL DE ELECTRICOS</t>
  </si>
  <si>
    <t>9878965 - DIACO GIERDAU</t>
  </si>
  <si>
    <t>830113629-9 - INTERELECTRICAS  LTDA</t>
  </si>
  <si>
    <t>632598721 - TECNODISEÑOS</t>
  </si>
  <si>
    <t>124582152 - ALFA</t>
  </si>
  <si>
    <t>2362565 - TUBERIA COLMENA</t>
  </si>
  <si>
    <t>58854747 - FERRECORTES LA CAMPIÑA</t>
  </si>
  <si>
    <t>860.000.054-8 - ALMACEN EL ARQUITECTO</t>
  </si>
  <si>
    <t>800242106-2 - HOMECENTER</t>
  </si>
  <si>
    <t>830 032 102-1 - ECOFLORA</t>
  </si>
  <si>
    <t>666323211 - FERRETERIA LA CAMPANA</t>
  </si>
  <si>
    <t>830098247-4 - E-VIDEO COMUNICACIONES</t>
  </si>
  <si>
    <t>900320797-9 - DICE INGENIERIA S.A.S</t>
  </si>
  <si>
    <t>1923650798 - ACFERBO</t>
  </si>
  <si>
    <t>860536345-7 - ACCESORIOS Y ACABADOS LTDA.</t>
  </si>
  <si>
    <t>8-154752692 - TIGRE - ADS</t>
  </si>
  <si>
    <t>877774414141 - DICOL LTDA.</t>
  </si>
  <si>
    <t>900468122 - TEMATIK BARCELONA SAS</t>
  </si>
  <si>
    <t>899.999.061 - SECRETARIA DISTRITAL DE AMBIENTE</t>
  </si>
  <si>
    <t>47874222222 - CONTRATO CONSULTORIA CDRC 1</t>
  </si>
  <si>
    <t>830054002-8 - NACIONAL DE ELECTRICOS -centro 3</t>
  </si>
  <si>
    <t>2565698 - IDU</t>
  </si>
  <si>
    <t>9999999999999999 - CIUDADES SL</t>
  </si>
  <si>
    <t>ESTRUCTURA MICROFUTBOL MOVIL 3x2m</t>
  </si>
  <si>
    <t>89585454444 - CONTRATO CONSULTORIA CDRC 2</t>
  </si>
  <si>
    <t>PROFESIONAL ESPECIALISTA CONSTRUCCIÓN VELÓDROMOS CATEGORÍA 3A (E.G.8;E.E.5)</t>
  </si>
  <si>
    <t>PROFESIONAL ESPECIALISTA/COORDINADOR BIM CATEGORÍA 3B (E.G.8;E.E.5)</t>
  </si>
  <si>
    <t>PROFESIONAL ESPECIALISTA HIDROGEÓLOGO CATEGORÍA 3C (E.G.8;E.E.5)</t>
  </si>
  <si>
    <t>Maestro O Inspector 1 Categoría 1</t>
  </si>
  <si>
    <t xml:space="preserve">Maestro O Inspector Categorìa 2 </t>
  </si>
  <si>
    <t/>
  </si>
  <si>
    <t>2026</t>
  </si>
  <si>
    <t>2027</t>
  </si>
  <si>
    <t>MEMORANDO Radicado IDRD No. 20243330355513</t>
  </si>
  <si>
    <t>ok</t>
  </si>
  <si>
    <t>MINISTERIO DE HACIENDA - Construcciones de vías</t>
  </si>
  <si>
    <t>DECRETO 1522 / 83</t>
  </si>
  <si>
    <t>TOTAL 
PROY / MESES</t>
  </si>
  <si>
    <t>Salario mínimo legal en Colombia</t>
  </si>
  <si>
    <t>1.1.1. Serie histórica en pesos colombianos_periodicidad anual</t>
  </si>
  <si>
    <t>Información disponible desde el 1 de julio de 1984.</t>
  </si>
  <si>
    <t>Variación porcentual anual %</t>
  </si>
  <si>
    <t>Decretos del Gobierno Nacional</t>
  </si>
  <si>
    <t>3506 de diciembre 27 de 1983</t>
  </si>
  <si>
    <t xml:space="preserve">0001 de enero de 1985 </t>
  </si>
  <si>
    <t xml:space="preserve">3754 de diciembre de 1985 </t>
  </si>
  <si>
    <t xml:space="preserve">3732 de diciembre de 1986 </t>
  </si>
  <si>
    <t xml:space="preserve">2545 de diciembre de 1987 </t>
  </si>
  <si>
    <t xml:space="preserve">2662 de diciembre de 1988 </t>
  </si>
  <si>
    <t xml:space="preserve">3000 de diciembre de 1989 </t>
  </si>
  <si>
    <t xml:space="preserve">3074 de diciembre de 1990 </t>
  </si>
  <si>
    <t xml:space="preserve">2867 de diciembre de 1991 </t>
  </si>
  <si>
    <t xml:space="preserve">2061 de diciembre de 1992 </t>
  </si>
  <si>
    <t xml:space="preserve">2548 de diciembre de 1993 </t>
  </si>
  <si>
    <t xml:space="preserve">2872 de diciembre de 1994 </t>
  </si>
  <si>
    <t xml:space="preserve">2310 de diciembre de 1995 </t>
  </si>
  <si>
    <t xml:space="preserve">2334 de diciembre de 1996 </t>
  </si>
  <si>
    <t xml:space="preserve">3106 de diciembre de 1997 </t>
  </si>
  <si>
    <t xml:space="preserve">2560 de diciembre de 1998 </t>
  </si>
  <si>
    <t xml:space="preserve">2647 de diciembre 23 de 1999 </t>
  </si>
  <si>
    <t xml:space="preserve">2579 de diciembre 13 de 2000 </t>
  </si>
  <si>
    <t xml:space="preserve">2910 de diciembre 31 de 2001 </t>
  </si>
  <si>
    <t xml:space="preserve">3232 de diciembre 27 de 2002 </t>
  </si>
  <si>
    <t xml:space="preserve">3770 de diciembre 26 de 2003 </t>
  </si>
  <si>
    <t xml:space="preserve">4360 de diciembre 22 de 2004 </t>
  </si>
  <si>
    <t xml:space="preserve">4686 de diciembre 21 de 2005 </t>
  </si>
  <si>
    <t xml:space="preserve">4580 de diciembre 27 de 2006 </t>
  </si>
  <si>
    <t xml:space="preserve">4965 de diciembre 27 de 2007 </t>
  </si>
  <si>
    <t xml:space="preserve">4868 de diciembre 30 de 2008 </t>
  </si>
  <si>
    <t xml:space="preserve">5053 de diciembre 30 de 2009 </t>
  </si>
  <si>
    <t xml:space="preserve">033 de enero 11 de 2011 </t>
  </si>
  <si>
    <t xml:space="preserve">4919 de diciembre 26 de 2011 </t>
  </si>
  <si>
    <t>2738 de diciembre 28 de 2012</t>
  </si>
  <si>
    <t>3068 de diciembre 30 de 2013</t>
  </si>
  <si>
    <t>2731 de diciembre 30 de 2014</t>
  </si>
  <si>
    <t>2552 de diciembre 30 de 2015</t>
  </si>
  <si>
    <t>2209 de diciembre 30 de 2016</t>
  </si>
  <si>
    <t>2269 de diciembre 30 de 2017</t>
  </si>
  <si>
    <t>2451 de diciembre 27 de 2018</t>
  </si>
  <si>
    <t>2360 de diciembre 26 de 2019</t>
  </si>
  <si>
    <t>1785 de diciembre 29 de 2020</t>
  </si>
  <si>
    <r>
      <rPr>
        <b/>
        <sz val="9"/>
        <color theme="1"/>
        <rFont val="Helvetica"/>
        <family val="2"/>
      </rPr>
      <t xml:space="preserve">Fuente: </t>
    </r>
    <r>
      <rPr>
        <sz val="9"/>
        <color theme="1"/>
        <rFont val="Helvetica"/>
        <family val="2"/>
      </rPr>
      <t>Ministerio del Trabajo (</t>
    </r>
    <r>
      <rPr>
        <u/>
        <sz val="9"/>
        <color rgb="FF0000FF"/>
        <rFont val="Helvetica"/>
        <family val="2"/>
      </rPr>
      <t>www.mintrabajo.gov.co</t>
    </r>
    <r>
      <rPr>
        <sz val="9"/>
        <color theme="1"/>
        <rFont val="Helvetica"/>
        <family val="2"/>
      </rPr>
      <t>) y decretos del Gobierno Nacional (</t>
    </r>
    <r>
      <rPr>
        <u/>
        <sz val="9"/>
        <color rgb="FF0000FF"/>
        <rFont val="Helvetica"/>
        <family val="2"/>
      </rPr>
      <t>www.presidencia.gov.co</t>
    </r>
    <r>
      <rPr>
        <sz val="9"/>
        <color theme="1"/>
        <rFont val="Helvetica"/>
        <family val="2"/>
      </rPr>
      <t>).</t>
    </r>
  </si>
  <si>
    <t>Año (aaaa)</t>
  </si>
  <si>
    <t>Salario mínimo diario (COP)</t>
  </si>
  <si>
    <t>Salario mínimo mensual (COP)</t>
  </si>
  <si>
    <t>1724 de diciembre 15 de 2021</t>
  </si>
  <si>
    <t>2613 de diciembre 28 de 2022</t>
  </si>
  <si>
    <t>2292 de diciembre 29 de 2023</t>
  </si>
  <si>
    <r>
      <rPr>
        <sz val="9"/>
        <color theme="1"/>
        <rFont val="Helvetica"/>
        <family val="2"/>
      </rPr>
      <t xml:space="preserve"> </t>
    </r>
    <r>
      <rPr>
        <b/>
        <sz val="9"/>
        <color theme="1"/>
        <rFont val="Helvetica"/>
        <family val="2"/>
      </rPr>
      <t xml:space="preserve">Notas: </t>
    </r>
  </si>
  <si>
    <t xml:space="preserve">desde el 1 de julio de 1984 se unificó el salario mínimo para todos los sectores de la economía. En los años en que se decretó el salario mínimo diario, este se multiplica por 30 días y se redondea a la unidad para determinar el valor mensual. Cuando se decretó el salario mínimo mensual, se divide por 30 y se redondea a dos decimales para obtener el salario diario. </t>
  </si>
  <si>
    <t xml:space="preserve">Variación porcentual con respecto al dato del año inmediatamente anterior. </t>
  </si>
  <si>
    <r>
      <rPr>
        <b/>
        <sz val="9"/>
        <color theme="1"/>
        <rFont val="Helvetica"/>
        <family val="2"/>
      </rPr>
      <t xml:space="preserve">(N/A) </t>
    </r>
    <r>
      <rPr>
        <sz val="9"/>
        <color theme="1"/>
        <rFont val="Helvetica"/>
        <family val="2"/>
      </rPr>
      <t xml:space="preserve"> No aplica</t>
    </r>
  </si>
  <si>
    <r>
      <rPr>
        <sz val="9"/>
        <color theme="1"/>
        <rFont val="Helvetica"/>
        <family val="2"/>
      </rPr>
      <t xml:space="preserve"> </t>
    </r>
    <r>
      <rPr>
        <i/>
        <sz val="9"/>
        <color theme="1"/>
        <rFont val="Helvetica"/>
        <family val="2"/>
      </rPr>
      <t>Banco de la República - Gerencia Técnica - información extraída de la bodega de datos -Serankua- el 19/09/2024 14:23:43</t>
    </r>
  </si>
  <si>
    <t>https://www.banrep.gov.co/es/estadisticas/salarios</t>
  </si>
  <si>
    <t xml:space="preserve"> IPC. Variación mensual, año corrido y anual</t>
  </si>
  <si>
    <t>2011 - 2023 (Diciembre)</t>
  </si>
  <si>
    <t>Años</t>
  </si>
  <si>
    <t>Variación %</t>
  </si>
  <si>
    <t>Mensual</t>
  </si>
  <si>
    <t>Año corrido</t>
  </si>
  <si>
    <t>Anual</t>
  </si>
  <si>
    <r>
      <rPr>
        <b/>
        <sz val="8"/>
        <rFont val="Segoe UI"/>
        <family val="2"/>
      </rPr>
      <t>Fuente</t>
    </r>
    <r>
      <rPr>
        <sz val="8"/>
        <rFont val="Segoe UI"/>
        <family val="2"/>
      </rPr>
      <t>: DANE.</t>
    </r>
  </si>
  <si>
    <r>
      <rPr>
        <b/>
        <sz val="8"/>
        <rFont val="Segoe UI"/>
        <family val="2"/>
      </rPr>
      <t xml:space="preserve">Nota: </t>
    </r>
    <r>
      <rPr>
        <sz val="8"/>
        <rFont val="Segoe UI"/>
        <family val="2"/>
      </rPr>
      <t>La diferencia en la suma de las variables, obedece al sistema de aproximación y redondeo.</t>
    </r>
  </si>
  <si>
    <t>PESOS DE PORTERÍA DE FÚTBOL PLAYA PROFESIONAL</t>
  </si>
  <si>
    <t>Niple en PVC-P 1 1/2", Longitud 2" para Union garrafas</t>
  </si>
  <si>
    <t>Probeach Courtline - Cinta de demarcacion Rugby playa en polipropileno de 25 mm de ancho color azul</t>
  </si>
  <si>
    <t>SEÑAL EN POLIESTIRENO DE 1,25 m 0,35 m, LAMINADO VINILO FOTOLUMINISCENTE E IMPRESIÓN DIGITAL EN ALTA</t>
  </si>
  <si>
    <t>VIDRIO INCOLORO 5 MM FILETEADO MEDIDA 545 X 1700</t>
  </si>
  <si>
    <t>VIDRIO LAMINADO 3+3 CON PELICULA TIPO ESPEJO</t>
  </si>
  <si>
    <t xml:space="preserve">VIDRIO LAMINADO 3+3 </t>
  </si>
  <si>
    <t>VIDRIO LAMINADO 3+3 PULIDO LADOS LARGOS</t>
  </si>
  <si>
    <t xml:space="preserve">VIDRIO LAMINADO 5+5 INCOLORO MONOLITICO CON TRANSPORTE </t>
  </si>
  <si>
    <t>MANIJA CON LLAVE NEGRA + BARRA ANTIPANICO ROJO-NEGRO PUSH ISEO</t>
  </si>
  <si>
    <t xml:space="preserve">Tanque Ponyplast 500L Con Tapa Negro </t>
  </si>
  <si>
    <t>Repuesto para balancín doble en x soporte de eje doble</t>
  </si>
  <si>
    <t>Repuesto rotador 4 ejes para balancin rotador cuadruple</t>
  </si>
  <si>
    <t>CINTA FIJA  DEMARCACION  CANCHA TENIS POLVO</t>
  </si>
  <si>
    <t>ARCOS BALONMANO PROFESIONAL (PAR), INCLUYE RED</t>
  </si>
  <si>
    <t>ANCLAJES PARA FIJACIÓN DE ARCOS DE BALONMANO PROFESIONAL</t>
  </si>
  <si>
    <t>CINTA DELIMITANTE DEL CAMPO BALÓNMANO PROFESIONAL</t>
  </si>
  <si>
    <t>POSTES DE RED PARA TENIS PLAYA PROFESIONAL</t>
  </si>
  <si>
    <t>PIEZAS DE FUNDAS DE SUELO PARA TENIS PLAYA PROFESIONAL</t>
  </si>
  <si>
    <t>PIEZAS DE PLACAS DE ANCLAJE A SUELO PARA TENIS PLAYA PROFESIONAL</t>
  </si>
  <si>
    <t>JUEGO DE ELEMENTOS DE FIJACIÓN PARA TENIS PLAYA PROFESIONAL</t>
  </si>
  <si>
    <t>RED DE TENIS PLAYA PROFESIONAL</t>
  </si>
  <si>
    <t>ANTENAS DE RED DE TENIS PLAYA PROFESIONAL</t>
  </si>
  <si>
    <t>CINTAS DELIMITADORAS DE TENIS PLAYA PROFESIONAL</t>
  </si>
  <si>
    <t>ALMOHADILLAS PARA POSTES DE TENIS DE PLAYA PROFESIONAL</t>
  </si>
  <si>
    <t>JUEGO DE POSTES DE VOLEY PLAYA PROFESIONAL</t>
  </si>
  <si>
    <t>PIEZAS DE PANELES DE SUELO PARA VOLEY PLAYA PROFESIONAL</t>
  </si>
  <si>
    <t>JUEGO DE VIGAS DE MADERA (6 PIEZAS) PARA VOLEY PLAYA PROFESIONAL</t>
  </si>
  <si>
    <t>RED PARA VOLEY PLAYA PROFESIONAL - Pro beach Net Plus</t>
  </si>
  <si>
    <t>ANTENAS DE RED DE VOLEY PLAYA PROFESIONAL</t>
  </si>
  <si>
    <t>CINTAS DELIMITADORAS DE VOLEY PLAYA PROFESIONAL</t>
  </si>
  <si>
    <t>ALMOHADILLAS PARA POSTES DE VOLEY PLAYA PROFESIONAL</t>
  </si>
  <si>
    <t>PORTERÍA DE FÚTBOL PLAYA</t>
  </si>
  <si>
    <t>LÍNEA DE CANCHA DE FÚTBOL PLAYA PROFESIONAL</t>
  </si>
  <si>
    <t xml:space="preserve">TRANSPORTE DE 1 CONTENEDOR TIPO BAÑO / VR X VIAJE </t>
  </si>
  <si>
    <t xml:space="preserve">ALQUILER DE CAMION GRUA / CARGUE / DESCARGUE /VR DIA 8 HORAS  </t>
  </si>
  <si>
    <t xml:space="preserve">TRANSPORTE EQUIPO Y ACCESORIOS / 25 TONELADAS </t>
  </si>
  <si>
    <t>REDES DE PORTERÍA DE FÚTBOL PLAYA PROFESIONAL</t>
  </si>
  <si>
    <t>BANDERAS (SET) DE FÚTBOL PLAYA PROFESIONAL</t>
  </si>
  <si>
    <t>Fabricacion e instalacion de puertas en acero inox cal 20 baño de mujeres -baño hombres.</t>
  </si>
  <si>
    <t>Cambio de pasadores de puertas baño discapacitados</t>
  </si>
  <si>
    <t>Divisiones de orinales en acero inox cal 20</t>
  </si>
  <si>
    <t>Cambio de mueble en acero inox cal 20</t>
  </si>
  <si>
    <t xml:space="preserve">Lavamanos en acero inox antivandalico y mueble en acero inox </t>
  </si>
  <si>
    <t>Mantenimiento de puerta de ingreso corrediza</t>
  </si>
  <si>
    <t xml:space="preserve">Cambio de celosia parte externa del modulo recubrimiento del modulo parte inferior </t>
  </si>
  <si>
    <t>CAMBIO DE 38 PERFILES RECTANGULARES 7,5CM*2,5CM CAL18</t>
  </si>
  <si>
    <t>CAMBIO DE VIDRIO LAMINADO 4+4 229MM*84MM</t>
  </si>
  <si>
    <t>DESMONTE SUMINISTRO E INSTALACION DE PLATERO EN ACERO INOXIDABLE SATINADO 304 CON ACCESORIOS</t>
  </si>
  <si>
    <t>DESMONTE DE LISTONES DE MADERA</t>
  </si>
  <si>
    <t>CAMBIO DE LAMINAS DE ACERO INOXODABLE 304 120CM*50CM</t>
  </si>
  <si>
    <t>PINTURA GENERAL DEL MODULO CON ANTICORROSIVO Y ESMALTE GRIS 7045</t>
  </si>
  <si>
    <t>Lavado con Hidrolavadora piso de caucho.  (En m2).</t>
  </si>
  <si>
    <t>Tratamiento con resina alifatica sobre el área del cuacho</t>
  </si>
  <si>
    <t>ACOMPAÑAMIENTO TÉCNICO MECÁNICO PARA ASCENSORES EN EVENTOS DEPORTIVOS O CULTURALES (PARTIDOS/CONCIER</t>
  </si>
  <si>
    <t>Control, extraccion y manejo de colmenas incluye trajes especiales, plataforma de trabajo en alturas</t>
  </si>
  <si>
    <t>FORRO O FUNDA EN NYLON PARA BAFLES, CON CREMALLERA PARA LA TAPA, 1,31m x 0,67m x 0,83 m.</t>
  </si>
  <si>
    <t>LUMINARIA LED CW 120-277V 200W SWB GM 5700K</t>
  </si>
  <si>
    <t>LUMINARIA LEDVANCE HIGH POWER 100-277V 600W 5700K</t>
  </si>
  <si>
    <t>MANTENIMIENTO DE JUEGOS INFANTILES. INCLUYE: LIMPIEZA, ENGRASE Y AJUSTES</t>
  </si>
  <si>
    <t>PROTECTORES AMORTIGUACIÓN PARA POSTES, ETHAURETANO DE 30 mm FORRADO EN NYLON, CORREAS EN VELCRO RECU</t>
  </si>
  <si>
    <t>Repuesto tapas juego red piramidal - marca Berliner. (SUM+INST)</t>
  </si>
  <si>
    <t>Repuesto malla red juego red piramidal - marca Berliner. (SUM+INST)</t>
  </si>
  <si>
    <t>Repuesto tensores juego red piramidal - marca Berliner. (SUM+INST)</t>
  </si>
  <si>
    <t>RED REPUESTO JUEGO TOBOGÁN 5-13 AÑOS 30 NIÑOS. (SUM+INST)</t>
  </si>
  <si>
    <t>TUBOS REPUESTO ESTRUCTURA JUEGO TOBOGÁN 5-13 AÑOS 30 NIÑOS. (SUM+INST)</t>
  </si>
  <si>
    <t>TOBOGÁN REPUESTO JUEGO TOBOGÁN 5-13 AÑOS 30 NIÑOS. (SUM+INST)</t>
  </si>
  <si>
    <t>RED REPUESTO JUEGO CIRCUITO OBSTÁCULOS 5-12 AÑOS, 36 NIÑOS (SUM+INST)</t>
  </si>
  <si>
    <t>TUBOS REPUESTO ESTRUCTURA JUEGO CIRCUITO OBSTÁCULOS 5-13 AÑOS 36 NIÑOS. (SUM+INST)</t>
  </si>
  <si>
    <t>TRAMO DESLIZADERO ROTOMOLDEADO PARA JUEGO TOBOGAN RECTO, L=8 m H=3,8 m</t>
  </si>
  <si>
    <t>CESTA O CANASTA TIPO NIDO PARA COLUMPIO, EDAD 2 A 8 AÑOS. (SUM+INST)</t>
  </si>
  <si>
    <t>REJILLA PREFABRICADA PARA CÁRCAMO 0,50m x 0,25m x 0,05m</t>
  </si>
  <si>
    <t>BLACKOUT ENRROLLABLE BLANCO</t>
  </si>
  <si>
    <t>Suministro de baño en acero inox antivandalico</t>
  </si>
  <si>
    <t xml:space="preserve">PERFILES O VIGAS DE MADERA ESCUADRADAS PARA PORTERÍAS DE FÚTBOL PLAYA PROFESIONAL. L = 1 m, 80 X 80 </t>
  </si>
  <si>
    <t>PASOS REPUESTO JUEGO TOBOGÁN 5-13 AÑOS 30 NIÑOS. (SUM+INST)</t>
  </si>
  <si>
    <t>VALOR PROYECTADO</t>
  </si>
  <si>
    <t>ÚLTIMO AÑO DE ACTUALIZACIÓN</t>
  </si>
  <si>
    <t>ULT AÑO ACT</t>
  </si>
  <si>
    <t>tabla 1</t>
  </si>
  <si>
    <t>VALOR DE:</t>
  </si>
  <si>
    <t>Año</t>
  </si>
  <si>
    <t>GPS - ALQUILER DIA</t>
  </si>
  <si>
    <t>LADRILLO RECOCIDO COMUN 12x24x6 Dep. *NO USAR*</t>
  </si>
  <si>
    <t>FORMCLAMPS</t>
  </si>
  <si>
    <t>CAJA INSPECCION 40X40X30CM       FIBRIT</t>
  </si>
  <si>
    <t>POSTE DE CONC. PRETENS ENERG. Y TEL (8m) ROTURA 510(KG)</t>
  </si>
  <si>
    <t>POSTE DE CONC. PRETENS. ENERG. Y TEL (8m) ROTURA 750(KG)</t>
  </si>
  <si>
    <t>POSTE DE CONC. PRETENS. ENERG. Y TEL (10m) ROTURA 510(KG)</t>
  </si>
  <si>
    <t>POSTE DE CONC. PRETENS. ENERG. Y TEL (12m) ROTURA 510(KG)</t>
  </si>
  <si>
    <t>POSTE DE CONC. PRETENS. ENERG. Y TEL (14m) ROTURA 1050(KG)</t>
  </si>
  <si>
    <t>POSTE DE CONC.PRETENS A.P.(8m) ROTURA 510(KG)</t>
  </si>
  <si>
    <t>AYUDANTE ALBAÑILERIA GENERAL + PREST. HORA**</t>
  </si>
  <si>
    <t>VARA DE LIMATON DIAMETRO=10CM Y LONG 4 M</t>
  </si>
  <si>
    <t>TINA EN POLIESTER REFORZADO CON FIBRA DE VIDRIO DE 2,00 m X1,80 m</t>
  </si>
  <si>
    <t>CABLE AL AISLADO THHN/THWN #500 MCM</t>
  </si>
  <si>
    <t>COFRE KIT METALAR</t>
  </si>
  <si>
    <t>LIMATON 10 A 12 DE DIAMETRO X 3,5 MTS INMUNIZADOS</t>
  </si>
  <si>
    <t>Malla Nylon #3 inmunizado color negro + accesorios</t>
  </si>
  <si>
    <t>GRAMA SINTETICA NEW GOLDEN II VERDE, 30 MM 3/8", 1500 g/m2</t>
  </si>
  <si>
    <t>ALFOMBRA 6,45 MM - 542,5 G/M2</t>
  </si>
  <si>
    <t>EQUIPO SPLIT, AIRE ACONDICIONADO, DE CAPACIDAD 24000 BTU</t>
  </si>
  <si>
    <t>EXTRACTOR DE AIRE DE 16" INDUSTRIAL</t>
  </si>
  <si>
    <t>CALENTADOR DE ALTA RECUPERACION, 30 galones.</t>
  </si>
  <si>
    <t>Sistema de iluminación y control</t>
  </si>
  <si>
    <t>Sistema de pantallas para visualización de eventos culturales y deportivos</t>
  </si>
  <si>
    <t>Sistema de Fuentes No Convencionales de Energías Renovables - Paneles solares</t>
  </si>
  <si>
    <t>Sistema de piso maderamen para prácticas deportivas</t>
  </si>
  <si>
    <t>MOLDE ADOQUIN EN HILERA (0,92M X 0,45M)</t>
  </si>
  <si>
    <t>PASO RECTANGULAR 30X75CM</t>
  </si>
  <si>
    <t>PASO CIRCULAR D=30CM</t>
  </si>
  <si>
    <t>Tratamiento / disposición de residuos de retamo espinoso</t>
  </si>
  <si>
    <t>LED MNCONTINUUM 30-60W NW SP24</t>
  </si>
  <si>
    <t>Tablero trifásico de 18 ctos, Luminex LEGRAND TWS-18BO</t>
  </si>
  <si>
    <t>TRANSFERENCIA MANUAL REVERSIBLE TRIFÁSICO 3 POLOS 100 AMP 1 0 2 64X64 CON PUENTE VOLTIO 20206</t>
  </si>
  <si>
    <t>GRAMA SINTeTICA VERDE 30MM 3/8 1500G/M2</t>
  </si>
  <si>
    <t>GRAMA SINTeTICA VERDE 25MM 3/8 750g/m2</t>
  </si>
  <si>
    <t>PISO MODULAR ANTIDESLIZANTE ZONAS HUMEDAS 30,5x30,5 cm</t>
  </si>
  <si>
    <t>ESQUINERO / RAMPA PISO MODULAR ANTIDESLIZANTE</t>
  </si>
  <si>
    <t>BANCAS CAMERINOS JUGADORES L=2m CON PERCHERO</t>
  </si>
  <si>
    <t>RECUBRIMIENTO SINTETICO PATINODROMO</t>
  </si>
  <si>
    <t>MESON BAÑO CON POCETA CORRIDA X 55CM</t>
  </si>
  <si>
    <t>VIDRIO EN MARQUETERIA EN ALUMINIO, TUBERIA 3"X1 - 1/2"</t>
  </si>
  <si>
    <t>VIDRIO EN MARQUETERIA EN ALUMINIO, TUBERIA 1-1/2" X 1-1/2"</t>
  </si>
  <si>
    <t>Escritorio, tablex de 36mm, dimensiones 50cm x 100cm</t>
  </si>
  <si>
    <t>PUERTA SISTEMA PROYECTANTE, MARCO EN ALUMINIO 2 HOJAS</t>
  </si>
  <si>
    <t>ROLLO DE PAPEL BOND BLANCO  91 cm x 50 m, 75 gr</t>
  </si>
  <si>
    <t>TINTA PARA PLOTTER 1000 ml</t>
  </si>
  <si>
    <t xml:space="preserve">TONER PARA IMPRESORA LASER 136X HP negro </t>
  </si>
  <si>
    <t>CAJA NIDO PEQUEÑA TIPO I</t>
  </si>
  <si>
    <t>CAJA NIDO PEQUEÑA TIPO II</t>
  </si>
  <si>
    <t>CAJA NIDO PEQUEÑA TIPO III</t>
  </si>
  <si>
    <t>CAJA NIDO PEQUEÑA TIPO IV</t>
  </si>
  <si>
    <t>CAJA NIDO PEQUEÑA TIPO V</t>
  </si>
  <si>
    <t>CAJA NIDO PEQUEA TIPO VI</t>
  </si>
  <si>
    <t>CAJA NIDO PEQUEÑA TIPO VII</t>
  </si>
  <si>
    <t>CAJA NIDO PEQUEÑA TIPO VIII</t>
  </si>
  <si>
    <t>ARMELLA CERRADA DE 14X30 MM - CAJA X 144 UN</t>
  </si>
  <si>
    <t>ARMELLA CERRADA DE 26X52mm - CAJA X 144UN</t>
  </si>
  <si>
    <t>MADEJA FIQUE X 100M X 1.5MM DE CALIBRE</t>
  </si>
  <si>
    <t xml:space="preserve">ROLLO X 175M SOGA FIQUE 16MM, 5/8" (ROLLO X25 kg X 175M) </t>
  </si>
  <si>
    <t>PROTECCIÓN ANTI-ESCALADA CON PINTURA DE ACEITE PARA EXTERIORES</t>
  </si>
  <si>
    <t>PANTALLA INDUSTRIAL DE 65” PARA INTERIORES</t>
  </si>
  <si>
    <t xml:space="preserve">SOPORTE PANTALLA 32" -  80"  TUBULAR DE TECHO </t>
  </si>
  <si>
    <t xml:space="preserve">PANTALLA INDUSTRIAL DE 75” TIPO ESCAPARATE </t>
  </si>
  <si>
    <t>SOPORTE DE DOS LADOS, CON UBICACIÓN HORIZONTAL O VERTICAL.</t>
  </si>
  <si>
    <t xml:space="preserve">LED SYL-STREET 22-35W NW 7P    </t>
  </si>
  <si>
    <t xml:space="preserve">LED SYL-STREET 36-60 W NW 7P    </t>
  </si>
  <si>
    <t xml:space="preserve">LED Street Light Syl-Street 66-100W    </t>
  </si>
  <si>
    <t xml:space="preserve">Led SYLVANIA Street 94-120W  </t>
  </si>
  <si>
    <t xml:space="preserve">LED SYL STREET 96-150W NW 7P    </t>
  </si>
  <si>
    <t xml:space="preserve">KIT SOLAR SYL-STREET 35W 36H </t>
  </si>
  <si>
    <t xml:space="preserve">Kit Solar Syl-Street Gel 60W    </t>
  </si>
  <si>
    <t xml:space="preserve">Kit Solar Syl-Street Gel 90W    </t>
  </si>
  <si>
    <t xml:space="preserve">LED Proyector Sylflood High Wattage 800W 45°    </t>
  </si>
  <si>
    <t xml:space="preserve">LED Proyector Sylflood High Wattage 300W    </t>
  </si>
  <si>
    <t xml:space="preserve">LED SYLFLOOD 150W CW 60° </t>
  </si>
  <si>
    <t xml:space="preserve">LED Proyector Sylflood High Wattage 400W     </t>
  </si>
  <si>
    <t>Proyector LED SYLFLOOD 960W CW 45°</t>
  </si>
  <si>
    <t>Proyector LED SYLFLOOD 960W CW 15°</t>
  </si>
  <si>
    <t>Tornillos rosca ordinaria 3/8 x 4” con arandela, guasa y tuerca</t>
  </si>
  <si>
    <t>Tornillos rosca ordinaria 3/8 x 2” con arandela, guasa y tuerca</t>
  </si>
  <si>
    <t>Tornillos rosca ordinaria 5/16 x 2” con arandela, guasa y tuerca</t>
  </si>
  <si>
    <t>Tornillos rosca ordinaria 1/4 x 2” con arandela, guasa y tuerca</t>
  </si>
  <si>
    <t>Rodamiento 6204</t>
  </si>
  <si>
    <t>Correa A120</t>
  </si>
  <si>
    <t xml:space="preserve">Correa A 80 </t>
  </si>
  <si>
    <t>Correa B 208</t>
  </si>
  <si>
    <t>Correa A 72</t>
  </si>
  <si>
    <t>Correa A136</t>
  </si>
  <si>
    <t>Correa B 198</t>
  </si>
  <si>
    <t>Correa A 96</t>
  </si>
  <si>
    <t>Correa A 64</t>
  </si>
  <si>
    <t>Correa A 94</t>
  </si>
  <si>
    <t>Desengrasante hidrosoluble P-444</t>
  </si>
  <si>
    <t>Aceite Conditioner ICE</t>
  </si>
  <si>
    <t>ENSAYO PESO UNITARIO SECO EN LOS SUELOS</t>
  </si>
  <si>
    <t>POSTE DE CONC.PRETENS A.P.(16m) ROTURA 1050(KG) -1 SE</t>
  </si>
  <si>
    <t>ENSAYO CORTE DIRECTO COHESIVO CD 3 PUNTOS</t>
  </si>
  <si>
    <t>Poste metálicoH=16m con peldaños,canasta y anclaje  ROTURA 1050(KG)</t>
  </si>
  <si>
    <t>POSTE CONCRETO 12m ROTURA 1050(KG)</t>
  </si>
  <si>
    <t>POSTE DE CONC. PRETENS. ENERG. Y TEL (10m) ROTURA 750KG</t>
  </si>
  <si>
    <t>POSTE DE CONC.PRETENS A.P.(8m) RESISTENC:ROTURA 750(KG)</t>
  </si>
  <si>
    <t>RESMA DE PAPEL CARTA</t>
  </si>
  <si>
    <t>BORNA CONEXIÓN CABLE Nº4 AWG ESTAÑADA</t>
  </si>
  <si>
    <t>TERMINAL COBRE N°2 AWG</t>
  </si>
  <si>
    <t>TERMINAL DE COBRE ESTAÑADO N°6 AWG</t>
  </si>
  <si>
    <t xml:space="preserve">Borna 4 </t>
  </si>
  <si>
    <t>INTERVENTORÍA EST Y DIS</t>
  </si>
  <si>
    <t>CANTIDAD DE PARQUES POR  GRUPO</t>
  </si>
  <si>
    <t>ALMADANA 10 LIBRAS CON CABO</t>
  </si>
  <si>
    <t>CANALETA METALICA DIVIDIDA 10x4x240 CM</t>
  </si>
  <si>
    <t>DESENGRASANTE HIDROSOLVENTE (BIOBRIT)</t>
  </si>
  <si>
    <t>WORM SHAFT Ref.12-860171-000</t>
  </si>
  <si>
    <t>CLUTCH PULLEY Ref.12-860717-000</t>
  </si>
  <si>
    <t>DECK LIFT HOOK Ref.12-100832-3</t>
  </si>
  <si>
    <t>INSTALLATON AIR FITTING Ref.12-700268-000</t>
  </si>
  <si>
    <t>CROSS CONVEYOR BELT Ref.12-450037-000</t>
  </si>
  <si>
    <t>PIN Ref.12-100306-000</t>
  </si>
  <si>
    <t>SCISSOR ARM Ref.12-200016-091</t>
  </si>
  <si>
    <t>URETHANE POWER Ref.90-520060-000</t>
  </si>
  <si>
    <t>RUBBER DECK CHUTES Ref.12-200894-000</t>
  </si>
  <si>
    <t>RUBBER DECK CHUTES Ref.12-2000864-000</t>
  </si>
  <si>
    <t>RUBBER DECK CHUTES Ref.12-2000895-000</t>
  </si>
  <si>
    <t>SOLENOIDE 208V Ref.10-688003-000</t>
  </si>
  <si>
    <t>Aceite</t>
  </si>
  <si>
    <t>RUBBER DECK ROLLER ASSEMBLY Ref.12-200114-000</t>
  </si>
  <si>
    <t>MODULAR PIN WHEEL Ref.12-860071-000</t>
  </si>
  <si>
    <t>URETHANE PIT CUSHION FACING Ref.12-252308-000</t>
  </si>
  <si>
    <t>MAGNETIC Ref.12-862163-000</t>
  </si>
  <si>
    <t>SPOTTING FINGERS Ref.12-200892-000 ( R.H)</t>
  </si>
  <si>
    <t>SPOTTING FINGERS Ref.12-200893-000(L.H)</t>
  </si>
  <si>
    <t>BALL WHEEL ROLLER ASSEMBLY Ref.12-400268-000</t>
  </si>
  <si>
    <t>PINSETTER MOTOR Ref.12-752056-000</t>
  </si>
  <si>
    <t>PIN GUIDE WIRES Ref.12-150294-000</t>
  </si>
  <si>
    <t>PIN GUIDE WIRES Ref.12-150295-000</t>
  </si>
  <si>
    <t>PIN GUIDE WIRES Ref.12-150297-000</t>
  </si>
  <si>
    <t>PIN GUIDE WIRES Ref.12-150296-000</t>
  </si>
  <si>
    <t>DECK HOOK CAM LAVER Ref.12-100178-00</t>
  </si>
  <si>
    <t>ELECTRONIC TRIGGERING CONTROL SYSTEM Ref.12-862584-400</t>
  </si>
  <si>
    <t>CAM FOLLOW NEEDLE BEARING Ref.11-480001-000</t>
  </si>
  <si>
    <t>RODAMIENTO 607 R</t>
  </si>
  <si>
    <t>PAPEL K2 CLOTH</t>
  </si>
  <si>
    <t>POWER LIFT MOTOR Ref.53-8600022-010</t>
  </si>
  <si>
    <t>PURE RUBBER LIFT ROD COVERS Ref.12-400048-091</t>
  </si>
  <si>
    <t>MOGADOR UNA CARA DIGITAL EXTERIOR CON PANTALLA DE 75”</t>
  </si>
  <si>
    <t>TÓTEM TIPO COLUMNA METALICA AUTOPORTANTE CON PANEL SOLAR INTEGRADO.</t>
  </si>
  <si>
    <t>MICROSENSOR MONITOREO MATERIAL PARTICULADO INSTALACION WIFI FIJO</t>
  </si>
  <si>
    <t>POSTE PARA UNIDAD DE CAMARA LPR</t>
  </si>
  <si>
    <t>LICENCIA DE SOFTWARE DE ADMINISTRACION DE CONTENIDO VISUALIZACION DIGITAL</t>
  </si>
  <si>
    <t>MICROSENSOR MONITOREO MATERIAL PARTICULADO CON WIFI MOVIL CON SIMCARD</t>
  </si>
  <si>
    <t>SUMINISTRO DE TRAMPOLÍN COMPLETO NUEVO Maxiflex B16, marca Duraflex</t>
  </si>
  <si>
    <t>Señal complementaria, braille, 0.2 m x 0.3 m, acrílico mate.</t>
  </si>
  <si>
    <t>Señal complementaria, braille, 0.3 m x 0.15 m, acrílico mate.</t>
  </si>
  <si>
    <t>Señal condición de seguridad, braille, 0.2 m x 0.3 m, acrílico mate, fotoluminiscente.</t>
  </si>
  <si>
    <t>Señal condición de seguridad, braille, 0.3 m x 0.15 m, acrílico mate, fotoluminiscente.</t>
  </si>
  <si>
    <t>Señal contra incendio, braille, 0.3 m x 0.15 m, acrílico mate, fotoluminiscente.</t>
  </si>
  <si>
    <t>Señal de advertencia, braille, 0.2 m x 0.3 m, acrílico mate, fotoluminiscente.</t>
  </si>
  <si>
    <t>Señal de prohibición, braille, 0.2 m x 0.3 m, acrílico mate, fotoluminiscente.</t>
  </si>
  <si>
    <t>CONCRETO 4000 PSI RELACIÓN AGUA CEMENTO 0,4</t>
  </si>
  <si>
    <t>ALIGERAMIENTO PERDIDO EN ICOPOR D = 8 RECUBIERTO EN POLIETILENO CALIBRE 3</t>
  </si>
  <si>
    <t>CONCRETO 6000 PSI-28 DIAS-AST 6"</t>
  </si>
  <si>
    <t>CONCRETO 5000 PSI-28 DIAS-AST 6"</t>
  </si>
  <si>
    <t>NO USAR - KIT SOLAR ALUMBRADO PUBLICO URBAN 35W 4000K 100P</t>
  </si>
  <si>
    <t>NO USAR - KIT SOLAR ALUMBRADO PUBLICO URBAN 60W 4000K 100P</t>
  </si>
  <si>
    <t>NO USAR- KIT SOLAR ALUMBRADO PUBLICO URBAN 90W 4000K 100P</t>
  </si>
  <si>
    <t>NO USAR - LUMINARIA SYLVANIA LED STREET 45-90W NW URBAN</t>
  </si>
  <si>
    <t>NO USAR- LUMINARIA LED PROYECTOR SYLVEO PRO 800W</t>
  </si>
  <si>
    <t>NO USAR - LUMINARIA LED REFLECTOR SYLVEO 300W CW UNV</t>
  </si>
  <si>
    <t>NO USAR - LUMINARIA PROYECTOR SYLVANIA LED SYLVEO 150 W CW UNV</t>
  </si>
  <si>
    <t>NO USAR - LUMINARIA PROYECTOR SYLVANIA LED SYLVEO PRO 400 W</t>
  </si>
  <si>
    <t>NO USAR - LUMINARIA SYLVANIA LED STREET 18-35 W NW URBAN</t>
  </si>
  <si>
    <t>NO USAR - LUMINARIA SYLVANIA LED STREET 30-60 W NW URBAN</t>
  </si>
  <si>
    <t>NO USAR - LUMINARIA SYLVANIA LED STREET 60-120 W NW URBAN</t>
  </si>
  <si>
    <t>NO USAR - LUMINARIA SYLVANIA LED STREET 75-150 W NW URBAN</t>
  </si>
  <si>
    <t>Detalles</t>
  </si>
  <si>
    <t>Tipo</t>
  </si>
  <si>
    <t>ID Fabricante</t>
  </si>
  <si>
    <t>Silla Con Espaldar Estadio Polipro Alto Imp (Sum+Inst)</t>
  </si>
  <si>
    <t>A. PERSONAL MINIMO REQUERIDO PARA</t>
  </si>
  <si>
    <t>B. PERSONAL MINIMO REQUERIDO PARA</t>
  </si>
  <si>
    <t>F.   SUMINISTROS Y OTROS ELEMENTOS (CAMPAMENTO, CERRAMIENTOS, VIGILANCIA, ETC. Y OTROS GASTOS)</t>
  </si>
  <si>
    <t>INTERVENTORÍA OBRA</t>
  </si>
  <si>
    <t>DECRETO 768 DE 2022 Por el cual se actualiza la Tabla de Clasificación de Actividades Económicas para el Sistema General de Riesgos Laborales y se dictan otras disposiciones</t>
  </si>
  <si>
    <t>https://safetya.co/normatividad/decreto-768-de-2022/#at2</t>
  </si>
  <si>
    <t>1	7110	01	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</si>
  <si>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</si>
  <si>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Ya incluye el tiempo de ejecución del contrato, es decir, solo se colocan los meses adicionales de cobertura de la poliza sin sumar los meses de ejecución del contrato.</t>
  </si>
  <si>
    <t>https://biblioteca.sena.edu.co/paginas/bases.html</t>
  </si>
  <si>
    <t>SOPORTES</t>
  </si>
  <si>
    <t>Construdata Ed.214</t>
  </si>
  <si>
    <t>% IVA</t>
  </si>
  <si>
    <t>Material</t>
  </si>
  <si>
    <t>99AB100</t>
  </si>
  <si>
    <t>Rll 350 mt. 36 kg.</t>
  </si>
  <si>
    <t>100ml por KG</t>
  </si>
  <si>
    <t xml:space="preserve">Cotizaciones escritas realizadas en segunda semana de mayo de 2021: $ 23.301,99   $ 22.768,67   $ 23.800,00   $ 23.281,16   $ 21.249,83  $24,560, indican que el valor de este isnumo vario sensiblemente con respecto al valor determinado en 2019 con media de tendencia mediana.                                                                                                                                                                                               Valores históricos de Cio Milenio: 2016: $1.117 ml - 2017: $11.305 ml - 2018: $3.550 ml </t>
  </si>
  <si>
    <t>Tiros de 6M</t>
  </si>
  <si>
    <t>6,00 MTS</t>
  </si>
  <si>
    <t>Presentaci_n 5kg  Mortero impermeable muitiusos</t>
  </si>
  <si>
    <t>127264</t>
  </si>
  <si>
    <t>50x50    /  INSTALD0</t>
  </si>
  <si>
    <t>x 24 kg.</t>
  </si>
  <si>
    <t>Equivalente acero 40 Simesa</t>
  </si>
  <si>
    <t>Varilla 6 mt(factor 0.99Kg/Ml)</t>
  </si>
  <si>
    <t>Ancho 1.92 Largo 220 ml   Tiempos de entrega segun</t>
  </si>
  <si>
    <t>12199</t>
  </si>
  <si>
    <t>Varillas de 6 Mt.(Factor 2.23)</t>
  </si>
  <si>
    <t>Varilla 6 Mt(factor 2.23Kg/Ml)</t>
  </si>
  <si>
    <t>Varillas de 6 Mts.</t>
  </si>
  <si>
    <t>ROLLO. 1.5x10.0 ml. Nota. calibre 10 no es comercial, se toma el calibre 10.5 para la actualizacion del precio 2025</t>
  </si>
  <si>
    <t>29.3/KG</t>
  </si>
  <si>
    <t>42.20 kg/Un</t>
  </si>
  <si>
    <t>UND=6 x 2,35 MTS</t>
  </si>
  <si>
    <t>MALLA   ELECTROSOLDADA</t>
  </si>
  <si>
    <t>8.5 X 8.5 15X15</t>
  </si>
  <si>
    <t>M378</t>
  </si>
  <si>
    <t>MALLA ELECTROSOLDADA</t>
  </si>
  <si>
    <t>4MM 15X15</t>
  </si>
  <si>
    <t>E050</t>
  </si>
  <si>
    <t>MALLA  ELECTROSOLDADA</t>
  </si>
  <si>
    <t>6MM 15X15</t>
  </si>
  <si>
    <t>M188</t>
  </si>
  <si>
    <t>3MM HUECO 30X30</t>
  </si>
  <si>
    <t>FXY-10</t>
  </si>
  <si>
    <t>4MM 15X25</t>
  </si>
  <si>
    <t>MALLA ELECROSOLDADA_x000D_
_x000D_
DEFINICION_x000D_
Es un arreglo bidireccional de alambres gra! lados superpuestos en sentido longitudinal y transversal, los cuales forman ángulos rectos entre si e intersecciones unidas con soldaduras de contacto._x000D_
_x000D_
Se utiliza en refuerzo de concreto en pisos, entrepisos y contrapisos, refuerzo de concreto en muros estructurales y refuerzo de elementos prefabricados en concreto. Además pueden controlar la generación y propagación de ! suras en concreto por efecto de esfuerzos de_x000D_
contracción._x000D_
_x000D_
VENTAJAS _x000D_
• Alambre tre! lado desnudo de acero de bajo carbono gra! lado o liso._x000D_
• Resistencia mínima de rotura aprox. 80.000 psi._x000D_
• Resistencia mínima de # uencia aprox. 70.000 psi._x000D_
• Porcentaje de estiramiento mínimo 2 %._x000D_
• Baja resistencia a la oxidación expuesto a la intemperie._x000D_
• Baja maleabilidad o ductilidad._x000D_
• Excelente adherencia al concreto y soporte de resistencia._x000D_
• Fácil instalación, transporte y almacenamiento._x000D_
• Por su presentación dimensional disminuye sustancialmente desperdicios de material en traslapos y evita ! suras del concreto y la losa._x000D_
• Presentación en rollos de 18 y 30 m. de longitud por 2.35 m de ancho (18-30 m x 2.35 m) o longitudes mayores si se requieren._x000D_
• Separaciones longitudinal y transversal de 15 cm.</t>
  </si>
  <si>
    <t>4.5X4.5 MM 15X15</t>
  </si>
  <si>
    <t>M131</t>
  </si>
  <si>
    <t>26AD14I</t>
  </si>
  <si>
    <t>+ Flete para Cali y M/llin</t>
  </si>
  <si>
    <t>PAGC120x6</t>
  </si>
  <si>
    <t>PAGC 16x6</t>
  </si>
  <si>
    <t>PAGC 22x8</t>
  </si>
  <si>
    <t>peso 11.11 kg / 6,00 MTS</t>
  </si>
  <si>
    <t>TIROS DE 6M</t>
  </si>
  <si>
    <t>IPN 100 x 50 x 5.6 Libras - Pie</t>
  </si>
  <si>
    <t>tiros de 6 m</t>
  </si>
  <si>
    <t>2 x 48</t>
  </si>
  <si>
    <t>Cali:fina Mllin:lav revoque</t>
  </si>
  <si>
    <t>Mllin:lav concreto</t>
  </si>
  <si>
    <t>Tiempos de entrega segun programacion</t>
  </si>
  <si>
    <t>12511</t>
  </si>
  <si>
    <t xml:space="preserve">08/09/2021: Cios 101843 - 67 y 100498 iguales. Se actualizan todos. </t>
  </si>
  <si>
    <t>12958</t>
  </si>
  <si>
    <t>PRESTAC:(77,76%)2012                   Año 2013: Incremento 4.02%                 Año 2014: Incremento 4.50%  Eliminacion de ICBF y SENA (-5%) CREE. PRESTAC:(72,75%)                 Año 2015: Incremento 4.60% - PRESTACIONES (68.67%) No se tiene en cuenta SALUD la cual es reemplazada por el impuestao del CREE._x000D_
Año 2016: Incremento 7.00% PRESTAC:(68.42 %)                    Año 2017: Incremento 7.00%      Año 2018: Incremento 5.96%       Año 2019: Incremento 6.00%       Año 2020: Incremento 6.00%       Año 2021: Incremento 3.50%              Año 2022: Incremento 10.07%.         Año 2023: Incremento 16%.               Año 2024 - IPC Incremento 9,28 %</t>
  </si>
  <si>
    <t>63 % valor prestaciones</t>
  </si>
  <si>
    <t>Mano de Obra</t>
  </si>
  <si>
    <t>4" Y 8" PEDESTAL #39   SERV. CLIENTE 91- 6309758</t>
  </si>
  <si>
    <t>5046/5070</t>
  </si>
  <si>
    <t>4" O 1 LLAVE COLGAR PEDESTAL # 39 TEL :6309758</t>
  </si>
  <si>
    <t>5037</t>
  </si>
  <si>
    <t>SANITARIO COMPLETO</t>
  </si>
  <si>
    <t>1065</t>
  </si>
  <si>
    <t>GRAVA CORRIENTE / 1/2"</t>
  </si>
  <si>
    <t>Varillas de 6 Mt</t>
  </si>
  <si>
    <t>tapa acero,poceta, estufa gas,s/grif /+ flete Cali</t>
  </si>
  <si>
    <t>A-150-3c gas</t>
  </si>
  <si>
    <t>Repisa y filtro /+ flete en Cali y Médell</t>
  </si>
  <si>
    <t>AX44</t>
  </si>
  <si>
    <t>obras entre calles 100-180</t>
  </si>
  <si>
    <t>Fab.</t>
  </si>
  <si>
    <t>Rollos de 150 y 300 Mts.</t>
  </si>
  <si>
    <t>Plancha</t>
  </si>
  <si>
    <t>obras entre calles 100-180 / 50un/M2</t>
  </si>
  <si>
    <t>TZA73x305-30</t>
  </si>
  <si>
    <t>MATERIAL DE CANTERA._x000D_
_x000D_
ENTRE 1/2" Y 3/4".</t>
  </si>
  <si>
    <t>GRAVA DE 1  1/2"  INCLUYE TRANSPORTE</t>
  </si>
  <si>
    <t>0.19 x0.19x0.08</t>
  </si>
  <si>
    <t>Muros Divisorios</t>
  </si>
  <si>
    <t>9x19x39 Tbq. 12.5 Un/M¦</t>
  </si>
  <si>
    <t>CT10 Obra</t>
  </si>
  <si>
    <t>39X19X18, 12.5 Un/M¦,15.6Kg/Un</t>
  </si>
  <si>
    <t>EI-18 Obra</t>
  </si>
  <si>
    <t>Strip Telefonico</t>
  </si>
  <si>
    <t>33x23x9 Tbq.12.5,Tabic.29Un/M¦</t>
  </si>
  <si>
    <t>Obra BL4</t>
  </si>
  <si>
    <t>Subcontrato</t>
  </si>
  <si>
    <t>33x23x11.5Tbq12.5,Tabic23Un/M¦</t>
  </si>
  <si>
    <t>Obra  BL5</t>
  </si>
  <si>
    <t>LONG. 100cm</t>
  </si>
  <si>
    <t>SR30100</t>
  </si>
  <si>
    <t>731</t>
  </si>
  <si>
    <t>O SIMILAR</t>
  </si>
  <si>
    <t>24.5x12x5.5 Tabiq60un/m2 Pand30un/M2 Tbcon118un/m2</t>
  </si>
  <si>
    <t>Obra  LPR</t>
  </si>
  <si>
    <t>2024: Ya no se encuentra disponible en el mercado con esa especificación.</t>
  </si>
  <si>
    <t>Dep.</t>
  </si>
  <si>
    <t>(26x12.5x6 cms),(54 Un/M²¦)</t>
  </si>
  <si>
    <t>Rollo de 15mts para sello de juntas y grietas</t>
  </si>
  <si>
    <t>421295</t>
  </si>
  <si>
    <t>con perfilería</t>
  </si>
  <si>
    <t>29x14.5x9 tabiq33 Tabic 64.5un/m2</t>
  </si>
  <si>
    <t>Obra  LPOR30</t>
  </si>
  <si>
    <t>SA 40100</t>
  </si>
  <si>
    <t>SA 45 100</t>
  </si>
  <si>
    <t>14CM100</t>
  </si>
  <si>
    <t>tabq62 Un/M2 tbcon 112un/m2</t>
  </si>
  <si>
    <t>24,5X12X6 cm</t>
  </si>
  <si>
    <t>tbq 64un/M2 tbco112un/M2</t>
  </si>
  <si>
    <t>24.5x12x6 34 und/M¦ de adoqufn</t>
  </si>
  <si>
    <t>Obra   ADCOL</t>
  </si>
  <si>
    <t>Equipo</t>
  </si>
  <si>
    <t>DIMAPACK BOG</t>
  </si>
  <si>
    <t>Pand30un/m2 Tabiq56 Un/m2 Tabcon 110un/m2</t>
  </si>
  <si>
    <t>Obra   LTFL</t>
  </si>
  <si>
    <t>1.20 x 1.80  valor para menos de 546 mil pesos.</t>
  </si>
  <si>
    <t>13200  blanc</t>
  </si>
  <si>
    <t>1.20 x 1.80 valor para menos de 546 mil pesos</t>
  </si>
  <si>
    <t>13202 blanco</t>
  </si>
  <si>
    <t>GRANO FONDO BLANCO</t>
  </si>
  <si>
    <t>x 3.36 kg</t>
  </si>
  <si>
    <t>Extintor debe contener polvo químico seco clase ABC (multipropósito) y nitrógeno presurizado. Debe tener una capacidad de 10 libras. Con manómetro, válvula y manguera.  Debidamente cargado e instalado. Alcance de descarga 3 a 6 metros. Con pintura electrostática.</t>
  </si>
  <si>
    <t>Extintor debe contener polvo químico seco clase ABC (multipropósito) y nitrógeno presurizado. Debe tener una capacidad de 20 libras. Con manómetro, válvula y manguera.  Debidamente cargado e instalado. Alcance de descarga 3 a 6 metros. Con pintura electrostática.</t>
  </si>
  <si>
    <t>121x60 SNOW WHITE / 2x4x5/8"  CIROCCO</t>
  </si>
  <si>
    <t>20409</t>
  </si>
  <si>
    <t>PRESTAC:(77,76%)2012            Año 2013: Incremento 4.02%               Año 2014: Incremento 4.50%  Eliminacion de ICBF y SENA (-5%) CREE. PRESTAC:(72,75%)                Año 2015: Incremento 4.60% - PRESTACIONES (68.67%) No se tiene en cuenta SALUD la cual es reemplazada por el impuestao del CREE.               Año 2016: Incremento 7.00%      Año 2017: Incremento 7.00%.      Año 2018: Incremento 5.69%.     Año 2019: Incremento 6.00%.       Año 2020: Incremento 6.00%.            Año 2021: Incremento 3.50%.               Año 2022: Incremento 10.07%.         Año 2023: Incremento 16%.             Año 2024 - IPC Incremento 9,28 %</t>
  </si>
  <si>
    <t>NO INCLUYE TRANSPORTE.</t>
  </si>
  <si>
    <t>CON BALDE</t>
  </si>
  <si>
    <t>.</t>
  </si>
  <si>
    <t>NO INCLUYE FLETES FUERA DE BOG</t>
  </si>
  <si>
    <t>Instalado</t>
  </si>
  <si>
    <t>TIPO CELL</t>
  </si>
  <si>
    <t>MULTIPANEL B</t>
  </si>
  <si>
    <t>TZA73x366-30</t>
  </si>
  <si>
    <t>TIPO 84RV5</t>
  </si>
  <si>
    <t>Marfil  - Tipo eternit</t>
  </si>
  <si>
    <t>00-01051-00</t>
  </si>
  <si>
    <t>TILE</t>
  </si>
  <si>
    <t>Carton de 10.000 grapas</t>
  </si>
  <si>
    <t>8010</t>
  </si>
  <si>
    <t>Nota: 10/06/2021: Igual a CIO 940, donde se corrigió el nombre REPISA (8x.4CM) L=3M ORDINARIO así: REPISA (8x4CM) L=3M ORDINARIO, teniendo en cuenta que Repisas de .4CM osea 4MM no existen, es de 4CM.</t>
  </si>
  <si>
    <t>1048</t>
  </si>
  <si>
    <t>Coordinar con distribuidor tiempo de entrega</t>
  </si>
  <si>
    <t>bifilar y trilfilar</t>
  </si>
  <si>
    <t>clase 2.0</t>
  </si>
  <si>
    <t>1.22 x 1.22 x1 1/2"espes /EMPQ=10 LAMINA</t>
  </si>
  <si>
    <t>20700</t>
  </si>
  <si>
    <t>1.15</t>
  </si>
  <si>
    <t>0602000000</t>
  </si>
  <si>
    <t>valor para menos de 735 mil pesos</t>
  </si>
  <si>
    <t>13165</t>
  </si>
  <si>
    <t>ALAMBRE B.W.</t>
  </si>
  <si>
    <t>200303</t>
  </si>
  <si>
    <t>15-20-25</t>
  </si>
  <si>
    <t>0002020000</t>
  </si>
  <si>
    <t>0014020010</t>
  </si>
  <si>
    <t>0009044000</t>
  </si>
  <si>
    <t>12445</t>
  </si>
  <si>
    <t>0601002000</t>
  </si>
  <si>
    <t>0022012000</t>
  </si>
  <si>
    <t>ESTA TEJA FUE DESCONTINUADA POR ETERNIT, SOLO LA FABRICAN BAJO PEDIDO  EN FIBROCEMENTO                                                                          29/11/2021: En el estudio del mercado no se encontro esta canaleta. Eternit informa mediante correo que no se produce desde 2017.</t>
  </si>
  <si>
    <t>0022032000</t>
  </si>
  <si>
    <t>+ FLETE M/LLIN Y CALI</t>
  </si>
  <si>
    <t>130</t>
  </si>
  <si>
    <t>133</t>
  </si>
  <si>
    <t>135</t>
  </si>
  <si>
    <t>13111</t>
  </si>
  <si>
    <t>TZC90x4.5-24</t>
  </si>
  <si>
    <t>10722</t>
  </si>
  <si>
    <t>13092</t>
  </si>
  <si>
    <t>13094</t>
  </si>
  <si>
    <t>11774</t>
  </si>
  <si>
    <t>11781</t>
  </si>
  <si>
    <t>179x 92 valor para menos de 735 mil pesos</t>
  </si>
  <si>
    <t>13101</t>
  </si>
  <si>
    <t>MOTOR ELECTRICO</t>
  </si>
  <si>
    <t>Gris</t>
  </si>
  <si>
    <t>+ flete</t>
  </si>
  <si>
    <t>Marfil  - translucida</t>
  </si>
  <si>
    <t>00-07041-00</t>
  </si>
  <si>
    <t>Marfil  - Teja transl·cida</t>
  </si>
  <si>
    <t>00-07061-00</t>
  </si>
  <si>
    <t>102509999</t>
  </si>
  <si>
    <t>102510013</t>
  </si>
  <si>
    <t>102510039</t>
  </si>
  <si>
    <t>00-01041-00</t>
  </si>
  <si>
    <t>13133</t>
  </si>
  <si>
    <t>Estirado/sin inst.</t>
  </si>
  <si>
    <t>5 mm</t>
  </si>
  <si>
    <t>12825</t>
  </si>
  <si>
    <t>11x6x20, 50Un/M¦</t>
  </si>
  <si>
    <t>A-6  GRIS</t>
  </si>
  <si>
    <t>11x8x20, 50Un/M¦</t>
  </si>
  <si>
    <t>A-8  GRIS</t>
  </si>
  <si>
    <t>780</t>
  </si>
  <si>
    <t>48 und/M2</t>
  </si>
  <si>
    <t>917</t>
  </si>
  <si>
    <t>Tiempo de entrga Segun programacion del proyecto</t>
  </si>
  <si>
    <t>A 028452</t>
  </si>
  <si>
    <t>A 000042</t>
  </si>
  <si>
    <t>4 mm</t>
  </si>
  <si>
    <t>MOTOR A GASOLINA</t>
  </si>
  <si>
    <t>A 000089</t>
  </si>
  <si>
    <t>Flotado/sin instalar</t>
  </si>
  <si>
    <t>4 mm.</t>
  </si>
  <si>
    <t>Flotado/sin inst.</t>
  </si>
  <si>
    <t>5 mm.</t>
  </si>
  <si>
    <t>Flotado Gris/verde. Sin inst.</t>
  </si>
  <si>
    <t>A 011660</t>
  </si>
  <si>
    <t>Flotado Gris/verde/sin inst.</t>
  </si>
  <si>
    <t>COLORES CLAROS</t>
  </si>
  <si>
    <t>Col. claro</t>
  </si>
  <si>
    <t>Alfombra tipo Berbe Nylon Tiempos de entrega segun</t>
  </si>
  <si>
    <t>flotado Gris/verde/sin inst.</t>
  </si>
  <si>
    <t>6 mm.</t>
  </si>
  <si>
    <t>BLANCO tiempo de entrega en obras grandes 8 dias</t>
  </si>
  <si>
    <t>337062001</t>
  </si>
  <si>
    <t>Precio de 0-400 M¦+inst.  Tiempos de entrega segun</t>
  </si>
  <si>
    <t>Alfombra Argollada p.p. Tiempos de entrega segun p</t>
  </si>
  <si>
    <t>Precio de 0-400 M¦+inst. Tiempos de entrega s. pre</t>
  </si>
  <si>
    <t>Precio de 0-400 M¦+inst.  Tiempos de entrega s. pr</t>
  </si>
  <si>
    <t>Precio de 0-400 M¦+inst.Tiempos de entrega s. pres</t>
  </si>
  <si>
    <t>14CM075</t>
  </si>
  <si>
    <t>14CM050</t>
  </si>
  <si>
    <t>14CM150</t>
  </si>
  <si>
    <t>tiempo de entrega en obras grandes 8 dias</t>
  </si>
  <si>
    <t>300212051</t>
  </si>
  <si>
    <t>28821 BEIGE</t>
  </si>
  <si>
    <t>GRUPO 5</t>
  </si>
  <si>
    <t>BALDOSA CON BASE EN BLANCO Y GRANO BLANCO HUILA.</t>
  </si>
  <si>
    <t>30X30</t>
  </si>
  <si>
    <t>COCIDO</t>
  </si>
  <si>
    <t>Precio de 0-49 M¦  Tiempos de entrega s.pres</t>
  </si>
  <si>
    <t>12397</t>
  </si>
  <si>
    <t>12804</t>
  </si>
  <si>
    <t>202903001</t>
  </si>
  <si>
    <t>INSTALADO</t>
  </si>
  <si>
    <t>AZUL</t>
  </si>
  <si>
    <t>Equivalente acero 40 Simesa.</t>
  </si>
  <si>
    <t>Precio de 0-49 ML Tiempos de entrega s.pres</t>
  </si>
  <si>
    <t>Comercial</t>
  </si>
  <si>
    <t>Residencial</t>
  </si>
  <si>
    <t>Rejilla para tub. sanit. en PVC</t>
  </si>
  <si>
    <t>TA3x2"</t>
  </si>
  <si>
    <t>TA6x4"</t>
  </si>
  <si>
    <t>TC3x2"</t>
  </si>
  <si>
    <t>HIERRO A-40 Liso/Rect   5/8" Ml   _x000D_
_x000D_
1.55 Kg/ml</t>
  </si>
  <si>
    <t>Var=6 M (Factor 1.61)</t>
  </si>
  <si>
    <t>Peldar estirado/sin inst.</t>
  </si>
  <si>
    <t>Marfil  - tipo eternit</t>
  </si>
  <si>
    <t>00-01081-00</t>
  </si>
  <si>
    <t>Precio 0-49 ML   Tiempos de entrega s.presupuesto</t>
  </si>
  <si>
    <t>Adhesivo en polvo, premezclado en fábrica y de base cementosa, de color blanco y/o gris._x000D_
_x000D_
Aplicaciones:_x000D_
Para instalación de revestimientos cerámicos de media o alta absorción, en pisos y paredes en_x000D_
zonas interiores, sobre superficies como:_x000D_
• Bloques de hormigón_x000D_
• Morteros de capa gruesa_x000D_
• Revocos o pañete de arena y cemento_x000D_
• Ladrillo_x000D_
• Paneles de cemento_x000D_
• Losas de Hormigón: Siempre que haya trascurrido más de 6 meses desde su construcción_x000D_
• Pantalla de concreto*_x000D_
_x000D_
RENDIMIENTOS_x000D_
_x000D_
FORMATO/cm              CONSUMO APROX._x000D_
20 x 20                                 3.0 kg/m2_x000D_
30 x 30 y 33 x 33 1               4.0 kg/m2_x000D_
40 x 40 y Mayores 1              6.0 kg/m2_x000D_
_x000D_
Presentación y Almacenamiento:_x000D_
• Pegacor Constructor se presenta en bolsas de papel de 40 Kg._x000D_
• Pegacor Constructor se debe almacenar bajo techo en un lugar fresco y ventilado,_x000D_
separado del piso y de las paredes, por un periodo máximo de 8 meses.</t>
  </si>
  <si>
    <t>90104</t>
  </si>
  <si>
    <t>ENCHAPE 305X305X17    Pulida</t>
  </si>
  <si>
    <t>Brillado</t>
  </si>
  <si>
    <t>presentaci_n 200 M¦  Tiempos de entrega s.presu.</t>
  </si>
  <si>
    <t>28807 BEIGE</t>
  </si>
  <si>
    <t>En la actualidad ya no se llama macedonia se conoce como JAYA</t>
  </si>
  <si>
    <t>BEIGE tiempo de entrega en obras grandes 8 dias</t>
  </si>
  <si>
    <t>356009051</t>
  </si>
  <si>
    <t>Flotado /sin inst.</t>
  </si>
  <si>
    <t>25601</t>
  </si>
  <si>
    <t>Desde 100 Mts2</t>
  </si>
  <si>
    <t>De 30Mtros en Adelante</t>
  </si>
  <si>
    <t>IGUAL A 100281</t>
  </si>
  <si>
    <t>12052</t>
  </si>
  <si>
    <t>15x15 Tiempo de entrga Segun programacion del proy</t>
  </si>
  <si>
    <t>G001172</t>
  </si>
  <si>
    <t>12081</t>
  </si>
  <si>
    <t>Rejilla para pocetas y lavaderos</t>
  </si>
  <si>
    <t>L5x7cm x11/2</t>
  </si>
  <si>
    <t>50 Und/M¦</t>
  </si>
  <si>
    <t>22.5 Und/M¦</t>
  </si>
  <si>
    <t>25 Und/M¦</t>
  </si>
  <si>
    <t>30x30 Tiempo de entrga Segun programacion del proy</t>
  </si>
  <si>
    <t>G000160</t>
  </si>
  <si>
    <t>(26x13 cms),(16 Und/M¦)</t>
  </si>
  <si>
    <t>Mano de Obra - Esmaltada</t>
  </si>
  <si>
    <t>Linea Tradicional TerrazoTiempos de entrega s.pres</t>
  </si>
  <si>
    <t>INCLUYE TRANSPORTE. terminado en  Rayitas (Terrazo).</t>
  </si>
  <si>
    <t>00-01061-00</t>
  </si>
  <si>
    <t>12043</t>
  </si>
  <si>
    <t>(33x7.2) Tiempo de entrega Segun programacion del</t>
  </si>
  <si>
    <t>(33x7.2)Tiempo de entrega Segun programacion del p</t>
  </si>
  <si>
    <t>(33x7.2)  Tiempo de entrega Segun programacion del</t>
  </si>
  <si>
    <t>44 Und/M2</t>
  </si>
  <si>
    <t>732</t>
  </si>
  <si>
    <t>Rejillas inodoras con sif_n</t>
  </si>
  <si>
    <t>S3"x2"</t>
  </si>
  <si>
    <t>BOMBEO</t>
  </si>
  <si>
    <t>Rejilla planas para vent. y desagues</t>
  </si>
  <si>
    <t>3"</t>
  </si>
  <si>
    <t>adicionar $ 100.000 transporte</t>
  </si>
  <si>
    <t>3 yardas 30 m2</t>
  </si>
  <si>
    <t>CASE 430</t>
  </si>
  <si>
    <t>Alquiler minimo de 8 horas</t>
  </si>
  <si>
    <t>1000 KL</t>
  </si>
  <si>
    <t>Compras mayores15 un., 15% descuento pago contado</t>
  </si>
  <si>
    <t>E-15</t>
  </si>
  <si>
    <t>Trifasica</t>
  </si>
  <si>
    <t>Compras mayores 15 un ,15% descuento, pago contado</t>
  </si>
  <si>
    <t>E-30I</t>
  </si>
  <si>
    <t>Alquiler dia por Unidad</t>
  </si>
  <si>
    <t>(1.40x0.70)</t>
  </si>
  <si>
    <t>Incluye cerchas, parales largos y cortos, crucetas largas y cortas, tablero de 0.70x1.40m.</t>
  </si>
  <si>
    <t>(1.40X0.70)</t>
  </si>
  <si>
    <t>Rejilla para proteccion de arbol</t>
  </si>
  <si>
    <t>RA 120x40cm</t>
  </si>
  <si>
    <t>(.40x2.40)</t>
  </si>
  <si>
    <t>Compras mayores 15 un, 15% descuento, pago contado</t>
  </si>
  <si>
    <t>G-30</t>
  </si>
  <si>
    <t>TOLVA 2 SACOS</t>
  </si>
  <si>
    <t>Rejilla en plastico A.B.S.</t>
  </si>
  <si>
    <t>T3x2"</t>
  </si>
  <si>
    <t>Mordaza 0.80 metros con cuña - Long. trabajo: de 0.20 a 0.62</t>
  </si>
  <si>
    <t>Cortos</t>
  </si>
  <si>
    <t>Mes</t>
  </si>
  <si>
    <t>33801 ARENA</t>
  </si>
  <si>
    <t>Compras mayores 15 un,15% descuento, pago contado</t>
  </si>
  <si>
    <t>M-30</t>
  </si>
  <si>
    <t>A GASOLINA</t>
  </si>
  <si>
    <t>Antena,tomas,cable,MdeO</t>
  </si>
  <si>
    <t>8-10 T.V.</t>
  </si>
  <si>
    <t>106x70 tipo eternit</t>
  </si>
  <si>
    <t>00-08071-00</t>
  </si>
  <si>
    <t>Compras mayores 15 un,15 % descuento, pago contado</t>
  </si>
  <si>
    <t>G-100</t>
  </si>
  <si>
    <t>NEXWAY S-AW + INSTALACION Y PUESTA EN MARCHA</t>
  </si>
  <si>
    <t>GPS3</t>
  </si>
  <si>
    <t>12971</t>
  </si>
  <si>
    <t>MS12-2TW</t>
  </si>
  <si>
    <t>64280000A3</t>
  </si>
  <si>
    <t>HIERRO A-40 Liso/Rect  7/8" ML   _x000D_
_x000D_
3.05 Kg/ml</t>
  </si>
  <si>
    <t>Varillas de 6 Mt (Factor 3.04)</t>
  </si>
  <si>
    <t>Fuente / Strit - Con señalización   CONVENCIONAL</t>
  </si>
  <si>
    <t>Visual-Sonor</t>
  </si>
  <si>
    <t>Compras mayores 15 un,15% descuento,pago contado</t>
  </si>
  <si>
    <t>M-120</t>
  </si>
  <si>
    <t>Compras mayores 15 un, 15% descuento,pago contado.</t>
  </si>
  <si>
    <t>CH-76</t>
  </si>
  <si>
    <t>Repisa,filtro y luz int./+ flete Cali -Medell</t>
  </si>
  <si>
    <t>PX22</t>
  </si>
  <si>
    <t>Compras mayores 15 un,15%descuento, pago contado.</t>
  </si>
  <si>
    <t>CA-60</t>
  </si>
  <si>
    <t>Microfono</t>
  </si>
  <si>
    <t>334602</t>
  </si>
  <si>
    <t>12977</t>
  </si>
  <si>
    <t>12964</t>
  </si>
  <si>
    <t>10806</t>
  </si>
  <si>
    <t>10828</t>
  </si>
  <si>
    <t>10838</t>
  </si>
  <si>
    <t>CA-76</t>
  </si>
  <si>
    <t>Bajo consumo de agua</t>
  </si>
  <si>
    <t>02632</t>
  </si>
  <si>
    <t>GEBE ESPADOL</t>
  </si>
  <si>
    <t>L=100cm. Articulo descontinuado (solo bajo pedido)</t>
  </si>
  <si>
    <t>SA 55100</t>
  </si>
  <si>
    <t>MOD.HI-10100-1 Monofasico 38 G.P.M.</t>
  </si>
  <si>
    <t>1J2312</t>
  </si>
  <si>
    <t>uivalente acero 40 Simesa</t>
  </si>
  <si>
    <t>306</t>
  </si>
  <si>
    <t>SP5020EI</t>
  </si>
  <si>
    <t>Continental De Mesa</t>
  </si>
  <si>
    <t>700</t>
  </si>
  <si>
    <t>Con Horno , Encendido Electrico</t>
  </si>
  <si>
    <t>G504</t>
  </si>
  <si>
    <t>502-2</t>
  </si>
  <si>
    <t>CINTIA</t>
  </si>
  <si>
    <t>Tubo de 6 mts.</t>
  </si>
  <si>
    <t>sin flauta</t>
  </si>
  <si>
    <t>60 X 60</t>
  </si>
  <si>
    <t>L/platos,s/grif/+flete Cali  Mede</t>
  </si>
  <si>
    <t>U-171</t>
  </si>
  <si>
    <t>TERMOLAMINADA.L/platos/grif. /+ flete Cali Medell</t>
  </si>
  <si>
    <t>ERA 21.U-209</t>
  </si>
  <si>
    <t>Capacidad Interrup. 18-25kA a 220-240V</t>
  </si>
  <si>
    <t>DPX-U 527112</t>
  </si>
  <si>
    <t>con flauta</t>
  </si>
  <si>
    <t>17560F</t>
  </si>
  <si>
    <t>13226</t>
  </si>
  <si>
    <t>Los precios incluyen papel y cartón</t>
  </si>
  <si>
    <t>3mm</t>
  </si>
  <si>
    <t>TERMOLAMINADA. L/platos,s/grif. /+ Flete Cali Mede</t>
  </si>
  <si>
    <t>era 21 U-171</t>
  </si>
  <si>
    <t>Estuco y resane listo para usar</t>
  </si>
  <si>
    <t>218249</t>
  </si>
  <si>
    <t>6 Mts.</t>
  </si>
  <si>
    <t>10870</t>
  </si>
  <si>
    <t>10882</t>
  </si>
  <si>
    <t>12952</t>
  </si>
  <si>
    <t>08/09/2021: Cios 459 - 103877 y 100323 iguales. Se actualizan CIOS 100387 y 100323 según actualización del CIO 459 del 27/05/2021 con media armónica a $894.96*1.19= $1.065.</t>
  </si>
  <si>
    <t>12906</t>
  </si>
  <si>
    <t>VHF 12 CANALES</t>
  </si>
  <si>
    <t>Antena,Istal,decodif.en Medellin</t>
  </si>
  <si>
    <t>84-098</t>
  </si>
  <si>
    <t>Calibre 14  PAR</t>
  </si>
  <si>
    <t>239</t>
  </si>
  <si>
    <t>INDUMA CABEZA PLANA</t>
  </si>
  <si>
    <t>188524</t>
  </si>
  <si>
    <t>COLBISGRAS1 Par</t>
  </si>
  <si>
    <t>188209</t>
  </si>
  <si>
    <t>COLBISAGRAS</t>
  </si>
  <si>
    <t>188235</t>
  </si>
  <si>
    <t>DORMER</t>
  </si>
  <si>
    <t>206635</t>
  </si>
  <si>
    <t>DESTAPADA</t>
  </si>
  <si>
    <t>341</t>
  </si>
  <si>
    <t>296164</t>
  </si>
  <si>
    <t>318070</t>
  </si>
  <si>
    <t>STANLEY</t>
  </si>
  <si>
    <t>331292</t>
  </si>
  <si>
    <t>Estilo tijera</t>
  </si>
  <si>
    <t>364286</t>
  </si>
  <si>
    <t>CINTA METRICA 30M FIBRA VIDRIO - Cinta Larga Fibra de Vidrio 1/2"x30m/100 / Cinta reforzada con fibra de vidrio para mediciones precisas. Caja de alto impacto para mejor durabilidad. Funda de alta visibilidad que detectarla fácilmente en el trabajo. Gancho abatible. Ancho de cinta 1/2 pulgada (13 mm). Largo 30 m (100 pies). Cinta métrica de alta calidad, con hoja de fibra de vidrio de alta resistencia, no corrosiva y resistente a la decoloración, caja de abs de alta visibilidad y resistente a los impactos.</t>
  </si>
  <si>
    <t>400010</t>
  </si>
  <si>
    <t>425905</t>
  </si>
  <si>
    <t>Fundiciòn</t>
  </si>
  <si>
    <t>DIAMANTADO TURBO DE 9" DW COD:82094 PARA CORTES EN CONCRETO.</t>
  </si>
  <si>
    <t>Carborundum</t>
  </si>
  <si>
    <t>434203</t>
  </si>
  <si>
    <t>460347</t>
  </si>
  <si>
    <t>Rejillas en plastico A.B.S.</t>
  </si>
  <si>
    <t>RN 15x15cm.</t>
  </si>
  <si>
    <t>MANGO COLOR AMARILLO.</t>
  </si>
  <si>
    <t>COLLINS  702</t>
  </si>
  <si>
    <t>468266</t>
  </si>
  <si>
    <t>99FL03</t>
  </si>
  <si>
    <t>STANLEY MANGO PLASTICO 5/8</t>
  </si>
  <si>
    <t>490306</t>
  </si>
  <si>
    <t>TUBO DE 6MT</t>
  </si>
  <si>
    <t>COLLINS</t>
  </si>
  <si>
    <t>582034</t>
  </si>
  <si>
    <t>RIDGID</t>
  </si>
  <si>
    <t>633406</t>
  </si>
  <si>
    <t>611210</t>
  </si>
  <si>
    <t>Con cabo de Madera</t>
  </si>
  <si>
    <t>Con cabo</t>
  </si>
  <si>
    <t>641060</t>
  </si>
  <si>
    <t>(Cristal)</t>
  </si>
  <si>
    <t>Rollo de 100 Mts.</t>
  </si>
  <si>
    <t>5,5 cm de ancho x 9,5 cm de largo x 2,9 cm de alto._x000D_
Manija derecha de material resistente y duradera de fácil agarre, excelente terminación de fácil instalación._x000D_
Incluye	Tornillos_x000D_
Material	Aluminio</t>
  </si>
  <si>
    <t>Proyectante, blanco mate</t>
  </si>
  <si>
    <t>34925</t>
  </si>
  <si>
    <t>GRADUABLE EN NIQUEL</t>
  </si>
  <si>
    <t>672263</t>
  </si>
  <si>
    <t>675205</t>
  </si>
  <si>
    <t>EN ALUMINIO (Mayor precisión)</t>
  </si>
  <si>
    <t>704462</t>
  </si>
  <si>
    <t>Lamina</t>
  </si>
  <si>
    <t>724081</t>
  </si>
  <si>
    <t>726106</t>
  </si>
  <si>
    <t>Para Escalones, tiros de 6m</t>
  </si>
  <si>
    <t>390</t>
  </si>
  <si>
    <t>COLLINS-704 O SIMILAR</t>
  </si>
  <si>
    <t>468301</t>
  </si>
  <si>
    <t>08/09/2021: Cios 103873 - 517 y 100324 iguales. Se actualiza CIO 103873 según actualización de CIOS 517 y 100324 del 20/08/2021 con media armónica a $1.684,87*1.19= $2.005.</t>
  </si>
  <si>
    <t>12916</t>
  </si>
  <si>
    <t>NO INCLUYE FLETES</t>
  </si>
  <si>
    <t>724025</t>
  </si>
  <si>
    <t>50 und/lb.</t>
  </si>
  <si>
    <t>52100</t>
  </si>
  <si>
    <t>CORTE EN DOS VÍAS.</t>
  </si>
  <si>
    <t>885334</t>
  </si>
  <si>
    <t>573285</t>
  </si>
  <si>
    <t>Para 100 en Adelante</t>
  </si>
  <si>
    <t>Caja de 100</t>
  </si>
  <si>
    <t>Aglomerado</t>
  </si>
  <si>
    <t>847</t>
  </si>
  <si>
    <t>8458 color</t>
  </si>
  <si>
    <t>CROMO</t>
  </si>
  <si>
    <t>E-20</t>
  </si>
  <si>
    <t>G-20</t>
  </si>
  <si>
    <t>CPHO11</t>
  </si>
  <si>
    <t>E-30</t>
  </si>
  <si>
    <t>ELECTRICO</t>
  </si>
  <si>
    <t>71CR15</t>
  </si>
  <si>
    <t>Electrico</t>
  </si>
  <si>
    <t>71CR201</t>
  </si>
  <si>
    <t>E-120</t>
  </si>
  <si>
    <t>E-80</t>
  </si>
  <si>
    <t>93100Cromo</t>
  </si>
  <si>
    <t>93110Neutro</t>
  </si>
  <si>
    <t>Carcamos Desarenadores y Desag. de Aguas Lluvias</t>
  </si>
  <si>
    <t>CAR40x100 cm</t>
  </si>
  <si>
    <t>Con salida ba±era</t>
  </si>
  <si>
    <t>45400</t>
  </si>
  <si>
    <t>Sin salida ba±era</t>
  </si>
  <si>
    <t>45410</t>
  </si>
  <si>
    <t>Incluye calibrado bifßsico</t>
  </si>
  <si>
    <t>Con Salida</t>
  </si>
  <si>
    <t>J9400</t>
  </si>
  <si>
    <t>92420Neutro</t>
  </si>
  <si>
    <t>52480</t>
  </si>
  <si>
    <t>Sin salida</t>
  </si>
  <si>
    <t>54410</t>
  </si>
  <si>
    <t>L/platos, s/grif. /+ flete Cali-Medel</t>
  </si>
  <si>
    <t>U-209</t>
  </si>
  <si>
    <t>52400</t>
  </si>
  <si>
    <t>60x45</t>
  </si>
  <si>
    <t>LB-43</t>
  </si>
  <si>
    <t>60x40</t>
  </si>
  <si>
    <t>LB-16</t>
  </si>
  <si>
    <t>clase 0.5-1.0</t>
  </si>
  <si>
    <t>12807</t>
  </si>
  <si>
    <t>Automatico</t>
  </si>
  <si>
    <t>71300</t>
  </si>
  <si>
    <t>70320Cromo</t>
  </si>
  <si>
    <t>12811</t>
  </si>
  <si>
    <t>SB 30x30</t>
  </si>
  <si>
    <t>682 BLANCO</t>
  </si>
  <si>
    <t>111101</t>
  </si>
  <si>
    <t>Con pedestal, Blanco</t>
  </si>
  <si>
    <t>05210</t>
  </si>
  <si>
    <t>HIERRO A-40 Liso/Rect 1" ML _x000D_
_x000D_
3.98 Kg/ml</t>
  </si>
  <si>
    <t>Varillas de 6 Mt (Factor 3.97)</t>
  </si>
  <si>
    <t>4mm</t>
  </si>
  <si>
    <t xml:space="preserve">PRECIO PROMEDIO ENTRE LOS PROVEEDORES PRINCIPALES. PARA LA ACTUALIZACION DE PRECIO DE JULIO DE 2024 SE CALCULA TENIENDO EN CUENTA QUE UN M3 TRAE 24 LONA Y CADA LONA PESA 39 KG </t>
  </si>
  <si>
    <t>20 SACOS</t>
  </si>
  <si>
    <t>0430 color</t>
  </si>
  <si>
    <t>0430 blanco</t>
  </si>
  <si>
    <t>42040 bl</t>
  </si>
  <si>
    <t>COLOR tiempo de entrega en obras grandes 8 dias</t>
  </si>
  <si>
    <t>07451</t>
  </si>
  <si>
    <t>29/11/2021 El Insumo no se encuentra en la referencia LAVAMANOS STILO 4-8" Peds CRNA por lo que se realiza el estudio del mercado en referencia similar con pedestal MAXIMO.</t>
  </si>
  <si>
    <t>734 blanco</t>
  </si>
  <si>
    <t>01301</t>
  </si>
  <si>
    <t>Blanco</t>
  </si>
  <si>
    <t>01304-8</t>
  </si>
  <si>
    <t>obras entre calles 100-180 / 36un/M2</t>
  </si>
  <si>
    <t>97720Cromo</t>
  </si>
  <si>
    <t>Rosca</t>
  </si>
  <si>
    <t>Cromo</t>
  </si>
  <si>
    <t>97770Cromo</t>
  </si>
  <si>
    <t>Cromada, Cierre rapido</t>
  </si>
  <si>
    <t>50130</t>
  </si>
  <si>
    <t>50120</t>
  </si>
  <si>
    <t>Rejillas para piso Industrial</t>
  </si>
  <si>
    <t>Galvanizado</t>
  </si>
  <si>
    <t>51150</t>
  </si>
  <si>
    <t>45100Cromo</t>
  </si>
  <si>
    <t>12933</t>
  </si>
  <si>
    <t>06104</t>
  </si>
  <si>
    <t>ORINAL ARRECIFE ANTIBACTERIAL PARA FLUXOMETRO, REEMPLAZA AL ORINAL SANTAFE (DESCONTINUADO)_x000D_
INCLUYE: RACOR DE ENTRADA 3/4 ", RACOR DE SALIDA CON EMPAQUE DE CAUCHO INSTALADO, GRAPAS PLASTICAS PARA INSTALACION, REJILLA DESAGUE</t>
  </si>
  <si>
    <t>00401</t>
  </si>
  <si>
    <t>Descripción Anterior:_x000D_
ORINAL SANTA FE - CORONA sin griferia ni desague_x000D_
_x000D_
Para la fecha de la actualización el artículo está descontinuado. Se cambia por el siguiente artículo que cumple con los requerimientos técnicos del anterior:_x000D_
_x000D_
Orinal para colgar Mediano (consumo 3.8 Lpf) Corona_x000D_
_x000D_
Características:_x000D_
Orinal de colgar_x000D_
Diseño compacto de formas redondeadas, perfecto para espacios pequeños_x000D_
Minimo consumo de agua 3.8 Lpf (1.0 gpf)_x000D_
Orinal de anillo cerrado con sistema integral de limpieza que garantiza mayor higiene_x000D_
Incluye racor de entrada y grapas de fijación</t>
  </si>
  <si>
    <t>PARA GRIF</t>
  </si>
  <si>
    <t>00402</t>
  </si>
  <si>
    <t>06103</t>
  </si>
  <si>
    <t>06840 BLANCO</t>
  </si>
  <si>
    <t>3202000000</t>
  </si>
  <si>
    <t>92400Cromo</t>
  </si>
  <si>
    <t>COLORES: beige, azul rey , gris.</t>
  </si>
  <si>
    <t>02633</t>
  </si>
  <si>
    <t>30038 Blanco</t>
  </si>
  <si>
    <t>26CA04</t>
  </si>
  <si>
    <t>20299 Color</t>
  </si>
  <si>
    <t>20100 blanco</t>
  </si>
  <si>
    <t>30535Color</t>
  </si>
  <si>
    <t>20090 Blanco</t>
  </si>
  <si>
    <t>93130</t>
  </si>
  <si>
    <t>Tapa lavamanos</t>
  </si>
  <si>
    <t>Azabache car</t>
  </si>
  <si>
    <t>08600</t>
  </si>
  <si>
    <t>Elementos de subestación</t>
  </si>
  <si>
    <t>ANSI 52 - 30</t>
  </si>
  <si>
    <t>Capacidad Interrup. 18-25kA a 220/240V</t>
  </si>
  <si>
    <t>DPX-U 527111</t>
  </si>
  <si>
    <t>91420Cromo</t>
  </si>
  <si>
    <t>96700Cromo</t>
  </si>
  <si>
    <t>cobre</t>
  </si>
  <si>
    <t>Adherente modificador para hormig_n y mortero.</t>
  </si>
  <si>
    <t>Superadhesivo para enchapados</t>
  </si>
  <si>
    <t>Incorporador de aire para hormig=n y mortero.</t>
  </si>
  <si>
    <t>Curador para concreto y mortero en ambiente normal._x000D_
_x000D_
DESCRIPCIÓN_x000D_
Antisol Blanco es una emulsión acuosa de parafina que forma, al aplicarse sobre el concreto o mortero fresco, una película impermeable que evita la pérdida prematura de humedad, para garantizar un completo curado del material._x000D_
Antisol Blanco cumple con la norma ASTM C 309 y NTC 1977 como curador para concreto. Este curador es Tipo I-D clase A, conforme con el procedimiento descrito en la norma ASTM C 156._x000D_
_x000D_
Antisol Blanco se usa para curar el concreto garantizando el completo desarrollo de resistencias. Antisol Blanco está especialmente indicado para el curado de concretos y morteros, en particular cuando se tiene grandes superficies expuestas al sol y al viento. La película que forma el curador sobre el concreto fresco retiene el agua y evita el resecamiento prematuro._x000D_
Previene la formación de grietas en pisos y pavimentos. Ideal para proteger estructuras y  pavimentos de concreto en clima cálido y en lugares con dificultades en el abastecimiento de agua._x000D_
Antisol Blanco puede ser usado en todo tipo de obras de ingeniería tales como pavimentos rígidos, pistas de aviación, muelles, presas, silos, bodegas, estructuras en concreto deslizado, Etc._x000D_
_x000D_
VENTAJAS_x000D_
• Impide el resecamiento prematuro del concreto permitiendo el normal desarrollo de las resistencias._x000D_
• Antisol se aplica una vez, reduciendo así los costos del curado de concretos y morteros por mayor rendimiento en la mano de obra._x000D_
• Especialmente diseñado para el curado en recintos cerrados ya que no contiene solventes._x000D_
• Viene listo para usar y es fácil de aplicar._x000D_
• Ayuda a controlar el agrietamiento en grandes áreas expuestas al sol y al viento, como en pavimentos rígidos o pisos en concreto._x000D_
• Como agente curador sobre morteros tipo SikaTop debido a la ausencia de solventes._x000D_
_x000D_
Consumo:_x000D_
Aplicado con fumigadora agrícola, aproximadamente 200 g/m2, dependiendo de la velocidad del viento y la experiencia del operario. La aplicación también puede hacerse con brocha, solo que aquí el consumo aumentay la superficie es rayada por la brocha.</t>
  </si>
  <si>
    <t>140002</t>
  </si>
  <si>
    <t>DEFINICIÓN:_x000D_
Impermeabilizante en caliente en base asfáltica con alto punto de ablandamiento TEXA_x000D_
USOS:_x000D_
• Sistema tradicional de impermeabilización._x000D_
• Sellante de juntas de dilatación._x000D_
• Fácil de maniobrar y dividir._x000D_
• Impermeabilizante tradicional en caliente_x000D_
• Recubrimientos asfálticos_x000D_
VENTAJAS:_x000D_
• Su secamiento es más rápido que los demás asfaltos._x000D_
• Alto punto de ablandamiento._x000D_
• Sensible al impacto y fácil de maniobrar y dividir_x000D_
• Fácil manejo y aplicación_x000D_
• Excelente rendimiento_x000D_
• Se aplica en todas las temperaturas_x000D_
MODO DE EMPLEO:_x000D_
• Debe calentarse a temperaturas superiores a 100°C y dependiendo de la necesidad, se puede aplicar con espátula, cepillo o trapero en una operación rápida debido a que el asfalto 190 – 220 se endurece rápidamente._x000D_
RENDIMIENTO:_x000D_
Dependiendo del espesor, para una película de asfalto de 2 mm. su  rendimiento es de 2.5 Kg/M² aproximadamente en una sola mano.</t>
  </si>
  <si>
    <t>GRIS</t>
  </si>
  <si>
    <t>606973</t>
  </si>
  <si>
    <t>Reductor de agua para hormigón y mortero (230Kg)</t>
  </si>
  <si>
    <t>Curador para hormig_n y mortero</t>
  </si>
  <si>
    <t>DESCRIPCION_x000D_
_x000D_
CURASEAL es una solución coloidal de color rojo, blanco o transparente, que al entrar con la superficie del hormigón o mortero modifica la cal libre en compuestos insolubles que forman una película que endurece, sella y hace antipolvo la superficie. CURASEAL ayuda al curado del concreto._x000D__x000D_
_x000D_
USOS_x000D_
_x000D_
CURASEAL es recomendado como curador, endurecedor, sellante y agente anti-polvo en una sola operación en obras de hormigón o mortero como vías de hormigón, bodegas, presas, silos, placas, columnas, vigas, prefabricados y en general en toda obra de ingeniería._x000D_
En obras de hormigón y mortero donde el concreto ya ha fraguado y es deseable eliminar el espolvoreo y endurecer la superficie en una sola operación._x000D_
_x000D_
RENDIMIENTO_x000D_
_x000D_
- En concreto fresco: Aproximadamente 150 g/m2  a 200 g/m2  (23 m2  - 30 m2/gal) por capa de aplicación._x000D_
- En concreto fraguado: Aproximadamente 180 g/m2  a 230 g/m2  (20 m2  - 28 m2 /gal) por capa de aplicación.</t>
  </si>
  <si>
    <t>DESCRIPCION_x000D_
DESMOLDATOC es un desencofrante con base en aceite emulsionado que evita la adherencia del concreto a las formaletas de madera, metal o plástico._x000D__x000D_
_x000D_
RENDIMIENTO_x000D_
- En superficies de madera, aproximadamente 90 g/m2 (35 m2 /gal)._x000D_
- En superficies metálicas, aproximadamente 50 g/m2 (64 m2/gal).</t>
  </si>
  <si>
    <t>Desencofrante para formaletas</t>
  </si>
  <si>
    <t>Capacidad Interrup 18-25kA a 220/240V</t>
  </si>
  <si>
    <t>DPXU 527212</t>
  </si>
  <si>
    <t>TRAFICO PESADO,MARCO+REJILLA</t>
  </si>
  <si>
    <t>R-77-MP</t>
  </si>
  <si>
    <t>Tratamiento antißcido para hormig_n y mortero.</t>
  </si>
  <si>
    <t>Mortero para la reparaci_n de superficies en concr</t>
  </si>
  <si>
    <t>210320</t>
  </si>
  <si>
    <t>DESCRIPCION_x000D_
Igol Imprimante es una solución de asfalto refinado de alto poder adhesivo._x000D_
_x000D_
USOS_x000D_
Como Imprimante para garantizar la adherencia en la aplicación del Sistema_x000D_
Igol de impermeabilización._x000D_
Como imprimante de juntas en las que se va a aplicar Sika MultiSeal._x000D_
_x000D_
VENTAJAS_x000D_
- Listo para ser usado._x000D_
- Muy fácil de aplicar._x000D_
- Excelente penetración, impregna totalmente la superficie._x000D_
- Asegura la adherencia de materiales asfálticos._x000D_
_x000D_
PRESENTACION_x000D_
Plástico: 3 kg y 16 kg_x000D_
_x000D_
Consumo:_x000D_
Aprox. 100 - 200 gr/m2, dependiendo de la rugosidad de la superficie.</t>
  </si>
  <si>
    <t>Para Diluir en Agua</t>
  </si>
  <si>
    <t>801002</t>
  </si>
  <si>
    <t>DESCRIPCION_x000D_
Alumol es una pintura reflectiva de aluminio con base asfáltica de baja viscosidad para proteger las impermeabilizaciones y cubiertas._x000D_
_x000D_
USOS_x000D_
Como capa protectora sobre impermeabilizaciones asfálticas, emulsiones y mantos._x000D_
_x000D_
Aplicación:_x000D_
La aplicación puede hacerse con brocha o rodillo de felpa, cubriendo uniformemente_x000D_
la superficie. Lave las herramientas con un solvente convencional cuando el producto_x000D_
aún esté fresco._x000D_
_x000D_
Consumo:_x000D_
Sobre una base asfáltica: Aprox. 110 gr/m2_x000D_
Sobre mortero y concreto: Aprox. 200 gr/m2_x000D_
_x000D_
DATOS TECNICOS:_x000D_
Color: Plateado_x000D_
Densidad: 0,93 kg/l ± 0,03 kg/l_x000D_
Consistencia: Líquida_x000D_
Secado al tacto: 30 minutos aprox. a 20oC 65% HR_x000D_
Límites:_x000D_
Temp. de aplicación: 5oC a 50oC_x000D_
Temp. de servicio: 5oC a 60oC</t>
  </si>
  <si>
    <t>803046</t>
  </si>
  <si>
    <t>SikaFelt FV-225 se emplea como refuerzo con los impermeabilizantes de aplicación líquida como emulsiones asfalticas, acrilicas y resinas de poliuretanos._x000D_
_x000D_
USOS_x000D_
• Para los sistemas de impermeabilización líquida de cubiertas._x000D_
• Para detalles de sistemas de impermeabilización de terrazas en sifones, medias cañas, claraboyas, etc._x000D_
• Para puenteo de fi suras en sistemas de impermeabilización líquida._x000D_
_x000D_
VENTAJAS_x000D_
• Aplicación fácil y rápida en superfi cie y detalles._x000D_
• Se adapta a todas las distintas formas y perfi les en la superfi cie del soporte._x000D_
• Asegura el espesor correcto de la capa impermeable._x000D_
• Mejora las propiedades de puenteo de fi suras de la impermeabilización. _x000D_
_x000D_
DATOS TECNICOS_x000D_
Apariencia/Colores: Blanco_x000D_
Base química Malla de fi bra de vidrio aleatoria_x000D_
Masa por unidad de superfi cie 225 g/m2_x000D__x000D_
_x000D_
PRESENTACIÓN_x000D_
Rollos 40 kg (1.2 x 148 m aprox)._x000D_
_x000D_
INFORMACIÓN DEL SISTEMA_x000D_
Método de aplicación_x000D_
1. preparación de la superfi cie_x000D_
El sustrato donde se colocará el sistema de impermeabilización deberá ser fi rme y resistente, debe estar libre de grasas, lechadas de cemento, polvo y suciedad que_x000D_
impida la correcta adherencia._x000D_
2. Aplicación_x000D_
Aplique una capa de impermeabilizante líquido sobre la superfi cie, teniendo en cuenta las instrucciones de imprimación de cada producto._x000D_
Estando fresco el impermeabilizante extienda la malla de refuerzo Sikafelt FV-_x000D_
225 y presione con el rodillo o la brocha hasta lograr que el refuerzo quede totalmente adherido al sustrato._x000D_
Se debe evitar dejar partes de malla sin adherir o con arrugas._x000D_
Se recomienda llevar al campo las piezas específi cas para cada uno de los detalles previamente recortadas para un mayor rendimiento de la aplicación._x000D_
En cubiertas expuestas los traslapos deben ser mínimo de 5 cm._x000D_
Notas: Todos los datos de esta Hoja de Datos de Producto están basados en ensayos de laboratorio. Las medidas tomadas «in situ» pueden variar debido a ircunstancias fuera de nuestro control.</t>
  </si>
  <si>
    <t>Rollo 20M x1M /para cubiertas no  transitables.</t>
  </si>
  <si>
    <t>25005</t>
  </si>
  <si>
    <t>Imprimante para impermeabilizaciones</t>
  </si>
  <si>
    <t>Impermeabilizante para techos</t>
  </si>
  <si>
    <t>PRESENTACION 1GLN</t>
  </si>
  <si>
    <t>Impermeabilizante en base acuosa</t>
  </si>
  <si>
    <t>bc20115</t>
  </si>
  <si>
    <t>003-1</t>
  </si>
  <si>
    <t>IMPERMEABILIZANTE Igol Denso es una solución de asfaltos refinados reforzada con elastómeros,_x000D_
adhesivos y compuestos plastificantes, resistente al vapor. No contiene alquitranes_x000D_
y no es emulsión._x000D_
USOS_x000D_
Para proteger e impermeabilizar estructuras de concreto enterradas, muros_x000D_
de contención, sobrecimientos, jardineras y tanques._x000D_
Para proteger superficies metálicas de la oxidación y de los suelos ácidos._x000D_
Para pegar y proteger aislamientos térmicos en tuberías de refrigeración o_x000D_
calefacción, aire acondicionado y para pegar aislamientos acústicos._x000D_
Para crear una barrera impermeable previa a la instalación de pisos PVC._x000D_
_x000D_
VENTAJAS_x000D_
- Viene listo para ser aplicado._x000D_
- Forma una capa impermeable inclusive al vapor de agua (Barrera de vapor)._x000D_
- Se adhiere excelentemente a superficies previamente tratadas con Igol_x000D_
Imprimante._x000D_
- Puede aplicarse con llana metálica o brocha._x000D_
- Una vez curado no se escurre por efectos de calor solar._x000D_
_x000D_
CONSUMO:_x000D_
Aproximadamente 1 kg/m2 por capa por mm de espesor._x000D_
Nota: Como refuerzo colocando entre las dos capas de producto se puede_x000D_
usar SikaFelt, SikaFelt FPP-30. SikaFelt FV 225 para mejorar la resistencia_x000D_
a la tensión del sistema impermeable. Esto es útil en puenteo de fisuras o_x000D_
para prevenir rotura de la membrana impermeable en sustratos susceptibles_x000D_
a fisurarse como morteros y concretos.</t>
  </si>
  <si>
    <t>801848</t>
  </si>
  <si>
    <t>Impermeabilizante integral para mortero</t>
  </si>
  <si>
    <t>Rollos 10m/ Cubiertas y terrazas no transitables</t>
  </si>
  <si>
    <t>27710</t>
  </si>
  <si>
    <t>Rollos10M, Cubiertas no transitables.</t>
  </si>
  <si>
    <t>27570</t>
  </si>
  <si>
    <t>3mm de espesor</t>
  </si>
  <si>
    <t>Rollos de 10 M . Cubiertas de transito peatonal.</t>
  </si>
  <si>
    <t>27560</t>
  </si>
  <si>
    <t>sin inst.</t>
  </si>
  <si>
    <t>Precio en dep_sito</t>
  </si>
  <si>
    <t>Diamante</t>
  </si>
  <si>
    <t>Precio 0-49 ML    Tiempos de entrega s.presupuesto</t>
  </si>
  <si>
    <t>Impermeabilizante integral para concreto._x000D_
_x000D_
DESCRIPCION_x000D_
Plastocrete DM es un aditivo líquido color café os curo, reductor de agua con_x000D_
acción impermea bilizante. No contiene cloruros._x000D_
_x000D_
USOS_x000D_
Para la elaboración de concreto de baja permeabilidad y durable en la construcción de tanques, depósitos, sótanos, muros enterrados, cimentaciones,_x000D_
plantas de tratamiento, y todo tipo de obras hidráulicas._x000D_
Plastocrete DM tiene acción plastificante sobre la mezcla, facilitando la colocación y el vibrado del concreto. Se puede aprovechar su efecto plastificante para reducir hasta en un 8% el agua de amasado de acuerdo con el asentamiento requerido._x000D_
_x000D_
Dosificación: _x000D_
Plastocrete DM se dosifi ca al 0,5% del peso del cemento de la mezcla. Para un bulto de cemento de 50 kg se emplean 250 g de aditivo (234 ml aproximadamente).</t>
  </si>
  <si>
    <t>103002</t>
  </si>
  <si>
    <t>catalizador o imprimante  epoxico rojo(137008) + catalizador: 0.25Gal(138001) (Sika)</t>
  </si>
  <si>
    <t>Protector anticorrosivo para superficies metalicas</t>
  </si>
  <si>
    <t>504126</t>
  </si>
  <si>
    <t>Impermeabilizante integral para morteros._x000D_
Impermeabilización de pañetes, pisos y pegas de mortero._x000D_
_x000D_
Consumo y Rendimiento aproximado:_x000D_
1 kg /bulto de cemento_x000D_
Puede ser usado a una dósis del 3% del peso del cemento.</t>
  </si>
  <si>
    <t>110002</t>
  </si>
  <si>
    <t>120677</t>
  </si>
  <si>
    <t>Impermeabilizante integral para hormig_n y mortero</t>
  </si>
  <si>
    <t>ROLLO 10 mts2</t>
  </si>
  <si>
    <t>ROLLO 13 mts2</t>
  </si>
  <si>
    <t>12060</t>
  </si>
  <si>
    <t>12048</t>
  </si>
  <si>
    <t>990   Presentacion 4 lts./ Reduce permeabilidad</t>
  </si>
  <si>
    <t>Concentrado</t>
  </si>
  <si>
    <t>500625</t>
  </si>
  <si>
    <t>12814</t>
  </si>
  <si>
    <t>Tipo CARPINCOL</t>
  </si>
  <si>
    <t>290360</t>
  </si>
  <si>
    <t>Endurecedor ep_xico para hormig_n y mortero</t>
  </si>
  <si>
    <t>EL PRODUCTO ESTÁ DECONTINUADO, POR TAL RAZOÓN SE DECIDE JUNTO CON EL ÁREA TÉCNICA UTILIZAR EL PLASTIMENT AD-40.</t>
  </si>
  <si>
    <t>101502</t>
  </si>
  <si>
    <t>Acelerante instantaneo para sellar filtraciones</t>
  </si>
  <si>
    <t>Endurecedor siliceo para pisos</t>
  </si>
  <si>
    <t>Acelerante de fraguado para hormig_n y mortero</t>
  </si>
  <si>
    <t>12530</t>
  </si>
  <si>
    <t>PHR C120x60</t>
  </si>
  <si>
    <t>124062</t>
  </si>
  <si>
    <t>111102</t>
  </si>
  <si>
    <t>522573</t>
  </si>
  <si>
    <t>Clima frio</t>
  </si>
  <si>
    <t>120777</t>
  </si>
  <si>
    <t>El Sika Transparente 10 es un líquido incoloro con base en siliconas, que_x000D_
protege las fachadas y culatas de las edificaciones contra la penetración del_x000D_
agua lluvia._x000D_
_x000D_
USOS_x000D_
Como repelente de agua sobre bases minerales, tales como: ladrillo, piedra,_x000D_
mármol, concreto o culatas terminadas con pañete u otros materiales porosos._x000D_
Como recubrimiento antimusgo en tejas de barro._x000D_
_x000D_
VENTAJAS_x000D_
- De gran durabilidad (7 a 10 años) y listo para usar._x000D_
- Impide que los muros absorban agua lluvia._x000D_
- Protege las fachadas del polvo y el hollín._x000D_
- No cambia la apariencia del material sobre el cual se aplica._x000D_
- Mantiene las fachadas en excelente estado por más tiempo._x000D_
- Repele el agua lluvia._x000D_
- No forma película y permite que la superficie respire._x000D_
- No altera la apariencia del material sobre el cual se aplica._x000D_
- Controla la absorción en muros de piedra, mármol, concreto, pañete, yeso,_x000D_
ladrillo y otros materiales absorbentes._x000D_
- Protege las fachadas de la suciedad, polvo, hollín, disminuyendo costos de_x000D_
mantenimiento_x000D_
_x000D_
Consumo y rendimiento: 0.15 kg/m2 /capa - 200 m2/gl/capa (min 2 capas)</t>
  </si>
  <si>
    <t>500002</t>
  </si>
  <si>
    <t>Acelerante de fraguado y resistencia para concretos._x000D_
_x000D_
Aditivo líquido de color ámbar, con acción ace lerante sobre el fraguado y el desarrollo de resistencias mecánicas del concreto._x000D_
_x000D_
Sikaset L debe usarse cuando se desee:_x000D_
• Obtener concreto con altas resistencias a temprana edad._x000D_
• Colocar concreto en ambiente frío._x000D_
• Acelerar los fraguados inicial y fi nal del concreto._x000D_
• Dar rápidamente al uso una estructura._x000D_
• Desencofrar rápidamente un elemento o estructura._x000D_
_x000D_
Sikaset L reduce los tiempos de desencofrado._x000D_
Se obtienen resistencias más altas a edad temprana._x000D_
Permite un pronto uso de estructuras nuevas._x000D_
Contrarresta el efecto del frío sobre las resistencias y el fraguado._x000D_
Aumenta los rendimientos en la prefabricación._x000D_
Permite izar más pronto losas y vigas prefabricadas. _x000D_
_x000D_
Sikaset L viene listo para usar, agregándose al agua de amasado o directamente_x000D_
al concreto._x000D_
_x000D_
Dosifi cación:_x000D_
_x000D_
Dependiendo del grado de aceleramiento deseado, se dosifi ca del 1 al 3% del peso del cemento. De acuerdo con experiencias prácticas y como guía del_x000D_
uso del Sikaset L se puede decir que con una dosifi cación del 3% se obtienen resistencias mecánicas equivalentes a tres días, después de 24 horas y_x000D_
equivalentes a 7 días, después de 3 días. Este efecto puede variar con el tipo y la temperatura del cemento, como también con la temperatura ambiente._x000D_
Concreto acelerado con Sikaset L debe curarse con Antisol. Recomendamos hacer ensayos previos para determinar la dosifi cación óptima en cada caso.</t>
  </si>
  <si>
    <t>105001</t>
  </si>
  <si>
    <t>Puente de adherencia de concreto fresco a endurecido._x000D_
_x000D_
DESCRIPCION_x000D_
Es un adhesivo epóxico de dos componentes, libre de solventes. Garantiza_x000D_
una pega perfecta entre concreto fresco y endurecido._x000D_
_x000D_
USOS_x000D_
• Como puente de adherencia para la pega de concreto fresco a concreto endurecido._x000D_
• Como ayuda a la adherencia de un mortero o concreto nuevo o de reparación a un sustrato de concreto para lograr una pega permanente que no sea afectada, en condiciones de servicio, por la humedad ó agentes agresores (durabilidad)._x000D_
• Como imprimante de alta adherencia para recubri mientos epóxicos sobre superfi cies de concreto absorbentes, húmedas o metálicas secas._x000D_
• Como imprimante del Sikafl ex-1a, Sikafl ex 15 LM, Sikafl ex-1CSL, Sikafl ex AT Connection, Sikafl ex AT Facade, Sikafl ex Construction y Sikafl ex_x000D_
11FC en los casos en que lo requieren._x000D_
• Para anclajes y rellenos._x000D_
• Como capa impermeable y barrera de vapor de agua en los casos que se requiera._x000D_
_x000D_
Consumo:_x000D_
Entre 400-600 g/m2 dependiendo de la rugosidad de la superfi cie._x000D_
Para rugosidades excesivas el consumo puede aún ser mayor. En caso de dudas sobre el consumo se recomienda hacer ensayos previos_x000D_
_x000D_
PRESENTACIÓN_x000D_
Unidad: 1,0 kg y Unidad: 3,0 kg</t>
  </si>
  <si>
    <t>303571</t>
  </si>
  <si>
    <t>122064</t>
  </si>
  <si>
    <t>521373</t>
  </si>
  <si>
    <t>101002</t>
  </si>
  <si>
    <t>ROLLO 20 mts2</t>
  </si>
  <si>
    <t>Presentación rollos de 11 m2</t>
  </si>
  <si>
    <t>Bajo Teja</t>
  </si>
  <si>
    <t>200307</t>
  </si>
  <si>
    <t>MOTOR ELECTRICO MANGUERA DE 10 PIES</t>
  </si>
  <si>
    <t>200300</t>
  </si>
  <si>
    <t>Acometidas Telefonicas</t>
  </si>
  <si>
    <t>FACOMEC</t>
  </si>
  <si>
    <t>62AM102</t>
  </si>
  <si>
    <t>62AM86</t>
  </si>
  <si>
    <t>29-Mar-2019 El precio actualizado corresponde con Marca Edil o similares.</t>
  </si>
  <si>
    <t>Presentacion rollos de 11 m2.</t>
  </si>
  <si>
    <t>MSC</t>
  </si>
  <si>
    <t>2 RESIST. GAS- 1RESIST. SOLID</t>
  </si>
  <si>
    <t>SP5030EI</t>
  </si>
  <si>
    <t>05E296S</t>
  </si>
  <si>
    <t>05E248S</t>
  </si>
  <si>
    <t>57419</t>
  </si>
  <si>
    <t>06C1501</t>
  </si>
  <si>
    <t>06C601</t>
  </si>
  <si>
    <t>SERIE 400 DE LUJO</t>
  </si>
  <si>
    <t>405</t>
  </si>
  <si>
    <t>SERIE 600 BEIGE</t>
  </si>
  <si>
    <t>605</t>
  </si>
  <si>
    <t>BREAKER 2000 UNIPOLAR TIPO QC</t>
  </si>
  <si>
    <t>2220/S1</t>
  </si>
  <si>
    <t>50PA24</t>
  </si>
  <si>
    <t>CABLES B.W.</t>
  </si>
  <si>
    <t>200082</t>
  </si>
  <si>
    <t>200084</t>
  </si>
  <si>
    <t>36S3030H</t>
  </si>
  <si>
    <t>60CP5</t>
  </si>
  <si>
    <t>TABL ALUMB 240vol/BREAKER ENCH</t>
  </si>
  <si>
    <t>CT-4</t>
  </si>
  <si>
    <t>66CG100</t>
  </si>
  <si>
    <t>LINEA ABITARE</t>
  </si>
  <si>
    <t>9956-PE</t>
  </si>
  <si>
    <t>C24</t>
  </si>
  <si>
    <t>pintura decorativa para madera y metal</t>
  </si>
  <si>
    <t>313050</t>
  </si>
  <si>
    <t>39513</t>
  </si>
  <si>
    <t>(ENCHUFE) PATA TRABADA, MARFIL</t>
  </si>
  <si>
    <t>0020-C</t>
  </si>
  <si>
    <t>14CM200</t>
  </si>
  <si>
    <t>11076</t>
  </si>
  <si>
    <t>26E308</t>
  </si>
  <si>
    <t>604-31323</t>
  </si>
  <si>
    <t>616</t>
  </si>
  <si>
    <t>622</t>
  </si>
  <si>
    <t>402</t>
  </si>
  <si>
    <t>602</t>
  </si>
  <si>
    <t>401</t>
  </si>
  <si>
    <t>601</t>
  </si>
  <si>
    <t>613</t>
  </si>
  <si>
    <t>66B100</t>
  </si>
  <si>
    <t>66B050</t>
  </si>
  <si>
    <t>Sobreponer, cromo</t>
  </si>
  <si>
    <t>58140</t>
  </si>
  <si>
    <t>10188</t>
  </si>
  <si>
    <t>10211</t>
  </si>
  <si>
    <t>655</t>
  </si>
  <si>
    <t>653</t>
  </si>
  <si>
    <t>LINEA ABITARE SIN LUZ PILOTO</t>
  </si>
  <si>
    <t>918</t>
  </si>
  <si>
    <t>06M125</t>
  </si>
  <si>
    <t>CARGA DE ROTURA 1050(KG)</t>
  </si>
  <si>
    <t>Extrareforza</t>
  </si>
  <si>
    <t>99RGS</t>
  </si>
  <si>
    <t>CON CONTACTOS PRENSAHILO Y CONTACTO CENTRAL EN COB</t>
  </si>
  <si>
    <t>0030</t>
  </si>
  <si>
    <t>912</t>
  </si>
  <si>
    <t>CON PORTASTARTER</t>
  </si>
  <si>
    <t>28</t>
  </si>
  <si>
    <t>99SSL</t>
  </si>
  <si>
    <t>99ST40</t>
  </si>
  <si>
    <t>27TP12</t>
  </si>
  <si>
    <t>27TP18</t>
  </si>
  <si>
    <t>0020-T</t>
  </si>
  <si>
    <t>406</t>
  </si>
  <si>
    <t>606</t>
  </si>
  <si>
    <t>606 T</t>
  </si>
  <si>
    <t>406 T</t>
  </si>
  <si>
    <t>Rollo de 1200 Ancho=4Mts</t>
  </si>
  <si>
    <t>Azul</t>
  </si>
  <si>
    <t>12464</t>
  </si>
  <si>
    <t>12475</t>
  </si>
  <si>
    <t>12472</t>
  </si>
  <si>
    <t>El CIO 000797 es igual al CIO 000803, por lo tanto deben tener los mismos valores.</t>
  </si>
  <si>
    <t>12478</t>
  </si>
  <si>
    <t>DESCRIPCIÓN:_x000D_
_x000D_
El tubo es completo de 3 metros</t>
  </si>
  <si>
    <t>12467</t>
  </si>
  <si>
    <t>ACTUALIZADO CIO REFERENCIA 797  15/02/2019, teniendo en cuenta que los APUS en los que esta contenido se entiende que es un tubo electrico, de esta forma se realizo el estudio de mercado.                                                                                            El CIO 000803 es igual al CIO 000797, por lo tanto deben tener los mismos valores.</t>
  </si>
  <si>
    <t>TIROS DE 3 M</t>
  </si>
  <si>
    <t>60TC075</t>
  </si>
  <si>
    <t>06T40P</t>
  </si>
  <si>
    <t>06T32</t>
  </si>
  <si>
    <t>14UG200MT</t>
  </si>
  <si>
    <t>14UG100MT</t>
  </si>
  <si>
    <t>14UG050MT</t>
  </si>
  <si>
    <t>14UG150MT</t>
  </si>
  <si>
    <t>14UG075MT</t>
  </si>
  <si>
    <t>1950959207</t>
  </si>
  <si>
    <t>607</t>
  </si>
  <si>
    <t>Especificaciones Técnicas Mínimas:_x000D_
- Doble pantalla con teclado alfanumérico_x000D_
- Precisión de 5”_x000D_
- Lectura en pantalla al segundo_x000D_
- Plomada laser_x000D_
- Memoria interna de 24.000 Puntos_x000D_
- Compensador de doble eje_x000D_
- Medición con prisma de 3.000 metros_x000D_
- IP 66 Robusta_x000D_
_x000D_
Debe incluir accesorios:_x000D_
- (1) Trípode metálico con morral de transporte_x000D_
- (2) Bastones topográficos con estuche_x000D_
- (2) Prismas con porta prisma y estuche_x000D_
- (1) Morral en lona para la estación total_x000D_
- (1) Morral en lona para el trípode_x000D_
- (1) Certificaciones de calibración VIGENTE por 6 meses.</t>
  </si>
  <si>
    <t>Roscado</t>
  </si>
  <si>
    <t>CHEC 10</t>
  </si>
  <si>
    <t>32030G</t>
  </si>
  <si>
    <t>32060G</t>
  </si>
  <si>
    <t>32010G</t>
  </si>
  <si>
    <t>32050G</t>
  </si>
  <si>
    <t>10796</t>
  </si>
  <si>
    <t>10860</t>
  </si>
  <si>
    <t>PRESIÓN DE TRABAJO A 23OC:LOS TUBOSISTEMAS PVC PRESIÓN PAVCO SON FABRICADOS BAJO LAS NORMAS NTC 382, TUBOS DE POLICLORURO DE VINILO (PVC) CLASIFICADOS SEGÚN LA PRESIÓN (SERIE RDE), NTC 1339 ACCESORIOS DE (POLI CLORURO DE VINILO) (PVC) SCHEDULE 40 Y NTC 576 PARA LA SOLDADURA.</t>
  </si>
  <si>
    <t>10827</t>
  </si>
  <si>
    <t>10843</t>
  </si>
  <si>
    <t>10822</t>
  </si>
  <si>
    <t>10958</t>
  </si>
  <si>
    <t>10962</t>
  </si>
  <si>
    <t>26CA02</t>
  </si>
  <si>
    <t>NAPOLI</t>
  </si>
  <si>
    <t>RPW06</t>
  </si>
  <si>
    <t>RPW12</t>
  </si>
  <si>
    <t>RPW02</t>
  </si>
  <si>
    <t>PRESIÓN = 200 PSI</t>
  </si>
  <si>
    <t>RPW04</t>
  </si>
  <si>
    <t xml:space="preserve">bronce de 150 psi                                                                                                                                                                                                                                                                                                    08/09/2021: Cios 105451 y 839 iguales. Se actualizan todos.  </t>
  </si>
  <si>
    <t>RPW10</t>
  </si>
  <si>
    <t>11755</t>
  </si>
  <si>
    <t>11744</t>
  </si>
  <si>
    <t>12719</t>
  </si>
  <si>
    <t>12726</t>
  </si>
  <si>
    <t>12733</t>
  </si>
  <si>
    <t>Tramos de 6 metros    Tiempos de entrega segun pro</t>
  </si>
  <si>
    <t>12745</t>
  </si>
  <si>
    <t>12556</t>
  </si>
  <si>
    <t>12558</t>
  </si>
  <si>
    <t>12571</t>
  </si>
  <si>
    <t>El CIO 000851 es igual al CIO 000871, por lo cual deben tener los mismos valores.</t>
  </si>
  <si>
    <t>12582</t>
  </si>
  <si>
    <t>12567</t>
  </si>
  <si>
    <t>12560</t>
  </si>
  <si>
    <t>12574</t>
  </si>
  <si>
    <t>DPX-U 527211</t>
  </si>
  <si>
    <t>316091</t>
  </si>
  <si>
    <t>Tramos de 3M</t>
  </si>
  <si>
    <t>CPVC</t>
  </si>
  <si>
    <t>Tiros de 3 Mts.</t>
  </si>
  <si>
    <t>NORMA NTC-5890</t>
  </si>
  <si>
    <t>Tubo de 6 Mts</t>
  </si>
  <si>
    <t>Tubo de 6 Mts.</t>
  </si>
  <si>
    <t>TUBERIA  GALVANIZADA PRESIÓN  AGUA Ø1/2”e=2.77MM (ASTM-A53)L=6M</t>
  </si>
  <si>
    <t>12431</t>
  </si>
  <si>
    <t>6 Mts. acampanado</t>
  </si>
  <si>
    <t>6 mts. acampanado</t>
  </si>
  <si>
    <t>RDE 21</t>
  </si>
  <si>
    <t>TUBO CON UNIÓN MECÁNICA TIPO RIEBER PARA PRESIÓN EN TRAMOSA DE 6 METROS RDE 21 - 200psi,  con anillo_x000D_
de caucho incorporado en la campana del tubo.</t>
  </si>
  <si>
    <t>El CIO 000871  es igual al CIO 000851,porl lo tanto deben tener los mismos precios.</t>
  </si>
  <si>
    <t>PRESIÓN DE TRABAJO A 23OC: LOS TUBOS SISTEMAS PVC SANITARIOS SON FABRICADOS BAJO LAS NORMAS NTC 382, TUBOS DE POLICLORURO DE VINILO (PVC) CLASIFICADOS SEGÚN LA PRESIÓN (SERIE RDE), NTC 1339 ACCESORIOS DE (POLI CLORURO DE VINILO) (PVC) SCHEDULE 40 Y NTC 576 PARA LA SOLDADURA.</t>
  </si>
  <si>
    <t>Tiros de 6 Mts.</t>
  </si>
  <si>
    <t>Tubo de 6 mts</t>
  </si>
  <si>
    <t>37530G</t>
  </si>
  <si>
    <t>37510G</t>
  </si>
  <si>
    <t>3 7520G</t>
  </si>
  <si>
    <t>C6430 Gris</t>
  </si>
  <si>
    <t>80670Neutro</t>
  </si>
  <si>
    <t>IGUAL A 102820</t>
  </si>
  <si>
    <t>10179</t>
  </si>
  <si>
    <t>EL VALOR COTIZADO CORRESPONDE A UNA PIEZA EN CEDRO CAQUETA DE 2.90CMX2.5CMX2,5 A 4CMS</t>
  </si>
  <si>
    <t>cromo</t>
  </si>
  <si>
    <t>58100</t>
  </si>
  <si>
    <t>58400</t>
  </si>
  <si>
    <t>58410</t>
  </si>
  <si>
    <t>se cambió por 25x35cm, anterior salio del mercad</t>
  </si>
  <si>
    <t>Presentación rollos de 11 m2.</t>
  </si>
  <si>
    <t>Tiro de 3 Mts.</t>
  </si>
  <si>
    <t>EN 8 cm</t>
  </si>
  <si>
    <t>PISO</t>
  </si>
  <si>
    <t>Postformable colores planos  1.22X2.44</t>
  </si>
  <si>
    <t>2102</t>
  </si>
  <si>
    <t>1.22X2.44</t>
  </si>
  <si>
    <t>POSTFORMABLE</t>
  </si>
  <si>
    <t>BLANCO VAINILLA  1.22X2.44</t>
  </si>
  <si>
    <t>2109-Posfor</t>
  </si>
  <si>
    <t>1.22X2.44   TAMAÑO 3</t>
  </si>
  <si>
    <t>Posformable</t>
  </si>
  <si>
    <t>Sin salida bañera</t>
  </si>
  <si>
    <t>5541</t>
  </si>
  <si>
    <t>con salida ba±era</t>
  </si>
  <si>
    <t>55403</t>
  </si>
  <si>
    <t>51405</t>
  </si>
  <si>
    <t>12817</t>
  </si>
  <si>
    <t>12537</t>
  </si>
  <si>
    <t>12526</t>
  </si>
  <si>
    <t>Sin Arco</t>
  </si>
  <si>
    <t>Entamborada</t>
  </si>
  <si>
    <t>R</t>
  </si>
  <si>
    <t>MADERA/vr. un cuerpo</t>
  </si>
  <si>
    <t>TABLA</t>
  </si>
  <si>
    <t>6 CM</t>
  </si>
  <si>
    <t>En 10 cm</t>
  </si>
  <si>
    <t>6 cm.</t>
  </si>
  <si>
    <t>cielos.</t>
  </si>
  <si>
    <t>ENCHAPE</t>
  </si>
  <si>
    <t>EN 6 Y 8 cm</t>
  </si>
  <si>
    <t>12871</t>
  </si>
  <si>
    <t>h=1.80-2.10M</t>
  </si>
  <si>
    <t>28/05/2021: Igual a CIO 170, se corrige el nombre REPISA (8x.4CM) L=3M ORDINARIO así: REPISA (8x4CM) L=3M ORDINARIO, teniendo en cuenta que Repisas de .4CM osea 4MM no existen, es de 4CM.</t>
  </si>
  <si>
    <t>Con puerta y chapa con llave</t>
  </si>
  <si>
    <t>TWC-12M</t>
  </si>
  <si>
    <t>Dos caras</t>
  </si>
  <si>
    <t>10203</t>
  </si>
  <si>
    <t>63351</t>
  </si>
  <si>
    <t>04229</t>
  </si>
  <si>
    <t>CALIDAD #2</t>
  </si>
  <si>
    <t>Industrial 1 Cara pulida</t>
  </si>
  <si>
    <t>TIPO A</t>
  </si>
  <si>
    <t>PRODUCTO DESCONTINUADO A PARATIR DE AGOSTO 2017-_x000D_
_x000D_
USAR COD 102599 (14/07/2017)</t>
  </si>
  <si>
    <t>Medida comercial 4mm, Medida real 3.6 MM</t>
  </si>
  <si>
    <t>Mallado</t>
  </si>
  <si>
    <t>12086</t>
  </si>
  <si>
    <t>MDCI</t>
  </si>
  <si>
    <t>COMPACTO</t>
  </si>
  <si>
    <t>Incluye suministro e instalación, con imprimación.</t>
  </si>
  <si>
    <t>PLANTA</t>
  </si>
  <si>
    <t>CEDRO BLANCO 1x1cmx2.5 m</t>
  </si>
  <si>
    <t>82203</t>
  </si>
  <si>
    <t>12873</t>
  </si>
  <si>
    <t>68955</t>
  </si>
  <si>
    <t>3 QUEMADORES 1.75kw/h GAS- 1 QUEMADOR 3.0kw/h</t>
  </si>
  <si>
    <t>SS 6640EI</t>
  </si>
  <si>
    <t>Frente vidrio templado abatible, blanca / negro</t>
  </si>
  <si>
    <t>CX 4100</t>
  </si>
  <si>
    <t>Incluye modulo aereo base y mes_n</t>
  </si>
  <si>
    <t>755050/51</t>
  </si>
  <si>
    <t>sin vidrio</t>
  </si>
  <si>
    <t>Con lßmina</t>
  </si>
  <si>
    <t>33806 ARENA</t>
  </si>
  <si>
    <t>3quemadores1.75kw/h+1quemador 3kw/h + resist.1500W</t>
  </si>
  <si>
    <t>SI7641EI</t>
  </si>
  <si>
    <t>078 x 2.40</t>
  </si>
  <si>
    <t>VERDE</t>
  </si>
  <si>
    <t>38076</t>
  </si>
  <si>
    <t>PZ-1</t>
  </si>
  <si>
    <t>liso, tiros de 6m</t>
  </si>
  <si>
    <t>U-67 Mate</t>
  </si>
  <si>
    <t>1 Mt + FLETE EN M/LLIN Y CALI</t>
  </si>
  <si>
    <t>183</t>
  </si>
  <si>
    <t>tiros de 6m</t>
  </si>
  <si>
    <t>U-74</t>
  </si>
  <si>
    <t>INCLUYE BOMBILO REFLECTIVA</t>
  </si>
  <si>
    <t>INDOLUX</t>
  </si>
  <si>
    <t>Frente vidrio templado abatible, blanca</t>
  </si>
  <si>
    <t>CX 4900</t>
  </si>
  <si>
    <t>1.50 Mt + FLETE M/LLIN Y CALI</t>
  </si>
  <si>
    <t>204</t>
  </si>
  <si>
    <t>480x435mm, acero inoxidable,poceta sencilla</t>
  </si>
  <si>
    <t>LV3042</t>
  </si>
  <si>
    <t>2 quem1.75Kw/h+ 1quem 3.0Kw/h +1 resist 1000 W</t>
  </si>
  <si>
    <t>SD6131EI</t>
  </si>
  <si>
    <t>2 quemadores 1.75 Kw/h encendido electr_nico</t>
  </si>
  <si>
    <t>SP5020ES</t>
  </si>
  <si>
    <t>DW505 Especificaciones_x000D_
_x000D_
Amp                             7,8 Amp_x000D_
Potencia                      936 W_x000D_
Tamaño del mandril     1/2"_x000D_
RPM                            0-1,100 / 0-2,700 rpm_x000D_
GPM                            0-19.000/0-46.000 gpm</t>
  </si>
  <si>
    <t>Velocidad variable  reversible / 580 W 6.7Amp</t>
  </si>
  <si>
    <t>62192</t>
  </si>
  <si>
    <t>12869</t>
  </si>
  <si>
    <t>10729</t>
  </si>
  <si>
    <t>12080</t>
  </si>
  <si>
    <t>50-20 es una ventana corredera mas utilizada para medidas pequeñas (inferiores a 2 metros) ideal para habitaciones, baños y cocinas.</t>
  </si>
  <si>
    <t>1.20x1.20 Sin vidrio</t>
  </si>
  <si>
    <t>1.50x2.00 Sin vidrio</t>
  </si>
  <si>
    <t>ECP 100</t>
  </si>
  <si>
    <t>ANTICORROSIVA ALQUÍDICA ROJA Ref. 110.010_x000D_
_x000D_
REFERENCIA Y COLOR _x000D_
110.010 Industrial 310 Comercial Roja_x000D_
_x000D_
DESCRIPCIÓN_x000D_
Pintura anticorrosiva alquídica con óxido de hierro como pigmento inhibidor de la corrosión.
50_x000D_
_x000D_
USOS_x000D_
Como base anticorrosiva, con el acabado final recomendado, para proteger puertas, ventanas, rejas, pasamanos y otros objetos metálicos en ambientes interiores o exteriores de climas fríos o templados, libres de contaminación industrial y sin contacto permanente con líquidos._x000D__x000D_
_x000D_
ESPECIFICACIONES_x000D_
Acabado Mate_x000D_
Peso neto por galón 4,65 kilos_x000D_
Espesor recomendado 50 – 75 micras_x000D_
Rendimiento teórico a 25 micrones de película seca     62 m² / galón por mano._x000D_
Método de aplicación Brocha, rodillo, pistola_x000D_
Ajustador o Thinner PINTUCO para la dilución 121.132 ó 121.006_x000D__x000D_
_x000D_
PREPARACIÓN DE SUPERFICIE_x000D_
? El metal debe estar seco y libre de polvo, mugre, grasa y pintura deteriorada._x000D_
? El óxido se elimina con rasqueta, cepillo de alambre, papel de lija o esmeriladores._x000D_
? El óxido residual difícil de suprimir se trata con Pintóxido ref. 514; las pinturas deterioradas se quitan con Removedor Pintuco ref. 1020. Al aluminio, hojalata, zinc y metales lisos o pulidos se les aplica Wash-Primer Pintuco ref. 110.027 / 110.028 para obtener óptima adherencia de la anticorrosiva._x000D_
_x000D_
APLICACIÓN_x000D_
? Mezclar la anticorrosiva con una espátula para obtener su completa uniformidad._x000D_
? Para aplicación a pistola convencional o rodillo, agregar a la Anticorrosiva un 10% por volumen de Thinner Pintuco ref. 121.006 y se revuelve con una espátula hasta obtener una mezcla uniforme._x000D_
? Para aplicación a brocha o pistola sin aire, adicionar a la Anticorrosiva un 5% máximo de Ajustador Pintuco ref. 121.132 y se revuelve bien._x000D_
? Aplicar una o dos manos para obtener el espesor recomendado._x000D_
? Para evitar la formación de “nata” en el almacenamiento de envases mermados, se agrega un poco de Ajustador Pintuco ref. 121.132 y sin revolverlo, se tapa bien el envase._x000D__x000D_
_x000D_
TIEMPOS DE SECAMIENTO TEMPERATURA AMBIENTAL AL TACTO_x000D_
 Horas_x000D_
SECAMIENTO EN HORAS_x000D_
 Segundas manos_x000D_
 TOTAL HORAS_x000D_
 25°C 3 a 4 6 a 8 72_x000D_
Los tiempos de secamiento varían de acuerdo con la temperatura ambiental y el espesor de película_x000D_
aplicada._x000D_
A mayor temperatura menor tiempo de secamiento y viceversa._x000D_
A mayor espesor mayor tiempo de secamiento.
51_x000D_
_x000D_
PRESENTACIÓN_x000D_
Galón, cuarto de galón y aerosoles de 240 y 430 centímetros cúbicos.</t>
  </si>
  <si>
    <t>310</t>
  </si>
  <si>
    <t>2100</t>
  </si>
  <si>
    <t>SD-1</t>
  </si>
  <si>
    <t>bLANCA</t>
  </si>
  <si>
    <t>119075</t>
  </si>
  <si>
    <t>5001</t>
  </si>
  <si>
    <t>Bulto de 25 Kg. = 2 arrobas</t>
  </si>
  <si>
    <t>BOLSA DE 10 KILOS</t>
  </si>
  <si>
    <t>10853</t>
  </si>
  <si>
    <t>121.009</t>
  </si>
  <si>
    <t>10876</t>
  </si>
  <si>
    <t>1100</t>
  </si>
  <si>
    <t>6601</t>
  </si>
  <si>
    <t>ABITARE  POLO A TIERRA, MARFIL (1966-N BLANCA)</t>
  </si>
  <si>
    <t>9966-N</t>
  </si>
  <si>
    <t>5505</t>
  </si>
  <si>
    <t>Presentaci_n rollos de 10 m2.</t>
  </si>
  <si>
    <t>MRAN</t>
  </si>
  <si>
    <t>7400</t>
  </si>
  <si>
    <t>7406</t>
  </si>
  <si>
    <t>2150</t>
  </si>
  <si>
    <t>7500</t>
  </si>
  <si>
    <t>Descripción:	_x000D_
Pintura formulada a base de resinas vinilicas y pigmentos seleccionados que le confieren al producto resultante excelentes propiedades de resistencia la intemperie, a la abrasión y a los productos químicos._x000D_
_x000D_
Usos:	_x000D_
Recubrimiento y desmarcación de canchas deportivas, bodegas industriales, donde no haya exposición a solventes orgánicos.</t>
  </si>
  <si>
    <t>3903</t>
  </si>
  <si>
    <t>Bulto de 25 Kg.</t>
  </si>
  <si>
    <t>12924</t>
  </si>
  <si>
    <t>5201</t>
  </si>
  <si>
    <t>119.139</t>
  </si>
  <si>
    <t>7001</t>
  </si>
  <si>
    <t>MG</t>
  </si>
  <si>
    <t>Pintura acrilica diseñada con excelente visibilidad diurna y nocturna, de alta resistencia a la abrasion y rapido secamiento, para señalizacion y demarcacion de calles, estacionamientos comerciales y residenciales, pisos de fabricas y bodegas.</t>
  </si>
  <si>
    <t>8000</t>
  </si>
  <si>
    <t>7434</t>
  </si>
  <si>
    <t>Colores claros  Instalado</t>
  </si>
  <si>
    <t>3103</t>
  </si>
  <si>
    <t>8467</t>
  </si>
  <si>
    <t>PRECIO DEL GN. EN CUDETE</t>
  </si>
  <si>
    <t>121132</t>
  </si>
  <si>
    <t>Tambor de 53 GN</t>
  </si>
  <si>
    <t>9100</t>
  </si>
  <si>
    <t>9101</t>
  </si>
  <si>
    <t>7427</t>
  </si>
  <si>
    <t>Tambor de 50 GN</t>
  </si>
  <si>
    <t>8038</t>
  </si>
  <si>
    <t>1601</t>
  </si>
  <si>
    <t>415222401</t>
  </si>
  <si>
    <t>Poliester 120 Grs - Presentaci_n rollos de 10 m2.</t>
  </si>
  <si>
    <t>EDIL MP</t>
  </si>
  <si>
    <t>ANCHO  3.5(m) Para Medellin y Cali + flete</t>
  </si>
  <si>
    <t>13122</t>
  </si>
  <si>
    <t>Tiros de 6M, aluminio</t>
  </si>
  <si>
    <t>A-09</t>
  </si>
  <si>
    <t>Sobreponer</t>
  </si>
  <si>
    <t>59140</t>
  </si>
  <si>
    <t>Entrepis h=12cm,a=60cm,L=0-3mt</t>
  </si>
  <si>
    <t>E-6 R</t>
  </si>
  <si>
    <t>tiro de 6M</t>
  </si>
  <si>
    <t>A-11 Crudo</t>
  </si>
  <si>
    <t>10186</t>
  </si>
  <si>
    <t>EN TIERRA (EQUIPO DE CAIDA)</t>
  </si>
  <si>
    <t>DE CAIDA</t>
  </si>
  <si>
    <t>PARA MURO Juego</t>
  </si>
  <si>
    <t>31972</t>
  </si>
  <si>
    <t>11558</t>
  </si>
  <si>
    <t>blanco mate, tiro 6M</t>
  </si>
  <si>
    <t>A-09 Mate</t>
  </si>
  <si>
    <t>COAXIAL, MARFIL,(BLANCA 1906-TVA)</t>
  </si>
  <si>
    <t>1906-TVA</t>
  </si>
  <si>
    <t>10209</t>
  </si>
  <si>
    <t>FS387</t>
  </si>
  <si>
    <t>2quem.1.75Kw/h + 2quem.3Kw/h, enc. e/tronic.</t>
  </si>
  <si>
    <t>SL6540EI</t>
  </si>
  <si>
    <t>3quem.1.75+1quem 3.0kw/h, cubierta cristal templ.</t>
  </si>
  <si>
    <t>SL6440E</t>
  </si>
  <si>
    <t>10950</t>
  </si>
  <si>
    <t>10714</t>
  </si>
  <si>
    <t>10954</t>
  </si>
  <si>
    <t>12781</t>
  </si>
  <si>
    <t>12778</t>
  </si>
  <si>
    <t>CIMA</t>
  </si>
  <si>
    <t>L=53,a.arr.=31.5,a.aba=38 cms.</t>
  </si>
  <si>
    <t>CIMA-530</t>
  </si>
  <si>
    <t>(40x40x30)cms.Con fondo</t>
  </si>
  <si>
    <t>CIT-30F</t>
  </si>
  <si>
    <t>(70x70x50)cms.Con Tapa y fondo</t>
  </si>
  <si>
    <t>CAI65F</t>
  </si>
  <si>
    <t>0602340000</t>
  </si>
  <si>
    <t>Serie 400 de lujo</t>
  </si>
  <si>
    <t>406-TVA</t>
  </si>
  <si>
    <t>+ FLETES EN M/LLIN Y CALI</t>
  </si>
  <si>
    <t>SEGUNDAS</t>
  </si>
  <si>
    <t>273</t>
  </si>
  <si>
    <t>12190</t>
  </si>
  <si>
    <t>282</t>
  </si>
  <si>
    <t>283</t>
  </si>
  <si>
    <t>13458</t>
  </si>
  <si>
    <t>13457</t>
  </si>
  <si>
    <t>12848</t>
  </si>
  <si>
    <t>Prof=10,a.arr=30,a.aba=10 cms.</t>
  </si>
  <si>
    <t>CU-30-10</t>
  </si>
  <si>
    <t>C4"X2"</t>
  </si>
  <si>
    <t>Presentaci_n rollos de 10 m2.  Sale del mercado</t>
  </si>
  <si>
    <t>MP</t>
  </si>
  <si>
    <t>12469</t>
  </si>
  <si>
    <t>CON CAMPANA      Tiempos de entrega segun programa</t>
  </si>
  <si>
    <t>0250901003</t>
  </si>
  <si>
    <t>IGUAL A CIO 100321 actualizado 20/04/2021 con media armónica $248.74+iva= $296.</t>
  </si>
  <si>
    <t>12926</t>
  </si>
  <si>
    <t>medidas promedio de L:1.00 x A:0.64 x H:0.14 m.</t>
  </si>
  <si>
    <t>Todo tráfico</t>
  </si>
  <si>
    <t>MR-70</t>
  </si>
  <si>
    <t>Velocidad variable 500/3100 OPM</t>
  </si>
  <si>
    <t>62604</t>
  </si>
  <si>
    <t>SE CAMBIO  EL ANTERIOR ERA EN FIBRO CEMENTO EL COTIZADO ES EN CONCRETO, EL DIAMETRO DE POZO ES DE 1.20 MTS EL ARO ES DE D= 1.00MTS Y LA TAPA ES DE .70 MTS                                                                                                  NOTA:  Se actualiza este CIO mediante valor ajustado. Teniendo en cuenta la situación actual de pandemia y orden público, los proveedores manifestan que en este momento no realizan estas cotizaciones y que apenas se supere esta situación lo podrían hacer con plena claridad.</t>
  </si>
  <si>
    <t>Diametro ext=1Mt, h=16 cm</t>
  </si>
  <si>
    <t>MTPA-60</t>
  </si>
  <si>
    <t>2 Amp/13.500 OPM</t>
  </si>
  <si>
    <t>8248</t>
  </si>
  <si>
    <t>1quem.3.0+2 quem.1.75kw/h +1resist1000W</t>
  </si>
  <si>
    <t>SL6431EI</t>
  </si>
  <si>
    <t>Ventilación 20 Plastica</t>
  </si>
  <si>
    <t>93705Gris</t>
  </si>
  <si>
    <t>Fluxómetro Sanitario de Flujo_x000D_
GRIVAL_x000D_
Ref.  706330001</t>
  </si>
  <si>
    <t>70710</t>
  </si>
  <si>
    <t>332</t>
  </si>
  <si>
    <t>12399</t>
  </si>
  <si>
    <t>12401</t>
  </si>
  <si>
    <t>2021: Análisis con valor CIO AJUSTADO y una cotización recibida.</t>
  </si>
  <si>
    <t>Uso ind(46x33x10cm)sin marco,TRAFICO PESADO</t>
  </si>
  <si>
    <t>R-46-P</t>
  </si>
  <si>
    <t>Todo trßfico, marco+rej.</t>
  </si>
  <si>
    <t>R-70-MP</t>
  </si>
  <si>
    <t>6Amp / 10000 RPM</t>
  </si>
  <si>
    <t>93309</t>
  </si>
  <si>
    <t>72x72x13 cm</t>
  </si>
  <si>
    <t>CAI-TP</t>
  </si>
  <si>
    <t>INCLUYE ARO METALICO+TAPA CON ARO FUNDIDO+NÚCLEO EN COCNCRETO CON PARRILA EN ACERO DE REFUERZO PARA VIAS.</t>
  </si>
  <si>
    <t>Diam.ext=83,diam.·til=60h=16cm</t>
  </si>
  <si>
    <t>TPA-60-MP</t>
  </si>
  <si>
    <t>505</t>
  </si>
  <si>
    <t>501</t>
  </si>
  <si>
    <t>CLASE 1</t>
  </si>
  <si>
    <t>CLASE-1</t>
  </si>
  <si>
    <t>TUBERÍA SIN REFUERZO</t>
  </si>
  <si>
    <t>12488</t>
  </si>
  <si>
    <t>12485</t>
  </si>
  <si>
    <t>13330</t>
  </si>
  <si>
    <t>13298</t>
  </si>
  <si>
    <t>13273</t>
  </si>
  <si>
    <t>13297</t>
  </si>
  <si>
    <t>1 mt. + FLETE M/LLIN Y CALI</t>
  </si>
  <si>
    <t>182</t>
  </si>
  <si>
    <t>337</t>
  </si>
  <si>
    <t>102</t>
  </si>
  <si>
    <t>103</t>
  </si>
  <si>
    <t>124</t>
  </si>
  <si>
    <t>126</t>
  </si>
  <si>
    <t>12349</t>
  </si>
  <si>
    <t>12359</t>
  </si>
  <si>
    <t>12338</t>
  </si>
  <si>
    <t>13212</t>
  </si>
  <si>
    <t>303</t>
  </si>
  <si>
    <t>353</t>
  </si>
  <si>
    <t>329</t>
  </si>
  <si>
    <t>356</t>
  </si>
  <si>
    <t>INAFER</t>
  </si>
  <si>
    <t>189070</t>
  </si>
  <si>
    <t>50CT15K</t>
  </si>
  <si>
    <t>ALUMINIO SATINADO</t>
  </si>
  <si>
    <t>1141A</t>
  </si>
  <si>
    <t>1141</t>
  </si>
  <si>
    <t>12197</t>
  </si>
  <si>
    <t>1152</t>
  </si>
  <si>
    <t>1145</t>
  </si>
  <si>
    <t>13229</t>
  </si>
  <si>
    <t>1142</t>
  </si>
  <si>
    <t>13236</t>
  </si>
  <si>
    <t>1143A</t>
  </si>
  <si>
    <t>1149</t>
  </si>
  <si>
    <t>BROCA  SDS PLUS     1/2" x 6-5/8" x 4" GALAXY_x000D_
_x000D_
BROCA                         =  Se estima duración para 500" de perforación por broca.</t>
  </si>
  <si>
    <t>Tde entrega mas de 200 15d</t>
  </si>
  <si>
    <t>A50WS</t>
  </si>
  <si>
    <t>A40S</t>
  </si>
  <si>
    <t>A71WS</t>
  </si>
  <si>
    <t>Doble cilindro Tde entrega mas de 200 15d</t>
  </si>
  <si>
    <t>B362</t>
  </si>
  <si>
    <t>A80WD</t>
  </si>
  <si>
    <t>CERRADURA SCHLAGE ENTR. CROMADO  MATE O BRILLANTE ORBIT A50PD ALCOBAS OFICINA</t>
  </si>
  <si>
    <t>A80PD</t>
  </si>
  <si>
    <t>A50PD</t>
  </si>
  <si>
    <t>A10S</t>
  </si>
  <si>
    <t>A30D</t>
  </si>
  <si>
    <t>Pomo en Madera</t>
  </si>
  <si>
    <t>5302</t>
  </si>
  <si>
    <t>L370</t>
  </si>
  <si>
    <t>2044-40</t>
  </si>
  <si>
    <t>REFERENCIA   987   1/4"</t>
  </si>
  <si>
    <t>987 ...1/4</t>
  </si>
  <si>
    <t>CREMA PUERTA   Tde entrega mas de 200 15d</t>
  </si>
  <si>
    <t>SierraPuerta</t>
  </si>
  <si>
    <t>10 mm</t>
  </si>
  <si>
    <t>6 mm</t>
  </si>
  <si>
    <t>Flotado crudo/sin inst.</t>
  </si>
  <si>
    <t>TC-3x2" Al.</t>
  </si>
  <si>
    <t>Vidrio incol.templado inst.Sin cantonera y Bisagra</t>
  </si>
  <si>
    <t>Peldar estirado crudo/sin inst</t>
  </si>
  <si>
    <t>Peldar estirado /sin inst.</t>
  </si>
  <si>
    <t>Estirado /sin inst.</t>
  </si>
  <si>
    <t>3 mm</t>
  </si>
  <si>
    <t>para escalera</t>
  </si>
  <si>
    <t>S-387</t>
  </si>
  <si>
    <t>Año 2013: Incremento 4.02%              Año 2014 : Incremento 4.50% - Eliminacion de ICBF y SENA (-5%). PRESTAC:(72,75%)                Año 2015 : Incremento 4.50% - Ajuste SALUD -8.5%  PRESTAC:(68.67 %)_x000D_
Año 2016: Incremento 7.00% PRESTAC:(68.42 %)                Año 2017: Incremento 7.00% PRESTAC:(68.42 %)_x000D_
Año 2018: Incremento 5.90%                   Año 2019: Incremento 6.00%        Año 2020: Incremento 6.00%        Año 2021: Incremento 3.50%               Año 2022: Incremento 10.07%.         Año 2023: Incremento 16%.                  Año 2024 - IPC Incremento 9,28 %</t>
  </si>
  <si>
    <t>ROLLO</t>
  </si>
  <si>
    <t>RENDIMIENTO DE 1000-1200 ML/ DISCO (LADRILLOS DUROS Y ABRASIVOS-25 CORTES X M2) CORTE ES DE APROX.=0.12M.</t>
  </si>
  <si>
    <t>DW8828</t>
  </si>
  <si>
    <t>Manopla en carnaza largo.</t>
  </si>
  <si>
    <t>LIJA DE AGUA GRANO 180_x000D_
A-810/C-180</t>
  </si>
  <si>
    <t>SOPORTE: PAPEL FLEX 100G/M2 -GRANO: ÓXIDO DE ALUMINIO PREMIUM -ADHESIVO: RESINA FENÓLICA / RESINA FENÓLICA -HOJAS DE 9” X 11”</t>
  </si>
  <si>
    <t>SALIO DEL MERCADO EL ENCHAPE ELITE MACAEL 30X20CM, LO REEMPLAZA EL ENCHAPE FORMATO 25X35CM.</t>
  </si>
  <si>
    <t>Enchape   Tiempos de entrega mayores 8 dias</t>
  </si>
  <si>
    <t>Pintura acrilica con base acuosa</t>
  </si>
  <si>
    <t>Piso residencial    Tiempos de entrega mayores 8 d</t>
  </si>
  <si>
    <t>Kg(HIERRO ) = $2.760=(CIO-2917)X0.56kg/Ml =$1.546,00X 6ML = $9.276,00                                                                                                                                                                                                                    05/08/2021: Insumo igual a 7005.</t>
  </si>
  <si>
    <t>Piso  residencial   Tiempos de entrega mayores 8 d</t>
  </si>
  <si>
    <t>11944</t>
  </si>
  <si>
    <t>12403</t>
  </si>
  <si>
    <t>12405</t>
  </si>
  <si>
    <t>PARA ALUMINIO Disco Cromo Aluminio 7 1/4"</t>
  </si>
  <si>
    <t>32018-73187</t>
  </si>
  <si>
    <t>62593</t>
  </si>
  <si>
    <t xml:space="preserve">PRESTAC:(77.76%)2012           Año 2013: Incremento 4.02%           Año 2014 : Incremento 4.50% - Eliminacion de ICBF y SENA (-5%). PRESTAC:(72,75%)               Año 2015 : Incremento 4.50% - Ajuste SALUD -8.5%  PRESTAC:(68.67 %)               Año 2016: Incremento 7.00% PRESTAC:(68.42 %)              Año 2017: Incremento 7.00% PRESTAC:(67.70 %)  Año 2019: Incremento 6.00% PRESTAC:(67.70 %)          </t>
  </si>
  <si>
    <t>Muro -Normal</t>
  </si>
  <si>
    <t>Incluye medidor+material+MdeO</t>
  </si>
  <si>
    <t>NORMAL Medidor+material+MdeO</t>
  </si>
  <si>
    <t>Normal</t>
  </si>
  <si>
    <t>UNION CON TOPE COBRE DE 1/2.</t>
  </si>
  <si>
    <t>PHELPS DODGUE</t>
  </si>
  <si>
    <t>NACIONAL Tde entrega mas de 200 15d</t>
  </si>
  <si>
    <t>CROMADA</t>
  </si>
  <si>
    <t>NO RESIDENCIAL</t>
  </si>
  <si>
    <t>DA-19ANOLOCK</t>
  </si>
  <si>
    <t>12735</t>
  </si>
  <si>
    <t>Tubo por 6.00 ML</t>
  </si>
  <si>
    <t>INDUSTRIAL Y COMERCIAL</t>
  </si>
  <si>
    <t>Tiros de 3Mts.</t>
  </si>
  <si>
    <t>suministro e instalacion medidor</t>
  </si>
  <si>
    <t>Los tableros lacados se han elaborado a partir de un contrachapado de 22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 Los postes son de madera de pino laminada y encolada (68x68 mm), tratada sin cromo ni arsénico. Exentas de astillas, las láminas encoladas garantizan una gran solidez y una estabilidad dimensional. Están protegidas contra los ataques de hongos, insectos y termitas. La superficie deslizante amarilla del tobogán pequeño está elaborada con poliéster de 4 mm de espesor. Los laterales están fabricados en contrachapado de alta calidad de 22 mm de espesor, elaborados con finas láminas de abedul. La coloración mediante pulverización_x000D_
electroestática de laca de poliuretano de doble componente sin materiales pesados garantiza una gran resistencia a las potenciales agresiones químicas, como productos de mantenimiento anti-grafiti. Los elementos de la escalera se han elaborado a partir un material Compact de_x000D_
13 mm de espesor. Está compuesto de un 70% de fibras de madera blanda y de un 30% de resina termodurecible, presenta una excelente resistencia a la intemperie (sol, lluvia, humedad ...). Las caras coloreadas se han tratado a base de resinas acrílicas de poliuretano pigmentadas, lo que garantiza una buena resistencia contra los rayos UV y las degradaciones. Las fijaciones de acero inoxidable están protegidas por cápsulas antivandalismo en poliamida.</t>
  </si>
  <si>
    <t>linea Abitare</t>
  </si>
  <si>
    <t>926</t>
  </si>
  <si>
    <t>IGUAL A INSUMO 100844 y 100744</t>
  </si>
  <si>
    <t>Contiene Abono</t>
  </si>
  <si>
    <t>TIPO 84R</t>
  </si>
  <si>
    <t>Tiempos de entrega mayores 10 dias</t>
  </si>
  <si>
    <t>4224</t>
  </si>
  <si>
    <t>02061</t>
  </si>
  <si>
    <t>13037</t>
  </si>
  <si>
    <t>62un/M2</t>
  </si>
  <si>
    <t>13044</t>
  </si>
  <si>
    <t>1950259218</t>
  </si>
  <si>
    <t>12856</t>
  </si>
  <si>
    <t>Supermezclado 72 Un/M2</t>
  </si>
  <si>
    <t>LX-020C</t>
  </si>
  <si>
    <t>CON POLO A TIERRA+INTERRUPTOR SENCILLO</t>
  </si>
  <si>
    <t>LX-301CG</t>
  </si>
  <si>
    <t>LX-303C</t>
  </si>
  <si>
    <t>LX-010CL</t>
  </si>
  <si>
    <t>LX-020CL</t>
  </si>
  <si>
    <t>LX-301CL</t>
  </si>
  <si>
    <t>LK050CD+DKT2</t>
  </si>
  <si>
    <t>El precio varfa seg·n el mat.l y el No de Palab.</t>
  </si>
  <si>
    <t>DK5BDU+DKT2B</t>
  </si>
  <si>
    <t>100 PSI-70 M3</t>
  </si>
  <si>
    <t>P185-WJD</t>
  </si>
  <si>
    <t>Piso  residencial  Tiempos de entrega mayores 8 di</t>
  </si>
  <si>
    <t>Obras entre calles 100-180  62un/m2</t>
  </si>
  <si>
    <t>Obra</t>
  </si>
  <si>
    <t>EL PRECIO ES CALCULADO EN PAQUETE DE 4 UND</t>
  </si>
  <si>
    <t>MOLDE</t>
  </si>
  <si>
    <t>H100</t>
  </si>
  <si>
    <t>00-01101-00</t>
  </si>
  <si>
    <t>12843</t>
  </si>
  <si>
    <t>1950559211</t>
  </si>
  <si>
    <t>Tanque de fácil instalación, con aletas que permiten que la tapa permanezca fija, con aditivo U.V que bloquea los rayos ultravioleta, haciéndolo más resistente a la intemperie._x000D_
_x000D_
Tanque de almacenamiento con doble capa y polietileno 100% virgen.</t>
  </si>
  <si>
    <t>21 TEJAS - FARDOS PAQUETES 3MT</t>
  </si>
  <si>
    <t>EDIL TH</t>
  </si>
  <si>
    <t>Tubos Moore</t>
  </si>
  <si>
    <t>ref731</t>
  </si>
  <si>
    <t>DK-6B +DKT2B</t>
  </si>
  <si>
    <t>LX-060-75C</t>
  </si>
  <si>
    <t>DK675B+DKT2B</t>
  </si>
  <si>
    <t>Long 5.00 M</t>
  </si>
  <si>
    <t>DK-1BL+DKT2B</t>
  </si>
  <si>
    <t>Densidades de Terreno Densímetro (De 4 hasta 10 en cada visita c/u) (INV E-164)</t>
  </si>
  <si>
    <t>METODO DE CONO Y ARENA</t>
  </si>
  <si>
    <t>D100</t>
  </si>
  <si>
    <t>Compactación (Proctor Modificado) (INV E-142)</t>
  </si>
  <si>
    <t>A400</t>
  </si>
  <si>
    <t>EQUIPOS TRIFASICOS PRENSAMBLADOS</t>
  </si>
  <si>
    <t>97629001C1</t>
  </si>
  <si>
    <t>25000RPM   CEPILLO 18mm</t>
  </si>
  <si>
    <t>61957</t>
  </si>
  <si>
    <t>1.5 HP-1100W- 26000RPM</t>
  </si>
  <si>
    <t>61205</t>
  </si>
  <si>
    <t>1950659211</t>
  </si>
  <si>
    <t>1500W- 5200RPM    Trabajo liviano</t>
  </si>
  <si>
    <t>5634</t>
  </si>
  <si>
    <t>Sierra Circular Semiindustrial para madera</t>
  </si>
  <si>
    <t>59383</t>
  </si>
  <si>
    <t>Fab. BL4</t>
  </si>
  <si>
    <t>Fab.  BL5</t>
  </si>
  <si>
    <t>Capacidad tanque: 24 litros_x000D_
_x000D_
Potencia: 2hp_x000D_
_x000D_
Presión maxima:116psi_x000D_
_x000D_
Lubricado: si_x000D_
_x000D_
Uso: ocasional_x000D_
_x000D_
Garantía: 1 año</t>
  </si>
  <si>
    <t>40377</t>
  </si>
  <si>
    <t>KM010+XMP</t>
  </si>
  <si>
    <t>LX--050C+LK050CU</t>
  </si>
  <si>
    <t>Clasica crema</t>
  </si>
  <si>
    <t>LK-050CU</t>
  </si>
  <si>
    <t>LX-101CL</t>
  </si>
  <si>
    <t>LX-111CL</t>
  </si>
  <si>
    <t>DK-2B+DKT2B</t>
  </si>
  <si>
    <t>DK1TBL+DKT2B</t>
  </si>
  <si>
    <t>ladribloc 14 39x14x19</t>
  </si>
  <si>
    <t>Fab LB14</t>
  </si>
  <si>
    <t>54Un/M2</t>
  </si>
  <si>
    <t>Obra  Dep.</t>
  </si>
  <si>
    <t>Fab.  ADCOL</t>
  </si>
  <si>
    <t>1153</t>
  </si>
  <si>
    <t>11770</t>
  </si>
  <si>
    <t>TRIFASICA CON BALDE</t>
  </si>
  <si>
    <t>Apartir de 1500 mtrs</t>
  </si>
  <si>
    <t>Sugerido M2</t>
  </si>
  <si>
    <t>CON ACABADO</t>
  </si>
  <si>
    <t>DK1B+DKT2B</t>
  </si>
  <si>
    <t>4" Y 8" PEDESTAL B1639   SERV. CLIENTE 91- 6309758</t>
  </si>
  <si>
    <t>5070</t>
  </si>
  <si>
    <t>DK2BL+DKT2B</t>
  </si>
  <si>
    <t>29x14.5x9 tabiq33.3 Tabic 64un</t>
  </si>
  <si>
    <t>Fab  LPOR30</t>
  </si>
  <si>
    <t>1.50</t>
  </si>
  <si>
    <t>Incluye modulo aereo base y meson</t>
  </si>
  <si>
    <t>75165/66</t>
  </si>
  <si>
    <t>sin IVA por ecol_gico, blanco 80hx40ax29prof. cm.</t>
  </si>
  <si>
    <t>WH7110nat.</t>
  </si>
  <si>
    <t>LX- 101C</t>
  </si>
  <si>
    <t>LK-050CDU</t>
  </si>
  <si>
    <t>98105</t>
  </si>
  <si>
    <t>LX-202CL</t>
  </si>
  <si>
    <t>LX-222CL</t>
  </si>
  <si>
    <t>Polo a tierra</t>
  </si>
  <si>
    <t>Uso industrial y profesional  para pinturas</t>
  </si>
  <si>
    <t>78454</t>
  </si>
  <si>
    <t>1201</t>
  </si>
  <si>
    <t>LX-040CL</t>
  </si>
  <si>
    <t>DK-2BV+DKT2B</t>
  </si>
  <si>
    <t>DK-0B +DKT2B</t>
  </si>
  <si>
    <t>3590</t>
  </si>
  <si>
    <t>Linea Abitare luz piloto</t>
  </si>
  <si>
    <t>926LP</t>
  </si>
  <si>
    <t>fab</t>
  </si>
  <si>
    <t>DK-3BG+DKT2B</t>
  </si>
  <si>
    <t>Piso  tráfico pesado   Tiempos de entrega mayores</t>
  </si>
  <si>
    <t>0901</t>
  </si>
  <si>
    <t>0519</t>
  </si>
  <si>
    <t>06860</t>
  </si>
  <si>
    <t>DK5B+DKT2B</t>
  </si>
  <si>
    <t>DK-5BDU</t>
  </si>
  <si>
    <t>ANCHO  3.5(m)  Para Medellin y Cali + flete</t>
  </si>
  <si>
    <t>13127</t>
  </si>
  <si>
    <t>linea Abitare luz piloto, Marfil (1922-LP BLANCO)</t>
  </si>
  <si>
    <t>1922LP</t>
  </si>
  <si>
    <t>4"x4" 2 ventanas</t>
  </si>
  <si>
    <t>CDK-2</t>
  </si>
  <si>
    <t>1701</t>
  </si>
  <si>
    <t>CUÑETE DE 5 GALONES</t>
  </si>
  <si>
    <t>8025</t>
  </si>
  <si>
    <t>2517</t>
  </si>
  <si>
    <t>4"x6" 3 ventanas</t>
  </si>
  <si>
    <t>CDK-3</t>
  </si>
  <si>
    <t>923LP</t>
  </si>
  <si>
    <t>36 Un/M2 VIS</t>
  </si>
  <si>
    <t>Cocido obras entre calles 100-180  34un/M2</t>
  </si>
  <si>
    <t>LIVIANO</t>
  </si>
  <si>
    <t>14 un/Ml</t>
  </si>
  <si>
    <t>12824</t>
  </si>
  <si>
    <t>10719</t>
  </si>
  <si>
    <t>11968</t>
  </si>
  <si>
    <t>32x23x7 Tbq.12.5,Tabic.42Un/M¦</t>
  </si>
  <si>
    <t>33x23x9 Tbq.12.5,Tabic.30Un/M¦</t>
  </si>
  <si>
    <t>33x23x12 Tbq.12.5,Tabic24Un/M¦</t>
  </si>
  <si>
    <t>12858</t>
  </si>
  <si>
    <t>obras entre calles 100-180  14un/Ml</t>
  </si>
  <si>
    <t>obras entre calles 100-180  10UN/ML</t>
  </si>
  <si>
    <t>12859</t>
  </si>
  <si>
    <t>ANCHO  3.5(m)   Para Medellin y Cali + flete</t>
  </si>
  <si>
    <t>ANCHO  3.8m)  Para Medellin y Cali + flete</t>
  </si>
  <si>
    <t>13174</t>
  </si>
  <si>
    <t>30516 BEIGE</t>
  </si>
  <si>
    <t>915LP</t>
  </si>
  <si>
    <t>30513 VERDE</t>
  </si>
  <si>
    <t>VENECIA descontinuado 01/03/2019</t>
  </si>
  <si>
    <t>AZUL CLARO tiempo de entrega en obras grandes 8 di</t>
  </si>
  <si>
    <t>355099121</t>
  </si>
  <si>
    <t>TERRACOTA tiempo de entrega en obras grandes 8 dia</t>
  </si>
  <si>
    <t>415242751</t>
  </si>
  <si>
    <t>AZUL HORTENSIA tiempo de entrega en obras grandes</t>
  </si>
  <si>
    <t>455099171</t>
  </si>
  <si>
    <t>VERDE tiempo de entrega en obras grandes 8 dias</t>
  </si>
  <si>
    <t>335184401</t>
  </si>
  <si>
    <t>GRIS tiempo de entrega en obras grandes 8 dias</t>
  </si>
  <si>
    <t>455119521</t>
  </si>
  <si>
    <t>PRODUCTOS BASE DE AGUA</t>
  </si>
  <si>
    <t>30512 GRIS C</t>
  </si>
  <si>
    <t>35810 CAFE C</t>
  </si>
  <si>
    <t>335442401</t>
  </si>
  <si>
    <t>25805 BLANCO</t>
  </si>
  <si>
    <t>41504 VERDE</t>
  </si>
  <si>
    <t>117045</t>
  </si>
  <si>
    <t>117060</t>
  </si>
  <si>
    <t>ANCHO  3.8m) Para Medellin y Cali + flete</t>
  </si>
  <si>
    <t>13170</t>
  </si>
  <si>
    <t>CAFE  tiempo de entrega en obras grandes 8 dias</t>
  </si>
  <si>
    <t>415252761</t>
  </si>
  <si>
    <t>BEIGE  tiempo de entrega en obras grandes 8 dias</t>
  </si>
  <si>
    <t>334052051</t>
  </si>
  <si>
    <t>30840 BLANCO</t>
  </si>
  <si>
    <t>12MM Instalado</t>
  </si>
  <si>
    <t>TIPO 98Z</t>
  </si>
  <si>
    <t>.25x2.00,2,40, 3.00, 3.50 INST /INCOLORA</t>
  </si>
  <si>
    <t>6mm</t>
  </si>
  <si>
    <t>Fe Galv., Instalado</t>
  </si>
  <si>
    <t>TZC90x6-24</t>
  </si>
  <si>
    <t>TZC90x8-24</t>
  </si>
  <si>
    <t>TZL-2.0-26</t>
  </si>
  <si>
    <t>PAG C120x60</t>
  </si>
  <si>
    <t>12007</t>
  </si>
  <si>
    <t>24 horas x un maximo 28 galones</t>
  </si>
  <si>
    <t>1011</t>
  </si>
  <si>
    <t>1012150</t>
  </si>
  <si>
    <t>1012450</t>
  </si>
  <si>
    <t>2022</t>
  </si>
  <si>
    <t>CUÑETE 5 GLN_x000D_
Cubrimiento de 75.00 M2 a 2 Manos</t>
  </si>
  <si>
    <t>2024</t>
  </si>
  <si>
    <t>PINTUCO O ICO_x000D_
_x000D_
WASHPRIMER VINÍLICO CROMATO DE ZINC - USOS PRODUCTO BICOMPONENTE INDICADO PARA PROMOVER ADHESIÓN Y PROTECCIÓN ANTICORROSIVA EN CHAPAS METÁLICAS Y CON PREVIO TRATAMIENTO EN CHAPAS DE ACERO, ALUMINIO, GALVANIZADOS Y LÁMINAS DE COBRE. CARACTERÍSTICAS WASHPRIMER CROMÁTICO DE ZINC: RESINA VINÍLICA, SOLVENTES Y ADITIVOS. CATALIZADOR PARA WASHPRIMER: ACIDO FOSFÓRICO E HIDROCARBUROS AROMÁTICOS ESPECIFICACIONES •COLORES Y REFERENCIAS WASHPRIMER VINÍLICO CROMATO DE ZINC – 509 A CATALIZADOR PARA WASHPRIMER CROMATO DE ZINC – 509 B •POSIBLES SUBSTRATOS: CHAPAS DE ACERO ALUMINIO GALVANIZADOS ACERO INOXIDABLE LÁMINAS DE COBRE •RELACIÓN MEZCLA: 1 PARTES DE WASHPRIMER CROMATO DE ZINC COMP. A 1 PARTE DE CATALIZADOR PARA WASHPRIMER CR COMP. B •APLICACIÓN VISCOSIDAD DE APLICACIÓN: 15 – 20” CF4 A 25º C TIEMPO DE VIDA ÚTIL: 6-8 HORAS PROCESO DE APLICACIÓN: 1 MANO SIMPLE •ESPESOR DE PELÍCULA: 5-10 ? POR MANO. •RENDIMIENTO: 25M2/LITRO/MANO EN LA PRÁCTICA EL RENDIMIENTO DEPENDE DE VARIOS FACTORES COMO POR EJEMPLO: FORMATO DEL OBJETO, IMPERFECCIÓN DE LA SUPERFICIE, CIRCUNSTANCIA DE LA APLICACIÓN, MÉTODO DE APLICACIÓN, ETC. •LIMPIEZA DE LOS EQUIPOS: UTILIZAR THINNER D. PLUS THINNER 121106 •TIEMPO DE SECADO A 25°C SECADO AL TOQUE: 5 MIN. SECADO AL MANOSEO: 10-15 MIN. SECADO TOTAL: 2 HORAS LUEGO DEL SECADO AL MANOSEO ES POSIBLE APLICAR EL PRIMER O EL ACABADO FINAL. •PRESENTACIÓN WASHPRIMER ¼ CUARTO DE GALÓN CON 0,946 L CATALIZADOR PARA WASHPRIMER ¼ DE 0,946 L NOTA: EN DÍAS HÚMEDOS Y FRÍOS CALENTAR PREVIAMENTE LA CHAPA ANTES DE APLICAR EL WASHPRIMER. NO LIJAR EL WASHPRIMER CROMATO DE ZINC. UTILIZAR SIEMPRE EL CATALIZADOR INDICADO PARA LA MEZCLA •</t>
  </si>
  <si>
    <t>4041047</t>
  </si>
  <si>
    <t>MARCA PINTUCO</t>
  </si>
  <si>
    <t>4041308</t>
  </si>
  <si>
    <t>4041506</t>
  </si>
  <si>
    <t>2040359109</t>
  </si>
  <si>
    <t>4042571</t>
  </si>
  <si>
    <t>4042570</t>
  </si>
  <si>
    <t>4042578</t>
  </si>
  <si>
    <t>4043570</t>
  </si>
  <si>
    <t>TAPAPOROS NATURAL   _x000D_
SELLADOR CATALIZADO PROFESIONAL_x000D_
_x000D_
Diseñado para sellar y  acondicionar  todo tipo de maderas, MDF o aglomerados, para el posterior proceso de acabado, en muebles u objetos de uso interior, que preferiblemente lleven color luego del sellador.</t>
  </si>
  <si>
    <t>3032152</t>
  </si>
  <si>
    <t>3032450</t>
  </si>
  <si>
    <t>3035119</t>
  </si>
  <si>
    <t>3033</t>
  </si>
  <si>
    <t>TR</t>
  </si>
  <si>
    <t>6064570</t>
  </si>
  <si>
    <t>6064578</t>
  </si>
  <si>
    <t>355069031</t>
  </si>
  <si>
    <t>Color Almendra Economica</t>
  </si>
  <si>
    <t>302</t>
  </si>
  <si>
    <t>Sin Encendido</t>
  </si>
  <si>
    <t>SP5030</t>
  </si>
  <si>
    <t>SP5040E</t>
  </si>
  <si>
    <t>De Mesa Acero Horno</t>
  </si>
  <si>
    <t>412</t>
  </si>
  <si>
    <t>(26x12.5x6 cms),(54 Un/M¦)</t>
  </si>
  <si>
    <t>DECORPLAST ESGRAFIADO-Colores claros</t>
  </si>
  <si>
    <t>obra</t>
  </si>
  <si>
    <t>(25x12.5x6 cms), (17 Un/Ml)</t>
  </si>
  <si>
    <t>13 Und/Ml</t>
  </si>
  <si>
    <t>17 Und/Ml</t>
  </si>
  <si>
    <t>(26x12.5x6 cms),(17 Un/M¦)    Vitrificado</t>
  </si>
  <si>
    <t>(26x12.5x6 cms),(17 Un/M¦)        Arena</t>
  </si>
  <si>
    <t>Fab.+ flete</t>
  </si>
  <si>
    <t>(26x6x6 cms),(17 Un/M¦)</t>
  </si>
  <si>
    <t>(30x13.5x6 cms),(17 Un/M¦)</t>
  </si>
  <si>
    <t>(26x12.5x6 cms),(17 Un/Ml)</t>
  </si>
  <si>
    <t>(26x12.5x6 cms),(17 Un/M¦)</t>
  </si>
  <si>
    <t>(26x12.5x3.5),(31 Und/M¦)</t>
  </si>
  <si>
    <t>66CM200U</t>
  </si>
  <si>
    <t>inclue : toma+jack+base</t>
  </si>
  <si>
    <t>(20x20 cms),(12.5 Und/M¦)</t>
  </si>
  <si>
    <t>ANCHO  3.85(m) Para Medellin y Cali + flete</t>
  </si>
  <si>
    <t>12202</t>
  </si>
  <si>
    <t>35700 CREMA</t>
  </si>
  <si>
    <t>20705 BLANCO</t>
  </si>
  <si>
    <t>355059051</t>
  </si>
  <si>
    <t>31 Und/M¦    3.5cm espesor</t>
  </si>
  <si>
    <t>Se cambio la especificación de 26x12.5x6cm por 20x10x6cm TRAFICO VEHICULAR LIVIANO, de acuerdo a la solicitud enviada por el ärea Técnica de la Subdirección de Construcciones (memo 20124100214443 de fecha 03-09-2012). Es de anotar que el adoquín anterior no lo producen psra el mercado, por tanto el precio actualizado corresponde al adoquín 6 cm tráfico vehicular liviano.</t>
  </si>
  <si>
    <t>(26x12.5x3.5 cms),(31 Und/M¦).</t>
  </si>
  <si>
    <t>+flete</t>
  </si>
  <si>
    <t>44 Und/M¦      3.5 ESPESOR</t>
  </si>
  <si>
    <t>11153</t>
  </si>
  <si>
    <t>(ESP 3.5),(93 Und/M¦)</t>
  </si>
  <si>
    <t>El precio incluye transporte = Viaje de 4000 ud = $150.000 ( Dic. 2012) 4.5x10x20cm._x000D_
$ 776.oo Und sin transporte</t>
  </si>
  <si>
    <t>14x5</t>
  </si>
  <si>
    <t>50 Und./M¦.</t>
  </si>
  <si>
    <t>44 Und/M¦.</t>
  </si>
  <si>
    <t>5 cm.espesor (50 Und/M¦)</t>
  </si>
  <si>
    <t>(26x8cms),(25 Und/M¦)</t>
  </si>
  <si>
    <t>26X6cms., 32 Und/M¦.</t>
  </si>
  <si>
    <t>26x6cms.,32 Und/M¦.</t>
  </si>
  <si>
    <t>(26x12.5 cms),(13 Und/Ml)</t>
  </si>
  <si>
    <t>(26x12.5 cms),(17 Und/Ml)</t>
  </si>
  <si>
    <t>(26x12.5 cms), (17 Und/Ml)</t>
  </si>
  <si>
    <t>40 Und/M¦</t>
  </si>
  <si>
    <t>(20x8 cms),(10 Und/Ml)</t>
  </si>
  <si>
    <t>06061301</t>
  </si>
  <si>
    <t>06011301</t>
  </si>
  <si>
    <t>1900-0</t>
  </si>
  <si>
    <t>Congelador Corriente</t>
  </si>
  <si>
    <t>2 Puertas</t>
  </si>
  <si>
    <t>Congelador Nofrost</t>
  </si>
  <si>
    <t>311044</t>
  </si>
  <si>
    <t>Marfil  -  Transl·cida</t>
  </si>
  <si>
    <t>00-07081-00</t>
  </si>
  <si>
    <t>41820  ARENA</t>
  </si>
  <si>
    <t>LX-707C3</t>
  </si>
  <si>
    <t>317044</t>
  </si>
  <si>
    <t>Incoloro</t>
  </si>
  <si>
    <t>Características.	Trama elástica ligeramente traslúcida, permite soportar vibraciones en las juntas sin alterar su capacidad impermeabilizante, evita y sella filtraciones en tejas asbesto-cemento, zinc ó cualquier otro metal, previene su corrosión, prolonga la vida de sus techos, terrazas, etc._x000D_
_x000D_
Uso.	Como refuerzo dimensional en las impermeabilizaciones en terrazas, losas ó cubiertas, canoas metálicas, ruanas en techos, juntas de 2 ó más losas, ventanas etc</t>
  </si>
  <si>
    <t>LX-070C3</t>
  </si>
  <si>
    <t>12203</t>
  </si>
  <si>
    <t>33x23x9 /  Tbq.12.5 / Tabic.30 Un/M¦</t>
  </si>
  <si>
    <t>33x23x12 Tbq.12,Tabic.25 Un/M¦</t>
  </si>
  <si>
    <t>CON ARAGAN FRONTAL</t>
  </si>
  <si>
    <t>AI15AFM</t>
  </si>
  <si>
    <t>Obras entre calles 100-180</t>
  </si>
  <si>
    <t>prisma acero, manos libres</t>
  </si>
  <si>
    <t>2200EA</t>
  </si>
  <si>
    <t>MOD. SP-1012</t>
  </si>
  <si>
    <t>E0293</t>
  </si>
  <si>
    <t>CABO PARA PICA EN MADERA (DIAMETRO 39mm LARGO 90 Cm FINO)</t>
  </si>
  <si>
    <t>Carretilla Platon plastico 6 pies / Rueda neumática-rRin metálico.    La carretilla Buggy, es un pequeño vehículo de carga, utilizado para el transporte de diferentes materiales y diseñado para ser impulsado por una sola persona. Se utiliza comúnmente en la industria de la construcción y en la jardinería, ya que sirve para desplazarse en cualquier tipo de terreno y tiene la capacidad para soportar hasta 3 bultos de cemento.</t>
  </si>
  <si>
    <t>Maciza/Neumatica.</t>
  </si>
  <si>
    <t>Rin 1 1/2"</t>
  </si>
  <si>
    <t>43514</t>
  </si>
  <si>
    <t>PROTEX</t>
  </si>
  <si>
    <t>535283</t>
  </si>
  <si>
    <t>Rollo de 100 metros</t>
  </si>
  <si>
    <t>DA-17ANOLOCK</t>
  </si>
  <si>
    <t>330</t>
  </si>
  <si>
    <t>Varilla No 6</t>
  </si>
  <si>
    <t>10732</t>
  </si>
  <si>
    <t>Marca Herragro</t>
  </si>
  <si>
    <t>Dimensiones: 472 mm x 230mm x 220mm_x000D_
_x000D_
Picos forjados en una sola pieza en acero de alto carbono, son tratados térmicamente con temple y revenido garantizando  un menor desgaste y mayor resistencia en ambos extremos. _x000D_
Son resistentes a la flexión, tracción, torsión e impacto y con cabo._x000D_
Esta herramienta es ideal para el trabajo en el sector de construcción, agrícola y minero,  para demolición de piedra y hacer zanjas.</t>
  </si>
  <si>
    <t>GAVILAN</t>
  </si>
  <si>
    <t>124162</t>
  </si>
  <si>
    <t>concreto reforzado Coordinar con distribuidor tiem</t>
  </si>
  <si>
    <t>63352 PZ-1</t>
  </si>
  <si>
    <t>305</t>
  </si>
  <si>
    <t>MOD.107 ** MONOFASICO.INCL.EYECTOR CONVERTIBLE</t>
  </si>
  <si>
    <t>1G0043</t>
  </si>
  <si>
    <t>CHEC 02</t>
  </si>
  <si>
    <t>CHEC 04</t>
  </si>
  <si>
    <t>SUAVE</t>
  </si>
  <si>
    <t>MOD.1515HHE</t>
  </si>
  <si>
    <t>1E0142</t>
  </si>
  <si>
    <t>Doble cilindro   Tde entrega mas de 200 15d</t>
  </si>
  <si>
    <t>Un cilindro y mariposa Tde entrega mas de 200 15d</t>
  </si>
  <si>
    <t>B360</t>
  </si>
  <si>
    <t>MOD. HI-751000 -1 Cap 180 GPM</t>
  </si>
  <si>
    <t>1J2461</t>
  </si>
  <si>
    <t>ANCHO  3.85(m)  Para Medellin y Cali + flete</t>
  </si>
  <si>
    <t>12204</t>
  </si>
  <si>
    <t>H380</t>
  </si>
  <si>
    <t>H387</t>
  </si>
  <si>
    <t>D1200</t>
  </si>
  <si>
    <t>Compresion cilindros normales MORTERO HORM</t>
  </si>
  <si>
    <t>C800</t>
  </si>
  <si>
    <t>08/09/2021: Cios 103872 - 2035 y 100325 iguales. Se actualizan CIOS 103872 y 100325 según actualización de CIO 2035 del 20/04/2021 con media armónica a $1.537,82*1.19= $1.830,01.</t>
  </si>
  <si>
    <t>12911</t>
  </si>
  <si>
    <t>12945</t>
  </si>
  <si>
    <t>10170</t>
  </si>
  <si>
    <t>10193</t>
  </si>
  <si>
    <t>10216</t>
  </si>
  <si>
    <t>10092</t>
  </si>
  <si>
    <t>10118</t>
  </si>
  <si>
    <t>10143</t>
  </si>
  <si>
    <t>11927</t>
  </si>
  <si>
    <t>11890</t>
  </si>
  <si>
    <t>11915</t>
  </si>
  <si>
    <t>10476</t>
  </si>
  <si>
    <t>10527</t>
  </si>
  <si>
    <t>11888</t>
  </si>
  <si>
    <t>10472</t>
  </si>
  <si>
    <t>13102</t>
  </si>
  <si>
    <t>12010</t>
  </si>
  <si>
    <t>2040422109</t>
  </si>
  <si>
    <t>2040259109</t>
  </si>
  <si>
    <t>12868</t>
  </si>
  <si>
    <t>12058</t>
  </si>
  <si>
    <t>12951</t>
  </si>
  <si>
    <t>12969</t>
  </si>
  <si>
    <t>11198</t>
  </si>
  <si>
    <t>12194</t>
  </si>
  <si>
    <t>13233</t>
  </si>
  <si>
    <t>13041</t>
  </si>
  <si>
    <t>11942</t>
  </si>
  <si>
    <t>13155</t>
  </si>
  <si>
    <t>179x92 valor para menos de 735 mil pesos</t>
  </si>
  <si>
    <t>13103</t>
  </si>
  <si>
    <t>13113</t>
  </si>
  <si>
    <t>01100322</t>
  </si>
  <si>
    <t>42004</t>
  </si>
  <si>
    <t>01103622</t>
  </si>
  <si>
    <t>01103522</t>
  </si>
  <si>
    <t>01123011</t>
  </si>
  <si>
    <t>01100122</t>
  </si>
  <si>
    <t>Bolsa</t>
  </si>
  <si>
    <t>01100222</t>
  </si>
  <si>
    <t>Conjunto F</t>
  </si>
  <si>
    <t>01100522</t>
  </si>
  <si>
    <t>Conjunto Mezclador(Conjunto A)</t>
  </si>
  <si>
    <t>01060100</t>
  </si>
  <si>
    <t>Extracción, Corte y Ensayo de Núcleos de 4" (NTC 3658 - NTC 673)</t>
  </si>
  <si>
    <t>8"</t>
  </si>
  <si>
    <t>01-0620-00</t>
  </si>
  <si>
    <t>0111300</t>
  </si>
  <si>
    <t>01 0624 00</t>
  </si>
  <si>
    <t>Extracción, Corte y Ensayo de Núcleos de 3" (NTC 3658 - NTC 673)</t>
  </si>
  <si>
    <t>01-0614-00</t>
  </si>
  <si>
    <t>01-995411</t>
  </si>
  <si>
    <t>01-995711</t>
  </si>
  <si>
    <t>01-997711</t>
  </si>
  <si>
    <t>ABS Filtro acero</t>
  </si>
  <si>
    <t>01-195311</t>
  </si>
  <si>
    <t>01194115</t>
  </si>
  <si>
    <t>01100422</t>
  </si>
  <si>
    <t>01-193304</t>
  </si>
  <si>
    <t>01-194004</t>
  </si>
  <si>
    <t>010522122</t>
  </si>
  <si>
    <t>RB 0191-00</t>
  </si>
  <si>
    <t>RB 0190-00</t>
  </si>
  <si>
    <t>RB 1151-00</t>
  </si>
  <si>
    <t>RB 1149-00</t>
  </si>
  <si>
    <t>390067</t>
  </si>
  <si>
    <t>43004</t>
  </si>
  <si>
    <t>390068</t>
  </si>
  <si>
    <t>390069</t>
  </si>
  <si>
    <t>390070</t>
  </si>
  <si>
    <t>390071</t>
  </si>
  <si>
    <t>Ref.10096</t>
  </si>
  <si>
    <t>Ref.9000</t>
  </si>
  <si>
    <t>Ref.9002</t>
  </si>
  <si>
    <t>Ref.9003</t>
  </si>
  <si>
    <t>Alfombra tipo Berber p.p. Tiempos de entrega segun</t>
  </si>
  <si>
    <t>Precio de 0-400 M¦+inst.Tiempos de entrega s.pres</t>
  </si>
  <si>
    <t>Recortadas</t>
  </si>
  <si>
    <t>Precio de 0-400 M¦+inst. Tiempos de entrega s.pres</t>
  </si>
  <si>
    <t>Tiempos de entrega s.presupuesto</t>
  </si>
  <si>
    <t>15 kilos</t>
  </si>
  <si>
    <t>1140</t>
  </si>
  <si>
    <t>(40x40x30)cms. Con Tapa</t>
  </si>
  <si>
    <t>CIT30F</t>
  </si>
  <si>
    <t>verde</t>
  </si>
  <si>
    <t>410032441</t>
  </si>
  <si>
    <t>455292031</t>
  </si>
  <si>
    <t>entre calles 100-180  tabq 62un/m2  tbcon112un/m2</t>
  </si>
  <si>
    <t>Obra.</t>
  </si>
  <si>
    <t>Niquelada  Tde entrega mas de 200 15d</t>
  </si>
  <si>
    <t>110-50</t>
  </si>
  <si>
    <t>entre calle 100-180 tabq.12.5un/m2 Tbcon 42un/m2</t>
  </si>
  <si>
    <t>TC-21CRUDO</t>
  </si>
  <si>
    <t>obras entre calle 100-180</t>
  </si>
  <si>
    <t>110-40</t>
  </si>
  <si>
    <t>850</t>
  </si>
  <si>
    <t>T-116</t>
  </si>
  <si>
    <t>T-117</t>
  </si>
  <si>
    <t>entre calles 100-180   / 72UN/M2</t>
  </si>
  <si>
    <t>870</t>
  </si>
  <si>
    <t>001</t>
  </si>
  <si>
    <t>Obras entre calles 100-180 / VIS / 36 un/m2</t>
  </si>
  <si>
    <t>10728</t>
  </si>
  <si>
    <t>26CA4/0</t>
  </si>
  <si>
    <t>Camilla(1.40x0.70) Paral L (2-4mts)</t>
  </si>
  <si>
    <t>bc30015</t>
  </si>
  <si>
    <t>CAÑ-A</t>
  </si>
  <si>
    <t>100X90X29 cm</t>
  </si>
  <si>
    <t>150X80X60 cm</t>
  </si>
  <si>
    <t>BAR01</t>
  </si>
  <si>
    <t>Estructura en concreto reforzado de 3000 p.s.i con anillo_x000D_
metálico de 1 / 4 acabado abusardado y pintura_x000D_
electrostática mecanizada resistente a la intemperie de 50_x000D_
cms de alto y circunferencia de 24 cms .</t>
  </si>
  <si>
    <t>DIAMETRO 26 cm, H 83 cM</t>
  </si>
  <si>
    <t>A - 30</t>
  </si>
  <si>
    <t>RECTO</t>
  </si>
  <si>
    <t>P0205</t>
  </si>
  <si>
    <t>CURVO</t>
  </si>
  <si>
    <t>P0280</t>
  </si>
  <si>
    <t>POLO-P</t>
  </si>
  <si>
    <t>Vidrio incol.templ. inst.,con zocalo,pivote,manija</t>
  </si>
  <si>
    <t>con accesori</t>
  </si>
  <si>
    <t>Impermeabilizante para superficies verticales</t>
  </si>
  <si>
    <t>Sello elßstico para juntas</t>
  </si>
  <si>
    <t>Sello elastico para juntas</t>
  </si>
  <si>
    <t>.190 DATOS</t>
  </si>
  <si>
    <t>Masilla elasto-plastica resistente a carburantes</t>
  </si>
  <si>
    <t>Masilla sellante bituminosa</t>
  </si>
  <si>
    <t>Inyecci_n para grietas estructurales.</t>
  </si>
  <si>
    <t>Recubrimiento ep_xico resistente al ataque quYmico</t>
  </si>
  <si>
    <t>Impermeabilizante integral para hormigon y mortero</t>
  </si>
  <si>
    <t>bc23115</t>
  </si>
  <si>
    <t>CU004</t>
  </si>
  <si>
    <t>40x40x6 cm</t>
  </si>
  <si>
    <t>A50</t>
  </si>
  <si>
    <t>BAR02</t>
  </si>
  <si>
    <t>ALTURA 55cm</t>
  </si>
  <si>
    <t>M-62</t>
  </si>
  <si>
    <t>H=15-10, B=20, L=50</t>
  </si>
  <si>
    <t>TL003</t>
  </si>
  <si>
    <t>Reinstalación de Servicios Acueducto</t>
  </si>
  <si>
    <t>Desde nicho</t>
  </si>
  <si>
    <t>45x 17x100cm</t>
  </si>
  <si>
    <t>SA45100</t>
  </si>
  <si>
    <t>P40402</t>
  </si>
  <si>
    <t>L=50, B=43-31, H=23cm</t>
  </si>
  <si>
    <t>50 X 1</t>
  </si>
  <si>
    <t>CARGA DE ROTURA 510(KG)</t>
  </si>
  <si>
    <t>LINEA</t>
  </si>
  <si>
    <t>CARGA DE ROTURA 750(KG)</t>
  </si>
  <si>
    <t>REFORZADO</t>
  </si>
  <si>
    <t>POSTE A.P (ALUMBRADO PUBLICO) HACE REFERENCIA A UN POSTE HUECO PARA PASAR EL CABLEADO INTERNAMENTE.</t>
  </si>
  <si>
    <t>AP</t>
  </si>
  <si>
    <t>Los postes A.P (alumbrado público) hacen referencia a postes huecos para pasar cableado internamente.</t>
  </si>
  <si>
    <t>0200032000</t>
  </si>
  <si>
    <t>0601001000</t>
  </si>
  <si>
    <t>0601003000</t>
  </si>
  <si>
    <t>TUBO DE L=1.25m (PRECIO POR TUBO=$51.388,00)</t>
  </si>
  <si>
    <t>0602020000</t>
  </si>
  <si>
    <t>0602350000</t>
  </si>
  <si>
    <t>0602330000</t>
  </si>
  <si>
    <t>0602200000</t>
  </si>
  <si>
    <t>0602210000</t>
  </si>
  <si>
    <t>0602220000</t>
  </si>
  <si>
    <t>9900003100</t>
  </si>
  <si>
    <t>9900001000</t>
  </si>
  <si>
    <t>0009010000</t>
  </si>
  <si>
    <t>0009065000</t>
  </si>
  <si>
    <t>13190</t>
  </si>
  <si>
    <t>13163</t>
  </si>
  <si>
    <t>13173</t>
  </si>
  <si>
    <t>13154</t>
  </si>
  <si>
    <t>002</t>
  </si>
  <si>
    <t>13166</t>
  </si>
  <si>
    <t>13191</t>
  </si>
  <si>
    <t>13164</t>
  </si>
  <si>
    <t>13175</t>
  </si>
  <si>
    <t>13177</t>
  </si>
  <si>
    <t>13176</t>
  </si>
  <si>
    <t>13178</t>
  </si>
  <si>
    <t>13150</t>
  </si>
  <si>
    <t>13151</t>
  </si>
  <si>
    <t>13152</t>
  </si>
  <si>
    <t>13052</t>
  </si>
  <si>
    <t>13091</t>
  </si>
  <si>
    <t>13053</t>
  </si>
  <si>
    <t>13072</t>
  </si>
  <si>
    <t>13083</t>
  </si>
  <si>
    <t>13084</t>
  </si>
  <si>
    <t>120x92 valor para menos de 735 mil pesos</t>
  </si>
  <si>
    <t>13104</t>
  </si>
  <si>
    <t>149x92 valor para menos de 735 mil pesos</t>
  </si>
  <si>
    <t>13142</t>
  </si>
  <si>
    <t>13143</t>
  </si>
  <si>
    <t>240x92 valor para menos de 735 mil pesos</t>
  </si>
  <si>
    <t>13130</t>
  </si>
  <si>
    <t>13110</t>
  </si>
  <si>
    <t>292x92 valor para menos de 735 mil pesos</t>
  </si>
  <si>
    <t>13160</t>
  </si>
  <si>
    <t>13107</t>
  </si>
  <si>
    <t>13144</t>
  </si>
  <si>
    <t>13145</t>
  </si>
  <si>
    <t>13114</t>
  </si>
  <si>
    <t>13134</t>
  </si>
  <si>
    <t>13106</t>
  </si>
  <si>
    <t>12962</t>
  </si>
  <si>
    <t>CLS25 GRIS</t>
  </si>
  <si>
    <t>97133</t>
  </si>
  <si>
    <t>97134</t>
  </si>
  <si>
    <t>PUERTA VAIVEN</t>
  </si>
  <si>
    <t>59057</t>
  </si>
  <si>
    <t>34805 CAFE</t>
  </si>
  <si>
    <t>35702</t>
  </si>
  <si>
    <t>Anticucaracha</t>
  </si>
  <si>
    <t>018</t>
  </si>
  <si>
    <t>Atributos	Detalle_x000D_
Espesor	80 mm_x000D_
Tipo	Bloques de vidrio_x000D_
Medidas	240 x 240 mm_x000D_
Características	Bloque de vidrio para acabados_x000D_
Material	Vidrio_x000D_
Uso	Para muros pisos_x000D_
Color	Transparente</t>
  </si>
  <si>
    <t>(19.5x19.5x4)</t>
  </si>
  <si>
    <t>SOL</t>
  </si>
  <si>
    <t>0023023000</t>
  </si>
  <si>
    <t>galaxia</t>
  </si>
  <si>
    <t>004</t>
  </si>
  <si>
    <t>2"x2"</t>
  </si>
  <si>
    <t>013</t>
  </si>
  <si>
    <t>009</t>
  </si>
  <si>
    <t>2"x2"x3M</t>
  </si>
  <si>
    <t>19x19x19, 20 Un/M2, 8.5 Kg/Un</t>
  </si>
  <si>
    <t>CM-20 Obra</t>
  </si>
  <si>
    <t>007</t>
  </si>
  <si>
    <t>39x19x16, 12.5Un/M¦,14.5Kg/Un</t>
  </si>
  <si>
    <t>PI-16 Obra</t>
  </si>
  <si>
    <t>36x19x16, 12.5 Un/M¦,14.5Kg/Un</t>
  </si>
  <si>
    <t>PT-16 Obra</t>
  </si>
  <si>
    <t>008</t>
  </si>
  <si>
    <t>500</t>
  </si>
  <si>
    <t>DIVI. ESTRIADO 9.5x19x39 Tbq. 12.5 Un/M</t>
  </si>
  <si>
    <t>PI-10 Obra</t>
  </si>
  <si>
    <t>9x19x19 pared de 20 mm.</t>
  </si>
  <si>
    <t>CM10 Obra</t>
  </si>
  <si>
    <t>39x19x12.5,12.5Un/M¦,13.5Kg/Un</t>
  </si>
  <si>
    <t>EI-12 Obra</t>
  </si>
  <si>
    <t>6x19x39, 12.5 Un/M¦, 8.4Kg/Un</t>
  </si>
  <si>
    <t>TPI-16  Obra</t>
  </si>
  <si>
    <t>8x19x39, 12.5 Un/M¦, 9.6Kg/Un</t>
  </si>
  <si>
    <t>TEI-18 Obra</t>
  </si>
  <si>
    <t>3x6x24.5, 68 Un/M¦JP, 1.2Kg/Un</t>
  </si>
  <si>
    <t>EA-10   Obra</t>
  </si>
  <si>
    <t>KR 1BL+XMCTH</t>
  </si>
  <si>
    <t>33405 TERRE</t>
  </si>
  <si>
    <t>NO RESIDENCIAL CAMBIO DE COMERCIALIZADOR.</t>
  </si>
  <si>
    <t>VALOR HORA</t>
  </si>
  <si>
    <t>MS12-1TW</t>
  </si>
  <si>
    <t>64282000A3</t>
  </si>
  <si>
    <t>Ref.100101</t>
  </si>
  <si>
    <t>9017A</t>
  </si>
  <si>
    <t>90170</t>
  </si>
  <si>
    <t>Ref90178</t>
  </si>
  <si>
    <t>Ref.5150</t>
  </si>
  <si>
    <t>504</t>
  </si>
  <si>
    <t>13200/240-120V</t>
  </si>
  <si>
    <t>450 KG</t>
  </si>
  <si>
    <t>509</t>
  </si>
  <si>
    <t>508</t>
  </si>
  <si>
    <t>507</t>
  </si>
  <si>
    <t>33x23x9 Tbq.12,Tabic.30 Un/M¦</t>
  </si>
  <si>
    <t>34405 cenefa</t>
  </si>
  <si>
    <t>2"x4"x3M</t>
  </si>
  <si>
    <t>SC4"x3"</t>
  </si>
  <si>
    <t>35405 taco</t>
  </si>
  <si>
    <t>35804</t>
  </si>
  <si>
    <t>4"x3"x3M</t>
  </si>
  <si>
    <t>305322751</t>
  </si>
  <si>
    <t>Ambiente cocinas,ba±os, beige,</t>
  </si>
  <si>
    <t>285139031</t>
  </si>
  <si>
    <t>28501 BEIGE</t>
  </si>
  <si>
    <t>2.44X 1.22</t>
  </si>
  <si>
    <t>1"x10"</t>
  </si>
  <si>
    <t>Valvulas de Pozuelo</t>
  </si>
  <si>
    <t>VP 2"</t>
  </si>
  <si>
    <t>GASOLINA</t>
  </si>
  <si>
    <t>HASTA 15 Km.</t>
  </si>
  <si>
    <t>Transporte</t>
  </si>
  <si>
    <t>GP009000</t>
  </si>
  <si>
    <t>GP9020</t>
  </si>
  <si>
    <t>Tipo asbesto cemento</t>
  </si>
  <si>
    <t>00-06040-40</t>
  </si>
  <si>
    <t>00-06040-50</t>
  </si>
  <si>
    <t>00-06040-60</t>
  </si>
  <si>
    <t>00-06040-80</t>
  </si>
  <si>
    <t>8 CM</t>
  </si>
  <si>
    <t>TECHO</t>
  </si>
  <si>
    <t>10234</t>
  </si>
  <si>
    <t>2530</t>
  </si>
  <si>
    <t>53-30</t>
  </si>
  <si>
    <t>54-80</t>
  </si>
  <si>
    <t>4 camaras,1 convert, 1 monitor</t>
  </si>
  <si>
    <t>A Color</t>
  </si>
  <si>
    <t>280 MTS DIAMETRO DE PROTECCION</t>
  </si>
  <si>
    <t>31050</t>
  </si>
  <si>
    <t>Equipo neumatico</t>
  </si>
  <si>
    <t>Incluye calibrado monofßsico</t>
  </si>
  <si>
    <t>0563</t>
  </si>
  <si>
    <t>TRANSPORTE Y DISPOSICION FINAL DE ESCOMBROS EN SITIO AUTORIZADO (distancia de transporte 28 Km)_x000D_
_x000D_
_x000D_
No incluye cargue._x000D_
_x000D_
Incluye Vale Botadero.</t>
  </si>
  <si>
    <t>Teja Shingle Clasic PFIVER GLASS descontinuada (14-07-2017) = se reemplaza por MARATHON de IKO - Fardo por 20 ud - 3 M2 garantía 20 años._x000D_
_x000D_
Teja Shingle Iko_x000D_
_x000D_
Diseño tradicional de 3 lengüetas. Pueden ser instaladas sobre madera, tablero de fibrocemento o planchas de concreto. Alta resistencia a impactos, temperaturas extremas, adaptable a superficies curvas, muy livianas, facil de instalar, libres de mantenimiento._x000D_
_x000D_
FICHA TÉCNICA_x000D_
_x000D_
Garantía	El producto cumple con los requisitos de resistencia al viento de IRC para vientos hasta de 100km/h (62 mph ). La garantía limitada de impermeabilidad es por 20 años. Los Techos sin ventilación limitan su garantía de fabrica a máximo 10 años._x000D_
Norma de Fabricación	ASTM D4362, ASTM D3018, ASTM D3161 , ASTM E108_x000D_
Observaciones	La foto de este producto ha sido ambientada, por lo cual no incluye ningún adorno, ni accesorios, ni piezas adicionales ni ningún otro elemento que lo acompañan. _x000D_
Uso	Para cubiertas de todo tipo de edificacione y revestimiento de muros._x000D_
Ancho	0.336m_x000D_
Materiales	Asfalto Oxidado en ambas caras sobre un refuerzo de fibra de vidrio, y recubierto con granulos de roca natural que bloquean los rayos UV y con recubrimieto ceramico para dar el color_x000D_
Resistencia Térmica	Resistencia a fuego clase A_x000D_
Beneficios	Teja shingle roja 3 m2 útiles, Marathon 20, diseño tradicional de 3 lengüetas._x000D_
Tipo	Tejas Asfálticas_x000D_
Medidas	1 x 0.336m_x000D_
Características	Diseño tradicional de 3 lengüetas. Pueden ser instaladas sobre madera, tablero de fibrocemento o planchas de concreto. Alta resistencia a impactos, temperaturas extremas, adaptable a superficies curvas, muy livianas, facil de instalar, libres de mantenimiento_x000D_
Largo	1.0m</t>
  </si>
  <si>
    <t>91.5x30.5cm /rend=3.10 M2 por fardo</t>
  </si>
  <si>
    <t>28520</t>
  </si>
  <si>
    <t>VIDRIO 3MM</t>
  </si>
  <si>
    <t>Carton de 5.000 grapas</t>
  </si>
  <si>
    <t>9510</t>
  </si>
  <si>
    <t>500723</t>
  </si>
  <si>
    <t>PRECIO EN FABRICA</t>
  </si>
  <si>
    <t>788</t>
  </si>
  <si>
    <t>284</t>
  </si>
  <si>
    <t>357</t>
  </si>
  <si>
    <t>333</t>
  </si>
  <si>
    <t>128</t>
  </si>
  <si>
    <t>334</t>
  </si>
  <si>
    <t>336</t>
  </si>
  <si>
    <t>131</t>
  </si>
  <si>
    <t>132</t>
  </si>
  <si>
    <t>338</t>
  </si>
  <si>
    <t>339</t>
  </si>
  <si>
    <t>134</t>
  </si>
  <si>
    <t>340</t>
  </si>
  <si>
    <t>1 M2 DE BALDE</t>
  </si>
  <si>
    <t>2x4x5/8" s.w. (0.7432 m2) S/INST.  /16 LAMINAS</t>
  </si>
  <si>
    <t>20022</t>
  </si>
  <si>
    <t>500KG</t>
  </si>
  <si>
    <t>lamina 121x60 pintable,  2 x 4 x 5/8"</t>
  </si>
  <si>
    <t>24600</t>
  </si>
  <si>
    <t>manilla 1/2</t>
  </si>
  <si>
    <t>13-ó</t>
  </si>
  <si>
    <t>de polipropileno 5/8</t>
  </si>
  <si>
    <t>PESO DE LA LÁMINA DE (1X3M)= 77.8 KG.</t>
  </si>
  <si>
    <t>6.0 mm de espesor</t>
  </si>
  <si>
    <t>Tiros de 6 mts.</t>
  </si>
  <si>
    <t>319044</t>
  </si>
  <si>
    <t>28806 BEIGE</t>
  </si>
  <si>
    <t>1.80x1.20x1/8"Desag3e+rebosad.</t>
  </si>
  <si>
    <t>Con Trans</t>
  </si>
  <si>
    <t>M/control metßlico acrYlico cr</t>
  </si>
  <si>
    <t>64621</t>
  </si>
  <si>
    <t>tetrafilar</t>
  </si>
  <si>
    <t>MEDIDA DIRECTA</t>
  </si>
  <si>
    <t>Arena tipo cuarzo para morteros ep_xicos</t>
  </si>
  <si>
    <t>Reductor de agua de alto poder.</t>
  </si>
  <si>
    <t>Incluye calibrado trifßsico</t>
  </si>
  <si>
    <t>Monocontrol,c/spray, cromo</t>
  </si>
  <si>
    <t>7425</t>
  </si>
  <si>
    <t>Monocontrol,metßlico cromo</t>
  </si>
  <si>
    <t>67531</t>
  </si>
  <si>
    <t>305202501</t>
  </si>
  <si>
    <t>Incluye calibrado trifßsica</t>
  </si>
  <si>
    <t>clase 0.2</t>
  </si>
  <si>
    <t>2 manerales acrilico cromo</t>
  </si>
  <si>
    <t>64962</t>
  </si>
  <si>
    <t>Monocontrol,sin s/tina, dorado</t>
  </si>
  <si>
    <t>2346cp BLANC</t>
  </si>
  <si>
    <t>INCLUYE CUERPO BRONCE, CONECTOR BRONCE, ANILLO FIELTRO, TORNILLOS, PRESIÓN DE TRABAJO: 125 PSI. (BOLA BRONCE O COBRE) PARA TANQUE SANITARIO.</t>
  </si>
  <si>
    <t>Sin accesorios</t>
  </si>
  <si>
    <t>VFLT02</t>
  </si>
  <si>
    <t>Colores oscuros  Instalado</t>
  </si>
  <si>
    <t>Col. Oscuro</t>
  </si>
  <si>
    <t>KM101+XMT4B</t>
  </si>
  <si>
    <t>2 manerales,metßlico cromo</t>
  </si>
  <si>
    <t>L4621</t>
  </si>
  <si>
    <t>XMC-1DL+XMC-TB</t>
  </si>
  <si>
    <t>Moreno x 1 cara</t>
  </si>
  <si>
    <t>MAXIMA</t>
  </si>
  <si>
    <t>XMC-7DL</t>
  </si>
  <si>
    <t>CAL.18 1.22x.55x.25mt.</t>
  </si>
  <si>
    <t>TIPO 304</t>
  </si>
  <si>
    <t>Monocontrol,con s/tina, cromo</t>
  </si>
  <si>
    <t>2352</t>
  </si>
  <si>
    <t>2.00 x .60 x .85 mts.alto</t>
  </si>
  <si>
    <t>Monocontrol,con s/tina. bronce</t>
  </si>
  <si>
    <t>2526</t>
  </si>
  <si>
    <t>M/control no metßlico cromo</t>
  </si>
  <si>
    <t>84004</t>
  </si>
  <si>
    <t>2.00x069x085 mts.alto</t>
  </si>
  <si>
    <t>SALPICADERO</t>
  </si>
  <si>
    <t>Monocontrol,con s/tina. cromo</t>
  </si>
  <si>
    <t>2528</t>
  </si>
  <si>
    <t>A.INOX CAL.16</t>
  </si>
  <si>
    <t>2.50x.80x.90</t>
  </si>
  <si>
    <t>DOS POCETAS</t>
  </si>
  <si>
    <t>22901</t>
  </si>
  <si>
    <t>Monocontrol,sin s/tina. cromo</t>
  </si>
  <si>
    <t>L2605</t>
  </si>
  <si>
    <t>POSTES DE CERCA_x000D_
Es el prefabricado ideal para el cerramiento de terrenos. Las perforaciones para el paso del alambre se realizan de acuerdo con la medidas solicitadas por el cliente o bajo los estándares de los diferentes entes públicos y privados._x000D_
_x000D_
Postes varilla de ¼, fleje de 30 cm, sección de 0,11x0,11 cm.  Y resistencia de 300 PSI.</t>
  </si>
  <si>
    <t>AL</t>
  </si>
  <si>
    <t>L-2 ½"x 1 ½"</t>
  </si>
  <si>
    <t>XMC2L+XMTI</t>
  </si>
  <si>
    <t>Desarenador -Bronce</t>
  </si>
  <si>
    <t>CAR-50x120cm</t>
  </si>
  <si>
    <t>Bisagra - Bronce</t>
  </si>
  <si>
    <t>59535</t>
  </si>
  <si>
    <t>Malakate</t>
  </si>
  <si>
    <t>DESCRIPCION TECNICA_x000D_
Alquiler de equipo, incluye operarios y combustible._x000D_
_x000D_
(CAP13) 1.5 ESPECIFICACIONES DE LA MÁQUINARIA, EQUIPOS Y OPERADORES 	PDF		Imprimir	_x000D_
_x000D_
Con respecto a la maquinaria pesada y los camiones se deberá tener todas las precauciones de seguridad y salud ocupacional para el buen funcionamiento de la máquina, vehículo y protección de terceros, así como la movilidad._x000D_
_x000D_
    Se deben hacer inspecciones pre operacionales y de seguridad periódicamente a máquinas y equipos mayores._x000D_
    Se podrán utilizar vehículos repotenciados de acuerdo con la legislación, siempre y cuando el periodo de repotenciación no supere los 20 años, contados a partir de la firma del contrato._x000D_
    Se deberá cumplir con los demás ítem dispuestos con la normatividad_x000D_
    vigente para seguridad industrial y salud ocupacional._x000D_
    Para aquellos trabajos que han de ejecutarse en horarios distintos de los establecidos en los reglamentos (nocturnos, festivos), se deberá solicitar un permiso en las alcaldías locales, de acuerdo con el Código Nacional de Policía._x000D_
    Todo vehículo, además de sus placas de identificación, debe contar con un sticker de identificación y relación con el proyecto._x000D_
_x000D_
_x000D_
PARA LA ACTUALIZACION DE ESTE INSUMO EL DIA 05/04/2016 SE TOMO EL CIO 3254 QUE CORRESPONDE AL MISMO INSUMO</t>
  </si>
  <si>
    <t>753</t>
  </si>
  <si>
    <t>18 metros por hora</t>
  </si>
  <si>
    <t>KOMATSU</t>
  </si>
  <si>
    <t>CLASE UNICA</t>
  </si>
  <si>
    <t>28800 AZUL O</t>
  </si>
  <si>
    <t>Terminación triplex lacado</t>
  </si>
  <si>
    <t>MDF en Bgtá</t>
  </si>
  <si>
    <t>Centimetro Cuadrado $ 760</t>
  </si>
  <si>
    <t>Por 20 Galones</t>
  </si>
  <si>
    <t>GRAVA COMUN / 1"</t>
  </si>
  <si>
    <t>GRAVA COMUN / 1/2"</t>
  </si>
  <si>
    <t>Cali=MR35 corriente</t>
  </si>
  <si>
    <t>corriente</t>
  </si>
  <si>
    <t>Cali=MR42 corriente</t>
  </si>
  <si>
    <t>Cali=MR46 corriente</t>
  </si>
  <si>
    <t>8M  14Diame</t>
  </si>
  <si>
    <t>256009001</t>
  </si>
  <si>
    <t>110401</t>
  </si>
  <si>
    <t>415222101</t>
  </si>
  <si>
    <t>NEGRO alto tráfico</t>
  </si>
  <si>
    <t>335494601</t>
  </si>
  <si>
    <t>NEGRO tiempo de entrega en obras grandes 8 dias</t>
  </si>
  <si>
    <t>337192601</t>
  </si>
  <si>
    <t>Unidad de empaque 1.5m2</t>
  </si>
  <si>
    <t>G 4002</t>
  </si>
  <si>
    <t>71690 color</t>
  </si>
  <si>
    <t>07269</t>
  </si>
  <si>
    <t>07169</t>
  </si>
  <si>
    <t>07339</t>
  </si>
  <si>
    <t>30633 Color</t>
  </si>
  <si>
    <t>70680 color</t>
  </si>
  <si>
    <t>726 color Bl</t>
  </si>
  <si>
    <t>726Color Bl</t>
  </si>
  <si>
    <t>737</t>
  </si>
  <si>
    <t>Bla tiempo de entrega en obras grandes 8 dias</t>
  </si>
  <si>
    <t>715col+90510</t>
  </si>
  <si>
    <t>725Color Azu</t>
  </si>
  <si>
    <t>Estir.crd/sin inst+cinta+silic</t>
  </si>
  <si>
    <t>DESCRIPCIÓN_x000D_
El Igasol Cubierta es una emulsión aniónica con base en asfalto refinado, mejorado con llenantes especiales. Forma con el producto SikaFelt (tela de fibra de poliester, refuerzo), el Sistema Igasol, para impermeabilizar._x000D_
_x000D_
USOS._x000D_
Para la impermeabilización de cubiertas, terrazas y cualquier otro tipo de placas de concreto._x000D_
_x000D_
RENDIMIENTO._x000D_
Igasol Cubierta_x000D_
3.5 kg cubren 4.5 m2 por capa_x000D_
18.0 kg cubren 22.5 m2 por capa_x000D_
200 kg cubren 250 m2 por capa_x000D_
Alumol_x000D_
3.0 kg cubren 27 m2_x000D_
16.0 kg cubren 145 m2_x000D_
_x000D_
DATOS TÉCNICOS_x000D_
Color: Café oscuro_x000D_
Consistencia: Cremoso_x000D_
Densidad: 1,04 kg/l ± 0.02 kg/l_x000D_
Secado al tacto 2 horas aprox. a 20oC_x000D_
Temp. de aplicación: 5oC a 40oC</t>
  </si>
  <si>
    <t>811802</t>
  </si>
  <si>
    <t>XMC-2L+XMC-TB</t>
  </si>
  <si>
    <t>13194</t>
  </si>
  <si>
    <t>33941</t>
  </si>
  <si>
    <t>90106</t>
  </si>
  <si>
    <t>Definición:_x000D_
Mezcla en polvo constituida por Cemento Pórtland, agregado silicio, aditivos especiales y _x000D_
pigmentos._x000D_
_x000D_
 _x000D_
Aplicaciones: _x000D_
• Diseñada para rellenar las separaciones entre revestimientos cerámicos de absorciones altas _x000D_
o medio-altas en zonas interiores. _x000D_
• Para juntas de 5 a 15 mm _x000D_
• Viene lista para usar, no requiere mezclas. _x000D_
• Ideal para instalaciones de cerámica (revestimiento con grado de absorción de agua alto o _x000D_
medio –alto) en zonas interiores, paredes y pisos. _x000D_
• Garantizada y formulada para instalaciones de cerámica que requieren juntas entre 5 y 15 _x000D_
mm. _x000D_
• Con características técnicas, estéticas e higiénicas de excelente calidad. _x000D_
• Realza el color de su instalación y le garantiza acabados uniformes. _x000D_
• Amplia variedad de colores. _x000D_
• Boquilla de buena adherencia y alta resistencia mecánica. _x000D_
• Basta agregar la cantidad de agua recomendada. _x000D_
• Consistencia cremosa que otorga una excelente trabajabilidad y facilidad de aplicación. _x000D_
• Alta dureza. _x000D_
• No presenta caleo al secarse. _x000D_
• Ahorro en mano de obra y tiempos de ejecución. _x000D_
• Permite preparar gran cantidad de mezcla sin que se fragüé _x000D_
• Mejor control y administración de materiales en obra. _x000D_
_x000D_
_x000D_
Rendimientos _x000D_
El consumo real o rendimiento en kilogramos por metro cuadrado, depende del tamaño y _x000D_
espesor del revestimiento, del ancho de la separación entre baldosas_x000D_
_x000D_
Rendimiento aprox. en Kg/m2   de CONCOLOR BOQUILLA PARA CERAMICA Y PIEDRA_x000D_
_x000D_
FORMATO DEL REVESTIMIENTO    SEPARACION DE LA JUNTA_x000D_
_x000D_
       5mm 8mm 10mm 12mm 15mm_x000D_
_x000D_
10X10 1.44 2.30 2.88 3.46 4.32_x000D_
20X20 0.72 1.15 1.44 1.73 2.16_x000D_
30X30 0.43 0.69 0.86 1.04 1.30_x000D_
40X40 0.36 0.58 0.72 0.86 1.08_x000D_
45X45 0.32 0.52 0.65 0.78 0.97_x000D_
50X50 0.29 0.46 0.58 0.69 0.86_x000D_
60X60 0.24 0.38 0.48 0.57 0.71_x000D_
_x000D_
Rendimiento aprox. en Kg/m2   de CONCOLOR BOQUILLA PARA CERAMICA Y PIEDRA</t>
  </si>
  <si>
    <t>90010 BLANCO</t>
  </si>
  <si>
    <t>31100 5KL</t>
  </si>
  <si>
    <t>CAFE    tiempo de entrega en obras grandes 8 dias</t>
  </si>
  <si>
    <t>413012751</t>
  </si>
  <si>
    <t>CAFE   tiempo de entrega en obras grandes 8 dias</t>
  </si>
  <si>
    <t>413132751</t>
  </si>
  <si>
    <t>33526 CAFE</t>
  </si>
  <si>
    <t>41515 BEIGE</t>
  </si>
  <si>
    <t>CARMELO tiempo de entrega en obras grandes 8 dias</t>
  </si>
  <si>
    <t>415232701</t>
  </si>
  <si>
    <t>SELLADOR DE ALTA RESISTENCIA QUÍMICA PARA JUNTAS DE PISO YAPLICACIONES ESPECIALIZADAS DE INGENIERÍA - Sikaflex® PRO-3 es un sellador elástico monocomponente, de curado con humedad, con alta resistencia mecánica y química. - USOS diseñado para juntas de movimiento y conexión en pisos, áreas peatonales y de tráfico (por ejemplo, garajes), almacenes y áreas de producción, aplicaciones en la industria alimentaria, plantas de tratamiento de aguas residuales, construcción de túneles y cuartos limpios. CARACTERISTICAS / VENTAJAS ▪ Capacidad de movimiento de 35% (ASTM C 719) ▪ Muy buena resistencia mecánica y química ▪ Curado sin formación de burbujas Muy buena adherencia a la mayoría de materiales de construcción ▪ ▪ Libre de solventes ▪ Muy bajas emisiones</t>
  </si>
  <si>
    <t>200998</t>
  </si>
  <si>
    <t>335442031</t>
  </si>
  <si>
    <t>DESCRIPCIÓN_x000D_
Cinta Sika PVC son especialmente formuladas y fabricadas a partir de PVC fl exible (cloruro de polivinilo). Cinta Sika PVC deben ser embebidas en y a lo largo de la junta, para formar un diafragma hermético que previene el paso del líquido a través de la junta. Se ofrece una variedad de tamaños y perfi les para cumplir con diferentes aplicaciones tanto para juntas con movimientos como para juntas de construcción._x000D_
_x000D_
USOS_x000D_
Cinta Sika PVC son usadas para sellas juntas de movimiento y juntas de construcción en estructuras de concreto tales como:_x000D_
• Tanques de almacenamiento de agua_x000D_
• Plantas de tratamiento de agua y agua residual_x000D_
• Presas_x000D_
• Reservorios y acueductos_x000D_
• Muros de contención_x000D_
• Fundaciones_x000D_
• Túneles y box culverts_x000D_
• Puentes_x000D_
• Contenedores y tanques_x000D_
• Losas de contrapiso._x000D_
Existen 4 tipos de Cinta Sika PVC, que se pueden usar en todo tipo de obras hidráulicas (piscinas, tanques, vertederos, canales, etc.) en obras subterráneas (sótanos,_x000D_
parqueaderos, etc.) sustituyendo con ventajas prácticas, técnicas y económicas a las láminas metálicas._x000D_
_x000D_
DATOS DEL PRODUCTO_x000D_
Absorción de agua &lt; 0,15% máximo ASTM D570_x000D_
Resistencia a la ruptura &gt;15 Mpa mínimo ASTM D624_x000D_
Elongación última &gt; 300% mínimo ASTM D638_x000D_
Resistencia a la tensión &gt; 125 kgf/cm² mínimoASTM D638_x000D_
Resistencia al corte 60 kg/cm²_x000D_
Temperatura de servicio -35oC a 60oC_x000D_
Dureza Shore A15 70 ASTM D2240_x000D_
Color Amarillo_x000D_
_x000D_
SELECCION_x000D_
Tipos de perfi l_x000D_
Condiciones de almacenamiento_x000D_
Almacenar bajo techo para proteger de aceites, polvo y luz solar._x000D_
Largo x ancho Peso Aprox._x000D_
Cinta V-10 en rollo de 30 m x 0.10 m 0.4 kg/m lineal_x000D_
Cinta V-15 en rollo de 30 m x 0.15 m 0.8 kg/m lineal_x000D_
Cinta 0-15 en rollo de 15 m x 0.15 m 1.2 kg/m lineal_x000D_
Escogencia del perfi l_x000D_
Sika sugiere los siguientes lineamientos básicos para las selección de los perfi les Cinta_x000D_
Sika PVC:_x000D_
• Verifi car se existe o no necesidades de resistencia química, consultar al depto técnico_x000D_
Sika._x000D_
• V-10 - V-15 juntas sin movimiento / O-15 - O-22 juntas con movimiento._x000D_
Determinar el tipo de junta y los requisitos de movimiento de la junta._x000D_
• Verifi car los detalles de la junta de perfi les de diferentes tipos (considerar el uso_x000D_
de un único perfi l a lo largo de las intersecciones para simplifi car);_x000D_
• Defi nir los detalles / accesorios para transiciones e intersecciones._x000D_
• Especifi car el método adecuado para garantiza o asegurar el correcto posicionamiento_x000D_
del perfi l Cinta Sika PVC (consultar el departamento técnico para mayor_x000D_
información).</t>
  </si>
  <si>
    <t>421095</t>
  </si>
  <si>
    <t>BLANCO .tiempo de entrega en obras grandes 8 dias</t>
  </si>
  <si>
    <t>288039001</t>
  </si>
  <si>
    <t>DESCRIPCION_x000D_
Masilla elástica sellante y adhesiva de un componente, con base en poliuretano, que cura con la humedad del medio ambiente._x000D_
No escurre y cumple con los requerimientos de la especifi cación federal TT-S-00230C Tipo II, Clase A. Cumple con la norma ASTM C 920, tipo S, grado NS clase 35. NSF/A-51 standard 61 para contacto con agua potable._x000D__x000D_
_x000D_
USOS_x000D_
Juntas entre elementos prefabricados._x000D_
Entre muros y marcos de ventanas o puertas._x000D_
Juntas en superfi cies horizontales y verticales._x000D_
Sello de fi suras activas._x000D_
Instalación de artefactos sanitarios e incrustaciones._x000D_
Sello de ductos._x000D_
Sello superfi cial de juntas y fi suras en tanques y muros._x000D_
Para trabajos de sello en general._x000D_
Tiene muchas aplicaciones como sellante y adhesivo elástico entre materiales_x000D_
con diferente coefi ciente de expansión. _x000D_
_x000D_
_x000D_
Consumo:_x000D_
Un cartucho alcanza para 3,1 metros lineales en junta de 1 cm de ancho x 1_x000D_
cm de profundidad._x000D_
_x000D_
PRESENTACION_x000D_
Cartucho de 300 cc_x000D_
_x000D_
Un cartucho alcanza para 310 Cms3</t>
  </si>
  <si>
    <t>200096</t>
  </si>
  <si>
    <t>455099781</t>
  </si>
  <si>
    <t>CON INDICADOR</t>
  </si>
  <si>
    <t>XMC-3G</t>
  </si>
  <si>
    <t>Compras mayores 15 un,15% descuento, pago contado.</t>
  </si>
  <si>
    <t>AM2A-6</t>
  </si>
  <si>
    <t>200087</t>
  </si>
  <si>
    <t>26E208</t>
  </si>
  <si>
    <t>FLEXIBLES</t>
  </si>
  <si>
    <t>1" Tde entrega mas de 200 15d</t>
  </si>
  <si>
    <t>IMPORTADO</t>
  </si>
  <si>
    <t>1"  Tde entrega mas de 200 15d</t>
  </si>
  <si>
    <t>26AD10I</t>
  </si>
  <si>
    <t>26AD12I</t>
  </si>
  <si>
    <t>26AD08I</t>
  </si>
  <si>
    <t>106x160 tipo eternit</t>
  </si>
  <si>
    <t>00-08161-00</t>
  </si>
  <si>
    <t>1073</t>
  </si>
  <si>
    <t>75180/81</t>
  </si>
  <si>
    <t>01100500</t>
  </si>
  <si>
    <t>Pintura electroUstatica  con doble iluminaci_n.</t>
  </si>
  <si>
    <t>CX 4600</t>
  </si>
  <si>
    <t>Filtro carb_n activado, frente de vidrio abatible.</t>
  </si>
  <si>
    <t>CX 4500</t>
  </si>
  <si>
    <t>75195/96</t>
  </si>
  <si>
    <t>72961</t>
  </si>
  <si>
    <t>71962</t>
  </si>
  <si>
    <t>734 color</t>
  </si>
  <si>
    <t>CORONA O SIMILAR</t>
  </si>
  <si>
    <t>71480/40col</t>
  </si>
  <si>
    <t>71480/44bla</t>
  </si>
  <si>
    <t>734 BLANCO</t>
  </si>
  <si>
    <t>01421</t>
  </si>
  <si>
    <t>07388col+471</t>
  </si>
  <si>
    <t>01110400</t>
  </si>
  <si>
    <t>20299 Blanco</t>
  </si>
  <si>
    <t>Lavamanos Acuafer  de Colgar Blanco=$39.900,00 con iva._x000D_
grifería sencilla piscis (llave+sifón botella+desague)=$21.900,00</t>
  </si>
  <si>
    <t>732blc+50110</t>
  </si>
  <si>
    <t>BL tiempo de entrega en obras grandes 8 dias</t>
  </si>
  <si>
    <t>732col+50180</t>
  </si>
  <si>
    <t>TazaAdriaticoAlongadoSinFluxómetro,Ref: 013181001 _x000D_
_x000D_
NO  INCLUYE MUEBLE, FLUXOMETRO NI KIT DE INSTALACION</t>
  </si>
  <si>
    <t>todo el conjunto.</t>
  </si>
  <si>
    <t>02650</t>
  </si>
  <si>
    <t>07388blc+471</t>
  </si>
  <si>
    <t>06103blanco</t>
  </si>
  <si>
    <t>07348blc+474</t>
  </si>
  <si>
    <t>PEC</t>
  </si>
  <si>
    <t>PRESTAC:(77.76%)2012                             Año 2013: Incremento 4.02% - Eliminacion de ICBF y SENA (-5%). PRESTAC:(72,75%)_x000D_
Año 2016: Incremento 7.00%      Año 2017: Incremento 7.00%.      Año 2018: Incremento 5.69%.     Año 2019: Incremento 6.00%.       Año 2020: Incremento 6.00%.       Año 2021: Incremento 3.6%      Año 2022: Incremento 10.07%.         Año 2023: Incremento 16%.           Año 2024 - IPC Incremento 9,28 %</t>
  </si>
  <si>
    <t>4"</t>
  </si>
  <si>
    <t>4851150Cromo</t>
  </si>
  <si>
    <t>20090 Color</t>
  </si>
  <si>
    <t>50500Cromo</t>
  </si>
  <si>
    <t>5510</t>
  </si>
  <si>
    <t>Cierre rapido</t>
  </si>
  <si>
    <t>VIDRIO 4MM</t>
  </si>
  <si>
    <t>VIDRIO 5MM</t>
  </si>
  <si>
    <t>Acometidas Telefònicas</t>
  </si>
  <si>
    <t>202466</t>
  </si>
  <si>
    <t>BAJA PERMEABILIDAD</t>
  </si>
  <si>
    <t>GRAVA FINA</t>
  </si>
  <si>
    <t>CONCRETO 4000 PSI COMUN _x000D_
_x000D_
 Inclusor de aire Gr=1"  _x000D_
_x000D_
Disminuye la permeabilidad_x000D_
_x000D_
Aumentar su durabilidad y la resistencia a ambientes_x000D_
agresivos (agua de mar, aguas o suelos sulfatados, etc.)_x000D_
? Mejorar su fluidez._x000D_
.Disminuir la exudación del concreto y la correspondiente formación de capilares continuos._x000D_
?Controlar la exudación de la mezcla y reducir la capilaridad, la permeabilidad y el desecamiento superficial del concreto en estado plástico._x000D_
? Hace el concreto más durable y resistente al medio ambiente agresivo por reducción de permeabilidad.</t>
  </si>
  <si>
    <t>335432051</t>
  </si>
  <si>
    <t>415102071</t>
  </si>
  <si>
    <t>257049001</t>
  </si>
  <si>
    <t>BONE  tiempo de entrega en obras grandes 8 dias</t>
  </si>
  <si>
    <t>418052021</t>
  </si>
  <si>
    <t>202471</t>
  </si>
  <si>
    <t>202464</t>
  </si>
  <si>
    <t>CABLES B</t>
  </si>
  <si>
    <t>JS-SE-1200 - 3.000 MM - 35 GRADOS INCLINACION</t>
  </si>
  <si>
    <t>(70x70x97)cms.</t>
  </si>
  <si>
    <t>CAI-97F</t>
  </si>
  <si>
    <t>521059011</t>
  </si>
  <si>
    <t>28804 BONE</t>
  </si>
  <si>
    <t>110402</t>
  </si>
  <si>
    <t>33810 MADERA</t>
  </si>
  <si>
    <t>114240</t>
  </si>
  <si>
    <t>El valor del kg corresponde al de un galón de 5 kg $46.110</t>
  </si>
  <si>
    <t>1092</t>
  </si>
  <si>
    <t>105040</t>
  </si>
  <si>
    <t>35507 BEIGE</t>
  </si>
  <si>
    <t>455179061</t>
  </si>
  <si>
    <t>tarifa libre de cargue y desca</t>
  </si>
  <si>
    <t>26CA1/0</t>
  </si>
  <si>
    <t>26CA2/0</t>
  </si>
  <si>
    <t>FUERA DE PRODUCCIÓN</t>
  </si>
  <si>
    <t>24.5x12x6 Pand30 Tabiq56 Un/M¦</t>
  </si>
  <si>
    <t>Fab. LTFL</t>
  </si>
  <si>
    <t>72 Un/M2</t>
  </si>
  <si>
    <t>57Un/M2</t>
  </si>
  <si>
    <t xml:space="preserve">PRESTAC:(77.76%)2012          Año 2013: Incremento 4.02%           Año 2014 : Incremento 4.50% - Eliminacion de ICBF y SENA (-5%). PRESTAC:(72,75%)                Año 2015 : Incremento 4.50% - Ajuste SALUD -8.5%  PRESTAC:(68.67 %)                Año 2016 : Incremento 7.00% -          Año 2017 : Incremento 7.00%            Año 2018: Incremento 5.90%              Año 2019: Incremento 6.00%       Año 2020: Incremento 6.00%       Año 2021: Incremento 3.50%           Año 2022: Incremento 10.07%.         Año 2023: Incremento 16%.            Año 2024 - IPC Incremento 9,28 %  </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</si>
  <si>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 3.50%       Año 2022: Incremento 10.07%.         Año 2023: Incremento 16%.        Año 2024 - IPC Incremento 9,28 %</t>
  </si>
  <si>
    <t>Kg(HIERRO ) = $2.760=(CIO-2917)X0.56kg/Ml =$1.546,00X 6ML = $9.276,00</t>
  </si>
  <si>
    <t>x 6kg</t>
  </si>
  <si>
    <t>x 9.36 kg</t>
  </si>
  <si>
    <t>x 13.5 kg</t>
  </si>
  <si>
    <t>Kg(HIERRO ) = $2.760=(CIO-2917)X3.042kg/Ml =$8.395,92</t>
  </si>
  <si>
    <t>Varilla 6 Mt(factor 3.04Kg/Ml)</t>
  </si>
  <si>
    <t>x 18.36 kg</t>
  </si>
  <si>
    <t>El Extintor debe tener una válvula en bronce, un sistema de accionamiento rápido con manija y palanca, manómetro y manguera con boquilla plástica para la descarga. Extintor presurizado que utiliza nitrógeno como Agente Expelente y agua con aditivo penetrante como Agente Extintor. Extintor ensamblado con cilindro en lámina de acero inoxidable, con acabado brillante.</t>
  </si>
  <si>
    <t>Tiene Manguera</t>
  </si>
  <si>
    <t>72 Un/M2 Mezclado</t>
  </si>
  <si>
    <t>34Un/M2</t>
  </si>
  <si>
    <t>10 Und/M2</t>
  </si>
  <si>
    <t>Plastocrete®169 HE_x000D_
PLASTIFICANTE-ACELERANTE_x000D_
_x000D_
DESCRIPCION_x000D_
Plastocrete 169 HE es un aditivo líquido color ámbar oscuro, que permite reducir el agua de amasado y acelera las resistencias iniciales y finales del concreto, modificando levemente el tiempo de fraguado._x000D_
_x000D_
USOS_x000D_
Plastocrete 169 HE se debe usar cuando se desee:_x000D_
• Mejorar resistencias a temprana edad._x000D_
• Mayor ganancia de resistencias en clima frío._x000D_
• Disminuir el contenido de cemento sin perder resistencia inicial._x000D_
• Aumentar la manejabilidad de la mezcla._x000D_
• Reducir el agua de amasado sin perder manejabilidad._x000D_
• Elaborar concreto para sistema de construcción industrializada tipo Outinord o Contech._x000D_
_x000D_
MODO DE EMPLEO_x000D_
Plastocrete 169 HE se agrega a la mezcla de concreto, en la dosis requerida, disuelto en el agua de amasado._x000D_
Dosificación. Dependiendo del aceleramiento deseado se dosifica: Del 0,5 al 3,0% del peso del cemento de la mezcla._x000D_
_x000D_
DATOS TECNICOS_x000D_
Densidad: 1,32 kg/l ± 0,03 kg/l</t>
  </si>
  <si>
    <t>105440</t>
  </si>
  <si>
    <t xml:space="preserve">PRESTAC:(77.76%)2012               Año 2013: Incremento 4.02% - Eliminacion de ICBF y SENA (-5%). PRESTAC:(72,75%)                Se incrementa a dos(2) SMLDV para aplicar factor prestacional equivalente (56.15%)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3.50%          Año 2022: Incremento 10.07%.         Año 2023: Incremento 16%.                Año 2024 - IPC Incremento 9,28 %                        </t>
  </si>
  <si>
    <t>TABLETA 30.5X30.5X1 CM</t>
  </si>
  <si>
    <t>VER CTO-CONSULTORIA CENTRO DEPORTIVO, RECREATIVO Y CULTURAL - CDRC_x000D_
Especificaciones Técnicas Tomo 1 y 2  _x000D_
_x000D_
Sumin e instalacion enchape egeo</t>
  </si>
  <si>
    <t>Plano, Color.</t>
  </si>
  <si>
    <t>1090</t>
  </si>
  <si>
    <t>290102</t>
  </si>
  <si>
    <t>8" PEDESTAL # 40  SERVICIO ALCLIENTE 91-6309758</t>
  </si>
  <si>
    <t>150/9601</t>
  </si>
  <si>
    <t>TZL.60x2m-26</t>
  </si>
  <si>
    <t>CT-2</t>
  </si>
  <si>
    <t>CT-6</t>
  </si>
  <si>
    <t>CT-8</t>
  </si>
  <si>
    <t>CT-9</t>
  </si>
  <si>
    <t>00-06041-00</t>
  </si>
  <si>
    <t>00-06041-20</t>
  </si>
  <si>
    <t>Marfil  - Teja translucida</t>
  </si>
  <si>
    <t>00-07051-00</t>
  </si>
  <si>
    <t>8" PEDESTAL # 40  SERVICIO AL CLIENTE 91-6309758</t>
  </si>
  <si>
    <t>150/9694</t>
  </si>
  <si>
    <t>005052503</t>
  </si>
  <si>
    <t>00-07011-00</t>
  </si>
  <si>
    <t>WESTINGHOUSE</t>
  </si>
  <si>
    <t>DSE-1020</t>
  </si>
  <si>
    <t>DSE-1030</t>
  </si>
  <si>
    <t>DSE-1050</t>
  </si>
  <si>
    <t>DSE-2020</t>
  </si>
  <si>
    <t>DSE-2030</t>
  </si>
  <si>
    <t>DSE-2050</t>
  </si>
  <si>
    <t>DSE-3020</t>
  </si>
  <si>
    <t>DSE-3030</t>
  </si>
  <si>
    <t>DSE-3050</t>
  </si>
  <si>
    <t>DSA-1020</t>
  </si>
  <si>
    <t>DSA-1030</t>
  </si>
  <si>
    <t>DSA-1050</t>
  </si>
  <si>
    <t>DSA-2020</t>
  </si>
  <si>
    <t>DSA-2030</t>
  </si>
  <si>
    <t>DSA-2050</t>
  </si>
  <si>
    <t>DSA-3020</t>
  </si>
  <si>
    <t>DSA-3030</t>
  </si>
  <si>
    <t>DSA-3050</t>
  </si>
  <si>
    <t>LX-010C</t>
  </si>
  <si>
    <t>INTERRUPTOR SENCILLO</t>
  </si>
  <si>
    <t>LX-301C</t>
  </si>
  <si>
    <t>666</t>
  </si>
  <si>
    <t>666 -N</t>
  </si>
  <si>
    <t>SERIE 200 DE SOBRE PARED</t>
  </si>
  <si>
    <t>201</t>
  </si>
  <si>
    <t>SERIE 200  DE SOBRE PARED</t>
  </si>
  <si>
    <t>0205</t>
  </si>
  <si>
    <t>SERIE 200 DE SOBREPONER</t>
  </si>
  <si>
    <t>0206</t>
  </si>
  <si>
    <t>0206 -T</t>
  </si>
  <si>
    <t>SERIE 200 DE SOBRE PARED   (DOS HILOS)</t>
  </si>
  <si>
    <t>0206 -TA</t>
  </si>
  <si>
    <t>207</t>
  </si>
  <si>
    <t>211</t>
  </si>
  <si>
    <t>ABITARE SIN LUZ PILOTO, MARFIL,(1916 BLANCO)</t>
  </si>
  <si>
    <t>916</t>
  </si>
  <si>
    <t>MARFIL / (00120-T BLANCA )</t>
  </si>
  <si>
    <t>(ENCHUFE) , MARFIL</t>
  </si>
  <si>
    <t>0020-C3</t>
  </si>
  <si>
    <t>MARFIL / (00120-T3 BLANCA )</t>
  </si>
  <si>
    <t>0020-T3</t>
  </si>
  <si>
    <t>SIN PORTASTARTER</t>
  </si>
  <si>
    <t>0028-RS</t>
  </si>
  <si>
    <t>0029</t>
  </si>
  <si>
    <t>(ENCHUFE)</t>
  </si>
  <si>
    <t>69</t>
  </si>
  <si>
    <t>77</t>
  </si>
  <si>
    <t>(ENCHUFE)  CREMA, (00192 BLANCA)</t>
  </si>
  <si>
    <t>0092P</t>
  </si>
  <si>
    <t>Amperaje	15_x000D_
Características	_x000D_
Toma aérea eléctrica con polo a tierra, resistente, con recubrimiento aislante y duradero, herrajes internos seguros y efectivos._x000D_
Material	Caucho_x000D_
Uso	Para uso en conexión de dispositivos eléctricos</t>
  </si>
  <si>
    <t>CREMA / (00196 BLANCA )</t>
  </si>
  <si>
    <t>96</t>
  </si>
  <si>
    <t>MARFIL (001182 BLANCO)</t>
  </si>
  <si>
    <t>00182</t>
  </si>
  <si>
    <t>LINEA ABITARE SIN LUZ PILOTO, MARFIL,(1901 BLANCO)</t>
  </si>
  <si>
    <t>9901</t>
  </si>
  <si>
    <t>LINEA ABITARE SIN LUZ PILOTO, MARFIL,(1902 BLANCO)</t>
  </si>
  <si>
    <t>9902</t>
  </si>
  <si>
    <t>LINEA ABITARE MARFIL, (1905 BLANCO)</t>
  </si>
  <si>
    <t>9905</t>
  </si>
  <si>
    <t>SERIE ABITARE SIN LUZ PILOTO MARFIL (1906 BLANCA)</t>
  </si>
  <si>
    <t>9906T</t>
  </si>
  <si>
    <t>SERIE ABITARE MARFIL (1907 BLANCO)</t>
  </si>
  <si>
    <t>907</t>
  </si>
  <si>
    <t>LINEA ABITARE SIN LUZ PILOTO, MARFIL,(1911 BLANCO)</t>
  </si>
  <si>
    <t>9911</t>
  </si>
  <si>
    <t>LINEA ABITARE SIN LUZ PILOTO, MARFIL,(1913 BLANCO)</t>
  </si>
  <si>
    <t>9913</t>
  </si>
  <si>
    <t>LINEA 200, SOBREPARED</t>
  </si>
  <si>
    <t>0216</t>
  </si>
  <si>
    <t>ABITARE</t>
  </si>
  <si>
    <t>1916N</t>
  </si>
  <si>
    <t>ABITARE SIN LUZ PILOTO, MARFIL,(1922 BLANCO)</t>
  </si>
  <si>
    <t>9922</t>
  </si>
  <si>
    <t>SERIE ABITARE, MARFIL (1966 BLANCA)</t>
  </si>
  <si>
    <t>9966</t>
  </si>
  <si>
    <t>ABITARE CON LUZ PILOTO, MARFIL,(1901-LP BLANCO)</t>
  </si>
  <si>
    <t>901-LP</t>
  </si>
  <si>
    <t>SERIE ABITARE,MARFIL (1911-LP BLANCO)</t>
  </si>
  <si>
    <t>1905-LP</t>
  </si>
  <si>
    <t>ABITARE CON LUZ PILOTO, MARFIL,(1911-LP BLANCO)</t>
  </si>
  <si>
    <t>911 LP</t>
  </si>
  <si>
    <t>ABITARE CON LUZ PILOTO, MARFIL,(1913-LP BLANCO)</t>
  </si>
  <si>
    <t>913 LP</t>
  </si>
  <si>
    <t>ABITARE CON LUZ PILOTO, MARFIL,(1916 -LP BLANCO)</t>
  </si>
  <si>
    <t>916-LP</t>
  </si>
  <si>
    <t>ABITARE CON LUZ PILOTO, MARFIL, POLO A TIERRA(1916</t>
  </si>
  <si>
    <t>1916-NLP</t>
  </si>
  <si>
    <t>5mm</t>
  </si>
  <si>
    <t>0.74 m2</t>
  </si>
  <si>
    <t>23002</t>
  </si>
  <si>
    <t>2,44x1.22x1 1/2"/EMPAQUE=6 LAMINAS</t>
  </si>
  <si>
    <t>24140</t>
  </si>
  <si>
    <t>Beneficios	No produce llama, es seguro para la salud, menor consumo de energía y recursos_x000D_
_x000D_
Tipo	Aislamiento fibra de vidrio_x000D_
_x000D_
Medidas	0,61 x 7,62 metros_x000D_
_x000D_
Resistencia térmica	Si_x000D_
_x000D_
Características	Aislamiento térmico y acústico en forma de rollos flexibles de lana de vidrio, ideal para controlar el ruido aereo (música, gritos, mascotas, electrodomésticos, tráfico vehicular etc.) y la temperatura. Además contribuye al ahorro de energía._x000D_
_x000D_
Absorción acústica	Si_x000D_
_x000D_
Material	Fibra de vidrio_x000D_
_x000D_
Uso	Previene la excesiva pérdida de calor en tiempo frío, así como la excesiva ganancia de calor en el verano. Otorga el máximo de confort a nivel de temperatura y contribuye al ahorro de energía._x000D_
_x000D_
Color	Verde_x000D_
Espesor	2 1/2 pulgadas (63,5 mm)</t>
  </si>
  <si>
    <t>600x48x2 1/2 ROLLOS= 18.58 MT</t>
  </si>
  <si>
    <t>24200</t>
  </si>
  <si>
    <t>600x48x3½ rollos 18.58mtr</t>
  </si>
  <si>
    <t>24500</t>
  </si>
  <si>
    <t>INCLUYE : _x000D_
_x000D_
1. EQUIPO de perforación manual + _x000D_
2. TRANSPORTE EQUIPOS Y PERSONAL_x000D_
3. FIGURACIÓN DE HIERRO PILOTES Y AMARRE DE CANASTAS_x000D_
4. PERFORACIÓN DE PILOTE Y FUNDIDA DE CONCRETO TRAIDO DE PLANTA_x000D_
5. CARGUE DE SOBRANTES A VOLQUETA_x000D_
6. MANO DE OBRA PARA PROCESO. _x000D_
7. NO INCLUYE CONCRETO NI ACERO DE FEFUERZO.</t>
  </si>
  <si>
    <t>SOLO PROCESO SOLAMENTE</t>
  </si>
  <si>
    <t>XMC-3G+XMC-1L</t>
  </si>
  <si>
    <t>28.0 KW TRM $ 2652 FEBRERO 25 de 2004</t>
  </si>
  <si>
    <t>59733000F2</t>
  </si>
  <si>
    <t>LINEA MAXIMA  XMC-3G+XMC-TB</t>
  </si>
  <si>
    <t>XMC-3G+XMC-T</t>
  </si>
  <si>
    <t>XMC-4L+XMC-TB</t>
  </si>
  <si>
    <t>AQ 040KTRIGO</t>
  </si>
  <si>
    <t>XMC-5+XMCTB</t>
  </si>
  <si>
    <t>XMC-5U+XMC-TB</t>
  </si>
  <si>
    <t>XMC-5U</t>
  </si>
  <si>
    <t>XMC675A +XMC-TB</t>
  </si>
  <si>
    <t>Cubiertas y vigacanales con base felt/ Imprimante</t>
  </si>
  <si>
    <t>25060</t>
  </si>
  <si>
    <t>Cubiertas y vigacanales con base felt/ Imprimaci_n</t>
  </si>
  <si>
    <t>25080</t>
  </si>
  <si>
    <t>Rollos 10m/ Cubiertas shingle, reparaciones.</t>
  </si>
  <si>
    <t>27005</t>
  </si>
  <si>
    <t>Rollos 10M/ Cubiertas transitable peatonal.</t>
  </si>
  <si>
    <t>27080</t>
  </si>
  <si>
    <t>Proteccion y barrera metalica reflexiva.</t>
  </si>
  <si>
    <t>26067</t>
  </si>
  <si>
    <t>26066</t>
  </si>
  <si>
    <t>28540</t>
  </si>
  <si>
    <t>XMC-7L</t>
  </si>
  <si>
    <t>MOTOBOMBAS BASICAS AQUARIUM</t>
  </si>
  <si>
    <t>63864000A2</t>
  </si>
  <si>
    <t>Repelente de agua para fachadas</t>
  </si>
  <si>
    <t>Adhesivo ep_xico de elementos de const.</t>
  </si>
  <si>
    <t>Sellante elastomérico de poliuretano de alto desempeño y tiempo de secado acelerado</t>
  </si>
  <si>
    <t>Sellante elastomérico de poliuretano de alto desem</t>
  </si>
  <si>
    <t>Reductor de agua de alto rango y retardante (230Kg)</t>
  </si>
  <si>
    <t>Reductor de agua de alto rango y retardante (230Kg</t>
  </si>
  <si>
    <t>Relleno sin contracciones.</t>
  </si>
  <si>
    <t>DESCRIPCION_x000D_
EPOTOC 1-1 es una soldadura epóxica de dos componentes, 100% sólidos, de baja sensibilidad a la humedad, ideal para adherir concreto nuevo a oncreto_x000D_
endurecido._x000D_
_x000D_
USOS_x000D_
EPOTOC 1-1 es especialmente recomendado para adherir concreto nuevo a concreto viejo o endurecido._x000D_
- Para adherir reparaciones en elementos estructurales._x000D_
- Elementos prefabricados._x000D_
- Para adherir morteros epóxicos en superficies húmedas._x000D_
_x000D_
VENTAJAS_x000D_
- Garantiza alta adherencia entre concreto endurecido y concreto nuevo._x000D_
- Facilidad de mezcla y aplicación._x000D_
- Adhiere a superficies húmedas._x000D_
- No contiene solventes_x000D_
- Relación de Mezcla 1 : 1 en volumen._x000D_
_x000D_
RENDIMIENTO_x000D_
450 g/m2  - 500 g/m2  dependiendo de la rugosidad de la superficie.</t>
  </si>
  <si>
    <t>Superadhesivo ep_xico del hormig_n</t>
  </si>
  <si>
    <t>Recubrimiento impermeable para hormig_n ymortero</t>
  </si>
  <si>
    <t>Fibra de refuerzo para concreto o mortero</t>
  </si>
  <si>
    <t>63894000A2</t>
  </si>
  <si>
    <t>EQUIPOS TRIFASICOS -PREENSAMBLADOS</t>
  </si>
  <si>
    <t>97634001C1</t>
  </si>
  <si>
    <t>EQUIPOS TRIFASICOS'PREENSAMBLADOS</t>
  </si>
  <si>
    <t>65273202C1</t>
  </si>
  <si>
    <t>EQUIPOS TRIFASICOS-PREENSAMBLADOS</t>
  </si>
  <si>
    <t>97636001C1</t>
  </si>
  <si>
    <t>97633001C1</t>
  </si>
  <si>
    <t>EQUIPOS TRIIFASICOS PREENSAMBLADOS</t>
  </si>
  <si>
    <t>97639001C1</t>
  </si>
  <si>
    <t>63899000A2</t>
  </si>
  <si>
    <t>AGUAS LLUVIAS  TRM  $ 2652 FEBRERO 25 de 2004</t>
  </si>
  <si>
    <t>85654000B3</t>
  </si>
  <si>
    <t>AGUAS NEGRAS  T.R.M. $ 2652 FEBRERO 25 de 2004</t>
  </si>
  <si>
    <t>85868000B3</t>
  </si>
  <si>
    <t>AGUAS NEGRAS   T.R.M. $ 2652 FEBRERO 25 de 2004187</t>
  </si>
  <si>
    <t>85869000B3</t>
  </si>
  <si>
    <t>106.0KW TRM $ 2652 FEBRERO 25 de 2004</t>
  </si>
  <si>
    <t>59322000F2</t>
  </si>
  <si>
    <t>MOD.15H-2TW TRIFASICA  1 ETAPA</t>
  </si>
  <si>
    <t>63911000A2</t>
  </si>
  <si>
    <t>MOD.15H-6W TRIFASICA  1 ETAPA</t>
  </si>
  <si>
    <t>63989000A2</t>
  </si>
  <si>
    <t>MOD.15H-10W TRIFASICA 1 ETAPA</t>
  </si>
  <si>
    <t>640810000A2</t>
  </si>
  <si>
    <t>MOD.15HH-10 TRIFASICA 2 ETAPAS</t>
  </si>
  <si>
    <t>63999000A2</t>
  </si>
  <si>
    <t>MOD.7CCG Cap.0.24 Gls/Hora</t>
  </si>
  <si>
    <t>1D0300</t>
  </si>
  <si>
    <t>FORMATO 40 X 2.5 CM Junta perdida</t>
  </si>
  <si>
    <t>PLACAS A MEDIDASx20</t>
  </si>
  <si>
    <t>MOD.ME-305-3 Trifasico</t>
  </si>
  <si>
    <t>1G0088</t>
  </si>
  <si>
    <t>MOD.ME-618 Trifasica</t>
  </si>
  <si>
    <t>1G0115</t>
  </si>
  <si>
    <t>MOD. ME-711 Trifasica</t>
  </si>
  <si>
    <t>1G0120</t>
  </si>
  <si>
    <t>MOD.EC-2-S Monofßsica</t>
  </si>
  <si>
    <t>1A0074</t>
  </si>
  <si>
    <t>MOD.EC-210-C Monofßsica</t>
  </si>
  <si>
    <t>1A0083</t>
  </si>
  <si>
    <t>MOD.EC-220-S Monofasica</t>
  </si>
  <si>
    <t>1A0085</t>
  </si>
  <si>
    <t>MOD.16CCG Gasolina,Cap.038 Gls/Hora</t>
  </si>
  <si>
    <t>1D0065</t>
  </si>
  <si>
    <t>MOD.26CCG Gasolina, Cap.1.20 Gls/Hora</t>
  </si>
  <si>
    <t>1d0014</t>
  </si>
  <si>
    <t>MOD.23CCD-11 Cap.0.8 Gls/Hora</t>
  </si>
  <si>
    <t>1D0177</t>
  </si>
  <si>
    <t>MOD.1515HHE-4N Trifßsica</t>
  </si>
  <si>
    <t>1E0044</t>
  </si>
  <si>
    <t>MOD.1515HHE-5-N Trifßsica</t>
  </si>
  <si>
    <t>1E0045</t>
  </si>
  <si>
    <t>CARACTERISTICAS:_x000D_
_x000D_
Bomba de de alta presión de 7.5 HP 220/440V trifasica de altura maxima de 64 M, caudal maximo_x000D_
168 GPM succión 2" NTP y descarga 1 1/2" NTP._x000D_
_x000D_
Marca: BARNES</t>
  </si>
  <si>
    <t>MOD.2020HCE-7.5 Trifßsica</t>
  </si>
  <si>
    <t>1E0015</t>
  </si>
  <si>
    <t>BOMBA ALTA PRESION 10HP (suministro + transporte) Electrica de 10 HP, salida de 3", Q= 135 GPM, Hmax= 82 MCA ; en Hierro, 3600 RPM ; 220/3/60 Hz.</t>
  </si>
  <si>
    <t>MOD.2115HHE-10 Trifasica</t>
  </si>
  <si>
    <t>1E0156</t>
  </si>
  <si>
    <t>MOD.HI-0525 Monofßsico 14 G.P.M.</t>
  </si>
  <si>
    <t>1J2303</t>
  </si>
  <si>
    <t>MOD.HI-07100 Monofasico 37 G.P.M.</t>
  </si>
  <si>
    <t>1J2307</t>
  </si>
  <si>
    <t>MOD.HI-20200 BST Monofasico 14 G.P.M.</t>
  </si>
  <si>
    <t>1J2370</t>
  </si>
  <si>
    <t>MOD.HI-30200-3 Monofßsico 64 G.P.M.</t>
  </si>
  <si>
    <t>1J2428</t>
  </si>
  <si>
    <t>MOD.HI-33300-3 Trifasico 60 G.P.M.</t>
  </si>
  <si>
    <t>1J2436</t>
  </si>
  <si>
    <t>MOD.HI-43500-3 Trifasico 80 G.P.M.</t>
  </si>
  <si>
    <t>1J2445</t>
  </si>
  <si>
    <t>MOD.HI-53500-3 Trifasico 80 G.P.M.</t>
  </si>
  <si>
    <t>1J2455</t>
  </si>
  <si>
    <t>TABLETA 30.5X30.5X10  Brillado</t>
  </si>
  <si>
    <t>SALIO DEL MERCADO.</t>
  </si>
  <si>
    <t>PLACAS A MEDIDAS 305x305x20 Brillado</t>
  </si>
  <si>
    <t>TABLETA 30.5x30.5x2.0</t>
  </si>
  <si>
    <t>305x305x10</t>
  </si>
  <si>
    <t>TABLETA 30.5x30.5x1.0  Brillado</t>
  </si>
  <si>
    <t>PLACAS A MEDIDAS 305x305x20  brillado</t>
  </si>
  <si>
    <t>TABLETA 30.5x30.5x10  Brillado</t>
  </si>
  <si>
    <t>PLACAS A MEDIDAS 305x305x20</t>
  </si>
  <si>
    <t>TABLETA 30.5x30.5x20</t>
  </si>
  <si>
    <t>PLACAS A MEDIDAS305X305X10</t>
  </si>
  <si>
    <t>TABLETA 30.5x30.5x10 PISO/PARED Brillado</t>
  </si>
  <si>
    <t>ZOCALO 30.5x73.5x10  Brillado</t>
  </si>
  <si>
    <t>PLACAS A MEDIDAS305x305x20 Brillado</t>
  </si>
  <si>
    <t>TABLETA 305x305x10 PISO/PARED  Brillado</t>
  </si>
  <si>
    <t>ZOCALO 305x73x10</t>
  </si>
  <si>
    <t>TABLETA 305x305x10 PISO/PARED Brillado</t>
  </si>
  <si>
    <t>ZOCALO 305x73x10    Brillado</t>
  </si>
  <si>
    <t>MESONES DE BADO ,DETALLES,,ZOCALOS,MATE PARA PISOS</t>
  </si>
  <si>
    <t>cuadreado</t>
  </si>
  <si>
    <t>TABLETA 305x305x10 PISO/PARED   Brillado</t>
  </si>
  <si>
    <t>G 4241</t>
  </si>
  <si>
    <t>Unidad de empaque 1.0 m2</t>
  </si>
  <si>
    <t>G 4300</t>
  </si>
  <si>
    <t>TABLETA 30.5x30.5x10 PISO/PARED  Brillado</t>
  </si>
  <si>
    <t>ZOCALO 305x73x10 Brillado</t>
  </si>
  <si>
    <t>PLACAS A MEDIDAS305x305x20   Brillado</t>
  </si>
  <si>
    <t>TABLETA 305x305x10  Brillado</t>
  </si>
  <si>
    <t>TABLETA 30.5x30.5x10</t>
  </si>
  <si>
    <t>Extra</t>
  </si>
  <si>
    <t>G 4500</t>
  </si>
  <si>
    <t>PRESTAC:(77.76%)2012          Año 2013: Incremento 4.02%             Año 2014 : Incremento 4.50% - Eliminacion de ICBF y SENA (-5%). PRESTAC:(72,75%)            Año 2015 : Incremento 4.50% - Ajuste SALUD -8.5%  PRESTAC:(68.67 %)               Año 2016: Incremento 7.00% PRESTAC:(68.42 %)           Año 2017: Incremento 7.00%.      Año 2018: Incremento 5.69%.     Año 2019: Incremento 6.00%.       Año 2020: Incremento 6.00%.                Año 2021: Incremento 3.50%.               Año 2022: Incremento 10.07%.         Año 2023: Incremento 16%.         Año 2024 - IPC Incremento 9,28 %</t>
  </si>
  <si>
    <t>TABLETA 30.5x30.5x1.0</t>
  </si>
  <si>
    <t>MEDIDAS Brillado</t>
  </si>
  <si>
    <t>PLACAS</t>
  </si>
  <si>
    <t>TABLETA 305x305x20 Brillado</t>
  </si>
  <si>
    <t>TABLETA 30.5x30.5x10 Brillado</t>
  </si>
  <si>
    <t>153x305x20/ brillado</t>
  </si>
  <si>
    <t>TABLETA 305x610x20 Brillado</t>
  </si>
  <si>
    <t>MC2</t>
  </si>
  <si>
    <t>CD3</t>
  </si>
  <si>
    <t>ANCHO DE 6 A 8 CMS</t>
  </si>
  <si>
    <t>PP1</t>
  </si>
  <si>
    <t>25180</t>
  </si>
  <si>
    <t>pintada dos caras,con icopor 30mm,cortada a medida</t>
  </si>
  <si>
    <t>250c LUXALON</t>
  </si>
  <si>
    <t>Grava comun .5</t>
  </si>
  <si>
    <t>3500PSI</t>
  </si>
  <si>
    <t>APLICADO</t>
  </si>
  <si>
    <t>MD3</t>
  </si>
  <si>
    <t>Grava Comun + Autocompactante</t>
  </si>
  <si>
    <t>4000PSI</t>
  </si>
  <si>
    <t>40 KG / BTO</t>
  </si>
  <si>
    <t>Base 30</t>
  </si>
  <si>
    <t>Precio para constructores</t>
  </si>
  <si>
    <t>Piramide</t>
  </si>
  <si>
    <t>VINILPEGA+REPELAGUAS Y POLIESTER TEJIDO</t>
  </si>
  <si>
    <t>Grava Comun .5</t>
  </si>
  <si>
    <t>No incluye tapa decorativa</t>
  </si>
  <si>
    <t>1716</t>
  </si>
  <si>
    <t>LINEA VOLARE</t>
  </si>
  <si>
    <t>1002</t>
  </si>
  <si>
    <t>1005</t>
  </si>
  <si>
    <t>1005T-LP</t>
  </si>
  <si>
    <t>1006</t>
  </si>
  <si>
    <t>1006-N</t>
  </si>
  <si>
    <t>1006T</t>
  </si>
  <si>
    <t>1007</t>
  </si>
  <si>
    <t>1018</t>
  </si>
  <si>
    <t>1001-LP</t>
  </si>
  <si>
    <t>1000-0PL</t>
  </si>
  <si>
    <t>SERIE 800  PARA PISOS</t>
  </si>
  <si>
    <t>805</t>
  </si>
  <si>
    <t>806-EA</t>
  </si>
  <si>
    <t>806-T</t>
  </si>
  <si>
    <t>806-TA</t>
  </si>
  <si>
    <t>Sin combustible y sin Operario</t>
  </si>
  <si>
    <t>entrega con combustible no incluye transporte</t>
  </si>
  <si>
    <t>Trifásico (Rana)</t>
  </si>
  <si>
    <t>Rodillo Vibratorio</t>
  </si>
  <si>
    <t>Cilindro Vibratorio</t>
  </si>
  <si>
    <t>c/c</t>
  </si>
  <si>
    <t>CODIGO:67569</t>
  </si>
  <si>
    <t>Rotopercutor</t>
  </si>
  <si>
    <t>MARTILLO DEMOLEDOR HEX GR MAX GR 40JLS PRO 16.6 KGS</t>
  </si>
  <si>
    <t>Percutor</t>
  </si>
  <si>
    <t>Oruga     (Contacto: YINETH RAMOS)</t>
  </si>
  <si>
    <t>hyundai 200</t>
  </si>
  <si>
    <t>C/C Ord</t>
  </si>
  <si>
    <t>3 Toneladas</t>
  </si>
  <si>
    <t>SS6631EI</t>
  </si>
  <si>
    <t>3quem.1.75Kw/h + 1quem.3Kw/h, enc. e/tronic.</t>
  </si>
  <si>
    <t>SC6040EI</t>
  </si>
  <si>
    <t>2 QUEMADORES1.75KW/h GAS 1 3KW- 1RESISTENCIAS1000W</t>
  </si>
  <si>
    <t>SC6631EI</t>
  </si>
  <si>
    <t>75210/11</t>
  </si>
  <si>
    <t>incluye estufa y  poceta  precios para construtor</t>
  </si>
  <si>
    <t>V.I.S.</t>
  </si>
  <si>
    <t>Para Griferia Monocontrol Grival</t>
  </si>
  <si>
    <t>LV 3042</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</si>
  <si>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</si>
  <si>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        Año 2022: Incremento 10.07%.         Año 2023: Incremento 16%.              Año 2024 - IPC Incremento 9,28 %</t>
  </si>
  <si>
    <t>CORPALOSA    7.62KG/M2</t>
  </si>
  <si>
    <t>0.51 mm)</t>
  </si>
  <si>
    <t>Tornillo-Tuerca-Arandela</t>
  </si>
  <si>
    <t>Perfil en C</t>
  </si>
  <si>
    <t>incluye 4 postes de 10mts y 8 lßmparas de 400 w.</t>
  </si>
  <si>
    <t>Sanitario para incapacitados- todo el conjunto</t>
  </si>
  <si>
    <t>02651</t>
  </si>
  <si>
    <t>30199</t>
  </si>
  <si>
    <t>Usos 1.4 aprox.</t>
  </si>
  <si>
    <t>Original</t>
  </si>
  <si>
    <t>18.80 KG/UN</t>
  </si>
  <si>
    <t>hueco de la malla de 0.15x 0.15</t>
  </si>
  <si>
    <t>15X15</t>
  </si>
  <si>
    <t>Fluxómetro Orinal de Flujo_x000D_
GRIVAL_x000D_
Ref.  706340001</t>
  </si>
  <si>
    <t>70720</t>
  </si>
  <si>
    <t>Fab. LPR</t>
  </si>
  <si>
    <t>CON COMBUSTIBLE</t>
  </si>
  <si>
    <t>Vibrocompact</t>
  </si>
  <si>
    <t>PRESTAC:(77.76%)2012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3.50%              Año 2024 - IPC Incremento 9,28 %</t>
  </si>
  <si>
    <t>Después de descargado el carrotanque</t>
  </si>
  <si>
    <t>Compresor 250 CFM c/c</t>
  </si>
  <si>
    <t>Manual</t>
  </si>
  <si>
    <t>MDC2</t>
  </si>
  <si>
    <t>2.10.2 Rodadura Asfáltica tipo IDRD para zona de juegos, canchas y ciclorutas_x000D_
_x000D_
El Contratista según sea el sitio que va a instalar la rodadura ya sea para ciclo rutas, canchas, zona de juegos infantiles o vías vehiculares se adaptará a las siguientes granulometrías._x000D_
_x000D_
No se podrá utilizar granulometrías diferentes a las indicadas a continuación aduciendo la equivalencia de otras referencias como la MDC-3 cuya granulometría es demasiado abierta para el caso de ciclo rutas o zona de juegos infantiles. La mezcla para la rodadura IDRD es lo suficientemente fina y densa para dar la superficie lisa que necesita el IDRD._x000D_
_x000D_
Límites granulométricos para la rodadura asfáltica IDRD._x000D_
_x000D_
_x000D_
Tamiz                                              %min -  %max_x000D_
3"................................................... 100%     100%_x000D_
2 1/2"............................................ 100%     100%_x000D_
2"................................................... 100%     100%_x000D_
1 1/2"............................................ 100%     100%_x000D_
1"................................................... 100%     100%_x000D_
3/4"............................................... 100%     100%_x000D_
1/2"............................................... 100%     100%_x000D_
3/8"............................................... 100%     100%_x000D_
#4...................................................100%     100%_x000D_
#8...................................................  90%     100%_x000D_
#10.................................................  70%       90%_x000D_
#40.................................................  42%       66%_x000D_
#80.................................................  28%       52%_x000D_
#200...............................................   5%        20%_x000D_
_x000D_
	_x000D_
Ensayos de calidad exigidos de la mezcla colocadas en obra_x000D_
_x000D_
• Densidad cada 100 m3 de material suministrado, (mínimo 15 ensayos de densidad)
_x000D_
• Densidad cada 250 m2 de material compactado por cada capa asfáltica (mínimo 2 ensayos de densidad disturbios en el área).
_x000D_
• Densidad En el caso de ciclo rutas se hará ensayos de densidad cada 20 m lineales por cada capa de estructura de asfalto (mínimo 1 ensayos de densidad disturbios en el área).
_x000D_
• Densidad. En el caso zona de Juegos infantiles con área menor a 85 m2 se hará 1 ensayo mínimo.
_x000D_
• Densidad. En el caso de canchas múltiples, básquetbol o micro fútbol se harán 3 ensayos.
" 75 golpes por cara	_x000D_
_x000D_
Se debe pedir certificación del proveedor. No se aceptarán rodaduras tipo MDC-3 o similares_x000D_
	_x000D_
El diseño de mezcla debera cumplir con:_x000D_
_x000D_
                Estabilidad mínima (kg)	                              I.N.V.E-748		                680 kg	_x000D_
	Flujo (mm)	I.N.V.E-748		              Flujo mínino 2.54 mm - Flujo máximo 4.0 mm	_x000D_
	Vacíos con aire	                                              I.N.V.E-736 ó I.N.V.E-799		Entre 3 % a 5 %	_x000D_
	Vacíos en los agregados minerales (%)	              I.N.V.E-799		                Entre 14 % a 30 %	_x000D_
	Porcentaje de vacíos llenos de asfaltos	              I.N.V.E-799		                Entre 75 % a 85 %	_x000D_
	Porcentaje  de asfalto			Entre 8 % a 10 %	_x000D_
	Relación llenante/asfalto efectivo, en peso          I.N.V.E-799		La densidad en campo debe ser mayor al 95% de la obtenida en laboratorio	Se debe evaluar en campo_x000D_
	Concentración de llenante (valor máximo)             I.N.V.E-745</t>
  </si>
  <si>
    <t>MDC3</t>
  </si>
  <si>
    <t>VER CIO-102991 +  CIO-101482</t>
  </si>
  <si>
    <t>No 4</t>
  </si>
  <si>
    <t>EL VALOR CORRESPONDE A UNA CANECA DE 55 GALONES QUE EQUIVALE A 210 LITROS,  CUESTA $220.000; Y EL RENDIMIENTO ES DE 1M2 POR LITRO.</t>
  </si>
  <si>
    <t>Base de 16 - 20 - 22</t>
  </si>
  <si>
    <t>CRL1</t>
  </si>
  <si>
    <t>Rodadura 45</t>
  </si>
  <si>
    <t>G 4000</t>
  </si>
  <si>
    <t>LA ARMADA Y COLOCACION DEL REFUERZO  $300KG</t>
  </si>
  <si>
    <t>SOLO PROCESO</t>
  </si>
  <si>
    <t>LA ARMADA Y COLOCACION DEL REFUERZO  $210K</t>
  </si>
  <si>
    <t>27P1520</t>
  </si>
  <si>
    <t>ROLLOS DE 30 MTS</t>
  </si>
  <si>
    <t>V-15 421195</t>
  </si>
  <si>
    <t>FLAIR ANTICADA  Tde entrega mas de 200 15d</t>
  </si>
  <si>
    <t>A- 40S</t>
  </si>
  <si>
    <t>COMPUESTA POR 2 ELEMENTOS</t>
  </si>
  <si>
    <t>494 Y 502</t>
  </si>
  <si>
    <t>XMC-7D3L</t>
  </si>
  <si>
    <t>colores estandar</t>
  </si>
  <si>
    <t>KRMKestandar</t>
  </si>
  <si>
    <t>colores perlados</t>
  </si>
  <si>
    <t>KR-MDO-PL</t>
  </si>
  <si>
    <t>KR-MCR-PL</t>
  </si>
  <si>
    <t>KR-MKestanda</t>
  </si>
  <si>
    <t>KR-MZPperla</t>
  </si>
  <si>
    <t>KR010B</t>
  </si>
  <si>
    <t>KR-1BL</t>
  </si>
  <si>
    <t>KR-1BTL</t>
  </si>
  <si>
    <t>KR320B</t>
  </si>
  <si>
    <t>KR - 2BL</t>
  </si>
  <si>
    <t>KR301BG</t>
  </si>
  <si>
    <t>PRESTAC:(77.76%)2012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3.50%.               Año 2022: Incremento 10.07%.         Año 2023: Incremento 16%.            Año 2024 - IPC Incremento 9,28 %</t>
  </si>
  <si>
    <t>KR3NGX</t>
  </si>
  <si>
    <t>KR3BG</t>
  </si>
  <si>
    <t>KR303BGF</t>
  </si>
  <si>
    <t>KR-4BL</t>
  </si>
  <si>
    <t>AQ 040K</t>
  </si>
  <si>
    <t>KR5B</t>
  </si>
  <si>
    <t>KR-6-75B</t>
  </si>
  <si>
    <t>KR7BDL</t>
  </si>
  <si>
    <t>KR7BD3L</t>
  </si>
  <si>
    <t>DK-2B</t>
  </si>
  <si>
    <t>DK4BL</t>
  </si>
  <si>
    <t>DK4BJL</t>
  </si>
  <si>
    <t>DK5BU</t>
  </si>
  <si>
    <t>NO INCLUYE VALE BOTADERO ESCOMBRERA. (EL VALOR ACTUAL ES MENOR POR NO CONTENER EL VALOR DE VALE DE BOTADERO)_x000D_
_x000D_
Para excavación (250m3/dia).- ( 4 Viajes/Dia). Fexp=1.30. (REFERENCIA APU-CIO:10380)_x000D_
_x000D_
(2018) REFERENCIA APU-CIO:10380</t>
  </si>
  <si>
    <t>(26x12.5x6 cms),(54 Un/M²¦)        Arena</t>
  </si>
  <si>
    <t>24 x 12 x 6 CM, 57 UN / M2</t>
  </si>
  <si>
    <t>(Anteriomente Moore)</t>
  </si>
  <si>
    <t>Fabricar</t>
  </si>
  <si>
    <t>(24x12.5x6 cms),(53 Un/M²¦)</t>
  </si>
  <si>
    <t>30 Aptos más canal de City TV</t>
  </si>
  <si>
    <t>G 4160</t>
  </si>
  <si>
    <t>G 4100</t>
  </si>
  <si>
    <t>G 4101</t>
  </si>
  <si>
    <t>G 4230</t>
  </si>
  <si>
    <t>Unidad de empaque 1.2 m2</t>
  </si>
  <si>
    <t>G 4060</t>
  </si>
  <si>
    <t>Unidad de empaque 1.50 m² Tráfico 4</t>
  </si>
  <si>
    <t>Unidad de empaque 1.80 m² Tráfico 4</t>
  </si>
  <si>
    <t>PRESTAC:(77.76%)2012                Año 2013: Incremento 4.02%           Año 2014 : Incremento 4.50% - Eliminacion de ICBF y SENA (-5%). PRESTAC:(72,75%)                 Año 2015 : Incremento 4.50% - Ajuste SALUD -8.5%  PRESTAC:(68.67 %)                Año 2016: Incremento 7.00% PRESTAC:(50.25 %)                 Año 2017: Incremento 7.00%     Año 2018: Incremento 9.00%     Año 2019: Incremento 6.00%             Año 2021: Incremento 3.50%.               Año 2022: Incremento 10.07%.         Año 2023: Incremento 16%.             Año 2024 - IPC Incremento 9,28 %</t>
  </si>
  <si>
    <t>Unidad de empaque 1.44 m² Tráfico 4</t>
  </si>
  <si>
    <t>Unidad de empaque 1.80 m² Tráfico 3</t>
  </si>
  <si>
    <t>Unidad de empaque 1.44 m² Tráfico 3</t>
  </si>
  <si>
    <t>Unidad de empaque 1.44 m² Tráfico 5</t>
  </si>
  <si>
    <t>Unidad de empaque 1.08 m² Tráfico 5</t>
  </si>
  <si>
    <t>Unidad de empaque 1.12 m² Tráfico 5</t>
  </si>
  <si>
    <t>Con Arco</t>
  </si>
  <si>
    <t>36 mm.</t>
  </si>
  <si>
    <t>25 mm.</t>
  </si>
  <si>
    <t>38 mm.</t>
  </si>
  <si>
    <t>32 mm.</t>
  </si>
  <si>
    <t>Entamborada Madera</t>
  </si>
  <si>
    <t>Entamborada  Madera</t>
  </si>
  <si>
    <t>Cobre</t>
  </si>
  <si>
    <t>0-0057543-X</t>
  </si>
  <si>
    <t>CARACTERISITICAS:_x000D_
_x000D_
MARCA CUPICOM</t>
  </si>
  <si>
    <t>0-0057814-X</t>
  </si>
  <si>
    <t>0-0406185-X</t>
  </si>
  <si>
    <t>0-040618X-X</t>
  </si>
  <si>
    <t>0-056912X-X</t>
  </si>
  <si>
    <t>0-0406981-1</t>
  </si>
  <si>
    <t>0-0406372-X</t>
  </si>
  <si>
    <t>0-1116048-X</t>
  </si>
  <si>
    <t>0-0406330-1</t>
  </si>
  <si>
    <t>0-0406331-1</t>
  </si>
  <si>
    <t>0-1116027-1</t>
  </si>
  <si>
    <t>0-1116028-1</t>
  </si>
  <si>
    <t>0-0557841-1</t>
  </si>
  <si>
    <t>0-0569049-1</t>
  </si>
  <si>
    <t>X-0219241-X</t>
  </si>
  <si>
    <t>X-0219808-X</t>
  </si>
  <si>
    <t>0-0406771-1</t>
  </si>
  <si>
    <t>0-0406810-1</t>
  </si>
  <si>
    <t>SISTEMA 110XC</t>
  </si>
  <si>
    <t>0-0558401-1</t>
  </si>
  <si>
    <t>0-0558842-1</t>
  </si>
  <si>
    <t>FIBRA OPTICA</t>
  </si>
  <si>
    <t>0-0501380</t>
  </si>
  <si>
    <t>0-0406343-X</t>
  </si>
  <si>
    <t>0-0492168-1</t>
  </si>
  <si>
    <t>0-0503692-1</t>
  </si>
  <si>
    <t>0-0492643-1</t>
  </si>
  <si>
    <t>2-1206114-4</t>
  </si>
  <si>
    <t>0-0559303-X</t>
  </si>
  <si>
    <t>0-0503994-X</t>
  </si>
  <si>
    <t>0-0504958-X</t>
  </si>
  <si>
    <t>0-1278028-X</t>
  </si>
  <si>
    <t>PRESTAC:(77.76%)2012               Año 2013: Incremento 4.02%                   Año 2014 : Incremento 4.50% - Eliminacion de ICBF y SENA (-5%). PRESTAC:(72,75%)                Año 2015 : Incremento 4.50% - Ajuste SALUD -8.5%  PRESTAC:(68.67 %)                  Año 2016: Incremento 7.00% PRESTAC:(68.42 %)                  Año 2017: Incremento 7.00%.      Año 2018: Incremento 6.00%.    Año 2019: Incremento 6.00%.            Año 2020: Incremento 6.00%              Año 2021: Incremento 3.50%.               Año 2022: Incremento 10.07%.         Año 2023: Incremento 16%.               Año 2024 - IPC Incremento 9,28 %</t>
  </si>
  <si>
    <t>0-05558716-X</t>
  </si>
  <si>
    <t>Suspensión 15/16"  Con perfilería</t>
  </si>
  <si>
    <t>704</t>
  </si>
  <si>
    <t>Suspensión 15/16"   Con perfilería</t>
  </si>
  <si>
    <t>1732</t>
  </si>
  <si>
    <t>Suspensión 15/16"   Se realiza por encargo</t>
  </si>
  <si>
    <t>1831</t>
  </si>
  <si>
    <t>Datos Técnicos Masilla Supermastick:_x000D_
_x000D_
PH 8.0                    Acabado Mate_x000D_
Kilogramos / galón entre 5.6 y 5.8_x000D_
Dilución 1/4 por galon_x000D_
Rendimiento aprox (M2/Kg) entre 1 y 1.5 _x000D_
Disolvente Agua</t>
  </si>
  <si>
    <t>Suspensión 15/16"    Con perfilería</t>
  </si>
  <si>
    <t>1729</t>
  </si>
  <si>
    <t>Suspensión 15/16"    Se realiza por encargo</t>
  </si>
  <si>
    <t>1830</t>
  </si>
  <si>
    <t>2790</t>
  </si>
  <si>
    <t>Suspensión 9/16"  Con perfilería</t>
  </si>
  <si>
    <t>550</t>
  </si>
  <si>
    <t>Suspensión 15/16"  Con perfileria</t>
  </si>
  <si>
    <t>549</t>
  </si>
  <si>
    <t>584</t>
  </si>
  <si>
    <t>Suspensión 9/16"   Con perfilería</t>
  </si>
  <si>
    <t>589</t>
  </si>
  <si>
    <t>Perfil en forma de C, utilizada para la construcción de cielosrasos, elemento que hace parte de la estructura general y sobre la cual se atornillan los perfiles omega son fabricados con Acero ATSTM 653/924 NTC 4011 INCONTEC.</t>
  </si>
  <si>
    <t>Suspensión 9/16"o 15/16"  Se hace por encargo</t>
  </si>
  <si>
    <t>RH90/pedido</t>
  </si>
  <si>
    <t>PRESTAC:(77.76%)2012             Año 2013: Incremento 4.02%             Año 2014 : Incremento 4.50% - Eliminacion de ICBF y SENA (-5%). PRESTAC:(72,75%)              Año 2015 : Incremento 4.50% - Ajuste SALUD -8.5%  PRESTAC:(68.67 %)              Año 2016 : Incremento 7.00%             Año 2017 : Incremento 7.00% -_x000D_
Año 2018: Incremento 5.90%          Año 2019: Incremento 6.00%        Año 2020: Incremento 6.00%        Año 2021: Incremento 3.50%               Año 2022: Incremento 10.07%.         Año 2023: Incremento 16%.             Año 2024 - IPC Incremento 9,28 %</t>
  </si>
  <si>
    <t>TABLETA</t>
  </si>
  <si>
    <t>MARCO DE 90 X2 CON RETICULA VIDRIO</t>
  </si>
  <si>
    <t>CON REFUERZO METALICO</t>
  </si>
  <si>
    <t>Resistente a la Corrosión y Oxidación_x000D_
_x000D_
Usos: Aplicaciones de Baja Presión con Aire, Agua, Gas Natural y L.P.</t>
  </si>
  <si>
    <t>30-45 T.V.</t>
  </si>
  <si>
    <t>30839Color</t>
  </si>
  <si>
    <t>71880blanco</t>
  </si>
  <si>
    <t>07269blanco</t>
  </si>
  <si>
    <t>07269color</t>
  </si>
  <si>
    <t>07370blanco</t>
  </si>
  <si>
    <t>07370color</t>
  </si>
  <si>
    <t>30789blanco</t>
  </si>
  <si>
    <t>30789color</t>
  </si>
  <si>
    <t>07179</t>
  </si>
  <si>
    <t>07279</t>
  </si>
  <si>
    <t>WS1226</t>
  </si>
  <si>
    <t>ROF</t>
  </si>
  <si>
    <t>52BIFBL</t>
  </si>
  <si>
    <t>12406</t>
  </si>
  <si>
    <t>12408</t>
  </si>
  <si>
    <t>12410</t>
  </si>
  <si>
    <t>12799</t>
  </si>
  <si>
    <t>12801</t>
  </si>
  <si>
    <t>12802</t>
  </si>
  <si>
    <t>10054</t>
  </si>
  <si>
    <t>10055</t>
  </si>
  <si>
    <t>10056</t>
  </si>
  <si>
    <t>10708</t>
  </si>
  <si>
    <t>10709</t>
  </si>
  <si>
    <t>10698</t>
  </si>
  <si>
    <t>10699</t>
  </si>
  <si>
    <t>11962</t>
  </si>
  <si>
    <t>12089</t>
  </si>
  <si>
    <t>13207</t>
  </si>
  <si>
    <t>11169</t>
  </si>
  <si>
    <t>11170</t>
  </si>
  <si>
    <t>11171</t>
  </si>
  <si>
    <t>11176</t>
  </si>
  <si>
    <t>11177</t>
  </si>
  <si>
    <t>11178</t>
  </si>
  <si>
    <t>390064</t>
  </si>
  <si>
    <t>390065</t>
  </si>
  <si>
    <t>390066</t>
  </si>
  <si>
    <t>01031511</t>
  </si>
  <si>
    <t>Conj C Cromado S.P.</t>
  </si>
  <si>
    <t>01031711</t>
  </si>
  <si>
    <t>01033011</t>
  </si>
  <si>
    <t>01031911</t>
  </si>
  <si>
    <t>01032030</t>
  </si>
  <si>
    <t>01041611</t>
  </si>
  <si>
    <t>Conj A Cromado S.P.</t>
  </si>
  <si>
    <t>01041711</t>
  </si>
  <si>
    <t>99NK30</t>
  </si>
  <si>
    <t>Pluma Electrica</t>
  </si>
  <si>
    <t>01041211</t>
  </si>
  <si>
    <t>01-041911</t>
  </si>
  <si>
    <t>01084011</t>
  </si>
  <si>
    <t>01 0600 00</t>
  </si>
  <si>
    <t>Llave</t>
  </si>
  <si>
    <t>01063800</t>
  </si>
  <si>
    <t>01113500</t>
  </si>
  <si>
    <t>01112000</t>
  </si>
  <si>
    <t>27P92138</t>
  </si>
  <si>
    <t>Granulometría con Lavado (sobre Tamiz de 75 mm # 200) (INV E-123)</t>
  </si>
  <si>
    <t>A1100</t>
  </si>
  <si>
    <t>B1500</t>
  </si>
  <si>
    <t>o 100</t>
  </si>
  <si>
    <t>D700</t>
  </si>
  <si>
    <t>Compresion cilindros normales 2 x 4"</t>
  </si>
  <si>
    <t>E130</t>
  </si>
  <si>
    <t>F2000</t>
  </si>
  <si>
    <t>CLIENTE DISPERSO</t>
  </si>
  <si>
    <t>GRAVA COMUN</t>
  </si>
  <si>
    <t>CuDe Suave y Duro</t>
  </si>
  <si>
    <t>200796</t>
  </si>
  <si>
    <t>BRAZO Ø3/4"PARA LUMINARIA ; L01.50M INCLUYE DOS COLLARINES 1! SALIDA DE 4-6"</t>
  </si>
  <si>
    <t>1.00m X1½"</t>
  </si>
  <si>
    <t>SEÑALIZACION</t>
  </si>
  <si>
    <t>IDG-S1</t>
  </si>
  <si>
    <t>IDG-S2</t>
  </si>
  <si>
    <t>SEÑALIZACION INSTALADO EN MURO</t>
  </si>
  <si>
    <t>IDG-M</t>
  </si>
  <si>
    <t>Plano Ubicatorio SEÑALIZACION</t>
  </si>
  <si>
    <t>(PLG-V)</t>
  </si>
  <si>
    <t>(PLG-H)</t>
  </si>
  <si>
    <t>SEÑALIZACION (PC-4)</t>
  </si>
  <si>
    <t>PC 4 DESTINO</t>
  </si>
  <si>
    <t>SC-120</t>
  </si>
  <si>
    <t>SC-80</t>
  </si>
  <si>
    <t>INFORMACION PROMOCIONAL DE EVENTOS</t>
  </si>
  <si>
    <t>PPD-1</t>
  </si>
  <si>
    <t>PPD-2</t>
  </si>
  <si>
    <t>SENDEROS PEATONALES</t>
  </si>
  <si>
    <t>11A-06</t>
  </si>
  <si>
    <t>SEÑALES CICLORUTAS</t>
  </si>
  <si>
    <t>11A-04</t>
  </si>
  <si>
    <t>NO MOTOS NO PERROS</t>
  </si>
  <si>
    <t>11A-07</t>
  </si>
  <si>
    <t>TAPETE</t>
  </si>
  <si>
    <t>Presentación: Rollo de 2Mt de Alto por 100Mt de Largo</t>
  </si>
  <si>
    <t>2.10 ALTO</t>
  </si>
  <si>
    <t>CON TABLERO ANTIBANDALICO</t>
  </si>
  <si>
    <t>PRESTAC:(77.76%)2012                Año 2013: Incremento 4.02% - Eliminacion de ICBF y SENA (-5%). PRESTAC:(72,75%)              Año 2016: Incremento 7.00%      Año 2017: Incremento 7.00%.      Año 2018: Incremento 5.69%.     Año 2019: Incremento 6.00%.       Año 2020: Incremento 6.00%.              Año 2021: Incremento 3.50%.               Año 2022: Incremento 10.07%.         Año 2023: Incremento 16%.            Año 2024 - IPC Incremento 9,28 %</t>
  </si>
  <si>
    <t>INCLUYE BOMBILLO</t>
  </si>
  <si>
    <t>PRESTAC:(77.76%)2012               Año 2013: Incremento 4.02% - Eliminacion de ICBF y SENA (-5%). PRESTAC:(72,75%)             Año 2016: Incremento 7.00%                 Año 2017: Incremento 7.00%      Año 2018: Incremento 5.90%    Año 2019: Incremento 6.00%     Año 2020: Incremento 6.00%     Año 2021: Incremento 3.50%                           Año 2024 - IPC Incremento 9,28 %</t>
  </si>
  <si>
    <t>PRESTAC:(77.76%)2012            Año 2013: Incremento 4.02% - Eliminacion de ICBF y SENA (-5%). PRESTAC:(72,75%)                   Año 2016: Incremento 7.00%      Año 2017: Incremento 7.00%.      Año 2018: Incremento 5.69%.     Año 2019: Incremento 6.00%.       Año 2020: Incremento 6.00%.                        Año 2024 - IPC Incremento 9,28 %</t>
  </si>
  <si>
    <t>13/08/2021: El compotamiento historico de este insumo es: 2016 $2.610 Multiobras - 2017 $2.604 Abacol - 2018 $2.981 Media Armónica - 2019 abril $32.960 Media Armónica (Datos de Cio Milenio). En Cio Vesta 2020: $34.080 Proyección. A la fecha el mercado indica una tendencia a la que se traía de 2016 a 2018.</t>
  </si>
  <si>
    <t>CON INSTALACION</t>
  </si>
  <si>
    <t>CON INSTALACIION</t>
  </si>
  <si>
    <t>INCLUYE BOMBILLO/LATERAL MADERA</t>
  </si>
  <si>
    <t>CON  INSTALACION</t>
  </si>
  <si>
    <t>Año 2016: Incremento 7.00%      Año 2017: Incremento 7.00%.      Año 2018: Incremento 5.69%.     Año 2019: Incremento 6.00%.       Año 2020: Incremento 6.00%.               Año 2021: Incremento 3.50%.               Año 2022: Incremento 10.07%.         Año 2023: Incremento 16%.            Año 2024 - IPC Incremento 9,28 %</t>
  </si>
  <si>
    <t>POSTE GALVANIZADO M-130 ;  H=6.00M Ø=4" (E=3MM) GALVANIZADO EN CALIENTE PINTURA ELECTROSTATICA ; INCLUYE FLANGES, ANCLAJES.</t>
  </si>
  <si>
    <t>3mm  M-130</t>
  </si>
  <si>
    <t>Para Medellin y Cali + flete</t>
  </si>
  <si>
    <t>3303000001</t>
  </si>
  <si>
    <t>HR-750 REFORZADA  Para Medellin y Cali + flete</t>
  </si>
  <si>
    <t>HR-750</t>
  </si>
  <si>
    <t>TRANSFORMADOR ACEITE TRIFASICO 30KVA (11.4-/208V-120) DY5</t>
  </si>
  <si>
    <t>11400/208-120V</t>
  </si>
  <si>
    <t>Transformador de 45 KVA inmerso en aceite 11,400 /208-120 marca ARM o similar. TRIFASICO._x000D_
_x000D_
Para uso a la intemperie, construidos de acuerdo a Normas Técnicas Colombianas, pérdidas NTC 819 revisión 4 y NTC 1656._x000D_
_x000D_
ACCESORIOS SUMINISTRADOS CON EL TRANSFORMADOR_x000D_
Soporte para montar en poste_x000D_
Dispositivo para levantar o izar_x000D_
Indicador externo del nivel del líquido refrigerante_x000D_
Puesta a tierra del tanque_x000D_
Puesta a tierra del terminal neutro_x000D_
Pasatapas de alta tensión_x000D_
Terminales de alta tensión_x000D_
Pasatapas de baja tensión_x000D_
Terminales de baja tensión_x000D_
Dispositivo para alivio de sobrepresión_x000D_
Marcación de los pasatapas de alta, baja tensión y de potencia nominal_x000D_
Placa de características_x000D_
Conmutador de derivaciones</t>
  </si>
  <si>
    <t>TRANSFORMADOR 75 KVA:_x000D_
_x000D_
1. Aceite._x000D_
2. Altura Bogotá._x000D_
3. Transformador Trifasico _x000D_
4. 13.200 v (11.400 v) / 214-123 v (Alta)</t>
  </si>
  <si>
    <t>D32032</t>
  </si>
  <si>
    <t>T32032</t>
  </si>
  <si>
    <t>ALTA VELOCIDAD 622W</t>
  </si>
  <si>
    <t>22LRSC5</t>
  </si>
  <si>
    <t>INCLUYE BOMBILLO/LAT MADERA</t>
  </si>
  <si>
    <t>INCLUYE BOMBILO</t>
  </si>
  <si>
    <t>SODIO</t>
  </si>
  <si>
    <t>30A34KV</t>
  </si>
  <si>
    <t>Con Tuerca</t>
  </si>
  <si>
    <t>Hierro</t>
  </si>
  <si>
    <t>50C10506</t>
  </si>
  <si>
    <t>5/8"</t>
  </si>
  <si>
    <t>50AU</t>
  </si>
  <si>
    <t>50DV077</t>
  </si>
  <si>
    <t>CON 4 TUERCAS</t>
  </si>
  <si>
    <t>50GC</t>
  </si>
  <si>
    <t>50TOA5/8</t>
  </si>
  <si>
    <t>30AS06R</t>
  </si>
  <si>
    <t>50P08</t>
  </si>
  <si>
    <t>Tipo Pesado Conduit 4"</t>
  </si>
  <si>
    <t>31110</t>
  </si>
  <si>
    <t>30AS10</t>
  </si>
  <si>
    <t>76CT1/0</t>
  </si>
  <si>
    <t>2000887</t>
  </si>
  <si>
    <t>H62</t>
  </si>
  <si>
    <t>TAPA TROQUEL SALIDA DOBLE PARA CANALETA 4X10</t>
  </si>
  <si>
    <t>4"x2"x3M</t>
  </si>
  <si>
    <t>DESCRIPCIÓN TÉCNICA_x000D_
_x000D_
Longitud de Estructura 7.32 ML por marco._x000D_
_x000D_
5.2.2 Especificación _x000D_
_x000D_
El juego consta de dos (2) marcos ANTERIORES y cada marco será fabricado en tubería estructural redonda galvanizada en caliente de 5” cal 3.175 mm. Con capa mínima de zinc de 80 micras (µm)._x000D_
_x000D_
La unión se realizará con soldadura eléctrica de electrodo revestido E-6013 y E 7018 a tope en V a 60°, con altura de garganta mínima de ½”. El depósito debe ser en contorno con acabado convexo._x000D_
_x000D_
Los parales llevan soldadas en toda su longitud, argollas metálicas galvanizadas de ¼” con diámetro interno de 1” para tensionar malla, distanciadas a 250 mm entre centros._x000D_
_x000D_
Se unen mediante soldadura eléctrica de electrodo revestido E 6013 con terminación en filete, deposito en contorno convexo. Ancho de filete mínimo de 1/8” ._x000D_
_x000D_
El juego consta de dos (2) marcos POSTERIORES  y cada marco será fabricado en tubería estructural redonda galvanizada en caliente de 2” cal 2.5 mm. Con capa mínima de zinc de 80 micras (µm). La longitud debe ser de 2560 mm de acuerdo a los planos de Especificaciónes. En la parte superior se sueldan tapas circulares cal 1.9 mm de 60 mm de diámetro, a tope con soldadura E 6013 de 1/8” en contorno con acabado esmerilado.</t>
  </si>
  <si>
    <t>COBRE          INDUMA</t>
  </si>
  <si>
    <t>188287</t>
  </si>
  <si>
    <t>10 Metros</t>
  </si>
  <si>
    <t>10.5X.60X1.2</t>
  </si>
  <si>
    <t>PRESTAC:(77.76%)2012           Año 2013: Incremento 4.02%            Año 2014 : Incremento 4.50% - Eliminacion de ICBF y SENA (-5%). PRESTAC:(72,75%)             Año 2015 : Incremento 4.50% - Ajuste SALUD -8.5%  PRESTAC:(68.67 %)                Año 2016: Incremento 7.00% PRESTAC:(68.42 %)               Año 2017: Incremento 7.00%_x000D_
Año 2018: Incremento 5.90%             Año 2019: Incremento 6.00%              Año 2020: Incremento 6.00%              Año 2021: Incremento 3.50%.               Año 2022: Incremento 10.07%.         Año 2023: Incremento 16%.             Año 2024 - IPC Incremento 9,28 %</t>
  </si>
  <si>
    <t>PRESTAC:(77.76%)2012                        Año 2013: Incremento 4.02%                             Año 2014 : Incremento 4.50% - Eliminacion de ICBF y SENA (-5%). PRESTAC:(72,75%)                        Año 2015 : Incremento 4.50% - Ajuste SALU -8.5%  PRESTAC:(68.67 %)                               Año 2016: Incremento 7.00%      Año 2017: Incremento 7.00%      Año 2018: Incremento 5.96%       Año 2019: Incremento 6.00%       Año 2020: Incremento 6.00%       Año 2021: Incremento 3.50%</t>
  </si>
  <si>
    <t>PRESTAC:(77,76%)2012              Año 2013: Incremento 4.02%               Año 2014: Incremento 4.50%  Eliminacion de ICBF y SENA (-5%) CREE. PRESTAC:(72,75%)            Año 2015: Incremento 4.60% - PRESTACIONES (68.67%) No se tiene en cuenta SALUD la cual es reemplazada por el impuestao del CREE.              Año 2016: Incremento 7.00%                  Año 2017: Incremento 7.00%      Año 2018: Incremento 5.96%       Año 2019: Incremento 6.00%       Año 2020: Incremento 6.00%            Año 2024 - IPC Incremento 9,28 %</t>
  </si>
  <si>
    <t>PRESTAC:(77,76%)2012                 Año 2013: Incremento 4.02%                   Año 2014: Incremento 4.50%  Eliminacion de ICBF y SENA (-5%) CREE. PRESTAC:(72,75%)          Año 2015: Incremento 4.60% - PRESTACIONES (68.67%) No se tiene en cuenta SALUD la cual es reemplazada por el impuestao del CREE.              Año 2016: Incremento 7.00%      Año 2017: Incremento 7.00%.      Año 2018: Incremento 5.69%.     Año 2019: Incremento 6.00%.       Año 2020: Incremento 6.00%.                        Año 2024 - IPC Incremento 9,28 %</t>
  </si>
  <si>
    <t xml:space="preserve">PRESTAC:(77.76%)2012                           _x000D_
Año 2013: Incremento 4.02% Año 2014 : Incremento 4.50% - Eliminacion de ICBF y SENA (-5%). PRESTAC:(72,75%)_x000D_
Año 2015 : Incremento 4.50% - Ajuste SALUD -8.5%  PRESTAC:(68.67 %)   Año 2016: Incremento 7.00%      Año 2017: Incremento 7.00%.      Año 2018: Incremento 5.69%.     Año 2019: Incremento 6.00%.       Año 2020: Incremento 6.00%.                Año 2021 Incremento 3.5%         Año 2022 Incremento 10.07%   </t>
  </si>
  <si>
    <t>10247</t>
  </si>
  <si>
    <t>200305</t>
  </si>
  <si>
    <t>2 x 4  Kora</t>
  </si>
  <si>
    <t>46KPB</t>
  </si>
  <si>
    <t>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2021: Incremento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</si>
  <si>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Año 2017: Incremento 7.00%.      Año 2018: Incremento 5.69%.     Año 2019: Incremento 6.00%.       Año 2020: Incremento 6.00%.       Año 2021: Incremento 3.50%.              Año 2022: Incremento 10.07%.         Año 2023: Incremento 16%.            Año 2024 - IPC Incremento 9,28 %</t>
  </si>
  <si>
    <t>ABRAZADERA COBRIZADA+CHAZOS</t>
  </si>
  <si>
    <t>3.5X0.91</t>
  </si>
  <si>
    <t>TIPO 2</t>
  </si>
  <si>
    <t>1232</t>
  </si>
  <si>
    <t>COMBATE 4 FRANJAS 2.5 ANCHO, BORDE EN SESGO NEGRO</t>
  </si>
  <si>
    <t>ROLLO DE 500M.</t>
  </si>
  <si>
    <t>CD500</t>
  </si>
  <si>
    <t>10 X 2.5 CMS</t>
  </si>
  <si>
    <t>9092</t>
  </si>
  <si>
    <t>Tres Bandejas Blanco-Naranja Lamina Galvanizada</t>
  </si>
  <si>
    <t>150x150 cm</t>
  </si>
  <si>
    <t>COMPRENDE:_x000D_
_x000D_
1. Tablero para señal sin reflectivo de 60 cm_x000D_
2. Poste sencillo para señal de 60 cm._x000D_
3. Instalación Señal de 60, 75 o 90 cm.</t>
  </si>
  <si>
    <t>Desvio en el Centro+Tripode de 1.50 Mtrs</t>
  </si>
  <si>
    <t>60x60cm</t>
  </si>
  <si>
    <t>Lamina Galvanizada Cal 22 con reflectivo con trip</t>
  </si>
  <si>
    <t>60X60cm</t>
  </si>
  <si>
    <t>.70</t>
  </si>
  <si>
    <t>40 Mililitros</t>
  </si>
  <si>
    <t>AL 0%</t>
  </si>
  <si>
    <t>16 Onzas</t>
  </si>
  <si>
    <t>Con Boquilla</t>
  </si>
  <si>
    <t>Material Plástico - Rejilla de ventilación blanca en forma de persina de material polipropileno de 20 cm x 20 cm - Garantizar la ventilación y flujo de aire en ambientes cerrados. Ideal para ambientes de baños y cocinas</t>
  </si>
  <si>
    <t>VBB10GA</t>
  </si>
  <si>
    <t>Base	Caucho de silicona_x000D_
Tipo	Siliconas_x000D_
Características	Silicona multiusos de cura acética, que seca al contacto de la humedad del aire. Tiene una elasticidad del 25%, la cual la hace un sello flexible e impermeable de alta resistencia. Resiste ozono y rayos UV. Contiene fungicida_x000D_
Contenido	300 ml_x000D_
Uso	Para sellar, rellenar y pegar juntas de conexión y fisuras_x000D_
Recomendaciones	Mantener las manos alejadas de la punta de la pistola aplicadora. No tocar el adhesivo líquido, pues existe riesgo de quemadura, mantener fuera del alcance de los niños_x000D_
Superficie a aplicar	Cerámicas, vidrios metales, puertas y ventanas_x000D_
Preparación de la superficie	La superficie a sellar debe estar limpia y seca, libre de polvo, grasa, aceite, humedad y sellador viejo_x000D_
Color	Transparente</t>
  </si>
  <si>
    <t>Loctite</t>
  </si>
  <si>
    <t>897063</t>
  </si>
  <si>
    <t>Abellanado-bristo negro</t>
  </si>
  <si>
    <t>Negro</t>
  </si>
  <si>
    <t>TUBO NACIONAL</t>
  </si>
  <si>
    <t>109145</t>
  </si>
  <si>
    <t>tubo nacional</t>
  </si>
  <si>
    <t>109070</t>
  </si>
  <si>
    <t>Con escudo y manija  Tde entrega mas de 200 15d</t>
  </si>
  <si>
    <t>C-1000</t>
  </si>
  <si>
    <t>Con escudo y manija   Tde entrega mas de 200 15d</t>
  </si>
  <si>
    <t xml:space="preserve">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2021: Incremento 3.50%                  Año 2024 - IPC Incremento 9,28 %                </t>
  </si>
  <si>
    <t>pintada dos caras, 30mm,cortada a medida</t>
  </si>
  <si>
    <t>Acero galv. en caliente, ensamble automatico</t>
  </si>
  <si>
    <t>pintada dos caras, cortada a medida</t>
  </si>
  <si>
    <t>350c LUXALON</t>
  </si>
  <si>
    <t>Refuerzo 3-1(5)-2 (5) h=4cm</t>
  </si>
  <si>
    <t>LP-4</t>
  </si>
  <si>
    <t>MALLA ELECTROSOLDADA  E-047_x000D_
_x000D_
_x000D_
10.5 KG/UND</t>
  </si>
  <si>
    <t>3MM HUECO 15X15</t>
  </si>
  <si>
    <t>FXY10</t>
  </si>
  <si>
    <t>Refuerzo 3-1(5)-2 (5) h=6cm</t>
  </si>
  <si>
    <t>LP-6</t>
  </si>
  <si>
    <t>Refuerzo 3-1(5)-2 (5) h=10cm</t>
  </si>
  <si>
    <t>LP-10</t>
  </si>
  <si>
    <t>06/12/2021: Última actualización según Cio Milenio fue 18/06/2010. Valor cotizado solo suministro. Transporte por metro cuadrado $5.215 mas iva.</t>
  </si>
  <si>
    <t>rend= 11.11 und/m2</t>
  </si>
  <si>
    <t>BLQ-EMP</t>
  </si>
  <si>
    <t>Uso ind(25x33x10cm)sin marco,TRAFICO PEATONAL</t>
  </si>
  <si>
    <t>R-25-C</t>
  </si>
  <si>
    <t>Uso ind(85x33x10cm)sin marco,TRAFICO PESADO</t>
  </si>
  <si>
    <t>R-85-P</t>
  </si>
  <si>
    <t>Caneca y Tapa con orificio</t>
  </si>
  <si>
    <t>Caneca y Tapa</t>
  </si>
  <si>
    <t>Bajito</t>
  </si>
  <si>
    <t>S/MANUAL DE ESPECIFICACIONES DEL IDRD:_x000D_
_x000D_
CUBIERTA EN LAMINA MACIZA DE POLICARBONATO TRASLUCIDA COLOR OPAL TRANSMIXIÓN DE LUZ SOLAR 42% E=3MM._x000D_
EN LA CUBIERTA CANAL CON TAPAS LATERALES LÁMINA DE ACERO INOX. AISI 304      DOBLADA CAL.1.2MM (CAL.18)._x000D_
COSTILLAR DE PARAL EN LÁMINA DE ACERO INOX. AISI-304 MATE E=1.5MM (CAL.16)._x000D_
BANCA LONGITUDINAL LÁMINA EN ACERO INOX.AISI-304 DOBLADA E=2MM, CON TAPAS LATERALES SOLDADAS Y PERFORACIONES DE 1/2".</t>
  </si>
  <si>
    <t>PM10</t>
  </si>
  <si>
    <t>RUSTICO</t>
  </si>
  <si>
    <t>38070</t>
  </si>
  <si>
    <t>38073</t>
  </si>
  <si>
    <t>38075</t>
  </si>
  <si>
    <t>Piso  tráfico pesado  Tiempos de entrega mayores 8</t>
  </si>
  <si>
    <t>CORPALOSA   8.57KG/M2</t>
  </si>
  <si>
    <t>(0.76 mm)</t>
  </si>
  <si>
    <t>CORPALOSA   9.72KG/M2</t>
  </si>
  <si>
    <t>0.96 mm)</t>
  </si>
  <si>
    <t>CORPALOSA   10.92KG/M2</t>
  </si>
  <si>
    <t>(0.96 mm)</t>
  </si>
  <si>
    <t>1.2mm</t>
  </si>
  <si>
    <t>PAG Z160x60</t>
  </si>
  <si>
    <t>PAG Z220x80</t>
  </si>
  <si>
    <t>PAG Z305x80</t>
  </si>
  <si>
    <t>¼-14x7/8GRIS</t>
  </si>
  <si>
    <t>ACESCO</t>
  </si>
  <si>
    <t>10-16-3/4GRI</t>
  </si>
  <si>
    <t>TORN</t>
  </si>
  <si>
    <t>12 mm</t>
  </si>
  <si>
    <t>Flotado/sin inst.lamina 214x330</t>
  </si>
  <si>
    <t>6.21Kg/M</t>
  </si>
  <si>
    <t>8Kg/M</t>
  </si>
  <si>
    <t>8.5Kg/M</t>
  </si>
  <si>
    <t>1/4"</t>
  </si>
  <si>
    <t>8.57Kg/M</t>
  </si>
  <si>
    <t>Cajas de 20 Kg.</t>
  </si>
  <si>
    <t>tiempo de entrega en obras grandes 15 dias</t>
  </si>
  <si>
    <t>200</t>
  </si>
  <si>
    <t>2 00</t>
  </si>
  <si>
    <t>5  00</t>
  </si>
  <si>
    <t>650</t>
  </si>
  <si>
    <t>EQUIPO HIDROMASAJE</t>
  </si>
  <si>
    <t>1045272</t>
  </si>
  <si>
    <t>1045541</t>
  </si>
  <si>
    <t>1045811</t>
  </si>
  <si>
    <t>1  050091</t>
  </si>
  <si>
    <t>Tornillo madera aglomerada cal. 6x3/4" autoperforante caja de 100 und</t>
  </si>
  <si>
    <t>6 X 1"</t>
  </si>
  <si>
    <t>Tapa de 30mm A.1.50x70x75</t>
  </si>
  <si>
    <t>6441552</t>
  </si>
  <si>
    <t>Tapa de 30mm A.1.00x50x75</t>
  </si>
  <si>
    <t>6740052</t>
  </si>
  <si>
    <t>6441052</t>
  </si>
  <si>
    <t>Tapa de 19mm A..80x30x180</t>
  </si>
  <si>
    <t>6.2107</t>
  </si>
  <si>
    <t>Tapa de 19mm A..80x45x75</t>
  </si>
  <si>
    <t>6440452</t>
  </si>
  <si>
    <t>Tapa de 19mm A..48x45x63</t>
  </si>
  <si>
    <t>4.4300</t>
  </si>
  <si>
    <t>Tapa de 19mm A..48x60x1.20</t>
  </si>
  <si>
    <t>6.3400</t>
  </si>
  <si>
    <t>Tapa de 20mm A.90x50x.73</t>
  </si>
  <si>
    <t>6708352</t>
  </si>
  <si>
    <t>Repisa Multiusos A.90x50x1.33</t>
  </si>
  <si>
    <t>6702652</t>
  </si>
  <si>
    <t>Con Marco y Pintada</t>
  </si>
  <si>
    <t>En Cedro</t>
  </si>
  <si>
    <t>22LRSC6</t>
  </si>
  <si>
    <t>1508</t>
  </si>
  <si>
    <t>1510</t>
  </si>
  <si>
    <t>32CW</t>
  </si>
  <si>
    <t>42CW</t>
  </si>
  <si>
    <t>3RS27M</t>
  </si>
  <si>
    <t>4RS27M</t>
  </si>
  <si>
    <t>4D60</t>
  </si>
  <si>
    <t>3D60</t>
  </si>
  <si>
    <t>M62027</t>
  </si>
  <si>
    <t>SEGURO PASO TOTAL.</t>
  </si>
  <si>
    <t>01-0613-00</t>
  </si>
  <si>
    <t>01112700</t>
  </si>
  <si>
    <t>Poste Metálico Codensa M-130 Brazo sencillo H=6 metros ET204_x000D_
_x000D_
Suministro, no incluye transporte.</t>
  </si>
  <si>
    <t>Anticorrosivo y pintura</t>
  </si>
  <si>
    <t>0190071A</t>
  </si>
  <si>
    <t>Kg(HIERRO ) = $2.760=(CIO-2917)X0.249kg/Ml =$687.24X 6ML = $4.123</t>
  </si>
  <si>
    <t>Kg(HIERRO ) = $2.760=(CIO-2917)X0.56kg/Ml =$1.546,00X 6ML = $9.276,00                                                                                                                                                                                                       05/08/2021: Igual a insumo 1331.</t>
  </si>
  <si>
    <t>+ paquete de t.v.</t>
  </si>
  <si>
    <t>1 PC</t>
  </si>
  <si>
    <t>Adicional</t>
  </si>
  <si>
    <t>1 PC's</t>
  </si>
  <si>
    <t>VBB20GA</t>
  </si>
  <si>
    <t>VBB30GA</t>
  </si>
  <si>
    <t>Tipo eternit</t>
  </si>
  <si>
    <t>808101040</t>
  </si>
  <si>
    <t>808101050</t>
  </si>
  <si>
    <t>808101060</t>
  </si>
  <si>
    <t>808101080</t>
  </si>
  <si>
    <t>808101100</t>
  </si>
  <si>
    <t>13193</t>
  </si>
  <si>
    <t>*18.80 KG / UND</t>
  </si>
  <si>
    <t>De 15 x 15       CR</t>
  </si>
  <si>
    <t>M-084</t>
  </si>
  <si>
    <t>M-106     23.80 KG / UND</t>
  </si>
  <si>
    <t>SOLO POR PEDIDO</t>
  </si>
  <si>
    <t>M-106</t>
  </si>
  <si>
    <t>Separacion barras  15 x 15 cm (M -131)  =  29.26 Kg</t>
  </si>
  <si>
    <t>M-131</t>
  </si>
  <si>
    <t>35.50 Kg/Un</t>
  </si>
  <si>
    <t>M-159</t>
  </si>
  <si>
    <t>PESO DE MALLA   42.20 KG/UD_x000D_
_x000D_
REF M-188_x000D_
_x000D_
SE ACTUALIZÁ UTILIZANDO COMO REFERNCIA EL INSUMO CÓDIGO 40 CON VALOR DE $ 138.207 DE FECHA DEL 06 DE FEBRERO DEL 2019</t>
  </si>
  <si>
    <t>M-188</t>
  </si>
  <si>
    <t>M-221  =   49.40 KG</t>
  </si>
  <si>
    <t>M-221</t>
  </si>
  <si>
    <t>Rollo 30Mts</t>
  </si>
  <si>
    <t>6 Mts</t>
  </si>
  <si>
    <t>037</t>
  </si>
  <si>
    <t>518</t>
  </si>
  <si>
    <t>506</t>
  </si>
  <si>
    <t>015</t>
  </si>
  <si>
    <t>021</t>
  </si>
  <si>
    <t>026</t>
  </si>
  <si>
    <t>029</t>
  </si>
  <si>
    <t>017</t>
  </si>
  <si>
    <t>030</t>
  </si>
  <si>
    <t>510</t>
  </si>
  <si>
    <t>Base mas Microfono</t>
  </si>
  <si>
    <t>600W-S</t>
  </si>
  <si>
    <t>COLOR Con pedestal,</t>
  </si>
  <si>
    <t>06113</t>
  </si>
  <si>
    <t>anta Fe Orinal_x000D_
_x000D_
Perfecto para aplicaciones en destino turismo, educación y público._x000D_
_x000D_
CARACTERISTICAS:_x000D_
Orinal de colgar_x000D_
Diseño que aporta a los ambientes una solución estética y funcional_x000D_
Mínimo consumo de agua: 3.8 Lpf (1.0 gpf)_x000D_
Orinal con sistema integral de limpieza que garantiza mayor higiene_x000D_
Fácil de limpiar_x000D_
Sistema de fijación oculto con grapas y pernos_x000D_
Para instalación con sifón en P_x000D_
Incluye racores de entrada y salida y grapas de fijación_x000D_
Disponible en diferentes tipos de griferias que garantizan el consumo_x000D_
_x000D_
Colores Disponibles_x000D_
100 blanco _x000D_
103 bone_x000D_
_x000D_
www.corona.com.co</t>
  </si>
  <si>
    <t>10402</t>
  </si>
  <si>
    <t>Color</t>
  </si>
  <si>
    <t>Con Encendido</t>
  </si>
  <si>
    <t>EN TIERRA (EQUIPO GATO)</t>
  </si>
  <si>
    <t>HIDRAULICO</t>
  </si>
  <si>
    <t>2 x 17</t>
  </si>
  <si>
    <t>2 x 32</t>
  </si>
  <si>
    <t>4 x 32-3.20M</t>
  </si>
  <si>
    <t>4 x 32-3.00M</t>
  </si>
  <si>
    <t>PARA ARMAR LINEALES Y FIGURAS</t>
  </si>
  <si>
    <t>2 x 96</t>
  </si>
  <si>
    <t>EL CARROTANQUE DE 6.000 GALONES EQUIVALE APROXIMADAMENTE A 24M3</t>
  </si>
  <si>
    <t>11.000 Lt</t>
  </si>
  <si>
    <t>/BLANDOS</t>
  </si>
  <si>
    <t>EN FRIO</t>
  </si>
  <si>
    <t>F1500</t>
  </si>
  <si>
    <t>Rollo 10 Mtrs</t>
  </si>
  <si>
    <t>27521</t>
  </si>
  <si>
    <t>Rollo 11 Mtrs</t>
  </si>
  <si>
    <t>27580</t>
  </si>
  <si>
    <t>3/4 DE YARDA 14 M PLUMA SOBRE ORUGA</t>
  </si>
  <si>
    <t>Luminaria SLCS marca GDS Lighting: CANTIDAD DE LEDS: 24 IP:66 optics IK:08 weight: 4.3kg Color Temperature: 4000K lumen package: 4.746 lumens efficacy: 147 lm/w CONSUMO ENERGIA (W): 32,1w. Incluye base para fotocelda, protecciones electricas y cumplimiento RETILAP</t>
  </si>
  <si>
    <t>Luminaria MAXIMO M marca GDS Lighting: CANTIDAD DE LEDS: 48 IP:66 optics IK:08 weight: 4.3kg Color Temperature: 4000K lumen package: 12.766 lumens efficacy: 151 lm/w CONSUMO ENERGIA (W): 84,4w. Incluye base para fotocelda, protecciones electricas y cumplimiento RETILAP</t>
  </si>
  <si>
    <t>Luminaria SLCS marca GDS Lighting: CANTIDAD DE LEDS: 24 IP:66 optics IK:08 weight: 4.3kg Color Temperature: 4000K lumen package: 8.937 lumens efficacy: 141 lm/w CONSUMO ENERGIA (W): 63,2w. Incluye base para fotocelda, protecciones electricas y cumplimiento RETILAP</t>
  </si>
  <si>
    <t xml:space="preserve">Luminaria SLCS marca GDS Lighting: CANTIDAD DE LEDS: 24 IP:66 optics IK:08 weight: 4.3kg Color Temperature: 4000K lumen package: segun diseño efficacy: hasta 150 lm/w CONSUMO ENERGIA (W): 40,1 w. Incluye base para fotocelda 7 pines , protecciones electricas. cumplimiento NORMA CODENSA ET808-GSCL005 </t>
  </si>
  <si>
    <t>Descripción: Luminaria SLCS marca GDS Lighting: CANTIDAD DE LEDS: 24 IP:66 optics IK:08 weight: 4.3kg Color Temperature: 4000K lumen package: segun diseño efficacy: hasta 150 lm/w  CONSUMO ENERGIA (W): 40,2 w.  Incluye base para fotocelda 7 pines , protecciones electricas. cumplimiento NORMA CODENSA ET808-GSCL006</t>
  </si>
  <si>
    <t>Descripción: Luminaria SLCS marca GDS Lighting: CANTIDAD DE LEDS: 24 IP:66 optics IK:08 weight: 4.3kg Color Temperature: 4000K lumen package: segun diseño efficacy: hasta 150 lm/w CONSUMO ENERGIA (W): 63,1 w. Incluye base para fotocelda 7 pines , protecciones electricas. cumplimiento NORMA CODENSA ET808-GSCL007.</t>
  </si>
  <si>
    <t>Descripción: Luminaria SLCM marca GDS Lighting: CANTIDAD DE LEDS: 48 IP:66 optics IK:08 weight: 6,5kg Color Temperature: 4000K lumen package: segun diseño efficacy: hasta 150 lm/w CONSUMO ENERGIA (W): 82,4 w. Incluye base para fotocelda 7 pines , protecciones electricas. cumplimiento NORMA CODENSA ET808-GSCL008.</t>
  </si>
  <si>
    <t>Descripción: Luminaria S1MA marca GDS Lighting:CANTIDAD DE LEDS: 96 IP:66 optics IK:09 weight: 10.5 kg Color Temperature: 4000K lumen package: segun diseño efficacy: hatsa 150 lm/w  CONSUMO ENERGIA (W): 127,6 w.  Incluye base para fotocelda 7 pines , protecciones electricas. cumplimiento NORMA CODENSA ET808-GSCL005.</t>
  </si>
  <si>
    <t>Descripción: Luminaria S1MA marca GDS Lighting:CANTIDAD DE LEDS: 96 IP:66 optics IK:09 weight: 10.5 kg Color Temperature: 4000K lumen package: segun diseño efficacy: hatsa 150lm/w  CONSUMO ENERGIA (W): 192,4 w.  Incluye base para fotocelda 7 pines , protecciones electricas. cumplimiento NORMA CODENSA ET808-GSCL006.</t>
  </si>
  <si>
    <t>Luminaria tipo proyector BUXUS 125 40 °marca GDS Lighting cantidad de LED: maxima 125 uds Color Temperature: 4000K SupplyVoltage: IP:65 optics IK:08 weight: 8.5kg lumen package: según diseño efficacy: hasta 120 lm/w CONSUMO ENERGIA (W): 150 w.</t>
  </si>
  <si>
    <t xml:space="preserve">Descripción: Luminaria tipo proyector BUXUS 75 40 °marca GDS Lighting cantidad de LED: maxima 125 uds Color Temperature: 4000K SupplyVoltage: IP:65 optics IK:08 weight: 7.5kg lumen package: según diseño  efficacy: hasta 120 lm/w CONSUMO ENERGIA (W): 105 w. </t>
  </si>
  <si>
    <t xml:space="preserve"> Luminaria SLCS marca GDS, Lighting: CANTIDAD DE LEDS: 24, IP:66, optics IK:08, weight: 4.3kg, Color Temperature: 4000K, lumen package: 5,500 lumens, efficacy: 130 lm/w, CONSUMO ENERGIA (W): 39w. Incluye base para fotocelda, protecciones electricas y sistema antirrobo</t>
  </si>
  <si>
    <t>Luminaria SLCS marca GDS Lighting: CANTIDAD DE LEDS:24, IP:66, optics IK:08, weight: 4.3kg, Color Temperature: 4000K, lumen package: 5,500, lumens, efficacy: 130 lm/w, CONSUMO ENERGIA (W): 39w. Incluye base para fotocelda, protecciones electricas y sistema antirrobo.</t>
  </si>
  <si>
    <t xml:space="preserve"> Luminaria SLCS marca GDS Lighting: CANTIDAD DE LEDS: 24, IP:66 optics IK:08 weight: 4.3kg Color Temperature: 4000K lumen package: 6,950 lumens, efficacy: 130 lm/w, CONSUMO ENERGIA (W): 52w. Incluye base para fotocelda, protecciones electricas y sistema antirrobo</t>
  </si>
  <si>
    <t>Luminaria SLCS marca GDS Lighting: CANTIDAD DE LEDS: 24, IP:66 optics, IK:08, weight: 4.3kg, Color Temperature: 4000K, lumen package: 8,700 lumens, efficacy: 130 lm/w, CONSUMO ENERGIA (W): 66 w. Incluye base para fotocelda, protecciones electricas y sistema antirrobo.</t>
  </si>
  <si>
    <t>Luminaria S1MB O MAXIMO M marca GDS Lighting: CANTIDAD DE LEDS: 64, IP:65, optics IK:08, weight: 4.3kg ,Color Temperature: 4000K, lumen package: 15,800 lumens,  efficacy: 104 lm/w, CONSUMO ENERGIA (W): 154 w. Incluye base para fotocelda, protecciones electricas y sistema antirrobo.</t>
  </si>
  <si>
    <t xml:space="preserve"> Luminaria tipo proyector BUXUS 200 AS°marca GDS Lighting cantidad de LED: maxima 200 uds, Color Temperature: 4000K SupplyVoltage: IP:65 optics IK:08 weight: 10.5 kg lumen package: 34,000 lumens efficacy: 113 lm/w CONSUMO ENERGIA (W): 300 w.</t>
  </si>
  <si>
    <t>Luminaria tipo proyector BUXUS 200 25 °marca GDS Lighting cantidad de LED: maxima 200 uds Color Temperature: 4000K SupplyVoltage: IP:65 optics IK:08 weight: 10.5kg lumen package: 36,000 lumens efficacy: 120 lm/w CONSUMO ENERGIA (W): 300 w</t>
  </si>
  <si>
    <t xml:space="preserve">marca GDS Lighting cantidad de LED: maxima 200 uds Color Temperature: 4000K SupplyVoltage: IP:65 optics IK:08 weight: 10.5kg lumen package: 36,000 lumens efficacy: 120 lm/w CONSUMO ENERGIA (W): 300 w. </t>
  </si>
  <si>
    <t>GUAYAS VERTICALES DE 3/8" (9mm) DISTANCIA ENTRE GUAYAS 20 CMS EN ACERO INOXIDABLE, HERRAJES Y TENSORES EN ACERO INOXIDABLE 3/8"</t>
  </si>
  <si>
    <t xml:space="preserve">MALLA ELECTROSOLDADA 15*15 CMS ACERO GALVANIZADO CON RECUBRIMIENTO ANTIOXIDANTE </t>
  </si>
  <si>
    <t xml:space="preserve">VIGA IPE 100 ANCLADA SOBRE MUROS CON ANCLAJE DE 3/8" INCLUYE EPOXICO Y ANCLAJES A MURO </t>
  </si>
  <si>
    <t>LAMINA DRENANTE PARA CUBIERTAS EN POLIETILENO DE ALTA DENSIDAD CON CAPACIDAD DE RETENCION DE 4.4 I/M2 (h=2cm)</t>
  </si>
  <si>
    <t>Juego multifunción compuesto por Tres torres, Deslizadero, paneles lúdicos edad 3-12 años capacidad 10 usuarios Las dimensiones del módulo son: 511 cm x 478 cm. Zona de seguridad 45 mt2. Altura Total de 210 cm, Producto Certificado con Norma EN 1176, Materiales: ACERO INOXIDABLE ASISI 304 TAPONES DE TUBERÍA SEGUROS FABRICADOS DE INYECCIÓN MOLDEADA POLIAMIDA PLACAS DE PAREDES HECHO DE COLORES TRIPLE CAPA 15 MM POLIETILENO HDPE VENTANA HEMISFÉRICA CON UN DIÁMETRO DE 400 mm PLACAS DE LAS PAREDES Y PLATAFORMAS HECHAS DE COLORIDO HPL 13 MM POLIETILENO MODULAR HECHOS DE POLIETILENO ROTOMOLDEADO POR INYECCIÓN EN POLIAMIDA ROCAS DE ESCALADA HECHAS DE ASTILLAS Y POLIÉSTER COLORIDO ELEMENTOS DE CONEXIÓN COMO TORNILLOS, TUERCAS, ARANDELAS DE ACERO INOXIDABLE</t>
  </si>
  <si>
    <t>Juego para infantes en forma de cabaña con xilofono musical edad 1-8 años capacidad 10 usuarios, Las dimensiones del módulo son: 170 cm x 221 cm. Zona de seguridad 20.55 mt2. Altura Total de 188 cm. Producto Certificado con Norma EN 1176, Materiales: ACERO INOXIDABLE ASISI 304 TECHO EN POLIETILENO ROTOMOLDEADO MODULO DE MOVIMIENTO QUE PERMITE MOVER FORMAS DIDACTICAS QUE PERMITE LA ESTUMULACIÓN VISUAL MOTRIZ TAPONES DE TUBERÍA SEGUROS FABRICADOS DE INYECCIÓN MOLDEADA POLIAMIDA MÓDULO DE PASAJE HECHO DE PLACA HDPE DE 15 MM PLACAS DE PAREDES DE ESCALAR HECHO DE COLORES TRIPLE CAPA 15 MM POLIETILENO HDPE ELEMENTOS DE CONEXIÓN COMO TORNILLOS, TUERCAS, ARANDELAS DE ACERO INOXIDABLE</t>
  </si>
  <si>
    <t>Juego de inclinación con topes amortiguados de piso edad 5-12 años capacidad 2 usuarios Las dimensiones del módulo son: 104 cm x 176 cm. Zona de seguridad 16 mt2. Altura Total de 116 cm. Producto Certificado con Norma EN 1176 Materiales: ACERO NEGRO S235JR PLACAS DE LAS PAREDES Y PLATAFORMAS HECHAS DE COLORIDO HPL 13 MM TERMINACIONES DE POSTES TERMINADAS CON CAUCHO EPDM SUAVE</t>
  </si>
  <si>
    <t>Juego panel de música tipo Piano edad 1-7 años capacidad 1 usuarios Las dimensiones del módulo son: 17 cm x 90 cm. Zona de seguridad 11 mt2. Altura Total de 125 cm. Producto Certificado con Norma EN 1176 Materiales: ACERO INOXIDABLE ASISI 304 TAPONES DE TUBERÍA SEGUROS FABRICADOS DE INYECCIÓN MOLDEADA POLIAMIDA PLACAS DE LAS PAREDES Y PLATAFORMAS HECHAS DE COLORIDO HPL 15 MM PLACA Y TOPE CONECTORES HECHOS DE MOLDEADO POR INYECCIÓN EN POLIAMIDA</t>
  </si>
  <si>
    <t>Modulo en concreto de ambientación natural, propia para espacios urbanos con características funcionales, de desempeño, durabilidad y estética. Se conforma de una pieza geométrica de alta resistencia que incluye una banca con soporte para sentarse y un vacio para contenido vegetal. Concebido para lograr la interacción entre las personas y a su vez con especies naturales aportando un entorno amigable y de bajo mantenimiento. DIMENSIONES: 820 X1300X1200 MM PESO:1400 Kg. Materiales: Concreto reforzado 3000 psi prefabricado con mezcla húmeda y aligeramiento, acabado liso. Color gris. Varilla redonda corrugada de 3/8” de 60000 psi Ensayos de Laboratorio: Módulo en concreto diseñado y construido bajo altos estándares de calidad resistencia a la compresión de núcleos según norma NTC 3658</t>
  </si>
  <si>
    <t xml:space="preserve">Mueble urbano de ambientación publicitaria. Se compone de tres piezas incorporadas, un bicicletero con soporte para 4 bicicletas, modulo en concreto de alta resistencia y de bajo mantenimiento, además de un panel informativo fijado al módulo. Diseñado para el servicio de parqueo de las bicicletas a la vez que brinda información de interés DIIMENSIONES: 1800X1500X400 MM PESO:1650 Kg.MATERIALES: Concreto reforzado 3000 psi prefabricado con mezcla húmeda y aligeramiento acabado liso. Color gris. Varilla redonda corrugada de 3/8” de 60000 PSI Tubo acero CR redondo de 1 ½” cal 1.2 mm </t>
  </si>
  <si>
    <t>Mueble urbano de ambientación natural. Se compone de tres piezas incorporadas, un bicicletero con soporte para 4 bicicletas, modulo en concreto de alta resistencia y de bajo mantenimiento con un vacio para contenido vegetal. Diseñado para el servicio de parqueo de las bicicletas en un entorno natural amigable. DIMENSIONES: 1000X1500X400 MM PESO:1650 Kg. MATERIALES Concreto reforzado 3000 psi prefabricado con mezcla húmeda y aligeramiento, acabado liso. Color gris. Varilla redonda corrugada de 3/8” de 60000 psi Tubo acero CR redondo de 1 ½” cal 1.2 mm Soldadura tipo MIG ER70S - 6 - 0,8 mm</t>
  </si>
  <si>
    <t>Mueble urbano de ambientación publicitaria propia de espacios urbanos, agradables y versatiles, con funcionalidad de uso como asiento individual o grupal a la vez que brinda información de interés para los usuarios del contexto o con fines publicitarios. zonas verdes, parques y espacio público en general. DIMENSIONES: 1150X2000X395 MM PESO:140 Kg. MATERIALES Tubo acero CR cuadrado de 1 1/2” x 1 1/2” cal 1.2 mm WPC espesor 20 mm. Tubo acero CR rectangular de 3” x 1 1/2” cal 1.2 mm Lamina CR calibre 18 Vinilo impreso full color con arte publicitario a elegir.</t>
  </si>
  <si>
    <t>Modulo en concreto que incorpora un espacio de socialización con características funcionales y estéticas. Se conforma de una pieza geométrica de alta resistencia de dos puestos y mesa que genera un espacio de convivencia haciendo más amigable los espacios públicos e invitando a la población a la interacción con su contexto. DIMENSIONES: 800X1500X570 MM PESO:348 Kg. MATERIALES Concreto reforzado 3000 psi prefabricado con mezcla húmeda y aligeramiento, acabado liso. Color gris.Varilla redonda corrugada de 3/8” de 60000 psi Platina de acero HR 3/16" INSTALACIÓN El módulo debe ubicarse apoyado al piso, el cual deberá ser una superficie dura y nivelada.</t>
  </si>
  <si>
    <t>Modulo en concreto que incorpora un espacio de socialización con características funcionales y estéticas. Se conforma de una pieza geométrica de alta resistencia de dos puestos y mesa que genera un espacio de convivencia haciendo más amigable los espacios públicos e invitando a la población a la interacción con su contexto. DIMENSIONES: 800X1500X1500 MM PESO: 660 Kg MATERIALES Concreto reforzado 3000 psi prefabricado con mezcla húmeda y aligeramiento, acabado liso. Color gris. Varilla redonda corrugada de 3/8” de 60000 psi Platina de acero HR 3/16" INSTALACIÓN El módulo debe ubicarse apoyado al piso, el cual deberá ser una superficie dura y nivelada.</t>
  </si>
  <si>
    <t>Modulo en concreto de ambientación natural propia para espacios urbanos cumpliendo con características funcionales y estéticas. Se conforma de una pieza geométrica que cuenta con un vació para contenido vegetal. Concebido para lograr la interacción entre las personas y a su vez con las especies naturales aportando un entorno amigable. Se caracteriza por su versatilidad y su capacidad de conformar diferentes agrupaciones, dando la posibilidad de generar, desde elementos aislados hasta líneas rectas o sinuosas de gran formato. DIMENSIONES: 420X540X620 MM PESO:170 Kg. MATERIALES Concreto reforzado 3000 psi prefabricado con mezcla húmeda y aligeramiento, acabado liso. Color gris. Varilla redonda corrugada de 3/8” de 60000 psi</t>
  </si>
  <si>
    <t>Modulo en concreto de ambientación natural, propia para espacios urbanos versátiles cumpliendo con características funcionales, de desempeño, durabilidad y estética. Se conforma de una pieza geométrica de alta resistencia que incluye una bancas con soporte para sentarse y 2 vacios para contenido vegetal de baja altura. Concebido para lograr la interacción entre las personas y a su vez con especies naturales aportando un entorno amigable y de bajo mantenimiento. DIMENSIONES: 725 X 2010X880 MM PESO:1420 Kg MATERIALES Concreto reforzado 3000 psi prefabricado con mezcla húmeda y aligeramiento, acabado liso. Color gris. Varilla redonda corrugada de 3/8” de 60000 psi</t>
  </si>
  <si>
    <t>Modulo en concreto de ambientación natural, propia para espacios urbanos versátiles cumpliendo con características funcionales, de desempeño, durabilidad y estética. Se conforma de una pieza geométrica de alta resistencia que incluye una bancas con soporte para sentarse y 2 vacios para contenido vegetal de baja altura. Concebido para lograr la interacción entre las personas y a su vez con especies naturales aportando un entorno amigable y de bajo mantenimiento. DIMENSIONES: 1000 X 2010X880 MM ESO:1450 Kg MATERIALES Concreto reforzado 3000 psi prefabricado con mezcla húmeda y aligeramiento, acabado liso. Color gris. Varilla redonda corrugada de 3/8” de 60000 psi</t>
  </si>
  <si>
    <t>Modulo en concreto de ambientación natural, propia para espacios urbanos versátiles cumpliendo con características funcionales, de desempeño, durabilidad y estética. Se conforma de una pieza geométrica de alta resistencia que incluye una bancas con soporte para sentarse y 2 vacios para contenido vegetal de baja altura. Concebido para lograr la interacción entre las personas y a su vez con especies naturales aportando un entorno amigable y de bajo mantenimiento. DIMENSIONES: 1200 X 2010X880 MM PESO:1490 Kg. MATERIALES Concreto reforzado 3000 psi prefabricado con mezcla húmeda y aligeramiento, acabado liso. Color gris. Varilla redonda corrugada de 3/8” de 60000 psi</t>
  </si>
  <si>
    <t>Casillero metálico para almacenaje de elementos de alto volumen, módulo de 4 puestos para montar en filas o islas ensamblando lateral con lateral o espaldar - espaldar Con portacandado, Con porta rótulo punzonado, Con perforaciones punzonadas para ventilación, Con manija figurada a lo largo de la puerta, sistema de apertura mediante pivote en varilla superior e inferior MATERIALES Estructura, puertas ,refuerzo vertical de puertas en Lámina Cold rolled calibre 24 Platina de acero de 3/4" x1/8" Niveladores en polipropileno con tornillo de acero</t>
  </si>
  <si>
    <t>Material: LDPE (Polietileno de Baja Densidad), Tipo: Resistencia UV y Borde de Lona, Color: Azul, Forma: Rectangular y Circular, Grosor: 150 micrones, Forma de Burbuja: Burbuja Ovalada en forma de maní Fuerza y Resistencia de la Burbuja: Transversal 66.30N, Longitudinal 91.53N</t>
  </si>
  <si>
    <t xml:space="preserve">Dispositivo telescópico con tubo de aluminio de 80 a 100 mm de diámetro, soporte en acero inoxidable, un lateral fijo y un lateral con ruedas, incluye cintas con pinzas para sujetar el cobertor térmico. Permite extender y recoger el cobertor flotante y desplazarlo hasta el lugar de almacenamiento fácilmente, quedando despejada la zona de baño. </t>
  </si>
  <si>
    <t>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 Temperatura de Color: Blanco calido (WW): 3000 K, Blanco neutro (NW): 4000 K, Blanco frío (CW): 5700 K Vida útil: 100.000 horas mínimo en L90B10 Rango de temperatura de Funcionamiento: -20 &lt;Ta &lt;40 °C (sobre +50°C algunas limitaciones de flujo luminoso)</t>
  </si>
  <si>
    <t xml:space="preserve">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 </t>
  </si>
  <si>
    <t>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t>
  </si>
  <si>
    <t>Tipo: BGP760 (Versión micro), BGP761 (Versión mini), BGP762 (Versión mediana), BGP763 (Versión grande) 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t>
  </si>
  <si>
    <t>Sistema de proyección de luz de iluminación LED que cumple con los estándares de transmisión televisiva más recientes. Diseñado exclusivamente para espacios deportivos y de usos múltiples, ofrece una excelente calidad de la luz, una eficaz gestión térmica y una larga duración. Código de la línea de lámparas LED1800 [ LED module 180000 lm] Color de la fuente de luz 957 blanco frío Dimensiones (alto x ancho x profundidad) 695 x 695 x 441 mm (27.4 x 27.4 x 17.4 in) Tipo de cubierta/lente óptico Recipiente/cubierta de policarbonato transparente</t>
  </si>
  <si>
    <t xml:space="preserve">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Funcionamiento de emergencia Fuente de luz reemplazable No Controlador incluido Si Tipo de cubierta/lente óptico Óptica de microlente de policarbonato Interfaz de control DALI Conexión Cables y guías otantes Cable Cable de 1,5 m sin enchufe Clase de protección IEC Clase de seguridad </t>
  </si>
  <si>
    <t>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Color de la fuente de luz 730 blanco cálido Fuente de luz reemplazable No Controlador incluido Si Tipo de cubierta/lente óptico Óptica de microlente de policarbonato Interfaz de control DALI Conexión Cables y guías otantes Cable Cable de 1,5 m sin enchufe Clase de protección IEC Clase de seguridad</t>
  </si>
  <si>
    <t xml:space="preserve">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Color de la fuente de luz 730 blanco cálido Fuente de luz reemplazable No Controlador incluido Si Tipo de cubierta/lente óptico Óptica de microlente de policarbonato Interfaz de control DALI Conexión Cables y guías otantes Cable Cable de 1,5 m sin enchufe Clase de protección IEC Clase de seguridad </t>
  </si>
  <si>
    <t>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Color de la fuente de luz 730 blanco cálido Fuente de luz reemplazable No Controlador incluido Si Tipo de cubierta/lente óptico Óptica de microlente de policarbonato Interfaz de control DALI Conexión Cables y guías otantes Cable Cable de 1,5 m sin enchufe Clase de protección IEC Clase de seguridad I</t>
  </si>
  <si>
    <t>Lámparas LED TrueForce ofrecen una solución LED sencilla con una recuperación rápida para reemplazar las lámparas HID en aplicaciones post-top. Estas lámparas aportan los beneficios de la eficiencia energética y la vida útil prolongada de la tecnología LED. Características: Solución de tensión de red directa: 110-277 V Vida útil prolongada de 50 000 horas Gran producción de flujo luminoso, encendido instantáneo, sin centelleo, tamaño de lámpara y distribución de la iluminación correctos para una renovación directa Protección contra sobretensión y OTP (protección contra exceso de temperatura) Dimensiones: 84mm x 195mm</t>
  </si>
  <si>
    <t>Alumbrado urbano para parques y/o jardines, con estilo y a la vez clásico Características: Optica: Simétrica 90 x 90 Solución de tensión de red directa: 110-277 V Vida útil prolongada de 50 000 horas Temperatura Color: 3000 k Flujo Luminoso Inicial: 4000 lm</t>
  </si>
  <si>
    <t>Bolardo Luminoso para caminos o senderos, proporciona un bajo deslumbramiento combinada con tecnología LED de bajo consumo. Esta pilona tiene una gran uniformidad lumínica y resistente bronce arquitectónico. Características:  Color Neutral Distribución Simétrica Voltage 120-277 VAC Material Bronce Lumen 2508 Eficacia 97 LPW Montaje: El ensamblaje de la base consta de una plataforma de fundición a presión. El ensamblaje está asegurado y nivelado al montaje. base con cuatro (4) 3/8"-16 X 12" X 2.9" (M10x 1,5 x 30,5 cm x 7,5 cm) pernos de anclaje en un círculo de pernos de 5-3/4" (14,6 cm). Plantilla de montaje y pernos de anclaje incluidos.</t>
  </si>
  <si>
    <t>El panel es una solución de LED económica que proporciona iluminación confiable y calificada en áreas de trabajo en una larga duración, que crea un entorno de oficina más brillante y más saludable. Información general Initial luminous flux (system flux) 4000 lm Tolerancia del flujo luminoso +/-10% Eficacia de la luminaria LED inicial 111 lm/W Temperatura de color correlacionada inic. 4000 K Init. Color Rendering Index ≥80 Potencia de entrada inicial 36 W Tolerancia del consumo de energía +/-10%</t>
  </si>
  <si>
    <t>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Índice de reproducción cromática &gt;80</t>
  </si>
  <si>
    <t>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de reproducción cromática &gt;80</t>
  </si>
  <si>
    <t xml:space="preserve">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Índice de reproducción cromática &gt;80 </t>
  </si>
  <si>
    <t>Alumbrado público solar integrado con batería de fosfato de ferro y litio, panel solar y cargador integrados en la luminaria. Aluminio fundido de presión para solidez y una larga vida útil. Brazo de montaje en poste especialmente diseñado que permite diferentes ángulos de inclinación así como el montaje superior y lateral en poste. Características: Alta eficacia lumínica de 175 lm/Watt para maximizar el rendimiento de la batería Batería de fosfato de hierro de litio reemplazable para una vida útil larga y operaciones sin problemas. Controlador de carga MPPT para una máxima eficiencia Carcasa de aluminio fundido de presión para una buena solidez y excelente disipación del calor. Brazo de montaje en poste especialmente diseñado con ángulos de inclinación ajustable de 0 a 15 grados, que también se puede utilizar en posiciones de montaje lateral y superiores en postes Perfil de regulación de iluminación establecido de fábrica, junto con sensor PIR para maximizar el tiempo de ejecución. Característica de autodiagnóstico junto con indicadores LED de carga, descarga y límite de la batería</t>
  </si>
  <si>
    <t>Alumbrado público solar integrado con batería de fosfato de ferro y litio, panel solar y cargador integrados en la luminaria. Aluminio fundido de presión para solidez y una larga vida útil. Brazo de montaje en poste especialmente diseñado que permite diferentes ángulos de inclinación así como el montaje superior y lateral en poste. Características: lta eficacia lumínica de 175 lm/Watt para maximizar el rendimiento de la batería Batería de fosfato de hierro de litio reemplazable para una vida útil larga y operaciones sin problemas. Controlador de carga MPPT para una máxima eficiencia Carcasa de aluminio fundido de presión para una buena solidez y excelente disipación del calor. Brazo de montaje en poste especialmente diseñado con ángulos de inclinación ajustable de 0 a 15 grados, que también se puede utilizar en posiciones de montaje lateral y superiores en postes Perfil de regulación de iluminación establecido de fábrica, junto con sensor PIR para maximizar el tiempo de ejecución. Característica de autodiagnóstico junto con indicadores LED de carga, descarga y límite de la batería</t>
  </si>
  <si>
    <t>ESPECIFICACIONES TÉCNICAS: CaO (Total), % ASTM C-25/NTC 5059 90,0 Min. CaO (Disponible), % NTC 1398 87,0 Min. MgO, % FRX 1,0 Max. SiO2, % FRX 2,0 Max. Fe2O3 + Al2O3, % FRX 0,7 Max Insolubles en HCl, % NTC 1838 3,5 Max PPC, % CS744 LECO 6,5 Max</t>
  </si>
  <si>
    <t xml:space="preserve">Se homologa por el código 13820 Kit Solar Syl-Street Gel 60W    </t>
  </si>
  <si>
    <t xml:space="preserve">Se homologa con código 13821 Kit Solar Syl-Street Gel 60W    </t>
  </si>
  <si>
    <t xml:space="preserve">Se homologa con código 13822 Kit Solar Syl-Street Gel 90W. DATOS LUMINARIA DATOS PANEL DATOS BATERIA: Temperatura de color 4000K (NW) Cantidad de Paneles 2 Cantidad de Baterias 2 Flujo luminoso inicial 12240 lm Potencia máxima paneles 100W Tipo batería Acid Gel+Separador AGM+Caja ABSReproducción de color (IRC) ≥70 Tensión max. de salida unit 18.3V Capacidad 100Ah Vida útil LED 100000 h * Corriente max. Unit 5.46A Tensión nominal 12VDC Eficacia Luminaria 136 lm/W Corriente de corto circuito unit5.79A Ciclos de funcionamiento 1000 ciclos+DOD 50% Potencia Luminaria 90 W No de Celdas 36(4X9) Vida útil estimada 3 años,     </t>
  </si>
  <si>
    <t>ESPECIFICACIONES: MATERIAL: ALAMBRE DE ACERO GALVANIZADO CALIBRE: 10 (3.4mm) HUECO: 2"</t>
  </si>
  <si>
    <t>ESPECIFICACIONES: MATERIAL: ACERO GALVANIZADO CALIBRE: 2.5mm DIAMETRO: 2" LONGITUD: 6m</t>
  </si>
  <si>
    <t>ESPECIFICACIONES: MATERIAL: ACERO GALVANIZADO CALIBRE: 2.5mm DIAMETRO: 3" LONGITUD: 6m</t>
  </si>
  <si>
    <t>Juego Lúdico Diabolo Baby J38702, Diseñado para niños de 0.5 a 6 años de una altura máxima de 1 mt. Altura: 2.48m Largo: 2.15m Ancho: 2.12m. Elementos Constituyentes: Plataforma Al:0.6m Tobogan Al: 0.6m Pasarela de conexión de 3" con valla de madera Escalones de Acceso para Bebés Instalación Se requiere un área de 5.48m x 5.15m Dado de 14 mt2 de 0.6m de profundidad Dado de 7.5m2 de 1m de profundidad Certificado norma EN 1176</t>
  </si>
  <si>
    <t>(suministro + instalacion)</t>
  </si>
  <si>
    <t>Juego Lúdico Diabolo J3836, Diseñado para niños de 2 a 12 años de una altura máxima de 1.8 mt. Altura: 4.28m Largo: 2.78m Ancho: 2.94m. Elementos Constituyentes: Torre Al: 1.17m Escalera Intermedia Plataforma Al:0.6m Escalera Red Trepa Poste  Escalera de Barras Pared Trepa Asiento Panel para contar Instalación Se requiere un área de 6m x 7.78m Dado de 5.5 mt2 de 0.6m de profundidad Dado de 8.5m2 de 1.17m de profundidad Dado de 12.5m2 de 1.8m de profundidad Certificado norma EN 1176</t>
  </si>
  <si>
    <t>Juego Diabolo J3711, Diseñado para niños de 0.5 a 6 años de una altura máxima de 1 mt.  Altura: 2.48m Largo: 3.22m Ancho: 2.12m.  Elementos Constituyentes: Plataforma Al:0.6m  Escalera de Acceso para bebes Tobogán Al 0.6m Techo Carril de color Torre Casa de paneles altos Panel ludico musical Instalación Se requiere un área de 5.48mt2 x 6.25mt2 Dado de 18mt2 de 0.6m de profundidad Dado de 7.5m2 de 1m de profundidad Certificado norma EN 1176</t>
  </si>
  <si>
    <t>Juego Diabolo J38106, Diseñado para niños de 3 a 12 años de una altura máxima de 2.6 mt. Altura: 4.63m Largo: 3.51m Ancho: 3.2m. Elementos Constituyentes: Plataforma Rectangular Techo Pared de Trepa Escalera Cocotero Escalera de cuerda Plataforma Al: 1,17m Tobogán Escalera Inclinada Panel para contar Instalación Se requiere un área de 6.85mt2 x 7.96mt2 Dado de 4mt2 de 1m de profundidad Dado de 10.5m2 de 1.17m de profundidad Dado de 10mt2 de 1.37m de profundidad Dado de 5.5mt2 de 2m de profundidad Dado de 17.5mt2 de 2.6m de profundidad Certificado norma EN 1176</t>
  </si>
  <si>
    <t>(SUMINISTRO + INSTALACION)</t>
  </si>
  <si>
    <t>Juego Diabolo J38108, Diseñado para niños de 3 a 12 años de una altura máxima de 2.6 mt. Altura: 8.26m Largo: 4.07m Ancho: 2.7m. Elementos Constituyentes: Plataforma Rectangular Tobogán Escalerilla curvada Peldaños Flotantes Red de Trepa Curvada Puente Inclinado Plataforma Rectangular Tobogán Speed Pared de Trepa Instalación Se requiere un área de 7.16mt2 x 12.5mt2  Dado de 2.5mt2 de 0.6m de profundidad Dado de 7.5m2 de 1m de profundidad Dado de 20.5mt2 de 1.37m de profundidad Dado de 6.5mt2 de 2.1m de profundidad Dado de 16mt2 de 2.5m de profundidad Dado de 16.5mt2 de 2.6m de profundidad Certificado norma EN 1176</t>
  </si>
  <si>
    <t>Juego Diabolo J38129, Diseñado para niños de 3 a 12 años de una altura máxima de 1.17 mt. Altura: 5.87m Largo: 3.66m Ancho: 2.58m. Elementos Constituyentes: Tobogán Al: 1.17m Escalera Intermedia Escalera Tobogán Al: 0.6m Superficie Inclinada Panel de Flores Panel de Juego Instalación Se requiere un área de 9.37mt2 x 7.16mt2 Dado de 9mt2 de 0.6m de profundidad Dado de 17.5m2 de 1m de profundidad Dado de 16mt2 de 1.17m de profundidad Certificado norma EN 1176</t>
  </si>
  <si>
    <t>Juego Diabolo J3873, Diseñado para niños de 2 a 12 años de una altura máxima de 1.8 mt. Altura: 6.18m Largo: 3.58m Ancho: 2.94m. Elementos Constituyentes: Tobogán Al: 1.17m  plataforma Al: 0.6m Escalera Pasarela Escalera Intermedia Tobogán Al: 0.6m Panel para contar Torre Al 1.17m Red de Trepa  Instalación Se requiere un área de 6.77mt2 x 9.97mt2 Dado de 5mt2 de 0.6m de profundidad Dado de 10m2 de 1m de profundidad Dado de 17mt2 de 1.17m de profundidad Dado de 12mt2 de 1.8m de profundidad Certificado norma EN 1176</t>
  </si>
  <si>
    <t>Juego Diabolo J5600, Diseñado para niños de 3 a 12 años de una altura máxima de 2.37mt. Altura: 6.85m Largo: 3.86m Ancho: 5.2m. Elementos Constituyentes: Escalera de cuerdas Interconexión Visor Pirata Panel de Reloj Plataforma Al: 2.37m Tobogán Al 2.37m Panel de Juego Cabaña empalizada 2 Asientos Suspendidos Instalación Se requiere un área de 10.58mt2 x 6.66mt2 Dado de 6mt2 de 0.6m de profundidad Dado de 4m2 de 1m de profundidad Dado de 6.5mt2 de 1.5m de profundidad Dado de 12mt2 de 1.77m de profundidad Dado de 8.5mt2 de 1.95m de profundidad Dado de 10mt2 de 2.37m de profundidad Certificado norma EN 1176</t>
  </si>
  <si>
    <t>Juego Kanope J56100, Diseñado para niños de 3 a 12 años de una altura máxima de 2.56mt. Altura: 7.03m Largo: 6.31m Ancho: 6.86m. Elementos Constituyentes: Torre 6m / 5 Balcones Muro de Escalda Al 1.37m Tubo de Bomberos Visor Pirata Tobogán Al 2.37m Tobogá Polietileno Al 4.17m Instalación Se requiere un área de 10.58mt2 x 9.03mt2 Dado de 13.5mt2 de 0.6m de profundidad Dado de 18.5m2 de 1m de profundidad Dado de 6.5mt2 de 1.37m de profundidad Dado de 11.5mt2 de 2.37m de profundidad Dado de 11.5mt2 de 2.56m de profundidad Certificado norma EN 1176</t>
  </si>
  <si>
    <t>Juego Biibox J45417, Diseñado para niños de 3 a 12 años de una altura máxima de 2.9mt. Altura: 17.56m Largo: 13.54m Ancho: 4.36m. Elementos Constituyentes: Teleférico Plataforma Compacta 3 postes Al: 1.17m Asiento y Mesa Pasarela Recta Plataforma Inoxidable Al: 1,37m Tobogán Inoxidable Al: 1.37m Pasarela Pequeño paso Plataforma Aluminio - 4 postes Al.: 1,37 m Túnel Sacacorchos Al: 1.37 / 1.77m Rodadero deslizante Al: 1.37m Trepa mariposa Plataforma Inox - 3 postes Al.: 1,77 m Girsocopio Cruce Balcón Al: 1,95 m Tobogán turbo Al.: 1,95 m Instalacion Se requiere un área de 21.02mt2 x 16.1mt2 Dado de 18.5mt2 de 0.6m de profundidad Dado de 7m2 de 0.7m de profundidad Dado de 8.5m2 de 1m de profundidad Dado de 7mt2 de 1.17m de profundidad Dado de 36mt2 de 1m de profundidad Dado de 18mt2 de 1.37m de profundidad Dado de 14.5mt2 de 1.5m de profundidad Dado de 9.5mt2 de 1.7m de profundidad Dado de 12.5mt2 de 1.95m de profundidad Dado de 20mt2 de 2.1m de profundidad Dado de 24mt2 de 2.9m de profundidad Certificado norma EN 1176</t>
  </si>
  <si>
    <t>Juego Ixo J2584, Diseñado para niños de 6 a 11 años de una altura máxima de 2.9mt. Altura: 5.72m Largo: 3.08m Ancho: 3m. Elementos Constituyentes: Torre delta Red inclinada delta Tobogán rápido Donut horizontal Muro de escalada Instalación Se requiere un área de 6.4mt2 x 9.43mt2 Dado de 2mt2 de 0.6m de profundidad Dado de 18m2 de 1.95m de profundidad Dado de 28m2 de 2.97m de profundidad Certificado norma EN 1176</t>
  </si>
  <si>
    <t>Juego El mundo Vertical J48303, Diseñado para niños de 6 a 14 años de una altura máxima de 2.9mt. Altura: 5.65m Largo: 4.01m Ancho: 4.29m. Elementos Constituyentes: El rombo Gran T Vertical Poste tematización Medieval Tubo de escalada Instalación Se requiere un área de 10.44mt2 x 8.98mt2 Dado de 72mt2 de 2.9m de profundidad Certificado norma EN 1176</t>
  </si>
  <si>
    <t>Juego Buglo 7115, Diseñado para niños de 1 a 8 años. Información del Producto: Dimensiones 445 x 256 cm Zona de seguridad 795 x 556 cm Área de Seguridad 34,09 m² Altura Total: 281 cm Altura Caída Libre 90 cm Número de usuarios 21 Certificación El producto cumple con PN-EN 1176-1: 2017-12 Elementos Constituyentes: Toboganes de acero inoxidable AISI304. Placa con un espesor de 2 mm en forma de la técnica CNC. Placas laterales de polietileno HDPE con un espesor 15 mm, la más alta calidad, completamente resistente a la humedad y los rayos ultravioleta. Toboganes para niños pequeños fabricados en material poliéster. Platos Laterales de polietileno HDPE 15 mm de espesor, el más alto calidad, completamente resistente a la humedad y a los rayos UV. Placas de pared de colores polietileno de tres capas HDPE de 15 mm, de primera calidad, completamente resistente a la humedad y a los rayos UV. Placas de muros y plataformas hecho de material HPL coloreado 13 mm de espesor (negro Tablero HPL de 8 mm de espesor), la más alta calidad, completamente resistente a la humedad y ultravioleta.</t>
  </si>
  <si>
    <t>Juego Buglo 1715, Diseñado para niños de 1 a 8 años. Información del Producto: Dimensiones 672 x 394 cm Zona de seguridad 1042 x 734 cm Área de Seguridad 54.3 m² Altura Total: 422 cm Altura Caída Libre 210 cm Número de usuarios 23 Certificación El producto cumple con PN-EN 1176-1: 2017-12 Elementos Constituyentes: - 2 techos - 1 x tobogán abierto de polietileno - 1 x tobogán de tubo de polietileno - 1 cruce de puente - 1 x entrada de escalera</t>
  </si>
  <si>
    <t>Juego Dino Buglo 8513, Diseñado para niños de 3 a 12 años. Información del Producto: Dimensiones 522 x 345 cm Zona de seguridad 1042 x 734 cm Área de Seguridad 54.3 m² Altura Total: 422 cm Altura Caída Libre 210 cm Número de usuarios 23 Certificación El producto cumple con PN-EN 1176-1: 2017-12 Elementos Constituyentes: - 2 techos - 1 x tobogán abierto de polietileno - 1 x tobogán de tubo de polietileno - 1 cruce de puente - 1 x entrada de escalera</t>
  </si>
  <si>
    <t>Juego Muelle Buglo 5033, Diseñado para niños de 1 a 12 años. Información del Producto: Dimensiones 88 x 248 cm Zona de seguridad 288 x 448 cm Área de Seguridad 11.96 m² Altura Total: 116 cm Altura Caída Libre 70 cm Número de usuarios 8 Certificación El producto cumple con PN-EN 1176-1: 2017-12 Elementos Constituyentes: PLACAS DE PARED DE COLORES TRES CAPAS POLIETILENO HDPE 15 MM DE GROSOR Muelles basculantes de acero para muelles. Diámetro del resorte es de 200 mm y el diámetro la varilla de la que está hecho es de 20mm Primaveras y las fijaciones galvanizadas y recubiertos con poliéster, pinturas resistentes en UV con homologación QUALICOAT. ELEMENTOS ESTRUCTURALES FABRICADO EN ACERO NEGRO S235JR GALVANIZADO POLVO Y PINTADO PLACAS DE PAREDES Y PLATAFORMAS DE COLORES PLÁSTICOS HPL GROSOR 13 MM</t>
  </si>
  <si>
    <t>Juego Tobogán Doble Buglo 1217, Diseñado para niños de 3 a 12 años. Información del Producto: Dimensiones 652 x 699 cm Zona de seguridad 1007 x 1101 cm Área de Seguridad 74.61 m² Altura Total: 524 cm Altura Caída Libre 240 cm Número de usuarios 13 Certificación El producto cumple con PN-EN 1176-1: 2017-12 Elementos Constituyentes: - 2 x tobogán abierto - 2 toboganes de tubo - 1 torre - 1 muro de escalada - 1 malla</t>
  </si>
  <si>
    <t xml:space="preserve"> Punto ecológico de seguridad para exteriores 3 x 180 L Formado por un pedestal de seguridad anclado al piso con tornillos antirrobo y liberación de canecas mediante llave especial y por 3 contenedores de 180 litros (47 gal) de capacidad fabricadas en polietileno inyectado de alta densidad HDPE estabilizado contra la radiación U.V. y exentos de cadmio reuniendo las mejores condiciones de fluidez y alta resistencia al golpe y rotura además de a lixiviados, percolados o agentes externos.  - Diseñado para la recolección y separación de residuos en espacios exteriores con alta demanda. - Puntos ecológicos de gran capacidad que reduce tiempos de vaciado continuo. Cada caneca cuenta con 2 ruedas de caucho silenciosas y una tapa ergonómica ligeramente abombada que evita la retención de aguas de lluvias y de lavado.</t>
  </si>
  <si>
    <t>TABLERO RECTANGULAR DE 32.5CM  X 23CM X 6CM CON UNA CURVATURA DE 1CM EN LA PARTE MAS ANCHA Material: POLIETILENO DE MEDIA DENSIDAD EN POLVO Acabados: COLOR GRIS ENTORNO: TODAS LAS ARISTAS SE ENCUENTRAN REDONDEADAS Descripción: -DOS PROTUBERANCIAS DE 12 MM X 12MM PARA SU ENSAMBLE -UN HUECO CENTRAL DE 2” -DOS ORIFICIOS DE 13 MM EQUIDISTANTES DE SU CENTRO A 36CM PARA EL ENSAMBLE DE LAS ANTERIORES PROTUBERANCIAS -12 INSERTOS DE 6 MM PARA LA FIJACION DE LAS LAMINAS IMPRESAS DE LAS CARAS FRONTALES -2 INSERTOS EN EL COSTADO EQUIDISTANTES DE SU CENTRO A 76 MM UNO DEL OTRO PARA LOGRAR UNIR ENTRE SI LOS TABLEROS PESO: + O – 1.400 GRAMOS</t>
  </si>
  <si>
    <t>TABLERO RECTANGULAR DE 32.5CM  X 86CM X 6CM CON UNA CURVATURA DE 1CM EN LA PARTE MAS ANCHA Material: POLIETILENO DE MEDIA DENSIDAD EN POLVO Acabados: COLOR GRIS ENTORNO: TODAS LAS ARISTAS SE ENCUENTRAN REDONDEADAS Descripción: -2 agujeros de 13 mm para alojar las protuberancias de tablero pequeño - Un hueco central de 2” - Un hueco en la parte superior de 1”1/8 para guiar el poste interno -  10 insertos de 6 mm en cada una de las caras frontales para fijar las láminas impresas (total 20 insertos) - Dos insertos en la parte inferior del tablero equidistantes de su centro a 76 mm uno del otro para lograr unir los tableros - Dos cavidades rectangulares en cada una de las caras del tablero para guiar y fijar internamente el poste. PESO: 4 KG Aproximadamente</t>
  </si>
  <si>
    <t>El GIMNASIO CROSSFIT MODULAR-A es un sistema modular que permite adaptarse a diferentes configuraciones de estructuras de acuerdo al espacio, proporcionando la realización de variados ejercicios de Equilibrio, Coordinación, fuerza, Flexibilidad, Agilidad, potencia y resistencia. Es diseñado y construido teniendo en cuenta las normas vigentes en cuanto a la seguridad en los usuarios y el control de calidad de los materiales de manufactura. • Estructura principal (parales) • Pasamanos • Escalera • Paralelas • Anillos • Agarres Ejercicios de suspensión MATERIALES • Tubo Estructural negro Ø 4" e=2.54 mm. • Acoples entre perfiles módulo en acero fundido • Tubo Estructural negro Ø 1 " e=3 mm • Tornilleria bristol 3/8" • Anillos en acero, ensambles maquinados y Cadena eslabonada en acero • Remate de parales para protección a intemperie con módulo en polipropileno inyectado • Soldadura tipo MIG ER70S - 6 - 0,8 mm • Pintura en polvo electrostática de acabo poliéster para exteriores • Trabarrosca químico</t>
  </si>
  <si>
    <t>El GIMNASIO CROSSFIT MODULAR-A es un sistema modular que permite adaptarse a diferentes configuraciones de estructuras de acuerdo al espacio, proporcionando la realización de variados ejercicios de Equilibrio, Coordinación, fuerza, Flexibilidad, Agilidad, potencia y resistencia. Es diseñado y construido teniendo en cuenta las normas vigentes en cuanto a la seguridad en los usuarios y el control de calidad de los materiales de manufactura. • Estructura principal (parales) • Pasamanos • Red • Anillos • Pasamanos Zig-Zag • Barra 1.3 Mt. • Barra 2.5 Mt. • Barra de 1.8 Mt. • Cuerda de Escalada • Dominadas Abiertas MATERIALES • Tubo Estructural negro Ø 4" e=2.54 mm. • Acoples entre perfiles módulo en acero fundido • Tubo Estructural negro Ø 1 " e=3 mm • Tornilleria bristol 3/8" • Red fabricada en cuerda trenzada recubierta de poliéster de alta tenacidad, reforzada con cables de acero interiores ensambles máquinados y nodos inyectados en polipropileno</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</si>
  <si>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</si>
  <si>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</si>
  <si>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 Aplicaciones • Aeropuerto • Puerto y Patio de Contenedores</t>
  </si>
  <si>
    <t xml:space="preserve">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 </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</si>
  <si>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</si>
  <si>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</si>
  <si>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t>
  </si>
  <si>
    <t>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t>
  </si>
  <si>
    <t>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t>
  </si>
  <si>
    <t>Stonco LED Slim flood cuenta con diseño moderno y discreto, versátil y elegante con seis tamaños diferentes, Slim flood proporciona flexibilidad de aplicación para suelo, pared o poste. Ideal para iluminación de letreros, fachadas de edificios, iluminación de seguridad, y aplicaciones de iluminación de propósito general. El discreto diseño de perfil bajo no interferirá con los diseños de paisaje.</t>
  </si>
  <si>
    <t>Proyector Essential BVP150 • Reemplazo ideal para los proyectores halógenos convencionales con importantes ahorros de energía • Diseño resistente para un luminario de diseño y sensación únicos • Calidad confiable y declaración de garantía de la marca de funcionamiento sin dificultades para aplicaciones de exterior</t>
  </si>
  <si>
    <t>Essential SmartBright G3 • Idea de reemplazo para proyectores convencionales • Producto seguro y calidad confiable Características: • 3 CCT: 3,000 K, 4,000 K and 6,500 K • Power: 10 W, 20 W, 30 W, 50 W and 70 W</t>
  </si>
  <si>
    <t>Essential SmartBright G3 • Idea de reemplazo para proyectores convencionales • Producto seguro y calidad confiable Características: • 3 CCT: 3,000 K, 4,000 K and 6,500 K • Power: 10 W, 20 W, 30 W, 50 W and 70 W • more than 85 lm/w efficacy</t>
  </si>
  <si>
    <t>Estructural HR 100 mm X 100 mm cal 2,5mm y HR 100*50 mm – PERSIANAS: Madera WPC color chocolate – Flanches y zócalos: Acero Inoxidable cal.20 – Puerta Principal plegable con cuatro divisiones en platinas Cold Rolled, varilla de 1/2 y perfil 100mm*40mm pintura electrostática, cerradura de seguridad - Vidrio laminado 5+5 mm y marco en aluminio y/o acero – Rejilla ventilación: lamina microperforada – Canales y soscos: Lámina galvanizada calibre 18 – Cubierta: Policarbonato Alveolar. Ver ficha tecni</t>
  </si>
  <si>
    <t>Creación a solicitud de STC - Memorando No. 20194100597263.</t>
  </si>
  <si>
    <t xml:space="preserve">Juego parales para tenis (2 unidades) altura total 150 cm. En tubo 3″ aguas negras altura superficie 100 cm. Camisas en tubo 3″ unidades (2). Trinquete para templar guaya unidades (1). Rodajas montadas sobre balineras unidades (2). Tubos pasantes de guaya 1/4″ unidades (2). Tapones para camisas unidades (2).                                                                                                               Para mayo de 2021 se realizó estudio del mercado y ninguna cotización coincide con la especificación del insumo 103743 que esta contenido en el APU 14301, por lo que no pudo ser actualizado. Se creo entonces este insumo 012287 que esta contenido en el APU 20601.                                                                                                                    </t>
  </si>
  <si>
    <t>Estructura en tubo de 1-1/2 x 1-1/2 para instalación de Panelex. SUMINISTRO.                                                                                                     VER CONTRATO CONSULTORIA CENTRO DEPORTIVO,</t>
  </si>
  <si>
    <t>CONTRATO CONSULTORÍA N° 221. OBJETO: ESTUDIOS Y DISEÑOS ARQUITECTÓNICOS, DE INGENIERÍA Y COMPLEMENTARIOS, CEFE LAS COMETAS SECRETARIA DISTRITAL DE CULTURA.                                           Suministro, transporte e instalación de Cámara tipo bala uso exterior</t>
  </si>
  <si>
    <t>CEFE COMETAS</t>
  </si>
  <si>
    <t xml:space="preserve">Filtro de arena 60" / 1500 mm conexion lateral </t>
  </si>
  <si>
    <t xml:space="preserve">DÁMPER DE CONTROL DE AIRE CON MECANISMO MANUAL (DCM-02) (8"x6")   </t>
  </si>
  <si>
    <t xml:space="preserve">DÁMPER DE CONTROL DE AIRE CON MECANISMO MANUAL (DCM-04) (10"x8")   </t>
  </si>
  <si>
    <t xml:space="preserve">     DÁMPER DE CONTROL DE AIRE CON MECANISMO MANUAL (DCM-05)  (10"x10")Suministro    </t>
  </si>
  <si>
    <t>Anemómetro Termómetro Digital                                                                                                                                                                                                               VER CONTRATO CONSULTORIA CENTRO DEPORTIVO, RECREATIVO Y CULTURAL – CDRC COMETAS (Especificaciones Técnicas)</t>
  </si>
  <si>
    <t>Multímetro De Pinzas Digitales Meterk 4000                                                                                                                                                  VER CONTRATO CONSULTORIA CENTRO DEPORTIVO, RECREATIVO Y CULTURAL – CDRC COMETAS (Especificaciones Técnicas)</t>
  </si>
  <si>
    <t xml:space="preserve"> CONTRATO CONSULTORÍA N°221 OBJETO: ESTUDIOS Y DISEÑOS ARQUITECTÓNICOS, DE INGENIERÍA Y COMPLEMENTARIOS, CEFE LAS COMETAS. SECRETARIA DISTRITAL DE CULTURA BASE + FUENTE DE ALIMENTACIÓN 24 VAC O 21-30 VDC SMART STRUXURE-Cefe Cometa</t>
  </si>
  <si>
    <t>REJILLA DE RETORNO DE AIRE RRA-01 (6"x6") SUMINISTRO                                                                                                                                VER CONTRATO CONSULTORIA CENTRO DEPORTIVO, RECREATIVO Y CULTURAL – CDRC COMETAS (Especificaciones Técnicas)</t>
  </si>
  <si>
    <t>Rejilla de suministro de aire (42"x6") SUMINISTRO                                                                                                                                VER CONTRATO CONSULTORIA CENTRO DEPORTIVO, RECREATIVO Y CULTURAL – CDRC COMETAS (Especificaciones Técnicas)</t>
  </si>
  <si>
    <t xml:space="preserve">CONTRATO CONSULTORÍA N°221. OBJETO: ESTUDIOS Y DISEÑOS ARQUITECTÓNICOS, DE INGENIERÍA Y COMPLEMENTARIOS, CEFE LAS COMETAS. SECRETARIA DISTRITAL DE CULTURA..                                 Terminal premoldeado para media tensión, de uso exterior. 15kV, calibre 4/0-120mm2             </t>
  </si>
  <si>
    <t xml:space="preserve">CONTRATO CONSULTORÍA N°221. OBJETO: ESTUDIOS Y DISEÑOS ARQUITECTÓNICOS, DE INGENIERÍA Y COMPLEMENTARIOS, CEFE LAS COMETAS. SECRETARIA DISTRITAL DE CULTURA..                                 Terminal premoldeado para media tensión, de uso interior. 15kV, calibre 4/0-120mm2             </t>
  </si>
  <si>
    <t xml:space="preserve">CONTRATO CONSULTORÍA N°221. OBJETO: ESTUDIOS Y DISEÑOS ARQUITECTÓNICOS, DE INGENIERÍA Y COMPLEMENTARIOS, CEFE LAS COMETAS. SECRETARIA DISTRITAL DE CULTURA.                                                 Celda Triplex MT(Entrada-Salida Protección)17.5KV-630A-NormaCTS 506-2+AccesoriosCefe Cometas(Sum)          </t>
  </si>
  <si>
    <t xml:space="preserve">Brazo hidraulico para puerta cefe cometas </t>
  </si>
  <si>
    <t>Altura 0.30 m</t>
  </si>
  <si>
    <t>0</t>
  </si>
  <si>
    <t>transformador trifásico de 500kVA seco clase H 11.400/120/208V, con devanados en CU-CU _x000D_
_x000D_
Incluye rieles, frenos, herrajes, y todos los elementos y accesorios necesarios para su correcto funcionamiento. Incluye pruenas y puesta en marcha.</t>
  </si>
  <si>
    <t>Transporte de sobrantes de excavación mecánica y escombros determinado de acuerdo con viajes de volqueta hasta 28,00 KM. (CIO 2473).</t>
  </si>
  <si>
    <t xml:space="preserve">CONTRATO CONSULTORÍA N° 221. OBJETO: ESTUDIOS Y DISEÑOS ARQUITECTÓNICOS, DE INGENIERÍA Y COMPLEMENTARIOS, CEFE LAS COMETAS SECRETARIA DISTRITAL DE CULTURA.                                                        Caja de empotramiento en plastico  </t>
  </si>
  <si>
    <t>3151702385</t>
  </si>
  <si>
    <t xml:space="preserve">CONTRATO CONSULTORÍA N° 221. OBJETO: ESTUDIOS Y DISEÑOS ARQUITECTÓNICOS, DE INGENIERÍA Y COMPLEMENTARIOS, CEFE LAS COMETAS SECRETARIA DISTRITAL DE CULTURA.                                                  Conector de unión de 2 vías IP 68 </t>
  </si>
  <si>
    <t xml:space="preserve">CONTRATO CONSULTORÍA N° 221. OBJETO: ESTUDIOS Y DISEÑOS ARQUITECTÓNICOS, DE INGENIERÍA Y COMPLEMENTARIOS, CEFE LAS COMETAS SECRETARIA DISTRITAL DE CULTURA.                                                   Llave de apertura  </t>
  </si>
  <si>
    <t xml:space="preserve">BICICLETA ERGO BASIC       spining - MULTIESTACIÓN DE 8 TORRES - BANDA DE TROTE (Treadmill T1x) - SET DE MANCUERNAS RECUBIERTAS - POLEA ALTA ISOLATERAL  - REMO CON APOYO ISOLATERAL ( Diverging  - ELIPTICO (Elliptical E1x-03)    </t>
  </si>
  <si>
    <t>Motor de avance: 4 caballos de fuerza, que se activan desde el primer momento, a diferencia de otros equipos que llegan a ese nivel de potencia solo cuando están en su tope de velocidad. 60hz, 9,2 amperios, trifásico Ac. Sistema de amortiguación: Es de zancada Life Fitness posee un sistema patentado que no tiene ninguna otra marca en el mundo, es el sistema FLEXDECK, que consiste en 8 amortiguadores que hacen el enlace entre el chasis y la plataforma sobre la que se corre, esto genera un benefic</t>
  </si>
  <si>
    <t>TROTADORA OST ACTIVATE SERIES (Caminadora Life Fitness- Activie Series</t>
  </si>
  <si>
    <t>Serie ACTVATE</t>
  </si>
  <si>
    <t>Rutinas rápidas preestablecidas: cuenta con seis tipos de rutinas.</t>
  </si>
  <si>
    <t>ELIPTICA OSX ACTIVATE SERIES (Eliptica Life Fitness- Activie Series)</t>
  </si>
  <si>
    <t>Serie ACTIVATE</t>
  </si>
  <si>
    <t>Información que muestra la consola: Velocidad, tiempo de rutina, tiempo restante, tiempo de enfriamiento, nivel de resistencia, calorías quemadas, calorías promedio, frecuencia cardiaca automática, frecuencia cardiaca promedio, frecuencia cardiaca objetivo (rutinas de cardio), watts de potencia durante la rutina, rpm y distancia recorrida. Cuenta con seis tipos de rutinas: 1. Manual (presiona inicio rápido y comienza a pedalear, el usuario debe incrementar la resistencia a gusto). 2. Quema de gr</t>
  </si>
  <si>
    <t>BICICLETA RECUMBENT OSR ACTIVATE SERIES (Bicicleta Life fitness-Recumb</t>
  </si>
  <si>
    <t>Información que muestra la consola: Velocidad, tiempo de rutina, tiempo restante, tiempo de enfriamiento, nivel de resistencia, calorías quemadas, calorías promedio, frecuencia cardiaca automática, frecuencia cardiaca promedio, frecuencia cardiaca objetivo (rutinas de cardio), watts de potencia durante la rutina, rpm y distancia recorrida. Rutinas rápidas preestablecidas cuenta con seis tipos de rutinas: 1. Manual (presiona inicio rápido y comienza a pedalear, el usuario debe incrementar la resi</t>
  </si>
  <si>
    <t>BICICLETA VERTICAL OSC ACTIVATE SERIES (Bicicleta lite fit-ness uprigh</t>
  </si>
  <si>
    <t>Protectores: carenajes protectores que cubren todo el chasis, esto sumado a la pintura electrostática son una defensa extra contra el sudor. Pintura: Esta es electrostática, este tipo de pintura comúnmente denominado “pintura en polvo”, es una clase de revestimiento presentado en polvo seco que es aplicado como fluido, cuyo principal y más habitual uso, es la creación de un acabado fuerte que resiste más que las pinturas tradicionales, garantizando una mayor protección contra el óxido. Sistema d</t>
  </si>
  <si>
    <t>BICICLETA INDOOR IC4  ACTIVATE SERIES  (IC4 INDOOR CYCLE)</t>
  </si>
  <si>
    <t>Único proveedor Fitness Market diseña y fabrica estos equipos en su planta de Medellín, por lo cual se adaptan perfectamente a cualquier espacio disponible en la sede escogida. Existe la posibilidad de personalizar los colores de la estructura.</t>
  </si>
  <si>
    <t>Serie Precision</t>
  </si>
  <si>
    <t>SOPORTE DOMINADAS Y FONDOS (chin/Dip/Leg Raise(Levantamiento de piernas)) SCDLR</t>
  </si>
  <si>
    <t>SOPORTE DOMINADAS Y FONDOS (chin/Dip/Leg Raise(Levantamiento de pierna</t>
  </si>
  <si>
    <t>linea signature</t>
  </si>
  <si>
    <t>Carga: 1 Torre de Placas de 92 kg (202 lbs) Medidas: Ancho - 102 cm Largo - 150 cm Alto - 145 cm, Tráfico: Pesado, Grupo Muscular: Muslo</t>
  </si>
  <si>
    <t>Línea Óptima</t>
  </si>
  <si>
    <t>El banco multi adjustable bench de atletic series tiene seis angulos diferentes para realizar el ejercicio de press y el asiento acolchado tiene tres posiciones para adaptarse a las necesidades de todos los usuarios Trafico: peso libre Medidas: Largo 133 cm Ancho: 56 cm Alto: 47 cm Peso del Equipo: 39kg (85 lbs) Garantía: Estructura 10 años de garantía limitada, polea, disco de pesas y varillas de guía: 5 años, agarre, rodamientos y cables: 1 año elementos que no se especifican y tapicería 90 dí</t>
  </si>
  <si>
    <t>BANCO MULTIPOSICION (multi adjustable Bench del Hammer strangth) FUERZ</t>
  </si>
  <si>
    <t>Linea Hammer</t>
  </si>
  <si>
    <t>Peso Equipo: 234 kg (515 lb), Medidas: largo - 150 cm Ancho - 87 cm Alto - 140 cm, Columna de pesas: 295 lbs, Tráfico: Pesado</t>
  </si>
  <si>
    <t>FLEXIÓN PIERNA SENTADO (Seated leg curl de hammer strength select) HS-</t>
  </si>
  <si>
    <t>Línea Hammer Select</t>
  </si>
  <si>
    <t>Carga: Peso Libre Medidas: Largo: 130 cm Ancho: 64 cm Alto 94 cm Trafico: Pesado Peso de la Maquina : 45 kg</t>
  </si>
  <si>
    <t xml:space="preserve">Medidas: Largo: 155 cm Ancho: 76 cm Alto 156 cm peso: 95 kg, máxima capacidad por usuario 204kg Trafico: Pesado garantía de 3 años </t>
  </si>
  <si>
    <t>serie scifit</t>
  </si>
  <si>
    <t xml:space="preserve">Medidas: Largo: 173 cm Ancho: 76 cm Alto 122 cm peso: 125 kg, máxima capacidad por usuario 204kg Trafico: Pesado garantía de 3 años </t>
  </si>
  <si>
    <t>Carga: 1 Torre de Placas de 92 kg (202 lb), Medidas: largo - 164 cm Ancho - 100 cm Alto - 145 cm, Tráfico: Pesado, Grupo Muscular: Muslo</t>
  </si>
  <si>
    <t xml:space="preserve">FLEXIÓN PIERNA ACOSTADO OSLC (Leg curl) </t>
  </si>
  <si>
    <t xml:space="preserve">La máquina Chest Press de Hammer Strength Select constituye un elemento imprescindible para progresar en los entrenamientos de fuerza. El brazo ejerce la fuerza tiene 5 posiciones de ajuste para aportar más versatilidad de moviemiento. Peso Equipo: 255 kg (560 lb). Medidas: Largo: 105 cm - Ancho: 145 cm - Alto: 163 cm. Columna de Pesas: 295 lbs. Tráfico: Pesado.  </t>
  </si>
  <si>
    <t xml:space="preserve">Equipo de Fuerza - Ideal para trabajo de la parte central del pecho. </t>
  </si>
  <si>
    <t>HS-CP</t>
  </si>
  <si>
    <t xml:space="preserve">Carga: 1 torre de placas de 92 kg (202 lbs). Medidas: Ancho: 152 cm - Largo: 155 cm - Alto: 145 cm. Tráfico: Pesado. Grupo Muscular: Pecho / Espalda. </t>
  </si>
  <si>
    <t>Equipo de Fuerza - Ideal para trabajo de pecho y espalda</t>
  </si>
  <si>
    <t>Osfly</t>
  </si>
  <si>
    <t>Carga: 190 lb, Medidas: largo - 183 cm Ancho - 91 cm Alto - 163 cm, Tráfico: Pesado, Grupo Muscular: Tren Inferior</t>
  </si>
  <si>
    <t>SIGNATURE GLUTE (GLUTEO) SS-GL</t>
  </si>
  <si>
    <t>Línea Insignia</t>
  </si>
  <si>
    <t>La máquina Shoulder Press de Hammer Strength Select constituye un elemento imprescindible para progresar en los entrenamientos de fuerza. En posición sentada, se pueden ajustar diversos tipos de movimiento y la máquina incorpora diversos agarres para adaptarse a las preferencias individuales. Peso Equipo: 236 kg (520 lb). Medidas: Ancho: 143 cm - Largo: 153 cm - Alto: 163 cm. Columna de Pesas: 295 lbs. Tráfico: Pesado.</t>
  </si>
  <si>
    <t>Equipo de Fuerza - Ideal para trabajo de hombro</t>
  </si>
  <si>
    <t>HS-SP</t>
  </si>
  <si>
    <t xml:space="preserve">CARGA: PESO LIBRE, MEDIDAS: ANCHO 185 CM LARGO 135 CM ALTO 233 CM TRAFICO: PESADO NO INCLUYE DISCOS NI BARRAS </t>
  </si>
  <si>
    <t>LINEA OPTIMA</t>
  </si>
  <si>
    <t xml:space="preserve">Mecanismo de carga muy fácil de usar los cojinetes lineales permiten una sensación agradable durante el entrenamiento la plataforma de polietileno para los pies protege a la máquina de los impactos, la corrosión y el desgaste sillón y respaldo moldeados de alta resistencia Medidas: Largo: 241 cm Ancho: 165 cm Alto 145 cm Trafico: Pesado </t>
  </si>
  <si>
    <t>LINEA HAMMER STRENGHT</t>
  </si>
  <si>
    <t>Carga: 1 Torre de Placas de 64 kg (142 lbs). Medidas: Ancho: 91 cm - Largo: 106 cm - Alto: 146 cm. Tráfico: Pesado. Grupo Muscular: Brazo (Biceps).</t>
  </si>
  <si>
    <t>Equipo de Fuerza - Ideal para trabajo de biceps</t>
  </si>
  <si>
    <t>OSBC</t>
  </si>
  <si>
    <t>Carga: 1 Torre de Placas de 64 kg (142 lbs). Medidas: Ancho: 91 cm - Largo: 107 cm - Alto: 145 cm. Tráfico: Pesado. Grupo Muscular: Brazo (Triceps).</t>
  </si>
  <si>
    <t>Equipo de Fuerza - Ideal para trabajo de triceps</t>
  </si>
  <si>
    <t>OSTE</t>
  </si>
  <si>
    <t>Carga: 1 Torre de Placas de 64 kg (142 lb), Medidas: largo - 168 cm Ancho - 168 cm Alto - 245 cm, Tráfico: Pesado, Grupo Muscular: Muslo</t>
  </si>
  <si>
    <t>ADUCTOR Y ABDUCTOR (Hip Adductor/Hip Abductor) OSHAA</t>
  </si>
  <si>
    <t>Carga: 1 Torre de Placas de 64 kg (142 lbs). Medidas: Ancho: 127 cm - Largo: 99 cm - Alto: 145 cm. Tráfico: Pesado. Grupo Muscular: Abdomen.</t>
  </si>
  <si>
    <t>Equipo de Fuerza - Ideal para trabajo de abdomen</t>
  </si>
  <si>
    <t>OSAB</t>
  </si>
  <si>
    <t>Carga: Placas 275 lb, Medidas: largo - 223 cm Ancho - 100 cm Alto - 199 cm, Tráfico: Pesado, Grupo Muscular: Muslo</t>
  </si>
  <si>
    <t>PRENSA HORIZONTAL (SEATED LEG PRESS MUS 3212)</t>
  </si>
  <si>
    <t>Línea Presicion</t>
  </si>
  <si>
    <t>La máquina constituye un elemento imprescindible para progresar en los entrenamientos de fuerza. Presenta un mecanismo o de inicio con cinco posiciones para personalizar los movimientos según las preferencias del usuario; el respaldo acolchado en la zona lumbar ayuda a que el usuario encuentre la posición correcta según su eje de rotación y dispone de 2 posiciones para los pies antideslizantes. Peso Equipo:255kg(560 lb).Medidas: A:102cm - L: 117cm - H:140cm. Columna Pesas:295lb.Tráfico: Pesado.</t>
  </si>
  <si>
    <t>Equipo de Fuerza - Ideal para trabajo de lumbares</t>
  </si>
  <si>
    <t>HS-BE</t>
  </si>
  <si>
    <t>Carga: Peso Libre Medidas: Largo: 133 cm Ancho: 127 cm Alto 127 cm Trafico: Pesado Peso de la Maquina : 66 kg</t>
  </si>
  <si>
    <t>Línea Hammer Strenght</t>
  </si>
  <si>
    <t>Carga: Peso Libre Medidas: Largo: 130 cm Ancho: 132 cm Alto 147 cm Trafico: Pesado Peso de la Maquina : 90 kg</t>
  </si>
  <si>
    <t>Carga: Peso Libre Medidas: Largo: 150 cm Ancho: 72 cm Alto 108 cm Trafico: Pesado Peso de la Maquina : 61 kg</t>
  </si>
  <si>
    <t>Línea Hammer</t>
  </si>
  <si>
    <t>4 posiciones de ajuste diferentes 10°, 15°, 20°, 25° el asa y las ruedas permiten moverlo fácilmente Medidas: Largo: 163 cm Ancho: 112 cm Alto 81 cm Trafico: Pesado Grupo muscular: Abdomen</t>
  </si>
  <si>
    <t>Línea Signature</t>
  </si>
  <si>
    <t>El Sistema Comercial Multi-Jungle Selva NEW HOIST se puede configurar para satisfacer las necesidades de su instalación y los requisitos de aptitud de sus usuarios. Expande la jungla desde el pod de estación estándar (4) a una estación (9) con las adiciones de la barra de dominadas cruzada (CMJ-OPT-01). El sistema Jungle mantiene a los usuarios interesados ​​al ofrecer la capacidad de trabajar todo su cuerpo y la flexibilidad para definir sus propios ejercicios.</t>
  </si>
  <si>
    <t>MULTIESTACIÓN MJ9 HoiST</t>
  </si>
  <si>
    <t>Línea Hoist</t>
  </si>
  <si>
    <t>Ver imagen con descripción técnica.</t>
  </si>
  <si>
    <t>Linea INSIGNIA</t>
  </si>
  <si>
    <t>REMO CON APOYO ISOLATERAL - Fuerza</t>
  </si>
  <si>
    <t>Presión de cierre 150 psi, vástago y tornillos en laton, sello de caucho</t>
  </si>
  <si>
    <t>SUMINISTRO E INSTALACIÓN ML de Cerramiento Paneles Modulares Acero Alto=1.0 m Ancho=2.5m STC Memorandos 20194100724943 del 12-11-19 y 20194100763013 del 29-11-19.Suministro: Panel de Acero H=1.0m x 2.5m,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</si>
  <si>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Reja 6 mm, panel alambre 4.89 mm+pintura+recubrimientos,10 años Garant</t>
  </si>
  <si>
    <t>SUMINISTRO E INSTALACIÓN ML de Cerramiento Paneles Modulares Acero Alto=1.5 m Ancho=2.5m STC Memorandos 20194100724943 del 12-11-19 y 20194100763013 del 29-11-19.Suministro: Panel de Acero H=1.5m x 2.5m,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</si>
  <si>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SUMINISTRO E INSTALACIÓN ML de Cerramiento Paneles Modulares Acero Alto=2.0 m Ancho=2.5m STC Memorandos 20194100724943 del 12-11-19 y 20194100763013 del 29-11-19.Suministro: Panel de Acero H=2.0m x 2.5m,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</si>
  <si>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SUMINISTRO E INSTALACIÓN ML de Cerramiento Paneles Modulares Acero Alto=2.0 m Ancho=3.0m STC Memorandos 20194100724943 del 12-11-19 y 20194100763013 del 29-11-19.Suministro: Panel de Acero H=2.0m x 3.0m,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</si>
  <si>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SUMINISTRO E INSTALACIÓN ML de Cerramiento Paneles Modulares Acero Alto=2.4 m Ancho=3.0m STC Memorandos 20194100724943 del 12-11-19 y 20194100763013 del 29-11-19.Suministro: Panel de Acero H=2.4m x 3.0m,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</si>
  <si>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SUMINISTRO  Y APLICACIÓN DE  SEÑALIZACIÓN HORIZONTAL  PARA CRUCE DE SENDERO PEATONAL SOBRE VIA (De acuerdo con Figura 3-34 de Mintransporte S/Anexo)Ancho de vía:3.00m ; L=85m.</t>
  </si>
  <si>
    <t>SEGÚN MANUAL DE SEÑALIZACIÓN VIAL DE MINTRANSPORTE. (FIGURA:3-34).</t>
  </si>
  <si>
    <t>SUMINISTRO Y APLICACIÓN DE DEMARCACIÓN PARA VIA CON FLECHA DE FRENTE (para velocidad de operación menor o igual a 60 Km/Hr. Según figura 3-46 de Mintransporte S/Anexo)</t>
  </si>
  <si>
    <t>SEGÚN MANUAL DE SEÑALIZACIÓN VIAL DE MINTRANSPORTE. (FIGURA : 3-46).</t>
  </si>
  <si>
    <t>SEÑAL VERTICAL EN AMBOS SENTIDOS (Para velocidad de operación menor o igual a 50 Km /Hr. Según figura SR-11  Mintransporte S/ anexo).poste en angulo 2x2x1/4" y horizontal de 2x2x1/8". Ht=2.0m+Tablero+0.30m de base con cruceta concreto 3.ooopsi S/Dimensiones tabla adjunta. Tablero en lámina poliester reforzado con fibra de vidrio e=3mm+/-04mm.Grado de reflectividad s/Tabla para la velocidad 50Km/Hr. (Suministro e instalación).</t>
  </si>
  <si>
    <t>SEGÚN MANUAL DE SEÑALIZACIÓN VIAL DE MINTRANSPORTE. (FIGURA:SR-11).</t>
  </si>
  <si>
    <t>SEÑAL VERTICAL TRANSITO EN AMBOS SENTIDOS  (Para velocidad de operación menor o igual a 50 Km /Hr. Según figura SR-39 Mintransporte S/ anexo) poste en angulo 2x2x1/4" y horizontal de 2x2x1/8". Ht=2.0m+ Tablero + 0.30m de base con cruceta concreto 3.ooopsi S/Dimensiones tabla adjunta. Tablero en lámina poliester reforzado con fibra de vidrio e=3mm+/-04mm.Grado de reflectividad s/Tabla para la velocidad 50Km/Hr. (Sumnistro e instalación).</t>
  </si>
  <si>
    <t>SEGÚN MANUAL DE SEÑALIZACIÓN VIAL DE MINTRANSPORTE. (FIGURA: SR-39).</t>
  </si>
  <si>
    <t>SEÑAL VERTICAL DE PARE  (Para velocidad de operación menor o igual a 50 Km /Hr. Según figura SR-01 Mintransporte S/ anexo) poste en angulo 2x2x1/4" y horizontal de 2x2x1/8". Ht=2.0m+Tablero+0.30m de base con cruceta concreto 3.ooopsi S/Dimensiones tabla adjunta. Tablero en lámina poliester reforzado con fibra de vidrio e=3mm+/-04mm.Grado de reflectividad s/Tabla para la velocidad 50Km/Hr. (Suministro e instalación).</t>
  </si>
  <si>
    <t>SEGÚN MANUAL DE SEÑALIZACIÓN VIAL DE  MINTRANSPORTE (FIGURA: SR-01).</t>
  </si>
  <si>
    <t>SEÑAL VERTICAL PROHIBIDO PARQUEAR  (Para velocidad de operación menor o igual a 50 Km /Hr. Según  la figura SR-28 Mintransporte S/ anexo) poste en angulo 2x2x1/4" y horizontal de 2x2x1/8". Ht=2.0m+Tablero+0.30m de base con cruceta concreto 3.ooopsi S/Dimensiones tabla adjunta. Tablero en lámina poliester reforzado con fibra de vidrio e=3mm+/-04mm.Grado de reflectividad s/Tabla para la velocidad 50Km/Hr. (Sumnistro e instalación).</t>
  </si>
  <si>
    <t>SEGÚN MANUAL DE SEÑALIZACIÓN VIAL MINTRANSPORTE (FIGURA:SR-28)</t>
  </si>
  <si>
    <t>CERTIFICACION DE ASCENSORES SHILDREN DE ACCIONAMIENTO ELECTRONICO CON CAPACIDAD PARA 10 PERSONAS O 750 KG Y DOS PARADAS</t>
  </si>
  <si>
    <t>Subanálisis</t>
  </si>
  <si>
    <t>CERTIFICACION DE ASCENSORES SHILDREN DE ACCIONAMIENTO ELECTRONICO CON CAPACIDAD PARA 7 PERSONAS O 1000 KG Y DOS PARADAS</t>
  </si>
  <si>
    <t>sumistro letrero en acrilico sin iluminacion letras de h=1.30</t>
  </si>
  <si>
    <t>Aviso evacuación, en acrílico, impresión digital + acabado laminado mate, tamaño 200 x 100 cm, fijado en pared.</t>
  </si>
  <si>
    <t>Aviso informativo, en acrílico, impresión digital + acabado laminado mate, tamaño 18 x28 cm, fijado en pared.</t>
  </si>
  <si>
    <t>Aviso informativo, en acrílico, impresión digital + acabado laminado mate, tamaño 41 X 15 cm, fijado en pared.</t>
  </si>
  <si>
    <t>Aviso informativo, en acrílico, impresión digital +    acabado     laminado mate, tamaño 130 X 66,20cm,  fijado   en pared.</t>
  </si>
  <si>
    <t>Aviso informativo, en acrílico, impresión digital + acabado laminado mate, tamaño 130 x 50 cm, fijado en pared</t>
  </si>
  <si>
    <t>Aviso informativo, en acrílico, impresión digital + acabado  laminado mate, tamaño 11O x 50 cm, fijado en pared.</t>
  </si>
  <si>
    <t>Aviso informativo, en acrílico, impresión digital + acabado  laminado mate, tamaño 63 x  90 cm, fijado en pared.</t>
  </si>
  <si>
    <t>Aviso informativo, en acrílico, impresión digital + acabado laminado mate, tamaño 130 x 90 cm, fijado en pared.</t>
  </si>
  <si>
    <t>Aviso informativo, en acrílico,  impresión  digital + acabado laminado mate,  tamaño  180  x  90 cm, fijado en pared.</t>
  </si>
  <si>
    <t xml:space="preserve">Vinilo ascensor adhesivo en impresión digital valor por M2 </t>
  </si>
  <si>
    <t>suministro tuberia Novafort D=27"</t>
  </si>
  <si>
    <t>suministro tuberia Novafort D=30"</t>
  </si>
  <si>
    <t xml:space="preserve">Suministro e Instalacion </t>
  </si>
  <si>
    <t xml:space="preserve">Señal tipo valla metalica totem : tablero de 3.00m X 1.00m elaborado en angulo 3/4" y tubo cuadrado. parales y travesaños en tubo galvanizado de 2". incluye impresion digital en alta definicion. A dos caras. </t>
  </si>
  <si>
    <t xml:space="preserve">incluye impresion digital y dados en concreto </t>
  </si>
  <si>
    <t>Rejilla metálica para protección base árbol. Platina 3" (altura rejilla) y espesor 3/16". Diametro interno 40 cm.</t>
  </si>
  <si>
    <t xml:space="preserve">a). las baldosas deben estra de copolimero de polipropileno de alto impacto, con grandes estructuras de soporte abiertas suspendidas para drenaje, y deberan medir menos de 10" x 10" x 1/2" (25cm x 25 cm x 12.5 mm). Las baldosas deben apretar enclavamiento, sin rastro fisico de huecos o crestas, y se produce con 5 puntos inyeccion para evitar ventosas y deformaciones. b). la superficie lisa del azulejo debe tener un pequeño perfil para reducir el deslizamiento y esconde marcas de desgaste y tiene pequeñas hendiduras en la superficie, que amortiguan el ruido y permita que los liquidos de limpieza y los liquidos derramados se evaporen bajo de la loseta, evita asi el crecimiento de moho. </t>
  </si>
  <si>
    <t xml:space="preserve">uso para psitas de patinaje, canchas de baloncesto o multiproposito </t>
  </si>
  <si>
    <t xml:space="preserve">actividad contempla suministro de acero estructural tipo ASTMA572, platina de anclaje, MANLIFT para trabajo seguro en alturas, perforaciones, equipo de soldadura, pintura, mano de obra especializada y todo lo necesario para su correcto funcionamiento.  </t>
  </si>
  <si>
    <t xml:space="preserve">actividad contempla suministro de acero estructural tipo ASTMA572, platina de anclaje,  perforaciones, equipo de soldadura, pintura, mano de obra especializada y todo lo necesario para su correcto funcionamiento.  </t>
  </si>
  <si>
    <t>Desengrase y limpieza de la superficie con super limpiador especializado americano. Pulida y desgaste de imperfecciones de la superficie. Reparación de micro fisuras de hasta 7mm con ACRYLIC CRACK PATCH de SPORT MASTER. Reparación de fisuras de 8mm a 2 cm con COURTFLEX CRACK SEALANT de SPORT MASTER, Auto nivelación de la placa con ACRILYC PATCH BINDER de SPORT MASTER Ideal para nivelar y reparar puntos bajos y depresiones de hasta 1/2 pulgada de profundidad</t>
  </si>
  <si>
    <t>Producto formulado a partir de resinas acrílicas en emulsión para su utilización en combinación con arenas silíceas calibradas, con el fin de sellar y dotar a las superficies a tratar de una textura uniforme, resistente y adherente, óptima para servir de enlace con las capas siguientes de terminación en sistemas de revestimientos multicapa.</t>
  </si>
  <si>
    <t xml:space="preserve">DESCRIPCIÓN DEL PRODUCTO Y BENEFICIOS. FLEXIBLE ACRYLIC RESURFACER DE SPORTMASTER es una emulsión de revestimiento elastomérica 100 % acrílica diseñada para mezclar in situ con arena de sílice. Flexible Acrylic Resurfacer reduce la porosidad de la superficie y permite la aplicación de una superficie de juego de color uniforme y de gran profundidad. Vuelve a texturizar las superficies de juego lisas existentes para promover la aplicación constante de capas sucesivas. </t>
  </si>
  <si>
    <t>TUBERIA CORRUGADA DOBLE PARED / S4</t>
  </si>
  <si>
    <t>nema 1, modulo de comando y fuente 70W, procesador, 16 entradas, 100-227 vac 50-60 Hz</t>
  </si>
  <si>
    <t xml:space="preserve">con baterias recargables </t>
  </si>
  <si>
    <t xml:space="preserve">vacio o gabinetas de 32 y 48 reles no incluye reles </t>
  </si>
  <si>
    <t xml:space="preserve">Con monitoreo de corriente y voltaje 24-277 y 0-10 balastros </t>
  </si>
  <si>
    <t>CHIMENEA EN DUCTO LÁMINA CAL 12 DIAM 26", DAMPERS Y CACHUCHAS, ENSAMBLADOS CON BRIDA, AISLAMIENTO TÉRMICO EN CUARTOS DE EQUIPOS, ESTRUCTURA DE SOPORTE Y PINTURA ELECTROSTÁTICA TÉRMICA</t>
  </si>
  <si>
    <t>SISTEMA INTERCAMBIADOR DE CALOR TIPO TUBULAR FLUJO LINEAL, DOS TANQUES INTERCAMBIADORES DE 1500 GALONES CADA UNO EN LÁMINA ACERO INOXIDABLE DE 1/4"" DE ESPESOR, AISLAMIENTO FIBRA DE VIDRIO 2"", RECUBIERTA EN ACERO INOXIDABLE CALIBRE 24, SERPENTINES, DOS BOMBAS DE RECIRCULACIÓN, INTERCONEXIÓN A CALDERAS, TANQUE DE EQUILIBRIO Y ACCESORIOS DE CONTROL</t>
  </si>
  <si>
    <t>DESCRIPCIÓN: Comprende el suministro, instalación y puesta en funcionamiento de una planta eléctrica para suplencia eléctrica de 8 horas a 440/254 V efectivos a la altura de Bogotá. Potencia Standby La planta suministrará energía en condiciones de falla en el sistema de suministro de energía del sistema normal de la red del operador. MOTOR E INYECCIÓN ELECTRÓNICA, de cuatro (4) carreras por ciclo, de arranque y aceleración prácticamente instantánea, refrigerado por agua y provista de todos los accesorios básicos para su normal funcionamiento. SISTEMA DE LUBRICACIÓN: Forzada, de presión total positiva y constante por medio de una bomba tipo engranajes, sumergida en el cárter. El sistema ha sido diseñado para alcanzar y proteger todas las partes móviles del motor. ARRANQUE AUTOMÁTICO: Arranque y parada automáticos, luz que indica parada automática por alta temperatura de agua de refrigeración, baja presión de aceite, sobre velocidad, sobre arranque y baja nivel del refrigerante; interruptor de 3 posiciones: automático, apagado y manual. GENERADOR: Sincrónico, trifásico, sin escobillas, de un rodamiento, directamente acoplado al motor, ± 2% máxima variación de tensión, auto excitado y auto regulado, con aislamiento clase “H”, Voltaje 440/254. Regulador de voltaje de estado sólido. Refrigerado por auto ventilación axial, Equipado con PMG. CERTIFICACIÓN DE EMISIÓN DE GASES: mínimo tier II. AÑO DE FABRICACIÓN: mínimo 2018. CABINA INSONORA: Que garantice los parámetros establecidos en la resolución 6918 de 2010 Art 7 tabla 2.</t>
  </si>
  <si>
    <t xml:space="preserve">PROYECTO FONTANAR </t>
  </si>
  <si>
    <t>ZLND 080160 A1 BJ3 0E 2G3</t>
  </si>
  <si>
    <t>Fabricados en su totalidad en fibra de cold rolled  C20” terminado en pintura electro estática, puerta en ala con porta candado y celosías de ventilación. Anclados a piso mediante “L” y entre ellos mismo internamente y preaplicacipn en pintura clear para resistencia a la humedad</t>
  </si>
  <si>
    <t>Estructura fabricada totalmente en tubería de acero inoxidable. Tubería de 2” de diámetro en acero inoxidable temple 304 Altura de 2.00 m al nivel del asiento y 2.30 m altura total. Peldaños en lámina de aluminio preformada y con diseño antideslizante Plataforma en lámina de aluminio con diseño antideslizante Silla termoformada en PVC de alto impacto, color con protección UV Parasol de 1.90 m de diámetro, lona impermeable ref Verano ,color a escoger. Estructura y poste diam 1 ½” de 2.00 m de altura en aluminio anodizado natural.</t>
  </si>
  <si>
    <t>Suministro e Instalacion de Cortaviento en Cristal Laminado Templado  Incolor de 10mm PBV Estructura 0.76mm INC</t>
  </si>
  <si>
    <t xml:space="preserve">Se homologa por el código 13817 EL LED Street Light Syl-Street 66-100W . TEMPERATURA 4000K, FLUJOLUMINOSO13500lm,VIDAUTIL100000h,CHIP SMD SAMSUNG, IP66/IK08. Nota 2024: </t>
  </si>
  <si>
    <t>P27486-36</t>
  </si>
  <si>
    <t xml:space="preserve">Se homologa por el código 13823 LED Proyector Sylflood High Wattage 800W 45°. TEMPERATURA DE COLOR 5000K, FLUJO LUMINOSO 84000lm, vida util 100000h, IP66/IK08. Nota 2024:     </t>
  </si>
  <si>
    <t>P27275-36</t>
  </si>
  <si>
    <t xml:space="preserve"> Se homologa por el codigo 13824 LED Proyector Sylflood High Wattage 300W. TEMPERATURA DE COLOR 5000K, FLUJO LUMINOSO 31500lm, vida util 100000h, IP66 / IK08. Nota 2024:</t>
  </si>
  <si>
    <t>P27178-36</t>
  </si>
  <si>
    <t>CAJA DISTRIBUCIÓN / DERIVACIÓN EN POLICARBONATO - 12 USUARIOS MONO O 6 TRIFÁSICO</t>
  </si>
  <si>
    <t>COMPAC</t>
  </si>
  <si>
    <t>Clase de carga D400, incluye rejilla, Long=1000mm, H=270mm, Ancho=200mm, en color natural, (No incluye: excavación, concreto, drenaje, rellenos, tapas o accesorios)</t>
  </si>
  <si>
    <t>Con reja de fundición, PD-150V, Clase de carga D400, Long=1000mm, H=575mm, Ancho=180mm, en color natural, (No incluye: excavación, concreto, drenaje, rellenos, tapas o accesorios).</t>
  </si>
  <si>
    <t>calidad 304 calibre 2,5mm, Dimensiones: 1*0.45m.</t>
  </si>
  <si>
    <t xml:space="preserve">PERSIANA DE DESCARGA TIPO FACHADA CON MALLA PLASTICA 44¨X24 PINTADA VENTILADORES DE EXTRACCION PISCINA DESCARGA DE LOS VENTILADORES DE PISCINA </t>
  </si>
  <si>
    <t>TI TT CAL18, PINTURA ELECTROSTATICA RAL 7035</t>
  </si>
  <si>
    <t>TI TT CAL18 PINTURAELECTROSTATICA RAL 7035 (AE287-CR18)</t>
  </si>
  <si>
    <t>Tanque hidroflo de 300 litros, precio unicamente de suministro.</t>
  </si>
  <si>
    <t>Estructura y bases metálicas reforzadas; tableros mdf 12mm, macillados y pintaros por ambas caras; 8 puntos de apoyo; rodachinas de poliuretano; blanco y forma borde; incluye dos raquetas 6 bolas malla y soportes.</t>
  </si>
  <si>
    <t xml:space="preserve">BRAZO SENCILLO TIPO CODENSA 1.5m DE AVANCE EN TUBO ESTRUCTURAL DE 1" 1/2 CON CAPERUZA DESMONTABLE, GALVANIZADO EN CALIENTE </t>
  </si>
  <si>
    <t>ET204 Norma Codensa</t>
  </si>
  <si>
    <t xml:space="preserve">Dado que el equipo no es de uso común, no es posible conseguirlo en alquiler; se toma valor de compra y se divide por el año y por los dias efectivos de utilización.  </t>
  </si>
  <si>
    <t>MARCA Motocultor Aradora de Tierra Husqvarna Tf338.</t>
  </si>
  <si>
    <t>Carga y mantenimiento para extintor nuevo a base de polvo químico seco modelo 20 libras tipo ABC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</si>
  <si>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Carga y mantenimiento para extintor nuevo a base de polvo químico seco modelo 10 libras tipo ABC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</si>
  <si>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Carga y mantenimiento para extintor a base agua penetrante a presión modelo 2.5 galones tipo A   1. Descarga del 100% de los equipos en el área de mantenimiento.    2. Desmontaje de cada una de las piezas que componen el extintor para su respectivo mantenimiento.    3. Proceso de llenado (H20) y del Agente de Extinción (ADITIVO PENETRANTE AHFFF),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vació.    8. Limpieza general y montaje de la Calcomanía de Recarga.</t>
  </si>
  <si>
    <t>Carga y mantenimiento para extintor nuevo a base de polvo químico seco modelo 10 libras tipo 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</si>
  <si>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Carga y mantenimiento para extintor nuevo a base de polvo químico seco modelo 20 libras tipo 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</si>
  <si>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Carga y mantenimiento para extintor nuevo a base de polvo químico seco modelo 5 libras tipo 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</si>
  <si>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Revision y Mantenimiento para extintor contra incendios a base de agente limpio 123 modelo 9.000 gramos tipo AC incluye:   1. Descarga del 95% de los equipos en el área de mantenimiento.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general y montaje de la Calcomanía de Recarga.    (se recarga cada 5 años y se hace mantenimiento cada año)</t>
  </si>
  <si>
    <t>Revision y Mantenimiento para extintor contra incendios a base de agente limpio 123 modelo 3.700 gramos tipo AC incluye:   1. Descarga del 95% de los equipos en el área de mantenimiento.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general y montaje de la Calcomanía de Recarga.   (se recarga cada 5 años y se hace mantenimiento cada año)</t>
  </si>
  <si>
    <t>Revisión y mantenimiento para extintor contra incendios a base de gas carbónico modelo 20 libras tipo BC incluye:  1. Montaje anillo de servicio del año,   2. Prueba neumatica al vacío y cambio de la empaquetadura.     Extintor Color rojo.  (se recarga cada 5 años y se hace mantenimiento cada año).</t>
  </si>
  <si>
    <t xml:space="preserve">Carga y mantenimiento para extintor contra incendios a base de agente limpio 123 modelo 9.000 gramos tipo AC incluye:  1. Descarga del 95% de los equipos en el área de mantenimiento de INCOLFADEX SAS.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Limpieza general y montaje de la Calcomanía de Recarga. </t>
  </si>
  <si>
    <t xml:space="preserve">Carga y mantenimiento para extintor contra incendios a base de agente limpio 123 modelo 3.700 gramos tipo AC incluye:  1. Descarga del 95% de los equipos en el área de mantenimiento de INCOLFADEX SAS.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Limpieza general y montaje de la Calcomanía de Recarga. </t>
  </si>
  <si>
    <t>Carga y mantenimiento para extintor contra incendios a base de gas carbónico modelo 20 libras tipo BC incluye:  1.Descarga del 100% de los equipos en el área de mantenimiento.   2. Desmontaje de los pasadores y amarre de seguridad para la descarga automática PSI-1   3. Limpieza general, remoción del codo y Montaje de la calcomanía de recarga.    4. Proceso de llenado (CO2) y del Agente de Extinción, en el cilindro.    5. Montaje del anillo de Verificación de Servicio (color ROJO-Redondo).     6. Montaje de la válvula después de su respectivo mantenimiento. (cambio de empaquetadura en   Extintor Color rojo.  (se recarga cada 5 años y se hace mantenimiento cada año).</t>
  </si>
  <si>
    <t>NO ACUMULA HONGOS NI BACTERIAS, NO SE PUDRE, NO SE OXIDA, NO SE CORROE, NO GUARDA NI GENERA OLORES, ES ANTIADHERENTE, ES ANTIDESLIZANTE.</t>
  </si>
  <si>
    <t>30X40X12</t>
  </si>
  <si>
    <t>Rejilla de piso rectangular en acero inoxidable 0,30x0,11 grival o equivalente</t>
  </si>
  <si>
    <t>Baranda en vidrio templado laminado 6+6 mm - h: 1.00 m con pasamanos o remate superior en u en acero inoxidable 304 y perfil inferior en u embebido y/o pernado en concreto SUMINISTRO.</t>
  </si>
  <si>
    <t xml:space="preserve">Marca Dwyer, Modelo RHP-2W10, Precisión 2% de plena escala, Para montaje en pared, Salida 4 a 20 para humedad y temperatura, Alimentación 10 a 35 VDC. </t>
  </si>
  <si>
    <t>Sensor de humedad 0-100% salida de 4-20 mA con display Ref. RHP-2W10 D</t>
  </si>
  <si>
    <t>TANQUE FILTRO ANAERÓBICO OVOIDE 500 L TAPA ACCE. EMPAQUE VERDE. COLEMPAQUES.</t>
  </si>
  <si>
    <t>TANQUE FILTRO ANAERÓBICO OVOIDE 1000 L TAPA ACCE. EMPAQUE VERDE. COLEMPAQUES.</t>
  </si>
  <si>
    <t>TANQUE FILTRO ANAERÓBICO OVOIDE 2000 L TAPA ACCE. EMPAQUE VERDE. COLEMPAQUES.</t>
  </si>
  <si>
    <t>100-240V E27 6500K LUZ BLANCA</t>
  </si>
  <si>
    <t>1008/CW 960W 220-240V 108000 LM</t>
  </si>
  <si>
    <t xml:space="preserve">6500°K LUZ BLANCA MARCA LUMEK CERTIFICADA </t>
  </si>
  <si>
    <t>6500°K</t>
  </si>
  <si>
    <t>CHASIS SOBREPONER</t>
  </si>
  <si>
    <t>P26829-36</t>
  </si>
  <si>
    <t>P23400-33</t>
  </si>
  <si>
    <t>P26568-36</t>
  </si>
  <si>
    <t>P29307-36</t>
  </si>
  <si>
    <t>CHASIS SOBREPONER, DIMERIZABLE</t>
  </si>
  <si>
    <t>P26828-36</t>
  </si>
  <si>
    <t>DIMERIZABLE</t>
  </si>
  <si>
    <t>FUE REEMPLAZADO POR LA REFERENCIA P 29856-36</t>
  </si>
  <si>
    <t>P28371-36</t>
  </si>
  <si>
    <t xml:space="preserve">P23402-33 </t>
  </si>
  <si>
    <t>P23404-19</t>
  </si>
  <si>
    <t>P24358-36</t>
  </si>
  <si>
    <t xml:space="preserve">P27181-36 </t>
  </si>
  <si>
    <t>P37318-36</t>
  </si>
  <si>
    <t>P37319-36</t>
  </si>
  <si>
    <t>P24307.36</t>
  </si>
  <si>
    <t>P26827-36</t>
  </si>
  <si>
    <t>Maderamen deportivo importado, avalado por la FIBA NIVEL 1, IHF,WSF,BWF,NCAA. - Capa superior madera de maple duro Laytite de 25/32”X2-1/4”, certificado MFMA, certificado Smart Woods, DIN 18032 - Durmientes de madera prensada, tipo plywood, calidad APA medida nominal 1” X 3” X 8’ (22mm x 76mm x 2438mm). - Sistema de amortiguación de almohadillas de Uretano 1/2” X 2” X 2” - Barrera de vapor d Polietileno de 6 milésimas de pulgada. - Demarcado y lacado con materiales avalados por FIBA. - Altura total del maderamen instalado 54mm. - Instalado por personal certificado por la compañía fabricante del piso y laca. - El maderamen debe cumplir con las siguientes certificaciones: Certificación THE RAINFOREST ALLIANCE, Certificado de SMART WOOD, CERTIFICADO MFMA, Certificado U.S. Green Building Council, DIN 18032, Part 2, ISO 9001:2008, ISO14001:2004, FIBA NIVEL 1, CERTIFICADO ISSS, CERTIFICADO USSL, 5 AÑOS DE GARANTIA.</t>
  </si>
  <si>
    <t>Piso en madera flotante para superficies deportivas - Baloncesto</t>
  </si>
  <si>
    <t>Piso en Rollo importado Certificado FIVB. - Espesor total 9mm - Capa de desgaste 2.1mm - Peso : 5,4kg/m2 - Ancho del rollo 1,5m - Largo del rollo 20.5m - Propiedades deportivas ASTM F2772 CLASE 3 - ABSORCION DE IMPACTO ≥ 40% - ≤ 45% - Deformacion vertical ≤ 3 mm - Efecto de deslizamineto 80 – 110 - Rebote del balon ≥ 96%.                                                              Pavimento vinílico deportivo de la marca GERFLOR, TARAFLEX SPORT M PERFORMANCE, de 9 mm. de espesor, constituido por un complejo de superficie D-Max+ en vinilo plastificado, calandrado, prensado con superficie gofrada y reforzada por un complejo no tejido de doble malla de fibra de vidrio y asociado a una subcapa CXP-HD de doble densidad (Cellular Xtreme Process) y alta densidad (High Density) de células cerradas. La absorción de impacto según UNE-EN 14808 es de 38%. Cumple la exigencia de la norma UNE-EN 14904 con la categoría P2. Altura rebote de la pelota según UNE-EN 12235 de valor ≥ 90 %. Tiene tratamiento fotorreticulado Protecsol Triple Acción (antisuciedad, antiquemaduras, deslizamiento controlado) aplicado en fábrica. Instalado sobre solera dura, lisa, mediante sistema Eco-Fit flotante. Las juntas deberán ir termosoldadas. Actividad antibacteriana (E. coli – S. aureus – MRSA): Inhibición del crecimiento según ISO 22196 &gt;99%.</t>
  </si>
  <si>
    <t>Suelo Vinílico para gimnasios y centros deportivos</t>
  </si>
  <si>
    <t>PLATAFORMA DE LEVANTAMIENTO DE PESAS: Halterofilia: Deporte que consiste en levantar pesas, llamadas halteras, puesta en dos extremos de una barra de metal. Existen dos ejercicios o pruebas en las competiciones oficiales: “ARRANQUE” y “ENVIÓN”. Etimológicamente la palabra se compone de dos elementos griegos: Halter (haltera) balancines de plomo para gimnasia, y Philos (Philein) amor, amar, inclinación.           1. Plataforma de Competición de 4 mts x 4 mts   2. Suelo de madera de roble - 10 mm 100% roble.   3. Certificado IWF   4. Estructura de acero   5. 5 años de garantía.   6. Levantamiento de pesas competitivo a nivel nacional, internacional y olímpico.</t>
  </si>
  <si>
    <t>Consta de 17 segmentos de aluminio con medidas de 1 metro por 1,5 metros, Espesor: 10 mm, peso: 250 kg. Superficie. antideslizante, muy duradera y fácil de armar. Certificada FIE. Zonas marrones de seguridadde forma opcional.</t>
  </si>
  <si>
    <t>Pista deportiva para esgrima para competencias profesionales</t>
  </si>
  <si>
    <t>PROYECTOR DMPL - P4 960 W (130LM/W IP 66 - IK 10 - 5700°K + SUPRESOR DE PICOS DE TENSIÓN DE 10kV 16°)tornilleria de acero inoxidable y vidrio templado.Diseño modular de 240 watts con driver independiente que permite incrementar a 4 módulos y 960 watts.Modulo de led de 960 watts con 124.800 lúmenes, con temperatura de color de 5700°K +- 300°, IRC &gt; 70. Apertura de lente óptico de 20°x16°.1056 piezas led de tipo SMD con 100.000 horas de vida. Driver eléctrico con voltaje de entrada de 100 - 240 v/ 440v y supresor de picos de 10kV. Factor de potencia mayor al 95% y frecuencia de operación de 47 - 63 Hz. Alertas de disipación de calor que cuentan con autolimpieza. Soporte de lira que permite girar ángulos de inclinación para un ajuste preciso.Garantía de 10 años en todos los componentes del proyector.Grados de protección IP66 e IK09. Certificación NOM-031-ENER2012.   ILUMINACIÓN Copa América 2021.</t>
  </si>
  <si>
    <t>Incl. Transporte Mexico, Nacionalización, Transporte y descargue Campi</t>
  </si>
  <si>
    <t>GB2B0312TPI-1</t>
  </si>
  <si>
    <t>Armadura y acoplamiento: Aluminio inyectado a alta presión EN AC-44300 con bajo contenido en cobre &lt;0,1% (AISI304).      Acabado:   Color bronce RAL 7022.      Cierre:  Vidrio plano templado 4mm.     Fijación:  H01=&gt; Fijación mediante horquilla.  Tornillería exterior:  Acero inoxidable (AISI304).      Estanquidad general:  IP66 (EN 60529).       Grado de protección contra impactos:  IK08 (EN 62262).       Temperatura de funcionamiento:   Ta -40ºC a +50ºC.   Según configuración de la luminaria.         Vida estimada:   L70B50 50.000h a Ta de 25ºC.  Valoraciones de mantenimiento lumínico a TM-21 en base a datos LM-80.        Clase eléctrica:  Clase I      Voltaje de entrada:  100V - 277V / 50Hz - 60Hz   Opcional 240V - 480V    Factor de potencia:   &gt; 0,95.      Distorsión harmónica:  &lt; 15%.        Protección contra sobretensiones:  Protección contra sobretensiones 10kV - 10kA.   Opcional 20kV - 20kA. (ESpecificaciones de Referencia - Euro 8/2/21)</t>
  </si>
  <si>
    <t>Incl. Transporte Origen, Nacionalización, Transporte y descargue Campi</t>
  </si>
  <si>
    <t>En banner de 13 onzas</t>
  </si>
  <si>
    <t>Recubrimiento en PVC - Alambre Cal.12 (2,7 mm)</t>
  </si>
  <si>
    <t>MS-90</t>
  </si>
  <si>
    <t>Suministro e instalación de pista de esgrima  compuesta de una pista conductora compuesta de metal, o algún material con una base que sea conductiva.La pista debe tener una longitud mínima de 4 metros y una anchura mínima de 1,5 metros. La resistencia de la pista, de un extremo al otro, no debe superar los 5 ohmios.Salvo en el sable de esgrima, las pistas conductoras deben conectarse a tierra en el centro de la pista. La pista conductora debe cubrir toda la longitud y el ancho de la pista, incluyendo sus extensiones, para neutralizar los golpes al suelo.Cuando la pista está montada sobre una plataforma, la pista conductora debe cubrir todo el ancho de la plataforma, esta no debe superar los 50 cm de altura y debe ser más ancha que la propia pista en mínimo 25 cm a cada lado. Cada extremo del podio debe estar equipado con una suave pendiente hacia abajo al nivel del suelo. La pista conductora se apoya sobre una base de madera con algún material flexible entre ellos. Debe estar provisto de algún dispositivo que permita mantenerlo bien tensionado.  Las bases de madera están a 12-15 cm sobre el nivel del suelo y sus lados no deben estar inclinados. La pista conductora no deben colocarse nunca directamente sobre un suelo de hormigón armado o baldosas. La pintura utilizada para trazar las líneas en la pista conductora no debe impedir su conductibilidad eléctrica de modo que también se neutraliza un golpe en el punto donde se produce una línea.  Tanto el suministro como la instalacion deben ser avaladas por la federación.</t>
  </si>
  <si>
    <t xml:space="preserve">avalada por la International Wheelchair and Amputee Sports Federation </t>
  </si>
  <si>
    <t>Suministro e instalación de Tatami para competencia de Taekwondo Fabricado en material con una alta tasa de absorción de impacto que cumpla con las regulaciones WT (World Taekwondo Federation), debe ser antideslizamiento y tener un coeficiente de fricción que cumpla con las regulaciones de la WT . El Área de Competencia se compone de un Área de Concurso (color azu) y un Área de Seguridad (color rojo) como se especifica en el Manual Técnico de la competencia correspondiente. El Área de Concurso y el Área de Seguridad deberán tener una superficie plana sin proyecciones que obstruyan, y estarán cubiertas con una alfombra elástica y antideslizante reconocida por WT. Compuesto 100% en E.V.A. (Etileno-Vinilo-Acetato). El Área de Competencia será de forma cuadrada y el tamaño no será menor de 10mx10m ni mayor de 12mx12m. En el centro del Área de Competencia estará el Área de concurso de forma octagonal. El área de concurso medirá aproximadamente 8 m de diámetro y cada lado del octágono tendrá una longitud de aproximadamente 3,3 m. El Área de Competencia también se puede instalar sobre una plataforma a 40-60 cm de altura desde el piso, si es necesario. La Línea Exterior del Área de Seguridad estará inclinada con una pendiente de menos de 30 grados, para la seguridad de los competidores. 3.1.1 Forma octogonal.</t>
  </si>
  <si>
    <t>Producto hecho en caucho 100% natural, no requiere de fijacion al piso ya que es un material antideslizante y movil, Que no genere estática. Características tecnicas:  Caucho 100% natural- Lámina de 50 x 50 cm x 1 cm espesor armable- Lámina lisa o a cuadros- Negro o con chips de colores</t>
  </si>
  <si>
    <t>Suministro e instalacion de plataforma de entrenamiento de trescientos (300) cm de ancho por doscientos cincuenta a trescientos (250-300) cm de longitud. Fabricado en superficie de material antideslizante. Debe esta numerado, comenzando en uno (1). Avalada por la federacion nacional o la federacion internacional   de Levantamiento de Pesas</t>
  </si>
  <si>
    <t>METÁLICA PLASTIFICADA DE 0,05x0,05M  (SUMINISTRO E INSTALACIÓN)</t>
  </si>
  <si>
    <t>M-71</t>
  </si>
  <si>
    <t>Tubo redondo 3″ aguas negras, terminado en pintura electroestatica.</t>
  </si>
  <si>
    <t>COLOR AMARILLO (Para pozos de inspección)</t>
  </si>
  <si>
    <t xml:space="preserve">PLÁSTICA EN POLIPROPILENO DE ALTO IMPACTO PARA POZO INSPECCION </t>
  </si>
  <si>
    <t>PREFABRICADA EN CONCRETO SIN TAPA. ALTURA: 0.25 M</t>
  </si>
  <si>
    <t>Sin transporte</t>
  </si>
  <si>
    <t xml:space="preserve">La solución se basa en ubicar un bus de control de luminarias por el que se transmite el protocolo DALI. El protocolo DALI se basa en una señal digital, bidireccional e iden􀆟ficable, que presenta las siguientes características:  1. Señal digital bidireccional e identificada.  2. Hasta 16 grupos o escenas.  3. Hasta 64 drivers por BUS de comunicación.  4. Hasta 300 metros de cable de 2 polos, debiendo ser trenzado apantallado de aislamiento mínimo de 600V si el bus transcurre por canalizaciones por las que pueda haber interferencias electromagnéticas.  </t>
  </si>
  <si>
    <t>Sistema a implementar para el Convenio Mindeportes - IDRD</t>
  </si>
  <si>
    <t>A través de mirillas laser suministradas por el proveedor de los equIpos de iluminación.</t>
  </si>
  <si>
    <t xml:space="preserve">Verificacion de acometida de control y equipos asociados PLC- Determinacion de daños y recuperacion.- No incluye equipos para efectuar el nuevo control, por cuanto estos se suministran por parte del proveedor de los equipos de iluminación.- Los materiales y repuestos que resulten como adiconales a la revisión, no se incluyen dentro del alcance de esta actividad. </t>
  </si>
  <si>
    <t>BIOSEGURIDAD</t>
  </si>
  <si>
    <t>QY-EWQ-01</t>
  </si>
  <si>
    <t xml:space="preserve">BASE EN H  PEDAL Y AVISO </t>
  </si>
  <si>
    <t>PEDAL mecánico con el pie; Acero inoxidable; medidas promedio alto:1,05 m ancho: 0,15 largo: 0,17</t>
  </si>
  <si>
    <t>INCLUYE PEDAL Y GRIFERIA LLAVE DE PEDAL CON CUELLO DE GANSO EN ACERO INOXIDABLE; ESTRUCTURA DE SOPORTE DE TUBO DE 1 ½” EN ACERO INOXIDABLE; CANASTILLA GRIVAL 4” MACHO; DESAGUE 1 ½” SANITARIA</t>
  </si>
  <si>
    <t>TIEMPO DE DECANTACIÓN: 13 MINUTOS; DIÁMETRO ACOPLE ENTRADA 1 1/2 NPT MACHO; DIÁMETRO ACOPLE SALIDA 1 1/2 NPT MACHO; DIÁMETRO DE DESAGÜE 3/4 NPT MACHO. CAUDAL: 15 GALONES POR MINUTO.</t>
  </si>
  <si>
    <t>LIBRE EN 2 SECCIONES ENCHUFABLES. TRONCOCÓNICO CON DIÁMETRO BASE DE 25 CM A 12.7 CM EN LA PUNTA. FABRICADO EN LÁMINA HR DE 4 MM ESPESOR. PLATINA BASE DE 50X50 CM POR 3/4” CON 4 ALETAS DE REFUERZO. CANASTA DE ANCLAJE DE 1” X 1.50M DE LONGITUD. INCLUYE CANASTA DE MANTENIMIENTO REDONDA. PELDAÑOS Y LÍNEA DE VIDA A PARTIR DE 4 M DE LA BASA. ACABADO GALVANIZADO EN CALIENTE Y PINTURA ELECTROSTÁTICA COLOR GRIS D23. PARA SOPORTAR 9 REFLECTORES.</t>
  </si>
  <si>
    <t>OCASIONALMENTE SUMERGIBLE 3 VIAS 600 AMP DERIVACION EN 200 AMP PARA 15 KV 1E- 1S - 1D INTERIOR Y EXTERIOR IP 67 CON AISLAMIENTO ACEITE MINERAL</t>
  </si>
  <si>
    <t>ESTRUCTURA METALICA TIPO CERCHA CUADRADA PARA CRUCE TUBERIAS GALVANIZADAS MEDIA TENSIÓN Y ALUMBRADO PUBLICO - NORMA CODENSA CS 218. VERTICALES Y DIAGONALES 2 1/2 X 2 1/2 X 3/16". ANCLADA A PONTON CADA 2 M. PINTURA BASE: ANTICORROSIVA; PINTURA FINAL: EPÓXICA; TRAMOS DE 3 M; TIPO DE UNIÓN: ARMABLE CON PERNO GALVANIZADO; TIPO DE ENSAMBLE: SUMINISTRADO POR EL CONTRATISTA DE OBRA; TUBERIA A CARGAR: TUBO GALVANIZADO DE 6 PULGADAS X 4 mm x COLMENA X 3 MTS. (97 KG POR DUCTO) UNIÓN GALVANIZADA DE 6 PULGADAS COLMENA.</t>
  </si>
  <si>
    <t>VARILLA CORRUGADA DE 1/2" X 40CM DE LONGITUD, GALVANIZADA EN CALIENTE. INCLUYE ABRAZADERAS Y TORNILLOS PARA INSTALACIÓN</t>
  </si>
  <si>
    <t>METREL MI2088-50</t>
  </si>
  <si>
    <t>Incluye: acompañamiento forestal al levantamiento topográfico, verificación y actualización del estado físico y fitosanitario del individuo arbóreo, georeferenciación en el sistema SIGAU, entrega y seguimiento a la entidad Jardín Botánico, ficha SDA para cada árboles.                                                                                                                                                                                                                                                                                                                                                                            01-12-2021: Se corrige juego de precios.</t>
  </si>
  <si>
    <t>NORMA CS290-5 Codensa</t>
  </si>
  <si>
    <t>para multiconductores</t>
  </si>
  <si>
    <t>para tableros</t>
  </si>
  <si>
    <t>Mesón en Acero inoxidable 304, Calibre 18, Estructura de soporte de tubo de 1 ½” en acero inoxidable. Llave de pedal con cuello de ganso en acero inoxidable. Canastilla Grival 4” macho. Desague de 1” y ½ de diámetro sanitaria.                                   Mesón: Largo 1.0 m x Ancho 0.5 m x Alto 0.8 m                                                                                                                        Poceta: Largo 0,4 m x Ancho 0,4 m x Alto 0,16 m</t>
  </si>
  <si>
    <t>Trampa de Grasas en Acero inoxidable 304, Calibre 18, Capacidad e  49 litros, Diámetro acople de entrada de 1 ½” NPT macho, Diámetro acople de salida de 1 ½” NPT macho, Tiempo de decantación de 10 minutos, Caudal de 10 galones por minuto. Largo 45 cm, 30 cm de ancho y 32 cm de alto.</t>
  </si>
  <si>
    <t>TETRAFILAR 3F4H, 5(100)A 3X120/208V ENERGIA ACTIVA CON PANTALLA LCD CALIBRACION ACREDITADA</t>
  </si>
  <si>
    <t>Caja tipo Intemperie, Calibre de lámina 18, Grado de protección IP65, Pintura Electrostática, Uso Exterior, Tapa Atornillable</t>
  </si>
  <si>
    <t>PARA ALUMBRADO PÚBLICO TRONCOCÓNICO DE 14 M DE ALTURA, PINTURA ELECTROSTÁTICA, INCLUYE PELDAÑOS Y BASE METÁLICA CON REFUERZOS PARA SUJECIÓN, SEGÚN NORMA CODENSA.</t>
  </si>
  <si>
    <t xml:space="preserve">ENSAYO INSPECCIÓN MEDIANTE TÉCNICA DE ULTRASONIDO para estructuras metálicas CON ELEMENTOS SOLDADOS A TOPE y de CONCRETO </t>
  </si>
  <si>
    <t>PACHÓMETRO - DETECCIÓN DE ARMADURAS DE ACERO: El equipo es sobrepuesto en el elemento haciendo el movimiento referente al lugar donde quiero ubicar el acero, en elementos de concreto como placa, columnas, vigas y muros de contención.</t>
  </si>
  <si>
    <t>ROLLO DE 12,5 M. Sistema de sellado de altas prestaciones para juntas de construcción, dilatación conexión o grietas. En una banda flexible e impermeable de Poliolefinas (FPO).</t>
  </si>
  <si>
    <t>PACHOMETRO - DETECTOR DE ARMADURAS EN ACERO (POR ELEMENTO): El equipo es sobrepuesto en el elemento haciendo el movimiento referente al lugar donde quiero ubicar el acero, en elementos de concreto como placa, columnas, vigas y muros de contención.</t>
  </si>
  <si>
    <t>Configuracion y puesta a punto de sistema en puntos: PC, Router, Controladora, Salida de Video, Reproductor de medios y actualizacion en software.</t>
  </si>
  <si>
    <t>A=0,95m, H=2,17 m; enchapada con canto rígido (incluye chapa Yale, doble manija en acero y riel, tapa luz para riel, tubular en aluminio con cantonera – incluye trasiego y transporte.</t>
  </si>
  <si>
    <t>SUMINISTRO EN CUARTO DE MAQUINAS - CERTIFICADO UL/FM de 1250 GPM con cabezal de prueba y bomba Jockey para el 10% de caudal, transferencia certificada, motor eléctrico</t>
  </si>
  <si>
    <t>Suministro de poste metálico tronco cónico octagonal de 12 metros de alto, galvanizado en caliente en su totalidad, con acabado en pintura electrostática de color por definir, fabricado en 2 secciones enchufables, con diámetro en la  base de 210 milímetros y un diámetro en la cima 127 milímetros, con base de 40 x 40 en 1/2" de espesor, sistema de anclaje de 4 pernos de 3/4" x 1.20 a 1.50 m de longitud. Con peldaños a partir de los 4 metros y cruceta o soporte para un reflector.</t>
  </si>
  <si>
    <t xml:space="preserve">(con servicio de transporte, instalación y operación) </t>
  </si>
  <si>
    <t>(Marca auster Diferentes colores)</t>
  </si>
  <si>
    <t>(Marca Montana Diferentes colores y Nitro color negro)</t>
  </si>
  <si>
    <t xml:space="preserve"> Skinny 94</t>
  </si>
  <si>
    <t>Referencia New York cap</t>
  </si>
  <si>
    <t>Referencia hardcore</t>
  </si>
  <si>
    <t xml:space="preserve">referencia artline 12 unidades </t>
  </si>
  <si>
    <t>color blanco</t>
  </si>
  <si>
    <t>color negro por kilos</t>
  </si>
  <si>
    <t xml:space="preserve"> (disolvente tinta PVC)</t>
  </si>
  <si>
    <t>100X70 SEDA 120</t>
  </si>
  <si>
    <t>70X50 SEDA 120</t>
  </si>
  <si>
    <t>50X35 SEDA 120</t>
  </si>
  <si>
    <t>70 CM Dureza 80</t>
  </si>
  <si>
    <t>41 CM Dureza 80</t>
  </si>
  <si>
    <t xml:space="preserve"> (SUMINISTRO E INSTALACIÓN)</t>
  </si>
  <si>
    <t>El Extintor debe tener una válvula en bronce, un sistema de accionamiento rápido con manija y palanca, manómetro y manguera con boquilla de aluminio para la descarga. Extintor presurizado con nitrógeno como Agente Extintor y Agente Expelente HCFC 123. 3700 gramos.</t>
  </si>
  <si>
    <t>Extintor portátil con una válvula en bronce con acabado en cromo resistente a la corrosión y un sistema de accionamiento rápido con manija y palanca. Debe tener una manguera flexible con terminal de salida en forma de corneta fabricada en material dieléctrico con mango aislante. 5 libras.</t>
  </si>
  <si>
    <t>Soporte metálico tipo pedestal disponible para Extintores de 10 libras, 20 libras y 30 libras. El soporte debe estar pintado con pintura electrostática blanca y las terminaciones deben ser en caucho. Debe tener el soporte para pegar el aviso del Extintor.</t>
  </si>
  <si>
    <t>Certificación RETIE RETILAP Parque Zonal Olaya Herrera Calle 22 Sur # 21 -09 Localidad Rafael Uribe Uribe</t>
  </si>
  <si>
    <t>POR INMERSION EN CALIENTE DE TUBO ACERO ESTRUCTURAL NEGRO 4" E=4.0 MM SIN ROSCA 6 ML A-500 - PESO: 10,88 KG/M.</t>
  </si>
  <si>
    <t>Regla guía corte tableta enchape cerámica</t>
  </si>
  <si>
    <t xml:space="preserve">CUCHILLA PARA SIERRA CALADORA SET POR CUATRO </t>
  </si>
  <si>
    <t>REGLA GUÍA CORTE TABLETA ENCHAPE CERÁMICA</t>
  </si>
  <si>
    <t xml:space="preserve">CAJA DIRECTA PASIVA DOBLE CANAL PARA SONIDO </t>
  </si>
  <si>
    <t xml:space="preserve">CAJA DIRECTA ACTIVA  PARA SONIDO CON DOS ENTRADAS </t>
  </si>
  <si>
    <t>BALANCÍN DE ACERO. -BARRAS (RIELES) FABRICADAS EN ACE- RO SÓLIDO. -SISTEMA DE ROMPIMIENTO QUE REQUIERE ME NOS ESFUERZO Y FACILITA EL ROMPIMIENTO DE LA LOSETA. - CORREDERAS CON BALERO PARA UN RAYADO UNIFORME. -AJUS- TE A 6 POSICIONES DE ALTURA PARA DIFERENTE ESPESOR DE AZULEJO. - EQUIPADO CON CUCHILLAS DE CORTE REEMPLAZA- BLE, CON RECUBRIMIENTO DE TITANIO, MÁS RESISTENTES. CA- PACIDAD DE CORTE: 29"</t>
  </si>
  <si>
    <t>TALADRO PERCUTOR INALÁMBRICO DE 20V - MANDRIL 1/2 - VELOCIDAD 0-400 / 0-1500 RPM - IMPACTOS 0-22500 IPM - BATERÍA Y MALETÍN</t>
  </si>
  <si>
    <t>SOPORTE: PAPEL FLEX 100G/M2 -GRANO: ÓXIDO DE ALUMI- NIO PREMIUM - ADHESIVO: RESINA FENÓLICA / RESINA FENÓLI- CA -HOJAS DE 9” X 11”</t>
  </si>
  <si>
    <t>JUEGO SIERRA COPAS MÚLTIPLES PARA MADERA - 11 PIEZAS CON 2 MANDRILES - 8 SIERRAS DIFERENTES DIÁMETROS BAUKER O SIMILAR</t>
  </si>
  <si>
    <t>CARTUCHO PARA FILTRO PURIFICADOR DE AGUA (ETAPA 1) FILTRO GRIVAL O SIMILAR.</t>
  </si>
  <si>
    <t>CARTUCHO PARA FILTRO PURIFICADOR DE AGUA (ETAPA 2) FILTRO GRIVAL O SIMILAR.</t>
  </si>
  <si>
    <t>CARTUCHO PARA FILTRO PURIFICADOR DE AGUA (ETAPA 3) FITRO GRIVAL O SIMILAR.</t>
  </si>
  <si>
    <t>CABLE HDMI 2.5 METROS</t>
  </si>
  <si>
    <t>ROLLO CINTA MULTISEAL 10 CM X 10 MTS - ARA SELLAR Y REPARAR JUNTAS Y FISURAS PARA EVITAR ENTRADA DE AGUA Y/O FILTRACIONES. PARA LA ELABORACIÓN DE FLANCHES, EN CUBIERTAS EN TEJA, INCLUYENDO LAS DE LÁMINA METÁLI- CA. JUNTAS EN EDIFICIOS, LÁMINAS BITUMINOSAS Y OTROS TIPOS DE ACABADOS DE CUBIERTA.</t>
  </si>
  <si>
    <t>BROCAS SDS PLUS MAKITA O SIMILAR JGO.10 PZS. D45820</t>
  </si>
  <si>
    <t>BROCA SDS PLUS 88, CON PASTILLA DE METAL DURO: MAYOR</t>
  </si>
  <si>
    <t>RANGO DE TEMPERATURA 100-500 FLUJO AIRE 120L/MN RUIDO DE AIRE 40DB CONSUMO DE ENERGIA 60W</t>
  </si>
  <si>
    <t>Para láminas de policarbonato</t>
  </si>
  <si>
    <t>- Soporte de tubo galvanizado de 2” altura de 180 x 0.90 cm, con estructura de acuerdo a cartilla. - Soporte tipo marco de ¾ soldado a estructura doble cara - Lámina galvanizada calibre 18 con medida de 0.90 x 1.20 cm instalada sobre marco. - Tapa tipo marco en ángulo de 2 cm. - Lamina en vinilo laminado full color instalado sobre lamina. - Pintura electrostática de estructura metálica.  - Transporte e instalación en sitio</t>
  </si>
  <si>
    <t>(1 de diamante de béisbol, 2 futbol 5, y 1 fútbol 11) del parque ciudad montes.</t>
  </si>
  <si>
    <t>TAPA PARA MESA DE PING PONG EN FIBRA DE VIDRIO,CUERPO INTERNO EN QUINTUPLEX 15 mm.LARGO 274 CM ANCHO 152 CM GROSOR PESTAÑA 5 CM MALLA EN LAMINA MICRO PERFORADA SOPORTES MALLA CENTRAL INCLUIDOS TERMINADOS EN LACA ACRILICA COLOR VERDE INCLUYE INSTALACION EN ESTRUTURA YA EXISTENTE PINTURA DE ESTRUCTURA EN COLOR NEGRO ESMALTE MARCA PINTUCO</t>
  </si>
  <si>
    <t>TABLA DE MADERA PINO CARIBE  IMPORTADO 24CM X 2CM 3MT SE INFORMA QUE SE CREA ESTE ITEM POR PETCIÓN DE LA SUBDIRECCIÓN TÉCNICA DE PARQUES MEDIANTE MMORANDO nO. 20216100292653 del 05 de agosto</t>
  </si>
  <si>
    <t>TABLA DE MADERA PINO CARIBE  IMPORTADO 24CM X 2CM 3MT</t>
  </si>
  <si>
    <t xml:space="preserve">TUBO RECTANGULAR 100 X 40 X 1.1 mm </t>
  </si>
  <si>
    <t>Prestación del servicio de inspección, verificación y dictámen de cumplimiento (Certificación) RETIE y RETILAP para canchas sinteticas de futbol 5 y futbo 8 (RETIE: Inspección de instalaciones eléctricas para cancha sintética con 20 luminarias de 1000W. RETILAP: Inspección de niveles de iluminación para cancha sintética con 20 luminarias de 1000W.)</t>
  </si>
  <si>
    <t>Prestación del servicio de inspección y verificación de cumplimiento RETIE y RETILAP para canchas sinteticas de fútbol 11 (RETIE: Inspección de instalaciones eléctricas para Cancha Sintética con 5 luminarias de 1000W. RETILAP: Inspección de niveles de iluminación para Cancha Sintética con 5 luminarias de 1000W).</t>
  </si>
  <si>
    <t>conexión. dyn5. derivaciones +1-3*2.5%. incluye. • 9 bushing wel o tipo pozo. otros incluidos • 3 fusibles limitadores de corriente elsp. • 3 portafusibles + 3 fusibles bay o net. • 1 seccionador de 4 posiciones. 1. bushing inserto sencillo para dpss y derivación en a. codos dps de 12 kv, 10 ka.</t>
  </si>
  <si>
    <t>Caneca plástica para espacio público fabricada en polipropileno de alto impacto de 40 cm de ancho x 40 cm de largo x 114 cm de alto con zapatas plásticas de fijación al piso.                                                                                                                                 Materia Prima: Polipropileno de alto impacto con protección UV, color integral no superficial. Norma NTC 1027 (determinación de los efectos de productos químicos y el agua),</t>
  </si>
  <si>
    <t>Banca plástica con espaldar de 120 cm de ancho x 40 cm de fondo x 40 cm de alto al asiento y 85 cm al espaldar medidas externas.                                                                                                                                                                                   Materia prima: Polipropileno de alto impacto con protección UV, color integral no superficial. Norma NTC 1027 (determinación de los efectos de productos químicos y el agua),</t>
  </si>
  <si>
    <t>Banca plástica infantil con espaldar de 120 cm de ancho x 34 cm de Fondo (sentadero) x 35 cm al asiento y 75 cm al espaldar medidas Externas. Fabricada en polipropileno de alto impacto.                                                                                              Materia Prima: Polipropileno de alto impacto con protección UV, color integral no superficial. Norma NTC 1027 (determinación de los efectos de productos químicos y el agua),</t>
  </si>
  <si>
    <t>Juego de picnic plástico para exteriores de uso público, fabricado en polipropileno de alto impacto. Mesa de 1,30 mt de ancho x 0,80 mt x 0,75 mt de alto. Con 2 bancas sin espaldar De 1,30 mt de ancho x 0,40 mt de fondo x 0,40 mt de alto.                    Materia Prima: Polipropileno de alto impacto con protección UV, color integral no superficial. Norma NTC 1027 (determinación de los efectos de productos químicos y el agua),</t>
  </si>
  <si>
    <t>Parque plástico Público, fabricado en polipropileno de alto impacto. Incluye: un rodadero plástico de 0,40 mt de ancho x 2 mt de largo x 1,80 mt de altura mayor, un puente baranda plástico de 0,70 mt de Ancho x 1,80 mt de largo x 1,80 mt de altura mayor, con baranda en sus laterales, un túnel plástico de 70 cm de diámetro x 200 cm de Largo x 180 cm de altura mayor, una casa plástica con piso y baranda De 0,70 mt de ancho x 0,70 mt de fondo x 2,40 mt de alto, una escalera En poste plástico de 0,50 mt de ancho x 1,50 mt de fondo x 0,08 mt de Alto, un puente baranda plástico de 0,80 mt de ancho x 0,90 mt de Largo x 1,80 mt de altura mayor, una escalera con baranda plástica De 80 cm de ancho x 200 cm de largo x 180 cm de altura mayor, una Casa plástica con piso y baranda de 0,90 mt de ancho x 0,90 mt de Fondo x 2,40 mt de alto, 01 escalador plástico de 90 cm de ancho x 150 Cm de largo x 100 cm de alto.                                                                                                                            Materia Prima: Polipropileno de alto impacto con protección UV, color integral no superficial. Norma NTC 1027 (determinación de los efectos de productos químicos y el agua),</t>
  </si>
  <si>
    <t>Banca bicicletero plástica con espaldar aislante térmica de 350 cm de ancho x 50 cm de fondo x 40 cm de alto al sentadero y 90 cm al espaldar. Espacio para cuatro personas y 6 bicicletas. Fabricada en polipropileno de alto impacto.                       Materia prima: Polipropileno de alto impacto con protección UV, color integral no superficial. Norma NTC 1027 (determinación de los efectos de productos químicos y el agua),</t>
  </si>
  <si>
    <t>Banca bicicletero plástica aislante térmica de 250 cm de ancho x 50cm de fondo x 40 cm de alto. Espacio para cuatro personas y 6 bicicletas, fabricada en polipropileno de alto impacto con original.                                                                                    Materia Prima: Polipropileno de alto impacto con protección UV, color integral no superficial. Norma NTC 1027 (determinación de los efectos de productos químicos y el agua),</t>
  </si>
  <si>
    <t>PROLUDIC J826</t>
  </si>
  <si>
    <t>CANGREJO PLAYTOP</t>
  </si>
  <si>
    <t>PARA ACOPLAR A ELEMENTOS DE ASEO PARA PISCINAS. Características: Ligera para su cómodo manejo; Tratada con pintura electrostática endurecida para mayor durabilidad; Dispone de un clip de fijación de máxima calidad que afianza la extensión para evitar el deslizamiento en su uso; Se puede acoplar a carros aspiradores, cepillos, nasas y demás accesorios de aseo.</t>
  </si>
  <si>
    <t>Cepillo de 10 pulgadas de largo, cerdas y magno plástico. Se usa en el mantenimiento y limpieza de estanques de agua, piscinas, jacuzzis, espejos de agua, etc. (10" = 25,4 cm)</t>
  </si>
  <si>
    <t>MURO PARA ESCALERA MUELLE SENCILLO A= 4,36 L=17,42 CAPACIDAD 42 USUARIOS FUNCIONES LÚDICAS 35</t>
  </si>
  <si>
    <t>Presión de trabajo 1500 PSI regulables; Caudal 8 Um; Potencia 3.5 HP; Voltaje 110 V monofásico; Número de pistolas UNA; Manómetro UNO; Manguera de atta presión 8 metros; Boquilla de tres posiciones punto, abanico y shampoo; Peso 22.5 Kg; Cable eléctrico 5 metros.</t>
  </si>
  <si>
    <t>Hidrolavadora eléctrica; presión hasta 2.500 psi; caudal de 16 lts/min; chasis, manija y cubierta en acero inoxidable o cr (estática); 1 manguera de alta presión x 10mts grafada y forrada; 1 pistola con lanza con protección térmica; 1 boquilla; 1 arrancador; 1 regulador de presión; 1 manómetro; con ruedas; transmisión bomba – motor acople directo o por poleas; filtro de vaso 1/2” para agua; arrancador trifásico con cofre; 1 manual de operación.</t>
  </si>
  <si>
    <t>KB Pro 2 bomba triplex 8LPM; Característica Especial: Manija portable. Sin clavija. Aplicación/Usos: La línea KB es ideal para trabajos pesados de limpieza en grandes áreas, inundaciones, edificios, terrazas, equipos de refrigeración, o autolavados. Beneficios:  Incrementa la efectividad de la limpieza en menor tiempo de trabajo. MOTOR: Tipo: Eléctrico; Potencia: 3.00 HP; Voltaje: 220 V; Fases: 1; Corriente: 11.50 A; Velocidad: 3600 RPM; Arranque: Por interruptor. BOMBA: Tipo: Triplex con émbolos de cerámica; Material: Latón; Caudal de agua: 8.00 LPM; Presión máxima: 1900 PSI; Temperatura máxima del agua: 60 C; CARACTERISTICAS: Uso al día: 5 h /día Ciclo de operación: 65% trabajo-35% descanso; Operación continua: 20 min; Descanso en operación continua máximo: 10 min; Manguera: Polietileno c/terileno trenzado cubierto de PVC 8 m rosca M22 de 1/4 in de diámetro. ACCESORIOS: Cable 5 m; Pistola con lanza de boquilla ajustable; Manguera 8 m.</t>
  </si>
  <si>
    <t xml:space="preserve">Aro salvavidas, especial para rescate en piscinas y lagos fabricado en su interior en poliestireno expandido de alta densidad y recubierto en polyform de poro cerrado. Su exterior esta forrado con lona sintética 100% impermeable, posee cinta reflectiva que proporciona mejor visibilidad en áreas oscuras, cuerda blanca flotable alrededor del aro para facilitar la sujeción. </t>
  </si>
  <si>
    <t>Gancho  en aluminio de 3/8” con una medida de 1 mt., tiene un diámetro de 55 cm.</t>
  </si>
  <si>
    <t>Carriles ensamblados con cable de acero inoxidable de 3/16. Forrado en vinyl (este recubrimiento aumenta la protección del cable). A este cable se le agregan boyas de 4” (que es la medida estándar), las cuales están hechas de plástico, permitiendo que el carril flote y sea más seguro.</t>
  </si>
  <si>
    <t>Carriles ensamblados con cable de acero inoxidable de 3/16. Forrado en vinyl (este recubrimiento aumenta la protección del cable). A este cable se le agregan boyas de 6” (que es la medida estándar), las cuales están hechas de plástico, permitiendo que el carril flote y sea más seguro.</t>
  </si>
  <si>
    <t>La alarma funciona con un sensor que cuando detecta que un cuerpo pequeño cae al agua, lo detecta al instante y emite una señal a un receptor para que suene la alarma.</t>
  </si>
  <si>
    <t xml:space="preserve">Características: Sistema de liberación de vacio electrónico. Este sistema monitorea la presión de la succión de la piscina. Al notar una alza en la presión de la succión inmediatamente apaga la electrobomba para liberar la obstrucción. </t>
  </si>
  <si>
    <t>Caja de policarbonato; Color rojo con fondo Amarillo; Dispositivo de accionamiento manual que permite detener la motobomba o bomba de succión de la piscina inmediatamente al ser accionado y eliminando así el riesgo de succión. El botón de parada, detiene el funcionamiento de la motobomba hasta volverla a activar; Se debe girar manualmente y jalar el botón para su rearme.</t>
  </si>
  <si>
    <t>Fabricada con tubo Ø 43 mm de acero inox AISI-304. Peldaños, plataforma y asiento de material plástico.Base con ruedas; Máxima visibilidad para el socorrista: menor tiempo de reacción y mayor seguridad para los usuarios de la piscina; * Se puede fijar al suelo por la parte delantera (incluye dos tornillos con tacos); Estructura sólida construida en acero inoxidable AISI-304 de diámetro 43 mm; Silla, plataforma y peldaños en material plástico de gran resistencia (polipropileno); El peso de trabajo máximo recomendado es de 100 kg.</t>
  </si>
  <si>
    <t>21/09/2021: Solo se tenia una cotización de Hidroval.                                                                                                                              12/10/2021: Se continuó con estudio del mercado obteniendo mas cotizaciones con las que se realizó nuevo análisis del precio.</t>
  </si>
  <si>
    <t>09/10/2021: Se ajusta precio dado que estaba igual al CIO 12962.                                                                                                                                                                                      12/10/2021: Se obtienen mas cotizaciones, se realiza  nuevo análisis de precio.</t>
  </si>
  <si>
    <t>09/10/2021: Se ajusta nombre ya que estaba igual al CIO 12961.                                                                                                                                                             12/10/2021: Se obtuvieron mas cotizaciones por lo que se realizo nuevo análisis de precio.</t>
  </si>
  <si>
    <t>20-09-2021: Valor validado por kilogramo.</t>
  </si>
  <si>
    <t>20-09-2021: Valor validado por litro.</t>
  </si>
  <si>
    <t>El alquiler incluye: transporte, operario y combustible.</t>
  </si>
  <si>
    <t>Pintura en aerosol ideal para superficies de madera, metal, paredes, cerámica o cartón que necesiten ser restauradas, protegidas y/o decoradas. Acabado uniforme, de mayor resistencia con alto cubrimiento, alto rendimiento, con filtro UV para mayor duración y un secamiento ultra rápido. Para uso en interiores y exteriores. Recomendado para aplicar como base y acabado final en superficies interiores y exteriores bajo techo tales como mampostería, concreto, estuco, ladrillo, madera, entre otros.</t>
  </si>
  <si>
    <t>Pintura en aerosol anticorrosiva, ideal para proteger contra la oxidación y mejorar la adherencia de la pintura final de acabado en superficies metálicas. Para uso en ambientes interiores y exteriores.</t>
  </si>
  <si>
    <t>Tipo de electrodo: MMA y TIG. 6010, 6011, 6013, 7018. De 1/16 hasta 5/32 en MMA. Uso: Profesional Potencia Máxima: Hasta 190 Amp Proceso Soldadura: Soldadura manual por arco eléctrico con electrodos revestido (MMA) y Soldadura TIG.</t>
  </si>
  <si>
    <t xml:space="preserve">soldadura </t>
  </si>
  <si>
    <t>Madera sapán cuadrada Dimensiones: 0.30 x 0.30x0.07 mt Color: Al natural preferiblemente castaño oscuro. Logo tipo colibrí impreso sobre la madera a color Especificaciones:     Resolución     mínima     de impresión 720 x 1.440 dpi. Tintas 7 Tintas UV de secado instantáneo Anapurna (CMYK, Lc, Lm, blanco). Material: Madera sapán cuadrada. Los tratamientos e inmunizaciones se deberán realizar cumpliendo lo establecido en el numeral 4.4 de la NTC 2500 Dimensiones: 0.70 x 0.1 5x0.07 mt Color: Al natural preferiblemente castaño oscuro. Material: Madera sapán cuadrada. L os tratamientos e inmunizaciones se deberá realizar cumpliendo lo establecido en el numeral 4.4 de la NTC 2500 Dimensiones: 0.10x 0.10x2.25 mt Color: Al natural preferiblemente castaño oscuro. Material: Dado en concreto 3000 psiMaterial: Dado en concreto 3000 psi Dimensiones: 0.20x0.20x0.60 mt Recubrimiento de la madera en concreto mínimo 7cm. Aplicar un adhesivo epóxico, ideal para unir y sellar materiales, como madera y concreto. Lo anterior con el fin de dar un sellado entre la madera y el concreto evitando que la humedad de este último, afecte la resistencia de la estructura de la señal.</t>
  </si>
  <si>
    <t>La vegetación será seleccionada de acuerdo al lugar de instalación de la señalización, ya que requiere ser nativa del camino o sendero. Malla plástica fijada con clavos pequeños d:0.50. 2cm Tierra fértil. Tela asfáltica fijada con clavos pequeños d:0.50. Material: Madera sapán cuadrada. Los tratamientos e inmunizaciones se deberán realizar cumpliendo lo establecido en el numeral Dimensiones: 0.10x0.05x 0.70 mt Color: Al natural preferiblemente castaño oscuro. Material: Madera sapán cuadrada. Los tratamientos e inmunizaciones se deberán realizar cumpliendo lo establecido en el numeral 4.4 de la NTC 2500. Dimensiones: 0.10x0.10x 3.03 mt Color: Al natural preferiblemente castaño oscuro. Madera sapán. Dimensiones: 1.50 x 1.00 x 0.07 mt Color: Al natural preferiblemente castaño oscuro. Contenido impreso sobre la madera a color. Especificaciones:      Resolución impresión 720 x 1.440 dpi. Tintas 7 Tintas UV de secado instantáneo Anapurna (CMYK, Lc, Lm, blanco). Material: Madera sapán cuadrada. Los tratamientos e  inmunizaciones  se  deberá realizar cumpliendo lo establecido en el numeral 4.4 de la  NTC  2500. Dimensiones: 1.50x0.70x 0.07 mt. Color: Al natural preferiblemente castaño oscuro. Aplicar un adhesivo epóxico, ideal para unir y sellar materiales, como madera y concreto. Aplicar un adhesivo epóxico, ideal para unir y sellar materiales, como madera y concreto. Lo anterior con el fin de dar un sellado entre la madera y el concreto evitando que la humedad de este último, afecte la resistencia de la estructura de la señal.</t>
  </si>
  <si>
    <t>Material: Madera sapán cuadrada. Los tratamientos e inmunizaciones se deberán realizar cumpliendo lo establecido en el numeral 4.4 de la NTC 2500 Dimensiones: 0.80x0.40x0.07 mt Color: Al natural preferiblemente castaño oscuro. Material: Madera sapán cuadrada. Los tratamientos e inmunizaciones se deberán realizar cumpliendo lo establecido en el numeral 4.4 de la NTC 2500 Dimensiones: 0.10x0.10x2.03 mt Color: Al natural preferiblemente castaño oscuro. Tamaño de colibrí: Diámetro 0.11 mts aprox.   Logo tipo colibrí impreso sobre la madera a color. Especificaciones:   Resolución mínima de impresión 720 x 1.440 dpi. Tintas 7 Tintas UV de secado instantáneo Anapurna (CMYK, Lc, Lm, blanco). Diámetro 0.14mt La impresión del colibrí deberá estar en las dos caras de la señal.</t>
  </si>
  <si>
    <t xml:space="preserve"> Material: Madera sapán cuadrada. Los tratamientos e inmunizaciones    se    deberá    realizar    cumpliendo    lo establecido en el numeral 4.4 de la NTC 2500 Dimensiones: 0.60x0.50x0.07mt Color: Al natural preferiblemente castaño oscuro. Impresión sobre la madera a color. Especificaciones: Resolución mínima de impresión 720x1.440 dpi. Tintas 7 Tintas UV de secado instantáneo Anapurna (CMYK, Lc, Lm, blanco). Diámetro 0.14mt La impresión del colibrí deberá estar en las dos caras de la señal. Material: Madera sapán cuadrada. Los tratamientos e inmunizaciones    se    deberá    realizar    cumpliendo    lo establecido en el numeral 4.4 de la NTC 2500. Dimensiones: 0.30x0.30x0.02 mt Color: Al natural preferiblemente castaño oscuro. Tornillo autoperforante para madera en acero inoxidable de 6" y pegamento de alta resistencia para madera.</t>
  </si>
  <si>
    <t xml:space="preserve">1- Presión de trabajo 1500 PSI regulables  -2- Caudal 8 Um 3- Potencia 3.5 HP 4- Voltaje 11 O V monofásico 5- Número de pistolas UNA 6- Manómetro UNO 7- Manguera de atta presión 8 metros8- Boquilla de tres posiciones punto, abanico y shampoo9- Peso 22.5 Kg </t>
  </si>
  <si>
    <t xml:space="preserve">1- Presión de trabajo 1500 PSI regulables </t>
  </si>
  <si>
    <t>ROTOMARTILLO 3 POSICIONES : ROTACION, ROTOPERCUSION Y PERCUSION 780 WATTS MANGO RECUBIERTO EN NEOPRENO ANTIDESLIZANTE - - Práctico posicionamiento del ángulo de cincel - 40 posiciones deseadas sin necesidad de adaptador.</t>
  </si>
  <si>
    <t xml:space="preserve">Taladro percutor </t>
  </si>
  <si>
    <t>Las sopladoras y aspiradoras son herramientas diseñadas para mantener y preservar la vida de aparatos electrónicos —normalmente a los equipos de PC—, mediante una fuerza centrífuga que aleja el polvo de las áreas que, con el tiempo, se dañan por la misma suciedad. Esto funciona gracias a que, en su interior cuenta con un ventilador de una cantidad considerable de hojas, que con su mecanismo succiona el aire del exterior y lo gira drásticamente, impulsándolo por medio de un tubo que posee una pequeña abertura. Con todo ese aire acumulado por la fuerza centrífuga, una presión se concentra en el interior y sale por la boquilla del tubo con una velocidad superior. Cabe destacar que existen casos en los que la velocidad del motor de expulsión del aire llega a sobrepasar los 16.000 RPM (revoluciones por minuto).</t>
  </si>
  <si>
    <t xml:space="preserve">Sopladora </t>
  </si>
  <si>
    <t>Generador de tonos para identificar cables de red, telefónicos o coaxiales. Se utiliza para seguir un determinado cable en una instalación, conectando el transmisor en una punta del cable y al acercar el generador de tonos al cable, en cualquier punto de su camino, emitirá una señal audible, identificándolo. Identificación y configuración para armado de cables de red UTP, STP Y SFTP CAT 5/6También puede ser usado para identificar cables eléctricos o telefónicos</t>
  </si>
  <si>
    <t xml:space="preserve">Generador de Tonos </t>
  </si>
  <si>
    <t>La comprobación de cableado de redes proporciona un nivel de garantía que los enlaces de cableado instalados proporcionan la capacidad deseada para admitir la comunicación de datos deseada por los usuarios. Ya sea instalando un nuevo cable o reparando un cable anterior, la comprobación de cableado de redes Ethernet tiene un papel importante en el proceso. Las comprobaciones comunes para cableado de datos de comunicación incluyen longitud, mapa de cableado, atenuación, NEXT, resistencia al bucle CC, y pérdida de retorno.</t>
  </si>
  <si>
    <t xml:space="preserve">IDENTIFICADOR </t>
  </si>
  <si>
    <t xml:space="preserve">Tipo: Juegos de copas - Características: Set de herramientas manuales. Uso: Profesional -21 piezas </t>
  </si>
  <si>
    <t>Juego</t>
  </si>
  <si>
    <t xml:space="preserve">Rotulador electrónico portátil para el hogar y oficina  Pequeño y portátil para uso en oficina y hogar Dymo LT 100H o similar es una etiquetadora electrónica  que permite organizar rápido y fácilmente. Imprime en una gran variedad de colores de etiquetas. Pantalla VCL de 13 caracteres. - Apagado automático para ahorrar energía. - 5 tamaños de letras, 7 estilos de impresión y 8 estilos de enmarcado. - Memoria para 9 etiquetas e impresión de 2 líneas. - Inserte fecha y 195 símbolos Usa etiquetas LetraTag de 12mm (1/2”) Opción para 19 idiomas Funciona con 4 pilas “AA” </t>
  </si>
  <si>
    <t>Rotulador electrónico portátil para el hogar y oficina</t>
  </si>
  <si>
    <t>Cinta Dymo en Plastico LT. Impresión en negro sobre fondo blanco.</t>
  </si>
  <si>
    <t xml:space="preserve">cartuchos </t>
  </si>
  <si>
    <t>Herramienta de albañilería, con mango protector, seguro y de alta resistencia.</t>
  </si>
  <si>
    <t>Características - Este modelo de llave de tubo es el caballo de batalla. Cumple por su rendimiento y por su durabilidad. El pasador de acero sólido en la mordaza fija fortalece las llaves de tubo rectas de servicio pesado REED.</t>
  </si>
  <si>
    <t>CIZALLA MANUAL TIPO PESADO -CARACTERISTICAS • Cuchillas Forjadas en Acero • 8 pulgadas • Apertura máxima: • Mango ergonómico encauchetado • Marca UYUSTOOLS o similar</t>
  </si>
  <si>
    <t>CIZALLA MANUAL TIPO PESADO</t>
  </si>
  <si>
    <t>CARACTERÍSTICAS • Cuerpo robusto fabricado de polietileno con mango de polipropileno • Alma de acero recubierta de PVC que proporciona mayor rigidez permitiendo penetrar en obstrucciones difíciles y alcanzar mayores profundidades • Resorte extra grueso fabricado en acero de 2 mm de espesor que no se tuerce • Punta guía cónica reforzada para un mejor desplazamiento del alambre • Guía con embobinado más compacto que evita deformaciones por torsión y mejora el desplazamiento ESPECIFICACIONES</t>
  </si>
  <si>
    <t>USOS • Para desazolve y limpieza de tuberías de lavabos, fregaderos, l</t>
  </si>
  <si>
    <t xml:space="preserve">Características mínimas:   VOLTAJE: 110 / 60 HZ, PODER: 1/4 HP, ENTRADA DE LA MANGUERA: 1/4, MAXIMA MÁXIMA: 65L/M, TAMAÑO DE LA MAGUERA: 3,3 METROS, TAMAÑO DEL CABLE DE CORRIENTE: 1.9 METROS)PRESION DE TRABAJO: 3.5 BAR, PRESIÓN </t>
  </si>
  <si>
    <t>Mini Compresor</t>
  </si>
  <si>
    <t xml:space="preserve">Punta broca: taladra directamente el material sin necesidad de taladro previo.  Rosca autorroscante.  Gran variedad de tipos de cabezas, diámetros y longitudes para distintas aplicaciones: flexibilidad en el montaje.  Recubrimientos en cincado,cincado negro, cincado blanco y silver ruspert.  Versiones en colores habituales de chapas lacadas comerciales (carta RAL). </t>
  </si>
  <si>
    <t>Tornillo autoperforante</t>
  </si>
  <si>
    <t>Tornillo autoperforante, cabeza hexagonal tipo flange punta broca zincados, son muy versátiles y se utilizan para unir metales con madera, fibra de vidrio y plástico. Fabricado en acero endurecido, los hilos crean su propia cavidad de apareamiento en los agujeros pre-perforados.</t>
  </si>
  <si>
    <t>Tornillo autoperforante punta broca</t>
  </si>
  <si>
    <t xml:space="preserve">Tornillo autoperforante </t>
  </si>
  <si>
    <t>El tornillo lamina cabeza pan phillips o llamado también autorroscante por auto ajustar su hilo dentro del material a medida que avanza, es necesario perforar con broca para que el tornillo siga su curso dentro del material, para efecto de que su cabeza quede a ras sobre la superficie es necesario avellanar con una broca referente al diámetro angular de la cabeza.</t>
  </si>
  <si>
    <t>Tornillo Lámina Avellanado 8X½”  Paquete X 100 ud</t>
  </si>
  <si>
    <t>Tornillo Lámina Avellanado</t>
  </si>
  <si>
    <t>El tornillo lámina cabeza pan phillips o llamado también autorroscante por autoajustar su hilo dentro del material a medida que avanza, se emplea específicamente para metales. Es cementado para asegurar su dureza, material SAE 1008/1010, es necesario perforar con broca para que el tornillo siga su curso dentro del material.  Uso: Se usa en láminas o perfiles metálicos, permiten unir metal con madera, metal con metal, metal con plástico o con otros materiales. Estos tornillos son totalmente tratados (desde la punta hasta la cabeza), con lo cual se asegura su calidad.</t>
  </si>
  <si>
    <t>Tornillo Lámina Cabeza</t>
  </si>
  <si>
    <t xml:space="preserve">Tornillo Lámina Cabeza </t>
  </si>
  <si>
    <t>Ideal para reparar y conectar tubos en PVC, Accesorio para ser usado en instalaciones provisionales o cuando la instalación debe ser removida, apta para ser usada en agua fría. Tipo Unión de Reparación DRESSER en PVC</t>
  </si>
  <si>
    <t>Permite el ensamblaje entre partes y la adaptación a cualquier ángulo y/o dirección. NTC 1339</t>
  </si>
  <si>
    <t>Cuerpo fabricado en PVC rígido de alta resistencia, Rosca tipo NPT, Empaque de caucho. Unión Universal en PVC Soldar</t>
  </si>
  <si>
    <t>Velcro Adhesivo 20mm -Rf Hd-31619 -10 Metros</t>
  </si>
  <si>
    <t>(Módulo de 6 secciones de 1,20 mts de largo por 0.60 mts de ancho)  CARACTERÍSICAS FUNCIONALES Teniendo en cuenta la normativa actual para trabajo en alturas, el Andamio Multidireccional es muy apropiado para el trabajo en fachadas, mantenimiento industrial, montaje de maquinaria y demás actividades que requieran de trabajo seguro en altura. Gracias a la alta resistencia del sistema, el Andamio Multidireccional también puede ser utilizado como cimbra para apuntalamiento de elementos tales como losas, vigas y puentes. El Andamio Multidireccional cuenta con elementos verticales que tienen puntos de conexión o rosetas soladas a intervalos fijos de 50 cm. A su vez, estos puntos de conexión o rosetas tienen 8 perforaciones que reciben los elementos diagonales y horizontales del sistema. Los elementos horizontales y diagonales cuentan con accesorios especiales en sus extremos que por medio de una cuña les permite unirse fácilmente a los puntos de conexión.</t>
  </si>
  <si>
    <t>(Módulo de 6 secciones de 1,20 mts de largo por 0.60 mts de ancho) </t>
  </si>
  <si>
    <t>Chasis metálico, manija y cubierta metálica estática./con ruedas. Regulador de presión y manómetro indicador. Pistola, lanza con protección térmica y boquilla. Un tramo de (10) mts de manguera de alta presión Grafada y forrada Transmisión BOMBA – MOTOR acople directo o por poleas. Filtro de vaso 1/2” para Agua Arrancador trifásico con cofre Chasis metálico, manija y cubierta metálica estática./con ruedas. Regulador de presión y manómetro indicador.  Pistola, lanza con protección térmica y boquilla. Un tramo de (10) mts de manguera de alta presión Grafada y forrada Transmisión BOMBA – MOTOR acople directo o por poleas. Filtro de vaso 1/2” para Agua Arrancador trifásico con cofre</t>
  </si>
  <si>
    <t>Conmutador de 16 puertos Gigabit Web Smart PoE +, 16 x puertos Gigabit PoE +, 4 x puertos Gigabit compartidos (RJ-45 o SFP), VLAN, QoS, LACP, soporte IPv6, presupuesto de energía de 185 W, protección , TPE-1620WS.</t>
  </si>
  <si>
    <t>Cable de alimentación mínimo 10 metros, base de succión con paso de partículas de mínimo 34 mm, conector de salida con adaptador para manguera: 1" y 1 1/2", ciclo de trabajo mínimo 3 horas de trabajo x 15 minutos de descanso, profundidad de hasta 7m,  interruptor flotador para nivel de agua, tensión 120V, (manguera de descarga plana tipo bombero, presión de trabajo mínimo 58 PSI, con accesorios de conexión). La manguera que se requiere sería de mínimo 50 mts. (IHM o similar)</t>
  </si>
  <si>
    <t>15/10/2021: Creado para proceso de selección de operación y mantenimiento de piscinas 2021.</t>
  </si>
  <si>
    <t>Inspección, verificación y dictamen de cumplimiento RETIE y RETILAP de Diamante de Béisbol Parque Ciudad Montes</t>
  </si>
  <si>
    <t>Rejilla metálica para protección base árbol. Platina 1" (altura rejilla) y espesor 3/16". Diametro interno 40 cm.</t>
  </si>
  <si>
    <t>Rejilla metálica para protección base árbol. Platina 1" (altura rejilla) y espesor 3/16". Diametro interno 80 cm.</t>
  </si>
  <si>
    <t xml:space="preserve">APUNTAMIENTO REFLECTORES DE 1500 VATIOS EN EL ESTADIO EL CAMPIN, INCLUYE HERRAMIENTAS Y PROFESIONAL EN ALTURAS </t>
  </si>
  <si>
    <t>MANTENIMIENTO ASCENSOR A1 PRENSA DEL ESTADIO NEMESIO CAMACHO EL CAMPIN PARA OBTENER CERTIFICACION  No existe display o indicador en cabina. No es autónomo. Se evidencian holguras en las puertas hasta de: 8,8 MM. Sistema de alarma no es autónomo. Más de 11 metros entre puertas de hall sin una puerta de inspección o socorro en recorrido. Existe oxidación parcial del cable limitado. Existe oxidación parcial de los cables de tracción. Buffer de cabina y contrapeso oxidados. Cableado de micros de seguridad en foso mojados. Agua en foso. Profundidad del foso de 151.2 cm</t>
  </si>
  <si>
    <t>MANTENIMIENTO ASCENSOR A2 VIP 1 DEL ESTADIO NEMESIO CAMACHO EL CAMPIN PARA OBTENER CERTIFICACION  Se evidencian holguras en las puertas hasta de:12,5 mm. Falta contratuerca en resortes del freno. No identificados con descripción de circuito que manejan o protegen. Falta línea de vida para la salida a la cubierta, supera 4.5 metros de altura.</t>
  </si>
  <si>
    <t>MANTENIMIENTO ASCENSOR A3 VIP 2 DEL ESTADIO NEMESIO CAMACHO EL CAMPIN PARA OBTENER CERTIFICACION  Se evidencian holguras en las puertas hasta de: 8,5 mm. Falta contratuerca en resortes del freno. Faltan tapas en micro del limitador y micros del freno en cuarto de máquinas. Falta línea de vida para la salida a la cubierta, supera 4.5 metros de altura. Stop encima de cabina se desactiva de forma involuntaria</t>
  </si>
  <si>
    <t>MANTENIMIENTO ASCENSOR A4 PRENSA 2 DEL ESTADIO NEMESIO CAMACHO EL CAMPIN PARA OBTENER CERTIFICACION  Se evidencian holguras en las puertas hasta de: 10 mm. Más de 11 metros entre puertas de hall sin una puerta de inspección o socorro en recorrido. Existe oxidación parcial del cable limitador. Existe oxidación parcial de los cables de tracción. Buffer de cabina y contrapeso oxidados.</t>
  </si>
  <si>
    <t>DESMONTE DE EQUIPO DE SISTEMA DE VIDEOVIGILANCIA UBICADOS EN CADA UNA DE LAS LAS 4 TORRES DE LUMINARIAS DEL ESTADIO EL CAMPIN, INCLUYE: DESMONTE CAMARA ULTRA 5K, DESMONTE DE GABINETE DOTADO CON SWITCH Y FUENTES DE ALIMENTACION, DESMONTE DE RADIOS DE COMUNICACION Y ANTENA</t>
  </si>
  <si>
    <t>Luminaria SLCS marca GDS Lighting: CANTIDAD DE LEDS: 24 IP:66 optics IK:08 weight: 4.3kg Color Temperature: 4000K lumen package: 5,500 lumens efficacy: 130 lm/w CONSUMO ENERGIA (W): 39w. Incluye base para fotocelda, protecciones electricas y sistema antirrobo.</t>
  </si>
  <si>
    <t>Luminaria S1MB O MAXIMO M marca GDS Lighting: CANTIDAD DE LEDS: 64 IP:65 optics IK:08 weight: 4.3kg Color Temperature: 4000K lumen package: 15,800 lumens efficacy: 104 lm/w CONSUMO ENERGIA (W): 154 w. Incluye base para fotocelda, protecciones electricas y sistema antirrobo.</t>
  </si>
  <si>
    <t>Luminaria SLCS marca GDS Lighting: CANTIDAD DE LEDS: 24 IP:66 optics IK:08 weight: 4.3kg Color Temperature: 4000K lumen package: 6,950 lumens efficacy: 130 lm/w CONSUMO ENERGIA (W): 52w. Incluye base para fotocelda, protecciones electricas y sistema antirrobo.</t>
  </si>
  <si>
    <t>Luminaria SLCS marca GDS Lighting: CANTIDAD DE LEDS: 24 IP:66 optics IK:08 weight: 4.3kg Color Temperature: 4000K lumen package: 8,700 lumens efficacy: 130 lm/w CONSUMO ENERGIA (W): 66 w. Incluye base para fotocelda, protecciones electricas y sistema antirrobo.</t>
  </si>
  <si>
    <t>Luminaria tipo proyector BUXUS 200 AS°marca GDS Lightingcantidad de LED: maxima 200 uds Color Temperature: 4000K SupplyVoltage: IP:65 optics IK:08 weight: 10.5 kg lumen package: 34,000 lumens efficacy: 113 lm/w CONSUMO ENERGIA (W): 300 w.</t>
  </si>
  <si>
    <t>Luminaria tipo proyector BUXUS 200 25 °marca GDS Lightingcantidad de LED: maxima 200 uds Color Temperature: 4000K SupplyVoltage: IP:65 optics IK:08 weight: 10.5kg lumen package: 36,000 lumens efficacy: 120 lm/w CONSUMO ENERGIA (W): 300 w.</t>
  </si>
  <si>
    <t>Luminaria tipo proyector BUXUS 200 40 °marca GDS Lightingcantidad de LED: maxima 200 uds Color Temperature: 4000K SupplyVoltage: IP:65 optics IK:08 weight: 10.5kg lumen package: 36,000 lumens efficacy: 120 lm/w CONSUMO ENERGIA (W): 300 w.</t>
  </si>
  <si>
    <t>DESCRIPCIÓN GENERAL: Modulo cronómetro diseñado para parques con capacidad de 1 usuario y de edad sugerida mayor de 6 años, de 0,11 m de ancho x 0,61 m de largo x 1,45 m de alto. MATERIA PRIMA: Los postes de 70 x 70 mm fabricados en acero galvanizado pintado. Los tapones están hechos de poliamida moldeada por inyección.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a piso diseñado para tomar el tiempo desde el inicio hasta el final del recorrido del circuito de prueba. Certificado con norma EN 1176.</t>
  </si>
  <si>
    <t>J5914A</t>
  </si>
  <si>
    <t xml:space="preserve">DESCRIPCIÓN GENERAL: Panel de dos caras, en la primera una placa de polietileno antideslizante y en la segunda una red de cuerda, soportado en postes de acero de 95 x 95mm. Capacidad de 2 personas y de edad sugerida mayor de 8 años, con unas dimensiones de 1,08m de ancho x 3,11m de largo x 1,64 m de alto. MATERIA PRIMA: Los postes están fabricados en acero galvanizado pintado.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escalar diseñado para entretenimiento y ejercitación de niños y adolescentes, apto para implementar en parques vecinales y metropolitanos. Certificado con norma EN 1176. </t>
  </si>
  <si>
    <t>J5906A</t>
  </si>
  <si>
    <t xml:space="preserve">DESCRIPCIÓN GENERAL: Postes hexagonales lúdicos de piso elaborado en polietileno antideslizante, soportado en base de 40mm. Capacidad de cada piso de 1 personas por piso y de edad sugerida mayor de 6 años, instalado en unas dimensiones de 1,95m de ancho x 0,7m de largo x 0,27 m de alto. MATERIA PRIMA: Los suelos se elaboran a partir de un material polietileno de 18 mm de espesor con estructura antideslizante.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piso de obstáculos diseñado para entretenimiento y ejercitación de niños y adolescentes, apto para implementar en parques vecinales y metropolitanos. Certificado con norma EN 1176. </t>
  </si>
  <si>
    <t>J5903A</t>
  </si>
  <si>
    <t>DESCRIPCIÓN GENERAL: Paneles compuestos por estructura en acero galvanizado y paneles en polietileno antideslizante, soportado en base de 40mm. Capacidad de cada panel de 1 personas por piso y de edad sugerida mayor de 8 años, instalado en unas dimensiones de 3,71m de ancho x 2,03m de largo x 0,54 m de alto. MATERIA PRIMA: La estructura es de acero galvanizado. Las placas están mecanizadas a partir de paneles de polietileno antideslizante de 12 mm de espesor en el que se encastran paneles compactos (HPL). Las fijaciones son de acero inoxidable por tapas anti vandalismo de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panel de salto diseñado para entretenimiento y ejercitación de niños y adolescentes, apto para implementar en parques vecinales y metropolitanos. Certificado con norma EN 1176.</t>
  </si>
  <si>
    <t>J5901A</t>
  </si>
  <si>
    <t>DESCRIPCIÓN GENERAL: Poste de acero galvanizado para el deslizamiento vertical. Capacidad de 1 personas y de edad sugerida mayor de 6 años, con unas dimensiones de 0,71m de ancho x 0,12m de largo x 3,21 m de alto.; MATERIA PRIMA: El poste es de acero galvanizado lacado de 125 mm de diámetro. El cabezal es de polietileno rotomoldeado. Los tableros elaborados a partir de HPL compacto de 13 mm de espesor. Los tubos son de acero inoxidable de Ø 40 mm;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poste vertical diseñado para entretenimiento y ejercitación de niños y adolescentes, apto para implementar en parques vecinales y metropolitanos. Certificado con norma EN 1176.</t>
  </si>
  <si>
    <t>J5907A</t>
  </si>
  <si>
    <t>DESCRIPCIÓN GENERAL: Estructura lúdica en forma de arco pasa manos que consta de postes de acero galvanizado en arco horizontal. Capacidad de 4 personas y de edad sugerida mayor de 8 años, con unas dimensiones de 1,07m de ancho x 5,24m de largo x 2,93 m de alto; MATERIA PRIMA: Los postes, de 125 mm de diámetro, son de acero galvanizado lacado. Los cabezales son de poliamida inyectada. Los suelos se elaboran a partir de un material polietileno de 18 mm de espesor con estructura antideslizante. Los tubos son de acero inoxidable de Ø 40mm. Los manguitos en poliamida inyectada. Las piezas de unión están moldeadas en poliamida cargada, no tóxicas, no inflamables, resistentes a los choques y a los rayos ultravioletas. La tornillería en acero inoxidable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Estructura didáctica de tipo arco pasamanos diseñado para entretenimiento y ejercitación de niños y adolescentes, apto para implementar en parques vecinales y metropolitanos. Certificado con norma EN 1176.</t>
  </si>
  <si>
    <t>J5908A</t>
  </si>
  <si>
    <t>DESCRIPCIÓN GENERAL: Estructura lúdica en forma de torre que consta de tablero en HPL, soportado en postes de acero galvanizado verticales y una Rampa en polietileno. Capacidad de 4 personas y de edad sugerida mayor de 8 años, con unas dimensiones de 1,07m de ancho x 5,24m de largo x 2,93 m de alto; MATERIA PRIMA: Los postes, de 95 mm de diámetro, son de acero galvanizado lacado. Los cabezales remachados son de poliamida inyectada. El tablero elaborado con paneles HPL de 12.5mm. La rampa en polietileno de 12mm de espesor, con estructura antideslizante. Los tubos son de acero inoxidable de Ø 40mm. La tornillería en acero inoxidable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Estructura didáctica de tipo Rampa diseñado para entretenimiento y ejercitación de niños y adolescentes, apto para implementar en parques vecinales y metropolitanos. Certificado con norma EN 1176.</t>
  </si>
  <si>
    <t>J5915A</t>
  </si>
  <si>
    <t>DESCRIPCIÓN GENERAL: Estructura lúdica en forma de Túnel en polietileno rotomoldeado. Capacidad de 1 personas y de edad sugerida mayor de 6 años, con unas dimensiones de 1,16m de ancho x 1,38m de largo x 1,04 m de alto; MATERIA PRIMA: Los postes, de 70x70mm, son de acero galvanizado pintado. Los tableros elaborados con HPL de 13mm. El túnel es de rotomoldeado polietileno de 76cm de diámetro. La tornillería en acero inoxidable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Estructura didáctica de tipo túnel diseñado para entretenimiento y ejercitación de niños y adolescentes, apto para implementar en parques vecinales y metropolitanos. Certificado con norma EN 1176.</t>
  </si>
  <si>
    <t>J5902A</t>
  </si>
  <si>
    <t>DESCRIPCIÓN GENERAL: Postes hexagonales lúdicos de piso elaborado en polietileno antideslizante, soportado en base de 40mm. Capacidad de cada piso de 1 personas por piso y de edad sugerida mayor de 6 años, instalado en unas dimensiones de 1,95m de ancho x 0,7m de largo x 0,27 m de alto; MATERIA PRIMA: Los suelos se elaboran a partir de un material polietileno de 18 mm de espesor con estructura antideslizante. Los postes son de acero inoxidable, de 40 mm de diámetro. La tornillería en acero inoxidable está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piso de obstáculos diseñado para entretenimiento y ejercitación de niños y adolescentes, apto para implementar en parques vecinales y metropolitanos. Certificado con norma EN 1176.</t>
  </si>
  <si>
    <t>J5905A</t>
  </si>
  <si>
    <t>DESCRIPCIÓN GENERAL: Estructura lúdica en forma lineal que consta de postes de acero galvanizado en posición vertical, reposapiés en caucho y tubos en acero inoxidable. Capacidad de 4 personas y de edad sugerida mayor de 6 años, con unas dimensiones de 1,37m de ancho x 4,93m de largo x 3,01m de alto; MATERIA PRIMA: Los postes son de acero galvanizado, de 125mm de diámetro. Los cabezales de polietileno rotomoldeado o de poliamida inyectada. Los tubos son en acero inoxidable de Ø 40 mm. Los tableros están elaborados con paneles de HPL de 12,5 mm de espesor con relieve antideslizante. Los reposapiés en caucho con propiedades amortiguadoras, y dotados de relieves antideslizantes. Las piezas de unión están moldeadas en poliamida cargada. La tornillería en acero inoxidable está protegida por cápsulas antivandalismo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obstáculos horizontales diseñado para entretenimiento y ejercitación de niños y adolescentes, apto para implementar en parques vecinales y metropolitanos. Certificado con norma EN 1176.</t>
  </si>
  <si>
    <t>J5911A</t>
  </si>
  <si>
    <t>DESCRIPCIÓN GENERAL: Panel informativo diseñado para parques con capacidad de 1 usuario y de edad sugerida mayor de 6 años, de 0,16 m de ancho x 0,67m de largo x 1,81m de alto; MATERIA PRIMA: Los postes de 95 x 95 mm fabricados en acero galvanizado pintado. Los tableros coloreados elaborados en HPL compacto de 13mm de espesor. Las fijaciones y tornillería son de acero inoxidable;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informativo a piso diseñado para tomar el tiempo desde el inicio hasta el final del recorrido del circuito de prueba. Certificado con norma EN 1176.</t>
  </si>
  <si>
    <t>J5912A</t>
  </si>
  <si>
    <t>DESCRIPCIÓN GENERAL: Estructura lúdica en forma lineal que consta de postes de acero galvanizado en posición vertical, tubos en acero inoxidable de escalar con elementos de escalar. Capacidad de 7 personas y de edad sugerida mayor de 6 años, con unas dimensiones de 5,34m de ancho x 1,61m de largo x 2,70m de alto; MATERIA PRIMA: Los postes son de acero galvanizado, de 125mm de diámetro. Los tubos son en acero inoxidable de Ø 40 mm. Los tableros están elaborados con paneles de HPL de 13mm de espesor con relieve antideslizante. El suelo elaborado en polietileno de 18mm de espesor con estructura antideslizante. Los elementos de escalada son de poliamida inyectada. La tornillería en acero inoxidable está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obstáculos horizontales diseñado para entretenimiento y ejercitación de niños y adolescentes, apto para implementar en parques vecinales y metropolitanos. Certificado con norma EN 1176.</t>
  </si>
  <si>
    <t>J5904A</t>
  </si>
  <si>
    <t>DESCRIPCIÓN GENERAL: Modulo lúdico de piso elaborado que consta de pisos en polietileno sostenidos con cuerda de acero galvanizado recubierto en poliéster y soportado en postes antideslizantes. Capacidad de 2 personas y de edad sugerida mayor de 6 años, instalado en unas dimensiones de 3,74m de ancho x 0,68m de largo x 0,37 m de alto; MATERIA PRIMA: Los suelos se elaboran a partir de un material polietileno de 18 mm de espesor con estructura antideslizante. Los postes son de acero inoxidable, de 40 mm de diámetro. La cuerda de 16 mm de diámetro está fabricada con cable de acero galvanizado recubierto de poliéster. La tornillería en acero inoxidable está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piso de obstáculos diseñado para entretenimiento y ejercitación de niños y adolescentes, apto para implementar en parques vecinales y metropolitanos. Certificado con norma EN 1176.</t>
  </si>
  <si>
    <t>J5910A</t>
  </si>
  <si>
    <t>DESCRIPCIÓN GENERAL: Estación de ejercicio exterior Tipo Remo con capacidad para 1 persona, de edad sugerida de más de 14 años. Medidas: 0.8 x 0.1 x 0.9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</si>
  <si>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R37-UBX-091B</t>
  </si>
  <si>
    <t>DESCRIPCIÓN GENERAL: Estación de ejercicio exterior Tipo Elíptica con capacidad para 1 persona, de edad sugerida de más de 14 años. Medidas: 1,42 x 0,55 x 1,66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</si>
  <si>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R37-UBX-203B</t>
  </si>
  <si>
    <t>DESCRIPCIÓN GENERAL: Estación de ejercicio exterior Tipo Mariposa con capacidad para 1 persona, de edad sugerida de más de 14 años. Medidas: 1,00 x 0,85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</si>
  <si>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R37-UBX-208B</t>
  </si>
  <si>
    <t>DESCRIPCIÓN GENERAL: Estación de ejercicio exterior para Abdominales con capacidad para 1 persona, de edad sugerida de más de 14 años. Medidas: 1,15 x 0,60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</si>
  <si>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R37-UBX-211B</t>
  </si>
  <si>
    <t>DESCRIPCIÓN GENERAL: Estación de ejercicio exterior para Miembros Inferiores con capacidad para 1 persona, de edad sugerida de más de 14 años. Medidas: 1,70 x 0,60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</si>
  <si>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R37-UBX-215B</t>
  </si>
  <si>
    <t>DESCRIPCIÓN GENERAL: Estación de ejercicio exterior para Sentadillas con capacidad para 1 persona, de edad sugerida de más de 14 años. Medidas: 1,18 x 0,45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</si>
  <si>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R37-UBX-217B</t>
  </si>
  <si>
    <t>DESCRIPCIÓN GENERAL: Estación de ejercicio exterior para Muslos, Piernas y Pelvis con capacidad para 1 persona, de edad sugerida de más de 14 años. Medidas: 1,05 x 0,90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</si>
  <si>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R37-UBX-218B</t>
  </si>
  <si>
    <t>DESCRIPCIÓN GENERAL: Estación de ejercicio exterior para Abdominales con capacidad para 1 persona, de edad sugerida de más de 14 años. Medidas: 1,70 x 0,50 x 1,10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</si>
  <si>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R37-UBX-223B</t>
  </si>
  <si>
    <t>DESCRIPCIÓN GENERAL: Estación de ejercicio exterior para Pectorales, Bíceps y Espalda con capacidad para 1 persona, de edad sugerida de más de 14 años. Medidas: 1,57 x 0,97 x 2,10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Se trata de un mecanismo bidireccional, que ofrece resistencia en ambos sentidos de movimiento, y con una gran amplitud de recorrido, por lo que favorece la extensión y flexión completas de los músculos.</t>
  </si>
  <si>
    <t>R37-UBX-224B</t>
  </si>
  <si>
    <t>DESCRIPCIÓN GENERAL: Estación de ejercicio exterior Tipo caminador aéreo con capacidad para 1 persona, de edad sugerida de más de 14 años. Medidas: 1,35 x 0,65 x 1,50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</si>
  <si>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R37-UBX-231B</t>
  </si>
  <si>
    <t>DESCRIPCIÓN GENERAL: Estación de ejercicio exterior para Abdominales y Espalda con capacidad para 1 persona, de edad sugerida de más de 14 años. Medidas: 1,50 x 0,60 x 1,50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</si>
  <si>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R37-UBX-232B</t>
  </si>
  <si>
    <t>DESCRIPCIÓN GENERAL: Estación de ejercicio exterior para Bíceps y Tríceps Abdominales y Espalda con capacidad para 1 persona, de edad sugerida de más de 14 años. Medidas: 0,90 x 0,60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</si>
  <si>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R37-UBX-244B</t>
  </si>
  <si>
    <t>DESCRIPCIÓN GENERAL: Estación de ejercicio exterior para Hombros, Pectoral y Espalda con capacidad para 1 persona, de edad sugerida de más de 14 años. Medidas: 0,90 x 0,80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</si>
  <si>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R37-UBX-246B</t>
  </si>
  <si>
    <t>DESCRIPCIÓN GENERAL: Estación de ejercicio exterior para Hombros Y Brazos con capacidad para 1 persona, de edad sugerida de más de 14 años. Medidas: 0,90 x 0,80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</si>
  <si>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R37-UBX-247B</t>
  </si>
  <si>
    <t>DESCRIPCIÓN GENERAL: Estación de ejercicio exterior para Tronco Superior con capacidad para 1 persona, de edad sugerida de más de 14 años. Medidas: 0,90 x 0,85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</si>
  <si>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R37-UBX-248B</t>
  </si>
  <si>
    <t>DESCRIPCIÓN GENERAL: Estación de ejercicio exterior para Bíceps con capacidad para 1 persona, de edad sugerida de más de 14 años. Medidas: 0,92 x 0,55 x 1,05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</si>
  <si>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R37-UBX-255B</t>
  </si>
  <si>
    <t>DESCRIPCIÓN GENERAL: Estación de ejercicio exterior para Oblicuos y Cintura con capacidad para 1 persona, de edad sugerida de más de 14 años. Medidas: 1,10 x 0,75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</si>
  <si>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R37-UBX-258B</t>
  </si>
  <si>
    <t>DESCRIPCIÓN GENERAL: Estación de ejercicio exterior para Abdominales, Oblicuos y Espalda con capacidad para 1 persona, de edad sugerida de más de 14 años. Medidas: 0,86 x 0,60 x 1,50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</si>
  <si>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R37-UBX-281</t>
  </si>
  <si>
    <t>DESCRIPCIÓN GENERAL: Estación diseñado para parques vecinales y metropolitanos, esta estación ayuda para la estimulación muscular, con capacidad para  1 usuario y recomendado para  mayores de 14 años; MATERIA PRIMA: Los discos están hechos en polietileno de alta densidad. No incluye poste;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Franja de edades:       14 años. Dimensiones:  1.20 X 0.50 X 1.40 M. Certificado con norma EN 16630.</t>
  </si>
  <si>
    <t>R37-UBX-284</t>
  </si>
  <si>
    <t>DESCRIPCIÓN GENERAL: Estación diseñado para los parques vecinales y metropolitanos, el cual brinda ayuda para la estimulación muscular, con capacidad para  1 usuario y recomendado para  mayores de 14 años con unas dimensiones 0,90 m de ancho, 0,45 m de profundidad, 1,89 m de alto; MATERIA PRIMA: Disco en acero pintado. No incluye poste.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Franja de edades:       14 años. Número de usuarios:    1 usuario.   Dimensiones:                0.90 X 0.45 X 1.89 M.     Certificado con norma EN 16630.</t>
  </si>
  <si>
    <t>R37-UBX-286</t>
  </si>
  <si>
    <t>DESCRIPCIÓN GENERAL: Estación de ejercicio exterior para piernas con capacidad para 1 persona, de edad sugerida de más de 14 años. Medidas: 0,80 x 0,60 x 1,40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</si>
  <si>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R37-UBX-289B</t>
  </si>
  <si>
    <t>DESCRIPCIÓN GENERAL: Estación de ejercicio exterior para pectorales, hombro y espalda con capacidad para 1 persona, de edad sugerida de más de 14 años. Medidas: 0,50 x 1,00 x 1,05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</si>
  <si>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R37-UBX-290B</t>
  </si>
  <si>
    <t>DESCRIPCIÓN GENERAL: Estación de ejercicio exterior para Muslos Y Pantorrillas con capacidad para 1 persona, de edad sugerida de más de 14 años. Medidas: 0,80 x 0,60 x 1,25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</si>
  <si>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R37-UBX-292B</t>
  </si>
  <si>
    <t>DESCRIPCIÓN GENERAL: Banca ideal para completar un buen entrenamiento de cuerpo entero. Ofrece una gran variedad de ejercicios que permiten la estimulación muscular, sugerida para mayores de 14 años y para un usuario. Las dimensiones del módulo son: 1,60 m de ancho, 0,70 m de profundidad, 1,10 m de alto. La altura de caída libre (ACL) es de 0,46 m; MATERIA PRIMA:  La estructura de los elementos está construida en acero galvanizado en caliente de 3,5 a 4 mm de grosor, protegido con un acabado de polvo polyester de alta durabilidad. el asiento está hecho de un compuesto de poliuretano, que la hace confortable y durable. Las manetas están hechas de caucho de etileno propileno dieno o EPDM es un termo polímero elastómero que tiene buena resistencia a la abrasión y al desgaste. El rodamiento es de acero inoxidable y resistente al agua, El pistón de aceite hidráulico está compuesto de elementos de cromo, aluminio y acero inoxidable;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t>
  </si>
  <si>
    <t>R37-UBX-293B</t>
  </si>
  <si>
    <t>DESCRIPCIÓN GENERAL: Modulo diseñado para parques vecinales y metropolitanos especiales para la estimulación muscular Capacidad de cada panel de 1 personas por piso y de edad sugerida mayor de 14 años, instalado en unas dimensiones de 1,40 m de ancho, 0,60 m de profundidad, 1,45 m de alto. La altura de caída libre (ACL) es de 0,76 m.;  MATERIA PRIMA: La estructura de los elementos está construida en acero galvanizado en caliente de 3,5 a 4 mm de grosor, protegido con un acabado de polvo polyester de alta durabilidad. el asiento está hecho de un compuesto de poliuretano, que la hace confortable y durable. Las manetas están hechas de caucho de etileno propileno dieno o EPDM es un termo polímero elastómero que tiene buena resistencia a la abrasión y al desgaste. El rodamiento es de acero inoxidable y resistente al agua, El pistón de aceite hidráulico está compuesto de elementos de cromo, aluminio y acero inoxidable;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t>
  </si>
  <si>
    <t>R37-UBX-298B</t>
  </si>
  <si>
    <t>DESCRIPCIÓN GENERAL: Modulo didáctico de tipo poste vertical diseñado para entretenimiento y ejercitación de niños y adolescentes, apto para implementar en parques vecinales y metropolitanos Las dimensiones del módulo son: 0,40 m de ancho, 0,40 m de profundidad, 1,85 m de alto;  MATERIA PRIMA: Poste vertical flexible de 1.85 metros de altura para la instalación requiere de un peso total de 60 Kg;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Franja de edades:       14 años.   Número de usuarios:    1 usuario.   Dimensiones:                0.40 X 0.40 X 1.85 M.   Certificado con norma EN 16630</t>
  </si>
  <si>
    <t>R37-UBX-303B</t>
  </si>
  <si>
    <t>Juego multifunción torre deslizadero muro de escalar tubo bomberos, red escalera edad 3-12 años capacidad 20 usuarios.   Las dimensiones del módulo son: 5,11 m de ancho, 4,10 m de profundidad, 3,00 m de alto. La altura de caída libre (ACL) es de 2,60 m.</t>
  </si>
  <si>
    <t>PROLUDIC J38102-C</t>
  </si>
  <si>
    <t xml:space="preserve">COLUMPIO INCLUSIVO DOBLE BEBE EDAD 1- 7 AÑOS CAP 2 USUARIOS.   Las patas de apoyo, las vigas horizontales son fabricadas con acero galvanizado, Los paneles de colores están fabricados con un material compacto (HPL) de 13 mm de espesor. Robusto en construcción, tiene excelentes propiedades de resistencia a la intemperie y al vandalismo, Los cojinetes de giro son de acero inoxidable. El asiento Padre/Niño consta de 2 asientos, conectados por un acero inoxidable pintado El asiento de los padres está hecho de goma de nido de abeja moldeada que absorbe los golpes.  Los soportes de fijación están hechos de alambre de acero inoxidable de 10 mm. El columpio pod para la primera infancia está fabricado en poliuretano, lo que garantiza asientos cómodos.   Las cadenas del columpio están hechas de acero inoxidable.   Los soportes de fijación del asiento están hechos de alambre de acero inoxidable de 10 mm. Los anillos deslizantes de PVC están equipados para limitar el desgaste de las partes metálicas con el tiempo. los anillos son se accede por un grillete de acero inoxidable a prueba de vandalismo.   Las fijaciones son de acero inoxidable o chapado y protegidas por anti vandalismo tapones de poliamida.   </t>
  </si>
  <si>
    <t>PROLUDIC J433</t>
  </si>
  <si>
    <t>Juegos de muelle.  Se puede acceder a este módulo desde 2 años. Tiene una capacidad máxima de 1 usuario.   Los tableros coloreados se elaboran a partir de un material HPL compacto de 13 mm de espesor. Material robusto, presenta una excelente resistencia contra las inclemencias del tiempo y al vandalismo. El asiento se elabora a partir de un material compacto (HPL) de 12,5 mm de espesor con estructura antideslizante. El muelle es de acero 35SCD6. La superficie se trata después con granalla pretensada con capas de preparación de zinc y 2 capas de polvo de poliéster de 100 micrones. La pieza de fijación en poliamida cargada garantiza una longevidad y una seguridad excepcional al sistema. La maneta y el reposapiés son de PVC. La tornillería en acero inoxidable está protegida por cápsulas anti vandalismo en poliamida.</t>
  </si>
  <si>
    <t>PROLUDIC J870</t>
  </si>
  <si>
    <t>Juego inclusivo con cuatro funciones lúdicas, como encontrarse, manipular, estimulación sonora y visual,  pueden acceder a este módulo niños desde 2 años de edad y  tiene una capacidad máxima de 2 usuarios.   Los paneles están construidos de polietileno, Los postes están fabricados de plástico reciclado, Los tubos son de aluminio, La tornillería en acero inoxidable está protegida por cápsulas anti vandalismo en poliamida.</t>
  </si>
  <si>
    <t>PROLUDIC R34-FIECOCH</t>
  </si>
  <si>
    <t>Paneles lúdicos y juegos de sonido y musicales". Se puede acceder a este módulo desde 2 años. Tiene una capacidad máxima de 2 usuarios. Cuenta con cinco funciones lúdicas como manipular, encontrarse, estimulación sonora y visual e imaginar.   Se requiere para la instalación postes de 1.15 m de alto.</t>
  </si>
  <si>
    <t>PROLUDIC R34-FIMUBON6</t>
  </si>
  <si>
    <t xml:space="preserve">Descripción Técnica: Baldosas elásticas tipo profesional para uso abierto y cerrado en canchas de Baloncesto, con sistema de expansión termica, sistema de contracción en frío, sin reflejo, sin deslumbramiento, mejor fricción, resistencia al deslizamiento permitiendo juego más seguros; Sistema de conexión flexible, Sistema de Seguridad. </t>
  </si>
  <si>
    <t>Bloque / Loseta en concreto color TERRACOTA, dimensiones 20x20x6.</t>
  </si>
  <si>
    <t>Poste metálico de 11,60 m galvanizado en caliente troncocónico octogonal en 4mm primera sección y 3 mm segunda sección acabado en pintura electroestática.</t>
  </si>
  <si>
    <t>Sumidero de 50 cm de alto + 20 cm del bordillo x 88 cm de ancho x 120 cm de largo externamente, con paredes de 10 cm.               Rejilla 15 huecos para sumidero lateral de 14 cm de alto x 45.5 cm de ancho x 83.5 cm de largo, en concreto de 4.500 psi</t>
  </si>
  <si>
    <t>- Imprimación con emulsión asfáltica     - Carpeta asfáltica tipo MDC 19 E. 0,13 cms</t>
  </si>
  <si>
    <t>Transporte y disposición final con gestor autorizado con licencia ambiental para disponer suelo contaminado, debido a la operación de botadero de residuos sólidos en el predio a intervenir, denominado residuo peligroso -RESPEL, por concepto de la Secretaría Distrital de Ambiente.                    El insumo no tiene IVA pues se dispone con una E.S.P (EMPRES A DE SERVICIOS PÚBLICOS)</t>
  </si>
  <si>
    <t xml:space="preserve">RETIRO DE ESTRUCTURA METÁLICA DE CUBIERTA  Y PÓRTICOS (COLUMNAS, VIGAS, ARRIOSTRAMIENTOS, PLATINAS, CORREAS Y DEMÁS ELEMENTOS DE CONEXIÓN. UNIDAD DEPORTIVA EL SALITRE                                                                      Incluye todas las actividades necesarias para el desmonte y retiro de los elementos metálicos de cubierta y pórticos metálicos, para lo cual se deben disponer de los equipos, mano de obra y demás herramientas necesarias para el cargue, transporte, botada escombros en botaderos oficiales, recuperación y almacenamiento de los materiales aprovechables y su transporte hasta el sitio que lo indique la interventoría.Debe considerarse además los elementos necesarios para garantizar la estabilidad de la estructura de forma provisional mientras se adelanta el desmonte. (se debe considerar la formulación del procedimiento de desmonte para aprobación del supervisor técnico) (Se tienen elementos con pesos individuales de aproximadamente 2T y longitudes de 13,0 m).                                                                       </t>
  </si>
  <si>
    <t>*Honorarios no incluyen prestaciones sociales.</t>
  </si>
  <si>
    <t>Perforacion horizontal dirigida para la instalacion de tuberia de 4 ductos de 6" polietileno, incluye : mquinaria , herramienta, personal altamente calificado, no incluye tuberia, maquinaria de izaje y manejo de lodos o aguas.</t>
  </si>
  <si>
    <t>PISOS PARA TRÁFICO PEATONAL Y VEHICULAR LIVIANO NO FRECUENTE</t>
  </si>
  <si>
    <t>Cañuela prefabricada concreto H=10cm, B=30cm, L=1m.</t>
  </si>
  <si>
    <t>POSTE METALICO TRONCOCONICO OCTOGONAL DE 14 METROS ET211, DIAMETRO BASE 450mm Y DIAMETRO CIMA 140mm, FABRICADO EN 6mm DE ESPESOR, BASE CUADRADA DE 800mm EN 1",  CON CANASTA DE MANTENIMIENTO HEXAGONAL, CANASTILLA DE ANCLAJE + SISTEMA DE SEGURIDAD ANTICAIDAS+PERNOS+CANASTILLA DE ANCLAJE Y TODOS LOS ELEMENTOS NECESARIOS PARA SU CORRECTA INSTALACIÓN DEACUERDO A LA NORMA ET-211-INCLUYE TRANSPORTE</t>
  </si>
  <si>
    <t xml:space="preserve">POSTE METALICO TRONCOCONICO OCTOGONAL DE 14 METROS ET211, DIAMETRO BASE 450mm Y DIAMETRO CIMA 140mm, FABRICADO EN 6mm DE ESPESOR, BASE CUADRADA DE 800mm EN 1", CON CANASTA DE  MANTENIMIENTO HEXAGONAL Y BRAZO DOBLE PROPOSITO DE 0,5 METROS TIPO CODENSA A LOS 6 METROS DE ALTURA, CANASTILLA DE ANCLAJE PERNOS DE 1" X 2000 CON TUERCA WASA Y ARANDELA, SISTEMA PARA LINEA DE VIDA (GUAYA, TENSOR, ANILLOS DE FIJACION, PERROS DE AMARRE) GALVANIZADO EN CALIENTE Y PINTURA ELECTROSTATICA. POSTES CON CERTIFICACION </t>
  </si>
  <si>
    <t>CRUCETAS METALICAS FABRICADAS EN  ANGULO DE 4" X 1/4" PARA POSTE DE 14 METROS X 1,6 METROS CON CAPERUZA Y PERFORACIONES PARA 2 REFLECTORES</t>
  </si>
  <si>
    <t>Luminaria SLCS marca GDS Lighting: CANTIDAD DE LEDS: 16 o 24 LED IP:66 optics  IK:08   weight: 4.3kg   Color Temperature: 4000K lumen package:  según diseño  efficacy:hasta 168 lm/w  CONSUMO ENERGIA (W): 39.3W.</t>
  </si>
  <si>
    <t xml:space="preserve">Luminaria MAXIMO L marca GDS Lighting: CANTIDAD DE LEDS: 80 IP:66 optics  IK:08   weight: 7.0kg   Color Temperature: 4000K lumen package: según diseño. efficacy: hasta 169 lm/w  CONSUMO ENERGIA (W): 111.3 W.  </t>
  </si>
  <si>
    <t xml:space="preserve">Luminaria BUXUS 125 Marca GDS Lighting Light Distribution: TBD Current: 700mA Color Temperature: 4000K Protection Class: Class I Control System: no photocell base. IP:65 optics IK:08 weight: 9,5 kg lumen package: segùn diseño. lumens efficacy: 124.4 lm/w ONSUMO ENERGIA 150 W </t>
  </si>
  <si>
    <t>Cancha minitejo incluye 4 tejos (TABLEROS EN ÁNGULO, CON PLÁSTILINA, BASE Y RESPALDO EN MADERA). No incluye piso y pintura demarcación general</t>
  </si>
  <si>
    <t xml:space="preserve"> (EN ACERO INOX TIPO IDRD)</t>
  </si>
  <si>
    <t>Plantas Exterior (pajarito  3-4 m)</t>
  </si>
  <si>
    <t xml:space="preserve">Plantas Exterior (penca 12 por m2) </t>
  </si>
  <si>
    <t>Tubo de rodadero de bombero en acero inoxidable de 3" doblado ; Longitud 6 metros, incluye dado reforzado para su correcta instalación</t>
  </si>
  <si>
    <t>Dos Marcos Arquitectonicos y Panoramicos en concreto celular modificado a la vista con estructura en acero ligero Gr50 perfil C, refuerzo en malla electrosoldada M-084 y fibra de vidro tipo acuapanel.</t>
  </si>
  <si>
    <t>El Sikadur AnchorFix-3001 es un adhesivo de dos componentes para el anclaje de barras corrugadas y pernos roscados. fabricado con una tecnologia de alta calidad y libre de stireno, el Sikadur AnchorFix-3001 ha sido especificamente diseñado para proveer una alta resistencia para uso en condiciones secas, humendas e  inundadas en numerosos materias de base. es apropiado para cargas mediasnas y altas en aplicaciones estructurales y no estructurales .</t>
  </si>
  <si>
    <t>El Geodrén Vial es un sistema integral de captación, conducción y evacuación de fluidos que este compuesto por un geodrén planar y tubería corrugada de drenaje. Este sistema es resistente a agentes químicos y biológicos.</t>
  </si>
  <si>
    <t>BLOQUE EN CONCRETO (BORDILLO) DE 50 CM DE ALTO X 16 CM DE ANCHE X 80 CM DE LARGO</t>
  </si>
  <si>
    <t>Producto premezclado en polvo, de granulometría fina, compuesto por aditivos y pigmentos estables a los rayos U.V. Especialmente formulado con propiedad antiadherente entre el concreto y el molde de poliuretano en el proceso del estampado, además agrega color de contraste acentuando la textura del molde.</t>
  </si>
  <si>
    <t xml:space="preserve">Paneles solares de 550w monocritalinos o similares   </t>
  </si>
  <si>
    <t xml:space="preserve">tipo Pad Mounted Radial de 45 kVA. 11400 / 380-220V   </t>
  </si>
  <si>
    <t>Los pararrayos polimericos tipo distribución o descargadores de sobretensión DPS  constan de una serie de pastillas de óxido de Zinc, con una característica natural de resistencia altamente no lineal; el cual al estar energizado el voltaje de línea-tierra permite solo el paso de una pequeña corriente de fuga (miliamperios).</t>
  </si>
  <si>
    <t xml:space="preserve">Con sistema estructural metálico modular, desarmable, resistente y de fácil armado, incluye para cada espectador asiento con espaldar monolítico polimérico reforzado, de uso pesado en espacios deportivos exteriores, cubierta polimérica de control solar para toda la gradería, incluye espacio frontal para ubicar maletas, pasillos metálicos con troquel embebido y relieves, escalera de acceso, y barandal perimetral. ESTRUCTURA GENERAL Angulo de acero HR de 1 1/2" x 1/8" </t>
  </si>
  <si>
    <t>Gradería elevada desmontable con capacidad para 108 espectadores</t>
  </si>
  <si>
    <t>Suministro de estructuras metálicas para silletería con cubierta en policarbonato cristal de 6 mm, elaboradas en tubería de agua negra por 2” , tubería redonda de 2” calibre 18 y tubería de 3 x 4 estructural. Estructura de la silletería fabricada en tubo cuadrado de 1 ½” cal 16 según diseño Estadio Campincito para 3 jugadores. Incluye silla con espaldar cerrado para estadio con espaldar en polipropileno alto impacto; grado HB; resistencia a pruebas mecánicas norma ASTM; orificio central para drenaje de líquidos; bordes curveados; aditivo UV ultravioleta y retardante a la flama..</t>
  </si>
  <si>
    <t>Suministro de estructuras metálicas para silletería con cubierta en policarbonato cristal de 6 mm, elaboradas en tubería de agua negra por 2” , tubería redonda de 2” calibre 18 y tubería de 3 x 4 estructural. Estructura de la silletería fabricada en tubo cuadrado de 1 ½” cal 16 según diseño Estadio Campincito para 12 jugadores. Incluye silla con espaldar cerrado para estadio con espaldar en polipropileno alto impacto; grado HB; resistencia a pruebas mecánicas norma ASTM; orificio central para drenaje de líquidos; bordes curveados; aditivo UV ultravioleta y retardante a la flama..</t>
  </si>
  <si>
    <t>Fibra de vidrio o en plástico de polietileno P.E.H.D.Terminado en laca para exteriores, 100% Calidad Intemperie, resistente a los golpes.Base en cauchoColores: negro y marfil o blancoPEON: Altura 52 x Diámetro 33 cm. (Peso 2 kg)TORRE: Altura 64 x Diámetro 33 cm. (Peso 2.4 kg)REY: Altura 92 x Diámetro 33 cm. (Peso 3 kg)REINA: Altura 78 x Diámetro 33 cm. (Peso 2.7 kg)</t>
  </si>
  <si>
    <t>Cancha de tejo largo, fijas con tablero de carrete, bocines, arcilla, 6 tejos, pizón, mechas y caucho de protección</t>
  </si>
  <si>
    <t>Estructura general metálica entamborada en tubo de 2” con lamina de CR GALVANIZADA calibre 14, acabado exterior con pintura electrostática imitación oxido. Jaula metálica para fijación en sitio en varilla corrugada de ½” y tuberia de ¾”.</t>
  </si>
  <si>
    <t>BOMBA SUMERGIBLE PARA AGUAS DE AFLUENTE 1.0HP MONOFÁSICA A220V, ELEVA MÁXIMO A 14 M EL CAUDAL MÁXIMO ES DE 475 LITROS POR MINUTO MÁXIMO DESCARGA DE LA BOMBA EN 2".</t>
  </si>
  <si>
    <t xml:space="preserve">ELECTROBOMBA TRIFÁSICA 220/440V, DE 3HP ELEVA MÁXIMO A 87 MT, CAUDAL MÁX. 200 LITROS POR MINUTO, SUCCIONA EN 1-1/4" Y DESCARGA EN 1" SUCCIONA EN 1-1/4" Y DESCARGA EN 1" </t>
  </si>
  <si>
    <t xml:space="preserve">ELECTROBOMBA DE ANILLO LIQUIDO MODELO: CKM 80 DE 0.75HP CON SUCCIÓN DE 1" Y DESCARGA DE 1", MONOFÁSICA 110/220V </t>
  </si>
  <si>
    <t xml:space="preserve"> TABLERO  DE  CONTROL  ARRANQUE DIRECTO Y  MANDO PARA 3 MOTOBOMBAS EYECTORAS 5 HP-220V -Alternacion automática y adicion  </t>
  </si>
  <si>
    <t>Familia: Myrtaceae Origen: Andes de Colombia – Nativa categoría UICN: NE (No Evaluado) Diametro de copa: 6 m Altura: 6 m Porte: medio Fenología de la floración: septiembre a diciembre Floración: críptica Color de la floración: blanco-amarillento Profundidad raíces: media Hábito de crecimiento: arbusto Hábitat: bosque andino, bosque altoandino, páramo Fauna asociada: insectos (Allograpta sp. y Apis mellifera) y aves (Turdus fuscater e Icterus chrysater).</t>
  </si>
  <si>
    <t>Nombre científico Myrcianthes leucoxyla</t>
  </si>
  <si>
    <t xml:space="preserve">Familia: Bignoniaceae Origen: Centro y Sur América – Nativa Categoria UICN: NE (No Evaluado) Diametro de copa: 6 m Altura: 10 m Porte: medio Fenología de la floración: permanente con mayor intensidad de junio a septiembre Floración: llamativa Color de la floración: amarilla Profundidad raíces: media Hábito de crecimiento: árbol Hábitat: bosque andino, bosque altoandino Fauna asociada: insectos - Melifera </t>
  </si>
  <si>
    <t>Nombre científico - Tecoma stans</t>
  </si>
  <si>
    <t>Familia: Escalloniaceae Origen: norte de América del Sur Categoria UICN: NE (No Evaluado) Diametro de copa: 6 m Altura: 10 m Porte: medio Fenología de la floración: octubre a enero Floración: críptica Color de la floración: verde amarillenta Profundidad raíces: superficial Hábito de crecimiento: arbusto Hábitat: bosque andino, bosque altoandino, páramo Fauna asociada: insectos (Apis mellifera) y mamiferos (Tremarctus ornatus)</t>
  </si>
  <si>
    <t>Nombre científico - Escallonia myrtilloides</t>
  </si>
  <si>
    <t>Familia: Escalloniaceae Origen: Andes del norte – Nativa Categoria UICN: NE (No Evaluado) Diametro de copa: 5 m Altura: 10 m Porte: medio Fenología de la floración: noviembre a enero Floración: llamativa Color de la floración: blanca  Hábito de crecimiento: arbusto Hábitat: bosque andino, bosque altoandino, páramo Fauna asociada: insectos (Apis mellifera)</t>
  </si>
  <si>
    <t>Nombre científico - Escallonia paniculata</t>
  </si>
  <si>
    <t>Familia: Cunoniaceae Origen: Andes del norte – Nativa Categoria UICN: NE (No Evaluado) Diametro de copa: 6 m Altura: 15 m Porte: alto Fenología de la floración: mayo y agosto a octubre Floración: críptica Color de la floración: blanca Hábito de crecimiento: árbol Hábitat: bosque andino, bosque altoandino, páramo Fauna asociada: insectos (Apis mellifera) y aves</t>
  </si>
  <si>
    <t>Nombre científico - Weinmannia tomentosa</t>
  </si>
  <si>
    <t>Familia: Loranthaceae Origen: Nicaragua a Bolivia – Nativa Categoria UICN: NE (No Evaluado) Altura: 10 m Hábito de crecimiento: arbusto</t>
  </si>
  <si>
    <t>Nombre científico - Gaiadendron punctatum</t>
  </si>
  <si>
    <t>Familia: Solanaceae Origen: América del sur y las Antillas Diametro de copa: 1,5 m Altura: 3 m Fenología de la floración: casi todo el año Floración: llamativa Color de la floración: blanca, morada Hábito de crecimiento: arbusto Fauna asociada: insectos y aves</t>
  </si>
  <si>
    <t>Nombre científico - Brunfelsia australis</t>
  </si>
  <si>
    <t>Familia: Onagraceae Origen: América Central – Nativa Diametro de copa: 3 m Altura: 5 m Fenología de la floración: mayo a agosto Floración: llamativa Color de la floración: rosada Hábito de crecimiento: arbusto Hábitat: bosque montano Fauna asociada: insectos y aves como toches (Icterus chrysater), mirlas (Turdus merula) y colibríes (Colibri coruscans, C. thalassinus, Eriocnemis cupreoventris, E. vestita, Lafresnaya lafresnayi, Lesbia nuna, Ramphomicron microrhynchum)</t>
  </si>
  <si>
    <t>Nombre científico - Fuchsia paniculata</t>
  </si>
  <si>
    <t>Familia: Onagraceae Origen: Andes del Norte – Nativa Diametro de copa: 2 m Altura: 3 m Fenología de la floración: casi todo el año Floración: llamativa Color de la floración: roja Hábito de crecimiento: arbusto Hábitat: bosque montano Fauna asociada: insecto y aves como los colibríes (Colibri coruscas, C. thalassinus, Eriocnemis cupreoventris, E. vestita, Lafresnaya lafresnayi, Lesbia nuna, Ramphomicron microrhynchum)</t>
  </si>
  <si>
    <t>Características para el proyecto - Fuchsia boliviana</t>
  </si>
  <si>
    <t>Familia: Malvaceae Origen: Andes de Colombia Diametro de copa: 2 m Altura: 2 m Fenología de la floración: marzo a junio Floración: llamativa Color de la floración: varios colores (amarillo, rosado, rojizo o blanco) Hábito de crecimiento: arbusto Fauna asociada: insectos como mariposas (Dione glycera) y aves como Coeligena helianthea, Colibri thalassinus, Ensifera ensifera, Eriocnemis cupreoventris, E. vestita, Lafresnaya sp. y caboneritos o pinchaflor (Diglossa humeralis).</t>
  </si>
  <si>
    <t>Nombre científico - Abutilon insigne</t>
  </si>
  <si>
    <t>Familia: Malvaceae Origen: Brasil Diametro de copa: 1,2 m Altura: 1,5 m Fenología de la floración: abril a septiembre Floración: llamativa Color de la floración: rojo con amarillo Hábito de crecimiento: arbusto Fauna asociada: insectos como mariposas (Dione glycera) y aves (Coeligena helianthea, Colibri thalassinus, Ensifera ensifera, Eriocnemis cupreoventris, E. vestita, Lafresnaya sp y  carboneritos o pinchaflor (Diglossa humeralis))</t>
  </si>
  <si>
    <t>Nombre científico - Abutilon megapotamicum</t>
  </si>
  <si>
    <t>Familia: Melastomataceae Origen: Andes del Norte – Nativa Categoria UICN: NE (No Evaluado) Diametro de copa: 3 m Altura: 3 m Porte: Bajo Fenología de la floración: junio a octubre Floración: llamativa Color de la floración: roja Hábito de crecimiento: arbusto Hábitat: bosque andino, bosque altoandino, páramo Fauna asociada: Insectos (Apis mellifera y Bombus rubicundus) y aves (Eriocnemis vestita y Metallura tyrianthina.)</t>
  </si>
  <si>
    <t>Nombre científico - Chaetogastra grossa</t>
  </si>
  <si>
    <t>Familia: Melastomataceae Origen: Andes del Norte – Nativa Categoria UICN: NE (No Evaluado) Diametro de copa: 3 m Altura: 5 m Porte: bajo Fenología de la floración: casi todo el año Floración: llamativa Color de la floración: morada Hábito de crecimiento: arbusto Hábitat: bosque andino, bosque altoandino, páramo Fauna asociada: insectos como abejas (Apis mellifera y Thygater aethiops), abejorros (Bombus funebris, B. hortulanus, B. pauloensis, B. robustus y B. rubicundus)</t>
  </si>
  <si>
    <t>Nombre científico - Chaetogastra mollis</t>
  </si>
  <si>
    <t>Familia: Solanaceae Origen: Andes del Norte – Nativa Categoria UICN: NE (No Evaluado) Diametro de copa: 4 m Altura: 3 m Porte: bajo Fenología de la floración: enero a febreo y agosto a septiembre Floración: llamativa Color de la floración: amarilla Hábito de crecimiento: arbusto Hábitat:  bosque andino, bosque altoandino Fauna asociada: insectos y aves</t>
  </si>
  <si>
    <t>Nombre científico-Cestrum mutisii</t>
  </si>
  <si>
    <t>Familia: Solanaceae Diametro de copa:  Altura: 3 m Floración: críptica Color de la floración: blancas con rosado Hábito de crecimiento: arbusto</t>
  </si>
  <si>
    <t>Nombre científico- Solanum betaceum</t>
  </si>
  <si>
    <t>Familia: Rosaceae Origen: Europa, Asia Diametro de la copa: 4 m Altura:  10 m Porte: alto Color de la floración: blancas y blaco rosadas</t>
  </si>
  <si>
    <t>Nombre científico-Pyrus communis</t>
  </si>
  <si>
    <t>Familia: Acanthaceae Origen: Mediterráneo Altura: 1 m Porte: alto Densidad de siembra: 6 /m2 Fenología de la floración: todo el año Floración: llamativa Color de la floración: blanca y morada Hábito de crecimiento: hierba Fauna asociada: insectos como abeja europea (Apis mellifera) y aves como colibries (Colibri coruscans y C. cyanotus)</t>
  </si>
  <si>
    <t>Nombre científico- Acanthus mollis</t>
  </si>
  <si>
    <t>Familia: Xanthorrhoeaceae Origen: Eurasia Altura: 0,7 m Porte: alto Densidad de siembra: 9 /m2 Fenología de la floración: casi todo el año Floración: llamativa Color de la floración: multicolores (amarillas, anaranjadas y rojizas) Hábito de crecimiento: hierba Fauna asociada: insectos</t>
  </si>
  <si>
    <t>Nombre científico- Hemerocallis X hybrida</t>
  </si>
  <si>
    <t>Familia: Amaryllidaceae Origen: América tropical Altura: 0,7 m Porte: alto Densidad de siembra: 8 /m2 Fenología de la floración: estacional Floración: llamativa Color de la floración: multicolores (blancas y rojizas) Hábito de crecimiento: hierba Fauna asociada: insectos</t>
  </si>
  <si>
    <t>Nombre científico-Hippeastrum vittatum</t>
  </si>
  <si>
    <t>Familia: Lamiaceae Origen: éndemica de Colombia Altura: 0,9 m Porte: alto Densidad de siembra: 4 /m2 Floración: llamativa Color de la floración: azul intenso Hábito de crecimiento: hierba Fauna asociada: insectos como abejas (Apis mellifera, Thygater aethiops, Megachile amparo y Anthophora walterin) y moscas de las flores (Allograpta aenea, Allograpta annulipes, Allograpta exotica, Allograpta neotropica, Lejops mexicanus, Platycheirus ecuadoriensis, Platycheirus fenestrata)</t>
  </si>
  <si>
    <t>Nombre científico-Salvia bogotensis</t>
  </si>
  <si>
    <t>Familia: Apiaceae Origen: África, Asia Altura: 0,6 m Densidad de siembra: 9 /m2 Color de la floración: blanco Hábito de crecimiento: hierba</t>
  </si>
  <si>
    <t>Nombre científico-Coriandrum sativum</t>
  </si>
  <si>
    <t>Familia: Lamiaceae Origen: Europa Altura: 0,4 m Fenología de la floración: abril y septiembre Color de la floración:  blancas o rosa violáceo</t>
  </si>
  <si>
    <t>Nombre científico-Thymus vulgaris</t>
  </si>
  <si>
    <t>Familia: Boraginaceae Origen: Europa Altura: 0,6 m Color de la floración:  azul o rosa</t>
  </si>
  <si>
    <t>Nombre científico-Borago officinalis</t>
  </si>
  <si>
    <t>Familia: Asteraceae Origen: península Ibérica e islas Canarias Altura: 0,5 m Densidad de siembra: 12 /m2 Floración: llamativa Color de la floración: amarrillas anaranjadas Hábito de crecimiento: hierba Fauna asociada: aves, abejas y moscas verdaderas</t>
  </si>
  <si>
    <t>Nombre científico-Calendula officinalis</t>
  </si>
  <si>
    <t>Familia: Papaveraceae Origen: Mediterráneo Altura: 1 m Floración: llamativa Color de la floración: rojas, naranjas, rosadas y lilas</t>
  </si>
  <si>
    <t>Nombre científico-Papaver somniferum</t>
  </si>
  <si>
    <t xml:space="preserve"> (POLÍMERO ORGÁNICO SUPER ADSORBENTE)</t>
  </si>
  <si>
    <t>Las funciones principales de este módulo son el salto, el equilibrio de la colocación del pie y las barras inferiores. La colocación de los elementos genera numerosas combinaciones de movimientos. Combinándolo con otros módulos que ofrecen otras funciones podrás hacerlo aún más versátil. ELEMENTOS INCLUIDOS: Paso Dex - Aterrizaje Dex - Esquina de carril Alta - Bóveda s (pequeña) - Bóveda m (media) -Bóveda cuadrada.  CERTIFICACIONES DE SEGURIDAD Cumplimiento de normas internacionales de seguridad para parques infantiles, incluida la norma europea EN 1176-1, 3 TUV. - Equipamiento para Parkour: EN 16899. ESPECIFICACIONES TÉCNICAS: Área de Impacto:57,9 - Longitud mm:9440 -Ancho mm: 6440 Altura cm: 38 ESPECIFICACIONES TÉCNICAS DE LOS ELEMENTOS: PASO DEX: Elemento para ejercicios de colocación de pies, aterrizajes y despegues utilizando uno o dos pies. Fabricación con estructura de tubo de acero galvanizado listo para ser instalado sin necesidad de ensamblar. Información técnica:  Espacio de caída, m²:8.2 - Longitud del producto, mm:250 - Ancho del producto, mm:120 Altura del producto, mm:200 - Altura requerida, mm:2300 - Máx. altura de caída libre, mm:200 -Parte más grande, mm:200 .ATERRIZAJE DEX: elemento principalmente para despegues y - aterrizajes o como curso de colocación de pies. Variaciones en superficies de diferentes tamaños y formas. Desafíos para usar uno o dos pies y crear nuevas formas de saltar y aterrizar. Está fabricado con estructura de tubo de acero galvanizado y listo para ser instalado sin necesidad de ensamblar. Información técnica: Espacio de caída, m²:10.8 - Longitud del producto, mm:660 - Ancho del producto, mm:470 - Altura del producto, mm:300 - Peso, kilogramos:18.763 - Altura requerida, mm:2400 - Máx. altura de caída libre, mm:300 ESQUINA DEL CARRIL ALTA: ofrece funciones de equilibrio y barra inferior, así como una variedad de saltos para adultos y jóvenes. Los carriles inclinados son intuitivos y atractivos. El riel inferior es bueno para ejercicios precisos de pasos, aterrizajes y equilibrio combinados con saltos. hecho de tubos de acero galvanizado. Información técnica: Espacio de caída, m²:16.2 - Longitud del producto, mm:2260 - Ancho del producto, mm:870 - Altura del producto, mm:950 – Altura requerida, mm:3150 - Máx. altura de caída libre, mm:950.BÓVEDA S: salto para niños y equilibrio, saltos y aterrizajes para todos los grupos de edad. La forma de L inclinada proporciona versatilidad direccional e invita a continuar el movimiento. Se puede utilizar para conectar funciones con otros equipos o conectar otros dos equipos para crear carreras de obstáculos. Información técnica: Espacio de caída, m²:13.8 -Longitud del producto, mm:1540 - Ancho del producto, mm:750 - Altura del producto, mm:530 - Altura requerida, mm:2630 - Máx. altura de caída libre, mm:530 - Parte más grande, mm:1365. BÓVEDA M: está diseñado principalmente para el salto. La forma de L inclinada proporciona versatilidad direccional e invita a continuar el movimiento. Con una altura de pared de 650 mm, el Vault M se adapta mejor a niños y jóvenes. Los productos de salto también tienen otras funciones, como despegues y aterrizajes, especialmente cuando se combinan con otros productos. Información técnica: Espacio de caída, m²:13.8 - Longitud del producto, mm:1540 -Ancho del producto, mm:750- Altura del producto, mm:650 - Altura requerida, mm:2750 - Máx. altura de caída libre, mm:650. BÓVEDA CUADRADA U: El cuadrado de salto de primera línea lleva las habilidades de salto a un nuevo nivel con una altura y superficie de pared perfectas. Reúne funciones de salto, aterrizaje de precisiónl o barra inferior. También ofrece un bucle intuitivo para equilibrar ejercicios y juegos. Las paredes interiores siempre tienen elementos gráficos de colores. Los colores se derivan de otros elementos del diseño. Información técnica: Espacio de caída, m²:22.7 - Longitud del espacio de caída, mm:4770 - Ancho del espacio de caída, mm:5180 - Longitud del producto, mm:1770 - Ancho del producto, mm:2170 - Altura del producto, mm:1580 - Peso, kilogramos:360.997 – Altura requerida, mm:3880 - Máx. altura de caída libre, mm:1580-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t>
  </si>
  <si>
    <t>Módulo Parkour de equilibrio</t>
  </si>
  <si>
    <t>Las funciones principales de este módulo son el salto, el equilibrio de la colocación del pie y las barras inferiores. La colocación de los elementos genera numerosas combinaciones de movimientos. Combinándolo con otros módulos que ofrecen otras funciones podrás hacerlo aún más versátil. ELEMENTOS INCLUIDOS: Paso Dex Aterrizaje Dex Caja dex  Bóveda LXU Bóveda s2 (pequeña) Base Doble s2 ESPECIFICACIONES TÉCNICAS: Área de impacto: 56,7 m Longitud del producto: 9,44 m Ancho del producto: 6,16m Altura del producto: 1,57 m ESPECIFICACIONES TÉCNICAS DE LOS ELEMENTOS: PASO DEX: Elemento para ejercicios de colocación de pies, aterrizajes y despegues utilizando uno o dos pies. Fabricación con estructura de tubo de acero galvanizado listo para ser instalado sin necesidad de ensamblar. Información técnica Espacio de caída, m²:8.2 Longitud del producto, mm:250 Ancho del producto, mm:120 Altura del producto, mm:200 Altura requerida, mm:2300 Máx. altura de caída libre, mm:200 Parte más grande, mm:200 ATERRIZAJE DEX: elemento principalmente para despegues y aterrizajes o como curso de colocación de pies. Variaciones en superficies de diferentes tamaños y formas. Desafíos para usar uno o dos pies y crear nuevas formas de saltar y aterrizar. Está fabricado con estructura de tubo de acero galvanizado y listo para ser instalado sin necesidad de ensamblar. CERTIFICACIONES DE SEGURIDAD Cumpimiento de normas internacionales de seguridad para parques infantiles, incluida la norma europea EN 1176-1, 3 TUV. Equipamiento para Parkour: EN 16899 Espacio de caída, m²:57,9 Longitud del espacio de caída, mm:9440 Ancho del espacio de caída, mm:9460 Longitud del producto, mm:6160 Ancho del producto, mm:6450 Altura del producto, mm:1580 Peso, kilogramos:484.057 Altura requerida, mm:3880 Máx. altura de caída libre, mm:1580 CAJA DEX: Caja de forma irregular que proporciona una gran variedad de funciones y la convierte en parte del aspecto único y unificado de la línea de productos Dash Parkour. Junto con otros equipos Dex, Dex Box ofrece formas muy intuitivas de realizar aterrizajes, despegues y ejercicios de colocación de pies. La barandilla en la parte superior es buena para mantener el equilibrio e incluso para los pequeños saltos. Información técnica: Espacio de caída, m²:13 Longitud del producto, mm:1000 Ancho del producto, mm:720 Altura del producto, mm:660 Altura requerida, mm:2760 Máx. altura de caída libre, mm:660 Parte más grande, mm:1005 BÓVEDA LXU: está hecho para saltos y barras inferiores. Tiene una viga en lugar de una pared en un lado, lo que deja espacio para rodar debajo de la viga, por ejemplo también. La forma de L aporta versatilidad direccional e invita a continuar el movimiento. Con una altura de pared de 920mm, el Vault L se adapta mejor a jóvenes y adultos. Los productos Vault ofrecen además otras funciones, como equilibrio, despegues y aterrizajes, especialmente cuando se combinan con otros productos. Información técnica: Espacio de caída, m²:18.8 Longitud del espacio de caída, mm:5140 Ancho del espacio de caída, mm:4750 Longitud del producto, mm:2140 Ancho del producto, mm:1750 Altura del producto, mm:1570 Peso, kilogramos:139.729 Altura requerida, mm:3870 Máx. altura de caída libre, mm:1570 Parte más grande, mm:2140 BASE DOBLE S2: Esta combinación de dos bases ofrece varias funciones con pasos, así como saltos, diferentes técnicas de pared para principiantes y escalada. Los elementos añaden colgar a la lista de funciones para los usuarios. Información técnica: Longitud del producto, mm:3600 Ancho del producto, mm:1260 Altura del producto, mm:1500 Altura requerida, mm:3600 Máx. altura de caída libre, mm:1500 Parte más grande, mm:1770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t>
  </si>
  <si>
    <t>Módulo Parkour de equilibrio:</t>
  </si>
  <si>
    <t xml:space="preserve">Las funciones de este módulo de Parkour para esta área y también la forma en que están ubicados en esta área ofrecerán un desafío tanto para principiantes como para expertos. El área de tamaño S es de 10 mx 13 m de ancho. ELEMENTOS QUE LO COMPONEN: Bola de Precisión 5 unidades Gibbonswing  Cubo Multifuncional Haga de Precisión Amplia Barra de Precisión Larga Barra de precisión 4 unidades Rieles de Bóveda Señal de información Caja de Bóveda CERTIFICACIONES DE SEGURIDAD Cumpimiento de normas internacionales de seguridad para parques infantiles, incluida la norma europea EN 1176-1, 3 TUV. Equipamiento para Parkour: EN 16899 ESPECIFICACIONES TÉCNICAS Área de impacto, m²:130 Longitud del área de impacto, mm:13000 Ancho del área de impacto, mm:10000 Espacio de caída, m²:130 Longitud del espacio de caída, mm:13000 Ancho del espacio de caída, mm:10000 Longitud del producto, mm:13000 Ancho del producto, mm:10000 Altura del producto, mm:2600 Peso, kilogramos:956.724 Altura requerida, mm:4400 Máx. altura de caída libre, mm:2530 ESPECIFICACIONES TÉCNICAS DE LOS ELEMENTOS BOLA DE PRECISIÓN: La pelota amarilla es perfecta para saltos de precisión y como punto de lanzamiento y aterrizaje. La superficie es antideslizante, incluso cuando está mojada. Información Técnica: Espacio de caída, m²:9.3 Longitud del producto, mm:450 Ancho del producto, mm:450 Altura del producto, mm:540 Altura requerida, mm:2320 Máx. altura de caída libre, mm:540 Número de usuarios:1 GIBBONSWING M: Marco multifuncional para colgar y otros movimientos de parkour. Se compone de cuatro soportes curvos unidos por barras. Las alturas de Las barras son 1.750 mm y 2.230 mm. También se puede utilizar para saltar o atravesar. Las barras colgantes a diferentes alturas suponen un desafío para los usuarios. Información Técnica: Área de impacto, m²:39,5 Espacio de caída, m²:39,5 Longitud del producto, mm:4630 Ancho del producto, mm:4630 Altura del producto, mm:2300 Altura requerida, mm:3730 Máx. altura de caída libre, mm:2230 Número de usuarios:20 CUBO TIC-TAC L: Un cubo multifuncional para saltar, lanzar y aterrizar. El dispositivo tiene cuatro plataformas y una altura total de 2.180 mm. La plataforma inferior es buena para los niños, mientras que la superior es para adolescentes. Información Técnica: Área de impacto, m²:20.1 Espacio de caída, m²:22 Longitud del producto, mm:2420 Ancho del producto, mm:2920 Altura del producto, mm:2180 Altura requerida, mm:3980 Máx. altura de caída libre, mm:2180 Número de usuarios:5 HAGA DE PRECISIÓN AMPLIA: Viga multifuncional para equilibrio, gateo de gatos y saltos de precisión. Información Técnica: Espacio de caída, m²:14.9 Longitud del producto, mm:1770 Ancho del producto, mm:1770 Altura del producto, mm:450 Altura requerida, mm:2250 Máx. altura de caída libre, mm:410 Número de usuarios:2 BARRA DE PRECISIÓN LARGA: Barra de metal multifuncional para mantener el equilibrio, gatear y saltar con precisión. Información técnica: Espacio de caída, m²:15.3 Longitud del producto, mm:2410 Ancho del producto, mm:200 Altura del producto, mm:240 Altura requerida, mm:2040 Máx. altura de caída libre, mm:170 Número de usuarios:4 BARRA DE PRECISIÓN: Barra de metal multifuncional para mantener el equilibrio, gatear y saltar con precisión. Información técnica: Espacio de caída, m²:11.9 Longitud del producto, mm:1310 Ancho del producto, mm:200 Altura del producto, mm:240 Peso, kilogramos:37,49 Máx. altura de caída libre, mm:170 Número de usuarios:2 RIELES DE BÓVEDA S: Barra en ángulo multifuncional para mantener el equilibrio, gatear y saltar con precisión. Las barras tienen una altura de 650 mm. Perfecto para practicar series de salto y barras inferiores. Información técnica: Área de impacto, m²:16.9 Longitud del producto, mm:2410 Ancho del producto, mm:1310 Altura del producto, mm:720 Altura requerida, mm:2520 Máx. altura de caída libre, mm:650 Número de usuarios:2 SEÑAL DE INFORMACIÓN: Panel informativo con imágenes de diferentes movimientos e instrucciones de uso del equipo. Incluye códigos QR, para demostraciones de cómo empezar a practicar parkour de forma segura. La altura del cartel es de 1.880 mm. Información técnica Longitud del producto, mm:1310 Ancho del producto, mm:200 Altura del producto, mm:1880 Peso, kilogramos:47.711 Altura requerida, mm:3680 Parte más grande, mm:2148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 </t>
  </si>
  <si>
    <t xml:space="preserve">Las funciones de este módulo de Parkour para esta área y también la forma en que están ubicados en esta área ofrecerán un desafío tanto para principiantes como para expertos. El área de tamaño S es de 10 mx 13 m de ancho. ELEMENTOS QUE LO COMPONEN: BARRA DE PRECISIÓN LARGA BARRA DE PRECISIÓN 3 UNIDADES BOLA DE PRECISIÓN 2 UNIDADES MARCO MULTIFUNCIONAL CUBO MULTIFUNCIONAL ESTRUCTURA PARKOUR TIPO JAULA RIELES DE BÓVEDA S SEÑAL DE INFORMACIÓN CERTIFICACIONES DE SEGURIDAD Cumpimiento de normas internacionales de seguridad para parques infantiles, incluida la norma europea EN 1176-1, 3 TUV. Equipamiento para Parkour: EN 16899 ESPECIFICACIONES TÉCNICAS Área de impacto, m²:130 Longitud del área de impacto, mm:13000 Ancho del área de impacto, mm:10000 Longitud del producto, mm:13000 Ancho del producto, mm:10000 Altura del producto: 4,4m Altura requerida, mm: 2530 ESPECIFICACIONES TÉCNICAS ELEMENTOS: PRECISION BAR EXTRA PART: Barra adicional para los productos Precision Bar y Precision Bar Long para equilibrio, gateo y saltos de precisión. La barra tiene 1170 mm de largo y 170 mm de alto. Información técnica: Espacio de caída, m²:10.6 Longitud del espacio de caída, mm:1230 Ancho del espacio de caída, mm:3060 Longitud del producto, mm:1170 Ancho del producto, mm:200 Altura del producto, mm:240 Peso, kilogramos:11.747 Altura requerida, mm:2040 Máx. altura de caída libre, mm:170 Número de usuarios:2 BARRA DE PRECISIÓN: Barra de metal multifuncional para mantener el equilibrio, gatear y saltar con precisión. Información técnica: Espacio de caída, m²:11.9 Longitud del producto, mm:1310 Ancho del producto, mm:200 Altura del producto, mm:240 Peso, kilogramos:37,49 Máx. altura de caída libre, mm:170 Número de usuarios:2 BOLA DE PRECISIÓN: La pelota amarilla es perfecta para  saltos de precisión y como punto de lanzamiento y aterrizaje. La superficie es antideslizante, incluso cuando está mojada. Información Técnica: Espacio de caída, m²:9.3 Longitud del producto, mm:450 Ancho del producto, mm:450 Altura del producto, mm:540 Altura requerida, mm:2320 Máx. altura de caída libre, mm:540 Número de usuarios:1 GIBBONSWING S: Marco multifuncional para colgar y otros movimientos de parkour. Se compone de cuatro soportes curvos unidos por barras. La altura total es de 1.830 mm. También se puede utilizar para saltar o atravesar. Los niños pueden llegar a los bares. Información técnica Espacio de caída, m²:31,9 Longitud del espacio de caída, mm:6320 Ancho del espacio de caída, mm:7430 Longitud del producto, mm:4630 Ancho del producto, mm:3520 Altura del producto, mm:1830 Altura requerida, mm:3630 Máx. altura de caída libre, mm:1760 Número de usuarios:10 CUBO TIC-TAC S: Un cubo multifuncional para saltar, lanzar y aterrizar. El dispositivo tiene tres plataformas y una altura total de 1.550 mm. Es adecuado para niños debido a su pequeño tamaño. Información técnica Área de impacto, m²:17.2 Espacio de caída, m²:19.3 Longitud del espacio de caída, mm:5020 Ancho del espacio de caída, mm:4850 Longitud del producto, mm:2020 Ancho del producto, mm:1780 Altura del producto, mm:1550 Altura requerida, mm:3350 Máx. altura de caída libre, mm:1550 Número de usuarios:3 JAULA DE ARAÑA S: Estructura de parkour perfecta para correr por la pared y debajo de las barras. El marco sostiene dos plataformas a diferentes alturas (650 mm y 1.435 mm), una pared y barras para colgar. Hay secciones para colgar, trepar, pasar por debajo y saltar. Desafiantes tramos para escalar y colgar también para niños. Información técnica: Área de impacto, m²:30.4 Espacio de caída, m²:30.4 Longitud del espacio de caída, mm:6230 Ancho del espacio de caída, mm:5740 Longitud del producto, mm:2420 Ancho del producto, mm:2420 Altura del producto, mm:2290 Altura requerida, mm:4090 Máx. altura de caída libre, mm:2210 Número de usuarios:7 RIELES DE BÓVEDA S: Barra en ángulo multifuncional para mantener el equilibrio, gatear y saltar con precisión. Las barras tienen una altura de 650 mm. Perfecto para practicar series de salto y barras inferiores. Información técnica: Área de impacto, m²:16.9 Longitud del producto, mm:2410 Ancho del producto, mm:1310 Altura del producto, mm:720 Altura requerida, mm:2520 Máx. altura de caída libre, mm:650 Número de usuarios:2 SEÑAL DE INFORMACIÓN: Panel informativo con imágenes de diferentes movimientos e instrucciones de uso del equipo. Incluye códigos QR para demostraciones de cómo empezar a practicar parkour de forma segura. La altura del cartel es de 1.880 mm. Información técnica Longitud del producto, mm:1310 Ancho del producto, mm:200 Altura del producto, mm:1880 Peso, kilogramos:47.711 Altura requerida, mm:3680 Parte más grande, mm:2148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 </t>
  </si>
  <si>
    <t>MÓDULO PARKOUR DE EQUILIBRIO</t>
  </si>
  <si>
    <t>Las funciones de este módulo de Parkour para esta área y también la forma en que están ubicados en esta área ofrecerán un desafío tanto para principiantes como para expertos. El área de tamaño S es de 10 mx 13 m de ancho. ELEMENTOS QUE LO COMPONEN Barra de Precisión Larga Barra de Precisión 3 unidades Bola de Precisión Marco Multifuncional de Parkour Barra en ángulo multifuncional Cubo Multifuncional para saltar Estructura para Parkour Bola de Precisión 2 unidades Señal de Información CERTIFICACIONES DE SEGURIDAD Cumpimiento de normas internacionales de seguridad para parques infantiles, incluida la norma europea EN 1176-1, 3 TUV. Área de impacto, m²:81,4 Longitud del área de impacto, mm:12280 Ancho del área de impacto, mm:9370 Espacio de caída, m²:142,7 Longitud del espacio de caída, mm:15260 Ancho del espacio de caída, mm:12320 Longitud del producto, mm:13000 Ancho del producto, mm:10000 Altura del producto, mm:2300 Peso, kilogramos:1202.825 Altura requerida, mm:3980 ESPECIFICACIONES TÉCNICAS ELEMENTOS: PRECISION BAR EXTRA PART: Barra adicional para los productos Precision Bar y Precision Bar Long para equilibrio, gateo y saltos de precisión. La barra tiene 1170 mm de largo y 170 mm de alto. Información técnica: Espacio de caída, m²:10.6 Longitud del espacio de caída, mm:1230 Ancho del espacio de caída, mm:3060 Longitud del producto, mm:1170 Ancho del producto, mm:200 Altura del producto, mm:240 Peso, kilogramos:11.747 Altura requerida, mm:2040 Máx. altura de caída libre, mm:170 Número de usuarios:2 BARRA DE PRECISIÓN: Barra de metal multifuncional para mantener el equilibrio, gatear y saltar con precisión. Información técnica: Espacio de caída, m²:11.9 Longitud del producto, mm:1310 Ancho del producto, mm:200 Altura del producto, mm:240 Peso, kilogramos:37,49 Máx. altura de caída libre, mm:170 Número de usuarios:2 BOLA DE PRECISIÓN: La pelota amarilla es perfecta para saltos de precisión y como punto de lanzamiento y aterrizaje. La superficie es antideslizante, incluso cuando está mojada. Información Técnica: Espacio de caída, m²:9.3 Longitud del producto, mm:450 Ancho del producto, mm:450 Altura del producto, mm:540 Altura requerida, mm:2320 Máx. altura de caída libre, mm:540 Número de usuarios:1 GIBBONSWING S: Marco multifuncional para colgar y otros movimientos de parkour. Se compone de cuatro soportes curvos unidos por barras. La altura total es de 1.830 mm. También se puede utilizar para saltar o atravesar. Los niños pueden llegar a los bares. Información técnica Espacio de caída, m²:31,9 Longitud del espacio de caída, mm:6320 Ancho del espacio de caída, mm:7430 Longitud del producto, mm:4630 Ancho del producto, mm:3520 Altura del producto, mm:1830 Altura requerida, mm:3630 Máx. altura de caída libre, mm:1760 Número de usuarios:10 RIELES DE BÓVEDA S: Barra en ángulo multifuncional para mantener el equilibrio, gatear y saltar con precisión. Las barras tienen una altura de 650 mm. Perfecto para practicar series de salto y barras inferiores. Información técnica: Área de impacto, m²:16.9 Longitud del producto, mm:2410 Ancho del producto, mm:1310 Altura del producto, mm:72 Altura requerida, mm:2520 Máx. altura de caída libre, mm:650 Número de usuarios:2 CUBO TIC-TAC S: Un cubo multifuncional para saltar, lanzar y aterrizar. El dispositivo tiene tres plataformas y una altura total de 1.550 mm. Es adecuado para niños debido a su pequeño tamaño. Información técnica Área de impacto, m²:17.2 Espacio de caída, m²:19.3 Longitud del espacio de caída, mm:5020 Ancho del espacio de caída, mm:4850 Longitud del producto, mm:2020 Ancho del producto, mm:1780 Altura del producto, mm:1550 Altura requerida, mm:3350 Máx. altura de caída libre, mm:1550 Número de usuarios:3 JAULA DE ARAÑA S: Estructura de parkour perfecta para correr por la pared y debajo de las barras. El marco sostiene dos plataformas a diferentes alturas (650 mm y 1.435 mm), una pared y barras para colgar. Hay secciones para colgar, trepar, pasar por debajo y saltar. Desafiantes tramos para escalar y colgar también para niños. Información técnica: Área de impacto, m²:30.4 Espacio de caída, m²:30.4 Longitud del espacio de caída, mm:6230 Ancho del espacio de caída, mm:5740 Longitud del producto, mm:2420 Ancho del producto, mm:2420 Altura del producto, mm:2290 Altura requerida, mm:4090 Máx. altura de caída libre, mm:2210 Número de usuarios:7 SEÑAL DE INFORMACIÓN: Panel informativo con imágenes de diferentes movimientos e instrucciones de uso del equipo. Incluye códigos QR para demostraciones de cómo empezar a practicar parkour de forma segura. La altura del cartel es de 1.880 mm. Información técnica Longitud del producto, mm:1310 Ancho del producto, mm:200 Altura del producto, mm:1880 Peso, kilogramos:47.711 Altura requerida, mm:3680 Parte más grande, mm:2148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t>
  </si>
  <si>
    <t xml:space="preserve">MANTENIMIENTO DE ASCENSORES </t>
  </si>
  <si>
    <t>MANTENIMIENTO DE ASCENSORES</t>
  </si>
  <si>
    <t>MANTENIMIENTO</t>
  </si>
  <si>
    <t xml:space="preserve">RESORTE </t>
  </si>
  <si>
    <t xml:space="preserve">ASIENTO PARA JUEGO MUELLE (INCLUYE TORNILLERIA TAPONES Y SOPORTE) Sum + Inst </t>
  </si>
  <si>
    <t xml:space="preserve">BARRA PARA JUEGO MUELLE (INCLUYE TORNILLERIA Y TAPONES) Sum + Inst </t>
  </si>
  <si>
    <t xml:space="preserve">LUMINARIA LED 820W (SUM) 5700K - 117.000LM - IP66 - IK08 (SUM+INS)    </t>
  </si>
  <si>
    <t xml:space="preserve">LUMINARIA LED 580W (SUM) 5700K - 117.000LM - IP66 - IK08 (SUM+INS)    </t>
  </si>
  <si>
    <t xml:space="preserve">PONENTE ACTIVO PROFESIONAL, Nivel de presión sonora de hasta 131 Db, Biamplificación clase D de 2100 W, Respuesta de frecuencia lineal de 45-20000 Hz, Controlador de compresión de 1,75" </t>
  </si>
  <si>
    <t xml:space="preserve">PONENTE </t>
  </si>
  <si>
    <t xml:space="preserve"> Nivel de presión sonora de hasta 137 dB, Biamplificación clase D de 4400 W, Respuesta de frecuencia lineal de 30-120 Hz, 2 woofers de alta potencia de 18"</t>
  </si>
  <si>
    <t xml:space="preserve">Consola de mezclas de 10 canales con múltiples efectos y grabación, Chasis de metal resistente, PRO DSP FX integrado con 16 ajustes preestablecidos, Grabación y reproducción estéreo a través del puerto USB, Ruta de audio de salida principal balanceada desde la entrada hasta la salida </t>
  </si>
  <si>
    <t xml:space="preserve">Micrófono vocal supercardioide dinámico profesional </t>
  </si>
  <si>
    <t>Potencia máxima de 2 vías de 800 WATT, Controlador de compresión de 1", 1,0" vc, Tecnología FiRPHASE</t>
  </si>
  <si>
    <t>2 entradas de micrófono/línea, 2 entradas de línea estéreo, Un Aux/FX (post), Ruta de audio de salida, principal balanceada desde la entrada hasta la salida</t>
  </si>
  <si>
    <t>SUB 702-ASII SUBWOOFER ACTIVO Amplificador digital de 1400 vatios, Woofer de 12",, carcasa bass reflex, Cruce estéreo, Frecuencias de cruce conmutables</t>
  </si>
  <si>
    <t>LUMINARIA LED DE USO INTERIOR INTERIOR-EXTERIOR PARA SUSPENDER. IDEAL PARA ILUMINAR GRANDES ÁREAS INDUSTRIALES BRINDANDO UNA CORRECTA DISTRIBUCIÓN LUMÍNICA ESPECIFICACIONES TÉCNICAS: POTENCIA 200W -FLUJO LUMINOSO 30,000 LM -TENSIÓN -NOMINAL 100-277V - INDICE DE PROTECCIÓN IP65 - VIDA UTIL 50,000 HORAS -MATERIAL DE LA LUMINARIA ALUMINIO - MATERIAL DEL DIFUSOR POLICARBONATO- GARANTÍA 5 AÑOS</t>
  </si>
  <si>
    <t xml:space="preserve">LUMINARIA LED DE USO INTERIOR INTERIOR-EXTERIOR </t>
  </si>
  <si>
    <t xml:space="preserve">JARDINERAS TIPO MATERAS EN CONCRETO CON MEDIDAS DE 30CM X 40CM X 60CM - SIN TRANSPORTE </t>
  </si>
  <si>
    <t>FAMILIA QUÍMICA/USO: ACONDICIONADOR ORGÁNICO NO HÚMICO SÓLIDO PARA APLICACIÓN AL SUELO</t>
  </si>
  <si>
    <t>NOMBRE COMERCIAL: HYDROGEL</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</si>
  <si>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 ESPECIFICACIONES TÉCNICAS LONA IMPERMEABLE- ETHAURETANO DE 3CM - RESISTENTE AL USO INTENSIVO - EL MATERIAL IMPIDE LA PROLIFERACION DE HONGOS Y BACTERIAS. - IMPERMEABLE Y DE FÁCIL LIMPIEZA - LARGO 200 CM - ANCHO ARRIBA 277 CM - ANCHO ABAJO 640 CM</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</si>
  <si>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 ESPECIFICACIONES TÉCNICAS – LONA – IMPERMEABLE - ETHAURETANO DE 3CM - RESISTENTE AL USO INTENSIVO - EL MATERIAL IMPIDE LA PROLIFERACION DE HONGOS Y BACTERIAS. - IMPERMEABLE Y DE FÁCIL LIMPIEZA - LARGO 190 CM - ANCHO ARRIBA 250 CM - ANCHO ABAJO 553 CM</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</si>
  <si>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CARPA.ESPECIFICACIONES TÉCNICAS - LONA IMPERMEABLE - ETHAURETANO DE 3CM - RESISTENTE AL USO INTENSIVO - EL MATERIAL IMPIDE LA PROLIFERACION DE HONGOS Y BACTERIAS. - IMPERMEABLE Y DE FÁCIL LIMPIEZA - LARGO 187 CM - ANCHO ARRIBA 250 CM - ANCHO ABAJO 550 CM</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</si>
  <si>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 - ESPECIFICACIONES TÉCNICAS- LONA – IMPERMEABLE - ETHAURETANO DE 3CM - RESISTENTE AL USO INTENSIVO - EL MATERIAL IMPIDE LA PROLIFERACION DE HONGOS Y BACTERIAS. - IMPERMEABLE Y DE FÁCIL LIMPIEZA - LARGO 200 CM - ANCHO ARRIBA 247 CM - ANCHO ABAJO 585 CM</t>
  </si>
  <si>
    <t>PISO PORTATIL MADERAMEN APROBADO POR FIBA. COMPETICIÓN NIVEL 1 Y 2. DEMARCADO PARA BALONCESTO, VOLEIBOL Y FUTBOL SALA CAPA SUPERIOR 3,6MM CAPA PARQUET ROBLE MANUFACTURADO Y SELLADO EN FABRICA. CAPA MEDIA 15MM PLYWOOD ESPECIAL DE ACUERDO A EN13986-EN636-2S SYSTEMA DE AJUSTE - INTERLOCKING SYSTEM SISTEMA DE ACOPLE DE PANELES: RIELES DE ALUMINIO ACOPLADOS A LOS PANELES TIPO MACHO – HEMBRA CON ÁNGULO DE INCLINACIÓN QUE ASEGURA LAS PIEZAS ENTRE SÍ, A LO LARGO DE TODO EL PANEL. INCLUYE CONECTORES SUJETADORES QUE PREVIENEN EL DESLIZAMIENTO DE LOS MÓDULOS DESPUÉS DE INSTALADOS. RAMPA PERIMETRAL: INTEGRADA DE MÓDULOS PERIMETRALES. CAPA ELASTICA CAPA DE 18MM DE ESPUMA INDUSTRIAL LAMINADA CON CAPA PROTECTORA DE POLIURETANO.  CERTIFICADO FIBA - COMPETICIÓN NIVEL 1,2 Y 3 APROBADO Y CERTIFICADO DE ACUERDO A NORMAS EN 14904:2006 AND DIN V 18032-2:2001-04 CERTIFICADO: EN 14904 FLOORTYPE A4 PROTECCIÓN ANTI FUEGO DE ACUERDO A NORMA DIN EN 13501-1:2010: CFL-S1 CERTIFICACIÓN: EMISIONES FORMALDEHIDO: E1 DIMENSIONES DE MÓDULOS DE MADERA: LARGO: 2.27 MTS ANCHO: .63 CM ALTURA: .37 CM PESO: 24 KG GARANTÍA: 2 AÑOS INCLUYE : CARROS DE TRANSPORTE. DEMARCACIONES. 2 RAMPAS DE ACCESO PRIMERA INSTALACION Y CAPACITACION. INCLUYE LOGO EN EL CENTRO DEL CAMPO.</t>
  </si>
  <si>
    <t>Maquina señalización  Multifunción para Esgrima (Homologado F.I.E. ) apto para  3 armas,  (fabricado en unión europea ) mínimo 50 cm de frente,. Dividido en una unidad principal y una alterna para conexión con cable entre ellos, garantía 1 año</t>
  </si>
  <si>
    <t>Carrete enrollador de extensión de cable para Esgrima, contenedor de acero inoxidable, rectangular y plano, con mecanismo de bobina interno para recoger el cable de esgrima.</t>
  </si>
  <si>
    <t>Cable  tripolar especial de esgrima 14m,  con enchufe de tres pines, alta resistencia, para conectar el aparato señalizador a los carretes enrolladores.</t>
  </si>
  <si>
    <t>1- Los postes, 95 x 95 mm,son de acero galvanizado pintado garantizando la longevidad y la robustez de los juegos.             2- Los tableros se fabrican con HPL (Laminado Alta Presión) de 13 mm de espesor. Compuesto en un 70% de fibras de madera blanda y un 30% de resina termoendu recible, presenta una excelente resistencia contra las inclemencias del tiempo (sol, lluvia, humedad…). Los paneles de color se tratan a base de resinas acrílicas de poliu retanos pigmentados, lo que le garantiza una buena resistencia contra los rayos UV y  las degradaciones.               3- Los tubos son de acero inoxidable de Ø 40 mm, garantizando la longevidad y la estética del juego a lo largo de los años.            4 -La tornillería es de acero inoxidable y está protegida por cápsulas anti vandalismo en poliamida.</t>
  </si>
  <si>
    <t>J3410</t>
  </si>
  <si>
    <t>1-Los postes 95 x 95 mm son de acero galvanizado pintado garantizando la longevidad y la robustez de los juegos.             2- Los tubos son de acero inoxidable de Ø 40 mm, garantizando la longevidad y la estética del juego al cabo de los años.              3- La veleta está hecha de acero inoxidable.</t>
  </si>
  <si>
    <t>J3451-R</t>
  </si>
  <si>
    <t>Instalación del equipamiento             IMPORTANTE: Es imprescindible consultar las instrucciones de montaje para conocer las dimensio-nes de las zonas de seguridad.               Zona de impacto (superficie mínima normativa)                  Espacio libre.</t>
  </si>
  <si>
    <t>J3450</t>
  </si>
  <si>
    <t>Instalación del equipamiento                  IMPORTANTE: Es imprescindible consultar las instrucciones de montaje para conocer las dimensio-nes de las zonas de seguridad.                  Zona de impacto (superficie mínima normativa)                   Espacio libre</t>
  </si>
  <si>
    <t>J3511</t>
  </si>
  <si>
    <t>1- La estructura está hecha en acero galvanizado en caliente.            2- Las losetas son de caucho de 30 mm de grosor de Euroflex.            3- La superficie del trampolín está hecha de tiras reforzadas mediante cables de acero;               las tiras se unen a la estructura mediante muelles de acero. Cada muelle es de 185                mm de largo y 20 mm de diámetro.                 El espacio por encima del trampolín tiene que estar libre de obstáculos sobre 3,50m de altura (medida a partir del superficie de rebote). Solo sillas de ruedas manuales</t>
  </si>
  <si>
    <t>R34-ETP-000</t>
  </si>
  <si>
    <t>1- Los tableros coloreados se elaboran a partir de un material HPL compacto de 13  MM de grosor.                  Material robusto, presenta una excelente resistencia contra las inclemencias del tiempo y al vandalismo.                2- La tornillería en acero inoxidable está protegida por cápsulas anti vandalismo en poliamida                     Para instalar con los postes G3423/G3426</t>
  </si>
  <si>
    <t>J3401</t>
  </si>
  <si>
    <t>1- Los tableros coloreados se elaboran a partir de un material HPL compacto de 13 mm de grosor.                     Material robusto, presenta una excelente resistencia contra las inclemencias del tiempo y al vandalismo.                2- La tornillería en acero inoxidable está protegida por cápsulas anti vandalismo en poliamida                   Para instalar con los postes G3423/G3426</t>
  </si>
  <si>
    <t>J3402</t>
  </si>
  <si>
    <t>1- Los postes de 88,9 mm de diámetro están hechos de acero galvanizado con recubrimiento en polvo, lo que garantiza                        Durabilidad a largo plazo.                     2- Los tubos, 42.4x2mm, 38x2mm, 60.3x2.6mm, 88.9x2.7mm con perfil 40x27x2mm,</t>
  </si>
  <si>
    <t>R49-IPY-1611</t>
  </si>
  <si>
    <t>1- Los postes, 95 x 95 mm, son de acero galvanizado pintado garantizando la longevidad y la robustez de los juegos. Los cabezales, remachados en el poste, son de poliamida inyectada.                      2- Los tubos son de acero inoxidable de Ø 40 mm, garantizando la longevidad y la estética del juego al cabo de los años.                       3- El tablero está elaborado con paneles de HPL de 12,5 mm de espesor con relieve antideslizante.                         4- La superficie deslizante es de acero inoxidable de 2 mm de espesor, curvadas, onduladas y moldeadas en una sola pieza.                       5- La tornillería en acero inoxidable está protegida por cápsulas anti vandalismo en poliamida</t>
  </si>
  <si>
    <t>J1110</t>
  </si>
  <si>
    <t>Edades: 2 a 12 años, Capacidad: 1              Medidas: (0,58 x 0,51 x 0,71)m                Altura crítica de caida: 0,6 m                       Estructura en acero galvanizado en caliente con pintura electroestática, Congas en polietileno, suelo blando</t>
  </si>
  <si>
    <t>ZZXX0663</t>
  </si>
  <si>
    <t>Edades: 2 a 12 años, Capacidad: 1 niño                 Medidas: (0,76 x 0,6 x 0,79)m                  Altura crítica de caida: 0,6 m                      Estructura en acero galvanizado en caliente con pintura electroestática, Congas en polietileno, suelo blando</t>
  </si>
  <si>
    <t>ZZXX0664</t>
  </si>
  <si>
    <t>Edades: 2 a 12 años, Capacidad: 1 niño                     Medidas: (0,84 x 0,66 x 0,86)m                            Altura crítica de caida: 0,6 m                           Estructura en acero galvanizado en caliente con pintura electroestática, Congas en polietileno, suelo duro</t>
  </si>
  <si>
    <t>ZZXX0665</t>
  </si>
  <si>
    <t>Edades: 2 a 12 años, Capacidad: 1 niño                 Medidas: (1,07 x 0,64 x 1,72)m                        Altura crítica de caida: 0,6 m                           Estructura en acero galvanizado en caliente con pintura electroestática, accesorios en acero inxo, suelo blando</t>
  </si>
  <si>
    <t>ZZXX0667</t>
  </si>
  <si>
    <t>Edades: 2 a 12 años, Capacidad: 1 niño                       Medidas: (0,48 x 0,33 x 0,94)m                         Altura crítica de caida: 0,6 m                            Estructura en acero galvanizado en caliente con pintura electroestátic, anclaje suelo blando</t>
  </si>
  <si>
    <t>ZZXX0660</t>
  </si>
  <si>
    <t>Edades: 2 a 12 años, Capacidad: 6 niños                       Medidas: (3,7 x 4,35 x 2,3)m                               Altura crítica de caida: 0,6 m                          Estructura en acero galvanizado en caliente con pintura electroestática, páneles en HDPE y rotomoldeado, elementos electrónicos</t>
  </si>
  <si>
    <t>ZZXX0994</t>
  </si>
  <si>
    <t>Edades: 5 a 12 años, Capacidad: 2 niños                    Medidas: (0,43 x 1,85 x 1,55)m                       Area de seguridad: 22,5 m2, Altura crítica de caida: 0,6 m                     Estructura en acero galvanizado en caliente con pintura electroestática, páneles en HDPE, suelo blando</t>
  </si>
  <si>
    <t xml:space="preserve">ZZXX0081 </t>
  </si>
  <si>
    <t>Edades: 2 a 12 años, Capacidad: 3 niños                      Medidas: (0,83 x 0,89 x 1,2)m                            Altura crítica de caida: 0,6 m                            Estructura en acero galvanizado en caliente con pintura electroestática, paredes en polietileno rotomoldeado</t>
  </si>
  <si>
    <t>ZZXX0483</t>
  </si>
  <si>
    <t xml:space="preserve">Edades: 3 a 14 años, Capacidad: 29 niños                        Medidas: (5,94 x 4,01 x 1,21)m                       Area de seguridad: 56,8 m2, Altura crítica de caida: 0,6 m                          Estructura metálica galvanizada en caliente con pintura electroestática, plataformas en HPL, red en polipropileno de 16 mm reforzado de con acero galvanizado, páneles en HDPE y anclaje suelo duro </t>
  </si>
  <si>
    <t>414-1</t>
  </si>
  <si>
    <t>Edades: 4 a 14 años, Capacidad: 15 niños                       Medidas: (9,25 x 2,6 x 2,25)m                            Area de seguridad: 51,3 m2, Altura crítica de caida: 2 m                              Estructura en acero galvanizado en caliente con pintura electroestática, cuerda en nylon de 16 mm reforzada con acero galvanizado, boyas en HDPE, conexiones plásticas, anclaje suelo blando</t>
  </si>
  <si>
    <t>1638</t>
  </si>
  <si>
    <t>Edades: 3 a 12 años, Capacidad: 7 niños                      Medidas: (1 x 2,9 x 1,7)m                         Area de seguridad: 15,5 m2, Altura crítica de caida: 1 m                     Estructura en acero galvanizado en caliente con pintura electroestática, silla de nido y anclaje suelo blando</t>
  </si>
  <si>
    <t>ST0513</t>
  </si>
  <si>
    <t>Edades: 3 a 12 años, Capacidad: 2 niños                  Medidas: (4,05 x 1,15 x 1,2)m                      Area de seguridad: 27,3 m2, Altura crítica de caida: 0,6 m                            Estructura en acero galvanizado en frio con pintura electroestática, páneles y plataformas en HPL, anclaje suelo blando</t>
  </si>
  <si>
    <t>ST0530-1</t>
  </si>
  <si>
    <t>Edades: 1 a 14 años, Capacidad: 2 niños                        Medidas: (1,95 x 2,5 x 2,4)m                          Area de seguridad: 13 m2, Altura crítica de caida: 1,75 m                          Estructura en acero galvanizado en caliente con pintura electroestática, cadenas en acero inxidable, sillas en caucho, anclaje suelo blando</t>
  </si>
  <si>
    <t>ST0520</t>
  </si>
  <si>
    <t xml:space="preserve">Edades: 5 a 12 años, Capacidad: 2 niños                      Medidas: (2,65 x 0,35 x 1,7)m                   Area de seguridad: 34,6 m2, Altura crítica de caida: 1,2 m                    Estructura aero galvanzizado en caliente con pintura electroestática, sillasy asideras </t>
  </si>
  <si>
    <t>714</t>
  </si>
  <si>
    <t xml:space="preserve">Edades: 4 a 15 años, Capacidad: 1 niño                        Medidas: (1,5 x 1,5)m                        Area de seguridad: 13,6 m2, Altura crítica de caida: 0,9 m                         Estructura en acero galvanizado en caliente, cama de saldo en poliamida reforzada           </t>
  </si>
  <si>
    <t>2200</t>
  </si>
  <si>
    <t>Edades: 4 a 15 años, Capacidad: 1 niño                        Medidas: (1,5 x 1,5)m                           Area de seguridad: 12,1 m2, Altura crítica de caida: 0,9 m                             Estructura en acero galvanizado en caliente, cama de saldo en poliamida reforzada  con acero galvanizado, caucho lateral en SBR, anclaje sulo blando</t>
  </si>
  <si>
    <t>2202</t>
  </si>
  <si>
    <t xml:space="preserve">Edades: 4 a 15 años, Capacidad: 4 niños                       Medidas: (3,75 x 3,75)m                            Area de seguridad: 41,2 m2, Altura crítica de caida: 0,9 m                          Estructura en acero galvanizado en caliente, cama de saldo en poliamida reforzada </t>
  </si>
  <si>
    <t>2221</t>
  </si>
  <si>
    <t xml:space="preserve">Edades: 1 a 8 años, Capacidad: 90 niños                           Medidas: (8,25 x 8,3 x 2,8)m                           Area de seguridad: 96,2 m2, Altura crítica de caida: 0,9 m                         Estructura en madera impregnada de pino escandinavo, plataformas de HPL, </t>
  </si>
  <si>
    <t>WD1506</t>
  </si>
  <si>
    <t>Edades: 1 a 8 años, Capacidad: 90 niños                          Medidas: (8,25 x 8,3 x 2,8)m                                Area de seguridad: 96,2 m2, Altura crítica de caida: 0,9 m                             Estructura en madera impregnada de pino escandinavo, plataformas de HPL,  páneles HDPE, partes metálicas en acero inox 304 y anclaje suelo duro Nota: Los juegos reciclados cambian la madera por composite y los páneles de HDPE por HDPE reciclado</t>
  </si>
  <si>
    <t>WD1506R</t>
  </si>
  <si>
    <t xml:space="preserve">Edades: 2 a 12 años, Capacidad: 4 niños                            Medidas: (3,38 x 4,16 x 1,25)m                                Area de seguridad: 25,7 m2, Altura crítica de caida: 1,25 m                               Cubo en polietileno rotomoldeado, anclaje suelo duro </t>
  </si>
  <si>
    <t>1</t>
  </si>
  <si>
    <t>Edades: 2 a 12 años, Capacidad: 4 niños                        Medidas: (1,5 x 1,32 x 1,27)m                       Area de seguridad: 27,8 m2, Altura crítica de caida: 1,27 m                                 Estructura en acero galvanizado en caliente con pintura electroestática, anclaje suelo duro</t>
  </si>
  <si>
    <t>1.0M</t>
  </si>
  <si>
    <t xml:space="preserve">Edades: 5 a 12 años, Capacidad: 7 niños                     Medidas: (1,83 x 1,98 x 1,27)m                      Area de seguridad: 31 m2, Altura crítica de caida: 1,27 m                        Estructura en acero galvanizado en caliente con pintura electroestática, anclaje suelo duro </t>
  </si>
  <si>
    <t xml:space="preserve">1.0MC </t>
  </si>
  <si>
    <t xml:space="preserve">Edades: 5 a 12 años, Capacidad: 9 niños                           Medidas: (3,65 x 3,81 x 2,5)m                           Area de seguridad: 55,5 m2, Altura crítica de caida: 2,5 m                            Estructura en acero galvanizado en caliente con pintura electroestática, Cubos en polietileno rotomoldeado, anclaje suelo duro </t>
  </si>
  <si>
    <t>1.1C</t>
  </si>
  <si>
    <t>Edades: 5 a 12 años, Capacidad: 15 niños                      Medidas: (1,95 x 4,11 x 1,32)m                        Area de seguridad: 43,8 m2, Altura crítica de caida: 1,32 m                           Estructura en acero galvanizado en caliente con pintura electroestática, anclaje suelo duro</t>
  </si>
  <si>
    <t>2.0MC</t>
  </si>
  <si>
    <t xml:space="preserve">Edades: 2 a 12 años, Capacidad: 16 niños                            Medidas: (1,5 x 1,32 x 1,25)m                            Area de seguridad: 58 m2, Altura crítica de caida: 1,25 m                        Estructura en acero galvanizado en caliente con pintura electroestática, Cubos en </t>
  </si>
  <si>
    <t>3.0N</t>
  </si>
  <si>
    <t>Edades: 2 a 12 años, Capacidad: 16 niños                         Medidas: (3,6 x 4,16 x 1,27)m                         Area de seguridad: 58 m2, Altura crítica de caida: 1,27 m                                     Estructura en acero galvanizado en caliente con pintura electroestática, Cubos en polietileno rotomoldeado, anclaje suelo duro</t>
  </si>
  <si>
    <t>3.0MN</t>
  </si>
  <si>
    <t xml:space="preserve">Edades: 5 a 12 años, Capacidad: 27 niños                      Medidas: (4,47 x 4,77 x 2,5)m                          Area de seguridad: 69,3 m2, Altura crítica de caida: 2,5 m                              Estructura en acero galvanizado en caliente con pintura electroestática, Cubos en </t>
  </si>
  <si>
    <t>4.0C</t>
  </si>
  <si>
    <t>Edades: 5 a 12 años, Capacidad: 15 niños                        Medidas: (2,64 x 3 x 1,88)m                         Area de seguridad: 42,27 m2, Altura crítica de caida: 1,88 m                         Estructura en acero galvanizado en caliente con pintura electroestática, Cubos en polietileno rotomoldeado, anclaje suelo duro</t>
  </si>
  <si>
    <t>4.0</t>
  </si>
  <si>
    <t>Edades: 5 a 12 años, Capacidad: 15 niños                    Medidas: (2,64 x 3 x 1,88)m                     Area de seguridad: 42,27 m2, Altura crítica de caida: 1,88 m                     Estructura en acero galvanizado en caliente con pintura electroestática, anclaje suelo duro</t>
  </si>
  <si>
    <t>4.0M</t>
  </si>
  <si>
    <t>Edades: 5 a 12 años, Capacidad: 32 niños                        Medidas: (5,4x 7,5 x 1,3)m                         Area de seguridad: 101,62 m2, Altura crítica de caida: 1,3 m                           Estructura en acero galvanizado en caliente con pintura electroestática, anclaje suelo duro</t>
  </si>
  <si>
    <t>5.0MCN</t>
  </si>
  <si>
    <t xml:space="preserve">Edades: 5 a 12 años, Capacidad: 27 niños                        Medidas: (3,96 x 4,54 x 2,5)m                            Area de seguridad: 62,7 m2, Altura crítica de caida: 2,5 m                           Estructura en acero galvanizado en caliente con pintura electroestática, Cubos en  polietileno rotomoldeado, anclaje suelo duro </t>
  </si>
  <si>
    <t>7.0</t>
  </si>
  <si>
    <t>Edades: 5 a 12 años, Capacidad: 27 niños                        Medidas: (3,96 x 4,54 x 2,5)m                                 Area de seguridad: 62,7 m2, Altura crítica de caida: 2,5 m                             Estructura en acero galvanizado en caliente con pintura electroestática, anclaje suelo duro</t>
  </si>
  <si>
    <t>7.0M</t>
  </si>
  <si>
    <t>Edades: 5 a 12 años, Capacidad: 33 niños                         Medidas: (6,55 x 4,54 x 3,3)m                           Area de seguridad: 84 m2, Altura crítica de caida: 2,56 m                            Estructura en acero galvanizado en caliente con pintura electroestática, Cubos y rodadero en polietileno rotomoldeado, anclaje suelo duro</t>
  </si>
  <si>
    <t>8.0SL</t>
  </si>
  <si>
    <t>Medidas: (1,1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</si>
  <si>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JCAN02</t>
  </si>
  <si>
    <t>Medidas: (1,1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</si>
  <si>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JCAN03</t>
  </si>
  <si>
    <t>JCAN01</t>
  </si>
  <si>
    <t>Medidas: (1,38 x 0,09 x 1,1)m y (1,38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</si>
  <si>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JCAN04</t>
  </si>
  <si>
    <t>Medidas: (0,9 x 0,9 x 0,515)m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</si>
  <si>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JCAN05</t>
  </si>
  <si>
    <t>Medidas: (1,38 x 0,6 x 0,195)m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</si>
  <si>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JCAN06</t>
  </si>
  <si>
    <t>Medidas: (3,01 x 0,436 x 0,6)m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</si>
  <si>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JCAN08</t>
  </si>
  <si>
    <t>Medidas: (2,13 x 1,1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</si>
  <si>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JCAN10</t>
  </si>
  <si>
    <t>Medidas: (3,98 x 0,3 x 0,915)m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</si>
  <si>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JCAN09</t>
  </si>
  <si>
    <t>Medidas: (2,84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</si>
  <si>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JCAN11</t>
  </si>
  <si>
    <t>Marca: Galopín              Origen: España              Área de seguridad: 29.07 m2          Altura Crítica de Caída: 50 cm                    DESCRIPCIÓN DE MATERIALES:              Paneles: HPDE de 15 mm.                Postes: Acero al carbono S-235 con zincado electrolítico.              Pintura: 1 mano de lacado en polvo constituido por mezcla de resinas poliéster, endurecedores y pigmentos, exento de plomo y con alta resistencia a la meteorización.                Piezas de plástico: Polipropileno.                       Piezas metálicas: Acero S-235 zincado y lacado, acero S-235 galvanizado y acero inox. AISI-304.                Tornillería: Acero calidad 8.8 DIN267, AISI-304</t>
  </si>
  <si>
    <t xml:space="preserve">CP01_SDZ </t>
  </si>
  <si>
    <t xml:space="preserve">Marca: Galopín             Origen: España                Área de seguridad: 20.24 m2             Altura Crítica de Caída: 78 cm                   DESCRIPCIÓN DE MATERIALES:              Paneles: HPL de 10 mm, polietileno de alta densidad de 15 mm y tablero contrachapado antideslizante de 21 mm.                Postes: Madera laminada de pino escandinavo lasurada y tratada en autoclave clase de riesgo IV, 95x190 mm.               Largueros: Madera laminada de pino escandinavo lasurada y tratada en autoclave clase de riesgo IV, 95x190 mm.              Piezas de plástico: Polietileno, polipropileno y caucho.               Piezas metálicas: Acero S-235, AISI-304 y aluminio EN AW 5754-H111.                Tornillería: Acero calidad 8.8 DIN267, AISI-304                  </t>
  </si>
  <si>
    <t>CP02_SDZ</t>
  </si>
  <si>
    <t>Marca: Galopín             Origen: España                Área de seguridad: 20.24 m2             Altura Crítica de Caída: 78 cm                   DESCRIPCIÓN DE MATERIALES:              Paneles: HPL de 10 mm, polietileno de alta densidad de 15 mm y tablero contrachapado antideslizante de 21 mm.                Postes: Madera laminada de pino escandinavo lasurada y tratada en autoclave clase de riesgo IV, 95x190 mm.               Largueros: Madera laminada de pino escandinavo lasurada y tratada en autoclave clase de riesgo IV, 95x190 mm.              Piezas de plástico: Polietileno, polipropileno y caucho.               Piezas metálicas: Acero S-235, AISI-304 y aluminio EN AW 5754-H111.                Tornillería: Acero calidad 8.8 DIN267, AISI-304</t>
  </si>
  <si>
    <t>CP04_SDZ</t>
  </si>
  <si>
    <t>Marca: Galopín                      Origen: España                      Área de seguridad: 16.24 m2                    Altura Crítica de Caída: 60 cm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t>
  </si>
  <si>
    <t>CP05_SDZ</t>
  </si>
  <si>
    <t>Marca: Galopín                 Origen: España                      Área de seguridad: 22.90 m2                 Altura Crítica de Caída: 60 cm                        DESCRIPCIÓN DE MATERIALES:                    Paneles: HPL de 10 mm y polietileno de alta densidad de 15 mm.                 Postes: Madera laminada de pino escandinavo lasurada y tratada en autoclave, clase de riesgo IV, 95x95 mm.                     Piezas de plástico: Polietileno, polipropileno y caucho.                    Piezas metálicas: Acero S-235, AISI-304 y aluminio EN AW 5754-H111.                     Tornillería: Acero calidad 8.8 DIN267, AISI-304.</t>
  </si>
  <si>
    <t>13643</t>
  </si>
  <si>
    <t>Marca: Galopín                    Origen: España                    Área de seguridad: 16.37 m2                    Altura Crítica de Caída: 67 cm                   DESCRIPCIÓN DE MATERIALES:                  Paneles: HPL de 10 mm y polietileno de alta densidad de 15 y 20 mm.                    Postes: Madera laminada de pino escandinavo lasurada y tratada en autoclave, clase de riesgo IV, 95x95 mm.                 Piezas de plástico: Polietileno, polipropileno y caucho.               Piezas metálicas: Acero S-235, AISI-304 y aluminio EN AW 5754-H111.               Tornillería: Acero calidad 8.8 DIN267, AISI-304.</t>
  </si>
  <si>
    <t>CP08_SD</t>
  </si>
  <si>
    <t xml:space="preserve">Fabricado por:AMIR PLAY             Dimensiones: 1,70 x 0,20 x 1,0 m           DESCRIPCIÓN DE MATERIALES: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  </t>
  </si>
  <si>
    <t xml:space="preserve">091-03 </t>
  </si>
  <si>
    <t>Fabricado por:AMIR PLAY                Dimensiones: 4,0 x 1,0 x 1,0 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t>
  </si>
  <si>
    <t>091-05</t>
  </si>
  <si>
    <t xml:space="preserve">Fabricado por: AMIR PLAY                Dimensiones: 1,28 x 1 x 1,2 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  </t>
  </si>
  <si>
    <t>092-02</t>
  </si>
  <si>
    <t>Fabricado por: AMIR PLAY              Dimensiones: 5,1 x 0,50 x 0,92 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t>
  </si>
  <si>
    <t>092-05</t>
  </si>
  <si>
    <t>Bloque / Loseta en concreto color VERDE, dimensiones 20x20x6.</t>
  </si>
  <si>
    <t>Bloque / Loseta en concreto color CHOCOLATE, dimensiones 20x20x6.</t>
  </si>
  <si>
    <t xml:space="preserve">Luminaria UNISTREET 60leds - DW10 - 6000 lm - 39 W (Luminaria  Unistreet BGP282 LED60/740 II DW10 P1-7 120277V 39W 120-277V (incluye marcaciones exigidas por ENEL, tornillos antirobo).             *Nota ACEE: Signify confirma vigencia de cotización hasta 30Jun24.         </t>
  </si>
  <si>
    <t>PHILIPS</t>
  </si>
  <si>
    <t>Luminaria UNISTREET 70leds - DW10 - 7000 lm - 43 W (Luminaria  Unistreet BGP282 LED70/740 II  DW10 P1-7 120277V 43W 120-277V (incluye marcaciones exigidas por  ENEL, tornillos antirobo) 12NC: 919005001994).             *Nota ACEE: Signify confirma vigencia de cotización hasta 30Jun24.</t>
  </si>
  <si>
    <t>Luminaria UNISTREET 80leds - DW10 - 8000 lm - 50 W (Luminaria  Unistreet BGP282 LED80/740 II DW10 P1-7 120277V 50W 120-277V (incluye marcaciones exigidas por  ENEL, tornillos antirobo)  12NC: 919005001994).              *Nota ACEE: Signify confirma vigencia de cotización hasta 30Jun24.</t>
  </si>
  <si>
    <t>Luminaria UNISTREET 90leds - DW10 - 9000 lm - 57 W (Luminaria  Unistreet BGP282 LED90/740 II DW10 P1-7 120277V 57W 120-277V (incluye marcaciones exigidas por ENEL, tornillos antirobo) 12NC: 919005001994 )    *Nota ACEE: Signify confirma la vigencia de la cotización hasta el 30Jun24.            *Nota ACEE: Signify confirma vigencia de cotización hasta 30Jun24.</t>
  </si>
  <si>
    <t xml:space="preserve">Luminaria UNISTREET 90leds - DM50 - 9000 lm - 57 W (Luminaria  Unistreet BGP282 LED90/740 II DW10 P1-7 120277V 57W 120-277V (incluye marcaciones exigidas por ENEL, tornillos antirobo) 12NC: 919005001994).          *Nota ACEE: Signify confirma vigencia de cotización hasta 30Jun24.      </t>
  </si>
  <si>
    <t>Luminaria UNISTREET 120leds - DW10 - 12000 lm - 71 W (Luminaria  Unistreet BGP283 LED120/740 II DW10 P1-7 120-277V 71W 120-277V (incluye marcaciones exigidas por ENEL, tornillos antirobo) 12NC: 919005001994).               *Nota ACEE: Signify confirma vigencia de cotización hasta 30Jun24.</t>
  </si>
  <si>
    <t>Luminaria UNISTREET 139leds - DW10 - 14000 lm - 83 W (Luminaria  Unistreet  BGP283 LED139/740 II DW10 P1-7 120-277V 83W 120-277V (incluye marcaciones exigidas por ENEL, tornillos antirobo) 12NC: 919005001994).          *Nota ACEE: Signify confirma vigencia de cotización hasta 30Jun24.</t>
  </si>
  <si>
    <t>Luminaria UNISTREET 160leds - DW10 - 16000 lm - 97 W (Luminaria  Unistreet BGP283 LED160/740 II DW10 P1-7 120-277V 97W 120-277V (incluye marcaciones exigidas por ENEL, tornillos antirobo) 12NC: 919005001994).            *Nota ACEE: Signify confirma vigencia de cotización hasta 30Jun24.</t>
  </si>
  <si>
    <t>Material: Polietileno, Capacidad volumétrica: 2000, litros, Largo 230 cm, Alto 123 cm, Ancho 114 cm</t>
  </si>
  <si>
    <t>* Acabado del concreto en estampado que incluye color endurecedor (terracota o tabaco), desmoldante mismo color (terracota o tabaco), moldes (tipo piedra), sellante (semi brillante), pison y mano de obra - No incluye concreto, ni trasporte de material, ni corte y sello de juntas.</t>
  </si>
  <si>
    <t>Material: Polietileno, Capacidad volumétrica: 1650 litros, Largo 230 cm, Alto 107 cm, Ancho 100 cm</t>
  </si>
  <si>
    <t>Material: Polietileno, Capacidad volumétrica: 10000 litros, Largo 442 cm,Alto 173 cm, Ancho 183 cm</t>
  </si>
  <si>
    <t>Material: Polietileno, Capacidad volumétrica: 5000 litros, Largo 242 cm, Alto 173 cm, Ancho 183 cm</t>
  </si>
  <si>
    <t>Material: Polietileno, Capacidad volumétrica: 17500 litros, Largo 742 cm, Alto 173 cm, Ancho 183 cm</t>
  </si>
  <si>
    <t>Material: plástico, Para instalar con adaptadores PVC, elevadores rígidos o directamente en mangueras, Caudales: 0.8 a 3 GPH, Presión de operación: 35-80 psi, Alcance: 0.7 m - 1.2 m</t>
  </si>
  <si>
    <t>Energía: Monofásica, Potencia (HP): hasta 2, Presión (MCA): 51 - 100, Caudal (GPM): 11 - 20, Material: Acero inoxidable, Liquido: Agua limpia</t>
  </si>
  <si>
    <t>Energía: Trifasica, Potencia (HP): hasta 2, Presión (MCA): 101-150, Caudal (GPM): hasta 10, Material: Acero inoxidable, Liquido: Agua limpia</t>
  </si>
  <si>
    <t>Cinta de polipropileno de 25 mm de ancho, color: azul Precisamente ajustable para compensar los efectos de estiramiento. Marcas para tamaños de campo: 8 x 16 m y 9 x 18 m Con marcas centrales rojas debajo de la red. Con clavijas de plástico y cables de goma.</t>
  </si>
  <si>
    <t>Señal en poliestireno calibre 100, laminado vinilo FOTOLUMINISCENTE Impresión digital en alta resolución, vinilo laminado mate. Perfil en aluminio mate tipo cuarto de círculo de 1 pulgada y ángulo de ½ pulgada. Se instala con 4 platinas de aluminio de ½ pulgada tornillos y chazos a pared lisa. Medida 125 cms de ancho x 35 cms de alto.</t>
  </si>
  <si>
    <t xml:space="preserve">VIDRIO INCOLORO 5 MM FILETEADO MEDIDA 545 X 1700 </t>
  </si>
  <si>
    <t>VIDRIO LAMINADO 3+3 CON PELICULA TIPO ESPEJO 1,08m * 2,05m</t>
  </si>
  <si>
    <t>VIDRIO LAMINADO 3+3 0,30m * 1,20m</t>
  </si>
  <si>
    <t>VIDRIO LAMINADO 3+3 PULIDO LADOS LARGOS 1,60m * 2,00m</t>
  </si>
  <si>
    <t>VIDRIO LAMINADO 5+5 INCOLORO MONOLITICO CON TRASNPORTE 1,06m * 2,96m</t>
  </si>
  <si>
    <t>Cinta de polipropileno de 50 mm de ancho, color: blanco Precisamente ajustable para compensar los efectos de estiramiento. Marcas para tamaños de campo: 8 x 16 m y 9 x 18 m</t>
  </si>
  <si>
    <t>Altura: 2 m (Interior) - Ancho: 3 m (Interior) - Produndidad: 1 m - Ancho barra transversal: 80 mm - Peso: 95 kg - Red de malla de polipropileno, cuadrados de 50 a 100 mm.</t>
  </si>
  <si>
    <t>Anclajes para fijacion de arcos de balonmano de Altura: 2 m (Interior) - Ancho: 3 m (Interior) - Produndidad: 1 m - Ancho barra transversal: 80 mm - Peso: 95 kg - Red de malla de polipropileno, cuadrados de 50 a 100 mm.</t>
  </si>
  <si>
    <t>2 cintas de 27m y 4 cintas de 12m.</t>
  </si>
  <si>
    <t>funtec</t>
  </si>
  <si>
    <t xml:space="preserve">1 par de postes de red Beach Champ, de perfil de aluminio de 91 x 91 mm, con recubrimiento de polvo amarillo, con base regulable en altura. </t>
  </si>
  <si>
    <t xml:space="preserve">Piezas de fundas de suelo según la variante </t>
  </si>
  <si>
    <t xml:space="preserve">funtec </t>
  </si>
  <si>
    <t>Piezas de placas de anclaje a suelo</t>
  </si>
  <si>
    <t>Juego de medios de fijacion</t>
  </si>
  <si>
    <t>Red Pro Beach PLUS BT</t>
  </si>
  <si>
    <t>Funtec</t>
  </si>
  <si>
    <t>Antenas de red de tennis de playa</t>
  </si>
  <si>
    <t>1 pieza de Pro Beach Courtline, con placas de anclaje para arena unidas elásticamente en las esquinas, ajustable con precisión, con marcas para pistas de 8 x 16 y 9 x 18 m</t>
  </si>
  <si>
    <t>Almohadillas de proteccion de postes de tenis profesional, Hecho de espuma suave cubierto por material sintético lavable de color. Fácil de poner y quitar por medio de tiras de velcro.</t>
  </si>
  <si>
    <t>Juego de postes de voley playa ajustables en altura. Postes de red Pro Beach hechos de aluminio de 91 x 91 mm, con recubrimiento de polvo amarillo, con base regulable en altura. Altura telescópica ajuste con adaptadores especiales.</t>
  </si>
  <si>
    <t xml:space="preserve">Piezas de paneles de suelo para colocar libremente. Para voley playa profesional. </t>
  </si>
  <si>
    <t>Vigas cuadradas de madera tratadas a presión, 6 piezas de 1500 x 88 x 88 mm cada una (dimensiones máximas: 1500 x 90 x 90 mm), adecuadas para contacto permanente con el suelo.</t>
  </si>
  <si>
    <t xml:space="preserve">1 pieza Pro Beach Net PLUS, para sistemas permanentes de redes de voleibol de playa </t>
  </si>
  <si>
    <t>Antenas de red de voleibol de playa profesional. Pro Beach antennas PLUS</t>
  </si>
  <si>
    <t>Almohadillas de proteccion de postes de volay playa profesional, Hecho de espuma suave cubierto por material sintético lavable de color. Fácil de poner y quitar por medio de tiras de velcro.</t>
  </si>
  <si>
    <t>Las porterías miden interiormente 2.20 m de alto y 5.50 m de largo. Marco en aluminio fabricados con tubo de sección oval de 120 x 100 mm o de sección redonda de 90 mm lacados en color amarillo o blanco. Medidas reglamentarias: 5,50 x 2,20 x 1,50 m. Escuadras interiores para unión poste-larguero de tubo de acero cuadrado de 60 x 60 mm y de 60 x 40 mm para los de sección redonda de 90 mm. Incluye: Ganchos de poliamida para la red y arquillos metálicos superiores galvanizados para soporte de la red. Anclajes, bases traseras y postes traseros opcionales. Precio por juego de 2 unidades sin red.</t>
  </si>
  <si>
    <t>Líneas de 10 cm de ancho.</t>
  </si>
  <si>
    <t xml:space="preserve">EL SERVICIO DE TRANSPORTE ESTA EXCENTO DE IVA </t>
  </si>
  <si>
    <t>Redes para porterías de 3 x 2 m, 1 par, para porterías de playa de 3 x 2 m con soportes de red plegables, grosor del material: 4 mm, medida de malla: 10 cm, color: amarillo, profundidad de portería arriba y abajo: 120 cm cada una Número de artículo: 112008.</t>
  </si>
  <si>
    <t>FUNTEC</t>
  </si>
  <si>
    <t>Cambio de celosia parte externa del modulo recubrimiento del modulo parte inferior  .</t>
  </si>
  <si>
    <t xml:space="preserve">DESMONTE SUMINISTRO E INSTALACION DE PLATERO EN ACERO INOXIDABLE SATINADO 304 CON ACCESORIOS </t>
  </si>
  <si>
    <t xml:space="preserve">DESMONTE DE LISTONES DE MADERA </t>
  </si>
  <si>
    <t xml:space="preserve">CAMBIO DE LAMINAS DE ACERO INOXODABLE 304 120CM*50CM </t>
  </si>
  <si>
    <t>ACOMPAÑAMIENTO TÉCNICO MECÁNICO PARA ASCENSORES EN EVENTOS DEPORTIVOS O CULTURALES (PARTIDOS/CONCIERTOS )</t>
  </si>
  <si>
    <t xml:space="preserve">VALOR COTIZADO SIN IVA </t>
  </si>
  <si>
    <t xml:space="preserve">Voltaje de entrada: 120 a 277 V - Consumo de energía: 200 W - Temperatura de color correlacionada: 5700 K - Tecnología: LED - Controlador incluido </t>
  </si>
  <si>
    <t>Voltaje de entrada: 100 a 277 V - Consumo de energía: 600 W - Temperatura de color correlacionada: 5700 K - Tecnología: LED - Controlador incluido - Vida útil: 50.000 hr.</t>
  </si>
  <si>
    <t xml:space="preserve">Incluye: Limpieza, Engrase y Ajustes. Al finalizar el trabajo realizado se presenta un informe de inspección y mantenimiento acorde a la Ley de Parques. </t>
  </si>
  <si>
    <t xml:space="preserve">Elaborado en ethauretano de 30 mm, , forrado en nylon carpa, este material es impermeable ideal para la interperie y para uso rudo, el cierre del protector se da mediante correas en velcro recubiertas en nylon carpa. Dimensiones: 2 m x 1,0 a 1,1 m de contorno. </t>
  </si>
  <si>
    <t xml:space="preserve">Tapas juego red piramidal - marca Berliner. Norma europea EN-1176 </t>
  </si>
  <si>
    <t>BERLINER</t>
  </si>
  <si>
    <t>Cuerdas de nylon trenzado (las perimetrales reforzadas con alma de acero). - marca Berliner.  Norma europea EN-1176 .</t>
  </si>
  <si>
    <t xml:space="preserve">BERLINER </t>
  </si>
  <si>
    <t>Cuerdas de nylon trenzado (las perimetrales reforzadas con alma de acero). - marca Berliner.  Norma europea EN-1176</t>
  </si>
  <si>
    <t xml:space="preserve">BERLIN </t>
  </si>
  <si>
    <t xml:space="preserve">Malla armada de cuerdas de 16 mm de diámetro para juego del insumo CIO 100152, norma europea EN 1176 y EN 1177. </t>
  </si>
  <si>
    <t>AMIRPLAY</t>
  </si>
  <si>
    <t xml:space="preserve">Tubos para juego del insumo CIO 100152, norma europea EN 1176 y EN 1177. </t>
  </si>
  <si>
    <t xml:space="preserve">AMIRPLAY </t>
  </si>
  <si>
    <t xml:space="preserve">Tobogán para juego del insumo CIO 100152, norma europea EN 1176 y EN 1177. </t>
  </si>
  <si>
    <t>Amirplay</t>
  </si>
  <si>
    <t>Malla armada de cuerdas para juego del insumo CIO 109168, norma europea EN 1176 y EN 1177.</t>
  </si>
  <si>
    <t xml:space="preserve">Tubos para juego del insumo CIO 109168, norma europea EN 1176 y EN 1177. </t>
  </si>
  <si>
    <t xml:space="preserve">El tobogán tubular es de polietileno rotomoldeado. </t>
  </si>
  <si>
    <t xml:space="preserve">GALOPIN </t>
  </si>
  <si>
    <t xml:space="preserve">Edad: 2 a 8 años - Postes: Acero S-235 galvanizado y lacado. - Piezas de plástico: Polipropileno y polietileno. - Piezas metálicas: Acero S-235 galvanizado y lacado, AISI-304 ó AISI-316. - Tornillería: Acero calidad 8.8 DIN267, AISI-304 ó AISI-316. - Pintura: 1 mano de lacado en polvo constituido por mezcla de resinas poliéster, endurecedores y pigmentos, exento de plomo y con alta resistencia a la meteorización. -Cuerdas: Cuerda de red de multifilamento trenzada y recubierta de polipropileno. </t>
  </si>
  <si>
    <t xml:space="preserve">Dimensiones: 250 mm x 500 mm x 50 mm - Concreto de 28 MPa - Refuerzo en malla electrosoldada #4 </t>
  </si>
  <si>
    <t xml:space="preserve">Dimensiones: 1,36 m x 2,20 m </t>
  </si>
  <si>
    <t>Perfiles o vigas de madera escuadradas en los extremos abiertos para evitar que se vuelquen.(80x80mm, longitud mínima 1000mm).</t>
  </si>
  <si>
    <t xml:space="preserve">Malla armada de cuerdas para juego del insumo CIO 100152, norma europea EN 1176 y EN 1177. </t>
  </si>
  <si>
    <t>Fabricado en fibra de vidrio y resina poliester, con refuerzos en fibra de malla. Incluye desagüe, base metálica y poliuretano, faldón en madera. Largo 2 m, ancho 1,8 m.</t>
  </si>
  <si>
    <t>ALTURA DE FIBRA 30 mm, GALGA 3/8", PESO DE FIBRA 1500 g/M2 DTEX. 12.000 Monofilamento de polietileno recto, monofilamento texturizado de</t>
  </si>
  <si>
    <t>Peso fibra: (542 g/m2). Espesor total: 6.45mm. Gauge, indicador: 39.4 por 10 cm. Densidad media: 0.211 g/cm3</t>
  </si>
  <si>
    <t xml:space="preserve">Tipo: Split. Potencia 2400 W. Capacidad de Enfriamiento 24000  BTU. Tipo de Motor: Inverter. Voltaje 220 V. Kit de tubería incluida en caja de condensadora (3 metros)  Tipo: Split. Potencia 2400 W. Capacidad de Enfriamiento 24000  BTU. Tipo de Motor: Inverter. Voltaje 220 V. Kit de tubería incluida en caja de condensadora (3 metros)  </t>
  </si>
  <si>
    <t xml:space="preserve">Material: METALICO (ASPA PLASTICA). Tipo de instalación: Empotrado en muro </t>
  </si>
  <si>
    <t xml:space="preserve">Eléctrico, tanque interno en acero inoxidable. </t>
  </si>
  <si>
    <t xml:space="preserve">Sistema de iluminación para el escenario, gradas y zonas requeridas con control de iluminación dependiendo del evento. Incluye luminarias, proyectores, baterias y sistema de control y gestión. </t>
  </si>
  <si>
    <t>Tablero central 6 caras, Pantalla LED referencia KslimII 3.9 Pitch 3.9, Caras del, Hexagono W=3500 mm H=2000mm, Inclinacion de la cara 14º H=1940mm Y= 482 mm (profundidad de inclinacion), Dimension de Gabinete = 500mm*1000mm, Cantidad de, Gabinetes = (W)7xH(3)=21, ANILLO, Pantalla LED referencia WNX Pitch 3.9, Perimetro =4000 mm, Radio =636,62 mm, Altura =2000 mm</t>
  </si>
  <si>
    <t>Planta solar híbrida trifásica de 24KW ONGRID – OFF GRID e inversor ON GRID de 30KW trifásico. Incluye inversor, páneles y estructura para páneles, materiales eléctricos, tubería y accesorios, diseños, instalación, montaje y puesta en operación y certificaciones.</t>
  </si>
  <si>
    <t>PISO PORTATIL Speed-Lock mobile Sportsflooring S20 Oak 37mm-Aprobado por FIBA. Competición Nivel 1 y 2. Demarcado para Baloncesto, Voleibol y Futbol Sala Capa Superior 3,6mm Capa Parquet Roble manufacturado y sellado en fabrica. Capa Media 15mm plywood especial de acuerdo a EN13986-EN636-2S Systema de ajuste - Interlocking system Sistema de Acople de Paneles: Rieles dealuminio acoplados a los Paneles tipo Macho – Hembra con ángulo de inclinación que asegura las piezas entre sí, a lo largo de todo el panel. Incluye Conectores sujetadores que previenen el deslizamiento de los módulos después de instalados. Rampa Perimetral:Integrada de Módulos perimetrales . Capa Elastica Capa de 18mm de Espuma industrial laminada</t>
  </si>
  <si>
    <t>Molde hecho en poliuretano 100% Molde 100% en poliuretano, que funciona para el estampado principalmente en pisos</t>
  </si>
  <si>
    <t>A. Molde MT-09 Adoquín Corrido con Textura 91cm x 43.2cm</t>
  </si>
  <si>
    <t>Dimensiones: 75 cm de largo x 30 cm ancho x 5 cm espesor. Acabado: liso Color: gris o blanco. Uso: exclusivo peatonal.</t>
  </si>
  <si>
    <t>Dimensiones: diametro 30 cm . Acabado: liso Color: Gris o blanco Uso peatonal</t>
  </si>
  <si>
    <t>El retiro, disposición y tratamamiento como insumo para productos ecológicos artesanales aprovechando plantas invasoras.</t>
  </si>
  <si>
    <t>Temperatura de color 4000 K (NW), Potencia de entrada 30 - 56 W, Flujo luminoso 3150 - 5650 lm, Grado de protección IP IP20, Tensión de operación 120-277 V 50/60 Hz, Ángulo de apertura 90°, Dimensiones (LxWxH) 2270x50x80 mm, Acabado Blanco</t>
  </si>
  <si>
    <t>P37877</t>
  </si>
  <si>
    <t>Ver imagen.</t>
  </si>
  <si>
    <t>NEW DELUXE</t>
  </si>
  <si>
    <t>Ver imagen</t>
  </si>
  <si>
    <t xml:space="preserve">Piso flexible modular, en policloruro de vinilo, no poroso, antideslizante, con orificio de drenaje, alta resistencia quimica </t>
  </si>
  <si>
    <t>Banco con perchero según imagen (Ancho: 2,00 m Altura: 2,50 m) en tubo cuadrado galvanizado de 2”, madera abarco o zapán de 2,0 m de largo por 10 cm de ancho y 3 cm de espesor, tapas plásticas, acabado en pintura electrostática</t>
  </si>
  <si>
    <t>Ciclo/sistema durflex® 101 sp roller professional – homologado CLASS 1 WORLD SKATE / aprobado Fedepatín: • durflex® 101 sp roller professional – Phase 1 / Resurface (para rellenar las cavedades del asfalto) • durflex® 101 sp roller professional – Phase 2 (fase intermedia) • durflex® 101 sp roller professional – Phase 3 finish (acabado) Base de apoyo Conglomerado bituminoso open grade, realizado con específicas técnicas constructivas sugeridas por Vesmaco. Composición Ciclo/sistema a base de resinas acrílicas con adición de agregados de diferente medidas y tipologías diferenciados por cada fase del ciclo/sistema; Aplicación Manual con espatulas por técnicos calificados Vesmaco; Colores Combinaciones cromáticas a petición; Empleo Específico para la práctica del patinaje sobre ruedas de alto nivel Agonístico y/o mundial; Características Pavimentación sintético/resinosa colada en obra directamente sobre soporte en conglomerado bituminoso, con características innovadoras que revoluciona el antiguo concepto de pista de patinaje sobre concreto. Ausencia de cortes transversales, elevado confort de empleo, baja traumaticidad de impacto en caso de caída, elevado grado de fluidez, y también de adherencia efectiva y percibida. Sistema caracterizado por una alta y óptima calidad que permite un desgaste mínimo de las ruedas manteniendo las características iniciales de agarre, suavidad y color durante mucho tiempo.     *Nota: Dado que este insumo esta cotizado en dólares se crea en CIO conforme a la TRM $4160, a la fecha de la cotización presentada por STP.</t>
  </si>
  <si>
    <t>Vesmaco Durflex® 101 sp roller professional</t>
  </si>
  <si>
    <t>MESON PARA BAÑO CON POCETA CORRIDA, CON FRENTEROS DE 20 CM Y SALPICADERO DE 7 CM GRANITO NEGRO SAN GABRIEL.</t>
  </si>
  <si>
    <t>MARQUETERIA EN ALUMINIO CON TUBERIA 3" X 1 - 1/2", PISA VIDRIOS CURVOS CON VIDRIO 3+3 LAMINADO, CON ADAPTADORES Y BASCULANTES, SISTEMA PROYECTANTE.</t>
  </si>
  <si>
    <t>Escritorio en tablex de 36 mm y melamina color gris y terminados en madecanto rígido, bases metálicas en tubo rectangular  calibre 18 y niveladores. Dimensiones Ancho=0.50 m, Longitud=1 m</t>
  </si>
  <si>
    <t>SUMINISTRO E INSTALACION  DE PUERTA EN SISTEMA PROYECTANTE , VIDRIO EN MARCO EN ALUMINIO DE 2 HOJAS INCLUYE VIDRIO 3+3, PISA VIDRIO CURVO, CHAPA DE SEGURIDAD Y MANIJA.</t>
  </si>
  <si>
    <t>Nota 2024: se crean y/o actualizan este tipo de insumos en el entendido que no harían parte de los costos directos de un proyecto, sino que se requieren para estimar el valor por concepto de administración del AIU o para estimar el índice correspondiente de papelería en el factor multiplicador de un concurso de méritos.</t>
  </si>
  <si>
    <t>Caja en madera aserrada y cepillada espesor 15 mm con soporte verificable de legalidad, de la especie pino o ciprés.• Grapas de bricolage de 12 mm• Bisagra Nudo Cabeza Plana 2-1/2 pg • Tornillo Madera Avellanado Irizado 12x3-1/2• Clavo Galvanizado 1 in.• Armella Cerrado de 26x52 mm• Armella Cerrado de 14x30 mm</t>
  </si>
  <si>
    <t>Caja en madera aserrada y cepillada espesor 15 mm con soporte verificable de legalidad, de la especie pino o ciprés. • Grapas de bricolage de 12 mm • Bisagra Nudo Cabeza Plana 2-1/2 pg • Tornillo Madera Avellanado Irizado 12x3-1/2 • Clavo Galvanizado 1 in. • Armella Cerrado de 26x52 mm • Armella Cerrado de 14x30 mm</t>
  </si>
  <si>
    <t>Caja en madera aserrada y cepillada espesor 20 mm con soporte verificable de legalidad, de la especie pino o ciprés. • Grapas de bricolage de 14 mm • Bisagra Nudo Cabeza Plana 2-1/2 pg • Tornillo Madera Avellanado Irizado 12x3-1/2 • Clavo Galvanizado 1 in. • Armella Cerrado de 26x52 mm • Armella Cerrado de 14x30 mm</t>
  </si>
  <si>
    <t>Caja en madera aserrada y cepillada espesor 20 mm con soporte verificable de legalidad, de la especie pino o  ciprés. • Grapas de bricolage de 14 mm • Bisagra Nudo Cabeza Plana 2-1/2 pg • Tornillo Madera Avellanado Irizado 12x3-1/2 • Clavo Galvanizado 1 in. • Armella Cerrado de 26x52 mm • Armella Cerrado de 14x30 mm</t>
  </si>
  <si>
    <t>Caja en madera aserrada y cepillada espesor 20 mm con soporte verificable de legalidad, de la especie pino o  ciprés. • Grapas de bricolage de 14 mm • Bisagra Nudo Cabeza Plana 2-1/2 pg • Tornillo Madera Avellanado Irizado 12x3-1/2 • Clavo Galvanizado 1 in. Armella Cerrado de 26x52 mm • Armella Cerrado de 14x30 mm</t>
  </si>
  <si>
    <t>'Especificaciones: 5.5*26*56;Diámetro: 26mm;Longitud: 52mm;Material: Acero Q195 latonado</t>
  </si>
  <si>
    <t>Protección anti-escalada pintado de color verde o café en pintura de aceite para exteriores.</t>
  </si>
  <si>
    <t>- Tamaño 65", NO requiere tecnología "touch - Resolución Nativa 3,840 x 2,160 (UHD, RGB) - Luminosidad 350 A 1000 CD/m2, o similar, apta para visualización en interiores - Conexiones Wi-Fi, fibra óptica y Bluetooth  - Conectividad entrada: HDMI (3), DP, DVI-D, Audio, USB 2.0 (2) - Conectividad salida: DP, Audio (Apagado/Fijo/Variable), Parlante exterior - Control externo: RS232C Entrada/salida, RJ45 (LAN) Entrada/salida, Entada IR  - Optimo para uso en interiores, como cartelera informativa institucional, con sistema para manejo y programación de contenido remoto. El tiempo mínimo de uso diario es de 16 horas, 7 días a la semana.</t>
  </si>
  <si>
    <t>- Montaje universal para pantallas, es decir, es compatible con todas las referencias de televisores y pantallas industriales en venta del mercado (Samsung, Kalley, Lg, Sony, Etc.) -Se adapta a todos los televisores de 32" hasta 80" con pantalla plana. - Permite una inclinación de -5° ~ +30° de la pantalla en el sentido vertical. - Permite realizar el giro de la pantalla en el sentido horizontal en un ángulo de -30° ~ +30° - Incluye sistema de organización para cables - Este soporte para tv puede soportar una carga máxima de hasta 68.2 Kg (150 Lbs) - Fabricado en lámina de acero Cold Rolled color negro mate. - Cuerpo extensible con altura del montaje ajustable desde 72 Cms hasta 150 Cms - Garantía mínima de 10 años</t>
  </si>
  <si>
    <t>- Tamaño de pantalla 75", NO requiere tecnología "touch" - Tecnología del panel IPS, M+(WRGB) - Relación de Aspecto 16:09 - Brillo (Típico, cd/m²) 4000 - Brillo (mín., cd/m²) 3200 - Relación de contraste (Típ.) 1200:1 - Ángulo de visualización (H x V) 178 × 178 - Tratamiento de la Superficie Niebla 3% - Vida útil 50,000 h (Típico) - Orientación Horizontal y vertical - Conectividad: Salida de DP (1, Entrada DP/HDMI), Salida de altavoz externo (1, I/D, 10W+10W), Salida RS232C, RJ45 (LAN)Control externo: RS232C Entrada/salida, RJ45 (LAN) Entrada/salida, Entada IR</t>
  </si>
  <si>
    <t>REF:P38351    SYLVANIA</t>
  </si>
  <si>
    <t>REF: P24105 SYLVANIA</t>
  </si>
  <si>
    <t>(Gravedad específica:1.06 +/- 0.05   /   PH: &gt;13)</t>
  </si>
  <si>
    <t xml:space="preserve">viene en caja de 4 rollos </t>
  </si>
  <si>
    <t>"Ball Lift Rod Cover" (50° Tan): Empaque viene por 50 pies lo que equivale a 15,24 metros lineales.</t>
  </si>
  <si>
    <t xml:space="preserve">• Una pantalla LED de 75”con calidad de imagen FULL HD apta para visualización en exteriore • Luminosidad 4000 CD/m2,  o similar, apta para visualización en exteriores.• Conexión Wi-Fi, fibra óptica. • Conectividad: HDMI (x2), RGB/VGA (x1), salidas de audio y otras. • Una cara con pantalla digital de 75" y cara posterior con cartelera fija para información del parque e institucional. • El Gabinete debe ser adaptado y fabricado con las especificaciones de la cartilla de mobiliario urbano para Panel Informativo (Código AC315-12 – ver anexo 01). Medidas exteriores aproximadas: alto 2,183m; ancho 1,2m; grosor 0,25m. Manteniendo las características generales, el mueble debe adaptarse para visualización óptima de la pantalla de 75” por una de sus caras. </t>
  </si>
  <si>
    <t>Tótem tipo columna metálica autónomo y autoportante, con panel solar integrado y capacidad para carga de 8 dispositivos electrónicos, 2 dispositivos de servicio e iluminación integrada. Así: • Pánel solar con capacidad para suplir los servicios requeridos con inversor, regulador y baterías. • Autonomía mínima de 3 días. • Estructura metálica con acabado de alta resistencia y durabilidad. Altura adecuada para garantizar ergonomía, seguridad y funcionalidad óptima.• 4 puertos dobles tipo USB (total 8 salidas) con altura apta para uso público y accesibilidad universal. Para carga óptima de dispositivos móviles. • 2 tomas dobles de servicio tipo intemperie, en la parte superior del tótem, no accesibles al público, protegidas de la vista y acceso, para futura conexión de otros dispositivos de acceso restringido como cámara de vigilancia, access points, microsensores u otros. • Sistema de iluminación LED integrado.• Sistema de fijación al piso que cumpla con las normas respectivas y garantice estabilidad, durabilidad, antivandalismo y otras condifciones de funcionamiento en parques públicos.</t>
  </si>
  <si>
    <t>Principio de operación: óptico - contador láser de partículas Parámetros principales a medir: Material particulado: PM1 (opcional) PM2.5 y PM10 • Tipo de sensor óptico: Sensor dual tipo láser contador de partículas.• Este sensor debe asegurar redundancia en los datos (doble medición de material particulado • por cada microsensor ofertado) y debe ser fácilmente reemplazable para una mayor. • Resolución temporal: desde 1 min hasta 1 hora. • Condiciones de operación: Rango de temperatura: mínimo de 0 a 40°C; Rango de humedad relativa: mínimo de 0 a 95 %RH. • Suministro eléctrico: conexión a toma corriente de 110 V AC. El equipo debe incluir la fuente de alimentación eléctrica original del fabricante del microsensor (en caso de requerirse), la cual debe tener protección a la intemperie de fábrica nivel IP68, debe ser compatible con la conexión del microsensor y los tomacorrientes usados en el país (enchufe tipo A) sin requerir el uso de adaptadores adicionales.• Uso: monitoreo de calidad del aire en exteriores o aire ambiente. •  Parámetros secundarios a medir: Temperatura y humedad relativa.• Certificaciones: los equipos ofertados deberán haber sido evaluados por organizaciones independientes de los Estados Unidos (AQ-SPEC o similar) o de la Unión Europea.</t>
  </si>
  <si>
    <t>'Referencia: ESP-L1300-R117</t>
  </si>
  <si>
    <t>Licencia de Administración de contenido para visualización digital; admite la gestión de datos, dispositivos y contenido. Permite a los usuarios administrar contenido y dispositivos en una sola plataforma, desde la creación de contenido hasta la publicación y el monitoreo, permitiendo analizar datos de reproducción y datos de ventas juntos para proporcionar un informe de rendimiento de marketing. • Gestión remota: Control de una pantalla desde cualquier lugar, bien se para actualizar contenido, ajustar configuraciones o realizar diagnósticos técnicos. • Programación avanzada: Establecer parrilla de programación en determinados horarios del día para mostrar contenido específico. • Integración con pantallas: El software de gestión de contenido de las pantallas deberá ser de la misma marca o casa fabricante de las pantallas, lo que garantiza compatibilidad y alto rendimiento. • Informes y análisis: El software debe incluir herramientas que ayuden a medir el impacto de publicación, como duración y frecuencia de los contenidos reproducidos. • Escalabilidad: Se debe adaptar al crecimiento de pantallas o dispositivos, dependiendo de la estrategia de comunicación. • Armella Cerrado de 14x30 mm. Funcionalidades mínimas del software. • Debe ser compatible con el player embebido de las carteleras digitales o monitores industriales y sistema operativo Windows. • Debe permitir comunicación vía red entre los monitores y servicios centrales. • Acceso al programa de cartelería digital vía URL al servidor central. • Licenciamiento por monitor o pantalla vitalicio. • Permitir importar videos y fotografías en formatos soportado jpeg, jpg, png, mp4. • Gestión de contenidos y creación de plantillas. • Envío de contenidos vía red a uno o a la totalidad de las carteleras digitales. • Aprobación de monitores y personalización del nombre de cada cartelera digital, creación de grupos de carteleras para facilitar distribución por grupos. • Creación de usuarios con diferentes permisos para garantizar roles: administrador, importador de contenidos y responsable de distribución, entre otros roles. • Gestión por red de encendido de equipos cuando esté habilitado la función wake on lan vía red. • Control de carteleras digitales vía red como inicio de reproducción, subir volumen, sincronizar hora con reloj del PC Servidor. CONDICIONES ESPECÍFICAS: • Instalación, configuración y capacitación del software de Gestión y administración de las carteleras digitales.</t>
  </si>
  <si>
    <t>CARACTERÍSTICAS TÉCNICAS ESPECÍFICAS DEL MICROSENSOR: •Principio de operación: óptico - contador láser de partículas. •Parámetros principales a medir: Material particulado: PM1 (opcional) PM2.5 y PM10. •Resolución: Menor o igual a 1μg/m3•Rango efectivo de medición: mínimo 0 – 500 μg/m3. •Tipo de sensor óptico: Sensor dual tipo láser contador de partículas. •Este sensor debe asegurar redundancia en los datos (doble medición de material particulado. •por cada microsensor ofertado) y debe ser fácilmente reemplazable para una mayor. •vida útil de los equipos. •Resolución temporal: desde 1 min hasta 1 hora. •Condiciones de operación: Rango de temperatura: mínimo de 0 a 40°C; Rango de humedad relativa: mínimo de 0 a 95 %RH. •Suministro eléctrico: conexión a tomacorriente de 110 V AC. El equipo debe incluir la fuente de alimentación eléctrica original del fabricante del microsensor (en caso de requerirse), la cual debe tener protección a la intemperie de fábrica nivel IP68, debe ser compatible con la conexión del microsensor y los tomacorrientes usados en el país (enchufe tipo A) sin requerir el uso de adaptadores adicionales. •Uso: monitoreo de calidad del aire en exteriores o aire ambiente. •Parámetros secundarios a medir: Temperatura y humedad relativa. •Certificaciones: los equipos ofertados deberán haber sido evaluados por organizaciones independientes de los Estados Unidos (AQ-SPEC o similar) o de la Unión Europea. CARACTERÍSTICAS TÉCNICAS ESPECÍFICAS DEL ROUTER PARA FUNCIONAMIENTO CON INTERNET MÓVIL: •Funciones: Router / Modem 4G-LTE. •Tipos de conexiones de red: Con cable/Inalámbrica. •Cantidad de antenas internas: 2. •Cantidad de antenas externas: 2. •Slot para Sim Card: Estándar o micro. •Cantidad de puertos: WAN/LAN. •Velocidad inalámbrica: 150 Mbps. •Frecuencias: 2.4 GHz. •Estándares IEEE: IEEE 802.11b/g/n. •Redes móviles: 4G, LTE. •Voltaje alimentación: 110V AC, enchufe tipo A. •Firewall integrado: Sí. •Protocolos de seguridad: WEP, WPA, WPA2, WPS. •Tipo de acceso de configuración: Por IP y APP. •Equipos conectados en simultáneo: 32 máximo. •Operador de internet: Configuración inicial para cualquier operador disponible en la ciudad</t>
  </si>
  <si>
    <t>'Suministro de trampolín completo nuevo,línea maxiflex, modelo B16 marca Duraflex,incluye: fulcro short stand (sistema de botación), base de sujetación de trampolín avalado por la World Aquatics (antigua FINA).</t>
  </si>
  <si>
    <t>'COMPLEMENTARIA: FONDO BLANCO, TEXTO Y PICTOGRAMA AZUL OSCURO Material: Acrílico 2mm acabado mate. Bordes redondeados, con sistema de lectoescritura braile. 1-1,5mm. El texto en tinta de la señal coincide con el braile.</t>
  </si>
  <si>
    <t>COMPLEMENTARIA: FONDO BLANCO, TEXTO Y PICTOGRAMA AZUL OSCURO, Material: Acrílico 2mm acabado mate, bordes redondeados con sistema de lectoescritura braile. Localizador al inicio del sistema braile, relieve en pictograma, letras y simbolos de 1-1,5mm. El texto en tinta de la señal coincide con el braile.</t>
  </si>
  <si>
    <t>'CONDICIÓN DE SEGURIDAD: FONDO VERDE, TEXTO Y PICTOGRAMA BLANCO. Material: Acrilico 2mm acabado mate foto luminiscente. Bordes redondeados. con sistema de lectoescritura braile. Localizador alinicio del sistema braile, Relieve en pictograma, letras y simbolos de 1-1,5mm. El texto en tinta de la señal coincide con el braile.</t>
  </si>
  <si>
    <t>CONDICIÓN DE SEGURIDAD: FONDO VERDE, TEXTO Y PICTOGRAMA BLANCO, Material: Acrílico 2mm acabado mate, Fotoluminiscente. Bordes redondeados.Con sistema de lectoescritura braille. Localizador al inicio del sistema braille. Relieve en pictograma, letras y simbolos de 1-1,5mm. El texto en tinta de la señal coincide con el braille.</t>
  </si>
  <si>
    <t>'CONTRA INCENDIO: FONDO ROJO, TEXTO Y PICTOGRAMA BLANCO (FOTOLUMINISCENTE). Material: Acrílico 2mm acabado mate. Fotoluminiscente. Bordes redondeados. Con sistema de lectoescritura braille. Localizador al inicio del sistema braille. Relieve en pictograma, letras y simbolos de 1-1,5mm. El texto en tinta de la señal coincide con el braille.</t>
  </si>
  <si>
    <t>'SEÑAL DE ADVERTENCIA: FONDO AMARILLO (FOTOLUMINISCENTE) Material: Acrílico 2mm acabado mate. Fotoluminiscente. Bordes redondeados. Con sistema de lectoescritura braille. Localizador al inicio del sistema braille. Relieve en pictograma, letras y simbolos de 1-1,5mm. El texto en tinta de la señal coincide con el braille.</t>
  </si>
  <si>
    <t>SEÑAL DE PROHIBICIÓN FONDO BLANCO, CIRCULO ROJO PICTOGRAMA NEGRO. CIRCULO ROJO PICTOGRAMA NEGRO. Material: Acrílico 2mm acabado mate. Fotoluminiscente. Bordes redondeados. Con sistema de lectoescritura braille. Localizador al inicio del sistema braille. Relieve en pictograma, letras y simbolos de 1-1,5mm. El texto en tinta de la señal coincide con el braille.</t>
  </si>
  <si>
    <t>Concreto relación agua cemento de 0,40, con resistencia a la compresion de 4000 PSI o 28 MPA</t>
  </si>
  <si>
    <t xml:space="preserve">ALIGERAMIENTO PERDIDO EN ICOPOR DE ALTA DENSIDAD (D=8) RECUBIERTO EN POLIETILENO CALIBRE 3 </t>
  </si>
  <si>
    <t xml:space="preserve">Concreto con resistencia a la compresion de 6000 psi (42 Mpa) a 28 dias y 6 pulagadas de asentamiento </t>
  </si>
  <si>
    <t xml:space="preserve">Concreto con resistencia a la compresion de 5000 psi (35 Mpa) a 28 dias y 6 pulagadas de asentamiento </t>
  </si>
  <si>
    <t>SUMINISTRO E INSTALACION DE SEÑAL SP-46B(PLAQUETA) DE 60 CM EN LAMINA GALVANIZADA</t>
  </si>
  <si>
    <t xml:space="preserve">SUMINISTRO E INSTALACION DE SEÑAL SP-46B(PLAQUETA) DE 60 CM EN LAMINA GALVANIZADA CALIBRE 16, ANGULO METALICO DE 2"X1/4, PINTURA ELECTROSTATICA, PAPEL REFLECTIVO DE ALTA INTENSIDADGRADO IV </t>
  </si>
  <si>
    <t>SUMINISTRO E INSTALACION DE SEÑAL SP-28(PLAQUETA) DE 60 CMEN LAMINA GALVANIZADA</t>
  </si>
  <si>
    <t xml:space="preserve">SUMINISTRO E INSTALACION DE SEÑAL SP-28(PLAQUETA) DE 60 CMEN LAMINA GALVANIZADA CALIBRE 16, ANGULO METALICO DE 2"X1/4, PINTURA ELECTROSTATICA, PAPEL REFLECTIVO DE ALTA INTENSIDAD GRADO IV </t>
  </si>
  <si>
    <t xml:space="preserve">SUMINISTRO E INSTALACION DE SEÑAL SP-47B(PLAQUETA) DE 75 CM EN LAMINA GALVANIZADA </t>
  </si>
  <si>
    <t xml:space="preserve">SUMINISTRO E INSTALACION DE SEÑAL SP-47B(PLAQUETA) DE 75 CM EN LAMINA GALVANIZADA CALIBRE 16, ANGULO METALICO DE 2"X1/4, PINTURA ELECTROSTATICA, PAPEL REFLECTIVO DE ALTA INTENSIDAD GRADO IV </t>
  </si>
  <si>
    <t>SUMINISTRO Y APLICACIÓN DE PINTURA PLASTICO EN FRIO ( Demarc. pint. traf. Flecha FDD/FDI a=2,09)</t>
  </si>
  <si>
    <t xml:space="preserve">SUMINISTRO Y APLICACIÓN DE PINTURA PLASTICO EN FRIO METALMETACRILATO PARA MARCAS VIALES (FFGD/FFGIFLECHA FRENTE GIRO)  Demarc. pint. traf. Flecha FDD/FDI a=2,09 </t>
  </si>
  <si>
    <t>SUMINISTRO Y APLICACIÓN DE PINTURA PLASTICO EN FRIO (Demarc. pint. traf. Flecha FDG a=2,54)</t>
  </si>
  <si>
    <t xml:space="preserve">SUMINISTRO Y APLICACIÓN DE PINTURA PLASTICO EN FRIO METALMETACRILATO PARA MARCAS VIALES (FDG-FLECHA DOBLE GIRO) Demarc. pint. traf. Flecha FDG a=2,54 </t>
  </si>
  <si>
    <t>SUMINISTRO Y APLICACIÓN PINTURA PLASTICO EN FRIO METILMETACRILATDE A=0,15 M LINEAS DE DEMARCACION</t>
  </si>
  <si>
    <t xml:space="preserve">SUMINISTRO Y APLICACIÓN DE PINTURA EN PLASTICO EN FRIO METILMETACRILATDE A=0,15 M PARA LINEAS DE DEMARCACIÓN, COMICROESFERAS Y ESPESOR SECO SEGÚN NORMA NTC 4744. </t>
  </si>
  <si>
    <t xml:space="preserve">SUMINISTRO Y APLICACIÓN DE PINTURA EN PLASTICO EN FRIO ROJO PARADERO METILMETACRILATO </t>
  </si>
  <si>
    <t xml:space="preserve">SUMINISTRO Y APLICACIÓN DE PINTURA EN PLASTICO EN FRIO ROJO PARADERO METILMETACRILATO PARA MARCAS VIALES, SIN MICROESFERAS Y ESPESOR SECO  SEGÚN NORMA NTC 4744. SUMINISTRO Y APLICACIÓN. </t>
  </si>
  <si>
    <t xml:space="preserve">SUMINISTRO Y APLICACIÓN DE PINTURA EN PLASTICO EN FRIO AMARILLO PARADERO  </t>
  </si>
  <si>
    <t xml:space="preserve">SUMINISTRO Y APLICACIÓN DE PINTURA EN PLASTICO EN FRIO AMARILLO PARADERO  METILMETACRILATO PARA MARCAS VIALES, SIN  MICROESFERAS Y ESPESOR SECO SEGÚN NORMA NTC 4744. </t>
  </si>
  <si>
    <t>SUMINISTRO Y APLICACIÓN DE DEMARCACION PICTOGRAMA VMP AREA : 3,36 M2 BLANCA PINTURA EN PLASTICO</t>
  </si>
  <si>
    <t xml:space="preserve">SUMINISTRO Y APLICACIÓN DE DEMARCACION PICTOGRAMA VMP AREA : 3,36 M2 BLANCA PINTURA EN PLASTICO EN FRIO METILMETACRILATO PARA MARCAS VIALES, CON MICROESFERAS Y ESPESOR SECO SEGÚN NORMA NTC 4744. SUMINISTRO Y APLICACIÓN.) </t>
  </si>
  <si>
    <t>SUMINISTRO Y APLICACIÓN DE DEMARCACION PICTOGRAMA PCP AREA : 4,18 M2 BLANCA PINTURA EPLASTICO</t>
  </si>
  <si>
    <t xml:space="preserve">SUMINISTRO Y APLICACIÓN DE DEMARCACION PICTOGRAMA PCP AREA : 4,18 M2 BLANCA PINTURA EPLASTICO EN FRIO METILMETACRILATO PARA MARCAS VIALES, CON MICROESFERAS Y ESPESOR SECO SEGÚN NORMA NTC 4744. </t>
  </si>
  <si>
    <t xml:space="preserve">SUMINISTRO Y APLICACIÓN DE DEMARCACION PINTURA DE TRAFICO IMPRIMANTE COLOR NEGRO PARA LINEA DE DEMARCACION ML:0,15 </t>
  </si>
  <si>
    <t>SUMINISTRO Y APLICACIÓN DE DEMARCACION PINTURA DE TRAFICO IMPRIMANTE COLOR NEGRO PARA LINEA DE DEMARCACION ML:0,20</t>
  </si>
  <si>
    <t>SUMINISTRO Y APLICACIÓN DE DEMARCACION PINTURA DE TRAFICO IMPRIMANTE COLOR NEGRO PARA LINEA DE DEMARCACION ML:0,25</t>
  </si>
  <si>
    <t xml:space="preserve">SUMINISTRO Y APLICACIÓN DE DEMARCACION PINTURA DE TRAFICO IMPRIMANTE COLOR NEGRO PARA PICTOGRAMAS DE DEMARCACION </t>
  </si>
  <si>
    <t xml:space="preserve">BORRADO POR FRESADO CON MAQUINA PARA LINEAS DE DEMARCACION A: 0,12  </t>
  </si>
  <si>
    <t>BORRADO POR FRESADO CON MAQUINA PARA LINEAS DE DEMARCACION A: 0,15</t>
  </si>
  <si>
    <t>BORRADO POR FRESADO CON MAQUINA PARA PICTOGRAMAS DE DEMARCACION</t>
  </si>
  <si>
    <t xml:space="preserve">SUMINISTRO Y APLICACIÓN DE DEMARCACION TEXTZONA ESCOLAR. AREA: 5,65 M2. </t>
  </si>
  <si>
    <t>"SUMINISTRO Y APLICACIÓN DE DEMARCACION TEXTZONA ESCOLAR. AREA: 5,65 M2. (PINTURA EN PLASTICO EN FRIO METILMETACRILATO PARA MARCAS VIALES, CON MICROESFERAS Y</t>
  </si>
  <si>
    <t>RETIRO DE ESTOPEROLES</t>
  </si>
  <si>
    <t>RETIRO DE TACHÓN PLASTICO TRANSPASABLE</t>
  </si>
  <si>
    <t>CODO HD 3" JUNTA HIDRÁULICA</t>
  </si>
  <si>
    <t>TEE HD 6"X3" JUNTA HIDRÁULICA</t>
  </si>
  <si>
    <t>VÁLVULA CORTINA 3" BRIDADA SELLO ELASTICO</t>
  </si>
  <si>
    <t>HIDRANTE 3"</t>
  </si>
  <si>
    <t>KIT NIVELACIÓN 500 MM</t>
  </si>
  <si>
    <t>MATERA PENTAGONAL</t>
  </si>
  <si>
    <t>Suministro, instalación y puesta en marcha de equipo de bombeo tipo lapicero para agua potable incluye: sistema de presión, equipado por dos bomba tipo lapicero alta eficiencia marca evans</t>
  </si>
  <si>
    <t>Suministro, instalación y puesta en marcha de equipo de bombeo tipo lapicero para agua potable incluye: sistema de presión, equipado por dos bomba tipo lapicero alta eficiencia marca evans ,barnes o similra. con motor eléctrico, caudal 20 gpm , presión 50 mca y potencia aproximada de 0,7 a 1 hp, volt:220 incluye: tanque  de membrana de 100 litros, accesorios y tuberías hidráulica pvc o 11/2"  ,válvulas y flotadores ,tablero eléctrico. No incluye: Acometidas eléctricas, tuberías de succión, la acometida principal del acueducto, ni la red de distribución al módulo sanitario.</t>
  </si>
  <si>
    <t>KIT SOLAR DE 1KW PARA GENERACIÓN DE ENERGÍA 110V- 220V</t>
  </si>
  <si>
    <t xml:space="preserve">suministro e instalacion </t>
  </si>
  <si>
    <t xml:space="preserve">Se homologa por el codigo 13825 LED SYLFLOOD 150W CW 60° (REF: P24105).  LUMINARIA PROYECTOR SYLVANIA LED SYLVEO 150 W CW UNV, temperatura de color 5000 K, flujo lumínico 15000 lm, tensión de operación 100-277 V. </t>
  </si>
  <si>
    <t>P26569-36</t>
  </si>
  <si>
    <t xml:space="preserve">LUMINARIA PROYECTOR SYLVANIA LED SYLVEO PRO 400 W, temperatura de color 5000 K, flujo lumínico 40000 lm, tensión de operación 120-277 V. Nota 2024: Se homologa por el codigo 13826 Proyector Sylflood High Wattage 400W     </t>
  </si>
  <si>
    <t>P27273-36</t>
  </si>
  <si>
    <t xml:space="preserve">LUMINARIA SYLVANIA LED STREET 18-35 W NW URBAN, temperatura de color 4000 K, flujo lumínico 5075 lm, tensión de operación 100-277 V. Nota 2024: Se homologa por el código 13815 ED SYL-STREET 22-35W NW 7P    </t>
  </si>
  <si>
    <t>P27484-36</t>
  </si>
  <si>
    <t xml:space="preserve">LUMINARIA SYLVANIA LED STREET 30-60 W NW URBAN, temperatura de color 4000 K, flujo lumínico 9000 lm, tensión de operación 100-277 V. Nota 2024: Se homologa por el código 13816 LED SYL-STREET 36-60 W NW 7P    </t>
  </si>
  <si>
    <t>P27485-36</t>
  </si>
  <si>
    <t xml:space="preserve">LUMINARIA SYLVANIA LED STREET 60-120 W NW URBAN, temperatura de color 4000 K, flujo lumínico 18000 lm, tensión de operación 100-277 V. Nota 2024: Se homologa por el código 13818 Led SYLVANIA Street 94-120W    </t>
  </si>
  <si>
    <t>P27487-36</t>
  </si>
  <si>
    <t xml:space="preserve">LUMINARIA SYLVANIA LED STREET 75-150 W NW URBAN, temperatura de color 4000 K, flujo lumínico 23250 lm, tensión de operación 100-277 V. Nota 2024: Se homologa por código 13819 LED SYL STREET 96-150W NW 7P    </t>
  </si>
  <si>
    <t>P27488-36</t>
  </si>
  <si>
    <t>01041311</t>
  </si>
  <si>
    <t>VOLTAJE DE OPERACIÓN: 12 VCA.ADECUADA PARA CERRADURAS DE PESTILLO RESBALÓN. PARA PUERTAS DERECHAS O IZQUIERDAS. LA PLACA FRONTAL ES DE ACERO - CON TRANSFORMADOR: ENTRADA 110V CA 60 HZ 0.06 A MAC. / 220V CA 50 HZ 0.06 A MAX. SALIDA: 12 V CA 60 HZ 1.20 A.</t>
  </si>
  <si>
    <t>TRIPLEX DECORATIVO</t>
  </si>
  <si>
    <t>TIPO B</t>
  </si>
  <si>
    <t>El insumo en la base de datos  CIO  GEOmalla Fortgrid BX 25 refuerzo biaxial tejida en poliester migra según información del proveedor Geomatrix 06-04-18 a Geomalla Fortgrid BX 30 geomalla Biaxial tejida en poliester ._x000D_
Ancho: 5.30M_x000D_
Largo: 120M</t>
  </si>
  <si>
    <t>2.55*100 m</t>
  </si>
  <si>
    <t>2.55*80 m</t>
  </si>
  <si>
    <t>ANCHO: 5.40 LARGO: 80_x000D_
ANCHO: 6.20 LARGO: 60_x000D_
APLICACION: REFUERZO</t>
  </si>
  <si>
    <t>3.85-120 m, 6.2*120 m</t>
  </si>
  <si>
    <t>3.85-120 m, 6.2*80 m</t>
  </si>
  <si>
    <t>PROPYWEAVE T2400 ANCHO:3,81 LARGO:110,00    PROPYWEAVE es un geotextil tejido fabricado con elementos en forma de cinta plana de polipropileno (PP)(1), diseñada para satisfacer los requerimientos de las principales especificaciones de construcción para separación y estabilización de suelos y capas granulares. (Geomatrix).</t>
  </si>
  <si>
    <t>3.5*120 m , 3.85*120 m, 6.14*80 m</t>
  </si>
  <si>
    <t>079x2.40</t>
  </si>
  <si>
    <t>Escalera de tijera 8 pasos dielectrica 2.40 mts. _x000D_
_x000D_
Escalera Tipo Tijera, en Fibra de Vidrio, 2,40 metros, 8 peldaños contando la plataforma superior, Capacidad de carga 300 libras, o 136 Kilogramos, uso eléctrico Extra pesado Tipo 1A, Norma ANSI 14.5. Referencia TF 2,40 similar a la imagen en la parte inferior. Norma 14.5 ANSI_x000D_
ESCALERA TIJERA EN FIBRA DE VIDRIO USO ELÉCTRICO Y GENERAL EXTRA PESADO</t>
  </si>
  <si>
    <t>CONSUMO: 2 KG/LITRO DE RELLENO.</t>
  </si>
  <si>
    <t>25304480</t>
  </si>
  <si>
    <t>El Geodrén Planar es un sistema conformado por Geotextiles No Tejidos y una Geodrén de drenaje. El Geotextil cumple la función de filtración, reteniendo las partículas de suelo y permitiendo el paso del agua. La Geored por su parte, es el medio drenante encargado de transportar el agua que pasa a través del filtro. El Geodren Planar es el sistema más adecuado para captar y conducir los fluidos en su plano hacia un sistema de evacuación.</t>
  </si>
  <si>
    <t>2063859207</t>
  </si>
  <si>
    <t>Mantos de revegetalización_x000D_
_x000D_
El uso de Mantos en la protección de taludes o canales genera una protección a corto plazo y un refuerzo de la vegetación a largo plazo.  Son una alternativa económica cuando se comparan con otras soluciones, como por ejemplo, el concreto lanzado._x000D_
_x000D_
Beneficios:_x000D_
_x000D_
Provee refuerzo permanente para la vegetación._x000D_
Trabaja como filtro en el suelo, previene la perdida de suelo durante los eventos de lluvia._x000D_
Estabilizado UV (Longevidad de 10 años)_x000D_
Fácil instalación, no necesita de equipo pesado._x000D_
Altos rendimientos en su construcción._x000D_
Gran flexibilidad, se acomoda muy bien a las diferentes condiciones de suelo._x000D_
Rápida germinación de la vegetación._x000D_
Alta resistencia a velocidades y esfuerzos cortantes desarrollados por el agua sobre el manto.</t>
  </si>
  <si>
    <t>($/ML)</t>
  </si>
  <si>
    <t>A2800</t>
  </si>
  <si>
    <t>incluye diafragma.</t>
  </si>
  <si>
    <t>10.6X.60X1.2</t>
  </si>
  <si>
    <t>HUECO7.5X7.5CM</t>
  </si>
  <si>
    <t>0240408001</t>
  </si>
  <si>
    <t>2040531109</t>
  </si>
  <si>
    <t>SE COTIZA ESTIMANDO UN CORTE DE UNA LAMINA DE ESPESOR ENTRE 11/4” Y DE UNA MEDIDA DE 1M. LAMINA DE HR CORTE LAMINA DE 1 M X 0.90 M</t>
  </si>
  <si>
    <t>Curvas, codos, Tees</t>
  </si>
  <si>
    <t>BRIDA DE 150 PSI</t>
  </si>
  <si>
    <t>TUBO POR 6.00 ML</t>
  </si>
  <si>
    <t>Aditivo adherente para morteros.</t>
  </si>
  <si>
    <t>DESXCRIPCIÓN_x000D_
Binda Boquilla Color es un producto impermeable para emboquillar juntas entre baldosas, azulejos o enchapes._x000D__x000D_
_x000D_
USOS_x000D_
Como relleno de juntas entre elementos de enchapes tales como baldosas, azulejos,_x000D_
mayólica, en cocinas, baños, lavanderías, etc. _x000D__x000D_
_x000D_
MODO DE EMPLEO_x000D_
Preparación de superfi cie:_x000D_
La superfi cie debe estar sana, limpia, libre de grasa, pintura u otras sustancias_x000D_
extrañas._x000D_
Preparación del producto:_x000D_
En un recipiente adecuado verter la mitad del agua de amasado agregar el Binda_x000D_
Boquilla Color, mezclar y agregar el agua restante hasta obtener la consistencia_x000D_
requerida. Se recomienda una dosifi cación de 3 partes de Binda Boquilla Color con_x000D_
una parte de agua, en volumen._x000D_
Aplicación:_x000D_
Para realizar un excelente trabajo, instale sus enchapes con Binda Extra o Pega_x000D_
Enchape Sika. Después de colocado el enchape y fraguado el adhesivo, aplique el_x000D_
Binda Boquilla Color con una espátula de caucho sobre toda la superfi cie, ejerciendo_x000D_
presión en las juntas. Limpie los excesos con una estopa o esponja húmeda,_x000D_
aproximadamente 20 minutos después de la aplicación._x000D_
Consumo aproximado: dependiendo del tamaño y espesor de enchape: (en kg/m2_x000D_
)</t>
  </si>
  <si>
    <t>123860</t>
  </si>
  <si>
    <t>Consumo_x000D_
una unidad de 22,7 kilos alcanza para 189 metros lineales en junta de 1 cm x 1 cm ó 527 metros lineales en junta de 6 mm x 6 mm._x000D_
DESCONTINUADO REMPLAZAR POR SIKAFLEX-2CSL  CIO 104953</t>
  </si>
  <si>
    <t>200896</t>
  </si>
  <si>
    <t>aerosol 500 cc</t>
  </si>
  <si>
    <t>200406</t>
  </si>
  <si>
    <t>1000 cc 6" de largo</t>
  </si>
  <si>
    <t>1200 cc</t>
  </si>
  <si>
    <t>Importado  ventana transparente</t>
  </si>
  <si>
    <t>Americano (Importado)</t>
  </si>
  <si>
    <t>resistente para jabones anticepticos</t>
  </si>
  <si>
    <t xml:space="preserve">A-500 Grado-C </t>
  </si>
  <si>
    <t>Juego Modular Tobogan doble botones 5-12 años cap 45 niños     _x000D_
_x000D_
Capacidad: 45 niños_x000D_
Edad sugerida:  5 a 12 años                                                        _x000D_
Altura Crítica de Caída: 3,57  mts_x000D_
Área de Seguridad: 12,16 x 11,21 mts_x000D_
Medidas por modulo (Largo, Ancho, Alto): 8,35 x 7,55 x 3,57 m_x000D_
Funciones lúdicas: Experimentar, Deslizarse, Juntarse, Descubrir, Trepar, Compartir, Escalar_x000D_
_x000D_
MATERIAL_x000D_
_x000D_
Especificaciones Técnicas: _x000D_
&gt; Aceros: _x000D_
· Postes: Cañería de Acero Norma GB/T 3091-2008 Ø 114mm x 2 mm. Galvanizada _x000D_
· Reja y Escala: Cañería de Acero Norma GB/T 3091-2008 Ø 32mm x 2.5 mm. Galvanizado. _x000D_
· Barra unión para bastidor de columpio: Cañería de Acero Norma GB/T 3091-2008 Ø 48mm x 2.5 mm. Galvanizado. _x000D_
· Plataforma: Plancha de acero laminada en frío de 2mm de espesor. Recubierta con PVC antideslizante. _x000D_
&gt; Plásticos: _x000D_
· Polietileno Rotomoldeado de baja densidad LLPE. _x000D_
· El polietileno es un material incomparable que parece haber sido concebido específicamente para los juegos de niños _x000D_
· Inofensivo, sin agentes tóxicos, es totalmente reciclable para el respeto del medio ambiente. _x000D_
· Posee aditivo Antiestático. _x000D_
· Es completamente homogéneo, no se astillas, no se agrieta, no estalla ni se rasga. Resistiendo a las inclemencias del ambiente, no absorbe el agua y no se pudre. _x000D_
· Los productos fabricados no presentan riesgo de heridas por choques o fricciones. _x000D_
· Colores vivos que no deslustran en el tiempo. La incorporación en la masa de pigmentos, más un tratamiento anti UV garantizan decorados inalterables. _x000D_
· Las pinturas (grafittis) no se adhieren y pueden retirarse fácilmente. No pueden fijarse (chicle, autoadhesivos, pinturas…) y resiste a la mayoría de los agentes químicos. _x000D_
· El polietileno no produce efecto de relámpago. (Efecto relámpago: propagación rápida de una llama a la superficie de un material, sin combustión de la estructura básica en un momento preciso). _x000D_
· El material solo se puede quemar mientras permanezca en contacto con una llama en forma directa, pero si ésta se apaga, la combustión se detiene. _x000D_
&gt; Plataformas: _x000D_
· Recubiertas de PVC antideslizante de 1.5mm de espesor, no tóxico. _x000D_
Terminación Superficial: _x000D_
&gt; Protección contra la corrosión: _x000D_
Cañerías galvanizadas. El galvanizado proporciona una capa protectora de entre 45a 65 (µm) micrones de espesor. _x000D_
&gt; Pintura Polvo Poliéster Electro-estática: _x000D_
· Desengrase Químico, controlado térmicamente a 80°C. _x000D_
· Enjuague _x000D_
· Fosfatizado Químico _x000D_
· Pintura de terminación Polvo Poliéster Electro-estática, con un espesor de 100 µm. (± 20), con protección Anti UV. _x000D_
· Libre de plomo. No tóxica._x000D_
_x000D_
_x000D_
GARANTIAS_x000D_
_x000D_
Garantía: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</si>
  <si>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TUBO ACERO ESTRUCT. A-500.</t>
  </si>
  <si>
    <t>Juego Muelle Panel Lateral forma animal Cap: 2 niños 3 a 8 años_x000D_
_x000D_
CARACTERISTICAS_x000D_
_x000D_
Capacidad:  2 niños_x000D_
Edad sugerida: 3 a 8 años_x000D_
Altura Crítica de Caída:  0.60 m_x000D_
Área de Seguridad: 2,00 x 2,00 m_x000D_
Medidas por modulo (Largo, Ancho, Alto): 0,75 x 0,72 x 0,75 m_x000D_
Funciones lúdicas: Inclusivo, balancearse y compartir._x000D_
_x000D_
MATERIALES_x000D_
_x000D_
Especificaciones Generales_x000D_
&gt; Colores de Terminación: Combinaciones estándar_x000D_
• Azul - Rojo_x000D_
&gt; Sistema de fijación:_x000D_
• Apernado a canastillo_x000D_
_x000D_
Componentes_x000D_
_x000D_
&gt; Partes Metálicas:_x000D_
• 1 Estructura Soportante Galvanizada_x000D_
• 1 Conjunto galvanizado de 2 Resortes, con candados de fijación, placa de anclaje_x000D_
• 1 Canastillo_x000D_
&gt; Partes Plásticas:_x000D_
• Cuerpo Elefante, Plancha tricolor de Polietileno de Alta Densidad (HDPE) de 19 mm de espesor_x000D_
• Asiento, Plancha bicolor de Polietileno de Alta Densidad (HDPE) de 15 mm de espesor_x000D_
• Adornos, Plancha color de Polietileno de Alta Densidad (HDPE) de 15 mm de espesor_x000D_
Especificaciones Técnicas_x000D_
&gt; Aceros:_x000D_
• Resorte: Espiral Acerado Ø22 mm y 380 mm de altura_x000D_
• Placas y Canastillo fabricados en Acero SAE 1020_x000D_
• Estructura de Acero SAE1020 Ø25 mm_x000D_
• Canastillo de acero con hilo M10_x000D_
&gt; Plásticos:_x000D_
Sobre el Polietileno de Alta Densidad (HDPE):_x000D_
Inofensivo, sin agentes tóxicos, es totalmente reciclable para el respeto del medio ambiente. Antiestático._x000D_
• Es completamente homogéneo, no se astillas, no se agrieta, no estalla ni se rasga. Resistiendo a las inclemencias del ambiente, no absorbe el agua y no se pudre._x000D_
• Los productos fabricados no presentan riesgo de heridas por choques o fricciones._x000D_
• Colores vivos que no deslustran en el tiempo. La incorporación en la masa de pigmentos, más un tratamiento antiUV garantizan decorados inalterables._x000D_
• Las pinturas (grafittis) no se adhieren y pueden retirarse fácilmente. No pueden fijarse (chicle, autoadhesivos, pinturas, etc.) y resiste a la mayoría de los agentes químicos._x000D_
• El polietileno no produce efecto de relámpago. (Efecto relámpago: propagación rápida de una llama a la superficie de un material, sin combustión de la estructura básica en un momento preciso)._x000D_
• El material solo se puede quemar mientras permanezca en contacto con una llama en forma directa, pero si ésta se apaga, la combustión se detiene y, en ningún momento, se emiten gases tóxicos._x000D_
_x000D_
GARANTIAS_x000D_
_x000D_
Este producto está garantizado contra defectos en sus materiales, errores en su proceso productivo de fabricación y daño originados por una incorrecta instalación hecha por personal del fabricante o supervisada por éste, por cinco años.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</si>
  <si>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INCLUYE GALVANIZADO EN PLANTA= POLYUPROTEC S.A. 3652720 – Alejandra Moreno (06/04/2015) No incluye transporte de planta de galvanizado a obra.</t>
  </si>
  <si>
    <t>Mayo 2021: Se creo APU 20602 debido a que en el estudio del mercado no se obtuvieron cotizaciones del Cio100138 TUBO ACERO ESTRUCTURAL GALV. 4" E=4.0 MM SIN ROSCA 6 ML A-500 contenido en el APU 10088 y no pudo ser catualizado, por lo que se consulto a la STC otra alternativa y dieron la del tubo de 4" negro mas el servicio de galvanizado creados con CIos 12828 y 12831, que estan incluidos en el análisis 20602.</t>
  </si>
  <si>
    <t>ancho 0.41 tira 0.95</t>
  </si>
  <si>
    <t>Juego Inclusivo tobogan musical con zona de sobra cap: 25 niños 5-12 años   _x000D_
_x000D_
Capacidad: 25 niños_x000D_
Edad sugerida:  5 a 12 años                                                        _x000D_
Altura Crítica de Caída: 3,57  mts_x000D_
Área de Seguridad: 11,20 x 8,90 mts_x000D_
Medidas por modulo (Largo, Ancho, Alto): 7,50 x 5,2 x 3,05 m _x000D_
Funciones lúdicas: Saltar, Deslizarse, Escalar, Juntarse, girar, Descubrir,  Compartir, Experimentar, inclusivo, musical._x000D_
Juego Inclusivo que busca la integración de usuarios de distintas edades y capacidades por medio de la Inclusividad desapercibida y la Interacción en movimiento._x000D_
Su morfología esta determinada principalmente por zonas activas ( Tobogán Doble / Girador ) zona pasiva ( Xilófono ) zona mixta ( Mini Muro Escalada / Túnel ) y zona de cobijo e interacción ( Centro de Estructura principal )_x000D_
Características Funcionales Estructura Principal / Zona de Cobijo: La zona de encuentro bajo la estructura , además de ofrecer una sensación única de cobijo y dar sombra, permite el encuentro y da un espacio a los niños para dar rienda suelta a su imaginación, encontrarse, hacer amistades y jugar juntos._x000D_
Funcionales Girador / Zona Activa: Permite la interacción de distintos usuarios. Niños con discapacidad de movilidad pueden ser transferidos desde una silla de ruedas gracias a su altura ad-hoc de 450mm. Niños con dificultades motoras o de integración se benefician terapéuticamente del giro._x000D_
Funcionales Tobogán doble / Zona Activa: Permite la interacción de uno o mas usuarios a la vez . Su superficie y grabado musical estimulan los sentidos del tacto y la vista gracias a su brillante color._x000D_
Funcionales Xilófono / Zona Pasiva: Instrumento musical de percusión que emite sonido al golpear las 8 campanas verticales con las baquetas ._x000D_
El sonido varia de acuerdo al largo de cada campana (8 campanas de distintas medidas), pudiendo ser usado por 4 niños o adultos al mismo tiempo._x000D_
Funcionales Mini Muro Escalada / Zona Mixta: No solamente ofrece la posibilidad de trepar, sino además sus rocas multicolores y piezas plásticas confeccionadas en HDPE, ofrecen una textura interesante para explorar con el sentido del tacto._x000D_
El túnel que permite acceder hacia el interior del juego hace las veces de refugio y permite a los niños deslizarse por su superficie._x000D_
_x000D_
MATERIAL_x000D_
_x000D_
Estructura Principal: _x000D_
• Postes curvos de cañería acero con tratamiento anti oxidación de galvanizado, Norma ISO 65 de Ø 3” x 3.2mm de espesor _x000D_
• Base unión superior girador de cañería acero con tratamiento anti oxidación de galvanizado, Norma ISO 65 Ø 2” x 2.9mm de espesor. _x000D_
• Unión superior de plancha acero con tratamiento anti oxidación galvanizada de 12mm de espesor. _x000D_
• Escuadras de unión de plancha acero con tratamiento anti oxidación galvanizada de 8mm de espesor. _x000D_
• Escuadras de arcos de plancha acero con tratamiento anti oxidación galvanizada de 5mm de espesor. _x000D_
• Tapas unión superior de plástico inyectado alta resistencia brandeada _x000D_
• Techo de plancha de Aluminio liso de 1.5mm de espesor, incluye logotipo calado de discapacidad universal. _x000D_
• Pernería de acero inoxidable. _x000D_
• Pintura electrostática poliéster de alta duración sin plomo de 100 +/- 20 µ de espesor con protección UV._x000D_
_x000D_
Girador: _x000D_
• Estructura superior de cañería acero con tratamiento anti oxidación galvanizado, Norma ISO 65 de Ø 1” x 2.6mm de espesor. _x000D_
• Base soporte unión superior girador de cañería acero con tratamiento anti oxidación galvanizado, Norma ISO 65 Ø 2” x 2.9mm de espesor. _x000D_
• Eje soporte superior de acero Sae 1020 Ø 2” _x000D_
• Caja Eje superior de Technyl barra nylon puro de alta resistencia de Ø 60mm. _x000D_
• Eje Girador de acero Sae 1020 Ø 2” _x000D_
• Base unión estructura superior de plancha acero con tratamiento anti oxidación galvanizado de 8mm de espesor. _x000D_
• Base Eje girador de cañería acero con tratamiento anti oxidación galvanizado, Norma ISO 65 de Ø 3” x 3.2mm de espesor. _x000D_
• Escuadras de unión soporte plato plástico de plancha acero con tratamiento anti oxidación galvanizado de 5mm de espesor. _x000D_
• Plancha soporte plato plástico Rotomoldeado con tratamiento anti oxidación galvanizado de 3mm de espesor. _x000D_
• Espaciador Eje Girador de Technyl barra nylon puro de alta resistencia de Ø 100mm. _x000D_
• Plato plástico de polietileno Rotomoldeado, sin agentes tóxicos ni astillas. _x000D_
• Pernería de acero inoxidable. _x000D_
• Pintura electrostática poliéster de alta duración sin plomo de 100 +/- 20 µ de espesor con protección UV._x000D_
_x000D_
Tobogán Doble: _x000D_
• Poste escalera de cañería acero con tratamiento anti oxidación de galvanizado, Norma ISO 65 Ø 1 1/2” x 2.6mm de espesor. _x000D_
• Pasamanos, peldaños y amarres de cañería acero con tratamiento anti oxidación de galvanizado, Norma ISO 65 de Ø 1” x 2.9mm de espesor. _x000D_
• Anclaje tobogán de cañería acero con tratamiento anti oxidación de galvanizado, Norma ISO 65 de Ø 4” x 3.6mm de espesor. _x000D_
• Estructura plataforma de perfil rectangular 70 x 30 x 2mm espesor con tratamiento anti oxidación galvanizado. _x000D_
• Soporte Tobogán de plancha acero plegado con tratamiento anti oxidación galvanizado de 2mm de espesor. _x000D_
• Base Plataforma de plancha plástica HDPE de alta densidad, espesor 10mm. _x000D_
• Abrazaderas y soporte tubo de aluminio para unión de estructura tobogán a postes de estructura principal. _x000D_
• Tobogán Doble canoa de poliuretano con filtro UV + Antiestático. Incluye relieve de notas musicales. _x000D_
• Pernería de acero inoxidable. _x000D_
• Pintura electrostática poliéster de alta duración sin plomo de 100 +/- 20 µ de espesor con protección UV._x000D_
_x000D_
Xilófono: _x000D_
• Travesaños y anclaje de cañería acero con tratamiento anti oxidación de galvanizado, Norma ISO 65 ø 1” x 2.9mm de espesor. _x000D_
• Soporte baquetas de plancha metálica con tratamiento anti oxidación de galvanizado con 10mm de espesor. _x000D_
• Tubos verticales de acero inoxidable AISI 304 de Ø 3” _x000D_
• Punta baquetas de poliuretano no toxico de gran resistencia al impacto Ø 45mm. _x000D_
• Mangos baquetas de duraluminio macizo de Ø 1” _x000D_
• Cables de acero inoxidable calidad AISI-316 preformado con alma de acero recubierto en PVC de 1/8 -3/16 _x000D_
• Guardacabo de acero de 3/16” _x000D_
• Casquillo aluminio de 3/16” _x000D_
• Pernería de acero inoxidable. _x000D_
• Pintura electrostática poliéster de alta duración sin plomo de 100 +/- 20 µ de espesor con protección UV._x000D_
_x000D_
Mini Muro Escalada: _x000D_
• Estructura Muro de plancha plegada acero de 3mm de espesor con tratamiento anti oxidación de electrozincado. _x000D_
• Anclajes muro de barra acero SAE 1020 Ø 1” galvanizados. _x000D_
• Cantería muro de plancha plástica HDPE de alta densidad. _x000D_
• Presas de escalada Mini Muro de resina de poliéster. _x000D_
• Sección Túnel de polietileno Rotomoldeado, sin agentes tóxicos ni astillas. _x000D_
• Anclaje sección Túnel de cañería acero con tratamiento anti oxidación de galvanizado, Norma ISO 65 de Ø 2” x 2.9mm de espesor. _x000D_
• Travesaño anclaje sección Túnel de cañería acero galvanizado, Norma ISO 65 de Ø 1” x 2.6mm de espesor. _x000D_
• Plancha soporte Túnel plástico Rotomoldeado de 1,9mm de espesor, con tratamiento anti oxidación de galvanizado. _x000D_
• Plancha frontal anclaje Túnel de 5mm de espesor con tratamiento anti oxidación de galvanizado. _x000D_
• Tapa pernos plásticas no toxicas en todas las fijaciones. _x000D_
• Pernería de acero inoxidable. _x000D_
• Pintura electrostática poliéster de alta duración sin plomo de 100 +/- 20 µ de espesor con protección UV. _x000D_
_x000D_
Garantía: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</si>
  <si>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dinamicoTobogan trepar escalar 5-13 años Cap: 30 niños          _x000D_
_x000D_
Capacidad: 30 niños_x000D_
Edad sugerida:  5 a 13 años                                                        _x000D_
Altura Crítica de Caída: 3,29  mts_x000D_
Área de Seguridad: 11,37 x 7,61 mts_x000D_
Medidas por modulo (Largo, Ancho, Alto): 7,83 x 5,16 x 3,29 m _x000D_
Funciones lúdicas: Experimentar, Deslizarse, Juntarse, Descubrir, Trepar, Compartir, Escalar, saltar_x000D_
Juego Modular, tipo Mecano, 100% desarmable por subconjuntos._x000D_
_x000D_
MATERIAL_x000D_
_x000D_
Colores de Terminación: Combinación Standard (Azul Capri, Gris y Verde)_x000D_
Sistema de fijación:_x000D_
· Empotrado_x000D_
· Apernado_x000D_
Componentes:_x000D_
Partes Metálicas:_x000D_
· 6 Postes soporte Central con oreja soldada. - 2 Manillas_x000D_
- 6 Soportes Regulable 2 ½” - 1 Angulo Tobogán_x000D_
- 4 Placas de amarre. · 1 Anclajes para Tobogán._x000D_
· 1 Trepador Acceso. - 2 Plataforma metal recubierta en Plastisol_x000D_
- 1 Trepador Superior. - 1 Travesaño Soporte Malla grande_x000D_
- 2 Travesaños Inferiores. - 3 Anclajes Malla_x000D_
- 3 Estructuras con botones. - 1 Anclaje para Trepador Triangular_x000D_
- 1 Estructura Trepador Triangular._x000D_
Partes Plásticas: &gt;Mallas Metálicas:_x000D_
· 2 Trepadores Rectangulares Dinámicos · 2 Mallas de Acero Recubiertas con Nylon_x000D_
· 1 Trepador Triangulo_x000D_
· 3 Botones Plásticos._x000D_
· 1 Tobogán Curvo._x000D_
_x000D_
Especificaciones Técnicas: _x000D_
Aceros:_x000D_
· Postes: Cañería de Acero Norma ISO 65 Ø 2 1/2"” x 3.2 mm. Galvanizada. Escala, Pasamanos de Trepador, Trepador para botones: Cañería de Acero Norma ISO 65 Ø 1 1/4” x 2.6 mm. Galvanizada, Cañería de Acero Norma ISO 65 Ø 1” x 2.6 mm. Galvanizada, Pletina de acero 1 ½” x 5mm y plancha de 5mm de espesor._x000D_
Cuerda:_x000D_
· Malla armada de cuerdas de 16mm de diámetro cumplen con el estándar internacional Europeo EN 1176 y EN 1177._x000D_
Conectores fabricados en aluminio_x000D_
Plásticos:_x000D_
Polietileno Roto moldeado: El polietileno es un material Inofensivo, sin agentes tóxicos, reciclable para el respeto del medio ambiente. Antiestático. Homogéneo, no se astillas, no se agrieta, no estalla ni se rasga. Resistiendo a las inclemencias del ambiente, no absorbe el agua y no se descompone._x000D_
- Los productos fabricados no presentan riesgo de heridas por choques o fricciones._x000D_
- Colores vivos. La incorporación en la masa de pigmentos, más un tratamiento anti UV garantizan excelentes decorados._x000D_
- Las pinturas (grafittis) no se adhieren y pueden retirarse fácilmente. No pueden fijarse (chicle, utoadhesivos, pinturas…) y resiste a la mayoría de los agentes químicos._x000D_
- El polietileno no produce efecto de relámpago. (Efecto relámpago: propagación rápida de una llama a la superficie de un material, sin combustión de la estructura básica en un momento preciso)._x000D_
- El material solo se puede quemar mientras permanezca en contacto con una llama en forma directa, pero si ésta se apaga, la combustión se detiene y, en ningún momento, se emiten gases tóxicos._x000D_
Tratamientos de protección:_x000D_
Aceros:_x000D_
- Primer Tratamiento: Galvanizado en caliente._x000D_
Baño de zinc fundido, según norma ASTM A-123 -02, el galvanizado proporciona una capa protectora de entre 45 a 65 (µm) micrones de espesor._x000D_
- Segundo Tratamiento: Pulido, mediante maquina lijadora manual, lija grano 80._x000D_
- Tercer tratamiento: Desengrase Químico, controlado térmicamente a 80°C. Enjuague con agua._x000D_
- Cuarto Tratamiento- Fosfatizado Químico. Fozin 2 anlaje a pintura. Enjuague con agua._x000D_
Terminación superficial:_x000D_
Pintura Polvo Poliéster Electro-estática:_x000D_
- Pintura de terminación Polvo Poliéster Electro-estática, con un espesor de 100 µm. (± 20), con protección Anti UV_x000D_
_x000D_
GARANTIAS_x000D_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</si>
  <si>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Modular Tobogan Trepador  5-12 años Cap: 80 niños        _x000D_
_x000D_
Capacidad: 80 niños_x000D_
Edad sugerida:  5 a 12 años                                                        _x000D_
Altura Crítica de Caída: 3,40 mts_x000D_
Área de Seguridad: 14.20 x 10,50 mts_x000D_
Medidas por modulo (Largo, Ancho, Alto): 10,30 X 6,50 X 3,40 m_x000D_
Funciones lúdicas: Experimentar, Deslizarse, Juntarse, Descubrir, Trepar, Compartir, Escalar, saltar_x000D_
Juego Modular, tipo Mecano, 100% desarmable por subconjuntos._x000D_
_x000D_
MATERIAL_x000D_
_x000D_
Especificaciones Generales:_x000D_
Juego Modular, tipo Mecano, 100% desarmable por subconjuntos._x000D_
&gt; Colores de Terminación: Combinaciones estándar_x000D_
· Rojo_x000D_
· Verde_x000D_
· Gris_x000D_
Componentes:_x000D_
&gt; Partes Metálicas:_x000D_
4 Postes Techo Arco 3400mm Ø 114mm. 4 Poste Techo Arco 3100mm x Ø 114mm._x000D_
1 Poste de 3100mm x Ø 114mm 2 Poste de 2400mm x Ø 114mm ._x000D_
3 Postes de 2800mm x Ø 114mm. 2 Poste de 3700mm x Ø 114mm._x000D_
2 Postes de 2600mm x Ø 114mm. 1 Trepador Cobra._x000D_
1 Escalera 5 peldaños 1 Escalera 4 peldaños._x000D_
24 Abrazaderas Plataforma de aluminio fundido. 16 Abrazadera cañería 32mm._x000D_
7 Plataforma metal desplegado. Recubierta en PVC no tóxico. 4 Abrazaderas cañería 48mm._x000D_
1 Plataforma Tobogán Espiral. 1 Trepador Argolla “S”._x000D_
2 Reja protección tobogán espiral. 1 Escalera Arco._x000D_
28 Abrazaderas de aluminio fundido pintadas. 1 Reja Trepador Cobra._x000D_
2 Reja Protección 1 Trepador Acceso._x000D_
1 Conjunto Pasamanos Escalera Arco. 1 Barra protección metálica._x000D_
20 Fijación panel de aluminio fundido 20 Soporte tubo aluminio fundido._x000D_
Partes Plásticas (con aditivo antiestático y protección UV):_x000D_
1 Tobogán Espiral. 1 Salida Tobogán Espiral._x000D_
2 Panel Cilindros Gato. 1 Tobogán Doble Ondulado._x000D_
2 Techo Arco. 1 Salida Tobogán Doble Ondulado._x000D_
3 Panel escala. 1 Tobogán Curvo._x000D_
1 Salida de Tobogán Curvo. 1 Tobogán Simple Ondulado._x000D_
1 Salida Tobogán Simple Ondulado. 6 Botones._x000D_
4 Panel Protección._x000D_
_x000D_
Especificaciones Técnicas:_x000D_
&gt; Aceros:_x000D_
· Postes: Cañería de Acero Norma GB/T 3091-2008 Ø 114mm x 2 mm. Galvanizada_x000D_
· Reja y Escala: Cañería de Acero Norma GB/T 3091-2008 Ø 32mm x 2.5 mm. Galvanizado._x000D_
· Plataforma: Plancha de acero laminada en frío de 2mm de espesor. Recubierta con PVC antideslizante._x000D_
&gt; Plásticos:_x000D_
· Polietileno Rotomoldeado de baja densidad LLPE._x000D_
· El polietileno es un material incomparable que parece haber sido concebido específicamente para los juegos de niños_x000D_
Inofensivo, sin agentes tóxicos, es totalmente reciclable para el respeto del medio ambiente._x000D_
· Posee aditivo Antiestático._x000D_
· Es completamente homogéneo, no se astillas, no se agrieta, no estalla ni se rasga. Resistiendo a las inclemencias_x000D_
del ambiente, no absorbe el agua y no se pudre._x000D_
· Los productos fabricados no presentan riesgo de heridas por choques o fricciones._x000D_
· Colores vivos que no deslustran en el tiempo. La incorporación en la masa de pigmentos, más un tratamiento_x000D_
anti UV garantizan decorados inalterables._x000D_
· Las pinturas (grafittis) no se adhieren y pueden retirarse fácilmente. No pueden fijarse (chicle, autoadhesivos,_x000D_
pinturas…) y resiste a la mayoría de los agentes químicos._x000D_
· El polietileno no produce efecto de relámpago. (Efecto relámpago: propagación rápida de una llama a la superficie_x000D_
de un material, sin combustión de la estructura básica en un momento preciso)._x000D_
· El material solo se puede quemar mientras permanezca en contacto con una llama en forma directa, pero si_x000D_
ésta se apaga, la combustión se detiene._x000D_
&gt; Plataformas:_x000D_
· Recubiertas de PVC antideslizante de 1.5mm de espesor, no tóxico._x000D_
Terminación Superficial:_x000D_
&gt; Protección contra la corrosión:_x000D_
Cañerías galvanizadas. El galvanizado proporciona una capa protectora de entre 45a 65 (µm) micrones de espesor._x000D_
&gt; Pintura Polvo Poliéster Electro-estática:_x000D_
· Desengrase Químico, controlado térmicamente a 80°C._x000D_
· Enjuague_x000D_
· Fosfatizado Químico_x000D_
· Pintura de terminación Polvo Poliéster Electro-estática, con un espesor de 100 µm. (± 20), con protección Anti UV._x000D_
· Libre de plomo. No tóxica._x000D_
_x000D_
GARANTIAS_x000D_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</si>
  <si>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Modular tobogan pasamanos  5-12 años Cap: 30 niños       _x000D_
_x000D_
Capacidad: 30 niños_x000D_
Edad sugerida:  5 a 12 años                                                        _x000D_
Altura Crítica de Caída: 3,66  mts_x000D_
Área de Seguridad: 9,50 x 10,50 mts_x000D_
Medidas por modulo (Largo, Ancho, Alto): 6.70 x 6.50 x 3.66 mts._x000D_
Funciones lúdicas: Experimentar, Deslizarse, Descubrir, Trepar, Compartir, Escalar, _x000D_
Juego Modular, tipo Mecano, 100% desarmable por subconjuntos._x000D_
_x000D_
MATERIAL_x000D_
_x000D_
Especificaciones Generales:_x000D_
Juego Modular, tipo Mecano, 100% desarmable por subconjuntos._x000D_
&gt; Colores de Terminación: Combinaciones estándar_x000D_
· Rojo_x000D_
· Verde_x000D_
· Gris_x000D_
Componentes:_x000D_
&gt; Partes Metálicas:_x000D_
1 Poste Techo Platillo de Ø 114mm. 3 Postes de 2400mm x Ø 114mm._x000D_
6 Postes de 2200mm x Ø 114mm. 1 Poste de 2000mm x Ø 114mm._x000D_
10 Abrazaderas Plataforma de aluminio fundido. 12 Abrazadera cañería 32mm._x000D_
3 Plataforma metal desplegado. Recubierta en PVC no tóxico. 6 Abrazaderas cañería 48mm._x000D_
1 Trepador Horizontal. 1 Trepador Argolla._x000D_
17 Abrazaderas de aluminio fundido pintadas. 1 Trepador muros._x000D_
14 Soporte tubo aluminio fundido. 1 Trepador Cobra._x000D_
8 Fijaciones Panel de aluminio fundido. 1 Trepador de Acceso._x000D_
1 Conjunto Pasamanos. 1 Reja Trepador Cobra._x000D_
1 Tobogán Tubos._x000D_
&gt; Partes Plásticas (con aditivo antiestático y protección UV):_x000D_
1 Tobogán doble Corto. 1 Tobogán Simple._x000D_
1 Panel Cilindros Gato 1 Tobogán Ondulado Simple._x000D_
1 Techo Platillo 1 Salida Tobogán Doble._x000D_
2 Salidas de Tobogán Simple 1 Panel escala._x000D_
_x000D_
Especificaciones Técnicas:_x000D_
_x000D_
Aceros:_x000D_
· Postes: Cañería de Acero Norma GB/T 3091-2008 Ø 114mm x 2 mm. Galvanizada_x000D_
· Reja y Escala: Cañería de Acero Norma GB/T 3091-2008 Ø 32mm x 2.5 mm. Galvanizado._x000D_
· Plataforma: Plancha de acero laminada en frío de 2mm de espesor. Recubierta con PVC antideslizante._x000D_
&gt; Plásticos:_x000D_
· Polietileno Rotomoldeado de baja densidad LLPE._x000D_
· El polietileno es un material incomparable que parece haber sido concebido específicamente para los juegos de_x000D_
niños_x000D_
· Inofensivo, sin agentes tóxicos, es totalmente reciclable para el respeto del medio ambiente._x000D_
· Posee aditivo Antiestático._x000D_
· Es completamente homogéneo, no se astillas, no se agrieta, no estalla ni se rasga. Resistiendo a las inclemencias_x000D_
del ambiente, no absorbe el agua y no se pudre._x000D_
· Los productos fabricados no presentan riesgo de heridas por choques o fricciones._x000D_
· Colores vivos que no deslustran en el tiempo. La incorporación en la masa de pigmentos, más un tratamiento_x000D_
anti UV garantizan decorados inalterables._x000D_
· Las pinturas (grafittis) no se adhieren y pueden retirarse fácilmente. No pueden fijarse (chicle, autoadhesivos,_x000D_
pinturas…) y resiste a la mayoría de los agentes químicos._x000D_
· El polietileno no produce efecto de relámpago. (Efecto relámpago: propagación rápida de una llama a la superficie_x000D_
de un material, sin combustión de la estructura básica en un momento preciso)._x000D_
· El material solo se puede quemar mientras permanezca en contacto con una llama en forma directa, pero si_x000D_
ésta se apaga, la combustión se detiene._x000D_
Plataformas:_x000D_
· Recubiertas de PVC antideslizante de 1.5mm de espesor, no tóxico._x000D_
_x000D_
Terminación Superficial:_x000D_
&gt; Protección contra la corrosión:_x000D_
Cañerías galvanizadas. El galvanizado proporciona una capa protectora de entre 45a 65 (µm) micrones de espesor._x000D_
&gt; Pintura Polvo Poliéster Electro-estática:_x000D_
· Desengrase Químico, controlado térmicamente a 80°C._x000D_
· Enjuague_x000D_
· Fosfatizado Químico_x000D_
· Pintura de terminación Polvo Poliéster Electro-estática, con un espesor de 100 µm. (± 20), con protección Anti UV._x000D_
· Libre de plomo. No tóxica._x000D_
GARANTIAS_x000D_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</si>
  <si>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ancho 0.5 tira 0.95</t>
  </si>
  <si>
    <t>2250348404</t>
  </si>
  <si>
    <t>tipo espejo, manos libres    110-120 V</t>
  </si>
  <si>
    <t>En acero inoxidable sobreponer en la pared satinad</t>
  </si>
  <si>
    <t>8-AA-845</t>
  </si>
  <si>
    <t>En acero inoxidable</t>
  </si>
  <si>
    <t>Docol Importado</t>
  </si>
  <si>
    <t>Importado</t>
  </si>
  <si>
    <t>Relleno para nivelación y anclaje de equipos y est</t>
  </si>
  <si>
    <t>122164</t>
  </si>
  <si>
    <t>Endurecedor superficial para pisos con base cuarzo y cemento_x000D_
_x000D_
DESCRIPCION_x000D_
Sikafloor-3 QuartzTop Endurecedor de pisos de concreto _x000D_
Sikafloor-3 QuartzTop es un endurecedor de pisos, listo para usar, disponible en varios colores, que se incorpora superficialmente al concreto fresco. Está compuesto de cemento, pigmentos especiales, aditivos y agregados de cuarzo de gran pureza, especialmente gradados y eleccionados de acuerdo con su forma, tamaño y propiedades físicas y mecánicas._x000D_
_x000D_
USOS_x000D_
Como endurecedor superficial para pisos nuevos en concreto o mortero cementoso,_x000D_
proporcionándoles alta resistencia al desgaste._x000D_
Especialmente indicado para pisos de talleres, bodegas, canchas de tenis,_x000D_
parqueaderos, rampas, supermercados, plazas públicas, terminales de transporte,_x000D_
zonas de cargue y descargue, interiores o exteriores._x000D_
_x000D_
RENDIMIENTO_x000D_
Sikafloor-3 QuartzTop de colores debe dosificarse entre 5 y 7 kg/m2, realizar_x000D_
ensayos previos para determinar la óptima de acuerdo al color.</t>
  </si>
  <si>
    <t>Endurecedor superficial para pisos con base cuarzo</t>
  </si>
  <si>
    <t>642266-07</t>
  </si>
  <si>
    <t>Estuco plástico, listo para usar en interiores y exteriores</t>
  </si>
  <si>
    <t>Estuco plástico, listo para usar en interiores y e</t>
  </si>
  <si>
    <t>218247</t>
  </si>
  <si>
    <t>125079</t>
  </si>
  <si>
    <t>Recubrimiento inhibidor de corrosión epoxi-cemento para acero de refuerzo.</t>
  </si>
  <si>
    <t>Recubrimiento inhibidor de corrosión epoxi-cemento</t>
  </si>
  <si>
    <t>125275</t>
  </si>
  <si>
    <t>Mortero impermeable para reparaciones estructurales._x000D_
_x000D_
Mortero de reparación, modificado con polímeros, para reparaciones estructurales._x000D_
_x000D_
CONSUMO_x000D_
Aproximadamente 6,6 kg/m2 para el espesor mínimo de 3 mm. _x000D_
Aproximadamente 2,2 kg por cada litro de relleno._x000D_
_x000D_
DESCRIPCION_x000D_
SikaTop-122 es un mortero cementoso modificado con resina acrílica, de dos componentes, de consistencia pastosa, con altas resistencias mecánicas y gran adherencia al soporte, especialmente diseñado para reparaciones en elementos estructurales de concreto._x000D_
_x000D_
USOS_x000D_
Como mortero de reparación o nivelación en estructuras de concreto, tales como: vigas, columnas, postes, graderías, pilotes, tuberías, etc._x000D_
Especialmente indicado para reparaciones de gran espesor, en superficies verticales o sobre cabeza._x000D_
_x000D_
Como recubrimiento de gran adherencia, impermeable, resistente al desgaste y con altas resistencias mecánicas para la protección, reparación y mantenimiento de obras hidráulicas, galerías y túneles. Para la reparación de pisos con altas exigencias mecánicas._x000D_
Para juntas de albañilería de gran resistencia y relleno de hormigueros._x000D_
_x000D_
VENTAJAS_x000D_
• Excelente adherencia al soporte_x000D_
• Rápido desarrollo de resistencias_x000D_
• Alta resistencia a la flexión y al desgaste_x000D_
• Alta resistencia al impacto_x000D_
• Es impermeable_x000D_
• No es corrosivo ni tóxico_x000D_
• Reforzado con fibras sintéticas_x000D_
• Su aplicación no requiere formaleta.</t>
  </si>
  <si>
    <t>Mortero impermeable para reparaciones estructurale</t>
  </si>
  <si>
    <t>120979</t>
  </si>
  <si>
    <t>1530248118</t>
  </si>
  <si>
    <t>ADHESIVO EPÓXICO MULTIPROPÓSITO PARA JUNTAS RÍGIDAS EN PÁNELES DE FIBRO CEMENTO Y_x000D_
OTROS USOS._x000D_
_x000D_
DESCRIPCION DEL PRODUCTO_x000D_
Adhesivo epóxico de dos componentes, libre de solventes, con alta resistencia mecánica y adherencia._x000D_
_x000D_
USOS_x000D_
Sikadur® Panel puede ser usado solamente por profesionales con experiencia._x000D_
Como sello rígido de juntas invisibles, entre láminas de fibro cemento._x000D_
? Como relleno en orificios y para ocultar las cabezas de tornillos, para efectuar reparaciones en láminas rotas o_x000D_
vencidas._x000D_
? Reparación de labios de juntas en pavimentos y losas de concreto._x000D_
? Relleno de grietas en elementos estructurales, que no superen 5 mm de ancho._x000D_
? Como recubrimiento resistente a la abrasión en elementos de concreto._x000D_
? Pega de elementos endurecidos (concreto - concreto, acero - concreto)._x000D_
? Como sello superficial de fisuras y pega de boquillas previo a la inyección a presión con resina epóxica._x000D_
_x000D_
CARACTERISTICAS / VENTAJAS_x000D_
? Posee alta resistencia mecánica._x000D_
Su consistencia pastosa y su textura no abrasiva permitecolocar fácilmente con espátula sobre superficies verticales y sobre cabeza._x000D_
? Excelente adherencia sobre elementos endurecidos, como fibro-cemento, láminas de yeso, mampostería,_x000D_
concreto, madera, acero, etc._x000D_
? Resistencia química moderada._x000D_
? No presenta contracción._x000D_
_x000D_
Proporción de la Mezcla A: B = 2: 1 en volumen_x000D_
Consumo 21.7 kg/m en un espesor de capa de 1mm._x000D_
Nota: El tratamiento de juntas en fibrocemento contempla combinación entre juntas rígidas y flexibles. El producto Sikadur Panel sirve para tratar juntas rígidadas, para tratar las juntas flexibles debe usar el Sikafl ex-1A o_x000D_
Construction. Consulte al calculista o al fabricante de las placas, sobre el diseño de juntas rígidas y flexibles.</t>
  </si>
  <si>
    <t>309071</t>
  </si>
  <si>
    <t>Adhesivo para anclajes estructurales._x000D_
_x000D_
Consumo: 1,5 kilos por litro de relleno._x000D_
_x000D_
USOS_x000D_
• Pasta para anclaje de pernos, varillas y fijaciones especiales en concreto._x000D_
• Anclajes en mampostería_x000D_
• Pega de enchapes._x000D_
• Como sello en mantenimiento preventivo para rellenar fisuras de gran dimensión_x000D_
(menores de 6 mm), en estructuras nuevas o existentes para proteger_x000D_
el acero de refuerzo de la corrosión._x000D_
• Para fijar elementos estructurales como: prefabricados, vigas, escaleras,_x000D_
barandas, etc._x000D_
• Para la pega de elementos endurecidos como: madera, concreto, metal,_x000D_
vidrio, acero, etc._x000D_
_x000D_
VENTAJAS_x000D_
• Producto listo para usar y de fácil aplicación con Pistola AnchorFix-4._x000D_
• Insensible a la humedad antes, durante y después de curado._x000D_
• Alta resistencia y alto módulo de elasticidad._x000D_
• Excelente adherencia a mampostería, concreto, madera, acero y a la mayoría_x000D_
de materiales estructurales._x000D_
• Su consistencia pastosa es ideal para aplicaciones en vertical y sobre cabeza._x000D_
• Relación de mezcla A:B = 1:1 en volumen.</t>
  </si>
  <si>
    <t>Adhesivo para anclajes estructurales.</t>
  </si>
  <si>
    <t>305074</t>
  </si>
  <si>
    <t>Pasta epóxica para pegas de elementos estructurales_x000D_
_x000D_
_x000D_
REEMPLAZADO POR     Sikadur Crack Weld - Kit de inyección de fisuras (22/07/2016)</t>
  </si>
  <si>
    <t>Pasta epóxica para pegas de elementos estructurale</t>
  </si>
  <si>
    <t>313073</t>
  </si>
  <si>
    <t>Adhesivo para inyección de grietas en elementos no estructurales</t>
  </si>
  <si>
    <t>Adhesivo para inyección de grietas en elementos no</t>
  </si>
  <si>
    <t>313171</t>
  </si>
  <si>
    <t>Tanques de Agua Potable y residual, CON refuerzo._x000D_
Rollo de 1.55 x 20 m</t>
  </si>
  <si>
    <t>Tanques de Agua Potable y residual, CON refuerzo.R</t>
  </si>
  <si>
    <t>400695</t>
  </si>
  <si>
    <t>Impermeabilizante acrílico, elástico para cubiertas y terrazas, de gran durabilidad (10 años)._x000D_
_x000D_
Durabilidad: 7 - 10 años_x000D_
Color: Blanco, gris, verde y Rojo_x000D_
Densidad: 1.12 +/- 0.02 kg/l aprox._x000D_
% de sólidos en volumen: 58 ± 2%_x000D_
Viscosidad: 125-135 Ku_x000D_
Tiempo de secado al tacto: 1 hora (20oC y 65% HR)._x000D_
Tiempo de secado entre capas: 2-3 horas (20oC y 65% HR)._x000D_
Tiempo de secado final: 24 horas.</t>
  </si>
  <si>
    <t>Impermeabilizante acrílico, elástico para cubierta</t>
  </si>
  <si>
    <t>620028</t>
  </si>
  <si>
    <t>Impermeabilizante acrílico, elástico para cubiertas y terrazas, de alta durabilidad (5 años).</t>
  </si>
  <si>
    <t>621317</t>
  </si>
  <si>
    <t>Mayo 2021: Aumento ICCP Dic 2020 Total 5.01%.</t>
  </si>
  <si>
    <t>Componentes:_x000D_
_x000D_
233710 Barrera Epóxica Gris_x000D_
238001 Catalizador de Serie 23_x000D_
313745 Esmalte Alquídico Gris 7045_x000D_
_x000D_
Recubrimiento epóxico de dos componentes,semibrillante con curador tipo poliamida, para protección de estructuras metálicas, utilizado como capa de “Barrera” en sistemas Epóxicos y Uretanos, en ambientes corrosivos moderados._x000D_
_x000D_
USOS_x000D_
Como capa de “Barrera” en sistemas epóxicos para:_x000D_
Protección de superfi cies metálicas en ambientes corrosivos expuestos a la intemperie o en inmersión permanente._x000D_
En la industria para protección de elementos metálicos contra vapores, polvos, salpiques y derrames de productos químicos y solventes._x000D_
Incrementa la protección de “obra muerta”, cubiertas y superestructuras en buques y plataformas marinas._x000D_
Como “Acondicionador de superfi cie” en galvani zados o metales no ferrosos sobre el cual se aplique un sistema alquídico, epóxico o uretano posteriormente._x000D_
_x000D_
VENTAJAS_x000D_
Excelente formador de película como refuerzo para los sistemas epóxicos o uretanos._x000D_
Refuerza la protección contra agentes corrosivos por el efecto de “barrera” contra agentes corrosivos, vapores industriales, polvos y salpiques._x000D_
Promueve la adherencia a sistemas alquìdicos, epóxicos y Uretanos, sobre metales no ferrosos._x000D_
_x000D_
APLICACIÓN_x000D_
El producto se aplica con brocha, rodillo, equipo convencional, o equipo sin aire._x000D_
_x000D_
RENDIMIENTO TEÓRICO_x000D_
90 m²/galón a un espesor de película seca de 25,4 micrones (1,0 mils)._x000D_
El rendimiento práctico puede sufrir modifi caciones debido a perfi les de anclaje mayores que los especifi cados, corrientes de aire, alta porosidad de la superfi cie, equipo de aplicación utilizado, diseño y forma del elemento a recubrir y mayores espesores de película aplicada, etc._x000D_
Cuando se aplique con brocha, ésta debe ser de cerda animal y no de nylón._x000D_
_x000D_
EL VALOR CORRESPONDIENTE AL 27/01/2017  INCLUYE: (BALCHER : FRANLIN MILLAN- 7426611)_x000D_
LA PINTURA SIKA BARRERA EPOXICA 233710 $119.000_x000D_
CATALIZADOR    SERIE 23  238001                     $  80.920_x000D_
ESMALTE ALQUIDICO GRIS 313745                    $  83.800_x000D_
TOTAL:                                                                   $ 283.720    _x000D_
_x000D_
_x000D_
_x000D_
_x000D_
_x000D_
EL VALOR CORRESPONDIENTE AL 21/03/2015  INCLUYE:_x000D_
LA PINTURA SIKA BARRERA EPOXICA 233710 $113.680_x000D_
CATALIZADOR                                                      $  75.400_x000D_
ESMALTE ALQUIDICO BALNCO                           $  63.800_x000D_
TOTAL:                                                                   $ 252.880</t>
  </si>
  <si>
    <t>1531004106</t>
  </si>
  <si>
    <t>IGUAL A  000343</t>
  </si>
  <si>
    <t>Juego Modular tobogan doble columpio pasamanos  5-12 años Cap: 35 niños     _x000D_
_x000D_
Capacidad: 35 niños_x000D_
Edad sugerida:  5 a 12 años                                                        _x000D_
Altura Crítica de Caída: 3,69  mts_x000D_
Área de Seguridad: 11,50 x 11,10 mts_x000D_
Medidas por modulo (Largo, Ancho, Alto): 8 x 7,60 x 3,69 m_x000D_
Funciones lúdicas: Deslizarse, Juntarse, Descubrir, Trepar, Compartir, Escalar, saltar, mecerse_x000D_
_x000D_
MATERIAL_x000D_
_x000D_
Especificaciones Técnicas: _x000D_
Especificaciones Generales:_x000D_
Juego Modular, tipo Mecano, 100% desarmable por subconjuntos._x000D_
&gt; Colores de Terminación: Combinaciones estándar_x000D_
· Azul_x000D_
· Gris_x000D_
Componentes:_x000D_
&gt; Partes Metálicas:_x000D_
4 Postes Techo de 3000mm Ø 114mm. 2 Postes columpio de 2700mm x Ø 114mm._x000D_
4 Postes Trepador Argolla de 2200mm x Ø 114mm. 1 Escalera 4 peldaños._x000D_
10 Abrazaderas Plataforma de aluminio fundido. 12 Abrazadera cañería 32mm._x000D_
3 Plataforma metal desplegado. Recubierta en PVC no tóxico. 6 Abrazaderas cañería 48mm._x000D_
1 Trepador Horizontal. 1 Trepador Argolla._x000D_
14 Abrazaderas de aluminio fundido pintadas. 1 Trepador Zig-Zag._x000D_
1 Bastidor para Columpio. 1 Trepador Acceso._x000D_
6 Fijaciones Panel de aluminio fundido. 1 Reja recta._x000D_
12 Soporte tubo aluminio fundido._x000D_
&gt; Partes Plásticas (con aditivo antiestático y protección UV):_x000D_
1 Tobogán Túnel. 1 Tobogán Ondulado Doble._x000D_
1 Panel Cilindros Gato 4 Botones._x000D_
1 Techo Piramidal. 1 Salida Tobogán Doble._x000D_
1 Panel escala._x000D_
Especificaciones Técnicas:_x000D_
&gt; Aceros:_x000D_
· Postes: Cañería de Acero Norma GB/T 3091-2008 Ø 114mm x 2 mm. Galvanizada_x000D_
· Reja y Escala: Cañería de Acero Norma GB/T 3091-2008 Ø 32mm x 2.5 mm. Galvanizado._x000D_
· Plataforma: Plancha de acero laminada en frío de 2mm de espesor. Recubierta con PVC antideslizante._x000D_
&gt; Plásticos:_x000D_
· Polietileno Rotomoldeado de baja densidad LLPE._x000D_
· El polietileno es un material incomparable que parece haber sido concebido específicamente para los juegos de_x000D_
niños_x000D_
· Inofensivo, sin agentes tóxicos, es totalmente reciclable para el respeto del medio ambiente._x000D_
· Posee aditivo Antiestático._x000D_
· Es completamente homogéneo, no se astillas, no se agrieta, no estalla ni se rasga. Resistiendo a las inclemencias_x000D_
del ambiente, no absorbe el agua y no se pudre._x000D_
· Los productos fabricados no presentan riesgo de heridas por choques o fricciones._x000D_
· Colores vivos que no deslustran en el tiempo. La incorporación en la masa de pigmentos, más un tratamiento_x000D_
anti UV garantizan decorados inalterables._x000D_
· Las pinturas (grafittis) no se adhieren y pueden retirarse fácilmente. No pueden fijarse (chicle, autoadhesivos,_x000D_
pinturas…) y resiste a la mayoría de los agentes químicos._x000D_
· El polietileno no produce efecto de relámpago. (Efecto relámpago: propagación rápida de una llama a la superficie_x000D_
de un material, sin combustión de la estructura básica en un momento preciso)._x000D_
· El material solo se puede quemar mientras permanezca en contacto con una llama en forma directa, pero si_x000D_
ésta se apaga, la combustión se detiene._x000D_
&gt; Plataformas:_x000D_
· Recubiertas de PVC antideslizante de 1.5mm de espesor, no tóxico._x000D_
Terminación Superficial:_x000D_
&gt; Protección contra la corrosión:_x000D_
Cañerías galvanizadas. El galvanizado proporciona una capa protectora de entre 45a 65 (µm) micrones de espesor._x000D_
&gt; Pintura Polvo Poliéster Electro-estática:_x000D_
· Desengrase Químico, controlado térmicamente a 80°C._x000D_
· Enjuague_x000D_
· Fosfatizado Químico_x000D_
· Pintura de terminación Polvo Poliéster Electro-estática, con un espesor de 100 µm. (± 20), con protección Anti UV._x000D_
· Libre de plomo. No tóxica._x000D_
_x000D_
GARANTIAS_x000D_
_x000D_
Garantía: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</si>
  <si>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trepar ,escalar deslizar, 3 a 14 años Cap: 11 niños  _x000D_
_x000D_
CARACTERISTICAS:_x000D_
Capacidad: 11 niños_x000D_
Edad sugerida: 3 a 14 años                                                                   _x000D_
Altura Crítica de Caída: 2.7m_x000D_
Área de Seguridad: 31m2_x000D_
Medidas por modulo (Largo, Ancho, Alto): 3 M *1,85 M*3 M_x000D_
Funciones lúdicas: Trepar, deslizarse y escalar_x000D_
_x000D_
Componentes: Escalera para trepar, muro de escalada, tubo de bomberos, Escalera curva._x000D_
MATERIALES:_x000D_
Los tableros lacados_x000D_
 se han elaborado a partir de un contrachapado de 22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anti-grafiti._x000D_
Los postes cuadrados  de 95 mm de lado están elaborados en madera de pino laminada y encolada, tratados sin cromo ni arsénico. Exento de astillas, la lámina encolada garantiza una gran solidez y una estabilidad dimensional. Están protegidos contra los ataques de hongos y de insectos. _x000D_
Los cabezales, remachados en el poste, son de poliamida inyectada._x000D_
Los suelos y el muro de escalada se elaboran con paneles de contrachapado de alta calidad, de 22 mm de espesor, compuestos de láminas de abedul. La superficie está recubierta de una película de resina fenólica antideslizante._x000D_
Los tubos  son de acero inoxidable de Ø 40 mm, garantizando la longevidad y la estética del juego al cabo de los años._x000D_
Las piezas de unión  están moldeadas en poliamida cargada, no tóxicas, no inflamables, resistentes a los choques y a los rayos ultravioletas, garantizando la robustez del juego y la resistencia frente al vandalismo._x000D_
Las ranitas de escalada  son de poliamida inyectada, que concilia rigidez y solidez._x000D_
La tornillería en acero inoxidable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</si>
  <si>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circuito destrezas mediano mas de 6 años Cap: 17 niños _x000D_
_x000D_
CARACTERISTICAS:_x000D_
Capacidad: 17 niños_x000D_
Edad sugerida: 3 a 14 años                                                                   _x000D_
Altura Crítica de Caída: 2.4m_x000D_
Área de Seguridad: 66.5 m2_x000D_
Medidas por modulo (Largo, Ancho, Alto): 7.97 x 4.8 x 3.3 m _x000D_
Funciones lúdicas: Trepar, deslizarse, escalar, juntarse, colgarse, girar, atravesar_x000D_
_x000D_
Componentes: Torre, arco grande, mastil para trepar, red inclinada, tobogan rapido, rueda de giro._x000D_
_x000D_
MATERIALES:_x000D_
_x000D_
Los postes son de acero galvanizado lacado, de 125 mm de diámetro. El acabado con apariencia de granito en dos tonos de gris, presenta ligeros relieves y confiere una mejor resistencia a las ralladuras. Los cabezales son de poliamida inyectada._x000D_
_x000D_
Los tableros se  elaboran  a  partir  de  un  material  compacto  (HPL)  de  12,5  mm  de espesor con estructura antideslizante._x000D_
Están  reforzados  mediante  soportes  de  acero  galvanizado  lacado,  situados  en  la  parte inferior de las plataformas._x000D_
Los  tubos de  acero  inoxidable  garantizan  la  longevidad  y  la  estética  del  juego  a_x000D_
lo largo de los años._x000D_
Las  piezas  de  unión están   moldeadas   en   poliamida   cargada,   no   tóxicas,   no inflamables,  resistentes  a  los  choques  y  a  los  rayos  ultravioletas,  garantizando  la  robustez del juego y la resistencia frente al vandalismo_x000D_
Las   cuerdas se elaboran con cable de acero galvanizado recubierto    de poliéster._x000D_
Las esferas en poliamida inyectada garantizan la unión y el mantenimiento de las cuerdas._x000D_
Las  ranitas  de  escalada son   de   poliamida   inyectada,   que   concilia   rigidez y solidez._x000D_
Los  manguitos, realizados  en  poliamida  inyectada,  permiten  fijar  las  plataformas y demás elementos lúdicos a los postes._x000D_
La tornillería de acero inoxidable está protegida por cápsulas anti-vandalismo de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</si>
  <si>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circuito destrezas multifunción mas de 6 años Cap: 31 niños_x000D_
_x000D_
CARACTERISTICAS:_x000D_
Capacidad: 31 niños_x000D_
Edad sugerida: Mas de 6 años                                                                   _x000D_
Altura Crítica de Caída: 3.0 m_x000D_
Área de Seguridad: 105 m2_x000D_
Medidas por modulo (Largo, Ancho, Alto): 10.8 x 6.84 x 3.4 m _x000D_
Funciones lúdicas: Trepar, deslizarse, escalar, juntarse, colgarse, girar, atravesar, equilibrio_x000D_
_x000D_
Componentes: Torre, arco grande, mastil para trepar, red, tobogan rapido, rueda de giro, plataforma, pasamanos._x000D_
_x000D_
MATERIALES:_x000D_
_x000D_
Los postes son de acero galvanizado lacado, de 125 mm de diámetro. El acabado con apariencia de granito en dos tonos de gris, presenta ligeros relieves y confiere una mejor resistencia a las ralladuras. Los cabezales son de poliamida inyectada._x000D_
_x000D_
Los tableros se  elaboran  a  partir  de  un  material  compacto  (HPL)  de  12,5  mm  de espesor con estructura antideslizante._x000D_
Están  reforzados  mediante  soportes  de  acero  galvanizado  lacado,  situados  en  la  parte inferior de las plataformas._x000D_
Los  tubos de  acero  inoxidable  garantizan  la  longevidad  y  la  estética  del  juego  a_x000D_
lo largo de los años._x000D_
Las  piezas  de  unión están   moldeadas   en   poliamida   cargada,   no   tóxicas,   no inflamables,  resistentes  a  los  choques  y  a  los  rayos  ultravioletas,  garantizando  la  robustez del juego y la resistencia frente al vandalismo_x000D_
Las   cuerdas se elaboran con cable de acero galvanizado recubierto    de poliéster._x000D_
Las esferas en poliamida inyectada garantizan la unión y el mantenimiento de las cuerdas._x000D_
Las  ranitas  de  escalada son   de   poliamida   inyectada,   que   concilia   rigidez y solidez._x000D_
Los  manguitos, realizados  en  poliamida  inyectada,  permiten  fijar  las  plataformas y demás elementos lúdicos a los postes._x000D_
La tornillería de acero inoxidable está protegida por cápsulas anti-vandalismo de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</si>
  <si>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Juegocuerdaspiramidal 5-12 añosCap:43niñosH=3,90 m _x000D_
_x000D_
CARACTERISTICAS_x000D_
_x000D_
Capacidad: 43 niños_x000D_
Edad sugerida: 5 a 12 años                                                                   _x000D_
Altura Crítica de Caída: 1.83 m_x000D_
Área de Seguridad: Diámetro 140.30m2_x000D_
Medidas por modulo (Largo, Ancho, Alto): 8.20m x 8.20m x 3.90 m_x000D_
Funciones lúdicas: Trepar, imaginar, encontrarse, escalar._x000D_
_x000D_
MATERIALES_x000D_
_x000D_
Materiales: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</si>
  <si>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 doble piramidal 6-12 años Cap: 60 niños_x000D_
_x000D_
CARACTERISTICAS_x000D_
_x000D_
Capacidad: 60 niños_x000D_
Edad sugerida: 6 a 12 años                                                                   _x000D_
Altura Crítica de Caída: 1.83  m_x000D_
Área de Seguridad: Diámetro 16.30 m x 11.00 m_x000D_
Medidas por modulo (Largo, Ancho, Alto): 13.3 m x 8.0 m x 3.90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</si>
  <si>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 piramidal 5-12 años Cap: 62 niños H=5,7 m_x000D_
_x000D_
CARACTERISTICAS_x000D_
_x000D_
Capacidad: 62 niños_x000D_
Edad sugerida: 6 a 12 años                                                                   _x000D_
Altura Crítica de Caída: 1.92  m_x000D_
Área de Seguridad: Diámetro 12.9 m x 12.9 m_x000D_
Medidas por modulo (Largo, Ancho, Alto):  9.90 m x 9.90 m x 5.70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</si>
  <si>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red araña 6-12 años Cap: 11 niños_x000D_
_x000D_
CARACTERISTICAS_x000D_
_x000D_
Capacidad: 11 niños_x000D_
Edad sugerida: 6 a 12 años                                                                   _x000D_
Altura Crítica de Caída: 1.50   m_x000D_
Área de Seguridad: Diámetro1.50 m_x000D_
Medidas por modulo (Largo, Ancho, Alto):  Diametro 7.50 m x 1.55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</si>
  <si>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 piramidal 2-6 años Cap: 22 niños H=3 m_x000D_
_x000D_
CARACTERISTICAS_x000D_
_x000D_
Capacidad: 22 niños_x000D_
Edad sugerida: 2 a 6 años                                                                   _x000D_
Altura Crítica de Caída: 1.50   m_x000D_
Área de Seguridad: Diámetro 9.36 m_x000D_
Medidas por modulo (Largo, Ancho, Alto): 6.36 m x 6.36 m x 3.00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</si>
  <si>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 piramidal 5-12 años Cap: 36 niños H=3,90 m_x000D_
_x000D_
CARACTERISTICAS_x000D_
_x000D_
Capacidad: 36 niños_x000D_
Edad sugerida: 5 a 12 años                                                                   _x000D_
Altura Crítica de Caída: 1.83   m_x000D_
Área de Seguridad: Diámetro 8.66 m_x000D_
Medidas por modulo (Largo, Ancho, Alto): 5.66 m x 5.66 m x 3.90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</si>
  <si>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 piramidal rodadero 6-12 años Cap: 42 niños H=3.90 m_x000D_
_x000D_
CARACTERISTICAS_x000D_
_x000D_
Capacidad: 42 niños_x000D_
Edad sugerida: 6 a 12 años                                                                   _x000D_
Altura Crítica de Caída: 1.83   m_x000D_
Área de Seguridad: Diámetro 12.22 m X 8.66 m_x000D_
Medidas por modulo (Largo, Ancho, Alto): 9.22 m x 5.66 m x 3.90 m_x000D_
Funciones lúdicas: Trepar, imaginar, encontrarse, escalar._x000D_
_x000D_
MATERIALES_x000D_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</si>
  <si>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IGUAL A CIO 1122</t>
  </si>
  <si>
    <t>rendiemiento por metro lineal 17 un</t>
  </si>
  <si>
    <t>peso 11.11 kg</t>
  </si>
  <si>
    <t>Juego de cuerdas estrella 2 a 6 años Cap: 21 niños_x000D_
_x000D_
CARACTERISTICAS_x000D_
_x000D_
Capacidad: 21 niños_x000D_
Edad sugerida: 2 a 6 años                                                                   _x000D_
Altura Crítica de Caída: 1.83   m_x000D_
Área de Seguridad: Diámetro: 7.11 m_x000D_
Medidas por modulo (Largo, Ancho, Alto): Diametro 4.13 m x 2.50 m_x000D_
Funciones lúdicas: Trepar, imaginar, encontrarse, escalar._x000D_
_x000D_
MATERIALES_x000D_
_x000D_
POSTES DE SOPORTE: Esta será una tubería de acero sumergida con fosfato de 4 1/2 "(114 mm) terminada con galvanización por inmersión en caliente. _x000D_
REDES DE ESCALADA: Estos serán cables de poliamida (nylon) de 20 mm de diámetro con protección UV y solución ignífuga. Cada cuerda consta de 6 hilos, cada uno de los cuales contiene 24 hilos de refuerzo de acero galvanizado dentro de un manguito de poliamida, envuelto alrededor de un núcleo de poliamida sólido para un total de 144 hilos de refuerzo de acero; Cada extremo del cable tiene un lazo de unión unido al cable con un manguito de aluminio acabado y forrado con una barra de desgaste de acero galvanizado. La cuerda debe alcanzar una clasificación de resistencia al color Clase 7-8._x000D_
NUDOS DE BOLA: Esta será una bola de aluminio comprimida de una sola pieza, comprimida en su lugar con una fuerza de 150,000 libras (667 kN) para evitar que la conexión se mueva y ocasione un desgaste prematuro del cable. _x000D_
FUNDACIÓN:_x000D_
Esta será una tubería cuadrada de acero galvanizado de 4 "(100 mm), de 1/8" (3 mm) de espesor._x000D_
MONTAJE EN SUPERFICIE: Este producto se montará en superficie utilizando pernos de expansión de 6 "(150 mm) de largo._x000D_
SUJETADORES BÁSICOS: todos los sujetadores para accesorios son de acero inoxidable._x000D_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</si>
  <si>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Fondo de junta para aplicar masillas en frio.</t>
  </si>
  <si>
    <t>240595</t>
  </si>
  <si>
    <t>240295</t>
  </si>
  <si>
    <t>SikaRod_x000D__x000D_
Fondo de Junta_x000D_
_x000D_
DESCRIPCIÓN_x000D_
Es un rollo de espuma continuo, compuesto de una piel exterior no absorbente y una red interior de celda abierta y de celda cerrada._x000D__x000D_
_x000D_
USOS_x000D_
SikaRod dada sus características es ideal para aplicaciones en múltiples tipos de juntas ya sea de expansión o contracción, como base de apoyo antes de la aplicación de masillas sellantes aplicadas en frío y permitiendo respetar el factor forma especifi cado de las masillas y sellos en las juntas de: Ventanería, puertas, fachadas, sistema de páneles pisos, pavimentos etc._x000D__x000D_
_x000D_
VENTAJAS_x000D_
SikaRod dada sus características es ideal para aplicaciones en múltiples tipos de juntas ya sea de expansión o contracción, como base de apoyo antes de la aplicación de masillas sellantes aplicadas en frío y permitiendo respetar el factor forma especifi cado de las masillas y sellos en las juntas de: _x000D_
Ventanería, puertas, fachadas, sistema de páneles pisos, pavimentos etc._x000D__x000D_
_x000D_
Selección del tamaño de SikaRod:_x000D_
Ancho de Junta (mm)     Diámetro       SikaRod_x000D_
 5 - 8                                  3/8”           (10 mm)_x000D_
 11 - 12                              5/8”           (16 mm)_x000D_
 13 - 16                              7/8”           (22 mm)_x000D_
 28 - 32                           1 1/4”           (32 mm)_x000D__x000D_
_x000D_
PRESENTACION_x000D_
16/5/8                      472ml          3.0kg   y otros</t>
  </si>
  <si>
    <t>240195</t>
  </si>
  <si>
    <t>Es un rollo de espuma continuo, compuesto de una piel exterior no absorbente y una red interior de celda abierta y de celda cerrada._x000D_
_x000D_
SikaRod dada sus características es ideal para aplicaciones en múltiples tipos de juntas ya sea de expansión o contracción, como base de apoyo antes de la aplicación de masillas sellantes aplicadas en frío y permitiendo respetar el factor forma especificado de las masillas y sellos en las juntas de: _x000D_
_x000D_
Ventanería,_x000D_
puertas, _x000D_
fachadas, _x000D_
sistema de páneles pisos, _x000D_
pavimentos etc.</t>
  </si>
  <si>
    <t>240095</t>
  </si>
  <si>
    <t>240495</t>
  </si>
  <si>
    <t>En obra nueva sobre Estuco Profesional Pintuco: de 8 a 10 m2/galón a dos manos._x000D_
_x000D_
En repinte sobre color diferente: 15 a 20 m2/ galón a dos manos_x000D_
_x000D_
En repinte sobre color igual o similar: de 20 a 25 m2/galón a dos manos.</t>
  </si>
  <si>
    <t>Juego multifuncional primera infancia  1-8 Años Cap: 12 niños_x000D_
_x000D_
CARACTERISTICAS_x000D_
_x000D_
Capacidad: 12 niños_x000D_
Edad sugerida: 1 A 8 AÑOS                                                     _x000D_
Altura Crítica de Caída: 0.59 m_x000D_
Área de Seguridad: 6.35 m x 5.20 m_x000D_
Medidas por modulo (Largo, Ancho, Alto):  3.35 m x 1.75 m x 2.15 m_x000D_
Funciones lúdicas: Deslizarse, Trepar, atravesar, reunirse._x000D_
_x000D_
MATERIALES_x000D_
_x000D_
POSTES_x000D_
Metal: Utilización de diferentes compuestos metálicos muy resistentes a la corrosión, al desgaste y al vandalismo. Acero galvanizado en_x000D_
caliente y lacado en polvo._x000D_
_x000D_
PANELES_x000D_
ECOPLAY: HDPE producido con material reciclado. Polietileno de Alta Densidad que se caracteriza por su resistencia a los abrasivos químicos y que no le afecta la corrosión al ser un Polímero. Por su capacidad de elasticidad y ligereza, ofrece una alta resistencia a los impactos_x000D_
haciendo muy difícil su rotura. Su uniformidad de colores en toda su estructura confiere unos acabados continuos y homogéneos._x000D_
La superfície antideslizante ofrece un agarre seguro para los niños y su base sintética evita el cultivo de bacterias, hongos y líquenes._x000D_
SUELOS_x000D_
Fenólicos: Contrachapado de abedul recubierto por dos caras con una película fenólica. Super cie superior con relieve antideslizan- te._x000D_
La superficie se caracteriza por el alto grado de resistencia al desgaste y a los rayos UV, tiene buen diseño visual, es resistente a la humedad y a los productos químicos. Inocuo para el medio ambiente y a las personas. Paneles fabricados por el método de prensado en caliente y_x000D_
consiste en una película fenólica formada por el papel impregnado en resi- nas sintéticas. Piezas metálicas: Acero inoxidable AISI-304,_x000D_
Acero galvanizado en caliente y aluminio._x000D_
Tornillería: Acero calidad 8.8 DIN267, AISI-304 ó AISI-316._x000D_
-Ninguno de los materiales necesita tratamiento especial para su eliminación._x000D_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usuarios._x000D_
comprobar que los suelos de las torres no presenten roturas o desperfectos. Verificar que la red esté tensada y sin desfilamentos. Asegurar el estado óptimo de la red y las cuerdas del puente. Comprobar que los paneles de polietileno no presenten rozaduras o rayadas peligrosas. Asegurar que las barras de seguridad están correctas y en su sitio. Eliminar la posible aparición de astillas_x000D_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Anualmente: asegurar que no haya deformaciones en el polietileno. Analizar y asegurar que los largueros, postes y complementos de madera no presenten defectos estructurales o que no hayan ladeado ni deformado. Comprobar que las tuercas de los tornillos del puente estén al máximo apriete. Verificar las soldaduras de todas las barras de seguridad o descenso. Comprobar todas las cimentaciones._x000D_
_x000D_
- No usar el producto antes de finalizar la instalación._x000D_
- No usar el producto antes de finalizar el mantenimiento._x000D_
-Consultar instrucciones de mantenimiento._x000D_
_x000D_
En caso de requerir reemplazo de piezas no cubiertas por la garantía se informara oportunamente a la entidad (Con el fin de evaluar la adquisición, según se estime conveniente)._x000D_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</si>
  <si>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ENCHAPE 305X305X20   Pulida</t>
  </si>
  <si>
    <t>Reductor de agua de alto rango - superplastificante.</t>
  </si>
  <si>
    <t>Reductor de agua de alto rango - superplastificant</t>
  </si>
  <si>
    <t>100040</t>
  </si>
  <si>
    <t>Dosificación:_x000D_
Sika-Aer D se dosifica del 0,1 al 0,6% del peso del cemento de la mezcla.  SikaAER® D es un aditivo líquido, que incorpora una cantidad.  USOS: SikaAER® D se emplea en los diferentes tipos de concretos:  ▪Disminuir su permeabilidad y por ende aumentar su durabilidad. Aumentar su durabilidad y la resistencia a ambientes agresivos (agua de mar, aguas o suelos sulfatados, etc.).</t>
  </si>
  <si>
    <t>3052007350</t>
  </si>
  <si>
    <t>6.25 x M2</t>
  </si>
  <si>
    <t>Dilución al 58%</t>
  </si>
  <si>
    <t>El módulo tipo M-3 será diseñado y construido bajo altos estándares de calidad, teniendo en cuenta las normas vigentes en cuanto a la seguridad en los usuarios y el control de calidad de los materiales de manufactura._x000D_
• Estructura principal (parales)._x000D_
• Plataformas estructurales._x000D_
• Pasamanos recto._x000D_
Pasamanos angulado._x000D_
• Escalador de árbol._x000D_
• Escalador de arco._x000D_
• Rodadero en acero inoxidable._x000D_
• Barras de flexión._x000D_
• Barras y barandas de seguridad._x000D_
• Tornillos de fijación._x000D_
1.1.2.1 Fijación o anclaje de los juegos_x000D_
Todos los elementos del módulo deben ir firmemente anclados; todos los postes principales de la estructura deben contar con un anclaje del tipo A; todos los elementos secundarios como escaladores, rodaderos, etc. deben contar con un anclaje tipo B y el anclaje tipo C, se usa principalmente en columpios._x000D_
1.1.2.2. Generalidades sobre la fijación_x000D_
Los requisitos de seguridad y estabilidad, además del riesgo de robo, exigen fijar los equipos debidamente. La principal causa de accidentes graves por vuelco de equipos ha sido el anclaje deficiente. El fabricante se debe ceñir estrictamente a los lineamientos dados para el anclaje, la Interventoría debe constatar dichos anclajes previa instalación._x000D_
1.1.3 Materiales_x000D_
• Tubo redondo estructural galvanizado._x000D_
• Acero inoxidable AISI 304._x000D_
• Malla expandida tipo IMT – 30 CAL 12 o similar._x000D_
• Soldadura tipo MIG ER70S-6 0,9 mm._x000D_
• Tornillos de fijación._x000D_
• Cloruro de polivinilo._x000D_
• Pintura electrostática._x000D_
• Traba roscas químico._x000D_
1.1.4 Ensayos de laboratorio_x000D_
Se debe contemplar los siguientes ensayos de laboratorio cuando lo requiera el Interventor:_x000D_
• Espesor de las paredes del tubo con pie de rey._x000D_
• El galvanizado en caliente de las piezas debe cumplir la norma ASTM B6 SHG y se solicitara ensayos de apariencia superficial, adherencia y espesor del galvanizado._x000D_
• Espesor de la pintura con prueba de ecómetro._x000D_
• Adherencia de la pintura por ensayo de corte enrejado_x000D_
• Ensayo de soldadura no destructiva por ultrasonido con un detector de fallas portátiles y un palpador angular._x000D_
• Dimensiones del Módulo de acuerdo al plano de Especificaciónes._x000D_
• Espesor del Recubrimiento de la plataforma con prueba de ecómetro._x000D_
1.1.5 Tolerancias_x000D_
• Tolerancia en verticalidad Juego: ± 5 mm en longitud de 3000 mm_x000D_
= ± 0.1º._x000D_
• Tolerancia en horizontalidad Juego: ± 5 mm en longitud de 920 mm_x000D_
= ± 0.3º._x000D_
• Tolerancia en longitud de tubería: ± 12 mm._x000D_
• Tolerancia en espesor de tubería: ± 10 %._x000D_
• Tolerancia en diámetro de tubería: = ± 0.75 %._x000D_
• Tolerancia espesor de pintura: ± 10%_x000D_
• Tolerancia espesor de galvanizado: ± 10%.</t>
  </si>
  <si>
    <t>ZONALES Y METROPOLITANOS</t>
  </si>
  <si>
    <t>Módulo de diversión compuesto por diferentes eventos que ayudan al mejoramiento del desarrollo motriz en los niños. Este juego infantil se compone de los elementos que se describen a continuación:_x000D_
_x000D_
• Estructura principal (Columnas)._x000D_
• Plataformas estructurales._x000D_
• Escalador de árbol._x000D_
• Escalador de arco._x000D_
• Rodadero en acero Inoxidable._x000D_
• Barras de flexión._x000D_
• Barras y barandas de seguridad._x000D_
• Tornillos de fijación_x000D_
_x000D_
.• Lineamientos generales y particulares._x000D_
_x000D_
Ver: http://www.idrd.gov.co/especificaciones/index.php?option=com_content&amp;view=article&amp;id=2326&amp;Itemid=1878_x000D_
_x000D_
1.2.4 Ensayos de laboratorio_x000D_
Se debe contemplar los siguientes ensayos de laboratorio cuando lo requiera el Interventor:_x000D_
• Espesor de las paredes del tubo con pie de rey._x000D_
• El galvanizado en caliente de las piezas debe cumplir la norma ASTM B6 SHG y se solicitara ensayos de apariencia superficial, adherencia y espesor del galvanizado._x000D_
• Espesor de la pintura con prueba de ecómetro._x000D_
• Adherencia de la pintura por ensayo de corte enrejado_x000D_
• Ensayo de soldadura no destructiva por ultrasonido con un detector de fallas portátiles y un palpador angular._x000D_
• Dimensiones del módulo de acuerdo al plano de Especificaciónes._x000D_
• Espesor del recubrimiento de la plataforma con prueba de ecómetro._x000D_
1.2.5 Tolerancias_x000D_
• Tolerancia en verticalidad Juego: ± 5 mm en longitud de 3000 mm = ± 0.1º._x000D_
• Tolerancia en horizontalidad Juego: ± 5 mm en longitud de 920 mm = ± 0.3º ._x000D_
• Tolerancia en longitud de tubería : ± 12 mm._x000D_
• Tolerancia en espesor de tubería: ± 10 %._x000D_
• Tolerancia en diámetro de tubería: = ± 0.75 %._x000D_
• Tolerancia espesor de pintura: ± 10%._x000D_
• Tolerancia espesor de galvanizado: ± 10%.</t>
  </si>
  <si>
    <t>Fabricada en tubo redondo estructural galvanizado de 2” cal 2.5 mm y_x000D_
capa de zinc mínima de 80 micras (µm), con parales espaciados cada_x000D_
1950 mm entre centros._x000D_
Cada paral debe tener una base metálica en platina H.R. de 200 x 200_x000D_
cal 3/8”, y cuatro (4) pie de amigos triangulares en platina metálica H.R._x000D_
de 3/8” de 70 x 120 mm de altura. La platina base debe tener 4 perforaciones_x000D_
circulares de 3/8” para sujetarse por medio de chazos expansivos_x000D_
metálicos de 3/8” x 3+ Tornillos y accesorios de fijación.</t>
  </si>
  <si>
    <t>BICIM100</t>
  </si>
  <si>
    <t>CANECA M - 121_x000D_
_x000D_
ESTRUCTURA Y MATERIALES_x000D_
•Tubo redondo de 50,8 mm cal 16 en acero Inoxidable Austenitico tipo 304_x000D_
•Contenedor en lamina de acero Inoxidable Austenitico tipo 304 cal 18 con perforaciones según diseño. Con doblecesy grafados en el borde superior._x000D_
•Bases en lamina Cal 4,5 mm_x000D_
•Mecanismos de giro y ajuste ANTIVANDALICOS. Elaborados en barra redonda de 25 mm de acero Inoxidable. Austenitico tipo 304._x000D_
•Acabado superficial satinado de excelente presentación_x000D_
_x000D_
MEDIDAS_x000D_
•Altura 1162 mm._x000D_
•Ancho 522 mm._x000D_
•Diámetro del contenedor 400 mm._x000D_
•Altura del contenedor 622 mm._x000D_
_x000D_
MANTENIMIENTO_x000D_
En caso de rayones o pintura el acero puede ser pulido. Si presenta abolladuras o maltrato cada pieza puede ser remplazada</t>
  </si>
  <si>
    <t>POSTE GALVANIZADO H=6.00M ; Ø=4" E=4MM CON BRAZO  DE Ø11/2" L=1.20M.</t>
  </si>
  <si>
    <t>PAM91</t>
  </si>
  <si>
    <t>MARCO Y TAPA CAJA INSPECCION CS275 = Incluye marco, contramarco, refuerzos en acero 1/2", concreto 4000 PSI.</t>
  </si>
  <si>
    <t>SEPAROL_x000D_
_x000D_
DESCRIPCION_x000D_
Separol es un aceite emulsionable, color ámbar, que impide la adherencia de concretos y morteros a las formaletas. No mancha el concreto._x000D_
_x000D_
USOS_x000D_
Para evitar la adherencia de concretos y morteros a formaletas de metal o_x000D_
de madera._x000D_
• Fácil de usar._x000D_
• Alto rendimiento del producto_x000D_
• Permite obtener un perfecto acabado de la superficie de concreto reduciendo las burbujas frecuentes sobre la superficie._x000D_
• Ideal para concretos arquitectónicos ya que no mancha el concreto._x000D_
• Facilita la tarea de acabados._x000D_
• Aumenta la vida útil de la formaleta._x000D_
_x000D_
Consumo: _x000D_
Sobre metal: aprox. 20 a 30 g/m2 de Separol puro._x000D_
Sobre madera: aprox. 60 gr de dilución/m2_x000D_
_x000D_
Preparación del producto:_x000D_
Sobre formaletas metálicas usarlo puro (no diluirlo). Sobre formaletas de madera_x000D_
se puede diluir una (1) parte de Separol hasta con cinco (5) partes de_x000D_
agua, según la porosidad de la madera._x000D_
_x000D_
DESMOLDATOC_x000D_
_x000D_
RENDIMIENTO_x000D_
- En superficies de madera, aproximadamente 90 g/m2 (35 m2/gal)._x000D_
- En superficies metálicas, aproximadamente 50 g/m2 (64 m2/gal).</t>
  </si>
  <si>
    <t>35020</t>
  </si>
  <si>
    <t>Cali=Grava/triturado</t>
  </si>
  <si>
    <t>36219190</t>
  </si>
  <si>
    <t>Juego torre trepar deslizarse manipular 3-14 años Cap:12 niños_x000D_
_x000D_
CARACTERISTICAS_x000D_
_x000D_
Capacidad: 12 niños_x000D_
Edad sugerida: 3-14 AÑOS                                                     _x000D_
Altura Crítica de Caída: 1.80 m_x000D_
Área de Seguridad: 9.0 m x 6.0 m_x000D_
Medidas por modulo (Largo, Ancho, Alto):  5.0 m x 3.1 m x 3.4 m_x000D_
Funciones lúdicas: Deslizarse, Trepar, atravesar, reunirse._x000D_
_x000D_
MATERIALES_x000D_
_x000D_
POSTES_x000D_
Metal: Utilización de diferentes compuestos metálicos muy resistentes a la corrosión, al desgaste y al vandalismo. Acero galvanizado en caliente y pintado RAL9006_x000D_
PANELES_x000D_
HPL: Compacto laminado de alta presión para uso exterior: 12mm de espesor. Ilustraciones directamente impresas en el material. Protección frente a los rayos UV. Resistente al fuego. Fácil mantenimiento._x000D_
_x000D_
SUELOS_x000D_
Fenólicos: Contrachapado de abedul recubierto por dos caras con una película fenólica. Super cie superior con relieve antideslizan- te._x000D_
La super cie se caracteriza por el alto grado de resistencia al desgaste y a los rayos UV, tiene buen diseño visual, es resistente a la humedad y a los productos químicos. Inocuo para el medio ambiente y a las personas. Paneles fabricados por el método de prensado en caliente y consiste en una película fenólica formada por el papel impregnado en resi- nas sintéticas._x000D_
Piezas metálicas: Acero inoxidable AISI-304, acero galvanizado en caliente y aluminio._x000D_
Tornillería: Acero calidad 8.8 DIN267, AISI-304 ó AISI-316._x000D_
Presas: Bulder resina de poliéster_x000D_
-Ninguno de los materiales necesita tratamiento especial para su eliminación._x000D_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usuarios._x000D_
comprobar que los suelos de las torres no presenten roturas o desperfectos. Verificar que la red esté tensada y sin desfilamentos. Asegurar el estado óptimo de la red y las cuerdas del puente. Comprobar que los paneles de polietileno no presentenrozaduras o rayadas peligrosas. Asegurar que las barras de seguridad están correctas y en su sitio.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_x000D_
Anualmente: _x000D_
asegurar que no haya deformaciones en el polietileno. Analizar y asegurar que los largueros, postes y complementos de madera no presenten defectos estructurales o que no hayan ladeado ni deformado. Comprobar que las tuercas de los tornillos del puente estén al máximo apriete. Verificar las soldaduras de todas las barras de seguridad o descenso. Comprobar todas las cimentaciones._x000D_
_x000D_
- No usar el producto antes de finalizar la instalación._x000D_
- No usar el producto antes de finalizar el mantenimiento._x000D_
-Consultar instrucciones de mantenimiento._x000D_
_x000D_
En caso de requerir reemplazo de piezas no cubiertas por la garantía se informara oportunamente a la entidad (Con el fin de evaluar la adquisición, según se estime conveniente)._x000D_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</si>
  <si>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balancin doble resorte 2-6 años Cap: 2 niños_x000D_
_x000D_
CARACTERISTICAS_x000D_
_x000D_
Capacidad: 4 niños_x000D_
Edad sugerida: 2 a 6 años                                                     _x000D_
Altura Crítica de Caída: 0.73 m_x000D_
Área de Seguridad: 4.23 m x 3.49 m_x000D_
Medidas por modulo (Largo, Ancho, Alto):  1.64 X 1.48 X 1.00 MTS_x000D_
Funciones lúdicas: Balancearse, reunirse._x000D_
_x000D_
MATERIALES_x000D_
_x000D_
POSTES_x000D_
Madera:  Utilización de madera laminada de pino escandinavo para evitar grietas y asegurar la resistencia estructural de los puntales. La  madera está tratada en autoclave (clase de riesgo IV). _x000D_
PANELES_x000D_
HDPE: Polietileno de Alta Densidad que se caracteriza por su resistencia a los abrasivos químicos y que no le afecta la corrosión al ser un Polímero. Por su capacidad de elasticidad y ligereza, ofrece una alta resistencia a los impactos haciendo muy difícil su rotura. Su uniformi-dad de colores en toda su estructura confiere unos acabados continuos y homogéneos. La superfície antideslizante ofrece un agarre seguro para los niños y su base sintética evita el cultivo de bacterias, hongos y líquenes._x000D_
Madera:  Contrachapado de abedul recubierto por dos caras con una película fenólica. Superficie superior con relieve antideslizante. La superficie se caracteriza por el alto grado de resistencia al desgaste y a los rayos UV, tiene buen diseño visual, es resistente a la humedad y a los productos químicos. Inocuo para el medio ambiente y a las personas. Paneles fabricados por el método de prensado en caliente y consiste en una película fenólica formada por el papel impregnado en resinas sintéticas._x000D_
Piezas de plástico:_x000D_
HDPE inyectado, PP inyectado, PEAD y PEBD inyectado._x000D_
Piezas metálicas: Acero galvanizado en caliente y acero inoxidable._x000D_
Tornillería:  Acero calidad 8.8 DIN267, AISI-304 ó AISI-316._x000D_
-Ninguno de los materiales necesita tratamiento especial para su eliminación_x000D_
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En caso de requerir reemplazo de piezas no cubiertas por la garantía se informara oportunamente a la entidad (Con el fin de evaluar la adquisición, según se estime conveniente)._x000D_
_x000D_
PLAN DE MANTENIMIENTO_x000D_
Trimestralmente: _x000D_
comprobar de forma visual el estado general del juego, asegurando que no haya roturas o desperfectos peligrosos para los usuarios._x000D_
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_x000D_
Anualmente:  asegurar que no haya deformaciones en el polietileno. Analizar y asegurar que los largueros, postes y complementos de madera  no  presenten  defectos  estructurales  o  que  no  hayan  ladeado  ni  deformado.  Comprobar  que  las  tuercas  de  los  tornillos  estén  al  máximo apriete. Verificar las soldaduras. Comprobar todas las cimentaciones._x000D_
_x000D_
- No usar el producto antes de finalizar la instalación._x000D_
- No usar el producto antes de finalizar el mantenimiento._x000D_
-Consultar instrucciones de mantenimiento._x000D_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</si>
  <si>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MARCO EN ÁNGULO + MALLA ESLABONADA._x000D_
EL EL MANUAL DE ESPECIFICACIONES TÉCNICAS DE DISEÑO Y CONSTRUCCION DE PARQUES FIGURA COMO BARANDA M-80A EN EL NUMERAL 4.3.1_x000D_
_x000D_
ESPECIFICACIONES:_x000D_
Suministro e Instalación de elemento metálico, elaborado en tubería redonda estructural galvanizada en caliente, con diámetro nominal de 3” cal 2.5 mm y en cal 3 mm, para los remates curvados llamados corbatines. Los parales estarán distanciados cada 1000 mm entre centros y serán fabricados en tuberia redonda estructural galvanizada en caliente de 2” nominal, cal 2.5 mm._x000D_
_x000D_
El remate y apoyo superior de los parales, se debe unir con soldadura tipo MIG en filete, con un ancho de garganta de ¼” y deposito en contorno convexo, de  acuerdo al siguiente detalle:_x000D_
En los remates de la baranda, se emplearán tubos redondos galvanizados de 3” nominal, cal 3 mm con desarrollo total de 1000 mm, a los cuales se le realizará dobleces en forma de corbatín._x000D_
_x000D_
Marco en Angulo de 1 ½" x 1/8" y Malla Eslabonada en hueco de 2" con alambre calibre 10 Tensionada con platina de 3/4" x 1/8" con acabado en pintura electrostática. Incluye dados en concreto de 3000 PSI con dimensiones de 0.20 m X 0.20 m X 0.40 m de profundidad._x000D_
_x000D_
_x000D_
Acabado superficial_x000D_
El procedimiento de acabado final en el elemento debe cumplir los siguientes requisitos descritos a continuación:_x000D_
• Limpieza mecánica de la superficie_x000D_
Se realiza con gratas circulares, cepillos con cerdas metálicas o cinceles, para quitar residuos e incrustaciones metálicas, como esquirlas de soldadura._x000D_
Adicional, el metal recién galvanizado, generalmente presenta gran tersura o falta de rugosidad que puede impedir la adherencia con el recubrimiento protector, por lo que se debe efectuar una limpieza SSPC-SP-7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 capas de zinc adquieran rugosidad._x000D_
• Decapado químico_x000D_
Es necesario cumplir los siguientes pasos para optimizar el acabado final de la pieza a recubrir:_x000D_
Sumergir el material de acero, en un baño de hidróxido sódico acuoso, a temperatura ambiente, para ablandar impurezas en el material._x000D_
Enjuagar con agua a presión el material, para retirar las impurezas._x000D_
Desengrasar el material con disolventes y detergentes._x000D_
Enjuagar con agua a presión el material, para arrastrar partículas de óxidos disueltos._x000D_
Sumergir el material de acero limpio y desengrasado, en un baño de acido sulfúrico inhibido durante un periodo de 2 a 8 horas y a temperatura ambiente, para evitar un sobre decapado._x000D_
Enjuagar con agua a presión y adicionar una solución neutralizante, como amoniaco diluido, para conseguir un pasivado en el elemento._x000D_
Secar el material a temperatura ambiente._x000D_
• Fosfatizado_x000D_
El siguiente proceso es realizar un recubrimiento por conversión, donde el elemento es sometido a un baño de ácido de fosfato de zinc o de hierro (Fosfatizado), en la que se que cambia la naturaleza física y química del material, transformándola en una superficie inerte y uniforme, neutralizando y sellando de esta manera la pieza a tratar._x000D_
Es necesario realizar este proceso con el fin de mejorar la adherencia, minimizar la oxidación y mejorar la resistencia a la corrosión general de la pieza final._x000D_
• Aplicación de pintura electrostática y curado_x000D_
Se aplicara Esmalte alquídico, tipo I para exteriores, garantizando un espesor final de capa de 3 mils, correspondiente a 75 micras (µm) aproximadamente. El color de la baranda dependerá de su ubicación de la siguiente manera: situada en zona dura, deberá ser pintada en color gris Rall 7010, liso brillante y en zona blanda o verde, deberá ser en color verde Rall 6028, liso brillante.</t>
  </si>
  <si>
    <t>instalacion 20000</t>
  </si>
  <si>
    <t>incluye instalacion  20000</t>
  </si>
  <si>
    <t>Cerram-Fortinet **</t>
  </si>
  <si>
    <t>A-130</t>
  </si>
  <si>
    <t>Está compuesto por un travesaño inclinado, elaborado en tubo estructural_x000D_
redondo de 4” cal 2.5 mm, galvanizado en caliente, con capa mínima de_x000D_
zinc de 80 micras (µm) y dos (2) parales verticales, fabricados en tubo_x000D_
redondo estructural de 2” cal 2.5 mm, galvanizado en caliente con capa_x000D_
mínima de zinc de 80 micras (µm)._x000D_
7.7.3 Materiales_x000D_
• Tubo redondo estructural galvanizado._x000D_
• Pintura electrostática_x000D_
_x000D_
VER http://www.idrd.gov.co/especificaciones/index.php?option=com_content&amp;view=article&amp;id=2410&amp;Itemid=1963</t>
  </si>
  <si>
    <t>Superficie inclinada, empleada para ejercitar el abdomen, de acuerdo a_x000D_
las recomendaciones dadas en el aviso informativo de sesiones._x000D_
7.1.2.1 Superficie de apoyo_x000D_
Marco fabricado en platina metálica laminada en caliente ASTM-A 36 de_x000D_
2 ½” x 3/16”, contiene refuerzos transversales y longitudinales, en platina_x000D_
metálica laminada en caliente ASTM-A 36 de 1” x 1/8”._x000D_
La superficie será en malla IMT 30 cal 12 o similar, y debe garantizar alta_x000D_
resistencia a la flexión, denotado en un proceso de laminación en frio._x000D_
7.1.3 Materiales_x000D_
• Tubo redondo estructural galvanizado._x000D_
• Malla expandida tipo IMT- 30 cal 12, o similar._x000D_
• Tornillos de fijación Bristol, cabeza Buttom de ½” x 1”, anti vandálico._x000D_
• Cloruro de polivinilo._x000D_
• Traba roscas químico._x000D_
_x000D_
VER ESPECIFICACION https://www.idrd.gov.co/especificaciones/index.php?option=com_content&amp;view=article&amp;id=2404&amp;Itemid=1957</t>
  </si>
  <si>
    <t>Fabricados en tubería redonda estructural galvanizada de 3” y 1” cal 2.5_x000D_
mm, según norma NTC-1560 respaldada por el Sistema de Gestión de_x000D_
Calidad. El espesor mínimo de capa de zinc debe ser de 80 micras (µm),_x000D_
_x000D_
_x000D_
Se compone de tres (3) parales en tubo redondo de 3” y dos (2) travesaños_x000D_
en tubo redondo de 1”. Cada travesaño deberá tener es sus extremos,_x000D_
platinas metálicas de 2” x 6 mm cóncavas, con un radio de curvatura equivalente_x000D_
al radio de las columnas principales, el cual es de 44 mm_x000D_
7.9.3 Materiales_x000D_
• Tubo redondo estructural galvanizado en caliente de 3”, 1” cal 2.5_x000D_
mm, con espesor mínimo de capa de zinc de 80 micras (µm)._x000D_
• Tornillos de fijación galvanizados Bristol, cabeza Buttom de ½” x 1”_x000D_
anti vandálico._x000D_
• Pintura electrostática._x000D_
• Traba roscas químico._x000D_
_x000D_
VER https://www.idrd.gov.co/especificaciones/index.php?option=com_content&amp;view=article&amp;id=2412&amp;Itemid=1965</t>
  </si>
  <si>
    <t>SUMINISTRO DE FLEXION DE PECHO INDIVIDUAL_x000D_
RUTA DE LA VIDA Acabado final en pintura electrostática_x000D_
mecanizada resistente a la intemperie.</t>
  </si>
  <si>
    <t>SUMINISTRO DE BANCA DE ESTIRAMIENTO RUTA DE_x000D_
LA VIDA Acabado final en pintura electrostatica_x000D_
mecanizada resistente a la interperie.</t>
  </si>
  <si>
    <t>SUMINISTRO DE SALTO DE BARRA RUTA DE LA VIDA Acabado final en pintura electrostática mecanizada resistente ala intemperie.</t>
  </si>
  <si>
    <t>SUMINISTRO DE ABDOMINALES BAJOS_x000D_
RUTA DE LA VIDA TIPO IDRD cabado final en pintura_x000D_
electrostática mecanizada resistente ala intemperie.</t>
  </si>
  <si>
    <t>abricado en tubo redondo estructural de 4” cal 2.5 mm, galvanizado en caliente con capa de zinc de 80 micras (µm). Contiene dos (2) apoyos en forma de lágrima, elaborados en tubo redondo de 1”, estructural galvanizado en caliente con capa de zinc mínima de 80 micras (µm)._x000D_
_x000D_
El proceso de rolado en los apoyos, debe realizarse en dobladora hidráulica con matrices metálicas en perfecto estado y así minimizar la presencia de abolladuras o arrugamientos en la superficie del material._x000D_
_x000D_
La unión entre los apoyos y el paral principal, se debe realizar mediante soldadura tipo MIG en filete, con depósito en contorno convexo y ancho de filete mínimo de ¼” mm, _x000D_
_x000D_
7.3.3 Materiales_x000D_
_x000D_
• Tubo redondo estructural galvanizado._x000D_
• Pintura electrostática._x000D_
_x000D_
VER: http://www.idrd.gov.co/especificaciones/index.php?option=com_content&amp;view=article&amp;id=2406&amp;Itemid=1959</t>
  </si>
  <si>
    <t>(60x40x6cms)</t>
  </si>
  <si>
    <t>(60x20x6cms)</t>
  </si>
  <si>
    <t>BIOTEX® es un manto temporal de tejido abierto, diseñado para controlar la erosión y otorgar un soporte mecánico que ayuda al establecimiento de la vegetación. Se fabrica con fibras de multifilamentos de poliéster de fotodegradación lenta, de color natural compatible con el medio ambiente. BIOTEX® protege la superficie expuesta y preserva la humedad, facilitando el desarrollo de microorganismos simbióticos que logran una vegetación autosostenida. No tiene efectos adversos sobre el entorno, pues está conformado por materiales inertes.MANTO TEMPORAL._x000D_
_x000D_
ANCHO 2,75 mts_x000D_
LARGO 100 mts</t>
  </si>
  <si>
    <t>LONG.= 80cm, base=20 cms, altura= 35 cms</t>
  </si>
  <si>
    <t>Bordillo Transición A95_x000D_
_x000D_
Pieza aligerada prefabricada en concreto de 28 MPa de resistencia a la compresión a 28 días, con acabado liso. Se instala sobre una capa de mortero de nivelación, con juntas de 1 centímetro de espesor en mortero 1:4, asumiendo la diferencia de geometría entre el Bordillo Prefabricado A80, o la pieza especial de Sardinel A90, y el Sardinel Bajo A85, en rampas. Hay pieza izquierda y pieza derecha.</t>
  </si>
  <si>
    <t>LONG. 40 cm</t>
  </si>
  <si>
    <t>h=0.40, b=0.60, long=0.60</t>
  </si>
  <si>
    <t>A-140</t>
  </si>
  <si>
    <t>A-150</t>
  </si>
  <si>
    <t>h=0.30, b=0.60, long=0.60</t>
  </si>
  <si>
    <t>A-160</t>
  </si>
  <si>
    <t>LONG. 80cm; b=20 cm, h= 35 cm</t>
  </si>
  <si>
    <t>Cali=Balastro rYo</t>
  </si>
  <si>
    <t>Juego red estacion de giros, 5 a 12 años Cap: 37 niños_x000D_
_x000D_
CARACTERISTICAS_x000D_
_x000D_
Capacidad: 37 niños_x000D_
Edad sugerida: 5-12 AÑOS                                            _x000D_
Altura Crítica de Caída: 2.20 m_x000D_
Área de Seguridad: Diametro 7.3 m_x000D_
Medidas  por modulo (Largo, Ancho, Alto):  D3.30 x H3.21_x000D_
Funciones ludicas: Trepar, encontrarse, girar, imaginar.  _x000D_
_x000D_
MATERIALES_x000D_
_x000D_
Poste principal: Esta será una tubería de acero galvanizado de 60. mm de diámetro exterior, acabada con recubrimiento de polvo de poliéster. Las columnas tendrán un grosor de 2.0 mm para mejorar la estabilidad. Uniones de tubería: serán de aleación de aluminio (tenzaloy), de 250 mm de diámetro, biseladas para evitar superficies estables y terminadas con recubrimiento de polvo de poliéster. Las tapas de unión están fijadas con pernos de acero inoxidable. Redes de escalada: Este será un cable de cable de poliamida (nylon) de 20 mm de diámetro con protección UV y solución ignífuga. Cada cuerda consiste en hebras que contienen cada una compuesta por 24 cordones de refuerzo de acero inoxidable dentro de una manga de poliamida, envuelta alrededor del cable con una funda de aluminio acabada y revestida con una barra de desgaste de acero inoxidable. Las cuerdas de borde contendrán un núcleo sólido de cables de acero inoxidable arrollados en lugar del núcleo de poliamida. Nudos de bola: Esta será una bola de aluminio comprimido de una sola pieza, comprimida en su lugar con una fuerza de 150,000 libras (667 KN) para evitar que la conexión se mueva y ocasione un desgaste prematuro del cable. Sujetadores básicos: todos los sujetadores para los accesorios de los componentes son de acero inoxidable. "_x000D_
_x000D_
GARANTIAS_x000D_
_x000D_
El fabricante garantiza que sus productos están libres de defectos en materiales o mano de obra por un período de (1) un año por uso normal e instalación y de acuerdo con nuestras especificaciones publicadas. _x000D_
Otras garantías limitadas cubren los Productos contra defectos causados por deterioro que afecte la integridad estructural del equipo, durante los siguientes períodos a partir de la fecha de instalación: _x000D_
Garantía limitada de por vida en postes de aluminio y acero, con exclusión de defectos cosméticos, y siempre y cuando que se haya realizado un mantenimiento adecuado en las piezas giratorias de acuerdo con las instrucciones del fabricante._x000D_
Garantía limitada de 25 años sobre piezas de aluminio moldeado, con exclusión de defectos cosméticos._x000D_
Garantía limitada de 20 años para rotura de cables, con exclusión de defectos cosméticos._x000D_
Garantía limitada de 15 años para componentes tubulares de aluminio y acero, y conectores de aluminio y acero inoxidable, con exclusión de defectos cosméticos._x000D_
Garantía limitada de 15 años en cubiertas de acero con recubrimiento de PVC, con exclusión de defectos cosméticos._x000D_
Garantía limitada de 15 años en asientos de caucho o esteras de goma para eventos en red, con exclusión de defectos cosméticos._x000D_
Garantía limitada de 15 años para rodamientos de nylon y piezas de unión de anillos, con exclusión de defectos cosméticos._x000D_
Garantía limitada de 5 años en bujes de nylon y parachoques de goma para Rainbow Swings, con exclusión de defectos cosméticos._x000D_
Garantía limitada de 5 años en paneles y toboganes de plástico, con exclusión de defectos cosméticos._x000D_
Garantía limitada de 5 años sobre el desgaste prematuro de cables de nylon, con exclusión de defectos cosméticos. La determinación de lo que constituye un desgaste prematuro será a discreción del fabricante._x000D_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 que, a juicio de fabricante, afecte la condición o el funcionamiento de las estructuras._x000D_
Esta garantía no cubre temas cosméticos (tales como arañazos, abolladuras, deterioro, decoloración y desgaste normal dado por el clima), pintura, desgaste normal por uso, o daños por rajaduras y deformaciones._x000D_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Fabricante._x000D_
_x000D_
MANTENIMIENTO_x000D_
_x000D_
Mantenimiento de Rutina_x000D_
_x000D_
TRIMESTRAL_x000D_
_x000D_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averías._x000D_
_x000D_
El mantenimiento rutinario de equipos y superficies de parques debe consistir en medidas preventivas para mantener su nivel de seguridad, desempeño y cumplimiento con las partes pertinentes de la norma EN 1176. Dichas medidas deberían incluir:_x000D_
_x000D_
a) apriete de cierres y fijaciones;_x000D_
b) re-pintar y re-tratar superficies;_x000D_
c) mantenimiento de cualquier superficie atenuadora de impacto;_x000D_
d) lubricación de rodamientos;_x000D_
e) marcado del equipo para demostrar niveles de superficie de rellenos suelto;_x000D_
f) limpieza;_x000D_
g) eliminación de vidrios rotos y otros desechos o contaminantes;_x000D_
h) restaurar rellenos sueltos al nivel correcto; y_x000D_
i) mantenimiento de espacios libres._x000D_
_x000D_
El costo del mantenimiento no incluye piezas que requieran cambio y que no cubra la garantía_x000D_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</si>
  <si>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avion multifuncion +3 años Cap: 12 niños_x000D_
_x000D_
CARACTERISTICAS:_x000D_
Capacidad: 12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</si>
  <si>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1531713111</t>
  </si>
  <si>
    <t>0150202001</t>
  </si>
  <si>
    <t>8 un / M2</t>
  </si>
  <si>
    <t>(20x40x6cms),(12.5 UN/M2).</t>
  </si>
  <si>
    <t>inc.flete</t>
  </si>
  <si>
    <t>107cm; b=12 cm, h= 13.5 cm</t>
  </si>
  <si>
    <t>LUMINARIA CALIMA II, HORIZONTAL CERRADA SODIO250 W,_x000D_
_x000D_
LUMINARIA ORION SODIO HORIZONTAL + FOTOCELDA + BRAZO + BOMBILLO SODIO 250W (Tubular TPlus 250)  Abril 21/2015.</t>
  </si>
  <si>
    <t>Calima 2 con sistema antirrobo</t>
  </si>
  <si>
    <t>Juego multifuncion escalar deslizar 3-12años Cap:24 niños_x000D_
_x000D_
CARACTERISTICAS:_x000D_
Capacidad: 24 niños_x000D_
Edad sugerida: 3 a 12 años                                                                   _x000D_
Altura Crítica de Caída: 2.41 m_x000D_
Área de Seguridad: 72.45 m2_x000D_
Medidas por modulo (Largo, Ancho, Alto): 7.83 m x 6.65 m x 3.82 m_x000D_
Funciones lúdicas: Deslizarse, explorar, escalar, atravesar, encontrarse, imaginar._x000D_
_x000D_
MATERIALES:_x000D_
_x000D_
MADERA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 Plataformas en Tablero Fenólico Antideslizante de 21mm e inocuo, resistente al desgaste y a la abrasión. Con protección lateral impermeable. 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</si>
  <si>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LUMIN.ROY ALFA CLS-P HORIZ.CERRADA SODIO 70W C/BASE_x000D_
_x000D_
BRAZO P/LUM. 1 DOBLEZ 3/4 X 1.20MTS_x000D_
_x000D_
BOMBILLO OTR. Na 70W TUBULAR_x000D_
_x000D_
FOTOCELDA INAD.P/LUMINARIA AZUL</t>
  </si>
  <si>
    <t>Compuesto por dos (2) travesaños horizontales y dos (2) parales verticales,_x000D_
elaborados en tubería redonda estructural galvanizada de 2” cal 2.5_x000D_
mm, con capa de zinc mínima de 80 micras (µm)._x000D_
7.4.3 Materiales_x000D_
• Tubo redondo estructural galvanizado en caliente de 2” cal 2.5 mm,_x000D_
con espesor mínimo de capa de zinc de 80 micras (µm)._x000D_
Pintura electrostática._x000D_
_x000D_
VER https://www.idrd.gov.co/especificaciones/index.php?option=com_content&amp;view=article&amp;id=2407&amp;Itemid=1960</t>
  </si>
  <si>
    <t>50000 de mas por instalcion</t>
  </si>
  <si>
    <t>INCLUYE TRANSPORTE DENTRO DE LA CIUDAD DE BOGOTA.</t>
  </si>
  <si>
    <t>Juego escalador deslizadero 3 a 12 niños 11 niños_x000D_
_x000D_
CARACTERISTICAS:_x000D_
Capacidad: 11 niños_x000D_
Edad sugerida: 3 a 12 años                                                                   _x000D_
Altura Crítica de Caída: 2.41 m_x000D_
Área de Seguridad: 39.75 m2_x000D_
Medidas por modulo (Largo, Ancho, Alto): 5.32 m x 4.3 m x 3.82 m_x000D_
Funciones lúdicas: Deslizarse, explorar, escalar, atravesar, encontrarse, imaginar._x000D_
COMPOSICIÓN_x000D_
3 Torres 2 Techos 3 Plataformas 2 Paneles lúdicos 1 Panel protector 4 Agarraderos 2 Escalerillas 1 Mostrador 1 Tobogán inoxidable 1 Red de trepa 1 Rampa 1 Puente_x000D_
_x000D_
MATERIALES:_x000D_
_x000D_
MADERA_x000D_
Madera laminada de pino escandinavo, certificada por PEFC y FSC conforme a la Normativa EN351/EN335. Tratada en autoclave mediante TANALITH clase de resistencia GL24 (riesgo_x000D_
IV). En condiciones meteorológicas variables, la madera puede presentar pequeñas grietas que NO reducen su durabilidad. Esta madera no se tuerce ni se distorsiona. La resina y nudos son su parte natural. Plataformas en Tablero Fenólico Antideslizante de 21mm e inocuo, resistente al desgaste y a la abrasión. Con protección lateral impermeable._x000D_
PLÁSTICO_x000D_
Polietileno, polipropileno, poliamida. HDPE de 19mm,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_x000D_
pintado al horno con gran resistencia a la abrasión, la corrosión, los químicos y las manchas, muy resistente a la intemperie._x000D_
_x000D_
TORNILLERÍA_x000D_
Tornillería electro galvanizada y de acero inoxidable calidad 8.8 DIN267, AISI-304._x000D_
CUERDAS_x000D_
Redes de cuerda armada antivandálica: Ø 16mm, 6 hilos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</si>
  <si>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Refuerzo de poliéster para impermeabilizaciones flexibles</t>
  </si>
  <si>
    <t>Refuerzo de poliéster para impermeabilizaciones fl</t>
  </si>
  <si>
    <t>845095</t>
  </si>
  <si>
    <t>128577</t>
  </si>
  <si>
    <t>Juego rotacion mas de 3 años Cap: 15 niños_x000D_
_x000D_
CARACTERISTICAS:_x000D_
Capacidad: 12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</si>
  <si>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circuito  mas de 3 años Cap: 99 niños    _x000D_
OJO COMPLETAR DESCRIPCION_x000D_
_x000D_
CARACTERISTICAS:_x000D_
Capacidad: 12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</si>
  <si>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circuito  mas de 3 años Cap: 35 niños       _x000D_
OJO COMPLETAR DESCRIPCION_x000D_
_x000D_
CARACTERISTICAS:_x000D_
Capacidad: 35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</si>
  <si>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circuito, 3 a 5 años Cap: 18 niños_x000D_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</si>
  <si>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circuito, 3 a 5 años Cap: 18 niños_x000D_
OJO AJUSTAR_x000D_
_x000D_
CARACTERISTICAS_x000D_
_x000D_
Edad sugerida: 3-5 años_x000D_
Capacidad: 18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</si>
  <si>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Peso/un: 19.40 kgs; Abril 04/06</t>
  </si>
  <si>
    <t>Peso/un: 23.50 kgs; Abril 04/06</t>
  </si>
  <si>
    <t>Peso/un:30.60 kgs; Abril 04/06</t>
  </si>
  <si>
    <t>Peso/un: 37.70 kgs; Abril 04/06</t>
  </si>
  <si>
    <t>Peso/un: 9.40 kgs; Abril 04/06</t>
  </si>
  <si>
    <t>Juego circuito, 5 a 12 años Cap: 16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</si>
  <si>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18.80 KG/UNID</t>
  </si>
  <si>
    <t>Peso/un: 18.80 kgs; Abril 04/06</t>
  </si>
  <si>
    <t>Peso/un: 23.80 kgs; Abril 04/06</t>
  </si>
  <si>
    <t>Peso/un: 35.50 kgs; Abril 04/06</t>
  </si>
  <si>
    <t>Peso/un: 49.60 kgs; Abril 04/06</t>
  </si>
  <si>
    <t>PESO 57.38 Kg</t>
  </si>
  <si>
    <t>Peso/un: 57.40 kgs; Abril 04/06</t>
  </si>
  <si>
    <t>Peso/un: 65.90 kgs; Abril 04/06</t>
  </si>
  <si>
    <t>peso=75.1 kg/un</t>
  </si>
  <si>
    <t>Peso/un: 75.10 kgs; Abril 04/06</t>
  </si>
  <si>
    <t>75.1 kg/und</t>
  </si>
  <si>
    <t>Peso/un: 84.70 kgs; Abril 04/06</t>
  </si>
  <si>
    <t>Peso/un: 5.90 Kgs; Abril 04/06.  Medidas POP: 2m x</t>
  </si>
  <si>
    <t>Peso/un: 4.80 Kgs; Abril 04/06.  Medidas POP: 2m x</t>
  </si>
  <si>
    <t>Tiempos de entrega según programacion</t>
  </si>
  <si>
    <t>1771045409</t>
  </si>
  <si>
    <t>Juego casa, 1 a 5 años Cap: 8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</si>
  <si>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circuito 3 a 5 años cap: 61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</si>
  <si>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MALLA FORTINET (Enrejado electro soldado con alambre galvanizado y plastificado. Los alambres horizontales presentan un pliegue en cada Malla, en el borde superior puntas defensivas de 25.4mm, _x000D_
_x000D_
Dimensión de la malla 50.8x50.8mm, _x000D_
Diámetro del alambre plastificado 2.95mm,_x000D_
H 2.00 mts. _x000D_
Rollo x 25 mts._x000D_
_x000D_
POSTE (Hierro tubular galvanizado y recubierto en pintura horneable en polvo Díámetro=60mm; L=2.5m ; e=1.5mm)_x000D_
_x000D_
PIE DE AMIGO O TORNAPUNTA ( Poste de hierro tubular galvanizado y Recubierto en polvo ; Diámetro=38mm ; L=2.5m ; e=1.5mm)</t>
  </si>
  <si>
    <t>Suministro y transporte de poste en polipropileno de alta resistencia (Sección de 4.5x4.5cm) un extremo en punta. Colores en verde,cafe y azul.</t>
  </si>
  <si>
    <t>Suministro de Señal civica instrucciones Ruta de la Vida 4 ejercicios Doble cara</t>
  </si>
  <si>
    <t>Rollo de 50 mts de longitud.</t>
  </si>
  <si>
    <t>12492</t>
  </si>
  <si>
    <t>Rollo de 35 mts de longitud.</t>
  </si>
  <si>
    <t>12494</t>
  </si>
  <si>
    <t>Juego red conica 3 a 12 años Cap: 12 niños_x000D_
_x000D_
Edad: 3 a 12 años_x000D_
Capacidad: 12 niños_x000D_
Área de Seguridad: Diámetro de 6.4 m._x000D_
Medidas: (Largo, Ancho, Alto)  (2.4 x 2.4 x 3) m_x000D_
Altura Crítica de Caída: La altura máxima a la que un niño puede pararse y caer sin impedimentos es de 300 mm, se considera que es la altura libre de caída según BS-EN 1176 parte 11 sección 4.3._x000D_
Sin embargo, la altura máxima a la que un niño puede pararse es de 1.5 m, recomienda que, debido a la naturaleza rotacional del equipo, esto se debe tener en cuenta cuando_x000D_
Especificando la profundidad de la superficie de seguridad._x000D_
MATERIALES_x000D_
Puntos especiales de Mástil y aro de acero inoxidable. Cuerda de nylon trenzada reforzada con alambre de acero pulido de grano de 240 mm. Una pieza presionada hidráulicamente juntas de aluminio Unidad de rodamiento sellada libre de mantenimiento con rodillos cónicos 19 mm HDPE Panel Densetec Tredsafe. El diámetro de las cuerdas es de 16 mm._x000D_
_x000D_
1. El anillo de acero inoxidable. Con paneles de plástico insertados. 2. El mástil central con la red unida. 3. La longitud corta del tubo de cimentación, con rodamiento ensamblado. 4. En este punto, se requiere una caja que contenga los pernos y la sección 3. solo loctite asociados, por lo que las dos primeras piezas deben dejarse envueltas y almacenarse de manera segura hasta que se hayan completado las bases y se haya dado suficiente tiempo al concreto para cura._x000D_
GARANTIAS:_x000D_
10 años en la estructura de acero inoxidable y fundaciones._x000D_
5 años en los conectores de aluminio, láminas de HDPE y en las redes._x000D_
MANTENIMIENTO_x000D_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</si>
  <si>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AGOSTO 18 DE 2006</t>
  </si>
  <si>
    <t>rollo 33 vueltas rendimiento 6 ml</t>
  </si>
  <si>
    <t>Juego circuito 3 a 14 años Cap: 10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</si>
  <si>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Arena Malla 40-140 Tipo Flint  incluye Cargue y  transporte desde planta  de Cristalería Peldar._x000D_
_x000D_
Transporte = MAURICIO NIETO 3107679366 ($500.000 Viaje 16 ton - 14/02/2019)                                                                                                                                                                      11/08/2021 Transporte Delta Soluciones en Construcción SAS Ing. Fabian Andres Naranjo 301 497 66 24 $567.000 de 15 a 18 m3 de la planta de I-O Peldar Cogua a el centro de Bogotá. Calculo: =(117000*1,19)+(567000/15)=$177.030.</t>
  </si>
  <si>
    <t>TRIBUIDOR PELDAR, ARENA LIMPIA + IVA</t>
  </si>
  <si>
    <t>Juego modular giro 3 a 14 años Cap: 10 niños      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</si>
  <si>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Altura 0.35m</t>
  </si>
  <si>
    <t>Cubierta Luxacustic Spray Tipo C HunterDouglas®_x000D_
Esta cubierta es un producto metálico liviano, ideal para controlar térmica y acústicamente los recintos.El producto se ha sometido a las más estrictas pruebas internacionales, para garantizar su alta resistencia en obras que deben soportar las más difíciles y severas condiciones climáticas._x000D_
Está conformada por cualquiera de los módulos de tejas estándar de Cubierta Sencilla HunterDouglas® (250mm, 333mm ó 500mm) a los cuales se les aplica por sistema de spray, una base de poliuretano. Esta base con +/- 4mm de espesor ofrece una solución termo-acústica. Junto con el elemento aislante, conforma un módulo monolítico de alta resistencia y regidez._x000D_
Los bordes laterales de los módulos son asimétricos: borde macho y borde hembra, los cuales se traban mecánicamente dejando una ranura anticapilar y permitiendo una rápida fijación, sin tornillo a la vista. El producto puede ser curvado a la medida de la obra. Producción en obra para más de 14ml.</t>
  </si>
  <si>
    <t>CODIGO:140605 - CONSTRUCTOR</t>
  </si>
  <si>
    <t>no incluye transporte</t>
  </si>
  <si>
    <t>Masilla plástica para sello de juntas.</t>
  </si>
  <si>
    <t>210348</t>
  </si>
  <si>
    <t>Juego primera infancia pasadizo 0-6 años Cap:6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</si>
  <si>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EPOXIPOLIAMIDAS PINTUCO  REF. 113-243   Galón_x000D_
CATLIZADOR REF.  113-229   174 Galón</t>
  </si>
  <si>
    <t>PILOTES TREMIE GRAVA FINA ASENTAMIENTO 8" CEMEX $LISTADO 2018 422500 MENOS 15% DCTO + IVA</t>
  </si>
  <si>
    <t>Sistema conformado por geotextiles no tejidos punzonados por agulas y geored de polietileno. El egeotextil cumple función de filtración, retenienmdo partículas del suelo y permitiendo el paso de fluidos. La geored planar es ele sistema más adecuado para captar y conducir los fluidos en su plano hacia un sistema de evacuación._x000D_
_x000D_
El geodrén planar es el sistema más adecuado para la captación de fluidos. Este geocompuesto se utiliza principalmente para los sistemas de drenaje en muros de contención, drenaje de terraplenes, drenaje de campos deportivos, captación de lixiviados dentro de rellenos sanitarios y sistemas de drenaje de vías.</t>
  </si>
  <si>
    <t>DESCRIPCION_x000D_
ROCKTOP es una formulación de granulometría especial a base de cuarzo, aglutinantes y plastificante que da excelentes resultados para endurecer superficialmente todo tipo de pisos en concreto o mortero proporcionándoles gran resistencia a la abrasión, impacto y altas cargas._x000D_
_x000D_
USOS_x000D_
ROCKTOP está diseñado para dar protección monolítica y resistente a los pisos en concreto sometidos a tráfico intenso, impacto, abrasión y a la acción de aceites, jabones y productos químicos en general._x000D_
ROCKTOP es recomendado en:_x000D_
- Pisos industriales que deben resistir el desgaste mecánico, tránsito pesado, impacto y abrasión._x000D_
- Pisos en industrias como: metalúrgica, mecánica, textil, mercados públicos._x000D_
- Pisos comerciales donde el tráfico peatonal, de carga y almacenamiento pueden deteriorar el piso, como centros comerciales, mercados, aceras, rampas, garajes, estaciones de servicio._x000D_
- Pisos residenciales, hospitalarios y escolares donde la facilidad de limpieza y durabilidad son primordiales, como: cocinas, comedores, baños, corredores, aulas y zonas comunes._x000D_
- Pisos de parqueadero en edificios y centros comerciales.</t>
  </si>
  <si>
    <t>Compuesto endurecedor, sellador y antipolvo para hormigón y mortero._x000D_
_x000D_
CURASEAL PF es una emulsión de partículas de parafina, para ser utilizada como membrana curadora de concreto o mortero fresco. Cumple con las normas ASTM C-309 y C- 156._x000D_
_x000D_
USOS_x000D_
CURASEAL PF se utiliza como membrana curadora, la cual evita la evaporación drástica del agua de la mezcla de concreto o mortero, previniendo así la formación de grietas, fisuras y la pérdida de resistencias._x000D_
El producto puede ser utilizado en:_x000D_
- Losas de hormigón_x000D_
- Muros y columnas de concreto o recubiertas con mortero._x000D_
- Concretos expuestos a condiciones severas de temperaturas._x000D_
- Concretos expuestos a fuertes corrientes de aire_x000D_
_x000D_
RENDIMIENTO_x000D_
El consumo aproximado del CURASEAL PF es de 200 g/m2, aplicado con aspersor, en concreto fresco</t>
  </si>
  <si>
    <t>Compuesto endurecedor, sellador y antipolvo para h</t>
  </si>
  <si>
    <t>Concreto listo fluído sin retracción.</t>
  </si>
  <si>
    <t>122580</t>
  </si>
  <si>
    <t>Recubrimiento de uretano para pisos, con resistencia mecánica. Colores: Gris 7035 y Azul 5007</t>
  </si>
  <si>
    <t>Recubrimiento de uretano para pisos, con resistenc</t>
  </si>
  <si>
    <t>608073</t>
  </si>
  <si>
    <t>VIVERO LAURA SOTO - 6093888</t>
  </si>
  <si>
    <t>Juego primera infancia   2 a 5 años Cap: 45 niños                    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</si>
  <si>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MÓDULO VENTAS TIPO CONTENEDOR DE 20 PIES (Según especificación del IDRD) Incluye transporte y ubicación en la obra en Bogotá.</t>
  </si>
  <si>
    <t>MÓDULO CAMERINO TIPO CONTENEDOR DE 20 PIES (Según especificación del IDRD) Incluye transporte y ubicación en la obra en Bogotá.</t>
  </si>
  <si>
    <t>Proveedor ALALCO S en C</t>
  </si>
  <si>
    <t>12065</t>
  </si>
  <si>
    <t>12070</t>
  </si>
  <si>
    <t>VALLA METALICA (2.50X1.50M) EN LÁMINA GALVANIZADA; CERCHAS EN ANGULO DE 1 1/2"X11/2"X1/8" REFORZADAS EN ANGULO DE 1X1/8" CON LONGITUD DE 3.00M CADA UNA Y DECORADA CON UNA LONA BANNER DE 13 ONZAS EN IMPRESIÓN DIGITAL DE LA MISMA MEDIDA DE LA VALLA SEGÚN ARTES ENTRAGADA POR EL CLIENTE E INSTALADA EN EL SITIO ACORDADO.</t>
  </si>
  <si>
    <t>10865</t>
  </si>
  <si>
    <t>12938</t>
  </si>
  <si>
    <t>12075</t>
  </si>
  <si>
    <t>12188</t>
  </si>
  <si>
    <t>11940</t>
  </si>
  <si>
    <t>13034</t>
  </si>
  <si>
    <t>PRESENTACION_x000D_
Unidades de: 0,5 kg y 2,0 kg_x000D_
_x000D_
DESCRIPCION_x000D_
_x000D_
Es un adhesivo epóxico de dos componentes, con consistencia pastosa, para_x000D_
la pega de todo tipo de elementos de construcción. Adhiere sobre superficies_x000D_
absorbentes secas o húmedas o superficies metálicas secas._x000D_
_x000D_
USOS_x000D_
_x000D_
• Para la pega de elementos como: prefabricados, vigas, escaleras, barandas, etc._x000D_
• Para la fijación de elementos prefabricados de fachada y el ensamble de elementos de concreto (pilotes, pórticos, etc.)._x000D_
• Para efectuar pegas entre los más diversos materiales de construcción como: concreto, asbesto-cemento, ladrillo, gres, cerámica, acero, aluminio, madera, vidrio, etc._x000D_
• Como acabado de alta resistencia a la abrasión en la reparación y protección de estructuras hidráulicas como: vertederos, canales, túneles de carga, etc._x000D_
VENTAJAS_x000D_
_x000D_
• Posee alta resistencia mecánica._x000D_
• Adhiere sobre superficies absorbentes húmedas o metálicas secas._x000D_
• Fácil de aplicar, inclusive sobre superficies verticales y sobre cabeza._x000D_
• No escurre aplicado en espesores hasta de 2 cm._x000D_
• No presenta contracción._x000D_
• Resistencia química moderada.</t>
  </si>
  <si>
    <t>303075</t>
  </si>
  <si>
    <t>Tipo                                 Ancho   Espesor      Sección_x000D_
Sika CarboDur S512/80   50 mm   1.2 mm       60 mm2</t>
  </si>
  <si>
    <t>320095</t>
  </si>
  <si>
    <t>350495</t>
  </si>
  <si>
    <t>321095-02</t>
  </si>
  <si>
    <t>309176-301</t>
  </si>
  <si>
    <t>604673</t>
  </si>
  <si>
    <t>650663</t>
  </si>
  <si>
    <t>Impermeabilizante para cubiertas y terrazas, transitable. Salio del mercado lo reeemplaza Sikalastic-612</t>
  </si>
  <si>
    <t>Impermeabilizante para cubiertas y terrazas, trans</t>
  </si>
  <si>
    <t>609046</t>
  </si>
  <si>
    <t>DESCONTINUADO_x000D_
_x000D_
REEMPLAZADO POR COLMA SOLVENTE EPOXICO (26/06/2013)</t>
  </si>
  <si>
    <t>Limpiador para superficies y herramientas.</t>
  </si>
  <si>
    <t>542002</t>
  </si>
  <si>
    <t>MÓDULO BAÑOS TIPO CONTENEDOR DE 20 PIES (Según especificación del IDRD) Incluye transporte y ubicación en la obra en Bogotá.</t>
  </si>
  <si>
    <t>12732</t>
  </si>
  <si>
    <t>MÓDULO SANITARIO MULTIPLE (Según especificación del IDRD) Incluye transporte y ubicación en la obra en Bogotá.</t>
  </si>
  <si>
    <t>PROMEDIO DE PRECIO A SEP DE 2018 PARA DIAMETROS DE 1/2", 3/4", 3/8", 5/8".</t>
  </si>
  <si>
    <t>CERRAMIENTO 2.50 MTS ANCHO 2.20M DE ALTO DE ACUERDO A PLANOS DETALLADOS EN VINCULO MULTIMEDIA_x000D_
_x000D_
Elaborada en tuberia estructural galvanizada de 3" cal 3mm con tapones superiores de 3" Camisas en tuberia estructural galvanizado de 2 1/2 _x000D_
Estructura de la valla en perlines en c de 75x45 cal 2.5mm, con angulo hr de 3/16x 1" el cual dara firmeza_x000D_
Soporte de publicidad en lamina galvaniza cal. 16 esp, 1.5mm, esta sera sujetada su instalacion sera soldada a camisas de refuerzo_x000D_
* Incluye suministro, instalacion y transporte</t>
  </si>
  <si>
    <t>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2021: Incremento 3.50%                         Año 2022: Incremento 10.07%.        Año 2023: Incremento 16%.             Año 2024 - IPC Incremento 9,28 %                 Año 2024 - IPC Incremento 9,28 %</t>
  </si>
  <si>
    <t>PRESTAC:(77.76%)2012                           Año 2013: Incremento 4.02% - Eliminacion de ICBF y SENA (-5%). PRESTAC:(56.15%) Se incrementa el valor a dos (2) salarios minimos SMLDV con el fin de aplicar este porcentaje prestacional y disminuir la incidencia final. (Ver tabla anexa archivo IDRD - Mano de Obra 2013 - Final 14-05-2013.xlxs )               Año 2016: Incremento 7.00%   Año 2017: Incremento 7.00%.      Año 2018: Incremento 5.69%.     Año 2019: Incremento 6.00%.       Año 2020: Increm 6%       Año 2021: Incremto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</si>
  <si>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Año 2017: Incremento 7.00% _x000D_
Año 2018: Incremento 5.90%          Año 2019: Incremento 6.00%        Año 2020: Incremento 6.00%        Año 2021: Incremento3.50%               Año 2022: Incremento 10.07%.         Año 2023: Incremento 16%.              Año 2024 - IPC Incremento 9,28 %</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</si>
  <si>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Incremento3.50%               Año 2022: Incremento 10.07%.         Año 2023: Incremento 16%.                          Año 2024 - IPC Incremento 9,28 %</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</si>
  <si>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</si>
  <si>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2021: Incremento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</si>
  <si>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2021: Incremento 3.50%.               Año 2022: Incremento 10.07%.         Año 2023: Incremento 16%.             Año 2024 - IPC Incremento 9,28 %</t>
  </si>
  <si>
    <t>PRESTAC:(77.76%)2012             Año 2013: Incremento 4.02% - Eliminacion de ICBF y SENA (-5%). PRESTAC:(72,75%)              Año 2016: Incremento 7.00%      Año 2017: Incremento 7.00%.      Año 2018: Incremento 5.69%.     Año 2019: Incremento 6.00%.       Año 2020: Incremento 6.00%.       Año 2021: Incremento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</si>
  <si>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Año 2017: Incremento 7.00%    Año 2018: Incremento 5.96%       Año 2019: Incremento 6.00%        Año 2020: Incremento 6.00%        Año 2021: Incremento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</si>
  <si>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PRESTAC:(50.25               Año 2017: Incremento 7.00% PRESTAC:(50.25%)     Año 2018: Incremento 6.00% PRESTAC:(50.25 %)      Año 2021: Incremento 3.50%.               Año 2022: Incremento 10.07%.         Año 2023: Incremento 16%.              Año 2024 - IPC Incremento 9,28 %</t>
  </si>
  <si>
    <t xml:space="preserve">2019: Vbase=7.287.421=X10%=$8.016.163.+ 801.616=$8.817.779.x0.10=$881.778x0.19=$167.538)=$8.817.779+$167.538=$9.152.855.                PRECIO 2022: V base = 8.800.000+10% (Gastos Admin y Supervisión)+11%(humano con canino)= $8.800.000+$880.000+$968.000=$10.648.000 Luego $10.648.000 x (0.10 según estatuto tributario AIU 10%) = $1.064.800x 0.19 IVA) = $202.312. Entonces: Valor Vigilante con arma y con cannino 2022 = $10.648.000+$202.312=$10’850.312.   Según Circular externa Nº20211300000225 tarifas para la contratación de servicios de vigilancia y seguridad privada vigencia 2022.             TARIFA 2024: Valor base = 11.882.000+(Gastos Admin y Supervisión)10%(humano con arma) +11%(humano con canino) = $11.882.000+$1.188.200+1.307.020=$14.377.220. Luego $14.377.220 x 10% (según estatuto tributario AIU) = $1.437.722*0.19 (IVA) = $273.167. Entonces Valor Vigilante con Arma y con Canino 2024 = $14.377.220+$273.167=$14.650.387.   (Según Circular externa Nº 20231300001105 'TARIFAS MINIMAS PARA LA CONTRATACIÓN DEL SERVICIO DE  VIGILANCIA  Y  SEGURIDAD  PRIVADA  EN  LA  VIGENCIA 2024'.                                                                                                                            </t>
  </si>
  <si>
    <t>2019: Vbase=7.287.421=X10%=$8.016.163.= ($8.016.163.x0.10=$801.617x0.19=$152.307)       Valor-Vig.con arma=$8.016.163+$152.307=$8.168.470,00.                        2021: V base = 7.995.029+10% (Gastos Admin y Supervisión) x 7’995.029 = $8.794.532       $8.794.532 x (0.10 según estatuto tributario AIU 10%) = $879.453 x (0.19 IVA) = $167.096                          Valor Vigilante con arma 2021 = $$8.794.532 +$167.096=$8’961.628   (Circular externa Nº 20201300000455 tarifas para la contratación de servicios de vigilancia y seguridad privada vigencia 2021)                     PRECIO 2022: V base = 8.800.000+10% (Gastos Admin y Supervisión)= $8.800.000+$880.000=$9.680.000 Luego $9.680.000 x (0.10 según estatuto tributario AIU 10%) = $968.000 x (0.19 IVA) = $183.920. Entonces: Valor Vigilante con arma 2022 = $9.680.000+$183.920=$9’863.920 (Según Circular externa Nº 20211300000225 tarifas para la contratación de servicios de vigilancia y seguridad privada vigencia 2022.                   2023: con 3 cotizaciones según tarifa de Superintendencia - Circular Externa Nº 20211300000225 de 2023.               2024: Valor base = 11.882.000+10% (Gastos Admin y Supervisión)= $11.882.000+$1.188.200=$13.070.200. Luego $13.070.200 x (0.10 según estatuto tributario AIU 10%) = $1.307.020 x (0.19 IVA) = $248.334. Entonces: Valor Vigilante con arma 2024 = $13.070.200+$248.334=$13.318.534 (Según Circular externa Nº 20231300001105 'TARIFAS MINIMAS PARA LA CONTRATACIÓN DEL SERVICIO DE  VIGILANCIA  Y  SEGURIDAD  PRIVADA  EN  LA  VIGENCIA 2024'.</t>
  </si>
  <si>
    <t>(Incluye cargue en patio y descargue en sitio de obra adecuado sin reubicación).</t>
  </si>
  <si>
    <t>el precio No incluye Cargue y descargue. se cotiza poe aparte.</t>
  </si>
  <si>
    <t>SUMINISTRO E INSTALACION DE  CIELO RASO EN FIBRA MINERAL DE HUNTER DOUGLAS® FUTURAS DE 61X61 EN ALUZIN, PERFILERIA 9/16" COLOR BLANCO BORDE RECEDIDO</t>
  </si>
  <si>
    <t>INCREMENTO DEL SALARIO MINIMO</t>
  </si>
  <si>
    <t>Igual a CIO 101765</t>
  </si>
  <si>
    <t>PRESTAC:(77.76%)2012                Año 2013: Incremento 4.02%            Año 2014 : Incremento 4.50% - Eliminacion de ICBF y SENA (-5%). PRESTAC:(72,75%)                 Año 2015 : Incremento 4.50% - Ajuste SALUD -8.5%  PRESTAC:(68.67 %)            Año 2016: Incremento 7.00%    Año 2017: Incremento 7.00%.      Año 2018: Incremento 5.69%.     Año 2019: Incremento 6.00%.       Año 2020: Incremento 6.00%.       Año 2021: Incremento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</si>
  <si>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PRESTAC:(50.25 %)                 Año 2017: Incremento 7.00% PRESTAC:(50.25 %)    Año 2018: Incremento 6.00% PRESTAC:(50.25 %)    Año 2021: Incremento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</si>
  <si>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Año 2017: Incremento 7.00%.      Año 2018: Incremento 5.69%.     Año 2019: Incremento 6.00%.       Año 2020: Incremento 6.00%.       Año 2021: Incremento 3.50%.               Año 2022: Incremento 10.07%.         Año 2023: Incremento 16%.                      Año 2024 - IPC Incremento 9,28 %</t>
  </si>
  <si>
    <t>CANTIDAD=12 UN/M2</t>
  </si>
  <si>
    <t>CANTIDAD POR M2=12 UND</t>
  </si>
  <si>
    <t>Oruga</t>
  </si>
  <si>
    <t>L,amina galvanizada cal.20 con cinta reflectiva grado ingenieria color naranja texto negro, pedestal en ángulo de 2x2x1/8", con pintura electrostática según norma invias.</t>
  </si>
  <si>
    <t>L,amina galvanizada cal.20 con cinta reflectiva grado ingenieria color naranja texto negro, pedestal en ángulo de 2x2x1/8", con pintura electrostática según norma invias. para informacion de obra.</t>
  </si>
  <si>
    <t>INV E - 141 Relaciones de humedad - peso unitario seco en los suelos (ensayo normal de compactación)</t>
  </si>
  <si>
    <t>IGUAL A 100885</t>
  </si>
  <si>
    <t>CODIGO INV E 164-13</t>
  </si>
  <si>
    <t>igual al isumo 100877</t>
  </si>
  <si>
    <t>Juego Muelle 2 + años Capacidad:6 niños                                                                                                           CARACTERISTICAS:                                                                                                                                       Capacidad: 6 niños                                                                                                                                                    Edad sugerida: 2 + años                                                                                                                                           Altura Crítica de Caída: 0,7 m                                                                                                                                    Área de Seguridad: 11.5 m2                                                                                                                                             Medidas por modulo (Largo, Ancho, Alto): 1.49 m x 1.0,3 m x 0,7 m                                                                       Funciones lúdicas: Columpiarse, Equilibrio, encontrarse/imaginar                                                                       MATERIALES:                                                                                                                                                           1.Los tableros coloreados están elaborados a partir de un material HPL compacto de 13 mm de espesor. Material robusto, presenta una excelente resistencia contra las inclemencias del tiempo y al vandalismo.     2.El asiento se elabora a partir de un material compacto (HPL) de 12,5 mm de  espesor con estructura antideslizante.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4.Los tubos son de acero inoxidable que garantizan la longevidad y la estética del juego al cabo de los años. Las piezas de unión están moldeadas en poliamida cargada, no tóxicas, no inflamables, resistentes a los choques y a los rayos ultravioletas, garantizando la robustez del juego y la resistencia al vandalismo.                                            5.La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</si>
  <si>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CODIGO INV E 410 -13</t>
  </si>
  <si>
    <t>LA UNIDAD ESTA CONFORMADA POR UN PAR MACHO Y EMBRA</t>
  </si>
  <si>
    <t>PASADOR EN PLATINA SEGUN DISEÑO IDRD FABRICADO EN TALLER DE HORNAMENTACION</t>
  </si>
  <si>
    <t>CORRESPONDE A UN TOPE METALICO RESORTE 2 3/4" ACABADO SATINADO, ANTICADO Y DORADO</t>
  </si>
  <si>
    <t>CODIGO:140605 CATALOGO HOMECENTER</t>
  </si>
  <si>
    <t>IGUAL A CIO 1621 Actualizado 11/05/2021 con medida de tendencia mediana en $51.000</t>
  </si>
  <si>
    <t>EQUIPO OBSOLETO - NO COTIZABLE   Sept 05 de 2012</t>
  </si>
  <si>
    <t>Marcas:  Sokkia, Topcon_x000D_
Precisión :  Segundo, 2", 3", 5"_x000D_
Incluye:_x000D_
- Dos baterías_x000D_
- Un cartgador_x000D_
- Dos Prismas_x000D_
- Dos bastones_x000D_
- Un trípode_x000D_
- Un cable_x000D_
Costo alquiler no incluye transporte</t>
  </si>
  <si>
    <t>La proyección realizada en Febrero de 2020 esta errada.</t>
  </si>
  <si>
    <t>Arbol Salvio (Siembre + Caja + Tierra + Abono + Tutor)</t>
  </si>
  <si>
    <t>SEÑAL DE IDENTIFICACIÓN DE OBRA 80.40x0.70m) EN LAM. CAL.22 Y PEDESTAL EN ÁNGULO DE 2X2X1/8" DECORADA SOBRE VINILO REFLECTIVO GRADO COMERCIAL E INSTALADAS EN LOS SITIOS ACORDADOS POR EL CLIENTE.</t>
  </si>
  <si>
    <t>CODIGO INV E 101-13</t>
  </si>
  <si>
    <t>CODIGO INV E 172-13</t>
  </si>
  <si>
    <t>DETERMINACIÓN DEL CONTENIDO ORGÁNICO EN SUELOS MEDIANTE PÉRDIDA POR IGNICIÓN_x000D_
I.N.V. E – 121 – 07_x000D_
_x000D_
OBJETO_x000D_
1.1 El método de "pérdida por ignición" para la determinación del contenido orgánico es más aplicable a aquellos materiales identificados como turbas, lodos orgánicos y suelos que contengan materia vegetal relativamente no descompuesta ni deteriorada o materiales de plantas frescas como madera, raíces, pasto o materiales carbonáceos como lignito, carbón, etc._x000D_
1.2 Este método sirve para determinar la oxidación cuantitativa de materia orgánica en tales materiales y proporciona una estimación válida del contenido orgánico. El método de la "Combustión Húmeda" (AASHTO T194) se recomienda cuando se desea determinar el material orgánico (del tipo humus)_x000D_
fácilmente oxidable para suministrar información relacionada con la adecuación de un suelo para cultivo._x000D_
1.3 Esta norma no pretende considerar todos los problemas de seguridad asociados_x000D_
con su uso. Es de responsabilidad de quien la emplee, el establecimiento de prácticas apropiadas de seguridad y salubridad y la aplicación de limitaciones regulatorias, con anterioridad a su uso.</t>
  </si>
  <si>
    <t>ASTM D4015</t>
  </si>
  <si>
    <t>Este método se refiere al procedimiento para determinar la rata y la magnitud de la consolidación de muestras de suelos cuando se confinan lateralmente y se drenan axialmente mientras se someten a incrementos controlados de esfuerzo vertical._x000D_
_x000D_
Norma INV E-151-07_x000D_
_x000D_
RESUMEN DEL MÈTODO_x000D_
El método requiere que una muestra del suelo sea restringida lateralmente y que se cargue axialmente con incrementos constantes de carga, aplicados hasta que todo exceso de la presión de agua en los poros se disipe, para cada incremento. Durante el proceso de compresión se efectuarán medidas de la disminución del espesor de la muestra, datos que se usarán para calcular los parámetros que describen la relación entre el esfuerzo efectivo y la relación de vacíos o deformación, así como la rata a la cual pueda ocurrir ésta.</t>
  </si>
  <si>
    <t>CÓDIGO NTC 1495-2013/ INC E 122 -2013</t>
  </si>
  <si>
    <t>ASTM D7263-09 y ASTM D7363-09</t>
  </si>
  <si>
    <t xml:space="preserve">INVE-125:2013 / INV-E-126:2013 </t>
  </si>
  <si>
    <t xml:space="preserve">El código INV 213 y INV 123 </t>
  </si>
  <si>
    <t>Igual a 1682: Ensayo de compactación Proctor.</t>
  </si>
  <si>
    <t>CORTE DIRECTO CONSOLIDADO NO DRENADO</t>
  </si>
  <si>
    <t>CODIGO INV-E-148-2013</t>
  </si>
  <si>
    <t>CODIGO INV E-133-13</t>
  </si>
  <si>
    <t>Ensayo para determinar valores de estabilidad y deformabilidad de los pavimentos asfálticos ideado por Bruce G. Marshall del Departamento de Caminos del Estado de Mississipi (EEUU) .</t>
  </si>
  <si>
    <t>NTC 4017-2018</t>
  </si>
  <si>
    <t>Equivalente de arena INV E 133 - 13</t>
  </si>
  <si>
    <t>ENSAYO CONTENIDO DE MATERIA ORGANICA M. COLORIMETR_x000D_
CONTENIDO APROXIMADO DE MATERIA ORGÁNICA EN ARENAS USADAS EN LA PREPARACIÓN DE MORTEROS O CONCRETOS_x000D_
I.N.V. E – 212 – 07_x000D_
1. OBJETO_x000D_
1.1 Esta norma describe dos procedimientos para determinar de manera aproximada , la presencia de materia orgánica en arenas usadas en la preparación de morteros o concretos de cemento hidráulico. Uno de los procedimientos emplea una solución de color de referencia y el otro usa vidrios de colores de referencia._x000D_
1.2 Esta norma no pretende considerar todos los problemas de seguridad asociados con su uso. Es responsabilidad de quien la emplee, el establecimiento de prácticas apropiadas de seguridad y salubridad y la aplicabilidad de limitaciones regulatorias, con anterioridad a su uso._x000D_
2. USO Y SIGNIFICADO_x000D_
La importancia de este método de ensayo está en el hecho de proporcionar una advertencia sobre las impurezas orgánicas que puedan estar presentes en el material. Cuando una muestra sujeta a este ensayo produce un color más oscuro que el color estándar, es aconsejable ejecutar la prueba para determina rel efecto de las impurezas orgánicas sobre la resistencia del mortero (norma AASHTO T 71).</t>
  </si>
  <si>
    <t>ENSAYO GRANULOMETRIA POR TAMIZADO CON LAVADO INV E 214</t>
  </si>
  <si>
    <t>Indice de Partículas Planas y Alargadas (INV E-230)</t>
  </si>
  <si>
    <t>Porcentaje de Caras Fracturadas (una cara fracturada)(INV E 227)</t>
  </si>
  <si>
    <t>CODIGO INV-E 410-13</t>
  </si>
  <si>
    <t>no incluye la toma del núcleo solo incluye falla del nucleo</t>
  </si>
  <si>
    <t>IGUAL A 106358                                                                                                                                                                                         DETECTOR DE ARMADURAS - PACHOMETRO_x000D_
_x000D_
Es un aparato capaz de detectar elementos metálicos ocultos; por ello se usa para la localización de las barras de acero de un elemento de hormigón. Hay varios modelos, los más sencillos nos informan sobre la posición de la barra y su dirección, y los más sofisticados que nos proporcionan una estimación del diámetro y del recubrimiento de la barra._x000D_
_x000D_
Descripción: _x000D_
_x000D_
Se toman entre 30 y 40 lecturas (puntos) en el día, el informe se entrega con las gráficas que arroja el equipo, recubrimiento y diámetros de los aceros de refuerzo._x000D_
_x000D_
EVALUACIÓN DE REFUERZO EN SECCIONES ESTRUCTURALES_x000D_
_x000D_
Radiografía del concreto_x000D_
_x000D_
Especificaciones:_x000D_
 _x000D_
• Gama aplicable a diámetros: ?6mm ~ ?50mm_x000D_
• Recubrimiento del concreto (mm)_x000D_
Primera serie: 3 ~ 98_x000D_
Segundo rango: 3 ~ 196_x000D_
• Error máximo permitido para el espesor de recubrimiento_x000D_
± 1 (mm): 3 ~ 79_x000D_
± 2 (mm): 57 ~ 119_x000D_
± 4 (mm): 70 ~ 196_x000D_
 _x000D_
• Error máximo permitido para medición de los diámetros: ± 1 mm_x000D_
• Corrección de datos: manual y auto_x000D_
• LCD: 160 × 128</t>
  </si>
  <si>
    <t>Polietileno de alta densidad Amarillo o Rojo Presentación: Rollos de 5 1/2" x 100 m (1,25Kg)</t>
  </si>
  <si>
    <t>VALOR CONO SEÑALIZACIÓN H=0.70M REFLECTIVO-BASE CONICA=$35.032/UN CON IVA/8MESES TIEMPO PROMEDIO DURAC.(240DIAS)=$146,00/DIA._x000D_
_x000D_
VALOR CONO SEÑALIZACIÓN H=0.70M REFLECTIVO-BASE CONICA=$37.120/UN CON IVA/8MESES TIEMPO PROMEDIO DURAC.(240DIAS)=$155,00/DIA.  ACTUALIZADO EL  05/04/2016</t>
  </si>
  <si>
    <t>COLOMBINA DE SEÑALIZACIÓN BASE CONICA=$25.520,00/UN CON IVA/ 6 MESES (240 DIAS)PERIODO DE DURACIÓN=$30,00 (DIA._x000D_
_x000D_
COLOMBINA DE SEÑALIZACIÓN BASE CONICA $ 30.160 INCLUIDO IVA/6 MESES (240 DIAS)  SE ESTIMA 6 MESES  VIDA UTIL DE LA COLOMBINA SEÑALIZACION 30.160/240= $126 FECHA DE ELABORACION  07/03/2018</t>
  </si>
  <si>
    <t>PRECIO COMPUESTO POR:  - EQUIPO GPS    - OPERADOR GPS  (TOPOGRAFO AUXILIAR-IDU 2015 $ 1.665.000/MES)  $ 55.000 / HORA    - VIGILANCIA (VIGILANTE ARMAD-IDU 2015 $ 6.237.308) $ 69.303 / HORA.                          VALOR 2024 COMPUESTO POR:    -  GPS ALQUILER DIA: $22.222 (CIO 13756)    - OPERADOR GPS  (TOPOGRAFO AUXILIAR - CIO 13343) $2.754.252/30 = $91.808 DIA    - VIGILANCIA (VIGILANTE ARMADO 24 HORAS - CIO 100764) (($13.318.534/30)/24)*8 = $147.984 / 8 HORAS</t>
  </si>
  <si>
    <t>16/4/08 se necesitan minim 4 horas por parque</t>
  </si>
  <si>
    <t>Varilla para soldar a ella los marcos de los cárcamos T-1 y T-2, los cuales se componene de:_x000D_
_x000D_
1. VARILLA 1/2"                     15 CM_x000D_
2. ANGULO 1/8X3/16"           10 CM_x000D_
3. PUNTO DE SOLDADURA    2 UND</t>
  </si>
  <si>
    <t>EQUIPO DE ESCRITORIO CORE 2 DUO DISCO DURO DE 250 GB, MEMORIA RAM DE 2GB, WINDOWS 7 A 32 BIST, OFICCE 2010, MONITOR DE 17" A 19", MOUSE Y TECLADO.                                                                             Nota 24Feb22. Equipo cotizado por STC: PORTATIL - PROCESADOR CORE I5 (10MA GENERACIÓN) , MEMORIA RAM 8 GB, DISCO DURO ESTADO SOLIDO 240 a 480 GB, PANTALLA DE 14", S.O WINDOWS 10 PRO A 64 BITS, MOUSE,  MALETÍN O MORRAL. CON OFFICE 365.</t>
  </si>
  <si>
    <t>Disco en zirconio para cortar metal de 4.1/2" x 3/32 x 7/8" T-27 Dewalt (oct. 02/2012)</t>
  </si>
  <si>
    <t>Repelente de agua para fachadas, de gran durabilidad_x000D_
(10 Años).</t>
  </si>
  <si>
    <t>Repelente de agua para fachadas, de gran durabilid</t>
  </si>
  <si>
    <t>500001</t>
  </si>
  <si>
    <t>Pistola para pintura, 1 litro de capacidad, Entrada de aire universal, Alto rendimiento_x000D_
Cálculo del precio:_x000D_
PROMEDIO ALQUILER PISTOLA DÍA: $ 306</t>
  </si>
  <si>
    <t>Juego columpio cesta rotomoldeado 3-12años Cap:5niños_x000D_
_x000D_
CARACTERISTICAS_x000D_
_x000D_
Capacidad:  5 niños_x000D_
Edad sugerida: 3 a 12 años_x000D_
Altura Crítica de Caída:  2.00 m_x000D_
Área de Seguridad: 7,16 x 8,04 m_x000D_
Medidas por modulo (Largo, Ancho, Alto): 3,50 x 1,71 x 3,00 m_x000D_
Funciones lúdicas: Columpiarse, Encontrarse_x000D_
_x000D_
MATERIALES_x000D_
Especificaciones Generales_x000D_
Colores de Terminación: Combinaciones Standard_x000D_
Componentes:_x000D_
Partes Metálicas:_x000D_
· 4 Patas con placa unión soldada._x000D_
· 1 Bastidor._x000D_
· 1 Conjunto Cadenas con ganchos._x000D_
Partes Plásticas:_x000D_
· 1 Asiento Rotomoldeado._x000D_
Especificaciones Técnicas:_x000D_
&gt; Aceros:_x000D_
· Patas: Cañería de Acero Norma ISO 65 Ø 3” x 3.2 mm. Galvanizada_x000D_
Plancha Metálica Acero A42-27ES 4mm._x000D_
Pletina ASTM A-500 2” x 5mm.·_x000D_
· Bastidor: Cañería de Acero Norma ISO 65 Ø 2 ½” x 3.2 mm. Galvanizada_x000D_
Plancha Metálica Acero A42-27ES 4mm._x000D_
Pletina ASTM A-500 2” x 5mm._x000D_
· Cadenas y ganchos: Cadena 5.8 mm eslabón largo (6)_x000D_
Fierro Ø10mm de espesor_x000D_
&gt; Plásticos:_x000D_
· Polietileno Rotomoldeado Low Density._x000D_
· Es completamente homogéneo, no se astillas, no se agrieta, no estalla ni se rasga. Resistiendo a las inclemencias del ambiente, no absorbe el agua y no se pudre._x000D_
· Los productos fabricados no presentan riesgo de heridas por choques o fricciones._x000D_
· Colores vivos que no deslustran en el tiempo. La incorporación en la masa de pigmentos, más un tratamiento_x000D_
anti UV garantizan decorados inalterables._x000D_
· Las pinturas (grafittis) no se adhieren y pueden retirarse fácilmente. No pueden fijarse (chicle, autoadhesivos, pinturas…) y resiste a la mayoría de los agentes químicos._x000D_
· El polietileno no produce efecto de relámpago. (Efecto relámpago: propagación rápida de una llama a la_x000D_
superficie de un material, sin combustión de la estructura básica en un momento preciso)._x000D_
· El material solo se puede quemar mientras permanezca en contacto con una llama en forma directa, pero si_x000D_
ésta se apaga, la combustión se detiene y, en ningún momento, se emiten gases tóxicos._x000D_
Terminación Superficial:_x000D_
&gt; Sistema Dúplex:_x000D_
Todos los componentes metálicos son galvanizados en caliente, con un espesor entre 40 a 50 µm, pintura de_x000D_
terminación Polvo Poliéster Electro-estática, con un espesor de 100 µm. (± 20)_x000D_
_x000D_
_x000D_
GARANTIAS_x000D_
_x000D_
Este producto está garantizado contra defectos en sus materiales, errores en su proceso productivo de fabricación y daño originados por una incorrecta instalación hecha por personal del fabricante o supervisada por éste, por cinco años.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</si>
  <si>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incremento con el IPC del 2.16% de acuerdo al acumulado a abril de 2021</t>
  </si>
  <si>
    <t xml:space="preserve">Nota 04Nov21: galvanizada, sin transporte </t>
  </si>
  <si>
    <t>INCLUYE TABLEROS METÁLICOS+CHAPETAS+ALINEADORES+CORBATAS+PINES+TENSORES. ( Se consideró 250 m2 para lo cual cotizaron $7.000.000 (MES), que determina que el m2(MES)=$ 28.000=)</t>
  </si>
  <si>
    <t>Juego Muelle Panel Lateral forma transporte Cap:2 niños 3 a 8 años_x000D_
_x000D_
CARACTERISTICAS_x000D_
_x000D_
Capacidad:  2 niños_x000D_
Edad sugerida: 3 a 8 años_x000D_
Altura Crítica de Caída:  0.80 m_x000D_
Área de Seguridad: 2,00 x 2,00 m_x000D_
Medidas por modulo (Largo, Ancho, Alto): 0,75 x 0,73 x 0,76 m_x000D_
Funciones lúdicas: Inclusivo, balancearse y compartir._x000D_
_x000D_
MATERIALES_x000D_
_x000D_
Especificaciones Generales_x000D_
Colores de Terminación: Combinaciones estándar_x000D_
• Rojo - Amarillo - Azul / Lila_x000D_
&gt; Sistema de fijación:_x000D_
• Apernado a canastillo_x000D_
Componentes_x000D_
&gt; Partes Metálicas:_x000D_
• 1 Estructura Soportante Galvanizada_x000D_
• 1 Conjunto galvanizado de 2 Resortes, con candados de fijación, placa de anclaje_x000D_
• 1 Canastillo_x000D_
&gt; Partes Plásticas:_x000D_
• Cuerpo Avión, Plancha tricolor de Polietileno de Alta Densidad (HDPE) de 19 mm de espesor_x000D_
• Asiento, Plancha bicolor de Polietileno de Alta Densidad (HDPE) de 15 mm de espesor_x000D_
• Adornos, Plancha color de Polietileno de Alta Densidad (HDPE) de 15 mm de espesor_x000D_
Especificaciones Técnicas_x000D_
_x000D_
Aceros:_x000D_
• Resorte: Espiral Acerado Ø22 mm y 380 mm de altura_x000D_
• Placas y Canastillo fabricados en Acero SAE 1020_x000D_
• Estructura de Acero SAE1020 Ø25 mm_x000D_
• Canastillo de acero con hilo M10_x000D_
&gt; Plásticos:_x000D_
Sobre el Polietileno de Alta Densidad (HDPE):_x000D_
Inofensivo, sin agentes tóxicos, es totalmente reciclable para el respeto del medio ambiente. Antiestático._x000D_
• Es completamente homogéneo, no se astillas, no se agrieta, no estalla ni se rasga. Resistiendo a las inclemencias del ambiente, no absorbe el agua y no se pudre._x000D_
• Los productos fabricados no presentan riesgo de heridas por choques o fricciones._x000D_
• Colores vivos que no deslustran en el tiempo. La incorporación en la masa de pigmentos, más un tratamiento anti UV garantizan decorados inalterables._x000D_
• Las pinturas (grafittis) no se adhieren y pueden retirarse fácilmente. No pueden fijarse (chicle, autoadhesivos, pinturas, etc.) y resiste a la mayoría de los agentes químicos._x000D_
• El polietileno no produce efecto de relámpago. (Efecto relámpago: propagación rápida de una llama a la superficie de un material, sin combustión de la estructura básica en un momento preciso)._x000D_
• El material solo se puede quemar mientras permanezca en contacto con una llama en forma directa, pero si ésta se apaga, la combustión se detiene y, en ningún momento, se emiten gases tóxicos._x000D_
_x000D_
GARANTIAS_x000D_
_x000D_
Este producto está garantizado contra defectos en sus materiales, errores en su proceso productivo de fabricación y daño originados por una incorrecta instalación hecha por personal del fabricante o supervisada por éste, por cinco años.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</si>
  <si>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válvual + varilla + bola.</t>
  </si>
  <si>
    <t>VFLT06</t>
  </si>
  <si>
    <t>10652</t>
  </si>
  <si>
    <t>Impermeabilizante integral para morteros y concretos.</t>
  </si>
  <si>
    <t>Impermeabilizante integral para morteros y concret</t>
  </si>
  <si>
    <t>110004</t>
  </si>
  <si>
    <t>DESCRIPCION DEL PRODUCTO_x000D_
Sikaflex®-11 FC+ es un adhesivo multipropósito monocomponente, libre de solventes, de consistencia altamente_x000D_
tixotrópica._x000D_
_x000D_
USOS_x000D_
Sikaflex®-11 FC+ está diseñado como adhesivo multipropósito para pegados flexibles en interiores y exteriores_x000D_
de: peldaños de escaleras, instalación de artefactos sanitarios y accesorios, elementos prefabricados, cielos rasos, tejas, cumbreras, enchapes o materiales sometidos a cambios de temperatura o movimiento._x000D_
_x000D_
Base Química Poliuretano tecnología i-Cure_x000D_
Empaques Cartucho de 300 ml_x000D_
Color Blanco_x000D_
_x000D_
CARACTERISTICAS / VENTAJAS_x000D_
? Monocomponente, listo para usar. _x000D_
?Permite movimiento flexible y elástico recupera su forma_x000D_
? Cura sin formar burbujas._x000D_
?Tiene muy buena adherencia a la mayoría de los soportes._x000D_
?Buenas resistencias mecánicas, a la intemperie y al envejecimiento._x000D_
? No escurre._x000D_
? No es corrosivo._x000D_
? Absorbe vibraciones e impactos._x000D_
? Sin disolventes._x000D_
? Sin olor.</t>
  </si>
  <si>
    <t>Adhesivo y sellador elástico de poliuretano.</t>
  </si>
  <si>
    <t>200596</t>
  </si>
  <si>
    <t>Ancho 40 cm; Altura Inst.: 6.40 ml.</t>
  </si>
  <si>
    <t>Baldosa BH-1(GRANO PEQUEÑO) 9UND/M2</t>
  </si>
  <si>
    <t>REFERENCIA DE LA CINTA PREMIUM.</t>
  </si>
  <si>
    <t>Características_x000D_
Sanitario Alongado ADA para personas discapacitadas ó personas de la tercera edad_x000D_
Cómoda taza alongada con altura confortable de taza para facilitar el uso_x000D_
Alta eficiencia en consumo de agua 4.85 Lpf (1.28 gpf) con alta capacidad de evacuación de solidos (1000gr de MISO)_x000D_
Cumple con requerimeintos ADA_x000D_
Sifón 100% esmaltado de 5.1 cm que optimiza el funcionamiento y mantiene limpio el sanitario_x000D_
Incluye racor metalico de 1 1/2" para instalación de fluxómetro o valvulas de descarga_x000D_
Para instalación a 25.5 cm de la pared terminada_x000D_
Disponible en diferentes tipos de griferia que garantizan el ultra ahorro de agua_x000D_
_x000D_
NO INCLUYE GRIFERÍA, NI ENTRADA SUPERIOR, NI ASIENTO</t>
  </si>
  <si>
    <t>Referencia 4AA-01051300 MARCA DOCOL</t>
  </si>
  <si>
    <t>Referencia 4AA-00184906 Docol.</t>
  </si>
  <si>
    <t>Igual a 000023 HIERRO A-36 Liso/Rect  3/4"</t>
  </si>
  <si>
    <t>MARCA WET ARCO O SIMILAR</t>
  </si>
  <si>
    <t>Incluye Disco multipropósito 9" y alquiler de pulidora trabajo pesado._x000D_
_x000D_
DISCO DIAMANTADO SEGMENTADO    $64.990,oo INCL. IVA. (26/01/2017 EASY)_x000D_
RENDIMIENTO APROX.                                   1.500 ML/UN_x000D_
RENDIMIENTO DIA PROMEDIO DE CORTE     100 ML/DIA._x000D_
ALQUILER  _x000D_
_x000D_
_x000D_
DISCO DIAMANTADO SEGMENTADO    $81.900,INCL. IVA. (26/01/2017 HOMECENTER)_x000D_
RENDIMIENTO APROX.                                   1.500 ML/UN_x000D_
RENDIMIENTO DIA PROMEDIO DE CORTE     100 ML/DIA._x000D_
ALQUILER  _x000D_
_x000D_
DISCO DIAMANTADO SEGMENTADO    $61.900,INCL. IVA. (26/01/2017 MAQUITODO)_x000D_
RENDIMIENTO APROX.                                   1.500 ML/UN_x000D_
RENDIMIENTO DIA PROMEDIO DE CORTE     100 ML/DIA._x000D_
ALQUILER  _x000D_
_x000D_
PROMEDIO ALQUILER DISCO          $ 4.640</t>
  </si>
  <si>
    <t xml:space="preserve">CARACTERISTICAS_x000D_
Edad sugerida: 5-12 años;   Capacidad: 2 niños;   Área de Seguridad: 5100 mm x 4200 mm;   Medidas: (Largo, Ancho, Alto) 2 m x 1.2 m x 1.5 m;    Altura Crítica de Caída: 1.00 m;   Funciones lúdicas de: Encontrarse, balancearse, Imaginar.                                                                                                                                                                    GARANTIAS:_x000D_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general._x000D_
_x000D_
MANTENIMIENTO_x000D_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          </t>
  </si>
  <si>
    <t>8055881</t>
  </si>
  <si>
    <t>10175</t>
  </si>
  <si>
    <t>Capacidad: 4 niños; Edad sugerida: 3 A 14 AÑOS;Medidas: L3.82 x A1.48 H2.54 mts; Zona de uso L6.52 x A3.82 mts; Altura de caída: 1.30 mts; Marca: Benito_x000D_
Funciones lúdicas: Mediante este movimiento se estimula el sistema nervioso, principalmente en relación al sistema psicomotriz y la vista. A la vez que es tranquilizante y además desarrolla las facultades de equilibrio y coordinación._x000D_
_x000D_
MATERIALES_x000D_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natural._x000D_
_x000D_
PANELES. HDPE: Polietileno de Alta Densidad que se caracteriza por su resistencia a los abrasivos químicos y que no le afecta la corrosión al ser un Polímero. Por su capacidad de elástica y ligereza, ofrece una alta resistencia a los impactos haciendo muy difícil su rotura. Su uniformidad de colores en cantos y laterales confieren unos acabados continuos y homogéneos. Su base sintética evita el cultivo de bacterias, hongos y líquenes._x000D_
_x000D_
Piezas de plástico: Polietileno, polipropileno._x000D_
_x000D_
Piezas metálicas: Acero S-235, AISI-304 y AISI-316._x000D_
_x000D_
Tornillería: Acero DIN603, AISI-304 o AISI-316._x000D_
_x000D_
Cadenas: Eslabones de 6mm de acero inoxidable AISI 316._x000D_
_x000D_
Cuerdas: Multifilamento trenzado, recubierto de Polipropileno y con nervios metálicos de alta resistencia._x000D_
_x000D_
GARANTIAS_x000D_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básico descrito._x000D_
- No usar el producto antes de finalizar la instalación._x000D_
- No usar el producto antes de finalizar el mantenimiento._x000D_
-Consultar instrucciones de mantenimiento._x000D_
_x000D_
OBSERVACIONES_x000D_
Incluyendo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</si>
  <si>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JL15</t>
  </si>
  <si>
    <t>Juego Muelle con paneles laterales en formas ludicas mas de un 1 año Cap: 2 niños_x000D_
OJO COMPLETAR DESCRIPCION_x000D_
_x000D_
CARACTERISTICAS:_x000D_
Capacidad: 12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</si>
  <si>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Muelle con paneles laterales medios de transporte mas 3 años Cap:7 niños_x000D_
_x000D_
_x000D_
CARACTERISTICAS:_x000D_
Capacidad: 7 niños_x000D_
Edad sugerida: mas de 3 años                                                                   _x000D_
Altura Crítica de Caída: 0.56 m_x000D_
Área de Seguridad: 16.20 m2_x000D_
Medidas por modulo (Largo, Ancho, Alto): 340 x 95 x 88 cm._x000D_
Funciones lúdicas: Deslizarse, explorar, escalar, imaginar._x000D_
_x000D_
Balancín de muelles simulando una barquita, compuesto por vigas de una sola pieza de 3m de largo, respaldos,_x000D_
asientos y plataforma antideslizante, paneles laterales con grabados mecanizados y barras de sujección de acero inoxidable. La amortiguación viene dada por cuatro muelles anti-pinzamiento que garantizan una seguridad completa al niño._x000D_
El juego puede ser utilizado por varios niños a la vez, por lo que se incrementa la diversión y socialización. Además de los asientos, la parte central también puede ser usada como plataforma de juego._x000D_
Debido al diseño, el juego aporta una gran estabilidad durante la acción. Los respaldos dan seguridad y lo_x000D_
convierten en un juego apto para el uso por niños con movilidad reducida._x000D_
MATERIALES:_x000D_
Estructura Madera laminada de pino de Suecia, tratada en autoclave_x000D_
Paneles HDPE (Polietileno de alta densidad) de 19 mm._x000D_
Asientos HPL Antideslizante_x000D_
Respaldos Contrachapado fenólico antideslizante de 15 mm. 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</si>
  <si>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Suministro e instalación sin obra civil de Valla  (4x12m) en perfil tubular segun diseño IDRD, incluye tres placas base  en platina de 220xx320x5/8" A-36 ;  Doce pernos 5/8" L=0.45m. Tres zapatas en concreto reforzado de 3.000psi (0.35x0.80x0.80m). recebo compactado de 0.30x0.80x0.80m. Acero de refuerzo de 60.000psi segun planos de la STC. Viga de 0.30x0.53m en concreto reforzado de 3.000psi según plano de la STC.</t>
  </si>
  <si>
    <t>BLOQUE CEMENTO A-8 10X20X8 COLORES RENDIMIENTO 50 UND/M2.</t>
  </si>
  <si>
    <t>BAÑO MOVIL  INCLUYE SANITARIO + ORINAL+ LAVAMANOS. EL PRECIO POR MES INCLUYE DOS ASEOS SEMANALES (8 AL MES) CON LOS INSUMOS CORRESPONDIENTES Y TRANSPORTE DENTRO DE LA CIUDAD DE BOGOTÁ.</t>
  </si>
  <si>
    <t>Saco Polipropileno(72gr.)Blanco (A=0.40m;L=0.76m) PARA RETIRO DE ESCOMBROS.</t>
  </si>
  <si>
    <t>Juego Muelle Panel Lateral Medios Transport 2 a 6 años Cap: 2_x000D_
Capacidad: 2 niños_x000D_
_x000D_
CARACTERISTICAS_x000D_
_x000D_
Capacidad: 2 niños_x000D_
Edad sugerida: 2 a 6 años                                                                   _x000D_
Altura Crítica de Caída:  0.50 m_x000D_
Área de Seguridad:  2,89X3,80m_x000D_
Medidas por modulo (Largo, Ancho, Alto) 1,20X0,88X0,50M_x000D_
Funciones lúdicas: Balancearse, Equilibrio, Encontrarse, Imaginar._x000D_
_x000D_
MATERIALES_x000D_
_x000D_
Paneles: Tableros de polietileno de alta densidad de 20 mm. Piezas de pla´stico: Polietileno y polipropileno._x000D_
Piezas meta´licas: AISI-304._x000D_
Tornilleri´a: Acero calidad 8.8 DIN267 y AISI-304._x000D_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 acero inoxidable (*)._x000D_
15 años de suministro de todas las piezas de repuesto de los juegos a partir de la fecha de venta._x000D_
10 años contra podredumbres en la madera, fallos estructurales o de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comprobar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</si>
  <si>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balancin doble mas 4años Cap:2 niños_x000D_
_x000D_
CARACTERISTICAS_x000D_
_x000D_
Capacidad: 2 niños_x000D_
Edad sugerida: Mas de 4 años                                                                   _x000D_
Altura Crítica de Caída:  1.00 m_x000D_
Área de Seguridad: 5,86 m x  3,71  m_x000D_
Medidas por modulo (Largo, Ancho, Alto) 2,39 m x 0,69 m x 1,52 m_x000D_
Funciones lúdicas: Balancearse, encontrarse_x000D_
_x000D_
MATERIALES_x000D_
_x000D_
Piezas de pla´stico: Polipropileno y caucho._x000D_
Piezas meta´licas: Acero AISI-304_x000D_
Tornilleri´a: Acero calidad 8.8 DIN267, AISI-304 o´ AISI-316._x000D_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 acero inoxidable (*)._x000D_
15 años de suministro de todas las piezas de repuesto de los juegos a partir de la fecha de venta._x000D_
10 años contra podredumbres en la madera, fallos estructurales o de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comprobar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</si>
  <si>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Emboquillador acrílico en color para enchapes._x000D_
_x000D_
DESCRIPCION_x000D_
Binda Boquilla Acrílico es un mortero impermeable en color, para embo-quillar_x000D_
juntas o uniones entre enchapes._x000D_
_x000D_
USOS_x000D_
Como relleno de juntas entre enchapes o baldosas de baja absorción tipo_x000D_
Porcelanato o enchapes sobre sistemas livianos (Drywall)._x000D_
_x000D_
VENTAJAS_x000D_
• Producto fácil de mezclar y aplicar._x000D_
• Monocomponente_x000D_
• Es impermeable._x000D_
• Excelente adherencia._x000D_
• Variedad de colores_x000D_
_x000D_
Consumo: (en kg/m2)_x000D_
Formato Ancho junta_x000D_
enchape 1 mm     2 mm     3 mm     4 mm_x000D_
10 x 10    0.30      0.60      0.90      1.20_x000D_
20 x 20    0.16      0.32      0.49      0.64_x000D_
30 x 30    0.11     0.22       0.33      0.44_x000D_
40 x 40    0.08     0.17       0.25      0.34_x000D_
50 x 50    0.07     0.14       0.21      0.28_x000D_
60 x 60    0.06     0.12       0.17      0.24</t>
  </si>
  <si>
    <t>123960</t>
  </si>
  <si>
    <t>47418</t>
  </si>
  <si>
    <t>Piso en caucho en laminas de 50 cm x 50 cm espesor de 1 cm, color negro. Incluye Suministro e Instalación.</t>
  </si>
  <si>
    <t>x 1.5kg</t>
  </si>
  <si>
    <t>Cortasol Celoscreen Paso110 + Revestimiento ScreenPanel 481 exclusivo proyecto BMX 2a Etapa. Suministro e Instalación. Segun memorando 20194000098743 del 15-02-19.</t>
  </si>
  <si>
    <t>SISTEMA CONTRA INCENDIO listado UL/FM con Bomba Turbina Vertical 500 GPM a 130 PSI Motor Electrico con eje de Succión 2,2 mts, con transferencia automática, según diseño exclusivo para pista BMX 2a Etapa memorando 20194000098743 del 15-02-19.</t>
  </si>
  <si>
    <t>EQUIPO DE BOMBEO PARA AGUAS FILTRADAS EYECTORAS Caudal 342 GPM, Caudal por cada Bomba: 400 GPMincluye: 1 Bomba Línea: Sumergible, Tipo: centrífuga, Tipo Acople: Mono Bloque, Materiales de construcción: Hierro fundido, Tipo de Impulsor: Semiabierto, Tipo de Sello: Mecánico, Diámetro de Descarga: 4", Tipo de motor: Eléctrico, Potencia: 7,5 HP, Velocidad: 1.750 RPM, Voltaje/fases: 220/3,                1 armario metálico en lámina de acero calibre 16 y 18 con tratameinto anticorrosivo y acabado final en esmalte horneado. Cerrado para soportar salpicadura de agua. 1 minibreaker de protección para los controles, 2 contactores con capacidad hasta 32 amperios a 220 voltios, 2 guardamotor de 22 a 32 amperios, 2 piloto de luces de señalización  verde prendido/apagado de las electrobombas, 2 Selector de 3 posiciones manual/apagado/automático debidamente marcado, 1 Bornera de conexión para entradas y salidas , 1 alarma sonora tipo sirena para dar aviso de agotamiento de agua, 1 Plano de conexiones, 3 Flotador tipo microswitch para apagado del equipo por bajo novel de agua en pozo euyector, 1 Alternado automatico para bombas._x000D_
_x000D_
Según diseño, Exclusivo para pista BMX 2a Etapa memorando 20194000098743 del 15-02-19.</t>
  </si>
  <si>
    <t>Luminaria RALED II 32 LED 4000K RA02, 54W IP66, Tipo Codensa. Multivoltaje 120/277V. Según diseño para pista BMX 2a Etapa memorando 20194000098743 del 15-02-19.           2024: cambio de tecnología ahora Potencia entre 35W-312W y Flujo Luminoso: 5.450-44-070 Lumenes.</t>
  </si>
  <si>
    <t>Limpiador universal para fachadas de ladrillo.</t>
  </si>
  <si>
    <t>543402</t>
  </si>
  <si>
    <t>7428</t>
  </si>
  <si>
    <t>110000</t>
  </si>
  <si>
    <t>Luminaria RALED II 48 LED 4000K RA02, 104W IP66, Tipo Codensa. Multivoltaje 120/277V. Marca Roy Alpha. Según diseño para pista BMX 2a Etapa memorando 20194000098743 del 15-02-19.</t>
  </si>
  <si>
    <t>Proyector AreaLED, 64 LED, 4000 K, RAP 212, 140W, IP66 , Tipo Codensa. Según diseño para pista BMX 2a Etapa memorando 20194000098743 del 15-02-19.</t>
  </si>
  <si>
    <t>12V 0 - 400Rpm y 0 - 1,450Rpm</t>
  </si>
  <si>
    <t>551417</t>
  </si>
  <si>
    <t>INCREMENTO 3,41% 2019 AÑO CORRIDO</t>
  </si>
  <si>
    <t>Descripción del Producto:  El potente Honda ofrece un rendimiento óptimo de lavado a presión Ideal para limpieza de construcción, mantenimiento, instalaciones y mantenimiento Bomba triple y armazón de aluminio ultraligero de grado aeronáutico. Perfecta para los contratistas que se especializan en la limpieza de cubiertas, restauración de madera, preparación de pintura, eliminación de grafitis u otros servicios de limpieza es esta lavadora a presión de agua fría Simpson. La serie de aluminio Simpson está diseñada para un rendimiento óptimo incluso en los entornos más duros. El marco de la lavadora está hecho de aluminio de grado aeronáutico, lo que lo hace más liviano que la mayoría de las lavadoras a presión con marco de acero. Esta lavadora está diseñada para satisfacer las rigurosas demandas del profesional de la limpieza. Motor Honda GX200 con función de apagado por bajo nivel de aceite Bomba de émbolo triplex industrial AAA confiable con tecnología PowerBoost que brinda mayor presión en la boquilla MorFlex 5/16 pulg. x 35 pies. La manguera de alta presión no daña, es flexible y resistente a la abrasión. Neumáticos premium para facilitar la maniobrabilidad en varios terrenos. Cinco boquillas de conexión rápida: 0, 15, 25, 40 grados y jabón para usar en una variedad de aplicaciones de limpieza. Especificaciones:    Dimensiones:  Profundidad ensamblada (pulg.) 34 pulg – Altura ensamblada (pulg.) 24 pulg - Ancho ensamblado (pulg.) 21 pulg.</t>
  </si>
  <si>
    <t>Suministro y manejo de lastre (Agua) para la realización de prueba de carga para puente peatonal._x000D_
_x000D_
Incluye: Viajes de Carrotanque con capacidad máxima de 12 m3, motobomba para ascenso de agua y personal para manejo de equipos._x000D_
_x000D_
NOTA: Este insumo es manejado generalmente por M2; para fines presupuestales, se ha dividido entre 6 unidades calculadas = $26250,21/M2 incl Iva (17/10/2018)</t>
  </si>
  <si>
    <t>Alquiler y manejo de lastre para puente peatonal contemplando una carga máxima de 500 kg/m2_x000D_
_x000D_
Incluye tanques de agua con capacidad de 500 lts, para distribución de carga, acondicionamiento y transporte._x000D_
_x000D_
NOTA: Este insumo es manejado generalmente por M2; para fines presupuestales, se ha dividido entre 6 unidades calculadas = $35.240,66/M2 incl Iva (17/10/2018)</t>
  </si>
  <si>
    <t>Arbol Borrachero Rojo (Siembre + Caja + Tierra + Abono + Tutor)</t>
  </si>
  <si>
    <t xml:space="preserve">VER TABLA DE ESCALAS SALARIALES PERSONAL PROFESIONAL Y OPERATIVO </t>
  </si>
  <si>
    <t>Juego columpio Columpio doble adapt 3-14 años Cap2 niños   SOLO APLICA PARA PROYECTO PARQUE DE LOS NIÑOS_x000D_
_x000D_
CARACTERISTICAS_x000D_
_x000D_
Edad sugerida: 3-14 años_x000D_
Capacidad: 2 niños_x000D_
Área de Seguridad: 22.5 m2_x000D_
Medidas: (Largo, Ancho, Alto) Nota 23Ago21: Proveedor corrige medidas 3383 x 1480 x 2540 mm_x000D_
Altura Crítica de Caída: 1240 mm. Nota 23Ago21: Proveedor corrige medida 1300 mm_x000D_
Funciones lúdicas: columpiarse._x000D_
_x000D_
MATERIALES_x000D_
POSTES Madera laminada:_x000D_
Para garantizar su fortaleza y resistencia, todos los componentes de madera se fabrican a base de láminas _x000D_
de pino escandinavo, clase de resistencia GL24, tratada en autoclave (clase de riesgo IV), conforme a la Normativa: EN351/EN335 y certificada por PEFC y FSC._x000D_
En el caso de estar sometida a condiciones meteorológicas variables, la madera laminada puede presentar pequeñas grietas que no reducen su durabilidad. La resina y los nudos son su parte natural._x000D_
PANELES HDPE: Polietileno de Alta Densidad que se caracteriza por su resistencia a los abrasivos químicos y que no le afecta la corrosión al ser un Polímero. Por su capacidad de elástica y ligereza, ofrece una alta resistencia a los impactos haciendo muy difícil su rotura. Su uniformidad de colores en cantos y laterales confieren unos acabados continuos y homogéneos. Su base sintética evita el cultivo de bacterias, hongos y líquenes._x000D_
Piezas de plástico: Polietileno, polipropileno._x000D_
Piezas metálicas: Acero S-235, AISI-304 y AISI-316._x000D_
Tornillería: Acero DIN603, AISI-304 o AISI-316._x000D_
Cadenas: Eslabones de 6mm de acero inoxidable AISI 316._x000D_
Cuerdas: Multifilamento trenzado, recubierto de Polipropileno y con nervios metálicos de alta resistencia._x000D_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Semanalmente:comprobar de forma visual el estado general del juego, asegurando que no haya roturas o desperfectos peligrosos para los usuarios._x000D_
Mensualmente:Comprobar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Anualmente:asegurar que no haya deformaciones en el polietileno. Analizar y asegurar que los largueros, postes y complementos de madera no presenten defectos estructurales o que no hayan ladeado ni deformado. Comprobar que las tuercas de los tornillos estén al _x000D_
máximo apriete. Verificar las soldaduras. Comprobar todas las cimentaciones._x000D_
- Si el equipo está sujeto a un uso severo, se debe incrementar el plan de mantenimiento._x000D_
- No usar el producto antes de finalizar la instalación._x000D_
- No usar el producto antes de finalizar el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</si>
  <si>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Prueba de Carga Estática y Dinámica para Puentes Peatonales en estructura Metálica y de Concreto reforzado_x000D_
_x000D_
Incluye:_x000D_
* Instrumentación para desplazamiento Vertical con deformímetros de carátula._x000D_
* Instrumentación para el control de desplazamiento lateral_x000D_
* Instrumentación para el control de deformación unitaria_x000D_
* Instrumentación para medición de vibraciones_x000D_
* Equipo electro-mecánico para excitación de la estructura _x000D_
* Elaboración de informe final de resultados._x000D_
* Gastos logísticos para equipos, personal técnico y profesional.</t>
  </si>
  <si>
    <t>Certificación RETIE para uso final de instalaciones eléctricas para la segunda etapa de la construcción de la pista de BMX 2a ETAPA en el parque recreodeportivo el Salitre Área 20.258,83 m2. Lámparas 57 y 38 postes. Las obras a ejecutar corresponden a la iluminación de andenes, senderos, plazoletas y zonas verdes. Según diseño PROPIO DEL PROYECTO.</t>
  </si>
  <si>
    <t>Certificación RETILAP para uso final de instalaciones eléctricas para la segunda etapa de la construcción de la pista de BMX en el parque recreo deportivo el Salitre Área 20.258,83 m2. Lámparas 57 y 38 postes. Las obras a ejecutar corresponden a la iluminación de andenes, senderos, plazoletas y zonas verdes. Según diseño PROPIO DEL PROYECTO.</t>
  </si>
  <si>
    <t>CONCEPTUALIZACIÓN GEOTECNICA  (Ver CIO APU-11205)      _x000D_
_x000D_
Actividad compuesta por:_x000D_
_x000D_
1. Plotter_x000D_
2. Director de Proyecto_x000D_
3. Profesional Cat. 4_x000D_
4. Técnico Digitador 2_x000D_
5. Computador Alquiler_x000D_
6. Camioneta PickUp</t>
  </si>
  <si>
    <t>Polipropileno alto impacto original 94% de la materia prima. Protector UV: 2% de aditivo para protección de los rayos UV. Aditivo para resistencia 2%: modificador para aportar flexión y resiliencia al PP. Pigmento para PP : 2% de pigmento con resistencia a la luz 8 en escala de 1 a 8. Costo incluye un solo flete a la ciudad de Bogotá D.C. Maderplast.</t>
  </si>
  <si>
    <t>Metro Linea de 29cm de ancho y 3.8cm de alto - Uso Peatonal</t>
  </si>
  <si>
    <t>DE ACUERDO A ESPECIFICACIÓN TECNICA CARCAMO T-1 (rejulla Fibrit o similar)_x000D_
_x000D_
CARCAMO T-1:_x000D_
  1. SECCIÓN = 0.53 X 0.53 ml_x000D_
  2. SECCION TRANSV. (Luz Libre) =  0.40 ml_x000D_
  3. ANCHO EFECT. REJILLA         =   0.46 ml</t>
  </si>
  <si>
    <t>(40x40x6cm), TRAFICO PEATONAL</t>
  </si>
  <si>
    <t>ESPECIFICACIÓN SEGUN DISEÑO DE CARCAMO T-2</t>
  </si>
  <si>
    <t>ESTA REJILLA SUMIDERO CORRESPONDE A LA REFERENCIA R25C</t>
  </si>
  <si>
    <t>Incluye mano de obra, sumin. .bisagras e instalac.</t>
  </si>
  <si>
    <t>EL VALOR COTIZADO EL DIA 11/06/2014 CORRESPONDE A UNA UNION DE 355MM 14", EN EL MERCADO NO SE ENCONTRO LA UNION DE  350mm</t>
  </si>
  <si>
    <t>14/12/2021: INGEREC UNICO PROVEEDOR QUE COTIZO A LA FECHA. FICHA TECNICA FORESTAL (Incluye Formato 1 y 2): Para 1 a 19 Árboles.</t>
  </si>
  <si>
    <t>BANCA TIPO M-30 CON ESPALDAR MET.</t>
  </si>
  <si>
    <t>Se compone de un paral elaborado en tubo redondo estructural galvanizado, con diámetro nominal de 2” cal 2.5 mm y un pánel informativo fabricado en lámina C.R. cal 18, de acuerdo a los planos especificados.</t>
  </si>
  <si>
    <t>Superficie  que incluye demarcación  para patinodromo mas  preparación de superficie de emporado  con mortero de nivelación + capa base  para emporado, auto nivelación de espesores menores, que sirve de puente de adherencia a la aplicación del acabado final (Producto avalado por fedepatin- Colombia),  mas  suministro y aplicación de recubrimiento sintético  color azul tipo Latex-AR que se conpone asi: primera capa cushon o equivalente, segunda capa filler o equivalente y tercera capa finish-3 o equivalente, capas cruzadas. Incluye lineas de demarcación de rectángulo y círculos de artístico y demarcación de cancha de Hockey. (Producto avalado por fedepatin-col.)</t>
  </si>
  <si>
    <t>Juego Muelle panel lateral forma ludica 3a12años Cap:3niños   _x000D_
_x000D_
_x000D_
OJO COMPLETAR DESCRIPCION_x000D_
_x000D_
CARACTERISTICAS:_x000D_
Capacidad: 3 niños_x000D_
Edad sugerida: mas de 3 A 12 años                                                                   _x000D_
Altura Crítica de Caída: _x000D_
Área de Seguridad: _x000D_
Medidas por modulo (Largo, Ancho, Alto): 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</si>
  <si>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columpio cesta rotomoldeado 6-12 años Cap: 5niños_x000D_
_x000D_
CARACTERISTICAS_x000D_
_x000D_
Edad sugerida: 6 A 12 años_x000D_
Capacidad: 5 niños_x000D_
Área de Seguridad: m2  _x000D_
Medidas: (Largo, Ancho, Alto) _x000D_
Altura Crítica de Caída: _x000D_
Funciones lúdicas:, Encontrarse, balancearse_x000D_
._x000D_
_x000D_
MATERIALES_x000D_
Cesta rotomoldeado_x000D_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</si>
  <si>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3 a 14 años Cap: 4 niños _x000D_
_x000D_
_x000D_
OJO COMPLETAR DESCRIPCION_x000D_
_x000D_
CARACTERISTICAS:_x000D_
Capacidad: 4 niños_x000D_
Edad sugerida: mas de 3 A 14 años                                                                   _x000D_
Altura Crítica de Caída: _x000D_
Área de Seguridad: _x000D_
Medidas por modulo (Largo, Ancho, Alto): 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</si>
  <si>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Infantil 2 a 5 años Cap: 6 niños_x000D_
_x000D_
Estructura de juego para parques infantiles con torre, tobogán, escaleras y paneles educativos. Totalmente resistente a la intemperie_x000D_
CARACTERISTICAS:_x000D_
Capacidad: 6 niños_x000D_
Edad sugerida: mas de 2 A 6 años                                                                   _x000D_
Altura Crítica de Caída: 1 m_x000D_
Área de Seguridad: 6.57 mts x 3.70 mts_x000D_
Medidas por modulo (Largo, Ancho, Alto):    2.79 m_x000D_
Funciones lúdicas: Deslizarse, explorar, escalar, imaginar._x000D_
_x000D_
MATERIALES:_x000D_
_x000D_
Pino Rojo del Norte, tratada en autoclave a nivel P4 y acabada con lásur, protector de la madera a poro abierto, hidrófugo,_x000D_
fungicida y con doble filtro anti U.V._x000D_
* Polietileno de alta densidad, libre de mantenimiento y antigraffiti._x000D_
* Rampas y puentes en polietileno revestido de caucho antideslizante._x000D_
* Partes metálicas de acero inoxidable, acero galvanizado y acero con pintura de poliéster termoendurecida._x000D_
_x000D_
GARANTIAS_x000D_
_x000D_
Garantía de cinco (5) años. El plazo especificado empieza a contar desde la fecha de la factura. (Ver archivo de_x000D_
Garantías y Mantenimiento)_x000D_
_x000D_
PLAN DE MANTENIMIENTO: _x000D_
_x000D_
Semestral:  En piezas y desgaste de material o color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</si>
  <si>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Banca Arco sin Espaldar GRC 21 MP Según diseño  (Ver imagen CIO) _x000D_
_x000D_
Dimensiones: Largo: 1,5m Alto: 0,45m Ancho: 0,63m_x000D_
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306 Kg_x000D_
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minicargador, montacargas o similar. Se recomienda el uso de estibas para mayor facilidad</t>
  </si>
  <si>
    <t>Sin disco</t>
  </si>
  <si>
    <t>PESO:250 KG</t>
  </si>
  <si>
    <t>La regla vibratoria tipo escalera, es ideal para acabado profesional de losas (pisos)  de grandes superficies como bodegas, vías, andenes, reduciendo costos debido a su gran rendimiento.</t>
  </si>
  <si>
    <t>"Suministro Banca Prefabricada Concreto Sin Espaldar L:1.8m A:0.5m H:0.40 CDRC N°3
CONSULTORIA PARQUE COMETAS CDRC N°3"</t>
  </si>
  <si>
    <t>Al Norte</t>
  </si>
  <si>
    <t>SEGMENTADO - RENDIMIENTO DE 1.000 A 1.200 ML DE CORTE EN ESPESOR DE 5CM</t>
  </si>
  <si>
    <t>RENDIMIENTO DE CORTE = 800-1000 ML/UN (CORTE EN 5CM)</t>
  </si>
  <si>
    <t>Juego carrusel Cap: 6 niños 3-8 años_x000D_
_x000D_
_x000D_
Capacidad: 6 niños_x000D_
Edad sugerida: 3 a 8 años                                                                   _x000D_
Altura Crítica de Caída: 180 mm._x000D_
Área de Seguridad: 25 mq._x000D_
Medidas por modulo (Largo, Ancho, Alto): diametro 1.3 m x 0.66 m_x000D_
Funciones lúdicas: Deslizarse, explorar, escalar, atravesar, encontrarse, imaginar._x000D_
_x000D_
_x000D_
MATERIALES:_x000D_
_x000D_
PTEstructura_x000D_
de acero galvanizado y pintado al horno._x000D_
Plataforma de apoyo contrachapado de abedul._x000D_
Medidas: Ø 1.300 x 660 h mm._x000D_
Zona de seguridad: 5250 x 5500 mm._x000D_
Certificado EN-1176._x000D_
EL ACERO_x000D_
Todos los elementos metálicos están acabados evitando cualquier tipo de arista, canto o rebaba que pueda resultar agresivo. Se galvaniza en caliente para evitar su corrosión y se completa el acabado con colores termoendurecibles._x000D_
LA MADERA Y SU TRATAMIENTO_x000D_
Toda la estructura de los juegos está conformada por madera seleccionada de pino de Suecia, proveniente de talas controladas. En la mayoría de los elementos se utiliza madera laminada. Todas las piezas de madera (postes, tablones, etc.) son canteadas y cepilladas para evitar cualquier tipo de arista o de imperfección en su superficie. _x000D_
A continuación, todas las piezas son tratadas en autoclave a distintos niveles._x000D_
LOS PANELES DE HPL_x000D_
Son paneles laminados de alta presión que utilizamos básicamente de dos grosores diferentes, de 10 y 18 mm. Estos paneles son antivandálicos. Dada su alta densidad poseen un alto grado de resistencia a golpes violentos, así como a los elementos atmosféricos e incluso al fuego._x000D_
Resaltamos su comportamiento antigrafitti, siendo extremadamente fácil la limpieza de cualquier pintada._x000D_
MUELLES_x000D_
Están fabricados en espirales de acero formados por siete vueltas completas, como máximo, y una distancia mínima de 40 mm entre ellas. Los acabados con tratamiento rilsanizado y con sistema de fijacion impiden cualquier tipo de pellizco; ni siquiera un sobrepeso provocaría que las espirales se toquen._x000D_
TORNILLERÍA_x000D_
Toda la tornillería es de acero galvanizado en caliente o bicromatado. Posteriormente se recubre con tapones protectores._x000D_
TAPONES PROTECTORES_x000D_
Se utilizan para proteger la tornilleria. Están formados por dos cuerpos, fabricados en nylon de vistosos colores y con un cierre hermético que oculta la tornillería._x000D_
_x000D_
GARANTIAS_x000D_
_x000D_
10 años de garantía general,  por defectos de fabricación y piezas de desgaste, cubre desgaste por piezas, color de material y tornillería,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Semestrall: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</si>
  <si>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UNIÓN DE 2 CAPAS ASFÁLTICAS_x000D_
_x000D_
CANECA 55 GLN = 208 KG._x000D_
_x000D_
1.96  KG/GLN_x000D_
_x000D_
DESCRIPCIÓN: _x000D_
Emulsión asfáltica de rompimiento lento, de tipo catiónica. Por tanto el asfalto se deposita sobre materiales pétreos en un período de tiempo corto. _x000D_
_x000D_
USOS: _x000D_
Para tratamientos superficiales como riegos de liga o imprimaciones. _x000D_
_x000D_
APLICACIÓN: _x000D_
Diluir con agua proporción 1:1 y aplicar con un equipo de riego convencional, o bombas de desplazamiento positivo tipo tornillo sin fin.</t>
  </si>
  <si>
    <t>UNIÓN DE 2 CAPAS ASFÁLTICAS_x000D_
_x000D_
CANECA 55 GLN = 208 KG._x000D_
_x000D_
1.96  KG/GLN_x000D_
_x000D_
DESCRIPCIÓN: _x000D_
Emulsión asfáltica de rompimiento rápido, de tipo catiónica. Por tanto el asfalto se deposita sobre materiales pétreos en un período de tiempo corto. _x000D_
_x000D_
USOS: _x000D_
Para tratamientos superficiales como riegos de liga o imprimaciones. _x000D_
_x000D_
APLICACIÓN: _x000D_
Diluir con agua proporción 1:1 y aplicar con un equipo de riego convencional, o bombas de desplazamiento positivo tipo tornillo sin fin. _x000D_
_x000D_
RENDIMIENTO=1LT/2M2=0.132GAL/M2=O,259KG/M2</t>
  </si>
  <si>
    <t>Juego columpio cesta madera_x000D_
_x000D_
CARACTERISTICAS: OJO AJUSTAR CARACTERISTICAS_x000D_
Capacidad: 4 niños_x000D_
Edad sugerida: 3 a 12 años                                                                   _x000D_
Altura Crítica de Caída: 2.41 m_x000D_
Área de Seguridad: 39.75 m2_x000D_
Medidas por modulo (Largo, Ancho, Alto): 5.32 m x 4.3 m x 3.82 m_x000D_
Funciones lúdicas: Deslizarse, explorar, escalar, atravesar, encontrarse, imaginar._x000D_
COMPOSICIÓN_x000D_
3 Torres 2 Techos 3 Plataformas 2 Paneles lúdicos 1 Panel protector 4 Agarraderos 2 Escalerillas 1 Mostrador 1 Tobogán inoxidable 1 Red de trepa 1 Rampa 1 Puente_x000D_
_x000D_
MATERIALES:_x000D_
_x000D_
MADERA_x000D_
Madera laminada de pino escandinavo, certificada por PEFC y FSC conforme a la Normativa EN351/EN335. Tratada en autoclave mediante TANALITH clase de resistencia GL24 (riesgo_x000D_
IV). En condiciones meteorológicas variables, la madera puede presentar pequeñas grietas que NO reducen su durabilidad. Esta madera no se tuerce ni se distorsiona. La resina y nudos son su parte natural. Plataformas en Tablero Fenólico Antideslizante de 21mm e inocuo, resistente al desgaste y a la abrasión. Con protección lateral impermeable._x000D_
PLÁSTICO_x000D_
Polietileno, polipropileno, poliamida. HDPE de 19mm,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_x000D_
pintado al horno con gran resistencia a la abrasión, la corrosión, los químicos y las manchas, muy resistente a la intemperie._x000D_
_x000D_
TORNILLERÍA_x000D_
Tornillería electro galvanizada y de acero inoxidable calidad 8.8 DIN267, AISI-304._x000D_
CUERDAS_x000D_
Redes de cuerda armada antivandálica: Ø 16mm, 6 hilos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</si>
  <si>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Incluye operario + combustible (Consumo acpm= 1 gal/hora)</t>
  </si>
  <si>
    <t>POSTE A.P (ALUMBRADO PÚBLICO) HACE REFERENCIA A UN POSTE HUECO PARA PASAR CABLEADO INTERNAMENTE</t>
  </si>
  <si>
    <t>Juego de rotación Carrusel Cap 6 niños de 3+ años _x000D_
_x000D_
CARACTERISTICAS_x000D_
Capacidad: 6 niños_x000D_
Edad sugerida: 3 +                                                                   _x000D_
Altura Crítica de Caída: _x000D_
Área de Seguridad: _x000D_
Medidas por modulo (Diametro de _x000D_
Funciones lúdicas: girar_x000D_
_x000D_
MATERIALES_x000D_
Componentes metálicos_x000D_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_x000D_
Cuerdas y redes_x000D_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_x000D_
Cadenas de oscilación_x000D_
Todas nuestras cadenas de columpios están hechas de acero inoxidable de 6 mm de diámetro, lo que garantiza una protección duradera contra la corrosión, incluso en condiciones exigentes._x000D_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t>
  </si>
  <si>
    <t>Juego tematico de gran escala barco mas 5 años Cap: 55 niños_x000D_
_x000D_
_x000D_
CARACTERISTICAS:_x000D_
Capacidad: 55 usuarios_x000D_
Edad sugerida: Mas de 5  años                                                                   _x000D_
Altura Crítica de Caída: 2  m_x000D_
Área de Seguridad:   m2_x000D_
Medidas por modulo (Largo, Ancho, Alto): 1000 x 990 x 550_x000D_
Funciones lúdicas: Deslizarse, explorar, escalar, imaginar._x000D_
_x000D_
MATERIALES:_x000D_
_x000D_
_x000D_
_x000D_
GARANTIAS_x000D_
Garantia general de 3 años._x000D_
5 Años_x000D_
Contra fallos en el material y defecto de fabricacion en muelles, piezas de metal, piezas de plastico moldeadas y redes._x000D_
_x000D_
PLAN DE MANTENIMIENTO: _x000D_
SEMESTRAL: _x000D_
Inspeccion Funcional:_x000D_
Ajuste General, comprobar toda la tornilleria general del juego, ajustando si es necesario algun elemento. Comprobar que estan bien sujetos columpios, balancines, juegos de muelles, etc._x000D_
Estado general del area de juego:_x000D_
Comprobar cojinetes, piezas meta´licas, muelles, cables, puentes colgantes, redes y cadenas; sustituir si fuera necesario._x000D_
Comprobar nivelacio´n del juego y que la estructura se encuentra bien anclada, asi´ como el estado de los postes de anclaje al suelo._x000D_
Comprobar las superficies de madera del juego, que no existan aristas ni salientes, la superficie debera´ estar lisa. o Comprobar estado deslizamiento de los toboganes._x000D_
Comprobar estado de paneles, plataformas, peldan~os, elementos de proteccio´n del juego                                                                                       _x000D_
ANUAL: Inspeccio´n funcional al an~o de la instalacio´n del Juego,reemplazo de tornilleria si es necesario, reposición de tapones_x000D_
Alcance: No incluye cambio de asientos o cadenas, no incluye reposición de piezas principales ni postes.     (No contempla repuestos como parales, postes, redes, rodaderos o algún elemento de la estructura en caso de requerirse se informará oportunamente para adelantar el proceso de adquisición por parte del IDRD)_x000D_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</si>
  <si>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Excavadora arena 2+años Cap1 niño _x000D_
_x000D_
_x000D_
_x000D_
CARACTERISTICAS:_x000D_
Capacidad: 1 niños_x000D_
Edad sugerida: 2 + años                                                                   _x000D_
Altura Crítica de Caída: 0,6 m_x000D_
Área de Seguridad: 18 m2_x000D_
Medidas por modulo (Largo, Ancho, Alto): 1.05 m x 0.4 m x 0.68 m_x000D_
Funciones lúdicas: manipular_x000D_
_x000D_
MATERIALES:_x000D_
_x000D_
1Los tableros coloreados están elaborados a partir de un material HPL compacto de_x000D_
13 mm de espesor. Material robusto, presenta una excelente resistencia contra las inclemencias del tiempo y al vandalismo._x000D_
2-Las piezas metálicas son de acero inoxidable, garantizando la longevidad y la estética_x000D_
del juego al cabo de los años._x000D_
3-El poste es de acero inoxidable, de 60 mm de diámetro._x000D_
4-La tornillería en acero inoxidable está protegida por cápsulas anti vandalismo en_x000D_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</si>
  <si>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de rotación Cap 4 niños de 8+ años 
_x000D_
_x000D_
CARACTERISTICAS:
Capacidad: _x000D_
4 niños
Edad sugerida: 8 + años_x000D_
Altura Crítica de Caída: 0.55. m_x000D_
Área de Seguridad: 23 m2_x000D_
Medidas por modulo (Largo, Ancho, Alto): 0.84 m x 0.84 m x 1.5 m
_x000D_
_x000D_
MATERIALES:_x000D_
1.El plato giratorio está formado por 2 discos de HPL que proporcionan una base 
de gran solidez al juego. Una superficie antideslizante de aluminio estriado permite un buen mantenimiento de los apoyos durante los giros._x000D_
2.El sistema de oscilación se basa en las interacciones de tres muelles de acero 35SCD6 con piezas de fijación en poliamida cargada._x000D_
3.La barra de agarre es de acero inoxidable revestido de goma en su parte 
inferior para una buena calidad de agarre y de contacto. 
_x000D_
4.La tornillería es de acero inoxidable y está protegida por cápsulas anti 
vandalismo en poliamida"</t>
  </si>
  <si>
    <t>HIERRO PR-60 Corru/Fig    1/4" ML     _x000D_
_x000D_
0.25 Kg/ML</t>
  </si>
  <si>
    <t>Juego Muelle con paneles laterales formas animales mas de 2 años Capacidad:4 niños  _x000D_
_x000D_
CARACTERISTICAS:_x000D_
Capacidad: 4 niños_x000D_
Edad sugerida: 2 + años                                                                   _x000D_
Altura Crítica de Caída: 0,6 m_x000D_
Área de Seguridad: 13 m2_x000D_
Medidas por modulo (Largo, Ancho, Alto): 1.64 m x 1.22 m x 0,88 m_x000D_
Funciones lúdicas: Columpiarse, Equilibrio, encontrarse / imaginar_x000D_
_x000D_
MATERIALES:_x000D_
1.Los tableros coloreados y los asientos están elaborados a partir de un material HPL compacto de 13 mm de espesor. _x000D_
Material robusto, presenta una excelente resistencia contra las inclemencias del tiempo y al vandalismo. _x000D_
2.Los  asientos  se   fabrican   con   HPL   (Laminado   Alta   Presión)   de   13   mm   de  espesor. Compuesto en un 70% de fibras de madera blanda y un 30% de resina _x000D_
termoendurecible,  presenta  una  excelente  resistencia  contra  las  inclemencias  del tiempo.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</si>
  <si>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PESO COMERCIAL 1.56 KG/ML</t>
  </si>
  <si>
    <t>Especificaciones de la gradería:_x000D_
_x000D_
•	La estructura de la gradería debe estar conformada por elementos rigidizantes diagonales y horizontales que garanticen la estabilidad estructural._x000D_
_x000D_
•	Debe contar mínimo con los siguientes espesores en la estructura: elementos horizontales 2,7 mm, elementos verticales 2,8 mm y elementos diagonales 2,3 mm._x000D_
_x000D_
•	Todo el perímetro debe estar protegido con barandas de seguridad del tipo barrotes de 1,10 m de altura en acero galvanizado en caliente. El hueco entre barrotes de cada barrera no debe permitir que pase una esfera de 12 cm de diámetro._x000D_
_x000D_
•	Sillas anti vandálicas en polímero con espaldar y deben cumplir con las siguientes condiciones de radiación, temperatura y humedad:_x000D_
_x000D_
Parámetros típicos del experimento Método de exposición a la luz del arco de xenón con filtros de luz diurna_x000D_
_x000D_
Parámetros	                                          Especificaciones_x000D_
_x000D_
Periodo de exposición	                         Banda ancha                   Banda estrecha_x000D_
                                                                         (300 a 400 nm)	 (420 nm)_x000D_
                                                                         50 ± 2 W/m2	                 1.10 ± 0.02 W/m2nm_x000D_
_x000D_
Temperatura del termómetro	                         Estándar Negro	Panel Negro_x000D_
	                                                         65 ± 3°C                          63 ± 3°C_x000D_
                                                                         100 ± 3°C	                89 ± 3°C_x000D_
_x000D_
Temperatura de la cámara	                         38 ± 3°C_x000D_
                                                                         65 ± 3°C_x000D_
_x000D_
Humedad relativa	                                         50 ± 10%_x000D_
                                                                         20 ± 10%_x000D_
Fuente: Norma ISO 4892-2_x000D_
_x000D_
_x000D_
•	Las circulaciones deben ser en lámina de acero plegado y perforado a modo de plataformas, antideslizantes y durables. _x000D_
_x000D_
•	Bajo las bancas no deben quedar vacíos que posibiliten la caída de personas._x000D_
_x000D_
•	Todos los elementos deben ser en Acero de alta resistencia con galvanizado en caliente resistente a la intemperie, golpes, agentes químicos y fricción con un espesor mínimo de 80 micras._x000D_
_x000D_
•	La distancia entre las filas de las sillas debe ser de mínimo 50 cm. y los peldaños o gradas de 80 cm._x000D_
_x000D_
•	La inclinación de la gradería debe ser la adecuada para eventos a nivel de piso y cuan-do el público está mirando hacia abajo. Esta inclinación debe ser de mínimo 33 cm (al-tura entre niveles de plataformas)._x000D_
_x000D_
•	Todos los elementos del sistema deben cumplir y estar certificados bajo normas técnicas internacionales como UNE EN 12810 y UNE EN 12811._x000D_
_x000D_
•	Mínimo 4 accesos por escalera de doble tránsito, un acceso por rampa y 9 circulaciones intermedias, todas las circulaciones deben tener mínimo de 1.5 m. de ancho._x000D_
_x000D_
•	Planos de montaje deben ser realizados por el fabricante del equipo y la instalación debe ser ejecutada por el fabricante o distribuidor de la gradería._x000D_
_x000D_
_x000D_
La anterior especificación corresponde a la suministrada por la STC mediante memorando 20194000312713 del 16 de mayo de 2019._x000D_
_x000D_
El valor contempla todos los costos directos e indirectos, impuestos, tasas y contribuciones de ley y cualquier otra erogación necesaria para la correcta suscripción y ejecución del objeto de la presente contratación y por ningún motivo se considerarán costos adicionales.</t>
  </si>
  <si>
    <t>Juego Circuito Bombero Desliza Escalar 3-12 años Cap: 26 niños_x000D_
_x000D_
CARACTERISTICAS_x000D_
_x000D_
Capacidad: 26 niños_x000D_
Edad sugerida: 2 a 5 años                                                                   _x000D_
Altura Crítica de Caída:  1.53 m_x000D_
Área de Seguridad: 12,04 x 10,98 m_x000D_
Medidas por modulo (Largo, Ancho, Alto): Varias por cada unidad ver ficha. _x000D_
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</si>
  <si>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EN PROCESO DE ACTUALIZACIÓN NO USAR</t>
  </si>
  <si>
    <t>HIERRO PR-60 Corru/Fig 1" ML _x000D_
 _x000D_
3.973 Kg/ml</t>
  </si>
  <si>
    <t>Juego columpio tradicional combinado 4-12 años Cap: 6 niños _x000D_
_x000D_
CARACTERISTICAS_x000D_
Capacidad: 6 niños = (2 + 4)_x000D_
Edad sugerida: 4-12 Años_x000D_
Altura Crítica de Caída: 1,25  m_x000D_
Área de Seguridad: 54 m2_x000D_
Medidas por modulo (Largo, Ancho, Alto): 7250 x 2000 x 2400 mm _x000D_
Funciones lúdicas: Columpiarse, Comunicarse, encontrarse_x000D_
MATERIALES_x000D_
MADERA_x000D_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natural._x000D_
PLÁSTICO_x000D_
Polietileno, polipropileno, poliamida.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CADENA_x000D_
Acero galvanizado Ø 5mm. _x000D_
GARANTIAS_x000D_
10 años de garantía cubre desgaste por piezas, color de material y tornillería, el proveedor realiza visitas periódicas para que la garantía se haga vigente en el momento del daño del juego con oportunidad.  (LA GARANTÍA NO CUBRE DAÑOS POR VANDALISMO)_x000D_
PLAN DE MANTENIMIENTO_x000D_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</si>
  <si>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Torre Metropolis Cap 25 niños  mas de 2 años_x000D_
_x000D_
Selección STC radicado 20194100123453_x000D_
Selección STC 20184000501243 – Precio uso exclusivo parque de los niños_x000D_
_x000D_
CARACTERISTICAS:_x000D_
Capacidad: 25 niños_x000D_
Edad sugerida: 3 + años                                                                   _x000D_
Altura Crítica de Caída: 2.37. m_x000D_
Área de Seguridad: 63.5 m2_x000D_
Medidas por modulo (Largo, Ancho, Alto): 6.1 m x 8.3 m x 6.8 m_x000D_
_x000D_
_x000D_
MATERIALES:_x000D_
1.Los tableros se fabrican con HPL (Laminado Alta Presión) de 13 mm de espesor.Compuesto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degradaciones._x000D_
2.Los postes,de 125 mm de diámetro y de 95 x 95 mm, son de acero galvanizado lacado. El acabado con apariencia de granito en dos tonos de gris, presenta ligeros relieves y confiere una mejor resistencia a las ralladuras._x000D_
Postes (Ø 125 mm): Los cabezales son de poliamida inyectada._x000D_
Postes (95 x 95 mm): Los cabezales son de poliamida cargada._x000D_
3.Los suelos se elaboran a partir de un material compacto (HPL) de 12,5 mm de espesor con estructura antideslizante_x000D_
4.Los tubos son de acero inoxidable de 40 mm de Ø, lo que garantiza la _x000D_
longevidad y la estética del juego al cabo de los años. _x000D_
Las piezas de unión están moldeadas en poliamida cargada, no tóxicas, no inflamables, resistentes a los choques y a los rayos ultravioletas, garantizando la robustez del juego y la resistencia al vandalismo._x000D_
5.El tobogán tubular es de polietileno rotomoldeado_x000D_
6.Las superficies deslizantes “Kayak” son de polietileno rotomoldeado._x000D_
7.La tornillería es de acero inoxidable y está protegida por cápsulas anti vandalismo en poliamida_x000D_
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</si>
  <si>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Adhesivo epóxico para pega de concreto nuevo a endurecido</t>
  </si>
  <si>
    <t>Adhesivo epóxico para pega de concreto nuevo a end</t>
  </si>
  <si>
    <t>10922</t>
  </si>
  <si>
    <t>29-MAR-2019 Grifería lavamanos push Leed, instalación en mesón, para personas con necesidades especiales, cromada, disminuye la fuerza de descarga en más del 50%, cierre automático en 6 segundos, caudal de 1.8 Litros/Minuto, en 14 PSI dinámico, Línea pressmatic Benefit. Importado Docol._x000D_
_x000D_
FICHA TÉCNICA_x000D_
Grifo para Lavatorio de Mesa Pressmatic Benefit LEED 00592706. _x000D_
DESCRIPCIÓN: Grifo con entrada vertical para la instalación en mesa y con accionamiento hidromecánico con ligera presión sobre la palanca._x000D_
ESPECIFICACIONES TÉCNICA: PRESIÓN 3 - 57 PSI. DIÁMETRO 1/2” (DN15). COMPOSICÍON Producto compuesto de una aleación de cobre, plástico de ingeniería, Zamac. TEMPERATURA MÁXIMA 70°C.</t>
  </si>
  <si>
    <t>4-AA00592706</t>
  </si>
  <si>
    <t>Juego red cónica 3 a 12 años Cap: 7 niños_x000D_
_x000D_
Edad: 3 a 12 años_x000D_
Capacidad: 7 niños_x000D_
Área de Seguridad: El equipo debe situarse para permitir un espacio libre de 2,0 m desde el borde del producto a nivel del suelo. Esto se traduce en un círculo de 6,1 m de diámetro._x000D_
_x000D_
Medidas: (Largo, Ancho, Alto) (2.1 x 2.1 x 2.4) m_x000D_
Altura Crítica de Caída: La altura máxima a la que un niño puede pararse y caer sin impedimentos es de 360 mm, se considera que es la altura libre de caída según BS-EN 1176 parte 11 sección 4.3._x000D_
Sin embargo, la altura máxima a la que un niño puede pararse es de 1.5 m, Tayplay recomienda que, debido a la naturaleza rotacional del equipo, esto se debe tener en cuenta cuando_x000D_
Especificando la profundidad de la superficie de seguridad._x000D_
_x000D_
MATERIALES_x000D_
_x000D_
_x000D_
Puntos especiales de Mástil y aro de acero inoxidable. Cuerda de nylon trenzada reforzada con alambre de acero pulido de grano de 240 mm. Una pieza presionada hidráulicamente juntas de aluminio Unidad de rodamiento sellada libre de mantenimiento con rodillos cónicos 19 mm HDPE Panel Densetec Tredsafe. El diámetro de las cuerdas es de 16 mm._x000D_
_x000D_
1. El anillo de acero inoxidable. Con paneles de plástico insertados. 2. El mástil central con la red unida. 3. La longitud corta del tubo de cimentación, con rodamiento ensamblado. 4. En este punto, se requiere una caja que contenga los pernos y la sección 3. solo loctite asociados, por lo que las dos primeras piezas deben dejarse envueltas y almacenarse de manera segura hasta que se hayan completado las bases y se haya dado suficiente tiempo al concreto para cura._x000D_
_x000D_
GARANTIAS:_x000D_
_x000D_
10 años en la estructura de acero inoxidable y fundaciones._x000D_
5 años en los conectores de aluminio, láminas de HDPE y en las redes._x000D_
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</si>
  <si>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PRECIO CIO 106258</t>
  </si>
  <si>
    <t>CONTRATO CONSULTORÍA N° 
221
_x000D_
OBJETO:_x000D_
ESTUDIOS Y DISEÑOS ARQUITECTÓNICOS, DE INGENIERÍA Y COMPLEMENTARIOS, CEFE LAS COMETAS_x000D_
SECRETARIA DISTRITAL DE CULTURA	_x000D_
_x000D_
CODO 90°-PVC-(C-900)Ø4"-Sist.Plast.Contra Incendio-DURMAN.</t>
  </si>
  <si>
    <t>BROCA SDS PLUS-1 5/8" X 6" X 8"</t>
  </si>
  <si>
    <t>RESTRICTOR DE MOVIMIENTO HD PARA PVC (C-900) Ø4" DURMAN</t>
  </si>
  <si>
    <t>Caracteristicas: Intemperie RAWELT 2400 actualizado 13/08/18</t>
  </si>
  <si>
    <t>GALVANIZADA 5800 (2X4").</t>
  </si>
  <si>
    <t>GRAPAS COLGANTES DE SUJECIÓN. Soporte Colgante para sujeción de tuberías conduit fuera de la superficie de instalación._x000D_
Ventajas. Fabricadas en lámina Cold Rolled. Acabado en Zincado.</t>
  </si>
  <si>
    <t>EN ACERO</t>
  </si>
  <si>
    <t>Planoteca en cold rolled inferior superior Cap:12 bandeja_x000D_
_x000D_
1. Planoteca elaborada en cold rolled, conformada por una inferior y otra superior, que serán sobrepuestas una sobre la otra, cada una con capacidad de 12 bandejas, para un total de 24. Cada bandeja tendrá las siguientes medidas útiles:_x000D_
•	Frente 2.00 mts._x000D_
•	Fondo: 1.35 mts._x000D_
•	Altura interna: 4 cm._x000D_
	_x000D_
2. La primera planoteca se soportará sobre una (1) base metálica en perfil HR con acabados en pintura epoxipoliéster electroestática de color gris estándar, igual al del mobiliario del archivo central del IDRD, 	sobre superficies debidamente desfosfatizadas y desoxidadas. Las medidas serán determinadas de acuerdo a las de la primera planoteca, esta base brindará una separación mínima de 10 cm. con respecto al piso._x000D_
	_x000D_
3. Cada una de las bandejas estarán dotadas de un sistema de rodamientos que permitan una fácil, controlada y segura apertura. Este sistema debe omitir vibraciones y desniveles garantizando un desplazamiento mínimo del 75% de la bandeja al momento de ser abierta._x000D_
_x000D_
4. Cada una de las bandejas debe estar reforzada en la base con perfiles o refuerzos que impidan la flexión y la deformación con el paso del tiempo, deben garantizar el soporte de una carga máxima de 20 Kg. Teniendo en cuenta que se almacenarán 10 carpetas en cartulina de 300gr. y 500 gr. cada una con un promedio de 20 planos._x000D_
_x000D_
5. Las soldaduras de las uniones de cada una de las láminas deben ser consistentes para evitar deformaciones, brindando un cerramiento lo más ajustado posible que impida la entrada de polvo al interior de la bandeja._x000D_
_x000D_
6. Cada bandeja debe contar con manijas que no sobresalgan de la estructura y del volumen general del módulo de la planoteca, el interior no debe tener elementos ni bordes cortantes y la superficie debe ser completamente lisa._x000D_
	_x000D_
7. La identificación de cada bandeja estará dada por dos (2) gafetes ubicados en la parte frontal por lado y lado._x000D_
	_x000D_
8. Los acabados en general deben ser en pintura en polvo tipo epoxipoliéster de color gris estándar, (igual al del mobiliario del Archivo central del IDRD) aplicado con sistema electrostática sobre las superficies debidamente desfosfatizadas y desoxidadas.</t>
  </si>
  <si>
    <t>SIN TRANSPORTE</t>
  </si>
  <si>
    <t>Se ajusta el  costo con el listado de precios del Instituto de Desarrollo Urbano (IDU)</t>
  </si>
  <si>
    <t>Mayo 2021: Precio 25/06/2018 $142.000, Actualizado 22/02/2021 $412.081,52 Media Armónica, Estudio Mercado a 21-05-2021 indica un valor mucho menor por lo que se actualiza nuevamente.</t>
  </si>
  <si>
    <t>Elemento metálico cilíndrico de aseo de alta resistencia al vandalismo para_x000D_
depositar desechos menores producidos por el peatón. Se compone de una_x000D_
pieza principal en malla de metal desplegado que pivota para su vaciado_x000D_
sobre dos parales tubulares de apoyo de sección rectangular._x000D_
Materiales:_x000D_
Malla IMT -20 Cal 18 – Tipo Cafetera._x000D_
• Platina metálica H.R. de ¾”, 1”, 2”, 5” tipo A-36._x000D_
• Soldadura tipo MIG ER 70 S-6 0,9 mm._x000D_
• Tubo rectangular de 3” x 1 ½” Cal. 18._x000D_
• Tornillo Carriage de 3” x ½”, zincados._x000D_
_x000D_
Ver Cartilla Mobiliario https://www.idrd.gov.co/especificaciones/index.php?option=com_content&amp;view=article&amp;id=2380&amp;Itemid=1938</t>
  </si>
  <si>
    <t>SUMINISTRO_x000D_
_x000D_
VER CONTRATO CONSULTORIA CENTRO DEPORTIVO,_x000D_
RECREATIVO Y CULTURAL – CDRC COMETAS (Especificaciones Técnicas)_x000D_
_x000D_
Ascensor Edificio Cultural– Sin sala de máquinas, 8 pasajeros, 6 paradas._x000D_
ASCENSOR # 1 (EDIFICIO CULTURAL)_x000D_
Especificaciones Generales_x000D_
Número de equipos_x000D_
UNO (1)_x000D_
Serie_x000D_
ASCENSOR NEXIEZ GPX MRL – Sin sala de máquinas._x000D_
Marca_x000D_
MITSUBISHI_x000D_
Uso_x000D_
EQ NUEVO / PASAJEROS_x000D_
Capacidad_x000D_
P08 (8 PERSONAS, 630 Kg.)_x000D_
Apertura_x000D_
CO (APERTURA CENTRAL)_x000D_
Velocidad_x000D_
1 m/s -60 m/min_x000D_
Número de Paradas_x000D_
6_x000D_
Número de Entradas_x000D_
6 Frontal; (1D-1G)_x000D_
Operación_x000D_
1C-2BC_x000D_
Colectiva selectiva automática en ambos sentidos._x000D_
Recorrido_x000D_
Recorrido_x000D_
21000 mm_x000D_
Regulación_x000D_
Fabricado bajo normas JIS (Japonesa) /MELCO STD_x000D_
Control_x000D_
VFGLC, Voltaje Variable y Frecuencia Variable_x000D_
Sistema de nivelación_x000D_
Controlado electrónicamente por microprocesador y renivelación automática con una precisión de, más o menos_x000D_
5 mm._x000D_
Ancho y altura útil de entrada_x000D_
Ancho y altura útil de entrada_x000D_
800 mm X 2100 mm_x000D_
Medidas interiores de cabina_x000D_
1100 mm de ancho X 1400 mm de fondo X 2300 mm de alto._x000D_
- 915 -_x000D_
Procedencia_x000D_
Parte importada (máquina, control, señalización, transmisión de señales, guías y seguros), de nuestras plantas de México. La cabina, puertas, bases de máquina, contrapeso, soportes de guías, etc. de nuestra planta de Bello-Antioquia_x000D_
Diseño Y Acabados_x000D_
Techo_x000D_
L500_x000D_
Panel Frontal_x000D_
ACERO INOXIDABLE_x000D_
Puerta de Cabina_x000D_
ACERO INOXIDABLE_x000D_
Paneles laterales y posterior_x000D_
ACERO INOXIDABLE_x000D_
Zócalo_x000D_
ACERO INOXIDABLE_x000D_
Piso_x000D_
POR CLIENTE_x000D_
Tipo de Espejo_x000D_
YZ-52A MEDIO_x000D_
Pasamanos_x000D_
YH-55S ACERO INOXIDABLE_x000D_
Gancho de carpa_x000D_
SI_x000D_
Carpa Protectora_x000D_
SI_x000D_
Cantidad de Lona_x000D_
1_x000D_
Piso Principal_x000D_
1 x Marco tipo E-102 con acabado en PINTURA ELECTROSTATICA y puerta en PINTURA ELECTROSTATICA_x000D_
Otros Pisos_x000D_
5 x Marcos tipo E-102 con acabado en PINTURA ELECTROSTATICA y puertas en PINTURA ELECTROSTATICA</t>
  </si>
  <si>
    <t>INSTALACION Y PUESTA EN MARCHA</t>
  </si>
  <si>
    <t>293801001</t>
  </si>
  <si>
    <t>CUNETA PARA REVESTIMIENTO: ANCHO ARRIBA=0.30M ; ANCHO ABAJO=0.10M ; PROFUNDIDAD=0.10M ; LARGO=100CM (REFERENCIA CU-30-10)</t>
  </si>
  <si>
    <t>INV E - 154 Corte Directo en Suelos 3 Puntos Cohesivos Consolidado Drenado (CD)</t>
  </si>
  <si>
    <t>"DIVISIONES DE BAÑO ESTÁNDAR ELABORADAS EN LAMINADO COMPACTO DE 12 mm,
REFERENCIA UNICOLOR POR DEFINIR; INCLUYE HERRAJES EN ACERO INOXIDABLE. MEDIDAS ALTO 1800.(BAÑOS DE DAMAS PISO 1 y/o BAÑOS DE CABALLEROS PISO 1)" (Suministro + instalación).</t>
  </si>
  <si>
    <t xml:space="preserve">ONTRATO CONSULTORÍA N° 221
OBJETO:_x000D_
ESTUDIOS Y DISEÑOS ARQUITECTÓNICOS, DE INGENIERÍA Y COMPLEMENTARIOS, CEFE LAS COMETAS_x000D_
SECRETARIA DISTRITAL DE CULTURA.Suministro, montaje e instalación de Equipo de presión constante con variador de velocidad, incluye equipo de presión preensamblado con un caudal de descarga total de 12,69 l/s (201,26 GPM), compuesto por 3 motobombas centrífugas con un caudal cada una de 4,23 l/s (67,09 GPM), rango de presión a la descarga de 68-80 PSI, trifásica, potencia _x000D_
</t>
  </si>
  <si>
    <t>Gato para tensionamiento, fuerza Max 200 ton, área de tensión 314 cm2.</t>
  </si>
  <si>
    <t>Ultima actualización con el IPC del año corrido 2017 -  4.09%                                                                                                                                                                      PROYECCIÓN IPC 3.80% 2019</t>
  </si>
  <si>
    <t>Codigo  NTC 1503 equivale al INV E 127</t>
  </si>
  <si>
    <t>Ver cartilla de mobiliario.</t>
  </si>
  <si>
    <t>Aerobrise 100/200 HunterDouglas®_x000D_
_x000D_
_x000D_
Este tipo de cortasol es un sistema fijo, compuesto de paneles con forma semiovoidal, que permite diferentes opciones de separación. Los paneles se pueden instalar en forma vertical, horizontal o con cualquier tipo de inclinación, dependiendo del diseño de la estructura de soporte, protegiendo así de la incidencia de los rayos solares y el paso del calor._x000D_
 _x000D_
Debido a su bajo peso, el panel puede adosarse a cualquier estructura con una mínima sobrecarga, permitiendo su uso tanto en obras nuevas como en remodelación de fachadas. Igualmente, los paneles ofrecen la alternativa de ser instalados en forma doble, creando un diseño especial. _x000D_
Puede ser instalado en un plano vertical como revestimiento o en uno horizontal como cielo raso._x000D_
_x000D_
Descripción técnica_x000D_
• Material: -Paleta Aerobrise 100/200: Aluzinc 0.5mm y_x000D_
 Aluzinc 0.6mm_x000D_
 -Perfil de sustentación: Aluzinc 0.6mm_x000D_
• Color: 60 colores estándar y especiales a pedido_x000D_
• Pintura: Poliéster horneable_x000D_
• Acabados: Liso_x000D_
• Longitud: Desde 1ml hasta 5ml_x000D_
• Uso: Cortasol y cielorraso</t>
  </si>
  <si>
    <t>Bombilla oboide clara; cierre en vidrio templado</t>
  </si>
  <si>
    <t>Bombilla oboide clara ; cierre en vidrio templado</t>
  </si>
  <si>
    <t>Proyector para emprotar en piso Terra 1447 o de superiores especificaciones técnicas de sodio 70 W 208/220 V, arrancador de superposición y fusibles. Tipo Codensa. Con bombilla tubular clara super.</t>
  </si>
  <si>
    <t>Proyector sumergible IP 68, con trnasformador aislador, empaques y caja de paso.</t>
  </si>
  <si>
    <t>INCLUYE FUTPO 4.20%                  Año 2013: Incremento 4.02% - Eliminacion de ICBF y SENA (-5%). PRESTAC:(72,75%)                  Año 2016: Incremento 7.00%      Año 2017: Incremento 7.00%.      Año 2018: Incremento 5.69%.     Año 2019: Incremento 6.00%.       Año 2020: Incremento 6.00%..       Año 2021: Incremento 3.50%.                         Año 2024 - IPC Incremento 9,28 %</t>
  </si>
  <si>
    <t>PINTUCO- COLOR VERDE.</t>
  </si>
  <si>
    <t>DESCRIPCIÓN_x000D_
Productos en dos componentes en envases separados: el componente A, una pintura epóxica y elcomponente B, un Catalizador poliamídico que al mezclarse en proporciones apropiadas (verespecificaciones) con la pintura produce una película de muy buena adherencia y flexibilidad,resistente al agua, ácidos débiles, sales, álcalis, derivados del petróleo, disolventes aromáticos ytemperaturas de 120°C en seco y 70°C en inmersión. En exposición a la intemperie el color amarillo yacabados claros presentan entizamiento._x000D_
USOS_x000D_
•Para proteger y decorar superficies metálicas de tanques, tuberías, estructuras, plantas químicasde tratamiento de aguas, bebidas o alimentos, para maquinarias equipos y puentes._x000D_
•Para maderas concreto y asbesto-cemento en ambientes interiores o exteriores de altacontaminación industrial</t>
  </si>
  <si>
    <t>EXPANSOR PLASTIFICANTE. RELLENO DE CAVIDADES CON LECHADAS Y_x000D_
MORTEROS EXPANSIVOS_x000D_
_x000D_
Intraplast Z es un aditivo en polvo color gris con expansores y plastificantes finamente molidos. No contiene cloruros. _x000D_
_x000D_
USOS_x000D_
Se utiliza para aumentar la fluidez y controlar la contracción de las lechadas de cemento en inyecciones de contacto y consolidación tales como: ductos de cables postensados, rellenos de suelos descompuestos, rellenos de gravas y rocas fisuradas._x000D_
_x000D_
MODO DE EMPLEO_x000D_
El Intraplast Z se adiciona en la dosis recomendada al cemento seco y se mezcla hasta obtener un material homogéneo. El cemento así adicionado se usa en la elaboración de lechadas._x000D_
Consumo: Se dosifica del 1% al 3% del peso del cemento de la mezcla. _x000D_
Se recomienda hacer ensayos previos para defi nir la dósis óptima._x000D_
Densidad Aparente: 1.25 kg/l ± 0.05 kg/l_x000D_
_x000D_
PRESENTACION_x000D_
Bolsa: 30 kg.</t>
  </si>
  <si>
    <t>UNIDAD DE 25 KG.</t>
  </si>
  <si>
    <t>JUEGO ROTACION  2 USUARIOS ALTURA 3,4_x000D_
CARACTERISTICAS_x000D_
Capacidad: 2 usuarios._x000D_
Edad sugerida:5-12 años.                                                                   _x000D_
Altura Crítica de Caída: 1.8 m_x000D_
Área de Seguridad: 73 m2_x000D_
Medidas por modulo 4.42 X 0.51 X 3.40_x000D_
Funciones lúdicas: girar, balancearse, encontrase, imaginar_x000D_
_x000D_
MATERIALES_x000D_
Estructura en acero galvanizado y acero con pintura electroestática, recubrimiento de fuelle en caucho. Handgrips, sillas y apliques en polietileno de alta densidad (ver materiales por porcentaje en hoja de producto)._x000D_
Material                      kg                    %_x000D_
Untreated Steel          274.5879     96.24_x000D_
Stainless steel              0.0012          0.00_x000D_
Aluminium                     0.0076          0.00_x000D_
Zink (electro-galvanised) 0.0308       0.01_x000D_
Polyamide (PA)              0.0500         0.02_x000D_
Polyethylene (PE)           0.0546       0.02_x000D_
Polyurethane foam/flex    4.1680      1.46_x000D_
Recycled thermoplastics 1.8270       0.64_x000D_
Rubber                             4.5854      1.61_x000D_
Total                                 285 kg     100%_x000D_
_x000D_
GARANTIA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no es un mantenimiento correctivo, los cuales se presentarán informes respectivos._x000D_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</si>
  <si>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CONTRATO CONSULTORÍA N° 
221
_x000D_
OBJETO:_x000D_
ESTUDIOS Y DISEÑOS ARQUITECTÓNICOS, DE INGENIERÍA Y COMPLEMENTARIOS, CEFE LAS COMETAS_x000D_
SECRETARIA DISTRITAL DE CULTURA_x000D_
_x000D_
 VENTILADOR CENTRIFUGO EN LINEA A TRANSMISIO,  Caudal [cfm] (745 / 655) (UVE-CL-01) , 0.25/0.17 hp , 50dB , 208/3/60 , (W=430 D=581 H=645)mm</t>
  </si>
  <si>
    <t>5.3 JUEGO DE MICROFÚTBOL FIJO_x000D_
_x000D_
Especificación_x000D_
_x000D_
El juego consta de dos (2) marcos; cada marco será fabricado en tubería estructural redonda galvanizada en caliente de 3” cal 2.5 mm, con capa mínima de zinc de 80 micras (µm)._x000D_
La unión se realizará con soldadura eléctrica de electrodo revestido E-6013 y E 7018 a tope en V a 60°, con altura de garganta mínima de ½”. El depósito debe ser en contorno, con acabado convexo de acuerdo al siguiente detalle:_x000D_
Los parales llevan soldadas en toda su longitud, argollas metálicas galvanizadas de ¼”, con diámetro interno de 1” para tensionar malla, distanciadas a 250 mm entre centros._x000D_
Se unen mediante soldadura eléctrica de electrodo revestido E 6013 con terminación en filete, deposito en contorno convexo. Ancho de filete mínimo de 1/8”, veáse detalle 138._x000D_
El pórtico contiene en cada extremo superior, un (1) brazo de apoyo elaborado en tubo redondo estructural galvanizado de 2” cal 2.5 mm y capa de zinc, mínima de 80 micras (µm). Adicional, debe contener un refuerzo_x000D_
triangular para aumentar resistencia, en platina A -36 de 3/8” de 100 x 100 mm. El brazo y el refuerzo triangular serán soldados con electrodo revestido E 6013 de 1/8”, en filete con depósito en contorno convexo. El ancho de filete debe ser mínimo de ¼”._x000D_
_x000D_
Ver especificaciones IDRD</t>
  </si>
  <si>
    <t>CONTRATO CONSULTORÍA N° 
221
_x000D_
OBJETO:_x000D_
ESTUDIOS Y DISEÑOS ARQUITECTÓNICOS, DE INGENIERÍA Y COMPLEMENTARIOS, CEFE LAS COMETAS_x000D_
SECRETARIA DISTRITAL DE CULTURA_x000D_
Suministro  de Valvula de compuerta Ø1 1/4"Bronce(200Psi</t>
  </si>
  <si>
    <t>Juego Paneles sensoriales Pared de ritmo  2-12 años Cap:1 a 8 niños    P.N_x000D_
Selección STC 20184000501243 – Precio uso exclusivo parque de los niños_x000D_
_x000D_
CARACTERISTICAS_x000D_
_x000D_
Capacidad: 1 a 8 niños_x000D_
Edad sugerida: 2 a 12 años                                                                   _x000D_
Área de Seguridad: 28.52  m2_x000D_
Medidas por modulo (Largo, Ancho, Alto): Varia por cada unidad ver ficha.3,25 x 1,07 x 2,41 m_x000D_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</si>
  <si>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Juego gran escala torre circuito 1 a 12 años Cap: 80 NIÑOS P.N_x000D_
Selección STC 20184000501243 – Precio uso exclusivo parque de los niños_x000D_
 _x000D_
CARACTERISTICAS_x000D_
_x000D_
Dimensiones 14.2 m x 13.3 m x 6.5 m _x000D_
Rango etarero de uso 1 a 12 años  _x000D_
Capacidad de niños 80_x000D_
Altura de caida: 2.57 m_x000D_
_x000D_
_x000D_
MATERIALES_x000D_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</si>
  <si>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multiple 3-12 años Cap: 2 niños_x000D_
_x000D_
CARACTERISTICAS_x000D_
_x000D_
Edad sugerida: 3 A 12 años_x000D_
Capacidad: 2 niños_x000D_
Área de Seguridad: 26 m2  _x000D_
Medidas: (Largo, Ancho, Alto) 3.7 m x 1.4 m x 2.4 m_x000D_
Altura Crítica de Caída: 1.4 m_x000D_
Funciones lúdicas:, Encontrarse, balancearse_x000D_
._x000D_
_x000D_
MATERIALES_x000D_
Marco en acero con pintura de poliester, sillas con cadenas recubiertas por termoplásticos, sillas Katja (8049716) con alma en madera de baja densidad recubierta con espumas rígidas de poliuretano._x000D_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</si>
  <si>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familiar con asiento doble Cap: 6 usuarios_x000D_
_x000D_
CARACTERISTICAS_x000D_
_x000D_
Edad sugerida: 1-12 años_x000D_
Capacidad: 6 niños_x000D_
Área de Seguridad: 44 m2    _x000D_
Medidas: (Largo, Ancho, Alto) 7.1 m x 1.94 m x 2.5 m_x000D_
Altura Crítica de Caída: 1.5 m_x000D_
Funciones lúdicas:, Encontrarse, balancearse._x000D_
_x000D_
_x000D_
MATERIALES_x000D_
Marco en acero con pintura de poliester, con cadenas recubiertas por termoplásticos, silla Tango en polietinelo de alta densidad,  sillas Reddy (8049709) acero galvanizado con incrustaciones en polietileno y la silla bravo (8057732) en polietileno de alta densidad._x000D_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</si>
  <si>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multiple 3-12 años Cap: 6 niños_x000D_
_x000D_
CARACTERISTICAS_x000D_
_x000D_
Edad sugerida: 3-12 años_x000D_
Capacidad: 4 niños_x000D_
Área de Seguridad: 54 m2    _x000D_
Medidas: (Largo, Ancho, Alto) 6.6 m x 1.4 m x 2.4 m_x000D_
Altura Crítica de Caída: 1.4 m_x000D_
Funciones lúdicas:, Encontrarse y balancearse_x000D_
_x000D_
MATERIALES_x000D_
Marco en acero con pintura de poliester, sillas con cadenas recubiertas por termoplásticos, sillas Katja (8049716) con alma en madera de baja densidad recubierta con espumas rígidas de poliuretano y sillas Reddy (8049709) acero galvanizado con incrustaciones en polietileno._x000D_
acero tubular, electrocincado, imprimado y lacado en polvo._x000D_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</si>
  <si>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Tobogan recto L=8m H=3.8m Polietileno rotomoldeado Cap: 4 niños Mas de 2 años_x000D_
_x000D_
CARACTERISTICAS_x000D_
_x000D_
Capacidad: 4 niños por uso_x000D_
Edad sugerida: 2 años en adelante                                                                   _x000D_
Altura Crítica de Caída: 1,00 m_x000D_
Área de Seguridad: 26 m2_x000D_
Medidas por modulo (Largo, Ancho, Alto): 8 m x 1.3 m x 3,8 m_x000D_
Funciones lúdicas: Deslizarse, Encontrarse, Imaginar, ocultarse, descansar._x000D_
_x000D_
MATERIALES_x000D_
_x000D_
El tobogán tubular es de polietileno rotomoldeado_x000D_
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diámetro._x000D_
Los tableros coloreados están elaborados a partir de un material HPL compacto de 13 mm de espesor._x000D_
Material robusto, presenta una excelente resistencia contra las inclemencias del tiempo y al vandalismo._x000D_
Los postes son de acero galvanizado lacado, de 125 mm de diámetro. El acabado con apariencia de granito en dos tonos de gris, presenta ligeros relieves y confiere una mejor resistencia a las ralladuras._x000D_
La tornillería es de acero inoxidable y está protegida por cápsulas anti vandalismo en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</si>
  <si>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Montaplatos (750 mm X 750 mm X 900 mm POZO, 20M DE RECORRIDO, 3 PARADAS)_x000D_
_x000D_
ASCENSOR # 1 y (MONTAPLATOS)_x000D_
Especificaciones Generales_x000D_
Número de equipos_x000D_
Uno (1)_x000D_
Serie_x000D_
MONTAPLATOS DW (RT)_x000D_
Marca_x000D_
MITSUBISHI_x000D_
Uso_x000D_
EQ NUEVO / MONTACARGA_x000D_
Capacidad_x000D_
100 Kg_x000D_
Apertura_x000D_
(S)_x000D_
Velocidad_x000D_
0.75 m/s -45 m/min_x000D_
Número de Paradas_x000D_
3_x000D_
Número de Entradas_x000D_
3 Frontal; (1D-1G)_x000D_
Operación_x000D_
SEN_x000D_
Recorrido_x000D_
20.000 mm_x000D_
Regulación_x000D_
Fabricado bajo normas JIS (Japonesa) /MELCO STD_x000D_
Control_x000D_
VFGLC, Voltaje Variable y Frecuencia Variable_x000D_
Sistema de nivelación_x000D_
Controlado electrónicamente por microprocesador y renivelación automática con una precisión de, más o menos 5 mm._x000D_
Ancho y altura útil de entrada_x000D_
750 mm X 900 mm_x000D_
Medidas interiores de cabina_x000D_
750 mm de ancho X 750 mm de fondo X 900 mm de alto._x000D_
Procedencia_x000D_
Parte importada (máquina, control, señalización, transmisión de señales, guías y seguros), de nuestras plantas de Japón. La cabina, puertas, bases de máquina, contrapeso, soportes de guías, etc. de nuestra planta de Bello-Antioquia._x000D_
Diseño Y Acabados_x000D_
Puerta de Cabina_x000D_
ACERO INOXIDABLE_x000D_
Paneles laterales y posterior_x000D_
ACERO INOXIDABLE_x000D_
Zócalo_x000D_
ACERO INOXIDABLE_x000D_
_x000D_
Especificaciones Técnicas_x000D_
Ancho y fondo de pozo por ascensor_x000D_
995 mm X 885 mm_x000D_
Ancho y fondo de sala de máquinas por ascensor_x000D_
995 mm X 885 mm_x000D_
Sobre recorrido_x000D_
1650 mm_x000D_
Profundidad mínima del foso de amortiguadores_x000D_
650 mm_x000D_
Energía de trabajo_x000D_
208 V</t>
  </si>
  <si>
    <t>CONTRATO CONSULTORÍA N° 221. OBJETO: ESTUDIOS Y DISEÑOS ARQUITECTÓNICOS, DE INGENIERÍA Y COMPLEMENTARIOS, CEFE LAS COMETAS SECRETARIA DISTRITAL DE CULTURA.                                                   Ascensor Edificio Deportivo (1970 x 1788 mm POZO, 20,6M DE RECORRIDO, 6 PARADAS, SIMPLEX) _x000D_
Ascensor EdifiDeportivo 1970 x1788 mm POZO 20,6 RECORRIDO 6PA SIMPLEX</t>
  </si>
  <si>
    <t>para el costo de cable trifilar se establece el precio del alambre N°12 AWG-THHN y se triplica en su valor. (CIO-101422) $714X3 =  $2.142,00</t>
  </si>
  <si>
    <t>15-ABR-2019 NO USAR. DIRIGIRSE A CIO I-104318.</t>
  </si>
  <si>
    <t>UPS 15 KVA TRIFASICA CEFE COMETAS_x000D_
_x000D_
SUMINISTRO_x000D_
_x000D_
VER CONTRATO CONSULTORIA CENTRO DEPORTIVO,_x000D_
RECREATIVO Y CULTURAL – CDRC COMETAS (Especificaciones Técnicas)</t>
  </si>
  <si>
    <t>Arbol Nazareno</t>
  </si>
  <si>
    <t>Transformador tipo seco clase H 400 KVA 208/440 V_x000D_
_x000D_
SUMINISTRO_x000D_
_x000D_
VER CONTRATO CONSULTORIA CENTRO DEPORTIVO,_x000D_
RECREATIVO Y CULTURAL – CDRC COMETAS (Especificaciones Técnicas)</t>
  </si>
  <si>
    <t>DESCRIPCIÓN:_x000D_
_x000D_
_x000D_
Aislante acústico tipo Black Theater APU CEFE las Cometas-Consultoria EEAB</t>
  </si>
  <si>
    <t>RENDIMIENTO   41.70 UN / M2</t>
  </si>
  <si>
    <t xml:space="preserve">CONTRATO CONSULTORÍA N° 221
OBJETO:ESTUDIOS Y DISEÑOS ARQUITECTÓNICOS, DE INGENIERÍA Y COMPLEMENTARIOS, CEFE LAS COMETAS_x000D_
SECRETARIA DISTRITAL DE CULTURA_x000D_
Suministro e instalación de equipo de bombeo para protección contra incendio que consta de un tablero de control, una Bomba eléctrica de impulsión de 15,76 l/s (250 GPM) tipo centrífuga que funcione a una presión de 209 PSI accionada por un motor de 125 HP (potencia teórica) y 3500 RPM.    </t>
  </si>
  <si>
    <t>Caja de cambio de nivel según norma CODENSA AE287-1</t>
  </si>
  <si>
    <t>Guardaescoba 6.8 x 1.3 cm 2.4 m PARA PISO LAMINADO_x000D_
_x000D_
VER CONTRATO CONSULTORIA CENTRO DEPORTIVO,_x000D_
RECREATIVO Y CULTURAL – CDRC COMETAS (Especificaciones Técnicas)</t>
  </si>
  <si>
    <t>Piso Laminado 10 milímetros AC5-35 CEFE COMETAS SUMINISTRO_x000D_
_x000D_
VER CONTRATO CONSULTORIA CENTRO DEPORTIVO,_x000D_
RECREATIVO Y CULTURAL – CDRC COMETAS (Especificaciones Técnicas)</t>
  </si>
  <si>
    <t>CONSUTORIA COMETAS - CRDC_x000D_
_x000D_
PANELEX - EXTERIORES F-60 UNA CARA ACABADO MATE ROBLE LINEAL 1467</t>
  </si>
  <si>
    <t>CONSULTORIA COMETAS - CRDC_x000D_
_x000D_
ESTRUCTURA EN TUBO DE 1-1/2 X 1-1/2 PARA INSTALACION DE PANELEX</t>
  </si>
  <si>
    <t>44191</t>
  </si>
  <si>
    <t>Juego Villa primera infancia  2-5 años Cap:1-30 niños  P.N_x000D_
Selección STC 20184000501243 – Precio uso exclusivo parque de los niños_x000D_
_x000D_
CARACTERISTICAS_x000D_
_x000D_
Capacidad: 1-30 niños_x000D_
Edad sugerida: 2 a 5 años                                                                   _x000D_
Altura Crítica de Caída:  1.22 m _x000D_
Área de Seguridad: 73.86 m2_x000D_
Medidas por modulo (Largo, Ancho, Alto): Varia por cada unidad ver ficha. 4,57 x 8 x 3,56 m_x000D_
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</si>
  <si>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Insumos correspondiente al Contrato 3695-2015 Contratar el servicio de mantenimiento preventivo y correctivo del agua de las piscinas para garantizar que cumple con todas las especificaciones previstas por la normatividad vigente, asi como el mantenimiento de equipos electromecanicos ubicados en los parques.                                                                                                             15/10/2021: Actualializado para proceso de selección de operación y mantenimiento de piscinas 2021.</t>
  </si>
  <si>
    <t>PANELEX - EXTERIORES F-60 UNA CARA ACABADO MATE ROBLE LINEAL 1467_x000D_
_x000D_
SUMINISTRO._x000D_
_x000D_
VER CONTRATO CONSULTORIA CENTRO DEPORTIVO,_x000D_
RECREATIVO Y CULTURAL – CDRC COMETAS (Especificaciones Técnicas)</t>
  </si>
  <si>
    <t>Juego electronico accesible 360 de2-12 añosCap:4 personas_x000D_
Selección STC 20184000501243 – Precio uso exclusivo parque de los niños_x000D_
_x000D_
CARACTERISTICAS_x000D_
_x000D_
Capacidad: 4 niños_x000D_
Edad sugerida: 2 a 12 años                                                                   _x000D_
Altura Crítica de Caída: _x000D_
Área de Seguridad: 45.5_x000D_
Medidas por modulo (Largo, Ancho, Alto): Varia por cada unidad ver ficha. 3,7 x 4,3 x 2,3m_x000D_
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</si>
  <si>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Juego columpio hexagonal 5-12 años Cap:6 niños_x000D_
_x000D_
CARACTERISTICAS_x000D_
_x000D_
Edad sugerida: 5-12 años_x000D_
Capacidad: 6 niños_x000D_
Área de Seguridad: 142 m2_x000D_
Medidas: (Largo, Ancho, Alto) 7.7 m  x 6.6 m x 2.7 m_x000D_
Altura Crítica de Caída: 1.4 m_x000D_
Funciones lúdicas:, Encontrarse, columpiarse._x000D_
_x000D_
MATERIALES_x000D_
Postes parales estructurales  en pino Nódico Laminado y estructura travesaño en acero con pintura poliester, sillas con cadena de protección posterior, alma en madera de baja densidad recubierta con espumas rígidas de poliuretano._x000D_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</si>
  <si>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CONSULTORIA COMETAS CRDC_x000D_
_x000D_
APU: Aislante Celulósico Proyectado				_x000D_
				_x000D_
INSUMO CREADO:Celulosa proyectada-CRDC-COMETAS</t>
  </si>
  <si>
    <t>CONSULTORIA CEFE COMETAS. _x000D_
_x000D_
APU: Cielo Raso Acustico Listones de MDF_x000D_
_x000D_
SUMINISTRO DE LISTONES SILENCIA DE 128 X 2400 EN 15 MM (CONFIRMAR SUSTRATO) RANURA 3 MM + PERFORACION RESPALDO, COLOR Y ACABADO POR CONFIRMAR RESPALDO BALANCE CAFÉ_x000D_
_x000D_
Caracteristicas:_x000D_
_x000D_
Listones elaborados en MDF o aglomerado de partículas con resistencia a la humedad. Frentes enchapados con laminado de alta presión ranurados y respaldos perforados recubiertos con tela no tejida de 22 micras. _x000D_
Los listones con propiedades acústicas pueden ser usados en espacios en donde sea necesario controlar o disminuir los ruidos generados por diferentes fuentes. Ideales para teatros, salas de reunión, auditorios, cafeterías, restaurantes, salones, plazoletas de comida e iglesias, entre otros. La instalación de estos listones se realiza sobre perfilería metálica con clip de seguridad y antisísmica, para garantizar una instalación duradera y segura._x000D_
_x000D_
CARACTERÍSTICAS PRINCIPALES LISTON A:_x000D_
_x000D_
-	Dimensiones: Alto 12.8 cm x Largo 120 cm x Espesor 1.5 cm_x000D_
-	Color opción    Por definir _x000D_
-	Ranurado frontal de 3 mm cada 16 mm_x000D_
-	Absorción hasta del 75% del sonido._x000D_
-	Recubrimientos certificados GREENGUARD.</t>
  </si>
  <si>
    <t>CONSULTORIA COMETAS CRDC_x000D_
_x000D_
APU: Cielo Raso Acustico en Listones de MDF				_x000D_
				_x000D_
				_x000D_
SUMINISTRO DE ESTRUCTURA PARA COLOCACION DE LISTONES ACUSTICOS SILENCIA</t>
  </si>
  <si>
    <t>Juego muro electronico de 2-12 años Cap:4 niños P.N_x000D_
Selección STC radicado 20194100123453_x000D_
Selección STC 20184000501243 – Precio uso exclusivo parque de los niños_x000D_
_x000D_
CARACTERISTICAS_x000D_
_x000D_
Capacidad: 4 niños_x000D_
Edad sugerida: 2 a 12 años                                                                   _x000D_
Altura Crítica de Caída:  _x000D_
Área de Seguridad: 45.5_x000D_
Medidas por modulo (Largo, Ancho, Alto): Varia por cada unidad ver ficha.1,2 x 4,4 x 2,1 m_x000D_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</si>
  <si>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Telescopic Seating:_x000D_
* Seat Model: NBF-2 (Auto Tip-Up chair with PC armrest)._x000D_
* Seat/Back: HPDE Blow molded Upholstered cushion._x000D_
Noiseless Tip-Up mechanism._x000D_
* Seating Capacity: 90 seats, based on 490 mm c.c.)_x000D_
* Platform Depth: 900 mm, Row Riser: 280 mm_x000D_
* Number of rows: 6 rows._x000D_
* Storage: Wall Attached_x000D_
* Platform: Carpet on 18 mm T plywood base._x000D_
* Side Guardrails: Self storing type &amp; demountable type_x000D_
(one side only)._x000D_
* Step Frame (Single steps, 1200 mm W)._x000D_
_x000D_
SUMINISTRO E INSTALACIÓN_x000D_
_x000D_
EL VALOR UNITARIO ESTA DEFINIDO POR EL PROVEEDOR EN 100.675 DOLARES LOS CUALES SE DEBEN MULTIPLICAR POR EL VALOR EN PESOS DE LA TRM DEL DIA._x000D_
_x000D_
VER CONTRATO CONSULTORIA CENTRO DEPORTIVO,_x000D_
RECREATIVO Y CULTURAL – CDRC COMETAS (Especificaciones Técnicas)</t>
  </si>
  <si>
    <t>Poste metalico 4" con doble brazo de 11/2" incluida la pintura (electrostatica) H=5 Mts</t>
  </si>
  <si>
    <t>CONSULTORIA CRCD COMETAS           Bala LED de sobreponer cuadrada 5.1x5.1 cm 4.7 W 185 lm 3000 K IP66 66.000 horas</t>
  </si>
  <si>
    <t>CONSULTORIA CRCD  COMETAS _x000D_
_x000D_
Bala LED de sobreponer cuadrada 5.1x5.1 cm 4.7 W 185 lm 3000 K IP66 66.000 horas</t>
  </si>
  <si>
    <t>"Gabinete TI-EX1 a 440V
Tablero de sobreponer. Uso Interior (IP 20), 600V, en Lámina Cold Rolled Calibre 14 para la Perfilería y Calibre 16 para Puertas y Tapas. El Acabado Final del gabinete es en Pintura en Polvo de Aplicación Electrostática, Color Gris Claro RAL 7035. Incluye:
Barras de cobre de 225A, 440V, Icc: 10 KA mínimo.
Un (1) minibreaker de 3x40A, 10 kA, 440V
Veinte (20) minibreakers de 1x20A, 10 kA, 440V
Marcación exterior en placa de policarbonato con el nombre del  Gabinete y marcación interior del equipo eléctrico que lo compone con unifilares.
Interconexión en cobre de cada elemento que lo constituya."</t>
  </si>
  <si>
    <t>Suministro de salida para sensor de presencia infrarrojo 360° bajo voltaje, 111 m² (1200 Ft²), en tubería EMT 3/4" y cable HFFRLS.  Incluye aparato y unidad de potencia power pack, además de los accesorios y elementos de fijación necesarios para su correcta instalación.</t>
  </si>
  <si>
    <t>"Gabinete TI-EX2 a 440V
Tablero de sobreponer. Uso Interior (IP 20), 600V, en Lámina Cold Rolled Calibre 14 para la Perfilería y Calibre 16 para Puertas y Tapas. El Acabado Final del gabinete es en Pintura en Polvo de Aplicación Electrostática, Color Gris Claro RAL 7035. Incluye:
Barras de cobre de 225A, 440V, Icc: 10 KA mínimo.
Un (1) minibreaker de 3x40A, 10 kA, 440V
Diecisiete (17) minibreakers de 1x20A, 10 kA, 440V
Marcación exterior en placa de policarbonato con el nombre del  Gabinete y marcación interior del equipo eléctrico que lo compone con unifilares.
Interconexión en cobre de cada elemento que lo constituya."</t>
  </si>
  <si>
    <t>CONSULTORIA CRCD  COMETAS</t>
  </si>
  <si>
    <t>Juego circuito reto  5-12 años Cap:1-73 P.N  _x000D_
Selección STC 20184000501243 – Precio uso exclusivo parque de los niños_x000D_
_x000D_
CARACTERISTICAS_x000D_
_x000D_
Capacidad: 1-73 niños_x000D_
Edad sugerida: 5 a 12 años                                                                   _x000D_
Altura Crítica de Caída:  2.13 m_x000D_
Área de Seguridad: 201.97 m2_x000D_
Medidas por modulo (Largo, Ancho, Alto): Varia por cada unidad ver ficha.14,48 x 11,18 x 4,95 m_x000D_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</si>
  <si>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CONSULTORIA CRCD  COMETAS _x000D_
_x000D_
Bala LED sobreponer 24 W 1560 lm</t>
  </si>
  <si>
    <t>SENSOR DE MOVIMIENTO LARGO ALCANCE _x000D_
_x000D_
_x000D_
SUMINISTRO_x000D_
_x000D_
VER CONTRATO CONSULTORIA CENTRO DEPORTIVO,_x000D_
RECREATIVO Y CULTURAL – CDRC COMETAS (Especificaciones Técnicas)</t>
  </si>
  <si>
    <t>100 % aislamiento</t>
  </si>
  <si>
    <t>(Cotización E01-RRO-020-17) Planta Eléctrica Hy Power modelo C344A de 378 KVA-302kW nominales-motor Cumins diesel, modelo NTA855-G1, aspiración turbocargado, generador STAMFRD modelo HCI444D, 3X440 vac, 60 Hz, f.p. 0.8 (321 Kva/257 Kw, Stand b7y efectivos en Bogotá, + tablero de control elect´rnico DeepSea 7320.</t>
  </si>
  <si>
    <t>POWER PACK PARA SENSOR MOVIMIENTO CEFE COMETAS_x000D_
_x000D_
_x000D_
SUMINISTRO_x000D_
_x000D_
VER CONTRATO CONSULTORIA CENTRO DEPORTIVO,_x000D_
RECREATIVO Y CULTURAL – CDRC COMETAS (Especificaciones Técnicas)</t>
  </si>
  <si>
    <t>Cabina  Insonorizada anclada a piso para planta eleéctrica C344A en lámina Cold Rolled Calibre 16. Eelectropintdad en color sugerida poe cliente, con fibra de vidrio de 2" como material Fono-absorbente, protegida con tela con malla diagonal, bisagras en acero inoxidable, y chapa tipo camarote. Dimensiones (l=5.0m ; A=1.70m ; H=2.40m) Valor=$19.016.200,00._x000D_
 Accesorios de montaje (cargador de batería-24Vdc-10A ; Precolentador  de camisas ; Sum + Inst. de Ducto de escape en lámina CR calibre 16 de 4" de Diámetro , incluye  soportes de fujación, pernos de anclaje  (1M) ; traslado de la planta eléctrica hasta el sitio de instalación en el municipio de bogota.incluye seguro por traslado -Valor = $2.538.151,00.</t>
  </si>
  <si>
    <t>Kit de alumbrado publico incluye un reflector LED de 35W/12V, panel solar con celulas monocristalinas,1 bateria estacionaria en gel, controlador de carga solar programable, sistema incorporado en caja armario en lamina cold roller cal.1/8 con cnectores directos incluida pintura electrostatica con puerta y chapa de seguridad.</t>
  </si>
  <si>
    <t>Manometro marca winters, caja en acero inoxidable, partes internas y conexión vertical de 1/2” NPT en bronce, rango 0/100, o 0/200 PSI con glicerina, con adaptador de conexión de 1/2” a 1/4” NPT_x000D_
_x000D_
Insumo correspondiente al Contrato 3695-2015 Contratar el servicio de mantenimiento preventivo y correctivo del agua de las piscinas para garantizar que cumple con todas las especificaciones previstas por la normatividad vigente, asi como el mantenimiento de equipos electromecanicos ubicados en los parques.</t>
  </si>
  <si>
    <t>DISCO DIAMANTADO TURBO 7 PULGADAS_x000D_
_x000D_
DISCO DIAMANTADO SEGMENTADO PARA CORTE, IDEAL EN LA CONSTRUCCIÓN PARA CORTE DE MATERIALES COMO LADRILLO, CEMENTO, PANEL, CERAMICA, PIEDRA Y OTROS. -DIAMETRO DISCO 7 PULGADAS</t>
  </si>
  <si>
    <t>CONSULTORIA CRCD  COMETAS _x000D_
_x000D_
Lineal LED sobreponerOdescolgar 20 W 1656 lm CRDC_x000D_
_x000D_
Luminaria LED lineal de sobreponer o descolgar 112.5x4.7x8 cm 20 W 1656 lm 3000-4000 K 120-277 V Dimerizable 0-10 V IP44 50.000 horas</t>
  </si>
  <si>
    <t>CONSULTORIA CRCD  COMETAS _x000D_
_x000D_
Lineal LED sobreponerOdescolgar 28 W 2265 lm CRDC _x000D_
_x000D_
Luminaria LED lineal de sobreponer o descolgar 114.5x4.7x8 cm 28 W 2265 lm 3000-4000 K 120-277 V Dimerizable 0-10 V IP44 50.000 horas</t>
  </si>
  <si>
    <t>CONSULTORIA CRCD  COMETAS _x000D_
_x000D_
Lineal LED sobreponer o descolgar41 W 2763 lm CRDC_x000D_
_x000D_
Luminaria LED lineal de sobreponer o descolgar 114.5x4.7x8 cm 41 W 2763 lm 3000-4000 K 120-277 V Dimerizable 0-10 V IP44 50.000 horas</t>
  </si>
  <si>
    <t>SIERRA COPA MADERA 38 MM _x000D_
415MEDIDAS 38MM-NDICADAS PARA MADERA BLANDA, TABLAS DE VIRUTAS PRENSADAS, MADERA PARA CONSTRUCCIÓN/MADERA GRUESA</t>
  </si>
  <si>
    <t>DPS TIPO 2 MODO COMUN TRIF.440V/277 V 20 KA</t>
  </si>
  <si>
    <t>CONSULTORIA CRCD  COMETAS _x000D_
_x000D_
Luminaria LED lineal cuadrada 50 W 4150 lm CRDC   _x000D_
Luminaria LED lineal cuadrada 120x10 cm 50 W 4150 lm 4000-6500 K 85-277 V IP40 60,000 horas</t>
  </si>
  <si>
    <t>Kit solar No. 1 (1,5KWp, con rendimiento de 1.950KWh)_x000D_
6 paneles solares de material policristalino de 250W (165cm x 100cm) con vidrio anti-reflejo para mayor rendimiento, 25 años de garantía._x000D_
1 batería tipo gel 12V/200Ah._x000D_
3 Reguladores de carga 40A con batería inteligente de protección ante la sobre descarga._x000D_
1 fusible de batería MEGA 200A._x000D_
1 Kit de cables para conexión a la batería._x000D_
1 Inversor sinusoidal, 5 años de garantía._x000D_
1 Kit completo de material para fijación al techo, conectores y cables, 15 años de garantía.</t>
  </si>
  <si>
    <t>Insumo correspondiente al Contrato 3695-2015 Contratar el servicio de mantenimiento preventivo y correctivo del agua de las piscinas para garantizar que cumple con todas las especificaciones previstas por la normatividad vigente, asi como el mantenimiento de equipos electromecanicos ubicados en los parques.</t>
  </si>
  <si>
    <t>CONSULTORIA CRDC  COMETAS _x000D_
_x000D_
Luminaria LED bañador-Pared 9W 1420 lm CRDC-Cometa_x000D_
_x000D_
Luminaria LED tipo bañador de pared 27 cm 9 W 1420 lm 3000 K 220-240 V IP66_x000D_
_x000D_
REVISAR DOCUMENTO ESPECIFICACIONES EL INDIO - CONSULTORIA PARQUE COMETAS</t>
  </si>
  <si>
    <t>FABRICACIÓN PUERTA CORTAFUEGO RF. 180 CERTIFICADA BUREAU VERITAS_x000D_
_x000D_
 CARACTERISTICAS:_x000D_
_x000D_
FABRICACIÓN: Según EXIGENCIA Condensa CTS-549,NFPA 80,ASTM A 653 M, NFPA 251 y pruebas UL 10B y ASTME E 152_x000D_
DISEÑO: 01 liso exigido por codensa de dos hojas embisagradas_x000D_
SISTEMA: Grafado según la Norma NFPA 80/81 con pirlan al piso protegido contra polvo y humedad_x000D_
EMPAQUES: Cinta intumescente resistente a 3 horas al fuego._x000D_
CERRADURA: Cerradura Antipánico importado para puertas cortafuego PUSH BAR AMERICANA CON CERTIFICADO UL_x000D_
ASTRALAGO:Exigido por la norma para puerta de doble batiente HERMETICA._x000D_
CIERRE HERMETICO: Con capacidad de duración de 3 horas al fuego minimizando el riesgo de filtración de gases_x000D_
AISLANTE TERMICO: Manta cerámica importada de 8LP con capacidad de resistencia al fuego durante tres horas_x000D_
CUBIERTA Y MARCOS: Dos hojas en lamina galvanizada calibre CR 16/ BWG de 1 mts, cada una pivotante CON 3 bisagras por cada hoja. Marco en lamina galvanizada calibre 16 BWG grafado._x000D_
ASTRALAGO: Exigido por la norma para puerta de doble batiente HERMETICA._x000D_
_x000D_
DESCRIPCIÓN: Puerta cortafuego RF. 180 para subestacion electrica, con sus accesorio cortafuego certificados, cerradura cortafuego antipanico, cierra puerta, empaques intumecentes, asilante cortafuego. MEDIDAS: 3X2 alto. CANTIDAD 1._x000D_
_x000D_
_x000D_
DESCRIPCIÓN: Dampers cortafuego. MEDIDAS:5 0X50. CANTIDAD 2._x000D_
_x000D_
DESCRPCIÓN: Pasamuros cortafuego con masilla. CANTIDAD 2._x000D_
_x000D_
Incluye transporte e instalación.</t>
  </si>
  <si>
    <t>10949</t>
  </si>
  <si>
    <t>iNCLUYE LOS ACCESORIOS POR M2 COMO CONECTOR. "U" DE REMATE  Y CINTA (LA TEJA ES DE 2.10MX11.80M)</t>
  </si>
  <si>
    <t>10920</t>
  </si>
  <si>
    <t>10924</t>
  </si>
  <si>
    <t xml:space="preserve">SUMINISTRO - CALENTADOR MANUAL TRONIC 3000C 6.9L CEFE COMETAS - VER CONTRATO CONSULTORIA CENTRO DEPORTIVO, RECREATIVO Y CULTURAL – CDRC COMETAS (Especificaciones Técnicas). FICHA TECNICA • Referencia: Tronic 3000C • Capacidad: 6.9 L/min • Conexión red de agua: 1/2″ • Conexión a red eléctrica: 220 V • Consumo eléctrico: 12 kw/h • Tamaño: Alto:23.6c                                                                                                                                                       </t>
  </si>
  <si>
    <t>200413</t>
  </si>
  <si>
    <t xml:space="preserve">Suministro, transporte e instalación de Cinta LED en perfil para exteriores IP65 por metro lineal. Incluye todos los elementos de fijación requeridos para su instalación, incluye pruebas de funcionamiento y puesta en marcha. CEFE COMETAS 	_x000D_
</t>
  </si>
  <si>
    <t>Aislador snap para Alambrón_x000D_
_x000D_
CDRC CEFE Cometas</t>
  </si>
  <si>
    <t>CONSULTORIA CRDC  COMETAS _x000D_
_x000D_
Lineal flex LED 8.5 W 275 lm  CRDC-Cometas     _x000D_
_x000D_
Driver 120-277 Vac 24 Vdc - CometaCRDC     _x000D_
_x000D_
REVISAR DOCUMENTO ESPECIFICACIONES EL INDIO - ESPECIFICACIONES TÉCNICAS - ANEXOS - CONSULTORIA PARQUE COMETAS</t>
  </si>
  <si>
    <t>GABINETE RACK 45U _x000D_
_x000D_
CDRC CEFE Cometas</t>
  </si>
  <si>
    <t>CONTRATO CONSULTORÍA N° 221. OBJETO: ESTUDIOS Y DISEÑOS ARQUITECTÓNICOS, DE INGENIERÍA Y COMPLEMENTARIOS, CEFE LAS COMETAS SECRETARIA DISTRITAL DE CULTURA. Suministro, transporte e instalación de corneta con estrobo. Incluye modulo de interconexión NAC, incluye base y elementos de fijación.</t>
  </si>
  <si>
    <t>GABINETE RACK 15U _x000D_
_x000D_
CDRC CEFE Cometas</t>
  </si>
  <si>
    <t>123503</t>
  </si>
  <si>
    <t>10635</t>
  </si>
  <si>
    <t>12376</t>
  </si>
  <si>
    <t>12297</t>
  </si>
  <si>
    <t>12794</t>
  </si>
  <si>
    <t>12767</t>
  </si>
  <si>
    <t>12307</t>
  </si>
  <si>
    <t>12771</t>
  </si>
  <si>
    <t>12365</t>
  </si>
  <si>
    <t>12789</t>
  </si>
  <si>
    <t>12355</t>
  </si>
  <si>
    <t>PRESTAC:(77,76%)2012                  Año 2013: Incremento 4.02%            Año 2014 : Incremento 4.50% - Eliminacion de ICBF y SENA (-5%). PRESTAC:(72,75%)                   Año 2015 : Incremento 4.50% - Ajuste SALUD -8.5%  PRESTAC:(68.67 %)                Año 2016: Incremento 7.00%              Año 2017: Incremento 7.00% _x000D_
Año 2018: Incremento 5.90%                   Año 2019: Incremento 6.00%      Año 2020: Incremento 6.00%      Año 2021: Incremento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</si>
  <si>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2020: Incremento 3.50%.               Año 2022: Incremento 10.07%.         Año 2023: Incremento 16%.                   Año 2024 - IPC Incremento 9,28 %</t>
  </si>
  <si>
    <t>CONSULTORIA CRDC  COMETAS _x000D_
_x000D_
Spot LED 35 W 2643 lm - CRDC-Cometas      _x000D_
_x000D_
Luminaria tipo spot LED 35 W 2643 lm 3000 K 100-277 V IP40 50.000 horas	_x000D_
	_x000D_
_x000D_
REVISAR DOCUMENTO ESPECIFICACIONES EL INDIO - CONSULTORIA PARQUE COMETAS</t>
  </si>
  <si>
    <t>CONSULTORIA CRDC  COMETAS _x000D_
_x000D_
Spot LED 35 W 2643 lm - CRDC-Cometas      _x000D_
_x000D_
Riel de aluminio 100-277 V para luminaria tipo spot	_x000D_
_x000D_
REVISAR DOCUMENTO ESPECIFICACIONES EL INDIO - CONSULTORIA PARQUE COMETAS</t>
  </si>
  <si>
    <t>CONSULTORIA CRDC  COMETAS _x000D_
_x000D_
Lum-Emergencia LED 3.2 W 90 minAuto-CRDC-Cometas      _x000D_
_x000D_
Luminaria de emergencia LED 2x1.6 W 160 lm 6500 K 120-277 V IP20 90 min de autonomía	_x000D_
_x000D_
_x000D_
REVISAR DOCUMENTO ESPECIFICACIONES EL INDIO - CONSULTORIA PARQUE COMETAS</t>
  </si>
  <si>
    <t>CONSULTORIA CRDC  COMETAS _x000D_
_x000D_
Bolardo LED 13,6 W 1216 lm - CRDC-Cometas _x000D_
_x000D_
Bolardo LED 95 cm altura 13,6 W 1216 lm 3000 K 230 V IP66 100,000 horas	_x000D_
	_x000D_
REVISAR DOCUMENTO ESPECIFICACIONES EL INDIO - ESPECIFICACIONES TÉCNICAS - ANEXOS -  CONSULTORIA PARQUE COMETAS</t>
  </si>
  <si>
    <t>EXTRAREFORZA</t>
  </si>
  <si>
    <t>13219</t>
  </si>
  <si>
    <t>13216</t>
  </si>
  <si>
    <t>12525</t>
  </si>
  <si>
    <t>12695</t>
  </si>
  <si>
    <t>12689</t>
  </si>
  <si>
    <t>12691</t>
  </si>
  <si>
    <t>10630</t>
  </si>
  <si>
    <t>Igual a CIO 100790</t>
  </si>
  <si>
    <t xml:space="preserve">CONTRATO CONSULTORÍA N° 221
OBJETO: ESTUDIOS Y DISEÑOS ARQUITECTÓNICOS, DE INGENIERÍA Y COMPLEMENTARIOS, CEFE LAS COMETAS_x000D_
SECRETARIA DISTRITAL DE CULTURA_x000D_
BRANCH 1 - CONEXIÓN DE UNIDADES INTERIORES LIQ - GAS-Suministro. </t>
  </si>
  <si>
    <t>12785</t>
  </si>
  <si>
    <t>PARA ACTUALIZAR ESTE INSUMO A FECHA 02/03/2016 SE UTILIZO EL IPC DEL 3.66% %  AÑO CORRIDO 2015 PAGINA WED      http://www.dane.gov.co/index.php/precios-e-inflacion/indice-de-precios-al-consumidor      SE REALIZA INCREMENTO DEL 5.75% (IPC) DE ACUERDO A LA INFLACIÓN CORRIDA DE LOS ULTIMOS 12 MESES -23/01/2017       SE REALIZA INCREMENTO DEL 4.09% (IPC) DE ACUERDO A LA INFLACIÓN CORRIDA DE LOS ULTIMOS 12 MESES -19/02/2018       10Oct24 - Se realiza el incremento con IPC Agosto año corrido 4.33%.</t>
  </si>
  <si>
    <t>Nylon No. 2 impermeabilizada_x000D_
Guaya 1/8"_x000D_
Perros 1/8"_x000D_
Long. 12.00 ml</t>
  </si>
  <si>
    <t>No incluye transporte</t>
  </si>
  <si>
    <t>Incluye marco, contramarco, refuerzos en acero 1/2", concreto 4000 PSI.</t>
  </si>
  <si>
    <t>Sellador elástico, autonivelante de poliuretano resistente a carburantes.</t>
  </si>
  <si>
    <t>Sellador elástico, autonivelante de poliuretano re</t>
  </si>
  <si>
    <t>201346</t>
  </si>
  <si>
    <t>Segun norma Icontec.</t>
  </si>
  <si>
    <t>ALQUILER EQUIPO                                                                       14.500_x000D_
OPERARIO (AYUDANTE ALB. GENERAL + PRESTACIONES)      4.647_x000D_
 COMBUSTIBLE APROXIMADO 2 GALONES POR DIA                 2.500_x000D_
VALOR TOTAL                                                                               21.647</t>
  </si>
  <si>
    <t>1. IMPRIMACION ACRILICA y 2. CAPAS: PRIMER TEXTURE Decobase arena silice, FILLER TEXTURE para textura homogenea en superficie y FINISH fija pigmentaciòn evitando acciòn rayos UV y deslizamientos.</t>
  </si>
  <si>
    <t>Color azul, verde y rojo oxido</t>
  </si>
  <si>
    <t>01318100K</t>
  </si>
  <si>
    <t>757200001</t>
  </si>
  <si>
    <t>819020001</t>
  </si>
  <si>
    <t>015290001</t>
  </si>
  <si>
    <t>01311100K</t>
  </si>
  <si>
    <t>70601001</t>
  </si>
  <si>
    <t>VIAS</t>
  </si>
  <si>
    <t xml:space="preserve">CONTRATO CONSULTORÍA N° 221
OBJETO: ESTUDIOS Y DISEÑOS ARQUITECTÓNICOS, DE INGENIERÍA Y COMPLEMENTARIOS, CEFE LAS COMETAS_x000D_
SECRETARIA DISTRITAL DE CULTURA._x000D_
Branch 2 - Modelo ARBLN03321 - CONEXIÓN DE UNIDADES INTERIORES LIQ - GAS </t>
  </si>
  <si>
    <t>Base de datos IDU-Ag/2012</t>
  </si>
  <si>
    <t>Patch cord de fibra optica 12 hilos LC/LC	_x000D_
_x000D_
CDRC CEFE Cometas_x000D_
_x000D_
Valor actualizado con Mediana de cotizaciones presentadas por consultoria</t>
  </si>
  <si>
    <t>Cable de Cobre HFFR LS 600 V 75 °C CT – 6 AWG_x000D_
_x000D_
CRDC CEFE Cometas</t>
  </si>
  <si>
    <t>LAVAMANOS DE COLGAR COLOR BLANCO REF. MILANO 014111001 DE CORONA O EQUIVALENTE.</t>
  </si>
  <si>
    <t>CONSULTORIA CRDC  COMETAS _x000D_
_x000D_
Lum-LED lineal recesada-piso39,7 W1591CRDC Cometas_x000D_
_x000D_
Luminaria LED lineal 112.9 cm recesada en piso 39,7 W 1591 lm 3000 K 220-240 V IP67 100,000 horas	_x000D_
	_x000D_
REVISAR DOCUMENTO ESPECIFICACIONES EL INDIO - ESPECIFICACIONES TÉCNICAS - ANEXOS -  CONSULTORIA PARQUE COMETAS</t>
  </si>
  <si>
    <t>CONTRATO CONSULTORÍA N° 
221
_x000D_
OBJETO: ESTUDIOS Y DISEÑOS ARQUITECTÓNICOS, DE INGENIERÍA Y COMPLEMENTARIOS, CEFE LAS COMETAS_x000D_
SECRETARIA DISTRITAL DE CULTURA</t>
  </si>
  <si>
    <t>SUMINISTRO_x000D_
_x000D_
VER CONTRATO CONSULTORIA CENTRO DEPORTIVO,_x000D_
RECREATIVO Y CULTURAL – CDRC COMETAS (Especificaciones Técnicas)</t>
  </si>
  <si>
    <t>Tubo IMC de 4" CDRC Cometas</t>
  </si>
  <si>
    <t>Unión IMC de 4" CDRC Cometas</t>
  </si>
  <si>
    <t>Transformador tipo seco clase H 30 KVA 440/208 V				_x000D_
				_x000D_
				_x000D_
SUMINISTRO_x000D_
_x000D_
VER CONTRATO CONSULTORIA CENTRO DEPORTIVO,_x000D_
RECREATIVO Y CULTURAL – CDRC COMETAS (Especificaciones Técnicas)</t>
  </si>
  <si>
    <t>Un equipo de presión preensamblado con un caudal de descarga total de 17,57 l/s (278,65 GPM), compuesto por 3 motobombas centrífugas con un caudal cada una de 5,86 l/s (92,88 GPM), rango de presión a la descarga de 50-65 PSI, trifásica, potencia teórica de 12,22 H.P, construcción estándar en hierro, sello mecánico. Acopladas directamente a motores eléctricos trifásicos marca WEG, 3.500 RPM. Para conexiones de 220/440 Voltios 60 HZ. Tipo cerrados TEFC, Protección IP55. Aislamiento clase B. Ejes s</t>
  </si>
  <si>
    <t xml:space="preserve">incluye Tanque de presión de membrana Grundfos GT de 500 litros </t>
  </si>
  <si>
    <t>Transferencia Automática (CODIGO 4 EN UNIFILAR), 208/120 V,  tipo industrial, autosoportado, fabricado en lamina CR16, con puerta, cerradura Y llave, con dimensiones según requerimientos RETIE, con elementos para 1500 A como mínimo, instalación según diagrama unifilar. Incluye pruebas, certificaciones, y puesta en marcha.    _x000D_
_x000D_
VER CONTRATO CONSULTORIA CENTRO DEPORTIVO,_x000D_
RECREATIVO Y CULTURAL – CDRC COMETAS (Especificaciones Técnicas)</t>
  </si>
  <si>
    <t xml:space="preserve">CONTRATO CONSULTORÍA N° 221
OBJETO: ESTUDIOS Y DISEÑOS ARQUITECTÓNICOS, DE INGENIERÍA Y COMPLEMENTARIOS, CEFE LAS COMETAS_x000D_
SECRETARIA DISTRITAL DE CULTURA.Suministro e instalación de Válvula de compuerta Ø1 1/2"bronce 200ps                                                                     29/11/2021: Suministro Válvula de compuerta Ø1 1/2"bronce 200ps           </t>
  </si>
  <si>
    <t>36219060</t>
  </si>
  <si>
    <t>CONTRATO CONSULTORÍA N° 
221
_x000D_
OBJETO:_x000D_
ESTUDIOS Y DISEÑOS ARQUITECTÓNICOS, DE INGENIERÍA Y COMPLEMENTARIOS, CEFE LAS COMETAS_x000D_
SECRETARIA DISTRITAL DE CULTURA._x000D_
Suministro e instalación de PLANTA DE POTABILIZACIÓN DE AGUAS LLUVIAS.</t>
  </si>
  <si>
    <t>Luminaria LED hermetica 36 W 2520 lm 4000-6500 K 85-277 V IP65 30,000 horas_x000D_
_x000D_
_x000D_
SUMINISTRO_x000D_
_x000D_
VER CONTRATO CONSULTORIA CENTRO DEPORTIVO,_x000D_
RECREATIVO Y CULTURAL – CDRC COMETAS (Especificaciones Técnicas)</t>
  </si>
  <si>
    <t>CONTRATO CONSULTORÍA N°221
OBJETO: ESTUDIOS Y DISEÑOS ARQUITECTÓNICOS, DE INGENIERÍA Y COMPLEMENTARIOS, CEFE LAS COMETAS SECRETARIA DISTRITAL DE CULTURA._x000D_
Suministro  de VálvulaSelenoideBronce1"24Vol.CerradaUsoGeneral Cefe Cometas</t>
  </si>
  <si>
    <t xml:space="preserve">ONTRATO CONSULTORÍA N° 221OBJETO: ESTUDIOS Y DISEÑOS ARQUITECTÓNICOS, DE INGENIERÍA Y COMPLEMENTARIOS, CEFE LAS COMETASSECRETARIA DISTRITAL DE CULTURA	_x000D_
Sistema compuesto de 2 bombas sumergibles para pozo eyector con tablero de control, para aguas provenientes de sifones, cárcamos y nivel freático, de 3500 rpm, flotador electromecánico cada bomba, con una potencia teórica de 1,00 h.p c/u, caudal de 5,57 l/s c/u, cabeza de presión de 5,0 m.c.a. </t>
  </si>
  <si>
    <t>Cable HDMI_x000D_
_x000D_
CDRC CEFE Cometas</t>
  </si>
  <si>
    <t>Cable VGA_x000D_
_x000D_
CDRC CEFE Cometas</t>
  </si>
  <si>
    <t>CONTRATO CONSULTORÍA N°221_x000D_
OBJETO: ESTUDIOS Y DISEÑOS ARQUITECTÓNICOS, DE INGENIERÍA Y COMPLEMENTARIOS, CEFE LAS COMETAS_x000D_
SECRETARIA DISTRITAL DE CULTURA_x000D_
_x000D_
TUBO DE 5.80 ML DURMAN Las tuberías y accesorios Blue Brute de PVC C-900 son el mejor sistema plástico para redes contra incendio enterradas cuando requiera de diámetros iguales o mayores a 4”. Además de una rápida y fácil instalación, le ofrece seguridad al diseñador, tranquilidad al bombero y muchos años de servicio sin mantenimiento al p</t>
  </si>
  <si>
    <t>http://www.durman.com.co/uploads/documents/carta/5892346e7392e.pdf</t>
  </si>
  <si>
    <t>Sensor térmico para humo, direccionable_x000D_
_x000D_
CDRC CEFE Cometas</t>
  </si>
  <si>
    <t>Modulo de relé de bajo voltaje_x000D_
_x000D_
CDRC CEFE Cometas</t>
  </si>
  <si>
    <t>Modulo de control detección de incendios	_x000D_
_x000D_
CDRC CEFE Cometas</t>
  </si>
  <si>
    <t>Panel de detección de incendios_x000D_
_x000D_
CDRC CEFE Cometas</t>
  </si>
  <si>
    <t>Controlador de acceso de dos lectoras_x000D_
_x000D_
CDRC CEFE Cometas</t>
  </si>
  <si>
    <t>Lector de proximidad para accesos_x000D_
_x000D_
CDRC CEFE Cometas</t>
  </si>
  <si>
    <t>Electroimán de 600 lb_x000D_
_x000D_
CDRC CEFE Cometas</t>
  </si>
  <si>
    <t>CONTRATO CONSULTORÍA N° 221 - Cometas. Tablero de cargas móviles, 208/120 V,  tipo industrial, autosoportado, fabricado en lamina CR16, con puerta, cerradura y llave, con dimensiones según RETIE, incluye breakers y barrajes según diagrama unifilar. Incluye salidas con tomas sencillas, bifásicas y trifásicas tipo industrial, incluye soportes y todos los elementos requeridos para su correcta instalación y funcionamiento, pruebas, certificaciones, y puesta en marcha.</t>
  </si>
  <si>
    <t>COMETAS.      Suministro, transporte e instalación de Tablero General de Distribución TGDD,  tipo industrial, autosoportado, fabricado en lamina CR16, con puerta, cerradura y llave, con dimensiones según RETIE, incluye breakers y barrajes según diagrama unifilar. Incluye soportes y todos los elementos requeridos para su correcta instalación y funcionamiento, pruebas, certificaciones, y puesta en marcha. Incluye resistencia eléctrica para control de humedad e indicadores de parámetros eléctricos.</t>
  </si>
  <si>
    <t>Suministro, transporte e instalación de UPS monofásica de 3 KVA. Online. Incluye banco de baterías para autonomía de 7 minutos. FP&gt;0,99, Distorsión de armónicos &lt; 3%. IP20. Display con parámetros de visualización.</t>
  </si>
  <si>
    <t>NVR 16 canales POE _x000D_
_x000D_
CDRC CEFE Cometas</t>
  </si>
  <si>
    <t>Disco duro 1 TB_x000D_
_x000D_
CDRC CEFE Cometas</t>
  </si>
  <si>
    <t>Monitor HDMI 22" _x000D_
_x000D_
CDRC CEFE Cometas</t>
  </si>
  <si>
    <t>Tablero General de Distribución AE311_x000D_
_x000D_
CDRC CEFE Cometas</t>
  </si>
  <si>
    <t>Tablero bypass 60A_x000D_
_x000D_
CDRC CEFE Cometas</t>
  </si>
  <si>
    <t>Tablero general de distribución TGDC_x000D_
_x000D_
CDRC CEFE Cometas</t>
  </si>
  <si>
    <t>Barraje de Tierra TMGB_x000D_
_x000D_
CDRC CEFE Cometas</t>
  </si>
  <si>
    <t>Barraje de Tierra TGB_x000D_
_x000D_
CDRC CEFE Cometas</t>
  </si>
  <si>
    <t>TABLERO DE CARGAS NORMALES 208V -  TND_x000D_
_x000D_
CDRC CEFE Cometas</t>
  </si>
  <si>
    <t>ARANDELA CURVA CUADRADA 2-1/4X2-1/4X3/16_x000D__x000D_
_x000D_
CDRC CEFE Cometas</t>
  </si>
  <si>
    <t>ARANDELA PLANA REDONDA DE 5/8"_x000D__x000D_
_x000D_
CDRC CEFE Cometas</t>
  </si>
  <si>
    <t>AISLADOR DE SUSPENSIÓN TIPO SINTÉTICO PARA 15 KV_x000D_
_x000D_
CDRC CEFE Cometas</t>
  </si>
  <si>
    <t>DPS POLIMÉRICO 15 KV, 10 KA TIPO LÍNEA_x000D_
_x000D_
CDRC CEFE Cometas</t>
  </si>
  <si>
    <t>VER CTO-CONSULTORIA CENTRO DEPORTIVO, RECREATIVO Y CULTURAL - CDRC COMETAS SECRETARIA DE CULTURA_x000D_
_x000D_
Suministro e Instalación Acceso Piscina - Salidas Modelo Cruzado con Pletina Rectangular con Paso Embebido en PRFV Normalizado para Piscina_x000D_
_x000D_
INSUMO CREADO:_x000D_
Acceso Piscina - Salidas Modelo Cruzado con Pletina Rectangular con Paso Embebido en PRFV Normalizado para Piscina</t>
  </si>
  <si>
    <t>VER CTO-CONSULTORIA CENTRO DEPORTIVO, RECREATIVO Y CULTURAL - CDRC COMETAS SECRETARIA DE CULTURA_x000D_
_x000D_
Suministro e Instalación Acceso Piscina - Salidas Modelo Cruzado con Pletina Rectangular con Paso Embebido en PRFV Normalizado para Piscina_x000D_
_x000D_
INSUMO CREADO:_x000D_
Paso Embebido en PRFV Normalizado para Piscina</t>
  </si>
  <si>
    <t>"ESLABÓN DE ENGANCHE, PASADOR Y OJAL_x000D_"	_x000D_
_x000D_
CDRC CEFE Cometas</t>
  </si>
  <si>
    <t>ESPÁRRAGO GALVANIZADO DE 5/8" X 18"	_x000D_
_x000D_
CDRC CEFE Cometas</t>
  </si>
  <si>
    <t>PERNO DE MÁQUINA DE 5/8" X 18"_x000D_
_x000D_
CDRC CEFE Cometas</t>
  </si>
  <si>
    <t>VER CONTRATO CONSULTORIA CENTRO DEPORTIVO,_x000D_
RECREATIVO Y CULTURAL – CDRC COMETAS (Especificaciones Técnicas)</t>
  </si>
  <si>
    <t>VER CTO-CONSULTORIA CENTRO DEPORTIVO, RECREATIVO Y CULTURAL - CDRC COMETAS SECRETARIA DE CULTURA_x000D_
_x000D_
_x000D_
Suministro e Instalación Filtro de Arena Ø79" / 2000Mm Conexión Lateral				_x000D_
_x000D_
INSUMO CREADO:_x000D_
Filtro de Arena Ø79" / 2000Mm Conexión Lateral</t>
  </si>
  <si>
    <t>SUMINISTRO_x000D_
_x000D_
_x000D_
VER CONTRATO CONSULTORIA CENTRO DEPORTIVO,_x000D_
RECREATIVO Y CULTURAL – CDRC COMETAS (Especificaciones Técnicas)</t>
  </si>
  <si>
    <t>Grupo electrógeno de emergencia 500 KVA FP 0,8, 208V/120V                                                                                                                                                             VER CONTRATO CONSULTORIA CENTRO DEPORTIVO,_x000D_
RECREATIVO Y CULTURAL – CDRC COMETAS (Especificaciones Técnicas)</t>
  </si>
  <si>
    <t>VER CTO-CONSULTORIA CENTRO DEPORTIVO, RECREATIVO Y CULTURAL - CDRC COMETAS SECRETARIA DE CULTURA_x000D_
_x000D_
Suministro e Instalación Bomba Centrifuga para Piscinas Q:70 M³/H; 7,5 Hp				_x000D_
				_x000D_
INSUMO CREADO:_x000D_
Bomba Centrifuga para Piscinas Q:70 M³/H; 7,5 Hp</t>
  </si>
  <si>
    <t>Suministro e instalación Reflector subacuatico led, luz blanca 14W / 12VAC			_x000D_
_x000D_
SUMINISTRO_x000D_
_x000D_
_x000D_
VER CONTRATO CONSULTORIA CENTRO DEPORTIVO,_x000D_
RECREATIVO Y CULTURAL – CDRC COMETAS (Especificaciones Técnicas)</t>
  </si>
  <si>
    <t>CAJA PASO ELÉCTRICA PLÁSTICA PISCINA	_x000D_
_x000D_
SUMINISTRO_x000D_
_x000D_
_x000D_
VER CONTRATO CONSULTORIA CENTRO DEPORTIVO,_x000D_
RECREATIVO Y CULTURAL – CDRC COMETAS (Especificaciones Técnicas)</t>
  </si>
  <si>
    <t>VER CTO-CONSULTORIA CENTRO DEPORTIVO, RECREATIVO Y CULTURAL - CDRC COMETAS SECRETARIA DE CULTURA_x000D_
_x000D_
Suministro e Instalación Calentador de encendido electrónico de alto rendimiento MEGATHERM 1200 KBTU				_x000D_
				_x000D_
INSUMO CREADO:_x000D_
Calentador de encendido electrónico de alto rendimiento MEGATHERM 1200 KBTU</t>
  </si>
  <si>
    <t>CONTRATO CONSULTORÍA N° 221. OBJETO: ESTUDIOS Y DISEÑOS ARQUITECTÓNICOS, DE INGENIERÍA Y COMPLEMENTARIOS, CEFE LAS COMETAS SECRETARIA DISTRITAL DE CULTURA._x000D_
_x000D_
Sistema de Desinfección Ultravioleta Media Presión 60 m³/h 220V 50 Hz			_x000D_
				_x000D_
INSUMO CREADO:_x000D_
Sistema de Desinfección Ultravioleta Media Presión 60 m³/h 220V 50 Hz</t>
  </si>
  <si>
    <t>VER CTO-CONSULTORIA CENTRO DEPORTIVO, RECREATIVO Y CULTURAL - CDRC COMETAS SECRETARIA DE CULTURA_x000D_
_x000D_
Suministro e Instalación Válvula de Bola PVC Ø3" con Doble Universal Soldada				_x000D_
				_x000D_
INSUMO CREADO:_x000D_
Válvula de Bola PVC Ø3" con Doble Universal Soldada</t>
  </si>
  <si>
    <t>VER CTO-CONSULTORIA CENTRO DEPORTIVO, RECREATIVO Y CULTURAL - CDRC COMETAS SECRETARIA DE CULTURA_x000D_
_x000D_
Suministro e Instalación Tablero de Control Eléctrico para Piscina de Competición				_x000D_
							_x000D_
INSUMO CREADO:_x000D_
Tablero de Control Eléctrico para Piscina de Competición</t>
  </si>
  <si>
    <t>VER CTO-CONSULTORIA CENTRO DEPORTIVO, RECREATIVO Y CULTURAL - CDRC COMETAS SECRETARIA DE CULTURA_x000D_
_x000D_
Suministro e Instalación Sistema de Liberación de Vacio 				_x000D_
				_x000D_
INSUMO CREADO:_x000D_
_x000D_
Sistema de Liberación de Vacio - CRDC-Cometas</t>
  </si>
  <si>
    <t>VER CTO-CONSULTORIA CENTRO DEPORTIVO, RECREATIVO Y CULTURAL - CRDC COMETAS SECRETARIA DE CULTURA_x000D_
_x000D_
Suministro e Instalación Abrazadera Tipo Pera/Trapecio 6"._x000D_
_x000D_
INSUMO CREADO:_x000D_
Abrazadera Tipo Pera/Trapecio 6"</t>
  </si>
  <si>
    <t>VER CTO-CONSULTORIA CENTRO DEPORTIVO, RECREATIVO Y CULTURAL - CRDC COMETAS SECRETARIA DE CULTURA_x000D_
_x000D_
Suministro e Instalación Recubrimiento Interno de Piscina en Membrana de PVC Resistente a Cloro Directo.				_x000D_
				_x000D_
INSUMO CREADO:_x000D_
Recubrimiento Interno de Piscina en Membrana de PVC Resistente a Cloro Directo.</t>
  </si>
  <si>
    <t>VER CTO-CONSULTORIA CENTRO DEPORTIVO, RECREATIVO Y CULTURAL - CRDC COMETAS SECRETARIA DE CULTURA_x000D_
_x000D_
Suministro e Instalación Señalización de Carriles en Membrana de PVC Resistente a Cloro Directo.				_x000D_
								_x000D_
INSUMO CREADO:_x000D_
Señalización de Carriles en Membrana de PVC Resistente a Cloro Directo.	_x000D_
.</t>
  </si>
  <si>
    <t>Protector Hidrofugante WPC_x000D_
_x000D_
Categoría: Exteriores Etiquetas: carpintería, cuidado, decks, escaleras, Eurolacas, exterior, fachadas, madera, madera plástica, madera tecnologíca, mantenimiento, muebles, pérgolas, piscinas, pisos, terrazas, ventanas, wpc_x000D_
_x000D_
DESCRIPCIÓN_x000D_
Imprimación monocomponente base agua para proteger la superficie de maderas tecnológicas (WPC)._x000D_
_x000D_
Características_x000D_
Producto elástico que se adapta sin cuartear a las dilataciones y contracciones de la madera tecnológica provocadas por los cambios de temperatura cuando se expone al exterior._x000D_
Buena resistencia a la luz solar._x000D_
Repele el agua._x000D_
Evita la penetración en la madera tecnológica de manchas y suciedad._x000D_
_x000D_
Presentaciones_x000D_
Galón de 4 L_x000D_
1 Litro</t>
  </si>
  <si>
    <t>CERTIFICADO DE CUMPLIMIENTO_x000D_
_x000D_
EQUIPO POLIFUNCIONAL PARA PERSONAS CON DISCAPACIDAD _x000D_
_x000D_
Por lo cual. segun los aspectos generales, los equipos mencionados cumplen con los parametros generales de acuerdo a lo dispuesto en la NIC 5600. _x000D_
_x000D_
GARANTIA GENERAL _x000D_
_x000D_
Equipo Polifuncional para personas con discapacidad 5 años._x000D_
Condiciones de validez:_x000D_
Los equipos fabricados cuentan con garantia por defectos de fabricacion y falla de sus componentes como maximo de-5 años. _x000D_
_x000D_
PRESENTAR:_x000D_
&gt; La ficha de garantia y factura del producto deberan permanecer dentro del periodo de garantIa del producto. _x000D_
&gt; La reclamacion debe ser ejecutada por parte de nuestros clientes directos. _x000D_
&gt; Los componentes y sus materiales fueron usados de forma adecuada y segun las especificaciones tecnicas entregadas con el producto. _x000D_
&gt; La instalacion del equipo es la adecuada y cumple los lineamientos dados por nuestra compañia. _x000D_
&gt; Que antes del reporte de cualquier desperfecto el equipo no haya sido intervenido por un  tecnico o persona ajena al proveedor. _x000D_
&gt; Que no se le haya dado el mantenimiento indicado en el instructivo que se incluye con la compra del producto. _x000D_
&gt; Que despues de su instalacion se cumplan los parametros de mantenimiento del equipo. _x000D_
&gt; Se exceptua garantlas para el equipo en los casos de manipulacion indebida y vandalismo. _x000D_
&gt; La falla no sea producto de manipulaciones erroneas, fallas de instalacion o vandalismo. _x000D_
_x000D_
GARANTIA ESPECIFICA POR MATERIAL._x000D_
_x000D_
ACERO: Se excluyen oxidaciones puntuales y localizadas debidas a  golpes excesivamente fuertes, vandalismo, manejo inadecuado  y uso indebido, que lleguen a dafiar las capas protectoras del  acero. _x000D_
PANELES DE POLIETILENO: Excluida la ligera perdida de color natural debida a la larga exposicion a la intemperie. _x000D_
LISTONERIA DE PLASTICO: Pudricion, degradacion _x000D_
ESTRUCTIRA:  Ausencia de Oxidacion_x000D_
_x000D_
FICHA TECNICA _x000D_
POLIFUNCIONAL PARA PERSONAS CON DISCAPACIDAD _x000D_
Capacidad: 6 Usuarios _x000D_
Area de uso: 28.8 m2_x000D_
_x000D_
1. ESTRUCTURA GENERAL_x000D_
Estacion de Trabajo para seis personas con discapacidad, incluye bicicleta, giro de manos, brazos, rotacion de munecas (hombros), extension de brazos y pectoral, mejora y potencia la masa muscular de brazos, hombro, espalda, triceps y extremidades superiores. El equipo POLIFUNCIONAL PARA PERSONAS CON DISCAPACIDAD estS elaborado en Tubo cuadrado estructural en acero 100 mm x 100 mm e=3.5 mm AISI/SAE 1008, ASTMA1011, JIS G SPHT 1, tubo cuadrado estructural en acero 60 mm x 60 mm e= 3 mm AISI/SAE 1008, ASTMA1011, JIS G SPHT 1, tubo cuadrado estructural de 50 mm x 50 mm e= 3 mm en acero AISI/SAE 1008, ASTMA1011, JIS G SPHT 1 (utilizado para refuerzos), Angulo HR 21/4” X '/*, tubo rectangular estructural en acero de 90 mm x 50 mm e= 3mm, Tubo en acero AISI/SAE 1008, ASTIVIA1011, JIS G SPHT 1. 0 11/4"(42 mm) - e=3 mm Tubo en acero AISI/SAE 1008, ASTMA1011, JIS G SPHT 1, 0 1” (33mm) - e=3 mm y 3.5 mm, casco envolvente ISmina aceitada y decapada en 1/8” y/o 3mm espesor, lamina de alfajor en 4mm, guias lamina aceitada y decapada en 2.5 mm espesor, Lamina alfajor e= 3.2 mm, soporte de bujes lamina HR e= %" y/o 6 mm , Buje desarrollado en acero SCH 80 en 2” y SCH 80 en I'A". _x000D_
_x000D_
EJERCICIOS QUE CONFORMAN EL EQUIPO POLIFUNCIONAL _x000D_
BICICLETA _x000D_
GIRO DE MANOS_x000D_
BRAZOS _x000D_
ROTACION DE MUÑECAS _x000D_
EXTENSION DE BRAZOS _x000D_
PECTORAL _x000D_
_x000D_
EQUIPO POLIFUNCIONAL PARA PERSONAS CON DISCAPACIDAD _x000D_
1. PASADORES: En acero de 1020 y/o 1045 que garantiza una larga vida util, disenados con forma y tamano unico de acuerdo a los requerimientos. _x000D_
2. RODAMIENTOS: Fabricados totalmente en acero inoxidable, disenados para el apoyo del eje, capaces de soportar la fuerza radial y axial. _x000D_
3. ENTRADA DE SILLA DE RUEDAS: Disenada en tuberia ovalada y/o rectangular en acero de carbono tipo rampa lo cual facilita la entrada y salida de personas con movilidad reducida. _x000D_
4. POSIES: En acero al carbono, de 110 mm a 140mm de longitud, cuentan con una platina de 3,16 mm de espesor que garantiza su capacidad de resistencia a los altos niveles de presion. _x000D_
5. ROTACION DE MUNECAS: Disenadas con pasadores de hierro y manilar plastico que brindan mayor comodidad al usuario. _x000D_
6. VALLA DE SENALIZACION: Ubicada en la parte superior del equipo acompañando a cada una de las actividades propuestas indicando su modo de uso.</t>
  </si>
  <si>
    <t>Compresorde aire lubricado, motor potencia 2HP, capacidad 108 litros, presión máxima 125 psi.</t>
  </si>
  <si>
    <t>CONSULTORIA CRCD  COMETAS _x000D_
_x000D_
APU: Bala LED sobreponer 24 W 1560 lm CRDC COMETAS_x000D_
_x000D_
INSUMO CREADO: Bala LED de sobreponer 29,6 cm 24 W 1560 lm 4000-6500 K 85-277 V IP40 30,000 horas</t>
  </si>
  <si>
    <t>CONTRATO CONSULTORÍA N° 
221
_x000D_
OBJETO: ESTUDIOS Y DISEÑOS ARQUITECTÓNICOS, DE INGENIERÍA Y COMPLEMENTARIOS, CEFE LAS COMETAS_x000D_
SECRETARIA DISTRITAL DE CULTURA._x000D_
Suministro  de Kit Silla Yee (160x110)</t>
  </si>
  <si>
    <t>CONSULTORIA CRCD  COMETAS _x000D_
_x000D_
APU: Bala LED recesada 57,8 W 4730 lm_x000D_
_x000D_
INSUMO CREADO: Bala LED de incrustar 22,6 cm 57,8 W 4730 lm 3000 K IP54 50,000 horas</t>
  </si>
  <si>
    <t>resistencia 200 kg</t>
  </si>
  <si>
    <t>JUEGO RED GRAN ESCALA TOBOGAN TORRE VIGIA A=9,20 MTS L=17,40 CAP 94 USUARIOS EDAD 5 - 12 AÑOS_x000D_
OJO SIN TERMINAR              _x000D_
_x000D_
CARACTERISTICAS_x000D_
_x000D_
Capacidad: 94 niños_x000D_
Edad sugerida: 5 a 12 años                                                                   _x000D_
Altura Crítica de Caída: 2.0   m_x000D_
Área de Seguridad: Diámetro 20.4 m X 17.24 m_x000D_
Medidas por modulo (Largo, Ancho, Alto): 17.4 m x 14.24 m x 9.20 m_x000D_
Funciones lúdicas: Trepar, imaginar, encontrarse, escalar, deslizarse._x000D_
_x000D_
MATERIALES_x000D_
_x000D_
POSTES DE SOPORTE: Esta será una tubería de acero galvanizado de 9 "(216. 3 mm) de diámetro exterior, terminada con una capa de poliéster en polvo para el soporte principal y una tubería de acero galvanizado de 6" (139.8 mm) de diámetro exterior, terminada con una capa de poliéster en polvo para los soportes laterales. Los postes principales de soporte tendrán un anillo de acero de 1/4 "(6 mm) de espesor, 7 1/4" t (185 mm) de diámetro exterior soldado para mejorar la estabilidad._x000D_
POSICIONES DE POSICIONES: Cuando sea necesario, éstas rodearán completamente la publicación para rellenar las aberturas de la red, evitando el atrapamiento. Los escudos estarán hechos de un material de caucho flexible reforzado con textiles y se asegurarán con pernos._x000D_
_x000D_
REDES DE ESCALADA:_x000D_
Este será un cable de 20 mm de diámetro y 22 mm de diámetro, poliamida (nylon) con protección UV y solución ignífuga. Cada cuerda consta de 6 hilos, cada uno de los cuales contiene 24 hilos de refuerzo de acero dentro de un manguito de poliamida, envuelto alrededor de un núcleo sólido de poliamida para un total de 144 hilos de refuerzo de acero; Cada extremo del cable tiene un lazo de unión unido al cable con un manguito de aluminio acabado y forrado con una barra de desgaste de acero galvanizado. Los cables de borde contendrán un núcleo sólido de cables de acero enrollados en lugar del núcleo de poliamida para un total de 168 hilos de refuerzo de acero. La cuerda debe alcanzar una clasificación de resistencia al color Clase 7-8._x000D_
MATERIAL DIAPOSITIVO: Este será LLDPE protegido contra UV (polietileno lineal de baja densidad)._x000D_
NUDOS DE BOLA: será una bola de aluminio comprimido de una sola pieza, comprimida en su lugar con 150,000 libras de fuerza (667 kN) para evitar que la conexión se mueva y cause un desgaste prematuro del cable._x000D_
SUJETADORES BÁSICOS: todos los sujetadores para accesorios son de acero inoxidable._x000D_
TORNILLOS: estos serán de aleación de acero que soportarán una carga máxima de más de 87,675 libras de fuerza (390 kN) a lo largo del eje principal._x000D_
_x000D_
PLACAS DE MONTAJE: Se realizarán en acero galvanizado. Los anclajes de esquina contendrán múltiples puntos de conexión para permitir el ajuste de los tensores así como la conexión de una cuerda de seguridad. Los anclajes de los postes de soporte consistirán en una pieza ranurada que permitirá que el post de soporte se anclará de manera segura, mientras que tendrá un rango de movimiento en una dirección._x000D_
PERNOS DE ANCLAJE: Las placas de montaje se sujetarán a bloques de concreto con pernos de anclaje "L" de 7/8 "(22 mm) de diámetro x 20" (500 mm) de largo, que se insertarán en el concreto húmedo cuando se viertan._x000D_
INSTALACIÓN: esto debe ser instalado solo por un instalador de juegos con licencia, capacitado y certificado de acuerdo con las normas de juegos vigentes en la región de la instalación, por ejemplo, NPSI, CPSI o certificado similar._x000D_
CUMPLE CON: CAN / CSA-Z614-07 ASTM F-1487-11 EN-1176 Manual de la CPSC para la seguridad de los patios de recreo públicos_x000D_
PLACAS DE MONTAJE: Se realizarán en acero galvanizado. Los anclajes de esquina contendrán múltiples puntos de conexión para permitir el ajuste de los tensores así como la conexión de una cuerda de seguridad. Los anclajes de los postes de soporte consistirán en una pieza ranurada que permitirá que el post de soporte se anclará de manera segura, mientras que tendrá un rango de movimiento en una dirección._x000D_
PERNOS DE ANCLAJE: Las placas de montaje se sujetarán a bloques de concreto con pernos de anclaje "L" de 7/8 "(22 mm) de diámetro x 20" (500 mm) de largo, que se insertarán en el concreto húmedo cuando se viertan._x000D_
INSTALACIÓN: esto debe ser instalado solo por un instalador de juegos con licencia, capacitado y certificado de acuerdo con las normas de juegos vigentes en la región de la instalación, por ejemplo, NPSI, CPSI o certificado similar._x000D_
CUMPLE CON: CAN / CSA-Z614-07 ASTM F-1487-11 EN-1176 Manual de la CPSC para la seguridad de los patios de recreo públicos_x000D_
OPCIONES: Equipo opcional: · Asiento neto (Cantidad máx.: 8) # RC-NS · Carcasa de vertido en el lugar (Cantidad máxima: 8) # RC-PIP-01 · Poste de acero inoxidable pulido (Cantidad máxima: 9 ) # SS-POST_x000D_
_x000D_
_x000D_
GARANTIAS_x000D_
_x000D_
Productos libres de defectos en materiales o mano de obra por un período de (1) un año durante el uso e instalación normales y de acuerdo con las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</si>
  <si>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SELLANTE PARA JUNTA METALICA HOLL  MAX O,25MM 50 ML 135</t>
  </si>
  <si>
    <t>JUEGO ESTRUCTURA 4 TORRES PASADIZO, TIROLINEA TUBO DESLIZADERO ACERO INXIDABLE MURO PARA ESCALAR MUELLE SENCILLO A=4,36 L=17,42, CAPACIDAD 42 USUARIOS 35 FUNCIONES LUDICAS_x000D_
_x000D_
CARACTERISTICAS:_x000D_
Capacidad: 45 niños_x000D_
Edad sugerida: Mas de 3 años                                                                   _x000D_
Altura Crítica de Caída: 2.9 m_x000D_
Área de Seguridad: 175.5 m2_x000D_
Medidas por modulo (Largo, Ancho, Alto): 17.42 x 13.47 x 4.36 m _x000D_
Funciones lúdicas: Escalar, imaginar, deslizarse, encontrarse, descansar, manipular, colgarse, trepar, columpiarse, ocultarse, equilibrio, girar, refugiarse, trepar, atravesar._x000D_
_x000D_
Componentes: Torre, arco grande, mastil para trepar, red, tobogan rapido, rueda de giro, plataforma, pasamanos._x000D_
_x000D_
MATERIALES:_x000D_
1- Los postes son de acero galvanizado lacado, de 125 mm de diámetro. El acabado con apariencia de granito en dos tonos de gris, presenta ligeros relieves y confiere una mejor resistencia a las ralladuras._x000D_
2- Los cabezales son de poliamida inyectada (A) o de polietileno rotomoldeado (B)._x000D_
3- Los tableros se elaboran a partir de un material compacto (HPL) de 12,5 mm de espesor con estructura antideslizante._x000D_
Están reforzados mediante soportes de acero galvanizado lacado, situados en la parte inferior de las plataformas._x000D_
4- Las vallas y los techos están elaborados a partir de un material HPL compacto de 13 mm de espesor._x000D_
Material robusto, presenta una excelente resistencia contra las inclemencias del tiempo y al vandalismo._x000D_
5- Versión acero inoxidable: las vallas son fruto de la asociación de una placa coloreada y de una chapa de acero inoxidable de un espesor de 1,5 mm con relieve por ambas caras, que garantiza una protección perfecta contra las ralladuras. Los techos son de polietileno de un espesor de 10 mm._x000D_
6- Versión aluminio: las vallas y los techos son de chapa de aluminio pintado de un espesor de 3 mm asociada a una placa coloreada. _x000D_
Los muros de escalada están elaborados a partir de un material HPL compacto de 13_x000D_
mm de espesor._x000D_
Material robusto, presenta una excelente resistencia contra las inclemencias del tiempo y al vandalismo._x000D_
8- Las ranitas de escalada son de poliamida inyectada, que concilia rigidez y solidez._x000D_
9- Los tubos son de acero inoxidable de Ø 40 mm, garantizando la longevidad y la estética del juego al cabo de los años._x000D_
10-Las piezas de unión están moldeadas en poliamida cargada, no tóxicas, no inflamables, resistentes a los choques y a los rayos ultravioletas, garantizando la_x000D_
robustez del juego y la resistencia frente al vandalismo._x000D_
11-Los peldaños están elaborados en caucho, con propiedades amortiguadoras, y dotados de relieves antideslizantes._x000D_
11-La superficie deslizante es de acero inoxidable de 2 mm de espesor, curvadas, onduladas y moldeadas en una sola pieza._x000D_
12-Las reposapiés están elaboradas en caucho con propiedades amortiguadoras, y dotados de relieves antideslizantes._x000D_
13-El carril en acero inoxidable es monobloque, Ø 76,1 mm, espesor 3,6 mm._x000D_
El carro es de acero inoxidable, lo que garantiza su longevidad._x000D_
14-El asa, en acero inoxidable, está revestida de goma en su parte inferior para una buena calidad de agarre y de contacto._x000D_
15-El túnel es de rotomoldeado polietileno, de 76 cm de diámetro._x000D_
16-La tornillería en acero inoxidable está protegida por cápsulas anti vandalismo en poliamida._x000D_
_x000D_
GARANTIAS:_x000D_
5 años contra todo defecto o tara de fabricación para el resto de componentes de los equipos. _x000D_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_x000D_
_x000D_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_x000D_
_x000D_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</si>
  <si>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EXTERNA en ejes 17 AL 11con diseño CRISTAL ALTURA 3.3 MAXIMA  -  JANSEN  VISS BASIC 50  PERFIL DE 160 X 65 X 2.5mm - PISAVIDRIO, TAPA DE SOPORTE Y TAPA EN LAMINA GALVANIZADA DE 400 mm. - HORIZONTALES CON CRISTAL A TOPE. - SISTEMA PERFIL INFERIOR SISTEMA ECONOMY 60 + TUBULAR DE 60 X 60 - INCLUYE DOBLE AIREADOR REGULABLE INFERIOR. - MODULOS DE 2.4 MTS - EN ESCUADRA. Cristal LAMINADO TERMOTRATADO HS - INCOLORO 6+6 - SENTRY GLASS ESTRUCTURAL</t>
  </si>
  <si>
    <t>CONTRATO CONSULTORÍA N° 
221
_x000D_
OBJETO:_x000D_
ESTUDIOS Y DISEÑOS ARQUITECTÓNICOS, DE INGENIERÍA Y COMPLEMENTARIOS, CEFE LAS COMETAS_x000D_
SECRETARIA DISTRITAL DE CULTURA				_x000D_
_x000D_
FV-69 :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</si>
  <si>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FV-70: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</si>
  <si>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JUEGO TEMATICO BARCO MEDIANA ESCALA 3-12 AÑOS CAP: 25 USUARIOS._x000D_
_x000D_
CARACTERISTICAS_x000D_
_x000D_
Edad sugerida: 3-12 años_x000D_
Capacidad: 25 niños_x000D_
Área de Seguridad: 11650 mm x 8800 mm_x000D_
Medidas: (Largo, Ancho, Alto) 8450 mm x 5050 mm x 5700 mm_x000D_
Altura Crítica de Caída:  1800 mm_x000D__x000D_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_x000D_
Material                              kg                %_x000D_
Pino                            826.2530         31.99_x000D_
Contrachapado          11.2455             0.44_x000D_
Tablero de fibras         8.4240              0.33_x000D_
HPL                              662.7319     25.66_x000D_
Acero sin tratar              440.4720     17.05_x000D_
Acero inoxidable              0.8158         0.03_x000D_
Acero inoxidable EN       1.4301 19.3160 ??0.75_x000D_
Aluminio                         2.0200              0.08_x000D_
Zink (galvanizado en caliente) 1.7565   0.07_x000D_
Zink (electro-galvanizado) 0.3709          0.01_x000D_
Poliamida (PA)                    21.8440       0.85_x000D_
Policarbonato (PC)              8.7528        0.34_x000D_
Polietileno (PE)                    1.9122        0.07_x000D_
Polipropileno (PP) 0.0024 0.00_x000D_
Tejido acrílico 0.0310 0.00_x000D_
Sólido de poliuretano (PUR) 1.1682 0.05_x000D_
Espuma de poliuretano / flex 8.6240 0.33_x000D_
Recubrimiento en polvo de poliéster 6.7312 0.26_x000D_
Concreto 560.5000 21.70_x000D_
2583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no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</si>
  <si>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CONTRATO CONSULTORÍA N° 
221
_x000D_
OBJETO:_x000D_
ESTUDIOS Y DISEÑOS ARQUITECTÓNICOS, DE INGENIERÍA Y COMPLEMENTARIOS, CEFE LAS COMETAS_x000D_
SECRETARIA DISTRITAL DE CULTURA				_x000D_
_x000D_
FV-71:Suministro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</si>
  <si>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FV-72: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</si>
  <si>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FV-73: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</si>
  <si>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FV-74: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</si>
  <si>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FV-75:Suministro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</si>
  <si>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FV-76:Suministro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</si>
  <si>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Juego cuerdas, tendido a gran escala Bote Pesquero (Fishing Boat) 5-12años Cap: 362 niños _x000D_
_x000D_
CARACTERISTICAS_x000D_
_x000D_
Capacidad: 362 niños_x000D_
Edad sugerida: 5-12 AÑOS                                            _x000D_
Altura Crítica de Caída: 2,0 m_x000D_
Área de Seguridad: L24.24 xW21.19_x000D_
Medidas  por modulo (Largo, Ancho, Alto): L25.42 x W18.70 x H9.48_x000D_
Funciones ludicas: Trepar, encontrarse, atravesar, imaginar.   _x000D_
La masiva estructura de “red de arrastre” del Barco de Pesca puede admikr a cientos de niños a la vez, mientras se mueven de un extremo a otro, se mecen de sus cuerdas colgantes con bolas y discos, o simplemente pasan el kempo en la torre de vigía._x000D_
Esta estructura es el perfecto y más dinámico aparato de juego para desafiar la fuerza superior del cuerpo y la coordinación ojos-manos, y promueve el juego saludable._x000D_
_x000D_
MATERIALES_x000D_
POSTE PRINCIPAL Tubo de acero galvanizado con diámetro de 190.7mm, acabado con recubrimiento en polvo de poliéster. Su espesor es de 5.3mm._x000D_
CUERDAS Cable de cuerda de 20 mm de diámetro, de poliamida (nylon) con protección UV y solución ignifuga. Cada cuerda consta de 6 filamentos que conkenen cada uno 24 filamentos de refuerzo de acero inoxidable dentro de un mango de poliamida, envueltos alrededor de un núcleo de poliamida sólida; teniendo cada extremo del cable un bucle de unión adjunto al mismo con un mango en acabado de aluminio y reveskdo con una barra de desgaste de acero inoxidable. Las cuerdas a los bordes conkenen un núcleo sólido de cables de acero inoxidable en lugar del núcleo de poliamida._x000D_
BOLAS NUDO Bola de aluminio comprimido de una sola pieza, comprimida en su lugar con una fuerza de 150.000 libras (667 kN) para evitar que la conexión se mueva y cause desgaste prematuro del cable. _x000D_
FIJADORES BÁSICOS Todos los elementos de fijación de componentes son de acero inoxidable_x000D_
PANEL PE Excelente resistencia a la corrosión de una amplia gama de arjculos. El Poliekleno de Alta Densidad (HDPE) kene buena resistencia al impacto y a la abrasión._x000D_
_x000D_
GARANTIAS_x000D_
_x000D_
El fabricante garantiza que sus productos están libres de defectos en materiales o mano de obra por un período de (1) un año por uso normal e instalación y de acuerdo con nuestras especificaciones publicadas. _x000D_
Otras garantías limitadas cubren los Productos contra defectos causados por deterioro que afecte la integridad estructural del equipo, durante los siguientes períodos a partir de la fecha de instalación: 
- Garantía limitada de por vida en postes de aluminio y acero, con exclusión de defectos cosméticos, y siempre y cuando que se haya realizado un mantenimiento adecuado en las piezas giratorias de acuerdo con las instrucciones del fabricante.
- Garantía limitada de 25 años sobre piezas de aluminio moldeado, con exclusión de defectos cosméticos.
- Garantía limitada de 20 años para rotura de cables, con exclusión de defectos cosméticos.
- Garantía limitada de 15 años para componentes tubulares de aluminio y acero, y conectores de aluminio y acero inoxidable, con exclusión de defectos cosméticos.
- Garantía limitada de 15 años en cubiertas de acero con recubrimiento de PVC, con exclusión de defectos cosméticos.
- Garantía limitada de 15 años en asientos de caucho o esteras de goma para eventos en red, con exclusión de defectos cosméticos.
- Garantía limitada de 15 años para rodamientos de nylon y piezas de unión de anillos, con exclusión de defectos cosméticos.
- Garantía limitada de 5 años en bujes de nylon y parachoques de goma para Rainbow Swings, con exclusión de defectos cosméticos.
- Garantía limitada de 5 años en paneles y toboganes de plástico, con exclusión de defectos cosméticos.
- Garantía limitada de 5 años sobre el desgaste prematuro de cables de nylon, con exclusión de defectos cosméticos. La determinación de lo que constituye un desgaste prematuro será a discreción del fabricante.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aspecto que, a juicio de fabricante, afecte la condición o el funcionamiento de las estructuras. _x000D_
Esta garantía no cubre temas cosméticos (tales como arañazos, abolladuras, deterioro, decoloración y desgaste normal dado por el clima), pintura, desgaste normal por uso, o daños por rajaduras y deformaciones._x000D_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
Para hacer una reclamación bajo los términos de la Garantía, la declaración escrita del Comprador, junto con una copia de la factura original, los registros de mantenimiento y las fotografías de soporte, deben ser enviados a la dirección indicada._x000D_
_x000D_
MANTENIMEINTO_x000D_
_x000D_
Mantenimiento de Rutina_x000D_
_x000D_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averías._x000D_
_x000D_
Trimestral_x000D_
_x000D_
El mantenimiento rutinario de equipos y superficies de parques debe consistir en medidas preventivas para mantener su nivel de seguridad, desempeño y cumplimiento con las partes pertinentes de la norma EN 1176. Dichas medidas deberían incluir:_x000D_
a) apriete de cierres y fijaciones;_x000D_
b) re-pintar y re-tratar superficies;_x000D_
c) mantenimiento de cualquier superficie atenuadora de impacto;_x000D_
d) lubricación de rodamientos;_x000D_
e) marcado del equipo para demostrar niveles de superficie de rellenos suelto;_x000D_
f) limpieza;_x000D_
g) eliminación de vidrios rotos y otros desechos o contaminantes;_x000D_
h) restaurar rellenos sueltos al nivel correcto; y_x000D_
i) mantenimiento de espacios libres._x000D_
_x000D_
El costo del mantenimiento no incluye piezas que requieran cambio y que no cubra la garantía_x000D_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</si>
  <si>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CONTRATO CONSULTORÍA N° 
221
_x000D_
OBJETO:_x000D_
ESTUDIOS Y DISEÑOS ARQUITECTÓNICOS, DE INGENIERÍA Y COMPLEMENTARIOS, CEFE LAS COMETAS_x000D_
SECRETARIA DISTRITAL DE CULTURA				_x000D_
_x000D_
FV-77:Suministro e instalacion de Sistema de fachada y ventaneria  ubicado en:  GRIETAS - ORIENTAL - NIVEL 1 a 3 en ejes GRIETA - ORIENTALcon diseño JANSEN  NTB - SIN RPT - PLATINA DE SOPORTE CRISTAL A TOPE HORIZONTAL - CRISTAL JUMBO GLASS -  TUBULAR DE 160 X 65 X 3MM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</si>
  <si>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FV-78: Suministro e instalacion de Sistema de fachada y ventaneria  ubicado en:  GRIETAS - ORIENTAL - NIVEL 1 a 3 en ejes GRIETA - ORIENTALcon diseño JANSEN  NTB - SIN RPT - PLATINA DE SOPORTE CRISTAL A TOPE HORIZONTAL - CRISTAL JUMBO GLASS -  TUBULAR DE 200 X 65 X 3MM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</si>
  <si>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FV-79: Suministro e instalacion de Sistema de fachada y ventaneria  ubicado en:  GRIETAS - ORIENTAL - NIVEL 1 a 3 en ejes GRIETA - ORIENTALcon diseño JANSEN  NTB - SIN RPT - PLATINA DE SOPORTE CRISTAL A TOPE HORIZONTAL - CRISTAL JUMBO GLASS -  TUBULAR DE 200 X 65 X 3MM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</si>
  <si>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 35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ZONA DE PUERTA DIVISOR HORIZONTAL. PUERTA BATIENTE SENCILLA PIEL DE VIDRIO. Cristal LAMINADO TERMOTRATADO HS - INCOLORO 6+6 - PVB 0.76MM</t>
  </si>
  <si>
    <t>CONTRATO CONSULTORÍA N° 
221
_x000D_
OBJETO:_x000D_
ESTUDIOS Y DISEÑOS ARQUITECTÓNICOS, DE INGENIERÍA Y COMPLEMENTARIOS, CEFE LAS COMETAS_x000D_
SECRETARIA DISTRITAL DE CULTURA				_x000D_
_x000D_
FV-80 :Suministro e instalacion de Sistema de fachada y ventaneria  ubicado en:  GRIETAS - ORIENTAL - NIVEL 1 a 3 en ejes GRIETA - ORIENTALcon diseño JANSEN  NTB - SIN RPT - PLATINA DE SOPORTE CRISTAL A TOPE HORIZONTAL - CRISTAL JUMBO GLASS -  TUBULAR DE 200 X 65 X 3MM - INCLUYE PREMARCO. - PUERTA BATIENTE DOBLE PIEL DE VIDRIO.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</si>
  <si>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 36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</si>
  <si>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FV 37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Cristal TAPA EN LAMINA DE PANEL COMPUESTO Ó LAMINA METALICA DOBLADA</t>
  </si>
  <si>
    <t>CONTRATO CONSULTORÍA N° 
221
_x000D_
OBJETO:_x000D_
ESTUDIOS Y DISEÑOS ARQUITECTÓNICOS, DE INGENIERÍA Y COMPLEMENTARIOS, CEFE LAS COMETAS_x000D_
SECRETARIA DISTRITAL DE CULTURA	_x000D_
			_x000D_
FV 38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 VENTANAS PROYECTANTES DE 2. MTS CON CIERRE MULTIPUNTO Y MANIJA DE ALTA ESPECIFICACIÓN Cristal TAPA EN LAMINA DE PANEL COMPUESTO Ó LAMINA METALICA DOBLADA</t>
  </si>
  <si>
    <t>CONTRATO CONSULTORÍA N° 
221
_x000D_
OBJETO:_x000D_
ESTUDIOS Y DISEÑOS ARQUITECTÓNICOS, DE INGENIERÍA Y COMPLEMENTARIOS, CEFE LAS COMETAS_x000D_
SECRETARIA DISTRITAL DE CULTURA	_x000D_
			_x000D_
FV 39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</si>
  <si>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FV 40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ZONA DE PUERTA DIVISOR HORIZONTAL. PUERTA BATIENTE SENCILLA PIEL DE VIDRIO Cristal LAMINADO TERMOTRATADO HS - INCOLORO 6+8 - PVB 0.76MM</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</si>
  <si>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EXTERNA en ejes 11 AL 6con diseño CRISTAL ALTURA 3.3 MAXIMA  -  JANSEN  VISS BASIC 50  PERFIL DE 160 X 65 X 2.5mm - PISAVIDRIO, TAPA DE SOPORTE Y TAPA EN LAMINA GALVANIZADA DE 400 mm. - HORIZONTALES CON CRISTAL A TOPE. - SISTEMA PERFIL INFERIOR SISTEMA ECONOMY 60 + TUBULAR DE 60 X 60 - INCLUYE DOBLE AIREADOR REGULABLE INFERIOR. - MODULOS DE 1.8 MTS - EN ESCUADRA Cristal LAMINADO TERMOTRATADO HS - INCOLORO 6+6 - SENTRY GLASS ESTRUCTURAL</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</si>
  <si>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6 AL 9con diseño CRISTAL ALTURA 3.3 MAXIMA  -  JANSEN  VISS BASIC 50  PERFIL DE 160 X 65 X 2.5mm - PISAVIDRIO, TAPA DE SOPORTE Y TAPA DE 90 mm. - HORIZONTAL DIVISOR PARA APOYO DE PIVOTE DE PUERTA. - PUERTAS BATIENTES DOBLES PIEL DE VIDRIO. - MODULOS DE 2.7 MTS DE ANCHO. Cristal LAMINADO TERMOTRATADO HS - INCOLORO 6+6 - PVB 0.76MM</t>
  </si>
  <si>
    <t>CONTRATO CONSULTORÍA N° 
221
_x000D_
OBJETO:_x000D_
ESTUDIOS Y DISEÑOS ARQUITECTÓNICOS, DE INGENIERÍA Y COMPLEMENTARIOS, CEFE LAS COMETAS_x000D_
SECRETARIA DISTRITAL DE CULTURA				_x000D_
_x000D_
FV-81: Suministro e instalacion de Sistema de fachada y ventaneria  ubicado en:  GRIETAS - ORIENTAL - NIVEL 1 a 3 en ejes GRIETA - ORIENTALcon diseño JANSEN  NTB - SIN RPT - PLATINA DE SOPORTE CRISTAL A TOPE HORIZONTAL - CRISTAL JUMBO GLASS -  TUBULAR DE 200 X 65 X 3MM - INCLUYE PREMARCO. - PUERTA BATIENTE DOBLE PIEL DE VIDRIO.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</si>
  <si>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9 AL 11con diseño CRISTAL ALTURA 3.3 MAXIMA  -  JANSEN  VISS BASIC 50  PERFIL DE 160 X 65 X 2.5mm - PISAVIDRIO, TAPA DE SOPORTE Y TAPA DE 90 mm. - HORIZONTAL DIVISOR PARA APOYO DE PIVOTE DE PUERTA. - PUERTAS BATIENTES DOBLES PIEL DE VIDRIO. - MODULOS DE 2.7 MTS DE ANCHO. Cristal LAMINADO TERMOTRATADO HS - INCOLORO 6+6 - PVB 0.76MM</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</si>
  <si>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5 AL 6con diseño CRISTAL ALTURA 3.3 MAXIMA  -  JANSEN  VISS BASIC 50  PERFIL DE 160 X 65 X 2.5mm - PISAVIDRIO, TAPA DE SOPORTE Y TAPA DE 90 mm. -  Cristal LAMINADO TERMOTRATADO HS - INCOLORO 6+6 - PVB 0.76MM</t>
  </si>
  <si>
    <t>CONTRATO CONSULTORÍA N° 
221
_x000D_
OBJETO:_x000D_
ESTUDIOS Y DISEÑOS ARQUITECTÓNICOS, DE INGENIERÍA Y COMPLEMENTARIOS, CEFE LAS COMETAS_x000D_
SECRETARIA DISTRITAL DE CULTURA	_x000D_
			_x000D_
FV 41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ZONA DE PUERTA DIVISOR HORIZONTAL. PUERTA BATIENTE DOBLE  PIEL DE VIDRIO Cristal LAMINADO TERMOTRATADO HS - INCOLORO 6+8 - PVB 0.76MM</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</si>
  <si>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B AL Ccon diseño CRISTAL ALTURA 3.3 MAXIMA  -  JANSEN  VISS BASIC 50  PERFIL DE 160 X 65 X 2.5mm - PISAVIDRIO, TAPA DE SOPORTE Y TAPA DE 90 mm. - HORIZONTAL DIVISOR PARA APOYO DE PIVOTE DE PUERTA. - PUERTAS BATIENTES DOBLES PIEL DE VIDRIO. - MODULOS DE 2.3 MTS DE ANCHO. Cristal LAMINADO TERMOTRATADO HS - INCOLORO 6+6 - PVB 0.76MM</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</si>
  <si>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12 AL 13con diseño CRISTAL ALTURA 3.3 MAXIMA  -  JANSEN  VISS BASIC 50  PERFIL DE 160 X 65 X 2.5mm - PISAVIDRIO, TAPA DE SOPORTE Y TAPA DE 90 mm. - HORIZONTAL CON CANTOS A TOPE. - INCLUYE DOBLE AIREADOR REGULABLE INFERIOR. - MODULOS DE 1.2 MTS. Cristal LAMINADO TERMOTRATADO HS - INCOLORO 6+6 - PVB 0.76MM</t>
  </si>
  <si>
    <t>CONTRATO CONSULTORÍA N° 
221
_x000D_
OBJETO:_x000D_
ESTUDIOS Y DISEÑOS ARQUITECTÓNICOS, DE INGENIERÍA Y COMPLEMENTARIOS, CEFE LAS COMETAS_x000D_
SECRETARIA DISTRITAL DE CULTURA				_x000D_
_x000D_
FV-82: Suministro e instalacion de Sistema de fachada y ventaneria  ubicado en:  GRIETAS - OCCIDENTAL - NIVEL 1 a 3 en ejes GRIETA - OCCIDENTALcon diseño JANSEN  NTB - SIN RPT - PLATINA DE SOPORTE CRISTAL A TOPE HORIZONTAL - CRISTAL JUMBO GLASS -  TUBULAR DE 160 X 65 X 3MM - INCLUYE PREMARCO. Cristal LAMINADO TERMOTRATADO HS - INCOLORO 6+8 - PVB 0.76MM</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</si>
  <si>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13 AL 14con diseño CRISTAL ALTURA 3.3 MAXIMA  -  JANSEN  VISS BASIC 50  PERFIL DE 160 X 65 X 2.5mm - PISAVIDRIO, TAPA DE SOPORTE Y TAPA DE 90 mm. - HORIZONTAL CON CANTOS A TOPE. - INCLUYE DOBLE AIREADOR REGULABLE INFERIOR. - MODULOS DE 1.2 MTS. Cristal LAMINADO TERMOTRATADO HS - INCOLORO 6+6 - PVB 0.76MM</t>
  </si>
  <si>
    <t>CONTRATO CONSULTORÍA N° 
221
_x000D_
OBJETO:_x000D_
ESTUDIOS Y DISEÑOS ARQUITECTÓNICOS, DE INGENIERÍA Y COMPLEMENTARIOS, CEFE LAS COMETAS_x000D_
SECRETARIA DISTRITAL DE CULTURA	_x000D_
			_x000D_
FV 42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Cristal LAMINADO TERMOTRATADO HS - INCOLORO 6+8 - PVB 0.76MM</t>
  </si>
  <si>
    <t>CONTRATO CONSULTORÍA N° 
221
_x000D_
OBJETO:_x000D_
ESTUDIOS Y DISEÑOS ARQUITECTÓNICOS, DE INGENIERÍA Y COMPLEMENTARIOS, CEFE LAS COMETAS_x000D_
SECRETARIA DISTRITAL DE CULTURA				_x000D_
_x000D_
FV- 9 Suministro e instalacion de Sistema de fachada y ventaneria  ubicado en:  SUR - NIVEL 1 - INTERNO en ejes 14 AL 15con diseño CRISTAL ALTURA 3.3 MAXIMA  -  JANSEN  VISS BASIC 50  PERFIL DE 160 X 65 X 2.5mm - PISAVIDRIO, TAPA DE SOPORTE Y TAPA DE 90 mm. - HORIZONTAL CON CANTOS A TOPE. - INCLUYE DOBLE AIREADOR REGULABLE INFERIOR. - MODULOS DE 1.2 MTS. Cristal LAMINADO TERMOTRATADO HS - INCOLORO 6+6 - PVB 0.76MM</t>
  </si>
  <si>
    <t>CONTRATO CONSULTORÍA N° 
221
_x000D_
OBJETO:_x000D_
ESTUDIOS Y DISEÑOS ARQUITECTÓNICOS, DE INGENIERÍA Y COMPLEMENTARIOS, CEFE LAS COMETAS_x000D_
SECRETARIA DISTRITAL DE CULTURA				_x000D_
_x000D_
FV-10 Suministro e instalacion de Sistema de fachada y ventaneria  ubicado en:  SUR - NIVEL 1 - INTERNO en ejes 12con diseño CRISTAL ALTURA 3.3 MAXIMA  -  JANSEN  VISS BASIC 50  PERFIL DE 160 X 65 X 2.5mm - PISAVIDRIO, TAPA DE SOPORTE Y TAPA DE 90 mm. - HORIZONTAL DIVISOR PARA APOYO DE PIVOTE DE PUERTA. - PUERTAS BATIENTES SENCILLAS PIEL DE VIDRIO. Cristal LAMINADO TERMOTRATADO HS - INCOLORO 6+6 - PVB 0.76MM</t>
  </si>
  <si>
    <t>CONTRATO CONSULTORÍA N° 
221
_x000D_
OBJETO:_x000D_
ESTUDIOS Y DISEÑOS ARQUITECTÓNICOS, DE INGENIERÍA Y COMPLEMENTARIOS, CEFE LAS COMETAS_x000D_
SECRETARIA DISTRITAL DE CULTURA	_x000D_
			_x000D_
FV 43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Cristal TAPA EN LAMINA DE PANEL COMPUESTO Ó LAMINA METALICA DOBLADA</t>
  </si>
  <si>
    <t>CONTRATO CONSULTORÍA N° 
221
_x000D_
OBJETO:_x000D_
ESTUDIOS Y DISEÑOS ARQUITECTÓNICOS, DE INGENIERÍA Y COMPLEMENTARIOS, CEFE LAS COMETAS_x000D_
SECRETARIA DISTRITAL DE CULTURA				_x000D_
_x000D_
FV-11 Suministro e instalacion de Sistema de fachada y ventaneria  ubicado en:  SUR - NIVEL 1 - INTERNO en ejes 14con diseño CRISTAL ALTURA 3.3 MAXIMA  -  JANSEN  VISS BASIC 50  PERFIL DE 160 X 65 X 2.5mm - PISAVIDRIO, TAPA DE SOPORTE Y TAPA DE 90 mm. - HORIZONTAL DIVISOR PARA APOYO DE PIVOTE DE PUERTA. - PUERTAS BATIENTES SENCILLAS PIEL DE VIDRIO. Cristal LAMINADO TERMOTRATADO HS - INCOLORO 6+6 - PVB 0.76MM</t>
  </si>
  <si>
    <t>CONTRATO CONSULTORÍA N° 
221
_x000D_
OBJETO:_x000D_
ESTUDIOS Y DISEÑOS ARQUITECTÓNICOS, DE INGENIERÍA Y COMPLEMENTARIOS, CEFE LAS COMETAS_x000D_
SECRETARIA DISTRITAL DE CULTURA				_x000D_
_x000D_
FV-83: Suministro e instalacion de Sistema de fachada y ventaneria  ubicado en:  GRIETAS - OCCIDENTAL - NIVEL 1 a 3 en ejes GRIETA - OCCIDENTALcon diseño JANSEN  NTB - SIN RPT - PLATINA DE SOPORTE CRISTAL A TOPE HORIZONTAL - CRISTAL JUMBO GLASS -  TUBULAR DE 160 X 65 X 3MM - INCLUYE PREMARCO. Cristal LAMINADO TERMOTRATADO HS - INCOLORO 6+8 - PVB 0.76MM</t>
  </si>
  <si>
    <t>CONTRATO CONSULTORÍA N° 
221
_x000D_
OBJETO:_x000D_
ESTUDIOS Y DISEÑOS ARQUITECTÓNICOS, DE INGENIERÍA Y COMPLEMENTARIOS, CEFE LAS COMETAS_x000D_
SECRETARIA DISTRITAL DE CULTURA	_x000D_
			_x000D_
FV 44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VENTANAS PROYECTANTES DE 2. MTS CON CIERRE MULTIPUNTO Y MANIJA DE ALTA ESPECIFICACIÓN Cristal TAPA EN LAMINA DE PANEL COMPUESTO Ó LAMINA METALICA DOBLADA</t>
  </si>
  <si>
    <t>CONTRATO CONSULTORÍA N° 
221
_x000D_
OBJETO:_x000D_
ESTUDIOS Y DISEÑOS ARQUITECTÓNICOS, DE INGENIERÍA Y COMPLEMENTARIOS, CEFE LAS COMETAS_x000D_
SECRETARIA DISTRITAL DE CULTURA				_x000D_
_x000D_
FV-84: Suministro e instalacion de Sistema de fachada y ventaneria  ubicado en:  GRIETAS - OCCIDENTAL - NIVEL 1 a 3 en ejes GRIETA - OCCIDENTALcon diseño JANSEN  NTB - SIN RPT - PLATINA DE SOPORTE CRISTAL A TOPE HORIZONTAL - CRISTAL JUMBO GLASS -  TUBULAR DE 160 X 65 X 3MM - INCLUYE PREMARCO. Cristal LAMINADO TERMOTRATADO HS - INCOLORO 6+8 - PVB 0.76MM</t>
  </si>
  <si>
    <t>CONTRATO CONSULTORÍA N° 
221
_x000D_
OBJETO:_x000D_
ESTUDIOS Y DISEÑOS ARQUITECTÓNICOS, DE INGENIERÍA Y COMPLEMENTARIOS, CEFE LAS COMETAS_x000D_
SECRETARIA DISTRITAL DE CULTURA				_x000D_
_x000D_
FV-85:Suministro e instalacion de Sistema de fachada y ventaneria  ubicado en:  GRIETAS - OCCIDENTAL - NIVEL 1 a 3 en ejes GRIETA - OCCIDENTALcon diseño JANSEN  NTB - SIN RPT - PLATINA DE SOPORTE CRISTAL A TOPE HORIZONTAL - CRISTAL JUMBO GLASS -  TUBULAR DE 160 X 65 X 3MM - INCLUYE PREMARCO. - PUERTA BATIENTE DOBLE PIEL DE VIDRIO.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</si>
  <si>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FV-86: Suministro e instalacion de Sistema de fachada y ventaneria  ubicado en:  GRIETAS - OCCIDENTAL - NIVEL 1 a 3 en ejes GRIETA - OCCIDENTALcon diseño JANSEN  NTB - SIN RPT - PLATINA DE SOPORTE CRISTAL A TOPE HORIZONTAL - CRISTAL JUMBO GLASS -  TUBULAR DE 160 X 65 X 3MM - INCLUYE PREMARCO. -  DOS PUERTA BATIENTE DOBLE PIEL DE VIDRIO ZONA INFERIOR Cristal LAMINADO TERMOTRATADO HS - INCOLORO 6+8 - PVB 0.76MM</t>
  </si>
  <si>
    <t>CONTRATO CONSULTORÍA N° 
221
_x000D_
OBJETO:_x000D_
ESTUDIOS Y DISEÑOS ARQUITECTÓNICOS, DE INGENIERÍA Y COMPLEMENTARIOS, CEFE LAS COMETAS_x000D_
SECRETARIA DISTRITAL DE CULTURA	_x000D_
			_x000D_
FV 45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Cristal LAMINADO TERMOTRATADO HS - INCOLORO 6+8 - PVB 0.76MM</t>
  </si>
  <si>
    <t>CONTRATO CONSULTORÍA N° 
221
_x000D_
OBJETO:_x000D_
ESTUDIOS Y DISEÑOS ARQUITECTÓNICOS, DE INGENIERÍA Y COMPLEMENTARIOS, CEFE LAS COMETAS_x000D_
SECRETARIA DISTRITAL DE CULTURA				_x000D_
_x000D_
FV-87: Suministro e instalacion de Sistema de fachada y ventaneria  ubicado en:  VOL. INTERNO -  NIVEL 2 a 3 en ejes INTERNO - POSTERIORcon diseño JANSEN  NTB - SIN RPT - PLATINA DE SOPORTE CRISTAL A TOPE HORIZONTAL - CRISTAL JUMBO GLASS -  TUBULAR DE 160 X 65 X 3MM - INCLUYE PREMARCO. Cristal LAMINADO TERMOTRATADO HS - INCOLORO 6+8 - PVB 0.76MM</t>
  </si>
  <si>
    <t>CONTRATO CONSULTORÍA N° 
221
_x000D_
OBJETO:_x000D_
ESTUDIOS Y DISEÑOS ARQUITECTÓNICOS, DE INGENIERÍA Y COMPLEMENTARIOS, CEFE LAS COMETAS_x000D_
SECRETARIA DISTRITAL DE CULTURA				_x000D_
_x000D_
_x000D_
FV-12 Suministro e instalacion de Sistema de fachada y ventaneria  ubicado en:  SUR - NIVEL 1 - INTERNO en ejes 14con diseño CRISTAL ALTURA 3.3 MAXIMA  -  JANSEN  VISS BASIC 50  PERFIL DE 160 X 65 X 2.5mm - PISAVIDRIO, TAPA DE SOPORTE Y TAPA DE 90 mm. - HORIZONTAL DIVISOR PARA APOYO DE PIVOTE DE PUERTA. - PUERTAS BATIENTES SENCILLAS PIEL DE VIDRIO. Cristal LAMINADO TERMOTRATADO HS - INCOLORO 6+6 - PVB 0.76MM</t>
  </si>
  <si>
    <t>CONTRATO CONSULTORÍA N° 
221
_x000D_
OBJETO:_x000D_
ESTUDIOS Y DISEÑOS ARQUITECTÓNICOS, DE INGENIERÍA Y COMPLEMENTARIOS, CEFE LAS COMETAS_x000D_
SECRETARIA DISTRITAL DE CULTURA				_x000D_
_x000D_
_x000D_
FV-13 Suministro e instalacion de Sistema de fachada y ventaneria  ubicado en:  SUR - NIVEL - INTERNO - ADMON en ejes ADMONcon diseño CRISTAL ALTURA 3.3 MAXIMA  -  JANSEN  VISS BASIC 50  PERFIL DE 100 X 60 X 2.5mm - PIEL DE VIDRIO. HORIZONTAL DIVISOR PARA APOYO DE PIVOTE DE PUERTA. - PUERTAS BATIENTES SENCILLAS  - PIEL DE VIDRIO. 2 VENTANAS PROYECTANTES Cristal LAMINADO TERMOTRATADO HS - INCOLORO 6+6 - PVB 0.76MM</t>
  </si>
  <si>
    <t>CONTRATO CONSULTORÍA N° 
221
_x000D_
OBJETO:_x000D_
ESTUDIOS Y DISEÑOS ARQUITECTÓNICOS, DE INGENIERÍA Y COMPLEMENTARIOS, CEFE LAS COMETAS_x000D_
SECRETARIA DISTRITAL DE CULTURA				_x000D_
_x000D_
_x000D_
FV-14 Suministro e instalacion de Sistema de fachada y ventaneria  ubicado en:  SUR - NIVEL 6 - INTERNO en ejes 19 al 22con diseño CRISTAL ALTURA 3.6 MAXIMA  -  JANSEN  VISS BASIC 50  PERFIL DE 80 X 60 X 2.5mm - PISAVIDRIO, TAPA DE SOPORTE Y TAPA DE 90 mm. - HORIZONTAL DIVISOR PARA APOYO DE PIVOTE DE PUERTA. - PUERTAS BATIENTES SENCILLAS Y DOBLES PIEL DE VIDRIO. Cristal LAMINADO TERMOTRATADO HS - INCOLORO 6+6 - PVB 0.76MM</t>
  </si>
  <si>
    <t>CONTRATO CONSULTORÍA N° 
221
_x000D_
OBJETO:_x000D_
ESTUDIOS Y DISEÑOS ARQUITECTÓNICOS, DE INGENIERÍA Y COMPLEMENTARIOS, CEFE LAS COMETAS_x000D_
SECRETARIA DISTRITAL DE CULTURA	_x000D_
			_x000D_
FV 46 Suministro e instalacion de Sistema de fachada y ventaneria  ubicado en:  MARQUESINAS en ejes MQ-01con diseño SISTEMA JANSEN  VISS BASIC 50 CON TAPETAS A LA VISTA, PERFILES ESTRUCUTRA EN ACERO, UNONES SOLDADAS, CANALES DE BAJANTES. REJILLA DE VENTILACION Y FLANCHES DE REMATE Cristal LAMINADO TEMPLADO - INCOLORO 6+6- PVB 0.76MMM</t>
  </si>
  <si>
    <t>CONTRATO CONSULTORÍA N° 
221
_x000D_
OBJETO:_x000D_
ESTUDIOS Y DISEÑOS ARQUITECTÓNICOS, DE INGENIERÍA Y COMPLEMENTARIOS, CEFE LAS COMETAS_x000D_
SECRETARIA DISTRITAL DE CULTURA				_x000D_
_x000D_
_x000D_
FV-15 Suministro e instalacion de Sistema de fachada y ventaneria  ubicado en:  SUR - NIVEL - INTERNO - ADMON en ejes ADMON - PATIOcon diseño CRISTAL ALTURA 3.3 MAXIMA  -  JANSEN  VISS BASIC 50  PERFIL DE 100 X 60 X 2.5mm . VIDRIOS CON CANTOS A TOPE Cristal LAMINADO TERMOTRATADO HS - INCOLORO 6+6 - PVB 0.76MM</t>
  </si>
  <si>
    <t>CONTRATO CONSULTORÍA N° 
221
_x000D_
OBJETO:_x000D_
ESTUDIOS Y DISEÑOS ARQUITECTÓNICOS, DE INGENIERÍA Y COMPLEMENTARIOS, CEFE LAS COMETAS_x000D_
SECRETARIA DISTRITAL DE CULTURA				_x000D_
_x000D_
FV-88:Suministro e instalacion de Sistema de fachada y ventaneria  ubicado en:  VOL. INTERNO -  NIVEL 2 a 3 en ejes INTERNO - POSTERIORcon diseño JANSEN  NTB - SIN RPT - PLATINA DE SOPORTE CRISTAL A TOPE HORIZONTAL - CRISTAL JUMBO GLASS -  TUBULAR DE 160 X 65 X 3MM - INCLUYE PREMARCO. Cristal LAMINADO TERMOTRATADO HS - INCOLORO 6+8 - PVB 0.76MM</t>
  </si>
  <si>
    <t>CONTRATO CONSULTORÍA N° 
221
_x000D_
OBJETO:_x000D_
ESTUDIOS Y DISEÑOS ARQUITECTÓNICOS, DE INGENIERÍA Y COMPLEMENTARIOS, CEFE LAS COMETAS_x000D_
SECRETARIA DISTRITAL DE CULTURA	_x000D_
			_x000D_
FV 47 Suministro e instalacion de Sistema de fachada y ventaneria  ubicado en:  MARQUESINAS en ejes MQ-02con diseño SISTEMA JANSEN  VISS BASIC 50 CON TAPETAS A LA VISTA, PERFILES ESTRUCUTRA EN ACERO, UNONES SOLDADAS, CANALES DE BAJANTES. REJILLA DE VENTILACION Y FLANCHES DE REMATE Cristal LAMINADO TEMPLADO - INCOLORO 6+6- PVB 0.76MM</t>
  </si>
  <si>
    <t>CONTRATO CONSULTORÍA N° 
221
_x000D_
OBJETO:_x000D_
ESTUDIOS Y DISEÑOS ARQUITECTÓNICOS, DE INGENIERÍA Y COMPLEMENTARIOS, CEFE LAS COMETAS_x000D_
SECRETARIA DISTRITAL DE CULTURA				_x000D_
_x000D_
FV-89: Suministro e instalacion de Sistema de fachada y ventaneria  ubicado en:  VENTANAS INTERNAS - NIVEL 3 en ejes DIVISIONES INTERNAScon diseño JANSEN  NTB ECONOMY 60 Y 50- SIN RPT - INFERIOR Y SUPERIOR - CRISTAL A TOPE Cristal TEMPLADO 10mm - INC</t>
  </si>
  <si>
    <t>CONTRATO CONSULTORÍA N° 
221
_x000D_
OBJETO:_x000D_
ESTUDIOS Y DISEÑOS ARQUITECTÓNICOS, DE INGENIERÍA Y COMPLEMENTARIOS, CEFE LAS COMETAS_x000D_
SECRETARIA DISTRITAL DE CULTURA				_x000D_
_x000D_
FV-90:Suministro e instalacion de Sistema de fachada y ventaneria  ubicado en:  VENTANAS INTERNAS - NIVEL 3 en ejes DIVISIONES INTERNAScon diseño JANSEN  NTB ECONOMY 60 Y 50- SIN RPT - INFERIOR Y SUPERIOR - CRISTAL A TOPE Cristal TEMPLADO 10mm - INC</t>
  </si>
  <si>
    <t>CONTRATO CONSULTORÍA N° 
221
_x000D_
OBJETO:_x000D_
ESTUDIOS Y DISEÑOS ARQUITECTÓNICOS, DE INGENIERÍA Y COMPLEMENTARIOS, CEFE LAS COMETAS_x000D_
SECRETARIA DISTRITAL DE CULTURA	_x000D_
			_x000D_
FV 48 Suministro e instalacion de Sistema de fachada y ventaneria  ubicado en:  MARQUESINAS en ejes MQ-03con diseño SISTEMA JANSEN  VISS BASIC 50 CON TAPETAS A LA VISTA, PERFILES ESTRUCUTRA EN ACERO, UNONES SOLDADAS, CANALES DE BAJANTES. FLANCHES DE REMATE Cristal LAMINADO TEMPLADO - INCOLORO 6+6- PVB 0.76MM</t>
  </si>
  <si>
    <t>CONTRATO CONSULTORÍA N° 
221
_x000D_
OBJETO:_x000D_
ESTUDIOS Y DISEÑOS ARQUITECTÓNICOS, DE INGENIERÍA Y COMPLEMENTARIOS, CEFE LAS COMETAS_x000D_
SECRETARIA DISTRITAL DE CULTURA				_x000D_
_x000D_
FV-91: Suministro e instalacion de Sistema de fachada y ventaneria  ubicado en:  VENTANAS INTERNAS - NIVEL 3 en ejes DIVISIONES INTERNAScon diseño JANSEN  NTB ECONOMY 60 Y 50- SIN RPT - INFERIOR Y SUPERIOR - CRISTAL A TOPE Cristal TEMPLADO 10mm - INC</t>
  </si>
  <si>
    <t>CONTRATO CONSULTORÍA N° 
221
_x000D_
OBJETO:_x000D_
ESTUDIOS Y DISEÑOS ARQUITECTÓNICOS, DE INGENIERÍA Y COMPLEMENTARIOS, CEFE LAS COMETAS_x000D_
SECRETARIA DISTRITAL DE CULTURA				_x000D_
_x000D_
FV-92: Suministro e instalacion de Sistema de fachada y ventaneria  ubicado en:  VENTANAS INTERNAS - NIVEL 3 en ejes DIVISIONES INTERNAScon diseño JANSEN  NTB ECONOMY 60 Y 50- SIN RPT - INFERIOR Y SUPERIOR - CRISTAL A TOPE Cristal TEMPLADO 10mm - INC</t>
  </si>
  <si>
    <t>CONTRATO CONSULTORÍA N° 
221
_x000D_
OBJETO:_x000D_
ESTUDIOS Y DISEÑOS ARQUITECTÓNICOS, DE INGENIERÍA Y COMPLEMENTARIOS, CEFE LAS COMETAS_x000D_
SECRETARIA DISTRITAL DE CULTURA				_x000D_
_x000D_
FV-93:Suministro e instalacion de Sistema de fachada y ventaneria  ubicado en:  VENTANAS INTERNAS - NIVEL 3 en ejes DIVISIONES INTERNAScon diseño JANSEN  NTB - ECONOMY 60 Y 50-  SIN RPT - INFERIOR Y SUPERIOR, INCLUYE MARCOS PERIMETRALES Cristal LAMINADO INC 6+8 - PVB ACUSTICO</t>
  </si>
  <si>
    <t>CONTRATO CONSULTORÍA N° 
221
_x000D_
OBJETO:_x000D_
ESTUDIOS Y DISEÑOS ARQUITECTÓNICOS, DE INGENIERÍA Y COMPLEMENTARIOS, CEFE LAS COMETAS_x000D_
SECRETARIA DISTRITAL DE CULTURA				_x000D_
_x000D_
FV-94:Suministro e instalacion de Sistema de fachada y ventaneria  ubicado en:  VENTANAS INTERNAS - NIVEL 2 en ejes DIVISIONES INTERNAScon diseño JANSEN  NTB - ECONOMY 60 Y 50 - SIN RPT - INFERIOR Y SUPERIOR, INCLUYE MARCOS PERIMETRALES - PUERTA BATIENTE Cristal LAMINADO INC 6+8 - PVB ACUSTICO</t>
  </si>
  <si>
    <t>CONTRATO CONSULTORÍA N° 
221
_x000D_
OBJETO:_x000D_
ESTUDIOS Y DISEÑOS ARQUITECTÓNICOS, DE INGENIERÍA Y COMPLEMENTARIOS, CEFE LAS COMETAS_x000D_
SECRETARIA DISTRITAL DE CULTURA				_x000D_
_x000D_
FV-95:Suministro e instalacion de Sistema de fachada y ventaneria  ubicado en:  VENTANAS INTERNAS - NIVEL 2 en ejes DIVISIONES INTERNAScon diseño JANSEN  NTB - ECONOMY 60 Y 50-  SIN RPT - INFERIOR Y SUPERIOR, INCLUYE MARCOS PERIMETRALES Cristal LAMINADO INC 6+8 - PVB ACUSTICO</t>
  </si>
  <si>
    <t>DESCRIPCIÓN TÉCNICA:_x000D_
Luminaria a  AREALED I 80L RAP 01 175W_x000D_
PARQUE DEL INDIO LOCALIDAD DE SUBA</t>
  </si>
  <si>
    <t>CONTRATO CONSULTORÍA N° 
221
_x000D_
OBJETO:_x000D_
ESTUDIOS Y DISEÑOS ARQUITECTÓNICOS, DE INGENIERÍA Y COMPLEMENTARIOS, CEFE LAS COMETAS_x000D_
SECRETARIA DISTRITAL DE CULTURA				_x000D_
_x000D_
FV-96: Suministro e instalacion de Sistema de fachada y ventaneria  ubicado en:  VENTANAS INTERNAS - NIVEL 2 en ejes DIVISIONES INTERNAScon diseño JANSEN  NTB - ECONOMY 60 Y 50 - SIN RPT - INFERIOR Y SUPERIOR, INCLUYE MARCOS PERIMETRALES Cristal LAMINADO INC 6+8 - PVB ACUSTICO</t>
  </si>
  <si>
    <t>CONTRATO CONSULTORÍA N° 
221
_x000D_
OBJETO:_x000D_
ESTUDIOS Y DISEÑOS ARQUITECTÓNICOS, DE INGENIERÍA Y COMPLEMENTARIOS, CEFE LAS COMETAS_x000D_
SECRETARIA DISTRITAL DE CULTURA				_x000D_
_x000D_
FV-97:Suministro e instalacion de Sistema de fachada y ventaneria  ubicado en:  VENTANAS INTERNAS - NIVEL 2 en ejes DIVISIONES INTERNAScon diseño JANSEN  NTB - ECONOMY 60 Y 50 - SIN RPT - INFERIOR Y SUPERIOR, INCLUYE MARCOS PERIMETRALES Cristal LAMINADO INC 6+8 - PVB ACUSTICO</t>
  </si>
  <si>
    <t>CONTRATO CONSULTORÍA N° 
221
_x000D_
OBJETO:_x000D_
ESTUDIOS Y DISEÑOS ARQUITECTÓNICOS, DE INGENIERÍA Y COMPLEMENTARIOS, CEFE LAS COMETAS_x000D_
SECRETARIA DISTRITAL DE CULTURA				_x000D_
_x000D_
FV-98:Suministro e instalacion de Sistema de fachada y ventaneria  ubicado en:  VENTANAS INTERNAS - NIVEL 2 en ejes DIVISIONES INTERNAScon diseño JANSEN  NTB - ECONOMY 60 Y 50 - SIN RPT - INFERIOR Y SUPERIOR, INCLUYE MARCOS PERIMETRALES - PUERTA BATIENTE Cristal LAMINADO INC 6+8 - PVB ACUSTICO</t>
  </si>
  <si>
    <t>CONTRATO CONSULTORÍA N° 
221
_x000D_
OBJETO:_x000D_
ESTUDIOS Y DISEÑOS ARQUITECTÓNICOS, DE INGENIERÍA Y COMPLEMENTARIOS, CEFE LAS COMETAS_x000D_
SECRETARIA DISTRITAL DE CULTURA				_x000D_
_x000D_
FV-99: Suministro e instalacion de Sistema de fachada y ventaneria  ubicado en:  PERGOLA GRIETAS en ejes PERGOLA GRIETAScon diseño SISTEMA JANSEN  VISS BASIC 50 CON TAPETAS EN EL SENTIDO DEL AGUA,  PERFIL SOPORTE Y TRANSVERSAL EN SELLO, INCLUYE  ESTRUCTURA DE SOPORTE EN PERFILES DE 60 X 60 SOBRE CONCRETO , EMPAQUE DE SELLO Y JUNTAS A TOPE. - CANAL DE REMATE CUMBRERA Y LATERALES. Cristal LAMINADO TEMPLADO - INCOLORO 6+6- PVB 0.76MM</t>
  </si>
  <si>
    <t>CONTRATO CONSULTORÍA N° 
221
_x000D_
OBJETO:_x000D_
ESTUDIOS Y DISEÑOS ARQUITECTÓNICOS, DE INGENIERÍA Y COMPLEMENTARIOS, CEFE LAS COMETAS_x000D_
SECRETARIA DISTRITAL DE CULTURA				_x000D_
_x000D_
FV-100: Suministro e instalacion de Sistema de fachada y ventaneria  ubicado en:  LUCERNARIOS en ejes CUBIERTAcon diseño SISTEMA JANSEN  VISS BASIC 50 CON TAPETAS A LA VISTA, PERFILES ESTRUCUTRA EN ACERO CON COLUMNAS Y VIGAS, INCLUYE FACHADA Y CUBIERTA, UNONES SOLDADAS, CANALES DE BAJANTES. Cristal LAMINADO TEMPLADO - INCOLORO 6+6- PVB 0.76MM</t>
  </si>
  <si>
    <t>CONTRATO CONSULTORÍA N° 
221
_x000D_
OBJETO:_x000D_
ESTUDIOS Y DISEÑOS ARQUITECTÓNICOS, DE INGENIERÍA Y COMPLEMENTARIOS, CEFE LAS COMETAS_x000D_
SECRETARIA DISTRITAL DE CULTURA				_x000D_
_x000D_
FV-101: Suministro e instalacion de Sistema de fachada y ventaneria  ubicado en:  LUCERNARIOS en ejes CUBIERTAcon diseño SISTEMA JANSEN  VISS BASIC 50 CON TAPETAS A LA VISTA, PERFILES ESTRUCUTRA EN ACERO CON COLUMNAS Y VIGAS, INCLUYE FACHADA Y CUBIERTA, UNONES SOLDADAS, CANALES DE BAJANTES. Cristal LAMINADO TEMPLADO - INCOLORO 6+6- PVB 0.76MM</t>
  </si>
  <si>
    <t>CONTRATO CONSULTORÍA N° 
221
_x000D_
OBJETO:_x000D_
ESTUDIOS Y DISEÑOS ARQUITECTÓNICOS, DE INGENIERÍA Y COMPLEMENTARIOS, CEFE LAS COMETAS_x000D_
SECRETARIA DISTRITAL DE CULTURA				_x000D_
_x000D_
FV-102: Suministro e instalacion de Sistema de fachada y ventaneria  ubicado en:  LUCERNARIOS en ejes CUBIERTAcon diseño SISTEMA JANSEN  VISS BASIC 50 CON TAPETAS A LA VISTA, PERFILES ESTRUCUTRA EN ACERO CON COLUMNAS Y VIGAS, INCLUYE FACHADA Y CUBIERTA, UNONES SOLDADAS, CANALES DE BAJANTES. Cristal LAMINADO TEMPLADO - INCOLORO 6+6- PVB 0.76MM</t>
  </si>
  <si>
    <t>CONTRATO CONSULTORÍA N° 
221
_x000D_
OBJETO:_x000D_
ESTUDIOS Y DISEÑOS ARQUITECTÓNICOS, DE INGENIERÍA Y COMPLEMENTARIOS, CEFE LAS COMETAS_x000D_
SECRETARIA DISTRITAL DE CULTURA	_x000D_
			_x000D_
FV 49 Suministro e instalacion de Sistema de fachada y ventaneria  ubicado en:  SUR- NIVEL 1 A 3 - COSTADO PISCINA en ejes SURcon diseño JANSEN  NTB - SIN RPT - PLATINA DE SOPORTE CRISTAL A TOPE HORIZONTAL - CRISTAL JUMBO GLASS -  TUBULAR DE 160 X 65 X 3MM  REFORZADO  DIVISOR PIEL DE VIDRIO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</si>
  <si>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 50 Suministro e instalacion de Sistema de fachada y ventaneria  ubicado en:  SUR- NIVEL 1 A 3 - COSTADO POLIDEPORTIVO en ejes SURcon diseño JANSEN  NTB - SIN RPT - PLATINA DE SOPORTE CRISTAL A TOPE HORIZONTAL - CRISTAL JUMBO GLASS -  TUBULAR DE 160 X 65 X 3MM  REFORZADO  DIVISOR PIEL DE VIDRIO - INCLUYE PREMARCO. Cristal LAMINADO TERMOTRATADO HS - INCOLORO 6+8 - PVB 0.76MM</t>
  </si>
  <si>
    <t>CONTRATO CONSULTORÍA N° 
221
_x000D_
OBJETO:_x000D_
ESTUDIOS Y DISEÑOS ARQUITECTÓNICOS, DE INGENIERÍA Y COMPLEMENTARIOS, CEFE LAS COMETAS_x000D_
SECRETARIA DISTRITAL DE CULTURA	_x000D_
			_x000D_
FV 51 Suministro e instalacion de Sistema de fachada y ventaneria  ubicado en:  ORIENTE - NIVEL 1 a 3 - INCLINADA en ejes ORIENTEcon diseño JANSEN  NTB - SIN RPT - PLATINA DE SOPORTE CRISTAL A TOPE HORIZONTAL - INCLUYE PREMARCO. Cristal LAMINADO TERMOTRATADO HS - INCOLORO 5+5 - PVB 0.76MM</t>
  </si>
  <si>
    <t>CONTRATO CONSULTORÍA N° 
221
_x000D_
OBJETO:_x000D_
ESTUDIOS Y DISEÑOS ARQUITECTÓNICOS, DE INGENIERÍA Y COMPLEMENTARIOS, CEFE LAS COMETAS_x000D_
SECRETARIA DISTRITAL DE CULTURA	_x000D_
			_x000D_
FV 52 Suministro e instalacion de Sistema de fachada y ventaneria  ubicado en:  ORIENTE - NIVEL 1 a 3 - INCLINADA en ejes ORIENTEcon diseño PUERTAS BATIENTES SENCILLAS Y DOBLES PIEL DE VIDRIO. - INCLUYE PREMARCO. Cristal LAMINADO TERMOTRATADO HS - INCOLORO 6+6 - PVB 0.76MM</t>
  </si>
  <si>
    <t>CONTRATO CONSULTORÍA N° 
221
_x000D_
OBJETO:_x000D_
ESTUDIOS Y DISEÑOS ARQUITECTÓNICOS, DE INGENIERÍA Y COMPLEMENTARIOS, CEFE LAS COMETAS_x000D_
SECRETARIA DISTRITAL DE CULTURA	_x000D_
			_x000D_
FV 53 Suministro e instalacion de Sistema de fachada y ventaneria  ubicado en:  ORIENTE - NIVEL 1 a 3 - INCLINADA en ejes ORIENTEcon diseño JANSEN  NTB - SIN RPT - PLATINA DE SOPORTE CRISTAL A TOPE HORIZONTAL - INCLUYE PREMARCO. Cristal LAMINADO TERMOTRATADO HS - INCOLORO 5+5 - PVB 0.76MM</t>
  </si>
  <si>
    <t>CONTRATO CONSULTORÍA N° 
221
_x000D_
OBJETO:_x000D_
ESTUDIOS Y DISEÑOS ARQUITECTÓNICOS, DE INGENIERÍA Y COMPLEMENTARIOS, CEFE LAS COMETAS_x000D_
SECRETARIA DISTRITAL DE CULTURA	_x000D_
			_x000D_
FV 54 Suministro e instalacion de Sistema de fachada y ventaneria  ubicado en:  OCCIDENTE - NIVEL 1 a 3 - INCLINADA en ejes OCCIDENTEcon diseño JANSEN  NTB - SIN RPT - PLATINA DE SOPORTE CRISTAL A TOPE HORIZONTAL  - PUERTAS BATIENTES SENCILLAS  EN LA ZONA INFERIOR (ENTRE VANO)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</si>
  <si>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 55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</si>
  <si>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 56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</si>
  <si>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_x000D_
FV-16 Suministro e instalacion de Sistema de fachada y ventaneria  ubicado en:  SUR/ORIENTAL - NIVEL 1 Y 2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</si>
  <si>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_x000D_
FV-17Suministro e instalacion de Sistema de fachada y ventaneria  ubicado en:  SUR 1 - NIVEL 1 Y 2 en ejes SURcon diseño  JANSEN  ECONOMY 50 - DIRECTO A ESTR. DE OBRA, PISAVIDRIO, TAPA DE SOPORTE  - CRISTAL CANTOS A TOPE HORIZONTAL, SIN DIVISORES HORIZONTALES - TUBULAR INFERIOR - INCLUYE AIREADOR REGULABLE INFERIOR. ZONA DE PUERTA DIVISOR HORIZONTAL. PUERTA BATIENTE SENCILLA PIEL DE VIDRIO. Cristal LAMINADO TERMOTRATADO HS - INCOLORO 6+6 - PVB 0.76MM</t>
  </si>
  <si>
    <t>CONTRATO CONSULTORÍA N° 
221
_x000D_
OBJETO:_x000D_
ESTUDIOS Y DISEÑOS ARQUITECTÓNICOS, DE INGENIERÍA Y COMPLEMENTARIOS, CEFE LAS COMETAS_x000D_
SECRETARIA DISTRITAL DE CULTURA				_x000D_
_x000D_
_x000D_
FV-18 Suministro e instalacion de Sistema de fachada y ventaneria  ubicado en:  SUR 1 - NIVEL 1 Y 2 en ejes SURcon diseño  JANSEN  ECONOMY 50 - DIRECTO A ESTR. DE OBRA, PISAVIDRIO, TAPA DE SOPORTE  - CRISTAL CANTOS A TOPE HORIZONTAL, SIN DIVISORES HORIZONTALES - TUBULAR INFERIOR - INCLUYE AIREADOR REGULABLE INFERIOR.  ZONA DE PUERTA DIVISOR HORIZONTAL. PUERTA BATIENTE DOBLE PIEL DE VIDRIO - PARAL INTERMEDIO DIVISOR EN PIEL DE VIDRIO Cristal LAMINADO TERMOTRATADO HS - INCOLORO 6+6 - PVB 0.76MM</t>
  </si>
  <si>
    <t>CONTRATO CONSULTORÍA N° 
221
_x000D_
OBJETO:_x000D_
ESTUDIOS Y DISEÑOS ARQUITECTÓNICOS, DE INGENIERÍA Y COMPLEMENTARIOS, CEFE LAS COMETAS_x000D_
SECRETARIA DISTRITAL DE CULTURA				_x000D_
_x000D_
_x000D_
FV-19 Suministro e instalacion de Sistema de fachada y ventaneria  ubicado en:  SUR/ORIENTE- NIVEL 3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</si>
  <si>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FV 57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</si>
  <si>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_x000D_
FV-20 Suministro e instalacion de Sistema de fachada y ventaneria  ubicado en:  SUR 1 - NIVEL 3 en ejes SURcon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</si>
  <si>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FV 58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</si>
  <si>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_x000D_
FV-21 Suministro e instalacion de Sistema de fachada y ventaneria  ubicado en:  ORIENTE - NIVEL 3 en ejes ORIENTEcon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</si>
  <si>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FV 59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</si>
  <si>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 60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</si>
  <si>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_x000D_
FV-22 Suministro e instalacion de Sistema de fachada y ventaneria  ubicado en:  SUR/ORIENTE - NIVEL 4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</si>
  <si>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_x000D_
FV-23 Suministro e instalacion de Sistema de fachada y ventaneria  ubicado en:  SUR/ORIENTE - NIVEL 4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</si>
  <si>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_x000D_
FV-24 Suministro e instalacion de Sistema de fachada y ventaneria  ubicado en:  ORIENTE - NIVEL 5 en ejes ORIENTEcon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</si>
  <si>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FV 61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</si>
  <si>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_x000D_
FV-25 Suministro e instalacion de Sistema de fachada y ventaneria  ubicado en:  OCCIENTE - NIVEL 2 en ejes OCCIDENTEcon diseño  JANSEN  ECONOMY 50 - DIRECTO A ESTR. DE OBRA, PISAVIDRIO, TAPA DE SOPORTE  - CRISTAL CANTOS A TOPE HORIZONTAL, SIN DIVISORES HORIZONTALES - TUBULAR INFERIOR - INCLUYE AIREADOR REGULABLE INFERIOR.   Cristal TAPA EN LAMINA DE PANEL COMPUESTO Ó LAMINA METALICA DOBLADA</t>
  </si>
  <si>
    <t>CONTRATO CONSULTORÍA N° 
221
_x000D_
OBJETO:_x000D_
ESTUDIOS Y DISEÑOS ARQUITECTÓNICOS, DE INGENIERÍA Y COMPLEMENTARIOS, CEFE LAS COMETAS_x000D_
SECRETARIA DISTRITAL DE CULTURA	_x000D_
			_x000D_
FV 62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</si>
  <si>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 63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</si>
  <si>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 64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</si>
  <si>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_x000D_
FV-26 Suministro e instalacion de Sistema de fachada y ventaneria  ubicado en:  OCCIENTE - NIVEL 3 en ejes OCCIDENTEcon diseño  JANSEN  ECONOMY 50 - DIRECTO A ESTR. DE OBRA, PISAVIDRIO, TAPA DE SOPORTE  - CRISTAL CANTOS A TOPE HORIZONTAL, SIN DIVISORES HORIZONTALES - TUBULAR INFERIOR - INCLUYE AIREADOR REGULABLE INFERIOR.   Cristal TAPA EN LAMINA DE PANEL COMPUESTO Ó LAMINA METALICA DOBLADA</t>
  </si>
  <si>
    <t>CONTRATO CONSULTORÍA N° 
221
_x000D_
OBJETO:_x000D_
ESTUDIOS Y DISEÑOS ARQUITECTÓNICOS, DE INGENIERÍA Y COMPLEMENTARIOS, CEFE LAS COMETAS_x000D_
SECRETARIA DISTRITAL DE CULTURA	_x000D_
			_x000D_
FV 65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</si>
  <si>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 66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</si>
  <si>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_x000D_
FV-27 Suministro e instalacion de Sistema de fachada y ventaneria  ubicado en:  OCCIENTE - NIVEL 3 en ejes OCCIDENTEcon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</si>
  <si>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_x000D_
FV-28 Suministro e instalacion de Sistema de fachada y ventaneria  ubicado en:  OCCIENTE - NIVEL 3 en ejes OCCIDENTEcon diseño  JANSEN  ECONOMY 50 - DIRECTO A ESTR. DE OBRA, PISAVIDRIO, TAPA DE SOPORTE  - CRISTAL CANTOS A TOPE HORIZONTAL, SIN DIVISORES HORIZONTALES - TUBULAR INFERIOR - INCLUYE AIREADOR REGULABLE INFERIOR.  VENTANAS PROYECTANTES DE 2 MTS CON CIERRE MULTIPUNTO Y MANIJA DE ALTA ESPECIFICACIÓN Cristal LAMINADO TERMOTRATADO HS - INCOLORO 6+6 - PVB 0.76MM</t>
  </si>
  <si>
    <t>CONTRATO CONSULTORÍA N° 
221
_x000D_
OBJETO:_x000D_
ESTUDIOS Y DISEÑOS ARQUITECTÓNICOS, DE INGENIERÍA Y COMPLEMENTARIOS, CEFE LAS COMETAS_x000D_
SECRETARIA DISTRITAL DE CULTURA	_x000D_
			_x000D_
FV 67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</si>
  <si>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_x000D_
FV-30 Suministro e instalacion de Sistema de fachada y ventaneria  ubicado en:  OCCIENTE - NIVEL 4 en ejes OCCIDENTEcon diseño  JANSEN  ECONOMY 50 - DIRECTO A ESTR. DE OBRA, PISAVIDRIO, TAPA DE SOPORTE  - CRISTAL CANTOS A TOPE HORIZONTAL, SIN DIVISORES HORIZONTALES - TUBULAR INFERIOR - INCLUYE AIREADOR REGULABLE INFERIOR - VENTANAS PROYECTANTES DE 2.62 MTS CON CIERRE MULTIPUNTO Y MANIJA DE ALTA ESPECIFICACIÓN Cristal LAMINADO TERMOTRATADO HS - INCOLORO 6+6 - PVB 0.76MM</t>
  </si>
  <si>
    <t>CONTRATO CONSULTORÍA N° 
221
_x000D_
OBJETO:_x000D_
ESTUDIOS Y DISEÑOS ARQUITECTÓNICOS, DE INGENIERÍA Y COMPLEMENTARIOS, CEFE LAS COMETAS_x000D_
SECRETARIA DISTRITAL DE CULTURA				_x000D_
_x000D_
_x000D_
FV-31 Suministro e instalacion de Sistema de fachada y ventaneria  ubicado en:  OCCIDENTE- NIVEL 5 en ejes OCCIDENTEcon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</si>
  <si>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FV 68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</si>
  <si>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_x000D_
FV-32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</si>
  <si>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_x000D_
FV-33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  VENTANAS PROYECTANTES DE 2. MTS CON CIERRE MULTIPUNTO Y MANIJA DE ALTA ESPECIFICACIÓN Cristal LAMINADO TERMOTRATADO HS - INCOLORO 6+6 - PVB 0.76MM</t>
  </si>
  <si>
    <t>CONTRATO CONSULTORÍA N° 221
OBJETO:_x000D_
ESTUDIOS Y DISEÑOS ARQUITECTÓNICOS, DE INGENIERÍA Y COMPLEMENTARIOS, CEFE LAS COMETAS_x000D_
SECRETARIA DISTRITAL DE CULTURA				_x000D_
_x000D_
_x000D_
FV-34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</si>
  <si>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_x000D_
FV-29 Suministro e instalacion de Sistema de fachada y ventaneria  ubicado en:  OCCIENTE - NIVEL 4 en ejes OCCIDENTEcon diseño  JANSEN  ECONOMY 50 - DIRECTO A ESTR. DE OBRA, PISAVIDRIO, TAPA DE SOPORTE  - CRISTAL CANTOS A TOPE HORIZONTAL, SIN DIVISORES HORIZONTALES - TUBULAR INFERIOR - INCLUYE AIREADOR REGULABLE INFERIOR.   Cristal LAMINADO TERMOTRATADO HS - INCOLORO 6+6 - PVB 0.76MM</t>
  </si>
  <si>
    <t>Juego cuerdas gran escala colina 5-12años Cap: 105 niños Para uso exclusivo parque Ciudad de los niños_x000D_
_x000D_
CARACTERISTICAS_x000D_
_x000D_
Capacidad: 105 niños_x000D_
Edad sugerida: 5-12 AÑOS                                            _x000D_
Altura Crítica de Caída: 2,50 m_x000D_
Área de Seguridad: L22.85 x W9.4 m_x000D_
Medidas  por modulo (Largo, Ancho, Alto):L19.86 x W6.40 x H2.70 m_x000D_
Funciones ludicas: Trepar, encontrarse, atravesar, imaginar, escalar, deslizarse  _x000D_
_x000D_
_x000D_
MATERIALES_x000D_
Tubos: De acero galvanizado de 267,4 mm y_x000D_
calibre de 6.0 mm, estos tienen un acabado_x000D_
con pintura de poliéster en polvo._x000D_
Cuerdas: De 20 mm de diámetro y están_x000D_
compuestas por un núcleo de acero o núcleo_x000D_
de la fibra rodeado de 6 hilos de acero y luego_x000D_
se cubre con una cuerda de nylon trenzado_x000D_
exterior con protección UV y fuego_x000D_
Retardante._x000D_
_x000D_
GARANTIAS_x000D_
_x000D_
El fabricante garantiza que sus productos están libres de defectos en materiales o mano de obra por un período de (1) un año por uso normal e instalación y de acuerdo con nuestras especificaciones publicadas. _x000D_
Otras garantías limitadas cubren los Productos contra defectos causados por deterioro que afecte la integridad estructural del equipo, durante los siguientes períodos a partir de la fecha de instalación: 
- Garantía limitada de por vida en postes de aluminio y acero, con exclusión de defectos cosméticos, y siempre y cuando que se haya realizado un mantenimiento adecuado en las piezas giratorias de acuerdo con las instrucciones del fabricante.
- Garantía limitada de 25 años sobre piezas de aluminio moldeado, con exclusión de defectos cosméticos.
- Garantía limitada de 20 años para rotura de cables, con exclusión de defectos cosméticos.
- Garantía limitada de 15 años para componentes tubulares de aluminio y acero, y conectores de aluminio y acero inoxidable, con exclusión de defectos cosméticos.
- Garantía limitada de 15 años en cubiertas de acero con recubrimiento de PVC, con exclusión de defectos cosméticos.
- Garantía limitada de 15 años en asientos de caucho o esteras de goma para eventos en red, con exclusión de defectos cosméticos.
- Garantía limitada de 15 años para rodamientos de nylon y piezas de unión de anillos, con exclusión de defectos cosméticos.
- Garantía limitada de 5 años en bujes de nylon y parachoques de goma para Rainbow Swings, con exclusión de defectos cosméticos.
- Garantía limitada de 5 años en paneles y toboganes de plástico, con exclusión de defectos cosméticos.
- Garantía limitada de 5 años sobre el desgaste prematuro de cables de nylon, con exclusión de defectos cosméticos. La determinación de lo que constituye un desgaste prematuro será a discreción del fabricante.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aspecto que, a juicio de fabricante, afecte la condición o el funcionamiento de las estructuras. _x000D_
Esta garantía no cubre temas cosméticos (tales como arañazos, abolladuras, deterioro, decoloración y desgaste normal dado por el clima), pintura, desgaste normal por uso, o daños por rajaduras y deformaciones._x000D_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
Para hacer una reclamación bajo los términos de la Garantía, la declaración escrita del Comprador, junto con una copia de la factura original, los registros de mantenimiento y las fotografías de soporte, deben ser enviados a la dirección indicada._x000D_
_x000D_
MANTENIMEINTO_x000D_
_x000D_
Mantenimiento de Rutina_x000D_
_x000D_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averías._x000D_
_x000D_
Trimestral_x000D_
_x000D_
El mantenimiento rutinario de equipos y superficies de parques debe consistir en medidas preventivas para mantener su nivel de seguridad, desempeño y cumplimiento con las partes pertinentes de la norma EN 1176. Dichas medidas deberían incluir:_x000D_
a) apriete de cierres y fijaciones;_x000D_
b) re-pintar y re-tratar superficies;_x000D_
c) mantenimiento de cualquier superficie atenuadora de impacto;_x000D_
d) lubricación de rodamientos;_x000D_
e) marcado del equipo para demostrar niveles de superficie de rellenos suelto;_x000D_
f) limpieza;_x000D_
g) eliminación de vidrios rotos y otros desechos o contaminantes;_x000D_
h) restaurar rellenos sueltos al nivel correcto; y_x000D_
i) mantenimiento de espacios libres._x000D_
_x000D_
El costo del mantenimiento no incluye piezas que requieran cambio y que no cubra la garantía_x000D_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</si>
  <si>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torre circuito 3 a 12 años Cap: 80 niños – Para uso exclusivo parque de los niños_x000D_
_x000D_
 _x000D_
CARACTERISTICAS_x000D_
_x000D_
Dimensiones LENGTH, mm 10,790  WIDTH mm 13,100  HEIGHT mm 6,440_x000D_
Rango etarero de uso 3 a 12 años  _x000D_
Capacidad de niños 80_x000D_
Altura de caida: 1970 mm_x000D_
Area de seguridad: 151.3  m2_x000D_
_x000D_
_x000D_
MATERIALES_x000D_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</si>
  <si>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"DIVISIONES DE BAÑO ESTÁNDAR ELABORADAS EN LAMINADO COMPACTO DE 12 mm,
REFERENCIA UNICOLOR POR DEFINIR; INCLUYE HERRAJES EN ACERO INOXIDABLE. MEDIDAS ALTO 1800.(BAÑOS DE DAMAS PISO 1 y/o BAÑOS DE CABALLEROS PISO 1)"</t>
  </si>
  <si>
    <t>BANCA TRAPEZOIDAL PREFABRICADA EN CONCRETO VISTO COLOR GRIS - MODULOS B REF. DOBBLELT DE KONKRETUS O EQUIVALENTE. INCLUYE FUNDACION EN CONCRETO ACORDE CON RECOMENDACION DEL FABRICANTE.				_x000D_
				_x000D_
Banca concreto GRC 21 MP A=2.06 m h=0.45 m p=0.45 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_x000D_
En concreto color gris, Peso: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</si>
  <si>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 xml:space="preserve">CONTRATO CONSULTORÍA N° 
221
_x000D_
OBJETO:_x000D_
ESTUDIOS Y DISEÑOS ARQUITECTÓNICOS, DE INGENIERÍA Y COMPLEMENTARIOS, CEFE LAS COMETAS_x000D_
SECRETARIA DISTRITAL DE CULTURA	_x000D_
CONSULTORIA SECRETARIA DE CULTURA_x000D_
_x000D_
UNIDAD FANCOIL TIPO DUCTOS LOW STATIC, Caudal [cfm] (530 / 441 / 353), EXPANSIÓN DIRECTA, R-410, PARA SISTEMAS DE REFRIGERANTE VARIABLE, TIPO INVERTER, INCLUYE TERMOSTATO EN ZONA (FCDL-VI-18),19.1 MBH, 36 KW, 220/1/60 , (W=900 D=700 H=190) mm    </t>
  </si>
  <si>
    <t>CONTRATO CONSULTORÍA N° 
221
_x000D_
OBJETO:_x000D_
ESTUDIOS Y DISEÑOS ARQUITECTÓNICOS, DE INGENIERÍA Y COMPLEMENTARIOS, CEFE LAS COMETAS_x000D_
SECRETARIA DISTRITAL DE CULTURA	_x000D_
_x000D_
_x000D_
UNIDAD DE EXTRACCION TIPO HONGO Caudal [cfm] (600 / 330 ) DESCARGA HORIZONTAL</t>
  </si>
  <si>
    <t>CONTRATO CONSULTORÍA N° 
221
_x000D_
OBJETO: ESTUDIOS Y DISEÑOS ARQUITECTÓNICOS, DE INGENIERÍA Y COMPLEMENTARIOS, CEFE LAS COMETAS_x000D_
SECRETARIA DISTRITAL DE CULTURA._x000D_
Transmisor de presión diferencial de aire de ducto.</t>
  </si>
  <si>
    <t>Alicates de presión rectos pro._x000D_
HOMBRE SOLO RECTO 10"_x000D_
_x000D_
Mango bi-material antideslizante y ergonómico._x000D_
_x000D_
Mordazas rectas para sujetar piezas planas, cuadradas y hexagonales._x000D_
_x000D_
Mordazas en acero cromo molibdeno.Largo 10 pulgadas ( 254 mm ). STANLEY_x000D_
_x000D_
Alicate de presión marca Stanley eficiente para utilizados para aprisionar fuerte y fijamente en labores de obra y hogar.</t>
  </si>
  <si>
    <t>PISO DECK EN CONCRETO MEDIDAS 1.50 X 0,15 X 0,045 MTS SUMINISTRO</t>
  </si>
  <si>
    <t>15 X 35 X 80 CM</t>
  </si>
  <si>
    <t>Cordel para Competencia 12,5m (Incluye Tensor + Amortiguador)_x000D_
			_x000D_
INSUMO CREADO: CDR COMETAS</t>
  </si>
  <si>
    <t>CAJA HERRAMIENTAS 19 PULGADAS NEWMILLENIUM BANDEJA ORGANIZADORA 2019410</t>
  </si>
  <si>
    <t>CONSULTORIA CEFE COMETAS - Insumo cotizado_x000D_
_x000D_
Suministro e Instalación Válvula Mariposa PVC Ø6" Con Actuador de engranaje	_x000D_
_x000D_
Válvula Mariposa PVC Ø6" CRDC COMETAS</t>
  </si>
  <si>
    <t>CONSULTORIA CEFE COMETAS_x000D_
_x000D_
Suministro e Instalación Válvula Mariposa PVC Ø6" Con Actuador de engranaje	_x000D_
_x000D_
Birda PVC Presión Ø6"</t>
  </si>
  <si>
    <t>UNIDAD CONDENSADORA MINI DE AIRE ACONDICIONADO, R-410A, REFRIGERANTE VARIABLE, COMPRESOR DC INV ROTARY (UCA-RFV-M), 95.9 MBH, 7.1 KW, 220/3/60, (W=1,090 D=380 H=1625 ) mm_x000D_
_x000D_
SUMINISTRO_x000D_
_x000D_
VER CONTRATO CONSULTORIA CENTRO DEPORTIVO,_x000D_
RECREATIVO Y CULTURAL – CDRC COMETAS (Especificaciones Técnicas)</t>
  </si>
  <si>
    <t>CONTRATO CONSULTORÍA N° 
221
_x000D_
OBJETO:_x000D_
ESTUDIOS Y DISEÑOS ARQUITECTÓNICOS, DE INGENIERÍA Y COMPLEMENTARIOS, CEFE LAS COMETAS_x000D_
SECRETARIA DISTRITAL DE CULTURA	_x000D_
_x000D_
_x000D_
UNIDAD DE EXTRACCION TIPO HONGO, Caudal [cfm] (2,191 / 826) DESCARGA HORIZONTAL (UEH-H-01) ,0.75/0.04 hp, 55 dB , 208/3/60 , (W=710 D=710 H=781)mm</t>
  </si>
  <si>
    <t>UNIDAD FANCOIL TIPO DUCTOS LOW STATIC, Caudal [cfm] (530 / 441 / 353), EXPANSION DIRECTA, R-410, PARA SISTEMAS DE REFRIGERANTE VARIABLE, TIPO INVERTER, INCLUYE TERMOSTATO EN ZONA (FCDL-VI-18),19.1 MBH, 36 KW, 220/1/60 , (W=900 D=700 H=190) mm_x000D_
_x000D_
_x000D_
SUMINISTRO_x000D_
_x000D_
VER CONTRATO CONSULTORIA CENTRO DEPORTIVO,_x000D_
RECREATIVO Y CULTURAL – CDRC COMETAS (Especificaciones Técnicas)</t>
  </si>
  <si>
    <t>Silla para Graderias edificio deportivo ( Sillas evaluadas por unidad, Silla Moldeada en HDPE - Tamaño (450 W x 310 D x 81 mm H.))			_x000D_
				_x000D_
				_x000D_
SUMINISTRO_x000D_
_x000D_
VER CONTRATO CONSULTORIA CENTRO DEPORTIVO,_x000D_
RECREATIVO Y CULTURAL – CDRC COMETAS (Especificaciones Técnicas)</t>
  </si>
  <si>
    <t>CONTRATO CONSULTORÍA N° 
221
_x000D_
OBJETO:_x000D_
ESTUDIOS Y DISEÑOS ARQUITECTÓNICOS, DE INGENIERÍA Y COMPLEMENTARIOS, CEFE LAS COMETAS_x000D_
SECRETARIA DISTRITAL DE CULTURA</t>
  </si>
  <si>
    <t>CONTRATO CONSULTORÍA N°221
OBJETO:_x000D_
ESTUDIOS Y DISEÑOS ARQUITECTÓNICOS, DE INGENIERÍA Y COMPLEMENTARIOS, CEFE LAS COMETAS_x000D_
SECRETARIA DISTRITAL DE CULTURA_x000D_
Suministro de Valvula de Compuerta Bronce roscadaØ1/2"(200psi)</t>
  </si>
  <si>
    <t>UNIDAD DE EXTRACCION TIPO HONGO DESCARGA HORIZONTAL Caudal [cfm] (6,115 / 1,595) (UEH-H-01) , 0.3/0.05 hp , 55dB , 208/3/60 , (W=914 D=914 H=1,044)mm_x000D_
_x000D_
SUMINISTRO_x000D_
_x000D_
VER CONTRATO CONSULTORIA CENTRO DEPORTIVO,_x000D_
RECREATIVO Y CULTURAL – CDRC COMETAS (Especificaciones Técnicas)</t>
  </si>
  <si>
    <t>EXTENSIÓN 30MT, 100 FT COLOR NARANJA POLO A TIERRA 1 SAL CAL 12</t>
  </si>
  <si>
    <t>UNIDAD DE EXTRACCION TIPO HONGO DESCARGA HORIZONTAL Caudal [cfm] (3,110 / 1,110) (UEH-H-01) , 1.0/0.05 hp , 57dB , 208/3/60 , (W=710 D=710 H=781)mm_x000D_
_x000D_
_x000D_
SUMINISTRO_x000D_
_x000D_
VER CONTRATO CONSULTORIA CENTRO DEPORTIVO,_x000D_
RECREATIVO Y CULTURAL – CDRC COMETAS (Especificaciones Técnicas)</t>
  </si>
  <si>
    <t>EXTRACTOR CENTRIFUGO EN LINEA A TRANSMISION Caudal [cfm] (16,500)  (UEX-CTF-01) ,10 hp , 72dB , 440/3/60 , (W=1,360 D=1,342 H=1,685)mm_x000D_
_x000D_
SUMINISTRO_x000D_
_x000D_
VER CONTRATO CONSULTORIA CENTRO DEPORTIVO,_x000D_
RECREATIVO Y CULTURAL – CDRC COMETAS (Especificaciones Técnicas)</t>
  </si>
  <si>
    <t>Suministro, transporte e instalación de patch panel cat 6A 24 puertos. _x000D_
_x000D_
VER CONTRATO CONSULTORIA CENTRO DEPORTIVO, RECREATIVO Y CULTURAL – CDRC COMETAS (Especificaciones Técnicas).</t>
  </si>
  <si>
    <t>UNIDAD PAQUETE CON RECUPERADOR DE ENERGIA CONDENSADA POR AIRE EXPANSION DIRECTA, R-410A 9,513 CFM ,(UPA-URE-01) , 108.8 MBH , 460/3/60 , 97dB , (W=1,514 D=5,385 H=1,509)mm_x000D_
_x000D_
SUMINISTRO_x000D_
_x000D_
VER CONTRATO CONSULTORIA CENTRO DEPORTIVO,_x000D_
RECREATIVO Y CULTURAL – CDRC COMETAS (Especificaciones Técnicas)</t>
  </si>
  <si>
    <t>VER CTO-CONSULTORIA CENTRO DEPORTIVO, RECREATIVO Y CULTURAL - CDRC COMETAS SECRETARIA DE CULTURA_x000D_
_x000D_
Suministro e Instalación Bomba Centrifuga para Piscinas Q:41 M³/H; 5,5 Hp				_x000D_
								_x000D_
INSUMO CREADO:_x000D_
Bomba Centrifuga para Piscinas Q:41 M³/H; 5,5 Hp</t>
  </si>
  <si>
    <t>Suministro, transporte e instalación de patch panel cat 6A 24 puertos._x000D_
_x000D_
VER CONTRATO CONSULTORIA CENTRO DEPORTIVO, RECREATIVO Y CULTURAL – CDRC COMETAS (Especificaciones Técnicas)</t>
  </si>
  <si>
    <t>CONTRATO CONSULTORÍA N° 
221
_x000D_
OBJETO:_x000D_
ESTUDIOS Y DISEÑOS ARQUITECTÓNICOS, DE INGENIERÍA Y COMPLEMENTARIOS, CEFE LAS COMETAS_x000D_
SECRETARIA DISTRITAL DE CULTURA	_x000D_
_x000D_
Puerta con marco o montante superior en Aglomerado de Madera 30mm_x000D_
_x000D_
Procedimiento de ejecución._x000D_
•	Consultar Planos Arquitectónicos y verificar localización._x000D_
•	Consultar Cuadros de Puertas y Puertas ventanas._x000D_
•	Consultar norma NSR 10._x000D_
•	Tomar las medidas finales en obra ó en sitio antes de su ejecución._x000D_
•	Fabricar las hojas según diseños y dimensiones en planos. Elaborar largueros y cabezales de madera, con dimensión mínima de 40 mm._x000D_
•	Construir primer armazón ó marco, ensamblado, pegado y con perforaciones laterales para facilitar la respiración interior de la hoja. _x000D_
•	Construir estructura interior de la puerta con peinazos transversales de 8 X 3 cm, ensamblados y pegados, con paneles en tirillas de madera, ó con cartón corrugado, con áreas libres de 5 X 5 cm. máximo_x000D_
•	Pegar a lado y lado del armazón láminas de triplex de primera calidad de 4 mm de espesor._x000D_
•	Ocultar los soportes (uniones, pernos, tuercas, tornillos y puntilla) a menos que se especifique lo contrario._x000D_
•	Marquetear la puerta con listones de cedro de mínimo 0.5 cm para proteger los cantos del tríplex, según detalle en planos._x000D_
•	Instalar refuerzos izquierdos y derechos en peinazos de cedro, según altura señalada en planos para instalación de la cerradura._x000D_
•	Pedir las puertas con 5 mm menos de las dimensiones del vano para los marcos metálicos ó de madera._x000D_
•	Verificar que las puertas no presenten defectos de superficies ni alineamientos al llegar a la obra._x000D_
•	Entregar elementos pintados con acabado final. Antes, pulir, lijar y retirar asperezas y pelos ó fibras, sellar y pintar._x000D_
•	Seguir instrucciones y aplicar plantillas de los fabricantes._x000D_
•	Encajar, reforzar, perforar y tapar el trabajo en madera para recibir herrajes._x000D_
•	Instalar bisagras ó pivotes cajeadas en las hojas._x000D_
•	Utilizar refuerzo de 3 cm. en los dos costados de la hoja para cerradura y cantonera, según indicación del fabricante._x000D_
•	Utilizar refuerzo de 3 cm para tiradores y manijas según indicación del fabricante._x000D_
•	Respetar las caras lisas en puertas, mostradas en planos._x000D_
•	Elaborar puertas interiores en madera laminada de 4 mm de espesor mínimo._x000D_
•	Consultar Planos Arquitectónicos y verificar localización._x000D_
•	Consultar Cuadros de Puertas._x000D_
•	Tomar las medidas finales en obra ó en sitio antes de su ejecución._x000D_
•	Fabricar las hojas según diseños y dimensiones en planos. Elaborar largueros y cabezales de madera en Chingalé ó similar, con dimensión mínima de 40 mm._x000D_
•	Construir primera armazón ó marco, ensamblado, pegado y con perforaciones laterales para facilitar la respiración interior de la hoja. _x000D_
•	Construir estructura interior de la puerta con peinazos transversales de 8 X 3 cm, ensamblados y pegados, con paneles en tirillas de madera, ó con cartón corrugado, con áreas libres de 5 X 5 cm. máximo_x000D_
•	Pegar a lado y lado del armazón láminas de triplex de primera calidad de 4 mm de espesor._x000D_
•	Ocultar los soportes (uniones, pernos, tuercas, tornillos y puntilla) a menos que se especifique lo contrario._x000D_
•	Marquetear la puerta con listones de cedro de mínimo 0.5 cm para proteger los cantos del tríplex, según detalle en planos._x000D_
•	Instalar refuerzos izquierdos y derechos en peinazos de cedro, según altura señalada en planos para instalación de la cerradura._x000D_
•	Pedir las puertas con 5 mm menos de las dimensiones del vano para los marcos metálicos ó de madera._x000D_
•	Verificar que las puertas no presenten defectos de superficies ni alineamientos al llegar a la obra._x000D_
•	Figurar el marco metálico en lámina de acero los marcos con perfiles, longitudes y dimensiones especificados en Planos_x000D_
•	Entregar elementos pintados con acabado final. Antes, pulir, lijar y retirar asperezas y pelos ó fibras, sellar y pintar._x000D_
•	Seguir instrucciones y aplicar plantillas de los fabricantes. Se drenen instalar los herrajes necesarios para asegurar el desplazamiento de la puerta con el sistema señalado en los planos (pivote, corrediza, plegable, basculante)_x000D_
•	Encajar, reforzar, perforar y tapar el trabajo en madera para recibir herrajes._x000D_
•	Instalar bisagras ó pivotes cajeadas en las hojas._x000D_
•	Utilizar refuerzo de 3 cms. en los dos costados de la hoja para cerradura y cantonera, según indicación del fabricante._x000D_
•	Utilizar refuerzo de 3 cm para tiradores y manijas según indicación del fabricante.</t>
  </si>
  <si>
    <t>TABLERO CONTROL SISTEMA DE EXTRACCIÓN_x000D_
_x000D_
SUMINISTRO_x000D_
_x000D_
VER CONTRATO CONSULTORIA CENTRO DEPORTIVO,_x000D_
RECREATIVO Y CULTURAL – CDRC COMETAS (Especificaciones Técnicas)</t>
  </si>
  <si>
    <t>SUMINISTRO + TRANSPORTE_x000D_
_x000D_
VER CONTRATO CONSULTORIA CENTRO DEPORTIVO, RECREATIVO Y CULTURAL – CDRC COMETAS (Especificaciones Técnicas)</t>
  </si>
  <si>
    <t>Nicho Plástico Estandar para Reflector Liner (Membrana)_x000D_
_x000D_
SUMINISTRO_x000D_
_x000D_
VER CONTRATO CONSULTORIA CENTRO DEPORTIVO,_x000D_
RECREATIVO Y CULTURAL – CDRC COMETAS (Especificaciones Técnicas)</t>
  </si>
  <si>
    <t>Suministro e Instalación Partidor de Salida A.l Plataforma PRFV + Anclaje + Un_x000D_
_x000D_
SUMINISTRO_x000D_
_x000D_
VER CONTRATO CONSULTORIA CENTRO DEPORTIVO,_x000D_
RECREATIVO Y CULTURAL – CDRC COMETAS (Especificaciones Técnicas)</t>
  </si>
  <si>
    <t>Boquilla Liner para Tragante en Canal de Rebose Ø3"_x000D_
_x000D_
_x000D_
SUMINISTRO_x000D_
_x000D_
VER CONTRATO CONSULTORIA CENTRO DEPORTIVO,_x000D_
RECREATIVO Y CULTURAL – CDRC COMETAS (Especificaciones Técnicas)</t>
  </si>
  <si>
    <t>ATORNILLADOR IMPACTO 1/4 6.35MM V.V.R. ATORNILLAR INCLUSO SIN PRE-PERFORADO_x000D_
_x000D_
386PERMITE ATORNILLAR INCLUSO SIN PRE-PERFORADO; CARBONES EXTERNOS ACCESIBLES; NINGÚN DAÑO A LA MUÑECA CUANDO UN TORNILLO ES ASENTADO; PERMITE ATORNILLAR INCLUSO SIN PRE-PERFORADO</t>
  </si>
  <si>
    <t>Cortafrios Diagonal Aislado 1000V 6.1/4 Pulgadas_x000D_
Atributo	Detalle_x000D_
Garantía	De por vida util_x000D_
Dimensiones	6-1/4 pul Largo (160 mm), alto 20 mm y ancho 50 mm_x000D_
Material	Mango bimaterial, fabricado en acero con alto contenido de cromo con tratamiento térmico para una larga vida y durabilidad._x000D_
Alto	20 mm_x000D_
Ancho	50 mm_x000D_
Color	Rojo y amarillo_x000D_
Peso	0,226 Kg_x000D_
Tipo	Herramientas Electricidad_x000D_
Medidas	6-1/4 pul Largo (160 mm), alto 20 mm y ancho 50 mm_x000D_
Características	Probadas individualmente para soportar 1000v. Mango Ergonómico. Pasan las exigencias EN60900, IEC/CEI900, VDE0680. Funciona seguramente en corriente viva de 1.000v._x000D_
Largo	160 mm_x000D_
Funciones	Cortar Cables y Alambres. Cortan las Patillas de Componentes del circuito impreso una vez soldados, como también para apretar y sujetar fuertemente. Pueden usarse de forma para un corte lateral o diagonal.</t>
  </si>
  <si>
    <t>CORTAFRIOS PROF FRONTAL AISLADO 1000V 8 PULGADAS ANTIDESLIZAMTE_x000D_
_x000D_
_x000D_
Atributo	Detalle_x000D_
Garantía	De por vida util_x000D_
Dimensiones	8 pul Largo (203 mm), 11 mm alto y 50 mm ancho_x000D_
Alto	11 mm_x000D_
Material	Mango bimaterial, antideslizante. Acero Cromo Niquel resistente, Superficie de corte tratada térmicamente_x000D_
Ancho	50 mm_x000D_
Color	Negro y amarillo_x000D_
Peso	0,285 Kg_x000D_
Tipo	Herramientas Electricidad_x000D_
Medidas	8 pul Largo (203 mm), 11 mm alto y 50 mm ancho_x000D_
Características	Protección pronunciada en la parte superior del mango para impedir que la mano toque la mordaza de metal en las aplicaciones eléctricas._x000D_
Largo	203 mm_x000D_
Funciones	Cortar Cables y Alambres. Cortan las Patillas de Componentes del circuito impreso una vez soldados, como también para apretar y sujetar fuertemente. Pueden usarse de forma para un corte lateral o diagonal.</t>
  </si>
  <si>
    <t>DESTORNILLADOR TESTER 100V - 500V 150 MM LARGO -MA_x000D_
_x000D_
PRUEBA CORRIENTE DE 100V A 500V. -DIMENSIONES 150 MM LARGO -MATERIAL HOJA DE ACERO CON CROMO VANADIO ENFUNDADO -MANGO AISLANTE DE PLÁSTICO PARA UNA MAYOR SEGURIDAD -OLOR NEGRO Y AMARILLO,</t>
  </si>
  <si>
    <t>DISCO ABRASIVO CORTE METAL 7 X 0.055 PULGADAS REF DW8065_x000D_
_x000D_
DISCOS ABRASIVOS -DIAMETRO DISCO 7 PULGADAS -MEDIDAS 7 X 1/8 PULGADA -DISCO DE CORTA PARA METAL -MEDIDAS 7 PULGADAS -DISCO DE CORTA PARA METAL</t>
  </si>
  <si>
    <t xml:space="preserve">DISCO ABRASIVO CORTE METAL 7 X 1/8 REF DW44840_x000D_
_x000D_
</t>
  </si>
  <si>
    <t>POSTE A.P (ALUMBRADO PUBLICO) HACE REFERENCIA A UN POSTE HUECO PARA PASAR EL CABLEADO INTERNANMENTE.</t>
  </si>
  <si>
    <t>SIKA MULTISEAL 15CM X 10M_x000D_
_x000D_
Atributo	Detalle_x000D_
Beneficios	Fácil aplicación y económico. Buena adherencia sobre la mayoría de los soportes. Resistente a los agentes ambientales Autoadhesivo Resistente a rayos UV, en la presentación que viene autoprotegida con foil de aluminio. Resistente a productos bituminosos. Puede ser pintado._x000D_
Preparación de la Superficie	Fácil aplicación, Económico, Buena adherencia sobre la mayoría de los soportes. Resistente a los agentes ambientales, Autoadhesivo Resistente a rayos UV, Resistente a productos bituminosos, Puede ser pintado_x000D_
Tipo	Impermeabilizantes_x000D_
Resistencia	Rollos de 10 m de longitud y ancho de 10 cm, liso o con foil de aluminio._x000D_
Presentación	Rollos de 10 m de longitud y ancho de 10 cm. Rollos de 10 m de longitud y ancho de 15 cm._x000D_
Características	Cinta asfaltica autoadhesiva, provisto en una de sus caras de una lámina de aluminio._x000D_
Uso	Para sellar y reparar juntas y fisuras para evitar entrada de agua y/o filtraciones. Para la elaboración de flanches, en Cubiertas en teja, incluyendo las de lámina metálica. Juntas en edificios, Láminas bituminosas y otros tipos de acabados de cubierta.</t>
  </si>
  <si>
    <t>SIKA-2  (2,5KG)_x000D_
Atributo	Detalle_x000D_
Beneficios	Permite sellar filtraciones o chorros de agua, exteriormente, sin tener que vaciar totalmente la estructura afectada. De gran utilidad en el tratamiento de filtraciones bajo el nivel freático (sótanos, fosos de ascensor, etc)_x000D_
Preparación de la Superficie	Preparación de la superfi cie: La superfi cie debe estar rugosa, sana y limpia (libre de partes sueltas, suciedad acumulada, algas u otras sustancias extrañas). Preparación de la mezcla: Vierta en un recipiente de boca ancha dos (2) partes, en volumen, de cemento y agregue una (1) parte de Sika-2. Mezcle rápidamente hasta obtener una pasta homogénea, esta operación debe realizarse en 10 segundos aproximadamente. Cuando la temperatura ambiente esté muy baja calentar el Sika-2 al baño de María hasta 20°C aproximadamente._x000D_
Tipo	Impermeabilizantes_x000D_
Resistencia	Para aumentar estos tiempos, diluir el producto en agua y hacer ensayos. Si se presentan quemaduras, lave la piel con una solución en partes iguales de agua y vinagre. En caso de salpicadura en los ojos lávelos con abundante agua y consulte al oftalmólogo_x000D_
Presentación	Plástico 2,5 kg Plástico, 5,5 kg Plástico, 25,0 kg_x000D_
Aplicación	Con la pasta obtenida elabore un tapón e introdúzcalo rápidamente en la grieta o agujero, sosteniéndolo fuertemente para vencer la presión del agua, hasta que la pasta haya endurecido. Si es necesario instale una manguera para encausar el agua. En grietas u orificios muy grandes se debe empezar por cubrir los bordes para reducir poco a poco su diá metro. Luego de taponar, en todos los casos debe pañetar la superfi cie con Sikalisto Resane o con un mortero impermeabilizado con Sika-1 y aplique un recubrimiento impermeable tipo SikaTop-121 o Sika- 101 Mortero._x000D_
Uso	Para sellar filtraciones y chorros de agua con presión en elementos de concretos, roca o mampostería, túneles, sótanos y tuberías._x000D_
Densidad	1,27 kg/l_x000D_
Color	Aspecto Líquido rojo</t>
  </si>
  <si>
    <t>MOD.SC-101 Monofßsico</t>
  </si>
  <si>
    <t>1C0025</t>
  </si>
  <si>
    <t>Epoxibonder Transparente 25 Gramos_x000D_
Loctite</t>
  </si>
  <si>
    <t>BREAKER 2 POLO 70AMP ENCHUFE_x000D_
CARACTERÍSTICAS BREAKER ENCHUFABLE BIPOLAR 70A- COLOR NEGRO -TENSIÓN 120/240 -TIPO TACO ENCHUFE</t>
  </si>
  <si>
    <t>SUMINISTRO E INSTALACIÓN CERRAMIENTO CONTRA IMPACTO ALTURA = 2 METROS ANCHO =2,5 METROS_x000D_
_x000D_
ML INCLUYE MATERIALES ENUNCIADOS_x000D_
COLOR: VERDE_x000D_
INSTALACION : INCLUYE EXCAVACION,CONCRETO, ACERO_x000D_
ARMADO ACERO, FUNDICION POSTES , INSTALAC MALLA_x000D_
_x000D_
REJA CONTEMPORÁNEA_x000D_
Es un sistema de enrejado que obtiene su mayor resistencia_x000D_
estructural por su doble alambre de refuerzo horizontal a lo_x000D_
largo del panel._x000D_
_x000D_
USOS_x000D_
Seguridad en áreas industriales l Perímetros en áreas de seguridad_x000D_
y deportivas l Delimitación en piscinas_x000D_
CARACTERÍSTICAS_x000D_
Alambres galvanizados con protección de circonio y pintura de poliéster_x000D_
termoendurecido No Tóxica. l Acabado estándar y marino l Alambre_x000D_
doble de refuerzo horizontal l Electrosoldado uniforme._x000D_
VENTAJAS_x000D_
Alta resistencia a impactos y recargones l Recubrimiento 100% libre_x000D_
de TGIC, plomo y COVs l Diseño minimalista y uniforme_x000D_
_x000D_
ESPECIFICACIONES DEL SISTEMA_x000D_
_x000D_
Abertura del panel 50 x 200 mm_x000D_
Resistencia a la tensión doble varilla horizontal 80,000 - 95,000 Lb/plg2_x000D_
Calibres de las varillas 4 (vertical) - 1/0 (horizontal)_x000D_
ESPECIFICACIONES DEL SISTEMA_x000D_
Resistencia a la tensión de la varilla vertical 75,000 - 105,000 Lb/plg2_x000D_
Resistencia a la tensión doble varilla horizontal 75,000 - 105,000 Lb/plg2_x000D_
Especificaciones varillas diseño 656_x000D_
Calibres de las varillas 6 (vertical) - 4 (horizontal)_x000D_
_x000D_
Especificación solicitada por la STC.</t>
  </si>
  <si>
    <t>SUMINISTRO E INSTALACIÓN CERRAMIENTO CONTRA IMPACTO ALTURA = 2,4 METROS ANCHO = 2.5 METROS_x000D_
_x000D_
ML INCLUYE MATERIALES ENUNCIADOS_x000D_
COLOR: VERDE_x000D_
INSTALACION : INCLUYE EXCAVACION,CONCRETO, ACERO_x000D_
ARMADO ACERO, FUNDICION POSTES , INSTALAC MALLA_x000D_
_x000D_
REJA CONTEMPORÁNEA_x000D_
Es un sistema de enrejado que obtiene su mayor resistencia_x000D_
estructural por su doble alambre de refuerzo horizontal a lo_x000D_
largo del panel._x000D_
_x000D_
USOS_x000D_
Seguridad en áreas industriales l Perímetros en áreas de seguridad_x000D_
y deportivas l Delimitación en piscinas_x000D_
CARACTERÍSTICAS_x000D_
Alambres galvanizados con protección de circonio y pintura de poliéster_x000D_
termoendurecido No Tóxica. l Acabado estándar y marino l Alambre_x000D_
doble de refuerzo horizontal l Electrosoldado uniforme._x000D_
VENTAJAS_x000D_
Alta resistencia a impactos y recargones l Recubrimiento 100% libre_x000D_
de TGIC, plomo y COVs l Diseño minimalista y uniforme_x000D_
_x000D_
ESPECIFICACIONES DEL SISTEMA_x000D_
_x000D_
Abertura del panel 50 x 200 mm_x000D_
Resistencia a la tensión doble varilla horizontal 80,000 - 95,000 Lb/plg2_x000D_
Calibres de las varillas 4 (vertical) - 1/0 (horizontal)_x000D_
ESPECIFICACIONES DEL SISTEMA_x000D_
Resistencia a la tensión de la varilla vertical 75,000 - 105,000 Lb/plg2_x000D_
Resistencia a la tensión doble varilla horizontal 75,000 - 105,000 Lb/plg2_x000D_
Especificaciones varillas diseño 656_x000D_
Calibres de las varillas 6 (vertical) - 4 (horizontal)_x000D_
_x000D_
Especificación solicitada por la STC.</t>
  </si>
  <si>
    <t>SUMINISTRO E INSTALACIÓN CERRAMIENTO CONTRA IMPACTO ALTURA = 4.0 METROS ANCHO = 2.5 METROS_x000D_
_x000D_
ML INCLUYE MATERIALES ENUNCIADOS_x000D_
COLOR: VERDE_x000D_
INSTALACION : INCLUYE EXCAVACION,CONCRETO, ACERO_x000D_
ARMADO ACERO, FUNDICION POSTES , INSTALAC MALLA_x000D_
_x000D_
REJA CONTEMPORÁNEA_x000D_
Es un sistema de enrejado que obtiene su mayor resistencia_x000D_
estructural por su doble alambre de refuerzo horizontal a lo_x000D_
largo del panel._x000D_
_x000D_
USOS_x000D_
Seguridad en áreas industriales l Perímetros en áreas de seguridad_x000D_
y deportivas l Delimitación en piscinas_x000D_
CARACTERÍSTICAS_x000D_
Alambres galvanizados con protección de circonio y pintura de poliéster_x000D_
termoendurecido No Tóxica. l Acabado estándar y marino l Alambre_x000D_
doble de refuerzo horizontal l Electrosoldado uniforme._x000D_
VENTAJAS_x000D_
Alta resistencia a impactos y recargones l Recubrimiento 100% libre_x000D_
de TGIC, plomo y COVs l Diseño minimalista y uniforme_x000D_
_x000D_
ESPECIFICACIONES DEL SISTEMA_x000D_
_x000D_
Abertura del panel 50 x 200 mm_x000D_
Resistencia a la tensión doble varilla horizontal 80,000 - 95,000 Lb/plg2_x000D_
Calibres de las varillas 4 (vertical) - 1/0 (horizontal)_x000D_
ESPECIFICACIONES DEL SISTEMA_x000D_
Resistencia a la tensión de la varilla vertical 75,000 - 105,000 Lb/plg2_x000D_
Resistencia a la tensión doble varilla horizontal 75,000 - 105,000 Lb/plg2_x000D_
Especificaciones varillas diseño 656_x000D_
Calibres de las varillas 6 (vertical) - 4 (horizontal)_x000D_
_x000D_
Especificación solicitada por la STC.</t>
  </si>
  <si>
    <t>SUMINISTRO E INSTALACIÓN CERRAMIENTO CONTRA IMPACTO ALTURA = 4.8 METROS ANCHO = 2.5 METROS_x000D_
_x000D_
ML INCLUYE MATERIALES ENUNCIADOS_x000D_
COLOR: VERDE_x000D_
INSTALACION : INCLUYE EXCAVACION,CONCRETO, ACERO_x000D_
ARMADO ACERO, FUNDICION POSTES , INSTALAC MALLA_x000D_
_x000D_
REJA CONTEMPORÁNEA_x000D_
Es un sistema de enrejado que obtiene su mayor resistencia_x000D_
estructural por su doble alambre de refuerzo horizontal a lo_x000D_
largo del panel._x000D_
_x000D_
USOS_x000D_
Seguridad en áreas industriales l Perímetros en áreas de seguridad_x000D_
y deportivas l Delimitación en piscinas_x000D_
CARACTERÍSTICAS_x000D_
Alambres galvanizados con protección de circonio y pintura de poliéster_x000D_
termoendurecido No Tóxica. l Acabado estándar y marino l Alambre_x000D_
doble de refuerzo horizontal l Electrosoldado uniforme._x000D_
VENTAJAS_x000D_
Alta resistencia a impactos y recargones l Recubrimiento 100% libre_x000D_
de TGIC, plomo y COVs l Diseño minimalista y uniforme_x000D_
_x000D_
ESPECIFICACIONES DEL SISTEMA_x000D_
_x000D_
Abertura del panel 50 x 200 mm_x000D_
Resistencia a la tensión doble varilla horizontal 80,000 - 95,000 Lb/plg2_x000D_
Calibres de las varillas 4 (vertical) - 1/0 (horizontal)_x000D_
ESPECIFICACIONES DEL SISTEMA_x000D_
Resistencia a la tensión de la varilla vertical 75,000 - 105,000 Lb/plg2_x000D_
Resistencia a la tensión doble varilla horizontal 75,000 - 105,000 Lb/plg2_x000D_
Especificaciones varillas diseño 656_x000D_
Calibres de las varillas 6 (vertical) - 4 (horizontal)_x000D_
_x000D_
Especificación solicitada por la STC.</t>
  </si>
  <si>
    <t>Faceplate quickport HDMI+VGA	_x000D_
_x000D_
CDRC CEFE Cometas</t>
  </si>
  <si>
    <t>ONTRATO CONSULTORÍA N° 
221
_x000D_
OBJETO:_x000D_
ESTUDIOS Y DISEÑOS ARQUITECTÓNICOS, DE INGENIERÍA Y COMPLEMENTARIOS, CEFE LAS COMETAS_x000D_
SECRETARIA DISTRITAL DE CULTURA._x000D_
REJILLA DE RETORNO ALETA FIJA CON DAMPER ALETAS OPUESTAS 38"X6" EN ALUMINIO EXTRUIDO ACABADO FINAL EN PINTURA BLANCA ELECTROSTÁTICA DE ALTA RESISTENCIA O DE COLOR ALUMINIO.</t>
  </si>
  <si>
    <t>ONTRATO CONSULTORÍA N° 
221
_x000D_
OBJETO: ESTUDIOS Y DISEÑOS ARQUITECTÓNICOS, DE INGENIERÍA Y COMPLEMENTARIOS, CEFE LAS COMETAS_x000D_
SECRETARIA DISTRITAL DE CULTURA._x000D_
SUMINISTRO DE REJILLA DE RETORNO ALETA FIJA CON DAMPER ALETAS OPUESTAS 24"X14" EN ALUMINIO EXTRUIDO ACABADO FINAL EN PINTURA BLANCA ELECTROSTÁTICA DE ALTA RESISTENCIA O DE COLOR ALUMINIO.</t>
  </si>
  <si>
    <t>piedra barrichara (0,2x0,20) m2</t>
  </si>
  <si>
    <t>Bala LED de incrustar Ø14.4x10.7 cm 30.9 W 1960 lm 3000 K IP54 50.000 horas._x000D_
	_x000D_
CONSULTORIA CEFE COMETAS _x000D_
_x000D_
SUMINISTRO_x000D_
_x000D_
VER CONTRATO CONSULTORIA CENTRO DEPORTIVO,_x000D_
RECREATIVO Y CULTURAL – CDRC COMETAS (Especificaciones Técnicas)</t>
  </si>
  <si>
    <t>PRECIO ENTREGADO POR CONSULTORIA COMENTAS, VALOR EN REVISION NO UTILIZAR</t>
  </si>
  <si>
    <t>CONTRATO CONSULTORÍA N° 
221
_x000D_
OBJETO: ESTUDIOS Y DISEÑOS ARQUITECTÓNICOS, DE INGENIERÍA Y COMPLEMENTARIOS, CEFE LAS COMETAS_x000D_
SECRETARIA DISTRITAL DE CULTURA_x000D_
Suministro de Compuerta Batiente Aluminio(24"x16")Cocina Cometas</t>
  </si>
  <si>
    <t>Aplique de pared LED 18x18x6 cm 10 W 1420 lm 3000 K 100-240 V IP44 100.000 horas _x000D_
_x000D_
VER CONTRATO CONSULTORIA CENTRO DEPORTIVO,_x000D_
RECREATIVO Y CULTURAL – CDRC COMETAS (Especificaciones Técnicas)</t>
  </si>
  <si>
    <t>CONTRATO CONSULTORÍA N° 
221
_x000D_
OBJETO: ESTUDIOS Y DISEÑOS ARQUITECTÓNICOS, DE INGENIERÍA Y COMPLEMENTARIOS, CEFE LAS COMETAS_x000D_
SECRETARIA DISTRITAL DE CULTURA._x000D_
Suministro e instalación de DamperControlAireOperación On/Off (DCA-01-0)8x6"</t>
  </si>
  <si>
    <t>Bañador de piso LED 165.8x10.1x11.7 cm 44.6 W 2222 lm 4000 K 220-240 V IP67 IK10 100.000 horas	_x000D_
_x000D_
CONSULTORIA CEFE COMETAS _x000D_
_x000D_
SUMINISTRO_x000D_
_x000D_
VER CONTRATO CONSULTORIA CENTRO DEPORTIVO,_x000D_
RECREATIVO Y CULTURAL – CDRC COMETAS (Especificaciones Técnicas)</t>
  </si>
  <si>
    <t>Cinta LED 4000K	_x000D_
_x000D_
CDRC CEFE Cometas</t>
  </si>
  <si>
    <t>Luminaria LED Highbay 165 W 19140 lm 4000-6500 K 120-277 V IP40 Dimerizable 0-10 V._x000D_
	_x000D_
CONSULTORIA CEFE COMETAS _x000D_
_x000D_
SUMINISTRO_x000D_
_x000D_
VER CONTRATO CONSULTORIA CENTRO DEPORTIVO,_x000D_
RECREATIVO Y CULTURAL – CDRC COMETAS (Especificaciones Técnicas).</t>
  </si>
  <si>
    <t>Modulo aislador de fallas	_x000D_
_x000D_
CDRC CEFE Cometas</t>
  </si>
  <si>
    <t>Calentador de encendido electrónico de alto rendimiento Hayward 500 KBTU. (Valor soportado con Base de Secretaria de Cultura presentada por el Consultor).  _x000D_
SUMINISTRO + INSTALACION_x000D_
CONSULTORIA CEFE COMETAS _x000D_
VER CONTRATO CONSULTORIA CENTRO DEPORTIVO,_x000D_
RECREATIVO Y CULTURAL – CDRC COMETAS (Especificaciones Técnicas)  _x000D_
SECRETARIA DE CULTURA</t>
  </si>
  <si>
    <t>GABINETE 32 RELES DE SOBREPONER CON PUERTA Y LLAVE, NEMA 1_x000D_
_x000D_
CDRC CEFE Cometas</t>
  </si>
  <si>
    <t>MODULO DE COMANDO 32 ENTRADAS, 70 W	_x000D_
_x000D_
CDRC CEFE Cometas</t>
  </si>
  <si>
    <t>PANEL DE INSERCION VACIO 32 MODULOS	_x000D_
_x000D_
CDRC CEFE Cometas</t>
  </si>
  <si>
    <t>Tablero de Control Eléctrico para Piscina Recreativa_x000D_
_x000D_
SUMINISTRO + INSTALACION_x000D_
CONSULTORIA CEFE COMETAS VER CONTRATO CONSULTORIA CENTRO DEPORTIVO, RECREATIVO Y CULTURAL – CDRC COMETAS (Especificaciones Técnicas). SECRETARIA DE CULTURA.</t>
  </si>
  <si>
    <t>RELE 1 POLO, 24-277 VAC, 20 A	_x000D_
_x000D_
CDRC CEFE Cometas</t>
  </si>
  <si>
    <t>Sistema de Dosificacion y Control ORP_x000D_
_x000D_
SUMINISTRO + INSTALACION_x000D_
CONSULTORIA CEFE COMETAS VER CONTRATO CONSULTORIA CENTRO DEPORTIVO, RECREATIVO Y CULTURAL – CDRC COMETAS (Especificaciones Técnicas). SECRETARIA DE CULTURA.</t>
  </si>
  <si>
    <t>BOTONERA DIGITAL DE 8 BOTONES PARA EL CONTROL DE ILUMINACIÓN	_x000D_
_x000D_
CDRC CEFE Cometas</t>
  </si>
  <si>
    <t>Señalización Natación Espalda A.I.4postes + 4 Anclajes+ 1 jgBa  CDRC COMETAS</t>
  </si>
  <si>
    <t>Cable de cobre HFFRLS AWG # 3/0	_x000D_
_x000D_
CDRC CEFE Cometas</t>
  </si>
  <si>
    <t>Cable de cobre HFFRLS AWG # 10_x000D_
_x000D_
CDRC CEFE Cometas</t>
  </si>
  <si>
    <t>CONTRATO CONSULTORÍA N° 
221
_x000D_
OBJETO:ESTUDIOS Y DISEÑOS ARQUITECTÓNICOS, DE INGENIERÍA Y COMPLEMENTARIOS, CEFE LAS COMETAS_x000D_
SECRETARIA DISTRITAL DE CULTURA_x000D_
Suministro, transporte e instalación de módulo monitor del sistema, de interfase, para supervisión de valvulas, bombas. Incluye elementos de fijación y conexión.</t>
  </si>
  <si>
    <t>VALVULA DE COMPUERTA RED WHITE ROSCADO 3"	_x000D_
_x000D_
CDRC CEFE Cometas</t>
  </si>
  <si>
    <t>Boquilla de Aspiración en Acero Inox. para piscina Liner (Membrana) _x000D_
_x000D_
COMETAS_x000D_
_x000D_
SUMINISTRO_x000D_
_x000D_
VER CONTRATO CONSULTORIA CENTRO DEPORTIVO,_x000D_
RECREATIVO Y CULTURAL – CDRC COMETAS (Especificaciones Técnicas)</t>
  </si>
  <si>
    <t>Transferencia Automatica 1200 A 208V (Cogido 7 en Unifilar) _x000D_
VER CONTRATO CONSULTORIA _x000D_
RECREATIVO Y CULTURAL – CDRC COMETAS</t>
  </si>
  <si>
    <t xml:space="preserve">Transferencia Automatica 1200 A 208V (Cogido 7 en Unifilar) </t>
  </si>
  <si>
    <t>Pasamuros en Acero Inox. Con Rosca Hembra Ø1 1/2". CEFE COMETAS</t>
  </si>
  <si>
    <t>VALVULA DE COMPUERTA DE 1-1/4"	_x000D_
_x000D_
CDRC CEFE Cometas</t>
  </si>
  <si>
    <t>Suministro e Instalación Boquilla de Impulsión en Acero Inox. para Piscina Liner (Membrana) CEFE COMETAS_x000D_
_x000D_
COMETAS_x000D_
_x000D_
SUMINISTRO_x000D_
_x000D_
VER CONTRATO CONSULTORIA CENTRO DEPORTIVO,_x000D_
RECREATIVO Y CULTURAL – CDRC COMETAS (Especificaciones Técnicas)</t>
  </si>
  <si>
    <t>Rejilla de Fondo Cuadrada con Nicho 18? X 18? Antientrapamiento 323 Gpm - Certificación VGB 2008 para piscina Liner CEFE COMETAS_x000D_
_x000D_
Rejilla Fondo Cuadrada Nicho 18X18 CEFE COMETAS</t>
  </si>
  <si>
    <t>SUMINISTRO_x000D_
_x000D_
CONSULTORIA CEFE COMETAS. VER CONTRATO CONSULTORIA CENTRO DEPORTIVO, RECREATIVO Y CULTURAL – CDRC COMETAS (Especificaciones Técnicas).</t>
  </si>
  <si>
    <t>Panel Viraje Acero Inox. + Rejilla Plastica (incluye Soporte)                                                                                       CEFECometas</t>
  </si>
  <si>
    <t>LVT CLICK LAMINCLICK 4,0 mm WL 0,3 mm, Trafico 23/33 Comercial._x000D_
_x000D_
SUMINISTRO + INSTALACION_x000D_
_x000D_
CONSULTORIA CEFE COMETAS. VER CONTRATO CONSULTORIA CENTRO DEPORTIVO, RECREATIVO Y CULTURAL – CDRC COMETAS (Especificaciones Técnicas).</t>
  </si>
  <si>
    <t>Suministro, transporte e instalación de módulo monitor del sistema, de interfase, para supervisión de valvulas, bombas. Incluye elementos de fijación y conexión._x000D_
_x000D_
CEFE 3902-2018</t>
  </si>
  <si>
    <t>Acces point inalambrico precio presentado por la consultoria CEFE COMENTAS</t>
  </si>
  <si>
    <t>SUMINISTRO DAMPER DE CONTROL DE AIRE CON MECANISMO MANUAL (6"x6") (DCA-01M)				_x000D_
				_x000D_
				_x000D_
VER CONTRATO CONSULTORIA CENTRO DEPORTIVO,_x000D_
RECREATIVO Y CULTURAL – CDRC COMETAS (Especificaciones Técnicas)</t>
  </si>
  <si>
    <t>SUMINISTRO DAMPER DE CONTROL DE AIRE CON MECANISMO MANUAL (8"x6") (DCA-01M)				_x000D_
				_x000D_
				_x000D_
VER CONTRATO CONSULTORIA CENTRO DEPORTIVO,_x000D_
RECREATIVO Y CULTURAL – CDRC COMETAS (Especificaciones Técnicas)</t>
  </si>
  <si>
    <t>SUMINISTRO DAMPER DE CONTROL DE AIRE CON MECANISMO MANUAL (10"x8") (DCA-01M)				_x000D_
				_x000D_
				_x000D_
VER CONTRATO CONSULTORIA CENTRO DEPORTIVO,_x000D_
RECREATIVO Y CULTURAL – CDRC COMETAS (Especificaciones Técnicas)</t>
  </si>
  <si>
    <t>SUMINISTRO DAMPER DE CONTROL DE AIRE CON MECANISMO MANUAL (12"x6") (DCA-01M)				_x000D_
				_x000D_
				_x000D_
VER CONTRATO CONSULTORIA CENTRO DEPORTIVO,_x000D_
RECREATIVO Y CULTURAL – CDRC COMETAS (Especificaciones Técnicas)</t>
  </si>
  <si>
    <t>REJILLA DE SUMINISTRO LINEAL SISTEMA CONTINUO, PARA DECORACION SIN MARCO Y SIN DAMPER (30"x6") (RSLC-01) COMETAS 3902-2019</t>
  </si>
  <si>
    <t>CENTRO DEPORTIVO, RECREATIVO Y CULTURAL -  CDRC_x000D_
REMITASE A CONTRATO DE CONSULTORÍA RESPECTIVO._x000D_
Especificaciones Técnicas Tomo 1 y 2_x000D_
_x000D_
ACCESORIOS EN COBRE (Ø3/8" 90º) TUBERIA DE REFRIGERACION SISTEMA DE REFRIGERANTE VARIABLE INVERTER</t>
  </si>
  <si>
    <t>CENTRO DEPORTIVO, RECREATIVO Y CULTURAL -  CDRC_x000D_
REMITASE A CONTRATO DE CONSULTORÍA RESPECTIVO._x000D_
Especificaciones Técnicas Tomo 1 y 2_x000D_
_x000D_
ACCESORIOS EN COBRE (Ø5/8" 90º) TUBERIA DE REFRIGERACION SISTEMA DE REFRIGERANTE VARIABLE INVERTER</t>
  </si>
  <si>
    <t>REJILLA DE SUMINISTRO LINEAL SISTEMA CONTINUO, PARA DECORACION SIN MARCO Y SIN DAMPER (38"x6") (RSLC-01)_x000D_
	_x000D_
			_x000D_
SUMINISTRO_x000D_
_x000D_
VER CONTRATO CONSULTORIA CENTRO DEPORTIVO,_x000D_
RECREATIVO Y CULTURAL – CDRC COMETAS (Especificaciones Técnicas)</t>
  </si>
  <si>
    <t>Bombilla oboide clara; cierre vidrio templado</t>
  </si>
  <si>
    <t>CENTRO DEPORTIVO, RECREATIVO Y CULTURAL -  CDRC_x000D_
REMITASE A CONTRATO DE CONSULTORÍA RESPECTIVO._x000D_
Especificaciones Técnicas Tomo 1 y 2_x000D_
_x000D_
AACCESORIOS EN COBRE (Ø7/8" 90º) TUBERIA DE REFRIGERACION SISTEMA DE REFRIGERANTE VARIABLE INVERTER</t>
  </si>
  <si>
    <t>REJILLA DE SUMINISTRO LINEAL SISTEMA CONTINUO, PARA DECORACION SIN MARCO Y CON DAMPER (48"x6") (RSLC-01)_x000D_
	_x000D_
			_x000D_
SUMINISTRO_x000D_
_x000D_
VER CONTRATO CONSULTORIA CENTRO DEPORTIVO,_x000D_
RECREATIVO Y CULTURAL – CDRC COMETAS (Especificaciones Técnicas)</t>
  </si>
  <si>
    <t>VER CONTRATO CONSULTORIA CENTRO DEPORTIVO,_x000D_
RECREATIVO Y CULTURAL – CDRC COMETAS (Especificaciones Técnicas)				_x000D_
_x000D_
SUMINISTRO_x000D_
REJILLAS DE RETORNO DE AIRE RRA-01 (8"x4")_x000D_
_x000D_
INSUMO CREADO: REJILLA DE RETORNO DE AIRE RRA-01 (8"x4")</t>
  </si>
  <si>
    <t>REJILLA DE SUMINISTRO LINEAL SISTEMA CONTINUO, PARA DECORACION SIN MARCO Y CON DAMPER (50"x4") (RSLC-01)_x000D_
	_x000D_
			_x000D_
SUMINISTRO_x000D_
_x000D_
VER CONTRATO CONSULTORIA CENTRO DEPORTIVO,_x000D_
RECREATIVO Y CULTURAL – CDRC COMETAS (Especificaciones Técnicas)</t>
  </si>
  <si>
    <t>REJILLA DE SUMINISTRO LINEAL SISTEMA CONTINUO, PARA DECORACION SIN MARCO Y SIN DAMPER (30"x6") (RSLC-01)_x000D_
	_x000D_
			_x000D_
SUMINISTRO_x000D_
_x000D_
VER CONTRATO CONSULTORIA CENTRO DEPORTIVO,_x000D_
RECREATIVO Y CULTURAL – CDRC COMETAS (Especificaciones Técnicas)</t>
  </si>
  <si>
    <t>REJILLA DE SUMINISTRO LINEAL SISTEMA CONTINUO, PARA DECORACION SIN MARCO Y SIN DAMPER (34"x6") (RSLC-01)_x000D_
	_x000D_
			_x000D_
SUMINISTRO_x000D_
_x000D_
VER CONTRATO CONSULTORIA CENTRO DEPORTIVO,_x000D_
RECREATIVO Y CULTURAL – CDRC COMETAS (Especificaciones Técnicas)</t>
  </si>
  <si>
    <t>REJILLA DE SUMINISTRO LINEAL SISTEMA CONTINUO, PARA DECORACION SIN MARCO Y SIN DAMPER (58"x4") (RSLC-01)_x000D_
	_x000D_
			_x000D_
SUMINISTRO_x000D_
_x000D_
VER CONTRATO CONSULTORIA CENTRO DEPORTIVO,_x000D_
RECREATIVO Y CULTURAL – CDRC COMETAS (Especificaciones Técnicas)</t>
  </si>
  <si>
    <t>VER CONTRATO CONSULTORIA CENTRO DEPORTIVO,_x000D_
RECREATIVO Y CULTURAL – CDRC COMETAS (Especificaciones Técnicas)				_x000D_
_x000D_
SUMINISTRO_x000D_
REJILLA DE SUMINISTRO LINEAL SISTEMA CONTINUO, PARA DECORACION SIN MARCO Y SIN DAMPER (14"x6") (RSLC-01)_x000D_
_x000D_
REJILLA DE SUMINISTRO LINEAL SISTEMA CONTINUO, PARA DECORACION SIN MARCO Y SIN DAMPER (14"x6") (RSLC-01)</t>
  </si>
  <si>
    <t>REJILLA DE SUMINISTRO LINEAL SISTEMA CONTINUO, PARA DECORACION SIN MARCO Y SIN DAMPER (72"x4") (RSLC-01)_x000D_
	_x000D_
			_x000D_
SUMINISTRO_x000D_
_x000D_
VER CONTRATO CONSULTORIA CENTRO DEPORTIVO,_x000D_
RECREATIVO Y CULTURAL – CDRC COMETAS (Especificaciones Técnicas)</t>
  </si>
  <si>
    <t>REJILLA DE SUMINISTRO LINEAL SISTEMA CONTINUO, PARA DECORACION SIN MARCO Y CON DAMPER (72"x6") (RSLC-01)_x000D_
	_x000D_
			_x000D_
SUMINISTRO_x000D_
_x000D_
VER CONTRATO CONSULTORIA CENTRO DEPORTIVO,_x000D_
RECREATIVO Y CULTURAL – CDRC COMETAS (Especificaciones Técnicas)</t>
  </si>
  <si>
    <t>VER CONTRATO CONSULTORIA CENTRO DEPORTIVO,_x000D_
RECREATIVO Y CULTURAL – CDRC COMETAS (Especificaciones Técnicas)				_x000D_
_x000D_
SUMINISTRO_x000D_
REJILLA DE SUMINISTRO LINEAL SISTEMA CONTINUO, PARA DECORACION SIN MARCO Y SIN DAMPER (20"x4") (RSLC-01)_x000D_
_x000D_
REJILLA DE SUMINISTRO LINEAL SISTEMA CONTINUO, PARA DECORACION SIN MARCO Y SIN DAMPER (20"x4") (RSLC-01)</t>
  </si>
  <si>
    <t>VER CONTRATO CONSULTORIA CENTRO DEPORTIVO,_x000D_
RECREATIVO Y CULTURAL – CDRC COMETAS (Especificaciones Técnicas)				_x000D_
_x000D_
SUMINISTRO_x000D_
REJILLA DE SUMINISTRO LINEAL SISTEMA CONTINUO, PARA DECORACION SIN MARCO Y SIN DAMPER (22"x6") (RSLC-01)_x000D_
_x000D_
INSUMO CREADO_x000D_
REJILLA DE SUMINISTRO LINEAL SISTEMA CONTINUO, SIN MARCO Y SIN DAMPER (22"x6") (RSLC-01)</t>
  </si>
  <si>
    <t>REJILLA DE SUMINISTRO LINEAL SISTEMA CONTINUO, PARA DECORACION SIN MARCO Y SIN DAMPER (36"x6") (RSLC-01)_x000D_
	_x000D_
			_x000D_
SUMINISTRO_x000D_
_x000D_
VER CONTRATO CONSULTORIA CENTRO DEPORTIVO,_x000D_
RECREATIVO Y CULTURAL – CDRC COMETAS (Especificaciones Técnicas)</t>
  </si>
  <si>
    <t>VER CONTRATO CONSULTORIA CENTRO DEPORTIVO,_x000D_
RECREATIVO Y CULTURAL – CDRC COMETAS (Especificaciones Técnicas)				_x000D_
_x000D_
SUMINISTRO_x000D_
REJILLA DE SUMINISTRO LINEAL SISTEMA CONTINUO, PARA DECORACION SIN MARCO Y SIN DAMPER (26"x6") (RSLC-01)_x000D_
_x000D_
INSUMO CREADO_x000D_
REJILLA DE SUMINISTRO LINEAL SISTEMA CONTINUO, PARA DECORACION SIN MARCO Y SIN DAMPER (26"x6") (RSLC-01)</t>
  </si>
  <si>
    <t>VER CONTRATO CONSULTORIA CENTRO DEPORTIVO,_x000D_
RECREATIVO Y CULTURAL – CDRC COMETAS (Especificaciones Técnicas)				_x000D_
_x000D_
SUMINISTRO_x000D_
REJILLA DE SUMINISTRO LINEAL SISTEMA CONTINUO, PARA DECORACION SIN MARCO Y SIN DAMPER (28"x6") (RSLC-01)_x000D_
_x000D_
INSUMO CREADO_x000D_
REJILLA DE SUMINISTRO LINEAL SISTEMA CONTINUO, PARA DECORACION SIN MARCO Y SIN DAMPER (28"x6") (RSLC-01)</t>
  </si>
  <si>
    <t>SIN FILTRO.</t>
  </si>
  <si>
    <t>COMPOSICIÓN:_x000D_
_x000D_
- Equipo (Alquiler hora) = $24.000 (día) / 8 horas = $3.000_x000D_
- Operador Equipo (hora) = $ 43.486 (día) / 8 hoas = $5.436_x000D_
- Combustible y accesorios (hora) = $ 43.486 (día) / 8 hoas = $2.250_x000D_
_x000D_
Total = $ 10.686 se realizo incremento del IPC del 2.16 acumulado a abril de 2021</t>
  </si>
  <si>
    <t>Atributo	                                          Detalle_x000D_
Garantía	                                          5 años_x000D_
Base	                                          Agua_x000D_
Terminación	                          Semi - Mate_x000D_
Observaciones	Este color puede variar de acuerdo a las condiciones de iluminación del lugar en el que se aplique la pintura y la configuración de la pantalla del equipo donde se esté observando la imagen. En caso de contacto con la piel, lave con abundante agua, no limpie con solventes o diluyentes, es importante leer las recomendaciones que hay en el empaque del producto._x000D_
Contenido	                      5 galones_x000D_
Material	                                     Vinil - Acrilico_x000D_
Uso	                                     Exterior e interior_x000D_
Beneficio	·                                    Buena resistencia a la intemperie. · Buena retención de color. · Optima adherencia. · Excelente brochabilidad. · Resistencia a la humedad._x000D_
                                                     Preparación de la superficie	· Corregir las irregularidades, defectos o humedades que presente la superficie. También, eliminar antiguas                                                         capas de pintura y resanar grietas o fisuras. Las superficies deben estar bien resanadas, lijadas, limpias, secas y libres de cal, polvo o grasa antes                                                     de aplicar la pintura. Si en la superficie a pintar hay hongos, lama verde o gris (moho), se puede lavar con una solución de Hipoclorito de Sodio al 5%, aplicándolo con cepillos de cerdas plásticas o de alambre y se deja actuar mínimo durante 20 minutos. Se lava toda la superficie con abundante agua y se deja secar muy bien. se debe utilizar elementos de protección personal._x000D_
Dilusión	La dilución de la pintura se debe hacer de acuerdo al equipo o instrumento de aplicación como sigue: · Con brocha o rodillo, se diluye un galón de PINTURA SUPERLAVABLE con un 25% de agua. Aplique la segunda mano diluyendo la pintura al 10% con agua. · Con pistola convencional, se diluye un galón de PINTURA SUPERLAVABLE con 25% de agua. · Con pistola airless, se diluye un galón de PINTURA SUPERLAVABLE con un 10% de agua._x000D_
_x000D_
Color	                                  Blanco_x000D_
Tiempo de secado al tacto	  2 a 3 horas entre manos_x000D_
Tipo	                                  Interior_x000D_
Producto ecológico	                  No_x000D_
_x000D_
Características	                   _x000D_
Es una pintura diluíble con agua, especialmente formulada con emulsión vinil acrílica, pigmentos y aditivos, que le imparten propiedades de buen desempeño en ambientes exteriores y interiores expuestos a condiciones moderadas de humedad y alcalinidad. Ofrece buena resistencia a la intemperie, excelente solidez a la luz y su amplia gama de colores va desde los tonos claros a los intensos. El acabado final proporciona una textura tersa._x000D_
Recomendaciones	Mantener el recipiente bien tapado, en un lugar fresco y fuera del alcance de los niños._x000D_
Superficie a aplicar	Se usa en la protección y decoración de superficies interiores y exteriores, patios revocados en bloque a la vista o ladrillo normal (no esmaltado)._x000D_
Lavabilidad	Superlavable_x000D_
_x000D_
Rendimiento aprox.(m2/galón)	·        Obra nueva sobre estuco 25 - 30 m2 /galón · Repinte sobre color diferente 30 - 40 m2 /galón · Repinte sobre color similar: 40 - 50 m2 /galón_x000D_
Limpieza	                                         Agua y jabón de tocador transcurridos 30 días</t>
  </si>
  <si>
    <t>USAR EL CIO-105743</t>
  </si>
  <si>
    <t>*Rendimientoteórico de loscartuchos de 300 ml =3.1ML  (Espesor de la estructura : &lt;30cm.)_x000D_
*Rendimiento teórico de los salchichones de 600 ml =6.2ML (Espesor de la estructura : &lt;30cm.)_x000D_
*Rendimientoteórico de loscartuchos de 300 ml =1.81ML  (Espesor de la estructura :30cm.- 50 cm)_x000D_
*Rendimiento teórico de los salchichones de 600 ml =3.6ML (Espesor de la estructura :30cm.- 50cm)</t>
  </si>
  <si>
    <t>REJILLA DE SUMINISTRO LINEAL SISTEMA CONTINUO, PARA DECORACION SIN MARCO Y SIN DAMPER (38"x4") (RSLC-01)_x000D_
	_x000D_
			_x000D_
SUMINISTRO_x000D_
_x000D_
VER CONTRATO CONSULTORIA CENTRO DEPORTIVO,_x000D_
RECREATIVO Y CULTURAL – CDRC COMETAS (Especificaciones Técnicas)</t>
  </si>
  <si>
    <t>0 1/2 Y O 3/4</t>
  </si>
  <si>
    <t>TAPA EN HIERRO; CUERPO EN CONCRETO</t>
  </si>
  <si>
    <t>6m</t>
  </si>
  <si>
    <t>12633</t>
  </si>
  <si>
    <t>NO COTIZAN  EL ALQUILER</t>
  </si>
  <si>
    <t>Para estimar esta valor se consulto con el supervisor del contrato Arquitecto Jose Valera y este fertilizante esta compuesto por: _x000D_
Triple 15, _x000D_
Triple 18, _x000D_
Agrimin, _x000D_
Humus y _x000D_
Gallinaza (cotizada en  Bioagroinsumos S.A.S tel. 6772471)</t>
  </si>
  <si>
    <t>SUMINISTRO DAMPER DE CONTROL DE AIRE CON MECANISMO MANUAL (14"x6") (DCA-01M)				_x000D_
				_x000D_
SUMINISTRO				_x000D_
VER CONTRATO CONSULTORIA CENTRO DEPORTIVO,_x000D_
RECREATIVO Y CULTURAL – CDRC COMETAS (Especificaciones Técnicas)</t>
  </si>
  <si>
    <t>SUMINISTRO DAMPER DE CONTROL DE AIRE OPERACIÓN ON/OFF (48"x28")  (DCA-01-O)_x000D_
				_x000D_
SUMINISTRO				_x000D_
VER CONTRATO CONSULTORIA CENTRO DEPORTIVO,_x000D_
RECREATIVO Y CULTURAL – CDRC COMETAS (Especificaciones Técnicas)</t>
  </si>
  <si>
    <t>Este precio no contempla el seguro de la carga que es 0.6% del valor declarado, ni tmpoco contempla acompañamiento vehicular que vale $550.000,00 a partir de 200.000.000,00 de valor de carga.</t>
  </si>
  <si>
    <t>97627001C1</t>
  </si>
  <si>
    <t>Velocidad variable  reversible / 1200 RPM</t>
  </si>
  <si>
    <t>551169</t>
  </si>
  <si>
    <t>SUMINISTRO DE ESTRUCTURA PARA COLOCACION DE LISTONES ACUSTICOS SILENCIA_x000D_
_x000D_
CONSULTORIA CEFE COMETAS. VER CONTRATO CONSULTORIA CENTRO DEPORTIVO, RECREATIVO Y CULTURAL – CDRC COMETAS (Especificaciones Técnicas).</t>
  </si>
  <si>
    <t>Incluye comp A- Resina poliol + Companente B-Isocianato + Pigmento + Primwer barrera de vapor</t>
  </si>
  <si>
    <t>MOD.2115HCE-25 Trifasica</t>
  </si>
  <si>
    <t>1E0161</t>
  </si>
  <si>
    <t>Las Geomallas Biaxiales son estructuras bidimensionales fabricadas de polipropileno, químicamente inertes y con características uniformes y homogéneas, producidas mediante un proceso de extrusión y luego estiradas longitudinal y transversalmente. Este proceso único produce una estructura de una sola pieza con distribución uniforme de espacios rectangulares, de alta resistencia a la tensión en ambas direcciones y un alto módulo de elasticidad. Este tipo de Geomalla se compone de elementos y nudos rígidos en los cuales el material granular es confinado por trabazón._x000D_
_x000D_
La abertura de la malla permite una alta adherencia entre las diferentes capas granulares de la estructura del pavimento. La Geomalla, adicionalmente, aumenta la resistencia a la tensión de las capas de base, tanto en vías no pavimentadas como en estructuras de pavimentos flexibles y rígidos, por lo tanto, son ideales para el refuerzo de suelos. - See more at: http://www.pavco.com.co/21/refuerzo-de-vias/5-47-406/i/406#sthash.KzZyUTIu.dpuf</t>
  </si>
  <si>
    <t>GAVIÓN DE (2X1X1M) EN MALLA RECUBIERTA EN PVC TRIPLE TORSIÓN  CALIBRE 13 Y  CON RECUBRIMIENTO FINAL  EN CAL-10 ; Y HUECO DE 10X10CM SIN DIAFRAGMA.</t>
  </si>
  <si>
    <t>El valor se calculo aplicando el 10% de depreciacion sobre el valor de compra de una nueva (no hay provedor que la alquile)_x000D_
Metodo de linea recta  =Valor del activo/Vida útil  255.000/120 mes=2.550_x000D_
 _x000D_
Fumigadora manual de 20 litros, para riego o pulverizar cultivos y/o terrenos contra agentes nocivos._x000D_
Incluye agitador, manual de usuario, 4 boquillas y despiece en la caja._x000D_
Capaciada 20L_x000D_
Peso 3,5 kg._x000D_
Polipropileno (plástico)_x000D_
36 x 21,5 x 57,5 (cm)</t>
  </si>
  <si>
    <t>CONTRATO CONSULTORÍA N° 221
OBJETO: ESTUDIOS Y DISEÑOS ARQUITECTÓNICOS, DE INGENIERÍA Y COMPLEMENTARIOS, CEFE LAS COMETAS SECRETARIA DISTRITAL DE CULTURA.</t>
  </si>
  <si>
    <t>CONTRATO CONSULTORÍA N° 
221
_x000D_
OBJETO: ESTUDIOS Y DISEÑOS ARQUITECTÓNICOS, DE INGENIERÍA Y COMPLEMENTARIOS, CEFE LAS COMETAS_x000D_
SECRETARIA DISTRITAL DE CULTURA.</t>
  </si>
  <si>
    <t>CONTRATO CONSULTORÍA N° 
221
_x000D_
OBJETO:_x000D_
ESTUDIOS Y DISEÑOS ARQUITECTÓNICOS, DE INGENIERÍA Y COMPLEMENTARIOS, CEFE LAS COMETAS_x000D_
SECRETARIA DISTRITAL DE CULTURA_x000D_
_x000D_
CALDERIN DE ALTA EFICIENCIA (95%), TECNOLOGIA DE CONDENSACIÓN CON POTENCIA DE 199.000 Btu/h</t>
  </si>
  <si>
    <t>Rack  2.1m x 0.48m (7ft. X 19in.) En aluminio con organizadores verticales incluye la multitoma(pdu)  para comunicaciones Und</t>
  </si>
  <si>
    <t>CONTRATO CONSULTORÍA N° 
221
_x000D_
OBJETO:_x000D_
ESTUDIOS Y DISEÑOS ARQUITECTÓNICOS, DE INGENIERÍA Y COMPLEMENTARIOS, CEFE LAS COMETAS_x000D_
SECRETARIA DISTRITAL DE CULTURA_x000D_
_x000D_
THERMO TANQUE DE ACUMULACIÓN DE AGUA CALIENTE CON CAPACIDAD DE 550 GAL, EN ACERO INOXIDABLE, CALIBRE 6MM Y SUS RESPECYIVOS COMPONENTES</t>
  </si>
  <si>
    <t>CONTRATO CONSULTORÍA N° 
221
_x000D_
OBJETO:_x000D_
ESTUDIOS Y DISEÑOS ARQUITECTÓNICOS, DE INGENIERÍA Y COMPLEMENTARIOS, CEFE LAS COMETAS_x000D_
SECRETARIA DISTRITAL DE CULTURA_x000D_
_x000D_
_x000D_
_x000D_
BOMBA ESPECIAL PARA RECIRCULACIÓN ENTRE TANQUE Y CALDERINES</t>
  </si>
  <si>
    <t>CONTRATO CONSULTORÍA N°  221
_x000D_
OBJETO:_x000D_
ESTUDIOS Y DISEÑOS ARQUITECTÓNICOS, DE INGENIERÍA Y COMPLEMENTARIOS, CEFE LAS COMETAS_x000D_
SECRETARIA DISTRITAL DE CULTURA_x000D_
_x000D_
BOMBA ESPECIAL PARA LA COLUMNA DE RECIRCULACIÓN</t>
  </si>
  <si>
    <t>CONTRATO CONSULTORÍA N° 221
_x000D_
OBJETO:_x000D_
ESTUDIOS Y DISEÑOS ARQUITECTÓNICOS, DE INGENIERÍA Y COMPLEMENTARIOS, CEFE LAS COMETAS_x000D_
SECRETARIA DISTRITAL DE CULTURA_x000D_
_x000D_
_x000D_
_x000D_
AQUASTATO PARA CONTROL DE TEMPERATURA DE COLUMNA DE RECIRCULACIÓN</t>
  </si>
  <si>
    <t>En acero inoxidable satinado, con tornillos escondidos, para instalar derecha o izquierda, tubo en acero D=11/4".A&amp;A.</t>
  </si>
  <si>
    <t>En acero inoxidable satinado, con tornillos escondidos, para instalar derecha o izquierda, importada, Marca AyA. _x000D_
Largo 45 cm_x000D_
Diametro  1 1/4"</t>
  </si>
  <si>
    <t>60TC050</t>
  </si>
  <si>
    <t>CONTRATO CONSULTORÍA N° 221
_x000D_
OBJETO:_x000D_
ESTUDIOS Y DISEÑOS ARQUITECTÓNICOS, DE INGENIERÍA Y COMPLEMENTARIOS, CEFE LAS COMETAS_x000D_
SECRETARIA DISTRITAL DE CULTURA_x000D_
_x000D_
_x000D_
_x000D_
AQUASTATO PARA CONTROL DE TEMPERATURA DEL TANQUE</t>
  </si>
  <si>
    <t>CONTRATO CONSULTORÍA N° 221
_x000D_
OBJETO:_x000D_
ESTUDIOS Y DISEÑOS ARQUITECTÓNICOS, DE INGENIERÍA Y COMPLEMENTARIOS, CEFE LAS COMETAS_x000D_
SECRETARIA DISTRITAL DE CULTURA _x000D_
_x000D_
MANOMETRO PARA REGISTRO DE PRESIÓN DEL TANQUE DE AGUA</t>
  </si>
  <si>
    <t>CONTRATO CONSULTORÍA N° 221
_x000D_
OBJETO:_x000D_
ESTUDIOS Y DISEÑOS ARQUITECTÓNICOS, DE INGENIERÍA Y COMPLEMENTARIOS, CEFE LAS COMETAS_x000D_
SECRETARIA DISTRITAL DE CULTURA_x000D_
_x000D_
_x000D_
TERMOMETRO PARA REGISTRO DE TEMPERATURA DEL TANQUE</t>
  </si>
  <si>
    <t>CONTRATO CONSULTORÍA N° 221
_x000D_
OBJETO:_x000D_
ESTUDIOS Y DISEÑOS ARQUITECTÓNICOS, DE INGENIERÍA Y COMPLEMENTARIOS, CEFE LAS COMETAS_x000D_
SECRETARIA DISTRITAL DE CULTURA_x000D_
_x000D_
_x000D_
VÁLVULA DE ALIVIO PARA EL TANQUE</t>
  </si>
  <si>
    <t>CONTRATO CONSULTORÍA N° 221
_x000D_
OBJETO:_x000D_
ESTUDIOS Y DISEÑOS ARQUITECTÓNICOS, DE INGENIERÍA Y COMPLEMENTARIOS, CEFE LAS COMETAS_x000D_
SECRETARIA DISTRITAL DE CULTURA_x000D_
_x000D_
_x000D_
REGULADOR DE GAS SEGUNDA ETAPA, INCLUYE MANOMETROS</t>
  </si>
  <si>
    <t>CONTRATO CONSULTORÍA N° 
221
_x000D_
OBJETO:_x000D_
ESTUDIOS Y DISEÑOS ARQUITECTÓNICOS, DE INGENIERÍA Y COMPLEMENTARIOS, CEFE LAS COMETAS_x000D_
SECRETARIA DISTRITAL DE CULTURA_x000D_
_x000D_
INSTALACIÓN DE CALDERINES,TANQUE, PARTES ELECTRICAS, CONTROLES, AJUSTES Y PRUEBAS</t>
  </si>
  <si>
    <t>DAMPER DE CONTROL DE AIRE CON MECANISMO MANUAL (28"x10")  (DCA-01M)					_x000D_
				_x000D_
				_x000D_
CONTRATO CONSULTORÍA N° 
221
_x000D_
OBJETO:_x000D_
ESTUDIOS Y DISEÑOS ARQUITECTÓNICOS, DE INGENIERÍA Y COMPLEMENTARIOS, CEFE LAS COMETAS_x000D_
SECRETARIA DISTRITAL DE CULTURA</t>
  </si>
  <si>
    <t>CONTRATO CONSULTORÍA N° 
221
_x000D_
OBJETO:_x000D_
ESTUDIOS Y DISEÑOS ARQUITECTÓNICOS, DE INGENIERÍA Y COMPLEMENTARIOS, CEFE LAS COMETAS_x000D_
SECRETARIA DISTRITAL DE CULTURA				_x000D_
_x000D_
160.005    Ventanería con marco o montante en perfilería de aluminio mas pintura mate</t>
  </si>
  <si>
    <t>Lámina de Poliuretano 2,00 x 1,00 m de 3" - Precio por M2</t>
  </si>
  <si>
    <t>Con Foil</t>
  </si>
  <si>
    <t>Grifería lavaplatos monocontrol - Creado para proceso ferreteria_x000D_
_x000D_
Atributo	Detalle_x000D_
Tipo	Grifería monocontrol_x000D_
Material	ABS_x000D_
Incluye	Grifería lavaplatos</t>
  </si>
  <si>
    <t>Válvula de Compuerta 3/4" Bronce PN 16 Bar - Creado para proceso ferreteria</t>
  </si>
  <si>
    <t>Lamina en policarbonato maciza cristal 4mm - 2.05x5.80m_x000D_
_x000D_
Absorción rayos rayos ultravioleta_x000D_
Flexible_x000D_
Liviana_x000D_
Resistente al impacto_x000D_
Protección contra amarillamiento y a la transmisión de luz_x000D_
_x000D_
Garantía 10 años</t>
  </si>
  <si>
    <t>Geotextil de Polipropileno. Apoyo para Sikaplan,_x000D_
lagos, estanques. Rollo de 1.55 m</t>
  </si>
  <si>
    <t>Geotextil de Polipropileno. Apoyo para Sikaplan,la</t>
  </si>
  <si>
    <t>401895</t>
  </si>
  <si>
    <t>Tablero multibreaker Trifásico de 24 circuitos con espacio para totalizador, 225A, Icc: 10kA con barras de neutro y tierra independientes, con certificado de producto RETIE, Actualización del 30 de Agosto de 2013. Para locales de comida.</t>
  </si>
  <si>
    <t>Geotextil de Polipropileno. Apoyo para Sikaplan,lagos, estanques. _x000D_
Rollo de 1.80 x 100m_x000D_
_x000D_
PP 1800 PP 2500_x000D_
Peso ASTM D5261 145 ± 5% g/m2 230 ± 5% g/m2_x000D_
Resistencia a la tensión ASTM D4632 450 N 730 N_x000D_
Elongación ASTM D4632 &gt; 50 % &gt; 50 %_x000D_
Resistencia al punzonamiento ASTM D4833 250 N 390 N_x000D_
Resistencia al rasgado trapezoidal ASTM D4533 170 N 300 N_x000D_
Espesor CC-IT-003 1,5 ± 0,2 mm 2,5 ± 0,2 mm</t>
  </si>
  <si>
    <t>Geotextil de Polipropileno. Apoyo para Sikaplan</t>
  </si>
  <si>
    <t>Perfil de PVC plano para la fijacion de Laminas. Sikaplan. Tira de 1 m de largo.</t>
  </si>
  <si>
    <t>Perfil de PVC plano para la fijacion de Laminas. S</t>
  </si>
  <si>
    <t>402292</t>
  </si>
  <si>
    <t>Mortero monocomponente para reparaciones estructurales</t>
  </si>
  <si>
    <t>Mortero monocomponente para reparaciones estructur</t>
  </si>
  <si>
    <t>126564</t>
  </si>
  <si>
    <t>27P6060E</t>
  </si>
  <si>
    <t>Conector para lamina en policarbonato maciza cristal 4mm - 2.05x5.80m</t>
  </si>
  <si>
    <t>RTO=100 UND/M2 (NO INCLUYE TRANSPORTE)</t>
  </si>
  <si>
    <t>SISTEMA DE PARTIDOR straight (S8) Pro Gate, para pista de bicicros incluye plataforma de salida, paneles de transicion y sistemas electricos, neumaticos y amortiguacion._x000D_
 *una plataforma, parrilla de salida y paneles de transicion_x000D_
*un gato neumatico para accionar la parrilla de salida, sus soportes y pines_x000D_
* dos anclajes para el montaje del gato_x000D_
*cuatro amortiguiadores para disminuir el impacto en la caida de la parrilla de salida _x000D_
*una caja electronica para accionar el sistema _x000D_
* dos semaforos de 4 luces LED _x000D_
*un sistema de amplificacion de sonido_x000D_
*juego de cables necesarios para la conexxion en tre la caja electronica, el gato y los semaforos_x000D_
*un filtro para retencion de humedad_x000D_
*un filtro para la lubricacion_x000D_
*un cuarto de aceite para lubricacion_x000D_
un tanque auxiliar de aire_x000D_
* una caja plastica parta el bodegaje y transporte del sistema _x000D_
*manual contodas las especificaciones tecnicas del sistema._x000D_
_x000D_
la plataforma parrilla de salida y paneles de transicion seran ensamblado en colombioa con tecnologia, respaldo y certidicaciones de pro gate y lo referente a los com ponentes eklectricos y neuimaticos seran importados directamente de la fabrica de progate en estados unidos</t>
  </si>
  <si>
    <t>RTO=25 UND/M2 (NO INCLUYE TRANSPORTE)</t>
  </si>
  <si>
    <t>Año 2016: Incremento 7.00%      Año 2017: Incremento 7.00%.      Año 2018: Incremento 5.69%.     Año 2019: Incremento 6.00%.       Año 2020: Incremento 6.00%.       Año 2021: Incremento 3.50%.               Año 2022: Incremento 10.07%.         Año 2023: Incremento 16%.              Año 2024 - IPC Incremento 9,28 %</t>
  </si>
  <si>
    <t>No incluye transporte.</t>
  </si>
  <si>
    <t>Poste poliester reforzado con fibra de vidrio - 12 mts monolitico._x000D_
Carga de Operación: 204 kgf._x000D_
Carga de Rotura mm: 510 kg</t>
  </si>
  <si>
    <t>Poste poliester reforzado con fibra de vidrio - 10 mts monolitico._x000D_
Carga de Operación: 204 kgf._x000D_
Carga de Rotura mm: 510 kg</t>
  </si>
  <si>
    <t>Pendón (1.0x1.50m) Banner 13 onz.con diseño tubo en aluminio y cuerda.</t>
  </si>
  <si>
    <t>Suministro e instalación de BALDOSA FLEX EPDM SUPERFICIE LISA PARA EXTERIOR : Base desarollada 100% con granos SBR -10mm y Superficie 100% granos EPDM-7mm. Tamaño: Baldosa de 0.50 x 0.50 Mts x 1.7 cms de espesor. Colores: azul, verde, rojo, naranja, gris, amarillo.INCLUYE: baldosa+pegante poliuretano+despercidcios+transporte+cargue y descargue+trasiegos+instalación.</t>
  </si>
  <si>
    <t>CARACTERISTICAS:_x000D_
Construcción e instalación de estructura con 13 columnas de 10x10x4mm._x000D_
Pasamanos con agarre en tubería de 1 1/4" x 3m._x000D_
Horizontales y verticales en tubería de 1 1/4” x 3 mm o barras de acero 1 1/4" con abrazadera tipo C sujetas a estructura con tornillería inoxidable antivandálica._x000D_
Platina de 3/16” sujetas a poste por medio de soldadura con perforaciones para asegura módulos de ejercicio con tornillería inoxidable antivandálica inoxidable._x000D_
Barras paralelas en tubo de 2” x 25 mm con abrazadera tipo C soldada para asegurar a estructura con tornillería antivandálica inoxidable._x000D_
Doce agarres tipo U en tubo de 1 ¼” x 3 mm._x000D_
Manijas en barra de acero de 1” recubierta con caucho por inmersión anti-derrape._x000D_
Diámetro final 1 ¼”. Espaldar en madera plástica sujetado a estructura principal._x000D_
Material general del módulo galvanizado con acabado final en pintura electroestática para intemperie._x000D_
_x000D_
INSTALACIÓN:_x000D_
_x000D_
Columnas embebidas en concreto de 3.000 PSI con profundidad de 90 Cm._x000D_
NO INCLUYE OBRA CIVIL._x000D_
INCLUYE TRANSPORTE E INSTALACIÓN._x000D_
Garantía 5 años por herrajes. _x000D_
_x000D_
Solicitar la información detallada de la Estacion Version 2.0.(Planmetria, detalles constructivos, Etc....)  a la Subdirección Técnica de Construcciones.</t>
  </si>
  <si>
    <t>Luminaria LED P27484 / LED STREET LIGHT 35W NW URBAN 4000K 100-277VAC_x000D_
_x000D_
Luminaria LED para iluminación vial y exterior, con diseño moderno y robusto, driver independiente. Montaje en tubo de soporte para poste. Proyección uniforme de la luz , reduce los costos de consumo de energía y de mantenimiento._x000D_
_x000D_
CARACTERÍSTICAS_x000D_
Diseño moderno con fuente LED SMD y lentes en policarbonato_x000D_
Chasis robusto en aluminio inyectado, liviano con disipador de calor integrado_x000D_
Ganchos de cierre y soporte con ángulo ajustable para fácil instalación_x000D_
APLICACIONES_x000D_
Alumbrado público en calles, avenidas y autopistas_x000D_
Iluminación general en exteriores_x000D_
Parques, plazoletas y parqueaderos_x000D_
_x000D_
Temperatura de color 4000K_x000D_
Acabado Pintura gris_x000D_
Potencia de entrada 40W_x000D_
Flujo luminoso 4900 lm_x000D_
Grado de protección IP66 / IK08_x000D_
Tensión de operación 100-277VAC_x000D_
Ángulo de apertura Tipo II S_x000D_
Dimensiones (LxWxH) 693x316x112 mm_x000D_
Corriente de entrada 0.2A @220V</t>
  </si>
  <si>
    <t>Luminaria LED P27487 / LED STREET LIGHT 120W NW URBAN 4000K 100-277VAC_x000D_
_x000D_
Luminaria LED para iluminación vial y exterior, con diseño moderno y robusto, driver independiente. Montaje en tubo de soporte para poste. Proyección uniforme de la luz , reduce los costos de consumo de energía y de mantenimiento._x000D_
_x000D_
CARACTERÍSTICAS_x000D_
Diseño moderno con fuente LED SMD y lentes en policarbonato_x000D_
Chasis robusto en aluminio inyectado, liviano con disipador de calor integrado_x000D_
Ganchos de cierre y soporte con ángulo ajustable para fácil instalación_x000D_
APLICACIONES_x000D_
Alumbrado público en calles, avenidas y autopistas_x000D_
Iluminación general en exteriores_x000D_
Parques, plazoletas y parqueaderos_x000D_
_x000D_
_x000D_
DATOS ÓPTICOS_x000D_
DATOS FÍSICOS_x000D_
DATOS ELÉCTRICOS_x000D_
Temperatura de color_x000D_
4000K_x000D_
Acabado_x000D_
Pintura gris_x000D_
Potencia de entrada_x000D_
120W_x000D_
Flujo luminoso_x000D_
16800 lm_x000D_
Grado de protección_x000D_
IP66 / IK08_x000D_
Tensión de operación_x000D_
100-277VAC_x000D_
Ángulo de apertura_x000D_
Tipo II S_x000D_
Dimensiones (LxWxH)_x000D_
693x316x112 mm_x000D_
Corriente de entrada_x000D_
0.61A @220V_x000D_
Reproducción de color (IRC)_x000D_
&gt;70_x000D_
Diámetro soporte_x000D_
60mm_x000D_
Factor de potencia_x000D_
0.9_x000D_
Eficacia_x000D_
140 lm/W_x000D_
Tipo de montaje_x000D_
Brazo horizontal_x000D_
Distorsión armónica (THD)_x000D_
&lt;20%_x000D_
Vida útil_x000D_
100000h *_x000D_
Chasis_x000D_
Aluminio inyectado_x000D_
Tipo de driver_x000D_
Corriente constante_x000D_
LED Chip_x000D_
SMD Samsung_x000D_
Peso_x000D_
7.5 Kg_x000D_
Protección Transitorios_x000D_
DPS 10KV_x000D_
* Vida util LED LM80 TM21_x000D_
Temperatura de operación Ta_x000D_
-40°C ~ +45°C_x000D_
Atenuable_x000D_
SI (0-10V)_x000D_
Base fotocelda_x000D_
NEMA 3 pin</t>
  </si>
  <si>
    <t>Reflector silveo P26568 / LED REFL SYLVEO 120W CW UNV 5000K 100-277V_x000D_
_x000D_
CARACTERISTICAS_x000D_
- Diseño compacto_x000D_
- Chip de LED de alta eficiencia_x000D_
- Instalación colgante_x000D_
- No produce radiación UV_x000D_
Reflector integrado, diseño moderno con_x000D_
carcasa de un solo cuerpo, tecnología LED_x000D_
integrada y encapsulada de alta potencia._x000D_
APLICACIONES_x000D_
Chip de LED de alta eficiencia_x000D_
La información contenida corresponde a valores_x000D_
nominales registrados bajo condciones_x000D_
controladas de tension y temperatura._x000D_
información sujeta a cambio sin previo aviso por_x000D_
evolución de la tecnología LED No contiene mercurio, bajo consumo_x000D_
-_x000D_
-_x000D_
- Parques_x000D_
- Iluminación Residencial_x000D_
NOMBRE DEL PRODUCTO_x000D_
LED REFL SYLVEO 120W 5K 100-277_x000D_
CODIGO_x000D_
P26568_x000D_
LED_x000D_
TECNOLOGÍA_x000D_
DESCRIPCIÓN DEL PRODUCTO_x000D_
Fachadas_x000D_
Edificaciones_x000D_
DESCRIPCIÓN_x000D_
Reflector integrado de un solo cuerpo, su carcasa actúa como disipador de energía garantizando una operación a una temperatura adecuada, protección contra la corrosión, a prueba de sacudidas.</t>
  </si>
  <si>
    <t>Reflector silveo P26569 / LED REFL SYLVEO 150W CW UNV 5000K 100-277V_x000D_
_x000D_
Reflector integrado, diseño moderno con_x000D_
carcasa de un solo cuerpo, tecnología LED_x000D_
integrada y encapsulada de alta potencia._x000D_
CARACTERISITICAS:_x000D_
Diseño compactp_x000D_
Chip de LED de alta eficiencia_x000D_
Instalación colgante_x000D_
No produce radiación UV_x000D_
APLICACIONES_x000D_
La información contenida corresponde a valores_x000D_
nominales registrados bajo condciones_x000D_
controladas de tension y temperatura._x000D_
información sujeta a cambio sin previo aviso por_x000D_
evolución de la tecnología LED No contiene mercurio, bajo consumo_x000D_
-_x000D_
-_x000D_
- Parques_x000D_
- Iluminación Residencial_x000D_
NOMBRE DEL PRODUCTO_x000D_
LED REFL SYLVEO 150W 5K 100-277_x000D_
CODIGO_x000D_
P26569_x000D_
LED_x000D_
TECNOLOGÍA_x000D_
DESCRIPCIÓN DEL PRODUCTO_x000D_
Fachadas_x000D_
Edificaciones_x000D_
DESCRIPCIÓN_x000D_
Reflector integrado de un solo cuerpo, su carcasa actúa_x000D_
como disipador de energía garantizando una operación a_x000D_
una temperatura adecuada, protección contra la corrosión, a_x000D_
prueba de sacudidas.</t>
  </si>
  <si>
    <t>ENSAYO ESTUDIO REFRACCION SISMICA 100 M CON MASW_x000D_
_x000D_
MASW 2D_x000D_
Este método geofísico evalúa la respuesta de la propagación de ondas superficiales tipo_x000D_
Rayleigh y las relaciona, para efectos geotécnicos, con las velocidades de corte Vs de los_x000D_
diferentes materiales involucrados. En el método MASW se miden los tiempos de llegada_x000D_
de las ondas sísmicas superficiales al arreglo de geófonos, que pueden ser generadas por_x000D_
diferentes fuentes sísmicas (por ejemplo, un impacto con martillo o almádana); y_x000D_
posteriormente, se analiza la propagación de estas ondas y su cambio de velocidad de fase_x000D_
con la frecuencia, con el objetivo de obtener modelo de propagación de velocidades_x000D_
probable bajo los geófonos. La velocidad de onda de corte (Vs) es una de las constantes_x000D_
elásticas de los geo materiales y está muy relacionada con los módulos de elasticidad de_x000D_
los mismos. Bajo la mayoría de circunstancias, Vs es un indicador directo de la rigidez del_x000D_
suelo a bajas deformaciones y, por lo tanto, es utilizado para diversos cálculos de índole_x000D_
geotécnica._x000D_
_x000D_
En este método, la interpretación de los registros consiste en obtener de ellos una curva de_x000D_
dispersión (velocidad de fase (c) VS la frecuencia (f). Luego, el perfil de velocidad de onda de corte (Vs) se calcula utilizando un proceso iterativo que requiere la inversión no lineal de los datos de la curva de dispersión. El método MASW estima que, a partir de la curva de dispersión, el perfil de velocidad de onda de corte (Vs) del terreno es_x000D_
construido mediante una simple transformación. Esta transformación estima que la longitud_x000D_
de onda (?) se calcula a partir de la frecuencia (f) y la velocidad de fase (c). A continuación,_x000D_
la profundidad (D) se define como 1/3 de la longitud de onda, y la velocidad de onda de_x000D_
corte (Vs) a dicha profundidad es b veces la velocidad de fase medida c, donde b es un_x000D_
coeficiente que cambia ligeramente con la frecuencia y se basa en un semi-espacio_x000D_
homogéneo. Se grafica el esquema Velocidad de Onda de Corte (m/s) vs Profundidad (m),_x000D_
(Hayashi K., 2008)._x000D_
_x000D_
Es importante resaltar que la forma de la curva de dispersión está fuertemente relacionada_x000D_
a la variación de la rigidez con la profundidad. Por lo tanto, el método MASW2D tiene la_x000D_
capacidad de identificar estratos más blandos entre estratos rígidos._x000D_
_x000D_
Los geófonos se distanciarán 5 m. uno de otro para lograr mayor resolución. La profundidad_x000D_
de exploración de los estudios geofísicos será de 30 m.</t>
  </si>
  <si>
    <t>1.5 KILOS X M2</t>
  </si>
  <si>
    <t>SE CAMBIA FORMATO A 20X35 CM SEGUN ALFA</t>
  </si>
  <si>
    <t>con cargue</t>
  </si>
  <si>
    <t>CONCRETO DE 3000 PSI GRAVA COMÚN DE MODERADA RETRACCIÓN AUTOCOMPACTANTE A 28 DIAS ASENTAMIENTO 6"._x000D_
_x000D_
* PRECIOS INCLUYEN IVA Y TRANSPORTE._x000D_
_x000D_
*MINIMO VOLUMEN ENVIADO SIN RECARGO DE TRANSPORTE  4M3._x000D_
_x000D_
*FACTURACIÓN MINIMA PARA SERVICIO DE AUTOBOMBA 20M3. SUJETO A VISITA TÉCNICA.</t>
  </si>
  <si>
    <t>SPLITTER HDMI 1X2 4K 1 ENTRADA 2 SALIDAS_x000D_
2 PUERTOS HDMI DE SALIDA. 1 PUERTO DE ENTRADA HDMI. 4K -CONECTOR HDMI X 2</t>
  </si>
  <si>
    <t>Referencia BH5, Baldosa vibroprensada</t>
  </si>
  <si>
    <t>AVENTO 2_x000D_
_x000D_
DIMENSIONES/PESO_x000D_
 - L:     655 mm / 25.8"                                        _x000D_
 - W:   359 mm / 14.1"_x000D_
 - H:    159 mm / 6.2"_x000D_
 - Kg:  11.7 kg / 25.8 lbs_x000D_
 - CxS:   0.0259 m2_x000D_
_x000D_
CARACTERISTICAS CLAVE                                                                                                                                     _x000D_
 - Paquete lumínico (flujo nominal) (*):           21.800 a 32.000 lm                                                                                    _x000D_
 - Consumo de potencia (W) (*):                    179 a 249W                                                                                        _x000D_
 - Mantenimiento flujo luminoso @ tq 25°C:   70% a 90.000 h_x000D_
 - Temperatura de color:                                Blanco cálido(3000K) o blanco neutro (4000K)_x000D_
 - Índice de Reproducción Cromática (IRC):  CRI 70_x000D_
 - Hermeticidad del bloque óptico:                 IP 66 (**)_x000D_
 - Hermeticidad de auxiliares eléctricos:         IP 66 (**)_x000D_
 - Resistencia al impacto (vidrio):                   IK 10 (**)_x000D_
 - Tensión nominal:                                        220-240V – 50-60 Hz_x000D_
 - Clase eléctrica:                                           EU Clase I_x000D_
 - Protección sobre contratensiones:             10kV (20kV opcional)_x000D_
 - Compatibilidad de controles:                       DALI o 0-10V_x000D_
 - Altura de instalación                                   4 a 12 m_x000D_
_x000D_
Materiales_x000D_
 - Cuerpo:     Aluminio fundido a alta presión_x000D_
 - Protector:  Vidrio_x000D_
 - Color:        RAL 7040. Otro RAL bajo pedido_x000D_
_x000D_
(*) El flujo inicial y el consumo de energía de la luminaria son valores indicativos y válidos para una temperatura ambiente de 25 ° C. La salida de flujo real de la luminaria depende de las condiciones ambientales (por ejemplo, temperatura). El flujo depende del tipo del LED que se utilice, y es probable que cambie a causa del continuo y rápido progreso que experimenta la tecnología LED. Para seguir el rendimiento del progreso luminoso de los LED utilizados, visite nuestra web www.schreder.com. _x000D_
(**) Según IEC - EN 60598 – (***) Según IEC - EN 62262</t>
  </si>
  <si>
    <t>AVENTO 1_x000D_
_x000D_
DIMENSIONES/PESO_x000D_
 - L:     485 mm / 19"                                        _x000D_
 - W:   310 mm / 12.2"_x000D_
 - H:    114 mm / 4.5"_x000D_
 - Kg:   8.2 kg / 18 lbs_x000D_
 - CxS:   0.037 m2_x000D_
_x000D_
CARACTERISTICAS CLAVE                                                                                                                                   _x000D_
 - Paquete lumínico (flujo nominal) (*):           8.600 a 18.200 lm                                                                                 _x000D_
 - Consumo de potencia (W) (*):                    71 a 142W                                                                                        _x000D_
 - Mantenimiento flujo luminoso @ tq 25°C:   70% a 90.000 h_x000D_
 - Temperatura de color:                                Blanco cálido(3000K) o blanco neutro (4000K)_x000D_
 - Índice de Reproducción Cromática (IRC):  CRI 70_x000D_
 - Hermeticidad del bloque óptico:                 IP 66 (**)_x000D_
 - Hermeticidad de auxiliares eléctricos:         IP 66 (**)_x000D_
 - Resistencia al impacto (vidrio):                   IK 09 (**)_x000D_
 - Tensión nominal:                                        220-240V – 50-60 Hz_x000D_
 - Clase eléctrica:                                           EU Clase I_x000D_
 - Protección sobre contratensiones:             10kV (20kV opcional)_x000D_
 - Compatibilidad de controles:                       DALI o 0-10V_x000D_
 - Altura de instalación                                   4 a 12 m_x000D_
_x000D_
Materiales_x000D_
 - Cuerpo:     Aluminio fundido a alta presión_x000D_
 - Protector:  Vidrio_x000D_
 - Color:        RAL 7040. Otro RAL bajo pedido_x000D_
_x000D_
(*) El flujo inicial y el consumo de energía de la luminaria son valores indicativos y válidos para una temperatura ambiente de 25 ° C. La salida de flujo real de la luminaria depende de las condiciones ambientales (por ejemplo, temperatura). El flujo depende del tipo del LED que se utilice, y es probable que cambie a causa del continuo y rápido progreso que experimenta la tecnología LED. Para seguir el rendimiento del progreso luminoso de los LED utilizados, visite nuestra web www.schreder.com. _x000D_
(**) Según IEC - EN 60598 – (***) Según IEC - EN 62262</t>
  </si>
  <si>
    <t>OMNISTAR_x000D_
_x000D_
PROYECTORES OMNISTAR 144 LEDS DE 310W; 316W; 453W y 463W - 120/277V_x000D_
_x000D_
DIMENSIONES/PESO_x000D_
 - L:     532 mm                                         _x000D_
 - W:   530 mm _x000D_
 - H:    80 mm _x000D_
 _x000D_
CARACTERISTICAS CLAVE                                                                                                                                   _x000D_
 - Altura de Montaje:                                     8 a 45 m_x000D_
 - Paquete lumínico(*):                                  Mono 30.000 - 40.000 lm / Duo 70.000 - 80.000 lm / Trio 105.000 - 120.000 lm                                                                                  _x000D_
 - Consumo de potencia (W):                        285 a 470 / 570 a 940 / 855 a 1410                                                                                        _x000D_
 - Mantenimiento flujo luminoso a tq 25°C:     a 100.000 h Corriente de alimentación 700 mA: 80% Corriente de alimentación 1 A: 70%_x000D_
 - Temperatura de color:                                Blanco neutro (Blanco frío y cálido: opcional)_x000D_
 - Hermeticidad del bloque óptico:                 IP 66 (**)_x000D_
 - Hermeticidad compartimento de auxiliares: IP 65 (**)_x000D_
 - Resistencia a los impactos (vidrio):             IK 08 (***)_x000D_
 - Tensión nominal:                                        120-277V – 50-60 Hz_x000D_
 - Clase eléctrica:                                           EE.UU. 1 / UE I ó II (**)_x000D_
 - Peso (solo unidad óptica):                          14 kg_x000D_
_x000D_
Materiales_x000D_
 - Cuerpo:     Aluminio inyectado a alta presión_x000D_
 - Protector:  Vidrio_x000D_
 - Color:        Gris AKZO 900 enarenado. Cualquier otro color RAL o AKZO bajo pedido_x000D_
_x000D_
(*) El flujo nominal es un flujo indicativo de la luminaria a tj 25 °C basado en los datos del fabricante LED. La emisión de flujo real de la luminaria dependerá de las condiciones ambientales (p. ej. temperatura y contaminación). El flujo nominal depende del tipo de LED que se use, y es probable que cambie a causa del continuo y rápido progreso de la tecnología LED. Para seguir el progreso del rendimiento luminoso de los LED utilizados, visite nuestra web._x000D_
(**) según IEC - EN 60598 – (***) según IEC - EN 62262</t>
  </si>
  <si>
    <t>OMNISTAR_x000D_
_x000D_
DIMENSIONES/PESO_x000D_
 - L:     532 mm                                         _x000D_
 - W:   530 mm _x000D_
 - H:    80 mm _x000D_
 _x000D_
CARACTERISTICAS CLAVE                                                                                                                                   _x000D_
 - Altura de Montaje:                                     8 a 45 m_x000D_
 - Paquete lumínico(*):                                  Mono 30.000 - 40.000 lm / Duo 70.000 - 80.000 lm / Trio 105.000 - 120.000 lm                                                                                  _x000D_
 - Consumo de potencia (W):                        285 a 470 / 570 a 940 / 855 a 1410                                                                                        _x000D_
 - Mantenimiento flujo luminoso a tq 25°C:     a 100.000 h Corriente de alimentación 700 mA: 80% Corriente de alimentación 1 A: 70%_x000D_
 - Temperatura de color:                                Blanco neutro (Blanco frío y cálido: opcional)_x000D_
 - Hermeticidad del bloque óptico:                 IP 66 (**)_x000D_
 - Hermeticidad compartimento de auxiliares: IP 65 (**)_x000D_
 - Resistencia a los impactos (vidrio):             IK 08 (***)_x000D_
 - Tensión nominal:                                        120-277V – 50-60 Hz_x000D_
 - Clase eléctrica:                                           EE.UU. 1 / UE I ó II (**)_x000D_
 - Peso (solo unidad óptica):                          14 kg_x000D_
_x000D_
Materiales_x000D_
 - Cuerpo:     Aluminio inyectado a alta presión_x000D_
 - Protector:  Vidrio_x000D_
 - Color:        Gris AKZO 900 enarenado. Cualquier otro color RAL o AKZO bajo pedido_x000D_
_x000D_
(*) El flujo nominal es un flujo indicativo de la luminaria a tj 25 °C basado en los datos del fabricante LED. La emisión de flujo real de la luminaria dependerá de las condiciones ambientales (p. ej. temperatura y contaminación). El flujo nominal depende del tipo de LED que se use, y es probable que cambie a causa del continuo y rápido progreso de la tecnología LED. Para seguir el progreso del rendimiento luminoso de los LED utilizados, visite nuestra web._x000D_
(**) según IEC - EN 60598 – (***) según IEC - EN 62262</t>
  </si>
  <si>
    <t>CABUYA 41 M GRUESA FIQUE FIBRA NATURAL_x000D_
FIQUE, FIBRA NATURAL -LONGITUD 41 M</t>
  </si>
  <si>
    <t>CAJA DE CONVERSION DE HDMI A RCA_x000D_
PUERTO DE ENTRADA: HDMI. PUERTO DE SALIDA: RCA (AMARILLO, BLANCO Y ROJO). CONVIERTE LA SEÑAL HDMI A RCA AV (CVBS), LA SEÑAL DE VIDEO COMPUESTO Y LAS FL / FR SEÑALES DE AUDIO ESTÉREO. DOS FORMATOS DE SALIDA, SOPORTA NTSC Y PAL TV ESTÁNDAR. COMPATIBLE CON HDMI 1.3. BAJO CONSUMO DE ENERGÍA 5 VOLTIOS 400MA. FORMATO DE LA ENTRADA HDMI: 480P, 576P, 720P, 1080I, 1080P A 60 HZ. COMPATIBLE CON 800 X 600, 1024 X 768, 1280 X 720, 1280 X 1024, 1920 X 1080 A 60 HZ. SOPORTA RELACIÓN DE VIDEO 4:3 Y 16:9. DETECTA AUTOMÁTICAMENTE LA MEJOR RESOLUCIÓN. PLUG AND PLAY, SOLO CONECTAR. TAMAÑO PEQUEÑO Y CÓMODO PARA LLEVAR.</t>
  </si>
  <si>
    <t>GUANTE CAUCHO NEGRO CORRUGADO TODAS LAS TALLAS_x000D_
_x000D_
MATERIAL PVC- USO RIESGO QUÍMICO LEVE- TODASA LAS TALLAS</t>
  </si>
  <si>
    <t>288099501</t>
  </si>
  <si>
    <t>MOD.SC-31 Monofßsico</t>
  </si>
  <si>
    <t>1C0016</t>
  </si>
  <si>
    <t>MOD.SEH-205 Trifßsica</t>
  </si>
  <si>
    <t>1C0022</t>
  </si>
  <si>
    <t>MOD.SC-75 Monofßsico</t>
  </si>
  <si>
    <t>1C0031</t>
  </si>
  <si>
    <t>GUANTE MULTIFLEX POLIESTER NITRILO TALLA S-M-L_x000D_
MATERIAL POLIESTER/NITRILO- COLOR NEGRO-PARA USO QUÍMICO LEVE, IMPACTO LEVE, ABRASIÓN Y CORTE</t>
  </si>
  <si>
    <t>GUANTE POLIESTER PU FLEX POLY -TODAS LAS TALLAS_x000D_
MATERIAL NYLON/PU-COLOR NEGRO</t>
  </si>
  <si>
    <t>KIT REPUESTO RESPIRADOR PINTURA 6022P_x000D_
TIPO RESPIRADORES-MODELO 6022P-CONTENIDO 2-CERTIFICACIÓN NIOSH: OV/P95-PARA USO USO PINTURA</t>
  </si>
  <si>
    <t>KIT RESPIRADOR PINTURA 2 VÍAS 6211P_x000D_
MATERIAL POLÍMERO SINTÉTICO Y ELASTÓMERO-MODELO 6211P- PARA USO PINTURA- INCLUYE 2 CARTUCHOS- COLOR GRIS</t>
  </si>
  <si>
    <t>SOGA POLIPROPILENO SÓLIDA CAL 12MM X 20M_x000D_
MATERIAL POLIPROPILENO SÓLIDO -TIPO SOGA -CALIBRE (MM) 12 -LONGITUD (M) 20.</t>
  </si>
  <si>
    <t>VÁLVULA DE COMPUERTA 1 PULGADA_x000D_
TIPO VÁLVULA DE COMPUERTA -CARACTERÍSTICAS PN 16 BAR -MATERIAL BRONCE -DIÁMETRO 1"</t>
  </si>
  <si>
    <t>VÁLVULA DE COMPUERTA DIÁMETRO 1/2"_x000D_
TIPO VÁLVULA DE COMPUERTA -DIÁMETRO 1/2" -CARACTERÍSTICAS PN 16 BAR -MATERIAL BRONCE</t>
  </si>
  <si>
    <t>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2020: Incremento 3.50%                  Año 2024 - IPC Incremento 9,28 %</t>
  </si>
  <si>
    <t>ROLLO CARTÓN CORRUGADO 24M2_x000D_
ROLLO DE CARTON DE, - MEDIDAS 24 M2 -COLOR MARRÓN -TIPO A -ALTURA  DE ONDA 4,4 MM -ODULACIONES 108 A 121</t>
  </si>
  <si>
    <t>MADERA FLOR MORADO ACHAPO RUSTICO _x000D_
DE 12 CENTIMETROS X 12 CENTIMETROS X 3 METROS</t>
  </si>
  <si>
    <t>MADERA FLOR MORADO ACHAPO RUSTICO _x000D_
DE 30 CENTIMETROS X 3 CENTIMETROS X 3</t>
  </si>
  <si>
    <t>CANDADO BARRILITO 30MM_x000D_
TIPO BARRILITO- MEDIDAS 30 -MEDIDA DE HOJAS 30 MM</t>
  </si>
  <si>
    <t>SE CAMBIÓ LA PRESENTACIÓN DE 300GR POR 460GR QUE ES LA QUE SE CONSIGUE EN EL MERCADO.</t>
  </si>
  <si>
    <t>CANDADO CUELLO ALTO 20MM_x000D_
TIPO CUELLO- MEDIDAS 20-MEDIDA DE HOJAS 20 MM</t>
  </si>
  <si>
    <t>AC-DC 225</t>
  </si>
  <si>
    <t>La superficie de deslizamiento en el rodadero, debe tener un ancho de acuerdo con la norma ASTM F1487-95 y sus costados deben tener una altura mínima de 7cm. Las barandas del rodadero deben  estar fabricadas en tubería redonda de acero inoxidable de 1”, calibre 16._x000D_
_x000D_
La unión de las barandas con la lámina se efectúa por el proceso de soldadura TIG. Se debe tener en cuenta no dejar luces amplias entre cordones de soldadura, para evitar filos o salientes que puedan generar cortaduras o accidentes en los usuarios. Por tanto se soldara secciones de 10 cm cada 50 cm.</t>
  </si>
  <si>
    <t>CANDADO CUELLO ALTO 40MM_x000D_
TIPO CUELLO- MEDIDAS 40-MEDIDA DE HOJAS 40 MM</t>
  </si>
  <si>
    <t>CONSIDERACIÓN: DE DOS COTIZACIONES DEL VALOR DE COMPRA DEL EQUIPO DE OXICORTE  QUE CONSTA DE (reguladores de oxigeno y acetileno; aditamento de corte; chispero; monogafa;piedra para chispero; manguera entre 7  y 10m; y boquilla para gas). TIPO PESADO._x000D_
_x000D_
1- SER WALDER (2011445) : FLOR MARIA AYALA$ 2.201.500= CON IVA_x000D_
2.- S Y M LTDA (2618158):ALEJANDRO AVILA $2.142.000=CON IVA_x000D_
2- SOLTEMA SAS (2641125) LAURA CAMILLA : $ 2.261.000=CON IVA_x000D_
_x000D_
_x000D_
VALOR DEL EQUIPO DE OXICORTE: $2-201.500/3 AÑOS(1.095 DIAS)= $2.050,00/DIA._x000D_
VALOR PIPA OXIGENO)6.5M3: $59.500,00 CON IVA-DURA:14DIAS (DIA=$4.250,00)_x000D_
VALOR DEL ACETILENO-7KG: $333.200,00 CON IVA.-DURA:14 DIAS(DIA=$23.800,00)_x000D_
TRANSPORTE= $8.000,00_x000D_
VALOR TOTAL/DIA=$38.100,00.</t>
  </si>
  <si>
    <t>PRESTAC:(77.76%)2012              Año 2013: Incremento 4.02%                  Año 2014 : Incremento 4.50% - Eliminacion de ICBF y SENA (-5%). PRESTAC:(72,75%)                   Año 2015 : Incremento 4.50% - Ajuste SALUD -8.5%  PRESTAC:(68.67 %)                 Año 2016: Incremento 7.00% PRESTAC:(68.42 %)                    Año 2017: Incremento 7.00%     Año 2018: Incremento 5.96%       Año 2019: Incremento 6.00%        Año 2020: Incremento 6.00%       Año 2021: Incremento 3.50%.               Año 2022: Incremento 10.07%.         Año 2023: Incremento 16%.               Año 2024 - IPC Incremento 9,28 %</t>
  </si>
  <si>
    <t>Nota 08JUn22: Se toma el equivalente DIA OFICIAL ELECTRICA ESPECIALIZADA TIPO 2 CON PRESTACIONES Construdata Junio 2022.</t>
  </si>
  <si>
    <t>2012 :  Incremento 5.08% =  $ 44.893,06           2013 :  Incremento 4.02% =  $ 46.697,76              Precio ajustado con base en analisis de costos de 2013 a         $37.680,00            PRESTAC:(77,76%)2012                 Año 2013: Incremento 4.02%               Año 2014: Incremento 4.50%  Eliminacion de ICBF y SENA (-5%) CREE. PRESTAC:(72,75%)               Año 2015: Incremento 4.60% - PRESTACIONES (68.67%) No se tiene en cuenta SALUD la cual es reemplazada por el impuestado del CREE.                Año 2016: Incremento 7.00%      Año 2017: Incremento 7.00%              Año 2024 - IPC Incremento 9,28 %</t>
  </si>
  <si>
    <t>CANDADO INTEMPERIE 60MM CUBIERTO_x000D_
TIPO ANTICIZALLA- MEDIDAS 60- MEDIDA DE HOJAS 60 MM- USO CONDICIONES DE HUMEDAD</t>
  </si>
  <si>
    <t>PANEL LED DE INCRUSTAR CUADRADO 24W_x000D_
PANEL DE INCRUSTAR CUADRADO -POTENCIA: 24W -TEM COLOR: 3000°K / 6500°K - FLUJO LUMINOSO: 50-70LM -VIDA ÚTIL: 30.000 HORAS</t>
  </si>
  <si>
    <t>PANEL LED DE INCRUSTAR CUADRADO 3W_x000D_
PANEL DE INCRUSTAR CUADRADO -POTENCIA: 3W -TEM COLOR: 3000°K / 6500°K -FLUJO LUMINOSO: 35-55LM -VIDA ÚTIL: 30.000 HORAS</t>
  </si>
  <si>
    <t>VARILLA COPPER GROUND 9/16 X 5/8 2.40MTS COBRE COBRE CIO REFERENCIA 787  21/02/2019.                        Nota 27Dic21: VARILLA DE COBRE COOPER WELL 5/8" (14.28 MM) X 2.40 M COBRE MACIZO</t>
  </si>
  <si>
    <t>PANEL LED DE INCRUSTAR CUADRADO 6W_x000D_
PANEL DE INCRUSTAR CUADRADO -POTENCIA: 6W -TEM COLOR: 3000°K / 6500°K -FLUJO LUMINOSO: 35-55LM -VIDA ÚTIL: 30.000 HORAS</t>
  </si>
  <si>
    <t>PANEL LED DE INCRUSTAR CUADRADO 9W_x000D_
PANEL DE INCRUSTAR CUADRADO -POTENCIA: 9W -TEM COLOR: 3000°K / 6500°K - FLUJO LUMINOSO: 40-60LM -VIDA ÚTIL: 30.000 HORAS</t>
  </si>
  <si>
    <t>SUMINISTRO DE TRANSFORMADOR DE 30 kVA: 11.400/208-120v-Dyn5 -OCASIONALMENTE SUMERGIBLE NORMA ET-009. INCLUYE PROTECCIONES EN MT, FUSIBLE TIPO BAYONETA. EN ACEITE TIPO PEDESTAL RADIAL  DEVANADOS EN ALUMINIO/ALUMINIO. INCLUYE JUEGO DE 3 DPS, DEPOSITO DE PROTECCIÓN CONTRA SOBRETENSIONES PARA 15 KV INCLUYE TRES JUEGOS DE BUJES INSERT DOBLES.</t>
  </si>
  <si>
    <t>Corresponde a una Abrazadera doble ala</t>
  </si>
  <si>
    <t>TUBERIA EN PVC (3/4")  Y RESORTE. JUEGO DE (4) UNIDADES</t>
  </si>
  <si>
    <t>PANEL LED DE INCRUSTAR REDONDO 24W_x000D_
PANEL DE INCRUSTAR REDONDO -POTENCIA: 24W -TEM COLOR: 3000°K / 6500°K - FLUJO LUMINOSO: 50-70LM -VIDA ÚTIL: 30.000 HORAS</t>
  </si>
  <si>
    <t>CHASIS+BALASTO+TUBOS MARCA PHILIPS(LUZ BLANCA)</t>
  </si>
  <si>
    <t>PC DE ESCRITORIO Ci7 Tarifa Prom mes!! Procesador CORE I7, Memoria 4 Gb, Disco duro de 500 Gb, Quemador de DVD, t red, monitor LCD 19". Teclado y Mouse._x000D_
SOFTWARE: Windows 7 professional a 64 bits. Antivirus free.                                                                 Nota 10Ago21. Valor alquiler de computador con IVA $160.913 y Valor de subcripción anual AUTOCAD $6'555.206, valor MES $546.267 (excento de IVA).</t>
  </si>
  <si>
    <t>SE INCREMENTA IPC - VER TABLA DE ESCALAS SALARIALES PERSONAL PROFESIONAL Y OPERATIVO PRESTACIONES 52.51% - 2019      PRESTACIONES 52.28% - 2020</t>
  </si>
  <si>
    <t>Rollo de 30 Mts.</t>
  </si>
  <si>
    <t>INCLUYE TRES (3) ACCESORIOS: CODO-SEMICODO Y UNION (valores promedios 1/2" a 1")</t>
  </si>
  <si>
    <t>PRESION=200PSI</t>
  </si>
  <si>
    <t>Teniedo en cuenta que los precios del 2021 no son camparables, se decide continuar con el precio ajustado a marzo de 2021</t>
  </si>
  <si>
    <t>Material bronce</t>
  </si>
  <si>
    <t>El PRECIO CORRESPONDIENTE A 2016 ES PRODUCTO NACIONAL Y EL DE 2017 SE COTIZÓ IMPORTADO DADO QUE YA NO LO COMERCIALIZAN NACIONAL.</t>
  </si>
  <si>
    <t>Trípode metálico que incluye: (Tubo central H=1.00m : galvanizado Ø3/4"+unión galv.en la punta de Ø3/4"+codo galv. Ø3/4"+adaptador plástico para manguera); (Trípode en &lt; de 1 x1/8" soportados longitudinalmente con &lt;de 1/2x1/2") Segun plano detallado por IDRD.</t>
  </si>
  <si>
    <t>511</t>
  </si>
  <si>
    <t>Nota 10Sep21. De STP indican que el valor del aspersor va aparte.</t>
  </si>
  <si>
    <t>PANEL LED DE INCRUSTAR REDONDO 6W_x000D_
PANEL DE INCRUSTAR REDONDO -POTENCIA: 6W -TEM COLOR: 3000°K / 6500°K -FLUJO LUMINOSO: 35-55LM -VIDA ÚTIL: 30.000 HORAS</t>
  </si>
  <si>
    <t>Tractor para mantenimiento de grama sintética o natural:_x000D_
- Poda helice con unidad de cirte altura variable_x000D_
- Adaptable para cepillado de caucho, con cepillo de tiro_x000D_
_x000D_
**Tractor con mínimo 16HP_x000D_
_x000D_
** Incluye Operario, combustible y accesorios</t>
  </si>
  <si>
    <t>El valor corresponde a solo suministro.Marca Sueprior esterlin.</t>
  </si>
  <si>
    <t>0461061A</t>
  </si>
  <si>
    <t>Elaborada por un número impar de capas de maderas superpuestas con características de resistencia iguales o superiores a las de la misma madera.</t>
  </si>
  <si>
    <t>FICHA TÉCNICA_x000D_
_x000D_
_x000D_
Atributo 	                           Detalle_x000D_
Garantía                             1 año_x000D_
Material del asiento 	            Espuma_x000D_
Material de las patas            Nylon_x000D_
Relleno 	                            Espuma_x000D_
Permite rotación 	            360 grados_x000D_
_x000D_
Material 	                            Tela_x000D_
Alto 	                            103 a 125 centímetros_x000D_
Material de la estructura       Metal, espuma, nylon_x000D_
_x000D_
Capacidad (Resistencia/Carga Maxima) 	120 kilogramos máximo_x000D_
_x000D_
_x000D_
Mecanismo manual/electrónico Manual_x000D_
Origen 	                                  Importado_x000D_
Número de puestos 	                 1 puesto_x000D_
_x000D_
_x000D_
Criterios de Sostenibilidad (mantenimiento): Limpiar la silla diariamente con un trapo seco para mantenerlo libre de polvo o mugre en general, no usar esponjillas, detergentes, solventes, hipocloritos o sustancias que puedan desteñir el material de la silla. No se siente en los brazos o el espaldar de la silla. Levante la silla únicamente de los extremos y por la parte inferior de la base. Mantenga la silla en un lugar fresco y seco, no exponga la silla a la luz solar directa._x000D_
_x000D_
Diámetro de la base 	60 centímetros_x000D_
Altura del asiento ajustable 	22 centímetros_x000D_
Silla ergonómica 	                No_x000D_
Color de la estructura 	Negro_x000D_
Ancho 	                                44 centímetros_x000D_
Color 	                                Negro_x000D_
Tipo 	                                Sillas de escritorio_x000D_
Brazos 	                                No</t>
  </si>
  <si>
    <t>INCLUYE TRANSPORTE</t>
  </si>
  <si>
    <t>Atributo	Detalle_x000D_
Base	Agua_x000D_
Terminación	Mate_x000D_
Observaciones	Este color puede variar de acuerdo a las condiciones de iluminación del lugar en el que se aplique la pintura y la configuración de la pantalla del equipo donde se esté observando la imagen. En caso de contacto con la piel, lave con abundante agua, no limpie con solventes o diluyentes, es importante leer las recomendaciones que hay en el empaque del producto._x000D_
Contenido	5 galones_x000D_
Material	               Vinil - Acrilica_x000D_
Uso	               Interior_x000D_
Beneficio	               Alto poder de cubrimiento. ? Buena retención de color. ? Alto rendimiento. ? Facilidad de aplicación. ? Amplia variedad de colores. ? Buena adherencia._x000D_
Preparación de la superficie	Corregir las irregularidades, defectos o humedades que presente la superficie. También, eliminar antiguas capas de pintura y resanar grietas o fisuras. Las superficies deben estar bien resanadas, lijadas, limpias, secas y libres de cal, polvo o grasa antes de aplicar la pintura. Si en la superficie a pintar hay hongos, lama verde o gris (moho), se puede lavar con una solución de Hipoclorito de Sodio al 5%, aplicándolo con cepillos de cerdas plásticas o de alambre y se deja actuar mínimo durante 20 minutos. Se lava toda la superficie con abundante agua y se deja secar muy bien. Durante la aplicación, se debe utilizar elementos de protección personal._x000D_
Dilusión	La dilución de la pintura se debe hacer de acuerdo al equipo ó instrumento de aplicación como sigue: ? Con brocha ó rodillo, se diluye un galón de pintura con un 25% de agua. ? Con pistola convencional, se diluye un galón de pintura con 25% de agua. ? Con pistola airless, se diluye un galón de pintura con un 10% de agua._x000D_
Color	               Blanco_x000D_
Tiempo de secado al tacto	2 a 3 horas entre manos_x000D_
Tipo	               Interior_x000D_
Producto ecológico	No_x000D_
Características	Es una pintura tipo 2 diluíble con agua, especialmente formulada con emulsión vinil acrílica para garantizar belleza y protección de superficies interiores con características de tersura y alto rendimiento dependiendo del espesor y las condiciones de aplicación. Ofrece una amplia gama de colores entre mezclables con acabado mate, un optimo cubrimiento y rendimiento que lo hacen un producto ideal para ambientes decorativos interiores._x000D_
Recomendaciones	Mantener el recipiente bien tapado, en un lugar fresco y seco, y fuera del alcance de los niños._x000D_
Superficie a aplicar	Se usa como acabado final y para primeras manos en superficies interiores ya sean de cemento, estuco, ladrillo, asbesto-cemento ó madera y para repintes sobre pinturas vinílicas previo acondicionamiento de la superficie._x000D_
Lavabilidad	Lavable_x000D_
Rendimiento aprox. (m2/galón)	? Obra nueva sobre estuco 25 - 30 m2 /galón ? Repinte sobre color diferente 30 - 40 m2 /galón ? Repinte sobre color similar: 40 - 50 m2 /galón Contenido Teórico de compuestos Orgánicos Volátiles (VOC) = Max 90 grs. solvente/Lt._x000D_
Limpieza	Se debe esperar 30 días como mínimo, usando sólo agua y jabón de tocador.</t>
  </si>
  <si>
    <t>Accesorio para encender soldadura Cadwell</t>
  </si>
  <si>
    <t>PANEL LED DE INCRUSTAR REDONDO 9W_x000D_
PANEL DE INCRUSTAR REDONDO -POTENCIA: 9W -TEM COLOR: 3000°K / 6500°K - FLUJO LUMINOSO: 40-60LM -VIDA ÚTIL: 30.000 HORAS</t>
  </si>
  <si>
    <t>RECUBRIMIENTO SINTÉTICO EN ASFALTO COMPUESTO POR:_x000D_
_x000D_
1. Acrylic Resurface  0 .01 Gln_x000D_
2. Arena de Cuarzo   1.00 Kg_x000D_
3. Color Base Acrylic 0.1 Gln_x000D_
4. Plexipave Line color 0.014 Gln_x000D_
5. Plexichrome sintetic finish .010 Gln_x000D_
6. Primer          .01 Gln_x000D_
Incluye demarcación o  para tres tipos de juego y recubrimiento en color.</t>
  </si>
  <si>
    <t>Compuesto endurecedor, sellador y antipolvo para hormigón y mortero</t>
  </si>
  <si>
    <t>Referencia 70/200</t>
  </si>
  <si>
    <t>Fabricado en tubo redondo estructural galvanizado en caliente con espesor mínimo de capa de zinc de 80 micras (μm), en diámetro nominal de 1 1/4” calibre 2.5 mm; para el soporte principal y ¾” nominal calibre 2.5 mm, para los pasos semicirculares. El color a emplear debe ser en polvo seco de tipo poliéster para exteriores y puede ser en color amarillo señal Ral 1003, azul Ral 5002, o rojo Ral 3002, dependiendo de los requisitos exigidos por el contratante. CONSULTAR CARTILLA DE ESPECIFICACIONES DEL IDRD - MOBILIARIO 10 (1.5).</t>
  </si>
  <si>
    <t>PANEL LED DE INCRUSTAR Y REDONDA 3W_x000D_
PANEL DE INCRUSTAR REDONDO -POTENCIA: 3W -TEM COLOR: 3000°K / 6500°K -FLUJO LUMINOSO: 40-60LM -VIDA ÚTIL: 30.000 HORAS</t>
  </si>
  <si>
    <t>POSTE (Hierro tubular galvanizado y recubierto en pintura horneable en polvo Díámetro=60mm; L=2.5m ; e=1.5mm)</t>
  </si>
  <si>
    <t>Tubo de 2.5m</t>
  </si>
  <si>
    <t>PIE DE AMIGO O TORNAPUNTA ( Poste de hierro tubular galvanizado y Recubierto en polvo ; Diámetro=38mm ; L=2.5m ; e=1.5mm)</t>
  </si>
  <si>
    <t>Tubo de 3m</t>
  </si>
  <si>
    <t>perno ojo 1/4"x6 pulgadas (FIXSER)</t>
  </si>
  <si>
    <t>PANEL LED DE SOBREPONER CUADRADO 24W_x000D_
PANEL DE SOBREPONER CUADRADO -POTENCIA: 24W -TEM COLOR: 3500°K / 6500°K -FLUJO LUMINOSO: 50-70LM -VIDA ÚTIL: 30.000 HORAS</t>
  </si>
  <si>
    <t>Ergonómica color amareto plus, araña de 60 pulgadas y espaldar de 70cm.</t>
  </si>
  <si>
    <t>FICHA TÉCNICA_x000D_
_x000D_
Atributo 	                                Detalle_x000D_
Material estructura 	                Nylon_x000D_
Garantía                   	6 Meses_x000D_
Altura hasta asiento 	50 cm_x000D_
Otros colores 	                Negro,Gris, azul_x000D_
Material relleno 	                Espuma_x000D_
_x000D_
Alto 	                                80 cm_x000D_
Material 	                                Paño_x000D_
Ancho 	                                50 cm_x000D_
Color 	                                Negro_x000D_
Tipo 	                                Sillas interlocutoras_x000D_
Características 	                Silla interlocutora para oficina y centros de visita. Diseño simple, sencillo y cómodo._x000D_
Diseño 	                                Sin Brazos_x000D_
Recomendaciones 	                Sólo debe sentarse una persona a la vez_x000D_
Fondo 	                                40 cm</t>
  </si>
  <si>
    <t>Enchapado en formica F8 texturizada, balanceada parte inversa, remate perimetral en bocel de PVC (Incluye bases). Suministro e instalación.</t>
  </si>
  <si>
    <t>Suministro e instalacón.</t>
  </si>
  <si>
    <t>Incluye zocalos,cerraduras,manijas y bisagras..</t>
  </si>
  <si>
    <t>Incluye cerraduras,y bisagras..</t>
  </si>
  <si>
    <t>PANEL LED DE SOBREPONER CUADRADO 3W_x000D_
PANEL DE SOBREPONER CUADRADO  -POTENCIA: 3W -TEM COLOR: 3000°K / 6500°K -FLUJO LUMINOSO: 35-55LM -VIDA ÚTIL: 30.000 HORAS</t>
  </si>
  <si>
    <t>Suministro + instalación.</t>
  </si>
  <si>
    <t>Incluye alfajía, seguro, sello exterior en silicona. Suministro + instalación.</t>
  </si>
  <si>
    <t>incluye seguro, sello esterior en silicona.Suministro + instalación.</t>
  </si>
  <si>
    <t>CIELO RAZO EN FIBRA DE VIDRIO RECUBIERTA EN UNA DE SUS CARAS POR UNA PELICULA DE PVC</t>
  </si>
  <si>
    <t>EL PRECIO INCLUYE LA APLICACION DE LA PINTURA POR AMBAS CARAS</t>
  </si>
  <si>
    <t>PANEL LED DE SOBREPONER CUADRADO 6W_x000D_
PANEL DE SOBREPONER CUADRADO  -POTENCIA: 6W -TEM COLOR: 3500°K / 6500°K -FLUJO LUMINOSO: 35-55LM -VIDA ÚTIL: 30.000 HORAS</t>
  </si>
  <si>
    <t>06800 6pieza</t>
  </si>
  <si>
    <t>SE CAMBIO A SACO DE 40 KG EN EL MERCADO</t>
  </si>
  <si>
    <t>2x2x2,50 MTS C/BLANCO</t>
  </si>
  <si>
    <t>Elaborada en lamina de acero inoxidable AISI SAE 304 cal 20 (0.9mm)_x000D_
_x000D_
Mantenimiento:_x000D_
Limpie diariamente con agua y jabón liquido, usando un trapo limpio y suave en la misma dirección del pulido del acero. Enjuagar y secar muy bien para mejor conservación del acero.Evitar las esponjillas metálicas ya que rayan y sueltan óxidos que dañan el acero. Los desinfectantes concentrados que contienen lejías (hipoclorito de sodio) pueden dañar el acero.</t>
  </si>
  <si>
    <t>Marca Yale, Steel Lock M Plata 45-65k o similar - TIPO CIERRA PUERTA- CARACTERÍSTICAS HIDRÁULICO - BRAZO HIDRAULICO</t>
  </si>
  <si>
    <t>CierraPuerta</t>
  </si>
  <si>
    <t>AB015</t>
  </si>
  <si>
    <t>DESCRIPCION_x000D_
Alfalisto es el mortero de pegue de ALFA utilizado en la instalación de revestimientos en pisos y paredes con gran fuerza de adhesión._x000D_
Excede los requerimientos de la norma ANSI A 118.1/ NTC 4382._x000D_
VENTAJAS_x000D_
• Obras Limpias. Premezclado en fábrica._x000D_
• Ahorro de tiempo en obra._x000D_
• Económico._x000D_
• Permite realizar cambios y correcciones durante la instalación._x000D_
• Adherencia Garantizada. No requiere remojar las baldosas._x000D_
• Deslizamiento controlado en instalaciones verticales._x000D_
• Fácil de usar. Excelente consistencia y manejabilidad._x000D_
USOS_x000D_
• Formulado para uso interior y exterior._x000D_
• Para el pegue, en pisos y paredes, de revestimientos en cerámica, gres y baldosas de terrazo._x000D_
• Para la instalación de mosaicos cerámicos._x000D_
SUPERFICIES RECOMENDADAS_x000D_
• Concreto curado._x000D_
• Morteros base cemento._x000D_
• Pañetes o revoques._x000D_
• Paneles de yeso (en interiores)_x000D_
• Paneles de cemento._x000D_
PRESENTACION_x000D_
Sacos por 10 y 25 kg.</t>
  </si>
  <si>
    <t xml:space="preserve">En el mercado ya no se  encuentra 1-3  ahora es 1-5 </t>
  </si>
  <si>
    <t>PANEL LED DE SOBREPONER REDONDO 12W_x000D_
PANEL DE SOBREPONER REDONDO -POTENCIA: 12W -TEM COLOR: 3000°K / 6500°K -FLUJO LUMINOSO: 40-60LM -VIDA ÚTIL: 30.000 HORAS</t>
  </si>
  <si>
    <t>Nombre cientifico    Pennisetum clandestinum._x000D_
_x000D_
Graminea perennne de crecimiento rastrero, es decir, forma rizomas que generan nuevas plantas. Sus hojas son lanceoladas y pubescentes._x000D_
_x000D_
EQUIVALENTE A LA GRAMA MUSTANG - 3</t>
  </si>
  <si>
    <t>TORNILLO METALICO GALVANIZADO BRISTOL CABEZA BUTTOM DE ½ X 1” GRADO 5</t>
  </si>
  <si>
    <t>TENSOR OJO Y GANCHO DE 3/8" X 6"</t>
  </si>
  <si>
    <t>Señal P4ID-parques metropolitanos. suministro, transporte y instalación con dado.</t>
  </si>
  <si>
    <t>PANEL LED DE SOBREPONER REDONDO 18W_x000D_
PANEL DE SOBREPONER REDONDO -POTENCIA: 18W -TEM COLOR: 3500°K / 6500°K -FLUJO LUMINOSO: 50-70LM -VIDA ÚTIL: 30.000 HORAS</t>
  </si>
  <si>
    <t>PANEL LED DE SOBREPONER REDONDO 6W_x000D_
PANEL DE SOBREPONER REDONDO -POTENCIA: 6W -TEM COLOR: 3000°K / 6500°K -FLUJO LUMINOSO: 35-55LM -VIDA ÚTIL: 30.000 HORAS</t>
  </si>
  <si>
    <t>PANEL LED SOBREPONER 30X120 45W BLANCA_x000D_
COLOR LUZ BLANCA -POTENCIA 45W -TIPO LED -VOLTAJE 100-277 -ANCHO 29,5 CM -LARGO 119,5 CM LUMINARIA TIPO PANEL LED CON DRIVER INDEPENDIENTE. MONTAJE DE INCRUSTAR EN CIELO RASO.PROYECCIÓN UNIFORME DE LA LUZ, REDUCE LOS COSTOS DE CONSUMO DE ENERGÍA Y DE MANTENIMIENTO.</t>
  </si>
  <si>
    <t>MULTITOMA 6 SALIDAS _x000D_
CARACTERÍSTICAS MULTITOMA CON ABSORCIÓN DE ENERGÍA REPENTINA PARA REGULACIÓN Y PROTECCIÓN ELECTRÓNICA, CON SUPRESOR DE PICOS, CON FUSIBLE, CON BOTON DE RESET Y MANOMETRO DE VOLTAJE</t>
  </si>
  <si>
    <t>EXTENSIÓN 30MT, 100 FT COLOR NARANJA POLO A TIERRA 1 SAL CAL 12_x000D_
EXTENSIÓN MULTITOMA -COLOR NARANJA -CARACTERÍSTICAS VOLTAJE DE OPERACIÓN: 125V AC / 15A POTENCIA: 1.875 W FRECUENCIA: 60HZ CALIBRE DEL CABLE: 12/3 SJTW LONGITUD: 30.4MTS / 100 3 SALIDAS POLARIZADAS COLOR NARANJA USO PESADO -PESO 5KL -LARGO 30.4MTS -CALIBRE 12/3 SJTW.</t>
  </si>
  <si>
    <t>GRAPA 1" DOBLE OREJA X 10UND GALVANIZADA_x000D_
DISPOSITIVO METÁLICO CUYA FUNCIÓN ES SOSTENER Y FIJAR TUBERÍA ELÉCTRICA, GAS, PVC, CONDUIT, METÁLICA, FABRICADA EN LAMINA COLD ROLLED.</t>
  </si>
  <si>
    <t>GRAPA 1/2 DOBLE OREJA X 10UND GALVANIZADA_x000D_
MATERIAL LÁMINA CRL ZINCADA- USO INSTALACIONES ELECTRICAS-CALIBRE 18-PESO 0,17</t>
  </si>
  <si>
    <t>JUEGO 8 LLAVES ALLEN PULGADAS REF 69-252 _x000D_
JUEGO DE LLAVES HEXAGONALES DE DIFERENTES TAMAÑOS. USO PROFESIONAL CON ESTUCHE</t>
  </si>
  <si>
    <t>JUEGO 8 LLAVES COMBINADAS 5/16-3/4 REF 88-854 _x000D_
ET DE LLAVES, PARA MAYORES PUNTOS DE CONTACTO Y MAYOR ACCESO, RESISTENTES AL ACEITE Y ALTAS TEMPERATURAS.</t>
  </si>
  <si>
    <t>JUEGO 8 LLAVES COMBINADAS 8-19 MM REF 88-855 _x000D_
SET DE LLAVES, PARA MAYORES PUNTOS DE CONTACTO Y MAYOR ACCESO, RESISTENTES AL ACEITE Y ALTAS TEMPERATURAS.</t>
  </si>
  <si>
    <t>JUEGO DESTORNILLADORES PRECISIÓN 14 EN1 CPPH148 REDLINE_x000D_
MEDIDAS 2 3 4MM T10 T15 T20 ATORNILLADORES DE PRECISIÓN CON FINA TERMINACIÓN SATINADA Y PUNTA NEGRA.</t>
  </si>
  <si>
    <t>JUEGO FORMONES 3UND REF 16-125LA _x000D_
JUEGO DE FORMONES SERIE 5000 3 PIEZAS · 1/2, 3/4, 1 PUL ANCHO-HOJA (12, 19, 25 MM) / KIT DE 3 FORMONES DE 1/2 (12 MM), 3/4 (19 MM) Y 1 PULGADA (25 MM). LÁMINA DE ACERO ENDURECIDA Y TEMPLADA, RETIENE EL FILO POR MAYOR TIEMPO. MANGO DE POLIPROPILENO RESISTENTE A IMPACTOS. DISEÑO DE BISEL COMPLETO. IDEAL PARA TRABAJOS DE ACABADO Y DECORACIÓN EN MADERA., JUEGO FORMONES, RESISTENTE A IMPACTOS, DISEÑO DE BISEL COMPLETO</t>
  </si>
  <si>
    <t>JUEGO LLAVE B/FIJA 8 PIEZAS 6-22 MM REF 86-072 _x000D_
JUEGO DE LLAVES DE ALTA CALIDAD, RESISTENTES Y DURADERAS, IDEALES PARA TRABAJOS PESADOS DE MECÁNICA, CON CABEZAS FIJAS.</t>
  </si>
  <si>
    <t>JUEGO LLAVES TORX 8 PIEZAS REF 69-266_x000D_
HERRAMIENTA MECÁNICA, SET DE LLAVES ESTRELLA, CON ESTUCHE, FÁCIL DE TRANSPORTAR A TODAS PARTES</t>
  </si>
  <si>
    <t>KIT DE TALADRO PERCUTOR INALÁMBRICO DE 3/8 PULGADA+ ATORNILLADOR DE IMPACTO 12V _x000D_
COMBO DE DOS HERRAMIENTAS: TALADRO PERCUTOR INALÁMBRICO Y ATORNILLADOR DE IMPACTO TALADRO PERCUTOR INALÁMBRICO 20V - MANDRIL 3/8 - VELOCIDAD 0-400 / 0-1500 RPM - IMPACTOS 0-22500 IPM - TORQUE 26 NM LLAVE DE IMPACTO INALÁMBRICA - MANDRIL 1/4 - TORQUE 110 NM - VELOCIDAD 0-2500 RPM INCLUYE: 2 BATERÍAS IÓN DE LITIO 12V 1 CARGADOR DE BATERÍAS 1 MALETÍN</t>
  </si>
  <si>
    <t>KIT MOTOTOOL DREMEL 3000 125W 127V + 10 ACCESORIOS_x000D_
COMPATIBLE CON TODOS LOS ACCESORIOS Y ADITAMENTOS PARA MINITORNOS DREMEL. LLAVE DE CAMBIO DE ACCESORIOS INTEGRADA PARA UN CAMBIO MÁS FÁCIL Y RÁPIDO. CUERPO ENGOMADO PARA UN MAYOR CONTROL Y SEGURIDAD. INTERRUPTOR DE VELOCIDAD VARIABLE DE 5.000 - 35.000 RPMS PARA MAYOR VARIEDAD DE APLICACIONES. LIGERA Y FÁCIL DE USAR. GANCHO INTEGRADO PARA COLGAR LA HERRAMIENTA EN UN SUPORTE O EN SU LOCAL DE TRABAJO. ESCOBILLAS DE CARBÓN SUBSTITUIBLES PARA UNA MAYOR VIDA DEL MOTOR (5X MÁS).</t>
  </si>
  <si>
    <t>LIJADORA ORBITAL 1/4 230W 2.4A 14.000 OPM _x000D_
IJADORA CON POTENTE MOTOR, RESISTENTE, DE FÁCIL MANIPULACIÓN. TIENE UN INTERRUPTOR SELLADO CONTRA EL POLVO, CARCAZA ANTI-DESLIZANTE Y TEXTURIZADA.</t>
  </si>
  <si>
    <t>LIMA MEDIA CAÑA 8 PULGADAS 15F8171 _x000D_
LIMA MEDIA CAÑA FABRICADA EN ACERO AL CARBÓN ENDURECIDO, ALTA RESISTENCIA Y CALIDAD</t>
  </si>
  <si>
    <t>LIMA PLANA 8 PULGADAS 15F8111 _x000D_
_x000D_
LIMA PLANA FABRICADA EN ACERO AL CARBÓN ENDURECIDO, ALTA RESISTENCIA Y CALIDAD</t>
  </si>
  <si>
    <t>LIMA REDONDA 8 PULGADAS 15F8131 REDLINE_x000D_
LIMA REDONDA FABRICADA EN ACERO AL CARBÓN ENDURECIDO, ALTA RESISTENCIA Y CALIDAD</t>
  </si>
  <si>
    <t>MAQUINA PARA CORTA BALDOSA 3 EN 1 600 MM_x000D_
MEDIDAS TAMAÑO DE LA BASE 84,5 CM X 20 CM DE ANCHO X 2,5 CM DE ALTO- CORTA BALDOSA DE MÁXIMA LONGITUD DE CORTE DE 600 MM, CUCHILLA DE TUNGSTENO, BASE, GUÍA DE DESPLAZAMIENTO, EJES GUÍA Y PIE DE QUIEBRE EN ALUMINIO, POSEE UNA REGLA ANGULAR AJUSTABLE EN ALUMINIO.</t>
  </si>
  <si>
    <t>PALÍN HOYADOR COLIMA CON CABO_x000D_
PALÍN CON MANGO EN MADERA, RESISTENTE AL ÓXIDO Y DE ALTA DURABILIDAD. -</t>
  </si>
  <si>
    <t>RATCHET M/ART. 8 PULGADAS-M3/8 PULGADAS REF 4-86-213_x000D_
CARACTERÍSTICAS RATCHET MECÁNICO PARA AJUSTE DE PIEZAS TUERCAS Y CUADRANTES. -MODELO 4-86-213 -MEDIDAS 8 PULGADAS</t>
  </si>
  <si>
    <t>SET 94 PIEZAS COPAS 1/4 Y 1/2 PULGADA SD-GS506_x000D_
JUEGOS DE COPAS-ACCESORIO DE HERRAMIENTA ELÉCTRICA, DE ALTA RESISTENCIA Y DURABILIDAD.</t>
  </si>
  <si>
    <t>SET DE DESTORNILLADORES PRO DE 6 PIEZAS _x000D_
DESTORNILLADORES DE ALTA CALIDAD, TEMPLADO A ALTA DUREZA, CON MANGO ANTIDESLIZANTE  - VARILLA DE NIQUEL PLATEADO -PUNTA IMANTADA</t>
  </si>
  <si>
    <t>SET PUNTAS MAXFIT MAGNETICAS 30 PIEZAS REF DWA2SLS30 _x000D_
SET DE 30 PUNTAS PARA TALADRO O ATORNILLADOR, IDEAL PARA REALIZAR AJUSTE DE PIEZAS, CUADRANTES Y TORNILLOS.</t>
  </si>
  <si>
    <t>CARACTERISTICAS:_x000D_
_x000D_
MADERAMEN MULTIDEPORTIVO PARA COLISEO._x000D_
_x000D_
DESCRIPCION:_x000D_
_x000D_
Maderamen Ref: GRABO SPRING AIR ELITE: 43mm, clasificación deportiva: A4, Absorción de impacto: 56 % (EN 14808), Deformación vertical: 3,2mm , Rebote de bola:  100% FIBA CERTIFICATE Y IHF CERTIFICATE_x000D_
_x000D_
Características generales sistema de parquet deportivo Grabo Spring Air Elite:_x000D_
_x000D_
Sistema compuesto por parquet deportivo multicapa según norma EN 13849 para alta competición con categoría A4 en concordancia con la norma EN 14904._x000D_
_x000D_
Certificaciones FIBA e IHF_x000D_
_x000D_
Consiste en tableros machihembrados de parquet deportivo multicapa “SPRING AIR”, con capa superior de uso en madera noble de 5,2 mm. de espesor, tratado de fábrica con nueve capas de barniz especial y cuyas medidas son 2250 x 190 x 18 mm._x000D_
_x000D_
Una sub-base amortiguadora “SHOCK PAD” formada por un entramado de tableros contrachapados entrecruzados que se suministra en forma de paneles prefabricados al objeto de facilitar su instalación, Dichos paneles, cuyas medidas son, 2550 x 1125 x 24 mm., disponen de una base de apoyo amortiguadora formada por una serie de zapatas cuadrangulares de PVC expandido de doble densidad._x000D_
_x000D_
Una lámina de PVC resinado por ambas caras “VAPOREX T” de 1 mm. de espesor que se suministra en rollos y se coloca sobre la solera base previamente nivelada que estabiliza el sistema y actúa como barrera de vapor. (No incluido) _x000D_
_x000D_
El sistema se concluye disponiendo los paneles “SHOCK PAD” sobre la lámina “VAPOREX T” y uniéndolos entre sí por los extremos, utilizando una grapadora neumática. Finalmente se disponen los tableros de parquet deportivo sobre la base elástica mediante pegado con cola recomendada por el fabricante._x000D_
_x000D_
Especificaciones técnicas GRABO SPRING AIR ELITE:_x000D_
_x000D_
PROPIEDADES. _x000D_
Espesor: 18 mm _x000D_
Espesor del sistema: 43 mm _x000D_
Espesor sistema con Vaporex: 44mm _x000D_
Peso: Parquet + Vaporez: 14 Kg/m2 _x000D_
_x000D_
Clasificación: _x000D_
Clasificación deportiva: A4_x000D_
Reacción al fuego:  cfl-s1 _x000D_
_x000D_
Propiedades deportivas: _x000D_
_x000D_
Fricción: 80-110_x000D_
Absorción de impacto: 56 % (EN 14808):_x000D_
Deformación vertical: 3,2mm _x000D_
Rebote de bola:  100% _x000D_
Brillo especular:  &lt; 30% _x000D_
_x000D_
Características Técnicas:_x000D_
Resistencia de alto rodaje: &gt;=1500 N _x000D_
Resistencia a la abrasión: (EN ISO 5470-1) &lt; 80 mg/1000 ciclo _x000D_
_x000D_
GARANTÍA_x000D_
_x000D_
Sabemos que una inversión de esta envergadura, ya sea en tiempo, energía o dinero, puede ser desalentadora. Por eso nuestras canchas ofrecen una garantía de 5 años. Aunque probablemente no necesitará recurrir nunca a ella, le aseguramos protección en el supuesto y desafortunado caso de que algo no funcione bien en su sistema de maderamen.  _x000D_
_x000D_
El período de garantía de los Productos se inicia a partir del primer uso a contar desde la fecha de entrega o desde la recepción de un certificado de recepción, cualquiera que ocurriese primero, de acuerdo con las cláusulas pactadas entre las Partes.</t>
  </si>
  <si>
    <t>Suministro transporte e instalación de Transformador Trifásico de 630 kVA SECO Clase H 11.400/120/208v, con devanados en CU-CU, con protocolos de ensayor y certificaciones requeridas, grupo de conexií DYn-5._x000D_
_x000D_
Incluye rieles, frenos, herrajes, y todos los elementos y accesorios necesarios para su correcto funcionamiento. Incluye pruenas y puesta en marcha.</t>
  </si>
  <si>
    <t>SIERRA COPA MADERA 48 MM _x000D_
415MEDIDAS 48MM-NDICADAS PARA MADERA BLANDA, TABLAS DE VIRUTAS PRENSADAS, MADERA PARA CONSTRUCCIÓN/MADERA GRUESA</t>
  </si>
  <si>
    <t>ZORRA 250KG 130X55CM BANDEJA 22X35CM_x000D_
MEDIDAS 130X55CM-TIPO TRANSPORTE</t>
  </si>
  <si>
    <t>IMPERMEABILIZANTE PARAGUAS BLANCO TERRAZA CUBIERTA 5GL 23 KG_x000D_
IMPERMEABILIZANTE QUE PENETRA LOS POROS PEQUEÑOS DE LA SUPERFICIE, EVITA EL PASO DEL AGUA CON EFECTIVIDAD. BAJO OLOR, ES APLICA COMO UNA PINTURA. RESISTE LA PRESIÓN HIDROÁTICA</t>
  </si>
  <si>
    <t>SUPER BONDER 5 GRAMOS PRECISIÓN_x000D_
CARACTERÍSTICAS ADHESIVO INSTANTÁNEO DE AVANZADA TECNOLOGÍA, RESISTENTE AL AGUA, SECA TRANSPARENTE. SIN SOLVENTES. COLOR TRANSPARENTE USO PARA PEGAR EN SEGUNDOS GRAN CANTIDAD DE MATERIALES. PARA SUPERFICIES DIFÍCILES DE ALCANZAR,</t>
  </si>
  <si>
    <t>PILA TIPO MONEDA LITHIUM GP CR 2032 DE 3 V_x000D_
220 MAH (MILIAMPERIOS-HORA) -• 3 VOLTIOS</t>
  </si>
  <si>
    <t>BISAGRA DE ALA GALVANIZADA 3PG 2UND_x000D_
CARACTERÍSTICAS GALVANIZADO -MEDIDAS 3PULG -</t>
  </si>
  <si>
    <t>BISAGRA OMEGA PUERTA 3PULG DORADA X 3UND_x000D_
CARACTERÍSTICAS OMEGA -MEDIDAS 3PULG -ESPECIFICACIONES ACERO COLD-ROLL, ACABADO DORADO, TRAE TORNILLOS.</t>
  </si>
  <si>
    <t>25218248</t>
  </si>
  <si>
    <t>SE INCREMENTA IPC - VER TABLA DE ESCALAS SALARIALES PERSONAL PROFESIONAL Y OPERATIVO</t>
  </si>
  <si>
    <t>BISAGRA PARCHE RECTA 26MM 2UND 95GRADOS_x000D_
ESPECIFICACIONES ACERO COLD-ROLL, GALVANIZADA, RECTA. TRAE TORNILLOS. - MEDIDAS 26MM -CAPACIDAD 300 KILOS</t>
  </si>
  <si>
    <t>EN MATERIAL REFLECTIVO ALTA INTENSIDAD Y MASTIL EN ANGULO DE 2X1/8".</t>
  </si>
  <si>
    <t>BISAGRA T 5PG GALVANIZADA 2UND_x000D_
CARACTERÍSTICAS GALVANIZADO -MEDIDAS 5PULG</t>
  </si>
  <si>
    <t>REMACHE POP 4-2 1/8X1/4 100UN_x000D_
MEDIDAS 1/8PULGX1/4PULG -MATERIAL ACERO -USO LÁMINA METAL</t>
  </si>
  <si>
    <t>REMACHE POP 4-3 1/8X5/16 100UN_x000D_
MEDIDAS 1/8PULGX5/16PULG -USO LÁMINA METAL -MATERIAL ACERO</t>
  </si>
  <si>
    <t>REMACHE POP 4-4 1/8X3/8 100UN_x000D_
MEDIDAS 1/8PULGX3/8PULG -MATERIAL ACERO -USO LÁMINA METAL</t>
  </si>
  <si>
    <t>REMACHE POP 5-4 5/32X3/8 100UN_x000D_
MEDIDAS 5/32PULGX3/8PULG -MATERIAL ACERO -USO LÁMINA METAL</t>
  </si>
  <si>
    <t>TAPA DILATADOR ALUMINIO 1-1/2PGX6MM_x000D_
MEDIDAS 1-1/2PULGX6MM -TIPO TAPA -MATERIAL ALUMINIO</t>
  </si>
  <si>
    <t>TORNILLO AGLOMERADO AUTOPERFORANTE 8X1-1/4 100UN_x000D_
MATERIAL ACERO -USO MADERA AGLOMERADA -MEDIDAS 8X1-1/4PULG</t>
  </si>
  <si>
    <t>TORNILLO LÁMINA PAN PHILIPS ZINCADO 6X3/8 100UN_x000D_
MATERIAL ACERO -USO LÁMINA METAL -TIPO DE CABEZA PAN- MEDIDAS 6X3/8PULG</t>
  </si>
  <si>
    <t>ADAPTADOR PRESION MACHOROSCADOPVC 3"_x000D_
PRESIÓN DE TRABAJO A 23OC:LOS TUBOSISTEMAS PVC PRESIÓN PAVCO SON FABRICADOS BAJO LAS NORMAS NTC 382, TUBOS DE POLICLORURO DE VINILO (PVC) CLASIFICADOS SEGÚN LA PRESIÓN (SERIE RDE), NTC 1339 ACCESORIOS DE (POLI CLORURO DE VINILO) (PVC) SCHEDULE 40 Y NTC 576 PARA LA SOLDADURA.</t>
  </si>
  <si>
    <t>SIFÓN PLÁSTICO FLEXIBLE BLANCO 86CM LVP/LVM_x000D_
MATERIAL PLÁSTICO -ALTO 56 CM -ANGULO 14 CM -ANCHO 19 CM -USO PERMITE LA EVACUACIÓN DE LIQUIDOS RESIDUALES Y SU FLEXIBILIDAD CORRIGE ERRORES DE INSTALACIÓN</t>
  </si>
  <si>
    <t>DIAFRAGMA PARA FLUXOMETRO ELECTRONICO  _x000D_
MARCA EGO DE ACCESORIOS Y ACABADOS</t>
  </si>
  <si>
    <t>IGUAL A 882</t>
  </si>
  <si>
    <t>IGUAL A 103393</t>
  </si>
  <si>
    <t>883093</t>
  </si>
  <si>
    <t>DESCRIPCION DEL PRODUCTO Aditivo tipo látex, dispersión acuosa de resinas sintéticas de naturaleza acrílica, usada para mejorar la adherencia en pega de mortero, concreto o para mejorar las características de los morteros como manejabildad, permeabilidad y retracción.   USOS SikaLátex está indicado en los casos en que se requiera adherir o mejorar las características de morteros de cemento a usar en: Morteros o concretos de nivelación en pisos sometidos a tráfico liviano o peatonal. ▪ Reparaciones sobre pañetes o superficies de concreto. ▪ ▪ Revestimiento de canales y  bras hidráulicas. Nivelación de superficies para la instalación de pisos de vinilo.  CARACTERISTICAS / VENTAJAS ▪ Confiere excelente adherencia a morteros y pañetes. ▪ Reduce la retracción. ▪ Aumenta la flexibilidad. ▪ Reduce la permeabilidad. ▪ Incrementa la resistencia al ataque químico. ▪ No es tóxico. ▪ Reduce la exudación. ▪ Retenedor de agua.</t>
  </si>
  <si>
    <t>LIJA BANDA 4X24 PULGADA GR60 CAR 79 77696027471_x000D_
BANDA ABRASIVA PARA LIJADORA, GRANO 60, IDEAL PARA PULIR O LIJAR SUPERFICIES PLANAS EN MADERA U OTROS MATERIALES QUE NECESITEN ACONDICIONAMIENTO PARA PINTURA.</t>
  </si>
  <si>
    <t>PERROS PARA CABLE GALVANIZADO 1/4 PULGADA_x000D_
ACCESORIO GUAYA -MEDIDA 1/4 PULG</t>
  </si>
  <si>
    <t>TORNILLO PANEL DRYWALL PTA AGUDA 6X1 100UN_x000D_
TORNILLO ESTRUCTURA</t>
  </si>
  <si>
    <t>LINTERNA METALICA RECARGABLE CON ZOOM ALCANCE 100M_x000D_
ALEACIÓN DE ALUMINIO + COMPONENTES ELECTRÓNICOS + RESINA. -COLOR NEGRO -LINTERNA RECARGABLE -AMPERAJE 500 MA -CAPACIDAD SOPORTA HASTA 500 CICLOS</t>
  </si>
  <si>
    <t>Banca Arco con Espaldar GRC 21 MP Según diseño  (Ver imagen CIO) _x000D_
_x000D_
Dimensiones: Largo: 1,5m Alto: 0,45m Ancho: 0,73m_x000D_
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439 Kg_x000D_
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minicargador, montacargas o similar. Se recomienda el uso de estibas para mayor facilidad</t>
  </si>
  <si>
    <t>Arbol Corono (Siembre + Caja + Tierra + Abono + Tutor)</t>
  </si>
  <si>
    <t>HERMÉTICA</t>
  </si>
  <si>
    <t>GRAPA GALVANIZADA de un ojo y una aleta</t>
  </si>
  <si>
    <t>1 x 6 m. Blanca.</t>
  </si>
  <si>
    <t>incluido flete y puesto en obra</t>
  </si>
  <si>
    <t>18-08-2021: En el mercado es inexistente este insumo, de acuerdo a confirmación mediante correo electrónico institucional de la Subdirección de Parques es Base 9, por lo que se creo el Insumo 109190 incluido en APU creado con CIO 20609.</t>
  </si>
  <si>
    <t>Diseñada para fachadas. Pintura 100 % acrílica, hidrorepelente, resistente al ataque de hongos y moho. De óptima calidad para uso en exteriores e interiores, garantizando elevada resistencia a la intemperie, excelentes propiedades de resistencia a la abrasión y la  húmedad. La composición de la emulsión y su mezcla con pigmentos activos e inertes libres de cromo y plomo, produce un acabado semimate y secado  rápido._x000D_
Acril-MURALLA  gracias a que la emulsión 100 % acrílica utilizada en su diseño, impide que los pigmentos usados, que ya de por sí tienen garantía de alta solidez a la luz, rompan su estructura manteniendo el color por más tiempo y evitando la erosión o craquelamiento.  Lo que hace que retenga su   color original por más tiempo._x000D_
_x000D_
USOS: _x000D_
Recubrimientos de protección y decoración para fachadas, muros exteriores en mortero, concreto, revocados, en pañete o en repello; superficies en ladrillo o bloque a la vista. Se utiliza también en tejas de cemento o asbesto._x000D_
En obras nuevas o para repinte sobre pinturas diluibles  en agua que se encuentren en óptima calidad_x000D_
_x000D_
APLICACION: _x000D_
Se homogeniza bien el Acril-MURALLA con una espátula limpia para obtener su completa uniformidad. Para aplicación a brocha o rodillo. _x000D_
Su Dilución es de un  10% de agua de acuerdo a la cantidad de Pintura a utilizar.  Se agita bien con la espátula limpia hasta obtener la mezcla uniforme._x000D_
Se debe diluir únicamente la cantidad de Acril Muralla que se va aplicar. _x000D_
_x000D_
RENDIMIENTO:_x000D_
Rendimiento aprox. de 9 m2 /galón a 2 manos</t>
  </si>
  <si>
    <t>Banca Concreto GRC 21 MP Pigmentado Según diseño (Ver imagen CIO) _x000D_
_x000D_
Dimensiones: Largo: 1,8m Alto: 0,45m Ancho: 0,57m_x000D_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369 Kg_x000D_
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</si>
  <si>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Banca Infantil Fusión Madera GRC 21MP Según diseñoo (Ver imagen CIO) _x000D_
_x000D_
Dimensiones: Largo: 0.47m Alto: 0,23m-0.55m Ancho: 0,45m_x000D_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55 Kg_x000D_
La garantía en los componentes de concreto es de 10 años._x000D_
_x000D_
Material: Acero A36 laminado en frio. Acabado: Pintura poliéster en polvo bicapa con una base rica en zinc para poder ofrecer una protección con más durabilidad y resistencia._x000D_
Garantía:3 años de los productos fabricados de los siguientesprocesos:_x000D_
? Corte y doblez de lámina garantizando medidas y tolerancias de los productos._x000D_
? Tubería totalmente nueva y con los calibres y tamaños según diseños del cliente._x000D_
? Resistencia de la soldadura o unión de partes según diseño del cliente._x000D_
? Color de la pintura y durabilidad en óptimas condiciones y buen uso._x000D_
_x000D_
No se da garantía en los siguientes casos:_x000D_
? Mal uso o abuso de los productos._x000D_
? Ataques químicos._x000D_
? Golpes, rayones, uso de esponjillas, cepillos o elementos abrasivos._x000D_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</si>
  <si>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Banca Trapezoidal Espaldar GRC 21MP Según diseño (Ver imagen CIO) _x000D_
_x000D_
Dimensiones: A 1,83 m H 0,45 m  P 0,8 m 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425 Kg_x000D_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</si>
  <si>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Banca Concreto Brazos Metal GRC 21MP Según diseño (Ver imagen CIO) _x000D_
_x000D_
Dimensiones: A 1,8 m  H 0,74 m P 0,61 m 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305 Kg_x000D_
La garantía en los componentes de concreto es de 10 años._x000D_
_x000D_
Material: Acero A36 laminado en frio. Acabado: Pintura poliéster en polvo bicapa con una base rica en zinc para poder ofrecer una protección con más durabilidad y resistencia._x000D_
Garantía:3 años de los productos fabricados de los siguientesprocesos:_x000D_
? Corte y doblez de lámina garantizando medidas y tolerancias de los productos._x000D_
? Tubería totalmente nueva y con los calibres y tamaños según diseños del cliente._x000D_
? Resistencia de la soldadura o unión de partes según diseño del cliente._x000D_
? Color de la pintura y durabilidad en óptimas condiciones y buen uso._x000D_
_x000D_
No se da garantía en los siguientes casos:_x000D_
? Mal uso o abuso de los productos._x000D_
? Ataques químicos._x000D_
? Golpes, rayones, uso de esponjillas, cepillos o elementos abrasivos._x000D_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</si>
  <si>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Banca Concreto Brazos Metal con Superficie GRC 21MP Según diseño (Ver imagen CIO) _x000D_
_x000D_
Dimensiones: A 1,8 m  H 0,74 m P 0,61 m 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295 Kg_x000D_
La garantía en los componentes de concreto es de 10 años._x000D_
_x000D_
Material: Acero A36 laminado en frio. Acabado: Pintura poliéster en polvo bicapa con una base rica en zinc para poder ofrecer una protección con más durabilidad y resistencia._x000D_
Garantía:3 años de los productos fabricados de los siguientesprocesos:_x000D_
? Corte y doblez de lámina garantizando medidas y tolerancias de los productos._x000D_
? Tubería totalmente nueva y con los calibres y tamaños según diseños del cliente._x000D_
? Resistencia de la soldadura o unión de partes según diseño del cliente._x000D_
? Color de la pintura y durabilidad en óptimas condiciones y buen uso._x000D_
_x000D_
No se da garantía en los siguientes casos:_x000D_
? Mal uso o abuso de los productos._x000D_
? Ataques químicos._x000D_
? Golpes, rayones, uso de esponjillas, cepillos o elementos abrasivos._x000D_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</si>
  <si>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Silla Indiv Canales Concreto GRC21MP Según Diseño (Ver imagen CIO) _x000D_
_x000D_
Dimensiones: A 0.61 m  H 0,79 m P 0,61 m 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243 Kg_x000D_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</si>
  <si>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BebederoDual Concreto S.Hidrauli UHPC Según Diseño(Ver imagen CIO) _x000D_
_x000D_
Medidas (cm) Alto x Ancho Base Superior: 43,5 x 31, Base Inferior 31 x 31 y Altura 110 (CON ABASTOS) _x000D_
_x000D_
Peso: 240 Kg_x000D_
_x000D_
Pieza bebedero en concreto, suministro e instalación grifería y de sistema hidraúlico y de desague. La obra realiza la obra de cimiento._x000D_
_x000D_
Mobiliario en concreto UHPC (Ultra High Performance Concrete se destaca por sus elevadas resistencias a compresión y un excelente comportamiento a flexotracción)_x000D_
_x000D_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</si>
  <si>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Banca UHPC Trapezo Modular Espaldar Segun Diseño (Ver imagen CIO) _x000D_
_x000D_
Medidas (cm): 50 cm de ancho x 60 cm de largo x 43 cm Altura_x000D_
_x000D_
Materiales: CONCRETO ESPECIAL + METAL_x000D_
_x000D_
Mobiliario en concreto UHPC (Ultra High Performance Concrete se destaca por sus elevadas resistencias a compresión y un excelente comportamiento a flexotracción)_x000D_
_x000D_
Peso: 153 Kg._x000D_
_x000D_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</si>
  <si>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Butaco Hexagonal Concret Especial D50 Segun Diseño (Ver imagen CIO) _x000D_
_x000D_
Medidas (cm): Alto 45 cm Diametro Superior 50 cm_x000D_
_x000D_
Materiales: CONCRETO ESPECIAL PIGMENTADO A COLOR_x000D_
_x000D_
Peso: 40 Kg._x000D_
_x000D_
Mobiliario en concreto UHPC (Ultra High Performance Concrete se destaca por sus elevadas resistencias a compresión y un excelente comportamiento a flexotracción)_x000D_
_x000D_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</si>
  <si>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Butaco Hexagonal Concret Especial D40 Segun Diseño (Ver imagen CIO) _x000D_
_x000D_
Medidas (cm): Alto 45 cm Diametro Inferior 40 cm_x000D_
_x000D_
Materiales: CONCRETO ESPECIAL PIGMENTADO A COLOR_x000D_
_x000D_
Peso: 38 Kg._x000D_
_x000D_
Mobiliario en concreto UHPC (Ultra High Performance Concrete se destaca por sus elevadas resistencias a compresión y un excelente comportamiento a flexotracción)_x000D_
_x000D_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</si>
  <si>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Banca Estructura Metal Madera PVC TA Según Diseño (Ver imagen CIO) _x000D_
_x000D_
Medidas: 125 cm frente x 45 m fondo x 80 cm alto._x000D_
_x000D_
Materiales: Madera plástica wpc ultrashield y lámina cold roled, con doble capa de pintura electrostática, disponible en difelentes colores de estructura y madera._x000D_
_x000D_
La madera plástica wpc y el metal son 100% reutilizable y 100% reciclable._x000D_
_x000D_
La madera plástica wpc ultrashield no necesita mantenimiento adicional a la limpieza con agua y jabón, esto ahora costos a lo largo del tiempo, tampoco se pudre ni se afecta por la intemperie o insectos, mantiene su apariencia por años._x000D_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</si>
  <si>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GUARDAESCOBA EN GRANADILLO LACADO A=0.10M;E=1CM (SUM+ISNTAL)</t>
  </si>
  <si>
    <t>Banca Estructura Metal Madera PVC TB Según Diseño (Ver imagen CIO) _x000D_
_x000D_
Medidas: 125cm frente x 70 cm de alto x 45 cm de fondo._x000D_
_x000D_
Materiales: Estructura metálica con pintura electrostática, Madera plástica wpc Ultra shield, garantía de un año._x000D_
_x000D_
La madera plástica wpc y el metal son 100% reutilizable y 100% reciclable._x000D_
_x000D_
La madera plástica wpc ultrashield no necesita mantenimiento adicional a la limpieza con agua y jabón, esto ahora costos a lo largo del tiempo, tampoco se pudre ni se afecta por la intemperie o insectos, mantiene su apariencia por años._x000D_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</si>
  <si>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Banca Modular Curva Externa Según Diseño (Ver imagen CIO) _x000D_
_x000D_
Medidas: L=90cm A=70 H=45 cm_x000D_
_x000D_
Materiales: Concreto a la vista de 4000 PSI y macro fibras sintéticas. _x000D_
Color: Gris, Blanco._x000D_
Acabado: A la vista._x000D_
Colocación: Apoyado sin anclaje._x000D_
Peso: 300 Kg_x000D_
_x000D_
_x000D_
NO Incluye transporte a Bogotá._x000D_
_x000D_
TRANSPORTE A BOGOTA CON 4.800 KILOS VALE $1,000,000 EN TURBO_x000D_
TRANSPORTE A BOGOTA CON 9.000 KILOS VALE $ 1.350.000 EN SENCILLO _x000D_
en caso tal de ser necesario pueden cotizar MULA_x000D_
_x000D_
El precio no incluye descargue. Para el descargue de los productos se requiere personal en la obra y herramientas tipo estibador, mini cargador, montacargas o similar. Se recomienda el uso de estibas para mayor facilidad.</t>
  </si>
  <si>
    <t>Banca Modular Curva Interior Según Diseño (Ver imagen CIO) _x000D_
_x000D_
Medidas: L=99cm A= 70cm H=45cm_x000D_
_x000D_
Materiales: Concreto a la vista de 4000 PSI y macro fibras sintéticas. _x000D_
Color: Gris, Blanco._x000D_
Acabado: A la vista._x000D_
Colocación: Apoyado sin anclaje._x000D_
Peso: 300 Kg_x000D_
_x000D_
NO Incluye transporte a Bogotá._x000D_
_x000D_
TRANSPORTE A BOGOTA CON 4.800 KILOS VALE $1,000,000 EN TURBO_x000D_
TRANSPORTE A BOGOTA CON 9.000 KILOS VALE $ 1.350.000 EN SENCILLO _x000D_
en caso tal de ser necesario pueden cotizar MULA_x000D_
_x000D_
El precio no incluye descargue. Para el descargue de los productos se requiere personal en la obra y herramientas tipo estibador, mini cargador, montacargas o similar. Se recomienda el uso de estibas para mayor facilidad.</t>
  </si>
  <si>
    <t>Banca Modular Curva Arco Según Diseño (Ver imagen CIO) _x000D_
_x000D_
Medidas: L= 220 cm A=58cm H= 45 cm_x000D_
_x000D_
Materiales: Asiento Granito pulido/Concreto_x000D_
Color: Gris, Blanco, negro_x000D_
Acabado: Pulido, a la vista._x000D_
Colocación: Apoyado sin anclaje._x000D_
Peso: 280 Kg_x000D_
_x000D_
NO Incluye transporte a Bogotá._x000D_
_x000D_
TRANSPORTE A BOGOTA CON 4.800 KILOS VALE $1,000,000 EN TURBO_x000D_
TRANSPORTE A BOGOTA CON 9.000 KILOS VALE $ 1.350.000 EN SENCILLO _x000D_
en caso tal de ser necesario pueden cotizar MULA_x000D_
_x000D_
El precio no incluye descargue. Para el descargue de los productos se requiere personal en la obra y herramientas tipo estibador, mini cargador, montacargas o similar. Se recomienda el uso de estibas para mayor facilidad.</t>
  </si>
  <si>
    <t>Se anexa esta granulometría por mofificación o tamizado especial en la elaboración de carpeta asfáltica para el parque recreodeportivo El Salitre</t>
  </si>
  <si>
    <t>Se anexa esta docificación especial en planta para producción de carpeta asfáltica para el parque recreodeportivo El Salitre</t>
  </si>
  <si>
    <t>MARQUESINAS LAMINA POLICARBONATO ALVEOLAR</t>
  </si>
  <si>
    <t>EL PRECIO COTIZADO EL 18/06/2014 CORRESPONDE A UNA LAMINA DE POLICARBONATO ALVEOLAR 6MM TRANSPARENTE DE 2.90X2.10M</t>
  </si>
  <si>
    <t>Accesorio de pinturas, estopa multiusos, en paquete por 1000 gramos. Algodón</t>
  </si>
  <si>
    <t>Banca Modular Contención Según Diseño (Ver imagen CIO) _x000D_
_x000D_
Medidas:L= 50 A=76cm H:40cm_x000D_
_x000D_
Materiales: Concreto a la vista de 4000 PSI y marco fibras sinteticas._x000D_
Color: Gris, Blanco_x000D_
Acabado: A la vista._x000D_
Colocación: Apoyado sin anclaje._x000D_
Peso: 252 Kg_x000D_
_x000D_
NO Incluye transporte a Bogotá._x000D_
_x000D_
TRANSPORTE A BOGOTA CON 4.800 KILOS VALE $1,000,000 EN TURBO_x000D_
TRANSPORTE A BOGOTA CON 9.000 KILOS VALE $ 1.350.000 EN SENCILLO _x000D_
en caso tal de ser necesario pueden cotizar MULA_x000D_
_x000D_
El precio no incluye descargue. Para el descargue de los productos se requiere personal en la obra y herramientas tipo estibador, mini cargador, montacargas o similar. Se recomienda el uso de estibas para mayor facilidad.</t>
  </si>
  <si>
    <t>Identificación general del parque, con su nombre, presentación de la identidad Visual Corporativa del Distrito. Anuncio del carácter de uso público de parque y demás textos didácticos y reglamentarios sobre el uso del mismo._x000D_
_x000D_
Ver http://www.idrd.gov.co/especificaciones/index.php?option=com_content&amp;view=article&amp;id=2418&amp;Itemid=1972</t>
  </si>
  <si>
    <t xml:space="preserve">  PATCH CORD CAT 6 1 MT (3 Feet) con apantallamiento utp y clasificación lszh</t>
  </si>
  <si>
    <t>0-0057826-X</t>
  </si>
  <si>
    <t>Nota 31Ago21: en el mercado se encuentra como HERRAJE PARA COLUMPIO y es la pieza que va soldada o pernada en el travesaño superior. Tiene un rodamiento con gancho donde se engancha la cadena del asiento. (Se aclara según imagen de rodamiento enviada por STP).</t>
  </si>
  <si>
    <t>TORNILLO  HEXAGONAL GRADO 2 ROSCA ORDINARIA ZINCADO DE 1/4 X 3" CON DOS ARANDELAS Y TUERCA DE SEGURIDAD</t>
  </si>
  <si>
    <t>TORNILLO  HEXAGONAL GRADO 2 ROSCA ORDINARIA ZINCADO DE 1/4 X 4" CON DOS ARANDELAS Y TUERCA DE SEGURIDAD</t>
  </si>
  <si>
    <t>TORNILLO  HEXAGONAL GRADO 2 ROSCA ORDINARIA ZINCADO DE 1/4 X 6" CON DOS ARANDELAS Y TUERCA DE SEGURIDAD</t>
  </si>
  <si>
    <t>ASEGURAR SILLAS._x000D_
PASAMANOS TUBO PARA SEGURAR LOS TUBOS A LA MADERA._x000D_
PARA FIJAR BANCAS.</t>
  </si>
  <si>
    <t>Escalera tipo hogar 3, pasos en aluminio o metal plegable CAPACIDA 150 Kg (1,17 M)_x000D_
_x000D_
Cumplen la norma ANSI 14.2, Peldaños Planos en Aluminio Ranurado, Plataforma de Plástico. Zapatas antideslizantes de Aluminio Extruido y Caucho</t>
  </si>
  <si>
    <t>Código: 431187     Marca: Stanley</t>
  </si>
  <si>
    <t>60-060</t>
  </si>
  <si>
    <t>Código: 805071  Marca: Forjaceros</t>
  </si>
  <si>
    <t>805071</t>
  </si>
  <si>
    <t>Código: 551160 Marca: Skil  (En estuche original)</t>
  </si>
  <si>
    <t>6460 (6438)</t>
  </si>
  <si>
    <t>Código: 207519  Marca: Bosch</t>
  </si>
  <si>
    <t>2608 590 091</t>
  </si>
  <si>
    <t>Código: 715400  Marca: Rimax</t>
  </si>
  <si>
    <t>4573</t>
  </si>
  <si>
    <t>680247</t>
  </si>
  <si>
    <t>51-274</t>
  </si>
  <si>
    <t>633204</t>
  </si>
  <si>
    <t>18741 STAR</t>
  </si>
  <si>
    <t>Código: 611036  Marca: Top craft</t>
  </si>
  <si>
    <t>Código: 237090  Marca: Steelex</t>
  </si>
  <si>
    <t>M-2 STEEL</t>
  </si>
  <si>
    <t>Código: 633046  Marca: Mp tools</t>
  </si>
  <si>
    <t>18721 - 1570</t>
  </si>
  <si>
    <t>Código: 641023  Marca: Zubiola</t>
  </si>
  <si>
    <t>191-1</t>
  </si>
  <si>
    <t>MARCO PARA SEGUETA  FIJO METALICO DE 12" (No incluye la segueta)_x000D_
_x000D_
Mango cerrado ergonómico. Arco fijo resistente de acero pintado. Empuñadura cerrara para tensión máxima 104 lbs.</t>
  </si>
  <si>
    <t>Código: 672270  Marca: Stanley</t>
  </si>
  <si>
    <t>20-206</t>
  </si>
  <si>
    <t>DE 8" 1/2 215 MM</t>
  </si>
  <si>
    <t>Código: 141570     Marca: Crescent</t>
  </si>
  <si>
    <t>3800-8VT</t>
  </si>
  <si>
    <t>Espesor 5mm, en toda la pieza con refuerzo de 2mm en la superficie del deslizadero.</t>
  </si>
  <si>
    <t>Código: 600010  Marca: Stanley workmaster</t>
  </si>
  <si>
    <t>86-734</t>
  </si>
  <si>
    <t>Código: 450580  Marca: Emma</t>
  </si>
  <si>
    <t>10-A-32-2</t>
  </si>
  <si>
    <t>5.1.2.3 Aro anti vandálico anclado a la estructura principal_x000D_
Aro anti vandálico anclado a la estructura principal_x000D_
El aro debe ser doble y fabricado con elementos de una sola pieza soldada._x000D_
Este elemento tendrá un diámetro interior de 45 cm y se construirá con varilla redonda de 5/8”, soldada con ocho (8) cordones de soldadura eléctrica de 5 cm de longitud, para lo cual se debe utilizar electrodo E6013. Además, se debe soldar al aro una platina de 1” x 3/16”, curvada del mismo diámetro._x000D_
El aro se soportará a través de la platina de 3/16”, según se indica en los planos, con junta atornillada al brazo inferior; con cuatro(4) pernos de 1” por 3”, grado 8._x000D_
Los tornillos se fijarán de tal manera que no puedan volver a ser retirados, para lo cual, se usarán trabas químicas o puntos de soldadura, debidamente autorizadas por el Interventor._x000D_
Acabado superficial_x000D_
El procedimiento de acabado final en el elemento, debe cumplir los requisitos descritos a continuación:_x000D_
• Limpieza mecánica de la superficie_x000D_
Se realizará con gratas circulares, cepillos con cerdas metálicas o cinceles, para quitar residuos e incrustaciones metálicas como esquirlas de soldadura. Adicional, el metal recién galvanizado, generalmente presenta gran_x000D_
tersura o falta de rugosidad que puede impedir la adherencia con el recubrimiento protector, por lo que se debe efectuar una limpieza SSPCSP- 7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 capas de zinc, adquieran rugosidad._x000D_
• Decapado químico_x000D_
Es necesario cumplir los siguientes pasos para optimizar el acabado final de la pieza a recubrir:_x000D_
• Sumergir el material de acero en un baño de hidróxido sódico acuoso, a temperatura ambiente, para ablandar impurezas en el_x000D_
material._x000D_
• Enjuagar con agua a presión el material para retirar las impurezas._x000D_
• Desengrasar el material con disolventes y detergentes._x000D_
• Enjuagar con agua a presión el material, para arrastrar partículas de óxidos disueltos._x000D_
• Sumergir el material de acero limpio y desengrasado en un baño de acido sulfúrico inhibido durante un periodo de 2 a 8 horas y a temperatura ambiente, para evitar un sobre decapado._x000D_
• Enjuagar con agua a presión y adicionar una solución neutralizante, como amoniaco diluido, para conseguir un pasivado en el elemento._x000D_
• Secar el material a temperatura ambiente._x000D_
• Fosfatizado_x000D_
El siguiente proceso, es realizar un recubrimiento por conversión, donde el elemento es sometido a un baño ácido de fosfato de zinc o de hierro (Fosfatizado), en la que se que cambia la naturaleza física y química del_x000D_
material, transformándola en una superficie inerte y uniforme, neutralizando y sellando de esta manera la pieza a tratar._x000D_
Es necesario realizar este proceso con el fin de mejorar la adherencia, minimizar la oxidación y mejorar la resistencia a la corrosión general de la pieza final._x000D_
• Aplicación de pintura electrostática y curado Se debe emplear cabinas de pintura libre de partículas contaminantes y equipo de pintura en óptimas condiciones de uso. Después de aplicada la pintura en la superficie, esta debe tener un curado a 180°C y así garantizar su adherencia._x000D_
El espesor final de capa de pintura como mínimo debe ser de 3 mils, correspondiente a 75 micras (µm), aproximadamente. El color a emplear, debe ser en polvo seco de tipo poliéster para exteriores y será, para la superficie del tablero blanco liso brillante y negro liso brillante, para las franjas reglamentarias.</t>
  </si>
  <si>
    <t>Nota 04Nov21: listón madera 4 x 7 x 150 cm en abarco o sapán para banca M-50</t>
  </si>
  <si>
    <t>Elaborados en acrílico 10mm de espesor, con su respectiva demarcación (marco lateral y marco guía de sesta)  con aro y malla. _x000D_
_x000D_
Medidas de 1.20 mt x 1.80 mts.</t>
  </si>
  <si>
    <t>Broca de acero maquinada con punta de 118° adecuada para taladros portátiles y fijos._x000D_
_x000D_
Diámetro del disco	5/16 de pulgada (0,79 cm)</t>
  </si>
  <si>
    <t>Disco en Zirconio para cortar metal 4.1/2" x 3/32" x 7/8"  _x000D_
_x000D_
Discos de corte extra finos, flexibles y ultra delgados, diseñados para cortes rápidos en metal y acero._x000D_
De larga vida útil y disminuye el desperdicio de material al proveer forma, filo, dureza y flexibilidad._x000D_
100% granos vírgines para mayor rendimiento._x000D_
_x000D_
Esta es un disco de zirconio laminado de 115 por 22mm de la marca Dewalt, que resulta ser una poderosa herramienta de corte para todo tipo de metales, gracias al resistencia superior de sus hojas que cortan mediante una acción abrasiva para no perder jamás el filo. Dispone de características inoxidables que conservan la integridad de la herramienta por mucho más tiempo.</t>
  </si>
  <si>
    <t>EL VALOR DE $ 31.600 CORRESPONDE A UN PISO DE UN FORMATO DE 45X45 Y LA PRESENTACION VIENE EN CAJA DE 1.4 M2</t>
  </si>
  <si>
    <t>EL PRECIO ES DEL EPOXICO VERDE AGUA_x000D_
_x000D_
OBSERVACION CADA COLOR TIENE UN PRECIO ESPECIFICO.</t>
  </si>
  <si>
    <t>DESCRIPCION_x000D_
Líquido incoloro, con excelente propiedad de dilución, especialmente fabricado para ser utilizado en sistemas epóxicos._x000D_
_x000D_
USOS_x000D_
Dilución de los productos epóxicos, en caso que sea necesario, para su aplicación._x000D_
Limpieza de los equipos y herramientas utilizadas en la aplicación de productos epóxicos._x000D_
_x000D_
MODO DE EMPLEO_x000D_
El Colmasolvente Epóxico viene listo para usar. Mezclar con los sistemas epóxicos en las proporciones recomendadas para cada sistema de aplicación de acuerdo con la viscosidad que se quiera obtener._x000D_
_x000D_
PRESENTACION_x000D_
1 galón_x000D_
Garrafa de 5 galones_x000D_
Tambor de 55 galones_x000D_
_x000D_
Color: Incoloro_x000D_
Densidad: 3,25 ± 0,11 kg/gal_x000D_
Punto de Infl amación: 9oC (49oF)_x000D_
Poder de Solvencia: Medio - Alto_x000D_
Rata de evaporación: Rápida</t>
  </si>
  <si>
    <t>Para 100 unidades</t>
  </si>
  <si>
    <t>Divisiones de baño, fabricadas en acero inoxidable calibre20AISI304 prelijado, sistemacantiliver, concierres, herrajes en acero inoxidable y perchero en cada cabina de sanitario. Segun Especificaciones técnicas.</t>
  </si>
  <si>
    <t>8-AA-3022</t>
  </si>
  <si>
    <t>7-AA-41</t>
  </si>
  <si>
    <t>Cio-101276 ($4.306=)x1.80 = $7.751=</t>
  </si>
  <si>
    <t>TELA ASFALTICA NUMERO 30, CONTENIDO ROLLO DE 20M2</t>
  </si>
  <si>
    <t>01-ABR-19 REMITIRSE A CIO I-489.</t>
  </si>
  <si>
    <t>Suministro e instalacion de membrana sintetica (PVC o similar) incluido geotextil no tejido 1.600 para aislar la superficie, anclaje, perfiles de borde y de fondo, membrana de sintetica de 1.2 mm de espesor, sello de bordes con masilla flexible de poliuretano.</t>
  </si>
  <si>
    <t>Acople a sifones y tuberias de desague hasta diametros de 4" en membrana sintetica de PVC incluye mano de obra e instalacion sobre la membrana con masilla flexible de poliuretano o sellado mecanico.</t>
  </si>
  <si>
    <t>SUMINISTRO E INSTALACION - ANCHO 1", INCLUYE LIMPIADOR, CATALIZADOR E IMPRIMANTE, GRANO ABRASIVO, TRAFICO PESADO. Mineral fundido en sitio antideslizante son gránulos en carburo de silicio, para áreas criticas que puedan generar accidentes por resbalones o caídas, las cuales se deben adaptar para brindar confianza y seguridad al caminar, superficie rugosa que mejora dramáticamente el agarre en zonas resbaladizas en color negro y guía fotoluminiscente de 1 cm de ancho con carga de 10 horas ideales para escaleras de emergencia o áreas oscuras  para superficies planas e irregulares. funcional para evitar accidentes por resbalones y caídas. Es utilizado en escaleras, rampas, pasillos, zonas húmedas, baños, áreas expuestas y cuartos húmedos.</t>
  </si>
  <si>
    <t>Breaker enchufable de 1x20A, 10 kA, 120 V</t>
  </si>
  <si>
    <t>Breaker enchufable de 3x20A/30a/40A, 10 kA, 208 V</t>
  </si>
  <si>
    <t>DESCRIPCIÓN_x000D_
 Acondicionador de superficies metálicas en dos componentes, en envases separados: el componente A, un producto vinílico con cromato de zinc y el componente B, una solución ácida. La mezclaapropiada de los dos componentes produce al aplicarse, una capa donde se adhieren bien las basesanticorrosivas._x000D_
USOS_x000D_
Para promover o mejorar la adherencia de las bases anticorrosivas sobre aluminio, antimonio, estaño,galvanizados en frío, hojalata y metales ferrosos muy pulidos.El Acondicionador Wash-Primer ref. 110.027 /110.028 de PINTUCO, acepta todo tipo de anticorrosivay se puede utilizar como protección temporal “Shop-primer”, de metales tratados con chorro abrasivo.La utilización de este acondicionador no reemplaza en ningún caso la aplicación de la pinturaanticorrosiva.Para galvanizados en caliente, duraluminio, alodine y alocron, se recomienda aplicar directamente almetal (sin acondicionador), la Anticorrosiva Epóxica ref. 110.046 / 113.229 de PINTUCO._x000D_
ESPECIFICACIONESMEZCLA_x000D_
Gravedad específica a 25°C0,86% Sólidos por volumen5,5Punto de chispa (copa cerrada)5°CMezcla por volumen1:1 Wash - Primer /Catalizador_x000D_
Espesor recomendado película seca8 a 12 micrones_x000D_
_x000D_
Rendimiento teórico a 12 micrones16 m² / galón_x000D_
_x000D_
Método de aplicaciónPistola o brochaThinner PINTUCO para el lavado de equipos121.007 ó 121.014Temperatura de almacenamiento4°C a 32°C bajo techoTemperatura de servicio150°C (máxima) en secoTiempo vida útil de la mezcla8 Hora</t>
  </si>
  <si>
    <t>bosch- ref:2608602200</t>
  </si>
  <si>
    <t>INSUMO CIO-3734</t>
  </si>
  <si>
    <t>*CARACTERISTICAS USO:_x000D_
_x000D_
IMPERMEABILIZANTES ACRILICOS PARA CUBIERTAS</t>
  </si>
  <si>
    <t>RTO: 1 GALON=3KG ;  1 GALON=3M2</t>
  </si>
  <si>
    <t>Breaker enchufable de 2x20A, 10 kA, 208 V</t>
  </si>
  <si>
    <t>Machete 22 pulgadas Tres Canales 1600 - 1602 (Herragro o similar)_x000D_
_x000D_
Codigo 14160222 _x000D_
Espesor: 1.8 mm_x000D_
Longitud:  22 Pulgadas_x000D_
Acabado: Niquelado_x000D_
_x000D_
Diseño: Producto sometido a un proceso de diseño riguroso que le otorga características formales, estéticas y funcionales de alto nivel: La forma de la cacha permite un excelente agarre más cómodo y preciso; posee remaches que impiden el desprendimiento de la lámina._x000D_
 _x000D_
Los machetes son troquelados en una sola pieza de acero, hasta el final de la cacha para poder generar golpes firmes sin ningún tipo de vibración._x000D_
_x000D_
Este producto cuenta con un tratamiento térmico con el fin de dar mayor durabilidad al afilado, y con una lámina flexible que brinda mayor resistencia a la hoja._x000D_
_x000D_
Son ideales en el sector agrícola para cortar, rozar y desyerbar árboles, potreros, arbustos y cultivos. Un producto 100% fabricado en Colombia.</t>
  </si>
  <si>
    <t>incluye Divisor horizontal,proyectante 3831,persiana aluminio 0.40x1.20m</t>
  </si>
  <si>
    <t>Para baldosa de Grano de mármol_x000D_
_x000D_
Es una mezcla de cemento, polvo de mármol, colorantes    y aditivos desarrollado para llenar las juntas o separaciones    dejadas en la instalación de la baldosa y teniendo en cuenta que    la separación òptima entre baldosas es de 2.0 a 3.0 mm. _x000D_
_x000D_
Presentación 5 KG</t>
  </si>
  <si>
    <t>Potencia 3.0HP,velocidad del motor 3.500RPM trifásico,tanque hidrofló 15 h-3TWL 200 marca IGIHM S.A.</t>
  </si>
  <si>
    <t>Actualizado Guian Maestra Edición N°13._x000D_
PAGINA 130:_x000D_
Valvula de bola 175 PSI Refernecia Helbert</t>
  </si>
  <si>
    <t>Tablero Bifasico con Puerta y Espacio para Totalizador de 12 Circuitos con Barraje de 225A-Barra Neutro-Barra Tierra-Chapa y Llave</t>
  </si>
  <si>
    <t>Tablero multibreaker Trifásico de 30 circuitos con espacio para totalizador, 225A, Icc: 10kA con barras de neutro y tierra independientes, con certificado de producto RETIE, Actualización del 30 de Agosto de 2013. Para locales de comida.</t>
  </si>
  <si>
    <t>MANGUERA DE POLIETILENO DE ALTA RESISTENCIA Y FLEXIBILIDAD, TUERCAS EN POLIPROPILENO (PP), EMPAQUES DE CAUCHO TERMOPLÁSTICOS AMARILLOS, REGISTRO MINI DE UNA SALIDA FABRICADO EN POM DE ALTA RESISTENCIA. -ACOPLE SANITARIO CON REGISTRO -COLOR BLANCO -LARGO 40 CM</t>
  </si>
  <si>
    <t>MARCA PHILIPS.</t>
  </si>
  <si>
    <t>Limpiador electrónico 235 cm3 (8 oz)_x000D_
CRC</t>
  </si>
  <si>
    <t>Tamaño entre 35x50 y 40x70 cms</t>
  </si>
  <si>
    <t>36802520</t>
  </si>
  <si>
    <t>VALOR DE LA LAMINA COMPLETA._x000D_
_x000D_
VALOR POR M2 DE LAMINA: 44.446 Para el año 2017</t>
  </si>
  <si>
    <t>ESCUDO EN ACRILICO CON ILUMINACIÓN ARMADO DE .040 X 0.40 M._x000D_
Lámina Blanca en acrílico de 4mm - con iluminación LED - distanciador 8mm en aluminio; espaldar en aluminio 40x40 cm; con cantonera de 6 cm; Imagen escudo de Bogotá. El costo incluye instalación del escudo armado; Va instalado en las puertas de las entradas de los parques, los camerinos, entre otros, a una altura de 1,20 m, por debajo del nivel inferior del escudo.</t>
  </si>
  <si>
    <t>Mesón granito negro san gabriel,, Longitud 4,74M, Ancho 0.60M Espesor 2cms+reengruese2cms H=4cms</t>
  </si>
  <si>
    <t>Suministro e inst. divisiones para baño en vidrio templado de 8mm con sandblasting total, con accesorios en acero inoxidable, con soportes fijos, tubos con soportes y manijas especiales.</t>
  </si>
  <si>
    <t>SUMINISTRO E INSTALACIPON-ANHCO 1", INCLUYE LIMPIADOR, CATALIZADOR E IMPRIMANTE, GRANO ABRASIVO, TRAFICO PESADO.</t>
  </si>
  <si>
    <t>Presentación cajas por 10 unidades</t>
  </si>
  <si>
    <t>005192</t>
  </si>
  <si>
    <t>Marca CHINT, función apagar o prender</t>
  </si>
  <si>
    <t>DESCRIPCION:_x000D_
MASILLA EPÓXICA , es un producto de dos componentes, consistentes, compactos y homogéneos producidos a partir de polímeros sintéticos especialmente_x000D_
formulados para soldar, moldear, fijar y tapar. _x000D__x000D_
_x000D_
ESPECIFICACIONES_x000D_
 Aspecto del producto_x000D_
 (Resina y Endurecedor)_x000D_
Masa compacta homogénea y_x000D_
uniforme sin evidencias de_x000D_
contaminación_x000D_
 Color Resina : Blanca_x000D_
Endurecedor : Gris _x000D__x000D_
_x000D_
USO:_x000D_
MASILLA EPÓXICA DUREPOXI, Se puede aplicar en diferentes procesos:_x000D_
Es un producto bicomponente, formulado a partir de resinas sintéticas y cargas minerales, que tienen por finalidad soldar en frío, moldear, fijar y tapar diversos tipos de materiales._x000D_
La presentación es en dos barras que en el momento del uso, deben ser íntimamente ser mezcladas en partes iguales ._x000D_
_x000D_
El Tiempo de curado (endurecimiento) es de: 2 a 3 horas aproximadamente._x000D_
APLICACIÓN:_x000D_
• PROCESO DE SOLDAJE:_x000D_
Solda con practicidad, rapidez y seguridad, diversos tipos de materiales como: Metales,_x000D_
Maderas, Vidrio, Cerámica, Cemento, Mármol y diversos tipos de plásticos excepto el_x000D_
polietileno._x000D_
• PROCESO DE MOLDAJE:_x000D_
Moldea piezas artísticas, estatuillas, vasos o piezas de uso industrial como prototipos o_x000D_
modelos, que podrán ser pintadas posteriormente._x000D_
• PROCESO DE FIJACION:_x000D_
 Fija piezas y objetos, tales como: soportes de vasos, tornillos, tuercas, antenas, etc_x000D_
• CUBRE IMPERFECCIONES:_x000D_
En diversas superficies, filtraciones en cañerías de hierro, canalones, tanques, bordes de_x000D_
pilas y escaleras._x000D_
Las superficies que recibirán la masa deben estar limpias y secas, libres de polvo,_x000D_
aceite o grasa._x000D_
Las dos barras ( blanca y gris) deben ser íntimamente mezcladas , en parte iguales hasta_x000D_
formar una masa gris homogénea, después inmediatamente haga la aplicación._x000D_
Para obtener una superficie lisa nivele la masa con los dedos o con una herramienta_x000D_
humedecida con agua._x000D_
Como el producto demora aproximadamente 24 horas en alcanzar su resistencia_x000D_
máxima, espere ese tiempo para dar el acabado final, si se desea lijando y /o pintando la_x000D_
superficie .</t>
  </si>
  <si>
    <t>VR4000001</t>
  </si>
  <si>
    <t>Nota 25Ago21: En este momento en el mercado se consigue de 5.90 m de largo.</t>
  </si>
  <si>
    <t>Nota 25Ago21: En este momento en el mercado se consigue de 11.80 m de largo.</t>
  </si>
  <si>
    <t>REF-4AA01505006 MARCA DOCOL</t>
  </si>
  <si>
    <t>PUERTA ACERO DE 1 x 2 mts, cristal templado 10 mm, pulido templado, perforaciones y cajas, media luna SS 304, chapeta de giro piso techo SS 304, pivote piso SS 304, pivote techo SS 400, Manija Romana 400 SS 304, Instalación Vidrio y Transporte en Bogotá. Los proveedores informan que la puerta en 10 mm de espesor no se puede hacer en aluminio por el peso del mismo, por lo que se modifica el material a acero.</t>
  </si>
  <si>
    <t>ANDAMIO CERTIFICADO	MULTIDIRECCIONAL EQUIPOS GLEASON							_x000D_
 vlr. unit.  Cant.      Cant.        Cant._x000D_
DD	 H=2.00   Tramos 	Total	Vlr. Total_x000D_
_x000D_
Vertical de 2.00 metros CON Espigo        $180,00	   4	7	28	$5.040,00_x000D_
Horizontal 2.07 metros		$130,00 	   8	7	56	$7.280,00_x000D_
Diagonal 2.00 X 2.07 metros		$120,00      4	7	28	$3.360,00_x000D_
Polea de Izaje			$600,00	   1	7	7	$4.200,00_x000D_
Pin Pasador de Seguridad 48.3 m.m. 	$12,00	  16	7	112	$1.344,00_x000D_
Abrazadera Fija (90º) 48.3 m.m. 	$50,00	   4	7	28	$1.400,00_x000D_
Abrazadera Giratoria (360º) 48.3 m.m.	$50,00	   4	7	28	$1.400,00_x000D_
Abrazadera Cuña Fija 48.3 m.m.	$60,00	  16	7	112	$6.720,00_x000D_
Abrazadera Cuña Giratoria 48.3 m.m.	$60,00	   4	7	28	$1.680,00_x000D_
Abrazadera Roseta (móvil)		$50,00	   4	7	28	$1.400,00_x000D_
Tornillo Nivelador Base Plana 35 m.m.	$80,00	   4	1	4	   $320,00_x000D_
								_x000D_
					VLR. TOTAL 	              $34.144,00 (18/07/2013)</t>
  </si>
  <si>
    <t>PESO DE MALLA   42.20 KG/UD_x000D_
_x000D_
REF M-188_x000D_
_x000D_
SE ACTUALIZÁ UTILIZANDO COMO REFERNCIA EL INSUMO CÓDIGO 40 CON VALOR DE $ 138.207 DE FECHA DEL 06 DE FEBRERO DEL 2019_x000D_
_x000D_
VALOR POR KILO: $ 3.275</t>
  </si>
  <si>
    <t>MARCA COOPERLAITING</t>
  </si>
  <si>
    <t xml:space="preserve">Arnés Estandar Multipropósito 4 Argollas laterales una dorsal y una pectoral tipo D - Certificación SGS  MATERIAL : Reatas textiles y herrajes      COSTURAS: Hilo de alta resistencia.  TIPO: Arnés multipropósito tipo X para un peso de 1508 gr  MEDIDAS:  86x60cm    NORMA TECNICA:  Calidad certificada SGS, ANSI / ASSE Z359.1 - 2007     </t>
  </si>
  <si>
    <t>Tablero multibreaker Trifásico de 12 circuitos con espacio para totalizador, 225A, Icc: 10kA con barras de neutro y tierra independientes, con certificado de producto RETIE, Actualización del 30 de Agosto de 2013.</t>
  </si>
  <si>
    <t>Tablero multibreaker Trifásico de 18 circuitos con espacio para totalizador, 225A, Icc: 10kA con barras de neutro y tierra independientes, con certificado de producto RETIE, Actualización del 30 de Agosto de 2013. Para locales de comida.</t>
  </si>
  <si>
    <t>Rto. tanque=1.46 kg/m2 ;Rto.Estructura=0.8Kg/m2</t>
  </si>
  <si>
    <t>BLOQUE DE CEMENTO MACIZO 4.2 MPA DE 9X29X43 cm ECOLÓGICO (Incluye transporte)</t>
  </si>
  <si>
    <t>ICCP Tranp-Mat. 2,52 - 2017</t>
  </si>
  <si>
    <t>Cumplen la norma ANSI 14.2, Peldaños Planos en Aluminio Ranurado, Plataforma de Plástico. Zapatas antideslizantes de Aluminio Extruido y Caucho</t>
  </si>
  <si>
    <t>SUMINISTRO,  UPS MONOFASICA DE 1 KVA Y TIEMPO DE RESPALDO DE 6 MINUTOS._x000D_
INCLUYE BATERIAS._x000D_
ON LINE TITAN</t>
  </si>
  <si>
    <t>LA PRESENTACION DEL INSUMO ES POR CAJA DE 1KG, QUE SEGUN DATOS DEL PROVEEDOR VIENE EN PRESENTACION DE APROXIMADAMENTE  90 UNIDADES</t>
  </si>
  <si>
    <t>BUJE SOLDADO AL ACOPLE EN S Y  DENTRO DE BJE SE COLOCA EL RODAMIENTO.</t>
  </si>
  <si>
    <t>Marca A&amp;A</t>
  </si>
  <si>
    <t>En porcelna tamaño mediano linea polo importado Marca Hervy</t>
  </si>
  <si>
    <t>Bajo consumo 1.28 GPF ajuste del sensor automático, descarga de agua cada 24 hrs después de su último uso, incluye accesorios de conexión.</t>
  </si>
  <si>
    <t>Con generador de energía incorporado ecopwer,</t>
  </si>
  <si>
    <t>SISTEMA DE INSTALACIÓN: Acometida posterior_x000D_
ref.: 015300001_x000D_
• Para sanitario de conexión posterior._x000D_
• Longitud del tubo de descarga: 75 cm._x000D_
• Diámetro de 1 ½” del tubo de descarga.</t>
  </si>
  <si>
    <t>Válvula que permite la entrada de aire en el sistema pero no su salida, a fin de limitar fluctuaciones de presión dentro de la canalización de descarga._x000D_
_x000D_
VER http://www.materialesnavarro.es/catalogo/CARACTER._TECNICAS/05551500.pdf</t>
  </si>
  <si>
    <t>GALON DE HIPOCLORITO DE SODIO DEL 13% - 15%</t>
  </si>
  <si>
    <t>Lavaplatos de empotrar = 0.50m X 0.35m, pozuelo = 0.45m X 0.30m, profundidad = 0.14m, acero calibre 20 (304/ 430) inoxidable._x000D_
_x000D_
Referencia 770702124801 LAV E 0.50m x 0.35m Acero 2"</t>
  </si>
  <si>
    <t>201896</t>
  </si>
  <si>
    <t>LG o Schneider</t>
  </si>
  <si>
    <t xml:space="preserve">Eslinga para detención de caídas, Doble terminal doble "Y" . Ganchos de 2 1/4" de apertura. Longitud de 1.8m desde el gancho que fija el arnés. Absorbedor de energía protegido en empaque PVC, fabricado en reata poliester de 25 mm de ancho, con gancho doble seguro en cada extremo.    CERTIFICACION: ANSI Z359.1-2007   </t>
  </si>
  <si>
    <t>Dispositivo para limitar sobretensiones transitorias y controlar la corriente de impulso._x000D_
Contiene al menos un elemento no líneal._x000D_
_x000D_
Voltaje de operación continua 220/110 Voltios AC_x000D_
350 VDC_x000D_
Corriente nominal a 8/20 µs 30 KA_x000D_
Máxima corriente a 8/20 µs 60 KA_x000D_
Corriente de impulso 10/350 µs 12,5 KA_x000D_
Energía especifica 39 KJ/?_x000D_
Nivel de protección 1,5 kV</t>
  </si>
  <si>
    <t>- Pistola tipo americano alimentada por succión, permite un trabajo profesional, con boquilla de 1,4 mm que cubre un área de pintado de 250 a 300 mm._x000D_
- 946,5 cc_x000D_
- Baja presión</t>
  </si>
  <si>
    <t>REFERENCIA:205 DE PINTUCO O SIMILAR</t>
  </si>
  <si>
    <t>Material	Plástico_x000D_
Uso	Cerramientos, canalización de peatónes, delimitador de zonas_x000D_
Ancho	20cm_x000D_
Color	Fondo Amarillo, texto negro y rojo_x000D_
Peso	2,1kg_x000D_
Tipo	Señales de seguridad vial_x000D_
Características	Rollo de 500 metros_x000D_
Largo	5000cm</t>
  </si>
  <si>
    <t>4", CALIBRE 3.5</t>
  </si>
  <si>
    <t>45 años por defectos de fabricación y 5 para acabados_x000D_
Tipo	Asientos sanitarios_x000D_
Características	Asiento sanitario con formas modernas de líneas limpias que complementan su diseño. Nueva tapa cubre aro que estiliza y moderniza el sanitario._x000D_
Observaciones	La foto de este producto ha sido ambientada, por lo cual no incluye ningún adorno, ni accesorios, ni piezas adicionales ni ningún otro elemento que lo acompañan.El color presentado en la fotografía es una aproximación al color real._x000D_
Material	Plástico_x000D_
Uso	Doméstico_x000D_
Recomendaciones	Para prolongar sus cualidades es vital que la limpieza del producto se haga únicamente con agua y jabón suave. Para el secado y el brillo utiliza un paño de algodón limpio. Por ningún motivo debes usar elementos abrasivos, ácidos o disolventes para la limpieza del producto_x000D_
WC apropiado	Alongado_x000D_
Servicio de armado	Todos nuestros muebles vienen desarmados y empacados en caja, requieren ensamble o armado no incluido en el precio de venta._x000D_
Color	Blanco_x000D_
redondo)	Redondo</t>
  </si>
  <si>
    <t>Peso: 69.5Kg, capacidad 6Gl.</t>
  </si>
  <si>
    <t>25 x 50 mm x 1.1 mm - Cal. 18</t>
  </si>
  <si>
    <t>dimensión de (2x1x1)</t>
  </si>
  <si>
    <t>26-FEB-2019 ESP 1.00 UN 6.00 MT PRIMERA                                                         Nota 26Ago21**NO USAR** En correo del 24Ago21 STP-Oscar Mayorga solicita colocar nota de No Usar.</t>
  </si>
  <si>
    <t>Impermeabilizante acrílico, elástico para cubiertas y terrazas, de gran durabilidad (10 años)._x000D_
_x000D_
Durabilidad: 3 - 5 años_x000D_
Color: Blanco, gris, verde y rojo_x000D_
Densidad: 1.12 +/- 0.02 kg/l aprox._x000D_
% de sólidos en volumen: 55 ± 2%_x000D_
Viscosidad: 125 - 135 Ku._x000D_
Tiempo de secado al tacto: 1 hora (20oC y 65% HR)._x000D_
Tiempo de secado entre capas: 2 - 3 horas (20oC y 65% HR)._x000D_
Tiempo de secado final: 24 horas._x000D_
Resistencia de tensión y elongación a la rotura:</t>
  </si>
  <si>
    <t>25621328-02</t>
  </si>
  <si>
    <t>Baldosín Blanco Brillante (COTIZADO EL 19-12-2014 EN ALMACEN LISTO (BIBIANA)</t>
  </si>
  <si>
    <t>PEGANTE BOXER 1 GALON_x000D_
ADHESIVO POLICROROPENA Y RESINAS SINTETICAS EN DISOLVENTES AROMATICAS Y ALIFATICOS,</t>
  </si>
  <si>
    <t>Sellador4Lt StonePolimerico/piedra/marmol/granito</t>
  </si>
  <si>
    <t>REFERENCIA: 14074135074 (ALFA) INCLUYE TRANSPORTE EN LA CIUDAD DE BOGOTA.</t>
  </si>
  <si>
    <t>ANTIACIDOS CON BEBEDERO DE 30CM Y SALPICADERO DE 20CM DRENAJE EN LA PARTE INFERIOR.</t>
  </si>
  <si>
    <t>LA COTIZACIÓN INCLUYE TRANSPORTE EN LA CIUDAD DE BOGOTA.</t>
  </si>
  <si>
    <t>ALTO IMPACTO EXTRAFUERTE + VIGA PLASTICA, APOYO C 1M DIEMSIONES A=0.30M; HT=0.40M L=1.30m</t>
  </si>
  <si>
    <t>4AA0014200</t>
  </si>
  <si>
    <t>Ducha antivandálica, accionamiento hidromecánico, válvula y poma empotrada en la pared. Acabado metálico cromado. 40 segundos de salida de agua por accionamiento. Importada. Docol</t>
  </si>
  <si>
    <t>DESCRIPCIÓN:_x000D_
_x000D_
Garantía 	Porcelana Sanitaria: limitada de por vida. Grifería: 5años_x000D_
País de origen 	Colombia_x000D_
Modelo 	Sanitario Dos piezas_x000D_
Cierre asiento 	Cierre Lento_x000D_
Capacidad 	600 gramos_x000D_
Observaciones 	Se recomienda seguir las instrucciones de uso y seguridad dispuestas por el fabricante_x000D_
Consumo promedio por descarga 	3.8 litros_x000D_
Material 	Porcelana_x000D_
Aro 	Alongado_x000D_
Alto 	38,6 cm_x000D_
Uso 	Institucional_x000D_
Distancia de descarga 	30,5 cm_x000D_
Ahorro de agua 	Si_x000D_
Ancho 	76,4 cm_x000D_
Color 	Blanco_x000D_
Peso 	42,02 kg_x000D_
Tipo 	Taza alongada_x000D_
Tipo de descarga 	Válvula sencilla de torre single flush_x000D_
Características 	Sanitario con altura ADA, Alongado. Consumo de agua de 3,8 litros, capacidad de descarga de 600 gramos y accionamiento por botón. Sifón 100% esmaltado de 5,1 cm que optimiza el funcionamiento y mantiene limpio el sanitario._x000D_
Asiento 	Cierre Lento_x000D_
Incluye 	Sanitario_x000D_
Sistema de descarga 	Botón</t>
  </si>
  <si>
    <t>Incluye transporte al sitio de inicio del sendero Parque monserate</t>
  </si>
  <si>
    <t>Incluye transporte al sitio inicio del sendero</t>
  </si>
  <si>
    <t>SE CAMBIA ESTE PRPODUCTO (CENEFA EN VIDRIO MALLA FIX-NARANJA 30X30CM) POR ESTAR DESCONTINUADO POR "CENEFA MARMOL Y VIDRIO EN COLORES 30X30CM-MALLA FIX"</t>
  </si>
  <si>
    <t>JUNTA – AGWJ 70 FT 6.8.04_x000D_
Junta de dilatación monolítica ejecutada por ensamblaje de módulos elastoméricos reforzados._x000D_
_x000D_
Apertura estructural máxima: 70 - 80 mm_x000D_
Movimiento ± 35 mm_x000D_
Total, metros de junta 25 m_x000D_
Características: Ver imagen.</t>
  </si>
  <si>
    <t>DE ACUERDO CON EL PROVEEDOR CM CRISTALES ESTE PRECIO INCLUYE UN DISEÑOS QUE OCUPA TODA EL AREA DEL VIDRIO</t>
  </si>
  <si>
    <t>atos Técnicos Masilla Supermastick:_x000D_
_x000D_
PH 8.0                    Acabado Mate_x000D_
Kilogramos / galón entre 5.6 y 5.8_x000D_
Dilución 1/4 por galon_x000D_
Rendimiento aprox (M2/Kg) entre 1 y 1.5 _x000D_
Disolvente Agua</t>
  </si>
  <si>
    <t>25110402</t>
  </si>
  <si>
    <t>Puente de adherencia de concreto fresco a endurecido_x000D_
_x000D_
CONSUMO_x000D_
Entre 400-600 g/m2 dependiendo de la rugosidad de la superficie._x000D_
Para rugosidades excesivas el consumo puede aún ser mayor. En caso de_x000D_
dudas sobre el consumo se recomienda hacer ensayos previos_x000D_
_x000D_
DESCRIPCION_x000D_
Es un adhesivo epóxico de dos componentes, libre de solventes. Garantiza_x000D_
una pega perfecta entre concreto fresco y endurecido._x000D_
_x000D_
USOS_x000D_
• Como puente de adherencia para la pega de concreto fresco a concreto_x000D_
endurecido._x000D_
• Como ayuda a la adherencia de un mortero o concreto nuevo o de reparación_x000D_
a un sustrato de concreto para lograr una pega permanente que no sea_x000D_
afectada, en condiciones de servicio, por la humedad ó agentes agresores_x000D_
(durabilidad)._x000D_
• Como imprimante de alta adherencia para recubrimientos_x000D_
epóxicos sobre_x000D_
superficies de concreto absorbentes, húmedas o metálicas secas._x000D_
• Como imprimante del Sikaflex-1a, Sikaflex 15 LM, Sikaflex-1CSL, Sikaflex_x000D_
AT Connection, Sikaflex AT Facade, Sikaflex Construction y Sikaflex_x000D_
11FC en los casos en que lo requieren._x000D_
• Para anclajes y rellenos._x000D_
• Como capa impermeable y barrera de vapor de agua en los casos que se_x000D_
requiera._x000D_
_x000D_
VENTAJAS_x000D_
• Insensible a la humedad._x000D_
• Excelente adherencia a superficies húmedas._x000D_
• Forma barrrera de vapor_x000D_
• Fácil de aplicar._x000D_
• Altas resistencias mecánicas._x000D_
• Libre de solventes._x000D_
• No presenta contracción._x000D_
• Disponible en dos versiones de curado (Normal y Lento)._x000D_
Presentación: Unidad: 1,0 kg y Unidad: 3,0 kg</t>
  </si>
  <si>
    <t>25303580</t>
  </si>
  <si>
    <t>Puente de adherencia de concreto fresco a endurecido_x000D_
_x000D_
CONSUMO_x000D_
Entre 400-600 g/m2 dependiendo de la rugosidad de la superficie._x000D_
Para rugosidades excesivas el consumo puede aún ser mayor. En caso de_x000D_
dudas sobre el consumo se recomienda hacer ensayos previos_x000D_
_x000D_
DESCRIPCION_x000D_
Es un adhesivo epóxico de dos componentes, libre de solventes. Garantiza_x000D_
una pega perfecta entre concreto fresco y endurecido._x000D_
_x000D_
USOS_x000D_
• Como puente de adherencia para la pega de concreto fresco a concreto_x000D_
endurecido._x000D_
• Como ayuda a la adherencia de un mortero o concreto nuevo o de reparación_x000D_
a un sustrato de concreto para lograr una pega permanente que no sea_x000D_
afectada, en condiciones de servicio, por la humedad ó agentes agresores_x000D_
(durabilidad)._x000D_
• Como imprimante de alta adherencia para recubrimientos_x000D_
epóxicos sobre_x000D_
superficies de concreto absorbentes, húmedas o metálicas secas._x000D_
• Como imprimante del Sikaflex-1a, Sikaflex 15 LM, Sikaflex-1CSL, Sikaflex_x000D_
AT Connection, Sikaflex AT Facade, Sikaflex Construction y Sikaflex_x000D_
11FC en los casos en que lo requieren._x000D_
• Para anclajes y rellenos._x000D_
• Como capa impermeable y barrera de vapor de agua en los casos que se_x000D_
requiera._x000D_
_x000D_
VENTAJAS_x000D_
• Insensible a la humedad._x000D_
• Excelente adherencia a superficies húmedas._x000D_
• Forma barrrera de vapor_x000D_
• Fácil de aplicar._x000D_
• Altas resistencias mecánicas._x000D_
• Libre de solventes._x000D_
• No presenta contracción._x000D_
• Disponible en dos versiones de curado (Normal y Lento)._x000D_
_x000D_
PRESENTACION POR 3KG</t>
  </si>
  <si>
    <t>Este producto se recomienda para ser usado donde se requiere una película de vinil de alta calidad para grabado de vidrio para simular vidrio grabado o arenado. Estas películas se pueden usar para aplicaciones, comerciales y residenciales, al vidrio donde se desea una transmisión de la luz pero se reduce la transmisión de la imagen. Las aplicaciones típicas incluyen puertas y ventanas hechas de vidrio o vidrio sintético.</t>
  </si>
  <si>
    <t>INCLUYE SIFON Y DESAGUE</t>
  </si>
  <si>
    <t>STON MIX®LATEX -FLEX_x000D_
es un adhesivo base cementos para baldosas de piso y pared MONOCOMPONENTE de características  mejoradas  a  través  de polímeros  tipo látex para obtener eficaz adherencia y efectividad en la instalación de revestimientos del altos coeficientes de expansión  lineal  o de  baja  absorción  como  piedras naturales  y  porcelánicos,  que  estarán  expuestas  en condiciones   ambientales   externas,   con   variaciones constantes   de temperatura, corrientes   de   aire   y/o presencia de lluvia._x000D_
_x000D_
Por su formulación especializada además de garantizar una excelente  deformabilidad  y  adherencia,  tiene  un alto_x000D_
nivel   de   retención   de   agua   y   humectación, permitiendo un tiempo de trabajo superior a cualquier adhesivo  de  piso  y  pared  convencional,  además  de hacer  instalaciones  sobre  sustrato  absorbentes  como placas de fibrocemento. _x000D_
STON MIX®LATEX -FLEX no  requiere  la  aplicación  de emulsiones  tipo  látex  en  el  agua de  amasado, Solo necesita agregar agua. _x000D_
_x000D_
NOTA: El  uso  de STON  MIX®LATEX -FLEX para  la adherencia  de  diversos  enchapes  en  fachadas  no sustituye el uso de los anclajes que deben utilizarse de acuerdo  al  NSR -10,  Código  de  sismo  resistencia,  A.9. Elementos _x000D_
no  estructurales,  “para  que  su  caída  y desprendimiento   no   represente   un   riesgo   para   los transeúntes”. Consultar la norma para mayor claridad._x000D_
_x000D_
RENDIMIENTO APROXIMADO*_x000D_
Rendimiento  teórico  =  1-1,2 kg/m2 por  milímetro  de espesor de adhesivo._x000D_
_x000D_
Material_x000D_
Rendimiento en _x000D_
kg/m_x000D_
2_x000D_
Cerámica (_x000D_
30x30 cm_x000D_
)_x000D_
4.5 _x000D_
-_x000D_
6.5_x000D_
Gres (_x000D_
30x30 cm)_x000D_
4.5 _x000D_
-_x000D_
6.5_x000D_
Porcelanato, _x000D_
n_x000D_
eolith_x000D_
6.5 _x000D_
-_x000D_
8.0_x000D_
Mármol, g_x000D_
ranito, _x000D_
p_x000D_
izarra, _x000D_
p_x000D_
iedras areniscas, _x000D_
calizas, _x000D_
t_x000D_
ravertinos_x000D_
7 _x000D_
-_x000D_
8.5_x000D_
Quarztone_x000D_
7 _x000D_
-_x000D_
8.5</t>
  </si>
  <si>
    <t>STON MIX® BOQUILLA LÁTEX PLUS  _x000D_
es un material que se usa para rellenar  juntas de  dilatación  entre  tabletas, base  cemento  portland, sin  arena,  modificado  con polímeros  que  le  otorgan óptimas características de hidrorrepelencia y   de   baja   absorción   de   agua, disminuyendo la acumulación de suciedad._x000D_
._x000D_
Ideal  para  rellenar  juntas  entre  tabletas  de  cerámica, porcelanato,    mármol,    granito, piedra    natural    y _x000D_
mosaicos en instalaciones interiores y exteriores._x000D_
_x000D_
Sólo requiere la adición de agua para su preparación._x000D_
_x000D_
Boquilla especializada modificada con LÁTEX, para rellenar juntas entre tabletas de cerámica, porcelanato, mármol, granito y piedra natural; en instalaciones interiores y exteriores._x000D_
_x000D_
                               Rendimientos Aproximados:_x000D_
_x000D_
Formato            Juntas 1mm    Juntas 3mm    Juntas 5mm    Juntas 10mm _x000D_
10x10 en 1 cm    0.44 Kg/m2      1.06                2.19                4.37_x000D_
30x30 en 1 cm    0.15 Kg/m2      0.44                0.73                1.46_x000D_
40x40 en 1 cm    0.11 Kg/m2      0.33                0.55                1.09_x000D_
60x60 en 1 cm    0.07 Kg/m2      0.22                0.36                _x000D_
_x000D_
_x000D_
10x10 en 2 cm    0.87 Kg/m2      2.62                4.37                8.74 _x000D_
30x30 en 2 cm    0.29 Kg/m2      0.87                1.46                2.91_x000D_
40x40 en 2 cm    0.22 Kg/m2      0.66                1.09                2.19_x000D_
60x60 en 2 cm    0.15 Kg/m2      0.44                0.73</t>
  </si>
  <si>
    <t>Alfacolor 1-5 es la junta cementicia de ALFA para llenar las dilataciones de todo tipo de superficies en pisos y enchapes hasta 3 mm. Es una junta cementicia de múltiples colores que permite lograr novedosos diseños en cualquier tipo de instalación. Nueva fórmula antibacterial para una mayor protección._x000D_
_x000D_
   Formulado para uso interior y exterior._x000D_
   Para la protección y decoración de juntas en dilataciones hasta de 3 mm en pisos, enchapes, cenefas y mosaicos de cerámica esmaltada _x000D_
   y no esmaltada, gres, mármol, piedra natural, granito._x000D_
   Presentación: Bolsas por 2 (4.4 lb) y 5 kg (11 lb)._x000D_
_x000D_
Rendimientos Practicos Aproximados _x000D_
_x000D_
BALDOSA 40X40  0.30 A 0.50 KG/M2</t>
  </si>
  <si>
    <t>TOPE PUERTA MEDIA LUNA PISO 3/16"  STEELOCK</t>
  </si>
  <si>
    <t>Recubrimiento de las plataformas en polivinilo alveolar con filtroU.V.</t>
  </si>
  <si>
    <t>Tubo Galvanizado 2"  -  2,5mm  -  h = 1.50 ml_x000D_
Camisa en Tubo Galvanizado 21/4"  -  2.5mm - h = 0.50 ml_x000D_
No incluye instalación ni concreto                                                                                                                                                                                                                                                                                                                        Para mayo de 2021 se realizó estudio del mercado y ninguna cotización coincide con la especificación del insumo 103743 que esta contenido en el APU 14301, por lo que no pudo ser actualizado. Se creo entonces el insumo 012287 que esta contenido en el APU 20601.</t>
  </si>
  <si>
    <t>Estructura principal  poste en acero  (2 unidades) Fabricado en tubo estructural cuadrado de 155 x 155 mm cal 3.175 mm, con resistencia de fluencia mínima de 50.000 psi. (libras por pulgada cuadrada) de acuerdo a la norma ASTM A 500 grado C. Cada poste contiene un travesaño de apoyo, elaborado en tubo estructural  rectangular de 150 x 60 mm cal 3.175 mm, con resistencia de fluencia mínima de 50.000 psi., de acuerdo a la norma ASTM A 500 grado C, según el detalle. La estructura será soldada con arco eléctrico de electrodo revestido de penetración tipo E 6013 x 1/8” inicialmente, y luego con electrodo E 7018 x 1/4” de presentación; la unión debe ser a tope, con bisel a 60º garantizando excelente penetración y el depósito del cordón en contorno, con acabado convexo. El ancho de aporte debe cumplir como mínimo con 3/8” de espesor._x000D_
Es necesario fortalecer el poste con 2 refuerzos laterales de brazo, en  platina H.R. de 3/16” y un refuerzo central en platina H.R. de 3/8”_x000D_
La tapa paral, los refuerzos laterales y el refuerzo central se unen a la estructura, mediante soldadura eléctrica de electrodo revestido de 1/8”, tipo filete, con depósito en contorno convexo. El ancho de filete debe ser, como mínimo de 1/4”._x000D_
El poste tiene 12 tramos de varilla redonda corrugada de ¾” x 400 mm, soldadas mediante electrodo revestido E 6013 x 1/8” de tipo filete, con ancho de filete de ¼”_x000D_
Detalles del Tablero : Fabricado en lámina acero metálica H.R. o (laminada en caliente) A -36, cal 12 con dimensiones de acuerdo al plano de detalles. El color debe ser blanco liso brillante con espesor de capa mínimo de 3 mils._x000D_
El tablero debe llevar las franjas reglamentarias, en color negro liso brillante con capa mínima de 3 mils._x000D_
El tablero se reforzará en la zona posterior, con platinas en U, según se muestra en el detalle, las cuales además de rigidizar la estructura, servirán como puntos de apoyo, para la conexión que se hará con tornillos y tuercas de 1” zincados de grado 8._x000D_
El aro antivandálico anclado a la estructura principal debe ser doble y fabricado con elementos de una sola pieza soldada._x000D_
Este elemento tendrá un diámetro interior de 45 cm y se construirá con varilla redonda de 5/8”, soldada con ocho (8) cordones de soldadura eléctrica de 5 cm de longitud, para lo cual se debe utilizar electrodo E6013. Además, se debe soldar al aro una platina de 1” x 3/16”, curvada del mismo diámetro._x000D_
El aro se soportará a través de la platina de 3/16”, según se indica en los planos, con junta atornillada al brazo inferior; con cuatro(4) pernos de 1” por 3”, grado 8._x000D_
Los tornillos se fijarán de tal manera que no puedan volver a ser retirados, para lo cual , se usarán trabas químicas o puntos de soldaduras debidamente autorizadas por el interventor.</t>
  </si>
  <si>
    <t>El juego consta de dos (2) parales, fabricados en tubo redondo estructural galvanizado de 2” cal 2.5 mm y capa de zinc mínima de 80 micras (µm)._x000D_
Insertadas en camisas cilíndricas, elaboradas en tubo redondo de 2 ½” cal 2.5 mm, de acuerdo al detalle:_x000D_
En la parte superior, se sueldan tapas circulares cal 1.9 mm de 60 mm de diámetro, a tope con soldadura E 6013 de 1/8”, en contorno con acabado esmerilado._x000D_
Los parales desmontables deben estar provistos de dos (2) argollas galvanizadas de ¼”, con diámetro interno de 2”. Se unen mediante soldadura eléctrica de electrodo revestido E 6013 con terminación en filete, depósito en contorno convexo. Ancho de filete mínimo de 1/8”_x000D_
Acabado superficial_x000D_
El procedimiento de acabado final en el elemento, debe cumplir los requisitos descritos a continuación:_x000D_
• Limpieza mecánica de la superficie_x000D_
Se realiza con gratas circulares, cepillos con cerdas metálicas o cinceles, para quitar residuos e incrustaciones metálicas como esquirlas de soldadura._x000D_
Adicional, el metal recién galvanizado, generalmente presenta gran tersura o falta de rugosidad, que puede impedir la adherencia con el recubrimiento protector, por lo que se debe efectuar una limpieza SSPCSP- 7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 capas de zinc adquieran rugosidad._x000D_
• Decapado químico_x000D_
Es necesario cumplir los siguientes pasos para optimizar el acabado final de la pieza a recubrir:_x000D_
• Sumergir el material de acero en un baño de hidróxido sódico acuoso, a temperatura ambiente, para ablandar impurezas en el material._x000D_
• Enjuagar con agua a presión el material, para retirar las impurezas._x000D_
• Desengrasar el material con disolventes y detergentes._x000D_
• Enjuagar con agua a presión el material, para arrastrar partículas de óxidos disueltos._x000D_
• Sumergir el material de acero limpio y desengrasado, en un baño de acido sulfúrico inhibido, durante un periodo de 2 a 8 horas y a temperatura ambiente, para evitar un sobre decapado._x000D_
• Enjuagar con agua a presión y adicionar una solución neutralizante, como amoniaco diluido, para conseguir un pasivado en el elemento._x000D_
• Secar el material a temperatura ambiente._x000D_
• Fosfatizado_x000D_
El siguiente proceso es realizar un recubrimiento por conversión, donde el elemento es sometido a un baño ácido de fosfato de zinc o de hierro (Fosfatizado), en la que se que cambia la naturaleza física y química del material, transformándola en una superficie inerte y uniforme, neutralizando y sellando de esta manera la pieza a tratar._x000D_
Es necesario realizar este proceso con el fin de mejorar la adherencia, minimizar la oxidación y mejorar la resistencia a la corrosión general de la pieza final._x000D_
• Aplicación de pintura electrostática y curado_x000D_
Se debe emplear cabinas de pintura libre de partículas contaminantes y equipo de pintura en óptimas condiciones de uso. Después de aplicada la pintura en la superficie, esta debe tener un curado a 180°C y así, garantizar su adherencia. El espesor final de capa de pintura como mínimo debe ser de 3 mils, correspondiente a 75 micras (µm), aproximadamente._x000D_
El color a emplear debe ser en polvo seco de tipo poliéster para exteriores Rall blanco liso brillante._x000D_
Instalación :_x000D_
Se funden las camisas cilíndricas de 2 ½” embebidas 500 mm en un dado de concreto a 2500 psi, de 300 x 300 x 700 mm de acuerdo al detalle._x000D_
Los parales serán desmontables y se instalaran una vez sean requeridos</t>
  </si>
  <si>
    <t>Medidas profesional estandar. No.5</t>
  </si>
  <si>
    <t>Señales en Acrilico cal 3 mm de espesor con impresión digital directa a full color con tintas uv de alta calidad tamaño 25 x 50 cm.</t>
  </si>
  <si>
    <t>Señal fabricada en acrílico mónomero puro material 100% de alta calidad calibre 3mm color cristal tamaño 33*30 cm con texto corte laser color a convenir l incluye cinta doble faz para pegar a la pared</t>
  </si>
  <si>
    <t>Señales en poliestireno cal 2 mm de espesor con impresión digital directa a full color con tintas uv de alta calidad tamaño 20 x 40 cm.</t>
  </si>
  <si>
    <t>Señales en Acrilico cal 3 mm de espesor con impresión digital directa a full color con tintas uv de alta calidad tamaño 120 x 30 cm.</t>
  </si>
  <si>
    <t>Señal fabricada en acrílico mónomero puro material 100% de alta calidad calibre 3 mm color cristal tamaño 30*150cm decorada con impresión digital incluye cinta doble faz para pegar a la pared</t>
  </si>
  <si>
    <t>Presentación general del parque, presentación de los diferentes escenarios_x000D_
y servicios, así como su ubicación y senderos._x000D_
Localización urbana, con vías aledañas y radio de acción de una a dos_x000D_
cuadras. Pictogramas en color para la ubicación de servicios y escenarios_x000D_
deportivos. Apto para parques con forma alargada vertical._x000D_
Especificación técnica, amablemente adjunto el Capitulo 10 correspondiente a mobiliario y señalización.  página 171</t>
  </si>
  <si>
    <t>PENDON EN BANNER DE 13 ONZAS REFORZADO CON OJALETES, IMPRESIÓN DIGITAL 4 X 0 TINTAS (600 X 50 CM).</t>
  </si>
  <si>
    <t>Señal fabricada en acrílico mónomero puro material 100% de alta calidad calibre 3mm color cristal tamaño 20*25 cm con texto corte laser color a convenir l incluye cinta doble faz para pegar a la pared</t>
  </si>
  <si>
    <t>Señales en Acrilico cal 3 mm de espesor con impresión digital directa a full color con tintas uv de alta calidad tamaño 20 x 25 cm._x000D_
IGUAL CIO 103778</t>
  </si>
  <si>
    <t>Señal de emergencia fabricada en acrílico mónomero puro material 100% de alta calidad calibre 5mm color cristal tamaño 40*40 cm con texto grabado laser laser color negro con caja superior donde incluye cinta led y fuente</t>
  </si>
  <si>
    <t>Señales enAcrilico cal 3 mm de espesor con impresión digital directa a full color con tintas uv de alta calidad tamaño 20 x 40 cm.</t>
  </si>
  <si>
    <t>Identificación de servicios o escenarios deportivos, con nombre del mismo_x000D_
y pictograma, que hace referencia al conjunto de pictogramas presentado_x000D_
en el plano de ubicación general. Distancias de lectura entre 3 y_x000D_
20 metros. Incluye las normas y recomendaciones de uso del escenario o_x000D_
servicios, que ayudan a evitar accidentes o deterioro y maltrato de las instalaciones._x000D_
La definición de la información para estas normas y recomendaciones,_x000D_
debe definirlas la Entidad según el escenario o servicio a definir._x000D_
Especificación técnica, Capitulo 10 correspondiente a mobiliario y señalización. página 170</t>
  </si>
  <si>
    <t>SUMINITRO SEÑAL PUNTO DE ENCUENTRO_x000D_
Tubo redondo diámetro 2" Agua Negra e=1,5mm_x000D_
Lamina galvanizada Cal. 20_x000D_
Película U.V. información_x000D_
Pintura electrostática</t>
  </si>
  <si>
    <t>Señal fabricada en acrílico mónomero puro material 100% de alta calidad calibre 3mm color cristal tamaño 95*25 cm con texto corte laser color a convenir</t>
  </si>
  <si>
    <t>Señales en Acrilico cal 3 mm de espesor con impresión digital directa a full color con tintas uv de alta calidad tamaño 20 x 25 cm._x000D_
IGUAL CIO 103770</t>
  </si>
  <si>
    <t>Señales en Acrilico cal 3 mm de espesor con impresión digital directa a full color con tintas uv de alta calidad tamaño 20 x 25 cm.</t>
  </si>
  <si>
    <t>Señales en Acrilico cal 3 mm de espesor con impresión digital directa a full color con tintas uv de alta calidad tamaño 20 x 25 cm._x000D_
IGUAL CIO  103784</t>
  </si>
  <si>
    <t>Señales en Acrilico cal 3 mm de espesor con impresión digital directa a full color con tintas uv de alta calidad tamaño 20 x 25 cm._x000D_
IGUAL CIO 103780</t>
  </si>
  <si>
    <t>JUEGO EN MADERA PINO PATULA IMUNIZADO  QUE CONTINE DESLIZADERO EN FIBRA DE VIDRIO, PASAMANOS, TUNEL EN FIBRA DE VIDRIO, DOS UNIDADES DE COLUMPIOS EN FIBRA DE LONA , JUEGO DE TRAPECIO, JUEGO DE ARGOLLAS ,ESCALERA EN SOGA Y MADERA . PARALES EN MADERA DE DIAMETRO DE 4" PARA PASAMANOS , COLUMPIOS Y Ø3 PULGADAS PARA LA PARTE DE TUNEL ; Y RODAMIENTOS CON DOBLE BUJE ACERADO Y TORNEADO.</t>
  </si>
  <si>
    <t>El asador esta compuesto por:			_x000D_
1. Dos parrillas compuestas cada una por 25 varillas de 5/8", distanciadas entre si en la parte delantera mínimo 9 cm y en la parte de atrás mínimo 11 cm.; adicionalmente la parrilla superior se debe reforzar en el centro de la luz de manera transversal con una varilla de 5/8" mínimo, que cubra la longitud toal del asador y la parrilla inferior con dos varillas de 5/8" mínimo, que se deben distribuir de manera uniforme en la distancia, es decir de manera aproximada cada tercio de la distancia.		_x000D_
			_x000D_
2. Una lamina debajo de la segunda parrilla, distanciada mínimo 6 cm. Esta lamina cuenta con un doblez o babero en la parte delantera y en el resto del perimetro esta apoyada y soldada en un angulo.			_x000D_
			_x000D_
3.  Las dos parrillas y la lamina cuentan con una leve inclinacion que facilita el drenaje del agua en caso de lluvias disminuyendo asi la corrosion.		_x000D_
4. Cuatro patas construidas en tuberia galavanizada rigidizadas entre si  en la parte inferior a la altura del suelo con una varilla de 1" mínimo y soldadas de manera continua a la lamina inferior del asador. Una vez instalado el asador, estas patas se deben pintar con pintura negra resistente a los diferentes factores a los que estará expuesto este elemento.			_x000D_
			_x000D_
5. La altura libre entre el suelo y la parte superior del asador es de 85 cm, la longitud de anclaje es de 70 cm. Mínimo, en la parte inferior de las patas de deben soldar varillas de 5/8" mínimo como refuerzon transversales que impidan la rotacion del elemento.			_x000D_
			_x000D_
6. Los diametros, distancias, calibres y demas componentes del elemento deben ovedecer al modelo visto en campo. Esta ficha corresponde a una guia para la elaboracion del asador, NO EXIME al fabricante de la responsabilidad de elaborar el elemento según el modelo dispuesto en el parque la Florida, visitado el dia 29 de mayo de manera conjunta entre el supervisor del IDRD, La Interventoria, Consorcio Gama y el Fabricante. Ante cualquier inquietud o duda, el fabricante debe revisar el modelo de campo y de ser necesario se realizará la consulta al cliente para garantizar entera satisfaccion del mismo y el recibo del producto.								_x000D_
								_x000D_
							_x000D_
7. Tanto los asadores de reparacion como los nuevos deben cumplir 100% con las especificaciones indicadas anteriormente; a fin de evitar nuevos inconvenientes se solicita entregar lo antes posible uno de los asadores reparados y uno de los asadores nuevos como muestra, para ser revisada y avalada de manera previa por la Interventoria y el IDRD.</t>
  </si>
  <si>
    <t>PRECIO X ML =$14..900 CON IVA. SE TOMA L(Promedio=1.75m) Un=$26.075,oo</t>
  </si>
  <si>
    <t>Nota 26Ago21 **NO USAR** En correo del 24Ago21 STP-Oscar Mayorga solicita colocar nota de No Usar.</t>
  </si>
  <si>
    <t>Bandejas en lámina galvanizada cal. 18 (Sin estructura de valla).</t>
  </si>
  <si>
    <t>EL PRECIO ACTUALIZADO CORRESPONDE A UN REGISTRO IMPORTADO DE 150 PSI._x000D_
25-FEB. CORRESPONDE A VALVULA EN PVC.</t>
  </si>
  <si>
    <t>Señal fabricada en poliestireno materila de alto impacto calibre #60 color blanco tamaño 95*25cm decorada con impresión digital y vinilo fotoluminicente con cinta doble faz para pegar a la pared</t>
  </si>
  <si>
    <t>TORNILLO  HEXAGONAL GRADO 2 ZINCADO DE 1/2 X 10" CON DOS ARANDELAS Y TUERCA DE SEGURIDAD</t>
  </si>
  <si>
    <t>EL PRECIO COTIZADO CORRESPONDE A UNA CABLE 2/0 AWG CU XLPE 15 KV 100%</t>
  </si>
  <si>
    <t>MARCA PROCABLE</t>
  </si>
  <si>
    <t>EL PRECIO CORRESPONDE A UNA TOMA DE CAUCHO AEREA BIFASICA 20A 250V, COTIZADA EN FERRICENTROS, HOMECENTER Y EASY.</t>
  </si>
  <si>
    <t>Tubo Fluorescente T8 32w Fría 2pin Sylvania</t>
  </si>
  <si>
    <t>INCLUYE GALVANIZADO EN PLANTA= POLYYPROTEC S.A. 2678244 – Alejandra Moreno (06/04/2015) No incluye transporte de planta de galvanizado a obra.</t>
  </si>
  <si>
    <t>TUBO REDONDO</t>
  </si>
  <si>
    <t>BREAKER TACO 2 POLOS 15 AMPERIOS ENCHUFABLE DSE</t>
  </si>
  <si>
    <t>Puerta de alta seguridad, corrediza con sistema de riel al piso y guias deslizables en la parte superior, con doble hoja en lamina cold-rolled calibre 14, figurado con pasadores o puntos de cierre perimetrales moviles, reforzada con platinas de 3/16" por 2". Marco del mismo calibre con uña de anclaje. (Inluye, suministro e instalacion, cerradura, ojo magico, mano de obra, herramientas equipos) Accionamiento Manual_x000D_
_x000D_
Cotizaciones 25 de marzo del 2011 (Ârea Tècnica IDRD)_x000D_
_x000D_
-MULTIMAX 4 38 40 36      $   952.857/m2_x000D_
-IVEGAS      2 25 60 60       $1'030.681/m2</t>
  </si>
  <si>
    <t>Bombilla, fotocelda, brazo, collarin</t>
  </si>
  <si>
    <t>BOMBILLO METAL HALIDE DE 70W TUBULAR D/C SYLVANIA (15226)</t>
  </si>
  <si>
    <t>Bombillo de Metal Halide de 250 w Tubular - Emite Luz de Colores Blanco, Azul, Verde o Fucsia. Es Especial para Reflectores de Uso Exterior.</t>
  </si>
  <si>
    <t>Bombillo de Metal Halide de 400w Tubular - Emite Luz de Colores Blanco, Azul, Verde o Fucsia. Es Especial para Reflectores de Uso Exterior.</t>
  </si>
  <si>
    <t>EL VALOR COTIZADO EL 09/06/2014 CORRESPONDE A UNA LUMINARIA 1000W 220V, INCLUYE FOTOCELDA Y BOMBILLO, SEGUN LA INFORMACION DEL PROVEEDOR ESTE TIPO DE LUMINARIA NO NECESITA BRAZO.</t>
  </si>
  <si>
    <t>Fischer Chazo expansivo 3/8 pulgada (0,95 cm ancho) x 3 pulgadas(7,62 cm largo)</t>
  </si>
  <si>
    <t>LAVAPLATOS SENCILLO EN ACERO IXOXIDABLE PLATEADO RECTANGULAR DE SOBREPONER.</t>
  </si>
  <si>
    <t>Incluye desague y canastilla</t>
  </si>
  <si>
    <t>LOSETA PREPULIDA LISTON (30X30)FONDO ROJO_x000D_
_x000D_
LOS. CTO.PREP.ARCOB.ROJO / Código: 135016082 - (Prov. Ref. ALFA)_x000D_
FORMATO 30 X 30_x000D_
_x000D_
Loseta vibro prensada para piso de exteriores tipo Idu en diversos colores. Producto de alta resistencia mecánica sugerido para espacios públicos de alto tráfico</t>
  </si>
  <si>
    <t>Aislamiento primario y secundario para baja, media y alta tension_x000D_
_x000D_
Atributo 	Detalle_x000D_
Tipo 	Cinta de Caucho_x000D_
Características 	Elongacion 1000%-Hasta 69 kV_x000D_
Material 	Caucho_x000D_
Uso 	Aislamiento primario y secundario para baja, media y alta tension_x000D_
Ancho 	18 mm_x000D_
Largo 	9.1 m_x000D_
Norma técnica 	RETIE_x000D_
Color 	Negra</t>
  </si>
  <si>
    <t>Soldadura epóxica de dos componentes (EPOTOC L O  SIKADUR 32 PRIMER L) _x000D_
 soldadura epóxica de dos componentes, con prolongado tiempo de colocación, ideal para adherir concreto nuevo a viejo o endurecido en zonas donde las temperaturas del medio son severas. Se recomienda como adherente de morteros de cemento o epóxicos, en la reparación de elementos estructurales. _x000D_
_x000D_
PRESENTACIÓN POR 4 KG.</t>
  </si>
  <si>
    <t>Pintura electrostática, doble bandeja, y puerta de seguridad.</t>
  </si>
  <si>
    <t>Arco móvil para canchas Pony elaborado en tubería galvanizada de 2”y 1 ½ “ calibre 2 mm, acabado final con pintura electrostática blanca, color blanca, no incluye malla. Dimensiones: H= 1.0 m ancho= 1.20 m Profundidad= 0.50 m</t>
  </si>
  <si>
    <t>Regadera Saona Redonda 8 pulgadas con Brazo 40 cm Cromo - Negra Stretto.</t>
  </si>
  <si>
    <t xml:space="preserve"> Mayo de 2013 En mayo de 2013, la variación del Índice de Precios al Consumidor - IPC fue 0,28%, tasa inferior en -0,02 puntos porcentuales a la registrada en mayo de 2012 cuando fue 0,30%. En lo corrido del año el índice reportó una variación de 1,49%, mientras que para los últimos 12 meses la variación fue de 2,00%.SE REALIZA INCREMENTO DEL 2% (IPC) DE ACUERDO A LA INFLACIÓN CORRIDA DE LOS ULTIMOS 12 MESES - 06/06/2013. SE REALIZA INCREMENTO DEL 1.94% (IPC) DE ACUERDO A LA INFLACIÓN CORRIDA DE LOS ULTIMOS 12 MESES - 13/03/2014. SE REALIZA INCREMENTO DEL 3.66% (IPC) DE ACUERDO A LA INFLACIÓN CORRIDA DE LOS ULTIMOS 12 MESES -09/03/2015 SE REALIZA INCREMENTO DEL 5.75% (IPC) DE ACUERDO A LA INFLACIÓN CORRIDA DE LOS ULTIMOS 12 MESES -23/01/2017  SE REALIZA INCREMENTO DEL 4.09% (IPC) DE ACUERDO A LA INFLACIÓN CORRIDA DE LOS ULTIMOS 12 MESES -19/02/2018.      2019 SE REALIZA INCREMENTO DEL 3.18%(IPC) DE ACUERDO A LA INFLACION CORRIDA DE LOS ULTIMOS 12 MESES - DIC 2018. 2020 SE REALIZO INCREMENTO 3.41% 2019 AÑO CORRIDO .     2021 SE REALIZO INCREMENTO DE ACUERDO AL VALOR CIO AJUSTADO QUE CONTEMPLA VALORES HISTORICOS TENIENDO EN CUENTA QUE EL IPC A DICIEMBRE DE 2020 FUE DE 1.61% , TAMBIEN SE AJUSTA LA UNIDAD DE MEDIDA TENIENDO EN CUENTA QUE EL HISTORICO DE CIO ESTABA EN DIA Y NO POR UNIDAD </t>
  </si>
  <si>
    <t>Incluye un (1) recorrido, escoltas y paleteros.</t>
  </si>
  <si>
    <t>TIPO PASIVO - PUNTA PENTAPOLAR_x000D_
_x000D_
DEFINICIÓN_x000D_
_x000D_
Es un dispositivo elemental, de captación de las descargas electroatmosféricas (rayos)._x000D_
Su radio de protección es reducido comparado con el de los pararrayos IONIZANTES del tipo P.D.C._x000D_
_x000D_
APLICACIONES_x000D_
_x000D_
Se le emplea en la protección de :_x000D_
* Antenas de radio, televisión, telefonía celular y otras montadas en torres metálicas._x000D_
* Transformadores montados en postes de madera, concreto o metálicos._x000D_
* Puentes, tanques de depósito, cercas, vallas y estructuras metálicas en general, expuestas en campo abierto._x000D_
_x000D_
NOTA: Para proteger edificaciones de mayor área será necesario construir en su cubierta una jaula o "JAULA DE FARADAY" empleando para ella, varias de estas puntas conectadas entre si formando un anillo, con sus respectivas bajantes y tomas de tierra._x000D_
_x000D_
En su instalación, así como en la elaboración y tratamiento conductivo de su malla de PUESTA A T IERRA, se deben apl icar las normativas internacionales de seguridad y protección eléctrica._x000D_
_x000D_
CARACTERÍSTICAS TÉCNICAS_x000D__x000D_
Modelo..................................................Americano_x000D_
Marca....................................................WESTON_x000D_
Material.................................Acero Inoxidable_x000D_
Longitud.................................................38 cmts._x000D_
Recubrimiento.............................NO REQUIERE_x000D_
Terminal de conexión...........para cable AWG2/0</t>
  </si>
  <si>
    <t>Elemento de protección para evitar el acceso a personas no autorizadas al sistema de funcionamiento de las cámaras de vigilancia ciudadana .Las coronas van instaladas y fijas a postes de concreto._x000D_
Por lo general la corona antiescalatoria va instalada a una altura de 10 mts , sobre el nivel de terreno._x000D_
_x000D_
Normalmente esta estructura de seguridad es utilizada en lo alto de los postes eléctricos, para impedir que personas puedan quitar las cámaras u objetos instalados en estos postes._x000D_
_x000D_
El diseño estándar de la estructura es de 12 puntas metálicas apuntando a diferentes direcciones como se muestra en la imagen. se puede realizar la construcción de acuerdo a su necesidad ya sea con mas o menos puntas, donde va recubierta con pintura electrostática del color deseado(cualquier color que se adapte a su necesidad) para mayor durabilidad del producto._x000D_
_x000D_
Fabricado con puntas de varilla y anillo en platina de 316*1 y media pulgadas_x000D_
_x000D_
? Corona en platina HR ASTM-A36. De 2”x3/16._x000D_
? Varilla en acero de 36.000psi. DE 1/2X 40 CMS. Con 3° de inclinación hacia abajo._x000D_
? Tornillos de ajuste SAE grado No.5._x000D_
? Soldadura MIG-WA._x000D_
? Galvanizado por inmersión en caliente (HOT-DIP GALVANIZED) según norma ANSI C 80.1._x000D_
_x000D_
? DIMENSIONES:_x000D_
? Collarín de 180mm”._x000D_
? 12- 16 Varillas de 40 cms o según requerimiento._x000D_
? Tornillos de ajuste de 5/8”x2.1/2</t>
  </si>
  <si>
    <t>Fijadores de roscas LOCTITE_x000D_
_x000D_
Los fijadores de roscas LOCTITE son una potente alternativa a los fijadores mecánicos. Ya sean permanentes o desmontables, los fijadores de roscas reducen los costes de reparación y fabricación porque previenen el aflojamiento de las roscas, la corrosión y la rotura de piezas._x000D_
_x000D_
Los fijadores de roscas LOCTITE evitan el autoaflojamiento y aseguran cualquier tornillería roscada contra vibraciones e impactos. Son productos líquidos que rellenan la holgura entre los filetes de las roscas. Utilizados para el ensamblaje de elementos roscados, los fijadores de roscas LOCTITE aseguran el montaje de forma permanente, eliminando además la corrosión por frotamiento, creando una unión_x000D_
solidaria entre las partes._x000D_
_x000D_
Los fijadores de roscas LOCTITE son adhesivos monocomponentes líquidos y semisólidos. Curan a temperatura ambiente formando un plástico termoestable sólido y duro cuando se aplican entre superficies de acero, aluminio, latón y muchos otros metales. Curan en ausencia de aire. El adhesivo rellena completamente las holguras que hay entre los filetes de rosca, para fijar roscas y juntas.</t>
  </si>
  <si>
    <t xml:space="preserve">este componente ya tiene el pigmento incluido </t>
  </si>
  <si>
    <t xml:space="preserve">ste componente ya tiene el pigmento incluido </t>
  </si>
  <si>
    <t>el pigmento ya esta incluido en los insumos 104177 y 104178</t>
  </si>
  <si>
    <t>SOLO SUMINISTRO Nota 30Ago21: la especificaciòn solo la ofrece Maderplast. Otros proveedores ofrecen otros % en componentes y otra medida.</t>
  </si>
  <si>
    <t>COTIZACION A TODO COSTO MADERPLAST-SEPT-7-2011</t>
  </si>
  <si>
    <t>DOBLE TUERCA.</t>
  </si>
  <si>
    <t>DOS ORIFICIOS EN 3/8"</t>
  </si>
  <si>
    <t>NOTA SE CAMBIÓ DE CORTE CON LASSER A CORTE CON TUTEADORA POR SER MAS COMERCIAL Y ECONÓMICO.</t>
  </si>
  <si>
    <t>TUBO ESTRUCTURAL RECTANGULAR / ASTM A-500 Grado C</t>
  </si>
  <si>
    <t>SUMIN+INSTAL+ANDAMIO</t>
  </si>
  <si>
    <t>SEGUN COTIZACION COLEMPAQUES</t>
  </si>
  <si>
    <t>incluye transporte a la obra</t>
  </si>
  <si>
    <t>Valor 2024 del nivel en alquiler cotizado. ESPECIFICACIONES: Óptica 32 X, Precisión 1 mm, Rango de trabajo &gt;+- 15’, IP 55, Temperatura de operación – 30°C + 75°C. INCLUYE: 1 Trípode metálico de doble seguro, 1 Mira topográfica, divisiones al milímetro y ojo de pollo, 1 Estuche rígido de transporte, 1 Morral en lona, 1 Certificado de calibración.</t>
  </si>
  <si>
    <t>Altura Max 82m QMax 135Gl/min</t>
  </si>
  <si>
    <t>2020HHE-10-3</t>
  </si>
  <si>
    <t>ACERO INOXIDABLE-RECALIBRABLE</t>
  </si>
  <si>
    <t>Año 2024 - IPC Incremento 9,28 %</t>
  </si>
  <si>
    <t>08-Abr-2019 Suministro e instalación de espejo de 5mm, con perfil en aluminio de 1", con bordes pulidos y brillados.</t>
  </si>
  <si>
    <t xml:space="preserve">08/09/2021: Cios 107649 y 104284 iguales. Se actualizan todos. </t>
  </si>
  <si>
    <t>Taza Institucional elongado, sin asiento, color blanco, conexión por encima, de bajo consumo 4,8 litros, Importado marca Vitomex._x000D_
_x000D_
Ref. 26-AA-SVC1002V</t>
  </si>
  <si>
    <t>29-MAR-2019 Grifería lavamanos push de pared, Leed, cromada, cierre automático en 6 segundos, caudal de 1.8 Litros/Minuto, en 14 PSI dinámico, Línea pressmatic 120. Importado Docol. REF. 4-AA-00595806.</t>
  </si>
  <si>
    <t>4AA-00595806</t>
  </si>
  <si>
    <t>REF: 106-AA-ACSS</t>
  </si>
  <si>
    <t>Ducha empotrada a pared tipo push de seguridad Cromo. Características generales: Diseño, funcionalidad, antivandalísmo y sistemas de seguridad en el sector público.</t>
  </si>
  <si>
    <t>INCLUYE PINT.ELECTROSTÁTICA BEIGE/NEGRA</t>
  </si>
  <si>
    <t>PERCHA EN ACERO INOXIDABLE REF. 241981 DE SOCODA O EQUIVALENTE. BAÑOS MUJERES.</t>
  </si>
  <si>
    <t>Empalmes de  Baja Tensión._x000D_
Empalmes rectos y en derivación con resina, adecuado para todo tipo de terrenos._x000D_
Usos en sistemas hasta 1000 voltios sumergibles.</t>
  </si>
  <si>
    <t>63cm interno y externo de 70cm CODENSA en hierro fundido y nucleo fundido en conccreto con cadena de seguridad (NO incluye parrilla cs 280 para tapa cs 280 en varilla de 5/8 corrugada)</t>
  </si>
  <si>
    <t xml:space="preserve">Es una madera rolliza de eucalipto de 3 a  8 mts. USOS: Correas para tejados livianos, varas para plástico de invernaderos, obras, cerramientos, tejados en teja metálica o zinc. </t>
  </si>
  <si>
    <t>Año 2018: Incremento 5.9%.     Año 2019: Incremento 6.00%.       Año 2020: Incremento 6.00%.  Año 2021: Incremento 3.5% Construdata 2017 para 104326: LINIERO ELECTRICO CON CERTIFICAC+PRESTACIONES: $65.104 día antes de prestaciones el calculo con prestaciones se realiza con cuadro de actualización de mano de obra del ACEE. Fuente: https://issuu.com/legissa/docs/construdata_ed_188  página  76.         Nota: 08JUn22: Se toma el equivalente DIA OFICIAL ELECTRICA ESPECIALIZADA TIPO 3 CON P Construdata Junio 2022.</t>
  </si>
  <si>
    <t>LAMINA CALL ROLLED CAL.20 CON ELEMENTOS CERTIFICADOS SIN VIDRIO</t>
  </si>
  <si>
    <t>Textura rustica- 40x40cm</t>
  </si>
  <si>
    <t>Señal Plano Ubic Parque (0.90x1.20m) 1 cara (PGLH)_x000D_
Presentación general del parque, presentación de los diferentes escenarios y servicios, así como su ubicación y senderos._x000D_
Localización urbana, con vías aledañas y radio de acción de una a dos  cuadras. Pictogramas en color para la ubicación de servicios y escenarios  deportivos. Apto para parques con forma alargada horizontal_x000D_
_x000D_
Se compone de dos (2) parales elaborados en tubo redondo estructural galvanizado con diámetro nominal de 2” cal 2.5 mm y un pánel informativo fabricado en lamina C.R. cal 18 de acuerdo a los planos especificados._x000D_
• Acabado superficial_x000D_
El procedimiento de acabado final en el elemento debe cumplir los siguientes_x000D_
requisitos descritos a continuación:_x000D_
• Limpieza mecánica de la superficie_x000D_
• Se realiza con gratas circulares, cepillos con cerdas metálicas o cinceles, para quitar residuos e incrustaciones metálicas como esquirlas de soldadura._x000D_
• Adicional, el metal recién galvanizado generalmente presenta gran tersura o falta de rugosidad que puede impedir la adherencia con el recubrimiento protector, por lo que se debe efectuar una limpieza SSPC-SP-7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sobrecapas de zinc adquieran rugosidad._x000D_
• Decapado químico_x000D_
Es necesario cumplir los siguientes pasos para optimizar el acabado final de la pieza a recubrir:_x000D_
• Sumergir el material de acero en un baño de hidróxido sódico acuoso, a temperatura ambiente, para ablandar impurezas en el material. _x000D_
• Enjuagar con agua a presión el material para retirar las impurezas._x000D_
• Desengrasar el material con disolventes y detergentes._x000D_
• Enjuagar con agua a presión el material, para arrastrar partículas de óxidos disueltos._x000D_
• Sumergir el material de acero limpio y desengrasado en un baño de acido sulfúrico inhibido durante un periodo de 2 a 8 horas y a temperatura ambiente, para evitar un sobre decapado._x000D_
• Enjuagar con agua a presión y adicionar una solución neutralizante, como amoniaco diluido, para conseguir un pasivado en el elemento._x000D_
• Secar el material a temperatura ambiente._x000D_
• Fosfatizado_x000D_
El siguiente proceso es realizar un recubrimiento por conversión, donde el elemento es sometido a un baño ácido de fosfato de zinc o de hierro (Fosfatizado), en la que se que cambia la naturaleza física y química del material, transformándola en una superficie inerte y uniforme, neutralizando y sellando de esta manera la pieza a tratar. Es necesario realizar este proceso, con el fin de mejorar la adherencia, minimizar la oxidación y mejorar la resistencia a la corrosión general de la pieza final._x000D_
• Aplicación de pintura electrostática y curado Se debe emplear cabinas de pintura libre de partículas contaminantes y equipo de pintura en óptimas condiciones de uso. Después de aplicada la pintura en la superficie, ésta debe tener un curado a 180°C y así garantizar su adherencia. El espesor final de capa de pintura como mínimo debe ser de 3 mils, correspondiente a 75 micras (µm), aproximadamente. El color a emplear debe ser en polvo seco de tipo poliéster para exteriores, verde Ral 6028._x000D_
8.3 MATERIALES_x000D_
Soldadura tipo MIG ER70S - 6 0,9 mm._x000D_
Tubo redondo estructural, galvanizado en caliente de 2 cal 2.5 mm _x000D_
8.4 ENSAYOS DE LABORATORIO_x000D_
Se debe contemplar los siguientes ensayos de laboratorio cuando lo requiera el Interventor:_x000D_
• Espesor de las paredes del tubo con pie de rey; mínimo de 2.5 mm de espesor._x000D_
• El galvanizado en caliente de las piezas, debe cumplir la norma ASTM B6 SHG y se solicitará ensayos de apariencia superficial, adherencia y espesor del galvanizado. Espesor mínimo de capa de zinc_x000D_
80 micras (µm)._x000D_
• Espesor de la pintura con prueba de ecómetro. Capa mínima total de 3 mils._x000D_
• Adherencia de la pintura por ensayo de corte enrejado._x000D_
• Ensayo de soldadura no destructiva por ultrasonido con un detector de fallas portátiles y un palpador angular._x000D_
• Dimensiones del elemento de acuerdo al plano de Especificaciónes._x000D_
8.5 TOLERANCIAS_x000D_
• Tolerancia en verticalidad estructura: ± 5 mm en longitud de 3000 mm = ± 0.1º._x000D_
• Tolerancia en horizontalidad: ± 5 mm en longitud de 1000 mm = ± 0.28º._x000D_
• Tolerancia en longitud de tubería: ± 8 mm._x000D_
• Tolerancia en espesor de tubería: ± 10 %._x000D_
• Tolerancia en diámetro de tubería: = ± 0.75 %._x000D_
• Tolerancia espesor de pintura: ± 10%._x000D_
• Tolerancia espesor de galvanizado: ± 10%.</t>
  </si>
  <si>
    <t>Higuerilla Rojo h:1.20mt $18.600/und                                                                                                                                                                              Transporte: $6.000+Iva=$7.140/und</t>
  </si>
  <si>
    <t>Material sum9inistrado por Contratista ULEX S.A.S. TEL. 5046089</t>
  </si>
  <si>
    <t>Pagante PU para caucho LLanta Reciclada</t>
  </si>
  <si>
    <t>Utilizado en Piso LLanta Reciclada</t>
  </si>
  <si>
    <t>Usado para Piso en Llanta Reciclada</t>
  </si>
  <si>
    <t>Piso en Llanta reciclada</t>
  </si>
  <si>
    <t>SE REFIERE UN GABINETE PARA RACK QUE INCLUYE UNA MULTITOMA DE 8 SERVICIOS</t>
  </si>
  <si>
    <t>ROY Y ALPHA</t>
  </si>
  <si>
    <t>ESTE VALOR CORRESPONDE A UNA PLATAFORMA MONTADA SOBRE CAMION TIPO BRAZO, ALTURA MAXIMA 20METROS,_x000D_
SE ACTUALIZA CON ICCP Equipos 2,39 - 2017</t>
  </si>
  <si>
    <t>Rosca-40 (Formato pequeño).</t>
  </si>
  <si>
    <t>CODIGO NTC 2017-2018</t>
  </si>
  <si>
    <t>EL VALOR DE LA COTIZACION DEL 11/06/2014 CORRESPONDE A UNA PUERTA SENCILLA, SIN CHAPA Y SIN DIVISOR, CON HOJA BATIENTE, INCLUYE MARCO._x000D_
25-FEB-2019 Se cotiza para puerta de 1 x 2.20 m.</t>
  </si>
  <si>
    <t>Tipo: Tanques cónicos para almacenamiento de agua._x000D_
Contiene: Tapa, tanques y accesorios de entrada y de salida._x000D_
Características: Doble capa, una Capa exterior en negro o azul para evitar el paso de los rayos ultravioleta, otra capa interior clara en tanques negros para facilitar la inspección de líquidos y oscura en tanques de color para prevenir crecimiento de microorganismos._x000D_
Capacidad: 2000 Litros._x000D_
Color: Negro. capa UV._x000D_
Medidas Tanque: ancho 1520 mm x Alto 1550 mm._x000D_
Medidas Tapa: ancho 1585mm x Alto 280 mm._x000D_
Marca: Eternit.</t>
  </si>
  <si>
    <t>INCLUYE TRANSPORTE DESDE CANTERA EN SIBATE</t>
  </si>
  <si>
    <t>INCLUYE : EQUIPO+TRANSPORTE+CARGUE Y RETIRO+MANO DE OBRA PARA PROCESO. NO INCLUYE CONCRETO Y ACERO DE FEFUERZO.</t>
  </si>
  <si>
    <t>BRONCE+CANASTILLA- ANTIGOLPE ARIETE.</t>
  </si>
  <si>
    <t>Falta descripción técnica del elemento.</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</si>
  <si>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1 PERSONA</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</si>
  <si>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2 PERSONAS SIMULTÁNEAS</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</si>
  <si>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4 PERSONAS SIMULTÁNEAS</t>
  </si>
  <si>
    <t>Acero al carbono tipo Q235A (acero laminado en caliente)_x000D_
Columna de acero galvanizado de 140mm y espesor de la chapa de acero de 3,5mm_x000D_
Acero al carbono tipo Q235A (acero laminado en caliente)_x000D_
Estandar GB_x000D_
Estructura fabricada por sistema de chorro de arena (evita corrosión)_x000D_
Polipropileno, polietileno, PVC_x000D_
Pintura electrostática fijada por medio de calor al horno_x000D_
CAPACIDAD: 2 PERSONAS SIMULTANEAS</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</si>
  <si>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1 PERSONA_x000D_
Incluye la instalacion sin los dados de concreto.</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</si>
  <si>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3 PERSONAS SIMULTÁNEAS</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</si>
  <si>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2 PERSONAS SIMULTANEAS</t>
  </si>
  <si>
    <t>PUESTO EN OBRA</t>
  </si>
  <si>
    <t>A-17015106 MARCA DOCOL</t>
  </si>
  <si>
    <t>REF:4AA-110 MARCA DOCOL</t>
  </si>
  <si>
    <t xml:space="preserve">FICHA TECNICA DE REGISTRO+FORMULARIO SDA+PLANO DE UBICACIÓN+SEGUIMIENTO HASTA EXPEDICIÓN DE CONCEPTO TÉCNICO                                                                                                                                                                                       14/12/2021:  También Incluye georeferenciación, acompañamiento de la visita por árbol y seguimiento con la Secretaria de Ambiente hasta la obtenciòn del permiso de intervenciòn silvicultural/Resolución.   INGEREC unico tercero que cotizo a la fecha.                                                                                                                              </t>
  </si>
  <si>
    <t>RUANA EN LAMINA GALVANIZADA CAL.18 (30X30CM) SOLDADA. NIPLE CON EXTREMOS ROSCADOS.</t>
  </si>
  <si>
    <t>RUANA EN LAMINA GALVANIZADA CAL.18 (30X30CM) SOLDADA</t>
  </si>
  <si>
    <t>RUANA EN LAMINA GALVANIZADA CAL.18 (30X30CM) SOLDADA. NIPLE CON EXTREMOS ROSCADOS</t>
  </si>
  <si>
    <t>Sifón en P, para lavamanos, metálico cromado Importado, Marca A&amp;A</t>
  </si>
  <si>
    <t>Desagüe con rejilla para lavamanos, sencillo, sin rebose,metálico, cromado, Marca A&amp;A_x000D_
62-AA-21060002</t>
  </si>
  <si>
    <t>62-AA-101044</t>
  </si>
  <si>
    <t>Válvula sanitaria de empotrar tipo push.6 litros por descarga. Requiere sistema de acometida entre fluxómetro y taza sanitaria. Dificulta las acciones vandálicas._x000D_
Ref 751270001 CORONA</t>
  </si>
  <si>
    <t>Valvula orinal de empotrar tipo push configurable según la presión y según la descarga del orinal. Para orinales de entrada superior de 1/2". Dificulta las acciones vandálicas._x000D_
Características y beneficios:_x000D_
Este producto cumple con los requerimientos y especificaciones exigidos por la norma NTC 1644-_x000D_
2005 (ASME A112.18.1M) y NTC 920-2007._x000D_
Válvula automática tipo push._x000D_
Ideal para ambientes públicos y de gran frecuencia de uso._x000D_
Producto que dificulta las acciones vandálicas._x000D_
Cuerpo metálico con escudo y portaescudo con acabados en cromo._x000D_
Higiénica y de fácil mantenimiento._x000D_
Con sistema de permite regular el consumo de acuerdo a la necesidad y condiciones de instalación_x000D_
(Ver graficas)._x000D_
Cuerpo para empotrar en la pared._x000D_
Producto fabricado, en su mayoría, con materiales reciclables._x000D_
Rango de funcionamiento requerido de 20 a 80 PSI._x000D_
Diámetro de punto hidráulico de ½” NPT.</t>
  </si>
  <si>
    <t>lavamanos de mesa push antivandálico_x000D_
_x000D_
Griferia lavamanos de mesa tipo push. Consumo regulable según la presión. Tiene 14 posiciones de configuración. Dificulta las acciones vandálicas._x000D_
_x000D_
Las nuevas Griferías antivandálicas push han sido desarrolladas para llevar a los ambientes institucionales una nueva propuesta de diseño, entregando a los usuarios el mejor desempeño y a las instituciones la seguridad que necesitan para sus ambientes._x000D_
_x000D_
Características y Beneficios_x000D_
• Válvula automática push metálica._x000D_
• Cierre Automático._x000D_
• Producto metálico con diseño robusto, ideal para tráfico pesado._x000D_
• Rango óptimo de funcionamiento 20 a 80 PSI._x000D_
• Pastilla para graduar tiempo._x000D_
• Higiénica y fácil de limpiar._x000D_
• Nuevo sistema de instalación con tornillos de cabeza bristol y anillo de seguridad._x000D_
• Válvula de cierre temporizada._x000D_
_x000D_
Características de funcionamiento_x000D_
• Diámetro de acometida de 1/2 pulgada NPSM._x000D_
• Soporta más de 150.000 ciclos de acuerdo a norma_x000D_
• El producto se entrega configurado de fábrica en la posición 2 del regulador.</t>
  </si>
  <si>
    <t>947120001</t>
  </si>
  <si>
    <t>Válvula mezcladora para ducha, de empotrar en la pared, conexión hidráulica 3/4" acabado metálico cromado, rangos de presión de 8 a 40 m.c.a., Importada, Marca Docol_x000D_
Válvula pressmatic. Importado DOCOL</t>
  </si>
  <si>
    <t>4-AA-0000906</t>
  </si>
  <si>
    <t>peso= 24.02 kg/ml (Kg= $3.616)</t>
  </si>
  <si>
    <t>peso= 8.03 kg/ml (Kg= $3.274)</t>
  </si>
  <si>
    <t>Barra de seguridad 36", en acero inoxidable satinado, de sobreponer en la pared, con tornillos escondidos, diámetro 1 1/4", largo 90 cms. Importada, Marca Moén</t>
  </si>
  <si>
    <t>8AA536</t>
  </si>
  <si>
    <t>RING PARA BOXEO DE ENSAMBLAR DE 6,10 X 6,10 (APROX.)_x000D_
ESTRUCTURA METALICA Y ACCESORIOS_x000D_
Tubos principales con acoples (2 blancos, 1 azul y 1 rojo)_x000D_
Tubos soportes con tres acoples_x000D_
Tubo soporte central con cuatro acoples_x000D_
Peinazos doble ángulo de 3,16cm para intercalar en los cuadrantes_x000D_
Peinazos sencillos para intercalar con los de doble ángulo de 3,16_x000D_
Guayas de 9mtr x 3/8_x000D_
Tensores de 1"_x000D_
Perros de 3/8_x000D_
Escaleras (1 azul, 1 roja, 1 blanca)_x000D_
Lona con ojetes y velcros reforzada en las orillas con reatas_x000D_
Manilas de 1/4 para tensionar la lona_x000D_
Baberos o faldones con velcros_x000D_
Cuerdas de 1 1/4"_x000D_
Esquineros (2 blancas, 1 azul, 1 roja)_x000D_
Tensores de 1"_x000D_
Protectores para tensores_x000D_
Tensores para guaya de piso_x000D_
Templetes para cuerdas_x000D_
Chicharra Electrica_x000D_
_x000D_
ACCESORIOS_x000D_
Peinazos centrales con doble ángulo de 3,06cm_x000D_
Peinazos frontales, 1 izquierdo, 1 derecho de 3,06cm con 6 pestañas para encajar los módulos del piso_x000D_
Peinazos frontales, 1 izquierdo, 1 derecho de 3,06cm con 6 pestañas para encajar los módulos del piso_x000D_
Peinazos laterales, 1 izquierdo con 2 pestañas y 4 acoples un derecho con una pestaña y 4 acoples de 3,06cm_x000D_
Peinazos laterales, 1 derecho con 2 pestañas y 4 acoples un izquierdo con una pestaña y 4 acoples de 3,06cm_x000D_
Peinazos centrales con acoples dobles (lado y lado) con acoples cortos hacia el centro de 0,55cm y ancho de 0,76cm, hacia afuera de 3,06</t>
  </si>
  <si>
    <t>."Marco y Tapa para caja de inspección de 60x60x5cm (Norma EABB): Angulo.2x1/8”; Platina de 2x1/8”;varilla de Ø3/8” cada 12cm; Concreto
De 3.000psi; Manija escualizable enbebida L=0.20 varilla de 1/2”.Traf-Peatonal. Medida interna de caja."</t>
  </si>
  <si>
    <t>"Marco y Tapa para caja de inspección de 70x70x5cm (Norma EABB): Angulo.2x1/8”; Platina de 2x1/8”;varilla de Ø3/8” cada 12cm; Concreto
De 3.000psi; Manija escualizable enbebida L=0.20 varilla de 1/2”.Traf-Peatonal. Medida interna de caja."</t>
  </si>
  <si>
    <t>"Marco y Tapa para caja de inspección de 90x90x5cm (Norma EABB):
Angulo.2x3/16”; Platina de 2x3/16”;varilla de Ø3/8” cada 12cm; Concreto De 3.000psi; Manija escualizable enbebida L=0.20 varilla de 1/2”. Traf-Pesado."</t>
  </si>
  <si>
    <t>"Marco y Tapa para caja de inspección de 80x80x5cm (Norma EABB): Angulo.2x1/8”; Platina de 2x1/8”;varilla de Ø3/8” cada 12cm; Concreto
De 3.000psi; Manija escualizable enbebida L=0.20 varilla de 1/2”.Traf-Peatonal. Medida interna de caja."</t>
  </si>
  <si>
    <t>CORRESPONDE AL GASTOP.</t>
  </si>
  <si>
    <t>lagos, estanques. Rollo de 1.50 x 100m</t>
  </si>
  <si>
    <t>CAPSULA EN ACERO INOXIDABLE</t>
  </si>
  <si>
    <t>PRESURIZADO CON NITRÓGENO, MANÓMETRO, VÁLVULA EXPULSORA,MANGUERA, SUJETADOR, CILINDRO EN LÁMINA COLD ROLLED._x000D_
_x000D_
INCLUYE SOPORTE DE PARED Y AVISO</t>
  </si>
  <si>
    <t>Taza redonda de acometida posterior_x000D_
TAZA TREVI_x000D_
_x000D_
Taza redonda de altura tradicional para uso familiar_x000D_
Bajo consumo de agua: 6 litros de agua por descarga_x000D_
Sifón 100% esmaltado de 5.1 cm que optimiza el funcionamiento_x000D_
y mantiene limpio el sanitario_x000D_
Incluye racor metalico de 1 1/2" para instalación de fluxómetro_x000D_
Espejo de agua de 18 cm x 21 cm_x000D_
Para instalación tradicional de 25.5 cm de la pared terminada_x000D_
Perfecto para aplicaci0nes en destinos_x000D_
públicos donde los espacios son muy reducidos_x000D_
_x000D_
www.corona.com.co_x000D_
Colores Disponibles_x000D_
100 blanco_x000D_
_x000D_
_x000D_
REEMPLAZADO POR LINEA BALTICO 02/05/2017</t>
  </si>
  <si>
    <t>Sistema de Instalacion de sanitario Ref. Trevi de Corona de acometida posterior_x000D_
_x000D_
REEMPLAZADO POR LINEA BALTICO 02/05/2017</t>
  </si>
  <si>
    <t>Sistema de instalación de sanitario</t>
  </si>
  <si>
    <t>El Esmalte de Poliuretano Imlar® es un producto fácil de aplicar ideal para pinturas generales y resanes, por su secado y brillo está diseñado _x000D_
especialmente para talleres y flotillas que buscan productividad a un precio competitivo._x000D_
_x000D_
Componentes del sistema: _x000D_
Esmalte de Poliuretano Imlar® _x000D_
IW205 Catalizador Universal _x000D_
Reductor 8685SM .......................................temperatura media, 23°C _x000D_
Nota: Se puede utilizar el T-99170 para carros medianos o grandes en altas _x000D_
temperaturas._x000D_
_x000D_
Relación de mezcla y viscosidad  _x000D_
4 partes de color igualado del Esmalte de Poliuretano Imlar® _x000D_
1 parte de de Catalizador Universal IW205 _x000D_
2 partes de Reductor 8685SM _x000D_
Viscosidad de aplicación en copa Zahn#2: 15 – 18 segundos @25°C _x000D_
Si se desea obtener un secado más rápido agregar acelerador 189SM a razón de 125ml, para cada 4 litros de la mezcla anterior. _x000D_
Tiempo de vida 2 a 3 horas @25°C, una vez catalizado_x000D_
_x000D_
Componentes del sistema _x000D_
Esmalte de Poliuretano Imlar® _x000D_
IW205 Catalizador Universal _x000D_
Reductor 8685SM .......................................temperatura media, 23°C _x000D_
Nota: Se puede utilizar el T-99170 para carros medianos o grandes en altas _x000D_
temperaturas._x000D_
_x000D_
Tiempos de secado y oreo _x000D_
Espesor de Película seca de 2 mils a 25° C _x000D_
Tiempo de secado al polvo 15 minutos _x000D_
Tiempo de secado al tacto 20-30 minutos (de acuerdo a las condiciones ambientales) _x000D_
Tiempo para manejo de piezas 4-6 horas _x000D_
Franjeado con el mismo material Al día siguiente _x000D_
Secado Forzado 30 min a 60°C _x000D_
Pulido Sólo si es requerido a las 36 hrs. _x000D_
 _x000D_
Limpieza: _x000D_
Lave de inmediato el equipo con thinner estándar T-99363 _x000D_
de DuPont® _x000D_
_x000D_
Propiedades físicas a viscosidad de empaque _x000D_
_x000D_
Rendimiento teórico: 11.76 m2/Lt. listo para aplicar (Promedio)_x000D_
_x000D_
Sólidos en peso: 48 +/- 3% (Promedio) _x000D_
Sólidos en volumen: 38 +/- 2% (Promedio)_x000D_
Viscosidad en empaque: 70 a 80 seg. copa Ford 4 @ 25°C _x000D_
Viscosidad de aplicación en copa Zahn#2: 15 – 18 segundos @25°C _x000D_
Si se desea obtener un secado más rápido agregar acelerador _x000D_
189SM a razón de 125ml, para cada 4 litros de la mezcla anterior. _x000D_
Tiempo de vida 2 a 3 horas @25°C, una vez catalizado</t>
  </si>
  <si>
    <t>ESPECIFICACIÓN TIPO CODENSA 60X60X18CM</t>
  </si>
  <si>
    <t>PRESTAC:(77.76%)2012              Año 2013: Incremento 4.02%                  Año 2014 : Incremento 4.50% - Eliminacion de ICBF y SENA (-5%). PRESTAC:(72,75%)                Año 2015 : Incremento 4.50% - Ajuste SALUD -8.5%  PRESTAC:(68.67 %)                   Año 2016: Incremento 7.00%                Año 2017:  Incremento 7.00% _x000D_
Año 2018: Incremento 5.90%                  Año 2019: Incremento 6.00%      Año 2020: Incremento 6.00%     Año 2021: Incremento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</si>
  <si>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PRESTAC:(68.42 %)                Año 2017: Incremento 7.00%.      Año 2018: Incremento 5.69%.     Año 2019: Incremento 6.00%.       Año 2020: Incremento 6.00%.       Año 2021: Incremento 3.50%.               Año 2022: Incremento 10.07%.         Año 2023: Incremento 16%.                        Año 2024 - IPC Incremento 9,28 %</t>
  </si>
  <si>
    <t>Utilizado para la unión de tubería Novafort, Novaloc, Biaxial y Unión platino, que garantiza una buena hermeticidad en el sistema y la rápida instalación. Además, no tiene efectos negativos sobre el medio ambiente, ya que es producto biodegradable. - _x000D_
_x000D_
See more at: https://pavco.com.co/2/soldaduras-y-adhesiv/4-219-236/i/236#sthash.KIpMETu8.dpuf</t>
  </si>
  <si>
    <t>SE CONOCE COMO CUCHUCO PERLATO O BEAGE.</t>
  </si>
  <si>
    <t>MONOFASICO, BARRAJE DE NEUTRO Y TIERRA.</t>
  </si>
  <si>
    <t>Pizarra natural 5-8mm 40x40cm negro cj 0.96m2</t>
  </si>
  <si>
    <t>Riel para puertas de muebles bajos y altos</t>
  </si>
  <si>
    <t>Fibra de polipropileno para el refuerzo de concreto y mortero. No reduce el asentamiento de las mezclas._x000D_
_x000D_
DESCRIPCION_x000D_
Sikafiber AD es un refuerzo de fibra de polipropileno modificada que disminuye el agrietamiento de concretos y morteros._x000D_
Sikafiber AD está compuesto por una mezcla de monofilamentos reticulados y enrollados y polímeros sintéticos que anulan la tendencia a reducir la tra-bajabilidad y el asentamiento del concreto, propia de otro tipo de fibras convencionales._x000D_
Durante la mezcla, Sikafiber AD se distribuye aleatoriamente dentro de la masa de concreto o mortero formando una red tridimensional muy uniforme._x000D_
_x000D_
USOS_x000D_
Losas de concreto (placas de piso, pavimentos, etc.)_x000D_
Mortero y concreto proyectados_x000D_
Pañetes de fachada_x000D_
Elementos prefabricados_x000D_
Revestimientos de canales_x000D_
_x000D_
RENDIMIENTO (0.8-1.0 KG/M3)</t>
  </si>
  <si>
    <t>Meson sin frentero ni salpicadero apoyado sobre angulos de 1/8"x11/2" (no incluidos)</t>
  </si>
  <si>
    <t>ESPECIFICAMENTE SE HAC REFERENCIA AL CERROJO YALE REF. 148583 O SIMILAR (CERRO 170-1/4")</t>
  </si>
  <si>
    <t>CERRADURA SECURITY MANIJA SATINADO REF. 118915 O SIMILAR</t>
  </si>
  <si>
    <t>SCHLAGE, YALE O SIMILAR . INCLUYE TRES (3) LLAVES</t>
  </si>
  <si>
    <t>INCLUYE TORNILLOS</t>
  </si>
  <si>
    <t>Puerta ventana, sistema batiente de 2,29mts de ancho x 2,92mts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</si>
  <si>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Puerta ventana, sistema batiente de 3,16mts de ancho x 2,92mts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</si>
  <si>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Puerta ventana, sistema batiente de 2,51mts de ancho x 2,92 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</si>
  <si>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Puerta ventana, sistema batiente de 2,54mts de anchox 2,50mts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</si>
  <si>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Puerta ventana, sistema batiente de 1,80mts de ancho x 2,50mts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</si>
  <si>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Ventana,sistemacorredizo 744 de 2,39mts de ancho x 1,53mts de Altura, Con vidrio cristalde seguridad laminado color verde automotríz de 4+4mm, estructura en aluminio anodizado color blanco mate tipo pesado, compuesta por un vidrio fijo, uno corredizo, cerradura dummy sencilla samblasting._x000D_
_x000D_
El precio incluye:_x000D_
_x000D_
MATERIALES _x000D_
MANO DE OBRA DE FABRICACIÓN_x000D_
MANO DE OBRA DE INSTALACIÓN_x000D_
TRANSPORTE_x000D_
HERRAMIENTA MENOR Y MAYOR</t>
  </si>
  <si>
    <t>Ventana,sistemacorredizo 744 de 0,69mts de ancho x 0,62mts de Altura, Con vidrio cristal de seguridad laminado color verde automotríz de 4+4mm, estructura en aluminio anodizado color blanco mate tipo pesado, compuesta por un vidrio fijo, uno corredizo, cerradura dummy sencilla samblasting._x000D_
_x000D_
El precio incluye:_x000D_
_x000D_
MATERIALES _x000D_
MANO DE OBRA DE FABRICACIÓN_x000D_
MANO DE OBRA DE INSTALACIÓN_x000D_
TRANSPORTE_x000D_
HERRAMIENTA MENOR Y MAYOR</t>
  </si>
  <si>
    <t>Ventana, sistema fijo 2,70mts de ancho x 1,75mts de Altura, Con vidrio cristal de seguridad laminado color verde automotríz de 4+4mm, estructura en aluminio anodizado color blanco mate tipo pesado, compuesta por un vidrio fijo, uno corredizo, cerradura dummy sencilla samblasting._x000D_
_x000D_
El precio incluye:_x000D_
_x000D_
MATERIALES _x000D_
MANO DE OBRA DE FABRICACIÓN_x000D_
MANO DE OBRA DE INSTALACIÓN_x000D_
TRANSPORTE_x000D_
HERRAMIENTA MENOR Y MAYOR</t>
  </si>
  <si>
    <t>Ventana, sistema fijo de 2,70mts de ancho x 1,75mts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</si>
  <si>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Ventana, sistema fijo de 1,10mts de anchox 1,79mts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</si>
  <si>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Ventana, sistema fijo de 1,10mts de anchox 1,79+0,15 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</si>
  <si>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Ventana, sistema fijo de 1.18mts de ancho x1,94mts 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</si>
  <si>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Ventana, sistema fijo de 1,10mts de ancho x 0,35mts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</si>
  <si>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Ventana, sistema fijo de 0,84mts de ancho x 0,35mts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</si>
  <si>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Ventana, sistema fijo de 1,07mtsdeanchox1,31mts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</si>
  <si>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Ventana, sistema fijo de 1,07mtsdeanchox1,51mts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</si>
  <si>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Ventana, sistema fijo de 1,10mtsdeanchox1,31mts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</si>
  <si>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Ayuda a mejorar el funcionamiento muscular de la cintura, mejora la coordinacion del cuerpo y ejercita la columna asi como la cadera.</t>
  </si>
  <si>
    <t>Ventana, sistema fijo de 1,10mtsdeanchox1,51mts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</si>
  <si>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Ventana, sistema fijo de 1,17mtsdeanchox1,51mts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</si>
  <si>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Ventana, sistema Rejilla Fija de 0,74mts de ancho x 0,35mts de altura, con accersorios en aluminio anodizado color blanco mate tipo pesado, compuesta por persiana fija._x000D_
_x000D_
El precio incluye:_x000D_
_x000D_
MATERIALES _x000D_
MANO DE OBRA DE FABRICACIÓN_x000D_
MANO DE OBRA DE INSTALACIÓN_x000D_
TRANSPORTE_x000D_
HERRAMIENTA MENOR Y MAYOR</t>
  </si>
  <si>
    <t>Ventana, sistema Rejilla Fija de VR-2  Rejilla Aluminio Natural Col Gim Sur sum+ins de altura, con accersorios en aluminio anodizado color blanco mate tipo pesado, compuesta por persiana fija._x000D_
_x000D_
El precio incluye:_x000D_
_x000D_
MATERIALES _x000D_
MANO DE OBRA DE FABRICACIÓN_x000D_
MANO DE OBRA DE INSTALACIÓN_x000D_
TRANSPORTE_x000D_
HERRAMIENTA MENOR Y MAYOR</t>
  </si>
  <si>
    <t>Ventana, sistema Rejilla Fija de 0,75mtsdeanchox0,35mts de altura, con accersorios en aluminio anodizado color blanco mate tipo pesado, compuesta por persiana fija._x000D_
_x000D_
El precio incluye:_x000D_
_x000D_
MATERIALES _x000D_
MANO DE OBRA DE FABRICACIÓN_x000D_
MANO DE OBRA DE INSTALACIÓN_x000D_
TRANSPORTE_x000D_
HERRAMIENTA MENOR Y MAYOR</t>
  </si>
  <si>
    <t>CALIBRE:  BWG-08 (CAL.8)_x000D_
_x000D_
Usos: Cerramientos, enrejados, guardas para maquinaria, etc._x000D_
_x000D_
Fabricación sobre pedido._x000D_
Presentación: Tramos_x000D_
Material: Alambre Galvanizado_x000D_
_x000D_
Normas ICONTEC para la materia prima:_x000D_
NTC 2403 - Fabricación de Alambres Galvanizados_x000D_
NTC 461 - Norma sobre capa de Zinc_x000D_
NTC 414 Norma de Ductibilidad</t>
  </si>
  <si>
    <t>TABLERO DE ILUMINC. 8 CIRCUIT. CON RELOJ ASTRONÓMICO.INCLUYE DOS ENTRADAS DE CONTACTO SECO PARA SER ASOCIADAS A 2 PULSADORES, ADICIONALMENTE SOPORTA ESTACIONES DE PARED O WALLSTATIONS PARA MANIPULAR DE MANERA INDEPENDIENTE LOS CIRCUITOS O POR ACTIVIDADES. MARCA LUTRON REF. XPS8-FT. INCLUYE ESTACIÓN DE PARED WALLSTATION DE 7 BOTONES SO-7B MARCA LUTRON Y SERVICIO DE CONFIGURACIÓN Y VISTO BUENO DE INSTALACIÓN.ESTE TABLERO FUÉ DEFINIDO POR EL INGENIERO ELÉCTRICO  ALEXANDER PARRA DEL AREA TÉCNICA DE CONSTRUCCIONES.</t>
  </si>
  <si>
    <t>LUTRON XPS8-FT</t>
  </si>
  <si>
    <t>Monofilamento; h: 4 cm; sin complementarios (arena sílice y caucho granulado); solo grama verde, sin demarcación en blanco; solo suministro, sin instalación.</t>
  </si>
  <si>
    <t>Grano de Caucho Reciclado. SBR_x000D_
_x000D_
Empacado en sacos de 40 kilos cada uno o en Big Bags de Tonelada, empaque que permite mantener la calidad del producto no importando como sea almacenado ya sea al aire libre o bajo techo ya que dicha bolsa es plastificada o laminada, tambien garantiza que el cliente o interventor de la obra certifique la procedencia de dicho producto._x000D_
_x000D_
Adicionalmente hay qu certificar que el producto final proviene del proceso mecanico de trituracion de llantas completas de camion ya que dicha llanta esta elaborada de una mayor proporcion de caucho natural lo cual garantiza menor cantidad de acero y fibra._x000D_
_x000D_
SBR 0,8 mm – 2,0 mm</t>
  </si>
  <si>
    <t>ADAPTADOR TERMINAL CONDUIT PVC DE 1/2"</t>
  </si>
  <si>
    <t>Estañada- en cobra- barril largo.</t>
  </si>
  <si>
    <t>Cobre. Barril largo. 1 ojo. IGUAL a CIO 109078 y 104976.</t>
  </si>
  <si>
    <t>INCLUYE CIERRE EN VIDRIO Y BOMBILLA PSTART MH 250 W OVOIDE FOSFORADA.</t>
  </si>
  <si>
    <t>CINTA ENMASCARAR 1" X 40 MTS_x000D_
_x000D_
Caracteristicas: Cinta de enmascarar multipropósito, se retira fácilmente de la superficie, para todo tipo de aplicaciones._x000D_
_x000D_
Medida: 40 metros de largo x 12 mm de ancho_x000D_
Material: Crepé</t>
  </si>
  <si>
    <t>POSTE DE 1.10M CON BOMBILLO AHORRADOR DE 20W LUZ BLANCA</t>
  </si>
  <si>
    <t>CON TERMINAL PARA BOMBILLA DE LEDS TIPO GU-10 (PARA ILUMINACIÓN DE DUCHA)SELLADA SATIN.</t>
  </si>
  <si>
    <t>REJILLA PLASTICA DE 23X23CM TIPO PERSIANA MOTOR 110V-HP:18W D=14CM</t>
  </si>
  <si>
    <t>Los precios incluyen:_x000D_
_x000D_
INSTALACIÓN _x000D_
TRANSPORTE_x000D_
SUMINISTRO_x000D_
EQUIPOS DE SEGURIDAD_x000D_
_x000D_
Aluminio Blanco Mate_x000D_
Vidrio Laminado 3+3 mm Incoloro</t>
  </si>
  <si>
    <t>Los precios incluyen:_x000D_
_x000D_
INSTALACIÓN _x000D_
TRANSPORTE_x000D_
SUMINISTRO_x000D_
EQUIPOS DE SEGURIDAD_x000D_
_x000D_
Aluminio Blanco Mate_x000D_
Vidrio Laminado 3+3 mm Incoloro_x000D_
Puertas Corredizas Sistema 744</t>
  </si>
  <si>
    <t>SUMINISTRO, FABRICACION E INSTALACION EN PANELES DE ALUMINIO COMPUESTO MAXBOND COLOR SILVER GRAY MB-02 CON PINTURA DE ALTA RESISITENCIA A LA INTEMPERIE TIPO PVDF DE TREWS CAPAS , DOS DE ALUMINIO DE 0,5 mm, Y UN CENTRO DE PLASTICO DE POLIETILENO. INCLUYE ESTRUCTURA DE SOPORTE EN PERFILES DE ALUMINIO, CON DILATACIONES PERIMETRALES._x000D_
DISTRIBUIDOR EXCLUSIVO.</t>
  </si>
  <si>
    <t>INCLUYE: _x000D_
 PLACA RECTANGULAR_x000D_
TAPÓN MACHO CON CADENA DE 2 1/2"_x000D_
TAPA CON CADENA DE 2 1/2"</t>
  </si>
  <si>
    <t>SCH-40</t>
  </si>
  <si>
    <t>CON DOS MOTOBOMBAS IHM DE 2.0HP(C/U) BIFASICO DE 220V, SUMINISTRA UNA PRESIÓN DE 28/442 MTS(40/60 PSI) Y UN CAUDAL DE 45 GPM. MOTOBOMBAS MODELO 15H-3.0MW MONOBLOCK, CONSTRUCCIÓN STANDART EN HIERRO, CARCAZA TIPO CARACOL, EJE EN ACERO AL CARBÓN SOPORTADO EN ROADMIENTOS Y SELLO MECÁNICO, ACCONADAS POR MOTORES ELÉCTRICOS DE3 3.OHP WEG BIFÁSICOS, 3.500RPM 220VOLTIOS, 2 FASES, 60 HZ, TIPO ABIERTO. ODP, PROTECCIÓN MOTOR IP 23, AISLAMIENTO CLASE B, CON EJE SOPORTADO CON RODAMIENTOS PRELUBRICADOS. SEGÚN COTIZACIÓN ENTREGADA POR IHM Y ABALADA POR AL ING. DINO FABIAN CUELLAR Y EL ING. DIEGO NAR.</t>
  </si>
  <si>
    <t>GRICOL</t>
  </si>
  <si>
    <t>690453</t>
  </si>
  <si>
    <t>Escalera tipo Gato en Acero Inoxidable 304 _x000D_
Laterales en tubería de 1.1/2" calibre 16._x000D_
10 pasos en tubería 1"_x000D_
Flanches a piso y muro en disco de 3"_x000D_
Altura total 3.00 ml</t>
  </si>
  <si>
    <t>SOCODA</t>
  </si>
  <si>
    <t>Tubosistemas para Acueductos en PEAD Acuaflex PAVCO_x000D_
_x000D_
Sistemas para Agua Potable en Polietileno de Alta Densidad, Acuaflex Pavco, con tecnología de punta para el suministro de agua potable en las etapas de conducción, redes y conexiones domiciliarias. La compañía proporciona uniones por termofusión o electrofusión. - See more at: http://www.pavco.com.co/2/tuberia-pead-acuaflex/187-190/i/190#sthash.tyQRPWYP.dpuf_x000D_
_x000D_
Con tecnología de punta, como respuesta a las necesidades de suministro de agua potable, en las etapas de conducción, redes y conexiones domiciliarias, PAVCO le proporciona tubosistemas para acueducto en PEAD (Polietileno de Alta Densidad) con los mejores beneficios._x000D_
Este material garantiza la conservación de la calidad del agua para consumo humano ya que ha sido verificado de acuerdo a la ANSI/NSF 61:02 sin exceder los valores máximos de aluminio, antimonio, cobre, arsénico, bario, cadmio, cromo, plomo, mercurio, níquel, selenio y plata que establece el decreto 1575 de 2007 y la resolución 2115 de 2007_x000D_
_x000D_
Excavación y Tendido_x000D_
1. El fondo de la zanja no debe tener objetos duros como rocas o cualquier otro elemento que entalle la Tubería._x000D_
2. Cuando el fondo de la zanja está conformado por rocas o elementos que puedan dañar la Tubería, es necesario rellenar el fondo con arena o suelos finos compactados (5 cms)._x000D_
3. La zanja debe ser lo más angosta posible dentro de los límites practicables y que permita el trabajo dentro de ella si es necesario. (Ver gráfico A)._x000D_
Nota: Si la Tubería puede ser soldada fuera de la zanja se puede reducir el ancho de la zanja y disminuir el volumen de excavación._x000D_
_x000D_
4. La Tubería PEAD Acuaflex PAVCO, se debe instalar a una_x000D_
profundidad mínima de 80 y 90cms. En general para diámetros_x000D_
hasta 200mm., y a un (1) metro si son pasos de alto tráfico._x000D_
5. No se debe desenrollar la Tubería en forma de espiral. Adicionalmente se debe instalar en forma serpenteada para facilitar los movimientos de tierra, o por contracciones y dilataciones del material._x000D_
6. La flexibilidad de las Tuberías PEAD Acuaflex PAVCO permite curvaturas al encontrarse obstáculos menores facilitando y economizando la instalación</t>
  </si>
  <si>
    <t>Sistemas para Agua Potable en Polietileno de Alta Densidad, Acuaflex Pavco, con tecnología de punta para el suministro de agua potable en las etapas de conducción, redes y conexiones domiciliarias. La compañía proporciona uniones por termofusión o electrofusión. - See more at: http://www.pavco.com.co/2/tuberia-pead-acuaflex/187-190/i/190#sthash.tyQRPWYP.dpuf</t>
  </si>
  <si>
    <t>GRAPA EN VARILLA PARA SOPORTE DE TUBERIA GALVANIZADA CONDUCCION AGUA ROSCADO EN LA PUNTAS L=2"-</t>
  </si>
  <si>
    <t>PARA UTILIZAR CON PISTOLA TIRO A TIRO CAL.22</t>
  </si>
  <si>
    <t>HILTI CAJA DE 100</t>
  </si>
  <si>
    <t>CLAVIJA AEREA INDUSTRIAL 15A SIN POLO A TIERRA</t>
  </si>
  <si>
    <t>Bisagra hidráulica SPEEDY fuerza roja M/25 Especial para puertas externas hasta 100 cm de ancho y 100 kgs de peso. Medidas (283mm largo x 65mm alto x 130mm ancho).</t>
  </si>
  <si>
    <t>NUMEROS Y LETRAS EN COLORES.</t>
  </si>
  <si>
    <t>Breaker industrial de 3x30A Icc 10KA. 208 V</t>
  </si>
  <si>
    <t>LADRILLO PRENSADO LIVIANO 6 PUESTO EN OBRA_x000D_
_x000D_
Largo Ancho Alto_x000D_
24,5 cm 12 cm 6,0 cm_x000D_
_x000D_
Color_x000D_
TERRACOTA (Según  muestras)_x000D_
_x000D_
Rendimiento con dilatacion de 1cm  56 Unidades/m2_x000D_
_x000D_
_x000D_
LISO POR DOS (2) DE SUS CARAS_x000D_
_x000D_
Perforación Vertical_x000D_
_x000D_
145,6 Kg/m2 de muro</t>
  </si>
  <si>
    <t>De incrustar con polo a tierra.</t>
  </si>
  <si>
    <t>TOMA TRIFILAR DE INCRUSTAR 50A / 250V~_x000D_
Fabricada en plástico de ingeniería y contactos en cobre. Tapa en acero inoxidable._x000D_
Diseño decorativo, resistente al ambiente, para electrodomésticos o máquinas eléctricas de consumo alto y trabajo pesado.</t>
  </si>
  <si>
    <t>Borna ponchar Estañada Cobre. Barril largo. 1 ojo.</t>
  </si>
  <si>
    <t>Borna ponchar. Barril largo. 1 ojo. IGUAL a CIO 109074</t>
  </si>
  <si>
    <t>TERMINAL DE COBRE 8 AWG: Fabricados en cobre de alta pureza, estañados, su construcción biselada facilita la inserción del cable; totalmente sellado, lo que posibilita el uso interno y externo. Se puede utilizar en tensiones hasta 35 kv. Por su diseño es de compresión permanente. ojo de 3/16</t>
  </si>
  <si>
    <t>Pavisint SL 75 (Múltiples cubiertas)_x000D_
_x000D_
El sistema Pavisint SL 75 nace para la realización de una pavimentación elástica pero tenaz, ideal para instalaciones deportivas interiores y gimnasios polifuncionales. La combinación de una capa de caucho granular y el acabado a base de resinas poliuretánicas constituye un justo binomio calidad/versatilidad. (Sistema Pavisint SL 75 está certificado según la normativa italiana en materia de resistencia al fuego en Clase 1 y según la normativa europea en Clase Bfl-s1)._x000D_
_x000D_
Sistema compuesto por rollos de goma granulado Spormat y el acabado a base de cuatro (4) capas de resinas</t>
  </si>
  <si>
    <t>INCLUYE TRANSPORTE Y ELEMENTOS DE FIJACION NO INCLUYE MANO DE OBRA PARA LA INSTALACION Y TAMPOCO INCLUYE LA ESTRUCTURA DE NIVELACION.</t>
  </si>
  <si>
    <t>Boquilla de base de cementosa con aditivos poliméricos, alta adherencia y resistencia, baja absorción de agua, apta para todo tipo de revestimientos y buena flexibilidad reduciendo la figuración._x000D_
_x000D_
Boquilla de base de cementosa con aditivos poliméricos, alta adherencia y resistencia, baja absorción de agua, apta para todo tipo de revestimientos y buena flexibilidad reduciendo la figuración._x000D_
_x000D_
Ventajas:_x000D_
Lista para usar._x000D_
Alta adherencia y resistencia mecánica._x000D_
Semiflexible y de baja absorción de agua._x000D_
Tonos más estables durante más tiempo._x000D_
Amplia variedad de colores._x000D_
No se agrieta en espesores hasta de 15 mm._x000D_
_x000D_
Recomendaciones:_x000D_
Mantenga el área donde se aplicó CONCOLOR® JUNTA_x000D_
ANCHA libre de tráfico, por lo menos 24 horas._x000D_
Agregar sólo la cantidad de agua recomendada._x000D_
No rellenar las juntas de expansión/movimiento con CONCOLOR® JUNTA ANCHA._x000D_
No debe utilizarse en áreas donde existan condiciones de acidez._x000D_
No mezclar el CONCOLOR® JUNTA ANCHA con cemento,_x000D_
arena, blanco de zinc, dióxido de titanio, ni otros productos._x000D_
El agua, los recipientes y las herramientas de trabajo deben estar limpias._x000D_
Debe aplicarse al menos 24 horas después de la instalación del revestimiento._x000D_
_x000D_
_x000D_
Rendimiento_x000D_
Juntas 5mm = 0.36 Kg/M2</t>
  </si>
  <si>
    <t>SIN ESCUDO; CERTIFICACIÓN UL/FM (1/2")</t>
  </si>
  <si>
    <t>BOLA EN COBRE,VARILLA EN BRONCE, Y CUERPO EN BRONCE MARCA HELMAN</t>
  </si>
  <si>
    <t>MARCA CRC- DESENGRASANTE PARA EQUIPOS Y METALES</t>
  </si>
  <si>
    <t>PARA UBICAR TELERUPTORES BIPOLARES MARCA SCHNEIDER                  Caja Mini Pragma               Caja de distribucion o repartidora gracias a su gran versatilidad, nivel de acabados, diseño y robustes.              Fabricada en material aislante y auto estinguible.</t>
  </si>
  <si>
    <t>RED WHITE O SIMILARES</t>
  </si>
  <si>
    <t>300 PSI  FLANCADA</t>
  </si>
  <si>
    <t>SELLO EN BRONCE- PRESIÓN =150PSI.</t>
  </si>
  <si>
    <t>Lamparas de sobreponer 0.30x1.22ms _x000D_
Con rejilla 16 celds _x000D_
Semi especular europea _x000D_
Balasto de emrgencia_x000D_
*1 balasto electronico,m.voltaje Philips_x000D_
*1 balasto de emergencia 1x32 m.voltaje beguelli,90 minutos de autonomia_x000D_
*2 tubos t8 de 32w luz blanca philips_x000D_
*4 sockets de seguridad bjb</t>
  </si>
  <si>
    <t>BOLA EN COBRE,VARILLA EN BRONCE, Y CUERPO EN BRONCE</t>
  </si>
  <si>
    <t>AISLAMIENTO EN FIBRA DE VIDRIO, INCLUYE CLIPS DE FIJACION Y TORNILLOS, NO INCLUYE CUMBRERAS A 1 O 2 AGUAS Y TAMPOCO INCLUYE FLANCHES DE REMATE</t>
  </si>
  <si>
    <t>incluye pintura electrostarica norma Retie.</t>
  </si>
  <si>
    <t>2 MOTOBOMBAS DE 7.5 HP - CAUDAL 180 GPM - TDH 40/60 -  VOLTAJE 220/440 VOLTIOS- DIAM. DE SUCC:2"- DIAM. DESCARG:2"- INCLUYE. TABLERO ELECTRICO CON ALTERNACION AUTOMÁTICA-TANQUE HIDROACUMULADOR DE 500 LTS DE VOLUMEN INCLUYE FLAUTA GENERAL, 2 VÁLVULAS DE PIE EN BRONCE 3"-VALVULAS DE CHEQUE EN BRONCE 2"- 2 VÁLVULAS DE PASO EN BRONCE.</t>
  </si>
  <si>
    <t>3 FASES+PROTECCIÓN A TIERRA+PROTECCIÓN NEUTRO, 50 KAMP&lt;,208/120V, TOLERANCIA +-15 VOL.</t>
  </si>
  <si>
    <t>Ventanería en sistema proyectante M-3831, con pisavidrios a presión, brazos escualizables de 8", manijas de aluminio, empaque de caucho para ajuste de las hojas de abrir y alfajía incorporada.	_x000D_
_x000D_
Rejilla en aluminio para montante superior.			_x000D_
										_x000D_
Aluminio anodizado NATURAL MATE._x000D_
_x000D_
Incluye incluye instalación.								_x000D_
										_x000D_
CRISTAL INCOLORO LAMINADO 4 + 4 mms., color AGUAMARINAo similar.</t>
  </si>
  <si>
    <t>VÁLVULA PLÁSTICA DE VENTILACIÓN Ø2"-MAV-060, Pmax:145 psi- VENTOSA CINÉTICA DE AIRE Y VACIO DE DOBLE ACCIÓN.</t>
  </si>
  <si>
    <t>Puertas con marco general en perfil de 3" x 1½", hoja de abrir en perfil de 3" x 1½", rejilla en la parte superior en perfil ALN-315, divisor horizontal inferior, bisagras de aluminio, fallebas y cerradura YALE de perilla o similar.										_x000D_
										_x000D_
Ventanería en sistema proyectante M-3831, con pisavidrios a presión, brazos escualizables de 8", manijas de aluminio, empaque de caucho para ajuste de las hojas de abrir y alfajía incorporada.	_x000D_
_x000D_
Rejilla en aluminio para montante superior.			_x000D_
										_x000D_
Aluminio anodizado NATURAL MATE._x000D_
_x000D_
Incluye incluye instalación.								_x000D_
										_x000D_
CRISTAL INCOLORO LAMINADO 4 + 4 mms., color AGUAMARINAo similar.</t>
  </si>
  <si>
    <t>PEGADIT O SIMILAR_x000D_
_x000D_
CARACTERÍSTICAS_x000D_
Silicona sellante mono componente, curado neutro al ser expuesta a la humedad atmosférica. Con capacidad de movimiento de mas o menos 50%. El caucho resultante presenta alta elasticidad, excelente durabilidad y es resistente a la radiación solar, la radiación UV, la lluvia, la nieve y las temperaturas extremas._x000D_
_x000D_
USO_x000D_
Para sellar, rellenar y pegar juntas de conexión y fisuras_x000D_
_x000D_
SUPERFICIES A APLICAR_x000D_
Policarbonatos, aluminio, mampostería, ventanas de PVC, madera, metal vidrio, plásticos, fibra de vidrio_x000D_
_x000D_
COLOR_x000D_
Transparente</t>
  </si>
  <si>
    <t>Ventanería en sistema proyectante M-3831, con pisavidrios a presión, brazos escualizables de 8", manijas de aluminio, empaque de caucho para ajuste de las hojas de abrir y alfajía incorporada.	_x000D_
_x000D_
Rejilla en aluminio para montante superior.			_x000D_
										_x000D_
Aluminio anodizado NATURAL MATE._x000D_
_x000D_
Incluye incluye instalación.								_x000D_
										_x000D_
POLICARBONATO ALVEOLAR 8mm TRANSPARENTE</t>
  </si>
  <si>
    <t>SILLAS EN POLIPROPILENO DE ALTO IMPACTO CON ADITIVO UV Y RETARDANTE A LA LLAMA, INSTALADA CON TRES ANCLAJES DIRECTOS A LA GRADA DE CONCRETO Y EPOXICO PARA IMPERMEABILIZAR</t>
  </si>
  <si>
    <t>INCLUYE 2 TUBOS</t>
  </si>
  <si>
    <t>Planta eléctrica PowerPlus modelo PP40PS,_x000D_
*TABLERO DE CTRL: COMAP- DIGITAL A 220/440V._x000D_
*MOTOR: PERKINS– 1103 A-33G_x000D_
*GENERADOR: STAMFORD-UCI224C_x000D_
*TANQUE: 48 GLS – 2,5 GLS/HR_x000D_
*DERATEO:_x000D_
Altura_x000D_
                        STAN BY PRIME_x000D_
                        KVA  KW  KVA  KW_x000D_
Al nivel del       40     32    36     29_x000D_
mar_x000D_
 _x000D_
BOGOTA         30    24     27     22</t>
  </si>
  <si>
    <t>CABINA ACUSTICA PARA PP53LS,_x000D_
FABRICADA EN LAMINA GALVANIZADA_x000D_
(INTERPERIE) 16 PINTADA AL HORNO_x000D_
RECUBIERTA INTERIORMENTE CON BLACK_x000D_
TEATHER DE FIBER GLASS,_x000D_
GARANTIZAR 75 DECIBELES MEDIDOS A_x000D_
UN METRO DE DISTANCIA EN CUALQUIER_x000D_
DIRECCION.</t>
  </si>
  <si>
    <t>- Fijación y anclaje de la unidad al sitio con pernos expansivos._x000D_
- Suministro e instalación de un ducto de escape en lamina CR calibre 16 de 4” de diámetro incluyendo soportes de fijación, pernos de anclaje._x000D_
- Suministro e instalación de curvas de radio amplio en lamina CR calibre 16 de 4” de diámetro._x000D_
- Ubicación y anclaje del sistema de acople flexible y silenciador_x000D_
- Conexión de las acometidas eléctricas de potencia y comandos entregadas por la obra a cero metros en el breaker de la planta._x000D_
- Viaticos Instalacion Plata electrica durante 5 dias Para un Tecnico y Un Ayudante._x000D_
- Traslado de la planta eléctrica CON CABINA desde DIESELECTROS LTDA hasta OBRA EN BOGOTA(INCLUYE SEGUROS Y MONTACARGAS NOIZAJE SI SE REQUIERE).</t>
  </si>
  <si>
    <t>* SUMINISTRO DE TRANSFERENCIA_x000D_
AUTOMATICA PARA ZONAS COMUNES,_x000D_
L.G.. EN AC3 DE 150 AMP, CON_x000D_
TARJETA, CONSTA DE COFRE METALICO_x000D_
DE EN PINTURA ELECTROSOLDADA E_x000D_
INCLUYE:_x000D_
*CONTACTORES CON ENCLAVAMIENTO_x000D_
ELECTRICO Y MECANICO, SENSORES DE_x000D_
FASES Y VIGILANTES DE TENSION._x000D_
Y SE SUMINISTRA CON PUENTE DE CARGA._x000D_
(BARRAJE DE NEUTRO Y BARRAJE DE_x000D_
TIERRA).</t>
  </si>
  <si>
    <t>DESCRIPCION_x000D_
Sikaguard Decor es un sello de concreto con base en resinas acrílicas, con_x000D_
solventes._x000D_
_x000D_
USOS_x000D_
Como capa de sello de pisos de concreto estampados en interiores y exteriores._x000D_
Como sello protector contra gentes químicos y rayos solares de losas de_x000D_
concreto._x000D_
_x000D_
VENTAJAS_x000D_
· Buena resistencia química._x000D_
· Excelente penetración en el concreto_x000D_
· Incrementa la resistencia al desgaste por abrasión_x000D_
· Durable_x000D_
· Estabilidad a los rayos solares_x000D_
_x000D_
_x000D_
Consumo: 0.25 kg/m2_x000D_
_x000D_
_x000D_
PRESENTACION_x000D_
Cuñete de 18 kg y tambor de 200 kg.</t>
  </si>
  <si>
    <t>Marco y peinaso en lamina cld rolled cal.18 y rejilla en lámina cal.19. pintura anticorrosivo</t>
  </si>
  <si>
    <t>CUERPO ENTAMBORADO CON TABLEROS LISOS EN AMBAS CARAS EN LAMINA COLD EOLLED CAL.18. MONTANTE EN VIDRIO DE (2.0X0.80M) CON 2 DIVISIONES FIJAS DE (0.98X0.80M C/U), CUERPO SUPERIOR TIPO PERSIANA A (&lt;45) DISTANCIAS CADA 0.07M Y CUERPO INFERIOR EN VIDRIO DE 4MM, APERTURA DOBLE. NO INCLUYE EL VIRIO Y LA CERRADURA.DIMENSIONES DE LA PUERTA VENTANA: (2.0X3.34M). CON PINTURA ANTICORROSIVA.</t>
  </si>
  <si>
    <t>CUERPO ENTAMBORADO CON TABLEROS LISOS EN AMBAS CARAS EN LAMINA COLD EOLLED CAL.18. MONTANTE EN VIDRIO DE (1.87X0.80M) CON 2 DIVISIONES FIJAS DE (0.92X0.80M C/U), CUERPO SUPERIOR TIPO PERSIANA A (&lt;45) DISTANCIAS CADA 0.07M Y CUERPO INFERIOR EN VIDRIO DE 4MM, APERTURA DOBLE. NO INCLUYE EL VIDRIO Y LA CERRADURA.DIMENSIONES DE LA PUERTA VENTANA: (1.87X3.18M). CON PINTURA ANTICORROSIVA.</t>
  </si>
  <si>
    <t>POLICARBONATO ALVEOLAR 8 MM  CRISTAL( SE CAMBIA LA MEDIDA DE LA LAMINA  2.10X7.86M POR 2.10X5.90) QUE SE ENCUENTRA EN EL MERCADO.</t>
  </si>
  <si>
    <t>Breaker industrial de 3x40A Icc 10KA. 208 V</t>
  </si>
  <si>
    <t>Breaker industrial de 3x50A Icc 10KA. 208 V</t>
  </si>
  <si>
    <t>INCLUYE PUERTA+BARRAJE DE NEUTRO Y TIERRA; Y LÁMINA EN ACRILICO PARA PROTECCION-LAS BARRAS DE COBRE DEBEN VENIR CON LOS COLORES DE ACUERDO AL NIVEL DE TENSION (208/120V).Y  CAPACIDAD DE CORTOCIRCUITO DE 35 kA, INCLUYE ARMADO Y PUESTA EN SERVICIO.</t>
  </si>
  <si>
    <t>INCLUYE PUERTA Y BRAZO PARA CIERRE_x000D_
_x000D_
_x000D_
? Se utiliza para conservar durante un tiempo determinado: _x000D_
la estabilidad, la estanqueidad, la no emisión de gases inflamables y el aislamiento térmico._x000D_
_x000D_
? La puerta cortafuego del Centro de Transformación corresponde a una abertura de clase A (Se trata de las aberturas en muros resistentes al fuego que dividen edificios o sectores de incendio dentro de un mismo edificio)._x000D_
_x000D_
?Las puertas para proteger estas aberturas y el muro en el cual se instalan deben tener un grado mínimo de resistencia al fuego de tres horas._x000D_
_x000D_
La puerta deberá ser de tipo oscilante de dos hojas para transformadores de capacidad superior a 112.5 kVA y cumplir con las características indicadas en la norma NFPA-80 y con las pruebas specificadas en las normas UL 10 B y ASTM E 152._x000D_
_x000D_
LÁMINA_x000D_
La lámina será de acero Cold Rolled, calibre 18 BWG mínimo._x000D_
_x000D_
CIERRE HERMÉRTICO_x000D_
La principal función es minimizar la acumulación de presión causada por el fuego es suficiente para forzar el paso del humo, calor y gases nocivos a través de las aberturas y grietas más pequeñas._x000D_
Deberá mantener durante las tres horas de resistencia al fuego de la puerta ._x000D_
_x000D_
AISLAMIENTO TÉRMICO_x000D_
El aislamiento utilizado debe garantizar que la temperatura de la cara no expuesta al fuego no supere los 232 °C (450 °F) por encima de la temperatura ambiente, durante los primeros 30  minutos del ensayo de resistencia al fuego._x000D_
Valor de la instalación=$ 120.000=.</t>
  </si>
  <si>
    <t>Cerradura Antipanico Horizontal Serie B 0950 tipo Push</t>
  </si>
  <si>
    <t>Cerradura Antipanico Vertical Serie B 0950 tipo Push</t>
  </si>
  <si>
    <t>CERRADURA AZBE REF.4MP</t>
  </si>
  <si>
    <t>Letras cortadas individualmente, Escudo de Bogotá grabado, todo sobre lamina de aluminio calibre 5 mm. Pintura electroestatica color negro. Logo de Bogota Humana en lámina con impresión digital a color. COLISEO PRIMERO DE MAYO.</t>
  </si>
  <si>
    <t>Informativa-áreas del Coliseo y sede administrativa, ( Baños,  Lokers, oficinas,  Cafeteria,  Depósitos,  Enfermeria, Almacén,  cocineta, Cuarto de Aseo,  cuarto de Bombas, Cuarto Eléctrico) Lámina de Al 2 mm, con 2 dobleces y 4 perforaciones,  Fondo en Pintura electroestática, textos y pictogramas en screen, laminado mate para su protección. fijación con tornillo exagonal. COLISEO PRIMERO DE MAYO.</t>
  </si>
  <si>
    <t>Lámina de aluminio 2 mm, con 2 dobleces y 4 perforaciones, Fondo en Pintura electroestática, Impresión en vinilo transparente mate, sobre fotoluminiscente de 5 horas, montada sobre 2 tubos laterales para su fijación al piso. COLISEO PRIMERO DE MAYO.</t>
  </si>
  <si>
    <t>Lámina de aluminio 2 mm. con 2 dobleces y 4 perforaciones, Fondo en Pintura electroestática, textos y pictogramas en vinilo Reflectivo verde pegado sobre vinilo fotoluminiscente de 5 horas. Fijación con tornillo exagonal y/o descolgada. COLISEO PRIMERO DE MAYO.</t>
  </si>
  <si>
    <t>Lámina de aluminio 2 mm. con 2 dobleces y 4 perforaciones, Fondo en Pintura electroestática, textos y pictogramas en vinilo Reflectivo  verde pegado sobre vinilo fotoluminiscente de 5 horas. Fijación con tornillo exagonal y/o descolgada, COLISEO PRIMERO DE MAYO.</t>
  </si>
  <si>
    <t>( Gabinete Contra Incendio,  Camilla,  Riesgo Electrico) Lámina de aluminio 2 mm, con 2 dobleces y 4 perforaciones, Fondo en Pintura electroestática, textos y pictogramas en vinilo reflectivo, pegado sobre vinilo fotoluminiscente de 5 horas. laminado mate para su protección. Fijación con tornillo exagonal. COLISEO PRIMERO DE MAYO.</t>
  </si>
  <si>
    <t>SUM+INSTAL.TABLERO DE TRANSFERENCIA MANUAL Y AUTOMÁTICA POR CONTACTORES (INCLUYE BREAKER INDUST. DE 500AMP MAGNÉTICPO, CONTACTORES DE 500AMP,220V,COFRE DE 1.20X0.90X0.40M,BARRAJES DE R,S,T, NEUTRO, TIERRA, CON TARJETA, VIGILANTE DE TENSIÓN, INTERRUPTORES DE MULETILLA MANUAL AUTOMÁTICO, TESTIGOS DE ENCENDIDO/APAGADO,ACCESORIOS DE INSTALACIÓN Y TRANSPORTE).</t>
  </si>
  <si>
    <t>"Marco y Tapa para caja de inspección de 50x50x5cm (Norma EABB): Angulo.2x1/8”; Platina de 2x1/8”;varilla de Ø3/8” cada 12cm; Concreto
De 3.000psi; Manija escualizable enbebida L=0.20 varilla de 1/2”.Traf-Peatonal. Medida interna de caja."</t>
  </si>
  <si>
    <t>ASTM-A-500 GRADO C</t>
  </si>
  <si>
    <t>MALLA GALVANIZADA TRIPLE TORSIÓN CAL.3MM HUECO DE 7.5X7.5CM; (260 GRS) ARISTAS Y BORDES EN 3.8MM (2X1X1) DIAFRAGMAS EN 3.0MM. NORMA INVIAS. PRECIO SIN TRANSPORTE.</t>
  </si>
  <si>
    <t>CASETON EN LONA:_x000D_
_x000D_
Ancho promedio  0.80 ml_x000D_
Alto                      0.39 ml_x000D_
Precio puesto en obra</t>
  </si>
  <si>
    <t>SIN TRANSPORTE INCLUYE  TAPA - MARCO</t>
  </si>
  <si>
    <t>SIN TRANSPORTE.</t>
  </si>
  <si>
    <t>MEMBRANA RESISTENTE A UV CON REFUERZO PARA CUBIERTAS REFLECTIVAS. ROLLO DE 2X25M</t>
  </si>
  <si>
    <t>Es el mismo insumo de codigo 103392</t>
  </si>
  <si>
    <t>KIT COMPLETO</t>
  </si>
  <si>
    <t>PINTUCO O MSIMILAR</t>
  </si>
  <si>
    <t>Luminaria de altorendimiento con flexibilidad de usarse en cualquier aplicación de alumbrado exterior, como iluminación vial  y urbana (Autopistas, carreteras, circunvalaciones, vias principales, secundarias, peatonales, zonas verdes, etc.)</t>
  </si>
  <si>
    <t>Tanque cilindrico de 20.000lts   negro con accesorios . Incluye transporte en la ciudad de bogota.</t>
  </si>
  <si>
    <t>Sikaflex AT-Connection cumple con los requisitos para toda clase de juntas,_x000D_
uniones perimetrales de puertas y ventanas, juntas generales de construcción_x000D_
y con movimiento._x000D_
_x000D_
Sikaflex AT-Connection es un sellante con base en polímeros silano terminados._x000D_
Especial para juntas de movimiento o uniones sobre sustratos porosos_x000D_
y no porosos. Sikaflex AT-Connection es inodoro y libre de solventes, muy_x000D_
apropiado para uso interno y externo._x000D_
_x000D_
Empaque : Cartuchos de 300 ml, 12 unidades por caja_x000D_
_x000D_
El ancho de la junta debe ser diseñado de acuerdo con la capacidad de movimiento_x000D_
del sellante. En general, el ancho de la junta deberá ser &gt; 10 mm y &lt;_x000D_
35 mm. Mantener una relación de ancho : profundidad de ~ 2 : 1._x000D_
Ancho mínimo de la junta para juntas alrededor de ventanas: 10 mm_x000D_
Todas las juntas deberán estar adecuadamente diseñadas y dimensionadas por_x000D_
el especificador y el contratista principal de acuerdo con las normas pertinentes,_x000D_
ya que los cambios no son normalmente factibles después de la construcción._x000D_
Las bases de cálculo del ancho de junta necesario son los va-lores técnicos_x000D_
del sellante de la junta y los materiales de construcción ad-yacentes, más la_x000D_
exposición del edificio, su método de construcción y sus dimensiones._x000D_
Consumo Aproximado:_x000D_
Ancho de la junta        10 mm    15 mm      20 mm      25 mm     30 mm_x000D_
Profundidad de la junta 8 mm      8 mm      10 mm      12 mm    15 mm_x000D_
Longitud de la junta /_x000D_
por tubo de 300 ml   ~ 3.75 m  ~ 2.50 m  ~ 1.50m   ~ 1.00m    ~ 0.67m</t>
  </si>
  <si>
    <t>MARCA ZURN</t>
  </si>
  <si>
    <t>DESCRIPCION_x000D_
Pintura epóxica aséptica, con acabado brillante o semimate de dos componentes,_x000D_
con solventes._x000D_
_x000D_
USOS_x000D_
Para la protección y decoración de muros en interiores y cielo rasos en áreas_x000D_
con requerimientos asépticos sobre bases de concreto, mortero y estucos._x000D_
Como recubrimiento durable, de fácil mantenimiento y limpieza de muros en:_x000D_
industrias, laboratorios, hospitales, estaciones de servicio, etc._x000D_
Como acabado resistente, durable y decorativo en baños, cocinas y zonas_x000D_
comunes de edificaciones y viviendas._x000D_
_x000D_
Consumo:_x000D_
Aproximadamente 160 g en un espesor de 60 micrones (2.4 mils) de película_x000D_
seca por capa de aplicación. Segunda capa 160 g/m2._x000D_
Estos consumos pueden tener variaciones debido a la porosidad de la superficie,_x000D_
equipo de aplicación utilizado, etc</t>
  </si>
  <si>
    <t>Recubrimiento protector epóxico de alta calidad, aplicable sobre superficies absorbentes o metálicas._x000D_
_x000D_
DESCRIPCIÓN_x000D_
Recubrimiento epóxico aséptico, de dos componentes, con acabado brillante, de altos sólidos, con alta resistencia química. Puede ser aplicado sobre superficies absorbentes o metálicas. Puede estar en contacto con agua potable._x000D_
_x000D_
USOS_x000D_
- Como recubrimiento protector para muros y pisos en depósitos metálicos, de concreto, mortero o sobre productos de la línea EpoCem._x000D_
- Para la protección de estructuras metálicas o de concreto en: Industrias procesadoras de alimentos o bebidas, industria química, plantas de tratamiento de agua potable, laboratorios farmacéuticos, clínicas, hospitales, etc._x000D_
- Ideal para casos con altas exigencias de higiene._x000D_
- Para la fabricación de pisos industriales de mediano y alto desempeño._x000D_
- Como acabado resistente, durable y decorativo en baños, cocinas y zonas comunes de edificaciones y viviendas._x000D_
- Para la protección y decoración de muros en interiores y cielo rasos en áreas con requerimientos asépticos, sobre bases de concreto, mortero y estucos. _x000D_
- Como imprimante de sistemas epóxicos o de poliuretano._x000D_
_x000D_
VENTAJAS_x000D_
- Aséptico. No permite la formación ni supervivencia de hongos ni bacterias._x000D_
- Recubrimiento impermeable al paso de agua y vapores._x000D_
- Larga vida en el recipiente después de mezclado. Fácil de aplicar con rodillo, equipo convencional o airless._x000D_
- Adhiere y cura sobre superficies absorbentes o metálicas._x000D_
- Rápido secado y desarrollo de resistencias._x000D_
- Buena resistencia química._x000D_
- Altos espesores por capa de aplicación._x000D_
- Alta resistencia al desgaste._x000D_
- Barrera contra la penetración de aceites, líquidos contaminantes y la penetración_x000D_
de polvo._x000D_
- Fácil preparación y aplicación con brocha rodillo o equipo airless._x000D_
- Fácil de limpiar._x000D_
- Económico._x000D_
_x000D_
CONSUMO_x000D_
Superficies absorbentes: Aproximadamente 400 g/m2 - para la primera capa._x000D_
Superficies no absorbentes o capas adicionales: Aprox. 270 g/m2_x000D_
Superficies antideslizantes: Primera capa: Aprox. 445 g/m2; segunda capa:  Aprox. 400 g/m2; Sikadur-501: Aprox. 1,5 - 2 kg/m2._x000D_
Para el sistema reforzado: Aprox. 900 - 1000 g/m2._x000D_
_x000D_
Activar la superficie con Colma Limpiador ó Colmasolvente Epóxico ref_x000D_
958025._x000D_
_x000D_
Estos consumos pueden tener modificaciones debido a la porosidad de la_x000D_
superficie, equipo de aplicación utilizado, etc.</t>
  </si>
  <si>
    <t>"Marco y Tapa para caja de inspección de 40x40x5cm (Norma EABB): Angulo.2x1/8”; Platina de 2x1/8”;varilla de Ø3/8” cada 12cm; Concreto
De 3.000psi; Manija escualizable enbebida L=0.20 varilla de 1/2”.Traf-Peatonal. Medida interna de caja."</t>
  </si>
  <si>
    <t>OFICIAL ESPECIALIZADO EN PERFORACIONES Y ANCLAJES EN ALTURA (CERTIFICADO) PARA REFORZAMIENTO ESTRUCTURAL                      PRESTAC:(77.76%)2012                Año 2013: Incremento 4.02% -_x000D_
Año 2014: Incremento 4,5% - Eliminacion de ICBF y SENA (-5%). PRESTAC:(72,75%)                Año 2015: Incremento 4.60% - Ajuste SALUD -8.5%. PRESTAC: (68.67%)                       Año 2016: Incremento 7.00% PRESTAC:(68.42 %)                     Año 2017: Incremento 7.00% PRESTAC:(68.42 %)       Año 2021: Incremento 3.50%.               Año 2022: Incremento 10.07%.         Año 2023: Incremento 16%.                Año 2024 - IPC Incremento 9,28 %</t>
  </si>
  <si>
    <t>AYUDANTE  ESPECIALIZADO EN PERFORACIONES Y ANCLAJES EN ALTURA (CERTIFICADO) PARA REFORZAMIENTO ESTRUCTURAL                 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2020: Incremento 3.50%.               Año 2022: Incremento 10.07%.         Año 2023: Incremento 16%.              Año 2024 - IPC Incremento 9,28 %</t>
  </si>
  <si>
    <t>BROCA                         =  Se estima duración para 500" de perforación por broca.</t>
  </si>
  <si>
    <t>BROCA                         =  Se estima duración para 700" de perforación por broca.</t>
  </si>
  <si>
    <t>Diam.ext=70,diam.</t>
  </si>
  <si>
    <t>BLOQUE CEMENTO TIPO SPLIT 15X20X40                _x000D_
_x000D_
12.50 Un/M2</t>
  </si>
  <si>
    <t>Sikaflex®-2c SL_x000D_
Sellador elástico de poliuretano de alto desempeño, bicomponente y autonivelante._x000D_
_x000D_
Descripción_x000D_
Sikaflex® –2c SL, es un sellador elástico de alto desempeño con base en poliuretanode dos componentes, autonivelante, de curado por reacción química._x000D_
_x000D_
Color Gris_x000D_
_x000D_
Usos_x000D_
Diseñado para usarse en todo tipo de juntas de construcción con un anchomínimo de 6 mm._x000D_
Ideal para aplicaciones horizontales._x000D_
Se puede colocar a temperaturas tan bajas como 4ºC._x000D_
Se adhiere a los más típicos materiales de construcción._x000D_
Trabaja en condiciones sumergidas como en canales y tanques._x000D_
_x000D_
Ventajas_x000D_
Sikaflex® -2c SL ofrece los siguientes beneficios:_x000D_
Propiedades autonivelantes._x000D_
Capacidad de Movimiento de +/- 50%._x000D_
El Curado químico permite al sellador ser colocado en juntas de hasta 7 cm de ancho._x000D_
Rápido curado y puesta en funcionamiento._x000D_
Alta elasticidad con una consistencia durable y flexible._x000D_
Excelente resistencia al corte y al desgarre._x000D_
Excelente adherencia a diferentes substratos sin uso de primer._x000D_
Color uniforme._x000D_
Consistencia autonivelante con fácil aplicación en superficies horizontales._x000D_
Fácil de mezclar._x000D_
Pintable._x000D_
Resistente a derrames esporádicos de combustibles._x000D_
Aprobado por la USDA_x000D_
_x000D_
Empaque_x000D_
Unidad: 16.42 kg (3 galónes)._x000D_
_x000D_
Rendimientos en ml/galón:_x000D_
Profundidad (mm)_x000D_
Ancho (mm) 6,4   1  2,7_x000D_
6,4              93,9_x000D_
12,7            46,9     23,5_x000D_
19,1            31,3     15,6_x000D_
25,4            23,5     11,7_x000D_
38,1           18,8       9,4_x000D_
44,5           15,6       7,8_x000D_
_x000D_
La profundidad mínima de la junta es de 6.4 mm y máxima de_x000D_
12.7 para juntas de movimiento.</t>
  </si>
  <si>
    <t>SELLO JUNTAS CONSTRUCTIVAS</t>
  </si>
  <si>
    <t>Información del Sistema_x000D_
Sika Carbodur + Sikadur 30_x000D_
Consumo_x000D_
Ancho de la platina Sikadur-30_x000D_
50 mm 0,35 kg/m_x000D_
100 mm 0,80 kg/m_x000D_
_x000D_
DESCRIPCION_x000D_
Sikadur 30 es un adhesivo estructural bicomponente, tixotrópico, libre de_x000D_
disolventes, compuesto por una combinación de resinas epóxicas y cargas_x000D_
seleccionadas, diseñado para usos a temperaturas entre +8ºC y +35ºC._x000D_
_x000D_
USOS_x000D_
Adhesivo para pegado de refuerzos estructurales, incluyendo:_x000D_
- Platina Sika CarboDur a concreto, ladrillo o madera (ver HT de Sika_x000D_
CarboDur)._x000D_
- Chapas de acero a hormigón._x000D_
_x000D_
CARACTERISTICAS / VENTAJAS_x000D_
- Fácil de mezclar y aplicar._x000D_
- No se necesita imprimación_x000D_
- Alta resistencia a la fluencia bajo carga permanente_x000D_
- Muy buena adherencia al concreto, mampostería, piedra, acero, aluminio,_x000D_
madera y platinas Sika CarboDur._x000D_
- El endurecimiento no se ve afectado por la alta humedad_x000D_
_x000D_
Componente A: Blanco_x000D_
Componentet B: Negro_x000D_
Color de la mezcla: Gris claro._x000D_
_x000D_
PRESENTACION_x000D_
Unidad de 6 kg_x000D_
- Adhesivo de alta resistencia_x000D_
- Tixotrópico: No escurre en aplicaciones verticales y sobre cabeza_x000D_
- Libre de disolventes_x000D_
- Endurece sin retracción_x000D_
- Componentes de diferentes colores, para el control del mezclado_x000D_
- Altas resistencias mecánicas iniciales y finales_x000D_
- Altas resistencias a abrasión y a impactos_x000D_
- Impermeable a líquidos y vapor de agua</t>
  </si>
  <si>
    <t>Adhesivo para pegado de refuerzo</t>
  </si>
  <si>
    <t>Características_x000D_
_x000D_
Masilla Supermastick._x000D_
La Masilla Supermastick, es un compuesto vinilico premezclado, para colocar cintas para juntas y capas de relleno y acabado, así como para usos en paneles interiores de yeso._x000D_
De consistencia cremosa y fina, por lo que proporciona al producto excelentes cualidades de trabajo, como deslizamiento y adherencia sobre laminas de yeso - cartón (Drywall)_x000D_
_x000D_
La Masilla Supermastick, posee características como: rápido secado, color mas blanco, mas cremosa, suave al deslizarse, mas fácil de lijar, menor encogimiento, cubre mas espacio con menor aplicación, excelente adherencia,_x000D_
resistente a agrietamientos, no contiene asbesto._x000D_
_x000D_
Rendimiento aprox (M2/Kg) entre 1 y 1.5</t>
  </si>
  <si>
    <t>GABINETE DE TRANSFERENCIA PARA 200 AMPERIOS(Inc. Armario especial 100X60X40 _x000D_
C/BARR.250 Amp. ; Dos contactores ABB A 145-30-11 220V ; Dos  Contactores ABB_x000D_
 A 9-30-10 220V ; Un Enclavamiento Mec. ABB A 95-A300 VM300H; Un selector ABB_x000D_
 Linea Comp.2 Pos.Negro 2N0 MOMEN.; Un selector ABB Linea Comp.3 Pos.Negro_x000D_
 2N0 MOMEN.; Dos Pilotos ABB Señalizac. C/Led Rojo 230 VAC ; Dos Bornas ABB T/Torn._x000D_
CL. 22-12 AWG ; Un Breaker ABB. RIEL MONO 1x6 AMP-6KA ; Un Breaker ABB RIEL BIP. _x000D_
2x6 AMP-6KA ; Un Breaker ABB. RIEL TRP.3x6 AMP-6KA ; Multimetro ABB Digital_x000D_
 DMTME-96 ;  Tres  Transferencias de Cte. Vent. T/AMP INT: 200/5 AMP-5VA ; Una Tarjeta_x000D_
Vorkom Controladora Trifas.220V .</t>
  </si>
  <si>
    <t>Compuesto por:MOTOBOMBA PRINCIPAL 5X20-30 en hierro motor eléctrico trifásico de 30HP, 3.500 RPM,220/240 Voltios, 3 fases, 60 Hz tipo cerrado, TEFC protección motor IP 55, aislamiento clase F, y MOTOBOMBA Jokey modelo 15o T en hierro motor eléctrico trifásico de 1.5 HP, 3.500 RPM, 220/440 voltios, tres fases, 60 Hz, tipo cerrado. TEFC, protección motor IP 55, aislamiento clase F. Capacidad del sistema :22.71 Litros/Segundo, Cabeza de trabajo ofrecida:66m, con tablero de control y mando eléctrico. Inclye accesorios como valvula de cheque de 4" bridada para la bomba principal; válvula de pie de 4" para la bomba principal; válvulas de paso 4" para la bomba principal bridado de vástago ascendente; dos manómetros royal Gauge de 0-200 PSI, para labomba y la red general valvulas de pie,paso y cheque para Jokey en 1,5". Incluye interconexiones en tubería galvanizada, entre la descarga de cada una de las bombas y los accesorios hidráulicos mencionados. conexión para la descarga general en tubería galvanizada de 4".Tablero de control y mando instalado sobre soportes ectructurales en ángulo, instalación eléctrica entre los motores y el tablero de control y mando, debidamente instalados con corazas protectoras. instalación hidráulica y  eléctrica  de los presostatos fijados al tablero. Conexiones para el cebamiento de las motobombas. Pintura anticorrosiva en la base y pintura general del equipo en color rojo. y otras consideraciones en la cotización seleccionada. SISTEMA  PARA SUMINISTRAR PRESIÓN DE 94 psi Y UNA CAPACIDAD DE 360 gpm.</t>
  </si>
  <si>
    <t>Sistema de presión de agua diseñado para suministrar automáticamente una presión de 70 PSI y una capacidad de 85 GPM por motobomba. Dos motobombas con motores eléctricos trifásicos de 7.5 HP, 3.500 RPM, 220/440 Voltios, tres fases, 60 Hz, tipo cerrado. TEFC, protección motor IP 54, aislamiento clase F, con eje soportado por rodamientos prlubricados. Capacidad total suministrada:5.36 Ls/segundo ; Presión de trabajo ofrecida: 49 m ; Tanque hidroacumulador de 500 lts en lámina colr rolled de alta resistencia y accesorios; Tablero de control y mando eléctrico; Accesorios hidráulicos: 2 válvulas de pie en bronce de 2.5"; 2 válvulas de cheque en bronce de 2"; 2 válvulas de paso en bronce de 2"; una válvula de paso en bronce de 1" para el hidroacumulador; una válvula de paso de 1" para drenaje y pruebas de sistemas; un manómetro Royal gauge de 0-200PSI, y una válvula de cheque cortina perforado de 1". Y otras  consideradas en la cotización seleccionada.</t>
  </si>
  <si>
    <t>LADRILLO PRENSADO LIVIANO 6_x000D_
_x000D_
Largo Ancho Alto_x000D_
24,5 cm 12 cm 6,0 cm_x000D_
_x000D_
Color_x000D_
TERRACOTA (Según  muestras)_x000D_
_x000D_
Rendimiento con dilatacion de 1cm  56 Unidades/m2_x000D_
_x000D_
_x000D_
LISO POR DOS (2) DE SUS CARAS_x000D_
_x000D_
Perforación Vertical_x000D_
_x000D_
145,6 Kg/m2 de muro</t>
  </si>
  <si>
    <t>6</t>
  </si>
  <si>
    <t>Definición:_x000D_
Mezcla en polvo constituida por Cemento Pórtland, agregado silicio, aditivos especiales y _x000D_
pigmentos._x000D_
_x000D_
 _x000D_
Aplicaciones: _x000D_
• Diseñada para rellenar las separaciones entre revestimientos cerámicos de absorciones altas _x000D_
o medio-altas en zonas interiores. _x000D_
• Para juntas de 5 a 15 mm _x000D_
• Viene lista para usar, no requiere mezclas. _x000D_
• Ideal para instalaciones de cerámica (revestimiento con grado de absorción de agua alto o _x000D_
medio –alto) en zonas interiores, paredes y pisos. _x000D_
• Garantizada y formulada para instalaciones de cerámica que requieren juntas entre 5 y 15 _x000D_
mm. _x000D_
• Con características técnicas, estéticas e higiénicas de excelente calidad. _x000D_
• Realza el color de su instalación y le garantiza acabados uniformes. _x000D_
• Amplia variedad de colores. _x000D_
• Boquilla de buena adherencia y alta resistencia mecánica. _x000D_
• Basta agregar la cantidad de agua recomendada. _x000D_
• Consistencia cremosa que otorga una excelente trabajabilidad y facilidad de aplicación. _x000D_
• Alta dureza. _x000D_
• No presenta caleo al secarse. _x000D_
• Ahorro en mano de obra y tiempos de ejecución. _x000D_
• Permite preparar gran cantidad de mezcla sin que se fragüé _x000D_
• Mejor control y administración de materiales en obra. _x000D_
_x000D_
_x000D_
Rendimientos _x000D_
El consumo real o rendimiento en kilogramos por metro cuadrado, depende del tamaño y _x000D_
espesor del revestimiento, del ancho de la separación entre baldosas_x000D_
_x000D_
Rendimiento aprox. en Kg/m2   de CONCOLOR BOQUILLA PARA CERAMICA Y PIEDRA_x000D_
_x000D_
FORMATO DEL REVESTIMIENTO    SEPARACION DE LA JUNTA_x000D_
_x000D_
       5mm 8mm 10mm 12mm 15mm_x000D_
_x000D_
10X10 1.44 2.30 2.88 3.46 4.32_x000D_
20X20 0.72 1.15 1.44 1.73 2.16_x000D_
30X30 0.43 0.69 0.86 1.04 1.30_x000D_
40X40 0.36 0.58 0.72 0.86 1.08_x000D_
45X45 0.32 0.52 0.65 0.78 0.97_x000D_
50X50 0.29 0.46 0.58 0.69 0.86</t>
  </si>
  <si>
    <t>Brida ajustable PVC SCH-80 150 PSI</t>
  </si>
  <si>
    <t>TUBERIA PRESIÓN - ASTM (A-53) (e=0.145 PULG=3.68 PULG)</t>
  </si>
  <si>
    <t>TUBERIA PRESIÓN - ASTM (A-53) (e=0.203 PULG=5.16 PULG)</t>
  </si>
  <si>
    <t xml:space="preserve"> IGUAL A CIO 104655 y 109078.</t>
  </si>
  <si>
    <t>Motor electrico Weg para motobombas de presion. Mantenimiento de equipos</t>
  </si>
  <si>
    <t>cortacircuito de cañuela 15 Kv-100 amp.</t>
  </si>
  <si>
    <t>TRANSFERENCIA AUTOMÁTICA MONOCUENTA PARA SISTEMA DE RED CONTRA INCENDIO (3X360AMP) L.G. EN AC3 CON TARJETA (COSNATA DE COFRE METÁLICO EN PINTURA ELECTROSOLDADA QUE INCLUYE:_x000D_
*CONTACTORES CON ENCLAVAMIENTO ELÉCTRICO Y MECÁNICO, SENSORES DE FASES Y SE SUMINISTRA CON PUENTE DE CARGA. BARRAJE DE NEUTRO Y BARRAJE DE TIERRA ._x000D_
*COFRE.</t>
  </si>
  <si>
    <t>Insumom para montaje de transformador de poste.</t>
  </si>
  <si>
    <t>Montaje Crucetas para Transformador</t>
  </si>
  <si>
    <t>GRADO -5</t>
  </si>
  <si>
    <t>CABINA REDUCTORA DE RUIDO, PINTURA ELECTROSTÁTICA, MATERIALES ANTIINFLAMABLES Y CHAPAS DE SEGURIDAD.</t>
  </si>
  <si>
    <t>EL PERNO DE 1 PULGADA NO SE CONSIGUE SE REQUIERE REMPLAZAR POR LA DE 4" QUE ES LA MEDIDA MINIMA QUE SE CONSIGUE EN EL MERCADO</t>
  </si>
  <si>
    <t>SUMINISTRO DE PLANTA ELECTRICA MOTOR CUMMINS _x000D_
_x000D_
- CUATRO TIEMPOS-CUATRO CILINDROS_x000D_
- INTECCIÓN DIRECTA-BLOQUE HUMEDO 1.800RPM, _x000D_
- POTENCIA CONTÍNUA DE 60 KW, _x000D_
- POTENCIA DE EMERGENCIA 65KW; _x000D_
- ALTERNADOR STAMFORD ORIGINAL _x000D_
- POTENCIA CONTÍNUA 44KW/55KVA; _x000D_
- POTENCIA 87, _x000D_
- VOLTAJE 220 VOLTIOS, _x000D_
- VELOCIDAD 1.800RPM, _x000D_
- FRACUENCIA 60, _x000D_
- TRES FASES,,_x000D_
- INCLUYE TABLERO DE PROTECCIÓN Y CONTROL.</t>
  </si>
  <si>
    <t>TABLERO DE TRANSFERENCIA QUE CONSTA DE UNA CUENTA DE 3X160AMP. EN AC1 CON CONTACTORES LG OPERACIÓN AUTOMÁTICO Y MANUAL, PROTECCIÓN DE RED:ALTO/BAJO VOLTAJE, INVERSIÓN, DESVALANCE DE FASES.TEMPORIZDOR, PROTECCIÓN COTO CIRCUITO,SENSOR DE FASES VORKOM ELECTRÓNICO REGULABLE.</t>
  </si>
  <si>
    <t>PRECALENTADOR DE CAMISAS PARA PLANTA DE EMERGENCIA DE 45 KVA.</t>
  </si>
  <si>
    <t>CARGADOR DE BATERIAS DE 12 VOLTIOS PROTEGIDO CONTA CORTO CIRCUITO E INVERSIÓN DE POLARIDAD.</t>
  </si>
  <si>
    <t>MONTAJE EN EL SITIO( Iicluye 10 m de cableado de potencia entre planta y tablero de transferencia en cable 4x2/0 THHN por cárcamo; cableado de señal de arranque y sistemas auxiliares; tubo de escape de gases incluye mano de obra codos, soportes y accesorios, instlación de tablero de transferencia con conexión a acometidas; 10 ml de cable N°8; 10 ml de cable N°2; mano de obra para conexión de acometida de potencia entre planta eléctrica y transferencia automática. incluye amarres cintas y terminales, conexión de precalentador y cargador)._x000D_
MANTENIMIENTO( Tres visitas cada cuatro meses por un periodo de un año, por un técnico especializado, el cual verificará funcionamiento de la planta eléctrica, no incluyen repuestos, aceistes ni combustibles)._x000D_
TRANSPORTE DE EQUIPO: (Transporte y ubicación de planta eléctrica. no incluye servicios de grua y se contempla que la entrada de la planta eléctrica sea de facil acceso y en primer piso).</t>
  </si>
  <si>
    <t>ARRANCADOR SUAVE CORRIENTE NOMINAL 106 AMP. TENSIÓN DE CONEXIÓN : 200-480VAC ; FRECUENCIA DE CONEXIÓN : 45-66Hz ; TENSIÓN DE CONTROL : 110-230 VAC ; LIMITACIÓN DE CORRIENTE :130-500% ; TEMPERATURA DE OPERACIÓN: 40°C.</t>
  </si>
  <si>
    <t>CARACTERISTICAS    Ray Grass (Lolium hybridum). Mezcla perenne de color verde oscuro._x000D_
Adaptación                   1800 - 3000 M.S.N.M _x000D_
Densidad de siembra     450 - 500 LBS/HA_x000D_
Uso                               Prados, campos de golf_x000D_
Resistencia a enfermedades</t>
  </si>
  <si>
    <t>TUBO LONGITUD=5.90M</t>
  </si>
  <si>
    <t>Caucho tipo SBR con granulometría de 1 a 3 mm de diámetro a 10mm de espesor. (Encapsulado)</t>
  </si>
  <si>
    <t>CABLE ACERO GALVANIZADO 1/8"</t>
  </si>
  <si>
    <t>SUMINISTRO + TRANSPORTE+HINCADO DE POSTE METÁLICO DE H=18M EN LAMINA HR DE 3MM- PROTECCIÓN EN  GALVANIZADO EN CALIENTE EXTERIOR Y INTERIOR, ACABADO EN POLVO POLIESTER (COLOR POR DEFINIR), DIAMETRO DE BASE DE 630 MM, DIAMETRO DE CIMA 190MM, FLANGES DE Ø32 CM; SISTEMA DE ANCLAJE DE 7 PERNOS DE 1"X2.00M DE LONGITUD. INCLUYE PELDAÑOS EN  VARILLA CORRUGADA DE 5/8"A PARTIR DE 6MTS, CANASTA DE MANTENIMIENTO Y SOPORTE   PARILLA PARA MONTAJE DE 9 REFLCTORES CIRCULARES  DE 1.000W. NO INCLUYE OBRA CIVIL.</t>
  </si>
  <si>
    <t>El proyector circular hermético, tiene una distribución fotométrica desarrollada especialmente para la iluminación de varios tipos de escenarios deportivos tales como: canchas de tenis, polideportivos, canchas múltiples, gimnasios, entre otros. Es igualmente apropiado para la iluminación de monumentos, fachadas, estacionamientos, fabricas etc._x000D_
_x000D_
Especificaciones técnicas: _x000D_
_x000D_
1. Reflector: es fabricado en aluminio de alta pureza. El cual permite un control exacto del haz luminoso y una gran eficiencia por su diseño parabólico y por su proceso de brillo químico y tratamiento anódico, para garantizar una alta resistencia a la intemperie. _x000D_
_x000D_
2. Cierre: de vidrio templado de seguridad que es resistente a los choques térmicos y mecánicos, el cual está sellado al reflector mediante un empaque esponjoso de epdm y cierre de acero inoxidable, que facilitan el recambio de la lámpara. _x000D_
_x000D_
3. Cono de acoplamiento: en inyección de aluminio con acabado en pintura poliesterica aplicada electrostáticamente. Alberga el portalámpara y permite la entrada de los cables de alimentación. _x000D_
_x000D_
4. Orientación: equipado con guías de orientación vertical y horizontal (opcional). _x000D_
_x000D_
5. Soporte en "u": está en acero galvanizado, permite la fijación directa del proyector a diferentes elementos según la instalación. _x000D_
_x000D_
6. Cofre portaequipos: fabricado en inyección de aluminio. Su diseño permite una excelente disipación térmica que garantiza la vida de los elementos eléctricos. Su acabado en pintura poliesterica aplicada electrostáticamente, garantiza la resistencia a la intemperie. Es de instalación y mantenimiento fácil. _x000D_
_x000D_
7. Tornillería: en acero inoxidable. _x000D_
_x000D_
rcg: _x000D_
• Metal halide: 1000w _x000D_
• Peso: proyector sin lampara: 6kg _x000D_
• Cofre portaequipos (max 400w) _x000D_
-min 6.5 kg max 8.5kg (con balasto cwa). _x000D_
_x000D_
Balastos utilizados: _x000D_
_x000D_
• Tipo autorregulado (cwa) multitap sodio y metal halide.</t>
  </si>
  <si>
    <t>Reflector para escenarios deportivos</t>
  </si>
  <si>
    <t>Elemento necesario para la operación satisfactoria de las bombillas de sodio alta presión, metal halide y mercurio alta presión que mantiene la corriente que circula por la bombilla dentro de los valores que garantizan su funcionamiento adecuado y duradero. _x000D_
_x000D_
Características: _x000D_
_x000D_
Impregnado al vacío con barniz dieléctrico. _x000D_
Amplia Gama de potencias: _x000D_
              -  Sodio: Desde 70 W hasta 1000 W. _x000D_
              -  Metal halide: 35 W hasta 2000 W. _x000D_
              -  Tensiones de red desde 120 V - 208/220/240/277 V- 440/480 V. _x000D_
_x000D_
Aplicaciones: _x000D_
Ideal para los lugares donde la tensión de red presenta variaciones de hasta un +/- 10. _x000D_
Aplicaciones donde la tensión de red disponible impide el uso del balasto tipo reactor._x000D_
Proyectores para alumbrado deportivo. _x000D_
Luminarias de alumbrado público (casos específicos). _x000D_
Luminarias de alumbrado industrial. _x000D_
Luminarias de alumbrado comercial.</t>
  </si>
  <si>
    <t>AUMINISTRO TRANSPORTE  E INSTALACIÓN DE PISO EN MADERA MACHIHEMBRADO GRANADILLO,PULIDO, SELLADO Y LACADO; A=0.12M; E=1.7MM.</t>
  </si>
  <si>
    <t>ACTIVIDAD A TODO COSTO INCLUYE PULIDA, SELLADO Y LACADO DE PISO EN MADERA</t>
  </si>
  <si>
    <t>Los sistemas de protrección contra el rayo mediante puntas Franklin y mallas consisten en disipar y repartir la corriente por un entramado de conductores.</t>
  </si>
  <si>
    <t>MONOCONTROL TUNEZ-DE GRIVAL-BAJO</t>
  </si>
  <si>
    <t>MONOCONTROL TUNEZ-DE GRIVAL-ALTO</t>
  </si>
  <si>
    <t>Desague + Sifon.</t>
  </si>
  <si>
    <t>CALIDAD COLMENA AGUA</t>
  </si>
  <si>
    <t>Malla para Cerramiento</t>
  </si>
  <si>
    <t>CANTIDAD POR M2=10 UND</t>
  </si>
  <si>
    <t>CANTIDAD POR M2=6 UND</t>
  </si>
  <si>
    <t>TRONCO EN PINO PATULA INMUNIZADO VACIO Y PRESIÓN. INCLUYE TRANSPORTE EN BOGOTA.</t>
  </si>
  <si>
    <t>EL PRECIO INCLUYE DOS TAPAS DE 0.60X1.20M CON MARCO DOBLE (DIVISIÓN EN EL CENTRO) ESTO DEBIDO A QUE LA SECCIÓN ES MUY GRANDE Y REQUIERE DOS UNIDADES.</t>
  </si>
  <si>
    <t>Conformada por 2 tapas y un marco (fundias concre)</t>
  </si>
  <si>
    <t>NEOWEB_x000D_
Última tecnología para confinamiento de material granular con celdas hechas a partir_x000D_
de un material único denominado Neoloy®, que ofrece estabilidad dimensional hasta por_x000D_
75 años y rendimiento ajustado a las necesidades presentes de construcción de infraestructura._x000D_
_x000D_
APLICACIONES_x000D_
• Estabilización de subrasantes._x000D_
• Refuerzo de estructuras de pavimento._x000D_
• Refuerzo de estructuras férreas._x000D_
• Refuerzo de terraplenes sobre suelos blandos._x000D_
• Absorción de cambios de rigidez y asentamientos_x000D_
diferenciales._x000D_
• Refuerzo de cimentaciones._x000D_
• Muros en suelo reforzado._x000D_
• Revestimiento de canales._x000D_
• Revestimiento de taludes._x000D_
• Control de erosión._x000D_
_x000D_
ESTABILIZACIÓN DE SUBRASANTES_x000D_
Neoweb® puede ser colocada directamente sobre subrasantes pobres o suelos de muy baja capacidad portante, brindando inmediatamente una plataforma de trabajo para el tránsito de maquinaria, equipos y la construcción de cualquier tipo de estructura. La estabilización de la subrasante se logra gracias a la redistribución lateral de los esfuerzos y el efecto viga”, transmitiendo una menor carga neta al suelo de fundación._x000D_
_x000D_
Con Neoweb® como alternativa de estabilización_x000D_
se logra:_x000D_
• Reemplazo de soluciones tradicionales como rajón, reemplazos de material o empalizadas._x000D_
• Reducción en las cantidades de material de excavación y reemplazo._x000D_
• Mayor velocidad para alcanzar plataforma de trabajo._x000D_
• Utilización de materiales de sitio para el llenado.</t>
  </si>
  <si>
    <t>BRAZO DE LA LUMINARIA L=1.200M - 1 1/2" + COLLARIN 5-6" ; BOMBILLO  TUBULAR DE 70W ; LUMINARIA CODENSA HORIZONTAL CERRADA SODIO 70W Y FOTOCELDA. INCLUYE SISTEMA ANTIRROBO.</t>
  </si>
  <si>
    <t>BRAZO DE LA LUMINARIA L=1.20M - 1 1/2" + COLLARIN 5-6" ; BOMBILLO TUBULAR DE 150W ; LUMINARIA CODENSA HORIZONTAL CERRADA SODIO 150W+FOTOCELDA. INCLUYE SISTEMA ANTIRROBO.</t>
  </si>
  <si>
    <t>BRAZO DE LA LUMINARIA L=1.50M - 1 1/2" + COLLARIN 5-6" ; BOMBILLO M.H TUBULAR DE 400W ; LUMINARIA CODENSA HORIZONTAL CERRADA SODIO 400W Y FOTOCELDA. INCLUYE SISTEMA ANTIRROBO.</t>
  </si>
  <si>
    <t>EQUIPO PRESION AGUA POTABLE:_x000D_
Equipo preensamblado para Q=7.5lt/seg=120 Gal/min. ; Potencia=7.5 HP ; Carga Mínima de trabajo=28mts ; NPSH= 4.30mts ;Potencia de trabajo= 40/60 PSI ; Diámetro de descarga= 2" ; Voltaje=220/440 Voltios. Incluye :Tanque hidroacumulador , Tablero eléctrico, accesorios, flauta y Válvulas( de paso,de pie y de cheque).</t>
  </si>
  <si>
    <t>EQUIPO PREENSAMBLADO PARA RIEGO: Caudal=20 lts/seg=310 gal/min ; potencia=30 HP ; Carga dinámica=63m ; NPSH=4.31m ; Presión de trabajo= 90/110 psi ; Diámetro de descarga=2" ; Voltaje=220/400 Voltios ; incluye tablero eléctrico ; tanque hidroacumulador ; accesorios hidráulicos: (flauta, válvulas de paso, de pie, de cheque.).</t>
  </si>
  <si>
    <t>Equipos de presión constante</t>
  </si>
  <si>
    <t>INCLUYE CHASI,BALASTO PARA 26W Y BOMBILLA DE 26W.</t>
  </si>
  <si>
    <t>INCLUYE CHASIS DE 4" CON VIDRIO Y BOMBILLA AHORRADORA DE 27W DE ROSCA.</t>
  </si>
  <si>
    <t>INCLUYE CHASIS DE 8" CON VIDRIO Y BOMBILLOS AHORRADORES DE 27W DE ROSCA.</t>
  </si>
  <si>
    <t>Especificación : 112.5KVA-11400-208/120vDy560Hz</t>
  </si>
  <si>
    <t>"Marco y Tapa para caja de inspección de 30x30x5cm (Norma EABB): Angulo.2x1/8”; Platina de 2x1/8”;varilla de Ø3/8” cada 12cm; Concreto
De 3.000psi; Manija escualizable enbebida L=0.20 varilla de 1/2”.Traf-Peatonal. Medida interna de caja."</t>
  </si>
  <si>
    <t>LA UNIDAD LO COMPONEN TRES TERMINALES.</t>
  </si>
  <si>
    <t>INCLUYE UNION.</t>
  </si>
  <si>
    <t>TABLERO TRIFASICO 30 CIRCUITOS - Tablero 208/120Vac, 3F, 5H, 60Hz. Del Tipo Pesado, Con Espacio Para Totalizador</t>
  </si>
  <si>
    <t>Breaker industrial de 3x70A Icc 10KA. 208 V</t>
  </si>
  <si>
    <t>Contiene : (1) Gabinete metálico construído según Norma CTS 503-1, CTS 504-4 (Celda de protección del transformador) de Codensa S.A. E.S.P.; (1) seccionador tripolar para operación bajo carga según norma CTS 504-2 uso interior capacidad de conexión de 630 amp, mecanismo de accionamiento exterior mediante palanca, apertura tripolar pro fusión de cualquiera de los fusibles; (3) Fusibles tipo HH de 16 Amperios.</t>
  </si>
  <si>
    <t>Puerta en Celosía; (2) Hojas; Bastidor en lámina galv. Cal-18; márco en lámina Galv. Cal-18; pintura electrostática.Con avisos de peligro._x000D_
_x000D_
Fabricación, suministro e instalación de puerta metálica con celosía, con 2 hojas tipo codensa, bastidor en lámina galvanizada Cal. 18, marco en lámina galvanizada Cal. 18, pintura electrostática color a definir, con avisos de peligro H. 2,30m X A. 2,00m. Incluye Suministro e instalación de combo anti-pánico que incluye: Barra anti-pánico, cierra puerta Ref. 3005 y manija.</t>
  </si>
  <si>
    <t xml:space="preserve">CARACTERISTICAS •Flotante. •Alta flexibilidad. •Liviana para fácil manejo. •Temperatura: 5°C hasta 50°C. •Tubo: Copolímero termo-plástico. •Limpieza de piscinas por aspiración. •Resistente al ataque químico del cloro. </t>
  </si>
  <si>
    <t>TECNICA ANALÍTICA:   CONDUCTIMETRICO</t>
  </si>
  <si>
    <t>Carro aspirador utilizado en el mantenimiento y limpieza de estanques de agua, piscinas, jacuzzis, espejos de agua, etc. Características: – Carro aspirador encargado de limpiar las paredes de estanques de agua, piscinas, jacuzzis, espejos de agua, etc. – Accesorio de limpieza con conexiones segura para manguera y mango telescópico.</t>
  </si>
  <si>
    <t>TECNICA ANALÍTICA :   I. C. P.</t>
  </si>
  <si>
    <t>TECNICA ANALÍTICA :   E. A. A.</t>
  </si>
  <si>
    <t>Mango telescopico 2x6 mts en aluminio 1.1/4"x1". Características:  – Ligera para su cómodo manejo.  – Tratada con pintura electrostática endurecida para mayor durabilidad.  – Dispone de un clip de fijación de máxima calidad que afianza la extensión para evitar el deslizamiento en su uso.  – Se puede acoplar a carros aspiradores, cepillos, nasas y demás accesorios de aseo.</t>
  </si>
  <si>
    <t>Cepillo de 10 pulgadas de largo, cerdas y magno plástico. Se usa en el mantenimiento y limpieza de estanques de agua, piscinas, jacuzzis, espejos de agua, etc.</t>
  </si>
  <si>
    <t>Cepillo de 10 pulgadas, cerdas de acero y mango metálico. Para mantenimiento y limpieza de estanques de agua, piscinas, jacuzzis, espejos de agua, etc. Diseño exclusivo para arrancar toda la suciedad de tu piscina. Características: – Cepillo encargado de limpiar las paredes de tu estanques de agua, piscinas, jacuzzis, espejos de agua, etc. – Cerdas de acero especial para remoción y revención de crecimiento de algas. – Marco metálico</t>
  </si>
  <si>
    <t>TECNICA ANALÍTICA :   RECUENTO EN PLACA_x000D_
_x000D_
RECUENTO HETEROTROFOS MESOFILOS</t>
  </si>
  <si>
    <t>Equipos para realizar el aseo y mantenimiento de piscina a fin de mantenerlo en óptimas condiciones. Red de nylon de alta resistencia, estructura reforzada, se adapta al mastil telescopico estandar. Características: – Red tipo bolsa (profunda) para que nada se te escape. – Recogehojas para la limpieza de la superficie del agua de la piscina. – Malla soldada al cuerpo del recoge hojas para una mayor resistencia y durabilidad. – Fijación mediante clip. Redes para limpieza de piscinas, diseñadas para atrapar las hojas y sólidos suspendidos en el agua de las piscinas. Disponibles en distintos modelos, como redes tipo pala, tipo bolsa y la trampa atrapa hojas con red, que se conecta en serie a la manguera de aspirado, quedando atrapados los sólidos en la red que trae en el interior.</t>
  </si>
  <si>
    <t>Hidrolavadora grande de lavado a alta presion agua fria industrial  marca 10.9 HP 3.000 psi 220V trifasica</t>
  </si>
  <si>
    <t>TECNICA ANALÍTICA :   FILTRACION POR MEMBRANA</t>
  </si>
  <si>
    <t>TECNICA ANALÍTICA :</t>
  </si>
  <si>
    <t>Hidrolavadora grande de lavado a alta presion agua fria industrial   8.2 HP 3.000 psi 220V trifasica</t>
  </si>
  <si>
    <t>TECNICA ANALÍTICA :   Presencia</t>
  </si>
  <si>
    <t>Manguera flexible flotante bicolor de diámetro 2″. Fabricadas específicamente para su uso en estanques de agua, piscinas o jacuzzi. Garantiza una excelente limpieza, resiste a la abrasión por los rozamientos que se producen normalmente con el uso. Brazalete para maniobrabilidad torcedura y giro, resistencia química y rayos UV.</t>
  </si>
  <si>
    <t>20-09-2021: Valor validado por galón.</t>
  </si>
  <si>
    <t>Descripción: Kit de pruebas para la dureza del agua, dureza total del agua en ppm (partes por millón) o granos, frasco de prueba, 1/2 onza. N°. 6, 1 oz. N°. 7 e instrucciones, caja compacta. -Trae tabla de instrucciones. -Incluye reactivos.</t>
  </si>
  <si>
    <t>Para uso en tareas de laboratorio que tratan con la claridad del agua. diametro: 20 cm. El disco limnológico está construido de plástico ABS de alta resistencia con cuadrantes negros y blancos en un lado y blanco sólido en el otro. Incluye peso incorporado de 1 lb., línea de nylon de 20 m.</t>
  </si>
  <si>
    <t>EN PLATINA DE 1"X1/8" - DOS PERFORACIONES EN 3/8", PARA  FIJACION  DE TUBERIA  Ø3".</t>
  </si>
  <si>
    <t>Sistema de presion de agua presion de 100psi y caudal de 105 gpm, una motobomba motor de 10HP 3500 RPM, 220 voltios tres fases 60hz,_x000D_
Tablero con arrancador termomagnetico estrella triangulo_x000D_
valvula de pie bronce de 3"_x000D_
Manometro Royal Gauge_x000D_
Contactor auxiliar_x000D_
selector de operacion de tres posiciones_x000D_
Pilotos de señalizacion_x000D_
Mini iterruptor bipolar para proteccion_x000D_
Borneras de conexion _x000D_
Identificacion para cableado._x000D_
tanque Hidroacumulador de 500 litros</t>
  </si>
  <si>
    <t>Piso elaborado con llantas recicladas._x000D_
BACKING - caucho SBR color negro, con 4 cms de esperor._x000D_
SUPERFICIE - caucho SBR Pigmentado, con 1 cms de espesor</t>
  </si>
  <si>
    <t>ANDAMIO CERTIFICADO								_x000D_
MULTIDIRECCIONAL EQUIPOS GLEASON								_x000D_
				   vlr. unit.  Cant.      Cant.        Cant._x000D_
                                                                      DD	 H=2.00   Tramos 	Total	Vlr. Total_x000D_
_x000D_
Vertical de 2.00 metros CON Espigo        $180,00	   4	7	28	$5.040,00_x000D_
Horizontal 2.07 metros		$130,00 	   8	7	56	$7.280,00_x000D_
Diagonal 2.00 X 2.07 metros		$120,00      4	7	28	$3.360,00_x000D_
Polea de Izaje			$600,00	   1	7	7	$4.200,00_x000D_
Pin Pasador de Seguridad 48.3 m.m. 	$12,00	  16	7	112	$1.344,00_x000D_
Abrazadera Fija (90º) 48.3 m.m. 	$50,00	   4	7	28	$1.400,00_x000D_
Abrazadera Giratoria (360º) 48.3 m.m.	$50,00	   4	7	28	$1.400,00_x000D_
Abrazadera Cuña Fija 48.3 m.m.	$60,00	  16	7	112	$6.720,00_x000D_
Abrazadera Cuña Giratoria 48.3 m.m.	$60,00	   4	7	28	$1.680,00_x000D_
Abrazadera Roseta (móvil)		$50,00	   4	7	28	$1.400,00_x000D_
Tornillo Nivelador Base Plana 35 m.m.	$80,00	   4	1	4	   $320,00_x000D_
								_x000D_
					VLR. TOTAL 	              $34.144,00 (18/07/2013)_x000D_
_x000D_
27-MAY-2019 El valor incluye el transporte del andamio ida y regreso a la obra. Las áreas incluidas son 2x2 / 2,57x2,57 / 3x3.</t>
  </si>
  <si>
    <t>MURO DESLIZADERO (NIÑOS DE 1 A 5 AÑOS) Suministro e Instalación de: Costados laterales en lámina de acero inoxidable tipo 304 cal 3 mm recortada por proceso laser o mediante plasma de alta precisión; Pasamanos perimetral de costados laterales en tubo redondo ornamental de 1” cal 16 en acero inoxidable tipo 304, acabado satinado o pre lijado; Superficie de deslizadero en lámina de acero inoxidable tipo 304 cal 1.5 mm, acabado brillante. Suministro e Instalación de superficie de escalada en lámina de acero inoxidable tipo 304 cal 2 mm, acabado satinado o pre lijado; Presas sintéticas, tornillería de 3/8” con tuerca de seguridad, y traba rosca según detalle y capítulo de materiales; Película lateral en vinilo de corte de alta resistencia al vandalismo y a la intemperie; Sistemas de fijación y demás elementos empleados para el funcionamiento del juego infantil.</t>
  </si>
  <si>
    <t>9.3.1 Alcance_x000D_
El Contratista deberá tener en consideración:_x000D_
• Lineamientos generales y particulares._x000D_
• Limpieza_x000D_
• Excavación manual._x000D_
• Localización y replanteo_x000D_
• Suministro e instalación de concreto de 3000 psi para la construcción de dados para anclaje._x000D_
• Suministro e Instalación de los tubos metálicos galvanizados._x000D_
• Suministro e instalación de superficie en polietileno de alto impacto espesor 9 mm._x000D_
• Suministro e instalación de soporte pie de amigo en lámina H.R. de ¼”._x000D_
• Suministro e instalación de base circular en lámina H.R. de ½”._x000D_
• Suministro e instalación de Soporte perimetral en ángulo H.R. de 2” x ¼”._x000D_
• Suministro e instalación de eje de 2” en acero AISI 1045._x000D_
• Suministro e instalación de sistemas de fijación, soldadura, rodamientos y demás elementos empleados para el funcionamiento del juego infantil._x000D_
• Pintura y aplicación de pintura en polvo seco tipo Poliéster._x000D_
• Mano de obra_x000D_
• Equipos y herramientas._x000D_
9.3.2 Especificación_x000D_
Juego infantil para niños de 2 a 5 años de edad, compuesta por los siguientes elementos:_x000D_
• Superficie en polietileno expandido de alto impacto espesor 9 mm color azul rey o verde oliva._x000D_
• Soporte circular en tubo redondo estructural de 2” nominal cal 3 mm galvanizado con espesor de capa mínimo de 80 micras (µm)._x000D_
• Barandilla en tubo redondo de 1” nominal cal 2.5 mm estructural galvanizado con espesor de capa mínimo de 80 micras (µm)._x000D_
• Soporte pie de amigo en lamina H.R. de ¼”._x000D_
• Soporte vertical en tubo redondo estructural de 5” nominal cal 4mm galvanizado con espesor de capa mínimo de 80 micras (µm)._x000D_
• Base circular en lámina H.R. de ½”._x000D_
• Soporte perimetral en ángulo H.R. de 2” x ¼”._x000D_
• Eje de 2” en acero AISI 1045._x000D_
• Rodamientos de bolas 6309 y 6409._x000D_
La ubicación de los elementos se demuestra en el siguiente detalle: Teniendo en cuenta la edad a la que va dirigido el juego, el sistema de giro debe tener un mecanismo de detección de objetos para baja velocidad que será definido por el Área Técnica del IDRD.</t>
  </si>
  <si>
    <t>El Contratista deberá tener en consideración:_x000D_
• Lineamientos generales y particulares._x000D_
• Limpieza_x000D_
• Excavación manual._x000D_
• Localización y Replanteo_x000D_
• Suministro e instalación de concreto de 3000 psi para la construcción de dados para anclaje._x000D_
• Suministro e instalación de plataformas de Madera Plástica Polipropileno._x000D_
• Suministro e instalación de superficie de contacto en vinilo fundido._x000D_
• Suministro de anclajes, tornillería tipo carriage zincada._x000D_
• Mano de obra._x000D_
• Equipos y herramientas._x000D_
Está compuesto de 5 plataformas hexagonales de 500 mm cada arista, elaboradas en madera plástica polipropileno inmunizada resistente a la intemperie tipo abarco de rio de espesor 20 mm; Recubiertas con superficie en vinilo fundido grado 1000 espesor 11mm, de vivos colores y estampados múltiples como: formas geométricas, colores primarios, secundarios, vocales, números y diversas técnicas didácticas que ayudan con el aprendizaje en niños de 2 a 5 años._x000D_
La ubicación de las plataformas del tapete gateador puede ser modificada de acuerdo al espacio que se tenga en el diseño arquitectónico y también puede ampliarse el número de ellas._x000D_
9.4.4 Materiales_x000D_
• Superficie de vinilo fundido grado 1000 espesor de 11mm._x000D_
• Madera plástica polipropileno._x000D_
• Adhesivo industrial de alto desempeño._x000D_
• Tornillo zincado de 3/8” x 3” cabeza carriage._x000D_
• Fibra de vidrio._x000D_
• Tubo redondo estructural galvanizado en caliente de diámetro nominal de 5”, ¾” cal 4 y 2.5 mm respectivamente con espesor mínimo de capa de zinc de 80 micras (µm)._x000D_
El vinilo fundido debe adherirse a la superficie de madera plástica con adhesivo industrial de alto desempeño, y posteriormente el elemento se anclará sobre dos dados en concreto de 3000 psi cuyas alturas deberán ser iniciando en nivel 0, 20 cm en su primer módulo, 20 cm en el segundo módulo, 30 cm en la base más alta o tercer módulo y 20 cm en el cuarto módulo hasta llegar al nivel 0 fijado todos ellos con pernos zincados de tipo de carriage de 3/8” x 4” en los tubos con plataformas y éstos a su vez zincados de la misma forma a los dados de concreto de 3000 psi</t>
  </si>
  <si>
    <t>SEGUN DISEÑO IDRD</t>
  </si>
  <si>
    <t>BOTON+VALVULA+TUBOS</t>
  </si>
  <si>
    <t>SISTEMA DE INSTALACIÓN DE LA VÁLVULA ANTIBANDÁLICA ENTRADA SUPERIOR CROMO PARA SANITARIO.</t>
  </si>
  <si>
    <t>Asiento Sanitario Institucional Antibacterial.Ref: 81A020001</t>
  </si>
  <si>
    <t>DESCRIPCION DEL PRODUCTO_x000D_
Plastiment® AD 40 es un aditivo plastificante, reductor de agua y retardante._x000D_
_x000D_
USOS_x000D_
Plastiment® AD 40 tiene tres usos básicos:_x000D_
Como Plastificante:_x000D_
Adicionando el aditivo a un concreto sin aditivos se consigue_x000D_
incrementar su asentamiento._x000D_
Plastiment® AD 40 incrementa el tiempo de trabajabilidad_x000D_
y los tiempos de fraguado con respecto a la mezcla patrón sin aditivo facilitando el transporte, colocación, vibrado y acabado del concreto. Como Reductor de agua:_x000D_
Al utilizarlo se puede reducir hasta un 14% el agua de amasado, sin variar el asentamiento normal, obteniéndose un incremento considerable de las resistencias mecánicas a todas las edades._x000D_
_x000D_
Como economizador de cemento:_x000D_
Se puede aprovechar el incremento de resistencia logrado con la reducción de agua, para disminuir el contenido de cemento y así optimizar y hacer más económico el diseño de la mezcla._x000D_
_x000D_
Plastiment® AD 40 se recomienda especialmente para la elaboración de concretos que requieren un buen desarrollo de resistencias iniciales._x000D_
_x000D_
DOSIFICACIÓN: 0.3 A 0.6% DEL PESO DEL CEMENTO. (PLASTIFICANTE-REDUCTOR DE AGUA- Y RETARDANTE).</t>
  </si>
  <si>
    <t>PLASTIFICANTE DE CONCRETO Y REDUCTOR DE AGUA - DOSIFICACIÓN DETERMINADA : (0.4%DEL PESO DEL CEMENTO DE LA MEZCLA)</t>
  </si>
  <si>
    <t>Las agapantóideas (Agapanthoideae) son una subfamilia de plantas monocotiledóneas pertenecientes a la familia de las amarilidáceas, dentro del orden Asparagales, y que no incluye más que un solo género, Agapanthus L'Hér. Son plantas herbáceas, rizomatosas, bastante robustas, endémicas de Sudáfrica, que pueden ser fácilmente reconocidas por sus hojas acintadas, planas y bastante carnosas; por su inflorescencia en umbela en la extremidad de un largo escapo y por sus flores generalmente grandes con ovario súpero._x000D_
_x000D_
Son plantas herbáceas, perennes, provistas de cortos rizomas y con hojas arrosetadas, linear-oblongas, planas._x000D_
_x000D_
Importancia económica y cultural[editar]_x000D_
Las especies y cultivares de agapanto se utilizan como plantas ornamentales en parques y jardines. Son especies sumamente adaptables, rústicas y de fácil cultivo, razón por la que se las utiliza mucho en parques y jardines de bajo mantenimiento. La época de floración es fines de primavera y verano. Si bien toleran cualquier tipo de suelo, se logran excelentes ejemplares usando un suelo profundo y fértil. Pueden prosperar bien tanto a pleno sol como a media sombra. Requieren un abundante riego en primavera y verano, más espaciado durante el invierno. Se multiplican por semillas o por división de las matas en otoño.</t>
  </si>
  <si>
    <t>DESCRIPCION_x000D_
Hierba perenne de 30-70 cm de altura, más o menos pelosa o glabra, y con un tallo simple, erecto y escaposo. Las hojas basales, con un peciolo de 20-60 cm, miden 20-100 por 5-30 cm, y son elípticas u ovadas, pinnatifidas, inciso-dentadas, glabras por su haz y pelosas en los nervios del envés. Las hojas superiores, mucho más pequeñas, sesiles, tienen 1,5-4 por 1-2,5 cm y son ovado-lanceoladas y espinosas en el ápice. La inflorescencia, densa, llega a los 2 m de alto. La única bráctea, pubescente, tiene 2,5-4 por 2 cm, es ovado-oblonga, dentada, más o menos espinosa, purpúrea en el ápice, blanquecina en la base, y con 7 nervios; las 2 bractéolas, más pequeñas, son estrechas, lineales-agudas, pubescentes y sub-espinosas. El cáliz, puberulento, lleva 4 sépalos no soldados: los 2 externos de 4-5 cm, ovado-rómbicos y ciliados, y el superior, que cubre en parte el labio de la corola, es de color púrpura y se asemeja -y se confunde a menudo- a un labio superior de flor bi-labiada; los 2 sépalos internos son mucho más pequeños (0,6-0,7 cm). La corola de la flor, con nervación purpúrea, tiene su único labio -inferior- de 3,5-5 cm, trilobulado y pubescente y generalmente de color blanquecino, ocasionalmente con tintes morados o francamente de este último color. El androceo lleva 4 estambres de anteras pelosas en la cara interior, en 2 pares desiguales, y el ovario, ovoide y peloso en el ápice tiene el estilo más largo que los estambres y es bilocular con 2 rudimentos seminales de placentación axial en cada lóculo. El fruto es una cápsula de dehiscencia loculicida, coriácea, ovoide, de 2-3,5 cm con 4 semillas algo ariñonadas de color pardo, de 10-12mm._x000D_
_x000D_
USOS_x000D_
Fundamentalmente en jardinería, sus grandes hojas basales, brillantes, lobuladas dan un aspecto señorial junto a su larga espiga floral. En España florece en mayo y en el sur de Hispanoamérica en octubre. En jardinería se usa generalmente la variedad latifolius por ser un poco más resistente y robusta. Es usada como motivo escultórico en capiteles de columnas, como por ejemplo en el orden corintio.</t>
  </si>
  <si>
    <t>Planta herbàcea anual , vivaz o bianual, con tallo erecto , carnoso e hinchado en los nudos. las hojas son lanceoladas, verdes , aserradas, opuestras las inferiores. Las flores axilares, con diversos colores siendo las mas frecuentas, las blancas y las rojas._x000D_
_x000D_
Dentro de las flores rojas hay dos especies cultivadas y que son la I.balsámica, con flores de color rojo fuerte; y la I.petersiana, con flores escarlata suave. Ambas son muy ornamentales._x000D_
_x000D_
Su uso mas frecuente es para la decoracion de macetas ( pero estas deberan ser bastante grandes ), en ventanas y balcones y plantaciones en jardin y laderas o para formar pequeños grupos aislados._x000D_
_x000D_
CARACTERISTICAS_x000D_
_x000D_
Nombre común: Alegria_x000D_
_x000D_
Nombre botánico: Impatiens balsamina_x000D_
_x000D_
Tipo: Anual_x000D_
_x000D_
Exposición:  Semisombra_x000D_
_x000D_
Hoja:  Perenne_x000D_
_x000D_
Humedad:  Ambiente seco_x000D_
_x000D_
Resistencia:  Clima cálidos, sin heladas. En regiones húmedas o lluviosas necesita invernadero. Puede servir de planta de interior_x000D_
_x000D_
Dimensiones:  0.5m. Altura x 0m.Ancho</t>
  </si>
  <si>
    <t>DESCRIPCION_x000D_
Las hortensias producen flores desde el inicio de la primavera hasta finales del otoño; éstas se encuentran agrupadas en ramos en el extremo de los tallos. Cada flor individual de hortensia es relativamente pequeña; sin embargo, el despliegue de color está acrecentado por un círculo de brácteas modificadas alrededor de cada flor._x000D_
_x000D_
Sus flores pueden ser rosas, blancas, o azules, dependiendo en parte del pH del suelo.2 En suelos relativamente ácidos, con pH entre 4,5 y 5, las flores se hacen azules; en suelos más alcalinos, con pH entre 6 y 6,5, las flores adquieren un color rosa; y en suelos alcalinos con pH alrededor de 8, las flores crecen blancas._x000D_
_x000D_
Hortensia macrophylla, variante azul._x000D_
Se puede forzar la coloración rosada de las flores, usando fertilizantes ricos en nitrógeno y fósforo y pobres en potasio, como nitrato de calcio, mientras que si se desean flores azules, los fertilizantes han de ser ricos en potasio y pobre en nitrógeno y fósforo. La floración azul también puede requerir el aporte de abonos acidificantes tales como: sulfato amónico, nitrato amónico, sulfato potásico, etc. También se puede añadir sulfato de aluminio si las medidas anteriores son insuficientes.4 La adición cuidadosa de carbonato sódico al suelo puede producir una floración multicolor._x000D_
_x000D_
Las hortensias se cuentan entre las escasas plantas que acumulan aluminio. Obtienen el aluminio de los suelos ácidos, y forma complejos en la flor que les proporciona su color azul._x000D_
_x000D_
Cultivo y usos_x000D_
La hortensia se cultiva desde tiempos remotos como planta ornamental en Japón, y desde mediados del siglo XIX también de forma extensiva en otras áreas del mundo con climas templados. Es una planta ornamental muy popular por sus enormes cabezas florales. La especie H. macrophylla es la más ampliamente cultivada, con cerca de 600 cultivares conocidos. La poda regular evita que el arbusto crezca demasiado hacia arriba, lo que suele provocar que el peso de los tallos se haga excesivo, pudiendo las puntas de los tallos doblarse hacia el suelo y partirse._x000D_
_x000D_
Otras variedades solamente florecen en tallos viejos. Los nuevos tallos resultantes de las podas, pueden no producir flores la siguiente temporada._x000D_
_x000D_
Riego: En el período primaveral-veraniego los riegos de las hortensias tienen que ser abundantes y frecuentes, de modo que el sustrato siempre esté húmedo (pero no empapado). Además es aconsejable pulverizar a menudo la cabellera (con agua no calcárea) para crear un entorno húmedo adecuado a la planta de hortensia, pero estando atentos al hecho que una excesiva humedad puede favorecer el desarrollo de hongos y otros parásitos._x000D_
_x000D_
Reproducción: La forma más habitual de multiplicar las hortensias es a través de esquejes tomados tras la floración, principalmente en otoño o primavera. Las condiciones de enraizado exigen sombra parcial, un alto grado de humedad, un buen drenaje para evitar los encharcamientos y temperaturas no demasiado bajas._x000D_
_x000D_
Plagas y enfermedades: Las principales plagas de la hortensia son el pulgón y la araña roja, para lo que se utilizan insecticidas y acaricidas. También es frecuente la aparición de hongos como el oídio, que se tratará con fungicidas. Cuando el pH del suelo es demasiado alcalino puede producirse una carencia de hierro que se conoce como clorosis, que produce una tonalidad amarilla en las hojas, que no se debe confundir con los cambios naturales asociados a la caída de la hoja en el otoño. El tratamiento consiste en la aplicación de fertilizantes ricos en hierro.2_x000D_
_x000D_
Cuidados necesarios: Este arbusto requiere un terreno húmedo y bien drenado; en caso de falta de agua las flores se marchitarán con más rapidez. Se suele realizar una poda tras la floración para mantener la forma y estimular el crecimiento de nuevos tallos, con todo puede ser necesario el uso de tutores. Durante el período de floración es recomendable abonar con frecuencia.</t>
  </si>
  <si>
    <t>SUBESTACION DE PEDESTAL RADIAL DE 75 KV - 11400 VTS - 208/120 VTS - 60 HS CON SWICH ON-OFF CON UNIDAD DE DPS MARCA RYMEL O SIMILAR._x000D_
_x000D_
No incluye instalación._x000D_
Incluye  transporte y descargue con montacargas.</t>
  </si>
  <si>
    <t>Mantenimiento silleteria auditorio, incluye desmonte, cambio cambio de sistema por abatible, tapizado en general suministro de todos los componentes en mal estado y reinstalación_x000D_
los proveedores de este insumo fueron: _x000D_
ALOCKERS LTDA MOBILIARIOS Y DISEÑOS, TEL. 7574830_x000D_
INDUSTRIAS CRUZ TEL. 2776628 2379125_x000D_
MADIBI TEL. 5 608327_x000D_
EL VALOR ACTUALIZADO AL AÑO 2015 COMPRENDE LAS ESPECIFICACIONES TECNICAS RELACIONADAS EN LA COTIZACION DE FECHA 21/10/2015 ELABORADA POR MADIBI.</t>
  </si>
  <si>
    <t>RENDIMIENTO= 10 M2/ GALON.</t>
  </si>
  <si>
    <t>RENDIMIENTO= 50M2/GALON.</t>
  </si>
  <si>
    <t>INCLUYE TRANSPORTE EN LA CIUDAD DE BOGOTA</t>
  </si>
  <si>
    <t>Mantenimiento de dos estructuras hidráulicas de baloncesto, incluye cambio de eje principal a las llantas delanteras, cambios de retenedores a 2 cilindros, ajustes y limpieza de estructuras. Cambio de todo el juego de protectores, forro color azul en nylon carpa, frenos soporte para nivelar estructuras, nivelacion de tableros, revision y ajuste de aros. (UNIDAD DEPORTIVA EL SALITRE)._x000D_
_x000D_
Este item incluye: Herramientas y equipos, Materiales  y Mano de obra. _x000D_
Este insumo se crea en base al NP. 137 contrato 2360 de 2013.</t>
  </si>
  <si>
    <t>Mantenimiento silleteria auditorio, incluye desmonte, cambio de sistema por abatible, tapizado en general suministro de todos los componenetes en mal estado y reinstalacion_x000D_
_x000D_
Este item incluye: Herramientas y equipos, Materiales  y Mano de obra. _x000D_
Este insumo se crea en base al NP. 153 contrato 2360 de 2013.</t>
  </si>
  <si>
    <t>Reparación y modernización de ascensor hidráulico 2 paradas para discapacitados, con suministro e instalación de una tarjeta electrónica para el control de maniobra. La tarjeta incluye cableado general para señales, suministro y cambio de: botonera comando de cabina, micros prefinales y finales de carrera, de botoneras de llamadas de hall en chapa ade acero inoxidable satinado de 3mm, botonera comando de cabina, aceite de la central hidráulica, cables de tracción, lubricantes de partes móviles, pintura general de la estructura del ascensor._x000D_
_x000D_
_x000D_
Este item incluye: Herramientas y equipos, Materiales  y Mano de obra. _x000D_
Este insumo se crea en base al NP. 90 contrato 2360 de 2013.</t>
  </si>
  <si>
    <t>SUMINISTRO E INSTALACIÓN DE GRADERIA METÁLICA GALVANIZADA EN ESTRUCTURA REDONDA DE Ø2” Y RECTANGULAR DE 40X80 SISTEMA LAYHER O SACAFFOLD. INCLUYE 54 PUESTOS EN SILLAS SIN ESPALDAR EN POLIPROPILENO DE ALTO IMPACTO CON PROTECCIÓN UV Y ANTIFLAMA, BARANDAS Y DEMÁS PROTECCIONES NECESARIAS SEGÚN DISEÑO DETERMINADO.</t>
  </si>
  <si>
    <t>INCLUYE  IMPRESION CORTE Y LAMINADO_x000D_
ESTE INSUMO CORRESPONDE AL NP 13 CONTRATO 2276 DE 2013</t>
  </si>
  <si>
    <t>SUMINISTRO E INSTALACIÓN DE GRADERIA METÁLICA GALVANIZADA EN ESTRUCTURA REDONDA DE Ø2” Y RECTANGULAR DE 40X80 SISTEMA LAYHER O SCAFFOLD. INCLUYE 60 PUESTOS EN SILLAS SIN ESPALDAR EN POLIPROPILENO DE ALTO IMPACTO CON PROTECCIÓN UV Y ANTIFLAMA, BARANDAS Y DEMÁS PROTECCIONES NECESARIAS SEGÚN DISEÑO DETERMINADO.</t>
  </si>
  <si>
    <t>SUMINISTRO E INSTALACIÓN DE MUEBLE PARA CAMERINO EN LÁMINA CAL.20 CON CAJA DE SEGURIDAD, TAPA PARA ZAPATOS, TAPA DE SEGURIDAD PARA UNIFORMES Y RAQUETAS, TUBO PARA COLGAR UNIFORMES, TAPA SUPERIOR EN SUPERBOARD. SILLA CORRIDA EN MADERA CON BASE METÁLICA EN LÁMINA CALIBRE 12, PINTURA TGI ELECTROSTÁTICA. LAS MEDIDAS DE CADA UNO SON DE (1.50M X 0.50M X 0.30M). SEGÚN DISEÑO DETERMINADO.</t>
  </si>
  <si>
    <t>SUMINISTRO E INSTALACIÓN DE LOCKER CON CUERPO EN LÁMINA CALIBRE 20 Y PUERTA EN LÁMINA MICROPERFORADA, DOS MÓDULOS DE (0.40MX0.80MX0.30M), PINTURA TGI ELECTROSTÁTICA, CON CHAPAS DE SEGURIDAD.ANCLADO A MURO.</t>
  </si>
  <si>
    <t>SUMINISTRO E INSTALACIÓN DE BANCA EN LISTONES DE MADERA ZAPAN, LACADOS Y SELLADOS EN POLIURETANO, ESPESOR DE 4CM MÍNIMO, ASEGURADOS CON TORNILLO CABEZA LIZA EN BRONCE Y ESTRUCTURA DE SOPORTE LÁMINA CALIBRE 12, PINTURA TGI ELECTROSTÁTICA CON LONGITUDES.</t>
  </si>
  <si>
    <t>NO INCLUYE TORNILLO</t>
  </si>
  <si>
    <t>MENBRANA LIQUIDA  DE POLIURETANO PARA IMPERMEABILIZAR TERRAZAS Y CUBIERTAS. RENDIMIENTO= 18 M2 POR CUÑETE DE 26.5Kg.</t>
  </si>
  <si>
    <t>ADOQUIN CURVO ECOLOGICO - Tráfico Peatonal_x000D_
_x000D_
Dimensiones = 33 X 16 X 3.5 CM_x000D_
_x000D_
Rendimiento = 24 UN/M2_x000D_
_x000D_
Peso            = 55 Kg/M2_x000D_
_x000D_
Ref:  ADO-CIR-P_x000D_
Transporte Incluído_x000D_
_x000D_
_x000D_
VENTAJAS_x000D_
• Hace estables los pisos en gravilla._x000D_
• Asegura y mantiene el buen drenaje del piso evitando la compactación producida por el tráfico._x000D_
• Evita el ahogamiento del pasto permitiendo continuidad de la raiz._x000D_
• Facilidad de instalación._x000D_
• Recortable en cualquier sentido._x000D_
• Superficie endurecida contra la abrasión._x000D_
• Diferentes diseños arquitectonicos_x000D_
• Bordes redondeados, no se desportillan._x000D_
• Dilataciones en cesped ó gravilla._x000D_
• Para tráfico peatonal._x000D_
_x000D_
_x000D_
INSTALACIÓN_x000D_
1. Nivele y apisone apropiadamente la subase_x000D_
2. Coloque una capa de 1 cm de arena nivelada y compactada_x000D_
3. Instale los adoquines nivelandolos con la arena_x000D_
4. Coloque el acabado en las juntas de dilatacion_x000D_
5. El acabado puede ser gravilla fina o tierra y raices de pasto para empradizar las juntas</t>
  </si>
  <si>
    <t>ADOQUIN RECTANGULAR_x000D_
_x000D_
Producto para la construcción de obras urbanas, que aprovecha las propiedades particulares del fibrocemento plástico denso, reforsado y wendurecido. _x000D_
_x000D_
VENTAJAS_x000D_
 • Hace estables los pisos en gravilla._x000D_
• Asegura y mantiene el buen drenaje del piso evitando la compactación producida por el tráfico._x000D_
• Evita el ahogamiento del pasto permitiendo continuidad de la raiz._x000D_
• Facilidad de instalación._x000D_
• Recortable en cualquier sentido._x000D_
• Superficie endurecida contra la abrasión._x000D_
• Diferentes diseños arquitectonicos_x000D_
• Bordes redondeados, no se desportillan._x000D_
• Dilataciones en cesped ó gravilla._x000D_
• Para tráfico peatonal._x000D_
_x000D_
CARACTERISTICAS_x000D_
• Dimensiones exactas gracias a la alta calidad de los moldes._x000D_
• Peso uniforme como consecuencia de las dimensiones exactas y los procesos normalizados en la fabricación._x000D_
_x000D_
INSTALACIÓN_x000D_
1. Nivele y apisone apropiadamente la subase_x000D_
2. Coloque una capa de 1 cm de arena nivelada y compactada_x000D_
3. Instale los adoquines nivelandolos con la arena_x000D_
4. Coloque el acabado en las juntas de dilatacion_x000D_
5. El acabado puede ser gravilla fina o tierra y raices de pasto para empradizar las juntas_x000D_
_x000D_
DIMENSIONES_x000D_
Largo: 20 cm_x000D_
Ancho: 15 cm_x000D_
Espesor: 4 cm_x000D_
Peso Unidad: 2,8 kg (peso aproximado)_x000D_
Rendimiento: 24,15 un/m2 (Incluyendo el área de la junta)_x000D_
Peso por m2: 66,24 kg/m2 (peso aproximado)</t>
  </si>
  <si>
    <t>ADOQUIN ROMBIODE_x000D_
Producto para la construcción de obras urbanas, que aprovecha las propiedades particulares del fibrocemento plástico denso, reforsado y wendurecido. _x000D_
_x000D_
VENTAJAS_x000D_
 • Hace estables los pisos en gravilla._x000D_
• Asegura y mantiene el buen drenaje del piso evitando la compactación producida por el tráfico._x000D_
• Evita el ahogamiento del pasto permitiendo continuidad de la raiz._x000D_
• Facilidad de instalación._x000D_
• Recortable en cualquier sentido._x000D_
• Superficie endurecida contra la abrasión._x000D_
• Diferentes diseños arquitectonicos_x000D_
• Bordes redondeados, no se desportillan._x000D_
• Dilataciones en cesped ó gravilla._x000D_
• Para tráfico peatonal._x000D_
_x000D_
CARACTERISTICAS_x000D_
• Dimensiones exactas gracias a la alta calidad de los moldes._x000D_
• Peso uniforme como consecuencia de las dimensiones exactas y los procesos normalizados en la fabricación._x000D_
_x000D_
INSTALACIÓN_x000D_
1. Nivele y apisone apropiadamente la subase_x000D_
2. Coloque una capa de 1 cm de arena nivelada y compactada_x000D_
3. Instale los adoquines nivelandolos con la arena_x000D_
4. Coloque el acabado en las juntas de dilatacion_x000D_
5. El acabado puede ser gravilla fina o tierra y raices de pasto para empradizar las juntas._x000D_
_x000D_
DIMENSIONES_x000D_
Largo: 31 cm (incluyendo una dilatación)_x000D_
Ancho: 20 cm (incluyendo una dilatación)_x000D_
Espesor: 3,5 cm_x000D_
Peso Unidad: 1,9 kg (peso aproximado)_x000D_
Rendimiento: 28 un/m2 (Incluyendo el área de la junta)_x000D_
Peso por m2: 53,2 kg/m2 (peso aproximado)</t>
  </si>
  <si>
    <t>Panel de salida especial en fibra de vidrio, diametro 60cm_x000D_
ESTE INSUMO SE TOMA COMO BASE DEL APU NP 16 CONTRATO 2276 DE 2013</t>
  </si>
  <si>
    <t>Codo de 90 L: 1,20m en fibra de vidrio (Diametro 60 cms)_x000D_
_x000D_
ESTE INSUMO SE TOMA COMO BASE DEL APU NP 17 CONTRATO 2276 DE 2013</t>
  </si>
  <si>
    <t>Sección túnel L: 85 cm, diámetro 60cm, en fibra de vidrio_x000D_
_x000D_
ESTE INSUMO SE TOMA COMO BASE DEL APU NP 18 CONTRATO 2276 DE 2013</t>
  </si>
  <si>
    <t>poste en polipropileno de Alta resistencia L=1.00m (Ø=7cms) incluye corte a un metro de longitud, punta en uno de los extremos, y  transporte en bogotá. Colores verde,gris, azul o café.</t>
  </si>
  <si>
    <t>Piedra laja Pizarra Negra (2-3cm) para piso Nacional (Material de Cantera) . Incluye suministro y transporte en Bogotá. _x000D_
Ancho aproximado 0.30 x 0.025 y largo variable._x000D_
_x000D_
EL AUMENTO DEL PRECIO EN 2019 SE DEBE A TEMAS DE REGLAMENTACION AMBIENTAL POR DIFICULTADES PARA REALIZAR LA EXPLOTACIÓN.</t>
  </si>
  <si>
    <t>MESON EN GRANITO NATURAL JASPE SERENO (e=20MM)  _x000D_
_x000D_
Incluye:_x000D_
Ancho hasta 80 cm_x000D_
Salpicadero 8 cm_x000D_
Reengruese 4 cm_x000D_
Apertura huecos de griferias y poceta_x000D_
Pulido y Brillado_x000D_
Materiales de pega_x000D_
Suministro + Instalación + Transporte</t>
  </si>
  <si>
    <t>SE TOMA COMO BASE 1ML ESTE PRECIO SE USA PARA MANTENIMIENTO DE EQUIPOS Y MOTOBOMBAS PARQUES</t>
  </si>
  <si>
    <t>(MANTTO)</t>
  </si>
  <si>
    <t>Tubo galvanizado estructural norma ASTM A-500 (Grado C) Ø2" e=3mm con pintura electrostática TGIC o laca horneable color Magenta ref: RAL 4010 Lt=1.15m (Enbebido 0.35m en el  concreto).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postes comprendidos en el diseño establecido por el Área Técnica de la Subdirección de Construcciones.</t>
  </si>
  <si>
    <t>Parales en Tubo galvanizado estructural norma ASTM A-500 (Grado C) Ø2" Cal=3mm con pintura electrostática TGIC o laca horneable color Verde Oscuro ref: RAL 6005 . Travesaños en tubo galvanizado Ø11/2" calibre 3mm  con pintura electrostática TGIC o laca horneable color magenta ref: RAL 4010.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Elementos (1,2 y 3) comprendidos en el diseño establecido por el Área Técnica de la Subdirección de Construcciones.</t>
  </si>
  <si>
    <t>Arcos en Tubo galvanizado estructural norma ASTM A-500 (Grado C) Ø2" Cal=3mm con pintura electrostática TGIC o laca horneable color Naranja ref: RAL 2004 unos y otros  en color verde oscuro ref:RAL 6005 .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concreto.Incluye el suministro y transporte al sitio en Bogotá del  conjunto de  todos los Elementos comprendidos en el diseño establecido por el Área Técnica de la Subdirección de Construcciones.</t>
  </si>
  <si>
    <t>Parales en Tubo galvanizado estructural norma ASTM A-500 (Grado C) Ø2" Cal=3mm con pintura electrostática TGIC o laca horneable color Verde Oscuro ref: RAL 6005. Aro y tubo de fijación a paral en tubo galvanizado Ø11/2" cal.3mm con pintura electrostática TGIC o laca horneable color magenta ref: RAL 4010 y ensamblados a los parales principales por medio de soldadura tipo Mig.electrodo 60.000psi.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todos los  Elementos comprendidos en el diseño establecido por el Área Técnica de la Subdirección de Construcciones.</t>
  </si>
  <si>
    <t>Tubo galvanizado estructural norma ASTM A-500 (Grado C) Ø2" Cal=3mm con pintura electrostática TGIC o laca horneable color Verde Oscuro ref: RAL 6005. Superficie de soporte en madera plástica polipropileno de e=20mm recubierta con caucho reciclado color rojo jaspeado con negro e=10mm.  El galvanizado en caliente  de las piezas debe cumplir la norma ASTM B6 SHG con un espesor minimo de capa de zinc de 80 micras. El espesor final de capa de pintura como mínimo debe ser de 3mils correspondiente a 80 micras aproximadamente. Incluye los refuerzos en varilla de Ø 1/4" y 3/4" soldadas a tubo de la superficie de soporte para  sistema de  empotramiento en el cilindro  de concreto de acuerdo al diseño establecido por el Área Técnica de la Subdirección de Construcciones. Incluye el suministro y transporte al sitio en Bogotá del  conjunto de  Elementos comprendidos en el diseño.</t>
  </si>
  <si>
    <t>Tubo galvanizado estructural norma ASTM A-500 (Grado C) Ø2" Cal=3mm con pintura electrostática TGIC o laca horneable color Naranja ref: RAL 2004. Base de soporte en madera plástica polipropileno de e=20mm recubierta con Neopreno de alta densidad e=15mm.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todos los  Elementos comprendidos en el diseño establecido por el Área Técnica de la Subdirección de Construcciones.</t>
  </si>
  <si>
    <t>El costo de una sección es decir la que forma una columna de Ø 30cm y H=60cm es de $1.999/Día_x000D_
_x000D_
El costo de un módulo es decir el que forma media columna de Ø 30cm y H=60cm $990.60/Día</t>
  </si>
  <si>
    <t>Este item es para el mantenimiento de maquinas y equipos</t>
  </si>
  <si>
    <t>Amplificador de cuatro canales 4x100w, Higt Efficient Class-d Desing, 2 U Rack space, Detent Rear Level Controls, Complete Protection Package, Dynamic Limiter, Phoenix type inpusts and Outputs, Remote Power On/Off.</t>
  </si>
  <si>
    <t>Instalacion Amplificador de cuatro canales 4x100w, Higt Efficient Class-d Desing, 2 U Rack space, Detent Rear Level Controls, Complete Protection Package, Dynamic Limiter, Phoenix type inpusts and Outputs, Remote Power On/Off</t>
  </si>
  <si>
    <t>Suministro e instalacion Amplificador de cuatro canales 4x100w, Higt Efficient Class-d Desing, 2 U Rack space, Detent Rear Level Controls, Complete Protection Package, Dynamic Limiter, Phoenix type inpusts and Outputs, Remote Power On/Off_x000D_
El valor seleccionado se toma del cuadro Asignacion de insumos y registro de actualizacion anexo al memorando No. 20152500011183; columna valor seleccionado sumatoria del Suministro amplificador CIO 105269 y de la Instalacion amplificador CIO 105270.</t>
  </si>
  <si>
    <t>PARQUE  EN MADERA PINO PATULA O SIMILAR ROLLIZA INMUNIZADA PARA EXTERIORES PE-3 SIMILAR. INCLUYE  UNA PLATAFORMA EN MADERA PINO PATULA INMUNIZADA ; UNA ESCALERA ELABORADA EN MADERA PINO PATULA INMUNIZADA ; UN RODADERO EN FIBRA DE VIDRIO CON L=2.40M ; UN TECHO EN MADERA PINO PATULA INMUNIZDADA EN COLORES ; UN COLUMPIO DE DOS PUESTOS ; UNA ESCALERA DE ACCESO EN MALLA INCLINADA EN POLIPROPILENO ; ENCIERRE ;CADENAS HERRAJES Y TORNILLERIA CINCADA ; TUERCAS DE SEGURIDAD ;  Y PINTURA VINILTEX. INCLUYE INSTALACIÓN SIN MATERIALES DE FUNDIDAD Y TRANSPORTE EN BOGOTÁ.</t>
  </si>
  <si>
    <t>CÁRCAMO PREFABRICADO EN CONCRETO DE 4.000PSI  PARA TRÁFICO VEHICULAR LIVIANO (H=0.35M ; A=0.40M ; L=1.00M) INCLUYE REFUERZO EN Ø3/8". MEDIDAS LIBRES ENTRE REJILLA Y PISO: VERTICALMENTE=0.20M ; HORIZONTALMENTE=0.23M.</t>
  </si>
  <si>
    <t>REJILLA PREFABRICADA EN CONCRETO DE 4.000PSI  PARA TRÁFICO VEHICULAR LIVIANO (H=0.09M ; A=0.31M ; L=0.50M) INCLUYE REFUERZO EN Ø3/8". H=0.09M ; A=0.31M ; L=1.00M.</t>
  </si>
  <si>
    <t>JUEGO SUBE Y BAJA DE 2 PUESTOS  PARA NIÑOS DE 6-12 AÑOS ELABORADO EN TUBERÍA ESTRUCTURAL  GALVANIZADA ASTM A-500 GRADO C-DEØ 21/2", MANIJAS EN TUBO GALVANIZADO ESTRUCTURAL  ASTM A-500 GRADO C  DE Ø1";  ASIENTOS EN FIBRA DE VIDRIO; ACABADO FINAL EN PINTIRA ELECTROSTATICA S/DISEÑPO IDRD. INCLUYE  INSTALACIÓN SIN MATERIALES DE FUNDIDA TRANSPORTE EN BOGOTA.</t>
  </si>
  <si>
    <t>Tala de árboles a ras del suelo y retiro de los desechos producto de la tala, menor a 5 metros Bajo Grado de Dificultad_x000D_
Incluye Herramientas y equipo, Mano de obra y Transporte de los desechos</t>
  </si>
  <si>
    <t>Tala de árboles a ras del suelo y retiro de los desechos producto de la tala, igual o mayor a 5 mts y menor de 10 mts  Bajo Grado de Dificultad_x000D_
Incluye Herramientas y equipo, Mano de obra y Transporte de los desechos</t>
  </si>
  <si>
    <t>Tala de árboles a ras del suelo y retiro de los desechos producto de la tala,  igual o mayor a 10 mts y menor de 15 mts Bajo Grado de Dificultad_x000D_
Incluye Herramientas y equipo, Mano de obra y Transporte de los desechos</t>
  </si>
  <si>
    <t>Tala de árboles a ras del suelo y retiro de los desechos producto de la tala,  igual o mayor a 15 mts y menor de 20 mtrs  Bajo Grado de Dificultad_x000D_
Incluye Herramientas y equipo, Mano de obra y Transporte de los desechos</t>
  </si>
  <si>
    <t>Tala de árboles a ras del suelo y retiro de los desechos producto de la tala,  igual o mayor a 20 mts y menor de 30 mtrs Bajo Grado de Dificultad_x000D_
Incluye Herramientas y equipo, Mano de obra y Transporte de los desechos</t>
  </si>
  <si>
    <t>Tala de árboles a ras del suelo y retiro de los desechos producto de la tala, igual o mayor a 30 mts y menor de 40 mtrs Bajo Grado de Dificultad_x000D_
Incluye Herramientas y equipo, Mano de obra y Transporte de los desechos</t>
  </si>
  <si>
    <t>Tala de árboles a ras del suelo y retiro de los desechos producto de la tala, igual o mayor a 40 mts Bajo Grado de Dificultad_x000D_
Incluye Herramientas y equipo, Mano de obra y Transporte de los desechos</t>
  </si>
  <si>
    <t>Peinado de gabinetes en centros de cableado_x000D_
Estadio el Campin_x000D_
Este valor incluye: Equipo, Materiales, Transporte y Mano de obra_x000D_
Este insumo hace parte del MANTENIMIENTO DEL SISTEMA DE VOZ Y DATOS</t>
  </si>
  <si>
    <t>Remarcacion de identificación de puntos en centros de cableado y puestos de trabajo_x000D_
Estadio el Campin_x000D_
Este valor incluye: Equipo, Materiales, Transporte y Mano de obra_x000D_
Este insumo hace parte del MANTENIMIENTO DEL SISTEMA DE VOZ Y DATOS</t>
  </si>
  <si>
    <t>Limpieza de swich_x000D_
Estadio el Campin_x000D_
Este valor incluye: Equipo, Materiales, Transporte y Mano de obra_x000D_
Este insumo hace parte del MANTENIMIENTO DEL SISTEMA DE VOZ Y DATOS</t>
  </si>
  <si>
    <t>pruebas y entrega_x000D_
Estadio el Campin_x000D_
Este valor incluye: Equipo, Materiales, Transporte y Mano de obra_x000D_
Este insumo hace parte del MANTENIMIENTO DEL SISTEMA DE VOZ Y DATOS</t>
  </si>
  <si>
    <t>Readecuación de acces point_x000D_
Estadio el Campin_x000D_
Este valor incluye: Equipo, Materiales, Transporte y Mano de obra_x000D_
Este insumo hace parte del MANTENIMIENTO DEL SISTEMA DE VOZ Y DATOS</t>
  </si>
  <si>
    <t>Power injector bridge wifi tribuna norte_x000D_
Estadio el Campin_x000D_
Este valor incluye: Equipo, Materiales, Transporte y Mano de obra_x000D_
Este insumo hace parte del MANTENIMIENTO DEL SISTEMA DE VOZ Y DATOS</t>
  </si>
  <si>
    <t>Mantenimiento preventivo y correctivo sin suministro de repuestos para UPS trifasica de 160 KVA, banco de baterías 6 min a plena carga, altura nivel del piso._x000D_
Estadio el Campin_x000D_
Este valor incluye: Equipo, Materiales, Transporte y Mano de obra_x000D_
Este insumo hace parte del MANTENIMIENTO DE UPS</t>
  </si>
  <si>
    <t>Mantenimiento preventivo y correctivo sin suministro de repuestos para UPS trifasica de 40 KVA, banco de baterías 14 min a plena carga, altura nivel del piso._x000D_
Estadio el Campin_x000D_
Este valor incluye: Equipo, Materiales, Transporte y Mano de obra_x000D_
Este insumo hace parte del MANTENIMIENTO DE UPS</t>
  </si>
  <si>
    <t>Mantenimiento preventivo y correctivo sin suministro de repuestos para UPS bifasica de 10 KVA, banco de baterías 14 min a plena carga, altura nivel de piso._x000D_
Estadio el Campin_x000D_
Este valor incluye: Equipo, Materiales, Transporte y Mano de obra_x000D_
Este insumo hace parte del MANTENIMIENTO DE UPS</t>
  </si>
  <si>
    <t>Mantenimiento preventivo y correctivo sin suministro de repuestos para UPS monofasica de 3 KVA, banco de baterías 30 min a plena carga, altura 6 metros_x000D_
Estadio el Campin_x000D_
Este valor incluye: Equipo, Materiales, Transporte y Mano de obra_x000D_
Este insumo hace parte del MANTENIMIENTO DE UPS</t>
  </si>
  <si>
    <t>Revisión, limpieza física y virtual de servidor CCTV_x000D_
Estadio el Campin_x000D_
Este valor incluye: Equipo, Materiales, Transporte y Mano de obra_x000D_
Este insumo hace parte del MANTENIMIENTO DEL SISTEMA CCTV</t>
  </si>
  <si>
    <t>Limpieza de domo movil_x000D_
Estadio el Campin_x000D_
Este valor incluye: Equipo, Materiales, Transporte y Mano de obra_x000D_
Este insumo hace parte del MANTENIMIENTO DEL SISTEMA CCTV</t>
  </si>
  <si>
    <t>Limpieza camara fija_x000D_
Estadio el Campin_x000D_
Este valor incluye: Equipo, Materiales, Transporte y Mano de obra_x000D_
Este insumo hace parte del MANTENIMIENTO DEL SISTEMA CCTV</t>
  </si>
  <si>
    <t>Limpieza, peinado  y remarcacion de cables y equipos en puesto de monitoreo_x000D_
Estadio el Campin_x000D_
Este valor incluye: Equipo, Materiales, Transporte y Mano de obra_x000D_
Este insumo hace parte del MANTENIMIENTO DEL SISTEMA CCTV</t>
  </si>
  <si>
    <t>Marcacion de camaras en patch panel_x000D_
Estadio el Campin_x000D_
Este valor incluye: Equipo, Materiales, Transporte y Mano de obra_x000D_
Este insumo hace parte del MANTENIMIENTO DEL SISTEMA CCTV</t>
  </si>
  <si>
    <t>Pruebas y entrega_x000D_
Estadio el Campin_x000D_
Este valor incluye: Equipo, Materiales, Transporte y Mano de obra_x000D_
Este insumo hace parte del MANTENIMIENTO DEL SISTEMA CCTV</t>
  </si>
  <si>
    <t>Limpieza y peinado de cables en amplificadores_x000D_
Estadio el Campin_x000D_
Este valor incluye: Equipo, Materiales, Transporte y Mano de obra_x000D_
Este insumo hace parte del MANTENIMIENTO DEL SISTEMA DE SONIDO</t>
  </si>
  <si>
    <t>Limpieza y peinado de cables en plataformas IP_x000D_
Estadio el Campin_x000D_
Este valor incluye: Equipo, Materiales, Transporte y Mano de obra_x000D_
Este insumo hace parte del MANTENIMIENTO DEL SISTEMA DE SONIDO</t>
  </si>
  <si>
    <t>Limpieza y reorientación de parlantes cubierta_x000D_
Estadio el Campin_x000D_
Este valor incluye: Equipo, Materiales, Transporte y Mano de obra_x000D_
Este insumo hace parte del MANTENIMIENTO DEL SISTEMA DE SONIDO</t>
  </si>
  <si>
    <t>Limpieza y reorientación de parlantes de muro_x000D_
Estadio el Campin_x000D_
Este valor incluye: Equipo, Materiales, Transporte y Mano de obra_x000D_
Este insumo hace parte del MANTENIMIENTO DEL SISTEMA DE SONIDO</t>
  </si>
  <si>
    <t>Limpieza y revisión de parlantes de techo_x000D_
Estadio el Campin_x000D_
Este valor incluye: Equipo, Materiales, Transporte y Mano de obra_x000D_
Este insumo hace parte del MANTENIMIENTO DEL SISTEMA DE SONIDO</t>
  </si>
  <si>
    <t>Limpieza peinado y remarcacion de cables y equipos en puesto de spiker_x000D_
Estadio el Campin_x000D_
Este valor incluye: Equipo, Materiales, Transporte y Mano de obra_x000D_
Este insumo hace parte del MANTENIMIENTO DEL SISTEMA DE SONIDO</t>
  </si>
  <si>
    <t>Retorqueado, resoldado y remarcado de conectores canon XLR en primer piso y cabinas  de transmisión_x000D_
Estadio el Campin_x000D_
Este valor incluye: Equipo, Materiales, Transporte y Mano de obra_x000D_
Este insumo hace parte del MANTENIMIENTO DEL SISTEMA DE SONIDO</t>
  </si>
  <si>
    <t>Revisión, limpieza física y virtual de servidor sonido._x000D_
Estadio el Campin_x000D_
Este valor incluye: Equipo, Materiales, Transporte y Mano de obra_x000D_
Este insumo hace parte del MANTENIMIENTO DEL SISTEMA DE SONIDO</t>
  </si>
  <si>
    <t>Pruebas y entrega_x000D_
Estadio el Campin_x000D_
Este valor incluye: Equipo, Materiales, Transporte y Mano de obra_x000D_
Este insumo hace parte del MANTENIMIENTO DEL SISTEMA DE SONIDO</t>
  </si>
  <si>
    <t>Suministro Llanta Ref. 18,4 de 6 lonas Tipo R-1 Taco bajo, No incluye transporte_x000D_
ESTE INSUMO HACE PARTE DEL CONTRATO No.. 2307/2013, CORRESPONDE A UNA LLANTA TRASERA PARA TRACTOR</t>
  </si>
  <si>
    <t>Suministro Neumatico Ref. 18,4 x 30 PARA LLANTA TRASERA TRACTOR, NO INCLUYE TRANSPORTE_x000D_
ESTE INSUMO HACE PARTE DEL CONTRATO No.. 2307/2013</t>
  </si>
  <si>
    <t>Limpieza y revisión del panel de incendio_x000D_
Estadio el Campin_x000D_
Este valor incluye: Equipo, Materiales, Transporte y Mano de obra_x000D_
Este insumo hace parte del MANTENIMIENTO DEL SISTEMA DE DETENCION DE INCENDIO</t>
  </si>
  <si>
    <t>Revisión de detectores, estaciones manuales, luces estroboscopicas_x000D_
Estadio el Campin_x000D_
Este valor incluye: Equipo, Materiales, Transporte y Mano de obra_x000D_
Este insumo hace parte del MANTENIMIENTO DEL SISTEMA DE DETENCION DE INCENDIO</t>
  </si>
  <si>
    <t>Pruebas y entrega_x000D_
Estadio el Campin_x000D_
Este valor incluye: Equipo, Materiales, Transporte y Mano de obra_x000D_
Este insumo hace parte del MANTENIMIENTO DEL SISTEMA DE DETENCION DE INCENDIO</t>
  </si>
  <si>
    <t>DESCRIPCIÓN TÉCNICA:_x000D_
_x000D_
PISO SOBRE TERRENO EN ADOQUIN DE ARCILLA 10x20x6 COLOR TERRACOTA TIPO ADOQUIN ESPAÑOL O EQUIVALENTE. INCLUYE CAMA DE ARENA Y SELLO CON ARENA FINA._x000D_
_x000D_
VER DOCUMENTO REFERENTES Y ESPECIFICACIONES BÁSICAS PARA CONSTRUCCIÓN CONTRATO DE CONSULTORIA 2960 DE OCTUBRE DE 2017_x000D_
_x000D_
RENDIMIENTO : 50 UN/M2</t>
  </si>
  <si>
    <t>Rejilla perimetral para piscina color blanco fabricada en polipropileno, medidas 29,5 centímetros de ancho, 1 metro de largo y 3 centímetros de alto, para paso peatonal con filtración de 1 centímetro._x000D_
Fabricada en polipropileno de alto impacto con original_x000D_
No incluye transporte</t>
  </si>
  <si>
    <t>Mueble plástico, medidas 2,40 metros de ancho X 35 centimetros de profundidad X 2,20 metros de alto con 49 compartimientos sin puertas._x000D_
Fabricado en polipropileno de alto impacto con original_x000D_
No incluye transporte</t>
  </si>
  <si>
    <t>Mueble plástico, medidas 1,60 metros de ancho X 35 centimetros de profundidad X 2,20 metros de alto con 28 compartimientos sin puertas_x000D_
Fabricado en polipropileno de alto impacto con original_x000D_
No incluye transporte</t>
  </si>
  <si>
    <t>Mueble plástico, medidas 1,30 metros de ancho X 35 centimetros de profundidad X 2,20 metros de alto con 21 compartimientos sin puertas_x000D_
Fabricado en polipropileno de alto impacto con original_x000D_
No incluye transporte</t>
  </si>
  <si>
    <t>Mueble plástico, medidas 90 centimetros de ancho X 35 centimetros de profundidad X 90 centimetros de alto con 4 compartimientos sin puertas_x000D_
Fabricado en polipropileno de alto impacto con original_x000D_
No incluye transporte</t>
  </si>
  <si>
    <t>Mueble plástico, medidas 2,10 metros de ancho X 30 centimetros de profundidad X 1,22 metros de alto con 28 compartimientos sin puertas_x000D_
Fabricado en polipropileno de alto impacto con original_x000D_
No incluye transporte</t>
  </si>
  <si>
    <t>Mueble plástico, medidas 2,10 metros de ancho X 30 centimetros de profundidad X 72 centimetros de alto con 14 compartimientos sin puertas_x000D_
Fabricado en polipropileno de alto impacto con original_x000D_
No incluye transporte</t>
  </si>
  <si>
    <t>Mueble plástico, medidas 60 centimetros de ancho X 30 centimetros de profundidad X 76 centimetros de alto con 4 compartimientos sin puertas_x000D_
Fabricado en polipropileno de alto impacto con original_x000D_
No incluye transporte</t>
  </si>
  <si>
    <t>Mueble plástico, medidas 2,10 metros de ancho X 30 centimetros de profundidad X 30 centimetros de alto con 7 compartimientos sin puertas_x000D_
Fabricado en polipropileno de alto impacto con original_x000D_
No incluye transporte</t>
  </si>
  <si>
    <t>Mueble plástico, medidas 30 centimetros de ancho X 30 centimetros de profundidad X 1,25 metros de alto con 3 compartimientos sin puertas_x000D_
Fabricado en polipropileno de alto impacto con original_x000D_
No incluye transporte</t>
  </si>
  <si>
    <t>Banca plastica sin espaldar de 40 centimetros de ancho, 2 metros de largo y 43 centimetros de alto, con filtracion de 4 centimetros_x000D_
Fabricada en polipropileno de alto impacto con original_x000D_
No incluye transporte</t>
  </si>
  <si>
    <t>Poda de árboles y retiro de los desechos producto de la poda, menor a 5 metros Bajo Grado de Dificultad_x000D_
Incluye Herramientas y equipo, Mano de obra y Transporte de los desechos</t>
  </si>
  <si>
    <t>Poda de árboles y retiro de los desechos producto de la poda, igual o mayor a 5 mts y menor de 10 mts  Bajo Grado de Dificultad_x000D_
Incluye Herramientas y equipo, Mano de obra y Transporte de los desechos</t>
  </si>
  <si>
    <t>Poda de árboles y retiro de los desechos producto de la poda  igual o mayor a 10 mts y menor de 15 mts Bajo Grado de Dificultad_x000D_
Incluye Herramientas y equipo, Mano de obra y Transporte de los desechos</t>
  </si>
  <si>
    <t>Poda de árboles y retiro de los desechos producto de la poda,  igual o mayor a 15 mts y menor de 20 mtrs  Bajo Grado de Dificultad_x000D_
Incluye Herramientas y equipo, Mano de obra y Transporte de los desechos</t>
  </si>
  <si>
    <t>Poda de árboles y retiro de los desechos producto de la poda,  igual o mayor a 20 mts y menor de 30 mtrs Bajo Grado de Dificultad_x000D_
Incluye Herramientas y equipo, Mano de obra y Transporte de los desechos</t>
  </si>
  <si>
    <t>Poda de árboles y retiro de los desechos producto de la poda, igual o mayor a 30 mts y menor de 40 mtrs Bajo Grado de Dificultad_x000D_
Incluye Herramientas y equipo, Mano de obra y Transporte de los desechos</t>
  </si>
  <si>
    <t>Poda de árboles y retiro de los desechos producto de la poda, igual o mayor a 40 mts Bajo Grado de Dificultad_x000D_
Incluye Herramientas y equipo, Mano de obra y Transporte de los desechos</t>
  </si>
  <si>
    <t>Tala de árboles a ras del suelo y retiro de los desechos producto de la tala, menor a 5 metros Medio Grado de Dificultad_x000D_
Incluye Herramientas y equipo, Mano de obra y Transporte de los desechos</t>
  </si>
  <si>
    <t>Tala de árboles a ras del suelo y retiro de los desechos producto de la tala, igual o mayor a 5 mts y menor de 10 mts  Medio Grado de Dificultad_x000D_
Incluye Herramientas y equipo, Mano de obra y Transporte de los desechos</t>
  </si>
  <si>
    <t>Tala de árboles a ras del suelo y retiro de los desechos producto de la tala,  igual o mayor a 10 mts y menor de 15 mts Medio Grado de Dificultad_x000D_
Incluye Herramientas y equipo, Mano de obra y Transporte de los desechos</t>
  </si>
  <si>
    <t>Tala de árboles a ras del suelo y retiro de los desechos producto de la tala,  igual o mayor a 15 mts y menor de 20 mtrs  Medio Grado de Dificultad_x000D_
Incluye Herramientas y equipo, Mano de obra y Transporte de los desechos</t>
  </si>
  <si>
    <t>Tala de árboles a ras del suelo y retiro de los desechos producto de la tala,  igual o mayor a 20 mts y menor de 30 mtrs Medio Grado de Dificultad_x000D_
Incluye Herramientas y equipo, Mano de obra y Transporte de los desechos</t>
  </si>
  <si>
    <t>Tala de árboles a ras del suelo y retiro de los desechos producto de la tala, igual o mayor a 30 mts y menor de 40 mtrs Medio Grado de Dificultad_x000D_
Incluye Herramientas y equipo, Mano de obra y Transporte de los desechos</t>
  </si>
  <si>
    <t>Tala de árboles a ras del suelo y retiro de los desechos producto de la tala, igual o mayor a 40 mts Medio Grado de Dificultad_x000D_
Incluye Herramientas y equipo, Mano de obra y Transporte de los desechos</t>
  </si>
  <si>
    <t>Mantenimiento de subestación B5 con transformadores de 20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pruebas._x000D_
Incluye herramienta y equipo necesarios para el mantenimiento, los materiales, el transporte y la mano de obra._x000D_
Estadio el campim_x000D_
Este item corresponde a mantenimientos preventivos_x000D_
El Mantenimiento incluye:_x000D_
1) Desconexion de los trasformadores_x000D_
2) Pintura de gabinetes_x000D_
3) Medida del nivel de aislamiento_x000D_
4) Medida de relación de trasformación_x000D_
5) Corriente de vació_x000D_
6) Limpieza de transformador_x000D_
7) Aplicación de laca dialectrica auto extinguible_x000D_
8) limpieza de contactos_x000D_
9) Remoción de partículas carbonadas,_x000D_
10) Verificación de bornes para evitar puntos calientes_x000D_
11) Entrega de protocolo de pruebas_x000D_
12) Realización de prueba de resistencia dieléctrica de aislamiento_x000D_
13) Conexión del transformador_x000D_
14) Verificación de ajuste mecánico de conexiones del transformador y SPT,_x000D_
15)Liberación del equipo para energizacion_x000D_
16) Verificación de tensiones y corriente de operación_x000D_
17) Informes de labores y pruebas realizadas_x000D_
18) Recomendaciones en caso de aplicar</t>
  </si>
  <si>
    <t>Mantenimiento de subestación B4 con transformadores de 30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pruebas._x000D_
Incluye herramienta y equipo necesarios para el mantenimiento, los materiales, el transporte y la mano de obra._x000D_
Estadio el campim_x000D_
Este item corresponde a mantenimientos preventivos_x000D_
El Mantenimiento inclute:_x000D_
1) Desconexion de los trasformadores_x000D_
2) Pintura de gabinetes_x000D_
3) Medida del nivel de aislamiento_x000D_
4) Medida de relación de trasformación_x000D_
5) Corriente de vació_x000D_
6) Limpieza de transformador_x000D_
7) Aplicación de laca dialectrica auto extinguible_x000D_
8) limpieza de contactos_x000D_
9) Remoción de partículas carbonadas,_x000D_
10) Verificación de bornes para evitar puntos calientes_x000D_
11) Entrega de protocolo de pruebas_x000D_
12) Realización de prueba de resistencia dieléctrica de aislamiento_x000D_
13) Conexión del transformador_x000D_
14) Verificación de ajuste mecánico de conexiones del transformador y SPT,_x000D_
15)Liberación del equipo para energizacion_x000D_
16) Verificación de tensiones y corriente de operación_x000D_
17) Informes de labores y pruebas realizadas_x000D_
18) Recomendaciones en caso de aplicar</t>
  </si>
  <si>
    <t>Mantenimiento de subestación B4 con transformadores de 50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pruebas._x000D_
Incluye herramienta y equipo necesarios para el mantenimiento, los materiales, el transporte y la mano de obra._x000D_
Estadio el campim_x000D_
Este item corresponde a mantenimientos preventivos_x000D_
El Mantenimiento incluye:_x000D_
1) Desconexion de los trasformadores_x000D_
2) Pintura de gabinetes_x000D_
3) Medida del nivel de aislamiento_x000D_
4) Medida de relación de trasformación_x000D_
5) Corriente de vació_x000D_
6) Limpieza de transformador_x000D_
7) Aplicación de laca dialectrica auto extinguible_x000D_
8) limpieza de contactos_x000D_
9) Remoción de partículas carbonadas,_x000D_
10) Verificación de bornes para evitar puntos calientes_x000D_
11) Entrega de protocolo de pruebas_x000D_
12) Realización de prueba de resistencia dieléctrica de aislamiento_x000D_
13) Conexión del transformador_x000D_
14) Verificación de ajuste mecánico de conexiones del transformador y SPT,_x000D_
15)Liberación del equipo para energizacion_x000D_
16) Verificación de tensiones y corriente de operación_x000D_
17) Informes de labores y pruebas realizadas_x000D_
18) Recomendaciones en caso de aplicar</t>
  </si>
  <si>
    <t>Mantenimiento de subestación B3 con transformadores de 20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pruebas._x000D_
Incluye herramienta y equipo necesarios para el mantenimiento, los materiales, el transporte y la mano de obra._x000D_
Estadio el campim_x000D_
Este item corresponde a mantenimientos preventivos_x000D_
El Mantenimiento incluye:_x000D_
1) Desconexion de los trasformadores_x000D_
2) Pintura de gabinetes_x000D_
3) Medida del nivel de aislamiento_x000D_
4) Medida de relación de trasformación_x000D_
5) Corriente de vació_x000D_
6) Limpieza de transformador_x000D_
7) Aplicación de laca dialectrica auto extinguible_x000D_
8) limpieza de contactos_x000D_
9) Remoción de partículas carbonadas,_x000D_
10) Verificación de bornes para evitar puntos calientes_x000D_
11) Entrega de protocolo de pruebas_x000D_
12) Realización de prueba de resistencia dieléctrica de aislamiento_x000D_
13) Conexión del transformador_x000D_
14) Verificación de ajuste mecánico de conexiones del transformador y SPT,_x000D_
15)Liberación del equipo para energizacion_x000D_
16) Verificación de tensiones y corriente de operación_x000D_
17) Informes de labores y pruebas realizadas_x000D_
18) Recomendaciones en caso de aplicar</t>
  </si>
  <si>
    <t>Mantenimiento preventivo aire acondicionado Mini split de 24.000 BTU LG Oriental central- Occidental Sub estación norte, El precio corresponde a mantenimiento mensual._x000D_
Incluye herramienta y equipo necesarios para el mantenimiento, los materiales, el transporte y la mano de obra._x000D_
Estadio el campim_x000D_
Descripcion del mantenimiento: _x000D_
Mantenimiento Unidad manejadora_x000D_
1) Limpieza interior y exterior de la unidad_x000D_
2) Limpieza, lavado o reemplazo de filtros de aire_x000D_
3) Limpieza y peinado de serpentines_x000D_
4) Revisión de fugas de refrigerante y aceite_x000D_
5) Limpieza de bandejas de drenaje_x000D_
6) Limpieza del rotor del ventilador_x000D_
7) Lubricacion en general_x000D_
8) Revisión del alineamiento del acople de los motores_x000D_
9) Revisión y ajuste tensión de correas_x000D_
10) Ajuste tornillos de ensamble_x000D_
11) Revisión de válvulas solenoides, verificación de su operación_x000D_
12) Revisión de motores eléctricos_x000D_
13) Revisión y ajuste de elementos eléctricos_x000D_
14) Limpieza contactos eléctricos, bimetalicos de protección e iluminación de señalizacion_x000D_
15) Toma de lecturas de voltaje y corriente de motores eléctricos_x000D_
16) Medir temperaturas de entrada y salida del serpentín evaporador_x000D_
17) Revisión y restitución del sellamiento con sikaflex del perímetro exterior de los pasantes para ducteria y tubería de los sistemas acondicionados de aire._x000D_
18) Lavado, limpieza profunda y secado de carcasas o gabinetes, incluye cambio de tornilleria en mal estado_x000D_
_x000D_
Mantenimiento Unidad condensadora_x000D_
1) Limpieza interior y exterior de la unidad_x000D_
2) Limpieza del rotor del ventilador_x000D_
3) Limpieza de bandejas de drenaje_x000D_
4) Limpieza de serpentín_x000D_
5) Lavado y peine de serpentine6_x000D_
6) Lubricacion en general_x000D_
7) Revisión del ajuste y estado de motores eléctricos_x000D_
8) Chequeo mirilla de liquido_x000D_
9) Revisión de válvulas de servicio, verificación de su operación_x000D_
10) Revisión y limpieza contactos y bimetalicos del interruptor y protección de motores eléctricos_x000D_
11) Determinar temperaturas de entrada y salida del aire de condensación_x000D_
12) Toma de lecturas de voltaje y corriente de motores eléctricos_x000D_
13) Revisión de funcionamiento de resistencias de temperaturas de condensación y evaporación de los amperajes y voltajes de marcha de los compresores y motores, _x000D_
14) revisión y ajustes electrónicos, eléctricos  y mecánicos_x000D_
_x000D_
Mantenimiento Compresores_x000D_
1) Toma de lectura de voltaje y amperajes_x000D_
2) Limpieza exterior de los compresores y sus controles_x000D_
3) Revisión presión refrigerante y nivel de aceite_x000D_
_x000D_
_x000D_
Mantenimiento circuito de refrigeración_x000D_
1) Inspección visual de la tubería para determinar su estado y aislamiento_x000D_
2) Revisión de medidas de presión en tubería_x000D_
_x000D_
Mantenimiento circuito de control_x000D_
1) Verificar operación y calibración del termostato de operación_x000D_
2) Pruebas de disparo y alarma de todos los dispositivos de protección_x000D_
3) Revisión de las protecciones tales como: Breaker, relevos, térmicos, presostatos</t>
  </si>
  <si>
    <t>Mantenimiento preventivo aire acondicionado piso techo TRANE, El precio corresponde a mantenimiento mensual._x000D_
Incluye herramienta y equipo necesarios para el mantenimiento, los materiales, el transporte y la mano de obra._x000D_
Estadio el campim_x000D_
Descripcion del mantenimiento:_x000D_
Mantenimiento Unidad manejadora_x000D_
1) Limpieza interior y exterior de la unidad_x000D_
2) Limpieza, lavado o reemplazo de filtros de aire_x000D_
3) Limpieza y peinado de serpentines_x000D_
4) Revisión de fugas de refrigerante y aceite_x000D_
5) Limpieza de bandejas de drenaje_x000D_
6) Limpieza del rotor del ventilador_x000D_
7) Lubricacion en general_x000D_
8) Revisión del alineamiento del acople de los motores_x000D_
9) Revisión y ajuste tensión de correas_x000D_
10) Ajuste tornillos de ensamble_x000D_
11) Revisión de válvulas solenoides, verificación de su operación_x000D_
12) Revisión de motores eléctricos_x000D_
13) Revisión y ajuste de elementos eléctricos_x000D_
14) Limpieza contactos eléctricos, bimetalicos de protección e iluminación de señalizacion_x000D_
15) Toma de lecturas de voltaje y corriente de motores eléctricos_x000D_
16) Medir temperaturas de entrada y salida del serpentín evaporador_x000D_
17) Revisión y restitución del sellamiento con sikaflex del perímetro exterior de los pasantes para ducteria y tubería de los sistemas acondicionados de aire._x000D_
18) Lavado, limpieza profunda y secado de carcasas o gabinetes, incluye cambio de tornilleria en mal estado_x000D_
_x000D_
Mantenimiento Unidad condensadora_x000D_
1) Limpieza interior y exterior de la unidad_x000D_
2) Limpieza del rotor del ventilador_x000D_
3) Limpieza de bandejas de drenaje_x000D_
4) Limpieza de serpentín_x000D_
5) Lavado y peine de serpentine6_x000D_
6) Lubricacion en general_x000D_
7) Revisión del ajuste y estado de motores eléctricos_x000D_
8) Chequeo mirilla de liquido_x000D_
9) Revisión de válvulas de servicio, verificación de su operación_x000D_
10) Revisión y limpieza contactos y bimetalicos del interruptor y protección de motores eléctricos_x000D_
11) Determinar temperaturas de entrada y salida del aire de condensación_x000D_
12) Toma de lecturas de voltaje y corriente de motores eléctricos_x000D_
13) Revisión de funcionamiento de resistencias de temperaturas de condensación y evaporación de los amperajes y voltajes de marcha de los compresores y motores, _x000D_
14) revisión y ajustes electrónicos, eléctricos  y mecánicos_x000D_
_x000D_
Mantenimiento Compresores_x000D_
1) Toma de lectura de voltaje y amperajes_x000D_
2) Limpieza exterior de los compresores y sus controles_x000D_
3) Revisión presión refrigerante y nivel de aceite_x000D_
_x000D_
Mantenimiento circuito de refrigeración_x000D_
1) Inspección visual de la tubería para determinar su estado y aislamiento_x000D_
2) Revisión de medidas de presión en tubería_x000D_
_x000D_
Mantenimiento circuito de control_x000D_
1) Verificar operación y calibración del termostato de operación_x000D_
2) Pruebas de disparo y alarma de todos los dispositivos de protección_x000D_
3) Revisión de las protecciones tales como: Breaker, relevos, térmicos, presostatos</t>
  </si>
  <si>
    <t>Mantenimiento preventivo aire acondicionado tipo casset, El precio corresponde a mantenimiento mensual._x000D_
Incluye herramienta y equipo necesarios para el mantenimiento, los materiales, el transporte y la mano de obra._x000D_
Estadio el campim_x000D_
Mantenimiento Unidad manejadora_x000D_
1) Limpieza interior y exterior de la unidad_x000D_
2) Limpieza, lavado o reemplazo de filtros de aire_x000D_
3) Limpieza y peinado de serpentines_x000D_
4) Revisión de fugas de refrigerante y aceite_x000D_
5) Limpieza de bandejas de drenaje_x000D_
6) Limpieza del rotor del ventilador_x000D_
7) Lubricacion en general_x000D_
8) Revisión del alineamiento del acople de los motores_x000D_
9) Revisión y ajuste tensión de correas_x000D_
10) Ajuste tornillos de ensamble_x000D_
11) Revisión de válvulas solenoides, verificación de su operación_x000D_
12) Revisión de motores eléctricos_x000D_
13) Revisión y ajuste de elementos eléctricos_x000D_
14) Limpieza contactos eléctricos, bimetalicos de protección e iluminación de señalizacion_x000D_
15) Toma de lecturas de voltaje y corriente de motores eléctricos_x000D_
16) Medir temperaturas de entrada y salida del serpentín evaporador_x000D_
17) Revisión y restitución del sellamiento con sikaflex del perímetro exterior de los pasantes para ducteria y tubería de los sistemas acondicionados de aire._x000D_
18) Lavado, limpieza profunda y secado de carcasas o gabinetes, incluye cambio de tornilleria en mal estado_x000D_
_x000D_
Mantenimiento Unidad condensadora_x000D_
1) Limpieza interior y exterior de la unidad_x000D_
2) Limpieza del rotor del ventilador_x000D_
3) Limpieza de bandejas de drenaje_x000D_
4) Limpieza de serpentín_x000D_
5) Lavado y peine de serpentine6_x000D_
6) Lubricacion en general_x000D_
7) Revisión del ajuste y estado de motores eléctricos_x000D_
8) Chequeo mirilla de liquido_x000D_
9) Revisión de válvulas de servicio, verificación de su operación_x000D_
10) Revisión y limpieza contactos y bimetalicos del interruptor y protección de motores eléctricos_x000D_
11) Determinar temperaturas de entrada y salida del aire de condensación_x000D_
12) Toma de lecturas de voltaje y corriente de motores eléctricos_x000D_
13) Revisión de funcionamiento de resistencias de temperaturas de condensación y evaporación de los amperajes y voltajes de marcha de los compresores y motores, _x000D_
14) revisión y ajustes electrónicos, eléctricos  y mecánicos_x000D_
_x000D_
Mantenimiento Compresores_x000D_
1) Toma de lectura de voltaje y amperajes_x000D_
2) Limpieza exterior de los compresores y sus controles_x000D_
3) Revisión presión refrigerante y nivel de aceite_x000D_
_x000D_
Mantenimiento circuito de refrigeración_x000D_
1) Inspección visual de la tubería para determinar su estado y aislamiento_x000D_
2) Revisión de medidas de presión en tubería_x000D_
_x000D_
Mantenimiento circuito de control_x000D_
1) Verificar operación y calibración del termostato de operación_x000D_
2) Pruebas de disparo y alarma de todos los dispositivos de protección_x000D_
3) Revisión de las protecciones tales como: Breaker, relevos, térmicos, presostatos</t>
  </si>
  <si>
    <t>Mantenimiento preventivo condensadores Multi V, El precio corresponde a mantenimiento mensual._x000D_
Incluye herramienta y equipo necesarios para el mantenimiento, los materiales, el transporte y la mano de obra._x000D_
Estadio el campim_x000D_
El mantenimiento incluye:_x000D_
Mantenimiento Unidad manejadora_x000D_
1) Limpieza interior y exterior de la unidad_x000D_
2) Limpieza, lavado o reemplazo de filtros de aire_x000D_
3) Limpieza y peinado de serpentines_x000D_
4) Revisión de fugas de refrigerante y aceite_x000D_
5) Limpieza de bandejas de drenaje_x000D_
6) Limpieza del rotor del ventilador_x000D_
7) Lubricacion en general_x000D_
8) Revisión del alineamiento del acople de los motores_x000D_
9) Revisión y ajuste tensión de correas_x000D_
10) Ajuste tornillos de ensamble_x000D_
11) Revisión de válvulas solenoides, verificación de su operación_x000D_
12) Revisión de motores eléctricos_x000D_
13) Revisión y ajuste de elementos eléctricos_x000D_
14) Limpieza contactos eléctricos, bimetalicos de protección e iluminación de señalizacion_x000D_
15) Toma de lecturas de voltaje y corriente de motores eléctricos_x000D_
16) Medir temperaturas de entrada y salida del serpentín evaporador_x000D_
17) Revisión y restitución del sellamiento con sikaflex del perímetro exterior de los pasantes para ducteria y tubería de los sistemas acondicionados de aire._x000D_
18) Lavado, limpieza profunda y secado de carcasas o gabinetes, incluye cambio de tornilleria en mal estado_x000D_
_x000D_
Mantenimiento Unidad condensadora_x000D_
1) Limpieza interior y exterior de la unidad_x000D_
2) Limpieza del rotor del ventilador_x000D_
3) Limpieza de bandejas de drenaje_x000D_
4) Limpieza de serpentín_x000D_
5) Lavado y peine de serpentine6_x000D_
6) Lubricacion en general_x000D_
7) Revisión del ajuste y estado de motores eléctricos_x000D_
8) Chequeo mirilla de liquido_x000D_
9) Revisión de válvulas de servicio, verificación de su operación_x000D_
10) Revisión y limpieza contactos y bimetalicos del interruptor y protección de motores eléctricos_x000D_
11) Determinar temperaturas de entrada y salida del aire de condensación_x000D_
12) Toma de lecturas de voltaje y corriente de motores eléctricos_x000D_
13) Revisión de funcionamiento de resistencias de temperaturas de condensación y evaporación de los amperajes y voltajes de marcha de los compresores y motores, _x000D_
14) revisión y ajustes electrónicos, eléctricos  y mecánicos_x000D_
_x000D_
Mantenimiento Compresores_x000D_
1) Toma de lectura de voltaje y amperajes_x000D_
2) Limpieza exterior de los compresores y sus controles_x000D_
3) Revisión presión refrigerante y nivel de aceite_x000D_
_x000D_
Mantenimiento circuito de refrigeración_x000D_
1) Inspección visual de la tubería para determinar su estado y aislamiento_x000D_
2) Revisión de medidas de presión en tubería_x000D_
_x000D_
Mantenimiento circuito de control_x000D_
1) Verificar operación y calibración del termostato de operación_x000D_
2) Pruebas de disparo y alarma de todos los dispositivos de protección_x000D_
3) Revisión de las protecciones tales como: Breaker, relevos, térmicos, presostatos</t>
  </si>
  <si>
    <t>Poda de árboles y retiro de los desechos producto de la poda, menor a 5 metros Medio Grado de Dificultad_x000D_
Incluye Herramientas y equipo, Mano de obra y Transporte de los desechos</t>
  </si>
  <si>
    <t>Poda de árboles y retiro de los desechos producto de la poda, igual o mayor a 5 mts y menor de 10 mts  Medio Grado de Dificultad_x000D_
Incluye Herramientas y equipo, Mano de obra y Transporte de los desechos</t>
  </si>
  <si>
    <t>Poda de árboles y retiro de los desechos producto de la poda  igual o mayor a 10 mts y menor de 15 mts Medio Grado de Dificultad_x000D_
Incluye Herramientas y equipo, Mano de obra y Transporte de los desechos</t>
  </si>
  <si>
    <t>Poda de árboles y retiro de los desechos producto de la poda,  igual o mayor a 15 mts y menor de 20 mtrs Medio Grado de Dificultad_x000D_
Incluye Herramientas y equipo, Mano de obra y Transporte de los desechos</t>
  </si>
  <si>
    <t>Poda de árboles y retiro de los desechos producto de la poda,  igual o mayor a 20 mts y menor de 30 mtrs Medio Grado de Dificultad_x000D_
Incluye Herramientas y equipo, Mano de obra y Transporte de los desechos</t>
  </si>
  <si>
    <t>Poda de árboles y retiro de los desechos producto de la poda, igual o mayor a 30 mts y menor de 40 mtrs Medio Grado de Dificultad_x000D_
Incluye Herramientas y equipo, Mano de obra y Transporte de los desechos</t>
  </si>
  <si>
    <t>Poda de árboles y retiro de los desechos producto de la poda, igual o mayor a 40 mts Medio Grado de Dificultad_x000D_
Incluye Herramientas y equipo, Mano de obra y Transporte de los desechos</t>
  </si>
  <si>
    <t>Este item hace parte del contrato de mantenimiento No.1463 de 2014 complejo acuatico, radicado No. 20146100263643_x000D_
incluye: Herramienta y equipo, Materiales, Transporte y Mano de obra.</t>
  </si>
  <si>
    <t xml:space="preserve">Platina metálica de 5/16" y diámetro de 15 cms con perforación central de 2", la cual sirvecomo tope en la instalción de un tubo galvanizado estructural de 2" de cerramiento móvil._x000D_
Detalle suministrado manualmente por la Subdirección de parques (Ing. Hermes Barros Nov 24 de 2014).           Nota 18ago21: todos los proveedores informaron que la lámina de 5/16" viene en Hot Rolled (HR). Se anexa imagen enviada por STP.                                   </t>
  </si>
  <si>
    <t>Repique de árboles caídos y retiro de los desechos productos del repique, menor a 5 metros Bajo Grado de Dificultad_x000D_
Incluye Herramientas y equipo, Mano de obra y Transporte de los desechos</t>
  </si>
  <si>
    <t>Repique de árboles caídos y retiro de los desechos productos del repique, igual o mayor a 5 mts y menor de 10 mts  Bajo Grado de Dificultad_x000D_
Incluye Herramientas y equipo, Mano de obra y Transporte de los desechos</t>
  </si>
  <si>
    <t>Repique de árboles caídos y retiro de los desechos productos del repique  igual o mayor a 10 mts y menor de 15 mts Bajo Grado de Dificultad_x000D_
Incluye Herramientas y equipo, Mano de obra y Transporte de los desechos</t>
  </si>
  <si>
    <t>Repique de árboles caídos y retiro de los desechos productos del repique,  igual o mayor a 15 mts y menor de 20 mtrs  Bajo Grado de Dificultad_x000D_
Incluye Herramientas y equipo, Mano de obra y Transporte de los desechos</t>
  </si>
  <si>
    <t>Repique de árboles caídos y retiro de los desechos productos del repique,  igual o mayor a 20 mts y menor de 30 mtrs Bajo Grado de Dificultad_x000D_
Incluye Herramientas y equipo, Mano de obra y Transporte de los desechos</t>
  </si>
  <si>
    <t>Repique de árboles caídos y retiro de los desechos productos del repique, igual o mayor a 30 mts y menor de 40 mtrs Bajo Grado de Dificultad_x000D_
Incluye Herramientas y equipo, Mano de obra y Transporte de los desechos</t>
  </si>
  <si>
    <t>Repique de árboles caídos y retiro de los desechos productos del repique, igual o mayor a 40 mts Bajo Grado de Dificultad_x000D_
Incluye Herramientas y equipo, Mano de obra y Transporte de los desechos</t>
  </si>
  <si>
    <t>Repique de árboles caídos y retiro de los desechos productos del repique, menor a 5 metros Medio Grado de Dificultad_x000D_
Incluye Herramientas y equipo, Mano de obra y Transporte de los desechos</t>
  </si>
  <si>
    <t>Repique de árboles caídos y retiro de los desechos productos del repique, igual o mayor a 5 mts y menor de 10 mts  Medio Grado de Dificultad_x000D_
Incluye Herramientas y equipo, Mano de obra y Transporte de los desechos</t>
  </si>
  <si>
    <t>Repique de árboles caídos y retiro de los desechos productos del repique  igual o mayor a 10 mts y menor de 15 mts Medio Grado de Dificultad_x000D_
Incluye Herramientas y equipo, Mano de obra y Transporte de los desechos</t>
  </si>
  <si>
    <t>Repique de árboles caídos y retiro de los desechos productos del repique,  igual o mayor a 15 mts y menor de 20 mtrs  Medio Grado de Dificultad_x000D_
Incluye Herramientas y equipo, Mano de obra y Transporte de los desechos</t>
  </si>
  <si>
    <t>Repique de árboles caídos y retiro de los desechos productos del repique,  igual o mayor a 20 mts y menor de 30 mtrs Medio Grado de Dificultad_x000D_
Incluye Herramientas y equipo, Mano de obra y Transporte de los desechos</t>
  </si>
  <si>
    <t>Repique de árboles caídos y retiro de los desechos productos del repique, igual o mayor a 30 mts y menor de 40 mtrs Medio Grado de Dificultad_x000D_
Incluye Herramientas y equipo, Mano de obra y Transporte de los desechos</t>
  </si>
  <si>
    <t>Repique de árboles caídos y retiro de los desechos productos del repique, igual o mayor a 40 mts Medio Grado de Dificultad_x000D_
Incluye Herramientas y equipo, Mano de obra y Transporte de los desechos</t>
  </si>
  <si>
    <t>Tala de árboles a ras del suelo y retiro de los desechos producto de la tala, menor a 5 metros Alto Grado de Dificultad_x000D_
Incluye Herramientas y equipo, Mano de obra y Transporte de los desechos</t>
  </si>
  <si>
    <t>MESA EN CONCRETO REFORZADO DE 6MM DE ESPESOR, DIMENSIONES: ALTURA TOTAL 1,40M DIAMETRO 1,10M BASE ALIGERADA EN TUBO DE 6” SEGUN DETALLE CARPETA URANO COSTOS (INCLUYE PEDESTAL)_x000D_
NP COP No. 2364 de 2013</t>
  </si>
  <si>
    <t>MESA EN CONCRETO PARA JUEGO AJEDREZ REFORZADO DE 0,80X0,80, DE ESPESOR 6MM (INCLUYE PEDESTAL) SEGUN DETALLE CARPETA URANO COSTOS, COSTOS 2014_x000D_
NP COP 2361 DE 2013_x000D_
NO INCLUYE TRANSPORTE</t>
  </si>
  <si>
    <t>Tala de árboles a ras del suelo y retiro de los desechos producto de la tala, igual o mayor a 5 mts y menor de 10 mts Alto Grado de Dificultad_x000D_
Incluye Herramientas y equipo, Mano de obra y Transporte de los desechos</t>
  </si>
  <si>
    <t>Tala de árboles a ras del suelo y retiro de los desechos producto de la tala,  igual o mayor a 10 mts y menor de 15 mts Alto Grado de Dificultad_x000D_
Incluye Herramientas y equipo, Mano de obra y Transporte de los desechos</t>
  </si>
  <si>
    <t>Tala de árboles a ras del suelo y retiro de los desechos producto de la tala,  igual o mayor a 15 mts y menor de 20 mtrs  Alto Grado de Dificultad_x000D_
Incluye Herramientas y equipo, Mano de obra y Transporte de los desechos</t>
  </si>
  <si>
    <t>Tala de árboles a ras del suelo y retiro de los desechos producto de la tala,  igual o mayor a 20 mts y menor de 30 mtrs Alto Grado de Dificultad_x000D_
Incluye Herramientas y equipo, Mano de obra y Transporte de los desechos</t>
  </si>
  <si>
    <t>Tala de árboles a ras del suelo y retiro de los desechos producto de la tala, igual o mayor a 30 mts y menor de 40 mtrs Alto Grado de Dificultad_x000D_
Incluye Herramientas y equipo, Mano de obra y Transporte de los desechos</t>
  </si>
  <si>
    <t>Tala de árboles a ras del suelo y retiro de los desechos producto de la tala, igual o mayor a 40 mts Alto Grado de Dificultad_x000D_
Incluye Herramientas y equipo, Mano de obra y Transporte de los desechos</t>
  </si>
  <si>
    <t>Poda de árboles y retiro de los desechos producto de la poda, menor a 5 metros Alto Grado de Dificultad_x000D_
Incluye Herramientas y equipo, Mano de obra y Transporte de los desechos</t>
  </si>
  <si>
    <t>Poda de árboles y retiro de los desechos producto de la poda, igual o mayor a 5 mts y menor de 10 mts  Alto Grado de Dificultad_x000D_
Incluye Herramientas y equipo, Mano de obra y Transporte de los desechos</t>
  </si>
  <si>
    <t>Poda de árboles y retiro de los desechos producto de la poda  igual o mayor a 10 mts y menor de 15 mts Alto Grado de Dificultad_x000D_
Incluye Herramientas y equipo, Mano de obra y Transporte de los desechos</t>
  </si>
  <si>
    <t>Poda de árboles y retiro de los desechos producto de la poda,  igual o mayor a 15 mts y menor de 20 mtrs Alto Grado de Dificultad_x000D_
Incluye Herramientas y equipo, Mano de obra y Transporte de los desechos</t>
  </si>
  <si>
    <t>Poda de árboles y retiro de los desechos producto de la poda,  igual o mayor a 20 mts y menor de 30 mtrs Alto Grado de Dificultad_x000D_
Incluye Herramientas y equipo, Mano de obra y Transporte de los desechos</t>
  </si>
  <si>
    <t>Poda de árboles y retiro de los desechos producto de la poda, igual o mayor a 30 mts y menor de 40 mtrs Alto Grado de Dificultad_x000D_
Incluye Herramientas y equipo, Mano de obra y Transporte de los desechos</t>
  </si>
  <si>
    <t>Poda de árboles y retiro de los desechos producto de la poda, igual o mayor a 40 mts Alto Grado de Dificultad_x000D_
Incluye Herramientas y equipo, Mano de obra y Transporte de los desechos</t>
  </si>
  <si>
    <t>Repique de árboles caídos y retiro de los desechos productos del repique, menor a 5 metros Alto Grado de Dificultad_x000D_
Incluye Herramientas y equipo, Mano de obra y Transporte de los desechos</t>
  </si>
  <si>
    <t>Repique de árboles caídos y retiro de los desechos productos del repique, igual o mayor a 5 mts y menor de 10 mts  Alto Grado de Dificultad_x000D_
Incluye Herramientas y equipo, Mano de obra y Transporte de los desechos</t>
  </si>
  <si>
    <t>Repique de árboles caídos y retiro de los desechos productos del repique  igual o mayor a 10 mts y menor de 15 mts Alto Grado de Dificultad_x000D_
Incluye Herramientas y equipo, Mano de obra y Transporte de los desechos</t>
  </si>
  <si>
    <t>Repique de árboles caídos y retiro de los desechos productos del repique,  igual o mayor a 15 mts y menor de 20 mtrs Alto Grado de Dificultad_x000D_
Incluye Herramientas y equipo, Mano de obra y Transporte de los desechos</t>
  </si>
  <si>
    <t>Repique de árboles caídos y retiro de los desechos productos del repique,  igual o mayor a 20 mts y menor de 30 mtrs Alto Grado de Dificultad_x000D_
Incluye Herramientas y equipo, Mano de obra y Transporte de los desechos</t>
  </si>
  <si>
    <t>Repique de árboles caídos y retiro de los desechos productos del repique, igual o mayor a 30 mts y menor de 40 mtrs Alto Grado de Dificultad_x000D_
Incluye Herramientas y equipo, Mano de obra y Transporte de los desechos</t>
  </si>
  <si>
    <t>Repique de árboles caídos y retiro de los desechos productos del repique, igual o mayor a 40 mts Alto Grado de Dificultad_x000D_
Incluye Herramientas y equipo, Mano de obra y Transporte de los desechos</t>
  </si>
  <si>
    <t>BLOQUEO Y TRASLADO DE ARBOLES. Consiste en hacer la excavación al rededor del árbol, con el fin de ajustar el respectivo bloque de tierra, que incluya la mayor cantidad de raíces del árbol, para posteriormente trasladar el árbol y ubicarlo en un sitio previamente adecuado.                       Arbol entre 2 – 4,99 mts</t>
  </si>
  <si>
    <t>BLOQUEO Y TRASLADO DE ARBOLES. Consiste en hacer la excavación al rededor del árbol, con el fin de ajustar el respectivo bloque de tierra, que incluya la mayor cantidad de raíces del árbol, para posteriormente trasladar el árbol y ubicarlo en un sitio previamente adecuado.                       Arbol entre 5 – 9,99 mts</t>
  </si>
  <si>
    <t>BLOQUEO Y TRASLADO DE ARBOLES. Consiste en hacer la excavación al rededor del árbol, con el fin de ajustar el respectivo bloque de tierra, que incluya la mayor cantidad de raíces del árbol, para posteriormente trasladar el árbol y ubicarlo en un sitio previamente adecuado.                       Arbol entre 10 – 14,99 mts</t>
  </si>
  <si>
    <t>TRATAMIENTOS INTEGRALES (Podas aereas, poda raices, manejo fitosanitario).                                               _x000D_
Árbol entre 2 – 4,99 mts_x000D_
16-May-2019 Incluye recolección y disposición final de residuos.</t>
  </si>
  <si>
    <t>TRATAMIENTOS INTEGRALES (Podas aereas, poda raices, manejo fitosanitario).                                               _x000D_
Árbol entre 5 – 9,99 mts_x000D_
16-May-2019 Incluye recolección y disposición final de residuos.</t>
  </si>
  <si>
    <t>TRATAMIENTOS INTEGRALES (Podas aereas, poda raices, manejo fitosanitario).                                               _x000D_
Árbol entre 10 – 14,99 mts_x000D_
16-May-2019 Incluye recolección y disposición final de residuos.</t>
  </si>
  <si>
    <t>TRATAMIENTOS INTEGRALES (Podas aereas, poda raices, manejo fitosanitario).                                               _x000D_
Árbol entre 15 – 19,99 mts</t>
  </si>
  <si>
    <t>TRATAMIENTOS INTEGRALES (Podas aereas, poda raices, manejo fitosanitario).                                               _x000D_
Árboles mayores a 20 mts</t>
  </si>
  <si>
    <t>DESENRAIZADO DE ARBOLES.   Arboles con diametro menor a 25 cm</t>
  </si>
  <si>
    <t>DESENRAIZADO DE ARBOLES.   Arboles con diametro mayor a 25 cm y menor a 50cm</t>
  </si>
  <si>
    <t>DESENRAIZADO DE ARBOLES.   Arboles con diametro mayor a 50cm</t>
  </si>
  <si>
    <t>PLANTACION DE ARBOLES Deberá cumplir con los requisitos establecidos en el manual de arborización para Bogotá. Se deberá realizar la inclusión de los arboles al sistema e información de gestión del arbolado urbano SGAU del jardín botánico José Celestino mutis.                       Arboles de 1,50 mts</t>
  </si>
  <si>
    <t xml:space="preserve">08/09/2021: Cios 105559 y 105437 iguales. Se actualizan todos.  </t>
  </si>
  <si>
    <t>CAMION DE 9 TON. = $2.993.760,00</t>
  </si>
  <si>
    <t>09/09/2021: Cios 105450 y 102839 iguales. Se actualiza CIO 105450 según actualización de CIO 102839 del 30/07/2021 con armonica a $108.917,65*1.19= $129.612.</t>
  </si>
  <si>
    <t xml:space="preserve">08/09/2021: Cios 105451 y 839 iguales. Se actualizan todos.  </t>
  </si>
  <si>
    <t>09/09/2021: Cios 105452 - 836 - 102554 iguales. Se actualiza CIO 105452 según actualización de CIOS 836 y 102554 del 30/07/2021 con armonica a $214.223,53*1.19= $254.926.</t>
  </si>
  <si>
    <t>Este ítem se creo para responder el radicado No. 20146100012173 solicitud aprobación precios contrato de mantenimiento No. 1463 de 2014</t>
  </si>
  <si>
    <t>CORAZA PARA CARRETILLA PLATON BUGGI</t>
  </si>
  <si>
    <t>(5X1 1/4")</t>
  </si>
  <si>
    <t>ANLISIS FISICOQUIMICO</t>
  </si>
  <si>
    <t>HOMBRESOLO 10" METALICO CURVO de Presión. Mordazas curvas con cuatro puntos de contacto para máxima presión sobre tuercas y tornillos. Fabricadas en acero cromo vanadio con superficie para corte de alambre. Palanca de afloje rápido. Largo 10" (254 mm)</t>
  </si>
  <si>
    <t>(1X11/4")</t>
  </si>
  <si>
    <t>TAMAÑO DE 70X100CM</t>
  </si>
  <si>
    <t>Tipo	Mangueras de uso pesado_x000D_
Medidas	30 metros_x000D_
Características	Manguera para riego manual, extra fuerte, con cubierta de alta resistencia a la abrasión, refuerzo en nylon, soporta temperaturas de 10 a 60 °C._x000D_
Material	Pvc polimérico_x000D_
Uso	Hogar, industria, jardinería y vehículos_x000D_
Color	Naranja con negro</t>
  </si>
  <si>
    <t>BOTA PVC PUNTERTA EN ACERO.</t>
  </si>
  <si>
    <t>Guantes Industrial Tipo Mosquetero_x000D_
_x000D_
Características:_x000D_
• Antialérgico._x000D_
• Formulado para uso en soluciones ácidas, alcalinas y soluciones de sales hidrácidas y oxácidas hasta el_x000D_
10% de concentración._x000D_
• Interior amarillo_x000D_
• Rollo en la manga._x000D_
Beneficios:_x000D_
• Su manga extralarga protege al realizar inmersiones y mezclas de productos en recipientes profundos.</t>
  </si>
  <si>
    <t>TIPO CHAQUETA</t>
  </si>
  <si>
    <t>PRESENTACION EN ROLLO DE 12.5 MTS DE 15 CM DE ANCHO</t>
  </si>
  <si>
    <t>PRESENTACION POR 300 C.C._x000D_
_x000D_
Rendimiento:_x000D_
Espesor 1cm = 3ML/cartucho_x000D_
_x000D_
DESCRIPCION DEL PRODUCTO_x000D_
Sikaflex® Construction+ es un sellador elástico monocomponente, que cura con la humedad ambiental._x000D_
USOS_x000D_
Sikaflex® Construction+ es una masilla multipropósito, diseñada para el sellado de juntas de unión y juntas con movimiento._x000D_
CARACTERISTICAS / VENTAJAS_x000D_
? Excelente resistencia a intemperismo_x000D_
? Capacidad de movimiento de ± 35% (ASTM C 719)_x000D_
? Curado sin formación de burbujas_x000D_
? Fácil trabajabilidad y alisado_x000D_
? Excelente adherencia a la mayoría de superficies_x000D_
? Sin disolventes_x000D_
? Sin olor_x000D_
? Muy bajas emisiones_x000D_
_x000D_
Diseño de Junta La junta debe diseñarse considerando tanto la capacidad de movimiento deseada_x000D_
en la estructura como la capacidad de movimiento del sellante. El ancho_x000D_
de la junta debe ser =10 mm y =50 mm. La relación ancho: profundidad_x000D_
debe ser 2:1 (para excepciones remitirse a la tabla a continuación)._x000D_
Anchos estándar de junta para elementos de concreto:_x000D_
Distancia de la junta (m)     Ancho mínimo de la junta (mm)     Profundidad mínima de la junta (mm) _x000D_
2                                                            10                                                   10_x000D_
4                                                            15                                                   10_x000D_
6                                                            20                                                   10_x000D_
8                                                            30                                                   15_x000D_
10                                                          35                                                   17_x000D_
_x000D_
Todas las juntas debe diseñarse y dimensionarse de acuerdo con los estándares relevantes antes de su onstrucción. Las bases para el cálculo del ancho requerido son el tipo de estructura y sus dimensiones, las características técnicas de los materiales constructivos adyacentes y del sellante, así como las_x000D_
condiciones específicas a las que será sometida la junta._x000D_
Para juntas de mayor tamaño por favor contactar a nuestro Departamento Técnico.</t>
  </si>
  <si>
    <t>ANALISIS FISICOQUIMICOS MICROBIOLOGICOS</t>
  </si>
  <si>
    <t>CUCHILLA PARA GUADAÑADORA DE 1” PARA TRABAJO LIVIANO (35CM Y PERFORACION DE 1”)</t>
  </si>
  <si>
    <t>ANALISIS FISICOQUIMICO MICROBIOLOGICO</t>
  </si>
  <si>
    <t>ANALISIS FISISCOQUIMICO MICROBIOLOGICO</t>
  </si>
  <si>
    <t>ANALISIS  FISICOQUIMICOS MICROBIOLOGICO</t>
  </si>
  <si>
    <t>ANALISIS FISICOQUIMICOS MICROBIOLOGICO</t>
  </si>
  <si>
    <t>TOMA DE MUESTRAS PARA  ANALISIS FISICOQUIMICOS - Recolección de Muestras.</t>
  </si>
  <si>
    <t>Gancho en forma de rastrillo de 5 dientes en varrilla de 1/2” lisa, soldada a tubo de 11/2” agua negra para colocar cabo en madera_x000D_
Este insumo corresponde al contrato de manteneimiento de lagos.</t>
  </si>
  <si>
    <t>Varrilla de 1/2” lisa doblada en forma circular soldada a tubo de 11/2” agua negra para colocar cabo en madera._x000D_
Este insumo corresponde al contrato de mantenimiento de lagos</t>
  </si>
  <si>
    <t>En forma de rastrillo con 6 dientes de 3/4” en varrilla lisa soldada a tubo de 11/2” agua negra para colocar cabo en madera._x000D_
Este insumo corresponde al contrato de mantenimiento de lagos</t>
  </si>
  <si>
    <t>EL PRECIO CAMBIO CON RESPECTO AL 2015, POR QUE EL COTIZADO EN EL 2016 ES EL MAS INDICADO  Y  SE CONOCE CON EL NOMBRE DE SEDAL RESISTENCIA 15 LIBRAS</t>
  </si>
  <si>
    <t>6 patas en varrilla lisa de 3/4” de 60 centimetros de largo soldados entre si_x000D_
INSUMO CORRESPONDIENTE AL CONTRATO DE MANTENIMEINTO DE LAGOS</t>
  </si>
  <si>
    <t>PRESENTACION POR 1/4 DE GALON</t>
  </si>
  <si>
    <t>PAÑOS ABSORBENTES OLEOFILICOS X 100 UNIDADES _x000D_
DIMENSION: 40 CMX50CM_x000D_
MICROPERFORADO (2MM)_x000D_
CALIBRE: 3/16</t>
  </si>
  <si>
    <t>ABSORVENTE ORGANICO INDUSTRIAL (BULTO DE 1 KILOGRAMO) BIODEGLADABLE UNIVERSAL</t>
  </si>
  <si>
    <t>FUMIGADORA DE ESPALDA TANQUE PLASTICO DE 20 LTS, PESO DE 7.5 KG.</t>
  </si>
  <si>
    <t>NORMA ASTM-325</t>
  </si>
  <si>
    <t>BRAZO SENCILLO GALVANIZADO 1 1/2” X 1,5M, CON COLLARIN</t>
  </si>
  <si>
    <t>Cable de Aluminio Serie 8000 THW 2 AWG, _x000D_
Cableado Concentricamente, aislado con PVC-Nylon resistente a la Humedad y_x000D_
al calor para 600V, 75 ºC (THW) o 90 ºC</t>
  </si>
  <si>
    <t>IGUAL AL PRECIO DEL JORNAL DEL AYUDANTE ALBAÑILERIA GENERAL.CIO:3896                  Año 2016: Incremento 7.00% PRESTAC:(68.42 %)               Año 2017: Incremento 7.00% PRESTAC:(68.42 %)                Año 2018: Incremento 5.90%                 Año 2019: Incremento 6.00%      Año 2020: Incremento 6.00%      Año 2021: Incremento 3.50%.               Año 2022: Incremento 10.07%.         Año 2023: Incremento 16%.             Año 2024 - IPC Incremento 9,28 %</t>
  </si>
  <si>
    <t>IGUAL AL PRECIO DEL JORNAL DE OFICIAL GENERAL + PRESTACIONES. CIO:10075               Año 2024 - IPC Incremento 9,28 %</t>
  </si>
  <si>
    <t>Equipo de Presión Agua Potable de Presurización con las siguientes especificaciones: _x000D_
_x000D_
1- Suministro Automático de una Capacidad de : (126,8 GPM) Capacidad Ofrecida por este valor : (260 GPM)._x000D_
2-Presión de trabajo:40/60 PSI  a 28 mts_x000D_
3-Voltaje:220voltios_x000D_
4- NPSH: 4mts_x000D_
5- D de Descarga: 2" NPT_x000D_
_x000D_
Compuesto por:_x000D_
6- Dos(2) Motobombas ._x000D_
7- Un (1) Tablero electrico de Control con alteración automática para cada Motobomba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Un (1) Tanque hidro acumulador vertical de 500litros de volumen, en lámina de acero al carbón, con válvula de inyección para precarga de aire, y probado en fábrica._x000D_
9- Incluye los siguientes accesorios para el tanque : (Flauta general de  descarga Ø3", valvulas de pie en bronce Ø4", valvulas de cheque en bronce Ø2"; válvulas de paso en bronce en Ø1" y Ø2" ; manómetros para indicar presión, conexiones entubería galvanizada; base común en acero estructural; instalaciones eléctricas e hidráulicas de los presostatos fijados al tablero.</t>
  </si>
  <si>
    <t>Equipo de Presión Agua Potable de Presurización con las siguientes especificaciones: _x000D_
_x000D_
1- Suministro Automático de una Capacidad de:   (110,95 GPM) Capacidad Ofrecida por este valor : (340 GPM)._x000D_
2-Presión de trabajo:60/80 PSI  a 42 mts_x000D_
3-Voltaje:220voltios_x000D_
4- NPSH: 4mts_x000D_
5- D de Descarga: 2" NPT_x000D_
_x000D_
Compuesto por:_x000D_
6- Dos(2) Motobombas_x000D_
7- Un (1) Tablero electrico de Control con alteración automática para cada Motobomba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Un (1) Tanque hidro acumulador vertical de 500litros de volumen, en lámina de acero al carbón, con válvula de inyección para precarga de aire, y probado en fábrica._x000D_
9- Incluye los siguientes accesorios para el tanque : (Flauta general de  descarga Ø3", valvulas de pie en bronce Ø4", valvulas de cheque en bronce Ø2"; válvulas de paso en bronce en Ø1" y Ø2" ; manómetros para indicar presión, conexiones entubería galvanizada; base común en acero estructural; instalaciones eléctricas e hidráulicas de los presostatos fijados al tablero.</t>
  </si>
  <si>
    <t>Equipo de Presión Agua Potable de Presurización con las siguientes especificaciones: _x000D_
_x000D_
1- Suministro Automático de una Capacidad de:   (95,1 GPM) Capacidad Ofrecida por este valor : (260 GPM)._x000D_
2-Presión de trabajo:40/60 PSI  a 28 mts_x000D_
3-Voltaje:220voltios_x000D_
4- NPSH: 4mts_x000D_
5- D de Descarga: 2" NPT_x000D_
_x000D_
Compuesto por:_x000D_
6- Dos(2) Motobombas_x000D_
7- Un (1) Tablero electrico de Control con alteración automática para cada Motobomba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Un (1) Tanque hidro acumulador vertical de 500litros de volumen, en lámina de acero al carbón, con válvula de inyección para precarga de aire, y probado en fábrica._x000D_
9- Incluye los siguientes accesorios para el tanque : (Flauta general de  descarga Ø3", valvulas de pie en bronce Ø4", valvulas de cheque en bronce Ø2"; válvulas de paso en bronce en Ø1" y Ø2" ; manómetros para indicar presión, conexiones entubería galvanizada; base común en acero estructural; instalaciones eléctricas e hidráulicas de los presostatos fijados al tablero.</t>
  </si>
  <si>
    <t>Equipo de Presión Agua Potable de Presurización con las siguientes especificaciones:_x000D_
_x000D_
_x000D_
1-Dos Motobombas Sumergibles Autocebantes._x000D_
2- Suministro Automático de una Capacidad de:   (400 GPM/Cada Bomba) _x000D_
3-Altura Dinámica : 12,5 Mts.(TDH)._x000D_
4- D de Descarga: 4" NPT_x000D_
_x000D_
Compuesto por:_x000D_
6- Dos(2) Motobombas Sumergibles Autocebantes._x000D_
7- Un (1) Tablero electrico de Control con alteración automática para las Motobombas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Alarma de control del nivel extraordinario del pozo eyector compuesto por: ( Alarma sonora tipo sirena a 110 voltios; Interruptor de flotador que incluye cable sumergible).</t>
  </si>
  <si>
    <t>Equipo de Presión Agua Potable de Presurización con las siguientes especificaciones:_x000D_
_x000D_
_x000D_
1-Dos Motobombas Sumergibles Autocebantes._x000D_
2- Suministro Automático de una Capacidad de:   (101 GPM/Cada Bomba) _x000D_
3-Altura Dinámica : 8.77 Mts.(TDH)._x000D_
4- D de Descarga: 3" NPT_x000D_
_x000D_
Compuesto por:_x000D_
6- Dos(2) Motobombas Sumergibles Autocebantes._x000D_
7- Un (1) Tablero electrico de Control con alteración automática para las Motobombas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Alarma de control del nivel extraordinario del pozo eyector compuesto por: ( Alarma sonora tipo sirena a 110 voltios; Interruptor de flotador que incluye cable sumergible).</t>
  </si>
  <si>
    <t xml:space="preserve">La funcion es mantener cebada la bomba (que le cuerpo de la bomba y toda la cañeria que va de la bomba al fondo del pozo quede siempre llena de agua). Ademas la valvula lleva adjunro un filtro para evitar que la bomba succione o alce alguna suciedad que puede obstruir el trayecto del agua. VALVULA DE PIE Diametro 1” Cuerpo en Bronce Malla Metalica o acerada en 150 PSI tipo helbert o similar                                                                                                                                                                                                                                                   08/09/2021: Cios 105559 y 105437 iguales. Se actualizan todos.  </t>
  </si>
  <si>
    <t>VALVULA DOBLE COMPUERTA ELASTICA, EXTREMOS BRIDAS, H.D ASTM 536 -2”</t>
  </si>
  <si>
    <t>VALVULA DOBLE COMPUERTA ELASTICA, EXTREMO LISO, H.D ASTM 536 3”</t>
  </si>
  <si>
    <t>VALVULA DOBLE COMPUERTA ELASTICA, EXTREMO LISO, H.D ASTM 536 4”</t>
  </si>
  <si>
    <t>DISPOSITIVO PARA PROTECCION SOBRETENSION (DPS)          Categoría B          208/120 V         3F+N         80 KA</t>
  </si>
  <si>
    <t>Protectores eléctricos o supresor de tensión, es un dispositivo diseñado para proteger dispositivos eléctricos de picos de tensión ya que gestionan o administran la energía eléctrica de un dispositivo electrónico conectado a este.  DPS ABB de 80KA - 440V Ovr T2.</t>
  </si>
  <si>
    <t>BIODECK CHOCOLATE X 3 LAMINAS_x000D_
CLIP BIODECK + TORNILLO                   _x000D_
JOIST BIODECK SOPORTE PLASTICO</t>
  </si>
  <si>
    <t>INCLUYE TRANSPORTE A BOGOTA PARA PEDIDOS A PARTIR DE 10 TONELADAS</t>
  </si>
  <si>
    <t>Dyn5 (60Hz) clase H (sin gabinete).</t>
  </si>
  <si>
    <t>Dyn5 (60Hz) clase H (sin gabinete).Con desvanados Cobre/Cobre.</t>
  </si>
  <si>
    <t>Mueble en lamina RH enchapada con dilatacion en triplex Okume con divisiones de .10 mts, con tarima.10mts superficie de trabajo de 30 cms encahapadas en formica unicolor y cant rigido de pvc, longitud del mueble 2.70 mts</t>
  </si>
  <si>
    <t>Mueble en lamina RH enchapada con dilatacion en triplex Okume con divisiones de .10 mts, con tarima.10mts superficie de trabajo de 30 cms encahapadas en formica unicolor y cant rigido de pvc, longitud del mueble 2.68 mts</t>
  </si>
  <si>
    <t>Mueble en lamina RH enchapada con dilatacion en triplex Okume con divisiones de .10 mts,  superficie de trabajo de 30 cms encahapadas en formica unicolor y cant rigido de pvc, longitud del mueble .80 mts</t>
  </si>
  <si>
    <t>DIVISION MEDIA ALTURA .90X.06 ENCHAPADA EN TRIPLEX OKUME PINTADA AL DUCO NATURAL</t>
  </si>
  <si>
    <t>MUEBLE TIPO RACK DE 2.90X1.73X.6 ELABORADO EN LAMINA QUINTUPLEX DE 18MM CON PUERTA TIPO REJILLA EN MADERA DE CEDRO INCLUYE SUPERFICIE DE TRABAJO DE .84 REENGRESADA FRENTE A 30MM PINTADO CON LACA CATALIZADA</t>
  </si>
  <si>
    <t>Prefabricado en concreto</t>
  </si>
  <si>
    <t>FRESCASA Aislamiento térmico y acústico en rollos, ideal como barrera de vapor, previene el efecto de condensación en los cielo rasos y la superficie de paredes exteriores. Además contribuye al ahorro de energía.</t>
  </si>
  <si>
    <t>La geomembrana HDPE es fabricada por el método de extrusión. En este método la resina de polímeros, el negro de carbón (usualmente en forma de pellets previamente mezclados con su resina portadora) y un paquete de aditivos (antioxidante y lubricante) se cargan neumáticamente en la tolva de alimentación de un extrusor llamada laminada por colado, de esta manera existen espesores comerciales desde 0.5mm hasta 3mm siendo los más comunes 0.50mm (20mil), 0.75mm (30mil), 1.00mm (40mil) y 1.50mm (60mil) y 2.00mm (80mil)._x000D_
_x000D_
Debido a una mejora permanente de materiales de moldeo de Polietileno en los últimos años la eficiencia de los revestimientos de geomembrana HDPE se ha mejorado sustancialmente, prueba de ello son los métodos internacionales de prueba como el ASTM D5397 el cuál se refiere a la resistencia del material contra el agrietado por estrés ambiental, por lo tanto hoy en día la critica hacía los revestimientos con geomembrana de HDPE no es justificable ya que solo se utilizan para la fabricación de estas, materias primas de primera calidad diseñadas y manufacturadas por proveedores muy conocidos a nivel internacional._x000D_
_x000D_
En lo que concierne a las expectativas de vida de los revestimientos con geomembranas de polietileno HDPE sean han públicado muchos estudios técnicos por péritos en la materia y dentro las cuáles se encuentra la prueba para la estabilidad oxidante térmica la cuál se realizan por envejecimiento en horno a una temperatura aumentada y de acuerdo con las proporciones conocidas es posible estimar la vida de servicio para los distintos tipos de HDPE utilizados en la construcción de rellenos sanitarios. Sobre la base de estas evaluaciones de temperatura normalmente medidos por encima de la base del revestimiento de los tiraderos de basura municipales existentes en entre 20°C y 30°C para los que se puede esperar un cálculo extrapolado de 25°C, en cuyo caso la vida útil de la geomembrana será de entre 300 a 400 años, incluso si el lixiviado está saturado oxigeno._x000D_
_x000D_
Químicamente el HDPE se comporta de manera inerte con el agua y es resistente a hidrocarburos alifáticos y aromáticos, así como a solventes clorinados oxigenados y del petróleo crudo, también a ácidos orgánicos e inorgánicos, metales pesados y sales. Dentro de estas las encontramos en láminas lisas o texturizadas cuando se requiere un incremento significativo en la fricción de la interfaz con materiales adyacentes. La duración de este material es muy longeva ya que se han hecho pruebas en laboratorio en donde se estima que se terminaría de degradar hasta dentro de mil años._x000D_
_x000D_
Dentro de las geomembranas de polietineo existen las siguientes densidades:_x000D_
_x000D_
High Density PolyEthylene (HDPE) ó Polietileno de Alta Densidad (PEAD). En Stock Permanente._x000D_
Very Low Density PolyEthylene (VLDPE) ó Polietileno de Muy Baja Densidad. Bajo Pedido._x000D_
Very Flexible PolyEthylene (VFPE) ó Polietileno Muy Flexible. Bajo Pedido._x000D_
Linear Low Density PolyEthylene (LLDPE) ó Polietileno de Baja Densidad Lineal. Bajo Pedido._x000D_
Low Density PolyEthylene (LDPE) ó Polietileno Lineal de Baja Densidad. Bajo Peido._x000D_
_x000D_
VENTAJAS._x000D_
Alta resistencia química._x000D_
Alta resistencia y enlongación ante la ruptura._x000D_
Alta resistencia contra el punzonamiento._x000D_
Flexible a bajas temperaturas._x000D_
Alta fuerza de compresión._x000D_
Resistencia contra los rayos UV y el intemperismo._x000D_
Resistencia contra las raíces y los roedores._x000D_
Buena soldabilidad._x000D_
Químicamente inerte._x000D_
Libre de halógenos y metales pesados._x000D_
_x000D_
CAMPOS DE APLICACIÓN._x000D_
Ollas de captación de agua pluvial (Jagüeyes)._x000D_
Canales de conducción de agua._x000D_
Rellenos sanitarios_x000D_
Túneles._x000D_
Lagos artificiales._x000D_
Lagunas de oxidación._x000D_
Lagunas de ácido sulfúrico._x000D_
Tanques de Almacenamiento de Hidrocarburos._x000D_
Tanques de Melaza._x000D_
Abatimiento del nivel freático en cimentaciones._x000D_
Bíodigestores._x000D_
Carreteras con suelos blandos o pantanosos.</t>
  </si>
  <si>
    <t>Es una malla de polipropileno de apariencia natural, color verde, que protege la superficie del suelo de la erosión producida por eventos naturales como lluvias y vientos._x000D_
_x000D_
Ofrece a su vez sombrío parcial y almacenamiento de calor para así favorecer el desarrollo de la vegetación. Ecomatrix, ha sido diseñado para mantener las semillas y el suelo orgánico en su lugar, hasta que la vegetación se establezca._x000D_
_x000D_
Otros proveedores:_x000D_
GEOMATRIX (Biotex)_x000D_
GEOPOLIMEROS (Manto Revegetalización Temporal ECSC 2)</t>
  </si>
  <si>
    <t>Incluye todos los costos.</t>
  </si>
  <si>
    <t>LUMINARIA DE 48 LED 530mA. 208/240V. BLANCO NEUTRO No. DIMERIZABLE. CLASE II._x000D_
_x000D_
Equivalente a luminaria TECEO de 40 led a 700mA 90W – UNICO PROVEEEDOR - 22/03/2017</t>
  </si>
  <si>
    <t>lLUMINARIA DE 96 LED 530mA. 208/240V. BLANCO NEUTRO No. DIMERIZABLE. CLASE II.</t>
  </si>
  <si>
    <t>LUMINARIA DE 240 LED 350mA. 208/240V. BLANCO NEUTRO. No DIMERIZABLE. CLASE II</t>
  </si>
  <si>
    <t>LUMINARIA DE 240 LED 530mA. 208/240V. BLANCO NEUTRO No. DIMERIZABLE. CLASE II</t>
  </si>
  <si>
    <t>LUMINARIA DE 144LED 1000mA. 208/240V. BLANCO.</t>
  </si>
  <si>
    <t>LUMINARIA DE 144 LED 700mA 320W. 208/240V. BLANCO.FUERA DE PRODUCCIÓN DE ESTA LUMINARIA._x000D_
NOTA: Se cambia esta Luminaria  por PROYECTOR  OMNISTAR 96 LEDS , 28.100  Lumenes . 1000 mA, 310 W, NW/ Clase II. (Se cambió el diA 28-02-2017)._x000D_
_x000D_
09-Ago-2019 Descripción en Cotización: Luminaria OMNISTAR de 96 Leds, 310W-120/277V.</t>
  </si>
  <si>
    <t>POSTE METÁLICO DE H=12M TOTALMENTE GALVANIZADO EN CALIENTE, ACABADO EN POLIURETANO (COLOR POR DEFINIR), DIAMETRO DE BASE DE 380 MM, DIAMETRO DE CIMA 190MM, FLANGE DE 60 CM DE DIÁMETRO EN 1"; SISTEMA DE ANCLAJE DE 7 PERNOS DE 1"X2.00M DE LONGITUD. INCLUYE PELDAÑOS A PARTIR DE 4MTS, CANASTA DE MANTENIMIENTO Y SOPORTE  O CANASTILLA PARA MONTAJE DE 10 REFLECTORES CIRCULARES  DE 1.000W.</t>
  </si>
  <si>
    <t>TERMINAL PREFORMADO TIPO CODO PARA CABLE DE  M.T. 15 kV ( 200 AMPERIOS )</t>
  </si>
  <si>
    <t>TERMINAL PREFORMADO TIPO BUJE PARA CABLE DE  M.T. 15 kV (200 AMPERIOS)  - INJERTO</t>
  </si>
  <si>
    <t>TERMINAL PREFORMADO TIPO INTERIOR PARA CABLE DE  M.T. 15 kV_x000D_
_x000D_
CABLE N° 2 - 4/0</t>
  </si>
  <si>
    <t>Celda Duplex Entrada - Salida Incluye:_x000D_
_x000D_
• Gabinete metalico 1100x2000x1200mm en_x000D_
lamina cold rolled_x000D_
• Pintura Electrostática RAL 7032_x000D_
• Seccionador tripolar de operación bajo carga_x000D_
referencia GAVD 17.5 para configuración de_x000D_
entrada – salida y derivación. Tensión nominal_x000D_
17.5 kV.Corriente nominal 630 A._x000D_
• 1 Manija para operación manual._x000D_
• Celdas certificadas bajo Retie 2013_x000D_
_x000D_
NORMA CODENSA CTS 503</t>
  </si>
  <si>
    <t>CELDA TRIPLEX DE M.T. (ENTRADA-SALIDA-PROTECCION), 17.5 kV, 630 A,</t>
  </si>
  <si>
    <t>CELDA PARA TRANSFORMADOR TRIFÁSICO TIPO SECO DE 225 kVA_x000D_
Celda para Transformado Uso Interior norma_x000D_
CODENSA CTS518-2 .De 225KVA De_x000D_
2000x1800x1300 Pintura Electrostática_x000D_
Polyester Gobrada RAL 7035 se entrega_x000D_
desarmada con instructivo de ensamble_x000D_
NORMA CODENSA CTS 518-2</t>
  </si>
  <si>
    <t>DESCARGADOR DE SOBRETENSIÓN TIPO CODO DE 15 kV (DPS)</t>
  </si>
  <si>
    <t>TRANSFORMADOR TRIFÁSICO TIPO SECO CLASE H DE 225 kVA,_x000D_
CARACTERÍSTICAS TÉCNICAS:_x000D_
Frecuencia: 60 Hz_x000D_
Regulación: +1-3x2.5%_x000D_
Elevaciones de Temperatura: 125°C_x000D_
Grupo de Conexión: Dyn5_x000D_
Norma Diseño: NTC 3445-NTC 3654 (SERIE 15 KV) CENELEC HD 538,2 S1 (SERIE 36 KV)_x000D_
Montaje: Interior_x000D_
Refrigeración:AN_x000D_
Protección: IP 00 Sin Celda_x000D_
Tensión: 11.4-0.208/0.120 KV</t>
  </si>
  <si>
    <t>Celda de Medida MT 3 Elementos incluye_x000D_
_x000D_
• Mueble metalico 1100x2000x1200mm_x000D_
lamina cold rolled_x000D_
• Pintura Electrostática RAL 7032_x000D_
• Bandeja portamedidor_x000D_
• Bornera_x000D_
• 3 trasformadores de corriente_x000D_
• 3 trasformadores de Potencia_x000D_
(No Incluye Medidor electrónico)_x000D_
• Celdas certificadas bajo Retie 2013_x000D_
_x000D_
NORMA CODENSA AE 319</t>
  </si>
  <si>
    <t>ENERGÍA    ACTIVA (Tension 120-208V)5A ( clase -2)</t>
  </si>
  <si>
    <t>CAJA PARA MEDIDOR TRIFÁSICO DE 150A NORMA CODENSA AE 305</t>
  </si>
  <si>
    <t>PLANTA DE EMERGENCIA DE 95kW - 105 kVA PRIME, EFECTIVOS A LA A.S.N.M DE BOGOTA VOLTAJE DE SERVICIO 480/277 V TRIFASICO 3F+1N+1T</t>
  </si>
  <si>
    <t>CONECTOR-UNION-GRAPA IMAGEN DE REFERENCIA SIMILAR</t>
  </si>
  <si>
    <t>Acometida en cable de aluminio 7 hilos con aislamiento THWN.+ 2x12AWG + 1X12AWG tierra.</t>
  </si>
  <si>
    <t>Planta eléctrica de 105 kVA – 95 kW, Prime Nominales, 480/277_x000D_
_x000D_
Planta eléctrica Hy Power modelo P118A, motor LOVOL Diesel, modelo_x000D_
1006TG2A, aspiracion Turbocargado, generador STAMFORD modelo_x000D_
UCI274C, 3X480 VAC, 60 Hz, f.p. 0.8 118 kVA / 94 kW, Prime efectivos al_x000D_
nivel del mar . Tablero de control electrónico DeepSea 6020._x000D_
Dimensiones en mts: 2.65Lx0.75Ax1.55H, Peso: 1.610 Kgs, seco._x000D_
Incluye:_x000D_
?Amortiguadores de vibración_x000D_
?Baterías, cables_x000D_
?Silenciador_x000D_
?Acople flexible_x000D_
?Gobernador Mecanico_x000D_
?Cargador de Bateria_x000D_
?Módulo de arranque Automático_x000D_
?Breaker de protección_x000D_
Base tanque de combustible de 60_x000D_
Galones_x000D_
_x000D_
La base tanque le suministra una autonomía de 8 horas al 100% de la carga._x000D_
_x000D_
Cabina Insonorizada anclada a piso para planta eléctrica P118A. En lámina_x000D_
Cold Roled 16. Electropintada en color sugerido por el cliente, con fibra de_x000D_
vidrio de 2” como material fono-absorbente, protegida con tela con malla_x000D_
diagonal, bisagras en acero inoxidable, chapas tipo camarote._x000D_
Dimensiones en mt: ( L= 3,50 x A = 1,30 x H = 2,10)_x000D_
_x000D_
Transferencia automática monocuenta con contactores CHINT de_x000D_
200 A en AC1 a 480V con enclavamiento eléctrico y mecánico,_x000D_
sensor de fases, protección por alto y bajo voltaje, inversión y_x000D_
desbalance. Control electrónico con barraje de carga, planta y red._x000D_
_x000D_
Instalación y puesta en marcha de planta electrica Hy Power modelo P118A_x000D_
en Bogotá_x000D_
_x000D_
Mano de obra para fijación y anclaje de la unidad al sitio con pernos_x000D_
expansivos. Incluye conexion de acometidas electricas, arranque y pruebas_x000D_
con carga._x000D_
_x000D_
_x000D_
Suministro e instalación de ducto de escape en lamina CR calibre 16 de 4”_x000D_
de diámetro; incluye soportes de fijación, pernos de anclaje. Valor por metro_x000D_
instalado._x000D_
Precalentador de Camisas_x000D_
_x000D_
 Traslado de la planta eléctrica hasta sitio de instalación final en obra, incluye SEGURO_x000D_
_x000D_
GARANTIA_x000D_
_x000D_
De Repuestos Todos los equipos distribuidos por IGNACIO GOMEZ IHM S.A. son de producción continua y de alta trayectoria comercial, razones por las cuales se garantiza la consecución de cualquier repuesto. De Fabricación Un año o 500 horas lo que primero ocurra para operación Stand By. De Servicio La empresa cuenta con ingenieros y técnicos altamente capacitados, así como de los equipos necesarios para prestar un servicio oportuno y eficaz. De Asesoría Suministramos la asesoría técnica para la correcta instalación y puesta en marcha del equipo ofrecido, sin costo adicional en Bogotá</t>
  </si>
  <si>
    <t xml:space="preserve">                                                                                                                                                                                                                                                                         RENDIMIENTO APROX (DEPENDE DEL TIPO DE SUELO)= 5 KG/ML DE PILOTE</t>
  </si>
  <si>
    <t>Briida Sanitaria 4" flexible larga/coflex  _x000D_
_x000D_
Atributos	Detalle_x000D_
Diámetro entrada	6 cm de diámetro_x000D_
Tipo	Repuestos para sanitarios_x000D_
Medidas	17,5 cm de diámetro_x000D_
Características	Brida de alta calidad, resistente a la humedad, ovalada, con orificios para sujetar fuertemente al piso y al sanitario._x000D_
Material	Plástico_x000D_
Diámetro salida	9 cm de diámetro_x000D_
Uso	Brida para sujetar al sanitario, mantenerlo estable y no permitir que la humedad dilate la calidad del sanitario, dando paso al agua por medio de la salida de los tubos_x000D_
Color	Amarillo</t>
  </si>
  <si>
    <t>Breaker industrial de 3x60A Icc 10KA. 208 V</t>
  </si>
  <si>
    <t>Gabinete  con espacio para totalizador y  barrajes  de cobre 20 x 5 MM  (fases) de 250 A, incluye puerta + Barraje neutro (20 x 5 MM) y tierra (20 x 3 MM). Las Barras de cobre deben venir con los colores de acuerdo al nivel de tensión (208/120), y capacidad de cortocircuito de 40 kA._x000D_
- 1 Interruptor termomagnético  totalizador Regulable: 3 x 100 A,  Icc= 35kA. (Automático Industrial)_x000D_
- 1 Interruptor  termomagnético: 3 x 60 A, Icc = 25 kA. (Automático Industrial)_x000D_
- 1 Interruptor  termomagnético: 3 x 50 A, Icc = 25 kA. (Automático Industrial)_x000D_
- 2  Interruptor  termomagnético: 3 x 30 A, Icc = 25 kA. (Automático Industrial)_x000D_
- Aislador para barrajes._x000D_
- TVSS categoría B trifasico 5 hilos-120/208V, (Normas ANSI/IEEE C62.41-1991) RETIE (S/Especif: Área Técnica)_x000D_
Incluye transporte en la ciudad de Bogotá._x000D_
_x000D_
Las especificaiones no suministran calibres del cableado a los interruptores no se contemplan flanches de conexion para los interruptores, cada interruptor se contempla en el calibre maximo de cometida sagún especificaciones técnocas._x000D_
_x000D_
Las dimensiones de encerramiento serán definidas durante el proceso de ingeniería.</t>
  </si>
  <si>
    <t>Tablero trifásico de 24 Circuitos  con puerta, chapa y  espacio para Totalizador con Barrajes (fases) de 150 A + Barra Neutro, Barra Tierra  y  aislador para barrajes.  Las barras de cobre deben venir con los colores de acuerdo al nivel de tensión (208/120) y capacidad de Icc= 30 kA._x000D_
Contiene:_x000D_
-Interruptor termomagnético  totalizador: 3 x 50 A,  Icc= 25 kA. (Automático Industrial)_x000D_
- 7 breaker: 1 x 20 A.  (Automático Enchufable)_x000D_
- 2  breaker: 2 x 20 A.  (Automático Enchufable)_x000D_
- 2 breaker: 3 x 20 A.  (Automático Enchufable)_x000D_
(S/Especif: Área Técnica). Incluye transporte en la ciudad de Bogotá.</t>
  </si>
  <si>
    <t>Tablero trifásico de 24 Circuitos  con puerta, chapa y  espacio para Totalizador con Barrajes (fases) de 150 A + Barra Neutro, Barra Tierra y  aislador para barrajes.  Las barras de cobre deben venir con los colores de acuerdo al nivel de tensión (208/120) y capacidad de Icc= 30 kA._x000D_
Contiene:_x000D_
-Interruptor termomagnético  totalizador: 3 x 40 A,  Icc= 25 kA. (Automático Industrial)_x000D_
- 8 breaker: 1 x 20 A. (Automático Enchufable)_x000D_
- 2  breaker: 2 x 20 A.  (Automático Enchufable)_x000D_
- 1 breaker: 3 x 20 A. (Automático Enchufable)_x000D_
(S/Especif: Área Técnica). Incluye transporte en la ciudad de Bogotá.</t>
  </si>
  <si>
    <t>NO RAYA AL EMBOQUILLAR</t>
  </si>
  <si>
    <t>Tipo: Interruptor de Nivel, Camara Sencilla _x000D_
Material: Plástico con Contrapesa _x000D_
Longitud: 159mm _x000D_
Voltaje: 250V / 120V AC _x000D_
Corriente: 10A _x000D_
Temp. De trabajo: 0°C , Temp. Del agua.=80°C _x000D_
Cable de Extensión: 1mm² x 2m _x000D_
Grado de Ptoteccion: IP68CS</t>
  </si>
  <si>
    <t>Suministro planta eléctrica POWER PLUS Ref. LG35C1 o similar_x000D_
_x000D_
- Motor            CUMMINS  4B3.9-G1  Diesel   _x000D_
- Generador    STAMFORD    PI144F_x000D_
- Velocidad     1800rpm_x000D_
- Tablero         COMAP     AMF25_x000D_
- Peso en seco     850  Kg_x000D_
_x000D_
Stand by nivel del mar   35KVA/28KW_x000D_
_x000D_
Stand by Bogotá           28KVA/22KW _x000D_
Prime Bogotá                25KVA/20KW_x000D_
_x000D_
Accesorios Planta eléctrica_x000D_
1. · Tablero de control digtal_x000D_
2. · Amortiguadores de vibración_x000D_
3. · Tanque combustible incorporado en la base_x000D_
4. · Protección por sobre corriente en el tablero_x000D_
5. · Silenciador de escape residencial_x000D_
6. · Acople flexible_x000D_
7. · Cargador automático de baterías_x000D_
8. · Módulo de arranque automático_x000D_
9. · Sensor de bajo nivel de refrigerante_x000D_
10. · Baterías y cables_x000D_
11. · Ejercitador semanal en el tablero_x000D_
12. Precalentador_x000D_
13. · Gobernador_x000D_
14. · Manual de instrucciones y catalogos_x000D_
15. · Ficha Técnica de Motor_x000D_
16. · Ficha Técnica generador_x000D_
17. · Capacitación de manejo_x000D_
_x000D_
Transferencia automática_x000D_
Transferencia automática monocuenta 3*208 VAC con contactores tripolares (Chint) de 110 AMP en (AC1) enclavados eléctrica y mecánicamente, contenida en cofre metálico auto-soportado, pintura electrostática, con tarejta de control_x000D_
_x000D_
Cabina Insonora_x000D_
Cabina insonora lámina Galvanizada, pintada al horno con pintura electrostática, insonorizada con fibra de vidrio “fono absorbente” de 2” de espesor, densidad 3 lb /ft3, recubierta con malla diagonal de 4x4 como protección mecánica contra desprendimiento en malla metálica para uso Intemperie 75db a 8m protocolo abierto_x000D_
_x000D_
Montaje_x000D_
*Transporte de planta de Bodega Dieselectros a obra en Bogotá, incluye Montacarga y seguro para ubicación del equipo a través de rampa._x000D_
*Conexión de las acometidas eléctricas de potencia y comandos suministradas por la obra a cero metros (La obra entrega los cables con terminales respectivamente ponchados y marcados a breaker o barraje de planta y/o transferencia)_x000D_
*Ubicación y anclaje del sistema de acople flexible y silenciador_x000D_
*Fijación y anclaje de la unidad al sitio con pernos expansivos_x000D_
_x000D_
Ducto escape de gases_x000D_
*Suministro e instalación ducto escape de gases lamina CR calibre 16 de 2" con pintura para altas temperaturas, incluye soportes de fijacion y pernos de anclaje.  12 ML_x000D_
*Suministro e instalación codos escape de gases lamina CR calibre 16 de 2" con pintura para altas temperaturas  2UND</t>
  </si>
  <si>
    <t>PLATINA X 6M=$55.700=/UN CON IVA,L=6M. (PESO X UN=22.80KG). KG=$2.443=</t>
  </si>
  <si>
    <t>Luminaria LED Bahia Alta 12.000Lumens;120/277V ; 125W ; 4.000K ; BLANCO NATURAL, Distribución Medium ; GZ10 ; 70 CRI ; MVOLT. (LITHONIA LIGHTING).DIMENSIONES: A=38.7CM ; L=111.8CM ; H=11.1CM. INCLYE TRANSPORTE EN BOGOTA.</t>
  </si>
  <si>
    <t>(7 TORONES X 7 HILOS)</t>
  </si>
  <si>
    <t>MURO VERDE A TODO COSTO QUE INCLUYE DISEÑO,CONSTRUCCIÓN, IMPERMEABILIZACIÓN PREVENTIVA,SISTEMA PARA SIEMBRA,SUMNINSTRO E INSTLACIÓN DE CAPA VEGETAL (25U/M2), DISEÑO PAISAJISTICO Y BIOLÓGICO DE JARDIN VERTICAL, TANQUE O CANAL DE ALMACENAMIENTO EN LÁMINA GALVANIZADA, SISTEMA DE RIEGO AUTICIRCULANTE ,MANGUERAS, BOMBA HIDRONEUMÁTICA SUMERGIBLE, PROGRAMADOR ELECTRICO CON TABLERO CONTROLADOR.SUMINISTRO DE MATERIALES PARA LA ESTRUCTURA,PLANTAS PARA UN AREA DE 315 M2 INCLUYE TRANSPORTES DE MATERIALES  Y EQUIPOS, ASEOS Y RETIROS DE ESCOMBROS.</t>
  </si>
  <si>
    <t>PUERTA METALICA ENTAMBORADA DE 1MT DE ANCHO POR X 2MT DE ALTO, CALIBRE 18 EN PINTURA ELECTROSTATICA COLOR GRIS INCLUYE MARCO Y CERRADURA DE SEGURIDAD YALE (SUMINISTRO E INSTALACION)</t>
  </si>
  <si>
    <t>PUERTA METALICA ENTAMBORADA DE 0,80MT DE ANCHO POR X 2MT DE ALTO, CALIBRE 18 EN PINTURA ELECTROSTATICA COLOR GRIS INCLUYE MARCO Y CERRADURA DE SEGURIDAD YALE (SUMINISTRO E INSTALACION)</t>
  </si>
  <si>
    <t>PUERTA METALICA ENTAMBORADA CORREDIZA DE 4,85MTS DE ANCHO X 2,85 MT DE ALTO, EN PINTURA ELECTROSTATICA COLOR GRIS INCLUYE MARCO Y CERRADURA DE SEGURIDAD YALE (SUMINISTRO E INSTALACION)</t>
  </si>
  <si>
    <t>PUERTA PARA DIVISION DE BAÑO EN LAMINA ACERO INOXIDABLE DE 0,60MT X 1,80 MT  (SUMINISTRO E INSTALACION)</t>
  </si>
  <si>
    <t>Sistema compuesto de tres partes :_x000D_
1.-Motobomba principal en hierro, eje en acero al carbon, anillos en bronce, sello metalico,accionado mediante sistema flexible, motor de 30 HP,3.500RPM,220/240voltios,tres fases,60 Hz, tipo cerrado.TEFC, protección motor IP 55,aislamiento clase F, con eje soportado por rodamientos prelubricados._x000D_
2.-Motobomba en hierro, rotor en bronce, eje en acero inoxidable, soportado en rodamientos, anillos de fricción en bronce y sello mecanico, acople monobloque, con motor electrico trifasico de 3.0 HP, 3.500RPM,220/440 voltios,tres fases, 60 Hz, tipo cerrado. TEFC, protección motor IP55,aislamiento clase F._x000D_
3.-Tablero de control y potencia en lámina cold rolled celbre 18 al cual se le aplica un tratamiento anticorrosivo-fosfatizante desoxidante y acabado en color rojo para bomba de 30 HP y bomba de 3.0 HP a 220 V._x000D_
_x000D_
Capacida total : 15.8 LPS ; 250 GPM; Cabeza Dinámica : 105 m.c.a. ; 150 PSI._x000D_
_x000D_
Control del sistema: Dos interruptores de presión rango graduable los cuales  arrancarán y apagarán las bombas a las respectivas graduaciones de presión (91-101 PSI)._x000D_
Un  interruptor de flotador del tipo ampolleta, diseñado para controlar el bajo nivel critico prefijado en el tanque de abastecimiento que incluya cable sumergible (Min 3.0 mts)._x000D_
Un temporizador electronico de rango graduable diseñado para controlar el apagado de la bomba principal, una vez sea activado el sistema, éste estará debidamente instalado en el tablero de control y mando eléctrico._x000D_
El tablero consta de  arrancador, breaker tipo tripolar industrial para bomba principal, un selector ON-OFF de energizado y desenergizado, dos interruptores de operación automático-apagado manual, debidamente identificados con ,marquillas en acrilico. Unas lámparas luminosas indicadoras de operación y apagado de la bomba. Dos bases portafusibles con sus respectivos portafusibles, circuito de control cable N°18 AWG en color rojo con amarres y montaduras plasticas, planos de conexiones, cerradura con llave, breaker guardamotor y contactor para bomba. El tablero debe cumplir con normas VDE-0660, IEC-529 o IEC-144 ; VDE-0100-410 ; VDE-01992-272 ; IP-44._x000D_
Accesorios hidráulicos incluidos: Válvula de cheque de 3" para la bomba principal , una valvula de pie de 3" para la bomba principal ; valvulas de paso 3" para la bomba principal bridado de vástago ascendente ; dos manometros de 0-200psi, para la bomba y red general, válvula de pie de 2", válvula de cheque de 11/2" , válvula de paso de 11/2"._x000D_
Sistema preensamblado, base comun en acero estructural. Conexiones en tubería galvanizada, entre la descarga de cada una de las bombas y los accesorios hidráulicos._x000D_
conexión para la descarga general en tubería galvanizada de 3". Tablero de control y mando instalado sobre soportes estructurales  en ángulo. Instalación eléctrica entre los motores y el tablero de control y de mando, debidamente instalados con corazas protectoras._x000D_
Instalación hidráulica, y pintura anticorrosiva en la base y pintura general del equipo en color rojo.</t>
  </si>
  <si>
    <t>Polímero de dos (2) componentes con base en resina epóxica de baja viscosidad, libre de solventes, antideslizantes. Presentacion und de 26 klg</t>
  </si>
  <si>
    <t>Imprimante epóxico de baja viscosidad.Para imprimar sustratos de concreto o mortero cementoso sobre los cuales se aplicarán productos epóxicos, uretanos o epoxi-poliuretanos de la línea Sikafloor.</t>
  </si>
  <si>
    <t>Arena de cuarzo fi na con color, gradada con granulometría defi nida para la utilización en sistemas epóxicos traslúcidos, donde se requiere un acabado con color y que ofrezca altas resistencias mecánicas. Como llenante del sistema de pisos epóxico traslúcidos</t>
  </si>
  <si>
    <t>Realiza la limpieza mecánica de una superficie (granalladora o escarificadora) de concreto, mortero cementoso o piso de granito para obtener un punto de aderencia, sobre los cuales se aplicarán productos epóxicos, uretanos , epoxi-poliuretanos o otro tipo de recubrimiento</t>
  </si>
  <si>
    <t>CUBIERTA SANDWICH DECK 525 C CAL. 26 CON FIBRA DE VIDRIO DE 30 mm._x000D_
CUBIERTA : HunterDouglas® SANDWICH DECK 525 C_x000D_
SISTEMA : PANEL SIN TRASLAPOS LONGITUDINALES_x000D_
MATERIAL : ALUZINC (Calibre 26)_x000D_
PINTURA : POLIESTER HORNEABLE 2 CARAS_x000D_
(Espesor 24 Micrones)_x000D_
FIJACIÓN : CLIPS METÁLICOS OCULTOS_x000D_
CORREAS : DISTANCIA MÁXIMA CADA 1.5 MTS._x000D_
COLOR : A ELEGIR SEGÚN SELECTOR._x000D_
BANDEJA : ACABADO LISA_x000D_
PESO APROX : 13,5 Kg/M2._x000D_
AISLAMIENTO : FIBRA DE VIDRIO E= 30 mm.</t>
  </si>
  <si>
    <t>FICHA TECNICA CANCHA MULTINIVEL_x000D_
Soporte superior tablero      Tubo de 40mm * 80mm  con espesor de 2mm_x000D_
soporte inferior tablero         Tubo  de 20mm * 10mm con espesor de 3mm_x000D_
Poste                                   Tubo de 200mm * 200mm con espesor de 3mm_x000D_
Gato Mecánico                    Tornillo sin fin_x000D_
Base                                    Estructura en tubo de 40mm * 80mm con espesor de 3mm y cubierta en alfajor de 3mm_x000D_
Contra peso                         6 lozas de concreto y malla electro soldada_x000D_
Tablero                                En acrílico transparente de 10mm de espesor demarcado_x000D_
Tornillos de ensamblaje       De 1"*3", 1"*4",1"*12".</t>
  </si>
  <si>
    <t>Escalera en aluminio pasos en 11/2" con antideslizantes</t>
  </si>
  <si>
    <t>LOSA PREFABRICADA EN CONCRETO DE 3.000 PSI REFUERZO EN MALLA ELECTROSOLDADA DE 8MM, ACABADO EN GRANITO CUCHUCO BLANCO.</t>
  </si>
  <si>
    <t>MANTENIMINTO PREVENTIVO DE UPS DE 160 K VERIFICACION DEL FUNCIONAMIENTO DE CADA UNO DE LOS CIRCUITOS, COMPROBAR QUE EL EQUIPO PUEDA BRINDAR LA PROTECCION A LA CARGA.</t>
  </si>
  <si>
    <t>Aire acondicionado piso techo tipo split  Inverted Ecologico de56.600 BTU incluido el suministro instalacion, tranporte y todos los materiales necesarios para su funcionamiento, Distancia entre la unidad y la condesadora 5 mts.</t>
  </si>
  <si>
    <t>Nota 30Ago21: En este momento la lámina se consigue en el mercado con un largo de 5.90 m.</t>
  </si>
  <si>
    <t>LUMINARIA LED (50W) 6.300 LUMNENES; BLANCO 4.000K ; IRC: 70%;100.000 HORAS; IP-66 ; 120/277V (TIPO ALUMBRADO PUBLICO ) REEMPLAZA A LUMINARIAS DE SODIO DE 70W. (NO INCLUYE  FOTOCELDA, NI BRAZO).</t>
  </si>
  <si>
    <t>Mesa de ping pong fibra de vidrio( PARA EXTERIORES ANTIVADALICA) _x000D_
Medidas reglamentarias:_x000D_
 largo 2.74 M _x000D_
Ancho 1.52 M _x000D_
Altura 0.76 M  _x000D_
Grosor: 10 CM_x000D_
_x000D_
INCLUYE MALLA EN ACERO INOXIDABLE MICRO PERFORADA_x000D_
_x000D_
GARANTÍA: 5 AÑOS_x000D_
_x000D_
Instalación fija_x000D_
_x000D_
DESCRIPCIÓN:_x000D_
_x000D_
(1) Superficie de mesa en fibra de vidrio 274 cm x 152.5 cm._x000D_
(2) Pestaña 10 cms._x000D_
(3) Malla micro perforada en acero inoxidable cal.3/16_x000D_
(4) Platina instalación tornillos 3/8 zincados_x000D_
(5) Seis (6) unidades. estructura tubo cuadrado estructural 10 x 10"_x000D_
(6) Soporte piso en lamina cold rolled calibre 1/8 varilla 5/8_x000D_
(7) Tornillo 3/8" pasante instalación a patas estructura_x000D_
(8) Soporte en ángulo instalación fija al piso_x000D_
(9) Chazos expansibles 1/2" instalación fija_x000D_
(10) Logotipo en vinilo adhesivo laminados_x000D_
(11) Flanche instalación de estructura a tapa_x000D_
(12) Fornillos 1" x 1/2" instalación flanches_x000D_
(13) Capa de yelco epóxico color incorporado_x000D_
(14) Doble capa de fibra de vidrio mat 700_x000D_
(15) Lamina de triples 15 mm._x000D_
(16) Doble capa de fibra de vidrio mat 700_x000D_
(17) Capa de yelco epóxico color incorporado_x000D_
(18) Estructura metálica tubo 1" x 1"_x000D_
(19) Flanches armado de estructura 12 x 12 cm._x000D_
(20) Instalación de estructura sobre piso de concreto_x000D_
(21) Flanche a nivel de piso_x000D_
_x000D_
ESTRUCTURA:_x000D_
_x000D_
La base de la mesa antivandalica se compone de (6) puntos de apoyo esta construida en tubo de 10x10 estructural calibre (2)mm con atravesaño del mismo tubo unidos con soldadura tipo mic. Acabados a base de pintura electroestática en polvo horneado a 220° grados de temperatura_x000D_
estructura metálica interna tapas fibra de vidrio fabricada en tubo 1" calibre (16) instalada con fibra de vidrio._x000D_
_x000D_
TAPAS MESA ANTIVANDALICA_x000D_
_x000D_
fabricadas en 4 capas fibra de vidrio mat 700 con alma en triples de 12 mm. terminadas con pintura acrílicas de color azul y recubiertas con barniz mate tipo vidrio exteriores a base de agua_x000D_
_x000D_
MALLA O RED._x000D_
Fabricada en lamina micro perforada de acero inoxidable grosor 3/16" instalación por medio de (4) tornillos tipo bristol acero inoxidable_x000D_
_x000D_
NOTA: Este insumo no podrá llevar información comercial del proveedor en los bordes o bandas, solo podrá llevar la identificación y/o imagen corporativa del IDRD</t>
  </si>
  <si>
    <t>Mesa de ajedrez de 080x080mt con dos sillas fabricada en resina poliester reforzado con fibra de vidrio reforzado en lamina tables de 12mm._x000D_
Base metalica elaborada en tubo redondo de 3 pulgadas calibre 18.</t>
  </si>
  <si>
    <t>REFLECTOR QUE PODRIA UTILIZARSE PARA CANCHAS, NO INCLUYE DISPOSITIVOS COMO FOTO CONTROL Y DPS_x000D_
SE DEBE VERIFICAR LA TENSION</t>
  </si>
  <si>
    <t>LUMINARIA REF: RALED II 48 LED 1.050mA 18.000 LUMENES. 156W. 100.000 HORAS. 4.000 K. IP66. 120/277V. _x000D_
SE DEBE TENER ENCUENTA QUE EL SOPORTE DE LA LUMINARIA CORRESPONDE A UN DIAMETRO DE 2"_x000D_
LUMINARIA QUE PODRIA UTILIZARSE PARA PLAZA DE EVENTOS PARQUE SIMON BOLIVAR_x000D_
NO INCLUYE DISPOSITIVOS COMO FOTO CONTROL Y DPS_x000D_
SE DEBE VERIFICAR LA TENSION</t>
  </si>
  <si>
    <t>GRAPA PARA BARAZADERA DE 5/8" DE ACERO INOXIDABLE</t>
  </si>
  <si>
    <t>Longitud de Estructura2.50x3.00 ML por marco.Incluye mallas en naylon cal.4_x000D_
_x000D_
El juego consta de dos (2) marcos ANTERIORES y cada marco será fabricado en tubería estructural redonda galvanizada en caliente de 3" . Con capa mínima de zinc de 80 micras (µm). La cabaña es en tuberia de 3" ._x000D_
La unión se realizará con soldadura eléctrica de electrodo revestido E-6013 y E 7018 a tope en V a 60°, con altura de garganta mínima de ½”. El depósito debe ser en contorno con acabado convexo._x000D_
_x000D_
Los parales llevan soldadas en toda su longitud, argollas metálicas galvanizadas de ¼” con diámetro interno de 1” para tensionar malla, distanciadas a 250 mm entre centros._x000D_
El juego consta de dos (2) marcos POSTERIORES  y cada marco será fabricado en tubería estructural redonda galvanizada en caliente de 4” cal 2.5 mm. Con capa mínima de zinc de 80 micras (µm). La longitud debe ser de 2560 mm de acuerdo a los planos de Especificaciónes. En la parte superior se sueldan tapas circulares cal 1.9 mm de 60 mm de diámetro, a tope con soldadura E 6013 de 1/8” en contorno con acabado esmerilado.</t>
  </si>
  <si>
    <t>MESA DE AJEDREZ  PREFABRICADA DE 0.80X0.80 MTS EN GET-COAT POLIESTER REFORZADO CON FIBRA DE VIDRIO ACOLMENADO EN UNA LAMINA MELANIMIC RH DE 12 MM, BASE METALICA EN TUBO GAL. CAL 18 DE 4" Y 1/12" EN PINTURA ELECTROSTATICA CON DOS SILLAS  DE D=0.30 MTS EN POLIESTER.</t>
  </si>
  <si>
    <t>Mesa de ping pong profesional de 2.74X1.52 mts elaborada en resina poliester reforzado con fibra de vidrio reforzado en lamina tables de 12mm._x000D_
Base metalica elaborada en tubo redondo de 11/2 calibre 18, acabado en pintura anticorrosiva.</t>
  </si>
  <si>
    <t>FORMA MODULAR (1X0.50X0.30M) PESO DE 9KG, CON CAPACIDAD DE 185 LTS DE PAVCO. LAS CONEXIONES SE REALIZAN CON TUBO NOVAFORT DE 160MM. ES UN SISTEMA PARA ALMACENAMIENTO DE AGUA EN UNA ÁRAE DONDE SE PRECIPITA PARA SER CONTENIDA DENTRO DE LA ESTRUCTURA FORMADA POR LAS CELDAS AquaCell.</t>
  </si>
  <si>
    <t>TUBERIA FLEXIBLE CORRUGADA PERFORADA EN POLIETILENO DE ALTA DENSIDAD SIN FILTRO.</t>
  </si>
  <si>
    <t>GAVIÓN DE (2X1X1M) EN MALLA RECUBIERTA EN PVC TRIPLE TORSIÓN  CALIBRE 13 Y  CON RECUBRIMIENTO FINAL  EN CAL-10 ; Y HUECO DE 10X10CM CON DIAFRAGMA.</t>
  </si>
  <si>
    <t>08/10/2021: Cios 107571 y 105701 iguales. Se actualizan los dos.</t>
  </si>
  <si>
    <t>PRESIÓN=200PSI</t>
  </si>
  <si>
    <t>BOTA PVC PUNTA DE ACERO</t>
  </si>
  <si>
    <t>TRES CORREAS TIPO CHAQUETA</t>
  </si>
  <si>
    <t>MANGUERA FLOTANTE PARA PISCINA DE 2" X 50' 15,2 M (AMERICANA) Manguera flexible flotante bicolor de diámetro 2″. Fabricadas específicamente para uso en estanques de agua, piscinas o jacuzzi. Garantiza una excelente limpieza, resiste a la abrasión por los rozamientos que se producen normalmente con el uso. Brazalete para maniobrabilidad torcedura y giro, resistencia química y rayos UV.</t>
  </si>
  <si>
    <t>MAPA EN VINILO ADHESIVO CON ACETATO (2.10X1.50M) CON DESCRIPCIÓN :
“CICLORUTA DEL DISTRITO EN BOGOTA”."</t>
  </si>
  <si>
    <t>"BANNER IMPRESO Y PEGADO CON CINTA DOBLE FAZ CON DESCRIPCIÓN :
“BOGOTA MEJOR PARA TODOS”(130X80CM)"</t>
  </si>
  <si>
    <t>"BANNER IMPRESO Y PEGADO CON CINTA DOBLE FAZ CON DESCRIPCIÓN :
“BOGOTA MEJOR PARA TODOS”(306X240CM)"</t>
  </si>
  <si>
    <t>BANNER IMPRESO Y PEGADO CON CINTA DOBLE FAZ CON DESCRIPCIÓN :
“BOGOTA MEJOR PARA TODOS”(440X80CM) "</t>
  </si>
  <si>
    <t>BANNER IMPRESO  CON DESCRIPCIÓN : “BANCO DE SUPLENTES ESTADIO DE 
TECHO” (5.03X3.02M)".</t>
  </si>
  <si>
    <t>"BANNER IMPRESO  CON DESCRIPCIÓN : “IDRD ESTADIO DE TECHO” 
 (2.56X2.04M)"</t>
  </si>
  <si>
    <t>"BANNER IMPRESO  CON DESCRIPCIÓN : “IDRD ESTADIO DE TECHO” 
 (3.50X1.07M)"</t>
  </si>
  <si>
    <t>"BANNER IMPRESO  CON DESCRIPCIÓN : “BANCO ARBITROS ESTADIO DE  TECHO” 
 (3.00X2.55M)"</t>
  </si>
  <si>
    <t>STIKERS CON DESCRIPCIÓN : “ PUNTOS DE COMIDA ESTADIO DE TECHO”
(22X15CM)."</t>
  </si>
  <si>
    <t>BANNER IMPRESO  CON DESCRIPCIÓN : “BANCO DE SUPLENTES ESTADIO EL
CAMPIN “ (6.30X2.94M)."</t>
  </si>
  <si>
    <t>"Suministro Banca Individual en  Concreto con Espaldar con Estructura en Acero Pintado.
CONSULTORIA PARQUE COMETAS CDRC N°3"</t>
  </si>
  <si>
    <t>Maquina para sacar rollos de pasto de ancho 1.5 incluido el operario + combustible</t>
  </si>
  <si>
    <t>DESCRIPCIÓN_x000D_
Equipo ideal para trabajar diferentes grupos musculares donde intervienen la fuerza, la resistencia y la velocidad de ejecución._x000D_
Realiza un movimiento como cabalgar con 2 posiciones, zona inferior y superior del cuerpo._x000D_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CARACTERÍSTICAS_x000D_
Sistema de palancas montados en rodamientos de bolas.  _x000D_
Estructura en tuberia ptc 100x1002,5mm, 60x602,5mm  50x302,5mm_x000D_
Estribos con diseño especial en  hierro gris para conservar los pies estables en el movimiento. _x000D_
La maquina va anclada a una losa de concreto con pernos de expansion galvanizados de 4"; el acabado de la parte metalica de las estructuras en en pintura en  polvo poliester, madera plastica 4cms de espesor, acabado esmalte sintetico . La tornilleria bristol de 3/8 avellan galvanizado negro con con bloque o antillaves y trabarosca. Instrucciones de uso de las maquinas van en lamina de poliestireno plastificado remachadas a las estructuras._x000D_
_x000D_
Estructuras enerales contuberías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herrajes.Inc. manual de mantenimiento e inducción.</t>
  </si>
  <si>
    <t>DESCRIPCIÓN_x000D_
Estructura que simula las acciones del deporte del esquí en nieve, estimulando tanto las extremidades superiores como inferiores._x000D_
Trabaja 1 persona . Realiza un movimiento alterno pendular frontal con las piernas y los brazos ejercicio cardiovascular que aumenta el rango de movimiento de las piernas._x000D_
_x000D_
Estructura en tuberia ptc 100 x 100 2,5 mm , 60x60 2,5 mm _x000D_
Sistema de pendulos para piernas montados en rodamiento de bolas._x000D_
Estribos con diseño especial en hierro gris para conservar los pies estables en el movimiento._x000D_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CARACTERÍSTICAS_x000D_
Sistema de palancas montados en rodamientos de bolas.  _x000D_
Estructura en tuberia ptc 100x1002,5mm, 60x602,5mm  50x302,5mm_x000D_
Estribos con diseño especial en  hierro gris para conservar los pies estables en el movimiento. _x000D_
La maquina va anclada a una losa de concreto con pernos de expansion galvanizados de 4"; el acabado de la parte metalica de las estructuras en en pintura en  polvo poliester, madera plastica 4cms de espesor, acabado esmalte sintetico . La tornilleria bristol de 3/8 avellan galvanizado negro con con bloque o antillaves y trabarosca. Instrucciones de uso de las maquinas van en lamina de poliestireno plastificado remachadas a las estructuras._x000D_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herrajes.Inc. manual de mantenimiento e inducción.</t>
  </si>
  <si>
    <t>DESCRIPCIÓN_x000D_
Estructura que permite la ejercitación del abdomen de una forma segura y sin maltratarse con los puntos de apoyo._x000D_
Trabaja 1 persona._x000D_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CARACTERÍSTICAS_x000D_
Estructura en tuberia ptc 100x1002,5mm, 60x602,5mm  50x302,5mm_x000D_
La maquina va anclada a una losa de concreto con pernos de expansion galvanizados de 4"; el acabado de la parte metalica de las estructuras en en pintura en  polvo poliester, madera plastica 4cms de espesor, acabado esmalte sintetico . La tornilleria bristol de 3/8 avellan galvanizado negro con con bloque o antillaves y trabarosca. Instrucciones de uso de las maquinas van en lamina de poliestireno plastificado remachadas a las estructuras._x000D_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herrajes.Inc. manual de mantenimiento e inducción.</t>
  </si>
  <si>
    <t>DESCRIPCIÓN_x000D_
Estructura que permite realizar tanto las acciones para el tríceps como para el desarrollo del pectoral._x000D_
Trabaja 1 persona. Agarre lateral y frontal._x000D_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_x000D_
_x000D_
Incluye transporte e  instalación del módulo sin excavación y sin concreto.garantia cinco años estructura y herrajes.Inc. manual de mantenimiento e inducción.</t>
  </si>
  <si>
    <t>DESCRIPCIÓN_x000D_
Ejercita las piernas de una forma segura donde los puntos de apoyo y agarre permitan realizar el buen desempeño de un sentadilla romana._x000D_
Soporte que permite realizar el ejercicio de sentadilla ( para los muslos ) de una manera estricta y correcta y asi preparar los muslos para cargas con pesas._x000D_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herrajes.Inc. manual de mantenimiento e inducción.</t>
  </si>
  <si>
    <t>DESCRIPCIÓN_x000D_
Estructuras que se construyen para armar en el sitio con tornillería tipo Bristol aseguradas con tapa rosca y acceso bloquead._x000D_
_x000D_
Los equipos integran mayores actividades en un mismo aparato para lograr condiciones de servicios multifuncionales e incluyentes de la población juvenil, adulta y con discapacidad._x000D_
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herrajes._x000D_
_x000D_
_x000D_
_x000D_
Suministro de un kit de repuestos básicos manuales de mantenimiento e inducción al personal del IDRD</t>
  </si>
  <si>
    <t>DESCRIPCIÓN_x000D_
_x000D_
Realiza un movimiento pedaleo sentado para 1 persona sobre un comodo asiento con agarres con movimiento, controlado por una volante de inercia con mecanismo de piñones y cadena industrial. Montaje sobre chumaceras, esfuerzo preestablecido con sistema de imanes evitando desgaste.  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Carenajes en lamina HR de 2.5mm, placa de hierro gris de mayor espesor, bujes de nylon. Sistema de tracción con piñones de acero paso 50 en granados concadenas de acero industrial parae vitar rotura o cortes. _x000D_
Anclajes con pernos expansivos recubiertos con mortero en granito que evita la corrosión y el vandalismo.  Incluye transporte e  instalación del módulo sin excavcación y sin concreto.garantia cinco años estructura y herrajes._x000D_
_x000D_
_x000D_
Suministro de un kit de repuestos básicos manuales de mantenimiento e inducción al personal del IDRD</t>
  </si>
  <si>
    <t>DESCRIPCIÓN_x000D_
_x000D_
Realiza un movimiento tipo remo con 2 posiciones de agarre sistema de palancas montados en rodamientos de bolas._x000D_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Carenajes en lamina HR de 2.5mm, placa de hierro gris de mayor espesor, bujes de nylon. Sistema de tracción con piñones de acero paso 50 en granados concadenas de acero industrial parae vitar rotura o cortes. _x000D_
Anclajes con pernos expansivos recubiertos con mortero en granito que evita la corrosión y el vandalismo.  Incluye transporte e  instalación del módulo sin excavcación y sin concreto.garantia cinco años estructura y herrajes._x000D_
_x000D_
_x000D_
Suministro de un kit de repuestos básicos manuales de mantenimiento e inducción al personal del IDRD</t>
  </si>
  <si>
    <t>DESCRIPCIÓN_x000D_
_x000D_
Trabaja 1 persona. Realiza un movimiento alterno sube y baja con las piernas ejercicio cardiovascular._x000D_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Carenajes en lamina HR de 2.5mm, placa de hierro gris de mayor espesor, bujes de nylon. Sistema de tracción con piñones de acero paso 50 en granados concadenas de acero industrial parae vitar rotura o cortes. _x000D_
Anclajes con pernos expansivos recubiertos con mortero en granito que evita la corrosión y el vandalismo. _x000D_
_x000D_
Son diseños propios y desarrollos del fabricante, con una conformación de estructura y materiales robusta de acuerdo con los análisis y cálculos para condiciones de afectación por vandalismo y uso. Los equipos integran mayores actividades en un mismo aparato para lograr condiciones de servicios multifuncionales e incluyentes de la población juvenil, adulta y con discapacidad. Incluye transporte e  instalación del módulo sin excavcación y sin concreto.garantia cinco años estructura y herrajes._x000D_
_x000D_
_x000D_
Suministro de un kit de repuestos básicos manuales de mantenimiento e inducción al personal del IDRD</t>
  </si>
  <si>
    <t>DESCRIPCIÓN_x000D_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Carenajes en lamina HR de 2.5mm, placa de hierro gris de mayor espesor, bujes de nylon. Sistema de tracción con piñones de acero paso 50 en granados concadenas de acero industrial parae vitar rotura o cortes. _x000D_
Anclajes con pernos expansivos recubiertos con mortero en granito que evita la corrosión y el vandalismo. _x000D_
_x000D_
Son diseños propios y desarrollos del fabricante, con una conformación de estructura y materiales robusta de acuerdo con los análisis y cálculos para condiciones de afectación por vandalismo y uso. Los equipos integran mayores actividades en un mismo aparato para lograr condiciones de servicios multifuncionales e incluyentes de la población juvenil, adulta y con discapacidad. Incluye transporte e  instalación del módulo sin excavcación y sin concreto.garantia cinco años estructura y herrajes._x000D_
_x000D_
_x000D_
Suministro de un kit de repuestos básicos manuales de mantenimiento e inducción al personal del IDRD</t>
  </si>
  <si>
    <t>PARA DRENAJE.</t>
  </si>
  <si>
    <t>REJILLA PERIMETRAL PARA PISCINAS  DE ALTO IMPACTO PROTECION RAYO UV Y AGENTES QUIMICOS</t>
  </si>
  <si>
    <t>ESTA DISPOSICION DE RESIDUOS INCLUYE CERTIFICADO DE DISPOSICION</t>
  </si>
  <si>
    <t>INCLUYE VACTOR PARA SUCCION, EL SERVICIO SE PRESTA PARA MINIMO 3 HORAS DE ALQUILER</t>
  </si>
  <si>
    <t>El precio 2017 corresponde a una Retroexcavadora -120 (tiempo minimo  15 dias)</t>
  </si>
  <si>
    <t>Incluye:_x000D_
_x000D_
Alquiler de la Retroexcavadora + Operario + Combustible</t>
  </si>
  <si>
    <t>Caneca en acero inox. 304 cal.16 (S/diseño IDRD) para zona canina. Incluye dispensador para bolsas.</t>
  </si>
  <si>
    <t>Bebedero canino doble acero inox. 304 cal.16. Incluye Push o botones de propulsión para salida de agua y  dos sifones, controlador de presión.</t>
  </si>
  <si>
    <t>Tubo galvanizado de Ø2"cal.3mm, acabado en pintura electrostatica (S/Diseño IDRD).incluye ganchos en platina en 3/8".</t>
  </si>
  <si>
    <t>Alambre en acero Galvanizado Cal.6 tres capas anticorrosivas (circonio, zinc y poliester  termoendurecido).</t>
  </si>
  <si>
    <t>puerta con pasador y portacandado en reja de acero cal.6 (H=1.50m ; L=1.00m)_x000D_
_x000D_
DE ACERO / ALMASA  19/07/2019</t>
  </si>
  <si>
    <t>Abrazadera con bisagra, tuerca y tornillo en acero inoxidable.</t>
  </si>
  <si>
    <t>Poste cal.16 galvanizado interioir y exteriormente y recubierta en pintura poliester endurecido.</t>
  </si>
  <si>
    <t>ARCO DE MICROFUTBOL MOVIL (3X2M)Tubo redondo estructural galvanizado Ø3” e=2.5mm en marco principal  Y tubo estructural galvanizado Ø2” e=2.5mm para la parte posterior, acabado en pintura epóxica + esmalte sintético y refuerzo en platina en los vértices internos. Suministro y transporte.</t>
  </si>
  <si>
    <t>ARCO PARA FUTBOL-8 MOVIL  (5X2M)Tubo redondo estructural galvanizado Ø3” e=2.5mm en marco principal  Y tubo estructural galvanizado Ø2” e=2.5mm para la parte posterior, acabado en pintura epóxica+esmalte sintético y refuerzo  en platina en los vértices internos.  Suministro y transporte.</t>
  </si>
  <si>
    <t>Cuerpo en acero inox. conexión a descarga dee 11/2" NTP, caudal máximo de 78 Gl por minuto y voltaje de 220V.</t>
  </si>
  <si>
    <t>Inclouye falso fondo y salida de purga a=60cm h=80cm, L=100cm</t>
  </si>
  <si>
    <t>Juego de circuito Red, equilibrio, Rodadero, plataforma 5-12 años Cap: 12 Niños_x000D_
_x000D_
CARACTERISTICAS_x000D_
Capacidad: 12 niños_x000D_
Edad sugerida: 5 años en adelante                                                                   _x000D_
Altura Crítica de Caída: 3,00 m_x000D_
Área de Seguridad: 8,91 m x 8,39 m_x000D_
Medidas por modulo (Largo, Ancho, Alto): 5,29 m x 4,91 m x 3,91 m_x000D_
Funciones lúdicas: Deslizarse, Encontrarse, Equilibrio, Refugiarse, Trepar, Atravesar._x000D_
_x000D_
MATERIALES_x000D_
_x000D_
Los postes son de acero galvanizado lacado, de 125 mm de diámetro. El acabado con apariencia de granito en dos tonos de gris, presenta ligeros relieves y confiere una mejor resistencia a las ralladuras. Los tableros se elaboran a partir de un material compacto (HPL) de 12,5 mm de espesor con estructura antideslizante. Están reforzados mediante soportes de acero galvanizado lacado, situados en la parte inferior de las plataformas. Versión tubos: los techos están compuestos de tableros coloreados elaborados a partir de un material compacto de 13 mm de espesor. Compuesto en un 70% de fibra de madera blanda y en un 30% de resina termoendurecida, presenta una excelente resistencia a la intemperie. Las caras coloreadas están tratadas a base de resinas acrílicas de poliuretano pigmentadas, lo que garantiza una perfecta resistencia a los rayos ultravioletas y a las degradaciones. Las empalizadas son de tubos. Las cuerdas se elaboran con cable de acero galvanizado recubierto de polipropileno. Las esferas en poliamida inyectada garantizan la unión y el mantenimiento de las cuerdas. Los tubos son de acero inoxidable, garantizando la longevidad y la estética del juego a lo largo de los años. Las piezas de unión están moldeadas en poliamida cargada, no tóxicas, no inflamables, resistentes a los choques y a los rayos ultravioletas, garantizando la robustez del juego y la resistencia al vandalismo. Los peldaños y asientos están elaborados en caucho, con propiedades amortiguadoras, y dotados de relieves antideslizantes. Las superficies deslizantes inox son de acero inoxidable de 2 mm de espesor, curvado, ondulado y moldeado en una sola pieza. Las superficies deslizantes “Kayak” son de polietileno rotomoldeado. Los cabezales son de polietileno rotomoldeado. La tornillería es de acero inoxidable y está protegida por cápsulas anti vandalismo en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</si>
  <si>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JuegoMuellePanelLateralMedioTransporte2-8añosCap:1_x000D_
_x000D_
CARACTERISTICAS:_x000D_
Capacidad: 5 niños_x000D_
Edad sugerida:  2 a 8 años                                                                   _x000D_
Altura Crítica de Caída: 0.46 m_x000D_
Área de Seguridad: 8 m2_x000D_
Medidas por modulo (Largo, Ancho, Alto): 0.46 m x 0.95 m x 0.87 m_x000D_
Funciones lúdicas: Columpiarse, Equilibrio, Encontrase, Imaginar_x000D_
_x000D_
MATERIALES:_x000D_
Los tableros coloreados y los asientos están elaborados a partir de un material HPL compacto de 13 mm de espesor._x000D_
Material robusto, presenta una excelente resistencia contra las inclemencias del tiempo y al vandalismo._x000D_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Los tubos son de acero inoxidable que garantizan la longevidad y la estética del juego al cabo de los años._x000D_
La tornillería es de acero inoxidable y está protegida por cápsulas antivandalismo en poliamida._x000D_
Las manetas son de plástico poliamida muy resistente._x000D_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acatos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</si>
  <si>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Muelle Panel Lateral Medios Transporte Edad: 0.5-5años Capacidad: 1 usuario _x000D_
CARACTERISTICAS:_x000D_
Capacidad: 5 niños_x000D_
Edad sugerida:  0.5 A 5 años                                                                   _x000D_
Altura Crítica de Caída: 0.46 m_x000D_
Área de Seguridad: 8 m2_x000D_
Medidas por modulo (Largo, Ancho, Alto): 0.69 m x 0.78 m x 0.87 m_x000D_
Funciones lúdicas: Columpiarse, Equilibrio, Encontrase, Imaginar_x000D_
_x000D_
MATERIALES:_x000D_
_x000D_
Los tableros lacados se elaboran a partir de un contrachapado de alta calidad de 22 mm de grosor, compuesto de láminas alternas de abedul. La coloración mediante pulverización electroestática de laca de poliuretano de doble com¬ponente sin materiales pesados garantiza una gran resistencia a las potenciales agresiones químicas, como productos de mantenimiento anti-grafiti. _x000D_
El tablero se elabora a partir de un material compacto (HPL) de 12,5 mm de espesor con estructura antideslizante. _x000D_
Los muelles son de acero 35SCD6. La superficie de muelle se trata después con granalla pretensada con capas de preparación de zinc y 2 capas de polvo de poliéster de 100 micrones. La pieza de fijación en poliamida cargada garantiza una longevidad y una seguridad excepcional al sistema. _x000D_
Las manetas y reposapiés son de plástico poliamida muy resistente. _x000D_
La tornillería es de acero inoxidable y está protegida por cápsulas anti vandalismo en poliamida.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acatos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Incluye suministro, transporte e instalación sin la obra civil._x000D_
_x000D_
Las unidades deben contar con una placa que permita identificar el producto, con mínimo los siguientes datos: Nombre del fabricante, referencia o código serial, identificación de la norma que lo certifica, rango etario de uso (edad).</t>
  </si>
  <si>
    <t>NO USAR HASTA NO ACTUALIZAR 2018</t>
  </si>
  <si>
    <t>NO USAR INSTRUCCION STC 20194100123453_x000D_
Juego temático de gran escala barco 2-12 años Cap.: 50 niños_x000D_
_x000D_
CARACTERISTICAS_x000D_
_x000D_
Capacidad: 50 niños_x000D_
Edad sugerida: 2 a 12 años                                                                   _x000D_
Altura Crítica de Caída:  1.50 m_x000D_
Área de Seguridad: 15.6 x 15.5 m_x000D_
Medidas por modulo (Largo, Ancho, Alto): 11.9 x 11.8 x 6.8 m _x000D_
Funciones lúdicas: Deslizarse, Encontrarse, Escalar, Trepar, Atravesar, imaginar._x000D_
_x000D_
MATERIALES_x000D_
_x000D_
Estructuras metálicas: Postes galvanizados con espesor, de acuerdo a normas internacionales, de 2.5 mm y un diámetro de al menos 114 mm, con intensidad y seguridad fuertes; Tratamiento de superficies: Pulverización electrostática, en tubería de acero galvanizado. Pintura en polvo electrostático con tratamiento térmico no tóxico. Zinc epóxico y pintura en polvo. Cumple con normas internacionales._x000D_
Plataforma: Antideslizante. Recubierto con PVC alemán; 2.2 mm de espesor. Tamaño: 1165 x 1165 mm. Cumple con estándares GB / T7002006 y GB / T27689-2011. Diámetro de orificios es inferior a 8 mm. Cumple con norma EN1176-1: 2008. _x000D_
Partes plásticas: 7-10 mm de espesor; Temperatura aplicable es de -50 a 60 _x000D_
_x000D_
Cuerdas: De alta resistencia, con diámetro de 16 mm; incluye núcleo de acero galvanizado en el interior; luego se cubre con nylon (poliester) trenzado en el exterior._x000D_
Tobogán: En polietileno de baja densidad lineal (LLDPE); cumple con el estándar de GB / T 4.454-1.996, espesor de 7 a 10 mm"_x000D_
_x000D_
GARANTIA_x000D_
_x000D_
Garantía limitada de 100 años en aluminio y postes verticales de acero falla estructural debido a deterioro, corrosión o mano de obra_x000D_
Garantía limitada de 100 años en hardware contra fallas estructurales debido a deterioro, corrosión o mano de obra._x000D_
Garantía limitada de 100 años en tapas y abrazaderas de postes contra fallas estructurales debidas a deterioro, corrosión o mano de obra_x000D_
Garantía limitada de 15 años en rieles, peldaños, escaladores rígidos, bucles y cubiertas contra fallas estructurales debidas a deterioro, corrosión y mano de obra._x000D_
Garantía limitada de 15 años para todos los componentes de HDPE y plásticos moldeados por rotación contra fallas estructurales debidas a materiales o mano de obra._x000D_
Garantía limitada de 3 años en todos los plásticos moldeados por soplado contra fallas estructurales debido a materiales o mano de obra_x000D_
Garantía limitada de 3 años en centros infantiles y unidades centrales de árboles, todos los modelos._x000D_
5 años limitada en cables y redes contra el desgaste prematuro debido a un deterioro natural o defectos de fabricación,_x000D_
5 años limitado en piezas móviles contra fallas estructurales debido a materiales o mano de obra_x000D_
Garantía limitada de 1 año para todos los materiales y productos que no estén cubiertos anteriormente en caso de materiales defectuosos o mano de obra_x000D_
_x000D_
La garantía no incluye mal uso o vandalismo, o desgastes normales por su uso. _x000D_
_x000D_
MANTENIMIENTO_x000D_
El costo del mantenimiento no incluye piezas que requieran cambio y que no cubra la garantía_x000D_
El mantenimiento es básico, apretar tuercas, tornillos, revisión de redes y anclajes y limpieza del elemento en general._x000D_
Trimestral: Comprobar de forma visual el estado general del juego, asegurando que no haya roturas o desperfectos peligrosos para los usuarios._x000D_
_x000D_
Comprobar que los suelos no presenten roturas o desperferfectos. Verificar que las uniones estén en buen estado. Comprobar que los paneles de polietileno no presenten rozaduras o rayadas peligrosas. Asegurar que las barras de seguridad están correctas y en su sitio._x000D_
_x000D_
Asegurar que la estabilidad estructural del juego sea la misma del primer día. Verificar el estado de toda la tornillería y sus protecciones. Verificar los tapones. Verificar el estado del suelo (baldosa, suelo continuo, arena, hierba._x000D_
Anualmente: Asegurar que no haya deformaciones en el polietileno. Analizar y asegurar que los largueros, postes y complementos no presenten defectos. Comprobar que las tuercas de los tornillos estén bien apretadas. Verificar las soldaduras de todas las barras de seguridad o descenso. Comprobar todas las cimentaciones._x000D_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</si>
  <si>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Juego Incluyente manipulación elementos naturales - arena 2-12 años Cap: 8 niños_x000D_
_x000D_
CARACTERISTICAS_x000D_
_x000D_
Capacidad: 8 niños_x000D_
Edad sugerida: Mas de 2 años                                                                   _x000D_
Altura Crítica de Caída:  0,60 m_x000D_
Área de Seguridad: 6,8 m x 6,78 m_x000D_
Medidas por modulo (Largo, Ancho, Alto): 3,78 m x 3,73 m x 2,2 m_x000D_
Funciones lúdicas: Manipular. Encontrarse, Imaginar_x000D_
_x000D_
_x000D_
MATERIALES:_x000D_
_x000D_
Los paneles se fabrican con HPL (Laminado Alta Presión) de 13 mm de espesor._x000D_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postes cuadrados de 95 mm de lado son elaborados en madera de pino laminada y encolada, tratados sin cromo ni arsénico. Exento de astillas, la lámina encolada garantiza una gran solidez y una estabilidad dimensional. Están protegidos contra los ataques de hongos, de insectos y de termitas. Los tubos son de acero inoxidable de Ø 40 mm, garantizando la longevidad y la estética del juego al cabo de los años. Las piezas de unión están moldeadas en poliamida cargada, no tóxicas, no inflamables, resistentes a los choques y a los rayos ultravioletas, garantizando la robustez del juego y la resistencia frente al vandalismo. Las cubetas son de polietileno rotomoldeado. Las partes verdes son de poliamida inyectada que concilia rigidez y solidez. La tornillería en acero inoxidable está protegida por cápsulas anti vandalismo de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</si>
  <si>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Muelle con paneles laterales forma animales 2-8 años Cap:1 niño  _x000D_
_x000D_
CARACTERISTICAS:_x000D_
Capacidad: 1 niño_x000D_
Edad sugerida: 2 a 8 años                                                                   _x000D_
Altura Crítica de Caída: 0,51 m_x000D_
Área de Seguridad: 7.5 m2_x000D_
Medidas por modulo (Largo, Ancho, Alto): 0,87 m x 0,53 m x 0,78 m_x000D_
Funciones lúdicas: Columpiarse, Equilibrio, Encontrase, Imaginar_x000D_
_x000D_
MATERIALES:_x000D_
_x000D_
Los tableros coloreados están elaborados a partir de un material HPL compacto de 13 mm de espesor._x000D_
Material robusto, presenta una excelente resistencia contra las inclemencias del tiempo y al vandalismo._x000D_
El asiento se elabora a partir de un material compacto (HPL) de 12,5 mm de espesor con estructura antideslizante._x000D_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Los tubos son de acero inoxidable que garantizan la longevidad y la estética del juego al cabo de los años._x000D_
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</si>
  <si>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NO USAR INSTRUCCION STC 20194100123453_x000D_
Juego Muelle Balancín Doble 4-12 años Cap: 2niños_x000D_
Capacidad: 2 niños_x000D_
Edad sugerida: Mas de 4 años                                                                   _x000D_
Altura Crítica de Caída: 1,0 m_x000D_
Área de Seguridad: 5,86 m x 3,71 m_x000D_
Medidas por modulo (Largo, Ancho, Alto): 2,39 m x 0,69 m x 1,52 m_x000D_
Funciones lúdicas: Balancearse, encontrarse._x000D_
_x000D_
MATERIALES_x000D_
_x000D_
Los postes son de acero galvanizado, de 110 mm de diámetro. Los tubos, de 60 mm de diámetro, son de acero lacado, garantizando la longevidad y la estética del juego a lo largo de los años. Los reposapiés están elaborados en caucho con propiedades amortiguadoras, y dotados de relieves antideslizantes.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La tornillería es de acero inoxidable y está protegida por cápsulas anti vandalismo en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Inspeccione los sistemas de anclaje._x000D_
Verifique el estado general de los paneles de colores._x000D_
Asegúrese de que no haya óxido en el resorte (s)._x000D_
Limpie el equipo a fondo._x000D_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</si>
  <si>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SUMINISTRO E INSTALACION CANCHA RUGBY._x000D_
("H") Tube.Ø4 y 3 1/2" (S/Especif.tecn) Cancha para Rugby en tubería estructural redonda ASTM500 GRADO C: Primera sección de H=6.0m en tubería estructural redonda_x000D_
ASTM500 GRADO C Ø4" e=4.6mm quedando 5ml libres y 1ml empotrado._x000D_
Segunda sección de H=3.0m en tubería SCH 40 AST A 53 redonda Ø3" e=4,6 mm; Tercera sección correspondiente al horizontal en tubería estructural redonda de ASTM500 GRADO C Ø4"e=4.6mm L=5.60m._x000D_
Pintura liquida waspremier con acabado en poliuretano amarillo. la sección inferior está unida a la sección superior por medio de un disco soldado reforzado, el valor no incluye banderines ni protectores..</t>
  </si>
  <si>
    <t>Protectores In Goal_x000D_
Protectores en lona  espuma cancha de rugby H=1.7 IN GOL_x000D_
Las medidas oficiales de los protectores de In Goal pensadas para la seguridad del jugador_x000D_
son 1.70 mt * 45 mt * 45 mt._x000D_
- La espuma que contienen es de alta memoria y baja densidad, selladas por completo con_x000D_
cremallera interna y velcro externo._x000D_
- Los materiales son Lona Cryllon, con malla de nilón</t>
  </si>
  <si>
    <t>Suministro e instalación de cubierta para coliseo en teja Sandwich deck 525C  COLOR MANDARINA  cal.26 (0.5mm) Aluzinc pintada dos caras  plana AISLAMIENTO  en fibra de vidrio ATAC #4 " (38mm),_x000D_
incluye tornillería , elementos, empaques de fijación y remates en la misma especificación de la teja con desarrollo máximo de 322mm.Incluye transportes , andamio tubular tradicional y siso certificado.</t>
  </si>
  <si>
    <t>Banderines  cancha de Rugby  H=1.30m _x000D_
Banderines de In Goal_x000D_
El producto lleva una espuma de densidad 26_x000D_
- Lona Veta tramo Nylon_x000D_
Tubo PVC ¾, con resorte de ¾ y 3 púas de 4.2 mm, en hierro_x000D_
- El banderín tiene 20 cm * 20 cm * 1.30 mt</t>
  </si>
  <si>
    <t>Válvula en hierro, empaque en EPDM, cortina en acero inoxidable tipo 316, terminado externo con pintura epóxica.</t>
  </si>
  <si>
    <t>M-142 MODULO CICLO-ESTACIÓN. _x000D_
Modulo capaz de albergar 36 bicicletas. Además de ofrecer un servicio de parqueo tipo valet, este módulo ofrece también un servicio de venta de artículos relacionados con el uso de la bicicleta y de taller. Se puede repetir el módulo básico para producir cicloparqueaderos medianos y de gran formato aumentando su longitud y capacidad. _x000D_
_x000D_
MATERIALES: _x000D_
Base en vigas IP 16 acabado en pintura poliuretano color gris y zocalo en acero inoxidable; piso en madera sintetica teka; Columnas en tubular 50x100 galvanizado color gris; Tubular en 2" acero inox con estructura para recibir persiana en madera teka natural acabado en aceite o similar en fachada posterior y lateral; Persiana en aluminio y modulo en vidrio laminado templado 6+4 con pelicula pvb transparente para fachada frontal; Dos vidrios fijos y una puerta en vidrio laminado templado 6+4 con pelicula transpatente pbv y marcos en acero inoxidable para fachada de acceso; Puerta metalica interna en lamina perforada acero inoxidable; ganchos en acero galvanizado; mueble interno en acero inoxidable; Pergola con estructura en tubular galvanizado y tubular 100x100 en acero inoxidable  cxon flanches galvanizados y en acero, persiana o cortasol en persiana madera teka natural acabado en aceite o similar y cubierta en policarbonato macizo 8mm color blanco traslucido; sistema electrico de voz y datos y todosw los elementos necesarios para su correcto funcionamento.Piso en madara sintetica (Maderplast o similar)._x000D_
                                          _x000D_
C.M.U. :Cartilla de Mobiliario Urbano.</t>
  </si>
  <si>
    <t>M-144 MODULO DE CAFÉ. MATERIALES:_x000D_
_x000D_
Punto de suministro rápido de café_x000D_
No incluye obra civil ni mobiliario interno como muebles, tampoco obra hidráulica y eléctrica_x000D_
 1. Estructura principal viga, pórticos y pérgola:  Elaborado en IPE160, Perlin en C 160*60, perfil HR estructural 100mm X 100mm y 100 mm X 50 mm,. _x000D_
2. Estructura en general: *Paredes vidrio 5+5mm *cubierta en teja trapezoidal con alma de acero PVC blanca y traslucida, *pérgola y espaldar con listones en madera PVC maciza *piso interno en vinisol *zócalo y flanche de cubrimiento en acero inoxidable_x000D_
Incluye: _x000D_
(1) lavamanos, lámpara led, acabado final en pintura electrostática 7035 y retoque en pintura poliuretano compatible* Canal de desagüe en lámina galvanizada bajantes en tubería PVC. _x000D_
* Lámparas Led, toma corriente e interruptores y caja de tacos, acabado final en pintura electrostática 7035 y retoque en pintura poliuretano compatible_x000D_
** El precio incluye transporte e instalación_x000D_
_x000D_
_x000D_
C.M.U. :Cartilaa de Mobiliario Urbano.</t>
  </si>
  <si>
    <t>DESCRIPCION_x000D_
El Sikadur Crack Weld es un sistema epóxico de inyección de fi suras en el concreto y en mampostería sólida, de 2 componentes y baja viscosidad. Cumple con la norma ASTM C881._x000D__x000D_
_x000D_
USOS_x000D_
• Inyección de fi suras a baja presión en concreto estructural y en mampostería  sólida._x000D__x000D_
_x000D_
VENTAJAS_x000D_
• Tan fuerte como el concreto._x000D_
• Mezcla exacta del adhesivo en la boquilla del cartucho._x000D_
• Se aplica con pistola de calafateo estándar._x000D_
_x000D_
Rendimiento_x000D_
La resina de sello contiene 300ml por cartucho._x000D_
La resina de inyección contiene 250ml por cartucho._x000D_
_x000D_
Contenido de la caja_x000D_
• Resina de sello superfi cial de la fi sura (x2) 300ml._x000D_
• Resina de inyección (x2) 250ml._x000D_
• Boquilla para la resina de sello (x2)._x000D_
• Abanico para la aplicación de la resina de sello (x2)._x000D_
• Boquillas de inyección con el tubo de extensión (x2)._x000D_
• Conector de inyección (x1)._x000D_
• Puertos de inyección (x16)._x000D_
• Par de guantes plásticos (x2)._x000D_
• Espátula de madera (x2)._x000D_
• DVD de instrucciones (x1)._x000D_
_x000D_
 Consumo de resina de inyección en la fi sura (Sikadur Injection Resin)_x000D_
                                                        Longitud (cm) Ancho (mm) Prof (cm) cm3                                       Número de cartuchos_x000D_
Ancho fi sura 1.6 mm, prof =2.5 cm, long=305 cm 305 1.6 2.5 122           0.4_x000D_
Ancho = 1.6 mm, prof = 3.8 cm,      long = 305 cm 305 1.6 3.8 183          0.6_x000D_
Ancho = 1.6 mm, prof = 5.0 cm,      long = 305 cm 305 1.6 5.0 244          0.8_x000D_
Ancho = 3.1 mm, prof = 2.5 cm,      long = 305 cm 305 3.1 2.5 246          0.8_x000D_
Ancho = 3.1 mm, prof = 3.8 cm,      long = 305 cm 305 3.1 3.8 369          1.2_x000D_
Ancho = 3.1 mm, prof = 5.0 cm,      long = 305 cm 305 3.1 5.0 492          1.6_x000D_
Ancho = 6.3 mm, prof = 2.5 cm       long = 305 cm 305 6.3 2.5 492          1.6_x000D_
Ancho = 6.3 mm, prof = 3.8 cm,      long = 305 cm 305 6.3 3.8 737          2.4_x000D_
Ancho = 6.3 mm, prof = 5.0 cm, long = 305 cm 305 6.3 5.0 983          3.2_x000D_
 Consumo de resina de sello en la superfi cie de la fi sura (Sikadur Capsel)_x000D_
 Longitud (cm) Ancho (cm) Espesor (mm) cm3_x000D_
 Número de cartuchos_x000D_
Ancho = 2.5 cm, long = 305 cm, Espesor= 3.1 mm 305 2.5 3.1 246 0.8_x000D_
Ancho = 2.5 cm, long = 305 cm, Espesor= 6.3 mm 305 2.5 6.3 492 1.6_x000D_
Ancho = 3.8 cm, long = 305 cm, Espesor= 3.1 mm 305 3.8 3.1 369 1.2_x000D_
Ancho = 3.8 cm, long = 305 cm, Espesor= 6.3 mm 305 3.8 6.3 737 2.4_x000D_
Ancho = 5.0 cm, long = 305 cm, Espesor= 3.1 mm 305 5.0 3.1 492 1.6_x000D_
Ancho = 5.0 cm, long = 305 cm, Espesor= 6.3 mm 305 5.0 6.3 983 3.2_x000D_
_x000D_
Aplicación_x000D_
Para fi suras verticales (muros, columnas, vigas): la resina debe inyectarse desde_x000D_
el primer (más bajo) puerto de inyección. Cuando la resina empiece a fl uir por_x000D_
el puerto adyacente, cierre el primer puerto y desconecte el tubo de extensión._x000D_
Para abrir un punto de inyección, presionelo hacia adentro. Para cerrarlo jálelo_x000D_
hacia afuera. Reconecte en el segundo puerto e inyecte hasta que la resina salga_x000D_
por el tercer puerto; este proceso debe repetirse hasta inyectar toda la fi sura._x000D_
Después de que haya curado la resina de inyección, los puertos y la resina de sello_x000D_
deben retirase por medios mecánicos. Los huecos o vacíos deberán rellenarse._x000D_
Para fi suras horizontales (pisos, losas, etc.): para rellenar las fi suras por gravedad,_x000D_
selle toda la fi sura por la parte inferior para que la resina no se escape._x000D_
Inyecte la resina dentro de la fi sura (fi sura en forma de V) hasta llenarla completamente._x000D_
Limitaciones_x000D_
• La temperatura mínima del sustrato será de 5°C. La máxima temperatura será_x000D_
de 45°C._x000D_
• La edad mínima del concreto debe estar entre 21-28 días, dependiendo del_x000D_
curado y las condiciones de secado._x000D_
• No aplique en superfi cies húmedas._x000D_
• No inyectar en fi suras con presión osmótica o presión hidrostática durante la_x000D_
aplicación._x000D_
• El espesor mínimo de la fi sura debe ser 0.5 mm._x000D_
• No inyectar fi suras de más de 6 mm de ancho. Consultar al Departamento_x000D_
Técnico de Sika._x000D_
• No es un producto estético. El color puede variar dependiendo de las variaciones_x000D_
de luz y la exposición a los rayos UV.</t>
  </si>
  <si>
    <t>LLANTA PARA TRACTOR</t>
  </si>
  <si>
    <t>MANIJA DE CAUCHO NEOPRENO COLOR NEGRO Ø=2" ; L=15CM PARA BIOSALUDABLES.</t>
  </si>
  <si>
    <t>VELETA EN LAMINA GALVANIZADA CAL.18 + IMPRESIÓN EN ALTA DEFINICIÓN + VINILO ADHESIVO.</t>
  </si>
  <si>
    <t>LÁMINA PARA SEÑAL DE 60X90CM EN HIEERO GALVANIZADO CAL.18 + VINILO ADHESIVO BRILLANTE</t>
  </si>
  <si>
    <t>"LÁMINA POIESTIRENO DE ALTO IMPACTO(60X90CM)BLANCA CAL.5MM
IMPRESIÓNDIGITAL + PELICULA ANTIRAYON."</t>
  </si>
  <si>
    <t>"LÁMINA POIESTIRENO DE ALTO IMPACTO(60X70CM)BLANCA CAL.5MM
IMPRESIÓNDIGITAL + PELICULA ANTIRAYON."</t>
  </si>
  <si>
    <t>"LÁMINA POIESTIRENO DE ALTO IMPACTO(30X40CM)BLANCA CAL.5MM
IMPRESIÓNDIGITAL + PELICULA ANTIRAYON."</t>
  </si>
  <si>
    <t>"LÁMINA POIESTIRENO DE ALTO IMPACTO(90X120CM)BLANCA CAL.5MM
IMPRESIÓNDIGITAL + PELICULA ANTIRAYON."</t>
  </si>
  <si>
    <t>trinqute interno de dos perforaciones para recogimiento de guaya de 25/50 longitud de carril.</t>
  </si>
  <si>
    <t>Amacenador al carbono de 1/8" base rectangular enrrollldo estilo timon y con pintuta epoxica para zonas humedas, capacidad de almacenaje de 80  a90 kg, H=1.60m ; A=1.30m ; L=1.58m</t>
  </si>
  <si>
    <t>BATERIA PARA PLANTA ELECTRICA TIPO 8D-1600, CON CCA DE 1200 AMPERIOS</t>
  </si>
  <si>
    <t>El precio incluye transporte. El precio está cotizado para cantidad mayor a 500 M2.</t>
  </si>
  <si>
    <t>El precio incluye transporte. El precio está cotizado para cantidad mayor a 200 M2.</t>
  </si>
  <si>
    <t>Luminaria horizontal cerrada para Alumbrado Público. Ref: CALIMA I 150W Sodio 208/220/240V. Con bombilla. MARCA: ROY ALPHA._x000D_
Luminaria de alto rendimiento, tiene la flexibilidad de usarse en cualquier aplicación de Alumbrado exterior como iluminación Vial y Urbana (Autopistas, carreteras,_x000D_
cincunvalaciones, vías principales, secundarias, peatronales, zonas verdes, etc) Brazo de 50 cms x 11/2" 100.000 Horas. IP66.Con SPD_x000D_
RALED II 32 LED NW 4000K. 120/277V. RA02SII. 700mA. 8.800 Lúmenes. 74W.</t>
  </si>
  <si>
    <t>TIPO HUSQUARNA, REFERENCIA 236</t>
  </si>
  <si>
    <t>El insumo incluye transporte y descargue</t>
  </si>
  <si>
    <t>Adoquín peatonal concreto doble capa color verde (20x10x6 cms)._x000D_
Sin transporte.</t>
  </si>
  <si>
    <t>Panel LED de 18 W para incrustar redondo o cuadrado tiene igual costo.</t>
  </si>
  <si>
    <t>Panel LED de 18 W de sobreponer, redondo o cuadrado tiene el mismo costo.</t>
  </si>
  <si>
    <t>Panel de 12 W de sobreponer redondo o cuadrado tiene el mismo costo.</t>
  </si>
  <si>
    <t>SUMINISTRO E INSTALACION DE DIVISIÓN EN VIDRIO TEMPLADO 6MM, COLORES PRIMARIOS, ACCESORIOS BASICOS EN ACEROM INOXIDABLE</t>
  </si>
  <si>
    <t>Suministro e Instalación de Letrero Zona Dunt, dimensiones 9,00 M X 0,45 M, calado en lámina de acero E=2mm, acabado óxido (fuente arial black) soldada a estructura en perfil tubular cuadrado E= 4 cms._x000D_
Letras perforadas.</t>
  </si>
  <si>
    <t>Paral en platina de acero inoxidable de 3 ½" x 1/2”, con refuerzo soldado  perpendicular (a manera de T ) en platina de acero inoxidable de 2" x 1/8 ". Longitud 50 cms._x000D_
Para espaldar de silla.</t>
  </si>
  <si>
    <t>Brazo en acero inoxidable en platina 2" x ½". Longitud de 82 cms._x000D_
Para silla den parque.</t>
  </si>
  <si>
    <t>LUMINARIA PARA POSTE M-130 AP-70W-208-220V SODIO CON FOTOCELDA INCLUYE PLATINAS DE FIJACIÓN Y BOMBILLO.</t>
  </si>
  <si>
    <t>Composición*** Polipropileno_x000D_
_x000D_
Peso* 220'gr./'m2_x000D_
_x000D_
Arena* 18'kg/'m2_x000D_
_x000D_
Caucho* 6,5'kg/m2'_x000D_
_x000D_
Galga* 5/8”_x000D_
_x000D_
Estructura* Monofilamento</t>
  </si>
  <si>
    <t>Suministro e Instalación de puerta para cerramiento en tubo cuadrado de 1 1/2", con marco de 4"x1 1/2._x000D_
H=2.40_x000D_
A=1.80M</t>
  </si>
  <si>
    <t>Distribuidor exclusivo ASESORIOS Y ACABADOS - SERVIACCESORIOS</t>
  </si>
  <si>
    <t>Distribuidor exclusivo de marca DOCOL ACCESORIOS Y ACABADOS - SERVIACCESORIOS</t>
  </si>
  <si>
    <t>Distribuidor exclusivo de DOCOL ACABADOS Y ACCESORIOS - SERVIACCESORIOS</t>
  </si>
  <si>
    <t>CABLE ALUM XLPE 15 KV #4/0 (120 mm) HILOS 100%</t>
  </si>
  <si>
    <t>Juego de circuito Red, Muro, Escalar, Rodadero, plataforma 2-12 años Cap: 30 Niños_x000D_
_x000D_
CARACTERISTICAS_x000D_
_x000D_
Capacidad:  30 niños_x000D_
Edad sugerida:  Mas de 2 años                                                                   _x000D_
Altura Crítica de Caída:  1,80 m_x000D_
Área de Seguridad: 9,68 m x 5,91 m_x000D_
Medidas por modulo (Largo, Ancho, Alto): 6,19 m x 2,67 m x 2,92 m_x000D_
Funciones lúdicas: Deslizarse, Encontrarse, Escalar, Descansar, Manipular, Refugiarse, Trepar, Atravesar._x000D_
_x000D_
MATERIALES_x000D_
_x000D_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suelos, las superficies inclinadas están elaborados con paneles de HPL de 12,5 mm de espesor, con relieve antideslizante. Los postes de 125 mm de diámetro y cuadrados de 95 mm son de acero galvanizado pintado, garantizando la longevidad y la robustez de los juegos. El techo está fabricado de polietileno de 10 mm de espesor. Los tubos son de acero inoxidable de 40 mm de Ø, y 2 mm de espesor, garantizando la longevidad y la robustez de los juegos. Los elementos de cuerda se realizan con cable de acero galvanizado recubierto de poliéster. Las esferas de poliamida inyectada garantizan la unión y el mantenimiento de las cuerdas. El tobogán: la superficie deslizante es de acero inoxidable 304 de 2 mm de grosor y está curvada, ondulada y modelada en una sola pieza. Las tomas de escalada están en polipropileno. No son tóxicas, ni inflamables y tienen una gran resistencia frente a golpes y rayos UV. Los tornillos y los complementos de fijación son de acero inoxidable y están protegidos por cápsulas antivandalismo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</si>
  <si>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Año 2017: Incremento 7.00% PRESTAC:(68.42 %)                Año 2018: Incremento 5.90%                 Año 2019: Incremento 6.00%      Año 2020: Incremento 6.00%      Año 2021: Incremento 3.50%.               Año 2022: Incremento 10.07%.         Año 2023: Incremento 16%.             Año 2024 - IPC Incremento 9,28 %</t>
  </si>
  <si>
    <t>OFICIAL DESTINADO AL MANTENIMIENTO Y/O REPARACIÓN DE EQUIPOS (Bombas de presión, Electrobombas, etc)         Año 2017: Incremento 7.00%      Año 2018: Incremento 5.96%      Año 2019: Incremento 6.00%       Año 2020: Incremento 6.00%       Año 2021: Incremento 3.50%.               Año 2022: Incremento 10.07%.         Año 2023: Incremento 16%.             Año 2024 - IPC Incremento 9,28 %</t>
  </si>
  <si>
    <t>Motobomba Centrífuga Trifásica IHM Modelo: 20H-7,5TW de 7.5 HP,_x000D_
2” x 2”, Caudal: 80 GPM, CDT=63 Mts, 3” x 3”</t>
  </si>
  <si>
    <t>Arrancador Termomagnético Directo para Motor de 7.5 HP / 220_x000D_
Volts.</t>
  </si>
  <si>
    <t>Conexión de Succión : Excéntrica Flanche de 2” x Flanche de 2-1/2”, Flanche de 2-1/2” con rosca macho, 1 Adapthembra de 2-1/2” PVC, 6 Mts de Tubería PVC de 2-1/2” RDE 26, 1_x000D_
Codo de 2-1/2” x 90° PVC, 1 Adapt Macho de 2-1/2”, 1 Válvula de pie_x000D_
de 2-1/2” en bronce con canastilla plástica, empaques y tornillos.</t>
  </si>
  <si>
    <t>Conexión de descarga: Tee galv de 2” con niple y_x000D_
tapón macho, 3 Adapts macho de 2” pvc, niple pvc de 2” x 1 Mt RDE_x000D_
21, universal de 2” pvc y Registro tipo cortina de 2” en Bronce.</t>
  </si>
  <si>
    <t>Filtro de Malla de 2” con adaptadores y universales pvc, 2_x000D_
manómetros de glicerina de 0-100 psi y llave de bola de ¾” PVC</t>
  </si>
  <si>
    <t>Juego de 2 Válvulas de aire de 1” doble efecto con collar de 2” x 1”</t>
  </si>
  <si>
    <t>Controlador de 4 Estaciones Rain Bird Modelo: ESP-RZX-4 (outdoor)_x000D_
con Transformador de 110/24 Volts.</t>
  </si>
  <si>
    <t>Swich de Flotador para Tanque Bajo con 5 mts de cable_x000D_
encauchetado.</t>
  </si>
  <si>
    <t>Válvula Solenoides de 2” / 24 Volts Rain Bird Modelo: 200-PGA</t>
  </si>
  <si>
    <t>Caja Rectangular Standard para válvulas con Tapa</t>
  </si>
  <si>
    <t>Rotor Rain Bird 8005 c/vástago plástico, boquilla # 26 O similar</t>
  </si>
  <si>
    <t>UNION FLEXIBLE SWING JOINT de 1” x 12” (long)</t>
  </si>
  <si>
    <t>Cuello de cisne de 3” en acero flanche x espigo p/PVC U.M.</t>
  </si>
  <si>
    <t>Tanque tipo Australiano de Almacenamiento de 12500 Litros_x000D_
(diametro: 3,73 mts) con Tapa.</t>
  </si>
  <si>
    <t>Accesorios para la red de riego de la pista de atletismo UDS incluye los accesorios PVC de 1 y 2" necesarios la soldadura, limpiador, lubricante PVC y la cinta teflon necesaria.</t>
  </si>
  <si>
    <t>Juego de Materiales eléctricos para Conexión Motobomba –_x000D_
arrancador y Controlador – Válvulas</t>
  </si>
  <si>
    <t>ESTACIÓN METEOROLÓGICA INNALAMBRICA _x000D_
_x000D_
CARACTERÍSTICAS:_x000D_
* Variables medidas:_x000D_
- Precipitación._x000D_
- Velocidad y dirección del viento._x000D_
- Temperatura._x000D_
- Humedad relativa._x000D_
- Presión barométrica (consola)._x000D_
- Radiación solar._x000D_
- Radiación U.V._x000D_
* Variables calculadas mediante Software y_x000D_
registrador de datos WeatherLink®:_x000D_
- Temperatura: Máximos y mínimos, punto de rocío,_x000D_
sensación térmica, índice de calor, temperatura_x000D_
aparente e índice de temperatura aparente._x000D_
- Viento: Recorrido del viento, máximas de velocidad,_x000D_
dirección predominante, densidad del aire._x000D_
- Precipitación: Intensidad de lluvia._x000D_
- Humedad: Índice de humedad de la madera._x000D_
- Radiación solar: radiación solar máxima, energía_x000D_
solar._x000D_
- Radiación U.V. : índice ultravioleta, dosis_x000D_
eritematógena, dosis altas U.V._x000D_
- Evapotranspiración._x000D_
_x000D_
ESPECIFICACIONES:_x000D_
Consola:_x000D_
* Alcance de transmisión: 300 metros en línea de_x000D_
vista._x000D_
* Pronósticos del clima: Próximas 12 horas._x000D_
* Periodos de archivo: 1, 5, 10, 15, 30, 60 ó 120_x000D_
minutos._x000D_
• ISS (Sistema Integrado de Sensores):_x000D_
* Colector de lluvia:_x000D_
- Funcionamiento: Balancines de autovaciado._x000D_
- Rango: Incrementos de 0,01" ó 0,2 mm._x000D_
- Área de colección: 214 cm2._x000D_
* Sensor de velocidad del viento:_x000D_
- Funcionamiento: Copas de viento con detección_x000D_
magnética._x000D_
- Rango: Velocidades medidas en m/seg_x000D_
* Sensor de dirección del viento:_x000D_
- Funcionamiento: Veleta con potenciómetro._x000D_
- Rango: 16 puntos (22,5 °) en rosa de los vientos, 1_x000D_
° en pantalla numérica._x000D_
* Sensor de temperatura:_x000D_
- Tipo: Diodo de Silicio de Unión PN._x000D_
- Número de sensores: 2 sensor de temperatura_x000D_
interno y externo._x000D_
- Rango: Temperatura exterior -40 °C a 65 °C._x000D_
* Sensor de humedad:_x000D_
- Tipo: Elemento condensador de película._x000D_
- Número de sensores: 2 sensor de humedad interno_x000D_
y externo._x000D_
- Rango: Humedad exterior 0 a 100%._x000D_
* Sensor de radiación solar:_x000D_
- Tipo: Fotodiodo de Silicio._x000D_
- Rango: 0 a 1800 W/m2._x000D_
* Sensor de radiación U.V.:_x000D_
- Tipo: Fotodiodo semiconductor._x000D_
- Rango: 0 a 199 MEDs y 0 a 16 índice U.V._x000D_
* Protector contra radiación: sí._x000D_
* Energía: Panel solar de 0,5 Watts y batería de_x000D_
respaldo de Litio de 3 Voltios._x000D_
* Duración de batería: 8 meses sin luz solar - más de_x000D_
2 años, dependiendo de la carga solar._x000D_
INCLUYE:_x000D_
* TRÍPODE para instalación en acero galvanizado,_x000D_
* DATALOGGER WEATHERLINK USB</t>
  </si>
  <si>
    <t>Luminaria para senderos REFERENCIA: RALED II 32 LED RAO 25II, NW, 700 Ma, 8.900  Lumens, de 72 W. 100.000 Horas, con protección para sobre tensión. 120/277 VOLTIOS. IP-66. Incluye base para fotocelda. Marca Roy Alpha</t>
  </si>
  <si>
    <t>Aproximadamente 6,6 kg/m2 para el espesor mínimo de 3 mm. Aproximadamente_x000D_
2,2 kg por cada litro de relleno.</t>
  </si>
  <si>
    <t>Consumo:_x000D_
Aproximadamente 150 g/m2 por capa._x000D_
Rendimiento aproximado:_x000D_
32 m2/galón por capa en superfi cies poco absorbentes. Estos consumos pueden_x000D_
sufrir modifi caciones debido a altas porosidades de la superfi cie, equipo de aplicación_x000D_
utilizado, etc.</t>
  </si>
  <si>
    <t>Consumo aproximado:_x000D_
1. Como adherente puro: 50 gr/m2 ó 50 ml/m2_x000D_
2. Como lechada de adherencia: 40 gr/m2 ó 40 ml/m2_x000D_
3. Como aditivo mejorador para mortero: 0.3 – 0.4 kg/m2 ó 300 a 400 ml/m2 por cada_x000D_
centímetro de espesor.</t>
  </si>
  <si>
    <t>"MARMOL SINU AGUAMARINA FACHADA MURO(12MM)ACABADO NATURAL (A=30CM-JUNTA PERDIDA)
(SUMINISTRO + TRANSPORTE)."</t>
  </si>
  <si>
    <t>SUMINISTRO Y TRANSPORTE DE TABLERO DE DISTRIBUCIÓN PARA GRADERIA OCCIDENTAL  DEL ESTADIO DE TECHO QUE CONTIENE:_x000D_
*(1) Gabinete de (1.20x1.00x0.30m) con fondo muerto, Tipo interperie con pintura electrostática y cerradura . _x000D_
*(1) Un Totalizador Industrial Principal de (175 Amperios)._x000D_
*(1) Un  Totalizador  de 80 Amperios._x000D_
*(1)  UnTotalizador  de 60 Amperios_x000D_
*(1) Un Totalizador  de 50 Amperios_x000D_
*(3) Tres peines trifásicos _x000D_
*(1) Un Barraje principal de 250 Amperios _x000D_
*(3) tres breaker tipo riel de 42 Amperios Trifásicos.  _x000D_
*(3) Tres breaker tipo riel bifásicos de 32 Amperios. _x000D_
*(33) Treinta y tres breakers tipo riel de 20 Amperios  Monofasicos._x000D_
*(3) Tres pines trifásicos. _x000D_
*(1) Un Barraje neutro._x000D_
*(1) Un Barraje a tierra._x000D_
*(3) tres barrajes neutro tierra 24 puertos._x000D_
*Organizador de cables._x000D_
*Cable puentes de tablero.</t>
  </si>
  <si>
    <t>SILLAS TIPO CUBO elaboradas totalmente con herrajes hechos en tubos, especificaciones técnicas internacionales en las dimensiones para este tipo de sillas, módulos de espuma (poliuretano inyectado) para el espaldar y la base del asiento totalmente termo formadas, estas sillas irían con mecanismo de reclinación para graduar el espaldar de la silla ,pero sin rieles de desplazamiento y en cambio de los rieles con una base o platina la cual se debe especificar para su altura, se tapizan en materiales automotriz de alta calidad como es el vinil cuero , es fácil de limpiar y mantener, las costuras van reforzadas con hilos de tres cabos de un calibre adecuado para garantizar que no se descosan, ni los hilos se revienten en cuanto al color a escoger por el contratante sobre la tabla de colores ya existente en fabrica, al igual que elegiría el color del vinil cuero, este tapizado va reforzado con lienzo y látex y se elaboran con una espuma rosada de un centímetro de espesor, fusionados con pegante de alta resistencia, adicional se elaboraría el logo que se rquiera en los espaldares de las sillas bordado en el color del hilo que usted indique con el logo bordado en el hilo que usted lo requiera. 10 sillas para cada banco de suplentes y 2 para árbitros. Espaldar de 75cm de altura ; Ancho de 50cm ,  y profundidad de 46 cm. Suministro e instalación sobre los marcos  exiatentes en el Estadio.</t>
  </si>
  <si>
    <t>SUMINISTRO, TRANSPORTE E INSTALACIÓN DE SILLA CON ESPALDAR CERRADO PARA ESTADIO SIN ESPALDAR  EN POLIPROPILENO ALTO IMPACTO
 GRADO HB ;RESISTENCIA A PRUEBAS MECÁNICAS NORMA ASTM ; ORIFICIO CENTRAL PARA DRENAJE DE LIQUIDOS ;  BORDES CURBEADOS ;   ADITIVO UV ULTRAVIOLETA Y RETARDANTE   A 
LA FLAMA. INCLUYE TRES CHAZOS DE ANCLAJE NO LINEALES Y TRES  TAPONES PLÁSTICOS DE PROTECCIÓN CONTRA LA FILTRACIÓN DE AGUA Y OXIDACIÓN. (A=42cm ; L=37.5cm ; H=33 cm).</t>
  </si>
  <si>
    <t>IMPRIMANTE  EPOXICO ROJO  (Componente A+B: Imprimante+Catalizador: 1 POR ¼ de galoón)
 Recubrimiento para metal. _x000D_
rendimiento : 80M2 por galon| a un espesor de pelicula  de 25.4 micrones (1.0mils)</t>
  </si>
  <si>
    <t>"ESMALTE   EPOXICO  AMARILLO (Componente A+B: Esmalte + Catalizador : 1 POR 1 Galon) 
Recubrimiento para metal."_x000D_
Rendimiento : 78 m2 por Galon  a un espesor de película seca  de 25.4 micrones (1.0 Mils)</t>
  </si>
  <si>
    <t>"ESMALTE URETANO AMARILLO (Componente A+B:Esmalte+Catalizador: 1 POR ¼)
Recubrimientos para  metal. "Rendimiento : 90m2 por galón a un espesor de pelicula de 25.4 mocrones (1.0 Mils)</t>
  </si>
  <si>
    <t>SUMINISTRO, TRANSPORTE E INSTALACIÓN DE SILLA PARA ESTADIO SIN ESPALDAR  EN POLIPROPILENO ALTO IMPACTO
 GRADO HB ;RESISTENCIA A PRUEBAS MECÁNICAS NORMA ASTM ; ORIFICIO CENTRAL PARA DRENAJE DE LIQUIDOS ;  BORDES CURBEADOS ;   ADITIVO UV ULTRAVIOLETA Y RETARDANTE   A 
LA FLAMA. INCLUYE TRES CHAZOS DE ANCLAJE NO LINEALES Y TRES  TAPONES PLÁSTICOS DE PROTECCIÓN CONTRA LA FILTRACIÓN DE AGUA Y OXIDACIÓN. (A=39.4cm ; L=37.5cm ; H=9 cm).</t>
  </si>
  <si>
    <t>CINTA ANTIDESLIZANTE Ø2” TRAFICO  PEATONAL NEGRA – ROLLO (3M) L=18.2M</t>
  </si>
  <si>
    <t>ADHESIVO-80  SPRAY (24) ONZAS- PARA PEGA DE CINTA ANTIDESLIZANTE._x000D_
Rendimiento aprox. : (1) Tarro por 40ml de cinta de ancho 5cm.</t>
  </si>
  <si>
    <t>Sellador de   Bordes para Cinta Antideslizante (Tubo 5 Onz) 147ml ; _x000D_
Rendimiento aprox: (1) Tubo de 5 Onz por 20 ML de cinta de ancho=5cm.</t>
  </si>
  <si>
    <t>"TRANSFORMADOR TRIFASICO DE AISLAMIENTO  CLASE H , 180°C TIPO SECO (480/220-127V) DE 60 KVA BAJA TENSIÓN 
- BOBINAS EN COBRE -COBRE Y CONEXIÓN dyn5. (Suministro + transporte)."_x000D_
Sitio de entrega sobre Camion. Certificación RETIE e ISO 9001 Versión 2000.</t>
  </si>
  <si>
    <t>TRANSFORMADOR PURO TRIFASICO  SECO Dyn5  (480/220-127V) DE 40 KVA BAJA TENSIÓN
(Suministro + transporte)." Dy5. (Suministro + transporte)."Sitio de entrega sobre Camion.Frecuencia 60 Hz ;  Portección : gabinete IP20  ; Certificado ISO 9001:2008 ; Certificado RETIE.</t>
  </si>
  <si>
    <t>Canaleta polimero tipo ACO NW100, sportfix o equivalente que cumpla con los requerimientos IAAF (Incluye materiales, sistemas de fijación, transporte, trasiego,equipos, herramientas, anclajes y mano de obra).Suministro e instalación.</t>
  </si>
  <si>
    <t>Cajade inspección en  polimero tipo ACO NW100, sportfix o equivalente que cumpla con los requerimientos IAAF (Incluye materiales, sistemas de fijación, transporte, trasiego,equipos, herramientas, anclajes y mano de obra).Suministro e instalación.</t>
  </si>
  <si>
    <t>Delimitador de Aluminio, móvil según requerimientos IAAF (Incluye clavijas de fijación , elementos insertables  integrados, unidades rectas y curvas, equipos, herramientas y manos de obra) Suministro e instalación.</t>
  </si>
  <si>
    <t>Foso de agua prefabricado  para competiciones de salto de obstáculos según requerimientos IAAF (Incluye sistemas de fijación, elementos, cubierta de bastidro interior, equipos, herramientas).Suministro e instalación.</t>
  </si>
  <si>
    <t>Obstáculo para Ria (Foso con Agua) requerimientos IAAF (Incluye sistemas de fijación, elementos, cubierta de bastidro interior, equipos, herramientas).Suministro e instalación._x000D_
_x000D_
Según parámetros y homologaciones  IAAF.</t>
  </si>
  <si>
    <t>Cubierta de  Bastidor inferior para foso de agua, requerimientos IAAF (Incluye sistemas de fijación, elementos, cubierta de bastidro interior, equipos, herramientas).Suministro e instalación._x000D_
_x000D_
Según parámetros y homologaciones  IAAF.</t>
  </si>
  <si>
    <t>Suministro de (80) vallas según requerimiento IAAFF._x000D_
_x000D_
Según parámetros y homologaciones  IAAF._x000D_
_x000D_
Diseñada, fabricada y homologada conforme a la Normativa de la Federación Internacional (Certificado IAAF). _x000D_
_x000D_
Diseñada, fabricada y homologada conforme a la Normativa de la Federación Internacional (Certificado IAAF: E-99-0189). _x000D_
_x000D_
Compuesta de una base fabricada con perfiles de aluminio extrusionado de diseño propio que permite un sencillo desplazamiento de los contrapesos. El perfil, tanto es su parte frontal como posterior, se cierra por medio de unas tapas de plástico inyectado. _x000D_
_x000D_
En la base perpendicularmente y en sus dos esquinas frontales se insertan dos tubos de aluminio de sección circular y diseño propio que posicionan la traviesa en las diferentes alturas (1,067 m, 1,000m, 0,914 m, 0,840 m, 0,762 m). _x000D_
Sencillo desplazamiento de los contrapesos, que se bloquean mediante el accionamiento de tiradores con muelle permitiendo su posicionamiento y bloqueo para las diferentes alturas reglamentarias. La traviesa de madera, serigrafiada reglamentariamente, estás sujeta por dos piezas especiales de plástico inyectado con forma de cuña redondeada al objeto de evitar daños físicos a los atletas. _x000D_
_x000D_
Las piezas de plástico están alojadas en la parte superior de cada uno de los dos perfiles de aluminio de sección circular que se desplaza verticalmente fijándose por medio de unos taladros a un bulón de de acero inoxidable. Dispone de indicadores reglados para las distintas alturas._x000D_
_x000D_
La base está preparada para facilitar su apilamiento gracias al diseño del perfil de aluminio. _x000D_
_x000D_
El pintado se realiza con pintura polvo poliéster, efectuándose su aplicación tras un tratamiento de desengrasado mediante un baño fosfatado a presión y polimerizado al horno a 200 ºC.</t>
  </si>
  <si>
    <t>Vallas para carreras de Obstáculos Atletisto- (3)Unidades   por Juego requerimiento IAAF(Suminist)_x000D_
_x000D_
Según parámetros y homologaciones  IAAF._x000D_
_x000D_
Juego de obstáculos de carrera - 1 x 5,00 m + 3 x 3,96 m</t>
  </si>
  <si>
    <t>Cajetin en AceroInoxidable  para Salto con Pertiga(Sum+Inst) requrimiento IAAFn (UN) + Tapa cajetín para perdiga requerimiento IAAF (UN)+  Saltómetro para salto de altura, según requerimientos IAFF (Juego) + Zona de caída con perdiga (8x6x0.80m) (Juego)._x000D_
_x000D_
Según parámetros y homologaciones  IAAF.</t>
  </si>
  <si>
    <t>Tabla de batida y tabla indicadora de plastilina, para salto de longitud(Sum+Inst) requrimiento IAAF._x000D_
_x000D_
Según parámetros y homologaciones  IAAF.</t>
  </si>
  <si>
    <t>Zona de caída para salto de altura según requerimiento IAAF (Suministro e instalación)- colchonetas de 0.70x4x6m._x000D_
_x000D_
Según parámetros y homologaciones  IAAF.</t>
  </si>
  <si>
    <t>Tabla de Batida Salto Triple (Sum+Instal) requrimiento IAAF._x000D_
_x000D_
Según parámetros y homologaciones  IAAF.</t>
  </si>
  <si>
    <t>Círculo de lanzamiento de peso y martillo  (Sum+Instal) requrimiento IAAF. Incluye sistemas de fijación, elementos, equipos y herramientas._x000D_
_x000D_
Según parámetros y homologaciones  IAAF.</t>
  </si>
  <si>
    <t>ContenedorLanzamientoPeso(Sum+Instal) requrimiento IAAF. Incluye sistemas de fijación, elementos, equipos y herramientas._x000D_
_x000D_
Según parámetros y homologaciones  IAAF.</t>
  </si>
  <si>
    <t>CírculosConcentricosLanzamientoDiscoyMartillo-IAAF (Suministro e instalación) Incluye sistemas de fijación, elelemntos, equipos, y herramientas. Requerimiento IAAF._x000D_
_x000D_
Según parámetros y homologaciones  IAAF.</t>
  </si>
  <si>
    <t>Certificación tipo (B) IAAF- para Pista  de Atletismo ( certificación del producto y de la construcción)._x000D_
_x000D_
Según parámetros y homologaciones  IAAF.</t>
  </si>
  <si>
    <t>JaulaProtecciónLanzam.DiscoyMartillo(Suministro+Instalación) requrimiento IAAF. Incluye sistemas de fijación, elementos, equipos y herramientas._x000D_
_x000D_
Según parámetros y homologaciones  IAAF._x000D_
_x000D_
Estructura de soporte diseñada, fabricada y homologada conforme a la Normativa de la Federación Internacional (Certificado IAAF). _x000D_
La estructura de soporte se compone de 7 postes verticales de aluminio extrusionado de sección octogonal de 150 mm de diámetro y reforzados mediante nervios interiores. La parte superior de los postes terminan en forma de L, estando dicha unión reforzada interiormente por una escuadra de acero._x000D_
 _x000D_
La parte inferior de cada poste cuenta en su interior con un machón de sección cuadrada que sobresale y se introduce en su respectiva zapata. La longitud de este tubo de refuerzo es de 1000 mm.Los postes tienen dos alturas distintas, 7,5 y 10,5 m, de tal manera que la red de protección alcance las alturas útiles de 7 y 10 m respectivamente.Además, los postes de la Jaula están preparados con un sistema de bisagra en su parte inferior que facilita su instalación._x000D_
 _x000D_
Cada poste está dotado de un cabestrante para accionar manualmente el sistema de elevación de una estructura que soporta la red.La estructura superior que sujeta la red está fabricada con un perfil nervado de aluminio extrusionado de sección cuadrada (80x80 mm) y formada por 9 travesaños reforzados interiormente por un tubo de acero de 50x50 mm, Una de las caras de dicho perfil está dotada de un canal para la fijación de la red de protección simple (AL005). La otra cara posee unos cáncamos que se enganchan a unos mosquetones para la elevación de la estructura que soporta la red. _x000D_
En la parte inferior de la red se coloca una estructura de acero que hacen de peso para la sujeción de la misma, a la vez que le da forma para configurar los paños según el Reglamento (AL005) _x000D_
_x000D_
La estructura de soporte cuenta con dos puertas rectangulares de aluminio extrusionado de sección cuadrada de 80x80 mm reforzadas interiormente en cada intersección de los perfiles de aluminio con una escuadra en las esquinas y con una pieza en forma de "T" en las intersecciones con los travesaños horizontales, fabricadas en acero y protegidas por un tratamiento de zincado.Cada puerta dispone de dos cabestrantes que elevan la estructura soporte de la red. _x000D_
_x000D_
Las puertas cuentan, en su parte inferior, con dos ruedas giratorias con freno.Toda la tornillería es de acero inoxidable. Todas las piezas de aluminio se suministran con un tratamiento superficial compuesto por un proceso de cromatizado y otro posterior de lacado de las mismas. Todos los elementos exteriores de acero llevan un doble tratamiento (zincado y posterior pintado). El pintado de las piezas de acero se realiza con pintura polvo poliéster, efectuándose su aplicación tras un tratamiento de desengrasado mediante un baño fosfatado a presión y polimerizado en horno a 200 ºC. _x000D_
El color estándar de acabado es el blanco.</t>
  </si>
  <si>
    <t>INCLUYE (LOS NOMBRES QUE SE MUESTRAN SON UN EJEMPLO DEL EQUIPO A IMPLEMENTAR - PUEDEN SER SIMILARES)_x000D_
_x000D_
Sistema electrónico foto finish automático (dos cámaras) según requerimientos IAAF (suministro e instalación) incluye sistemas de fijación, elementos, equipos, herramientas, mano de obra._x000D_
_x000D_
1 Championship Elite-Vision - Packaged Solution - Vision Championship Elite_x000D_
1 5L500BFLTHX4 - EtherLynx Vision (5L500/Batt/EF/Level/TE/HR/LUX4)_x000D_
1 5L500 - EtherLynx Vision High Sensitivity, Color Camera, 2D Preview_x000D_
1 1 5LHR - High Resolution Option for EtherLynx Camera_x000D_
2 C848M - C Mount 8-48mm Motorized Zoom Lens_x000D_
2 CS-612 - Fixed 6mm CS lens, F1.2_x000D_
1 PoE-Switch - 8-Port 10/100 Power over Ethernet Switch_x000D_
2 2 2L102 - Remote Positioner_x000D_
1 2 1A205U - Capture Button &amp; cord with USB to Serial Converter_x000D_
1 1A207 - Custom Camera Carrying Case_x000D_
1 3L400K - Normally-Closed Wired Start System (3L400/3A100/3L-Mount)_x000D_
1 3L900 - RadioLynx Wireless Start System_x000D_
1 5LSWK - FinishLynx Software Kit (5LSW/5LPRL/5LACM/5LPNCP)_x000D_
1 9LSW01 - LynxPad Meet Management Software_x000D_
1 8L110-B - SeriaLynx (Wired/Wireless) With External Battery Pack_x000D_
1 UTabLED - Microtab LED Kit - 16X96 Display - Intelligent connection_x000D_
1 C10BT-100 - 10 Base T Network Cable - 100' length, with RJ45 Connectors_x000D_
1 B-SPL - Button Splitter_x000D_
1 WG-Lynx - Weather Proof Wind Gauge for use with FinishLynx_x000D_
1 B200 - Heavy Duty, Crank-Up Camera Mounting Stand with Wheels_x000D_
1 BG3036K - Camera Mounting Kit (BG3036/BG3275/BG2909)_x000D_
1 BG3036 - Camera Tripod_x000D_
1 BG3275 - Geared Mounting Head_x000D_
1 IdentiLynx - Complete 1280x720, 30fps, 2D camera package_x000D_
_x000D_
_x000D_
Sistema electrónico de cronometraje según requerimientos IAAF (suministro e instalación) incluye sistemas de fijación, elementos, equipos, herramientas, mano de obra.</t>
  </si>
  <si>
    <t>PISTA DE ATLETISMO Vertido en Situ_x000D_
_x000D_
ESTRUCTURA DEL PRODUCTO: Superficie sintética granulada con poliuretano y E.P.D.M 100% en todo el grosor de la superficie._x000D_
SISTEMA:                                       Construido “In Situ” capa poliuretano líquido y E.P.D.M. granular azul, premezclado._x000D_
TIPO DE USO:                                Pista atlética de alto rendimiento para competencias internacionales y  nacionales e ideal para la formación de jóvenes atletas._x000D_
COLOR	:                                       Azul con protección UV_x000D_
SUPERFICIE:                                  Permeable al agua, evitando cualquier tipo de charcos por imperfecciones._x000D_
ESPESOR MIN.:                             13 mm sobre concreto flexible_x000D_
DEMARCACIÓN:                            Pintura de Poliuretano en colores de acuerdo a las disciplinas avaladas por la IAAF._x000D_
CERTIFICACIONES	:                      Material certificado por la Federación Internacional de Atletismo Amateur (I.A.A.F.) y Aprobado por las normas DIN internacionales. _x000D_
                                                       Clasificación  IAAF (2)_x000D_
_x000D_
 Incluye materiales, resinas ligantes, terminación, transporte, trasiegos, equipos,  herramientas,  pinturas, demarcación,  y anclajes._x000D_
_x000D_
CERTIFICACIONES Y ENSAYOS:_x000D_
_x000D_
- Certificado IAAF. Certificado conforme a Norma Europea UNE EN 14877:2013._x000D_
- Certificado conforme a los requisitos de la norma DIN 18035-6:2014 sobre contenido de metales pesados y Carbono Orgánico Disuelto._x000D_
- Certificado de clasificación medioambiental Greenguard Gold._x000D_
_x000D_
El pavimento deberá cumplir  con las condiciones deportivas según la normatividad definida por la IAAF , así como por la Norma Europea 14877 de 2013  para los siguientes ensayos:_x000D_
_x000D_
- Coeficientes de fricción, tanto en seco como en húmedo._x000D_
- Absorción de impactos, tanto para la IAAF, como par la norma 14877._x000D_
- El pavimento deberá cumplir  con las condiciones establecidas por la IAAF , así como por la Norma Europea 14877 de 2013   entre ellas las de:_x000D_
- Espesor absoluto,_x000D_
- Permeabilidad al agua_x000D_
- Resistencia a la abrasión_x000D_
- Resistencia al envejecimiento acelerado_x000D_
- Resistencia a la tracción_x000D_
- Elongación hasta la rotura"</t>
  </si>
  <si>
    <t>Sistema de foto-finis de dos cámaras aprobado por la IAAF. Viene de serie con dos cámaras fotográficas de acabado EtherLynx Vision o similar para obtener resultados FAT de doble ángulo, además de una cámara de vídeo IdentiLynx o similar para vídeo con sincronización de tiempo y frente._x000D_
_x000D_
Se basa en los componentes del paquete de campeonato. Añade una segunda cámara de visión para una vista de ángulo inverso de acabados cercanos. Ambas cámaras fotográficas incluyen el modo de alineación de vídeo EasyAlign, lentes de control remoto y capturas de alta resolución de hasta 2.000 fotogramas por segundo. La cámara de visión primaria también tiene características premium como el modo de captura de bajo nivel de luz LuxBoost, un nivel electrónico, una batería de respaldo interna y control de filtro electrónico. El paquete debe proporcionar un poste de montaje, ajustes remotos de cámara y lente, y el conector de puerto COM de red para interactuar con varios dispositivos serie._x000D_
_x000D_
IAAF Regla 163: 11: Los indicadores ultrasónicos del viento se utilizarán en todas las competiciones internacionales bajo 1.1 (a) a (f)._x000D_
_x000D_
_x000D_
INCLUYE_x000D_
_x000D_
Sistema electrónico de marcadores y medidor de carreras, según
 requerimientos IAAF (suministro e instalación) incluye sistemas de fijación,
elementos, equipos, herramientas, mano de obra._x000D_
_x000D_
Sistema electrónico foto finis automático (dos cámaras) según requerimientos IAAF (suministro e instalación) incluye sistemas de fijación, elementos, equipos, herramientas, mano de obra_x000D_
_x000D_
Sistema electrónico de cronometraje según requerimientos IAAF (suministro e instalación) incluye sistemas de fijación, elementos, equipos, herramientas, mano de obra_x000D_
_x000D_
ARTÍCULO 185_x000D_
13 Cronometraje totalmente automático y Sistema de Foto-Finish _x000D_
_x000D_
13. Un Sistema de Foto-Finish totalmente automático, aprobado por la _x000D_
IAAF, deberá ser utilizado en todas las competiciones. _x000D_
El Sistema _x000D_
_x000D_
14. _x000D_
El Sistema estará aprobado por la IAAF, basándose en una comprobación de su exactitud hecha en los últimos cuatro años antes de la competición. Tiene que ponerse en marcha automáticamente desde la pistola del Juez de Salidas, de forma que el retraso total entre la detonación en la boca del cañón de la pistola o su equivalente indicación visual la puesta en marcha del sistema de cronometraje sea constante e igual o menor de 0.001 segundos. _x000D_
_x000D_
15. _x000D_
Un Sistema de Cronometraje que se ponga en marcha automáticamente en la salida o en la llegada pero no en ambas, se considerará que no consigue ni tiempos manuales ni totalmente automáticos y, por consiguiente, no debe usarse para obtener tiempos oficiales. En este caso, los tiempos leídos en la imagen, no serán, bajo ningún concepto, considerados como oficiales, pero la imagen puede ser utilizada como apoyo válido para determinar la clasificación y ajustar las diferencias de tiempo entre los atletas clasificados. _x000D_
_x000D_
Nota: Si el equipo de cronometraje no es puesto en marcha por la pistola del Juez de Salidas, la escala de tiempos de la imagen deberá indicar este hecho automáticamente. _x000D_
_x000D_
16. El Sistema debe registrar la llegada por medio de una cámara, con una raya vertical situada en la prolongación de la línea de meta, en una imagen continua. La imagen también tiene que estar sincronizada con una escala de tiempos uniformemente marcados en 0.01 segundos._x000D_
_x000D_
Sistema electrónico de marcadores y medidor de carreras, según requerimientos IAAF (suministro e instalación) incluye sistemas de fijación, elementos, equipos, herramientas, mano de obra</t>
  </si>
  <si>
    <t>Según parámetros y homologaciones  IAAF.</t>
  </si>
  <si>
    <t>Riel que puede utilizarse para enrollar mantas de mas de 400 m2. de facil manejo para enrollar y extender la manta, de uso de trabajo pesado, requiere de un solo operario e incluye las ruedas para desplazamiento.</t>
  </si>
  <si>
    <t>Juego muro escalar trepar deslizar:2-8AñosCap:5niños_x000D_
_x000D_
CARACTERISTICAS_x000D_
_x000D_
Capacidad: 5 niños_x000D_
Edad sugerida: 2 a 8 años                                                                   _x000D_
Altura Crítica de Caída: 2,03 m_x000D_
Área de Seguridad: 7.30 m x 5.82 m_x000D_
Medidas  por modulo (Largo, Ancho, Alto) 3.44 m x 2.46 m x 2.13 m_x000D_
Funciones ludicas: Deslizarse, Encontrarse, Escalar, Trepar, Atravesar._x000D_
_x000D_
MATERIALES_x000D_
_x000D_
_x000D_
Paneles: HPL 15mm y paneles de polietileno de alta densidad de 20 mm._x000D_
Postes: Postes de aluminio 95x95x3mm de sección, con refuerzos interiores de 3mm de espesor, lacados._x000D_
Pintura: 1 mano de lacado en polvo constituido por mezcla de resinas poliéster, endurecedores y pigmentos, exento de plomo y con alta resistencia a la meteorización._x000D_
Piezas de plástico: Polietileno, polipropileno, poliamida o PVC._x000D_
Piezas metálicas: Acero S-235, AISI-304 ó AISI-316, hierro zincado y lacado y/o aluminio anodizado EN AW-6063._x000D_
Tornillería: Acero calidad 8.8 DIN267, AISI-304 ó AISI-316._x000D_
Cuerdas: cuerda de red. De multifilamento trenzada y recubierta de polipropileno._x000D_
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y_x000D_
acero inoxidable (*)._x000D_
15 años de suministro de todas las piezas de repuesto de los juegos a partir de la fecha de venta._x000D_
10 años contra podredumbres en la madera, fallos estructurales o de_x000D_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</si>
  <si>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escalar, trepar plataforma: 4-14 Años Cap: 6 niños_x000D_
_x000D_
CARACTERISTICAS_x000D_
_x000D_
Capacidad: 6 niños_x000D_
Edad sugerida: 4 a 14 años                                                                   _x000D_
Altura Crítica de Caída: 2,16 m_x000D_
Área de Seguridad: 8.92 m x 4.67 m_x000D_
Medidas por modulo (Largo, Ancho, Alto) 5.37 m x 1.66 m x 3.28 m_x000D_
Funciones lúdicas: Deslizarse, Encontrarse, Escalar, Trepar, Imaginar._x000D_
_x000D_
MATERIALES_x000D_
_x000D_
Paneles: HPL 15mm y paneles de polietileno de alta densidad de 20 mm._x000D_
Postes: Postes de aluminio 95x95x3mm de sección, con refuerzos interiores de 3mm de espesor, lacados._x000D_
Pintura: 1 mano de lacado en polvo constituido por mezcla de resinas poliéster, endurecedores y pigmentos, exento de plomo y con alta resistencia a la meteorización._x000D_
Piezas de plástico: Polietileno, polipropileno, poliamida o PVC._x000D_
Piezas metálicas: Acero S-235, AISI-304 ó AISI-316, hierro zincado y lacado y/o aluminio anodizado EN AW-6063._x000D_
Tornillería: Acero calidad 8.8 DIN267, AISI-304 ó AISI-316._x000D_
Cuerdas: cuerda de red. De multifilamento trenzada y recubierta de polipropileno."_x000D_
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_x000D_
_x000D_
TRIMESTRAL_x000D_
Comprobar de forma visual el estado general del juego, asegurando que no haya roturas o desperfectos peligrosos para los usuarios._x000D_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ANUALMENTE_x000D_
Verificar las soldaduras de todas las barras de seguridad o descenso._x000D_
Comprobar todas las cimentaciones._x000D_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incluye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</si>
  <si>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Funcion Multiple 5-12 Años Cap: 16 niños_x000D_
_x000D_
CARACTERISTICAS_x000D_
_x000D_
Edad sugerida: 5-12 años_x000D_
Capacidad: 11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no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</si>
  <si>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Función Múltiple Rodadero, Columpio, Muro escalar 3-12 Años Cap: 12 niños_x000D_
_x000D_
CARACTERISTICAS_x000D_
_x000D_
Capacidad: 12 niños_x000D_
Edad sugerida:  De 3 a 12 años                                                                   _x000D_
Altura Crítica de Caída:  1,4 m_x000D_
Área de Seguridad:  8.37 m x 6.13 m_x000D_
Medidas (Largo, Ancho, Alto) 3.5m x 3.27m x 2.9m_x000D_
Funciones lúdicas: Deslizarse, Encontrarse, Escalar, Descansar, Manipular, Columpiarse, Refugiarse, Trepar._x000D_
_x000D_
MATERIALES _x000D_
_x000D_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suelos, las superficies inclinadas están elaborados con paneles de HPL de 12,5 mm de espesor, con relieve antideslizante. Los postes de 125 mm de diámetro y cuadrados de 95 mm son de acero galvanizado pintado, garantizando la longevidad y la robustez de los juegos. El techo está fabricado de polietileno de 10 mm de espesor. Los tubos son de acero inoxidable de 40 mm de Ø, y 2 mm de espesor, garantizando la longevidad y la robustez de los juegos. Los elementos de cuerda se realizan con cable de acero galvanizado recubierto de poliéster. Las esferas de poliamida inyectada garantizan la unión y el mantenimiento de las cuerdas. El tobogán: la superficie deslizante es de acero inoxidable 304 de 2 mm de grosor y está curvada, ondulada y modelada en una sola pieza. Las tomas de escalada están en polipropileno. No son tóxicas, ni inflamables y tienen una gran resistencia frente a golpes y rayos UV. Los tornillos y los complementos de fijación son de acero inoxidable y están protegidos por cápsulas antivandalismo en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</si>
  <si>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Circuito Incluyente Discapacidad Edad de uso:  3-8 Años Capacidad:6 niños_x000D_
_x000D_
CARACTERISTICAS_x000D_
_x000D_
Capacidad MÍN: 6 niños_x000D_
Edad sugerida:  3 a 8 años_x000D_
Altura Crítica de Caída: 1.0 m_x000D_
Área de Seguridad: 30,3 m2_x000D_
Medidas (Largo, Ancho, Alto) :3,81x2,93x3,12m_x000D_
Funciones lúdicas:   Encontrarse, Treparse, deslizarse_x000D_
_x000D_
MATERIALES_x000D_
_x000D_
Paneles: HPL 15mm y paneles de polietileno de alta densidad de 20 mm._x000D_
Postes: Postes de aluminio 95x95x3mm de seccio´n, con refuerzos interiores de 3mm de espesor, lacados._x000D_
Pintura: 1 mano de lacado en polvo constituido por mezcla de resinas polie´ster, endurecedores y pigmentos, exento de plomo y con alta resistencia a la meteorizacio´n. Piezas de pla´stico: Polietileno, polipropileno, poliamida o PVC._x000D_
Piezas meta´licas: Acero S-235, AISI-304 o´ AISI-316, hierro zincado y lacado y/o aluminio anodizado EN AW-6063._x000D_
Tornilleri´a: Acero calidad 8.8 DIN267, AISI-304 o´ AISI-316._x000D_
Cuerdas: Cuerda de red. De multifilamento trenzada y recubierta de polipropileno._x000D_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y_x000D_
acero inoxidable (*)._x000D_
15 años de suministro de todas las piezas de repuesto de los juegos a partir de la fecha de venta._x000D_
10 años contra podredumbres en la madera, fallos estructurales o de_x000D_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comprobar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</si>
  <si>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Cabaña edad de uso: 2-6 Años Capacidad: 4 niños_x000D_
_x000D_
CARACTERISTICAS_x000D_
_x000D_
Capacidad: 4 niños_x000D_
Edad sugerida: 2 a 6 años                                                                   _x000D_
Altura Crítica de Caída:  1.37 m_x000D_
Área de Seguridad:  4.68m x 4.07m_x000D_
Medidas por modulo (Largo, Ancho, Alto) 1.68 m x 1,07 m x 1,37 m_x000D_
Funciones lúdicas: Encontrarse, Imaginar._x000D_
_x000D_
MATERIALES_x000D_
_x000D_
Paneles: HPL 15mm y paneles de polietileno de alta densidad de 20 mm._x000D_
Postes: Postes de aluminio 95x95x3mm de sección, con refuerzos interiores de 3mm de espesor, lacados._x000D_
Pintura: 1 mano de lacado en polvo constituido por mezcla de resinas poliéster, endurecedores y pigmentos, exento de plomo y con alta resistencia a la meteorización._x000D_
Piezas de plástico: Polietileno, polipropileno, poliamida o PVC._x000D_
Piezas metálicas: Acero S-235, AISI-304 ó AISI-316, hierro zincado y lacado y/o aluminio anodizado EN AW-6063._x000D_
Tornillería: Acero calidad 8.8 DIN267, AISI-304 ó AISI-316._x000D_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 acero inoxidable (*)._x000D_
15 años de suministro de todas las piezas de repuesto de los juegos a partir de la fecha de venta._x000D_
10 años contra podredumbres en la madera, fallos estructurales o de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comprobar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</si>
  <si>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Muelle con paneles laterales formas lúdicas 2-8 años Capacidad:1 niño _x000D_
 _x000D_
CARACTERISTICAS:_x000D_
Capacidad: 1 niño_x000D_
Edad sugerida: 2 a 8 años                                                                   _x000D_
Altura Crítica de Caída: 0,46 m_x000D_
Área de Seguridad: 6.5 m2_x000D_
Medidas por modulo (Largo, Ancho, Alto): 0,33 m x 0,51 m x 0,7 m_x000D_
Funciones lúdicas: Columpiarse, Equilibrio, Encontrase, Imaginar_x000D_
_x000D_
MATERIALES:_x000D_
_x000D_
Los tableros coloreados y los asientos están elaborados a partir de un material HPL compacto de 13 mm de espesor._x000D_
Material robusto, presenta una excelente resistencia contra las inclemencias del tiempo y al vandalismo._x000D_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Las manetas y reposapiés son de plástico poliamida muy resistente._x000D_
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</si>
  <si>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Se está mejorando especificación incluyendo panele</t>
  </si>
  <si>
    <t>Juego Casita primera infancia edad de uso 0,5 a 5 Años Capacidad: 6 Niños_x000D_
_x000D_
CARACTERISTICAS_x000D_
_x000D_
Capacidad: 6 niños_x000D_
Edad sugerida: 0,5 a 5 años                                                                   _x000D_
Altura Crítica de Caída: 1.00 m_x000D_
Área de Seguridad:  4,26 m x 6,28 m_x000D_
Medidas: (Largo, Ancho, Alto) 2,77 m x 0.88 m x 2,26 m_x000D_
Funciones lúdicas: Refugiarse, Deslizarse, Encontrarse, Trepar._x000D_
_x000D_
MATERIALES_x000D_
_x000D_
Los tableros lacados se han elaborado a partir de un contrachapado de 22 mm,_x000D_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químicas,_x000D_
como productos de mantenimiento anti-grafiti._x000D_
Los postes son de madera de pino laminada y encolada (68x68 mm), tratada sin cromo ni arsénico. Exentas de astillas, las láminas encoladas garantizan una gran_x000D_
solidez y una estabilidad dimensional._x000D_
Están protegidas contra los ataques de hongos, insectos y termitas. La superficie deslizante amarilla del tobogán pequeño está elaborada con_x000D_
poliéster de 4 mm de espesor._x000D_
Los laterales están fabricados en contrachapado de alta calidad de 22 mm de espesor, elaborados con finas láminas de abedul. La coloración mediante pulverización_x000D_
electroestática de laca de poliuretano de doble componente sin materiales pesados garantiza una gran resistencia a las potenciales agresiones químicas, como_x000D_
productos de mantenimiento anti-grafiti._x000D_
Los elementos de la escalera se han elaborado a partir un material Compact de 13 mm de espesor. Está compuesto de un 70% de fibras de madera blanda y de_x000D_
un 30% de resina termodurecible, presenta una excelente resistencia a la intemperie (sol, lluvia, humedad ...). Las caras coloreadas se han tratado a base de resinas_x000D_
acrílicas de poliuretano pigmentadas, lo que garantiza una buena resistencia contra los rayos UV y las degradaciones._x000D_
Las fijaciones de acero inoxidable están protegidas por cápsulas antivandalismo en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_x000D_
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El item de mantenimiento contempla 4 inspecciones anuales (mensual, trimestral, semestral y anual). _x000D_
_x000D_
MENSUAL: Rutina visual de inspección para identificar riesgos debidos a actos vandálicos o por condiciones específicas del clima. Asegurarse que todos los anclajes estén fijos. Revisar si faltan piezas o si hay piezas partidas. CADA TRES MESES: Revisión funcional del juego para asegurarse que el equipo esté funcionando correctamente. Revisar todos los anclajes. Revisar la estabilidad del juego.  Inspeccionar los niveles de desgaste en pisos, barras, cuerdas y cadenas. CADA AÑO: Revisar todos los sistemas de anclajes. Limpiar a fondo. Revisar la estructura de soporte. Revisar la condición de los paneles. Una vez se hayan hecho las respectivas revisiones, se deben tomar las medidas requeridas para el buen funcionamiento de cada juego."_x000D_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</si>
  <si>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Arco Recódromo Red Pasitos 3-14años Cap:10 niños_x000D_
_x000D_
CARACTERISTICAS_x000D_
_x000D_
Capacidad:  10 niños_x000D_
Edad sugerida: 3 a 14 años                                                                   _x000D_
Altura Crítica de Caída: 2.22m _x000D_
Área de Seguridad: 4.62m x 7.52m_x000D_
Medidas por modulo (Largo, Ancho, Alto) 4.62m x 7.52m x 2.22m_x000D_
Funciones lúdicas: Subir y bajar, Encontrarse, Escalar._x000D_
_x000D_
MATERIALES_x000D_
_x000D_
_x000D_
Paneles: Tablero HPL de 15 mm._x000D_
Postes: Acero al carbono S-235 con zincado electrolítico y lacado._x000D_
Piezas de plástico: Polietileno, polipropileno, poli amida y caucho._x000D_
Piezas metálicas: Acero S-235 cincado y lacado, AISI-304 y aluminio, 2024-T4._x000D_
Tornillería: Acero calidad 8.8 DIN267, AISI-304._x000D_
Pintura: 1 mano de lacado en polvo constituido por mezcla de resinas poliéster, endurecedores y pigmentos, exento de plomo y con alta resistencia a la meteorización._x000D_
Cuerdas: cuerda de red. De multifilamento trenzada y recubierta de polipropileno._x000D_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_x000D_
PLAN DE MANTENIMIENTO_x000D_
._x000D_
TRIMESTRAL_x000D_
Comprobar de forma visual el estado general del juego, asegurando que no haya roturas o desperfectos peligrosos para los usuarios._x000D_
Comprobar que los paneles HPL no presenten aberturas peligrosas especialmente en los cantos._x000D_
Verificar que la red está tensada y sin desfilamentos._x000D_
Comprobar que las articulaciones tengan un movimiento uniforme. Engrasar si conviene._x000D_
Asegurar que la estabilidad estructural del juego sea la misma del primer día._x000D_
Verificar el estado de toda la tornillería y sus protecciones._x000D_
ANUALMENTE_x000D_
Verificar la ausencia de corrosión en las partes metálicas._x000D_
Comprobar todas las cimentaciones._x000D_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</si>
  <si>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Barco Pirata Incluyente 2-8 años Cap:14 niños_x000D_
_x000D_
CARACTERISTICAS_x000D_
_x000D_
Capacidad: 14 niños_x000D_
Edad sugerida: 2 a 8 años                                                                   _x000D_
Altura Crítica de Caída: 1.00 m_x000D_
Área de Seguridad: 11.23 m X 7.66 m_x000D_
Medidas: (Largo, Ancho, Alto) 8.25 m x 4.16 m x 3.48 m _x000D_
Funciones lúdicas: Deslizarse, Encontrarse, sentarse, imaginar._x000D_
_x000D_
MATERIALES_x000D_
_x000D_
Paneles: Tableros contrachapados de 22 mm y tableros de polietileno de alta densidad de 20 mm._x000D_
Postes: Madera de pino escandinavo tratada en autoclave, clase de riesgo IV._x000D_
Piezas de plástico: Polietileno, polipropileno y poliamida._x000D_
Piezas metálicas: Acero S-235, AISI-304 y aluminio anodizado EN AW-6063_x000D_
Tornillería: Acero calidad 8.8 DIN267, AISI-304 ó AISI-316._x000D_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MANTENIMIENTO_x000D_
_x000D_
El alcance del mantenimiento contempla inspección visual, Revisión y cambio de tornillos, engrasado y recambio de piezas menores._x000D_
_x000D_
PLAN DE MANTENIMIENTO_x000D_
_x000D_
TRIMESTRAL_x000D_
Comprobar de forma visual el estado general del juego, asegurando que no haya roturas o desperfectos peligrosos para los usuarios._x000D_
Comprobar que los paneles HPL no presenten aberturas peligrosas especialmente en los cantos._x000D_
Verificar que la red está tensada y sin desfilamentos._x000D_
Comprobar que las articulaciones tengan un movimiento uniforme. Engrasar si conviene._x000D_
Asegurar que la estabilidad estructural del juego sea la misma del primer día._x000D_
Verificar el estado de toda la tornillería y sus protecciones._x000D_
ANUALMENTE_x000D_
Verificar la ausencia de corrosión en las partes metálicas._x000D_
Comprobar todas las cimentaciones._x000D_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</si>
  <si>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Muro interactivo incluyente, manipular y atravesar 1-4 Cap: 6 niños_x000D_
_x000D_
CARACTERISTICAS_x000D_
_x000D_
Capacidad:  6 niños_x000D_
Edad sugerida:  1 a 4 años                                                                   _x000D_
Altura Crítica de Caída: 0,20 m_x000D_
Área de Seguridad: 5,86 m x 5,42 m_x000D_
Medidas por modulo (Largo, Ancho, Alto): 2,86 m x 2,42 m x 0,94 m_x000D_
Funciones lúdicas: Encontrarse, manipular, atravesar._x000D_
_x000D_
MATERIALES_x000D_
Paneles: Paneles de polietileno de alta densidad de 20 mm y bicolor de 19 mm._x000D_
Postes: Madera laminada de pino escandinavo tratada en autoclave clase de riesgo IV._x000D_
Piezas de plástico: Polietileno y polipropileno._x000D_
Piezas metálicas: Acero S-235, AISI-304 y aluminio EN AW 5754-H111._x000D_
Tornillería: Acero calidad 8.8 DIN267 y AISI-304."_x000D_
_x000D_
GARANTIAS_x000D_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MANTENIMIENTO_x000D_
_x000D_
El alcance del mantenimiento contempla inspección visual, Revisión y cambio de tornillos, engrasado y recambio de piezas menores._x000D_
_x000D_
PLAN DE MANTENIMIENTO:_x000D_
_x000D_
_x000D_
TRIMESTRAL_x000D_
Comprobar de forma visual el estado general del juego, asegurando que no haya roturas o desperfectos peligrosos para los usuarios. _x000D_
Asegurar que la estabilidad estructural del juego sea la misma del primer día._x000D_
Comprobar que los paneles de polietileno no presenten rozaduras o rayaduras peligrosas._x000D_
Verificar el estado de toda la tornillería y sus protecciones._x000D_
ANUALMENTE _x000D_
Analizar y asegurar que los largueros, postes y complementos de madera, no presenten defectos estructurales o que no hayan ladeado._x000D_
Asegurar que no haya deformaciones en el polietileno._x000D_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</si>
  <si>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Pasadizo, deslizadero, manipular 2-6 años Capacidad: 8 niños_x000D_
_x000D_
CARACTERISTICAS_x000D_
_x000D_
Capacidad: 8 niños_x000D_
Edad sugerida:  2 a 6 años                                                                   _x000D_
Altura Crítica de Caída: 0,50 m_x000D_
Área de Seguridad: 10,00 m x 7,91 m_x000D_
Medidas por modulo (Largo, Ancho, Alto): 6,50 m x 5,10 m x 1,70 m _x000D_
Funciones lúdicas: Deslizarse, Encontrarse, imaginar_x000D_
_x000D_
_x000D_
MATERIALES_x000D_
Paneles: Paneles de polietileno de alta densidad de 20 mm y tablero contrachapado antideslizante de 21 mm._x000D_
Postes: Madera de pino escandinavo tratada en autoclave, clase de riesgo IV._x000D_
Pintura: 5 en los cantos de esmalte poliuretano texturado exento de plomo y con alta resistencia a la meteorización._x000D_
Piezas de plástico: Polietileno, polipropileno y poliamida._x000D_
Piezas metálicas: Acero S-235, AISI-304 y aluminio anodizado EN AW-6063_x000D_
Tornillería: Acero calidad 8.8 DIN267, AISI-304 ó AISI-316."_x000D_
_x000D_
GARANTIAS_x000D_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MANTENIMIENTO_x000D_
_x000D_
El alcance del mantenimiento contempla inspección visual, Revisión y cambio de tornillos, engrasado y recambio de piezas menores._x000D_
_x000D_
PLAN DE MANTENIMIENTO:_x000D_
_x000D_
_x000D_
TRIMESTRAL_x000D_
Comprobar de forma visual el estado general del juego, asegurando que no haya roturas o desperfectos peligrosos para los usuarios. _x000D_
Asegurar que la estabilidad estructural del juego sea la misma del primer día._x000D_
Comprobar que los paneles de polietileno no presenten rozaduras o rayaduras peligrosas._x000D_
Verificar el estado de toda la tornillería y sus protecciones._x000D_
ANUALMENTE _x000D_
Analizar y asegurar que los largueros, postes y complementos de madera, no presenten defectos estructurales o que no hayan ladeado._x000D_
Asegurar que no haya deformaciones en el polietileno._x000D_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</si>
  <si>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Muelle con paneles laterales formas lúdicas 2-8 años Capacidad:1 niño  _x000D_
_x000D_
CARACTERISTICAS:_x000D_
Capacidad: 1 niño_x000D_
Edad sugerida: 2 a 8 años                                                                   _x000D_
Altura Crítica de Caída: 0,46 m_x000D_
Área de Seguridad: 7 m2_x000D_
Medidas por modulo (Largo, Ancho, Alto): 0,36 m x 0,86 m x 0,8 m_x000D_
Funciones lúdicas: Equilibrio, Imaginar_x000D_
_x000D_
MATERIALES:_x000D_
_x000D_
_x000D_
Los tableros coloreados y los asientos están elaborados a partir de un material HPL compacto de 13 mm de espesor. _x000D_
Material robusto, presenta una excelente resistencia contra las inclemencias del tiempo y al vandalismo. 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Las manetas y reposapiés son de plástico poliamida muy resistente. _x000D_
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</si>
  <si>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de cuerdas estructura piramidal 5-12 años Cap: 25 niños H=3,10 m_x000D_
_x000D_
CARACTERISTICAS_x000D_
_x000D_
Capacidad:  25 niños_x000D_
Edad sugerida:  Mas de 5 años                                                                   _x000D_
Altura Crítica de Caída:  1,49 m_x000D_
Área de Seguridad: 6,2 m x 6,2 m_x000D_
Medidas por modulo (Largo, Ancho, Alto): 3.2 x 3.2 x 3.10 m_x000D_
Funciones lúdicas:  Encontrarse, Escalar, Trepar, Atravesar._x000D_
_x000D_
MATERIALES_x000D_
_x000D_
Marco de tubo: Tubos Frameworx-steel, Ø 60,3 mm (2 3/8 ''); tratamiento anticorrosión y acabado de color: arenado y proceso de zinc / epoxi / poliéster sin solvente Nodos: _x000D_
Conectores de bola Frameworx-aluminio; Ø 250 mm (9-13 / 16 ''); tratamiento anticorrosión y acabado de color: arenado y proceso de zinc / epoxi / poliéster sin solventes; incorporando un sistema de tensado de red ASTEM TT; cerrado de forma segura con tapas EPDM duraderas Cuerdas: Cuerdas de cable redondo U-Rope® con cables galvanizados y cubiertos: hilos externos con hilo de poliéster no abrasivo resistente a los rayos UV (sin polipropileno); cuerda-diámetro Ø 16 mm (5/8 ") _x000D_
Red espacial: Los puntos de cruce de cuerdas están localizados con anillos de trébol de aleación de aluminio forjados y duraderos y bolígrafos de aleación de aluminio forjado (sin conexiones plásticas); hilos de cuerda reemplazables in situ (no se requieren herramientas especiales)_x000D_
_x000D_
GARANTIA_x000D_
_x000D_
Clasificación del material en relación a los años de garantía._x000D_
Garantía contra fallas estructurales debido a la corrosión, deterioro o defectos de fabricación._x000D_
15 AÑOS: Garantía limitada de todos los componentes de acero, rieles, bucles, tubos, peldaños y conectores de aluminio contra fallas estructurales debido a la corrosión, deterioro o defectos de fabricación._x000D_
5 AÑOS: Garantía limitada de las cuerdas de polietileno y componentes de goma contra fallas o defectos en los materiales o mano de obra estructural._x000D_
2 AÑOS: Garantía limitada contra errores debido a defectos de material para todas las partes móviles y los cojinetes._x000D_
2.- Cobertura de Garantía de piezas dañadas._x000D_
El fabricante garantiza por un año reemplazar las partes del producto o equipo que se encuentre defectuoso de forma gratuita. Aplicable solo si el producto es instalado según las instrucciones del fabricante._x000D_
3.- Daños resultantes de actos de vandalismo, uso anormal, instalación incorrecta, y la falta de mantenimiento no están cubiertos por las garantías anteriormente mencionadas._x000D_
Producto o equipo que no sea instalado de conformidad con el plan de distribución y / o las instrucciones de instalación proporcionadas por el fabricante_x000D_
Producto o equipo que no se ha mantenido e inspeccionado de conformidad con las instrucciones fabricante_x000D_
Producto o equipo que ha sido sometido a mal uso, negligencia o accidente que lo haya dañado._x000D_
Producto o equipo que ha sido objeto de adición, modificación, alteración, reparación o sustitución de partes y piezas por parte de personas que no sean del fabricante o designados del fabricante_x000D_
4.- Garantías No aplicables por desgaste, rotura, mal uso o vandalismo._x000D_
Estas garantías no incluyen alguno o todos de los siguientes problemas estéticos: Rasguños, abolladuras, desgaste normal, corrosión superficial en piezas metálicas, decoloración natural de superficies y de los colores, la decoloración provocada por terceros o fallas debido al mal uso o vandalismo._x000D_
5.- Garantía bajo condiciones costeras o cerca de cursos de agua _x000D_
La Instalación en contacto directo con agua salada o clorada: Si la instalación está en contacto directo con el agua clórica o agua marina y sujeto al rocío, cualquier reclamación por fallos de acabado o la corrosión de otros componentes no es aplicable a las garantías del fabricante antes mencionadas._x000D_
La instalación en áreas costeras: Las instalaciones que se encuentren a 220 metros desde la costa del mar requiere un mantenimiento adicional y tiene una cobertura limitada debido a defectos causados por corrosión. Estos productos sólo están cubiertos por la mitad del periodo de la garantía de un material estándar._x000D_
_x000D_
MANTENIMIENTO_x000D_
_x000D_
TRIMESTRAL_x000D_
Nos ayuda a reconocer los peligros obvios, consecuencia de actos de vandalismo, ó resultado de las condiciones meteorológicas. Se debe prestar especial atención a las piezas rotas o dañadas, la contaminación, vidrios rotos, residuos animales, etc._x000D_
La inspección semanal incluye sobre todo un control visual de todos los productos y sus componentes. La inspección debe concentrarse sobre todo en las piezas móviles y tienden a desgastarse. En áreas de juego especialmente frecuentadas deben realizarse inspecciones más detalladas._x000D_
Durante la visita se realizará un chequeo de rutina a los equipamientos, se realizarán ajustes necesarios y se hará el levantamiento y priorización de partes y componentes que requieren cambio o reparación. Las partes que no sean prioritarias serán programadas para reparación durante el mantenimiento anual. Las partes que requieran atención más inmediata, se informará oportunamente IDRD, para ser adquiridas y autorizadas, para su reemplazo._x000D_
• Tubos/postes estructurales: Revisión de tubos/postes si presentan algún daño externo o grietas_x000D_
• Nodos: Revisar si los nodos muestran algún daño externo y la existencia de la tapa de sellamiento_x000D_
• Cuerdas: Verifique el desgaste de la cubierta de hilo de poliamida en todos los tramos de las cuerdas. Inspeccione que no existan hilos de acero expuestos._x000D_
Se realiza tensión a los tramos de cuerda que se encuentran sueltos_x000D_
• Los sujetadores/conectores:_x000D_
Inspeccionar la resistencia de los conectores en todas las uniones de las cuerdas aceradas._x000D_
Revisión y cambio de tornillos y gomas menores._x000D_
ANUAL_x000D_
Se comprobarán los amarres y fijaciones de todas las piezas que conforman las redes, piezas de unión de plástico y metálicas, tornillos de fijación de cuerdas y desgaste en general de estas. Esto implica ajuste de piezas, retensado de cuerdas, reapriete en general, engrasado y recambio de piezas menores sometidas a desgaste como abrazaderas, nodos, tramos de cuerdas, topes (goma o plástico), etc. Cuando el daño sea mayor se procederá a la reposición total de la parte, previa autorización._x000D_
Revisar el cubrimiento de las cuerdas y el trenzado de las mismas, verificar si requiere cambio._x000D_
Abrir todos los nodos existentes en el juego y tensar cada una de las cuerdas._x000D_
Revisar estabilidad y calidad de las fundiciones De ser necesario, realizar cambio de piezas rotas. Si es necesario, quite la corrosión del tubo estructural y pinte el tubo con zinc inorgánico. Comprobar estabilidad y ajuste de tubos estructurales_x000D_
Revisión y cambio de tornillos y gomas menores._x000D_
•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</si>
  <si>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de cuerdas estructura piramidal 5-12 años Cap: 15 niños H=2,50 m_x000D_
_x000D_
CARACTERISTICAS_x000D_
_x000D_
Capacidad:  10 - 15 niños_x000D_
Edad sugerida:  Mas de 5 años                                                                   _x000D_
Altura Crítica de Caída: 1,23 m_x000D_
Área de Seguridad: 5,6 m x 5,6 m_x000D_
Medidas por modulo (Largo, Ancho, Alto): 2,6 m x 2,6 m x 2,5 m_x000D_
Funciones lúdicas:  Encontrarse, Escalar, Trepar, Atravesar._x000D_
_x000D_
MATERIALES_x000D_
Estructura: Marco estructural de tubos de acero de Ø60,3 mm; terminación en base a pintura de zinc epóxico y pintura de terminación poliéster epóxica en polvo._x000D_
Nodos: Esferas conectoras de aluminio, Ø250mm; terminación en base a pintura de zinc epóxico y pintura de terminación poliéster epóxica en polvo; la red es tensada a las esferas con un sistema de tensión patentado ASTEM TT, asegurando que los conectores de la red no estén en contacto con el usuario por medio de tapas de ebonita de alta duración._x000D_
Cuerdas: Los cordones exteriores de la cuerda llevan un revestimiento de poliéster, lo que garantiza una resistencia a la abrasión y una durabilidad del color máximas. Nuestros cables de acero, fabricados según la EN 10264, están galvanizados y tienen una robustez de 1770N/mm2. Ø16mm._x000D_
Red espacial: Compuesta por cuerdas unidas con piezas de aluminio fundido._x000D_
Los puntos de cruce U-Rope están localizados con nudos de aleación de aluminio forjados y duraderos (sin conexiones plásticas); hilos de cable reemplazables in situ (no se requieren herramientas especiales)"_x000D_
_x000D_
GARANTIA_x000D_
_x000D_
Clasificación del material en relación a los años de garantía._x000D_
Garantía contra fallas estructurales debido a la corrosión, deterioro o defectos de fabricación._x000D_
15 AÑOS: Garantía limitada de todos los componentes de acero, rieles, bucles, tubos, peldaños y conectores de aluminio contra fallas estructurales debido a la corrosión, deterioro o defectos de fabricación._x000D_
5 AÑOS: Garantía limitada de las cuerdas de polietileno y componentes de goma contra fallas o defectos en los materiales o mano de obra estructural._x000D_
2 AÑOS: Garantía limitada contra errores debido a defectos de material para todas las partes móviles y los cojinetes._x000D_
2.- Cobertura de Garantía de piezas dañadas._x000D_
El fabricante garantiza por un año reemplazar las partes del producto o equipo que se encuentre defectuoso de forma gratuita. Aplicable solo si el producto es instalado según las instrucciones del fabricante._x000D_
3.- Daños resultantes de actos de vandalismo, uso anormal, instalación incorrecta, y la falta de mantenimiento no están cubiertos por las garantías anteriormente mencionadas._x000D_
Producto o equipo que no sea instalado de conformidad con el plan de distribución y / o las instrucciones de instalación proporcionadas por el fabricante_x000D_
Producto o equipo que no se ha mantenido e inspeccionado de conformidad con las instrucciones fabricante_x000D_
Producto o equipo que ha sido sometido a mal uso, negligencia o accidente que lo haya dañado._x000D_
Producto o equipo que ha sido objeto de adición, modificación, alteración, reparación o sustitución de partes y piezas por parte de personas que no sean del fabricante o designados del fabricante_x000D_
4.- Garantías No aplicables por desgaste, rotura, mal uso o vandalismo._x000D_
Estas garantías no incluyen alguno o todos de los siguientes problemas estéticos: Rasguños, abolladuras, desgaste normal, corrosión superficial en piezas metálicas, decoloración natural de superficies y de los colores, la decoloración provocada por terceros o fallas debido al mal uso o vandalismo._x000D_
5.- Garantía bajo condiciones costeras o cerca de cursos de agua _x000D_
La Instalación en contacto directo con agua salada o clorada: Si la instalación está en contacto directo con el agua clórica o agua marina y sujeto al rocío, cualquier reclamación por fallos de acabado o la corrosión de otros componentes no es aplicable a las garantías del fabricante antes mencionadas._x000D_
La instalación en áreas costeras: Las instalaciones que se encuentren a 220 metros desde la costa del mar requiere un mantenimiento adicional y tiene una cobertura limitada debido a defectos causados por corrosión. Estos productos sólo están cubiertos por la mitad del periodo de la garantía de un material estándar._x000D_
_x000D_
MANTENIMIENTO_x000D_
_x000D_
TRIMESTRAL_x000D_
Nos ayuda a reconocer los peligros obvios, consecuencia de actos de vandalismo, ó resultado de las condiciones meteorológicas. Se debe prestar especial atención a las piezas rotas o dañadas, la contaminación, vidrios rotos, residuos animales, etc._x000D_
La inspección semanal incluye sobre todo un control visual de todos los productos y sus componentes. La inspección debe concentrarse sobre todo en las piezas móviles y tienden a desgastarse. En áreas de juego especialmente frecuentadas deben realizarse inspecciones más detalladas._x000D_
Durante la visita se realizará un chequeo de rutina a los equipamientos, se realizarán ajustes necesarios y se hará el levantamiento y priorización de partes y componentes que requieren cambio o reparación. Las partes que no sean prioritarias serán programadas para reparación durante el mantenimiento anual. Las partes que requieran atención más inmediata  se informará oportunamente IDRD, para ser adquiridas y autorizadas, para su reemplazo._x000D_
• Tubos/postes estructurales: Revisión de tubos/postes si presentan algún daño externo o grietas_x000D_
• Nodos: Revisar si los nodos muestran algún daño externo y la existencia de la tapa de sellamiento_x000D_
• Cuerdas: Verifique el desgaste de la cubierta de hilo de poliamida en todos los tramos de las cuerdas. Inspeccione que no existan hilos de acero expuestos._x000D_
Se realiza tensión a los tramos de cuerda que se encuentran sueltos_x000D_
• Los sujetadores/conectores:_x000D_
Inspeccionar la resistencia de los conectores en todas las uniones de las cuerdas aceradas._x000D_
Revisión y cambio de tornillos y gomas menores._x000D_
ANUAL_x000D_
Se comprobarán los amarres y fijaciones de todas las piezas que conforman las redes, piezas de unión de plástico y metálicas, tornillos de fijación de cuerdas y desgaste en general de estas. Esto implica ajuste de piezas, retensado de cuerdas, reapriete en general, engrasado y recambio de piezas menores sometidas a desgaste como abrazaderas, nodos, tramos de cuerdas, topes (goma o plástico), etc. Cuando el daño sea mayor se procederá  se informará oportunamente IDRD, para ser adquiridas y autorizadas, para su reemplazo._x000D_
Revisar el cubrimiento de las cuerdas y el trenzado de las mismas, verificar si requiere cambio._x000D_
Abrir todos los nodos existentes en el juego y tensar cada una de las cuerdas._x000D_
Revisar estabilidad y calidad de las fundiciones De ser necesario, realizar cambio de piezas rotas. Si es necesario, quite la corrosión del tubo estructural y pinte el tubo con zinc inorgánico. Comprobar estabilidad y ajuste de tubos estructurales_x000D_
Revisión y cambio de tornillos y gomas menores._x000D_
•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</si>
  <si>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Casa rodadero red manipular 2-6 años Cap:11 niños_x000D_
_x000D_
CARACTERISTICAS_x000D_
_x000D_
Capacidad: 11 niños_x000D_
Edad sugerida: 2 a 6 años                                                                   _x000D_
Altura Crítica de Caída: 1.07 m_x000D_
Área de Seguridad:  6.29 m x 6.16 m_x000D_
Medidas por modulo (Largo, Ancho, Alto) 3.16 m x 2,79 m x 2,45 m_x000D_
Funciones lúdicas: Deslizarse, Encontrarse, Escalar, Trepar, Imaginar._x000D_
_x000D_
MATERIALES_x000D_
_x000D_
Paneles: Paneles de polietileno de alta densidad de 20 mm y tablero contrachapado antideslizante de 21 mm._x000D_
Postes: Madera de pino escandinavo tratada en autoclave, clase de riesgo IV._x000D_
Pintura: 5 en los cantos de esmalte poliuretano texturado exento de plomo y con alta resistencia a la meteorización._x000D_
Piezas de plástico: Polietileno, polipropileno y poliamida._x000D_
Piezas metálicas: Acero S-235, AISI-304 y aluminio anodizado EN AW-6063_x000D_
Tornillería: Acero calidad 8.8 DIN267, AISI-304._x000D_
Cuerdas: De multifilamento trenzada y recubierta de polipropileno._x000D_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_x000D_
TRIMESTRAL_x000D_
_x000D_
Comprobar de forma visual el estado general del juego, asegurando que no haya roturas o desperfectos peligrosos para los usuarios._x000D_
Verificar que la red está tensada y sin desfilamentos. Comprobar la chapa inox de deslizamiento que no presente abolladuras ni separaciones con los laterales de contrachapado._x000D_
Comprobar que los suelos de las torres, y la cantonera de tobogán no presente roturas o desperfectos. Comprobar que los paneles de polietileno no presenten rozaduras o rayaduras peligrosas. Asegurar que las barras de seguridad están todas y en su sitio. Eliminar la posible aparición de astillas en los largueros, postes y complementos de madera. Asegurar que la estabilidad estructural del juego sea la misma del primer día. Verificar el estado de toda la tornillería y sus protecciones. Verificar los tapones de los postes._x000D_
_x000D_
ANUALMENTE_x000D_
_x000D_
Asegurar que no haya deformaciones en el polietileno. Analizar y asegurar que los largueros, postes y complementos de madera, no presenten defectos estructurales o que no hayan ladeado.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</si>
  <si>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Torres Red Muro Escalar Rodadero 4-14 años Cap:18 niños_x000D_
_x000D_
CARACTERISTICAS_x000D_
Capacidad: 18 niños_x000D_
Edad sugerida: 4 a 14 años                                                                   _x000D_
Altura Crítica de Caída:  2.77 m_x000D_
Área de Seguridad:  51.6 m2_x000D_
Medidas  por modulo (Largo, Ancho, Alto) 4.81 m x 4.54 m x 3.88 m_x000D_
Funciones ludicas: Deslizarse, Encontrarse, Escalar, Trepar_x000D_
_x000D_
MATERIAL_x000D_
_x000D_
Paneles: Paneles de polietileno de alta densidad de 20 mm, polietileno alta densidad bicolor de 19 mm y tablero contrachapado antideslizante de 21 mm.
Postes: Madera de pino escandinavo tratada en autoclave, clase de riesgo IV.
Pintura: 5 en los cantos de esmalte poliuretano texturado exento de plomo y con alta resistencia a la meteorización.
Piezas de plástico: Polietileno, polipropileno y poliamida.
Piezas metálicas: Acero S-235, AISI-304 y aluminio anodizado EN AW-6063
Tornillería: Acero calidad 8.8 DIN267, AISI-304 ó AISI-316.
"_x000D_
"Garantías:
15 años en fallos debidos a defectos de producción o descomposición de paneles de HDPE y HPL. Estos paneles presentan máxima estabilidad a la radiación
ultravioleta, aunque con el paso del tiempo podrían matizar su coloración ligeramente.
15 años en postes y piezas galvanizadas, aluminio lacado y anodizado, y
acero inoxidable (*).
15 años de suministro de todas las piezas de repuesto de los juegos a partir de la fecha de venta.
10 años contra podredumbres en la madera, fallos estructurales o de
fabricación.
5 años en rotura de muelles, en el lacado de postes metálicos cincados, paneles contrachapados lacados, tornillería y piezas de plástico moldeadas (excepto sistemas móviles o mecánicos)
5 años en cuerdas de trepa y contra todo defecto de fabricación o estructural.
2 años para el resto de componentes de los equipos._x000D_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TRIMESTRAL_x000D_
Comprobar de forma visual el estado general del juego, asegurando que no haya roturas o desperfectos peligrosos para los usuarios._x000D_
Verificar que la red está tensada y sin desfilamentos. Comprobar la chapa inox de deslizamiento que no presente abolladuras ni separaciones con los laterales de contrachapado._x000D_
Comprobar que los suelos de las torres, y la cantonera de tobogán no presente roturas o desperfectos. Comprobar que los paneles de polietileno no presenten rozaduras o rayaduras peligrosas. Asegurar que las barras de seguridad están todas y en su sitio. Eliminar la posible aparición de astillas en los largueros, postes y complementos de madera. Asegurar que la estabilidad estructural del juego sea la misma del primer día. Verificar el estado de toda la tornillería y sus protecciones. Verificar los tapones de los postes._x000D_
_x000D_
ANUALMENTE_x000D_
_x000D_
Asegurar que no haya deformaciones en el polietileno. Analizar y asegurar que los largueros, postes y complementos de madera, no presenten defectos estructurales o que no hayan ladeado.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</si>
  <si>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Separador de carril de 50 metros de largo, caracteristicas del  flotador de 6” (15 Cm, de diametro por 3.86” (9.8 Cm)), de largo en material plastico, tiene camara de flotación individual y seis aletas. Garantia de dos (2) años en defectos de fabrica. Cumplen NORMA FINA.  Material plastico, NO RECICLADO.</t>
  </si>
  <si>
    <t>Separador de carril de 25 metros de largo, caracteristicas del  flotador de 4.5” (10 Cm, de diametro por 3.86” (9.8 Cm)), de largo en material plastico, tiene camara de flotación individual y seis aletas. Garantia de dos (2) años en defectos de fabrica. Cumplen NORMA FINA. Material plastico, NO RECICLADO.</t>
  </si>
  <si>
    <t>ESTRUCTURA METALICA EN TUBO CUADRADO DE 3/4" CAL.18 (C.R.) PINTURA ELECTROSTÁTICA (MARCO 50X100CM) PATAS H=1.80M . INCLUYE TRANSPORTE AL SITIO.</t>
  </si>
  <si>
    <t>ADV COUPLING UNIÓN 12 ".</t>
  </si>
  <si>
    <t>Juego cuerdas poliedro 5-12 años Cap: 40 niños H=4.5_x000D_
_x000D_
CARACTERISTICAS_x000D_
_x000D_
Capacidad: 40 Niños_x000D_
Edad sugerida: 5-12 Años                                        _x000D_
Altura Crítica de Caída: 1.84 m _x000D_
Área de Seguridad: 72,21 m2_x000D_
Medidas por modulo (Largo, Ancho, Alto): 5.4 x 5.4 x 4.5 m_x000D_
Funciones lúdicas: Deslizarse, encontrarse, Manipular, Incluyente, atravesar.  _x000D_
_x000D_
MATERIALES_x000D_
_x000D_
Estructura de tubo: Frameworx-steel, diámetro 60,3 mm (2 3/8 "), tratamiento anticorrosión y acabado de color: chorro de arena y proceso de zinc-epoxi-poliéster sin solvente._x000D_
Nodos: conectores de bola de aluminio Frameworx; Diámetro de 250 mm (9 -13/16 "); tratamiento anticorrosión y acabado del color: pulido con arena, sin solvente, proceso de zinc-epoxi-poliéster;_x000D_
Cuerdas: Cuerdas redondas de cuerda en U con alambres galvanizados y cubiertos: cordones externos con fibra de poliéster no abrasiva resistente a los rayos UV (sin polipropileno); cuerda de 16 mm de diámetro (5/8)_x000D_
Red espacial: puntos de cruce de cuerda están localizados con anillos de hoja de trébol de aleación de aluminio forjados y duraderos y bolígrafos de aleación de aluminio forjado (sin conexiones plásticas); in situó cordones de cable reemplazables (no se requieren herramientas especiales)_x000D_
_x000D_
GARANTIAS_x000D_
_x000D_
Clasificación del material en relación a los años de garantía._x000D_
Garantía contra fallas estructurales debido a la corrosión, deterioro o defectos de fabricación._x000D_
15 AÑOS: Garantía limitada de todos los componentes de acero, rieles, bucles, tubos, peldaños y conectores de aluminio contra fallas estructurales debido a la corrosión, deterioro o defectos de fabricación._x000D_
5 AÑOS: Garantía limitada de las cuerdas de polietileno y componentes de goma contra fallas o defectos en los materiales o mano de obra estructural._x000D_
2 AÑOS: Garantía limitada contra errores debido a defectos de material para todas las partes móviles y los cojinetes._x000D_
2.- Cobertura de Garantía de piezas dañadas._x000D_
El fabricante garantiza por un año reemplazar las partes del producto o equipo que se encuentre defectuoso de forma gratuita. Aplicable solo si el producto es instalado según las instrucciones del fabricante._x000D_
3.- Daños resultantes de actos de vandalismo, uso anormal, instalación incorrecta, y la falta de mantenimiento no están cubiertos por las garantías anteriormente mencionadas._x000D_
Producto o equipo que no sea instalado de conformidad con el plan de distribución y / o las instrucciones de instalación proporcionadas por el fabricante_x000D_
Producto o equipo que no se ha mantenido e inspeccionado de conformidad con las instrucciones fabricante_x000D_
Producto o equipo que ha sido sometido a mal uso, negligencia o accidente que lo haya dañado._x000D_
Producto o equipo que ha sido objeto de adición, modificación, alteración, reparación o sustitución de partes y piezas por parte de personas que no sean del fabricante o designados del fabricante_x000D_
4.- Garantías No aplicables por desgaste, rotura, mal uso o vandalismo._x000D_
Estas garantías no incluyen alguno o todos de los siguientes problemas estéticos: Rasguños, abolladuras, desgaste normal, corrosión superficial en piezas metálicas, decoloración natural de superficies y de los colores, la decoloración provocada por terceros o fallas debido al mal uso o vandalismo._x000D_
5.- Garantía bajo condiciones costeras o cerca de cursos de agua _x000D_
La Instalación en contacto directo con agua salada o clorada: Si la instalación está en contacto directo con el agua clórica o agua marina y sujeto al rocío, cualquier reclamación por fallos de acabado o la corrosión de otros componentes no es aplicable a las garantías del fabricante antes mencionadas._x000D_
La instalación en áreas costeras: Las instalaciones que se encuentren a 220 metros desde la costa del mar requiere un mantenimiento adicional y tiene una cobertura limitada debido a defectos causados por corrosión. Estos productos sólo están cubiertos por la mitad del periodo de la garantía de un material estándar._x000D_
_x000D_
MANTENIMIENTO_x000D_
_x000D_
TRIMESTRAL_x000D_
Nos ayuda a reconocer los peligros obvios, consecuencia de actos de vandalismo, ó resultado de las condiciones meteorológicas. Se debe prestar especial atención a las piezas rotas o dañadas, la contaminación, vidrios rotos, residuos animales, etc._x000D_
La inspección semanal incluye sobre todo un control visual de todos los productos y sus componentes. La inspección debe concentrarse sobre todo en las piezas móviles y tienden a desgastarse. En áreas de juego especialmente frecuentadas deben realizarse inspecciones más detalladas._x000D_
Durante la visita se realizará un chequeo de rutina a los equipamientos, se realizarán ajustes necesarios y se hará el levantamiento y priorización de partes y componentes que requieren cambio o reparación. Las partes que no sean prioritarias serán programadas para reparación durante el mantenimiento anual. Las partes que requieran atención más inmediata serán reemplazadas dentro de la siguiente visita. _x000D_
• Tubos/postes estructurales: Revisión de tubos/postes si presentan algún daño externo o grietas_x000D_
• Nodos: Revisar si los nodos muestran algún daño externo y la existencia de la tapa de sellamiento_x000D_
• Cuerdas: Verifique el desgaste de la cubierta de hilo de poliamida en todos los tramos de las cuerdas. Inspeccione que no existan hilos de acero expuestos._x000D_
Se realiza tensión a los tramos de cuerda que se encuentran sueltos_x000D_
• Los sujetadores/conectores:_x000D_
Inspeccionar la resistencia de los conectores en todas las uniones de las cuerdas aceradas._x000D_
Revisión y cambio de tornillos y gomas menores._x000D_
ANUAL_x000D_
Se comprobarán los amarres y fijaciones de todas las piezas que conforman las redes, piezas de unión de plástico y metálicas, tornillos de fijación de cuerdas y desgaste en general de estas. Esto implica ajuste de piezas, retensado de cuerdas, reapriete en general, engrasado y recambio de piezas menores sometidas a desgaste como abrazaderas, nodos, tramos de cuerdas, topes (goma o plástico), etc. Cuando el daño sea mayor se procederá a la reposición total de la parte, previa autorización._x000D_
Revisar el cubrimiento de las cuerdas y el trenzado de las mismas, verificar si requiere cambio._x000D_
Abrir todos los nodos existentes en el juego y tensar cada una de las cuerdas._x000D_
Revisar estabilidad y calidad de las fundiciones De ser necesario, realizar cambio de piezas rotas. Si es necesario, quite la corrosión del tubo estructural y pinte el tubo con zinc inorgánico. Comprobar estabilidad y ajuste de tubos estructurales._x000D_
Revisión y cambio de tornillos y gomas menores._x000D_
• Reporte de Piezas Reemplazadas: Se llevará un reporte de las piezas reemplazadas en cumplimiento del mantenimiento básico contratado. En caso de existir partes no incluidas en el mantenimiento básico, se informara oportuanamente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</si>
  <si>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JJuego de circuito Red, Muro, Escalar, Rodadero 2-12 años Cap: 25 Niños_x000D_
_x000D_
CARACTERISTICAS_x000D_
_x000D_
Capacidad: 25 niños_x000D_
Edad sugerida: Mas 2 años                                                                   _x000D_
Altura Crítica de Caída:  1,80 m_x000D_
Área de Seguridad: 8,79 m x 7,1 m_x000D_
Medidas por modulo (Largo, Ancho, Alto) : 6,00 m x 3,80 m x 2,70 m_x000D_
Funciones lúdicas: Escalar, Imaginar, Deslizarse, Encontrarse, Descansar, manipular, ocultarse, estimulación sonora, estimulación táctil, estimulación visual, Trepar._x000D_
_x000D_
MATERIALES_x000D_
Los tableros coloreados están elaborados a partir de un material HPL compacto de 13 mm de espesor. Material robusto, presenta una excelente resistencia contra las inclemencias del tiempo y al vandalismo. Los tableros se elaboran a partir de un material compacto (HPL) de 12,5 mm de espesor con estructura antideslizante. Están reforzados mediante soportes de acero galvanizado, de 40 mm de Ø, situados en la parte inferior de las plataformas. Las superficies inclinadas y los peldaños están elaborados con paneles de HPL de 12,5 mm de espesor, con relieve antideslizante. Los tubos son de acero inoxidable de 40 mm de Ø y 2 mm de espesor, garantizando la longevidad y la estética del juego a lo largo de los años. Las piezas de unión están moldeadas en poliamida cargada, no tóxicas, no inflamables, resistentes a los choques y a los rayos ultravioletas, garantizando la robustez del juego y la resistencia frente al vandalismo. Las cuerdas se elaboran con cable de acero galvanizado recubierto de polipropileno. Las esferas en poliamida inyectada garantizan la unión y el mantenimiento de las cuerdas. Las superficies deslizantes “Kayak” son de polietileno rotomoldeado. Las esferas del ábaco son de policloruro de vinilo flexible roto moldeado. Las tomas de escalada están en polipropileno. No son tóxicas, ni inflamables y tienen una gran resistencia frente a golpes y rayos UV. La tornillería es de acero inoxidable y está protegida por cápsulas anti vandalismo._x000D_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</si>
  <si>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carrusel 5-12 años Cap: 8 niños_x000D_
_x000D_
CARACTERISTICAS_x000D_
_x000D_
Capacidad:  8 niños_x000D_
Edad sugerida:  5 a 12 años                                                                   _x000D_
Altura Crítica de Caída: 1 m_x000D_
Área de Seguridad: 27 m2. Diámetro 5,9 m_x000D_
Medidas por modulo (Largo, Ancho, Alto): Diámetro 1,8 m Sección circular_x000D_
Funciones lúdicas: Encontrarse, girar. _x000D_
_x000D_
MATERIALES_x000D_
_x000D_
Plástico rotomoldeado, estructura en acero con pintura electrostática.  _x000D_
Estructura de acero tubular de 25 mm, carcasa de resorte de metal galvanizado en caliente y figuras de 15 mm y 18 mm HPL. Bobina de acero de muelle. Todas las partes metálicas son lacadas en polvo. Asiento hecho de Microporous espuma de poliuretano Klimp y Klump hechos de PE rotatoriamente moldeados, tubos de aluminio de 25 mm con tapones de plástico."_x000D_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se presentarán informes respectivos y se llevará la trazabilidad con un software especializado para mantenimiento.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</si>
  <si>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de circuito Red, Muro, Escalar, Rodadero, plataforma 2-12 años Cap: 30 Niños_x000D_
_x000D_
CARACTERISTICAS_x000D_
Capacidad:  30 niños_x000D_
Edad sugerida:  Mas de 2 años                                                                   _x000D_
Altura Crítica de Caída:  1,80 m_x000D_
Área de Seguridad: 8,88 m x 8,33 m_x000D_
Medidas por modulo (Largo, Ancho, Alto): 5,20 m x 4,80 m x 3,00 m_x000D_
Funciones lúdicas: Escalar, Imaginar, Deslizarse, Encontrarse, Descansar, manipular, ocultarse, Refugiarse, Reflexionar, Trepar, Atravesar._x000D_
_x000D_
MATERIALES_x000D_
Los tableros coloreados están elaborados a partir de un material HPL compacto de 13 mm de espesor. Material robusto, presenta una excelente resistencia contra las inclemencias del tiempo y al vandalismo. Los tableros y el muro de escalada se elaboran a partir de un material compacto (HPL) de 12,5 mm de espesor con estructura antideslizante. Los tubos son de acero inoxidable de 40 mm de Ø y 2 mm de espesor, garantizando la longevidad y la estética del juego a lo largo de los años. Las piezas de unión están moldeadas en poliamida cargada, no tóxicas, no inflamables, resistentes a los choques y a los rayos ultravioletas, garantizando la robustez del juego y la resistencia frente al vandalismo. Los postes, de 125 mm de diámetro, son de acero galvanizado lacado garantizando la longevidad y la robustez de los juegos. Los cabezales son de poliamida inyectada. Los peldaños de la escalera son de chapa de aluminio estriada, garantizando la robustez y la longevidad del conjunto. La superficie deslizante del tobogán es de acero inoxidable de 2 mm de espesor, curvados, ondulados y moldeados en una sola pieza. Las cuerdas se elaboran con cable de acero galvanizado recubierto de polipropileno. Las esferas en poliamida inyectada garantizan la unión y el mantenimiento de las cuerdas. Las tomas de escalada están en polipropileno. No son tóxicas, ni inflamables y tienen una gran resistencia frente a golpes y rayos UV. La tornillería es de acero inoxidable y está protegida por cápsulas antivandalismo._x000D_
_x000D_
MATERIALES:_x000D_
_x000D_
1- Los tableros coloreados están elaborados a partir de un material HPL compacto de 13 mm de espesor._x000D_
Material robusto, presenta una excelente resistencia contra las inclemencias del tiempo y al vandalismo._x000D_
2- Los tableros se elaboran a partir de un material compacto (HPL) de 12,5 mm de espesor con estructura antideslizante._x000D_
Están reforzados mediante soportes de acero galvanizado, situados en el la parte inferior de las plataformas._x000D_
4- Las superficies inclinadas y los peldaños están elaborados con paneles de HPL de 12,5 mm de espesor, con relieve antideslizante._x000D_
5- Los tubos son de acero inoxidable de Ø 40 mm, garantizando la longevidad y la estética del juego al cabo de los años._x000D_
6- Las piezas de unión están moldeadas en poliamida cargada, no tóxicas, no inflamables, resistentes a los choques y a los rayos ultravioletas, garantizando la robustez del juego y la resistencia frente al vandalismo._x000D_
6- Las cuerdas, de 16 mm de diámetro, se elaboran con cable de acero galvanizado recubierto de poliéster._x000D_
Las esferas en poliamida inyectada garantizan la unión y el mantenimiento de las cuerdas._x000D_
7- Las superficies deslizantes 'Kayak' son de polietileno rotomoldeado._x000D_
8- Las esferas del ábaco son de policloruro de vinilo flexible roto moldeado._x000D_
9- Las piezas de plastico son de poliamida inyectada._x000D_
10-Las tomas de escalada están en polipropileno. No son tóxicas, ni inflamables y tienen_x000D_
una gran resistencia frente a golpes y rayos UV._x000D_
11-La tornillería en acero inoxidable está protegida por cápsulas anti vandalismo en_x000D_
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</si>
  <si>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Muelle Balancín Séxtuple 5-12 años Cap:6 niños_x000D_
_x000D_
CARACTERISTICAS_x000D_
Edad sugerida: 5-12 años_x000D_
Capacidad: 16 niños_x000D_
Área de Seguridad: 22 m2_x000D_
Medidas: (Largo, Ancho, Alto) 2.9 m x 1.4 m x 2.0 m_x000D_
Altura Crítica de Caída: 0.9 m_x000D_
_x000D_
Materiales y Contenido: _x000D_
_x000D_
• 9 paneles laterales HPL_x000D_
• 2 banderas HPL_x000D_
• 1 volante HPL_x000D_
• 4 muelles helicoidales de acero_x000D_
• 4 amortiguadores_x000D_
• Estructura en Galvanizado y / o_x000D_
Pintura recubierta de Polyester._x000D_
_x000D_
Composición especifica de material_x000D_
_x000D_
_x000D_
Material 	                                 kg 			 %_x000D_
Acero inoxidable		0.04		0.01	_x000D_
Zink (electrogalvanizado)	0.0872		0.01_x000D_
Poliamida (PA)			0.339		0.05_x000D_
Aluminio			0.7015		0.1_x000D_
Polietileno (PE)		1.7186		0.24_x000D_
Zink (galvanizado en caliente)	4.0813		0.58_x000D_
Termoplásticos reciclados	40.31		5.69_x000D_
Caucho				77.1842		10.9_x000D_
HPL				100.65		14.21_x000D_
Acero				224.114		31.64_x000D_
Hormigón			259.2		36.59_x000D_
					708.4 kg		100%	_x000D_
_x000D_
_x000D_
GARANTIAS:_x000D_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Los precios incluyen transporten e instalación de los juegos en el lugar indicado._x000D_
• No incluye excavaciones ni obras civiles como dados o placas o las relacionadas con la adecuación del terreno._x000D_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</si>
  <si>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Funcion Multiple Rodadero Red Muro 3-12 Año Cap:15  Niños_x000D_
_x000D_
CARACTERISTICAS_x000D_
Capacidad:  15 niños_x000D_
Edad sugerida:  Mas de 3  años                                                                   _x000D_
Altura Crítica de Caída: 1,80  m_x000D_
Área de Seguridad: 7,00 m x 5,81 m_x000D_
Medidas  por modulo (Largo, Ancho, Alto): 3,48 m X 2,38 m X 2,92 m_x000D_
Funciones ludicas: Deslizarse, Encontrarse, descansar, manipular, refugiarse, Escalar, Trepar._x000D_
_x000D_
MATERIALES_x000D_
_x000D_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degradaciones._x000D_
Los suelos, las superficies inclinadas están elaborados con paneles de HPL de 12,5 mm de espesor, con relieve antideslizante._x000D_
Los postes de 125 mm de diámetro y cuadrados de 95 mm son de acero galvanizado pintado, garantizando la longevidad y la robustez de los juegos._x000D_
El techo está fabricado de polietileno de 10 mm de espesor._x000D_
Los tubos son de acero inoxidable de 40 mm de Ø, y 2 mm de espesor, garantizando la longevidad y la robustez de los juegos._x000D_
Los elementos de cuerda se realizan con cable de acero galvanizado recubierto de poliéster. Las esferas de poliamida inyectada garantizan la unión y el mantenimiento de las cuerdas._x000D_
El tobogán: la superficie deslizante es de acero inoxidable 304 de 2 mm de grosor y está curvada, ondulada y modelada en una sola pieza._x000D_
Las tomas de escalada están en polipropileno. No son tóxicas, ni inflamables y tienen una gran resistencia frente a golpes y rayos UV._x000D_
Los tornillos y los complementos de fijación son de acero inoxidable y están protegidos por cápsulas antivandalismo en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</si>
  <si>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Garantia herrajes 5 años_x000D_
Garantia piezas de desgaste 1 año._x000D_
_x000D_
Modulo para fortalecimiento de la zona  lumbar y para realizar fondos en paralela. Tuberia PTC 100X100X2.5 mm, tubos redondos de 3"galvanizados y pintados. Las bancas ancladas a losa de concreto con pernos de expansión  galvanizados de 4" cubierta con mortero en concreto de 2" de altura y pintado con esmalte sintetico el acabado de la parte metalica de las estructuras en pintura en polvo poliester._x000D_
_x000D_
Todas las tuberias van con taponmetalico soldado para evitar el paso del agua, la maquina tiene los agarres protegidos con polietileno grafilado y con terminal en polietileno. La tornilleria bristol de 3/8 avellan galvanizado negro con bloqueo antillaves y trabarosca._x000D_
_x000D_
Asientos porta pies, espaldares van en madera plastica de 4 cm de espesor conb acabado en esmalte sintetico._x000D_
_x000D_
Instrucciones de uso de las maquinas van en lamina de poliestireno plastificado remavahadas a las estructuras</t>
  </si>
  <si>
    <t>CAPACIDAD: 2 PERSONAS._x000D_
_x000D_
_x000D_
Garantia herrajes 5 años_x000D_
Garantia piezas de desgaste 1 año._x000D_
_x000D_
Modulo para flexiones de pecho y triceps invertidos. Para dos personas,agarre laterla y frontal Tuberia PTC 100 X 100 X 2.5 mm, Tubos redondos PARA AGARRE DE 1.25", protegidos con polietileno. Las estructura va anclada a losa de concreto con pernos de expansión  galvanizados de 4" cubierta con mortero en concreto de 2" de altura y pintado con esmalte sintetico el acabado de la parte metalica de las estructuras en pintura en polvo poliester._x000D_
_x000D_
Todas las tuberias van con taponmetalico soldado para evitar el paso del agua, la maquina tiene los agarres protegidos con polietileno grafilado y con terminal en polietileno. La tornilleria bristol de 3/8 avellan galvanizado negro con bloqueo antillaves y trabarosca._x000D_
_x000D_
Asientos porta pies, espaldares van en madera plastica de 4 cm de espesor conb acabado en esmalte sintetico._x000D_
_x000D_
Instrucciones de uso de las maquinas van en lamina de poliestireno plastificado remavahadas a las estructuras</t>
  </si>
  <si>
    <t>CAPACIDAD: 4 PERSONAS_x000D_
_x000D_
Garantia herrajes 5 años_x000D_
Garantia piezas de desgaste 1 año._x000D_
_x000D_
Estructura multifuncional para integrar 4 personas para realizar ejercicios de dominadas con agarre abierto, cerrado, lateral cerrado, cerrado inverso y fondos en paralelas._x000D_
_x000D_
Dos estructural para soportar entrenamiento en suspensión sistema encadenado tuberia en  PTC 100X100X2.5 mm, varillas de 1" galbvanizadas.  Las maquinas van  ancladas a losa de concreto con pernos de expansión  galvanizados de 4" cubierta con mortero en concreto de 2" de altura y pintado con esmalte sintetico el acabado de la parte metalica de las estructuras en pintura en polvo poliester._x000D_
_x000D_
Todas las tuberias van con taponmetalico soldado para evitar el paso del agua, la maquina tiene los agarres protegidos con polietileno grafilado y con terminal en polietileno. La tornilleria bristol de 3/8 avellan galvanizado negro con bloqueo antillaves y trabarosca._x000D_
_x000D_
Asientos porta pies, espaldares van en madera plastica de 4 cm de espesor conb acabado en esmalte sintetico._x000D_
_x000D_
Instrucciones de uso de las maquinas van en lamina de poliestireno plastificado remavahadas a las estructuras</t>
  </si>
  <si>
    <t>CAPACIDAD: 4 PERSONAS_x000D_
_x000D_
Garantia herrajes 5 años_x000D_
Garantia piezas de desgaste 1 año._x000D_
_x000D_
Estructura multifuncional  para 4 personas, 2 para realizar ejercicios de dominadas con agarre abierto, cwerrado, lateralcerrado, lateral abierto, cerrado inverso, 2 en fondos en paralelas._x000D_
_x000D_
Tuberia PTC 100X100X2.5 mm, varillas de 1" galvanizados y pintados. las maquinas van ancladas  a losa de concreto con pernos de expansión  galvanizados de 4" cubierta con mortero en concreto de 2" de altura y pintado con esmalte sintetico el acabado de la parte metalica de las estructuras en pintura en polvo poliester._x000D_
_x000D_
Todas las tuberias van con taponmetalico soldado para evitar el paso del agua, la maquina tiene los agarres protegidos con polietileno grafilado y con terminal en polietileno. La tornilleria bristol de 3/8 avellan galvanizado negro con bloqueo antillaves y trabarosca._x000D_
_x000D_
Asientos porta pies, espaldares van en madera plastica de 4 cm de espesor conb acabado en esmalte sintetico._x000D_
_x000D_
Instrucciones de uso de las maquinas van en lamina de poliestireno plastificado remavahadas a las estructuras</t>
  </si>
  <si>
    <t>AC : AGUA CALIENTE</t>
  </si>
  <si>
    <t>PLATAFORMA PARA TRABAJO EN ALTURA INCLUYE TRANSPORTE ENTRADA Y SALIDA DE OBRA + OPERARIO</t>
  </si>
  <si>
    <t>El precio contiene la pintura electrostática.</t>
  </si>
  <si>
    <t>CLASE C desde 120,000 hasta 600,000 Amperios por fase.</t>
  </si>
  <si>
    <t>CARACTERISTICAS:_x000D_
Suministro de poste metálico tronco cónico circular de 16mts de altura, totalmente galvanizado en caliente, fabricado en tres secciones unidas mediante bridas, diámetro de base 250mm, diá metro de cima 140mm, flange de 50 x 50 en 3/4", anclaje de 4 pernos de 7/8" x 1.50mts de lon gitud. Incluye peldaños a partir de los 4mts y canasta tipo estadio para soportar 8 reflectores de 1000 w.</t>
  </si>
  <si>
    <t>Tiempo por una semana</t>
  </si>
  <si>
    <t>NO APTA PARA INTERPERIE</t>
  </si>
  <si>
    <t>Luminaria para iluminación de vias  y espacios públicos  urbanos Ref: Raled-II-32 leds (74W-4000K, 700 mA, 8.900 Lumenes, 120/277 V, protección  de temperatura para el módulo LED y el Driver, protección contra sobretensiones SPD- 10 KV.  Eficiencia &gt;100m/W CRI70. IK08.FP&gt;0.95.100.000 horas. Garantía de 5 años.</t>
  </si>
  <si>
    <t>TRANSFORMADOR 75 KVA:_x000D_
_x000D_
1. Seco._x000D_
2. Altura Bogotá._x000D_
3. Transformador Trifasico _x000D_
4. 13.200 v (11.400 v) / 214-123 v (Alta)</t>
  </si>
  <si>
    <t>Pavimento sintético prefabricado, calandrado y vulcanizado de 13,00 mm. de espesor constante con un coeficiente de absorción de energía (KA) garantizado del 38%_x000D_
_x000D_
Compuesto de goma polisoprénica estabilizada, cargas minerales, vulcanizantes, estabilizantes y pigmentos colorantes._x000D_
_x000D_
Conformado por dos estratos con diferentes características biomecánicas vulcanizados entre sí en caliente constituyendo un solo pavimento homogéneo. Exento de metales pesados, PVC y halógenos tóxicos._x000D_
_x000D_
La superficie o estrato superior  como mínimo de 6,5 mm con grabado antideslizante, tanto en seco como en mojado, antirreflejos, pigmentada en su totalidad en color homogéneo._x000D_
_x000D_
El estrato inferior de 7 mm con celdas hexagonales, que ofrezca elasticidad  y facilite la ejecución atlética. Este estrato puede ser de color gris o negro. Cumpliendo los requisitos de la Federación Internacional de Atletismo para la homologación de una instalación IAAF clase 2._x000D_
_x000D_
 _x000D_
_x000D_
CERTIFICACIONES Y ENSAYOS:_x000D_
_x000D_
- Certificado IAAF. Certificado conforme a Norma Europea UNE EN 14877:2013._x000D_
- Certificado conforme a los requisitos de la norma DIN 18035-6:2014 sobre contenido de metales pesados y Carbono Orgánico Disuelto._x000D_
- Certificado de clasificación medioambiental Greenguard Gold._x000D_
_x000D_
El pavimento deberá cumplir  con las condiciones deportivas según la normatividad definida por la IAAF , así como por la Norma Europea 14877 de 2013  para los siguientes ensayos:_x000D_
_x000D_
- Coeficientes de fricción, tanto en seco como en húmedo._x000D_
- Absorción de impactos, tanto para la IAAF, como par la norma 14877._x000D_
- El pavimento deberá cumplir  con las condiciones establecidas por la IAAF , así como por la Norma Europea 14877 de 2013   entre ellas las de:_x000D_
- Espesor absoluto,_x000D_
- Permeabilidad al agua_x000D_
- Resistencia a la abrasión_x000D_
- Resistencia al envejecimiento acelerado</t>
  </si>
  <si>
    <t>Construcción e instalación de estructura en perfil tubular 100x100 mm cal 2,5. Y 4 mm, agarres de barras conectores entre parales en tubo redondo de 33 mm  sc 80 acero al carbón cal 5 mm galvaniza.  Agarres sobre viga en forma de " U " en tubo redondo de 33 mm galvanizado cal 2,5. Galvanizado. Agarre de paralela en tubo redondo de 48 mm doblado y galvanizado, agarres de barra fija de dominadas en varilla de 1" con  agarre de polietileno grafilado  porta pies y apoyabrazos en madera plástica  de polipropileno  soldadura tipo mig. Acabado en pintura en Polvo electrostática de poliéster va combinado con poliuretano en ciertas piezas con agarres a perfil 100x100.  Párales con base de ANGULO  de. 1  1/2._x000D_
_x000D_
Anclado con pernos expansivos galvanizados de 1/2 x 4 " cubiertos con morteros de concreto con formaleta y pegante epoxico para concreto viejo a nuevo ya sea sobre losa o dados de concreto pulidos y pintados con impermeabilizante color. Gris garantía herrajes. 5 años.</t>
  </si>
  <si>
    <t>Gimnasio de barras</t>
  </si>
  <si>
    <t>Piso Deck Plástico Importado Modular de sobreponer fabricado en polietileno con medidas de (7x7m) por 5cm de alto total y  (Módulos de 50x50cm). Incluye rampa de 1m de ancho ; 1.50m de profundidad y altura de 0 a 5cm., en estructura metálica. Resistencia de peso máxima : 300 kg/m2 y color amarillo. Garantia por defectos de fabrica : 1 (año) ; Garantía de 3 años contra corrosión, pudrición y oxidación ;  vida util material : mas de 10 años. (Suministro+ instalación).</t>
  </si>
  <si>
    <t>Estaca 100% plastica maciza para ser ancladas  a dar soporte al piso deck plástico , fabricadas en polietileno de alto impacto con medidas de 6x6cm y L=30cm, variedad en colores.</t>
  </si>
  <si>
    <t>Piso tipo Deck color madera instalado sobre estructura  de acero galvanizado de 2 cm de espesor. Incluye  transporte y montajes de los elementos cotizados.Garantía de 5 años.</t>
  </si>
  <si>
    <t>SUMINISTRO, TRANSPORTE E INSTALACIÓN DE MÓDULO MULTIFUNCIONAL PARA MOVILIDAD REDUCIDA PARA CUATRO PERSONAS QUE CONTIENE  POR UN LADO  DOS PLATAFORMAS EN LÁMINA ALFAJOR  CAL.3.5MM PARA ACCESO DE SILLAS  DE RUEDAS  PARA SER UTILIZADOS POR DISCAPACITADOS . SE REALIZA  UN MOVIMIENTO SIMULTÁNEO PRESIÓN  CON EL PESO  DEL CUERPO  PARA FORTALECER  EL PECHO Y BRAZOS  DOS NIVELES DE ESFUERZO ; OTRO LADO FORTALECE MÚSCULOS DE LA ESPALDA  , EL TERCER  CON MESA DE CARDIO PARA MOVIMIENTO DE BRAZOS ; EL CUARTO LADO  CON MIVIMIENTO CIRCULAR PARA MOVILIDAD DE LOS HOMBROS ._x000D_
INNCLUYE ESTRUCTURA  EN TUBERIA PTC (10OX100MM)  Y ESPESOR DE 2.5MM; 60X60MM Y ESPESOR DE 2.5MM, SISTEMA DE PÉNDULOS  MONTADOS EN RODAMIENTOS  DE BOLOAS DOBLES CON EJES DE 20MM DESMONTABLES  PARA MANTENIMIENTO, LA MÁQUINA VA ANCLADA A UNA LOSA DE CONCRETO DE 3.000PSI, CON PERNOS DE EXPANSIÓN GALVANIZADOS DE 4" CUBIERTOS CON UN MORTERO CON UNA ALTURA DE 2" _x000D_
Y PINTADO CON ESMALTE SINTÉTICO , Y EL ACABADO DE LA PARTE METALICA DE LAS ESTRUCTURAS  METALICAS EN  PINTURA  EN POLVO POLIESTER. TODAS LAS TUBERIAS  VAN CON TAPON METALICO SOLDADO PARA EVITAR EL PASO DE AGUA ; LA TORNILLERIA  ES DE BRISTO, 3/8" AVELLAN GALVANIZADOS  NEGRO  CON BLOQUEO ANTILLAVES Y TYRABAROSCA. LA MÁQUINA  TIENE AGARRES  PROTEGIDOS CON POLIETILENO GRAFILADO Y CON TERMINAL EN POLIETILENO. INSTRUCCIONES DE USO EN LÁMINA DE POLIESTIRENO  CON IMPRESIÓN DIRECTA  Y PLASTIFICADA REMACHDA._x000D_
_x000D_
EL PRECIO NO INCLYE EL VAOR DE LA OBRA CIVIL (EXCAVACION Y LOSA REFORZADA EN CONCRETO._x000D_
_x000D_
GARANTIAS : _x000D_
HERRAJES-SOLDADURAS : 3 AÑOS_x000D_
PIEZAS . 1 AÑO_x000D_
VIDA UTIL : 15 AÑOS</t>
  </si>
  <si>
    <t>Caracteristicas._x000D_
_x000D_
Placa inicial M6MK2-316-0-6 NBRB/C (SERIAL 3010514405) MARCA  ALFA LAVAL</t>
  </si>
  <si>
    <t>Caracteristicas:_x000D_
_x000D_
Placa final M6MK2-316-0-6 NBRB/C (SERIAL 3010514405) MARCA ALFA LAVAL</t>
  </si>
  <si>
    <t>Caracteristicas:_x000D_
_x000D_
Placa canal M6MK1-316-0-5 NBRB/C (SERIAL 3010514405) ALFA LAVAL</t>
  </si>
  <si>
    <t>Caracteristicas:_x000D_
_x000D_
Junta placa M6M - CO- NBRB/ (SERIAL 3010514405)  MARAC ALFA LAVAL</t>
  </si>
  <si>
    <t>REFERENCIA:_x000D_
_x000D_
Caldera Marca MIURA de 50 BPH de 170 PSIG con quemador DUAL para gas  natural, ACPM y Diesel_x000D_
 _x000D_
_x000D_
CARACTERISTICAS:_x000D_
_x000D_
Intercambiador de calor de 12" de diámetro aproximado y 30" de longitud aproximado. Carcaza en hierro con tubería interna de cobre 5/8" de diámetro. Temperatura de caldera 375°F a 450°F y presión de 150 PSIG con aislamiento en lana de vidrio y chaqueta en acero inoxidable.</t>
  </si>
  <si>
    <t>"Juego de rotación Cap 4 niños de 8+ años 
Selección STC 20184000501243 – Precio uso exclusivo parque de los niños_x000D_
_x000D_
CARACTERISTICAS:
Capacidad: _x000D_
4 niños
Edad sugerida: 8 + años_x000D_
Altura Crítica de Caída: 0.55. m_x000D_
Área de Seguridad: 23 m2_x000D_
Medidas por modulo (Largo, Ancho, Alto): 0.84 m x 0.84 m x 1.5 m
_x000D_
_x000D_
MATERIALES:_x000D_
1.El plato giratorio está formado por 2 discos de HPL que proporcionan una base 
de gran solidez al juego. Una superficie antideslizante de aluminio estriado permite un buen mantenimiento de los apoyos durante los giros._x000D_
2.El sistema de oscilación se basa en las interacciones de tres muelles de acero 35SCD6 con piezas de fijación en poliamida cargada._x000D_
3.La barra de agarre es de acero inoxidable revestido de goma en su parte 
inferior para una buena calidad de agarre y de contacto. 
_x000D_
4.La tornillería es de acero inoxidable y está protegida por cápsulas anti 
vandalismo en poliamida"</t>
  </si>
  <si>
    <t>"BANDEJA TIPO DUCTO DE 5X30CM METALICA  CAL.16+ PINTURA 
ELECTROSTÁTICA  (L=2.40M)"</t>
  </si>
  <si>
    <t>09-Ago-2019 Descripción en Cotización: Proyector OMNISTAR de 72 Leds 157W-120/277V</t>
  </si>
  <si>
    <t>Medición de puesta a tierra de la Subestación de la UDS._x000D_
Contiene:_x000D_
1.Realizar la medición (3 Mínimo) de la malla tierra existente por el método de caída de potencial. (Malla de 5x5m)._x000D_
2.Realizar medición de la resistividad del terreno._x000D_
3.Presentar Informe que debe incluir:_x000D_
•Objetivo. _x000D_
•Procedimiento. _x000D_
•Descripción de equipo utilizado. _x000D_
•Registro fotográfico del área de intervención y donde se evidencien los valores de los resultados obtenidos._x000D_
•Análisis de los datos obtenidos._x000D_
•Conclusiones y recomendaciones. _x000D_
•Certificación de calibración de los equipos</t>
  </si>
  <si>
    <t>SWITCH CONECTIVIDAD  CON 24 PUERTOS DE AUTO NEGOCIACIÓN 10 BASE/100 BASE -TX  ADMINISTRABLE.</t>
  </si>
  <si>
    <t>PRESIÓN (0-200psi)</t>
  </si>
  <si>
    <t>Eficiencia de 90lm/W dello en poliuretano, estabilizado contra rayos UV (Cod: P24307)- SYLVANIA. L=120CM , A=11CM ; H=7CM. FABRICADA EN POLICARBONATO, HERRAJES DE MONTAJE EN ACERO INOXIDABLE (IP65) COLOR BLANCO._x000D_
_x000D_
Luminaria con modulos en LED para descolgar o sobreponer en techo, con una eficiencia de hasta 90lm/W, estabilizado_x000D_
contra rayos UV, sello en poliuretano ideal para ambientes humedos o con polvo._x000D__x000D_
_x000D_
DESCRIPCIÓN DEL PRODUCTO_x000D_
Hermetica con modulos LED de facíl instalación, su diseño optimiza la distribución luminosa y minimiza el deslumbramiento_x000D_
_x000D_
CARACTERISTICAS_x000D_
- A prueba de impactos_x000D_
- Resistente a la corrosión_x000D__x000D_
- Facíl mantenimiento_x000D__x000D_
_x000D_
-_x000D_
APLICACIONES_x000D_
- Oficinas_x000D_
- Zonas comunes_x000D_
- Áreas de almacenamiento_x000D_
- Estacionamiento _x000D__x000D_
_x000D_
TECNOLOGÍA_x000D_
LED_x000D_
_x000D_
NOMBRE DEL PRODUCTO_x000D_
Hermetica LED 40W DL PC_x000D_
_x000D_
CODIGO_x000D_
P24307</t>
  </si>
  <si>
    <t>IP-20 ; COLOR BLANCO (COD: P24345 ;  EFICACIA : 71 Lm/W ; Bordes revestidos en aluminio, difusor oplalizado en policarbonato._x000D_
_x000D_
DESCRIPCIÓN DEL PRODUCTO_x000D_
Panel tipo LED de alta potencia, diseño ultra liviano, proyección de luz uniforme evitando el deslumbramiento y el cansancio visual._x000D_
_x000D_
CARACTERISTICAS_x000D_
- Diseño Elegante_x000D_
- Chip de LED de alta eficiencia_x000D__x000D_
- Sobreponer, Descolgar o Incrustar_x000D_
- Marco en aluminio anodizado_x000D_
_x000D_
_x000D_
_x000D_
APLICACIONES_x000D_
-Oficinas _x000D_
-Comercios_x000D_
- Corredores y Lobbies_x000D_
- Hoteles_x000D_
_x000D_
NOMBRE DEL PRODUCTO_x000D_
LED Panel SQ 45W DL Unv_x000D_
_x000D_
CODIGO_x000D_
P24345_x000D_
_x000D_
TECNOLOGÍA_x000D_
LED</t>
  </si>
  <si>
    <t>IP-20 ; COLOR BLANCO (COD: P24345 ;  EFICACIA : 71 Lm/W ; Bordes revestidos en aluminio, difusor oplalizado en policarbonato.</t>
  </si>
  <si>
    <t>Difusor opalizado y recedada  IP: IP20 ;  (Código: P28627) Efeciacia : 73Lm/W- 4.000K ; Vida Util : 50.000 Hrs.</t>
  </si>
  <si>
    <t>96 Leds-22.400Lm-700mA-213W-NW 100/277V-Blanco neutro. Incluye fotocelda.</t>
  </si>
  <si>
    <t>Transferencia automática con contactores GE de 1000 A en AC1 a 208V con enclavamiento eléctrico y mecánico, sensor de faeses, protección poe alto y balo voltaje, enversión y desbalance. Control electrónico con barraje de carga, planta y red.</t>
  </si>
  <si>
    <t>Transferencia automática con contactores GE de 250 A en AC1 a 208V con enclavamiento eléctrico y mecánico, sensor de faeses, protección poe alto y balo voltaje, enversión y desbalance. Control electrónico con barraje de carga, planta y red.</t>
  </si>
  <si>
    <t>ACERO AL CARBON RUANA AL, CENTRO 30x30 LAMINA CAL.18</t>
  </si>
  <si>
    <t>08-ABR-2019 Niple pasamuro de d=6", en acero inoxidable, roscado, L=1ml; ruana en hierro o acero carbono de 40x40 cm.</t>
  </si>
  <si>
    <t>Tubo Cal.40 con Ruana de 50x50cm en lamina de 1/4".</t>
  </si>
  <si>
    <t>Las uniones flexibles de la case 7705 son apropiadas para aplicaciones con presión moderada, en las que pueden aparecer expansión, contracción o flexión causadas por cambios de temperatura, temblores sísmicos u otras causas de vibración</t>
  </si>
  <si>
    <t>CARACTERISTICAS_x000D_
- Cuerpo y conector en bronce fundido_x000D_
- Guías, caperuza y tornillos de latón_x000D_
- Vástago y resortes en acero inoxidable_x000D_
- Sello de seguridad de plomo_x000D_
- Placa de identificación_x000D_
- Rosca NPT_x000D_
- Presión de trabajo 200 PSI, presión mínima 30 PSI_x000D_
- Tamaños:  1/2”x3/4”, 3/4”x3/4”, 1”x1”, 1-1/2”x1-1/2”, 2”x2”_x000D_
- Aplicaciones: Sistemas de presión, sistemas contra incendios, sistema de agua a presión</t>
  </si>
  <si>
    <t>"GABINETE CONTRAINCENDIO TIPO II CON VALVULA CONVENCIONAL 
CERTIFICADA"_x000D_
_x000D_
• Gabinete para equipo contra incendio 77 x 77 x 24._x000D_
• Válvula angular tipo globo 2 ½" x 2 ½" NPT._x000D_
• Soporte tipo canastilla para manguera gabinetera._x000D_
• Manguera contra incendio de 2 1/2" de 100 pies (30 mts)._x000D_
• Boquilla de Chorro Neblina de 2 1/2"._x000D_
• Hacha pico de 4 1/2 lb._x000D_
• Llave Spaner de dos servicio._x000D_
• Extintor de polvo químico seco BC M-10</t>
  </si>
  <si>
    <t>Uniones de expansión antivibratorias "Borrachas" _x000D_
Características:_x000D_
Cuerpo en Caucho flexible EPDM, flanches en Acero al carbón para montaje entre bridas ANSI 150. Presión de trabajo 150 PSI.</t>
  </si>
  <si>
    <t>CHEQUE  GLOBO 1/2”-200PSI        _x000D_
Cheque Globo_x000D_
Cuerpo: Bronce fundido_x000D_
Asiento: Bronce fundido_x000D_
Sello: PTFE (Teflón)_x000D_
Conexión: Rosca NPT_x000D_
Presión de trabajo vapor saturado: 150 PSI_x000D_
Presión de trabajo WOG: 300 PSI_x000D_
Temperatura Máxima de Operación: 150° C</t>
  </si>
  <si>
    <t>40 CM</t>
  </si>
  <si>
    <t>CAÑUELA POLIETILENO (1/2") E=2" FOIL BRILLANTE_x000D_
Aislamiento acústico y térmico de lana mineral de vidrio biosoluble rígida, preformada, presentada en secciones de área transversal semicircular, en dimensiones ajustadas a los diámetros externos reales de tubos de acero comercial. El material consiste de fibras de vidrio aglomeradas con resina termo-resistente. La cara externa puede llevar una barrera de vapor tipo foil de aluminio reforzado con malla de fibra de vidrio y papel kraft (FRK)._x000D_
CARACTERÍSTICAS DE USO Y APLICACIÓN_x000D_
Esta especificación establece los requisitos de aceptación del cliente para CAÑUELA, con dimensiones de 36in (0.914 m) de longitud, espesores de aislamiento entre 1" y 3".</t>
  </si>
  <si>
    <t>CAÑUELA_x000D_
Aislamiento acústico y térmico de lana mineral de vidrio biosoluble rígida, preformada, presentada en secciones de área transversal semicircular, en dimensiones ajustadas a los diámetros externos reales de tubos de acero comercial. El material consiste de fibras de vidrio aglomeradas con resina termo-resistente. La cara externa puede llevar una barrera de vapor tipo foil de aluminio reforzado con malla de fibra de vidrio y papel kraft (FRK)._x000D_
CARACTERÍSTICAS DE USO Y APLICACIÓN_x000D_
Esta especificación establece los requisitos de aceptación del cliente para CAÑUELA, con dimensiones de 36in (0.914 m) de longitud, espesores de aislamiento entre 1" y 3".</t>
  </si>
  <si>
    <t>CAÑUELA POLIETILENO (2") E=2" FOIL BRILLANTE_x000D_
Aislamiento acústico y térmico de lana mineral de vidrio biosoluble rígida, preformada, presentada en secciones de área transversal semicircular, en dimensiones ajustadas a los diámetros externos reales de tubos de acero comercial. El material consiste de fibras de vidrio aglomeradas con resina termo-resistente. La cara externa puede llevar una barrera de vapor tipo foil de aluminio reforzado con malla de fibra de vidrio y papel kraft (FRK)._x000D_
CARACTERÍSTICAS DE USO Y APLICACIÓN_x000D_
Esta especificación establece los requisitos de aceptación del cliente para CAÑUELA, con dimensiones de 36in (0.914 m) de longitud, espesores de aislamiento entre 1" y 3".</t>
  </si>
  <si>
    <t>Calderin 500GPH-157W-Acero Inox. Cal.12 (Acpm)Sum+Instalacio en el sitio requerido.incluye Suministro, transportes  e instalaciones con accesorios- Garantía de 18 meses.</t>
  </si>
  <si>
    <t>RTO=6ML (JUNTA DE 1X1CM)</t>
  </si>
  <si>
    <t>INCLUYE DOS POSTES  DE H=2.0M; MARCO A=1.0M (2 1/4"X2 1/4") CAL.16  EN ACERO GALVANIZADO INTERIOR Y EXTERIORMENTE TRES CAPAS DE PROTECCIÓN ZINC,FOSFATO Y PINTURA POLIESTER TERMOENDURECIDO. GARANTÍA DE 7 AÑOS.</t>
  </si>
  <si>
    <t>PARTIDOR PISTA supercross (8m)  y challenger(5m)  _x000D_
_x000D_
Incluye Suministro e Instalación._x000D_
_x000D_
1. Armadura en aluminio estructural. Angulo 2” x ¼”._x000D_
Fabricación de armadura en aluminio estructural especializado, ángulo 2” x 1/4”, estructura media-luna con perfil de aluminio de 2” x 1” y perfil de aluminio cuadrado de 2”      _x000D_
CANTIDAD  250 MTS._x000D_
_x000D_
2. Rejilla moldeable en PRFV_x000D_
Fabricación de Rejilla antideslizante moldeable en PRFV material polímero inyectado de aleación sílica de 1”, recubierta con una capa de material epocxico adherente, apertura de 30mm x 30mm. Dos Secciones de: 13.5 mts2_x000D_
CANTIDAD 27 m²_x000D_
_x000D_
3. Muelles de amortiguación de 1” y ¼”_x000D_
Muelles de amortiguación de 1 y ¼”, con desplazamiento de 260 mm._x000D_
CANTIDAD 4 muelles_x000D_
_x000D_
4. Lamina de protección en aluminio 1100_x000D_
Fabricación lamina de protección compuerta y media- luna en aluminio 1100, 10m2 en Calibre16._x000D_
CANTIDAD 10.00 m²_x000D_
_x000D_
5. Sistema neumático de compuerta._x000D_
Sistema neumático de levantamiento compuesto por; actuador neumático normalizado (gato neumático), compresor portátil de 1.8 HP con depósito de 15 Galones, regulador de presión, conexiones neumáticas y electroválvula de dos vías._x000D_
CANTIDAD 1.00 UN_x000D_
_x000D_
6. Sistema electrónico de mando y partida._x000D_
Sistema de control electrónico conformado por; caja compacta de control electrónico, semáforo de partida tipo led, sistema de control de partida aleatorio, controles manuales, sistema de sonido altoparlante y conexiones eléctricas._x000D_
CANTIDAD 1.00 UN_x000D_
_x000D_
7. Cumple Norma UCI</t>
  </si>
  <si>
    <t>IGUAL A 100931 ENSAYO MEDICIÓN EN CAMPO CON FERROSCAN (&lt;40pTS) DETECTOR DE ARMADURAS - PACHOMETRO                                                                                                                                                                                                              Es un aparato capaz de detectar elementos metálicos ocultos; por ello se usa para la localización de las barras de acero de un elemento de hormigón. Hay varios modelos, los más sencillos nos informan sobre la posición de la barra y su dirección, y los más sofisticados que nos proporcionan una estimación del diámetro y del recubrimiento de la barra.                                                                                                        Descripción: Se toman entre 30 y 40 lecturas (puntos) en el día, el informe se entrega con las gráficas que arroja el equipo, recubrimiento y diámetros de los aceros de refuerzo.</t>
  </si>
  <si>
    <t>Adhesivo multipropósito de curado rápido.</t>
  </si>
  <si>
    <t>CARACTERISTICAS:_x000D_
_x000D_
Tablero Trifasico con Puerta y Espacio para Totalizador de 18 Circuitos con Barraje de 225A-Barra Neutro-Barra Tierra-Chapa y Llave</t>
  </si>
  <si>
    <t>3 tipos de chorro y 2 combinaciones (Lluvia, Hidromasaje, Niebla,Lluvia + Niebla, Lluvia + Hidromasaje</t>
  </si>
  <si>
    <t>BRONCE</t>
  </si>
  <si>
    <t>http://www.homecenter.com.co/homecenter-co/product/250828/Cabeza-de-ducha-Tres-funciones-con-brazo-incluido/250828_x000D_
_x000D_
Características	_x000D_
Cabeza de ducha con 3 jets que brindan una mayor sensación de limpieza y placer a la hora de tomar un baño. Cuenta con sincronización perfecta de todos los jets, lo cual permite más bienestar para su piel. Además tiene un sistema atical y un conducto interior aislado que le da mayor vida útil.</t>
  </si>
  <si>
    <t>CUERPOS DE VÁLVULAS DE SOLENOIDE DANFOSS EN BRONCE LATÓN, 2/2, NORMALMENTE CERRADAS ( NC ),_x000D_
USO GENERAL: AGUA (Max: 60°C), AIRE, ACEITE (Max: 100°C); DIRECTAMENTE OPERADAS,_x000D_
VISCOSIDAD HASTA 50 cSt.; JUNTA EN FKM.</t>
  </si>
  <si>
    <t>Características	Sensor de tecnología SMD, con desactivación automática, rango de detección de 360, relevador auto-contenido, retraso de tiempo ajustable, luz ajustable, sensibilidad de ajuste, capacidad de sensor múltiple._x000D_
_x000D_
Material	Pvc - plástico_x000D_
_x000D_
Uso	Para uso en detección de personas y movimientos</t>
  </si>
  <si>
    <t>Mantenimiento calentador a gas del estadio el Campin,._x000D_
_x000D_
Especificaciones técnicas:_x000D_
_x000D_
Circuito impreso therm 8000S - Tergeta principal calentador a gas marca BOSH THERM 8000S</t>
  </si>
  <si>
    <t>Mantenimiento calentador a gas del estadio el Campin,._x000D_
_x000D_
Especificaciones técnicas:_x000D_
_x000D_
Mantenimioento calentador a gas marca BOSH THERM 8000S (NO INCLUYE REPUESTOS)</t>
  </si>
  <si>
    <t>Características: _x000D_
Cable monopolar con conductor de cobre suave aislado con Poliolefina Termoplástica (PE), libre de halógeno (HF - Halogen Free), retardante a la llama (FR - Flame Retardant), de baja emisión de _x000D_
humos (LS - Low Smoke) opacos, densos, tóxicos, corrosivos y apto para instalarse en bandejas portacables (CT – Cable Tray)._x000D_
_x000D_
Conductor: _x000D_
Conductor de cobre suave, cableado según los lineamientos de la norma ASTM B8._x000D_
_x000D_
Aislamiento: _x000D_
Poliolefina Termoplástica (PE), libre de halógeno (HF - Halogen Free), retardante a la llama (FR - Flame Retardant), de baja emisión de humos (LS - Low Smoke) opacos, densos, tóxicos y corrosi - vos._x000D_
_x000D_
Tensión de Operación:_x000D_
750 V._x000D_
_x000D_
Temperatura de Operación:_x000D_
80°C. _x000D_
_x000D_
Instalación: _x000D_
En tubería conduit, canaletas cerradas, instalaciones subterráneas, equipos eléctricos, electrónicos y bandejas portacables (CT - Cable Tray)._x000D_
_x000D_
Aplicación: _x000D_
Cables de construcción para instalaciones en edificaciones, interior de locales y tableros de control. Ideales para lugares con alta concentración de personas y poca ventilación, en los cuales _x000D_
en caso de un incendio es indispensable que no se presenten emisiones de gases halógenos, tóxicos, corrosivos y humos oscuros que afecten la salud de las personas, equipos electrónicos, _x000D_
industriales o informáticos.</t>
  </si>
  <si>
    <t>Luminaria LED Hermética 2X18 W T8  tipo P36667. NOTA. CAMBIÓ EL CODIGO POR :P37188_x000D_
Suministro e instalación 			_x000D_
			_x000D_
CARACTERISTICAS_x000D_
- A prueba de impactos_x000D_
- Tubo T8 en LED_x000D_
- Resistente a la corrosión_x000D_
_x000D_
APLICACIONES_x000D_
- Oficinas_x000D_
- Zonas comunes_x000D_
- Áreas de almacenamiento_x000D_
_x000D_
DESCRIPCIÓN_x000D_
Luminaria en LED para descolgar o sobreponer en techo, incluye tubos T8 de 18W con una eficiencia de hasta 89lm/W, estabilizado contra rayos UV, sello en poliuretano ideal para ambientes humedos o con polvo._x000D_
Hermetica con tubos LED de facíl instalación, su diseño optimiza la distribución luminosa y minimiza el deslumbramiento._x000D_
_x000D_
TECNOLOGÍA_x000D_
LED_x000D_
_x000D_
NOMBRE DEL PRODUCTO_x000D_
Hermetica LED 2X18 T8 DL 120V_x000D_
_x000D_
CODIGO_x000D_
P36667</t>
  </si>
  <si>
    <t>Lineales LED_x000D_
LED continuum 40W NW SP_x000D__x000D_
_x000D_
CARACTERISTICAS_x000D_
- Diseño Compacto_x000D_
-Perfil de aluminio extruido_x000D__x000D_
- Modulos de LED_x000D_
- Incluye Driver electronico_x000D_
_x000D_
APLICACIONES_x000D_
- Iluminación Comercial_x000D__x000D_
- Oficinas_x000D_
- Zonas comunes_x000D_
_x000D_
DESCRIPCIÓN_x000D_
Luminaria continiun con modulos en LED, proporciona un sistema de iluminación limpio y sencillo, ofrece lineas continuas proporcionando una alta uniformidad de luz evitando deslumbramiento, facíl y rapida instalación._x000D__x000D_
_x000D_
2920hrs/Año_x000D_
_x000D_
NOMBRE DEL PRODUCTO_x000D_
LED continuum 40W NW SP</t>
  </si>
  <si>
    <t>VENTANA ALUMINIO PROYECTANTE 3831+ VIDRIO LAMINADO 3+3mm   _x000D_
_x000D_
Incluye:_x000D_
Basculante lateral_x000D_
Alfajía_x000D_
Vidrio incoloro laminado_x000D_
Perfilería Ref. 173</t>
  </si>
  <si>
    <t>Sistema modular de fácil y rápida instalación, sin aditivos ni pegantes. Tiene aditivos UV, anti-hongo y antimicrobiano que brindando higiene y lo hace resistente a la exposición al sol y el agua. Producto decorativo y estético, anti fatiga que absorbe y dispersa el impacto al caminar. Piso flexible que permite ser modulado con diferentes aplicaciones en el sector, por ejemplo: piscinas, saunas, jacuzzis, colegios, gimnasios, cocinas, jardines infantiles, zonasrecreativas y muchas más. Su superficie antideslizante brinda seguridad y confort. Es de fácil limpieza y mantenimiento. Su diseño estructural mantiene la superficie elevada, permitiendo que la humedad se mantenga totalmente aislada.</t>
  </si>
  <si>
    <t>CARACTERISTICAS:_x000D_
_x000D_
Mueble guardaropa vertical de 5 modulos en lamina micro perforada, incluye cerraduras, elementos de anclaje y demás elementos para su correcto funcionamiento._x000D_
_x000D_
Locker Especial metálicos de cinco (5) puestos Medidas 1.50 m alto, 30 cm de ancho y 30 cm de_x000D_
fondo. Cada compartimiento de 35 cm alto, por 30 cm De ancho 30 y 30 cm de fondo. Fabricados en lámina galvanizada, micro perforada calibre 22. Acabados en  pintura electrostática, cada compartimiento con división interna para el calzado, con porta candado._x000D_
_x000D_
Incluido transporte en la ciudad de Bogotá.</t>
  </si>
  <si>
    <t>REFERENCIA: 768.01.272.312 DIGICON|CATRAXPLUS|TORNIQUETEBIDIRECCIONALENACEROINOXIDABLE|BRAZOABATIBLE.Accionamientodetrabasporelectroimanes.Brazosenaceroinoxidable(AISI304).Incluye:TarjetadeControl,pictogramayFuentedePoder.Peso50Kg-Dim:112x27x 50 cm_x000D_
INST-TQ: BIOENTRADA-SERVICIODEINSTALACIÓNDETORNIQUETESENCILLOOBARRERAVEHICULAR-IncluyesolamenteAncladodeDispositivoalPisoyConexiónaRedEléctrica,Noincluyeconectividadconperifericos,Noincluyeinstalacióndeductería.Elclientedeberáentregarductería,PuntodeReddeDatos10/100CertificadoyPuntodeCorrienteReguladaacerometrosdelpuntodeinstalacióndeltorniquete, justo donde se ancla uno de sus postes.</t>
  </si>
  <si>
    <t>Poste plastico en polipropileno de alto impacto 8 x 2 Cm (silla según diseño) Ancho 61 cm fondo 38 Cm, alto 105 Cm, diversos colores.</t>
  </si>
  <si>
    <t>Bisagra Perno Anticada 3x2.5pgCal.2.5mm El paquete es por 2 unidades, sin embargo el precio es por unidad. _x000D_
Especificaciones_x000D_
_x000D_
Acero cold-roll, acabado anticado, cierre suave, trae tornillos, calibre 2,5mm</t>
  </si>
  <si>
    <t>Cerrojo de seguridad doble, de doble cilindro para puertas con espesores entre 35Mm y 50Mm._x000D_
    Distancia al centro ajustable a 60Mm ó 70Mm._x000D_
    Macho accionado con llave por ambos lados._x000D_
Cerrojo con llave en el exterior y volteador en el interior.</t>
  </si>
  <si>
    <t>CARACTERISTCAS:_x000D_
_x000D_
Mueble guardaropa en lamina microperforada, incluye cerraduras, elementos de anclaje y_x000D_
demás elementos para su correcto funcionemiento, segun detalle de la consultoria del complejo_x000D_
 acuatico 2017. (d29-d30-d31)</t>
  </si>
  <si>
    <t>Tubo rectangular 76x38mm calibre 18 (1.2mm).</t>
  </si>
  <si>
    <t>Fabricación, suministro, transporte e instalación de una   bicicleta para  ejercicio en  posición recostado  diseñada para carga de dispositivos móviles  con puerto  USB ( sistema  patente nacional  )  la estructura de la  bicicleta  tendrá un perfil tubular de 100 x 100 mm con calibre en la estructura de 2,5 mm, las tapas de las  bocas de las tuberías deberán ser metálicas soldadas y pulidas, las maquinas irán anchadas en una losa de concreto 12 de cms 3000 psi con pernos de expansión 1/2 x 4 ", el acabado de anclaje, será en morteros de concreto con esmalte sintético de medidas externas  1,00  mts  de  altura   1,72  mt de  largo y   0,90 mt  de  ancho_x000D_
El acabado de la pintura será para intemperie, en polvo poliéster _x000D_
La máquina contará  un   asiento  fijo  a  una  altura  promedio  para  la población  con agarres   laterales  diámetro 1 “ mm con protección en polietileno grafilado. El sillín en  Madera plástica, cuyo acabado será en esmalte sintético._x000D_
La tornillería a utilizar será Bristol Avellan 3/8 galvanizado negro, con carenaje protector de mecanismo Lam hr cr 12 y 14._x000D_
El mecanismo a utilizar será con piñones, ejes, chumaceras, cadena industrial embielado con fundición en hierro gris y los pedales, serán en aluminio con rodamiento._x000D_
Las instrucciones de uso, serán en lámina de poliestireno c 60 plastificado._x000D_
La máquina tendrá una capacidad generación de energía (según ritmo pedaleo) Hasta 300 w, contará con un puerto para carga USB 5 v - 2,5 amperios, además tendrá indicador de generación color verde Led 10 W._x000D_
Vida útil del sistema de generación : 30 años ; Vida útil extructuras con mantenimiento : 15 años ; Garantia de herrajes : 5 años ; garantía  piezas de desgaste : 1 año.</t>
  </si>
  <si>
    <t>Fabricación, suministro, transporte e instalación de una bicicleta estatica diseñada para carga de dispositivos móviles  con puerto  USB ( sistema  con patente nacional  ) la estructura de la bicicleta tendrá un perfil tubular de 100 x 100 mm con calibre en la estructura de 2,5 mm, las tapas de las  bocas de las tuberías deberán ser metálicas soldadas y pulidas, las maquinas irán anchadas en una losa de concreto 12 de cms 3000 psi con pernos de expansión 1/2 x 4 ", el acabado de anclaje, será en morteros de concreto con esmalte sintético de medidas externas 1,40m  de altura  x 0,80m de ancho   x 1,40 mts de largo_x000D_
El acabado de la pintura será para intemperie, en polvo poliéster y epóxido con zinc según el clima._x000D_
La máquina contará con manubrio ergonómico diámetro 42 mm con protección en polietileno grafilado. El sillín, porta pies y protectores, serán en  Madera plástica, cuyo acabado será en esmalte sintético._x000D_
La tornillería a utilizar será Bristol Avellan 3/8 galvanizado negro, con carenaje protector de mecanismo Lam hr cr 12 y 14._x000D_
El mecanismo a utilizar será con piñones, ejes, chumaceras, cadena industrial embielado con fundición en hierro gris y los pedales, serán en aluminio con rodamiento._x000D_
Las instrucciones de uso, serán en lámina de poliestireno c 60 plastificado._x000D_
La máquina tendrá una capacidad generación de energía (según ritmo pedaleo) Hasta 300 w, contará con un puerto para carga USB 5 v - 2,5 amperios, además tendrá indicador de generación color verde Led 10 W, _x000D_
_x000D_
Vida útil del sistema de generación : 30 años ; Vida útil extructuras con mantenimiento : 15 años ; Garantia de herrajes : 5 años ; garantía  piezas de desgaste : 1 año.</t>
  </si>
  <si>
    <t>JUEGO DE AJEDREZ COMPUESTO POR 1 MESA CON TABLA PARA AJEDREZ Y 2 BANCAS PLASTICAS FABRICADA EN POLIPROPILENO DE ALTO IMPACTO CON ORIGINAL IDEAL PARA EXTERIORES, DE MEDIDAS MESA 65CM X 75CM X 76CM DE ALTO Y BANCAS SIN ESPALDAR DE MEDIDAS 38,40CM X 40CM X 48CM DE ALTO. Estructura de silla y base mesa fabricada en lamina de acero Inoxidable calibre 18 1.27mm (VER IMANGENES ADJUNTAS).</t>
  </si>
  <si>
    <t>Lámina galvanizada cal.16 RETIE ;  NFPA 80 ;  NSR 10 ; CIDET año 2017 ; Barra antipanico certificada cortafuego ; refuerzo en acero templado  cal. 16 ;  aislante cerámiico para 1.200°C ; empaque enttumescente 3M ; cierrapuertas para 65 Kg ;  aluminio según exigencias técnicas ; Acabado galvanizado. Certificadas con pruebas  de laboratorio que permiten soportar una conflagración por un periodo de más de una hora, generndo y manteniendo su hermeticidad.</t>
  </si>
  <si>
    <t>LA INSTALACIÓN INCLUYE EL TRANSPORTE A LA OBRA.</t>
  </si>
  <si>
    <t>Tubo redondo estructural galvanizado Ø3" nominal Cal: 0.128", con (6) platinas HR de 2", Cal.3/8" soladadas al tubo estructural. Acabado en pintura electrostática.</t>
  </si>
  <si>
    <t>LA COTIZACIÓN INCLUYE EL TRANSPORTE AL SITIO DE LA OBRA,  EJES Y RODAMIENTOS.</t>
  </si>
  <si>
    <t>LA COTIZACIÓN INCLUYE EL TRANSPORTE AL SITIO DE LA OBRA.</t>
  </si>
  <si>
    <t>Medidas entre 50 y 60cm , perímetro  platina en hierro de 21/2"x3/16" y platinas de refuerzo transversal y longitudinal  de 1"x1/8". La superficie será en malla IMT 30 cal.12. La cotización incluye el transporte al sictio de la pobra.</t>
  </si>
  <si>
    <t>Compuesto por (9) tambores en plástico de polietileno espesor de 3,5 mm de alta densidad, y de diámetro 23 cm, con altura de 26cm cada uno,. Tubería horizontal galvanizada de 1", alma en tubería  de 3/4" y ejes verticales  en varilla lisa de 172". El precio incluye transporte en Bogotá.</t>
  </si>
  <si>
    <t>Incluye tubería redonda galvanizada espesor de 2.5mm , tubo vertical D=2.5" L=70cm, Tubería horizontal D=3" L=35cm , Acabado en pintura electrostática. Dado en concreto de 3.ooopsi (30x30cm) H=40cm.</t>
  </si>
  <si>
    <t>Tope en caucho de llanta D=12cm, fijado a una tubería de D=1" y espesor de 2.5mm y altura de 25cm. El precio incluye transporte en Bogotá.</t>
  </si>
  <si>
    <t>Buje matálico macizo D=11/2", con perforación central D=3/8". Incluye torneado del elemento, tornillo pasante , tuerca  y arandela. Acabado en pintura electrostática. No incluye el transporte.</t>
  </si>
  <si>
    <t>Soporte en tubo metálco galvanizado redondo D=11/2" Altura máxima de 1,30m Cl.80, acabado en pintura electrostática. incluye accesorios de fijación a  la plataforma.  No incluye transporte.</t>
  </si>
  <si>
    <t>Tapa plástica para protección de rodamientos y ejes en biosaludables diámetros entre 5 y 10 cm, color negro. El valor incluye el transporte en Bogota.</t>
  </si>
  <si>
    <t>Tubo11/4" para reparación de saludable (ML).</t>
  </si>
  <si>
    <t>Suministro e instalación de piso en caucho a 80 mm de espesor en SBR (material reciclado de las llantas usadas), el piso está conformado así:_x000D_
_x000D_
* Una capa de amortiguado de 70 mm en SBR (granulometría 4-5 mm)_x000D_
_x000D_
* Una capa de terminado de 10 mm, 100% en caucho encapsulado SBR (material reciclado de las llantas usadas, granulometría 2-3mm, con filtro UV)_x000D_
_x000D_
* El PU utilizado para realizar las mezclas del caucho es aromático</t>
  </si>
  <si>
    <t>SUMINISTRO E INSTALACIÓN DE CORTASOL TERMOBRISE-150 MANUAL QUE ONCLUYE : PANEL , TAPAS, BARRA DE ACCIONAMIENTO,PASADOR  DE GRAQDUACIÓN, TORNILLOS, Y ADHESOIVOS, TUBULAR EN ALUMINIO, BUJES PLASTICOS, SEPARADORES,M PERFIL DE SOPORTE 3X11/2", AQNILLOS, PLATINAS DE GRADUACIÓN, TORNILLOS, ADHESIVOS, EQUIPOS ANDAMIOS, Y TRANSPORTES.</t>
  </si>
  <si>
    <t>Azadón reforzado con cabo 3 Lb_x000D_
_x000D_
Los azadones son una herramienta forjada en una sola pieza  en acero de alto carbono SAE 1045, preafilados, con un tatamiento térmico  con temple y revenido garantizando un menor desgaste, haciéndolos mas resistentes a la flexión, tracción, torsión e impacto.</t>
  </si>
  <si>
    <t>CERRADURA DE CREMALLERA PARA VITRINA DE MUEBLE EN MADERA.</t>
  </si>
  <si>
    <t>INSUMO CREADO CON INFORMACIÓN DE LA GUIA MAESTRA EDICIÓN N°13, PAGINA 423.</t>
  </si>
  <si>
    <t>Cerradura De Embutir Pico Loro 854 Doble Yale Sku 0004022 Ue O SIMILAR</t>
  </si>
  <si>
    <t>CERRADURA TIPO POMO MADERA EXTERIOR  Para puertas de 35 a 45 mm de espesor Pestillo reversible para puertas de cualquier mano, que abran hacia adentro o hacia afuera Backset de 60 m entrada oficina dorada  200.000 ciclos / Grado 3 / ANSI BHMA A156.2-201.YALE O SIMILAR . INCLUYE TRES (3) LLAVES</t>
  </si>
  <si>
    <t>CERRADURA TIPO POMO INTERIOR entrada oficina dorada Para puertas de 35 a 45 mm de espesor Pestillo reversible para puertas de cualquier mano, que abran hacia adentro o hacia afuera Backset de 60 m entrada oficina dorada  200.000 ciclos / Grado 3.YALE O SIMILAR . INCLUYE TRES (3) LLAVES</t>
  </si>
  <si>
    <t>CHAPA PRESIÓN PARA ESCRITORIO YALE mueble cajón 20 - 25 mm. Incluye dos (2) Llaves</t>
  </si>
  <si>
    <t>CERRADURA MUEBLE PESTILLO VERTICAL 2044 YALE O SIMILAR, INCLUYE DOS (2) LLAVES</t>
  </si>
  <si>
    <t>Cerradura Mueble Pestillo Horizontal 2045.  INCLUYE DOS (2) LLAVES</t>
  </si>
  <si>
    <t>LLAVE ESTRELLA JUEGO 6 A 22MM 8 PZ STANLEY 86-091  STANLEY O SIMILAR</t>
  </si>
  <si>
    <t>LLAVE BOCA FIJA DE 6 A 22 MM (JUEGO 8 PZAS) STANLEY O SIMILAR</t>
  </si>
  <si>
    <t>TARRO ADHESIVO INSTANTÁNEO UNIVERSAL PRECISION. PRESENTACION POR 5g GRAMOS</t>
  </si>
  <si>
    <t>Silla concreto GRC 21MP 0.81x0.64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 0,81m                H = 0,64m                P = 0,78m  _x000D_
En concreto color gris, Peso: 294,4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</si>
  <si>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Ver descripción Técnica</t>
  </si>
  <si>
    <t>CORREDERA METALICA (ZINC ) PARA CAJON POR 40 CMS DE 40 Kg . CIERRE SUAVE-LENTO  LA UNIDAD ESTA COMPUESTA POR 2 CORREDERAS.</t>
  </si>
  <si>
    <t>Banca en concreto segun diseño (Ver imagen CIO) REF. BANCA MC_x000D_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1,93m       H 0,47m    P 0,54m _x000D_
En concreto color gris, Peso: 496,8 kg_x000D_
La garantía en los componentes de concreto es de 10 años._x000D_
Incluye suministro, transporte_x000D_
La instalación no requiere obras civiles adicionales, ni vaciados en concreto ni preparación de ningún tipo en el sitio de la obra. Elemento de sobreponer_x000D_
Mantenimiento: Lavar con hidrolavadora y aplicar sellos oleófugo e hidrófugo una vez al año._x000D_
_x000D_
Nota del fabricante: El precio no incluye descargue. Para el descargue de los productos se requiere personal en la obra y herramientas tipo estibador, minicargador, montacargas o similar. Se recomienda el uso de estibas para mayor facilidad.</t>
  </si>
  <si>
    <t>CARACTERISTICAS:_x000D_
_x000D_
Silicona neutra, antihongos para el sello de juntas en construcción.</t>
  </si>
  <si>
    <t>CARACTERISTICAS:_x000D_
_x000D_
BOMBILLO TIPO SPOT 5 W, GU 110- SE</t>
  </si>
  <si>
    <t>CARACTERISTICAS DE LA UNIDAD:_x000D_
_x000D_
EL VALOR CORRESPONDE A CAJA X 305 Mts. (MARCA AMP)</t>
  </si>
  <si>
    <t>CARACTERISTICAS DEL INSUMO COTIZADO:_x000D_
_x000D_
(SYLVANIA, PHILIPS O SIMILAR)</t>
  </si>
  <si>
    <t>CARACTERISTICAS:_x000D_
_x000D_
( SONY, PANASONIC, DURACELL O SIMILAR)</t>
  </si>
  <si>
    <t>CARACTERISTICAS:_x000D_
_x000D_
 ELEMENTO COTIZADO CON REFERENCIAS DE LAS MARCAS VARTRA, ENERGIZER, DAIKO O SIMILAR</t>
  </si>
  <si>
    <t>CARACTERISTICAS:_x000D_
_x000D_
ELLEMENTO COTIZADO CON REFERENCIAS VARTRA, ENERGIZER, DAIKO O SIMILAR.</t>
  </si>
  <si>
    <t>CARACTERISTICAS: _x000D_
_x000D_
MULTITOMA 6 SALIDAS SUPRESOR DE PICO CON FUSIBLE CON INDICADOR DE LUMINOSO O MANOMETRO DE VOLTAJE.</t>
  </si>
  <si>
    <t>CARACTERISTICAS:_x000D_
_x000D_
CINTA AISLANTE  SUPER 33  de 19 mm DE ANCHO Y 20 M DE LARGO , es una cinta aisladora de vinilo para cualquier clima diseñada para funcionar continuamente en temperaturas ambientales de hasta 105°C (220°F). o climas de baja temperatura de hasta -18°C (0°F). excelente resistencia.</t>
  </si>
  <si>
    <t>EL ELEMENTO COTIZADO (CAUTIN) INCLUYE LA BASE.</t>
  </si>
  <si>
    <t>SIN ADHESIVO,</t>
  </si>
  <si>
    <t>C/ADHESIVO</t>
  </si>
  <si>
    <t>INCLUYE ADHESIVO</t>
  </si>
  <si>
    <t>CARACTERISTICAS:_x000D_
_x000D_
DESTORNILLADOR ESTRELLA 6" X ¼ (LARGO 150 mm - Phillips, Redline, Stanley O SIMILAR)</t>
  </si>
  <si>
    <t>LÁMINA CR. CAL.18</t>
  </si>
  <si>
    <t>Puerta en aluminio tipo persiana + marco (según diseño) _x000D_
_x000D_
CONSULTORIA PARQUE COMETAS - CRDC N°3.</t>
  </si>
  <si>
    <t>Filtro de Filtro de Aire FBW-B7241 Filter-Lube (Spin On)-BALDWIN B-7241	_x000D_
para  Planta Eéctrica Cummins GTA50-G3-880.</t>
  </si>
  <si>
    <t>SERVICIO TECNIC0 (Cambio filtros aceite  y Air e- Puesta en marcha y pruebas)Planta Cummins GTA50-G3-880</t>
  </si>
  <si>
    <t>Filtro de Aceite para Planta Eéctrica Diesel Lister Petter  OWTA6-2018-230KVA.</t>
  </si>
  <si>
    <t>Filtro de Combustible para Planta Eéctrica Diesel Lister Petter  OWTA6-2018-230KVA.</t>
  </si>
  <si>
    <t>Filtro de Aceite para Planta Eéctrica Diesel Lister Stamford GWTA6-22-175KVA.</t>
  </si>
  <si>
    <t>Filtro de Combustible para Planta Eéctrica Diesel Lister Stamford GWTA6-22-175KVA.</t>
  </si>
  <si>
    <t>Filtro de Aceite para Planta Eéctrica Diesel Cummins 6TC8.3-G-156KVA.</t>
  </si>
  <si>
    <t>Filtro de Combustible para Planta Eéctrica Diesel Cummins 6TC8.3-G-156KVA.</t>
  </si>
  <si>
    <t>Filtro de Combustible  para Planta Eéctrica Diesel Cummins 6TC8.3-G-156KVA.</t>
  </si>
  <si>
    <t>CARACTERISTICAS:_x000D_
_x000D_
PARLANTE INSTALADO EN EL COMPLEJO ACUATICO EN EL AÑO 2017._x000D_
_x000D_
GARANTIA DE 2 AÑOS_x000D_
_x000D_
MARCA SION_x000D_
_x000D_
PARLANTE DE TECHO DE 6 W, 5” TRANSFORMADOR DE LINEA CON TAP PARA 6W, 3W,1.5W Y 0.75W ARO EM ABS 20.5 mm CON SISTEMA DE FIJACIÓN Y REJILLA DECORATIVA</t>
  </si>
  <si>
    <t>CARACTERISTICAS:_x000D_
_x000D_
EQUIPO INSTALADO EN EL COMPLEJO ACUATICO, AÑO 2017 TIENE GARANTIA DE 2 AÑOS._x000D_
_x000D_
BAFLE SATÉLITE O PARLANTE DE PARED DE 30 W, 5.5”. EN ABS TRANSFORMADOR DE LINEA DE 100V, CONTROL DE POTENCIA DE 30W, 15W, 7.5W Y 8 Ohm, CROOSOVER 2 VIAS, SOPORTE Y FIJACIÓN_x000D_
_x000D_
MARCA SION.</t>
  </si>
  <si>
    <t>Características Eléctricas_x000D_
 _x000D_
-Potencia media de lámpara: 30w_x000D_
-Tensión de Trabajo: 100~277V AC; 50 60Hz_x000D_
-Temperatura de Trabajo: -20 a 70º C._x000D_
-Vida Útil del LED: 30.000 Horas_x000D_
-Angulo de Apertura: 90º - 100º_x000D_
-Reparto: Simetrico_x000D_
-Base o socket: DOWN_x000D_
 _x000D_
Características Fotométricas_x000D_
_x000D_
-Flujo Luminoso de la lámpara: 2050Lm_x000D_
-Eficacia Lumínica del LED: 144Lm/w_x000D_
-Eficiencia: 99,6%_x000D_
-Peso: 790 gr_x000D_
-Temperatura de Color Disponible: Frío, Neutro, Cálido_x000D_
-Remplazo frente a incandescente: 30w, 40w, 50w_x000D_
 _x000D_
Embalaje_x000D_
 _x000D_
-Formato: 1 Unidades/Caja_x000D_
-Dimensiones: 305 x 225 x  109 mm_x000D_
-Peso: 2,2 Kg</t>
  </si>
  <si>
    <t>minimo 30,000 horas</t>
  </si>
  <si>
    <t>.SERVICIO TECNIC0 (Cambio filtros  de Aceite  y Combustibles-Puesta en marcha y pruebas)Planta Lister Stamford GWTA6-22-175 KVA.</t>
  </si>
  <si>
    <t>SERVICIO TECNIC0 (Cambio filtros de aceite y Combsutibles -Puesta en marcha y pruebas)Planta Diesel Cummins 6TC8.3-g-156 KVA.</t>
  </si>
  <si>
    <t>Filtro de Aceite para Planta Eéctrica Cummins GTA50-G3-880.</t>
  </si>
  <si>
    <t>Suministro de equipo de gimnasia segun Diseño IDRD elaborado en tuberia estructural rectangular en acero galvanizado de 50x100mm, espesor de 3mm, con extremo superior redondedo. Agarres tipo U en tuberia galvanizada de 1 1/4'' espesor 3mm con pintura electrostatica resistente a condiciones de intemperie. Tuberia Estructural Galvanizada en caliente de 1 1/4'' espesor 3mm o barras de acero de 1 1/4'' galvanizada en caliente con abrazaderas tipo C a estructura sujetas con tornilleria inoxidable antivandalica. Tuberia Estructural Rectangular en Acero Galvanizado de 50x100mm Espesor 3mm con platina de refuerzo de 3/16'' en acero (con esquinas redondeadas). Barras paralelas en Acero estructural Galvanizado en caliente de 2'' 2.5mm espesor cordon de soldadura Electrica de Arco MIG o de Electrodo Revestido o con abrazadera tipo C a estructura con tornilleria inoxidable antivandalica (poste). Barra para Flexiones compuesta de dos platinas laterales de 1/4'' en Acero Galvanizado y tuberia de 1 1/4" en acero Galvanizado soldadura Electrica de Arco MIG o de Electrodo Revestido. Espaldera en barras de acero galvanizado de 1", pintura electrostatica soldado sobre platina y asegurado con tornilleria antivandalica.Incluye varillas de 5/8" soldadas  a los postes para el trave de la parte anclada al concreto.</t>
  </si>
  <si>
    <t>CON BRAZO SENCILLO NORMA AP-802 GALVANIZADO EN CALIENTE Y TERMINADO EN PINTURA ELECTROSTÁTICA.</t>
  </si>
  <si>
    <t>Juego Carrusel inclusivo 3-10 años Cap: 8 niños_x000D_
_x000D_
CARACTERISTICAS_x000D_
_x000D_
Capacidad:  8 niños_x000D_
Edad sugerida: 3 a 10 años                                                                   _x000D_
Altura Crítica de Caída:  0,80 m_x000D_
Área de Seguridad: Ø5,11 m_x000D_
Medidas por modulo (Largo, Ancho, Alto): Ø1,45 x 0,76 m_x000D_
Funciones lúdicas: Compartir, girar_x000D_
_x000D_
MATERIALES_x000D_
_x000D_
Especificaciones Técnicas:_x000D_
Aceros: Estructura: Cañería ISO Serie 65, Ø 3” x 3,2 mm. de espesor Galvanizada. Cañería ISO Serie 65, Ø 1 1/2” x 2,9 mm. de espesor Galvanizada. Cañería ISO Serie 65, Ø 1 1/4” x 2,6 mm. de espesor Galvanizada. Cañería ISO Serie 65, Ø 3/4” x 2,3 mm. de espesor Galvanizada. Conjunto Base: Cañería ISO Serie 65, Ø 3” x 3,2 mm. de espesor. Galvanizada_x000D_
Eje: Acero Macizo Ø 45 mm. Rodamientos: Tipo Cónicos y Recto_x000D_
Plásticos: Polietileno Roto moldeado. El polietileno es un material Inofensivo, sin agentes tóxicos, reciclable para el respeto del medio ambiente._x000D_
Antiestático.  Homogéneo, no se astilla, no se agrieta, no estalla ni se rasga. Resistiendo a las inclemencias del ambiente, no absorbe el agua y no se descompone. Los productos fabricados no presentan riesgo de heridas por choques o fricciones._x000D_
Colores vivos. La incorporación en la masa de pigmentos, más un tratamiento anti UV garantizan excelentes decorados. Las pinturas (grafittis) no se adhieren y pueden retirarse fácilmente. No pueden fijarse (chicle, autoadhesivos, pinturas…) y resiste a la mayoría de los agentes químicos. El polietileno no produce efecto de relámpago. (Efecto relámpago: propagación rápida de una llama a la superficie de un material, sin combustión de la estructura básica en un momento preciso). El material solo se puede quemar mientras permanezca en contacto con una llama en forma directa, pero si ésta se apaga, la combustión se detiene y, en ningún momento, se emiten gases tóxicos._x000D_
Tratamientos de protección:_x000D_
Aceros: Primer Tratamiento: Pulido, mediante maquina lijadora manual, lija grano 80._x000D_
Segundo tratamiento: Desengrase Químico, controlado térmicamente a 80°C. Enjuague con agua. Tercer Tratamiento-Fosfatizado Químico. Fozin 2 anclaje a pintura. Enjuague con agua. Terminación superficial: Pintura Polvo Poliéster Electro-estática: Pintura de terminación PolvoPoliésterElectro-estática, conunespesorde100µm.(±20),conprotección AntiUV."_x000D_
_x000D_
GARANTIAS_x000D_
_x000D_
Este producto está garantizado contra defectos en sus materiales, errores en su proceso productivo de fabricación y daño originados por una incorrecta instalación hecha por personal del fabricante o supervisada por éste, por un año.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</si>
  <si>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Modular Tobogán Trepador Botones 3 a 12 años Capacidad: 5-10 niños_x000D_
_x000D_
Capacidad: 5 a 10 niños_x000D_
Edad sugerida:  3 a 12 años                                                        _x000D_
Altura Crítica de Caída: 2,0 m_x000D_
Área de Seguridad: 6.88 m x 6,60 m_x000D_
Medidas por modulo (Largo, Ancho, Alto): 3,22 x 2,93 x 3,29 m_x000D_
Funciones lúdicas: Deslizarse, Juntarse, Descubrir, Trepar, Compartir, Experimentar_x000D_
_x000D_
MATERIAL_x000D_
_x000D_
Aceros: Angulo fijación tobogán curvo: Plancha galvanizada de 2.5mm de espesor._x000D_
Plataforma triangular, 1.32 x 1.32: Malla metal desplegado (GS 62 x 3) mt2. Materiales: pletina 2” x 3 mm, 2” x 5mm de espesor y plancha de 2.5mm de espesor, revestimiento, Plastisolado a 200°. Trepadores y escalas: Cañería ISO 65 Ø 1 ½” x 2.9mm galvanizada, Cañería ISO 65 Ø 1 ¼” y Ø 1” x 2.6mm galvanizada. Plancha galvanizada de 4mm de espesor y pletina galvanizada 2 ½” x 5mm. Manillas: Cañería ISO65 Ø 1 ¼” x 2.6mm galvanizadas. Botones: Cañería ISO65 Ø 3 x 3.2mm galvanizadas, cañería ISO65 Ø ¾” x 2,3mm galvanizadas y plancha galvanizada de 4mm de espesor. Postes: Cañerías ISO 65 Ø 3 x 3.2mm galvanizadas. Anclajes: Cañerías ISO65 Ø ¾” x 2,9 mm , 1 ½” y ¾” x 2,9 mm de espesor galvanizada y plancha galvanizada de 4mm de espesor. Plásticos: Polietileno Roto moldeado. El polietileno es un material Inofensivo, sin agentes tóxicos, reciclable para el respeto del medio ambiente. Antiestático. Homogéneo, no se astillas, no se agrieta, no estalla ni se rasga. Resistiendo a las inclemencias del ambiente, no absorbe el agua y no se descompone. Los productos fabricados no presentan riesgo de heridas por choques o fricciones. Colores vivos. La incorporación en la masa de pigmentos, más un tratamiento anti UV garantizan excelentes decorados. Las pinturas (grafittis) no se adhieren y pueden retirarse fácilmente. No pueden fijarse (chicle, autoadhesivos, pinturas…) y resiste a la mayoría de los agentes químicos._x000D_
El polietileno no produce efecto de relámpago. (Efecto relámpago: propagación rápida de una llama a la superficie de un material, sin combustión de la estructura básica en un momento preciso). El material solo se puede quemar mientras permanezca en contacto con una llama en forma directa, pero si ésta se apaga, la combustión se detiene y, en ningún momento, se emiten gases tóxicos._x000D_
Tratamientos de protección: Aceros:  Primer Tratamiento: Pulido, mediante maquina lijadora manual, lija grano 80. Segundo tratamiento: Desengrase Químico, controlado térmicamente a 80°C. Enjuague con agua. Tercer Tratamiento- Fosfatizado Químico. Fozin 2 anlaje a pintura. Enjuague con agua. Terminación superficial: Pintura Polvo Poliéster Electro-estática: Pintura de terminación Polvo Poliéster Electro-estática, con un espesor de 100 µm. (± 20), con protección Anti UV."_x000D_
_x000D_
_x000D_
GARANTIAS_x000D_
_x000D_
Este producto está garantizado contra defectos en sus materiales, errores en su proceso productivo de fabricación y daño originados por una incorrecta instalación hecha por personal del fabricante o supervisada por éste, por un año.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</si>
  <si>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Suministro y transporte de Señal  para Biosaludables Doble Cara  (0.80x1.20m) en lámina Galvanizada Cal.20 y tubo galvanizado de Ø2" con pintura horneable y con impresión a color.</t>
  </si>
  <si>
    <t>Superficies de Juego Seguras en Caucho_x000D_
_x000D_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intemperie._x000D_
Alcance_x000D_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juego._x000D_
Especificación_x000D_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placa._x000D_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mismo._x000D_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placa._x000D_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piso)._x000D_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_x000D_
 _x000D_
Unidad de juego con columpio y rodadero_x000D_
_x000D_
Imagen de referencia de la zona de seguridad de un módulo de juego. la zona de seguridad está conformada por una geometría con 1.50m de distancia mínima desde los extremos del juego hacia afuera._x000D_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80cm._x000D_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juego._x000D_
Esto tomando como referencia que por ejemplo para un juego tipo muelle (resorte) con una Altura de Caída Critica de 70cm es suficiente una superficie con un espesor de 2cm, y para un juego con una altura de caída de 1.8m serán necesarios de 7 a 8cm de espesor._x000D_
_x000D_
?	Zonas de Transito o Circulación: Toda superficie fuera de las zonas de seguridad de los juegos que conforman una zona de juegos infantiles._x000D_
_x000D_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_x000D_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intemperie._x000D_
_x000D_
Los valores registrados en el cuadro anterior especifican los espesores requeridos para las superficies de juego de acuerdo con la altura critica de caída de cada uno._x000D_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producto._x000D_
Se deberá consultar la altura de caída critica registrada por el fabricante en la ficha técnica de cada juego para constatar el espesor mínimo requerido de acuerdo a la superficie de juego más alta en el mismo (Altura de Caída Critica)._x000D_
Instalación_x000D_
Para el proceso de instalación se deberán tener en cuenta los siguientes lineamientos técnicos._x000D_
El contratista y/o instalador deberá garantizar que el producto fue vaciado sobre una losa de concreto de 2500 psi de 7 cm de espesor como mínimo un bombeo del 1% hacia las estructuras hidráulicas, para garantizar el drenaje del área a intervenir. _x000D_
También podrá instalarse la superficie de caucho sobre una base asfáltica con un espesor de 5cm como mínimo en proyectos nuevos._x000D_
Para garantizar la adherencia del caucho sobre una base este deberá tener un curado de 45 días como mínimo para evitar que los gases o vapores del curado interfieran con la adherencia y calidad de la superficie amortiguante en caucho._x000D_
La placa debe tener la profundidad de la superficie a instalar y contar con un borde perimetral para garantizar el confinamiento del material y prevenir el deterioro en la periferia (pendiente de la placa entre el 0.5% al 1%) _x000D_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levante)_x000D_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previamente._x000D_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necesario._x000D_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bordes._x000D_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base._x000D_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actividad._x000D_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baches._x000D_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colores._x000D_
La densidad mínima exigida del caucho ya compactado (SBR y/o EPDM) deberá ser: 0.80 gr/cm3 con una tolerancia de ± 5%_x000D_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_x000D_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_x000D_
_x000D_
Zonas de circulación o de transito: Superficie conformada por las áreas que se encuentran fuera de las zonas de seguridad de los juegos que conforman un área de juegos infantiles en un parque)_x000D_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5600._x000D_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_x000D_
Resistencia al Desgaste por Abrasión_x000D_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agua.)_x000D_
	Requisito Sin	Envejecido	Envejecido al aire	Envejecido al agua_x000D_
Índice de Desgaste	&lt;1	0.76	0.71	0.91_x000D_
Relación del Desgaste	1 a 3	1.15	1.03	1.58_x000D_
Valores de acuerdo a los métodos de ensayo según la BS-7188_x000D_
Resistencia al Resbalamiento o Deslizamiento_x000D_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norma_x000D_
(Los valores promedio de resistencia en seco están entre los 80 y 119 y para mojado están entre 79 y 45)_x000D_
_x000D_
Resistencia a la Indentación y/o Hendidura_x000D_
La superficie final debe responder a unos índices que determinen la resistencia de la misma ante hendiduras como la generada por un calzado con tacón._x000D_
La hendidura residual permitida por la norma sobre la superficie final instalada no debe sobrepasar los 5.0mm (medidas de referencia con 24 horas de instalada, una vez realizada la prueba y tras 24 horas de recuperación del material la hendidura no debe ser superior a 5.0mm) _x000D_
Resistencia a la Ignición_x000D_
Las superficies de las zonas de recreo y/o juegos infantiles con pisos en granulo de caucho deben ser resistentes a la ignición en caso de que estas sean expuestas a una fuente local de incendio como resultado de un accidente o vandalismo._x000D_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7188._x000D_
Pruebas de Resistencia a la Tracción y/o Tensión_x000D_
En esta prueba se verificará la resistencia del material con una tensión controlada hasta llevarlo a la rotura, la resistencia a la tracción o alargamiento de rotura proporcionan la fuerza de tensión soportada y la elongación o reducción de área. _x000D_
•	La Tensión: no podrá ser inferior a 0.4 MPa_x000D_
•	Elongación a la Rotura: no podrá ser inferior a 75%_x000D_
_x000D_
Sistemas de Drenaje_x000D_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verdes._x000D_
El contratista deberá prever los sistemas de manejo de aguas tanto superficiales como infiltradas en el caucho._x000D_
De esta forma considerando que los sectores de caída se generan una serie de desniveles en las placas de apoyo será necesario diseñar sistemas de evacuación por tubería o infiltraciones en el terreno._x000D_
Lo anterior teniendo en cuenta las características del caudal, puntos de evacuación, permeabilidad del suelo, etc…_x000D_
_x000D_
_x000D_
Ensayos_x000D_
Para la verificación de la amortiguación de una superficie el proveedor y/o contratista deberá realizar unas pruebas de desaceleración en laboratorio o in situ como mínimo al final de la obra que evidencien la capacidad de absorción de impactos de la superficie._x000D_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juego._x000D_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_x000D_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juego._x000D_
La densidad mínima exigida del caucho ya compactado (SBR y/o EPDM) deberá ser: 0.80 gr/cm3 con una tolerancia de ± 5%_x000D_
Mantenimiento_x000D_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intemperie._x000D_
_x000D_
Materiales_x000D_
•	Gránulo Caucho SBR proveniente de llanta nacional para la capa amortiguante inferior (base) granulometría de hasta 3 -6 mm o fibra (hilacha) de mínimo 8mm longitud._x000D_
•	Gránulos de Caucho EPDM virgen 100% color, fabricado originalmente para la capa superior (Diseño/Colores/Figuras) granulometría 1-4 mm_x000D_
•	Resina Aromática de Poliuretano como ligante para el caucho EPDM, SBR y como imprimante de la placa/superficie y bordillos para garantizar la calidad y estabilidad de la superficie. _x000D_
•	Formaletas _x000D_
•	Llanas para pisos en granulo de caucho_x000D_
•	Boquilleras_x000D_
•	Mezcladora_x000D_
•	Rastrillo_x000D_
•	Rodillo de compactación_x000D_
•	Regla de Rastreo_x000D_
•	Brocha para la aplicación de Resina_x000D_
Equipos_x000D_
•	Mezcladora planetaria vertical para la mezcla de los gránulos con la resina caucho_x000D_
Tolerancias_x000D_
Densidad mínima exigida para superficies conformadas en su totalidad con gránulos de caucho ya compactado (SBR en la base y EPDM en capa superior): _x000D_
•	0.80 gr/cm3 con una tolerancia de ± 5%_x000D_
Densidad mínima exigida para superficies conformadas por hilachas o fibras en su base (SBR) y granulo de EPDM en la capa superior:_x000D_
•	0.57 gr/cm3 con una tolerancia de ± 5%_x000D_
_x000D_
Sistema de Medida y Pago_x000D_
Se pagará por metro cuadrado (m2) de caucho SBR nacional proveniente del aprovechamiento de llantas nacionales o distritales en desuso. _x000D_
Se pagará por metro cuadrado (m2) de caucho EPDM fabricado originalmente 100% color.</t>
  </si>
  <si>
    <t>Las actividades a desarrollar en horario nocturno, de acuerdo con la reglamentación legal existente, tienen un incremento en lo que respecta a la MANO DE OBRA en un 35%.               Año 2018: Incremento 5.90%_x000D_
Año 2019: Incremento 6.00%                Año 2020: Incremento 6.00%               Año 2021: Incremento 3.50%             Año 2022: Incremento 10.07%.         Año 2023: Incremento 16%.               Año 2024 - IPC Incremento 9,28 %</t>
  </si>
  <si>
    <t>Las actividades a desarrollar en horario nocturno, de acuerdo con la reglamentación legal existente, tienen un incremento en lo que respecta a la MANO DE OBRA en un 35%.            Año 2017: Incremento 7.00%.      Año 2018: Incremento 5.69%.     Año 2019: Incremento 6.00%.       Año 2020: Incremento 6.00%.       Año 2021: Incremento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</si>
  <si>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Año 2017: Incremento 7.00% _x000D_
Año 2018: Incremento 5.90%                    Año 2019: Incremento 6.00%          Año 2020: Incremento 6.00%         Año 2020: Incremento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</si>
  <si>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PRESTAC:(50.25 %)                 Año 2017: Incremento 7.00% PRESTAC:(50.25 %)      Año 2018: Incremento 5.9% PRESTAC:(50.25 %)     Año 2018: Incremento 6.00% PRESTAC:(50.25 %)        Año 2019: Incremento 6.00% PRESTAC:(50.25 %)         Año 2021: Incremento 3.50%.               Año 2022: Incremento 10.07%.         Año 2023: Incremento 16%.             Año 2024 - IPC Incremento 9,28 %</t>
  </si>
  <si>
    <t>Ensayo Laboratorio Cancha Grama sintetica Futbol 8_x000D_
_x000D_
Instituto de pruebas aprobado por la FIFA_x000D_
_x000D_
• Verificación producto instalado vs declarado_x000D_
o Numero de mechones por área_x000D_
o Tamaño de la área de juego_x000D_
o Columnas_x000D_
o Foto microscópica de la fibra (Cada color)_x000D_
o Altura de la fibra_x000D_
o Tipo de Shockpad / Espesor_x000D_
o Fuerza de extracción de la fibra (Min 40N)_x000D_
o Inspección visual de las juntas_x000D_
_x000D_
• Verificación de la calidad del relleno_x000D_
o Forma / Tamaño / Densidad_x000D_
o Inspección del relleno – Fotos con microscopio por objetos metálicos contaminando_x000D_
_x000D_
• Verificación del rendimiento y del riesgo de lesiones_x000D_
o Rebote de balón_x000D_
o Rodamiento de balón_x000D_
o Profundidad del relleno (Debe haber un máximo de 20mm de fibra libre)_x000D_
_x000D_
Requisitos para las pruebas:_x000D_
Como parte a la evaluación del campo, se requiere tener acceso a los equipos de mantenimiento y al manual de mantenimiento correspondientes. Esos deberán estar en el campo el día de las pruebas._x000D_
Cuando corresponda la primera prueba del campo, se requiere llevar las siguientes muestras de identificación del producto instalado:_x000D_
1) 1m x 1m de alfombra_x000D_
2) 5Kg del caucho instalado_x000D_
3) 5Kg de la arena instalada. Esas muestras deben estar disponibles en campo el día de las pruebas._x000D_
_x000D_
El precio incluye todos los gastos, desdel inicio del viaje hasta el informe final.</t>
  </si>
  <si>
    <t>Instituto de pruebas aprobado por la FIFA_x000D_
_x000D_
• Verificación producto instalado vs declarado_x000D_
o Numero de mechones por área_x000D_
o Tamaño de la área de juego_x000D_
o Columnas_x000D_
o Foto microscópica de la fibra (Cada color)_x000D_
o Altura de la fibra_x000D_
o Tipo de Shockpad / Espesor_x000D_
o Fuerza de extracción de la fibra (Min 40N)_x000D_
o Inspección visual de las juntas_x000D_
_x000D_
• Verificación de la calidad del relleno_x000D_
o Forma / Tamaño / Densidad_x000D_
o Inspección del relleno – Fotos con microscopio por objetos metálicos contaminando_x000D_
_x000D_
• Verificación del rendimiento y del riesgo de lesiones_x000D_
o Rebote de balón_x000D_
o Rodamiento de balón_x000D_
o Profundidad del relleno (Debe haber un máximo de 20mm de fibra libre)_x000D_
_x000D_
Requisitos para las pruebas:_x000D_
Como parte a la evaluación del campo, se requiere tener acceso a los equipos de mantenimiento y al manual de mantenimiento correspondientes. Esos deberán estar en el campo el día de las pruebas._x000D_
Cuando corresponda la primera prueba del campo, se requiere llevar las siguientes muestras de identificación del producto instalado:_x000D_
1) 1m x 1m de alfombra_x000D_
2) 5Kg del caucho instalado_x000D_
3) 5Kg de la arena instalada. Esas muestras deben estar disponibles en campo el día de las pruebas._x000D_
_x000D_
El precio incluye todos los gastos, desdel inicio del viaje hasta el informe final.</t>
  </si>
  <si>
    <t>Superficies de Juego Seguras en Caucho_x000D_
_x000D_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intemperie._x000D_
_x000D_
Alcance_x000D_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juego._x000D_
_x000D_
Especificación_x000D_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placa._x000D_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mismo._x000D_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placa._x000D_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piso)._x000D_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_x000D_
 _x000D_
Unidad de juego con columpio y rodadero_x000D_
_x000D_
Imagen de referencia de la zona de seguridad de un módulo de juego. la zona de seguridad está conformada por una geometría con 1.50m de distancia mínima desde los extremos del juego hacia afuera._x000D_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80cm._x000D_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juego._x000D_
Esto tomando como referencia que por ejemplo para un juego tipo muelle (resorte) con una Altura de Caída Critica de 70cm es suficiente una superficie con un espesor de 2cm, y para un juego con una altura de caída de 1.8m serán necesarios de 7 a 8cm de espesor._x000D_
_x000D_
?	Zonas de Transito o Circulación: Toda superficie fuera de las zonas de seguridad de los juegos que conforman una zona de juegos infantiles._x000D_
_x000D_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_x000D_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intemperie._x000D_
_x000D_
Los valores registrados en el cuadro anterior especifican los espesores requeridos para las superficies de juego de acuerdo con la altura critica de caída de cada uno._x000D_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producto._x000D_
Se deberá consultar la altura de caída critica registrada por el fabricante en la ficha técnica de cada juego para constatar el espesor mínimo requerido de acuerdo a la superficie de juego más alta en el mismo (Altura de Caída Critica)._x000D_
_x000D_
Instalación_x000D_
Para el proceso de instalación se deberán tener en cuenta los siguientes lineamientos técnicos._x000D_
El contratista y/o instalador deberá garantizar que el producto fue vaciado sobre una losa de concreto de 2500 psi de 7 cm de espesor como mínimo un bombeo del 1% hacia las estructuras hidráulicas, para garantizar el drenaje del área a intervenir. _x000D_
También podrá instalarse la superficie de caucho sobre una base asfáltica con un espesor de 5cm como mínimo en proyectos nuevos._x000D_
Para garantizar la adherencia del caucho sobre una base este deberá tener un curado de 45 días como mínimo para evitar que los gases o vapores del curado interfieran con la adherencia y calidad de la superficie amortiguante en caucho._x000D_
La placa debe tener la profundidad de la superficie a instalar y contar con un borde perimetral para garantizar el confinamiento del material y prevenir el deterioro en la periferia (pendiente de la placa entre el 0.5% al 1%) _x000D_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levante)_x000D_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previamente._x000D_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necesario._x000D_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bordes._x000D_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base._x000D_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actividad._x000D_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baches._x000D_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colores._x000D_
La densidad mínima exigida del caucho ya compactado (SBR y/o EPDM) deberá ser: 0.80 gr/cm3 con una tolerancia de ± 5%_x000D_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_x000D_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_x000D_
_x000D_
Zonas de circulación o de transito: Superficie conformada por las áreas que se encuentran fuera de las zonas de seguridad de los juegos que conforman un área de juegos infantiles en un parque)_x000D_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5600._x000D_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_x000D_
Resistencia al Desgaste por Abrasión_x000D_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agua.)_x000D_
	Requisito Sin	Envejecido	Envejecido al aire	Envejecido al agua_x000D_
Índice de Desgaste	&lt;1	0.76	0.71	0.91_x000D_
Relación del Desgaste	1 a 3	1.15	1.03	1.58_x000D_
Valores de acuerdo a los métodos de ensayo según la BS-7188_x000D_
Resistencia al Resbalamiento o Deslizamiento_x000D_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norma_x000D_
(Los valores promedio de resistencia en seco están entre los 80 y 119 y para mojado están entre 79 y 45)_x000D_
_x000D_
Resistencia a la Indentación y/o Hendidura_x000D_
La superficie final debe responder a unos índices que determinen la resistencia de la misma ante hendiduras como la generada por un calzado con tacón._x000D_
La hendidura residual permitida por la norma sobre la superficie final instalada no debe sobrepasar los 5.0mm (medidas de referencia con 24 horas de instalada, una vez realizada la prueba y tras 24 horas de recuperación del material la hendidura no debe ser superior a 5.0mm) _x000D_
Resistencia a la Ignición_x000D_
Las superficies de las zonas de recreo y/o juegos infantiles con pisos en granulo de caucho deben ser resistentes a la ignición en caso de que estas sean expuestas a una fuente local de incendio como resultado de un accidente o vandalismo._x000D_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7188._x000D_
Pruebas de Resistencia a la Tracción y/o Tensión_x000D_
En esta prueba se verificará la resistencia del material con una tensión controlada hasta llevarlo a la rotura, la resistencia a la tracción o alargamiento de rotura proporcionan la fuerza de tensión soportada y la elongación o reducción de área. _x000D_
•	La Tensión: no podrá ser inferior a 0.4 MPa_x000D_
•	Elongación a la Rotura: no podrá ser inferior a 75%_x000D_
_x000D_
Sistemas de Drenaje_x000D_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verdes._x000D_
El contratista deberá prever los sistemas de manejo de aguas tanto superficiales como infiltradas en el caucho._x000D_
De esta forma considerando que los sectores de caída se generan una serie de desniveles en las placas de apoyo será necesario diseñar sistemas de evacuación por tubería o infiltraciones en el terreno._x000D_
Lo anterior teniendo en cuenta las características del caudal, puntos de evacuación, permeabilidad del suelo, etc…_x000D_
_x000D_
_x000D_
Ensayos_x000D_
Para la verificación de la amortiguación de una superficie el proveedor y/o contratista deberá realizar unas pruebas de desaceleración en laboratorio o in situ como mínimo al final de la obra que evidencien la capacidad de absorción de impactos de la superficie._x000D_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juego._x000D_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_x000D_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juego._x000D_
La densidad mínima exigida del caucho ya compactado (SBR y/o EPDM) deberá ser: 0.80 gr/cm3 con una tolerancia de ± 5%_x000D_
Mantenimiento_x000D_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intemperie._x000D_
_x000D_
Materiales_x000D_
•	Gránulo Caucho SBR proveniente de llanta nacional para la capa amortiguante inferior (base) granulometría de hasta 3 -6 mm o fibra (hilacha) de mínimo 8mm longitud._x000D_
•	Gránulos de Caucho EPDM virgen 100% color, fabricado originalmente para la capa superior (Diseño/Colores/Figuras) granulometría 1-4 mm_x000D_
•	Resina Aromática de Poliuretano como ligante para el caucho EPDM, SBR y como imprimante de la placa/superficie y bordillos para garantizar la calidad y estabilidad de la superficie. _x000D_
•	Formaletas _x000D_
•	Llanas para pisos en granulo de caucho_x000D_
•	Boquilleras_x000D_
•	Mezcladora_x000D_
•	Rastrillo_x000D_
•	Rodillo de compactación_x000D_
•	Regla de Rastreo_x000D_
•	Brocha para la aplicación de Resina_x000D_
Equipos_x000D_
•	Mezcladora planetaria vertical para la mezcla de los gránulos con la resina caucho_x000D_
Tolerancias_x000D_
Densidad mínima exigida para superficies conformadas en su totalidad con gránulos de caucho ya compactado (SBR en la base y EPDM en capa superior): _x000D_
•	0.80 gr/cm3 con una tolerancia de ± 5%_x000D_
Densidad mínima exigida para superficies conformadas por hilachas o fibras en su base (SBR) y granulo de EPDM en la capa superior:_x000D_
•	0.57 gr/cm3 con una tolerancia de ± 5%_x000D_
_x000D_
Sistema de Medida y Pago_x000D_
Se pagará por metro cuadrado (m2) de caucho SBR nacional proveniente del aprovechamiento de llantas nacionales o distritales en desuso. _x000D_
Se pagará por metro cuadrado (m2) de caucho EPDM fabricado originalmente 100% color.</t>
  </si>
  <si>
    <t>Rendimiento = 3 Kg/m2 (30 Kg=4 Gal) 1Kg=0.13 Gal.</t>
  </si>
  <si>
    <t>ESPECIFICACIONES_x000D_
Perfileria central en acero galvanizado y cincado en tubo circular de 140 mm y espesor 3 mm. Los otros componentes en tuberia en acero galvanizado y cincado de 30mm y 50 mm con espesor de 3mm. Base en aluminio de 260 mm. Con asideros en caucho. Acabado del modulo en pintura esmalte mate vitrificado, Con tratamiento antioxidante. Uniones de piezas móviles en tornilleria de acero inoxidable con protectores plasticos. Todo asegurado con tuerca y contra tuerca.GARANTIA DE 5 AÑOS</t>
  </si>
  <si>
    <t>ESPECIFICACIONES_x000D_
Perfileria central en acero galvanizado y cincado en tubo circular de 140 mm y espesor 3 mm. Los otros componentes en tuberia en acero galvanizado y cincado de 30mm y 50 mm con espesor de 3mm. Base en aluminio de 260 mm. Con asideros en caucho. Acabado del modulo en pintura esmalte mate vitrificado con gtratamiento antioxidante. Uniones de piezas móviles en tornilleria de acero inoxidable con protectores plasticos. todo asegurado con tuerca y contra tuerca. Dimensiones 2300*2012*695mm GARANTIA DE 5 AÑOS</t>
  </si>
  <si>
    <t>ESPECIFICACIONES_x000D_
Perfileria central en acero galvanizado y cincado en tubo circular de 140 mm y espesor 2.75 mm. Los otros componentes en tuberia en acero galvanizado y cincado de 30mm y 50 mm con espesor de 3mm. Base en aluminio de 260 mm. Con asideros en caucho. Acabado del modulo en pintura esmalte mate vitrificado con gtratamiento antioxidante. Uniones de piezas móviles en tornilleria galvanizad. todo asegurado con tuerca y contra tuerca. Dimensiones 1465*590*1037 mm GARANTIA DE 5 AÑOS</t>
  </si>
  <si>
    <t>ESPECIFICACIONES_x000D_
Mesa en estructura tubular con asiento en madera IROKO secado en autoclave. Tuberia en acero laminado en caliente de Ø40mm espesor 2mm Dimensiones 1950mm*900mm*810mm Incluye anclajes de aprox 200mm. Tablero de juego cuadricula de ajedrez en lamina calibre 18 Cold Roll sistema VAC-VAC con dimensiones de 800*800mm. Acabado en Pintura electroestatica negro liso poliester con protección UV resistente a la intemperie y recubrimiento de poliuretano Danis PU  GARANTIA 3 AÑOS</t>
  </si>
  <si>
    <t>Sumnistro e instalacion a todo costos de Guarda escobas en MDF, altura 8 cm.</t>
  </si>
  <si>
    <t>VER CTO-CONSULTORIA CENTRO DEPORTIVO, RECREATIVO Y CULTURAL - CDRC_x000D_
Especificaciones Técnicas Tomo 1 y 2_x000D_
_x000D_
_x000D_
PISO EN PVC CON SISTEMA DE FIJACION TIPO CLIC  ROBLE  INCLUYE TODOS LOS ELEMENTOS E INSTALACION</t>
  </si>
  <si>
    <t>TECEO</t>
  </si>
  <si>
    <t>OMNISTAR_x000D_
_x000D_
Omnistar 128 leds, 1000 mA, 431 W, 4000 K (INCLUYE GEAR BOX, CABLE DE CONEXIÓN, FIJACION)</t>
  </si>
  <si>
    <t>Banca bicolor concreto GRC 21MP L=1.8 Segun diseño_x000D_
Banca en concreto segun diseño (Ver imagen)
Mobiliario en concreto de caracteristicas durables, resistente, versátil, Pesado, de bajo mantenimiento, no actractivo al vandalismo.
_x000D_
Concreto GRC reforzado con fibras de Vidrio 
Resistencia a la compresión: Superior a 21 MPa a 3 días. Absorción: Inferior al 9%.                                                         
Refuerzo:  Con fibras sintéticas para evitar la corrosión y evitar vandalismo.                                                                  
_x000D_
Sellos superficiales: Sellos silanos y siloxanos para repeler sustancias a base de agua y a Base De aceite.
_x000D_
Dimensiones: L = 1.80m                H = 0.45m                P = 0,45m  _x000D_
En concreto color gris tapa superior en concreto oxidado*, Peso: 278,7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año."_x000D_
Nota del fabricante: El precio no incluye descargue. Para el descargue de los productos se requiere personal en la obra y herramientas tipo estibador, minicargador, montacargas o similar. Se recomienda el uso de estibas para mayor facilidad.</t>
  </si>
  <si>
    <t>Banca en concreto GRC 21 MP  50 x 50 Segun diseño (Ver imagen CIO)_x000D_
_x000D_
Mobiliario en concreto de caracteristicas durables, resistente, versátil, Pesado, de bajo mantenimiento, no actractivo al vandalismo.
Concreto GRC reforzado con fibras de Vidrio 
Resistencia a la compresión: Superior a 21 MPa a 3 días. Absorción: Inferior al 9%.                                                                                                                 
_x000D_
Refuerzo:  Con fibras sintéticas para evitar la corrosión y evitar vandalismo.                                                                  
_x000D_
Sellos superficiales: Sellos silanos y siloxanos para repeler sustancias a base de agua y a Base De aceite.
Dimensiones: L = 0,50m                H = 0,45m                P = 0,50m  _x000D_
En concreto color gris, Peso: 234,5 kg._x000D_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</si>
  <si>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concreto GRC 21MP Circular ø0.47m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Ø 0,47m                H 0,45m  _x000D_
En concreto color gris, Peso: 180,1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</si>
  <si>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en concreto GRC 21MP 0.55x0.63m Según diseño (Ver imagen CIO)_x000D_
Mobiliario en concreto de caracteristicas durables, resistente, versátil, Pesado, de bajo mantenimiento, no actractivo al vandalismo._x000D_
Concreto GRC reforzado con fibras de Vidrio _x000D_
Resistencia a la compresión: Superior a 21 MPa a 3 días. Absorción: Inferior al 9%.                                                                                                                 _x000D_
Refuerzo:  Con fibras sintéticas para evitar la corrosión y evitar vandalismo.                                                                  _x000D_
Sellos superficiales: Sellos silanos y siloxanos para repeler sustancias a base de agua y a Base De aceite._x000D_
Dimensiones: L = 0,50m         H 0,45m                P 0,63m _x000D_
En concreto color gris, Peso: 121,9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</si>
  <si>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Ver descripción técnica</t>
  </si>
  <si>
    <t>Banca concreto GRC 21MP Circular ø0.87m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Ø 0,87m                H 0,45m  _x000D_
En concreto color gris, Peso: 333,5 kg 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</si>
  <si>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Ver descirpción Técnicos</t>
  </si>
  <si>
    <t>Silla en concreto GRC 21MP 0,7x0.51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 0,70m                H = 0,81m                P = 0,51m     _x000D_
En concreto color gris, Peso: A/B180 Kg 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</si>
  <si>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concreto GRC 21 MP L=2,06 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2.06 m       H 0,45m    P 0,45m _x000D_
En concreto color gris, Peso: 390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</si>
  <si>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concreto GRC 21 MP L=1,52 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1.52 m       H 0,45m    P 0,56m  _x000D_
En concreto color gris, Peso: 335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</si>
  <si>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concreto GRC 21MP 1,23x0.45m Segun diseño (Ver imagen CIO)
_x000D_
Mobiliario en concreto de caracteristicas durables, resistente, versátil, Pesado, de bajo mantenimiento, no actractivo al vandalismo.
Concreto GRC reforzado con fibras de Vidrio 
Resistencia a la compresión: Superior a 21 MPa a 3 días. Absorción: Inferior al 9%.                                                                                                        
_x000D_
Refuerzo:  Con fibras sintéticas para evitar la corrosión y evitar vandalismo.                                                                  
_x000D_
Sellos superficiales: Sellos silanos y siloxanos para repeler sustancias a base de agua y a Base De aceite.
_x000D_
Dimensiones: L = 1.23m         H 0,45m                P 0,75m _x000D_
En concreto color gris, Peso: 205 Kg_x000D_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</si>
  <si>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forma petalo concreto Temik UHPC F´c 65-80MPa L=2 m Según diseño  (ver imagen CIO)_x000D_
_x000D_
Material: UHPC_x000D_
Acabado: Salido de Molde / decapado suave_x000D_
Peso 200: 560kg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2.0x0.45x0.42m_x000D_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</si>
  <si>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Segun diseño - Ver descripción Técnica</t>
  </si>
  <si>
    <t>Banca L=1,20 m forma petalo concreto Temik UHPC F´c 65-80MPa Según diseño  (ver imagen CIO)_x000D_
_x000D_
Material: UHPC_x000D_
Acabado: Salido de Molde / decapado suave_x000D_
Peso 258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1,2.0x0.45x0.42m_x000D_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</si>
  <si>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cilindrica Ø0,5m concreto Temik UHPC Segun diseño  (ver imagen CIO)_x000D_
Material: UHPC_x000D_
Acabado: Salido de Molde / decapado suave_x000D_
Peso 160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Ø0,5m x 0.53 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</si>
  <si>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en concreto Temik UHPC  L= 0,6 m Según diseño  (ver imagen CIO)_x000D_
Material: UHPC_x000D_
Acabado: Salido de Molde / decapado suave_x000D_
Peso 145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60x60x50 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</si>
  <si>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rectangular concreto L=1m Temik UHPC Segun diseño  (ver imagen CIO)_x000D_
Material: UHPC_x000D_
Acabado: Salido de Molde / decapado suave_x000D_
Peso 190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1.00x0.50x0.50m_x000D_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</si>
  <si>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sobreponer concreto Temik UHPCL= 045m Segun diseño (ver imagen CIO)_x000D_
Material: UHPC_x000D_
Acabado: Salido de Molde / decapado suave_x000D_
Peso 25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0.45x0.45x0.21 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</si>
  <si>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rectangular concreto L=0.50m Temik UHPC Segun diseño  (ver imagen CIO)_x000D_
Material: UHPC_x000D_
Acabado: Salido de Molde / decapado suave_x000D_
Peso: 115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50x50x50m_x000D_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instalará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</si>
  <si>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rectangular concreto L=2,m Temik UHPC Segun diseño  (ver imagen CIO)_x000D_
Material: UHPC_x000D_
Acabado: Salido de Molde / decapado suave_x000D_
Peso 235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2.00x0.60x0.45m_x000D_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instalará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</si>
  <si>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rectangular concreto L=2,m Temik UHPC Segun diseño  (ver imagen CIO)_x000D_
Material: UHPC_x000D_
Acabado: Salido de Molde / decapado suave_x000D_
Peso 285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0.98x93x41_x000D_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instalará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</si>
  <si>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Animales 3D (EPDM) Forma erizo 2 a 8 años Cap:4 niños._x000D_
_x000D_
CARACTERISTICAS_x000D_
Capacidad: 4 niños_x000D_
Edad sugerida:  2-8AÑOS                                                    _x000D_
Altura Crítica de Caída: 0,95 m_x000D_
Área de Seguridad: 1500 Mm2_x000D_
Medidas  por modulo (Largo, Ancho, Alto) : 1.6 x 1.95 x 0.95 m_x000D_
Funciones ludicas: Imaginar, encontrarse, trepar_x000D_
_x000D_
MATERIALES_x000D_
_x000D_
COMPOSICIÓN DEL PRODUCTO 
Gránulos de goma, aglutinante PUR, carcasa de fibra de vidrio resistente al vandalismo, piezas metálicas_x000D_
_x000D_
GARANTIAS_x000D_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_x000D_
_x000D_
MANTENIMIENTO_x000D_
_x000D_
Mantenimiento básico de las unidades de acuerdo con las garantías establecidas por el fabricante: El único mantenimiento de rutina requerido es el retiro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lavado general del equipo (No contempla repuestos de algún elemento de la estructura).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</si>
  <si>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Animal 3D (EPDM) Forma gato 2 a 8 años Cap:2 niños_x000D_
_x000D_
CARACTERISTICAS_x000D_
_x000D_
Capacidad: 2 NIÑOS_x000D_
Edad sugerida:      2-8 AÑOS                                                 _x000D_
Altura Crítica de Caída: 0.80 m_x000D_
Área de Seguridad: 1.500 mm2_x000D_
Medidas  por modulo (Largo, Ancho, Alto): 800 x 975 x 1200 mm _x000D_
Funciones ludicas: Imaginar, encontrarse, trepar_x000D_
_x000D_
MATERIALES_x000D_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</si>
  <si>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Animal 3D (EPDM) Forma caracol 2 a 8 años Cap:3 niños_x000D_
Capacidad: 3 niños_x000D_
Edad sugerida:      2-8 AÑOS                                                 _x000D_
Altura Crítica de Caída: 0.90 m_x000D_
Área de Seguridad: 1.500 mm2_x000D_
Medidas  por modulo (Largo, Ancho, Alto): 1150 x 1400 x 1950 mm_x000D_
Funciones ludicas: Imaginar, encontrarse, trepar_x000D_
"Material:
COMPOSICIÓN DEL PRODUCTO
Gránulos de goma, aglutinante PUR, carcasa de fibra de vidrio resistente al vandalismo, piezas metálicas"_x000D_
Garantías: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</si>
  <si>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Animal 3D(EPDM) Formarana 2a8años Cap:2niños_x000D_
_x000D_
CARACTERISTICAS_x000D_
_x000D_
Capacidad: 2 niños_x000D_
Edad sugerida:      2-8 AÑOS                                                 _x000D_
Altura Crítica de Caída: 0.80 m_x000D_
Área de Seguridad: 1.500 mm2_x000D_
Medidas  por modulo (Largo, Ancho, Alto): 800 x 975 x 1200 mm_x000D_
Funciones ludicas: Imaginar, encontrarse,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</si>
  <si>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Animal 3D (EPDM) Forma mariquita 2 a 8 años_x000D_
_x000D_
CARACTERISTICAS_x000D_
_x000D_
Capacidad: 2 niños_x000D_
Edad sugerida:      2-8 AÑOS                                                 _x000D_
Altura Crítica de Caída: 0.80 m_x000D_
Área de Seguridad: 1.500 mm2_x000D_
Medidas  por modulo (Largo, Ancho, Alto): 800 x 975 x 1200 mm_x000D_
Funciones ludicas: Imaginar, encontrarse,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</si>
  <si>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Animal 3D (EPDM) Forma tortuga 2 a 8 años Cap:2 niños_x000D_
_x000D_
CARACTERISTICAS_x000D_
_x000D_
Capacidad: 2 niños_x000D_
Edad sugerida:      2-8 AÑOS                                                 _x000D_
Altura Crítica de Caída: 0.75 m_x000D_
Área de Seguridad: 1.500 mm2_x000D_
Medidas  por modulo (Largo, Ancho, Alto): 750 x 975 x 1200 mm_x000D_
Funciones ludicas: Imaginar, encontrarse, trepar_x000D_
_x000D_
MATERIALES_x000D_
_x000D_
COMPOSICIÓN DEL PRODUCTO 
Gránulos de goma, aglutinante PUR, carcasa de fibra de vidrio resistente al vandalismo, piezas metálicas"_x000D_
_x000D_
_x000D_
GARANTIAS_x000D_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</si>
  <si>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de balanceo y rotación 6-12 años Cap: 2 niños_x000D_
_x000D_
CARACTERISTICAS_x000D_
_x000D_
Capacidad: 2 Niños_x000D_
Edad sugerida:    Mas de 6 años                                                  _x000D_
Altura Crítica de Caída: 1,3 m_x000D_
Área de Seguridad: Diametro 6,15 m - 29,7 m2_x000D_
Medidas  por modulo (Largo, Ancho, Alto): 2,74 x 0,38 x 1,57 m _x000D_
Funciones ludicas: Encontrarse, girar y equilibrio_x000D_
_x000D_
MATERIALES_x000D_
_x000D_
Los postes son de acero galvanizado, de 110 mm de diámetro.
El tubo es de acero lacado, de 60 mm de diámetro.
Los piezas de plástico son realizadas en poliamida inyectada.Los asientos están elaborados en caucho, con propiedades amortiguadoras, y dotados de relieves antideslizantes. La tornillería es de acero inoxidable y está protegida por cápsulas anti vandalismo en poliamida.
"_x000D_
_x000D_
GARANTIAS_x000D_
Garantías: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_x000D_
_x000D_
MANTENIMIENTO_x000D_
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cotizara en su momento), El item de mantenimiento contempla 4 inspecciones anuales (mensual, trimestral, semestral y anual). _x000D_
_x000D_
MENSUAL: Rutina de inspección para identificar riesgos causados por vandalismo o factores climáticos.
- Verificar que todas las uniones estén eguradas.
- Verificar si faltan piezas o si están dañadas.
- Verificar si todas las tapas de protección están sujetas en su lugar._x000D_
CADA TRES MESES:- - Asegurarse que el juego esté funcionando correctamente.
- Hacer limpieza a todo el juego.
- Verificar todas las uniones.
- Verificar la estabilidad del juego
CADA AÑO: - I- Inspeccionar todos los sistemas de anclaje.
- Verificar que los postes de madera no tengas grietas o capas despegadas.
- Verificar que los postes estén en buena condición. 
- Verificar las condiciones generales de los paneles pintados.
- Verifique la pieza mobil por el desgaste.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</si>
  <si>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Suministro transporte de poste metálico cónico redondo de 14 m de altura, totalmente galvanizado en caliente, dos secciones enchufables, diámetro de base 250mm, diámetro de cima 127mm. Flange de 50x50 en ¾”, anclaje de 4 pernos de 7/8"x1, 50m de longitud. Incluye doble cruceta para soportar 4 reflectores cada una y canastilla para mantenimiento redonda. Incluye peldaños para subida de operario y línea de vida...</t>
  </si>
  <si>
    <t>Juego incluyente Pasadizo, deslizadero, estimulación táctil y visual, trepar 2-12 años Cap: 33 niños _x000D_
_x000D_
CARACTERISTICAS_x000D_
_x000D_
Capacidad: 33 niños_x000D_
Edad sugerida: 2-8 AÑOS                                            _x000D_
Altura Crítica de Caída: 1 m_x000D_
Área de Seguridad: 55 m2_x000D_
Medidas  por modulo (Largo, Ancho, Alto): 6,27*5,72*2 MTS_x000D_
Funciones ludicas: Deslizarse, encontrarse, Manipular, Equilibrio, Reflexionar, Estimulación tactil, estimulación visual, Trepar, atravesar, Incluyente.  26 elementos ludicos_x000D_
_x000D_
MATERIALES_x000D_
_x000D_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suelos, las superficies inclinadas están elaborados con paneles de HPL de 12,5 mm de espesor, con relieve antideslizante.
Los postes de 125 mm de diámetro y cuadrados de 95 mm son de acero galvanizado pintado, garantizando la longevidad y la robustez de los juegos.
El techo está fabricado de polietileno de 10 mm de espesor.
Los tubos son de acero inoxidable de 40 mm de Ø, y 2 mm de espesor, garantizando la longevidad y la robustez de los juegos.
Los elementos de cuerda se realizan con cable de acero galvanizado recubierto de poliéster.
Las esferas de poliamida inyectada garantizan la unión y el mantenimiento de las cuerdas.
El tobogán: la superficie deslizante es de acero inoxidable 304 de 2 mm de grosor y está curvada, ondulada y modelada en una sola pieza.
Las tomas de escalada están en polipropileno. No son tóxicas, ni inflamables y tienen una gran resistencia frente a golpes y rayos UV.
Los tornillos y los complementos de fijación son de acero inoxidable y están protegidos por cápsulas antivandalismo en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_x000D_
_x000D_
MANTENIMIENTO_x000D_
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cotizara en su momento), El item de mantenimiento contempla 4 inspecciones anuales (mensual, trimestral, semestral y anual). MENSUAL: Rutina visual de inspección para identificar riesgos debidos a acatos vandálicos o por condiciones específicas del clima. Asegurarse que todos los anclajes este fijos. Revisar si faltan piezas o si hay piezas partidas. CADA TRES MESES: Revisión funcional del juego para asegurarse que el equipo esté funcionando correctamente. Revisar todos los anclajes. Revisar la estabilidad del juego.  Inspeccionar los niveles de desgaste  en pisos, barras, cuerdas y cadenas. CADA AÑO: Revisar todos los sistemas de anclajes. Limpiar a fondo. Revisar la estructura de soporte. Revisar la condición de los paneles. Una vez se hayan hecho las respectivas revisiones, se deben tomar las medidas requeridas para el buen funcionamiento de cada juego._x000D_
_x000D_
Observación: Los precios incluyen transporte armado e instalación de los juegos en el lugar indicado (No incluye obra civil) y mantenimiento basico por cinco año, en las condiciones requeridas por el fabricante para hacer efectivas las garantias. La seguridad e integridad del juego debe cumplir como mínimo con la certificación EN 1176 equivalente NTC 5600._x000D_
_x000D_
Para mayor información ver ficha tecnica y de instalación del fabricante,_x000D_
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</si>
  <si>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Suministro de cruceta metálica de 2.40mt de longitud para soportar 4 reflectores, fabricada en ángulo de 1 1/2" x 3/16", galvanizada en caliente. Incluye abrazaderas y tornillos para instalación.</t>
  </si>
  <si>
    <t>Luminaria TECEO 1-5120 de 40 Leds 90W-700mA- 11100 Lm- Blanco Neutro B.F.C</t>
  </si>
  <si>
    <t>Juego Multifuncional primera infancia incluyente Pasadizo, deslizadero, estimulación táctil y visual 0-3 años Cap: 25 niños _x000D_
_x000D_
CARACTERISTICAS_x000D_
_x000D_
Capacidad: 25 niños_x000D_
Edad sugerida: 0 A 4 AÑOS                                                     _x000D_
Altura Crítica de Caída: 0.63 MTS_x000D_
Área de Seguridad: 74,60 m²_x000D_
Medidas por modulo (Largo, Ancho, Alto): 8.08 X 7.91 X 1.58 MTS_x000D_
Funciones lúdicas: Deslizarse, encontrarse, Manipular, Equilibrio, estimulación táctil, Trepar, atravesar._x000D_
_x000D_
MATERIALES_x000D_
_x000D_
POSTES, Metal: Utilización de diferentes compuestos metálicos muy resistentes a la corrosión, al desgaste y al vandalismo como son el Acero Inoxidable, Aluminio Anodizado, Hierro con Zincado Electrolítico y lacado en polvo y Acero Galvanizado en caliente._x000D_
PANELES, HDPE: Polietileno de Alta Densidad. Por su capacidad elástica y ligereza, ofrece una alta resistencia a los impactos haciendo muy difícil su rotura. Su uniformidad de colores en cantos y laterales confieren unos acabados continuos y homogéneos. Su base sintética evita el cultivo de bacterias, hongos y líquenes._x000D_
MADERA: Contrachapado de abedul recubierto por dos caras con una película fenólica. Superficie superior con relieve antideslizante. La superficie se caracteriza por el alto grado de resistencia al desgaste y a los rayos UV, tiene buen diseño visual, es resistente a la humedad y a los productos químicos. Inocuo para el medio ambiente y a las personas. Paneles fabricados por el método de prensado en caliente y consiste en una película fenólica formada por el papel impregnado en resinas sintéticas._x000D_
Piezas de plástico: Polietileno._x000D_
Piezas metálicas: Acero S-235 galvanizado y lacado, Acero inox AISI-304._x000D_
Tornillería: Acero inox AISI-304._x000D_
Pintura: 1 mano de lacado en polvo constituido por mezcla de resinas poliéster, endurecedores y pigmentos, exento de plomo y con alta resistencia a la meteorización."_x000D_
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basico descrito._x000D_
- No usar el producto antes de finalizar la instalación._x000D_
- No usar el producto antes de finalizar el mantenimiento._x000D_
-Consultar instrucciones de mantenimiento._x000D_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</si>
  <si>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Silla concreto GRC 21MP 0.82x0.78 Según diseño sin espaldar (Ver imagen CIO)_x000D_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 0,82m                H = 0,43m                P = 0,78m  _x000D_
En concreto color gris, Peso: 250,7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</si>
  <si>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Juego cuerdas doble piramidal 6-12 años Cap: 60 niños (Ver descripción tecnica) PROYECTO ESPECIAL_x000D_
_x000D_
CARACTERISTICAS_x000D_
_x000D_
Capacidad: 60 niños_x000D_
Edad sugerida: 5-12 AÑOS                                            _x000D_
Altura Crítica de Caída: 0,51 m_x000D_
Área de Seguridad: 197,75m2_x000D_
Medidas  por modulo (Largo, Ancho, Alto): 13.30 m x 8.00 m x 3.90 m_x000D_
Funciones ludicas: Trepar, encontrarse, atravesar, imaginar.  _x000D_
_x000D_
MATERIALES_x000D_
_x000D_
POSTES DE APOYO
Esta será una tubería de acero galvanizado OD de 5 1/2 ""(139.8mm), acabada con una capa de polvo de poliéster. Las columnas tendrán un anillo de 1/4 ""(6 mm) de grosor, 7 1/4"" (185 mm) de diámetro exterior soldado en la parte inferior para mejorar la estabilidad.
POST SHIELDS 
Cuando sea necesario, estos rodearán por completo el poste para rellenar las aberturas en la red, evitando las trampas. Los escudos estarán hechos de un material de caucho flexible reforzado con textiles y asegurados con pernos.
REDES DE ESCALADA : Se trata de un cable de cable de poliamida (nylon) de 20 mm de diámetro y 22 mm de diámetro con protección UV y solución ignífuga. Cada cuerda consta de 6 hilos que contienen cada uno 24 cordones de refuerzo de acero inoxidable dentro de un manguito de poliamida, envueltos alrededor de un núcleo de poliamida sólido; cada extremo del cable tiene un bucle de unión conectado al cable con una manga de aluminio acabado y forrado con una barra de desgaste de acero inoxidable. Las cuerdas de borde contendrán un núcleo sólido de cables de acero inoxidable arrollados en lugar del núcleo de poliamida.
 NUDOS DE BOLA: Esta será una bola de aluminio comprimida de una pieza, comprimida en su lugar con una fuerza de 150,000 libras (667 kN) para evitar que la conexión se mueva y ocasione un desgaste prematuro del cable.
 SUJETADORES BÁSICOS: Todos los sujetadores para los accesorios de los componentes son de acero inoxidable. 
TORNILLOS: Estos serán de aleación de acero que soportará una carga máxima de hasta 87,675 libras de fuerza (390 kN) a lo largo del eje principal. 
PLACAS DE MONTAJE: Estos estarán hechos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Las placas de montaje se fijarán a bloques de hormigón con pernos de anclaje de 7/8 ""(22 mm) x 20"" (500 mm) ""L""._x000D_
_x000D_
GARANTIAS_x000D_
_x000D_
El fabricante garantiza que sus productos están libres de defectos en materiales o mano de obra por un período de (1) un año por uso normal e instalación y de acuerdo con nuestras especificaciones publicadas. _x000D_
Otras garantías limitadas cubren los Productos contra defectos causados por deterioro que afecte la integridad estructural del equipo, durante los siguientes períodos a partir de la fecha de instalación: 
- Garantía limitada de por vida en postes de aluminio y acero, con exclusión de defectos cosméticos, y siempre y cuando que se haya realizado un mantenimiento adecuado en las piezas giratorias de acuerdo con las instrucciones del fabricante.
- Garantía limitada de 25 años sobre piezas de aluminio moldeado, con exclusión de defectos cosméticos.
- Garantía limitada de 20 años para rotura de cables, con exclusión de defectos cosméticos.
- Garantía limitada de 15 años para componentes tubulares de aluminio y acero, y conectores de aluminio y acero inoxidable, con exclusión de defectos cosméticos.
- Garantía limitada de 15 años en cubiertas de acero con recubrimiento de PVC, con exclusión de defectos cosméticos.
- Garantía limitada de 15 años en asientos de caucho o esteras de goma para eventos en red, con exclusión de defectos cosméticos.
- Garantía limitada de 15 años para rodamientos de nylon y piezas de unión de anillos, con exclusión de defectos cosméticos.
- Garantía limitada de 5 años en bujes de nylon y parachoques de goma para Rainbow Swings, con exclusión de defectos cosméticos.
- Garantía limitada de 5 años en paneles y toboganes de plástico, con exclusión de defectos cosméticos.
- Garantía limitada de 5 años sobre el desgaste prematuro de cables de nylon, con exclusión de defectos cosméticos. La determinación de lo que constituye un desgaste prematuro será a discreción del fabricante.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aspecto que, a juicio de fabricante, afecte la condición o el funcionamiento de las estructuras. _x000D_
Esta garantía no cubre temas cosméticos (tales como arañazos, abolladuras, deterioro, decoloración y desgaste normal dado por el clima), pintura, desgaste normal por uso, o daños por rajaduras y deformaciones._x000D_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
Para hacer una reclamación bajo los términos de la Garantía, la declaración escrita del Comprador, junto con una copia de la factura original, los registros de mantenimiento y las fotografías de soporte, deben ser enviados a la dirección indicada._x000D_
_x000D_
MANTENIMEINTO_x000D_
_x000D_
Mantenimiento de Rutina_x000D_
_x000D_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averías._x000D_
_x000D_
Trimestral_x000D_
_x000D_
El mantenimiento rutinario de equipos y superficies de parques debe consistir en medidas preventivas para mantener su nivel de seguridad, desempeño y cumplimiento con las partes pertinentes de la norma EN 1176. Dichas medidas deberían incluir:_x000D_
a) apriete de cierres y fijaciones;_x000D_
b) re-pintar y re-tratar superficies;_x000D_
c) mantenimiento de cualquier superficie atenuadora de impacto;_x000D_
d) lubricación de rodamientos;_x000D_
e) marcado del equipo para demostrar niveles de superficie de rellenos suelto;_x000D_
f) limpieza;_x000D_
g) eliminación de vidrios rotos y otros desechos o contaminantes;_x000D_
h) restaurar rellenos sueltos al nivel correcto; y_x000D_
i) mantenimiento de espacios libres._x000D_
_x000D_
El costo del mantenimiento no incluye piezas que requieran cambio y que no cubra la garantía_x000D_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</si>
  <si>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Cable 4x12AWG MULTIFLEX PVC/NY600V90CTC_x000D_
cables Termoflex Multipropósito: Retardante a la flama (FR). Resistencia a los aceites, a la luz solar (SR) y a la abrasión. Apto para instalación en bandejas portacables (CT). Apto para enterrado directo (DB) y bombas sumergibles (SWP). Apto para instalación expuesta (ER). Appliance Wiring Material (AWM).</t>
  </si>
  <si>
    <t>1.	Señal informativa Identificador escenarios deportivos:_x000D_
_x000D_
Suministro e instalación de Señal Informativa IDE 46-A dos caras con medidas segun especificaciones recibidas STC. Medidas H=1.80 m (0.40 libres) x A= 0.90 m. Tubo A.G.N. de 2" Cal 0.98, pimtura electrostatica, incluye cimentación con dos dados de concreto 3.000 PSI (0.50 x 0.25), Lamina galvanizada cal 18, laminado al calor en vinilo mate, bastidor metálico  en tubo cal 18 + Anticorrosivo.</t>
  </si>
  <si>
    <t>Laminado al calor en vinilo blanco mater, servicio de instalacion de adhesivos sobre superficie plana.</t>
  </si>
  <si>
    <t>Estructura en tubo galvanizado de 3"  tratado con pintura electrostratica de 2 m y tubo galvanizado de 2" total de altura de 3.5 m</t>
  </si>
  <si>
    <t xml:space="preserve">El valor relacionado según historico no corresponde al item. Se actualiza el precio a 2025 Y SE VALIDA ITEM. </t>
  </si>
  <si>
    <t>MESA PLASTICA DEMARACADA PARA TENIS DE MESA, FABRICADA EN POLIPROPILENO DE ALTO IMPACTO CON ORIGINAL DE MEDIDAS 1525MM X 2740MM X 755,02MM DE ALTO.DISEÑO DE ACUERDO CON LO INDICADO POR EL CLIENTE. VARIEDAD EN COLORES._x000D_
CARACTERISTICAS_x000D_
Gran resistencia estructural. Impermeable, Anticorrosivo, Imputrefascible (no se pudre al aire o en contacto con arena o agua),Resistente a la intemperie, Buena resistencia mecánica, Higiénico, inmune a microorganismos, roedores e insectos, Pirorresistente (alta resistencia al fuego). Cumple con Norma FDA_x000D_
No requiere de mantenimiento. Son esterilizables._x000D_
No requiere de pintura ya que el color es inyectado._x000D_
Cumple con Prueba Dielectrica o Aislamiento Electrico_x000D_
Cumple con Norma NTC 1156 (CAMARA SALINA)_x000D_
Cumple con Norma NTC 1027(DETERMINACION DE LOS EFECTOS DE PRODUCTOS QUIMICOS Y EL AGUA)_x000D_
Cumple con Norma NTC 4539 - ASTM G-53/94 (CAMARA UVY CONDENSACION)._x000D_
No son adherentes, Cumple con normas sanitarias._x000D_
NO SE PUDREN NI SE OXIDAN estando sometidas a humedad constante._x000D_
Producto piroresistente gracias al retardante de llama_x000D_
Garantia general de 1 año por defectos de fabricación_x000D_
Garantia de 20 Años contra corrososión, pudrición y oxidación. Vida util del material estimada en mas de 50 años_x000D_
Incluye instalación sobre una base o placa en concreto</t>
  </si>
  <si>
    <t>REGISTRO DE ELEMENTOS DE PUBLICIDAD EXTERIOR VISUAL  avisos separados de fachada, vallas de obra (por m2), corresponde al 0.12 del SMMLV por M2. Pago a realizarse ante la Secretaria Distirtal de Ambiente.                                                                                                                              11/02/2022: SMMLV 1.000.000x.12=120.000</t>
  </si>
  <si>
    <t xml:space="preserve">Servicio Evaluación  arboles aislados &lt; 25 inidividuos, se toma como el 0,092 del SMMLV, segun resolucion 5589 del 30 septiembre de 2011 Secretaría Distirtal de Ambiente.                                                                                                                                                        01-12-2021: SMMLV 2021 $908.526*0.092= $ 83.584,00                                                                                                                                                                                                                                            11-02-2022: SMMLV 2022 $1.000.000*0.092= $ 92.000,00 </t>
  </si>
  <si>
    <t>Servicio Evaluación arboles aislados entre 25 y 50 inidividuos  se toma como el 0,126 del SMMLV, segun resolucion 5589 del 30 septiembre de 2011 Secretaría Distirtal de Ambiente.                                                                                                                                               01-12-2021: SMMLV 2021 $908.526*0.126=$ 114.474,00                                                                                                                                                                                                                                            11-02-2022: SMMLV 2022 $1.000.000*0.126=$ 126.000</t>
  </si>
  <si>
    <t>Servicio Evaluación arboles aislados entre 50 y 100 inidividuos se toma como el 0,16  del SMMLV, segun resolucion 5589 del 30 septiembre de 2011 Secretaría Distirtal de Ambiente.                                                                                                                                                                            01-12-2021: SMMLV 2021 $908.526*0.16=$145.364                                                                                                                                                                                                                                                        11-02-2022: SMMLV 2022 $1.000.000*0.16=$160.000</t>
  </si>
  <si>
    <t>Servicio Evaluación arboles aislados entre 100 y 200 inidividuos se toma como el 0,194  del SMMLV, segun resolucion 5589 del 30 septiembre de 2011 Secretaría Distirtal de Ambiente.                                                                                                                                                                                                               01-12-2021: SMMLV 2021 $908.526*0.194=$176.254                                                                                                                                                                                                                                      11-02-2022: SMMLV 2022 $1.000.000*0.194=$194.000</t>
  </si>
  <si>
    <t>Servicio Evaluación arboles aislados entre 200 y 300 inidividuos se toma como el 0,261  del SMMLV, segun resolucion 5589 del 30 septiembre de 2011 Secretaría Distirtal de Ambiente.                                                                                                                                                                                                                   01-12-2021: SMMLV 2021 $908.526*0.261=$ $ 237.125,00                                                                                                                                                                                                                                 11-02-2022: SMMLV 2021 $1.000.000*0.261=$ 261.000</t>
  </si>
  <si>
    <t>Servicio Evaluación arboles aislados entre 300 y 400 inidividuos se toma como el 0,387  del SMMLV, segun resolucion 5589 del 30 septiembre de 2011 Secretaría Distirtal de Ambiente.                                                                                                                           01-12-2021: SMMLV 2021 $908.526*0.387=$351.600                                                                                                                                                                                                                                                        11-02-2022: SMMLV 2022 $1.000.000*0.387=$387.000</t>
  </si>
  <si>
    <t>Servicio Evaluación arboles aislados entre 400 y 500 inidividuos se toma como el 0,513  del SMMLV, segun resolucion 5589 del 30 septiembre de 2011 Secretaría Distirtal de Ambiente.                                                                                                                                               01-12-2021: SMMLV 2021 $908.526*0.513=$466.074                                                                                                                                                                                                                                                                 11-02-2022: SMMLV 2022 $1.000.000*0.513=$513.000</t>
  </si>
  <si>
    <t>Servicio Evaluación arboles aislados entre 500 y 1.000 inidividuos se toma como el 0,852  del SMMLV, segun resolucion 5589 del 30 septiembre de 2011 Secretaría Distirtal de Ambiente.                                                                                                                                                                     SMMLV 2021 $908.526*.852=$744.064                                                                                                                                                                                                                                                                                                   11/02/2022: SMMLV 2022 $1.000.000*.852=$852.000</t>
  </si>
  <si>
    <t>Servicio Evaluación arboles aislados &gt; 1.000 inidividuos se toma como el 1,055  del SMMLV, segun resolucion 5589 del 30 septiembre de 2011 Secretaría Distirtal de Ambiente.                                                                                                                                                                                                                             01-12-2021: SMMLV 2021 $908.526*1.055=$958.495                                                                                                                                                                                                                                       11-02-2022: SMMLV 2022 $1.000.000*1.055=$1.055.000</t>
  </si>
  <si>
    <t>Servicio Seguimiento arboles aislados &lt; 25 inidividuos se toma como el 0,194  del SMMLV, segun resolucion 5589 del 30 septiembre de 2011 Secretaría Distirtal de Ambiente.</t>
  </si>
  <si>
    <t>Servicio Seguimiento arboles aislados entre 25 y 50 inidividuos se toma como el 0,261  del SMMLV, segun resolucion 5589 del 30 septiembre de 2011 Secretaría Distirtal de Ambiente.                                                                                                                                                       SMMLV 2021 $908.526*0.261=$237.125                                                                                                                                                                                                                                     SMMLV 2022 $1.000.000*0.261=$261.000</t>
  </si>
  <si>
    <t>Servicio Seguimiento arboles aislados entre 50 y 100 inidividuos se toma como el 0,329  del SMMLV, segun resolucion 5589 del 30 septiembre de 2011 Secretaría Distirtal de Ambiente.</t>
  </si>
  <si>
    <t>Servicio Seguimiento arboles aislados entre 100 y 200 inidividuos se toma como el 0,397  del SMMLV, segun resolucion 5589 del 30 septiembre de 2011 Secretaría Distirtal de Ambiente.</t>
  </si>
  <si>
    <t>Servicio Seguimiento arboles aislados entre 200 y 300 inidividuos se toma como el 0,532  del SMMLV, segun resolucion 5589 del 30 septiembre de 2011 Secretaría Distirtal de Ambiente.</t>
  </si>
  <si>
    <t>Servicio Seguimiento arboles aislados entre 300 y 400 inidividuos se toma como el 0,667  del SMMLV, segun resolucion 5589 del 30 septiembre de 2011 Secretaría Distirtal de Ambiente.</t>
  </si>
  <si>
    <t>Servicio Seguimiento arboles aislados entre 400 y 500 inidividuos se toma como el 1,006  del SMMLV, segun resolucion 5589 del 30 septiembre de 2011 Secretaría Distirtal de Ambiente.</t>
  </si>
  <si>
    <t>Servicio Seguimiento arboles aislados entre 500 y 1.000 inidividuos se toma como el 1,935  del SMMLV, segun resolucion 5589 del 30 septiembre de 2011 Secretaría Distirtal de Ambiente.</t>
  </si>
  <si>
    <t>Servicio Seguimiento arboles aislados &gt; 1.000 inidividuos se toma como el 2,273  del SMMLV, segun resolucion 5589 del 30 septiembre de 2011 Secretaría Distirtal de Ambiente.</t>
  </si>
  <si>
    <t>Luminaria horizontal cerrada para Alumbrado Público.Ref: CALIMA I 150W Sodio 208/220/240V. Con bombilla. MARCA: ROY ALPHA._x000D_
Luminaria de alto rendimiento, tiene la flexibilidad de usarse en cualquier aplicación de Alumbrado exterior como iluminación Vial y Urbana (Autopistas, carreteras,_x000D_
cincunvalaciones, vías principales, secundarias, peatronales, zonas verdes, etc) Brazo de 50 cms x 11/2" 100.000 Horas. IP66. Con sistema SPD_x000D_
RALED II 48 LED NW 4000K. 120/277V. RA02SII. 700mA. 12.800 Lúmenes. 104W.</t>
  </si>
  <si>
    <t>Certificación RETIE y RETILAP parque vecinal 13.383,89 m2. incluye certificación de MT. _x000D_
Oferta técnica y económica para la prestación de servicios de inspección reglamentaría RETIE y/o RETILAP, _x000D_
REGLAMENTO A APLICAR: RETIE y RETILAP_x000D_
TIPO DE DISEÑO QUE APLICA: DISEÑO DETALLADO_x000D_
La inspección comprende la revisión de las instalaciones eléctrica de baja tensión y está conformado desde los bornes del transformador, con una acometida la cual tiene una longitud de 350 metros y un nivel de tensión de 220-120, aplica para 1 parque el cual tiene un área de 13.383.8 metros cuadrados y una potencia instalada 20 kVA y apantallamiento. Incluye la revisión de los niveles de iluminación tipo exterior para 1 cancha sintética con una longitud de 280.07 metros y un área de 4.081 metros cuadrados con un total de 32 luminarias, también la cancha de juego en asfalto y gimnasio con una longitud de 177.12 con un total de 8 luminarias._x000D_
Para la realización de la inspección se tendrán en cuenta los siguientes reglamentos, normas y documentos de referencia: Reglamento técnico de instalaciones eléctricas. Reglamento técnico de iluminación y alumbrado público. Código eléctrico colombiano. Diseño y construcción del sistema de protección contra descargas atmosféricas. Otras normas aplicables</t>
  </si>
  <si>
    <t>Certificación RETIE y RETILAP parque vecinal 8.736  m2. incluye certificación de MT. _x000D_
Oferta técnica y económica para la prestación de servicios de inspección reglamentaría RETIE y/o RETILAP, _x000D_
REGLAMENTO A APLICAR: RETIE y RETILAP_x000D_
TIPO DE DISEÑO QUE APLICA: DISEÑO DETALLADO_x000D_
La inspección comprende la revisión de las instalaciones eléctrica de media tensión la cual tiene una longitud de 100 metros y un nivel de tensión de 11.400 V, está conformada por 1 S/E (subestación) tipo capsulada, con una capacidad de transformación de 35 kVA, el circuito de baja tensión está conformado desde los bornes del transformador, con una acometida la cual tiene una longitud de 400 metros y un nivel de tensión de 220-120, aplica para 1 parque el cual tiene una área de 8.736 metros cuadrados y una potencia instalada 25 kVA y apantallamiento.Incluye la revisión de los niveles de iluminación tipo exterior de 1 canchan sintética la cual tiene una longitud de 312.06 metros y un área de 6.566 metros cuadrados con un total de 48 luminarias (proyectores de 1000 W metal halide), y la cancha de juegos en asfalto y gimnasio los cuales cuentan con un área de 229.05 metros cuadrados y un total de 14 luminarias. Las demás zonas del parque cuentan con un área de 909.83 metros cuadrados y un total de 64 luminarias._x000D_
Para la realización de la inspección se tendrán en cuenta los siguientes reglamentos, normas y documentos de referencia: Reglamento técnico de instalaciones eléctricas. Reglamento técnico de iluminación y alumbrado público. Código eléctrico colombiano. Diseño y construcción del sistema de protección contra descargas atmosféricas. Otras normas aplicables</t>
  </si>
  <si>
    <t>VALLA METALICA - Valla informativa de obra Dimensiones 3.0M X 6.0M_x000D_
Fabricada en lámina galvanizada; cerchas en ángulo de 1 1/2"x1 1/2"x1/8" reforzadas en ángulo de 1x1/8" con longitud de 6.00m cada una y decorada con una lona banner de 13 onzas en impresión digital de la misma medida de la valla según artes entregada por el cliente e instalada en el sitio acordado.</t>
  </si>
  <si>
    <t>MEDIDOR ELECTRONICO TRIFASICO3X220/380V-CLASE-1   10-100 AMP ACTIVA CLASE -1 , REACTIVA CLASE -2.</t>
  </si>
  <si>
    <t>5 UNIDADES/M2</t>
  </si>
  <si>
    <t>INCLUYE 45 TUERCAS</t>
  </si>
  <si>
    <t>4/0</t>
  </si>
  <si>
    <t>Fases Trifásico - Potencia 75- kVA Tensión de Entrada 11400 V Tensión de Salida 208/120 V Operación Plena Carga - Función Reductor - Derivaciones (+1,-3) * 2,5%_x000D_
Conexión Entrada Delta D Conexión Salida Estrella y Grupo de Conexión Dyn5 ó el solicitado - Clase de Aislamiento H - Refrigeración Aire Natural AN BIL (Nivel Básico de Aislamiento)_x000D_
60/10 kV Perdidas garantizadas sin Carga (Po) 370-140 W Perdidas garantizadas con Carga (Pc) a 145 [°C] 1782-520 W Máx. Elevación de °T en Devanados (RISE) 125 °C_x000D_
Frecuencia 60 Hz Montaje Interior - Altura de Diseño 1000 m.s.n.m. Marca AWA -incluye ruedas._x000D_
Material magnético:_x000D_
Núcleo de Hierro al silicio de grano orientado, 0.27 [mm], M4 o similar. Material aislante: Clase H, (Nomex, Dog bones, Hay Site.)_x000D_
Terminaciones de superficies:_x000D_
Núcleo Magnético y devanados: Recubrimiento en Barniz Dieléctrico. Prensa yugos: Pintura Electrostática en RAL  3002 Liso brillante.Incluye  de juego de 3 DPS - Dispositivo de protección contra sobretensiones para 15 kV y juego de cuatro ruedas  y juego de dos rieles. Devanados Cobre/Cobre</t>
  </si>
  <si>
    <t>Fases Trifásico - Potencia 15 kVA Tensión de Entrada 11400 V Tensión de Salida 208/120 V Operación Plena Carga - Función Reductor - Derivaciones (+1,-3) * 2,5%_x000D_
Conexión Entrada Delta D Conexión Salida Estrella y Grupo de Conexión Dyn5 ó el solicitado - Clase de Aislamiento H - Refrigeración Aire Natural AN BIL (Nivel Básico de Aislamiento)_x000D_
60/10 kV Perdidas garantizadas sin Carga (Po) 370-140 W Perdidas garantizadas con Carga (Pc) a 145 [°C] 1782-520 W Máx. Elevación de °T en Devanados (RISE) 125 °C_x000D_
Frecuencia 60 Hz Montaje Interior - Altura de Diseño 1000 m.s.n.m. -incluye ruedas._x000D_
Material magnético:_x000D_
Núcleo de Hierro al silicio de grano orientado, 0.27 [mm], M4 o similar. Material aislante: Clase H, (Nomex, Dog bones, Hay Site.)_x000D_
Terminaciones de superficies:_x000D_
Núcleo Magnético y devanados: Recubrimiento en Barniz Dieléctrico. Prensa yugos: Pintura Electrostática en RAL  3002 Liso brillante.Incluye  de juego de 3 DPS - Dispositivo de protección contra sobretensiones para 15 kV y juego de cuatro ruedas  y juego de dos rieles.Devanados Cobre/Cobre</t>
  </si>
  <si>
    <t>Fabricación de celda de ENTRADA-SALIDA de dimensiones 2000*1100*120MM (alto, ancho, profundo), elaborada en lamina Cold Rolled Calibre 14 en estructura, puerta y laterales, acabado interior y exteriormente con pintura electrostática color Ral 7032 texturizado con mínimo de 60 micras de espesor, vidrio de seguridad de 5mm de dimensiones 20x35cm, tapas de ondas explosivas, cierre de tres puntos con chapas brístol de 9mm, puesta a tierra en platina de Cu de 20x3mm mínimo, soporte de seccionadores en Angulo, soporte de palanca de seccionadores, marco porta plano, señales preventivas en acrílico, placa del fabricante em aluminio, calcomanías de prevención y cable tío soldador, Incluye: Suministro de Seccionador tripolar de operación bajo carga referencia GAVD 17,5 para configuración de ingreso, salida y derivación de circuito. Tensión nominal 17,5 kV. Corriente nominal 630 A. Incluye: 1. Manija para operación manual. Bajo cumplimiento de normas Codensa ET651/200.</t>
  </si>
  <si>
    <t>CELDA DE ALOJAMIENTO paraTransformador Tipo Seco Clase H 15KVA - 11400 - 208 V. SEGUN NORMA CODENSA CTS509 NIVEL 2 APORTADA POR LA STC. TRIFÁSICO.</t>
  </si>
  <si>
    <t>CELDA BT MEDIDA CR EQUIPADA, tipo bajo techo, de dimensiones 2000*800*400MM (Alto,Ancho,Profu.). Incluye.: (3) transformadores trifasicos de corriente 200/ 5 Amp, (1) Medidor trifásico 120/208V, (1) Breaker (160-250 Amp) 25 Ka.BAJA TENSIÓN.SEMI DIRECTA</t>
  </si>
  <si>
    <t>Certificacion parque zona juegos  infantiles NTC5600 Y NTC 5176 Parques Portal del Sol y Normandia._x000D_
_x000D_
Pruebas: Inspección de parque infantil. _x000D_
Normas y metodos: _x000D_
NTC 5600: Equipamiento de las áreas de juego._x000D_
NTC 5176: Atenuación del impacto de sistemas de superficies por debajo y alrededor de equipos para parques infantiles._x000D_
Cantidad de visitas: 1 por parque_x000D_
Informe técnico: Informe enviado únicamente por correo electrónico en formato PDF. Para declarar la conformidad (o no), no será considerado la incertidumbre asociada a los resultados.</t>
  </si>
  <si>
    <t>Valor incluye totalidad de las zonas d juegos instalados en un parque</t>
  </si>
  <si>
    <t>PUERTA DOBLE EN CELOSIA CON CERRADURA ANTIPANICO lámina cold rolled cal.18, 3920 * 1990 mm. KIT CERADURA ANTIPANICO. Cerradura anti pánico touch bar certificada con normativa UL, en su cara externa una manija de operación con llaves. • Avisos de señalización de seguridad riesgo eléctrico, triangulo de rayo eléctrico y rectángulo de“Peligro alta tensión”. • Chazo expansivo de 3/8 con tapa.• Acabado de marco y hoja en presentación en pintura electroestática gofrada texturizada de 60 Um color segun carta de colores GRIS.</t>
  </si>
  <si>
    <t>Inspección Eléctricade 775mts Red de MT de11,4kV, 2subestaciónes de (75-15)kVA en bóveda y 1220mts Red de BTpara  alumbrado con 38 luminarias, según RETIE.</t>
  </si>
  <si>
    <t>Inspección de Iluminación de alumbrado público de parque con un áreade10,096m2con38luminarias, según RETILAP</t>
  </si>
  <si>
    <t>Luminaria horizontal cerrada para Alumbrado Público. Ref: CALIMA I 150W Sodio 208/220/240V. Con bombilla. MARCA: ROY ALPHA. Luminaria de alto rendimiento, tiene la_x000D_
flexibilidad de usarse en cualquier aplicación de Alumbrado exterior como iluminación Vial y Urbana (Autopistas, carreteras, cincunvalaciones, vías principales, secundarias, peatronales, zonas verdes, etc) Brazo de 50 cms x 11/2" 100.000 Horas. IP66. Con sistema SPD RALED II 48 LED NW 4000K. 120/277V. RA02SII. 700mA. 12.800 Lúmenes. 104W.</t>
  </si>
  <si>
    <t>25 unidades por m2</t>
  </si>
  <si>
    <t>Celda de protección con seccionador en aire Incluye  fusibles de protección a 15 Kv.</t>
  </si>
  <si>
    <t>Parque Zona Franca (3+1 Juefgos infantiles)_x000D_
Inspección de parque infantil : NTC 5600: Equipamiento de las áreas de juego. NTC 5176: Atenuación del impacto de sistemas de superficies por debajo y alrededor de equipos para Parques infantiles._x000D_
Cantidad de visitas 1 visita. Informe técnico : Informe enviado únicamente por correo electrónico en formato PDF.</t>
  </si>
  <si>
    <t>Juego Circuito Cap: 30 niños 1 a 12 años_x000D_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</si>
  <si>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Barco Cap: 30 niños 2 a 12 años_x000D_
_x000D_
CARACTERISTICAS_x000D_
Capacidad: 30 Niños_x000D_
Edad sugerida: 3-12 Años                                        _x000D_
Altura Crítica de Caída: 1.47 m _x000D_
Área de Seguridad: 77,2 m2_x000D_
Medidas por modulo (Largo, Ancho, Alto): 10.8 m x 5.3 m x 5.2 m_x000D_
Funciones lúdicas: Escalar, Deslizarse, encontrarse, atravesar, dirigir_x000D_
_x000D_
_x000D_
MATERIALES_x000D_
_x000D_
Componentes de metal Las partes metálicas están hechas de acero inoxidable, aluminio anodizado o pintado o acero galvanizado por inmersión en caliente, y los componentes de acero son pulidos con chorro de arena, tratados con pintura epoxi y en polvo o se les da un recubrimiento electrodepositado y luego una capa de pintura en polvo. Los componentes metálicos tienen excelentes propiedades de resistencia a la intemperie y un aspecto acabado, también son reciclables._x000D_
_x000D_
Paneles laminados de alta presión (HPL) Utilizamos paneles resistentes y duraderos de alta calidad hechos de laminado de alta presión (HPL). El grosor de los paneles varía según su finalidad. La regla básica: 20 mm: suelos 15 mm: paredes de escalada, paredes de actividad, placas de deslizamiento, pasamanos y techos 10 mm: paneles de juego y paredes decorativas._x000D_
_x000D_
Todos los productos vienen con un signo del producto que especifica el modelo exacto del producto. Esto facilita el pedido de piezas de repuesto y mantenimiento._x000D_
_x000D_
Cuerdas y redes Todas las cuerdas y redes que utilizamos son de acero reforzado. Las articulaciones cruciformes son de acero inoxidable. Los sujetadores de cuerda están hechos de plástico fuerte, y los sujetadores de enlace especialmente diseñados se utilizan en juntas expuestas a grandes cambios de ángulo._x000D_
_x000D_
Puños de escalada Las empuñaduras de escalada se han hecho de materiales de arenisca a presión y se han diseñado especialmente para propósitos de boulder. Son seguros en uso y se sienten como materiales de piedra genuinos._x000D_
Cadenas oscilantes_x000D_
Todas nuestras cadenas de giro están hechas de acero inoxidable de 6 mm de diámetro, lo que garantiza una protección duradera contra la corrosión, incluso en condiciones exigentes._x000D_
_x000D_
_x000D_
Rodamientos oscilantes Los cojinetes de giro son de acero inoxidable fundido pasivado contra la corrosión. Los cojinetes son silenciosos y altamente duraderos contra la tensión mecánica y ambiental. Gracias al diseño completo, nuestro cojinete de giro es ahora el más duradero del mercado, extremadamente resistente y robusto. Si bien el rodamiento no requiere un mantenimiento real, es fácil de desmontar con herramientas comunes para el almacenamiento estacional._x000D_
_x000D_
Cubiertas de la cadena de balanceo. Los asientos de cadena giratoria vienen con fundas de plástico que protegen al niño y se sienten agradables al tacto._x000D_
_x000D_
Tobogán de madera con superficie deslizante de acero inoxidable. Estructura realizada en madera laminada encolada multicapa. Lamella en la parte superior de la viga arqueada hecha de laminado de alta presión, que protege el lado superior del desgaste y al mismo tiempo es cómodo de usar. La superficie deslizante de acero inoxidable de 2 mm de espesor permanece limpia en perfecto estado durante años, tiene un bajo nivel de ruido y una larga vida útil cuando se mantiene debidamente._x000D_
_x000D_
Diapositiva de plástico_x000D_
La diapositiva de alta calidad está hecha de plástico MD-PE. El plástico utilizado para la diapositiva cumple con los requisitos de REACH (normativa de la UE sobre registro, evaluación, autorización y restricción de sustancias químicas) y no contiene ningún compuesto que sea peligroso para la salud. El portaobjetos de plástico no requiere mantenimiento y es resistente al impacto, y permanece fresco al sol. Las ranuras a lo largo del medio de la diapositiva ayudan a que se seque más rápido después de la lluvia. Gracias a su peso ligero, el portaobjetos de plástico con protección UV es fácil de transportar e instalar._x000D_
_x000D_
_x000D_
_x000D_
Tobogán laminado de alta presión con superficie deslizante de acero inoxidable. La diapositiva laminada de alta presión requiere menos mantenimiento que una diapositiva de madera, es comparable a una diapositiva completamente de acero. La superficie deslizante de acero inoxidable de 2 mm de espesor permanece limpia en perfecto estado durante años, tiene un bajo nivel de ruido y una larga vida útil cuando se mantiene debidamente._x000D_
_x000D_
Túneles y toboganes._x000D_
Los túneles y las guías de tubo están hechos de plástico para uso en exteriores con alta temperatura y tolerancia a la intemperie y resistencia al impacto._x000D_
_x000D_
Resorte espiral lappset_x000D_
El resorte en espiral de los jinetes de primavera desarrollado por Lappset ha ofrecido a los niños la alegría del movimiento rápido durante más de 30 años. Está fabricado en acero recubierto con LappCoat. El resorte en espiral no se mueve hacia los lados, dando a los niños un movimiento de balanceo agradable pero seguro. El movimiento de ida y vuelta de la primavera calma a los niños._x000D_
_x000D_
Pivote giratorio: Además de permitir que la plataforma gire, el pivote giratorio le permite girar, introduciendo así una nueva función. Además, los pivotes de cualquier producto más grande cuentan con un descanso para mayor seguridad que detiene el giro si el usuario se cae._x000D_
_x000D_
Sujetadores_x000D_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madera._x000D_
Pivote giratorio: Además de permitir que la plataforma gire, el pivote giratorio le permite girar, introduciendo así una nueva función. Además, los pivotes de cualquier producto más grande cuentan con un descanso para mayor seguridad que detiene el giro si el usuario se cae._x000D_
_x000D_
Sujetadores_x000D_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madera._x000D_
_x000D_
_x000D_
Componentes triturados de caucho adherido Se utilizan componentes hechos de trozos de caucho adherido, que consisten en gránulos de caucho reciclado pegados con adhesivo de poliuretano resistente a la intemperie. Algunos de estos componentes utilizan una combinación de trituración de caucho adherido y caucho natural (EPDM)._x000D_
Rótulas de productos metálicos. Las juntas de rótula y los sujetadores de paneles del marco están hechos de plástico de poliamida reforzada con fibra de vidrio para uso en exteriores. Tienen alta temperatura y tolerancia a la intemperie y resistencia al impacto._x000D_
Accesorios Se utiliza accesorios de alta calidad en los productos._x000D_
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</si>
  <si>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Tamaño media carta 21.5 x 14 cm papel propalcote blanco brillante a cuatro tintas 4x4 gramaje de 150 grm Doble cara 4x4 Diesños y logos por definir IDRD oficina de Comunicaciones Impresión pór Millar Diseño diferente para cada entrega.</t>
  </si>
  <si>
    <t>Para realizar las grabaciones se debe contar con una cámara personal de alta definicón (tipo GoPro) 4K o una cámara profesional 4K para mantener el estándar de calidad _x000D_
La cámara que se utilice debe estar anclada (no cámara en mano) preferiblemente utilizar trípode para la grabación. Se debe realizar como mínimo una grabación a la semana, esto dependiendo de la duración de la obra. Si es de un mes, se debe ir por lo menos dos veces semanalmente para mostrar el avance consecutivo de la obra, La grabación del día debe ser mínimo de 2 horas donde se vea el avance, para realizar el empalme de la evolución de la obra a mostrar. Recordar que se debe hacer siempre la grabación desde el mismo punto, manteniendo siempre el encuadre y el valor del plano. Se debe entregar mensualmente a la Subdirección que corresponda como a la Oficina de Comunicaciones de la entidad: un video de mínimo 1 minuto editado y entregado en usb para llevar un avance consecutivo y poder incluirlo en presentaciones o en videos pedidos por las Subdirecciones o  la Dirección del instituto. Al finalizar la obra se debe entregar un video editado de mínimo 2 minutos donde se observe el antes (sin polisombra), el durante y el después de la obra. Recordando que se debe hacer la grabación o las grabaciones que se requieran desde el mismo punto siempre, para ver la evolución. Se observa que,  que de existir una o varias   intervenciones de obra en  un mismo parque : se deben realizar varios time lapse de las diferentes intervenciones (ejemplos como: juegos, gimnasios. Al finalizar la obra el contratista deberá entregar a la subdirección que corresponda y comunicaciones el material en bruto de la obra en un disco duro externo portable, para que el contenido de grabación quede en el instituto.</t>
  </si>
  <si>
    <t>Se debe utilizar una cámara DSLR (Digital Single Lens Reflex) de 20 megapixeles como mínimo. La cámara debe estar anclada (trípode) para garantizar la nivelación y el plano de la foto. Se recomienda en cada obra tener cinco planos generales de la intervención y tomar una foto diaria desde el mismo punto, manteniendo el encuadre y el valor del plano para ver el antes (sin polisombra), el durante y el después.  En todas las obras el time lapse debe estar tomado desde varios ángulos, pero manteniendo siempre la referencia de cada punto de registro.  Si la obra dura un mes se debe dejar una cámara fija que tome fotos cada hora, para poder hacer el time lapse. Si la obra es de varias ejecuciones se debe hacer toma diaria de foto de cada una de ellas, desde el mismo punto y manteniendo los cinco planos recomendados. Al mes se debe entregar todo el material de la intervención desde los diversos planos, en secuencia y editado. Esto se entregará en una usb o disco duro.Al finalizar la obra se debe entregar una secuencia editada de 24 frames por segundo y el material en bruto en un disco externo portable y/o memoria usb.</t>
  </si>
  <si>
    <t>NO USAR INSTRUCCION STC 20194100123453_x000D_
Juego Pasadizo, deslizadero, estimulación táctil y visual 0-5 años Cap: 25 niños _x000D_
_x000D_
CARACTERISTICAS_x000D_
_x000D_
Capacidad: 25 niños_x000D_
Edad sugerida: 0,5 - 5 AÑOS                                                     _x000D_
Altura Crítica de Caída: 1 m_x000D_
Área de Seguridad: 82 m2_x000D_
Medidas  por modulo (Largo, Ancho, Alto) :8,6*8,06*2,48 MTS_x000D_
Funciones ludicas: imaginar, deslizarse, encontrarse, descansar, manipular, ocultarse, equilibrio, refugiarse, estimulación táctil, estimulación visual, trepar, atravesar incluyente._x000D_
_x000D_
MATERIALES_x000D_
_x000D_
Los tableros lacados se han elaborado a partir de un contrachapado de 22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 
Los postes de la cabaña grande y de la plataforma son de madera de pino laminada y encolada (68x68 mm), tratada sin cromo ni arsénico. Exentas de astillas, las láminas encoladas garantizan una gran solidez y una estabilidad dimensional.
Están protegidas contra los ataques de hongos, insectos y termitas.
 La superficie deslizante del tobogán de la cabaña grande es de acero inoxidable 304 de 2 mm de grosor, curvada, ondulada y moldeada en una sola pieza.
La superficie deslizante amarilla del tobogán pequeño está elaborada con poliéster de 4 mm de espesor.
Los suelos están elaborados con paneles de HPL de 12,5 mm de espesor, con relieve antideslizante.
Los tubos son de acero inoxidable con ø 40 mm, lo que garantiza la longevidad y estética del juego al compás de los años.
Los elementos del módulo estrella, así como los escalones del pequeño tobogán y de la escalera se han elaborado a partir un material Compact de 13 mm de espesor.
Está compuesto de un 70% de fibras de madera blanda y de un 30% de resina termodurecible, presenta una excelente resistencia a la intemperie (sol, lluvia, humedad ...). Las caras coloreadas se han tratado a base de resinas acrílicas de poliuretano pigmentadas, lo que garantiza una buena resistencia contra los rayos UV y las degradaciones._x000D_
_x000D_
GARANTIA_x000D_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_x000D_
_x000D_
MANTENIMIENTO_x000D_
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cotizara en su momento), El item de mantenimiento contempla 4 inspecciones anuales (mensual, trimestral, semestral y anual). _x000D_
_x000D_
MENSUAL: Rutina visual de inspección para identificar riesgos debidos a acatos vandálicos o por condiciones específicas del clima. Asegurarse que todos los anclajes este fijos. Revisar si faltan piezas o si hay piezas partidas. CADA TRES MESES: Revisión funcional del juego para asegurarse que el equipo esté funcionando correctamente. Revisar todos los anclajes. Revisar la estabilidad del juego.  Inspeccionar los niveles de desgaste  en pisos, barras, cuerdas y cadenas. CADA AÑO: Revisar todos los sistemas de anclajes. Limpiar a fondo. Revisar la estructura de soporte. Revisar la condición de los paneles. Una vez se hayan hecho las respectivas revisiones, se deben tomar las medidas requeridas para el buen funcionamiento de cada juego."_x000D_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</si>
  <si>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Deck Liston WPC Macizo A=16cm ; E=2cm, L=3m Nacional Tráfico Comercial Tipo tornillo a la vista._x000D_
_x000D_
___x000D_
_x000D_
PISO_x000D_
_x000D_
Por metro cuadrado se utilizan 40 tornillos._x000D_
_x000D_
Área liston: 0.16x3 = 0.48 m2._x000D_
_x000D_
Precio/Liston: $000.000X0.48m2 = $00.000/Liston</t>
  </si>
  <si>
    <t>Juego Casita 2-6 Años Cap: 6 Niños_x000D_
_x000D_
CARACTERISTICAS_x000D_
_x000D_
Capacidad: 6 NIÑOS_x000D_
Edad sugerida:       2 A 6 AÑOS                                               _x000D_
Altura Crítica de Caída:  1  m_x000D_
Área de Seguridad:   25,4 M2_x000D_
Medidas  por modulo (Largo, Ancho, Alto)  2,79x1,35x2,10 m_x000D_
Funciones ludicas: Deslizarse, Encontrarse, Imaginar._x000D_
_x000D_
MATERIALES_x000D_
Paneles: Tableros de polietileno de alta densidad de 20 mm y tablero contrachapado antideslizante de 21 mm._x000D_
Postes: Madera de pino escandinavo tratada en autoclave, clase de riesgo IV._x000D_
Pintura: 3 manos (5 en los cantos) de esmalte poliuretano texturado exento de plomo y con alta resistencia a la meteorización._x000D_
Piezas de plástico: Polietileno, polipropileno y poliamida._x000D_
Piezas metálicas: Acero S-235, AISI-304 y aluminio anodizado EN AW-6063_x000D_
Tornillería: Acero calidad 8.8 DIN267, AISI-304 ó AISI-316._x000D_
_x000D_
GARANTIAS_x000D_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TRIMESTRAL_x000D_
Comprobar de forma visual el estado general del juego, asegurando que no haya roturas o desperfectos peligrosos para los usuarios._x000D_
Verificar que la red está tensada y sin desfilamentos. Comprobar la chapa inox de deslizamiento que no presente abolladuras ni separaciones con los laterales de contrachapado._x000D_
Comprobar que los suelos de las torres, y la cantonera de tobogán no presente roturas o desperfectos. Comprobar que los paneles de polietileno no presenten rozaduras o rayaduras peligrosas. Asegurar que las barras de seguridad están todas y en su sitio. Eliminar la posible aparición de astillas en los largueros, postes y complementos de madera. Asegurar que la estabilidad estructural del juego sea la misma del primer día. Verificar el estado de toda la tornillería y sus protecciones. Verificar los tapones de los postes._x000D_
_x000D_
ANUALMENTE_x000D_
_x000D_
Asegurar que no haya deformaciones en el polietileno. Analizar y asegurar que los largueros, postes y complementos de madera, no presenten defectos estructurales o que no hayan ladeado.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</si>
  <si>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MÁQUINA EXTENSIÓN PIERNA / LEG EXTENSION  _x000D_
_x000D_
CARACTERISTICAS GENERALES_x000D_
_x000D_
LARGO X ANCHO X ALTO: 180 x 130 x 116 cm_x000D_
PESO BLOQUE: 100_x000D_
EJERCICIO: Flexión de pierna sentado (estimula los músculos posteriores del muslo)_x000D_
_x000D_
ESPECIFICACIONES GENERALES._x000D_
_x000D_
PROPOSITO_x000D_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La estructura está realizada en tubería  redonda de acero estructural de diferentes tamaños desde 25 hasta 90 milímetros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posteriormente se sueldan utilizando el proceso GMAW (conocido como MIG) o TIG de acuerdo a la pieza. _x000D_
?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_x000D_
ESPECIFICACIONES LOSA PARA ANCLAJE_x000D_
_x000D_
Se debe realizar una losa de hormigón con malla electrosoldada hecha en varilla corrugada de 4mm, con un espesor minimo de 15cm. La losa debe estar sobre un entresuelo conformado por material granular de base o piedra con una profundidad de 20cm._x000D_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diseño._x000D_
_x000D_
GARANTIA: 5 años en estructura y 2 años en piezas de desgaste_x000D_
_x000D_
INCLUYE: Suministro, transporte e instalación, sin obra civil.</t>
  </si>
  <si>
    <t>MÁQUINA FLEXIÓN PIERNA / LEG CURL_x000D_
_x000D_
CARACTERISTICAS GENERALES_x000D_
_x000D_
LARGO X ANCHO X ALTO: 173 x 125 x 86 cm_x000D_
PESO BLOQUE: 60_x000D_
EJERCICIO: Flexión de pierna sentado (estimula los músculos posteriores del muslo)_x000D_
_x000D_
ESPECIFICACIONES GENERALES._x000D_
_x000D_
PROPOSITO_x000D_
El rodillo del talón está diseñado para ajustarse a todos los tamaños de usuarios._x000D_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pretratamiento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óxido._x000D_
_x000D_
_x000D_
ESPECIFICACIONES LOSA PARA ANCLAJE_x000D_
_x000D_
Se debe realizar una losa de hormigón con malla electrosoldada hecha en varilla corrugada de 4mm, con un espesor minimo de 15cm. La losa debe estar sobre un entresuelo conformado por material granular de base o piedra con una profundidad de 20cm._x000D_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diseño._x000D_
_x000D_
GARANTIA: 5 años en estructura y 2 años en piezas de desgaste_x000D_
_x000D_
INCLUYE: Suministro, transporte e instalación, sin obra civil.</t>
  </si>
  <si>
    <t>MÁQUINA PANTORRILLA TIPO PRENSA / ROTARY CALF_x000D_
_x000D_
CARACTERISTICAS GENERALES_x000D_
_x000D_
LARGO X ANCHO X ALTO: 198 x 108 x 134 cm_x000D_
PESO BLOQUE: 100 KG_x000D_
EJERCICIO: Sentadilla (estimula los músculos del tren inferior)_x000D_
_x000D_
ESPECIFICACIONES GENERALES._x000D_
_x000D_
PROPOSITO_x000D_
El rodillo del talón está diseñado para ajustarse a todos los tamaños de usuarios._x000D_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Posee una plataforma antideslizante de gran tamaño para ejecutar de manera segura el ejercicio y ajustarse a todos los tamaños de usuarios. _x000D_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_x000D_
ESPECIFICACIONES LOSA PARA ANCLAJE_x000D_
_x000D_
Se debe realizar una losa de hormigón con malla electrosoldada hecha en varilla corrugada de 4mm, con un espesor minimo de 15cm. La losa debe estar sobre un entresuelo conformado por material granular de base o piedra con una profundidad de 20cm._x000D_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diseño._x000D_
_x000D_
GARANTIA: 5 años en estructura y 2 años en piezas de desgaste_x000D_
_x000D_
INCLUYE: Suministro, transporte e instalación, sin obra civil.</t>
  </si>
  <si>
    <t>MÁQUINA SENTADILLA COMBINADA_x000D_
_x000D_
CARACTERISTICAS GENERALES_x000D_
_x000D_
LARGO X ANCHO X ALTO: 235 x 114 x 146 cm_x000D_
PESO BLOQUE: 100 KG_x000D_
EJERCICIO: Sentadilla (estimula los músculos del tren inferior)_x000D_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Posee una plataforma antideslizante de gran tamaño para ejecutar de manera segura el ejercicio y ajustarse a todos los tamaños de usuarios.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La tubería se corta con plasma por medio de un brazo automatizado con el fin de lograr empates precisos. _x000D_
Luego se conforman por medio de dobladoras y roladoras.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óxido._x000D_
_x000D_
GARANTIA: 5 años en estructura y 2 años en piezas de desgaste_x000D_
_x000D_
INCLUYE: Suministro, transporte e instalación, sin obra civil._x000D_
_x000D_
--------------------------------------------------------------------------------------------------------------------------------------------------------------------------------------------------------------------------------------_x000D_
_x000D_
ACTUALIZACIONES_x000D_
_x000D_
16/07/2019        Cotización CTC-1905105    20/05/2019      DIEGO HUMBERTO LONDOÑO MOLINA_x000D_
Teléfono :5308852_x000D_
Cel./Móvil :3017277463_x000D_
Email :DIRECTOR.COMERCIAL@FORMAEQUIPOS.COM</t>
  </si>
  <si>
    <t>MÁQUINA PRESIÓN PECHO / CHEST PRESS_x000D_
_x000D_
CARACTERISTICAS GENERALES_x000D_
_x000D_
LARGO X ANCHO X ALTO: 211 x 160 x 110 cm_x000D_
PESO BLOQUE: 60 KG_x000D_
EJERCICIO: Plantiflexion y dorsiflexion  (estimula los músculos  de la pantorrilla )_x000D_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Posee dos apoyos para diferentes tamaños de usuarios.  _x000D_
_x000D_
La estructura está realizada en tubería  redonda de acero estructural de diferentes tamaños desde 25 hasta 90 milimetros de diámetro y en espesores desde 2.5 hasta 4mm. Esta tubería es empleada en construcciones civiles como vigas, columnas etc. _x000D_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_x000D_
ESPECIFICACIONES LOSA PARA ANCLAJE_x000D_
_x000D_
Se debe realizar una losa de hormigón con malla electrosoldada hecha en varilla corrugada de 4mm, con un espesor minimo de 15cm. La losa debe estar sobre un entresuelo conformado por material granular de base o piedra con una profundidad de 20cm._x000D_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diseño._x000D_
_x000D_
GARANTIA: 5 años en estructura y 2 años en piezas de desgaste_x000D_
_x000D_
INCLUYE: Suministro, transporte e instalación, sin obra civil.</t>
  </si>
  <si>
    <t>MÁQUINA PRESIÓN HOMBRO / SHOULDER PRESS_x000D_
_x000D_
CARACTERISTICAS GENERALES_x000D_
_x000D_
LARGO X ANCHO X ALTO: 200 x 170 x 130 cm_x000D_
PESO BLOQUE: 60 KG_x000D_
EJERCICIO: Presión de hombro (estimula el musculo  deltoides)_x000D_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El sillín permite subir y bajar para adaptarse a todos los tamaños de usuarios.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GARANTIA: 5 años en estructura y 2 años en piezas de desgaste_x000D_
_x000D_
INCLUYE: Suministro, transporte e instalación, sin obra civil.</t>
  </si>
  <si>
    <t>MÁQUINA PREDICADOR BÍCEPS / ARM CURL_x000D_
_x000D_
CARACTERISTICAS GENERALES_x000D_
_x000D_
LARGO X ANCHO X ALTO: 138 x 130 x 114 cm_x000D_
PESO BLOQUE: 60 KG_x000D_
EJERCICIO: Flexo-extensión de codo (estimula el bíceps)_x000D_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El sillín permite subir y bajar para adaptarse a todos los tamaños de usuarios.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_x000D_
GARANTIA: 5 años en estructura y 2 años en piezas de desgaste_x000D_
_x000D_
INCLUYE: Suministro, transporte e instalación, sin obra civil.</t>
  </si>
  <si>
    <t>MÁQUINA FONDOS O PARALELAS (TRICEPS) / SEATED DIP_x000D_
_x000D_
CARACTERISTICAS GENERALES_x000D_
_x000D_
LARGO X ANCHO X ALTO: 220 x 137 x 126 cm_x000D_
PESO BLOQUE: 100 KG_x000D_
EJERCICIO: Flexo-extensión de codo  (estimula el tríceps, trapecio, deltoides posterior y pectorales)_x000D_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El sillín permite subir y bajar para adaptarse a todos los tamaños de usuarios. Posee un tubo.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GARANTIA: 5 años en estructura y 2 años en piezas de desgaste_x000D_
_x000D_
INCLUYE: Suministro, transporte e instalación, sin obra civil.</t>
  </si>
  <si>
    <t>MÁQUINA REMO BAJO / LOW ROW_x000D_
_x000D_
CARACTERISTICAS GENERALES_x000D_
_x000D_
LARGO X ANCHO X ALTO: 220 x 120 x 125 cm_x000D_
PESO BLOQUE: 100 KG_x000D_
EJERCICIO: Halón bajo (estimula el dorsal ancho y los músculos escapulares, romboides, trapecio)_x000D_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Posee una plataforma antideslizante para ajustarse a todos los tamaños de usuarios. Los agarres permiten giros en múltiples formas para hacer un ejercicio lo más natural posible.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óxido._x000D_
_x000D_
GARANTIA: 5 años en estructura y 2 años en piezas de desgaste_x000D_
_x000D_
INCLUYE: Suministro, transporte e instalación, sin obra civil.</t>
  </si>
  <si>
    <t>MÁQUINA POLEA ALTA / LAT PULLDOWN_x000D_
_x000D_
CARACTERISTICAS GENERALES_x000D_
_x000D_
LARGO X ANCHO X ALTO: 203 x 150 x 208 cm_x000D_
PESO BLOQUE: 100 KG_x000D_
EJERCICIO: Halón superior (estimula el dorsal ancho)_x000D_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El sillín permite subir y bajar para adaptarse a todos los tamaños de usuarios. Posee cojines en los muslos para adherirse cómodamente al equipo mientras se ejecuta el ejercicio.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La tubería se corta con plasma por medio de un brazo automatizado con el fin de lograr empates precisos. _x000D_
Luego se conforman por medio de dobladoras y roladoras.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óxido._x000D_
GARANTIA: 5 años en estructura y 2 años en piezas de desgaste_x000D_
_x000D_
INCLUYE: Suministro, transporte e instalación, sin obra civil._x000D_
_x000D_
Incluye Suministro, transporte e instalación</t>
  </si>
  <si>
    <t>TORRE PARA DOMINADAS Y FONDOS 4P_x000D_
_x000D_
CARACTERISTICAS GENERALES_x000D_
_x000D_
LARGO X ANCHO X ALTO: 235 x 114 x 146 cm_x000D_
PESO BLOQUE: 100 KG_x000D_
EJERCICIO: Flexo-extensión de codo  (estimula el tríceps, trapecio, deltoides posterior y pectorales)_x000D_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Capacidad 6 usuarios simultaneamente. Incluye 2 estaciones para entrenamiento en suspensión._x000D_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GARANTIA: 5 años en estructura y 2 años en piezas de desgaste_x000D_
_x000D_
INCLUYE: Suministro, transporte e instalación, sin obra civil._x000D_
_x000D_
_x000D_
Incluye Suministro, transporte e instalación</t>
  </si>
  <si>
    <t>Estructura de entrenamiento al aire libre_x000D_
_x000D_
CARACTERISTICAS GENERALES_x000D_
_x000D_
LARGO X ANCHO X ALTO: 518 x 480 x 278 cm_x000D_
EJERCICIO: Diferentes ejercicios de acuerdo a cada estación._x000D_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Capacidad 11 usuarios simultaneamente. _x000D_
ESPECIFICACIONES TECNICAS: La estructura está realizada en tubería  redonda de acero estructural de diferentes tamaños desde 25 hasta 90 milimetros de diámetro y en espesores desde 2.5 hasta 4mm. _x000D_
Para soportar las condiciones ambientales al aire libre, a las estructuras metálicas se les aplica un recubrimiento en pintura en polvo horneable. _x000D_
Cuenta con diferentes estaciones de trabajo para realizar diferentes ejercicios:_x000D_
- Pasamanos: Estos agarres se encuentran a 2 alturas diferentes de forma intercalados para dar mayor dificultad al ejercicio._x000D_
- Plataformas de saltabilidad: Son dos plataformas a diferentes alturas para realizar ejercicios pliométricos._x000D_
- Anclaje para lazo horizontal: Consiste en un herraje hecho para fijar el lazo y realizar varios ejercicios._x000D_
- Estación press de pecho: Contiene varios agarres para realizar flexiones de pecho en varias posiciones._x000D_
- Malla: Malla para múltiples ejercicios como cruzar por encima, por los lados, etc._x000D_
- Abdominales: Consiste en una plataforma curva diseñada anatómicamente para realizar abdominales._x000D_
- Paralelas y abdomen aereo: Estación que permite realizar ejercicios de elevación de talones (abdomen aéreo) fondos (paralelas) y en la parte inferior flexiones de pecho con inclinación._x000D_
- Escalera: Escalera suspendida con múltiples fines como escalarla, fijar accesorios, realizar abdominales, etc._x000D_
- Dominadas: Consta de varios agarres para realizar dominadas ya sea abiertas, cerradas o con agarre medio._x000D_
- Estación boxeo: Contiene un herraje elevado para poder fijar una tula de boxeo._x000D_
- Tablero de balon medicinal: Consiste de un tablero elevado para realizar lanzamientos de balón medicinal._x000D_
GARANTIA: 5 años en estructura y 2 años en piezas de desgaste_x000D_
_x000D_
INCLUYE: Suministro, transporte e instalación, sin obra civil.</t>
  </si>
  <si>
    <t>KDL SAS</t>
  </si>
  <si>
    <t>Nitro (Que se diselve con thiner) se utiliza este producto ya que el tapa poros salio del mercado por tener muchos contaminantes. Rendimiento 25m2/Galon. se debe utilizar 1/10 galon de thiner por galon de sellador.</t>
  </si>
  <si>
    <t>ARBOL DE BARRAS 8 USUARIOS : 1 ABDOMEN  AEREO,  UNA  BANCA  ABDOM CRONCH INCLIN. CALENTADOR SISSY. FLEXIONES PECH TRICEP SENCILLO._x000D_
_x000D_
Fabricación, suministro, transporte e instalación de estructura multifuncional para integrar 4 personas simultáneamente, la cual será útil para realizar ejercicios de dominadas con agarre abierto, cerrado, lateral cerrado, lateral abierto y cerrado inverso, fabricado en tubería pt de 100 x 100 de 2,5 mm y 90 x 50 de 2,5 mm con varillas de 1" galvanizadas._x000D_
En  el primer  laterale  de la estructura incluye un abdominal aéreo con  paralelas ,  el segundo lateral  lleva  una   banca de abdomen  cronch  inclinada,  el tercer  lateral  un  calentador  de  piernas  sissy,  el   cuarto  lateral   incluye  flexiones  pecho triceps sencillo._x000D_
La máquina estará anclada a una losa de concreto con pernos de expansión galvanizados de 4", cubierta con un mortero en granito de 2 " de altura y pintado con esmalte sintético, el acabado de la parte metálica de las estructura, será en pintura en polvo poliéster, las piezas de mayor desgaste  serán previamente galvanizadas.  Asientos y  espaldares en madera plastica polipropileno pigmentado  negro._x000D_
Todas la tuberías contaran con un tapón metálico soldado, para evitar el paso del agua; La máquina tendrá los agarres protegidos con polietileno grafilado y con terminal en polietileno, la tornillería a utilizar será Bristol de 3/8 avellan galvanizado negro, con bloqueo antillaves y traba rosca._x000D_
Los asientos, porta pies y espaldares serán en madera plástica de 4 cms de espesor, con acabado en esmalte sintético._x000D_
Las instrucciones de uso de las máquinas, serán en lámina de poliestireno plastificado y estarán remachadas en la estructura.</t>
  </si>
  <si>
    <t>ARBOL DE BARRAS 8 USUARIOS 2 FLEXOR 2 GRX:_x000D_
_x000D_
Fabricación, suministro, transporte e instalación de estructura multifuncional para integrar 4 personas simultáneamente, la cual será útil para realizar ejercicios de dominadas con agarre abierto, cerrado, lateral cerrado, lateral abierto y cerrado inverso, fabricado en tubería pt de 100 x 100 de 2,5 mm y 90 x 50 de 2,5 mm con varillas de 1" galvanizadas._x000D_
En las 2 laterales de la estructura incluye 2 abdominal aéreo con  paralelas para 2 Personas con entrenamiento en suspensión trx, para un total de 8 personas simultáneamente_x000D_
La máquina estará anclada a una losa de concreto con pernos de expansión galvanizados de 4", cubierta con un mortero en granito de 2 " de altura y pintado con esmalte sintético, el acabado de la parte metálica de las estructura, será en pintura en polvo poliéster, las piezas de mayor desgaste  serán previamente galvanizadas.  Asientos y  espaldares en madera plastica polipropileno pigmentado  negro._x000D_
Todas la tuberías contaran con un tapón metálico soldado, para evitar el paso del agua; La máquina tendrá los agarres protegidos con polietileno grafilado y con terminal en polietileno, la tornillería a utilizar será Bristol de 3/8 avellan galvanizado negro, con bloqueo antillaves y traba rosca._x000D_
Los asientos, porta pies y espaldares serán en madera plástica de 4 cms de espesor, con acabado en esmalte sintético._x000D_
Las instrucciones de uso de las máquinas, serán en lámina de poliestireno plastificado y estarán remachadas en la estructura.</t>
  </si>
  <si>
    <t>TORRE  TRIPLE    PECHO  INCLINADO -  SENTADILLA -  POLEA  BAJA  150 LBS   CADA  TORRE_x000D_
_x000D_
TORRE PECHO  INCLINADO_x000D_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  Banca  escualizable  asiento y  espaldar,  fabricada  en  perfil   tubular  100 x 100  2,5  mm_x000D_
La máquina tienen un pin magnético para seleccionar el peso y este va  asegurado a la maquina con cadena forrada._x000D_
En esta máquina se pueden realizar ejercicios de  pecho plano, incliinado  y  hombros  sentado_x000D_
El brazo y el carro tienen unas medidas de 60x60 2,5 mm y 50 x 50 y ejes de 1" _x000D_
Todas la tuberías van con tapón metálico soldado para evitar el paso del agua._x000D_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estructura._x000D_
 TORRE  SENTADILLA_x000D_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agarre._x000D_
La máquina tienen un pin magnético para seleccionar el peso y este va  asegurado a la maquina con cadena forrada._x000D_
En esta máquina se pueden realizar ejercicios de  sentadilla, avanzadas, pantorrilla , remo inclinado_x000D_
El brazo y el carro tienen unas medidas de 60x60 2,5 mm y 50 x 50 y ejes de 1" _x000D_
Todas la tuberías van con tapón metálico soldado para evitar el paso del agua.  Asientos y  espaldares en madera plastica polipropileno pigmentado  negro_x000D_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 _x000D_
Garantia   herrajes   3 años, piezas  de   desgaste  1  año_x000D_
_x000D_
TORRE POLEA BAJA: _x000D_
Fabricación, suministro, transporte e instalación de máquina con carenaje de lam hr 2,5 mm - 2,10 mts._x000D_
Esta es una torre, que cuenta con unas placas que en total suman 150 lbs de peso, dichas pesas son en hierro gris, con bujes de nylon, que se desplazan verticalmente por 2 guías cromadas, en un sistema de tracción con piñones galvanizados tipo B con paso de 50 y cadena industrial con paso de 50 y terminales de cadena con giros de 360°._x000D_
Esta máquina cuenta con un pin magnético para seleccionar el peso. _x000D_
La torre tiene una banca para realizar ejercicios de remos sentado, inclinado y de pie y con un manubrio que da un giro de 360°, el cual tiene 2 agarres con giros de 360°cada uno, para realizar movimientos desde cualquier ángulo._x000D_
Cuanta con asiento, porta pies y porta manubrios, los cuales son en  madera plástica de 4 cms de espesor y con  acabado en esmalte sintético, el material de las estructura es en tubería ptc de 100 X 100 con  2,5 mm de espesor y de 70 X 70 con 2,5 mm de espesor.  Asientos y  espaldares en madera plastica polipropileno pigmentado  negro.  La máquina, estará anclada a una losa de concreto cubierta con mortero en concreto de 2" de altura y pintado con esmalte sintético. El acabado de la parte metálica de las estructuras, será en pintura en polvo poliéster y la máquina tendrá los agarres protegidos con polietileno grafilado._x000D_
La tornillería a utilizar será Bristol de 3/8 avellan y las instrucciones de uso de las maquinas estarán en lámina de poliestireno plastificado y remachadas a las estructura._x000D_
_x000D_
Garantia   herrajes   3 años, piezas  de   desgaste  1</t>
  </si>
  <si>
    <t>TORRE  PECHO  INCLINADO_x000D_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  Banca  escualizable  asiento y  espaldar,  fabricada  en  perfil   tubular  100 x 100  2,5  mm_x000D_
La máquina tienen un pin magnético para seleccionar el peso y este va  asegurado a la maquina con cadena forrada._x000D_
En esta máquina se pueden realizar ejercicios de  pecho plano, incliinado  y  hombros  sentado_x000D_
El brazo y el carro tienen unas medidas de 60x60 2,5 mm y 50 x 50 y ejes de 1" _x000D_
Todas la tuberías van con tapón metálico soldado para evitar el paso del agua._x000D_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estructura._x000D_
Garantia   herrajes   3 años, piezas  de   desgaste  1  año</t>
  </si>
  <si>
    <t>PRESION PECHO JALON  ESPALDA_x000D_
_x000D_
fabricacion, suministro,  transporte  e  instalacion Trabajan   simultaneamente   2  personas, presion pecho  3  niveles  de  esfuerzo- jalon  espalda  . 3 niveles  de   esfuerzo  Estructura  en   tuberia   ptc   100 x  100   2,5   mm  ,   60x60  2,5 mm   sistema  de  pendulos    montados  en   rodamientos  de   bolas  dobles  con ejes  de 20 mm   desmontables  para  mantenimiento , madera  plastica   4  cms de  espesor  acabado esmalte sinteticoLa  maquina   va   anclada  a  una   losa  de   concreto  con  pernos  de  expansion galvanizados de  4 "  cubierta   con  mortero  en   concreto  de   2 "   de  altura,  y  pintado   con  esmalte sintetico  el  acabado  de   la   parte  metalica   de  las  estructuras  en  en pintura  en polvo  poliester . Asientos y  espadares en madera plastica polipropileno pigmentado  negro.    Todas  la   tuberias   van  con  tapon   metalico  soldado  para  evitar el paso  del  agua La   tornilleria    bristol  de   3/8   avellan  galvanizado   negro   con  con  bloqueo antillaves  y  trabarosca la   maquina   tiene  los  agarres  protegidos  con  polietileno grafilado  y  con  terminal  en polietileno . .  Instrucciones  de   uso  de las  maquinas  van  en lamina  de  poliestireno  plastificado  remachadas  a  las estructura.  Garantia   herrajes   3 años, piezas  de   desgaste  1  año</t>
  </si>
  <si>
    <t>TRIPLE PECHO  PIERNA    Y  ESPALDA     ADULTOS_x000D_
_x000D_
fabricacion, suministro,  transporte  e  instalacion Trabajan   simultaneamente   3  personas, presion pecho  3  niveles  de  esfuerzo-presion  piernas 2  niveles  de esfuerzo - jalon  espalda  . 3 niveles  de   esfuerzo  Estructura  en   tuberia   ptc   100 x  100   2,5   mm  ,   60x60  2,5 mm   sistema  de  pendulos    montados  en   rodamientos  de   bolas  dobles  con ejes  de 20 mm   desmontables  para  mantenimiento , madera  plastica   4  cms de  espesor  acabado esmalte sinteticoLa  maquina   va   anclada  a  una   losa  de   concreto  con  pernos  de  expansion galvanizados de  4 "  cubierta   con  mortero  en   concreto  de   2 "   de  altura,  y  pintado   con  esmalte sintetico  el  acabado  de   la   parte  metalica   de  las  estructuras  en  en pintura  en polvo  poliester . Todas  la   tuberias   van  con  tapon   metalico  soldado  para  evitar el paso  del  agua La   tornilleria    bristol  de   3/8   avellan  galvanizado   negro   con  con  bloqueo antillaves  y  trabarosca la   maquina   tiene  los  agarres  protegidos  con  polietileno grafilado  y  con  terminal  en polietileno .   Instrucciones  de  uso   en lamina  de poliestireno con impresion directa  y plastificada remachada, garantia   herrajes   3 años, piezas  de   desgaste  1  año</t>
  </si>
  <si>
    <t>TORRE   DOBLE   FLEXION - EXTENSION DE  PIERNAS  150 LBS C/TORRE_x000D_
_x000D_
 TORRE FLEXION - EXTENSION DE PIERNAS: _x000D_
Fabricación, suministro, transporte e instalación de máquina de flexión tendido y  extensión sentado de piernas, con carenaje  de lámina de hierro 2,5 mm 2,10  mts de altura._x000D_
La torre, debe tener pesas que en total sumen 150 lbs de peso, la pesas son en hierro gris, con bujes de nylon y se desplazan verticalmente por 2 guías cromadas que cuenta con un sistema de tracción con piñones galvanizados tipo B con paso de 50 y con cadena industrial paso 50 cromada, las  terminales de la cadena, deberá ser con giros de 360°, para prevenir daños, estas deberán estar cubiertas y aseguradas._x000D_
La torre va acoplada una banca para realizar ejercicios de piernas en 2 posiciones; Sentado y acostado, la banca tiene espaldar y asiento en madera plástica de 4 cms de espeso, con acabado en pintura en polvo poliéster._x000D_
El material de las estructura será en tubería ptc de 100 x 100 y con espesor de 2,5 mm y de 70x70  con espesor de 2,5 mm._x000D_
La  máquina va anclada a una losa de concreto con pernos de expansión galvanizados de 4 ", tendrá cubierta con mortero en concreto de 2 " de altura, está pintado con esmalte sintético y tendrá un acabado de la parte metálica de las estructuras en pintura en polvo poliéster._x000D_
Asientos y  espaldares en madera plastica polipropileno pigmentado  negro  Esta máquina tendrá los agarres protegidos con polietileno grafilado y con terminal en polietileno.La tornillería a utilizar será Bristol de 3/8 avellan galvanizado negro con bloqueo antillaves y traba rosca._x000D_
Las instrucciones de  uso de las maquinas van en lámina de poliestireno plastificado remachadas a las estructura. Garantia   herrajes   3 años, piezas  de   desgaste  1  año._x000D_
 TORRE PRENSA DE PIERNA: 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graduable a 3 alturas diferentes._x000D_
La máquina cuanta con un pin magnético para seleccionar el peso, el cual va asegurado a la maquina con una cadena forrada _x000D_
En esta máquina se pueden realizar ejercicios de presión de piernas y pantorrilla _x000D_
El medidas del brazo y el carro son de  60 x 60 y 50 x 50, de 2,5 mm de espesor y los ejes son de 1" la torre, trae una banca en posición plana en material de ptc y con unas medidas de 100 x 100 y con 2,5 mm de espesor.La torre y la banca van ancladas a una losa de concreto con pernos de expansión galvanizados de 4 " y cubiertas con mortero en concreto de 2 " de altura, esto va pintado con esmalte sintético el acabado de la parte metálica de las estructuras con pintura en polvo poliéster.  Asientos y  espaldares en madera plastica polipropileno pigmentado  negro,  el espaldar es de madera plástica de 4 cms de espesor con acabado en esmalte, protegidos con polietileno grafilado. La tornillería a utilizar es Bristol de 3/8, avellan.Las instrucciones de uso de las máquinas van en lámina de poliestireno plastificado y remachadas a la estructura. Garantia   herrajes   3 años, piezas  de   desgaste  1  año</t>
  </si>
  <si>
    <t>TORRE  DOBLE    PECHO  INCLINADO -  SENTADILLA   150 LBS   CADA  TORRE _x000D_
_x000D_
TORRE PECHO  INCLINADO_x000D_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  Banca  escualizable  asiento y  espaldar,  fabricada  en  perfil   tubular  100 x 100  2,5  mm_x000D_
La máquina tienen un pin magnético para seleccionar el peso y este va  asegurado a la maquina con cadena forrada._x000D_
En esta máquina se pueden realizar ejercicios de  pecho plano, incliinado  y  hombros  sentado_x000D_
El brazo y el carro tienen unas medidas de 60x60 2,5 mm y 50 x 50 y ejes de 1" _x000D_
Todas la tuberías van con tapón metálico soldado para evitar el paso del agua._x000D_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estructura._x000D_
 TORRE  SENTADILLA_x000D_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agarre._x000D_
La máquina tienen un pin magnético para seleccionar el peso y este va  asegurado a la maquina con cadena forrada._x000D_
En esta máquina se pueden realizar ejercicios de  sentadilla, avanzadas, pantorrilla , remo inclinado_x000D_
El brazo y el carro tienen unas medidas de 60x60 2,5 mm y 50 x 50 y ejes de 1" _x000D_
Todas la tuberías van con tapón metálico soldado para evitar el paso del agua.  Asientos y  espaldares en madera plastica polipropileno pigmentado  negro_x000D_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 _x000D_
_x000D_
Garantia   herrajes   3 años, piezas  de   desgaste  1  año</t>
  </si>
  <si>
    <t>TORRE  DOBLE  POLEA  ALTA  Y  BAJA  150 LBS   CADA  TORRE_x000D_
_x000D_
TORRE POLEA ALTA:_x000D_
Fabricación, suministro, transporte e instalación de máquina con carenaje de lámina de hierro 2,5 mm de  2,10 mts de altura._x000D_
Esta torre cuenta con placas que en total suman 150 Lbs, cuyas pesas son en hierro gris con bujes de nylon, las cuales se desplazan verticalmente por 2 guías cromadas, que funcionan con un sistema de tracción con piñones galvanizados tipo B, de paso de 50 y una cadena industrial con paso de 50  y terminales de cadena con giros de 360° para prevenir daños, también están con cubiertas aseguradas con acabado cromado._x000D_
Esta torre tiene un pin magnético y estará acoplada una banca para realizar ejercicios de jalón espalda y jalón tríceps, con un asiento graduable con pin de resorte ,.Asientos y  espaldares en madera plastica polipropileno pigmentado  negro,  el material de las estructura será en tubería ptc de 90x50 con un espesor de 2,5 mm y de 50x50 con espesor de 2,5 mm._x000D_
La máquina estará anclada a una losa de concreto con pernos de expansión galvanizados de 4", con cubierta y con mortero en concreto de 2" de altura, pintado con esmalte sintético. El acabado de la parte metálica de las estructuras será en pintura en polvo poliéster._x000D_
Esta máquina, tendrá los agarres protegidos con polietileno grafilado y con terminal en polietileno. La tornillería a utilizar será Bristol de 3/8 avellan._x000D_
La instrucciones de uso de las maquinas estarán en lámina de poliestireno plastificado y remachadas a las estructura.Garantia   herrajes   3 años, piezas  de   desgaste  1  año,_x000D_
TORRE POLEA BAJA: _x000D_
Fabricación, suministro, transporte e instalación de máquina con carenaje de lam hr 2,5 mm - 2,10 mts._x000D_
Esta es una torre, que cuenta con unas placas que en total suman 150 lbs de peso, dichas pesas son en hierro gris, con bujes de nylon, que se desplazan verticalmente por 2 guías cromadas, en un sistema de tracción con piñones galvanizados tipo B con paso de 50 y cadena industrial con paso de 50 y terminales de cadena con giros de 360°._x000D_
Esta máquina cuenta con un pin magnético para seleccionar el peso. _x000D_
La torre tiene una banca para realizar ejercicios de remos sentado, inclinado y de pie y con un manubrio que da un giro de 360°, el cual tiene 2 agarres con giros de 360°cada uno, para realizar movimientos desde cualquier ángulo._x000D_
Cuanta con asiento, porta pies y porta manubrios, los cuales son en  madera plástica de 4 cms de espesor y con  acabado en esmalte sintético, el material de las estructura es en tubería ptc de 100 X 100 con  2,5 mm de espesor y de 70 X 70 con 2,5 mm de espesor.  Asientos y  espaldares en madera plastica polipropileno pigmentado  negro.  La máquina, estará anclada a una losa de concreto cubierta con mortero en concreto de 2" de altura y pintado con esmalte sintético. El acabado de la parte metálica de las estructuras, será en pintura en polvo poliéster y la máquina tendrá los agarres protegidos con polietileno grafilado._x000D_
La tornillería a utilizar será Bristol de 3/8 avellan y las instrucciones de uso de las maquinas estarán en lámina de poliestireno plastificado y remachadas a las estructura._x000D_
_x000D_
Garantia   herrajes   3 años, piezas  de   desgaste  1  año.</t>
  </si>
  <si>
    <t>Podio de salida  conforme a la normativa FR 2.7 del manual FINA 2013-2017/ TRACK STAR regulable 5 posiciones con material antideslizante azul, cuerpo en PVC GRIS Numero sobre los cuatro lados con stickers. TIPO PROFESIONAL. MARCA MYRTHA POOLS O SIMILAR.</t>
  </si>
  <si>
    <t>TransformadorPedestal(45Kva11400-208/120)Radial  Ocasionalmente Sumergible-canexión Dyn5 trifasico- conexión de entrada delta- canexión de salida Estrella- frecuencia nominal 60 Hz altura nuvel del mar : 1000. Incluye Placa de carateírticas-Dispositivo para levantar o izar-inducador extremo del nivel del liquido refrigerante-puesta a tierra del tanque-dispositivo para alivio de sobrepresión- buje pozo de 200Amp-conector separado aislado codo- pasa tapa de baja tensión- terminales de baje tensión- puesta a tierra del terminal neutro- conmutador de  derivaciones- marcación de los pasatapas de alta y baja tensión y de potencia nominal-válvuila para  recirculación y drenaje de líquido refrigerante-base para Buje de parqueo- Dispositivo para  tracción y apoyo del gato hidráulico- conjunto soporte fusible bayoneta- fusible  bayoneta sensor de corriente-seccionador apertura cierre- Buje  inserto- descargador de sobretensión DPS- Buje  Inserto integral doble- fusible limitador de corriente ELSP.Incluyen  juego de DPS._x000D_
_x000D_
SUMINISTRO DE TRANSFORMADOR DE 45 kVA: 11.400/208-120v-Dyn5 -OCASIONALMENTE SUMERGIBLE NORMA ET-009. INCLUYE PROTECCIONES EN MT, FUSIBLE TIPO BAYONETA. EN ACEITE TIPO PEDESTAL RADIAL  DEVANADOS EN ALUMINIO/ALUMINIO. INCLUYE JUEGO DE 3 DPS, DEPOSITO DE PROTECCIÓN CONTRA SOBRETENSIONES PARA 15 KV INCLUYE TRES JUEGOS DE BUJES INSERT DOBLES</t>
  </si>
  <si>
    <t>29/11/2021: A la fecha solo el proveedor DIPROARQ cotizo esta canaleta.</t>
  </si>
  <si>
    <t>suministro e Instalacion de Gimnasio convensional pequeño diseño_x000D_
IDRD fabricado asi: tubo estructural galvanizado en caliente de 1_x000D_
1/4 espesor 3 mm, tuberia rectangular de 100mm x 50 mm espesor_x000D_
3 mm, manijas de 1" platinas de refuerzo de 3/16, accesorios en_x000D_
madera plastica tornillo Brsitol avellanado, acabado en pintira_x000D_
electrotatica al horno.</t>
  </si>
  <si>
    <t>Partidos de salida para piscina ._x000D_
•	Elaboradas según norma de la (FINA)_x000D_
•	estructura en acero inoxidable cuadrada- plataforma en fibra de vidrio antideslizante texturizada con inclinación de 10 grados._x000D_
•	taco graduable para mayor impulso en la salida en tres posiciones _x000D_
•	Estructura principal de apoyo en acero inoxidable cubierta en fibra de vidrio._x000D_
•	Manijas para lanzamiento de espada en tubería redondo._x000D_
•	Chazon e acero inoxidable, anclaje al sistema fijo</t>
  </si>
  <si>
    <t>Juego circuito Muro, Escalar, Rodadero 2-6años Cap: 32 niños_x000D_
_x000D_
CARACTERISTICAS_x000D_
_x000D_
Capacidad: 32 niños_x000D_
Edad sugerida: 2 A 6 años                                                                   _x000D_
Altura Crítica de Caída: 1,80 m_x000D_
Área de Seguridad: 40.6 m2_x000D_
Medidas por modulo (Largo, Ancho, Alto) 5.96 m x 4.49 m x 2.84 m_x000D_
Funciones lúdicas: Deslizarse, Encontrarse, Escalar, Trepar, Imaginar._x000D_
_x000D_
MATERIALES_x000D_
_x000D_
Paneles: Paneles de polietileno de alta densidad de 20 mm y HPL de 15 mm. Piezas de plástico: Polietileno y polipropileno. Piezas metálicas: Acero S-235, AISI-304 y aluminio EN AW 5754-H111. Tornillería: Acero calidad 8.8 DIN267 y AISI-304._x000D_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_x000D_
TRIMESTRAL_x000D_
_x000D_
Comprobar de forma visual el estado general del juego, asegurando que no haya roturas o desperfectos peligrosos para los usuarios._x000D_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_x000D_
ANUALMENTE_x000D_
_x000D_
Verificar las soldaduras de todas las barras de seguridad o descenso._x000D_
Comprobar todas las cimentaciones._x000D_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</si>
  <si>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FACHADA FRONTAL (REEMPLAZA AL CÓDIGO : 106129)_x000D_
PERGOLA Y ESTRUCTURA PRINCIPAL TUBULAR (Cubierta frontal) HR ESTRUCTURAL 100MM X 100MM cal 2,5mm Y HR 100MM * 50MM._x000D_
FLANCHE Y ZOCALO Acero Inoxidable cal.20  _x000D_
PUERTA DE ACCESO AL MÓDULO En platinas Cold Rolled, varilla de 1/2 y perfil 100mm*40mm pintura electrostática_x000D_
CERRADURA DE SEGURIDAD CABINAS Estructura Ácero Inoxidable cal.20 satinada, con lámina intermedia de icopor:12,5 cm (PARA_x000D_
SONIDO), con marco interno de refuerzo soldado. PANEL DE PUBLICIDAD 4 En acero inoxidable cal. 18 con marco REJILLA DE VENTILACION Rejilla de Ventilación superior e inferior en dos caras_x000D_
PLANTA DE CUBIERTAS Canal Lámina galvanizada calibre 18, con su respectiva prueba de estanqueidad Pérgola Tubular (esquina de la cubierta)  Estructura principal en perfil HR 100mm* 100mm y 100mm *50mm, pintada en electrostatica Tubular (esquina de la cubierta) Estructura principal en perfil HR, pintada en electrostatica. Sosco Metalico en lámina galvanizada calibre18. Zocalo Acero Inoxidable cal 20 Teja ecowall y ecoroof  Estructura de UPVC y alma de PVC espumado tiene alta resistencia al impacto y  disminuyen la transmisión de calor y ruido._x000D_
- Flexibilidad._x000D_
- Durabilidad._x000D_
- Resistencia química._x000D_
- Resistencia a la corrosión._x000D_
- Resistencia al fuego._x000D_
- Aislamiento acústico y térmico._x000D_
- Resistencia al clima y rayos UV._x000D_
FACHADA LATERAL DERECHA E IZQUIERDA. Tubular Estructura en perfil HR estructural 100mmx50mm y HR 100MM *50MM._x000D_
Flanche y zocalo Acero Inoxidable cal 20 Lámina Lámina en acero inoxidable para forrar la cabina. Icopor interno para darle sonido acústico._x000D_
Cabinas Estructura Ácero Inoxidable satinada, con lámina intermedia de icopor:12,5 cm (para sonido), con marco interno de refuerzo soldado. _x000D_
PLANTA DEL MODULO. División interna camerinos Acero inoxidables lamina cal 20. División administraccion vidrio laminado 5mm+5mm con rejilla superior en aluminio. Espaldar de administraccion vidrio laminado 5mm+5mm en dos secciones (en caso de ruptura)_x000D_
Piso interno camerino y administraccion lamina fibrocemento espesor 1,7mm- vinisol alto trafico 3mm comercial _x000D_
Piso interno pasillo madera deck maciso WPC. _x000D_
Camerinos Paredes en acero Inoxidable cal 20_x000D_
Bajante 3" tuvo PVC forrada en acero inoxidable. (se utiliza PVC debido a que el ruido va ser menor que el de una bajandte en tuberia)_x000D_
Tuberia principal Estructura en perfil HR 100mm *100mm y 100mm*50mm cal. 2,5mm. _x000D_
Puertas (Para administraccion y camerino Marco en alumnio y vidrio 3mm laminado con pelicula Cabinas Estructura Ácero Inoxidable satinado, con lámina intermedia de icopor:12,5 cm (para sonido), con marco interno de refuerzo soldado.  _x000D_
Viga En acero IPE 160 y perlin en c 160*60, pintura ELECTROSTATICA Platina de Nivelación Acero Cold Rolled_x000D_
Dados CONCRETO A CARGO DEL CONTRATISTA. Varilla de 3/4" X.55 CARGO DEL CONTRATISTA _x000D_
Recebo compactado. Sub-base granular B-200 A CARGO DEL CONTRATISTA._x000D_
CIMENTACIÓN REQUERIDA: Los módulos se deben apoyar directamente sobre una placa de contra-piso con un espesor de  10 cm f'c =210 kg/cm2. La cual necesitara una estructura granular (recebo de 40 cm, así: 20 cm sub-base granular, 20 cm base granular) La placa se reforzará con malla electro soldada de 5 mm cada 15 cm en ambas direcciones y se ubicará en la mitad de su espesor_x000D_
INCLUYE: _x000D_
BANCAS TIPO GRADERIA SEGÚN DIMENSIONES EN PLANO FABRICADAS EN TUBERIA DE ACERO CR CON LISTONES EN WPC O MADERA PVC, PINTADO EN ELECTROSTATICA TEXTURIZADA, CON TORNILLERIA INOXIDABLE LAMPARAS TIPO LED RECTANGULARES HERMETICAS, INTERRUPTORES, TOMA CORRIENTE EN MURO INTERNO Y CANALETA, SE DEJARA EL CABLEADO INTERNO Y EL CONTRATANTE REALIZARA LA CONEXION PRINCIPAL. SUMINISTRO, INSTALACION, TRASPORTE, ACABADO Y LIMPIADO. MANUAL DE MANTENIMIENTO Y RECOMENDACIONES JUNTO CON SU CARTA DE GARANTIA GENERAL. TORNILLERIA GRADO 8 PARA TODA LA CABINA . PINTURA ELECTROSTATICA DEBE GARANTIZAR UN MICRAJE ENTRE 7 A 10 MICRAS COMO MINIMO._x000D_
_x000D_
NOTA&gt;_x000D_
1 ) EL CONTRATISTA DE OBRA CIVIL DEBERA HACER LA CIMENTACION YA QUE  GARANTIZARA LA ESTABILIDAD DE LA CABINA, EL VALOR DE LA CABINA NO INCLUYE LA CIMENTACION_x000D_
2) EL CONTRATISTA DE OBRA CIVIL DEBERA HACER LAS ACOMETIDAS DE PUNTOS DE AGUA, PUNTOS HIDRAHULICOS Y PUNTOS DE LUZ _x000D_
3) EL VALOR DEL BANNER PUBLICITARIO O RECUBRIMIENTO DE LA CABINA DEBERA SER COTIZADO INDEPENDIENTEMENTE Y SE PAGARA X M2 SEGÚN EL VALOR DETERMINADO POR LA OFICINA DE COSTOS Y ESTUDIOS ECONOMICOS DEL IDRD._x000D_
4) LAS AGUAS LLUVIAS QUE BAJAN DE CANALES DEL MODULO DEBERAN CONTAR CON CAJAS DE DESAGUE EXTERNAS._x000D_
5) EL ESCALON O PASO DE ACCESO A LA CABINA JUNTO CON LA RAMPA SE SUGIERE REALIZARLOS UNA VEZ CONSTRUIDO EL MODULO PARA GARANTIZAR LA ALTURA FINAL DE ACCESO AL MODULO Y DEBERAN REALIZARSE EN CONCRETO O ADOQUIN EN LA ETAPA FINAL.</t>
  </si>
  <si>
    <t>Devanados en Aluminio</t>
  </si>
  <si>
    <t>Dimensiones Generales Cabina. Largo 11,40m / Ancho 3,80m / Alto 3,70m (REEMPLAZA AL CÓDIGO.105826)_x000D_
FACHADA FRONTAL_x000D_
PERGOLA Y ESTRUCTURA PRINCIPAL TUBULAR (Cubierta frontal) HR ESTRUCTURAL 100 MM X 100 MM cal 2,5mm Y HR 100MM * 50MM._x000D_
FLANCHE Y ZOCALO Acero Inoxidable cal.20 PUERTA DE ACCESO AL MÓDULO En platinas Cold Rolled, varilla de 1/2 y perfil 100mm*40mm pintura electrostática_x000D_
CERRADURA DE SEGURIDAD CABINAS: Estructura Ácero Inoxidable cal.20 satinada, con lámina intermedia de icopor:12,5 cm (PARA SONIDO), con marco interno de refuerzo soldado. PANEL DE PUBLICIDAD 4 UNI: En acero inoxidable cal. 18 con marco_x000D_
REJILLA DE VENTILACIÓN: Rejilla de Ventilación superior e inferior en dos caras_x000D_
PLANTA DE CUBIERTAS_x000D_
Canal: Lámina galvanizada calibre 18, con su respectiva prueba de estanqueidad Pérgola Tubular (esquina de la cubierta): Estructura principal en perfil HR 100mm* 100mm y 100mm *50mm, pintada en electrostatica Tubular (esquina de la cubierta): Estructura principal en perfil HR, pintada en electrostatica_x000D_
Sosco: Metalico en lámina galvanizada calibre18. Zocalo: Acero Inoxidable cal 20_x000D_
Teja ecowall y ecoroof: Estructura de UPVC y alma de PVC espumado tiene alta resistencia al impacto y disminuyen la transmisión de calor y ruido.- Flexibilidad.- Durabilidad.- Resistencia química.- Resistencia a la corrosión.- Resistencia al fuego.- Aislamiento acústico y térmico.- Resistencia al clima y rayos UV. _x000D_
FACHADA LATERAL DERECHA E IZQUIERDA_x000D_
Tubular: Estructura en perfil HR estructural 100mmx50mm y HR 100MM *50MM. Flanche y zocalo: Acero Inoxidable cal 20_x000D_
Lámina en acero inoxidable para forrar la cabina. Icopor interno para darle sonido acústico._x000D_
Cabinas: Estructura acero Inoxidable satinada, con lámina intermedia de icopor:12,5 cm (para sonido), con marco interno de refuerzo soldado. _x000D_
PLANTA DEL MODULO_x000D_
División interna baños: Acero inoxidables lamina cal 20 Modulo hombres: cabina universal y lavamanos acero inoxidable cal 20, dos orinales y un cuarto de aseo con push de botón Modulo circulación: lavamanos multifuncional en acero inoxidable Modulo mujeres: dos cabinas universales, con su lavamanos en acero inoxidable con push de botón Espaldar de baños: Acero inoxidables lamina cal 20 Piso interno baños: lamina fibrocemento espesor 1,7mm- vinisol alto trafico 3mm comercial_x000D_
Piso interno circulación principal: madera deck maciso WPC. paredes: Paredes en acero Inoxidable cal 20_x000D_
Bajante 3": tuvo PVC forrada en acero inoxidable. (se utiliza PVC debido a que el ruido va ser menor que el de una bajandte en tuberia)_x000D_
Tuberia principal: Estructura en perfil HR 100mm *100mm y 100mm*50mm cal. 2,5mm. Cabinas: Estructura Ácero Inoxidable satinado, con lámina intermedia de icopor:12,5 cm (para sonido), con marco interno de refuerzo soldado.  _x000D_
GENERAL_x000D_
Viga: En acero IPE 160 y perlin en c 160*60, pintura ELECTROSTATICA Platina de Nivelación: Acero Cold Rolled Dados: CONCRETO A CARGO DEL CONSORCIO_x000D_
Varilla de 3/4" X.55: CARGO DEL CONSORCIO Recebo compactado. Sub-base granular B-200: CARGO DEL CONSORCIO _x000D_
Cimentación requerida los módulos se deben apoyar directamente sobre una placa de contra-piso con un espesor de 10 cm f'c =210 kg/cm2. el cual necesitara una estructura granular (recebo de 40 cm, así: 20 cm sub-base granular, 20 cm base granular)La placa se reforzará con malla electro soldada de 5 mm cada 15 cm en ambas direcciones y se ubicará en la mitad de su espesor. INCLUYE : -GRIFERIA METALICA TIPO PUSH RESISTENTE A LA CORROSIÓN, 3 SANITARIOS INOXIDABLES CON FLUXOMETRO DE ALTA Y PUSH METALICO, 2 ORINALES INOXIDABLES, 3 LAVAMANOS SENCILLOS INOXIDABLES, 1 LAVAMANOS MULTIFUNCINAL DE 3 PUESTOS INOXIDABLES SE DEBERAN DEJAR CONECTADOS A PUNTO DE COMETIDAS -REGISTROS DE 1'1/4, TUBERIA PVC GENERAL 1'1/4 DE ALTA PRESIÓN -LAMPARAS TIPO LED, INTERRUPTORES, TOMA CORRIENTE EN MURO INTERNO Y CANALETA, SE DEJARA EL CABLEADO INTERNO Y EL SUMINISTRO, INSTALACION, TRASPORTE, ACABADO Y LIMPIADO. -MANUAL DE MANTENIMIENTO Y RECOMENDACIONES JUNTO CON SU CARTA DE GARANTIA -TORNILLERIA GRADO 8 PARA TODA LA CABINA -PINTURA ELECTROSTATICA DEBE GARANTIZAR UN MICRAJE ENTRE 7 A 10 MICRAS COMO MINIMO</t>
  </si>
  <si>
    <t>Juego Tobogan Recto cap 3 niños de 2+ años    _x000D_
_x000D_
_x000D_
CARACTERISTICAS_x000D_
_x000D_
Capacidad: 3 niños por uso_x000D_
Edad sugerida: 2 años en adelante                                                                   _x000D_
Altura Crítica de Caída: 1,00 m_x000D_
Área de Seguridad: 22 m2_x000D_
Medidas por modulo (Largo, Ancho, Alto): 7.05 m x 1.35 m x 4.05 m_x000D_
Funciones lúdicas: Deslizarse, Encontrarse, Imaginar,_x000D_
_x000D_
MATERIALES_x000D_
_x000D_
1.Las superficies deslizantes “Kayak” son de polietileno rotomoldeado._x000D_
2. La tornillería es de acero inoxidable y está protegida por cápsulas anti vanda-lismo en poliamida.                                                                                              _x000D_
3. Los postes son   de   acero   galvanizado   lacado, de   125   mm   de   diámetro. El acabado con apariencia de granito en dos tonos de gris, presenta ligeros relieves y confiere una mejor resistencia a las ralladuras._x000D_
4. 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diámetro._x000D_
_x000D_
Mantenimiento_x000D_
Rutina visual de inspección para identificar riesgos debidos a acatos vandálicos o por condiciones específicas del clima._x000D_
 Asegurarse que todos los anclajes este fijos._x000D_
 Revisión funcional del juego para asegurarse que el equipo esté funcionando correctamente._x000D_
 Revisar todos los anclajes._x000D_
 Revisar la estabilidad del juego._x000D_
Inspeccionar los niveles de desgaste  en pisos, barras, cuerdas y cadenas._x000D_
 Revisar si faltan piezas o si hay piezas partidas._x000D_
Revisar todos los sistemas de anclajes._x000D_
 Limpiar a fondo._x000D_
Revisar la estructura de soporte._x000D_
 Revisar la condición de los paneles lacados. condition of the lacquered plates_x000D_
_x000D_
_x000D_
OBSERVACIONES_x000D_
_x000D_
Valor a todo costo, incluyendo suministro, transporte armado, mantenimiento basico por 5 años sin obra civil e instalación de los juegos en el lugar indicado (No cubre vandalismo)._x000D_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</si>
  <si>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CIRCUITO MOTRIZ  1-12 añosCap:51 niñosH=3,80     _x000D_
 _x000D_
CARACTERISTICAS_x000D_
_x000D_
Dimensiones 9.33 m x 9.61 m x 3.82 m _x000D_
Rango etarero de uso 1 a 12 años  _x000D_
Capacidad de niños 51 _x000D_
Altura de caida: 1.97 m, _x000D_
área aferente: 108 m2 _x000D_
_x000D_
_x000D_
_x000D_
MATERIALES_x000D_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</si>
  <si>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ROTACION  4 USUARIOS_x000D_
_x000D_
CARACTERISTICAS_x000D_
Capacidad: 4 niños_x000D_
Edad sugerida: 6 +                                                                   _x000D_
Altura Crítica de Caída: 2.35 m_x000D_
Área de Seguridad: 6.70_x000D_
Medidas por modulo (Diametro de 3.040 m_x000D_
Funciones lúdicas: girar_x000D_
_x000D_
MATERIALES_x000D_
Componentes metálicos_x000D_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_x000D_
Cuerdas y redes_x000D_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_x000D_
Cadenas de oscilación_x000D_
Todas nuestras cadenas de columpios están hechas de acero inoxidable de 6 mm de diámetro, lo que garantiza una protección duradera contra la corrosión, incluso en condiciones exigentes._x000D_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t>
  </si>
  <si>
    <t>JUEGO COLUMPIO MULTIPLE 9 U_x000D_
_x000D_
CARACTERISTICAS_x000D_
Capacidad:   niños_x000D_
Edad sugerida: 2+12 años                                                                   _x000D_
Altura Crítica de Caída: 1.55 m_x000D_
Área de Seguridad: 8.90 m x 8 m_x000D_
Medidas por modulo (Largo, Ancho, Alto):  9.40  m x 2.50 m _x000D_
Funciones lúdicas:  columpiarse_x000D_
_x000D_
MATERIALES_x000D_
_x000D_
Postes: Los postes, de 125 mm de diámetro, son de acero galvanizado lacado garantizando la_x000D_
longevidad y la robustez de los juegos. Los cabezales son de poliamida inyectada. Las vigas horizontales son de acero galvanizado no pintado, de 88,9 mm de_x000D_
diámetro._x000D_
Piezas metálicas: Las cadenas son de acero inoxidable._x000D_
Tornillería: En acero inoxidable está protegida por cápsulas anti vandalismo en_x000D_
poliamida._x000D_
Sistemas mobiles:El sistema de rotación en inox está compuesto por rodamientos. Las anillas de deslizamiento en PVC permiten limitar el desgaste de las piezas metálicas causado por el balanceo y el paso del tiempo, y prolongan la duración devida útil de los productos.                                                                                                                                                                                                                                                                                                 La cesta: está fabricada en una pieza de polietileno rotomoldeado. El armazón es de acero inoxidable recubierto por topes de protección y está suspendido por cadenas revestidas con polietileno                                                                                                                                                                                                                                                                                                El asiento cuna para bebés: está construido en poliuretano, el cual garantiza la_x000D_
comodidad.                                                                                                                                                                                                                    Los asientos del columpio son de caucho reforzado con alvéolos amortiguadores._x000D_
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grilletes, barras, cuerdas y cadenas._x000D_
CADA AÑO_x000D_
Revisar todos los sistemas de anclajes._x000D_
Limpiar a fondo_x000D_
Revisar la estructura de soporte_x000D_
Revisar que los postes estén en buenas condiciones_x000D_
Revisar las uniones de las sillas_x000D_
Revisar que haya corrosión en las cadenas y conexiones_x000D_
Revisar niveles de desgaste en todo el juego_x000D_
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</si>
  <si>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CERTIFICACION RETIE RETILAP PARQUE DE LOS NIÑOS_x000D_
REGLAMENTO A APLICAR: RETIE y RETILAP_x000D_
TIPO DE DISEÑO QUE APLICA: DISEÑO DETALLADO_x000D_
PROCESO A INSPECCIONAR: TRANSFORMACION, DISTRIBUCION, ALUMBRADO EXTERIOR O PUBLICO._x000D_
_x000D_
La inspección incluye la revisión de las instalaciones eléctricas de la red de media tensión, la cual está conformada por 1 S/E (subestación) tipo poste, con una capacidad de transformación de 225 kVA, el circuito de baja tensión está conformado desde los bornes del transformador, acometida, caja de medida, circuito alimentador y tablero de distribución de salida de ramales de uso final para iluminación exterior, con una longitud de 1000 metros y un total de 70 luminarias. Aplicar la revisión de los niveles de iluminación tipo exterior de alumbrado público el cual tiene una longitud de 1000 metros con un total de 70 luminarias tipo led. _x000D_
_x000D_
Para la realización de la inspección se tendrán en cuenta los siguientes reglamentos, normas y documentos de referencia: Reglamento técnico de instalaciones eléctricas. Reglamento técnico de iluminación y alumbrado público. Código eléctrico colombiano. Diseño y construcción del sistema de protección contra descargas atmosféricas. Otras normas aplicables_x000D_
Días programados para la inspección en campo: 2</t>
  </si>
  <si>
    <t>2021: Escala Salarial Profesional Categoría 4 $6'064.817 + Carga Prestacional Profesionales de Obra 52.19% = $9'230.045. 2022 IPC: 5,62</t>
  </si>
  <si>
    <t>puerta p-17 (6.60x3.20). marco en madera con alas moviles con estructura en aluminio y forro en mdf melaminico blanco con relleno en poliuretano expandido con membrana elastomera, fibra mineral y sello semihermético. incluye rieles y cerradura de seguridad. 7 cuerpos corredizos Suminist+Insdtalac)</t>
  </si>
  <si>
    <t>PUERTA P-00 (3.00x3.60). MARCO EN LAMINA CR CAL 18 + ALA EN PERSIANA LAMINA CR CAL 18. INCLUYE PINTURA ANTICORROSIVA + ACABADO EN POLIURETANO NEGRO,  CUERPOS BATIENTES 90º</t>
  </si>
  <si>
    <t>s. e i. puerta p-34 (9.20x4.00). division plegable con alas moviles con estructura en aluminio y forro en mdf melaminico blanco con relleno en poliuretano expandido con membrana elastomera, fibra mineral y sello semihermético. incluye rieles y cerradura de seguridad. 10 cuerpos corredizos (Sumin+Instalac)</t>
  </si>
  <si>
    <t>Ancho 508 mm, Alto espaldar: 910 mm. Espaldar y asiento moldeados en poliuretano inyectado en frío, sistema de tapizado removible sin grapas ni pegantes, con tela o vinilo, brazos en poliuretano, con tapa para los chazos de anclaje al piso.</t>
  </si>
  <si>
    <t>cielo falso stretch metal aluzinc hd10 de hunter douglas o equivalente  MODULOS DE 1,22 X0.61 (Suministro e instalación)_x000D_
_x000D_
Material: Malla expandida en Aluzinc de 12.2 mm_x000D_
Dimensión: 610 mm x 1220 mm_x000D_
Tipo de Borde : Recto_x000D_
Color; 60 colores estándar (Especiales a pedido)_x000D_
Pintura: Poliester horneable_x000D_
Suspensión: Estructura a la vista_x000D_
Longitud: Perfil principal de autoensamble Owa Eco 15/16" de 3.66 m._x000D_
                Prefil Secundario de 0.61 m y 1.22 m_x000D_
                Ángulo perimetral de 3.05 ml._x000D_
_x000D_
CENTRO DEPORTIVO, RECREATIVO Y CULTURAL -  CDRC_x000D_
REMITASE A CONTRATO DE CONSULTORÍA RESPECTIVO._x000D_
Especificaciones Técnicas Tomo 1 y 2</t>
  </si>
  <si>
    <t>CIELO FALSO PERGOLA EXTERIOR EN PANELES DE ALUMINIO PERFORADO CON PINTURA POLIESTER REF. MINIWAVE DE HUNTER DOUGLAS O EQUIVALENTE. INCLUYE PERFILERIA PORTAPANEL, CUELGAS, REMATES LATERALES Y PERFORACIONES PARA ELEMENTOS INCRUSTADOS EN EL CIELO.</t>
  </si>
  <si>
    <t>s. e i. cielo falso aluminio miniwave microperforado con pintura poliester de hunter douglas o equivalente (Suministro e instalación).</t>
  </si>
  <si>
    <t>s. e i. cielo falso aluzinc baffle 100 + relleno fibra vidrio con pintura duranar de hunter douglas o equivalente</t>
  </si>
  <si>
    <t>s. e i. cielo falso panel absorbente tipo panel perforado. Inclyye fibra de vidrio y estructura de soporte</t>
  </si>
  <si>
    <t>fibra de vidrio black theater 2" o equivalente</t>
  </si>
  <si>
    <t>s. e i. teja sanduche en aluzinc cal 26 + poliuretano 525c de hunter douglas o equivalente 	bandeja lisa (Suministro e instalación) HUNTER DOUGLAS</t>
  </si>
  <si>
    <t>suministro puerta p-01 (3.00x2.75). marco en lamina cr cal 18 + ala en persiana lamina cr cal 18. incluye pintura electrostática negra, manija en tubular de acero inoxidable 1", tope de piso media luna y cerradura. cuerpos batientes 180º</t>
  </si>
  <si>
    <t>Cable monopolar con conductor de cobre suave aislado con Poliolefina Termoplástica (PE), libre_x000D_
de halógeno (HF - Halogen Free), retardante a la llama (FR - Flame Retardant), de baja emisión de humos (LS - Low Smoke) opacos, densos, tóxicos, corrosivos.</t>
  </si>
  <si>
    <t>CENTRO DEPORTIVO, RECREATIVO Y CULTURAL -  CDRC_x000D_
REMITASE A CONTRATO DE CONSULTORÍA RESPECTIVO._x000D_
Especificaciones Técnicas Tomo 1 y 2</t>
  </si>
  <si>
    <t>s. e i. puerta reja p-02 (7.40x3.60). cuerpos pivotantes en marco tubular pts 2"x3" y elementos verticales en platina 2"x1/2". incluye pintura electrostática negra, manija en tubular de acero inoxidable 1" y cerradura de seguridad. cuerpos batientes (Sum+Inst)</t>
  </si>
  <si>
    <t>suministro puerta p-04 (1.50x2.75). marco en lamina cr cal 18 + ala en persiana lamina cr cal 18. incluye pintura electrostática negra, manija en tubular de acero inoxidable 1", tope de piso media luna y cerradura. cuerpos batientes 90º</t>
  </si>
  <si>
    <t>suministro puerta p-05 (1.20x3.00). marco en lamina cr cal 18 + ala entamborada en lamina cr cal 18 con relleno en poliuretano expandido con membrana elastomera, fibra mineral y sello semihermético - acustica. incluye pintura electrostática negra, manija en tubular de acero inoxidable 1", tope de piso media luna y cerradura. cuerpos batientes 90º</t>
  </si>
  <si>
    <t>suministro puerta p-06 (0.70x2.35). marco en lamina cr cal 18 + ala en persiana lamina cr cal 18. incluye pintura electrostática negra, manija en tubular de acero inoxidable 1", tope de piso media luna y cerradura. cuerpos batientes 90º 	(</t>
  </si>
  <si>
    <t>suministro puerta p-07 (1.00x2.35). ala entamborada corrediza en lamina cr cal 20 con relleno en poliuretano expandido. incluye riel superior, rodachinas, pintura anticorrosiva + acabado en poliuretano negro, manija en tubular de acero inoxidable 1" y cerradura. cuerpos corredizos</t>
  </si>
  <si>
    <t>Puerta p-09 (2.40x3.60).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 (Sum+Inst)</t>
  </si>
  <si>
    <t>suministro puerta p-11 (1.00x2.40). marco en lamina cr cal 18 + ala entamborada en lamina cr cal 20 con relleno en poliuretano expandido y persiana inferior. incluye pintura electrostática negra, manija en tubular de acero inoxidable 1", tope de piso media luna y cerradura. cuerpos batientes 90º .</t>
  </si>
  <si>
    <t>JUNTA DE DILATACION FLEXIBLE 300 PSI L=0,5 1/2" BRIDA INOX.</t>
  </si>
  <si>
    <t>JUNTA DE DILATACION FLEXIBLE 300 PSI L=0,5 1" BRIDA INOX</t>
  </si>
  <si>
    <t>JUNTA DE DILATACION FLEXIBLE 300 PSI L=0,5 3" BRIDA INOX</t>
  </si>
  <si>
    <t>suministro puerta p-12 (1.00x2.75). marco en lamina cr cal 18 + ala en persiana lamina cr cal 18. incluye pintura electrostática negra, manija en tubular de acero inoxidable 1", tope de piso media luna y cerradura. cuerpos batientes 90º</t>
  </si>
  <si>
    <t>suministro puerta p-13 (1.25x2.35). marco en lamina cr cal 18 + ala en persiana lamina cr cal 18. incluye pintura electrostática negra, manija en tubular de acero inoxidable 1", tope de piso media luna y cerradura. cuerpos batientes 90º</t>
  </si>
  <si>
    <t>s. e i. puerta p-15 (2.90x3.60).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 (sum+Inst)</t>
  </si>
  <si>
    <t>suministro puerta p-21 (1.00x2.40). marco en lamina cr cal 14 + ala entamborada en lamina cr cal 14 con relleno en poliuretano expandido con membrana elastomera, fibra mineral y sello semihermético - acustica. incluye pintura electrostática negra, manija en tubular de acero inoxidable 1", mecanismo de retorno, barra antipanico, tope de piso media luna y cerradura. cuerpos batientes 90º</t>
  </si>
  <si>
    <t>s. e i. puerta p-22 (1.80x3.10).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   (sum+ Inst)</t>
  </si>
  <si>
    <t>CAÑUELA POLIURETANO e=1" RECUBRIMIENTO CON PAPEL KRAFT 1"</t>
  </si>
  <si>
    <t>CAÑUELA POLIURETANO e=1" RECUBRIMIENTO CON PAPEL KRAFT 1 1/4"</t>
  </si>
  <si>
    <t>prefabricado en l para graderia cine - huella a: 1.10 m. - e: 0.10 m. - contrahuella a: 0.15 m. - h: 0.40 m. incluye acero de refuerzo</t>
  </si>
  <si>
    <t>CAÑUELA POLIURETANO e=1" RECUBRIMIENTO CON PAPEL KRAFT 1 1/2"</t>
  </si>
  <si>
    <t>CAÑUELA POLIURETANO e=1" RECUBRIMIENTO CON PAPEL KRAFT 2"</t>
  </si>
  <si>
    <t>PREFABRICADO TIPO 1 EN L PARA GRADERIA GENERAL - HUELLA A: 1.05 M. - E: 0.10 M. - L: 5.16 M. - CONTRAHUELLA A: 0.15 M. - H: 0.54 M. INCLUYE ACERO DE REFUERZO</t>
  </si>
  <si>
    <t>prefabricado tipo 1 en l para graderia general - huella a: 1.05 m. - e: 0.10 m. - L: 6.10 m. - contrahuella a: 0.15 m. - h: 0.54 m. incluye acero de refuerzo</t>
  </si>
  <si>
    <t>Formaleta columna rectangular fenolico (incl mordazas y cuñas) - alquiler</t>
  </si>
  <si>
    <t>PREFABRICADO TIPO 2 EN ESCALERA PARA GRADERIA GENERAL - HUELLAS A: 0.30 M. - E: 0.10 M. - L: 1.40 M. ALTURA TOTAL H: 0.36 M. INCLUYE ACERO DE REFUERZO</t>
  </si>
  <si>
    <t>prefabricado tipo 2 en escalera para graderia general - huellas a: 0.30 m. - e: 0.10 m. - l: 1.57 m. altura total h: 0.36 m. incluye acero de refuerzo</t>
  </si>
  <si>
    <t>prefabricado tipo 3 en l para graderia general - huella a: 1.05 m. - e: 0.10 m. - contrahuella a: 0.15 m. - h: 0.64 m. l: 5.16 m. + loseta superior con llave a: 0.70 m. - e: 0.10 m. incluye acero de refuerzo</t>
  </si>
  <si>
    <t>prefabricado tipo 3 en l para graderia general - huella a: 1.05 m. - e: 0.10 m. - contrahuella a: 0.15 m. - h: 0.64 m. l: 6.10 m. + loseta superior con llave a: 0.70 m. - e: 0.10 m. incluye acero de refuerzo</t>
  </si>
  <si>
    <t>s. e i. puerta p-23 (8.55x6.85). division plegable en lamina cr cal 18 + ala entamborada corrediza en lamina cr cal 18 con relleno en aislante acustico de alto grado tipo lana mineral. incluye riel superior, rodachinas, pintura anticorrosiva + acabado en poliuretano negro, manija en tubular de acero inoxidable 1" y cerradura. cuerpos corredizos (sum+Inst)</t>
  </si>
  <si>
    <t>suministro puerta p-25 (0.85x2.35). marco en lamina cr cal 18 + ala entamborada en lamina cr cal 20 con relleno en poliuretano expandido y persiana inferior. incluye pintura electrostática negra, manija en tubular de acero inoxidable 1", tope de piso media luna y cerradura. cuerpos batientes 90º</t>
  </si>
  <si>
    <t>suministro puerta p-26 (1.20x2.35). marco en lamina cr cal 18 + ala en persiana lamina cr cal 18. incluye pintura electrostática negra, manija en tubular de acero inoxidable 1", tope de piso media luna, falleba de pie y cerradura. cuerpos batientes 90º</t>
  </si>
  <si>
    <t>suministro puerta p-27 (1.00x2.35). marco en lamina cr cal 18 + ala en persiana lamina cr cal 18. incluye pintura electrostática negra, manija en tubular de acero inoxidable 1", tope de piso media luna, falleba de pie y cerradura. cuerpos batientes 90º</t>
  </si>
  <si>
    <t>s. e i. puerta reja p-28 (17.95x3.30). cuerpos pivotantes en marco tubular pts 2"x3" y elementos verticales en platina 2"x1/2". incluye pintura electrostática negra y cerradura de seguridad. cuerpos fijos y batientes  (Sum+inst)</t>
  </si>
  <si>
    <t>suministro puerta p-29 (0.80x2.35). marco en lamina cr cal 18 + ala entamborada en lamina cr cal 20 con relleno en poliuretano expandido y persiana inferior. incluye pintura electrostática negra, manija en tubular de acero inoxidable 1", tope de piso media luna y cerradura. cuerpos batientes 90º</t>
  </si>
  <si>
    <t>suministro puerta p-30 (0.75x2.35). marco en lamina cr cal 18 + ala entamborada en lamina cr cal 20 con relleno en poliuretano expandido y persiana inferior. incluye pintura electrostática negra, manija en tubular de acero inoxidable 1", mecanismo de retorno, barra antipanico y cerradura. cuerpos batientes 90º</t>
  </si>
  <si>
    <t>suministro puerta p-33 (2.80x2.75). marco en lamina cr cal 18 + ala en persiana lamina cr cal 18. incluye pintura electrostática negra, pivote balineras, manija en tubular de acero inoxidable 1", tope de piso media luna y cerradura. cuerpos pivotados 90º</t>
  </si>
  <si>
    <t>suministro puerta p-37 (3.95x2.75). marco en lamina cr cal 18 + ala en persiana lamina cr cal 18. incluye pintura electrostática negra, pivote balineras, manija en tubular de acero inoxidable 1", mecanismo de retorno, barra antipanico, tope de piso media luna y cerradura. cuerpos en acordeon.</t>
  </si>
  <si>
    <t>s. e i. puerta reja p-39 (17.15x3.30). cuerpos pivotantes en marco tubular pts 2"x3" y elementos verticales en platina 2"x1/2". incluye pintura electrostática negra, manija en tubular de acero inoxidable 1" y cerradura de seguridad. cuerpos fijos y batientes (sum+Insta)</t>
  </si>
  <si>
    <t>s. e i. puerta reja p-40 (27.54x3.30). cuerpos pivotantes en marco tubular pts 2"x3" y elementos verticales en platina 2"x1/2". incluye pintura electrostática negra, manija en tubular de acero inoxidable 1" y cerradura de seguridad. cuerpos fijos y batientes (Sum+Inst)</t>
  </si>
  <si>
    <t>PUERTA ENROLLABLE P-41 (3.70x3.30). CORTINA ENROLLABLE EN FLEJES MICROPERFORADOS CAL 22 + TAPAROLLOS EN ACERO GALVANIZADO CAL 24 Y PLACA DE SOPORTE EN ACERO 1/4". INCLUYE PINTURA ANTICORROSIVA + ACABADO EN POLIURETANO NEGRO . CUERPO ENROLLABLE.	_x000D_
_x000D_
EL COSTO INCLUYE SUMINISTRO DE LA PUERTA.</t>
  </si>
  <si>
    <t>PUERTA REJA P-42 (27.45x3.30). MARCOS EN TUBULAR PTS 2"x3" + MALLA ESLABONADA TEJIDA EN ALAMBRE GALVANIZADO. INCLUYE PINTURA ANTICORROSIVA + ACABADO EN POLIURETANO NEGRO,</t>
  </si>
  <si>
    <t>PUERTA REJA P-43 (2.45x3.30). MARCOS EN TUBULAR PTS 2"x3" + MALLA ESLABONADA TEJIDA EN ALAMBRE GALVANIZADO. INCLUYE PINTURA ANTICORROSIVA + ACABADO EN POLIURETANO NEGRO. CUERPOS FIJOS.</t>
  </si>
  <si>
    <t>suministro puerta p-45 (1.50x2.40). marco en lamina cr cal 18 + ala en persiana lamina cr cal 18. incluye pintura electrostática negra, manija en tubular de acero inoxidable 1", falleba de pie, tope de piso media luna y cerradura. cuerpos batientes 90º</t>
  </si>
  <si>
    <t>s. e i. muro cortina v-a1 (36.33x11.30). perfileria en acero 120x60x3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y batientes (Sum+Inst)</t>
  </si>
  <si>
    <t>s. e i. muro cortina v-a2 (36.33x11.30).  perfileria en acero 120x60x3 mm. vertical y 60x50x2 mm. horizontal sistema viss basic 60 de jansen o equivalente. cristal laminado templado 6+8 mm. - 14.38 mm. incoloro según detalles y especificaciones de planos. celosias en aluminio anodizado negro mate y zonas acusticas vidrio con camara exterior estructural e interior 4+4 + polivinil butiral. cuerpos fijos (Sum+Inst)</t>
  </si>
  <si>
    <t>s. e i. muro cortina v-a3 (19.61x7.05). perfileria en acero 120x60x3 mm. vertical y 60x50x2 mm. horizontal sistema viss basic 60 de jansen o equivalente. cristal laminado templado 6+8 mm. - 14.38 mm. incoloro según detalles y especificaciones de planos. celosias en aluminio anodizado negro mate. cuerpos fijos (Sum+Inst)</t>
  </si>
  <si>
    <t>s. e i. muro cortina v-a4 (19.61x7.05). perfileria en acero 120x60x3 mm. vertical y 60x50x2 mm. horizontal sistema viss basic 60 de jansen o equivalente.  templado 6+6 mm. - sentry glass plus 0.89 mm. (sgp resistencia estructural) o equivalente segun detalles y especificaciones de planos. celosias en aluminio anodizado negro mate y cuerpos batientes en sistema de perfileria jansen economy 50 o equivalente con manijas, mecanismo de retorno y cerradura. cuerpos fijos y batientes 	(sum+Inst)</t>
  </si>
  <si>
    <t>s. e i. muro cortina v-b1 (36.33x7.05). perfileria en acero 160x65x3.4 mm. vertical y 60x50x2 mm. horizontal sistema viss basic 60 de jansen o equivalente. cristal laminado templado 6+8 mm. - 14.38 mm. incoloro según detalles y especificaciones de planos. cuerpos fijos (Sum+Inst)</t>
  </si>
  <si>
    <t>s. e i. muro cortina v-b2 (36.33x7.05). perfileria en acero 120x60x3 mm. vertical y 60x50x2 mm. horizontal sistema viss basic 60 de jansen o equivalente. cristal laminado templado 6+8 mm. - 14.38 mm. incoloro según detalles y especificaciones de planos. cuerpos fijos (Sum+Inst)</t>
  </si>
  <si>
    <t>s. e i. muro cortina v-b3 (36.33x11.30). perfileria en acero 120x60x3 mm. vertical y 60x50x2 mm. horizontal sistema viss basic 60 de jansen o equivalente. cristal laminado templado 6+8 mm. - 14.38 mm. incoloro según detalles y especificaciones de planos. celosias en aluminio anodizado negro mate. cuerpos fijos (sum+Inst)</t>
  </si>
  <si>
    <t>s. e i. muro cortina v-b4 (36.33x11.30). perfileria en acero 200x70x6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y batientes  (sum+Inst)</t>
  </si>
  <si>
    <t>s. e i. muro cortina v-b5 (67.61x7.05). perfileria en acero 165x65x3.4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y batientes 	(Sum+Inst)</t>
  </si>
  <si>
    <t>s. e i. muro cortina v-b6 (67.61x7.05). perfileria en acero 165x65x3.4 mm. vertical y 60x50x2 mm. horizontal sistema viss basic 60 de jansen o equivalente. cristal laminado templado 6+6 mm. - sentry glass plus 0.89 mm. (sgp resistencia estructural) o equivalente según detalles y especificaciones de planos. cuerpos fijos (sum+Inst)</t>
  </si>
  <si>
    <t>s. e i. muro cortina v-c1 (36.33x11.30). perfileria en acero 260x90x5.5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(sum+Inst)</t>
  </si>
  <si>
    <t>s. e i. muro cortina v-c2 (36.33x7.05). perfileria en acero 160x65x3.4 mm. vertical y 60x50x2 mm. horizontal sistema viss basic 60 de jansen o equivalente. cristal laminado templado 6+8 mm. - 14.38 mm. incoloro según detalles y especificaciones de planos. cuerpos fijos (sum+Inst)</t>
  </si>
  <si>
    <t>s. e i. muro cortina v-c3 (86.37x7.05). perfileria en acero 160x65x3.4 mm. vertical y 60x50x2 mm. horizontal sistema viss basic 60 de jansen o equivalente. cristal laminado templado 6+8 mm. - 14.38 mm. incoloro según detalles y especificaciones de planos. cuerpos fijos (Sum+Inst)</t>
  </si>
  <si>
    <t>muro cortina v-c4 (86.37x7.05). perfileria en acero 120x60x3 mm. vertical y 60x50x2 mm. horizontal sistema viss basic 60 de jansen o equivalente. cristal laminado templado 6+6 mm. - sentry glass plus 0.89 mm. (sgp resistencia estructural) o equivalente según detalles y especificaciones de planos. cuerpos fijos</t>
  </si>
  <si>
    <t>MURO CORTINA V-C3 (86.37x7.05). PERFILERIA EN ACERO 120x60x3 MM. VERTICAL Y 60x50x2 MM. HORIZONTAL SISTEMA VISS BASIC 60 DE JANSEN O EQUIVALENTE. CRISTAL LAMINADO TEMPLADO 6+6 MM. - SENTRY GLASS PLUS 0.89 MM. (SGP RESISTENCIA ESTRUCTURAL) O EQUIVALENTE SEGÚN DETALLES Y ESPECIFICACIONES DE PLANOS. CUERPOS FIJOS</t>
  </si>
  <si>
    <t>ventana v-01 (56.45x3.10).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</si>
  <si>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ventana v-02 (46.85x3.10).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</si>
  <si>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ventana v-03 (27.65x3.60).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</si>
  <si>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ventana v-04 (37.25x3.60).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</si>
  <si>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ventana v-37 (29.31x3.30).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</si>
  <si>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pasamanos tipo 1 - rectos y/o inclinados en platinas metalicas - h: 1.00 m. platina superior e inferior + platinas verticales</t>
  </si>
  <si>
    <t>Minibreaker de 3x50A Icc 10KA, 440V. Incluye caja</t>
  </si>
  <si>
    <t>ALCANCE DE LOS TRABAJOS. El alcance de los trabajos a ejecutar incluye el suministro de los materiales de consumo, el suministro de la maquinaria y de la herramienta para la fabricación de piezas, el corte, soldadura, pruebas de aceptación y demás actividades necesarias para la fabricaA.Elaboración de planos de taller. B. Suministro de materiales y consumibles para la fabricación. C. Fabricación. D. Limpieza y aplicación de pintura. E. Cargue, Descargue y transporte. F. Montaje en sitio de obra.</t>
  </si>
  <si>
    <t>pasamanos tipo 2 - rectos y/o inclinados en platinas + tubulares metalicos - h: 1.00 m. platina superior e inferior 2 1/2"x1/2" + varillas verticales ø1/2"</t>
  </si>
  <si>
    <t>pasamanos tipo 3 - anclados a muros en tubulares metalicos. doble tubular ø2" - h: 0.90 m. - 0.70 m. + platinas</t>
  </si>
  <si>
    <t>pasamanos tipo 5 - en doble tubular de acero inoxidable  ø2" - h: 0.90 m. - 0.70 m. + platinas</t>
  </si>
  <si>
    <t>suministro pasamanos rectos y/o inclinados en tubulares metalicos escalas a sotano. doble tubular ø2" - h: 0.90 m. - 0.70 m. + parales en tubular ø2" + platinas</t>
  </si>
  <si>
    <t>pasamanos tipo 4 - rectos en platinas metalicas - h: 0.90 m. platina superior e inferior + platinas verticales 2"x3/8" y paneles en angulos 1" con malla expandida</t>
  </si>
  <si>
    <t>pasamanos tipo 4a - rectos en platinas metalicas - h: 0.90 m. platina superior e inferior + platinas verticales 2"x3/8" según detalle de planos. incluye anclajes a estructuras de soporte, anticorrosivo + pintura electrostatica color negro. pasarelas de cubierta</t>
  </si>
  <si>
    <t>Conectores bimetalicos para transicion de aluminio a cobre</t>
  </si>
  <si>
    <t>NIPLE PASAMURO ACERO INOXIDABLE 2" L=0,60 MTS</t>
  </si>
  <si>
    <t>NIPLE PASAMURO ACERO INOXIDABLE 4" L=0,60 MTS</t>
  </si>
  <si>
    <t>Patch panel preensamblado categoría 6A blindado de 24 puertos.</t>
  </si>
  <si>
    <t>s. e i. puerta p-03 (1.00x2.35). perfileria en aluminio con pintura electrostatica liquida color negro + vidrio templado 5 mm. incluye manija en tubular de acero inoxidable 1" y cerradura. cuerpos batientes 	(Suminist+ Instalación)</t>
  </si>
  <si>
    <t>s. e i. puerta p-08 (1.20x2.35). perfileria en aluminio con pintura electrostatica liquida color negro + vidrio templado 5 mm. incluye manija en tubular de acero inoxidable 1" y cerradura. cuerpos batientes 	(Sumin+Instalac)</t>
  </si>
  <si>
    <t>s. e i. puerta p-10 (2.00x3.30). perfileria en aluminio con pintura electrostatica liquida color negro + vidrio templado 5 mm. incluye manija en tubular de acero inoxidable 1" y cerradura. cuerpos batientes 	(Sum+Inst)</t>
  </si>
  <si>
    <t>s. e i. puerta p-14 (1.00x2.40). perfileria en aluminio con pintura electrostatica liquida color negro + vidrio templado 5 mm. incluye manija en tubular de acero inoxidable 1" y cerradura. cuerpos batientes 	(Sum+Inst)</t>
  </si>
  <si>
    <t>s. e i. puerta p-16 (1.20x3.30). perfileria en aluminio con pintura electrostatica liquida color negro + vidrio templado 5 mm. incluye manija en tubular de acero inoxidable 1" y cerradura. cuerpos batientes</t>
  </si>
  <si>
    <t>PUERTA P-19 (3.50x3.30). PERFILERIA EN ALUMINIO ANODIZADO COLOR NEGRO + VIDRIO TEMPLADO 8 MM.  CUERPOS BATIENTES.(suministro e instalación).</t>
  </si>
  <si>
    <t>s. e i. puerta p-20 (1.60x2.40). perfileria en aluminio con pintura electrostatica liquida color negro + vidrio templado 5 mm. incluye manija en tubular de acero inoxidable 1" y cerradura. cuerpos batientes 	(Sumin+Instalac)</t>
  </si>
  <si>
    <t>s. e i. puerta p-24 (2.25x3.00). perfileria en aluminio con pintura electrostatica liquida color negro + vidrio templado 5 mm. incluye manija en tubular de acero inoxidable 1" y cerradura. cuerpos batientes 	(Sumin+Instalac)</t>
  </si>
  <si>
    <t>s. e i. puerta p-31 (1.60x2.40). perfileria en aluminio con pintura electrostatica liquida color negro + vidrio templado 5 mm. incluye manija en tubular de acero inoxidable 1" y cerradura. cuerpos batientes 	(Sumin+Instalac)</t>
  </si>
  <si>
    <t>s. e i. puerta p-32 (3.60x2.74). alas corredizas en perfileria superior en inferior en aluminio con pintura electrostatica liquida color negro + vidrio templado 10 mm ad y adt. incluye manija en tubular de acero inoxidable 1" y cerradura. cuerpos corredizos  (Sum+Instalac)</t>
  </si>
  <si>
    <t>s. e i. puerta p-35 (1.50x3.00). perfileria en aluminio con pintura electrostatica liquida color negro + vidrio templado 5 mm. incluye manija en tubular de acero inoxidable 1" y cerradura. cuerpos batientes 	(Suminst+Instalac)</t>
  </si>
  <si>
    <t>s. e i. puerta p-36 (2.12x2.74). perfileria en aluminio con pintura electrostatica liquida color negro + vidrio templado 5 mm. incluye manija en tubular de acero inoxidable 1" y cerradura. cuerpos batientes (Sumi+Instalac).</t>
  </si>
  <si>
    <t>s. e i. puerta p-38 (0.90x2.35). perfileria en aluminio con pintura electrostatica liquida color negro + vidrio templado 5 mm. incluye manija en tubular de acero inoxidable 1" y cerradura. cuerpos batientes 	(Sumin+instalac)</t>
  </si>
  <si>
    <t>s. e i. puerta p-44 (1.96x2.74). perfileria en aluminio con pintura electrostatica liquida color negro + vidrio templado 5 mm. incluye manija en tubular de acero inoxidable 1" y cerradura. cuerpos batientes 	(sum+Inst)</t>
  </si>
  <si>
    <t>s. e i. puerta p-46 (1.95x2.74). perfileria en aluminio con pintura electrostatica liquida color negro + vidrio templado 5 mm. incluye manija en tubular de acero inoxidable 1", sistema de mecanismo de retorno y cerradura. cuerpos batientes  (Sum+inst).</t>
  </si>
  <si>
    <t>s. e i. ventana v-05 (4.54x2.35). perfileria en aluminio con pintura electrostatica liquida color negro + vidrio templado 5 mm. incluye manija en tubular de acero inoxidable 1" y cerradura. cuerpos fijos y batientes (Sumin+Instalac)</t>
  </si>
  <si>
    <t>s. e i. ventana v-06 (3.74x2.35). perfileria en aluminio con pintura electrostatica liquida color negro + vidrio templado 5 mm. incluye manija en tubular de acero inoxidable 1" y cerradura. cuerpos fijos, corredizos y batientes   (Sum+Inst).</t>
  </si>
  <si>
    <t>s. e i. ventana v-07 (1.80x2.35). perfileria en aluminio con pintura electrostatica liquida color negro + vidrio templado 5 mm. incluye manija en tubular de acero inoxidable 1" y cerradura. cuerpos fijos y batientes (Sumin+instalac)</t>
  </si>
  <si>
    <t>s. e i. ventana v-08 (45.29x3.30). perfileria en aluminio con pintura electrostatica liquida color negro + vidrio templado 5 mm. montantes en rejilla de aluminio anodozado color negro. incluye manija en tubular de acero inoxidable 1" y cerradura. ventana en "u" cuerpos fijos y batientes 	_x000D_
 (Sum+Inst)</t>
  </si>
  <si>
    <t>s. e i. puerta p-18 (8.00x3.20). division plegable con alas moviles con estructura en aluminio y forro en mdf melaminico blanco con relleno en poliuretano expandido con membrana elastomera, fibra mineral y sello semihermético. incluye rieles y cerradura de seguridad. 8 cuerpos corredizos  (Sumin+Instalación).</t>
  </si>
  <si>
    <t>s. e i. cielo falso aluzinc baffle 100 + relleno fibra vidrio con pintura duranar de hunter douglas o equivalente (Suminb+Instal)</t>
  </si>
  <si>
    <t>pintura acrilica alta asepsia pintuco o equivalente x 5 gl</t>
  </si>
  <si>
    <t>Kit de marcaciones de tuberías y bandejas portacables (con bandas plásticas o pintura), cableado (con aniilos de marcación tipo clip 3M o equivalente)</t>
  </si>
  <si>
    <t>Derechos y legalización de redes y subestación ante el Operador de Red</t>
  </si>
  <si>
    <t>Luminaria lineal de suspensión fil led g2 fabricado carcaza en  aluminio inyectado y difusor en policarbonato prismatico, dimensiones 1.137 x 50 x67 mm 41w 3761lm 4000k cri 80 driver led 100-240vac dali ip42 ik07 - minimo garantia 5 años marca LAMP o similar</t>
  </si>
  <si>
    <t>Suministro de luminaria lineal de suspensión fil led g2 fabricado carcaza en  aluminio inyectado y difusor en policarbonato prismatico, dimensiones 1.137 x 50 x67 mm 41w 3761lm 4000k cri 80 driver led 100-240vac dali ip42 ik07 - minimo garantia 5 años marca LAMP o similar</t>
  </si>
  <si>
    <t>Suministro de luminaria lineal de empotrar fil led g2 fabricado carcaza en  aluminio inyectado y difusor en policarbonato prismatico, dimensiones 1.137 x 50 x67 mm 41w 3761lm 4000k cri 80 driver led 100-240vac dali ip42 ik07 - minimo garantia 5 años marca LAMP o similar</t>
  </si>
  <si>
    <t>Suministro de luminaria lineal de empotrar fil led g2 fabricado carcaza en  aluminio inyectado y difusor en policarbonato prismatico, dimensiones 1.700 x 66 x67 mm 61w 6074lm 4000k cri 80 driver led 100-240vac dali ip42 ik07 - minimo garantia 5 años marca LAMP o similar</t>
  </si>
  <si>
    <t>Suministro de luminaria lineal de suspender fil led g2 fabricado carcaza en  aluminio inyectado y difusor en policarbonato prismatico, dimensiones 1.700 x 66 x67 mm 61w 6074lm 4000k cri 80 driver led 100-240vac dali ip42 ik07 - minimo garantia 5 años marca LAMP o similar</t>
  </si>
  <si>
    <t>Suministro de luminaria lineal de suspender fil led g2 con kit de emergencia, fabricado carcaza en  aluminio inyectado y difusor en policarbonato prismatico, dimensiones 1.700 x 66 x67 mm 61w 6074lm 4000k cri 80 driver led 100-240vac dali ip42 ik07 - minimo garantia 5 años marca LAMP o similar</t>
  </si>
  <si>
    <t>Suministro de luminaria lineal de empotrar fil led g2 fabricado carcaza en  aluminio inyectado y difusor en policarbonato prismatico, dimensiones 0.60 x 50 x67 mm 20w 1880lm 4000k cri 80 driver led 100-240vac dali ip42 ik07 - minimo garantia 5 años marca LAMP o similar</t>
  </si>
  <si>
    <t>Suministro de luminaria lineal de descolgar fil led g2 fabricado carcaza en  aluminio inyectado y difusor en policarbonato prismatico, dimensiones 0.60 x 50 x67 mm 20w 1880lm 4000k cri 80 driver led 100-240vac dali ip42 ik07 - minimo garantia 5 años marca LAMP o similar</t>
  </si>
  <si>
    <t>Suministro de luminaria lineal de empotrar fil led g2 fabricado carcaza en  aluminio inyectado y difusor en policarbonato prismatico, dimensiones 1.700 x 66 x67 mm 32w 3225lm 4000k cri 80 driver led 100-240vac dali ip42 ik07 - minimo garantia 5 años marca LAMP o similar</t>
  </si>
  <si>
    <t>Suministro de luminaria lineal de empotrar fil led g2 fabricado carcaza en  aluminio inyectado y difusor en policarbonato prismatico, dimensiones 1.137 x 50 x67 mm 21w 2150lm 4000k cri 80 driver led 100-240vac dali ip42 ik07 - minimo garantia 5 años marca LAMP o similar</t>
  </si>
  <si>
    <t>Suministro de luminaria angular 90º de empotrar  en cielo para continuidad de luz  fil led  marca LAMP o similar</t>
  </si>
  <si>
    <t>Suministro de luminaria angular 90º de suspender  en cielo para continuidad de luz  fil led  marca LAMP o similar</t>
  </si>
  <si>
    <t>s. e i. ventana v-09 (1.20x2.85). perfileria en aluminio con pintura electrostatica liquida color negro + vidrio templado 5 mm. cuerpos fijos  (sum+Inst).</t>
  </si>
  <si>
    <t>Suministro de luminaria  de empotrar kombic bright led fabricado carcaza en  aluminio inyectado, difusor inferior en metacrilato opal y reflector metalizado brillante, dimensiones d 22mm x 106mm 25w 2944lm 4000k cri 80 driver led 100-240vac dali ip44 - minimo garantia 5 años marca LAMP o similar</t>
  </si>
  <si>
    <t>Suministro de luminaria  de empotrar kombic bright led con kit de emergencia, fabricado carcaza en  aluminio inyectado, difusor inferior en metacrilato opal y reflector metalizado brillante, dimensiones d 22mm x 106mm 25w 2944lm 4000k cri 80 driver led 100-240vac dali ip44 - minimo garantia 5 años marca LAMP o similar</t>
  </si>
  <si>
    <t>Suministro de luminaria  de adosar kombic surface fabricado carcaza en  policarbonato inyectado, difusor inferior en metacrilato opal y reflector metalizado brillante, dimensiones d 197mm x 230mm 26w 2944lm 4000k cri 80 driver led 100-240vac dali ip20 - minimo garantia 5 años marca LAMP o similar</t>
  </si>
  <si>
    <t>Suministro de luminaria  de empotrar domo 160 led orientable fabricado carcaza en  aluminio inyectado, dimensiones d 160mm x 103mm 46w 4177lm 4000k cri 80 driver led 100-240vac dali ip20 - minimo garantia 5 años marca LAMP o similar</t>
  </si>
  <si>
    <t>Suministro de luminaria  de suspender stormbell led fabricado carcaza en  aluminio inyectado, dimensiones d 173mm x 173mm 26w 2468lm 4000k cri 80 driver led 100-240vac dali ip20 - minimo garantia 5 años marca LAMP o similar</t>
  </si>
  <si>
    <t>Luminaria de suspender led pgx fabricado carcaza en aluminio fundido con disipador de calor, dimensiones d 406 x 203 mm  54w 7387lm 4000k cri 70 ip66  marca LITHONIA o similar</t>
  </si>
  <si>
    <t>Suministro de luminaria de suspender led pgx fabricado carcaza en aluminio fundido con disipador de calor, dimensiones d 406 x 203 mm  54w 7387lm 4000k cri 70 ip66  marca LITHONIA o similar</t>
  </si>
  <si>
    <t>Suministro de luminaria de suspender led pgx con kit de emergencia, fabricado carcaza en aluminio fundido con disipador de calor, dimensiones d 406 x 203 mm  54w 7387lm 4000k cri 70 ip66  marca LITHONIA o similar</t>
  </si>
  <si>
    <t>Suministro de luminaria de exterior city max fabricado carcasa en aluminio alta calidad dimensiones d 540 x 650 mm 78w 8837lm ip66 ik10 con poste de 6m marca HOLOPHANE o similar</t>
  </si>
  <si>
    <t>Suministro de luminaria de exterior city max fabricado carcasa en aluminio alta calidad dimensiones d 540 x 650 104w 11905lm ip66 ik10 con poste de 8m marca HOLOPHANE o similar</t>
  </si>
  <si>
    <t>Suministro de luminaria tipo proyector para areas deportivas phl 1 modulo fabricado carcaza en aluminio fundido, vidrio transparente templado, dimensiones 635 x 280 x 150mm  480 w 55564lm ip 65 ik 08  marca CARANDINI o similar</t>
  </si>
  <si>
    <t>Suministro de luminaria tipo proyector para areas deportivas phl 2 modulo fabricado carcaza en aluminio fundido, vidrio transparente templado dimensiones 660 x 585 x 200mm 960 w 111224 lm ip 65 ik 08 marca CARANDINI o similar</t>
  </si>
  <si>
    <t>Suministro de luminaria hermetica led de sobreponer dunaled fabricado carcaza en policarbonato inyectado con proteccion uv y difusor en policarbonato opal, dimensiones 1.277 x 101 mm 63w 7000lm 4000k cri 80 driver led 110-277vac ip66 ik10  - minimo garantia 5 años marca ZALUX o similar</t>
  </si>
  <si>
    <t>Suministro de luminaria hermetica led de sobreponer dunaled fabricado carcaza en policarbonato inyectado con proteccion uv y difusor en policarbonato opal, dimensiones 1.277 x 101 mm 46w 5000lm 4000k cri 80 driver led 110-277vac ip66 ik10  - minimo garantia 5 años marca ZALUX o similar</t>
  </si>
  <si>
    <t>Suministro de uplight led de incrustar fabricado carcaza en poliuretano borde exterior en acero inoxidable, dimensiones 98 x 139 mm  ip65 incluye bombilla gu10 5w 450lm 3000k  - minimo garantia 5 años marca SICOLUZ o similar</t>
  </si>
  <si>
    <t>Suministro de luminaria de empotrar  easy kap diametro 80 adjustable fabricado carcaza en aluminio inyectado (colores disponibles oro, blanco, azul, negro, cobre) , dimensiones 80 x 142 mm  ip23   incluye bombilla gu10 5w 450lm 3000k - minimo garantia 3 años marca FLOS o similar</t>
  </si>
  <si>
    <t>Suministro de step light de empotrar g-o led fabricado carcaza en aluminio inyectado (colores disponibles blanco, aluminio anodizado, bronce, aluminio anodizado negro, acero inoxidable) , dimensiones 80 x 142 mm 1,2w 105lm 3000k cri90 ip65 24v incluye transformador 60.8495 - minimo garantia 3 años marca FLOS o similar</t>
  </si>
  <si>
    <t>Suministro de step ligth de empotrar en pared theblockoflight led fabricado carcaza en aluminio inyectado (colores disponibles gris negro mate y blanco mate) dimensiones 75 x 150 x 47 mm 2.2w 154lm 3000k cri80 ip65, incluye 08.8423.00 caja de instalacion y trasnformador 60.8496 60 w  - minimo garantia 3 años marca FLOS o similar</t>
  </si>
  <si>
    <t>Suministro de luminaria lineal de empotrar en cielo led curtain 1.20m  fabricado en aluminio extruido dimensiones 120 x 50 x 42 mm 34.7w 4000lm 3000k cri 90, incluye transformador - minimo garantia 3 años marca FLOS o similar</t>
  </si>
  <si>
    <t>VER ESPECIFICACIONES TÉCNICAS CONTRATO DE CONSULTORÍA 2960-2017: TUNAL</t>
  </si>
  <si>
    <t>Suministro de luminaria led de empotrar compass adjustable fabricado carcaza en aluminio extruido (colores disponibles: blanco, negro, gris) ip65 incluye bombilla gu10 5w 450lm 3000k - minimo garantia 3 años  marca FLOS o similar</t>
  </si>
  <si>
    <t>Suministro de LUMINARIA DE EMPOTRAR EN LIGHT SHADOW FABRICADO CARCAZA EN ALUMINIO INYECTADO DIMENSIONES  429 x 60 x 55MM  - 32,4W 3360LM 3000K CRI 90 (10%-100%) - MINIMO GARANTIA 3 AÑOS</t>
  </si>
  <si>
    <t>Suministro de LUMINARIA DE EMPOTRAR EN LIGHT SHADOW FABRICADO CARCAZA EN ALUMINIO INYECTADO DIMENSIONES  140 x 60 x 55MM  - 10,8W 1120LM 3000K CRI 90 (10%-100%) - MINIMO GARANTIA 3 AÑOS</t>
  </si>
  <si>
    <t>Suministro de luminaria de empotrar en cielo the black line no trim  4 spots fabricado carcaza en aluminio extruido dimensiones 350 x 146 x 71mm 13w 4x200lm 3000k cri 90 incluye 60.8530 power supply 25 - 50w - minimo de garantias 3 años. marca FLOS o similar</t>
  </si>
  <si>
    <t>Suministro de cinta led para iluminacion indirecta ref. value flex power 3000k 24vdc 950lm / m 77w - incluye perfil en aluminio  marca OSRAM o similar</t>
  </si>
  <si>
    <t>Cinta led para iluminacion indirecta ref. value flex power 3000k 24vdc 950lm / m 77w - incluye perfil en aluminio  marca OSRAM o similar</t>
  </si>
  <si>
    <t>Cinta led para iluminacion indirecta  3000k 24vdc 2w/m 250lm/m 12w (rollo 6m)  ip66 . incluye perfil 1x1 alumnio con pantalla en policarbonato marca OSRAM o similar</t>
  </si>
  <si>
    <t>Luminaria de emergencia led deempotrar izar  dispositivo compuesto por tres módulos independientes: unidad óptica, sistema electrónico y baterías. dos opciones de lentes: evacuación y antipánico, dimensiones d 40 x 43 mm 208lm ip20 ik04 marca DAISALUX o similar</t>
  </si>
  <si>
    <t>Luminaria de emergencia led  de empotrar lens fabricado en aluminio pintado con difusor en policarbonato opalino o transparente, dimensiones d 86 x 105 mm 150lm ip20 ik40 marca DAISALUX o similar</t>
  </si>
  <si>
    <t>Pintura Acabado texturizado acrilico ref. cover up de corona o equivalente _x000D_
_x000D_
ACABADO TEXTURIZADO COVER – UP_x000D_
ACABADO TEXTURIZADO COVER–UP es un recubrimiento base agua de alta durabilidad, formulado con resinas acrílicas elastoméricas, diseñado especialmente para proteger y decorar una gran variedad de superficies en interiores y exteriores._x000D_
Produce una capa fuerte y duradera que sella y elimina mapas, poros, imperfecciones y grietas, tanto en superficies nuevas como viejas._x000D_
Usos_x000D_
Para uso industrial, comercial y residencial, en superficies nuevas o repintadas, tales como: concreto, ladrillo, aluminio, madera y metales que hayan sido previamente preparados._x000D_
_x000D_
VENTAJAS_x000D_
Uso interior y exterior_x000D_
? Bajo olor (bajo VOC)_x000D_
? Alta resistencia a la intemperie_x000D_
? 100% resistente a hongos_x000D_
? 100% lavable_x000D_
? Alta resistencia a la alcalinidad_x000D_
? Estabilidad y solidez del color_x000D_
? Flexible_x000D_
? Excelente adherencia_x000D_
? Alto cubrimiento_x000D_
? Aplicación con brocha, rodillo o pistola_x000D_
? Tiene el respaldo y la garantía de marca_x000D_
PRESENTACIÓN Y ALMACENAMIENTO_x000D_
ACABADO TEXTURIZADO COVER-UP se comercializa en presentaciones de 5 galones y 1 galón._x000D_
Para evitar alteraciones del producto y la calidad del envase, almacenar bajo techo, en un lugar fresco y seco, separado de las paredes y del piso con estibas y fuera de los rayos directos del sol; para estibado tener en cuenta la siguiente tabla:_x000D_
Envase: 1 y 5 gal_x000D_
*Rendimiento Teórico Aproximado m²/gal: Superficie lisa:30 – 40 Superficie porosa:15 – 25_x000D_
Solvente para dilución y limpieza: Agua _x000D_
Acabado: Semi - Texturizado_x000D_
_x000D_
Para mayor información, ver ficha tecnica y hoja de seguridad del producto.</t>
  </si>
  <si>
    <t>DIFUSOR LINEAL CON PLENUM AISLADO TIRO HORIZONTAL 13 FT, DÁMPER BALANCEO CON 3 SLOTS 1" Y 5 FT LONG. (VER ESPECIFICACIONES TÉCNICAS CONTRATO DE CONSULTORÍA 2960-2017: TUNAL)</t>
  </si>
  <si>
    <t>DIFUSOR LINEAL CON PLENUM AISLADO TIRO VERTICAL 16 FT, DÁMPER DE BALANCEO CON 4 SLOTS 1" Y 3 FT LONG. (VER ESPECIFICACIONES TÉCNICAS CONTRATO DE CONSULTORÍA 2960-2017: TUNAL)</t>
  </si>
  <si>
    <t>DIFUSOR LINEAL CON PLENUM AISLADO TIRO VERTICAL 32 FT DÁMPER DE BALANCEO CON 8 SLOTS 1" Y 6 FT LONG. (VER ESPECIFICACIONES TÉCNICAS CONTRATO DE CONSULTORÍA 2960-2017: TUNAL)</t>
  </si>
  <si>
    <t xml:space="preserve">REJILLA RETORNO LINEAL CON PLENUM AISLADO, DÁMPER DE BALANCEO CON 4 SLOTS DE 1" Y 3 FT DE LONG. (VER ESPECIFICACIONES TÉCNICAS CONTRATO DE CONSULTORÍA 2960-2017: TUNAL)    </t>
  </si>
  <si>
    <t>Estuka AcrílicoEstuco plástico, listo para usar en interiores y exteriores - SIKA_x000D_
_x000D_
Estuco acrílico blanco, listo para usar y de buena manejabilidad, se puede aplicar sobre muros y techos interiores y exteriores. Una vez aplicado tiene una excelente dureza y recibe fácilmente pintura o papel de colgadura._x000D_
USOS_x000D_
Como revestimiento para acabados sobre pañetes, frisos, repellos o revoques, sobre superficies lisas de concreto y laminas de fibrocemento y panel yeso. Especial para hacer resanes en pequeños espesores sobre superficies estucadas, pintadas o morteros que presenten fisuras menores a 0.5 mm (sin movimiento)._x000D_
CARACTERISTICAS / VENTAJAS_x000D_
? Es un producto de calidad constante._x000D_
? Viene listo para usar, de un solo componente._x000D_
? Bajo desperdicio en su aplicación._x000D_
? Permite una aplicación limpia._x000D_
? Permite colocar un menor numero de capas._x000D_
? Se usa como base para estucos venecianos._x000D_
Por su color blanco, permite obtener acabados de excelente calidad, economizando el consumo de pintura. No es necesario consumir la totalidad del producto en una sola aplicación._x000D_
? Una vez utilizada una parte, simplemente cierre bien el empaque con el producto sobrante y úselo cuando lo requiera._x000D_
? Especial para resanar paredes estucadas y pintadas, o morteros que presente fisuras menores a 0,5 mm (sin movimiento)._x000D_
?_x000D_
Se puede aplicar la primera capa de pintura después de cinco horas de terminada la aplicación de la última capa de Estuka® Acrilico._x000D_
?_x000D_
? Para uso en interiores y exteriores._x000D_
? Secado rápido._x000D_
CERTIFICADOS / NORMAS_x000D_
Clasificación USGB LEED:_x000D_
Estuka® Acrilico conforme a los requisitos LEED v3. IEQ, crédito 4.2: Materiales de baja emisión: pinturas y recubrimientos. (Método SCAQMD 304-91) Contenido de VOC&lt; 350 gr/l.</t>
  </si>
  <si>
    <t>Suministro de luminaria de emergencia led  de sobreponer lens fabricado en aluminio pintado con difusor en policarbonato opalino o transparente, dimensiones  d 84 x 140mm 150lm ip20 ik04 marca DAISALUX o similar</t>
  </si>
  <si>
    <t>Suministro de luminaria de emergencia led  de sobreponer lens fabricado en aluminio pintado con difusor en policarbonato opalino o transparente,dimensiones  d 84 x 140mm  155lm ip20 ik04 marca DAISALUX o similar</t>
  </si>
  <si>
    <t>Luminaria de emergencia led  de suspender lens  fabricado en aluminio pintado con difusor en policarbonato opalino o transparente, dimensiones dimensiones  d 84 x 140mm  155lm ip20 ik04 marca DAISALUX o similar</t>
  </si>
  <si>
    <t>Luminaria de emergencia led elmlt  , dimensiones 318 x 95 x 127 mm 2 x 5.5w 523lm 3000k  marca LITHONIA o similar</t>
  </si>
  <si>
    <t>REJILLA RETORNO LINEAL CON PLENUM AISLADO DÁMPER DE BALANCEO CON 8 SLOTS DE 1" Y 6 FT DE LONG. (VER ESPECIFICACIONES TÉCNICAS CONTRATO DE CONSULTORÍA 2960-2017: TUNAL)</t>
  </si>
  <si>
    <t>Aviso de salida de emergencia permanente marca NEW LIGHTING  o similar</t>
  </si>
  <si>
    <t>Sensor infrarrojo inalámbrico para montaje en techo grado comercial; ajuste manual de retardo desde 30 segundos  hasta 30 minutos; configuración auto-ajustable del  intervalo de retardo para 30 segundos hasta 30 minutos. marca LUTRON referencia LRF2-OCR2B-P-WH o similar</t>
  </si>
  <si>
    <t>Sensor de presencia infrarrojo con interruptor para montaje en pared. marca LUTRON referencia MS-OPS2-WH o similar</t>
  </si>
  <si>
    <t>Power pack unidad de control 24 vdc rf unidad de alimentación 120/220/277 vac, 5 a. marca LUTRON referencia RMJ-5R-DV-B o similar</t>
  </si>
  <si>
    <t>Botonera proporciona on off y preset (encendido, apagado y predeterminado) para el control de iluminación. marca LUTRON referencia BOTONERA - 3 BOTONES  o similar</t>
  </si>
  <si>
    <t>Sensor de ocupación y vacantes inalámbrico para montaje en pared , alimentados por batería, infrarrojos pasivos (pir) sensores que controlan automáticamente las luces a través de rf comunicación a oscurecimiento o conmutación compatible dispositivos. marca LUTRON referencia LRFX-OKLB-P-WH o similar</t>
  </si>
  <si>
    <t>Módulo de entrada y salida i/o programable con comunicación digital. contiene una (1) entrada digital, una (1) entrada análoga para fotosensor y una (1) conmutable de 16a 120/277vac. comunicación con el tablero vía arcnet, inalámbrica, qs. marca LUTRON referencia QSM2-XW-C o similar</t>
  </si>
  <si>
    <t>Módulo 2 redes dali. fuente de alimentación integrada para una red dali para los ebs (balastos electrónicos equipo de control). soporta la conmutación y atenuación max. 64 ebs en 16 grupos y el control hasta 16 escenas. iec 62386. marca LUTRON referencia QSN-2DAL-S-CPN6619 o similar</t>
  </si>
  <si>
    <t>Paneles de conmutación xp proporcionan energía y conmutación para hasta 48 patas de interruptor. los paneles controlan cualquier fuente de luz así como motores de uso general de ca. marca LUTRON referencia TABLERO DE CONTROL XP - 16 o similar</t>
  </si>
  <si>
    <t>Paneles de conmutación xp proporcionan energía y conmutación para hasta 48 patas de interruptor. los paneles controlan cualquier fuente de luz así como motores de uso general de ca. marca LUTRON referencia TABLERO DE CONTROL XP - 20 o similar</t>
  </si>
  <si>
    <t>Controlador lógico que permite visualización y configuración de módulos de control de iluminación.  funcionamiento como pasarela entre diferentes protocolos (modbus, bacnet, ascii rs 232 ó rs-485), módulo de funciones lógicas,  scada de visualización para pc's o pantallas táctiles, controlador horario, data logger con tendencias. led indicador de carga del sistema, de operación y de reset. interfaces: ethernet 10baset/100basetx, rs-485, rs-232. temperatura de operación -5°c a +45°c. - incluye procesador qp3-1pl-100-240 + licencia de software garfico qsw-qvs-l + licencia bacnet qsw-bac-pp-a + software reporting qsw-rpt-pp-a marca LUTRON referencia QSL-BMS-PKG + QSW-RPT-PP-A o similar</t>
  </si>
  <si>
    <t>Módulo de conmutación para 4 cargas independientes, cada actuador soporta voltaje nominal ac 100-240 v ±10%, frecuencia 50-60 hz ±10%, corriente nominal 16 a o voltaje nominal dc 12-24 v, 0.1-16 a.  marca LUTRON referencia QSN-4S16-S o similar</t>
  </si>
  <si>
    <t>Cable dali 2x16awg - alambre rígido de dos hilos en calibre 16 marca LUTRON o similar</t>
  </si>
  <si>
    <t>Cable de control para conexión de tableros de control y botoneras marca LUTRON referencia GRX-360 o similar</t>
  </si>
  <si>
    <t>Tablero Autosoportado para Transformador Seco de 500kVA. Uso Interior (IP 20), 15 kV, en Lámina Cold Rolled Calibre 14 para la Perfilería y Calibre 16 para Puertas y Tapas, con Barra de Tierra No Aislada de 1200A, Dos (2) Visores en Vidrio Templado con Empaque (250X400 mm), Sistema de Iluminación, Placa de Peligro y Rejilla de Protección. El Acabado Final de la Celda es en Pintura en Polvo de Aplicación Electrostática, Color Gris Claro RAL 7035. _x000D_
Incluye: Pararrayo (DPS) de Óxido de Zinc (ZNO), 12kV, 10kA, MCOV=10.2kV, Celsa o Similar_x000D_
Fleje Flexible de 1260A</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</si>
  <si>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1080A, 440V, Icc: 20 KA mínimo._x000D_
Dos (2) Interruptores de 3x(400-1000)A ajustados al 82% Ir: 3X820A, Icc:20 kA_x000D_
Dos (2) mandos eléctricos a distancia para operación a 208Vac_x000D_
1 TC de 600/5A cl 0.5</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</si>
  <si>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852A, 440V, Icc: 20 KA mínimo._x000D_
Un (1) Interruptor tipo industrial de 3x(320-800)A ajustados al 90% Ir: 3X720A, Icc:20 kA_x000D_
Dos (2) interruptores tipo industrial de 3x125A, Icc: 20 KA.  _x000D_
Ocho (8) interruptores tipo industrial de 3x40A, Icc: 20 KA.</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</si>
  <si>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274A, 440V, Icc: 20 KA mínimo.  _x000D_
Un (1) interruptor tipo industrial de 3x250A, Icc: 20 KA.  _x000D_
Cuatro (4) interruptores tipo industrial de 3x40A, Icc: 20 KA.  _x000D_
Tres (3) interruptores tipo industrial de 3x50A, Icc: 20 KA.  _x000D_
Marcación exterior en placa de policarbonato con el nombre del  Gabinete y marcación interior del equipo eléctrico que lo compone con unifilares._x000D_
Interconexión en cobre de cada elemento que lo constituya.</t>
  </si>
  <si>
    <t>VALVULA ANGULAR RESTRICTORA PARA GABINETE DE 2 1/2"</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</si>
  <si>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108A, 440V, Icc: 20 KA mínimo.  _x000D_
Un (1) interruptor tipo industrial de 3x70A, Icc: 20 KA.  _x000D_
Cuatro (4) interruptores tipo industrial de 3x40A, Icc: 20 KA.  _x000D_
Marcación exterior en placa de policarbonato con el nombre del  Gabinete y marcación interior del equipo eléctrico que lo compone con unifilares._x000D_
Interconexión en cobre de cada elemento que lo constituya.</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</si>
  <si>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274A, 440V, Icc: 20 KA mínimo.  _x000D_
Un (1) interruptor tipo industrial de 3x250A, Icc: 20 KA.  _x000D_
Tres (3) interruptores tipo industrial de 3x40A, Icc: 20 KA.  _x000D_
Un (1) interruptor tipo industrial de 3x60A, Icc: 20 KA.  _x000D_
Un (1) interruptor tipo industrial de 3x70A, Icc: 20 KA. _x000D_
Marcación exterior en placa de policarbonato con el nombre del  Gabinete y marcación interior del equipo eléctrico que lo compone con unifilares._x000D_
Interconexión en cobre de cada elemento que lo constituya.</t>
  </si>
  <si>
    <t>Tablero para Gabinete de Medidores. Uso Interior (IP 20), 600 V, en Lámina Cold Rolled Calibre 14 para la Perfilería y Calibre 16 para Puertas y Tapas. El Acabado Final de la Celda es en Pintura en Polvo de Aplicación Electrostática, Color Gris Claro RAL 7035. _x000D_
Incluye cableado y barras de Cu de 274  amperios, 10 kA._x000D_
Cinco (5) medidores 3F-4H 20(100)A 208/120V Clase 1._x000D_
Un (1) interruptor de 3x250 A, 10KA _x000D_
Cuatro (4) interruptores  de 3x40 A, 10KA _x000D_
Un (1) interruptor de 3x60 A, 10KA _x000D_
Conexión de todos los elementos que lo constituyen</t>
  </si>
  <si>
    <t>Tablero Autosoportado uso Interior (IP 20), 600 V, en Lámina Cold Rolled Calibre 14 para la Perfilería y Calibre 16 para Puertas y Tapas. El Acabado Final de la Celda es en Pintura en Polvo de Aplicación Electrostática, Color Gris Claro RAL 7035. Incluye:_x000D_
Barras de cobre de 108 A, 208V, Icc: 10 kA mínimo_x000D_
Dos (2) juegos de tomacorrientes (Hembra y macho) industriales de 63A 3F+N+T de incrustar._x000D_
Un (1) selector 1-0-2 3F+N+T 63A de incrustar_x000D_
Un (1) interruptor tipo industrial de 3x50A, Icc: 10 KA.  _x000D_
Cinco (5) interruptores tipo industrial de 3x30A, Icc: 10 KA.  _x000D_
Elementos necesarios para su correcto funcionamiento._x000D_
Interconexión en cobre de cada elemento que lo constituya._x000D_
Marcación exterior en placa de policarbonato con el nombre del  Gabinete y marcación interior del equipo eléctrico que lo compone con unifilares.</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</si>
  <si>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274A, 440V, Icc: 20 KA mínimo.  _x000D_
Un (1) interruptor tipo industrial de 3x250A, Icc: 20 KA.  _x000D_
Cuatro (4) interruptores tipo industrial de 3x80A, Icc: 20 KA.  _x000D_
Dos (2) interruptores tipo industrial de 3x50A, Icc: 20 KA.  _x000D_
Marcación exterior en placa de policarbonato con el nombre del  Gabinete y marcación interior del equipo eléctrico que lo compone con unifilares._x000D_
Interconexión en cobre de cada elemento que lo constituya.</t>
  </si>
  <si>
    <t>Tablero Autosoportado para Celda de Transferencia. Uso Interior (IP 20), 600 V, en Lámina Cold Rolled Calibre 14 para la Perfilería y Calibre 16 para Puertas y Tapas. El Acabado Final de la Celda es en Pintura en Polvo de Aplicación Electrostática, Color Gris Claro RAL 7035. Incluye:_x000D_
Barras de cobre de 274A, 440V, Icc: 10 kA mínimo_x000D_
Dos (2) interruptores tipo industrial de 3x175A, Icc: 10 KA, solo protección magnética, no térmica._x000D_
Dos (2) mandos eléctricos a distancia para operación a 208Vac_x000D_
1 TC de 200/5A cl 0.5_x000D_
Un (1) enclavamiento mecánico de montaje posterior_x000D_
Un (1) Controlador automático de transferencia (ATS)._x000D_
Un (1) interruptor tipo industrial de 3x160A, Icc: 10 KA, solo protección magnética, no térmica._x000D_
Un (1) interruptor tipo industrial de 3x30A, Icc: 10 KA, solo protección magnética, no térmica._x000D_
Elementos necesarios para su correcto funcionamiento._x000D_
Interconexión en cobre de cada elemento que lo constituya._x000D_
Marcación exterior en placa de policarbonato con el nombre del  Gabinete y marcación interior del equipo eléctrico que lo compone con unifilares.</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</si>
  <si>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1080A, 440V, Icc: 20 KA mínimo.  _x000D_
Un (1) interruptor tipo industrial de 3x(400-1000A) Ir=820A, solo protección magnética, no térmica._x000D_
Un (1) interruptor tipo industrial de 3x175A, Icc: 10 KA, solo protección magnética, no térmica._x000D_
Un (1) interruptor tipo industrial de 3x(400-1000A) Ir=820A_x000D_
Marcación exterior en placa de policarbonato con el nombre del  Gabinete y marcación interior del equipo eléctrico que lo compone con unifilares._x000D_
Interconexión en cobre de cada elemento que lo constituya.</t>
  </si>
  <si>
    <t>Tablero Autosoportado para uso Interior (IP 20), 600 V, en Lámina Cold Rolled Calibre 14 para la Perfilería y Calibre 16 para Puertas y Tapas. El Acabado Final de la Celda es en Pintura en Polvo de Aplicación Electrostática, Color Gris Claro RAL 7035. Incluye:_x000D_
Barras de cobre de 400A, 440V, Icc: 10 kA mínimo_x000D_
Diez (10) interruptores tipo industrial de 3x40A Icc: 10 KA.  _x000D_
Nueve (9) contactores tripolares de 440 V, 40 A, con resistencias limitadoras y desintonizadores para compensación de armónicos._x000D_
Diez (10) bancos de capacitores trifásicos de 15 KVAR efectivos a 440V._x000D_
Relé de correción de factor de potencia de 7 pasos de progración digital, marca Lovato o similar._x000D_
Incluye interconexión en cobre de cada elemento que lo constituya._x000D_
Marcación exterior en placa de policarbonato con el nombre del  Gabinete y marcación interior del equipo eléctrico que lo compone con unifilares.</t>
  </si>
  <si>
    <t>s. e i. ventana v-10 (11.00x3.30). perfileria en aluminio con pintura electrostatica liquida color negro + vidrio templado 5 mm. montantes en rejilla de aluminio anodozado color negro. incluye manija en tubular de acero inoxidable 1" y cerradura. ventana en "t" cuerpos fijos y batientes 	_x000D_
 (sum+Inst)</t>
  </si>
  <si>
    <t>s. e i. ventana v-11 (27.14x2.30). perfileria en aluminio con pintura electrostatica liquida color negro + vidrio templado 5 mm. montantes en rejilla de aluminio anodozado color negro. ventana en "u" cuerpos fijos y corredizos  (Sum+Inst)</t>
  </si>
  <si>
    <t>ROCIADOR  TIPO PENDENT K=11,2  - QR RESPUESTA RÁPIDA 68°C 155°F ACABADO CROMADO COBRETURA EXTENDIDA</t>
  </si>
  <si>
    <t>ROCIADOR  TIPO UPRIGHT K=11,2  - QR RESPUESTA RÁPIDA 68°C 155°F ACABADO CROMADO COBRETURA EXTENDIDA</t>
  </si>
  <si>
    <t>s. e i. ventana v-12 (8.40x3.20). perfileria en aluminio con pintura electrostatica liquida color negro + vidrio templado 5 mm. cuerpos fijos 	_x000D_
(Sum+Inst).</t>
  </si>
  <si>
    <t>s. e i. ventana v-13 (3.93x3.30). perfileria en aluminio con pintura electrostatica liquida color negro + vidrio templado 5 mm. incluye manija en tubular de acero inoxidable 1" y cerradura. cuerpos fijos y batientes (Sum+Inst)</t>
  </si>
  <si>
    <t>s. e i. ventana v-14 (2.98x3.30). perfileria en aluminio con pintura electrostatica liquida color negro + vidrio templado 5 mm. incluye manija en tubular de acero inoxidable 1", sistema de mecanismo de retorno y cerradura. cuerpos fijos y batientes  (Sum+Inst).</t>
  </si>
  <si>
    <t>s. e i. ventana v-16 (2.00x2.30). perfileria en aluminio con pintura electrostatica liquida color negro + vidrio templado 5 mm. cuerpos fijos  (Suminst+Instalac).</t>
  </si>
  <si>
    <t>s. e i. ventana v-16 (2.00x2.30). perfileria en aluminio con pintura electrostatica liquida color negro + vidrio templado 5 mm. cuerpos fijos (Sumin+instalac)</t>
  </si>
  <si>
    <t>s. e i. ventana v-17 (2.75x0.70). perfileria en aluminio con pintura electrostatica liquida color negro + vidrio templado 5 mm. cuerpos fijos  (Sumin+Instalac)</t>
  </si>
  <si>
    <t>s. e i. ventana v-18 (2.30x3.20). perfileria en aluminio con pintura electrostatica liquida color negro + vidrio templado 5 mm. incluye manija en tubular de acero inoxidable 1" y cerradura. cuerpos fijos y batientes  (Sum + Inst)</t>
  </si>
  <si>
    <t>s. e i. ventana v-19 (0.70x1.35). perfileria en aluminio con pintura electrostatica liquida color negro + vidrio templado 5 mm. incluye cerradura. cuerpos fijos y guillotina (Sum+Inst).</t>
  </si>
  <si>
    <t>sikaceram b.a blanco 25 kg_x000D_
_x000D_
SikaCeram®B.A Blanco_x000D_
_x000D_
 Adhesivo para enchapes de baja absorción</t>
  </si>
  <si>
    <t>enchape ceramica 25x25 ref. ticino de corona o equivalente</t>
  </si>
  <si>
    <t>Enchape ceramica color blanco 30x60 ref. egeo de corona o equivalente</t>
  </si>
  <si>
    <t>Vinilo tipo walltalkers o equivalente. Los revestimientos murales Walltalkers convierten una pared en una pantalla perfecta para hacer presentaciones. Estos revestimientos murales pueden usarse como pantalla de proyección, se puede escribir en ellos con rotuladores para pizarra blanca y son magnéticos. Ideales para oficinas, locales de reunión y formación, aulas creativas y educativas.</t>
  </si>
  <si>
    <t>s. e i. paneles en madera tipo acustico ref. slit acoustic o equivalente</t>
  </si>
  <si>
    <t>s. e i. ventana v-20 (4.10x0.70). persiana en perfileria en aluminio con pintura electrostatica liquida color negro. cuerpos fijos (Sumin+Instalac).</t>
  </si>
  <si>
    <t>s. e i. ventana v-21 (8.90x0.65). persiana en perfileria en aluminio con pintura electrostatica liquida color negro. cuerpos fijos   (sumin+Instalac).</t>
  </si>
  <si>
    <t>s. e i. ventana v-22 (8.50x1.10). persiana en perfileria en aluminio con pintura electrostatica liquida color negro. cuerpos fijos Sumin+Instalac).</t>
  </si>
  <si>
    <t>s. e i. ventana v-23 (9.05x0.65). persiana en perfileria en aluminio con pintura electrostatica liquida color negro. cuerpos fijos  Suminst+instalación).</t>
  </si>
  <si>
    <t>s. e i. ventana v-24 (8.20x1.10). perfileria en aluminio con pintura electrostatica liquida color negro + vidrio templado 5 mm. cuerpos fijos Suminst+Instalac)</t>
  </si>
  <si>
    <t>s. e i. ventana v-25 (8.50x0.70). persiana en perfileria en aluminio con pintura electrostatica liquida color negro. cuerpos fijos Sumin+ Instalac)</t>
  </si>
  <si>
    <t>s. e i. ventana v-26 (4.66x0.70). persiana en perfileria en aluminio con pintura electrostatica liquida color negro. cuerpos fijos  (suminst+instalac).</t>
  </si>
  <si>
    <t>BOMBA CONTRA INCENDIO 750 GPM @ 135 PSI DE CARCAZA PARTIDA Y MOTOR ELÉCTRICO</t>
  </si>
  <si>
    <t>s. e i. ventana v-27 (8.85x0.65). persiana en perfileria en aluminio con pintura electrostatica liquida color negro. cuerpos fijos   (Suministro e instalación)</t>
  </si>
  <si>
    <t>Tobogan ACERO INOXIDABLE 304 DE 2MM DE GROSOR PANELES LATERALES EN HPL Cap: 3 niños Mas de 2 -10 AÑOS_x000D_
_x000D_
CARACTERISTICAS_x000D_
Capacidad: 3 niños por uso_x000D_
Edad sugerida: 2-10 años                                                                _x000D_
Altura Crítica de Caída: 1,00 m_x000D_
Área de Seguridad: 22.5m2_x000D_
Medidas por modulo (Largo, Ancho, Alto): 3.14m x 1.01m x 1.37m_x000D_
Funciones lúdicas: Deslizarse, Encontrarse, Imaginar, descansar._x000D_
_x000D_
MATERIALES_x000D_
_x000D_
Los laterales están fabricados en tableros coloreados, elaborados a partir de un_x000D_
material HPL compacto de 13 mm de espesor._x000D_
Material robusto, presenta una excelente resistencia contra las inclemencias del_x000D_
tiempo y al vandalismo._x000D_
Los postes, 95 x 95 mm, son de acero galvanizado pintado garantizando la_x000D_
longevidad y la robustez de los juegos._x000D_
El acabado con apariencia de granito en dos tonos de gris, presenta ligeros relieves_x000D_
y confiere una mejor resistencia a las ralladuras._x000D_
Los tableros se elaboran a partir de un material compacto (HPL) de 12,5 mm de_x000D_
espesor con estructura antideslizante._x000D_
Los tubos son de acero inoxidable de 40 mm de Ø, lo que garantiza la longevidad_x000D_
y la estética del juego al cabo de los años._x000D_
La superficie deslizante del tobogán es de acero inoxidable 304 de 2 mm de_x000D_
grosor y está curvada, ondulada y modelada en una sola pieza._x000D_
La tornillería es de acero inoxidable y está protegida por cápsulas anti vandalismo_x000D_
de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TRIMESTRAL_x000D_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</si>
  <si>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SANITARIO INSTITUCIONAL DE TANQUE REF. POWER ONE 101651001 DE CORONA O EQUIVALENTE COLOR BLANCO. INCLUYE GRIFERIA Y ASIENTO INSTITUCIONAL</t>
  </si>
  <si>
    <t>Sanitario infantil ref. kiddy blanco 501101001 de corona o equivalente con griferia y asiento</t>
  </si>
  <si>
    <t>EQUIPO DE VENTILACIÓN MECÁNICA EXTRACCIÓN TIPO HELICOCENTRÍFUGO EN LÍNEA FLUJO 1,900 CFM @ 0.3 INWG (VER ESPECIFICACIONES TÉCNICAS CONTRATO DE CONSULTORÍA 2960-2017: TUNAL)</t>
  </si>
  <si>
    <t>ABRAZADERAS TIPO PERA CON AISLAMIENTO DIELÉCTRICO 1/2"</t>
  </si>
  <si>
    <t>ABRAZADERAS TIPO PERA CON AISLAMIENTO DIELÉCTRICO 3/4"</t>
  </si>
  <si>
    <t>ABRAZADERAS TIPO PERA CON AISLAMIENTO DIELÉCTRICO 1"</t>
  </si>
  <si>
    <t>ABRAZADERAS TIPO PERA CON AISLAMIENTO DIELÉCTRICO 1 1/4"</t>
  </si>
  <si>
    <t>ABRAZADERAS TIPO PERA CON AISLAMIENTO DIELÉCTRICO 1 1/2"</t>
  </si>
  <si>
    <t>ABRAZADERAS TIPO PERA CON AISLAMIENTO DIELÉCTRICO 2"</t>
  </si>
  <si>
    <t>ABRAZADERAS TIPO PERA CON AISLAMIENTO DIELÉCTRICO 3"</t>
  </si>
  <si>
    <t>s. e i. ventana v-28 (8.41x0.70). persiana en perfileria en aluminio con pintura electrostatica liquida color negro. cuerpos fijos (Suminist+Instalac)</t>
  </si>
  <si>
    <t>s. e i. ventana v-29 (4.65x2.64). perfileria en aluminio con pintura electrostatica liquida color negro + vidrio templado 5 mm. cuerpos fijos (Suminstro+instalac)</t>
  </si>
  <si>
    <t>s. e i. ventana v-30 (23.62x0.65). persiana en perfileria en aluminio con pintura electrostatica liquida color negro. cuerpos fijos  (Suminist+instalac)</t>
  </si>
  <si>
    <t>s. e i. ventana v-31 (31.53x0.65). persiana en perfileria en aluminio con pintura electrostatica liquida color negro. cuerpos fijos  (Suminist+Instalac)</t>
  </si>
  <si>
    <t>s. e i. ventana v-32 (19.04x0.65). persiana en perfileria en aluminio con pintura electrostatica liquida color negro. cuerpos fijos (Sumin+Instalac)</t>
  </si>
  <si>
    <t>ventana v-33 (7.75x0.65). persiana en perfileria en aluminio anodizado color negro. cuerpos fijos (sum+Inst)</t>
  </si>
  <si>
    <t>s. e i. ventana v-34 (8.40x0.65). persiana en perfileria en aluminio con pintura electrostatica liquida color negro. cuerpos fijos  (Sum+Inst)</t>
  </si>
  <si>
    <t>s. e i. ventana v-35 (0.92x2.40). perfileria en aluminio con pintura electrostatica liquida color negro + vidrio templado 5 mm. cuerpos fijos  (Sum+Inst)</t>
  </si>
  <si>
    <t>s. e i. ventana v-36 (8.50x1.10). perfileria en aluminio con pintura electrostatica liquida color negro + vidrio templado 5 mm. cuerpos fijos (Suminist+Instalac)</t>
  </si>
  <si>
    <t>s. e i. ventana v-38 (2.11x0.70). persiana en perfileria en aluminio con pintura electrostatica liquida color negro. cuerpos fijos  (Sumin+Instalación)</t>
  </si>
  <si>
    <t>s. e i. ventana v-39 (3.87x0.70). persiana en perfileria en aluminio con pintura electrostatica liquida color negro. cuerpos fijos (sum+instalac)</t>
  </si>
  <si>
    <t>s. e i. ventana v-40 (1.00x0.70). persiana en perfileria en aluminio con pintura electrostatica liquida color negro. cuerpos fijos  (Sum+Instalac)</t>
  </si>
  <si>
    <t>s. e i. ventana v-41 (3.00x3.20). perfileria en aluminio con pintura electrostatica liquida color negro + vidrio templado 5 mm. cuerpos fijos  (Sum+instalac)</t>
  </si>
  <si>
    <t>s. e i. ventana v-42 (3.88x3.20). perfileria en aluminio con pintura electrostatica liquida color negro + vidrio templado 5 mm. incluye manija en tubular de acero inoxidable 1" y cerradura. cuerpos fijos y batientes  (Sum+instalac)</t>
  </si>
  <si>
    <t>EQUIPO DE VENTILACIÓN MECÁNICA EXTRACCIÓN TIPO HELICOCENTRÍFUGO EN LÍNEA FLUJO 1,800 CFM @ 0.3 INWG (VER ESPECIFICACIONES TÉCNICAS CONTRATO DE CONSULTORÍA 2960-2017: TUNAL)</t>
  </si>
  <si>
    <t>EQUIPO DE VENTILACIÓN MECÁNICA EXTRACCIÓN TIPO HELICOCENTRÍFUGO EN LÍNEA FLUJO 1,300 CFM @ 0.45 INWG (VER ESPECIFICACIONES TÉCNICAS CONTRATO DE CONSULTORÍA 2960-2017: TUNAL)</t>
  </si>
  <si>
    <t>s. e i. ventana v-43 (0.92x2.40). perfileria en aluminio con pintura electrostatica liquida color negro + vidrio templado 5 mm. cuerpos fijos  (Sum+instalac)</t>
  </si>
  <si>
    <t>s. e i. ventana v-44 (0.83x2.40). perfileria en aluminio con pintura electrostatica liquida color negro + vidrio templado 5 mm. cuerpos fijos  (Sumin+Instalac)</t>
  </si>
  <si>
    <t>DESCRIPCIÓN CONSULTORIA CENTRO DEP-RECREATIVO Y CULTURAL PARQUE TUNAL:_x000D_
_x000D_
PISO AUDITORIOS EN ALFOMBRA DE ALTO TRAFICO - HUELLA + CONTRAHUELLA. ROLLO REF. KANSAS DE COL-ALFOMBRAS O EQUIVALENTE COLOR GRIS OSCURO ARGOLLADA CON POLIPROPILENO DE ALTA DENSIDAD. INCLUYE MASTICO Y PUENTE DE ADHERENCIA RECOMENDADO POR EL FABRICANTE. MEDIDO EN PLANTA_x000D_
_x000D_
Ver documento especificaciones técnicas  CONSULTORIA CENTRO DEP-RECREATIVO Y CULTURAL PARQUE TUNAL:_x000D_
_x000D_
CTO-CONSULTORIA 2960-2017:TUNAL</t>
  </si>
  <si>
    <t>EQUIPO DE VENTILACIÓN MECÁNICA EXTRACCIÓN TIPO HELICOCENTRÍFUGO EN LÍNEA FLUJO 700 CFM @ 0.2 INWG (VER ESPECIFICACIONES TÉCNICAS CONTRATO DE CONSULTORÍA 2960-2017: TUNAL)</t>
  </si>
  <si>
    <t>EQUIPO DE VENTILACIÓN MECÁNICACENTRÍFUGO DE TEJADO FLUJO 2,000 CFM @ 0.3 INWG (VER ESPECIFICACIONES TÉCNICAS CONTRATO DE CONSULTORÍA 2960-2017: TUNAL)</t>
  </si>
  <si>
    <t>pasamanos en vidrio templado - h: 1.00 m. perfil inferior en u embebido en concreto + vidrio templado laminado 12 mm. + uniones en acero inoxidable</t>
  </si>
  <si>
    <t>VER CTO-CONSULTORIA CENTRO DEPORTIVO, RECREATIVO Y CULTURAL - CDRC_x000D_
Especificaciones Técnicas Tomo 1 y 2  _x000D_
_x000D_
PISO EN PIEDRA ROYAL VERDE E: 2 CM. FORMATO RECTANGULAR JUNTA PERDIDA A: 0.30 M. - L: 0.40 A 0.90 M. INCLUYE PUENTE DE ADHERENCIA RECOMENDADO POR EL PROVEEDOR</t>
  </si>
  <si>
    <t>DESCRIPCIÓN TÉCNICA CONSULTORIA CENTRO DEP - RECREATIVO Y CULTURAL PARQUE TUNAL:_x000D_
_x000D_
PISO EN PIEDRA ROYAL DORADA E: 2 CM. FORMATO RECTANGULAR JUNTA PERDIDA A: 0.30 M. - L: 0.40 A 0.90 M. INCLUYE PUENTE DE ADHERENCIA RECOMENDADO POR EL PROVEEDOR._x000D_
_x000D_
VER DOCUMENTO ESPECIFICACIONES TÉCNICAS CTO-CONSULTORIA 2960-2017:TUNAL</t>
  </si>
  <si>
    <t>DESCRIPCIÓN TÉCNICA CONSULTORIA CENTRO DEP - RECREATIVO Y CULTURAL PARQUE TUNAL:_x000D_
_x000D_
PISO EN VINILO REF. MIPOLAM SYMBIOZ 6016 SEA BLUE DE GERFLOOR O EQUIVALENTE. INCLUYE PEGA SEGÚN RECOMENDACIONES DEL PROVEEDOR._x000D_
_x000D_
_x000D_
VER DOCUMEBTO ESPECIFICACIONES TÉCNICAS CTO-CONSULTORIA 2960-2017:TUNAL</t>
  </si>
  <si>
    <t>BARRA DE SEGURIDAD PLEGABLE PARA BAÑOS PMR EN ACERO INOXIDABLE REF. 706590001 DE CORONA O EQUIVALENTE</t>
  </si>
  <si>
    <t>Barra de seguridad en acero inosidable 18" ref 706550001 de cororna o equivalentee</t>
  </si>
  <si>
    <t>portarollos metalico de papel higiénico circular acero inoxidable ref. 706670001 de corona o equivalente</t>
  </si>
  <si>
    <t>dispensador de jabón acero inoxidable ref. 706510001 de corona o equivalente</t>
  </si>
  <si>
    <t>secador de manos acero inoxidable ref. 1-aa-ja04 de accesorios y acabados o equivalente</t>
  </si>
  <si>
    <t>dispensadores de toallas de papel ref. 706150001 de corona o equivalente</t>
  </si>
  <si>
    <t>papelera metalica acero inoxidable ref. 706630001 de corona o equivalente</t>
  </si>
  <si>
    <t>BANCA TRAPEZOIDAL PREFABRICADA EN CONCRETO VISTO COLOR GRIS - MODULOS A REF. DOBBLELT DE KONKRETUS O EQUIVALENTE. INCLUYE FUNDACION EN CONCRETO ACORDE CON RECOMENDACION DEL FABRICANTE.				_x000D_
				_x000D_
Banca concreto GRC 21 MP L=1.8 m  H=0.45 m P= 0.45 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_x000D_
En concreto color gris, Peso: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</si>
  <si>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CIRCULAR PREFABRICADA EN CONCRETO VISTO COLOR GRIS - REF. TEPYL Ø 1.22 M.  KONKRETUS _x000D_
				_x000D_
Banca concreto GRC 21MP Circular ø1.22m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Ø 1.22m                H 0,45m  _x000D_
En concreto color gris, Peso: 563,5 kg 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</si>
  <si>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EQUIPO DE VENTILACIÓN MECÁNICA TIPO HELICOIDAL CON DÁMPER ANTIRETORNO FLUJO 100 CFM @ 0.1 INWG (VER ESPECIFICACIONES TÉCNICAS CONTRATO DE CONSULTORÍA 2960-2017: TUNAL)</t>
  </si>
  <si>
    <t>DESCRIPCIÓN TÉCNICA CONSULTORIA PARQUE TUNAL:_x000D_
_x000D_
PISO EN CERAMICA RECTIFICADA 25x25 REF. TICINO DE CORONA O EQUIVALENTE EN COLORES VARIOS PARA PISCINAS. INCLUYE PUENTE DE ADHERENCIA RECOMENDADO POR EL FABRICANTE.	_x000D_
_x000D_
VER CTO-CONSULTORIA CENTRO DEPORTIVO, RECREATIVO Y CULTURAL - CDRC_x000D_
Especificaciones Técnicas Tomo 1 y 2</t>
  </si>
  <si>
    <t>EQUIPO DE VENTILACIÓN MECÁNICA TIPO CENTRÍFUGO ALÁBES ATRASADOS FLUJO 5,000 CFM @ 1.3 INWG (VER ESPECIFICACIONES TÉCNICAS CONTRATO DE CONSULTORÍA 2960-2017: TUNAL)</t>
  </si>
  <si>
    <t>EQUIPO DE VENTILACIÓN MECÁNICA TIPO CENTRÍFUGO ALÁBES ATRASADOS FLUJO 5,890 CFM @ 1.3 INWG (VER ESPECIFICACIONES TÉCNICAS CONTRATO DE CONSULTORÍA 2960-2017: TUNAL)</t>
  </si>
  <si>
    <t>CAMPANA DE EXTRACCIÓN 3.5M X 1.25M TIPO ISLA SENCILLA (VER ESPECIFICACIONES TÉCNICAS CONTRATO DE CONSULTORÍA 2960-2017: TUNAL)</t>
  </si>
  <si>
    <t>DESCRIPCIÓN TÉCNICA CONSULTORIA PARQUE EL TUNAL_x000D_
_x000D_
PISO EN REJILLA METALICA TIPO A DE TAESMET O EQUIVALENTE. PROTANTE EN PLATINA 1"x1/8" CADA 30 MM. AMARRES EN PLATINA 3/4"x1/8" CADA 30 MM. SUPERFICIE ANTIDESLIZANTE. INCLUYE ACABADO EN CALIENTE Y ANCLAJES A ESTRUCTURA DE SOPORTE.				_x000D_
				_x000D_
VER DOCUMENTO ESPECIFICACIONES TÉCNICAS CTO-CONSULTORIA 2960-2017:TUNAL</t>
  </si>
  <si>
    <t>CAMPANA DE EXTRACCIÓN 3.6M X 1.15M TIPO ADOSADA A LA PARED (VER ESPECIFICACIONES TÉCNICAS CONTRATO DE CONSULTORÍA 2960-2017: TUNAL)</t>
  </si>
  <si>
    <t>EQUIPO DE VENTILACIÓN MECÁNICA TIPO CENTRÍFUGO ALÁBES ATRASADOS Y PINTURA PARA AMBIENTES HÚMEDOS Y CLORO, ASPAS EN ALUMINIO Y MOTOR FUERA DE FLUJO, FLUJO 40,000 CFM @ 0.4 INWG (VER ESPECIFICACIONES TÉCNICAS CONTRATO DE CONSULTORÍA 2960-2017: TUNAL)</t>
  </si>
  <si>
    <t>EQUIPO DE VENTILACIÓN MECÁNICA SUMINISTRO TIPO HELICOCENTRÍFUGO EN LÍNEA FLUJO 900 CFM @ 0.3 INWG (VER ESPECIFICACIONES TÉCNICAS CONTRATO DE CONSULTORÍA 2960-2017: TUNAL)</t>
  </si>
  <si>
    <t>EQUIPO DE VENTILACIÓN MECÁNICA SUMINISTRO TIPO HELICOCENTRÍFUGO EN LÍNEA FLUJO 450 CFM @ 0.2 INWG (VER ESPECIFICACIONES TÉCNICAS CONTRATO DE CONSULTORÍA 2960-2017: TUNAL)</t>
  </si>
  <si>
    <t>EQUIPO DE VENTILACIÓN MECÁNICA SUMINISTRO TIPO HELICO CENTRÍFUGO EN LÍNEA FLUJO 700 CFM @ 0.2 INWG (VER ESPECIFICACIONES TÉCNICAS CONTRATO DE CONSULTORÍA 2960-2017: TUNAL)</t>
  </si>
  <si>
    <t>SENSOR DE DIÓXIDO DE CARBONO CO2 (VER ESPECIFICACIONES TÉCNICAS CONTRATO DE CONSULTORÍA 2960-2017: TUNAL)</t>
  </si>
  <si>
    <t>EQUIPO CONDENSADORA EXTERIOR DE REFRIGERANTE VARIABLE 100MBH TIPO SPLIT_x000D_
CENTRO DEPORTIVO, RECREATIVO Y CULTURAL -  CDRC_x000D_
REMITASE A CONTRATO DE CONSULTORÍA RESPECTIVO._x000D_
Especificaciones Técnicas Tomo 1 y 2</t>
  </si>
  <si>
    <t>CARGA DE REFRIGERANTE R410A (VER ESPECIFICACIONES TÉCNICAS CONTRATO DE CONSULTORÍA 2960-2017: TUNAL)</t>
  </si>
  <si>
    <t>RED DE REFRIGERACION ACCESORIO TIPO Y-BRANCH UND. INTERIORES TIPO 2 (VER ESPECIFICACIONES TÉCNICAS CONTRATO DE CONSULTORÍA 2960-2017: TUNAL)</t>
  </si>
  <si>
    <t>RED DE REFRIGERACION ACCESORIO TIPO Y-BRANCH UND. INTERIORES TIPO 1 (VER ESPECIFICACIONES TÉCNICAS CONTRATO DE CONSULTORÍA 2960-2017: TUNAL)</t>
  </si>
  <si>
    <t>silla de seguridad plegable para duchas ref. 706530001 de corona o equivalente</t>
  </si>
  <si>
    <t>EQUIPO CONDENSADORA EXTERIOR DE REFRIGERANTE VARIABLE 48MBH TIPO SPLIIT (VER ESPECIFICACIONES TÉCNICAS CONTRATO DE CONSULTORÍA 2960-2017: TUNAL)_x000D_
_x000D_
CENTRO DEPORTIVO, RECREATIVO Y CULTURAL -  CDRC_x000D_
REMITASE A CONTRATO DE CONSULTORÍA RESPECTIVO._x000D_
Especificaciones Técnicas Tomo 1 y 2</t>
  </si>
  <si>
    <t>cambiador de pañal ref. 3-aa-kb110-ssre-inb de accesorios y acabados o equivalente</t>
  </si>
  <si>
    <t>EQUIPO EVAPORADORA INTERIOR DE REFRIGERANTE VARIABLE 24MBH TIPO CASSETTE 4 VÍAS (VER ESPECIFICACIONES TÉCNICAS CONTRATO DE CONSULTORÍA 2960-2017: TUNAL)</t>
  </si>
  <si>
    <t>Juego piezas de escalada 2 a 12 años_x000D_
_x000D_
CARACTERISTICAS
Capacidad:_x000D_
Variable, parte de un conjunto. 
Edad sugerida: 2 a 12 años_x000D_
Altura Crítica de Caída: Segun ubicación de cada pieza en la superficie de anclaje._x000D_
Área de Seguridad: Segun ubicación de cada pieza en la superficie de anclaje._x000D_
Medidas por modulo (Largo, Ancho, Alto): 0.18 m x 0.17 m_x000D_
Funciones lúdicas: Trepar_x000D_
_x000D_
MATERIALES:_x000D_
Las ranitas de escalada son de poliamida inyectada, que concilia rigidez y solidez , tienen una medida de 18 cms de largo y 17 cm de ancho Se instalan con chazo expancivo de ½ por 3” a placa de concreto._x000D_
Piezas de plastico no toxicas, resisten al desgaste, a los choques, a las variaciones climaticas y aun gran numero de productos quimicos. Garantizan la robustez y la longevidad de los juegos.  Todas las piezas de plastico estan marcadas con abreviaturas estandares internacionales, lo que garantiza su trazabilidad, asi como un anclaje apropiado._x000D_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estructura)._x000D_
MENSUAL
: Rutina visual de inspección para identificar riesgos debido a actos vandálicos o por condiciones especifica del clima.
Asegurarse que todos los anclajes estén fijos
Revisar si faltan piezas o si hay piezas partidas
Revisar si las tapas de seguridad están en su puesto_x000D_
CADA TRES MESES: 
Revisión funcional del juego para asegurarse que el equipo este funcionado correctamente.
Revisar todos los anclajes.
Revisar la estabilidad del juego.
Inspeccionar los niveles de desgaste en pisos, barras, cuerdas y cadenas.
_x000D_
CADA AÑO: 
Revisar todos los sistemas de anclajes.
Limpiar a fondo
Revisar la estructura de soporte.
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rango etario de uso (edad)."</t>
  </si>
  <si>
    <t>KIT AUTOELEVACIÓN PARA MANTENIMIENTO (VER ESPECIFICACIONES TÉCNICAS CONTRATO DE CONSULTORÍA 2960-2017: TUNAL)</t>
  </si>
  <si>
    <t>grifo de pared de push antivandalico ref. 701330001 de corona o equivalente</t>
  </si>
  <si>
    <t>mezclador antivandalica para ducha ref. tdp-04 de tig o equivalente</t>
  </si>
  <si>
    <t>regadera antivandalica para ducha ref. tda-01 de tig o equivalente</t>
  </si>
  <si>
    <t>grifo incrustado para ducha ref. tig o equivalente. Tiempo de apertura 18 seg.</t>
  </si>
  <si>
    <t>EQUIPO EVAPORADORA INTERIOR DE REFRIGERANTE VARIABLE 42MBH TIPO FAN COIL ALTA ESTÁTICA DUCTADO (VER ESPECIFICACIONES TÉCNICAS CONTRATO DE CONSULTORÍA 2960-2017: TUNAL)</t>
  </si>
  <si>
    <t>CONTROL INDIVIDUAL ALÁMBRICO CON PROGRAMACIÓN DE HORARIOS COLOR NEGRO (VER ESPECIFICACIONES TÉCNICAS CONTRATO DE CONSULTORÍA 2960-2017: TUNAL)</t>
  </si>
  <si>
    <t>GRIFERIA DE LAVAPLATOS PARA COCINETAS REF. MALLORCA ML5030001 DE CORONA O EQUIVALENTE.</t>
  </si>
  <si>
    <t>meson lavamanos 0.50 cocas Ø0.30x0.11 + salpicadero + faldon + pieamigos quasar o equivalente</t>
  </si>
  <si>
    <t>meson lavamanos 0.60 cocas Ø0.37x0.17 + salpicadero + faldon + pieamigos quasar o equivalente</t>
  </si>
  <si>
    <t>meson lavapinceles tanque corrido + salpicadero + faldon + pieamigos quasar o equivalente</t>
  </si>
  <si>
    <t>MUEBLE COCINETA. MESON EN ACERO INOXIDABLE + SALPICADERO Y POZUELO - MUEBLE BAJO + ENTREPAÑOS SUPERIORES EN MADECOR RH ACABADO MADERA SEGÚN DETALLE PLANOS ARQUITECTONICOS.</t>
  </si>
  <si>
    <t>vinilo fundido o cast opaco, adhesivo permanente garantía  de 8 a 10 años para interiores y exteriores</t>
  </si>
  <si>
    <t>totem lámina HR de 9mm Dimensiones: 0,70 x 2,95m. Acabado en fondo negro pintura electrostática poliéster. Pintura poliuretano blanca para textos, logos, iconos y demas, y poliuretano transparente anti-graffiti final en aplicación a pistola.</t>
  </si>
  <si>
    <t>Elemento marcación en lámina galvanizada de 2mm. Dimensiones: 0,32 x 0,07m. Acabado en fondo negro pintura electrostática poliéster. Pintura poliuretano blanca para textos, logos, iconos y demas, y poliuretano transparente anti-graffiti final en aplicación a pistola.</t>
  </si>
  <si>
    <t>Elemento marcación en lámina galvanizada de 2mm. Dimensiones: 0,42 x 0,95m. Acabado en fondo negro pintura electrostática poliéster. Pintura poliuretano blanca para textos, logos, iconos y demas, y poliuretano transparente anti-graffiti final en aplicación a pistola.</t>
  </si>
  <si>
    <t>Plano de evacuación en lámina galvanizada de 2mm. Dimensiones: 0,12 x 0,26m. Acabado en fondo negro pintura electrostática poliéster. Pintura poliuretano blanca para textos, logos, iconos y demas, y poliuretano transparente anti-graffiti final en aplicación a pistola.</t>
  </si>
  <si>
    <t>Plano de evacuación en lámina galvanizada de 2mm. Dimensiones: 0,33 x 0,26m. Acabado en fondo negro pintura electrostática poliéster. Pintura poliuretano blanca para textos, logos, iconos y demas, y poliuretano transparente anti-graffiti final en aplicación a pistola.</t>
  </si>
  <si>
    <t>Plano de evacuación en lámina galvanizada de 2mm. Dimensiones: 0,22 x 0,26m. Acabado en fondo negro pintura electrostática poliéster. Pintura poliuretano blanca para textos, logos, iconos y demas, y poliuretano transparente anti-graffiti final en aplicación a pistola.</t>
  </si>
  <si>
    <t>Letras en lámina HR de 9mm, soldadas a estructura en tubo metálico de 38x38x1,5mm Dimensiones: 9,0 x 0,90m. Acabado en fondo negro pintura electrostática poliéster.</t>
  </si>
  <si>
    <t>GABINETE EN LAMINA COLD ROLL CALIBRE 18 CON BARRAJES DE FASE,NEUTRO Y TIERRA 80X60X20 cm</t>
  </si>
  <si>
    <t>Aislamiento eléctrico y acústico, a impactos, olores, corrientes de aire, etc. Protección y aislamiento de instalaciones de climatización y de ventilación. Relleno de cavidades.</t>
  </si>
  <si>
    <t>VER DOCUMENTO ESPECIFICACIONES TÉCNICAS CTO-CONSULTORIA 2960-2017:TUNAL</t>
  </si>
  <si>
    <t>VER ESPECIFICACIONES TÉCNICAS CONTRATO DE CONSULTORÍA 2960-2017: TUNAL               Año 2018: Incremento 5.90%               Año 2019: Incremento 6.00%          Año 2020: Incremento 6.00%          Año 2021: Incremento 3.50%.               Año 2022: Incremento 10.07%.         Año 2023: Incremento 16%.           Año 2024 - IPC Incremento 9,28 %</t>
  </si>
  <si>
    <t>VER ESPECIFICACIONES TÉCNICAS CONTRATO DE CONSULTORÍA 2960-2017: TUNAL             Año 2024 - IPC Incremento 9,28 %</t>
  </si>
  <si>
    <t>TABLERO DE FUERZA Y CONTROL SISTEMA DE VENTILACIÓN CAL. 12 NEMA 12 60x120x20 CM (VER ESPECIFICACIONES TÉCNICAS CONTRATO DE CONSULTORÍA 2960-2017: TUNAL)</t>
  </si>
  <si>
    <t>TABLERO DE FUERZA Y CONTROL SISTEMA DE CLIMATIZACIÓN CAL. 12 NEMA 12 60x60x20 CM (VER ESPECIFICACIONES TÉCNICAS CONTRATO DE CONSULTORÍA 2960-2017: TUNAL)</t>
  </si>
  <si>
    <t>ACCESORIOS Y ELEMENTOS DE ANCLAJES PARA TABLEROS ELÉCTRICOS (VER ESPECIFICACIONES TÉCNICAS CONTRATO DE CONSULTORÍA 2960-2017: TUNAL)</t>
  </si>
  <si>
    <t>CONSULTORIA PARQUE RECREO DEPORTIVO EL TUNAL._x000D_
	_x000D_
DESCRIPCICÓN TÉCNICA._x000D_
_x000D_
SUMINISTRO E INSTALACION DE ASCENSOR PARA PASAJEROS RESTAURANTE. ASCENSOR SIN CUARTO DE MAQUINAS - 2 PARADAS, 825 KG, 1 M/S. 11 PASAJEROS SERIE 3300 NEW EDITION DE SCHINDLER ANDINO O EQUIVALENTE				_x000D_
ALCANCE_x000D_
_x000D_
Incluye materiales, equipos y herramienta, mano de obra, transportes dentro y fuera de la obra, y en términos generales, todos los costos directos e indirectos en que deba incurrir para el cabal cumplimiento de las instrucciones y especificaciones establecidas en los planos de construcción y documentos técnicos complementarios elaborados por los especialistas._x000D_
_x000D_
VER DOCUMENTO ESPECIFICACIONES TÉCNICAS CTO-CONSULTORIA 2960-2017:TUNAL</t>
  </si>
  <si>
    <t>INTERRUPTOR CON TEMPORIZADOR ELÉCTRONICO PARA PROGRAMACIÓN DE HORARIOS Y PANTALLA LCD (VER ESPECIFICACIONES TÉCNICAS CONTRATO DE CONSULTORÍA 2960-2017: TUNAL)</t>
  </si>
  <si>
    <t>VER CTO-CONSULTORIA CENTRO DEPORTIVO, RECREATIVO Y CULTURAL - CDRC Especificaciones Técnicas Tomo 1 y 2.</t>
  </si>
  <si>
    <t>TRANSFORMADOR TRIFASICO DE 500 KVA TIPO SECO CLASE F  TENSION PRIMARIA 11400 V , TENSION SECUNDARIA 120/208 V. INCLUYE RIEL ,FRENO Y RUEDAS</t>
  </si>
  <si>
    <t>CONSULTORIA PARQUE RECREO DEPORTIVO EL TUNAL._x000D_
	_x000D_
DESCRIPCICÓN TÉCNICA._x000D_
_x000D_
SUMINISTRO E INSTALACION DE ASCENSOR PARA PASAJEROS ZONA CULTURAL. ASCENSOR SIN CUARTO DE MAQUINAS - 3 PARADAS, 675 KG, 1 M/S. 9 PASAJEROS SERIE 3300 NEW EDITION DE SCHINDLER ANDINO O EQUIVALENTE				_x000D_
				_x000D_
ALCANCE_x000D_
_x000D_
Incluye materiales, equipos y herramienta, mano de obra, transportes dentro y fuera de la obra, y en términos generales, todos los costos directos e indirectos en que deba incurrir para el cabal cumplimiento de las instrucciones y especificaciones establecidas en los planos de construcción y documentos técnicos complementarios elaborados por los especialistas._x000D_
_x000D_
VER DOCUMENTO ESPECIFICACIONES TÉCNICAS CTO-CONSULTORIA 2960-2017:TUNAL</t>
  </si>
  <si>
    <t>CONTROLADOR PRINCIPAL 16UI/16UO (VER ESPECIFICACIONES TÉCNICAS CONTRATO DE CONSULTORÍA 2960-2017: TUNAL)</t>
  </si>
  <si>
    <t>DESCRIPCIÓN TÉCNICA CONSULTORIA CENTRO DEP-RECREATIVO Y CULTURAL PARQUE TUNAL_x000D_
_x000D_
SUMINISTRO ESTRUCTURA DE BALONCESTO BRAZO 3.20 M. - REQUERIMIENTO FIBA DE DISDEPORTES O EQUIVALENTE. TABLERO EN VIDRIO TEMPLADO CON PELICULA DE SEGURIDAD, ARO PROFESIONAL ABATIBLE, SISTEMA DE ANCLAJE.</t>
  </si>
  <si>
    <t>TABLERO GENERAL EN LAMINA COLD ROLL CALIBRE 16 2X1X,04 m CON BARRAJE DE FASE, NEUTRO Y TIERRA. CON DPS</t>
  </si>
  <si>
    <t>DESCRIPCIÓN TÉCNICA CONSULTORIA CENTRO DEP-RECREATIVO Y CULTURAL PARQUE TUNAL_x000D_
_x000D_
SUMINISTRO ESTRUCTURA DE VOLEIBOL DE DISDEPORTES O EQUIVALENTE. TUBOS EXTERNOS EN ACERO 3", TUBO INTERNO DESLIZABLE EN ACERO INOXIDABLE, POLEAS Y SISTEMA PARA TENSION DE MALLA, PIN AUTOMATICO DE SEGURIDAD, PROTECTORES DE GOLPES Y KIT DE MALLA MIYAGI O EQUIVALENTE.</t>
  </si>
  <si>
    <t>DESCRIPCIÓN TÉCNICA CONSULTORIA CENTRO DEP-RECREATIVO Y CULTURAL PARQUE TUNAL_x000D_
_x000D_
_x000D_
SUMINISTRO ATRIL PREFESIONAL DE VOLEIBOL DE DISDEPORTES O EQUIVALENTE.</t>
  </si>
  <si>
    <t>DESCRIPCIÓN TÉCNICA CONSULTORIA CENTRO DEP-RECREATIVO Y CULTURAL PARQUE TUNAL_x000D_
_x000D_
_x000D_
SUMINISTRO JUEGO DE PORTERIAS PARA MICROFUTBOL DE DISDEPORTES O EQUIVALENTE. MARCO EN TUBERIA NEGRA PESADA 3.00x2.00x1.50 M. CON MALLA DE NYLON OJO 12, SISTEMA DE SUJECION DE MALLA, 4 RUEDAS FIJAS 6".</t>
  </si>
  <si>
    <t>SISTEMA DE TRANSFERENCIA MOTORIZADO CON BREAKERS DE 3X1400</t>
  </si>
  <si>
    <t>TABLERO GENERAL EN LAMINA COLD ROLL CALIBRE 16 2X0,8X,04 m CON BARRAJE DE FASE, NEUTRO Y TIERRA CON DPS</t>
  </si>
  <si>
    <t>TABLERO GENERAL A 440 V EN LAMINA COLD ROLL DE 0,8X0,8X0,40 m</t>
  </si>
  <si>
    <t>INCREMENTO AÑO 2021:  3.50%.               Año 2022: Incremento 10.07%.         Año 2023: Incremento 16%.         Año 2024 - IPC Incremento 9,28 %</t>
  </si>
  <si>
    <t>Año 2018: Incremento 5.90%                Año 2019: Incremento 6.00%              Año 2020: Incremento 6.00%            Año 2021: Incremento 3.50%.               Año 2022: Incremento 10.07%.         Año 2023: Incremento 16%.         Año 2024 - IPC Incremento 9,28 %</t>
  </si>
  <si>
    <t>TRANSFORMADOR TRIFASICO DE 150 KVA TIPO SECO TENSION PRIMARIA 220 V TENSION SECUNDARIO 440 V</t>
  </si>
  <si>
    <t>BANCO DE CAPACITORES DE 115 KVAR, CON RELE DE 12 PASOS, CON UN PASO FIJO Y 9 PASOS AUTOMATICOS DE 15 KVAR EFECTIVOS A 220 V , CON CONTACTOR AUXILIAR EN LA ENTRADA COMUN DEL RELE PARA CONMUTACION DE PASOS AUTOMATICOS</t>
  </si>
  <si>
    <t>s. e i. ventana v-01 (56.45x3.10). perfileria en aluminio con pintura electrostatica liquida color negro + vidrio templado 5 mm. + rejilla de aluminio anodozado color negro. cuerpos fijos 	_x000D_
(Sum+Inst).</t>
  </si>
  <si>
    <t>s. e i. ventana v-02 (46.85x3.10). perfileria en aluminio con pintura electrostatica liquida color negro + vidrio templado 5 mm. + rejilla de aluminio anodozado color negro. cuerpos fijos 	_x000D_
(Sum+Inst).</t>
  </si>
  <si>
    <t>s. e i. ventana v-03 (27.65x3.60). perfileria en aluminio con pintura electrostatica liquida color negro + vidrio templado 5 mm. + rejilla de aluminio anodozado color negro. cuerpos fijos (Sum+Inst).</t>
  </si>
  <si>
    <t>s. e i. ventana v-04 (37.25x3.60). perfileria en aluminio con pintura electrostatica liquida color negro + vidrio templado 5 mm. + rejilla de aluminio anodozado color negro. cuerpos fijos Sum+Inst).</t>
  </si>
  <si>
    <t>GABINETE COLD ROLL CALIBRE 16 1X0,8X,04 m CON BARRAJE DE FASE, NEUTRO Y TIERRA.</t>
  </si>
  <si>
    <t>Rejilla perimetral de 345 mm de ancho en material Polipropileno o ABS  (IMPORTADA)</t>
  </si>
  <si>
    <t>BREAKERS MAGNETICOS DE 3X320 AMP, 100 KA. MAGNETICO GRADUABLE 2071</t>
  </si>
  <si>
    <t>s. e i. ventana v-37 (29.31x3.30). perfileria en aluminio anodizado color negro + vidrio templado 5 mm. + rejilla de aluminio anodozado color negro. cuerpos fijos 	(Sum+Inst)</t>
  </si>
  <si>
    <t>Suministro e instalación Boquilla de aspirado con conexión a rosca interior de ø2" -  Metalica -Con inserto tapon   (IMPORTADA)</t>
  </si>
  <si>
    <t>s. e i. ventana v-45 (23.55x0.65). persiana en perfileria en aluminio con pintura electrostatica liquida color negro. cuerpos fijos (Sumin+Instalac)</t>
  </si>
  <si>
    <t>Juego cuerdas de escalada Incluye nodo en poliamida 2 a 12 años_x000D_
_x000D_
CARACTERISTICAS_x000D_
Rollo de cuerda de 8.18 mts, con 48 esferas de poliamida, incluye soporte metalico de anclaje._x000D_
Capacidad: 3 niños por uso. _x000D_
Edad sugerida: 2 a 12 años                                                                   _x000D_
Altura Crítica de Caída: Segun ubicación de cada pieza en la superficie de anclaje._x000D_
Área de Seguridad: Segun ubicación de cada pieza en la superficie de anclaje._x000D_
Medidas por modulo (Largo, Ancho, Alto): Longitud de cuerda 8,18 mts._x000D_
Funciones lúdicas: Trepar_x000D_
_x000D_
MATERIALES_x000D_
_x000D_
Las cuerdas, de 16 mm de diámetro, se elaboran con cable de acero galvanizado recubierto de polipropileno. Las esferas en poliamida inyectada garantizan la unión y el mantenimiento de las cuerdas. Las cuerdas tienen una longitud de 8,18 mts._x000D_
_x000D_
Las cuerdas seran de acero galvanizado recubrimierto de polipropileno tratado contra los rayos ultravioletas. El cable se realiza con hilos metalico organizados en cabos, garantizando una excelente resistencia contra las cargas pesadas, con flexibilidad y una gran entereza contra la deformacion._x000D_
_x000D_
El acero galvanizado garantiza una protección contra la corrosión. El polipropileno es un material resistente que facilita la manera de cogerlo y protege al usuario contra el aspecto frio del acero. _x000D_
Detalles técnicos Postes de anclaje:_x000D_
_x000D_
Tubo de acero galvanizado Ø125 - Espesor 2.5mm + revestimiento (negro)_x000D_
100% reciclable en materia prima_x000D_
Recubrimiento en polvo negro: reciclable_x000D_
Resistencia a la tracción:_x000D_
Rm&gt; 330N / mm²_x000D_
Límite de elasticidad a 0.2%:_x000D_
Rp0.2&gt; 250 N / mm²_x000D_
Acero S250GD + Z275MA-C-O relacionado con EN 10326 (3311)_x000D_
S250: acero de construcción - límite de elasticidad 250N / mm2 mini_x000D_
GD: endurecido_x000D_
Z275: Sendzimir Galvanizado 100% zinc según EN10147_x000D_
M: lentejuela minimizada_x000D_
A: Estándar de superficie_x000D_
C: fosfatado - cromado_x000D_
O: Lubricado_x000D_
Densidad: 7.46kg / m_x000D_
Estándar: EN 10326_x000D_
Recubrimiento: Poliéster termoestable en polvo (negro) B2602BBF3GM_x000D_
Polvo: polvo termoendurecible a base de resina_x000D_
Espesor de la película: 70 µm a 90 µm_x000D_
Detalles técnicos_x000D_
Propiedades mecánicas_x000D_
Propiedades ambientales_x000D_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Incluye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</si>
  <si>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 e i. ventana v-46 (1.97x3.30). perfileria en aluminio con pintura electrostatica liquida color negro + vidrio templado 5 mm. cuerpos fijos  (Suminist+Instalac)</t>
  </si>
  <si>
    <t>s. e i. ventana v-47 (4.30x0.50). persiana en perfileria en aluminio con pintura electrostatica liquida color negro. cuerpos fijos (Sum+Inst).</t>
  </si>
  <si>
    <t>s. e i. ventana v-48 (4.23x0.70). persiana en perfileria en aluminio anodizado color negro. cuerpos fijos (Sum+Inst).</t>
  </si>
  <si>
    <t>s. e i. ventana v-49 (1.70x0.95). perfileria en aluminio con pintura electrostatica liquida color negro + vidrio templado 5 mm. incluye manija en tubular de acero inoxidable 1" y cerradura. cuerpos fijos y batientes   (Sum+Inst)</t>
  </si>
  <si>
    <t>BARRAJE DE 15X7CM X1/4" DE ESPESOR Y 8 PERFORACIONES DE 1/4".</t>
  </si>
  <si>
    <t>BANDEJA TIPO MALLA DE 20 cm GALVANIZADA PERIMETRAL DE 200 X 54 mm</t>
  </si>
  <si>
    <t>BANDEJA TIPO MALLA DE 40 cm GALVANIZADA PERIMETRAL DE 200 X 54 mm</t>
  </si>
  <si>
    <t>s. e i. puerta p-19 (3.50x3.30). perfileria en acero sistema economy 50 de jansen o equivalente. cristal laminado 4+4 mm. - 8.38 mm. incoloro según detalles y especificaciones de planos. incluye manijas y cerradura. cuerpos batientes sum+Inst)</t>
  </si>
  <si>
    <t>s. e i. puerta enrollable p-41 (3.70x3.30). cortina enrollable en flejes microperforados cal 22 + taparollos en acero galvanizado cal 24 y placa de soporte en acero 1/4". incluye pintura electrostática negra y cerradura de seguridad. cuerpo enrollable (Sum+Inst)</t>
  </si>
  <si>
    <t>s. e i. puerta reja p-42 (27.45x3.30). marcos en tubular pts 2"x3" + malla eslabonada tejida en alambre galvanizado. incluye pintura electrostática negra, manija en tubular de acero inoxidable 1" y cerradura de seguridad. cuerpos fijos y batientes  (Sum+Inst)</t>
  </si>
  <si>
    <t>s. e i. puerta reja p-43 (2.45x3.30). marcos en tubular pts 2"x3" + malla eslabonada tejida en alambre galvanizado. incluye pintura electrostática negra. cuerpos fijos</t>
  </si>
  <si>
    <t>suministro puerta p-47 (1.00x2.60). marco en lamina cr cal 18 + ala en persiana lamina cr cal 18. incluye pintura electrostática negra, manija en tubular de acero inoxidable 1", tope de piso media luna y cerradura. cuerpos batientes 90º</t>
  </si>
  <si>
    <t>s. e i. ventana v-50 (3.92x7.05). perfileria en acero 120x60x3 mm. vertical y 60x50x2 mm. horizontal sistema viss basic 60 de jansen o equivalente. cristal laminado templado 6+6 mm. - sentry glass plus 0.89 mm. (sgp resistencia estructural) o equivalente según detalles y especificaciones de planos. cuerpos fijos (sum+Inst)</t>
  </si>
  <si>
    <t>Juego Muelle con paneles laterales formas lúdicas forma animales 2-8 años Capacidad:1 niño  _x000D_
_x000D_
CARACTERISTICAS:_x000D_
Capacidad: 1 niño_x000D_
Edad sugerida: 2 a 8 años                                                                   _x000D_
Altura Crítica de Caída: 0,46 m_x000D_
Área de Seguridad: 7 m2_x000D_
Medidas por modulo (Largo, Ancho, Alto): 0,36 m x 0,86 m x 0,8 m_x000D_
Funciones lúdicas: Columpiarse, Equilibrio, Imaginar_x000D_
_x000D_
MATERIALES:_x000D_
_x000D_
_x000D_
Los tableros coloreados y los asientos están elaborados a partir de un material HPL compacto de 13 mm de espesor. _x000D_
Material robusto, presenta una excelente resistencia contra las inclemencias del tiempo y al vandalismo. 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Las manetas y reposapiés son de plástico poliamida muy resistente. _x000D_
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</si>
  <si>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Valvula de Liberacion de Vacio certificada  NTC 5761-NTC 5762_x000D_
Modelo VA-2000_x000D_
Garantía mínima de 3 años</t>
  </si>
  <si>
    <t>Filtro en fibra de vidrio, bobinado para un flujo de servicio de 600gpm @ 15gpm/ft2  y 100 PSI de presion maxima operativa. (IMPORTADO)</t>
  </si>
  <si>
    <t>TUBERÍA CONDUIT PARA CONTROL ACERO GALVANIZADO EMT 2 1/2" DIÁMETRO (VER ESPECIFICACIONES TÉCNICAS CONTRATO DE CONSULTORÍA 2960-2017: TUNAL)</t>
  </si>
  <si>
    <t>CABLEADO PARA INSTRUMENTACIÓN Y CONTROL BLINDADO TIPO 2x18 AWG (VER ESPECIFICACIONES TÉCNICAS CONTRATO DE CONSULTORÍA 2960-2017: TUNAL)</t>
  </si>
  <si>
    <t>CANALETA METALICA DE 5X12X240cm CON DIVISION ELECTRICA Y COMUNICACIONES, CON PINTURA ELECTROSTATICA, CALIBRE 22 COLD ROLLED</t>
  </si>
  <si>
    <t>Banca individual redonda en concreto diametro de 36 Cm, altura de 43 Cm. Prefabricada en concreto ( diametro 87 cm altura 45 cmKONKRETUS)</t>
  </si>
  <si>
    <t>Suministro e instalación Tuberia PVC-Presion RDE-21  -  Perimetral piscina recreativa  -  ø1"</t>
  </si>
  <si>
    <t>Sum e instaTuberCPVC-P-Sch-80Ø11/2""Per.PiscRecrea</t>
  </si>
  <si>
    <t>Motobomba 50 Hp - Bomba centrifuga monobloque 1200gpm / 113ft,cuerpo en hierro fundido, impulsor en acero inoxidable, 1800 RPM.</t>
  </si>
  <si>
    <t>Trampa de ø10"xø6" - Fabricada en fibra de vidrio, reforzada con plastico, con cesta en acero inoxidable. Presion maxima 50 PSI.</t>
  </si>
  <si>
    <t>Valvula de Liberacion de Vacio certificada  NTC 5761-NTC 5762</t>
  </si>
  <si>
    <t>Suministro Mango telescopico - Longitud de 13 metros</t>
  </si>
  <si>
    <t>Suministro Juego de tuerca y manguito - Plastico para acople manguera de aspiracion</t>
  </si>
  <si>
    <t>Suministro Kit para pruebas de agua en sitio profesional - 5 Pruebas basicas. Ref. Taylor K 2500</t>
  </si>
  <si>
    <t>Suministro Cepillo de pared recto para aseo  (IMPORTADO) CEPILLO RECTO SHARK</t>
  </si>
  <si>
    <t>Boton de parada de emergencia (piscina olimpica) - De 2 bloques, certificado (sin mecanismo de retención) NTC - 5764  y NTC - 5765</t>
  </si>
  <si>
    <t>Boton de parada de emergencia (piscinas recreativa) - De 3 bloque, certificado (sin mecanismo de retención) NTC - 5764  y NTC - 5765</t>
  </si>
  <si>
    <t>Suministro e instalación Señalizacion perimetral piscinas - Baldosas antideslizantes y lisas</t>
  </si>
  <si>
    <t>Suministro Diagrama de flujo filtracion - Cartelera cuarto de maquinas (incluye fichas, flechas)</t>
  </si>
  <si>
    <t>Perilla de seguridad, mas bisagras para puerta liviana de control ingreso piscina - Control ingreso menores de 6 años</t>
  </si>
  <si>
    <t>Alarma de haces opticos - Juego de Postes señal inalambrica infrarroja</t>
  </si>
  <si>
    <t>Botiquin basico de primeros auxilios - Contenido según reglamentacion vigente</t>
  </si>
  <si>
    <t>Equipo de Oxigeno terapia adulto y pediatrico - Según reglamentacion vigente</t>
  </si>
  <si>
    <t>SISTEMA DE MONITOREO, CONTROL Y DOSIFICACION DE PRODUCTOS QUIMICOS	_x000D_
_x000D_
Suministro e instalación Compuesto por dos bombas dosificadoras y dos tanques (30gal) fabricados en polietileno, con tapa bloqueo a prueba de niños y tornillos en acero inoxidable para uso comercial.</t>
  </si>
  <si>
    <t>Suministro e instalación Tuberia PVC-Presion RDE-21  -  Cuarto de maquinas - piscina recreativa  -  ø1"</t>
  </si>
  <si>
    <t>EQUIPO UV	_x000D_
_x000D_
Equipo de desinfeccion UV - 11 lamparas de 320 W / 230v, 1200gpm@60mJ/cm², 50PSI max., incluye tablero de control.</t>
  </si>
  <si>
    <t>Suministro e instalación Tuberia PVC-Presion RDE-21  - Cuarto de maquinas piscina olimpica  -  ø1"</t>
  </si>
  <si>
    <t>Pasamuro en acero inoxidable 304 SCH 40 roscado en sus extremos y con ruana.</t>
  </si>
  <si>
    <t>Suministro e instalación Tuberia PVC-Presion RDE-21  - Cuarto de maquinas piscina olimpica  -  ø1,1/2"</t>
  </si>
  <si>
    <t>Suministro e instalación Tuberia PVC.- RDE 21  -   Perimetral piscina recreativa  -  ø2"</t>
  </si>
  <si>
    <t>Pasamuro en acero inoxidable 304 bridado en sus extremos y con ruana.</t>
  </si>
  <si>
    <t>Suministro e instalación Pasamuro Tipo 2 de ø8"- Pasamuro en acero inoxidable 304 bridado en sus extremos y con ruana.</t>
  </si>
  <si>
    <t>Suministro e instalación Tuberia PVC-Presion RDE-21  -  Cuarto de maquinas - piscina recreativa  -  ø2</t>
  </si>
  <si>
    <t>Suministro e instalación Tuberia PVC-Presion RDE-21  - Cuarto de maquinas piscina olimpica  -  ø2</t>
  </si>
  <si>
    <t>SUMINISTRO Y PUESTA EN MARCHA DE PLANTA PRIME DE EMERGENCIA ENCABINADA DE 500 kVA  S.B. EFECTIVOS A LA ALTURA DE BOGOTÁ 208/120 V 3F-4H 60Hz.</t>
  </si>
  <si>
    <t>DUCTO EN LÁMINA DE ACERO CR CALIBRE 14 DIÁMETRO ESPECIFICADO, INCLUYE ACCESORIOS DE REMATE, CODOS Y ACCESORIOS DE FIJACIÓN</t>
  </si>
  <si>
    <t>RECUBRIMIENTO DE DUCTO DE ESCAPE EN LÁMINA DE ALUMINIO Y LANA DE VIDRIO ESPESOR 2"</t>
  </si>
  <si>
    <t>Suministro e instalación Pasamuro Tipo 3 de ø8" - Pasamuro en acero inoxidable 304 bridado en un extremo y con ruana.</t>
  </si>
  <si>
    <t>Pasamuro Tipo 4 de ø8"- Pasamuro en acero inoxidable 304 liso y con ruana.</t>
  </si>
  <si>
    <t>DESCRIPCIÓN TÉCNICAS:_x000D_
_x000D_
Suministro e instalación Reflector subacuatico miniled, luz blanca 15W / 12V (cable de 100ft de longitud)</t>
  </si>
  <si>
    <t>SUMINISTRO E INSTALACION DE TANQUE PRINCIPAL DE 200 GALONES</t>
  </si>
  <si>
    <t>TUBERÍA DE ACERO PARA ALIMENTACIÓN Y RETORNO DE COMBUSTIBLE DESDE Y HACIA EL TANQUE, INCLUYE ACCESORIOS</t>
  </si>
  <si>
    <t>Boquilla de inyeccion agua caliente  -  Material Polipropileno o ABS, para piso  (IMPORTADA) con inserto direcciónal.</t>
  </si>
  <si>
    <t>DESCRIPCION TÉCNICA CONSULTORIA PARQUE TUNAL:_x000D_
_x000D_
Suministro e instalación Nicho para reflector mini led - para concreto</t>
  </si>
  <si>
    <t>SUMINISTRO E INSTALACIÓN DE DUCTO TRAMPA DE AIRE CALIENTE SEGÚN ESPECIFICACIONES</t>
  </si>
  <si>
    <t>Sum e instaTuberCPVC-P-Sch-80 Ø2""Per.PiscOlimpica</t>
  </si>
  <si>
    <t>DESCRIPCION TÉCNICA CONSULTORIA PARQUE TUNAL:_x000D_
_x000D_
Suministro e instalación Transformador para luz mini - 150W 120V/12V (incluye caja)</t>
  </si>
  <si>
    <t>Sum e instaTuberCPVC-P-Sch-80Ø21/2"Per.PiscRecreat</t>
  </si>
  <si>
    <t>Suministro e instalación Tuberia CPVC - SCH80  -  Perimetral piscina recreativa  -  ø3"</t>
  </si>
  <si>
    <t>Suministro e instalación Tuberia CPVC SCH80  -  Perimetral piscina olimpica  -  ø3"</t>
  </si>
  <si>
    <t>Suministro e instalación Tuberia CPVC - SCH80  -  Perimetral piscina recreativa  -  ø4"</t>
  </si>
  <si>
    <t>SUMINISTRO E INSTALACIÓN DE DUCTO PARA TOMA DE AIRE FRESCO SEGÚN ESPECIFICACIONES</t>
  </si>
  <si>
    <t>Suministro,fabricacion, transporte y montaje de estructura metalica  sistema de proteccion basica: Guia 6.7.2. Limpieza :SP10 Primer: imprimante  epoxico  rico en zinc de 3.5 a 4.0 mils pelicula seca. Barrera : barrera epoxica con curadr poliamida de 3.5 a 4.0 mils pelicula seca. Acabado; recubrimiento aretano brillante asfaltico de 2,5 a 3.0 mils. el espesor total del sistema de protección debe ser al menos 10 mils (DFT) chorro abrasivo metal casi blanco.</t>
  </si>
  <si>
    <t>uministro e instalación Tuberia CPVC - SCH 80   -  Cuarto de maquinas -  piscina recreativa  -  ø4"</t>
  </si>
  <si>
    <t>Suministro e instalación Tuberia CPVC - SCH80  -  Perimetral piscina recreativa  -  ø6"</t>
  </si>
  <si>
    <t>Suministro e instalación Tuberia CPVC - SCH 80   -  Cuarto de maquinas -  piscina recreativa  -  ø6"</t>
  </si>
  <si>
    <t>Suministro e instalación Tuberia CPVC SCH80  -  Perimetral piscina olimpica  -  ø6"</t>
  </si>
  <si>
    <t>Suministro e instalaciónb de  Neopreno e=5.0cm Dimensión 40x50cm, Dureza : 60 Con refuerzo de dos (2) láminas de 1/4" en los costados de cada tope sísmico. Incluye limpieza de superficie con chorro de aire a presión, pegante e instalación de neoprenos nuevos, herramientas, equipos, andamios, transportes. manejo, almacenimiento, desperdicios y mano de obra.</t>
  </si>
  <si>
    <t>Suministro e instalación Tuberia CPVC SCH80 - Piscina olimpica - ø8"</t>
  </si>
  <si>
    <t>Suministro e instalación Tuberia PVC-Presion RDE-21  - Cuarto de maquinas - piscina recreativa  -  ø4"</t>
  </si>
  <si>
    <t>Suministro e instalación Tuberia PVC-P RDE 21  - Cuarto de maquinas - piscina recreativa  -  ø8"</t>
  </si>
  <si>
    <t>DESCRIPCION TÉCNICA CONSULTORIA PARQUE TUNAL:_x000D_
_x000D_
Suministro e instalación Motobomba 30 Hp - Bomba centrifuga monobloque 600gpm / 109ft,cuerpo en hierro fundido, impulsor en acero inoxidable, 1800 RPM.</t>
  </si>
  <si>
    <t>SUMINISTRO Y TENDIDO DE TUBERÍA Y CABLEADO SISTEMA DE CONTROL DESDE LAS PLANTA HASTA TRANSFERENCIA</t>
  </si>
  <si>
    <t>UPS ONLINE DE 20 kVA TRIFASICA VOLTAJE DE ENTRADA 208 V AC Y DE SALIDA 208V AC, 60 Hz, INCLUYE BANCO DE BATERIAS. CON AUTONOMIA DE 10 MINUTOS.</t>
  </si>
  <si>
    <t>DESCRIPCION TÉCNICA CONSULTORIA PARQUE TUNAL:_x000D_
_x000D_
Suministro e instalación Trampa de ø 8"xø 5" - Fabricada en fibra de vidrio, reforzada con plastico, con cesta en acero inoxidable. Presion maxima 50 PSI.</t>
  </si>
  <si>
    <t>DESCRIPCION TÉCNICA CONSULTORIA PARQUE TUNAL:_x000D_
_x000D_
Suministro e instalación Arrancador suave para bomba 50 Hp - 45A / 440V con cofre, cableado, aparatos de maniobra y programación.</t>
  </si>
  <si>
    <t>ENLACE FIBRA OPTICA MONOMODO OM4 PRECONECTORIZADA</t>
  </si>
  <si>
    <t>DESCRIPCION TÉCNICA CONSULTORIA PARQUE TUNAL:_x000D_
_x000D_
Suministro e instalación Equipo de desinfeccion UV -  7 lamparas de 320 W, 600gpm@60mJ/cm², 120PSI max., incluye tablero de control.</t>
  </si>
  <si>
    <t>DESCRIPCION TÉCNICA CONSULTORIA PARQUE TUNAL:_x000D_
_x000D_
Suministro e instalación Motobomba 5 Hp - 192 gpm, .70ft , con trampa para cabellos</t>
  </si>
  <si>
    <t>DESCRIPCION TÉCNICA CONSULTORIA PARQUE TUNAL:_x000D_
_x000D_
Suministro e instalación Arrancador directo para bomba 5 Hp de 22-32 A / 230V</t>
  </si>
  <si>
    <t>DESCRIPCION TÉCNICA CONSULTORIA PARQUE TUNAL:_x000D_
_x000D_
Suministro e instalación Pasamuro Tipo 3 de ø6"- Pasamuro en acero inoxidable 304 liso y con ruana.</t>
  </si>
  <si>
    <t>DESCRIPCION TÉCNICA CONSULTORIA PARQUE TUNAL:_x000D_
_x000D_
Suministro Robot carro aspirador para piscinas publicas de 50m. Equipado con giroscopio, programas de limpieza, 36 m de cable. (IMPORTADO)</t>
  </si>
  <si>
    <t>DESCRIPCION TÉCNICA CONSULTORIA PARQUE TUNAL:_x000D_
_x000D_
Suministro carro aspirador metalico ø1,1/2"  (IMPORTADO)</t>
  </si>
  <si>
    <t>Limpiador para PVC y CPVC_x000D_
Prepara las superficies de PVC y CPVC a soldar, ideal para limpiar grasa, aceite, suciedad y otros agentes externos no propios de las tuberías y accesorios._x000D_
_x000D_
LimpiadorGrandesDiametrosPVC-P-RDE-21Ø6"CuartMaqPiscRecre CONTRATO CONSULTORIA CDRC 1.</t>
  </si>
  <si>
    <t>LimpiadorGrandesDiametrosPVC-P-RDE-21Ø6"PerimPiscRecrea CONTRATO CONSULTORIA CDRC 1</t>
  </si>
  <si>
    <t>LimpiadorGrandesDiametrosPVC-P-RDE-21Ø6"PerimPiscOlimp CONTRATO CONSULTORIA CDRC 1</t>
  </si>
  <si>
    <t>Limpiador grandes diametros PVC-P-RDE-21Ø6"CuarMaqPiscOlimp CONTRATO CONSULTORIA CDRC 1</t>
  </si>
  <si>
    <t>Limpiador grandes diametros PVC-P-RDE-21Ø8"Curt.Maq.PiscRec CONTRATO CONSULTORIA CDRC 1</t>
  </si>
  <si>
    <t>Limpiador grandes diametrosPVC-P-RDE-21Ø8"Curt.Maq.PiscOli CONTRATO CONSULTORIA CDRC 1</t>
  </si>
  <si>
    <t>Limpiador grandes diametros PVC-P-RDE-21Ø10"Curt.Maq.PiscOlimp CONTRATO CONSULTORIA CDRC 1</t>
  </si>
  <si>
    <t>Limpiador grandes diametros CPVC-P-Sch-80Ø6"PiscOlimpica CONTRATO CONSULTORIA CDRC 1</t>
  </si>
  <si>
    <t>Limpiador grandes diametros CPVC-P-Sch-80Ø6"Perim.PiscOlimpica CONTRATO CONSULTORIA CDRC 1</t>
  </si>
  <si>
    <t>Limpiador grandes diametros CPVC-P-Sch-80Ø6"CuartMaq.PiscRecre CONTRATO CONSULTORIA CDRC 1</t>
  </si>
  <si>
    <t>Limpiador grandes diametros CPVC-P-Sch-80Ø6"PerimPiscRecreativ CONTRATO CONSULTORIA CDRC 1</t>
  </si>
  <si>
    <t>Limpiador grandes diametros CPVC-P-Sch-80Ø8"PiscOlimpica CONTRATO CONSULTORIA CDRC 1</t>
  </si>
  <si>
    <t>ESTANTERÍA SÓLIDA EN ACERO INOXIDABLE. X 40 CM_x000D_
_x000D_
Estantería SÓLIDA (plana): Elemento idealizado para_x000D_
almacenamiento de abarrotes, salsas y depósitos en_x000D_
General._x000D_
_x000D_
Características de manufactura: Íntegramente en ACERO_x000D_
Inoxidable Ref.304/2B. Párales y esquineras en calibre 16_x000D_
perforados cada 10 cm para ajustar alturas de acuerdo a_x000D_
las necesidades (4) entrepaños lisos en calibre 20_x000D_
reforzados para soportar grandes pesos sujetos con_x000D_
tornillería cabeza redonda en acero Inoxidable. Parales_x000D_
provistos de suplementos niveladores en caucho, anti_x000D_
deslizantes, protectores de pisos, epóxicos, madera,_x000D_
concreto, granito, etc_x000D_
Largo: 1.12, Ancho: 0.40, Alto: 180.</t>
  </si>
  <si>
    <t>TARIMA PARA BULTOS EN PLÁSTICO AGLOMERADO_x000D_
_x000D_
Tarima ó banco para bultos: Producto diseñado para la_x000D_
colocación de bultos, guacales, cajas etc. En depósitos_x000D_
evitando el contacto con el piso._x000D_
_x000D_
Con las siguientes características: Chasis en ángulo de_x000D_
hierro de 11/4 31/6. Plataforma en listones de PLASTICO_x000D_
AGLOMERADO de 013 0.03 de alta resistencia, asegurada;_x000D_
con tornillería de carruaje finamente lijada y lacado. Patas_x000D_
también en ángulo de hierro con tacones en caucho_x000D_
antideslizante._x000D_
Largo. 1.00 Ancho. 0.80 Alto. 0.15</t>
  </si>
  <si>
    <t>REJILLAS Y BANDEJAS PARA CARCAMOS EN ZONAS HUMEDAS_x000D_
_x000D_
Bandeja para Cárcamo con rejilla: Elemento idealizado para_x000D_
ser colocado en bajo nivel en pisos y zonas húmedas ó ante_x000D_
puertas para cuartos fríos._x000D_
_x000D_
Características de manufactura: Totalmente en ACERO_x000D_
Inoxidable Ref. 304/2B. Canal ó bandeja recolectora en_x000D_
acero Inoxidable calibre 20 Ref. 304/2B. Con pestañas para_x000D_
empotrar en el piso. Rejilla removible con marco en ángulo_x000D_
de acero Inoxidable de 1/8 por 1” y varilla de 5/16. Provista_x000D_
de canastilla y válvula de desagüe para acondicionar a la_x000D_
tubería Sanitaria._x000D_
Dimensiones: Largo: 1.00, Ancho: 0.22, Alto: 0.07.</t>
  </si>
  <si>
    <t>REFRIGERADOR VERTICAL, CAP. 50 PIES (1300 LT)._x000D_
110V ACERO INOXIDABLE MARCA FRIO PANEL_x000D_
_x000D_
Armario Refrigerador tipo vertical con dos (2) puertas_x000D_
SÓLIDAS, capacidad 50 pies Cúbicos, diseñado para la_x000D_
refrigeración, conservación de productos como: Lácteos,_x000D_
cárnicos, refrescos. En supermercados, tiendas, cafeterías,_x000D_
cocinas, etc._x000D_
_x000D_
Características de manufactura y ensamble: Gabinete con_x000D_
diseño europeo, interior y exterior manufacturado_x000D_
totalmente en ACERO Inoxidable REF. 304/2B Cal 22._x000D_
Aislamiento en poliuretano densidad de 38 -40 kg/m3, 2_x000D_
puertas sólidas con cierre automatico y hermético. Seis (6)_x000D_
parrillas recubiertas en plástico ajustables con guías_x000D_
fabricadas en acero inoxidable. Enfriamiento por Sistema_x000D_
NO FROST (Aire Forzado). Equipo de refrigeración con_x000D_
unidad sellada de 1/2 de HP para 6,5 Amps. Voltaje_x000D_
115/60Hz. Rango de Temperatura 0 a 6º C. Refrigerante_x000D_
R-134 A. controlador de Temperatura digital y programable_x000D_
con indicador de Temperatura visible. Luz piloto Indicadora_x000D_
de Entrada Energética. Luz interior LED de bajo consumo._x000D_
Chasis con ruedas giratorias en polipropileno de alta_x000D_
resistencia. esquinas internas redondeadas segun las_x000D_
normas sanitarias_x000D_
Frente: 1.48, Fondo: 0.85, Alto: 2.10.</t>
  </si>
  <si>
    <t>CONGELADOR VERTICAL DE 23 PIES (700 LT). 110V. ACERO INOXIDABLE 304 MARCA FRIO PANEL_x000D_
Armario Congelador tipo vertical capacidad 23 pies_x000D_
Cúbicos: Diseñado para la congelación y conservación de_x000D_
productos como: Pescados, mariscos, cárnicos. En_x000D_
supermercados, tiendas, cafeterías, cocinas, etc._x000D_
Frente: 750 Ancho: 830 Alto: 2110 mm</t>
  </si>
  <si>
    <t>LICUADORA INDUSTRIAL VOLCABLE CAP. 25LT_x000D_
MARCA MEDINAINOX_x000D_
_x000D_
Licuadora industrial de sobre piso: Elemento diseñado para_x000D_
procesos de trituración, maceración, picado finos y licuados_x000D_
de frutas, hortalizas, tubérculos, mayonesas entre otros_x000D_
para la industria alimentaria en sitios donde se trabaje en_x000D_
grandes escalas como cocinas industriales._x000D_
_x000D_
Características: Capacidad de licuado por operación 25_x000D_
litros, (7 Galones). Tanque piramidal cuadrado invertido en_x000D_
acero Inoxidable 304-4 de acabado totalmente sanitario,_x000D_
permitiendo una perfecta agitación. Sistema volcable, tapa_x000D_
superior en acero Inoxidable, con tapa auxiliar incluida para_x000D_
carga y control durante el proceso. Sistema de licuado por_x000D_
cuchillas en cruz, movidas por un motor eléctrico de 3.600_x000D_
R.P.M. Eje principal en acero Inoxidable, incluye sello_x000D_
mecánico en grafito y cerámica evitando que pase líquido_x000D_
hacia el motor. Estructura al piso en tubería conduit_x000D_
acabada con pintura electrostática de gran resistencia, que_x000D_
garantiza la estabilidad de la licuadora. Sistema de vuelco_x000D_
para descargue por medio de palanca de acción directa_x000D_
sobre el eje principal. Incluye pivote, evitando vuelco_x000D_
accidental del vaso. Control eléctrico con protección_x000D_
térmica. Motor de 1.5 H.P. para trabajo pesado. Totalmente_x000D_
blindado; Voltaje a 220V. 12 Amperios._x000D_
Dimensiones: 0.68 x 0.53 x 1.10.</t>
  </si>
  <si>
    <t>MESA DE TRABAJO TIPO SOBRE PARED CON ENTREPAÑO, PATAS Y DOBLES REDONDO (PARA UNA POCETA)_x000D_
_x000D_
Mesa con tapa PLANA CON SALPICADERO; diseñada para_x000D_
trabajo pesado en los procesos de alistamiento de insumos_x000D_
y materias primas en todo tipo de establecimientos_x000D_
alimentarios; por que cumple con las normas de calidad é_x000D_
higiene para el consumo humano_x000D_
_x000D_
Características de manufactura; totalmente en ACERO_x000D_
INOXIDABLE Ref. 304 2/B._x000D_
Tapa con salpicadero interno de 10 cm de alto en las partes_x000D_
de contacto con la pared; en lámina de ACERO INOXIDABLE_x000D_
calibre 16, bordes redondeados tipo media caña hacia_x000D_
a b a j o c o n u n d i á m e t r o d e 1 ¼ " . R e f o r z a d a_x000D_
longitudinalmente con perfiles en forma de "?" (omega)_x000D_
también en acero, soldados a la misma con tornillo M6_x000D_
autosoldable. Acabados satinados._x000D_
Entrepaño en lámina de ACERO INOXIDABLE calibre 18 Ref._x000D_
304 2/B. Reforzado en forma longitudinal similar a la tapa._x000D_
Patas en tubo redondo de 1 ½" de diámetro en ACERO_x000D_
INOXIDABLE_x000D_
Sujetas a la tapa y al Entrepaño con esquineras superiores_x000D_
con tornillo prisionero para hacer de la mesa una pieza_x000D_
desarmable._x000D_
Provistas de Ajustes de nivel en aluminio fundido._x000D_
Largo. 1.60 Ancho. 0. 70 Alto 0. 86</t>
  </si>
  <si>
    <t>TANQUE O POCETA PARA ZONAS PREPARACION_x000D_
_x000D_
Tanque o Poceta: desarrollado para ser instalado en las_x000D_
mesas de lavado y preparación de frutas, verduras ó_x000D_
tubérculos, etc._x000D_
_x000D_
Características de manufactura: en Acero Inoxidable calibre_x000D_
18 Ref. 304 2/B. Con esquineras redondeadas y ceñido_x000D_
hacia el centro hacia del desagüe, acabado satinado. El_x000D_
cual irá soldado a la tapa sin que se noten sus uniones._x000D_
Dimensiones: Frente: 0.50, Ancho: 0.50, Prof.: 0.25.</t>
  </si>
  <si>
    <t>PLACA PARA PICAR EN ULTRAPOL_x000D_
_x000D_
Placa o lámina IDEALIZADA para cortar, picar, rebanar o_x000D_
tajar todo tipo de carnes, legumbres y otros alimentos._x000D_
_x000D_
Plástico de alta resistencia, superada sólo por el Teflón._x000D_
Producto recomendado para el proceso de alimentos por su_x000D_
estructura molecular, no absorbe, olores, sabores o_x000D_
bacterias, fácil de limpiar con detergentes, resistente a_x000D_
temperaturas hasta de 70º C. Aprobado por la oficina de_x000D_
sanidad. F. D. A._x000D_
Dimensiones: Largo.0.45 Ancho. 0.45 Esp.3/4”</t>
  </si>
  <si>
    <t>MAQUINA PELADORA DE TUBÉRCULOS PARA 60_x000D_
LIBRAS CON PEDESTAL_x000D_
_x000D_
Equipo Diseñado para grandes procesos de pelado de_x000D_
tubérculos en diferentes establecimientos alimentarios_x000D_
donde se requiera un alto volumen de comensales, con_x000D_
Base o gabinete, con trampa y cedazo diseñado como_x000D_
complemento de las maquinas peladoras de tubérculos_x000D_
para captura de residuos (hollejos) en los procesos de_x000D_
pelado._x000D_
_x000D_
Características de Fabricación Máquina: Tipo de Pedestal,_x000D_
tambor Cilíndrico en ACERO INOXIDABLE del tipo 304/2B,_x000D_
Proceso de pelado por rozamiento contra el abrasivo. Disco_x000D_
con revestido de abrasivo de carborundio. Proceso de_x000D_
pelado por rozamiento contra el abrasivo. Tapa en fibra de_x000D_
vidrio color negro, ajustable al cilindro para evitar_x000D_
desbordes de agua. Capacidad de pelado 30 a 60 libras por_x000D_
ciclo de 1 a 3 Minutos. Conexión de entrada de Agua._x000D_
Potencia 1.2, 10, 1.5 H.P. Trifásico de 220/60/a 1200 R.P.M._x000D_
Características de Fabricación Base: Cuerpo cilíndrico_x000D_
provisto de un cedazo para la retención de los residuos de_x000D_
los productos en los procesos de pelado de tubérculos,_x000D_
manufacturado en lámina de ACERO INOXIDABLE 304/2B_x000D_
con desagüe al piso montado sobre patas con flanges para_x000D_
anclar al piso._x000D_
Dimensiones: Diámetro: 54,5 cm, Alto: 147 cm.</t>
  </si>
  <si>
    <t>LAVAMANOS QUIRÚRGICO A PARED_x000D_
_x000D_
Lavamanos para salas de cirugía, mataderos baños_x000D_
públicos y sitios donde se requiera de una asepsia_x000D_
excelente._x000D_
_x000D_
Manufacturado en Lámina de Acero Inoxidable Calibre 18_x000D_
Ref.304/2B. Canal con espaldar de 0.25 en la parte de_x000D_
contacto con la pared. Cana Con esquinas Redondeadas_x000D_
para una mejor asepsia Faldón Frontal y laterales en_x000D_
Escuadra. Con soportes triangulares para fijar a la pared_x000D_
con chazos de expansión. Espacio para colocación de la_x000D_
grifería según Referencia. (no incluye griferia)_x000D_
Dimensiones: Frente: 0.55, Fondo: 0.60, Alto: 0,45.</t>
  </si>
  <si>
    <t>CUELLO DE GANSO DE SOBRE MESA. ENCORE_x000D_
_x000D_
Elemento diseñado como Cuello de ganso de sobre mesa,_x000D_
complemeto de la griferia manos libres; ideal para ser_x000D_
instalado en lavamanos de salas de procesos y/o_x000D_
quirúrgicas._x000D_
_x000D_
Cuello de ganso para grifo de sobre mesa, fabricado en_x000D_
laton cromado con sus boquillas y terminales._x000D_
Dimensiones: 6” (150 mm)</t>
  </si>
  <si>
    <t>VÁLVULA DE PEDAL PARA (2) AGUAS, FRÍA Y_x000D_
CALIENTE_x000D_
_x000D_
Válvula de pedal elemento diseñado para usos en_x000D_
lavamanos de diferentes tipos en hospitales, salas_x000D_
quirúrgicas, salas de procesos de alimentos y otros que_x000D_
cumplen con las normas de salud._x000D_
_x000D_
Características: Cuerpo de la válvula en cromo duro y pedal_x000D_
de operación dual (FRIO - CALIENTE), válvula con autocierre_x000D_
para accionamiento con el pie también en cromo altamente_x000D_
pulido._x000D_
Dimensiones: 125 mm X 142mm X 68mm</t>
  </si>
  <si>
    <t>KIT DE MANGUERAS PARA (2) AGUAS, FRÍA Y_x000D_
CALIENTE EN TEFLON_x000D_
_x000D_
KIT de mangueras desarrolladas para hacer la conexión de_x000D_
las griferías a sus redes hidráulicas para dos (2) agua Fría y_x000D_
caliente._x000D_
Manguera de Teflon muy flexible de gran resistencia_x000D_
mecánica, con excelentes propiedades térmicas, óptima_x000D_
resistencia química y dieléctrica._x000D_
_x000D_
Características para su uso en la industria química,_x000D_
alimentaria, equipos médicos y aislamientos térmicos y_x000D_
eléctricos. Principales de la manguera de teflon_x000D_
Químicamente inerte; Baja permeabilidad_x000D_
Manufacturada bajo estandar FDA para contacto con_x000D_
alimento_x000D_
Bajo coeficiente de fricción sobre cualquier material solido_x000D_
1 Manguera una de 1.30 Para conexión mezclador al cuello_x000D_
ganso._x000D_
2 Mangueras de 0.90 Para agua Fría y Caliente.</t>
  </si>
  <si>
    <t>PROCESADOR DE VEGETALES CL 50 ULTRA 1 SPEED_x000D_
_x000D_
Procesador de verduras: equipo diseñado para la solución a_x000D_
los problemas de tajados, corte en cubos, rallados y_x000D_
deshilachados de legumbres, tubérculos y otros usos en_x000D_
toda cocina institucional y comercial._x000D_
_x000D_
Características de fabricación: Carcasa en aluminio y Acero_x000D_
Inoxidable. Capacidad de trabajo: Una tolva grande_x000D_
(superficie de 139 cm²) para cortar hortalizas voluminosas,_x000D_
como col o apio. Posibilidad de procesar hasta 10 tomates_x000D_
en una sola operación. Precisión: Una tolva cilíndrica (Ø 58_x000D_
mm) prevista para las hortalizas largas o frágiles (ejemplo:_x000D_
calabacines, pepinos o champiñones) con una precisión de_x000D_
corte extraordinaria. Limpieza: Diseño de la tapa con_x000D_
formas simples, sin recovecos, para una limpieza fácil._x000D_
Ergonómica: Estos modelos disponen de una reactivación_x000D_
automática de la máquina mediante la palanca para una_x000D_
mayor comodidad de trabajo y una rapidez de ejecución._x000D_
Robustez: Bloque motor de acero inoxidable estudiado para_x000D_
procesar grandes cantidades. Velocidad: 375 rpm, Potencia_x000D_
550 Watts, rendimientos prácticos hasta 250 Kg./H,_x000D_
rendimientos teóricos hasta 300 Kg./H, comidas diarias 20_x000D_
a 300 o más Voltaje: 120V/60/1, Peso 20.2 Kg.</t>
  </si>
  <si>
    <t>KIT DE 8 DISCOS PARA PROCESADORES SERIES R 502_x000D_
- R 652 - CL 50 - CL 52._x000D_
_x000D_
Paquete de 8 discos para el proceso de corte, rebanados de_x000D_
diferentes alimentos, estos se pueden utilizar en las_x000D_
referencias de procesadores R 502, R 652, CL 50, CL 52._x000D_
_x000D_
Paquete sugerido de 8 discos: slicers 2 mm, 5 mm ; grater_x000D_
2 mm ; julienne 3 x 3 mm ; dicing equipment : slicer 10 mm_x000D_
+ dicing grid 10 x 10 mm ; French fries equipment 10 x 10_x000D_
mm (2 discs).</t>
  </si>
  <si>
    <t>HORNO SELF COOKING CENTER WHITEFFICIENCY (10_x000D_
x 1/1 GN), GAS RATIONAL._x000D_
_x000D_
Horno SelfCookingCenter® whitefficiency® es un equipo_x000D_
robusto y fácil de manejar, sustituye entre un 40 - 50% los_x000D_
hornos, marmitas, sartenes basculantes, vaporizadores,_x000D_
planchas, parrillas entre otros equipos de cocción_x000D_
convencionales, en un mínimo espacio reduce el consumo_x000D_
de energía, agua y tiempo, minimiza el desperdicio de_x000D_
alimentos y el consumo de materia prima, donde avala la_x000D_
alta y constante calidad de las comidas. Dispone de una_x000D_
generación de vapor fuera de lo común, un innovador_x000D_
sistema de fluidización dinámica y un despliegue térmico y_x000D_
deshumificador altamente eficaz. El equipo incorpora las_x000D_
reservas de potencia necesarias para garantizar un_x000D_
intercambio perfecto de fuerza, tiempo, calor, humedad y_x000D_
circulación del aire. Esa es la base indispensable para un_x000D_
alto y uniforme rendimiento en todas las disciplinas,_x000D_
bandeja por bandeja, de arriba hacia abajo y de delante_x000D_
hacia atrás – especialmente con cargas grandes._x000D_
_x000D_
Características: Material interior y exterior en acero_x000D_
inoxidable 1.4301 DIN W.-Nr. 304 AISI. El Horno_x000D_
SelfCookingCenter® whitefficiency®, es muy fácil de_x000D_
manejar, con una simple pulsación de una tecla en su_x000D_
pantalla táctil, disponemos de la experiencia que cientos de_x000D_
cocineros han ido acumulado a través de los años. Su_x000D_
potencia y despliegue de utilidad se basa en sus funciones:_x000D_
HiDensityControl®, sistema patentado que garantiza_x000D_
comidas de la más alta calidad tanto en pequeñas como en_x000D_
grandes cantidades, SelfCookingControl® detecta_x000D_
mediante sensores, el tamaño del producto a cocinar y el_x000D_
volumen de carga. Controla el proceso de cocción_x000D_
adaptándolo automáticamente, a las necesidades del_x000D_
alimento y elimina trabajos rutinarios como voltear los_x000D_
productos o reajustar los parámetros de cocción. Efficient_x000D_
LevelControl® es la herramienta para optimizar la_x000D_
producción de comidas y CareControl se encarga_x000D_
automáticamente de la limpieza higiénica del equipo,_x000D_
conservando sosteniblemente su integridad. Modo de_x000D_
cocción a vapor de 30° a 130°C. Modo de cocción aire_x000D_
caliente de 30° a 300°C. Modo de cocción combinado de_x000D_
30° a 300°C. Aumento de la capacidad productiva de hasta_x000D_
un 30 %. Óptima temperatura de cocción, que regula la_x000D_
cocción ideal en cada producto, para cortezas y empanados_x000D_
supercrujientes y asados con todo su jugo. 5 Velocidades_x000D_
de circulación de aire, El ventilador dispone de la velocidad_x000D_
correcta tanto para alimentos robustos como delicados._x000D_
Incluso para suflés y bizcocho y hasta para pastelería tan_x000D_
sensible como los éclairs. Humidificación manual de_x000D_
dosificación exacta especialmente para el pan y otros_x000D_
horneados. Cool Down Para un enfriamiento rápido de la_x000D_
cámara de cocción, mediante ventilación. Medición, ajuste_x000D_
y regulación de la humedad con exactitud porcentual. 7_x000D_
modos de cocción. Ducha de mano con dispositivo_x000D_
recogedor. Sonda térmica con 6 puntos de medición. 350_x000D_
programas de hasta 12 pasos cada uno. Interface USB._x000D_
Capacidad de bandejas gastronómicas: 10 x 1/1 GN_x000D_
Número de comidas por día: 80 - 150_x000D_
Rack longitudinal: 1/1, 1/2, 2/3, 1/3, 2/8 GN_x000D_
Acometida de agua: R 3/4“_x000D_
Desagüe: DN 50_x000D_
Presión de agua: 150-600 kPa o 0,15-0,6 Mpa_x000D_
Versión de Gas:_x000D_
Peso: 154,5 kg_x000D_
Altura incl. Protección del flujo de gas: 1.281 mm_x000D_
Potencia conectada – electricidad: 0,39 kW_x000D_
Fusible automático: 1 x 16 A_x000D_
Alimentación de la red: 1 NAC 230 V_x000D_
Alimentación/toma de gas: R ¾”_x000D_
Gas natural / Butano / propano 3+_x000D_
Carga térmica nominal máxima: 22 kW/24 kW_x000D_
Potencia “Calor Seco”: 22 kW/24 kW_x000D_
Potencia “Calor Húmedo”: 20 kW/22 kW_x000D_
._x000D_
Ancho: 84,7cm, Profundidad: 77,1cm, Altura: 104,2cm</t>
  </si>
  <si>
    <t>KIT CONEXIÓN PARA HORNO RATIONAL_x000D_
_x000D_
Kit de conexión para hornos Rational modelos 61 – 202_x000D_
_x000D_
Compuesto de tubo de alimentación de agua (2 m) y tubo_x000D_
de desagüe DN 50.</t>
  </si>
  <si>
    <t>PASTILLAS CARE CONTROL RATIONAL PARA EQUIPOS_x000D_
SELFCOOKINGCENTER®_x000D_
Los productos de limpieza han sido adaptados_x000D_
especialmente a las necesidades de los equipos RATIONAL._x000D_
Solo el empleo de productos originales RATIONAL permite_x000D_
conservar Prolongadamente el estado íntegro del equipo._x000D_
_x000D_
Sustancias altamente eficaces protegen activamente y_x000D_
prolongan significativamente la vida útil de su equipo_x000D_
SelfCookingCenter®. El descalcificador especial contenido_x000D_
en las pastillas "Care" combate las incrustaciones calcáreas_x000D_
inhibiendo desde un principio su formación. Máxima_x000D_
seguridad de operación sin costes de filtrado del agua o_x000D_
descalcificación. Los productos de limpieza originales_x000D_
RATIONAL significan:_x000D_
Óptimos resultados de limpieza._x000D_
Eficacia contra la suciedad y la cal._x000D_
Altura rendimiento._x000D_
Acción conservante ideal y prolongada._x000D_
Máxima seguridad funcional._x000D_
Optima seguridad higiénica para comidas sanas._x000D_
Costos mínimos de mantenimiento y limpieza._x000D_
Presentación: ENVASE por 100 PASTILLAS.</t>
  </si>
  <si>
    <t>PASTILLAS DE DETERGENTE RATIONAL PARA_x000D_
EQUIPOS SELFCOOKINGCENTER®._x000D_
Los productos de limpieza han sido adaptados_x000D_
especialmente a las necesidades de los equipos RATIONAL._x000D_
Solo el empleo de productos originales RATIONAL permite_x000D_
conservar Prolongadamente el estado íntegro del equipo._x000D_
_x000D_
Las pastillas de detergente de RATIONAL elaboradas con el_x000D_
más reciente complejo de sustancias activas de acción_x000D_
fuerte, avalan un poder limpiador fuera de lo común. Son_x000D_
altamente concentradas y de gran rendimiento. Los_x000D_
productos de limpieza originales RATIONAL significan:_x000D_
Óptimos resultados de limpieza._x000D_
Eficacia contra la suciedad y la cal._x000D_
Altura rendimiento._x000D_
Acción conservante ideal y prolongada._x000D_
Máxima seguridad funcional._x000D_
Optima seguridad higiénica para comidas sanas._x000D_
Costes mínimos de mantenimiento y limpieza._x000D_
Presentación: BALDE por 100 PASTILLAS.</t>
  </si>
  <si>
    <t>PARRILLA PARA ASADOS EN ACERO INOXIDABLE._x000D_
1/1GN._x000D_
Parrilla de acero inoxidable utilizada para obtener_x000D_
excelente resultados en los asados y horneados._x000D_
_x000D_
Características: Construidas en varillas de acero inoxidable_x000D_
electrosoldado AISI 304._x000D_
Dimensiones: 1/1 GN (325x530 mm)</t>
  </si>
  <si>
    <t>PARRILLA COMBIGRILL 1/1 GN CON REVESTIMIENTO_x000D_
DE TRILAX._x000D_
Parrilla CombiGrill._x000D_
_x000D_
Las parrillas CombiGrillR confieren las típicas y atractivas_x000D_
marcas de parrilla a bistecs, pescado y verduras a la_x000D_
plancha. La parrilla CombiGrillR es sumamente robusta y_x000D_
ofrece una prolongada vida útil. Además de acelerar el_x000D_
dorado, el TriLax de 3 capas es un material termoestable,_x000D_
anti ralladuras, lavable en lavavajillas y resistente a la lejía.</t>
  </si>
  <si>
    <t>COMBIFRY_x000D_
_x000D_
El CombiFry patentado por RATIONAL es el primer_x000D_
accesorio que permite preparar grandes cantidades de_x000D_
alimentos pre-fritos. Permite un ahorro importante en el_x000D_
consumo de aceite, y en los gastos de almacenaje y la_x000D_
eliminación del mismo._x000D_
CombiFry_x000D_
_x000D_
El CombiFry patentado por RATIONAL es el primer_x000D_
accesorio que permite preparar grandes cantidades de_x000D_
alimentos pre-fritos. Permite un ahorro importante en el_x000D_
consumo de aceite, y en los gastos de almacenaje y la_x000D_
eliminación del mismo._x000D_
Dimensiones: 1/1 GN (325 x 530 mm)</t>
  </si>
  <si>
    <t>SUPERSPIKE PARA 8 POLLOS (2.9 LB)._x000D_
_x000D_
Superspike con capacidad para la colocación de 8 pollos._x000D_
_x000D_
La colocación vertical de los pollos hace que la carne de la_x000D_
pechuga salga particularmente tierna y jugosa, la piel_x000D_
crujiente y que la pieza obtenga un dorado atractivo y_x000D_
uniforme. Peso máximo del pollo 2.9 Libras, (1.3 Kg.)_x000D_
1/1 GN (325 x 530 mm)</t>
  </si>
  <si>
    <t>AZAFATES Ó FUENTES EN ACERO INOX FULL SIZE 1/1_x000D_
X 10 CM DE PROF. CAPACIDAD 13 LITROS._x000D_
Azafate o Fuente Rectangular de uso común mesas frías_x000D_
(Barras de Ensaladas) o calientes (Baño María al Vapor)_x000D_
para hornear, almacenar, transportar y presentar desde la_x000D_
línea de preparación hasta la línea de presentación y_x000D_
servicio al cliente._x000D_
_x000D_
Características: Fabricados en lámina de Acero Inoxidable_x000D_
Tipo 304 Calibre 22, troquelado sin soldadura y embutido,_x000D_
bordes redondeados, apilables y dimensiones de acuerdo a_x000D_
normas internacionales, capacidad 13 litros._x000D_
Dimensiones: Largo: 53cm, Ancho: 32.5cm Profundidad:_x000D_
10cm</t>
  </si>
  <si>
    <t>AZAFATE PERFORADO GN2/3-065P 354X325X65MM -_x000D_
IMPORTADO_x000D_
AZAFATE PERFORADO_x000D_
_x000D_
AZAFATE PERFORADO GN2/1 65 MM PROFUNDIDAD_x000D_
ALTO:6.5 CM. | ANCHO:53 CM. | PROFUNDIDAD: 33 CM</t>
  </si>
  <si>
    <t>MUEBLE BASE PARA EQUIPOS Y HORNOS DE SOBRE_x000D_
MESA, 84 X 72 X 67_x000D_
_x000D_
Mesa Base desarrollada para la colocación de hornos y/o_x000D_
latas en procesos de trabajo_x000D_
_x000D_
Características de manufactura: Tapa en Lámina de ACERO_x000D_
INOXIDABLE Ref. 304/2B, reforzada con perfiles también en_x000D_
acero soldados con puntos de penetración, sobre patas_x000D_
cuadradas con Seis (6) Guías longitudinales en varilla para_x000D_
colocación de bandejas con productos en procesos._x000D_
Entrepaño Manufacturado en Lámina de ACERO_x000D_
INOXIDABLE Reforzado igual que la Tapa Sujeto con_x000D_
esquineras también en ACERO INOXIDABLE. Ruedas de 4”_x000D_
en NEOPREN Blanco._x000D_
Frente: 0.840 Fondo: 0.724 Alto: 0.672</t>
  </si>
  <si>
    <t>MESA DE APOYO TIPO ESCABILADERO DE PARED EN_x000D_
ACERO INOXIDABLE (MOVIL) X 0.50 MTS_x000D_
Mesa con escabiladero inferior: Mueble diseñado como_x000D_
superficie de apoyo en las zonas de preparación ó cocción_x000D_
con escabiladero para colocar azafates o Bandejas de_x000D_
mucha utilidad._x000D_
_x000D_
Características de manufactura: Tapa con salpicadero en_x000D_
las partes de contacto con la pared en lámina de ACERO_x000D_
Inoxidable Ref.304/2B. Calibre 16 Párales con guías_x000D_
longitudinales para la colocación de azafates o bandejas,_x000D_
provista de Juego de (4) ruedas Marca: SINSA, con falange_x000D_
en ULTRAPOL Blanco para evitar manchas en el piso,_x000D_
antideslizantes dos giratorias y dos fijas con freno para_x000D_
desplazamiento de los equipos de cocción en los momentos_x000D_
de aseo._x000D_
Frente: 0.66, Fondo: 0.90, Alto: 0.91.</t>
  </si>
  <si>
    <t>PLANCHA ASADORA A GAS PATAS Y ENTREPAÑO,_x000D_
LÍNEA RESTAURANTE X 0.85 MTS FRENTE_x000D_
_x000D_
Plancha asadora: Equipo industrial diseñado para procesos_x000D_
de asados, cocción en sitios donde se trabaje en grandes_x000D_
escalas y de mucha utilidad por su amplio espacio inferior y_x000D_
de fácil limpieza. Línea Semi -Económica._x000D_
_x000D_
Características de fabricación: superficie compuesta por_x000D_
guardas amplias en lámina de ACERO Inoxidable Calibre 16_x000D_
Ref. 304/2B. PLANCHA ASDORA en (1) platina en H.R. de_x000D_
¾” de pulgada de espesor para una mejor cocción._x000D_
Salpicadero por tres lados de 15 cm en lámina de acero_x000D_
calibre 14, cuatro (4) quemadores tipo flauta en hierro para_x000D_
22.000 BTU., cada uno controlados por válvulas de paso,_x000D_
perillas ergonómicas frías al tacto y pilotos de encendido_x000D_
instantáneo, guardas, chambrana o tablero de mandos en_x000D_
acero Inoxidable. Bandeja recolectora de residuos_x000D_
manufacturadosen ACERO GALVANIZADO. Entrepaño en_x000D_
lámina de ACERO GALVANIZADO calibre 18 Ref. 3042/B._x000D_
Reforzado._x000D_
Patas en tubo redondo de 1 1/2” sujetas con esquineras_x000D_
también en acero con ajustes de nivel en aluminio fundido._x000D_
Acabados con Pintura electrostática Negro Mate._x000D_
Dimensiones: Frente: 0.80, Fondo: 0.85, Altura: 0.91.</t>
  </si>
  <si>
    <t>ESTUFA A GAS 4 FOGONES PATAS Y ENTREPAÑO_x000D_
A) DESCRIPCION COMERCIAL_x000D_
Estufa industrial con 4 fogones; Equipo industrial diseñado_x000D_
para la solución en procesos de cocción por sus amplios_x000D_
fogones y eficientes quemadores ideal para los sitios donde_x000D_
se trabaje en grandes escalas y de mucha utilidad por su_x000D_
amplio espacio inferior para almacenamiento y de fácil_x000D_
limpieza._x000D_
_x000D_
B) DESCRIPCIÒN TECNICA_x000D_
Características de fabricación: superficie y Frente_x000D_
compuesta por Guardas amplias en lámina de ACERO_x000D_
Inoxidable Calibre 16 Ref.304/2B frente con chambrana o_x000D_
tablero de mandos de excelente presentación._x000D_
Cuatro (4) planchas solidas (parrillas) en hierro fundido, (4)_x000D_
quemadores tipo hongo en hierro para 25.000 BTU. Cada_x000D_
uno Controlados por válvulas de paso y Perillas_x000D_
ergonómicas frías al tacto y pilotos de encendido_x000D_
instantáneo (llama abierta), Bandeja recolectora de_x000D_
residuos manufacturados en ACERO INOXIDABLE._x000D_
Entrepaño en Lámina de ACERO INOXIDABLE Reforzado._x000D_
Patas en tubo redondo de 1 1/4” con ajustes de nivel en_x000D_
aluminio fundido._x000D_
C) CARACTERISTICAS TECNICAS_x000D_
Entrada de GAS en tubería metálica en 3/4" para su_x000D_
conexión_x000D_
Salida eléctrica a 110 v._x000D_
Piso firme a nivel._x000D_
D) Dimensiones en metros: Frente: 0.80, Fondo: 0.85,_x000D_
Altura: 0.91</t>
  </si>
  <si>
    <t>ESTUFA A GAS TIPO ENANA 3 QUEMADORES_x000D_
Estufa Industrial tipo Enano para Calefacción con Gas:_x000D_
equipo diseñado para soportar grandes recipientes como:_x000D_
Fondos, ollas, pailas y otros que se requieren para cocinar,_x000D_
freír en grandes escalas._x000D_
_x000D_
Características técnicas: Superficie compuesta por una_x000D_
plancha solida en hierro fundido, (3) quemadores en hierro_x000D_
o aluminio fundido, (2) tipo anillo para 32.000 y 25.000 BTU_x000D_
y uno tipo hongo de 18.000 BTU._x000D_
Controlados por válvulas de paso, perillas ergonómicas_x000D_
frías al tacto y pilotos de encendido instantáneo. Mueble_x000D_
guarda y gabinete en lámina de ACERO Inoxidable Calibres_x000D_
16-18 Ref., 304/430. Chambrana o tablero frontal también_x000D_
en acero Inoxidable, Patas en acero Inoxidable con ajustes_x000D_
de nivel en aluminio fundido._x000D_
Peso en Kilos: 38 aproximados._x000D_
Requerimiento para su instalación: entrada a gas en_x000D_
tubería en 3/4" presión 13" columna de agua._x000D_
Frente: 0.70, Fondo: 0.80, Alto: 0.55.</t>
  </si>
  <si>
    <t>SARTEN VOLCABLE A GAS CAP. 22 GALONES TIPO_x000D_
AMERICANO_x000D_
Características de fabricación: íntegramente en ACERO_x000D_
INOXIDABLE calibres 12, 16 y ¾” Ref.304/2B,_x000D_
Cuna con capacidad de 22 galones (82.5 litros); de fácil_x000D_
manejo por su sistema de volteo con volante y tornillos sin_x000D_
fin._x000D_
Patas en tubería de 1 1/2” también en ACERO INOXIDABLE_x000D_
Unidad controlada termostáticamente por:_x000D_
Rango de temperatura de 200-400F (93-210C)_x000D_
Controles de gas:_x000D_
Termostato de operación Marca ROBERT- SHAW_x000D_
HI-LIMIT_x000D_
Válvula unitrol._x000D_
Térmopila_x000D_
Piloto doble de seguro de temperatura máxima._x000D_
Sistema de encendido y apagado de seguridad, con cápsula_x000D_
de mercurio_x000D_
Potencia calorífica de 80.000 a 94.000 B.T.U. Hra_x000D_
_x000D_
Características de fabricación: íntegramente en ACERO_x000D_
INOXIDABLE calibres 12, 16 y ¾” Ref.304/2B,_x000D_
Cuna con capacidad de 22 galones (82.5 litros); de fácil_x000D_
manejo por su sistema de volteo con volante y tornillos sin_x000D_
fin._x000D_
Patas en tubería de 1 1/2” también en ACERO INOXIDABLE_x000D_
Unidad controlada termostáticamente por:_x000D_
Rango de temperatura de 200-400F (93-210C)_x000D_
Controles de gas:_x000D_
Termostato de operación Marca ROBERT- SHAW_x000D_
HI-LIMIT_x000D_
Válvula unitrol._x000D_
Térmopila_x000D_
Piloto doble de seguro de temperatura máxima._x000D_
Sistema de encendido y apagado de seguridad, con cápsula_x000D_
de mercurio_x000D_
Potencia calorífica de 80.000 a 94.000 B.T.U. Hra_x000D_
Dimensiones: Largo. 1.05 Ancho. 0.91 Alto 0.91</t>
  </si>
  <si>
    <t>CAMPANA EXTRACTORA TIPO PLAFÓN ACERO_x000D_
INOXIDABLE._x000D_
Campana Extractora tipo Plafón, Elemento diseñado para la_x000D_
captación de sustancias volátiles como: humos, olores,_x000D_
vapores, grasas y masas de calor, en todo tipo de cocinas_x000D_
industriales en restaurantes, casinos, hoteles, clubes, etc._x000D_
_x000D_
Características de Manufactura: Gabinete en lámina de_x000D_
ACERO Inoxidable calibre 20 Ref.: 304. Instalación interna_x000D_
con cable siliconado, tubería E.M.T. Terminales y porta_x000D_
lámparas. Provista de perfiles longitudinales como porta_x000D_
filtros y canales recolectores de Grasas. Tableros_x000D_
complementarios, niples de 11/2 roscados para drenaje de_x000D_
grasas,_x000D_
Dimensiones: Largo: 5.00, Ancho: 1.10, Alto: 0.60.</t>
  </si>
  <si>
    <t>FILTRO PARA CAMPANAS DE EXTRACCIÓN_x000D_
INDUSTRIAL TIPO PERSIANA EN ACERO INOXIDABLE_x000D_
Filtro tipo persiana: Elemento ó trampa diseñada para_x000D_
hacer la retención de grasas, vapores, e impurezas en todo_x000D_
tipo de campanas de Extracción industrial, comercial y_x000D_
domestica._x000D_
_x000D_
Características de manufactura: Marco con perfiles_x000D_
contrapuestos en Forma de W, perforados de acuerdo a la_x000D_
Norma ASHRAE para mayor retención de grasas, sustancias_x000D_
volátiles, é impurezas, fabricado en lámina de Acero_x000D_
Inoxidable calibre 22 Referencia 304 / 2B._x000D_
Presentación: Caja de (4) unidades._x000D_
Dimensiones: Largo: 0.50, Ancho: 0.50, Alto: 0.04.</t>
  </si>
  <si>
    <t>LAMPARA TIPO MARINO INDUSTRIAL (CAMPANAS_x000D_
EXTRACTORAS)_x000D_
Lámpara estacionaria tipo marino para uso industrial:_x000D_
forma tubular ó faro, elemento diseñado para ser colocado_x000D_
en exteriores, túneles, campanas de Extracción por su alta_x000D_
resistencia al calor._x000D_
_x000D_
Características técnicas de fabricación: Base ó carcasa en_x000D_
aluminio inyectado, globo en vidrio refractario anti_x000D_
explosión y canastilla en alambre cromado. Resistencia_x000D_
calorífica de 90º C 150º C.</t>
  </si>
  <si>
    <t>EXTRACTOR CENTRÍFUGO TIPO HONGO POTENCIA_x000D_
3HP._x000D_
Extractor centrífugo de tejado; elemento diseñado para_x000D_
lograr la extracción atravez de campanas y ductos,_x000D_
recomendado para establecimientos como cocinas en_x000D_
centros comerciales, residenciales, indutriales_x000D_
_x000D_
Extractor centrífugo de tejado, tipo hongo, aleta recta_x000D_
atrasada en aluminio, descarga vertical, trasmisión por_x000D_
poleas al motor. Caudal 7,020 M3/H, Presión Estática 27.00_x000D_
(MM c.a.), MOTOR de 3.00 HP. Trifásico 220 – 440 V_x000D_
estándar, RPM 1230._x000D_
Nota: Recomendado para Campanas tipo pared de un (1)_x000D_
hasta 5.00 de Largo por 0.70 de alto_x000D_
Diámetro: 90.6cm, Altura: 94.4cm, Base: 71cm.</t>
  </si>
  <si>
    <t>DUCTOS ESPECIALES PARA CONEXIÓN DE CAMPANA_x000D_
Y EXTRACTOR 20 PULGADAS._x000D_
Lote de ductos especiales diseñados para la conexión de_x000D_
campana, conexión Extractor y la conducción de olores,_x000D_
vapores en zonas húmedas y grasosas para todo tipo de_x000D_
cocinas._x000D_
_x000D_
Manufacturados en lámina galvanizada calibre 22._x000D_
Enflanchada con uniones en ángulo de hierro,_x000D_
empaquetadura en caucho y tornillería._x000D_
Nota: Los ductos se liquidan una vez Finalizada la obra Para_x000D_
poder determinar su Metraje._x000D_
Dimensiones: 20” x 20”.</t>
  </si>
  <si>
    <t>SISTEMA DE ARRANQUE, PARADA Y CONTROL DEL_x000D_
EXTRACTOR 11Amp._x000D_
Sistema diseñado para el control de arranque y parada de_x000D_
los Extractores o ventiladores recomendable para la_x000D_
protección de los motores, reductores, etc._x000D_
_x000D_
Guardamotor más Contactor y relé bimetálico de_x000D_
protección contra sobrecargas, cortocircuito y marcha en_x000D_
dos fases para motores de 2.9 a 11 AMP., para motor de_x000D_
0.75 H.P. á 3.0 H.P. á 1800 R.P.M. a 220v. Caja plástica de_x000D_
protección IP-65 Con pulsadores bicolores O-I de arranque y_x000D_
Parada.</t>
  </si>
  <si>
    <t>SECCIÓN BANDEJERO CUBIERTERO._x000D_
Mueble bandejero, cubiertero estacionario: elemento_x000D_
diseñado como dispensador de bandejas y cubiertos en_x000D_
Autoservicios y cafeterías._x000D_
_x000D_
Características de manufactura: en lámina de ACERO_x000D_
Inoxidable calibres 16 y 18 Ref. 304/2B._x000D_
Dispensador de cubiertos con ocho (8) compartimentos en_x000D_
forma cilíndrica perforados en ACERO Inoxidable O EN_x000D_
NYLON. Plataforma o banco para la colocación de bandejas._x000D_
Sobre patas tubulares en ACERO Inoxidable con ajustes de_x000D_
nivel en aluminio fundido._x000D_
Dimensiones: Largo: 0.00, Ancho: 1.10, Alto: 0.86 - 1.35.</t>
  </si>
  <si>
    <t>MOSTRADOR DE AUTOSERVICIO, CALEFACCIÓN_x000D_
ELÉCTRICA_x000D_
Mostrador de Autoservicio: Mueble diseñado para la_x000D_
exhibición, distribución y entrega de alimentos en todo tipo_x000D_
de establecimiento alimentario comercial o institucional_x000D_
como: casinos, colegios, autoservicios, clínicas, etc. Línea_x000D_
de ACERO Inoxidable._x000D_
_x000D_
Calefacción ELÉCTRICA. Características de Manufactura:_x000D_
Tapa en lámina calibre 16 Ref. 304 2/B, bordes semiredondos_x000D_
con caída de 0.6cm hacia abajo reforzada_x000D_
longitudinal y transversalmente con perfiles en forma de_x000D_
"U" también en acero, soldados a la tapa con puntos de_x000D_
penetración. Acabados satinados. Cuerpo con su_x000D_
estructura, laterales, frente y piso manufacturado_x000D_
totalmente en lámina de acero Cromo Níquel, contra ácidos_x000D_
y antimagnético tanto en su estructura como en sus_x000D_
paredes laterales y frontales. Sobre Patas tubulares con_x000D_
ajustes de nivel en aluminio fundido._x000D_
Dimensiones: Largo: 6.45, Ancho: 1.10, Alto: 0.86 - 1.35.</t>
  </si>
  <si>
    <t>SECCIÓN CALIENTE CON CALEFACCIÓN ELÉCTRICA_x000D_
727 SS Sección Baño Maria con Calefacción ELÉCTRICA: Sección_x000D_
desarrollada para la colocación y exhibición de los_x000D_
alimentos calientes en AZAFATES (fuentes), en los_x000D_
Autoservicios._x000D_
_x000D_
Características de manufactura: Sección baño María,_x000D_
tanque con calefacción por medio de (00) Resistencias_x000D_
eléctricas de inmersión de 1500 vatios. Divisiones o_x000D_
soportes removibles para facilitar la limpieza en acero_x000D_
Inoxidable para la colocación de (00) azafates Full size cada_x000D_
uno con su respectiva tapa. Tanque con esquineras_x000D_
sanitarias redondeadas en forma de media caña, rejillas_x000D_
perforadas para protección de las resistencias, desagüe_x000D_
inferior con rebosadero para limitar el nivel de agua._x000D_
Desagüe con válvula de 1 ½, Registro de bola para cierre_x000D_
rápido._x000D_
Dimensiones: Largo: 1.63, Ancho: 1.10, Alto: 0.86 -1.35.</t>
  </si>
  <si>
    <t>REPISA DE SOBRE MESA SENCILLO PARA SECCIÓN_x000D_
CALIENTE DE AUTO SERVICIO._x000D_
Repisa tipo sencillo: elemento desarrollado para la_x000D_
exhibición, recibo y entrega de alimentos en las zonas_x000D_
calientes de los Auto-Servicios._x000D_
_x000D_
Características de manufactura: Tapa con bordes_x000D_
redondeados tipo media caña en ACERO Inoxidable 18_x000D_
ref.304/2B. Tapa estornudos en Vidrio en 5mm con_x000D_
soportes en tubo redondo de 1/2" y terminales en aluminio_x000D_
fundido atornillados a la mesa._x000D_
Dimensiones: Largo: 1.76, Ancho: 030, Alto.0.40.</t>
  </si>
  <si>
    <t>SECCIÓN REFRIGERADA._x000D_
Sección Fría con Enfriamiento Mecánico: elemento_x000D_
desarrollado para la exhibición y distribución de alimentos_x000D_
y bebidas como postres, frutas, lácteos, bebidas_x000D_
embotelladas etc. En autoservicios que requieran de_x000D_
refrigeración para su conservación._x000D_
_x000D_
Características de manufactura: tanque en lámina de Acero_x000D_
Inoxidable y aislado en su perímetro, poliuretano Inyectado_x000D_
de alta densidad. Enfriamiento mecánico con unida_x000D_
condensadora de ¼ de H.P, Drenaje con desagüe de una_x000D_
válvula de 1 ½, Registro de bola para cierre rápido._x000D_
Dimensiones: Largo: 1.40, Ancho: 0.53, Alto: 0.25.</t>
  </si>
  <si>
    <t>REPISA DE SOBRE MESA DOBLE PARA LAS_x000D_
SECCIONES FRÍAS DE LOS AUTOSERVICIOS EN ACERO_x000D_
INOXIDABLE_x000D_
_x000D_
Repisa Tipo doble de sobreponer: elemento desarrollado_x000D_
para Entrega y exhibición de Alimentos en las zonas frías_x000D_
de los Auto-Servicios._x000D_
Características de manufactura: Marco con bordes_x000D_
redondeados tipo media caña en Acero Inoxidable calibre_x000D_
18 Ref. 304/2B. Plataforma y Tapa estornudos en Vidrios en_x000D_
5mm con soportes en tubo redondo de 1/2" y terminales en_x000D_
aluminio fundido atornillados a la mesa._x000D_
Dimensiones: Largo: 1.40, Ancho: 0.53, Alto: 0.65.</t>
  </si>
  <si>
    <t>"DISPENSADOR DE BEBIDAS FRÍAS PARA CASINOS Y
AUTOSERVICIOS _x000D_
CON DOS (2) TANQUES DE 19 Lt C/U."_x000D_
_x000D_
Dispensador de bebidas frías, equipo diseñado para la_x000D_
exhibición y refrigeración de bebidas como: té, jugos,_x000D_
cremas, batidos, avena etc._x000D_
_x000D_
Características de Manufactura: Dispensador con capacidad_x000D_
total de 5 Galones (18.5 lts). Cubierta, frente y fondo en_x000D_
lámina de acero inoxidable tipo 304 calibre 20. Laterales y_x000D_
recipiente de goteo en resina lexan color beige, tanques y_x000D_
tapas en resina lexan transparente. Válvula dosificadora en_x000D_
acero inoxidable con empaque oring intercambiable. Sello_x000D_
del tanque con la cubierta con un empaque siliconado para_x000D_
mayor hermeticidad. Capacidad de cada tanque: 19Lts._x000D_
Unidad refrigeradora de 1/6 de H.P - 115 voltios - 60 Hz -_x000D_
3.3 amp con sistema hermético._x000D_
Dimensiones: Largo: 0.28, Ancho: 0.38, Altura: 0.65.</t>
  </si>
  <si>
    <t>Cubiertero de sobre mesa: mueble diseñado como_x000D_
dispensador de cubiertos e insumos en zonas de_x000D_
Autoservicios y cafeterías de autoservicio de fácil remoción._x000D_
_x000D_
Características de manufactura: Caja Rectangular_x000D_
manufacturada en lámina de ACERO Inoxidable calibres 16_x000D_
y 18 Ref. 304/2B. Dispensador de cubiertos con Seis_x000D_
compartimentos en forma Circular, Perforados y_x000D_
Removibles Para Cubiertos y cuatro en Forma de Media_x000D_
Caña para Insumos como sobres de azúcar, Té, Aromáticas_x000D_
etc._x000D_
Dimensiones: Largo: 0.45, Ancho: 0.45, Alto: 0.25.</t>
  </si>
  <si>
    <t>Sección deslizador en tubo: Concebido para el_x000D_
deslizamiento de las bandejas en el momento de la_x000D_
distribución y recibo de los alimentos._x000D_
_x000D_
Características de manufactura: Desarrollado en tubo_x000D_
redondo en ACERO INOXIDABLE de 1" de diámetro tubular_x000D_
para una mejor asepsia, sobre soportes triangulares_x000D_
adheridos al frente del mueble mostrador._x000D_
Dimensiones: Largo: 6.41, Ancho: 0.35, Alto: 0.40.</t>
  </si>
  <si>
    <t>"TANQUE O POCETA PARA LAVADO DE VAJILLAS. _x000D_
(0.52
MTS X 0.52 MTS X 0.35 MTS)"_x000D_
Tanque o Poceta: Desarrollado para ser instalado en las_x000D_
mesas de lavado de vajilla y utensilios de comedor, cristal,_x000D_
cubiertos, etc._x000D_
_x000D_
Características de manufactura: En ACERO Inoxidable_x000D_
calibre 18 Ref. 304 2/B. Con esquineras redondeadas y_x000D_
ceñido hacia el centro de desagüe, acabado satinado. El_x000D_
cual irá soldado a la tapa sin que se noten sus uniones._x000D_
Dimensiones: Frente: 0.52, Ancho: 0.52, Prof.: 0.35.</t>
  </si>
  <si>
    <t>REPISA DE SOBRE PARED INCLINADA PARA_x000D_
CANASTAS_x000D_
_x000D_
Repisa inclinada Tipo SOBRE PARED: repisa diseñada para_x000D_
la colocación de canastas de para vajilla y utensilios de_x000D_
cocinas._x000D_
_x000D_
Características de manufactura: en lámina de ACERO_x000D_
Inoxidable calibre 18 Ref. 304/2B. Salpicadero en la parte_x000D_
de contacto con la pared, bordes redondeados tipo media_x000D_
caña reforzada con soportes triangulares, también en_x000D_
acero, para anclar a la pared. Con chazos de expansión._x000D_
Dimensiones: Largo: 0.70, Ancho: 0.55, Alto: 0.20</t>
  </si>
  <si>
    <t>Shut diseñado para recibir los desperdicios y sobras en_x000D_
forma circular, manufacturado en neopreno, elemento_x000D_
diseñado para recibir y descomidar la vajilla sin que se_x000D_
deteriore._x000D_
_x000D_
Manufacturado en Neopreno Solido Inyectado para una_x000D_
mejor resistencia el cual ira ajustado a presión en las tapas_x000D_
de las mesas de Lavado y Preparación_x000D_
Diámetro: 26cm, Alto: 6.5cm.</t>
  </si>
  <si>
    <t>TRAMPA PARA GRASAS EN ZONAS DE LAVADO._x000D_
_x000D_
Trampa para grasas: Equipo desarrollado para la retención_x000D_
de grasas, Residuos de alimentos y decantación de y_x000D_
arena._x000D_
_x000D_
Características de manufactura: Caja en lámina de ACERO_x000D_
Inoxidable Calibre 18 Ref. 304/2B. Canastilla perforada_x000D_
interna, para la retención de residuos, separadores para la_x000D_
separación de grasa y tapa con empaques en caucho y_x000D_
cierres herméticos con broches de presión. Provista de_x000D_
registro de globo para su evacuación de líquidos. Entrada y_x000D_
salida en tubo de 11/2”, patas con terminales en caucho._x000D_
Dimensiones: Frente: 0.55, Ancho: 0.45, Alto: 0.45.</t>
  </si>
  <si>
    <t>LAVAVAJILLAS ELECTRICO LC900 3F – IMPORTADO_x000D_
_x000D_
Lavavajillas eléctrico de campana, rendimiento 48/30/20_x000D_
Cestas/hora, fabricado en acero inoxidable. El equipo_x000D_
incluye 2 canastas para platos, 1 canasta para vasos, 1_x000D_
Accesorio para cubiertos y accesorios de instalación_x000D_
(manguera de carga de agua, manguera desagüe y_x000D_
dosificador de detergente). Máquinas fiables para el lavado_x000D_
de vasos, platos, tazas, vajillas, bandejas. 4_x000D_
Ciclos de lavado: 75/120/180/480 en segundos. Potencia 12_x000D_
Hp, 220 voltios, 3 fases._x000D_
Alto:146 cm. | ancho:63 cm. | profundidad: 76 cm. | peso_x000D_
equipo: 135 kg</t>
  </si>
  <si>
    <t>CAMPANA EXTRACTORA PARA MÁQUINA LAVADORA_x000D_
DE VAJILLAS._x000D_
_x000D_
Campana tipo “Y” Invertida: diseñada para Extracción de_x000D_
vapor y condensados de Máquinas lavadoras de vajilla en_x000D_
toda zona de lavado._x000D_
_x000D_
Características de manufactura: en Lámina de ACERO_x000D_
Inoxidable. Calibre 18 ref. 304 y 430 . Con doble toma en_x000D_
Forma piramidal en la entrada y salida de la Máquina._x000D_
Equipo fabricado bajo la norma 96 N.F.P.A</t>
  </si>
  <si>
    <t>DUCTOS ESPECIALES PARA CONEXIÓN DE CAMPANA_x000D_
Y EXTRACTOR 15 PULGADAS._x000D_
Lote de Ductos especiales diseñados para la conexión de_x000D_
campana, conexión Extractor y la conducción de olores,_x000D_
vapores en zonas húmedas y grasosas para todo tipo de_x000D_
cocinas._x000D_
Marca : MGC_x000D_
Origen : NACIONAL_x000D_
Manufacturados en lámina galvanizada calibre 22._x000D_
Enflanchada con uniones en ángulo de hierro,_x000D_
empaquetadura en caucho y tornillería._x000D_
Nota: Los ductos se liquidan una vez Finalizada la obra Para_x000D_
poder determinar su Metraje._x000D_
Dimensiones: 15” x 15”.</t>
  </si>
  <si>
    <t>ESTANTERIA VENTILADA EN ACERO INOXIDABLE X 60_x000D_
CM_x000D_
Estantería VENTILADA ideal para cuartos fríos y_x000D_
almacenamiento de utensilios de cocinas y otros productos_x000D_
_x000D_
Características de manufactura: íntegramente en ACERO_x000D_
Inoxidable Ref.304/2B. Párales y esquineras en calibre 16_x000D_
perforados cada 10 cm para ajustar alturas de acuerdo a_x000D_
las necesidades, (4) entrepaños punzonados (troquelados)_x000D_
con agujeros figura de bolillos, para una mejor ventilación,_x000D_
tornillería de ¼” y ½” cabeza redonda en acero Inoxidable._x000D_
Parales provistos de suplementos niveladores en caucho,_x000D_
anti deslizantes, protectores de pisos, epóxicos, madera,_x000D_
concreto, granito, etc_x000D_
Largo: 1.23, Ancho: 0.60, Alto: 1.80.</t>
  </si>
  <si>
    <t>Ventana plegable divisora en acero inoxidable con apliques_x000D_
acrilico</t>
  </si>
  <si>
    <t>Garrafas plásticas (canecas) idealizadas para diferentes_x000D_
usos como: almacenamiento de Líquidos y sólidos para_x000D_
jugos basuras etc._x000D_
_x000D_
CANECA PLASTICA CON TAPA DE SEGURIDAD DIAMETRO_x000D_
55CM ALTO 60 CMS REF: 23221_x000D_
Dimensiones: Diámetro: 55 cm. Alto: 60 cm.</t>
  </si>
  <si>
    <t>DUCHA DE MESA CON SOPORTE A PARED_x000D_
MEZCLADOR DOBLE DE 8". BASE ELEVADA_x000D_
Mezclador con ducha: Diseñado para optimizar los procesos_x000D_
de lavado de vajilla, utensilios, ollas y en salas de_x000D_
preparación de verduras, cárnicos, etc. Por su Extensión,_x000D_
flexibilidad y ahorro de agua por su auto-cierre._x000D_
_x000D_
Características técnicas de fabricación: cuerpo mezclador_x000D_
de dos aguas para montar sobre la PARED en bronce_x000D_
cromado, manguera especial con resorte y terminales con_x000D_
poma y cierre a presión.</t>
  </si>
  <si>
    <t>Fabricado en cromo plateado y SaniGuard® antimicrobiana_x000D_
Tratada</t>
  </si>
  <si>
    <t>Canastilla industrial con válvula para desagüe, tipo de_x000D_
palanca. Elemento diseñado para la retención y economía_x000D_
de agua en las zonas de lavado y preparación de todo tipo_x000D_
de establecimiento alimentario._x000D_
_x000D_
Características técnicas: Cuerpo en bronce Samblástiado,_x000D_
Drenaje con rejilla removible en lámina de ACERO_x000D_
INOXIDABLE troquelada en 4" y válvula de 1 1/2" o 2 1/2"._x000D_
Palanca de apertura y cierre en varilla con mango en_x000D_
baquelita.</t>
  </si>
  <si>
    <t>Sifón en ALUMINIO: elemento diseñado para conectar é_x000D_
instalar las mesas con tanque y canastilla a las redes_x000D_
sanitarias._x000D_
_x000D_
Características de fabricación: Sifón en “S” fundido en_x000D_
Aluminio Maquinado y roscado De 1 1/2" para conectar la_x000D_
canastilla al desagüe._x000D_
Dimensiones: 1½".</t>
  </si>
  <si>
    <t>Manguera en ¾” Para altas presiones de Gas Según_x000D_
normas de seguridad. Recomendadas por su facilidad de_x000D_
instalación permitiendo por su flexibilidad y fácil_x000D_
desconexión mover los equipos en los eventos de aseó y_x000D_
reparaciones._x000D_
_x000D_
Mangueras en caucho lona de ¾”, 300 PSI con racores y_x000D_
sellos certificados._x000D_
Largo: 1.20, Diámetro: 3/4”</t>
  </si>
  <si>
    <t>Juego de (4) ruedas: Recomendadas para el_x000D_
desplazamiento de los Equipos de cocción en los eventos_x000D_
de aseó y reparaciones._x000D_
_x000D_
Ruedas con flange en Ultrapol Blanco para evitar manchas_x000D_
en el piso y antideslizantes, dos giratorias y dos fijas con_x000D_
freno de 4 pulgadas.</t>
  </si>
  <si>
    <t>TRANSPORTE, IZAJE, INSTALACION Y MONTAJE_x000D_
GENERAL_x000D_
Item creado para cuantificar y valorar el transporte e_x000D_
instalación de productos como: cuartos frios, equipos de_x000D_
cocción, sistemas de extracción, carpintería metalice, etc._x000D_
Este item comprende lo que es transporte de fabrica a_x000D_
destino final de los productos, la mano de obra, seguridad_x000D_
social y pólizas para el descargue, desnguacale, ensamble,_x000D_
conexión a redes, sanitarias, eléctricas, hidráulicas,gas,_x000D_
vapor, viáticos, etc.</t>
  </si>
  <si>
    <t>TROTADORA MATRIX T1x_x000D_
1. Tipo de pantalla: Matriz de puntos LED._x000D_
2. Información en pantalla: Velocidad, Frecuencia_x000D_
cardiaca, Tiempo transcurrido, Tiempo pendiente, Ritmo,_x000D_
Ritmo medio, Distancia, calorías, calorías por hora,_x000D_
Watts, METs,_x000D_
3. Idiomas solo a través del Menú Manager: Inglés,_x000D_
alemán, francés, italiano, español, holandés, portugués,_x000D_
japonés, sueco, finés._x000D_
4. Programas de entrenamiento: 12 en total, Manual,_x000D_
Rolling Hillis, Quemagrasas, 5K, Objetivo Frecuencia_x000D_
Cardiaca, Protocolo Gerkin_x000D_
5. Permite el cambio de programa en movimiento._x000D_
6. Puerto USB._x000D_
7. Medición de la frecuencia cardiaca por contacto (Hand_x000D_
Grip) y por telemetría, compatible con Polar._x000D_
8. Motor de tracción: 4.2hp Matrix AC Sistema dinámico_x000D_
de respuesta._x000D_
9. Requisitos de alimentación eléctrica: circuito</t>
  </si>
  <si>
    <t>ELIPTICA E30XRI_x000D_
1.Pantalla de 16" táctil LCD._x000D_
2. Información en pantalla: Tiempo, distancia, calorías,_x000D_
velocidad, watts, METs, frecuencia cardiaca, perfil._x000D_
3. Idiomas solo a través del Menú Manager: Accesible en_x000D_
el Menú Manager: inglés, alemán, francés, italiano,_x000D_
español, holandés, portugués, sueco, finés._x000D_
4. Programas de entrenamiento: 11, Manual, Rolling,_x000D_
intervalos, quemagrasas, aleatorio, test de forma, objetivo_x000D_
FC, watts constantes._x000D_
5. Botón Pausa._x000D_
6. Puerto USB._x000D_
7. Permite el cambio de programa en movimiento._x000D_
8. Agarres: Brazos multi-posición de doble acción / agarre_x000D_
estacionario._x000D_
9. Medición de la frecuencia cardiaca por contacto (Hand_x000D_
Grip) y por telemetría, compatible con Polar._x000D_
10. Porta Botella._x000D_
11. Sistema de resistencia: Generador sin escobillas.</t>
  </si>
  <si>
    <t>BICICLETA RECUMBENT MATRIX R1x_x000D_
1. Pantalla de 8" LCD de luz de fondo azul._x000D_
2. Información en pantalla: Tiempo, distancia, calorías,_x000D_
velocidad, nivel, watts, METs, frecuencia cardiaca, perfil._x000D_
3. Idiomas solo a través del Menú Manager: Accesible en_x000D_
el Menú Manager: inglés, alemán, francés, italiano,_x000D_
español, holandés, portugués, sueco, finés._x000D_
4. Programas de entrenamiento: Manual, Intervalos+_x000D_
(colinas, aleatorio), objetivo+ (tiempo, distancia, calorías),_x000D_
multi FX+ (watts constantes, aleatorio), frecuencia_x000D_
cardiaca+ (objetivo FC, pérdida de peso), test de forma,_x000D_
calentamiento, enfriamiento._x000D_
5. Permite el cambio de programa en movimiento._x000D_
6. Agarres: a los lados del asiento / debajo de la consola._x000D_
7. Medición de la frecuencia cardiaca por contacto (Hand_x000D_
Grip) y por telemetría, compatible con Polar._x000D_
8. Porta Botella._x000D_
9. Rango de resistencia: 1-30._x000D_
10. Sistema de resistencia: Generador hibrido.</t>
  </si>
  <si>
    <t>BICICLETA VERTICAL U3x_x000D_
1. Tipo de pantalla: Matriz de puntos LED._x000D_
2. Información en pantalla: Tiempo, distancia, calorías,_x000D_
calorías por hora,nivel, Velocidad, RPM, frecuencia_x000D_
cardiaca, METs, Watts, perfil._x000D_
3. Idiomas: Inglés, alemán, francés, italiano, español,_x000D_
holandés, portugués, japonés, sueco, finés._x000D_
4. Programas de entrenamiento: Manual, Rolling Hills,_x000D_
Objetivo FC, Intervalos, Watts constantes, Quemagrasas,_x000D_
Test Fitness, Aleatorio._x000D_
5. Puerto USB._x000D_
6. Botón de Pausa._x000D_
7. Permite el cambio de programa en movimiento._x000D_
8. Agarres: Diseño estilo carreras con soporte para los_x000D_
codos._x000D_
9. Medición de la frecuencia cardiaca por contacto (Hand_x000D_
Grip) y por telemetría, compatible con Polar._x000D_
10. Porta Botella._x000D_
11. Rango de resistencia: 1-30.</t>
  </si>
  <si>
    <t>Uso profesional_x000D_
Diseño compacto con ruedas de transporte_x000D_
Chasis en acero de alta resistencia_x000D_
Sistema de Resistencia: magnetica._x000D_
sistema de traccion: correa poly-V._x000D_
Ajuste del sillín horizontal y vertical_x000D_
Ajuste del manubrio vertical y horozontal_x000D_
Sistema de pedales de doble proposito SPD_x000D_
Correas de píe ajustables._x000D_
Sillin de alto trafico hergonomico en gel_x000D_
soporte para botella en el manubrio._x000D_
Protector plastico para proteger el sitema traccion._x000D_
Manubrio recubierto con caucho para mejorar el agarre._x000D_
Cañas del manubrio y del sillín en aluminio._x000D_
Peso del volante: 16.5 Kgs_x000D_
Dimenciones: L 121 cm, A 54 cm, A 115 cm._x000D_
Peso maximo de usuario: 150 Kg</t>
  </si>
  <si>
    <t>Jaula para entrenamiento funcional de mínimo 8_x000D_
estaciones (paralelas, boxeo, saltabilidad, sentadilla,_x000D_
dominadas, rebote y dos estaciones múltiples libre) y una_x000D_
escalerilla para fijación. Con dimensiones largo: 5.3 m,_x000D_
ancho 3.8 m y alto 2.5 m. Uso profesional._x000D_
Estación Sentadilla: Diseñada para trabajar con barra_x000D_
olímpica, con 2 ganchos regulables en altura para_x000D_
descargar la barra, además cuenta con 2 seguros_x000D_
ajustables en altura para evitar accidentes en caso de_x000D_
caida o si se excede el peso a levantar. Posee_x000D_
alimentadores para discos olímpicos y unos ejes en la_x000D_
parte inferior para generar más resistencia empleando_x000D_
bandas elásticas. Además cuenta en la parte superior_x000D_
con agarres para realizar dominadas._x000D_
Estación de rebote: Con trampolín incorporado inclinado_x000D_
para realizar ejercicio en los que se arroja un balón_x000D_
medicinal y rebota hacia el usuario.</t>
  </si>
  <si>
    <t>MULTIESTACION DE 8 TORRES_x000D_
TORRE DE PESO: 200lb (4) y 295lb (4)_x000D_
DIMENSIONES (Ancho x Largo x Alto): 371 x 559 x_x000D_
254cm.</t>
  </si>
  <si>
    <t>EXTENSION -PIERNA._x000D_
USO PROFESIONAL_x000D_
DISEÑO COMPACTO_x000D_
TORRE DE PESO: 230lbs._x000D_
DIMENSIONES (Ancho x Largo x Alto): 136 x 129 x_x000D_
160cm._x000D_
EJERCICIO: EXTENSION DE PIERNA (ESTIMULA EL_x000D_
MUSCULO ANTERIOR DEL MUSLO)_x000D_
GARANTIA 10 AÑOS EN ESTRUCTURA , 1 AÑO EN_x000D_
PIEZAS DE DESGASTE</t>
  </si>
  <si>
    <t>FLEXION-PIERNA-SENTADO._x000D_
USO PROFESIONAL_x000D_
DISEÑO COMPACTO_x000D_
TORRE DE PESO: 200lbs._x000D_
DIMENSIONES (Ancho x Largo x Alto): 113 x 157 x_x000D_
160cm._x000D_
EJERCICIO: FLEXION DE PIERNA (ESTIMULA EL_x000D_
MUSCULO POSTERIOR DEL MUSLO)._x000D_
GARANTIA 10 AÑOS EN ESTRUCTURA, 1 AÑO EN_x000D_
PIEZAS DE DESGASTE</t>
  </si>
  <si>
    <t>FLEXION-PIERNA-ACOSTADO._x000D_
TORRE DE PESO: 200Lbs._x000D_
DIMENSIONES (Ancho x Largo x Alto): 107 x 157 x_x000D_
173cm._x000D_
EJERCICIO: FLEXION DE PIERNA (ESTIMULA EL_x000D_
MUSCULO POSTERIOR DEL MUSLO)</t>
  </si>
  <si>
    <t>CADERA._x000D_
TORRE DE PESO: 150lbs._x000D_
DIMENSIONES (Ancho x Largo x Alto): 100 x 132 x_x000D_
160cm._x000D_
EJERCICIO: EXTENSION CADERA (ESTIMULA_x000D_
MUSCULOS DEL GLUTEO).</t>
  </si>
  <si>
    <t>ADUCTOR/ABDUCTOR._x000D_
USO PROFESIONAL_x000D_
DISEÑO COMPACTO_x000D_
PESO TOTAL DEL EQUIPO: 242 KG_x000D_
TORRE DE PESO: 230lbs._x000D_
DIMENSIONES (Ancho x Largo x Alto): 62 x 167 x_x000D_
160cm._x000D_
EJERCICIO: (ESTIMULA MUSCULO DE LOS_x000D_
ADUCTORES)_x000D_
GARANTIA 10 AÑOS EN ESTRUCTURA, 1 AÑO EN_x000D_
PIEZAS DE DESGASTE</t>
  </si>
  <si>
    <t>PRENSA HORIZONTAL_x000D_
TORRE DE PESO Lbs: 415_x000D_
LONGITUD cms: ANCHO 98 LARGO 184, ALTO 160_x000D_
EJERCICIO: (ESTIMULA MUSCULO DEL TREN_x000D_
INFERIOR).</t>
  </si>
  <si>
    <t>TOTAL CADERA_x000D_
PESO TOTAL DEL EQUIPO: 295 KG_x000D_
TORRE DE PESO: 200Lbs._x000D_
DIMENSIONES (Ancho x Largo x Alto): 122 x 112 x_x000D_
185cm._x000D_
EJERCICIO: EXTENSION PIERNA DE PIE (ESTIMULA_x000D_
LOS MUSCULOS DEL GLUTEO, ADUCTORES Y_x000D_
ABDUCTORES)</t>
  </si>
  <si>
    <t>PECHO-SENTADO._x000D_
TORRE DE PESO: 230lbs._x000D_
DIMENSIONES (Ancho x Largo x Alto): 137 x 91.5 x_x000D_
160cm._x000D_
EJERCICIO: PRESION DE PECHO (ESTIMULA EL_x000D_
PECTORAL).</t>
  </si>
  <si>
    <t>PECHO-CABINA INVERTIDA_x000D_
TORRE DE PESO: 200lbs._x000D_
DIMENSIONES (Ancho x Largo x Alto): 152 x 152 x_x000D_
160cm._x000D_
EJERCICIO: PRESION DE PECHO (ESTIMULA EL_x000D_
PECTORAL).</t>
  </si>
  <si>
    <t>PRESION-HOMBRO SOLATERAL._x000D_
USO: PROFESIONAL_x000D_
DISEÑO: COMPACTO_x000D_
TORRE DE PESO: 230lbs._x000D_
DIMENSIONES (Ancho x Largo x Alto): 113 x 124 x_x000D_
160cm._x000D_
EJERCICIO: PRESION DE HOMBRO (ESTIMULA EL_x000D_
MUSCULO DELTOIDES)_x000D_
GARANTIA: 10 AÑOS EN ESTRUCTURA, 1 AÑO EN_x000D_
PIEZAS DE DESGASTE.</t>
  </si>
  <si>
    <t>POLEA-ALTA. ISOLATERAL._x000D_
USO PROFESIONAL_x000D_
DISEÑO COMPACTO_x000D_
TORRE DE PESO: 230lbs._x000D_
DIMENSIONES (Ancho x Largo x Alto): 123 x 150 x_x000D_
189cm._x000D_
EJERCICIO: JALON POLEA (ESTIMULA EL DORSAL_x000D_
ANCHO)._x000D_
GARANTIA 10 AÑOS EN ESTRUCTURA, 1 AÑO EN_x000D_
PIEZAS DE DESGASTE</t>
  </si>
  <si>
    <t>REMO CON APOYO_x000D_
ISOLATERAL._x000D_
TORRE DE PESO: 230lbs._x000D_
DIMENSIONES (Ancho x Largo x Alto): 100 x 140 x_x000D_
160cm._x000D_
EJERCICIO: JALON POLEA (ESTIMULA_x000D_
ESCAPULARES, ROMBOIDES, TRAPESIO).</t>
  </si>
  <si>
    <t>BICEPS INDEPENDIENTE._x000D_
USO PROFESIONAL_x000D_
DISEÑO COMPACTO_x000D_
TORRE DE PESO: 200lbs._x000D_
DIMENSIONES (Ancho x Largo x Alto): 90 x 150 x_x000D_
160cm._x000D_
EJERCICIO: FLEXO-EXTENSION DE CODO_x000D_
(ESTIMULA EL BICEPS)._x000D_
GARANTIA: 10 AÑOS EN ESTRUCTURA, 1 AÑO EN_x000D_
PIEZAS DE DESGASTE.</t>
  </si>
  <si>
    <t>USO PROFESIONAL_x000D_
DISEÑO COMPACTO_x000D_
TORRE DE PESO 104 KG_x000D_
GRUPOMUSCULAR FLEXION Y EXTENSION DE_x000D_
CODO. ESTIMULA EL TRICEPS, TRAPECIO,_x000D_
DELTOIDES_x000D_
DIMENSIONES 157.7 X 107.5 X 167.1_x000D_
GARANATIA: 10 AÑOS EN ESTRUCTURA, 1 AÑO EN_x000D_
PIEZAS DESGASTE</t>
  </si>
  <si>
    <t>ABDOMEN_x000D_
TORRE DE PESO: 230lbs._x000D_
DIMENSIONES (Ancho x Largo x Alto): 124 x 138 x_x000D_
160cm._x000D_
EJERCICIO: FLEXION DEL TRONCO (ESTIMULA_x000D_
ABDOMINALES)</t>
  </si>
  <si>
    <t>CONTRATO CONSULTORIA CDRC 1 TUNAL_x000D_
_x000D_
LUMBARES_x000D_
TORRE DE PESO: 230lbs._x000D_
DIMENSIONES (Ancho x Largo x Alto): 114 x 126 x_x000D_
160cm._x000D_
EJERCICIO: JALON POLEA (ESTIMULA_x000D_
ESCAPULARES, ROMBOIDES, TRAPESIO)</t>
  </si>
  <si>
    <t>SMITH MACHINE / SMITH SENTADILLA CON GUIAS_x000D_
PESO DEL EQUIPO: 230 KG_x000D_
DIMENSIONES (Ancho x Largo x Alto): 154 x 231 x_x000D_
245cm.</t>
  </si>
  <si>
    <t>LEG PRESS / PRENSA ATLETICA INCLINADA_x000D_
DIMENSIONES (Ancho x Largo x Alto): 151 x 227 x_x000D_
133cm.</t>
  </si>
  <si>
    <t>LEG PRESS / PRENSA ATLETICA INCLINADA_x000D_
PESO DEL EQUIPO: 65 KG_x000D_
DIMENSIONES (Ancho x Largo x Alto): 151 x 227 x_x000D_
133cm.</t>
  </si>
  <si>
    <t>BREAKER BENCH / BANCA DE PECHO PLANO_x000D_
ASISTIDO_x000D_
PESO DEL EQUIPO: 94 KG_x000D_
DIMENSIONES (Ancho x Largo x Alto): 168 x 173 x_x000D_
130cm.</t>
  </si>
  <si>
    <t>BREAKER INCLINE PRESS / BANCA DE PECHO_x000D_
INCLINADA ASISTIDO CON PLATAFORMA AUXILIAR_x000D_
PESO DEL EQUIPO: 126 KG_x000D_
DIMENSIONES (Ancho x Largo x Alto): 168 x 170 x_x000D_
160cm.</t>
  </si>
  <si>
    <t>45 DEGREE BACK EXTENSION / BANCA_x000D_
HIPEREXTENCION INCLINADA_x000D_
DIMENSIONES (Ancho x Largo x Alto): 79 x 124 x 97cm.</t>
  </si>
  <si>
    <t>ADJUSTABLE CRUNCH BOARD / BANCA DE_x000D_
ABDOMEN INCLINABLECON SOPORTE_x000D_
PESO DEL EQUIPO: 59 KG_x000D_
DIMENSIONES (Ancho x Largo x Alto): 69 x 155 x_x000D_
145cm._x000D_
Marca MATRIX Linea MAGNUM</t>
  </si>
  <si>
    <t>DIP/LEG RAISE / CHIN / SOPORTE DOMINADAS Y_x000D_
FONDOS Y ABDOMEN AEREO_x000D_
PESO DEL EQUIPO: 120 KG_x000D_
DIMENSIONES (Ancho x Largo x Alto): 74 x 150 x_x000D_
241cm.</t>
  </si>
  <si>
    <t>FLAT TO INCLINE / BANCA MILTIPOSICION PLANA E_x000D_
INCLINADA:_x000D_
PESO DEL EQUIPO: 43 KG_x000D_
DIMENSIONES (Ancho x Largo x Alto): 58 x 135 x 51cm</t>
  </si>
  <si>
    <t>FLAT BENCH W/WHEELS / BANCA PLANA LIBRE_x000D_
SENCILLA_x000D_
PESO DEL EQUIPO: 25 KG_x000D_
DIMENSIONES (Ancho x Largo x Alto): 58 x 142 x_x000D_
46cm.v</t>
  </si>
  <si>
    <t>PRESSING CHAIR W/WHEELS / BANCA ESPALDAR_x000D_
FIJO CON APOLLO PARA PIES_x000D_
PESO DEL EQUIPO: 31 KG_x000D_
DIMENSIONES (Ancho x Largo x Alto): 66 x 142 x 89cm</t>
  </si>
  <si>
    <t>PREACHER CURL-SEATED / BANCO SCOTT O_x000D_
PREDICADOR_x000D_
DIMENSIONES (Ancho x Largo x Alto): 76 x 119 x 99cm.</t>
  </si>
  <si>
    <t>20 PARES DE MANCUERNAS_x000D_
PESOS DESDE 2 KG HASTA 40 KG_x000D_
(2, 4, 6, 8, 10, DOS PARES POR PESO)_x000D_
(12, 14, 16, 18, 20, 24, 28, 32, 36, 40, UN PAR POR_x000D_
PESO)_x000D_
INCLUYE 2 SOPORTES</t>
  </si>
  <si>
    <t>BARRA 20 KG INCLUYE RESORTES OLIMPICOS_x000D_
Longitud: 220cm_x000D_
Peso: 20kg_x000D_
Diámetro de la barra: 28m m_x000D_
Sistema de rotación: Rodamiento de la aguja * 10</t>
  </si>
  <si>
    <t>BARRA 10 KG INCLUYE RESORTES OLIMPICOS</t>
  </si>
  <si>
    <t>BARRA 10 KG INCLUYE RESORTES OLIMPICOS_x000D_
Longitud: 120cm_x000D_
Peso: 10kg_x000D_
Diámetro de la barra: 28mm</t>
  </si>
  <si>
    <t>5 PARES DE MANCUERNAS_x000D_
PESOS DESDE 8 KG HASTA 24 KG_x000D_
(8, 12, 16, 20, 24)_x000D_
INCLUYE SOPORTE</t>
  </si>
  <si>
    <t>5 UNIDADES DE SACOS_x000D_
PESOS DESDE 5 KG HASTA 25 KG_x000D_
(5, 10, 15, 20, 25)_x000D_
INCLUYE SOPORTE</t>
  </si>
  <si>
    <t>Diametro: 110cm_x000D_
Patas arqueadas patentadas sin punta_x000D_
para una mayor estabilidad._x000D_
Marco fuerte y cuerdas de larga_x000D_
duracion.</t>
  </si>
  <si>
    <t>Disco olimpico recubierto de 2.5 kg_x000D_
Revestimiento de superficie de uretano Premium de 3_x000D_
Grip con contorno</t>
  </si>
  <si>
    <t>Disco olimpico recubierto de 5 kg_x000D_
Revestimiento de superficie de uretano Premium de 3_x000D_
Grip con contorno_x000D_
26</t>
  </si>
  <si>
    <t>Disco olimpico recubierto de 10 kg_x000D_
Revestimiento de superficie de uretano Premium de 3_x000D_
Grip con contorno</t>
  </si>
  <si>
    <t>Disco olimpico recubierto de 20 kg_x000D_
Revestimiento de superficie de uretano Premium de 3_x000D_
Grip con contorno</t>
  </si>
  <si>
    <t>STEP AEROBICO DE 3 NIVELES CON ESPALDAR._x000D_
SUPERFICIE ANTIDESLISANTE._x000D_
Dimensiones: 121x33x20 cm_x000D_
Resistente al agua._x000D_
Fasil de transportar._x000D_
Calidad de construccion solida y_x000D_
confiable</t>
  </si>
  <si>
    <t>trafico pesado de 1 mt x 50 cm x 3 cm de espesor_x000D_
Tapiceria tipo golden, espuma aglomerada</t>
  </si>
  <si>
    <t>Portatil y liviano_x000D_
Diseño flexible._x000D_
Dimensiones: maxima 250cm, minima 140cm_x000D_
Resistensia: 130kg</t>
  </si>
  <si>
    <t>Producto vinilico_x000D_
Diametro: 33cm</t>
  </si>
  <si>
    <t>BALON FLEXIBLE DE GIMNASIA 55 CM (Gym_x000D_
LP8200-55_x000D_
material: latex_x000D_
Soporta hasta 200kg_x000D_
Sistema antideslizante.</t>
  </si>
  <si>
    <t>BALON FLEXIBLE DE GIMNASIA 65 CM (Gym_x000D_
LP8200-65_x000D_
material: latex_x000D_
Soporta hasta 200kg_x000D_
Sistema antideslizante.</t>
  </si>
  <si>
    <t>MESA IRREGULAR 1.50X0.80 altura 0.50_x000D_
_x000D_
superficie forma regular, de 20mm enchapada en formica de diferentes colores, _x000D_
cantos en pnc rigido, base momolitica  en tubular redondo de 1"1/2 pintado en _x000D_
electrostatica.</t>
  </si>
  <si>
    <t>SILLA TAFI INFANTIL     _x000D_
silla monolitica en polietileno inyectado,de colores.</t>
  </si>
  <si>
    <t>ESTANTE ABIERTO. De 1,90 x 2,60 fondo 0,60_x000D_
_x000D_
Fabricado en madecor de 19 m, cantos en pvc rigido termosellado, abierto por ambas caras.</t>
  </si>
  <si>
    <t>Modulos de estanteria liviana, en lamina metalic, con parales troquelados cal. 16 entrepaños _x000D_
ajustables en altura cal. 20 con refuerzo, acabado en pintura electroestatica.</t>
  </si>
  <si>
    <t>Silla interlocutora espaldar malla, asiento tapizado, sin brazos base en estructura tubular de 1" doblado cromada</t>
  </si>
  <si>
    <t>Internamente con módulos de estantería metálica, ajustado para entrepaños, perceros, bilillos para ropa._x000D_
Fachada con puertas corredizas en melaminico con en pvc rigido, sistema corredizo y herrajes ducasse</t>
  </si>
  <si>
    <t>Banca flotada a muros, con sistema de herrajes soportados de los muros, banca con tablones de madera sintetica WPC.</t>
  </si>
  <si>
    <t>Con meson curvo en corian blanco, fachada en tableros curvos de formica dilatados, superficie interna en 25 mm formica blanca, con y archivos personal y puerta de ingreso.</t>
  </si>
  <si>
    <t>Recepcion recta largo 4.00 mts, diseño  en formica, con superficie interna en 25 mm formica blanca con 3 archivos personales.</t>
  </si>
  <si>
    <t>Banca individual redonda en concreto diametro de 45 Cm, altura de 43 Cm. Prefabricada en concreto ( diametro 47 cm altura 45  cm KONKRETUS) (diametro 36 cm altura 45 cm CIMBRADOS)</t>
  </si>
  <si>
    <t>Superficie en aglomerado de 25mm enchapada en formica y balance, cantos en pvc rigido termosellado, con 2 cajoneras archivo 2x1 metalicas pintadas en electrostatica.</t>
  </si>
  <si>
    <t>Superficie en aglomerado de 25 mm enchapada en formica y balance, cantos en pvc rigido termosellado, con cajonera archivo 2x1 metalica, base pedestal y faldero en lamina troquelado, acabados en pintura electrostatica.</t>
  </si>
  <si>
    <t>Sofa con estructura interna metalica, tapizado en espuma de alta densidad y tela silvertex con doble costura, patas cromadas.</t>
  </si>
  <si>
    <t>Tapa en formica, base cubo fabricado en tubular cuadrado de 1" con acabado en pintura electrostatica.</t>
  </si>
  <si>
    <t>Superficie en aglomerado de 25 mm enchapada en formica y balance, cantos en pvc rigido termosellado, con base monolitica fabricada en tubular cuadrado de 1", pintada en electrostatica.</t>
  </si>
  <si>
    <t>Superficie en aglormerado de 25 mm enchapada en formica y balance, cantos en pvc rigido termosellado, con base pedestal central metalicade plato pintada en electrostatica</t>
  </si>
  <si>
    <t>Silla con bastidor de asiento y espaldar en polietileno inyectado estructura en tubular ovalado pintado en pintura electrostatica.</t>
  </si>
  <si>
    <t>Superficie en aglomerado de 25 mm enchapada en formica y balance, cantos pvc rigido termosellado, con 2 bases pedestal metalica pintadas en electrostatica.</t>
  </si>
  <si>
    <t>Espaldar y asiento tapizados, mecanismo contacto permanente mecanismo de graduacion de altura, _x000D_
base y ruedas en nylon.</t>
  </si>
  <si>
    <t>Superficie en laminado compactado de 12 mm, base pedestal en acero inoxidable en tubular central anclado al piso.</t>
  </si>
  <si>
    <t>Silla tipo monobloque, inyecta en polipropileno reforzado en fibra de vidrio, con filtro UV para exteriores.</t>
  </si>
  <si>
    <t>Superficie en 25 mm enchapada en formica, cantos en pvc rigido, pedestales en acero inoxidable en tubular central anclado al piso.</t>
  </si>
  <si>
    <t>Monoconcha en polipropileno inyectado con opciones de color,  estructura tipo trineo, acabado cromado o pintado.</t>
  </si>
  <si>
    <t>Superficie en laminado compactado de 12mm, base pedestal en acero inoxidable en tubular central anclado al piso.</t>
  </si>
  <si>
    <t>Fabricado internamente en estructura metalica, exteriormente con tableros en formica con dilataciones en aluminio, asiento y espaldar en cojineria con espuma de alta densidad tapizado en tela silvertex con doble costura.</t>
  </si>
  <si>
    <t>MESA PING PONG 25mm. CON MAYA Y SET DE RAQUETAS Y PING PONG</t>
  </si>
  <si>
    <t>s. e i puerta tipo u (1.00x2.50). ala pivotante entamborada enchape en roble en 1 cara y panel acustico ranurado en la otra cara. relleno en fibra de vidrio absorbente aglomerado con resina termo resistente 1" según detalle de planos. incluye cerradura y haladera . (Sum+Inst)</t>
  </si>
  <si>
    <t>ANTENA PARA CONTROL DE PROCESAMIENTO CON COBERTURA DE MÍNIMO 400PIES DE RADIO, INCLUYE PROCESADOR PARA CONTROL DE SU ZONA DE COBERTURA Y COMUNICACIÓN POR ETHERNET PARA CENTRALIZAR EL SISTEMA DE CONTROL POR SOFTWARE. TAMBIÉN DEBE INCLUIR LICENCIAS BACNET PARA POSIBLE INTEGRACIÓN CON OTROS SUBSISTEMAS. EN CASO DE REQUERIR MAS O MENOS ANTENAS POR COBERTURA, ESTAS DEBERÁN DE SER PLANTEADAS POR EL PROPONENTE DE ACUERDO AL TIPO DE TECNOLOGÍA, GARANTIZANDO SIEMPRE LA OPERATIVIDAD DEL SISTEMA Y EL CONTROL Y COBERTURA TOTAL DE TODOSL LOS EQUIPOS INALÁMBRICOS. GARANTÍA DE 5 AÑOS MÍNIMO. MARCA NLIGHT REFERENCIA ECLYPSE</t>
  </si>
  <si>
    <t>CABLE 2X18AWG APANTALLADO MARCA LUTRON O SIMILAR</t>
  </si>
  <si>
    <t>Juego Muelle con paneles laterales forma animales 2-8 años Cap:1 niño  _x000D_
Selección STC 20184000501243 – Precio uso exclusivo parque de los niños_x000D_
_x000D_
CARACTERISTICAS:_x000D_
Capacidad: 1 niño_x000D_
Edad sugerida: 2 a 8 años                                                                   _x000D_
Altura Crítica de Caída: 0,51 m_x000D_
Área de Seguridad: 7.5 m2_x000D_
Medidas por modulo (Largo, Ancho, Alto): 0,87 m x 0,53 m x 0,78 m_x000D_
Funciones lúdicas: Columpiarse, Equilibrio, Encontrase, Imaginar_x000D_
_x000D_
MATERIALES:_x000D_
_x000D_
1.Los tableros coloreados están elaborados a partir de un material HPL compacto de 13 mm de espesor._x000D_
Material robusto, presenta una excelente resistencia contra las inclemencias del tiempo y al vandalismo._x000D_
2.El asiento se elabora a partir de un material compacto (HPL) de 12,5 mm de espesor con estructura antideslizante._x000D_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4.Los tubos son de acero inoxidable que garantizan la longevidad y la estética del juego al cabo de los años._x000D_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</si>
  <si>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BOTONERA  DE LLAMADAS  EN CHAPA  DE ACERO  INOXIDABLE SATINADO _x000D_
EL PRECIO CORRESPONDE A UNA COTIZACION DEL ITEM NP 90, CONTRATO No. 2360 DE  2013 GRANDES ESCENARIOS, FORMATO OFICIAL DE FECHA  14/04/2014</t>
  </si>
  <si>
    <t>SENSOR DE OCUPACIÓN DE TECHO INALÁMBRICO 360° DOBLE TECNOLOGÍA DE DETECCIÓN Y COBERTURA DE 2000 PIES CUADRADOS, PARA PERMITIR CONTROL DE DISPOSITIVOS DE FORMA INDIVIDUAL O EN GRUPOS, Y COMUNICACIÓN A ANTENA CENTRALIZADA.  INCLUYE FOTOSENSOR PARA CONTROL POR APORTE DE LUZ NATURAL. GARANTÍA DE 5 AÑOS MÍNIMO.MARCA NLIGHT REFERENCIA RCMS PDT 10 G2</t>
  </si>
  <si>
    <t>ANTENA DE CONTROL PARA COMUNICACIÓN CON EQUIPOS INALÁMBRICOSMARCA NLIGHT REFERENCIA NECYD NLTAIR G2</t>
  </si>
  <si>
    <t>TABLERO DE CONTROL DE 16 RELES MÍNIMO, CON CAPACIDAD DE 20A 120/277VAC. ESTE TABERO SE CONECTA AL SISTEMA DE CONTROL PARA SER INTEGRADO DENTRO DE LA CENTRALIZACIÓN DEL SISTEMA Y PODER ASI CONTROLAR Y MONITORIEAR CADA UNA DE SUS CARGAS. GARANTÍA DE 5 AÑOS MÍNIMO. MARCA NLIGHT REFERENCIA  ARP INTENC16 NLT 16SPR MVOLT SC SM</t>
  </si>
  <si>
    <t>TABLERO DE CONTROL DE 24 RELES MÍNIMO, CON CAPACIDAD DE 20A 120/277VAC. ESTE TABERO SE CONECTA AL SISTEMA DE CONTROL PARA SER INTEGRADO DENTRO DE LA CENTRALIZACIÓN DEL SISTEMA Y PODER ASI CONTROLAR Y MONITORIEAR CADA UNA DE SUS CARGAS. GARANTÍA DE 5 AÑOS MÍNIMO. MARCA NLIGHT REFERENCIA  ARP INTENC16 NLT 16SPR MVOLT SC SM</t>
  </si>
  <si>
    <t>SILLAS PARA AUDITORIO EN TUBULARES METALICOS, POLIURETANO INYECTADO Y TAPIZADO REF. NOVA G (508 MM.) DE INORCA O EQUIVALENTE. INCLUYE FIJACIONES A PISO.</t>
  </si>
  <si>
    <t>s. e i. mueblealmacenamiento aulas m03 (3.13x2.72). estructura en tubulares pts 40x40 mm. con pintura electrostatica + repisas en panel aglomerado melaminico rh 18 mm. con canto rigido y fondo en panel de triplex 15 mm o equivalente lacado y sellado segun detalle de planos. incluye anclajes a muros.</t>
  </si>
  <si>
    <t>s. e i. mueblerecepcion biblioteca m08 (1.82x1.10). perfiles tubulares 50x50x2 mm. y 35x35x2 mm. con superficie en tablex rh + chapilla de madera tipo roble europeo según detalle de planos. incluye anclajes a piso.</t>
  </si>
  <si>
    <t>s. e i. mueblealmacenamiento danza m07 (7.25x2.40). repisas en panel aglomerado melaminico rh 18 mm. con canto rigido y fondo en panel de triplex 15 mm o equivalente lacado y sellado + puertas batientes en madera con espejo según detalle de planos. incluye anclajes a muros.</t>
  </si>
  <si>
    <t>s. e i. muebleestanteria lavapinceles m09 (5.95x2.30). perfiles tubulares 40x40 mm. con superficie en aglomerado melaminico rh 18 mm. según detalle de planos. incluye anclajes a piso.</t>
  </si>
  <si>
    <t>s. e i. modulos madera piscinas m10 (0.40x0.33). divisiones en aglomerado melaminico rh 18 mm. según detalle de planos. incluye anclajes a piso.</t>
  </si>
  <si>
    <t>s. e i. muebleescritorio gimnasio y administracion m11, m19 h: 0.75 m. perfiles tubulares 35x35x2 mm. con superficie en tablex rh + chapilla de madera tipo roble europeo según detalle de planos. incluye anclajes a piso.</t>
  </si>
  <si>
    <t>Panel de Alarmas de Incendio analogo inteligente certificado UL y FM, 4 lazos y 1000 dispositivos, 4 NAC</t>
  </si>
  <si>
    <t>s. e i. muebleatencion gimnasio m13 (3.33x1.10). perfiles tubulares 50x50x2 mm. y 35x35x2 mm. con superficie en tablex rh + chapilla de madera tipo roble europeo según detalle de planos. incluye anclajes a piso.</t>
  </si>
  <si>
    <t>Detector de Humo Fotoeléctrico analogo UL y FM V-PS</t>
  </si>
  <si>
    <t>s. e i. mueblecocineta m20 (1.25x0.95). divisiones, estantes y cajones en aglomerado melaminico rh 18 mm. según detalle de planos. incluye anclajes a piso.</t>
  </si>
  <si>
    <t>s. e i. mueblealmacenamiento enfermeria m21 (1.55x2.40). perfiles tubulares 40x40 mm. con superficie aglomerado melaminico rh 18mm. con canto rigido según detalle de planos. incluye anclajes a estructura.</t>
  </si>
  <si>
    <t>Detector de Humo y Temperatura analogo UL y FM V-PHS</t>
  </si>
  <si>
    <t>s. e i. mueblealmacenamiento ludoteca m26 (5.95x2.40). perfiles tubulares 40x40 mm. con estantes, divisiones y puertas en aglomerado melaminico rh 18 mm. con canto rigido + fondo en triplex de pino 15 mm o equivalente según detalle de planos. incluye anclajes a estructura.</t>
  </si>
  <si>
    <t>s. e i. mueblealmacenamiento biblioteca m28 (10.30x2.40). perfiles tubulares 40x40 mm. con estantes, divisiones y puertas en aglomerado melaminico rh 18 mm. con canto rigido + fondo en triplex de pino 15 mm o equivalente según detalle de planos. incluye anclajes a estructura.</t>
  </si>
  <si>
    <t>s. e i. mueblealmacenamiento salon gimnasio m29 (5.43x0.45). perfiles tubulares 50x50 mm. con estantes y divisiones en aglomerado melaminico rh 18 mm. con canto rigido + fondo en triplex de pino 15 mm o equivalente según detalle de planos. incluye anclajes a estructura.</t>
  </si>
  <si>
    <t>Base para detector estandar 43SM5KB</t>
  </si>
  <si>
    <t>Modulo de control (un relevo) para control de acceso GSA-CR</t>
  </si>
  <si>
    <t>Modulo de control (un relevo) para audio evacuacion GSA-CR</t>
  </si>
  <si>
    <t>Estacion manual de Accion doble UL y FM GSA-M278</t>
  </si>
  <si>
    <t>Stopper protector de activador manual Stopper</t>
  </si>
  <si>
    <t>Sirena roja de pared con luz LED, UL y FM GL1RF-HDVMC</t>
  </si>
  <si>
    <t>Sirena de Techo con luz led, UL y FM GCFR-VM</t>
  </si>
  <si>
    <t>Resistencias de 47K? , Listadas UL EOL-47</t>
  </si>
  <si>
    <t>Bateria para el panel 12V 24A 12V24A</t>
  </si>
  <si>
    <t>Juego Muelle con paneles laterales forma animal 1-5 años - Capacidad:1 niño  _x000D_
Selección STC 20184000501243 – Precio uso exclusivo parque de los niños_x000D_
_x000D_
_x000D_
CARACTERISTICAS:_x000D_
Capacidad: 1 niño_x000D_
Edad sugerida: 1-5 años                                                                   _x000D_
Altura Crítica de Caída: 0,46 m_x000D_
Área de Seguridad: 7.5 m2_x000D_
Medidas por modulo (Largo, Ancho, Alto): 0,8 m x 0,4m x 1 m_x000D_
Funciones lúdicas: Columpiarse, Equilibrio_x000D_
_x000D_
MATERIALES:_x000D_
_x000D_
_x000D_
1.Los tableros coloreados y los asientos están elaborados a partir de un material HPL compacto de 13 mm de espesor. _x000D_
Material robusto, presenta una excelente resistencia contra las inclemencias del tiempo y al vandalismo._x000D_
2.El asiento se  elabora  a  partir  de  un  material  compacto  (HPL)  de  12,5  mm  de espesor con estructura antideslizante.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</si>
  <si>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Altavos de caja, montaje en muro LBC3018/01</t>
  </si>
  <si>
    <t>Altavoz colgante  LS1-UC20E-1-US</t>
  </si>
  <si>
    <t>Cable 2X18 polarizado, desoxigenado y retardante a la llama.</t>
  </si>
  <si>
    <t>Protector de sobrevoltaje para video y datos de camaras IP DTK-PVPIP</t>
  </si>
  <si>
    <t>Controlador Biometrico + Lector HID (Prox) 125kHz HID Prox. Card - BioStar 2 BEPH-OC-V2</t>
  </si>
  <si>
    <t>Panel de intrusión HS2128PCBSPA. Panel de intrusión, 8 zonas integradas expandible hasta 128 zonas cableadas, 4 particiones, 4 salidas programables, incluye caja, transformador y bateria.</t>
  </si>
  <si>
    <t>NVR 16CH NVR4416-16P-4KS2_x000D_
NVR 16CH, 1.5U, H.265, 200Mbps, HDMI, VGA, 1 RJ45, PoE y 3DD SATA 6  X 6 TB.</t>
  </si>
  <si>
    <t>Gabinete TBOMB-S a 440V_x000D_
Tablero de sobreponer. Uso Interior (IP 20), 600V, en Lámina Cold Rolled Calibre 14 para la Perfilería y Calibre 16 para Puertas y Tapas. El Acabado Final del gabinete es en Pintura en Polvo de Aplicación Electrostática, Color Gris Claro RAL 7035. Incluye:_x000D_
Barras de cobre de 225A, 440V, Icc: 10 KA mínimo._x000D_
Un (1) minibreaker de 3x30A, 10 kA, 440V_x000D_
Dos (2) minibreakers de 3x20A, 10 kA, 440V_x000D_
Marcación exterior en placa de policarbonato con el nombre del  Gabinete y marcación interior del equipo eléctrico que lo compone con unifilares._x000D_
Interconexión en cobre de cada elemento que lo constituya.</t>
  </si>
  <si>
    <t>DISCO DURO 6TB SATA 6 GB/S, 64MB WD60PURZ</t>
  </si>
  <si>
    <t>Infrarrojo de doble tecnologia, antimascotas BV-601</t>
  </si>
  <si>
    <t>Transformador 9VAC-40VA, 120VAC, incluye caja metalica  (para repetidor)</t>
  </si>
  <si>
    <t>Caja metálica pequeña  23X20 para expansoras con tamper DSC CAJA02</t>
  </si>
  <si>
    <t>Fuente auxiliar de poder 12V 1 A, incluye gabinete metalico con llave, transformador, bateria y tamper. HSM2300</t>
  </si>
  <si>
    <t>PISO EN BALDOSA COLOR GRANO FIRENZE FONDO HABANA ACABADO LISO DE ROCA O EQUIVALENTE - FORMATO 30x30. INCLUYE MORTERO DE PEGA 1:4 - E: 0.05 M.</t>
  </si>
  <si>
    <t>Controlador + Lector HID (Prox) 125kHz HID Prox. Card - BioStar 2 XPH-PoE-V2</t>
  </si>
  <si>
    <t>Botón de salida iluminado, anti vandálico , NA y NC SD-7285SGEX1Q</t>
  </si>
  <si>
    <t>Electroimán de 600 lb, sensor de puerta y soporte ZL 7031</t>
  </si>
  <si>
    <t>Gabinete metalico + transformador 16VAC-40VA + Bateria de 12V-7A KIT3A</t>
  </si>
  <si>
    <t>Gabinete metalico + transformador 16VAC-100VA + Bateria de 12V-7A KIT5A</t>
  </si>
  <si>
    <t>licencia Standard Edition with S/W BioStar 2 para gestion biometrica</t>
  </si>
  <si>
    <t>DESCRIPCIÓN TÉCNICA CONSULTORIA CENTRO RECREO DEPORTIVO EL TUNAL:_x000D_
_x000D_
PISO EN BALDOSA COLOR GRANO FIRENZE FONDO HABANA ACABADO BRUSH DE ROCA O EQUIVALENTE - FORMATO 30x30. INCLUYE MORTERO DE PEGA 1:4 - E: 0.05 M.</t>
  </si>
  <si>
    <t>s. e i. sillas auditorio ref. nova 35 sin mesa abatible de inorca o equivalente  (Sumin+Inst)</t>
  </si>
  <si>
    <t>s. e i. cielo falso plafon de madera aglomerado 12 mm. + estructura de soporte</t>
  </si>
  <si>
    <t>s. e i. remate perimetral de plafones - 20 cm de madera aglomerada e: 0.12 m. acabado melaminico</t>
  </si>
  <si>
    <t>s. e i. ventana v-37 (29.31x3.30). perfileria en aluminio con pintura electrostatica liquida color negro + vidrio templado 5 mm. + rejilla de aluminio anodozado color negro. cuerpos fijos (sumin+Instalac)</t>
  </si>
  <si>
    <t>Sum+inst TubPVC-Pres RDE-21-Ø2"PerimPiscOlimpica</t>
  </si>
  <si>
    <t>Sumin e instalTubPVC-P-RDE-21Ø4"Perim Pisc.Recrea</t>
  </si>
  <si>
    <t>Sika Unitherm W_x000D_
_x000D_
SISTEMA DE RECUBRIMIENTO RETARDANTE AL FUEGO, BASE AGUA PARA ELEMENTOS Y ESTRUCTURAS EN ACERO._x000D_
_x000D_
DESCRIPCIÓN_x000D_
_x000D_
Sika Unitherm W Sistema de Recubrimiento retardador del fuego, monocomponente, de película delgada, base agua, bajo VOC, para la protección de estructuras METALICAS contra la acción directa del fuego._x000D_
Sika Unitherm W en presencia de fuego directo o calor, presenta la propiedad intumescente (se expande) carbonizándose y formando una capa que actúa como barrera aislante, retardando el tiempo (máximo 60 minutos) para que el sustrato metálico no alcance la temperatura de 550OC, temperatura a la cual afecta estructuralmente a las columnas, vigas y cubiertas de acero._x000D_
Sika Unitherm W puede usarse para construcciones de acero en interiores y exteriores._x000D_
_x000D_
Empaque: Canecas plásticas con 5 galones de producto._x000D_
_x000D_
USOS_x000D_
Para uso exterior en miembros de acero estructural, como son columnas, vigas, cubiertas y marcos con una protección altamente efectiva para retardar el progreso del calentamiento del acero._x000D_
- Recomendado especialmente para la protección contra el fuego de los elementos metálicos estructurales que conforman edificios con gran afluencia de público como Colegios, Hospitales, Supermercados, Gimnasios, Centros Comerciales, Cines, etc., de acuerdo a normas internacionales de construcción (NSR10)_x000D_
- Para uso en caso de fuego de tipo celulósico (no aplicable para fuegos de tipo hidrocarburo)._x000D_
_x000D_
VENTAJAS_x000D_
Aplicable en construcciones de acero expuestas al ambiente externo_x000D_
- Mantiene la apariencia de las construcciones de acero_x000D_
- Aplicable en estructuras de filigrana de acero y elementos de construcción de acero complejos_x000D_
- No incrementa la carga estática (aprox. 4 kgs. por m2 a 1 mm de espesor)_x000D_
- Fácil aplicación: brocha, rodillo ó equipo airless_x000D_
_x000D_
INFORMACION DEL PRODUCTO_x000D_
_x000D_
Color: Blanco Mate_x000D_
Empaque: Canecas plásticas con 5 galones de producto._x000D_
Código IMDG No: Clase 3.3., UN - No.: 1263_x000D_
Vida Útil: 12 meses en condiciones de almacenamiento frescas y secas, contenedores originales cerrados, a una temperatura no inferior a +10°C_x000D_
Sistemas de Recubrimiento_x000D_
Consiste en un sistema tricapa: Capa de Imprimante, Capa Intumescente y Capa de Acabado_x000D_
Para Superficies de Acero:_x000D_
Preparación de superficie:_x000D_
Limpieza con abrasivos a metal casi blanco, SSPC-SP10, Sa 2½, según EN ISO 12944, Parte 4_x000D_
Base: Imprimante Alquídico/Imprimante Epóxico, a un espesor de película seca de 50 a 75 micrones (2 a 3 mils)._x000D_
Recubrimiento Intumescente: Sika Unitherm W, a un espesor dependiendo del factor de masividad del elemento en particular._x000D_
Recubrimiento Final: De 25 a 50 micrones (1 a 2 mils) de película seca. Consultar con el departamento técnico_x000D_
Para Superficies de Acero Galvanizado:_x000D_
Preparación de superficie:_x000D_
Libre de mugre, grasa, aceite y productos de corrosión, eliminar brillo del galvanizado._x000D_
Barrera: Barrera Epóxica Serie 23, a un espesor de película seca de 50 a 75 micrones (2 a 3 mils)_x000D_
Recubrimiento Intumescente: Sika Unitherm W, a un espesor dependiendo del factor de masividad del elemento en particular_x000D_
Recubrimiento Final: De 25 a 50 micrones (1 a 2 mils) de película seca. Consultar con el departamento técnico._x000D_
Capa Base ó Recubrimiento existente_x000D_
Si existe recubrimiento ya aplicado, se recomienda una prueba de compatibilidad del sistema protector existente con el sistema de protección retardante al fuego. El recubrimiento anterior debe pasar las pruebas de adherencia, libre de porosidades («Holiday Detector»)._x000D_
Cualquier daño (impacto, corrosión, etc.) del recubrimiento anterior debe ser reparado antes de aplicar el Sika Unitherm W._x000D_
_x000D_
Rendimiento teórico:_x000D_
90 m2/galón a un espesor de película seca de 25.4 micrones (1 mils).</t>
  </si>
  <si>
    <t>meson lavapinceles 0.50 cocas Ø0.30 + salpicadero + faldon + pieamigos quasar o equivalente</t>
  </si>
  <si>
    <t>instalación de la plantilla en plotter de corte y suministro, pintura  color negro serie 36 SIKA y aplicación de pintura sobre muro o columna con pistola</t>
  </si>
  <si>
    <t>Juego red carrusel 5 a 12 años Cap: 40 niños_x000D_
_x000D_
_x000D_
OJO SIN AJUSTASR ESPECIFICACIONES_x000D_
CARACTERISTICAS_x000D_
Capacidad: 43 niños_x000D_
Edad sugerida: 5 a 12 años                                                                   _x000D_
Altura Crítica de Caída: 0,51 m_x000D_
Área de Seguridad: 11.20 m x 11.20 m_x000D_
Medidas por modulo (Largo, Ancho, Alto):  8.20 m x 8.20 m x 3.90 m_x000D_
Funciones lúdicas: Trepar, imaginar, encontrarse, escalar._x000D_
_x000D_
MATERIALES_x000D_
_x000D_
POSTES DE SOPORTE: Esta será una tubería de acero galvanizado OD de 5 1/2 "(139.8mm), acabada con recubrimiento de polvo de poliéster. POST SHIELDS: cuando sea necesario, estos rodearán por completo el poste para rellenar las aberturas en la red, evitando las trampas. Los escudos estarán hechos de un material de caucho flexible reforzado con textiles y asegurados con pernos.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NUDOS DE BOLA: Esta será una bola de aluminio comprimida de una sola pieza, comprimida en su lugar con una fuerza de 150,000 libras (667 kN) para evitar que la conexión se mueva y ocasione un desgaste prematuro del cable. SUJETADORES BÁSICOS: Todos los sujetadores para accesorios de componentes son de acero inoxidable. TENSORES: Estos serán de aleación de acero que soportará una carga máxima de más de 87,675 libras de fuerza (390 kN) a lo largo del eje principal.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PERNOS DE ANCLAJE: Las placas de montaje se fijarán a bloques de hormigón con pernos de anclaje de "L" de 7/8 "(22 mm) de diámetro x 20" de largo, insertados en el concreto húmedo cuando se vierten. _x000D_
_x000D_
GARANTIAS_x000D_
_x000D_
Productos están libres de defectos en materiales o mano de obra durante un período de (1) uno año durante su uso normal e instalación y de acuerdo con las especificaciones publicadas. _x000D_
Garantía contra los defectos causados por deterioro que afecte la integridad estructural del equipo durante los siguientes periodos a partir de la fecha de venta y / o entrega: _x000D_
_x000D_
 Garantía limitada de 100 años para postes de aluminio y acero, con exclusión de defectos cosméticos, siempre que se haya realizado un mantenimiento adecuado en las piezas giratorias, de acuerdo a las instrucciones impartidas por el fabricante. _x000D_
Garantía limitada de 100 años sobre piezas de aluminio moldeado, con exclusión de defectos cosméticos. _x000D_
Garantía limitada de 15 años para componentes tubulares de aluminio y acero, y aluminio y acero inoxidable, con exclusión de los defectos cosméticos. _x000D_
Garantía limitada de 15 años en cubiertas de acero con recubrimiento de PVC, con exclusión de defectos cosméticos. _x000D_
Garantía limitada de 15 años para rodamientos de nylon y piezas de unión de anillos, con exclusión de defectos cosméticos. _x000D_
Garantía limitada de 5 años para rotura del cable, con exclusión de defectos cosméticos. _x000D_
Garantía limitada de 5 años para asientos de caucho, con exclusión de defectos cosméticos. _x000D_
Garantía limitada de 5 años para los componentes de aluminio del asiento, con exclusión de defectos cosméticos. _x000D_
Garantía limitada de 3 años sobre el desgaste prematuro de los cables de nylon, con exclusión de defectos cosméticos. La determinación de lo que constituye un desgaste prematuro será a discreción del fabricante. _x000D_
Garantía limitada de 1 año en la cadena de acero inoxidable, con exclusión de defectos cosméticos. _x000D_
Garantía limitada de 1 año para parachoques de goma, con exclusión de defectos cosméticos. _x000D_
Garantía limitada de 1 año para bujes de nylon, con exclusión de defectos estéticos._x000D_
_x000D_
La garantía indicada anteriormente sólo es válida si las estructuras se montan de acuerdo con las instrucciones de instalación y los procedimientos proporcionados por el fabricante utilizando partes aprobadas, que hayan sido mantenidos e inspeccionados de acuerdo a las instrucciones del fabricante, que hayan sido usados para el fin correcto y normal, que no hayan sido objeto de vandalismo, negligencia o mal uso, que no hayan sido alterados o modificados con piezas diferentes.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</si>
  <si>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Barco gran escala 3 a 12 años Cap: 150 niños_x000D_
_x000D_
OJO ESPECIFIACONES SIN AJUSTAR PARQUE DE LOS NIÑOS_x000D_
_x000D_
CARACTERISTICAS_x000D_
Capacidad: 150 Niños_x000D_
Edad sugerida: 3-12 Años                                        _x000D_
Altura Crítica de Caída: 2900 mm _x000D_
Área de Seguridad: 220 m2_x000D_
Medidas por modulo (Largo, Ancho, Alto): 22410 MM  x 11590 M m x 10020 Mm_x000D_
Funciones lúdicas: Escalar, Deslizarse, encontrarse, atravesar, dirigir, imaginar._x000D_
_x000D_
_x000D_
MATERIALES_x000D_
Componentes metálicos_x000D_
Las partes metálicas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redes_x000D_
Todas las cuerdas y redes que utilizan son de acero reforzado. Las juntas cruciformes son de acero inoxidable. Los sujetadores de cuerda están hechos de plástico resistente, y los sujetadores de eslabones especialmente diseñados se usan en uniones expuestas a grandes cambios de ángulo.                                        _x000D_
Puños de escalada_x000D_
Las empuñaduras de escalada se han fabricado con materiales de arenisca a presión y están diseñadas especialmente para piedra. Son seguros en el uso y se sienten como materiales de piedra genuinos.             _x000D_
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_x000D_
Los agarres de escalada se han fabricado con materiales de arenisca a presión y diseñados especialmente para piedra. Son seguros en el uso y se sienten como materiales de piedra genuinos._x000D_
Tobogán de madera con superficie deslizante de acero inoxidable_x000D_
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</si>
  <si>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torre circuito 1 a 12 años Cap: 80 niños_x000D_
_x000D_
OJO ESPECIFIACONES SIN AJUSTAR PARQUE DE LOS NIÑOS_x000D_
_x000D_
CARACTERISTICAS_x000D_
Capacidad: 30 Niños_x000D_
Edad sugerida: 3-12 Años                                        _x000D_
Altura Crítica de Caída: 1.47 m _x000D_
Área de Seguridad: 77,2 m2_x000D_
Medidas por modulo (Largo, Ancho, Alto): 10.8 m x 5.3 m x 5.2 m_x000D_
Funciones lúdicas: Escalar, Deslizarse, encontrarse, atravesar, dirigir_x000D_
_x000D_
_x000D_
MATERIALES_x000D_
Componentes metálicos_x000D_
Las partes metálicas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redes_x000D_
Todas las cuerdas y redes que utilizan son de acero reforzado. Las juntas cruciformes son de acero inoxidable. Los sujetadores de cuerda están hechos de plástico resistente, y los sujetadores de eslabones especialmente diseñados se usan en uniones expuestas a grandes cambios de ángulo.                                        _x000D_
Puños de escalada_x000D_
Las empuñaduras de escalada se han fabricado con materiales de arenisca a presión y están diseñadas especialmente para piedra. Son seguros en el uso y se sienten como materiales de piedra genuinos.             _x000D_
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_x000D_
Los agarres de escalada se han fabricado con materiales de arenisca a presión y diseñados especialmente para piedra. Son seguros en el uso y se sienten como materiales de piedra genuinos._x000D_
Tobogán de madera con superficie deslizante de acero inoxidable_x000D_
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</si>
  <si>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Animal 3D Caucho EPDM Reptil cap 4 niños de 2 a8 años _x000D_
Selección STC 20184000501243 – Precio uso exclusivo parque de los niños_x000D_
_x000D_
CARACTERISTICAS_x000D_
_x000D_
Capacidad: 4 niños_x000D_
Edad sugerida. 2-8 AÑOS                                                 _x000D_
Altura Crítica de Caída: 95 cm_x000D_
Área de Seguridad: 1.500 mm_x000D_
Medidas  por modulo (Largo, Ancho, Alto): 1600 x 2500 x 950 mm_x000D_
Funciones ludicas: Imaginar, trepar_x000D_
_x000D_
MATERIAL_x000D_
_x000D_
_x000D_
COMPOSICIÓN DEL PRODUCTO_x000D_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(edad)._x000D_
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</si>
  <si>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incluyente funcion multiple 3-12 años Cap:85 niños_x000D_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Componentes de metal Las partes metálicas están hechas de acero inoxidable, aluminio anodizado o pintado o acero galvanizado por inmersión en caliente, y los componentes de acero son pulidos con chorro de arena, tratados con pintura epoxi y en polvo o se les da un recubrimiento electrodepositado y luego una capa de pintura en polvo. Los componentes metálicos tienen excelentes propiedades de resistencia a la intemperie y un aspecto acabado, también son reciclables._x000D_
_x000D_
Paneles laminados de alta presión (HPL) Utilizamos paneles resistentes y duraderos de alta calidad hechos de laminado de alta presión (HPL). El grosor de los paneles varía según su finalidad. La regla básica: 20 mm: suelos 15 mm: paredes de escalada, paredes de actividad, placas de deslizamiento, pasamanos y techos 10 mm: paneles de juego y paredes decorativas._x000D_
_x000D_
Todos los productos vienen con un signo del producto que especifica el modelo exacto del producto. Esto facilita el pedido de piezas de repuesto y mantenimiento._x000D_
_x000D_
Cuerdas y redes Todas las cuerdas y redes que utilizamos son de acero reforzado. Las articulaciones cruciformes son de acero inoxidable. Los sujetadores de cuerda están hechos de plástico fuerte, y los sujetadores de enlace especialmente diseñados se utilizan en juntas expuestas a grandes cambios de ángulo._x000D_
_x000D_
Puños de escalada Las empuñaduras de escalada se han hecho de materiales de arenisca a presión y se han diseñado especialmente para propósitos de boulder. Son seguros en uso y se sienten como materiales de piedra genuinos._x000D_
Cadenas oscilantes_x000D_
Todas nuestras cadenas de giro están hechas de acero inoxidable de 6 mm de diámetro, lo que garantiza una protección duradera contra la corrosión, incluso en condiciones exigentes._x000D_
_x000D_
_x000D_
Rodamientos oscilantes Los cojinetes de giro son de acero inoxidable fundido pasivado contra la corrosión. Los cojinetes son silenciosos y altamente duraderos contra la tensión mecánica y ambiental. Gracias al diseño completo, nuestro cojinete de giro es ahora el más duradero del mercado, extremadamente resistente y robusto. Si bien el rodamiento no requiere un mantenimiento real, es fácil de desmontar con herramientas comunes para el almacenamiento estacional._x000D_
_x000D_
Cubiertas de la cadena de balanceo. Los asientos de cadena giratoria vienen con fundas de plástico que protegen al niño y se sienten agradables al tacto._x000D_
_x000D_
Tobogán de madera con superficie deslizante de acero inoxidable. Estructura realizada en madera laminada encolada multicapa. Lamella en la parte superior de la viga arqueada hecha de laminado de alta presión, que protege el lado superior del desgaste y al mismo tiempo es cómodo de usar. La superficie deslizante de acero inoxidable de 2 mm de espesor permanece limpia en perfecto estado durante años, tiene un bajo nivel de ruido y una larga vida útil cuando se mantiene debidamente._x000D_
_x000D_
Diapositiva de plástico_x000D_
La diapositiva de alta calidad está hecha de plástico MD-PE. El plástico utilizado para la diapositiva cumple con los requisitos de REACH (normativa de la UE sobre registro, evaluación, autorización y restricción de sustancias químicas) y no contiene ningún compuesto que sea peligroso para la salud. El portaobjetos de plástico no requiere mantenimiento y es resistente al impacto, y permanece fresco al sol. Las ranuras a lo largo del medio de la diapositiva ayudan a que se seque más rápido después de la lluvia. Gracias a su peso ligero, el portaobjetos de plástico con protección UV es fácil de transportar e instalar._x000D_
_x000D_
_x000D_
_x000D_
Tobogán laminado de alta presión con superficie deslizante de acero inoxidable. La diapositiva laminada de alta presión requiere menos mantenimiento que una diapositiva de madera, es comparable a una diapositiva completamente de acero. La superficie deslizante de acero inoxidable de 2 mm de espesor permanece limpia en perfecto estado durante años, tiene un bajo nivel de ruido y una larga vida útil cuando se mantiene debidamente._x000D_
_x000D_
Túneles y toboganes._x000D_
Los túneles y las guías de tubo están hechos de plástico para uso en exteriores con alta temperatura y tolerancia a la intemperie y resistencia al impacto._x000D_
_x000D_
Resorte espiral lappset_x000D_
El resorte en espiral de los jinetes de primavera desarrollado por Lappset ha ofrecido a los niños la alegría del movimiento rápido durante más de 30 años. Está fabricado en acero recubierto con LappCoat. El resorte en espiral no se mueve hacia los lados, dando a los niños un movimiento de balanceo agradable pero seguro. El movimiento de ida y vuelta de la primavera calma a los niños._x000D_
_x000D_
Pivote giratorio: Además de permitir que la plataforma gire, el pivote giratorio le permite girar, introduciendo así una nueva función. Además, los pivotes de cualquier producto más grande cuentan con un descanso para mayor seguridad que detiene el giro si el usuario se cae._x000D_
_x000D_
Sujetadores_x000D_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madera._x000D_
Pivote giratorio: Además de permitir que la plataforma gire, el pivote giratorio le permite girar, introduciendo así una nueva función. Además, los pivotes de cualquier producto más grande cuentan con un descanso para mayor seguridad que detiene el giro si el usuario se cae._x000D_
_x000D_
Sujetadores_x000D_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madera._x000D_
_x000D_
_x000D_
Componentes triturados de caucho adherido Se utilizan componentes hechos de trozos de caucho adherido, que consisten en gránulos de caucho reciclado pegados con adhesivo de poliuretano resistente a la intemperie. Algunos de estos componentes utilizan una combinación de trituración de caucho adherido y caucho natural (EPDM)._x000D_
Rótulas de productos metálicos. Las juntas de rótula y los sujetadores de paneles del marco están hechos de plástico de poliamida reforzada con fibra de vidrio para uso en exteriores. Tienen alta temperatura y tolerancia a la intemperie y resistencia al impacto._x000D_
Accesorios Se utiliza accesorios de alta calidad en los productos._x000D_
_x000D_
_x000D_
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</si>
  <si>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incluyente funcion multiple 3-5 años Cap:92 niños_x000D_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</si>
  <si>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trampolin circular 2 a 14 años Cap: 1 niño por uso_x000D_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</si>
  <si>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trampolin cuadrado 2 a 14 años Cap: 1 niño por uso_x000D_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</si>
  <si>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trampolin cuadrado 2 a 14 años Cap:  4 niños por uso_x000D_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</si>
  <si>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ROTACION  4 USUARIOS PARQUE DE LOS NILOS_x000D_
_x000D_
CARACTERISTICAS_x000D_
Capacidad: 4 niños_x000D_
Edad sugerida: 6 +                                                                   _x000D_
Altura Crítica de Caída: 2.35 m_x000D_
Área de Seguridad: 6.70_x000D_
Medidas por modulo (Diametro de 3.040 m_x000D_
Funciones lúdicas: girar_x000D_
_x000D_
MATERIALES_x000D_
Componentes metálicos_x000D_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_x000D_
Cuerdas y redes_x000D_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_x000D_
Cadenas de oscilación_x000D_
Todas nuestras cadenas de columpios están hechas de acero inoxidable de 6 mm de diámetro, lo que garantiza una protección duradera contra la corrosión, incluso en condiciones exigentes._x000D_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t>
  </si>
  <si>
    <t>Juego Barco Cap: 30 niños 2 a 12 años ECCOLGICA PARQUE DE LOS NI;OS_x000D_
_x000D_
CARACTERISTICAS_x000D_
Capacidad: 30 Niños_x000D_
Edad sugerida: 3-12 Años                                        _x000D_
Altura Crítica de Caída: 1.47 m _x000D_
Área de Seguridad: 77,2 m2_x000D_
Medidas por modulo (Largo, Ancho, Alto): 10.8 m x 5.3 m x 5.2 m_x000D_
Funciones lúdicas: Escalar, Deslizarse, encontrarse, atravesar, dirigir_x000D_
_x000D_
_x000D_
MATERIALES_x000D_
Componentes metálicos_x000D_
Las partes metálicas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redes_x000D_
Todas las cuerdas y redes que utilizan son de acero reforzado. Las juntas cruciformes son de acero inoxidable. Los sujetadores de cuerda están hechos de plástico resistente, y los sujetadores de eslabones especialmente diseñados se usan en uniones expuestas a grandes cambios de ángulo.                                        _x000D_
Puños de escalada_x000D_
Las empuñaduras de escalada se han fabricado con materiales de arenisca a presión y están diseñadas especialmente para piedra. Son seguros en el uso y se sienten como materiales de piedra genuinos.             _x000D_
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_x000D_
Los agarres de escalada se han fabricado con materiales de arenisca a presión y diseñados especialmente para piedra. Son seguros en el uso y se sienten como materiales de piedra genuinos._x000D_
Tobogán de madera con superficie deslizante de acero inoxidable_x000D_
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</si>
  <si>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DE DOS UNIDADES DE PORTERIAS O ARCOS PARA MICROFUTBOL: _x000D_
con medidas y materiales reglamentarios:_x000D_
- 3m x 2m _x000D_
- Estructura en tubería acero agua negra de 3 pulgadas x 3mm de espesor_x000D_
- Tubería de 1 ½ pulgada en los soportes soldados en la parte posterior de arcos, que cumple función de sostener la malla_x000D_
- Pintura electrostática. _x000D_
- Arcos movibles sin ruedas.</t>
  </si>
  <si>
    <t>Juego Muelle con paneles laterales formas Animales- 2 a 10 años Capacidad:2 niños  _x000D_
_x000D_
Selección STC 20184000501243 – Precio uso exclusivo parque de los niños_x000D_
_x000D_
CARACTERISTICAS:_x000D_
Capacidad: 2 niños_x000D_
Edad sugerida: 2 a 10 años                                                                   _x000D_
Altura Crítica de Caída: 0,47 m_x000D_
Área de Seguridad: 7 m2_x000D_
Medidas por modulo (Largo, Ancho, Alto): 0,92 m x 0,39 m x 0,84 m_x000D_
Funciones lúdicas: Columpiarse, Equilibrio, encontrarse / imaginar_x000D_
_x000D_
MATERIALES:_x000D_
_x000D_
_x000D_
1.Los tableros coloreados y los asientos están elaborados a partir de un material HPL compacto de 13 mm de espesor. _x000D_
Material robusto, presenta una excelente resistencia contra las inclemencias del tiempo y al vandalismo. _x000D_
2.Los  asientos  se   fabrican   con   HPL   (Laminado   Alta   Presión)   de   13   mm   de  espesor. Compuesto en un 70% de fibras de madera blanda y un 30% de resina _x000D_
termoendurecible,  presenta  una  excelente  resistencia  contra  las  inclemencias  del tiempo.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</si>
  <si>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 e i puerta tipo u (1.00x2.50). ala pivotante entamborada enchape en roble en 1 cara y panel acustico ranurado en la otra cara. relleno en fibra de vidrio absorbente aglomerado con resina termo resistente 1" según detalle de planos. incluye cerradura y haladera. (Sumin+Instalac). 	_x000D_
CTO-CONSULTORIA 2959-2017-FONTANAR - ver _x000D_
CENTRO DEPORTIVO, RECREATIVO Y CULTURAL DEL PARQUE FONTANAR DEL RIO_x000D_
Especificaciones Técnicas Tomo 1 y 2</t>
  </si>
  <si>
    <t>s. e i. sillas auditorio ref. nova 35 con mesa abatible de inorca o equivalente  . (Sumin+Instalac). 	_x000D_
CTO-CONSULTORIA 2959-2017-FONTANAR - ver _x000D_
CENTRO DEPORTIVO, RECREATIVO Y CULTURAL DEL PARQUE FONTANAR DEL RIO_x000D_
Especificaciones Técnicas Tomo 1 y 2</t>
  </si>
  <si>
    <t>s. e i. mueblealmacenamiento aulas m03 (3.13x2.72). estructura en tubulares pts 40x40 mm. con pintura electrostatica + repisas en panel aglomerado melaminico rh 18 mm. con canto rigido y fondo en panel de triplex 15 mm o equivalente lacado y sellado segun detalle de planos. incluye anclajes a muros. (Sumini+Instalación)._x000D_
CTO-CONSULTORIA 2959-2017-FONTANAR - ver _x000D_
CENTRO DEPORTIVO, RECREATIVO Y CULTURAL DEL PARQUE FONTANAR DEL RIO_x000D_
Especificaciones Técnicas Tomo 1 y 2</t>
  </si>
  <si>
    <t>s. e i. mueblealmacenamiento danza m07 (7.25x2.40). repisas en panel aglomerado melaminico rh 18 mm. con canto rigido y fondo en panel de triplex 15 mm o equivalente lacado y sellado + puertas batientes en madera con espejo según detalle de planos. incluye anclajes a muros. (Sumini+Instalación)._x000D_
CTO-CONSULTORIA 2959-2017-FONTANAR - ver _x000D_
CENTRO DEPORTIVO, RECREATIVO Y CULTURAL DEL PARQUE FONTANAR DEL RIO_x000D_
Especificaciones Técnicas Tomo 1 y 2</t>
  </si>
  <si>
    <t>s. e i. mueblerecepcion biblioteca m08 (1.82x1.10). perfiles tubulares 50x50x2 mm. y 35x35x2 mm. con superficie en tablex rh + chapilla de madera tipo roble europeo según detalle de planos. incluye anclajes a piso. (Sumini+Instalación)._x000D_
CTO-CONSULTORIA 2959-2017-FONTANAR - ver _x000D_
CENTRO DEPORTIVO, RECREATIVO Y CULTURAL DEL PARQUE FONTANAR DEL RIO_x000D_
Especificaciones Técnicas Tomo 1 y 2</t>
  </si>
  <si>
    <t>s. e i. mueblealmacenamiento danza m07 (7.25x2.40). repisas en panel aglomerado melaminico rh 18 mm. con canto rigido y fondo en panel de triplex 15 mm o equivalente lacado y sellado + puertas batientes en madera con espejo según detalle de planos. incluye anclajes a muros. . (Sumini+Instalación)._x000D_
CTO-CONSULTORIA 2959-2017-FONTANAR - ver _x000D_
CENTRO DEPORTIVO, RECREATIVO Y CULTURAL DEL PARQUE FONTANAR DEL RIO_x000D_
Especificaciones Técnicas Tomo 1 y 2</t>
  </si>
  <si>
    <t>s. e i. muebleestanteria lavapinceles m09 (5.95x2.30). perfiles tubulares 40x40 mm. con superficie en aglomerado melaminico rh 18 mm. según detalle de planos. incluye anclajes a piso. 	_x000D_
. (Sumini+Instalación)._x000D_
CTO-CONSULTORIA 2959-2017-FONTANAR - ver _x000D_
CENTRO DEPORTIVO, RECREATIVO Y CULTURAL DEL PARQUE FONTANAR DEL RIO_x000D_
Especificaciones Técnicas Tomo 1 y 2</t>
  </si>
  <si>
    <t>s. e i. modulos madera piscinas m10 (0.40x0.33). divisiones en aglomerado melaminico rh 18 mm. según detalle de planos. incluye anclajes a piso. 	_x000D_
 (Sumini+Instalación)._x000D_
CTO-CONSULTORIA 2959-2017-FONTANAR - ver _x000D_
CENTRO DEPORTIVO, RECREATIVO Y CULTURAL DEL PARQUE FONTANAR DEL RIO_x000D_
Especificaciones Técnicas Tomo 1 y 2</t>
  </si>
  <si>
    <t>s. e i. muebleescritorio gimnasio y administracion m11, m19 h: 0.75 m. perfiles tubulares 35x35x2 mm. con superficie en tablex rh + chapilla de madera tipo roble europeo según detalle de planos. incluye anclajes a piso. (Sumini+Instalación)._x000D_
CTO-CONSULTORIA 2959-2017-FONTANAR - ver _x000D_
CENTRO DEPORTIVO, RECREATIVO Y CULTURAL DEL PARQUE FONTANAR DEL RIO_x000D_
Especificaciones Técnicas Tomo 1 y 2</t>
  </si>
  <si>
    <t>s. e i. muebleatencion gimnasio m13 (3.33x1.10). perfiles tubulares 50x50x2 mm. y 35x35x2 mm. con superficie en tablex rh + chapilla de madera tipo roble europeo según detalle de planos. incluye anclajes a piso.  (Sumini+Instalación)._x000D_
CTO-CONSULTORIA 2959-2017-FONTANAR - ver _x000D_
CENTRO DEPORTIVO, RECREATIVO Y CULTURAL DEL PARQUE FONTANAR DEL RIO_x000D_
Especificaciones Técnicas Tomo 1 y 2</t>
  </si>
  <si>
    <t>s. e i. mueblecocineta m20 (1.25x0.95). divisiones, estantes y cajones en aglomerado melaminico rh 18 mm. según detalle de planos. incluye anclajes a piso. 	_x000D_
 (Sumini+Instalación)._x000D_
CTO-CONSULTORIA 2959-2017-FONTANAR - ver _x000D_
CENTRO DEPORTIVO, RECREATIVO Y CULTURAL DEL PARQUE FONTANAR DEL RIO_x000D_
Especificaciones Técnicas Tomo 1 y 2</t>
  </si>
  <si>
    <t>s. e i. mueblealmacenamiento enfermeria m21 (1.55x2.40). perfiles tubulares 40x40 mm. con superficie aglomerado melaminico rh 18mm. con canto rigido según detalle de planos. incluye anclajes a estructura. (Suminist+Instalación)._x000D_
CTO-CONSULTORIA 2959-2017-FONTANAR - ver _x000D_
CENTRO DEPORTIVO, RECREATIVO Y CULTURAL DEL PARQUE FONTANAR DEL RIO_x000D_
Especificaciones Técnicas Tomo 1 y 2</t>
  </si>
  <si>
    <t>.s. e i. mueblealmacenamiento ludoteca m26 (5.95x2.40). perfiles tubulares 40x40 mm. con estantes, divisiones y puertas en aglomerado melaminico rh 18 mm. con canto rigido + fondo en triplex de pino 15 mm o equivalente según detalle de planos. incluye anclajes a estructura.(Suminist+Instalación)._x000D_
CTO-CONSULTORIA 2959-2017-FONTANAR - ver _x000D_
CENTRO DEPORTIVO, RECREATIVO Y CULTURAL DEL PARQUE FONTANAR DEL RIO_x000D_
Especificaciones Técnicas Tomo 1 y 2</t>
  </si>
  <si>
    <t>s. e i. mueblealmacenamiento salon karate m27 (7.05x2.40). perfiles tubulares 40x40 mm. con estantes, divisiones y puertas en aglomerado melaminico rh 18 mm. con canto rigido + fondo en triplex de pino 15 mm o equivalente según detalle de planos. incluye anclajes a estructura. 	(Suminist+Instalación)._x000D_
CTO-CONSULTORIA 2959-2017-FONTANAR - ver _x000D_
CENTRO DEPORTIVO, RECREATIVO Y CULTURAL DEL PARQUE FONTANAR DEL RIO_x000D_
Especificaciones Técnicas Tomo 1 y 2</t>
  </si>
  <si>
    <t>EQUIPO DE VENTILACIÓN MECÁNICA TIPO CENTRÍFUGO ALÁBES ATRASADOS Y PINTURA PARA AMBIENTES HÚMEDOS Y CLORO ASPAS EN ALUMINIO Y MOTOR FUERA DE FLUJO, FLUJO 38,000 CFM @ 0.4 INWG, VER ESPECIFICACIONES TÉCNICAS CONTRATO DE CONSULTORÍA 2960-2017: TUNAL</t>
  </si>
  <si>
    <t>s. e i. mueblealmacenamiento biblioteca m28 (10.30x2.40). perfiles tubulares 40x40 mm. con estantes, divisiones y puertas en aglomerado melaminico rh 18 mm. con canto rigido + fondo en triplex de pino 15 mm o equivalente según detalle de planos. incluye anclajes a estructura. 	_x000D_
Suminist+Instalación)._x000D_
CTO-CONSULTORIA 2959-2017-FONTANAR - ver _x000D_
CENTRO DEPORTIVO, RECREATIVO Y CULTURAL DEL PARQUE FONTANAR DEL RIO_x000D_
Especificaciones Técnicas Tomo 1 y 2</t>
  </si>
  <si>
    <t>s. e i. mueblealmacenamiento salon gimnasio m29 (5.43x0.45). perfiles tubulares 50x50 mm. con estantes y divisiones en aglomerado melaminico rh 18 mm. con canto rigido + fondo en triplex de pino 15 mm o equivalente según detalle de planos. incluye anclajes a estructura.(Suminist+Instalación)._x000D_
CTO-CONSULTORIA 2959-2017-FONTANAR - ver _x000D_
CENTRO DEPORTIVO, RECREATIVO Y CULTURAL DEL PARQUE FONTANAR DEL RIO_x000D_
Especificaciones Técnicas Tomo 1 y 2</t>
  </si>
  <si>
    <t>TUBERÍA CPVC IPS RISE RDE 11 ALTO IMPACTO 2 1/2"</t>
  </si>
  <si>
    <t>CAÑUELA POLIURETANO e=1" RECUBRIMIENTO CON PAPEL KRAFT 2 1/2"</t>
  </si>
  <si>
    <t>SUMINISTRO EQUIPO DE PRESIÓN COMPUESTO POR DOS BOMBAS 10 HP C/U @ 220V CON VARIADOR POR BOMBA CON H=41.0MTS Y Q=10.0 L/S</t>
  </si>
  <si>
    <t>SUMINISTRO BOMBAS EYECTORAS CON H = 6.26M Y Q=3.0 L/S INCLUYE BOMBAS, FLOTADOR Y ALARMA</t>
  </si>
  <si>
    <t>SUMINISTRO DE EQUIPO DE CALDERAS - INCLUYE BOMBAS, TANQUES, VÁLVULAS, CHEQUES Y ACCESORIOS PARA INTERCONEXIONES - INCLUIDO ACCESORIOS PARA CUARTO DE CALDERAS</t>
  </si>
  <si>
    <t>teja dekoceiling pvc 7 mm blanco de arkos o equivalente</t>
  </si>
  <si>
    <t>conector l: 5.85 - h dekoceiling pvc de arkos o equivalente</t>
  </si>
  <si>
    <t>u remate l:5.85 - dekoceiling pvc de arkos o equivalente</t>
  </si>
  <si>
    <t>JUEGO COLUMPIO MULTIPLE 9 Usuarios 1+años_x000D_
_x000D_
Selección STC 20184000501243 – Precio uso exclusivo parque de los niños_x000D_
_x000D_
CARACTERISTICAS_x000D_
Capacidad: 9  niños_x000D_
Edad sugerida: 1+ años                                                                   _x000D_
Altura Crítica de Caída: 1.55 m_x000D_
Área de Seguridad: 61M2_x000D_
Medidas por modulo (Largo, Ancho, Alto):  9.4  m x 1.2 m x 2.6 m_x000D_
Funciones lúdicas:  columpiarse_x000D_
_x000D_
MATERIALES_x000D_
_x000D_
1-Los postes, de 125 mm de diámetro, son de acero galvanizado lacado garantizando lalongevidad y la robustez de los juegos. Los cabezales son de poliamida inyectada._x000D_
2-Las vigas horizontales son de acero galvanizado no pintado, de 88,9 mm de diámetro._x000D_
3-El sistema de rotación en inox está compuesto por rodamientos._x000D_
4-La cesta está fabricada en una pieza de polietileno rotomoldeado.El armazón es de acero inoxidable recubierto por topes de protección y está suspendido por cadenas revestidas con polietileno._x000D_
5-Las anillas de deslizamiento en PVC permiten limitar el desgaste de las piezas metálicas causado por el balanceo y el paso del tiempo, y prolongan la duración de vida útil de los productos. Las cadenas son de acero galvanizado._x000D_
6-Los asientos del columpio son de caucho reforzado con alvéolos amortiguadores.Las cadenas de los asientos están formadas por eslabones de acero inoxidable._x000D_
La fijación de las cadenas del asiento plano es una V de inox de 10 mm de diámetro.Las anillas de deslizamiento en PVC permiten limitar el desgaste de las piezas_x000D_
metálicas causado por el balanceo y el paso del tiempo, y prolongan la duración devida útil de los productos._x000D_
7-El asiento cuna para bebés está construido en poliuretano, el cual garantiza lacomodidad.  Las cadenas son de acero inoxidable._x000D_
8-La tornillería en acero inoxidable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grilletes, barras, cuerdas y cadenas._x000D_
CADA AÑO_x000D_
Revisar todos los sistemas de anclajes._x000D_
Limpiar a fondo_x000D_
Revisar la estructura de soporte_x000D_
Revisar que los postes estén en buenas condiciones_x000D_
Revisar las uniones de las sillas_x000D_
Revisar que haya corrosión en las cadenas y conexiones_x000D_
Revisar niveles de desgaste en todo el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</si>
  <si>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Tobogan recto cap 4 niños de mas de 2 años  _x000D_
_x000D_
Selección STC 20184000501243 – Precio uso exclusivo parque de los niños_x000D_
_x000D_
CARACTERISTICAS_x000D_
_x000D_
Capacidad: 4 niños por uso_x000D_
Edad sugerida: 2 años en adelante                                                                   _x000D_
Altura Crítica de Caída: 1,00 m_x000D_
Área de Seguridad: 26 m2_x000D_
Medidas por modulo (Largo, Ancho, Alto): 8.03 m x 1.36 m x 3,94 m_x000D_
Funciones lúdicas: Deslizarse, Encontrarse, Imaginar, ocultarse, descansar._x000D_
_x000D_
MATERIALES_x000D_
_x000D_
1.El tobogán tubular es de polietileno rotomoldeado_x000D_
2.Los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diámetro._x000D_
3.Los tableros coloreados están elaborados a partir de un material HPL compacto de 13 mm de espesor._x000D_
Material robusto, presenta una excelente resistencia contra las inclemencias del tiempo y al vandalismo._x000D_
4.Los postes son de acero galvanizado lacado, de 125 mm de diámetro. El acabado con apariencia de granito en dos tonos de gris, presenta ligeros relieves y confiere una mejor resistencia a las ralladuras._x000D_
5.La tornillería es de acero inoxidable y está protegida por cápsulas anti vandalismo en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</si>
  <si>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bogan cap 3 niños de 2+ años   _x000D_
Selección STC 20184000501243 – Precio uso exclusivo parque de los niños_x000D_
_x000D_
_x000D_
CARACTERISTICAS_x000D_
_x000D_
Capacidad: 3 niños por uso_x000D_
Edad sugerida: 2 años en adelante                                                                   _x000D_
Altura Crítica de Caída: 1,00 m_x000D_
Área de Seguridad: 22.5 m2_x000D_
Medidas por modulo (Largo, Ancho, Alto): 3.14 m x 1.01 m x 1.37 m_x000D_
Funciones lúdicas: Deslizarse, Encontrarse, Imaginar,ocultarse/descansar_x000D_
_x000D_
MATERIALES_x000D_
-_x000D_
1.Los  laterales están  fabricados  en  tableros  coloreados,  elaborados  a  partir  de  un  material HPL compacto de 13 mm de espesor. _x000D_
Material  robusto,  presenta  una  excelente  resistencia  contra  las  inclemencias  del  tiempo y al vandalismo._x000D_
2.Los  postes 95  x  95  mm,son  de  acero  galvanizado  pintado  garantizando  la  longevidad y la robustez de los juegos._x000D_
El acabado con apariencia de granito en dos tonos de gris, presenta ligeros relieves y confiere una mejor resistencia a las ralladuras._x000D_
3.Los  tableros  se  elaboran  a  partir  de  un  material  compacto  (HPL)  de  12,5  mm  de             _x000D_
espesor con estructura antideslizante._x000D_
4.Los tubos son de acero inoxidable de 40 mm de Ø, lo que garantiza la longevidad y la estética del juego al cabo de los años. _x000D_
5.La  superficie  deslizante  del tobogán es  de  acero  inoxidable  304  de  2  mm  de  grosor y está curvada, ondulada y modelada en una sola pieza._x000D_
6.La tornillería es de acero inoxidable y está protegida por cápsulas anti vandalismo de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</si>
  <si>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Muelle 2 + años Capacidad:6 niños _x000D_
_x000D_
Selección STC 2018400050124_x000D_
_x000D_
CARACTERISTICAS:_x000D_
Capacidad: 6 niños_x000D_
Edad sugerida: 2 + años                                                                   _x000D_
Altura Crítica de Caída: 0,7 m_x000D_
Área de Seguridad: 11.5 m2_x000D_
Medidas por modulo (Largo, Ancho, Alto): 1.49 m x 1.0,3 m x 0,7 m_x000D_
Funciones lúdicas: Columpiarse, Equilibrio, encontrarse/imaginar_x000D_
_x000D_
MATERIALES:_x000D_
_x000D_
1.Los tableros coloreados están elaborados a partir de un material HPL compacto de 13 mm de espesor. Material robusto, presenta una excelente resistencia contra las inclemencias del tiempo y al vandalismo._x000D_
2.El asiento se elabora a partir de un material compacto (HPL) de 12,5 mm de _x000D_
espesor con estructura antideslizante._x000D_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4.Los tubos son de acero inoxidable que garantizan la longevidad y la estética del juego al cabo de los años. Las piezas de unión están moldeadas en poliamida cargada, no tóxicas, no inflamables, resistentes a los choques y a los rayos ultravioletas, garantizando la robustez del juego y la resistencia al vandalismo._x000D_
5.La tornillería es de acero inoxidable y está protegida por cápsulas anti _x000D_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</si>
  <si>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de muelle nave paneles laterales espacial 2 a 8 años Capacidad:1 niño _x000D_
Selección STC 20184000501243 – Precio uso exclusivo parque de los niños_x000D_
_x000D_
CARACTERISTICAS:_x000D_
Capacidad: 1 niños_x000D_
Edad sugerida: 2 a 8 años                                                                   _x000D_
Altura Crítica de Caída: 0,46 m_x000D_
Área de Seguridad: 7.5 m2_x000D_
Medidas por modulo (Largo, Ancho, Alto): 0.8 m x 0.54 m x 0,82 m_x000D_
Funciones lúdicas: Columpiarse, Equilibrio, _x000D_
_x000D_
MATERIALES:_x000D_
_x000D_
1.Los tableros coloreados están elaborados a partir de un material HPL compacto de 13 mm de espesor. Material robusto, presenta una excelente resistencia contra las inclemencias del tiempo y al vandalismo._x000D_
2.El muelle es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3.Las manetas son de plástico poliamida muy resistente_x000D_
4.La tornillería es de acero inoxidable y está protegida por cápsulas anti _x000D_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</si>
  <si>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borde metalico - alquiler (borde losa + lateral vigas profundas)</t>
  </si>
  <si>
    <t>perfil estructural en acero 3 1/2"x2"x2mm - 6m</t>
  </si>
  <si>
    <t>Juego de muelle nave espacial Cap1 de 2 + años _x000D_
_x000D_
Selección STC 20184000501243 – Precio uso exclusivo parque de los niños_x000D_
_x000D_
CARACTERISTICAS:_x000D_
Capacidad: 1 niños_x000D_
Edad sugerida: 2 + años                                                                   _x000D_
Altura Crítica de Caída: 0,52 m_x000D_
Área de Seguridad: 6.5 m2_x000D_
Medidas por modulo (Largo, Ancho, Alto): 0.76 m x 0.3 m x 0,81 m_x000D_
Funciones lúdicas: Columpiarse, Equilibrio, _x000D_
_x000D_
MATERIALES:_x000D_
_x000D_
1.Los tableros coloreados están elaborados a partir de un material HPL compacto de 13 mm de espesor. Material robusto, presenta una excelente resistencia contra las inclemencias del tiempo y al vandalismo._x000D_
2.El muelle es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3.Las manetas y reposapiés son de plástico poliamida muy resistente_x000D_
4.La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</si>
  <si>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SUMINISTRO DE EQUIPO DE CALDERAS - INCLUYE BOMBAS, TANQUES, VÁLVULAS, CHEQUES Y ACCESORIOS PARA INTERCONEXIONES - INCLUIDO ACCESORIOS PARA CUARTOS DE CALDERAS</t>
  </si>
  <si>
    <t>Juego Tobogan Tubular 5 A 12 AÑOS Cap 7 niños_x000D_
Selección STC 20184000501243 – Precio uso exclusivo parque de los niños_x000D_
_x000D_
CARACTERISTICAS_x000D_
_x000D_
Edad sugerida: 5 A 12 años_x000D_
Capacidad: 7 niños_x000D_
Área de Seguridad: 47 m2  _x000D_
Medidas: (Largo, Ancho, Alto) 4.1 m x 1.1 m x 4.7 m_x000D_
Altura Crítica de Caída: 1.0 m_x000D_
Funciones lúdicas:, Encontrarse, balancearse_x000D_
._x000D_
_x000D_
MATERIALES_x000D_
_x000D_
Para cumplir con los estrictos estándares que establecemos para la seguridad, la durabilidad, el acabado y el rendimiento funcional, los materiales que utilizamos son de la más alta calidad. La madera contrachapada se trata para soportar condiciones al aire libre. HPL (Laminado de alta presión) es la opción obvia para tableros donde los requisitos son muy altos. Nuestra madera es pino de lento crecimiento y anillos finos del norte de Suecia. Está certificado según FSC o PEFC. La madera está cepillada y los bordes redondeados._x000D_
Las cajas de arena están hechas de roble. Las cabezas de tornillos y las tuercas están equipadas con tapas de plástico para proteger los accesorios del vandalismo. Las redes, etc. están hechas de una cadena galvanizada en caliente cubierta con poliuretano sólido para garantizar la máxima durabilidad y una sensibilidad mínima a los cambios de temperatura. La placa laminada en patrón de acero inoxidable utilizada en las toboganes de deslizamiento garantiza una larga vida útil y una fricción mínima. Las juntas de los pernos están galvanizadas para proteger contra la oxidación. Los postes y las piezas de metal están hechos de acero de alta resistencia._x000D_
_x000D_
Material kg%_x000D_
Pino 337.7820 32.62_x000D_
Contrachapado 1.8560 0.18_x000D_
HPL 78.0366 7.54_x000D_
Acero sin tratar 149.3278 14.42_x000D_
Acero inoxidable 5.1405 0.50_x000D_
Acero inoxidable EN 1.4301 111.3480 10.75_x000D_
Acero inoxidable EN 1.4404 0.1920 0.02_x000D_
Aluminio 0.1380 0.01_x000D_
Zink (galvanizado en caliente) 5.5228 0.53_x000D_
Zink (electrogalvanizado) 0.0546 0.01_x000D_
Poliamida (PA) 3.5337 0.34_x000D_
Policarbonato (PC) 1.0200 0.10_x000D_
Polietileno (PE) 0.6810 0.07_x000D_
Hormigón 338.0000 32.64_x000D_
Cartón 2.9700 0.29_x000D_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</si>
  <si>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VER CTO-CONSULTORIA CENTRO DEPORTIVO, RECREATIVO Y CULTURAL - CDRC Especificaciones Técnicas Tomo 1 y 2._x000D_
CAJA DE VENTILACION EN LINEA CENTRIFUGO ALETAS INCLINADAS ATRAS VE-01  1033 RPM  1.530 CFM @ 0.54" C.A. 1/2 HP  110/1/60 BAÑOS 1</t>
  </si>
  <si>
    <t>VER CTO-CONSULTORIA CENTRO DEPORTIVO, RECREATIVO Y CULTURAL - CDRC Especificaciones Técnicas Tomo 1 y 2._x000D_
VENTILADOR EN LINEA HELICOCENTRIFUGO VE-02A Y VE-02B  438 CFM @ 0.63" C.A. 150W 110/1/60 BAÑOS 2</t>
  </si>
  <si>
    <t>SUMINISTRO DE ROCIADOR  TIPO UPRIGHT K=11,2  - QR RESPUESTA RÁPIDA 68°C 155°F ACABADO CROMADO COBRETURA</t>
  </si>
  <si>
    <t>CAMBIADOR DE PAÑAL EN POLIPROPILENO CON ESTRUCTURA METALICA INTERNA REF. 3-AA-KB200-00 DE ACCESORIOS Y ACABADOS O EQUIVALENTE._x000D_
cambiador de pañal ref. 3-aa-kb200-00 de accesorios y acabados o equivalente _x000D_
CENTRO DEPORTIVO, RECREATIVO Y CULTURAL -  CDRC_x000D_
REMITASE A CONTRATO DE CONSULTORÍA RESPECTIVO._x000D_
Especificaciones Técnicas Tomo 1 y 2</t>
  </si>
  <si>
    <t>VER CTO-CONSULTORIA CENTRO DEPORTIVO, RECREATIVO Y CULTURAL - CDRC Especificaciones Técnicas Tomo 1 y 2._x000D_
_x000D_
CAJA DE VENTILACION EN LINEA CENTRIFUGO ALETAS INCLINADAS ATRAS VE-03  1143 RPM  1.188 CFM @ 0.52" C.A. 1/3 HP 110/1/60 BAÑOS 3</t>
  </si>
  <si>
    <t>SUMINISTRO E INSTALACIÓN DE LINEA DE VIDA HORIZONTAL EXTERNA DE FALL PROTECCIÓN.</t>
  </si>
  <si>
    <t>SUMINISTRO E INSTALACIÓN SOPORTE ACERO INOXIDABLE DE FALL PROTECCIÓN.</t>
  </si>
  <si>
    <t>SUMINISTRO E INTALACIÓN DE CARRO DE DESPLAZAMIENTO POR LINEA DE VIDA .</t>
  </si>
  <si>
    <t>VER CTO-CONSULTORIA CENTRO DEPORTIVO, RECREATIVO Y CULTURAL - CDRC Especificaciones Técnicas Tomo 1 y 2._x000D_
CAJA DE VENTILACION EN LINEA CENTRIFUGO ALETAS INCLINADAS ATRAS VE-04 1142 RPM  1142 CFM @ 0.54" C.A. 1/3 HP  110/1/60 BAÑOS 4</t>
  </si>
  <si>
    <t>VER CTO-CONSULTORIA CENTRO DEPORTIVO, RECREATIVO Y CULTURAL - CDRC Especificaciones Técnicas Tomo 1 y 2._x000D_
VENTILADOR EN LINEA HELICOCENTRIFUGO VE-05A Y VE-05B 567 CFM @ 0.44" C.A. 335W 110/1/60 BAÑOS 5</t>
  </si>
  <si>
    <t>CENTRO DEPORTIVO, RECREATIVO Y CULTURAL -  CDRC REMITASE A CONTRATO DE CONSULTORÍA RESPECTIVO. Especificaciones Técnicas Tomo 1 y 2._x000D_
VENTILADOR EN LINEA HELICOCENTRIFUGO  VE-05C 296 CFM @  0.26" 115W C.A. 110/1/60 BAÑOS INDEPENDIENTES</t>
  </si>
  <si>
    <t>VER CTO-CONSULTORIA CENTRO DEPORTIVO, RECREATIVO Y CULTURAL - CDRC Especificaciones Técnicas Tomo 1 y 2._x000D_
VENTILADOR EN LINEA HELICOCENTRIFUGO VE-07 405CFM @ 0.46" C.A. 115W 110/1/60 BAÑOS 7</t>
  </si>
  <si>
    <t>VER CTO-CONSULTORIA CENTRO DEPORTIVO, RECREATIVO Y CULTURAL - CDRC Especificaciones Técnicas Tomo 1 y 2._x000D_
CAJA VENTILADOR CENTRÍFUGO EN LINEA VE-09 1100 RPM 979 CFM @ 0.66 " C.A. 1/3 HP 220/3/60 BAÑOS GYM</t>
  </si>
  <si>
    <t>s. e i. cielo falso panel absorbente tipo panel perforado. Inclyye fibra de vidrio y estructura de soporte (Suministro+Instalación)</t>
  </si>
  <si>
    <t>VER CTO-CONSULTORIA CENTRO DEPORTIVO, RECREATIVO Y CULTURAL - CDRC Especificaciones Técnicas Tomo 1 y 2._x000D_
VENTILADOR EN LINEA HELICOCENTRIFUGO  VE-10A Y VE-10B 620 CFM @ 0.68 " 464W C.A. 110/1/60 BAÑOS P2 PUBLICO</t>
  </si>
  <si>
    <t>celulosa ref. k13 en 1 1/2" o equivalente</t>
  </si>
  <si>
    <t>VER CTO-CONSULTORIA CENTRO DEPORTIVO, RECREATIVO Y CULTURAL - CDRC Especificaciones Técnicas Tomo 1 y 2._x000D_
VENTILADOR EN LINEA HELICOCENTRIFUGO INSTALACION EN CUBIERTA VE-13 214 CFM @ 0.52 " 169W C.A. 110/1/60 BAÑOS P2 PISCINA</t>
  </si>
  <si>
    <t>VER CTO-CONSULTORIA CENTRO DEPORTIVO, RECREATIVO Y CULTURAL - CDRC Especificaciones Técnicas Tomo 1 y 2._x000D_
VENTILADOR DE EXTRACCIÓN TIPO HONGO DE DESCARGA VERTICAL VH-01,  4.693 CFM 1300 RPM @ 1.96" C.A. 5 H.P. 220/3/60 CAMPANA COCINA</t>
  </si>
  <si>
    <t>VER CTO-CONSULTORIA CENTRO DEPORTIVO, RECREATIVO Y CULTURAL - CDRC Especificaciones Técnicas Tomo 1 y 2._x000D_
_x000D_
BANDEJA DE CONDENSADOS AISLADA EN LÁMINA  GALVANIZADA AISLADA CON JUMBOLON 6MM.</t>
  </si>
  <si>
    <t>VER CTO-CONSULTORIA CENTRO DEPORTIVO, RECREATIVO Y CULTURAL - CDRC Especificaciones Técnicas Tomo 1 y 2._x000D_
UNIDAD EVAPORADORA DE PARED REFRIGERANTE VARIABLE UMA-07 CAPACIDAD 18.000 BTU/H 220/2/60</t>
  </si>
  <si>
    <t>CENTRO DEPORTIVO, RECREATIVO Y CULTURAL -  CDRC REMITASE A CONTRATO DE CONSULTORÍA RESPECTIVO. Especificaciones Técnicas Tomo 1 y 2.</t>
  </si>
  <si>
    <t>s. e i. teja sanduche en acero galvanizado cal 26 + lana de roca hipertec roof sound de metecno o equivalente</t>
  </si>
  <si>
    <t>teja gip clase 7 color t3 cristal prismax geometria panel a42 de exiplast o equivalente</t>
  </si>
  <si>
    <t>s. e i. cristal 5+6 + pelicula - lucernarios y cubiertas</t>
  </si>
  <si>
    <t>VER CTO-CONSULTORIA CENTRO DEPORTIVO, RECREATIVO Y CULTURAL - CDRC Especificaciones Técnicas Tomo 1 y 2._x000D_
VARIADOR DE FRECUENCIA PARA MOTOR DE 15 HP @ 220/3/60</t>
  </si>
  <si>
    <t>s. e i. estructura cubierta en vidrio y lucernarios - perfiles, empaques, anclajes (Suministro e instalación)</t>
  </si>
  <si>
    <t>canal metalica en lamina cal 20 para cubiertas. desarrollo 1.50 m. incluye anticorrosivo, pintura de acabado en aceite y anclajes a estructura.</t>
  </si>
  <si>
    <t>s. e i. ventana v-001 (7.25x4.43). perfileria oculta en aluminio duracron s600 black o equivalente + vidrio laminado 5+5 con pelicula pvb 0.03 mm. incolora y/o opaca según detalle. incluye accesorios segun cuadro de puertas y ventanas. cuerpos fijos y batientes . (suminist+Instalac)	_x000D_
CENTRO DEPORTIVO, RECREATIVO Y CULTURAL -  CDRC_x000D_
REMITASE A CONTRATO DE CONSULTORÍA RESPECTIVO._x000D_
Especificaciones Técnicas Tomo 1 y 2</t>
  </si>
  <si>
    <t>s. e i. ventana v-002 (2.73x3.20). perfileria oculta en aluminio duracron s600 black o equivalente + vidrio laminado 5+5 con pelicula pvb 0.03 mm. incolora según detalle. incluye accesorios segun cuadro de puertas y ventanas. cuerpos fijos. . (suminist+Instalac)	_x000D_
CENTRO DEPORTIVO, RECREATIVO Y CULTURAL -  CDRC_x000D_
REMITASE A CONTRATO DE CONSULTORÍA RESPECTIVO._x000D_
Especificaciones Técnicas Tomo 1 y 2</t>
  </si>
  <si>
    <t>.s. e i. ventana v-003 (2.77x3.20).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</si>
  <si>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s. e i. ventana v-004 (3.00x3.20). perfileria oculta en aluminio duracron s600 black o equivalente + vidrio laminado 5+5 con pelicula pvb 0.03 mm. incolora según detalle. incluye accesorios segun cuadro de puertas y ventanas. cuerpos fijos . (suminist+Instalac)	_x000D_
CENTRO DEPORTIVO, RECREATIVO Y CULTURAL -  CDRC_x000D_
REMITASE A CONTRATO DE CONSULTORÍA RESPECTIVO._x000D_
Especificaciones Técnicas Tomo 1 y 2</t>
  </si>
  <si>
    <t>s. e i. ventana v-005 (3.97x3.20).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</si>
  <si>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s. e i. ventana v-006 (7.00x3.20). perfileria oculta en aluminio duracron s600 black o equivalente + vidrio laminado 5+5 con pelicula pvb 0.03 mm. incolora según detalle. incluye accesorios segun cuadro de puertas y ventanas. cuerpos fijos y basculantes (suminist+Instalac)	_x000D_
CENTRO DEPORTIVO, RECREATIVO Y CULTURAL -  CDRC_x000D_
REMITASE A CONTRATO DE CONSULTORÍA RESPECTIVO._x000D_
Especificaciones Técnicas Tomo 1 y 2</t>
  </si>
  <si>
    <t>s. e i. ventana v-007 (16.20x3.20). perfileria oculta en aluminio duracron s600 black o equivalente + vidrio laminado 5+5 con pelicula pvb 0.03 mm. incolora según detalle. incluye accesorios segun cuadro de puertas y ventanas. cuerpos fijos y basculantes (suminist+Instalac)	_x000D_
CENTRO DEPORTIVO, RECREATIVO Y CULTURAL -  CDRC_x000D_
REMITASE A CONTRATO DE CONSULTORÍA RESPECTIVO._x000D_
Especificaciones Técnicas Tomo 1 y 2</t>
  </si>
  <si>
    <t>s. e i. ventana v-008 (15.55x3.20). perfileria oculta en aluminio duracron s600 black o equivalente + vidrio laminado 5+5 con pelicula pvb 0.03 mm. incolora según detalle. incluye accesorios segun cuadro de puertas y ventanas. cuerpos fijos y basculantes  (suminist+Instalac)	_x000D_
CENTRO DEPORTIVO, RECREATIVO Y CULTURAL -  CDRC_x000D_
REMITASE A CONTRATO DE CONSULTORÍA RESPECTIVO._x000D_
Especificaciones Técnicas Tomo 1 y 2</t>
  </si>
  <si>
    <t>s. e i. ventana v-009 (6.53x4.95). perfileria oculta en aluminio duracron s600 black o equivalente + vidrio laminado 5+5 con pelicula pvb 0.03 mm. incolora y/o opaca según detalle. incluye accesorios segun cuadro de puertas y ventanas. cuerpos fijos (suminist+Instalac)	_x000D_
CENTRO DEPORTIVO, RECREATIVO Y CULTURAL -  CDRC_x000D_
REMITASE A CONTRATO DE CONSULTORÍA RESPECTIVO._x000D_
Especificaciones Técnicas Tomo 1 y 2</t>
  </si>
  <si>
    <t>Suministro e instalación de UPS de 12 kVA, trifásica, Tensión Nominal de entrada y salida: 208V, Frecuencia de Entrada y Salida: 60 Hz, Eficiencia igual al 96%, THDN &lt; 3%, Factor de Potencia de entreda: 0.99, IP 20, tiempo de autonomía 5 min.</t>
  </si>
  <si>
    <t>s. e i. ventana v-010 (3.87x4.95). perfileria oculta en aluminio duracron s600 black o equivalente + vidrio laminado 5+5 con pelicula pvb 0.03 mm. incolora y/o opaca según detalle. incluye accesorios segun cuadro de puertas y ventanas. cuerpos fijos.  (suminist+Instalac)	_x000D_
CENTRO DEPORTIVO, RECREATIVO Y CULTURAL -  CDRC_x000D_
REMITASE A CONTRATO DE CONSULTORÍA RESPECTIVO._x000D_
Especificaciones Técnicas Tomo 1 y 2</t>
  </si>
  <si>
    <t>s. e i. ventana v-011 (20.13xvariable). perfileria oculta en aluminio duracron s600 black o equivalente + vidrio laminado 5+5 con pelicula pvb 0.03 mm. incolora y/o opaca según detalle. incluye accesorios segun cuadro de puertas y ventanas. cuerpos fijos. (suminist+Instalac)	_x000D_
CENTRO DEPORTIVO, RECREATIVO Y CULTURAL -  CDRC_x000D_
REMITASE A CONTRATO DE CONSULTORÍA RESPECTIVO._x000D_
Especificaciones Técnicas Tomo 1 y 2</t>
  </si>
  <si>
    <t>s. e i. ventana v-012 (4.65x3.20). perfileria oculta en aluminio duracron s600 black o equivalente + vidrio laminado 5+5 con pelicula pvb 0.03 mm. incolora según detalle. incluye accesorios segun cuadro de puertas y ventanas. cuerpos fijos y basculantes .  (suminist+Instalac)	_x000D_
CENTRO DEPORTIVO, RECREATIVO Y CULTURAL -  CDRC_x000D_
REMITASE A CONTRATO DE CONSULTORÍA RESPECTIVO._x000D_
Especificaciones Técnicas Tomo 1 y 2</t>
  </si>
  <si>
    <t>VER CTO-CONSULTORIA CENTRO DEPORTIVO, RECREATIVO Y CULTURAL - CDRC Especificaciones Técnicas Tomo 1 y 2._x000D_
EQUIPO MINISPLIT TIPO FAN COIL OCULTO INVERTER MS-02 Y MS-03 CAPACIDAD 24.000 BTU/H 220/2/60</t>
  </si>
  <si>
    <t>VALLA NORMAS GENERALES A DOS CARAS (a=1.00 x h= 3.00m) (+0.40M LIBRES) - PARQUES METROPOLINTANOS Y ZONALES -  JUEGOS INFANTILES 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</si>
  <si>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VER CTO-CONSULTORIA CENTRO DEPORTIVO, RECREATIVO Y CULTURAL - CDRC Especificaciones Técnicas Tomo 1 y 2._x000D_
CONTROL CENTRALIZADO CON PANTALLA TACTIL PARA SISTEMA DE REFIGRERANTE VARIABLE</t>
  </si>
  <si>
    <t>VER CTO-CONSULTORIA CENTRO DEPORTIVO, RECREATIVO Y CULTURAL - CDRC Especificaciones Técnicas Tomo 1 y 2._x000D_
SENSOR DE TEMPERATURA DE ZONA PARA EQUIPOS DE REFRIGERANTE VARIABLE</t>
  </si>
  <si>
    <t>VER CTO-CONSULTORIA CENTRO DEPORTIVO, RECREATIVO Y CULTURAL - CDRC Especificaciones Técnicas Tomo 1 y 2._x000D_
TARJETA DE CONTROL DE CONTACTO SECO  PARA EQUIPO DE REFRIGERANTE VARIABLE CONTROL DE VENTILADOR</t>
  </si>
  <si>
    <t>VER CTO-CONSULTORIA CENTRO DEPORTIVO, RECREATIVO Y CULTURAL - CDRC Especificaciones Técnicas Tomo 1 y 2._x000D_
_x000D_
TABLERO DE FUERZA Y CONTROL, INCLUYE BARRAJES Y PROTECCIONES.</t>
  </si>
  <si>
    <t>VER CTO-CONSULTORIA CENTRO DEPORTIVO, RECREATIVO Y CULTURAL - CDRC Especificaciones Técnicas Tomo 1 y 2._x000D_
_x000D_
TABLERO DE FUERZA Y CONTROL, INCLUYE BARRAJES Y PROTECCIONES</t>
  </si>
  <si>
    <t>VER CTO-CONSULTORIA CENTRO DEPORTIVO, RECREATIVO Y CULTURAL - CDRC Especificaciones Técnicas Tomo 1 y 2._x000D_
TABLERO DE FUERZA Y CONTROL TEFC -AA-03, INCLUYE BARRAJES, PROTECCIONES PROGRAMADOR DE HORARIO E INSTALACION DE VARIADORES DE FRECUENCIA</t>
  </si>
  <si>
    <t>Suministro e instalación Filtro en fibra de vidrio, bobinado para un flujo de servicio de 600gpm @ 15gpm/ft2  y 100 PSI de presion maxima operativa. (IMPORTADO)</t>
  </si>
  <si>
    <t>.s. e i. ventana v-013 (0.45x3.20).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</si>
  <si>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.s. e i. ventana v-014 (12.60x3.20).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</si>
  <si>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s. e i. ventana v-015 (6.80x3.20).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</si>
  <si>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s. e i. ventana v-016 (7.46x3.20).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</si>
  <si>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s. e i. ventana v-017 (6.35x3.20). perfileria oculta en aluminio duracron s600 black o equivalente + vidrio laminado 5+5 con pelicula pvb 0.03 mm. incolora según detalle. incluye accesorios segun cuadro de puertas y ventanas. cuerpos fijos y basculantes   (suminist+Instalac)	_x000D_
CENTRO DEPORTIVO, RECREATIVO Y CULTURAL -  CDRC_x000D_
REMITASE A CONTRATO DE CONSULTORÍA RESPECTIVO._x000D_
Especificaciones Técnicas Tomo 1 y 2</t>
  </si>
  <si>
    <t>s. e i. ventana v-018 (5.50x3.20). perfileria oculta en aluminio duracron s600 black o equivalente + vidrio laminado 5+5 con pelicula pvb 0.03 mm. incolora según detalle. incluye accesorios segun cuadro de puertas y ventanas. cuerpos fijos y batientes   (suminist+Instalac)	_x000D_
CENTRO DEPORTIVO, RECREATIVO Y CULTURAL -  CDRC_x000D_
REMITASE A CONTRATO DE CONSULTORÍA RESPECTIVO._x000D_
Especificaciones Técnicas Tomo 1 y 2</t>
  </si>
  <si>
    <t>Descripcion: Baldosa Habana Firenze de 30cm con grano firenze #1 - 2._x000D_
Tipo de Grano: Caliza nodular firenze._x000D_
Tamaño máximo de grano: 9.5mm._x000D_
Uso: Normal e Intenso.Longitud de Aristas: 300mm._x000D_
Espesor total: 21mm._x000D_
Peso por m2: 46Kg._x000D_
Abrasión: 33.6mm._x000D_
Abrasión total: 8.2%._x000D_
Flexión revés: 5.2MPa._x000D_
Angularidad: 90°._x000D_
Espesor capa de color: 7mm._x000D_
Peso por Unidad: 4.2Kg._x000D_
Absorción color: 6.4%._x000D_
Flexión color: 6MPa._x000D_
Impacto: 375mm._x000D_
Nota: Todos los ensayos son efectuados de acuerdo con lo estipulado en la Norma Técnica Colombiana (NTC 2849).</t>
  </si>
  <si>
    <t>s. e i. ventana v-019 (3.40x3.20). perfileria oculta en aluminio duracron s600 black o equivalente + vidrio laminado 5+5 con pelicula pvb 0.03 mm. incolora según detalle. incluye accesorios segun cuadro de puertas y ventanas. cuerpos fijos y batientes   (suminist+Instalac)	_x000D_
CENTRO DEPORTIVO, RECREATIVO Y CULTURAL -  CDRC_x000D_
REMITASE A CONTRATO DE CONSULTORÍA RESPECTIVO._x000D_
Especificaciones Técnicas Tomo 1 y 2</t>
  </si>
  <si>
    <t>s. e i. ventana v-020 (8.48x3.20). perfileria oculta en aluminio duracron s600 black o equivalente + vidrio laminado 5+5 con pelicula pvb 0.03 mm. incolora según detalle. incluye accesorios segun cuadro de puertas y ventanas. cuerpos fijos y batientes   (suminist+Instalac)	_x000D_
CENTRO DEPORTIVO, RECREATIVO Y CULTURAL -  CDRC_x000D_
REMITASE A CONTRATO DE CONSULTORÍA RESPECTIVO._x000D_
Especificaciones Técnicas Tomo 1 y 2</t>
  </si>
  <si>
    <t>s. e i. ventana v-021 (4.78x3.20). perfileria oculta en aluminio duracron s600 black o equivalente + vidrio laminado 5+5 con pelicula pvb 0.03 mm. incolora según detalle. incluye accesorios segun cuadro de puertas y ventanas. cuerpos fijos y batientes (suminist+Instalac)	_x000D_
CENTRO DEPORTIVO, RECREATIVO Y CULTURAL -  CDRC_x000D_
REMITASE A CONTRATO DE CONSULTORÍA RESPECTIVO._x000D_
Especificaciones Técnicas Tomo 1 y 2</t>
  </si>
  <si>
    <t>s. e i. ventana v-022 (1.64x3.20).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</si>
  <si>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s. e i. ventana v-023 (6.80x3.20). perfileria oculta en aluminio duracron s600 black o equivalente + vidrio laminado 5+5 con pelicula pvb 0.03 mm. opaca según detalle. incluye accesorios segun cuadro de puertas y ventanas. cuerpos fijos  (suminist+Instalac)	_x000D_
CENTRO DEPORTIVO, RECREATIVO Y CULTURAL -  CDRC_x000D_
REMITASE A CONTRATO DE CONSULTORÍA RESPECTIVO._x000D_
Especificaciones Técnicas Tomo 1 y 2</t>
  </si>
  <si>
    <t>s. e i. ventana v-024 (19.56x3.20).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</si>
  <si>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s. e i. ventana v-025 (4.15x3.20). perfileria oculta en aluminio duracron s600 black o equivalente + vidrio laminado 5+5 con pelicula pvb 0.03 mm. opaca según detalle. incluye accesorios segun cuadro de puertas y ventanas. cuerpos fijos (suminist+Instalac)	_x000D_
CENTRO DEPORTIVO, RECREATIVO Y CULTURAL -  CDRC_x000D_
REMITASE A CONTRATO DE CONSULTORÍA RESPECTIVO._x000D_
Especificaciones Técnicas Tomo 1 y 2</t>
  </si>
  <si>
    <t>s. e i. ventana v-026 (9.68x3.20). perfileria oculta en aluminio duracron s600 black o equivalente + vidrio laminado 5+5 con pelicula pvb 0.03 mm. opaca según detalle. incluye accesorios segun cuadro de puertas y ventanas. cuerpos fijos  (suminist+Instalac)	_x000D_
CENTRO DEPORTIVO, RECREATIVO Y CULTURAL -  CDRC_x000D_
REMITASE A CONTRATO DE CONSULTORÍA RESPECTIVO._x000D_
Especificaciones Técnicas Tomo 1 y 2</t>
  </si>
  <si>
    <t>s. e i. ventana v-027 (8.53x3.20). perfileria oculta en aluminio duracron s600 black o equivalente + vidrio laminado 5+5 con pelicula pvb 0.03 mm. opaca según detalle. incluye accesorios segun cuadro de puertas y ventanas. cuerpos fijos  (suminist+Instalac)	_x000D_
CENTRO DEPORTIVO, RECREATIVO Y CULTURAL -  CDRC_x000D_
REMITASE A CONTRATO DE CONSULTORÍA RESPECTIVO._x000D_
Especificaciones Técnicas Tomo 1 y 2</t>
  </si>
  <si>
    <t>s. e i. ventana v-028 (7.47x4.43). perfileria oculta en aluminio duracron s600 black o equivalente + vidrio laminado 5+5 con pelicula pvb 0.03 mm. incolora y/o opaca según detalle. incluye accesorios segun cuadro de puertas y ventanas. cuerpos fijos y batientes (suminist+Instalac)	_x000D_
CENTRO DEPORTIVO, RECREATIVO Y CULTURAL -  CDRC_x000D_
REMITASE A CONTRATO DE CONSULTORÍA RESPECTIVO._x000D_
Especificaciones Técnicas Tomo 1 y 2</t>
  </si>
  <si>
    <t>s. e i. ventana v-029 (7.19x4.43). perfileria oculta en aluminio duracron s600 black o equivalente + vidrio laminado 5+5 con pelicula pvb 0.03 mm. incolora y/o opaca según detalle. incluye accesorios segun cuadro de puertas y ventanas. cuerpos fijos y batientes (suminist+Instalac)	_x000D_
CENTRO DEPORTIVO, RECREATIVO Y CULTURAL -  CDRC_x000D_
REMITASE A CONTRATO DE CONSULTORÍA RESPECTIVO._x000D_
Especificaciones Técnicas Tomo 1 y 2</t>
  </si>
  <si>
    <t>Mesa con tapa PLANA CON SALPICADERO Y ENTREPAÑO_x000D_
diseñada para trabajo pesado en los procesos de_x000D_
alistamiento de insumos y materias primas en todo tipo de_x000D_
establecimientos alimentarios, porque cumple con las_x000D_
normas, sanitarias y de calidad, actas para el manejo de_x000D_
productos con destino a el consumo humano_x000D_
Marca : MGC_x000D_
Origen : NACIONAL_x000D_
Características de manufactura: Fabricada totalmente en_x000D_
AISI, 304/2B_x000D_
Tapa con salpicadero de 10 cm de alto interno en las partes_x000D_
de contacto con la pared calibre 16; empalme entre la_x000D_
superficie plana y el salpicadero tipo media caña para una_x000D_
mejor asepsia, laterales cuadrados con vértices externos a_x000D_
90ª frente redondeado tipo media caña de 1 ¼" de_x000D_
diámetro, tapa reforzada longitudinalmente con perfiles en_x000D_
forma de "?" (omega) también en AISI asegurados a la_x000D_
misma con tornillo M6 auto soldable, acabados satinados,_x000D_
Esquineras en tubo redondo de 1 ¼" de diámetro SCH10_x000D_
también en AISI, fijación por procesos de soldadura TIG,_x000D_
(Tunstein Inert Gas) a la tapa. Entrepaño en lámina calibre_x000D_
18 Ref. 304 2/B. Reforzado también en forma_x000D_
longitudinalmente similar a la tapa. El entrepaño va_x000D_
asegurado con esquineras en forma triangular y tornillería_x000D_
de 5/16” también en acero para hacer de esta una pieza_x000D_
fija sin que se deslice (se descuelgue) el entrepaño._x000D_
Patas en tubo redondo de 1½" en AISI, sujetas a las_x000D_
esquineras superiores con tornillo prisionero para hacer de_x000D_
la mesa una pieza desarmable, estas estarán provistas de_x000D_
Ajustes de nivel en aluminio fundido actas para la_x000D_
protección de los pisos._x000D_
Largo: 1.68, Ancho: 0.69, Alto: 0.86.</t>
  </si>
  <si>
    <t>Mesa con tapa PLANA CON SALPICADERO Y ENTREPAÑO_x000D_
diseñada para trabajo pesado en los procesos de_x000D_
alistamiento de insumos y materias primas en todo tipo de_x000D_
establecimientos alimentarios, porque cumple con las_x000D_
normas, sanitarias y de calidad, actas para el manejo de_x000D_
productos con destino a el consumo humano_x000D_
_x000D_
Características de manufactura: Fabricada totalmente en_x000D_
AISI, 304/2B_x000D_
Tapa con salpicadero de 10 cm de alto interno en las partes_x000D_
de contacto con la pared calibre 16; empalme entre la_x000D_
superficie plana y el salpicadero tipo media caña para una_x000D_
mejor asepsia, laterales cuadrados con vértices externos a_x000D_
90ª frente redondeado tipo media caña de 1 ¼" de_x000D_
diámetro, tapa reforzada longitudinalmente con perfiles en_x000D_
forma de "?" (omega) también en AISI asegurados a la_x000D_
misma con tornillo M6 auto soldable, acabados satinados,_x000D_
Esquineras en tubo redondo de 1 ¼" de diámetro SCH10_x000D_
también en AISI, fijación por procesos de soldadura TIG,_x000D_
(Tunstein Inert Gas) a la tapa. Entrepaño en lámina calibre_x000D_
18 Ref. 304 2/B. Reforzado también en forma_x000D_
longitudinalmente similar a la tapa. El entrepaño va_x000D_
asegurado con esquineras en forma triangular y tornillería_x000D_
de 5/16” también en acero para hacer de esta una pieza_x000D_
fija sin que se deslice (se descuelgue) el entrepaño._x000D_
Patas en tubo redondo de 1½" en AISI, sujetas a las_x000D_
esquineras superiores con tornillo prisionero para hacer de_x000D_
la mesa una pieza desarmable, estas estarán provistas de_x000D_
Ajustes de nivel en aluminio fundido actas para la_x000D_
protección de los pisos._x000D_
Largo: 1.68, Ancho: 0.69, Alto: 0.86.</t>
  </si>
  <si>
    <t>s. e i. ventana v-030 / 072 (2.00x1.20). ventana acustica en aluminio + vidrio st-100  5+5 mm. incoloro según detalle. incluye accesorios segun cuadro de puertas y ventanas. cuerpos fijos 	_x000D_
 (suminist+Instalac)	_x000D_
CENTRO DEPORTIVO, RECREATIVO Y CULTURAL -  CDRC_x000D_
REMITASE A CONTRATO DE CONSULTORÍA RESPECTIVO._x000D_
Especificaciones Técnicas Tomo 1 y 2</t>
  </si>
  <si>
    <t>s. e i. ventana v-031 (4.01x4.95). perfileria oculta en aluminio duracron s600 black o equivalente + vidrio laminado 5+5 con pelicula pvb 0.03 mm. incolora y/o opaca según detalle. incluye accesorios segun cuadro de puertas y ventanas. cuerpos fijos . (suminist+Instalac)	_x000D_
CENTRO DEPORTIVO, RECREATIVO Y CULTURAL -  CDRC_x000D_
REMITASE A CONTRATO DE CONSULTORÍA RESPECTIVO._x000D_
Especificaciones Técnicas Tomo 1 y 2</t>
  </si>
  <si>
    <t>s. e i. ventana v-033 (4.72x5.55). perfileria oculta en aluminio duracron s600 black o equivalente + vidrio laminado 5+5 con pelicula pvb 0.03 mm. incolora y/o opaca según detalle. incluye accesorios segun cuadro de puertas y ventanas. cuerpos fijos . . (suminist+Instalac)	_x000D_
CENTRO DEPORTIVO, RECREATIVO Y CULTURAL -  CDRC_x000D_
REMITASE A CONTRATO DE CONSULTORÍA RESPECTIVO._x000D_
Especificaciones Técnicas Tomo 1 y 2</t>
  </si>
  <si>
    <t>s. e i. ventana v-032 (8.11x4.95). perfileria oculta en aluminio duracron s600 black o equivalente + vidrio laminado 5+5 con pelicula pvb 0.03 mm. incolora y/o opaca según detalle. incluye accesorios segun cuadro de puertas y ventanas. cuerpos fijos .. (suminist+Instalac)	_x000D_
CENTRO DEPORTIVO, RECREATIVO Y CULTURAL -  CDRC_x000D_
REMITASE A CONTRATO DE CONSULTORÍA RESPECTIVO._x000D_
Especificaciones Técnicas Tomo 1 y 2</t>
  </si>
  <si>
    <t>.s. e i. ventana v-034 (6.02x5.55). perfileria oculta en aluminio duracron s600 black o equivalente + vidrio laminado 5+5 con pelicula pvb 0.03 mm. incolora y/o opaca según detalle. incluye accesorios segun cuadro de puertas y ventanas. cuerpos fijos .  (suminist+Instalac)	_x000D_
CENTRO DEPORTIVO, RECREATIVO Y CULTURAL -  CDRC_x000D_
REMITASE A CONTRATO DE CONSULTORÍA RESPECTIVO._x000D_
Especificaciones Técnicas Tomo 1 y 2</t>
  </si>
  <si>
    <t>s. e i. ventana v-035 (5.25x5.55). perfileria oculta en aluminio duracron s600 black o equivalente + vidrio laminado 5+5 con pelicula pvb 0.03 mm. incolora y/o opaca según detalle. incluye accesorios segun cuadro de puertas y ventanas. cuerpos fijos.  (suminist+Instalac)	_x000D_
CENTRO DEPORTIVO, RECREATIVO Y CULTURAL -  CDRC_x000D_
REMITASE A CONTRATO DE CONSULTORÍA RESPECTIVO._x000D_
Especificaciones Técnicas Tomo 1 y 2</t>
  </si>
  <si>
    <t>s. e i. ventana v-037 (1.77x3.20). perfileria oculta en aluminio duracron s600 black o equivalente + vidrio laminado 5+5 con pelicula pvb 0.03 mm. incolora según detalle. incluye accesorios segun cuadro de puertas y ventanas. cuerpos fijos.(suminist+Instalac)	_x000D_
CENTRO DEPORTIVO, RECREATIVO Y CULTURAL -  CDRC_x000D_
REMITASE A CONTRATO DE CONSULTORÍA RESPECTIVO._x000D_
Especificaciones Técnicas Tomo 1 y 2</t>
  </si>
  <si>
    <t>s. e i. ventana v-039 (1.75x3.20). perfileria oculta en aluminio duracron s600 black o equivalente + vidrio laminado 5+5 con pelicula pvb 0.03 mm. incolora según detalle. incluye accesorios segun cuadro de puertas y ventanas. cuerpos fijos con area para rci (suminist+Instalac)	_x000D_
CENTRO DEPORTIVO, RECREATIVO Y CULTURAL -  CDRC_x000D_
REMITASE A CONTRATO DE CONSULTORÍA RESPECTIVO._x000D_
Especificaciones Técnicas Tomo 1 y 2</t>
  </si>
  <si>
    <t>s. e i. ventana v-043 (60.45x2.57). perfileria oculta en aluminio duracron s600 black o equivalente + vidrio laminado 5+5 con pelicula pvb 0.03 mm. incolora según detalle. incluye accesorios segun cuadro de puertas y ventanas. cuerpos fijos 	_x000D_
(suminist+Instalac) CENTRO DEPORTIVO, RECREATIVO Y CULTURAL -  CDRC_x000D_
REMITASE A CONTRATO DE CONSULTORÍA RESPECTIVO._x000D_
Especificaciones Técnicas Tomo 1 y 2</t>
  </si>
  <si>
    <t>s. e i. ventana v-070 (38.90xvariable). perfileria tipo zocalo superior e inferior en aluminio duracron s600 black o equivalente + vidrio laminado 5+5 con pelicula pvb 0.03 mm. incolora según detalle. incluye accesorios segun cuadro de puertas y ventanas. cuerpos fijos 	_x000D_
(suminist+Instalac) CENTRO DEPORTIVO, RECREATIVO Y CULTURAL -  CDRC_x000D_
REMITASE A CONTRATO DE CONSULTORÍA RESPECTIVO._x000D_
Especificaciones Técnicas Tomo 1 y 2</t>
  </si>
  <si>
    <t>s. e i. ventana v-071 (0.52x3.20). perfileria oculta en aluminio duracron s600 black o equivalente + vidrio laminado 5+5 con pelicula pvb 0.03 mm. incolora según detalle. incluye accesorios segun cuadro de puertas y ventanas. cuerpos fijos. 	_x000D_
(suminist+Instalac) CENTRO DEPORTIVO, RECREATIVO Y CULTURAL -  CDRC_x000D_
REMITASE A CONTRATO DE CONSULTORÍA RESPECTIVO._x000D_
Especificaciones Técnicas Tomo 1 y 2</t>
  </si>
  <si>
    <t>s. e i. puerta ventana pv-001 (3.50x3.20). perfileria oculta en aluminio duracron s600 black o equivalente + vidrio laminado 5+5 con pelicula pvb 0.03 mm. incolora según detalle. incluye accesorios segun cuadro de puertas y ventanas. cuerpos fijos y batientes 	_x000D_
(suminist+Instalac) CENTRO DEPORTIVO, RECREATIVO Y CULTURAL -  CDRC_x000D_
REMITASE A CONTRATO DE CONSULTORÍA RESPECTIVO._x000D_
Especificaciones Técnicas Tomo 1 y 2</t>
  </si>
  <si>
    <t>s. e i. puerta ventana pv-002 (1.40x2.40). perfileria oculta en aluminio duracron s600 black o equivalente + vidrio laminado 5+5 con pelicula pvb 0.03 mm. incolora según detalle. incluye accesorios segun cuadro de puertas y ventanas. cuerpos batientes 	_x000D_
(suminist+Instalac) CENTRO DEPORTIVO, RECREATIVO Y CULTURAL -  CDRC_x000D_
REMITASE A CONTRATO DE CONSULTORÍA RESPECTIVO._x000D_
Especificaciones Técnicas Tomo 1 y 2</t>
  </si>
  <si>
    <t>s. e i. puerta ventana pv-003 (7.55x4.95). perfileria oculta en aluminio duracron s600 black o equivalente + vidrio laminado 5+5 con pelicula pvb 0.03 mm. incolora y/o opaca según detalle. incluye accesorios segun cuadro de puertas y ventanas. cuerpos fijos y batientes .(suminist+Instalac) CENTRO DEPORTIVO, RECREATIVO Y CULTURAL -  CDRC_x000D_
REMITASE A CONTRATO DE CONSULTORÍA RESPECTIVO._x000D_
Especificaciones Técnicas Tomo 1 y 2</t>
  </si>
  <si>
    <t>s. e i. puerta ventana pv-004 (1.40x2.40). perfileria oculta en aluminio duracron s600 black o equivalente + vidrio laminado 5+5 con pelicula pvb 0.03 mm. incolora según detalle. incluye accesorios segun cuadro de puertas y ventanas. cuerpos batientes 	_x000D_
(suminist+Instalac) CENTRO DEPORTIVO, RECREATIVO Y CULTURAL -  CDRC_x000D_
REMITASE A CONTRATO DE CONSULTORÍA RESPECTIVO._x000D_
Especificaciones Técnicas Tomo 1 y 2</t>
  </si>
  <si>
    <t>Puerta ventana pv-005 (4.44x2.40). perfileria oculta en aluminio duracron s600 black o equivalente + vidrio laminado 5+5 con pelicula pvb 0.03 mm. incolora según detalle. incluye accesorios segun cuadro de puertas y ventanas. cuerpos batientes (suminist+Instalac) CENTRO DEPORTIVO, RECREATIVO Y CULTURAL -  CDRC REMITASE A CONTRATO DE CONSULTORÍA RESPECTIVO. Especificaciones Técnicas Tomo 1 y 2</t>
  </si>
  <si>
    <t>Puerta ventana pv-006 (1.68x3.20). perfileria oculta en aluminio duracron s600 black o equivalente + vidrio laminado 5+5 con pelicula pvb 0.03 mm. incolora según detalle. incluye accesorios segun cuadro de puertas y ventanas. cuerpos fijos y batientes (suminist+Instalac) CENTRO DEPORTIVO, RECREATIVO Y CULTURAL -  CDRC REMITASE A CONTRATO DE CONSULTORÍA RESPECTIVO. Especificaciones Técnicas Tomo 1 y 2</t>
  </si>
  <si>
    <t>s. e i. puerta ventana pv-007 (9.45x3.20). perfileria oculta en aluminio duracron s600 black o equivalente + vidrio laminado 5+5 con pelicula pvb 0.03 mm. incolora según detalle. incluye accesorios segun cuadro de puertas y ventanas. cuerpos fijos y batientes 	_x000D_
(suminist+Instalac) CENTRO DEPORTIVO, RECREATIVO Y CULTURAL -  CDRC_x000D_
REMITASE A CONTRATO DE CONSULTORÍA RESPECTIVO._x000D_
Especificaciones Técnicas Tomo 1 y 2</t>
  </si>
  <si>
    <t>s. e i. puerta ventana pv-008 (6.31x4.95). perfileria oculta en aluminio duracron s600 black o equivalente + vidrio laminado 5+5 con pelicula pvb 0.03 mm. incolora según detalle. incluye accesorios segun cuadro de puertas y ventanas. cuerpos fijos y batientes 	_x000D_
(suminist+Instalac) CENTRO DEPORTIVO, RECREATIVO Y CULTURAL -  CDRC_x000D_
REMITASE A CONTRATO DE CONSULTORÍA RESPECTIVO._x000D_
Especificaciones Técnicas Tomo 1 y 2</t>
  </si>
  <si>
    <t>s. e i. puerta ventana pv-009 (37.00x4.85). perfileria oculta en aluminio duracron s600 black o equivalente + vidrio laminado 5+5 con pelicula pvb 0.03 mm. incolora y/o opaca según detalle. incluye accesorios segun cuadro de puertas y ventanas. cuerpos fijos y batientes.(suminist+Instalac) CENTRO DEPORTIVO, RECREATIVO Y CULTURAL -  CDRC_x000D_
REMITASE A CONTRATO DE CONSULTORÍA RESPECTIVO._x000D_
Especificaciones Técnicas Tomo 1 y 2</t>
  </si>
  <si>
    <t>s. e i. puerta ventana pv-011 (24.00x4.85). perfileria oculta en aluminio duracron s600 black o equivalente + vidrio laminado 5+5 con pelicula pvb 0.03 mm. incolora y/o opaca según detalle. incluye accesorios segun cuadro de puertas y ventanas. cuerpos fijos y batientes ..(suminist+Instalac) CENTRO DEPORTIVO, RECREATIVO Y CULTURAL -  CDRC_x000D_
REMITASE A CONTRATO DE CONSULTORÍA RESPECTIVO._x000D_
Especificaciones Técnicas Tomo 1 y 2</t>
  </si>
  <si>
    <t>s. e i. puerta ventana pv-012 (5.78x3.20). perfileria oculta en aluminio duracron s600 black o equivalente + vidrio laminado 5+5 con pelicula pvb 0.03 mm. incolora según detalle. incluye accesorios segun cuadro de puertas y ventanas. cuerpos fijos y batientes 	_x000D_
(suminist+Instalac) CENTRO DEPORTIVO, RECREATIVO Y CULTURAL -  CDRC_x000D_
REMITASE A CONTRATO DE CONSULTORÍA RESPECTIVO._x000D_
Especificaciones Técnicas Tomo 1 y 2</t>
  </si>
  <si>
    <t>tablilla de pino para cara de contacto - venta - 4 usos_x000D_
 CENTRO DEPORTIVO, RECREATIVO Y CULTURAL -  CDRC_x000D_
REMITASE A CONTRATO DE CONSULTORÍA RESPECTIVO._x000D_
Especificaciones Técnicas Tomo 1 y 2</t>
  </si>
  <si>
    <t>Juego columpio hexagonal 3-14 años Cap:6 niños_x000D_
_x000D_
_x000D_
CARACTERISTICAS_x000D_
_x000D_
Capacidad: 6 niños_x000D_
Edad sugerida: 3 A 14 AÑOS_x000D_
Altura Crítica de Caída: 1.28 MTS_x000D_
Área de Seguridad: 135.81 m²_x000D_
Medidas por modulo (Largo, Ancho, Alto): 5.90  x 5.90 x 2.46  MTS_x000D_
Funciones lúdicas: Mediante este movimiento se estimula el sistema nervioso, principalmente en relación al sistema psicomotriz y la vista. A la vez que es tranquilizante y además desarrolla las facultades de equilibrio y coordinación._x000D_
_x000D_
_x000D_
MATERIALES_x000D_
POSTES, Metal: Utilización de diferentes compuestos metálicos muy resistentes a la corrosión, al desgaste y al vandalismo como son el Acero Inoxidable, Aluminio Anodizado, Hierro con Zincado Electrolítico y lacado en polvo y Acero Galvanizado en caliente._x000D_
_x000D_
Piezas de plástico: HDPE inyectado, PP inyectado, PEAD y PEBD inyectado._x000D_
_x000D_
Piezas metálicas: Acero galvanizado en caliente._x000D_
_x000D_
Tornillería: Acero calidad 8.8 DIN267, AISI-304 ó AISI-316._x000D_
_x000D_
Cadenas: Eslabones de 6mm de acero inoxidable AISI 316._x000D_
_x000D_
_x000D_
GARANTIAS_x000D_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básico descrito._x000D_
- No usar el producto antes de finalizar la instalación._x000D_
- No usar el producto antes de finalizar el mantenimiento._x000D_
-Consultar instrucciones de mantenimiento._x000D_
_x000D_
OBSERVACIONES_x000D_
Incluyendo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</si>
  <si>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VALLA NORMAS GENERALES  (0.90x1.40m) (+0.80M LIBRES) - SEÑALIZACIÓN CANCHAS DE FUTBOL SINTÉTICAS 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</si>
  <si>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s. e i. puerta tipo a (17.60x4.85). riel superior y guia inferior + alas en bastidor de perfil 4"x2" + malla metal screen hd40 de hunter douglas o equivalente. incluye pintura anticorrosiva + acabado en pintura electrostatica, haladeras y cerraduras. cuerpos corredizos (SUMINISTRO+INSTALACIÓN)_x000D_
_x000D_
CENTRO DEPORTIVO, RECREATIVO Y CULTURAL -  CDRC_x000D_
REMITASE A CONTRATO DE CONSULTORÍA RESPECTIVO._x000D_
Especificaciones Técnicas Tomo 1 y 2</t>
  </si>
  <si>
    <t>suministro puerta tipo b.1 - b.2 (0.90x3.30). marco y montante en lamina cr cal 18 + ala entamborada en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</si>
  <si>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VER CTO-CONSULTORIA CENTRO DEPORTIVO, RECREATIVO Y CULTURAL - CDRC Especificaciones Técnicas Tomo 1 y 2._x000D_
TABLERO DE FUERZA Y CONTROL TEFC -AA-04, INCLUYE BARRAJES, PROTECCIONES PROGRAMADOR DE HORARIO E INSTALACION DE VARIADORES DE FRECUENCIA</t>
  </si>
  <si>
    <t>suministro puerta tipo c.1 - c.2 (0.90x3.30). marco y montante en lamina cr cal 18 + ala entamborada en lamina cr cal 20 con relleno en poliuretano expandido y persiana inferior.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</si>
  <si>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suministro puerta tipo d (0.90x3.30). marco y montante en lamina cr cal 18 + ala entamborada en lamina cr cal 20 con relleno en poliuretano expandido y persiana inferior. incluye pintura anticorrosiva + acabado en pintura electrostatica y accesorios segun cuadro de puertas y ventanas. cuerpos batientes apertura 180º (SUMINISTRO)_x000D_
_x000D_
CENTRO DEPORTIVO, RECREATIVO Y CULTURAL -  CDRC_x000D_
REMITASE A CONTRATO DE CONSULTORÍA RESPECTIVO._x000D_
Especificaciones Técnicas Tomo 1 y 2</t>
  </si>
  <si>
    <t>suministro puerta tipo e.1 - e.2 (0.90x3.00). marco y montante en lamina cr cal 18 + ala entamborada en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</si>
  <si>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suministro puerta tipo f.1 - f.2 (0.90x3.00). marco y montante en lamina cr cal 18 + ala entamborada en lamina cr cal 20 con relleno en poliuretano expandido y persiana inferior.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</si>
  <si>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suministro puerta tipo g (0.90x3.00). marco y montante en lamina cr cal 18 + ala entamborada en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</si>
  <si>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suministro puerta tipo h (1.10x3.30). marco y montante en lamina cr cal 18 + ala entamborada lamina cr cal 20 con relleno en poliuretano expandido. incluye pintura anticorrosiva + acabado en pintura electrostatica, haladera y cerradura. cuerpos batientes (SUMINISTRO)_x000D_
_x000D_
CENTRO DEPORTIVO, RECREATIVO Y CULTURAL -  CDRC_x000D_
REMITASE A CONTRATO DE CONSULTORÍA RESPECTIVO._x000D_
Especificaciones Técnicas Tomo 1 y 2</t>
  </si>
  <si>
    <t>suministro puerta tipo i (1.10x3.00). marco y montante en lamina cr cal 18 + ala entamborada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</si>
  <si>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suministro puerta tipo j.1 - j.2 (1.10x3.00). marco y montante en lamina cr cal 18 + ala entamborada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</si>
  <si>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suministro puerta tipo k.1 - k.2 (0.90x2.10). marco en lamina cr cal 18 + ala entamborada en lamina cr cal 20 con relleno en poliuretano expandido y persiana inferior.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</si>
  <si>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suministro puerta tipo L.1 - L.2 (0.90x2.10). marco en lamina cr cal 18 + ala entamborada en lamina cr cal 18 con relleno en poliuretano expandido. incluye riel superior, pintura anticorrosiva + acabado en pintura electrostatica y accesorios segun cuadro de puertas y ventanas. cuerpos corredizos s  (SUMINISTRO)_x000D_
_x000D_
CENTRO DEPORTIVO, RECREATIVO Y CULTURAL -  CDRC_x000D_
REMITASE A CONTRATO DE CONSULTORÍA RESPECTIVO._x000D_
Especificaciones Técnicas Tomo 1 y 2</t>
  </si>
  <si>
    <t>suministro puerta tipo m (0.90x2.14). marco en lamina cr cal 18 + ala entamborada en lamina cr cal 20 acustica stc-50.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</si>
  <si>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suministro puerta tipo n (2.08x3.15). marco en lamina cr cal 18 + alas entamboradas en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</si>
  <si>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suministro puerta tipo ñ (2.00x2.50). marco en lamina cr cal 18 + alas celosia en lamina cr cal 18.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</si>
  <si>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 e i. puerta ventana pv-009 (37.00x4.85). perfileria oculta en aluminio duracron s600 black o equivalente + vidrio laminado 5+5 con pelicula pvb 0.03 mm. incolora y/o opaca según detalle. incluye accesorios segun cuadro de puertas y ventanas. cuerpos fijos y batientes (Sum+Inst)	_x000D_
CENTRO DEPORTIVO, RECREATIVO Y CULTURAL -  CDRC_x000D_
REMITASE A CONTRATO DE CONSULTORÍA RESPECTIVO._x000D_
Especificaciones Técnicas Tomo 1 y 2</t>
  </si>
  <si>
    <t>suministro puerta tipo o (1.20x2.50). marco en lamina cr cal 18 + alas celosia en lamina cr cal 18.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</si>
  <si>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 e i. puerta tipo p (4.80x2.30). alas pivotantes y montante en bastidor de angulo 2" + malla metal screen hd40 de hunter douglas o equivalente.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</si>
  <si>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s. e i. puerta tipo q (3.60x2.30). alas pivotantes y montante en bastidor de angulo 2" + malla metal screen hd40 de hunter douglas o equivalente.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</si>
  <si>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Griferia lavamanos de mesa de push antivandalico_x000D_
CENTRO DEPORTIVO, RECREATIVO Y CULTURAL -  CDRC_x000D_
REMITASE A CONTRATO DE CONSULTORÍA RESPECTIVO._x000D_
Especificaciones Técnicas Tomo 1 y 2</t>
  </si>
  <si>
    <t>s. e i. puerta tipo r (5.23x2.30). alas pivotantes y montante en bastidor de angulo 2" + malla metal screen hd40 de hunter douglas o equivalente.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</si>
  <si>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s. e i. puerta tipo s (1.60x2.30). alas pivotantes y montante en bastidor de angulo 2" + malla metal screen hd40 de hunter douglas o equivalente.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</si>
  <si>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s. e i. puerta tipo t (1.00x2.50). marco en lamina + ala en prefabricado de concreto grc a la vista.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</si>
  <si>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s. e i. puerta tipo v (2.00x2.50). marco en lamina + ala en prefabricado de concreto grc a la vista.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</si>
  <si>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s. e i. ventana 040 (8.90x3.00). perfileria metalica + doble perfil de vidrio tipo vitrolit o equivalente reforzado con alambre de acero instalados acorde con detalle de planos. cuerpos fijos . (SUMINISTRO E INSTALACIÓN)	_x000D_
_x000D_
CENTRO DEPORTIVO, RECREATIVO Y CULTURAL -  CDRC_x000D_
REMITASE A CONTRATO DE CONSULTORÍA RESPECTIVO._x000D_
Especificaciones Técnicas Tomo 1 y 2</t>
  </si>
  <si>
    <t>VER CTO-CONSULTORIA CENTRO DEPORTIVO, RECREATIVO Y CULTURAL - CDRC_x000D_
Especificaciones Técnicas Tomo 1 y 2  _x000D_
_x000D_
PISO EN MADERA DE ALTO TRAFICO REF. MOSO BAMBOO SUPREME DE HUNTER DOUGLAS O EQUIVALENTE. ESPESOR TOTAL E: 0.10 MM ACABADO LISO COLOR DENSITY NATURAL. INCLUYE PUENTE DE ADHERENCIA RECOMENDADO POR EL FABRICANTE. AULAS ESPECIALES, BIBLIOTECA Y LUDOTECA.</t>
  </si>
  <si>
    <t>s. e i. ventana 041 (19.63x3.00). perfileria metalica + doble perfil de vidrio tipo vitrolit o equivalente reforzado con alambre de acero instalados acorde con detalle de planos. cuerpos fijos . (SUMINISTRO E INSTALACIÓN)	_x000D_
_x000D_
CENTRO DEPORTIVO, RECREATIVO Y CULTURAL -  CDRC_x000D_
REMITASE A CONTRATO DE CONSULTORÍA RESPECTIVO._x000D_
Especificaciones Técnicas Tomo 1 y 2</t>
  </si>
  <si>
    <t>s. e i. ventana 042 (24.82x3.00). perfileria metalica + doble perfil de vidrio tipo vitrolit o equivalente reforzado con alambre de acero instalados acorde con detalle de planos. cuerpos fijos (SUMINISTRO E INSTALACIÓN)	_x000D_
_x000D_
CENTRO DEPORTIVO, RECREATIVO Y CULTURAL -  CDRC_x000D_
REMITASE A CONTRATO DE CONSULTORÍA RESPECTIVO._x000D_
Especificaciones Técnicas Tomo 1 y 2</t>
  </si>
  <si>
    <t>s. e i. ventana 044 (37.00x10.53).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</si>
  <si>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s. e i. ventana 045 (37.00x7.93).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</si>
  <si>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s. e i. ventana 046 (37.00x6.77).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</si>
  <si>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s. e i. ventana 047 (3.50x11.04).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</si>
  <si>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s. e i. ventana 048 (3.50x10.53).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</si>
  <si>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s. e i. ventana 049 (3.00x1.60). tubulares en acero serie economy 50 de jansen o equivalente. cristal laminado templado 6+6 mm. - sentry glass plus 0.89 mm. (sgp resistencia estructural) o equivalente según detalles y especificaciones de planos. cuerpos fijos   (SUMINISTRO E INSTALACIÓN)	_x000D_
_x000D_
CENTRO DEPORTIVO, RECREATIVO Y CULTURAL -  CDRC_x000D_
REMITASE A CONTRATO DE CONSULTORÍA RESPECTIVO._x000D_
Especificaciones Técnicas Tomo 1 y 2</t>
  </si>
  <si>
    <t>s. e i. ventana 050 (6.00x1.00). tubulares en acero serie economy 50 de jansen o equivalente. cristal laminado templado 6+6 mm. - sentry glass plus 0.89 mm. (sgp resistencia estructural) o equivalente según detalles y especificaciones de planos. cuerpos fijos  (SUMINISTRO E INSTALACIÓN)	_x000D_
_x000D_
CENTRO DEPORTIVO, RECREATIVO Y CULTURAL -  CDRC_x000D_
REMITASE A CONTRATO DE CONSULTORÍA RESPECTIVO._x000D_
Especificaciones Técnicas Tomo 1 y 2</t>
  </si>
  <si>
    <t>s. e i. ventans. e i. ventana 051 (2.97x1.60). tubulares en acero serie economy 50 de jansen o equivalente. cristal laminado templado 6+6 mm. - sentry glass plus 0.89 mm. (sgp resistencia estructural) o equivalente según detalles y especificaciones de planos. cuerpos fijos  (SUMINISTRO E INSTALACIÓN)	_x000D_
_x000D_
CENTRO DEPORTIVO, RECREATIVO Y CULTURAL -  CDRC_x000D_
REMITASE A CONTRATO DE CONSULTORÍA RESPECTIVO._x000D_
Especificaciones Técnicas Tomo 1 y 2</t>
  </si>
  <si>
    <t>s. e i. puerta ventana pv-013 (1.40x3.20). perfileria oculta en aluminio duracron s600 black o equivalente + vidrio laminado 5+5 con pelicula pvb 0.03 mm. incolora según detalle. incluye accesorios segun cuadro de puertas y ventanas. cuerpos batientes .(Sumin+Instalac) .CENTRO DEPORTIVO, RECREATIVO Y CULTURAL -  CDRC REMITASE A CONTRATO DE CONSULTORÍA RESPECTIVO._x000D_
Especificaciones Técnicas Tomo 1 y 2</t>
  </si>
  <si>
    <t>VER CTO-CONSULTORIA CENTRO DEPORTIVO, RECREATIVO Y CULTURAL - CDRC_x000D_
Especificaciones Técnicas Tomo 1 y 2  _x000D_
_x000D_
PISO EN BALDOSA COLOR GRANO VERDE REF. ECO KRISTAL MONTAÑA DE ALFA O EQUIVALENTE - FORMATO 30x30. INCLUYE MORTERO DE PEGA 1:4 - E: 0.05 M.</t>
  </si>
  <si>
    <t>s. e i. ventana 052 (2.51x2.26).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</si>
  <si>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053 (4.50x1.80).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</si>
  <si>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054 (4.00x2.10).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</si>
  <si>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VER CTO-CONSULTORIA CENTRO DEPORTIVO, RECREATIVO Y CULTURAL - CDRC Especificaciones Técnicas Tomo 1 y 2._x000D_
DERIVADOR DE REFRIGERANTE VARIABLE TIPO Y-JOINT CAPACIDAD (51.000 a 136.000 Btu/h)</t>
  </si>
  <si>
    <t>s. e i. ventana 055 (6.50x2.25).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</si>
  <si>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056 (3.00x1.65).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</si>
  <si>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057 (8.00x2.25).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</si>
  <si>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058 (2.50x2.25).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</si>
  <si>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059 (4.34x1.80).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</si>
  <si>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060 (6.00x1.80).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</si>
  <si>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061 (1.50x1.81).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</si>
  <si>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062 (11.00x3.17).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</si>
  <si>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063 (8.00x2.74).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</si>
  <si>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064 (3.22x3.60).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</si>
  <si>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065 (37.09x2.70).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</si>
  <si>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066 (3.55x3.00). perfileria metalica + doble perfil de vidrio tipo vitrolit o equivalente reforzado con alambre de acero instalados acorde con detalle de planos. cuerpos fijos (SUMINISTRO E INSTALACIÓN)	_x000D_
_x000D_
CENTRO DEPORTIVO, RECREATIVO Y CULTURAL -  CDRC_x000D_
REMITASE A CONTRATO DE CONSULTORÍA RESPECTIVO._x000D_
Especificaciones Técnicas Tomo 1 y 2</t>
  </si>
  <si>
    <t>s. e i. ventana 067 (3.32x3.00). perfileria metalica + doble perfil de vidrio tipo vitrolit o equivalente reforzado con alambre de acero instalados acorde con detalle de planos. cuerpos fijos (SUMINISTRO E INSTALACIÓN)	_x000D_
_x000D_
CENTRO DEPORTIVO, RECREATIVO Y CULTURAL -  CDRC_x000D_
REMITASE A CONTRATO DE CONSULTORÍA RESPECTIVO._x000D_
Especificaciones Técnicas Tomo 1 y 2</t>
  </si>
  <si>
    <t>s. e i. ventana 068 (4.86x3.00). perfileria metalica + doble perfil de vidrio tipo vitrolit o equivalente reforzado con alambre de acero instalados acorde con detalle de planos. cuerpos fijos (SUMINISTRO E INSTALACIÓN)	_x000D_
_x000D_
CENTRO DEPORTIVO, RECREATIVO Y CULTURAL -  CDRC_x000D_
REMITASE A CONTRATO DE CONSULTORÍA RESPECTIVO._x000D_
Especificaciones Técnicas Tomo 1 y 2</t>
  </si>
  <si>
    <t>s. e i. ventana 069 (14.11x1.55). tubulares en acero serie economy 50 de jansen o equivalente. cristal laminado templado 6+6 mm. - sentry glass plus 0.89 mm. (sgp resistencia estructural) o equivalente según detalles y especificaciones de planos. cuerpos fijos   (SUMINISTRO E INSTALACIÓN)	_x000D_
_x000D_
CENTRO DEPORTIVO, RECREATIVO Y CULTURAL -  CDRC_x000D_
REMITASE A CONTRATO DE CONSULTORÍA RESPECTIVO._x000D_
Especificaciones Técnicas Tomo 1 y 2</t>
  </si>
  <si>
    <t>REJILLA DE RETORNO ALERTA FIJA CON DAMPER 8"X6" Blanca (SUMINISTRO)_x000D_
_x000D_
CENTRO DEPORTIVO, RECREATIVO Y CULTURAL -  CDRC_x000D_
REMITASE A CONTRATO DE CONSULTORÍA RESPECTIVO._x000D_
Especificaciones Técnicas Tomo 1 y 2._x000D_
_x000D_
CONTRATO CONSULTORÍA N° 
221
_x000D_
OBJETO: ESTUDIOS Y DISEÑOS ARQUITECTÓNICOS, DE INGENIERÍA Y COMPLEMENTARIOS, CEFE LAS COMETAS_x000D_
REJILLA DE RETORNO ALETA FIJA CON DAMPER ALETAS OPUESTAS 8"X6" EN ALUMINIO EXTRUIDO ACABADO FINAL EN PINTURA BLANCA ELECTROSTÁTICA DE ALTA RESISTENCIA O DE COLOR ALUMINIO._x000D_
.</t>
  </si>
  <si>
    <t>"Suministro Banca Prefabricada Concreto con Espaldar en Listones de Madera L:1.8m A:0.5m H:0.87 CDRC N°3
CONSULTORIA PARQUE COMETAS CDRC N°3"</t>
  </si>
  <si>
    <t>SUMINISTRO INSTALACION REJILLAS EXTRACCION TIPO ALETA FIJA MODELO L-RA CON DAMPER  6"X6" BLANCA_x000D_
_x000D_
_x000D_
CENTRO DEPORTIVO, RECREATIVO Y CULTURAL -  CDRC_x000D_
REMITASE A CONTRATO DE CONSULTORÍA RESPECTIVO._x000D_
Especificaciones Técnicas Tomo 1 y 2</t>
  </si>
  <si>
    <t>REJILLA DE RETORNO ALERTA FIJA CON DAMPER 8"X4"	_x000D_
_x000D_
VER CTO-CONSULTORIA CENTRO DEPORTIVO, RECREATIVO Y CULTURAL - CDRC Especificaciones Técnicas Tomo 1 y 2.</t>
  </si>
  <si>
    <t>s. e i. puerta ventana 015 (36.00x6.75). muro cortina con perfiles tubulares serie viss basic 60 de jansen o equivalente. cristal laminado 6+8 mm. - 14.38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</si>
  <si>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s. e i. puerta ventana 016 (4.07x2.50).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</si>
  <si>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s. e i. puerta ventana 017 (6.00x2.50).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</si>
  <si>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s. e i. puerta ventana 018 (4.00x2.50).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</si>
  <si>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s. e i. puerta ventana 019 (4.01x2.50).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</si>
  <si>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s. e i. puerta ventana 020 (35.35x12.63). muro cortina con perfiles tubulares serie viss basic 60 de jansen o equivalente. cristal laminado 6+8 mm. - 14.38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</si>
  <si>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s. e i. puerta ventana 021 (3.50x10.99). muro cortina con perfiles tubulares serie viss basic 60 de jansen o equivalente. cristal laminado 6+8 mm. - 14.38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</si>
  <si>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REJILLA TIPO PERSIANA CON MALLA MOSQUITERA PLASTICA DE 26"X12" SIN DAMPER VER CTO-CONSULTORIA CENTRO DEPORTIVO, RECREATIVO Y CULTURAL - CDRC Especificaciones Técnicas Tomo 1 y 2.  Nota2025: STP toma las mismas cotizaciones del insumo 107174.</t>
  </si>
  <si>
    <t>REJILLA TIPO PERSIANA CON MALLA MOSQUITERA PLASTICA DE 30"X24" SIN DAMPER	_x000D_
_x000D_
_x000D_
VER CTO-CONSULTORIA CENTRO DEPORTIVO, RECREATIVO Y CULTURAL - CDRC Especificaciones Técnicas Tomo 1 y 2.</t>
  </si>
  <si>
    <t>s. e i. puerta ventana 022 (11.70x3.00). perfiles tubulares serie economy 50 de jansen o equivalente. cristal laminado 6+6 mm. - 12.38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</si>
  <si>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s. e i. puerta ventana 023 (15.56x2.10).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</si>
  <si>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s. e i. puerta ventana 024 (17.41x3.00). perfiles tubulares serie economy 50 de jansen o equivalente. cristal laminado 6+6 mm. - 12.38 mm. según detalles y especificaciones de planos. incluye accesorios segun cuadro de puertas y ventanas. cuerpos pivotantes. (SUMINISTRO E INSTALACIÓN)	_x000D_
_x000D_
CENTRO DEPORTIVO, RECREATIVO Y CULTURAL -  CDRC_x000D_
REMITASE A CONTRATO DE CONSULTORÍA RESPECTIVO._x000D_
Especificaciones Técnicas Tomo 1 y 2</t>
  </si>
  <si>
    <t>s. e i. puerta ventana 025 (1.50x3.00). perfiles tubulares serie economy 50 de jansen o equivalente. cristal laminado 4+4 mm. - 8.38 mm. según detalles y especificaciones de planos. incluye accesorios segun cuadro de puertas y ventanas. cuerpos batientes. (SUMINISTRO E INSTALACIÓN)	_x000D_
_x000D_
CENTRO DEPORTIVO, RECREATIVO Y CULTURAL -  CDRC_x000D_
REMITASE A CONTRATO DE CONSULTORÍA RESPECTIVO._x000D_
Especificaciones Técnicas Tomo 1 y 2</t>
  </si>
  <si>
    <t>s. e i. puerta ventana 027 (4.98x3.20).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</si>
  <si>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REJILLA DE SUMINSTRO UNA ALETA MOVIL 835X325 MM  CON DAMPER	_x000D_
_x000D_
VER CTO-CONSULTORIA CENTRO DEPORTIVO, RECREATIVO Y CULTURAL - CDRC Especificaciones Técnicas Tomo 1 y 2.</t>
  </si>
  <si>
    <t>VER CTO-CONSULTORIA CENTRO DEPORTIVO, RECREATIVO Y CULTURAL - CDRC_x000D_
Especificaciones Técnicas Tomo 1 y 2_x000D_
_x000D_
GUARDAESCOBAS PREFABRICADO MEDIA CAÑA EN GRANITO PULIDO REF. 132816 DE ROCA O EQUIVALENTE - R: 0.10 M.</t>
  </si>
  <si>
    <t>VER CTO-CONSULTORIA CENTRO DEPORTIVO, RECREATIVO Y CULTURAL - CDRC_x000D_
Especificaciones Técnicas Tomo 1 y 2_x000D_
_x000D_
GUARDAESCOBAS EN GRES REF. SANITARIO RF70 DE ALFA O EQUIVALENTE - 24.5x9x9 CM. INCLUYE ANCLAJE A MURO</t>
  </si>
  <si>
    <t>hempacore one 43600 de hempel o equivalente 	_x000D_
CENTRO DEPORTIVO, RECREATIVO Y CULTURAL -  CDRC_x000D_
REMITASE A CONTRATO DE CONSULTORÍA RESPECTIVO._x000D_
Especificaciones Técnicas Tomo 1 y 2</t>
  </si>
  <si>
    <t>VER CTO-CONSULTORIA CENTRO DEPORTIVO, RECREATIVO Y CULTURAL - CDRC_x000D_
Especificaciones Técnicas Tomo 1 y 2_x000D_
_x000D_
SUMINISTRO E INSTALACION DE ANILLAS DE 5000 LB CON FIJACION A CONCRETO ACORDE CON PLANO Y CATALOGO DE DETALLES.</t>
  </si>
  <si>
    <t>VER CTO-CONSULTORIA CENTRO DEPORTIVO, RECREATIVO Y CULTURAL - CDRC_x000D_
Especificaciones Técnicas Tomo 1 y 2_x000D_
_x000D_
SUMINISTRO E INSTALACION DE ESCALERA Y SISTEMA DE DETECCION VERTICAL MSA LATCHWAYS SISTEMA 1V O EQUIVALENTE ACORDE CON EL PLANO DE DETALLES. ACCESO POLIVALENTE</t>
  </si>
  <si>
    <t>Juego columpio tradicional combinado 4-12 años Cap: 6 niños Selección STC radicado 20194100123453     _x000D_
_x000D_
CARACTERISTICAS_x000D_
Capacidad: 6 niños = (2 + 4)_x000D_
Edad sugerida: 1 Año en adelante_x000D_
Altura Crítica de Caída: 1,25  m_x000D_
Área de Seguridad: 54 m2_x000D_
Medidas por modulo (Largo, Ancho, Alto): 7250 x 2000 x 2400 mm _x000D_
Funciones lúdicas: Columpiarse, Comunicarse, encontrarse_x000D_
MATERIALES_x000D_
MADERA_x000D_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natural._x000D_
PLÁSTICO_x000D_
Polietileno, polipropileno, poliamida.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CADENA_x000D_
Acero galvanizado Ø 5mm. _x000D_
GARANTIAS_x000D_
10 años de garantía cubre desgaste por piezas, color de material y tornillería, el proveedor realiza visitas periódicas para que la garantía se haga vigente en el momento del daño del juego con oportunidad.  (LA GARANTÍA NO CUBRE DAÑOS POR VANDALISMO)_x000D_
PLAN DE MANTENIMIENTO_x000D_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</si>
  <si>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VER CTO-CONSULTORIA CENTRO DEPORTIVO, RECREATIVO Y CULTURAL - CDRC_x000D_
Especificaciones Técnicas Tomo 1 y 2_x000D_
_x000D_
SUMINISTRO E INSTALACION DE SISTEMA CFP TIPO II 67602-00 DE LATCHWAYS O EQUIVALENTE ACORDE CON EL PLANO DE DETALLES. CUBIERTA POLIVALENTE</t>
  </si>
  <si>
    <t>VER CTO-CONSULTORIA CENTRO DEPORTIVO, RECREATIVO Y CULTURAL - CDRC_x000D_
Especificaciones Técnicas Tomo 1 y 2_x000D_
_x000D_
SUMINISTRO E INSTALACION DE SISTEMA CFP TIPO II 67602-00 DE LATCHWAYS O EQUIVALENTE ACORDE CON EL PLANO DE DETALLES. CUBIERTA PISCINA</t>
  </si>
  <si>
    <t>13 onzas</t>
  </si>
  <si>
    <t>Arbol Garrocho</t>
  </si>
  <si>
    <t>totem lámina HR de 9mm Dimensiones: 0,80 x 2,90m. Acabado en fondo negro pintura electrostática poliéster. Pintura poliuretano blanca para textos, logos, iconos y demas, y poliuretano transparente anti-graffiti final en aplicación a pistola.</t>
  </si>
  <si>
    <t>Elemento marcación en lámina galvanizada de 2mm. Dimensiones: 0,42 x 0,1 m. Acabado en fondo negro pintura electrostática poliéster. Pintura poliuretano blanca para textos, logos, iconos y demas, y poliuretano transparente anti-graffiti final en aplicación a pistola. Pega epoxica de alta adherencia.</t>
  </si>
  <si>
    <t>Elemento marcación en lámina galvanizada de 2mm. Dimensiones: 0,40 x 1.6 x 0.15 m. Acabado en fondo negro pintura electrostática poliéster. Pintura poliuretano blanca para textos, logos, iconos y demas, y poliuretano transparente anti-graffiti final en aplicación a pistola. Pëga epoxica de alta adherencia.</t>
  </si>
  <si>
    <t>Letras en lámina HR de 6mm corte laser, Estructura interna y perimetral, Acabado Negro Pintura electrostática poliéster. Dimensiones: 0,60 x 0,85m (promedio por letra)</t>
  </si>
  <si>
    <t>Loseta concreto HPC, con grabado en bajo relieve de 4 referencias diferentes. Dimensiones: 30 x 30 cm</t>
  </si>
  <si>
    <t>Transporte desde lugar de producción a lugar de instalación</t>
  </si>
  <si>
    <t>VER CTO-CONSULTORIA CENTRO DEPORTIVO, RECREATIVO Y CULTURAL - CDRC Especificaciones Técnicas Tomo 1 y 2._x000D_
 CAJA DE VENTILACION EN LINEA CENTRIFUGO ALETAS INCLINADAS ATRAS VE-06 1065 RPM  1134 CFM @ 0.44" C.A. 1/3 HP  110/1/60 BAÑOS 6</t>
  </si>
  <si>
    <t>VER CTO-CONSULTORIA CENTRO DEPORTIVO, RECREATIVO Y CULTURAL - CDRC Especificaciones Técnicas Tomo 1 y 2._x000D_
VENTILADOR EN LINEA HELICOCENTRIFUGO  VE-08  1019 RPM 1152 CFM @ 0.42 " C.A.  1/3 HP  110/1/60 BAÑOS 8</t>
  </si>
  <si>
    <t>VER CTO-CONSULTORIA CENTRO DEPORTIVO, RECREATIVO Y CULTURAL - CDRC Especificaciones Técnicas Tomo 1 y 2._x000D_
VENTILADOR EN LINEA HELICOCENTRIFUGO  VE-11 868 CFM @ 0.71 " 464W C.A. 110/1/60 BAÑOS P2 CAMERINO</t>
  </si>
  <si>
    <t>VER CTO-CONSULTORIA CENTRO DEPORTIVO, RECREATIVO Y CULTURAL - CDRC Especificaciones Técnicas Tomo 1 y 2._x000D_
VENTILADOR EN LINEA HELICOCENTRIFUGO  VE-12 242 CFM @ 1.3 " 335W C.A. 110/1/60 BAÑOS P2 COCINA</t>
  </si>
  <si>
    <t>Pasamuro Tipo 4 de ø6"</t>
  </si>
  <si>
    <t>VER CTO-CONSULTORIA CENTRO DEPORTIVO, RECREATIVO Y CULTURAL - CDRC Especificaciones Técnicas Tomo 1 y 2._x000D_
VENTILADOR EN LINEA HELICOCENTRIFUGO  VI-01 1025 RPM 441 CFM @ 0,41 "  C.A. 1/3 HP 220/3/60 MUSICA</t>
  </si>
  <si>
    <t>VER CTO-CONSULTORIA CENTRO DEPORTIVO, RECREATIVO Y CULTURAL - CDRC Especificaciones Técnicas Tomo 1 y 2._x000D_
UNIDAD DE VENTILACION VI-02 2.340 CFM @ 1.63" C.A. 1.5 H.P. 1300 RPM 220/3/60  SALONES MULTIPLES DANZA.</t>
  </si>
  <si>
    <t>VER CTO-CONSULTORIA CENTRO DEPORTIVO, RECREATIVO Y CULTURAL - CDRC Especificaciones Técnicas Tomo 1 y 2._x000D_
UNIDAD DE VENTILACION VI-03 1.564 CFM @ 1.78" C.A. 1 H.P. 1300 RPM 220/3/60  GYM</t>
  </si>
  <si>
    <t>VER CTO-CONSULTORIA CENTRO DEPORTIVO, RECREATIVO Y CULTURAL - CDRC Especificaciones Técnicas Tomo 1 y 2._x000D_
UNIDAD DE VENTILACION VI-04 1.800 CFM @ 1.30" C.A. 1 H.P. 1150 RPM 220/3/60  COCINA</t>
  </si>
  <si>
    <t>VER CTO-CONSULTORIA CENTRO DEPORTIVO, RECREATIVO Y CULTURAL - CDRC Especificaciones Técnicas Tomo 1 y 2._x000D_
VENTILADOR CENTRÍFUGO OIDO SENCILLO VE-PI-01 MODELO USF-336 -BI CAPACIDAD 23.200 CFM @ 1.06" C.A. 10 H.P. ARREGLO 10, DESCARGA UB Y CW CON PINTURA EPOXICA DE FABRICA 220/3/60  PISCINA</t>
  </si>
  <si>
    <t>suministro pasamanos - rectos y/o inclinados en platinas y tubulares metalicos - h: 1.00 m. angulos metalicos 3/4" + paneles con malla expandida 4x8 mm de acero cal 22 ref. exr de icomallas o equivalente según detalle de planos (SUMINISTRO)_x000D_
_x000D_
CENTRO DEPORTIVO, RECREATIVO Y CULTURAL -  CDRC_x000D_
REMITASE A CONTRATO DE CONSULTORÍA RESPECTIVO._x000D_
Especificaciones Técnicas Tomo 1 y 2</t>
  </si>
  <si>
    <t>suministro pasamanos escaleras en platinas metalicas - h: 1.00 m. platina superior e inferior + platinas verticales 2"x1/2" según detalle de planos.  (SUMINISTRO)_x000D_
_x000D_
CENTRO DEPORTIVO, RECREATIVO Y CULTURAL -  CDRC_x000D_
REMITASE A CONTRATO DE CONSULTORÍA RESPECTIVO._x000D_
Especificaciones Técnicas Tomo 1 y 2</t>
  </si>
  <si>
    <t>Luminaria  tipo sistema lineal con difusor cilindric LED  NW 2PCB -1R x 2200lm Longitud 1136mm, 29,1W - 4000k , fabricada en aluminio extruido, acabado con pintura anodizada, difusor en acrílico extruido, distribución de la luz volumétrica,  grado de hermeticidad IP65  a 45 grados de temperatura en el TC,requiere balasto electronico 0-10V,  Vida Util L70 B50 50,000h, IRC80. Se debera tener en cuenta demás accesorios de instalación.</t>
  </si>
  <si>
    <t>VER CTO-CONSULTORIA CENTRO DEPORTIVO, RECREATIVO Y CULTURAL - CDRC Especificaciones Técnicas Tomo 1 y 2._x000D_
VENTILADOR CENTRÍFUGO OIDO SENCILLO VE-PI-02 Y VE-PI-03 MODELO USF-336 -BI CAPACIDAD 23.200 CFM @ 1.06" C.A. 10 H.P. ARREGLO 10, DESCARGA UB Y CCW CON PINTURA EPOXICA DE FABRICA 220/3/60  PISCINA</t>
  </si>
  <si>
    <t>suministro pasamanos anclados a muros en platinas metalicas. doble platina 2" - h: 1.10 m. - 0.90 m. + platinas según detalle de planos.  incluye anclajes a estructuras de soporte, anticorrosivo + pintura electrostatica color negro. rampas  (SUMINISTRO)_x000D_
_x000D_
CENTRO DEPORTIVO, RECREATIVO Y CULTURAL -  CDRC_x000D_
REMITASE A CONTRATO DE CONSULTORÍA RESPECTIVO._x000D_
Especificaciones Técnicas Tomo 1 y 2</t>
  </si>
  <si>
    <t>pasamanos en vidrio templado - h: 0.90 m. perfil inferior en u embebido y/o pernado en concreto + vidrio templado laminado 12 mm. + remate superior en u acero inoxidable según detalle de planos.  (SUMINISTRO)_x000D_
_x000D_
CENTRO DEPORTIVO, RECREATIVO Y CULTURAL -  CDRC_x000D_
REMITASE A CONTRATO DE CONSULTORÍA RESPECTIVO._x000D_
Especificaciones Técnicas Tomo 1 y 2</t>
  </si>
  <si>
    <t>(LED2) - Luminaria lineal para suspender LED 47,4W 4000K  NW 3PCB -1R x 2200lm Longitud 1708mm, fabricado en  Material: aluminio fundición a presión y material termoplástico reforzado, requiere balasto electronico 0-10V,   Vida util L70 ­ B10 (Ta 25°C). (Ver planos para instalación) Se debera tener en cuenta Guaya de Seguridad y demás accesorios de instalación.</t>
  </si>
  <si>
    <t>INCLUYE: PANEL DE ALARMA, TABLERO DE PANEL DE ALARMA, CONEXIONES, eLEMENTOS DE FIJACION E IMPREVISTOS</t>
  </si>
  <si>
    <t>suministro pasamanos sobre bancas en platinas metalicas. platinas 2" x 5/16" - h: 0.45 m. según detalle de planos.  incluye anclajes a estructuras de soporte, anticorrosivo + pintura electrostatica color negro. bancas y fachadas.  (SUMINISTRO)_x000D_
_x000D_
CENTRO DEPORTIVO, RECREATIVO Y CULTURAL -  CDRC_x000D_
REMITASE A CONTRATO DE CONSULTORÍA RESPECTIVO._x000D_
Especificaciones Técnicas Tomo 1 y 2</t>
  </si>
  <si>
    <t>suministro pasamanos tipo 5 - en doble tubular de acero inoxidable  ø2" - h: 0.90 m. - 0.70 m. + platinas  (SUMINISTRO)_x000D_
_x000D_
CENTRO DEPORTIVO, RECREATIVO Y CULTURAL -  CDRC_x000D_
REMITASE A CONTRATO DE CONSULTORÍA RESPECTIVO._x000D_
Especificaciones Técnicas Tomo 1 y 2</t>
  </si>
  <si>
    <t>Luminaria lineal para suspender LED 79W 4000K  NW 5PCB -1R x 2200lm Longitud  2834mm, fabricado en  Material: aluminio fundición a presión y material termoplástico reforzado, requiere balasto electronico 0-10V  ­ Vida util L70 ­ B10 (Ta 25°C). Ver planos para instalación y demás accesorios de instalación.</t>
  </si>
  <si>
    <t>VER CTO-CONSULTORIA CENTRO DEPORTIVO, RECREATIVO Y CULTURAL - CDRC Especificaciones Técnicas Tomo 1 y 2._x000D_
CONDENSADORA UCON-02 BOMBA DE CALOR CAPACIDAD 48.000 BTU/H 220/3/60</t>
  </si>
  <si>
    <t>INCLUYE:_x000D_
DETECTOR OPTICO TERMICO	UN	1,0000_x000D_
BASE PARA MONTAJE		UN	1,0000_x000D_
CAJA 2400			UN	1,0000_x000D_
ANCLAJE MECANICO		UN	2,0000</t>
  </si>
  <si>
    <t>(LED4) - Luminaria lineal para suspender LED 126.4W 4000K  NW 8PCB -1R x 2200lm Longitud  4523mm, fabricado en  Material: aluminio fundición a presión y material termoplástico reforzado, requiere balasto electronico 0-10V,   Vida util L70 ­ B10 (Ta 25°C). (Ver planos para instalación) Se debera tener en cuenta Guaya de Seguridad y demás accesorios de instalación.</t>
  </si>
  <si>
    <t>s. e i. baranda piscina. perfiles tubulares serie viss. cristal templado laminado 6+6 mm. - sentry glass plus 0.89 mm. (sgp resistencia estructural) o equivalente según detalle y especificaciones de planos. cuerpos fijos y batientes. incluye haladeras y cerradura (SUMINISTRO E INSTALACIÓN)_x000D_
_x000D_
CENTRO DEPORTIVO, RECREATIVO Y CULTURAL -  CDRC_x000D_
REMITASE A CONTRATO DE CONSULTORÍA RESPECTIVO._x000D_
Especificaciones Técnicas Tomo 1 y 2</t>
  </si>
  <si>
    <t>Limpiador grandes diametros PVC-P-RDE-21Ø10"Perim.PiscOlimp CONTRATO CONSULTORIA CDRC 2</t>
  </si>
  <si>
    <t>VER CTO-CONSULTORIA CENTRO DEPORTIVO, RECREATIVO Y CULTURAL - CDRC Especificaciones Técnicas Tomo 1 y 2._x000D_
UNIDAD FANCOIL  MEDIA PRESION UMA-01 Y UMA-02 CAPACIDAD 24.000 BTU/H 220/2/60</t>
  </si>
  <si>
    <t>Suministro e instalación Tuberia PVC-Presion RDE-21  - Cuarto de maquinas piscina olimpica  -  ø10"</t>
  </si>
  <si>
    <t>INCLUYE:_x000D_
DETECTOR TERMICO		UN	1,0000_x000D_
BASE PARA MONTAJE		UN	1,0000_x000D_
CAJA 2400			UN	1,0000_x000D_
ANCLAJE MECANICO		UN	2,0000</t>
  </si>
  <si>
    <t>VER CTO-CONSULTORIA CENTRO DEPORTIVO, RECREATIVO Y CULTURAL - CDRC Especificaciones Técnicas Tomo 1 y 2._x000D_
UNIDAD FANCOIL  MEDIA PRESION UMA-04 CAPACIDAD 30.000 BTU/H 220/2/60</t>
  </si>
  <si>
    <t>INCLUYE:_x000D_
TRANSMISOR RECEPTOR BEAM	UN	1,0000_x000D_
BASE PARA MONTAJE		UN	1,0000_x000D_
CAJA 2400			UN	4,0000_x000D_
ANCLAJE MECANICO		UN	1,0000</t>
  </si>
  <si>
    <t>Luminaria lineal para suspender LED 15.8W 4000k 1PCB-1R x 2200lm Longitud  595mm. Fabricada en extrusión de aluminio conjunto óptico en lámina de acero galvanizado, difusor en acrílico opal mate, distribución de la luz volumétrica IRC 80, vida útil de la fuente de 50.000 horas en el L70B50 a 45 grados de temperatura, requiere balasto electronico 0-10V, Ver planos para instalación y demás accesorios de instalación.</t>
  </si>
  <si>
    <t>VER CTO-CONSULTORIA CENTRO DEPORTIVO, RECREATIVO Y CULTURAL - CDRC Especificaciones Técnicas Tomo 1 y 2._x000D_
UNIDAD FANCOIL  MEDIA PRESION UMA-08 CAPACIDAD 54.000 BTU/H 220/2/60</t>
  </si>
  <si>
    <t>Luminaria lineal para suspender LED 31,6W 4000k 2PCB-1R x 2200lm Longitud  1161mm. Fabricada en extrusión de aluminio conjunto óptico en lámina de acero galvanizado, difusor en acrílico opal mate, distribución de la luz volumétrica IRC 80, vida útil de la fuente de 50.000 horas en el L70B50 a 45 grados de temperatura, requiere balasto electronico 0-10V, Ver planos para instalación y demás accesorios de instalación.</t>
  </si>
  <si>
    <t>VER CTO-CONSULTORIA CENTRO DEPORTIVO, RECREATIVO Y CULTURAL - CDRC Especificaciones Técnicas Tomo 1 y 2._x000D_
UNIDAD FANCOIL  ALTA PRESION UMA-05 Y UMA-06 CAPACIDAD 76.800 BTU/H 220/2/60</t>
  </si>
  <si>
    <t>Luminaria lineal para suspender LED 47.4W - 4000k 3PCB-1R x 2200lm Longitud  1727mm. Fabricada en extrusión de aluminio conjunto óptico en lámina de acero galvanizado, difusor en acrílico opal mate, distribución de la luz volumétrica IRC 80, vida útil de la fuente de 50.000 horas en el L70B50 a 45 grados de temperatura, requiere balasto electronico 0-10V, Ver planos para instalación y demás accesorios de instalación.</t>
  </si>
  <si>
    <t>INCLUYE:_x000D_
ESTACION MANUAL DE ALARMA		UN	1,0000_x000D_
CAJA 2400				UN	1,0000_x000D_
ANCLAJE MECANICO			UN	4,0000_x000D_
SOPORTE				UN	1,0000</t>
  </si>
  <si>
    <t>Luminaria lineal para suspender LED 63.2W - 4000k 4PCB-1R x 2200lm Longitud  2293mm. Fabricada en extrusión de aluminio conjunto óptico en lámina de acero galvanizado, difusor en acrílico opal mate, distribución de la luz volumétrica IRC 80, vida útil de la fuente de 50.000 horas en el L70B50 a 45 grados de temperatura  Equipo electrónico DALI regulable incluído (Ver planos para instalación y demás accesorios de instalación.</t>
  </si>
  <si>
    <t>perfil estructural en acero 4"x2"x2mm - 6m (SUMINISTRO)_x000D_
_x000D_
CENTRO DEPORTIVO, RECREATIVO Y CULTURAL -  CDRC_x000D_
REMITASE A CONTRATO DE CONSULTORÍA RESPECTIVO._x000D_
Especificaciones Técnicas Tomo 1 y 2</t>
  </si>
  <si>
    <t>VER CTO-CONSULTORIA CENTRO DEPORTIVO, RECREATIVO Y CULTURAL - CDRC Especificaciones Técnicas Tomo 1 y 2._x000D_
"UNIDAD CONDENSADORA INVERTER 
24.000 BTU/H"</t>
  </si>
  <si>
    <t>VER CTO-CONSULTORIA CENTRO DEPORTIVO, RECREATIVO Y CULTURAL - CDRC Especificaciones Técnicas Tomo 1 y 2._x000D_
EQUIPO MINISPLIT INVERTER MS-01 CAPACIDAD 18.000 BTU/H 220/2/60</t>
  </si>
  <si>
    <t>VER CTO-CONSULTORIA CENTRO DEPORTIVO, RECREATIVO Y CULTURAL - CDRC _x000D_
Especificaciones Técnicas Tomo 1 y 2  _x000D_
MAMPOSTERIA EN BLOQUE DE CONCRETO 15x10x40 TOLETE COLOR ARENA. INCLUYE ALAMBRÓN HORIZONTAL, PORON Y SELLO EN SIKAFLEX DE SIKA O EQUIVALENTE ACORDE CON LOS DETALLES ESTRUCTURALES.</t>
  </si>
  <si>
    <t>Luminaria lineal para suspender LED 79W - 4000k 5PCB-1R x 2200lm Longitud  2859mm. Fabricada en extrusión de aluminio conjunto óptico en lámina de acero galvanizado, difusor en acrílico opal mate, distribución de la luz volumétrica IRC 80, vida útil de la fuente de 50.000 horas en el L70B50 a 45 grados de temperatura , requiere balasto electronico 0-10V,  Ver planos para instalación y demás accesorios de instalación.</t>
  </si>
  <si>
    <t>VER CTO-CONSULTORIA CENTRO DEPORTIVO, RECREATIVO Y CULTURAL - CDRC Especificaciones Técnicas Tomo 1 y 2._x000D_
TABLERO DE FUERZA Y CONTROL TEFC -AA-0, INCLUYE BARRAJES, PROTECCIONES PROGRAMADOR DE HORARIO</t>
  </si>
  <si>
    <t>Piedra Royal verde espesor: 8 cm (SUMINISTRO)_x000D_
_x000D_
CENTRO DEPORTIVO, RECREATIVO Y CULTURAL -  CDRC_x000D_
REMITASE A CONTRATO DE CONSULTORÍA RESPECTIVO._x000D_
Especificaciones Técnicas Tomo 1 y 2</t>
  </si>
  <si>
    <t>Luminaria tipo hermética  DUNA LED  1x1.2 35W 112lm/w 3900lm 120-277V 4000k , Carcasa de policarbonato fabricada por inyección, con protección UV, de color gris (RAL7035), Difusor transparente de policarbonato (PC) o acrílico (SAN), con protección UV, fabricado por inyección con prismática, Bandeja en chapa de acero lacada en blanco, Clips plásticos o clips opcionales en inox.IK 08,  Combustibilidad (UL94): V2  Hilo incandescente (EN 60695-2-11): 850ºC. requiere balasto electronico 0-10V,  Vida Util L80 35,000h T THD &lt; 10%. Corriente de Operacion 800mA.  Se devera tener en cuenta demás accesorios de instalación.</t>
  </si>
  <si>
    <t>VER CTO-CONSULTORIA CENTRO DEPORTIVO, RECREATIVO Y CULTURAL - CDRC_x000D_
Especificaciones Técnicas Tomo 1 y 2_x000D_
Suministro e instalación Nicho para reflector piscina - para concreto con polo a tierra</t>
  </si>
  <si>
    <t>Cinta LED LINEARlight Flex Shrort pitch 9.6W/m;  tipo de coriente DC; 850lm por metro, temperatura de color 4000k angulo de salida 120° , voltaje 24v - Vida util mayor a  50,000 h a una temperatura de operación entre -20 y 85 grados centigrados. cinta de led dimerizable eficiencia clase A++ - medida en metros lineales, Ver planos para instalación y demás accesorios de instalación.</t>
  </si>
  <si>
    <t>VER CTO-CONSULTORIA CENTRO DEPORTIVO, RECREATIVO Y CULTURAL - CDRC _x000D_
Especificaciones Técnicas Tomo 1 y 2  _x000D_
_x000D_
				_x000D_
MAMPOSTERIA EN BLOQUE DE CONCRETO 12x20x40. INCLUYE ALAMBRÓN HORIZONTAL, PORON Y SELLO EN SIKAFLEX DE SIKA O EQUIVALENTE ACORDE CON LOS DETALLES ESTRUCTURALES.</t>
  </si>
  <si>
    <t>Perfil en aluminio de montaje para sobreponer - suspender de 2,5cm x 2,5cm con difusor opal, medida en metros lineales</t>
  </si>
  <si>
    <t>INCLUYE:_x000D_
PROTECTOR		UN	1,0000_x000D_
ANCLAJE MECANICO	UN	4,0000</t>
  </si>
  <si>
    <t>Luminaria lineal para suspender LED 158W 4000K  NW 10PCB -1R x 2200lm Longitud  5650mm, fabricado en  Material: aluminio fundición a presión y material termoplástico reforzado,requiere balasto electronico 0-10V  ­ Vida util L70 ­ B10 (Ta 25°C). Ver planos para instalación y demás accesorios de instalación.</t>
  </si>
  <si>
    <t>s. e i. malla metal screen hd 40 hunter douglas o equivalente (SUMINISTRO E INSTALACIÓN)_x000D_
_x000D_
CENTRO DEPORTIVO, RECREATIVO Y CULTURAL -  CDRC_x000D_
REMITASE A CONTRATO DE CONSULTORÍA RESPECTIVO._x000D_
Especificaciones Técnicas Tomo 1 y 2</t>
  </si>
  <si>
    <t>Luminaria tipo sistema lineal con difusor cilindric LED  NW 3PCB -1R x 2200lm Longitud 1.70m - 42,9W - 4000k , fabricada en aluminio extruido, acabado con pintura anodizada, difusor en acrílico extruido, distribución de la luz volumétrica,  grado de hermeticidad IP65  a 45 grados de temperatura en el TC, requiere balasto electronico 0-10V,  Vida Util L70 B50 50,000h, IRC80. Se debera tener en cuenta  demás accesorios de instalación.</t>
  </si>
  <si>
    <t>Luminaria lineal para suspender LED 15.8W 4000K  NW 1PCB -1R x 2200lm Longitud  582mm, fabricado en  Material: aluminio fundición a presión y material termoplástico reforzado, requiere balasto electronico 0-10V ­ Vida util L70 ­ B10 (Ta 25°C). Ver planos para instalación y demás accesorios de instalación.</t>
  </si>
  <si>
    <t>"Gabinete G-CH a 440V
Tablero de sobreponer. Uso exterior (IP 65), 600V, en Lámina Cold Rolled Calibre 14 para la Perfilería y Calibre 16 para Puertas y Tapas. El Acabado Final del gabinete es en Pintura en Polvo de Aplicación Electrostática, Color Gris Claro RAL 7035. Incluye:
Barras de cobre de 225A, 440V, Icc: 10 KA mínimo.
Un (1) minibreaker de 3x30A, 10 kA, 440V
Cuatro (4) minibreakers de 1x20A, 10 kA, 440V
Marcación exterior en placa de policarbonato con el nombre del  Gabinete y marcación interior del equipo eléctrico que lo compone con unifilares.
Interconexión en cobre de cada elemento que lo constituya."				_x000D_
				_x000D_
COPIADO DE INSUMO 104383</t>
  </si>
  <si>
    <t>Luminaria lineal para suspender LED 142,2W 4000K  NW 9PCB -1R x 2200lm Longitud  5086mm, fabricado en  Material: aluminio fundición a presión y material termoplástico reforzado, requiere balasto electronico 0-10V ­ Vida util L70 ­ B10 (Ta 25°C). Ver planos para instalación y demás accesorios de instalación.</t>
  </si>
  <si>
    <t>perfil estructural en acero 2"x2"x1mm - 6m (SUMINISTRO)_x000D_
_x000D_
CENTRO DEPORTIVO, RECREATIVO Y CULTURAL -  CDRC_x000D_
REMITASE A CONTRATO DE CONSULTORÍA RESPECTIVO._x000D_
Especificaciones Técnicas Tomo 1 y 2</t>
  </si>
  <si>
    <t>Luminaria lineal para suspender LED Luminaria lineal para suspender LED 110,6W 4000K  NW 7PCB -1R x 2200lm Longitud  3960mm, fabricado en  Material: aluminio fundición a presión y material termoplástico reforzado, requiere balasto electronico 0-10V  ­ Vida util L70 ­ B10 (Ta 25°C). Ver planos para instalación y demás accesorios de instalación.  Longitud  3960mm, fabricado en  Material: aluminio fundición a presión y material termoplástico reforzado, requiere balasto electronico 0-10V  ­ Vida util L70 ­ B10 (Ta 25°C). Ver planos para instalación y demás accesorios de instalación.</t>
  </si>
  <si>
    <t>Luminaria lineal para suspender LED 31,6W 4000K  NW 2PCB -1R x 2200lm Longitud  1145mm, fabricado en  Material: aluminio fundición a presión y material termoplástico reforzado, requiere balasto electronico 0-10V  ­ Vida util L70 ­ B10 (Ta 25°C). Ver planos para instalación y demás accesorios de instalación.</t>
  </si>
  <si>
    <t>s. e i. estanteria gimnasio en tubulares y malla metalica m12 (7.55x3.20). estantes en tubulares 40x40 mm y 25x25 mm. + malla según detalle de planos. incluye anticorrosivo, pintura electrostatica y anclajes a estructura de soporte.  (SUMINISTRO E INSTALACIÓN)_x000D_
_x000D_
CENTRO DEPORTIVO, RECREATIVO Y CULTURAL -  CDRC_x000D_
REMITASE A CONTRATO DE CONSULTORÍA RESPECTIVO._x000D_
Especificaciones Técnicas Tomo 1 y 2</t>
  </si>
  <si>
    <t>perfil estructural en acero 1 1/2"x 1 1/2"x1.5mm - 6m  (SUMINISTRO)_x000D_
_x000D_
CENTRO DEPORTIVO, RECREATIVO Y CULTURAL -  CDRC_x000D_
REMITASE A CONTRATO DE CONSULTORÍA RESPECTIVO._x000D_
Especificaciones Técnicas Tomo 1 y 2</t>
  </si>
  <si>
    <t>VER CTO-CONSULTORIA CENTRO DEPORTIVO, RECREATIVO Y CULTURAL - CDRC_x000D_
Especificaciones Técnicas Tomo 1 y 2</t>
  </si>
  <si>
    <t>Juego columpio tradicional combinado 3-14 años Cap: 4 niños _x000D_
_x000D_
CARACTERISTICAS_x000D_
_x000D_
Capacidad: 4 niños_x000D_
Edad sugerida: 3 A 14 AÑOS_x000D_
Altura Crítica de Caída: 1.28 MTS_x000D_
Área de Seguridad: 135.81 m²_x000D_
Medidas por modulo (Largo, Ancho, Alto): 5.9 x 5.9 x 2.46  MTS_x000D_
Funciones lúdicas: Balancearse y columpiarse._x000D_
_x000D_
MATERIALES_x000D_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natural._x000D_
_x000D_
Piezas de plástico: Polietileno, polipropileno._x000D_
_x000D_
Piezas metálicas: Acero S-235, AISI-304 y AISI-316._x000D_
_x000D_
Tornillería: Acero DIN603, AISI-304 o AISI-316._x000D_
_x000D_
Cadenas: Eslabones de 6mm de acero inoxidable AISI 316. _x000D_
_x000D_
GARANTIAS_x000D_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básico descrito._x000D_
- No usar el producto antes de finalizar la instalación._x000D_
- No usar el producto antes de finalizar el mantenimiento._x000D_
-Consultar instrucciones de mantenimiento._x000D_
_x000D_
OBSERVACIONES_x000D_
Incluyendo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</si>
  <si>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Uvo Ruso/Cissus Rhombofolia Ellen Danica - Jardineras_x000D_
CENTRO DEPORTIVO, RECREATIVO Y CULTURAL - CDRC REMITASE A CONTRATO DE CONSULTORÍA RESPECTIVO. Especificaciones Técnicas Tomo 1 y 2</t>
  </si>
  <si>
    <t>Luminaria lineal para suspender LED 63.2W 4000K  NW 4PCB -1R x 2200lm Longitud  2271mm, fabricado en  Material: aluminio fundición a presión y material termoplástico reforzado, requiere balasto electronico 0-10V  ­ Vida util L70 ­ B10 (Ta 25°C). (Ver planos para instalación) Se debera tener en cuenta  y demás accesorios de instalación.</t>
  </si>
  <si>
    <t>DIFUSOR SUMINISTRO 4 VÍAS L-AVS CON DAMPER DE 9"X9"</t>
  </si>
  <si>
    <t>Luminaria tipo hermética  NW 7PCB -1R x 2200lm Longitud 3.96m - 98.4W - 4000k , fabricada en aluminio extruido, acabado con pintura anodizada, difusor en acrílico extruido, distribución de la luz volumétrica,  grado de hermeticidad IP65  a 45 grados de temperatura en el TC, requiere balasto electronico 0-10V, Vida Util L70 B50 50,000h, IRC80. Se debera tener en cuenta demás accesorios de instalación.</t>
  </si>
  <si>
    <t>Luminaria tipo Decorativa esferica, Luminaria tipo esferica de vidrio, Medidas : Ø 19 cm x h 21 cm, requiere balasto electronico 0-10V, Se debera tener en cuenta demás accesorios de instalación.  (Ref CALISTO 2B)</t>
  </si>
  <si>
    <t>Bombilla (LED A6725WW Duralamp) 22W 2800k (Flujo final 2452m) E27 - 200° abertura del haz</t>
  </si>
  <si>
    <t>CONTRATO CONSULTORÍA CDRD-2_x000D_
CONTRATO CONSULTORÍA N° 
221
_x000D_
OBJETO: ESTUDIOS Y DISEÑOS ARQUITECTÓNICOS, DE INGENIERÍA Y COMPLEMENTARIOS, CEFE LAS COMETAS_x000D_
SECRETARIA DISTRITAL DE CULTURA_x000D_
Suministro  de Difusor 4 vias L-AVS con Damper de 15"x15"</t>
  </si>
  <si>
    <t>DIFUSOR SUMINISTRO 4 VÍAS L-AV3 CON DAMPER DE 15"X12"</t>
  </si>
  <si>
    <t>(DL3) Luminaria tipo cilindro para instalar como aplique de pared LED PCB FORTIMO 12W 4000K 277V 1623lm (Flujo Inicial 1623lm flujo final 1500lm) MacAdam 3, Vida Util L70 50000h Fabricado en inyección de policarbonato, con reflector metalizado y marco exterior en color blanco. Difusor interior fabricado en policarbonato opal especial para LED, disipador de aluminio inyectado para una correcta gestión térmica. balasto electronico 0-10V. Se debera tener en cuenta Accesorio tipo brazo para instalacion como aplique de pared  Se debera tener en cuenta accesorios de instalación.</t>
  </si>
  <si>
    <t>Accesorio tipo base para instalacion de luminarias como aplique en pared</t>
  </si>
  <si>
    <t>Accesorio Esquinero de 90grados + difusor para luminarias (LED2 - LED3 - LED4 - LED12 - LED14 - LED15 - LED16 -LED17  - LED18) Se debera tener en cuenta demás accesorios de instalación.</t>
  </si>
  <si>
    <t>VER CTO-CONSULTORIA CENTRO DEPORTIVO, RECREATIVO Y CULTURAL - CDRC Especificaciones Técnicas Tomo 1 y 2._x000D_
DERIVADOR DE REFRIGERANTE VARIABLE TIPO Y-JOINT CAPACIDAD (154.000 a 240.000 Btu/h)</t>
  </si>
  <si>
    <t>Luminaria tipo Downlight redondo LED 7.9W 721lm 4000K dimensiones 9cm x 9cm (D,H). fabricada en aluminio inyectado, acabado con pintura en polvo tipo poliéster resistente a_x000D_
rayos UV, IRC83% requiere balasto electronico 0-10V,  Vida Util L70 B50 50,000h.  (Ver planos para instalación) Se debera tener en cuenta accesorios de instalación.</t>
  </si>
  <si>
    <t>VER CTO-CONSULTORIA CENTRO DEPORTIVO, RECREATIVO Y CULTURAL - CDRC Especificaciones Técnicas Tomo 1 y 2._x000D_
DERIVADOR DE REFRIGERANTE VARIABLE TIPO Y-JOINT CAPACIDAD (240.000 Btu/h a 336.000 Btu/h)</t>
  </si>
  <si>
    <t>VER CTO-CONSULTORIA CENTRO DEPORTIVO, RECREATIVO Y CULTURAL - CDRC Especificaciones Técnicas Tomo 1 y 2._x000D_
DERIVADOR DE REFRIGERANTE VARIABLE TIPO T-JOINT CAPACIDAD (hasta 456.000 Btu/h)</t>
  </si>
  <si>
    <t>RejillasExtracTipoAletaFijaConDamper4"X4" Blanca (SUMINISTRO)_x000D_
_x000D_
CENTRO DEPORTIVO, RECREATIVO Y CULTURAL -  CDRC_x000D_
REMITASE A CONTRATO DE CONSULTORÍA RESPECTIVO._x000D_
Especificaciones Técnicas Tomo 1 y 2</t>
  </si>
  <si>
    <t>Accesorio Esquinero de 90grados + difusor para luminarias (LED5 - LED6 - LED7 - LED8 - LED9) Se debera tener en cuenta demás accesorios de instalación.</t>
  </si>
  <si>
    <t>Driver de ULP150  para LED 150W de 6.3 Amp, Voltage Nominal 120/277V, 50/60 Hz, Voltage de salida  24 V, Factor de Potencia &gt;0.94/277VAC Se debera tener en cuenta demás accesorios de instalación.</t>
  </si>
  <si>
    <t>RejillasExtracTipoAletaFijaConDamper6"X12" Blanca (SUMINISTRO)_x000D_
_x000D_
CENTRO DEPORTIVO, RECREATIVO Y CULTURAL -  CDRC_x000D_
REMITASE A CONTRATO DE CONSULTORÍA RESPECTIVO._x000D_
Especificaciones Técnicas Tomo 1 y 2</t>
  </si>
  <si>
    <t>REJILLA DE SUMINSTRO UNA ALETA MOVIL LHV 32"X14"  CON DAMPER._x000D_
CENTRO DEPORTIVO, RECREATIVO Y CULTURAL - CDRC REMITASE A CONTRATO DE CONSULTORÍA RESPECTIVO. Especificaciones Técnicas Tomo 1 y 2</t>
  </si>
  <si>
    <t>(DRX240) - Driver de ULP150  para LED 240W de 6.3 Amp, Voltage Nominal 120/277V, 50/60 Hz, Voltage de salida  24 V, Factor de Potencia &gt;0.94/277VAC Se debera tener en cuenta demás accesorios de instalación.</t>
  </si>
  <si>
    <t>RejillasExtracTipoAletaFijaConDamper6"X16" Blanca (SUMINISTRO)_x000D_
_x000D_
CENTRO DEPORTIVO, RECREATIVO Y CULTURAL -  CDRC_x000D_
REMITASE A CONTRATO DE CONSULTORÍA RESPECTIVO._x000D_
Especificaciones Técnicas Tomo 1 y 2</t>
  </si>
  <si>
    <t>REJILLA DE SUMINSTRO UNA ALETA MOVIL LHV 32"X10"  CON DAMPER._x000D_
CENTRO DEPORTIVO, RECREATIVO Y CULTURAL - CDRC REMITASE A CONTRATO DE CONSULTORÍA RESPECTIVO. Especificaciones Técnicas Tomo 1 y 2</t>
  </si>
  <si>
    <t>DIFUSOR SUMINISTRO 4 VÍAS CON DAMPER DE 24"X24"</t>
  </si>
  <si>
    <t>Luminaria LED Optica (5147) Extensiva  310W - 144 LEDS - 33,867lm - 700mA (357662) tipo proyector con optica Extensiva, para instalación suspendida, temperatura de color 4000K Tension de alimentacion universal a 120-277V 60Hz, chasis fabricado en inyección de alta presión de aluminio de color AKZO grey 900 arenado con</t>
  </si>
  <si>
    <t>Luminaria LED Optica (5186) Asimetrica 547W - 144 LEDS - 47,375lm - 1200mA (386772) tipo proyector con optica asimetrica, para instalación sobrepuesta en puentes tecnicos, temperatura de color 4000K Tension de alimentacion universal a 120-277V 60Hz, chasis fabricado en inyección de alta presión de aluminio de color AKZO grey 900 arenado con acabado en polvo poliéster, IP 66, IK 08.   , IRC 70%, LM79-80 horas. - Tener presente balasto electronico 0-10V</t>
  </si>
  <si>
    <t>DIFUSOR DE SUMINISTRO PARA GRANDES ALTURA VDR-H-E1- 800 MM._x000D_
CENTRO DEPORTIVO, RECREATIVO Y CULTURAL - CDRC REMITASE A CONTRATO DE CONSULTORÍA RESPECTIVO. Especificaciones Técnicas Tomo 1 y 2</t>
  </si>
  <si>
    <t>REJILLA DE RETORNO ALERTA FIJA CON DAMPER 10"X6"				_x000D_
							_x000D_
				_x000D_
CENTRO DEPORTIVO, RECREATIVO Y CULTURAL -  CDRC REMITASE A CONTRATO DE CONSULTORÍA RESPECTIVO. Especificaciones Técnicas Tomo 1 y 2_x000D_
.</t>
  </si>
  <si>
    <t>Luminaria LED Optica (2259) Simetrica 322W - 144 LEDS - 32,219lm - 700mA (34723S) tipo proyector con optica simetrica, para instalación sobrepuesta en puentes tecnicos, temperatura de color 4000K Tension de alimentacion universal a 120-277V 60Hz, chasis fabricado en inyección de alta presión de aluminio de color AKZO grey 900 arenado con acabado en polvo poliéster, IP 66, IK 08.   , IRC 70%, LM79-80 horas. - Tener presente balasto electronico 0-10V.  Se debera tener en cuenta Guaya de Seguridad y demás accesorios de instalación.</t>
  </si>
  <si>
    <t>Luminaria de emergencia para sobrepoener - suspender cuadrada Dimensiones 142 x 142 x 39 - Flujo Luminoso 170lm. 2 LED x 3W - Para alturas de 4m. que están equipadas con batería de tecnología Ni-Cd 3,6V/1,5Ah-Modo de funcionamiento emergencia, Autonomia 3h. Optica direccional Extensiva . Tipo de instalación Superficie. Fuente de luz Led. IP 20. IK 04  Con Testigo como indica RETIE. Fotometria Direccional Extensiva Antipanico (VMV3) Se debera tener en cuenta  demás accesorios de instalación.</t>
  </si>
  <si>
    <t>SUMINISTRO E INSTALACION REJILLAS EXTRACCION TIPO ALETA FIJA MODELO L-RA CON DAMPER 10"X4" BLANCA				_x000D_
							_x000D_
				_x000D_
CENTRO DEPORTIVO, RECREATIVO Y CULTURAL -  CDRC REMITASE A CONTRATO DE CONSULTORÍA RESPECTIVO. Especificaciones Técnicas Tomo 1 y 2_x000D_
.</t>
  </si>
  <si>
    <t>Luminaria de emergencia para sobrepoener - suspender cuadrada Dimensiones 142 x 142 x 39 - Flujo Luminoso 150lm. 2 LED x 3W - Para alturas de 4m. que están equipadas con batería de tecnología Ni-Cd 3,6V/1,5Ah-Modo de funcionamiento emergencia, Autonomia 3h. optica volumetrica. Tipo de instalación Superficie. Fuente de luz Led. IP 20. IK 04  Con Testigo como indica RETIE. Fotometria Volumetrica Antipanico (VMS3) Se debera tener en cuenta demás accesorios de instalación.</t>
  </si>
  <si>
    <t>MANGUERA FLEXIBLE DIAM 14._x000D_
CENTRO DEPORTIVO, RECREATIVO Y CULTURAL - CDRC REMITASE A CONTRATO DE CONSULTORÍA RESPECTIVO. Especificaciones Técnicas Tomo 1 y 2.</t>
  </si>
  <si>
    <t>VER CTO-CONSULTORIA CENTRO DEPORTIVO, RECREATIVO Y CULTURAL - CDRC Especificaciones Técnicas Tomo 1 y 2._x000D_
CONTRATO CONSULTORÍA N° 
221
_x000D_
OBJETO: ESTUDIOS Y DISEÑOS ARQUITECTÓNICOS, DE INGENIERÍA Y COMPLEMENTARIOS, CEFE LAS COMETAS_x000D_
SECRETARIA DISTRITAL DE CULTURA	_x000D_
 SUMINISTRO  DAMPER MANUAL L-D-25 8"X6"</t>
  </si>
  <si>
    <t>Luminaria de emergencia LED 3W tipo aviso de salida luminoso para sobreponer o suspender, se debera instaladar como señalizacion y tambien como iluminación de emergencia mediante la incorporacion de dos leds en la parte inferior, aplicación como iluminacion antipanico y exit para pared o techo, muy bajo consumo con fuente conmutada de alimentacion, , autonomia 60 min,Ik04,IP42, 120lm output.Con Testigo como indica RETIE, Se debera tener en cuenta demás accesorios de instalación.</t>
  </si>
  <si>
    <t>Luminaria de emergencia para sobrepoener - suspender rectangular tipo hermetica, Dimensiones 328 x 125 x 57- Flujo Luminoso 200lm. LED 0,25W - Para alturas de 4m. que están equipadas con batería de tecnología Ni-Cd 3,6V/1,5Ah-Modo de funcionamiento emergencia, Autonomia 2h. Optica Semi direccional. Tipo de instalación Superficie. Fuente de luz Led. IP 20. IK 04  Con Testigo como indica RETIE. Fotometria Semi direccional anti panico (D2-200L) Se debera tener en cuenta  demás accesorios de instalación.</t>
  </si>
  <si>
    <t>Luminaria de emergencia para sobrepoener - suspender para instalaciones tipo High Bay, Dimensiones 370 x 243 x 191 - Flujo Luminoso 2070lm. 2XLED COB, equipadas con batería de tecnología  Batería Pb 12V/7Ah-Modo de funcionamiento emergencia, Autonomia 1h. Difusor Cristal. Carcasa hecha de Policarbonato. Tipo de instalación Superficie - suspender. Fuente de luz Led. IP 65. IK 07 Con Testigo como indica RETIE. Fotometria Volumetrica para High bay (DOA-2400L) Se debera tener en cuenta y demás accesorios de instalación.</t>
  </si>
  <si>
    <t>Luminaria de emergencia cilindrica para sobrepoener en pared  Dimensiones - Flujo Luminoso 150lm. Para alturas de 4m. fabricada con cuerpo cilíndrico y difusor en policarbonato. Consta de un LED como fuente de luz que se ilumina si falla el suministro de red. están equipadas con batería de tecnología Ni-Mh Modo de funcionamiento emergencia, Autonomia 1h. optica asimetrica.      IP 40. IK 04 Con Testigo como indica RETIE - Se debera tener en cuenta  demás accesorios de instalación.</t>
  </si>
  <si>
    <t>REJILLA TIPO PERSIANA CON MALLA MOSQUITERA PLASTICA DE 20"X26" SIN DAMPER._x000D_
CENTRO DEPORTIVO, RECREATIVO Y CULTURAL - CDRC REMITASE A CONTRATO DE CONSULTORÍA RESPECTIVO. Especificaciones Técnicas Tomo 1 y 2</t>
  </si>
  <si>
    <t>REJILLA TIPO PERSIANA CON MALLA MOSQUITERA PLASTICA DE 44"X34" SIN DAMPER_x000D_
CENTRO DEPORTIVO, RECREATIVO Y CULTURAL - CDRC REMITASE A CONTRATO DE CONSULTORÍA RESPECTIVO. Especificaciones Técnicas Tomo 1 y 2</t>
  </si>
  <si>
    <t>Luminaria urbana Exterior LED 54W - 24 LEDS - 5370lm - 700mA  Ø 595 mm con optica Vial Extensiva, para instalación en poste urbano (PT1) de 4mt, temperatura de color 3000K - IP66, IK10, CRI 70%   chasis fabricado en  Aluminio fundido a alta presión, recubrimiento en polvo de poliéster, peso 15kg, Clase electrica II (5112-387662) Equipo eléctronico debe contar con sistema OWLET para telegestion Se debera tener en cuenta demás accesorios de instalación.</t>
  </si>
  <si>
    <t>Columna Cilindrica con brazo sencillo 50cm ALTURA 4 METROS 60Kg   de aspecto formal, intemporal y contemporaneo  lacada  en color gris texturizado,  para adaptar luminarias o proyectores de Sistema Módular de Alumbrado Público, fabricada en acero galvanizado en caliente en un solo tramo disponible con curva doble o sencilla según diseño arquitectónico. Su instalación puede hacerse en superficie plana o semi-empotrada,, mediante pernos de anclaje de 500 a 700mm de longitud y plantilla de fijación para una correcta ubicación. Su mecanizado para adaptar la luminaria esta disponible según modelos de figuras y alturas definidas ; facilitando la correcta instalación y fijación de la abrazadera de la luminaria.  Calidad del acero S235JR, Seguridad Pasiva Clase 0, Deformación maxima Horizontal CLASE 1, Velocidad del viento 28m/s.</t>
  </si>
  <si>
    <t>Concreto de 21 Mpa preparado en obra (3000PSI) para fundación anclaje de postes (PT1)</t>
  </si>
  <si>
    <t>PERSIANA DE DESCARGA TIPO FACHADA MODELO L-RA-LP CON MALLA PLASTICA 22"X12" PINTADA _x000D_
CENTRO DEPORTIVO, RECREATIVO Y CULTURAL - CDRC REMITASE A CONTRATO DE CONSULTORÍA RESPECTIVO. Especificaciones Técnicas Tomo 1 y 2</t>
  </si>
  <si>
    <t>REJILLA DE SUMINISTRO DOBLE HILERA MODELO L-VH CON DAMPER 6"X6"_x000D_
_x000D_
CENTRO DEPORTIVO, RECREATIVO Y CULTURAL -  CDRC_x000D_
REMITASE A CONTRATO DE CONSULTORÍA RESPECTIVO._x000D_
Especificaciones Técnicas Tomo 1 y 2</t>
  </si>
  <si>
    <t>REJILLA DE RETORNO TIPO CUBO MODELO L-RA-AG CON DAMPER 10"X10" PINTADA	_x000D_
CENTRO DEPORTIVO, RECREATIVO Y CULTURAL - CDRC REMITASE A CONTRATO DE CONSULTORÍA RESPECTIVO. Especificaciones Técnicas Tomo 1 y 2</t>
  </si>
  <si>
    <t>REJILLA DE RETORNO TIPO CUBO MODELO L-RA-AG CON DAMPER 12"X10" PINTADA	_x000D_
	_x000D_
CENTRO DEPORTIVO, RECREATIVO Y CULTURAL - CDRC REMITASE A CONTRATO DE CONSULTORÍA RESPECTIVO. Especificaciones Técnicas Tomo 1 y 2</t>
  </si>
  <si>
    <t>REJILLA DE RETORNO TIPO CUBO MODELO L-RA-AG CON DAMPER 14"X14" PINTADA	_x000D_
	_x000D_
CENTRO DEPORTIVO, RECREATIVO Y CULTURAL - CDRC REMITASE A CONTRATO DE CONSULTORÍA RESPECTIVO. Especificaciones Técnicas Tomo 1 y 2</t>
  </si>
  <si>
    <t>REJILLA DE SUMINISTRO ALETA FIJA MODELO L-RA CON DAMPER 24"X6" PINTADA_x000D_
VER CTO-CONSULTORIA CENTRO DEPORTIVO, RECREATIVO Y CULTURAL - CDRC Especificaciones Técnicas Tomo 1 y 2.</t>
  </si>
  <si>
    <t>REJILLA DE EXTRACCION ALETA FIJA A 0° MODELO L-BG CON DAMPER  48"X8" PINTADA_x000D_
_x000D_
CENTRO DEPORTIVO, RECREATIVO Y CULTURAL -  CDRC_x000D_
REMITASE A CONTRATO DE CONSULTORÍA RESPECTIVO._x000D_
Especificaciones Técnicas Tomo 1 y 2</t>
  </si>
  <si>
    <t>REJILLA DE SUMINISTRO DOBLE HILERA MODELO L-VH CON DAMPER 12"X12"_x000D_
VER CTO-CONSULTORIA CENTRO DEPORTIVO, RECREATIVO Y CULTURAL - CDRC Especificaciones Técnicas Tomo 1 y 2.</t>
  </si>
  <si>
    <t>REJILLA DE SUMINISTRO DOBLE HILERA MODELO L-VH CON DAMPER 8"X6"_x000D_
_x000D_
CENTRO DEPORTIVO, RECREATIVO Y CULTURAL -  CDRC_x000D_
REMITASE A CONTRATO DE CONSULTORÍA RESPECTIVO._x000D_
Especificaciones Técnicas Tomo 1 y 2_x000D_
.</t>
  </si>
  <si>
    <t>enchape ceramica 25x25 ref. ticino verde de corona o equivalente</t>
  </si>
  <si>
    <t>Luminaria urbana Exterior LED 54W - 24 LEDS - 5221lm - 700mA  Ø 595 mm con optica asimetrica, para instalación en poste urbano (PT1) de 4mt, temperatura de color 3000K - IP66, IK10, CRI 70%    chasis fabricado en  Aluminio fundido a alta presión, recubrimiento en polvo de poliéster, peso 15kg, Clase electrica II (5121-387862) Equipo eléctronico debe contar con sistema OWLET para telegestion, Se debera tener en cuenta demás accesorios de instalación.</t>
  </si>
  <si>
    <t>Luminaria urbana Exterior LED 54W - 24 LEDS - 5453lm - 700mA  Ø 595 mm con optica Vial, para instalación en poste urbano (PT1) de 4mt, temperatura de color 3000K - IP66, IK10, CRI 70%     chasis fabricado en  Aluminio fundido a alta presión, recubrimiento en polvo de poliéster, peso 15kg, Clase electrica II (5139-388022) Se debera tener en cuenta demás accesorios de instalación.</t>
  </si>
  <si>
    <t>Luminaria Bolardo Exterior  corto LED 10.8W - Flujo nominal 1400lm, Flujo de salida: 507lm, temperatura de color 3000K - IP65, IK10, CRI 80% , Vida util 54.000 horas, L70 B30, MacAdam steps: 3 STEPS, chasis fabricado en extrusión Aluminio de alta pureza. Acabado estructura: Gris urbano. Material difusor: Policarbonato. Acabado difusor: Transparente. Protección contra los rayos ultravioleta - Tener presente balasto electronico 0-10V -                       _x000D_
Se debera tener en cuenta demás accesorios de instalación.</t>
  </si>
  <si>
    <t>Luminaria  tipo lineal Wall washer para sobreponer sobreponer en marcos de ventanas (Fachadas) LED 15X56 - 24° Optica Asimetrica - 29W  - Temperatura de color blanco calido 3000k, IP66 - IK04 -  Dimensiones (mm): 100x64x66, Peso (kg): 4,0 fabricado en Material: aluminio extruido, requiere balasto electronico 0-10V  (Ver planos seccion para instalación) Se debera tener en demás accesorios de instalación.</t>
  </si>
  <si>
    <t>Cinta LED Linearlight Value Flex protect 1000 - G3 - 7.6W/m tipo de coriente DC, 500lm por metro,   temperatura de color 3000k IP66, angulo de salida 120° , voltaje 24v  Vida util mayor a  50,000 h a una temperatura de operación entre -20 y 85 grados centigrados. cinta de led eficiencia clase A++ (Cantidad tomada en metros lineales) (Requiere perfil de aluminio TR2 para sobreponer en pasamanos de escaleras, no requiere difusor) (Se debera tener en cuenta demas accesorios de instalación)</t>
  </si>
  <si>
    <t>Perfil de Aluminio para cinta LED Linearlight Powerflex Protect de 2,5cm x 2,5cm min, para sobreponer en pasamanos de escalera exterior</t>
  </si>
  <si>
    <t>Cinta LED Linearlight Flex protect Short pitch 8.3W/m tipo de coriente DC, 810lm por metro,   temperatura de color 3000k IP65, angulo de salida 120° , voltaje 24v  Vida util mayor a  50,000 h a una temperatura de operación entre -20 y 85 grados centigrados. cinta de led eficiencia clase A++ (Cantidad tomada en metros lineales) (Se debera tener en cuenta demas accesorios de instalación)</t>
  </si>
  <si>
    <t>Perfil de Aluminio + difusor opal para Cinta LED Linearlight Flex protect Short pitch 8.3W/m - de 2,5cm x 2,5cm min, para empotrar en muros bajos circulaciones exterior</t>
  </si>
  <si>
    <t>SENSOR DE OCUPACIÓN DE TECHO INALÁMBRICO 360° DOBLE TECNOCLOGIA DE DETECCION Y COBERTURA DE 1000 PIES CUADRADOS, PARA PERMITIR CONTROL DE DISPOSITIVOS DE FORMA INDIVIDUAL O EN GRUPOS, Y COMUNICACION A ANTENA CENTRALIZADA.  INCLUYE FOTOSENSOR PARA CONTROL POR APORTE DE LUZ NATURAL. GARANTIA DE 5 AÑOS MINIMO.</t>
  </si>
  <si>
    <t>SENSOR DE OCUPACIÓN DE TECHO INALÁMBRICO 360° DOBLE TECNOCLOGIA DE DETECCION Y COBERTURA DE 2000 PIES CUADRADOS, PARA PERMITIR CONTROL DE DISPOSITIVOS DE FORMA INDIVIDUAL O EN GRUPOS, Y COMUNICACION A ANTENA CENTRALIZADA.  INCLUYE FOTOSENSOR PARA CONTROL POR APORTE DE LUZ NATURAL. GARANTIA DE 5 AÑOS MINIMO.</t>
  </si>
  <si>
    <t>POWER PACK CON RECEPCION DE CONTROL INALAMBRICA DESDE DISPOSITIVOS Y CONTROL CENTRALIZADO - DISPOSITIVO DE CONTROL DE AUTENUACIÓN 0-10V Y RELÉ CON CAPACIDAD DE CONTROL DE HASTA 20A 120-277VAC.  GARANTIA DE 5 AÑOS MINIMO.</t>
  </si>
  <si>
    <t>SENSOR DE OCUPACIÓN DE PARED PARA CONTROL DE ILUMINACIÓN .  GARANTIA DE 5 AÑOS MINIMO.</t>
  </si>
  <si>
    <t>BOTONERA  DE PARED INALAMBRICO PARA CONTROL LOCAL DE ILUMINACIÓN POR GENERACION DE ESCENAS. MINIMO 3 BOTONES.  GARANTIA DE 5 AÑOS MINIMO.</t>
  </si>
  <si>
    <t>ANTENA PARA CONTROL DE PROCESAMIENTO CON COBERTURA DE MINIMO 400PIES DE RADIO, INCLUYE PROCESADOR PARA CONTROL DE SU ZONA DE COBERTURA Y COMUNICACION POR ETHERNET PARA CENTRALIZAR EL SISTEMA DE CONTROL POR SOFTWARE. TAMBIEN DEBE INCLUIR LICENCIAS BACMET PARA POSIBLE INTEGRACION CON OTROS SUBSISTEMAS. EN CASO DE REQUERIR MAS O MENOS ANTENAS POR COBERTURA, ESTAS DEBERAN DE SER PLANTEADAS POR EL PROPONENTE DE ACUERDO AL TIPO DE TECNOLOGIA, GARANTIZANDO SIEMPRE LA OPERATIVIDAD DEL SISTEMA Y EL CONTROL Y COBERTURA TOTAL DE TODOSL LOS EQUIPOS INALANMBRICOS. GARANTIA DE 5 AÑOS MINIMO.</t>
  </si>
  <si>
    <t>TABLERO DE CONTROL DE 12 RELES MINIMO, CON CAPACIDAD DE 20A 120/277VAC. ESTE TABERO SE CONECTA AL SISTEMA DE CONTROL PARA SER INTEGRADO DENTRO DE LA CENTRALIZACION DEL SISTEMA Y PODER ASI CONTROLAR Y MONITORIEAR CADA UNA DE SUS CARGAS. GARANTIA DE 5 AÑOS MINIMO.</t>
  </si>
  <si>
    <t>SOTFWARE QUE PERMITE CONTROLAR EL CONSUMO DE ENERGIA ASOCIADA CON LA ILUMINACIÓN Y PROPORCIONA UN TABLERO INFORMATIVO QUE DEMUESTRA EL AHORRO DE ENERGIA Y EL IMPACTO AMBIENTAL; RECOPILA Y ORGANIZA DATOS EN TIEMPO REAL Y DATOS HISTORICOS DE ENERGIA RECOPILADOS DE LOS MEDIDORES EN RED Y LOS PRESENTA A TRAVÉS DE UNA INTERFAZ WED INTUITIVA</t>
  </si>
  <si>
    <t>SOTFWARE GRAFICO DEL PROYECTO CON CONTROL POR ESPACIO Y PROGRAMACION DE EVENTOS, ADICIONAL DEBE TENER LA CAPACIAD DE CAPTURAR Y VISUALIZAR LOS DATOS DE UTILIZACIÓN EN UN PANEL DE CONTROL DE ANÁLISIS INTUITIVO Y SIMPLE, APOYANDO LOS SENSORES DE OCUPACIÓN PARA UTILIZAR DATOS REALES Y COMPRENDER  LOS TIEMPOS DE USO Y LOS DATOS DEL ESPACIO EN TIEMPO REAL Y DATOS HISTORICOS</t>
  </si>
  <si>
    <t>CABLE DE 2 HILOS APANTALLADO 2X16AWG 0-10V (CON AISLAMIENTO MAYOR A 600V - PUEDE IR POR DUCTO ELECTRICO)</t>
  </si>
  <si>
    <t>CABLE UTP CATEGORIA 5V - DEBE IR POR DUCTO DE COMUNICACIONES</t>
  </si>
  <si>
    <t>INCLUYE:_x000D_
PANEL ANUNCIADOR REMOTO DE ALARMA		UN	1,0000_x000D_
CONEXIONES	CONEXIONES			UN	0,5000_x000D_
ELEMENTOS DE FIJACION	ELEMENTOS DE FIJACION	UN	1,0000</t>
  </si>
  <si>
    <t>FACTORY COMMISSIONING - PUESTA EN MARCHA, CONFIGURACIÓN Y CAPACITACIÓN DE TODO EL SUSTEMA</t>
  </si>
  <si>
    <t>INCLUYE:_x000D_
SIRENA LUZ ESTROBOSCOPICA	UN	1,0000_x000D_
CAJA 2400			UN	1,0000_x000D_
ANCLAJE MECANICO		UN	4,0000</t>
  </si>
  <si>
    <t>INCLUYE:_x000D_
PULSADOR		UN	1,0000_x000D_
CAJA 2400		UN	1,0000_x000D_
ANCLAJE MECANICO	UN	4,0000</t>
  </si>
  <si>
    <t>INCLUYE:_x000D_
RETENEDOR MAGNETICO		UN	1,0000_x000D_
ELEMENTOS DE FIJACION		UN	1,0000_x000D_
CORAZA PLASTICA		UN	2,0000</t>
  </si>
  <si>
    <t>Altavoz Electrovoice EVC 1122 95 o equivalente</t>
  </si>
  <si>
    <t>INCLUYE:_x000D_
MODULO MONITOR		UN	1,0000_x000D_
CAJA 2400			UN	1,0000_x000D_
ANCLAJE MECANICO		UN	4,0000</t>
  </si>
  <si>
    <t>Altavoz Electrovoice EVC 1181S o equivalente</t>
  </si>
  <si>
    <t>INCLUYE:_x000D_
MODULO CONTROL		UN	1,0000_x000D_
CAJA 2400			UN	1,0000_x000D_
ANCLAJE MECANICO		UN	4,0000</t>
  </si>
  <si>
    <t>INCLUYE:_x000D_
EQUIPO DE COMPUTO			UN	1,0000_x000D_
CABLES DE ALIMENTACION 	 	UN	1,0000_x000D_
REGULADOR DE TENSION		 	UN	1,0000_x000D_
ELEMENTOS DE FIJACION E INSTALACION	UN	1,0000</t>
  </si>
  <si>
    <t>INCLUYE:_x000D_
TARJETA DE SEÑALES I/O +WI  (UC-01)		UN	4,0000_x000D_
TARJETA DE SEÑALES I/O +WI  (UC-02)		UN	5,0000_x000D_
GABINETE METALICO				UN	1,0000_x000D_
ORGANIZADOR DE CABLES 	 		UN	2,0000</t>
  </si>
  <si>
    <t>INCLUYE:_x000D_
LECTORA DE TARJETAS		UN	1,0000_x000D_
CAJA METALICA 20X20		UN	1,0000_x000D_
ELEMENTOS DE FIJACION		UN	1,0000</t>
  </si>
  <si>
    <t>INCLUYE:_x000D_
DETECTOR  DE APERTURA PESADO		UN	1,0000_x000D_
ELEMENTOS DE FIJACION			UN	1,0000_x000D_
CORAZA PLASTICA			UN	2,0000</t>
  </si>
  <si>
    <t>INCLUYE:_x000D_
DETECTOR  DE APERTURA 		UN	1,0000_x000D_
ELEMENTOS DE FIJACION			UN	1,0000_x000D_
CORAZA PLASTICA			UN	2,0000</t>
  </si>
  <si>
    <t>INCLUYE:_x000D_
DETECTOR DE MOVIMIENTO	UN	1,0000_x000D_
ELEMENTOS DE FIJACION		UN	1,0000_x000D_
CORAZA PLASTICA		UN	2,0000</t>
  </si>
  <si>
    <t>VER CTO-CONSULTORIA CENTRO DEPORTIVO, RECREATIVO Y CULTURAL - CDRC Especificaciones Técnicas Tomo 1 y 2._x000D_
Chaqueta bocelada en aluminio calibre 0,4 mm para tubería</t>
  </si>
  <si>
    <t>CER CTO-CONSULTORIA CENTRO DEPORTIVO, RECREATIVO Y CULTURAL - CDRC Especificaciones  Técnicas tomo 1 y 2.</t>
  </si>
  <si>
    <t>VER CTO-CONSULTORIA CENTRO DEPORTIVO, RECREATIVO Y CULTURAL - CDRC Especificaciones Técnicas Tomo 1 y 2. Nota 2025: STP</t>
  </si>
  <si>
    <t>VER CTO-CONSULTORIA CENTRO DEPORTIVO, RECREATIVO Y CULTURAL - CDRC Especificaciones Técnicas Tomo 1 y 2._x000D_
Difusor de suministro tipo 2 conos,de 24"x24" cuello 12 " con damper</t>
  </si>
  <si>
    <t>VER CTO-CONSULTORIA CENTRO DEPORTIVO, RECREATIVO Y CULTURAL - CDRC Especificaciones Técnicas Tomo 1 y 2._x000D_
Rejilla de retorno tipo aleta fija con damper, de 18"x32"</t>
  </si>
  <si>
    <t>VER CTO-CONSULTORIA CENTRO DEPORTIVO, RECREATIVO Y CULTURAL - CDRC Especificaciones Técnicas Tomo 1 y 2._x000D_
Rejilla T.A.E.(Toma de Aire Exterior),tipo louver,con damper, de 16"x12"</t>
  </si>
  <si>
    <t>VER CTO-CONSULTORIA CENTRO DEPORTIVO, RECREATIVO Y CULTURAL - CDRC Especificaciones Técnicas Tomo 1 y 2._x000D_
Lámina de acero galvanizado para ovaloducto con recubrimiento en pintura electrostática</t>
  </si>
  <si>
    <t>VER CTO-CONSULTORIA CENTRO DEPORTIVO, RECREATIVO Y CULTURAL - CDRC Especificaciones Técnicas Tomo 1 y 2._x000D_
KIT de guaya de 4m, terminación Lazo + Gripple tipo HF N° 2. Carga máx 45kg. Paquete x 10</t>
  </si>
  <si>
    <t>VER CTO-CONSULTORIA CENTRO DEPORTIVO, RECREATIVO Y CULTURAL - CDRC Especificaciones Técnicas Tomo 1 y 2._x000D_
Rejilla de suministro tipo doble aleta con damper de 32"x8"</t>
  </si>
  <si>
    <t>VER CTO-CONSULTORIA CENTRO DEPORTIVO, RECREATIVO Y CULTURAL - CDRC Especificaciones Técnicas Tomo 1 y 2._x000D_
Rejilla de extracción tipo cubo de 16"x10" con damper</t>
  </si>
  <si>
    <t>VER CTO-CONSULTORIA CENTRO DEPORTIVO, RECREATIVO Y CULTURAL - CDRC Especificaciones Técnicas Tomo 1 y 2._x000D_
Ventilador extractor centrifugo simple oido,de aleta atrazada,caudal 5430 cfm,220V/3F/60HZ,presion estatica 3,27 in H20,motor 5 HP_x000D_
O_x000D_
Ventilador extractor centrifugo simple oido,de aleta atrazada,caudal 5640 cfm,220V/3F/60HZ,presion estatica 3,73 in H20,motor 5 HP</t>
  </si>
  <si>
    <t>VER CTO-CONSULTORIA CENTRO DEPORTIVO, RECREATIVO Y CULTURAL - CDRC Especificaciones Técnicas Tomo 1 y 2._x000D_
Ventilador extractor centrifugo simple oido,de aleta atrazada,caudal 6310 cfm,220V/3F/60HZ,presion estatica 2 in H20,motor 3 HP</t>
  </si>
  <si>
    <t>VER CTO-CONSULTORIA CENTRO DEPORTIVO, RECREATIVO Y CULTURAL - CDRC Especificaciones Técnicas Tomo 1 y 2._x000D_
Ventilador extractor centrifugo simple oido,de aleta atrazada,caudal 7150 cfm,220V/3F/60HZ,presion estatica 4,13 in H20,motor 7,5 HP</t>
  </si>
  <si>
    <t>VER CTO-CONSULTORIA CENTRO DEPORTIVO, RECREATIVO Y CULTURAL - CDRC Especificaciones Técnicas Tomo 1 y 2._x000D_
Ventilacion inyeccion,de aleta curva,caudal 2400 cfm,220V/3F/60HZ,presion estatica 0,45 in H20,motor 0,5 HP, filtraccion al 35%</t>
  </si>
  <si>
    <t>VER CTO-CONSULTORIA CENTRO DEPORTIVO, RECREATIVO Y CULTURAL - CDRC Especificaciones Técnicas Tomo 1 y 2._x000D_
Ventilador extractor centrifugo simple oido,de aleta atrazada,caudal 6350 cfm,220V/3F/60HZ,presion estatica 5 in H20,motor 7,5 HP</t>
  </si>
  <si>
    <t>VER CTO-CONSULTORIA CENTRO DEPORTIVO, RECREATIVO Y CULTURAL - CDRC Especificaciones Técnicas Tomo 1 y 2._x000D_
Ventilador extractor centrifugo simple oido,de aleta atrazada,caudal 2750 cfm,220V/3F/60HZ,presion estatica 2,25 in H20,motor 1,5HP</t>
  </si>
  <si>
    <t>VER CTO-CONSULTORIA CENTRO DEPORTIVO, RECREATIVO Y CULTURAL - CDRC Especificaciones Técnicas Tomo 1 y 2._x000D_
Variador de frecuencia  2 HP</t>
  </si>
  <si>
    <t>VER CTO-CONSULTORIA CENTRO DEPORTIVO, RECREATIVO Y CULTURAL - CDRC Especificaciones Técnicas Tomo 1 y 2._x000D_
Ventilador extractor tipo hongo, transmisión por polea, caudal 1300 cfm, 220V/3F/60HZ,presion estatica 1 in H20, motor 0,5HP, pintura electrostática, trabajo intemperie</t>
  </si>
  <si>
    <t>VER CTO-CONSULTORIA CENTRO DEPORTIVO, RECREATIVO Y CULTURAL - CDRC Especificaciones Técnicas Tomo 1 y 2._x000D_
Ventilador extractor tipo hongo,transmisión por polea,caudal 300 cfm,220V/3F/60HZ,presion estatica 0,5 in H20,motor 0,75HP</t>
  </si>
  <si>
    <t>VER CTO-CONSULTORIA CENTRO DEPORTIVO, RECREATIVO Y CULTURAL - CDRC Especificaciones Técnicas Tomo 1 y 2._x000D_
Extractor helicocentrífugo en línea de 350 cfm, presión estática 0,15 in H2O, 110V/1F/60Hz. Incluye abrazaderas</t>
  </si>
  <si>
    <t>VER CTO-CONSULTORIA CENTRO DEPORTIVO, RECREATIVO Y CULTURAL - CDRC Especificaciones Técnicas Tomo 1 y 2._x000D_
Caldera para piscina con capacidad 2500 MBTU/h de ultra alta eficiencia. Incluye sensores y elementos de control</t>
  </si>
  <si>
    <t>VER CTO-CONSULTORIA CENTRO DEPORTIVO, RECREATIVO Y CULTURAL - CDRC Especificaciones Técnicas Tomo 1 y 2._x000D_
Ductosdeevacuación de gases de 10”dediámetroenPVCoACEROINOXIDABLEconsusaccesoriosdeinstalación.(Uncodo,Un semicod Un unión).</t>
  </si>
  <si>
    <t>VER CTO-CONSULTORIA CENTRO DEPORTIVO, RECREATIVO Y CULTURAL - CDRC Especificaciones Técnicas Tomo 1 y 2._x000D_
Caldera para piscina con capacidad 500 MBTU/h de ultra eficiencia. Incluye sensores y elementos de control</t>
  </si>
  <si>
    <t>VER CTO-CONSULTORIA CENTRO DEPORTIVO, RECREATIVO Y CULTURAL - CDRC Especificaciones Técnicas Tomo 1 y 2._x000D_
Caldera para agua caliente con capacidad 750 MBTU/h de ultra eficiencia. Incluye sensores y elementos de control</t>
  </si>
  <si>
    <t>VER CTO-CONSULTORIA CENTRO DEPORTIVO, RECREATIVO Y CULTURAL - CDRC Especificaciones Técnicas Tomo 1 y 2._x000D_
Unidad tipo paquete para control de humedad de 12000 cfm, 50 TR. Incluye sensores y uniones flexibles para ducto</t>
  </si>
  <si>
    <t>INCLUYE:_x000D_
MOLINETE MOTORIZADO		UN	1,0000_x000D_
CONTROLADORA MOLINETE	UN	1,0000_x000D_
CAJA METALICA 20X20		UN	1,0000_x000D_
ELEMENTOS DE FIJACION		UN	1,0000</t>
  </si>
  <si>
    <t>INCLUYE:_x000D_
PUERTA DISCAPCITADOS		UN	1,0000_x000D_
CAJA METALICA 20X20		UN	1,0000_x000D_
ELEMENTOS DE FIJACION		UN	1,0000</t>
  </si>
  <si>
    <t>INCLUYE:_x000D_
SWITCH 24 PUERTOS				UN	1,0000_x000D_
ELEMENTOS PARA MONTAJE EN RACK		UN	1,0000_x000D_
CABLES DE ALIMENTACION MULTITOMAS		UN	1,0000_x000D_
PACH PANEL					UN	1,0000</t>
  </si>
  <si>
    <t>INCLUYE:_x000D_
SWITCH 16 PUERTOS				UN	1,0000_x000D_
ELEMENTOS PARA MONTAJE EN RACK		UN	1,0000_x000D_
CABLES DE ALIMENTACION MULTITOMAS		UN	1,0000_x000D_
PACH PANEL					UN	1,0000</t>
  </si>
  <si>
    <t>INCLUYE:_x000D_
PATCH CORD	UN	1,0000_x000D_
FACE PLATE	UN	1,0000_x000D_
JACK		UN	1,0000_x000D_
CAJA		UN	1,0000</t>
  </si>
  <si>
    <t>INCLUYE:_x000D_
CAMARA TIPO BULLET 		UN	1,0000_x000D_
SOPORTE PARA MONTAJE		UN	1,0000_x000D_
CORAZA	CORAZA			UN	1,0000_x000D_
PATCH CORD 3M			UN	1,0000_x000D_
PROTECTOR			UN	1,0000_x000D_
ELEMENTOS DE FIJACION		UN	1,0000</t>
  </si>
  <si>
    <t>INCLUYE:_x000D_
CAMARA EXTERIOR PANORAMICA 270	UN	1,0000_x000D_
SOPORTE PARA MONTAJE			UN	1,0000_x000D_
CORAZA	CORAZA				UN	1,0000_x000D_
PATCH CORD 3M				UN	1,0000</t>
  </si>
  <si>
    <t>INCLUYE:_x000D_
CAMARA DOMO INTERIOR CAMARA  PANORAMICA 270		UN	1,0000_x000D_
SOPORTE PARA MONTAJE					UN	1,0000_x000D_
CORAZA							UN	1,0000_x000D_
PATCH CORD 3M						UN	1,0000</t>
  </si>
  <si>
    <t>INCLUYE:_x000D_
GABINETE			UN	1,0000_x000D_
MULTITOMA			UN	1,0000_x000D_
ORGANIZADOR DE CABLE		UN	1,0000</t>
  </si>
  <si>
    <t>INCLUYE:_x000D_
MONITOR 42"			UN	1,0000_x000D_
SOPORTE PARA MONTAJE		UN	1,0000</t>
  </si>
  <si>
    <t>INCLUYE:_x000D_
CABLE FLP			UN	1539_x000D_
CABLE 2X22 APANTALLADO		UN 	 529 _x000D_
CABLE UTP CAT 6		 	UN 	 451</t>
  </si>
  <si>
    <t>Medidor CORAZA FLEXIBLE DE energia trifasico electromecanico 20-100A</t>
  </si>
  <si>
    <t>Caja tipo intemperie para 2 medidores</t>
  </si>
  <si>
    <t>Tablero Bifasico 12 circuitos Referencia TBC-12MB LUMINEX/LEGRAND</t>
  </si>
  <si>
    <t>Circuit Breaker Tripolar tipo Industrial 100A/25KA/240v</t>
  </si>
  <si>
    <t>Circuit Breaker Tripolar Enchufable 3x15-50A/10KA/240v</t>
  </si>
  <si>
    <t>Circuit Breaker Bipolar Enchufable GFCI 15-30A/6 MA /240v</t>
  </si>
  <si>
    <t>Circuit Breaker Monopolar Enchufable GFCI 15-30A/6 ma/240v</t>
  </si>
  <si>
    <t>Encauchetado 3x10</t>
  </si>
  <si>
    <t>VER CTO-CONSULTORIA CENTRO DEPORTIVO, RECREATIVO Y CULTURAL - CDRC Especificaciones Técnicas Tomo 1 y 2._x000D_
Unidada extractora de deshumidificación de 15900 cfm con variador de velocidad. Incluye antivibratorios</t>
  </si>
  <si>
    <t>Incluye:_x000D_
-Tanque en fibra (pared sencilla) para 500 gal autosoportado incluyendo: visor para nivel en vidrio, señalización según normas								UN	1,000_x000D_
- Tubería en acero al carbono Sch 40 de 1" para trasiego de combustible entre tanque principal y tanques de nivel constante									ML	8,000_x000D_
- Sensores para nivel tipo flotador NC-NA en tanques de nivel constante (Max-Min)	UN	1,00_x000D_
- Filtro para combustible separador de agua tipo turbina (Racor o similar) 		UN	1,00_x000D_
- Filtro biologico (acondicionador magnetico) para combustible (Algaex o similar) 		UN	1,00_x000D_
- Manguera flexible para conexión de tanque de nivel constante a grupo electrogeno 	JGO	1,00_x000D_
- Electroválvulas 1" 120 V  incluyendo By-Pass					UN	1,00_x000D_
- Tuberia IMC de 3/4" y 1" incluye cableado, cajas de paso, conectores y demás accesorios para la interconexión de electrovalvulas, flotadores, motobomba					GLB	1,00</t>
  </si>
  <si>
    <t>Remonta estabilizada para excavación, relleno y compactación en zona verde de (0,87X0,50)m, de acuerdo a cortes de planos y Norma CODENSA CS-208. Según consultoria de CRDC San Cristobal.</t>
  </si>
  <si>
    <t>Banda Plastica CORAZA FLEXIBLE DE Indicacion CORAZA FLEXIBLE DE Ductos electricos instalados CS 273 para excavación, relleno y compactación en zona verde de (0,87X0,50)m, de acuerdo a cortes de planos y Norma CODENSA CS-208. Según consultoria de CRDC San Cristobal.</t>
  </si>
  <si>
    <t>Escalera de sobreponer Marca Astral compuestas por 3 peldaños en acero inoxidable de 1.1/2"_x000D_
_x000D_
_x000D_
_x000D_
CENTRO DEPORTIVO, RECREATIVO Y CULTURAL -  CDRC_x000D_
REMITASE A CONTRATO DE CONSULTORÍA RESPECTIVO._x000D_
Especificaciones Técnicas Tomo 1 y 2</t>
  </si>
  <si>
    <t>Suministro instalación y puesta en servicio bandeja portacable galvanizada perforada de 600mm de ancho x 150 mm de alto, incluye tapa superior, clips de fijación, , uniones, cubiertas laterales, elementos de anclaje, ángulos, y todo lo necesario para su correcto funcionamiento. _x000D_
Incluye:_x000D_
bandeja portacable CABLOFIL CF 105/500.		ML	1,000_x000D_
Accesorio bandeja cablofil tapa superior CP 500.		UN	1,000_x000D_
Accesorio bandeja cablofil clip de fijación.		UN	1,00_x000D_
Accesorio bandeja cablofil cubierta inferior 500 mm		UN	1,000_x000D_
Accesorio bandeja cablofil unión			UN	0,300_x000D_
Accesorio bandeja cablofil cubierta lateral		UN	1,000_x000D_
Accesorio bandeja cablofil elementos de anclaje		UN	1,000</t>
  </si>
  <si>
    <t>VER CTO-CONSULTORIA CENTRO DEPORTIVO, RECREATIVO Y CULTURAL - CDRC_x000D_
Especificaciones Técnicas Tomo 1 y 2  _x000D_
_x000D_
Superficie fundidad tipo Diamond BriteTM de agregados selectos de Diamond QuartzTM y cemento fortificado Portland de polímeros modificados. Ref. color. Oyster quartz</t>
  </si>
  <si>
    <t>ADAPTADOR TERMINAL PVC DB 6" para suministro instalación y puesta en servicio de banco de ductos subterráneo PVC - DB de 4XØ6". Proyecto CDRC San Cristobal</t>
  </si>
  <si>
    <t>FILTRO de arena Ø57" (1447mm) Flanchado, presión maxima de trabajo de 2.5 Kg/cm2, Caudal 45/56 m3/h, superficie de filtración 1.1 m2, velocidad de filtración 40/50 m3/h/m2, arena de 0.4 a 0.8 mm. (SUMINISTRO)_x000D_
_x000D_
_x000D_
_x000D_
CENTRO DEPORTIVO, RECREATIVO Y CULTURAL -  CDRC_x000D_
REMITASE A CONTRATO DE CONSULTORÍA RESPECTIVO._x000D_
Especificaciones Técnicas Tomo 1 y 2</t>
  </si>
  <si>
    <t>Derivación de red aérea en 11,4 KV, a red Subterránea, incluye cruceteria, herrajes, juego de tres DPS, bajante en ducto galvanizado IMC de 6" con boquilla terminal IMC, según Norma CODENSA LA-220.  _x000D_
Incluye:_x000D_
Aislador de suspensión ANSI 52-1						UN	3,000_x000D_
Cruceteta metalica de 2,5 m							UN	4,000_x000D_
Aislador de suspensión sintetico polimerico ANSI 52-1 				UN	6,000_x000D_
Cruceta metálica de 2,5 m							UN	3,000_x000D_
Diagonal metálica en varilla tipo 1						UN	3,000_x000D_
Grapa terminal tipo recta para cables No. 6 – 2/0					UN	3,000_x000D_
Hebilla en Acero Inoxidable 							ML	30,000_x000D_
Cinta metalica en Acero Inoxidable de 3/4"					ML	3,000_x000D_
Templete en  cable de acero de 3/8" 						UN	3,000_x000D_
Perno de ojo tipo 5. (5/8” x 545 mm ) cerrado					UN	3,000_x000D_
Descargador de sobretensión oxido metálico 12KV/10KA				UN	3,000_x000D_
Conector de puesta a tierra tipo SGC 1/2 para cable 2 a 3/0.				UN	3,000_x000D_
Conector de compresión de aluminio tipo  H para derivación en cable de 6 a 2/0. 	UN	6,000_x000D_
Conector tipo cuña para cable 2  - 4/0 AWG.					UN	1,000_x000D_
Tornillo espaciador de 15,9 mm (5/8") x 200 mm 					UN	2,00_x000D_
Collarin sin salida de 12" a 13"						UN	2,00_x000D_
Fleje en aluminio para puesta a tierra						ML	14,00_x000D_
Capacete roscado en Acero Galvanizado Ø6"					UN	1,00_x000D_
Ductería Metal IMC AG Ø6"							ML	10,000_x000D_
Curva IMC AG Ø6"								UN	1,000_x000D_
Unión IMC AG Ø6"								UN	1,000_x000D_
Terminal (Tuerca+Contratuerca) IMC AG Ø6"					UN	1,000</t>
  </si>
  <si>
    <t>INTERCAMBIADOR DE CALOR(Sumin)S/EspeciCDRC   _x000D_
_x000D_
_x000D_
CENTRO DEPORTIVO, RECREATIVO Y CULTURAL -  CDRC_x000D_
REMITASE A CONTRATO DE CONSULTORÍA RESPECTIVO._x000D_
Especificaciones Técnicas Tomo 1 y 2</t>
  </si>
  <si>
    <t>VER CTO-CONSULTORIA CENTRO DEPORTIVO, RECREATIVO Y CULTURAL - CDRC_x000D_
Especificaciones Técnicas Tomo 1 y 2  _x000D_
_x000D_
Piso Mikonos Arcoíris Ard. Corona o similar ,33 x ,33</t>
  </si>
  <si>
    <t>Mesa de trabajo M-704 200 x 69 x 87 cm</t>
  </si>
  <si>
    <t>"MOTOBOMBA 4,5 HP, 3600 RPM, 208- 230 / 460 Voltios, 60 Hz, Carcaza en plastico, trampa de cabello integrada, Succión y descarga Ø4"" con acoples rapidos. La bomba debe tener la capacidad de impulsar agua de la piscina con una concentración de sal de hasta 5000 ppm. Cabeza total 50 ft,
flujo minimo de 400 GPM(SUMINISTRO)_x000D_
			_x000D_
CENTRO DEPORTIVO, RECREATIVO Y CULTURAL -  CDRC_x000D_
REMITASE A CONTRATO DE CONSULTORÍA RESPECTIVO._x000D_
Especificaciones Técnicas Tomo 1 y 2</t>
  </si>
  <si>
    <t>Estanteria solida M-2000 140 x 40 x 180 cm</t>
  </si>
  <si>
    <t>Refrijerador Traulsen UPT4812-LR 48"</t>
  </si>
  <si>
    <t>Autoservicio caliente a gas M-758 180 x 95 x 120</t>
  </si>
  <si>
    <t>rejilla de fondo antiatrapamiento H/W ABS 7 3/4" X 7 3/4" _x000D_
CENTRO DEPORTIVO, RECREATIVO Y CULTURAL -  CDRC_x000D_
REMITASE A CONTRATO DE CONSULTORÍA RESPECTIVO._x000D_
Especificaciones Técnicas Tomo 1 y 2</t>
  </si>
  <si>
    <t>Cocina industrial 6 puestos M-5107</t>
  </si>
  <si>
    <t>SISTEMA DE CLORACION TIPO WARDEN CON AUTOMATIZADOR Para alta precisión y presión, presiones a 125 psi, velocidad variable motor DC, 17.2 GPH (65.1 LPH). Con sus recipientes y agitadores	(SUMINISTRO)			_x000D_
		_x000D_
				_x000D_
CENTRO DEPORTIVO, RECREATIVO Y CULTURAL -  CDRC_x000D_
REMITASE A CONTRATO DE CONSULTORÍA RESPECTIVO._x000D_
Especificaciones Técnicas Tomo 1 y 2</t>
  </si>
  <si>
    <t>Plancha sadora a gas de piso 36" ref AVP-36 voldic</t>
  </si>
  <si>
    <t>Gratinador a gas de 39" ref. GTF-39 tornado</t>
  </si>
  <si>
    <t>VER CTO-CONSULTORIA CENTRO DEPORTIVO, RECREATIVO Y CULTURAL - CDRC_x000D_
Especificaciones Técnicas Tomo 1 y 2 _x000D_
_x000D_
Piso en vinilo liston diseño madera trafico comercial pesado Renova Ref. upton almendro</t>
  </si>
  <si>
    <t>Wok de sobremesa M-7865 ozti</t>
  </si>
  <si>
    <t>VER CTO-CONSULTORIA CENTRO DEPORTIVO, RECREATIVO Y CULTURAL - CDRC_x000D_
Especificaciones Técnicas Tomo 1 y 2  _x000D_
_x000D_
Damper manual de balanceo de 28" x 15"</t>
  </si>
  <si>
    <t>VALVULA de compuerta vastago ascendente, cuerpo en hierro ductil y Bronce, eje en acero inoxidable, Conexión Bridas ANSI 125, Presion de trabajo 150 psi. Distancia entre bridas AISI B 16.10. Ø8" (SUMINISTRO)_x000D_
_x000D_
_x000D_
CENTRO DEPORTIVO, RECREATIVO Y CULTURAL -  CDRC_x000D_
REMITASE A CONTRATO DE CONSULTORÍA RESPECTIVO._x000D_
Especificaciones Técnicas Tomo 1 y 2</t>
  </si>
  <si>
    <t>VER CTO-CONSULTORIA CENTRO DEPORTIVO, RECREATIVO Y CULTURAL - CDRC_x000D_
Especificaciones Técnicas Tomo 1 y 2 _x000D_
_x000D_
Piso en vinilo liston diseño madera trafico comercial moderado Renova Ref. malibu macadamia</t>
  </si>
  <si>
    <t>VER CTO-CONSULTORIA CENTRO DEPORTIVO, RECREATIVO Y CULTURAL - CDRC_x000D_
Especificaciones Técnicas Tomo 1 y 2 _x000D_
_x000D_
Alfombra alf.nal.inspiracion nube de Alfa en Nylon tipo argollado ref 135027409</t>
  </si>
  <si>
    <t>Listones de Madera Choiba de 8 x 4 cm. _x000D_
CENTRO DEPORTIVO, RECREATIVO Y CULTURAL - CDRC REMITASE A CONTRATO DE CONSULTORÍA RESPECTIVO. Especificaciones Técnicas Tomo 1 y 2.</t>
  </si>
  <si>
    <t>VER CTO-CONSULTORIA CENTRO DEPORTIVO, RECREATIVO Y CULTURAL - CDRC_x000D_
Especificaciones Técnicas Tomo 1 y 2  _x000D_
_x000D_
Damper manual de balanceo de 28" x 14"</t>
  </si>
  <si>
    <t>ADAPTADOR TERMINAL PVC DB 4" para suministro instalación y puesta en servicio de banco de ductos subterráneo PVC - DB de 4". Proyecto CDRC San Cristobal</t>
  </si>
  <si>
    <t>VER CTO-CONSULTORIA CENTRO DEPORTIVO, RECREATIVO Y CULTURAL - CDRC_x000D_
Especificaciones Técnicas Tomo 1 y 2_x000D_
_x000D_
Baldosa micrograno perla (NL)-C trafico comercial ref. 135025833 alfa</t>
  </si>
  <si>
    <t>VER CTO-CONSULTORIA CENTRO DEPORTIVO, RECREATIVO Y CULTURAL - CDRC_x000D_
Especificaciones Técnicas Tomo 1 y 2_x000D_
_x000D_
Piso en vinilo rollo diseño geometrico trafico comercial pesado Renova Ref. sticks verde limon</t>
  </si>
  <si>
    <t>ENVOLVENTES - CDRC     _x000D_
Especificaciones Técnicas Tomo 1 y 2 _x000D_
ENCHAPES SOBRE MUROS - GL - CDRC</t>
  </si>
  <si>
    <t>ADAPTADOR TERMINAL PVC DB 3" para suministro instalación y puesta en servicio de banco de ductos subterráneo PVC - DB de 3". Proyecto CDRC San Cristobal</t>
  </si>
  <si>
    <t>ACCESORIOS - GL - CDRC     _x000D_
Especificaciones Técnicas Tomo 1 y 2 _x000D_
ENCHAPES SOBRE MUROS - GL - CDRC</t>
  </si>
  <si>
    <t>VER CTO-CONSULTORIA CENTRO DEPORTIVO, RECREATIVO Y CULTURAL - CDRC_x000D_
Especificaciones Técnicas Tomo 1 y 2_x000D_
_x000D_
Piso en vinilo rollo diseño solidos trafico comercial pesado Renova ref. mipolam espirit gris claro</t>
  </si>
  <si>
    <t>MUEBLES - GL - CDRC     _x000D_
Especificaciones Técnicas Tomo 1 y 2 _x000D_
ENCHAPES SOBRE MUROS - GL - CDRC</t>
  </si>
  <si>
    <t>Cielo raso en listones de madera de pino 9 x 4 cm dilatados 6mm dispocision tansversal. CDRSC (San Cristóbal)._x000D_
CENTRO DEPORTIVO, RECREATIVO Y CULTURAL - CDRC REMITASE A CONTRATO DE CONSULTORÍA RESPECTIVO. Especificaciones Técnicas Tomo 1 y 2</t>
  </si>
  <si>
    <t>Mampostería en Bloque No. 4 incluye instalación y mortero._x000D_
CENTRO DEPORTIVO, RECREATIVO Y CULTURAL - CDRC REMITASE A CONTRATO DE CONSULTORÍA RESPECTIVO. Especificaciones Técnicas Tomo 1 y 2.</t>
  </si>
  <si>
    <t>Pintura Epoxica Sobre Pañete._x000D_
CENTRO DEPORTIVO, RECREATIVO Y CULTURAL - CDRC REMITASE A CONTRATO DE CONSULTORÍA RESPECTIVO. Especificaciones Técnicas Tomo 1 y 2</t>
  </si>
  <si>
    <t>ITEMS 22-02-022, 22-02-23, 22-02-024, 22-02-025, 22-02-26, 22-02-028 PRECIO GLOBAL DEL CAPITULO 22-02._x000D_
_x000D_
_x000D_
CENTRO DEPORTIVO, RECREATIVO Y CULTURAL -  CDRC_x000D_
REMITASE A CONTRATO DE CONSULTORÍA RESPECTIVO._x000D_
Especificaciones Técnicas Tomo 1 y 2</t>
  </si>
  <si>
    <t>Conductor XLPE 4/0 AWG 35 kV IL 133%. Instalaciones eléctricas Proyecto CDRC San Cristobal</t>
  </si>
  <si>
    <t>Pañete Liso 1:5 Muros Impermeabilizado e:1.5 cm. _x000D_
CENTRO DEPORTIVO, RECREATIVO Y CULTURAL - CDRC REMITASE A CONTRATO DE CONSULTORÍA RESPECTIVO. Especificaciones Técnicas Tomo 1 y 2</t>
  </si>
  <si>
    <t>Conector tipo Compresion 600A 4/0 AWG 15KV. Instalaciones eléctricas Proyecto CDRC San Cristobal</t>
  </si>
  <si>
    <t>Basurera rectangular en concreto largo 55 cm ancho 40 cm altura 94 cm</t>
  </si>
  <si>
    <t>ELEMENTOS EN MAMPOSTERIA Insumo Global CDRC   _x000D_
CENTRO DEPORTIVO, RECREATIVO Y CULTURAL -  CDRC_x000D_
REMITASE A CONTRATO DE CONSULTORÍA RESPECTIVO._x000D_
Especificaciones Técnicas Tomo 1 y 2</t>
  </si>
  <si>
    <t>Cable de Cobre HFFR LS 600 V 75 °C CT - 12 AWG. Consultoría instalaciones eléctricas Proyecto CDRC San Cristobal</t>
  </si>
  <si>
    <t>Interruptor sencillo conmutable blanco  (SIN LUZ PILOTO). 15 A 120/277V, L – N, línea decora residencial de Leviton. Consultoría instalaciones eléctricas Proyecto CDRC San Cristobal</t>
  </si>
  <si>
    <t>Piso Mikonos Ard 33.8 x 33.8 Corona o Similar. CDRSC (San Cristobal)._x000D_
CENTRO DEPORTIVO, RECREATIVO Y CULTURAL - CDRC REMITASE A CONTRATO DE CONSULTORÍA RESPECTIVO. Especificaciones Técnicas Tomo 1 y 2.</t>
  </si>
  <si>
    <t>Mano de Obra especializada para fachada DANPAL, incluye herramienta y andamios. CDRSC (San Cristobal)._x000D_
CENTRO DEPORTIVO, RECREATIVO Y CULTURAL - CDRC REMITASE A CONTRATO DE CONSULTORÍA RESPECTIVO. Especificaciones Técnicas Tomo 1 y 2.</t>
  </si>
  <si>
    <t>Fachada NM Avanzada Danpal incluye Panel 16mm - color gold, conector "U" de aluminio de 54 mm, tornillería, marco NM en aluminio anodizado, empaque y anclajes. Mano de Obra, inlcuye herramienta y andamios. Transporte de material a la obra. CDRSC (San Cristobal)._x000D_
CENTRO DEPORTIVO, RECREATIVO Y CULTURAL - CDRC REMITASE A CONTRATO DE CONSULTORÍA RESPECTIVO. Especificaciones Técnicas Tomo 1 y 2</t>
  </si>
  <si>
    <t>Transporte de material a la obra para fachadas DANPAL. CDRSC (San Cristóbal)._x000D_
 CENTRO DEPORTIVO, RECREATIVO Y CULTURAL - CDRC REMITASE A CONTRATO DE CONSULTORÍA RESPECTIVO. Especificaciones Técnicas Tomo 1 y 2.</t>
  </si>
  <si>
    <t>Ventana en Aluminio Modular (S/Descripc.tecnica)  para el proyecto San Cristobal</t>
  </si>
  <si>
    <t>VALVULA de compuerta vastago ascendente, cuerpo en hierro ductil y Bronce, eje en acero inoxidable, Conexión Bridas ANSI 125, Presion de trabajo 150 psi. Distancia entre bridas AISI B 16.10. Ø10" (SUMINISTRO)_x000D_
_x000D_
_x000D_
CENTRO DEPORTIVO, RECREATIVO Y CULTURAL -  CDRC_x000D_
REMITASE A CONTRATO DE CONSULTORÍA RESPECTIVO._x000D_
Especificaciones Técnicas Tomo 1 y 2</t>
  </si>
  <si>
    <t>FILTRO de arena Ø60" (1500 mm) Flanchado, presión maxima de trabajo de 2.5 Kg/cm2, Caudal 45/56 m3/h, superficie de filtración 1.1 m2, velocidad de filtración 40/50 m3/h/m2, arena de 0.4 a 0.8 mm. (SUMINISTRO)_x000D_
_x000D_
_x000D_
_x000D_
CENTRO DEPORTIVO, RECREATIVO Y CULTURAL -  CDRC_x000D_
REMITASE A CONTRATO DE CONSULTORÍA RESPECTIVO._x000D_
Especificaciones Técnicas Tomo 1 y 2</t>
  </si>
  <si>
    <t>"MOTOBOMBA 15 HP, 3600 RPM, 208- 230 / 460 Voltios, 60 Hz, Carcaza en plastico, trampa de cabello integrada, Succión y descarga Ø4"" con acoples rapidos. La bomba debe tener la capacidad de impulsar agua de la piscina con una concentración de sal de hasta 5000 ppm. Cabeza total 50 ft,
flujo minimo de 400 GPM." (SUMINISTRO+INSTALACIÓN)_x000D_
			_x000D_
CENTRO DEPORTIVO, RECREATIVO Y CULTURAL -  CDRC_x000D_
REMITASE A CONTRATO DE CONSULTORÍA RESPECTIVO._x000D_
Especificaciones Técnicas Tomo 1 y 2</t>
  </si>
  <si>
    <t>SUMINISTRO Equipo de presión preensamblado agua de reutilización</t>
  </si>
  <si>
    <t>Lavamanos Ganamax Blanco Corona. CDRSC (San Cristóbal)._x000D_
CENTRO DEPORTIVO, RECREATIVO Y CULTURAL - CDRC REMITASE A CONTRATO DE CONSULTORÍA RESPECTIVO. Especificaciones Técnicas Tomo 1 y 2.</t>
  </si>
  <si>
    <t>CDRSC (San Cristóbal). CENTRO DEPORTIVO, RECREATIVO Y CULTURAL - CDRC REMITASE A CONTRATO DE CONSULTORÍA RESPECTIVO. Especificaciones Técnicas Tomo 1 y 2.</t>
  </si>
  <si>
    <t>Granito Pulido Silver Gray (Lavamanos). CDRSC (San Cristóbal)._x000D_
CENTRO DEPORTIVO, RECREATIVO Y CULTURAL - CDRC REMITASE A CONTRATO DE CONSULTORÍA RESPECTIVO. Especificaciones Técnicas Tomo 1 y 2.</t>
  </si>
  <si>
    <t>Estación Cambia Pañal AC-BCSBY Acuaval. CDRSC (San Cristóbal)._x000D_
CENTRO DEPORTIVO, RECREATIVO Y CULTURAL - CDRC REMITASE A CONTRATO DE CONSULTORÍA RESPECTIVO. Especificaciones Técnicas Tomo 1 y 2.</t>
  </si>
  <si>
    <t>INCLUYE:_x000D_
SENSOR PARA EXTERIORES	UN	1,0000_x000D_
CAJA METALICA 20X20		UN	1,0000_x000D_
ELEMENTOS DE FIJACION		UN	1,0000</t>
  </si>
  <si>
    <t>INCLUYE:_x000D_
SUMINISTRO SERVIDOR		UN	1,0000_x000D_
INSTALACION SER VIDOR 	 	UN	1,0000_x000D_
CONFIGURACION SERVIDOR	UN	1,0000</t>
  </si>
  <si>
    <t>INCLUYE:_x000D_
CELDA EN AIRE ENTRADA Y SALIDA		UN	1,00 _x000D_
CABLE 3X#2 XLPE 15 KV Cu			ML	5,00</t>
  </si>
  <si>
    <t>VER CTO-CONSULTORIA CENTRO DEPORTIVO, RECREATIVO Y CULTURAL - CDRC Especificaciones Técnicas Tomo 1 y 2._x000D_
_x000D_
Suministro e instalación de unidad de aire acondicionado tipo piso techo inverter de rango variable de capacidad (13,000-36500 btu/h ) nominal 3 T.R.</t>
  </si>
  <si>
    <t>VER CTO-CONSULTORIA CENTRO DEPORTIVO, RECREATIVO Y CULTURAL - CDRC Especificaciones Técnicas Tomo 1 y 2._x000D_
_x000D_
Unidad  de aire acondicionado tipo piso techo inverter de rango de capacidad (13,000-36500 btu/h ) nominal 3 T.R.(toneladas de refrigeración),220V/1F/60HZ. Incluye antivibratorios</t>
  </si>
  <si>
    <t>VER CTO-CONSULTORIA CENTRO DEPORTIVO, RECREATIVO Y CULTURAL - CDRC_x000D_
Especificaciones Técnicas Tomo 1 y 2  _x000D_
_x000D_
Damper manual de balanceo de 28" x 13"</t>
  </si>
  <si>
    <t>VER CTO-CONSULTORIA CENTRO DEPORTIVO, RECREATIVO Y CULTURAL - CDRC_x000D_
Especificaciones Técnicas Tomo 1 y 2  _x000D_
_x000D_
_x000D_
Suministro e Instalación de damper manual de balanceo de 23 x 12</t>
  </si>
  <si>
    <t>VER CTO-CONSULTORIA CENTRO DEPORTIVO, RECREATIVO Y CULTURAL - CDRC_x000D_
Especificaciones Técnicas Tomo 1 y 2  _x000D_
_x000D_
_x000D_
Suministro e Instalación de damper manual de balanceo de 18" x 10"</t>
  </si>
  <si>
    <t>VER CTO-CONSULTORIA CENTRO DEPORTIVO, RECREATIVO Y CULTURAL - CDRC_x000D_
Especificaciones Técnicas Tomo 1 y 2  _x000D_
_x000D_
_x000D_
Suministro e Instalación de damper manual de balanceo de 16" x 9"</t>
  </si>
  <si>
    <t>VER CTO-CONSULTORIA CENTRO DEPORTIVO, RECREATIVO Y CULTURAL - CDRC_x000D_
Especificaciones Técnicas Tomo 1 y 2  _x000D_
_x000D_
_x000D_
Suministro e Instalación de damper manual de balanceo de 16" x 10"</t>
  </si>
  <si>
    <t>VER CTO-CONSULTORIA CENTRO DEPORTIVO, RECREATIVO Y CULTURAL - CDRC_x000D_
Especificaciones Técnicas Tomo 1 y 2  _x000D_
_x000D_
_x000D_
Suministro e Instalación de damper manual de balanceo de 15" x 10"</t>
  </si>
  <si>
    <t>VER CTO-CONSULTORIA CENTRO DEPORTIVO, RECREATIVO Y CULTURAL - CDRC_x000D_
Especificaciones Técnicas Tomo 1 y 2  _x000D_
_x000D_
_x000D_
Suministro e Instalación de damper manual de balanceo de 15" x 12"</t>
  </si>
  <si>
    <t>VER CTO-CONSULTORIA CENTRO DEPORTIVO, RECREATIVO Y CULTURAL - CDRC_x000D_
Especificaciones Técnicas Tomo 1 y 2  _x000D_
_x000D_
_x000D_
Suministro e Instalación de damper manual de balanceo de 14" x 12"</t>
  </si>
  <si>
    <t>VER CTO-CONSULTORIA CENTRO DEPORTIVO, RECREATIVO Y CULTURAL - CDRC_x000D_
Especificaciones Técnicas Tomo 1 y 2  _x000D_
_x000D_
_x000D_
Suministro e Instalación de damper manual de balanceo de 14" x 9"</t>
  </si>
  <si>
    <t>VER CTO-CONSULTORIA CENTRO DEPORTIVO, RECREATIVO Y CULTURAL - CDRC Especificaciones Técnicas Tomo 1 y 2._x000D_
Tablero eléctrico control sistemas de extracción Bloque Piscina.  Incluye gabinete, barrajes en cobre, interruptores térmicos, contactores, protector térmico, selectores, pilotos, bornas de conexión y demás elementos.</t>
  </si>
  <si>
    <t>Sistema de ventana modular fija piso-techo NF-430 con perfiles a la vista aluminio anodizado, verticales cada 1mts y horizontal a 2,50mts, vidrio incoloro 4 + 4 HS laminado PVB</t>
  </si>
  <si>
    <t>Sistema de ventana modular fija falso flotado NF-430 con perfiles a la vista aluminio anodizado, verticales cada 1mts, vidrio incoloro 4 + 4 HS laminado PVB	_x000D_
CENTRO DEPORTIVO, RECREATIVO Y CULTURAL -  CDRC_x000D_
REMITASE A CONTRATO DE CONSULTORÍA RESPECTIVO._x000D_
Especificaciones Técnicas Tomo 1 y 2</t>
  </si>
  <si>
    <t>Sistema de cubre losas NF-430 con perfiles a la vista aluminio anodizado, vidrio incoloro 4 + 4 HS laminado PVB	_x000D_
REMITASE A CONTRATO DE CONSULTORÍA RESPECTIVO._x000D_
Especificaciones Técnicas Tomo 1 y 2</t>
  </si>
  <si>
    <t>CALDERA FUTURE 500 INCLUYE MATERIALES Y ACCESORIO DE CONEXIÓN_x000D_
VER CTO-CONSULTORIA CENTRO DEPORTIVO, RECREATIVO Y CULTURAL - CDRC Especificaciones Técnicas Tomo 1 y 2.</t>
  </si>
  <si>
    <t>Puerta vitrina perfileria en aluminio anodizado, vidrio incoloro 6 + 6 TMP laminado SGP_x000D_
_x000D_
REMITASE A CONTRATO DE CONSULTORÍA RESPECTIVO._x000D_
Especificaciones Técnicas Tomo 1 y 2</t>
  </si>
  <si>
    <t>CDRSC (San Cristóbal)._x000D_
CENTRO DEPORTIVO, RECREATIVO Y CULTURAL - CDRC REMITASE A CONTRATO DE CONSULTORÍA RESPECTIVO. Especificaciones Técnicas Tomo 1 y 2.</t>
  </si>
  <si>
    <t>Sistema de fachada piso-techo en NS25-8" con perfiles a la vista aluminio anodizado, verticales cada 1mts y dos horizontales intermedios, vidrio incoloro 4 + 4 HS laminado PVB._x000D_
REMITASE A CONTRATO DE CONSULTORÍA RESPECTIVO._x000D_
Especificaciones Técnicas Tomo 1 y 2</t>
  </si>
  <si>
    <t>Sistema de fachada piso-techo en NS25-8" con perfiles a la vista aluminio anodizado, verticales cada 1mts y dos horizontales intermedios, vidrio TG low-e N70/38 4 + 4 HS laminado PVB -REMITASE A CONTRATO DE CONSULTORÍA RESPECTIVO._x000D_
Especificaciones Técnicas Tomo 1 y 2</t>
  </si>
  <si>
    <t>VER CTO-CONSULTORIA CENTRO DEPORTIVO, RECREATIVO Y CULTURAL - CDRC Especificaciones Técnicas Tomo 1 y 2._x000D_
 _x000D_
• Tren de gas para conexión a gas natural._x000D_
• Válvulas de paso de 1 1/2",_x000D_
• Válvula Reguladora de 1 1/2",_x000D_
• Manómetro de alta y baja 20 Psi a 60 Mbar._x000D_
• Reguladores de gas para segunda etapa.</t>
  </si>
  <si>
    <t>VER CTO-CONSULTORIA CENTRO DEPORTIVO, RECREATIVO Y CULTURAL - CDRC_x000D_
Especificaciones Técnicas Tomo 1 y 2  _x000D_
_x000D_
_x000D_
Suministro e Instalación de damper manual de balanceo de 14" x 8"</t>
  </si>
  <si>
    <t>VER CTO-CONSULTORIA CENTRO DEPORTIVO, RECREATIVO Y CULTURAL - CDRC Especificaciones Técnicas Tomo 1 y 2._x000D_
Tablero eléctrico control sistemas de extracción control extracción dos equipos. Incluye gabinete, barrajes en cobre, interruptores térmicos, contactores, protector térmico, selectores, pilotos, bornas de conexión y demás elementos.</t>
  </si>
  <si>
    <t>VER CTO-CONSULTORIA CENTRO DEPORTIVO, RECREATIVO Y CULTURAL - CDRC_x000D_
Especificaciones Técnicas Tomo 1 y 2  _x000D_
_x000D_
Suministro e Instalación de damper manual de balanceo de 12" x 9"_x000D_
_x000D_
CONTRATO CONSULTORÍA N° 
221
_x000D_
OBJETO: ESTUDIOS Y DISEÑOS ARQUITECTÓNICOS, DE INGENIERÍA Y COMPLEMENTARIOS, CEFE LAS COMETAS_x000D_
SECRETARIA DISTRITAL DE CULTURA</t>
  </si>
  <si>
    <t>CALDERA FUTURE 2.500 INCLUYE MATERIALES Y ACCESORIO DE CONEXIÓN_x000D_
VER CTO-CONSULTORIA CENTRO DEPORTIVO, RECREATIVO Y CULTURAL - CDRC Especificaciones Técnicas Tomo 1 y 2.</t>
  </si>
  <si>
    <t>VER CTO-CONSULTORIA CENTRO DEPORTIVO, RECREATIVO Y CULTURAL - CDRC Especificaciones Técnicas Tomo 1 y 2._x000D_
Tablero eléctrico control sistemas de extracción Bloque Cultural.  Incluye gabinete, barrajes en cobre, interruptores térmicos, contactores, protector térmico, selectores, pilotos, bornas de conexión y demás elementos.</t>
  </si>
  <si>
    <t>TERMOMETRO 3/4"  CDRC    _x000D_
VER CTO-CONSULTORIA CENTRO DEPORTIVO, RECREATIVO Y CULTURAL - CDRC Especificaciones Técnicas Tomo 1 y 2.</t>
  </si>
  <si>
    <t>VER CTO-CONSULTORIA CENTRO DEPORTIVO, RECREATIVO Y CULTURAL - CDRC Especificaciones Técnicas Tomo 1 y 2._x000D_
Ductoglass metal 117*48-1"</t>
  </si>
  <si>
    <t>VER CTO-CONSULTORIA CENTRO DEPORTIVO, RECREATIVO Y CULTURAL - CDRC_x000D_
Especificaciones Técnicas Tomo 1 y 2  _x000D_
_x000D_
_x000D_
Suministro e Instalación de damper manual de balanceo de 12" x 8"_x000D_
CONTRATO CONSULTORÍA N° 
221
_x000D_
OBJETO: ESTUDIOS Y DISEÑOS ARQUITECTÓNICOS, DE INGENIERÍA Y COMPLEMENTARIOS, CEFE LAS COMETAS_x000D_
SECRETARIA DISTRITAL DE CULTURA</t>
  </si>
  <si>
    <t>VER CTO-CONSULTORIA CENTRO DEPORTIVO, RECREATIVO Y CULTURAL - CDRC_x000D_
Especificaciones Técnicas Tomo 1 y 2  _x000D_
_x000D_
_x000D_
Suministro e Instalación de damper manual de balanceo de 12" x 6"</t>
  </si>
  <si>
    <t>VER CTO-CONSULTORIA CENTRO DEPORTIVO, RECREATIVO Y CULTURAL - CDRC_x000D_
Especificaciones Técnicas Tomo 1 y 2  _x000D_
_x000D_
Suministro de damper manual de balanceo de 12" x 5"_x000D_
CONTRATO CONSULTORÍA N° 
221
_x000D_
OBJETO: ESTUDIOS Y DISEÑOS ARQUITECTÓNICOS, DE INGENIERÍA Y COMPLEMENTARIOS, CEFE LAS COMETAS_x000D_
SECRETARIA DISTRITAL DE CULTURA.</t>
  </si>
  <si>
    <t>VER CTO-CONSULTORIA CENTRO DEPORTIVO, RECREATIVO Y CULTURAL - CDRC_x000D_
Especificaciones Técnicas Tomo 1 y 2  _x000D_
_x000D_
_x000D_
Suministro e Instalación de damper manual de balanceo de11" x 8"_x000D_
CONTRATO CONSULTORÍA N° 
221
_x000D_
OBJETO:ESTUDIOS Y DISEÑOS ARQUITECTÓNICOS, DE INGENIERÍA Y COMPLEMENTARIOS, CEFE LAS COMETAS_x000D_
SECRETARIA DISTRITAL DE CULTURA</t>
  </si>
  <si>
    <t>VER CTO-CONSULTORIA CENTRO DEPORTIVO, RECREATIVO Y CULTURAL - CDRC Especificaciones Técnicas Tomo 1 y 2._x000D_
Ducto en lámina en fibra fono absorbente acustic control FB espesor 1 1/2" para aislamiento acústico</t>
  </si>
  <si>
    <t>VER CTO-CONSULTORIA CENTRO DEPORTIVO, RECREATIVO Y CULTURAL - CDRC Especificaciones Técnicas Tomo 1 y 2._x000D_
Difusor de flujo laminar L-FL de 24"x24", cuello dia 16"</t>
  </si>
  <si>
    <t>VER CTO-CONSULTORIA CENTRO DEPORTIVO, RECREATIVO Y CULTURAL - CDRC_x000D_
Especificaciones Técnicas Tomo 1 y 2  _x000D_
_x000D_
Suministro e Instalación de damper manual de balanceo de11" x 4"_x000D_
CONTRATO CONSULTORÍA N° 
221
_x000D_
OBJETO:_x000D_
ESTUDIOS Y DISEÑOS ARQUITECTÓNICOS, DE INGENIERÍA Y COMPLEMENTARIOS, CEFE LAS COMETAS_x000D_
SECRETARIA DISTRITAL DE CULTURA</t>
  </si>
  <si>
    <t>VER CTO-CONSULTORIA CENTRO DEPORTIVO, RECREATIVO Y CULTURAL - CDRC Especificaciones Técnicas Tomo 1 y 2._x000D_
Damper motorizado con actuador on-off tipo belimo de 26"x12", aletas multiples_x000D_
CONTRATO CONSULTORÍA N° 
221
_x000D_
OBJETO: ESTUDIOS Y DISEÑOS ARQUITECTÓNICOS, DE INGENIERÍA Y COMPLEMENTARIOS, CEFE LAS COMETAS_x000D_
SECRETARIA DISTRITAL DE CULTURA._x000D_
Suministro e instalación de DamperControlAireOperación On/Off (DCA-01-0)26x12"</t>
  </si>
  <si>
    <t>VER CTO-CONSULTORIA CENTRO DEPORTIVO, RECREATIVO Y CULTURAL - CDRC Especificaciones Técnicas Tomo 1 y 2._x000D_
Termostato digital con caja guarda termostato</t>
  </si>
  <si>
    <t>VER CTO-CONSULTORIA CENTRO DEPORTIVO, RECREATIVO Y CULTURAL - CDRC_x000D_
Especificaciones Técnicas Tomo 1 y 2  _x000D_
_x000D_
Rejilla de descarga T. Louver sin damper 12"x8" gr</t>
  </si>
  <si>
    <t>VER CTO-CONSULTORIA CENTRO DEPORTIVO, RECREATIVO Y CULTURAL - CDRC Especificaciones Técnicas Tomo 1 y 2._x000D_
_x000D_
Rejilla de extracción tipo cubo de 10"x6" con damper</t>
  </si>
  <si>
    <t>VER CTO-CONSULTORIA CENTRO DEPORTIVO, RECREATIVO Y CULTURAL - CDRC Especificaciones Técnicas Tomo 1 y 2._x000D_
_x000D_
Rejilla de extracción tipo cubo de 12"x10" con damper</t>
  </si>
  <si>
    <t>VER CTO-CONSULTORIA CENTRO DEPORTIVO, RECREATIVO Y CULTURAL - CDRC Especificaciones Técnicas Tomo 1 y 2._x000D_
_x000D_
Rejilla de extracción tipo cubo de 10"x8" con damper</t>
  </si>
  <si>
    <t>VER CTO-CONSULTORIA CENTRO DEPORTIVO, RECREATIVO Y CULTURAL - CDRC Especificaciones Técnicas Tomo 1 y 2._x000D_
_x000D_
Rejilla de extracción tipo cubo de 6"x6" con damper</t>
  </si>
  <si>
    <t>VER CTO-CONSULTORIA CENTRO DEPORTIVO, RECREATIVO Y CULTURAL - CDRC Especificaciones Técnicas Tomo 1 y 2._x000D_
_x000D_
Difusor de suministro 3 vias 15"x15" con Damper Color Blanco</t>
  </si>
  <si>
    <t>Campana tipo isla acero inox 1mts x 4mts x 0,8 mts. _x000D_
Referencia SAE AISI 304, cal. 20, con sus respectivos filtros lavables, trampas de grasa, damper cortafuego y lámpara marineras.</t>
  </si>
  <si>
    <t>VER CTO-CONSULTORIA CENTRO DEPORTIVO, RECREATIVO Y CULTURAL - CDRC_x000D_
Especificaciones Técnicas Tomo 1 y 2 _x000D_
_x000D_
Piso en vinilo rollo diseño geometrico trafico comercial pesado Renova Ref. cipres marbella gris</t>
  </si>
  <si>
    <t>VER CTO-CONSULTORIA CENTRO DEPORTIVO, RECREATIVO Y CULTURAL - CDRC Especificaciones Técnicas Tomo 1 y 2._x000D_
Material antivibratorio neolite macizo de 5mm de espesor para instalación de base de equipo</t>
  </si>
  <si>
    <t>VER CTO-CONSULTORIA CENTRO DEPORTIVO, RECREATIVO Y CULTURAL - CDRC Especificaciones Técnicas Tomo 1 y 2._x000D_
Difusor tipo inyector de aire modelo L-SPP2 (inyector multiple de aire con dos difusores) dia 8" con damper tipo laminaire o similar equivalente</t>
  </si>
  <si>
    <t>VER CTO-CONSULTORIA CENTRO DEPORTIVO, RECREATIVO Y CULTURAL - CDRC Especificaciones Técnicas Tomo 1 y 2._x000D_
Rejilla de retorno aleta fija con damper de 46"x60"</t>
  </si>
  <si>
    <t>Chapeta cuadrada sencilla fija acero inoxida CDRC_x000D_
 CENTRO DEPORTIVO, RECREATIVO Y CULTURAL -  CDRC_x000D_
REMITASE A CONTRATO DE CONSULTORÍA RESPECTIVO._x000D_
Especificaciones Técnicas Tomo 1 y 2</t>
  </si>
  <si>
    <t>VER CTO-CONSULTORIA CENTRO DEPORTIVO, RECREATIVO Y CULTURAL - CDRC Especificaciones Técnicas Tomo 1 y 2._x000D_
Caja de ventilación extracción, de aleta curva, caudal 600 cfm,  presión estática 0,6 in H2O, motor 0,33 hp, pintura electrostática, trabajo intemperie, filtracción al 35%</t>
  </si>
  <si>
    <t>Chapeta cuadrada sencilla 90° acero inoxida CDRC_x000D_
 CENTRO DEPORTIVO, RECREATIVO Y CULTURAL -  CDRC_x000D_
REMITASE A CONTRATO DE CONSULTORÍA RESPECTIVO._x000D_
Especificaciones Técnicas Tomo 1 y 2</t>
  </si>
  <si>
    <t>Chapeta cuadrada bisagra 90° acero inoxida CDRC  _x000D_
 CENTRO DEPORTIVO, RECREATIVO Y CULTURAL -  CDRC_x000D_
REMITASE A CONTRATO DE CONSULTORÍA RESPECTIVO._x000D_
Especificaciones Técnicas Tomo 1 y 2</t>
  </si>
  <si>
    <t>VER CTO-CONSULTORIA CENTRO DEPORTIVO, RECREATIVO Y CULTURAL - CDRC Especificaciones Técnicas Tomo 1 y 2._x000D_
Ventilador extractor centrífugo simple oído, de aleta atrasada, caudal 10400cfm, 220V/3F/60Hz, presión estática 4,5 in H2O, motor 7,5 HP, pintura electrostática, trabajo intemperie</t>
  </si>
  <si>
    <t>"Suministro Banca Individual B Prefabricada Concreto con Espaldar y Apoyabrazos estructura en Acero Pintado L:0.58m A:0.69m H:0.74 CDRC N°3
CONSULTORIA PARQUE COMETAS CDRC N°3"</t>
  </si>
  <si>
    <t>VER CTO-CONSULTORIA CENTRO DEPORTIVO, RECREATIVO Y CULTURAL - CDRC Especificaciones Técnicas Tomo 1 y 2._x000D_
_x000D_
Suministro e instalación de unidad  de aire acondicionado tipo fancoil ducto inverter de rango variable de capacidad (21,600-56600 btu/h ) nominal 4,5 T.R. Incluye acometida de control y pruebas de arranque</t>
  </si>
  <si>
    <t>VER CTO-CONSULTORIA CENTRO DEPORTIVO, RECREATIVO Y CULTURAL - CDRC Especificaciones Técnicas Tomo 1 y 2._x000D_
_x000D_
unidad de aire acondicionado tipo paquete de condensación por aire de capacidad 120,000 BTU/H ,caudal 4000 cfm,220V/3F/60HZ,presión estática 0,8 in H20. Incluye antivibratorios  y uniones para ducto</t>
  </si>
  <si>
    <t>VER CTO-CONSULTORIA CENTRO DEPORTIVO, RECREATIVO Y CULTURAL - CDRC Especificaciones Técnicas Tomo 1 y 2._x000D_
_x000D_
Unidad de aire acondicionado tipo cassette de 4 vías inverter de rango variable de capacidad (13000-36500 btu/h), nominal 3 T.R. (toneladas de refrigeración), 220V/1F/60Hz. Incluye antivibratorios.</t>
  </si>
  <si>
    <t>Interruptor doble conmutable blanco  (SIN LUZ PILOTO). 15 A 120/277V, L – N, línea decora residencial de Leviton.Consultoría instalaciones eléctricas Proyecto CDRC San Cristobal</t>
  </si>
  <si>
    <t>Interruptor triple conmutable blanco  (SIN LUZ PILOTO). 15 A 120/277V, L – N, línea decora residencial de Leviton. Consultoría instalaciones eléctricas Proyecto CDRC San Cristobal</t>
  </si>
  <si>
    <t>Tablero de distribución trifásico tipo industrial TDG, con capacidad para veinticuatro (24) circuitos trifásicos, con una capacidad de corriente de 2500A y una corriente de corto circuito de 40KA, con barra de neutro y tierra independientes, asimismo incluye totalizador e interruptores según diagrama unifilar.. Consultoría instalaciones eléctricas Proyecto CDRC San Cristobal_x000D_
_x000D_
INCLUYE:_x000D_
Tablero 1800 X 800 X 600 mm-LCR-16-16-int Barraje ppal cobre	UN	4,000_x000D_
Interruptor tipo Motorizado MasterPact 1800A MVS18H3MF6L	UN	1,000_x000D_
Interruptor EasyPact 3x20-100A				UN	14,000_x000D_
Interruptor EasyPact 3x125-200A				UN	5,000_x000D_
Interruptor EasyPact 3x450-600A				UN	1,000_x000D_
Relé vigilante de tensión					UN	1,000_x000D_
Interruptor EasyPact 3x250A					UN	1,000_x000D_
DPS Clase I						UN	1,000</t>
  </si>
  <si>
    <t>Cajas Wiremold de legrand en configuracion omnibox con grado de proteccion IP 65.Consultoría instalaciones eléctricas Proyecto CDRC San Cristobal</t>
  </si>
  <si>
    <t>Tablero de distribución trifásico tipo industrial T1, con capacidad para  doce (12) circuitos trifásicos, con una capacidad de corriente de 500A y una corriente de corto circuito de 25KA, con barra de neutro y tierra independientes, asimismo incluye totalizador e interruptores según diagrama unifilar. Consultoría instalaciones eléctricas Proyecto CDRC San Cristobal_x000D_
_x000D_
INCLUYE:_x000D_
Tablero 1800 X 800 X 600 mm-LCR-16-16-int, incluye Barraje ppal 	UN	1,000_x000D_
Interruptor EasyPact 3x250A					UN	1,000_x000D_
Interruptor EasyPact 3x20-100A				UN	9,000_x000D_
Relé vigilante de tensión					UN	1,000</t>
  </si>
  <si>
    <t>CAJA OCTOGONAL TIPO E (1 ACCESO) DE 3/4".Consultoría instalaciones eléctricas Proyecto CDRC San Cristobal</t>
  </si>
  <si>
    <t>Tomacorriente doble con polo a tierra (2P+T). Arquea. Consultoría instalaciones eléctricas Proyecto CDRC San Cristobal</t>
  </si>
  <si>
    <t>Tablero de distribución trifásico tipo industrial T6, con capacidad para  ocho (08) circuitos trifásicos, con una capacidad de corriente de 250A y una corriente de corto circuito de 25KA,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Interruptor EasyPact 3x125-200A								UN	1,000_x000D_
Interruptor EasyPact 3x20-100A								UN	5,000</t>
  </si>
  <si>
    <t>Toma doble con polo a tierra (2P+T) y protección de falla a tierra (GFCI), 20 A, 127 V.linea Arquea de Legrand. Consultoría instalaciones eléctricas Proyecto CDRC San Cristobal</t>
  </si>
  <si>
    <t>Tablero de distribución trifásico tipo industrial Tsis6-7-8, con capacidad para seis (06) circuitos trifásicos, con una capacidad de corriente de 250A y una corriente de corto circuito de 10KA,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Interruptor EasyPact 3x20-100A								UN	4,000_x000D_
Interruptor EasyPact 3x125-200A								UN	1,000</t>
  </si>
  <si>
    <t>VÁLVULA DE DRENAJE Y PRUEBA 1 1/2"</t>
  </si>
  <si>
    <t>Toma regulada + tierra aislada, color naranja, 15 A, 125 V línea decora residencial de Leviton..Consultoría instalaciones eléctricas Proyecto CDRC San Cristobal</t>
  </si>
  <si>
    <t>Tapa un hueco con tornillos exteriores, color naranja. Marcada IG, línea decora residencial de Leviton.Consultoría instalaciones eléctricas Proyecto CDRC San Cristobal</t>
  </si>
  <si>
    <t>luminaria SYLVANIA PANEL LED RD 24 W, redondo, temperatura de color 6500 K, flujo lumínico 1440 lm, tensión de operación 100-240 V..Consultoría instalaciones eléctricas Proyecto CDRC San Cristobal</t>
  </si>
  <si>
    <t>Juego de tres terminales preformados tipo exterior 15KV, para cable No. 4/0. Intalaciones eléctricas CRDC San Cristobal._x000D_
_x000D_
INCLUYE:_x000D_
juego de tres terminales preformados tipo exterior 15KV, para cable No. 4/0.		UN	1,000_x000D_
cinta aislante super 33 MT 							RLL	1,000_x000D_
cinta aislante super 27 MT 							RLL	1,00</t>
  </si>
  <si>
    <t>luminaria SYLVANIA KIT PANEL LED SQ 40 W, cuadrado, temperatura de color 4000 K, flujo lumínico 3200 lm, tensión de operación 100-240 V..Consultoría instalaciones eléctricas Proyecto CDRC San Cristobal</t>
  </si>
  <si>
    <t>Juego de tres terminales preformados de uso interior 15KV, para cable No. 4/0. Intalaciones eléctricas CRDC San Cristobal._x000D_
_x000D_
INCLUYE:_x000D_
juego de tres terminales preformados de uso interior 15KV, para cable No. 4/0. UN 1,000_x000D_
cinta aislante super 33 MT           		                                            RLL 1,000_x000D_
cinta aislante super 27 MT 		                                                             RLL 1,00</t>
  </si>
  <si>
    <t>luminaria SYLVANIA LED LINEAL ECO 32 W, temperatura de color 4000 K, flujo lumínico 2400 lm, tensión de operación 85-265 V..Consultoría instalaciones eléctricas Proyecto CDRC San Cristobal</t>
  </si>
  <si>
    <t>CENTRAL CONVENCIONAL 4 ZONAS, DOS SALIDAS SUPERVISADAS DE SIRENA, 1 SALIDA SUPERVISADA DE ALARMA. CONSULTORIA INSTALACIONES ELECTRICAS CRDC SAN CRISTOBAL</t>
  </si>
  <si>
    <t>TORNIQUETE CON PANEL DE ACCESO INBIOS - LECTORES DE HUELLA Y RFID. Consultoría instalaciones eléctricas Proyecto CDRC San Cristobal</t>
  </si>
  <si>
    <t>SENSOR DE HUMO DETECTOR TERMICO ANALOGICO DIRECCIONABLE CON FUNCION TERMOVELOCIMETRICA. CONSULTORIA INSTALACIONES ELECTRICAS CRDC SAN CRISTOBAL</t>
  </si>
  <si>
    <t>luminaria de Emergencia SYLVANIA LED EMERG R3 2X1 W, temperatura de color 6500 K, flujo lumínico 200 lm, tensión de operación 120-277 V..Consultoría instalaciones eléctricas Proyecto CDRC San Cristobal</t>
  </si>
  <si>
    <t>SIRENA DIGITAL MICROPROCESADA Y DIRECCIONABLE (CON AISLADOR DE CORTOCIRCUITO) . LUZ ESTROBOSCOPICA. CONSULTORIA INSTALACIONES ELECTRICAS CRDC SAN CRISTOBAL</t>
  </si>
  <si>
    <t>Transformador tipo seco Clase H, Grupo de conexión Dyn5 de 630 KVA, 3F, 60HZ, 11.4KV/220V-127V, incluye monitor de temperatura, sondas PT 100 con caja de conexiones, accesorios y todo lo necesario para su correcto funcionamiento. Intalaciones eléctricas CRDC San Cristobal._x000D_
_x000D_
Transformador tipo seco Clase H, Grupo de conexión Dyn5 de 630 KVA, 3F, 60HZ, 11.4KV/220V-127V, incluye monitor de temperatura, sondas PT 100 con caja de conexiones, accesorios y todo lo necesario para su correcto funcionamiento.		UN	1,000</t>
  </si>
  <si>
    <t>Reflector SYLVANIA LED REFL SYLVEO 300 W, temperatura de color 5000 K, flujo lumínico 30000 lm, tensión de operación 120-277 V..Consultoría instalaciones eléctricas Proyecto CDRC San Cristobal</t>
  </si>
  <si>
    <t>luminaria SYLVANIA LED HIGH BAY 200 W DL GC 410, temperatura de color 5700 K, flujo lumínico 18000 lm, tensión de operación 198-242 V. Consultoría instalaciones eléctricas Proyecto CDRC San Cristobal</t>
  </si>
  <si>
    <t>Celda de protección para transformador tipo seco de acuerdo a la norma CODENSA CTS 518, de (2x1,5x2,3) m (ancho x profundo x alto).. Intalaciones eléctricas CRDC San Cristobal._x000D_
_x000D_
INCLUYE_x000D_
_x000D_
Celda de protección para transformador tipo seco de acuerdo a la norma CODENSA CTS 518, de (2x1,5x2,3) m (ancho x profundo x alto).		UN	1,000</t>
  </si>
  <si>
    <t>Gabinete lógico de 60x60x150cm para Rack de comunicaciones, 35U, de piso. Incluye Multitoma vertical de 8 puntos, 4 bandejas porta equipos, 2 ventiladores extractores de 4" de uso continuo, puerta delantera microperforada y trasera en lamina totalmente desmontables. Consultoría instalaciones eléctricas Proyecto CDRC San Cristobal_x000D_
_x000D_
INCLUYE:_x000D_
GABINETE COLD ROLL CALIBRE 22 1,5 X 0,6 X 0,6 DE PARED		ML	1_x000D_
MULTITOMA 8 SALIDAS 						UN	1_x000D_
Bandeja porta cable 60*10 tipo escalera **				ML	2_x000D_
VENTILADOR EXTRACTOR DE 4"					UN 	2</t>
  </si>
  <si>
    <t>luminaria SYLVANIA LED HIGH BAY 400 W DL GC 410, temperatura de color 5700 K, flujo lumínico 36000 lm, tensión de operación 198-242 V. Consultoría instalaciones eléctricas Proyecto CDRC San Cristobal</t>
  </si>
  <si>
    <t>luminaria SYLVANIA LED BLOCO LED. Consultoría instalaciones eléctricas Proyecto CDRC San Cristobal</t>
  </si>
  <si>
    <t>CALDERA FUTURE 750 INCLUYE MATERIALES Y ACCESORIOS DE CONEXIÓN DE CALDERA Y TANQUES DE ALMACENAMIENTO</t>
  </si>
  <si>
    <t>Tablero de distribución trifásico tipo industrial Tsis14, con capacidad para seis (06) circuitos trifásicos, con una capacidad de corriente de 250A y una corriente de corto circuito de 10KA,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Interruptor EasyPact 3x20-100A								UN	2,000_x000D_
Interruptor EasyPact 3x125-200A								UN	1,000</t>
  </si>
  <si>
    <t>Celda de entrada y/o salida con seccionador de operación bajo carga, con juego superior de barras de 630 A, nivel de tensión 17.5 Kv, tipo IM incluye sistema trifásico de indicación de presencia de tensión. Intalaciones eléctricas CRDC San Cristobal._x000D_
_x000D_
INCLUYE_x000D_
_x000D_
Celda de entrada y/o salida con seccionador de operación bajo carga, con juego superior de barras de 630 A, nivel de tensión 17.5 Kv, tipo IM incluye sistema trifásico de indicación de presencia de tensión.		UN	1,000</t>
  </si>
  <si>
    <t>CABLE ANTIFLAMA DE ALARMA DE INCENDIO 2 x 18 ROJO FLP. LUZ ESTROBOSCOPICA. CONSULTORIA INSTALACIONES ELECTRICAS CRDC SAN CRISTOBAL</t>
  </si>
  <si>
    <t>Tablero de distribución trifásico tipo industrial TEP, con capacidad para seis (06) circuitos trifásicos, con una capacidad de corriente de 250A y una corriente de corto circuito de 10KA,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Interruptor EasyPact 3x20-100A								UN	2,000_x000D_
Interruptor EasyPact 3x125-200A								UN	1,000</t>
  </si>
  <si>
    <t>Patch panel Amp 48 puertos Cat 6a. Incluye bandeja porta equipo rack. Consultoría instalaciones eléctricas Proyecto CDRC San Cristobal_x000D_
_x000D_
INCLUYE:_x000D_
_x000D_
PATCH PANEL AMP 48 PUERTOS CAT 6A		UN	1_x000D_
BANDEJA PORTA EQUIPO RACK		                UN	1</t>
  </si>
  <si>
    <t>NSYS3X4320 Tablero INOX S3X 304L 400 x 300 x 200 IP66. Consultoría instalaciones eléctricas Proyecto CDRC San Cristobal</t>
  </si>
  <si>
    <t>Tablero de distribución trifásico tipo industrial T3BOMBAS, con capacidad para seis (06) circuitos trifásicos, con una capacidad de corriente de 250A y una corriente de corto circuito de 10KA, con barra de neutro y tierra independientes, asimismo incluye totalizador e interruptores según diagrama unifilar.Intalaciones eléctricas CRDC San Cristobal._x000D_
_x000D_
INCLUYE:_x000D_
Tablero 600 X 400 X 300 mm-LCR-16-16-int, incluye Barraje ppal en cobre identificado según RETIE		UN	1,000_x000D_
Interruptor EasyPact 3x20-100A								UN	5,000_x000D_
Interruptor EasyPact 3x125-200A								UN	1,000</t>
  </si>
  <si>
    <t>Amarres pasticos 20 cm x 1. Consultoría instalaciones eléctricas Proyecto CDRC San Cristobal</t>
  </si>
  <si>
    <t>Rollo Cinta SCOTH 3M Super 33, para aislamientos primarios de baja tension. Consultoría instalaciones eléctricas Proyecto CDRC San Cristobal</t>
  </si>
  <si>
    <t>Celda de medida en SM6-GBC B, incluye dos medidores de energía electrónicos, juegos de TP's y TC's. Intalaciones eléctricas CRDC San Cristobal._x000D_
_x000D_
INCLUYE_x000D_
_x000D_
Celda de medida en SM6-GBC B.		UN	1,000_x000D_
medidores mt con telegestion		                UN	 2,000_x000D_
juego de 3 TP CLASE ,5		                UN	1,00_x000D_
juego de 3 CT 		                                UN	1,00</t>
  </si>
  <si>
    <t>Tablero de distribución trifásico tipo industrial TC, con capacidad para doce (12) circuitos trifásicos, con una capacidad de corriente de 500A y una corriente de corto circuito de 25KA, con barra de neutro y tierra independientes, asimismo incluye totalizador e interruptores según diagrama unifilar. Intalaciones eléctricas CRDC San Cristobal._x000D_
_x000D_
INCLUYE:_x000D_
Tablero 1800 X 800 X 600 mm-LCR-16-16-int, incluye Barraje ppal en cobre identificado según RETIE		UN	1,000_x000D_
Interruptor EasyPact 3x20-100A								UN	11,000_x000D_
Relé vigilante de tensión									UN	1,000_x000D_
Interruptor EasyPact 3x250A									UN	1,000</t>
  </si>
  <si>
    <t>Barraje rectangular en cobre con termoencogible de color para tablero electrico 25*5*400 mm incluye aisladores. Consultoría instalaciones eléctricas Proyecto CDRC San Cristobal</t>
  </si>
  <si>
    <t>TAPA DE SEGURIDAD OCT RAWELT. CONSULTORIA INSTALACIONES ELECTRICAS CRDC SAN CRISTOBAL</t>
  </si>
  <si>
    <t>Caja Trifasica 12 circuitos espacio para Tot + Puerta. Intalaciones eléctricas CRDC San Cristobal.</t>
  </si>
  <si>
    <t>Telerruptor bipolar 40 A, 250 V AC contactos NA, 1 módulo. Consultoría instalaciones eléctricas Proyecto CDRC San Cristobal</t>
  </si>
  <si>
    <t>TANQUE DE ALMACENAMIENTO AGUA CALIENTE</t>
  </si>
  <si>
    <t>Celda de protección con seccionador de operación bajo carga en SF6, con juego superior de barras de 630 A, nivel de tensión 17.5 kV, tipo QM incluye juego de tres fusibles, sistema trifásico de indicación de presencia de tensión, seccionador de puesta a tierra aguas abajo de los fusibles y demás elementos necesarios para su correcto funcionamiento.. Intalaciones eléctricas CRDC San Cristobal._x000D_
_x000D_
INCLUYE_x000D_
_x000D_
Celda de protección con seccionador de operación bajo carga en SF6, con juego superior de barras de 630 A, nivel de tensión 17.5 kV, tipo QM incluye juego de tres fusibles, sistema trifásico de indicación de presencia de tensión, seccionador de puesta a tierra aguas abajo de los fusibles y demás elementos necesarios para su correcto funcionamiento.		UN	1,000</t>
  </si>
  <si>
    <t>Pulsador luminoso LED. Consultoria instalacion electrica CRDC San Cristobal</t>
  </si>
  <si>
    <t>TERMINAL DE CONTROL DE TIEMPO Y ASISTENCIA Y CONTROL DE ACCESO 1500 HUELLAS 5000 TARJETAS INCLUYE  FUENTE Consultoría instalaciones eléctricas Proyecto CDRC San Cristobal</t>
  </si>
  <si>
    <t>Interruptor tripolar enchufable I Nominal 40 A, Icu 10kA a 120/240V.. Consultoría instalaciones eléctricas Proyecto CDRC San Cristobal</t>
  </si>
  <si>
    <t>Grupo Electrógeno C18 de 800 KVA/60Hz/1800rpm/220V, incluye tablero CAT 4,4 , tablero con control digital, protección contra sobrecorriente con interruptor tipo MasterPact motorizado con unidad de disparo Micrologic 2,0E, relé vigilante de tensión y sensor de ausencia de fase en el tablero, cargador automático de baterías, control electrónico de frecuencia, módulo de arranque automático, regulador de voltaje digital, inyección electrónica, modulo de control y sincronismo,  modo de operación con tablero digital, protecciones entrada – salida, filtros de combustible primario y secundario, filtro adicional separador de partículas tipo imán, filtro de aire para servicio pesado, unidad de control electrónica con protecciones largo retardo, corto retardo instantánea   accesorios para soporte. Intalaciones eléctricas CRDC San Cristobal._x000D_
_x000D_
INCLUYE_x000D_
_x000D_
Grupo Electrógeno C18 de 800 KVA/60Hz/1800rpm/220V, incluye tablero CAT 4,4 , tablero con control digital, protección contra sobrecorriente con interruptor tipo MasterPact motorizado con unidad de disparo Micrologic 2,0E, relé vigilante de tensión y sensor de ausencia de fase en el tablero, cargador automático de baterías, control electrónico de frecuencia, módulo de arranque automático, regulador de voltaje digital, inyección electrónica, modulo de control y sincronismo,  modo de operación con tablero digital, protecciones entrada – salida, filtros de combustible primario y secundario, filtro adicional separador de partículas tipo imán, filtro de aire para servicio pesado, unidad de control electrónica con protecciones largo retardo, corto retardo instantánea   accesorios para soporte. 		                                                UN	1,000_x000D_
_x000D_
Encauchetado 3x12 cable ST-C 105°C 600V VW-1		ML	15,00_x000D_
_x000D_
Cable UTP Cat. 6 		                                                                ML	15,00_x000D_
_x000D_
Ducto en lámina CR cal 16 de 10" incluye codos, acoples, accesorios para soporte (G/E 1250 KVA)		                                                                                ML	8,000_x000D_
_x000D_
Recubrimiento térmico para ductería de 10" en lana mineral de 2" y chaqueta de acero inoxidable Cal 24 (G/E 1250 KVA)		                                               ML	8,000_x000D_
_x000D_
Recubrimiento térmico de silenciador de 10" en lana mineral de 2" y chaqueta de acero inoxidable cal 24 (G/E 1250 KVA)		                                               UN	1,000_x000D_
_x000D_
Silenciador tipo crítico de 10" (G/E 1250 KVA)		               UN	1,000</t>
  </si>
  <si>
    <t>Diferencial tipo AC 4 polos In: 40 A, sensibilidad 30 mA. AC. Consultoría instalaciones eléctricas Proyecto CDRC San Cristobal</t>
  </si>
  <si>
    <t>Circuit Breaker Tripolar Tipo Industrial fijo 3x50-100A/10KA/240V. Intalaciones eléctricas CRDC San Cristobal.</t>
  </si>
  <si>
    <t>CONSOLA DE CONTROL DE ILUMINACIÓN TEATRO. Consultoría instalaciones eléctricas Proyecto CDRC San Cristobal</t>
  </si>
  <si>
    <t>Circuit Breaker Monopolar Enchufable 15-50A/10KA/240v. Intalaciones eléctricas CRDC San Cristobal.</t>
  </si>
  <si>
    <t>Transferencia automática (315 Amperios, 120 KVA, 96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 Intalaciones eléctricas CDRC San Cristobal._x000D_
_x000D_
INCLUYE_x000D_
_x000D_
Transferencia automática (315 Amperios, 120 KVA, 96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UN	1,000</t>
  </si>
  <si>
    <t>Poste en Acero inoxidable 6m . Consultoría instalaciones eléctricas Proyecto CDRC San Cristobal</t>
  </si>
  <si>
    <t>luminaria de tecnología LED Modullom Maxi 2 modulo . Consultoría instalaciones eléctricas Proyecto CDRC San Cristobal</t>
  </si>
  <si>
    <t>Kit de montaje luminaria Modullom . Consultoría instalaciones eléctricas Proyecto CDRC San Cristobal</t>
  </si>
  <si>
    <t>Transferencia automática (2000 Amperios, 762 KVA, 609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Intalaciones eléctricas CDRC San Cristobal._x000D_
_x000D_
INCLUYE_x000D_
_x000D_
Transferencia automática (2000 Amperios, 762 KVA, 609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UN	1,000</t>
  </si>
  <si>
    <t>interruptor sencillo antiexplosivo. Consultoría instalaciones eléctricas Proyecto CDRC San Cristobal</t>
  </si>
  <si>
    <t>Caja Trifasica 18 circuitos espacio para Tot + Puerta. Intalaciones eléctricas CRDC San Cristobal.</t>
  </si>
  <si>
    <t>CAMARA TPO BALA 20 MTS 2,8 mm IP66 1080P 2MP . CONSULTORIA INSTALACIONES ELECTRICAS CRDC SAN CRISTOBAL</t>
  </si>
  <si>
    <t>LUMINARÍA LED SPOT TRACK, 25W, 100-277V. Consultoría instalaciones eléctricas Proyecto CDRC San Cristobal</t>
  </si>
  <si>
    <t>FUENTE DE PODER DE 1 AMP. CONSULTORIA INSTALACIONES ELECTRICAS CRDC SAN CRISTOBAL</t>
  </si>
  <si>
    <t>Circuit Breaker Bipolar Enchufable 15-50A/10KA/240v. Intalaciones eléctricas CRDC San Cristobal.</t>
  </si>
  <si>
    <t>Cable de Cobre HFFR LS 600 V 75 °C CT – 8 AWG. Consultoría instalaciones eléctricas Proyecto CDRC San Cristobal</t>
  </si>
  <si>
    <t>Luminaria LED para piscinas IntelliBrite 5G, 55W Consultoría instalaciones eléctricas Proyecto CDRC San Cristobal</t>
  </si>
  <si>
    <t>Transformador aislado 60W, 120/12V. Consultoría instalaciones eléctricas Proyecto CDRC San Cristobal</t>
  </si>
  <si>
    <t>Control iluminacion piscina. Consultoría instalaciones eléctricas Proyecto CDRC San Cristobal</t>
  </si>
  <si>
    <t>TERMINAL BARRERA ABATIBLE CON PANEL DE ACCESO LECTOR DE HUELLA Y RFID.Consultoría instalaciones eléctricas Proyecto CDRC San Cristobal</t>
  </si>
  <si>
    <t>Suministro instalación y puesta en servicio de luminaria Antiexplosiva  de 40 W, cerrada y sellada, Clase 1, División 2, Grupos A,B,C y D. Grado de protección IP67, Tensión (120V). Marca COOPER. incluye salida en cableado (PE, HF, FR, LS, libre de halógenos, retardante a la llama, baja emisión de humos), tubería IMC, sello cortafuego, unión universal, Niple, conduleta antiexplosiva,  anclajes de sujeción, guayas, pernos, y todos los accesorios necesarios para garantizar su correcta instalación y puesta en servicio. Consultoría instalaciones eléctricas Proyecto CDRC San Cristobal</t>
  </si>
  <si>
    <t>CAMARA TPO BALA 40 MTS 2,8 mm IP66 1080P 2MP. CONSULTORIA INSTALACIONES ELECTRICAS CRDC SAN CRISTOBAL</t>
  </si>
  <si>
    <t>Switch de nivel 3 administrable 24 puertos. Consultoría instalaciones eléctricas Proyecto CDRC San Cristobal</t>
  </si>
  <si>
    <t>Caja Trifasica 30 circuitos espacio para Tot + Puerta. Intalaciones eléctricas CRDC San Cristobal.</t>
  </si>
  <si>
    <t>Luminaria empotrada compass adjustable. Consultoría instalaciones eléctricas Proyecto CDRC San Cristobal</t>
  </si>
  <si>
    <t>CAMARA TPO BALA 40 MTS 3,6 mm IP66 1080P 2MP. CONSULTORIA INSTALACIONES ELECTRICAS CRDC SAN CRISTOBAL</t>
  </si>
  <si>
    <t>PC ALL IN ONE- 520-22IKU - INTEL Core i3 - 21.5" PULGADAS - DISCO DURO 1Tb</t>
  </si>
  <si>
    <t>Conductor XLPE 4/0 AWG 35 kV IL 133% . Consultoria Instalaciones electricas CRDC San Cristobal</t>
  </si>
  <si>
    <t>Circuit Breaker Tripolar Enchufable 3x15-50A/10KA/240v. Intalaciones eléctricas CRDC San Cristobal.</t>
  </si>
  <si>
    <t>Conector tipo Compresion 600A 4/0 AWG 15KV. Consultoria Instalaciones electricas CRDC San Cristobal</t>
  </si>
  <si>
    <t>CAMARA TIPO DOMO 20 MTS 2,8 mmIP66 1080P 2MP. CONSULTORIA INSTALACIONES ELECTRICAS CRDC SAN CRISTOBAL</t>
  </si>
  <si>
    <t>ACCES POINT  UAP-AC-PRO-E  5GHz y 2.4 GHz		UN	1</t>
  </si>
  <si>
    <t>CAMARA TIPO DOMO 40 MTS 2,8 mm IP66 1080P 2MP. CONSULTORIA INSTALACIONES ELECTRICAS CRDC SAN CRISTOBAL</t>
  </si>
  <si>
    <t>Cable de Cobre THHN-THWN 600 V 90 °C – 400 AWG . Consultoria Instalaciones electricas CRDC San Cristobal</t>
  </si>
  <si>
    <t>Cable de Cobre HFFR LS 600 V 75 °C CT - 4/0 AWG . Consultoria Instalaciones electricas CRDC San Cristobal</t>
  </si>
  <si>
    <t>CAMARA TIPO DOMO 40 MTS VARIFOCAL 1P66 1080P 2MP. CONSULTORIA INSTALACIONES ELECTRICAS CRDC SAN CRISTOBAL</t>
  </si>
  <si>
    <t>Borna 400 . Consultoria Instalaciones electricas CRDC San Cristobal</t>
  </si>
  <si>
    <t>Borna 4/0. Consultoria Instalaciones electricas CRDC San Cristobal</t>
  </si>
  <si>
    <t>cinta aislante super 33 MT. Consultoria Instalaciones electricas CRDC San Cristobal</t>
  </si>
  <si>
    <t>DVR  CAMARAS 2 MP  32 CANALES  1080P 2MP . CONSULTORIA INSTALACIONES ELECTRICAS CRDC SAN CRISTOBAL</t>
  </si>
  <si>
    <t>HARD DISK  4TB . CONSULTORIA INSTALACIONES ELECTRICAS CRDC SAN CRISTOBAL</t>
  </si>
  <si>
    <t>Cable de Cobre HFFR LS 600 V 75 °C CT – 350 AWG . Consultoria Instalaciones electricas CRDC San Cristobal</t>
  </si>
  <si>
    <t>Banda Plastica CORAZA FLEXIBLE DE Indicacion CORAZA FLEXIBLE DE Ductos electricos instalados CS 273</t>
  </si>
  <si>
    <t>"Suministro Banca Individual Redonda en Concreto Ø = 0.45m - H=0.43m.
CONSULTORIA PARQUE COMETAS CDRC N°3"</t>
  </si>
  <si>
    <t>Tablero 600 X 400 X 300 mm-LCR-16-16-int, incluye Barraje ppal en cobre identificado según RETIE. Intalaciones eléctricas CRDC San Cristobal.</t>
  </si>
  <si>
    <t>Cable de Cobre HFFR LS 600 V 75 °C CT - 2/0 AWG. Consultoria Instalaciones electricas CRDC San Cristobal</t>
  </si>
  <si>
    <t>FUENTE DE PODER SALIDA MULTICANAL DC: 18 CANALES AC/DCTRANS12V20A18S. CONSULTORIA INSTALACIONES ELECTRICAS CRDC SAN CRISTOBAL</t>
  </si>
  <si>
    <t>Borna 2/0. Consultoria Instalaciones electricas CRDC San Cristobal</t>
  </si>
  <si>
    <t>TV 43" 108 cm  43LK5700 FHD Internet  Puerto HDMI. CONSULTORIA INSTALACIONES ELECTRICAS CRDC SAN CRISTOBAL</t>
  </si>
  <si>
    <t>"Suministro Banca Prefabricada en Concreto Sin Espaldar (L=1.80;A=0.40;H=0.43m)._x000D_
CONSULTORIA PARQUE COMETAS CDRC N°3"</t>
  </si>
  <si>
    <t>BASE FIJA LED 40"- 55" ST-WTV-22F METALICO. CONSULTORIA INSTALACIONES ELECTRICAS CRDC SAN CRISTOBAL</t>
  </si>
  <si>
    <t>BYPASS de tres posiciones (UPS-OFF-RED NORMAL) de 50A/10KA, 5 HILOS (3FASES + NEUTRO + TIERRA).Intalaciones eléctricas CRDC San Cristobal._x000D_
_x000D_
INCLUYE:_x000D_
Tablero 600 X 400 X 300 mm-LCR-16-16-int, incluye Barraje ppal en cobre identificado según RETIE		UN	1,000_x000D_
Circuit Breaker Tripolar Tipo Industrial fijo 3x50-100A/10KA/240V					UN	2,000_x000D_
Contactor tripolar 50A SCHNEIDER								UN	2,000_x000D_
Sistema de enclavamiento electromecanico - operado manualmente.					UN	1,000_x000D_
Bornera de Fuerza para alimentacion de las UPS							UN	1,000</t>
  </si>
  <si>
    <t>Suministro e Instalación de Planta IP para voz , 500 usuarios, 50 cuentas troncales sip, 30 llamadas simultanea Consultoría instalaciones eléctricas Proyecto CDRC San Cristobal</t>
  </si>
  <si>
    <t>Cable de Cobre HFFR LS 600 V 75 °C CT - 1/0 AWG . Consultoria Instalaciones electricas CRDC San Cristobal</t>
  </si>
  <si>
    <t>Cable de Cobre HFFR LS 600 V 75 °C CT – 2 AWG . Consultoria Instalaciones electricas CRDC San Cristobal</t>
  </si>
  <si>
    <t>tablero de distribución trifásico tipo  industrial TBCI, con capacidad para doce (12) circuitos monofásicos, con una capacidad de corriente de 600A y una corriente de corto circuito de 25KA,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Circuit Breaker Tripolar Tipo Industrial fijo 3x50-100A/10KA/240V					UN	3,000_x000D_
Contactor tripolar 50A SCHNEIDER								UN	2,000_x000D_
Sistema de enclavamiento electromecanico - operado manualmente.					UN	1,000_x000D_
Bornera de Fuerza para alimentacion de las UPS							UN	1,000</t>
  </si>
  <si>
    <t>Borna 1/0 . Consultoria Instalaciones electricas CRDC San Cristobal</t>
  </si>
  <si>
    <t>Bandeja Porta Equipo Rack</t>
  </si>
  <si>
    <t>Borna 2 . Consultoria Instalaciones electricas CRDC San Cristobal</t>
  </si>
  <si>
    <t>IGUAL AL INSUMO 104724.         Borna 6 . Consultoria Instalaciones electricas CRDC San Cristobal</t>
  </si>
  <si>
    <t>Cable de Cobre HFFR LS 600 V 75 °C CT – 6 AWG . Consultoria Instalaciones electricas CRDC San Cristobal</t>
  </si>
  <si>
    <t>Suministro e Instalación de Planta IP para voz , 500 usuarios, 50 cuentas troncales sip, 30 llamadas simultanea</t>
  </si>
  <si>
    <t>Cable de Cobre HFFR LS 600 V 75 °C CT – 4 AWG . Consultoria Instalaciones electricas CRDC San Cristobal</t>
  </si>
  <si>
    <t>Cobre. Barril largo. 1 ojo. IGUAL a CIO 104976 y 104724. Borna 4 . Consultoria Instalaciones electricas CRDC San Cristobal</t>
  </si>
  <si>
    <t>Borna 8 . Consultoria Instalaciones electricas CRDC San Cristobal</t>
  </si>
  <si>
    <t>Cable de Cobre HFFR LS 600 V 75 °C CT - 12 AWG . Consultoria Instalaciones electricas CRDC San Cristobal</t>
  </si>
  <si>
    <t>Proyector PowerLite Pro G7100 c/ Lente estándar. CONSULTORIA INSTALACIONES ELECTRICAS CRDC SAN CRISTOBAL</t>
  </si>
  <si>
    <t>LENTE FIJA PROYECTORA 5 MTS. CONSULTORIA INSTALACIONES ELECTRICAS CRDC SAN CRISTOBAL</t>
  </si>
  <si>
    <t>Cerradura Steelcraft   Ref Serie SZ_x000D_
CENTRO DEPORTIVO, RECREATIVO Y CULTURAL -  CDRC_x000D_
REMITASE A CONTRATO DE CONSULTORÍA RESPECTIVO._x000D_
Especificaciones Técnicas Tomo 1 y 2</t>
  </si>
  <si>
    <t>Cerradura schlage ref C100 ultra tipo sobreponer acabado cromado mate CDRC</t>
  </si>
  <si>
    <t>Cerradura Schlage Ref. Latitude a40s Tipo Boton y Llave Acabado Cromado Mate. CDRSC (San Cristóbal)._x000D_
CENTRO DEPORTIVO, RECREATIVO Y CULTURAL - CDRC REMITASE A CONTRATO DE CONSULTORÍA RESPECTIVO. Especificaciones Técnicas Tomo 1 y 2.</t>
  </si>
  <si>
    <t>Cerradura Schlage Ref. LA 62 Tipo Cerrojo de Seguridad Acabado Cromado Mate. CDRSC (San Cristóbal)._x000D_
CENTRO DEPORTIVO, RECREATIVO Y CULTURAL - CDRC REMITASE A CONTRATO DE CONSULTORÍA RESPECTIVO. Especificaciones Técnicas Tomo 1 y 2.</t>
  </si>
  <si>
    <t>Cerradura Schlage Ref Latitude a50pd Tipo Botón y Llave Acabado Cromado Mate. CDRSC (San Cristóbal)._x000D_
CENTRO DEPORTIVO, RECREATIVO Y CULTURAL - CDRC REMITASE A CONTRATO DE CONSULTORÍA RESPECTIVO. Especificaciones Técnicas Tomo 1 y 2.</t>
  </si>
  <si>
    <t>Barra antipanico schlage ref von durpin serie 98/99 acabado cromado mate. CDRSC (San Cristóbal)._x000D_
CENTRO DEPORTIVO, RECREATIVO Y CULTURAL - CDRC REMITASE A CONTRATO DE CONSULTORÍA RESPECTIVO. Especificaciones Técnicas Tomo 1 y 2.</t>
  </si>
  <si>
    <t>Cierra puertas hidraulico LCN ref serie 40 40 xp acabado cromado mate. CDRSC (San Cristóbal)._x000D_
CENTRO DEPORTIVO, RECREATIVO Y CULTURAL - CDRC REMITASE A CONTRATO DE CONSULTORÍA RESPECTIVO. Especificaciones Técnicas Tomo 1 y 2.</t>
  </si>
  <si>
    <t>SikaFelt FPP 30    _x000D_
_x000D_
Refuerzo de polipropileno, para impermeabilizaciones acrílicas y poliuretano.</t>
  </si>
  <si>
    <t>Tiempos de entrega segun programacion. Tiempo de e</t>
  </si>
  <si>
    <t>Arbol Garbancillo (Siembra + Caja + Tierra + Abono + Tutor)</t>
  </si>
  <si>
    <t>Arbol Duraznillo</t>
  </si>
  <si>
    <t>Arbol Gaque - (Siembre + Caja + Tierra + Abono + Tutor)</t>
  </si>
  <si>
    <t>Arbol Raque (Siembre + Caja + Tierra + Abono + Tutor)</t>
  </si>
  <si>
    <t>Arbol Uva Camarona (Siembre + Caja + Tierra + Abono + Tutor)</t>
  </si>
  <si>
    <t>Arbol Cariseco (Siembre + Caja + Tierra + Abono + Tutor)</t>
  </si>
  <si>
    <t>Arbol Amarrabollos (Siembre + Caja + Tierra + Abono + Tutor)</t>
  </si>
  <si>
    <t>DESCRIPCIÓN TÉCNICA:_x000D_
_x000D_
CONTRATO DE CONSULTORÍA 3072 DE 2017: Realizar los diseños arquitectonicos y los estudios de Ingenieria del parque Colsubsidio._x000D_
_x000D_
Banca sin espaldar 240X60X43 con tapa en madera de abarco, con acabado de base inmunizante y lasur base acuosa; patas en lámina de acero CR calibre 14 con acabado en pintura electroestática color RAL. De acuerdo a lo especificado en las memorias y planos de diseño al igual que planos de detalle. Incluye suministro, transporte, instalación y todo lo necesario para su correcto funcionamiento._x000D_
_x000D_
Remitirse al documento Especificaciones técnicas de construcción_x000D_
Consultar Planos Arquitectonicos_x000D_
Consultar  manuales de proveedores</t>
  </si>
  <si>
    <t>Juego columpio doble tipo arnes  4-12 años Cap:2 niños_x000D_
_x000D_
CARACTERISTICAS_x000D_
_x000D_
Capacidad: 2 niños_x000D_
Edad sugerida: 4 A 12 AÑOS_x000D_
Altura Crítica de Caída: 1.28 MTS_x000D_
Área de Seguridad: 23.14 m²_x000D_
Medidas por modulo (Largo, Ancho, Alto): 4.50 X 2.20 X 2.52  MTS_x000D_
Funciones lúdicas: Mediante este movimiento se estimula el sistema nervioso, principalmente en relación al sistema psicomotriz y la vista. A la vez que es tranquilizante y además desarrolla las facultades de equilibrio y coordinación._x000D_
_x000D_
_x000D_
MATERIALES_x000D_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natural._x000D_
PANELES, HDPE: Polietileno de Alta Densidad que se caracteriza por su resistencia a los abrasivos químicos y que no le afecta la corrosión al ser un Polímero. Por su capacidad de elástica y ligereza, ofrece una alta resistencia a los impactos haciendo muy difícil su rotura. Su uniformidad de colores en cantos y laterales confieren unos acabados continuos y homogéneos. Su base sintética evita el cultivo de bacterias, hongos y líquenes._x000D_
ASIENTO, LDPE: Polietileno de Baja Densidad. Por su capacidad elástica y ligereza, ofrece una alta resistencia a los impactos haciendo muy difícil su rotura. Su uniformidad de colores en cantos y laterales confieren unos acabados continuos y homogéneos. Su base sintética evita el cultivo de bacterias, hongos y líquenes. Colores: RAL 5015 / RAL 1018._x000D_
Piezas de plástico: Polietileno, polipropileno._x000D_
Piezas metálicas: Acero S-235, AISI-304 y AISI-316._x000D_
Tornillería: Acero DIN603, AISI-304 o AISI-316._x000D_
Cadenas: Eslabones de 6mm de acero inoxidable AISI 316._x000D_
Cuerdas: Multifilamento trenzado, recubierto de Polipropileno y con nervios metálicos de alta resistencia._x000D_
_x000D_
GARANTIAS_x000D_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básico descrito._x000D_
- No usar el producto antes de finalizar la instalación._x000D_
- No usar el producto antes de finalizar el mantenimiento._x000D_
-Consultar instrucciones de mantenimiento._x000D_
_x000D_
OBSERVACIONES_x000D_
Incluyendo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</si>
  <si>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DESCRIPCIÓN TÉCNICA:_x000D_
_x000D_
CONTRATO DE CONSULTORÍA 3072 DE 2017: Realizar los diseños arquitectonicos y los estudios de Ingenieria del parque Colsubsidio._x000D_
_x000D_
Banca con espaldar 240X60X77 con tapa en madera de abarco, con acabado de base inmunizante y lasur base acuosa; patas en lámina de acero CR calibre 14 con acabado en pintura electroestática color RAL. De acuerdo a lo especificado en las memorias y planos de diseño al igual que planos de detalle. Incluye suministro, transporte, instalación y todo lo necesario para su correcto funcionamiento._x000D_
_x000D_
Remitirse al documento Especificaciones técnicas de construcción_x000D_
Consultar Planos Arquitectonicos_x000D_
Consultar  manuales de proveedores</t>
  </si>
  <si>
    <t>Sum Pegante poliuretano  (GL), para pegar balsoda flex EPDM.</t>
  </si>
  <si>
    <t>Juego columpio multiple 1-12 Años Cap: 4 niños_x000D_
Selección STC radicado 20194100123453_x000D_
_x000D_
CARACTERISTICAS_x000D_
_x000D_
Edad sugerida: 1-12 años_x000D_
Capacidad: 4 niños_x000D_
Área de Seguridad: 54 m2_x000D_
Medidas: (Largo, Ancho, Alto) 6.6 m x 1.4 m x 2.4 m_x000D_
Altura Crítica de Caída: 1.4 m_x000D_
Funciones lúdicas: Columpiarse, Encontrarse_x000D_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Marco en acero con pintura de poliester, sillas con cadenas recubiertas por termoplásticos, sillas Katja (8049716) con alma en madera de baja densidad recubierta con espumas rígidas de poliuretano y sillas Kiddy (8049719) con estructura en acero recubierta en poliuretano o polietileno y base en polietileno 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</si>
  <si>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pentagono Mas de 3 años Cap: 5 niños - Selección STC 20184100383473                 _x000D_
_x000D_
CARACTERISTICAS_x000D_
_x000D_
Edad sugerida: 1-12 años_x000D_
Capacidad: 4 niños_x000D_
Área de Seguridad: 91,50 m2_x000D_
Medidas: (Largo, Ancho, Alto) 6,90 * 6,57 * 2,65 m_x000D_
Altura Crítica de Caída: 1,33 m_x000D_
Funciones lúdicas: Columpiarse genera gran diversión en los niños, creando una sensación estimulante de vuelo y ligereza durante el balanceo. Asimismo estimula el sistema vestibular y aporta así al desarrollo de la coordinación, la percepción espacial y del equilibrio._x000D_
El columpio múltiple promete mucha diversión y fomenta especialmente la socialización y comunicación entre los niños._x000D_
Columpio múltiple con 5 asientos “forto”, todas las plazas equipadas con barras de protección que impiden que los niños al columpiarse puedan salir hacia delante al centro del columpio._x000D_
_x000D_
_x000D_
MATERIALES_x000D_
_x000D_
*Postes: Acero galvanizado, pintado en polvo de poliéster_x000D_
*Barra transversal: Acero inoxidable_x000D_
*Paneles: HDPE (Polietileno de alta densidad) de 19 mm._x000D_
*Asientos: Caucho_x000D_
*Cadenas: de eslabón corto DIN766 con Ø 6mm._x000D_
_x000D_
_x000D_
GARANTIAS:_x000D_
_x000D_
10 AN~OS_x000D_
Contra defecto de fabricacio´n en todas nuestras piezas estructurales de acero, metales galvanizados, paneles de HDPE, paneles de HPL y madera laminada tratada._x000D_
• 5AN~OS_x000D_
Contra fallos en el material y defecto de fabricacio´n en muelles, piezas de metal, piezas de pla´stico moldeadas y redes._x000D_
• 2AN~OS_x000D_
Contra defecto de fabricacio´n en las piezas mo´viles de pla´stico y metal._x000D_
_x000D_
MANTENIMIENTO_x000D_
_x000D_
Periodicidad: _x000D_
SEMESTRAL: _x000D_
Inspeccion Funcional:_x000D_
Ajuste General, comprobar toda la tornilleria general del juego, ajustando si es necesario algun elemento. Comprobar que estan bien sujetos columpios, balancines, juegos de muelles, etc._x000D_
Estado general del area de juego:_x000D_
Comprobar cojinetes, piezas meta´licas, muelles, cables, puentes colgantes, redes y cadenas; sustituir si fuera necesario._x000D_
Comprobar nivelacio´n del juego y que la estructura se encuentra bien anclada, asi´ como el estado de los postes de anclaje al suelo._x000D_
Comprobar las superficies de madera del juego, que no existan aristas ni salientes, la superficie debera´ estar lisa. o Comprobar estado deslizamiento de los toboganes._x000D_
Comprobar estado de paneles, plataformas, peldan~os, elementos de proteccio´n del juego                                                                                        ANUAL: Inspeccio´n funcional al an~o de la instalacio´n del Juego,reemplazo de tornilleria si es necesario, reposición de tapones_x000D_
Alcance: No incluye cambio de asientos o cadenas, no incluye reposición de piezas principales ni postes.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</si>
  <si>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multiple 1-12 años Cap: 11 niños _x000D_
_x000D_
CARACTERISTICAS_x000D_
_x000D_
Edad sugerida: 1-12 años_x000D_
Capacidad: 11 niños_x000D_
Área de Seguridad: 69 m2       _x000D_
Medidas: (Largo, Ancho, Alto) 11.1 m x 1.94 m 2.5 m_x000D_
Altura Crítica de Caída: 1.5 m_x000D_
Funciones lúdicas: Balancearse, imaginar, encontrarse._x000D_
_x000D_
MATERIALES_x000D_
Marco en acero con pintura de poliester, sillas con cadenas recubiertas por termoplásticos, sillas Rinda (8049717) con estrutura superior en acero recubierto en poliuretano o polietileno y estructura inferior y asiento en polietileno,  sillas Reddy (8049709) acero galvanizado con incrustaciones en polietileno y la silla bravo (8057732) en polietileno de alta densidad._x000D_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</si>
  <si>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de traslación Doble Cap 2 niños de 6 + años  _x000D_
_x000D_
Selección STC 20184000501243 – Precio uso exclusivo parque de los niños_x000D_
_x000D_
CARACTERISTICAS:_x000D_
Capacidad: 2 niños_x000D_
Edad sugerida: 6 + años                                                                   _x000D_
Altura Crítica de Caída: 1.4 m_x000D_
Área de Seguridad: 165 m2_x000D_
Medidas por modulo (Largo, Ancho, Alto): 30 m x 3.41 m x 3.4 m_x000D_
_x000D_
_x000D_
MATERIALES:_x000D_
_x000D_
1.Las vigas curvadas de la tirolina son de madera laminada y encolada, tratada _x000D_
autoclave y con acabado protector lasur. Su sección de 95 x 200 mm y de 3,2 m de altura, aporta alta estabilidad a la estructura._x000D_
Su anclaje se efectúa con pies metálicos. El sistema con gatillo permite ajustar _x000D_
fácilmente la tensión del cable de acero galvanizado de un diámetro de 10 mm._x000D_
2.El asiento de la tirolina es de caucho alveolado con cualidades amortiguadoras.La cadena galvanizada está revestida con una funda de plástico para su protección._x000D_
3.El carro de la tirolina es de acero inoxidable, lo que garantiza su longevidad._x000D_
Los rodamientos son de poliamida, lo que reduce el ruido durante el movimiento. El mecanismo de bloqueo del carro en vacío le permite conservar automáticamente su posición cuando no se aplica ninguna fuerza._x000D_
4.El tablero se elabora a partir de un material compacto (HPL) de 12,5 mm de _x000D_
espesor con estructura antideslizante._x000D_
5.Los tubos de acero inoxidable garantizan la longevidad y la estética del juego a lo largo de los años.Las piezas de unión están moldeadas en poliamida cargada, no tóxicas, no inflamables, resistentes a los choques y a los rayos ultravioletas, garantizando la robustez del juego y la resistencia frente al vandalismo._x000D_
6.La tornillería de acero inoxidable está protegida por cápsulas anti-vandalismo de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</si>
  <si>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de rotación Carrusel Cap 6 niños de 3+ años _x000D_
Selección STC 20184000501243 – Precio uso exclusivo parque de los niños_x000D_
_x000D_
CARACTERISTICAS:_x000D_
Capacidad: 6 niños_x000D_
Edad sugerida: 3 + años                                                                   _x000D_
Altura Crítica de Caída: 1. m_x000D_
Área de Seguridad: 23 m2_x000D_
Medidas por modulo (Largo, Ancho, Alto): 1.2 m x 1.2 m x 0.95 m_x000D_
_x000D_
_x000D_
MATERIALES:_x000D_
_x000D_
1.Los tableros coloreados son elaborados a partir de un material HPL compacto de 13 mm de espesor._x000D_
Material robusto, presenta una excelente resistencia contra las inclemencias del tiempo y al vandalismo._x000D_
2.El suelo está elaborado con paneles de HPL de 12,5 mm de espesor con relieve antideslizante._x000D_
3.Los tubos, Ø 40 mm, son de acero inoxidable que garantizan la longevidad y la estética del juego al cabo de los años._x000D_
4.La tornillería es de acero inoxidable y está protegida por cápsulas anti vandalismo en poliamida_x000D_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</si>
  <si>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Metropolis Cap 25 niños de 2+ años    _x000D_
_x000D_
Selección STC 20184000501243 – Precio uso exclusivo parque de los niños_x000D_
_x000D_
CARACTERISTICAS:_x000D_
Capacidad: 25 niños_x000D_
Edad sugerida: 2 + años                                                                   _x000D_
Altura Crítica de Caída: 1.8. m_x000D_
Área de Seguridad: 63.5 m2_x000D_
Medidas por modulo (Largo, Ancho, Alto): 6.1 m x 3.9 m x 3.1 m_x000D_
_x000D_
_x000D_
MATERIALES:_x000D_
1.Los tableros coloreados están elaborados a partir de un material HPL compacto de_x000D_
13 mm de espesor.Material robusto, presenta una excelente resistencia contra las inclemencias del tiempo y al vandalismo._x000D_
2-Los tableros se elaboran a partir de un material compacto (HPL) de 12,5 mm de_x000D_
espesor con estructura antideslizante.Están reforzados mediante soportes de acero galvanizado, situados en el la parte inferior de las plataformas._x000D_
3-Las superficies inclinadas y los peldaños están elaborados con paneles de HPL de_x000D_
12,5 mm de espesor, con relieve antideslizante._x000D_
4-Los tubos son de acero inoxidable de Ø 40 mm, garantizando la longevidad y la_x000D_
estética del juego al cabo de los años._x000D_
5-Las piezas de unión están moldeadas en poliamida cargada, no tóxicas, no_x000D_
inflamables, resistentes a los choques y a los rayos ultravioletas, garantizando la_x000D_
robustez del juego y la resistencia frente al vandalismo._x000D_
6-Las cuerdas,de 16 mm de diámetro, se elaboran con cable de acero galvanizado_x000D_
recubierto de poliéster.Las esferas en poliamida inyectada garantizan la unión y el mantenimiento de las cuerdas. _x000D_
7-La superficie deslizante es de acero inoxidable de 2 mm de espesor, curvadas,_x000D_
onduladas y moldeadas en una sola pieza._x000D_
8-Las esferas del ábaco son de policloruro de vinilo flexible roto moldeado._x000D_
9-Las piezas de plástico son de poliamida inyectada._x000D_
10-Las tomas de escalada están en polipropileno. No son tóxicas, ni inflamables y tienen_x000D_
una gran resistencia frente a golpes y rayos UV. _x000D_
11-La tornillería en acero inoxidable está protegida por cápsulas anti vandalismo en_x000D_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</si>
  <si>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Incluyente manipulacion elementos naturales - arena 2-12 años Cap: 15 niños _x000D_
_x000D_
Selección STC 20184000501243 – Precio uso exclusivo parque de los niños_x000D_
_x000D_
CARACTERISTICAS:_x000D_
Capacidad: 15 niños_x000D_
Edad sugerida: 2 + años                                                                   _x000D_
Altura Crítica de Caída: 0,6 m_x000D_
Área de Seguridad: 55 m2_x000D_
Medidas por modulo (Largo, Ancho, Alto): 6.87 m x 5.17 m x 2.18 m_x000D_
Funciones lúdicas: manipular(7)_x000D_
_x000D_
MATERIALES:_x000D_
_x000D_
_x000D_
1Los paneles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degradaciones._x000D_
2.Los postes cuadrados de 95 mm de lado son elaborados en madera de pino _x000D_
laminada y encolada, tratados sin cromo ni arsénico. Exento de astillas, la lámina encolada garantiza una gran solidez y una estabilidad dimensional. Están protegidos contra los ataques de hongos, de insectos y de termitas._x000D_
3.Los tubos son de acero inoxidable de Ø 40 mm, garantizando la longevidad y _x000D_
la estética del juego al cabo de los años. Las piezas de unión están moldeadas en poliamida cargada, no tóxicas, no inflamables, resistentes a los choques y a los rayos ultravioletas, garantizando la robustez del juego y la resistencia frente al vandalismo._x000D_
4.Las cubetas son de polietileno rotomoldeado._x000D_
5.Las partes verdes son de poliamida inyectada que concilia rigidez y solidez._x000D_
6.La tornillería en acero inoxidable está protegida por cápsulas anti vandalismo _x000D_
de poliamida._x000D_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</si>
  <si>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Excavadora arena 2+años Cap1 niño _x000D_
_x000D_
Selección STC 20184000501243 – Precio uso exclusivo parque de los niños_x000D_
_x000D_
CARACTERISTICAS:_x000D_
Capacidad: 1 niños_x000D_
Edad sugerida: 2 + años                                                                   _x000D_
Altura Crítica de Caída: 0,6 m_x000D_
Área de Seguridad: 18 m2_x000D_
Medidas por modulo (Largo, Ancho, Alto): 1.05 m x 0.4 m x 0.68 m_x000D_
Funciones lúdicas: manipular_x000D_
_x000D_
MATERIALES:_x000D_
_x000D_
1Los tableros coloreados están elaborados a partir de un material HPL compacto de_x000D_
13 mm de espesor. Material robusto, presenta una excelente resistencia contra las inclemencias del tiempo y al vandalismo._x000D_
2-Las piezas metálicas son de acero inoxidable, garantizando la longevidad y la estética_x000D_
del juego al cabo de los años._x000D_
3-El poste es de acero inoxidable, de 60 mm de diámetro._x000D_
4-La tornillería en acero inoxidable está protegida por cápsulas anti vandalismo en_x000D_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</si>
  <si>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Casita muro escalada mas de 2 años Cap14  niños _x000D_
_x000D_
Selección STC 20184000501243 – Precio uso exclusivo parque de los niños_x000D_
_x000D_
CARACTERISTICAS:_x000D_
Capacidad: 14 niños_x000D_
Edad sugerida: 2 + años                                                                   _x000D_
Altura Crítica de Caída: 1.5 m_x000D_
Área de Seguridad: 19 m2_x000D_
Medidas por modulo (Largo, Ancho, Alto): 2.12 m x 1.1 m x 1.48 m_x000D_
Funciones lúdicas: escalar, encontrarse/imaginar,ocultarse/descansar_x000D_
_x000D_
MATERIALES:_x000D_
_x000D_
1-Los tableros coloreados están elaborados a partir de un material HPL compacto de 13 mm de espesor. Material robusto, presenta una excelente resistencia contra las inclemencias del tiempo y al vandalismo._x000D_
2-El techo y los asientos se elaboran a partir de un material compacto (HPL) de 12,5 mm de espesor con estructura antideslizante._x000D_
3-Los postes cuadrados de 68 mm de lado están elaborados en madera de pino laminada y encolada, tratados sin cromo ni arsénico. Exento de astillas, la lámina encolada garantiza una gran solidez y una estabilidad dimensional. Están protegidos contra los ataques de hongos y de insectos._x000D_
4-Los tubos son de acero galvanizado de 40 mm de Ø y 2 mm de espesor, garantizando la longevidad y la estética del juego a lo largo de los años. _x000D_
5-Las tomas de escalada están en polipropileno. No son tóxicas, ni inflamables y tienen una gran resistencia frente a golpes y rayos UV. _x000D_
6-La tornillería en acero inoxidable está protegida por cápsulas anti vandalismo en poliamida._x000D_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</si>
  <si>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Arenero multifuncion 2+años Cap28  niños  _x000D_
Selección STC 20184000501243 – Precio uso exclusivo parque de los niños_x000D_
_x000D_
CARACTERISTICAS:_x000D_
Capacidad: 28 niños_x000D_
Edad sugerida: 2 + años                                                                   _x000D_
Altura Crítica de Caída: 1.17 m_x000D_
Área de Seguridad: 48.5 m2_x000D_
Medidas por modulo (Largo, Ancho, Alto): 5 m x 4.4 m x 2.8 m_x000D_
Funciones lúdicas:deslizarse,encontrarse,manipular,trepar_x000D_
_x000D_
MATERIALES:_x000D_
_x000D_
1.Los tableros lacados se han elaborado a partir de un contrachapado de 21 mm, _x000D_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antigrafiti._x000D_
2.Las cubetas son de polietileno roto moldeado._x000D_
3.Los tubos de acero inoxidable garantizan la longevidad y la estética del juego a lo largo de los años. _x000D_
4.Los balcones son de chapa de aluminio perforado de 3 mm de grosor y lacado en poliéster epoxy._x000D_
5.Las superficies de deslizamiento de los toboganes son de acero inoxidable de 2 mm de espesor, curvados, ondulados y moldeados en una sola pieza._x000D_
6.Los peldaños de la escalera son de chapa de aluminio estriada garantizando la robustez y la durabilidad del conjunto._x000D_
7.Los suelos se elaboran a partir de un material compacto (HPL) de 12,5 mm de espesor con estructura antideslizante._x000D_
8.Los postes cuadrados de 95 mm de lado son de pino laminado y encolado, tratados sin cromo ni arsénico. Exentos de astillas, el sistema de laminado y encolado garantiza una gran solidez y estabilidad dimensional. Los postes están protegidos contra los ataques de hongos, insectos y termitas. _x000D_
9.La tornillería es de acero inoxidable y está protegida con cápsulas anti-vandalismo de poliamida_x000D_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</si>
  <si>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Animal 3D Caucho EPDM Octopus cap11 niños de 2 a8 años _x000D_
Selección STC 20184000501243 – Precio uso exclusivo parque de los niños_x000D_
_x000D_
CARACTERISTICAS_x000D_
_x000D_
Capacidad: 11 niños_x000D_
Edad sugerida:      2-8 AÑOS                                                 _x000D_
Altura Crítica de Caída: 95 cm_x000D_
Área de Seguridad: 1.500 mm_x000D_
Medidas  por modulo (Largo, Ancho, Alto): 500 x 450 x 950 mm_x000D_
Funciones ludicas: Imaginar, encontrarse,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</si>
  <si>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JuegoAnimal3D Caucho EPDM Bee cap 3 de 2-8 años _x000D_
Selección STC 20184000501243 – Precio uso exclusivo parque de los niños_x000D_
_x000D_
CARACTERISTICAS_x000D_
_x000D_
Capacidad: 3 niños_x000D_
Edad sugerida. 2-8 AÑOS                                                 _x000D_
Altura Crítica de Caída: 85 cm_x000D_
Área de Seguridad: 1.500 mm_x000D_
Medidas  por modulo (Largo, Ancho, Alto): 1600 x 1800 x 1100 mm_x000D_
Funciones ludicas: Imaginar,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</si>
  <si>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Hexagonal 3-14 años Cap:6 niños _x000D_
Selección STC radicado 20194100123453 – Precio uso exclusivo parque de los niños_x000D_
_x000D_
CARACTERISTICAS_x000D_
_x000D_
Edad sugerida: 3-14 años_x000D_
Capacidad: 6 niños_x000D_
Área de Seguridad: 105.6 m2_x000D_
Medidas: (Largo, Ancho, Alto) 2650 x 180 x 40  mm_x000D_
Altura Crítica de Caída: 1280 mm_x000D_
Funciones lúdicas:, reunión, columpiarse._x000D_
_x000D_
MATERIALES_x000D_
POSTES Metal:Utilización de diferentes compuestos metálicos muy resistentes a la corrosión, al desgaste y al vandalismo como son el Acero Inoxidable, Aluminio Anodizado, Hierro con Zincado Electrolítico y lacado en polvo y Acero Galvanizado en caliente._x000D_
Piezas de plástico: HDPE inyectado, PP inyectado, PEAD y PEBD inyectado._x000D_
Piezas metálicas: Acero galvanizado en caliente._x000D_
Tornillería:Acero calidad 8.8 DIN267, AISI-304 ó AISI-316._x000D_
-Ninguno de los materiales necesita tratamiento especial para su eliminación._x000D_
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Semanalmente:comprobar de forma visual el estado general del juego, asegurando que no haya roturas o desperfectos peligrosos para los usuarios._x000D_
Mensualmente:Comprobar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Anualmente:asegurar que no haya deformaciones en el polietileno. Analizar y asegurar que los largueros, postes y complementos de madera no presenten defectos estructurales o que no hayan ladeado ni deformado. Comprobar que las tuercas de los tornillos estén al _x000D_
máximo apriete. Verificar las soldaduras. Comprobar todas las cimentaciones._x000D_
- Si el equipo está sujeto a un uso severo, se debe incrementar el plan de mantenimiento._x000D_
- No usar el producto antes de finalizar la instalación._x000D_
- No usar el producto antes de finalizar el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</si>
  <si>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Muelle con paneles laterales forma animales mas de 2  años Capacidad:1 niño  _x000D_
Selección STC 20184000501243 – Precio uso exclusivo parque de los niños_x000D_
_x000D_
CARACTERISTICAS:_x000D_
Capacidad: 1 niño_x000D_
Edad sugerida: 2 + años                                                                   _x000D_
Altura Crítica de Caída: 0,53 m_x000D_
Área de Seguridad: 7 m2_x000D_
Medidas por modulo (Largo, Ancho, Alto): 0,97 m x 0,3 m x 0,85 m_x000D_
Funciones lúdicas: Columpiarse, Equilibrio_x000D_
_x000D_
MATERIALES:_x000D_
_x000D_
_x000D_
1.Los tableros coloreados y los asientos están elaborados a partir de un material HPL compacto de 13 mm de espesor. _x000D_
Material robusto, presenta una excelente resistencia contra las inclemencias del tiempo y al vandalismo. _x000D_
2.Los  asientos  se   fabrican   con   HPL   (Laminado   Alta   Presión)   de   13   mm   de  espesor. Compuesto en un 70% de fibras de madera blanda y un 30% de resina _x000D_
termoendurecible,  presenta  una  excelente  resistencia  contra  las  inclemencias  del tiempo.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</si>
  <si>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multiple 1-12 Años Cap: 4 niños_x000D_
_x000D_
CARACTERISTICAS_x000D_
Edad sugerida: 1-12 años_x000D_
Capacidad: 4 niños_x000D_
Área de Seguridad: 54 m2_x000D_
Medidas: (Largo, Ancho, Alto) 6.6 m x 1.4 m x 2.4 m_x000D_
Altura Crítica de Caída: 1.4 m_x000D_
Funciones lúdicas: Columpiarse, Encontrarse_x000D_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Marco en acero con pintura de poliester, sillas con cadenas recubiertas por termoplásticos, sillas Katja (8049716) con alma en madera de baja densidad recubierta con espumas rígidas de poliuretano y sillas Kiddy (8049719) con estructura en acero recubierta en poliuretano o polietileno y base en polietileno _x000D_
_x000D_
_x000D_
GARANTIAS:_x000D_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</si>
  <si>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Tobogan Curvo cap 3 niños de 2+ años_x000D_
CARACTERISTICAS_x000D_
Capacidad: 3 niños por uso_x000D_
Edad sugerida: 2 años en adelante                                                                   _x000D_
Altura Crítica de Caída: 1,00 m_x000D_
Área de Seguridad: 22 m2_x000D_
Medidas por modulo (Largo, Ancho, Alto): 6.4 m x 2.7 m x 5.5 m_x000D_
Funciones lúdicas: Deslizarse, Encontrarse, Imaginar,_x000D_
_x000D_
MATERIALES_x000D_
1.Las superficies deslizantes “Kayak” son de polietileno rotomoldeado._x000D_
2. La tornillería es de acero inoxidable y está protegida por cápsulas anti vanda-lismo en poliamida.                                                                 _x000D_
3. Los postes son   de   acero   galvanizado   lacado, de   125   mm   de   diámetro. El acabado con apariencia de granito en dos tonos de gris, presenta ligeros relieves y confiere una mejor resistencia a las ralladuras._x000D_
4. 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diámetro._x000D_
MANTENIMIENTO_x000D_
Rutina visual de inspección para identificar riesgos debidos a acatos vandálicos o por condiciones específicas del clima._x000D_
 Asegurarse que todos los anclajes este fijos._x000D_
 Revisión funcional del juego para asegurarse que el equipo esté funcionando correctamente._x000D_
 Revisar todos los anclajes._x000D_
 Revisar la estabilidad del juego._x000D_
Inspeccionar los niveles de desgaste  en pisos, barras, cuerdas y cadenas._x000D_
 Revisar si faltan piezas o si hay piezas partidas._x000D_
Revisar todos los sistemas de anclajes._x000D_
 Limpiar a fondo._x000D_
Revisar la estructura de soporte._x000D_
 Revisar la condición de los paneles lacados. condition of the lacquered plates_x000D_
_x000D_
_x000D_
OBSERVACIONES_x000D_
Valor a todo costo, incluyendo suministro, mantenimiento basico por 5 años, transporte armado, sin obra civil e instalación de los juegos en el lugar indicado (No cubre vandalismo)._x000D_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</si>
  <si>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Muelle con paneles laterales formas animales mas de 2 años Capacidad:4 niños  _x000D_
Selección STC 20184000501243 – Precio uso exclusivo parque de los niños_x000D_
_x000D_
CARACTERISTICAS:_x000D_
Capacidad: 4 niños_x000D_
Edad sugerida: 2 + años                                                                   _x000D_
Altura Crítica de Caída: 0,6 m_x000D_
Área de Seguridad: 13 m2_x000D_
Medidas por modulo (Largo, Ancho, Alto): 1.64 m x 1.22 m x 0,88 m_x000D_
Funciones lúdicas: Columpiarse, Equilibrio, encontrarse / imaginar_x000D_
_x000D_
MATERIALES:_x000D_
1.Los tableros coloreados y los asientos están elaborados a partir de un material HPL compacto de 13 mm de espesor. _x000D_
Material robusto, presenta una excelente resistencia contra las inclemencias del tiempo y al vandalismo. _x000D_
2.Los  asientos  se   fabrican   con   HPL   (Laminado   Alta   Presión)   de   13   mm   de  espesor. Compuesto en un 70% de fibras de madera blanda y un 30% de resina _x000D_
termoendurecible,  presenta  una  excelente  resistencia  contra  las  inclemencias  del tiempo.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</si>
  <si>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Cámara de seguridad AHD 1080P, Antivandalica, varifocal de 32 LED, incluye elementos y accesorias para su correcta instalación_x000D_
_x000D_
CONSULTORIA PARQUE COMETAS - CRDC N°3.</t>
  </si>
  <si>
    <t>Juego circuito obstáculos 5-12 años Cap: 36 niños_x000D_
_x000D_
CARACTERISTICAS_x000D_
_x000D_
Capacidad: 32 – 36 niños_x000D_
Edad sugerida: 5 a 12 años                                                                   _x000D_
Altura Crítica de Caída:  2.2 m_x000D_
Área de Seguridad: 14.7 x 12.2 m_x000D_
Medidas por modulo (Largo, Ancho, Alto): 10 x 8.7 x 3 m_x000D_
Funciones lúdicas: Deslizarse, Encontrarse, Escalar, Trepar, Atravesar, imaginar._x000D_
_x000D_
MATERIALES_x000D_
_x000D_
Plásticos Rotacionalmente Moldeados:_x000D_
Polietileno de baja densidad con color estabilizado con UV. Resistencia a tracción 2500 PSI de acuerdo a ASTM D638. Grosor de pared 0,25"-0,40"._x000D_
Plásticos moldeados por soplado: Polietileno de alta densidad, con color estabilizado con UV.  Grosor nominal de pared 0.20"._x000D_
Tornillería:_x000D_
Tuercas, pernos y arandelas, con excepciones indicadas, son acero inoxidable Grado 304._x000D_
Revestimiento Plastisol:_x000D_
Plataformas de metal, escaleras y escalones revestidas de plastisol. PVC con espesor nominal de 0.080". Material se clasifica como "autoextinguible",_x000D_
Proceso de recubrimiento en polvo:_x000D_
Fórmula aplicada electrostáticamente de polvo de poliéster. Componentes libres de bordes afilados y exceso de soldadura._x000D_
Componentes HDPE:_x000D_
Escaladores de lámina de polietileno de alta densidad extruido estabilizado con UV de .59 "de espesor. Bordes y esquinas redondeadas para seguridad._x000D_
Cuerda de cable:_x000D_
Extremadamente fuerte y duradera cuerda de cable construida de 6 hilos de acero encerrado con caucho y vinilo_x000D_
Postes Verticales:_x000D_
De 5” D.E. Tubería de acero galvanizado calibre 13. Poste revestido en polvo._x000D_
GARANTIA_x000D_
_x000D_
Garantía limitada de 100 años en aluminio y postes verticales de acero falla estructural debido a deterioro, corrosión o mano de obra_x000D_
Garantía limitada de 100 años en hardware contra fallas estructurales debido a deterioro, corrosión o mano de obra._x000D_
Garantía limitada de 100 años en tapas y abrazaderas de postes contra fallas estructurales debidas a deterioro, corrosión o mano de obra_x000D_
Garantía limitada de 15 años en rieles, peldaños, escaladores rígidos, bucles y cubiertas contra fallas estructurales debidas a deterioro, corrosión y mano de obra._x000D_
Garantía limitada de 15 años para todos los componentes de HDPE y plásticos moldeados por rotación contra fallas estructurales debidas a materiales o mano de obra._x000D_
Garantía limitada de 3 años en todos los plásticos moldeados por soplado contra fallas estructurales debido a materiales o mano de obra_x000D_
Garantía limitada de 3 años en centros infantiles y unidades centrales de árboles, todos los modelos._x000D_
5 años limitada en cables y redes contra el desgaste prematuro debido a un deterioro natural o defectos de fabricación,_x000D_
5 años limitado en piezas móviles contra fallas estructurales debido a materiales o mano de obra_x000D_
Garantía limitada de 1 año para todos los materiales y productos que no estén cubiertos anteriormente en caso de materiales defectuosos o mano de obra_x000D_
_x000D_
La garantía no incluye mal uso o vandalismo, o desgastes normales por su uso. _x000D_
_x000D_
MANTENIMIENTO_x000D_
El costo del mantenimiento no incluye piezas que requieran cambio y que no cubra la garantía_x000D_
El mantenimiento es básico, apretar tuercas, tornillos, revisión de redes y anclajes y limpieza del elemento en general._x000D_
Mensualmente: Comprobar de forma visual el estado general del juego, asegurando que no haya roturas o desperfectos peligrosos para los usuarios._x000D_
Comprobar que las cuerdas no estén deshilachadas. Comprobar la tensión de la red. Verificar que las uniones estén en buen estado. Asegurar que la estabilidad estructural del juego sea la misma del primer día. Verificar el estado de toda la tornillería y sus protecciones._x000D_
Anualmente: Asegurar que no haya corrosión en las partes metálicas. Verificar_x000D_
que el alma metálica de las cuerdas no esté expuesto. Comprobar todas las cimentaciones._x000D_
El producto no se debe utilizar hasta que esté completamente instalado y aprobado su uso. _x000D_
_x000D_
NOTA: Este plan de mantenimiento puede variar en función del uso del juego y de su ubicación._x000D_
(Verificar condiciones de cimentación, según ficha técnica y condiciones del terreno). Incluye suministro, transporte e instalación sin la obra civil._x000D_
Para mayor información ver ficha técnica, manual de mantenimiento y de instalación del fabricante.</t>
  </si>
  <si>
    <t>Juego diseño personalizado estructura de juego (sum+inst) _x000D_
_x000D_
 _x000D_
CARACTERISTICAS_x000D_
_x000D_
Dimensiones 1.5 m x 1.5 m _x000D_
Rango etarero de uso 2 a 14 años  _x000D_
Capacidad de niños 1 por uso _x000D_
Altura de caida: 0.60 m, _x000D_
área aferente: 20.25 m2 _x000D_
_x000D_
_x000D_
_x000D_
MATERIALES_x000D_
Diseñado para áreas de juegos públicas sin vigilancia. La malla reforzada del material de la correa presenta un alto nivel de seguridad contra vandalismo. También es resistente a los rayos UV y resistente a la intemperie._x000D_
_x000D_
Cama de salto estándar para el modelo _x000D_
Alternativa: con recubrimiento especial para una mayor durabilidad Tejido de correa reforzado de seis capas_x000D_
_x000D_
_x000D_
Sistema de protección contra impactos en condiciones de servidumbre: todos los modelos de trampolin_x000D_
Todos los trampolin angulares se entregarán con una nueva protección de impacto adherida con bordes redondeados en el interior, proporcionando una mayor seguridad mediante una transición suave y un acceso sin barreras entre la protección contra impactos y la cama de salto._x000D_
Bordes redondeados: entrada y salida seguras con asistente_x000D_
_x000D_
Característica_x000D_
Marco: 150 x 150 x 30 cm (L x B x H) de acero especial, para la instalación a nivel del suelo, galvanizado en caliente_x000D_
Profundidad del hoyo: 30 cm, debajo de la cama de salto 73 cm_x000D_
Cama de salto: 107 x 107 cm_x000D_
Peso (sin cubierta): 113 kg_x000D_
_x000D_
_x000D_
GARANTIA _x000D_
Marcos de trampolín:_x000D_
2 años (desde la fecha de compra)_x000D_
_x000D_
Todas las demás partes (partes de desgaste):_x000D_
Sin garantía_x000D_
La garantía se refiere a errores de materiales y fabricación. En caso de garantía, proporcionamos las piezas de repuesto después de verificar los hechos y circunstancias_x000D_
_x000D_
Condiciones de garantía:_x000D_
Evidencia adecuada del defecto o error de fabricación de un producto (por ejemplo, una documentación ilustrada con la descripción exacta del daño);_x000D_
Informe oportuno a Fabricante o proveedor autorizado; Los requisitos de la garantía deben ser confirmados por Fabricante; Intervalos regulares de trabajos de mantenimiento / servicio; Detener el uso después de observar un defecto hasta que se resuelva la situación._x000D_
La garantía excluye:_x000D_
Las piezas típicas de desgaste como muelles, cama de salto, protección contra impactos, etc. muestran marcas de uso típicas que se atribuyen al uso común;_x000D_
El trampolín fue reparado o modificado por cualquier persona excepto Fabricante Trampolines o uno de nuestros socios autorizados;_x000D_
El trampolín no fue reparado ni reparado con piezas de repuesto originales de Fabricante;_x000D_
El daño fue causado por el uso y almacenamiento inadecuados u otra precisión insuficiente;_x000D_
El trampolín fue dañado por la influencia exterior - vandalismo._x000D_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</si>
  <si>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parque de trampolines diseño especial (sum+inst) _x000D_
_x000D_
 _x000D_
CARACTERISTICAS_x000D_
_x000D_
Dimensiones 1.5 m x 1.5 m _x000D_
Rango etarero de uso 2 a 14 años  _x000D_
Capacidad de niños 1 por uso _x000D_
Altura de caida: 0.60 m, _x000D_
área aferente: 20.25 m2 _x000D_
_x000D_
_x000D_
_x000D_
MATERIALES_x000D_
Diseñado para áreas de juegos públicas sin vigilancia. La malla reforzada del material de la correa presenta un alto nivel de seguridad contra vandalismo. También es resistente a los rayos UV y resistente a la intemperie._x000D_
_x000D_
Cama de salto estándar para el modelo _x000D_
Alternativa: con recubrimiento especial para una mayor durabilidad Tejido de correa reforzado de seis capas_x000D_
_x000D_
_x000D_
Sistema de protección contra impactos en condiciones de servidumbre: todos los modelos de trampolin_x000D_
Todos los trampolin angulares se entregarán con una nueva protección de impacto adherida con bordes redondeados en el interior, proporcionando una mayor seguridad mediante una transición suave y un acceso sin barreras entre la protección contra impactos y la cama de salto._x000D_
Bordes redondeados: entrada y salida seguras con asistente_x000D_
_x000D_
Característica_x000D_
Marco: 150 x 150 x 30 cm (L x B x H) de acero especial, para la instalación a nivel del suelo, galvanizado en caliente_x000D_
Profundidad del hoyo: 30 cm, debajo de la cama de salto 73 cm_x000D_
Cama de salto: 107 x 107 cm_x000D_
Peso (sin cubierta): 113 kg_x000D_
_x000D_
_x000D_
GARANTIA _x000D_
Marcos de trampolín:_x000D_
2 años (desde la fecha de compra)_x000D_
_x000D_
Todas las demás partes (partes de desgaste):_x000D_
Sin garantía_x000D_
La garantía se refiere a errores de materiales y fabricación. En caso de garantía, proporcionamos las piezas de repuesto después de verificar los hechos y circunstancias_x000D_
_x000D_
Condiciones de garantía:_x000D_
Evidencia adecuada del defecto o error de fabricación de un producto (por ejemplo, una documentación ilustrada con la descripción exacta del daño);_x000D_
Informe oportuno a Fabricante o proveedor autorizado; Los requisitos de la garantía deben ser confirmados por Fabricante; Intervalos regulares de trabajos de mantenimiento / servicio; Detener el uso después de observar un defecto hasta que se resuelva la situación._x000D_
La garantía excluye:_x000D_
Las piezas típicas de desgaste como muelles, cama de salto, protección contra impactos, etc. muestran marcas de uso típicas que se atribuyen al uso común;_x000D_
El trampolín fue reparado o modificado por cualquier persona excepto Fabricante Trampolines o uno de nuestros socios autorizados;_x000D_
El trampolín no fue reparado ni reparado con piezas de repuesto originales de Fabricante;_x000D_
El daño fue causado por el uso y almacenamiento inadecuados u otra precisión insuficiente;_x000D_
El trampolín fue dañado por la influencia exterior - vandalismo._x000D_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</si>
  <si>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estructura cuerda de aventura (Diseño+sum+ins) por M2_x000D_
_x000D_
 _x000D_
CARACTERISTICAS_x000D_
_x000D_
Dimensiones 1.5 m x 1.5 m _x000D_
Rango etarero de uso 2 a 14 años  _x000D_
Capacidad de niños 1 por uso _x000D_
Altura de caida: 0.60 m, _x000D_
área aferente: 20.25 m2 _x000D_
_x000D_
_x000D_
_x000D_
MATERIALES_x000D_
Diseñado para áreas de juegos públicas sin vigilancia. La malla reforzada del material de la correa presenta un alto nivel de seguridad contra vandalismo. También es resistente a los rayos UV y resistente a la intemperie._x000D_
_x000D_
Cama de salto estándar para el modelo _x000D_
Alternativa: con recubrimiento especial para una mayor durabilidad Tejido de correa reforzado de seis capas_x000D_
_x000D_
_x000D_
Sistema de protección contra impactos en condiciones de servidumbre: todos los modelos de trampolin_x000D_
Todos los trampolin angulares se entregarán con una nueva protección de impacto adherida con bordes redondeados en el interior, proporcionando una mayor seguridad mediante una transición suave y un acceso sin barreras entre la protección contra impactos y la cama de salto._x000D_
Bordes redondeados: entrada y salida seguras con asistente_x000D_
_x000D_
Característica_x000D_
Marco: 150 x 150 x 30 cm (L x B x H) de acero especial, para la instalación a nivel del suelo, galvanizado en caliente_x000D_
Profundidad del hoyo: 30 cm, debajo de la cama de salto 73 cm_x000D_
Cama de salto: 107 x 107 cm_x000D_
Peso (sin cubierta): 113 kg_x000D_
_x000D_
_x000D_
GARANTIA _x000D_
Marcos de trampolín:_x000D_
2 años (desde la fecha de compra)_x000D_
_x000D_
Todas las demás partes (partes de desgaste):_x000D_
Sin garantía_x000D_
La garantía se refiere a errores de materiales y fabricación. En caso de garantía, proporcionamos las piezas de repuesto después de verificar los hechos y circunstancias_x000D_
_x000D_
Condiciones de garantía:_x000D_
Evidencia adecuada del defecto o error de fabricación de un producto (por ejemplo, una documentación ilustrada con la descripción exacta del daño);_x000D_
Informe oportuno a Fabricante o proveedor autorizado; Los requisitos de la garantía deben ser confirmados por Fabricante; Intervalos regulares de trabajos de mantenimiento / servicio; Detener el uso después de observar un defecto hasta que se resuelva la situación._x000D_
La garantía excluye:_x000D_
Las piezas típicas de desgaste como muelles, cama de salto, protección contra impactos, etc. muestran marcas de uso típicas que se atribuyen al uso común;_x000D_
El trampolín fue reparado o modificado por cualquier persona excepto Fabricante Trampolines o uno de nuestros socios autorizados;_x000D_
El trampolín no fue reparado ni reparado con piezas de repuesto originales de Fabricante;_x000D_
El daño fue causado por el uso y almacenamiento inadecuados u otra precisión insuficiente;_x000D_
El trampolín fue dañado por la influencia exterior - vandalismo._x000D_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t>
  </si>
  <si>
    <t>Juego parque trampolines Nacional (Diseño+sum+ins) Zonas A - B - C Parque de los niños_x000D_
_x000D_
 _x000D_
CARACTERISTICAS_x000D_
_x000D_
Dimensiones 1.5 m x 1.5 m _x000D_
Rango etarero de uso 2 a 14 años  _x000D_
Capacidad de niños 1 por uso _x000D_
Altura de caida: 0.60 m, _x000D_
área aferente: 20.25 m2 _x000D_
_x000D_
_x000D_
_x000D_
MATERIALES_x000D_
Diseñado para áreas de juegos públicas sin vigilancia. La malla reforzada del material de la correa presenta un alto nivel de seguridad contra vandalismo. También es resistente a los rayos UV y resistente a la intemperie._x000D_
_x000D_
Cama de salto estándar para el modelo _x000D_
Alternativa: con recubrimiento especial para una mayor durabilidad Tejido de correa reforzado de seis capas_x000D_
_x000D_
_x000D_
Sistema de protección contra impactos en condiciones de servidumbre: todos los modelos de trampolin_x000D_
Todos los trampolin angulares se entregarán con una nueva protección de impacto adherida con bordes redondeados en el interior, proporcionando una mayor seguridad mediante una transición suave y un acceso sin barreras entre la protección contra impactos y la cama de salto._x000D_
Bordes redondeados: entrada y salida seguras con asistente_x000D_
_x000D_
Característica_x000D_
Marco: 150 x 150 x 30 cm (L x B x H) de acero especial, para la instalación a nivel del suelo, galvanizado en caliente_x000D_
Profundidad del hoyo: 30 cm, debajo de la cama de salto 73 cm_x000D_
Cama de salto: 107 x 107 cm_x000D_
Peso (sin cubierta): 113 kg_x000D_
_x000D_
_x000D_
GARANTIA _x000D_
Marcos de trampolín:_x000D_
2 años (desde la fecha de compra)_x000D_
_x000D_
Todas las demás partes (partes de desgaste):_x000D_
Sin garantía_x000D_
La garantía se refiere a errores de materiales y fabricación. En caso de garantía, proporcionamos las piezas de repuesto después de verificar los hechos y circunstancias_x000D_
_x000D_
Condiciones de garantía:_x000D_
Evidencia adecuada del defecto o error de fabricación de un producto (por ejemplo, una documentación ilustrada con la descripción exacta del daño);_x000D_
Informe oportuno a Fabricante o proveedor autorizado; Los requisitos de la garantía deben ser confirmados por Fabricante; Intervalos regulares de trabajos de mantenimiento / servicio; Detener el uso después de observar un defecto hasta que se resuelva la situación._x000D_
La garantía excluye:_x000D_
Las piezas típicas de desgaste como muelles, cama de salto, protección contra impactos, etc. muestran marcas de uso típicas que se atribuyen al uso común;_x000D_
El trampolín fue reparado o modificado por cualquier persona excepto Fabricante Trampolines o uno de nuestros socios autorizados;_x000D_
El trampolín no fue reparado ni reparado con piezas de repuesto originales de Fabricante;_x000D_
El daño fue causado por el uso y almacenamiento inadecuados u otra precisión insuficiente;_x000D_
El trampolín fue dañado por la influencia exterior - vandalismo._x000D_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</si>
  <si>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3-14 años Cap:4 niños   SOLO APLICA PARA PROYECTO PARQUE DE LOS NIÑOS_x000D_
_x000D_
CARACTERISTICAS_x000D_
_x000D_
Edad sugerida: 3-14 años_x000D_
Capacidad: 4 niños_x000D_
Área de Seguridad: 46 m2_x000D_
Medidas: (Largo, Ancho, Alto) 3000 x 90 x 90  mm_x000D_
Altura Crítica de Caída: 1280 mm_x000D_
Funciones lúdicas: columpiarse._x000D_
_x000D_
MATERIALES_x000D_
POSTES Madera laminada: Para garantizar su fortaleza y resistencia, todos los componentes de madera se fabrican a base de láminas de pino escandinavo, clase de resistencia GL24, tratada en autoclave (clase de riesgo IV), conforme a la Normativa: EN351/EN335 y certificada por PEFC y FSC._x000D_
En el caso de estar sometida a condiciones meteorológicas variables, la madera laminada puede presentar pequeñas grietas que no reducen su durabilidad. La resina y los nudos son su parte natural._x000D_
Piezas de plástico :Polietileno, polipropileno._x000D_
Piezas metálicas: Acero S-235, AISI-304 y AISI-316._x000D_
Tornillería: Acero DIN603, AISI-304 o AISI-316._x000D_
Cadenas: Eslabones de 6mm de acero inoxidable AISI 316._x000D_
Cuerdas: Multifilamento trenzado, recubierto de Polipropileno y con nervios metálicos de alta resistencia_x000D_
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Semanalmente:comprobar de forma visual el estado general del juego, asegurando que no haya roturas o desperfectos peligrosos para los usuarios._x000D_
Mensualmente:Comprobar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Anualmente:asegurar que no haya deformaciones en el polietileno. Analizar y asegurar que los largueros, postes y complementos de madera no presenten defectos estructurales o que no hayan ladeado ni deformado. Comprobar que las tuercas de los tornillos estén al _x000D_
máximo apriete. Verificar las soldaduras. Comprobar todas las cimentaciones._x000D_
- Si el equipo está sujeto a un uso severo, se debe incrementar el plan de mantenimiento._x000D_
- No usar el producto antes de finalizar la instalación._x000D_
- No usar el producto antes de finalizar el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</si>
  <si>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JuegoAnimal3D CauchoEPDM crab cap 6 de 2-8 años _x000D_
Selección STC 20184000501243 – Precio uso exclusivo parque de los niños_x000D_
_x000D_
CARACTERISTICAS_x000D_
_x000D_
Capacidad: 3 niños_x000D_
Edad sugerida. 2-8 AÑOS                                                 _x000D_
Altura Crítica de Caída: 95 cm_x000D_
Área de Seguridad: 1.500 mm_x000D_
Medidas  por modulo (Largo, Ancho, Alto): 3000 x 4000 x 950 mm_x000D_
Funciones ludicas: Imaginar,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</si>
  <si>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villa de niños  2-5 añosCap:32 niños  _x000D_
Selección STC 20184000501243 – Precio uso exclusivo parque de los niños_x000D_
_x000D_
CARACTERISTICAS_x000D_
_x000D_
Capacidad: 32 niños_x000D_
Edad sugerida: 2 a 5 años                                                                   _x000D_
Altura Crítica de Caída:  1.22mm_x000D_
Área de Seguridad: 106.93 m2_x000D_
Medidas por modulo (Largo, Ancho, Alto): Varia por cada unidad ver ficha. 6.28 x 8.52 x 3.41m_x000D_
_x000D_
Funciones lúdicas: Encontrarse, Escalar, Trepar, Atravesar, manipular, equilibrio, imaginar._x000D_
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</si>
  <si>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VALLA NORMAS GENERALES TABLERO (a=0.90 x h= 1.40m) (+1.0M LIBRES) - PARQUES METROPOLINTANOS Y ZONALES -  CANCHAS MULTIPLES_x000D_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</si>
  <si>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VALLA NORMAS GENERALES TABLERO (a=0.80 x h= 1.20m) (+1.0M LIBRES) - PARQUES METROPOLINTANOS Y ZONALES -  VESTIERES 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</si>
  <si>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VALLA NORMAS GENERALES TABLERO (a=0.90 x h= 1.40m) (+1.0M LIBRES) - PARQUES METROPOLINTANOS Y ZONALES -  CANCHAS MULTIPLES 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</si>
  <si>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VALLA TOTEM TABLERO (a=1.0 x h= 3.0m) (+0.6M LIBRES) A  2 CARAS- PARQUES METROPOLINTANOS Y ZONALES -  JUEGOS INFANTILES._x000D_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</si>
  <si>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MARCA GAVILAN</t>
  </si>
  <si>
    <t>MARCA HERRAGRO</t>
  </si>
  <si>
    <t>MARCA STANLEY</t>
  </si>
  <si>
    <t>30626</t>
  </si>
  <si>
    <t>CARRETA 2000 MARCA HERRAGRO - CAP. 90 lt (6 ft3) - PLATÓN METÁLICO e=0.9 mm - RUEDA ANTIPINCHAZO 4"</t>
  </si>
  <si>
    <t>CARRETA 2000 HERRAGRO CAP. 90 lt (6 ft3)</t>
  </si>
  <si>
    <t>17200005</t>
  </si>
  <si>
    <t>ESCALERA TIPO TIJERA INDUSTRIAL 4 PASOS FIBRA DE VIDRIO PARA TRABAJOS ELECTRICOS MARCA NACIONAL</t>
  </si>
  <si>
    <t>MARCA NACIONAL</t>
  </si>
  <si>
    <t>Luminaria SLCS marca GDS Lighting, Cantidad de leds: 24, IP: 66, optics IK: 08, weight: 4.3 kg, color temperature: 4000K, Lumen package: 4392 lumens, efficacy: 130 lm/W, Consumo de energía (W): 32 W, Incluye base para fotocelda, protecciones eléctricas y sistema antirrobo. Cumple norma CODENSA GSCL005 y UAESP (Proveedor Albor Iluminación e Ingeniería presentado por STC en memorando 20194200692683)</t>
  </si>
  <si>
    <t>Proveedor Albor Iluminación e Ingeniería presentado por STC</t>
  </si>
  <si>
    <t>Luminaria SLCS marca GDS Lighting, Cantidad de leds: 24, IP: 66, optics IK: 08, weight: 4.3 kg, color temperature: 4000K, Lumen package: 6947 lumens, efficacy: 130 lm/W, Consumo de energía (W): 52 W, Incluye base para fotocelda, protecciones eléctricas y sistema antirrobo. Cumple norma CODENSA GSCL005 y UAESP (Proveedor Albor Iluminación e Ingeniería presentado por STC en memorando 20194200692683)</t>
  </si>
  <si>
    <t>Luminaria SLCS marca GDS Lighting, Cantidad de leds: 24, IP: 66, optics IK: 08, weight: 4.3 kg, color temperature: 4000K, Lumen package: 8688 lumens, efficacy: 130 lm/W, Consumo de energía (W): 66 W, Incluye base para fotocelda, protecciones eléctricas y sistema antirrobo. Cumple norma CODENSA GSCL005 y UAESP (Proveedor Albor Iluminación e Ingeniería presentado por STC en memorando 20194200692683)</t>
  </si>
  <si>
    <t>Luminaria H-Bay Stil Led IP65 200W-240W, Peso: 9.4 kg, temperatura de color: 4000K - 6000K, Flujo Luminoso: 21800 - 26160 lm, Eficacia Lumínica: 109 lm/W, Cumple norma RETILAP (Proveedor Albor Iluminación e Ingeniería presentado por STC en memorando 20194200692683)</t>
  </si>
  <si>
    <t>Proveedor Stand Iluminaciones, cotización por Correo Eléctrónico</t>
  </si>
  <si>
    <t>kit batería de emergencia para luminarias según simbologia en planos CDRC CEFE Cometas</t>
  </si>
  <si>
    <t>kit batería de emergencia para luminarias según simbologia en planos</t>
  </si>
  <si>
    <t>Tablero de planta electrica TPLANTA (CODIGO 6 EN UNIFILAR), 208/120 V,  tipo industrial, autosoportado, fabricado en lamina CR16, con puerta, cerradura y llave, con dimensiones según RETIE, incluye breakers y barrajes según diagrama unifilar, incluye soportes y todos los elementos requeridos para su correcta instalación y funcionamiento, pruebas, certificaciones, y puesta en marcha.</t>
  </si>
  <si>
    <t>Tablero de planta electrica TPLANTA (CODIGO 6 EN UNIFILAR), 208/120</t>
  </si>
  <si>
    <t>Caja de insección de alumbrado público AP280  CDRC CEFE Cometas</t>
  </si>
  <si>
    <t>Caja de inspección de alumbrado público AP280  CDRC CEFE Cometas</t>
  </si>
  <si>
    <t>interruptor termomagnético industrial de 3 x 20/30/40 A. 25kA. CDRC CEFE Cometas</t>
  </si>
  <si>
    <t>Interruptor termomagnético industrial de 3 x 20/30/40 A. 25kA. Cometas</t>
  </si>
  <si>
    <t>interruptor termomagnético industrial de 3X100/125/150 A, Icc 35kA (según Cuadros de cargas).    CDRC CEFE Cometas</t>
  </si>
  <si>
    <t>BREAKER 100/125/150 A  CDRC Cometas</t>
  </si>
  <si>
    <t>TASA*</t>
  </si>
  <si>
    <t>*Estructurador verifica tasa</t>
  </si>
  <si>
    <t>RANGO RESPONSABILIDAD CIVIL EXTRACONTRACTUAL</t>
  </si>
  <si>
    <t xml:space="preserve">SMMLV DE LA VIGENCIA </t>
  </si>
  <si>
    <t>RANGO CONTRATO EN SMMLV</t>
  </si>
  <si>
    <t>AMPARO EN SMMLV</t>
  </si>
  <si>
    <t>1 A 1500</t>
  </si>
  <si>
    <t>&gt;1500 A 2500</t>
  </si>
  <si>
    <t>&gt;2500 A 5000</t>
  </si>
  <si>
    <t>&gt;5000 A 10000</t>
  </si>
  <si>
    <t>&gt;10000</t>
  </si>
  <si>
    <t>VALOR ASEGURADO</t>
  </si>
  <si>
    <t>%</t>
  </si>
  <si>
    <t>Correo de SAF-Área Financiera - Concepto tributario experto externo 07/07/25</t>
  </si>
  <si>
    <t>Correo de SAF-Área Financiera - Concepto tributario experto externo 12/06/25</t>
  </si>
  <si>
    <t>CANTIDAD
2026</t>
  </si>
  <si>
    <t>CANTIDAD
2027</t>
  </si>
  <si>
    <t>COSTO SUBTOTAL PARA EL PROYECTO ($)</t>
  </si>
  <si>
    <r>
      <rPr>
        <sz val="11"/>
        <color rgb="FFFF0000"/>
        <rFont val="Calibri"/>
        <family val="2"/>
        <scheme val="minor"/>
      </rPr>
      <t>Nota:</t>
    </r>
    <r>
      <rPr>
        <sz val="11"/>
        <color theme="1"/>
        <rFont val="Calibri"/>
        <family val="2"/>
        <scheme val="minor"/>
      </rPr>
      <t xml:space="preserve"> es de tener en cuenta que esta información fue suministrada en terminos generales por una aseguradora, por lo que es el formulador / estructurador del proyecto quien estima qué riesgos podrían presentarse según el proyecto (tipo, valor, duración, condiciones del proyecto, experticia del contratista) y plantea la tasa que considera pertinente.</t>
    </r>
  </si>
  <si>
    <t>CONCEPTO TRIBUTARIO PARA CONVENIOS INTERADMINISTRATIVOS</t>
  </si>
  <si>
    <t>CONCEPTO TRIBUTARIO QUE CONSTITUYEN CARGAS PARA EL CONTRATISTA - 12jun25</t>
  </si>
  <si>
    <t>ESTUDIOS, DISEÑOS Y OBRA PUBLICA Posibles gravámenes y/o deducciones y/o impuestos - 15jul25</t>
  </si>
  <si>
    <t>Correo de SAF-Área Financiera - Certificación proceso IDRD-SG-017-2025 - 15/07/25</t>
  </si>
  <si>
    <t>IMPUESTOS, TASAS, CONTRIBUCIONES, RETENCIONES Y DEDUCCIONES APLICABLES, - 15JUL25</t>
  </si>
  <si>
    <t>Orfeo 20253330279073 del 18Jul25 - AS-IDRD 204-2025 – Cargas tributarias en procesos de contratación - 16/07/25</t>
  </si>
  <si>
    <t>NOTA 2025: REFERENCIA ANTERIOR (SERIE 600 BEIGE) YA NO SE CONSIGUIÓ EN EL MERCADO - SE COTIZA REFERENCIA GENÉRICA</t>
  </si>
  <si>
    <t xml:space="preserve">Vehículo de 1300 - 2000 cc modelo 2013-2019 (Con combustible, sin conductor)                                                    Nota 31Ago21: se aclara que en el estudio de mercado realizado para la fecha de actualización del insumo, se incluye combustible y Con Conductor. </t>
  </si>
  <si>
    <t>A.P,  HACE REFERENCIA A POSTE DE ALUMBRADO PUBLICO</t>
  </si>
  <si>
    <t>Luminaria LED P27485 / LED STREET LIGHT 60W NW URBAN 4000K 100-277VAC_x000D_
Luminaria LED para iluminación vial y exterior, con diseño moderno y robusto, driver independiente. Montaje en tubo de soporte para poste. Proyección uniforme de la luz , reduce los costos de consumo de energía y de mantenimiento.  CARACTERÍSTICAS   Diseño moderno con fuente LED SMD y lentes en policarbonato    Chasis robusto en aluminio inyectado, liviano con disipador de calor integrado    Ganchos de cierre y soporte con ángulo ajustable para fácil instalación      APLICACIONES    Alumbrado público en calles, avenidas y autopistas   Iluminación general en exteriores   Parques, plazoletas y parqueaderos   Temperatura de color    4000K   Acabado_x000D_
Pintura gris    Potencia de entrada 60W    Flujo luminoso 8400 lm    Grado de protección IP66 / IK08       Tensión de operación  100-277VAC           Ángulo de apertura  Tipo II S  Dimensiones (LxWxH)  693x316x112 mm     Corriente de entrada 0.3A @220V     Reproducción de color (IRC)  &gt;70   Diámetro soporte 60mm     Factor de potencia 0.9_x000D_
Eficacia 140 lm/W      Tipo de montaje  Brazo horizontal    Distorsión armónica (THD)  &lt;20%  Vida útil  100000h *_x000D_
Chasis Aluminio inyectado   Tipo de driver  Corriente constante  LED Chip    SMD Samsung   Peso 6.5 Kg     Protección Transitorios  DPS 10KV    * Vida util LED LM80 TM21     Temperatura de operación Ta  -40°C ~ +45°C_x000D_
Atenuable SI (0-10V)  Base fotocelda NEMA 3 pin</t>
  </si>
  <si>
    <t>CAJA PLASTICA DE 60X30X16 SEGUN CATALOGO MADERPLAST NICHOS PLASTICOS,  ESTE INSUMO SE SELECCIONO DE COMUN ACUERDO  CON EL SUPERVISOR ARQ. JOSE VARELA_x000D_
_x000D_
NICHO EN POLIPROPILENO ORIGINAL HOMOLOGADO_x000D_
_x000D_
Elaborada en polipropileno de alto impacto original, libres de mantenimiento, ideales para zonas humedas o de alto trafico._x000D_
_x000D_
Medidas: 60cm ancho*16cm alto*30cm fondo_x000D_
_x000D_
Materia prima: polipropileno de alto impacto original cumple Norma FDA e INVIMA_x000D_
_x000D_
Garantia de 20 años contra corrosion, pudrición y oxidación garantía que aplica incluso inmersos en químicos, ácidos y sales</t>
  </si>
  <si>
    <t>Pegante para pisos de caucho y/o vinisol.  Tipo: Adhesivos vinilos.   Rendimiento: 12 a 15 mt2 dependiendo porosidad de la base</t>
  </si>
  <si>
    <t>incluye Cargue y  transporte desde planta  de Cristalería Peldar._x000D_
_x000D_
Transporte = MAURICIO NIETO 3107679366 ($1.300.000 Viaje 35 ton - 29/08/25)                                                                                                                                      Transporte Delta Soluciones en Construcción SAS Ing. Fabian Andres Naranjo 301 497 66 24 $567.000 de 15 a 18 m3 de la planta de I-O Peldar Cogua a el centro de Bogotá. Calculo: =(52.000*1,19)+(567000/15)=$99.680.</t>
  </si>
  <si>
    <t>ZUNCHO PLÁSTICO DE 3/4" POR 500mts - NO Usar (Usar codigo 14272)</t>
  </si>
  <si>
    <t>DESCRIPCIÓN TÉCNICA - GRAMA SINTETICA MONOFILAMENTO - 60MM-FIFA PREFER QUALITY_x000D_
1. SUMINISTRO, TRANSPORTE E INSTALACIÓN DE GRAMA SINTÉTICA MONOFILAMENTO minimo 14.000 DTEX CON PROTECCIÓN UV (Mínimo10.000 ppm), _x000D_
2. MEMBRANA PERMEABLE, _x000D_
3. ARENA SILICE HORNEADA CON GRANULOMETRÍA ENTRE 0.2 mm -  0.8 mm (15-17 kg/m2);. 4.RELLENOS EN CAUCHO MOLIDO TIPO SBR, CON GRANULOMETRÍA (0.8 mm a 2 mm) (17-19 kg/m2); se deberá presentar certificado de origen y tamaño._x000D_
5. GALGA  5/8" y/o 3/4"; _x000D_
6. GARANTÍA DE EXPOSICIÓN SOLAR:  8 AÑOS;7. GARANTÍA DEL PRODUCTO:              5 AÑOS;_x000D_
8. GARANTÍA DE INSTALACIÓN:             5 AÑOS; _x000D_
9. TAPETES COCIDOS O PEGADOS._x000D_
10. PRESENTAR CERTIFICACIÓN DE ORIGEN Y TAMAÑO DE LOS GRANOS Y CAUCHOS._x000D_
11. PRESENTAR CERTIFICACIÓN FIFA PREFER QUE GARANTIZA LA CALIDAD DE LA GRAMILLA TANTO EN MANUFACTURA COMO MATERIALES PARA FABRICACIÓN._x000D_
12. ESPESOR DE LA FIBRA nub 350 micrones._x000D_
13. ALTURA DEL HILADO minimo 60 mm_x000D_
14. Número de puntadas/m2 mínimo 8.000 UD._x000D_
_x000D_
Nota1: FIFA Prefer, es el certificado que garantiza la calidad de la gramilla, tanto en su manufactura, como en los materiales usados para su fabricación._x000D_
Nota2: La grama que se suministre para este contrato debe tener representante directo en Colombia, certificado por el Fabricante, a fin que el IDRD cuente  con  respuesta inmediata en caso de requerimiento sobre el producto. _x000D_
Nota3: Una vez terminado el campo en grama sintética el contratista debe realizar a su costo, con un laboratorio avalado, los ensayos del campo a fin de determinar que el mismo cumpla como mínimo con las exigencias de adecuación de un campo FIFA 1 Estrella (FIFA QUALITY CONCEPT) así:_x000D_
_x000D_
- Joint strenght_x000D_
- Tufts per unit area_x000D_
- Tuft withdrawal force (mínimo 40N)_x000D_
_x000D_
-- Ensayo FIBER PERFORMACE IDEX - F.P.I. (Indice de sesempeño de la fibra)._x000D_
_x000D_
- Rebote vertical del balón:  0,60 – 1,00m_x000D_
- Rodamiento del balón:      4,00 – 10,00m_x000D_
- Altura de relleno:               0,03 m para 50 mm (15kg arena y 17kg caucho) y 0,04 m (15kg arena y 17kg caucho) para 60mm._x000D_
_x000D_
Lo anterior a fin de garantizar al IDRD que la construcción del campo cumple con las condiciones del organismo rector del fútbol._x000D_
Nota4: Cada frente de trabajo debe contar con su propio personal, equipo y materiales._x000D_
_x000D_
Esta información deberá utilizarse solamente como guía y deberá modificarse para adaptarse a las condiciones locales del suelo y las precipitaciones estimadas._x000D_
_x000D_
El proponente certificará y se comprometerá para con el IDRD en caso de ser adjudicatario instalará la grama sintética certificada FIFA Preferred Producer for Football Turf, indicando la marca y el fabricante de  la grama sintética, la cual_x000D_
deberá cuentar con certificación FIFA Preferred Producer for Football Turf y Anexará a su propuesta economica, la certificación FIFA Preferred Producer for Football Turf de la grama ofertada, y la certificación del representante para Colombia o importador de la grama propuesta, en donde indica que suministrará para IDRD dicha grama._x000D_
_x000D_
En caso que el proponente no presente su carta de compromiso o lo haga de manera incompleta, o  no anexe la certificación FIFA Preferred Producer for Football Turf de la grama ofertada o no anexe la certificación del representante para Colombia o importador de la grama propuesta, en donde indica que suministrará al oferente adjudicatario de la licitacion  la grama, la propuesta se considerara no habilitada, y deberá subsanar el presente la documentacion o informacion diligenciado en legal y debida forma con sus anexos, y presentarlo antes de la adjudicación del presente proceso._x000D_
_x000D_
_x000D_
14.2.1 Alcance_x000D_
_x000D_
El Contratista deberá tener en consideración:_x000D_
_x000D_
    Lineamientos generales y particulares._x000D_
    Localización y replanteo._x000D_
    Limpieza._x000D_
    Estudio geotécnico con énfasis en la determinación de las propiedades hidráulicas del suelo (parámetros de infiltración) y en la definición de recomendaciones para el adecuado control del drenaje superficial._x000D_
    Excavación mecánica con retiro._x000D_
    Limpieza de la subrasante._x000D_
    Nivelación y configuración del terreno para altura de excavación y rellenos menores a 1,0 m._x000D_
    Compactación de la subrasante._x000D_
    Construcción de sistema de drenaje - sistema de lecho superficial filtrante (ver redes hidrosanitarias)._x000D_
    Sistema de recolección lateral._x000D_
    Construcción de cajas de inspección._x000D_
    Suministro e instalación de grama sintética._x000D_
    Demarcación (la cual debe estar involucrada dentro de la fibra sintética)._x000D_
    Equipos y herramientas._x000D_
    Mano de obra._x000D_
_x000D_
14.2.2 Especificaciones_x000D_
_x000D_
Se construirá el drenaje que será del tipo lecho superficial filtrante y de acuerdo al diseño geotecnico e hidraulico contratado para tal fin. Las dimensiones de las estructuras deberán respetar las indicadas en los planos y desde un principio, la subrasante se dejará perfilada con una pendiente del 1.0 %, en tanto que la superficie de la gravilla y la arena se dejarán al 0.5 %, hacia los drenajes dividida a dos (2) aguas. Sobre este lecho se instalará el césped sintético._x000D_
_x000D_
14.2.2.1 Preparación del suelo_x000D_
_x000D_
El Contratista realizará las pruebas del lecho del suelo en la superficie que se pretende cubrir con la grama sintética._x000D_
_x000D_
Estas pruebas deberán proporcionar la siguiente información:_x000D_
_x000D_
    Permeabilidad y conductividad hidráulica._x000D_
    Índice de percolación._x000D_
    Determinación de propiedades físicas e índice del suelo: contenido de humedad, granulometría por tamizado, límites de Atterberg al momento de efectuar la prueba._x000D_
    Profundidad del nivel freático._x000D_
    Grado de compactación del suelo, estimada o medida._x000D_
    Cualquier componente externo que pudiera afectar las características del drenaje del campo._x000D_
    Pendientes vecinas y condiciones que podrían aportar un nivel de agua adicional._x000D_
    Fotos o video del lugar._x000D_
_x000D_
El contratista realizará todos los estudios geotecnicos, topograficos, hidraulicos, de drenaje etc. necesarios para garantizar la estabilidad de la construcción y que dicha construccion cumpla con los parametros establecidos por la FIFA  para una cancha Strar 2._x000D_
_x000D_
Dichos resultados serán coordinados con los requerimientos exigidos por el fabricante de la grama sintética y se harán los ajustes necesarios para ga-rantizar la estabilidad general de la grama y su adecuado funcionamiento._x000D_
_x000D_
El costo general de los ajustes no podrá sobrepasar el valor unitario por metro cuadrado (m2), presupuestado inicialmente por el IDRD y tendrá igualmente la aprobación de la Interventoría._x000D_
_x000D_
De esta coordinación se producirán las cartas tanto del Contratista como del Fabricante, en la cual acepta la estructura propuesta en los diseños para el apoyo de la grama sintética y garantizan la duración y buen funcionamiento de la misma._x000D_
_x000D_
Sin este requisito, no se dará continuación a ningún proceso de constructivo._x000D_
_x000D_
El Contratista deberá limpiar y eliminar de la capa de subrasante todos los materiales orgánicos, basuras, materiales punzonantes, así como los mate-riales que no admiten compactación._x000D_
_x000D_
Una vez se haya excavado y descapotado la superficie, y siguiendo las indicaciones del estudio geotécnico se realizará la preparación del terreno o subrasante._x000D_
_x000D_
El lecho del suelo deberá tener una pendiente mínima de 1%, dependiendo del análisis del suelo desde el centro longitudinal del campo hacia los lados. Así mismo, deberá ser preparado para tolerar no más de 0,6 cm en una distancia de 3,0 m de la altura nominal para permitir un drenaje parejo. Se recomienda efectuar una nivelación con láser._x000D_
_x000D_
Se podrá requerir el uso de un geotextil para cubrir el lecho del suelo, dependiendo del resultado del análisis del suelo._x000D_
_x000D_
14.2.2.2 Base de piedra (Grava)_x000D_
_x000D_
Se deberá colocar la piedra sin dañar el lecho del suelo. Es muy importante que no se forme ningún tipo de depresión con el uso de equipos pesados._x000D_
La piedra o el conglomerado deberán cumplir con las especificaciones recomendadas. La base de piedra o conglomerado terminada deberá ser estable y permeable._x000D_
_x000D_
Si la profundidad de  la base excediera los 15 cm, la base se construirá en dos (2) o más capas de un grosor aproximado equivalente._x000D_
_x000D_
Cada capa deberá ser compactada en ambas direcciones para lograr el coeficiente de compacidad indicado por el Ingeniero de Suelos en su Estudio Geotécnico._x000D_
_x000D_
La base de piedra o gravilla deberá tener una pendiente de 0,5% desde el eje longitudinal central hacia los lados, o según se especifique._x000D_
_x000D_
La superficie de la base de piedra o gravilla  terminada, no variará de la pendiente especificada, en más de 0,5 cm en una distancia de 3,0 m medida en cualquier dirección._x000D_
_x000D_
14.2.2.3 Piedra terminación final (Gravilla)_x000D_
_x000D_
El espesor de la capa de graduación final no deberá superar las 2”._x000D_
_x000D_
El material de graduación final deberá tener una pendiente de 0,5% del eje central longitudinal hacia los lados a menos que se especifique lo contrario._x000D_
_x000D_
Se podrán diseñar campos planos según las condiciones del lugar._x000D_
_x000D_
Se deberá compactar la graduación final en ambas direcciones, de acuerdo con las especificaciones._x000D_
_x000D_
En caso que el campo necesite soportar el pasaje de vehículos pesados, se deberán considerar especialmente, los requisitos de tolerancia a pesos sobre_x000D_
la base._x000D_
_x000D_
14.2.2.4 Capa de arena_x000D_
_x000D_
Sobre la estructura descrita anteriormente de grava y gravilla se extenderá un geotextil no tejido._x000D_
_x000D_
A continuación, se realizará un relleno con una capa arena de río tipo guamo con porcentajes de finos menor al 2%. El espesor de esta capa será de 5 cm (en el caso de utilizar pasto natural en vez de grama sintética, éste espesor será de 10 cm y se hará con una mezcla del 50% de arena del guamo y 50% tierra negra)._x000D_
_x000D_
Mediante equipos de compactación no vibratorios, como el paso de cilindros compactadores de peso mayor a 1,2 t y cinco (5) pasadas se efectúa la compactación de tal forma que se obtenga la mayor compacidad del material granular._x000D_
_x000D_
Por último, se instalará la grama sintética siguiendo las indicaciones del fabricante tanto en cuidados de instalación, tipos de juntas, anclajes del sintético, etc._x000D_
_x000D_
_x000D_
Una vez finalizada la construccion sera obligacion del contratista certificar de acuerdo a los estandares de la FIFA todo el procedimiento, certificado sin el cual no se podra dar por aceptado ni recbo de las obras e instalacin de la grama._x000D_
_x000D_
_x000D_
14.2.3 Sistema de medida y pago_x000D_
_x000D_
Este ítem se pagará por metro cuadrado (m²), el valor incluye todos los ítems anteriormente descritos en el alcance, excavación, retiro de los materiales sobrantes, construcción de sistema de drenaje,  tendida, suministro de materiales, movimiento interno, mano de obra, equipos, herramientas, etc., y cualquier otra actividad necesaria para la correcta ejecución de esta actividad.</t>
  </si>
  <si>
    <t xml:space="preserve">Soporte de TV dos lados, con posibilidad de ubicación horizontal y vertical, recomendado por el fabricante. </t>
  </si>
  <si>
    <t>Tratamiento / disposición de residuos de retamo espinoso con incineración</t>
  </si>
  <si>
    <t>CONCRETO DURABILIDAD A/C 0.40 RESISTENCIA MINIMA 350 KG/CM2 ASENTAMIENTO DE 6” GRAVA DE 1”</t>
  </si>
  <si>
    <t xml:space="preserve">Es necesario cambiar el tipo de concreto inicialmente previsto en el contrato (concreto de 35 mpa y concreto de 21 mpa) por un concreto durabilidad a/c 0.40 resistencia minima 350 kg/cm2 – edad de especificación 28 días – asentamiento de 6” (15 cm)– grava de 1”.  </t>
  </si>
  <si>
    <t>CONCRETO DURABILIDAD A/C 0.40 RESISTENCIA  MINIMA 350 KG/CM2 ASENTAMIENTO DE 5” GRAVA DE 1/2”</t>
  </si>
  <si>
    <t xml:space="preserve">Concreto durabilidad a/c 0.40 resistencia 350 a 410 kg/cm2 – edad de especificación 28 días – asentamiento de 5” (13 cm)– grava de 1/2”.  </t>
  </si>
  <si>
    <t xml:space="preserve">Alveodren geotextil termofundido a una lámina nodular HDPE </t>
  </si>
  <si>
    <t xml:space="preserve">TecDren y/o Alveodren es un sistema drenante de alta capacidad hidráulica capaz de evacuar fluidos incluso bajo grandes cargas de compresión. Concebido como una unidad compuesta por un Geotextil termofundido a una lámina nodular HDPE, filtra, capta, conduce y evacua fluidos de forma segura y continua. </t>
  </si>
  <si>
    <t>SUMINISTRO E INSTALACIÓN DE CANCHA DE PÁDEL DE 20 M DE LARGO POR 10 M DE ANCHO, INCLUYE TRANSPORTE</t>
  </si>
  <si>
    <t>CANCHA PADEL</t>
  </si>
  <si>
    <t>Malla: Electrosoldada 5x5x4 mm, marcos de malla: Tubo cuadrado de acero Q235 3 x 5 x 0.3 cm, COLUMNAS / ESTRUCTURA PRINCIPAL: Tubo cuadrado de acero Q235, pilar de esquina de 4 piezas con 10 X 10 X 0.3 CM + pilar de 14 piezascon 10 x 5 x 0.3 cm, vidrio: Templado de 12 mm de espesor con norma EN12150-2:2004 18 piezas de 1,99 x 3 m, Iluminación: Reflectores:  8 reflectores led 200W o 250W fuente: Alimentación por red eléctrica Eficacia lumínica total: 700 lumenes,  Pintura electrostática, accesorios incluidos: No especificada, grama: Grama: rizada de monofilamento.  Altura: 12 mm Densidad: 52500 puntos/m2  Galga: 3/16”. Dtex:9000d Respaldo: pp+red recubrimiento: látex estándar: en14041:2008 Arena: cuarzo 1.6 mm - 1.25 mm, 10kg /m2, fibra visible 2mm - 3mm.  Origen: Grama:Insumos importados</t>
  </si>
  <si>
    <t>INTERRUPTOR TOTALIZADOR 3X40A 15 KA A 120/240V</t>
  </si>
  <si>
    <t>INTERRUPTOR TOTALIZADOR 3X50A 15 KA A 120/240V</t>
  </si>
  <si>
    <t>INTERRUPTOR AJUSTABLE 3X630A INOMILAN: 400 A Y 35 KA A 120/240V. TIPO TOTALIZADOR</t>
  </si>
  <si>
    <t>CURVA PVC DE 3"</t>
  </si>
  <si>
    <t>UNION PVC 3"</t>
  </si>
  <si>
    <t>TUBO CONDUIT PVC DE DE 4"</t>
  </si>
  <si>
    <t>UNION PVC 4"</t>
  </si>
  <si>
    <t>MOLDE PARA UNIÓN TIPO T PARA CABLE 1/0</t>
  </si>
  <si>
    <t>BORNA CU ESTAN -35KV 3/0 H1/2"</t>
  </si>
  <si>
    <t>BORNA CU ESTAN -35KV 350 H1/2"</t>
  </si>
  <si>
    <t>CONECTOR TUBULAR BIMETAL -35KV 1/0</t>
  </si>
  <si>
    <t>CONECTOR TUBULAR BIMETAL -35KV 2</t>
  </si>
  <si>
    <t>CONECTOR TUBULAR BIMETAL -35KV 2/0</t>
  </si>
  <si>
    <t>CONECTOR TUBULAR BIMETAL -35KV 250</t>
  </si>
  <si>
    <t>CONECTOR TUBULAR BIMETAL -35KV 3/0</t>
  </si>
  <si>
    <t>CONECTOR TUBULAR BIMETAL -35KV 350</t>
  </si>
  <si>
    <t>CONECTOR TUBULAR BIMETAL -35KV 4</t>
  </si>
  <si>
    <t>CONECTOR TUBULAR BIMETAL -35KV 6</t>
  </si>
  <si>
    <t>CONECTOR TUBULAR CU ESTAN -35KV 2</t>
  </si>
  <si>
    <t>CONECTOR TUBULAR CU ESTAN -35KV 2/0</t>
  </si>
  <si>
    <t>CONECTOR TUBULAR CU ESTAN -35KV 250</t>
  </si>
  <si>
    <t>CONECTOR TUBULAR CU ESTAN -35KV 3/0</t>
  </si>
  <si>
    <t>CONECTOR TUBULAR CU ESTAN -35KV 350</t>
  </si>
  <si>
    <t>CONECTOR TUBULAR CU ESTAN -35KV 4</t>
  </si>
  <si>
    <t>CABLE DE COBRE AISLADO NO 350 MCM METRO</t>
  </si>
  <si>
    <t>CABLE DE COBRE DESNUDO NO 4 AWG</t>
  </si>
  <si>
    <t>BANDEJA PORTA CABLE TIPO DUCTO CERRADO 500 mmx100 mm</t>
  </si>
  <si>
    <t>BLOQUE DE CEMENTO MACIZO 20X20X6 GUIA/ALERTA AMARILLO</t>
  </si>
  <si>
    <t>Concreto A/C0.45 Resistencia 350 kg/cm2 Asentamiento 6”,Grava Fina, impermeabilizante tipo plastocre</t>
  </si>
  <si>
    <t xml:space="preserve">Concreto de durabilidad A/C 0.45 Resistencia 350 kg/cm2 – edad de especificación 28 días – Asentamiento de 6” (15cms) – tamaño maximo del agregado 3/4 – Producto Bombeable + Isofuge (aditivo impermeabilizante integral tipo Plastocreto) </t>
  </si>
  <si>
    <t>LINEA DE VIDA HORIZONTAL EN ACERO INOXIDABLE INCLUYE ABSORBEDORES DE ENERGIA , TENSORES, PUNTOS DE A</t>
  </si>
  <si>
    <t>Instalación de puntos de anclaje y líneas de vida para inspección y mantenimiento de fachadas y cubiertas, serán elementos certificados de acuerdo con la normalidad vigente.</t>
  </si>
  <si>
    <t>VARILLA ROSCADA 1/2" A193 B7 x 3,66 MTS</t>
  </si>
  <si>
    <t>Suministro e instalación de varilla roscada en acero A-193 B7  de 1/2" 30 cms para anclajes estructurales de elementos metálicos según diseño.</t>
  </si>
  <si>
    <t>TUERCA EXAGONAL A-194 GRADO 2H 1/2"</t>
  </si>
  <si>
    <t>Suministro e instalación de varilla roscada en acero A-193 B7  de 1/2" 30 cms para anclajes estructurales de elementos metálicos según diseño</t>
  </si>
  <si>
    <t>ADHESIVO INYECTABLE HY 200-R V3 500</t>
  </si>
  <si>
    <t xml:space="preserve">Suministro e instalación de epoxico estructural HILTI para anclajes estructurales de elementos metálicos según diseño </t>
  </si>
  <si>
    <t>APLICADOR HDM 500</t>
  </si>
  <si>
    <t xml:space="preserve">Suministro de aplicador HDM para epoxico estructural HILTI para anclajes estructurales de elementos metálicos según diseño </t>
  </si>
  <si>
    <t>PORTACARCHUDO HIT-CB-500</t>
  </si>
  <si>
    <t>Suministro de porta cartuchos para epoxico estructural HILTI para anclajes estructurales de elementos metálicos según diseño.</t>
  </si>
  <si>
    <t>PERFIL METALICO 8X4 CMS CAL 18 6 MTS</t>
  </si>
  <si>
    <t>Suministro e instalación de perfil metálico de 8x4 calibre 18 de 6m para elaboración de soportes metálicos</t>
  </si>
  <si>
    <t xml:space="preserve">TUBO POLIPROPILENO PN 16 PE 100 160 MM </t>
  </si>
  <si>
    <t>TUBERIA EN POLIETILENO DE ALTA DENSIDAD PARA INSTALACIONES DE RED CONTRA INCENDIO</t>
  </si>
  <si>
    <t>TEE POLIPORPILENO 6"PE 100 PN 16 160 MM</t>
  </si>
  <si>
    <t>ACCESORIO EN POLIETILENO DE ALTA DENSIDAD PARA INSTALACIONES DE RED CONTRA INCENDIO</t>
  </si>
  <si>
    <t>CODO 90" POLIPORPILENO 6"PE 100 PN 16 160 MM</t>
  </si>
  <si>
    <t>TEE POLIPORPILENO 4"PE 100 PN 16 110 MM</t>
  </si>
  <si>
    <t>CODO 90" POLIPORPILENO 4"PE 100 PN 16 160 MM</t>
  </si>
  <si>
    <t>CODO 45" POLIPORPILENO 6"PE 100 PN 16 160 MM</t>
  </si>
  <si>
    <t>CODO 45" POLIPORPILENO 4"PE 100 PN 16 160 MM</t>
  </si>
  <si>
    <t>BRIDA CON ALMA DE ACERO 6"</t>
  </si>
  <si>
    <t>ADAPTADORES ENTRE TEDES METALICOS Y DE POLIETILENO</t>
  </si>
  <si>
    <t>BRIDA CON ALMA DE ACERO 4"</t>
  </si>
  <si>
    <t>PORTA BRIDA PE 100 RDE 11 6"</t>
  </si>
  <si>
    <t>PORTA BRIDA PE 100 RDE 11 4"</t>
  </si>
  <si>
    <t>REDUCCION EXCENTRICA 4" x 3"</t>
  </si>
  <si>
    <t>INSTALCIONES PARA EQUIPOS DE BOMBEO</t>
  </si>
  <si>
    <t>CABEZAL DE PRUEBAS 6" X 3 SALIDAS 2 1/2"</t>
  </si>
  <si>
    <t>PRACTICABLE DE COMPETICIÓN 'MONTRÉAL' CON MUELLES (NO MONTADOS) Y PISTAS ENROLLABLES - 14 x 14 m</t>
  </si>
  <si>
    <t xml:space="preserve">DOTACION </t>
  </si>
  <si>
    <t>PRACTICABLE DE ESPECIALIZADA "MONTRÉAL"Dimensiones: 14m x 14m (piso, espuma y moqueta).Espesor: 20cm (altura idéntica a las colchonetas y los muelles).Muelles no montados y pistas enrollables.Acabado con faldones de PVC.</t>
  </si>
  <si>
    <t>COLCHONETA DE RECEPCIÓN ADICIONAL - 200 x 200 x 10 cm</t>
  </si>
  <si>
    <t>COLCHONETA DE RECEPCION CLASSICO PARA VIGA DE EQUILIBRIO - ANILLOS - BARRAS ASIMÉTRICAS/PARALELAS/FIJA - CON FALCON DE UNION A LO ANCHO - 300 x 200 x 20 cm</t>
  </si>
  <si>
    <t>COLCHONETA DE RECEPCION CLASSICO PARA VIGA DE EQUILIBRIO - ANILLOS - BARRAS ASIMÉTRICAS/PARALELAS/FIJA - CON FALCON DE UNION A LO ANCHO - 200 x 200 x 20 cm</t>
  </si>
  <si>
    <t>TRAMPOLINES DE COMPETICIÓN ULTIMATE - CAMA DE 4 x 4 mm - PROTECCIÓN 50 mm - SOPORTES DE TRANSPORTE CON ELEVADOR Y RUEDAS</t>
  </si>
  <si>
    <t>COLCHONETAS DE SEGURIDAD TRAMPOLINES GRANDES - DIMENSIONES: 300 x 240 cm</t>
  </si>
  <si>
    <t>PLATAFORMAS DE SEGURIDAD PARA TRAMPOLINES ULTIMATE Y GRAND MASTER - DIMENSIONES: 262 x 187 x 115 cm</t>
  </si>
  <si>
    <t>Eurotramp Spotting mat, 164x113x14 cm</t>
  </si>
  <si>
    <t>PLACA DE ESTABILIDAD PARA GRAND MASTER Y MASTER</t>
  </si>
  <si>
    <t>PLACA DE ESTABILIDAD PARA TRAMPOLINE ULTIMATE</t>
  </si>
  <si>
    <t>PISTA ACROBATICA 18X2M CON MUELLES 'Montréal' + FOSO Y PISTA ENROLLABLE M'20</t>
  </si>
  <si>
    <t>COLCHONETA DE RECEPCION CLASSICO PARA VIGA DE EQUILIBRIO - ANILLOS - BARRAS ASIMÉTRICAS / PARALELAS / FIJA - CON FALCON DE UNION A LO ANCHO - 400 x 200 x 20 cm</t>
  </si>
  <si>
    <t>BLOQUE DE RECEPCIÓN - COLCHONETA DE CONFORT, MODELO GRANDE</t>
  </si>
  <si>
    <t>CABALLO CON ARCOS DE COMPETICIÓN - CUERO</t>
  </si>
  <si>
    <t>CABALLO CON ARCOS BAJO - 50 cm</t>
  </si>
  <si>
    <t>PROTECCIÓN PATAS CABALLOS - EL PAR</t>
  </si>
  <si>
    <t>PROTECCIÓN PARA CADENAS Y MESAS DE SALTO</t>
  </si>
  <si>
    <t>COLCHONES RECEPCIÓN ESPECIAL PARA ARCOS - 400 x 200 x 10 cm</t>
  </si>
  <si>
    <t>COLCHONETA DE RECEPCIÓN PARA ARCOS - 400 x 200 x 20 cm</t>
  </si>
  <si>
    <t>CHAMPIÑÓN</t>
  </si>
  <si>
    <t>COLCHONETA PARA CHAMPIÑÓN - 200 x 200 cm</t>
  </si>
  <si>
    <t>PÓRTICO DE ANILLOS DE COMPETICIÓN AJUSTABLE EN ELASTICIDAD</t>
  </si>
  <si>
    <t>PÓRTICO DE ANILLAS DE COMPETICIÓN</t>
  </si>
  <si>
    <t>COLCHONETA DE RECEPCION CLÁSICO PARA VIGA/BARRAS (300 x 200 cm)</t>
  </si>
  <si>
    <t>EDUCANO: Cuerda con mosquetón</t>
  </si>
  <si>
    <t>BANCO DE MUSCULACIÓN SOBRE PATAS</t>
  </si>
  <si>
    <t>PLATAFORMA DE ACCESO PARA BARRAS ASIMÉTRICAS Y FIJAS</t>
  </si>
  <si>
    <t>PLATAFORMA DE ACCESO PIVOTANTE PARA ANILLAS</t>
  </si>
  <si>
    <t>BLOQUE DE AYUDA Y ACCESO - 100 x 70 x 50 cm</t>
  </si>
  <si>
    <t>MESA DE SALTO DE COMPETICIÓN 'MONTRÉAL' CON PATA CENTRAL</t>
  </si>
  <si>
    <t>MESA DE SALTO DE PATA CENTRAL PARA BORDE DE FOSO</t>
  </si>
  <si>
    <t>PISTA DE IMPULSO PARA COMPETICIÓN - 25 x 1 m</t>
  </si>
  <si>
    <t>PLACA REALZADA COMPLETA DE COMPETICIÓN FIG PARA SALTO</t>
  </si>
  <si>
    <t>PROTECCIÓN PARA BASE DE MESA DE SALTO CON PATA CENTRAL</t>
  </si>
  <si>
    <t>PROTECCIÓN PARA TRAMPOLÍN</t>
  </si>
  <si>
    <t>COLCHONETA PARA RONDADA CON ANTIDESLIZANTE</t>
  </si>
  <si>
    <t>TRAMPOLÍN DE COMPETICIÓN DE EJECUCIÓN HARD</t>
  </si>
  <si>
    <t>TRAMPOLÍN DE COMPETICIÓN DE EJECUCIÓN SOFT</t>
  </si>
  <si>
    <t>CONJUNTO DE COLCHONETAS PARA SALTO DE COMPETICIÓN</t>
  </si>
  <si>
    <t>COLCHONETA DE CAÍDA ADICIONAL - MONODENSIDAD</t>
  </si>
  <si>
    <t>MESA DE SALTO DE ESPUMA</t>
  </si>
  <si>
    <t>TRAMPOLÍN DOBLE - CARACTERÍSTICAS TÉCNICAS</t>
  </si>
  <si>
    <t>TRAMPO TREMP - ESTRUCTURA ELÁSTICA</t>
  </si>
  <si>
    <t>BARRAS PARALELAS DE COMPETICIÓN 'LIVERPOOL'</t>
  </si>
  <si>
    <t>BARRAS PARALELAS ABATIBLES PARA BORDE DE FOSO</t>
  </si>
  <si>
    <t>CONJUNTO DE BARRAS PARALELAS - 4 MÓDULOS</t>
  </si>
  <si>
    <t>COLCHONETA CENTRAL ESPECIAL PARA BARRAS PARALELAS</t>
  </si>
  <si>
    <t>COLCHONETA DE RECEPCIÓN ESPECIAL PARA BARRAS</t>
  </si>
  <si>
    <t>COLCHONETA DE RECEPCIÓN ESPECIAL PARA BARRAS PARALELAS</t>
  </si>
  <si>
    <t>COLCHONETA DE RECEPCIÓN ESPECIAL PARA BARRAS POR 2</t>
  </si>
  <si>
    <t>COLCHONETA ESPECIAL PARA BARRAS PARALELAS</t>
  </si>
  <si>
    <t>TRAMPOLÍN DE COMPETICIÓN SOFT</t>
  </si>
  <si>
    <t>COLCHONETA DE RECEPCIÓN ADICIONAL</t>
  </si>
  <si>
    <t>BARRAS PARALELAS BAJAS</t>
  </si>
  <si>
    <t>PROTECCIÓN PARA SOLTAR BARRAS PARALELAS</t>
  </si>
  <si>
    <t>BARRA FIJA DE COMPETICIÓN 'MONTRÉAL'</t>
  </si>
  <si>
    <t>BARRA FIJA DE ENTRENAMIENTO REGULABLE</t>
  </si>
  <si>
    <t>CONJUNTO DE COLCHONETAS PARA BARRA FIJA DE COMPETICIÓN</t>
  </si>
  <si>
    <t>COLCHONETA DE RECEPCIÓN ADICIONAL PARA VIGA/BARRAS</t>
  </si>
  <si>
    <t>PLATAFORMA DE ACCESO Y DE AYUDA PARA BARRAS ASIMÉTRICAS</t>
  </si>
  <si>
    <t>BLOQUE DE AYUDA Y ACCESO - 50 x 50 x 50 cm</t>
  </si>
  <si>
    <t>CAJA DE ESPUMA CON FUNDA - 80 x 50 x 18 cm</t>
  </si>
  <si>
    <t>PROTECCIONES PARA CAMBIOS DE BARRAS FIJAS</t>
  </si>
  <si>
    <t>BARRAS ASIMÉTRICAS DE COMPETICIÓN 'RÍO'</t>
  </si>
  <si>
    <t>COLCHONETA DE RECEPCIÓN CLÁSICA PARA VIGA/BARRAS (300 x 200 cm)</t>
  </si>
  <si>
    <t>COLCHONETA DE RECEPCIÓN CLÁSICA PARA VIGA/BARRAS (200 x 200 cm)</t>
  </si>
  <si>
    <t>COLCHONETA DE RECEPCIÓN ADICIONAL PARA VIGA/BARRAS (400 x 200 cm)</t>
  </si>
  <si>
    <t>BLOQUE DE AYUDA Y ACCESO - 150 x 60 x 50 cm</t>
  </si>
  <si>
    <t>REBOTADOR DOBLE</t>
  </si>
  <si>
    <t>PLATAFORMA DE ACCESO Y AYUDA PARA BARRAS ASIMÉTRICAS</t>
  </si>
  <si>
    <t>VIGA DE COMPETICIÓN CON PATAS ESTÁNDAR</t>
  </si>
  <si>
    <t>VIGA DE EQUILIBRIO BAJA - ALTURA 40 CM</t>
  </si>
  <si>
    <t>PAR DE PROTECCIONES DE PATAS DE VIGAS</t>
  </si>
  <si>
    <t>COLCHONETA DE RECEPCIÓN CLÁSICA PARA VIGA/BARRAS</t>
  </si>
  <si>
    <t>COLCHONETA DE RECEPCIÓN ESPECIAL PARA VIGA/BARRAS</t>
  </si>
  <si>
    <t>VIGA DE ESPUMA PARA APRENDIZAJE</t>
  </si>
  <si>
    <t>PROTECCIÓN ACOLCHADA PARA VIGA DE EQUILIBRIO</t>
  </si>
  <si>
    <t>ENSANCHADOR DE VIGA DE EQUILIBRIO EN 'U'</t>
  </si>
  <si>
    <t>COLCHONETA CARPETTE MULTIUSOS</t>
  </si>
  <si>
    <t>COLCHONETA DE RECEPCIÓN ADICIONAL PARA VIGA/BARRA</t>
  </si>
  <si>
    <t>FOSO GRAN VUELTA</t>
  </si>
  <si>
    <t>MINIMONTANTES COMPLETOS PARA BARRAS FIJAS</t>
  </si>
  <si>
    <t>BARRA ESTÁNDAR PARA BARRAS FIJAS</t>
  </si>
  <si>
    <t>COLCHONETA ADICIONAL PARA FOSOS DE RECEPCIÓN</t>
  </si>
  <si>
    <t>BLOQUE DE RECEPCIÓN DE ESPUMA</t>
  </si>
  <si>
    <t>MAGNESERA GVA</t>
  </si>
  <si>
    <t>MAGNESERA PARA PIES</t>
  </si>
  <si>
    <t>ANCLAJES CON ZAPATAS SIN RESINA - 16 unidades</t>
  </si>
  <si>
    <t>Cartucho de 380 ml de resina (+ boquilla)</t>
  </si>
  <si>
    <t>POSTE PARA BARRA DE BALLET</t>
  </si>
  <si>
    <t>BARRA PARA BALLET - ELEMENTO DE 1,60 M</t>
  </si>
  <si>
    <t>ESPALDERA DE 5 PLAZAS - LONGITUD DE 403 CM</t>
  </si>
  <si>
    <t>PISTA DE EJECUCIÓN ENROLLABLE</t>
  </si>
  <si>
    <t>FOSO: 86 m² - Espuma entrecruzada, colchoneta superior elástica y protecciones periféricas</t>
  </si>
  <si>
    <t>CAMILLA DE TRATAMIENTO O REHABILITACIÓN CON BARANDILLAS</t>
  </si>
  <si>
    <t>LOCKER DE 3 PUESTOS</t>
  </si>
  <si>
    <t>SILLA CHAIR MULTI PURPOSE</t>
  </si>
  <si>
    <t>SILLAS CHAIR - TASK ARMS</t>
  </si>
  <si>
    <t>SILLAS DE ESCRITORIO CON BRAZOS AJUSTABLES</t>
  </si>
  <si>
    <t>SILLA EAMES FRANCESA</t>
  </si>
  <si>
    <t>MUEBLES MESAS PLANK MART MESA REDONDA</t>
  </si>
  <si>
    <t>SILLÓN GRAND REPOS Y TABURETE OTOMANO</t>
  </si>
  <si>
    <t>ESCRITORIO DE OFICINA</t>
  </si>
  <si>
    <t>MESA DE JUNTAS</t>
  </si>
  <si>
    <t>SILLA DE RUEDAS</t>
  </si>
  <si>
    <t>MESA RECTANGULAR</t>
  </si>
  <si>
    <t>SILLAS DE OFICINA FRITZ HANSEN PEQUEÑA JIRAFA</t>
  </si>
  <si>
    <t>MUEBLES SILLONES FRITZ-HANSEN</t>
  </si>
  <si>
    <t>MUEBLES SALVATORI MESA DRITTO CAFÉ</t>
  </si>
  <si>
    <t>ESCRITORIO</t>
  </si>
  <si>
    <t>SILLA OFICINA</t>
  </si>
  <si>
    <t>SILLAS CHAIR - TASK ARMS SIN APOYABRAZOS</t>
  </si>
  <si>
    <t>SILLAS CADEIRAS LINHA 43</t>
  </si>
  <si>
    <t>MUEBLES SOFÁS TOM DIXON WINGBACK MICRO SOFÁ TAPICERÍA</t>
  </si>
  <si>
    <t>BAFLE SATÉLITE 10 150WTS</t>
  </si>
  <si>
    <t>BAFLE SATÉLITE DE 40WTS 100V TAP 40/20/10W</t>
  </si>
  <si>
    <t>MICRÓFONO INALÁMBRICO DE ALTO DESEMPEÑO UHF 600-900MHZ, ALCANCE 100M LINEAL</t>
  </si>
  <si>
    <t>PROGRAMMABLE MP3 TIMER WITH 4GB BUILT-IN MEMORY</t>
  </si>
  <si>
    <t>DSP SYSTEM PROCESSOR 4-IN X 4-OUT PLUS DANTE</t>
  </si>
  <si>
    <t>POWER AMPLIFIER, 4*60W CLASS D, 100V LINE</t>
  </si>
  <si>
    <t>SOPORTE UNIVERSAL CON EXTENSIÓN DE 45 A 70 CM</t>
  </si>
  <si>
    <t>ZUNCHO PLÁSTICO DE 1/2 POR 500 MTS</t>
  </si>
  <si>
    <t>TRANSFORMADOR BT-BT 400 kVA 460/208V TIPO SECO CLASE H</t>
  </si>
  <si>
    <t>LED Street Light KIT SOLAR 60W 9300 lm 12h 4000K IP 66</t>
  </si>
  <si>
    <t xml:space="preserve">Ref.ZD229 SYLVANIA 100.000 Horas vida </t>
  </si>
  <si>
    <t>ZD229</t>
  </si>
  <si>
    <t xml:space="preserve">ARCOS DE FUTBOL 8 MOVILES TIPO CABAÑA </t>
  </si>
  <si>
    <t xml:space="preserve"> SUMINISTRO E INSTALACIÓN JUEGO DE ARCOS FUTBOL 8 TIPO CABAÑA MÓVILES, INCLUYE PRUEBA DE TINTAS </t>
  </si>
  <si>
    <t xml:space="preserve">ARCOS DE FUTBOL 11 MOVILES TIPO CABAÑA </t>
  </si>
  <si>
    <t xml:space="preserve">SUMINISTRO E INSTALACIÓN JUEGO DE ARCOS FUTBOL 11 MÓVILES, INCLUYE PRUEBA DE TINTAS </t>
  </si>
  <si>
    <t>Camara FIJA 360° FISHEYE IP 5 MP</t>
  </si>
  <si>
    <t xml:space="preserve"> Resolución máxima: 5 Megapíxel (2560 x 1920). - Iluminación mínima: color 0.01 Lux (F1.2 AGC ON) - Iluminación mínima: B/N 0 Lux con IR - Día / Noche Real (filtro ICR). - Distancia focal: 1.05 m (ángulo de visión 180° pared / 360° en techo) - Distancia de infrarrojo: 8 mts IR. - Funciones normales: WDR /  3D DNR / Intrusión de área / Cruce de línea. - Compresión: H.265 / H.265 / H.264 / H.264. – Main - Stream: 30 fps (2560 × 1920 2048 × 1536 1280 × 960). - Sub Stream: 30 fps (352 × 240 704 × 576).</t>
  </si>
  <si>
    <t xml:space="preserve">Domo PanoVu series / Vista Panorámica 360° </t>
  </si>
  <si>
    <t>• Imágenes de alta calidad con resolución de 32 MP, hasta 2 × 5520 × 2400 a 30 fps para canales panorámicos - • Excelente rendimiento con poca luz con la tecnología DarkFighter -  El zoom óptico de 40x y el zoom digital de 16x brindan vistas de cerca en áreas extensas - Vista nocturna expansiva con una distancia IR de hasta 250 m - Con un clic en el canal panorámico, el canal PTZ muestra los detalles automáticamente - Seguimiento manual continuo y estable, seguimiento automático y seguimiento panorámico - Cambio automático entre múltiples objetivos -  Admite 7 entradas de alarma, 2 salidas de alarma, 1 entrada de audio y 1 salida de audio.</t>
  </si>
  <si>
    <t>Fuente de Poder</t>
  </si>
  <si>
    <t>Fuente de poder para domo PanoVu</t>
  </si>
  <si>
    <t>Montaje Vertical de Pared / Color Plata / Exterior</t>
  </si>
  <si>
    <t>Soporte para montaje de domo PanoVu</t>
  </si>
  <si>
    <t xml:space="preserve">PTZ TURBO HD 1080P 25X ZOOM </t>
  </si>
  <si>
    <t>• Resolución máxima: 1920 x 1080 (2 Megapíxel). • Iluminación mínima: Color 0.005 Lux (F1.6, AGC ON). • Iluminación mínima: B/N 0.001 Lux (F1.6, AGC ON). • Funciones: WDR real 120dB / 3D-DNR. • Distancia Focal: 4.8 a 120 mm (25X Zoom óptico / 16X Zoom digital). • Distancia de Infrarrojos: 150 mts IR (visión nocturna). • Soporta 4 tecnologías (TVI / AHD / CVI / CVBS). • Soporta puertos RS-485 (analógica) y COAXITRON (TURBOHD).</t>
  </si>
  <si>
    <t>INYECTOR Hi-POE</t>
  </si>
  <si>
    <t>Inyector Poe para PTZ TURBO HD</t>
  </si>
  <si>
    <t>Adpatador de Montaje en Techo</t>
  </si>
  <si>
    <t>Soporte para montaje de PTZ TURBO HD</t>
  </si>
  <si>
    <t>Pantalla LCD 46"</t>
  </si>
  <si>
    <t>• Resolución: 1920 x 1080 (Full HD) 60Hz. • Pantalla de 46" • Bisel: 2.36mm (arriba/izquierda), 1.2mm (abajo/derecha) • Brillo: 500 cd/m² • Angulo de visión: Horizontal: 178°, vertical: 178° • Soporta control remoto. • Entradas: 1 puerto HDMI, 1 puertos DVI, 1 puerto VGA1, 1 puerto Display Port, 1 Puerto USB, 1 puerto LAN.</t>
  </si>
  <si>
    <t>Multiplexor de VideoWall 2x2</t>
  </si>
  <si>
    <t xml:space="preserve">HDMI HDMI1.4 - HDCP HDCP1.4 - Ancho de banda de video 18Mbps(10.2G) - Soporte de resolución 1080p@50/60Hz, 720p@50/60Hz, 576p@50Hz, 480p@60Hz, 1920x1200, 1280x960, 1280x800, 1280x768, 1680x1050, 1360x768, 1366x768, 1600x900, 1024x768, 800x600 - Formato de audio PCM - Señal TMDS 0.5～1.5Vp-p(TMDS)  - Entrada HDMI×1 ( Tipo A, 19 pin, hembra) - Salida HDMI×4 ( Tipo A, 19 pin, hembra) -  Longitud del cable de entrada ≤5m(AWG26 HDMI2.0Cable standards), ≤10m(AWG23 HDMI2.0Cable standards) - Longitud del cable de salida ≤5m(AWG26 HDMI2.0 Cable standards), ≤10m(AWG23 HDMI2.0Cable standards) - Modo de empalme 1x1 / 2x1 / 1x2 / 2x2 / 3x1 / 1x3 / 4x1 / 1x4  - Dip switch Apoyo -  RS-232（GND/RxD/TxD RS-232（GND/RxD/TxD） -  Tasa de baudios predeterminada: 9600 </t>
  </si>
  <si>
    <t>BASE EN MADERA DE CEDRO PARA BARANDA CON DIMENSIONES DE 10 CM × 1 CM x 2 UND</t>
  </si>
  <si>
    <t>Acabado de enchape en madera en apoyo de baranda</t>
  </si>
  <si>
    <t>PASAMANOS EN MADERA CEDRO 7.6CM DE DIAMETRO</t>
  </si>
  <si>
    <t>Pasamanos para baranda según diseño</t>
  </si>
  <si>
    <t>SUMINISTRO E INSTALACION BARANDA EN VIDRIO (8+8 laminando templado con sentryglas certificado), PANE</t>
  </si>
  <si>
    <t>Baranda en vidrio para circulaciones según diseño</t>
  </si>
  <si>
    <t xml:space="preserve">"CÁRCAMO PLÁSTICO CON REJILLA INTERNA </t>
  </si>
  <si>
    <t>Suministro e instalación de cárcamo en polipropileno con medidas externas (100 x 20 x 6). Elemento perimetral para piscina según diseño.</t>
  </si>
  <si>
    <t>SISTEMA DE CALENTAMIENTO DE AGUA PARA DUCHAS</t>
  </si>
  <si>
    <t>Suministro e instalación de equipos a gas para calentamiento de agua para piscina, en cascada con especificaciones según diseño para CAR GIBRALTAR</t>
  </si>
  <si>
    <t>SISTEMA DE CALENTAMIENTO DE PISCINA</t>
  </si>
  <si>
    <t>SUMINISTRO E INSTALACION DE PUNTO DE ANCLAJE EN ACERO INOXIDABLE P1048JE CON PLATINA TIPO SANDWICH</t>
  </si>
  <si>
    <t>Instalación de puntos de anclaje para inspección y mantenimiento de fachadas y cubiertas, serán elementos certificados de acuerdo con la normalidad vigente</t>
  </si>
  <si>
    <t xml:space="preserve">SUMINISTRO E INSTALACION DE PUNTO DE ANCLAJE EN ACERO INOXIDABLE P1048JE </t>
  </si>
  <si>
    <t>SUMINISTRO DE LOSAS PAVISOL -VEHICULAR, ESPESOR: 0.15M, INCLUYE CONCRETO Y MANO DE OBRA DE FABRICACI</t>
  </si>
  <si>
    <t>Instalación de placas prefabricadas como estructura para zonas duras de urbanismo, estos elementos suplen las estructuras de pavimentos tradicionales y el proceso de movimiento de tierras</t>
  </si>
  <si>
    <t>SUMINISTRO DE LOSAS PAVISOL - PEATONAL, ESPESOR: 0.15M, INCLUYE CONCRETO Y MANO DE OBRA DE FABRICACI</t>
  </si>
  <si>
    <t>Instalación de placas prefabricadas como estructura para zonas duras de urbanismo, estos elementos suplen las estructuras de pavimentos tradicionales y el proceso de movimiento de tierras.</t>
  </si>
  <si>
    <t xml:space="preserve"> Luminaria de emergencia tipo aplique 4W/120V-277V 6.000K SYL</t>
  </si>
  <si>
    <t>Luminaria de emergencia tipo aplique 4W/120V-277V 6.000K 349 lm, 120°apertura, carcasa termo plástica, IP65, IRC &gt;70, bateria Li-ion 7.2V 1000mA. 90 minutos de autonomia, &gt;500 ciclos de vida.</t>
  </si>
  <si>
    <t xml:space="preserve"> Panel Value led 59,5x 59.5  36W/120V-277V 4.000K </t>
  </si>
  <si>
    <t xml:space="preserve">Panel Value led 59,5x 59.5  36W/120V-277V 4.000K 4.117 lm, 120°apertura, chasis en aluminio y poliestireno, IP20, IRC &gt;80,30.000 horas vida. </t>
  </si>
  <si>
    <t>Luminaria Hérmetica Damp Proff Led 36W/120V-277V 4.000K</t>
  </si>
  <si>
    <t xml:space="preserve">Luminaria Hérmetica Damp Proff Led 36W/120V-277V 4.000K 5.400 lm, 120°apertura, chasis en policarbonato, IP65, IRC &gt;80,50.000 horas vida. Incluye accesorios de adosamiento,  </t>
  </si>
  <si>
    <t>Luminaria lineal Led E0878-HERA-S-T2.5-2800x44x72 mm 100W/120V-277V 4.000K</t>
  </si>
  <si>
    <t xml:space="preserve"> Luminaria lineal Led E0878-HERA-S-T2.5-2800x44x72 mm 100W/120V-277V 4.000K 12.193 lm,chasis en aluminio extruido con difusor en PMMA opal / PC prismático,pintura electrostática blanca o negra, IP20, IRC &gt;80,50.000 horas vida. </t>
  </si>
  <si>
    <t xml:space="preserve">Luminaria lineal Led E0878-HERA-S-T1-1120x44x72 mm 40W/120V-277V 4.000K </t>
  </si>
  <si>
    <t xml:space="preserve"> Luminaria lineal Led E0878-HERA-S-T1-1120x44x72 mm 40W/120V-277V 4.000K 4.877 lm,chasis en aluminio extruido con difusor en PMMA opal / PC prismático,pintura electrostática blanca o negra, IP20, IRC &gt;80,50.000 horas vida.</t>
  </si>
  <si>
    <t xml:space="preserve"> Luminaria lineal Led E0878-HERA-S-T1-1680x44x72 mm 64W/120V-277V 4.000K</t>
  </si>
  <si>
    <t xml:space="preserve"> Luminaria lineal Led E0878-HERA-S-T1-1680x44x72 mm 64W/120V-277V 4.000K 7.316 lm,chasis en aluminio extruido con difusor en PMMA opal / PC prismático,pintura electrostática blanca o negra, IP20, IRC &gt;80,50.000 horas vida.</t>
  </si>
  <si>
    <t xml:space="preserve">Bala cilindro E0654-KT6617-LV-24W-4K  SOB/DESC 100V-240V </t>
  </si>
  <si>
    <t xml:space="preserve">Bala cilindro E0654-KT6617-LV-24W-4K  SOB/DESC 100V-240V 2.485 lm,chasis con sujetadores en hierro, recubiertos en plástico inyectado. Resortes en hierro con acabado galvanizado. Cuerpo y aro plástico inyectado color blanco, apertura 116°, IP20, IRC &gt;80,50.000 horas vida. </t>
  </si>
  <si>
    <t>Bala E0654-KT6617-LV-24W-4K INC 100V-240V</t>
  </si>
  <si>
    <t>Bala E0654-KT6617-LV-24W-4K INC 100V-240V 2.485 lm,chasis con sujetadores en hierro, recubiertos en plástico inyectado. Resortes en hierro con acabado galvanizado. Cuerpo y aro plástico inyectado color blanco, apertura 116°, IP20, IRC &gt;80,50.000 horas vida.</t>
  </si>
  <si>
    <t>Bala cilindro E0654-KT6617-LV-12W-4K  SOB/DESC 100V-240V</t>
  </si>
  <si>
    <t xml:space="preserve">Bala cilindro E0654-KT6617-LV-12W-4K  SOB/DESC 100V-240V  1.136 lm,chasis con sujetadores en hierro, recubiertos en plástico inyectado. Resortes en hierro con acabado galvanizado. Cuerpo y aro plástico inyectado color blanco, apertura 116°, IP20, IRC &gt;80,50.000 horas vida. </t>
  </si>
  <si>
    <t>Bala E0654-KT6617-LV-12W-4K  INC 100V-240V</t>
  </si>
  <si>
    <t xml:space="preserve">Bala E0654-KT6617-LV-12W-4K  INC 100V-240V  1.136 lm,chasis con sujetadores en hierro, recubiertos en plástico inyectado. Resortes en hierro con acabado galvanizado. Cuerpo y aro plástico inyectado color blanco, apertura 116°, IP20, IRC &gt;80,50.000 horas vida. </t>
  </si>
  <si>
    <t>Luminaria HIGH BAY STIL LED SLIM 70W 5000K DESC 120V-277V</t>
  </si>
  <si>
    <t xml:space="preserve">Luminaria HIGH BAY STIL LED SLIM 70W 5000K DESC 120V-277V  8.943 lm,chasis en aluminio y lámina cold rolled color blanco, IP40, IRC &gt;80, L70 B10 100.000 horas vida. </t>
  </si>
  <si>
    <t>Proyector HIGH BAY STIL LED 3-G 90° 320W 4000K DESC 120V-277V</t>
  </si>
  <si>
    <t>Proyector HIGH BAY STIL LED 3-G 90° 320W 4000K DESC 120V-277V  45.540 lm,chasis en aluminio, lámina galvanizada y lamina HR color gris, IP66, IRC &gt;80, L70 B50 100.000 horas vida.</t>
  </si>
  <si>
    <t>Proyector STIL LED SPORT ARENA 3-G 640W 4000K DESC 120V-277V</t>
  </si>
  <si>
    <t>Proyector STIL LED SPORT ARENA 3-G 640W 4000K DESC 120V-277V 91.124 lm,chasis en aluminio, lámina galvanizada y lamina HR color gris, IP66, IRC &gt;80, L70 B50 100.000 horas vida.</t>
  </si>
  <si>
    <t xml:space="preserve">PEGUE DE TAPETE EN GRAMA SINTETICA EXISTENTE, INCLUYE LIMPIEZA, ADECUACION DE LA ZONA Y SUMINISTROS </t>
  </si>
  <si>
    <t>PEGUE DE TAPETE EN GRAMA SINTÉTICA EXISTENTE (NO INCLUYE SUMINISTRO DE GRAMA) INCLUYE LIMPIEZA, ADECAUCIÓN DE ZONA, RECORTE, RETIRO DE CINTA EXISTENTE, ADECUACIÓN DE TAPETES, CINTA Y PEGANTE BICOMPONENTE, ORGANIZACIÓN DE RELLENOS EXISTENTES, CEPILLADO MANUAL, ORDEN Y ASEO DE LA ZONA</t>
  </si>
  <si>
    <t>PEGUE DE DEMARCACION, SUMINISTRO DE GRAMA SINTETICA, INCLUYE LIMPIEZA, ADECUACION DE LA ZONA Y SUMIN</t>
  </si>
  <si>
    <t>PEGUE DE GRAMA DE DEMARCACIÓN INCLUYE SUMINISTRO DE GRAMA SINTÉTICA MONOFILAMENTO DE DEMARCACIÓN BLANCA O AMARILLA, LIMPIEZA, ADECAUCIÓN DE ZONA, RECORTE, RETIRO DE CINTA EXISTENTE, ADECUACIÓN DE TAPETES, CINTA Y PEGANTE BICOMPONENTE, ORGANIZACIÓN DE RELLENOS EXISTENTES, CEPILLADO MANUAL, ORDEN Y ASEO DE LA ZONA</t>
  </si>
  <si>
    <t>LED Señalizador de emergencia Multiproposito 1W S2, 100-240V</t>
  </si>
  <si>
    <t xml:space="preserve">LED Señalizador de emergencia Multiproposito 1W S2, 100-240V 90 minutos de autonomia , IP20, Incluye accesorios señalizador salida x2, accesorio puerta de evacuación derecha e izquierda y accesorio ruta arriba y abajo. </t>
  </si>
  <si>
    <t>Aplique de pared 12W 5000K WL347 IP65 100-130V</t>
  </si>
  <si>
    <t xml:space="preserve">Aplique de pared 12W 5000K WL347 IP65 IRC &gt;80 30.000 horas vida, apertura 124° 100-130 V 928 lm. </t>
  </si>
  <si>
    <t>SOLDADURA EXOTERMICA CADWELL 150 Gr</t>
  </si>
  <si>
    <t>La soldadura exotérmica entre conductores desnudos de cobre o para configurar en un anillo subterráneo en conductor de cobre 2/0  unido por soldadura a la varilla de puesta a tierra. acorde con lo estipulado en el art 15,1 literal c del RETIE 2013: "las conexiones que van bajo el nivel del suelo (puesta a tierra), deben ser realizadas con soldadura exotérmica o conector certificado para enterramiento directo conforme a la norma IEEE 837 o la norma NTC 2206."</t>
  </si>
  <si>
    <t>FAVIGEL X 25 KILOS</t>
  </si>
  <si>
    <t>Favigel exclusivamente en el cable de la malla de puesta a tierra y varillas del apantallamiento, con el objetivo de mitigar riesgos. El empleo de este material mejora el contacto entre el electrodo y el suelo, reduciendo de manera significativa la resistencia de dispersión, lo cual es fundamental para asegurar el cumplimiento de los valores normativos establecidos en  (RETIE, IEEE 80, IEC 60364).""</t>
  </si>
  <si>
    <t>TERMINAL CLAMP RANGE 19-36 MM</t>
  </si>
  <si>
    <t>grapa para conexión de tierra a estructura metalica del edificio (Varillas corrugadas), para asegurar la conexión equipotencial de los elementos metálicos. Dando cumplimiento a lo estipulado en el RETIE Art 15,1 literal c: "Los elementos metálicos principales que actúan como refuerzo estructural de una edificación deben tener una conexión eléctrica permanente con el sistema de puesta a tierra general."</t>
  </si>
  <si>
    <t>TROQUEL SENCILLO PARA CANALETA 120X50 mm</t>
  </si>
  <si>
    <t xml:space="preserve">En los planos se ve reflejado el uso de esta, resulta indispensable para garantizar la instalación segura de los dispositivos que estarán conectados a los servicios en la canaleta usando el respectivo troquel 120x50 mm; En consecuencia con lo anterior el troquel debe corresponder con el equipo a instalar para tomacorrientes tipo corbatín ó para Faceplate cuadrado. </t>
  </si>
  <si>
    <t>CABLE CU AISLADO LSZH NO 2</t>
  </si>
  <si>
    <t>es necesaria la integración del cable  cu aislado lszh no 2. El cual hace parte de la configuración de las acometidas que alimentan los diferentes equipos dentro del proyecto, su aislamiento esta especificado para uso interior en espacios con alta concentración de personas acorde con lo estipulado en el RETIE 2013 Art 20,2,9 Literal G "En los edificios que utilicen ascensores o en lugares con alta concentración de personas, tales como los listados en la sección 518 de la NTC 2050 y salones comunales de edificaciones residenciales, se deben utilizar conductores eléctricos con aislamiento o recubrimiento de muy bajo contenido de halógenos,"</t>
  </si>
  <si>
    <t>CABLE CU DESNUDO NO 2</t>
  </si>
  <si>
    <t>es necesario cable CU desnudo No. 2 AWG el cual hace parte de la configuración de las acometidas que alimentan los diferentes equipos, se utiliza por su alta conductividad eléctrica como la línea de Tierra Acorde con lo establecido en el RETIE Art: 15.3.3 "El conductor de puesta a tierra de equipos, debe acompañar los conductores activos durante todo su recorrido y por la misma canalización." Calculado Acorde con  la Tabla 250-95 Puesta a Tierra de Equipos de la NTC 2050.</t>
  </si>
  <si>
    <t>CABLE CU DESNUDO NO 1/0</t>
  </si>
  <si>
    <t>es necesario cable CU desnudo No. 1/0 AWG el cual hace parte de la configuración de las acometidas que alimentan los diferentes equipos, se utiliza por su alta conductividad eléctrica como la línea de Tierra Acorde con lo establecido en el RETIE Art: 15.3.3 "El conductor de puesta a tierra de equipos, debe acompañar los conductores activos durante todo su recorrido y por la misma canalización." Calculado Acorde con  la Tabla 250-95 Puesta a Tierra de Equipos de la NTC 2050.</t>
  </si>
  <si>
    <t>CABLE CU DESNUDO NO 4/0</t>
  </si>
  <si>
    <t>es necesario cable CU desnudo No. 4/0 AWG. El cual hace parte de la configuración de las acometidas que alimentan los diferentes equipos, se utiliza por su alta conductividad eléctrica como la línea de Tierra Acorde con lo establecido en el RETIE Art: 15.3.3 "El conductor de puesta a tierra de equipos, debe acompañar los conductores activos durante todo su recorrido y por la misma canalización." Calculado Acorde con  la Tabla 250-95 Puesta a Tierra de Equipos de la NTC 2050.</t>
  </si>
  <si>
    <t>CABLE AL AISLADO LSZH NO 250</t>
  </si>
  <si>
    <t>es necesario cable CU aislado LSZH No. 250, el cual hace parte de la configuración de las acometidas que alimentan los diferentes tableros de distribución dentro del proyecto, su aislamiento esta especificado para uso interior en espacios con alta concentración de personas acorde con lo estipulado en el REITE 2013 Art 20,2,9 Literal G "En los edificios que utilicen ascensores o en lugares con alta concentración de personas, tales como los listados en la sección 518 de la NTC 2050 y salones comunales de edificaciones residenciales, se deben utilizar conductores eléctricos con aislamiento o recubrimiento de muy bajo contenido de halógenos.</t>
  </si>
  <si>
    <t>CAJA METALICA DE PASO 100x100x40cm</t>
  </si>
  <si>
    <t>es necesario la implementación de la caja metalica de paso de 100x100x40 cm, es necesaria para realizar la transición entre tuberia PVC y tubería EMT que llega a los cuartos eléctricos del sotano. Adicionalmente sirve para proteger y alojar conexiones de cables y conductores. Acorde con el Art 20.5 del RETIE</t>
  </si>
  <si>
    <t>TERMINAL TIPO CODO 185mm2</t>
  </si>
  <si>
    <t>es necesario la implementación de terminal tipo codo 15kV por su capacidad para conectar de manera segura cables de alta tensión, asegurando una correcta distribución de energía y protegiendo contra posibles fallos eléctricos en sistemas de media tensión.</t>
  </si>
  <si>
    <t>GRAMA CURLY MONOFIL. 14MM 5/16 750 G/M2 COLOR + 4 LOGOS - Suministro</t>
  </si>
  <si>
    <t>Suministro de Grama Sintética Curly Monofilamento Morada;  altura de la fibra: 14mm; galga: 5/16; peso de la fibra: 750 g/m2; incluye 2 Logos “IDRD” y 2 “BOGOTA” de 2,60x 2,00 m en Blanco. No incluye transporte y se requiere entrega antes de 8 días. Para paisajismo al redededor de cancha padel.</t>
  </si>
  <si>
    <t>TERMINAL TIPO PALA NO 1/0</t>
  </si>
  <si>
    <t>para realizar el pochado de las terminales del cable del item constractual 9.6.86 SUMINISTRO E INSTALACION  CABLE AL AISLADO LSZH NO 1/0, es necesario la implementación de terminal tipo pala no 1/0 para asegurar una conexión firme y segura, permitiendo una correcta distribución de la corriente y evitando pérdidas de energía o posibles fallos en el sistema eléctrico.</t>
  </si>
  <si>
    <t xml:space="preserve">BANDEJA PORTACABLE TIPO DUCTO 300X80 mm </t>
  </si>
  <si>
    <t>para dar cumplimiento a la norma, se requiere la instalación de bandeja tipo Ducto cerrado 300x80 mm, las dimensiones parten de las revisiones de diseño teniendo en cuenta la cantidad de cables a albergar en los ductos según lo establecido en la norma. De acuerdo, a lo anteriomente presentado el item contractual 9.4.8 SUMINISTRO E INSTALACION  BANDEJA PORTACABLE TIPO MALLA 300X80 mm no cumple con las especificaciones debido a que es una bandeja tipo malla (No es una canalización cerrada).</t>
  </si>
  <si>
    <t>TEE PARA DUCTO PORTACABLE 30CM</t>
  </si>
  <si>
    <t>PROTECCION TIPO INDUSTRIAL 3X1250A(875-1250A)</t>
  </si>
  <si>
    <t>Es necesario la implementación de un totalizador 3x1250 A regulable para proteger la instalación, considerando que el item contractual 9.8.50 SUMINISTRO E INSTALACIÓN TOTALIZADOR 3X900A no cubre este rango de corriente hasta 1250 A, el cual es el valor requerido en el diseño, evitando sobrecargas y cortocircuitos. Acorde con lo estipulado en el Capítulo 20.16.1 del RETIE</t>
  </si>
  <si>
    <t>TOMA DOBLE TIARRA AISLADA 15A CON CAJA PARA MONTAJE EN PISO</t>
  </si>
  <si>
    <t>Toma regulada 15A con caja de piso para proporcionar una conexión eléctrica segura y accesible, permitiendo el control de la corriente y protegiendo los equipos conectados contra sobrecargas.</t>
  </si>
  <si>
    <t xml:space="preserve">CORAZA LT 1Ø1¼" </t>
  </si>
  <si>
    <t>Coraza 1 1/4 para proteger los cables eléctricos contra daños mecánicos, asegurando su durabilidad y funcionamiento seguro en entornos donde están expuestos a riesgos físicos o de desgaste.</t>
  </si>
  <si>
    <t xml:space="preserve">CORAZA LT 1Ø3/4" </t>
  </si>
  <si>
    <t>Coraza 3/4 para proteger los cables eléctricos contra daños mecánicos, asegurando su durabilidad y funcionamiento seguro en entornos donde están expuestos a riesgos físicos o de desgaste.</t>
  </si>
  <si>
    <t xml:space="preserve">CONECTOR RECTO PARA CORAZA LT 1Ø3/4" </t>
  </si>
  <si>
    <t>Conector recto para coraza 3/4 para asegurar una conexión segura y eficiente entre tramos de coraza, garantizando la integridad de los cables y su protección frente a daños mecánicos.</t>
  </si>
  <si>
    <t xml:space="preserve">CONECTOR RECTO PARA CORAZA LT 1Ø1¼" </t>
  </si>
  <si>
    <t>Conector recto para coraza 1 1/4 para asegurar una conexión segura y eficiente entre tramos de coraza, garantizando la integridad de los cables y su protección frente a daños mecánicos.</t>
  </si>
  <si>
    <t>CONMUTADOR MANUAL PARA BYPASS TETRAPOLAR 3 POSICIONES 3x40A</t>
  </si>
  <si>
    <t>es de vital importancia al existir cargas reguladas de la especialidad de comunicaciones  alimentadas desde el tablero TR-COM, que se disponga de un conmutador manual para bypass tetrapolar 3 posiciones 3x40A en un tablero eléctrico trifásico regulado para  suministrar energía estable y segura a los equipos críticos de la instalación. La regulación del voltaje protege los equipos sensibles de fluctuaciones y asegura su funcionamiento óptimo. La llave bypass 3x40A permite realizar mantenimiento o reparaciones en el tablero sin interrumpir el suministro eléctrico, garantizando la continuidad del servicio. Acorde con el Art 20.23.1.1 del RETIE</t>
  </si>
  <si>
    <t>Coraza Americana 3/4"</t>
  </si>
  <si>
    <t>Batería  12V 18 AH</t>
  </si>
  <si>
    <t xml:space="preserve">Bateria seca de 12 Voltios 18 Amperios </t>
  </si>
  <si>
    <t>Batería  12V 7 AH</t>
  </si>
  <si>
    <t xml:space="preserve">Bateria seca de 12 Voltios 7 Amperios </t>
  </si>
  <si>
    <t>Conector Coraza Americana 3/4"</t>
  </si>
  <si>
    <t>Transformador de Marco Abierto. Voltaje de salida: 24 o 28 V C.A. /180W.</t>
  </si>
  <si>
    <t>Disco Duro 8 TB</t>
  </si>
  <si>
    <t xml:space="preserve"> Botón de emergencia con enclavamiento</t>
  </si>
  <si>
    <t>"Un botón, tres opciones de operación: momentáneo, latching gira para reponer o latching reponer.</t>
  </si>
  <si>
    <t>Detector de apertura magnéticos de Montaje Oculto, Para circuitos N.C</t>
  </si>
  <si>
    <t>"Consumo: 10W Max</t>
  </si>
  <si>
    <t xml:space="preserve"> Barrera de acceso peatonal Bidireccional con brazo abatible</t>
  </si>
  <si>
    <t>"Mecanismo de aleación de acero previene el desgaste mecánico.</t>
  </si>
  <si>
    <t xml:space="preserve"> Barrera de Acceso peatonal para personas con movilidad reducida, En acero, hoja templada, tarjeta d</t>
  </si>
  <si>
    <t xml:space="preserve">"Suministro e Instalación de Barrera de Acceso peatonal para personas con movilidad reducida, En acero, hoja templada, tarjeta de control y fuente de poder, barrera abatible de único carril, diseñado para un funcionamiento suave y silencioso con bajo consumo energético. </t>
  </si>
  <si>
    <t xml:space="preserve">KIT de Fuente de Alimentación  12V 10 AMP y 8  Salidas. </t>
  </si>
  <si>
    <t>"• Salida : 12 Vcc - 8 entradas tipo trigger configurables: - • 8 entradas normalmente abiertas (NO) - • 8 entradas de colector abierto - • las 8 entradas pueden ser combinables - • Salida de 12 Vcc a 10 Amper - • 8 salidas con control independiente - • Con capacidad de batería de respaldo.</t>
  </si>
  <si>
    <t>TRANSFORMADOR FUENTE</t>
  </si>
  <si>
    <t>Transformador para fuente de alimentacion</t>
  </si>
  <si>
    <t>LECTOR ENROLADOR DE HUELLA</t>
  </si>
  <si>
    <t>Lector Codigo de Barras</t>
  </si>
  <si>
    <t>Camara web</t>
  </si>
  <si>
    <t>Cable Utp Cat 5e</t>
  </si>
  <si>
    <t>MONITOR DE 34"</t>
  </si>
  <si>
    <t>Gabinete Rack de Pared Tapas Laterales Removibles de 9U con Puerta en vidrio</t>
  </si>
  <si>
    <t>Multitoma Horizontal de 8 entradas NEMA 5-15R Polo aislado a tierra</t>
  </si>
  <si>
    <t xml:space="preserve"> Rack de  45U Cal 16 con puertas desmontables y laterales desmontables; Ancho: 580 mm • Fondo: 810 m</t>
  </si>
  <si>
    <t xml:space="preserve"> Rack de  45U Cal 16 con puertas desmontables y laterales desmontables; Ancho: 580 mm • Fondo: 810 mm </t>
  </si>
  <si>
    <t>SWITCH 24 PUERTOS GIGABIT 2 PUERTOS SFP POE 370W</t>
  </si>
  <si>
    <t>24 puertos PoE+ 10/100/1000Base-T, 2 SFP Uplink - PoE - 370W, IEEE 802.3at / IEEE 802.3af - Capacidad de conmutación - 52 Gbps -  Tasa de reenvío - 8000 - VLAN máxima - 16 - Ventilador - Incorporado - Sobretensión de puerto.</t>
  </si>
  <si>
    <t xml:space="preserve"> SWITCH 16 PUERTOS GIGABIT POE 240W 802 3AF </t>
  </si>
  <si>
    <t xml:space="preserve">Puertos - 16 puertos PoE+ 10/100/1000Base-T, 2 enlaces ascendentes SFP - Capacidad de conmutación - 36 Gbps - Tabla de direcciones MAC - 8000 - Incorporado - Dimensiones (Ancho x Fondo x Alto) - 300 mm x 230 mm x 43,6 mm - MTBF - &gt; 200.000 - PoE - </t>
  </si>
  <si>
    <t>Switch Administrable PoE con 8 puertos Gigabit PoE  120w</t>
  </si>
  <si>
    <t>Puertos - 10 Puertos 10/100/1000 Base-T y 8 puertos PoE+ - Capacidad de conmutación - 20 gb/s - Velocidad de transmisión 14.8 mpps - Tabla de direcciones MAC 4000 - Número máximo de VLANs 16 - Ventilador - Sin ventilador - Sobrecarga en el puerto 6kv</t>
  </si>
  <si>
    <t>" i7- 12700k  3.6GHz a 5.0GHz. Memoria: 8GB (1x8GB) DDR5 hasta 4400MHz  UDIMM non-ECC. 256GB  PCle N</t>
  </si>
  <si>
    <t>" i7- 12700k  3.6GHz a 5.0GHz. Memoria: 8GB (1x8GB) DDR5 hasta 4400MHz  UDIMM non-ECC. 256GB  PCle NVMe Class 35 M.2 SSD.</t>
  </si>
  <si>
    <t xml:space="preserve">Bandeja cablofil 100x65mm </t>
  </si>
  <si>
    <t>CABLE CU DESNUDO NO 6</t>
  </si>
  <si>
    <t>1469 de dic 29 de 2025</t>
  </si>
  <si>
    <t>1572 de dic 24 de 2024</t>
  </si>
  <si>
    <t>Total IPC (2011 - 2025)</t>
  </si>
  <si>
    <t>Actualizado el 20 de enero de 2026</t>
  </si>
  <si>
    <t>Estudios y Diseños</t>
  </si>
  <si>
    <t>Interventoría a Estudios y Diseños</t>
  </si>
  <si>
    <t>Interventoría a Obra</t>
  </si>
  <si>
    <t>Consultoría</t>
  </si>
  <si>
    <t>Llave en Mano</t>
  </si>
  <si>
    <t>Interventoría a llave en mano</t>
  </si>
  <si>
    <t>Otras consultorías</t>
  </si>
  <si>
    <r>
      <t xml:space="preserve">I. TOTAL PERSONAL DE </t>
    </r>
    <r>
      <rPr>
        <b/>
        <sz val="11"/>
        <color theme="9"/>
        <rFont val="Calibri"/>
        <family val="2"/>
        <scheme val="minor"/>
      </rPr>
      <t>ARQUITECTURA</t>
    </r>
  </si>
  <si>
    <t>VALOR IVA</t>
  </si>
  <si>
    <r>
      <t xml:space="preserve">FACTOR MULTIPLICADOR - PERSONAL </t>
    </r>
    <r>
      <rPr>
        <b/>
        <sz val="11"/>
        <color theme="9"/>
        <rFont val="Calibri"/>
        <family val="2"/>
        <scheme val="minor"/>
      </rPr>
      <t>INGENIERÍA</t>
    </r>
  </si>
  <si>
    <r>
      <t xml:space="preserve">FACTOR MULTIPLICADOR - PERSONAL </t>
    </r>
    <r>
      <rPr>
        <b/>
        <sz val="11"/>
        <color theme="9"/>
        <rFont val="Calibri"/>
        <family val="2"/>
        <scheme val="minor"/>
      </rPr>
      <t>ARQUITECTURA</t>
    </r>
  </si>
  <si>
    <t>1. PERSONAL</t>
  </si>
  <si>
    <t>2. COSTOS DIRECTOS OPERACIONALES: ALQUILER DE EQUIPOS Y ENSAYOS DE LABORATORIO</t>
  </si>
  <si>
    <t>3. COSTOS DIRECTOS OPERACIONALES:  SUMINISTROS Y OTROS ELEMENTOS (CAMPAMENTO, CERRAMIENTOS, VIGILANCIA, ETC.)</t>
  </si>
  <si>
    <t>4. PERSONAL</t>
  </si>
  <si>
    <r>
      <t xml:space="preserve">VI. TOTAL PERSONAL DE </t>
    </r>
    <r>
      <rPr>
        <b/>
        <sz val="11"/>
        <color theme="9"/>
        <rFont val="Calibri"/>
        <family val="2"/>
        <scheme val="minor"/>
      </rPr>
      <t>INGENIERIA</t>
    </r>
  </si>
  <si>
    <t>5. COSTOS DIRECTOS OPERACIONALES: ALQUILER DE EQUIPOS Y ENSAYOS DE LABORATORIO</t>
  </si>
  <si>
    <t>VII. SUBTOTAL EQUIPOS Y ENSAYOS DE LABORATORIO</t>
  </si>
  <si>
    <t>6. COSTOS DIRECTOS OPERACIONALES:  SUMINISTROS Y OTROS ELEMENTOS (CAMPAMENTO, CERRAMIENTOS, VIGILANCIA, ETC.)</t>
  </si>
  <si>
    <t xml:space="preserve">VIII. SUBTOTAL DE PERSONAL Y COSTOS DIRECTOS OPERACIONALES </t>
  </si>
  <si>
    <r>
      <t xml:space="preserve">X. VALOR TOTAL  </t>
    </r>
    <r>
      <rPr>
        <b/>
        <sz val="16"/>
        <color theme="9"/>
        <rFont val="Calibri"/>
        <family val="2"/>
        <scheme val="minor"/>
      </rPr>
      <t>CONSULTORÍA / INTERVENTORÍA</t>
    </r>
  </si>
  <si>
    <r>
      <t xml:space="preserve">V. VALOR TOTAL  ESTUDIOS Y DISEÑOS DE </t>
    </r>
    <r>
      <rPr>
        <b/>
        <sz val="11"/>
        <color theme="9"/>
        <rFont val="Calibri"/>
        <family val="2"/>
        <scheme val="minor"/>
      </rPr>
      <t>ARQUITECTURA</t>
    </r>
    <r>
      <rPr>
        <b/>
        <sz val="11"/>
        <color rgb="FF000000"/>
        <rFont val="Calibri"/>
        <family val="2"/>
        <scheme val="minor"/>
      </rPr>
      <t xml:space="preserve"> (Sin Redondeo)</t>
    </r>
  </si>
  <si>
    <r>
      <t xml:space="preserve">IX. VALOR TOTAL  ESTUDIOS Y DISEÑOS DE </t>
    </r>
    <r>
      <rPr>
        <b/>
        <sz val="11"/>
        <color theme="9"/>
        <rFont val="Calibri"/>
        <family val="2"/>
        <scheme val="minor"/>
      </rPr>
      <t>INGENIERIA</t>
    </r>
    <r>
      <rPr>
        <b/>
        <sz val="11"/>
        <color rgb="FF000000"/>
        <rFont val="Calibri"/>
        <family val="2"/>
        <scheme val="minor"/>
      </rPr>
      <t xml:space="preserve"> (Sin Redondeo)</t>
    </r>
  </si>
  <si>
    <t>SUBTOTAL PROYECTO</t>
  </si>
  <si>
    <t>Proyecto</t>
  </si>
  <si>
    <t>EQUIVALENCIAS POSIBLES POR PROFESIÓN</t>
  </si>
  <si>
    <t>FACTOR MULTIPLICADOR PARA INTERVENTORIAS /  CONSULTORIAS</t>
  </si>
  <si>
    <r>
      <rPr>
        <b/>
        <sz val="14"/>
        <color theme="4" tint="-0.249977111117893"/>
        <rFont val="Calibri"/>
        <family val="2"/>
        <scheme val="minor"/>
      </rPr>
      <t>POLIZAS REQUERIDAS PARA PROCESOS DE</t>
    </r>
    <r>
      <rPr>
        <b/>
        <sz val="14"/>
        <color rgb="FF0070C0"/>
        <rFont val="Calibri"/>
        <family val="2"/>
        <scheme val="minor"/>
      </rPr>
      <t xml:space="preserve"> </t>
    </r>
    <r>
      <rPr>
        <b/>
        <sz val="14"/>
        <color theme="9"/>
        <rFont val="Calibri"/>
        <family val="2"/>
        <scheme val="minor"/>
      </rPr>
      <t>CONSULTORÍA / INTERVENTORÍA</t>
    </r>
  </si>
  <si>
    <t>Otros impuestos</t>
  </si>
  <si>
    <t>TOTAL DE DEDICACIÓN PERSONAL</t>
  </si>
  <si>
    <t>Nota</t>
  </si>
  <si>
    <t>Favor diligenciar únicamente las celdas en color verde</t>
  </si>
  <si>
    <t>CANTIDAD
2028</t>
  </si>
  <si>
    <t>El presente proceso, que tiene por objeto</t>
  </si>
  <si>
    <t>meses</t>
  </si>
  <si>
    <t>Liquidación</t>
  </si>
  <si>
    <t>tiene un desarrollo para la totalidad de sus fases en un plazo de</t>
  </si>
  <si>
    <t>TARIFA SALARIAL</t>
  </si>
  <si>
    <t>HONORARIOS</t>
  </si>
  <si>
    <t>Columna1</t>
  </si>
  <si>
    <t>Columna2</t>
  </si>
  <si>
    <t>Columna3</t>
  </si>
  <si>
    <t>Columna4</t>
  </si>
  <si>
    <t>Columna5</t>
  </si>
  <si>
    <t>Columna6</t>
  </si>
  <si>
    <t>Columna7</t>
  </si>
  <si>
    <t>Columna8</t>
  </si>
  <si>
    <t>ESPECIALISTA  (I) CATEGORÍA 1 (E.G.12;E.E.8)</t>
  </si>
  <si>
    <t>ESPECIALISTA  (I) CATEGORÍA 1 (E.G.12;E.E.5)</t>
  </si>
  <si>
    <t>ESPECIALISTA (II) CATEGORÍA 2 (E.G.10;E.E.4)</t>
  </si>
  <si>
    <t>PROFESIONAL CATEGORÍA 3 (E.G.8;E.E.6)</t>
  </si>
  <si>
    <t>PROFESIONAL CATEGORÍA 3 (E.G.8;E.E.3)</t>
  </si>
  <si>
    <t>PROFESIONAL CATEGORÍA 4 (E.G.6;E.E.2)</t>
  </si>
  <si>
    <t>PROFESIONAL CATEGORÍA 5 (E.G.4;E.E.2)</t>
  </si>
  <si>
    <t>PROFESIONAL CATEGORÍA 6 (E.G.2;E.E.1)</t>
  </si>
  <si>
    <t>Favor diligenciar únicamente las celdas en color verde. Favor no cambiar los títulos de las columnas, estos se actualizan automáticamente con la pestaña resumen</t>
  </si>
  <si>
    <t>Columna12</t>
  </si>
  <si>
    <t>106852 - 100143</t>
  </si>
  <si>
    <t>TARIFAS DE PERSONAL 2026</t>
  </si>
  <si>
    <t>Retención en la Fuente</t>
  </si>
  <si>
    <t>Autoretención a título del Impuesto sobre la Renta y Complementario</t>
  </si>
  <si>
    <t>ICA</t>
  </si>
  <si>
    <t>GMF 4 X 1000</t>
  </si>
  <si>
    <t>q.</t>
  </si>
  <si>
    <t>r.</t>
  </si>
  <si>
    <t>s.</t>
  </si>
  <si>
    <t>t.</t>
  </si>
  <si>
    <t>PARA EL PROCESO QUE TIENE COMO OBJETO</t>
  </si>
  <si>
    <t>Fabricante</t>
  </si>
  <si>
    <t>ID Tipo</t>
  </si>
  <si>
    <t>ID Grupo</t>
  </si>
  <si>
    <t>ID Proveedor</t>
  </si>
  <si>
    <t>SIKA ANDINA S.A.</t>
  </si>
  <si>
    <t>INDUSTRIAS METALICAS RODRIGUEZ</t>
  </si>
  <si>
    <t>SANITARIOS MARACAY</t>
  </si>
  <si>
    <t>CEMEX</t>
  </si>
  <si>
    <t>HANETEC  S.A.</t>
  </si>
  <si>
    <t>FIBERGLASS COLOMBIA S.A.</t>
  </si>
  <si>
    <t>HUNTER DOUGLAS DE COLOMBIA</t>
  </si>
  <si>
    <t>AJOVER S.A.</t>
  </si>
  <si>
    <t>ETERNIT PACIFICO S. A. M/LLIN</t>
  </si>
  <si>
    <t>INTERAMERICANA DE CABLES - CENTELSA</t>
  </si>
  <si>
    <t>TITAN MANUFACTURAS</t>
  </si>
  <si>
    <t>GRANITOS Y MARMOLES</t>
  </si>
  <si>
    <t>CIMSA ELECTRODOMESTICOS</t>
  </si>
  <si>
    <t>IHM</t>
  </si>
  <si>
    <t>BARNES DE COLOMBIA S.A.</t>
  </si>
  <si>
    <t xml:space="preserve">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</si>
  <si>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NACIONAL DE ELECTRICOS -centro 3</t>
  </si>
  <si>
    <t>TOXEMENT S.A.</t>
  </si>
  <si>
    <t>AGUA LIMPIA Y POTABLE LTDA</t>
  </si>
  <si>
    <t xml:space="preserve">Cadenero 1.           Rango de Experiencia Requerida Certificada: 8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</si>
  <si>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Cadenero 2.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</si>
  <si>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EDILMER</t>
  </si>
  <si>
    <t>AVE COLOMBIANA BOGOTA</t>
  </si>
  <si>
    <t>METAZA</t>
  </si>
  <si>
    <t>YALE CERRADURAS</t>
  </si>
  <si>
    <t xml:space="preserve">No incluye factor de experticia ni FTUPO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</si>
  <si>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PLACA LISTA LTDA.</t>
  </si>
  <si>
    <t>ACESCO S.A.</t>
  </si>
  <si>
    <t>ICO-PINTURAS - PINACOL S.A.</t>
  </si>
  <si>
    <t>Malla electrosoldada 4 mm, 6m x 2,35m, hueco de 15x15 cm</t>
  </si>
  <si>
    <t xml:space="preserve">EN EL MOMENTO SE CONSIGUE EN EL MERCADO DE 2 METROS </t>
  </si>
  <si>
    <t>“HIERRO A-37 1/4"” es una designación de barra de acero (hierro corrugado) utilizada comúnmente en construcción.</t>
  </si>
  <si>
    <t>CERAMICA ITALIA S.A.</t>
  </si>
  <si>
    <t>POSTES MEDINA</t>
  </si>
  <si>
    <t>PISOS ALFA - ALFAGRES</t>
  </si>
  <si>
    <t>DAGA</t>
  </si>
  <si>
    <t>ACOEX</t>
  </si>
  <si>
    <t>TECNICA HIDRAULICA</t>
  </si>
  <si>
    <t>ALDAMEC LTDA.</t>
  </si>
  <si>
    <t>RAFAEL AYALA N.(EQUIPOS DE CONSTRUCCION)</t>
  </si>
  <si>
    <t>CANCHAS Y RECUBRIMIENTOS ART LTDA</t>
  </si>
  <si>
    <t>MANCESA</t>
  </si>
  <si>
    <t>POLIEXPANDIDOS</t>
  </si>
  <si>
    <t>ABC ASFALTOS OBRAS CIVILES</t>
  </si>
  <si>
    <t>LADRILLOS MOORE S.A.</t>
  </si>
  <si>
    <t>NTC 4325-1997 / NTC 3692-2018</t>
  </si>
  <si>
    <t>CREAR SEÑALIZACIÓN</t>
  </si>
  <si>
    <t>DISTRIBUIDORES GUZMAN</t>
  </si>
  <si>
    <t>POSTE GALVANIZADO h= 8.00 m DOS BRAZOS</t>
  </si>
  <si>
    <t>FIJACIONES Y HERRAMIENTAS  S.A.</t>
  </si>
  <si>
    <t>MALLA ELECTROSOLDADA  5mm 6M x 2.35M  M-131</t>
  </si>
  <si>
    <t>MALLA ELECTROSOLD.5.5 mm  6Mts x 2.35M-159 hueco 15 x 15</t>
  </si>
  <si>
    <t>CONTRATO CONSULTORIA CEFE COMETAS</t>
  </si>
  <si>
    <t>FITNESS MARKET</t>
  </si>
  <si>
    <t xml:space="preserve">INTALACIONES VOZ Y DATOS </t>
  </si>
  <si>
    <t>SYLVANIA</t>
  </si>
  <si>
    <t>PAVCO-MEXICHEM</t>
  </si>
  <si>
    <t>C&amp;G CARANDINI - SPECTRUM Ingeniería e Iluminación</t>
  </si>
  <si>
    <t xml:space="preserve">Especialización. EXPERIENCIA MÍNIMA REQUERIDA General 8 años Específica 5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</si>
  <si>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Contador  con experiencia en contaduría de obras públicas.           Experiencia mínima requerida General 3 años Específica 1 año.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</si>
  <si>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Especialización. Experiencia mínima requerida. General 2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</si>
  <si>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</si>
  <si>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Título de Formación Técnica Profesional.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t>
  </si>
  <si>
    <t xml:space="preserve">Inspector.        Rango de Experiencia Requerida Certificada: 3 &lt; 8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</si>
  <si>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Inspector.             Rango de Experiencia Requerida Certificada: 10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</si>
  <si>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Laboratorista.         Rango de Experiencia Requerida Certificada: 3 &lt; 8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</si>
  <si>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Operador de equipos.         Rango de Experiencia Requerida Certificada: 0 &lt; 3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</si>
  <si>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Operador Auxiliar de equipos.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</si>
  <si>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Inspector.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t>
  </si>
  <si>
    <t>Laboratorista Auxiliar.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t>
  </si>
  <si>
    <t xml:space="preserve">Conductor o Motorista.       Rango de Experiencia Requerida Certificada: 0 &lt; 3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</si>
  <si>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Secretaria 1.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</si>
  <si>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Secretaria 2.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</si>
  <si>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Celador.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</si>
  <si>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Digitador 1.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</si>
  <si>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Digitador 2.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</si>
  <si>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Administrador.          Rango de Experiencia Requerida Certificada: 3 &lt; 8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</si>
  <si>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</si>
  <si>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Panel básico de 1 compartimento :LCD 2x40 Interfaz del operador,6 A ESS / batería cargador,IDNet aislado de dos lazos 2 Canal de comunicaciones, clase A o Clase B, con soporte,hasta 500 puntos IDNet Direccionable;  Dos  3 A, Clase B, IDNAC SLC con soporte para 254 dispositivos de notificación Direccionable ,Panel Color Rojo, alimentación 120VAC,  listado UL, CSFM, FM,  Modulo RS232.,Consumo: 480W.</t>
  </si>
  <si>
    <t>Panel principal de incendio</t>
  </si>
  <si>
    <t>Modulo de comunicaciones del panel de incendio para integracion con sistmas de Integracion</t>
  </si>
  <si>
    <t>Modulo RS232 comunicación</t>
  </si>
  <si>
    <t>IDNAC SLC: 3 A, 29 VDC regulados durante la alarma, 127 direcciones, 139 unidades de carga, Cableado IDNAC SLC: Los terminales de salida están clasificados para 20 a 12 AWG con terminales de salida duplicados clasificados para dos cables cada uno, lo que permite realizar  hasta cuatro (4) derivaciones en T de circuito derivado de Clase B en el gabinete.</t>
  </si>
  <si>
    <t xml:space="preserve">TARJETA DE LAZO </t>
  </si>
  <si>
    <t>Cable especial de Comunicaciones entre el panel de incendio direcconable y el modulo de comunicaciones</t>
  </si>
  <si>
    <t>CABLE DE INTEGRACIÓN</t>
  </si>
  <si>
    <t>Voltaje de 18 a 32 VDC, sistema suministrado,Corriente de funcionamiento normal 110 mA (con retroiluminación LED encendida) Corriente de espera de la batería 65 mA (durante la batería de respaldo, la retroiluminación LED se apaga después de 30 segundos sin actividad del interruptor) Corriente de alarma 140 mA máximo (la retroiluminación LED está encendida y el tono de alerta está sonando)Rango de temperatura de funcionamiento 32 ° a 120 ° F (0 ° a 49 ° C) Tipo RUI (interfaz de unidad remota) línea de comunicaciones del anunciador externo SLC (circuito de línea de señalización)</t>
  </si>
  <si>
    <t>Anunciador Remoto de 40 caracteres</t>
  </si>
  <si>
    <t>Gabinete Metalico de sobreponer para panel de Incendio</t>
  </si>
  <si>
    <t>Gabinete de Anunciador Remoto</t>
  </si>
  <si>
    <t>Salida IDNAC SLC: 3 A como máximo a 29 VCC para dispositivos de aplicación especial,Salida auxiliar: Corriente 200 mA máximo; 29 VDC nominal con AC  presente o cuando el repetidor está en espera de batería y en alarma; 24 VDC nominal cuando está en espera de batería y no alarma.Rango de voltaje 120 VCA, 50/60 Hz o 220/230/240 VAC, 50/60 Hz, + 10%, -15%, selección automática, El cableado de entrada clase B permite conexiones con derivación en T hasta cinco (5) repetidores conectados en paralelo.</t>
  </si>
  <si>
    <t>Fuente NAC</t>
  </si>
  <si>
    <t>Monitoreo de Clase B supervisado de contactos normalmente abiertos y secos ,Distancia del cableado total desde el IAM a los resistores de supervisión de hasta 500 pies (152 m) Para utilizar en interiores con hasta 158° F (70° C), como por ejemplo en áticos o aplicaciones similares.</t>
  </si>
  <si>
    <t>Modulo Monitor</t>
  </si>
  <si>
    <t>Comunicaciones IDNet, 1 dirección por dispositivo, Alimentación de relé IAM Suministrado por comunicaciones IDNet,Referencia del cableado de comunicaciones de IDNet: Hasta 2500 pies (762 m) desde panel de control; Hasta 10.000 pies (3048 m) de distancia de cableado en total (incluidas las T-Taps) Power-Limited 2 A a 24 VCC, resistivo; 1 A a 24 VCC, inductivo</t>
  </si>
  <si>
    <t xml:space="preserve">Modulo de Control </t>
  </si>
  <si>
    <t>Listado UL, ULC, CSFM y aprobado por FM ,Permite integración de dispositivos convencionales (2 ó 4 hilos) al panel direccionable,Cuenta con linea para conexion de 24VDC para alimentar y reestablecer dispositivos de 4 hilos.LED indicador de estado.</t>
  </si>
  <si>
    <t>Modulo ZAM</t>
  </si>
  <si>
    <t>Sensor supervisado,• Sensores electrónicos de estado sólido: ningún mantenimiento o calibración,Sensibilidad basada en los estándares UL de 1484 para detectores de Gas,  Listado en los estándares UL 2075 para las normas de Seguridad de los Detector de Gas,Relevador de alarma: 0.125 A, 40 V, 3 VA, Relevador Avería: 0.250 A, 40 V, 10 VA,Rango de temperatura de funcionamiento: 0° a 50° C,  Punto de ajuste de alarma: Por UL 1484, 25% LEL,Alimentación: 12 a 24 Vca o Vcd,• Corriente (no alarma): 45 mA @ 12 VDC, 22 mA @ 24 VDC, 65 mA @ 12 VAC, 45 mA @ 24 VAC,• Corriente (en alarma): 70 mA @ 12 VDC, 35 mA @ 24 VDC, 100 mA @ 12 VAC, 65 mA @ 24 VAC.</t>
  </si>
  <si>
    <t>Detector de Gas Metano y Propano 12-24 VAC o VDC</t>
  </si>
  <si>
    <t>Consumo: 7.7 W @ 24 V:Rango de protección: 16 pies a 328 pies (5 m a 100 m),Ángulo de ajuste: 20 grados vertical, 50 grados horizontal, Niveles de sensibilidad: nivel 1 25%, nivel 2 30%, nivel 3 40%, Nivel 4 50%, Funciones de prueba / reinicio: interruptor de prueba de alarma local, interruptor de reinicio de alarma local, interruptor de prueba y reinicio.</t>
  </si>
  <si>
    <t>Sensor de Haz Proyectado Emisor/Receptor</t>
  </si>
  <si>
    <t>• Formatos de vídeo H.265+/H.265/H.264+/ H.264 ,• Análisis inteligente basado en algoritmo de aprendizaje profundo,• Protección perimetral de hasta 16 canales, • Reconocimiento facial de hasta 8 canales para transmisión de video o reconocimiento facial de hasta 16 canales para imágenes de rostros,• Estructuración de video de hasta 8 canales,• Se pueden conectar hasta cámaras IP de 32 canales,• Capacidad de decodificación de hasta 16 canales 1080p.</t>
  </si>
  <si>
    <t>NVR DE 16 CANALES 12 MP 4K</t>
  </si>
  <si>
    <t>Bandeja porta equipos</t>
  </si>
  <si>
    <t xml:space="preserve">celda de medida en MT para monitorear y controlar de manera precisa los consumos de Energía del Edificio es una Exigencia del operador de Red y se encuentra especificado en plano serie 3 del proyecto. </t>
  </si>
  <si>
    <t>CELDA DE MEDIDA MT</t>
  </si>
  <si>
    <t>transferencia automática OTM de 250A/460V cuenta con mayor velocidad de conmutación del OTM minimiza lo cual tiempo de inactividad, ofrece Interbloqueo mecánico y eléctrico inherente que previene la conexión simultánea de ambas fuentes, eliminando el riesgo de cortocircuitos por cruce de fuentes y protegiendo eficazmente los equipos y el personal entre otras de sus caracteristicas garantiza el suministro ininterrumpido de energía al sistema contra incendios en caso de falla del suministro principal.  Esta transferencia OTM activa automáticamente la fuente de energía de respaldo, asegurando el funcionamiento seguro y confiable continuo del sistema contra incendios, lo cual es crucial para la seguridad de las personas y las instalaciones en el Proyecto CAR Gibraltar. Acorde con el Art 20.24 RETIE y Art 20.23.1.1 del RETIE</t>
  </si>
  <si>
    <t xml:space="preserve">TRANSFERENCIA AUTOMATICA OTM 250 A / 460 V PARA SISTEMA CONTRA INCENDIO PROYECTO GIBRALTAR INCLUYE: </t>
  </si>
  <si>
    <t>TRANSFERENCIA AUTOMATICA DE INTERRUPTORES AUTOMATICOS MOTORIZADOS 1250 A / 460 V REGULABLE                  INCLUYE: BARRAJES PARA FASES NEUTRO Y TIERRA, GABINETE AUTOSOPORTADO, PUERTAS, CERRADURAS, CONTROLADOR DE TRANSFERENCIA AUTOMATICA, CT'S Y ANALIZADOR DE REDES</t>
  </si>
  <si>
    <t xml:space="preserve">TRANSFERENCIA AUTOMATICA 1250 A / 460 V REGULABLE </t>
  </si>
  <si>
    <t>Nota 10/10/25: La STC no dió respuesta a la solicitud de presentar en la FICHA de CREACIÓN la ESPECIFICACIÓN completa y la imagen, por lo que se cotiza la especificación encontrada en el mercado: Sin Barraje.</t>
  </si>
  <si>
    <t>CAJA PARA PROTECCIÓN INDUSTRIAL HASTA 125 A</t>
  </si>
  <si>
    <t>SISTEMA DE CALENTAMIENTO SISTEMA DE CALENTAMIENTO MODULAR EN CASCADA INTELIGENTE INCLUYE ((16) módulos de Boiler de condensación (alta eficiencia térmica) marca:, cada uno con una potencia de 400.000 Btu/h, para una potencia total de 6.400.000 BTU/h, TABLERO DE CONTROL, BOMBA DE RECIRCULACION, TERMOMETRO, TRANQUE DE EXPANCION 100 LTS Y ACCESORIOS DE INTALACION) - Suministro e instalación de equipos a gas para calentamiento de agua para piscina, en cascada con especificaciones según diseño para CAR GIBRALTAR</t>
  </si>
  <si>
    <t>SISTEMA DE CALENTAMIENTO MODULAR EN CASCADA INTELIGENTE INCLUYE ((16) módulos de Boiler de condensa.</t>
  </si>
  <si>
    <t>Hermética. El proyecto las requiere para sistema HVAC (calefacción, ventilación y aire acondicionado).                          Nota 10/10/25: La STC no dió respuesta a la solicitud de presentar en la FICHA de CREACIÓN la ESPECIFICACIÓN completa y la imagen, por lo que se entiende que acogen las especificaciones encontradas en el mercado, diferentes materiales y profundidad.</t>
  </si>
  <si>
    <t>CAJA TIPO INTEMPERIE 10X10 cm</t>
  </si>
  <si>
    <t>Es necesario la implementación de acometida en cable tipo soldador 3#250+1#250+2/0T Cu para proporcionar una conexión robusta y eficiente para la conexión del controlador de la Bomba Contra Incendio (BCI), garantizando una correcta distribución de energía y respuesta en situaciones de emergencia.</t>
  </si>
  <si>
    <t>CABLE Cu SOLDADOR NO 250</t>
  </si>
  <si>
    <t>Procedimiento: Perforación por Rotación hasta 30 m de profundidad. Recuperación de Muestras continuas de roca. Descripción Visual de estratos (tipo, textura, dureza). Lecturas de Campo: SPT y veleta de campo. Normas Técnicas: ASTM D 2113-17: Método de perforación en roca y recuperación de muestras.NTC 1817: Norma colombiana para perforación y muestreo de rocas ISO 22475-1:2006: Requisitos generales para recuperación de muestras. Aplicaciones: Utilizado en estudios geotécnicos, cimentación, y evaluación de estabilidad en terrenos rocosos</t>
  </si>
  <si>
    <t>Perforación Mecánica por Rotación en Roca de 0 a 30m</t>
  </si>
  <si>
    <t xml:space="preserve">MUTLITOMA DE 6 SALIDAS CON SUPRESOR DE PICOS </t>
  </si>
  <si>
    <t>EQUIPOS DE BOMBEO</t>
  </si>
  <si>
    <t>UNION PVCP 8" SCH 40</t>
  </si>
  <si>
    <t>CODO PVCP 8" SCH 40</t>
  </si>
  <si>
    <t>TEE PVCP 8" SCH 40</t>
  </si>
  <si>
    <t>TUBO POLIPROPILENO PN 16 PE 100 100 MM</t>
  </si>
  <si>
    <t>Consumo: 12 W - Interruptor SPST clasificado 1A@12V C.C - Mecanismo de conmutación altamente confiable - Carcasa de acero inoxidable atractiva y duradera - Tamaño compacto - Restablecimiento de la clave de alta seguridad - Utilice con entrada N.C. o N.A. - incluye 2 llaves.</t>
  </si>
  <si>
    <t>Botón pánico N.C. con llave para rearmar.</t>
  </si>
  <si>
    <t xml:space="preserve">• Salida de sirena de tono dual más fuerte (106 dB) - • Montaje en esquina o techo sin soportes ni herrajes adicionales - • Corriente de 500Ma. </t>
  </si>
  <si>
    <t>Sirena de Intrusión</t>
  </si>
  <si>
    <t>Bandeja de Fibra Óptica para los centros de cableado, con las siguientes características: Deben ser de 1 unidad de rack, para una capacidad máxima de 72 hilos en conectores LC. (capacidad estándar). La bandeja debe estar compuesta por adaptadores tipo LC dúplex OM3 o OM4 (según diseño), para soportar aplicaciones de 10G. Estos adaptadores deberán están compuestos de una única pieza, lo cual mejore su comportamiento ante vibraciones.</t>
  </si>
  <si>
    <t xml:space="preserve">BANDEJA DE FIBRA OPTICA </t>
  </si>
  <si>
    <t>Adaptador módulo de 12 Hilos y deberán ser elaboradas por el mismo fabricante de la conectividad del sistema de Infraestructura de Telecomunicaciones (cobre, fibra óptica, tierras de telecomunicaciones, racks y gabinetes, incluido accesorios)</t>
  </si>
  <si>
    <t xml:space="preserve">MODULO ADAPTADOR DE FIBRA OPTICA 12 H </t>
  </si>
  <si>
    <t xml:space="preserve">Conector terminacion LC para hilos de fibra instalados en cada adpatador de fibra </t>
  </si>
  <si>
    <t xml:space="preserve">CONECTORES LC </t>
  </si>
  <si>
    <t>Patch Cords de Fibra Óptica, con las siguientes características: Se utilizarán Patch Cords de fibra óptica dúplex con Conectores LC/PC en sus extremos. Los Patch cords deberán ser monomodo OS2 o multimodos probados para la transmisión a 10Gbps de acuerdo con lo establecido en la norma IEEE 802.3ae</t>
  </si>
  <si>
    <t xml:space="preserve">PATCH CORD FIBRA ÓPTICA LC-LC 2MTS </t>
  </si>
  <si>
    <t>Patch Cord RJ45 certificado Cat 6A para administración en puesto de trabajo. Los patch cords deben cumplir las siguientes características técnicas: Deberán cumplir con el desempeño del canal acorde con la norma ISO/IEC 11801 y/o ANSI/TIA-568-C.2 para categoría 6A.Los patchcord suministrados para el rack de telecomunicaciones y para la estación de trabajo deben ser fabricados con cable multifilar Categoría 6A S/FTP</t>
  </si>
  <si>
    <t xml:space="preserve">PATCH CORD 3 MTS CAT 6A </t>
  </si>
  <si>
    <t>Terminal cat 6ª para herraje, conector deberá ser blindado para brindar supresión superior de diafonía exógena (alien crosstalk, AXT) y protege datos críticos contra potenciales EMI</t>
  </si>
  <si>
    <t xml:space="preserve">TERMINAL CAT 6A </t>
  </si>
  <si>
    <t>Se certificará el canal o enlace de fibra para garantizar su correcto funcionamiento con un equipo certificador</t>
  </si>
  <si>
    <t>CERTIFICACION DE ENLACE DE FIBRA</t>
  </si>
  <si>
    <t>Ducto cerrado 300x80 mm, las dimensiones parten de las revisiones de diseño teniendo en cuenta la cantidad de cables a albergar en los ductos según lo establecido en la norma. De acuerdo, a lo anteriomente presentado el item contractual 9.4.8 SUMINISTRO E INSTALACION  BANDEJA PORTACABLE TIPO MALLA 300X80 mm no cumple con las especificaciones debido a que es una bandeja tipo malla (No es una canalización cerrada).</t>
  </si>
  <si>
    <t>Condensadores de 90KVAR es esencial para mejorar el factor de potencia de la instalación eléctrica. Esto reduce las pérdidas de energía, optimiza el uso de la capacidad instalada y disminuye los costos de energía.  El tablero se dimensionó según el diagrama unifilar para asegurar la correcta compensación de la energía reactiva y el funcionamiento eficiente del sistema eléctrico. Art. 20.11 del RETIE.</t>
  </si>
  <si>
    <t>BANCO DE CONDENSADORES 90KVAR SEGÚN DIAGRAMA UNIFILAR</t>
  </si>
  <si>
    <t>Banco de condensadores de 30KVAR es esencial para mejorar el factor de potencia de la instalación eléctrica. Esto reduce las pérdidas de energía, optimiza el uso de la capacidad instalada y disminuye los costos de energía.  El tablero se dimensionó según el diagrama unifilar para asegurar la correcta compensación de la energía reactiva y el funcionamiento eficiente del sistema eléctrico. Art. 20.11 del RETIE</t>
  </si>
  <si>
    <t>BANCO DE CONDENSADORES 30KVAR SEGÚN DIAGRAMA UNIFILAR</t>
  </si>
  <si>
    <t>CAJA TIPO INTEMPERIE 30X30 cm</t>
  </si>
  <si>
    <t>3 POSICIONES PARA BYPASS                          Nota 10/10/25: La STC no dió respuesta a la solicitud de presentar en la FICHA de CREACIÓN la ESPECIFICACIÓN completa y la imagen, por lo que se entiende que acogen las especificaciones encontradas en el mercado.</t>
  </si>
  <si>
    <t>CONMUTADOR / TRANSFERENCIA MANUAL TETRAPOLAR 3x80A</t>
  </si>
  <si>
    <t>TRANSFORMADOR BT-BT 150 kVA 460/208V TIPO SECO CLASE H</t>
  </si>
  <si>
    <t>TRANSFORMADOR 1000KVA (11400V/460/208V) TIPO SECO CLASE F INCLUYE CELDA</t>
  </si>
  <si>
    <t>REFLECTOR EXTERIOR -100W- 5K  IP65  100-265 V</t>
  </si>
  <si>
    <t>ERIS</t>
  </si>
  <si>
    <t>REFLECTOR EXTERIOR -50W- 5K  IP65  100-265 V</t>
  </si>
  <si>
    <t>Tipo bolardo. 2 Caras (perfil cuadrado) 75.6 cm alto x 9.15 lado. IRC &gt;80 50.000 horas vida. Chasis de la luminaria fabricado en tubería estructural cuadrada en hierro de 90x90 mm y una base 190x190 mm en HR3/16”. Acabado con pintura poliéster electroestática en polvo negro.</t>
  </si>
  <si>
    <t xml:space="preserve">POSTE SENDERO 35 o 50W 4000K IP54 120-277 V </t>
  </si>
  <si>
    <t>Nota 14/10/25: Poste metálico alto 8mts, tubo estructural 4", brazo doble de 100 cm loguitud, en tubo de 1-1/2", 15°elevación</t>
  </si>
  <si>
    <t>Florencia</t>
  </si>
  <si>
    <t>POSTE METÁLICO 8 M TUBO 4" - 2 BRAZOS 1 M TUBO 1 1/2"</t>
  </si>
  <si>
    <t>4x500W, switchable to 2x1000W at 100V line DSP</t>
  </si>
  <si>
    <t>INSTALACIONES SONIDO</t>
  </si>
  <si>
    <t>8 mono+2 stereo audio mixer with 48V DC phantom power</t>
  </si>
  <si>
    <t>Micrófono inalámbrico de alto desempeño UHF 600-900MHz</t>
  </si>
  <si>
    <t>200W Line array speaker</t>
  </si>
  <si>
    <t>Tuberia Emt de 3/4</t>
  </si>
  <si>
    <t>Cable Speker 2x16</t>
  </si>
  <si>
    <t>Access point indor con tecnología 802.11ax permite velocidades más rápidas, mayor capacidad y una asignación eficiente de tiempo de emisión para los clientes en las bandas Wi-Fi de 2,4 GHz y 5 GHz. La tecnología Wi-Fi 6 atiende a una mayor densidad de clientes, proporciona más capacidad para los clientes de voz y vídeo que necesitan ancho de banda y son sensibles a la latencia, y proporciona una red segura y fiable.</t>
  </si>
  <si>
    <t xml:space="preserve">ACCESS POINT INDOR </t>
  </si>
  <si>
    <t xml:space="preserve">kit para fijar el access point outdoor a una pared  o elemento de fijacion para el modem exterior </t>
  </si>
  <si>
    <t xml:space="preserve">KIT DE MONTAJE </t>
  </si>
  <si>
    <t>Access point Outdoor con tecnología 802.11ax permite velocidades más rápidas, mayor capacidad y una asignación eficiente de tiempo de emisión para los clientes en las bandas Wi-Fi de 2,4 GHz y 5 GHz. La tecnología Wi-Fi 6 atiende a una mayor densidad de clientes, proporciona más capacidad para los clientes de voz y vídeo que necesitan ancho de banda y son sensibles a la latencia, y proporciona una red segura y fiable</t>
  </si>
  <si>
    <t xml:space="preserve">ACCESS POINT OUTDOOR </t>
  </si>
  <si>
    <t>suministro de procesador de audio digital Dante 8x8 con 8 canales de salida y 8 canales de entrada, 5/ 8/ 12 section PEQ (opcional), AFC/AEC/ANS/AGC/Auto MixerFrequency divider: 5, 8, 12 segment PEQ (opcional); Delayer; Limiter</t>
  </si>
  <si>
    <t>8 In 8 out DSP audio processor,with AFC, AEC, ANS,</t>
  </si>
  <si>
    <t xml:space="preserve">Bandeja cablofil 150x65mm </t>
  </si>
  <si>
    <t xml:space="preserve">Bandeja cablofil 200x65mm </t>
  </si>
  <si>
    <t>Soporte a Techo para Bandeja Portacable Tipo Malla</t>
  </si>
  <si>
    <t>Compatibilidad del sistema operativo del servidor Windows, Navegadores compatibles IE, Chrome, Safari, Opera, Firefox, Número máximo de conexiones de servidor por cliente 512 (cliente pesado) / 16 (cliente web), Grabación previa a la alarma posterior Sí, Grabación de lapso de tiempo Sí, Configuración del joystick del cliente Sí, Grupos de usuarios personalizados Sí</t>
  </si>
  <si>
    <t>Software CCTV</t>
  </si>
  <si>
    <t>Alimentación: 16,5 VAC o 24 VAC, 75 W transformador de clase 2, Batería de respaldo 12 VDC / 7 Ah supervisada por batería; hasta 12 horas de funcionamiento, Potencia de salida del lector Máximo 1,0 A a 5 V DC o 12 V DC, 250 mA típico por lector, protegido y supervisado, Tipos de lector Wiegand  proximidad, reloj y datos ABA, código de barras, magnético, teclado integrado, tarjeta inteligente, Lectores admitidos. 4 , Puntos monitoreados (entradas). . 16 puntos monitoreados, EOL simple, EOL doble, Puntos Cableado máximo AWG n. ° 22 - 600 m (2000 pies), Energía de golpe de puerta 12VDC, máximo 2.0 A, típico 500mA por cerradura, supervisado, Alimentación de bloqueo externo 12 o 24 VCC (hasta 28 VCC) suministran hasta 750 mA por bloqueo para un total de 3 amperios, Salidas del lector 16 salidas, 25 mA máximo cada una, salidas de colector abierto, LED de salidas auxiliares (puerta 1, puerta 2, puerta 3, puerta 4, LED, OUT1 y OUT2) y zumbadores (Buz, puerta 1, puerta 2, puerta 3, puerta 4) 25 mA cada uno, salidas de colector abierto, Relé de salida controlada Cuatro relés de salida controlados forma C integrados, 30 VCC, 3 amperios máx. Cada uno, Puertos de comunicación RS-232 con RJ-12, RS-485, Ethernet 10 / 100Base-T con RJ-45, Puerto auxiliar Puerto de expansión SPI compartido auxiliar de 12 VCC, 500 mA máximo, Velocidad de comunicación Hasta 115.200 baudios (detección automática a través de RS-232 y RS-485); 10 / 100Base-T, por Ethernet, Memoria Flash 256 MB para almacenamiento de datos y aplicaciones (la configuración y los eventos pueden residir durante un mínimo de 10 años sin energía), RAM 128 MB para cargar y ejecutar aplicaciones, Autonomía de la red, Procesamiento y datos distribuidos, Salidas de lectora configurables , Resistores de fin de línea, Integración con paneles de alarma</t>
  </si>
  <si>
    <t>Controladora de acceso para 4 puertas, comunicación TCP/IP y RS232 Incluye gabinete con tamper</t>
  </si>
  <si>
    <t>TRANSFORMADOR CONTROLADORA</t>
  </si>
  <si>
    <t>• Grado de Protección IP67. • Protección de impacto IK09 • Detección de dedo vivo. • Comunicación: TCP/IP. • Interfaz RS-485 para comunicación o módulo esclavo SIO2. • Salida de relevador. • Wiegand: entrada y salida (seleccionable). • Certificados: CE, FCC, KC, RoHS, REACH, WEE. • Dimensiones: 50 x 172 x 43.5 mm • BEW2OAP con Lector 125KHz EM/HID Prox 13.56 MHZ, MIFARE®/ NFC /DESFire(EV1)/ FeliCa/iClass® SE, Compatible con tarjeta SEOS8KC26 y SEOS8KC (tecnología no clonable)</t>
  </si>
  <si>
    <t>Lectora Dual Biométrica y Proximidad (125kHz EM, HID Prox &amp; 13.56Mhz MIFARE, DESFire/EV1, FeliCa, iC</t>
  </si>
  <si>
    <t>FUENTE LECTORA BIOMETRICA</t>
  </si>
  <si>
    <t>• Fuerza de sujeción: 280 kg, (600lbs). • Temporizador de bloqueo de 0,3,6 o 9 segundos. • Voltaje:12/24 Vcc+10% (seleccionable por jumper). • Consumodecorriente:12V/500mA,24V/250mA. • Temperatura de operación: 10 a 55 oC (14- 131 oF).</t>
  </si>
  <si>
    <t>Cerradura electro magnética de 300 libras. 12 VDC;</t>
  </si>
  <si>
    <t>soporte Z de fijacion</t>
  </si>
  <si>
    <t xml:space="preserve">Escalera fija tipo gato con linea de vida y plataforma de llegada de 25mt para acceso a cubiertas,areas de trabajo en alturas o trabajos confinados. fabricada en acero A36, el cuerpo proncipal se compone de angulo de 2" X 3/16, peldaños en barra redonda maciza de 3/4 a una distancia de 30cm entre peldaños. La escalera se puede fabricar con tratamiento superficial zincado, galvanizado y pintura electrostatica, según necesidad y condiciones ambientales donde se requiera su respectiva instalacion. Se pueden instalar elementos adicionales a las escaleras como lo son: compuerta de acces, plataforma de llegada y barandas. </t>
  </si>
  <si>
    <t xml:space="preserve"> ACCESO VERTICAL TIPO ESCALERA DE GATO INCLUYE LINEA DE VIDA VERTICAL Y ACCESORIOS </t>
  </si>
  <si>
    <t>JUNTA SISMICA FLEXOMETALICA  2-1/2" LARGO (80-100) CM</t>
  </si>
  <si>
    <t>JUNTA SISMICA FLEXOMETALICA 3" LARGO (80-100) CM</t>
  </si>
  <si>
    <t>Suministro e instalacion de juntas en terrazas paraimpermeabilizar separaciones entre bloques</t>
  </si>
  <si>
    <t>SUMINISTRO E INSTALACION DE JUNTA ESTRUCTURAL PARA TERRAZA TIPO JHD 5,2 O SIMILAR</t>
  </si>
  <si>
    <t>Switch OS6860 Chasis de configuración fija en factor de forma de 1U con 24 puertos Sfp , y dos puertos de enlace de chasis virtual 20G. Incluye un coprocesador integrado para los servicios de red mejorados. Con Funciones avanzadas de acceso unificado para soluciones de red de campus convergente en Application Fluent Network, Normativa integrada con perfiles de usuariovirtual dinámicos, Funciones integrales de seguridad para control</t>
  </si>
  <si>
    <t xml:space="preserve">SWITCH CORE 24P SFP Y 4 PUERTOS 10/100/1000  </t>
  </si>
  <si>
    <t>SFP: hasta 1 Gbps.</t>
  </si>
  <si>
    <t xml:space="preserve"> SFP 1G </t>
  </si>
  <si>
    <t>Cable a 15 Kv,   Número tramos: 1,   Calibre: CABLE XLPE 2/0,   Longitud: 96m</t>
  </si>
  <si>
    <t>PRUEBA DE AISLAMIENTO VLF 15 Kv 96m</t>
  </si>
  <si>
    <t xml:space="preserve">Instalación de licencia por un año para omnivista cirrus </t>
  </si>
  <si>
    <t xml:space="preserve">1 YR SaaS administration  </t>
  </si>
  <si>
    <t>OMNIVISTA CIRRUS</t>
  </si>
  <si>
    <t>Micrófono inalámbrico de alto desempeño UHF 600-900MHz, con 1 transmisor de diadema</t>
  </si>
  <si>
    <t>Wall speaker; 10/20/40W/100V, OFF 60W at 8ohm; IP 66 water proof, white</t>
  </si>
  <si>
    <t>18 sub woofer at 1000w 8 ohm</t>
  </si>
  <si>
    <t>15 inch subwoofer</t>
  </si>
  <si>
    <t>TUBERIA PVCP 8" SCH 40</t>
  </si>
  <si>
    <t>SUMINISTRO MATERIAL PARA DUCTO RECTANGULAR EN LAMINA GALVANIZADA CAL 18 TIPO TDC. INCLUYE SOPORTERIA Y PINTURA EPOXICA PARA AMBIENTES CORROSIVOS C4. INCLUIR EN EL VALOR EL DESARROLLO</t>
  </si>
  <si>
    <t>SUMINISTRO MATERIAL PARA DUCTO RECTANGULAR - LAMINA GALVANIZADA CALIBRE 20 Y SOPORTERIA CON TRATAMIENTO, INTERNO Y EXTERIOR, EPOXICO PARA AMBIENTE CORROSIVO C4 INCLUIR EN EL VALOR EL DESARROLLO</t>
  </si>
  <si>
    <t>SUMINISTRO MATERIAL PARA DUCTO RECTANGULAR - LAMINA GALVANIZADA CALIBRE 22 Y SOPORTERIA CON TRATAMIENTO, INTERNO Y EXTERIOR, EPOXICO PARA AMBIENTE CORROSIVO C4. INCLUIR EN EL VALOR EL DESARROLLO</t>
  </si>
  <si>
    <t>SUMINISTRO MATERIAL PARA DUCTO RECTANGULAR - LAMINA GALVANIZADA CALIBRE 24 Y SOPORTERIA CON TRATAMIENTO, INTERNO Y EXTERIOR, EPOXICO PARA AMBIENTE CORROSIVO C4 INCLUIR EN EL VALOR EL DESARROLLO</t>
  </si>
  <si>
    <t>SUMINISTRO  MATERIAL PARA DUCTO CIRCULAR PUNTEADO - LAMINA GALVANIZADA CALIBRE 16 Y SOPORTERIA CON TRATAMIENTO, INTERNO Y EXTERIOR, EPOXICO PARA AMBIENTE CORROSIVO C4. INCLUIR EN EL VALOR EL DESARROLLO</t>
  </si>
  <si>
    <t>SUMINISTRO MATERIAL PARA DUCTO CIRCULAR GRAFADO - LAMINA GALVANIZADA CALIBRE 18 Y SOPORTERIA CON TRATAMIENTO, INTERNO Y EXTERIOR, EPOXICO PARA AMBIENTE CORROSIVO C4, INCLUIR EN EL VALOR EL DESARROLLO</t>
  </si>
  <si>
    <t>SUMINISTRO  MATERIAL PARA  DUCTO CIRCULAR GRAFADO - LAMINA GALVANIZADA CALIBRE 20 Y SOPORTERIA CON TRATAMIENTO, INTERNO Y EXTERIOR, EPOXICO PARA AMBIENTE CORROSIVO C4. INCLUIR EN EL VALOR EL DESARROLLO</t>
  </si>
  <si>
    <t>SUMINISTRO  MATERIAL PARA  DUCTO CIRCULAR GRAFADO - LAMINA GALVANIZADA CALIBRE 22 Y SOPORTERIA CON TRATAMIENTO, INTERNO Y EXTERIOR, EPOXICO PARA AMBIENTE CORROSIVO C4. INCLUIR EN EL VALOR EL DESARROLLO</t>
  </si>
  <si>
    <t>SUMINISTRO  MATERIAL PARA  DUCTO CIRCULAR GRAFADO - LAMINA GALVANIZADA CALIBRE 24 Y SOPORTERIA CON TRATAMIENTO, INTERNO Y EXTERIOR, EPOXICO PARA AMBIENTE CORROSIVO C4. INCLUIR EN EL VALOR EL DESARROLLO</t>
  </si>
  <si>
    <t>SUMINISTRO CHAQUETA EN LAMINA GALVANIZADA CALIBRE 26</t>
  </si>
  <si>
    <t>SUMINISTRO REJILLA TIPO LOUVER ACUSTICO - 46"X46"</t>
  </si>
  <si>
    <t>SUMINISTRO DE UNIDAD PAQUETE DX  27 TR - 15.000 CFM; UPAQ-03 (INCLUYE: SOPORTE ANTIVIBRATORIO DE NEOPRENO, ACCESORIOS PARA LA EJECUCION DE LA OBRA Y TRANSPORTE E IZAJE)</t>
  </si>
  <si>
    <t>SUMINISTRO DE UNIDAD PAQUETE DX  92 TR - 50.000 CFM; UPAQ-01/02 (INCLUYE: SOPORTE ANTIVIBRATORIO DE NEOPRENO, ACCESORIOS PARA LA EJECUCION DE LA OBRA Y TRANSPORTE E IZAJE)</t>
  </si>
  <si>
    <t>SUMINISTRO SENSOR VOC SALIDA 0-10V</t>
  </si>
  <si>
    <t>SUMINISTRO SENSOR HUMEDAD EN DUCTO SALIDA 0-10V</t>
  </si>
  <si>
    <t>Class D Mixer Amplifier with Audio Sources 350W @ 100v</t>
  </si>
  <si>
    <t>Creación de perfiles de Usuario - Creación de Niveles de Seguridad - Creación de horarios  - Creación y enrolamiento de usuarios - Reportes de Alarmas - Creación de reportes personalizados - Exportar e importar base de datos de usuarios   - Integración de sistema de detección de incendio, Espejo de Panel principal de incendio - Visualización de estado de puertas de Control de Acceso - Generación de mapas de elementos (PDF, JPG) - Cambio de estado de elementos en plano - Creación de Escritorios de usuario configurables - Generación de Eventos de Acceso, CCTV, Detección de Incendio - Generación de alarmas con Pop/up - Generación de ventanas de visualización de cámaras  - Funciones de Joystick de PTZ por Software -  Mayor seguridad con integración de sistemas de acceso, vídeo, intrusión y detección de incendio. - Motor de base de datos Sybase SQL de alto rendimiento incorporado.</t>
  </si>
  <si>
    <t>Software de Acceso</t>
  </si>
  <si>
    <t>Tubería IMC (Intermediate Metal Conduit) de  1Ø2", para proteger los cables eléctricos de daños mecánicos y ambientales instalados en cubierta del edificio.  La tubería IMC es resistente y duradera, asegurando la integridad del cableado a largo plazo.</t>
  </si>
  <si>
    <t xml:space="preserve">SUMINISTRO E INSTALACION BARANDA EN VIDRIO (8+8 laminando templado con sentryglas certificado), PANEL 80CM H=1,00M INCRUSTADO EN BORDILLO DE CONCRETO, CON PASAMANOS EN ACERO 2"     </t>
  </si>
  <si>
    <t>Identificación de materias primas (Césped incluidas las líneas):  Masa total por unidad de área, Mechones por unidad de área, Fuerza de extracción del mechón (mínimo 40 Nw), Altura de la fibra, Peso total de la fibra, Espesor de la fibra, Dtex o decitex de la fibra            Identificación de rellenos (Estabilizador – Arena / Rendimiento – Caucho: Tamaño de la partícula, Forma de la partícula, Densidad de la partícula            Identificación de ShockPad (Si aplica): Absorción de impactos, Deformación vertical, Espesor                 Pruebas de rendimiento en sitio: Rebote vertical de balón, Rodamiento de balón, Absorción de impactos, Deformación vertical, Resistencia rotacional, Regularidad de la superficie de juego (Planimetría), Inspección visual.</t>
  </si>
  <si>
    <t xml:space="preserve">CERTIFICACIÓN FIFA GRAMA </t>
  </si>
  <si>
    <t>Boccia RampDimensiones: 18 × 36 × 115 cm (alto × ancho × largo) - Peso: 11,25 kg - Componentes: 7 partes (cuerpo, extensiones, patas, base, soporte móvil) - Paneles laterales: madera de haya (beech plywood) - Paneles laterales: madera de haya (beech plywood) - Extensiones de longitud: 40 cm y 70 cm - Fondo de rampa y extensiones: plástico translúcido con ranuras guía (groove) - Soporte de bola: mecanismo mecánico o magnético ajustable - Base: madera de haya con 3 patas que incorporan rótulas de nivelación - Extensión de bola (ball extension): 14 cm - tecnología de plegado: estructura plegable para transporte compacto Cumplimiento normativo: cumple criterios internacionales establecidos por la BISFed (Federación Internacional de Boccia).</t>
  </si>
  <si>
    <t>FIFA BASIC (1 cancha)</t>
  </si>
  <si>
    <t>CANALETAS BASHTO X-100</t>
  </si>
  <si>
    <t>"Dimensiones: 520 × 34,5 × 45 cm (largo × ancho máximo × alto aproximado) - Peso: 14 kg (construcción Racing) - Peso: 14 kg (construcción Racing) - Construcción: Racing - Materiales: Fibra compuesta de última generación resinas de alto módulo - Diseño: Carena afilada para velocidad en aguas tranquilas - Cockpit: Ergonómico, adaptado a palistas de 70–80 kg - Acabado: Gelcoat de protección y pulido profesional Componentes incluidos: Canoa monobloque con refuerzos integrados - Homologación: Cumple especificaciones técnicas ICF para competencia internacional - Origen: Polonia (Plastex Boats).</t>
  </si>
  <si>
    <t>CANOA C1 FIGHTER 1000 Río 2016</t>
  </si>
  <si>
    <t>"Material exterior: Poliuretano termoplástico (TPU) de alta resistencia, con bordes redondeados para seguridad. - Material interno: Espuma de poliuretano de 0,6 pulgadas (≈ 15 mm) que garantiza blackout total y comodidad. Talla: Única (One Size). Dimensiones aproximadas: 25 × 10 × 7 cm. Peso: 120 g (aprox.). Sistema de sujeción: Correa ajustable elástica con hebilla. Función: Protección ocular y blackout visual total para deportes adaptados. Deporte recomendado: Fútbol 5 (ciegos), torball, goalball, showdown, deportes adaptativos. Homologación: Cumple con estándares internacionales de deportes adaptados. Fabricante: Handi Life Sport – Dinamarca.</t>
  </si>
  <si>
    <t xml:space="preserve">ANTIFAZ HANDI LIFE SPORT </t>
  </si>
  <si>
    <t>Planta eléctrica en cabina insonora de 1000 KVA a 460/266V standby efectivos a la altura de Bogotá TIER 2 completa, accesorios, totalizador, protecciones tablero de indicadores digitales. Con sistema de insonorización tipo cabina, no se requiere acometida, no se requiere tuberia de escape, no se requiere aislamiento termico, instalacion a 0 metros, incluir transporte a obra entrega en plataforma camion.</t>
  </si>
  <si>
    <t>PLANTA ELÉCTRICA 1000 KVA - 460/266V - CABINA INSONORA</t>
  </si>
  <si>
    <t>PIEZAS PARA JUEGO MULTIFUNCION TOBOGAN ESPIRAL  (PARA CIO 100153)</t>
  </si>
  <si>
    <t xml:space="preserve">DESMONTE, SUMINISTRO E INSTALACION DE PIEZAS PARA JUEGO MULTIFUNCION TOBOGAN ESPIRAL  </t>
  </si>
  <si>
    <t xml:space="preserve">TAPAS DE TEFLON PARA SALTARIN </t>
  </si>
  <si>
    <t>SUMINISTRO E INSTALACION DE TAPAS DE TEFLON PARA SALTARIN</t>
  </si>
  <si>
    <t xml:space="preserve">REPARACION PIEZA DESLIZADERO TUBULAR EN POLIMERIO (PARA CIO 106883) </t>
  </si>
  <si>
    <t>SUMINISTRO INSTALACION DE REPARACION PIEZA DESLIZADERO TUBULAR EN POLIMERIO</t>
  </si>
  <si>
    <t xml:space="preserve">MUEBLE FABRICADO EN MADERA ENTAMBORADA Y ENCHAPE EN FÓRMICA. LA PARTE SUPERIOR DEL MUEBLE CONTARÁ CON VIDRIO TEMPLADO DE 8 MM DE ESPESOR. LA PARTE INTERNA DEL MUEBLE INCLUYE UNA TORRE DE CAJONES TIPO ARCHIVO, ESPACIO DESTINADO PARA SILLA, MÓDULO CON PUERTA Y ENTREPAÑOS </t>
  </si>
  <si>
    <t>SUMINISTRO E INSTALACIÓN DE MUEBLE FABRICADO EN MADERA ENTAMBORADA Y ENCHAPE EN FÓRMICA. LA PARTE SU</t>
  </si>
  <si>
    <t xml:space="preserve">SOLUCION SOLAR INDIVIDUAL AISLADA DE LA RED, INCLUYE 10 PANELES SOLARES DE 610 W Mono PERC , INVERSOR  5000VA, UN BANCO DE BATERIAS DE 4800 WH A 51,2 V, TABLERO DE PROTECCIONES Y ESTRUCTURA METALICA PARA SOPORTE DE MODULOS SOLARES, PRUEBAS Y PUESTA EN MARCHA </t>
  </si>
  <si>
    <t>SUMINISTRO, TRANSPORTE E INSTALACION DE SOLUCION SOLAR INDIVIDUAL AISLADA DE LA RED, INCLUYE 10 PANE</t>
  </si>
  <si>
    <t xml:space="preserve">MESON DE LAVAPLATOS ACERO INOXIDABLE 1,80 X 0,52 </t>
  </si>
  <si>
    <t>MESON DE LAVAPLATOS ACERO INOXIDABLE 1,80 X 0,52 (SUM. + INST.)</t>
  </si>
  <si>
    <t xml:space="preserve">MÓDULO DE BANCAS DEL ÁREA TÉCNICA DE LA CANCHA SINTÉTICA, COMPUESTO POR 9 SILLAS (ESTRUCTURA PRINCIPAL EN TUBERÍA REDONDA DE 2 ½” Y 3” CON ACABADO EN PINTURA ELECTROSTÁTICA, TECHO EN POLICARBONATO, LATERALES EN ACRÍLICO Y BANNER IDRD) </t>
  </si>
  <si>
    <t xml:space="preserve">SUMINISTRO E INSTALACIÓN DE MÓDULO DE BANCAS DEL ÁREA TÉCNICA DE LA CANCHA SINTÉTICA, COMPUESTO POR </t>
  </si>
  <si>
    <t>PIEZA DESLIZADERO TUBULAR EN POLIMERO  PARA (CIIO 106883)</t>
  </si>
  <si>
    <t>SUMINISTRO E INSTALACION DE PIEZA DESLIZADERO TUBULAR EN POLIMERO - IMPORTADA</t>
  </si>
  <si>
    <t xml:space="preserve">CUERDA RECUBIERTA EN CAUCHO TERMOFORMADO PARA RED RC-104LSH 3 CUERDAS DE 80 CMS 2 CUERDAS DE 90 CMS , MALLA PARA ASEGURAR ANCLAJES ZONA BAJA 4 CUERDAS DE CMS CON SISTEMA DE ABRAZADERAS EN ALUMINIO CON TORNILLERIA EN ACERO INOXIDABLE PARA RED PIRAMIDAL CON TOBOGAN </t>
  </si>
  <si>
    <t xml:space="preserve">SUMINSTRO E INSTALACION DE CUERDA RECUBIERTA EN CAUCHO TERMOFORMADO PARA RED RC-104LSH 3 CUERDAS DE </t>
  </si>
  <si>
    <t xml:space="preserve">BRAZO CON ASIENTO, MANIJA Y SISTEMA DE GIRO, JUEGO ROTACION  2 USUARIOS ALTURA 3,4 </t>
  </si>
  <si>
    <t>DESMONTE, SUMINSITRO E INSTALACION DE BRAZO CON ASIENTO, MANIJA Y SISTEMA DE GIRO, JUEGO ROTACION  2</t>
  </si>
  <si>
    <t xml:space="preserve">ACERO ESTRUCTURAL PERFIL RECTANGULAR METAL CUBIERTA </t>
  </si>
  <si>
    <t>SUMINISTRO E INSTALACION DE ACERO ESTRUCTURAL PERFIL RECTANGULAR METAL CUBIERTA</t>
  </si>
  <si>
    <t>INCLUYE: BARANDA PROTECCION, PLATAFORMA TRABAJO, TRANSPORTE.</t>
  </si>
  <si>
    <t>ANDAMIO CERTIFICADO TORRE - 12M - BASE 2.07x2.07 M PLANA (SIN RUEDAS) - ALQUILER</t>
  </si>
  <si>
    <t>ANDAMIO CERTIFICADO TORRE - 12M - BASE 2.07X2.07 M RODANTE O 3x3 M PLANA O RODANTE - ALQUILER</t>
  </si>
  <si>
    <t>INV E-101-13 Cimentaciones superficiales existentes (1.5 - 2 metros). (No incluye corte de placa ni reparación)</t>
  </si>
  <si>
    <t>CALICATAS DE CIMENTACIÓN / APIQUES</t>
  </si>
  <si>
    <t>INV E-410 2013 / NTC 3658:2018 (Excepto numerales 8.4 a 8.7)</t>
  </si>
  <si>
    <t xml:space="preserve">COMPRESIÓN DE NÚCLEOS DE CONCRETO 2"-2 1/2"-3"-4"-6" </t>
  </si>
  <si>
    <t>NTC 3692 - 2018  / INV E- 413:2013  / ASTM C805/805M:18</t>
  </si>
  <si>
    <t>ENSAYO CON ESCLEROMETRO (POR ELEMENTO)</t>
  </si>
  <si>
    <t xml:space="preserve"> ENSAYO CON DETECTOR DE METALES (FERROSCAN) POR ELEMENTO</t>
  </si>
  <si>
    <t>PARA VERIFICACIÓN DE DIÁMETROS, RECUBRIMIENTOS DE ARMADURAS Y EXTRACCION DE ACEROS. Se requiere una excavación de 1m x 1m sobre un costado de la cimentación para poder realizar la inspección de las mismas y con profundidad entre 1.5m y 2m.</t>
  </si>
  <si>
    <t>REGATAS PARA INSPECCION DE CIMENTACION (60X60CM)</t>
  </si>
  <si>
    <t>Se crea por unidad que va de 0 a 100Metros Lineales de Inspeccion.</t>
  </si>
  <si>
    <t>LAVADO E INSPECCION RED ALCANTARILLADO CCTV NORMA NSC058 de 0-100ML</t>
  </si>
  <si>
    <t xml:space="preserve">Se crea según requerimiento en memorando 20254000420483 de STC, respecto de los perfiles profesionales y categorías establecidos por Colombia Compra Eficiente - CCE en la Matriz CCE-EICP-FM-169 Matriz 4 Lineamientos del Personal Infraestructura Social V1 28-12-2023’.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</si>
  <si>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PROFESIONAL ESPECIALISTA  (I) CATEGORÍA 1 (E.G.12;E.E.8) - 1.501 SMMLV - SIN PREST.</t>
  </si>
  <si>
    <t>PROFESIONAL ESPECIALISTA  (I) CATEGORÍA 1 (E.G.12;E.E.5) - 1500 SMMLV - SIN PREST.</t>
  </si>
  <si>
    <t>PROFESIONAL ESPECIALISTA (II) CATEGORÍA 2 (E.G.10;E.E.4) - 1500 SMMLV - SIN PREST.</t>
  </si>
  <si>
    <t>PROFESIONAL CATEGORÍA 3 (E.G.8;E.E.6) - 1.501 SMMLV - SIN PREST.</t>
  </si>
  <si>
    <t xml:space="preserve">Se crea según requerimiento en memorando 20254000420483 de STC, respecto de los perfiles profesionales y categorías establecidos por Colombia Compra Eficiente - CCE en la Matriz CCE-EICP-FM-169 Matriz 4 Lineamientos del Personal Infraestructura Social V1 28-12-2023’.Se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</si>
  <si>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PROFESIONAL CATEGORÍA 3 (E.G.8;E.E.3) - 1500 SMMLV - SIN PREST.</t>
  </si>
  <si>
    <t>PROFESIONAL CATEGORÍA 4 (E.G.6;E.E.2) - 1500 SMMLV - SIN PREST.</t>
  </si>
  <si>
    <t>PROFESIONAL CATEGORÍA 5 (E.G.4;E.E.2) - 1.501 SMMLV - SIN PREST.</t>
  </si>
  <si>
    <t>PROFESIONAL CATEGORÍA 6 (E.G.2;E.E.1) - 1.501 y 1500 SMMLV - SIN PREST.</t>
  </si>
  <si>
    <t xml:space="preserve">24.5 MPA D=50 L=33 - 35 </t>
  </si>
  <si>
    <t>EXCAVACIÓN PILOTE TIPO KELLY 24.5 MPA D=50 L=33 - 35</t>
  </si>
  <si>
    <t xml:space="preserve"> DIAM= Ø1"-Ø1/2" </t>
  </si>
  <si>
    <t>BUJE    Ø1"-Ø1/2" CPVC</t>
  </si>
  <si>
    <t>ACOPLE RANURADO FLEXIBLE: DIAM=Ø6"</t>
  </si>
  <si>
    <t xml:space="preserve">DIAM=Ø4" </t>
  </si>
  <si>
    <t>NIPLE PASA MURO DE 4"</t>
  </si>
  <si>
    <t xml:space="preserve">DIAM=Ø3" </t>
  </si>
  <si>
    <t>NIPLE PASA MURO DE 3"</t>
  </si>
  <si>
    <t xml:space="preserve"> DIAM= Ø6x4" </t>
  </si>
  <si>
    <t>ACCESORIO RANURADO REDUCCIÓN CONCÉNTRICA: DIAM= Ø6x4"</t>
  </si>
  <si>
    <t xml:space="preserve">DIAM= Ø1½"x1¼" </t>
  </si>
  <si>
    <t>ACCESORIO ROSCADO REDUCCIÓN COPA: DIAM= Ø1½"x1¼"</t>
  </si>
  <si>
    <t xml:space="preserve"> DIAM= Ø6x5" </t>
  </si>
  <si>
    <t>ACCESORIO BRIDADO REDUCCIÓN EXCÉNTRICA: DIAM= Ø6x5"</t>
  </si>
  <si>
    <t xml:space="preserve">DIAM= Ø4" </t>
  </si>
  <si>
    <t>ACCESORIO SOLDADO TAPÓN: DIAM= Ø4"</t>
  </si>
  <si>
    <t xml:space="preserve">DIAM=  Ø6" HASTA Ø2½" </t>
  </si>
  <si>
    <t>ACCESORIO RANURADO TEE MECÁNICA: DE Ø6" HASTA Ø2½"</t>
  </si>
  <si>
    <t xml:space="preserve">DIAM= Ø6" </t>
  </si>
  <si>
    <t>VALVULA CHEQUE RANURADA: DIAM= Ø6"</t>
  </si>
  <si>
    <t>SOPORTE TIPO PERA UL/FM: DIAM= Ø4"</t>
  </si>
  <si>
    <t xml:space="preserve">ROCIADOR AUTOMÁTICO PENDENT RESPUESTA ESTÁNDAR (K=5,6) TEMP. ORDINARIA </t>
  </si>
  <si>
    <t>ROCIADOR AUTOMATICO PENDENT RESPUESTA ESTANDAR (K=5,6) TEMP. ORDINARIA</t>
  </si>
  <si>
    <t xml:space="preserve">ROCIADOR AUTOMÁTICO UPRIGHT RESPUESTA ESTÁNDAR (K=5,6) TEMP. ORDINARIA </t>
  </si>
  <si>
    <t>ROCIADOR AUTOMATICO UPRIGHT RESPUESTA ESTANDAR (K=5,6) TEMP. ORDINARIA</t>
  </si>
  <si>
    <t xml:space="preserve"> DIAM= 6" </t>
  </si>
  <si>
    <t>ACOPLE RANURADO RIGIDO DIAM= 6"</t>
  </si>
  <si>
    <t xml:space="preserve">RELE CON CONTROL INTEGRADO </t>
  </si>
  <si>
    <t>RELE CON CONTROL INTEGRADO POR HORARIOS</t>
  </si>
  <si>
    <t xml:space="preserve">BALDOSA GRANO NEGRO GRANO 1-2-PULIDO 30*30 </t>
  </si>
  <si>
    <t>PISO BALDOSA GRANO NEGRO GRANO 1-2-PULIDO</t>
  </si>
  <si>
    <t xml:space="preserve">FACHADA METÁLICA MICROPERFORADA MINIWAVE O SIMILAR </t>
  </si>
  <si>
    <t xml:space="preserve">FACHADA METÁLICA MICROPERFORADA MINIWAVE O SIMILAR     </t>
  </si>
  <si>
    <t xml:space="preserve">TELEDUCHA </t>
  </si>
  <si>
    <t>TELEDUCHA ALUVIA</t>
  </si>
  <si>
    <t xml:space="preserve">TAZA ADRIÁTICA O SIMILAR + GRIFERÍA ANTIVANDÁLICA </t>
  </si>
  <si>
    <t>TAZA ADRIATICA SUMINISTRO + GRIFERIA ANTIVANDALICA</t>
  </si>
  <si>
    <t xml:space="preserve">Longitud 1,4 M </t>
  </si>
  <si>
    <t>LAVAMANOS CORRIDO DE 1,4 M</t>
  </si>
  <si>
    <t xml:space="preserve">Longitud 1,45 M </t>
  </si>
  <si>
    <t>LAVAMANOS CORRIDO DE 1,45 M</t>
  </si>
  <si>
    <t xml:space="preserve">Longitud 1,8 M </t>
  </si>
  <si>
    <t>LAVAMANOS CORRIDO DE 1,8 M</t>
  </si>
  <si>
    <t xml:space="preserve">Longitud 2,1 M </t>
  </si>
  <si>
    <t>LAVAMANOS CORRIDO DE 2,1 M</t>
  </si>
  <si>
    <t xml:space="preserve">BORDILLO EN CONCRETO A-81 </t>
  </si>
  <si>
    <t>BORDILLO EN CONCRETO DE 15 CM</t>
  </si>
  <si>
    <t xml:space="preserve"> ASCENSOR 3 paradas 10 personas  (PMR)  </t>
  </si>
  <si>
    <t>SUMINISTRO E INSTALACION DE ASCENSOR</t>
  </si>
  <si>
    <t xml:space="preserve">SANITARIOS "MONTECARLO"  O SIMILAR - GRIFERÍA ANTIVANDÁLICA </t>
  </si>
  <si>
    <t>SANITARIOS "MONTECARLO"- GRIFERIA ANTIVANDALICA</t>
  </si>
  <si>
    <t xml:space="preserve">BARANDA PARA RAMPA DE ACCESIBILIDAD EN VIDRIO LAMINADO EMBEBIDO EN VIGA GUALDERA METÁLICA </t>
  </si>
  <si>
    <t>BARANDA EN RAMPA</t>
  </si>
  <si>
    <t xml:space="preserve">BARANDA ESCALERA EN TUBULAR REDONDO METÁLICO  DE 2" CON PINTURA ANTICORROSIVA NEGRO MATE </t>
  </si>
  <si>
    <t>BARANDA ESCALERA DE EMERGENCIA</t>
  </si>
  <si>
    <t xml:space="preserve">LAVAPLATOS SEGÚN MODELO AS350 O SIMILAR  </t>
  </si>
  <si>
    <t>LAVAPLATOS SUBMONTAR SATINADO 59 X 46CM ACERO INOXIDABLE MODELO AS350 SATINADO</t>
  </si>
  <si>
    <t xml:space="preserve">FACHADA GEOCLAD DE HUNTER DOUGLAS O SIMILAR  </t>
  </si>
  <si>
    <t xml:space="preserve">FACHADA GEOCLAD DE HUNTER DOUGLAS O SIMILAR </t>
  </si>
  <si>
    <t xml:space="preserve">CUBIERTA SÁNDWICH TIPO PANEL CON AISLAMIENTO EN PUR O SIMILAR, E=30 MM  </t>
  </si>
  <si>
    <t xml:space="preserve">SUMINISTRO E INSTALACION DE CUBIERTA SANDWICH TIPO PANEL CON AISLAMIENTO EN PUR O SIMILAR, E=30 MM </t>
  </si>
  <si>
    <t xml:space="preserve">CUBIERTA EN VIDRIO CON ESTRUCTURA DE SOPORTE EN ALUMINIO ANODIZADO </t>
  </si>
  <si>
    <t>CUBIERTA, EN ALUMINIO ANODIZADO COLOR BLANCO MATE, DE LA SERIE 3831 DE LA PROYECTANTE CON VIDRIO LAM</t>
  </si>
  <si>
    <t xml:space="preserve">CUARTO DE SAUNA 1  ÁREA +3,59 X 3,72 </t>
  </si>
  <si>
    <t>SAUNA 1</t>
  </si>
  <si>
    <t xml:space="preserve">CUARTO DE SAUNA 2 ÁREA 2,55 X 2,55 </t>
  </si>
  <si>
    <t>SAUNA 2</t>
  </si>
  <si>
    <t xml:space="preserve">ORINAL TIPO GOTTA O SIMILAR  </t>
  </si>
  <si>
    <t>ORINAL GOTTA ANTIBACTERIAL CON GRIFERIA PUSH</t>
  </si>
  <si>
    <t xml:space="preserve">LAVAMANOS CON PEDESTAL TIPO ALUVIAL O SIMILAR </t>
  </si>
  <si>
    <t>LAVAMANOS CON PEDESTAL ALUVIAL</t>
  </si>
  <si>
    <t xml:space="preserve">BRAZOS LAV. FREE MAMPOSTERÍA   </t>
  </si>
  <si>
    <t>BRAZOS LAV. FREE MAMPOSTERIA EN CAJA</t>
  </si>
  <si>
    <t xml:space="preserve"> BLOQUE N°6  en arcilla  </t>
  </si>
  <si>
    <t xml:space="preserve">LADRILLO BLOQUE N°6 </t>
  </si>
  <si>
    <t>"BARANDAL EN VIDRIO LAMINADO   EMBEBIDA EN</t>
  </si>
  <si>
    <t>BARANDAL EN VIDRIO LAMINADO CRUDO + RODAMANOS EN ALUMINIO COLOR NEGRO MATE, D 5CM</t>
  </si>
  <si>
    <t xml:space="preserve">BARANDAL EN VIDRIO LAMINADO EN ACCESO PPAL.  </t>
  </si>
  <si>
    <t>BARANDAL EN ACCESO PRINCIPAL EN VIDRIO LAMINADO + PERFILERIA  COLOR NEGRO MATE, D 5CM</t>
  </si>
  <si>
    <t xml:space="preserve">2 BOMBAS EQUIPO AGUA POTABLE de  15 H,P, y 153 gpm </t>
  </si>
  <si>
    <t>EQUIPO AGUA POTABLE (2 BOMBAS 100% C/U)</t>
  </si>
  <si>
    <t xml:space="preserve">2 BOMBAS EQUIPO EYECTOR AGUA AGUAS LLUVIAS  de 2 H,P, y 155 gpm  </t>
  </si>
  <si>
    <t>EQUIPO EYECTORES VACIADO TANQUE AGUAS LLUVIAS (2 BOMBAS 100% C/U)</t>
  </si>
  <si>
    <t xml:space="preserve">BOMBA 1 -24 gpm y 1,5 H,P, </t>
  </si>
  <si>
    <t>BOMBA 1 AGUA CALIENTE</t>
  </si>
  <si>
    <t xml:space="preserve">BOMBA 2  -21 gpm y 1,5 H,P, </t>
  </si>
  <si>
    <t>BOMBA 2 AGUA CALIENTE</t>
  </si>
  <si>
    <t xml:space="preserve">BOMBA 3  -21 gpm y 1,5 H,P, </t>
  </si>
  <si>
    <t>BOMBA 3 AGUA CALIENTE</t>
  </si>
  <si>
    <t xml:space="preserve">JUNTA ESTRUCTURAL </t>
  </si>
  <si>
    <t>JUNTA ESTRUCTURAL</t>
  </si>
  <si>
    <t xml:space="preserve">PINTURA INTUMESCENTE POR KG DE ESTRUCTURA METÁLICA </t>
  </si>
  <si>
    <t>SUMINISTRO E INSTALACION DE PINTURA INTUMESCENTE POR KG DE ESTRUC. METALICA,  RF 120 MIN</t>
  </si>
  <si>
    <t xml:space="preserve">LOSETA GUÍA PREFABRICADA </t>
  </si>
  <si>
    <t>LOSETA GUIA PREFABRICADA MISMO COLOR DE ADOQUIN DIMENSIONES 20X20XVARIABLE</t>
  </si>
  <si>
    <t xml:space="preserve">ESCALERA DE GATO CON LÍNEA DE VIDA </t>
  </si>
  <si>
    <t xml:space="preserve">ESCALERA DE GATO CON LINEA DE VIDA CUBIERTA METALICA, ACABADO EN PINTURA </t>
  </si>
  <si>
    <t xml:space="preserve">EQUIPO CERTIFICADO PARA VIGAS </t>
  </si>
  <si>
    <t>EQUIPO CERTIFICADO PARA VIGAS</t>
  </si>
  <si>
    <t xml:space="preserve">CANAL EN LAMINA GALVANIZADA DE CAL. 16 </t>
  </si>
  <si>
    <t>SUMINISTRO E INTALACION DE CANAL EN LAMINA GALVANIZADA DE CAL. 16</t>
  </si>
  <si>
    <t xml:space="preserve">CON SUPERVISIÓN, ASESORÍA TÉCNICA, Y APLICACIÓN DEL SISTEMA MAPECOAT™ TNS URBAN DE MAPEI PARA PLACAS POLIDEPORTIVAS DE HORMIGÓN Y/O ASFALTO. </t>
  </si>
  <si>
    <t>SUMINISTRO, TRANSPORTE E INSTALACIÓN DE RECUBRIMIENTO DE RESINAS ACRÍLICAS , CON SUPERVISIÓN, ASESOR</t>
  </si>
  <si>
    <t xml:space="preserve"> CALIBRE 24 longitud de desarrollo de 450mm a 610mm </t>
  </si>
  <si>
    <t>SUMINISTRO E INSTALACIÓN DE GOTERO EN CUBIERTA DE LÁMINA LISA EN CALIBRE 24</t>
  </si>
  <si>
    <t>TUBERIA POLIPROPILENO 3"</t>
  </si>
  <si>
    <t>VALVULA FLOTADOR ROSCADA D=2"</t>
  </si>
  <si>
    <t>VALVULA FLOTADOR ROSCADA D=1"</t>
  </si>
  <si>
    <t>UNIÓN ANTIVIBRATORIA 3"</t>
  </si>
  <si>
    <t>VALVULA_REDUCCIÓN EXCÉNTRICA ø3"-ø2"</t>
  </si>
  <si>
    <t>TUBERÍA ACERO CARBÓN (ASTM A795 GRADO A O B)/ ENRUTAMIENTO S. SCH 10 DIAM = 1 1/4"Ø</t>
  </si>
  <si>
    <t>TUBERÍA ACERO CARBÓN (ASTM A795 GRADO A O B)/ ENRUTAMIENTO T.M. SCH 10 DIAM = 2 1/2"Ø</t>
  </si>
  <si>
    <t>ACCESORIO RANURADO CODO: 90º DIAM= Ø6"</t>
  </si>
  <si>
    <t>ACCESORIO ROSCADO CODO: 90º DIAM= Ø1¼"</t>
  </si>
  <si>
    <t>VALVULA CHEQUE ROSCADA: DIAM= Ø1¼"</t>
  </si>
  <si>
    <t>VALVULA ANGULAR PARA PRUEBAS: DIAM= Ø2½"</t>
  </si>
  <si>
    <t>VALVULA TIPO MARIPOSA CON SUPERVISOR: DIAM= Ø4"</t>
  </si>
  <si>
    <t>VALVULA TIPO MARIPOSA CON SUPERVISOR: DIAM= Ø6"</t>
  </si>
  <si>
    <t>VALVULA OS&amp;Y ROSCADA: DIAM= Ø1½"</t>
  </si>
  <si>
    <t>VALVULA OS&amp;Y UNIÓN BRIDA: DIAM= Ø6"</t>
  </si>
  <si>
    <t>VALVULA DE ALIVIO UNIÓN BRIDA: DIAM= Ø4"</t>
  </si>
  <si>
    <t>ROCIADOR AUTOMATICO PENDENT RESPUESTA ESTANDAR (K=11,2) TEMP. ORDINARIA</t>
  </si>
  <si>
    <t>ROCIADOR AUTOMATICO UPRIGHT RESPUESTA ESTANDAR (K=11,2) TEMP. ORDINARIA</t>
  </si>
  <si>
    <t>TUBERIA ACERO NEGRO SCHD10 DIAM= 1¼"</t>
  </si>
  <si>
    <t>TUBERIA ACERO NEGRO SCHD10 DIAM= 2"</t>
  </si>
  <si>
    <t>ACCESORIO ROSCADO REDUCCIÓN COPA DIAM= 1x3/4"</t>
  </si>
  <si>
    <t>ACCESORIO ROSCADO REDUCCIÓN COPA DIAM= 1¼x1"</t>
  </si>
  <si>
    <t>ACCESORIO ROSCADO REDUCCIÓN COPA DIAM= 1½x1¼"</t>
  </si>
  <si>
    <t>STRAP DIAM= DE Ø3" A Ø1¼"</t>
  </si>
  <si>
    <t>ACCESORIO RANURADO TAPÓN DIAM= 1¼"</t>
  </si>
  <si>
    <t>ACCESORIO RANURADO TAPÓN DIAM= 1½"</t>
  </si>
  <si>
    <t>ACCESORIO RANURADO TAPÓN DIAM= 2"</t>
  </si>
  <si>
    <t>ACCESORIO RANURADO TAPÓN DIAM= 2½"</t>
  </si>
  <si>
    <t>ACCESORIO RANURADO TAPÓN DIAM= 4"</t>
  </si>
  <si>
    <t>ACCESORIO RANURADO TAPÓN DIAM= 6"</t>
  </si>
  <si>
    <t>ACCESORIO RANURADO TEE DIAM= 1¼"</t>
  </si>
  <si>
    <t>ACCESORIO ROSCADO TEE DIAM= 1"</t>
  </si>
  <si>
    <t>GABINETE BOMBEROS DIAM= 1½"</t>
  </si>
  <si>
    <t>TOMA PARA BOMBEROS DIAM= 2½"</t>
  </si>
  <si>
    <t>SIAMESA 4" X 2.1/2" X 2.1/2" CON CHEQUE INTEGRADO</t>
  </si>
  <si>
    <t>VÁLVULA ANGULAR DE DRENAJE Ø1¼" + SENSOR DE FLUJO DIAM= Ø2½"</t>
  </si>
  <si>
    <t>CHEQUE RANURADA RISER DIAM= 2½"</t>
  </si>
  <si>
    <t>VALVULA DE PRUEBA (ITC) DIAM= 1¼"</t>
  </si>
  <si>
    <t>SOPORTES ANTISISMICOS LATERAL DIAM= 2½"</t>
  </si>
  <si>
    <t>SOPORTES ANTISISMICOS LATERAL DIAM= 3"</t>
  </si>
  <si>
    <t>SOPORTES ANTISISMICOS LATERAL DIAM= 4"</t>
  </si>
  <si>
    <t>SOPORTES ANTISISMICOS LATERAL DIAM= 6"</t>
  </si>
  <si>
    <t>SOPORTES ANTISISMICOS LONGITUDINAL DIAM= 2½"</t>
  </si>
  <si>
    <t>SOPORTES ANTISISMICOS LONGITUDINAL DIAM= 3"</t>
  </si>
  <si>
    <t>SOPORTES ANTISISMICOS LONGITUDINAL DIAM= 6"</t>
  </si>
  <si>
    <t>SOPORTES ANTISISMICOS 4 VIAS DIAM= 1½"</t>
  </si>
  <si>
    <t>SOPORTES ANTISISMICOS 4 VIAS DIAM= 2½"</t>
  </si>
  <si>
    <t>NIPLE PASA MURO DE 1 1/4"</t>
  </si>
  <si>
    <t>DAMPERS DE BALANCEO - 10"X10"</t>
  </si>
  <si>
    <t>REJILLA DE EXT SIN DAMPER REAF - 6"X6"</t>
  </si>
  <si>
    <t>REJILLA DE EXT SIN DAMPER REAF - 12"X12"</t>
  </si>
  <si>
    <t>REJILLA TIPO LOUVER RTLV - TAMAÑO 1 - 12"X12"</t>
  </si>
  <si>
    <t>REJILLA TIPO LOUVER RTLV - TAMAÑO 2 - 14"X6"</t>
  </si>
  <si>
    <t>REJILLA TIPO LOUVER RTLV - TAMAÑO 3 - 22"X12"</t>
  </si>
  <si>
    <t>REJILLA TIPO LOUVER RTLV - TAMAÑO 4 - 24"X10"</t>
  </si>
  <si>
    <t>AMORTIGUADOR DE GOLPE DE ARIETE 1"</t>
  </si>
  <si>
    <t>VALVULA DE COMPUERTA BRIDADA Ø4" CAST IRON PN16 FLANGED GATE VALVE</t>
  </si>
  <si>
    <t>VENTILADOR centrifugo en línea  - TIPO 1 - VE-01</t>
  </si>
  <si>
    <t>VENTILADOR centrifugo en línea  - TIPO 2 - VE-02</t>
  </si>
  <si>
    <t>VENTILADOR centrifugo en línea  - TIPO 3 - VE-04</t>
  </si>
  <si>
    <t>VENTILADOR centrifugo en línea  - TIPO 4 - VS-01</t>
  </si>
  <si>
    <t>VENTILADOR helicocentrifugo  - TIPO 1 - VE-03</t>
  </si>
  <si>
    <t>VENTILADOR individual - TIPO 1 - CFP-01</t>
  </si>
  <si>
    <t>VENTILADOR individual - TIPO 2 - CFP-02</t>
  </si>
  <si>
    <t>VENTILADOR individual - TIPO 3 - CFP-03</t>
  </si>
  <si>
    <t>SUMINISTRO E INSTALACION DE  REJILLA TIPO LOUVER RTLV - 20"x20"</t>
  </si>
  <si>
    <t>SUMINISTRO E INSTALACION DE  REJILLA TIPO LOUVER RTLV - 10"x10"</t>
  </si>
  <si>
    <t>SUMINISTRO E INSTALACION DE  REJILLA TIPO LOUVER RTLV - 14"x14"</t>
  </si>
  <si>
    <t>SUMINISTRO E INSTALACION DE  REJILLA TIPO LOUVER RTLV - 18"x16</t>
  </si>
  <si>
    <t>SUMINISTRO E INSTALACION DE  VENTILADOR centrifugo en linea  - TIPO 3 - VE-05</t>
  </si>
  <si>
    <t>LUMINARIA PARA POSTE METÁLICO DE POTENCIA 20,2W</t>
  </si>
  <si>
    <t>LUMINARIA PARA POSTE METÁLICO DE POTENCIA 39,3W</t>
  </si>
  <si>
    <t>LUMINARIA PARA POSTE METÁLICO DE POTENCIA 57,7W</t>
  </si>
  <si>
    <t>LUMINARIA PARA POSTE METÁLICO DE POTENCIA 68,2W</t>
  </si>
  <si>
    <t>LUMINARIA PARA POSTE METÁLICO DE POTENCIA 111W</t>
  </si>
  <si>
    <t>LUMINARIA PARA POSTE METÁLICO DE POTENCIA 157,4W</t>
  </si>
  <si>
    <t>(P-01) Puerta en lámina metálica Cold Rolled con acabado en Pintura Electrostática Negro Mate según muestra.  (2.10x0.70mt)</t>
  </si>
  <si>
    <t>(P-02) Puerta en lámina metálica Cold Rolled con acabado en Pintura Electrostática Negro Mate según muestra.  (2.10x0.80mt)</t>
  </si>
  <si>
    <t>(P-03) Puerta en lámina metálica Cold Rolled con acabado en Pintura Electrostática Negro Mate según muestra.  (2.10x0.90mt)</t>
  </si>
  <si>
    <t>(P-04) Puerta corrediza en lámina metálica Cold Rolled con acabado en Pintura Electrostática Negro Mate según muestra.  (2.10x0.90mt)</t>
  </si>
  <si>
    <t>(P-06) Puerta Doble en lámina metálica Cold Rolled con acabado en Pintura Electrostática negro mate según muestra. (2.10x1.20mt)</t>
  </si>
  <si>
    <t>(P-08) Puerta Doble en lámina metálica Cold Rolled con acabado en Pintura Electrostática negro mate según muestra.  (2.10x1.20mt)</t>
  </si>
  <si>
    <t>(P-11.) Puerta Doble en lámina metálica Cold Rolled con acabado en Pintura Electrostática negro mate según muestra.  (2.10x1.20mt)</t>
  </si>
  <si>
    <t>(P-09) Puerta Doble en lámina metálica Cold Rolled con acabado en Pintura Electrostática negro mate según muestra.  (2.10x2.30mt)</t>
  </si>
  <si>
    <t>(P-10) Puerta Doble en lámina metálica Cold Rolled con acabado en Pintura Electrostática negro mate según muestra.  (2.10x2.10mt)</t>
  </si>
  <si>
    <t>(P-07) Puerta Doble cortafuego con resistencia al fuego de 180 minutos certificada UL, bajo la norma UL 10B – UL10C.  (2.10x1.20mt)</t>
  </si>
  <si>
    <t>(P-05) Puerta cortafuego con resistencia al fuego de 180 minutos certificada UL, bajo la norma UL 10B – UL10C.  (2.10x1.20mt)</t>
  </si>
  <si>
    <t>(P-13) Puerta enrollable comercial cortina fabricada en fleje plano galvanizado cal 22 (2.70x4,25mt)</t>
  </si>
  <si>
    <t>(P-14) Puerta enrollable comercial cortina fabricada en fleje plano galvanizado cal 22 (2.70x3,35mt)</t>
  </si>
  <si>
    <t>(P-15) Puerta enrollable comercial cortina fabricada en fleje plano galvanizado cal 22 (2.70x3,48mt)</t>
  </si>
  <si>
    <t>V1 VENTANA EN ALUMINIO ANODIZADO COLOR NEGRO MATE SEGUN MUESTRA</t>
  </si>
  <si>
    <t>V2 VENTANA EN ALUMINIO ANODIZADO COLOR NEGRO MATE SEGUN MUESTRA</t>
  </si>
  <si>
    <t>V3 VENTANA EN ALUMINIO ANODIZADO COLOR NEGRO MATE SEGUN MUESTRA</t>
  </si>
  <si>
    <t>V4 VENTANA EN ALUMINIO ANODIZADO COLOR NEGRO MATE SEGUN MUESTRA</t>
  </si>
  <si>
    <t>V5 VENTANA EN ALUMINIO ANODIZADO COLOR NEGRO MATE SEGUN MUESTRA</t>
  </si>
  <si>
    <t>V6 VENTANA EN ALUMINIO ANODIZADO COLOR NEGRO MATE SEGUN MUESTRA</t>
  </si>
  <si>
    <t>V7 VENTANA EN ALUMINIO ANODIZADO COLOR NEGRO MATE SEGUN MUESTRA</t>
  </si>
  <si>
    <t>V8 VENTANA EN ALUMINIO ANODIZADO COLOR NEGRO MATE SEGUN MUESTRA</t>
  </si>
  <si>
    <t>V9 VENTANA EN ALUMINIO ANODIZADO COLOR NEGRO MATE SEGUN MUESTRA</t>
  </si>
  <si>
    <t>V10 VENTANA EN ALUMINIO ANODIZADO COLOR NEGRO MATE SEGUN MUESTRA</t>
  </si>
  <si>
    <t>V11 VENTANA EN ALUMINIO ANODIZADO COLOR NEGRO MATE SEGUN MUESTRA</t>
  </si>
  <si>
    <t>V12 VENTANA EN ALUMINIO ANODIZADO COLOR NEGRO MATE SEGUN MUESTRA</t>
  </si>
  <si>
    <t>V13 VENTANA EN ALUMINIO ANODIZADO COLOR NEGRO MATE SEGUN MUESTRA</t>
  </si>
  <si>
    <t>V14 VENTANA EN ALUMINIO ANODIZADO COLOR NEGRO MATE SEGUN MUESTRA</t>
  </si>
  <si>
    <t>V15 VENTANA EN ALUMINIO ANODIZADO COLOR NEGRO MATE SEGUN MUESTRA</t>
  </si>
  <si>
    <t>V16 VENTANA EN ALUMINIO ANODIZADO COLOR NEGRO MATE SEGUN MUESTRA</t>
  </si>
  <si>
    <t>V17 VENTANA EN ALUMINIO ANODIZADO COLOR NEGRO MATE SEGUN MUESTRA</t>
  </si>
  <si>
    <t>V18 VENTANA EN ALUMINIO ANODIZADO COLOR NEGRO MATE SEGUN MUESTRA</t>
  </si>
  <si>
    <t>V19 VENTANA EN ALUMINIO ANODIZADO COLOR NEGRO MATE SEGUN MUESTRA</t>
  </si>
  <si>
    <t>V20 VENTANA EN ALUMINIO ANODIZADO COLOR NEGRO MATE SEGUN MUESTRA</t>
  </si>
  <si>
    <t>V21 VENTANA EN ALUMINIO ANODIZADO COLOR NEGRO MATE SEGUN MUESTRA</t>
  </si>
  <si>
    <t>V22 VENTANA EN ALUMINIO ANODIZADO COLOR NEGRO MATE SEGUN MUESTRA</t>
  </si>
  <si>
    <t>V23 VENTANA EN ALUMINIO ANODIZADO COLOR NEGRO MATE SEGUN MUESTRA</t>
  </si>
  <si>
    <t>V24 VENTANA EN ALUMINIO ANODIZADO COLOR NEGRO MATE SEGUN MUESTRA</t>
  </si>
  <si>
    <t>V25 VENTANA EN ALUMINIO ANODIZADO COLOR NEGRO MATE SEGUN MUESTRA</t>
  </si>
  <si>
    <t>V26 VENTANA EN ALUMINIO ANODIZADO COLOR NEGRO MATE SEGUN MUESTRA</t>
  </si>
  <si>
    <t>V-27 VENTANA EN ALUMINIO ANODIZADO COLOR NEGRO MATE SEGÚN MUESTRA,(0.85 x 1.2 mts)</t>
  </si>
  <si>
    <t>V-28 VENTANA EN ALUMINIO ANODIZADO COLOR NEGRO MATE SEGÚN MUESTRA,(2.12 x 3.78 mts)</t>
  </si>
  <si>
    <t>V-29 VENTANA EN ALUMINIO ANODIZADO COLOR NEGRO MATE SEGÚN MUESTRA,(2.12 x 3.13 mts)</t>
  </si>
  <si>
    <t>V-30 VENTANA EN ALUMINIO ANODIZADO COLOR NEGRO MATE SEGÚN MUESTRA,(2.12 x 3.13 mts)</t>
  </si>
  <si>
    <t>V-31 VENTANA EN ALUMINIO ANODIZADO COLOR NEGRO MATE SEGÚN MUESTRA,(0.45 x 1.2 mts)</t>
  </si>
  <si>
    <t>V-32 VENTANA EN ALUMINIO ANODIZADO COLOR NEGRO MATE SEGÚN MUESTRA,(2.6 x 9.25 mts)</t>
  </si>
  <si>
    <t>V-33 REJILLA EN ALUMINIO ANODIZADO COLOR NEGRO MATE SEGÚN MUESTRA (0.61 x 0.91 mts)</t>
  </si>
  <si>
    <t>V-34 REJILLA EN ALUMINIO ANODIZADO COLOR NEGRO MATE SEGÚN MUESTRA (1.0 x 1.0 mts)</t>
  </si>
  <si>
    <t>CABLE CU DESNUDO NO 14</t>
  </si>
  <si>
    <t>REFLECTOR LED 300W</t>
  </si>
  <si>
    <t>AVISO LUMINOSO DE SALIDA DE EMERGENCIA</t>
  </si>
  <si>
    <t>CORAZA 1/2" CON REVESTIMIENTO EN PVC</t>
  </si>
  <si>
    <t>TERMINAL TIPO PALA CABLE # 8 AWG</t>
  </si>
  <si>
    <t>CABLE CU AISLADO LSZH NO 250 KCMIL</t>
  </si>
  <si>
    <t>TERMINAL TIPO PALA CABLE # 1/0 AWG</t>
  </si>
  <si>
    <t>CURVA EMT 1 1/4"</t>
  </si>
  <si>
    <t>CURVA EMT 1 1/2"</t>
  </si>
  <si>
    <t>BREAKER TOTALIZADOR 400</t>
  </si>
  <si>
    <t>BORNA BIMETAL 35KV 1/0 H3/8"</t>
  </si>
  <si>
    <t>BORNA BIMETAL 35KV 2 H5/16"</t>
  </si>
  <si>
    <t>TUBERIA ACERO NEGRO SCHD10 DIAM= 2½"</t>
  </si>
  <si>
    <t>ACOPLE RANURADO RIGIDO DIAM= 1 1/4"</t>
  </si>
  <si>
    <t>ACOPLE RANURADO RIGIDO DIAM= 1 1/2"</t>
  </si>
  <si>
    <t>ACOPLE RANURADO RIGIDO DIAM= 2"</t>
  </si>
  <si>
    <t>ACOPLE RANURADO RIGIDO DIAM= 2½"</t>
  </si>
  <si>
    <t>ACOPLE RANURADO RIGIDO DIAM= 3"</t>
  </si>
  <si>
    <t>ACOPLE RANURADO RIGIDO DIAM= 4"</t>
  </si>
  <si>
    <t>ACCESORIO RANURADO CODO 90º DIAM= 1¼"</t>
  </si>
  <si>
    <t>ACCESORIO RANURADO CODO 45º DIAM= 1¼"</t>
  </si>
  <si>
    <t>ACCESORIO RANURADO CODO 45º DIAM= 2½"</t>
  </si>
  <si>
    <t>ACCESORIO RANURADO REDUCCIÓN CONCÉNTRICA DIAM= 2x1½"</t>
  </si>
  <si>
    <t>ACCESORIO RANURADO REDUCCIÓN CONCÉNTRICA DIAM= 2½x1¼"</t>
  </si>
  <si>
    <t>ACCESORIO RANURADO REDUCCIÓN CONCÉNTRICA DIAM= 2½x1½"</t>
  </si>
  <si>
    <t>ACCESORIO RANURADO REDUCCIÓN CONCÉNTRICA DIAM= 2½x2"</t>
  </si>
  <si>
    <t>ACCESORIO RANURADO REDUCCIÓN CONCÉNTRICA DIAM= 3x2½"</t>
  </si>
  <si>
    <t>ACCESORIO RANURADO REDUCCIÓN CONCÉNTRICA DIAM= 4x2½"</t>
  </si>
  <si>
    <t>ACCESORIO RANURADO REDUCCIÓN CONCÉNTRICA DIAM= 4x3"</t>
  </si>
  <si>
    <t>ACCESORIO RANURADO REDUCCIÓN CONCÉNTRICA DIAM= 6x4"</t>
  </si>
  <si>
    <t>ACCESORIO ROSCADO REDUCCIÓN COPA DIAM= 1x½"</t>
  </si>
  <si>
    <t>SEÑAL - ESTÁNDAR DOBLE (PROHIBICIÓN): 20 cm de ancho x 32,5 cm de alto</t>
  </si>
  <si>
    <t>SEÑAL - AVISOS (TIPO 1 Dimensiones: 100 cm de ancho x 24,5 cm de alto</t>
  </si>
  <si>
    <t>SEÑAL - AVISOS (TIPO 2) Dimensiones: 46,5 cm de ancho x
190 cm de alto</t>
  </si>
  <si>
    <t>SEÑAL - AVISOS (TIPO 3) Dimensiones: 220 cm de ancho x 38 cm de alto</t>
  </si>
  <si>
    <t>SEÑAL REGLAMENTARÍA- EVACUACIÓN, CONDICIÓN SEGURA, SALIDA EMERGENCIAS, BOTIQUÍN, DERECHA, IZQUIERDA, SUBIR ESCALERA, BAJAR ESCALERA, EXTINTOR, ALARMA, TOMA FIJA MANGUERA, VÁLVULA DE ROCIADORES, ETC35 cm de ancho x 12 cm de alto</t>
  </si>
  <si>
    <t>SEÑAL - EVACUACIÓN, PUNTO DE ENCUENTRO:  35 cm de ancho x 46,7 cm</t>
  </si>
  <si>
    <t>BOTA CUERO LISA NEGRA SEGURIDAD PUNTERA DE ACERO</t>
  </si>
  <si>
    <t>CHALECO REFLECTIVO EN TELA._(Según Apéndice Bioseguridad Covid 19_V3)</t>
  </si>
  <si>
    <t>POLISOMBRA 47% (4x100m)</t>
  </si>
  <si>
    <t>PUNTILLA GRAPA EN U 1 1/4 x 9"</t>
  </si>
  <si>
    <t>TABLA BURRA EN ORDINARIO 2.90 X 0.28 X 0.025</t>
  </si>
  <si>
    <t>SEÑALIZACION TUBULAR COLOMBINA PLASTICA</t>
  </si>
  <si>
    <t>DISPENSADOR PLÁSTICO DE TOALLAS TIPO Z</t>
  </si>
  <si>
    <t>PALETA PARE-SIGA REGLAMENTADA</t>
  </si>
  <si>
    <t>CONECTORES DE RESORTE  CABLES NO 22-12</t>
  </si>
  <si>
    <t xml:space="preserve">INTERRUPTOR TRIPOLAR AJUSTABLE 63 A CORRIENTE NOMINAL 30  A 25 KA 120/240 V. TIPO TOTALIZADOR </t>
  </si>
  <si>
    <t>INTERRUPTOR TOTALIZADOR 3x70 -15 A 120/240 V</t>
  </si>
  <si>
    <t xml:space="preserve">INTERRUPTOR TRIPOLAR  AJUSTABLE 100 A -CORRIENTE NOMINAL 100 A 25 KA 120 /240 A TIPO TOTALIZADOR </t>
  </si>
  <si>
    <t xml:space="preserve">INTERRUPTOR  CORTACIRCUITOS  MAGNETICO 3X150 A 15K 120/240 TIPO TOTALIZADOR </t>
  </si>
  <si>
    <t xml:space="preserve">INTERRUPTOR AJUSTABLE 3X250 A _ NOMINAL 200 25 KA  120/240  V .TIPO TOTALIZADOR </t>
  </si>
  <si>
    <t>BRIDA PVC 3"</t>
  </si>
  <si>
    <t>BRIDA PVC 2"</t>
  </si>
  <si>
    <t>BRIDA PVC 1 1/2"</t>
  </si>
  <si>
    <t>BUJE PVC 1.1/2"X3/4"</t>
  </si>
  <si>
    <t>BUJE 1-1/2" X 1/2” PVC</t>
  </si>
  <si>
    <t>BRIDA PVC 2 1/2"</t>
  </si>
  <si>
    <t>BRIDA ROSCADA DE ACERO 4"</t>
  </si>
  <si>
    <t>SEMICODO POLIPROPILENO 3"</t>
  </si>
  <si>
    <t>ADAPTADOR LIMPIEZA PVC-S 6"</t>
  </si>
  <si>
    <t>ADAPTADOR MACHO POLIPROPILENO 3</t>
  </si>
  <si>
    <t xml:space="preserve">EXAMEN DE OPTOMETRÍA DE INGRESO O EGRESO </t>
  </si>
  <si>
    <t>EXAMEN DE OPTOMETRÍA DE INGRESO O EGRESO</t>
  </si>
  <si>
    <t xml:space="preserve">EXÁMEN MÉDICO OCUPACIONAL DE INGRESO O RETIRO </t>
  </si>
  <si>
    <t>EXÁMEN MÉDICO OCUPACIONAL DE INGRESO O RETIRO</t>
  </si>
  <si>
    <t xml:space="preserve">LAVAMANOS PORTATIL DE PEDAL TIPO MANOS LIBRES._(Según Apéndice Bioseguridad Covid 19_V3) </t>
  </si>
  <si>
    <t>LAVAMANOS PORTATIL DE PEDAL TIPO MANOS LIBRES._(Según Apéndice Bioseguridad Covid 19_V3)</t>
  </si>
  <si>
    <t xml:space="preserve">DISPENSADOR DE JABÓN LÍQUIDO O ALCOHOL GLICERINADO, CON PEDAL METÁLICO._(Según Apéndice Bioseguridad Covid 19_V3) </t>
  </si>
  <si>
    <t>DISPENSADOR DE JABÓN LÍQUIDO O ALCOHOL GLICERINADO, CON PEDAL METÁLICO._(Según Apéndice Bioseguridad</t>
  </si>
  <si>
    <t>AVISO DE PREVENCIÓN RECTANGULAR QUE INDIQUE"MANTENGA SU DISTANCIA EN CASO DE TORMENTA" CON BASE DE 400mm</t>
  </si>
  <si>
    <t>AVISO DE PREVENCIÓN TRIANGULAR SEGÚN RETIE "CLASIFICACIÓN Y COLORES PARA LAS SEÑALES DE SEGURIDAD" CON BASE DE 400mm</t>
  </si>
  <si>
    <t>PUNTA DE CAPTURA TIPO 120/A PARA RD 8-10 MM</t>
  </si>
  <si>
    <t>UPS DE 20 KVA CON MÓDULOS EXPANSIBLES DE 5KVA</t>
  </si>
  <si>
    <t>FEILO SYLVANIA P24359 LED HERMETICA50W DL</t>
  </si>
  <si>
    <t>UNIÓN TIPO T PARA CABLE 8</t>
  </si>
  <si>
    <t>UPS 2416 POWER SUPPLY 24V/6A NAC SYNC</t>
  </si>
  <si>
    <t>PANEL DE CONTROL "PANEL CENTRAL DE DETECCIÓN DE INCENDIOS" COD EL0337</t>
  </si>
  <si>
    <t>PULSADOR MANUAL COD EL0355</t>
  </si>
  <si>
    <t>SISTEMA DE PUESTA A TIERRA RACK TGB)+ LAMINA DE TIERRA MICRO PERFORADA</t>
  </si>
  <si>
    <t>CONECTORES FIBRA OPTICA LC</t>
  </si>
  <si>
    <t>UNIÓN TIPO T PARA CABLE 2/0</t>
  </si>
  <si>
    <t>ELECTRO IMAN CON FUENTE DE ALIMENTACIÓN DE 12 V Y 1,5 A</t>
  </si>
  <si>
    <t>CABLE AL AISLADO LSZH NO 3/0</t>
  </si>
  <si>
    <t>TERMINAL TIPO PALA CABLE # 350 AWG</t>
  </si>
  <si>
    <t>CAJA DE PASO 10X10 PVC</t>
  </si>
  <si>
    <t>PROTECTOR PARA PULSADOR DE EMERGENCIA CON ESPACIADOR STI</t>
  </si>
  <si>
    <t>KIT DE GUAYAS</t>
  </si>
  <si>
    <t>RIEL CHANEL</t>
  </si>
  <si>
    <t>TERMINAL SH 40 3/4"</t>
  </si>
  <si>
    <t>CELDA AE319</t>
  </si>
  <si>
    <t>BREAKER 3X600 AMP</t>
  </si>
  <si>
    <t>CTS 600/5 AMP</t>
  </si>
  <si>
    <t>DIAGONALES  METALICAS</t>
  </si>
  <si>
    <t>CRUCETA METALICA</t>
  </si>
  <si>
    <t>COLLARINES</t>
  </si>
  <si>
    <t>BORNA BIMETAL 35KV 2/0 H3/8"</t>
  </si>
  <si>
    <t>BORNA BIMETAL -35KV 250 H1/2"</t>
  </si>
  <si>
    <t>BORNA BIMETAL -35KV 3/0 H1/2"</t>
  </si>
  <si>
    <t>BORNA BIMETAL -35KV 350 H1/2"</t>
  </si>
  <si>
    <t>BORNA BIMETAL -35KV 4 H5/16"</t>
  </si>
  <si>
    <t>BORNA BIMETAL -35KV 6 H/14"</t>
  </si>
  <si>
    <t>UNION POLIETILENO 1"</t>
  </si>
  <si>
    <t>CALENTADOR DE PASO ELECTRICO (10LPM)</t>
  </si>
  <si>
    <t>TEE MECANICA RANURADA 2"X1.1/4"</t>
  </si>
  <si>
    <t>TAPON MACHO HG  1"</t>
  </si>
  <si>
    <t>TUBERIA DE COBRE DE 2"</t>
  </si>
  <si>
    <t>COPA ACERO AL CARBON DE 1X1/2"</t>
  </si>
  <si>
    <t>Equipos mecánicos DE ELEVADOR_3/4"</t>
  </si>
  <si>
    <t>Equipos mecánicos DE ELEVADOR_1/2"</t>
  </si>
  <si>
    <t>SUMINISTRO E INSTALACION PISO DEPORTIVO EN MADERA</t>
  </si>
  <si>
    <t>GUARDAESCOBAS PVC</t>
  </si>
  <si>
    <t>CIRO (CIRO - Planta ornamental)</t>
  </si>
  <si>
    <t>HELECHO ARBORESCENTE</t>
  </si>
  <si>
    <t>CINTA</t>
  </si>
  <si>
    <t>HELECHO MACHO</t>
  </si>
  <si>
    <t>POLIGALA</t>
  </si>
  <si>
    <t>VENTUROSA</t>
  </si>
  <si>
    <t>PASTO ALEMAN</t>
  </si>
  <si>
    <t>PINO COLOMBIANO</t>
  </si>
  <si>
    <t>PALMA BOBA H= 1M</t>
  </si>
  <si>
    <t>TALA DE ARBOL H= 0 - 2 METROS</t>
  </si>
  <si>
    <t>TALA DE ARBOL H= 2 - 5 METROS</t>
  </si>
  <si>
    <t>TALA DE ARBOL H= 5 - 10 METROS</t>
  </si>
  <si>
    <t>TALA DE ARBOL H&lt; 15 METROS</t>
  </si>
  <si>
    <t>PODA ARBOL H= 5 - 10 METROS</t>
  </si>
  <si>
    <t>ADAPTADOR MACHO BRONCE 1"</t>
  </si>
  <si>
    <t>CODO MIXTO BRONCE 1"</t>
  </si>
  <si>
    <t>BRIDA FLANCHADA 4" EN ACERO INOXIDABLE</t>
  </si>
  <si>
    <t>TEE ACERO INOXIDABLE 4"</t>
  </si>
  <si>
    <t>CODO POLIETILENO DE 2"</t>
  </si>
  <si>
    <t>TAPON MACHO HG 3/4"</t>
  </si>
  <si>
    <t>RIEL TROQUELADO 4X2 - 3 MTS</t>
  </si>
  <si>
    <t>ABRAZADERA DE 3/4"</t>
  </si>
  <si>
    <t>CODO A.C 2"</t>
  </si>
  <si>
    <t>SEMICODO A.C RANURADO 6"</t>
  </si>
  <si>
    <t>SEMICODO A.C RANURADO 2.1/2"</t>
  </si>
  <si>
    <t>COPA A.C RANURADA 2.1/2"X1.1/4"</t>
  </si>
  <si>
    <t>BUJE PVC SOLDADO 3 X 2 “</t>
  </si>
  <si>
    <t>BRIDA ACERO INOXIDABLE, 150LB 3”</t>
  </si>
  <si>
    <t>BRIDA ACERO INOXIDABLE, 150LB 2”</t>
  </si>
  <si>
    <t>BRIDA ACERO INOXIDABLE, 150LB 1.1/2”</t>
  </si>
  <si>
    <t>BRIDA ACERO INOXIDABLE, 150LB 1”</t>
  </si>
  <si>
    <t>BRIDA ACERO INOXIDABLE, 150LB 3/4”</t>
  </si>
  <si>
    <t>Nota 22Ene2026:  No se encontró en el mercado la especificación BUJE PVCP 2.1/2"X1.1/4, se encontraron de 2 1/2" x 1 1/2" o 2" x 1 1/4", que fueron los cotizados.</t>
  </si>
  <si>
    <t>BUJE PVC PRESIÓN 2.1/2" x 1.1/2"</t>
  </si>
  <si>
    <t xml:space="preserve">BRIDA PVC 1"     </t>
  </si>
  <si>
    <t xml:space="preserve">DERECHO DE VALLA - AVISO DE MAS DE 10 M2 </t>
  </si>
  <si>
    <t>DERECHO DE VALLA</t>
  </si>
  <si>
    <t>IMPRESIÓN HOJA CARTA, A 1X0 TINTAS EN PAPEL BOND DE 75 GR</t>
  </si>
  <si>
    <t>IMPRESIÓN HOJA CARTA, A 1X0 TINTAS EN PAPEL BOND DE 75 GR.</t>
  </si>
  <si>
    <t>SEÑAL - GIGANTOGRAFÍA PINTADA A MURO Dimensiones: 260 cm de ancho x 290 cm de alto</t>
  </si>
  <si>
    <t>SEÑAL - HORARIO 41,5 cm de ancho x 58 cm de alto</t>
  </si>
  <si>
    <t>SEÑAL - DIRECTORIO GENERAL Dimensiones: 72,5 cm de ancho x
200 cm de alto</t>
  </si>
  <si>
    <t>SEÑAL - DIRECTORIO DE ASCENSOR Dimensiones: 25 cm de ancho x 41,6 cm de alto</t>
  </si>
  <si>
    <t>SEÑAL - DIRECTORIO DE PISO:  Dimensiones: 110 cm de ancho x 19,5 cm de alto</t>
  </si>
  <si>
    <t>SEÑAL - MAQUTE TÁCTIL Dimensiones: 114 cm de ancho x 110 cm de alto x 60 cm de profundidad</t>
  </si>
  <si>
    <t>SEÑAL - TÓTEM 45 cm de ancho x
250 cm de alto</t>
  </si>
  <si>
    <t>SEÑAL - IMPRESIÓN DIGITAL GRAN FORMATO Dimensiones: 127,7 cm de ancho x 180 cm de alto</t>
  </si>
  <si>
    <t>SEÑAL - ESTÁNDAR - TIPO 1: Dimensiones: 20 cm de ancho x 25,5 cm de alto</t>
  </si>
  <si>
    <t>SEÑAL - ESTÁNDAR DOBLE (RIESGO) Dimensiones: 20 cm de ancho x 32,5 cm de alto</t>
  </si>
  <si>
    <t>hugo 2004</t>
  </si>
  <si>
    <t>Lafayette</t>
  </si>
  <si>
    <t xml:space="preserve">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</si>
  <si>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PROFESIONAL ESPECIALISTA (II) CATEGORÍA 2 (E.G.10;E.E.7) - 1.501 SMMLV - SIN PREST.</t>
  </si>
  <si>
    <t>PROFESIONAL CATEGORÍA 4 (E.G.6;E.E.4) - 1.501 SMMLV - SIN PREST.</t>
  </si>
  <si>
    <t>PROFESIONAL CATEGORÍA 5 (E.G.4;E.E.3) - 1.501 SMMLV - SIN PREST.</t>
  </si>
  <si>
    <t>PROFESIONAL CATEGORÍA 7 (E.G.2) - 1.501 y 1500 SMMLV - SIN PREST.</t>
  </si>
  <si>
    <t>Andina Juegos &amp; Parques Ltda.</t>
  </si>
  <si>
    <t>EMConcreto LTDA.</t>
  </si>
  <si>
    <t>MEPRED S.A.</t>
  </si>
  <si>
    <t>SCHREDER COLOMBIA S.A.</t>
  </si>
  <si>
    <t>LAMINADOS ANDINOS S.A.</t>
  </si>
  <si>
    <t>NORVENTAS PAVCO S.A. -TUBERIA-</t>
  </si>
  <si>
    <t>PELDAR</t>
  </si>
  <si>
    <t xml:space="preserve">ENSAYO DESGASTE MAQUINA DE LOS ANGELES CON TRITURA                                                                                                                      </t>
  </si>
  <si>
    <t>ENSAYO DESGASTE MAQUINA DE LOS ANGELES CON TRITURA IGUAL A 100828 (INV E-218-13)</t>
  </si>
  <si>
    <t>UNE 112011:2011 / RILEM CPC - 18</t>
  </si>
  <si>
    <t>INV E 418:2013 / NTC 3658:2018 (Excepto numerales 8.4 a 8.7)</t>
  </si>
  <si>
    <t>Extracción, Corte y Ensayo de Núcleos de 4" (NTC 3658 - NTC 673)                Nota 2025: INV E 418:2013 - 4” de diámetro x 8” de longitud - Unidad (por elemento) / NTC 3658:2018 (Excepto numerales 8.4 a 8.7)</t>
  </si>
  <si>
    <t>Extracción, Corte y Ensayo de Núcleos de 3" (NTC 3658 - NTC 673)                  INV E 418:2013 / NTC 3658:2018 (Excepto numerales 8.4 a 8.7)</t>
  </si>
  <si>
    <t>Nota 2025: también se encuentra en el mismo rago de valor el de 2.5".</t>
  </si>
  <si>
    <t>ENSAYO ESCLEROMETRO (MINIMO 5 ELEMENTOS)</t>
  </si>
  <si>
    <t>ACPI Ltda</t>
  </si>
  <si>
    <t>CIO 3591</t>
  </si>
  <si>
    <t>ART Ltda</t>
  </si>
  <si>
    <t>JANSEN COLOMBIA</t>
  </si>
  <si>
    <t>CIMBRADOS S. A.</t>
  </si>
  <si>
    <t>FERREPLOMERIA</t>
  </si>
  <si>
    <t>SURTIMARMOL</t>
  </si>
  <si>
    <t>GRICOL LTDA.</t>
  </si>
  <si>
    <t>El precio de la Certificación FIFA STAR 2 incluye: 1.Traslados del técnico FIFA.  2. Alojamiento  3. Test  4. Honorarios de laboratorio  5. El valor de la FIFA   6. Diploma.</t>
  </si>
  <si>
    <t>Edospina</t>
  </si>
  <si>
    <t>Durespo</t>
  </si>
  <si>
    <t>INGENIERIA DE EQUIPOS Y PISCINAS SAS</t>
  </si>
  <si>
    <t>IGNACIO GOMEZ IHM S.A.</t>
  </si>
  <si>
    <t>FIBRIT S.A.</t>
  </si>
  <si>
    <t>LADRILLERA SANTAFE S.A.</t>
  </si>
  <si>
    <t>ACUAMUNDO</t>
  </si>
  <si>
    <t>INDUSTRIA GRECOROMANA LTDA.</t>
  </si>
  <si>
    <t>Agencia el siete-Pelaez Hnos</t>
  </si>
  <si>
    <t>DUMALUX SAS</t>
  </si>
  <si>
    <t>INTER ELECTRICAS LTDA</t>
  </si>
  <si>
    <t>DIELCO LTDA</t>
  </si>
  <si>
    <t>ROY Y ALPHA S.A.</t>
  </si>
  <si>
    <t>ELECTRICOS IMPORTADOS S.A</t>
  </si>
  <si>
    <t>TEKNO2MIL S.A</t>
  </si>
  <si>
    <t>BALERCO  S.A.S.</t>
  </si>
  <si>
    <t>ECCOLOGICA</t>
  </si>
  <si>
    <t>POSTELAM - Postes Urbanos y Amoblamiento</t>
  </si>
  <si>
    <t>PREFABRICADOS EL CONDOR LTDA.</t>
  </si>
  <si>
    <t>EQUISOL EQUIPOS Y SOLUCIONES</t>
  </si>
  <si>
    <t>PROINTERMICA INTERNACIONAL S.A.S</t>
  </si>
  <si>
    <t>TECNI GAS</t>
  </si>
  <si>
    <t>J MAGAS SERVI HOGAR</t>
  </si>
  <si>
    <t>KONKRETUS S.A.S.</t>
  </si>
  <si>
    <t>Nota15Oct25: LABOSPORT ya no cuenta con representación en Colombia, ahora lo hace la empresa australiana con representación en Colombia ACOUSTOSCAN LATAM. La especificación ofrecida es la siguiente: Rebote de balón: FIFA TEST METHOD 2024 – 01    Rodamiento de balón: FIFA TEST METHOD 2024 – 02    Inspección visual: FIFA TEST METHOD 2024 – 09    Identificación de las materias primas: FIFA QUALITY CONCEPT HANDBOOK.                                                                                                                   Ensayo Laboratorio Cancha Grama sintetica Futbol 5           Instituto de pruebas aprobado por la FIFA      • Verificación producto instalado vs declarado          o Numero de mechones por área           o Tamaño de la área de juego            o Columnas              o Foto microscópica de la fibra (Cada color)            o Altura de la fibra          o Tipo de Shockpad / Espesor          o Fuerza de extracción de la fibra (Min 40N)           o Inspección visual de las juntas              _x000D_
• Verificación de la calidad del relleno              o Forma / Tamaño / Densidad            o Inspección del relleno – Fotos con microscopio por objetos metálicos contaminando            • Verificación del rendimiento y del riesgo de lesiones       o Rebote de balón           o Rodamiento de balón           o Profundidad del relleno (Debe haber un máximo de 20mm de fibra libre)           _x000D_
Requisitos para las pruebas:        Como parte a la evaluación del campo, se requiere tener acceso a los equipos de mantenimiento y al manual de mantenimiento correspondientes. Esos deberán estar en el campo el día de las pruebas.          Cuando corresponda la primera prueba del campo, se requiere llevar las siguientes muestras de identificación del producto instalado:    1) 1m x 1m de alfombra          2) 5Kg del caucho instalado        3) 5Kg de la arena instalada. Esas muestras deben estar disponibles en campo el día de las pruebas.                 El precio incluye todos los gastos, desdel inicio del viaje hasta el informe final.</t>
  </si>
  <si>
    <t>LABOSPORT GROUP</t>
  </si>
  <si>
    <t>PROFESIONAL ELECTRICO CATEGORÍA 3 (E.G.8;E.E.5) - SIN PREST.</t>
  </si>
  <si>
    <t>Cable de Fibra 12 Fibras 140 M</t>
  </si>
  <si>
    <t>IDRD - MENOR VALOR   DE COTIZACIONES</t>
  </si>
  <si>
    <t>1307a</t>
  </si>
  <si>
    <t>A</t>
  </si>
  <si>
    <t>B</t>
  </si>
  <si>
    <t>C</t>
  </si>
  <si>
    <t>D</t>
  </si>
  <si>
    <t>E</t>
  </si>
  <si>
    <t>F</t>
  </si>
  <si>
    <t>G</t>
  </si>
  <si>
    <t>H</t>
  </si>
  <si>
    <t>I</t>
  </si>
  <si>
    <t>J</t>
  </si>
  <si>
    <t>K</t>
  </si>
  <si>
    <t>L</t>
  </si>
  <si>
    <t>M</t>
  </si>
  <si>
    <t>N</t>
  </si>
  <si>
    <t>O</t>
  </si>
  <si>
    <t>P</t>
  </si>
  <si>
    <t>Q</t>
  </si>
  <si>
    <t>S</t>
  </si>
  <si>
    <t>T</t>
  </si>
  <si>
    <t>U</t>
  </si>
  <si>
    <t>V</t>
  </si>
  <si>
    <t>W</t>
  </si>
  <si>
    <t>Enchape ceramica 25x25 ref. ticino de corona</t>
  </si>
  <si>
    <t xml:space="preserve">La cerámica Ticino de Corona (25×25 cm) es un revestimiento de pared de calidad 1, con acabado brillante tipo espejo (tecnología Brillox®), disponible en colores blanco y azul; presenta diseño moderno, superficie texturizada en relieve, es apta para interiores y zonas húmedas como piscinas, y tiene un tamaño nominal de 250×250×6,6 mm. </t>
  </si>
  <si>
    <t>CONCOLOR ACQUA (5KG)</t>
  </si>
  <si>
    <t xml:space="preserve">Concolor Acqua es una boquilla cementicia CG2WA en color blanco hueso, de fraguado rápido y desempeño mejorado en absorción de agua y resistencia a la abrasión; permite emboquillar juntas de 1 a 5 mm con textura suave y sin fisuras, es lista para usar (no requiere mezclas), ofrece excelente trabajabilidad por su consistencia cremosa, permite tránsito ligero a las 3 horas, llenado de piscinas a los 7 días de aplicada y evita la formación de eflorescencias. </t>
  </si>
  <si>
    <t xml:space="preserve">PEGACOR FLEX (25KG) </t>
  </si>
  <si>
    <t xml:space="preserve">Pegacor Flex es un adhesivo cementicio bajo en polvo, flexible (tipo S1) y de alto desempeño para porcelanatos y cerámicas, ideal para fachadas, piscinas y zonas húmedas por su resistencia térmica y al agua, con tiempo abierto extendido (30 min) y alta adherencia, cumpliendo la norma NTC 6050 </t>
  </si>
  <si>
    <t xml:space="preserve">Enchape ceramica 25x25 ref. ticino azul para demarcación reglamentaria </t>
  </si>
  <si>
    <t xml:space="preserve">Membrana PVC lisa 1,5 mm </t>
  </si>
  <si>
    <t xml:space="preserve">Membrana de PVC lisa de 1,5 mm: lámina impermeabilizante flexible para revestimiento e impermeabilización, fabricada en PVC plastificado, con espesor nominal de 1,5 mm, superficie lisa, alta resistencia a la humedad, rayos UV, agentes químicos y microorganismos, adecuada para piscinas, cubiertas y estructuras en contacto permanente con agua, conforme a lo indicado en su ficha técnica del fabricante. </t>
  </si>
  <si>
    <t xml:space="preserve">Sika Top 122  (toxement Hardtop N°2) 25 Kg </t>
  </si>
  <si>
    <t xml:space="preserve">SikaTop®-122 (Toxement Hardtop N°2) – 25 kg es un mortero cementicio de reparación estructural, predosificado de dos componentes, con alta adherencia, resistencia mecánica e impermeabilidad, apto para reparaciones en concreto en superficies horizontales, verticales y sobre cabeza, con espesores de 3 a 20 mm </t>
  </si>
  <si>
    <t xml:space="preserve">PORCELANATO MALAYA ADR BEIGE CORONA </t>
  </si>
  <si>
    <t xml:space="preserve">Porcelanato gres porcelánico color beige con acabado mate, diseño inspirador de piedra natural con vetas suaves y caras diferenciadas, ideal para interiores y zonas con tránsito vehicular moderado. </t>
  </si>
  <si>
    <r>
      <t xml:space="preserve">CÁLCULOS DE </t>
    </r>
    <r>
      <rPr>
        <b/>
        <sz val="20"/>
        <rFont val="Arial"/>
        <family val="2"/>
      </rPr>
      <t>PRESUPUESTO</t>
    </r>
    <r>
      <rPr>
        <b/>
        <sz val="20"/>
        <color theme="1"/>
        <rFont val="Arial"/>
        <family val="2"/>
      </rPr>
      <t xml:space="preserve"> PARA</t>
    </r>
  </si>
  <si>
    <r>
      <t xml:space="preserve">TOTAL PERSONAL </t>
    </r>
    <r>
      <rPr>
        <b/>
        <sz val="12"/>
        <color theme="9"/>
        <rFont val="Calibri"/>
        <family val="2"/>
        <scheme val="minor"/>
      </rPr>
      <t>INTERV E&amp;D</t>
    </r>
  </si>
  <si>
    <r>
      <t>TOTAL PERSONAL</t>
    </r>
    <r>
      <rPr>
        <b/>
        <sz val="12"/>
        <color theme="7"/>
        <rFont val="Calibri"/>
        <family val="2"/>
        <scheme val="minor"/>
      </rPr>
      <t xml:space="preserve"> INTERV OBRA</t>
    </r>
  </si>
  <si>
    <t>Periodos</t>
  </si>
  <si>
    <r>
      <t xml:space="preserve">RESUMEN CÁLCULO PRESUPUESTAL - COSTOS GLOBALES </t>
    </r>
    <r>
      <rPr>
        <b/>
        <sz val="11"/>
        <color theme="9"/>
        <rFont val="Calibri"/>
        <family val="2"/>
        <scheme val="minor"/>
      </rPr>
      <t>INTERVENTORÍA/CONSULTORÍA</t>
    </r>
  </si>
  <si>
    <r>
      <t xml:space="preserve">CÁLCULO ESCALAS SALARIALES -  </t>
    </r>
    <r>
      <rPr>
        <b/>
        <sz val="12"/>
        <color theme="9"/>
        <rFont val="Calibri"/>
        <family val="2"/>
        <scheme val="minor"/>
      </rPr>
      <t>INTERVENTORÍA</t>
    </r>
    <r>
      <rPr>
        <b/>
        <sz val="12"/>
        <color theme="4" tint="-0.249977111117893"/>
        <rFont val="Calibri"/>
        <family val="2"/>
        <scheme val="minor"/>
      </rPr>
      <t>/CONSULTORÍA</t>
    </r>
  </si>
  <si>
    <t xml:space="preserve">IPC 2026 PROY 6,19% </t>
  </si>
  <si>
    <t xml:space="preserve">IPC PROY 2027 4,71% </t>
  </si>
  <si>
    <t xml:space="preserve">Se realiza Estudio de Mercado ACEE 2026 para determinación SALARIAL desde la actualización en el úiltimo juego de precios. Así mismo será soportado por memorando respectivo indicando la metodología utilizada para dicho estudio. Salarios incluyen prestaciones sociales. Se aplican varios factores como IPC (5.1%), SMMLV (23%) y factor de equidad salarial (dependiendo del perfil). </t>
  </si>
  <si>
    <t>ESPECIALISTA  (I) CATEGORÍA 1 (E.G.12;E.E.8) + PRESTACIONES</t>
  </si>
  <si>
    <t>Según Estudio de Mercado 2026 y definición de tarifas profesionales.</t>
  </si>
  <si>
    <t>ESPECIALISTA  (I) CATEGORÍA 1 (E.G.12;E.E.5) + PRESTACIONES</t>
  </si>
  <si>
    <t>ESPECIALISTA (II) CATEGORÍA 2 (E.G.10;E.E.4) + PRESTACIONES</t>
  </si>
  <si>
    <t>PROFESIONAL CATEGORÍA 3 (E.G.8;E.E.6) + PRESTACIONES</t>
  </si>
  <si>
    <t>PROFESIONAL CATEGORÍA 3 (E.G.8;E.E.3) + PRESTACIONES</t>
  </si>
  <si>
    <t>PROFESIONAL CATEGORÍA 4 (E.G.6;E.E.2) + PRESTACIONES</t>
  </si>
  <si>
    <t>PROFESIONAL CATEGORÍA 5 (E.G.4;E.E.2) + PRESTACIONES</t>
  </si>
  <si>
    <t>PROFESIONAL CATEGORÍA 6 (E.G.2;E.E.1) + PRESTACIONES</t>
  </si>
  <si>
    <t>Obrero + Prestaciones</t>
  </si>
  <si>
    <t>SEÑAL DE TRANSITO GRUPO I (75x75cm) POSTE 3.5m</t>
  </si>
  <si>
    <t xml:space="preserve">SEÑAL VERTICAL TRANSITO EN AMBOS SENTIDOS  (Para velocidad de operación menor o igual a 50 Km /Hr. Según figura SR-39 Mintransporte S/ anexo) poste en angulo 2x2x1/4" y horizontal de 2x2x1/8". Ht=2.0m+ Tablero + 0.30m de base con cruceta concreto 3.ooopsi S/Dimensiones tabla adjunta. Tablero en lámina poliester reforzado con fibra de vidrio e=3mm+/-04mm.Grado de reflectividad s/Tabla para la velocidad 50Km/Hr. (Sumnistro e instalación).       </t>
  </si>
  <si>
    <t xml:space="preserve">SEÑAL TEMPORAL MÓVIL CON TRÍPODE TIPO SIO, SP, SI, SR DE (100 x 50) </t>
  </si>
  <si>
    <t>SEÑAL TEMPORAL MÓVIL ECONÓMICA CON TRÍPODE TIPO SIO, SP, SI, SR DE (100 x 50) LÁMINA GALVANIZADA CAL. 20 Y ÁNGULOS DE 1" x 1/2" x 1/8".</t>
  </si>
  <si>
    <t>CANECA PLÁSTICA NEGRA DE 55 GALONES CON TAPA PLANA.</t>
  </si>
  <si>
    <t>PROTECTOR AUDITIVO TIPO COPA</t>
  </si>
  <si>
    <t>PROTECTOR AUDITIVO TIPO TAPON DESECHABLE SIN CORDON</t>
  </si>
  <si>
    <t xml:space="preserve">SEÑAL TEMPORAL MÓVIL ECONÓMICA CON TRÍPODE TIPO SIO, SP, SI, SR DE (75 x 75) </t>
  </si>
  <si>
    <t>SEÑAL TEMPORAL MÓVIL ECONÓMICA CON TRÍPODE TIPO SIO, SP, SI, SR DE (75 x 75) LÁMINA GALVANIZADA CAL. 20 Y ÁNGULOS DE 1" x 1/2" x 1/8".</t>
  </si>
  <si>
    <t>SEÑAL TEMPORAL MÓVIL ECONÓMICA CON TRÍPODE TIPO SIO, SP, SI, SR (80 x 50)</t>
  </si>
  <si>
    <t>SEÑAL TEMPORAL MÓVIL ECONÓMICA CON TRÍPODE TIPO SIO, SP, SI, SR (80 x 50) LÁMINA GALVANIZADA CAL. 20 Y ÁNGULOS DE 1" x 1/2" x 1/8".</t>
  </si>
  <si>
    <t>Video Beam (Alquiler)</t>
  </si>
  <si>
    <t>Se cotiza video Beam 3600 Lumenes</t>
  </si>
  <si>
    <t>EXAMEN DE AUDIOMETRÍA DE INGRESO O EGRESO</t>
  </si>
  <si>
    <t>EXAMEN DE ESPIROMETRÍA DE INGRESO O EGRESO</t>
  </si>
  <si>
    <t>SEÑAL DE TRANSITO GRUPO I (60 x60 cm) POSTE 3.5m</t>
  </si>
  <si>
    <t>EXÁMEN DE APTITUD PSICOFÍSICA PARA TRABAJO EN ALTURA (Incluye perfíl lipídico, glicemia pre y post.)</t>
  </si>
  <si>
    <t>AFICHE TAMAÑO MEDIO PLIEGO A 4X0 TINTAS EN PROPALCOTE DE 115 GR.</t>
  </si>
  <si>
    <t>Se cotiza sobre una base de 500 uds. segun el pedido pueden varioar los precios</t>
  </si>
  <si>
    <t>PLEGABLES DE SOSTENIBILIDAD EN TRES CUERPOS TAMAÑO CARTA A 4X4 TINTAS EN PROPALCOTE.</t>
  </si>
  <si>
    <t>se cotiza sobre una base de 200 uds, según la cantidad puede variar el precio</t>
  </si>
  <si>
    <t>EQUIPO CONTRA INCENDIOS</t>
  </si>
  <si>
    <t>SIRENAS CON LUZ ESTROBOSCOPICA REGULABLE EN EL NUMERO DE CANDELAS</t>
  </si>
  <si>
    <t>UPS DE 60 KVA</t>
  </si>
  <si>
    <t>Dispositivo que proporciona energía eléctrica de respaldo mediante baterías a equipos electrónicos ante cortes de luz o fluctuaciones de voltaje</t>
  </si>
  <si>
    <t>Unidad de respaldo eléctrico</t>
  </si>
  <si>
    <t>INTERRUPTOR AUTOMÁTICO BIPOLAR TIPO 2X50A</t>
  </si>
  <si>
    <t>INTERRUPTOR AUTOMÁTICO BIPOLAR TIPO 2X30A</t>
  </si>
  <si>
    <t>TRANSPORTE CAMABAJA &gt;(1 recorrido dentro de la ciudad)&lt;</t>
  </si>
  <si>
    <t xml:space="preserve">ADAPTADOR MACHO BRONCE 3/4"     </t>
  </si>
  <si>
    <t>TAPON MACHO EN ACERO AL CARBON DE 1/2"</t>
  </si>
  <si>
    <t>TUBERIA POLIETILENO 2"</t>
  </si>
  <si>
    <t>Equipo Bombas Eyección (2 bombas 100% C/U) Q=80 GPM (5.0)</t>
  </si>
  <si>
    <t>Equipo Bombas Eyección (2 bombas 100% C/U) Q=35 GPM (2.20 l/s), Cabeza Dinámica Total 10 m.c.a (15 psi) para POZO EYECTOR</t>
  </si>
  <si>
    <t>Equipo Bombas Eyección (2 bombas 100% C/U) Q=52 GPM (3.25 l/s), Cabeza Dinámica Total 10 m.c.a (15 psi) para POZO EYECTOR</t>
  </si>
  <si>
    <t>GASTOS OFICINA (PAPELERIA, FOTOCOPIAS Y OTROS)</t>
  </si>
  <si>
    <t>ref precio IDU (9578) / 1A. Visor_BPR_2025-I_Fase-II_MO_2026_4-02-2026.xlsx</t>
  </si>
  <si>
    <t xml:space="preserve">Escalera tres peldaños estan fabricadas con una estructura en acero inoxidable AISI 316 </t>
  </si>
  <si>
    <t>Escalera dos peldaños estan fabricadas con una estructura en acero inoxidable AISI 316</t>
  </si>
  <si>
    <t>La rejilla de fondo antiatrapamiento de 18"x18" es una pieza de seguridad crucial para piscinas, fab</t>
  </si>
  <si>
    <t xml:space="preserve"> Partidor Salida Natacion Homologado WA</t>
  </si>
  <si>
    <t>Partidor de salida para natación homologado por World Aquatics (WA): equipo reglamentario para competencias oficiales, diseñado y certificado conforme a las normas técnicas vigentes de World Aquatics, garantizando seguridad, estabilidad, dimensiones reglamentarias y desempeño competitivo, según lo establecido en su ficha técnica de homologación WA.</t>
  </si>
  <si>
    <t>Tope parachoque caucho escalera incox</t>
  </si>
  <si>
    <t xml:space="preserve">Tope parachoque de caucho para escalera de acero inoxidable (inox), marca AstralPool: accesorio de protección fabricado en caucho de alta resistencia, diseñado para escaleras de piscina en acero inoxidable, que amortigua impactos y evita el contacto directo con el revestimiento, proporcionando protección al vaso de la piscina </t>
  </si>
  <si>
    <t>Canastilla desnatador 15 lts.</t>
  </si>
  <si>
    <t xml:space="preserve">Canastilla de desnatador 15 L: accesorio para sistemas de filtración de piscinas, fabricado en material plástico resistente, con capacidad aproximada de 15 litros, diseñado para la retención de hojas, sólidos y residuos flotantes, facilitando la protección de la bomba y el sistema hidráulico, de fácil extracción y limpieza </t>
  </si>
  <si>
    <t xml:space="preserve"> Tapa desnatador 15 Lts</t>
  </si>
  <si>
    <t xml:space="preserve">Tapa de desnatador 15 L: elemento de cierre y protección para desnatadores de piscina de 15 litros, fabricada en material plástico de alta resistencia, diseñada para uso exterior, con ajuste preciso, superficie antideslizante, resistencia a rayos UV, agua clorada y agentes químicos, que garantiza seguridad, durabilidad y fácil acceso para mantenimiento, conforme a la ficha técnica del fabricante. </t>
  </si>
  <si>
    <t xml:space="preserve">VALVULAS LAVADERO 2"    </t>
  </si>
  <si>
    <t xml:space="preserve">Válvula de desagüe/control para lavadero con diámetro nominal de 2 pulgadas </t>
  </si>
  <si>
    <t>CORAZA AMERICANA 1/2"</t>
  </si>
  <si>
    <t>CONECTOR PARA CORAZA 1-1/4"</t>
  </si>
  <si>
    <t>CABLE DE CONTROL 2X18AWG</t>
  </si>
  <si>
    <t>CABLE DE CONTROL 2X22AWG</t>
  </si>
  <si>
    <t>SOPORTE ALAMBRON DE 8 MM</t>
  </si>
  <si>
    <t>PUNTA CAPTORA 5/8" X 100 CM PUNTA BLUNT EN ALUMINIO</t>
  </si>
  <si>
    <t>TABLERO DE 42 CIRCUITOS TRIFÁSICO CON ESPACIO PARA TOTALIZADOR</t>
  </si>
  <si>
    <t>CAJA METALICA 0,2M X 0,2M X 10CM</t>
  </si>
  <si>
    <t>CAJA METALICA 0,5M X 0,5M X 20CM</t>
  </si>
  <si>
    <t>CAJA METALICA 0,4M X 0,4M X 20CM</t>
  </si>
  <si>
    <t>CAJA METALICA 0,3M X 0,3M X 15CM</t>
  </si>
  <si>
    <t>TABLERO DE 36 CIRCUITOS TRIFÁSICO CON ESPACIO PARA TOTALIZADOR</t>
  </si>
  <si>
    <t>CONECTOR PARA CORAZA 1/2"</t>
  </si>
  <si>
    <t>Mapeband Easy</t>
  </si>
  <si>
    <t xml:space="preserve">Cinta elástica impermeabilizante de caucho sintético con tejido en ambos lados, utilizada para sellar juntas, encuentros y cambios de plano en zonas húmedas. Alta elasticidad, resistencia al desgarro y excelente adherencia con sistemas impermeabilizantes. </t>
  </si>
  <si>
    <t>Mapelastic Smart</t>
  </si>
  <si>
    <t xml:space="preserve">Mortero cementicio bicomponente, flexible e impermeabilizante, para protección de estructuras de concreto. Forma una membrana elástica resistente a presión positiva y negativa, ideal para baños, terrazas, balcones, piscinas y tanques. Excelente adherencia y capacidad de puenteo de fisuras. </t>
  </si>
  <si>
    <t>BARRICADA METÁLICA CON SEÑAL DE DESVÍO O VÍA CERRADA DE 2.40 m</t>
  </si>
  <si>
    <t>BARRICADA METÁLICA CON SEÑAL DE DESVÍO O VÍA CERRADA DE 2.40 m CINTA GRADO INGENIERÍA SHEETING</t>
  </si>
  <si>
    <t>Mapenet 150 - Rollo x 50m</t>
  </si>
  <si>
    <t xml:space="preserve">Malla de fibra de vidrio resistente a los álcalis, utilizada como refuerzo en sistemas impermeabilizantes y morteros cementicios. Mejora la resistencia mecánica, el control de fisuras y la durabilidad del sistema. </t>
  </si>
  <si>
    <t>CORAZA METALICA 1"</t>
  </si>
  <si>
    <t>GRANILLA BLANCO 45X45 PRIM. ALFA</t>
  </si>
  <si>
    <t>CONCRETO DURABILIDAD A/C 0.45 RESISTENCIA MINIMA 350 KG/CM2 / 5000 PSI GRAVA FINA</t>
  </si>
  <si>
    <t xml:space="preserve">CONCRETO DURABILIDAD A/C 0.45 RESISTENCIA MINIMA 350 KG/CM2 / 5000 PSI GRAVA FINA  </t>
  </si>
  <si>
    <t>Teja traslúcida TEJALUZ FlatSkinEX4C100X4,6 TermoEstable Clase8 SPFplusCLEAR/1UV Opal Snow</t>
  </si>
  <si>
    <t xml:space="preserve">Teja traslúcida TEJALUZ FlatSkinEX4C100X4,6 TermoEstable Clase8 SPFplusCLEAR/1UV Opal Snow para instalar 100%PRFV - incluye accesorios para instalación (Fijación y sellos)  </t>
  </si>
  <si>
    <t xml:space="preserve"> TUBO IMC DE 4" X 3 METROS  </t>
  </si>
  <si>
    <t xml:space="preserve"> CAJA METALICA AE 287-1 </t>
  </si>
  <si>
    <t xml:space="preserve"> CAJA DE CAMBIO DE NIVEL SEGÚN NORMA ENEL AE-287-1  </t>
  </si>
  <si>
    <t xml:space="preserve">CAJA GALVANIZADA DOBLE FONDO CON TAPA  </t>
  </si>
  <si>
    <t xml:space="preserve">CAJA GALVANIZADA DOBLE FONDO DE 10X10 </t>
  </si>
  <si>
    <t xml:space="preserve"> Arena / s lavada cernida de peña </t>
  </si>
  <si>
    <t xml:space="preserve"> Arena / s lavada cernida de peña  </t>
  </si>
  <si>
    <t xml:space="preserve"> NIPLE INOX 6” X 60CM ROSCADO </t>
  </si>
  <si>
    <t xml:space="preserve"> NIPLE INOX 6” X 60CM ROSCADO  </t>
  </si>
  <si>
    <t>Motosierra 3.1 HP</t>
  </si>
  <si>
    <t>Nota 28/01/26: cotizaciones de 2, 3.5 y 8 HP.</t>
  </si>
  <si>
    <t>9003118116 - LYD PROYECTOS SAS</t>
  </si>
  <si>
    <t>FUNDACIÓN GILBERTO ALZATE AVENDAÑO</t>
  </si>
  <si>
    <t>SUBDIRECCIÓN ARTÍSTICA Y CULTURAL</t>
  </si>
  <si>
    <t xml:space="preserve">Revisó SAC: </t>
  </si>
  <si>
    <t xml:space="preserve">Revisó Estr., Económico: </t>
  </si>
  <si>
    <r>
      <t xml:space="preserve">CANTIDAD DE </t>
    </r>
    <r>
      <rPr>
        <b/>
        <sz val="11"/>
        <color theme="4"/>
        <rFont val="Calibri"/>
        <family val="2"/>
        <scheme val="minor"/>
      </rPr>
      <t>PROYECTOS</t>
    </r>
    <r>
      <rPr>
        <sz val="11"/>
        <color theme="1"/>
        <rFont val="Calibri"/>
        <family val="2"/>
        <scheme val="minor"/>
      </rPr>
      <t xml:space="preserve"> </t>
    </r>
  </si>
  <si>
    <t>CÓDIGO</t>
  </si>
  <si>
    <r>
      <t xml:space="preserve">Las escalas salariales del personal mínimo requerido para la presente contratación, según la estructuración establecida por la Subdirección </t>
    </r>
    <r>
      <rPr>
        <b/>
        <sz val="12"/>
        <color rgb="FFFF0000"/>
        <rFont val="Arial"/>
        <family val="2"/>
      </rPr>
      <t>XXXXXXXX</t>
    </r>
    <r>
      <rPr>
        <sz val="12"/>
        <rFont val="Arial"/>
        <family val="2"/>
      </rPr>
      <t xml:space="preserve">, se encuentran dentro las siguientes categorías con sus valores correspondientes: </t>
    </r>
  </si>
  <si>
    <t xml:space="preserve">ESTUDIOS Y DISEÑOS EL MUELLE </t>
  </si>
  <si>
    <t>REALIZAR LOS ESTUDIOS Y DISEÑOS TÉCNICOS INTEGRALES PARA LA COMPLEMENTACIÓN DE LA MEMBRANA ARQUITECTÓNICA, LAS SOLUCIONES DE ACCESIBILIDAD PARA PERSONAS CON MOVILIDAD REDUCIDA (PMR) Y LAS ADECUACIONES TÉCNICAS DEL ESCENARIO “EL MUELLE” DE LA FUNDACIÓN GILBERTO ALZATE AVENDAÑO – FUGA.</t>
  </si>
  <si>
    <t>ESCENARIO EL MUELLE DE LA FUGA</t>
  </si>
  <si>
    <t>Julio de 2026</t>
  </si>
  <si>
    <t>Anexo No. 001</t>
  </si>
  <si>
    <t>ARQUITECTO O INGENIERO RESIDENTE DE INTERVENTORIA</t>
  </si>
  <si>
    <t>DIRECTOR DEL PROYECTO</t>
  </si>
  <si>
    <t>ESPECILIASTA ELÉCTRICO</t>
  </si>
  <si>
    <t>El proceso para llevar a cabo los</t>
  </si>
  <si>
    <t>está distribuido de la siguiente manera:</t>
  </si>
  <si>
    <r>
      <t xml:space="preserve">Este presupuesto fue definido y calculado por profesionales del área técnica y financiera de la Subdirección </t>
    </r>
    <r>
      <rPr>
        <b/>
        <sz val="11"/>
        <color rgb="FFFF0000"/>
        <rFont val="Arial"/>
        <family val="2"/>
      </rPr>
      <t>Artística y Cultural.</t>
    </r>
  </si>
  <si>
    <t>Por otra parte, el estructurador económico y financiero de la FUGA, realizó la revisión de este presupuesto verificando: que los costos unitarios para las escalas salariales del personal profesional, técnico y de apoyo a la gestión estén acordes a las tarifas vigentes fijadas por la FUGA, así mismo que el factor multiplicador esté calculado de acuerdo a las disposiciones legales; adicionalmente corroboró los porcentajes de dedicación de los profesionales y los costos directos operacionales. Los valores resultantes de dicho ejercicio, son los siguientes:</t>
  </si>
  <si>
    <t>Por consiguiente, el presupuesto oficial del proceso arrojó un valor de:</t>
  </si>
  <si>
    <t xml:space="preserve">Elaboró SAC: </t>
  </si>
  <si>
    <t>ALBERTO GONZALEZ SEPÚLVEDA</t>
  </si>
  <si>
    <t>CONTRATISTA SAC</t>
  </si>
  <si>
    <t>JUAN CARLOS ROZO</t>
  </si>
  <si>
    <t>ESTRUCTURADOR ECONÓMICO FUGA</t>
  </si>
  <si>
    <t>ABOGADA SAC</t>
  </si>
  <si>
    <t>GRACE VIVIANA GÓMEZ PARIS</t>
  </si>
  <si>
    <t>MARTHA DANIELA CAICEDO BELTRÁN</t>
  </si>
  <si>
    <t>DANIELA JIMENEZ QUIROGA</t>
  </si>
  <si>
    <t>SUBDIRECTORA ARTÍSTICA Y CULTURAL - FUGA</t>
  </si>
  <si>
    <t>CUARENTA Y DOS MILLONES QUINIENTOS SETENTA Y OCHO MIL TREINTA Y UN PESOS M/CTE</t>
  </si>
  <si>
    <t>Membrana</t>
  </si>
  <si>
    <t>Nota metodológica: el residente se distribuye entre Membrana y Accesibilidad; el especialista eléctrico se asigna al componente eléctrico; el Director se distribuye inicialmente por partes iguales entre los tres componentes. Los costos comunes de equipos se distribuyen inicialmente por tercios. Las celdas amarillas pueden ajustarse si Financiera valida una dedicación diferente, manteniendo siempre el mismo valor total del contrato.</t>
  </si>
  <si>
    <t>Debe coincidir con el valor total de la consultoría</t>
  </si>
  <si>
    <t>Tres componentes</t>
  </si>
  <si>
    <t>TOTAL CONTRATO</t>
  </si>
  <si>
    <t>Aporte directo FUGA</t>
  </si>
  <si>
    <t>Componente eléctrico</t>
  </si>
  <si>
    <t>FUGA</t>
  </si>
  <si>
    <t>Saldo LEP no utilizado</t>
  </si>
  <si>
    <t>Membrana + Accesibilidad</t>
  </si>
  <si>
    <t>LEP – Convenio 833</t>
  </si>
  <si>
    <t>Observación</t>
  </si>
  <si>
    <t>Saldo</t>
  </si>
  <si>
    <t>Recurso disponible</t>
  </si>
  <si>
    <t>Valor calculado</t>
  </si>
  <si>
    <t>Componentes</t>
  </si>
  <si>
    <t>Fuente</t>
  </si>
  <si>
    <t>DISTRIBUCIÓN POR FUENTE DE FINANCIACIÓN</t>
  </si>
  <si>
    <t>VALOR TOTAL COMPONENTE</t>
  </si>
  <si>
    <t>IVA 19 %</t>
  </si>
  <si>
    <t>Subtotal antes de IVA</t>
  </si>
  <si>
    <t>Equipos / costos directos</t>
  </si>
  <si>
    <t>Personal con factor multiplicador</t>
  </si>
  <si>
    <t>Personal directo</t>
  </si>
  <si>
    <t>Eléctrico</t>
  </si>
  <si>
    <t>Accesibilidad PMR</t>
  </si>
  <si>
    <t>Concepto</t>
  </si>
  <si>
    <t>RESUMEN PRESUPUESTAL POR COMPONENTE</t>
  </si>
  <si>
    <t>TOTAL PERSONAL DIRECTO</t>
  </si>
  <si>
    <t>Especialista eléctrico</t>
  </si>
  <si>
    <t>Director del proyecto</t>
  </si>
  <si>
    <t>Arquitecto / Ingeniero residente</t>
  </si>
  <si>
    <t>Costo Eléctrico</t>
  </si>
  <si>
    <t>Costo Accesibilidad</t>
  </si>
  <si>
    <t>Costo Membrana</t>
  </si>
  <si>
    <t>Control H-M</t>
  </si>
  <si>
    <t>H-M Eléctrico</t>
  </si>
  <si>
    <t>H-M Accesibilidad</t>
  </si>
  <si>
    <t>H-M Membrana</t>
  </si>
  <si>
    <t>H-M total original</t>
  </si>
  <si>
    <t>Tarifa H-M</t>
  </si>
  <si>
    <t>Perfil</t>
  </si>
  <si>
    <t>MATRIZ DE DEDICACIÓN Y COSTO POR COMPONENTE</t>
  </si>
  <si>
    <t>19 %</t>
  </si>
  <si>
    <t>IVA</t>
  </si>
  <si>
    <t>Costo común a distribuir</t>
  </si>
  <si>
    <t>Mismo factor del modelo original</t>
  </si>
  <si>
    <t>Factor multiplicador</t>
  </si>
  <si>
    <t>Valor total del cálculo original</t>
  </si>
  <si>
    <t>Valor total consultoría</t>
  </si>
  <si>
    <t>Valor</t>
  </si>
  <si>
    <t>PARÁMETROS DEL MODELO</t>
  </si>
  <si>
    <t>DISTRIBUCIÓN PRESUPUESTAL POR COMPONENTES – ESTUDIOS Y DISEÑOS EL MUELLE</t>
  </si>
  <si>
    <t>FORMATO 5 CUADRO COMPARATIVO DE COTIZACIONES Y PROVEEDORES</t>
  </si>
  <si>
    <t>1. OBJETO DEL CONTRATO: Formular los estudios y diseños técnicos necesarios para la complementación de la membrana arquitectónica del escenario "El Muelle" en la Fundación Gilberto Alzate Avendaño (FUGA) y para la definición de soluciones que garanticen condiciones de accesibilidad universal para personas con movilidad reducida (PMR), con el fin de fortalecer su funcionalidad, inclusión y sostenibilidad como espacio cultural del centro de Bogotá.</t>
  </si>
  <si>
    <t>ENTIDAD-ORGANIZACIÓN : FUNDACION GILBERTO ALZATE AVENDANO - FUGA</t>
  </si>
  <si>
    <t>NOMBRE DEL ESCENARIO: EL MUELLE - FUGA</t>
  </si>
  <si>
    <t>2. TIPO DE PROYECTO: ESTUDIOS Y DISENOS</t>
  </si>
  <si>
    <t>3. FECHA PRESENTACIÓN :19 MAYO 2025</t>
  </si>
  <si>
    <t xml:space="preserve">4. ITEM </t>
  </si>
  <si>
    <t>5. DESCRIPCIÓN</t>
  </si>
  <si>
    <t>6. CANT.</t>
  </si>
  <si>
    <t>7. UNIDAD</t>
  </si>
  <si>
    <t>8. PROVEEDORES</t>
  </si>
  <si>
    <r>
      <rPr>
        <b/>
        <sz val="11"/>
        <color theme="1"/>
        <rFont val="Arial Narrow"/>
        <family val="2"/>
      </rPr>
      <t xml:space="preserve">9. PROVEEDOR </t>
    </r>
    <r>
      <rPr>
        <b/>
        <u/>
        <sz val="11"/>
        <color theme="1"/>
        <rFont val="Arial Narrow"/>
        <family val="2"/>
      </rPr>
      <t xml:space="preserve">(PROMEDIO SECTOR PÚBLICO/ COTIZACIÓN ELEGIDA SECTOR PRIVADO) </t>
    </r>
    <r>
      <rPr>
        <b/>
        <sz val="11"/>
        <color theme="1"/>
        <rFont val="Arial Narrow"/>
        <family val="2"/>
      </rPr>
      <t xml:space="preserve">VALORES SELECCIONADOS
</t>
    </r>
  </si>
  <si>
    <t>Cotización 1</t>
  </si>
  <si>
    <t>Cotización 2</t>
  </si>
  <si>
    <t>Cotización 3</t>
  </si>
  <si>
    <t>Ensamble</t>
  </si>
  <si>
    <t>Creative and Collective</t>
  </si>
  <si>
    <t>GPM</t>
  </si>
  <si>
    <t>V/R UNITARIO</t>
  </si>
  <si>
    <t>V/R TOTAL</t>
  </si>
  <si>
    <t>OBSERVACIONES</t>
  </si>
  <si>
    <t>ESTUDIOS Y DISENOS</t>
  </si>
  <si>
    <r>
      <rPr>
        <b/>
        <sz val="11"/>
        <color theme="1"/>
        <rFont val="Arial Narrow"/>
        <family val="2"/>
      </rPr>
      <t>Diagnóstico técnico del escenario</t>
    </r>
    <r>
      <rPr>
        <sz val="11"/>
        <color theme="1"/>
        <rFont val="Arial Narrow"/>
        <family val="2"/>
      </rPr>
      <t xml:space="preserve">
Informe detallado con análisis del estado actual de la membrana arquitectónica existente y de las condiciones de accesibilidad para PMR, con registro fotográfico, verificación de dimensiones in situ y evaluación de riesgos funcionales.</t>
    </r>
  </si>
  <si>
    <r>
      <rPr>
        <b/>
        <sz val="11"/>
        <color theme="1"/>
        <rFont val="Arial Narrow"/>
        <family val="2"/>
      </rPr>
      <t xml:space="preserve">Planos arquitectónicos actualizados (levantamiento y propuesta)
</t>
    </r>
    <r>
      <rPr>
        <sz val="11"/>
        <color theme="1"/>
        <rFont val="Arial Narrow"/>
        <family val="2"/>
      </rPr>
      <t xml:space="preserve">Levantamiento arquitectónico detallado del área de intervención.
Propuesta técnica y arquitectónica para la complementación de la membrana y soluciones de accesibilidad, incluyendo: diseño de estructura metálica, sistema de anclajes, evacuación de agua lluvia y rampas de acceso.
Planos en formato editable (DWG) y PDF.
</t>
    </r>
  </si>
  <si>
    <r>
      <rPr>
        <b/>
        <sz val="11"/>
        <color theme="1"/>
        <rFont val="Arial Narrow"/>
        <family val="2"/>
      </rPr>
      <t xml:space="preserve">Diseño técnico y especificaciones constructivas
</t>
    </r>
    <r>
      <rPr>
        <sz val="11"/>
        <color theme="1"/>
        <rFont val="Arial Narrow"/>
        <family val="2"/>
      </rPr>
      <t xml:space="preserve">Memoria técnica del diseño arquitectónico y estructural.
Especificaciones técnicas de materiales y sistemas propuestos.
Detalles constructivos de estructura metálica, fijaciones, templetes y guayas.
</t>
    </r>
  </si>
  <si>
    <r>
      <rPr>
        <b/>
        <sz val="11"/>
        <color theme="1"/>
        <rFont val="Arial Narrow"/>
        <family val="2"/>
      </rPr>
      <t xml:space="preserve">Presupuesto detallado del proyecto
</t>
    </r>
    <r>
      <rPr>
        <sz val="11"/>
        <color theme="1"/>
        <rFont val="Arial Narrow"/>
        <family val="2"/>
      </rPr>
      <t xml:space="preserve">Cuadro de cantidades de obra (metrados).
Análisis de precios unitarios (APU) y presupuesto total.
Cronograma físico-financiero de ejecución.
</t>
    </r>
  </si>
  <si>
    <r>
      <rPr>
        <b/>
        <sz val="11"/>
        <color theme="1"/>
        <rFont val="Arial Narrow"/>
        <family val="2"/>
      </rPr>
      <t xml:space="preserve">Cronograma de actividades
</t>
    </r>
    <r>
      <rPr>
        <sz val="11"/>
        <color theme="1"/>
        <rFont val="Arial Narrow"/>
        <family val="2"/>
      </rPr>
      <t xml:space="preserve">Programación de actividades por fases, desde la planeación hasta la ejecución de obra.
Formato tipo Gantt o equivalente.
</t>
    </r>
  </si>
  <si>
    <r>
      <rPr>
        <b/>
        <sz val="11"/>
        <color theme="1"/>
        <rFont val="Arial Narrow"/>
        <family val="2"/>
      </rPr>
      <t xml:space="preserve">Manual técnico y de mantenimiento
</t>
    </r>
    <r>
      <rPr>
        <sz val="11"/>
        <color theme="1"/>
        <rFont val="Arial Narrow"/>
        <family val="2"/>
      </rPr>
      <t xml:space="preserve">Lineamientos para uso, cuidado y mantenimiento de la membrana y soluciones de accesibilidad.
Plan de revisiones y acciones correctivas.
</t>
    </r>
  </si>
  <si>
    <r>
      <rPr>
        <b/>
        <sz val="11"/>
        <color theme="1"/>
        <rFont val="Arial Narrow"/>
        <family val="2"/>
      </rPr>
      <t xml:space="preserve">Carta de garantía de materiales e instalación
</t>
    </r>
    <r>
      <rPr>
        <sz val="11"/>
        <color theme="1"/>
        <rFont val="Arial Narrow"/>
        <family val="2"/>
      </rPr>
      <t xml:space="preserve">Documento de garantía mínima de 7 años de los materiales de la membrana.
Garantía de calidad sobre la estructura propuesta e instalación.
</t>
    </r>
  </si>
  <si>
    <r>
      <rPr>
        <b/>
        <sz val="11"/>
        <color theme="1"/>
        <rFont val="Arial Narrow"/>
        <family val="2"/>
      </rPr>
      <t xml:space="preserve">Gestión de permisos ante entes competentes (si aplica)
</t>
    </r>
    <r>
      <rPr>
        <sz val="11"/>
        <color theme="1"/>
        <rFont val="Arial Narrow"/>
        <family val="2"/>
      </rPr>
      <t xml:space="preserve">Revisión normativa para determinar si se requiere gestión de permisos ante entidades como la Curaduría Urbana, el Ministerio de Cultura u otras autoridades competentes.
Diligenciamiento, radicación y seguimiento de solicitudes de permiso, en caso de ser necesarios según el diseño propuesto.
Acompañamiento técnico en procesos de obtención de aprobación.
</t>
    </r>
  </si>
  <si>
    <t xml:space="preserve">IVA </t>
  </si>
  <si>
    <t>10. FECHA DE COTIZACIÓN</t>
  </si>
  <si>
    <t>MAYO</t>
  </si>
  <si>
    <t>11. VIGENCIA DE LA COTIZACIÓN</t>
  </si>
  <si>
    <t>DOS MESES</t>
  </si>
  <si>
    <t>12. FORMA DE PAGO</t>
  </si>
  <si>
    <t xml:space="preserve">
</t>
  </si>
  <si>
    <t>13. PLAZO DE ENTREGA</t>
  </si>
  <si>
    <t>14. GARANTÍAS ESTABLECIDAS</t>
  </si>
  <si>
    <t>REPRESENTANTE LEGAL</t>
  </si>
  <si>
    <t>REVISOR FISCAL O CONTADOR</t>
  </si>
  <si>
    <t>Firma</t>
  </si>
  <si>
    <t>Nombre:</t>
  </si>
  <si>
    <t>BLANCA ANDREA SANCHEZ DUARTE</t>
  </si>
  <si>
    <t>JUDY MILENA MURCIA</t>
  </si>
  <si>
    <t>Cédula de Ciudadanía No 52.967.412</t>
  </si>
  <si>
    <t>Cédula de Ciudadanía No 65.717.992</t>
  </si>
  <si>
    <t>ANEXO 5 CUADRO COMPARATIVO DE COTIZACIONES</t>
  </si>
  <si>
    <t>INSTRUCTIVO</t>
  </si>
  <si>
    <t>1. PROYECTO:</t>
  </si>
  <si>
    <t xml:space="preserve">Diligenciar el nombre del proyecto presentado por la Organización </t>
  </si>
  <si>
    <t>2. LÍNEA A LA QUE SE PRESENTA:</t>
  </si>
  <si>
    <t xml:space="preserve">Diligencie un formato por cada línea en la que se presenta el proyecto : Dotación </t>
  </si>
  <si>
    <t>3. FECHA DE ELABORACIÓN</t>
  </si>
  <si>
    <t xml:space="preserve">Diligencie con la fecha actual </t>
  </si>
  <si>
    <t>4. ITEM PRESUPUESTADOS</t>
  </si>
  <si>
    <t>Enumere cada uno de los elementos cotizados a los proveedores</t>
  </si>
  <si>
    <t>Realice la descripción por componente cada uno de los elementos cotizados con su respectiva referencia</t>
  </si>
  <si>
    <t>6. CANTIDAD</t>
  </si>
  <si>
    <t>Diligencie la cantidad exacta de elementos cotizados a sus proveedores</t>
  </si>
  <si>
    <t>Relacione la unidad de medida que aplica para los elementos cotizados. (m2: metros cuadrados,  ml: metros lineales, un: unidades, etc)</t>
  </si>
  <si>
    <t>Consigne los datos del Nombre de la Empresa del proveedor, Representante Legal o Persona de Contacto y los números telefónicos del Proveedor</t>
  </si>
  <si>
    <t>9. VALORES SELECCIONADOS</t>
  </si>
  <si>
    <t>Escriba aquí el nombre del proveedor y los valores que usted considera son más convenientes para su proyecto. En la casilla de Observaciones justifique el por qué de su elección, LOS VALORES APORTADOS DEBEN VENIR EN PESOS COLOMBIANOS.</t>
  </si>
  <si>
    <t xml:space="preserve">Diligencie con la fecha de la cotización realizada </t>
  </si>
  <si>
    <t>Relacione el término de vigencia de las cotizaciones allegadas</t>
  </si>
  <si>
    <t>Establezca la forma de pago propuesta para realizar el pago a los posibles proveedores</t>
  </si>
  <si>
    <t>Diligencie con claridad el plazo de entrega convenido por el proveedor para la entrega de bienes y / o servicios a la organización</t>
  </si>
  <si>
    <t>14. GARANTÍAS OFRECIDAS</t>
  </si>
  <si>
    <t xml:space="preserve">
Escriba aquí las garantías para los elementos cotizados a las que se compromete el proveedor</t>
  </si>
  <si>
    <t>Gestión de permisos ante entes competentes</t>
  </si>
  <si>
    <t>VALOR</t>
  </si>
  <si>
    <t xml:space="preserve">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</si>
</sst>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2" formatCode="_-&quot;$&quot;\ * #,##0_-;\-&quot;$&quot;\ * #,##0_-;_-&quot;$&quot;\ * &quot;-&quot;_-;_-@_-"/>
    <numFmt numFmtId="44" formatCode="_-&quot;$&quot;\ * #,##0.00_-;\-&quot;$&quot;\ * #,##0.00_-;_-&quot;$&quot;\ * &quot;-&quot;??_-;_-@_-"/>
    <numFmt numFmtId="43" formatCode="_-* #,##0.00_-;\-* #,##0.00_-;_-* &quot;-&quot;??_-;_-@_-"/>
    <numFmt numFmtId="164" formatCode="&quot;$&quot;\ #,##0_);[Red]\(&quot;$&quot;\ #,##0\)"/>
    <numFmt numFmtId="165" formatCode="_(&quot;$&quot;\ * #,##0.00_);_(&quot;$&quot;\ * \(#,##0.00\);_(&quot;$&quot;\ * &quot;-&quot;??_);_(@_)"/>
    <numFmt numFmtId="166" formatCode="_(&quot;$&quot;\ * #,##0_);_(&quot;$&quot;\ * \(#,##0\);_(&quot;$&quot;\ * &quot;-&quot;??_);_(@_)"/>
    <numFmt numFmtId="167" formatCode="0.0%"/>
    <numFmt numFmtId="168" formatCode="0.0000"/>
    <numFmt numFmtId="169" formatCode="&quot; $ &quot;* #,##0.00\ ;&quot; $ &quot;* \-#,##0.00\ ;&quot; $ &quot;* \-#\ ;@\ "/>
    <numFmt numFmtId="170" formatCode="0.0000%"/>
    <numFmt numFmtId="171" formatCode="_(&quot;$&quot;\ * #,##0.0000_);_(&quot;$&quot;\ * \(#,##0.0000\);_(&quot;$&quot;\ * &quot;-&quot;??_);_(@_)"/>
    <numFmt numFmtId="172" formatCode="0.0"/>
    <numFmt numFmtId="173" formatCode="0.000"/>
    <numFmt numFmtId="174" formatCode="_(&quot;$&quot;\ * #,##0.0000_);_(&quot;$&quot;\ * \(#,##0.0000\);_(&quot;$&quot;\ * &quot;-&quot;????_);_(@_)"/>
    <numFmt numFmtId="175" formatCode="&quot; $&quot;* #,##0.00\ ;&quot;-$&quot;* #,##0.00\ ;&quot; $&quot;* \-#\ ;@\ "/>
    <numFmt numFmtId="176" formatCode="[$$-240A]#,##0.\-\-;[Red]\([$$-240A]#,##0.\-\-\)"/>
    <numFmt numFmtId="177" formatCode="&quot;$&quot;\ #,##0.00"/>
    <numFmt numFmtId="178" formatCode="_(&quot;$ &quot;* #,##0.00_);_(&quot;$ &quot;* \(#,##0.00\);_(&quot;$ &quot;* \-??_);_(@_)"/>
    <numFmt numFmtId="179" formatCode="0.00000"/>
    <numFmt numFmtId="180" formatCode="_-* #,##0.0000_-;\-* #,##0.0000_-;_-* &quot;-&quot;??_-;_-@_-"/>
    <numFmt numFmtId="181" formatCode="0.00\ &quot;Meses&quot;"/>
    <numFmt numFmtId="182" formatCode="\$#,##0"/>
    <numFmt numFmtId="183" formatCode="\$#,##0.00"/>
    <numFmt numFmtId="184" formatCode="[$$]#,##0"/>
  </numFmts>
  <fonts count="144">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b/>
      <sz val="12"/>
      <color theme="1"/>
      <name val="Calibri"/>
      <family val="2"/>
      <scheme val="minor"/>
    </font>
    <font>
      <sz val="10"/>
      <color theme="1"/>
      <name val="Calibri"/>
      <family val="2"/>
      <scheme val="minor"/>
    </font>
    <font>
      <b/>
      <sz val="8"/>
      <name val="Arial"/>
      <family val="2"/>
      <charset val="1"/>
    </font>
    <font>
      <sz val="9"/>
      <color rgb="FF000000"/>
      <name val="Arial"/>
      <family val="2"/>
      <charset val="1"/>
    </font>
    <font>
      <b/>
      <sz val="9"/>
      <name val="Arial"/>
      <family val="2"/>
      <charset val="1"/>
    </font>
    <font>
      <sz val="9"/>
      <name val="Arial"/>
      <family val="2"/>
      <charset val="1"/>
    </font>
    <font>
      <sz val="8"/>
      <name val="Arial"/>
      <family val="2"/>
      <charset val="1"/>
    </font>
    <font>
      <b/>
      <sz val="9"/>
      <name val="Arial"/>
      <family val="2"/>
    </font>
    <font>
      <b/>
      <sz val="9"/>
      <color rgb="FF000000"/>
      <name val="Arial"/>
      <family val="2"/>
    </font>
    <font>
      <b/>
      <sz val="14"/>
      <color theme="1"/>
      <name val="Calibri"/>
      <family val="2"/>
      <scheme val="minor"/>
    </font>
    <font>
      <b/>
      <sz val="14"/>
      <color theme="4" tint="-0.499984740745262"/>
      <name val="Calibri"/>
      <family val="2"/>
      <scheme val="minor"/>
    </font>
    <font>
      <sz val="9"/>
      <color indexed="81"/>
      <name val="Tahoma"/>
      <family val="2"/>
    </font>
    <font>
      <b/>
      <sz val="9"/>
      <color indexed="81"/>
      <name val="Tahoma"/>
      <family val="2"/>
    </font>
    <font>
      <b/>
      <sz val="16"/>
      <color theme="1"/>
      <name val="Calibri"/>
      <family val="2"/>
      <scheme val="minor"/>
    </font>
    <font>
      <sz val="10"/>
      <name val="Arial"/>
      <family val="2"/>
    </font>
    <font>
      <sz val="12"/>
      <name val="Arial"/>
      <family val="2"/>
    </font>
    <font>
      <sz val="11"/>
      <color indexed="8"/>
      <name val="Calibri"/>
      <family val="2"/>
    </font>
    <font>
      <sz val="11"/>
      <color rgb="FFFF0000"/>
      <name val="Calibri"/>
      <family val="2"/>
      <scheme val="minor"/>
    </font>
    <font>
      <sz val="11"/>
      <name val="Calibri"/>
      <family val="2"/>
      <scheme val="minor"/>
    </font>
    <font>
      <b/>
      <sz val="10"/>
      <name val="Calibri"/>
      <family val="2"/>
      <scheme val="minor"/>
    </font>
    <font>
      <b/>
      <sz val="11"/>
      <name val="Calibri"/>
      <family val="2"/>
      <scheme val="minor"/>
    </font>
    <font>
      <sz val="10"/>
      <name val="Calibri"/>
      <family val="2"/>
      <scheme val="minor"/>
    </font>
    <font>
      <b/>
      <sz val="12"/>
      <name val="Calibri"/>
      <family val="2"/>
      <scheme val="minor"/>
    </font>
    <font>
      <b/>
      <sz val="15"/>
      <color theme="1"/>
      <name val="Arial"/>
      <family val="2"/>
    </font>
    <font>
      <b/>
      <sz val="11"/>
      <color theme="1"/>
      <name val="Arial"/>
      <family val="2"/>
    </font>
    <font>
      <b/>
      <sz val="20"/>
      <color theme="1"/>
      <name val="Arial"/>
      <family val="2"/>
    </font>
    <font>
      <sz val="10"/>
      <color rgb="FF000000"/>
      <name val="Arial"/>
      <family val="2"/>
    </font>
    <font>
      <sz val="8"/>
      <name val="Calibri"/>
      <family val="2"/>
      <scheme val="minor"/>
    </font>
    <font>
      <sz val="11"/>
      <color rgb="FF9C5700"/>
      <name val="Calibri"/>
      <family val="2"/>
      <scheme val="minor"/>
    </font>
    <font>
      <sz val="10"/>
      <name val="MS Sans Serif"/>
      <family val="2"/>
    </font>
    <font>
      <sz val="11"/>
      <name val="Arial"/>
      <family val="2"/>
    </font>
    <font>
      <b/>
      <sz val="11"/>
      <color rgb="FF000000"/>
      <name val="Calibri"/>
      <family val="2"/>
      <scheme val="minor"/>
    </font>
    <font>
      <sz val="12"/>
      <color indexed="12"/>
      <name val="Calibri"/>
      <family val="2"/>
      <scheme val="minor"/>
    </font>
    <font>
      <b/>
      <sz val="12"/>
      <color rgb="FF000000"/>
      <name val="Calibri"/>
      <family val="2"/>
      <scheme val="minor"/>
    </font>
    <font>
      <b/>
      <sz val="10"/>
      <color rgb="FFFF0000"/>
      <name val="Calibri"/>
      <family val="2"/>
      <scheme val="minor"/>
    </font>
    <font>
      <b/>
      <sz val="14"/>
      <color rgb="FF000000"/>
      <name val="Calibri"/>
      <family val="2"/>
      <scheme val="minor"/>
    </font>
    <font>
      <b/>
      <sz val="16"/>
      <color rgb="FF000000"/>
      <name val="Calibri"/>
      <family val="2"/>
      <scheme val="minor"/>
    </font>
    <font>
      <b/>
      <sz val="12"/>
      <color theme="4" tint="-0.249977111117893"/>
      <name val="Calibri"/>
      <family val="2"/>
      <scheme val="minor"/>
    </font>
    <font>
      <b/>
      <u/>
      <sz val="11"/>
      <name val="Arial"/>
      <family val="2"/>
    </font>
    <font>
      <b/>
      <sz val="11"/>
      <name val="Arial"/>
      <family val="2"/>
    </font>
    <font>
      <sz val="11"/>
      <color rgb="FF000000"/>
      <name val="Calibri"/>
      <family val="2"/>
      <scheme val="minor"/>
    </font>
    <font>
      <b/>
      <sz val="16"/>
      <color rgb="FF7030A0"/>
      <name val="Arial"/>
      <family val="2"/>
    </font>
    <font>
      <b/>
      <sz val="14"/>
      <color rgb="FF7030A0"/>
      <name val="Arial"/>
      <family val="2"/>
    </font>
    <font>
      <sz val="11"/>
      <color rgb="FF7030A0"/>
      <name val="Arial"/>
      <family val="2"/>
    </font>
    <font>
      <b/>
      <sz val="10.5"/>
      <color rgb="FF7030A0"/>
      <name val="Arial"/>
      <family val="2"/>
    </font>
    <font>
      <b/>
      <sz val="14"/>
      <name val="Calibri"/>
      <family val="2"/>
      <scheme val="minor"/>
    </font>
    <font>
      <b/>
      <sz val="11"/>
      <color rgb="FFFF0000"/>
      <name val="Calibri"/>
      <family val="2"/>
      <scheme val="minor"/>
    </font>
    <font>
      <sz val="11"/>
      <color theme="1"/>
      <name val="Calibri"/>
      <family val="2"/>
    </font>
    <font>
      <sz val="10"/>
      <color theme="1"/>
      <name val="Calibri"/>
      <family val="2"/>
      <scheme val="minor"/>
    </font>
    <font>
      <u/>
      <sz val="11"/>
      <color theme="10"/>
      <name val="Calibri"/>
      <family val="2"/>
      <scheme val="minor"/>
    </font>
    <font>
      <b/>
      <sz val="12"/>
      <color rgb="FF004677"/>
      <name val="Helvetica"/>
      <family val="2"/>
    </font>
    <font>
      <sz val="11"/>
      <color theme="1"/>
      <name val="Helvetica"/>
      <family val="2"/>
    </font>
    <font>
      <sz val="10"/>
      <color theme="1"/>
      <name val="Arial"/>
      <family val="2"/>
    </font>
    <font>
      <b/>
      <sz val="9"/>
      <color theme="1"/>
      <name val="Helvetica"/>
      <family val="2"/>
    </font>
    <font>
      <sz val="9"/>
      <color theme="1"/>
      <name val="Helvetica"/>
      <family val="2"/>
    </font>
    <font>
      <u/>
      <sz val="9"/>
      <color rgb="FF0000FF"/>
      <name val="Helvetica"/>
      <family val="2"/>
    </font>
    <font>
      <i/>
      <sz val="9"/>
      <color theme="1"/>
      <name val="Helvetica"/>
      <family val="2"/>
    </font>
    <font>
      <b/>
      <sz val="14"/>
      <color theme="0"/>
      <name val="Segoe UI"/>
      <family val="2"/>
    </font>
    <font>
      <sz val="9"/>
      <name val="Segoe UI"/>
      <family val="2"/>
    </font>
    <font>
      <b/>
      <sz val="10"/>
      <name val="Segoe UI"/>
      <family val="2"/>
    </font>
    <font>
      <b/>
      <sz val="9"/>
      <name val="Segoe UI"/>
      <family val="2"/>
    </font>
    <font>
      <b/>
      <sz val="9"/>
      <color indexed="8"/>
      <name val="Segoe UI"/>
      <family val="2"/>
    </font>
    <font>
      <sz val="9"/>
      <color indexed="8"/>
      <name val="Segoe UI"/>
      <family val="2"/>
    </font>
    <font>
      <sz val="9"/>
      <color theme="1"/>
      <name val="Arial"/>
      <family val="2"/>
    </font>
    <font>
      <sz val="8"/>
      <name val="Segoe UI"/>
      <family val="2"/>
      <charset val="204"/>
    </font>
    <font>
      <b/>
      <sz val="8"/>
      <name val="Segoe UI"/>
      <family val="2"/>
    </font>
    <font>
      <sz val="8"/>
      <name val="Segoe UI"/>
      <family val="2"/>
    </font>
    <font>
      <sz val="14"/>
      <color theme="1"/>
      <name val="Calibri"/>
      <family val="2"/>
      <scheme val="minor"/>
    </font>
    <font>
      <sz val="14"/>
      <name val="Calibri"/>
      <family val="2"/>
      <scheme val="minor"/>
    </font>
    <font>
      <sz val="14"/>
      <color rgb="FFFF0000"/>
      <name val="Calibri"/>
      <family val="2"/>
      <scheme val="minor"/>
    </font>
    <font>
      <sz val="14"/>
      <color theme="2"/>
      <name val="Calibri"/>
      <family val="2"/>
      <scheme val="minor"/>
    </font>
    <font>
      <b/>
      <sz val="16"/>
      <color theme="0"/>
      <name val="Calibri"/>
      <family val="2"/>
      <scheme val="minor"/>
    </font>
    <font>
      <sz val="11"/>
      <color theme="0" tint="-0.14999847407452621"/>
      <name val="Calibri"/>
      <family val="2"/>
      <scheme val="minor"/>
    </font>
    <font>
      <sz val="11"/>
      <color theme="0" tint="-0.34998626667073579"/>
      <name val="Calibri"/>
      <family val="2"/>
      <scheme val="minor"/>
    </font>
    <font>
      <b/>
      <sz val="14"/>
      <color theme="0"/>
      <name val="Calibri"/>
      <family val="2"/>
      <scheme val="minor"/>
    </font>
    <font>
      <b/>
      <sz val="18"/>
      <color theme="0"/>
      <name val="Calibri"/>
      <family val="2"/>
      <scheme val="minor"/>
    </font>
    <font>
      <sz val="14"/>
      <color theme="0" tint="-4.9989318521683403E-2"/>
      <name val="Calibri"/>
      <family val="2"/>
      <scheme val="minor"/>
    </font>
    <font>
      <b/>
      <sz val="20"/>
      <color theme="1"/>
      <name val="Calibri"/>
      <family val="2"/>
      <scheme val="minor"/>
    </font>
    <font>
      <b/>
      <sz val="24"/>
      <color theme="1"/>
      <name val="Arial"/>
      <family val="2"/>
    </font>
    <font>
      <b/>
      <sz val="11"/>
      <color theme="0"/>
      <name val="Calibri"/>
      <family val="2"/>
      <scheme val="minor"/>
    </font>
    <font>
      <b/>
      <sz val="12"/>
      <color theme="0"/>
      <name val="Calibri"/>
      <family val="2"/>
      <scheme val="minor"/>
    </font>
    <font>
      <b/>
      <sz val="11"/>
      <color theme="9"/>
      <name val="Calibri"/>
      <family val="2"/>
      <scheme val="minor"/>
    </font>
    <font>
      <b/>
      <sz val="12"/>
      <color theme="9"/>
      <name val="Calibri"/>
      <family val="2"/>
      <scheme val="minor"/>
    </font>
    <font>
      <b/>
      <sz val="11"/>
      <color rgb="FF7030A0"/>
      <name val="Calibri"/>
      <family val="2"/>
      <scheme val="minor"/>
    </font>
    <font>
      <b/>
      <sz val="16"/>
      <color theme="9"/>
      <name val="Calibri"/>
      <family val="2"/>
      <scheme val="minor"/>
    </font>
    <font>
      <b/>
      <sz val="11"/>
      <color theme="4" tint="-0.249977111117893"/>
      <name val="Calibri"/>
      <family val="2"/>
      <scheme val="minor"/>
    </font>
    <font>
      <b/>
      <sz val="12"/>
      <color rgb="FFFF0000"/>
      <name val="Arial"/>
      <family val="2"/>
    </font>
    <font>
      <b/>
      <sz val="11"/>
      <color theme="4"/>
      <name val="Calibri"/>
      <family val="2"/>
      <scheme val="minor"/>
    </font>
    <font>
      <b/>
      <sz val="8"/>
      <color theme="0"/>
      <name val="Calibri"/>
      <family val="2"/>
      <scheme val="minor"/>
    </font>
    <font>
      <b/>
      <sz val="10"/>
      <color theme="0"/>
      <name val="Calibri"/>
      <family val="2"/>
      <scheme val="minor"/>
    </font>
    <font>
      <b/>
      <sz val="16"/>
      <color theme="1"/>
      <name val="Arial"/>
      <family val="2"/>
    </font>
    <font>
      <b/>
      <sz val="9"/>
      <color theme="0"/>
      <name val="Calibri"/>
      <family val="2"/>
      <scheme val="minor"/>
    </font>
    <font>
      <b/>
      <sz val="11"/>
      <color rgb="FF00B050"/>
      <name val="Calibri"/>
      <family val="2"/>
      <scheme val="minor"/>
    </font>
    <font>
      <b/>
      <sz val="8"/>
      <color theme="0"/>
      <name val="Arial"/>
      <family val="2"/>
      <charset val="1"/>
    </font>
    <font>
      <b/>
      <sz val="14"/>
      <color theme="9"/>
      <name val="Calibri"/>
      <family val="2"/>
      <scheme val="minor"/>
    </font>
    <font>
      <b/>
      <sz val="14"/>
      <color rgb="FF0070C0"/>
      <name val="Calibri"/>
      <family val="2"/>
      <scheme val="minor"/>
    </font>
    <font>
      <b/>
      <sz val="14"/>
      <color theme="4" tint="-0.249977111117893"/>
      <name val="Calibri"/>
      <family val="2"/>
      <scheme val="minor"/>
    </font>
    <font>
      <b/>
      <sz val="11"/>
      <color theme="7"/>
      <name val="Calibri"/>
      <family val="2"/>
      <scheme val="minor"/>
    </font>
    <font>
      <b/>
      <sz val="12"/>
      <color rgb="FFFF0000"/>
      <name val="Calibri"/>
      <family val="2"/>
      <scheme val="minor"/>
    </font>
    <font>
      <b/>
      <sz val="9"/>
      <color theme="9"/>
      <name val="Calibri"/>
      <family val="2"/>
      <scheme val="minor"/>
    </font>
    <font>
      <b/>
      <sz val="9"/>
      <color theme="7"/>
      <name val="Calibri"/>
      <family val="2"/>
      <scheme val="minor"/>
    </font>
    <font>
      <b/>
      <sz val="10"/>
      <color theme="9"/>
      <name val="Calibri"/>
      <family val="2"/>
      <scheme val="minor"/>
    </font>
    <font>
      <b/>
      <sz val="14"/>
      <color theme="5"/>
      <name val="Calibri"/>
      <family val="2"/>
      <scheme val="minor"/>
    </font>
    <font>
      <b/>
      <sz val="11"/>
      <color rgb="FFFF0000"/>
      <name val="Arial"/>
      <family val="2"/>
    </font>
    <font>
      <b/>
      <sz val="8"/>
      <color rgb="FFFF0000"/>
      <name val="Arial"/>
      <family val="2"/>
      <charset val="1"/>
    </font>
    <font>
      <sz val="8"/>
      <color theme="1"/>
      <name val="Arial"/>
      <family val="2"/>
      <charset val="1"/>
    </font>
    <font>
      <b/>
      <sz val="20"/>
      <name val="Calibri"/>
      <family val="2"/>
      <scheme val="minor"/>
    </font>
    <font>
      <b/>
      <sz val="24"/>
      <name val="Calibri"/>
      <family val="2"/>
      <scheme val="minor"/>
    </font>
    <font>
      <b/>
      <sz val="14"/>
      <color theme="9" tint="0.39997558519241921"/>
      <name val="Calibri"/>
      <family val="2"/>
      <scheme val="minor"/>
    </font>
    <font>
      <sz val="10"/>
      <color rgb="FFC00000"/>
      <name val="Calibri"/>
      <family val="2"/>
      <scheme val="minor"/>
    </font>
    <font>
      <b/>
      <sz val="10"/>
      <color rgb="FFC00000"/>
      <name val="Calibri"/>
      <family val="2"/>
      <scheme val="minor"/>
    </font>
    <font>
      <sz val="11"/>
      <color rgb="FFC00000"/>
      <name val="Calibri"/>
      <family val="2"/>
      <scheme val="minor"/>
    </font>
    <font>
      <b/>
      <sz val="20"/>
      <name val="Arial"/>
      <family val="2"/>
    </font>
    <font>
      <b/>
      <sz val="16"/>
      <color theme="9"/>
      <name val="Arial"/>
      <family val="2"/>
    </font>
    <font>
      <b/>
      <sz val="18"/>
      <color rgb="FF7030A0"/>
      <name val="Arial"/>
      <family val="2"/>
    </font>
    <font>
      <sz val="9"/>
      <color theme="1"/>
      <name val="Calibri"/>
      <family val="2"/>
      <scheme val="minor"/>
    </font>
    <font>
      <sz val="9"/>
      <name val="Arial"/>
      <family val="2"/>
    </font>
    <font>
      <b/>
      <sz val="12"/>
      <color theme="9"/>
      <name val="Arial"/>
      <family val="2"/>
    </font>
    <font>
      <b/>
      <sz val="14"/>
      <color theme="7"/>
      <name val="Calibri"/>
      <family val="2"/>
      <scheme val="minor"/>
    </font>
    <font>
      <b/>
      <sz val="12"/>
      <color theme="7"/>
      <name val="Calibri"/>
      <family val="2"/>
      <scheme val="minor"/>
    </font>
    <font>
      <sz val="8"/>
      <color theme="7"/>
      <name val="Arial"/>
      <family val="2"/>
      <charset val="1"/>
    </font>
    <font>
      <sz val="11"/>
      <color theme="0" tint="-0.499984740745262"/>
      <name val="Calibri"/>
      <family val="2"/>
      <scheme val="minor"/>
    </font>
    <font>
      <sz val="12"/>
      <name val="Calibri"/>
      <family val="2"/>
      <scheme val="minor"/>
    </font>
    <font>
      <sz val="11"/>
      <name val="Calibri"/>
      <family val="2"/>
      <scheme val="minor"/>
    </font>
    <font>
      <sz val="11"/>
      <name val="Carlito"/>
    </font>
    <font>
      <b/>
      <sz val="11"/>
      <name val="Carlito"/>
    </font>
    <font>
      <b/>
      <sz val="11"/>
      <color rgb="FFFFFFFF"/>
      <name val="Carlito"/>
    </font>
    <font>
      <b/>
      <sz val="14"/>
      <color rgb="FFFFFFFF"/>
      <name val="Carlito"/>
    </font>
    <font>
      <sz val="12"/>
      <color rgb="FF000000"/>
      <name val="Calibri"/>
      <family val="2"/>
      <scheme val="minor"/>
    </font>
    <font>
      <b/>
      <sz val="11"/>
      <color theme="1"/>
      <name val="Arial Narrow"/>
      <family val="2"/>
    </font>
    <font>
      <sz val="12"/>
      <name val="Tahoma"/>
      <family val="2"/>
    </font>
    <font>
      <sz val="11"/>
      <color theme="1"/>
      <name val="Arial Narrow"/>
      <family val="2"/>
    </font>
    <font>
      <sz val="11"/>
      <color rgb="FFDD0806"/>
      <name val="Arial Narrow"/>
      <family val="2"/>
    </font>
    <font>
      <sz val="11"/>
      <color rgb="FF000000"/>
      <name val="Arial Narrow"/>
      <family val="2"/>
    </font>
    <font>
      <b/>
      <sz val="11"/>
      <color rgb="FFDD0806"/>
      <name val="Arial Narrow"/>
      <family val="2"/>
    </font>
    <font>
      <i/>
      <sz val="11"/>
      <color theme="1"/>
      <name val="Arial Narrow"/>
      <family val="2"/>
    </font>
    <font>
      <b/>
      <i/>
      <sz val="11"/>
      <color theme="1"/>
      <name val="Arial Narrow"/>
      <family val="2"/>
    </font>
    <font>
      <b/>
      <i/>
      <sz val="11"/>
      <color rgb="FF000000"/>
      <name val="Arial Narrow"/>
      <family val="2"/>
    </font>
    <font>
      <b/>
      <i/>
      <sz val="11"/>
      <color rgb="FFDD0806"/>
      <name val="Arial Narrow"/>
      <family val="2"/>
    </font>
    <font>
      <b/>
      <u/>
      <sz val="11"/>
      <color theme="1"/>
      <name val="Arial Narrow"/>
      <family val="2"/>
    </font>
  </fonts>
  <fills count="55">
    <fill>
      <patternFill patternType="none"/>
    </fill>
    <fill>
      <patternFill patternType="gray125"/>
    </fill>
    <fill>
      <patternFill patternType="solid">
        <fgColor theme="2"/>
        <bgColor rgb="FFFF0000"/>
      </patternFill>
    </fill>
    <fill>
      <patternFill patternType="solid">
        <fgColor rgb="FFFFFFFF"/>
        <bgColor rgb="FFF2F2F2"/>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rgb="FFFFFF00"/>
        <bgColor indexed="64"/>
      </patternFill>
    </fill>
    <fill>
      <patternFill patternType="solid">
        <fgColor theme="4" tint="-0.249977111117893"/>
        <bgColor indexed="64"/>
      </patternFill>
    </fill>
    <fill>
      <patternFill patternType="solid">
        <fgColor theme="3" tint="0.79998168889431442"/>
        <bgColor indexed="64"/>
      </patternFill>
    </fill>
    <fill>
      <patternFill patternType="solid">
        <fgColor rgb="FFFFEB9C"/>
      </patternFill>
    </fill>
    <fill>
      <patternFill patternType="solid">
        <fgColor rgb="FF33CC33"/>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F2F2F2"/>
      </patternFill>
    </fill>
    <fill>
      <patternFill patternType="solid">
        <fgColor rgb="FFF0F4FA"/>
      </patternFill>
    </fill>
    <fill>
      <patternFill patternType="solid">
        <fgColor rgb="FFFFFFFF"/>
      </patternFill>
    </fill>
    <fill>
      <patternFill patternType="solid">
        <fgColor rgb="FFD6EAF8"/>
      </patternFill>
    </fill>
    <fill>
      <patternFill patternType="solid">
        <fgColor rgb="FF4B3A5F"/>
        <bgColor indexed="64"/>
      </patternFill>
    </fill>
    <fill>
      <patternFill patternType="solid">
        <fgColor indexed="9"/>
        <bgColor indexed="64"/>
      </patternFill>
    </fill>
    <fill>
      <patternFill patternType="solid">
        <fgColor indexed="22"/>
        <bgColor indexed="64"/>
      </patternFill>
    </fill>
    <fill>
      <patternFill patternType="solid">
        <fgColor rgb="FF66FF33"/>
        <bgColor indexed="64"/>
      </patternFill>
    </fill>
    <fill>
      <patternFill patternType="solid">
        <fgColor theme="9" tint="0.59999389629810485"/>
        <bgColor indexed="64"/>
      </patternFill>
    </fill>
    <fill>
      <patternFill patternType="solid">
        <fgColor theme="2"/>
        <bgColor indexed="64"/>
      </patternFill>
    </fill>
    <fill>
      <patternFill patternType="solid">
        <fgColor theme="0"/>
        <bgColor indexed="64"/>
      </patternFill>
    </fill>
    <fill>
      <patternFill patternType="solid">
        <fgColor theme="0"/>
        <bgColor rgb="FFF2F2F2"/>
      </patternFill>
    </fill>
    <fill>
      <patternFill patternType="solid">
        <fgColor theme="0"/>
        <bgColor rgb="FFD9D9D9"/>
      </patternFill>
    </fill>
    <fill>
      <patternFill patternType="solid">
        <fgColor theme="0"/>
        <bgColor rgb="FF49B4C3"/>
      </patternFill>
    </fill>
    <fill>
      <patternFill patternType="solid">
        <fgColor theme="8" tint="0.79998168889431442"/>
        <bgColor rgb="FFD9D9D9"/>
      </patternFill>
    </fill>
    <fill>
      <patternFill patternType="solid">
        <fgColor theme="7" tint="0.59999389629810485"/>
        <bgColor rgb="FFD9D9D9"/>
      </patternFill>
    </fill>
    <fill>
      <patternFill patternType="solid">
        <fgColor theme="7"/>
        <bgColor indexed="64"/>
      </patternFill>
    </fill>
    <fill>
      <patternFill patternType="solid">
        <fgColor theme="0" tint="-0.499984740745262"/>
        <bgColor indexed="64"/>
      </patternFill>
    </fill>
    <fill>
      <patternFill patternType="solid">
        <fgColor theme="1"/>
        <bgColor indexed="64"/>
      </patternFill>
    </fill>
    <fill>
      <patternFill patternType="solid">
        <fgColor theme="1" tint="0.499984740745262"/>
        <bgColor indexed="64"/>
      </patternFill>
    </fill>
    <fill>
      <patternFill patternType="solid">
        <fgColor rgb="FFFF0000"/>
        <bgColor indexed="64"/>
      </patternFill>
    </fill>
    <fill>
      <patternFill patternType="solid">
        <fgColor theme="9"/>
        <bgColor indexed="64"/>
      </patternFill>
    </fill>
    <fill>
      <patternFill patternType="solid">
        <fgColor theme="0" tint="-4.9989318521683403E-2"/>
        <bgColor indexed="64"/>
      </patternFill>
    </fill>
    <fill>
      <patternFill patternType="solid">
        <fgColor theme="8" tint="-0.249977111117893"/>
        <bgColor indexed="64"/>
      </patternFill>
    </fill>
    <fill>
      <patternFill patternType="solid">
        <fgColor theme="8" tint="0.39997558519241921"/>
        <bgColor indexed="64"/>
      </patternFill>
    </fill>
    <fill>
      <patternFill patternType="solid">
        <fgColor rgb="FF7030A0"/>
        <bgColor indexed="64"/>
      </patternFill>
    </fill>
    <fill>
      <patternFill patternType="solid">
        <fgColor rgb="FF7030A0"/>
        <bgColor rgb="FFFF0000"/>
      </patternFill>
    </fill>
    <fill>
      <patternFill patternType="solid">
        <fgColor rgb="FFFFF2CC"/>
      </patternFill>
    </fill>
    <fill>
      <patternFill patternType="solid">
        <fgColor rgb="FFE2F0D9"/>
      </patternFill>
    </fill>
    <fill>
      <patternFill patternType="solid">
        <fgColor rgb="FF5B2C83"/>
      </patternFill>
    </fill>
    <fill>
      <patternFill patternType="solid">
        <fgColor rgb="FF7E57A0"/>
      </patternFill>
    </fill>
    <fill>
      <patternFill patternType="solid">
        <fgColor rgb="FFEEE6F3"/>
      </patternFill>
    </fill>
    <fill>
      <patternFill patternType="solid">
        <fgColor rgb="FFD9C7E6"/>
      </patternFill>
    </fill>
    <fill>
      <patternFill patternType="solid">
        <fgColor rgb="FFA5A5A5"/>
        <bgColor rgb="FFA5A5A5"/>
      </patternFill>
    </fill>
    <fill>
      <patternFill patternType="solid">
        <fgColor rgb="FFFFFFFF"/>
        <bgColor rgb="FFFFFFFF"/>
      </patternFill>
    </fill>
    <fill>
      <patternFill patternType="solid">
        <fgColor rgb="FFBFBFBF"/>
        <bgColor rgb="FFBFBFBF"/>
      </patternFill>
    </fill>
    <fill>
      <patternFill patternType="solid">
        <fgColor theme="0"/>
        <bgColor theme="0"/>
      </patternFill>
    </fill>
    <fill>
      <patternFill patternType="solid">
        <fgColor rgb="FFC0C0C0"/>
        <bgColor rgb="FFC0C0C0"/>
      </patternFill>
    </fill>
  </fills>
  <borders count="13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style="thin">
        <color theme="4"/>
      </left>
      <right style="thin">
        <color theme="4"/>
      </right>
      <top style="thin">
        <color theme="4"/>
      </top>
      <bottom style="thin">
        <color theme="4"/>
      </bottom>
      <diagonal/>
    </border>
    <border>
      <left style="thin">
        <color theme="4"/>
      </left>
      <right/>
      <top style="thin">
        <color theme="4"/>
      </top>
      <bottom style="thin">
        <color theme="4"/>
      </bottom>
      <diagonal/>
    </border>
    <border>
      <left/>
      <right style="thin">
        <color theme="4"/>
      </right>
      <top style="thin">
        <color theme="4"/>
      </top>
      <bottom style="thin">
        <color theme="4"/>
      </bottom>
      <diagonal/>
    </border>
    <border>
      <left style="thin">
        <color auto="1"/>
      </left>
      <right/>
      <top/>
      <bottom style="thin">
        <color auto="1"/>
      </bottom>
      <diagonal/>
    </border>
    <border>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thin">
        <color theme="4"/>
      </left>
      <right style="thin">
        <color theme="4"/>
      </right>
      <top style="thin">
        <color theme="4"/>
      </top>
      <bottom/>
      <diagonal/>
    </border>
    <border>
      <left style="thin">
        <color auto="1"/>
      </left>
      <right/>
      <top/>
      <bottom/>
      <diagonal/>
    </border>
    <border>
      <left/>
      <right style="thin">
        <color auto="1"/>
      </right>
      <top/>
      <bottom/>
      <diagonal/>
    </border>
    <border>
      <left/>
      <right/>
      <top style="thin">
        <color auto="1"/>
      </top>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top style="thin">
        <color auto="1"/>
      </top>
      <bottom style="thin">
        <color auto="1"/>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thin">
        <color theme="4"/>
      </top>
      <bottom/>
      <diagonal/>
    </border>
    <border>
      <left/>
      <right style="thin">
        <color theme="4"/>
      </right>
      <top style="thin">
        <color theme="4"/>
      </top>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
      <left/>
      <right style="dashed">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indexed="64"/>
      </right>
      <top style="medium">
        <color indexed="64"/>
      </top>
      <bottom style="thin">
        <color indexed="64"/>
      </bottom>
      <diagonal/>
    </border>
    <border>
      <left/>
      <right/>
      <top/>
      <bottom style="thick">
        <color rgb="FF910028"/>
      </bottom>
      <diagonal/>
    </border>
    <border>
      <left style="thin">
        <color rgb="FF979991"/>
      </left>
      <right/>
      <top style="thin">
        <color rgb="FF979991"/>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style="thin">
        <color theme="4"/>
      </left>
      <right/>
      <top style="thin">
        <color theme="4"/>
      </top>
      <bottom/>
      <diagonal/>
    </border>
    <border>
      <left style="thin">
        <color theme="4"/>
      </left>
      <right style="thin">
        <color theme="4"/>
      </right>
      <top/>
      <bottom/>
      <diagonal/>
    </border>
    <border>
      <left/>
      <right/>
      <top style="thin">
        <color theme="4"/>
      </top>
      <bottom style="thin">
        <color theme="4"/>
      </bottom>
      <diagonal/>
    </border>
    <border>
      <left style="medium">
        <color indexed="64"/>
      </left>
      <right style="medium">
        <color indexed="64"/>
      </right>
      <top/>
      <bottom style="medium">
        <color indexed="64"/>
      </bottom>
      <diagonal/>
    </border>
    <border>
      <left/>
      <right style="medium">
        <color indexed="64"/>
      </right>
      <top style="thin">
        <color auto="1"/>
      </top>
      <bottom style="thin">
        <color auto="1"/>
      </bottom>
      <diagonal/>
    </border>
    <border>
      <left style="medium">
        <color indexed="64"/>
      </left>
      <right/>
      <top style="thin">
        <color auto="1"/>
      </top>
      <bottom/>
      <diagonal/>
    </border>
    <border>
      <left/>
      <right style="medium">
        <color indexed="64"/>
      </right>
      <top style="thin">
        <color auto="1"/>
      </top>
      <bottom/>
      <diagonal/>
    </border>
    <border>
      <left style="thin">
        <color indexed="64"/>
      </left>
      <right style="medium">
        <color indexed="64"/>
      </right>
      <top style="thin">
        <color indexed="64"/>
      </top>
      <bottom/>
      <diagonal/>
    </border>
    <border>
      <left style="thin">
        <color auto="1"/>
      </left>
      <right style="medium">
        <color indexed="64"/>
      </right>
      <top/>
      <bottom style="thin">
        <color auto="1"/>
      </bottom>
      <diagonal/>
    </border>
    <border>
      <left style="medium">
        <color indexed="64"/>
      </left>
      <right/>
      <top style="medium">
        <color indexed="64"/>
      </top>
      <bottom style="thin">
        <color auto="1"/>
      </bottom>
      <diagonal/>
    </border>
    <border>
      <left style="medium">
        <color indexed="64"/>
      </left>
      <right style="thin">
        <color auto="1"/>
      </right>
      <top style="thin">
        <color auto="1"/>
      </top>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theme="4"/>
      </right>
      <top style="thin">
        <color theme="4"/>
      </top>
      <bottom style="thin">
        <color theme="4"/>
      </bottom>
      <diagonal/>
    </border>
    <border>
      <left/>
      <right style="medium">
        <color indexed="64"/>
      </right>
      <top style="thin">
        <color theme="4"/>
      </top>
      <bottom style="thin">
        <color theme="4"/>
      </bottom>
      <diagonal/>
    </border>
    <border>
      <left style="thin">
        <color theme="4"/>
      </left>
      <right style="medium">
        <color indexed="64"/>
      </right>
      <top style="thin">
        <color theme="4"/>
      </top>
      <bottom style="thin">
        <color theme="4"/>
      </bottom>
      <diagonal/>
    </border>
    <border>
      <left/>
      <right style="thin">
        <color indexed="64"/>
      </right>
      <top style="medium">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indexed="64"/>
      </left>
      <right/>
      <top style="thin">
        <color auto="1"/>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medium">
        <color indexed="64"/>
      </bottom>
      <diagonal/>
    </border>
    <border>
      <left/>
      <right style="thin">
        <color auto="1"/>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auto="1"/>
      </right>
      <top style="thin">
        <color auto="1"/>
      </top>
      <bottom style="medium">
        <color indexed="64"/>
      </bottom>
      <diagonal/>
    </border>
    <border>
      <left/>
      <right/>
      <top style="medium">
        <color indexed="64"/>
      </top>
      <bottom style="thin">
        <color auto="1"/>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auto="1"/>
      </left>
      <right/>
      <top style="medium">
        <color indexed="64"/>
      </top>
      <bottom/>
      <diagonal/>
    </border>
    <border>
      <left style="thin">
        <color rgb="FF000000"/>
      </left>
      <right style="thin">
        <color rgb="FF000000"/>
      </right>
      <top style="thin">
        <color rgb="FF000000"/>
      </top>
      <bottom style="thin">
        <color rgb="FF000000"/>
      </bottom>
      <diagonal/>
    </border>
    <border>
      <left/>
      <right style="thin">
        <color rgb="FFB7B7B7"/>
      </right>
      <top/>
      <bottom style="thin">
        <color rgb="FFB7B7B7"/>
      </bottom>
      <diagonal/>
    </border>
    <border>
      <left/>
      <right/>
      <top/>
      <bottom style="thin">
        <color rgb="FFB7B7B7"/>
      </bottom>
      <diagonal/>
    </border>
    <border>
      <left style="thin">
        <color rgb="FFB7B7B7"/>
      </left>
      <right/>
      <top/>
      <bottom style="thin">
        <color rgb="FFB7B7B7"/>
      </bottom>
      <diagonal/>
    </border>
    <border>
      <left/>
      <right style="thin">
        <color rgb="FFB7B7B7"/>
      </right>
      <top/>
      <bottom/>
      <diagonal/>
    </border>
    <border>
      <left style="thin">
        <color rgb="FFB7B7B7"/>
      </left>
      <right/>
      <top/>
      <bottom/>
      <diagonal/>
    </border>
    <border>
      <left/>
      <right style="thin">
        <color rgb="FFB7B7B7"/>
      </right>
      <top style="thin">
        <color rgb="FFB7B7B7"/>
      </top>
      <bottom/>
      <diagonal/>
    </border>
    <border>
      <left/>
      <right/>
      <top style="thin">
        <color rgb="FFB7B7B7"/>
      </top>
      <bottom/>
      <diagonal/>
    </border>
    <border>
      <left style="thin">
        <color rgb="FFB7B7B7"/>
      </left>
      <right/>
      <top style="thin">
        <color rgb="FFB7B7B7"/>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3A3935"/>
      </left>
      <right style="thin">
        <color rgb="FF3A3935"/>
      </right>
      <top/>
      <bottom/>
      <diagonal/>
    </border>
    <border>
      <left style="thin">
        <color rgb="FF3A3935"/>
      </left>
      <right/>
      <top/>
      <bottom/>
      <diagonal/>
    </border>
    <border>
      <left/>
      <right style="thin">
        <color rgb="FF3A3935"/>
      </right>
      <top/>
      <bottom/>
      <diagonal/>
    </border>
    <border>
      <left style="thin">
        <color rgb="FF3A3935"/>
      </left>
      <right/>
      <top style="thin">
        <color rgb="FF3A3935"/>
      </top>
      <bottom style="hair">
        <color rgb="FF3A3935"/>
      </bottom>
      <diagonal/>
    </border>
    <border>
      <left/>
      <right/>
      <top style="thin">
        <color rgb="FF3A3935"/>
      </top>
      <bottom style="hair">
        <color rgb="FF3A3935"/>
      </bottom>
      <diagonal/>
    </border>
    <border>
      <left style="thin">
        <color rgb="FF3A3935"/>
      </left>
      <right/>
      <top style="hair">
        <color rgb="FF3A3935"/>
      </top>
      <bottom style="hair">
        <color rgb="FF3A3935"/>
      </bottom>
      <diagonal/>
    </border>
    <border>
      <left/>
      <right style="thin">
        <color rgb="FF3A3935"/>
      </right>
      <top style="hair">
        <color rgb="FF3A3935"/>
      </top>
      <bottom style="hair">
        <color rgb="FF3A3935"/>
      </bottom>
      <diagonal/>
    </border>
    <border>
      <left style="thin">
        <color rgb="FF3A3935"/>
      </left>
      <right/>
      <top style="hair">
        <color rgb="FF3A3935"/>
      </top>
      <bottom/>
      <diagonal/>
    </border>
    <border>
      <left/>
      <right style="thin">
        <color rgb="FF3A3935"/>
      </right>
      <top style="hair">
        <color rgb="FF3A3935"/>
      </top>
      <bottom/>
      <diagonal/>
    </border>
    <border>
      <left style="thin">
        <color rgb="FF3A3935"/>
      </left>
      <right/>
      <top/>
      <bottom style="thin">
        <color rgb="FF3A3935"/>
      </bottom>
      <diagonal/>
    </border>
    <border>
      <left/>
      <right/>
      <top/>
      <bottom style="thin">
        <color rgb="FF3A3935"/>
      </bottom>
      <diagonal/>
    </border>
    <border>
      <left/>
      <right style="thin">
        <color rgb="FF3A3935"/>
      </right>
      <top/>
      <bottom style="thin">
        <color rgb="FF3A3935"/>
      </bottom>
      <diagonal/>
    </border>
    <border>
      <left style="thin">
        <color rgb="FF3A3935"/>
      </left>
      <right style="thin">
        <color rgb="FF3A3935"/>
      </right>
      <top style="thin">
        <color rgb="FF3A3935"/>
      </top>
      <bottom/>
      <diagonal/>
    </border>
    <border>
      <left/>
      <right style="thin">
        <color rgb="FF3A3935"/>
      </right>
      <top style="thin">
        <color rgb="FF3A3935"/>
      </top>
      <bottom style="hair">
        <color rgb="FF3A3935"/>
      </bottom>
      <diagonal/>
    </border>
    <border>
      <left style="thin">
        <color rgb="FF3A3935"/>
      </left>
      <right style="thin">
        <color rgb="FF3A3935"/>
      </right>
      <top style="thin">
        <color rgb="FF3A3935"/>
      </top>
      <bottom style="hair">
        <color rgb="FF3A3935"/>
      </bottom>
      <diagonal/>
    </border>
    <border>
      <left style="thin">
        <color rgb="FF3A3935"/>
      </left>
      <right/>
      <top style="hair">
        <color rgb="FF3A3935"/>
      </top>
      <bottom style="thin">
        <color rgb="FF3A3935"/>
      </bottom>
      <diagonal/>
    </border>
    <border>
      <left/>
      <right/>
      <top style="hair">
        <color rgb="FF3A3935"/>
      </top>
      <bottom style="thin">
        <color rgb="FF3A3935"/>
      </bottom>
      <diagonal/>
    </border>
    <border>
      <left/>
      <right style="thin">
        <color rgb="FF3A3935"/>
      </right>
      <top style="hair">
        <color rgb="FF3A3935"/>
      </top>
      <bottom style="thin">
        <color rgb="FF3A3935"/>
      </bottom>
      <diagonal/>
    </border>
    <border>
      <left style="thin">
        <color rgb="FF3A3935"/>
      </left>
      <right style="thin">
        <color rgb="FF3A3935"/>
      </right>
      <top/>
      <bottom style="thin">
        <color rgb="FF3A3935"/>
      </bottom>
      <diagonal/>
    </border>
    <border>
      <left style="thin">
        <color rgb="FF3A3935"/>
      </left>
      <right style="thin">
        <color rgb="FF3A3935"/>
      </right>
      <top style="hair">
        <color rgb="FF3A3935"/>
      </top>
      <bottom style="thin">
        <color rgb="FF3A3935"/>
      </bottom>
      <diagonal/>
    </border>
    <border>
      <left style="thin">
        <color rgb="FF3A3935"/>
      </left>
      <right/>
      <top style="thin">
        <color rgb="FF3A3935"/>
      </top>
      <bottom style="thin">
        <color rgb="FF3A3935"/>
      </bottom>
      <diagonal/>
    </border>
    <border>
      <left/>
      <right/>
      <top style="thin">
        <color rgb="FF3A3935"/>
      </top>
      <bottom style="thin">
        <color rgb="FF3A3935"/>
      </bottom>
      <diagonal/>
    </border>
    <border>
      <left/>
      <right style="thin">
        <color rgb="FF3A3935"/>
      </right>
      <top style="thin">
        <color rgb="FF3A3935"/>
      </top>
      <bottom style="thin">
        <color rgb="FF3A3935"/>
      </bottom>
      <diagonal/>
    </border>
    <border>
      <left/>
      <right/>
      <top style="hair">
        <color rgb="FF3A3935"/>
      </top>
      <bottom style="hair">
        <color rgb="FF3A3935"/>
      </bottom>
      <diagonal/>
    </border>
    <border>
      <left style="thin">
        <color rgb="FF3A3935"/>
      </left>
      <right style="thin">
        <color rgb="FF3A3935"/>
      </right>
      <top/>
      <bottom style="hair">
        <color rgb="FF3A3935"/>
      </bottom>
      <diagonal/>
    </border>
    <border>
      <left/>
      <right/>
      <top style="thin">
        <color rgb="FF3A3935"/>
      </top>
      <bottom/>
      <diagonal/>
    </border>
    <border>
      <left/>
      <right/>
      <top/>
      <bottom style="hair">
        <color rgb="FF3A3935"/>
      </bottom>
      <diagonal/>
    </border>
    <border>
      <left/>
      <right/>
      <top style="hair">
        <color rgb="FF3A3935"/>
      </top>
      <bottom/>
      <diagonal/>
    </border>
    <border>
      <left style="hair">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style="hair">
        <color rgb="FF000000"/>
      </left>
      <right/>
      <top/>
      <bottom/>
      <diagonal/>
    </border>
    <border>
      <left/>
      <right style="hair">
        <color rgb="FF000000"/>
      </right>
      <top/>
      <bottom/>
      <diagonal/>
    </border>
    <border>
      <left style="hair">
        <color rgb="FF000000"/>
      </left>
      <right/>
      <top/>
      <bottom style="hair">
        <color rgb="FF000000"/>
      </bottom>
      <diagonal/>
    </border>
    <border>
      <left/>
      <right/>
      <top/>
      <bottom style="hair">
        <color rgb="FF000000"/>
      </bottom>
      <diagonal/>
    </border>
    <border>
      <left/>
      <right style="hair">
        <color rgb="FF000000"/>
      </right>
      <top/>
      <bottom style="hair">
        <color rgb="FF000000"/>
      </bottom>
      <diagonal/>
    </border>
  </borders>
  <cellStyleXfs count="24">
    <xf numFmtId="0" fontId="0" fillId="0" borderId="0"/>
    <xf numFmtId="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175" fontId="18" fillId="0" borderId="0"/>
    <xf numFmtId="9" fontId="18" fillId="0" borderId="0" applyFill="0" applyBorder="0" applyAlignment="0" applyProtection="0"/>
    <xf numFmtId="43" fontId="1" fillId="0" borderId="0" applyFont="0" applyFill="0" applyBorder="0" applyAlignment="0" applyProtection="0"/>
    <xf numFmtId="0" fontId="20" fillId="0" borderId="0"/>
    <xf numFmtId="178" fontId="20" fillId="0" borderId="0" applyFill="0" applyBorder="0" applyAlignment="0" applyProtection="0"/>
    <xf numFmtId="0" fontId="18" fillId="0" borderId="0"/>
    <xf numFmtId="165" fontId="18" fillId="0" borderId="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0" fontId="32" fillId="12" borderId="0" applyNumberFormat="0" applyBorder="0" applyAlignment="0" applyProtection="0"/>
    <xf numFmtId="9" fontId="33" fillId="0" borderId="0" applyFont="0" applyFill="0" applyBorder="0" applyAlignment="0" applyProtection="0"/>
    <xf numFmtId="0" fontId="53" fillId="0" borderId="0" applyNumberFormat="0" applyFill="0" applyBorder="0" applyAlignment="0" applyProtection="0"/>
    <xf numFmtId="0" fontId="51" fillId="0" borderId="0"/>
    <xf numFmtId="0" fontId="128" fillId="0" borderId="0"/>
    <xf numFmtId="0" fontId="132" fillId="0" borderId="0"/>
  </cellStyleXfs>
  <cellXfs count="963">
    <xf numFmtId="0" fontId="0" fillId="0" borderId="0" xfId="0"/>
    <xf numFmtId="0" fontId="0" fillId="0" borderId="0" xfId="0" applyAlignment="1">
      <alignment vertical="center"/>
    </xf>
    <xf numFmtId="0" fontId="0" fillId="0" borderId="0" xfId="0" applyAlignment="1">
      <alignment horizontal="center" vertical="center"/>
    </xf>
    <xf numFmtId="0" fontId="6" fillId="2" borderId="1" xfId="0" applyFont="1" applyFill="1" applyBorder="1" applyAlignment="1">
      <alignment horizontal="center" vertical="center" wrapText="1"/>
    </xf>
    <xf numFmtId="0" fontId="0" fillId="0" borderId="0" xfId="0" applyAlignment="1">
      <alignment horizontal="left" vertical="center"/>
    </xf>
    <xf numFmtId="168" fontId="0" fillId="0" borderId="0" xfId="0" applyNumberFormat="1" applyAlignment="1">
      <alignment vertical="center"/>
    </xf>
    <xf numFmtId="169" fontId="10" fillId="0" borderId="1" xfId="2" applyNumberFormat="1" applyFont="1" applyFill="1" applyBorder="1" applyAlignment="1" applyProtection="1">
      <alignment horizontal="right" vertical="center"/>
    </xf>
    <xf numFmtId="169" fontId="10" fillId="0" borderId="1" xfId="2" applyNumberFormat="1" applyFont="1" applyFill="1" applyBorder="1" applyAlignment="1" applyProtection="1">
      <alignment vertical="center"/>
    </xf>
    <xf numFmtId="170" fontId="7" fillId="0" borderId="1" xfId="0" applyNumberFormat="1" applyFont="1" applyBorder="1" applyAlignment="1">
      <alignment horizontal="center" vertical="center"/>
    </xf>
    <xf numFmtId="173" fontId="0" fillId="0" borderId="0" xfId="0" applyNumberFormat="1" applyAlignment="1">
      <alignment vertical="center"/>
    </xf>
    <xf numFmtId="173" fontId="0" fillId="0" borderId="0" xfId="0" applyNumberFormat="1" applyAlignment="1">
      <alignment horizontal="center" vertical="center"/>
    </xf>
    <xf numFmtId="0" fontId="0" fillId="0" borderId="15" xfId="0" applyBorder="1" applyAlignment="1" applyProtection="1">
      <alignment vertical="center"/>
      <protection locked="0"/>
    </xf>
    <xf numFmtId="0" fontId="0" fillId="0" borderId="6" xfId="0" applyBorder="1" applyAlignment="1" applyProtection="1">
      <alignment horizontal="center" vertical="center"/>
      <protection locked="0"/>
    </xf>
    <xf numFmtId="0" fontId="0" fillId="0" borderId="4" xfId="0" applyBorder="1" applyAlignment="1" applyProtection="1">
      <alignment vertical="center"/>
      <protection locked="0"/>
    </xf>
    <xf numFmtId="0" fontId="0" fillId="0" borderId="7" xfId="0" applyBorder="1" applyAlignment="1" applyProtection="1">
      <alignment vertical="center"/>
      <protection locked="0"/>
    </xf>
    <xf numFmtId="9" fontId="0" fillId="0" borderId="10" xfId="1" applyFont="1" applyBorder="1" applyAlignment="1" applyProtection="1">
      <alignment horizontal="center" vertical="center"/>
      <protection locked="0"/>
    </xf>
    <xf numFmtId="0" fontId="0" fillId="8" borderId="4" xfId="0" applyFill="1" applyBorder="1" applyAlignment="1">
      <alignment vertical="center"/>
    </xf>
    <xf numFmtId="170" fontId="0" fillId="0" borderId="0" xfId="1" applyNumberFormat="1" applyFont="1" applyFill="1" applyAlignment="1">
      <alignment vertical="center"/>
    </xf>
    <xf numFmtId="169" fontId="11" fillId="6" borderId="1" xfId="2" applyNumberFormat="1" applyFont="1" applyFill="1" applyBorder="1" applyAlignment="1" applyProtection="1">
      <alignment horizontal="right" vertical="center"/>
    </xf>
    <xf numFmtId="170" fontId="12" fillId="6" borderId="1" xfId="0" applyNumberFormat="1" applyFont="1" applyFill="1" applyBorder="1" applyAlignment="1">
      <alignment horizontal="center" vertical="center"/>
    </xf>
    <xf numFmtId="0" fontId="0" fillId="0" borderId="0" xfId="0" applyAlignment="1" applyProtection="1">
      <alignment horizontal="center" vertical="center"/>
      <protection locked="0"/>
    </xf>
    <xf numFmtId="0" fontId="2" fillId="0" borderId="0" xfId="0" applyFont="1" applyAlignment="1" applyProtection="1">
      <alignment vertical="center"/>
      <protection locked="0"/>
    </xf>
    <xf numFmtId="0" fontId="0" fillId="0" borderId="0" xfId="0" applyAlignment="1" applyProtection="1">
      <alignment vertical="center"/>
      <protection locked="0"/>
    </xf>
    <xf numFmtId="0" fontId="4" fillId="0" borderId="0" xfId="0" applyFont="1" applyAlignment="1" applyProtection="1">
      <alignment vertical="center"/>
      <protection locked="0"/>
    </xf>
    <xf numFmtId="2" fontId="5" fillId="0" borderId="0" xfId="1" applyNumberFormat="1" applyFont="1" applyFill="1" applyBorder="1" applyAlignment="1" applyProtection="1">
      <alignment vertical="center"/>
      <protection locked="0"/>
    </xf>
    <xf numFmtId="2" fontId="4" fillId="0" borderId="0" xfId="0" applyNumberFormat="1" applyFont="1" applyAlignment="1" applyProtection="1">
      <alignment horizontal="center" vertical="center"/>
      <protection locked="0"/>
    </xf>
    <xf numFmtId="10" fontId="5" fillId="0" borderId="0" xfId="1" applyNumberFormat="1" applyFont="1" applyFill="1" applyBorder="1" applyAlignment="1" applyProtection="1">
      <alignment horizontal="center" vertical="center"/>
      <protection locked="0"/>
    </xf>
    <xf numFmtId="172" fontId="5" fillId="0" borderId="0" xfId="1" applyNumberFormat="1" applyFont="1" applyFill="1" applyBorder="1" applyAlignment="1" applyProtection="1">
      <alignment horizontal="center" vertical="center"/>
      <protection locked="0"/>
    </xf>
    <xf numFmtId="172" fontId="5" fillId="0" borderId="0" xfId="1" applyNumberFormat="1" applyFont="1" applyFill="1" applyBorder="1" applyAlignment="1" applyProtection="1">
      <alignment vertical="center"/>
      <protection locked="0"/>
    </xf>
    <xf numFmtId="10" fontId="5" fillId="0" borderId="0" xfId="1" applyNumberFormat="1" applyFont="1" applyFill="1" applyBorder="1" applyAlignment="1" applyProtection="1">
      <alignment vertical="center"/>
      <protection locked="0"/>
    </xf>
    <xf numFmtId="39" fontId="5" fillId="0" borderId="0" xfId="1" applyNumberFormat="1" applyFont="1" applyFill="1" applyBorder="1" applyAlignment="1" applyProtection="1">
      <alignment horizontal="center" vertical="center"/>
      <protection locked="0"/>
    </xf>
    <xf numFmtId="1" fontId="5" fillId="0" borderId="0" xfId="1" applyNumberFormat="1" applyFont="1" applyFill="1" applyBorder="1" applyAlignment="1" applyProtection="1">
      <alignment horizontal="center" vertical="center"/>
      <protection locked="0"/>
    </xf>
    <xf numFmtId="168" fontId="5" fillId="0" borderId="0" xfId="1" applyNumberFormat="1" applyFont="1" applyFill="1" applyBorder="1" applyAlignment="1" applyProtection="1">
      <alignment horizontal="center" vertical="center"/>
      <protection locked="0"/>
    </xf>
    <xf numFmtId="165" fontId="5" fillId="0" borderId="0" xfId="1" applyNumberFormat="1" applyFont="1" applyFill="1" applyBorder="1" applyAlignment="1" applyProtection="1">
      <alignment horizontal="center" vertical="center"/>
      <protection locked="0"/>
    </xf>
    <xf numFmtId="3" fontId="0" fillId="0" borderId="0" xfId="0" applyNumberFormat="1" applyAlignment="1" applyProtection="1">
      <alignment vertical="center"/>
      <protection locked="0"/>
    </xf>
    <xf numFmtId="9" fontId="0" fillId="0" borderId="14" xfId="1" applyFont="1" applyBorder="1" applyAlignment="1" applyProtection="1">
      <alignment horizontal="center" vertical="center"/>
      <protection locked="0"/>
    </xf>
    <xf numFmtId="176" fontId="0" fillId="0" borderId="0" xfId="0" applyNumberFormat="1"/>
    <xf numFmtId="0" fontId="4" fillId="0" borderId="0" xfId="0" applyFont="1" applyAlignment="1">
      <alignment vertical="center"/>
    </xf>
    <xf numFmtId="0" fontId="14" fillId="0" borderId="0" xfId="0" applyFont="1" applyAlignment="1">
      <alignment vertical="center"/>
    </xf>
    <xf numFmtId="165" fontId="0" fillId="0" borderId="0" xfId="2" applyFont="1" applyAlignment="1">
      <alignment vertical="center"/>
    </xf>
    <xf numFmtId="0" fontId="0" fillId="0" borderId="0" xfId="0" applyAlignment="1">
      <alignment horizontal="center"/>
    </xf>
    <xf numFmtId="0" fontId="26" fillId="0" borderId="0" xfId="0" applyFont="1" applyAlignment="1" applyProtection="1">
      <alignment vertical="center"/>
      <protection locked="0"/>
    </xf>
    <xf numFmtId="166" fontId="25" fillId="0" borderId="0" xfId="1" applyNumberFormat="1" applyFont="1" applyFill="1" applyBorder="1" applyAlignment="1" applyProtection="1">
      <alignment horizontal="center" vertical="center"/>
      <protection locked="0"/>
    </xf>
    <xf numFmtId="1" fontId="25" fillId="0" borderId="0" xfId="1" applyNumberFormat="1" applyFont="1" applyFill="1" applyBorder="1" applyAlignment="1" applyProtection="1">
      <alignment horizontal="center" vertical="center"/>
      <protection locked="0"/>
    </xf>
    <xf numFmtId="0" fontId="22" fillId="0" borderId="0" xfId="0" applyFont="1" applyAlignment="1" applyProtection="1">
      <alignment vertical="center"/>
      <protection locked="0"/>
    </xf>
    <xf numFmtId="0" fontId="0" fillId="0" borderId="0" xfId="0" applyAlignment="1" applyProtection="1">
      <alignment horizontal="left" vertical="center"/>
      <protection locked="0"/>
    </xf>
    <xf numFmtId="0" fontId="30" fillId="0" borderId="0" xfId="0" applyFont="1"/>
    <xf numFmtId="0" fontId="17" fillId="0" borderId="0" xfId="0" applyFont="1" applyAlignment="1">
      <alignment horizontal="right" vertical="center"/>
    </xf>
    <xf numFmtId="177" fontId="22" fillId="0" borderId="0" xfId="0" applyNumberFormat="1" applyFont="1" applyAlignment="1">
      <alignment horizontal="right" vertical="center"/>
    </xf>
    <xf numFmtId="0" fontId="17" fillId="0" borderId="0" xfId="0" applyFont="1" applyAlignment="1">
      <alignment horizontal="left" vertical="center"/>
    </xf>
    <xf numFmtId="0" fontId="0" fillId="0" borderId="35" xfId="0" applyBorder="1"/>
    <xf numFmtId="0" fontId="0" fillId="0" borderId="36" xfId="0" applyBorder="1"/>
    <xf numFmtId="0" fontId="0" fillId="0" borderId="37" xfId="0" applyBorder="1"/>
    <xf numFmtId="165" fontId="0" fillId="3" borderId="36" xfId="2" applyFont="1" applyFill="1" applyBorder="1"/>
    <xf numFmtId="165" fontId="0" fillId="0" borderId="36" xfId="0" applyNumberFormat="1" applyBorder="1"/>
    <xf numFmtId="165" fontId="0" fillId="0" borderId="36" xfId="0" applyNumberFormat="1" applyBorder="1" applyAlignment="1">
      <alignment vertical="center"/>
    </xf>
    <xf numFmtId="0" fontId="0" fillId="0" borderId="38" xfId="0" applyBorder="1"/>
    <xf numFmtId="0" fontId="0" fillId="0" borderId="39" xfId="0" applyBorder="1"/>
    <xf numFmtId="0" fontId="0" fillId="0" borderId="37" xfId="0" applyBorder="1" applyAlignment="1">
      <alignment vertical="center"/>
    </xf>
    <xf numFmtId="0" fontId="0" fillId="0" borderId="36" xfId="0" applyBorder="1" applyAlignment="1">
      <alignment vertical="center"/>
    </xf>
    <xf numFmtId="0" fontId="2" fillId="0" borderId="37" xfId="0" applyFont="1" applyBorder="1" applyAlignment="1">
      <alignment horizontal="right" vertical="center"/>
    </xf>
    <xf numFmtId="0" fontId="17" fillId="0" borderId="38" xfId="0" applyFont="1" applyBorder="1" applyAlignment="1">
      <alignment horizontal="right" vertical="center"/>
    </xf>
    <xf numFmtId="0" fontId="0" fillId="0" borderId="0" xfId="0" applyAlignment="1">
      <alignment vertical="center" wrapText="1"/>
    </xf>
    <xf numFmtId="165" fontId="0" fillId="0" borderId="0" xfId="0" applyNumberFormat="1" applyAlignment="1">
      <alignment vertical="center"/>
    </xf>
    <xf numFmtId="165" fontId="0" fillId="0" borderId="0" xfId="2" applyFont="1" applyBorder="1" applyAlignment="1">
      <alignment vertical="center"/>
    </xf>
    <xf numFmtId="0" fontId="0" fillId="0" borderId="0" xfId="0" applyAlignment="1" applyProtection="1">
      <alignment vertical="center" wrapText="1"/>
      <protection locked="0"/>
    </xf>
    <xf numFmtId="167" fontId="5" fillId="0" borderId="0" xfId="1" applyNumberFormat="1" applyFont="1" applyFill="1" applyBorder="1" applyAlignment="1" applyProtection="1">
      <alignment horizontal="center" vertical="center"/>
      <protection locked="0"/>
    </xf>
    <xf numFmtId="177" fontId="0" fillId="0" borderId="0" xfId="0" applyNumberFormat="1"/>
    <xf numFmtId="3" fontId="0" fillId="0" borderId="0" xfId="0" applyNumberFormat="1" applyAlignment="1">
      <alignment vertical="center"/>
    </xf>
    <xf numFmtId="165" fontId="0" fillId="0" borderId="36" xfId="2" applyFont="1" applyFill="1" applyBorder="1" applyAlignment="1">
      <alignment vertical="center"/>
    </xf>
    <xf numFmtId="0" fontId="0" fillId="0" borderId="0" xfId="0" applyAlignment="1" applyProtection="1">
      <alignment horizontal="center" vertical="center" wrapText="1"/>
      <protection locked="0"/>
    </xf>
    <xf numFmtId="0" fontId="0" fillId="3" borderId="37" xfId="0" applyFill="1" applyBorder="1"/>
    <xf numFmtId="176" fontId="36" fillId="0" borderId="0" xfId="8" applyNumberFormat="1" applyFont="1" applyAlignment="1" applyProtection="1">
      <alignment horizontal="right"/>
      <protection hidden="1"/>
    </xf>
    <xf numFmtId="176" fontId="36" fillId="0" borderId="0" xfId="8" applyNumberFormat="1" applyFont="1" applyProtection="1">
      <protection hidden="1"/>
    </xf>
    <xf numFmtId="0" fontId="35" fillId="0" borderId="37" xfId="0" applyFont="1" applyBorder="1" applyAlignment="1">
      <alignment horizontal="right"/>
    </xf>
    <xf numFmtId="177" fontId="38" fillId="9" borderId="0" xfId="8" applyNumberFormat="1" applyFont="1" applyFill="1" applyProtection="1">
      <protection hidden="1"/>
    </xf>
    <xf numFmtId="0" fontId="0" fillId="3" borderId="37" xfId="0" applyFill="1" applyBorder="1" applyAlignment="1">
      <alignment vertical="center"/>
    </xf>
    <xf numFmtId="0" fontId="0" fillId="3" borderId="37" xfId="0" applyFill="1" applyBorder="1" applyAlignment="1">
      <alignment horizontal="right" vertical="center"/>
    </xf>
    <xf numFmtId="0" fontId="32" fillId="12" borderId="0" xfId="18" applyAlignment="1">
      <alignment vertical="center"/>
    </xf>
    <xf numFmtId="3" fontId="36" fillId="0" borderId="0" xfId="8" applyNumberFormat="1" applyFont="1" applyProtection="1">
      <protection hidden="1"/>
    </xf>
    <xf numFmtId="165" fontId="35" fillId="0" borderId="36" xfId="2" applyFont="1" applyFill="1" applyBorder="1" applyAlignment="1">
      <alignment horizontal="right" vertical="center"/>
    </xf>
    <xf numFmtId="165" fontId="40" fillId="0" borderId="0" xfId="2" applyFont="1" applyFill="1" applyBorder="1" applyAlignment="1">
      <alignment horizontal="right" vertical="center"/>
    </xf>
    <xf numFmtId="0" fontId="37" fillId="3" borderId="33" xfId="0" applyFont="1" applyFill="1" applyBorder="1" applyAlignment="1">
      <alignment horizontal="left" vertical="center" wrapText="1"/>
    </xf>
    <xf numFmtId="3" fontId="10" fillId="0" borderId="1" xfId="0" applyNumberFormat="1" applyFont="1" applyBorder="1" applyAlignment="1">
      <alignment horizontal="center" vertical="center" wrapText="1"/>
    </xf>
    <xf numFmtId="169" fontId="10" fillId="0" borderId="1" xfId="2" applyNumberFormat="1" applyFont="1" applyFill="1" applyBorder="1" applyAlignment="1" applyProtection="1">
      <alignment horizontal="right" vertical="center" wrapText="1"/>
    </xf>
    <xf numFmtId="0" fontId="22" fillId="0" borderId="0" xfId="0" applyFont="1" applyAlignment="1">
      <alignment vertical="center"/>
    </xf>
    <xf numFmtId="0" fontId="0" fillId="0" borderId="0" xfId="0" applyAlignment="1">
      <alignment horizontal="left" vertical="center" wrapText="1"/>
    </xf>
    <xf numFmtId="3" fontId="0" fillId="0" borderId="0" xfId="0" applyNumberFormat="1" applyAlignment="1" applyProtection="1">
      <alignment horizontal="right" vertical="center"/>
      <protection locked="0"/>
    </xf>
    <xf numFmtId="42" fontId="25" fillId="0" borderId="6" xfId="17" applyFont="1" applyFill="1" applyBorder="1" applyAlignment="1" applyProtection="1">
      <alignment horizontal="right" vertical="center"/>
    </xf>
    <xf numFmtId="0" fontId="44" fillId="0" borderId="37" xfId="0" applyFont="1" applyBorder="1" applyAlignment="1">
      <alignment horizontal="left" vertical="center" wrapText="1"/>
    </xf>
    <xf numFmtId="0" fontId="0" fillId="3" borderId="37" xfId="0" applyFill="1" applyBorder="1" applyAlignment="1">
      <alignment horizontal="right"/>
    </xf>
    <xf numFmtId="0" fontId="0" fillId="0" borderId="40" xfId="0" applyBorder="1" applyAlignment="1">
      <alignment vertical="center"/>
    </xf>
    <xf numFmtId="0" fontId="0" fillId="0" borderId="40" xfId="0" applyBorder="1" applyAlignment="1">
      <alignment horizontal="center" vertical="center"/>
    </xf>
    <xf numFmtId="0" fontId="22" fillId="0" borderId="0" xfId="0" applyFont="1" applyAlignment="1">
      <alignment horizontal="left" vertical="center"/>
    </xf>
    <xf numFmtId="0" fontId="22" fillId="0" borderId="0" xfId="0" applyFont="1" applyAlignment="1">
      <alignment horizontal="center" vertical="center"/>
    </xf>
    <xf numFmtId="14" fontId="22" fillId="0" borderId="0" xfId="0" applyNumberFormat="1" applyFont="1" applyAlignment="1">
      <alignment horizontal="center" vertical="center"/>
    </xf>
    <xf numFmtId="1" fontId="22" fillId="0" borderId="0" xfId="0" applyNumberFormat="1" applyFont="1" applyAlignment="1">
      <alignment horizontal="center" vertical="center"/>
    </xf>
    <xf numFmtId="0" fontId="22" fillId="0" borderId="0" xfId="0" applyFont="1" applyAlignment="1">
      <alignment horizontal="right" vertical="center"/>
    </xf>
    <xf numFmtId="0" fontId="0" fillId="0" borderId="46" xfId="0" applyBorder="1" applyAlignment="1">
      <alignment horizontal="center"/>
    </xf>
    <xf numFmtId="0" fontId="0" fillId="0" borderId="46" xfId="0" applyBorder="1"/>
    <xf numFmtId="0" fontId="0" fillId="0" borderId="46" xfId="0" applyBorder="1" applyAlignment="1">
      <alignment vertical="center"/>
    </xf>
    <xf numFmtId="0" fontId="0" fillId="0" borderId="46" xfId="0" applyBorder="1" applyAlignment="1">
      <alignment horizontal="center" vertical="center"/>
    </xf>
    <xf numFmtId="0" fontId="24" fillId="0" borderId="0" xfId="0" applyFont="1" applyAlignment="1" applyProtection="1">
      <alignment horizontal="left" vertical="center"/>
      <protection locked="0"/>
    </xf>
    <xf numFmtId="10" fontId="52" fillId="0" borderId="6" xfId="1" applyNumberFormat="1" applyFont="1" applyFill="1" applyBorder="1" applyAlignment="1" applyProtection="1">
      <alignment horizontal="center" vertical="center"/>
      <protection locked="0"/>
    </xf>
    <xf numFmtId="0" fontId="4" fillId="0" borderId="0" xfId="0" applyFont="1" applyAlignment="1" applyProtection="1">
      <alignment horizontal="center" vertical="center"/>
      <protection locked="0"/>
    </xf>
    <xf numFmtId="0" fontId="0" fillId="0" borderId="46" xfId="0" applyBorder="1" applyAlignment="1" applyProtection="1">
      <alignment horizontal="center" vertical="center"/>
      <protection locked="0"/>
    </xf>
    <xf numFmtId="10" fontId="0" fillId="0" borderId="46" xfId="1" applyNumberFormat="1" applyFont="1" applyBorder="1" applyAlignment="1">
      <alignment horizontal="center"/>
    </xf>
    <xf numFmtId="0" fontId="0" fillId="0" borderId="0" xfId="0" applyAlignment="1" applyProtection="1">
      <alignment horizontal="right" vertical="center"/>
      <protection locked="0"/>
    </xf>
    <xf numFmtId="10" fontId="0" fillId="0" borderId="46" xfId="0" applyNumberFormat="1" applyBorder="1" applyAlignment="1">
      <alignment horizontal="center" vertical="center"/>
    </xf>
    <xf numFmtId="10" fontId="52" fillId="0" borderId="6" xfId="1" applyNumberFormat="1" applyFont="1" applyFill="1" applyBorder="1" applyAlignment="1" applyProtection="1">
      <alignment horizontal="center" vertical="center"/>
    </xf>
    <xf numFmtId="10" fontId="52" fillId="0" borderId="46" xfId="1" applyNumberFormat="1" applyFont="1" applyFill="1" applyBorder="1" applyAlignment="1" applyProtection="1">
      <alignment horizontal="center" vertical="center"/>
    </xf>
    <xf numFmtId="166" fontId="25" fillId="0" borderId="46" xfId="1" applyNumberFormat="1" applyFont="1" applyFill="1" applyBorder="1" applyAlignment="1" applyProtection="1">
      <alignment horizontal="center" vertical="center"/>
    </xf>
    <xf numFmtId="172" fontId="5" fillId="0" borderId="46" xfId="1" applyNumberFormat="1" applyFont="1" applyFill="1" applyBorder="1" applyAlignment="1" applyProtection="1">
      <alignment horizontal="center" vertical="center"/>
    </xf>
    <xf numFmtId="165" fontId="22" fillId="0" borderId="46" xfId="2" applyFont="1" applyFill="1" applyBorder="1" applyAlignment="1" applyProtection="1">
      <alignment vertical="center"/>
    </xf>
    <xf numFmtId="171" fontId="24" fillId="0" borderId="1" xfId="1" applyNumberFormat="1" applyFont="1" applyFill="1" applyBorder="1" applyAlignment="1" applyProtection="1">
      <alignment horizontal="center" vertical="center"/>
    </xf>
    <xf numFmtId="0" fontId="0" fillId="0" borderId="0" xfId="0" applyAlignment="1">
      <alignment horizontal="center" vertical="top" wrapText="1"/>
    </xf>
    <xf numFmtId="0" fontId="28" fillId="18" borderId="50" xfId="0" applyFont="1" applyFill="1" applyBorder="1" applyAlignment="1">
      <alignment horizontal="center" vertical="center" wrapText="1"/>
    </xf>
    <xf numFmtId="0" fontId="28" fillId="18" borderId="51" xfId="0" applyFont="1" applyFill="1" applyBorder="1" applyAlignment="1">
      <alignment horizontal="center" vertical="center" wrapText="1"/>
    </xf>
    <xf numFmtId="0" fontId="28" fillId="18" borderId="52" xfId="0" applyFont="1" applyFill="1" applyBorder="1" applyAlignment="1">
      <alignment horizontal="center" vertical="center" wrapText="1"/>
    </xf>
    <xf numFmtId="4" fontId="56" fillId="19" borderId="51" xfId="0" applyNumberFormat="1" applyFont="1" applyFill="1" applyBorder="1" applyAlignment="1">
      <alignment horizontal="right" vertical="center" wrapText="1"/>
    </xf>
    <xf numFmtId="0" fontId="0" fillId="19" borderId="51" xfId="0" applyFill="1" applyBorder="1" applyAlignment="1">
      <alignment horizontal="right" vertical="center" wrapText="1"/>
    </xf>
    <xf numFmtId="0" fontId="56" fillId="19" borderId="52" xfId="0" applyFont="1" applyFill="1" applyBorder="1" applyAlignment="1">
      <alignment horizontal="right" vertical="center" wrapText="1"/>
    </xf>
    <xf numFmtId="4" fontId="56" fillId="20" borderId="51" xfId="0" applyNumberFormat="1" applyFont="1" applyFill="1" applyBorder="1" applyAlignment="1">
      <alignment horizontal="right" vertical="center" wrapText="1"/>
    </xf>
    <xf numFmtId="0" fontId="56" fillId="20" borderId="52" xfId="0" applyFont="1" applyFill="1" applyBorder="1" applyAlignment="1">
      <alignment horizontal="right" vertical="center" wrapText="1"/>
    </xf>
    <xf numFmtId="0" fontId="58" fillId="0" borderId="0" xfId="0" applyFont="1" applyAlignment="1">
      <alignment horizontal="center" wrapText="1"/>
    </xf>
    <xf numFmtId="1" fontId="56" fillId="18" borderId="51" xfId="0" applyNumberFormat="1" applyFont="1" applyFill="1" applyBorder="1" applyAlignment="1">
      <alignment horizontal="center" vertical="center" wrapText="1"/>
    </xf>
    <xf numFmtId="1" fontId="56" fillId="20" borderId="51" xfId="0" applyNumberFormat="1" applyFont="1" applyFill="1" applyBorder="1" applyAlignment="1">
      <alignment horizontal="center" vertical="center" wrapText="1"/>
    </xf>
    <xf numFmtId="0" fontId="53" fillId="0" borderId="0" xfId="20" applyAlignment="1">
      <alignment horizontal="center" vertical="top"/>
    </xf>
    <xf numFmtId="0" fontId="62" fillId="0" borderId="0" xfId="8" applyFont="1"/>
    <xf numFmtId="0" fontId="64" fillId="0" borderId="46" xfId="8" applyFont="1" applyBorder="1" applyAlignment="1">
      <alignment horizontal="center" vertical="center" wrapText="1"/>
    </xf>
    <xf numFmtId="1" fontId="66" fillId="23" borderId="46" xfId="8" applyNumberFormat="1" applyFont="1" applyFill="1" applyBorder="1" applyAlignment="1">
      <alignment horizontal="center" wrapText="1"/>
    </xf>
    <xf numFmtId="4" fontId="67" fillId="17" borderId="46" xfId="21" applyNumberFormat="1" applyFont="1" applyFill="1" applyBorder="1" applyAlignment="1">
      <alignment horizontal="center" vertical="top" wrapText="1"/>
    </xf>
    <xf numFmtId="1" fontId="66" fillId="0" borderId="46" xfId="8" applyNumberFormat="1" applyFont="1" applyBorder="1" applyAlignment="1">
      <alignment horizontal="center" wrapText="1"/>
    </xf>
    <xf numFmtId="4" fontId="67" fillId="19" borderId="46" xfId="21" applyNumberFormat="1" applyFont="1" applyFill="1" applyBorder="1" applyAlignment="1">
      <alignment horizontal="center" vertical="top" wrapText="1"/>
    </xf>
    <xf numFmtId="4" fontId="67" fillId="0" borderId="46" xfId="21" applyNumberFormat="1" applyFont="1" applyBorder="1" applyAlignment="1">
      <alignment horizontal="center" vertical="top" wrapText="1"/>
    </xf>
    <xf numFmtId="1" fontId="66" fillId="0" borderId="0" xfId="8" applyNumberFormat="1" applyFont="1" applyAlignment="1">
      <alignment horizontal="center" wrapText="1"/>
    </xf>
    <xf numFmtId="2" fontId="66" fillId="0" borderId="0" xfId="8" applyNumberFormat="1" applyFont="1" applyAlignment="1">
      <alignment horizontal="center" wrapText="1"/>
    </xf>
    <xf numFmtId="0" fontId="70" fillId="0" borderId="0" xfId="8" applyFont="1" applyAlignment="1">
      <alignment vertical="center"/>
    </xf>
    <xf numFmtId="0" fontId="68" fillId="0" borderId="0" xfId="8" applyFont="1" applyAlignment="1">
      <alignment vertical="center"/>
    </xf>
    <xf numFmtId="0" fontId="53" fillId="0" borderId="0" xfId="20"/>
    <xf numFmtId="0" fontId="71" fillId="0" borderId="0" xfId="0" applyFont="1" applyAlignment="1">
      <alignment horizontal="left" vertical="center"/>
    </xf>
    <xf numFmtId="0" fontId="71" fillId="0" borderId="0" xfId="0" applyFont="1" applyAlignment="1">
      <alignment vertical="center"/>
    </xf>
    <xf numFmtId="0" fontId="71" fillId="0" borderId="0" xfId="0" applyFont="1" applyAlignment="1">
      <alignment vertical="center" wrapText="1"/>
    </xf>
    <xf numFmtId="49" fontId="49" fillId="0" borderId="17" xfId="0" applyNumberFormat="1" applyFont="1" applyBorder="1" applyAlignment="1">
      <alignment horizontal="center" vertical="center" wrapText="1"/>
    </xf>
    <xf numFmtId="0" fontId="49" fillId="0" borderId="11" xfId="0" applyFont="1" applyBorder="1" applyAlignment="1">
      <alignment horizontal="center" vertical="center" wrapText="1"/>
    </xf>
    <xf numFmtId="165" fontId="71" fillId="0" borderId="0" xfId="2" applyFont="1" applyBorder="1" applyAlignment="1">
      <alignment vertical="center"/>
    </xf>
    <xf numFmtId="0" fontId="71" fillId="0" borderId="11" xfId="0" applyFont="1" applyBorder="1" applyAlignment="1">
      <alignment horizontal="center" vertical="center"/>
    </xf>
    <xf numFmtId="165" fontId="71" fillId="0" borderId="0" xfId="0" applyNumberFormat="1" applyFont="1" applyAlignment="1">
      <alignment vertical="center"/>
    </xf>
    <xf numFmtId="165" fontId="13" fillId="0" borderId="0" xfId="2" applyFont="1" applyBorder="1" applyAlignment="1">
      <alignment horizontal="center" vertical="center"/>
    </xf>
    <xf numFmtId="165" fontId="71" fillId="0" borderId="0" xfId="0" applyNumberFormat="1" applyFont="1" applyAlignment="1">
      <alignment horizontal="left" vertical="center"/>
    </xf>
    <xf numFmtId="0" fontId="71" fillId="13" borderId="0" xfId="0" applyFont="1" applyFill="1" applyAlignment="1">
      <alignment vertical="center"/>
    </xf>
    <xf numFmtId="43" fontId="71" fillId="0" borderId="0" xfId="11" applyFont="1" applyAlignment="1">
      <alignment vertical="center"/>
    </xf>
    <xf numFmtId="0" fontId="71" fillId="0" borderId="0" xfId="0" applyFont="1" applyAlignment="1">
      <alignment horizontal="center" vertical="center"/>
    </xf>
    <xf numFmtId="165" fontId="71" fillId="0" borderId="0" xfId="0" applyNumberFormat="1" applyFont="1" applyAlignment="1">
      <alignment vertical="center" wrapText="1"/>
    </xf>
    <xf numFmtId="0" fontId="74" fillId="0" borderId="0" xfId="0" applyFont="1" applyAlignment="1">
      <alignment horizontal="center" vertical="center" wrapText="1"/>
    </xf>
    <xf numFmtId="0" fontId="49" fillId="7" borderId="0" xfId="0" applyFont="1" applyFill="1" applyAlignment="1">
      <alignment horizontal="center" vertical="center" wrapText="1"/>
    </xf>
    <xf numFmtId="165" fontId="13" fillId="0" borderId="0" xfId="2" applyFont="1" applyFill="1" applyBorder="1" applyAlignment="1">
      <alignment horizontal="right" vertical="center"/>
    </xf>
    <xf numFmtId="0" fontId="0" fillId="0" borderId="46" xfId="0" applyBorder="1" applyAlignment="1" applyProtection="1">
      <alignment vertical="center"/>
      <protection locked="0"/>
    </xf>
    <xf numFmtId="0" fontId="13" fillId="0" borderId="37" xfId="0" applyFont="1" applyBorder="1" applyAlignment="1">
      <alignment vertical="center" wrapText="1"/>
    </xf>
    <xf numFmtId="10" fontId="5" fillId="0" borderId="46" xfId="1" applyNumberFormat="1" applyFont="1" applyFill="1" applyBorder="1" applyAlignment="1" applyProtection="1">
      <alignment horizontal="center" vertical="center"/>
      <protection locked="0"/>
    </xf>
    <xf numFmtId="2" fontId="5" fillId="0" borderId="0" xfId="1" applyNumberFormat="1" applyFont="1" applyFill="1" applyBorder="1" applyAlignment="1" applyProtection="1">
      <alignment horizontal="center" vertical="center"/>
      <protection locked="0"/>
    </xf>
    <xf numFmtId="0" fontId="5" fillId="0" borderId="0" xfId="1" applyNumberFormat="1" applyFont="1" applyFill="1" applyBorder="1" applyAlignment="1" applyProtection="1">
      <alignment horizontal="center" vertical="center"/>
      <protection locked="0"/>
    </xf>
    <xf numFmtId="10" fontId="0" fillId="0" borderId="46" xfId="0" applyNumberFormat="1" applyBorder="1" applyAlignment="1" applyProtection="1">
      <alignment horizontal="center" vertical="center"/>
      <protection locked="0"/>
    </xf>
    <xf numFmtId="0" fontId="0" fillId="16" borderId="0" xfId="0" applyFill="1" applyAlignment="1">
      <alignment vertical="center"/>
    </xf>
    <xf numFmtId="165" fontId="0" fillId="0" borderId="0" xfId="2" applyFont="1" applyAlignment="1" applyProtection="1">
      <alignment horizontal="center" vertical="center"/>
      <protection locked="0"/>
    </xf>
    <xf numFmtId="165" fontId="2" fillId="0" borderId="0" xfId="2" applyFont="1" applyAlignment="1" applyProtection="1">
      <alignment vertical="center"/>
      <protection locked="0"/>
    </xf>
    <xf numFmtId="165" fontId="0" fillId="0" borderId="0" xfId="2" applyFont="1" applyAlignment="1" applyProtection="1">
      <alignment vertical="center"/>
      <protection locked="0"/>
    </xf>
    <xf numFmtId="44" fontId="71" fillId="24" borderId="0" xfId="0" applyNumberFormat="1" applyFont="1" applyFill="1" applyAlignment="1">
      <alignment vertical="center"/>
    </xf>
    <xf numFmtId="44" fontId="0" fillId="0" borderId="0" xfId="0" applyNumberFormat="1" applyAlignment="1" applyProtection="1">
      <alignment vertical="center"/>
      <protection locked="0"/>
    </xf>
    <xf numFmtId="0" fontId="24" fillId="16" borderId="46" xfId="0" applyFont="1" applyFill="1" applyBorder="1" applyAlignment="1">
      <alignment horizontal="center" vertical="center" wrapText="1"/>
    </xf>
    <xf numFmtId="0" fontId="73" fillId="0" borderId="0" xfId="0" applyFont="1" applyAlignment="1">
      <alignment horizontal="left" vertical="center"/>
    </xf>
    <xf numFmtId="0" fontId="22" fillId="0" borderId="46" xfId="0" applyFont="1" applyBorder="1" applyAlignment="1">
      <alignment horizontal="center" vertical="center"/>
    </xf>
    <xf numFmtId="0" fontId="22" fillId="0" borderId="46" xfId="0" applyFont="1" applyBorder="1" applyAlignment="1">
      <alignment horizontal="left" vertical="center"/>
    </xf>
    <xf numFmtId="14" fontId="22" fillId="0" borderId="46" xfId="0" applyNumberFormat="1" applyFont="1" applyBorder="1" applyAlignment="1">
      <alignment horizontal="center" vertical="center"/>
    </xf>
    <xf numFmtId="177" fontId="22" fillId="0" borderId="46" xfId="0" applyNumberFormat="1" applyFont="1" applyBorder="1" applyAlignment="1">
      <alignment horizontal="right" vertical="center"/>
    </xf>
    <xf numFmtId="0" fontId="22" fillId="0" borderId="46" xfId="0" applyFont="1" applyBorder="1" applyAlignment="1">
      <alignment horizontal="right" vertical="center"/>
    </xf>
    <xf numFmtId="2" fontId="22" fillId="0" borderId="46" xfId="0" applyNumberFormat="1" applyFont="1" applyBorder="1" applyAlignment="1">
      <alignment horizontal="center" vertical="center"/>
    </xf>
    <xf numFmtId="2" fontId="22" fillId="0" borderId="0" xfId="0" applyNumberFormat="1" applyFont="1" applyAlignment="1">
      <alignment horizontal="center" vertical="center"/>
    </xf>
    <xf numFmtId="1" fontId="22" fillId="0" borderId="46" xfId="0" applyNumberFormat="1" applyFont="1" applyBorder="1" applyAlignment="1">
      <alignment horizontal="center" vertical="center"/>
    </xf>
    <xf numFmtId="0" fontId="0" fillId="16" borderId="0" xfId="0" applyFill="1" applyAlignment="1">
      <alignment horizontal="center" vertical="center"/>
    </xf>
    <xf numFmtId="9" fontId="0" fillId="0" borderId="46" xfId="0" applyNumberFormat="1" applyBorder="1" applyAlignment="1">
      <alignment horizontal="center" vertical="center"/>
    </xf>
    <xf numFmtId="44" fontId="0" fillId="0" borderId="46" xfId="0" applyNumberFormat="1" applyBorder="1" applyAlignment="1">
      <alignment vertical="center"/>
    </xf>
    <xf numFmtId="2" fontId="0" fillId="0" borderId="46" xfId="0" applyNumberFormat="1" applyBorder="1" applyAlignment="1">
      <alignment horizontal="center" vertical="center"/>
    </xf>
    <xf numFmtId="44" fontId="0" fillId="0" borderId="0" xfId="0" applyNumberFormat="1" applyAlignment="1">
      <alignment vertical="center"/>
    </xf>
    <xf numFmtId="0" fontId="13" fillId="0" borderId="29" xfId="0" applyFont="1" applyBorder="1" applyAlignment="1">
      <alignment horizontal="right" vertical="center"/>
    </xf>
    <xf numFmtId="165" fontId="77" fillId="0" borderId="0" xfId="2" applyFont="1" applyAlignment="1" applyProtection="1">
      <alignment vertical="center"/>
      <protection locked="0"/>
    </xf>
    <xf numFmtId="0" fontId="13" fillId="4" borderId="0" xfId="0" applyFont="1" applyFill="1" applyAlignment="1">
      <alignment horizontal="center" vertical="center" wrapText="1"/>
    </xf>
    <xf numFmtId="0" fontId="71" fillId="0" borderId="11" xfId="0" applyFont="1" applyBorder="1" applyAlignment="1">
      <alignment horizontal="left" vertical="center"/>
    </xf>
    <xf numFmtId="177" fontId="71" fillId="0" borderId="11" xfId="0" applyNumberFormat="1" applyFont="1" applyBorder="1" applyAlignment="1">
      <alignment horizontal="right" vertical="center"/>
    </xf>
    <xf numFmtId="177" fontId="71" fillId="0" borderId="11" xfId="0" applyNumberFormat="1" applyFont="1" applyBorder="1" applyAlignment="1">
      <alignment horizontal="center" vertical="center"/>
    </xf>
    <xf numFmtId="0" fontId="13" fillId="0" borderId="29" xfId="0" applyFont="1" applyBorder="1" applyAlignment="1">
      <alignment vertical="center"/>
    </xf>
    <xf numFmtId="0" fontId="13" fillId="0" borderId="30" xfId="0" applyFont="1" applyBorder="1" applyAlignment="1">
      <alignment vertical="center"/>
    </xf>
    <xf numFmtId="0" fontId="80" fillId="26" borderId="0" xfId="0" applyFont="1" applyFill="1" applyAlignment="1">
      <alignment horizontal="left" vertical="center"/>
    </xf>
    <xf numFmtId="0" fontId="81" fillId="0" borderId="0" xfId="0" applyFont="1" applyAlignment="1">
      <alignment horizontal="center" vertical="center"/>
    </xf>
    <xf numFmtId="0" fontId="2" fillId="16" borderId="0" xfId="0" applyFont="1" applyFill="1" applyAlignment="1">
      <alignment vertical="center"/>
    </xf>
    <xf numFmtId="0" fontId="2" fillId="0" borderId="0" xfId="0" applyFont="1" applyAlignment="1">
      <alignment vertical="center"/>
    </xf>
    <xf numFmtId="0" fontId="0" fillId="9" borderId="0" xfId="0" applyFill="1"/>
    <xf numFmtId="0" fontId="0" fillId="0" borderId="0" xfId="0" applyAlignment="1">
      <alignment horizontal="left" vertical="top"/>
    </xf>
    <xf numFmtId="0" fontId="0" fillId="27" borderId="0" xfId="0" applyFill="1"/>
    <xf numFmtId="0" fontId="27" fillId="27" borderId="0" xfId="0" applyFont="1" applyFill="1" applyAlignment="1">
      <alignment horizontal="center" vertical="center"/>
    </xf>
    <xf numFmtId="0" fontId="28" fillId="27" borderId="0" xfId="0" applyFont="1" applyFill="1" applyAlignment="1">
      <alignment horizontal="center" vertical="center"/>
    </xf>
    <xf numFmtId="0" fontId="29" fillId="27" borderId="0" xfId="0" applyFont="1" applyFill="1" applyAlignment="1">
      <alignment horizontal="center" vertical="center"/>
    </xf>
    <xf numFmtId="0" fontId="45" fillId="27" borderId="0" xfId="0" applyFont="1" applyFill="1" applyAlignment="1">
      <alignment horizontal="center" vertical="center"/>
    </xf>
    <xf numFmtId="0" fontId="46" fillId="27" borderId="0" xfId="0" applyFont="1" applyFill="1" applyAlignment="1">
      <alignment horizontal="center" vertical="center" wrapText="1"/>
    </xf>
    <xf numFmtId="0" fontId="46" fillId="27" borderId="0" xfId="0" applyFont="1" applyFill="1" applyAlignment="1">
      <alignment horizontal="center"/>
    </xf>
    <xf numFmtId="0" fontId="47" fillId="27" borderId="0" xfId="0" applyFont="1" applyFill="1"/>
    <xf numFmtId="0" fontId="48" fillId="27" borderId="0" xfId="0" applyFont="1" applyFill="1" applyAlignment="1">
      <alignment horizontal="center" vertical="center"/>
    </xf>
    <xf numFmtId="0" fontId="82" fillId="27" borderId="0" xfId="0" applyFont="1" applyFill="1" applyAlignment="1">
      <alignment horizontal="center" vertical="center"/>
    </xf>
    <xf numFmtId="0" fontId="79" fillId="10" borderId="0" xfId="0" applyFont="1" applyFill="1" applyAlignment="1">
      <alignment vertical="center" wrapText="1"/>
    </xf>
    <xf numFmtId="0" fontId="0" fillId="27" borderId="0" xfId="0" applyFill="1" applyAlignment="1">
      <alignment vertical="center" wrapText="1"/>
    </xf>
    <xf numFmtId="0" fontId="79" fillId="27" borderId="0" xfId="0" applyFont="1" applyFill="1" applyAlignment="1">
      <alignment vertical="center" wrapText="1"/>
    </xf>
    <xf numFmtId="165" fontId="0" fillId="28" borderId="0" xfId="2" applyFont="1" applyFill="1" applyBorder="1"/>
    <xf numFmtId="165" fontId="35" fillId="29" borderId="0" xfId="2" applyFont="1" applyFill="1" applyBorder="1" applyAlignment="1">
      <alignment horizontal="right"/>
    </xf>
    <xf numFmtId="171" fontId="35" fillId="27" borderId="0" xfId="2" applyNumberFormat="1" applyFont="1" applyFill="1" applyBorder="1" applyAlignment="1">
      <alignment horizontal="center"/>
    </xf>
    <xf numFmtId="165" fontId="35" fillId="29" borderId="0" xfId="2" applyFont="1" applyFill="1" applyBorder="1" applyAlignment="1">
      <alignment horizontal="right" vertical="center"/>
    </xf>
    <xf numFmtId="0" fontId="83" fillId="27" borderId="0" xfId="0" applyFont="1" applyFill="1" applyAlignment="1">
      <alignment horizontal="left" vertical="center" wrapText="1"/>
    </xf>
    <xf numFmtId="165" fontId="0" fillId="27" borderId="0" xfId="0" applyNumberFormat="1" applyFill="1"/>
    <xf numFmtId="0" fontId="35" fillId="30" borderId="0" xfId="0" applyFont="1" applyFill="1" applyAlignment="1">
      <alignment horizontal="justify" vertical="center" wrapText="1"/>
    </xf>
    <xf numFmtId="165" fontId="35" fillId="27" borderId="0" xfId="2" applyFont="1" applyFill="1" applyBorder="1" applyAlignment="1">
      <alignment horizontal="right" vertical="center"/>
    </xf>
    <xf numFmtId="165" fontId="0" fillId="27" borderId="0" xfId="0" applyNumberFormat="1" applyFill="1" applyAlignment="1">
      <alignment vertical="center"/>
    </xf>
    <xf numFmtId="165" fontId="37" fillId="29" borderId="0" xfId="2" applyFont="1" applyFill="1" applyBorder="1" applyAlignment="1">
      <alignment horizontal="right" vertical="center"/>
    </xf>
    <xf numFmtId="165" fontId="0" fillId="27" borderId="0" xfId="2" applyFont="1" applyFill="1" applyBorder="1" applyAlignment="1">
      <alignment vertical="center"/>
    </xf>
    <xf numFmtId="165" fontId="26" fillId="27" borderId="0" xfId="1" applyNumberFormat="1" applyFont="1" applyFill="1" applyBorder="1" applyAlignment="1">
      <alignment horizontal="center" vertical="center"/>
    </xf>
    <xf numFmtId="171" fontId="35" fillId="27" borderId="0" xfId="2" applyNumberFormat="1" applyFont="1" applyFill="1" applyBorder="1" applyAlignment="1">
      <alignment horizontal="center" vertical="center"/>
    </xf>
    <xf numFmtId="0" fontId="0" fillId="27" borderId="0" xfId="0" applyFill="1" applyAlignment="1">
      <alignment vertical="center"/>
    </xf>
    <xf numFmtId="165" fontId="22" fillId="27" borderId="0" xfId="0" applyNumberFormat="1" applyFont="1" applyFill="1" applyAlignment="1">
      <alignment vertical="center"/>
    </xf>
    <xf numFmtId="0" fontId="39" fillId="30" borderId="0" xfId="0" applyFont="1" applyFill="1" applyAlignment="1">
      <alignment horizontal="center" vertical="center"/>
    </xf>
    <xf numFmtId="165" fontId="40" fillId="29" borderId="0" xfId="2" applyFont="1" applyFill="1" applyBorder="1" applyAlignment="1">
      <alignment horizontal="right" vertical="center"/>
    </xf>
    <xf numFmtId="165" fontId="40" fillId="27" borderId="0" xfId="2" applyFont="1" applyFill="1" applyBorder="1" applyAlignment="1">
      <alignment horizontal="right" vertical="center"/>
    </xf>
    <xf numFmtId="165" fontId="0" fillId="27" borderId="0" xfId="2" applyFont="1" applyFill="1" applyAlignment="1">
      <alignment vertical="center"/>
    </xf>
    <xf numFmtId="0" fontId="0" fillId="0" borderId="38" xfId="0" applyBorder="1" applyAlignment="1">
      <alignment vertical="center"/>
    </xf>
    <xf numFmtId="0" fontId="0" fillId="0" borderId="39" xfId="0" applyBorder="1" applyAlignment="1">
      <alignment vertical="center"/>
    </xf>
    <xf numFmtId="0" fontId="35" fillId="31" borderId="37" xfId="0" applyFont="1" applyFill="1" applyBorder="1" applyAlignment="1">
      <alignment horizontal="right"/>
    </xf>
    <xf numFmtId="165" fontId="35" fillId="31" borderId="36" xfId="2" applyFont="1" applyFill="1" applyBorder="1" applyAlignment="1">
      <alignment horizontal="right"/>
    </xf>
    <xf numFmtId="165" fontId="35" fillId="31" borderId="36" xfId="2" applyFont="1" applyFill="1" applyBorder="1" applyAlignment="1">
      <alignment horizontal="right" vertical="center"/>
    </xf>
    <xf numFmtId="165" fontId="37" fillId="32" borderId="36" xfId="2" applyFont="1" applyFill="1" applyBorder="1" applyAlignment="1">
      <alignment horizontal="right" vertical="center"/>
    </xf>
    <xf numFmtId="180" fontId="87" fillId="0" borderId="36" xfId="11" applyNumberFormat="1" applyFont="1" applyFill="1" applyBorder="1" applyAlignment="1">
      <alignment horizontal="center"/>
    </xf>
    <xf numFmtId="165" fontId="40" fillId="32" borderId="39" xfId="2" applyFont="1" applyFill="1" applyBorder="1" applyAlignment="1">
      <alignment horizontal="right" vertical="center"/>
    </xf>
    <xf numFmtId="0" fontId="2" fillId="0" borderId="0" xfId="0" applyFont="1" applyAlignment="1">
      <alignment horizontal="left" vertical="center"/>
    </xf>
    <xf numFmtId="0" fontId="89" fillId="3" borderId="37" xfId="0" applyFont="1" applyFill="1" applyBorder="1" applyAlignment="1">
      <alignment horizontal="left" vertical="center" wrapText="1"/>
    </xf>
    <xf numFmtId="42" fontId="25" fillId="0" borderId="46" xfId="17" applyFont="1" applyFill="1" applyBorder="1" applyAlignment="1" applyProtection="1">
      <alignment horizontal="right" vertical="center"/>
    </xf>
    <xf numFmtId="0" fontId="0" fillId="0" borderId="9" xfId="0" applyBorder="1" applyAlignment="1" applyProtection="1">
      <alignment horizontal="center" vertical="center"/>
      <protection locked="0"/>
    </xf>
    <xf numFmtId="0" fontId="0" fillId="27" borderId="0" xfId="0" applyFill="1" applyAlignment="1" applyProtection="1">
      <alignment vertical="center"/>
      <protection locked="0"/>
    </xf>
    <xf numFmtId="0" fontId="0" fillId="27" borderId="0" xfId="0" applyFill="1" applyAlignment="1" applyProtection="1">
      <alignment horizontal="center" vertical="center"/>
      <protection locked="0"/>
    </xf>
    <xf numFmtId="3" fontId="0" fillId="27" borderId="0" xfId="0" applyNumberFormat="1" applyFill="1" applyAlignment="1" applyProtection="1">
      <alignment horizontal="right" vertical="center"/>
      <protection locked="0"/>
    </xf>
    <xf numFmtId="3" fontId="0" fillId="27" borderId="0" xfId="0" applyNumberFormat="1" applyFill="1" applyAlignment="1" applyProtection="1">
      <alignment vertical="center"/>
      <protection locked="0"/>
    </xf>
    <xf numFmtId="0" fontId="0" fillId="27" borderId="0" xfId="0" applyFill="1" applyAlignment="1" applyProtection="1">
      <alignment vertical="center" wrapText="1"/>
      <protection locked="0"/>
    </xf>
    <xf numFmtId="0" fontId="22" fillId="27" borderId="45" xfId="0" applyFont="1" applyFill="1" applyBorder="1" applyAlignment="1">
      <alignment horizontal="center" vertical="center" wrapText="1"/>
    </xf>
    <xf numFmtId="0" fontId="0" fillId="27" borderId="0" xfId="0" applyFill="1" applyAlignment="1" applyProtection="1">
      <alignment horizontal="center" vertical="center" wrapText="1"/>
      <protection locked="0"/>
    </xf>
    <xf numFmtId="0" fontId="24" fillId="27" borderId="0" xfId="0" applyFont="1" applyFill="1" applyAlignment="1" applyProtection="1">
      <alignment horizontal="left" vertical="center"/>
      <protection locked="0"/>
    </xf>
    <xf numFmtId="0" fontId="0" fillId="27" borderId="34" xfId="0" applyFill="1" applyBorder="1" applyAlignment="1" applyProtection="1">
      <alignment horizontal="center" vertical="center"/>
      <protection locked="0"/>
    </xf>
    <xf numFmtId="3" fontId="0" fillId="27" borderId="34" xfId="0" applyNumberFormat="1" applyFill="1" applyBorder="1" applyAlignment="1" applyProtection="1">
      <alignment horizontal="right" vertical="center"/>
      <protection locked="0"/>
    </xf>
    <xf numFmtId="3" fontId="0" fillId="27" borderId="34" xfId="0" applyNumberFormat="1" applyFill="1" applyBorder="1" applyAlignment="1" applyProtection="1">
      <alignment vertical="center"/>
      <protection locked="0"/>
    </xf>
    <xf numFmtId="0" fontId="0" fillId="27" borderId="35" xfId="0" applyFill="1" applyBorder="1" applyAlignment="1" applyProtection="1">
      <alignment vertical="center" wrapText="1"/>
      <protection locked="0"/>
    </xf>
    <xf numFmtId="0" fontId="0" fillId="27" borderId="36" xfId="0" applyFill="1" applyBorder="1" applyAlignment="1" applyProtection="1">
      <alignment vertical="center" wrapText="1"/>
      <protection locked="0"/>
    </xf>
    <xf numFmtId="0" fontId="19" fillId="27" borderId="0" xfId="0" applyFont="1" applyFill="1" applyAlignment="1" applyProtection="1">
      <alignment vertical="center" wrapText="1"/>
      <protection locked="0"/>
    </xf>
    <xf numFmtId="0" fontId="2" fillId="27" borderId="37" xfId="0" applyFont="1" applyFill="1" applyBorder="1" applyAlignment="1" applyProtection="1">
      <alignment vertical="center" wrapText="1"/>
      <protection locked="0"/>
    </xf>
    <xf numFmtId="0" fontId="2" fillId="27" borderId="0" xfId="0" applyFont="1" applyFill="1" applyAlignment="1" applyProtection="1">
      <alignment vertical="center" wrapText="1"/>
      <protection locked="0"/>
    </xf>
    <xf numFmtId="0" fontId="2" fillId="27" borderId="0" xfId="0" applyFont="1" applyFill="1" applyAlignment="1" applyProtection="1">
      <alignment horizontal="center" vertical="center" wrapText="1"/>
      <protection locked="0"/>
    </xf>
    <xf numFmtId="0" fontId="2" fillId="27" borderId="36" xfId="0" applyFont="1" applyFill="1" applyBorder="1" applyAlignment="1" applyProtection="1">
      <alignment vertical="center" wrapText="1"/>
      <protection locked="0"/>
    </xf>
    <xf numFmtId="0" fontId="0" fillId="14" borderId="0" xfId="0" applyFill="1" applyAlignment="1" applyProtection="1">
      <alignment vertical="center" wrapText="1"/>
      <protection locked="0"/>
    </xf>
    <xf numFmtId="0" fontId="22" fillId="0" borderId="0" xfId="0" applyFont="1" applyAlignment="1">
      <alignment horizontal="center" vertical="center" wrapText="1"/>
    </xf>
    <xf numFmtId="42" fontId="25" fillId="0" borderId="26" xfId="17" applyFont="1" applyFill="1" applyBorder="1" applyAlignment="1" applyProtection="1">
      <alignment horizontal="right" vertical="center"/>
    </xf>
    <xf numFmtId="42" fontId="25" fillId="0" borderId="27" xfId="17" applyFont="1" applyFill="1" applyBorder="1" applyAlignment="1" applyProtection="1">
      <alignment horizontal="right" vertical="center"/>
      <protection locked="0"/>
    </xf>
    <xf numFmtId="3" fontId="23" fillId="6" borderId="16" xfId="0" applyNumberFormat="1" applyFont="1" applyFill="1" applyBorder="1" applyAlignment="1" applyProtection="1">
      <alignment horizontal="center" vertical="center" wrapText="1"/>
      <protection locked="0"/>
    </xf>
    <xf numFmtId="0" fontId="50" fillId="5" borderId="0" xfId="0" applyFont="1" applyFill="1" applyAlignment="1">
      <alignment horizontal="center" vertical="center"/>
    </xf>
    <xf numFmtId="2" fontId="0" fillId="0" borderId="0" xfId="0" applyNumberFormat="1" applyAlignment="1">
      <alignment horizontal="center" vertical="center"/>
    </xf>
    <xf numFmtId="168" fontId="0" fillId="0" borderId="0" xfId="0" applyNumberFormat="1" applyAlignment="1">
      <alignment horizontal="center" vertical="center"/>
    </xf>
    <xf numFmtId="168" fontId="0" fillId="0" borderId="18" xfId="0" applyNumberFormat="1" applyBorder="1" applyAlignment="1">
      <alignment horizontal="center" vertical="center"/>
    </xf>
    <xf numFmtId="2" fontId="0" fillId="0" borderId="0" xfId="0" applyNumberFormat="1" applyAlignment="1">
      <alignment vertical="center"/>
    </xf>
    <xf numFmtId="0" fontId="2" fillId="9" borderId="18" xfId="0" applyFont="1" applyFill="1" applyBorder="1" applyAlignment="1">
      <alignment vertical="center"/>
    </xf>
    <xf numFmtId="0" fontId="0" fillId="35" borderId="0" xfId="0" applyFill="1" applyAlignment="1">
      <alignment vertical="center"/>
    </xf>
    <xf numFmtId="0" fontId="0" fillId="35" borderId="0" xfId="0" applyFill="1" applyAlignment="1">
      <alignment horizontal="center" vertical="center"/>
    </xf>
    <xf numFmtId="0" fontId="0" fillId="35" borderId="0" xfId="0" applyFill="1" applyAlignment="1">
      <alignment vertical="center" wrapText="1"/>
    </xf>
    <xf numFmtId="0" fontId="0" fillId="0" borderId="36" xfId="0" applyBorder="1" applyAlignment="1" applyProtection="1">
      <alignment vertical="center"/>
      <protection locked="0"/>
    </xf>
    <xf numFmtId="9" fontId="0" fillId="0" borderId="47" xfId="1" applyFont="1" applyBorder="1" applyAlignment="1" applyProtection="1">
      <alignment horizontal="center" vertical="center"/>
      <protection locked="0"/>
    </xf>
    <xf numFmtId="0" fontId="8" fillId="0" borderId="0" xfId="0" applyFont="1" applyAlignment="1">
      <alignment horizontal="right" vertical="center"/>
    </xf>
    <xf numFmtId="14" fontId="10" fillId="0" borderId="46" xfId="0" applyNumberFormat="1" applyFont="1" applyBorder="1" applyAlignment="1">
      <alignment horizontal="center" vertical="center"/>
    </xf>
    <xf numFmtId="169" fontId="10" fillId="0" borderId="25" xfId="2" applyNumberFormat="1" applyFont="1" applyFill="1" applyBorder="1" applyAlignment="1" applyProtection="1">
      <alignment horizontal="right" vertical="center"/>
    </xf>
    <xf numFmtId="9" fontId="10" fillId="0" borderId="46" xfId="0" applyNumberFormat="1" applyFont="1" applyBorder="1" applyAlignment="1">
      <alignment horizontal="center" vertical="center"/>
    </xf>
    <xf numFmtId="169" fontId="10" fillId="0" borderId="0" xfId="2" applyNumberFormat="1" applyFont="1" applyFill="1" applyBorder="1" applyAlignment="1" applyProtection="1">
      <alignment horizontal="right" vertical="center"/>
    </xf>
    <xf numFmtId="169" fontId="10" fillId="0" borderId="0" xfId="2" applyNumberFormat="1" applyFont="1" applyFill="1" applyBorder="1" applyAlignment="1" applyProtection="1">
      <alignment horizontal="right" vertical="center" wrapText="1"/>
    </xf>
    <xf numFmtId="169" fontId="11" fillId="6" borderId="0" xfId="2" applyNumberFormat="1" applyFont="1" applyFill="1" applyBorder="1" applyAlignment="1" applyProtection="1">
      <alignment horizontal="right" vertical="center"/>
    </xf>
    <xf numFmtId="170" fontId="12" fillId="6" borderId="0" xfId="0" applyNumberFormat="1" applyFont="1" applyFill="1" applyAlignment="1">
      <alignment horizontal="center" vertical="center"/>
    </xf>
    <xf numFmtId="0" fontId="2" fillId="0" borderId="35" xfId="0" applyFont="1" applyBorder="1" applyAlignment="1">
      <alignment horizontal="left" vertical="center"/>
    </xf>
    <xf numFmtId="0" fontId="2" fillId="0" borderId="36" xfId="0" applyFont="1" applyBorder="1" applyAlignment="1">
      <alignment horizontal="left" vertical="center"/>
    </xf>
    <xf numFmtId="0" fontId="94" fillId="27" borderId="0" xfId="0" applyFont="1" applyFill="1" applyAlignment="1">
      <alignment horizontal="center" vertical="center"/>
    </xf>
    <xf numFmtId="0" fontId="6" fillId="0" borderId="31" xfId="0" applyFont="1" applyBorder="1" applyAlignment="1">
      <alignment horizontal="left" vertical="center"/>
    </xf>
    <xf numFmtId="0" fontId="6" fillId="0" borderId="63" xfId="0" applyFont="1" applyBorder="1" applyAlignment="1">
      <alignment horizontal="left" vertical="center"/>
    </xf>
    <xf numFmtId="14" fontId="10" fillId="0" borderId="8" xfId="0" applyNumberFormat="1" applyFont="1" applyBorder="1" applyAlignment="1">
      <alignment horizontal="center" vertical="center"/>
    </xf>
    <xf numFmtId="9" fontId="10" fillId="0" borderId="8" xfId="0" applyNumberFormat="1" applyFont="1" applyBorder="1" applyAlignment="1">
      <alignment horizontal="center" vertical="center"/>
    </xf>
    <xf numFmtId="169" fontId="10" fillId="0" borderId="60" xfId="2" applyNumberFormat="1" applyFont="1" applyFill="1" applyBorder="1" applyAlignment="1" applyProtection="1">
      <alignment horizontal="right" vertical="center"/>
    </xf>
    <xf numFmtId="169" fontId="10" fillId="0" borderId="16" xfId="2" applyNumberFormat="1" applyFont="1" applyFill="1" applyBorder="1" applyAlignment="1" applyProtection="1">
      <alignment horizontal="right" vertical="center"/>
    </xf>
    <xf numFmtId="0" fontId="6" fillId="0" borderId="44" xfId="0" applyFont="1" applyBorder="1" applyAlignment="1">
      <alignment horizontal="left" vertical="center"/>
    </xf>
    <xf numFmtId="14" fontId="10" fillId="0" borderId="6" xfId="0" applyNumberFormat="1" applyFont="1" applyBorder="1" applyAlignment="1">
      <alignment horizontal="center" vertical="center"/>
    </xf>
    <xf numFmtId="3" fontId="10" fillId="0" borderId="6" xfId="0" applyNumberFormat="1" applyFont="1" applyBorder="1" applyAlignment="1">
      <alignment horizontal="center" vertical="center"/>
    </xf>
    <xf numFmtId="169" fontId="10" fillId="0" borderId="61" xfId="2" applyNumberFormat="1" applyFont="1" applyFill="1" applyBorder="1" applyAlignment="1" applyProtection="1">
      <alignment horizontal="right" vertical="center"/>
    </xf>
    <xf numFmtId="0" fontId="76" fillId="0" borderId="0" xfId="0" applyFont="1" applyAlignment="1">
      <alignment vertical="center" wrapText="1"/>
    </xf>
    <xf numFmtId="0" fontId="37" fillId="3" borderId="37" xfId="0" applyFont="1" applyFill="1" applyBorder="1" applyAlignment="1">
      <alignment horizontal="left" vertical="center" wrapText="1"/>
    </xf>
    <xf numFmtId="0" fontId="0" fillId="27" borderId="0" xfId="0" applyFill="1" applyAlignment="1">
      <alignment horizontal="center" vertical="center"/>
    </xf>
    <xf numFmtId="0" fontId="81" fillId="27" borderId="0" xfId="0" applyFont="1" applyFill="1" applyAlignment="1">
      <alignment horizontal="center" vertical="center"/>
    </xf>
    <xf numFmtId="0" fontId="2" fillId="9" borderId="0" xfId="0" applyFont="1" applyFill="1" applyAlignment="1">
      <alignment vertical="center"/>
    </xf>
    <xf numFmtId="0" fontId="4" fillId="0" borderId="33" xfId="0" applyFont="1" applyBorder="1" applyAlignment="1">
      <alignment vertical="center"/>
    </xf>
    <xf numFmtId="0" fontId="4" fillId="0" borderId="34" xfId="0" applyFont="1" applyBorder="1" applyAlignment="1">
      <alignment vertical="center"/>
    </xf>
    <xf numFmtId="0" fontId="4" fillId="0" borderId="35" xfId="0" applyFont="1" applyBorder="1" applyAlignment="1">
      <alignment vertical="center"/>
    </xf>
    <xf numFmtId="0" fontId="4" fillId="0" borderId="37" xfId="0" applyFont="1" applyBorder="1" applyAlignment="1">
      <alignment vertical="center"/>
    </xf>
    <xf numFmtId="0" fontId="4" fillId="0" borderId="36" xfId="0" applyFont="1" applyBorder="1" applyAlignment="1">
      <alignment vertical="center"/>
    </xf>
    <xf numFmtId="0" fontId="14" fillId="0" borderId="36" xfId="0" applyFont="1" applyBorder="1" applyAlignment="1">
      <alignment vertical="center"/>
    </xf>
    <xf numFmtId="168" fontId="0" fillId="0" borderId="46" xfId="0" applyNumberFormat="1" applyBorder="1" applyAlignment="1">
      <alignment horizontal="center" vertical="center"/>
    </xf>
    <xf numFmtId="2" fontId="0" fillId="0" borderId="36" xfId="0" applyNumberFormat="1" applyBorder="1" applyAlignment="1">
      <alignment horizontal="center" vertical="center"/>
    </xf>
    <xf numFmtId="168" fontId="0" fillId="0" borderId="36" xfId="0" applyNumberFormat="1" applyBorder="1" applyAlignment="1">
      <alignment horizontal="center" vertical="center"/>
    </xf>
    <xf numFmtId="168" fontId="0" fillId="0" borderId="46" xfId="0" applyNumberFormat="1" applyBorder="1" applyAlignment="1">
      <alignment vertical="center"/>
    </xf>
    <xf numFmtId="168" fontId="0" fillId="0" borderId="46" xfId="0" applyNumberFormat="1" applyBorder="1" applyAlignment="1">
      <alignment horizontal="right" vertical="center"/>
    </xf>
    <xf numFmtId="2" fontId="0" fillId="0" borderId="46" xfId="0" applyNumberFormat="1" applyBorder="1" applyAlignment="1">
      <alignment vertical="center"/>
    </xf>
    <xf numFmtId="2" fontId="0" fillId="0" borderId="36" xfId="0" applyNumberFormat="1" applyBorder="1" applyAlignment="1">
      <alignment vertical="center"/>
    </xf>
    <xf numFmtId="168" fontId="0" fillId="0" borderId="36" xfId="0" applyNumberFormat="1" applyBorder="1" applyAlignment="1">
      <alignment vertical="center"/>
    </xf>
    <xf numFmtId="0" fontId="2" fillId="5" borderId="46" xfId="0" applyFont="1" applyFill="1" applyBorder="1" applyAlignment="1">
      <alignment vertical="center"/>
    </xf>
    <xf numFmtId="0" fontId="100" fillId="0" borderId="37" xfId="0" applyFont="1" applyBorder="1" applyAlignment="1">
      <alignment vertical="center"/>
    </xf>
    <xf numFmtId="0" fontId="0" fillId="27" borderId="37" xfId="0" applyFill="1" applyBorder="1" applyAlignment="1">
      <alignment vertical="center"/>
    </xf>
    <xf numFmtId="0" fontId="0" fillId="27" borderId="46" xfId="0" applyFill="1" applyBorder="1" applyAlignment="1">
      <alignment vertical="center"/>
    </xf>
    <xf numFmtId="0" fontId="0" fillId="27" borderId="46" xfId="0" applyFill="1" applyBorder="1" applyAlignment="1">
      <alignment horizontal="center" vertical="center"/>
    </xf>
    <xf numFmtId="168" fontId="0" fillId="27" borderId="46" xfId="0" applyNumberFormat="1" applyFill="1" applyBorder="1" applyAlignment="1">
      <alignment vertical="center"/>
    </xf>
    <xf numFmtId="168" fontId="0" fillId="27" borderId="46" xfId="0" applyNumberFormat="1" applyFill="1" applyBorder="1" applyAlignment="1">
      <alignment horizontal="right" vertical="center"/>
    </xf>
    <xf numFmtId="168" fontId="0" fillId="27" borderId="0" xfId="0" applyNumberFormat="1" applyFill="1" applyAlignment="1">
      <alignment horizontal="center" vertical="center"/>
    </xf>
    <xf numFmtId="168" fontId="0" fillId="27" borderId="18" xfId="0" applyNumberFormat="1" applyFill="1" applyBorder="1" applyAlignment="1">
      <alignment horizontal="center" vertical="center"/>
    </xf>
    <xf numFmtId="0" fontId="0" fillId="27" borderId="0" xfId="0" applyFill="1" applyAlignment="1">
      <alignment horizontal="right" vertical="center"/>
    </xf>
    <xf numFmtId="168" fontId="0" fillId="27" borderId="36" xfId="0" applyNumberFormat="1" applyFill="1" applyBorder="1" applyAlignment="1">
      <alignment horizontal="center" vertical="center"/>
    </xf>
    <xf numFmtId="0" fontId="0" fillId="0" borderId="34" xfId="0" applyBorder="1" applyAlignment="1">
      <alignment vertical="center"/>
    </xf>
    <xf numFmtId="0" fontId="0" fillId="0" borderId="37" xfId="0" applyBorder="1" applyAlignment="1">
      <alignment horizontal="center" vertical="center"/>
    </xf>
    <xf numFmtId="0" fontId="0" fillId="27" borderId="0" xfId="0" applyFill="1" applyAlignment="1">
      <alignment horizontal="left" vertical="center"/>
    </xf>
    <xf numFmtId="0" fontId="0" fillId="7" borderId="46" xfId="0" applyFill="1" applyBorder="1" applyAlignment="1">
      <alignment vertical="center"/>
    </xf>
    <xf numFmtId="0" fontId="0" fillId="36" borderId="46" xfId="0" applyFill="1" applyBorder="1" applyAlignment="1">
      <alignment vertical="center"/>
    </xf>
    <xf numFmtId="1" fontId="22" fillId="7" borderId="46" xfId="0" applyNumberFormat="1" applyFont="1" applyFill="1" applyBorder="1" applyAlignment="1">
      <alignment horizontal="right" vertical="center"/>
    </xf>
    <xf numFmtId="0" fontId="0" fillId="27" borderId="9" xfId="0" applyFill="1" applyBorder="1" applyAlignment="1">
      <alignment horizontal="center" vertical="center"/>
    </xf>
    <xf numFmtId="168" fontId="0" fillId="0" borderId="0" xfId="0" applyNumberFormat="1" applyAlignment="1">
      <alignment vertical="center" wrapText="1"/>
    </xf>
    <xf numFmtId="174" fontId="0" fillId="0" borderId="0" xfId="0" applyNumberFormat="1" applyAlignment="1">
      <alignment vertical="center" wrapText="1"/>
    </xf>
    <xf numFmtId="174" fontId="0" fillId="27" borderId="0" xfId="0" applyNumberFormat="1" applyFill="1" applyAlignment="1">
      <alignment vertical="center" wrapText="1"/>
    </xf>
    <xf numFmtId="0" fontId="0" fillId="0" borderId="0" xfId="0" applyAlignment="1">
      <alignment vertical="top" wrapText="1"/>
    </xf>
    <xf numFmtId="0" fontId="2" fillId="27" borderId="36" xfId="0" applyFont="1" applyFill="1" applyBorder="1" applyAlignment="1">
      <alignment vertical="center"/>
    </xf>
    <xf numFmtId="0" fontId="2" fillId="27" borderId="0" xfId="0" applyFont="1" applyFill="1" applyAlignment="1">
      <alignment vertical="center"/>
    </xf>
    <xf numFmtId="0" fontId="2" fillId="33" borderId="46" xfId="0" applyFont="1" applyFill="1" applyBorder="1" applyAlignment="1">
      <alignment vertical="center"/>
    </xf>
    <xf numFmtId="0" fontId="50" fillId="27" borderId="36" xfId="0" applyFont="1" applyFill="1" applyBorder="1" applyAlignment="1">
      <alignment horizontal="center" vertical="center"/>
    </xf>
    <xf numFmtId="0" fontId="50" fillId="27" borderId="0" xfId="0" applyFont="1" applyFill="1" applyAlignment="1">
      <alignment horizontal="center" vertical="center"/>
    </xf>
    <xf numFmtId="168" fontId="0" fillId="7" borderId="46" xfId="0" applyNumberFormat="1" applyFill="1" applyBorder="1" applyAlignment="1">
      <alignment vertical="center"/>
    </xf>
    <xf numFmtId="165" fontId="24" fillId="33" borderId="1" xfId="1" applyNumberFormat="1" applyFont="1" applyFill="1" applyBorder="1" applyAlignment="1" applyProtection="1">
      <alignment horizontal="center" vertical="center"/>
    </xf>
    <xf numFmtId="165" fontId="24" fillId="33" borderId="6" xfId="1" applyNumberFormat="1" applyFont="1" applyFill="1" applyBorder="1" applyAlignment="1" applyProtection="1">
      <alignment horizontal="center" vertical="center"/>
    </xf>
    <xf numFmtId="0" fontId="22" fillId="25" borderId="46" xfId="0" applyFont="1" applyFill="1" applyBorder="1"/>
    <xf numFmtId="0" fontId="22" fillId="25" borderId="46" xfId="0" applyFont="1" applyFill="1" applyBorder="1" applyAlignment="1">
      <alignment horizontal="center"/>
    </xf>
    <xf numFmtId="0" fontId="24" fillId="25" borderId="46" xfId="0" applyFont="1" applyFill="1" applyBorder="1" applyAlignment="1" applyProtection="1">
      <alignment horizontal="center" vertical="center"/>
      <protection locked="0"/>
    </xf>
    <xf numFmtId="165" fontId="83" fillId="37" borderId="1" xfId="1" applyNumberFormat="1" applyFont="1" applyFill="1" applyBorder="1" applyAlignment="1" applyProtection="1">
      <alignment horizontal="center" vertical="center"/>
    </xf>
    <xf numFmtId="0" fontId="102" fillId="0" borderId="0" xfId="0" applyFont="1" applyAlignment="1" applyProtection="1">
      <alignment vertical="center"/>
      <protection locked="0"/>
    </xf>
    <xf numFmtId="0" fontId="0" fillId="25" borderId="46" xfId="0" applyFill="1" applyBorder="1"/>
    <xf numFmtId="0" fontId="13" fillId="0" borderId="12" xfId="0" applyFont="1" applyBorder="1" applyAlignment="1">
      <alignment horizontal="right" vertical="center"/>
    </xf>
    <xf numFmtId="0" fontId="71" fillId="0" borderId="37" xfId="0" applyFont="1" applyBorder="1" applyAlignment="1">
      <alignment vertical="center"/>
    </xf>
    <xf numFmtId="0" fontId="72" fillId="0" borderId="0" xfId="0" applyFont="1" applyAlignment="1">
      <alignment vertical="center"/>
    </xf>
    <xf numFmtId="0" fontId="71" fillId="0" borderId="36" xfId="0" applyFont="1" applyBorder="1" applyAlignment="1">
      <alignment horizontal="left" vertical="center"/>
    </xf>
    <xf numFmtId="0" fontId="49" fillId="0" borderId="70" xfId="0" applyFont="1" applyBorder="1" applyAlignment="1">
      <alignment horizontal="center" vertical="center" wrapText="1"/>
    </xf>
    <xf numFmtId="177" fontId="71" fillId="0" borderId="70" xfId="0" applyNumberFormat="1" applyFont="1" applyBorder="1" applyAlignment="1">
      <alignment horizontal="right" vertical="center"/>
    </xf>
    <xf numFmtId="0" fontId="13" fillId="0" borderId="37" xfId="0" applyFont="1" applyBorder="1" applyAlignment="1">
      <alignment horizontal="right" vertical="center"/>
    </xf>
    <xf numFmtId="0" fontId="13" fillId="0" borderId="0" xfId="0" applyFont="1" applyAlignment="1">
      <alignment horizontal="right" vertical="center" wrapText="1"/>
    </xf>
    <xf numFmtId="0" fontId="13" fillId="0" borderId="0" xfId="0" applyFont="1" applyAlignment="1">
      <alignment horizontal="right" vertical="center"/>
    </xf>
    <xf numFmtId="44" fontId="71" fillId="0" borderId="0" xfId="0" applyNumberFormat="1" applyFont="1" applyAlignment="1">
      <alignment horizontal="left" vertical="center"/>
    </xf>
    <xf numFmtId="44" fontId="71" fillId="0" borderId="36" xfId="0" applyNumberFormat="1" applyFont="1" applyBorder="1" applyAlignment="1">
      <alignment horizontal="left" vertical="center"/>
    </xf>
    <xf numFmtId="0" fontId="71" fillId="0" borderId="37" xfId="0" applyFont="1" applyBorder="1" applyAlignment="1">
      <alignment horizontal="center" vertical="center"/>
    </xf>
    <xf numFmtId="0" fontId="71" fillId="0" borderId="0" xfId="0" applyFont="1" applyAlignment="1">
      <alignment horizontal="center" vertical="center" wrapText="1"/>
    </xf>
    <xf numFmtId="0" fontId="71" fillId="0" borderId="38" xfId="0" applyFont="1" applyBorder="1" applyAlignment="1">
      <alignment horizontal="center" vertical="center"/>
    </xf>
    <xf numFmtId="165" fontId="71" fillId="0" borderId="40" xfId="0" applyNumberFormat="1" applyFont="1" applyBorder="1" applyAlignment="1">
      <alignment horizontal="center" vertical="center" wrapText="1"/>
    </xf>
    <xf numFmtId="0" fontId="71" fillId="0" borderId="40" xfId="0" applyFont="1" applyBorder="1" applyAlignment="1">
      <alignment horizontal="center" vertical="center"/>
    </xf>
    <xf numFmtId="165" fontId="71" fillId="0" borderId="40" xfId="0" applyNumberFormat="1" applyFont="1" applyBorder="1" applyAlignment="1">
      <alignment horizontal="left" vertical="center"/>
    </xf>
    <xf numFmtId="165" fontId="71" fillId="0" borderId="39" xfId="0" applyNumberFormat="1" applyFont="1" applyBorder="1" applyAlignment="1">
      <alignment horizontal="left" vertical="center"/>
    </xf>
    <xf numFmtId="165" fontId="13" fillId="33" borderId="11" xfId="2" applyFont="1" applyFill="1" applyBorder="1" applyAlignment="1">
      <alignment vertical="center"/>
    </xf>
    <xf numFmtId="165" fontId="13" fillId="33" borderId="70" xfId="2" applyFont="1" applyFill="1" applyBorder="1" applyAlignment="1">
      <alignment vertical="center"/>
    </xf>
    <xf numFmtId="0" fontId="72" fillId="25" borderId="68" xfId="0" applyFont="1" applyFill="1" applyBorder="1" applyAlignment="1">
      <alignment horizontal="center" vertical="center"/>
    </xf>
    <xf numFmtId="0" fontId="72" fillId="25" borderId="11" xfId="0" applyFont="1" applyFill="1" applyBorder="1" applyAlignment="1">
      <alignment horizontal="center" vertical="center"/>
    </xf>
    <xf numFmtId="0" fontId="72" fillId="0" borderId="11" xfId="0" applyFont="1" applyBorder="1" applyAlignment="1">
      <alignment horizontal="left" vertical="center"/>
    </xf>
    <xf numFmtId="0" fontId="72" fillId="0" borderId="11" xfId="0" applyFont="1" applyBorder="1" applyAlignment="1">
      <alignment horizontal="center" vertical="center"/>
    </xf>
    <xf numFmtId="177" fontId="72" fillId="0" borderId="11" xfId="0" applyNumberFormat="1" applyFont="1" applyBorder="1" applyAlignment="1">
      <alignment horizontal="right" vertical="center"/>
    </xf>
    <xf numFmtId="177" fontId="72" fillId="0" borderId="11" xfId="0" applyNumberFormat="1" applyFont="1" applyBorder="1" applyAlignment="1">
      <alignment horizontal="center" vertical="center"/>
    </xf>
    <xf numFmtId="177" fontId="72" fillId="0" borderId="70" xfId="0" applyNumberFormat="1" applyFont="1" applyBorder="1" applyAlignment="1">
      <alignment horizontal="right" vertical="center"/>
    </xf>
    <xf numFmtId="177" fontId="72" fillId="0" borderId="17" xfId="0" applyNumberFormat="1" applyFont="1" applyBorder="1" applyAlignment="1">
      <alignment horizontal="right" vertical="center"/>
    </xf>
    <xf numFmtId="0" fontId="22" fillId="27" borderId="0" xfId="0" applyFont="1" applyFill="1" applyAlignment="1">
      <alignment vertical="center"/>
    </xf>
    <xf numFmtId="0" fontId="42" fillId="27" borderId="0" xfId="0" applyFont="1" applyFill="1" applyAlignment="1">
      <alignment horizontal="left" vertical="center"/>
    </xf>
    <xf numFmtId="0" fontId="34" fillId="27" borderId="0" xfId="0" applyFont="1" applyFill="1" applyAlignment="1">
      <alignment horizontal="left" vertical="top" wrapText="1"/>
    </xf>
    <xf numFmtId="0" fontId="43" fillId="27" borderId="16" xfId="0" applyFont="1" applyFill="1" applyBorder="1" applyAlignment="1">
      <alignment vertical="top" wrapText="1"/>
    </xf>
    <xf numFmtId="0" fontId="43" fillId="27" borderId="0" xfId="0" applyFont="1" applyFill="1" applyAlignment="1">
      <alignment horizontal="center" vertical="top" wrapText="1"/>
    </xf>
    <xf numFmtId="0" fontId="34" fillId="27" borderId="0" xfId="0" applyFont="1" applyFill="1" applyAlignment="1">
      <alignment vertical="top" wrapText="1"/>
    </xf>
    <xf numFmtId="0" fontId="34" fillId="27" borderId="0" xfId="0" applyFont="1" applyFill="1" applyAlignment="1">
      <alignment horizontal="center" vertical="top" wrapText="1"/>
    </xf>
    <xf numFmtId="0" fontId="34" fillId="27" borderId="0" xfId="0" applyFont="1" applyFill="1" applyAlignment="1">
      <alignment vertical="center"/>
    </xf>
    <xf numFmtId="0" fontId="21" fillId="27" borderId="0" xfId="0" applyFont="1" applyFill="1" applyAlignment="1">
      <alignment horizontal="center" vertical="center"/>
    </xf>
    <xf numFmtId="0" fontId="34" fillId="27" borderId="0" xfId="0" applyFont="1" applyFill="1" applyAlignment="1">
      <alignment horizontal="left" vertical="center"/>
    </xf>
    <xf numFmtId="0" fontId="43" fillId="27" borderId="0" xfId="0" applyFont="1" applyFill="1" applyAlignment="1">
      <alignment horizontal="center" vertical="center"/>
    </xf>
    <xf numFmtId="0" fontId="34" fillId="27" borderId="0" xfId="0" applyFont="1" applyFill="1" applyAlignment="1">
      <alignment horizontal="justify" vertical="top" wrapText="1"/>
    </xf>
    <xf numFmtId="177" fontId="34" fillId="27" borderId="0" xfId="0" applyNumberFormat="1" applyFont="1" applyFill="1" applyAlignment="1">
      <alignment vertical="center" wrapText="1"/>
    </xf>
    <xf numFmtId="0" fontId="34" fillId="27" borderId="0" xfId="0" applyFont="1" applyFill="1" applyAlignment="1">
      <alignment horizontal="left" vertical="center" wrapText="1"/>
    </xf>
    <xf numFmtId="177" fontId="34" fillId="27" borderId="5" xfId="0" applyNumberFormat="1" applyFont="1" applyFill="1" applyBorder="1" applyAlignment="1">
      <alignment vertical="center" wrapText="1"/>
    </xf>
    <xf numFmtId="0" fontId="34" fillId="27" borderId="5" xfId="0" applyFont="1" applyFill="1" applyBorder="1" applyAlignment="1">
      <alignment vertical="center"/>
    </xf>
    <xf numFmtId="0" fontId="43" fillId="27" borderId="0" xfId="0" applyFont="1" applyFill="1" applyAlignment="1">
      <alignment vertical="center"/>
    </xf>
    <xf numFmtId="0" fontId="43" fillId="27" borderId="5" xfId="0" applyFont="1" applyFill="1" applyBorder="1" applyAlignment="1">
      <alignment vertical="center"/>
    </xf>
    <xf numFmtId="0" fontId="24" fillId="27" borderId="0" xfId="0" applyFont="1" applyFill="1" applyAlignment="1">
      <alignment vertical="center"/>
    </xf>
    <xf numFmtId="0" fontId="0" fillId="11" borderId="15" xfId="0" applyFill="1" applyBorder="1"/>
    <xf numFmtId="0" fontId="0" fillId="11" borderId="6" xfId="0" applyFill="1" applyBorder="1" applyAlignment="1">
      <alignment horizontal="center"/>
    </xf>
    <xf numFmtId="0" fontId="0" fillId="11" borderId="6" xfId="0" applyFill="1" applyBorder="1"/>
    <xf numFmtId="165" fontId="0" fillId="11" borderId="6" xfId="2" applyFont="1" applyFill="1" applyBorder="1"/>
    <xf numFmtId="164" fontId="0" fillId="11" borderId="6" xfId="0" applyNumberFormat="1" applyFill="1" applyBorder="1"/>
    <xf numFmtId="165" fontId="0" fillId="0" borderId="0" xfId="2" applyFont="1"/>
    <xf numFmtId="0" fontId="108" fillId="2" borderId="1" xfId="0" applyFont="1" applyFill="1" applyBorder="1" applyAlignment="1">
      <alignment horizontal="center" vertical="center" wrapText="1"/>
    </xf>
    <xf numFmtId="0" fontId="49" fillId="0" borderId="17" xfId="0" applyFont="1" applyBorder="1" applyAlignment="1">
      <alignment horizontal="center" vertical="center" wrapText="1"/>
    </xf>
    <xf numFmtId="42" fontId="25" fillId="0" borderId="22" xfId="17" applyFont="1" applyFill="1" applyBorder="1" applyAlignment="1" applyProtection="1">
      <alignment horizontal="right" vertical="center"/>
    </xf>
    <xf numFmtId="42" fontId="25" fillId="0" borderId="23" xfId="17" applyFont="1" applyFill="1" applyBorder="1" applyAlignment="1" applyProtection="1">
      <alignment horizontal="right" vertical="center"/>
      <protection locked="0"/>
    </xf>
    <xf numFmtId="42" fontId="25" fillId="0" borderId="25" xfId="17" applyFont="1" applyFill="1" applyBorder="1" applyAlignment="1" applyProtection="1">
      <alignment horizontal="right" vertical="center"/>
      <protection locked="0"/>
    </xf>
    <xf numFmtId="42" fontId="25" fillId="0" borderId="61" xfId="17" applyFont="1" applyFill="1" applyBorder="1" applyAlignment="1" applyProtection="1">
      <alignment horizontal="right" vertical="center"/>
      <protection locked="0"/>
    </xf>
    <xf numFmtId="42" fontId="25" fillId="0" borderId="72" xfId="17" applyFont="1" applyFill="1" applyBorder="1" applyAlignment="1" applyProtection="1">
      <alignment horizontal="right" vertical="center"/>
    </xf>
    <xf numFmtId="42" fontId="25" fillId="0" borderId="73" xfId="17" applyFont="1" applyFill="1" applyBorder="1" applyAlignment="1" applyProtection="1">
      <alignment horizontal="right" vertical="center"/>
      <protection locked="0"/>
    </xf>
    <xf numFmtId="0" fontId="0" fillId="0" borderId="62" xfId="0" applyBorder="1" applyAlignment="1">
      <alignment horizontal="center" vertical="center"/>
    </xf>
    <xf numFmtId="0" fontId="0" fillId="0" borderId="24" xfId="0" applyBorder="1" applyAlignment="1">
      <alignment horizontal="center" vertical="center"/>
    </xf>
    <xf numFmtId="0" fontId="0" fillId="0" borderId="74" xfId="0" applyBorder="1" applyAlignment="1">
      <alignment horizontal="center" vertical="center"/>
    </xf>
    <xf numFmtId="0" fontId="0" fillId="15" borderId="75" xfId="0" applyFill="1" applyBorder="1" applyAlignment="1" applyProtection="1">
      <alignment vertical="center"/>
      <protection locked="0"/>
    </xf>
    <xf numFmtId="0" fontId="0" fillId="15" borderId="76" xfId="0" applyFill="1" applyBorder="1" applyAlignment="1" applyProtection="1">
      <alignment vertical="center"/>
      <protection locked="0"/>
    </xf>
    <xf numFmtId="0" fontId="0" fillId="15" borderId="77" xfId="0" applyFill="1" applyBorder="1" applyAlignment="1" applyProtection="1">
      <alignment vertical="center"/>
      <protection locked="0"/>
    </xf>
    <xf numFmtId="0" fontId="0" fillId="0" borderId="47" xfId="0" applyBorder="1" applyAlignment="1" applyProtection="1">
      <alignment horizontal="center" vertical="center"/>
      <protection locked="0"/>
    </xf>
    <xf numFmtId="0" fontId="0" fillId="15" borderId="48" xfId="0" applyFill="1" applyBorder="1" applyAlignment="1" applyProtection="1">
      <alignment vertical="center"/>
      <protection locked="0"/>
    </xf>
    <xf numFmtId="0" fontId="0" fillId="15" borderId="57" xfId="0" applyFill="1" applyBorder="1" applyAlignment="1" applyProtection="1">
      <alignment vertical="center"/>
      <protection locked="0"/>
    </xf>
    <xf numFmtId="0" fontId="0" fillId="15" borderId="78" xfId="0" applyFill="1" applyBorder="1" applyAlignment="1" applyProtection="1">
      <alignment vertical="center"/>
      <protection locked="0"/>
    </xf>
    <xf numFmtId="0" fontId="0" fillId="0" borderId="75" xfId="0" applyBorder="1" applyAlignment="1">
      <alignment horizontal="center" vertical="center"/>
    </xf>
    <xf numFmtId="0" fontId="0" fillId="0" borderId="76" xfId="0" applyBorder="1" applyAlignment="1">
      <alignment horizontal="center" vertical="center"/>
    </xf>
    <xf numFmtId="0" fontId="0" fillId="0" borderId="77" xfId="0" applyBorder="1" applyAlignment="1">
      <alignment horizontal="center" vertical="center"/>
    </xf>
    <xf numFmtId="167" fontId="5" fillId="15" borderId="6" xfId="1" applyNumberFormat="1" applyFont="1" applyFill="1" applyBorder="1" applyAlignment="1" applyProtection="1">
      <alignment horizontal="center" vertical="center"/>
      <protection locked="0"/>
    </xf>
    <xf numFmtId="0" fontId="0" fillId="25" borderId="46" xfId="0" applyFill="1" applyBorder="1" applyAlignment="1">
      <alignment horizontal="center"/>
    </xf>
    <xf numFmtId="10" fontId="109" fillId="0" borderId="1" xfId="0" applyNumberFormat="1" applyFont="1" applyBorder="1" applyAlignment="1">
      <alignment horizontal="center" vertical="center"/>
    </xf>
    <xf numFmtId="169" fontId="109" fillId="0" borderId="1" xfId="2" applyNumberFormat="1" applyFont="1" applyFill="1" applyBorder="1" applyAlignment="1" applyProtection="1">
      <alignment horizontal="right" vertical="center"/>
    </xf>
    <xf numFmtId="10" fontId="109" fillId="0" borderId="46" xfId="0" applyNumberFormat="1" applyFont="1" applyBorder="1" applyAlignment="1">
      <alignment horizontal="center" vertical="center"/>
    </xf>
    <xf numFmtId="14" fontId="72" fillId="0" borderId="11" xfId="0" applyNumberFormat="1" applyFont="1" applyBorder="1" applyAlignment="1">
      <alignment horizontal="center" vertical="center"/>
    </xf>
    <xf numFmtId="14" fontId="71" fillId="0" borderId="11" xfId="0" applyNumberFormat="1" applyFont="1" applyBorder="1" applyAlignment="1">
      <alignment horizontal="center" vertical="center"/>
    </xf>
    <xf numFmtId="0" fontId="0" fillId="25" borderId="46" xfId="0" applyFill="1" applyBorder="1" applyAlignment="1" applyProtection="1">
      <alignment vertical="center"/>
      <protection locked="0"/>
    </xf>
    <xf numFmtId="0" fontId="71" fillId="25" borderId="11" xfId="0" applyFont="1" applyFill="1" applyBorder="1" applyAlignment="1">
      <alignment horizontal="center" vertical="center"/>
    </xf>
    <xf numFmtId="0" fontId="0" fillId="0" borderId="31" xfId="0" applyBorder="1" applyAlignment="1">
      <alignment horizontal="left" vertical="center"/>
    </xf>
    <xf numFmtId="0" fontId="0" fillId="0" borderId="25" xfId="0" applyBorder="1" applyAlignment="1">
      <alignment horizontal="center" vertical="center"/>
    </xf>
    <xf numFmtId="0" fontId="0" fillId="0" borderId="31" xfId="0" applyBorder="1" applyAlignment="1">
      <alignment horizontal="center" vertical="center"/>
    </xf>
    <xf numFmtId="2" fontId="0" fillId="0" borderId="25" xfId="0" applyNumberFormat="1" applyBorder="1" applyAlignment="1">
      <alignment horizontal="center" vertical="center"/>
    </xf>
    <xf numFmtId="165" fontId="8" fillId="0" borderId="26" xfId="2" applyFont="1" applyFill="1" applyBorder="1" applyAlignment="1" applyProtection="1">
      <alignment vertical="center"/>
    </xf>
    <xf numFmtId="0" fontId="0" fillId="0" borderId="31" xfId="0" applyBorder="1" applyAlignment="1">
      <alignment vertical="center"/>
    </xf>
    <xf numFmtId="43" fontId="8" fillId="15" borderId="26" xfId="11" applyFont="1" applyFill="1" applyBorder="1" applyAlignment="1" applyProtection="1">
      <alignment vertical="center"/>
    </xf>
    <xf numFmtId="0" fontId="0" fillId="0" borderId="26" xfId="0" applyBorder="1" applyAlignment="1">
      <alignment vertical="center"/>
    </xf>
    <xf numFmtId="0" fontId="8" fillId="0" borderId="32" xfId="0" applyFont="1" applyBorder="1" applyAlignment="1">
      <alignment horizontal="right" vertical="center" wrapText="1"/>
    </xf>
    <xf numFmtId="0" fontId="2" fillId="16" borderId="1" xfId="0" applyFont="1" applyFill="1" applyBorder="1" applyAlignment="1">
      <alignment horizontal="center" vertical="center"/>
    </xf>
    <xf numFmtId="173" fontId="3" fillId="7" borderId="1" xfId="0" applyNumberFormat="1" applyFont="1" applyFill="1" applyBorder="1" applyAlignment="1">
      <alignment horizontal="center" vertical="center" wrapText="1"/>
    </xf>
    <xf numFmtId="181" fontId="3" fillId="7" borderId="1" xfId="0" applyNumberFormat="1" applyFont="1" applyFill="1" applyBorder="1" applyAlignment="1">
      <alignment horizontal="center" vertical="center" wrapText="1"/>
    </xf>
    <xf numFmtId="0" fontId="2" fillId="0" borderId="38" xfId="0" applyFont="1" applyBorder="1" applyAlignment="1" applyProtection="1">
      <alignment horizontal="left" vertical="center"/>
      <protection locked="0"/>
    </xf>
    <xf numFmtId="0" fontId="24" fillId="0" borderId="40" xfId="0" applyFont="1" applyBorder="1" applyAlignment="1" applyProtection="1">
      <alignment horizontal="right" vertical="center"/>
      <protection locked="0"/>
    </xf>
    <xf numFmtId="0" fontId="0" fillId="0" borderId="39" xfId="0" applyBorder="1" applyAlignment="1" applyProtection="1">
      <alignment horizontal="left" vertical="center"/>
      <protection locked="0"/>
    </xf>
    <xf numFmtId="0" fontId="5" fillId="0" borderId="46" xfId="0" applyFont="1" applyBorder="1" applyAlignment="1">
      <alignment horizontal="left" vertical="center"/>
    </xf>
    <xf numFmtId="0" fontId="5" fillId="0" borderId="46" xfId="0" applyFont="1" applyBorder="1" applyAlignment="1">
      <alignment horizontal="center" vertical="center"/>
    </xf>
    <xf numFmtId="0" fontId="5" fillId="0" borderId="25" xfId="0" applyFont="1" applyBorder="1" applyAlignment="1">
      <alignment horizontal="left" vertical="center"/>
    </xf>
    <xf numFmtId="0" fontId="5" fillId="0" borderId="25" xfId="0" applyFont="1" applyBorder="1" applyAlignment="1">
      <alignment horizontal="center" vertical="center"/>
    </xf>
    <xf numFmtId="0" fontId="5" fillId="0" borderId="26" xfId="0" applyFont="1" applyBorder="1" applyAlignment="1">
      <alignment horizontal="center" vertical="center"/>
    </xf>
    <xf numFmtId="0" fontId="5" fillId="0" borderId="26" xfId="0" applyFont="1" applyBorder="1" applyAlignment="1">
      <alignment horizontal="left" vertical="center"/>
    </xf>
    <xf numFmtId="0" fontId="21" fillId="0" borderId="31" xfId="0" applyFont="1" applyBorder="1" applyAlignment="1">
      <alignment vertical="center"/>
    </xf>
    <xf numFmtId="0" fontId="21" fillId="0" borderId="46" xfId="0" applyFont="1" applyBorder="1" applyAlignment="1">
      <alignment vertical="center"/>
    </xf>
    <xf numFmtId="165" fontId="0" fillId="0" borderId="31" xfId="2" applyFont="1" applyBorder="1" applyAlignment="1">
      <alignment vertical="center"/>
    </xf>
    <xf numFmtId="0" fontId="0" fillId="0" borderId="25" xfId="0" applyBorder="1" applyAlignment="1">
      <alignment vertical="center"/>
    </xf>
    <xf numFmtId="165" fontId="0" fillId="0" borderId="32" xfId="2" applyFont="1" applyBorder="1" applyAlignment="1">
      <alignment vertical="center"/>
    </xf>
    <xf numFmtId="0" fontId="0" fillId="0" borderId="27" xfId="0" applyBorder="1" applyAlignment="1">
      <alignment vertical="center"/>
    </xf>
    <xf numFmtId="0" fontId="25" fillId="0" borderId="46" xfId="0" applyFont="1" applyBorder="1" applyAlignment="1">
      <alignment horizontal="left" vertical="center"/>
    </xf>
    <xf numFmtId="0" fontId="25" fillId="0" borderId="46" xfId="0" applyFont="1" applyBorder="1" applyAlignment="1">
      <alignment horizontal="center" vertical="center"/>
    </xf>
    <xf numFmtId="0" fontId="25" fillId="0" borderId="25" xfId="0" applyFont="1" applyBorder="1" applyAlignment="1">
      <alignment horizontal="left" vertical="center"/>
    </xf>
    <xf numFmtId="0" fontId="22" fillId="0" borderId="0" xfId="0" applyFont="1"/>
    <xf numFmtId="0" fontId="113" fillId="4" borderId="31" xfId="0" applyFont="1" applyFill="1" applyBorder="1" applyAlignment="1">
      <alignment horizontal="center" vertical="center" wrapText="1"/>
    </xf>
    <xf numFmtId="0" fontId="113" fillId="4" borderId="46" xfId="0" applyFont="1" applyFill="1" applyBorder="1" applyAlignment="1">
      <alignment horizontal="center" vertical="center" wrapText="1"/>
    </xf>
    <xf numFmtId="0" fontId="113" fillId="4" borderId="25" xfId="0" applyFont="1" applyFill="1" applyBorder="1" applyAlignment="1">
      <alignment horizontal="center" vertical="center" wrapText="1"/>
    </xf>
    <xf numFmtId="0" fontId="0" fillId="0" borderId="46" xfId="0" applyBorder="1" applyAlignment="1" applyProtection="1">
      <alignment vertical="center" wrapText="1"/>
      <protection locked="0"/>
    </xf>
    <xf numFmtId="0" fontId="5" fillId="0" borderId="46" xfId="0" applyFont="1" applyBorder="1" applyAlignment="1">
      <alignment horizontal="left" vertical="center" wrapText="1"/>
    </xf>
    <xf numFmtId="0" fontId="5" fillId="0" borderId="46" xfId="0" applyFont="1" applyBorder="1" applyAlignment="1">
      <alignment horizontal="center" vertical="center" wrapText="1"/>
    </xf>
    <xf numFmtId="0" fontId="5" fillId="27" borderId="46" xfId="0" applyFont="1" applyFill="1" applyBorder="1" applyAlignment="1">
      <alignment horizontal="left" vertical="center" wrapText="1"/>
    </xf>
    <xf numFmtId="0" fontId="5" fillId="27" borderId="46" xfId="0" applyFont="1" applyFill="1" applyBorder="1" applyAlignment="1">
      <alignment horizontal="center" vertical="center" wrapText="1"/>
    </xf>
    <xf numFmtId="0" fontId="0" fillId="27" borderId="46" xfId="0" applyFill="1" applyBorder="1" applyAlignment="1" applyProtection="1">
      <alignment vertical="center"/>
      <protection locked="0"/>
    </xf>
    <xf numFmtId="0" fontId="0" fillId="0" borderId="25" xfId="0" applyBorder="1" applyAlignment="1" applyProtection="1">
      <alignment vertical="center"/>
      <protection locked="0"/>
    </xf>
    <xf numFmtId="0" fontId="0" fillId="0" borderId="31" xfId="0" applyBorder="1" applyAlignment="1" applyProtection="1">
      <alignment vertical="center" wrapText="1"/>
      <protection locked="0"/>
    </xf>
    <xf numFmtId="0" fontId="5" fillId="0" borderId="31" xfId="0" applyFont="1" applyBorder="1" applyAlignment="1">
      <alignment horizontal="left" vertical="center" wrapText="1"/>
    </xf>
    <xf numFmtId="0" fontId="0" fillId="27" borderId="25" xfId="0" applyFill="1" applyBorder="1" applyAlignment="1" applyProtection="1">
      <alignment vertical="center"/>
      <protection locked="0"/>
    </xf>
    <xf numFmtId="0" fontId="5" fillId="0" borderId="32" xfId="0" applyFont="1" applyBorder="1" applyAlignment="1">
      <alignment horizontal="left" vertical="center" wrapText="1"/>
    </xf>
    <xf numFmtId="0" fontId="5" fillId="0" borderId="26" xfId="0" applyFont="1" applyBorder="1" applyAlignment="1">
      <alignment horizontal="center" vertical="center" wrapText="1"/>
    </xf>
    <xf numFmtId="0" fontId="5" fillId="0" borderId="26" xfId="0" applyFont="1" applyBorder="1" applyAlignment="1">
      <alignment horizontal="left" vertical="center" wrapText="1"/>
    </xf>
    <xf numFmtId="0" fontId="0" fillId="0" borderId="26" xfId="0" applyBorder="1" applyAlignment="1" applyProtection="1">
      <alignment vertical="center"/>
      <protection locked="0"/>
    </xf>
    <xf numFmtId="0" fontId="0" fillId="0" borderId="27" xfId="0" applyBorder="1" applyAlignment="1" applyProtection="1">
      <alignment vertical="center"/>
      <protection locked="0"/>
    </xf>
    <xf numFmtId="0" fontId="114" fillId="0" borderId="31" xfId="0" applyFont="1" applyBorder="1" applyAlignment="1">
      <alignment horizontal="left" vertical="center" wrapText="1"/>
    </xf>
    <xf numFmtId="0" fontId="114" fillId="4" borderId="46" xfId="0" applyFont="1" applyFill="1" applyBorder="1" applyAlignment="1">
      <alignment horizontal="center" vertical="center" wrapText="1"/>
    </xf>
    <xf numFmtId="0" fontId="115" fillId="0" borderId="46" xfId="0" applyFont="1" applyBorder="1" applyAlignment="1" applyProtection="1">
      <alignment vertical="center"/>
      <protection locked="0"/>
    </xf>
    <xf numFmtId="0" fontId="115" fillId="0" borderId="25" xfId="0" applyFont="1" applyBorder="1" applyAlignment="1" applyProtection="1">
      <alignment vertical="center"/>
      <protection locked="0"/>
    </xf>
    <xf numFmtId="0" fontId="0" fillId="0" borderId="46" xfId="0" applyBorder="1" applyAlignment="1">
      <alignment vertical="center" wrapText="1"/>
    </xf>
    <xf numFmtId="0" fontId="0" fillId="0" borderId="26" xfId="0" applyBorder="1" applyAlignment="1">
      <alignment vertical="center" wrapText="1"/>
    </xf>
    <xf numFmtId="0" fontId="0" fillId="0" borderId="3" xfId="0" applyBorder="1" applyAlignment="1" applyProtection="1">
      <alignment horizontal="center" vertical="center"/>
      <protection locked="0"/>
    </xf>
    <xf numFmtId="42" fontId="25" fillId="0" borderId="71" xfId="17" applyFont="1" applyFill="1" applyBorder="1" applyAlignment="1" applyProtection="1">
      <alignment horizontal="right" vertical="center"/>
    </xf>
    <xf numFmtId="42" fontId="25" fillId="0" borderId="4" xfId="17" applyFont="1" applyFill="1" applyBorder="1" applyAlignment="1" applyProtection="1">
      <alignment horizontal="right" vertical="center"/>
    </xf>
    <xf numFmtId="42" fontId="25" fillId="0" borderId="84" xfId="17" applyFont="1" applyFill="1" applyBorder="1" applyAlignment="1" applyProtection="1">
      <alignment horizontal="right" vertical="center"/>
    </xf>
    <xf numFmtId="0" fontId="21" fillId="15" borderId="46" xfId="0" applyFont="1" applyFill="1" applyBorder="1" applyAlignment="1" applyProtection="1">
      <alignment vertical="center" wrapText="1"/>
      <protection locked="0"/>
    </xf>
    <xf numFmtId="0" fontId="0" fillId="15" borderId="46" xfId="0" applyFill="1" applyBorder="1" applyAlignment="1" applyProtection="1">
      <alignment vertical="center" wrapText="1"/>
      <protection locked="0"/>
    </xf>
    <xf numFmtId="42" fontId="25" fillId="0" borderId="15" xfId="17" applyFont="1" applyFill="1" applyBorder="1" applyAlignment="1" applyProtection="1">
      <alignment horizontal="right" vertical="center"/>
    </xf>
    <xf numFmtId="42" fontId="25" fillId="0" borderId="81" xfId="17" applyFont="1" applyFill="1" applyBorder="1" applyAlignment="1" applyProtection="1">
      <alignment horizontal="right" vertical="center"/>
    </xf>
    <xf numFmtId="0" fontId="2" fillId="0" borderId="0" xfId="0" applyFont="1" applyAlignment="1" applyProtection="1">
      <alignment horizontal="left" vertical="center"/>
      <protection locked="0"/>
    </xf>
    <xf numFmtId="0" fontId="22" fillId="9" borderId="46" xfId="0" applyFont="1" applyFill="1" applyBorder="1" applyAlignment="1">
      <alignment horizontal="left" vertical="center"/>
    </xf>
    <xf numFmtId="0" fontId="0" fillId="9" borderId="46" xfId="0" applyFill="1" applyBorder="1"/>
    <xf numFmtId="0" fontId="8" fillId="0" borderId="65" xfId="0" applyFont="1" applyBorder="1" applyAlignment="1">
      <alignment horizontal="right" vertical="center"/>
    </xf>
    <xf numFmtId="165" fontId="8" fillId="0" borderId="66" xfId="2" applyFont="1" applyFill="1" applyBorder="1" applyAlignment="1" applyProtection="1">
      <alignment vertical="center"/>
    </xf>
    <xf numFmtId="43" fontId="8" fillId="15" borderId="67" xfId="11" applyFont="1" applyFill="1" applyBorder="1" applyAlignment="1" applyProtection="1">
      <alignment vertical="center"/>
    </xf>
    <xf numFmtId="0" fontId="83" fillId="40" borderId="46" xfId="0" applyFont="1" applyFill="1" applyBorder="1" applyAlignment="1">
      <alignment horizontal="center" vertical="center" wrapText="1"/>
    </xf>
    <xf numFmtId="0" fontId="0" fillId="0" borderId="40" xfId="0" applyBorder="1"/>
    <xf numFmtId="0" fontId="17" fillId="0" borderId="0" xfId="0" applyFont="1" applyAlignment="1">
      <alignment horizontal="center" vertical="center"/>
    </xf>
    <xf numFmtId="0" fontId="83" fillId="36" borderId="0" xfId="0" applyFont="1" applyFill="1" applyAlignment="1">
      <alignment horizontal="center" vertical="center" wrapText="1"/>
    </xf>
    <xf numFmtId="0" fontId="83" fillId="10" borderId="0" xfId="0" applyFont="1" applyFill="1" applyAlignment="1">
      <alignment horizontal="center" vertical="center" wrapText="1"/>
    </xf>
    <xf numFmtId="0" fontId="83" fillId="40" borderId="0" xfId="0" applyFont="1" applyFill="1" applyAlignment="1">
      <alignment horizontal="center" vertical="center" wrapText="1"/>
    </xf>
    <xf numFmtId="164" fontId="0" fillId="11" borderId="0" xfId="0" applyNumberFormat="1" applyFill="1"/>
    <xf numFmtId="165" fontId="0" fillId="0" borderId="0" xfId="2" applyFont="1" applyFill="1" applyBorder="1"/>
    <xf numFmtId="0" fontId="2" fillId="38" borderId="89" xfId="0" applyFont="1" applyFill="1" applyBorder="1" applyAlignment="1">
      <alignment horizontal="center" vertical="center"/>
    </xf>
    <xf numFmtId="0" fontId="83" fillId="40" borderId="25" xfId="0" applyFont="1" applyFill="1" applyBorder="1" applyAlignment="1">
      <alignment horizontal="center" vertical="center" wrapText="1"/>
    </xf>
    <xf numFmtId="0" fontId="0" fillId="11" borderId="44" xfId="0" applyFill="1" applyBorder="1"/>
    <xf numFmtId="164" fontId="0" fillId="11" borderId="61" xfId="0" applyNumberFormat="1" applyFill="1" applyBorder="1"/>
    <xf numFmtId="165" fontId="0" fillId="0" borderId="36" xfId="2" applyFont="1" applyFill="1" applyBorder="1"/>
    <xf numFmtId="44" fontId="0" fillId="0" borderId="0" xfId="0" applyNumberFormat="1"/>
    <xf numFmtId="0" fontId="0" fillId="0" borderId="0" xfId="0" applyAlignment="1">
      <alignment horizontal="right"/>
    </xf>
    <xf numFmtId="0" fontId="0" fillId="0" borderId="40" xfId="0" applyBorder="1" applyAlignment="1">
      <alignment horizontal="center"/>
    </xf>
    <xf numFmtId="165" fontId="0" fillId="0" borderId="40" xfId="2" applyFont="1" applyFill="1" applyBorder="1"/>
    <xf numFmtId="165" fontId="0" fillId="0" borderId="39" xfId="2" applyFont="1" applyFill="1" applyBorder="1"/>
    <xf numFmtId="0" fontId="0" fillId="9" borderId="46" xfId="0" applyFill="1" applyBorder="1" applyAlignment="1">
      <alignment horizontal="left"/>
    </xf>
    <xf numFmtId="0" fontId="0" fillId="0" borderId="0" xfId="0" applyAlignment="1">
      <alignment wrapText="1"/>
    </xf>
    <xf numFmtId="0" fontId="117" fillId="27" borderId="0" xfId="0" applyFont="1" applyFill="1" applyAlignment="1">
      <alignment horizontal="center" vertical="center"/>
    </xf>
    <xf numFmtId="0" fontId="118" fillId="27" borderId="0" xfId="0" applyFont="1" applyFill="1" applyAlignment="1">
      <alignment horizontal="center" vertical="center" wrapText="1"/>
    </xf>
    <xf numFmtId="0" fontId="121" fillId="27" borderId="0" xfId="0" applyFont="1" applyFill="1" applyAlignment="1">
      <alignment horizontal="center" vertical="center"/>
    </xf>
    <xf numFmtId="10" fontId="124" fillId="0" borderId="1" xfId="0" applyNumberFormat="1" applyFont="1" applyBorder="1" applyAlignment="1">
      <alignment horizontal="center" vertical="center"/>
    </xf>
    <xf numFmtId="10" fontId="124" fillId="0" borderId="46" xfId="0" applyNumberFormat="1" applyFont="1" applyBorder="1" applyAlignment="1">
      <alignment horizontal="center" vertical="center"/>
    </xf>
    <xf numFmtId="0" fontId="125" fillId="0" borderId="0" xfId="0" applyFont="1" applyAlignment="1">
      <alignment horizontal="center" vertical="center"/>
    </xf>
    <xf numFmtId="173" fontId="125" fillId="0" borderId="0" xfId="0" applyNumberFormat="1" applyFont="1" applyAlignment="1">
      <alignment horizontal="center" vertical="center"/>
    </xf>
    <xf numFmtId="0" fontId="72" fillId="25" borderId="13" xfId="0" applyFont="1" applyFill="1" applyBorder="1" applyAlignment="1" applyProtection="1">
      <alignment horizontal="right" vertical="center"/>
      <protection locked="0"/>
    </xf>
    <xf numFmtId="0" fontId="71" fillId="0" borderId="11" xfId="0" applyFont="1" applyBorder="1" applyAlignment="1">
      <alignment horizontal="left" vertical="center" wrapText="1"/>
    </xf>
    <xf numFmtId="177" fontId="71" fillId="0" borderId="11" xfId="2" applyNumberFormat="1" applyFont="1" applyBorder="1" applyAlignment="1">
      <alignment horizontal="right" vertical="center"/>
    </xf>
    <xf numFmtId="0" fontId="72" fillId="25" borderId="11" xfId="0" applyFont="1" applyFill="1" applyBorder="1" applyAlignment="1" applyProtection="1">
      <alignment horizontal="center" vertical="center"/>
      <protection locked="0"/>
    </xf>
    <xf numFmtId="177" fontId="72" fillId="25" borderId="11" xfId="2" applyNumberFormat="1" applyFont="1" applyFill="1" applyBorder="1" applyAlignment="1">
      <alignment horizontal="right" vertical="center"/>
    </xf>
    <xf numFmtId="2" fontId="72" fillId="25" borderId="11" xfId="0" applyNumberFormat="1" applyFont="1" applyFill="1" applyBorder="1" applyAlignment="1" applyProtection="1">
      <alignment horizontal="center" vertical="center"/>
      <protection locked="0"/>
    </xf>
    <xf numFmtId="0" fontId="18" fillId="27" borderId="0" xfId="0" applyFont="1" applyFill="1" applyAlignment="1">
      <alignment horizontal="left" vertical="top"/>
    </xf>
    <xf numFmtId="0" fontId="22" fillId="27" borderId="0" xfId="0" applyFont="1" applyFill="1" applyAlignment="1">
      <alignment horizontal="right" vertical="center"/>
    </xf>
    <xf numFmtId="180" fontId="87" fillId="0" borderId="36" xfId="11" applyNumberFormat="1" applyFont="1" applyFill="1" applyBorder="1" applyAlignment="1">
      <alignment horizontal="center" vertical="center"/>
    </xf>
    <xf numFmtId="0" fontId="35" fillId="31" borderId="36" xfId="2" applyNumberFormat="1" applyFont="1" applyFill="1" applyBorder="1" applyAlignment="1">
      <alignment horizontal="right"/>
    </xf>
    <xf numFmtId="165" fontId="96" fillId="0" borderId="0" xfId="2" applyFont="1" applyFill="1" applyBorder="1"/>
    <xf numFmtId="165" fontId="96" fillId="0" borderId="40" xfId="2" applyFont="1" applyFill="1" applyBorder="1"/>
    <xf numFmtId="0" fontId="22" fillId="27" borderId="46" xfId="0" applyFont="1" applyFill="1" applyBorder="1" applyAlignment="1">
      <alignment horizontal="center" vertical="center"/>
    </xf>
    <xf numFmtId="0" fontId="0" fillId="27" borderId="46" xfId="0" applyFill="1" applyBorder="1" applyAlignment="1">
      <alignment horizontal="left"/>
    </xf>
    <xf numFmtId="0" fontId="127" fillId="0" borderId="90" xfId="0" applyFont="1" applyBorder="1" applyAlignment="1">
      <alignment horizontal="left" vertical="center"/>
    </xf>
    <xf numFmtId="14" fontId="127" fillId="0" borderId="90" xfId="0" applyNumberFormat="1" applyFont="1" applyBorder="1" applyAlignment="1">
      <alignment horizontal="left" vertical="center"/>
    </xf>
    <xf numFmtId="0" fontId="127" fillId="0" borderId="90" xfId="0" applyFont="1" applyBorder="1" applyAlignment="1">
      <alignment horizontal="right" vertical="center"/>
    </xf>
    <xf numFmtId="0" fontId="127" fillId="0" borderId="90" xfId="0" applyFont="1" applyBorder="1" applyAlignment="1">
      <alignment horizontal="center" vertical="center"/>
    </xf>
    <xf numFmtId="1" fontId="127" fillId="0" borderId="90" xfId="0" applyNumberFormat="1" applyFont="1" applyBorder="1" applyAlignment="1">
      <alignment horizontal="center" vertical="center"/>
    </xf>
    <xf numFmtId="2" fontId="127" fillId="0" borderId="90" xfId="0" applyNumberFormat="1" applyFont="1" applyBorder="1" applyAlignment="1">
      <alignment horizontal="left" vertical="center"/>
    </xf>
    <xf numFmtId="0" fontId="22" fillId="9" borderId="0" xfId="0" applyFont="1" applyFill="1" applyAlignment="1">
      <alignment horizontal="left" vertical="center"/>
    </xf>
    <xf numFmtId="0" fontId="0" fillId="9" borderId="0" xfId="0" applyFill="1" applyAlignment="1">
      <alignment horizontal="left"/>
    </xf>
    <xf numFmtId="0" fontId="84" fillId="42" borderId="37" xfId="0" applyFont="1" applyFill="1" applyBorder="1" applyAlignment="1">
      <alignment vertical="center" wrapText="1"/>
    </xf>
    <xf numFmtId="0" fontId="103" fillId="42" borderId="36" xfId="0" applyFont="1" applyFill="1" applyBorder="1" applyAlignment="1">
      <alignment horizontal="center" vertical="center" wrapText="1"/>
    </xf>
    <xf numFmtId="0" fontId="104" fillId="42" borderId="36" xfId="0" applyFont="1" applyFill="1" applyBorder="1" applyAlignment="1">
      <alignment horizontal="center" vertical="center" wrapText="1"/>
    </xf>
    <xf numFmtId="0" fontId="83" fillId="42" borderId="46" xfId="0" applyFont="1" applyFill="1" applyBorder="1" applyAlignment="1">
      <alignment horizontal="center" vertical="center" wrapText="1"/>
    </xf>
    <xf numFmtId="0" fontId="83" fillId="42" borderId="25" xfId="0" applyFont="1" applyFill="1" applyBorder="1" applyAlignment="1">
      <alignment horizontal="center" vertical="center" wrapText="1"/>
    </xf>
    <xf numFmtId="0" fontId="105" fillId="42" borderId="7" xfId="0" applyFont="1" applyFill="1" applyBorder="1" applyAlignment="1" applyProtection="1">
      <alignment horizontal="center" vertical="center"/>
      <protection locked="0"/>
    </xf>
    <xf numFmtId="0" fontId="2" fillId="42" borderId="0" xfId="0" applyFont="1" applyFill="1" applyAlignment="1" applyProtection="1">
      <alignment horizontal="left" vertical="center"/>
      <protection locked="0"/>
    </xf>
    <xf numFmtId="0" fontId="83" fillId="42" borderId="5" xfId="0" applyFont="1" applyFill="1" applyBorder="1" applyAlignment="1" applyProtection="1">
      <alignment horizontal="left" vertical="center"/>
      <protection locked="0"/>
    </xf>
    <xf numFmtId="0" fontId="101" fillId="42" borderId="5" xfId="0" applyFont="1" applyFill="1" applyBorder="1" applyAlignment="1" applyProtection="1">
      <alignment horizontal="center" vertical="center" wrapText="1"/>
      <protection locked="0"/>
    </xf>
    <xf numFmtId="168" fontId="0" fillId="42" borderId="46" xfId="0" applyNumberFormat="1" applyFill="1" applyBorder="1" applyAlignment="1">
      <alignment vertical="center"/>
    </xf>
    <xf numFmtId="0" fontId="93" fillId="42" borderId="1" xfId="0" applyFont="1" applyFill="1" applyBorder="1" applyAlignment="1" applyProtection="1">
      <alignment horizontal="center" vertical="center" wrapText="1"/>
      <protection locked="0"/>
    </xf>
    <xf numFmtId="0" fontId="83" fillId="42" borderId="1" xfId="0" applyFont="1" applyFill="1" applyBorder="1" applyAlignment="1" applyProtection="1">
      <alignment horizontal="center" vertical="center"/>
      <protection locked="0"/>
    </xf>
    <xf numFmtId="0" fontId="83" fillId="42" borderId="2" xfId="0" applyFont="1" applyFill="1" applyBorder="1" applyAlignment="1">
      <alignment horizontal="center" vertical="center"/>
    </xf>
    <xf numFmtId="0" fontId="92" fillId="42" borderId="1" xfId="0" applyFont="1" applyFill="1" applyBorder="1" applyAlignment="1">
      <alignment horizontal="center" vertical="center" wrapText="1"/>
    </xf>
    <xf numFmtId="0" fontId="95" fillId="42" borderId="65" xfId="0" applyFont="1" applyFill="1" applyBorder="1" applyAlignment="1">
      <alignment horizontal="center" vertical="center" wrapText="1"/>
    </xf>
    <xf numFmtId="0" fontId="83" fillId="42" borderId="67" xfId="0" applyFont="1" applyFill="1" applyBorder="1" applyAlignment="1">
      <alignment horizontal="center" vertical="center" wrapText="1"/>
    </xf>
    <xf numFmtId="0" fontId="97" fillId="43" borderId="65" xfId="0" applyFont="1" applyFill="1" applyBorder="1" applyAlignment="1">
      <alignment horizontal="center" vertical="center" wrapText="1"/>
    </xf>
    <xf numFmtId="0" fontId="97" fillId="43" borderId="66" xfId="0" applyFont="1" applyFill="1" applyBorder="1" applyAlignment="1">
      <alignment horizontal="center" vertical="center" wrapText="1"/>
    </xf>
    <xf numFmtId="0" fontId="97" fillId="43" borderId="67" xfId="0" applyFont="1" applyFill="1" applyBorder="1" applyAlignment="1">
      <alignment horizontal="center" vertical="center" wrapText="1"/>
    </xf>
    <xf numFmtId="179" fontId="89" fillId="33" borderId="46" xfId="0" applyNumberFormat="1" applyFont="1" applyFill="1" applyBorder="1" applyAlignment="1">
      <alignment vertical="center"/>
    </xf>
    <xf numFmtId="0" fontId="11" fillId="27" borderId="0" xfId="0" applyFont="1" applyFill="1" applyAlignment="1">
      <alignment vertical="center"/>
    </xf>
    <xf numFmtId="0" fontId="126" fillId="27" borderId="0" xfId="0" applyFont="1" applyFill="1" applyAlignment="1">
      <alignment vertical="center"/>
    </xf>
    <xf numFmtId="177" fontId="107" fillId="27" borderId="0" xfId="0" applyNumberFormat="1" applyFont="1" applyFill="1" applyAlignment="1">
      <alignment vertical="center" wrapText="1"/>
    </xf>
    <xf numFmtId="0" fontId="128" fillId="0" borderId="0" xfId="22"/>
    <xf numFmtId="0" fontId="128" fillId="0" borderId="0" xfId="22" applyAlignment="1">
      <alignment wrapText="1"/>
    </xf>
    <xf numFmtId="0" fontId="129" fillId="45" borderId="91" xfId="22" applyFont="1" applyFill="1" applyBorder="1" applyAlignment="1">
      <alignment wrapText="1"/>
    </xf>
    <xf numFmtId="182" fontId="129" fillId="45" borderId="92" xfId="22" applyNumberFormat="1" applyFont="1" applyFill="1" applyBorder="1" applyAlignment="1">
      <alignment wrapText="1"/>
    </xf>
    <xf numFmtId="0" fontId="129" fillId="45" borderId="92" xfId="22" applyFont="1" applyFill="1" applyBorder="1" applyAlignment="1">
      <alignment wrapText="1"/>
    </xf>
    <xf numFmtId="0" fontId="129" fillId="45" borderId="93" xfId="22" applyFont="1" applyFill="1" applyBorder="1" applyAlignment="1">
      <alignment wrapText="1"/>
    </xf>
    <xf numFmtId="0" fontId="128" fillId="0" borderId="94" xfId="22" applyBorder="1" applyAlignment="1">
      <alignment wrapText="1"/>
    </xf>
    <xf numFmtId="182" fontId="128" fillId="0" borderId="0" xfId="22" applyNumberFormat="1" applyAlignment="1">
      <alignment wrapText="1"/>
    </xf>
    <xf numFmtId="0" fontId="128" fillId="0" borderId="95" xfId="22" applyBorder="1" applyAlignment="1">
      <alignment wrapText="1"/>
    </xf>
    <xf numFmtId="0" fontId="130" fillId="46" borderId="96" xfId="22" applyFont="1" applyFill="1" applyBorder="1" applyAlignment="1">
      <alignment horizontal="center" wrapText="1"/>
    </xf>
    <xf numFmtId="0" fontId="130" fillId="46" borderId="97" xfId="22" applyFont="1" applyFill="1" applyBorder="1" applyAlignment="1">
      <alignment horizontal="center" wrapText="1"/>
    </xf>
    <xf numFmtId="0" fontId="130" fillId="46" borderId="98" xfId="22" applyFont="1" applyFill="1" applyBorder="1" applyAlignment="1">
      <alignment horizontal="center" wrapText="1"/>
    </xf>
    <xf numFmtId="183" fontId="129" fillId="45" borderId="91" xfId="22" applyNumberFormat="1" applyFont="1" applyFill="1" applyBorder="1" applyAlignment="1">
      <alignment wrapText="1"/>
    </xf>
    <xf numFmtId="183" fontId="129" fillId="45" borderId="92" xfId="22" applyNumberFormat="1" applyFont="1" applyFill="1" applyBorder="1" applyAlignment="1">
      <alignment wrapText="1"/>
    </xf>
    <xf numFmtId="183" fontId="128" fillId="0" borderId="94" xfId="22" applyNumberFormat="1" applyBorder="1" applyAlignment="1">
      <alignment wrapText="1"/>
    </xf>
    <xf numFmtId="183" fontId="128" fillId="0" borderId="0" xfId="22" applyNumberFormat="1" applyAlignment="1">
      <alignment wrapText="1"/>
    </xf>
    <xf numFmtId="183" fontId="129" fillId="48" borderId="91" xfId="22" applyNumberFormat="1" applyFont="1" applyFill="1" applyBorder="1" applyAlignment="1">
      <alignment wrapText="1"/>
    </xf>
    <xf numFmtId="183" fontId="129" fillId="48" borderId="92" xfId="22" applyNumberFormat="1" applyFont="1" applyFill="1" applyBorder="1" applyAlignment="1">
      <alignment wrapText="1"/>
    </xf>
    <xf numFmtId="0" fontId="129" fillId="48" borderId="92" xfId="22" applyFont="1" applyFill="1" applyBorder="1" applyAlignment="1">
      <alignment wrapText="1"/>
    </xf>
    <xf numFmtId="0" fontId="129" fillId="48" borderId="93" xfId="22" applyFont="1" applyFill="1" applyBorder="1" applyAlignment="1">
      <alignment wrapText="1"/>
    </xf>
    <xf numFmtId="168" fontId="128" fillId="0" borderId="0" xfId="22" applyNumberFormat="1" applyAlignment="1">
      <alignment wrapText="1"/>
    </xf>
    <xf numFmtId="168" fontId="128" fillId="44" borderId="0" xfId="22" applyNumberFormat="1" applyFill="1" applyAlignment="1">
      <alignment wrapText="1"/>
    </xf>
    <xf numFmtId="0" fontId="130" fillId="46" borderId="96" xfId="22" applyFont="1" applyFill="1" applyBorder="1" applyAlignment="1">
      <alignment horizontal="center" vertical="center" wrapText="1"/>
    </xf>
    <xf numFmtId="0" fontId="130" fillId="46" borderId="97" xfId="22" applyFont="1" applyFill="1" applyBorder="1" applyAlignment="1">
      <alignment horizontal="center" vertical="center" wrapText="1"/>
    </xf>
    <xf numFmtId="0" fontId="130" fillId="46" borderId="98" xfId="22" applyFont="1" applyFill="1" applyBorder="1" applyAlignment="1">
      <alignment horizontal="center" vertical="center" wrapText="1"/>
    </xf>
    <xf numFmtId="0" fontId="128" fillId="0" borderId="91" xfId="22" applyBorder="1" applyAlignment="1">
      <alignment wrapText="1"/>
    </xf>
    <xf numFmtId="9" fontId="128" fillId="0" borderId="92" xfId="22" applyNumberFormat="1" applyBorder="1" applyAlignment="1">
      <alignment wrapText="1"/>
    </xf>
    <xf numFmtId="0" fontId="128" fillId="0" borderId="93" xfId="22" applyBorder="1" applyAlignment="1">
      <alignment wrapText="1"/>
    </xf>
    <xf numFmtId="0" fontId="129" fillId="49" borderId="96" xfId="22" applyFont="1" applyFill="1" applyBorder="1" applyAlignment="1">
      <alignment horizontal="center" wrapText="1"/>
    </xf>
    <xf numFmtId="0" fontId="129" fillId="49" borderId="97" xfId="22" applyFont="1" applyFill="1" applyBorder="1" applyAlignment="1">
      <alignment horizontal="center" wrapText="1"/>
    </xf>
    <xf numFmtId="0" fontId="129" fillId="49" borderId="98" xfId="22" applyFont="1" applyFill="1" applyBorder="1" applyAlignment="1">
      <alignment horizontal="center" wrapText="1"/>
    </xf>
    <xf numFmtId="1" fontId="135" fillId="0" borderId="0" xfId="23" applyNumberFormat="1" applyFont="1" applyAlignment="1">
      <alignment horizontal="left" vertical="center"/>
    </xf>
    <xf numFmtId="1" fontId="135" fillId="0" borderId="90" xfId="23" applyNumberFormat="1" applyFont="1" applyBorder="1" applyAlignment="1">
      <alignment horizontal="left" vertical="center"/>
    </xf>
    <xf numFmtId="1" fontId="133" fillId="51" borderId="114" xfId="23" applyNumberFormat="1" applyFont="1" applyFill="1" applyBorder="1" applyAlignment="1">
      <alignment horizontal="left" vertical="center" wrapText="1"/>
    </xf>
    <xf numFmtId="1" fontId="133" fillId="52" borderId="90" xfId="23" applyNumberFormat="1" applyFont="1" applyFill="1" applyBorder="1" applyAlignment="1">
      <alignment horizontal="left" vertical="center"/>
    </xf>
    <xf numFmtId="1" fontId="135" fillId="52" borderId="90" xfId="23" applyNumberFormat="1" applyFont="1" applyFill="1" applyBorder="1" applyAlignment="1">
      <alignment horizontal="left" vertical="center" wrapText="1"/>
    </xf>
    <xf numFmtId="1" fontId="136" fillId="52" borderId="90" xfId="23" applyNumberFormat="1" applyFont="1" applyFill="1" applyBorder="1" applyAlignment="1">
      <alignment horizontal="left" vertical="center" wrapText="1"/>
    </xf>
    <xf numFmtId="1" fontId="133" fillId="53" borderId="90" xfId="23" applyNumberFormat="1" applyFont="1" applyFill="1" applyBorder="1" applyAlignment="1">
      <alignment horizontal="left" vertical="center" wrapText="1"/>
    </xf>
    <xf numFmtId="1" fontId="135" fillId="53" borderId="90" xfId="23" applyNumberFormat="1" applyFont="1" applyFill="1" applyBorder="1" applyAlignment="1">
      <alignment horizontal="left" vertical="center" wrapText="1"/>
    </xf>
    <xf numFmtId="184" fontId="137" fillId="0" borderId="90" xfId="23" applyNumberFormat="1" applyFont="1" applyBorder="1" applyAlignment="1">
      <alignment horizontal="left" vertical="center"/>
    </xf>
    <xf numFmtId="184" fontId="135" fillId="53" borderId="90" xfId="23" applyNumberFormat="1" applyFont="1" applyFill="1" applyBorder="1" applyAlignment="1">
      <alignment horizontal="left" vertical="center" wrapText="1"/>
    </xf>
    <xf numFmtId="1" fontId="136" fillId="53" borderId="90" xfId="23" applyNumberFormat="1" applyFont="1" applyFill="1" applyBorder="1" applyAlignment="1">
      <alignment horizontal="left" vertical="center" wrapText="1"/>
    </xf>
    <xf numFmtId="1" fontId="136" fillId="53" borderId="0" xfId="23" applyNumberFormat="1" applyFont="1" applyFill="1" applyAlignment="1">
      <alignment horizontal="left" vertical="center" wrapText="1"/>
    </xf>
    <xf numFmtId="1" fontId="133" fillId="53" borderId="0" xfId="23" applyNumberFormat="1" applyFont="1" applyFill="1" applyAlignment="1">
      <alignment horizontal="left" vertical="center" wrapText="1"/>
    </xf>
    <xf numFmtId="184" fontId="135" fillId="51" borderId="90" xfId="23" applyNumberFormat="1" applyFont="1" applyFill="1" applyBorder="1" applyAlignment="1">
      <alignment horizontal="left" vertical="center" wrapText="1"/>
    </xf>
    <xf numFmtId="1" fontId="135" fillId="51" borderId="90" xfId="23" applyNumberFormat="1" applyFont="1" applyFill="1" applyBorder="1" applyAlignment="1">
      <alignment horizontal="left" vertical="center" wrapText="1"/>
    </xf>
    <xf numFmtId="1" fontId="135" fillId="51" borderId="115" xfId="23" applyNumberFormat="1" applyFont="1" applyFill="1" applyBorder="1" applyAlignment="1">
      <alignment horizontal="left" vertical="center" wrapText="1"/>
    </xf>
    <xf numFmtId="1" fontId="135" fillId="51" borderId="116" xfId="23" applyNumberFormat="1" applyFont="1" applyFill="1" applyBorder="1" applyAlignment="1">
      <alignment horizontal="left" vertical="center" wrapText="1"/>
    </xf>
    <xf numFmtId="9" fontId="135" fillId="54" borderId="117" xfId="23" applyNumberFormat="1" applyFont="1" applyFill="1" applyBorder="1" applyAlignment="1">
      <alignment horizontal="left" vertical="center" wrapText="1"/>
    </xf>
    <xf numFmtId="1" fontId="135" fillId="54" borderId="120" xfId="23" applyNumberFormat="1" applyFont="1" applyFill="1" applyBorder="1" applyAlignment="1">
      <alignment horizontal="left" vertical="center" wrapText="1"/>
    </xf>
    <xf numFmtId="1" fontId="135" fillId="54" borderId="111" xfId="23" applyNumberFormat="1" applyFont="1" applyFill="1" applyBorder="1" applyAlignment="1">
      <alignment horizontal="left" vertical="center" wrapText="1"/>
    </xf>
    <xf numFmtId="1" fontId="135" fillId="54" borderId="121" xfId="23" applyNumberFormat="1" applyFont="1" applyFill="1" applyBorder="1" applyAlignment="1">
      <alignment horizontal="left" vertical="center" wrapText="1"/>
    </xf>
    <xf numFmtId="1" fontId="135" fillId="51" borderId="121" xfId="23" applyNumberFormat="1" applyFont="1" applyFill="1" applyBorder="1" applyAlignment="1">
      <alignment horizontal="left" vertical="center" wrapText="1"/>
    </xf>
    <xf numFmtId="1" fontId="137" fillId="0" borderId="0" xfId="23" applyNumberFormat="1" applyFont="1" applyAlignment="1">
      <alignment horizontal="left" vertical="center"/>
    </xf>
    <xf numFmtId="1" fontId="133" fillId="51" borderId="120" xfId="23" applyNumberFormat="1" applyFont="1" applyFill="1" applyBorder="1" applyAlignment="1">
      <alignment horizontal="left" vertical="center"/>
    </xf>
    <xf numFmtId="1" fontId="133" fillId="51" borderId="120" xfId="23" applyNumberFormat="1" applyFont="1" applyFill="1" applyBorder="1" applyAlignment="1">
      <alignment horizontal="left" vertical="center" wrapText="1"/>
    </xf>
    <xf numFmtId="1" fontId="133" fillId="51" borderId="116" xfId="23" applyNumberFormat="1" applyFont="1" applyFill="1" applyBorder="1" applyAlignment="1">
      <alignment horizontal="left" vertical="center" wrapText="1"/>
    </xf>
    <xf numFmtId="1" fontId="133" fillId="51" borderId="124" xfId="23" applyNumberFormat="1" applyFont="1" applyFill="1" applyBorder="1" applyAlignment="1">
      <alignment horizontal="left" vertical="center" wrapText="1"/>
    </xf>
    <xf numFmtId="1" fontId="135" fillId="51" borderId="0" xfId="23" applyNumberFormat="1" applyFont="1" applyFill="1" applyAlignment="1">
      <alignment horizontal="left" vertical="center"/>
    </xf>
    <xf numFmtId="1" fontId="133" fillId="51" borderId="126" xfId="23" applyNumberFormat="1" applyFont="1" applyFill="1" applyBorder="1" applyAlignment="1">
      <alignment horizontal="left" vertical="center" wrapText="1"/>
    </xf>
    <xf numFmtId="1" fontId="133" fillId="51" borderId="102" xfId="23" applyNumberFormat="1" applyFont="1" applyFill="1" applyBorder="1" applyAlignment="1">
      <alignment horizontal="left" vertical="center" wrapText="1"/>
    </xf>
    <xf numFmtId="1" fontId="133" fillId="51" borderId="117" xfId="23" applyNumberFormat="1" applyFont="1" applyFill="1" applyBorder="1" applyAlignment="1">
      <alignment horizontal="left" vertical="center" wrapText="1"/>
    </xf>
    <xf numFmtId="1" fontId="135" fillId="0" borderId="112" xfId="23" applyNumberFormat="1" applyFont="1" applyBorder="1" applyAlignment="1">
      <alignment horizontal="left" vertical="center"/>
    </xf>
    <xf numFmtId="1" fontId="133" fillId="51" borderId="118" xfId="23" applyNumberFormat="1" applyFont="1" applyFill="1" applyBorder="1" applyAlignment="1">
      <alignment horizontal="left" vertical="center" wrapText="1"/>
    </xf>
    <xf numFmtId="1" fontId="133" fillId="0" borderId="0" xfId="23" applyNumberFormat="1" applyFont="1" applyAlignment="1">
      <alignment horizontal="left" vertical="center" wrapText="1"/>
    </xf>
    <xf numFmtId="1" fontId="138" fillId="0" borderId="0" xfId="23" applyNumberFormat="1" applyFont="1" applyAlignment="1">
      <alignment horizontal="left" vertical="center" wrapText="1"/>
    </xf>
    <xf numFmtId="1" fontId="133" fillId="0" borderId="0" xfId="23" applyNumberFormat="1" applyFont="1" applyAlignment="1">
      <alignment horizontal="left" vertical="center"/>
    </xf>
    <xf numFmtId="1" fontId="139" fillId="0" borderId="0" xfId="23" applyNumberFormat="1" applyFont="1" applyAlignment="1">
      <alignment horizontal="left" vertical="center"/>
    </xf>
    <xf numFmtId="1" fontId="142" fillId="0" borderId="0" xfId="23" applyNumberFormat="1" applyFont="1" applyAlignment="1">
      <alignment horizontal="left" vertical="center" wrapText="1"/>
    </xf>
    <xf numFmtId="1" fontId="140" fillId="0" borderId="0" xfId="23" applyNumberFormat="1" applyFont="1" applyAlignment="1">
      <alignment horizontal="left" vertical="center"/>
    </xf>
    <xf numFmtId="0" fontId="79" fillId="42" borderId="37" xfId="0" applyFont="1" applyFill="1" applyBorder="1" applyAlignment="1">
      <alignment horizontal="center" vertical="center" wrapText="1"/>
    </xf>
    <xf numFmtId="0" fontId="79" fillId="42" borderId="36" xfId="0" applyFont="1" applyFill="1" applyBorder="1" applyAlignment="1">
      <alignment horizontal="center" vertical="center" wrapText="1"/>
    </xf>
    <xf numFmtId="0" fontId="83" fillId="42" borderId="37" xfId="0" applyFont="1" applyFill="1" applyBorder="1" applyAlignment="1">
      <alignment horizontal="left" vertical="center" wrapText="1"/>
    </xf>
    <xf numFmtId="0" fontId="83" fillId="42" borderId="36" xfId="0" applyFont="1" applyFill="1" applyBorder="1" applyAlignment="1">
      <alignment horizontal="left" vertical="center" wrapText="1"/>
    </xf>
    <xf numFmtId="0" fontId="83" fillId="42" borderId="33" xfId="0" applyFont="1" applyFill="1" applyBorder="1" applyAlignment="1">
      <alignment horizontal="left" vertical="center" wrapText="1"/>
    </xf>
    <xf numFmtId="0" fontId="83" fillId="42" borderId="35" xfId="0" applyFont="1" applyFill="1" applyBorder="1" applyAlignment="1">
      <alignment horizontal="left" vertical="center" wrapText="1"/>
    </xf>
    <xf numFmtId="0" fontId="0" fillId="0" borderId="41" xfId="0" applyBorder="1" applyAlignment="1">
      <alignment horizontal="center" vertical="center" wrapText="1"/>
    </xf>
    <xf numFmtId="0" fontId="0" fillId="0" borderId="42" xfId="0" applyBorder="1" applyAlignment="1">
      <alignment horizontal="center" vertical="center" wrapText="1"/>
    </xf>
    <xf numFmtId="0" fontId="0" fillId="0" borderId="56" xfId="0" applyBorder="1" applyAlignment="1">
      <alignment horizontal="center" vertical="center" wrapText="1"/>
    </xf>
    <xf numFmtId="0" fontId="119" fillId="0" borderId="37" xfId="0" applyFont="1" applyBorder="1" applyAlignment="1">
      <alignment horizontal="center" vertical="center" wrapText="1"/>
    </xf>
    <xf numFmtId="0" fontId="58" fillId="0" borderId="0" xfId="0" applyFont="1" applyAlignment="1">
      <alignment horizontal="left" vertical="top"/>
    </xf>
    <xf numFmtId="0" fontId="54" fillId="0" borderId="0" xfId="0" applyFont="1" applyAlignment="1">
      <alignment horizontal="left" vertical="top" wrapText="1"/>
    </xf>
    <xf numFmtId="0" fontId="55" fillId="0" borderId="49" xfId="0" applyFont="1" applyBorder="1" applyAlignment="1">
      <alignment horizontal="left" vertical="top" wrapText="1"/>
    </xf>
    <xf numFmtId="0" fontId="0" fillId="0" borderId="0" xfId="0" applyAlignment="1">
      <alignment horizontal="left" vertical="top"/>
    </xf>
    <xf numFmtId="0" fontId="58" fillId="0" borderId="0" xfId="0" applyFont="1" applyAlignment="1">
      <alignment horizontal="left" vertical="top" indent="4"/>
    </xf>
    <xf numFmtId="0" fontId="69" fillId="0" borderId="0" xfId="8" applyFont="1" applyAlignment="1">
      <alignment vertical="center"/>
    </xf>
    <xf numFmtId="0" fontId="61" fillId="21" borderId="18" xfId="8" applyFont="1" applyFill="1" applyBorder="1" applyAlignment="1">
      <alignment horizontal="center" vertical="center"/>
    </xf>
    <xf numFmtId="0" fontId="61" fillId="21" borderId="0" xfId="8" applyFont="1" applyFill="1" applyAlignment="1">
      <alignment horizontal="center" vertical="center"/>
    </xf>
    <xf numFmtId="0" fontId="63" fillId="22" borderId="18" xfId="8" applyFont="1" applyFill="1" applyBorder="1" applyAlignment="1">
      <alignment horizontal="center" vertical="center" wrapText="1"/>
    </xf>
    <xf numFmtId="0" fontId="63" fillId="22" borderId="0" xfId="8" applyFont="1" applyFill="1" applyAlignment="1">
      <alignment horizontal="center" vertical="center" wrapText="1"/>
    </xf>
    <xf numFmtId="49" fontId="64" fillId="5" borderId="47" xfId="8" applyNumberFormat="1" applyFont="1" applyFill="1" applyBorder="1" applyAlignment="1">
      <alignment horizontal="center"/>
    </xf>
    <xf numFmtId="49" fontId="64" fillId="5" borderId="3" xfId="8" applyNumberFormat="1" applyFont="1" applyFill="1" applyBorder="1" applyAlignment="1">
      <alignment horizontal="center"/>
    </xf>
    <xf numFmtId="49" fontId="64" fillId="5" borderId="4" xfId="8" applyNumberFormat="1" applyFont="1" applyFill="1" applyBorder="1" applyAlignment="1">
      <alignment horizontal="center"/>
    </xf>
    <xf numFmtId="0" fontId="65" fillId="0" borderId="46" xfId="8" applyFont="1" applyBorder="1" applyAlignment="1">
      <alignment horizontal="center" vertical="center" wrapText="1"/>
    </xf>
    <xf numFmtId="0" fontId="68" fillId="0" borderId="0" xfId="8" applyFont="1" applyAlignment="1">
      <alignment horizontal="left" vertical="center"/>
    </xf>
    <xf numFmtId="165" fontId="0" fillId="0" borderId="0" xfId="2" applyFont="1" applyAlignment="1">
      <alignment horizontal="center"/>
    </xf>
    <xf numFmtId="0" fontId="75" fillId="0" borderId="28" xfId="0" applyFont="1" applyBorder="1" applyAlignment="1">
      <alignment horizontal="center" vertical="center"/>
    </xf>
    <xf numFmtId="0" fontId="75" fillId="0" borderId="22" xfId="0" applyFont="1" applyBorder="1" applyAlignment="1">
      <alignment horizontal="center" vertical="center"/>
    </xf>
    <xf numFmtId="0" fontId="75" fillId="0" borderId="23" xfId="0" applyFont="1" applyBorder="1" applyAlignment="1">
      <alignment horizontal="center" vertical="center"/>
    </xf>
    <xf numFmtId="0" fontId="83" fillId="42" borderId="88" xfId="0" applyFont="1" applyFill="1" applyBorder="1" applyAlignment="1">
      <alignment horizontal="center" vertical="center"/>
    </xf>
    <xf numFmtId="0" fontId="83" fillId="42" borderId="9" xfId="0" applyFont="1" applyFill="1" applyBorder="1" applyAlignment="1">
      <alignment horizontal="center" vertical="center"/>
    </xf>
    <xf numFmtId="0" fontId="83" fillId="42" borderId="6" xfId="0" applyFont="1" applyFill="1" applyBorder="1" applyAlignment="1">
      <alignment horizontal="center" vertical="center"/>
    </xf>
    <xf numFmtId="0" fontId="17" fillId="0" borderId="86" xfId="0" applyFont="1" applyBorder="1" applyAlignment="1">
      <alignment horizontal="center" vertical="center"/>
    </xf>
    <xf numFmtId="0" fontId="17" fillId="0" borderId="87" xfId="0" applyFont="1" applyBorder="1" applyAlignment="1">
      <alignment horizontal="center" vertical="center"/>
    </xf>
    <xf numFmtId="0" fontId="17" fillId="0" borderId="88" xfId="0" applyFont="1" applyBorder="1" applyAlignment="1">
      <alignment horizontal="center" vertical="center"/>
    </xf>
    <xf numFmtId="0" fontId="17" fillId="0" borderId="89" xfId="0" applyFont="1" applyBorder="1" applyAlignment="1">
      <alignment horizontal="center" vertical="center"/>
    </xf>
    <xf numFmtId="0" fontId="83" fillId="36" borderId="79" xfId="0" applyFont="1" applyFill="1" applyBorder="1" applyAlignment="1">
      <alignment horizontal="center" vertical="center" wrapText="1"/>
    </xf>
    <xf numFmtId="0" fontId="83" fillId="36" borderId="85" xfId="0" applyFont="1" applyFill="1" applyBorder="1" applyAlignment="1">
      <alignment horizontal="center" vertical="center" wrapText="1"/>
    </xf>
    <xf numFmtId="0" fontId="83" fillId="36" borderId="48" xfId="0" applyFont="1" applyFill="1" applyBorder="1" applyAlignment="1">
      <alignment horizontal="center" vertical="center" wrapText="1"/>
    </xf>
    <xf numFmtId="0" fontId="83" fillId="42" borderId="28" xfId="0" applyFont="1" applyFill="1" applyBorder="1" applyAlignment="1">
      <alignment horizontal="center" vertical="center"/>
    </xf>
    <xf numFmtId="0" fontId="83" fillId="42" borderId="31" xfId="0" applyFont="1" applyFill="1" applyBorder="1" applyAlignment="1">
      <alignment horizontal="center" vertical="center"/>
    </xf>
    <xf numFmtId="0" fontId="83" fillId="42" borderId="8" xfId="0" applyFont="1" applyFill="1" applyBorder="1" applyAlignment="1">
      <alignment horizontal="center" vertical="center" wrapText="1"/>
    </xf>
    <xf numFmtId="0" fontId="83" fillId="42" borderId="6" xfId="0" applyFont="1" applyFill="1" applyBorder="1" applyAlignment="1">
      <alignment horizontal="center" vertical="center" wrapText="1"/>
    </xf>
    <xf numFmtId="0" fontId="91" fillId="41" borderId="8" xfId="0" applyFont="1" applyFill="1" applyBorder="1" applyAlignment="1">
      <alignment horizontal="center" vertical="center" wrapText="1"/>
    </xf>
    <xf numFmtId="0" fontId="91" fillId="41" borderId="6" xfId="0" applyFont="1" applyFill="1" applyBorder="1" applyAlignment="1">
      <alignment horizontal="center" vertical="center" wrapText="1"/>
    </xf>
    <xf numFmtId="0" fontId="37" fillId="28" borderId="33" xfId="0" applyFont="1" applyFill="1" applyBorder="1" applyAlignment="1">
      <alignment horizontal="left" vertical="center" wrapText="1"/>
    </xf>
    <xf numFmtId="0" fontId="37" fillId="28" borderId="34" xfId="0" applyFont="1" applyFill="1" applyBorder="1" applyAlignment="1">
      <alignment horizontal="left" vertical="center" wrapText="1"/>
    </xf>
    <xf numFmtId="0" fontId="4" fillId="28" borderId="37" xfId="0" applyFont="1" applyFill="1" applyBorder="1" applyAlignment="1">
      <alignment horizontal="left" vertical="center" wrapText="1"/>
    </xf>
    <xf numFmtId="0" fontId="4" fillId="28" borderId="0" xfId="0" applyFont="1" applyFill="1" applyAlignment="1">
      <alignment horizontal="left" vertical="center" wrapText="1"/>
    </xf>
    <xf numFmtId="0" fontId="19" fillId="27" borderId="37" xfId="0" applyFont="1" applyFill="1" applyBorder="1" applyAlignment="1" applyProtection="1">
      <alignment horizontal="center" vertical="center" wrapText="1"/>
      <protection locked="0"/>
    </xf>
    <xf numFmtId="0" fontId="19" fillId="27" borderId="0" xfId="0" applyFont="1" applyFill="1" applyAlignment="1" applyProtection="1">
      <alignment horizontal="center" vertical="center" wrapText="1"/>
      <protection locked="0"/>
    </xf>
    <xf numFmtId="0" fontId="75" fillId="42" borderId="62" xfId="0" applyFont="1" applyFill="1" applyBorder="1" applyAlignment="1" applyProtection="1">
      <alignment horizontal="center" vertical="center"/>
      <protection locked="0"/>
    </xf>
    <xf numFmtId="0" fontId="75" fillId="42" borderId="48" xfId="0" applyFont="1" applyFill="1" applyBorder="1" applyAlignment="1" applyProtection="1">
      <alignment horizontal="center" vertical="center"/>
      <protection locked="0"/>
    </xf>
    <xf numFmtId="0" fontId="2" fillId="27" borderId="33" xfId="0" applyFont="1" applyFill="1" applyBorder="1" applyAlignment="1" applyProtection="1">
      <alignment horizontal="center" vertical="center" wrapText="1"/>
      <protection locked="0"/>
    </xf>
    <xf numFmtId="0" fontId="2" fillId="27" borderId="34" xfId="0" applyFont="1" applyFill="1" applyBorder="1" applyAlignment="1" applyProtection="1">
      <alignment horizontal="center" vertical="center" wrapText="1"/>
      <protection locked="0"/>
    </xf>
    <xf numFmtId="0" fontId="2" fillId="27" borderId="35" xfId="0" applyFont="1" applyFill="1" applyBorder="1" applyAlignment="1" applyProtection="1">
      <alignment horizontal="center" vertical="center" wrapText="1"/>
      <protection locked="0"/>
    </xf>
    <xf numFmtId="0" fontId="41" fillId="28" borderId="37" xfId="0" applyFont="1" applyFill="1" applyBorder="1" applyAlignment="1">
      <alignment horizontal="left" vertical="center" wrapText="1"/>
    </xf>
    <xf numFmtId="0" fontId="41" fillId="28" borderId="0" xfId="0" applyFont="1" applyFill="1" applyAlignment="1">
      <alignment horizontal="left" vertical="center" wrapText="1"/>
    </xf>
    <xf numFmtId="0" fontId="75" fillId="14" borderId="33" xfId="0" applyFont="1" applyFill="1" applyBorder="1" applyAlignment="1" applyProtection="1">
      <alignment horizontal="center" vertical="center" wrapText="1"/>
      <protection locked="0"/>
    </xf>
    <xf numFmtId="0" fontId="75" fillId="14" borderId="34" xfId="0" applyFont="1" applyFill="1" applyBorder="1" applyAlignment="1" applyProtection="1">
      <alignment horizontal="center" vertical="center" wrapText="1"/>
      <protection locked="0"/>
    </xf>
    <xf numFmtId="0" fontId="75" fillId="14" borderId="35" xfId="0" applyFont="1" applyFill="1" applyBorder="1" applyAlignment="1" applyProtection="1">
      <alignment horizontal="center" vertical="center" wrapText="1"/>
      <protection locked="0"/>
    </xf>
    <xf numFmtId="0" fontId="75" fillId="14" borderId="82" xfId="0" applyFont="1" applyFill="1" applyBorder="1" applyAlignment="1" applyProtection="1">
      <alignment horizontal="center" vertical="center" wrapText="1"/>
      <protection locked="0"/>
    </xf>
    <xf numFmtId="0" fontId="75" fillId="14" borderId="5" xfId="0" applyFont="1" applyFill="1" applyBorder="1" applyAlignment="1" applyProtection="1">
      <alignment horizontal="center" vertical="center" wrapText="1"/>
      <protection locked="0"/>
    </xf>
    <xf numFmtId="0" fontId="75" fillId="14" borderId="83" xfId="0" applyFont="1" applyFill="1" applyBorder="1" applyAlignment="1" applyProtection="1">
      <alignment horizontal="center" vertical="center" wrapText="1"/>
      <protection locked="0"/>
    </xf>
    <xf numFmtId="0" fontId="83" fillId="34" borderId="34" xfId="0" applyFont="1" applyFill="1" applyBorder="1" applyAlignment="1" applyProtection="1">
      <alignment horizontal="center" vertical="center"/>
      <protection locked="0"/>
    </xf>
    <xf numFmtId="0" fontId="83" fillId="34" borderId="40" xfId="0" applyFont="1" applyFill="1" applyBorder="1" applyAlignment="1" applyProtection="1">
      <alignment horizontal="center" vertical="center"/>
      <protection locked="0"/>
    </xf>
    <xf numFmtId="0" fontId="83" fillId="34" borderId="33" xfId="0" applyFont="1" applyFill="1" applyBorder="1" applyAlignment="1" applyProtection="1">
      <alignment horizontal="center" vertical="center"/>
      <protection locked="0"/>
    </xf>
    <xf numFmtId="0" fontId="83" fillId="34" borderId="35" xfId="0" applyFont="1" applyFill="1" applyBorder="1" applyAlignment="1" applyProtection="1">
      <alignment horizontal="center" vertical="center"/>
      <protection locked="0"/>
    </xf>
    <xf numFmtId="0" fontId="83" fillId="34" borderId="38" xfId="0" applyFont="1" applyFill="1" applyBorder="1" applyAlignment="1" applyProtection="1">
      <alignment horizontal="center" vertical="center"/>
      <protection locked="0"/>
    </xf>
    <xf numFmtId="0" fontId="83" fillId="34" borderId="39" xfId="0" applyFont="1" applyFill="1" applyBorder="1" applyAlignment="1" applyProtection="1">
      <alignment horizontal="center" vertical="center"/>
      <protection locked="0"/>
    </xf>
    <xf numFmtId="0" fontId="83" fillId="34" borderId="16" xfId="0" applyFont="1" applyFill="1" applyBorder="1" applyAlignment="1" applyProtection="1">
      <alignment horizontal="center" vertical="center"/>
      <protection locked="0"/>
    </xf>
    <xf numFmtId="0" fontId="83" fillId="42" borderId="37" xfId="0" applyFont="1" applyFill="1" applyBorder="1" applyAlignment="1" applyProtection="1">
      <alignment horizontal="center" vertical="center"/>
      <protection locked="0"/>
    </xf>
    <xf numFmtId="0" fontId="83" fillId="42" borderId="7" xfId="0" applyFont="1" applyFill="1" applyBorder="1" applyAlignment="1" applyProtection="1">
      <alignment horizontal="center" vertical="center"/>
      <protection locked="0"/>
    </xf>
    <xf numFmtId="0" fontId="2" fillId="0" borderId="10" xfId="0" applyFont="1" applyBorder="1" applyAlignment="1" applyProtection="1">
      <alignment vertical="center"/>
      <protection locked="0"/>
    </xf>
    <xf numFmtId="0" fontId="2" fillId="0" borderId="0" xfId="0" applyFont="1" applyAlignment="1" applyProtection="1">
      <alignment vertical="center"/>
      <protection locked="0"/>
    </xf>
    <xf numFmtId="0" fontId="2" fillId="0" borderId="36" xfId="0" applyFont="1" applyBorder="1" applyAlignment="1" applyProtection="1">
      <alignment vertical="center"/>
      <protection locked="0"/>
    </xf>
    <xf numFmtId="0" fontId="92" fillId="34" borderId="41" xfId="0" applyFont="1" applyFill="1" applyBorder="1" applyAlignment="1" applyProtection="1">
      <alignment horizontal="center" vertical="center" wrapText="1"/>
      <protection locked="0"/>
    </xf>
    <xf numFmtId="0" fontId="92" fillId="34" borderId="56" xfId="0" applyFont="1" applyFill="1" applyBorder="1" applyAlignment="1" applyProtection="1">
      <alignment horizontal="center" vertical="center" wrapText="1"/>
      <protection locked="0"/>
    </xf>
    <xf numFmtId="3" fontId="93" fillId="34" borderId="16" xfId="0" applyNumberFormat="1" applyFont="1" applyFill="1" applyBorder="1" applyAlignment="1" applyProtection="1">
      <alignment horizontal="center" vertical="center" wrapText="1"/>
      <protection locked="0"/>
    </xf>
    <xf numFmtId="0" fontId="75" fillId="42" borderId="58" xfId="0" applyFont="1" applyFill="1" applyBorder="1" applyAlignment="1" applyProtection="1">
      <alignment horizontal="center" vertical="center" wrapText="1"/>
      <protection locked="0"/>
    </xf>
    <xf numFmtId="0" fontId="75" fillId="42" borderId="59" xfId="0" applyFont="1" applyFill="1" applyBorder="1" applyAlignment="1" applyProtection="1">
      <alignment horizontal="center" vertical="center" wrapText="1"/>
      <protection locked="0"/>
    </xf>
    <xf numFmtId="0" fontId="75" fillId="42" borderId="37" xfId="0" applyFont="1" applyFill="1" applyBorder="1" applyAlignment="1" applyProtection="1">
      <alignment horizontal="center" vertical="center" wrapText="1"/>
      <protection locked="0"/>
    </xf>
    <xf numFmtId="0" fontId="75" fillId="42" borderId="36" xfId="0" applyFont="1" applyFill="1" applyBorder="1" applyAlignment="1" applyProtection="1">
      <alignment horizontal="center" vertical="center" wrapText="1"/>
      <protection locked="0"/>
    </xf>
    <xf numFmtId="0" fontId="75" fillId="42" borderId="38" xfId="0" applyFont="1" applyFill="1" applyBorder="1" applyAlignment="1" applyProtection="1">
      <alignment horizontal="center" vertical="center" wrapText="1"/>
      <protection locked="0"/>
    </xf>
    <xf numFmtId="0" fontId="75" fillId="42" borderId="39" xfId="0" applyFont="1" applyFill="1" applyBorder="1" applyAlignment="1" applyProtection="1">
      <alignment horizontal="center" vertical="center" wrapText="1"/>
      <protection locked="0"/>
    </xf>
    <xf numFmtId="0" fontId="2" fillId="0" borderId="33" xfId="0" applyFont="1" applyBorder="1" applyAlignment="1" applyProtection="1">
      <alignment horizontal="center" vertical="center"/>
      <protection locked="0"/>
    </xf>
    <xf numFmtId="0" fontId="2" fillId="0" borderId="34" xfId="0" applyFont="1" applyBorder="1" applyAlignment="1" applyProtection="1">
      <alignment horizontal="center" vertical="center"/>
      <protection locked="0"/>
    </xf>
    <xf numFmtId="0" fontId="2" fillId="0" borderId="35" xfId="0" applyFont="1" applyBorder="1" applyAlignment="1" applyProtection="1">
      <alignment horizontal="center" vertical="center"/>
      <protection locked="0"/>
    </xf>
    <xf numFmtId="0" fontId="2" fillId="0" borderId="37" xfId="0"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2" fillId="0" borderId="36" xfId="0" applyFont="1" applyBorder="1" applyAlignment="1" applyProtection="1">
      <alignment horizontal="center" vertical="center"/>
      <protection locked="0"/>
    </xf>
    <xf numFmtId="0" fontId="2" fillId="0" borderId="38" xfId="0" applyFont="1" applyBorder="1" applyAlignment="1" applyProtection="1">
      <alignment horizontal="center" vertical="center"/>
      <protection locked="0"/>
    </xf>
    <xf numFmtId="0" fontId="2" fillId="0" borderId="40" xfId="0" applyFont="1" applyBorder="1" applyAlignment="1" applyProtection="1">
      <alignment horizontal="center" vertical="center"/>
      <protection locked="0"/>
    </xf>
    <xf numFmtId="0" fontId="2" fillId="0" borderId="39" xfId="0" applyFont="1" applyBorder="1" applyAlignment="1" applyProtection="1">
      <alignment horizontal="center" vertical="center"/>
      <protection locked="0"/>
    </xf>
    <xf numFmtId="0" fontId="4" fillId="0" borderId="47" xfId="0" applyFont="1" applyBorder="1" applyAlignment="1" applyProtection="1">
      <alignment horizontal="left" vertical="center" wrapText="1"/>
      <protection locked="0"/>
    </xf>
    <xf numFmtId="0" fontId="4" fillId="0" borderId="3" xfId="0" applyFont="1" applyBorder="1" applyAlignment="1" applyProtection="1">
      <alignment horizontal="left" vertical="center" wrapText="1"/>
      <protection locked="0"/>
    </xf>
    <xf numFmtId="0" fontId="4" fillId="0" borderId="4" xfId="0" applyFont="1" applyBorder="1" applyAlignment="1" applyProtection="1">
      <alignment horizontal="left" vertical="center" wrapText="1"/>
      <protection locked="0"/>
    </xf>
    <xf numFmtId="0" fontId="93" fillId="10" borderId="8" xfId="0" applyFont="1" applyFill="1" applyBorder="1" applyAlignment="1" applyProtection="1">
      <alignment horizontal="center" vertical="center" wrapText="1"/>
      <protection locked="0"/>
    </xf>
    <xf numFmtId="0" fontId="93" fillId="10" borderId="9" xfId="0" applyFont="1" applyFill="1" applyBorder="1" applyAlignment="1" applyProtection="1">
      <alignment horizontal="center" vertical="center" wrapText="1"/>
      <protection locked="0"/>
    </xf>
    <xf numFmtId="0" fontId="93" fillId="10" borderId="6" xfId="0" applyFont="1" applyFill="1" applyBorder="1" applyAlignment="1" applyProtection="1">
      <alignment horizontal="center" vertical="center" wrapText="1"/>
      <protection locked="0"/>
    </xf>
    <xf numFmtId="0" fontId="4" fillId="0" borderId="14" xfId="0" applyFont="1" applyBorder="1" applyAlignment="1" applyProtection="1">
      <alignment horizontal="left" vertical="center" wrapText="1"/>
      <protection locked="0"/>
    </xf>
    <xf numFmtId="0" fontId="4" fillId="0" borderId="5" xfId="0" applyFont="1" applyBorder="1" applyAlignment="1" applyProtection="1">
      <alignment horizontal="left" vertical="center" wrapText="1"/>
      <protection locked="0"/>
    </xf>
    <xf numFmtId="0" fontId="4" fillId="0" borderId="15" xfId="0" applyFont="1" applyBorder="1" applyAlignment="1" applyProtection="1">
      <alignment horizontal="left" vertical="center" wrapText="1"/>
      <protection locked="0"/>
    </xf>
    <xf numFmtId="0" fontId="95" fillId="42" borderId="47" xfId="0" applyFont="1" applyFill="1" applyBorder="1" applyAlignment="1" applyProtection="1">
      <alignment horizontal="center" vertical="center" wrapText="1"/>
      <protection locked="0"/>
    </xf>
    <xf numFmtId="0" fontId="95" fillId="42" borderId="3" xfId="0" applyFont="1" applyFill="1" applyBorder="1" applyAlignment="1" applyProtection="1">
      <alignment horizontal="center" vertical="center" wrapText="1"/>
      <protection locked="0"/>
    </xf>
    <xf numFmtId="0" fontId="95" fillId="42" borderId="4" xfId="0" applyFont="1" applyFill="1" applyBorder="1" applyAlignment="1" applyProtection="1">
      <alignment horizontal="center" vertical="center" wrapText="1"/>
      <protection locked="0"/>
    </xf>
    <xf numFmtId="0" fontId="93" fillId="42" borderId="47" xfId="0" applyFont="1" applyFill="1" applyBorder="1" applyAlignment="1" applyProtection="1">
      <alignment horizontal="center" vertical="center"/>
      <protection locked="0"/>
    </xf>
    <xf numFmtId="0" fontId="93" fillId="42" borderId="3" xfId="0" applyFont="1" applyFill="1" applyBorder="1" applyAlignment="1" applyProtection="1">
      <alignment horizontal="center" vertical="center"/>
      <protection locked="0"/>
    </xf>
    <xf numFmtId="0" fontId="93" fillId="42" borderId="4" xfId="0" applyFont="1" applyFill="1" applyBorder="1" applyAlignment="1" applyProtection="1">
      <alignment horizontal="center" vertical="center"/>
      <protection locked="0"/>
    </xf>
    <xf numFmtId="0" fontId="13" fillId="0" borderId="10" xfId="0" applyFont="1" applyBorder="1" applyAlignment="1" applyProtection="1">
      <alignment horizontal="center" vertical="center" wrapText="1"/>
      <protection locked="0"/>
    </xf>
    <xf numFmtId="0" fontId="13" fillId="0" borderId="20" xfId="0" applyFont="1" applyBorder="1" applyAlignment="1" applyProtection="1">
      <alignment horizontal="center" vertical="center" wrapText="1"/>
      <protection locked="0"/>
    </xf>
    <xf numFmtId="0" fontId="13" fillId="0" borderId="7" xfId="0" applyFont="1" applyBorder="1" applyAlignment="1" applyProtection="1">
      <alignment horizontal="center" vertical="center" wrapText="1"/>
      <protection locked="0"/>
    </xf>
    <xf numFmtId="49" fontId="3" fillId="16" borderId="8" xfId="0" applyNumberFormat="1" applyFont="1" applyFill="1" applyBorder="1" applyAlignment="1">
      <alignment horizontal="center" vertical="center" wrapText="1"/>
    </xf>
    <xf numFmtId="49" fontId="3" fillId="16" borderId="6" xfId="0" applyNumberFormat="1" applyFont="1" applyFill="1" applyBorder="1" applyAlignment="1">
      <alignment horizontal="center" vertical="center" wrapText="1"/>
    </xf>
    <xf numFmtId="0" fontId="3" fillId="16" borderId="8" xfId="0" applyFont="1" applyFill="1" applyBorder="1" applyAlignment="1" applyProtection="1">
      <alignment horizontal="center" vertical="center" wrapText="1"/>
      <protection locked="0"/>
    </xf>
    <xf numFmtId="0" fontId="3" fillId="16" borderId="6" xfId="0" applyFont="1" applyFill="1" applyBorder="1" applyAlignment="1" applyProtection="1">
      <alignment horizontal="center" vertical="center" wrapText="1"/>
      <protection locked="0"/>
    </xf>
    <xf numFmtId="0" fontId="83" fillId="42" borderId="18" xfId="0" applyFont="1" applyFill="1" applyBorder="1" applyAlignment="1" applyProtection="1">
      <alignment horizontal="center" vertical="center" wrapText="1"/>
      <protection locked="0"/>
    </xf>
    <xf numFmtId="0" fontId="83" fillId="42" borderId="14" xfId="0" applyFont="1" applyFill="1" applyBorder="1" applyAlignment="1" applyProtection="1">
      <alignment horizontal="center" vertical="center" wrapText="1"/>
      <protection locked="0"/>
    </xf>
    <xf numFmtId="0" fontId="3" fillId="27" borderId="0" xfId="0" applyFont="1" applyFill="1" applyAlignment="1" applyProtection="1">
      <alignment horizontal="center" vertical="center" wrapText="1"/>
      <protection locked="0"/>
    </xf>
    <xf numFmtId="0" fontId="3" fillId="27" borderId="19" xfId="0" applyFont="1" applyFill="1" applyBorder="1" applyAlignment="1" applyProtection="1">
      <alignment horizontal="center" vertical="center" wrapText="1"/>
      <protection locked="0"/>
    </xf>
    <xf numFmtId="0" fontId="3" fillId="27" borderId="5" xfId="0" applyFont="1" applyFill="1" applyBorder="1" applyAlignment="1" applyProtection="1">
      <alignment horizontal="center" vertical="center" wrapText="1"/>
      <protection locked="0"/>
    </xf>
    <xf numFmtId="0" fontId="3" fillId="27" borderId="15" xfId="0" applyFont="1" applyFill="1" applyBorder="1" applyAlignment="1" applyProtection="1">
      <alignment horizontal="center" vertical="center" wrapText="1"/>
      <protection locked="0"/>
    </xf>
    <xf numFmtId="0" fontId="93" fillId="42" borderId="8" xfId="0" applyFont="1" applyFill="1" applyBorder="1" applyAlignment="1" applyProtection="1">
      <alignment horizontal="center" vertical="center" wrapText="1"/>
      <protection locked="0"/>
    </xf>
    <xf numFmtId="0" fontId="93" fillId="42" borderId="9" xfId="0" applyFont="1" applyFill="1" applyBorder="1" applyAlignment="1" applyProtection="1">
      <alignment horizontal="center" vertical="center" wrapText="1"/>
      <protection locked="0"/>
    </xf>
    <xf numFmtId="0" fontId="93" fillId="42" borderId="6" xfId="0" applyFont="1" applyFill="1" applyBorder="1" applyAlignment="1" applyProtection="1">
      <alignment horizontal="center" vertical="center" wrapText="1"/>
      <protection locked="0"/>
    </xf>
    <xf numFmtId="0" fontId="83" fillId="42" borderId="2" xfId="0" applyFont="1" applyFill="1" applyBorder="1" applyAlignment="1" applyProtection="1">
      <alignment horizontal="center" vertical="center"/>
      <protection locked="0"/>
    </xf>
    <xf numFmtId="0" fontId="83" fillId="42" borderId="4" xfId="0" applyFont="1" applyFill="1" applyBorder="1" applyAlignment="1" applyProtection="1">
      <alignment horizontal="center" vertical="center"/>
      <protection locked="0"/>
    </xf>
    <xf numFmtId="0" fontId="93" fillId="42" borderId="47" xfId="0" applyFont="1" applyFill="1" applyBorder="1" applyAlignment="1" applyProtection="1">
      <alignment horizontal="center" vertical="center" wrapText="1"/>
      <protection locked="0"/>
    </xf>
    <xf numFmtId="0" fontId="93" fillId="42" borderId="3" xfId="0" applyFont="1" applyFill="1" applyBorder="1" applyAlignment="1" applyProtection="1">
      <alignment horizontal="center" vertical="center" wrapText="1"/>
      <protection locked="0"/>
    </xf>
    <xf numFmtId="0" fontId="93" fillId="42" borderId="4" xfId="0" applyFont="1" applyFill="1" applyBorder="1" applyAlignment="1" applyProtection="1">
      <alignment horizontal="center" vertical="center" wrapText="1"/>
      <protection locked="0"/>
    </xf>
    <xf numFmtId="0" fontId="23" fillId="16" borderId="8" xfId="0" applyFont="1" applyFill="1" applyBorder="1" applyAlignment="1">
      <alignment horizontal="center" vertical="center" wrapText="1"/>
    </xf>
    <xf numFmtId="0" fontId="23" fillId="16" borderId="6" xfId="0" applyFont="1" applyFill="1" applyBorder="1" applyAlignment="1">
      <alignment horizontal="center" vertical="center" wrapText="1"/>
    </xf>
    <xf numFmtId="0" fontId="24" fillId="39" borderId="4" xfId="0" applyFont="1" applyFill="1" applyBorder="1" applyAlignment="1" applyProtection="1">
      <alignment horizontal="center" vertical="center"/>
      <protection locked="0"/>
    </xf>
    <xf numFmtId="0" fontId="24" fillId="39" borderId="46" xfId="0" applyFont="1" applyFill="1" applyBorder="1" applyAlignment="1" applyProtection="1">
      <alignment horizontal="center" vertical="center"/>
      <protection locked="0"/>
    </xf>
    <xf numFmtId="0" fontId="110" fillId="16" borderId="46" xfId="0" applyFont="1" applyFill="1" applyBorder="1" applyAlignment="1" applyProtection="1">
      <alignment horizontal="center" vertical="center"/>
      <protection locked="0"/>
    </xf>
    <xf numFmtId="0" fontId="84" fillId="42" borderId="4" xfId="0" applyFont="1" applyFill="1" applyBorder="1" applyAlignment="1" applyProtection="1">
      <alignment horizontal="center" vertical="center"/>
      <protection locked="0"/>
    </xf>
    <xf numFmtId="0" fontId="84" fillId="42" borderId="46" xfId="0" applyFont="1" applyFill="1" applyBorder="1" applyAlignment="1" applyProtection="1">
      <alignment horizontal="center" vertical="center"/>
      <protection locked="0"/>
    </xf>
    <xf numFmtId="0" fontId="111" fillId="16" borderId="0" xfId="0" applyFont="1" applyFill="1" applyAlignment="1" applyProtection="1">
      <alignment horizontal="center" vertical="center"/>
      <protection locked="0"/>
    </xf>
    <xf numFmtId="0" fontId="111" fillId="16" borderId="19" xfId="0" applyFont="1" applyFill="1" applyBorder="1" applyAlignment="1" applyProtection="1">
      <alignment horizontal="center" vertical="center"/>
      <protection locked="0"/>
    </xf>
    <xf numFmtId="0" fontId="111" fillId="16" borderId="5" xfId="0" applyFont="1" applyFill="1" applyBorder="1" applyAlignment="1" applyProtection="1">
      <alignment horizontal="center" vertical="center"/>
      <protection locked="0"/>
    </xf>
    <xf numFmtId="0" fontId="111" fillId="16" borderId="15" xfId="0" applyFont="1" applyFill="1" applyBorder="1" applyAlignment="1" applyProtection="1">
      <alignment horizontal="center" vertical="center"/>
      <protection locked="0"/>
    </xf>
    <xf numFmtId="0" fontId="83" fillId="42" borderId="8" xfId="0" applyFont="1" applyFill="1" applyBorder="1" applyAlignment="1" applyProtection="1">
      <alignment horizontal="center" vertical="center" wrapText="1"/>
      <protection locked="0"/>
    </xf>
    <xf numFmtId="0" fontId="83" fillId="42" borderId="6" xfId="0" applyFont="1" applyFill="1" applyBorder="1" applyAlignment="1" applyProtection="1">
      <alignment horizontal="center" vertical="center" wrapText="1"/>
      <protection locked="0"/>
    </xf>
    <xf numFmtId="0" fontId="3" fillId="16" borderId="8" xfId="0" applyFont="1" applyFill="1" applyBorder="1" applyAlignment="1">
      <alignment horizontal="center" vertical="center" wrapText="1"/>
    </xf>
    <xf numFmtId="0" fontId="3" fillId="16" borderId="6" xfId="0" applyFont="1" applyFill="1" applyBorder="1" applyAlignment="1">
      <alignment horizontal="center" vertical="center" wrapText="1"/>
    </xf>
    <xf numFmtId="0" fontId="0" fillId="0" borderId="4" xfId="0" applyBorder="1" applyAlignment="1">
      <alignment horizontal="left" vertical="center" wrapText="1"/>
    </xf>
    <xf numFmtId="49" fontId="23" fillId="16" borderId="8" xfId="0" applyNumberFormat="1" applyFont="1" applyFill="1" applyBorder="1" applyAlignment="1">
      <alignment horizontal="center" vertical="center" wrapText="1"/>
    </xf>
    <xf numFmtId="0" fontId="78" fillId="42" borderId="33" xfId="0" applyFont="1" applyFill="1" applyBorder="1" applyAlignment="1" applyProtection="1">
      <alignment horizontal="center" vertical="center"/>
      <protection locked="0"/>
    </xf>
    <xf numFmtId="0" fontId="78" fillId="42" borderId="34" xfId="0" applyFont="1" applyFill="1" applyBorder="1" applyAlignment="1" applyProtection="1">
      <alignment horizontal="center" vertical="center"/>
      <protection locked="0"/>
    </xf>
    <xf numFmtId="0" fontId="78" fillId="42" borderId="38" xfId="0" applyFont="1" applyFill="1" applyBorder="1" applyAlignment="1" applyProtection="1">
      <alignment horizontal="center" vertical="center"/>
      <protection locked="0"/>
    </xf>
    <xf numFmtId="0" fontId="78" fillId="42" borderId="40" xfId="0" applyFont="1" applyFill="1" applyBorder="1" applyAlignment="1" applyProtection="1">
      <alignment horizontal="center" vertical="center"/>
      <protection locked="0"/>
    </xf>
    <xf numFmtId="0" fontId="112" fillId="0" borderId="33" xfId="0" applyFont="1" applyBorder="1" applyAlignment="1" applyProtection="1">
      <alignment horizontal="center" vertical="center"/>
      <protection locked="0"/>
    </xf>
    <xf numFmtId="0" fontId="112" fillId="0" borderId="35" xfId="0" applyFont="1" applyBorder="1" applyAlignment="1" applyProtection="1">
      <alignment horizontal="center" vertical="center"/>
      <protection locked="0"/>
    </xf>
    <xf numFmtId="0" fontId="112" fillId="0" borderId="38" xfId="0" applyFont="1" applyBorder="1" applyAlignment="1" applyProtection="1">
      <alignment horizontal="center" vertical="center"/>
      <protection locked="0"/>
    </xf>
    <xf numFmtId="0" fontId="112" fillId="0" borderId="39" xfId="0" applyFont="1" applyBorder="1" applyAlignment="1" applyProtection="1">
      <alignment horizontal="center" vertical="center"/>
      <protection locked="0"/>
    </xf>
    <xf numFmtId="0" fontId="111" fillId="16" borderId="46" xfId="0" applyFont="1" applyFill="1" applyBorder="1" applyAlignment="1" applyProtection="1">
      <alignment horizontal="center" vertical="center"/>
      <protection locked="0"/>
    </xf>
    <xf numFmtId="0" fontId="122" fillId="0" borderId="33" xfId="0" applyFont="1" applyBorder="1" applyAlignment="1" applyProtection="1">
      <alignment horizontal="center" vertical="center"/>
      <protection locked="0"/>
    </xf>
    <xf numFmtId="0" fontId="122" fillId="0" borderId="35" xfId="0" applyFont="1" applyBorder="1" applyAlignment="1" applyProtection="1">
      <alignment horizontal="center" vertical="center"/>
      <protection locked="0"/>
    </xf>
    <xf numFmtId="0" fontId="122" fillId="0" borderId="38" xfId="0" applyFont="1" applyBorder="1" applyAlignment="1" applyProtection="1">
      <alignment horizontal="center" vertical="center"/>
      <protection locked="0"/>
    </xf>
    <xf numFmtId="0" fontId="122" fillId="0" borderId="39" xfId="0" applyFont="1" applyBorder="1" applyAlignment="1" applyProtection="1">
      <alignment horizontal="center" vertical="center"/>
      <protection locked="0"/>
    </xf>
    <xf numFmtId="0" fontId="24" fillId="16" borderId="47" xfId="0" applyFont="1" applyFill="1" applyBorder="1" applyAlignment="1" applyProtection="1">
      <alignment horizontal="center" vertical="center"/>
      <protection locked="0"/>
    </xf>
    <xf numFmtId="0" fontId="24" fillId="16" borderId="3" xfId="0" applyFont="1" applyFill="1" applyBorder="1" applyAlignment="1" applyProtection="1">
      <alignment horizontal="center" vertical="center"/>
      <protection locked="0"/>
    </xf>
    <xf numFmtId="0" fontId="24" fillId="16" borderId="4" xfId="0" applyFont="1" applyFill="1" applyBorder="1" applyAlignment="1" applyProtection="1">
      <alignment horizontal="center" vertical="center"/>
      <protection locked="0"/>
    </xf>
    <xf numFmtId="0" fontId="24" fillId="16" borderId="24" xfId="0" applyFont="1" applyFill="1" applyBorder="1" applyAlignment="1" applyProtection="1">
      <alignment horizontal="center" vertical="center"/>
      <protection locked="0"/>
    </xf>
    <xf numFmtId="0" fontId="0" fillId="27" borderId="0" xfId="0" applyFill="1" applyAlignment="1">
      <alignment horizontal="left" vertical="center" wrapText="1"/>
    </xf>
    <xf numFmtId="0" fontId="0" fillId="0" borderId="0" xfId="0" applyAlignment="1">
      <alignment horizontal="left" vertical="center" wrapText="1"/>
    </xf>
    <xf numFmtId="0" fontId="81" fillId="0" borderId="47" xfId="0" applyFont="1" applyBorder="1" applyAlignment="1">
      <alignment horizontal="center" vertical="center"/>
    </xf>
    <xf numFmtId="0" fontId="81" fillId="0" borderId="3" xfId="0" applyFont="1" applyBorder="1" applyAlignment="1">
      <alignment horizontal="center" vertical="center"/>
    </xf>
    <xf numFmtId="0" fontId="81" fillId="0" borderId="4" xfId="0" applyFont="1" applyBorder="1" applyAlignment="1">
      <alignment horizontal="center" vertical="center"/>
    </xf>
    <xf numFmtId="0" fontId="0" fillId="0" borderId="0" xfId="0" applyAlignment="1">
      <alignment horizontal="center" vertical="center" wrapText="1"/>
    </xf>
    <xf numFmtId="0" fontId="6" fillId="2" borderId="2"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2" fillId="0" borderId="28"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0" fillId="0" borderId="80" xfId="0" applyBorder="1" applyAlignment="1">
      <alignment horizontal="center" vertical="center"/>
    </xf>
    <xf numFmtId="0" fontId="0" fillId="0" borderId="78" xfId="0" applyBorder="1" applyAlignment="1">
      <alignment horizontal="center" vertical="center"/>
    </xf>
    <xf numFmtId="0" fontId="83" fillId="42" borderId="10" xfId="0" applyFont="1" applyFill="1" applyBorder="1" applyAlignment="1">
      <alignment horizontal="center" vertical="center"/>
    </xf>
    <xf numFmtId="0" fontId="83" fillId="42" borderId="3" xfId="0" applyFont="1" applyFill="1" applyBorder="1" applyAlignment="1">
      <alignment horizontal="center" vertical="center"/>
    </xf>
    <xf numFmtId="0" fontId="83" fillId="42" borderId="4" xfId="0" applyFont="1" applyFill="1" applyBorder="1" applyAlignment="1">
      <alignment horizontal="center" vertical="center"/>
    </xf>
    <xf numFmtId="0" fontId="83" fillId="36" borderId="47" xfId="0" applyFont="1" applyFill="1" applyBorder="1" applyAlignment="1">
      <alignment horizontal="left" vertical="center"/>
    </xf>
    <xf numFmtId="0" fontId="83" fillId="36" borderId="3" xfId="0" applyFont="1" applyFill="1" applyBorder="1" applyAlignment="1">
      <alignment horizontal="left" vertical="center"/>
    </xf>
    <xf numFmtId="0" fontId="83" fillId="36" borderId="4" xfId="0" applyFont="1" applyFill="1" applyBorder="1" applyAlignment="1">
      <alignment horizontal="left" vertical="center"/>
    </xf>
    <xf numFmtId="168" fontId="0" fillId="0" borderId="8" xfId="0" applyNumberFormat="1" applyBorder="1" applyAlignment="1">
      <alignment horizontal="center" vertical="center"/>
    </xf>
    <xf numFmtId="168" fontId="0" fillId="0" borderId="9" xfId="0" applyNumberFormat="1" applyBorder="1" applyAlignment="1">
      <alignment horizontal="center" vertical="center"/>
    </xf>
    <xf numFmtId="168" fontId="0" fillId="0" borderId="6" xfId="0" applyNumberFormat="1" applyBorder="1" applyAlignment="1">
      <alignment horizontal="center" vertical="center"/>
    </xf>
    <xf numFmtId="43" fontId="9" fillId="4" borderId="24" xfId="11" applyFont="1" applyFill="1" applyBorder="1" applyAlignment="1" applyProtection="1">
      <alignment horizontal="right" vertical="center"/>
      <protection locked="0"/>
    </xf>
    <xf numFmtId="43" fontId="9" fillId="4" borderId="57" xfId="11" applyFont="1" applyFill="1" applyBorder="1" applyAlignment="1" applyProtection="1">
      <alignment horizontal="right" vertical="center"/>
      <protection locked="0"/>
    </xf>
    <xf numFmtId="14" fontId="9" fillId="0" borderId="74" xfId="0" applyNumberFormat="1" applyFont="1" applyBorder="1" applyAlignment="1">
      <alignment horizontal="right" vertical="center"/>
    </xf>
    <xf numFmtId="14" fontId="9" fillId="0" borderId="78" xfId="0" applyNumberFormat="1" applyFont="1" applyBorder="1" applyAlignment="1">
      <alignment horizontal="right" vertical="center"/>
    </xf>
    <xf numFmtId="0" fontId="83" fillId="42" borderId="33" xfId="0" applyFont="1" applyFill="1" applyBorder="1" applyAlignment="1">
      <alignment horizontal="center" vertical="center"/>
    </xf>
    <xf numFmtId="0" fontId="83" fillId="42" borderId="37" xfId="0" applyFont="1" applyFill="1" applyBorder="1" applyAlignment="1">
      <alignment horizontal="center" vertical="center"/>
    </xf>
    <xf numFmtId="0" fontId="101" fillId="42" borderId="33" xfId="0" applyFont="1" applyFill="1" applyBorder="1" applyAlignment="1">
      <alignment horizontal="center" vertical="center"/>
    </xf>
    <xf numFmtId="0" fontId="101" fillId="42" borderId="35" xfId="0" applyFont="1" applyFill="1" applyBorder="1" applyAlignment="1">
      <alignment horizontal="center" vertical="center"/>
    </xf>
    <xf numFmtId="0" fontId="4" fillId="6" borderId="43" xfId="0" applyFont="1" applyFill="1" applyBorder="1" applyAlignment="1">
      <alignment horizontal="center" vertical="center"/>
    </xf>
    <xf numFmtId="0" fontId="4" fillId="6" borderId="21" xfId="0" applyFont="1" applyFill="1" applyBorder="1" applyAlignment="1">
      <alignment horizontal="center" vertical="center"/>
    </xf>
    <xf numFmtId="0" fontId="4" fillId="6" borderId="64" xfId="0" applyFont="1" applyFill="1" applyBorder="1" applyAlignment="1">
      <alignment horizontal="center" vertical="center"/>
    </xf>
    <xf numFmtId="0" fontId="76" fillId="0" borderId="0" xfId="0" applyFont="1" applyAlignment="1">
      <alignment horizontal="left" vertical="center" wrapText="1"/>
    </xf>
    <xf numFmtId="0" fontId="13" fillId="0" borderId="33" xfId="0" applyFont="1" applyBorder="1" applyAlignment="1">
      <alignment horizontal="left" vertical="center"/>
    </xf>
    <xf numFmtId="0" fontId="13" fillId="0" borderId="34" xfId="0" applyFont="1" applyBorder="1" applyAlignment="1">
      <alignment horizontal="left" vertical="center"/>
    </xf>
    <xf numFmtId="0" fontId="13" fillId="0" borderId="37" xfId="0" applyFont="1" applyBorder="1" applyAlignment="1">
      <alignment horizontal="left" vertical="center"/>
    </xf>
    <xf numFmtId="0" fontId="13" fillId="0" borderId="0" xfId="0" applyFont="1" applyAlignment="1">
      <alignment horizontal="left" vertical="center"/>
    </xf>
    <xf numFmtId="0" fontId="14" fillId="0" borderId="37" xfId="0" applyFont="1" applyBorder="1" applyAlignment="1">
      <alignment horizontal="left" vertical="center"/>
    </xf>
    <xf numFmtId="0" fontId="14" fillId="0" borderId="0" xfId="0" applyFont="1" applyAlignment="1">
      <alignment horizontal="left" vertical="center"/>
    </xf>
    <xf numFmtId="0" fontId="2" fillId="0" borderId="37" xfId="0" applyFont="1" applyBorder="1" applyAlignment="1">
      <alignment horizontal="left" vertical="center"/>
    </xf>
    <xf numFmtId="0" fontId="2" fillId="0" borderId="0" xfId="0" applyFont="1" applyAlignment="1">
      <alignment horizontal="left" vertical="center"/>
    </xf>
    <xf numFmtId="0" fontId="78" fillId="42" borderId="47" xfId="0" applyFont="1" applyFill="1" applyBorder="1" applyAlignment="1">
      <alignment horizontal="center" vertical="center"/>
    </xf>
    <xf numFmtId="0" fontId="78" fillId="42" borderId="3" xfId="0" applyFont="1" applyFill="1" applyBorder="1" applyAlignment="1">
      <alignment horizontal="center" vertical="center"/>
    </xf>
    <xf numFmtId="0" fontId="78" fillId="42" borderId="4" xfId="0" applyFont="1" applyFill="1" applyBorder="1" applyAlignment="1">
      <alignment horizontal="center" vertical="center"/>
    </xf>
    <xf numFmtId="0" fontId="96" fillId="42" borderId="33" xfId="0" applyFont="1" applyFill="1" applyBorder="1" applyAlignment="1">
      <alignment horizontal="center" vertical="center"/>
    </xf>
    <xf numFmtId="0" fontId="96" fillId="42" borderId="35" xfId="0" applyFont="1" applyFill="1" applyBorder="1" applyAlignment="1">
      <alignment horizontal="center" vertical="center"/>
    </xf>
    <xf numFmtId="165" fontId="8" fillId="14" borderId="62" xfId="2" applyFont="1" applyFill="1" applyBorder="1" applyAlignment="1" applyProtection="1">
      <alignment horizontal="center" vertical="center"/>
    </xf>
    <xf numFmtId="165" fontId="8" fillId="14" borderId="48" xfId="2" applyFont="1" applyFill="1" applyBorder="1" applyAlignment="1" applyProtection="1">
      <alignment horizontal="center" vertical="center"/>
    </xf>
    <xf numFmtId="14" fontId="9" fillId="4" borderId="24" xfId="0" applyNumberFormat="1" applyFont="1" applyFill="1" applyBorder="1" applyAlignment="1" applyProtection="1">
      <alignment horizontal="right" vertical="center"/>
      <protection locked="0"/>
    </xf>
    <xf numFmtId="14" fontId="9" fillId="4" borderId="57" xfId="0" applyNumberFormat="1" applyFont="1" applyFill="1" applyBorder="1" applyAlignment="1" applyProtection="1">
      <alignment horizontal="right" vertical="center"/>
      <protection locked="0"/>
    </xf>
    <xf numFmtId="0" fontId="49" fillId="0" borderId="37" xfId="0" applyFont="1" applyBorder="1" applyAlignment="1">
      <alignment horizontal="left" vertical="center"/>
    </xf>
    <xf numFmtId="0" fontId="49" fillId="0" borderId="0" xfId="0" applyFont="1" applyAlignment="1">
      <alignment horizontal="left" vertical="center"/>
    </xf>
    <xf numFmtId="0" fontId="81" fillId="35" borderId="0" xfId="0" applyFont="1" applyFill="1" applyAlignment="1">
      <alignment horizontal="center" vertical="center"/>
    </xf>
    <xf numFmtId="0" fontId="0" fillId="0" borderId="18" xfId="0" applyBorder="1" applyAlignment="1">
      <alignment horizontal="left" vertical="center" wrapText="1"/>
    </xf>
    <xf numFmtId="0" fontId="53" fillId="27" borderId="0" xfId="20" applyFill="1" applyAlignment="1">
      <alignment horizontal="center" vertical="center" wrapText="1"/>
    </xf>
    <xf numFmtId="0" fontId="85" fillId="42" borderId="46" xfId="0" applyFont="1" applyFill="1" applyBorder="1" applyAlignment="1">
      <alignment horizontal="center" vertical="center"/>
    </xf>
    <xf numFmtId="0" fontId="101" fillId="42" borderId="46" xfId="0" applyFont="1" applyFill="1" applyBorder="1" applyAlignment="1">
      <alignment horizontal="center" vertical="center"/>
    </xf>
    <xf numFmtId="0" fontId="79" fillId="42" borderId="0" xfId="0" applyFont="1" applyFill="1" applyAlignment="1">
      <alignment horizontal="center" vertical="center" wrapText="1"/>
    </xf>
    <xf numFmtId="0" fontId="79" fillId="27" borderId="0" xfId="0" applyFont="1" applyFill="1" applyAlignment="1">
      <alignment horizontal="center" vertical="center" wrapText="1"/>
    </xf>
    <xf numFmtId="0" fontId="75" fillId="42" borderId="33" xfId="0" applyFont="1" applyFill="1" applyBorder="1" applyAlignment="1">
      <alignment horizontal="center" vertical="center"/>
    </xf>
    <xf numFmtId="0" fontId="75" fillId="42" borderId="34" xfId="0" applyFont="1" applyFill="1" applyBorder="1" applyAlignment="1">
      <alignment horizontal="center" vertical="center"/>
    </xf>
    <xf numFmtId="0" fontId="75" fillId="42" borderId="35" xfId="0" applyFont="1" applyFill="1" applyBorder="1" applyAlignment="1">
      <alignment horizontal="center" vertical="center"/>
    </xf>
    <xf numFmtId="0" fontId="49" fillId="0" borderId="53" xfId="0" applyFont="1" applyBorder="1" applyAlignment="1">
      <alignment horizontal="center" vertical="center" wrapText="1"/>
    </xf>
    <xf numFmtId="0" fontId="49" fillId="0" borderId="30" xfId="0" applyFont="1" applyBorder="1" applyAlignment="1">
      <alignment horizontal="center" vertical="center" wrapText="1"/>
    </xf>
    <xf numFmtId="0" fontId="49" fillId="0" borderId="17" xfId="0" applyFont="1" applyBorder="1" applyAlignment="1">
      <alignment horizontal="center" vertical="center" wrapText="1"/>
    </xf>
    <xf numFmtId="0" fontId="49" fillId="0" borderId="54" xfId="0" applyFont="1" applyBorder="1" applyAlignment="1">
      <alignment horizontal="center" vertical="center" wrapText="1"/>
    </xf>
    <xf numFmtId="0" fontId="49" fillId="0" borderId="12" xfId="0" applyFont="1" applyBorder="1" applyAlignment="1">
      <alignment horizontal="center" vertical="center"/>
    </xf>
    <xf numFmtId="0" fontId="49" fillId="0" borderId="13" xfId="0" applyFont="1" applyBorder="1" applyAlignment="1">
      <alignment horizontal="center" vertical="center"/>
    </xf>
    <xf numFmtId="0" fontId="13" fillId="0" borderId="68" xfId="0" applyFont="1" applyBorder="1" applyAlignment="1">
      <alignment horizontal="center" vertical="center" wrapText="1"/>
    </xf>
    <xf numFmtId="0" fontId="13" fillId="0" borderId="11" xfId="0" applyFont="1" applyBorder="1" applyAlignment="1">
      <alignment horizontal="center" vertical="center" wrapText="1"/>
    </xf>
    <xf numFmtId="0" fontId="98" fillId="0" borderId="12" xfId="0" applyFont="1" applyBorder="1" applyAlignment="1">
      <alignment horizontal="center" vertical="center"/>
    </xf>
    <xf numFmtId="0" fontId="98" fillId="0" borderId="55" xfId="0" applyFont="1" applyBorder="1" applyAlignment="1">
      <alignment horizontal="center" vertical="center"/>
    </xf>
    <xf numFmtId="0" fontId="98" fillId="0" borderId="13" xfId="0" applyFont="1" applyBorder="1" applyAlignment="1">
      <alignment horizontal="center" vertical="center"/>
    </xf>
    <xf numFmtId="0" fontId="75" fillId="42" borderId="37" xfId="0" applyFont="1" applyFill="1" applyBorder="1" applyAlignment="1">
      <alignment horizontal="center" vertical="center"/>
    </xf>
    <xf numFmtId="0" fontId="75" fillId="42" borderId="0" xfId="0" applyFont="1" applyFill="1" applyAlignment="1">
      <alignment horizontal="center" vertical="center"/>
    </xf>
    <xf numFmtId="0" fontId="75" fillId="42" borderId="36" xfId="0" applyFont="1" applyFill="1" applyBorder="1" applyAlignment="1">
      <alignment horizontal="center" vertical="center"/>
    </xf>
    <xf numFmtId="0" fontId="106" fillId="0" borderId="12" xfId="0" applyFont="1" applyBorder="1" applyAlignment="1">
      <alignment horizontal="center" vertical="center"/>
    </xf>
    <xf numFmtId="0" fontId="106" fillId="0" borderId="55" xfId="0" applyFont="1" applyBorder="1" applyAlignment="1">
      <alignment horizontal="center" vertical="center"/>
    </xf>
    <xf numFmtId="0" fontId="106" fillId="0" borderId="69" xfId="0" applyFont="1" applyBorder="1" applyAlignment="1">
      <alignment horizontal="center" vertical="center"/>
    </xf>
    <xf numFmtId="0" fontId="78" fillId="42" borderId="37" xfId="0" applyFont="1" applyFill="1" applyBorder="1" applyAlignment="1">
      <alignment horizontal="center" vertical="center"/>
    </xf>
    <xf numFmtId="0" fontId="78" fillId="42" borderId="0" xfId="0" applyFont="1" applyFill="1" applyAlignment="1">
      <alignment horizontal="center" vertical="center"/>
    </xf>
    <xf numFmtId="0" fontId="78" fillId="42" borderId="36" xfId="0" applyFont="1" applyFill="1" applyBorder="1" applyAlignment="1">
      <alignment horizontal="center" vertical="center"/>
    </xf>
    <xf numFmtId="1" fontId="135" fillId="0" borderId="99" xfId="23" applyNumberFormat="1" applyFont="1" applyBorder="1" applyAlignment="1">
      <alignment horizontal="left" vertical="center" wrapText="1"/>
    </xf>
    <xf numFmtId="0" fontId="134" fillId="0" borderId="100" xfId="23" applyFont="1" applyBorder="1"/>
    <xf numFmtId="0" fontId="134" fillId="0" borderId="101" xfId="23" applyFont="1" applyBorder="1"/>
    <xf numFmtId="1" fontId="133" fillId="0" borderId="105" xfId="23" applyNumberFormat="1" applyFont="1" applyBorder="1" applyAlignment="1">
      <alignment horizontal="left" vertical="center" wrapText="1"/>
    </xf>
    <xf numFmtId="0" fontId="134" fillId="0" borderId="106" xfId="23" applyFont="1" applyBorder="1"/>
    <xf numFmtId="0" fontId="134" fillId="0" borderId="115" xfId="23" applyFont="1" applyBorder="1"/>
    <xf numFmtId="1" fontId="133" fillId="54" borderId="117" xfId="23" applyNumberFormat="1" applyFont="1" applyFill="1" applyBorder="1" applyAlignment="1">
      <alignment horizontal="left" vertical="center" wrapText="1"/>
    </xf>
    <xf numFmtId="0" fontId="134" fillId="0" borderId="118" xfId="23" applyFont="1" applyBorder="1"/>
    <xf numFmtId="0" fontId="134" fillId="0" borderId="119" xfId="23" applyFont="1" applyBorder="1"/>
    <xf numFmtId="1" fontId="133" fillId="51" borderId="122" xfId="23" applyNumberFormat="1" applyFont="1" applyFill="1" applyBorder="1" applyAlignment="1">
      <alignment horizontal="left" vertical="center" wrapText="1"/>
    </xf>
    <xf numFmtId="0" fontId="134" fillId="0" borderId="123" xfId="23" applyFont="1" applyBorder="1"/>
    <xf numFmtId="0" fontId="134" fillId="0" borderId="124" xfId="23" applyFont="1" applyBorder="1"/>
    <xf numFmtId="1" fontId="135" fillId="51" borderId="105" xfId="23" applyNumberFormat="1" applyFont="1" applyFill="1" applyBorder="1" applyAlignment="1">
      <alignment horizontal="left" vertical="center" wrapText="1"/>
    </xf>
    <xf numFmtId="1" fontId="133" fillId="51" borderId="105" xfId="23" applyNumberFormat="1" applyFont="1" applyFill="1" applyBorder="1" applyAlignment="1">
      <alignment horizontal="left" vertical="center" wrapText="1"/>
    </xf>
    <xf numFmtId="1" fontId="135" fillId="51" borderId="107" xfId="23" applyNumberFormat="1" applyFont="1" applyFill="1" applyBorder="1" applyAlignment="1">
      <alignment horizontal="left" vertical="center" wrapText="1"/>
    </xf>
    <xf numFmtId="0" fontId="134" fillId="0" borderId="125" xfId="23" applyFont="1" applyBorder="1"/>
    <xf numFmtId="0" fontId="134" fillId="0" borderId="108" xfId="23" applyFont="1" applyBorder="1"/>
    <xf numFmtId="1" fontId="133" fillId="0" borderId="107" xfId="23" applyNumberFormat="1" applyFont="1" applyBorder="1" applyAlignment="1">
      <alignment horizontal="left" vertical="center" wrapText="1"/>
    </xf>
    <xf numFmtId="1" fontId="133" fillId="51" borderId="118" xfId="23" applyNumberFormat="1" applyFont="1" applyFill="1" applyBorder="1" applyAlignment="1">
      <alignment horizontal="left" vertical="center" wrapText="1"/>
    </xf>
    <xf numFmtId="1" fontId="133" fillId="0" borderId="0" xfId="23" applyNumberFormat="1" applyFont="1" applyAlignment="1">
      <alignment horizontal="left" vertical="center" wrapText="1"/>
    </xf>
    <xf numFmtId="0" fontId="132" fillId="0" borderId="0" xfId="23"/>
    <xf numFmtId="1" fontId="133" fillId="0" borderId="127" xfId="23" applyNumberFormat="1" applyFont="1" applyBorder="1" applyAlignment="1">
      <alignment horizontal="left" vertical="center" wrapText="1"/>
    </xf>
    <xf numFmtId="0" fontId="134" fillId="0" borderId="127" xfId="23" applyFont="1" applyBorder="1"/>
    <xf numFmtId="1" fontId="133" fillId="0" borderId="0" xfId="23" applyNumberFormat="1" applyFont="1" applyAlignment="1">
      <alignment horizontal="left" vertical="center"/>
    </xf>
    <xf numFmtId="1" fontId="140" fillId="0" borderId="128" xfId="23" applyNumberFormat="1" applyFont="1" applyBorder="1" applyAlignment="1">
      <alignment horizontal="left" vertical="center"/>
    </xf>
    <xf numFmtId="0" fontId="134" fillId="0" borderId="128" xfId="23" applyFont="1" applyBorder="1"/>
    <xf numFmtId="1" fontId="141" fillId="0" borderId="128" xfId="23" applyNumberFormat="1" applyFont="1" applyBorder="1" applyAlignment="1">
      <alignment horizontal="left" vertical="center" wrapText="1"/>
    </xf>
    <xf numFmtId="1" fontId="135" fillId="0" borderId="129" xfId="23" applyNumberFormat="1" applyFont="1" applyBorder="1" applyAlignment="1">
      <alignment horizontal="left" vertical="center"/>
    </xf>
    <xf numFmtId="0" fontId="134" fillId="0" borderId="129" xfId="23" applyFont="1" applyBorder="1"/>
    <xf numFmtId="1" fontId="133" fillId="50" borderId="0" xfId="23" applyNumberFormat="1" applyFont="1" applyFill="1" applyAlignment="1">
      <alignment horizontal="left" vertical="center"/>
    </xf>
    <xf numFmtId="0" fontId="134" fillId="0" borderId="0" xfId="23" applyFont="1"/>
    <xf numFmtId="1" fontId="135" fillId="0" borderId="130" xfId="23" applyNumberFormat="1" applyFont="1" applyBorder="1" applyAlignment="1">
      <alignment horizontal="left" vertical="center" wrapText="1"/>
    </xf>
    <xf numFmtId="0" fontId="134" fillId="0" borderId="131" xfId="23" applyFont="1" applyBorder="1"/>
    <xf numFmtId="0" fontId="134" fillId="0" borderId="132" xfId="23" applyFont="1" applyBorder="1"/>
    <xf numFmtId="0" fontId="134" fillId="0" borderId="133" xfId="23" applyFont="1" applyBorder="1"/>
    <xf numFmtId="0" fontId="134" fillId="0" borderId="134" xfId="23" applyFont="1" applyBorder="1"/>
    <xf numFmtId="0" fontId="134" fillId="0" borderId="135" xfId="23" applyFont="1" applyBorder="1"/>
    <xf numFmtId="0" fontId="134" fillId="0" borderId="136" xfId="23" applyFont="1" applyBorder="1"/>
    <xf numFmtId="0" fontId="134" fillId="0" borderId="137" xfId="23" applyFont="1" applyBorder="1"/>
    <xf numFmtId="1" fontId="135" fillId="0" borderId="130" xfId="23" applyNumberFormat="1" applyFont="1" applyBorder="1" applyAlignment="1">
      <alignment horizontal="left" vertical="center"/>
    </xf>
    <xf numFmtId="1" fontId="133" fillId="0" borderId="99" xfId="23" applyNumberFormat="1" applyFont="1" applyBorder="1" applyAlignment="1">
      <alignment horizontal="left" vertical="center"/>
    </xf>
    <xf numFmtId="1" fontId="133" fillId="0" borderId="103" xfId="23" applyNumberFormat="1" applyFont="1" applyBorder="1" applyAlignment="1">
      <alignment horizontal="left" vertical="center" wrapText="1"/>
    </xf>
    <xf numFmtId="0" fontId="134" fillId="0" borderId="104" xfId="23" applyFont="1" applyBorder="1"/>
    <xf numFmtId="1" fontId="133" fillId="51" borderId="102" xfId="23" applyNumberFormat="1" applyFont="1" applyFill="1" applyBorder="1" applyAlignment="1">
      <alignment horizontal="left" vertical="center" wrapText="1"/>
    </xf>
    <xf numFmtId="0" fontId="134" fillId="0" borderId="102" xfId="23" applyFont="1" applyBorder="1"/>
    <xf numFmtId="1" fontId="135" fillId="0" borderId="107" xfId="23" applyNumberFormat="1" applyFont="1" applyBorder="1" applyAlignment="1">
      <alignment horizontal="left" vertical="center" wrapText="1"/>
    </xf>
    <xf numFmtId="1" fontId="135" fillId="51" borderId="109" xfId="23" applyNumberFormat="1" applyFont="1" applyFill="1" applyBorder="1" applyAlignment="1">
      <alignment horizontal="left" vertical="center" wrapText="1"/>
    </xf>
    <xf numFmtId="0" fontId="134" fillId="0" borderId="110" xfId="23" applyFont="1" applyBorder="1"/>
    <xf numFmtId="0" fontId="134" fillId="0" borderId="103" xfId="23" applyFont="1" applyBorder="1"/>
    <xf numFmtId="0" fontId="134" fillId="0" borderId="111" xfId="23" applyFont="1" applyBorder="1"/>
    <xf numFmtId="0" fontId="134" fillId="0" borderId="112" xfId="23" applyFont="1" applyBorder="1"/>
    <xf numFmtId="0" fontId="134" fillId="0" borderId="113" xfId="23" applyFont="1" applyBorder="1"/>
    <xf numFmtId="1" fontId="133" fillId="51" borderId="103" xfId="23" applyNumberFormat="1" applyFont="1" applyFill="1" applyBorder="1" applyAlignment="1">
      <alignment horizontal="left" vertical="center" wrapText="1"/>
    </xf>
    <xf numFmtId="1" fontId="133" fillId="52" borderId="99" xfId="23" applyNumberFormat="1" applyFont="1" applyFill="1" applyBorder="1" applyAlignment="1">
      <alignment horizontal="left" vertical="center"/>
    </xf>
    <xf numFmtId="0" fontId="107" fillId="0" borderId="0" xfId="0" applyFont="1" applyAlignment="1">
      <alignment horizontal="center" vertical="center" wrapText="1"/>
    </xf>
    <xf numFmtId="0" fontId="34" fillId="27" borderId="46" xfId="0" applyFont="1" applyFill="1" applyBorder="1" applyAlignment="1">
      <alignment horizontal="justify" vertical="top" wrapText="1"/>
    </xf>
    <xf numFmtId="0" fontId="120" fillId="27" borderId="0" xfId="0" applyFont="1" applyFill="1" applyAlignment="1">
      <alignment horizontal="left" vertical="top" wrapText="1"/>
    </xf>
    <xf numFmtId="0" fontId="18" fillId="27" borderId="0" xfId="0" applyFont="1" applyFill="1" applyAlignment="1">
      <alignment horizontal="left" vertical="top" wrapText="1"/>
    </xf>
    <xf numFmtId="0" fontId="34" fillId="27" borderId="0" xfId="0" applyFont="1" applyFill="1" applyAlignment="1">
      <alignment horizontal="left" vertical="center" wrapText="1"/>
    </xf>
    <xf numFmtId="0" fontId="34" fillId="27" borderId="0" xfId="0" applyFont="1" applyFill="1" applyAlignment="1">
      <alignment horizontal="right" vertical="top" wrapText="1"/>
    </xf>
    <xf numFmtId="0" fontId="0" fillId="27" borderId="0" xfId="0" applyFill="1" applyAlignment="1">
      <alignment horizontal="right" vertical="top" wrapText="1"/>
    </xf>
    <xf numFmtId="0" fontId="34" fillId="27" borderId="0" xfId="0" applyFont="1" applyFill="1" applyAlignment="1">
      <alignment horizontal="left" vertical="top" wrapText="1"/>
    </xf>
    <xf numFmtId="0" fontId="34" fillId="27" borderId="0" xfId="0" applyFont="1" applyFill="1" applyAlignment="1">
      <alignment horizontal="center" vertical="top" wrapText="1"/>
    </xf>
    <xf numFmtId="0" fontId="22" fillId="27" borderId="41" xfId="0" applyFont="1" applyFill="1" applyBorder="1" applyAlignment="1">
      <alignment horizontal="center" vertical="center"/>
    </xf>
    <xf numFmtId="0" fontId="22" fillId="27" borderId="42" xfId="0" applyFont="1" applyFill="1" applyBorder="1" applyAlignment="1">
      <alignment horizontal="center" vertical="center"/>
    </xf>
    <xf numFmtId="0" fontId="22" fillId="27" borderId="56" xfId="0" applyFont="1" applyFill="1" applyBorder="1" applyAlignment="1">
      <alignment horizontal="center" vertical="center"/>
    </xf>
    <xf numFmtId="0" fontId="42" fillId="27" borderId="0" xfId="0" applyFont="1" applyFill="1" applyAlignment="1">
      <alignment horizontal="center" vertical="center"/>
    </xf>
    <xf numFmtId="0" fontId="128" fillId="44" borderId="0" xfId="22" applyFill="1" applyAlignment="1">
      <alignment vertical="top" wrapText="1"/>
    </xf>
    <xf numFmtId="0" fontId="131" fillId="46" borderId="0" xfId="22" applyFont="1" applyFill="1" applyAlignment="1">
      <alignment horizontal="center" vertical="center" wrapText="1"/>
    </xf>
    <xf numFmtId="0" fontId="130" fillId="47" borderId="0" xfId="22" applyFont="1" applyFill="1" applyAlignment="1">
      <alignment wrapText="1"/>
    </xf>
  </cellXfs>
  <cellStyles count="24">
    <cellStyle name="Hipervínculo" xfId="20" builtinId="8"/>
    <cellStyle name="Millares" xfId="11" builtinId="3"/>
    <cellStyle name="Millares 2" xfId="16" xr:uid="{00000000-0005-0000-0000-000001000000}"/>
    <cellStyle name="Moneda" xfId="2" builtinId="4"/>
    <cellStyle name="Moneda [0]" xfId="17" builtinId="7"/>
    <cellStyle name="Moneda 2" xfId="4" xr:uid="{00000000-0005-0000-0000-000004000000}"/>
    <cellStyle name="Moneda 2 2" xfId="7" xr:uid="{00000000-0005-0000-0000-000005000000}"/>
    <cellStyle name="Moneda 2 2 2" xfId="15" xr:uid="{00000000-0005-0000-0000-000006000000}"/>
    <cellStyle name="Moneda 2 3" xfId="13" xr:uid="{00000000-0005-0000-0000-000007000000}"/>
    <cellStyle name="Moneda 3" xfId="3" xr:uid="{00000000-0005-0000-0000-000008000000}"/>
    <cellStyle name="Moneda 3 2" xfId="6" xr:uid="{00000000-0005-0000-0000-000009000000}"/>
    <cellStyle name="Moneda 4" xfId="5" xr:uid="{00000000-0005-0000-0000-00000A000000}"/>
    <cellStyle name="Moneda 5" xfId="9" xr:uid="{00000000-0005-0000-0000-00000B000000}"/>
    <cellStyle name="Neutral" xfId="18" builtinId="28"/>
    <cellStyle name="Normal" xfId="0" builtinId="0"/>
    <cellStyle name="Normal 2" xfId="8" xr:uid="{00000000-0005-0000-0000-00000D000000}"/>
    <cellStyle name="Normal 2 2" xfId="14" xr:uid="{00000000-0005-0000-0000-00000E000000}"/>
    <cellStyle name="Normal 2 3" xfId="12" xr:uid="{00000000-0005-0000-0000-00000F000000}"/>
    <cellStyle name="Normal 3" xfId="21" xr:uid="{F94DE324-F6B1-4905-81CD-D3346D048562}"/>
    <cellStyle name="Normal 4" xfId="22" xr:uid="{545CC8EF-17F4-4239-B309-8C05E91521CD}"/>
    <cellStyle name="Normal 5" xfId="23" xr:uid="{78271D59-E346-4216-8F35-437ABCA4B948}"/>
    <cellStyle name="Porcentaje" xfId="1" builtinId="5"/>
    <cellStyle name="Porcentaje 2" xfId="10" xr:uid="{00000000-0005-0000-0000-000011000000}"/>
    <cellStyle name="Porcentaje 4" xfId="19" xr:uid="{324F1BD4-0022-458D-A06B-5F30A10D6921}"/>
  </cellStyles>
  <dxfs count="49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rgb="FFFF0000"/>
      </font>
    </dxf>
    <dxf>
      <font>
        <color rgb="FFFF0000"/>
      </font>
    </dxf>
    <dxf>
      <font>
        <strike val="0"/>
        <outline val="0"/>
        <shadow val="0"/>
        <u val="none"/>
        <vertAlign val="baseline"/>
        <sz val="14"/>
        <name val="Calibri"/>
        <family val="2"/>
        <scheme val="minor"/>
      </font>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alignment vertical="center" textRotation="0" indent="0" justifyLastLine="0" shrinkToFit="0" readingOrder="0"/>
      <border outline="0">
        <left style="thin">
          <color theme="4"/>
        </left>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34" formatCode="_-&quot;$&quot;\ * #,##0.00_-;\-&quot;$&quot;\ * #,##0.00_-;_-&quot;$&quot;\ * &quot;-&quot;??_-;_-@_-"/>
      <alignment vertical="center" textRotation="0" indent="0" justifyLastLine="0" shrinkToFit="0" readingOrder="0"/>
      <border outline="0">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65" formatCode="_(&quot;$&quot;\ * #,##0.00_);_(&quot;$&quot;\ * \(#,##0.0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style="thin">
          <color theme="4"/>
        </right>
        <top style="thin">
          <color theme="8" tint="-0.249977111117893"/>
        </top>
        <bottom style="thin">
          <color theme="8" tint="-0.249977111117893"/>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2" formatCode="0.00"/>
      <fill>
        <patternFill patternType="solid">
          <fgColor indexed="64"/>
          <bgColor rgb="FFFFFF00"/>
        </patternFill>
      </fill>
      <alignment horizontal="center" vertical="center" textRotation="0" wrapText="0" indent="0" justifyLastLine="0" shrinkToFit="0" readingOrder="0"/>
      <border diagonalUp="0" diagonalDown="0" outline="0">
        <left style="thin">
          <color theme="4"/>
        </left>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2" formatCode="0.00"/>
      <fill>
        <patternFill patternType="none">
          <fgColor indexed="64"/>
          <bgColor indexed="65"/>
        </patternFill>
      </fill>
      <alignment horizontal="general" vertical="center" textRotation="0" wrapText="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165" formatCode="_(&quot;$&quot;\ * #,##0.00_);_(&quot;$&quot;\ * \(#,##0.0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7" formatCode="&quot;$&quot;\ #,##0.00"/>
      <fill>
        <patternFill patternType="none">
          <fgColor indexed="64"/>
          <bgColor auto="1"/>
        </patternFill>
      </fil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name val="Calibri"/>
        <family val="2"/>
        <scheme val="minor"/>
      </font>
      <numFmt numFmtId="177" formatCode="&quot;$&quot;\ #,##0.00"/>
      <alignment horizontal="general"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vertical/>
        <horizontal/>
      </border>
    </dxf>
    <dxf>
      <font>
        <b val="0"/>
        <i val="0"/>
        <strike val="0"/>
        <condense val="0"/>
        <extend val="0"/>
        <outline val="0"/>
        <shadow val="0"/>
        <u val="none"/>
        <vertAlign val="baseline"/>
        <sz val="14"/>
        <color theme="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185"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outline="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alignment vertical="center" textRotation="0" indent="0" justifyLastLine="0" shrinkToFit="0" readingOrder="0"/>
      <border diagonalUp="0" diagonalDown="0" outline="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7" formatCode="&quot;$&quot;\ #,##0.00"/>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rgb="FFFF0000"/>
        <name val="Calibri"/>
        <family val="2"/>
        <scheme val="minor"/>
      </font>
      <numFmt numFmtId="177" formatCode="&quot;$&quot;\ #,##0.00"/>
      <alignment horizontal="center" vertical="center" textRotation="0" wrapText="0" indent="0" justifyLastLine="0" shrinkToFit="0" readingOrder="0"/>
      <border diagonalUp="0" diagonalDown="0" outline="0">
        <left style="thin">
          <color theme="4"/>
        </left>
        <right style="thin">
          <color theme="4"/>
        </right>
        <top style="thin">
          <color theme="4"/>
        </top>
        <bottom style="thin">
          <color theme="4"/>
        </bottom>
      </border>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numFmt numFmtId="177"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outline="0">
        <left style="thin">
          <color theme="4"/>
        </left>
        <right style="thin">
          <color theme="4"/>
        </right>
        <top style="thin">
          <color theme="4"/>
        </top>
        <bottom style="thin">
          <color theme="4"/>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outline="0">
        <left style="thin">
          <color theme="4"/>
        </left>
        <right style="thin">
          <color theme="4"/>
        </right>
        <top style="thin">
          <color theme="4"/>
        </top>
        <bottom style="thin">
          <color theme="4"/>
        </bottom>
      </border>
      <protection locked="0" hidden="0"/>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4"/>
        <color theme="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85"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horizontal="right" vertical="center" textRotation="0" wrapText="0" indent="0" justifyLastLine="0" shrinkToFit="0" readingOrder="0"/>
      <border diagonalUp="0" diagonalDown="0" outline="0">
        <left/>
        <right style="thin">
          <color theme="4"/>
        </right>
        <top style="thin">
          <color theme="4"/>
        </top>
        <bottom style="thin">
          <color theme="4"/>
        </bottom>
      </border>
      <protection locked="0" hidden="0"/>
    </dxf>
    <dxf>
      <border>
        <top style="thin">
          <color rgb="FF4472C4"/>
        </top>
      </border>
    </dxf>
    <dxf>
      <border diagonalUp="0" diagonalDown="0">
        <left style="thin">
          <color rgb="FF4472C4"/>
        </left>
        <right style="thin">
          <color rgb="FF4472C4"/>
        </right>
        <top style="thin">
          <color rgb="FF4472C4"/>
        </top>
        <bottom style="thin">
          <color rgb="FF4472C4"/>
        </bottom>
      </border>
    </dxf>
    <dxf>
      <font>
        <strike val="0"/>
        <outline val="0"/>
        <shadow val="0"/>
        <u val="none"/>
        <vertAlign val="baseline"/>
        <sz val="14"/>
        <name val="Calibri"/>
        <family val="2"/>
        <scheme val="minor"/>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7" formatCode="&quot;$&quot;\ #,##0.00"/>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left style="thin">
          <color theme="4"/>
        </left>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7"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outline="0">
        <left style="thin">
          <color theme="4"/>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border>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numFmt numFmtId="185" formatCode="d/mm/yyyy"/>
      <border diagonalUp="0" diagonalDown="0">
        <right style="thin">
          <color theme="4"/>
        </right>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outline="0">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alignment vertical="center" textRotation="0" indent="0" justifyLastLine="0" shrinkToFit="0" readingOrder="0"/>
    </dxf>
    <dxf>
      <font>
        <strike val="0"/>
        <outline val="0"/>
        <shadow val="0"/>
        <u val="none"/>
        <vertAlign val="baseline"/>
        <sz val="14"/>
        <color auto="1"/>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auto="1"/>
        </left>
        <right/>
        <top style="thin">
          <color auto="1"/>
        </top>
        <bottom style="thin">
          <color auto="1"/>
        </bottom>
        <vertical style="thin">
          <color auto="1"/>
        </vertical>
        <horizontal style="thin">
          <color auto="1"/>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auto="1"/>
        </left>
        <right/>
        <top/>
        <bottom style="thin">
          <color auto="1"/>
        </bottom>
      </border>
    </dxf>
    <dxf>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protection locked="0" hidden="0"/>
    </dxf>
    <dxf>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alignment horizontal="general" vertical="center" textRotation="0" wrapText="0" indent="0" justifyLastLine="0" shrinkToFit="0" readingOrder="0"/>
      <border diagonalUp="0" diagonalDown="0">
        <left/>
        <right style="thin">
          <color auto="1"/>
        </right>
        <top style="thin">
          <color auto="1"/>
        </top>
        <bottom style="thin">
          <color auto="1"/>
        </bottom>
        <vertical style="thin">
          <color auto="1"/>
        </vertical>
        <horizontal style="thin">
          <color auto="1"/>
        </horizontal>
      </border>
      <protection locked="0" hidden="0"/>
    </dxf>
    <dxf>
      <alignment horizontal="general" vertical="center" textRotation="0" wrapText="0" indent="0" justifyLastLine="0" shrinkToFit="0" readingOrder="0"/>
      <border diagonalUp="0" diagonalDown="0" outline="0">
        <left/>
        <right style="thin">
          <color auto="1"/>
        </right>
        <top/>
        <bottom style="thin">
          <color auto="1"/>
        </bottom>
      </border>
    </dxf>
    <dxf>
      <border>
        <top style="thin">
          <color auto="1"/>
        </top>
      </border>
    </dxf>
    <dxf>
      <border diagonalUp="0" diagonalDown="0">
        <left style="medium">
          <color indexed="64"/>
        </left>
        <right style="medium">
          <color indexed="64"/>
        </right>
        <top style="medium">
          <color indexed="64"/>
        </top>
        <bottom style="medium">
          <color indexed="64"/>
        </bottom>
      </border>
    </dxf>
    <dxf>
      <alignment vertical="center" textRotation="0" indent="0" justifyLastLine="0" shrinkToFit="0" readingOrder="0"/>
      <protection locked="0" hidden="0"/>
    </dxf>
    <dxf>
      <border outline="0">
        <bottom style="thin">
          <color auto="1"/>
        </bottom>
      </border>
    </dxf>
    <dxf>
      <alignment vertical="center" textRotation="0" indent="0" justifyLastLine="0" shrinkToFit="0" readingOrder="0"/>
      <border diagonalUp="0" diagonalDown="0">
        <left style="thin">
          <color auto="1"/>
        </left>
        <right style="thin">
          <color auto="1"/>
        </right>
        <top/>
        <bottom/>
        <vertical style="thin">
          <color auto="1"/>
        </vertical>
        <horizontal style="thin">
          <color auto="1"/>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auto="1"/>
        </left>
        <right/>
        <top style="thin">
          <color auto="1"/>
        </top>
        <bottom/>
        <vertical style="thin">
          <color auto="1"/>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auto="1"/>
        </left>
        <right/>
        <top/>
        <bottom style="thin">
          <color auto="1"/>
        </bottom>
      </border>
    </dxf>
    <dxf>
      <numFmt numFmtId="0" formatCode="General"/>
      <alignment horizontal="center" vertical="center" textRotation="0" wrapText="0" indent="0" justifyLastLine="0" shrinkToFit="0" readingOrder="0"/>
      <border diagonalUp="0" diagonalDown="0">
        <left style="thin">
          <color auto="1"/>
        </left>
        <right style="thin">
          <color auto="1"/>
        </right>
        <top/>
        <bottom style="thin">
          <color auto="1"/>
        </bottom>
        <vertical style="thin">
          <color auto="1"/>
        </vertical>
        <horizontal/>
      </border>
      <protection locked="0" hidden="0"/>
    </dxf>
    <dxf>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alignment horizontal="general" vertical="center" textRotation="0" wrapText="0" indent="0" justifyLastLine="0" shrinkToFit="0" readingOrder="0"/>
      <border diagonalUp="0" diagonalDown="0">
        <left/>
        <right style="thin">
          <color auto="1"/>
        </right>
        <top style="thin">
          <color auto="1"/>
        </top>
        <bottom/>
        <vertical style="thin">
          <color auto="1"/>
        </vertical>
        <horizontal/>
      </border>
      <protection locked="0" hidden="0"/>
    </dxf>
    <dxf>
      <alignment horizontal="general" vertical="center" textRotation="0" wrapText="0" indent="0" justifyLastLine="0" shrinkToFit="0" readingOrder="0"/>
      <border diagonalUp="0" diagonalDown="0" outline="0">
        <left/>
        <right style="thin">
          <color auto="1"/>
        </right>
        <top/>
        <bottom style="thin">
          <color auto="1"/>
        </bottom>
      </border>
    </dxf>
    <dxf>
      <border diagonalUp="0" diagonalDown="0">
        <left style="medium">
          <color indexed="64"/>
        </left>
        <right style="medium">
          <color indexed="64"/>
        </right>
        <top style="medium">
          <color indexed="64"/>
        </top>
        <bottom style="medium">
          <color indexed="64"/>
        </bottom>
      </border>
    </dxf>
    <dxf>
      <border outline="0">
        <bottom style="thin">
          <color auto="1"/>
        </bottom>
      </border>
    </dxf>
    <dxf>
      <alignment vertical="center" textRotation="0" indent="0" justifyLastLine="0" shrinkToFit="0" readingOrder="0"/>
      <border diagonalUp="0" diagonalDown="0">
        <left style="thin">
          <color auto="1"/>
        </left>
        <right style="thin">
          <color auto="1"/>
        </right>
        <vertical style="thin">
          <color auto="1"/>
        </vertical>
      </border>
      <protection locked="0" hidden="0"/>
    </dxf>
    <dxf>
      <alignment horizontal="general" vertical="center" textRotation="0" wrapText="0" indent="0" justifyLastLine="0" shrinkToFit="0" readingOrder="0"/>
      <protection locked="0" hidden="0"/>
    </dxf>
    <dxf>
      <font>
        <color auto="1"/>
      </font>
      <numFmt numFmtId="0" formatCode="General"/>
      <fill>
        <patternFill patternType="none">
          <fgColor indexed="64"/>
          <bgColor indexed="65"/>
        </patternFill>
      </fill>
      <alignment horizontal="general"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color auto="1"/>
      </font>
      <numFmt numFmtId="166" formatCode="_(&quot;$&quot;\ * #,##0_);_(&quot;$&quot;\ * \(#,##0\);_(&quot;$&quot;\ * &quot;-&quot;??_);_(@_)"/>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color auto="1"/>
      </font>
      <numFmt numFmtId="166" formatCode="_(&quot;$&quot;\ * #,##0_);_(&quot;$&quot;\ * \(#,##0\);_(&quot;$&quot;\ * &quot;-&quot;??_);_(@_)"/>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color auto="1"/>
      </font>
      <numFmt numFmtId="166" formatCode="_(&quot;$&quot;\ * #,##0_);_(&quot;$&quot;\ * \(#,##0\);_(&quot;$&quot;\ * &quot;-&quot;??_);_(@_)"/>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numFmt numFmtId="14" formatCode="0.00%"/>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numFmt numFmtId="14" formatCode="0.00%"/>
      <alignment horizontal="center" vertical="bottom" textRotation="0" wrapText="0" indent="0" justifyLastLine="0" shrinkToFit="0" readingOrder="0"/>
      <border diagonalUp="0" diagonalDown="0" outline="0">
        <left style="thin">
          <color auto="1"/>
        </left>
        <right style="thin">
          <color auto="1"/>
        </right>
        <top style="thin">
          <color indexed="64"/>
        </top>
        <bottom style="thin">
          <color indexed="64"/>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solid">
          <fgColor indexed="64"/>
          <bgColor theme="9" tint="0.59999389629810485"/>
        </patternFill>
      </fill>
      <alignment horizontal="center" textRotation="0" indent="0" justifyLastLine="0" shrinkToFit="0" readingOrder="0"/>
      <border diagonalUp="0" diagonalDown="0" outline="0">
        <left style="thin">
          <color auto="1"/>
        </left>
        <right style="thin">
          <color auto="1"/>
        </right>
        <top style="thin">
          <color indexed="64"/>
        </top>
        <bottom style="thin">
          <color indexed="64"/>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alignment horizontal="lef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1"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border diagonalUp="0" diagonalDown="0" outline="0">
        <left style="thin">
          <color indexed="64"/>
        </left>
        <right style="thin">
          <color auto="1"/>
        </right>
        <top style="thin">
          <color indexed="64"/>
        </top>
        <bottom style="thin">
          <color indexed="64"/>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border diagonalUp="0" diagonalDown="0">
        <left style="thin">
          <color auto="1"/>
        </left>
        <right style="thin">
          <color indexed="64"/>
        </right>
        <top style="thin">
          <color indexed="64"/>
        </top>
        <bottom style="thin">
          <color indexed="64"/>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fill>
        <patternFill patternType="solid">
          <fgColor indexed="64"/>
          <bgColor theme="9" tint="0.59999389629810485"/>
        </patternFill>
      </fill>
      <alignment horizontal="left"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alignment horizontal="center" textRotation="0" indent="0" justifyLastLine="0" shrinkToFit="0" readingOrder="0"/>
      <border diagonalUp="0" diagonalDown="0">
        <left style="thin">
          <color indexed="64"/>
        </left>
        <right style="thin">
          <color auto="1"/>
        </right>
        <top style="thin">
          <color indexed="64"/>
        </top>
        <bottom style="thin">
          <color indexed="64"/>
        </bottom>
      </border>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bottom style="thin">
          <color auto="1"/>
        </bottom>
      </border>
    </dxf>
    <dxf>
      <border outline="0">
        <top style="thin">
          <color auto="1"/>
        </top>
      </border>
    </dxf>
    <dxf>
      <border diagonalUp="0" diagonalDown="0">
        <left style="thin">
          <color indexed="64"/>
        </left>
        <right style="thin">
          <color indexed="64"/>
        </right>
        <top/>
        <bottom/>
        <vertical style="thin">
          <color indexed="64"/>
        </vertical>
        <horizontal style="thin">
          <color indexed="64"/>
        </horizontal>
      </border>
      <protection locked="0" hidden="0"/>
    </dxf>
    <dxf>
      <border outline="0">
        <left style="thin">
          <color auto="1"/>
        </left>
        <right style="thin">
          <color auto="1"/>
        </right>
        <top style="thin">
          <color auto="1"/>
        </top>
        <bottom style="thin">
          <color auto="1"/>
        </bottom>
      </border>
    </dxf>
    <dxf>
      <fill>
        <patternFill patternType="none">
          <fgColor indexed="64"/>
          <bgColor indexed="65"/>
        </patternFill>
      </fill>
      <alignment horizontal="center" vertical="center" textRotation="0" wrapText="0" indent="0" justifyLastLine="0" shrinkToFit="0" readingOrder="0"/>
      <protection locked="0" hidden="0"/>
    </dxf>
    <dxf>
      <border outline="0">
        <bottom style="thin">
          <color auto="1"/>
        </bottom>
      </border>
    </dxf>
    <dxf>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5" formatCode="_(&quot;$&quot;\ * #,##0.00_);_(&quot;$&quot;\ * \(#,##0.00\);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72" formatCode="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6"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6"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6"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outline="0">
        <left style="thin">
          <color auto="1"/>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general"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indexed="64"/>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trike val="0"/>
        <outline val="0"/>
        <shadow val="0"/>
        <u val="none"/>
        <vertAlign val="baseline"/>
        <sz val="11"/>
        <color auto="1"/>
        <name val="Calibri"/>
        <family val="2"/>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fill>
        <patternFill patternType="none">
          <fgColor indexed="64"/>
          <bgColor auto="1"/>
        </patternFill>
      </fill>
      <alignment horizontal="general"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numFmt numFmtId="0" formatCode="General"/>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numFmt numFmtId="0" formatCode="General"/>
      <fill>
        <patternFill patternType="none">
          <fgColor indexed="64"/>
          <bgColor auto="1"/>
        </patternFill>
      </fill>
      <alignment horizontal="general" vertical="center" textRotation="0" wrapText="0" indent="0" justifyLastLine="0" shrinkToFit="0" readingOrder="0"/>
      <border diagonalUp="0" diagonalDown="0">
        <left style="thin">
          <color auto="1"/>
        </left>
        <right style="thin">
          <color indexed="64"/>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strike val="0"/>
        <outline val="0"/>
        <shadow val="0"/>
        <u val="none"/>
        <vertAlign val="baseline"/>
        <sz val="11"/>
        <color auto="1"/>
        <name val="Calibri"/>
        <family val="2"/>
        <scheme val="minor"/>
      </font>
      <fill>
        <patternFill patternType="solid">
          <fgColor indexed="64"/>
          <bgColor theme="9" tint="0.59999389629810485"/>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style="thin">
          <color auto="1"/>
        </top>
        <bottom/>
      </border>
    </dxf>
    <dxf>
      <numFmt numFmtId="0" formatCode="General"/>
      <fill>
        <patternFill patternType="none">
          <fgColor indexed="64"/>
          <bgColor auto="1"/>
        </patternFill>
      </fill>
      <alignment horizontal="center" vertical="center" textRotation="0" wrapText="0" indent="0" justifyLastLine="0" shrinkToFit="0" readingOrder="0"/>
      <border diagonalUp="0" diagonalDown="0" outline="0">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bottom style="thin">
          <color auto="1"/>
        </bottom>
      </border>
    </dxf>
    <dxf>
      <border outline="0">
        <top style="thin">
          <color auto="1"/>
        </top>
      </border>
    </dxf>
    <dxf>
      <border outline="0">
        <left style="thin">
          <color auto="1"/>
        </left>
        <right style="thin">
          <color auto="1"/>
        </right>
        <top style="thin">
          <color auto="1"/>
        </top>
        <bottom style="thin">
          <color auto="1"/>
        </bottom>
      </border>
    </dxf>
    <dxf>
      <fill>
        <patternFill patternType="none">
          <fgColor indexed="64"/>
          <bgColor auto="1"/>
        </patternFill>
      </fill>
      <alignment horizontal="center" vertical="center" textRotation="0" wrapText="0" indent="0" justifyLastLine="0" shrinkToFit="0" readingOrder="0"/>
      <protection locked="0" hidden="0"/>
    </dxf>
    <dxf>
      <border outline="0">
        <bottom style="thin">
          <color auto="1"/>
        </bottom>
      </border>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
      <alignment vertical="center" textRotation="0" indent="0" justifyLastLine="0" shrinkToFit="0" readingOrder="0"/>
      <border diagonalUp="0" diagonalDown="0">
        <left style="thin">
          <color auto="1"/>
        </left>
        <right style="thin">
          <color auto="1"/>
        </right>
        <top/>
        <bottom/>
        <vertical style="thin">
          <color auto="1"/>
        </vertical>
        <horizontal style="thin">
          <color indexed="64"/>
        </horizontal>
      </border>
      <protection locked="0" hidden="0"/>
    </dxf>
    <dxf>
      <font>
        <b val="0"/>
        <sz val="10"/>
        <color auto="1"/>
      </font>
      <fill>
        <patternFill patternType="none">
          <fgColor indexed="64"/>
          <bgColor indexed="65"/>
        </patternFill>
      </fill>
      <alignment horizontal="right" vertical="center" textRotation="0" wrapText="0" indent="0" justifyLastLine="0" shrinkToFit="0" readingOrder="0"/>
      <border diagonalUp="0" diagonalDown="0" outline="0">
        <left style="thin">
          <color auto="1"/>
        </left>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border>
      <protection locked="0" hidden="0"/>
    </dxf>
    <dxf>
      <font>
        <b val="0"/>
        <i val="0"/>
        <strike val="0"/>
        <condense val="0"/>
        <extend val="0"/>
        <outline val="0"/>
        <shadow val="0"/>
        <u val="none"/>
        <vertAlign val="baseline"/>
        <sz val="10"/>
        <color auto="1"/>
        <name val="Calibri"/>
        <family val="2"/>
        <scheme val="minor"/>
      </font>
      <fill>
        <patternFill patternType="none">
          <fgColor indexed="64"/>
          <bgColor indexed="65"/>
        </patternFill>
      </fill>
      <alignment horizontal="right" vertical="center" textRotation="0" wrapText="0" indent="0" justifyLastLine="0" shrinkToFit="0" readingOrder="0"/>
      <border diagonalUp="0" diagonalDown="0" outline="0">
        <left style="thin">
          <color auto="1"/>
        </left>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border>
    </dxf>
    <dxf>
      <font>
        <strike val="0"/>
        <outline val="0"/>
        <shadow val="0"/>
        <u val="none"/>
        <vertAlign val="baseline"/>
        <sz val="10"/>
        <color auto="1"/>
        <name val="Calibri"/>
        <family val="2"/>
        <scheme val="minor"/>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border>
    </dxf>
    <dxf>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style="thin">
          <color auto="1"/>
        </top>
        <bottom/>
      </border>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bottom style="thin">
          <color auto="1"/>
        </bottom>
      </border>
    </dxf>
    <dxf>
      <border outline="0">
        <top style="thin">
          <color auto="1"/>
        </top>
      </border>
    </dxf>
    <dxf>
      <alignment vertical="center" textRotation="0" indent="0" justifyLastLine="0" shrinkToFit="0" readingOrder="0"/>
      <border diagonalUp="0" diagonalDown="0" outline="0">
        <left style="thin">
          <color auto="1"/>
        </left>
        <right style="thin">
          <color auto="1"/>
        </right>
        <top/>
        <bottom/>
      </border>
      <protection locked="0" hidden="0"/>
    </dxf>
    <dxf>
      <border diagonalUp="0" diagonalDown="0">
        <left style="medium">
          <color indexed="64"/>
        </left>
        <right style="medium">
          <color indexed="64"/>
        </right>
        <top style="medium">
          <color indexed="64"/>
        </top>
        <bottom style="medium">
          <color indexed="64"/>
        </bottom>
      </border>
    </dxf>
    <dxf>
      <fill>
        <patternFill patternType="none">
          <fgColor rgb="FF000000"/>
          <bgColor rgb="FFFFFFFF"/>
        </patternFill>
      </fill>
      <alignment horizontal="center" vertical="center" textRotation="0" wrapText="0" indent="0" justifyLastLine="0" shrinkToFit="0" readingOrder="0"/>
      <protection locked="0" hidden="0"/>
    </dxf>
    <dxf>
      <border outline="0">
        <bottom style="thin">
          <color auto="1"/>
        </bottom>
      </border>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border>
      <protection locked="0" hidden="0"/>
    </dxf>
    <dxf>
      <numFmt numFmtId="165" formatCode="_(&quot;$&quot;\ * #,##0.00_);_(&quot;$&quot;\ * \(#,##0.00\);_(&quot;$&quot;\ * &quot;-&quot;??_);_(@_)"/>
      <fill>
        <patternFill patternType="none">
          <fgColor indexed="64"/>
          <bgColor auto="1"/>
        </patternFill>
      </fill>
    </dxf>
    <dxf>
      <numFmt numFmtId="165" formatCode="_(&quot;$&quot;\ * #,##0.00_);_(&quot;$&quot;\ * \(#,##0.00\);_(&quot;$&quot;\ * &quot;-&quot;??_);_(@_)"/>
      <fill>
        <patternFill patternType="none">
          <fgColor indexed="64"/>
          <bgColor auto="1"/>
        </patternFill>
      </fill>
    </dxf>
    <dxf>
      <font>
        <b/>
        <strike val="0"/>
        <outline val="0"/>
        <shadow val="0"/>
        <u val="none"/>
        <vertAlign val="baseline"/>
        <sz val="11"/>
        <color rgb="FF00B050"/>
        <name val="Calibri"/>
        <family val="2"/>
        <scheme val="minor"/>
      </font>
      <fill>
        <patternFill patternType="none">
          <fgColor indexed="64"/>
          <bgColor auto="1"/>
        </patternFill>
      </fill>
    </dxf>
    <dxf>
      <fill>
        <patternFill patternType="none">
          <fgColor indexed="64"/>
          <bgColor auto="1"/>
        </patternFill>
      </fill>
    </dxf>
    <dxf>
      <numFmt numFmtId="0" formatCode="General"/>
      <alignment horizontal="center" textRotation="0" wrapText="0" indent="0" justifyLastLine="0" shrinkToFit="0" readingOrder="0"/>
    </dxf>
    <dxf>
      <fill>
        <patternFill patternType="none">
          <fgColor indexed="64"/>
          <bgColor auto="1"/>
        </patternFill>
      </fill>
      <alignment horizontal="center" textRotation="0" wrapText="0" indent="0" justifyLastLine="0" shrinkToFit="0" readingOrder="0"/>
    </dxf>
    <dxf>
      <fill>
        <patternFill patternType="none">
          <fgColor indexed="64"/>
          <bgColor auto="1"/>
        </patternFill>
      </fill>
    </dxf>
    <dxf>
      <fill>
        <patternFill patternType="none">
          <fgColor indexed="64"/>
          <bgColor auto="1"/>
        </patternFill>
      </fill>
    </dxf>
    <dxf>
      <border outline="0">
        <top style="thin">
          <color auto="1"/>
        </top>
      </border>
    </dxf>
    <dxf>
      <border outline="0">
        <left style="medium">
          <color indexed="64"/>
        </left>
        <right style="thin">
          <color auto="1"/>
        </right>
        <top style="thin">
          <color auto="1"/>
        </top>
      </border>
    </dxf>
    <dxf>
      <border outline="0">
        <bottom style="thin">
          <color auto="1"/>
        </bottom>
      </border>
    </dxf>
    <dxf>
      <numFmt numFmtId="164" formatCode="&quot;$&quot;\ #,##0_);[Red]\(&quot;$&quot;\ #,##0\)"/>
      <fill>
        <patternFill patternType="solid">
          <fgColor indexed="64"/>
          <bgColor theme="3" tint="0.79998168889431442"/>
        </patternFill>
      </fill>
      <border diagonalUp="0" diagonalDown="0" outline="0">
        <left style="thin">
          <color auto="1"/>
        </left>
        <right style="thin">
          <color auto="1"/>
        </right>
        <top/>
        <bottom/>
      </border>
    </dxf>
  </dxfs>
  <tableStyles count="0" defaultTableStyle="TableStyleMedium2" defaultPivotStyle="PivotStyleLight16"/>
  <colors>
    <mruColors>
      <color rgb="FFCCFF99"/>
      <color rgb="FFCC99FF"/>
      <color rgb="FFCCCCFF"/>
      <color rgb="FF66FF33"/>
      <color rgb="FF9999FF"/>
      <color rgb="FF00FF00"/>
      <color rgb="FFCCECFF"/>
      <color rgb="FFFF99FF"/>
      <color rgb="FF00CC00"/>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8" Type="http://schemas.openxmlformats.org/officeDocument/2006/relationships/image" Target="../media/image12.png"/><Relationship Id="rId13" Type="http://schemas.openxmlformats.org/officeDocument/2006/relationships/image" Target="../media/image17.png"/><Relationship Id="rId18" Type="http://schemas.openxmlformats.org/officeDocument/2006/relationships/image" Target="../media/image22.png"/><Relationship Id="rId26" Type="http://schemas.openxmlformats.org/officeDocument/2006/relationships/image" Target="../media/image30.png"/><Relationship Id="rId3" Type="http://schemas.openxmlformats.org/officeDocument/2006/relationships/image" Target="../media/image7.png"/><Relationship Id="rId21" Type="http://schemas.openxmlformats.org/officeDocument/2006/relationships/image" Target="../media/image25.png"/><Relationship Id="rId7" Type="http://schemas.openxmlformats.org/officeDocument/2006/relationships/image" Target="../media/image11.png"/><Relationship Id="rId12" Type="http://schemas.openxmlformats.org/officeDocument/2006/relationships/image" Target="../media/image16.png"/><Relationship Id="rId17" Type="http://schemas.openxmlformats.org/officeDocument/2006/relationships/image" Target="../media/image21.png"/><Relationship Id="rId25" Type="http://schemas.openxmlformats.org/officeDocument/2006/relationships/image" Target="../media/image29.png"/><Relationship Id="rId2" Type="http://schemas.openxmlformats.org/officeDocument/2006/relationships/image" Target="../media/image6.png"/><Relationship Id="rId16" Type="http://schemas.openxmlformats.org/officeDocument/2006/relationships/image" Target="../media/image20.png"/><Relationship Id="rId20" Type="http://schemas.openxmlformats.org/officeDocument/2006/relationships/image" Target="../media/image24.png"/><Relationship Id="rId29" Type="http://schemas.openxmlformats.org/officeDocument/2006/relationships/image" Target="../media/image33.png"/><Relationship Id="rId1" Type="http://schemas.openxmlformats.org/officeDocument/2006/relationships/image" Target="../media/image5.png"/><Relationship Id="rId6" Type="http://schemas.openxmlformats.org/officeDocument/2006/relationships/image" Target="../media/image10.png"/><Relationship Id="rId11" Type="http://schemas.openxmlformats.org/officeDocument/2006/relationships/image" Target="../media/image15.png"/><Relationship Id="rId24" Type="http://schemas.openxmlformats.org/officeDocument/2006/relationships/image" Target="../media/image28.png"/><Relationship Id="rId5" Type="http://schemas.openxmlformats.org/officeDocument/2006/relationships/image" Target="../media/image9.png"/><Relationship Id="rId15" Type="http://schemas.openxmlformats.org/officeDocument/2006/relationships/image" Target="../media/image19.png"/><Relationship Id="rId23" Type="http://schemas.openxmlformats.org/officeDocument/2006/relationships/image" Target="../media/image27.png"/><Relationship Id="rId28" Type="http://schemas.openxmlformats.org/officeDocument/2006/relationships/image" Target="../media/image32.png"/><Relationship Id="rId10" Type="http://schemas.openxmlformats.org/officeDocument/2006/relationships/image" Target="../media/image14.png"/><Relationship Id="rId19" Type="http://schemas.openxmlformats.org/officeDocument/2006/relationships/image" Target="../media/image23.png"/><Relationship Id="rId4" Type="http://schemas.openxmlformats.org/officeDocument/2006/relationships/image" Target="../media/image8.png"/><Relationship Id="rId9" Type="http://schemas.openxmlformats.org/officeDocument/2006/relationships/image" Target="../media/image13.png"/><Relationship Id="rId14" Type="http://schemas.openxmlformats.org/officeDocument/2006/relationships/image" Target="../media/image18.png"/><Relationship Id="rId22" Type="http://schemas.openxmlformats.org/officeDocument/2006/relationships/image" Target="../media/image26.png"/><Relationship Id="rId27" Type="http://schemas.openxmlformats.org/officeDocument/2006/relationships/image" Target="../media/image31.png"/><Relationship Id="rId30"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2.jpeg"/></Relationships>
</file>

<file path=xl/drawings/_rels/vmlDrawing10.v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34.jpeg"/></Relationships>
</file>

<file path=xl/drawings/drawing1.xml><?xml version="1.0" encoding="utf-8"?>
<xdr:wsDr xmlns:xdr="http://schemas.openxmlformats.org/drawingml/2006/spreadsheetDrawing" xmlns:a="http://schemas.openxmlformats.org/drawingml/2006/main">
  <xdr:twoCellAnchor editAs="oneCell">
    <xdr:from>
      <xdr:col>0</xdr:col>
      <xdr:colOff>2305050</xdr:colOff>
      <xdr:row>9</xdr:row>
      <xdr:rowOff>200025</xdr:rowOff>
    </xdr:from>
    <xdr:to>
      <xdr:col>0</xdr:col>
      <xdr:colOff>4343400</xdr:colOff>
      <xdr:row>13</xdr:row>
      <xdr:rowOff>171450</xdr:rowOff>
    </xdr:to>
    <xdr:pic>
      <xdr:nvPicPr>
        <xdr:cNvPr id="3" name="image2.png">
          <a:extLst>
            <a:ext uri="{FF2B5EF4-FFF2-40B4-BE49-F238E27FC236}">
              <a16:creationId xmlns:a16="http://schemas.microsoft.com/office/drawing/2014/main" id="{1195CF04-AFAE-DE03-0CBF-4783240B6605}"/>
            </a:ext>
          </a:extLst>
        </xdr:cNvPr>
        <xdr:cNvPicPr/>
      </xdr:nvPicPr>
      <xdr:blipFill>
        <a:blip xmlns:r="http://schemas.openxmlformats.org/officeDocument/2006/relationships" r:embed="rId1"/>
        <a:srcRect/>
        <a:stretch>
          <a:fillRect/>
        </a:stretch>
      </xdr:blipFill>
      <xdr:spPr>
        <a:xfrm>
          <a:off x="2305050" y="2543175"/>
          <a:ext cx="2038350" cy="981075"/>
        </a:xfrm>
        <a:prstGeom prst="rect">
          <a:avLst/>
        </a:prstGeom>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414130</xdr:colOff>
      <xdr:row>1</xdr:row>
      <xdr:rowOff>182218</xdr:rowOff>
    </xdr:from>
    <xdr:to>
      <xdr:col>2</xdr:col>
      <xdr:colOff>1682197</xdr:colOff>
      <xdr:row>4</xdr:row>
      <xdr:rowOff>16566</xdr:rowOff>
    </xdr:to>
    <xdr:pic>
      <xdr:nvPicPr>
        <xdr:cNvPr id="2" name="image2.png">
          <a:extLst>
            <a:ext uri="{FF2B5EF4-FFF2-40B4-BE49-F238E27FC236}">
              <a16:creationId xmlns:a16="http://schemas.microsoft.com/office/drawing/2014/main" id="{C10237EA-A49B-404A-BE59-9EC1FB65ED4E}"/>
            </a:ext>
          </a:extLst>
        </xdr:cNvPr>
        <xdr:cNvPicPr/>
      </xdr:nvPicPr>
      <xdr:blipFill>
        <a:blip xmlns:r="http://schemas.openxmlformats.org/officeDocument/2006/relationships" r:embed="rId1"/>
        <a:srcRect/>
        <a:stretch>
          <a:fillRect/>
        </a:stretch>
      </xdr:blipFill>
      <xdr:spPr>
        <a:xfrm>
          <a:off x="5068956" y="381001"/>
          <a:ext cx="1268067" cy="621195"/>
        </a:xfrm>
        <a:prstGeom prst="rect">
          <a:avLst/>
        </a:prstGeom>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1403007</xdr:colOff>
      <xdr:row>0</xdr:row>
      <xdr:rowOff>141588</xdr:rowOff>
    </xdr:from>
    <xdr:to>
      <xdr:col>8</xdr:col>
      <xdr:colOff>1229452</xdr:colOff>
      <xdr:row>0</xdr:row>
      <xdr:rowOff>762783</xdr:rowOff>
    </xdr:to>
    <xdr:pic>
      <xdr:nvPicPr>
        <xdr:cNvPr id="3" name="image2.png">
          <a:extLst>
            <a:ext uri="{FF2B5EF4-FFF2-40B4-BE49-F238E27FC236}">
              <a16:creationId xmlns:a16="http://schemas.microsoft.com/office/drawing/2014/main" id="{21C4A323-ED94-4C4B-B732-BC52B66DFD07}"/>
            </a:ext>
          </a:extLst>
        </xdr:cNvPr>
        <xdr:cNvPicPr/>
      </xdr:nvPicPr>
      <xdr:blipFill>
        <a:blip xmlns:r="http://schemas.openxmlformats.org/officeDocument/2006/relationships" r:embed="rId1"/>
        <a:srcRect/>
        <a:stretch>
          <a:fillRect/>
        </a:stretch>
      </xdr:blipFill>
      <xdr:spPr>
        <a:xfrm>
          <a:off x="16050912" y="141588"/>
          <a:ext cx="1268067" cy="621195"/>
        </a:xfrm>
        <a:prstGeom prst="rect">
          <a:avLst/>
        </a:prstGeom>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1156607</xdr:colOff>
      <xdr:row>2</xdr:row>
      <xdr:rowOff>40822</xdr:rowOff>
    </xdr:from>
    <xdr:to>
      <xdr:col>8</xdr:col>
      <xdr:colOff>1009531</xdr:colOff>
      <xdr:row>5</xdr:row>
      <xdr:rowOff>63302</xdr:rowOff>
    </xdr:to>
    <xdr:pic>
      <xdr:nvPicPr>
        <xdr:cNvPr id="3" name="image2.png">
          <a:extLst>
            <a:ext uri="{FF2B5EF4-FFF2-40B4-BE49-F238E27FC236}">
              <a16:creationId xmlns:a16="http://schemas.microsoft.com/office/drawing/2014/main" id="{514020E1-6225-4DE2-94C3-B8EA484D3B70}"/>
            </a:ext>
          </a:extLst>
        </xdr:cNvPr>
        <xdr:cNvPicPr/>
      </xdr:nvPicPr>
      <xdr:blipFill>
        <a:blip xmlns:r="http://schemas.openxmlformats.org/officeDocument/2006/relationships" r:embed="rId1"/>
        <a:srcRect/>
        <a:stretch>
          <a:fillRect/>
        </a:stretch>
      </xdr:blipFill>
      <xdr:spPr>
        <a:xfrm>
          <a:off x="18777857" y="449036"/>
          <a:ext cx="1268067" cy="621195"/>
        </a:xfrm>
        <a:prstGeom prst="rect">
          <a:avLst/>
        </a:prstGeom>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60</xdr:col>
      <xdr:colOff>207818</xdr:colOff>
      <xdr:row>0</xdr:row>
      <xdr:rowOff>294409</xdr:rowOff>
    </xdr:from>
    <xdr:to>
      <xdr:col>60</xdr:col>
      <xdr:colOff>1475885</xdr:colOff>
      <xdr:row>1</xdr:row>
      <xdr:rowOff>232575</xdr:rowOff>
    </xdr:to>
    <xdr:pic>
      <xdr:nvPicPr>
        <xdr:cNvPr id="4" name="image2.png">
          <a:extLst>
            <a:ext uri="{FF2B5EF4-FFF2-40B4-BE49-F238E27FC236}">
              <a16:creationId xmlns:a16="http://schemas.microsoft.com/office/drawing/2014/main" id="{CD1BEBD2-3577-48F9-BE4C-8945346145C2}"/>
            </a:ext>
          </a:extLst>
        </xdr:cNvPr>
        <xdr:cNvPicPr/>
      </xdr:nvPicPr>
      <xdr:blipFill>
        <a:blip xmlns:r="http://schemas.openxmlformats.org/officeDocument/2006/relationships" r:embed="rId1"/>
        <a:srcRect/>
        <a:stretch>
          <a:fillRect/>
        </a:stretch>
      </xdr:blipFill>
      <xdr:spPr>
        <a:xfrm>
          <a:off x="47244000" y="294409"/>
          <a:ext cx="1268067" cy="621195"/>
        </a:xfrm>
        <a:prstGeom prst="rect">
          <a:avLst/>
        </a:prstGeom>
        <a:ln/>
      </xdr:spPr>
    </xdr:pic>
    <xdr:clientData/>
  </xdr:twoCellAnchor>
  <xdr:twoCellAnchor editAs="oneCell">
    <xdr:from>
      <xdr:col>60</xdr:col>
      <xdr:colOff>225137</xdr:colOff>
      <xdr:row>38</xdr:row>
      <xdr:rowOff>259773</xdr:rowOff>
    </xdr:from>
    <xdr:to>
      <xdr:col>60</xdr:col>
      <xdr:colOff>1493204</xdr:colOff>
      <xdr:row>39</xdr:row>
      <xdr:rowOff>144079</xdr:rowOff>
    </xdr:to>
    <xdr:pic>
      <xdr:nvPicPr>
        <xdr:cNvPr id="5" name="image2.png">
          <a:extLst>
            <a:ext uri="{FF2B5EF4-FFF2-40B4-BE49-F238E27FC236}">
              <a16:creationId xmlns:a16="http://schemas.microsoft.com/office/drawing/2014/main" id="{E076FC7D-3128-4310-A66F-2E985D6B139A}"/>
            </a:ext>
          </a:extLst>
        </xdr:cNvPr>
        <xdr:cNvPicPr/>
      </xdr:nvPicPr>
      <xdr:blipFill>
        <a:blip xmlns:r="http://schemas.openxmlformats.org/officeDocument/2006/relationships" r:embed="rId1"/>
        <a:srcRect/>
        <a:stretch>
          <a:fillRect/>
        </a:stretch>
      </xdr:blipFill>
      <xdr:spPr>
        <a:xfrm>
          <a:off x="47261319" y="8866909"/>
          <a:ext cx="1268067" cy="611670"/>
        </a:xfrm>
        <a:prstGeom prst="rect">
          <a:avLst/>
        </a:prstGeom>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22</xdr:col>
      <xdr:colOff>135410</xdr:colOff>
      <xdr:row>66</xdr:row>
      <xdr:rowOff>131806</xdr:rowOff>
    </xdr:from>
    <xdr:to>
      <xdr:col>28</xdr:col>
      <xdr:colOff>268941</xdr:colOff>
      <xdr:row>74</xdr:row>
      <xdr:rowOff>25410</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17224381" y="14363277"/>
          <a:ext cx="4705531" cy="1552074"/>
        </a:xfrm>
        <a:prstGeom prst="rect">
          <a:avLst/>
        </a:prstGeom>
      </xdr:spPr>
    </xdr:pic>
    <xdr:clientData/>
  </xdr:twoCellAnchor>
  <xdr:twoCellAnchor editAs="oneCell">
    <xdr:from>
      <xdr:col>85</xdr:col>
      <xdr:colOff>81583</xdr:colOff>
      <xdr:row>98</xdr:row>
      <xdr:rowOff>93743</xdr:rowOff>
    </xdr:from>
    <xdr:to>
      <xdr:col>89</xdr:col>
      <xdr:colOff>690516</xdr:colOff>
      <xdr:row>112</xdr:row>
      <xdr:rowOff>163933</xdr:rowOff>
    </xdr:to>
    <xdr:pic>
      <xdr:nvPicPr>
        <xdr:cNvPr id="3" name="Imagen 2">
          <a:extLst>
            <a:ext uri="{FF2B5EF4-FFF2-40B4-BE49-F238E27FC236}">
              <a16:creationId xmlns:a16="http://schemas.microsoft.com/office/drawing/2014/main" id="{12AB4CE6-4B71-F51E-6C09-8E1C43BDD7E3}"/>
            </a:ext>
          </a:extLst>
        </xdr:cNvPr>
        <xdr:cNvPicPr>
          <a:picLocks noChangeAspect="1"/>
        </xdr:cNvPicPr>
      </xdr:nvPicPr>
      <xdr:blipFill>
        <a:blip xmlns:r="http://schemas.openxmlformats.org/officeDocument/2006/relationships" r:embed="rId2"/>
        <a:stretch>
          <a:fillRect/>
        </a:stretch>
      </xdr:blipFill>
      <xdr:spPr>
        <a:xfrm>
          <a:off x="23132083" y="20776600"/>
          <a:ext cx="3656933" cy="2737190"/>
        </a:xfrm>
        <a:prstGeom prst="rect">
          <a:avLst/>
        </a:prstGeom>
      </xdr:spPr>
    </xdr:pic>
    <xdr:clientData/>
  </xdr:twoCellAnchor>
  <xdr:twoCellAnchor editAs="oneCell">
    <xdr:from>
      <xdr:col>28</xdr:col>
      <xdr:colOff>341588</xdr:colOff>
      <xdr:row>69</xdr:row>
      <xdr:rowOff>53588</xdr:rowOff>
    </xdr:from>
    <xdr:to>
      <xdr:col>39</xdr:col>
      <xdr:colOff>124812</xdr:colOff>
      <xdr:row>93</xdr:row>
      <xdr:rowOff>54450</xdr:rowOff>
    </xdr:to>
    <xdr:pic>
      <xdr:nvPicPr>
        <xdr:cNvPr id="4" name="Imagen 3">
          <a:extLst>
            <a:ext uri="{FF2B5EF4-FFF2-40B4-BE49-F238E27FC236}">
              <a16:creationId xmlns:a16="http://schemas.microsoft.com/office/drawing/2014/main" id="{1DA5A29D-4485-B25D-7ECB-D3B9CB0F0860}"/>
            </a:ext>
          </a:extLst>
        </xdr:cNvPr>
        <xdr:cNvPicPr>
          <a:picLocks noChangeAspect="1"/>
        </xdr:cNvPicPr>
      </xdr:nvPicPr>
      <xdr:blipFill>
        <a:blip xmlns:r="http://schemas.openxmlformats.org/officeDocument/2006/relationships" r:embed="rId3"/>
        <a:stretch>
          <a:fillRect/>
        </a:stretch>
      </xdr:blipFill>
      <xdr:spPr>
        <a:xfrm>
          <a:off x="27005019" y="15891364"/>
          <a:ext cx="8165224" cy="4572862"/>
        </a:xfrm>
        <a:prstGeom prst="rect">
          <a:avLst/>
        </a:prstGeom>
      </xdr:spPr>
    </xdr:pic>
    <xdr:clientData/>
  </xdr:twoCellAnchor>
  <xdr:twoCellAnchor editAs="oneCell">
    <xdr:from>
      <xdr:col>22</xdr:col>
      <xdr:colOff>8269</xdr:colOff>
      <xdr:row>80</xdr:row>
      <xdr:rowOff>68421</xdr:rowOff>
    </xdr:from>
    <xdr:to>
      <xdr:col>28</xdr:col>
      <xdr:colOff>286762</xdr:colOff>
      <xdr:row>90</xdr:row>
      <xdr:rowOff>155507</xdr:rowOff>
    </xdr:to>
    <xdr:pic>
      <xdr:nvPicPr>
        <xdr:cNvPr id="5" name="Imagen 4">
          <a:extLst>
            <a:ext uri="{FF2B5EF4-FFF2-40B4-BE49-F238E27FC236}">
              <a16:creationId xmlns:a16="http://schemas.microsoft.com/office/drawing/2014/main" id="{ADC0F843-10F4-AAFA-85C1-5D28FE88AE1F}"/>
            </a:ext>
          </a:extLst>
        </xdr:cNvPr>
        <xdr:cNvPicPr>
          <a:picLocks noChangeAspect="1"/>
        </xdr:cNvPicPr>
      </xdr:nvPicPr>
      <xdr:blipFill rotWithShape="1">
        <a:blip xmlns:r="http://schemas.openxmlformats.org/officeDocument/2006/relationships" r:embed="rId4"/>
        <a:srcRect l="46137" t="34153" r="11819" b="31974"/>
        <a:stretch/>
      </xdr:blipFill>
      <xdr:spPr>
        <a:xfrm>
          <a:off x="17124694" y="17118171"/>
          <a:ext cx="4850493" cy="1992086"/>
        </a:xfrm>
        <a:prstGeom prst="rect">
          <a:avLst/>
        </a:prstGeom>
      </xdr:spPr>
    </xdr:pic>
    <xdr:clientData/>
  </xdr:twoCellAnchor>
  <xdr:twoCellAnchor editAs="oneCell">
    <xdr:from>
      <xdr:col>28</xdr:col>
      <xdr:colOff>403410</xdr:colOff>
      <xdr:row>66</xdr:row>
      <xdr:rowOff>134471</xdr:rowOff>
    </xdr:from>
    <xdr:to>
      <xdr:col>32</xdr:col>
      <xdr:colOff>181921</xdr:colOff>
      <xdr:row>74</xdr:row>
      <xdr:rowOff>17609</xdr:rowOff>
    </xdr:to>
    <xdr:pic>
      <xdr:nvPicPr>
        <xdr:cNvPr id="6" name="Imagen 5">
          <a:extLst>
            <a:ext uri="{FF2B5EF4-FFF2-40B4-BE49-F238E27FC236}">
              <a16:creationId xmlns:a16="http://schemas.microsoft.com/office/drawing/2014/main" id="{F24557C8-E830-B5FB-11F4-856F6C85332C}"/>
            </a:ext>
          </a:extLst>
        </xdr:cNvPr>
        <xdr:cNvPicPr>
          <a:picLocks noChangeAspect="1"/>
        </xdr:cNvPicPr>
      </xdr:nvPicPr>
      <xdr:blipFill>
        <a:blip xmlns:r="http://schemas.openxmlformats.org/officeDocument/2006/relationships" r:embed="rId5"/>
        <a:stretch>
          <a:fillRect/>
        </a:stretch>
      </xdr:blipFill>
      <xdr:spPr>
        <a:xfrm>
          <a:off x="27066841" y="15269368"/>
          <a:ext cx="2826511" cy="1538517"/>
        </a:xfrm>
        <a:prstGeom prst="rect">
          <a:avLst/>
        </a:prstGeom>
      </xdr:spPr>
    </xdr:pic>
    <xdr:clientData/>
  </xdr:twoCellAnchor>
  <xdr:twoCellAnchor editAs="oneCell">
    <xdr:from>
      <xdr:col>36</xdr:col>
      <xdr:colOff>92263</xdr:colOff>
      <xdr:row>66</xdr:row>
      <xdr:rowOff>124239</xdr:rowOff>
    </xdr:from>
    <xdr:to>
      <xdr:col>41</xdr:col>
      <xdr:colOff>91311</xdr:colOff>
      <xdr:row>74</xdr:row>
      <xdr:rowOff>40461</xdr:rowOff>
    </xdr:to>
    <xdr:pic>
      <xdr:nvPicPr>
        <xdr:cNvPr id="8" name="Imagen 7">
          <a:extLst>
            <a:ext uri="{FF2B5EF4-FFF2-40B4-BE49-F238E27FC236}">
              <a16:creationId xmlns:a16="http://schemas.microsoft.com/office/drawing/2014/main" id="{02F40F4C-EE1A-C5C3-397B-3F0E40905D7F}"/>
            </a:ext>
          </a:extLst>
        </xdr:cNvPr>
        <xdr:cNvPicPr>
          <a:picLocks noChangeAspect="1"/>
        </xdr:cNvPicPr>
      </xdr:nvPicPr>
      <xdr:blipFill>
        <a:blip xmlns:r="http://schemas.openxmlformats.org/officeDocument/2006/relationships" r:embed="rId6"/>
        <a:stretch>
          <a:fillRect/>
        </a:stretch>
      </xdr:blipFill>
      <xdr:spPr>
        <a:xfrm>
          <a:off x="27896980" y="14386891"/>
          <a:ext cx="3809048" cy="1572744"/>
        </a:xfrm>
        <a:prstGeom prst="rect">
          <a:avLst/>
        </a:prstGeom>
      </xdr:spPr>
    </xdr:pic>
    <xdr:clientData/>
  </xdr:twoCellAnchor>
  <xdr:twoCellAnchor editAs="oneCell">
    <xdr:from>
      <xdr:col>32</xdr:col>
      <xdr:colOff>316003</xdr:colOff>
      <xdr:row>66</xdr:row>
      <xdr:rowOff>123264</xdr:rowOff>
    </xdr:from>
    <xdr:to>
      <xdr:col>36</xdr:col>
      <xdr:colOff>14850</xdr:colOff>
      <xdr:row>74</xdr:row>
      <xdr:rowOff>15609</xdr:rowOff>
    </xdr:to>
    <xdr:pic>
      <xdr:nvPicPr>
        <xdr:cNvPr id="9" name="Imagen 8">
          <a:extLst>
            <a:ext uri="{FF2B5EF4-FFF2-40B4-BE49-F238E27FC236}">
              <a16:creationId xmlns:a16="http://schemas.microsoft.com/office/drawing/2014/main" id="{FA7A6BAC-B551-8E1D-6CAA-27581BA2056E}"/>
            </a:ext>
          </a:extLst>
        </xdr:cNvPr>
        <xdr:cNvPicPr>
          <a:picLocks noChangeAspect="1"/>
        </xdr:cNvPicPr>
      </xdr:nvPicPr>
      <xdr:blipFill>
        <a:blip xmlns:r="http://schemas.openxmlformats.org/officeDocument/2006/relationships" r:embed="rId7"/>
        <a:stretch>
          <a:fillRect/>
        </a:stretch>
      </xdr:blipFill>
      <xdr:spPr>
        <a:xfrm flipH="1">
          <a:off x="25024974" y="14354735"/>
          <a:ext cx="2746847" cy="1550815"/>
        </a:xfrm>
        <a:prstGeom prst="rect">
          <a:avLst/>
        </a:prstGeom>
      </xdr:spPr>
    </xdr:pic>
    <xdr:clientData/>
  </xdr:twoCellAnchor>
  <xdr:twoCellAnchor editAs="oneCell">
    <xdr:from>
      <xdr:col>19</xdr:col>
      <xdr:colOff>156882</xdr:colOff>
      <xdr:row>5</xdr:row>
      <xdr:rowOff>64835</xdr:rowOff>
    </xdr:from>
    <xdr:to>
      <xdr:col>23</xdr:col>
      <xdr:colOff>672353</xdr:colOff>
      <xdr:row>19</xdr:row>
      <xdr:rowOff>137942</xdr:rowOff>
    </xdr:to>
    <xdr:pic>
      <xdr:nvPicPr>
        <xdr:cNvPr id="7" name="Imagen 6">
          <a:extLst>
            <a:ext uri="{FF2B5EF4-FFF2-40B4-BE49-F238E27FC236}">
              <a16:creationId xmlns:a16="http://schemas.microsoft.com/office/drawing/2014/main" id="{5527CA94-F709-FD53-12FB-D95D14563219}"/>
            </a:ext>
          </a:extLst>
        </xdr:cNvPr>
        <xdr:cNvPicPr>
          <a:picLocks noChangeAspect="1"/>
        </xdr:cNvPicPr>
      </xdr:nvPicPr>
      <xdr:blipFill rotWithShape="1">
        <a:blip xmlns:r="http://schemas.openxmlformats.org/officeDocument/2006/relationships" r:embed="rId8"/>
        <a:srcRect l="31916"/>
        <a:stretch/>
      </xdr:blipFill>
      <xdr:spPr>
        <a:xfrm>
          <a:off x="19128441" y="782011"/>
          <a:ext cx="3563471" cy="2964225"/>
        </a:xfrm>
        <a:prstGeom prst="rect">
          <a:avLst/>
        </a:prstGeom>
      </xdr:spPr>
    </xdr:pic>
    <xdr:clientData/>
  </xdr:twoCellAnchor>
  <xdr:twoCellAnchor editAs="oneCell">
    <xdr:from>
      <xdr:col>61</xdr:col>
      <xdr:colOff>55673</xdr:colOff>
      <xdr:row>98</xdr:row>
      <xdr:rowOff>22999</xdr:rowOff>
    </xdr:from>
    <xdr:to>
      <xdr:col>65</xdr:col>
      <xdr:colOff>261301</xdr:colOff>
      <xdr:row>121</xdr:row>
      <xdr:rowOff>175945</xdr:rowOff>
    </xdr:to>
    <xdr:pic>
      <xdr:nvPicPr>
        <xdr:cNvPr id="10" name="Imagen 9">
          <a:extLst>
            <a:ext uri="{FF2B5EF4-FFF2-40B4-BE49-F238E27FC236}">
              <a16:creationId xmlns:a16="http://schemas.microsoft.com/office/drawing/2014/main" id="{84EED5B7-8ABD-92AA-B0D7-350A705FC580}"/>
            </a:ext>
          </a:extLst>
        </xdr:cNvPr>
        <xdr:cNvPicPr>
          <a:picLocks noChangeAspect="1"/>
        </xdr:cNvPicPr>
      </xdr:nvPicPr>
      <xdr:blipFill>
        <a:blip xmlns:r="http://schemas.openxmlformats.org/officeDocument/2006/relationships" r:embed="rId9"/>
        <a:stretch>
          <a:fillRect/>
        </a:stretch>
      </xdr:blipFill>
      <xdr:spPr>
        <a:xfrm>
          <a:off x="34466900" y="20631635"/>
          <a:ext cx="3253628" cy="4597607"/>
        </a:xfrm>
        <a:prstGeom prst="rect">
          <a:avLst/>
        </a:prstGeom>
      </xdr:spPr>
    </xdr:pic>
    <xdr:clientData/>
  </xdr:twoCellAnchor>
  <xdr:twoCellAnchor editAs="oneCell">
    <xdr:from>
      <xdr:col>65</xdr:col>
      <xdr:colOff>417674</xdr:colOff>
      <xdr:row>98</xdr:row>
      <xdr:rowOff>11792</xdr:rowOff>
    </xdr:from>
    <xdr:to>
      <xdr:col>69</xdr:col>
      <xdr:colOff>619380</xdr:colOff>
      <xdr:row>121</xdr:row>
      <xdr:rowOff>164721</xdr:rowOff>
    </xdr:to>
    <xdr:pic>
      <xdr:nvPicPr>
        <xdr:cNvPr id="11" name="Imagen 10">
          <a:extLst>
            <a:ext uri="{FF2B5EF4-FFF2-40B4-BE49-F238E27FC236}">
              <a16:creationId xmlns:a16="http://schemas.microsoft.com/office/drawing/2014/main" id="{A050304F-266C-8D00-EAEF-9392F693282A}"/>
            </a:ext>
          </a:extLst>
        </xdr:cNvPr>
        <xdr:cNvPicPr>
          <a:picLocks noChangeAspect="1"/>
        </xdr:cNvPicPr>
      </xdr:nvPicPr>
      <xdr:blipFill>
        <a:blip xmlns:r="http://schemas.openxmlformats.org/officeDocument/2006/relationships" r:embed="rId10"/>
        <a:stretch>
          <a:fillRect/>
        </a:stretch>
      </xdr:blipFill>
      <xdr:spPr>
        <a:xfrm>
          <a:off x="37876901" y="20620428"/>
          <a:ext cx="3249706" cy="4597590"/>
        </a:xfrm>
        <a:prstGeom prst="rect">
          <a:avLst/>
        </a:prstGeom>
      </xdr:spPr>
    </xdr:pic>
    <xdr:clientData/>
  </xdr:twoCellAnchor>
  <xdr:twoCellAnchor editAs="oneCell">
    <xdr:from>
      <xdr:col>70</xdr:col>
      <xdr:colOff>12581</xdr:colOff>
      <xdr:row>97</xdr:row>
      <xdr:rowOff>186048</xdr:rowOff>
    </xdr:from>
    <xdr:to>
      <xdr:col>74</xdr:col>
      <xdr:colOff>297210</xdr:colOff>
      <xdr:row>121</xdr:row>
      <xdr:rowOff>148503</xdr:rowOff>
    </xdr:to>
    <xdr:pic>
      <xdr:nvPicPr>
        <xdr:cNvPr id="12" name="Imagen 11">
          <a:extLst>
            <a:ext uri="{FF2B5EF4-FFF2-40B4-BE49-F238E27FC236}">
              <a16:creationId xmlns:a16="http://schemas.microsoft.com/office/drawing/2014/main" id="{BF17AC1B-EFB6-3577-41BC-7C0294952D9D}"/>
            </a:ext>
          </a:extLst>
        </xdr:cNvPr>
        <xdr:cNvPicPr>
          <a:picLocks noChangeAspect="1"/>
        </xdr:cNvPicPr>
      </xdr:nvPicPr>
      <xdr:blipFill>
        <a:blip xmlns:r="http://schemas.openxmlformats.org/officeDocument/2006/relationships" r:embed="rId11"/>
        <a:stretch>
          <a:fillRect/>
        </a:stretch>
      </xdr:blipFill>
      <xdr:spPr>
        <a:xfrm>
          <a:off x="41281808" y="20604184"/>
          <a:ext cx="3332629" cy="4597616"/>
        </a:xfrm>
        <a:prstGeom prst="rect">
          <a:avLst/>
        </a:prstGeom>
      </xdr:spPr>
    </xdr:pic>
    <xdr:clientData/>
  </xdr:twoCellAnchor>
  <xdr:twoCellAnchor editAs="oneCell">
    <xdr:from>
      <xdr:col>74</xdr:col>
      <xdr:colOff>455678</xdr:colOff>
      <xdr:row>98</xdr:row>
      <xdr:rowOff>4456</xdr:rowOff>
    </xdr:from>
    <xdr:to>
      <xdr:col>79</xdr:col>
      <xdr:colOff>18084</xdr:colOff>
      <xdr:row>121</xdr:row>
      <xdr:rowOff>161339</xdr:rowOff>
    </xdr:to>
    <xdr:pic>
      <xdr:nvPicPr>
        <xdr:cNvPr id="13" name="Imagen 12">
          <a:extLst>
            <a:ext uri="{FF2B5EF4-FFF2-40B4-BE49-F238E27FC236}">
              <a16:creationId xmlns:a16="http://schemas.microsoft.com/office/drawing/2014/main" id="{A2BA7F14-540B-E97E-D28F-0CF2984426D4}"/>
            </a:ext>
          </a:extLst>
        </xdr:cNvPr>
        <xdr:cNvPicPr>
          <a:picLocks noChangeAspect="1"/>
        </xdr:cNvPicPr>
      </xdr:nvPicPr>
      <xdr:blipFill>
        <a:blip xmlns:r="http://schemas.openxmlformats.org/officeDocument/2006/relationships" r:embed="rId12"/>
        <a:stretch>
          <a:fillRect/>
        </a:stretch>
      </xdr:blipFill>
      <xdr:spPr>
        <a:xfrm>
          <a:off x="44772905" y="20613092"/>
          <a:ext cx="3372406" cy="4601544"/>
        </a:xfrm>
        <a:prstGeom prst="rect">
          <a:avLst/>
        </a:prstGeom>
      </xdr:spPr>
    </xdr:pic>
    <xdr:clientData/>
  </xdr:twoCellAnchor>
  <xdr:twoCellAnchor editAs="oneCell">
    <xdr:from>
      <xdr:col>79</xdr:col>
      <xdr:colOff>189656</xdr:colOff>
      <xdr:row>97</xdr:row>
      <xdr:rowOff>182351</xdr:rowOff>
    </xdr:from>
    <xdr:to>
      <xdr:col>83</xdr:col>
      <xdr:colOff>385712</xdr:colOff>
      <xdr:row>116</xdr:row>
      <xdr:rowOff>84300</xdr:rowOff>
    </xdr:to>
    <xdr:pic>
      <xdr:nvPicPr>
        <xdr:cNvPr id="14" name="Imagen 13">
          <a:extLst>
            <a:ext uri="{FF2B5EF4-FFF2-40B4-BE49-F238E27FC236}">
              <a16:creationId xmlns:a16="http://schemas.microsoft.com/office/drawing/2014/main" id="{A9FC0A75-523F-7F8E-EA63-CCBE8EF5024F}"/>
            </a:ext>
          </a:extLst>
        </xdr:cNvPr>
        <xdr:cNvPicPr>
          <a:picLocks noChangeAspect="1"/>
        </xdr:cNvPicPr>
      </xdr:nvPicPr>
      <xdr:blipFill>
        <a:blip xmlns:r="http://schemas.openxmlformats.org/officeDocument/2006/relationships" r:embed="rId13"/>
        <a:stretch>
          <a:fillRect/>
        </a:stretch>
      </xdr:blipFill>
      <xdr:spPr>
        <a:xfrm>
          <a:off x="48316883" y="20600487"/>
          <a:ext cx="3244056" cy="3521449"/>
        </a:xfrm>
        <a:prstGeom prst="rect">
          <a:avLst/>
        </a:prstGeom>
      </xdr:spPr>
    </xdr:pic>
    <xdr:clientData/>
  </xdr:twoCellAnchor>
  <xdr:twoCellAnchor editAs="oneCell">
    <xdr:from>
      <xdr:col>26</xdr:col>
      <xdr:colOff>146344</xdr:colOff>
      <xdr:row>5</xdr:row>
      <xdr:rowOff>71312</xdr:rowOff>
    </xdr:from>
    <xdr:to>
      <xdr:col>31</xdr:col>
      <xdr:colOff>339941</xdr:colOff>
      <xdr:row>29</xdr:row>
      <xdr:rowOff>22412</xdr:rowOff>
    </xdr:to>
    <xdr:pic>
      <xdr:nvPicPr>
        <xdr:cNvPr id="19" name="Imagen 18">
          <a:extLst>
            <a:ext uri="{FF2B5EF4-FFF2-40B4-BE49-F238E27FC236}">
              <a16:creationId xmlns:a16="http://schemas.microsoft.com/office/drawing/2014/main" id="{377838DE-058F-3043-BA0D-82551DDA536F}"/>
            </a:ext>
          </a:extLst>
        </xdr:cNvPr>
        <xdr:cNvPicPr>
          <a:picLocks noChangeAspect="1"/>
        </xdr:cNvPicPr>
      </xdr:nvPicPr>
      <xdr:blipFill>
        <a:blip xmlns:r="http://schemas.openxmlformats.org/officeDocument/2006/relationships" r:embed="rId14"/>
        <a:stretch>
          <a:fillRect/>
        </a:stretch>
      </xdr:blipFill>
      <xdr:spPr>
        <a:xfrm>
          <a:off x="24451903" y="788488"/>
          <a:ext cx="4003597" cy="5307512"/>
        </a:xfrm>
        <a:prstGeom prst="rect">
          <a:avLst/>
        </a:prstGeom>
      </xdr:spPr>
    </xdr:pic>
    <xdr:clientData/>
  </xdr:twoCellAnchor>
  <xdr:twoCellAnchor editAs="oneCell">
    <xdr:from>
      <xdr:col>17</xdr:col>
      <xdr:colOff>827575</xdr:colOff>
      <xdr:row>20</xdr:row>
      <xdr:rowOff>485</xdr:rowOff>
    </xdr:from>
    <xdr:to>
      <xdr:col>24</xdr:col>
      <xdr:colOff>6334</xdr:colOff>
      <xdr:row>28</xdr:row>
      <xdr:rowOff>19631</xdr:rowOff>
    </xdr:to>
    <xdr:pic>
      <xdr:nvPicPr>
        <xdr:cNvPr id="20" name="Imagen 19">
          <a:extLst>
            <a:ext uri="{FF2B5EF4-FFF2-40B4-BE49-F238E27FC236}">
              <a16:creationId xmlns:a16="http://schemas.microsoft.com/office/drawing/2014/main" id="{DFC843FC-AC13-81E9-F7D8-3C5A2691ED80}"/>
            </a:ext>
          </a:extLst>
        </xdr:cNvPr>
        <xdr:cNvPicPr>
          <a:picLocks noChangeAspect="1"/>
        </xdr:cNvPicPr>
      </xdr:nvPicPr>
      <xdr:blipFill>
        <a:blip xmlns:r="http://schemas.openxmlformats.org/officeDocument/2006/relationships" r:embed="rId15"/>
        <a:stretch>
          <a:fillRect/>
        </a:stretch>
      </xdr:blipFill>
      <xdr:spPr>
        <a:xfrm>
          <a:off x="18593771" y="4199768"/>
          <a:ext cx="5026280" cy="2006972"/>
        </a:xfrm>
        <a:prstGeom prst="rect">
          <a:avLst/>
        </a:prstGeom>
      </xdr:spPr>
    </xdr:pic>
    <xdr:clientData/>
  </xdr:twoCellAnchor>
  <xdr:twoCellAnchor editAs="oneCell">
    <xdr:from>
      <xdr:col>55</xdr:col>
      <xdr:colOff>305084</xdr:colOff>
      <xdr:row>116</xdr:row>
      <xdr:rowOff>0</xdr:rowOff>
    </xdr:from>
    <xdr:to>
      <xdr:col>59</xdr:col>
      <xdr:colOff>687457</xdr:colOff>
      <xdr:row>125</xdr:row>
      <xdr:rowOff>8102</xdr:rowOff>
    </xdr:to>
    <xdr:pic>
      <xdr:nvPicPr>
        <xdr:cNvPr id="21" name="Imagen 20">
          <a:extLst>
            <a:ext uri="{FF2B5EF4-FFF2-40B4-BE49-F238E27FC236}">
              <a16:creationId xmlns:a16="http://schemas.microsoft.com/office/drawing/2014/main" id="{636C5C98-C7D9-4CE7-8119-F61516500655}"/>
            </a:ext>
          </a:extLst>
        </xdr:cNvPr>
        <xdr:cNvPicPr>
          <a:picLocks noChangeAspect="1"/>
        </xdr:cNvPicPr>
      </xdr:nvPicPr>
      <xdr:blipFill>
        <a:blip xmlns:r="http://schemas.openxmlformats.org/officeDocument/2006/relationships" r:embed="rId16"/>
        <a:stretch>
          <a:fillRect/>
        </a:stretch>
      </xdr:blipFill>
      <xdr:spPr>
        <a:xfrm>
          <a:off x="30950736" y="23627521"/>
          <a:ext cx="3430373" cy="1791786"/>
        </a:xfrm>
        <a:prstGeom prst="rect">
          <a:avLst/>
        </a:prstGeom>
      </xdr:spPr>
    </xdr:pic>
    <xdr:clientData/>
  </xdr:twoCellAnchor>
  <xdr:twoCellAnchor editAs="oneCell">
    <xdr:from>
      <xdr:col>51</xdr:col>
      <xdr:colOff>49696</xdr:colOff>
      <xdr:row>98</xdr:row>
      <xdr:rowOff>4908</xdr:rowOff>
    </xdr:from>
    <xdr:to>
      <xdr:col>55</xdr:col>
      <xdr:colOff>173935</xdr:colOff>
      <xdr:row>121</xdr:row>
      <xdr:rowOff>179804</xdr:rowOff>
    </xdr:to>
    <xdr:pic>
      <xdr:nvPicPr>
        <xdr:cNvPr id="22" name="Imagen 21">
          <a:extLst>
            <a:ext uri="{FF2B5EF4-FFF2-40B4-BE49-F238E27FC236}">
              <a16:creationId xmlns:a16="http://schemas.microsoft.com/office/drawing/2014/main" id="{1B3B3D7D-0A97-4A3D-9D5E-D11913D1D54E}"/>
            </a:ext>
          </a:extLst>
        </xdr:cNvPr>
        <xdr:cNvPicPr>
          <a:picLocks noChangeAspect="1"/>
        </xdr:cNvPicPr>
      </xdr:nvPicPr>
      <xdr:blipFill>
        <a:blip xmlns:r="http://schemas.openxmlformats.org/officeDocument/2006/relationships" r:embed="rId17"/>
        <a:stretch>
          <a:fillRect/>
        </a:stretch>
      </xdr:blipFill>
      <xdr:spPr>
        <a:xfrm>
          <a:off x="27647348" y="20777691"/>
          <a:ext cx="3172239" cy="4633200"/>
        </a:xfrm>
        <a:prstGeom prst="rect">
          <a:avLst/>
        </a:prstGeom>
      </xdr:spPr>
    </xdr:pic>
    <xdr:clientData/>
  </xdr:twoCellAnchor>
  <xdr:twoCellAnchor editAs="oneCell">
    <xdr:from>
      <xdr:col>55</xdr:col>
      <xdr:colOff>271463</xdr:colOff>
      <xdr:row>98</xdr:row>
      <xdr:rowOff>16565</xdr:rowOff>
    </xdr:from>
    <xdr:to>
      <xdr:col>59</xdr:col>
      <xdr:colOff>685594</xdr:colOff>
      <xdr:row>112</xdr:row>
      <xdr:rowOff>63709</xdr:rowOff>
    </xdr:to>
    <xdr:pic>
      <xdr:nvPicPr>
        <xdr:cNvPr id="23" name="Imagen 22">
          <a:extLst>
            <a:ext uri="{FF2B5EF4-FFF2-40B4-BE49-F238E27FC236}">
              <a16:creationId xmlns:a16="http://schemas.microsoft.com/office/drawing/2014/main" id="{8A5248D6-FB0A-4B82-A9BD-DA0D5F19C903}"/>
            </a:ext>
          </a:extLst>
        </xdr:cNvPr>
        <xdr:cNvPicPr>
          <a:picLocks noChangeAspect="1"/>
        </xdr:cNvPicPr>
      </xdr:nvPicPr>
      <xdr:blipFill>
        <a:blip xmlns:r="http://schemas.openxmlformats.org/officeDocument/2006/relationships" r:embed="rId18"/>
        <a:stretch>
          <a:fillRect/>
        </a:stretch>
      </xdr:blipFill>
      <xdr:spPr>
        <a:xfrm>
          <a:off x="30917115" y="20789348"/>
          <a:ext cx="3462131" cy="2714144"/>
        </a:xfrm>
        <a:prstGeom prst="rect">
          <a:avLst/>
        </a:prstGeom>
      </xdr:spPr>
    </xdr:pic>
    <xdr:clientData/>
  </xdr:twoCellAnchor>
  <xdr:twoCellAnchor editAs="oneCell">
    <xdr:from>
      <xdr:col>18</xdr:col>
      <xdr:colOff>521804</xdr:colOff>
      <xdr:row>115</xdr:row>
      <xdr:rowOff>149087</xdr:rowOff>
    </xdr:from>
    <xdr:to>
      <xdr:col>22</xdr:col>
      <xdr:colOff>704259</xdr:colOff>
      <xdr:row>197</xdr:row>
      <xdr:rowOff>2411</xdr:rowOff>
    </xdr:to>
    <xdr:pic>
      <xdr:nvPicPr>
        <xdr:cNvPr id="24" name="Imagen 23">
          <a:extLst>
            <a:ext uri="{FF2B5EF4-FFF2-40B4-BE49-F238E27FC236}">
              <a16:creationId xmlns:a16="http://schemas.microsoft.com/office/drawing/2014/main" id="{EF148A84-E2C7-70F1-B3D6-41FED0A448D0}"/>
            </a:ext>
          </a:extLst>
        </xdr:cNvPr>
        <xdr:cNvPicPr>
          <a:picLocks noChangeAspect="1"/>
        </xdr:cNvPicPr>
      </xdr:nvPicPr>
      <xdr:blipFill>
        <a:blip xmlns:r="http://schemas.openxmlformats.org/officeDocument/2006/relationships" r:embed="rId19"/>
        <a:stretch>
          <a:fillRect/>
        </a:stretch>
      </xdr:blipFill>
      <xdr:spPr>
        <a:xfrm>
          <a:off x="19571804" y="24707022"/>
          <a:ext cx="3222172" cy="4110585"/>
        </a:xfrm>
        <a:prstGeom prst="rect">
          <a:avLst/>
        </a:prstGeom>
      </xdr:spPr>
    </xdr:pic>
    <xdr:clientData/>
  </xdr:twoCellAnchor>
  <xdr:twoCellAnchor editAs="oneCell">
    <xdr:from>
      <xdr:col>16</xdr:col>
      <xdr:colOff>1222275</xdr:colOff>
      <xdr:row>98</xdr:row>
      <xdr:rowOff>65669</xdr:rowOff>
    </xdr:from>
    <xdr:to>
      <xdr:col>26</xdr:col>
      <xdr:colOff>53717</xdr:colOff>
      <xdr:row>111</xdr:row>
      <xdr:rowOff>143511</xdr:rowOff>
    </xdr:to>
    <xdr:pic>
      <xdr:nvPicPr>
        <xdr:cNvPr id="25" name="Imagen 24">
          <a:extLst>
            <a:ext uri="{FF2B5EF4-FFF2-40B4-BE49-F238E27FC236}">
              <a16:creationId xmlns:a16="http://schemas.microsoft.com/office/drawing/2014/main" id="{6A8D0FA6-0CB9-8EDF-3F18-BBBD8D0DC9DD}"/>
            </a:ext>
          </a:extLst>
        </xdr:cNvPr>
        <xdr:cNvPicPr>
          <a:picLocks noChangeAspect="1"/>
        </xdr:cNvPicPr>
      </xdr:nvPicPr>
      <xdr:blipFill>
        <a:blip xmlns:r="http://schemas.openxmlformats.org/officeDocument/2006/relationships" r:embed="rId20"/>
        <a:stretch>
          <a:fillRect/>
        </a:stretch>
      </xdr:blipFill>
      <xdr:spPr>
        <a:xfrm>
          <a:off x="17530732" y="21385104"/>
          <a:ext cx="7660702" cy="2554342"/>
        </a:xfrm>
        <a:prstGeom prst="rect">
          <a:avLst/>
        </a:prstGeom>
      </xdr:spPr>
    </xdr:pic>
    <xdr:clientData/>
  </xdr:twoCellAnchor>
  <xdr:twoCellAnchor editAs="oneCell">
    <xdr:from>
      <xdr:col>26</xdr:col>
      <xdr:colOff>76201</xdr:colOff>
      <xdr:row>98</xdr:row>
      <xdr:rowOff>86608</xdr:rowOff>
    </xdr:from>
    <xdr:to>
      <xdr:col>30</xdr:col>
      <xdr:colOff>381000</xdr:colOff>
      <xdr:row>122</xdr:row>
      <xdr:rowOff>52974</xdr:rowOff>
    </xdr:to>
    <xdr:pic>
      <xdr:nvPicPr>
        <xdr:cNvPr id="26" name="Imagen 25">
          <a:extLst>
            <a:ext uri="{FF2B5EF4-FFF2-40B4-BE49-F238E27FC236}">
              <a16:creationId xmlns:a16="http://schemas.microsoft.com/office/drawing/2014/main" id="{2F98400F-811D-AC8F-8052-EA2010F23B44}"/>
            </a:ext>
          </a:extLst>
        </xdr:cNvPr>
        <xdr:cNvPicPr>
          <a:picLocks noChangeAspect="1"/>
        </xdr:cNvPicPr>
      </xdr:nvPicPr>
      <xdr:blipFill>
        <a:blip xmlns:r="http://schemas.openxmlformats.org/officeDocument/2006/relationships" r:embed="rId21"/>
        <a:stretch>
          <a:fillRect/>
        </a:stretch>
      </xdr:blipFill>
      <xdr:spPr>
        <a:xfrm>
          <a:off x="21564601" y="21651208"/>
          <a:ext cx="3352799" cy="4625772"/>
        </a:xfrm>
        <a:prstGeom prst="rect">
          <a:avLst/>
        </a:prstGeom>
      </xdr:spPr>
    </xdr:pic>
    <xdr:clientData/>
  </xdr:twoCellAnchor>
  <xdr:twoCellAnchor editAs="oneCell">
    <xdr:from>
      <xdr:col>30</xdr:col>
      <xdr:colOff>557892</xdr:colOff>
      <xdr:row>98</xdr:row>
      <xdr:rowOff>95250</xdr:rowOff>
    </xdr:from>
    <xdr:to>
      <xdr:col>35</xdr:col>
      <xdr:colOff>268585</xdr:colOff>
      <xdr:row>122</xdr:row>
      <xdr:rowOff>56829</xdr:rowOff>
    </xdr:to>
    <xdr:pic>
      <xdr:nvPicPr>
        <xdr:cNvPr id="27" name="Imagen 26">
          <a:extLst>
            <a:ext uri="{FF2B5EF4-FFF2-40B4-BE49-F238E27FC236}">
              <a16:creationId xmlns:a16="http://schemas.microsoft.com/office/drawing/2014/main" id="{FA33FA1A-7449-998E-9A9B-7B33423F0290}"/>
            </a:ext>
          </a:extLst>
        </xdr:cNvPr>
        <xdr:cNvPicPr>
          <a:picLocks noChangeAspect="1"/>
        </xdr:cNvPicPr>
      </xdr:nvPicPr>
      <xdr:blipFill>
        <a:blip xmlns:r="http://schemas.openxmlformats.org/officeDocument/2006/relationships" r:embed="rId22"/>
        <a:stretch>
          <a:fillRect/>
        </a:stretch>
      </xdr:blipFill>
      <xdr:spPr>
        <a:xfrm>
          <a:off x="25132392" y="20778107"/>
          <a:ext cx="3520693" cy="4599214"/>
        </a:xfrm>
        <a:prstGeom prst="rect">
          <a:avLst/>
        </a:prstGeom>
      </xdr:spPr>
    </xdr:pic>
    <xdr:clientData/>
  </xdr:twoCellAnchor>
  <xdr:twoCellAnchor editAs="oneCell">
    <xdr:from>
      <xdr:col>35</xdr:col>
      <xdr:colOff>394608</xdr:colOff>
      <xdr:row>98</xdr:row>
      <xdr:rowOff>95251</xdr:rowOff>
    </xdr:from>
    <xdr:to>
      <xdr:col>39</xdr:col>
      <xdr:colOff>677145</xdr:colOff>
      <xdr:row>122</xdr:row>
      <xdr:rowOff>56829</xdr:rowOff>
    </xdr:to>
    <xdr:pic>
      <xdr:nvPicPr>
        <xdr:cNvPr id="28" name="Imagen 27">
          <a:extLst>
            <a:ext uri="{FF2B5EF4-FFF2-40B4-BE49-F238E27FC236}">
              <a16:creationId xmlns:a16="http://schemas.microsoft.com/office/drawing/2014/main" id="{DA027BF3-F292-3649-5AF4-DE91B80DFCE9}"/>
            </a:ext>
          </a:extLst>
        </xdr:cNvPr>
        <xdr:cNvPicPr>
          <a:picLocks noChangeAspect="1"/>
        </xdr:cNvPicPr>
      </xdr:nvPicPr>
      <xdr:blipFill>
        <a:blip xmlns:r="http://schemas.openxmlformats.org/officeDocument/2006/relationships" r:embed="rId23"/>
        <a:stretch>
          <a:fillRect/>
        </a:stretch>
      </xdr:blipFill>
      <xdr:spPr>
        <a:xfrm>
          <a:off x="28779108" y="20778108"/>
          <a:ext cx="3330537" cy="4599213"/>
        </a:xfrm>
        <a:prstGeom prst="rect">
          <a:avLst/>
        </a:prstGeom>
      </xdr:spPr>
    </xdr:pic>
    <xdr:clientData/>
  </xdr:twoCellAnchor>
  <xdr:twoCellAnchor editAs="oneCell">
    <xdr:from>
      <xdr:col>40</xdr:col>
      <xdr:colOff>60294</xdr:colOff>
      <xdr:row>98</xdr:row>
      <xdr:rowOff>95251</xdr:rowOff>
    </xdr:from>
    <xdr:to>
      <xdr:col>44</xdr:col>
      <xdr:colOff>494105</xdr:colOff>
      <xdr:row>122</xdr:row>
      <xdr:rowOff>56829</xdr:rowOff>
    </xdr:to>
    <xdr:pic>
      <xdr:nvPicPr>
        <xdr:cNvPr id="29" name="Imagen 28">
          <a:extLst>
            <a:ext uri="{FF2B5EF4-FFF2-40B4-BE49-F238E27FC236}">
              <a16:creationId xmlns:a16="http://schemas.microsoft.com/office/drawing/2014/main" id="{853CFD2F-5FDC-863D-817C-F109DB10AAE3}"/>
            </a:ext>
          </a:extLst>
        </xdr:cNvPr>
        <xdr:cNvPicPr>
          <a:picLocks noChangeAspect="1"/>
        </xdr:cNvPicPr>
      </xdr:nvPicPr>
      <xdr:blipFill>
        <a:blip xmlns:r="http://schemas.openxmlformats.org/officeDocument/2006/relationships" r:embed="rId24"/>
        <a:stretch>
          <a:fillRect/>
        </a:stretch>
      </xdr:blipFill>
      <xdr:spPr>
        <a:xfrm>
          <a:off x="32254794" y="20778108"/>
          <a:ext cx="3481811" cy="4599213"/>
        </a:xfrm>
        <a:prstGeom prst="rect">
          <a:avLst/>
        </a:prstGeom>
      </xdr:spPr>
    </xdr:pic>
    <xdr:clientData/>
  </xdr:twoCellAnchor>
  <xdr:twoCellAnchor editAs="oneCell">
    <xdr:from>
      <xdr:col>44</xdr:col>
      <xdr:colOff>612321</xdr:colOff>
      <xdr:row>98</xdr:row>
      <xdr:rowOff>108857</xdr:rowOff>
    </xdr:from>
    <xdr:to>
      <xdr:col>48</xdr:col>
      <xdr:colOff>638175</xdr:colOff>
      <xdr:row>117</xdr:row>
      <xdr:rowOff>24312</xdr:rowOff>
    </xdr:to>
    <xdr:pic>
      <xdr:nvPicPr>
        <xdr:cNvPr id="30" name="Imagen 29">
          <a:extLst>
            <a:ext uri="{FF2B5EF4-FFF2-40B4-BE49-F238E27FC236}">
              <a16:creationId xmlns:a16="http://schemas.microsoft.com/office/drawing/2014/main" id="{4F9FCA12-2670-602D-58E3-834B9C929CE6}"/>
            </a:ext>
          </a:extLst>
        </xdr:cNvPr>
        <xdr:cNvPicPr>
          <a:picLocks noChangeAspect="1"/>
        </xdr:cNvPicPr>
      </xdr:nvPicPr>
      <xdr:blipFill>
        <a:blip xmlns:r="http://schemas.openxmlformats.org/officeDocument/2006/relationships" r:embed="rId25"/>
        <a:stretch>
          <a:fillRect/>
        </a:stretch>
      </xdr:blipFill>
      <xdr:spPr>
        <a:xfrm>
          <a:off x="35816721" y="20873357"/>
          <a:ext cx="3397703" cy="3534955"/>
        </a:xfrm>
        <a:prstGeom prst="rect">
          <a:avLst/>
        </a:prstGeom>
      </xdr:spPr>
    </xdr:pic>
    <xdr:clientData/>
  </xdr:twoCellAnchor>
  <xdr:twoCellAnchor editAs="oneCell">
    <xdr:from>
      <xdr:col>22</xdr:col>
      <xdr:colOff>693536</xdr:colOff>
      <xdr:row>124</xdr:row>
      <xdr:rowOff>25596</xdr:rowOff>
    </xdr:from>
    <xdr:to>
      <xdr:col>29</xdr:col>
      <xdr:colOff>57149</xdr:colOff>
      <xdr:row>194</xdr:row>
      <xdr:rowOff>99391</xdr:rowOff>
    </xdr:to>
    <xdr:pic>
      <xdr:nvPicPr>
        <xdr:cNvPr id="31" name="Imagen 30">
          <a:extLst>
            <a:ext uri="{FF2B5EF4-FFF2-40B4-BE49-F238E27FC236}">
              <a16:creationId xmlns:a16="http://schemas.microsoft.com/office/drawing/2014/main" id="{26B5D1CE-CF8F-6EF2-EFBB-C2046F9FE514}"/>
            </a:ext>
          </a:extLst>
        </xdr:cNvPr>
        <xdr:cNvPicPr>
          <a:picLocks noChangeAspect="1"/>
        </xdr:cNvPicPr>
      </xdr:nvPicPr>
      <xdr:blipFill>
        <a:blip xmlns:r="http://schemas.openxmlformats.org/officeDocument/2006/relationships" r:embed="rId26"/>
        <a:stretch>
          <a:fillRect/>
        </a:stretch>
      </xdr:blipFill>
      <xdr:spPr>
        <a:xfrm>
          <a:off x="22783253" y="26364292"/>
          <a:ext cx="4697613" cy="1978795"/>
        </a:xfrm>
        <a:prstGeom prst="rect">
          <a:avLst/>
        </a:prstGeom>
      </xdr:spPr>
    </xdr:pic>
    <xdr:clientData/>
  </xdr:twoCellAnchor>
  <xdr:twoCellAnchor editAs="oneCell">
    <xdr:from>
      <xdr:col>29</xdr:col>
      <xdr:colOff>157529</xdr:colOff>
      <xdr:row>124</xdr:row>
      <xdr:rowOff>25885</xdr:rowOff>
    </xdr:from>
    <xdr:to>
      <xdr:col>35</xdr:col>
      <xdr:colOff>219075</xdr:colOff>
      <xdr:row>194</xdr:row>
      <xdr:rowOff>76200</xdr:rowOff>
    </xdr:to>
    <xdr:pic>
      <xdr:nvPicPr>
        <xdr:cNvPr id="32" name="Imagen 31">
          <a:extLst>
            <a:ext uri="{FF2B5EF4-FFF2-40B4-BE49-F238E27FC236}">
              <a16:creationId xmlns:a16="http://schemas.microsoft.com/office/drawing/2014/main" id="{7A3BAA54-D146-2A67-9E7C-D2E0876BA50D}"/>
            </a:ext>
          </a:extLst>
        </xdr:cNvPr>
        <xdr:cNvPicPr>
          <a:picLocks noChangeAspect="1"/>
        </xdr:cNvPicPr>
      </xdr:nvPicPr>
      <xdr:blipFill>
        <a:blip xmlns:r="http://schemas.openxmlformats.org/officeDocument/2006/relationships" r:embed="rId27"/>
        <a:stretch>
          <a:fillRect/>
        </a:stretch>
      </xdr:blipFill>
      <xdr:spPr>
        <a:xfrm>
          <a:off x="26217929" y="25610035"/>
          <a:ext cx="4633546" cy="1955315"/>
        </a:xfrm>
        <a:prstGeom prst="rect">
          <a:avLst/>
        </a:prstGeom>
      </xdr:spPr>
    </xdr:pic>
    <xdr:clientData/>
  </xdr:twoCellAnchor>
  <xdr:twoCellAnchor editAs="oneCell">
    <xdr:from>
      <xdr:col>35</xdr:col>
      <xdr:colOff>317351</xdr:colOff>
      <xdr:row>124</xdr:row>
      <xdr:rowOff>23245</xdr:rowOff>
    </xdr:from>
    <xdr:to>
      <xdr:col>41</xdr:col>
      <xdr:colOff>364434</xdr:colOff>
      <xdr:row>194</xdr:row>
      <xdr:rowOff>74543</xdr:rowOff>
    </xdr:to>
    <xdr:pic>
      <xdr:nvPicPr>
        <xdr:cNvPr id="33" name="Imagen 32">
          <a:extLst>
            <a:ext uri="{FF2B5EF4-FFF2-40B4-BE49-F238E27FC236}">
              <a16:creationId xmlns:a16="http://schemas.microsoft.com/office/drawing/2014/main" id="{69582AC9-5ACC-2330-42B1-EEC8099EC5E9}"/>
            </a:ext>
          </a:extLst>
        </xdr:cNvPr>
        <xdr:cNvPicPr>
          <a:picLocks noChangeAspect="1"/>
        </xdr:cNvPicPr>
      </xdr:nvPicPr>
      <xdr:blipFill>
        <a:blip xmlns:r="http://schemas.openxmlformats.org/officeDocument/2006/relationships" r:embed="rId28"/>
        <a:stretch>
          <a:fillRect/>
        </a:stretch>
      </xdr:blipFill>
      <xdr:spPr>
        <a:xfrm>
          <a:off x="30963003" y="25616506"/>
          <a:ext cx="4619083" cy="1956298"/>
        </a:xfrm>
        <a:prstGeom prst="rect">
          <a:avLst/>
        </a:prstGeom>
      </xdr:spPr>
    </xdr:pic>
    <xdr:clientData/>
  </xdr:twoCellAnchor>
  <xdr:twoCellAnchor editAs="oneCell">
    <xdr:from>
      <xdr:col>41</xdr:col>
      <xdr:colOff>455482</xdr:colOff>
      <xdr:row>124</xdr:row>
      <xdr:rowOff>25361</xdr:rowOff>
    </xdr:from>
    <xdr:to>
      <xdr:col>47</xdr:col>
      <xdr:colOff>513521</xdr:colOff>
      <xdr:row>194</xdr:row>
      <xdr:rowOff>74543</xdr:rowOff>
    </xdr:to>
    <xdr:pic>
      <xdr:nvPicPr>
        <xdr:cNvPr id="34" name="Imagen 33">
          <a:extLst>
            <a:ext uri="{FF2B5EF4-FFF2-40B4-BE49-F238E27FC236}">
              <a16:creationId xmlns:a16="http://schemas.microsoft.com/office/drawing/2014/main" id="{F3C6372E-0EFC-01BA-F412-E760FF1CECBD}"/>
            </a:ext>
          </a:extLst>
        </xdr:cNvPr>
        <xdr:cNvPicPr>
          <a:picLocks noChangeAspect="1"/>
        </xdr:cNvPicPr>
      </xdr:nvPicPr>
      <xdr:blipFill>
        <a:blip xmlns:r="http://schemas.openxmlformats.org/officeDocument/2006/relationships" r:embed="rId29"/>
        <a:stretch>
          <a:fillRect/>
        </a:stretch>
      </xdr:blipFill>
      <xdr:spPr>
        <a:xfrm>
          <a:off x="35673134" y="25618622"/>
          <a:ext cx="4630039" cy="1954182"/>
        </a:xfrm>
        <a:prstGeom prst="rect">
          <a:avLst/>
        </a:prstGeom>
      </xdr:spPr>
    </xdr:pic>
    <xdr:clientData/>
  </xdr:twoCellAnchor>
  <xdr:twoCellAnchor editAs="oneCell">
    <xdr:from>
      <xdr:col>7</xdr:col>
      <xdr:colOff>524750</xdr:colOff>
      <xdr:row>1</xdr:row>
      <xdr:rowOff>113301</xdr:rowOff>
    </xdr:from>
    <xdr:to>
      <xdr:col>8</xdr:col>
      <xdr:colOff>981122</xdr:colOff>
      <xdr:row>4</xdr:row>
      <xdr:rowOff>63605</xdr:rowOff>
    </xdr:to>
    <xdr:pic>
      <xdr:nvPicPr>
        <xdr:cNvPr id="17" name="image2.png">
          <a:extLst>
            <a:ext uri="{FF2B5EF4-FFF2-40B4-BE49-F238E27FC236}">
              <a16:creationId xmlns:a16="http://schemas.microsoft.com/office/drawing/2014/main" id="{5544AF28-DE74-4FE6-B260-0DD2E4DC084D}"/>
            </a:ext>
          </a:extLst>
        </xdr:cNvPr>
        <xdr:cNvPicPr/>
      </xdr:nvPicPr>
      <xdr:blipFill>
        <a:blip xmlns:r="http://schemas.openxmlformats.org/officeDocument/2006/relationships" r:embed="rId30"/>
        <a:srcRect/>
        <a:stretch>
          <a:fillRect/>
        </a:stretch>
      </xdr:blipFill>
      <xdr:spPr>
        <a:xfrm>
          <a:off x="7879707" y="312084"/>
          <a:ext cx="1268067" cy="621195"/>
        </a:xfrm>
        <a:prstGeom prst="rect">
          <a:avLst/>
        </a:prstGeom>
        <a:ln/>
      </xdr:spPr>
    </xdr:pic>
    <xdr:clientData/>
  </xdr:twoCellAnchor>
  <xdr:twoCellAnchor editAs="oneCell">
    <xdr:from>
      <xdr:col>7</xdr:col>
      <xdr:colOff>662608</xdr:colOff>
      <xdr:row>63</xdr:row>
      <xdr:rowOff>149086</xdr:rowOff>
    </xdr:from>
    <xdr:to>
      <xdr:col>9</xdr:col>
      <xdr:colOff>828</xdr:colOff>
      <xdr:row>66</xdr:row>
      <xdr:rowOff>57977</xdr:rowOff>
    </xdr:to>
    <xdr:pic>
      <xdr:nvPicPr>
        <xdr:cNvPr id="18" name="image2.png">
          <a:extLst>
            <a:ext uri="{FF2B5EF4-FFF2-40B4-BE49-F238E27FC236}">
              <a16:creationId xmlns:a16="http://schemas.microsoft.com/office/drawing/2014/main" id="{9B7E5A15-909C-453D-B04D-AFBD7A4041D1}"/>
            </a:ext>
          </a:extLst>
        </xdr:cNvPr>
        <xdr:cNvPicPr/>
      </xdr:nvPicPr>
      <xdr:blipFill>
        <a:blip xmlns:r="http://schemas.openxmlformats.org/officeDocument/2006/relationships" r:embed="rId30"/>
        <a:srcRect/>
        <a:stretch>
          <a:fillRect/>
        </a:stretch>
      </xdr:blipFill>
      <xdr:spPr>
        <a:xfrm>
          <a:off x="8017565" y="14527695"/>
          <a:ext cx="1268067" cy="621195"/>
        </a:xfrm>
        <a:prstGeom prst="rect">
          <a:avLst/>
        </a:prstGeom>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15</xdr:col>
      <xdr:colOff>163286</xdr:colOff>
      <xdr:row>0</xdr:row>
      <xdr:rowOff>353784</xdr:rowOff>
    </xdr:from>
    <xdr:to>
      <xdr:col>15</xdr:col>
      <xdr:colOff>1431353</xdr:colOff>
      <xdr:row>0</xdr:row>
      <xdr:rowOff>974979</xdr:rowOff>
    </xdr:to>
    <xdr:pic>
      <xdr:nvPicPr>
        <xdr:cNvPr id="2" name="image2.png">
          <a:extLst>
            <a:ext uri="{FF2B5EF4-FFF2-40B4-BE49-F238E27FC236}">
              <a16:creationId xmlns:a16="http://schemas.microsoft.com/office/drawing/2014/main" id="{17ABEF48-E81F-4A95-B9BB-76EF598AB613}"/>
            </a:ext>
          </a:extLst>
        </xdr:cNvPr>
        <xdr:cNvPicPr/>
      </xdr:nvPicPr>
      <xdr:blipFill>
        <a:blip xmlns:r="http://schemas.openxmlformats.org/officeDocument/2006/relationships" r:embed="rId1"/>
        <a:srcRect/>
        <a:stretch>
          <a:fillRect/>
        </a:stretch>
      </xdr:blipFill>
      <xdr:spPr>
        <a:xfrm>
          <a:off x="19880036" y="353784"/>
          <a:ext cx="1268067" cy="621195"/>
        </a:xfrm>
        <a:prstGeom prst="rect">
          <a:avLst/>
        </a:prstGeom>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704850</xdr:colOff>
      <xdr:row>1</xdr:row>
      <xdr:rowOff>38100</xdr:rowOff>
    </xdr:from>
    <xdr:to>
      <xdr:col>4</xdr:col>
      <xdr:colOff>1266825</xdr:colOff>
      <xdr:row>5</xdr:row>
      <xdr:rowOff>171450</xdr:rowOff>
    </xdr:to>
    <xdr:pic>
      <xdr:nvPicPr>
        <xdr:cNvPr id="3" name="image2.png">
          <a:extLst>
            <a:ext uri="{FF2B5EF4-FFF2-40B4-BE49-F238E27FC236}">
              <a16:creationId xmlns:a16="http://schemas.microsoft.com/office/drawing/2014/main" id="{7222F3EA-44A3-43C0-A4D8-642F70936B07}"/>
            </a:ext>
          </a:extLst>
        </xdr:cNvPr>
        <xdr:cNvPicPr/>
      </xdr:nvPicPr>
      <xdr:blipFill>
        <a:blip xmlns:r="http://schemas.openxmlformats.org/officeDocument/2006/relationships" r:embed="rId1"/>
        <a:srcRect/>
        <a:stretch>
          <a:fillRect/>
        </a:stretch>
      </xdr:blipFill>
      <xdr:spPr>
        <a:xfrm>
          <a:off x="4267200" y="228600"/>
          <a:ext cx="1819275" cy="895350"/>
        </a:xfrm>
        <a:prstGeom prst="rect">
          <a:avLst/>
        </a:prstGeom>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AA02E65F-3AD8-4815-8290-807900BC9C0D}" name="Tabla6" displayName="Tabla6" ref="A5:I50" totalsRowShown="0" headerRowDxfId="493" headerRowBorderDxfId="492" tableBorderDxfId="491" totalsRowBorderDxfId="490">
  <autoFilter ref="A5:I50" xr:uid="{AA02E65F-3AD8-4815-8290-807900BC9C0D}"/>
  <tableColumns count="9">
    <tableColumn id="1" xr3:uid="{A424DE96-041D-4795-B20D-E715A9A97DE6}" name="Columna1" dataDxfId="489"/>
    <tableColumn id="9" xr3:uid="{0E0889FF-EC00-41E8-8552-F0D65FD4D980}" name="Columna12" dataDxfId="488"/>
    <tableColumn id="2" xr3:uid="{AEBD27BF-454E-403C-921F-6120E1631C98}" name="Columna2" dataDxfId="487"/>
    <tableColumn id="3" xr3:uid="{31D3525F-BED0-445C-BFEC-E7CAA16EA95A}" name="Columna3"/>
    <tableColumn id="4" xr3:uid="{36468005-B872-49E1-9856-206C79A1AA69}" name="Columna4" dataDxfId="486">
      <calculatedColumnFormula>IF(A6=$L$2,"ESPE1", IF(A6=$M$2,"ESPE1",IF(A6=$N$2,"ESPE1",IF(A6=$O$2,"ESPE2",IF(A6=$P$2,"ESPE2",IF(A6=$Q$2,"PROF3",IF(A7=$R$2,"PROF3",IF(A8=$S$2,"PROF3",IF(A6=$W$2,"PROF4",IF(A6=$Y$2,"PROF5",IF(A6=$AA$2,"PROF6",IF(A6=$AC$2,"PROF6A",IF(A6=$AD$2,"PROF7",IF(A6=$AE$2,"PROF8",IF(A6=$AF$2,"PROFAUX",A6)))))))))))))))</calculatedColumnFormula>
    </tableColumn>
    <tableColumn id="5" xr3:uid="{29114B4C-2D3C-4290-9C7E-34AFC98753D0}" name="Columna5" dataDxfId="485" dataCellStyle="Moneda"/>
    <tableColumn id="6" xr3:uid="{6A15886B-A33F-4281-A8C8-37E2CEBFDAA9}" name="Columna6" dataDxfId="484" dataCellStyle="Moneda"/>
    <tableColumn id="7" xr3:uid="{33BE2C69-3063-4037-8D9F-8344D972C168}" name="Columna7" dataDxfId="483" dataCellStyle="Moneda">
      <calculatedColumnFormula>ROUNDUP((G6*1.0619),0)</calculatedColumnFormula>
    </tableColumn>
    <tableColumn id="8" xr3:uid="{F5F7332D-B3A2-452F-992C-361BB107F142}" name="Columna8" dataDxfId="482" dataCellStyle="Moneda">
      <calculatedColumnFormula>ROUNDUP((H6*1.0471),0)</calculatedColumnFormula>
    </tableColumn>
  </tableColumns>
  <tableStyleInfo name="TableStyleMedium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301C2917-C2B7-4B8B-B073-2367BDDCB814}" name="Tabla14125" displayName="Tabla14125" ref="B16:I70" headerRowCount="0" headerRowDxfId="481" dataDxfId="479" totalsRowDxfId="477" headerRowBorderDxfId="480" tableBorderDxfId="478" totalsRowBorderDxfId="476">
  <tableColumns count="8">
    <tableColumn id="1" xr3:uid="{B088C373-57E9-4DDD-AE37-D3E46E7B53F3}" name="Columna1" totalsRowLabel="Total" headerRowDxfId="475" dataDxfId="474" totalsRowDxfId="473">
      <calculatedColumnFormula>IFERROR(VLOOKUP($C18,TARIFA_IDRD,2,0),"")</calculatedColumnFormula>
    </tableColumn>
    <tableColumn id="2" xr3:uid="{0EACACD4-3ECD-4DF4-96E8-CAE7A78420A8}" name="Columna2" headerRowDxfId="472" dataDxfId="471" totalsRowDxfId="470"/>
    <tableColumn id="3" xr3:uid="{0E96AE6E-5D2C-46C8-BC11-E73432059592}" name="Columna3" headerRowDxfId="469" dataDxfId="468" totalsRowDxfId="467">
      <calculatedColumnFormula>IFERROR(VLOOKUP($C18,TARIFA_IDRD,3,0),"")</calculatedColumnFormula>
    </tableColumn>
    <tableColumn id="43" xr3:uid="{4DC209D1-2798-47D7-AE30-302A5146B1F9}" name="Columna43" headerRowDxfId="466" dataDxfId="465" totalsRowDxfId="464">
      <calculatedColumnFormula>IFERROR(VLOOKUP($C18,TARIFA_IDRD,4,0),"")</calculatedColumnFormula>
    </tableColumn>
    <tableColumn id="4" xr3:uid="{4F4C1540-1D1F-49A5-A1B1-B5C2FD2C0B62}" name="Columna4" headerRowDxfId="463" dataDxfId="462">
      <calculatedColumnFormula>Personal!E46</calculatedColumnFormula>
    </tableColumn>
    <tableColumn id="40" xr3:uid="{9DC90BEB-8F74-47F6-BD90-6C96DB8E799C}" name="Columna40" headerRowDxfId="461" dataDxfId="460" dataCellStyle="Porcentaje">
      <calculatedColumnFormula>IFERROR(VLOOKUP($C17,TARIFA_IDRD,6,0),0)</calculatedColumnFormula>
    </tableColumn>
    <tableColumn id="5" xr3:uid="{4857662D-1E04-40D8-9583-B1630778040F}" name="Columna5" headerRowDxfId="459" dataDxfId="458" dataCellStyle="Moneda [0]">
      <calculatedColumnFormula>IFERROR(VLOOKUP($C17,TARIFA_IDRD,7,0),0)</calculatedColumnFormula>
    </tableColumn>
    <tableColumn id="6" xr3:uid="{8E9985CC-A6DD-446A-9A93-866A2B88705D}" name="Columna6" headerRowDxfId="457" dataDxfId="456" totalsRowDxfId="455" dataCellStyle="Moneda [0]"/>
  </tableColumns>
  <tableStyleInfo name="TableStyleMedium2" showFirstColumn="0"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7:BI32" headerRowCount="0" totalsRowShown="0" headerRowDxfId="454" dataDxfId="452" headerRowBorderDxfId="453" tableBorderDxfId="451" totalsRowBorderDxfId="450">
  <tableColumns count="61">
    <tableColumn id="1" xr3:uid="{00000000-0010-0000-0000-000001000000}" name="Columna1" headerRowDxfId="449" dataDxfId="448" totalsRowDxfId="447">
      <calculatedColumnFormula>IFERROR(VLOOKUP($B7,TARIFA_IDRD,3,0),"")</calculatedColumnFormula>
    </tableColumn>
    <tableColumn id="2" xr3:uid="{00000000-0010-0000-0000-000002000000}" name="Columna2" headerRowDxfId="446" dataDxfId="445"/>
    <tableColumn id="3" xr3:uid="{00000000-0010-0000-0000-000003000000}" name="Columna3" headerRowDxfId="444" dataDxfId="443" totalsRowDxfId="442">
      <calculatedColumnFormula>IFERROR(VLOOKUP($B7,TARIFA_IDRD,4,0),"")</calculatedColumnFormula>
    </tableColumn>
    <tableColumn id="43" xr3:uid="{00000000-0010-0000-0000-00002B000000}" name="Columna43" headerRowDxfId="441" dataDxfId="440" totalsRowDxfId="439">
      <calculatedColumnFormula>IFERROR(VLOOKUP($B7,TARIFA_IDRD,5,0),"")</calculatedColumnFormula>
    </tableColumn>
    <tableColumn id="4" xr3:uid="{00000000-0010-0000-0000-000004000000}" name="Columna4" headerRowDxfId="438" dataDxfId="437">
      <calculatedColumnFormula>+'Escala Salarial'!F16</calculatedColumnFormula>
    </tableColumn>
    <tableColumn id="32" xr3:uid="{00000000-0010-0000-0000-000020000000}" name="Columna32" headerRowDxfId="436" dataDxfId="435"/>
    <tableColumn id="5" xr3:uid="{00000000-0010-0000-0000-000005000000}" name="Columna5" headerRowDxfId="434" dataDxfId="433" totalsRowDxfId="432" dataCellStyle="Porcentaje"/>
    <tableColumn id="6" xr3:uid="{00000000-0010-0000-0000-000006000000}" name="Columna6" headerRowDxfId="431" dataDxfId="430" totalsRowDxfId="429" dataCellStyle="Porcentaje"/>
    <tableColumn id="7" xr3:uid="{00000000-0010-0000-0000-000007000000}" name="Columna7" headerRowDxfId="428" dataDxfId="427" totalsRowDxfId="426" dataCellStyle="Porcentaje"/>
    <tableColumn id="8" xr3:uid="{00000000-0010-0000-0000-000008000000}" name="Columna8" headerRowDxfId="425" dataDxfId="424" totalsRowDxfId="423" dataCellStyle="Porcentaje"/>
    <tableColumn id="9" xr3:uid="{00000000-0010-0000-0000-000009000000}" name="Columna9" headerRowDxfId="422" dataDxfId="421" totalsRowDxfId="420" dataCellStyle="Porcentaje"/>
    <tableColumn id="10" xr3:uid="{00000000-0010-0000-0000-00000A000000}" name="Columna10" headerRowDxfId="419" dataDxfId="418" totalsRowDxfId="417" dataCellStyle="Porcentaje"/>
    <tableColumn id="11" xr3:uid="{00000000-0010-0000-0000-00000B000000}" name="Columna11" headerRowDxfId="416" dataDxfId="415" totalsRowDxfId="414" dataCellStyle="Porcentaje"/>
    <tableColumn id="12" xr3:uid="{00000000-0010-0000-0000-00000C000000}" name="Columna12" headerRowDxfId="413" dataDxfId="412" totalsRowDxfId="411" dataCellStyle="Porcentaje"/>
    <tableColumn id="13" xr3:uid="{00000000-0010-0000-0000-00000D000000}" name="Columna13" headerRowDxfId="410" dataDxfId="409" totalsRowDxfId="408" dataCellStyle="Porcentaje"/>
    <tableColumn id="14" xr3:uid="{00000000-0010-0000-0000-00000E000000}" name="Columna14" headerRowDxfId="407" dataDxfId="406" totalsRowDxfId="405" dataCellStyle="Porcentaje"/>
    <tableColumn id="15" xr3:uid="{00000000-0010-0000-0000-00000F000000}" name="Columna15" headerRowDxfId="404" dataDxfId="403" totalsRowDxfId="402" dataCellStyle="Porcentaje"/>
    <tableColumn id="16" xr3:uid="{00000000-0010-0000-0000-000010000000}" name="Columna16" headerRowDxfId="401" dataDxfId="400" totalsRowDxfId="399" dataCellStyle="Porcentaje"/>
    <tableColumn id="17" xr3:uid="{00000000-0010-0000-0000-000011000000}" name="Columna17" headerRowDxfId="398" dataDxfId="397" totalsRowDxfId="396" dataCellStyle="Porcentaje">
      <calculatedColumnFormula>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calculatedColumnFormula>
    </tableColumn>
    <tableColumn id="18" xr3:uid="{00000000-0010-0000-0000-000012000000}" name="Columna18" headerRowDxfId="395" dataDxfId="394" totalsRowDxfId="393" dataCellStyle="Porcentaje"/>
    <tableColumn id="19" xr3:uid="{00000000-0010-0000-0000-000013000000}" name="Columna19" headerRowDxfId="392" dataDxfId="391" totalsRowDxfId="390" dataCellStyle="Porcentaje"/>
    <tableColumn id="20" xr3:uid="{00000000-0010-0000-0000-000014000000}" name="Columna20" headerRowDxfId="389" dataDxfId="388" totalsRowDxfId="387" dataCellStyle="Porcentaje"/>
    <tableColumn id="21" xr3:uid="{00000000-0010-0000-0000-000015000000}" name="Columna21" headerRowDxfId="386" dataDxfId="385" totalsRowDxfId="384" dataCellStyle="Porcentaje"/>
    <tableColumn id="22" xr3:uid="{00000000-0010-0000-0000-000016000000}" name="Columna22" headerRowDxfId="383" dataDxfId="382" totalsRowDxfId="381" dataCellStyle="Porcentaje"/>
    <tableColumn id="23" xr3:uid="{00000000-0010-0000-0000-000017000000}" name="Columna23" headerRowDxfId="380" dataDxfId="379" totalsRowDxfId="378" dataCellStyle="Porcentaje"/>
    <tableColumn id="24" xr3:uid="{00000000-0010-0000-0000-000018000000}" name="Columna24" headerRowDxfId="377" dataDxfId="376" totalsRowDxfId="375" dataCellStyle="Porcentaje"/>
    <tableColumn id="25" xr3:uid="{00000000-0010-0000-0000-000019000000}" name="Columna25" headerRowDxfId="374" dataDxfId="373" totalsRowDxfId="372" dataCellStyle="Porcentaje"/>
    <tableColumn id="26" xr3:uid="{00000000-0010-0000-0000-00001A000000}" name="Columna26" headerRowDxfId="371" dataDxfId="370" totalsRowDxfId="369" dataCellStyle="Porcentaje"/>
    <tableColumn id="27" xr3:uid="{00000000-0010-0000-0000-00001B000000}" name="Columna27" headerRowDxfId="368" dataDxfId="367" totalsRowDxfId="366" dataCellStyle="Porcentaje"/>
    <tableColumn id="28" xr3:uid="{00000000-0010-0000-0000-00001C000000}" name="Columna28" headerRowDxfId="365" dataDxfId="364" totalsRowDxfId="363" dataCellStyle="Porcentaje"/>
    <tableColumn id="29" xr3:uid="{00000000-0010-0000-0000-00001D000000}" name="Columna29" headerRowDxfId="362" dataDxfId="361" totalsRowDxfId="360" dataCellStyle="Porcentaje"/>
    <tableColumn id="30" xr3:uid="{00000000-0010-0000-0000-00001E000000}" name="Columna30" headerRowDxfId="359" dataDxfId="358" totalsRowDxfId="357" dataCellStyle="Porcentaje">
      <calculatedColumnFormula>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calculatedColumnFormula>
    </tableColumn>
    <tableColumn id="33" xr3:uid="{06A924B1-EFA2-48B7-8D67-6D80D10380E1}" name="Columna33" headerRowDxfId="356" dataDxfId="355" totalsRowDxfId="354" dataCellStyle="Porcentaje"/>
    <tableColumn id="34" xr3:uid="{6D2E8E58-8FB7-4BB8-89AA-FC586715A484}" name="Columna34" headerRowDxfId="353" dataDxfId="352" totalsRowDxfId="351" dataCellStyle="Porcentaje"/>
    <tableColumn id="35" xr3:uid="{3DFFE218-2670-4C40-B34C-8715E968D4C0}" name="Columna35" headerRowDxfId="350" dataDxfId="349" totalsRowDxfId="348" dataCellStyle="Porcentaje"/>
    <tableColumn id="36" xr3:uid="{C1EAD417-1AB5-4464-9490-19542995447F}" name="Columna36" headerRowDxfId="347" dataDxfId="346" totalsRowDxfId="345" dataCellStyle="Porcentaje"/>
    <tableColumn id="37" xr3:uid="{08AD0CCA-F7DF-4391-9F36-EC8ED6B64AB6}" name="Columna37" headerRowDxfId="344" dataDxfId="343" totalsRowDxfId="342" dataCellStyle="Porcentaje"/>
    <tableColumn id="38" xr3:uid="{CD0568B3-F774-47A3-9AD2-DE4F5549E29B}" name="Columna38" headerRowDxfId="341" dataDxfId="340" totalsRowDxfId="339" dataCellStyle="Porcentaje"/>
    <tableColumn id="39" xr3:uid="{D3D474CD-D760-4CA8-843E-A4403230B23A}" name="Columna39" headerRowDxfId="338" dataDxfId="337" totalsRowDxfId="336" dataCellStyle="Porcentaje"/>
    <tableColumn id="40" xr3:uid="{5EDDC951-5920-47C5-87F3-EADA53F1083C}" name="Columna40" headerRowDxfId="335" dataDxfId="334" totalsRowDxfId="333" dataCellStyle="Porcentaje"/>
    <tableColumn id="41" xr3:uid="{4F7A554D-B62C-4046-8242-6E12658ECF9B}" name="Columna41" headerRowDxfId="332" dataDxfId="331" totalsRowDxfId="330" dataCellStyle="Porcentaje"/>
    <tableColumn id="42" xr3:uid="{C32A0139-4076-437E-881D-56E11A6BDEF7}" name="Columna42" headerRowDxfId="329" dataDxfId="328" totalsRowDxfId="327" dataCellStyle="Porcentaje"/>
    <tableColumn id="44" xr3:uid="{9C05CA8A-C4FB-4E27-915D-D1D83FA7EA74}" name="Columna44" headerRowDxfId="326" dataDxfId="325" totalsRowDxfId="324" dataCellStyle="Porcentaje"/>
    <tableColumn id="45" xr3:uid="{713E6E0F-1970-4035-919F-D0B2644765F9}" name="Columna45" headerRowDxfId="323" dataDxfId="322" totalsRowDxfId="321" dataCellStyle="Porcentaje"/>
    <tableColumn id="46" xr3:uid="{DDCFA50E-3FC9-4452-90D3-393520978735}" name="Columna46" headerRowDxfId="320" dataDxfId="319" dataCellStyle="Porcentaje">
      <calculatedColumnFormula>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calculatedColumnFormula>
    </tableColumn>
    <tableColumn id="47" xr3:uid="{DFDD5924-4BC4-4A56-8E0E-93EF32338B2D}" name="Columna47" headerRowDxfId="318" dataDxfId="317" totalsRowDxfId="316" dataCellStyle="Porcentaje">
      <calculatedColumnFormula>(Tabla1[[#This Row],[Columna46]]+Tabla1[[#This Row],[Columna30]]+Tabla1[[#This Row],[Columna17]])/3</calculatedColumnFormula>
    </tableColumn>
    <tableColumn id="48" xr3:uid="{04CBFE72-B684-41F7-A3B9-5217CCF99E20}" name="Columna48" headerRowDxfId="315" dataDxfId="314" totalsRowDxfId="313" dataCellStyle="Porcentaje">
      <calculatedColumnFormula>IFERROR(VLOOKUP($B7,TARIFA_IDRD,7,0),0)</calculatedColumnFormula>
    </tableColumn>
    <tableColumn id="49" xr3:uid="{E2B54D89-BA17-423B-AD66-F9E41FC6EAEB}" name="Columna49" headerRowDxfId="312" dataDxfId="311" totalsRowDxfId="310" dataCellStyle="Porcentaje">
      <calculatedColumnFormula>IFERROR(VLOOKUP($B7,TARIFA_IDRD,8,0),0)</calculatedColumnFormula>
    </tableColumn>
    <tableColumn id="50" xr3:uid="{4586EF05-CDCC-4BF0-9D70-23E40F895C26}" name="Columna50" headerRowDxfId="309" dataDxfId="308" totalsRowDxfId="307" dataCellStyle="Porcentaje">
      <calculatedColumnFormula>IFERROR(VLOOKUP($B7,TARIFA_IDRD,9,0),0)</calculatedColumnFormula>
    </tableColumn>
    <tableColumn id="51" xr3:uid="{EA9BF4FB-C113-4172-96DE-CBB48E1FB3EB}" name="Columna51" headerRowDxfId="306" dataDxfId="305" totalsRowDxfId="304" dataCellStyle="Porcentaje">
      <calculatedColumnFormula>$S$6</calculatedColumnFormula>
    </tableColumn>
    <tableColumn id="52" xr3:uid="{25643F27-4CB7-4564-AD7B-6091CA190A35}" name="Columna52" headerRowDxfId="303" dataDxfId="302" totalsRowDxfId="301" dataCellStyle="Porcentaje">
      <calculatedColumnFormula>$AF$6</calculatedColumnFormula>
    </tableColumn>
    <tableColumn id="53" xr3:uid="{B393B586-7FBC-499C-9B27-875E02D95E93}" name="Columna53" headerRowDxfId="300" dataDxfId="299" totalsRowDxfId="298" dataCellStyle="Porcentaje">
      <calculatedColumnFormula>$AS$6</calculatedColumnFormula>
    </tableColumn>
    <tableColumn id="54" xr3:uid="{813099A5-D392-4A60-902A-A5F3A6B02953}" name="Columna54" headerRowDxfId="297" dataDxfId="296" totalsRowDxfId="295" dataCellStyle="Porcentaje">
      <calculatedColumnFormula>$S7</calculatedColumnFormula>
    </tableColumn>
    <tableColumn id="55" xr3:uid="{4D8A3FAB-E694-46AA-B1CB-CC008FDC99AD}" name="Columna55" headerRowDxfId="294" dataDxfId="293" totalsRowDxfId="292" dataCellStyle="Porcentaje">
      <calculatedColumnFormula>$AF7</calculatedColumnFormula>
    </tableColumn>
    <tableColumn id="56" xr3:uid="{CED3E0DE-6313-44DA-ABFB-CFAB7E1FE281}" name="Columna56" headerRowDxfId="291" dataDxfId="290" totalsRowDxfId="289" dataCellStyle="Porcentaje">
      <calculatedColumnFormula>Tabla1[[#This Row],[Columna46]]</calculatedColumnFormula>
    </tableColumn>
    <tableColumn id="57" xr3:uid="{91091DF3-3D17-40EE-8E7E-8C2D232E603B}" name="Columna57" headerRowDxfId="288" dataDxfId="287" totalsRowDxfId="286" dataCellStyle="Porcentaje">
      <calculatedColumnFormula>(((Tabla1[[#This Row],[Columna17]]*30)*$S$6)+(Tabla1[[#This Row],[Columna30]]*30)*$AF$6)*Tabla1[[#This Row],[Columna32]]</calculatedColumnFormula>
    </tableColumn>
    <tableColumn id="58" xr3:uid="{ECB676AA-C540-4723-A8DE-4D86B5323C59}" name="Columna58" headerRowDxfId="285" dataDxfId="284" totalsRowDxfId="283" dataCellStyle="Porcentaje">
      <calculatedColumnFormula>#REF!</calculatedColumnFormula>
    </tableColumn>
    <tableColumn id="59" xr3:uid="{7450C28F-B5CA-4DEA-BDF6-3C80C47B3FE9}" name="Columna59" headerRowDxfId="282" dataDxfId="281" totalsRowDxfId="280" dataCellStyle="Porcentaje">
      <calculatedColumnFormula>Tabla1[[#This Row],[Columna51]]*Tabla1[[#This Row],[Columna54]]</calculatedColumnFormula>
    </tableColumn>
    <tableColumn id="60" xr3:uid="{20F3070B-F5C9-4E95-83A0-417868A69C05}" name="Columna60" headerRowDxfId="279" dataDxfId="278" totalsRowDxfId="277" dataCellStyle="Porcentaje">
      <calculatedColumnFormula>Tabla1[[#This Row],[Columna52]]*Tabla1[[#This Row],[Columna55]]</calculatedColumnFormula>
    </tableColumn>
    <tableColumn id="61" xr3:uid="{58B39D89-3979-4027-B795-385D8D1C3E8B}" name="Columna61" headerRowDxfId="276" dataDxfId="275" totalsRowDxfId="274" dataCellStyle="Porcentaje">
      <calculatedColumnFormula>Tabla1[[#This Row],[Columna53]]*Tabla1[[#This Row],[Columna56]]</calculatedColumnFormula>
    </tableColumn>
    <tableColumn id="62" xr3:uid="{0CF24EB8-FDFF-44BA-AA16-2907C120D0FE}" name="Columna62" headerRowDxfId="273" dataDxfId="272" totalsRowDxfId="271" dataCellStyle="Porcentaje">
      <calculatedColumnFormula>(Tabla1[[#This Row],[Columna48]]*Tabla1[[#This Row],[Columna59]]*Tabla1[[#This Row],[Columna32]])+(Tabla1[[#This Row],[Columna49]]*Tabla1[[#This Row],[Columna60]]*Tabla1[[#This Row],[Columna32]])+(Tabla1[[#This Row],[Columna50]]*Tabla1[[#This Row],[Columna61]]*Tabla1[[#This Row],[Columna32]])</calculatedColumnFormula>
    </tableColumn>
  </tableColumns>
  <tableStyleInfo name="TableStyleMedium4" showFirstColumn="0"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14" displayName="Tabla14" ref="A45:BI70" headerRowCount="0" totalsRowShown="0" headerRowDxfId="270" dataDxfId="268" totalsRowDxfId="266" headerRowBorderDxfId="269" tableBorderDxfId="267" totalsRowBorderDxfId="265">
  <tableColumns count="61">
    <tableColumn id="1" xr3:uid="{00000000-0010-0000-0100-000001000000}" name="Columna1" headerRowDxfId="264" dataDxfId="263">
      <calculatedColumnFormula>IFERROR(VLOOKUP($B45,TARIFA_IDRD,3,0),"")</calculatedColumnFormula>
    </tableColumn>
    <tableColumn id="2" xr3:uid="{00000000-0010-0000-0100-000002000000}" name="Columna2" headerRowDxfId="262" dataDxfId="261"/>
    <tableColumn id="3" xr3:uid="{00000000-0010-0000-0100-000003000000}" name="Columna3" headerRowDxfId="260" dataDxfId="259">
      <calculatedColumnFormula>IFERROR(VLOOKUP($B45,TARIFA_IDRD,4,0),"")</calculatedColumnFormula>
    </tableColumn>
    <tableColumn id="43" xr3:uid="{00000000-0010-0000-0100-00002B000000}" name="Columna43" headerRowDxfId="258" dataDxfId="257">
      <calculatedColumnFormula>IFERROR(VLOOKUP($B45,TARIFA_IDRD,5,0),"")</calculatedColumnFormula>
    </tableColumn>
    <tableColumn id="4" xr3:uid="{00000000-0010-0000-0100-000004000000}" name="Columna4" headerRowDxfId="256" dataDxfId="255">
      <calculatedColumnFormula>+'Escala Salarial'!F44</calculatedColumnFormula>
    </tableColumn>
    <tableColumn id="32" xr3:uid="{00000000-0010-0000-0100-000020000000}" name="Columna32" headerRowDxfId="254" dataDxfId="253"/>
    <tableColumn id="5" xr3:uid="{00000000-0010-0000-0100-000005000000}" name="Columna5" headerRowDxfId="252" dataDxfId="251" dataCellStyle="Porcentaje"/>
    <tableColumn id="6" xr3:uid="{00000000-0010-0000-0100-000006000000}" name="Columna6" headerRowDxfId="250" dataDxfId="249" dataCellStyle="Porcentaje"/>
    <tableColumn id="7" xr3:uid="{00000000-0010-0000-0100-000007000000}" name="Columna7" headerRowDxfId="248" dataDxfId="247" dataCellStyle="Porcentaje"/>
    <tableColumn id="8" xr3:uid="{00000000-0010-0000-0100-000008000000}" name="Columna8" headerRowDxfId="246" dataDxfId="245" dataCellStyle="Porcentaje"/>
    <tableColumn id="9" xr3:uid="{00000000-0010-0000-0100-000009000000}" name="Columna9" headerRowDxfId="244" dataDxfId="243" dataCellStyle="Porcentaje"/>
    <tableColumn id="10" xr3:uid="{00000000-0010-0000-0100-00000A000000}" name="Columna10" headerRowDxfId="242" dataDxfId="241" dataCellStyle="Porcentaje"/>
    <tableColumn id="11" xr3:uid="{00000000-0010-0000-0100-00000B000000}" name="Columna11" headerRowDxfId="240" dataDxfId="239" dataCellStyle="Porcentaje"/>
    <tableColumn id="12" xr3:uid="{00000000-0010-0000-0100-00000C000000}" name="Columna12" headerRowDxfId="238" dataDxfId="237" dataCellStyle="Porcentaje"/>
    <tableColumn id="13" xr3:uid="{00000000-0010-0000-0100-00000D000000}" name="Columna13" headerRowDxfId="236" dataDxfId="235" dataCellStyle="Porcentaje"/>
    <tableColumn id="14" xr3:uid="{00000000-0010-0000-0100-00000E000000}" name="Columna14" headerRowDxfId="234" dataDxfId="233" dataCellStyle="Porcentaje"/>
    <tableColumn id="15" xr3:uid="{00000000-0010-0000-0100-00000F000000}" name="Columna15" headerRowDxfId="232" dataDxfId="231" dataCellStyle="Porcentaje"/>
    <tableColumn id="16" xr3:uid="{00000000-0010-0000-0100-000010000000}" name="Columna16" headerRowDxfId="230" dataDxfId="229" dataCellStyle="Porcentaje"/>
    <tableColumn id="17" xr3:uid="{00000000-0010-0000-0100-000011000000}" name="Columna17" headerRowDxfId="228" dataDxfId="227" dataCellStyle="Porcentaje">
      <calculatedColumnFormula>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calculatedColumnFormula>
    </tableColumn>
    <tableColumn id="18" xr3:uid="{00000000-0010-0000-0100-000012000000}" name="Columna18" headerRowDxfId="226" dataDxfId="225" dataCellStyle="Porcentaje"/>
    <tableColumn id="19" xr3:uid="{00000000-0010-0000-0100-000013000000}" name="Columna19" headerRowDxfId="224" dataDxfId="223" dataCellStyle="Porcentaje"/>
    <tableColumn id="20" xr3:uid="{00000000-0010-0000-0100-000014000000}" name="Columna20" headerRowDxfId="222" dataDxfId="221" dataCellStyle="Porcentaje"/>
    <tableColumn id="21" xr3:uid="{00000000-0010-0000-0100-000015000000}" name="Columna21" headerRowDxfId="220" dataDxfId="219" dataCellStyle="Porcentaje"/>
    <tableColumn id="22" xr3:uid="{00000000-0010-0000-0100-000016000000}" name="Columna22" headerRowDxfId="218" dataDxfId="217" dataCellStyle="Porcentaje"/>
    <tableColumn id="23" xr3:uid="{00000000-0010-0000-0100-000017000000}" name="Columna23" headerRowDxfId="216" dataDxfId="215" dataCellStyle="Porcentaje"/>
    <tableColumn id="24" xr3:uid="{00000000-0010-0000-0100-000018000000}" name="Columna24" headerRowDxfId="214" dataDxfId="213" dataCellStyle="Porcentaje"/>
    <tableColumn id="25" xr3:uid="{00000000-0010-0000-0100-000019000000}" name="Columna25" headerRowDxfId="212" dataDxfId="211" dataCellStyle="Porcentaje"/>
    <tableColumn id="26" xr3:uid="{00000000-0010-0000-0100-00001A000000}" name="Columna26" headerRowDxfId="210" dataDxfId="209" dataCellStyle="Porcentaje"/>
    <tableColumn id="27" xr3:uid="{00000000-0010-0000-0100-00001B000000}" name="Columna27" headerRowDxfId="208" dataDxfId="207" dataCellStyle="Porcentaje"/>
    <tableColumn id="28" xr3:uid="{00000000-0010-0000-0100-00001C000000}" name="Columna28" headerRowDxfId="206" dataDxfId="205" dataCellStyle="Porcentaje"/>
    <tableColumn id="29" xr3:uid="{00000000-0010-0000-0100-00001D000000}" name="Columna29" headerRowDxfId="204" dataDxfId="203" dataCellStyle="Porcentaje"/>
    <tableColumn id="30" xr3:uid="{00000000-0010-0000-0100-00001E000000}" name="Columna30" headerRowDxfId="202" dataDxfId="201" dataCellStyle="Porcentaje">
      <calculatedColumnFormula>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calculatedColumnFormula>
    </tableColumn>
    <tableColumn id="33" xr3:uid="{673E25A4-81D8-43B5-8960-6A855CF48063}" name="Columna33" headerRowDxfId="200" dataDxfId="199" totalsRowDxfId="198" dataCellStyle="Porcentaje"/>
    <tableColumn id="34" xr3:uid="{A4D3CB1E-6C55-4C5C-87E8-74AFE4CC9698}" name="Columna34" headerRowDxfId="197" dataDxfId="196" totalsRowDxfId="195" dataCellStyle="Porcentaje"/>
    <tableColumn id="35" xr3:uid="{07463CCB-FCB1-481C-A840-8B2C5A756F3A}" name="Columna35" headerRowDxfId="194" dataDxfId="193" totalsRowDxfId="192" dataCellStyle="Porcentaje"/>
    <tableColumn id="36" xr3:uid="{EF903DFF-DB35-4000-B603-6C55EF508043}" name="Columna36" headerRowDxfId="191" dataDxfId="190" totalsRowDxfId="189" dataCellStyle="Porcentaje"/>
    <tableColumn id="37" xr3:uid="{634B73E1-1835-417F-9973-474469B60D4D}" name="Columna37" headerRowDxfId="188" dataDxfId="187" totalsRowDxfId="186" dataCellStyle="Porcentaje"/>
    <tableColumn id="38" xr3:uid="{E43BFD5E-41AD-4AE9-8801-5A8BECBE0AD5}" name="Columna38" headerRowDxfId="185" dataDxfId="184" totalsRowDxfId="183" dataCellStyle="Porcentaje"/>
    <tableColumn id="39" xr3:uid="{3595DF49-53EB-44DC-9BB6-5D1F3B6AB891}" name="Columna39" headerRowDxfId="182" dataDxfId="181" totalsRowDxfId="180" dataCellStyle="Porcentaje"/>
    <tableColumn id="40" xr3:uid="{EDCC0CE7-5FBC-4D53-8947-B5AC74974D4E}" name="Columna40" headerRowDxfId="179" dataDxfId="178" totalsRowDxfId="177" dataCellStyle="Porcentaje"/>
    <tableColumn id="41" xr3:uid="{5700FEF1-3BED-4439-A922-7EF7E86E0432}" name="Columna41" headerRowDxfId="176" dataDxfId="175" totalsRowDxfId="174" dataCellStyle="Porcentaje"/>
    <tableColumn id="42" xr3:uid="{A67EF36C-DD6D-4DFB-9590-C37FAA18C60A}" name="Columna42" headerRowDxfId="173" dataDxfId="172" totalsRowDxfId="171" dataCellStyle="Porcentaje"/>
    <tableColumn id="44" xr3:uid="{83C30226-9DC2-4E54-94E7-DC1E2B7C04F4}" name="Columna44" headerRowDxfId="170" dataDxfId="169" totalsRowDxfId="168" dataCellStyle="Porcentaje"/>
    <tableColumn id="45" xr3:uid="{5F202793-8DC6-407A-8182-3978443688D8}" name="Columna45" headerRowDxfId="167" dataDxfId="166" totalsRowDxfId="165" dataCellStyle="Porcentaje"/>
    <tableColumn id="46" xr3:uid="{FC064184-311A-46DC-847A-58F2EB948623}" name="Columna46" headerRowDxfId="164" dataDxfId="163">
      <calculatedColumnFormula>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calculatedColumnFormula>
    </tableColumn>
    <tableColumn id="47" xr3:uid="{67FDC0C0-6B44-47A6-B734-9D4D0123DE83}" name="Columna47" headerRowDxfId="162" dataDxfId="161" totalsRowDxfId="160">
      <calculatedColumnFormula>(Tabla14[[#This Row],[Columna46]]+Tabla14[[#This Row],[Columna30]]+Tabla14[[#This Row],[Columna17]])/3</calculatedColumnFormula>
    </tableColumn>
    <tableColumn id="48" xr3:uid="{C9E9030E-1AA0-40B4-B01A-426F7CE9DFAB}" name="Columna48" headerRowDxfId="159" dataDxfId="158" totalsRowDxfId="157" dataCellStyle="Porcentaje">
      <calculatedColumnFormula>IFERROR(VLOOKUP($B45,TARIFA_IDRD,7,0),0)</calculatedColumnFormula>
    </tableColumn>
    <tableColumn id="49" xr3:uid="{E418924C-A7C5-4200-B08A-F513BB165F0F}" name="Columna49" headerRowDxfId="156" dataDxfId="155" totalsRowDxfId="154" dataCellStyle="Porcentaje">
      <calculatedColumnFormula>IFERROR(VLOOKUP($B45,TARIFA_IDRD,8,0),0)</calculatedColumnFormula>
    </tableColumn>
    <tableColumn id="50" xr3:uid="{E78BFEC6-DF2E-4D98-8ECC-E41B4BEEED6E}" name="Columna50" headerRowDxfId="153" dataDxfId="152" totalsRowDxfId="151" dataCellStyle="Porcentaje">
      <calculatedColumnFormula>IFERROR(VLOOKUP($B45,TARIFA_IDRD,9,0),0)</calculatedColumnFormula>
    </tableColumn>
    <tableColumn id="51" xr3:uid="{281EA569-C3D3-403E-AAC4-95DA5A0F2EB0}" name="Columna51" headerRowDxfId="150" dataDxfId="149" totalsRowDxfId="148">
      <calculatedColumnFormula>$S$44</calculatedColumnFormula>
    </tableColumn>
    <tableColumn id="52" xr3:uid="{6FDD99AC-30EF-41D5-B2DA-CEB0746438E2}" name="Columna52" headerRowDxfId="147" dataDxfId="146" totalsRowDxfId="145">
      <calculatedColumnFormula>$AF$44</calculatedColumnFormula>
    </tableColumn>
    <tableColumn id="53" xr3:uid="{EF02C770-DDC7-4838-9B5F-BB73BF0A9DA5}" name="Columna53" headerRowDxfId="144" dataDxfId="143" totalsRowDxfId="142">
      <calculatedColumnFormula>$AT$44</calculatedColumnFormula>
    </tableColumn>
    <tableColumn id="54" xr3:uid="{DAB10E67-CB64-4473-988D-7F066D298967}" name="Columna54" headerRowDxfId="141" dataDxfId="140" totalsRowDxfId="139">
      <calculatedColumnFormula>Tabla14[[#This Row],[Columna17]]</calculatedColumnFormula>
    </tableColumn>
    <tableColumn id="55" xr3:uid="{E37DFA89-D83B-4BDB-B28D-266782D867B5}" name="Columna55" headerRowDxfId="138" dataDxfId="137" totalsRowDxfId="136">
      <calculatedColumnFormula>Tabla14[[#This Row],[Columna30]]</calculatedColumnFormula>
    </tableColumn>
    <tableColumn id="56" xr3:uid="{93CA2E97-B4EF-4A4A-B726-4E1DCE72A581}" name="Columna56" headerRowDxfId="135" dataDxfId="134" totalsRowDxfId="133">
      <calculatedColumnFormula>Tabla14[[#This Row],[Columna46]]</calculatedColumnFormula>
    </tableColumn>
    <tableColumn id="57" xr3:uid="{98464FA3-9798-4563-A487-66D81688C690}" name="Columna57" headerRowDxfId="132" dataDxfId="131" totalsRowDxfId="130">
      <calculatedColumnFormula>(((Tabla14[[#This Row],[Columna17]]*30)*$S$44)+((AF45*30)*$AF$44)+((AS45*30)*$AS$44))*Tabla14[[#This Row],[Columna32]]</calculatedColumnFormula>
    </tableColumn>
    <tableColumn id="58" xr3:uid="{7F353DD7-9FC8-4296-B327-AAE51CE0B3A1}" name="Columna58" headerRowDxfId="129" dataDxfId="128" totalsRowDxfId="127">
      <calculatedColumnFormula>Tabla14[[#This Row],[Columna47]]</calculatedColumnFormula>
    </tableColumn>
    <tableColumn id="59" xr3:uid="{18CE74D4-A481-413B-B4BE-B04B20F61CC8}" name="Columna59" headerRowDxfId="126" dataDxfId="125" totalsRowDxfId="124">
      <calculatedColumnFormula>Tabla14[[#This Row],[Columna51]]*Tabla14[[#This Row],[Columna54]]</calculatedColumnFormula>
    </tableColumn>
    <tableColumn id="60" xr3:uid="{9C82FBCD-0BF3-447A-895A-5AD62BD1CDED}" name="Columna60" headerRowDxfId="123" dataDxfId="122" totalsRowDxfId="121">
      <calculatedColumnFormula>Tabla14[[#This Row],[Columna52]]*Tabla14[[#This Row],[Columna55]]</calculatedColumnFormula>
    </tableColumn>
    <tableColumn id="61" xr3:uid="{EDC2F369-92D9-4A36-9BEB-0489AD119921}" name="Columna61" headerRowDxfId="120" dataDxfId="119" totalsRowDxfId="118">
      <calculatedColumnFormula>Tabla14[[#This Row],[Columna53]]*Tabla14[[#This Row],[Columna56]]</calculatedColumnFormula>
    </tableColumn>
    <tableColumn id="62" xr3:uid="{FF6F0A53-01B4-42BC-B9D4-28371F9A121D}" name="Columna62" headerRowDxfId="117" dataDxfId="116" totalsRowDxfId="115" dataCellStyle="Moneda">
      <calculatedColumnFormula>ROUND((Tabla14[[#This Row],[Columna48]]*Tabla14[[#This Row],[Columna59]]*Tabla14[[#This Row],[Columna32]])+(Tabla14[[#This Row],[Columna49]]*Tabla14[[#This Row],[Columna60]]*Tabla14[[#This Row],[Columna32]])+(Tabla14[[#This Row],[Columna50]]*Tabla14[[#This Row],[Columna61]]*Tabla14[[#This Row],[Columna32]]),0)</calculatedColumnFormula>
    </tableColumn>
  </tableColumns>
  <tableStyleInfo name="TableStyleMedium4" showFirstColumn="0"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E37:G41" headerRowCount="0" totalsRowShown="0" headerRowDxfId="114" headerRowBorderDxfId="113" tableBorderDxfId="112">
  <tableColumns count="3">
    <tableColumn id="1" xr3:uid="{00000000-0010-0000-0400-000001000000}" name="Columna1" headerRowDxfId="111" dataDxfId="110"/>
    <tableColumn id="2" xr3:uid="{00000000-0010-0000-0400-000002000000}" name="Columna2" headerRowDxfId="109" dataDxfId="108"/>
    <tableColumn id="3" xr3:uid="{00000000-0010-0000-0400-000003000000}" name="Columna3" headerRowDxfId="107" dataDxfId="106" headerRowCellStyle="Porcentaje" dataCellStyle="Porcentaje"/>
  </tableColumns>
  <tableStyleInfo name="TableStyleMedium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Tabla2" displayName="Tabla2" ref="E10:G14" headerRowCount="0" totalsRowShown="0" headerRowDxfId="105" dataDxfId="103" headerRowBorderDxfId="104" tableBorderDxfId="102" totalsRowBorderDxfId="101">
  <tableColumns count="3">
    <tableColumn id="1" xr3:uid="{00000000-0010-0000-0300-000001000000}" name="Columna1" headerRowDxfId="100" dataDxfId="99"/>
    <tableColumn id="2" xr3:uid="{00000000-0010-0000-0300-000002000000}" name="Columna2" headerRowDxfId="98" dataDxfId="97"/>
    <tableColumn id="3" xr3:uid="{00000000-0010-0000-0300-000003000000}" name="Columna3" headerRowDxfId="96" dataDxfId="95" headerRowCellStyle="Porcentaje" dataCellStyle="Porcentaje"/>
  </tableColumns>
  <tableStyleInfo name="TableStyleMedium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64828E8F-C8BC-47FB-B25E-643CEC451B0D}" name="Tabla48" displayName="Tabla48" ref="A7:P13" headerRowCount="0" totalsRowShown="0" headerRowDxfId="94" dataDxfId="93">
  <tableColumns count="16">
    <tableColumn id="1" xr3:uid="{3B501ECD-DC62-4D27-82F8-DFD059F1B4AA}" name="Columna1" dataDxfId="92" totalsRowDxfId="91"/>
    <tableColumn id="2" xr3:uid="{29691385-AC3F-4F75-A3B0-5A219711CD83}" name="Columna2" dataDxfId="90" totalsRowDxfId="89">
      <calculatedColumnFormula>IF(A7="","",(_xlfn.XLOOKUP($A7,CIO!$A$2:$A$14149,CIO!$B$2:$B$14149)))</calculatedColumnFormula>
    </tableColumn>
    <tableColumn id="3" xr3:uid="{454CE8B6-774F-4FB4-BD09-DB43767958C4}" name="Columna3" dataDxfId="88" totalsRowDxfId="87">
      <calculatedColumnFormula>IF(A7="","",_xlfn.XLOOKUP($A7,CIO!$A$2:$A$14149,CIO!$C$2:$C$14149))</calculatedColumnFormula>
    </tableColumn>
    <tableColumn id="10" xr3:uid="{EB7A5E02-3FB1-4147-BE7E-DB8E45C980FF}" name="Columna10" dataDxfId="86">
      <calculatedColumnFormula>IF(A7="","",_xlfn.XLOOKUP($A7,CIO!$A$2:$A$14149,CIO!$E$2:$E$14149))</calculatedColumnFormula>
    </tableColumn>
    <tableColumn id="14" xr3:uid="{A47CB996-AED2-4216-931C-061EED672261}" name="Columna12" dataDxfId="85">
      <calculatedColumnFormula>IF(A7="","",_xlfn.XLOOKUP($A7,CIO!$A$2:$A$14149,CIO!$F$2:$F$14149))</calculatedColumnFormula>
    </tableColumn>
    <tableColumn id="4" xr3:uid="{3D6FBA0D-19AE-4EB4-98F4-236F80BDBC86}" name="Columna4" dataDxfId="84" dataCellStyle="Moneda">
      <calculatedColumnFormula>IF(Tabla48[[#This Row],[Columna10]]="2026",Tabla48[[#This Row],[Columna12]],IF(AND(Tabla48[[#This Row],[Columna10]]&lt;"2026",Tabla48[[#This Row],[Columna10]]&gt;"0"),"ACTUALIZAR",IF(Tabla48[[#This Row],[Columna10]]=" "," "," ")))</calculatedColumnFormula>
    </tableColumn>
    <tableColumn id="5" xr3:uid="{F6672E84-27B5-447A-8D69-D7FD91D77A2E}" name="Columna5" dataDxfId="83" dataCellStyle="Moneda">
      <calculatedColumnFormula>IFERROR(IF(Tabla48[[#This Row],[Columna4]]="ACTUALIZAR","",ROUND(Tabla48[[#This Row],[Columna4]]*1.0619,0))," ")</calculatedColumnFormula>
    </tableColumn>
    <tableColumn id="11" xr3:uid="{F16A6F06-961C-4FF6-8DF9-93A5E06ED5AC}" name="Columna11" dataDxfId="82">
      <calculatedColumnFormula>IFERROR(IF(Tabla48[[#This Row],[Columna5]]="","",ROUND(Tabla48[[#This Row],[Columna5]]*1.0471,0))," ")</calculatedColumnFormula>
    </tableColumn>
    <tableColumn id="6" xr3:uid="{B316C793-AC67-42E1-85B1-F44CABC81A19}" name="Columna6" dataDxfId="81" totalsRowDxfId="80" dataCellStyle="Moneda"/>
    <tableColumn id="7" xr3:uid="{2BAEB957-6DDF-4E61-BB30-772C71B56ED5}" name="Columna7" headerRowDxfId="79" dataDxfId="78" dataCellStyle="Moneda"/>
    <tableColumn id="8" xr3:uid="{DEC4F55E-156F-40DD-9E1C-7E06BC398E2A}" name="Columna8" headerRowDxfId="77" dataDxfId="76"/>
    <tableColumn id="9" xr3:uid="{98C09121-76A4-4D6F-8CE0-5B8A7B0531AC}" name="Columna9" headerRowDxfId="75" dataDxfId="74">
      <calculatedColumnFormula>IFERROR(ROUND((Tabla48[[#This Row],[Columna4]]*I7)+(Tabla48[[#This Row],[Columna5]]*Tabla48[[#This Row],[Columna7]])+(Tabla48[[#This Row],[Columna11]]*Tabla48[[#This Row],[Columna8]]),0),"")</calculatedColumnFormula>
    </tableColumn>
    <tableColumn id="12" xr3:uid="{F4BB7C03-3DA5-46A4-A9CC-823B0EAB4704}" name="Columna13" headerRowDxfId="73" dataDxfId="72"/>
    <tableColumn id="13" xr3:uid="{F1E10849-CF84-48C6-BD96-3C26E55F6032}" name="Columna14" headerRowDxfId="71" dataDxfId="70"/>
    <tableColumn id="15" xr3:uid="{21E77C97-66DF-4B35-84C9-90054A9B8C8F}" name="Columna15" headerRowDxfId="69" dataDxfId="68"/>
    <tableColumn id="16" xr3:uid="{811AC235-AFD5-4ABB-92E2-7A7C5279FA46}" name="Columna16" headerRowDxfId="67" dataDxfId="66">
      <calculatedColumnFormula>IFERROR(ROUND((Tabla48[[#This Row],[Columna4]]*M7)+(Tabla48[[#This Row],[Columna5]]*N7)+(Tabla48[[#This Row],[Columna11]]*O7),0),"")</calculatedColumnFormula>
    </tableColumn>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78300F00-45F9-4336-A43A-DFC82086643D}" name="Tabla479" displayName="Tabla479" ref="A20:P46" headerRowCount="0" totalsRowShown="0" headerRowDxfId="65" dataDxfId="64" tableBorderDxfId="63" totalsRowBorderDxfId="62">
  <tableColumns count="16">
    <tableColumn id="1" xr3:uid="{CE5CC9DA-4399-47AC-A787-0A883B02C6C4}" name="Columna1" dataDxfId="61" totalsRowDxfId="60"/>
    <tableColumn id="2" xr3:uid="{1D688627-1337-479F-9A68-7145FB26D57D}" name="Columna2" dataDxfId="59">
      <calculatedColumnFormula>IF(A20="","",(_xlfn.XLOOKUP($A20,CIO!$A$2:$A$14149,CIO!$B$2:$B$14149)))</calculatedColumnFormula>
    </tableColumn>
    <tableColumn id="3" xr3:uid="{3AA37310-79C6-49D0-9D9F-EF8FD50A26DA}" name="Columna3" dataDxfId="58" totalsRowDxfId="57">
      <calculatedColumnFormula>IF(A20="","",_xlfn.XLOOKUP($A20,CIO!$A$2:$A$14149,CIO!$C$2:$C$14149))</calculatedColumnFormula>
    </tableColumn>
    <tableColumn id="10" xr3:uid="{343280B8-D8DD-4365-BC19-8D622BAF2CF8}" name="Columna10" dataDxfId="56" totalsRowDxfId="55">
      <calculatedColumnFormula>IF(A20="","",_xlfn.XLOOKUP($A20,CIO!$A$2:$A$14149,CIO!$E$2:$E$14149))</calculatedColumnFormula>
    </tableColumn>
    <tableColumn id="12" xr3:uid="{C27ABFC9-E53A-479C-A32A-8AB277F5D1EF}" name="Columna12" dataDxfId="54" totalsRowDxfId="53">
      <calculatedColumnFormula>IF(A20="","",_xlfn.XLOOKUP($A20,CIO!$A$2:$A$14149,CIO!$F$2:$F$14149))</calculatedColumnFormula>
    </tableColumn>
    <tableColumn id="11" xr3:uid="{6BAABF85-B793-431C-9588-5FA9F9790C15}" name="Columna11" dataDxfId="52">
      <calculatedColumnFormula>IF(Tabla479[[#This Row],[Columna10]]="2026",Tabla479[[#This Row],[Columna12]],IF(AND(Tabla479[[#This Row],[Columna10]]&lt;"2026",Tabla479[[#This Row],[Columna10]]&gt;"0"),"ACTUALIZAR",IF(Tabla479[[#This Row],[Columna10]]=" "," "," ")))</calculatedColumnFormula>
    </tableColumn>
    <tableColumn id="4" xr3:uid="{9395FF1B-989B-46E8-89D3-2A9F8C4373E6}" name="Columna4" dataDxfId="51" totalsRowDxfId="50" dataCellStyle="Moneda">
      <calculatedColumnFormula>IFERROR(IF(Tabla479[[#This Row],[Columna11]]="ACTUALIZAR","",ROUND(Tabla479[[#This Row],[Columna11]]*1.0619,0))," ")</calculatedColumnFormula>
    </tableColumn>
    <tableColumn id="9" xr3:uid="{EF9AC0FC-41A3-4F59-8623-AC3736837777}" name="Columna9" dataDxfId="49" dataCellStyle="Moneda">
      <calculatedColumnFormula>IFERROR(IF(Tabla479[[#This Row],[Columna4]]="","",ROUND(Tabla479[[#This Row],[Columna4]]*1.0471,0))," ")</calculatedColumnFormula>
    </tableColumn>
    <tableColumn id="5" xr3:uid="{55C61E06-18A5-4C75-98B5-E1AD788DFFE0}" name="Columna5" dataDxfId="48" totalsRowDxfId="47"/>
    <tableColumn id="6" xr3:uid="{E20916F0-1B71-446B-802E-70F83AF3F7BF}" name="Columna6" dataDxfId="46" totalsRowDxfId="45" dataCellStyle="Moneda"/>
    <tableColumn id="7" xr3:uid="{47737EFB-2AEA-4243-96D6-5FAB848F44FF}" name="Columna7" headerRowDxfId="44" dataDxfId="43" totalsRowDxfId="42"/>
    <tableColumn id="8" xr3:uid="{A03A012E-6B06-4A8D-BBE4-F183A0FD0487}" name="Columna8" headerRowDxfId="41" dataDxfId="40">
      <calculatedColumnFormula>IFERROR(ROUND((Tabla479[[#This Row],[Columna11]]*I20)+(Tabla479[[#This Row],[Columna4]]*Tabla479[[#This Row],[Columna6]])+(Tabla479[[#This Row],[Columna9]]*Tabla479[[#This Row],[Columna7]]),0),"")</calculatedColumnFormula>
    </tableColumn>
    <tableColumn id="13" xr3:uid="{26430850-AC05-43D7-874D-562816F48C04}" name="Columna13" headerRowDxfId="39" dataDxfId="38"/>
    <tableColumn id="14" xr3:uid="{99459552-A168-4EF8-AFA8-6F3A76223A48}" name="Columna14" headerRowDxfId="37" dataDxfId="36"/>
    <tableColumn id="15" xr3:uid="{9F76E4C4-73E9-46BC-863A-5D0BF2C4C5E4}" name="Columna15" headerRowDxfId="35" dataDxfId="34"/>
    <tableColumn id="16" xr3:uid="{52CF53CA-0162-4A77-A8BE-D3974BBCA97C}" name="Columna16" headerRowDxfId="33" dataDxfId="32">
      <calculatedColumnFormula>IFERROR(ROUND((Tabla479[[#This Row],[Columna11]]*Tabla479[[#This Row],[Columna13]])+(Tabla479[[#This Row],[Columna4]]*Tabla479[[#This Row],[Columna14]])+(Tabla479[[#This Row],[Columna9]]*Tabla479[[#This Row],[Columna15]]),0),"")</calculatedColumnFormula>
    </tableColumn>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7DC8E23D-86B1-4241-8A9E-1417CFA3C937}" name="Tabla4781011" displayName="Tabla4781011" ref="A53:P69" headerRowCount="0" totalsRowShown="0" headerRowDxfId="31" dataDxfId="30">
  <tableColumns count="16">
    <tableColumn id="1" xr3:uid="{3DD31405-1C35-4D28-BEEC-69F81EEDDBF9}" name="Columna1" dataDxfId="29"/>
    <tableColumn id="2" xr3:uid="{0261C444-9F47-4D91-AE99-6CA62B6DDE8E}" name="Columna2" dataDxfId="28">
      <calculatedColumnFormula>IF(A53="","",(_xlfn.XLOOKUP($A53,CIO!$A$2:$A$14149,CIO!$B$2:$B$14149)))</calculatedColumnFormula>
    </tableColumn>
    <tableColumn id="3" xr3:uid="{2646905C-833B-481D-A4D2-98060BD5909B}" name="Columna3" dataDxfId="27">
      <calculatedColumnFormula>IF(A53="","",_xlfn.XLOOKUP($A53,CIO!$A$2:$A$14149,CIO!$C$2:$C$14149))</calculatedColumnFormula>
    </tableColumn>
    <tableColumn id="11" xr3:uid="{60885ED2-DC91-45FD-9276-C56D7475B46B}" name="Columna11" dataDxfId="26">
      <calculatedColumnFormula>IF(A53="","",_xlfn.XLOOKUP($A53,CIO!$A$2:$A$14149,CIO!$E$2:$E$14149))</calculatedColumnFormula>
    </tableColumn>
    <tableColumn id="12" xr3:uid="{411EC77F-C0F6-4470-86FA-A82273EBDAD2}" name="Columna12" dataDxfId="25">
      <calculatedColumnFormula>+'COTIZACIONES LEP'!O20</calculatedColumnFormula>
    </tableColumn>
    <tableColumn id="4" xr3:uid="{3639EA3C-0C10-47EF-86C6-006D32C0CEBE}" name="Columna4" dataDxfId="24" dataCellStyle="Moneda">
      <calculatedColumnFormula>+Tabla4781011[[#This Row],[Columna12]]</calculatedColumnFormula>
    </tableColumn>
    <tableColumn id="5" xr3:uid="{4EE0A8BF-3517-4AFA-A559-1A6A43D067B3}" name="Columna5" dataDxfId="23">
      <calculatedColumnFormula>IFERROR(IF(Tabla4781011[[#This Row],[Columna4]]="ACTUALIZAR","",ROUND(Tabla4781011[[#This Row],[Columna4]]*1.0619,0))," ")</calculatedColumnFormula>
    </tableColumn>
    <tableColumn id="6" xr3:uid="{8A4DB921-2B7D-468B-86A7-793F643CA5FF}" name="Columna6" dataDxfId="22" dataCellStyle="Moneda">
      <calculatedColumnFormula>IFERROR(IF(Tabla4781011[[#This Row],[Columna5]]="","",ROUND(Tabla4781011[[#This Row],[Columna5]]*1.0471,0))," ")</calculatedColumnFormula>
    </tableColumn>
    <tableColumn id="7" xr3:uid="{8EA14374-FB53-41CF-9B2E-24701571A2D2}" name="Columna7" headerRowDxfId="21" dataDxfId="20" dataCellStyle="Moneda"/>
    <tableColumn id="8" xr3:uid="{31FB35E2-D9F8-4E66-BED0-73C31B79586B}" name="Columna8" headerRowDxfId="19" dataDxfId="18" dataCellStyle="Moneda"/>
    <tableColumn id="9" xr3:uid="{34877703-FB0C-4C44-A064-6F3DE1F77357}" name="Columna9" headerRowDxfId="17" dataDxfId="16"/>
    <tableColumn id="10" xr3:uid="{9D543E61-F51D-4F9F-958E-7AFC34CC32DE}" name="Columna10" headerRowDxfId="15" dataDxfId="14" dataCellStyle="Moneda"/>
    <tableColumn id="13" xr3:uid="{EF4F5FC9-E9CF-440A-AE70-781ECF983163}" name="Columna13" headerRowDxfId="13" dataDxfId="12">
      <calculatedColumnFormula>SUBTOTAL(109,M36:M52)</calculatedColumnFormula>
    </tableColumn>
    <tableColumn id="14" xr3:uid="{77E6AC9C-2AE8-4AA5-AB37-CD4F173E6EF1}" name="Columna14" headerRowDxfId="11" dataDxfId="10"/>
    <tableColumn id="15" xr3:uid="{00756341-B7EF-49A2-BC40-0E29FBB4AF8F}" name="Columna15" headerRowDxfId="9" dataDxfId="8"/>
    <tableColumn id="16" xr3:uid="{2D60D8A3-7A3B-4179-8DCA-2EBC4B57FC59}" name="Columna16" headerRowDxfId="7" dataDxfId="6">
      <calculatedColumnFormula>IFERROR(ROUND((Tabla4781011[[#This Row],[Columna4]]*Tabla4781011[[#This Row],[Columna13]])+(Tabla4781011[[#This Row],[Columna5]]*Tabla4781011[[#This Row],[Columna14]])+(Tabla4781011[[#This Row],[Columna6]]*Tabla4781011[[#This Row],[Columna15]]),0),"")</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banrep.gov.co/es/estadisticas/salarios" TargetMode="External"/><Relationship Id="rId1" Type="http://schemas.openxmlformats.org/officeDocument/2006/relationships/hyperlink" Target="http://www.presidencia.gov.co/" TargetMode="Externa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3.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omments" Target="../comments4.xml"/><Relationship Id="rId4" Type="http://schemas.openxmlformats.org/officeDocument/2006/relationships/table" Target="../tables/table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omments" Target="../comments5.xml"/><Relationship Id="rId5" Type="http://schemas.openxmlformats.org/officeDocument/2006/relationships/table" Target="../tables/table4.xml"/><Relationship Id="rId4" Type="http://schemas.openxmlformats.org/officeDocument/2006/relationships/table" Target="../tables/table3.x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6.xml"/><Relationship Id="rId7" Type="http://schemas.openxmlformats.org/officeDocument/2006/relationships/comments" Target="../comments6.xml"/><Relationship Id="rId2" Type="http://schemas.openxmlformats.org/officeDocument/2006/relationships/printerSettings" Target="../printerSettings/printerSettings6.bin"/><Relationship Id="rId1" Type="http://schemas.openxmlformats.org/officeDocument/2006/relationships/hyperlink" Target="https://biblioteca.sena.edu.co/paginas/bases.html" TargetMode="Externa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omments" Target="../comments7.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table" Target="../tables/table9.xml"/><Relationship Id="rId5" Type="http://schemas.openxmlformats.org/officeDocument/2006/relationships/table" Target="../tables/table8.xml"/><Relationship Id="rId4" Type="http://schemas.openxmlformats.org/officeDocument/2006/relationships/table" Target="../tables/table7.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8.xml"/><Relationship Id="rId1" Type="http://schemas.openxmlformats.org/officeDocument/2006/relationships/printerSettings" Target="../printerSettings/printerSettings8.bin"/><Relationship Id="rId5" Type="http://schemas.openxmlformats.org/officeDocument/2006/relationships/comments" Target="../comments8.xml"/><Relationship Id="rId4" Type="http://schemas.openxmlformats.org/officeDocument/2006/relationships/vmlDrawing" Target="../drawings/vmlDrawing10.v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7A603-F756-456D-B066-4240B7B5E975}">
  <sheetPr codeName="Hoja3">
    <tabColor theme="8" tint="-0.249977111117893"/>
  </sheetPr>
  <dimension ref="A1:F61"/>
  <sheetViews>
    <sheetView topLeftCell="A24" workbookViewId="0">
      <selection activeCell="A48" sqref="A48:XFD48"/>
    </sheetView>
  </sheetViews>
  <sheetFormatPr baseColWidth="10" defaultColWidth="9.1640625" defaultRowHeight="15"/>
  <cols>
    <col min="1" max="1" width="38.6640625" style="40" customWidth="1"/>
    <col min="2" max="4" width="17.33203125" customWidth="1"/>
    <col min="5" max="5" width="28.83203125" customWidth="1"/>
    <col min="6" max="6" width="95.33203125" customWidth="1"/>
  </cols>
  <sheetData>
    <row r="1" spans="1:6" ht="16">
      <c r="A1" s="657" t="s">
        <v>13421</v>
      </c>
      <c r="B1" s="657"/>
      <c r="C1" s="657"/>
      <c r="D1" s="657"/>
      <c r="E1" s="657"/>
      <c r="F1" s="657"/>
    </row>
    <row r="2" spans="1:6" ht="16" thickBot="1">
      <c r="A2" s="658" t="s">
        <v>13422</v>
      </c>
      <c r="B2" s="658"/>
      <c r="C2" s="658"/>
      <c r="D2" s="658"/>
      <c r="E2" s="658"/>
      <c r="F2" s="658"/>
    </row>
    <row r="3" spans="1:6" ht="17" thickTop="1">
      <c r="A3" s="115" t="s">
        <v>13413</v>
      </c>
    </row>
    <row r="4" spans="1:6">
      <c r="A4" s="124" t="s">
        <v>13423</v>
      </c>
    </row>
    <row r="6" spans="1:6" ht="63.5" customHeight="1">
      <c r="A6" s="116" t="s">
        <v>13465</v>
      </c>
      <c r="B6" s="117" t="s">
        <v>13466</v>
      </c>
      <c r="C6" s="117" t="s">
        <v>13467</v>
      </c>
      <c r="D6" s="117" t="s">
        <v>13424</v>
      </c>
      <c r="E6" s="118" t="s">
        <v>13425</v>
      </c>
    </row>
    <row r="7" spans="1:6" ht="15" customHeight="1">
      <c r="A7" s="125">
        <v>1984</v>
      </c>
      <c r="B7" s="119">
        <v>376.6</v>
      </c>
      <c r="C7" s="119">
        <v>11298</v>
      </c>
      <c r="D7" s="120"/>
      <c r="E7" s="121" t="s">
        <v>13426</v>
      </c>
    </row>
    <row r="8" spans="1:6" ht="15" customHeight="1">
      <c r="A8" s="126">
        <v>1985</v>
      </c>
      <c r="B8" s="122">
        <v>451.92</v>
      </c>
      <c r="C8" s="122">
        <v>13558</v>
      </c>
      <c r="D8" s="122">
        <v>20</v>
      </c>
      <c r="E8" s="123" t="s">
        <v>13427</v>
      </c>
    </row>
    <row r="9" spans="1:6" ht="15" customHeight="1">
      <c r="A9" s="125">
        <v>1986</v>
      </c>
      <c r="B9" s="119">
        <v>560.38</v>
      </c>
      <c r="C9" s="119">
        <v>16811</v>
      </c>
      <c r="D9" s="119">
        <v>24</v>
      </c>
      <c r="E9" s="121" t="s">
        <v>13428</v>
      </c>
    </row>
    <row r="10" spans="1:6" ht="15" customHeight="1">
      <c r="A10" s="126">
        <v>1987</v>
      </c>
      <c r="B10" s="122">
        <v>683.66</v>
      </c>
      <c r="C10" s="122">
        <v>20510</v>
      </c>
      <c r="D10" s="122">
        <v>22</v>
      </c>
      <c r="E10" s="123" t="s">
        <v>13429</v>
      </c>
    </row>
    <row r="11" spans="1:6" ht="15" customHeight="1">
      <c r="A11" s="125">
        <v>1988</v>
      </c>
      <c r="B11" s="119">
        <v>854.58</v>
      </c>
      <c r="C11" s="119">
        <v>25637</v>
      </c>
      <c r="D11" s="119">
        <v>25</v>
      </c>
      <c r="E11" s="121" t="s">
        <v>13430</v>
      </c>
    </row>
    <row r="12" spans="1:6" ht="15" customHeight="1">
      <c r="A12" s="126">
        <v>1989</v>
      </c>
      <c r="B12" s="122">
        <v>1085.32</v>
      </c>
      <c r="C12" s="122">
        <v>32560</v>
      </c>
      <c r="D12" s="122">
        <v>27</v>
      </c>
      <c r="E12" s="123" t="s">
        <v>13431</v>
      </c>
    </row>
    <row r="13" spans="1:6" ht="15" customHeight="1">
      <c r="A13" s="125">
        <v>1990</v>
      </c>
      <c r="B13" s="119">
        <v>1367.5</v>
      </c>
      <c r="C13" s="119">
        <v>41025</v>
      </c>
      <c r="D13" s="119">
        <v>26</v>
      </c>
      <c r="E13" s="121" t="s">
        <v>13432</v>
      </c>
    </row>
    <row r="14" spans="1:6" ht="15" customHeight="1">
      <c r="A14" s="126">
        <v>1991</v>
      </c>
      <c r="B14" s="122">
        <v>1724</v>
      </c>
      <c r="C14" s="122">
        <v>51720</v>
      </c>
      <c r="D14" s="122">
        <v>26.1</v>
      </c>
      <c r="E14" s="123" t="s">
        <v>13433</v>
      </c>
    </row>
    <row r="15" spans="1:6" ht="15" customHeight="1">
      <c r="A15" s="125">
        <v>1992</v>
      </c>
      <c r="B15" s="119">
        <v>2173</v>
      </c>
      <c r="C15" s="119">
        <v>65190</v>
      </c>
      <c r="D15" s="119">
        <v>26.044</v>
      </c>
      <c r="E15" s="121" t="s">
        <v>13434</v>
      </c>
    </row>
    <row r="16" spans="1:6" ht="15" customHeight="1">
      <c r="A16" s="126">
        <v>1993</v>
      </c>
      <c r="B16" s="122">
        <v>2717</v>
      </c>
      <c r="C16" s="122">
        <v>81510</v>
      </c>
      <c r="D16" s="122">
        <v>25</v>
      </c>
      <c r="E16" s="123" t="s">
        <v>13435</v>
      </c>
    </row>
    <row r="17" spans="1:5" ht="15" customHeight="1">
      <c r="A17" s="125">
        <v>1994</v>
      </c>
      <c r="B17" s="119">
        <v>3290</v>
      </c>
      <c r="C17" s="119">
        <v>98700</v>
      </c>
      <c r="D17" s="119">
        <v>21.1</v>
      </c>
      <c r="E17" s="121" t="s">
        <v>13436</v>
      </c>
    </row>
    <row r="18" spans="1:5" ht="15" customHeight="1">
      <c r="A18" s="126">
        <v>1995</v>
      </c>
      <c r="B18" s="122">
        <v>3964.45</v>
      </c>
      <c r="C18" s="122">
        <v>118934</v>
      </c>
      <c r="D18" s="122">
        <v>20.5</v>
      </c>
      <c r="E18" s="123" t="s">
        <v>13437</v>
      </c>
    </row>
    <row r="19" spans="1:5" ht="15" customHeight="1">
      <c r="A19" s="125">
        <v>1996</v>
      </c>
      <c r="B19" s="119">
        <v>4737.5</v>
      </c>
      <c r="C19" s="119">
        <v>142125</v>
      </c>
      <c r="D19" s="119">
        <v>19.5</v>
      </c>
      <c r="E19" s="121" t="s">
        <v>13438</v>
      </c>
    </row>
    <row r="20" spans="1:5" ht="15" customHeight="1">
      <c r="A20" s="126">
        <v>1997</v>
      </c>
      <c r="B20" s="122">
        <v>5733.5</v>
      </c>
      <c r="C20" s="122">
        <v>172005</v>
      </c>
      <c r="D20" s="122">
        <v>21</v>
      </c>
      <c r="E20" s="123" t="s">
        <v>13439</v>
      </c>
    </row>
    <row r="21" spans="1:5" ht="15" customHeight="1">
      <c r="A21" s="125">
        <v>1998</v>
      </c>
      <c r="B21" s="119">
        <v>6794.2</v>
      </c>
      <c r="C21" s="119">
        <v>203826</v>
      </c>
      <c r="D21" s="119">
        <v>18.5</v>
      </c>
      <c r="E21" s="121" t="s">
        <v>13440</v>
      </c>
    </row>
    <row r="22" spans="1:5" ht="15" customHeight="1">
      <c r="A22" s="126">
        <v>1999</v>
      </c>
      <c r="B22" s="122">
        <v>7882</v>
      </c>
      <c r="C22" s="122">
        <v>236460</v>
      </c>
      <c r="D22" s="122">
        <v>16</v>
      </c>
      <c r="E22" s="123" t="s">
        <v>13441</v>
      </c>
    </row>
    <row r="23" spans="1:5" ht="15" customHeight="1">
      <c r="A23" s="125">
        <v>2000</v>
      </c>
      <c r="B23" s="119">
        <v>8670</v>
      </c>
      <c r="C23" s="119">
        <v>260100</v>
      </c>
      <c r="D23" s="119">
        <v>10</v>
      </c>
      <c r="E23" s="121" t="s">
        <v>13442</v>
      </c>
    </row>
    <row r="24" spans="1:5" ht="15" customHeight="1">
      <c r="A24" s="126">
        <v>2001</v>
      </c>
      <c r="B24" s="122">
        <v>9533.33</v>
      </c>
      <c r="C24" s="122">
        <v>286000</v>
      </c>
      <c r="D24" s="122">
        <v>10</v>
      </c>
      <c r="E24" s="123" t="s">
        <v>13443</v>
      </c>
    </row>
    <row r="25" spans="1:5" ht="15" customHeight="1">
      <c r="A25" s="125">
        <v>2002</v>
      </c>
      <c r="B25" s="119">
        <v>10300</v>
      </c>
      <c r="C25" s="119">
        <v>309000</v>
      </c>
      <c r="D25" s="119">
        <v>8</v>
      </c>
      <c r="E25" s="121" t="s">
        <v>13444</v>
      </c>
    </row>
    <row r="26" spans="1:5" ht="15" customHeight="1">
      <c r="A26" s="126">
        <v>2003</v>
      </c>
      <c r="B26" s="122">
        <v>11066.67</v>
      </c>
      <c r="C26" s="122">
        <v>332000</v>
      </c>
      <c r="D26" s="122">
        <v>7.4</v>
      </c>
      <c r="E26" s="123" t="s">
        <v>13445</v>
      </c>
    </row>
    <row r="27" spans="1:5" ht="15" customHeight="1">
      <c r="A27" s="125">
        <v>2004</v>
      </c>
      <c r="B27" s="119">
        <v>11933.33</v>
      </c>
      <c r="C27" s="119">
        <v>358000</v>
      </c>
      <c r="D27" s="119">
        <v>7.8</v>
      </c>
      <c r="E27" s="121" t="s">
        <v>13446</v>
      </c>
    </row>
    <row r="28" spans="1:5" ht="15" customHeight="1">
      <c r="A28" s="126">
        <v>2005</v>
      </c>
      <c r="B28" s="122">
        <v>12716.67</v>
      </c>
      <c r="C28" s="122">
        <v>381500</v>
      </c>
      <c r="D28" s="122">
        <v>6.6</v>
      </c>
      <c r="E28" s="123" t="s">
        <v>13447</v>
      </c>
    </row>
    <row r="29" spans="1:5" ht="15" customHeight="1">
      <c r="A29" s="125">
        <v>2006</v>
      </c>
      <c r="B29" s="119">
        <v>13600</v>
      </c>
      <c r="C29" s="119">
        <v>408000</v>
      </c>
      <c r="D29" s="119">
        <v>6.9</v>
      </c>
      <c r="E29" s="121" t="s">
        <v>13448</v>
      </c>
    </row>
    <row r="30" spans="1:5" ht="15" customHeight="1">
      <c r="A30" s="126">
        <v>2007</v>
      </c>
      <c r="B30" s="122">
        <v>14456.67</v>
      </c>
      <c r="C30" s="122">
        <v>433700</v>
      </c>
      <c r="D30" s="122">
        <v>6.3</v>
      </c>
      <c r="E30" s="123" t="s">
        <v>13449</v>
      </c>
    </row>
    <row r="31" spans="1:5" ht="15" customHeight="1">
      <c r="A31" s="125">
        <v>2008</v>
      </c>
      <c r="B31" s="119">
        <v>15383.33</v>
      </c>
      <c r="C31" s="119">
        <v>461500</v>
      </c>
      <c r="D31" s="119">
        <v>6.4</v>
      </c>
      <c r="E31" s="121" t="s">
        <v>13450</v>
      </c>
    </row>
    <row r="32" spans="1:5" ht="15" customHeight="1">
      <c r="A32" s="126">
        <v>2009</v>
      </c>
      <c r="B32" s="122">
        <v>16563.330000000002</v>
      </c>
      <c r="C32" s="122">
        <v>496900</v>
      </c>
      <c r="D32" s="122">
        <v>7.7</v>
      </c>
      <c r="E32" s="123" t="s">
        <v>13451</v>
      </c>
    </row>
    <row r="33" spans="1:5" ht="15" customHeight="1">
      <c r="A33" s="125">
        <v>2010</v>
      </c>
      <c r="B33" s="119">
        <v>17166.669999999998</v>
      </c>
      <c r="C33" s="119">
        <v>515000</v>
      </c>
      <c r="D33" s="119">
        <v>3.6</v>
      </c>
      <c r="E33" s="121" t="s">
        <v>13452</v>
      </c>
    </row>
    <row r="34" spans="1:5" ht="15" customHeight="1">
      <c r="A34" s="126">
        <v>2011</v>
      </c>
      <c r="B34" s="122">
        <v>17853.330000000002</v>
      </c>
      <c r="C34" s="122">
        <v>535600</v>
      </c>
      <c r="D34" s="122">
        <v>4</v>
      </c>
      <c r="E34" s="123" t="s">
        <v>13453</v>
      </c>
    </row>
    <row r="35" spans="1:5" ht="15" customHeight="1">
      <c r="A35" s="125">
        <v>2012</v>
      </c>
      <c r="B35" s="119">
        <v>18890</v>
      </c>
      <c r="C35" s="119">
        <v>566700</v>
      </c>
      <c r="D35" s="119">
        <v>5.8</v>
      </c>
      <c r="E35" s="121" t="s">
        <v>13454</v>
      </c>
    </row>
    <row r="36" spans="1:5" ht="15" customHeight="1">
      <c r="A36" s="126">
        <v>2013</v>
      </c>
      <c r="B36" s="122">
        <v>19650</v>
      </c>
      <c r="C36" s="122">
        <v>589500</v>
      </c>
      <c r="D36" s="122">
        <v>4.0199999999999996</v>
      </c>
      <c r="E36" s="123" t="s">
        <v>13455</v>
      </c>
    </row>
    <row r="37" spans="1:5" ht="15" customHeight="1">
      <c r="A37" s="125">
        <v>2014</v>
      </c>
      <c r="B37" s="119">
        <v>20533.330000000002</v>
      </c>
      <c r="C37" s="119">
        <v>616000</v>
      </c>
      <c r="D37" s="119">
        <v>4.5</v>
      </c>
      <c r="E37" s="121" t="s">
        <v>13456</v>
      </c>
    </row>
    <row r="38" spans="1:5" ht="15" customHeight="1">
      <c r="A38" s="126">
        <v>2015</v>
      </c>
      <c r="B38" s="122">
        <v>21478.33</v>
      </c>
      <c r="C38" s="122">
        <v>644350</v>
      </c>
      <c r="D38" s="122">
        <v>4.5999999999999996</v>
      </c>
      <c r="E38" s="123" t="s">
        <v>13457</v>
      </c>
    </row>
    <row r="39" spans="1:5" ht="15" customHeight="1">
      <c r="A39" s="125">
        <v>2016</v>
      </c>
      <c r="B39" s="119">
        <v>22981.83</v>
      </c>
      <c r="C39" s="119">
        <v>689455</v>
      </c>
      <c r="D39" s="119">
        <v>7</v>
      </c>
      <c r="E39" s="121" t="s">
        <v>13458</v>
      </c>
    </row>
    <row r="40" spans="1:5" ht="15" customHeight="1">
      <c r="A40" s="126">
        <v>2017</v>
      </c>
      <c r="B40" s="122">
        <v>24590.57</v>
      </c>
      <c r="C40" s="122">
        <v>737717</v>
      </c>
      <c r="D40" s="122">
        <v>7</v>
      </c>
      <c r="E40" s="123" t="s">
        <v>13459</v>
      </c>
    </row>
    <row r="41" spans="1:5" ht="15" customHeight="1">
      <c r="A41" s="125">
        <v>2018</v>
      </c>
      <c r="B41" s="119">
        <v>26041.4</v>
      </c>
      <c r="C41" s="119">
        <v>781242</v>
      </c>
      <c r="D41" s="119">
        <v>5.9</v>
      </c>
      <c r="E41" s="121" t="s">
        <v>13460</v>
      </c>
    </row>
    <row r="42" spans="1:5" ht="15" customHeight="1">
      <c r="A42" s="126">
        <v>2019</v>
      </c>
      <c r="B42" s="122">
        <v>27603.87</v>
      </c>
      <c r="C42" s="122">
        <v>828116</v>
      </c>
      <c r="D42" s="122">
        <v>6</v>
      </c>
      <c r="E42" s="123" t="s">
        <v>13461</v>
      </c>
    </row>
    <row r="43" spans="1:5" ht="15" customHeight="1">
      <c r="A43" s="125">
        <v>2020</v>
      </c>
      <c r="B43" s="119">
        <v>29260.1</v>
      </c>
      <c r="C43" s="119">
        <v>877803</v>
      </c>
      <c r="D43" s="119">
        <v>6</v>
      </c>
      <c r="E43" s="121" t="s">
        <v>13462</v>
      </c>
    </row>
    <row r="44" spans="1:5" ht="15" customHeight="1">
      <c r="A44" s="126">
        <v>2021</v>
      </c>
      <c r="B44" s="122">
        <v>30284.2</v>
      </c>
      <c r="C44" s="122">
        <v>908526</v>
      </c>
      <c r="D44" s="122">
        <v>3.5</v>
      </c>
      <c r="E44" s="123" t="s">
        <v>13463</v>
      </c>
    </row>
    <row r="45" spans="1:5" ht="15" customHeight="1">
      <c r="A45" s="125">
        <v>2022</v>
      </c>
      <c r="B45" s="119">
        <v>33333.33</v>
      </c>
      <c r="C45" s="119">
        <v>1000000</v>
      </c>
      <c r="D45" s="119">
        <v>10.07</v>
      </c>
      <c r="E45" s="121" t="s">
        <v>13468</v>
      </c>
    </row>
    <row r="46" spans="1:5" ht="15" customHeight="1">
      <c r="A46" s="126">
        <v>2023</v>
      </c>
      <c r="B46" s="122">
        <v>38666.67</v>
      </c>
      <c r="C46" s="122">
        <v>1160000</v>
      </c>
      <c r="D46" s="122">
        <v>16</v>
      </c>
      <c r="E46" s="123" t="s">
        <v>13469</v>
      </c>
    </row>
    <row r="47" spans="1:5" ht="15" customHeight="1">
      <c r="A47" s="125">
        <v>2024</v>
      </c>
      <c r="B47" s="119">
        <v>43333.33</v>
      </c>
      <c r="C47" s="119">
        <v>1300000</v>
      </c>
      <c r="D47" s="119">
        <v>12.07</v>
      </c>
      <c r="E47" s="121" t="s">
        <v>13470</v>
      </c>
    </row>
    <row r="48" spans="1:5">
      <c r="A48" s="126">
        <v>2025</v>
      </c>
      <c r="B48" s="122">
        <f>+C48/30</f>
        <v>47450</v>
      </c>
      <c r="C48" s="122">
        <v>1423500</v>
      </c>
      <c r="D48" s="122">
        <v>9.5399999999999991</v>
      </c>
      <c r="E48" s="123" t="s">
        <v>22069</v>
      </c>
    </row>
    <row r="49" spans="1:5">
      <c r="A49" s="125">
        <v>2026</v>
      </c>
      <c r="B49" s="119">
        <f>+C49/30</f>
        <v>58363.5</v>
      </c>
      <c r="C49" s="119">
        <v>1750905</v>
      </c>
      <c r="D49" s="119">
        <v>23</v>
      </c>
      <c r="E49" s="121" t="s">
        <v>22068</v>
      </c>
    </row>
    <row r="50" spans="1:5">
      <c r="A50" s="197"/>
      <c r="B50" s="197"/>
      <c r="C50" s="197"/>
      <c r="D50" s="197"/>
      <c r="E50" s="197"/>
    </row>
    <row r="51" spans="1:5">
      <c r="A51" s="659" t="s">
        <v>13464</v>
      </c>
      <c r="B51" s="659"/>
      <c r="C51" s="659"/>
      <c r="D51" s="659"/>
      <c r="E51" s="659"/>
    </row>
    <row r="52" spans="1:5">
      <c r="A52" s="659" t="s">
        <v>13413</v>
      </c>
      <c r="B52" s="659"/>
      <c r="C52" s="659"/>
      <c r="D52" s="659"/>
      <c r="E52" s="659"/>
    </row>
    <row r="53" spans="1:5">
      <c r="A53" s="659" t="s">
        <v>13471</v>
      </c>
      <c r="B53" s="659"/>
      <c r="C53" s="659"/>
      <c r="D53" s="659"/>
      <c r="E53" s="659"/>
    </row>
    <row r="54" spans="1:5">
      <c r="A54" s="656" t="s">
        <v>12250</v>
      </c>
      <c r="B54" s="656"/>
      <c r="C54" s="656"/>
      <c r="D54" s="656"/>
      <c r="E54" s="656"/>
    </row>
    <row r="55" spans="1:5">
      <c r="A55" s="660" t="s">
        <v>13472</v>
      </c>
      <c r="B55" s="660"/>
      <c r="C55" s="660"/>
      <c r="D55" s="660"/>
      <c r="E55" s="660"/>
    </row>
    <row r="56" spans="1:5">
      <c r="A56" s="660" t="s">
        <v>12250</v>
      </c>
      <c r="B56" s="660"/>
      <c r="C56" s="660"/>
      <c r="D56" s="660"/>
      <c r="E56" s="660"/>
    </row>
    <row r="57" spans="1:5">
      <c r="A57" s="660" t="s">
        <v>13473</v>
      </c>
      <c r="B57" s="660"/>
      <c r="C57" s="660"/>
      <c r="D57" s="660"/>
      <c r="E57" s="660"/>
    </row>
    <row r="58" spans="1:5">
      <c r="A58" s="656" t="s">
        <v>13474</v>
      </c>
      <c r="B58" s="656"/>
      <c r="C58" s="656"/>
      <c r="D58" s="656"/>
      <c r="E58" s="656"/>
    </row>
    <row r="59" spans="1:5">
      <c r="A59" s="656" t="s">
        <v>13413</v>
      </c>
      <c r="B59" s="656"/>
      <c r="C59" s="656"/>
      <c r="D59" s="656"/>
      <c r="E59" s="656"/>
    </row>
    <row r="60" spans="1:5">
      <c r="A60" s="656" t="s">
        <v>13475</v>
      </c>
      <c r="B60" s="656"/>
      <c r="C60" s="656"/>
      <c r="D60" s="656"/>
      <c r="E60" s="656"/>
    </row>
    <row r="61" spans="1:5">
      <c r="A61" s="127" t="s">
        <v>13476</v>
      </c>
    </row>
  </sheetData>
  <mergeCells count="12">
    <mergeCell ref="A59:E59"/>
    <mergeCell ref="A1:F1"/>
    <mergeCell ref="A2:F2"/>
    <mergeCell ref="A60:E60"/>
    <mergeCell ref="A53:E53"/>
    <mergeCell ref="A54:E54"/>
    <mergeCell ref="A55:E55"/>
    <mergeCell ref="A56:E56"/>
    <mergeCell ref="A57:E57"/>
    <mergeCell ref="A58:E58"/>
    <mergeCell ref="A51:E51"/>
    <mergeCell ref="A52:E52"/>
  </mergeCells>
  <hyperlinks>
    <hyperlink ref="A51" r:id="rId1" xr:uid="{596F5701-8120-4CE1-BC70-490E053C24DA}"/>
    <hyperlink ref="A61" r:id="rId2" xr:uid="{F483A610-36F1-4F4C-B00B-4621220C7FB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5E4BB-A774-4CCC-8FB4-AC03372708C8}">
  <sheetPr codeName="Hoja4">
    <tabColor theme="8" tint="-0.249977111117893"/>
  </sheetPr>
  <dimension ref="A1:D29"/>
  <sheetViews>
    <sheetView zoomScale="130" zoomScaleNormal="130" workbookViewId="0">
      <selection activeCell="C14" sqref="C14"/>
    </sheetView>
  </sheetViews>
  <sheetFormatPr baseColWidth="10" defaultColWidth="11.5" defaultRowHeight="13"/>
  <cols>
    <col min="1" max="1" width="16.1640625" style="128" customWidth="1"/>
    <col min="2" max="4" width="15" style="128" customWidth="1"/>
    <col min="5" max="16384" width="11.5" style="128"/>
  </cols>
  <sheetData>
    <row r="1" spans="1:4">
      <c r="A1" s="662" t="s">
        <v>13477</v>
      </c>
      <c r="B1" s="663"/>
      <c r="C1" s="663"/>
      <c r="D1" s="663"/>
    </row>
    <row r="2" spans="1:4">
      <c r="A2" s="662"/>
      <c r="B2" s="663"/>
      <c r="C2" s="663"/>
      <c r="D2" s="663"/>
    </row>
    <row r="3" spans="1:4">
      <c r="A3" s="664" t="s">
        <v>22070</v>
      </c>
      <c r="B3" s="665"/>
      <c r="C3" s="665"/>
      <c r="D3" s="665"/>
    </row>
    <row r="4" spans="1:4">
      <c r="A4" s="664"/>
      <c r="B4" s="665"/>
      <c r="C4" s="665"/>
      <c r="D4" s="665"/>
    </row>
    <row r="5" spans="1:4">
      <c r="A5" s="666" t="s">
        <v>13478</v>
      </c>
      <c r="B5" s="667"/>
      <c r="C5" s="667"/>
      <c r="D5" s="668"/>
    </row>
    <row r="6" spans="1:4">
      <c r="A6" s="669" t="s">
        <v>13479</v>
      </c>
      <c r="B6" s="669" t="s">
        <v>13480</v>
      </c>
      <c r="C6" s="669"/>
      <c r="D6" s="669"/>
    </row>
    <row r="7" spans="1:4" ht="14">
      <c r="A7" s="669"/>
      <c r="B7" s="129" t="s">
        <v>13481</v>
      </c>
      <c r="C7" s="129" t="s">
        <v>13482</v>
      </c>
      <c r="D7" s="129" t="s">
        <v>13483</v>
      </c>
    </row>
    <row r="8" spans="1:4">
      <c r="A8" s="130">
        <v>2011</v>
      </c>
      <c r="B8" s="131">
        <v>0.42</v>
      </c>
      <c r="C8" s="131">
        <v>3.73</v>
      </c>
      <c r="D8" s="131">
        <v>3.73</v>
      </c>
    </row>
    <row r="9" spans="1:4">
      <c r="A9" s="132">
        <v>2012</v>
      </c>
      <c r="B9" s="133">
        <v>0.09</v>
      </c>
      <c r="C9" s="133">
        <v>2.44</v>
      </c>
      <c r="D9" s="133">
        <v>2.44</v>
      </c>
    </row>
    <row r="10" spans="1:4">
      <c r="A10" s="130">
        <v>2013</v>
      </c>
      <c r="B10" s="131">
        <v>0.26</v>
      </c>
      <c r="C10" s="131">
        <v>1.94</v>
      </c>
      <c r="D10" s="131">
        <v>1.94</v>
      </c>
    </row>
    <row r="11" spans="1:4">
      <c r="A11" s="132">
        <v>2014</v>
      </c>
      <c r="B11" s="133">
        <v>0.27</v>
      </c>
      <c r="C11" s="133">
        <v>3.66</v>
      </c>
      <c r="D11" s="133">
        <v>3.66</v>
      </c>
    </row>
    <row r="12" spans="1:4">
      <c r="A12" s="130">
        <v>2015</v>
      </c>
      <c r="B12" s="131">
        <v>0.62</v>
      </c>
      <c r="C12" s="131">
        <v>6.77</v>
      </c>
      <c r="D12" s="131">
        <v>6.77</v>
      </c>
    </row>
    <row r="13" spans="1:4">
      <c r="A13" s="132">
        <v>2016</v>
      </c>
      <c r="B13" s="133">
        <v>0.42</v>
      </c>
      <c r="C13" s="133">
        <v>5.75</v>
      </c>
      <c r="D13" s="133">
        <v>5.75</v>
      </c>
    </row>
    <row r="14" spans="1:4">
      <c r="A14" s="130">
        <v>2017</v>
      </c>
      <c r="B14" s="131">
        <v>0.38</v>
      </c>
      <c r="C14" s="131">
        <v>4.09</v>
      </c>
      <c r="D14" s="131">
        <v>4.09</v>
      </c>
    </row>
    <row r="15" spans="1:4">
      <c r="A15" s="132">
        <v>2018</v>
      </c>
      <c r="B15" s="133">
        <v>0.3</v>
      </c>
      <c r="C15" s="133">
        <v>3.18</v>
      </c>
      <c r="D15" s="133">
        <v>3.18</v>
      </c>
    </row>
    <row r="16" spans="1:4">
      <c r="A16" s="130">
        <v>2019</v>
      </c>
      <c r="B16" s="131">
        <v>0.26</v>
      </c>
      <c r="C16" s="131">
        <v>3.8</v>
      </c>
      <c r="D16" s="131">
        <v>3.8</v>
      </c>
    </row>
    <row r="17" spans="1:4">
      <c r="A17" s="132">
        <v>2020</v>
      </c>
      <c r="B17" s="133">
        <v>0.38</v>
      </c>
      <c r="C17" s="133">
        <v>1.61</v>
      </c>
      <c r="D17" s="133">
        <v>1.61</v>
      </c>
    </row>
    <row r="18" spans="1:4">
      <c r="A18" s="130">
        <v>2021</v>
      </c>
      <c r="B18" s="131">
        <v>0.73</v>
      </c>
      <c r="C18" s="131">
        <v>5.62</v>
      </c>
      <c r="D18" s="131">
        <v>5.62</v>
      </c>
    </row>
    <row r="19" spans="1:4">
      <c r="A19" s="132">
        <v>2022</v>
      </c>
      <c r="B19" s="134">
        <v>1.26</v>
      </c>
      <c r="C19" s="133">
        <v>13.12</v>
      </c>
      <c r="D19" s="133">
        <v>13.12</v>
      </c>
    </row>
    <row r="20" spans="1:4">
      <c r="A20" s="130">
        <v>2023</v>
      </c>
      <c r="B20" s="131">
        <v>0.45</v>
      </c>
      <c r="C20" s="131">
        <v>9.2799999999999994</v>
      </c>
      <c r="D20" s="131">
        <v>9.2799999999999994</v>
      </c>
    </row>
    <row r="21" spans="1:4">
      <c r="A21" s="132">
        <v>2024</v>
      </c>
      <c r="B21" s="134">
        <v>0.46</v>
      </c>
      <c r="C21" s="133">
        <v>5.2</v>
      </c>
      <c r="D21" s="133">
        <v>5.2</v>
      </c>
    </row>
    <row r="22" spans="1:4">
      <c r="A22" s="130">
        <v>2025</v>
      </c>
      <c r="B22" s="131">
        <v>0.27</v>
      </c>
      <c r="C22" s="131">
        <v>5.0999999999999996</v>
      </c>
      <c r="D22" s="131">
        <v>5.0999999999999996</v>
      </c>
    </row>
    <row r="23" spans="1:4">
      <c r="A23" s="135"/>
      <c r="B23" s="136"/>
      <c r="C23" s="136"/>
      <c r="D23" s="136"/>
    </row>
    <row r="24" spans="1:4">
      <c r="A24" s="135"/>
      <c r="B24" s="136"/>
      <c r="C24" s="136"/>
      <c r="D24" s="136"/>
    </row>
    <row r="25" spans="1:4">
      <c r="A25" s="670" t="s">
        <v>13484</v>
      </c>
      <c r="B25" s="670"/>
      <c r="C25" s="670"/>
      <c r="D25" s="670"/>
    </row>
    <row r="26" spans="1:4">
      <c r="A26" s="137" t="s">
        <v>13485</v>
      </c>
      <c r="B26" s="138"/>
      <c r="C26" s="138"/>
      <c r="D26" s="138"/>
    </row>
    <row r="27" spans="1:4">
      <c r="A27" s="661" t="s">
        <v>22071</v>
      </c>
      <c r="B27" s="661"/>
      <c r="C27" s="661"/>
      <c r="D27" s="661"/>
    </row>
    <row r="29" spans="1:4" ht="15">
      <c r="A29" s="139"/>
    </row>
  </sheetData>
  <mergeCells count="7">
    <mergeCell ref="A27:D27"/>
    <mergeCell ref="A1:D2"/>
    <mergeCell ref="A3:D4"/>
    <mergeCell ref="A5:D5"/>
    <mergeCell ref="A6:A7"/>
    <mergeCell ref="B6:D6"/>
    <mergeCell ref="A25:D2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7">
    <tabColor theme="8" tint="-0.249977111117893"/>
    <pageSetUpPr fitToPage="1"/>
  </sheetPr>
  <dimension ref="A1:C32"/>
  <sheetViews>
    <sheetView view="pageBreakPreview" zoomScaleNormal="100" zoomScaleSheetLayoutView="100" workbookViewId="0">
      <selection activeCell="A19" sqref="A19"/>
    </sheetView>
  </sheetViews>
  <sheetFormatPr baseColWidth="10" defaultRowHeight="15"/>
  <cols>
    <col min="1" max="1" width="98" bestFit="1" customWidth="1"/>
    <col min="2" max="2" width="87.33203125" bestFit="1" customWidth="1"/>
    <col min="3" max="3" width="103.83203125" customWidth="1"/>
  </cols>
  <sheetData>
    <row r="1" spans="1:1" ht="21.75" customHeight="1">
      <c r="A1" s="198"/>
    </row>
    <row r="2" spans="1:1" ht="21.75" customHeight="1">
      <c r="A2" s="198"/>
    </row>
    <row r="3" spans="1:1" ht="21.75" customHeight="1">
      <c r="A3" s="198"/>
    </row>
    <row r="4" spans="1:1" ht="21.75" customHeight="1">
      <c r="A4" s="198"/>
    </row>
    <row r="5" spans="1:1" ht="19">
      <c r="A5" s="199" t="s">
        <v>23038</v>
      </c>
    </row>
    <row r="6" spans="1:1" ht="19">
      <c r="A6" s="199"/>
    </row>
    <row r="7" spans="1:1" ht="19">
      <c r="A7" s="199"/>
    </row>
    <row r="8" spans="1:1" ht="19">
      <c r="A8" s="199"/>
    </row>
    <row r="9" spans="1:1" ht="19">
      <c r="A9" s="199" t="s">
        <v>23027</v>
      </c>
    </row>
    <row r="10" spans="1:1" ht="19">
      <c r="A10" s="199"/>
    </row>
    <row r="11" spans="1:1" ht="30">
      <c r="A11" s="207"/>
    </row>
    <row r="12" spans="1:1">
      <c r="A12" s="200"/>
    </row>
    <row r="13" spans="1:1">
      <c r="A13" s="200"/>
    </row>
    <row r="14" spans="1:1">
      <c r="A14" s="200"/>
    </row>
    <row r="15" spans="1:1">
      <c r="A15" s="200"/>
    </row>
    <row r="16" spans="1:1" ht="21" customHeight="1">
      <c r="A16" s="201" t="s">
        <v>22919</v>
      </c>
    </row>
    <row r="17" spans="1:3" ht="21" customHeight="1">
      <c r="A17" s="526" t="s">
        <v>23034</v>
      </c>
    </row>
    <row r="18" spans="1:3" ht="21" customHeight="1">
      <c r="A18" s="201" t="s">
        <v>22139</v>
      </c>
    </row>
    <row r="19" spans="1:3" ht="144">
      <c r="A19" s="525" t="s">
        <v>23035</v>
      </c>
    </row>
    <row r="20" spans="1:3" ht="20">
      <c r="A20" s="524" t="s">
        <v>23036</v>
      </c>
    </row>
    <row r="21" spans="1:3" ht="20">
      <c r="A21" s="286" t="s">
        <v>23028</v>
      </c>
    </row>
    <row r="22" spans="1:3" ht="20">
      <c r="A22" s="202"/>
    </row>
    <row r="23" spans="1:3" ht="18">
      <c r="A23" s="203"/>
      <c r="C23" s="62"/>
    </row>
    <row r="24" spans="1:3" ht="18">
      <c r="A24" s="203"/>
    </row>
    <row r="25" spans="1:3" ht="18">
      <c r="A25" s="204"/>
    </row>
    <row r="26" spans="1:3" ht="18">
      <c r="A26" s="204"/>
    </row>
    <row r="27" spans="1:3" ht="18">
      <c r="A27" s="204"/>
    </row>
    <row r="28" spans="1:3">
      <c r="A28" s="205"/>
    </row>
    <row r="29" spans="1:3">
      <c r="A29" s="205"/>
    </row>
    <row r="30" spans="1:3">
      <c r="A30" s="206" t="s">
        <v>23037</v>
      </c>
    </row>
    <row r="32" spans="1:3">
      <c r="A32" t="s">
        <v>12245</v>
      </c>
    </row>
  </sheetData>
  <printOptions horizontalCentered="1"/>
  <pageMargins left="0.9055118110236221" right="0.51181102362204722" top="0.74803149606299213" bottom="0.74803149606299213" header="0.31496062992125984" footer="0.31496062992125984"/>
  <pageSetup scale="99" fitToHeight="0" orientation="portrait" r:id="rId1"/>
  <headerFooter scaleWithDoc="0" alignWithMargins="0">
    <oddHeader>&amp;C&amp;G</oddHeader>
    <oddFooter>&amp;L                            &amp;G&amp;C&amp;P de &amp;N&amp;R&amp;G</oddFooter>
  </headerFooter>
  <drawing r:id="rId2"/>
  <legacyDrawing r:id="rId3"/>
  <legacyDrawingHF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8">
    <tabColor theme="8" tint="-0.249977111117893"/>
    <pageSetUpPr fitToPage="1"/>
  </sheetPr>
  <dimension ref="B1:AE62"/>
  <sheetViews>
    <sheetView showGridLines="0" view="pageBreakPreview" zoomScale="85" zoomScaleNormal="100" zoomScaleSheetLayoutView="85" zoomScalePageLayoutView="55" workbookViewId="0">
      <selection activeCell="C54" sqref="C54"/>
    </sheetView>
  </sheetViews>
  <sheetFormatPr baseColWidth="10" defaultColWidth="11.5" defaultRowHeight="15"/>
  <cols>
    <col min="1" max="1" width="2.1640625" customWidth="1"/>
    <col min="2" max="2" width="67.6640625" customWidth="1"/>
    <col min="3" max="3" width="28.5" customWidth="1"/>
    <col min="4" max="4" width="2.1640625" style="198" customWidth="1"/>
    <col min="5" max="5" width="23.83203125" customWidth="1"/>
    <col min="6" max="6" width="19.83203125" customWidth="1"/>
    <col min="7" max="7" width="31.1640625" hidden="1" customWidth="1"/>
    <col min="11" max="11" width="16.6640625" bestFit="1" customWidth="1"/>
  </cols>
  <sheetData>
    <row r="1" spans="2:18" ht="16" thickBot="1"/>
    <row r="2" spans="2:18" ht="17">
      <c r="B2" s="82" t="s">
        <v>23027</v>
      </c>
      <c r="C2" s="50"/>
    </row>
    <row r="3" spans="2:18" ht="17">
      <c r="B3" s="298" t="str">
        <f>+portada!A21</f>
        <v>SUBDIRECCIÓN ARTÍSTICA Y CULTURAL</v>
      </c>
      <c r="C3" s="51"/>
    </row>
    <row r="4" spans="2:18" ht="30.75" customHeight="1">
      <c r="B4" s="239" t="s">
        <v>22923</v>
      </c>
      <c r="C4" s="51"/>
    </row>
    <row r="5" spans="2:18" ht="21" thickBot="1">
      <c r="B5" s="158" t="str">
        <f>"PROYECTO: "&amp;portada!$A$23</f>
        <v xml:space="preserve">PROYECTO: </v>
      </c>
      <c r="C5" s="51"/>
    </row>
    <row r="6" spans="2:18" ht="17.25" customHeight="1">
      <c r="B6" s="655" t="str">
        <f>portada!A19</f>
        <v>REALIZAR LOS ESTUDIOS Y DISEÑOS TÉCNICOS INTEGRALES PARA LA COMPLEMENTACIÓN DE LA MEMBRANA ARQUITECTÓNICA, LAS SOLUCIONES DE ACCESIBILIDAD PARA PERSONAS CON MOVILIDAD REDUCIDA (PMR) Y LAS ADECUACIONES TÉCNICAS DEL ESCENARIO “EL MUELLE” DE LA FUNDACIÓN GILBERTO ALZATE AVENDAÑO – FUGA.</v>
      </c>
      <c r="C6" s="652" t="s">
        <v>23031</v>
      </c>
      <c r="D6" s="209"/>
    </row>
    <row r="7" spans="2:18" ht="17.25" customHeight="1" thickBot="1">
      <c r="B7" s="655"/>
      <c r="C7" s="653"/>
      <c r="D7" s="209"/>
    </row>
    <row r="8" spans="2:18" ht="17.25" customHeight="1">
      <c r="B8" s="655"/>
      <c r="C8" s="652">
        <v>1</v>
      </c>
      <c r="D8" s="209"/>
    </row>
    <row r="9" spans="2:18" ht="16" thickBot="1">
      <c r="B9" s="655"/>
      <c r="C9" s="654"/>
    </row>
    <row r="10" spans="2:18" ht="16.5" customHeight="1">
      <c r="B10" s="553" t="s">
        <v>22083</v>
      </c>
      <c r="C10" s="554" t="s">
        <v>22075</v>
      </c>
      <c r="D10" s="210"/>
      <c r="E10" s="208"/>
      <c r="F10" s="208"/>
      <c r="G10" s="208"/>
      <c r="H10" s="208"/>
      <c r="I10" s="208"/>
      <c r="J10" s="208"/>
      <c r="K10" s="208"/>
      <c r="L10" s="208"/>
      <c r="M10" s="208"/>
      <c r="N10" s="208"/>
      <c r="O10" s="208"/>
      <c r="P10" s="208"/>
      <c r="Q10" s="208"/>
      <c r="R10" s="208"/>
    </row>
    <row r="11" spans="2:18">
      <c r="B11" s="71" t="s">
        <v>194</v>
      </c>
      <c r="C11" s="53">
        <f>SUMIF(Tabla1[[#All],[Columna3]],"PERSONAL PROFESIONAL",Tabla1[[#All],[Columna62]])</f>
        <v>15310340</v>
      </c>
      <c r="D11" s="211"/>
      <c r="G11" t="s">
        <v>22072</v>
      </c>
    </row>
    <row r="12" spans="2:18">
      <c r="B12" s="71" t="s">
        <v>195</v>
      </c>
      <c r="C12" s="53">
        <f>SUMIF(Tabla1[[#All],[Columna3]],"PERSONAL TÉCNICO O TECNÓLOGO",Tabla1[[#All],[Columna62]])</f>
        <v>3894401</v>
      </c>
      <c r="D12" s="211"/>
      <c r="G12" t="s">
        <v>14964</v>
      </c>
    </row>
    <row r="13" spans="2:18">
      <c r="B13" s="71" t="s">
        <v>196</v>
      </c>
      <c r="C13" s="53">
        <f>SUMIF(Tabla1[[#All],[Columna3]],"PERSONAL OPERARIO Y DE APOYO A LA GESTIÓN",Tabla1[[#All],[Columna62]])</f>
        <v>0</v>
      </c>
      <c r="D13" s="211"/>
      <c r="G13" t="s">
        <v>22073</v>
      </c>
    </row>
    <row r="14" spans="2:18">
      <c r="B14" s="232" t="s">
        <v>191</v>
      </c>
      <c r="C14" s="233">
        <f>SUM(C11:C13)</f>
        <v>19204741</v>
      </c>
      <c r="D14" s="212"/>
      <c r="F14" s="63"/>
      <c r="G14" t="s">
        <v>22074</v>
      </c>
    </row>
    <row r="15" spans="2:18">
      <c r="B15" s="90" t="s">
        <v>22082</v>
      </c>
      <c r="C15" s="236">
        <f>IFERROR('Factor Multiplicador'!G120,"")</f>
        <v>1.7963</v>
      </c>
      <c r="D15" s="213"/>
      <c r="G15" t="s">
        <v>22077</v>
      </c>
    </row>
    <row r="16" spans="2:18" ht="19">
      <c r="B16" s="232" t="s">
        <v>22079</v>
      </c>
      <c r="C16" s="234">
        <f>IFERROR((C15*C14),"")</f>
        <v>34497476.258299999</v>
      </c>
      <c r="D16" s="214"/>
      <c r="E16" s="170"/>
      <c r="F16" s="63"/>
      <c r="G16" t="s">
        <v>22075</v>
      </c>
    </row>
    <row r="17" spans="2:7">
      <c r="B17" s="52"/>
      <c r="C17" s="51"/>
      <c r="G17" t="s">
        <v>22076</v>
      </c>
    </row>
    <row r="18" spans="2:7" ht="15" customHeight="1">
      <c r="B18" s="648" t="s">
        <v>22084</v>
      </c>
      <c r="C18" s="649"/>
      <c r="D18" s="215"/>
      <c r="G18" t="s">
        <v>22078</v>
      </c>
    </row>
    <row r="19" spans="2:7" ht="16">
      <c r="B19" s="52" t="s">
        <v>198</v>
      </c>
      <c r="C19" s="54">
        <f>'EQUIPOS Y OTROS'!L14</f>
        <v>1282382</v>
      </c>
      <c r="D19" s="216"/>
      <c r="F19" s="72"/>
      <c r="G19" s="36"/>
    </row>
    <row r="20" spans="2:7" ht="16">
      <c r="B20" s="52" t="s">
        <v>199</v>
      </c>
      <c r="C20" s="54">
        <f>'EQUIPOS Y OTROS'!L47</f>
        <v>0</v>
      </c>
      <c r="D20" s="216"/>
      <c r="F20" s="73"/>
      <c r="G20" s="36"/>
    </row>
    <row r="21" spans="2:7">
      <c r="B21" s="232" t="s">
        <v>4451</v>
      </c>
      <c r="C21" s="233">
        <f>SUM(C19:C20)</f>
        <v>1282382</v>
      </c>
      <c r="D21" s="212"/>
    </row>
    <row r="22" spans="2:7">
      <c r="B22" s="52"/>
      <c r="C22" s="51"/>
    </row>
    <row r="23" spans="2:7" ht="30" customHeight="1">
      <c r="B23" s="648" t="s">
        <v>22085</v>
      </c>
      <c r="C23" s="649"/>
      <c r="D23" s="217"/>
    </row>
    <row r="24" spans="2:7" ht="32">
      <c r="B24" s="89" t="s">
        <v>12572</v>
      </c>
      <c r="C24" s="80">
        <f>'EQUIPOS Y OTROS'!L70</f>
        <v>5000000</v>
      </c>
      <c r="D24" s="218"/>
    </row>
    <row r="25" spans="2:7">
      <c r="B25" s="232" t="s">
        <v>12574</v>
      </c>
      <c r="C25" s="233">
        <f>C24+C21+C16</f>
        <v>40779858.258299999</v>
      </c>
      <c r="D25" s="216"/>
    </row>
    <row r="26" spans="2:7">
      <c r="B26" s="74" t="s">
        <v>22080</v>
      </c>
      <c r="C26" s="55">
        <f>C25*19%</f>
        <v>7748173.069077</v>
      </c>
      <c r="D26" s="219"/>
    </row>
    <row r="27" spans="2:7" ht="19">
      <c r="B27" s="74" t="s">
        <v>22093</v>
      </c>
      <c r="C27" s="235">
        <f>SUM(C25:C26)</f>
        <v>48528031.327376999</v>
      </c>
      <c r="D27" s="220"/>
      <c r="E27" s="170"/>
      <c r="F27" s="75"/>
    </row>
    <row r="28" spans="2:7" ht="16" thickBot="1">
      <c r="B28" s="56"/>
      <c r="C28" s="57"/>
      <c r="F28" s="67"/>
    </row>
    <row r="29" spans="2:7" s="1" customFormat="1" ht="18" hidden="1" customHeight="1">
      <c r="B29" s="553" t="s">
        <v>22086</v>
      </c>
      <c r="C29" s="555" t="s">
        <v>22078</v>
      </c>
      <c r="D29" s="210"/>
    </row>
    <row r="30" spans="2:7" s="1" customFormat="1" ht="20" hidden="1" customHeight="1">
      <c r="B30" s="76" t="s">
        <v>194</v>
      </c>
      <c r="C30" s="69">
        <f>SUMIF(Tabla14[[#All],[Columna3]],"PERSONAL PROFESIONAL",Tabla14[[#All],[Columna62]])</f>
        <v>0</v>
      </c>
      <c r="D30" s="221"/>
    </row>
    <row r="31" spans="2:7" s="1" customFormat="1" ht="20" hidden="1" customHeight="1">
      <c r="B31" s="76" t="s">
        <v>195</v>
      </c>
      <c r="C31" s="69">
        <f>SUMIF(Tabla14[[#All],[Columna3]],"PERSONAL TÉCNICO O TECNÓLOGO",Tabla14[[#All],[Columna62]])</f>
        <v>0</v>
      </c>
      <c r="D31" s="221"/>
    </row>
    <row r="32" spans="2:7" s="1" customFormat="1" ht="20" hidden="1" customHeight="1">
      <c r="B32" s="76" t="s">
        <v>196</v>
      </c>
      <c r="C32" s="69">
        <f>SUMIF(Tabla14[[#All],[Columna3]],"PERSONAL OPERARIO Y DE APOYO A LA GESTIÓN",Tabla14[[#All],[Columna62]])</f>
        <v>0</v>
      </c>
      <c r="D32" s="221"/>
    </row>
    <row r="33" spans="2:11" s="1" customFormat="1" ht="20" hidden="1" customHeight="1">
      <c r="B33" s="232" t="s">
        <v>191</v>
      </c>
      <c r="C33" s="233">
        <f>SUM(C30:C32)</f>
        <v>0</v>
      </c>
      <c r="D33" s="222"/>
      <c r="F33" s="63"/>
    </row>
    <row r="34" spans="2:11" s="1" customFormat="1" ht="20" hidden="1" customHeight="1">
      <c r="B34" s="77" t="s">
        <v>22081</v>
      </c>
      <c r="C34" s="539">
        <f>IFERROR('Factor Multiplicador'!I120,"")</f>
        <v>1.8774</v>
      </c>
      <c r="D34" s="223"/>
      <c r="K34" s="39"/>
    </row>
    <row r="35" spans="2:11" s="1" customFormat="1" ht="20" hidden="1" customHeight="1">
      <c r="B35" s="232" t="s">
        <v>22087</v>
      </c>
      <c r="C35" s="233">
        <f>IFERROR((C34*C33),"")</f>
        <v>0</v>
      </c>
      <c r="D35" s="214"/>
      <c r="E35" s="170"/>
      <c r="F35" s="63"/>
      <c r="K35" s="39"/>
    </row>
    <row r="36" spans="2:11" s="1" customFormat="1" ht="20" hidden="1" customHeight="1">
      <c r="B36" s="58"/>
      <c r="C36" s="59"/>
      <c r="D36" s="224"/>
      <c r="F36" s="68"/>
      <c r="H36" s="78"/>
      <c r="K36" s="39"/>
    </row>
    <row r="37" spans="2:11" s="1" customFormat="1" ht="15.75" hidden="1" customHeight="1">
      <c r="B37" s="648" t="s">
        <v>22088</v>
      </c>
      <c r="C37" s="649"/>
      <c r="D37" s="217"/>
      <c r="F37" s="72"/>
      <c r="K37" s="39"/>
    </row>
    <row r="38" spans="2:11" s="1" customFormat="1" ht="20" hidden="1" customHeight="1">
      <c r="B38" s="58" t="s">
        <v>198</v>
      </c>
      <c r="C38" s="55">
        <f>'EQUIPOS Y OTROS'!P14</f>
        <v>0</v>
      </c>
      <c r="D38" s="219"/>
      <c r="F38" s="79"/>
      <c r="G38" s="36"/>
      <c r="K38" s="39"/>
    </row>
    <row r="39" spans="2:11" s="1" customFormat="1" ht="20" hidden="1" customHeight="1">
      <c r="B39" s="58" t="s">
        <v>199</v>
      </c>
      <c r="C39" s="55">
        <f>'EQUIPOS Y OTROS'!P47</f>
        <v>0</v>
      </c>
      <c r="D39" s="219"/>
      <c r="F39" s="79"/>
      <c r="G39" s="36"/>
      <c r="K39" s="39"/>
    </row>
    <row r="40" spans="2:11" s="1" customFormat="1" ht="20" hidden="1" customHeight="1">
      <c r="B40" s="232" t="s">
        <v>22089</v>
      </c>
      <c r="C40" s="233">
        <f>SUM(C38:C39)</f>
        <v>0</v>
      </c>
      <c r="D40" s="218"/>
      <c r="F40" s="68"/>
      <c r="K40" s="39"/>
    </row>
    <row r="41" spans="2:11" s="1" customFormat="1" ht="20" hidden="1" customHeight="1" thickBot="1">
      <c r="B41" s="230"/>
      <c r="C41" s="231"/>
      <c r="D41" s="224"/>
      <c r="K41" s="39"/>
    </row>
    <row r="42" spans="2:11" s="1" customFormat="1" ht="28.5" hidden="1" customHeight="1">
      <c r="B42" s="650" t="s">
        <v>22090</v>
      </c>
      <c r="C42" s="651"/>
      <c r="D42" s="217"/>
      <c r="K42" s="39"/>
    </row>
    <row r="43" spans="2:11" s="1" customFormat="1" ht="28.5" hidden="1" customHeight="1">
      <c r="B43" s="89" t="s">
        <v>12573</v>
      </c>
      <c r="C43" s="80">
        <f>'EQUIPOS Y OTROS'!P70</f>
        <v>0</v>
      </c>
      <c r="D43" s="218"/>
      <c r="K43" s="39"/>
    </row>
    <row r="44" spans="2:11" s="1" customFormat="1" ht="20" hidden="1" customHeight="1">
      <c r="B44" s="232" t="s">
        <v>22091</v>
      </c>
      <c r="C44" s="540">
        <f>IFERROR((C43+C40+C35),"")</f>
        <v>0</v>
      </c>
      <c r="D44" s="225"/>
      <c r="K44" s="39"/>
    </row>
    <row r="45" spans="2:11" s="1" customFormat="1" ht="20" hidden="1" customHeight="1">
      <c r="B45" s="74" t="s">
        <v>22080</v>
      </c>
      <c r="C45" s="55">
        <f>IFERROR((C44*19%),"")</f>
        <v>0</v>
      </c>
      <c r="D45" s="219"/>
      <c r="K45" s="39"/>
    </row>
    <row r="46" spans="2:11" s="1" customFormat="1" ht="20" hidden="1" customHeight="1">
      <c r="B46" s="74" t="s">
        <v>22094</v>
      </c>
      <c r="C46" s="235">
        <f>SUM(C44:C45)</f>
        <v>0</v>
      </c>
      <c r="D46" s="220"/>
      <c r="E46" s="170"/>
      <c r="K46" s="39"/>
    </row>
    <row r="47" spans="2:11" s="1" customFormat="1" ht="20" hidden="1" customHeight="1" thickBot="1">
      <c r="B47" s="230"/>
      <c r="C47" s="231"/>
      <c r="D47" s="224"/>
    </row>
    <row r="48" spans="2:11" s="1" customFormat="1" ht="20" customHeight="1">
      <c r="B48" s="646" t="s">
        <v>4452</v>
      </c>
      <c r="C48" s="647"/>
      <c r="D48" s="226"/>
    </row>
    <row r="49" spans="2:31" s="1" customFormat="1" ht="20" customHeight="1">
      <c r="B49" s="60"/>
      <c r="C49" s="55"/>
      <c r="D49" s="219"/>
    </row>
    <row r="50" spans="2:31" s="1" customFormat="1" ht="20" customHeight="1">
      <c r="B50" s="60" t="str">
        <f>+B25</f>
        <v xml:space="preserve">IV. SUBTOTAL DE PERSONAL Y COSTOS DIRECTOS OPERACIONALES </v>
      </c>
      <c r="C50" s="55">
        <f>C25</f>
        <v>40779858.258299999</v>
      </c>
      <c r="D50" s="219"/>
    </row>
    <row r="51" spans="2:31" s="1" customFormat="1" ht="20" customHeight="1">
      <c r="B51" s="60" t="str">
        <f>+B44</f>
        <v xml:space="preserve">VIII. SUBTOTAL DE PERSONAL Y COSTOS DIRECTOS OPERACIONALES </v>
      </c>
      <c r="C51" s="55">
        <f>+C44</f>
        <v>0</v>
      </c>
      <c r="D51" s="219"/>
      <c r="E51" s="39"/>
      <c r="F51" s="63"/>
    </row>
    <row r="52" spans="2:31" s="1" customFormat="1" ht="20" customHeight="1">
      <c r="B52" s="60" t="s">
        <v>22095</v>
      </c>
      <c r="C52" s="55">
        <f>SUM(C50:C51)</f>
        <v>40779858.258299999</v>
      </c>
      <c r="D52" s="219"/>
    </row>
    <row r="53" spans="2:31" s="1" customFormat="1" ht="20" customHeight="1">
      <c r="B53" s="60" t="s">
        <v>4454</v>
      </c>
      <c r="C53" s="55">
        <f>C52*19%</f>
        <v>7748173.069077</v>
      </c>
      <c r="D53" s="219"/>
    </row>
    <row r="54" spans="2:31" s="1" customFormat="1" ht="26.25" customHeight="1" thickBot="1">
      <c r="B54" s="61" t="s">
        <v>22092</v>
      </c>
      <c r="C54" s="237">
        <f>ROUND((C53+C52),0)</f>
        <v>48528031</v>
      </c>
      <c r="D54" s="227"/>
      <c r="E54" s="170"/>
    </row>
    <row r="55" spans="2:31" s="1" customFormat="1" ht="20" customHeight="1">
      <c r="B55" s="47"/>
      <c r="C55" s="81"/>
      <c r="D55" s="228"/>
      <c r="E55" s="64"/>
      <c r="F55" s="64"/>
    </row>
    <row r="56" spans="2:31" s="1" customFormat="1" ht="20" customHeight="1">
      <c r="C56" s="39"/>
      <c r="D56" s="229"/>
      <c r="E56" s="39"/>
      <c r="F56" s="64"/>
    </row>
    <row r="57" spans="2:31" s="1" customFormat="1" ht="20" customHeight="1">
      <c r="C57"/>
      <c r="D57" s="198"/>
      <c r="E57"/>
      <c r="F57" s="48"/>
      <c r="G57"/>
      <c r="H57"/>
      <c r="I57"/>
      <c r="J57"/>
      <c r="K57"/>
      <c r="L57"/>
      <c r="M57"/>
      <c r="N57"/>
      <c r="O57"/>
      <c r="P57"/>
      <c r="Q57"/>
      <c r="R57"/>
      <c r="S57"/>
      <c r="T57"/>
      <c r="U57"/>
      <c r="V57"/>
      <c r="W57"/>
      <c r="X57"/>
      <c r="Y57"/>
      <c r="Z57"/>
      <c r="AA57"/>
      <c r="AB57"/>
      <c r="AC57"/>
      <c r="AD57"/>
      <c r="AE57"/>
    </row>
    <row r="58" spans="2:31" s="1" customFormat="1" ht="20" customHeight="1">
      <c r="C58"/>
      <c r="D58" s="198"/>
      <c r="E58"/>
      <c r="F58" s="48"/>
      <c r="G58"/>
      <c r="H58"/>
      <c r="I58"/>
      <c r="J58"/>
      <c r="K58"/>
      <c r="L58"/>
      <c r="M58"/>
      <c r="N58"/>
      <c r="O58"/>
      <c r="P58"/>
      <c r="Q58"/>
      <c r="R58"/>
      <c r="S58"/>
      <c r="T58" t="s">
        <v>12168</v>
      </c>
      <c r="U58"/>
      <c r="V58"/>
      <c r="W58"/>
      <c r="X58"/>
      <c r="Y58"/>
      <c r="Z58"/>
      <c r="AA58"/>
      <c r="AB58"/>
      <c r="AC58"/>
      <c r="AD58"/>
      <c r="AE58"/>
    </row>
    <row r="59" spans="2:31" s="1" customFormat="1" ht="20" customHeight="1">
      <c r="B59" s="49"/>
      <c r="C59"/>
      <c r="D59" s="198"/>
      <c r="E59"/>
      <c r="F59" s="48"/>
      <c r="G59"/>
      <c r="H59"/>
      <c r="I59"/>
      <c r="J59"/>
      <c r="K59"/>
      <c r="L59"/>
      <c r="M59"/>
      <c r="N59"/>
      <c r="O59"/>
      <c r="P59"/>
      <c r="Q59"/>
      <c r="R59"/>
      <c r="S59"/>
      <c r="T59" t="s">
        <v>12169</v>
      </c>
      <c r="U59"/>
      <c r="V59"/>
      <c r="W59"/>
      <c r="X59"/>
      <c r="Y59"/>
      <c r="Z59"/>
      <c r="AA59"/>
      <c r="AB59"/>
      <c r="AC59"/>
      <c r="AD59"/>
      <c r="AE59"/>
    </row>
    <row r="60" spans="2:31" s="1" customFormat="1" ht="20" customHeight="1">
      <c r="B60"/>
      <c r="C60" s="81"/>
      <c r="D60" s="228"/>
      <c r="E60" s="39"/>
      <c r="F60" s="64"/>
    </row>
    <row r="61" spans="2:31" s="1" customFormat="1" ht="20" customHeight="1">
      <c r="B61"/>
      <c r="C61" s="81"/>
      <c r="D61" s="228"/>
      <c r="E61" s="39"/>
      <c r="F61" s="64"/>
    </row>
    <row r="62" spans="2:31" s="1" customFormat="1" ht="20" customHeight="1">
      <c r="B62"/>
      <c r="C62" s="81"/>
      <c r="D62" s="228"/>
      <c r="E62" s="39"/>
      <c r="F62" s="64"/>
    </row>
  </sheetData>
  <mergeCells count="8">
    <mergeCell ref="B48:C48"/>
    <mergeCell ref="B37:C37"/>
    <mergeCell ref="B23:C23"/>
    <mergeCell ref="B42:C42"/>
    <mergeCell ref="C6:C7"/>
    <mergeCell ref="C8:C9"/>
    <mergeCell ref="B6:B9"/>
    <mergeCell ref="B18:C18"/>
  </mergeCells>
  <dataValidations count="2">
    <dataValidation type="list" allowBlank="1" showInputMessage="1" showErrorMessage="1" sqref="C10" xr:uid="{17A12685-B36D-4984-9466-8FEC40E8F3C2}">
      <formula1>$G$11:$G$18</formula1>
    </dataValidation>
    <dataValidation type="list" showInputMessage="1" showErrorMessage="1" sqref="C29" xr:uid="{B24906A7-FB91-4ADA-861C-01FEB8411432}">
      <formula1>$G$11:$G$19</formula1>
    </dataValidation>
  </dataValidations>
  <printOptions horizontalCentered="1"/>
  <pageMargins left="0.74803149606299213" right="0.43307086614173229" top="0.74803149606299213" bottom="0.74803149606299213" header="0.31496062992125984" footer="0.31496062992125984"/>
  <pageSetup scale="87" fitToHeight="0" orientation="portrait" r:id="rId1"/>
  <headerFooter>
    <oddFooter>&amp;C&amp;P de &amp;N</oddFooter>
  </headerFooter>
  <rowBreaks count="1" manualBreakCount="1">
    <brk id="41" max="3"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
    <tabColor theme="8" tint="-0.249977111117893"/>
    <pageSetUpPr fitToPage="1"/>
  </sheetPr>
  <dimension ref="A1:AH50"/>
  <sheetViews>
    <sheetView showGridLines="0" tabSelected="1" view="pageBreakPreview" zoomScale="94" zoomScaleNormal="74" zoomScaleSheetLayoutView="74" zoomScalePageLayoutView="40" workbookViewId="0">
      <selection activeCell="A25" sqref="A25:XFD26"/>
    </sheetView>
  </sheetViews>
  <sheetFormatPr baseColWidth="10" defaultRowHeight="15"/>
  <cols>
    <col min="1" max="1" width="46.5" customWidth="1"/>
    <col min="2" max="2" width="20.5" customWidth="1"/>
    <col min="3" max="3" width="17.33203125" style="40" customWidth="1"/>
    <col min="4" max="4" width="55.33203125" customWidth="1"/>
    <col min="5" max="5" width="39.5" style="40" customWidth="1"/>
    <col min="6" max="6" width="18.83203125" customWidth="1"/>
    <col min="7" max="9" width="21.6640625" customWidth="1"/>
    <col min="10" max="10" width="5.6640625" customWidth="1"/>
    <col min="11" max="14" width="9.5" customWidth="1"/>
    <col min="15" max="15" width="46.5" customWidth="1"/>
    <col min="16" max="16" width="9.83203125" customWidth="1"/>
    <col min="17" max="17" width="45.83203125" customWidth="1"/>
    <col min="18" max="22" width="10.33203125" customWidth="1"/>
    <col min="23" max="23" width="55.1640625" customWidth="1"/>
    <col min="24" max="24" width="10.5" customWidth="1"/>
    <col min="25" max="25" width="45.5" customWidth="1"/>
    <col min="26" max="26" width="9.83203125" customWidth="1"/>
    <col min="27" max="27" width="44.5" customWidth="1"/>
    <col min="28" max="29" width="11.33203125" customWidth="1"/>
    <col min="30" max="30" width="38.1640625" customWidth="1"/>
    <col min="31" max="31" width="9.83203125" customWidth="1"/>
    <col min="32" max="32" width="22.5" customWidth="1"/>
    <col min="33" max="33" width="11.5" customWidth="1"/>
  </cols>
  <sheetData>
    <row r="1" spans="1:34" ht="70.5" customHeight="1" thickBot="1">
      <c r="A1" s="678" t="s">
        <v>22130</v>
      </c>
      <c r="B1" s="679"/>
      <c r="C1" s="680"/>
      <c r="D1" s="680"/>
      <c r="E1" s="680"/>
      <c r="F1" s="680"/>
      <c r="G1" s="680"/>
      <c r="H1" s="680"/>
      <c r="I1" s="681"/>
      <c r="J1" s="506"/>
      <c r="K1" s="672" t="s">
        <v>22097</v>
      </c>
      <c r="L1" s="673"/>
      <c r="M1" s="673"/>
      <c r="N1" s="673"/>
      <c r="O1" s="673"/>
      <c r="P1" s="673"/>
      <c r="Q1" s="673"/>
      <c r="R1" s="673"/>
      <c r="S1" s="673"/>
      <c r="T1" s="673"/>
      <c r="U1" s="673"/>
      <c r="V1" s="673"/>
      <c r="W1" s="673"/>
      <c r="X1" s="673"/>
      <c r="Y1" s="673"/>
      <c r="Z1" s="673"/>
      <c r="AA1" s="673"/>
      <c r="AB1" s="673"/>
      <c r="AC1" s="673"/>
      <c r="AD1" s="673"/>
      <c r="AE1" s="673"/>
      <c r="AF1" s="674"/>
    </row>
    <row r="2" spans="1:34" s="2" customFormat="1" ht="15.75" customHeight="1">
      <c r="A2" s="685" t="s">
        <v>0</v>
      </c>
      <c r="B2" s="675" t="s">
        <v>200</v>
      </c>
      <c r="C2" s="675" t="s">
        <v>33</v>
      </c>
      <c r="D2" s="675" t="s">
        <v>40</v>
      </c>
      <c r="E2" s="675" t="s">
        <v>92</v>
      </c>
      <c r="F2" s="512" t="s">
        <v>22110</v>
      </c>
      <c r="G2" s="682" t="s">
        <v>22109</v>
      </c>
      <c r="H2" s="683"/>
      <c r="I2" s="684"/>
      <c r="J2" s="507"/>
      <c r="K2" s="466" t="str">
        <f>A6</f>
        <v>ASESOR</v>
      </c>
      <c r="L2" s="467" t="str">
        <f>A7</f>
        <v>ESPECIALISTA  (I) CATEGORÍA 1 (E.G.12;E.E.10)</v>
      </c>
      <c r="M2" s="467" t="str">
        <f>A8</f>
        <v>ESPECIALISTA  (I) CATEGORÍA 1 (E.G.12;E.E.8)</v>
      </c>
      <c r="N2" s="467" t="str">
        <f>A9</f>
        <v>ESPECIALISTA  (I) CATEGORÍA 1 (E.G.12;E.E.5)</v>
      </c>
      <c r="O2" s="467" t="str">
        <f>A10</f>
        <v>ESPECIALISTA (II) CATEGORÍA 2 (E.G.10;E.E.7)</v>
      </c>
      <c r="P2" s="467" t="str">
        <f>A11</f>
        <v>ESPECIALISTA (II) CATEGORÍA 2 (E.G.10;E.E.4)</v>
      </c>
      <c r="Q2" s="467" t="str">
        <f>A12</f>
        <v>PROFESIONAL CATEGORÍA 3 (E.G.8;E.E.6)</v>
      </c>
      <c r="R2" s="467" t="str">
        <f>A13</f>
        <v>PROFESIONAL CATEGORÍA 3 (E.G.8;E.E.5)</v>
      </c>
      <c r="S2" s="467" t="str">
        <f>A14</f>
        <v>PROFESIONAL CATEGORÍA 3 (E.G.8;E.E.3)</v>
      </c>
      <c r="T2" s="467" t="str">
        <f>A15</f>
        <v>PROFESIONAL ESPECIALISTA CONSTRUCCIÓN VELÓDROMOS CATEGORÍA 3A (E.G.8;E.E.5)</v>
      </c>
      <c r="U2" s="467" t="str">
        <f>A16</f>
        <v>PROFESIONAL ESPECIALISTA/COORDINADOR BIM CATEGORÍA 3B (E.G.8;E.E.5)</v>
      </c>
      <c r="V2" s="467" t="str">
        <f>A17</f>
        <v>PROFESIONAL ESPECIALISTA HIDROGEÓLOGO CATEGORÍA 3C (E.G.8;E.E.5)</v>
      </c>
      <c r="W2" s="467" t="str">
        <f>A18</f>
        <v>PROFESIONAL CATEGORÍA 4 (E.G.6;E.E.4)</v>
      </c>
      <c r="X2" s="467" t="str">
        <f>A19</f>
        <v>PROFESIONAL CATEGORÍA 4 (E.G.6;E.E.2)</v>
      </c>
      <c r="Y2" s="467" t="str">
        <f>A20</f>
        <v>PROFESIONAL CATEGORÍA 5 (E.G.4;E.E.3)</v>
      </c>
      <c r="Z2" s="467" t="str">
        <f>A21</f>
        <v>PROFESIONAL CATEGORÍA 5 (E.G.4;E.E.2)</v>
      </c>
      <c r="AA2" s="467" t="str">
        <f>A22</f>
        <v>PROFESIONAL CATEGORÍA 6 (E.G.3;E.E.1)</v>
      </c>
      <c r="AB2" s="467" t="str">
        <f>A24</f>
        <v>PROFESIONAL CATEGORÍA 6 (E.G.2;E.E.1)</v>
      </c>
      <c r="AC2" s="467" t="str">
        <f>A23</f>
        <v>PROFESIONAL CATEGORÍA 6A (E.G.3;E.E.1)</v>
      </c>
      <c r="AD2" s="467" t="str">
        <f>A25</f>
        <v>PROFESIONAL CATEGORÍA 7 (E.G.2)</v>
      </c>
      <c r="AE2" s="467" t="str">
        <f>A26</f>
        <v>PROFESIONAL CATEGORÍA 8 (E.G.2)</v>
      </c>
      <c r="AF2" s="468" t="str">
        <f>A27</f>
        <v>PROFESIONAL AUXILIAR</v>
      </c>
    </row>
    <row r="3" spans="1:34" s="2" customFormat="1">
      <c r="A3" s="686"/>
      <c r="B3" s="676"/>
      <c r="C3" s="676"/>
      <c r="D3" s="676"/>
      <c r="E3" s="676"/>
      <c r="F3" s="689">
        <v>2026</v>
      </c>
      <c r="G3" s="687">
        <v>2026</v>
      </c>
      <c r="H3" s="556">
        <v>2027</v>
      </c>
      <c r="I3" s="557">
        <v>2028</v>
      </c>
      <c r="J3" s="508"/>
      <c r="K3" s="437"/>
      <c r="L3" s="101"/>
      <c r="M3" s="101"/>
      <c r="N3" s="101"/>
      <c r="O3" s="450" t="s">
        <v>4457</v>
      </c>
      <c r="P3" s="450"/>
      <c r="Q3" s="450" t="s">
        <v>52</v>
      </c>
      <c r="R3" s="450"/>
      <c r="S3" s="450"/>
      <c r="T3" s="450"/>
      <c r="U3" s="450"/>
      <c r="V3" s="450"/>
      <c r="W3" s="450" t="s">
        <v>46</v>
      </c>
      <c r="X3" s="450"/>
      <c r="Y3" s="450" t="s">
        <v>73</v>
      </c>
      <c r="Z3" s="450"/>
      <c r="AA3" s="450" t="s">
        <v>59</v>
      </c>
      <c r="AB3" s="450"/>
      <c r="AC3" s="451"/>
      <c r="AD3" s="450" t="s">
        <v>90</v>
      </c>
      <c r="AE3" s="450" t="s">
        <v>85</v>
      </c>
      <c r="AF3" s="452" t="s">
        <v>5999</v>
      </c>
    </row>
    <row r="4" spans="1:34" s="2" customFormat="1" ht="27.75" customHeight="1">
      <c r="A4" s="686"/>
      <c r="B4" s="677"/>
      <c r="C4" s="677"/>
      <c r="D4" s="677"/>
      <c r="E4" s="677"/>
      <c r="F4" s="690"/>
      <c r="G4" s="688"/>
      <c r="H4" s="504" t="s">
        <v>22925</v>
      </c>
      <c r="I4" s="513" t="s">
        <v>22926</v>
      </c>
      <c r="J4" s="509"/>
      <c r="K4" s="437"/>
      <c r="L4" s="101"/>
      <c r="M4" s="101"/>
      <c r="N4" s="101"/>
      <c r="O4" s="450"/>
      <c r="P4" s="450"/>
      <c r="Q4" s="450"/>
      <c r="R4" s="450"/>
      <c r="S4" s="450"/>
      <c r="T4" s="450"/>
      <c r="U4" s="450"/>
      <c r="V4" s="450"/>
      <c r="W4" s="450"/>
      <c r="X4" s="450"/>
      <c r="Y4" s="450"/>
      <c r="Z4" s="450"/>
      <c r="AA4" s="450"/>
      <c r="AB4" s="450"/>
      <c r="AC4" s="451"/>
      <c r="AD4" s="450"/>
      <c r="AE4" s="450"/>
      <c r="AF4" s="452"/>
    </row>
    <row r="5" spans="1:34" hidden="1">
      <c r="A5" s="514" t="s">
        <v>22111</v>
      </c>
      <c r="B5" s="399" t="s">
        <v>22128</v>
      </c>
      <c r="C5" s="400" t="s">
        <v>22112</v>
      </c>
      <c r="D5" s="401" t="s">
        <v>22113</v>
      </c>
      <c r="E5" s="400" t="s">
        <v>22114</v>
      </c>
      <c r="F5" s="402" t="s">
        <v>22115</v>
      </c>
      <c r="G5" s="403" t="s">
        <v>22116</v>
      </c>
      <c r="H5" s="403" t="s">
        <v>22117</v>
      </c>
      <c r="I5" s="515" t="s">
        <v>22118</v>
      </c>
      <c r="J5" s="510"/>
      <c r="K5" s="437"/>
      <c r="L5" s="101"/>
      <c r="M5" s="101"/>
      <c r="N5" s="101"/>
      <c r="O5" s="450"/>
      <c r="P5" s="450"/>
      <c r="Q5" s="450"/>
      <c r="R5" s="450"/>
      <c r="S5" s="450"/>
      <c r="T5" s="450"/>
      <c r="U5" s="450"/>
      <c r="V5" s="450"/>
      <c r="W5" s="450"/>
      <c r="X5" s="450"/>
      <c r="Y5" s="450"/>
      <c r="Z5" s="450"/>
      <c r="AA5" s="450"/>
      <c r="AB5" s="450"/>
      <c r="AC5" s="451"/>
      <c r="AD5" s="450"/>
      <c r="AE5" s="450"/>
      <c r="AF5" s="452"/>
    </row>
    <row r="6" spans="1:34">
      <c r="A6" s="52" t="s">
        <v>1</v>
      </c>
      <c r="B6">
        <v>100054</v>
      </c>
      <c r="C6" s="40">
        <v>0</v>
      </c>
      <c r="D6" t="s">
        <v>39</v>
      </c>
      <c r="E6" s="40" t="str">
        <f>IF(A6=$K$2,"ASESOR",IF(A6=$L$2,"ESPE1", IF(A6=$M$2,"ESPE1",IF(A6=$N$2,"ESPE1",IF(A6=$O$2,"ESPE2",IF(A6=$P$2,"ESPE2",IF(A6=$Q$2,"PROF3",IF(A6=$R$2,"PROF3",IF(A6=$S$2,"PROF3",IF(A6=$S$2,"PROF3",IF(A6=$T$2,"PROF3",IF(A6=$U$2,"PROF3",IF(A6=$V$2,"PROF3",IF(A6=$W$2,"PROF4",IF(A6=$X$2,"PROF4",IF(A6=$Y$2,"PROF5",IF(A6=$Z$2,"PROF5",IF(A6=$AA$2,"PROF6",IF(A6=$AB$2,"PROF6",IF(A6=$AC$2,"PROF6A",IF(A6=$AD$2,"PROF7",IF(A6=$AE$2,"PROF8",IF(A6=$AF$2,"PROFAUX",A6)))))))))))))))))))))))</f>
        <v>ASESOR</v>
      </c>
      <c r="F6" s="511">
        <v>18624000</v>
      </c>
      <c r="G6" s="541">
        <v>14729721</v>
      </c>
      <c r="H6" s="511">
        <f t="shared" ref="H6:H50" si="0">ROUNDUP((G6*1.0619),0)</f>
        <v>15641491</v>
      </c>
      <c r="I6" s="516">
        <f t="shared" ref="I6:I50" si="1">ROUNDUP((H6*1.0471),0)</f>
        <v>16378206</v>
      </c>
      <c r="J6" s="511"/>
      <c r="K6" s="456"/>
      <c r="L6" s="457"/>
      <c r="M6" s="457"/>
      <c r="N6" s="457"/>
      <c r="O6" s="462" t="s">
        <v>6008</v>
      </c>
      <c r="P6" s="462"/>
      <c r="Q6" s="462" t="s">
        <v>43</v>
      </c>
      <c r="R6" s="462"/>
      <c r="S6" s="462"/>
      <c r="T6" s="462"/>
      <c r="U6" s="462"/>
      <c r="V6" s="462"/>
      <c r="W6" s="462" t="s">
        <v>53</v>
      </c>
      <c r="X6" s="462"/>
      <c r="Y6" s="462" t="s">
        <v>74</v>
      </c>
      <c r="Z6" s="462"/>
      <c r="AA6" s="462" t="s">
        <v>76</v>
      </c>
      <c r="AB6" s="462"/>
      <c r="AC6" s="463"/>
      <c r="AD6" s="462" t="s">
        <v>84</v>
      </c>
      <c r="AE6" s="463"/>
      <c r="AF6" s="464" t="s">
        <v>4462</v>
      </c>
      <c r="AG6" s="465"/>
      <c r="AH6" s="465"/>
    </row>
    <row r="7" spans="1:34">
      <c r="A7" s="52" t="s">
        <v>2</v>
      </c>
      <c r="B7">
        <v>100125</v>
      </c>
      <c r="C7" s="40">
        <v>1</v>
      </c>
      <c r="D7" t="s">
        <v>39</v>
      </c>
      <c r="E7" s="40" t="str">
        <f t="shared" ref="E7:E27" si="2">IF(A7=$K$2,"ASESOR",IF(A7=$L$2,"ESPE1", IF(A7=$M$2,"ESPE1",IF(A7=$N$2,"ESPE1",IF(A7=$O$2,"ESPE2",IF(A7=$P$2,"ESPE2",IF(A7=$Q$2,"PROF3",IF(A7=$R$2,"PROF3",IF(A7=$S$2,"PROF3",IF(A7=$S$2,"PROF3",IF(A7=$T$2,"PROF3",IF(A7=$U$2,"PROF3",IF(A7=$V$2,"PROF3",IF(A7=$W$2,"PROF4",IF(A7=$X$2,"PROF4",IF(A7=$Y$2,"PROF5",IF(A7=$Z$2,"PROF5",IF(A7=$AA$2,"PROF6",IF(A7=$AB$2,"PROF6",IF(A7=$AC$2,"PROF6A",IF(A7=$AD$2,"PROF7",IF(A7=$AE$2,"PROF8",IF(A7=$AF$2,"PROFAUX",A7)))))))))))))))))))))))</f>
        <v>ESPE1</v>
      </c>
      <c r="F7" s="511">
        <v>18624000</v>
      </c>
      <c r="G7" s="541">
        <v>14729721</v>
      </c>
      <c r="H7" s="511">
        <f t="shared" si="0"/>
        <v>15641491</v>
      </c>
      <c r="I7" s="516">
        <f t="shared" si="1"/>
        <v>16378206</v>
      </c>
      <c r="J7" s="511"/>
      <c r="K7" s="440"/>
      <c r="L7" s="100"/>
      <c r="M7" s="100"/>
      <c r="N7" s="100"/>
      <c r="O7" s="450" t="s">
        <v>4464</v>
      </c>
      <c r="P7" s="450"/>
      <c r="Q7" s="450" t="s">
        <v>44</v>
      </c>
      <c r="R7" s="450"/>
      <c r="S7" s="450"/>
      <c r="T7" s="450"/>
      <c r="U7" s="450"/>
      <c r="V7" s="450"/>
      <c r="W7" s="450" t="s">
        <v>54</v>
      </c>
      <c r="X7" s="450"/>
      <c r="Y7" s="450" t="s">
        <v>75</v>
      </c>
      <c r="Z7" s="450"/>
      <c r="AA7" s="450" t="s">
        <v>63</v>
      </c>
      <c r="AB7" s="450"/>
      <c r="AC7" s="451"/>
      <c r="AD7" s="450" t="s">
        <v>85</v>
      </c>
      <c r="AE7" s="451"/>
      <c r="AF7" s="452" t="s">
        <v>6000</v>
      </c>
    </row>
    <row r="8" spans="1:34">
      <c r="A8" s="52" t="s">
        <v>22119</v>
      </c>
      <c r="B8">
        <v>14492</v>
      </c>
      <c r="C8" s="40">
        <v>1</v>
      </c>
      <c r="D8" t="s">
        <v>39</v>
      </c>
      <c r="E8" s="40" t="str">
        <f t="shared" si="2"/>
        <v>ESPE1</v>
      </c>
      <c r="F8" s="511">
        <v>18161560</v>
      </c>
      <c r="G8" s="541">
        <v>14363978</v>
      </c>
      <c r="H8" s="511">
        <f t="shared" si="0"/>
        <v>15253109</v>
      </c>
      <c r="I8" s="516">
        <f t="shared" si="1"/>
        <v>15971531</v>
      </c>
      <c r="J8" s="511"/>
      <c r="K8" s="440"/>
      <c r="L8" s="100"/>
      <c r="M8" s="100"/>
      <c r="N8" s="100"/>
      <c r="O8" s="450" t="s">
        <v>4466</v>
      </c>
      <c r="P8" s="450"/>
      <c r="Q8" s="450" t="s">
        <v>34</v>
      </c>
      <c r="R8" s="450"/>
      <c r="S8" s="450"/>
      <c r="T8" s="450"/>
      <c r="U8" s="450"/>
      <c r="V8" s="450"/>
      <c r="W8" s="450" t="s">
        <v>6014</v>
      </c>
      <c r="X8" s="450"/>
      <c r="Y8" s="450" t="s">
        <v>56</v>
      </c>
      <c r="Z8" s="450"/>
      <c r="AA8" s="450" t="s">
        <v>77</v>
      </c>
      <c r="AB8" s="450"/>
      <c r="AC8" s="451"/>
      <c r="AD8" s="450" t="s">
        <v>72</v>
      </c>
      <c r="AE8" s="451"/>
      <c r="AF8" s="453"/>
    </row>
    <row r="9" spans="1:34">
      <c r="A9" s="52" t="s">
        <v>22120</v>
      </c>
      <c r="B9">
        <v>14493</v>
      </c>
      <c r="C9" s="40">
        <v>1</v>
      </c>
      <c r="D9" t="s">
        <v>39</v>
      </c>
      <c r="E9" s="40" t="str">
        <f t="shared" si="2"/>
        <v>ESPE1</v>
      </c>
      <c r="F9" s="511">
        <v>17467900</v>
      </c>
      <c r="G9" s="541">
        <v>13815362</v>
      </c>
      <c r="H9" s="511">
        <f t="shared" si="0"/>
        <v>14670533</v>
      </c>
      <c r="I9" s="516">
        <f t="shared" si="1"/>
        <v>15361516</v>
      </c>
      <c r="J9" s="511"/>
      <c r="K9" s="440"/>
      <c r="L9" s="100"/>
      <c r="M9" s="100"/>
      <c r="N9" s="100"/>
      <c r="O9" s="450" t="s">
        <v>5994</v>
      </c>
      <c r="P9" s="450"/>
      <c r="Q9" s="450" t="s">
        <v>45</v>
      </c>
      <c r="R9" s="450"/>
      <c r="S9" s="450"/>
      <c r="T9" s="450"/>
      <c r="U9" s="450"/>
      <c r="V9" s="450"/>
      <c r="W9" s="450" t="s">
        <v>52</v>
      </c>
      <c r="X9" s="450"/>
      <c r="Y9" s="450" t="s">
        <v>60</v>
      </c>
      <c r="Z9" s="450"/>
      <c r="AA9" s="450" t="s">
        <v>78</v>
      </c>
      <c r="AB9" s="450"/>
      <c r="AC9" s="451"/>
      <c r="AD9" s="450" t="s">
        <v>86</v>
      </c>
      <c r="AE9" s="451"/>
      <c r="AF9" s="453"/>
    </row>
    <row r="10" spans="1:34">
      <c r="A10" s="52" t="s">
        <v>3</v>
      </c>
      <c r="B10">
        <v>100142</v>
      </c>
      <c r="C10" s="40">
        <v>2</v>
      </c>
      <c r="D10" t="s">
        <v>39</v>
      </c>
      <c r="E10" s="40" t="str">
        <f t="shared" si="2"/>
        <v>ESPE2</v>
      </c>
      <c r="F10" s="517">
        <v>10955302</v>
      </c>
      <c r="G10" s="541">
        <v>8664548</v>
      </c>
      <c r="H10" s="511">
        <f t="shared" si="0"/>
        <v>9200884</v>
      </c>
      <c r="I10" s="516">
        <f t="shared" si="1"/>
        <v>9634246</v>
      </c>
      <c r="J10" s="511"/>
      <c r="K10" s="440"/>
      <c r="L10" s="100"/>
      <c r="M10" s="100"/>
      <c r="N10" s="100"/>
      <c r="O10" s="450" t="s">
        <v>5995</v>
      </c>
      <c r="P10" s="450"/>
      <c r="Q10" s="450" t="s">
        <v>46</v>
      </c>
      <c r="R10" s="450"/>
      <c r="S10" s="450"/>
      <c r="T10" s="450"/>
      <c r="U10" s="450"/>
      <c r="V10" s="450"/>
      <c r="W10" s="450" t="s">
        <v>55</v>
      </c>
      <c r="X10" s="450"/>
      <c r="Y10" s="450" t="s">
        <v>61</v>
      </c>
      <c r="Z10" s="450"/>
      <c r="AA10" s="450" t="s">
        <v>73</v>
      </c>
      <c r="AB10" s="450"/>
      <c r="AC10" s="451"/>
      <c r="AD10" s="450" t="s">
        <v>87</v>
      </c>
      <c r="AE10" s="451"/>
      <c r="AF10" s="453"/>
    </row>
    <row r="11" spans="1:34">
      <c r="A11" s="52" t="s">
        <v>22121</v>
      </c>
      <c r="B11">
        <v>14494</v>
      </c>
      <c r="C11" s="40">
        <v>2</v>
      </c>
      <c r="D11" t="s">
        <v>39</v>
      </c>
      <c r="E11" s="40" t="str">
        <f t="shared" si="2"/>
        <v>ESPE2</v>
      </c>
      <c r="F11" s="511">
        <v>10261643</v>
      </c>
      <c r="G11" s="541">
        <v>8115933</v>
      </c>
      <c r="H11" s="511">
        <f t="shared" si="0"/>
        <v>8618310</v>
      </c>
      <c r="I11" s="516">
        <f t="shared" si="1"/>
        <v>9024233</v>
      </c>
      <c r="J11" s="511"/>
      <c r="K11" s="440"/>
      <c r="L11" s="100"/>
      <c r="M11" s="100"/>
      <c r="N11" s="100"/>
      <c r="O11" s="450"/>
      <c r="P11" s="450"/>
      <c r="Q11" s="450"/>
      <c r="R11" s="450"/>
      <c r="S11" s="450"/>
      <c r="T11" s="450"/>
      <c r="U11" s="450"/>
      <c r="V11" s="450"/>
      <c r="W11" s="450"/>
      <c r="X11" s="450"/>
      <c r="Y11" s="450"/>
      <c r="Z11" s="450"/>
      <c r="AA11" s="450"/>
      <c r="AB11" s="450"/>
      <c r="AC11" s="451"/>
      <c r="AD11" s="450"/>
      <c r="AE11" s="451"/>
      <c r="AF11" s="453"/>
    </row>
    <row r="12" spans="1:34">
      <c r="A12" s="52" t="s">
        <v>22122</v>
      </c>
      <c r="B12">
        <v>14495</v>
      </c>
      <c r="C12" s="40">
        <v>3</v>
      </c>
      <c r="D12" t="s">
        <v>39</v>
      </c>
      <c r="E12" s="40" t="str">
        <f t="shared" si="2"/>
        <v>PROF3</v>
      </c>
      <c r="F12" s="511">
        <v>10408783</v>
      </c>
      <c r="G12" s="541">
        <v>8232306</v>
      </c>
      <c r="H12" s="511">
        <f t="shared" si="0"/>
        <v>8741886</v>
      </c>
      <c r="I12" s="516">
        <f t="shared" si="1"/>
        <v>9153629</v>
      </c>
      <c r="J12" s="511"/>
      <c r="K12" s="440"/>
      <c r="L12" s="100"/>
      <c r="M12" s="100"/>
      <c r="N12" s="100"/>
      <c r="O12" s="450"/>
      <c r="P12" s="450"/>
      <c r="Q12" s="450"/>
      <c r="R12" s="450"/>
      <c r="S12" s="450"/>
      <c r="T12" s="450"/>
      <c r="U12" s="450"/>
      <c r="V12" s="450"/>
      <c r="W12" s="450"/>
      <c r="X12" s="450"/>
      <c r="Y12" s="450"/>
      <c r="Z12" s="450"/>
      <c r="AA12" s="450"/>
      <c r="AB12" s="450"/>
      <c r="AC12" s="451"/>
      <c r="AD12" s="450"/>
      <c r="AE12" s="451"/>
      <c r="AF12" s="453"/>
    </row>
    <row r="13" spans="1:34">
      <c r="A13" s="52" t="s">
        <v>4</v>
      </c>
      <c r="B13" s="518" t="s">
        <v>22129</v>
      </c>
      <c r="C13" s="40">
        <v>3</v>
      </c>
      <c r="D13" t="s">
        <v>39</v>
      </c>
      <c r="E13" s="40" t="str">
        <f t="shared" si="2"/>
        <v>PROF3</v>
      </c>
      <c r="F13" s="517">
        <v>10177562</v>
      </c>
      <c r="G13" s="541">
        <v>8049434</v>
      </c>
      <c r="H13" s="511">
        <f t="shared" si="0"/>
        <v>8547694</v>
      </c>
      <c r="I13" s="516">
        <f t="shared" si="1"/>
        <v>8950291</v>
      </c>
      <c r="J13" s="511"/>
      <c r="K13" s="440"/>
      <c r="L13" s="100"/>
      <c r="M13" s="100"/>
      <c r="N13" s="100"/>
      <c r="O13" s="450"/>
      <c r="P13" s="450"/>
      <c r="Q13" s="450"/>
      <c r="R13" s="450"/>
      <c r="S13" s="450"/>
      <c r="T13" s="450"/>
      <c r="U13" s="450"/>
      <c r="V13" s="450"/>
      <c r="W13" s="450"/>
      <c r="X13" s="450"/>
      <c r="Y13" s="450"/>
      <c r="Z13" s="450"/>
      <c r="AA13" s="450"/>
      <c r="AB13" s="450"/>
      <c r="AC13" s="451"/>
      <c r="AD13" s="450"/>
      <c r="AE13" s="451"/>
      <c r="AF13" s="453"/>
    </row>
    <row r="14" spans="1:34">
      <c r="A14" s="52" t="s">
        <v>22123</v>
      </c>
      <c r="B14">
        <v>14496</v>
      </c>
      <c r="C14" s="40">
        <v>3</v>
      </c>
      <c r="D14" t="s">
        <v>39</v>
      </c>
      <c r="E14" s="40" t="str">
        <f t="shared" si="2"/>
        <v>PROF3</v>
      </c>
      <c r="F14" s="511">
        <v>9715123</v>
      </c>
      <c r="G14" s="541">
        <v>7683691</v>
      </c>
      <c r="H14" s="511">
        <f t="shared" si="0"/>
        <v>8159312</v>
      </c>
      <c r="I14" s="516">
        <f t="shared" si="1"/>
        <v>8543616</v>
      </c>
      <c r="J14" s="511"/>
      <c r="K14" s="440"/>
      <c r="L14" s="100"/>
      <c r="M14" s="100"/>
      <c r="N14" s="100"/>
      <c r="O14" s="450" t="s">
        <v>5996</v>
      </c>
      <c r="P14" s="450"/>
      <c r="Q14" s="450" t="s">
        <v>5997</v>
      </c>
      <c r="R14" s="450"/>
      <c r="S14" s="450"/>
      <c r="T14" s="450"/>
      <c r="U14" s="450"/>
      <c r="V14" s="450"/>
      <c r="W14" s="450" t="s">
        <v>56</v>
      </c>
      <c r="X14" s="450"/>
      <c r="Y14" s="450" t="s">
        <v>6013</v>
      </c>
      <c r="Z14" s="450"/>
      <c r="AA14" s="450" t="s">
        <v>79</v>
      </c>
      <c r="AB14" s="450"/>
      <c r="AC14" s="451"/>
      <c r="AD14" s="450" t="s">
        <v>46</v>
      </c>
      <c r="AE14" s="451"/>
      <c r="AF14" s="453"/>
    </row>
    <row r="15" spans="1:34">
      <c r="A15" s="52" t="s">
        <v>13408</v>
      </c>
      <c r="B15">
        <v>13338</v>
      </c>
      <c r="C15" s="40">
        <v>3</v>
      </c>
      <c r="D15" t="s">
        <v>39</v>
      </c>
      <c r="E15" s="40" t="str">
        <f t="shared" si="2"/>
        <v>PROF3</v>
      </c>
      <c r="F15" s="511">
        <v>16837299</v>
      </c>
      <c r="G15" s="541">
        <v>13316620</v>
      </c>
      <c r="H15" s="511">
        <f t="shared" si="0"/>
        <v>14140919</v>
      </c>
      <c r="I15" s="516">
        <f t="shared" si="1"/>
        <v>14806957</v>
      </c>
      <c r="J15" s="511"/>
      <c r="K15" s="440"/>
      <c r="L15" s="100"/>
      <c r="M15" s="100"/>
      <c r="N15" s="100"/>
      <c r="O15" s="450" t="s">
        <v>5997</v>
      </c>
      <c r="P15" s="450"/>
      <c r="Q15" s="450" t="s">
        <v>5998</v>
      </c>
      <c r="R15" s="450"/>
      <c r="S15" s="450"/>
      <c r="T15" s="450"/>
      <c r="U15" s="450"/>
      <c r="V15" s="450"/>
      <c r="W15" s="450" t="s">
        <v>45</v>
      </c>
      <c r="X15" s="450"/>
      <c r="Y15" s="450" t="s">
        <v>47</v>
      </c>
      <c r="Z15" s="450"/>
      <c r="AA15" s="450" t="s">
        <v>80</v>
      </c>
      <c r="AB15" s="450"/>
      <c r="AC15" s="451"/>
      <c r="AD15" s="450" t="s">
        <v>6027</v>
      </c>
      <c r="AE15" s="451"/>
      <c r="AF15" s="453"/>
    </row>
    <row r="16" spans="1:34">
      <c r="A16" s="52" t="s">
        <v>13409</v>
      </c>
      <c r="B16">
        <v>13339</v>
      </c>
      <c r="C16" s="40">
        <v>3</v>
      </c>
      <c r="D16" t="s">
        <v>39</v>
      </c>
      <c r="E16" s="40" t="str">
        <f t="shared" si="2"/>
        <v>PROF3</v>
      </c>
      <c r="F16" s="511">
        <v>13168614</v>
      </c>
      <c r="G16" s="541">
        <v>10415057</v>
      </c>
      <c r="H16" s="511">
        <f t="shared" si="0"/>
        <v>11059750</v>
      </c>
      <c r="I16" s="516">
        <f t="shared" si="1"/>
        <v>11580665</v>
      </c>
      <c r="J16" s="511"/>
      <c r="K16" s="440"/>
      <c r="L16" s="100"/>
      <c r="M16" s="100"/>
      <c r="N16" s="100"/>
      <c r="O16" s="450" t="s">
        <v>43</v>
      </c>
      <c r="P16" s="450"/>
      <c r="Q16" s="450" t="s">
        <v>47</v>
      </c>
      <c r="R16" s="450"/>
      <c r="S16" s="450"/>
      <c r="T16" s="450"/>
      <c r="U16" s="450"/>
      <c r="V16" s="450"/>
      <c r="W16" s="450" t="s">
        <v>64</v>
      </c>
      <c r="X16" s="450"/>
      <c r="Y16" s="450" t="s">
        <v>62</v>
      </c>
      <c r="Z16" s="450"/>
      <c r="AA16" s="450" t="s">
        <v>55</v>
      </c>
      <c r="AB16" s="450"/>
      <c r="AC16" s="451"/>
      <c r="AD16" s="450" t="s">
        <v>79</v>
      </c>
      <c r="AE16" s="451"/>
      <c r="AF16" s="453"/>
    </row>
    <row r="17" spans="1:32">
      <c r="A17" s="52" t="s">
        <v>13410</v>
      </c>
      <c r="B17">
        <v>13340</v>
      </c>
      <c r="C17" s="40">
        <v>3</v>
      </c>
      <c r="D17" t="s">
        <v>39</v>
      </c>
      <c r="E17" s="40" t="str">
        <f t="shared" si="2"/>
        <v>PROF3</v>
      </c>
      <c r="F17" s="511">
        <v>13168614</v>
      </c>
      <c r="G17" s="541">
        <v>10415057</v>
      </c>
      <c r="H17" s="511">
        <f t="shared" si="0"/>
        <v>11059750</v>
      </c>
      <c r="I17" s="516">
        <f t="shared" si="1"/>
        <v>11580665</v>
      </c>
      <c r="J17" s="511"/>
      <c r="K17" s="440"/>
      <c r="L17" s="100"/>
      <c r="M17" s="100"/>
      <c r="N17" s="100"/>
      <c r="O17" s="450" t="s">
        <v>44</v>
      </c>
      <c r="P17" s="450"/>
      <c r="Q17" s="450" t="s">
        <v>48</v>
      </c>
      <c r="R17" s="450"/>
      <c r="S17" s="450"/>
      <c r="T17" s="450"/>
      <c r="U17" s="450"/>
      <c r="V17" s="450"/>
      <c r="W17" s="450" t="s">
        <v>80</v>
      </c>
      <c r="X17" s="450"/>
      <c r="Y17" s="450" t="s">
        <v>6017</v>
      </c>
      <c r="Z17" s="450"/>
      <c r="AA17" s="450" t="s">
        <v>81</v>
      </c>
      <c r="AB17" s="450"/>
      <c r="AC17" s="451"/>
      <c r="AD17" s="450" t="s">
        <v>64</v>
      </c>
      <c r="AE17" s="451"/>
      <c r="AF17" s="453"/>
    </row>
    <row r="18" spans="1:32">
      <c r="A18" s="52" t="s">
        <v>5</v>
      </c>
      <c r="B18">
        <v>100144</v>
      </c>
      <c r="C18" s="40">
        <v>4</v>
      </c>
      <c r="D18" t="s">
        <v>39</v>
      </c>
      <c r="E18" s="40" t="str">
        <f t="shared" si="2"/>
        <v>PROF4</v>
      </c>
      <c r="F18" s="511">
        <v>9631043</v>
      </c>
      <c r="G18" s="541">
        <v>7617192</v>
      </c>
      <c r="H18" s="511">
        <f t="shared" si="0"/>
        <v>8088697</v>
      </c>
      <c r="I18" s="516">
        <f t="shared" si="1"/>
        <v>8469675</v>
      </c>
      <c r="J18" s="511"/>
      <c r="K18" s="440"/>
      <c r="L18" s="100"/>
      <c r="M18" s="100"/>
      <c r="N18" s="100"/>
      <c r="O18" s="450" t="s">
        <v>4463</v>
      </c>
      <c r="P18" s="450"/>
      <c r="Q18" s="450" t="s">
        <v>49</v>
      </c>
      <c r="R18" s="450"/>
      <c r="S18" s="450"/>
      <c r="T18" s="450"/>
      <c r="U18" s="450"/>
      <c r="V18" s="450"/>
      <c r="W18" s="450" t="s">
        <v>4458</v>
      </c>
      <c r="X18" s="450"/>
      <c r="Y18" s="450" t="s">
        <v>63</v>
      </c>
      <c r="Z18" s="450"/>
      <c r="AA18" s="450" t="s">
        <v>68</v>
      </c>
      <c r="AB18" s="450"/>
      <c r="AC18" s="451"/>
      <c r="AD18" s="450" t="s">
        <v>88</v>
      </c>
      <c r="AE18" s="451"/>
      <c r="AF18" s="453"/>
    </row>
    <row r="19" spans="1:32">
      <c r="A19" s="52" t="s">
        <v>22124</v>
      </c>
      <c r="B19">
        <v>14497</v>
      </c>
      <c r="C19" s="40">
        <v>4</v>
      </c>
      <c r="D19" t="s">
        <v>39</v>
      </c>
      <c r="E19" s="40" t="str">
        <f t="shared" si="2"/>
        <v>PROF4</v>
      </c>
      <c r="F19" s="511">
        <v>9168603</v>
      </c>
      <c r="G19" s="541">
        <v>7251448</v>
      </c>
      <c r="H19" s="511">
        <f t="shared" si="0"/>
        <v>7700313</v>
      </c>
      <c r="I19" s="516">
        <f t="shared" si="1"/>
        <v>8062998</v>
      </c>
      <c r="J19" s="511"/>
      <c r="K19" s="440"/>
      <c r="L19" s="100"/>
      <c r="M19" s="100"/>
      <c r="N19" s="100"/>
      <c r="O19" s="451"/>
      <c r="P19" s="451"/>
      <c r="Q19" s="450" t="s">
        <v>50</v>
      </c>
      <c r="R19" s="450"/>
      <c r="S19" s="450"/>
      <c r="T19" s="450"/>
      <c r="U19" s="450"/>
      <c r="V19" s="450"/>
      <c r="W19" s="450" t="s">
        <v>6019</v>
      </c>
      <c r="X19" s="450"/>
      <c r="Y19" s="450" t="s">
        <v>64</v>
      </c>
      <c r="Z19" s="450"/>
      <c r="AA19" s="450" t="s">
        <v>82</v>
      </c>
      <c r="AB19" s="450"/>
      <c r="AC19" s="451"/>
      <c r="AD19" s="450" t="s">
        <v>89</v>
      </c>
      <c r="AE19" s="451"/>
      <c r="AF19" s="453"/>
    </row>
    <row r="20" spans="1:32">
      <c r="A20" s="52" t="s">
        <v>6</v>
      </c>
      <c r="B20">
        <v>100145</v>
      </c>
      <c r="C20" s="40">
        <v>5</v>
      </c>
      <c r="D20" t="s">
        <v>39</v>
      </c>
      <c r="E20" s="40" t="str">
        <f t="shared" si="2"/>
        <v>PROF5</v>
      </c>
      <c r="F20" s="511">
        <v>9084523</v>
      </c>
      <c r="G20" s="541">
        <v>7184949</v>
      </c>
      <c r="H20" s="511">
        <f t="shared" si="0"/>
        <v>7629698</v>
      </c>
      <c r="I20" s="516">
        <f t="shared" si="1"/>
        <v>7989057</v>
      </c>
      <c r="J20" s="511"/>
      <c r="K20" s="440"/>
      <c r="L20" s="100"/>
      <c r="M20" s="100"/>
      <c r="N20" s="100"/>
      <c r="O20" s="451"/>
      <c r="P20" s="451"/>
      <c r="Q20" s="450" t="s">
        <v>6001</v>
      </c>
      <c r="R20" s="450"/>
      <c r="S20" s="450"/>
      <c r="T20" s="450"/>
      <c r="U20" s="450"/>
      <c r="V20" s="450"/>
      <c r="W20" s="450" t="s">
        <v>4459</v>
      </c>
      <c r="X20" s="450"/>
      <c r="Y20" s="450" t="s">
        <v>65</v>
      </c>
      <c r="Z20" s="450"/>
      <c r="AA20" s="450" t="s">
        <v>6010</v>
      </c>
      <c r="AB20" s="450"/>
      <c r="AC20" s="451"/>
      <c r="AD20" s="450" t="s">
        <v>91</v>
      </c>
      <c r="AE20" s="451"/>
      <c r="AF20" s="453"/>
    </row>
    <row r="21" spans="1:32">
      <c r="A21" s="52" t="s">
        <v>22125</v>
      </c>
      <c r="B21">
        <v>14498</v>
      </c>
      <c r="C21" s="40">
        <v>5</v>
      </c>
      <c r="D21" t="s">
        <v>39</v>
      </c>
      <c r="E21" s="40" t="str">
        <f t="shared" si="2"/>
        <v>PROF5</v>
      </c>
      <c r="F21" s="511">
        <v>8853303</v>
      </c>
      <c r="G21" s="541">
        <v>7002077</v>
      </c>
      <c r="H21" s="511">
        <f t="shared" si="0"/>
        <v>7435506</v>
      </c>
      <c r="I21" s="516">
        <f t="shared" si="1"/>
        <v>7785719</v>
      </c>
      <c r="J21" s="511"/>
      <c r="K21" s="440"/>
      <c r="L21" s="100"/>
      <c r="M21" s="100"/>
      <c r="N21" s="100"/>
      <c r="O21" s="451"/>
      <c r="P21" s="451"/>
      <c r="Q21" s="450" t="s">
        <v>42</v>
      </c>
      <c r="R21" s="450"/>
      <c r="S21" s="450"/>
      <c r="T21" s="450"/>
      <c r="U21" s="450"/>
      <c r="V21" s="450"/>
      <c r="W21" s="450" t="s">
        <v>63</v>
      </c>
      <c r="X21" s="450"/>
      <c r="Y21" s="450" t="s">
        <v>66</v>
      </c>
      <c r="Z21" s="450"/>
      <c r="AA21" s="450" t="s">
        <v>83</v>
      </c>
      <c r="AB21" s="450"/>
      <c r="AC21" s="451"/>
      <c r="AD21" s="451"/>
      <c r="AE21" s="451"/>
      <c r="AF21" s="453"/>
    </row>
    <row r="22" spans="1:32">
      <c r="A22" s="52" t="s">
        <v>7</v>
      </c>
      <c r="B22" s="518">
        <v>100014</v>
      </c>
      <c r="C22" s="40">
        <v>6</v>
      </c>
      <c r="D22" t="s">
        <v>39</v>
      </c>
      <c r="E22" s="40" t="str">
        <f t="shared" si="2"/>
        <v>PROF6</v>
      </c>
      <c r="F22" s="511">
        <v>8464433</v>
      </c>
      <c r="G22" s="541">
        <v>6694520</v>
      </c>
      <c r="H22" s="511">
        <f t="shared" si="0"/>
        <v>7108911</v>
      </c>
      <c r="I22" s="516">
        <f t="shared" si="1"/>
        <v>7443741</v>
      </c>
      <c r="J22" s="511"/>
      <c r="K22" s="440"/>
      <c r="L22" s="100"/>
      <c r="M22" s="100"/>
      <c r="N22" s="100"/>
      <c r="O22" s="451"/>
      <c r="P22" s="451"/>
      <c r="Q22" s="450" t="s">
        <v>4460</v>
      </c>
      <c r="R22" s="450"/>
      <c r="S22" s="450"/>
      <c r="T22" s="450"/>
      <c r="U22" s="450"/>
      <c r="V22" s="450"/>
      <c r="W22" s="450" t="s">
        <v>50</v>
      </c>
      <c r="X22" s="450"/>
      <c r="Y22" s="450" t="s">
        <v>6012</v>
      </c>
      <c r="Z22" s="450"/>
      <c r="AA22" s="450" t="s">
        <v>6026</v>
      </c>
      <c r="AB22" s="450"/>
      <c r="AC22" s="451"/>
      <c r="AD22" s="451"/>
      <c r="AE22" s="451"/>
      <c r="AF22" s="453"/>
    </row>
    <row r="23" spans="1:32">
      <c r="A23" s="52" t="s">
        <v>8</v>
      </c>
      <c r="B23">
        <v>100148</v>
      </c>
      <c r="C23" s="40">
        <v>6</v>
      </c>
      <c r="D23" t="s">
        <v>39</v>
      </c>
      <c r="E23" s="40" t="str">
        <f t="shared" si="2"/>
        <v>PROF6A</v>
      </c>
      <c r="F23" s="511">
        <v>8464433</v>
      </c>
      <c r="G23" s="541">
        <v>6694520</v>
      </c>
      <c r="H23" s="511">
        <f t="shared" si="0"/>
        <v>7108911</v>
      </c>
      <c r="I23" s="516">
        <f t="shared" si="1"/>
        <v>7443741</v>
      </c>
      <c r="J23" s="511"/>
      <c r="K23" s="440"/>
      <c r="L23" s="100"/>
      <c r="M23" s="100"/>
      <c r="N23" s="100"/>
      <c r="O23" s="451"/>
      <c r="P23" s="451"/>
      <c r="Q23" s="450" t="s">
        <v>6002</v>
      </c>
      <c r="R23" s="450"/>
      <c r="S23" s="450"/>
      <c r="T23" s="450"/>
      <c r="U23" s="450"/>
      <c r="V23" s="450"/>
      <c r="W23" s="450" t="s">
        <v>6017</v>
      </c>
      <c r="X23" s="450"/>
      <c r="Y23" s="450" t="s">
        <v>35</v>
      </c>
      <c r="Z23" s="450"/>
      <c r="AA23" s="450" t="s">
        <v>69</v>
      </c>
      <c r="AB23" s="450"/>
      <c r="AC23" s="451"/>
      <c r="AD23" s="451"/>
      <c r="AE23" s="451"/>
      <c r="AF23" s="453"/>
    </row>
    <row r="24" spans="1:32">
      <c r="A24" s="52" t="s">
        <v>22126</v>
      </c>
      <c r="B24">
        <v>14499</v>
      </c>
      <c r="C24" s="40">
        <v>6</v>
      </c>
      <c r="D24" t="s">
        <v>39</v>
      </c>
      <c r="E24" s="40" t="str">
        <f t="shared" si="2"/>
        <v>PROF6</v>
      </c>
      <c r="F24" s="511">
        <v>8306783</v>
      </c>
      <c r="G24" s="541">
        <v>6569834</v>
      </c>
      <c r="H24" s="511">
        <f t="shared" si="0"/>
        <v>6976507</v>
      </c>
      <c r="I24" s="516">
        <f t="shared" si="1"/>
        <v>7305101</v>
      </c>
      <c r="J24" s="511"/>
      <c r="K24" s="440"/>
      <c r="L24" s="100"/>
      <c r="M24" s="100"/>
      <c r="N24" s="100"/>
      <c r="O24" s="451"/>
      <c r="P24" s="451"/>
      <c r="Q24" s="450" t="s">
        <v>5993</v>
      </c>
      <c r="R24" s="450"/>
      <c r="S24" s="450"/>
      <c r="T24" s="450"/>
      <c r="U24" s="450"/>
      <c r="V24" s="450"/>
      <c r="W24" s="450" t="s">
        <v>4461</v>
      </c>
      <c r="X24" s="450"/>
      <c r="Y24" s="450" t="s">
        <v>67</v>
      </c>
      <c r="Z24" s="450"/>
      <c r="AA24" s="450" t="s">
        <v>6028</v>
      </c>
      <c r="AB24" s="450"/>
      <c r="AC24" s="451"/>
      <c r="AD24" s="451"/>
      <c r="AE24" s="451"/>
      <c r="AF24" s="453"/>
    </row>
    <row r="25" spans="1:32">
      <c r="A25" s="52" t="s">
        <v>11</v>
      </c>
      <c r="B25">
        <v>100149</v>
      </c>
      <c r="C25" s="40">
        <v>7</v>
      </c>
      <c r="D25" t="s">
        <v>39</v>
      </c>
      <c r="E25" s="40" t="str">
        <f t="shared" si="2"/>
        <v>PROF7</v>
      </c>
      <c r="F25" s="511">
        <v>5762145</v>
      </c>
      <c r="G25" s="541">
        <v>4557281</v>
      </c>
      <c r="H25" s="511">
        <f t="shared" si="0"/>
        <v>4839377</v>
      </c>
      <c r="I25" s="516">
        <f t="shared" si="1"/>
        <v>5067312</v>
      </c>
      <c r="J25" s="511"/>
      <c r="K25" s="440"/>
      <c r="L25" s="100"/>
      <c r="M25" s="100"/>
      <c r="N25" s="100"/>
      <c r="O25" s="451"/>
      <c r="P25" s="451"/>
      <c r="Q25" s="450" t="s">
        <v>6003</v>
      </c>
      <c r="R25" s="450"/>
      <c r="S25" s="450"/>
      <c r="T25" s="450"/>
      <c r="U25" s="450"/>
      <c r="V25" s="450"/>
      <c r="W25" s="450" t="s">
        <v>6016</v>
      </c>
      <c r="X25" s="450"/>
      <c r="Y25" s="450" t="s">
        <v>68</v>
      </c>
      <c r="Z25" s="450"/>
      <c r="AA25" s="451"/>
      <c r="AB25" s="451"/>
      <c r="AC25" s="451"/>
      <c r="AD25" s="451"/>
      <c r="AE25" s="451"/>
      <c r="AF25" s="453"/>
    </row>
    <row r="26" spans="1:32">
      <c r="A26" s="52" t="s">
        <v>12</v>
      </c>
      <c r="B26">
        <v>100150</v>
      </c>
      <c r="C26" s="40">
        <v>8</v>
      </c>
      <c r="D26" t="s">
        <v>39</v>
      </c>
      <c r="E26" s="40" t="str">
        <f t="shared" si="2"/>
        <v>PROF8</v>
      </c>
      <c r="F26" s="511">
        <v>5762145</v>
      </c>
      <c r="G26" s="541">
        <v>4557281</v>
      </c>
      <c r="H26" s="511">
        <f t="shared" si="0"/>
        <v>4839377</v>
      </c>
      <c r="I26" s="516">
        <f t="shared" si="1"/>
        <v>5067312</v>
      </c>
      <c r="J26" s="511"/>
      <c r="K26" s="440"/>
      <c r="L26" s="100"/>
      <c r="M26" s="100"/>
      <c r="N26" s="100"/>
      <c r="O26" s="451"/>
      <c r="P26" s="451"/>
      <c r="Q26" s="451"/>
      <c r="R26" s="451"/>
      <c r="S26" s="451"/>
      <c r="T26" s="451"/>
      <c r="U26" s="451"/>
      <c r="V26" s="451"/>
      <c r="W26" s="450" t="s">
        <v>58</v>
      </c>
      <c r="X26" s="450"/>
      <c r="Y26" s="450" t="s">
        <v>59</v>
      </c>
      <c r="Z26" s="450"/>
      <c r="AA26" s="451"/>
      <c r="AB26" s="451"/>
      <c r="AC26" s="451"/>
      <c r="AD26" s="451"/>
      <c r="AE26" s="451"/>
      <c r="AF26" s="453"/>
    </row>
    <row r="27" spans="1:32">
      <c r="A27" s="52" t="s">
        <v>13</v>
      </c>
      <c r="B27">
        <v>100023</v>
      </c>
      <c r="C27" s="40">
        <v>9</v>
      </c>
      <c r="D27" t="s">
        <v>39</v>
      </c>
      <c r="E27" s="40" t="str">
        <f t="shared" si="2"/>
        <v>PROFAUX</v>
      </c>
      <c r="F27" s="511">
        <v>5446845</v>
      </c>
      <c r="G27" s="541">
        <v>4307910</v>
      </c>
      <c r="H27" s="511">
        <f t="shared" si="0"/>
        <v>4574570</v>
      </c>
      <c r="I27" s="516">
        <f t="shared" si="1"/>
        <v>4790033</v>
      </c>
      <c r="J27" s="511"/>
      <c r="K27" s="440"/>
      <c r="L27" s="100"/>
      <c r="M27" s="100"/>
      <c r="N27" s="100"/>
      <c r="O27" s="451"/>
      <c r="P27" s="451"/>
      <c r="Q27" s="451"/>
      <c r="R27" s="451"/>
      <c r="S27" s="451"/>
      <c r="T27" s="451"/>
      <c r="U27" s="451"/>
      <c r="V27" s="451"/>
      <c r="W27" s="450" t="s">
        <v>6002</v>
      </c>
      <c r="X27" s="450"/>
      <c r="Y27" s="450" t="s">
        <v>70</v>
      </c>
      <c r="Z27" s="450"/>
      <c r="AA27" s="451"/>
      <c r="AB27" s="451"/>
      <c r="AC27" s="451"/>
      <c r="AD27" s="451"/>
      <c r="AE27" s="451"/>
      <c r="AF27" s="453"/>
    </row>
    <row r="28" spans="1:32">
      <c r="A28" s="52" t="s">
        <v>9</v>
      </c>
      <c r="B28">
        <v>13341</v>
      </c>
      <c r="C28" s="40" t="s">
        <v>22884</v>
      </c>
      <c r="D28" t="s">
        <v>39</v>
      </c>
      <c r="E28" s="40" t="str">
        <f>IF(A28=$L$2,"ESPE1", IF(A28=$M$2,"ESPE1",IF(A28=$N$2,"ESPE1",IF(A28=$O$2,"ESPE2",IF(A28=$P$2,"ESPE2",IF(A28=$Q$2,"PROF3",IF(A29=$R$2,"PROF3",IF(A27=$S$2,"PROF3",IF(A28=$W$2,"PROF4",IF(A28=$Y$2,"PROF5",IF(A28=$AA$2,"PROF6",IF(A28=$AC$2,"PROF6A",IF(A28=$AD$2,"PROF7",IF(A28=$AE$2,"PROF8",IF(A28=$AF$2,"PROFAUX",A28)))))))))))))))</f>
        <v>CONTADOR</v>
      </c>
      <c r="F28" s="511">
        <v>8464433</v>
      </c>
      <c r="G28" s="541">
        <v>6694520</v>
      </c>
      <c r="H28" s="511">
        <f t="shared" si="0"/>
        <v>7108911</v>
      </c>
      <c r="I28" s="516">
        <f t="shared" si="1"/>
        <v>7443741</v>
      </c>
      <c r="J28" s="511"/>
      <c r="K28" s="440"/>
      <c r="L28" s="100"/>
      <c r="M28" s="100"/>
      <c r="N28" s="100"/>
      <c r="O28" s="451"/>
      <c r="P28" s="451"/>
      <c r="Q28" s="451"/>
      <c r="R28" s="451"/>
      <c r="S28" s="451"/>
      <c r="T28" s="451"/>
      <c r="U28" s="451"/>
      <c r="V28" s="451"/>
      <c r="W28" s="450" t="s">
        <v>6028</v>
      </c>
      <c r="X28" s="450"/>
      <c r="Y28" s="450" t="s">
        <v>6009</v>
      </c>
      <c r="Z28" s="450"/>
      <c r="AA28" s="451"/>
      <c r="AB28" s="451"/>
      <c r="AC28" s="451"/>
      <c r="AD28" s="451"/>
      <c r="AE28" s="451"/>
      <c r="AF28" s="453"/>
    </row>
    <row r="29" spans="1:32">
      <c r="A29" s="52" t="s">
        <v>10</v>
      </c>
      <c r="B29">
        <v>13342</v>
      </c>
      <c r="C29" s="40" t="s">
        <v>22885</v>
      </c>
      <c r="D29" t="s">
        <v>39</v>
      </c>
      <c r="E29" s="40" t="str">
        <f>IF(A29=$L$2,"ESPE1", IF(A29=$M$2,"ESPE1",IF(A29=$N$2,"ESPE1",IF(A29=$O$2,"ESPE2",IF(A29=$P$2,"ESPE2",IF(A29=$Q$2,"PROF3",IF(A27=$R$2,"PROF3",IF(A30=$S$2,"PROF3",IF(A29=$W$2,"PROF4",IF(A29=$Y$2,"PROF5",IF(A29=$AA$2,"PROF6",IF(A29=$AC$2,"PROF6A",IF(A29=$AD$2,"PROF7",IF(A29=$AE$2,"PROF8",IF(A29=$AF$2,"PROFAUX",A29)))))))))))))))</f>
        <v>TRABAJADOR SOCIAL</v>
      </c>
      <c r="F29" s="511">
        <v>8075563</v>
      </c>
      <c r="G29" s="541">
        <v>6386963</v>
      </c>
      <c r="H29" s="511">
        <f t="shared" si="0"/>
        <v>6782317</v>
      </c>
      <c r="I29" s="516">
        <f t="shared" si="1"/>
        <v>7101765</v>
      </c>
      <c r="J29" s="511"/>
      <c r="K29" s="440"/>
      <c r="L29" s="100"/>
      <c r="M29" s="100"/>
      <c r="N29" s="100"/>
      <c r="O29" s="451"/>
      <c r="P29" s="451"/>
      <c r="Q29" s="450" t="s">
        <v>51</v>
      </c>
      <c r="R29" s="450"/>
      <c r="S29" s="450"/>
      <c r="T29" s="450"/>
      <c r="U29" s="450"/>
      <c r="V29" s="450"/>
      <c r="W29" s="450" t="s">
        <v>57</v>
      </c>
      <c r="X29" s="450"/>
      <c r="Y29" s="450" t="s">
        <v>69</v>
      </c>
      <c r="Z29" s="450"/>
      <c r="AA29" s="451"/>
      <c r="AB29" s="451"/>
      <c r="AC29" s="451"/>
      <c r="AD29" s="451"/>
      <c r="AE29" s="451"/>
      <c r="AF29" s="453"/>
    </row>
    <row r="30" spans="1:32">
      <c r="A30" s="52" t="s">
        <v>14</v>
      </c>
      <c r="B30">
        <v>598</v>
      </c>
      <c r="C30" s="40" t="s">
        <v>22886</v>
      </c>
      <c r="D30" t="s">
        <v>197</v>
      </c>
      <c r="E30" s="40" t="str">
        <f t="shared" ref="E30:E50" si="3">IF(A30=$L$2,"ESPE1", IF(A30=$M$2,"ESPE1",IF(A30=$N$2,"ESPE1",IF(A30=$O$2,"ESPE2",IF(A30=$P$2,"ESPE2",IF(A30=$Q$2,"PROF3",IF(A31=$R$2,"PROF3",IF(A32=$S$2,"PROF3",IF(A30=$W$2,"PROF4",IF(A30=$Y$2,"PROF5",IF(A30=$AA$2,"PROF6",IF(A30=$AC$2,"PROF6A",IF(A30=$AD$2,"PROF7",IF(A30=$AE$2,"PROF8",IF(A30=$AF$2,"PROFAUX",A30)))))))))))))))</f>
        <v>Topógrafo 1</v>
      </c>
      <c r="F30" s="511"/>
      <c r="G30" s="541">
        <v>4212989</v>
      </c>
      <c r="H30" s="511">
        <f t="shared" si="0"/>
        <v>4473774</v>
      </c>
      <c r="I30" s="516">
        <f t="shared" si="1"/>
        <v>4684489</v>
      </c>
      <c r="J30" s="511"/>
      <c r="K30" s="440"/>
      <c r="L30" s="100"/>
      <c r="M30" s="100"/>
      <c r="N30" s="100"/>
      <c r="O30" s="451"/>
      <c r="P30" s="451"/>
      <c r="Q30" s="450"/>
      <c r="R30" s="450"/>
      <c r="S30" s="450"/>
      <c r="T30" s="450"/>
      <c r="U30" s="450"/>
      <c r="V30" s="450"/>
      <c r="W30" s="450"/>
      <c r="X30" s="450"/>
      <c r="Y30" s="450"/>
      <c r="Z30" s="450"/>
      <c r="AA30" s="451"/>
      <c r="AB30" s="451"/>
      <c r="AC30" s="451"/>
      <c r="AD30" s="451"/>
      <c r="AE30" s="451"/>
      <c r="AF30" s="453"/>
    </row>
    <row r="31" spans="1:32">
      <c r="A31" s="52" t="s">
        <v>15</v>
      </c>
      <c r="B31">
        <v>13343</v>
      </c>
      <c r="C31" s="40" t="s">
        <v>22887</v>
      </c>
      <c r="D31" t="s">
        <v>197</v>
      </c>
      <c r="E31" s="40" t="str">
        <f t="shared" si="3"/>
        <v>Topógrafo Auxiliar</v>
      </c>
      <c r="F31" s="511"/>
      <c r="G31" s="541">
        <v>3450561</v>
      </c>
      <c r="H31" s="511">
        <f t="shared" si="0"/>
        <v>3664151</v>
      </c>
      <c r="I31" s="516">
        <f t="shared" si="1"/>
        <v>3836733</v>
      </c>
      <c r="J31" s="511"/>
      <c r="K31" s="458"/>
      <c r="L31" s="100"/>
      <c r="M31" s="100"/>
      <c r="N31" s="100"/>
      <c r="O31" s="451"/>
      <c r="P31" s="451"/>
      <c r="Q31" s="451"/>
      <c r="R31" s="451"/>
      <c r="S31" s="451"/>
      <c r="T31" s="451"/>
      <c r="U31" s="451"/>
      <c r="V31" s="451"/>
      <c r="W31" s="450" t="s">
        <v>6018</v>
      </c>
      <c r="X31" s="450"/>
      <c r="Y31" s="450" t="s">
        <v>71</v>
      </c>
      <c r="Z31" s="450"/>
      <c r="AA31" s="451"/>
      <c r="AB31" s="451"/>
      <c r="AC31" s="451"/>
      <c r="AD31" s="451"/>
      <c r="AE31" s="451"/>
      <c r="AF31" s="453"/>
    </row>
    <row r="32" spans="1:32">
      <c r="A32" s="52" t="s">
        <v>16</v>
      </c>
      <c r="B32">
        <v>13344</v>
      </c>
      <c r="C32" s="40" t="s">
        <v>22888</v>
      </c>
      <c r="D32" t="s">
        <v>197</v>
      </c>
      <c r="E32" s="40" t="str">
        <f t="shared" si="3"/>
        <v>Tecnólogo En Ingeniería</v>
      </c>
      <c r="F32" s="511"/>
      <c r="G32" s="541">
        <v>3894401</v>
      </c>
      <c r="H32" s="511">
        <f t="shared" si="0"/>
        <v>4135465</v>
      </c>
      <c r="I32" s="516">
        <f t="shared" si="1"/>
        <v>4330246</v>
      </c>
      <c r="J32" s="511"/>
      <c r="K32" s="458"/>
      <c r="L32" s="100"/>
      <c r="M32" s="100"/>
      <c r="N32" s="100"/>
      <c r="O32" s="451"/>
      <c r="P32" s="451"/>
      <c r="Q32" s="451"/>
      <c r="R32" s="451"/>
      <c r="S32" s="451"/>
      <c r="T32" s="451"/>
      <c r="U32" s="451"/>
      <c r="V32" s="451"/>
      <c r="W32" s="450"/>
      <c r="X32" s="450"/>
      <c r="Y32" s="450" t="s">
        <v>6015</v>
      </c>
      <c r="Z32" s="450"/>
      <c r="AA32" s="451"/>
      <c r="AB32" s="451"/>
      <c r="AC32" s="100"/>
      <c r="AD32" s="451"/>
      <c r="AE32" s="100"/>
      <c r="AF32" s="453"/>
    </row>
    <row r="33" spans="1:32">
      <c r="A33" s="52" t="s">
        <v>13411</v>
      </c>
      <c r="B33">
        <v>13345</v>
      </c>
      <c r="C33" s="40" t="s">
        <v>22889</v>
      </c>
      <c r="D33" t="s">
        <v>41</v>
      </c>
      <c r="E33" s="40" t="str">
        <f t="shared" si="3"/>
        <v>Maestro O Inspector 1 Categoría 1</v>
      </c>
      <c r="F33" s="511"/>
      <c r="G33" s="541">
        <v>3442276</v>
      </c>
      <c r="H33" s="511">
        <f t="shared" si="0"/>
        <v>3655353</v>
      </c>
      <c r="I33" s="516">
        <f t="shared" si="1"/>
        <v>3827521</v>
      </c>
      <c r="J33" s="511"/>
      <c r="K33" s="458"/>
      <c r="L33" s="100"/>
      <c r="M33" s="100"/>
      <c r="N33" s="100"/>
      <c r="O33" s="451"/>
      <c r="P33" s="451"/>
      <c r="Q33" s="451"/>
      <c r="R33" s="451"/>
      <c r="S33" s="451"/>
      <c r="T33" s="451"/>
      <c r="U33" s="451"/>
      <c r="V33" s="451"/>
      <c r="W33" s="451"/>
      <c r="X33" s="451"/>
      <c r="Y33" s="450" t="s">
        <v>6002</v>
      </c>
      <c r="Z33" s="450"/>
      <c r="AA33" s="451"/>
      <c r="AB33" s="451"/>
      <c r="AC33" s="100"/>
      <c r="AD33" s="100"/>
      <c r="AE33" s="100"/>
      <c r="AF33" s="459"/>
    </row>
    <row r="34" spans="1:32">
      <c r="A34" s="52" t="s">
        <v>13412</v>
      </c>
      <c r="B34">
        <v>13346</v>
      </c>
      <c r="C34" s="40" t="s">
        <v>22890</v>
      </c>
      <c r="D34" t="s">
        <v>41</v>
      </c>
      <c r="E34" s="40" t="str">
        <f>IF(A34=$L$2,"ESPE1", IF(A34=$M$2,"ESPE1",IF(A34=$N$2,"ESPE1",IF(A34=$O$2,"ESPE2",IF(A34=$P$2,"ESPE2",IF(A34=$Q$2,"PROF3",IF(A35=$R$2,"PROF3",IF(A37=$S$2,"PROF3",IF(A34=$W$2,"PROF4",IF(A34=$Y$2,"PROF5",IF(A34=$AA$2,"PROF6",IF(A34=$AC$2,"PROF6A",IF(A34=$AD$2,"PROF7",IF(A34=$AE$2,"PROF8",IF(A34=$AF$2,"PROFAUX",A34)))))))))))))))</f>
        <v xml:space="preserve">Maestro O Inspector Categorìa 2 </v>
      </c>
      <c r="F34" s="511"/>
      <c r="G34" s="541">
        <v>5117127</v>
      </c>
      <c r="H34" s="511">
        <f t="shared" si="0"/>
        <v>5433878</v>
      </c>
      <c r="I34" s="516">
        <f t="shared" si="1"/>
        <v>5689814</v>
      </c>
      <c r="J34" s="511"/>
      <c r="K34" s="458"/>
      <c r="L34" s="100"/>
      <c r="M34" s="100"/>
      <c r="N34" s="100"/>
      <c r="O34" s="451"/>
      <c r="P34" s="451"/>
      <c r="Q34" s="451"/>
      <c r="R34" s="451"/>
      <c r="S34" s="451"/>
      <c r="T34" s="451"/>
      <c r="U34" s="451"/>
      <c r="V34" s="451"/>
      <c r="W34" s="451"/>
      <c r="X34" s="451"/>
      <c r="Y34" s="450" t="s">
        <v>6011</v>
      </c>
      <c r="Z34" s="450"/>
      <c r="AA34" s="100"/>
      <c r="AB34" s="100"/>
      <c r="AC34" s="100"/>
      <c r="AD34" s="100"/>
      <c r="AE34" s="100"/>
      <c r="AF34" s="459"/>
    </row>
    <row r="35" spans="1:32" ht="16" thickBot="1">
      <c r="A35" s="52" t="s">
        <v>17</v>
      </c>
      <c r="B35">
        <v>13347</v>
      </c>
      <c r="C35" s="40" t="s">
        <v>22891</v>
      </c>
      <c r="D35" t="s">
        <v>41</v>
      </c>
      <c r="E35" s="40" t="str">
        <f>IF(A35=$L$2,"ESPE1", IF(A35=$M$2,"ESPE1",IF(A35=$N$2,"ESPE1",IF(A35=$O$2,"ESPE2",IF(A35=$P$2,"ESPE2",IF(A35=$Q$2,"PROF3",IF(A37=$R$2,"PROF3",IF(A38=$S$2,"PROF3",IF(A35=$W$2,"PROF4",IF(A35=$Y$2,"PROF5",IF(A35=$AA$2,"PROF6",IF(A35=$AC$2,"PROF6A",IF(A35=$AD$2,"PROF7",IF(A35=$AE$2,"PROF8",IF(A35=$AF$2,"PROFAUX",A35)))))))))))))))</f>
        <v>Laboratorista Inspector</v>
      </c>
      <c r="F35" s="511"/>
      <c r="G35" s="541">
        <v>3743724</v>
      </c>
      <c r="H35" s="511">
        <f t="shared" si="0"/>
        <v>3975461</v>
      </c>
      <c r="I35" s="516">
        <f t="shared" si="1"/>
        <v>4162706</v>
      </c>
      <c r="J35" s="511"/>
      <c r="K35" s="460"/>
      <c r="L35" s="442"/>
      <c r="M35" s="442"/>
      <c r="N35" s="442"/>
      <c r="O35" s="454"/>
      <c r="P35" s="454"/>
      <c r="Q35" s="454"/>
      <c r="R35" s="454"/>
      <c r="S35" s="454"/>
      <c r="T35" s="454"/>
      <c r="U35" s="454"/>
      <c r="V35" s="454"/>
      <c r="W35" s="454"/>
      <c r="X35" s="454"/>
      <c r="Y35" s="455" t="s">
        <v>72</v>
      </c>
      <c r="Z35" s="455"/>
      <c r="AA35" s="442"/>
      <c r="AB35" s="442"/>
      <c r="AC35" s="442"/>
      <c r="AD35" s="442"/>
      <c r="AE35" s="442"/>
      <c r="AF35" s="461"/>
    </row>
    <row r="36" spans="1:32">
      <c r="A36" s="52" t="s">
        <v>21</v>
      </c>
      <c r="B36">
        <v>13351</v>
      </c>
      <c r="C36" s="40" t="s">
        <v>22892</v>
      </c>
      <c r="D36" t="s">
        <v>41</v>
      </c>
      <c r="E36" s="40" t="str">
        <f>IF(A36=$L$2,"ESPE1", IF(A36=$M$2,"ESPE1",IF(A36=$N$2,"ESPE1",IF(A36=$O$2,"ESPE2",IF(A36=$P$2,"ESPE2",IF(A36=$Q$2,"PROF3",IF(A40=$R$2,"PROF3",IF(A42=$S$2,"PROF3",IF(A36=$W$2,"PROF4",IF(A36=$Y$2,"PROF5",IF(A36=$AA$2,"PROF6",IF(A36=$AC$2,"PROF6A",IF(A36=$AD$2,"PROF7",IF(A36=$AE$2,"PROF8",IF(A36=$AF$2,"PROFAUX",A36)))))))))))))))</f>
        <v>Laboratorista Auxiliar</v>
      </c>
      <c r="F36" s="511"/>
      <c r="G36" s="541">
        <v>2888833</v>
      </c>
      <c r="H36" s="511">
        <f t="shared" si="0"/>
        <v>3067652</v>
      </c>
      <c r="I36" s="516">
        <f t="shared" si="1"/>
        <v>3212139</v>
      </c>
      <c r="J36" s="511"/>
      <c r="K36" s="404"/>
    </row>
    <row r="37" spans="1:32">
      <c r="A37" s="52" t="s">
        <v>18</v>
      </c>
      <c r="B37">
        <v>13348</v>
      </c>
      <c r="C37" s="40" t="s">
        <v>22893</v>
      </c>
      <c r="D37" t="s">
        <v>41</v>
      </c>
      <c r="E37" s="40" t="str">
        <f t="shared" si="3"/>
        <v>Operador De Equipo</v>
      </c>
      <c r="F37" s="511"/>
      <c r="G37" s="541">
        <v>3325631</v>
      </c>
      <c r="H37" s="511">
        <f t="shared" si="0"/>
        <v>3531488</v>
      </c>
      <c r="I37" s="516">
        <f t="shared" si="1"/>
        <v>3697822</v>
      </c>
      <c r="J37" s="511"/>
      <c r="K37" s="671"/>
      <c r="L37" s="671"/>
    </row>
    <row r="38" spans="1:32">
      <c r="A38" s="52" t="s">
        <v>19</v>
      </c>
      <c r="B38">
        <v>13349</v>
      </c>
      <c r="C38" s="40" t="s">
        <v>22894</v>
      </c>
      <c r="D38" t="s">
        <v>41</v>
      </c>
      <c r="E38" s="40" t="str">
        <f>IF(A38=$L$2,"ESPE1", IF(A38=$M$2,"ESPE1",IF(A38=$N$2,"ESPE1",IF(A38=$O$2,"ESPE2",IF(A38=$P$2,"ESPE2",IF(A38=$Q$2,"PROF3",IF(A39=$R$2,"PROF3",IF(A36=$S$2,"PROF3",IF(A38=$W$2,"PROF4",IF(A38=$Y$2,"PROF5",IF(A38=$AA$2,"PROF6",IF(A38=$AC$2,"PROF6A",IF(A38=$AD$2,"PROF7",IF(A38=$AE$2,"PROF8",IF(A38=$AF$2,"PROFAUX",A38)))))))))))))))</f>
        <v>Operador Auxiliar De Equipo</v>
      </c>
      <c r="F38" s="511"/>
      <c r="G38" s="541">
        <v>3078946</v>
      </c>
      <c r="H38" s="511">
        <f t="shared" si="0"/>
        <v>3269533</v>
      </c>
      <c r="I38" s="516">
        <f t="shared" si="1"/>
        <v>3423529</v>
      </c>
      <c r="J38" s="511"/>
      <c r="K38" s="671"/>
      <c r="L38" s="671"/>
    </row>
    <row r="39" spans="1:32">
      <c r="A39" s="52" t="s">
        <v>20</v>
      </c>
      <c r="B39">
        <v>13350</v>
      </c>
      <c r="C39" s="40" t="s">
        <v>22895</v>
      </c>
      <c r="D39" t="s">
        <v>41</v>
      </c>
      <c r="E39" s="40" t="str">
        <f>IF(A39=$L$2,"ESPE1", IF(A39=$M$2,"ESPE1",IF(A39=$N$2,"ESPE1",IF(A39=$O$2,"ESPE2",IF(A39=$P$2,"ESPE2",IF(A39=$Q$2,"PROF3",IF(A36=$R$2,"PROF3",IF(A40=$S$2,"PROF3",IF(A39=$W$2,"PROF4",IF(A39=$Y$2,"PROF5",IF(A39=$AA$2,"PROF6",IF(A39=$AC$2,"PROF6A",IF(A39=$AD$2,"PROF7",IF(A39=$AE$2,"PROF8",IF(A39=$AF$2,"PROFAUX",A39)))))))))))))))</f>
        <v>Oficial O Inspector 2</v>
      </c>
      <c r="F39" s="511"/>
      <c r="G39" s="541">
        <v>3092957</v>
      </c>
      <c r="H39" s="511">
        <f t="shared" si="0"/>
        <v>3284412</v>
      </c>
      <c r="I39" s="516">
        <f t="shared" si="1"/>
        <v>3439108</v>
      </c>
      <c r="J39" s="511"/>
      <c r="K39" s="404"/>
    </row>
    <row r="40" spans="1:32">
      <c r="A40" s="52" t="s">
        <v>22</v>
      </c>
      <c r="B40">
        <v>642</v>
      </c>
      <c r="C40" s="40" t="s">
        <v>22896</v>
      </c>
      <c r="D40" t="s">
        <v>41</v>
      </c>
      <c r="E40" s="40" t="str">
        <f>IF(A40=$L$2,"ESPE1", IF(A40=$M$2,"ESPE1",IF(A40=$N$2,"ESPE1",IF(A40=$O$2,"ESPE2",IF(A40=$P$2,"ESPE2",IF(A40=$Q$2,"PROF3",IF(A42=$R$2,"PROF3",IF(A43=$S$2,"PROF3",IF(A40=$W$2,"PROF4",IF(A40=$Y$2,"PROF5",IF(A40=$AA$2,"PROF6",IF(A40=$AC$2,"PROF6A",IF(A40=$AD$2,"PROF7",IF(A40=$AE$2,"PROF8",IF(A40=$AF$2,"PROFAUX",A40)))))))))))))))</f>
        <v>Cadenero 1</v>
      </c>
      <c r="F40" s="511"/>
      <c r="G40" s="541">
        <v>2849242</v>
      </c>
      <c r="H40" s="511">
        <f t="shared" si="0"/>
        <v>3025611</v>
      </c>
      <c r="I40" s="516">
        <f t="shared" si="1"/>
        <v>3168118</v>
      </c>
      <c r="J40" s="511"/>
      <c r="K40" s="404"/>
    </row>
    <row r="41" spans="1:32">
      <c r="A41" s="52" t="s">
        <v>26</v>
      </c>
      <c r="B41">
        <v>714</v>
      </c>
      <c r="C41" s="40" t="s">
        <v>22897</v>
      </c>
      <c r="D41" t="s">
        <v>41</v>
      </c>
      <c r="E41" s="40" t="str">
        <f>IF(A41=$L$2,"ESPE1", IF(A41=$M$2,"ESPE1",IF(A41=$N$2,"ESPE1",IF(A41=$O$2,"ESPE2",IF(A41=$P$2,"ESPE2",IF(A41=$Q$2,"PROF3",IF(A45=$R$2,"PROF3",IF(A46=$S$2,"PROF3",IF(A41=$W$2,"PROF4",IF(A41=$Y$2,"PROF5",IF(A41=$AA$2,"PROF6",IF(A41=$AC$2,"PROF6A",IF(A41=$AD$2,"PROF7",IF(A41=$AE$2,"PROF8",IF(A41=$AF$2,"PROFAUX",A41)))))))))))))))</f>
        <v>Cadenero 2</v>
      </c>
      <c r="F41" s="511"/>
      <c r="G41" s="541">
        <v>2443180</v>
      </c>
      <c r="H41" s="511">
        <f t="shared" si="0"/>
        <v>2594413</v>
      </c>
      <c r="I41" s="516">
        <f t="shared" si="1"/>
        <v>2716610</v>
      </c>
      <c r="J41" s="511"/>
      <c r="K41" s="404"/>
    </row>
    <row r="42" spans="1:32">
      <c r="A42" s="52" t="s">
        <v>23</v>
      </c>
      <c r="B42">
        <v>13352</v>
      </c>
      <c r="C42" s="40" t="s">
        <v>22898</v>
      </c>
      <c r="D42" t="s">
        <v>41</v>
      </c>
      <c r="E42" s="40" t="str">
        <f t="shared" si="3"/>
        <v>Conductor O Motorista</v>
      </c>
      <c r="F42" s="511"/>
      <c r="G42" s="541">
        <v>1980182</v>
      </c>
      <c r="H42" s="511">
        <f t="shared" si="0"/>
        <v>2102756</v>
      </c>
      <c r="I42" s="516">
        <f t="shared" si="1"/>
        <v>2201796</v>
      </c>
      <c r="J42" s="511"/>
      <c r="K42" s="404"/>
    </row>
    <row r="43" spans="1:32">
      <c r="A43" s="52" t="s">
        <v>24</v>
      </c>
      <c r="B43">
        <v>13353</v>
      </c>
      <c r="C43" s="40" t="s">
        <v>22899</v>
      </c>
      <c r="D43" t="s">
        <v>41</v>
      </c>
      <c r="E43" s="40" t="str">
        <f>IF(A43=$L$2,"ESPE1", IF(A43=$M$2,"ESPE1",IF(A43=$N$2,"ESPE1",IF(A43=$O$2,"ESPE2",IF(A43=$P$2,"ESPE2",IF(A43=$Q$2,"PROF3",IF(A44=$R$2,"PROF3",IF(A41=$S$2,"PROF3",IF(A43=$W$2,"PROF4",IF(A43=$Y$2,"PROF5",IF(A43=$AA$2,"PROF6",IF(A43=$AC$2,"PROF6A",IF(A43=$AD$2,"PROF7",IF(A43=$AE$2,"PROF8",IF(A43=$AF$2,"PROFAUX",A43)))))))))))))))</f>
        <v>Secretaria 1</v>
      </c>
      <c r="F43" s="511"/>
      <c r="G43" s="541">
        <v>2436687</v>
      </c>
      <c r="H43" s="511">
        <f t="shared" si="0"/>
        <v>2587518</v>
      </c>
      <c r="I43" s="516">
        <f t="shared" si="1"/>
        <v>2709391</v>
      </c>
      <c r="J43" s="511"/>
      <c r="K43" s="404"/>
    </row>
    <row r="44" spans="1:32">
      <c r="A44" s="52" t="s">
        <v>25</v>
      </c>
      <c r="B44">
        <v>13354</v>
      </c>
      <c r="C44" s="40" t="s">
        <v>22900</v>
      </c>
      <c r="D44" t="s">
        <v>41</v>
      </c>
      <c r="E44" s="40" t="str">
        <f>IF(A44=$L$2,"ESPE1", IF(A44=$M$2,"ESPE1",IF(A44=$N$2,"ESPE1",IF(A44=$O$2,"ESPE2",IF(A44=$P$2,"ESPE2",IF(A44=$Q$2,"PROF3",IF(A41=$R$2,"PROF3",IF(A45=$S$2,"PROF3",IF(A44=$W$2,"PROF4",IF(A44=$Y$2,"PROF5",IF(A44=$AA$2,"PROF6",IF(A44=$AC$2,"PROF6A",IF(A44=$AD$2,"PROF7",IF(A44=$AE$2,"PROF8",IF(A44=$AF$2,"PROFAUX",A44)))))))))))))))</f>
        <v>Secretaria 2</v>
      </c>
      <c r="F44" s="511"/>
      <c r="G44" s="541">
        <v>1985649</v>
      </c>
      <c r="H44" s="511">
        <f t="shared" si="0"/>
        <v>2108561</v>
      </c>
      <c r="I44" s="516">
        <f t="shared" si="1"/>
        <v>2207875</v>
      </c>
      <c r="J44" s="511"/>
      <c r="K44" s="404"/>
    </row>
    <row r="45" spans="1:32">
      <c r="A45" s="52" t="s">
        <v>27</v>
      </c>
      <c r="B45">
        <v>13356</v>
      </c>
      <c r="C45" s="40" t="s">
        <v>14612</v>
      </c>
      <c r="D45" t="s">
        <v>41</v>
      </c>
      <c r="E45" s="40" t="str">
        <f t="shared" si="3"/>
        <v>Celador</v>
      </c>
      <c r="F45" s="511"/>
      <c r="G45" s="541">
        <v>2401987</v>
      </c>
      <c r="H45" s="511">
        <f t="shared" si="0"/>
        <v>2550670</v>
      </c>
      <c r="I45" s="516">
        <f t="shared" si="1"/>
        <v>2670807</v>
      </c>
      <c r="J45" s="511"/>
      <c r="K45" s="404"/>
    </row>
    <row r="46" spans="1:32">
      <c r="A46" s="52" t="s">
        <v>28</v>
      </c>
      <c r="B46">
        <v>13357</v>
      </c>
      <c r="C46" s="40" t="s">
        <v>22901</v>
      </c>
      <c r="D46" t="s">
        <v>41</v>
      </c>
      <c r="E46" s="40" t="str">
        <f t="shared" si="3"/>
        <v>Digitador 1</v>
      </c>
      <c r="F46" s="511"/>
      <c r="G46" s="541">
        <v>3599550</v>
      </c>
      <c r="H46" s="511">
        <f t="shared" si="0"/>
        <v>3822363</v>
      </c>
      <c r="I46" s="516">
        <f t="shared" si="1"/>
        <v>4002397</v>
      </c>
      <c r="J46" s="511"/>
      <c r="K46" s="404"/>
    </row>
    <row r="47" spans="1:32">
      <c r="A47" s="52" t="s">
        <v>29</v>
      </c>
      <c r="B47">
        <v>13358</v>
      </c>
      <c r="C47" s="40" t="s">
        <v>22902</v>
      </c>
      <c r="D47" t="s">
        <v>41</v>
      </c>
      <c r="E47" s="40" t="str">
        <f t="shared" si="3"/>
        <v>Digitador 2</v>
      </c>
      <c r="F47" s="511"/>
      <c r="G47" s="541">
        <v>3163822</v>
      </c>
      <c r="H47" s="511">
        <f t="shared" si="0"/>
        <v>3359663</v>
      </c>
      <c r="I47" s="516">
        <f t="shared" si="1"/>
        <v>3517904</v>
      </c>
      <c r="J47" s="511"/>
      <c r="K47" s="404"/>
    </row>
    <row r="48" spans="1:32">
      <c r="A48" s="52" t="s">
        <v>30</v>
      </c>
      <c r="B48">
        <v>13359</v>
      </c>
      <c r="C48" s="40" t="s">
        <v>22903</v>
      </c>
      <c r="D48" t="s">
        <v>41</v>
      </c>
      <c r="E48" s="40" t="str">
        <f t="shared" si="3"/>
        <v>Administrador</v>
      </c>
      <c r="F48" s="511"/>
      <c r="G48" s="541">
        <v>3828330</v>
      </c>
      <c r="H48" s="511">
        <f t="shared" si="0"/>
        <v>4065304</v>
      </c>
      <c r="I48" s="516">
        <f t="shared" si="1"/>
        <v>4256780</v>
      </c>
      <c r="J48" s="511"/>
      <c r="K48" s="404"/>
    </row>
    <row r="49" spans="1:11">
      <c r="A49" s="52" t="s">
        <v>31</v>
      </c>
      <c r="B49">
        <v>13360</v>
      </c>
      <c r="C49" s="40" t="s">
        <v>22904</v>
      </c>
      <c r="D49" t="s">
        <v>41</v>
      </c>
      <c r="E49" s="40" t="str">
        <f t="shared" si="3"/>
        <v>Almacenista</v>
      </c>
      <c r="F49" s="511"/>
      <c r="G49" s="541">
        <v>3150830</v>
      </c>
      <c r="H49" s="511">
        <f t="shared" si="0"/>
        <v>3345867</v>
      </c>
      <c r="I49" s="516">
        <f t="shared" si="1"/>
        <v>3503458</v>
      </c>
      <c r="J49" s="511"/>
      <c r="K49" s="404"/>
    </row>
    <row r="50" spans="1:11" ht="16" thickBot="1">
      <c r="A50" s="56" t="s">
        <v>32</v>
      </c>
      <c r="B50" s="505">
        <v>1550</v>
      </c>
      <c r="C50" s="519" t="s">
        <v>22905</v>
      </c>
      <c r="D50" s="505" t="s">
        <v>41</v>
      </c>
      <c r="E50" s="519" t="str">
        <f t="shared" si="3"/>
        <v>Obrero</v>
      </c>
      <c r="F50" s="520"/>
      <c r="G50" s="542">
        <v>1750905</v>
      </c>
      <c r="H50" s="520">
        <f t="shared" si="0"/>
        <v>1859287</v>
      </c>
      <c r="I50" s="521">
        <f t="shared" si="1"/>
        <v>1946860</v>
      </c>
      <c r="J50" s="511"/>
      <c r="K50" s="404"/>
    </row>
  </sheetData>
  <mergeCells count="12">
    <mergeCell ref="K38:L38"/>
    <mergeCell ref="K37:L37"/>
    <mergeCell ref="K1:AF1"/>
    <mergeCell ref="B2:B4"/>
    <mergeCell ref="A1:I1"/>
    <mergeCell ref="G2:I2"/>
    <mergeCell ref="A2:A4"/>
    <mergeCell ref="C2:C4"/>
    <mergeCell ref="D2:D4"/>
    <mergeCell ref="E2:E4"/>
    <mergeCell ref="G3:G4"/>
    <mergeCell ref="F3:F4"/>
  </mergeCells>
  <phoneticPr fontId="31" type="noConversion"/>
  <printOptions horizontalCentered="1" verticalCentered="1"/>
  <pageMargins left="0.62992125984251968" right="3.937007874015748E-2" top="0.74803149606299213" bottom="0.74803149606299213" header="0.31496062992125984" footer="0"/>
  <pageSetup scale="44" orientation="landscape" r:id="rId1"/>
  <headerFooter>
    <oddFooter>&amp;C&amp;P de &amp;N</oddFooter>
  </headerFooter>
  <ignoredErrors>
    <ignoredError sqref="E7:E29" calculatedColumn="1"/>
  </ignoredErrors>
  <drawing r:id="rId2"/>
  <legacyDrawing r:id="rId3"/>
  <tableParts count="1">
    <tablePart r:id="rId4"/>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CDA1B-A5DB-44BD-92A2-EC8ABFF53A27}">
  <sheetPr codeName="Hoja9">
    <tabColor theme="8" tint="-0.249977111117893"/>
  </sheetPr>
  <dimension ref="A1:AI73"/>
  <sheetViews>
    <sheetView view="pageBreakPreview" topLeftCell="C1" zoomScale="70" zoomScaleNormal="40" zoomScaleSheetLayoutView="70" workbookViewId="0">
      <pane ySplit="15" topLeftCell="A16" activePane="bottomLeft" state="frozen"/>
      <selection activeCell="A50" sqref="A50"/>
      <selection pane="bottomLeft" activeCell="C19" sqref="C19:I19"/>
    </sheetView>
  </sheetViews>
  <sheetFormatPr baseColWidth="10" defaultColWidth="11.5" defaultRowHeight="15"/>
  <cols>
    <col min="1" max="1" width="4.6640625" style="242" customWidth="1"/>
    <col min="2" max="2" width="10.83203125" style="22" customWidth="1"/>
    <col min="3" max="3" width="64.33203125" style="22" customWidth="1"/>
    <col min="4" max="4" width="52.1640625" style="22" customWidth="1"/>
    <col min="5" max="5" width="36.5" style="20" customWidth="1"/>
    <col min="6" max="6" width="74.5" style="20" customWidth="1"/>
    <col min="7" max="7" width="21.33203125" style="87" customWidth="1"/>
    <col min="8" max="8" width="21.33203125" style="34" customWidth="1"/>
    <col min="9" max="9" width="21.33203125" style="65" customWidth="1"/>
    <col min="10" max="10" width="3" style="242" customWidth="1"/>
    <col min="11" max="11" width="11.83203125" style="22" customWidth="1"/>
    <col min="12" max="15" width="9.5" style="65" customWidth="1"/>
    <col min="16" max="16" width="27.5" style="65" customWidth="1"/>
    <col min="17" max="17" width="10.1640625" style="65" customWidth="1"/>
    <col min="18" max="18" width="27.5" style="65" customWidth="1"/>
    <col min="19" max="21" width="10.5" style="65" customWidth="1"/>
    <col min="22" max="23" width="10.5" style="22" customWidth="1"/>
    <col min="24" max="16384" width="11.5" style="22"/>
  </cols>
  <sheetData>
    <row r="1" spans="2:35" s="242" customFormat="1" ht="16" thickBot="1">
      <c r="E1" s="243"/>
      <c r="F1" s="243"/>
      <c r="G1" s="244"/>
      <c r="H1" s="245"/>
      <c r="I1" s="246"/>
      <c r="L1" s="246"/>
      <c r="M1" s="246"/>
      <c r="N1" s="246"/>
      <c r="O1" s="246"/>
      <c r="P1" s="246"/>
      <c r="Q1" s="246"/>
      <c r="R1" s="246"/>
      <c r="S1" s="246"/>
      <c r="T1" s="246"/>
      <c r="U1" s="246"/>
    </row>
    <row r="2" spans="2:35" ht="16">
      <c r="B2" s="691" t="s">
        <v>23027</v>
      </c>
      <c r="C2" s="692"/>
      <c r="D2" s="692"/>
      <c r="E2" s="692"/>
      <c r="F2" s="250"/>
      <c r="G2" s="251"/>
      <c r="H2" s="252"/>
      <c r="I2" s="253"/>
      <c r="L2" s="260"/>
      <c r="M2" s="260"/>
      <c r="N2" s="260"/>
      <c r="O2" s="260"/>
      <c r="P2" s="260"/>
      <c r="Q2" s="260"/>
      <c r="R2" s="260"/>
      <c r="S2" s="260"/>
      <c r="T2" s="260"/>
      <c r="U2" s="260"/>
    </row>
    <row r="3" spans="2:35" ht="16">
      <c r="B3" s="693" t="str">
        <f>+portada!A21</f>
        <v>SUBDIRECCIÓN ARTÍSTICA Y CULTURAL</v>
      </c>
      <c r="C3" s="694"/>
      <c r="D3" s="694"/>
      <c r="E3" s="694"/>
      <c r="F3" s="243"/>
      <c r="G3" s="244"/>
      <c r="H3" s="245"/>
      <c r="I3" s="254"/>
      <c r="L3" s="260"/>
      <c r="M3" s="260"/>
      <c r="N3" s="260"/>
      <c r="O3" s="260"/>
      <c r="P3" s="260"/>
      <c r="Q3" s="260"/>
      <c r="R3" s="260"/>
      <c r="S3" s="260"/>
      <c r="T3" s="260"/>
      <c r="U3" s="260"/>
    </row>
    <row r="4" spans="2:35" ht="17" thickBot="1">
      <c r="B4" s="702" t="s">
        <v>22924</v>
      </c>
      <c r="C4" s="703"/>
      <c r="D4" s="703"/>
      <c r="E4" s="703"/>
      <c r="F4" s="243"/>
      <c r="G4" s="244"/>
      <c r="H4" s="245"/>
      <c r="I4" s="254"/>
      <c r="L4" s="260"/>
      <c r="M4" s="260"/>
      <c r="N4" s="260"/>
      <c r="O4" s="260"/>
      <c r="P4" s="260"/>
      <c r="Q4" s="260"/>
      <c r="R4" s="260"/>
      <c r="S4" s="260"/>
      <c r="T4" s="260"/>
      <c r="U4" s="260"/>
    </row>
    <row r="5" spans="2:35" ht="15" customHeight="1">
      <c r="B5" s="695" t="s">
        <v>23033</v>
      </c>
      <c r="C5" s="696"/>
      <c r="D5" s="696"/>
      <c r="E5" s="696"/>
      <c r="F5" s="696"/>
      <c r="G5" s="255"/>
      <c r="H5" s="255"/>
      <c r="I5" s="254"/>
      <c r="L5" s="704" t="s">
        <v>22097</v>
      </c>
      <c r="M5" s="705"/>
      <c r="N5" s="705"/>
      <c r="O5" s="705"/>
      <c r="P5" s="705"/>
      <c r="Q5" s="705"/>
      <c r="R5" s="705"/>
      <c r="S5" s="705"/>
      <c r="T5" s="705"/>
      <c r="U5" s="705"/>
      <c r="V5" s="705"/>
      <c r="W5" s="705"/>
      <c r="X5" s="705"/>
      <c r="Y5" s="705"/>
      <c r="Z5" s="705"/>
      <c r="AA5" s="705"/>
      <c r="AB5" s="705"/>
      <c r="AC5" s="705"/>
      <c r="AD5" s="705"/>
      <c r="AE5" s="705"/>
      <c r="AF5" s="705"/>
      <c r="AG5" s="705"/>
      <c r="AH5" s="705"/>
      <c r="AI5" s="706"/>
    </row>
    <row r="6" spans="2:35" ht="15" customHeight="1">
      <c r="B6" s="695"/>
      <c r="C6" s="696"/>
      <c r="D6" s="696"/>
      <c r="E6" s="696"/>
      <c r="F6" s="696"/>
      <c r="G6" s="255"/>
      <c r="H6" s="255"/>
      <c r="I6" s="254"/>
      <c r="L6" s="707"/>
      <c r="M6" s="708"/>
      <c r="N6" s="708"/>
      <c r="O6" s="708"/>
      <c r="P6" s="708"/>
      <c r="Q6" s="708"/>
      <c r="R6" s="708"/>
      <c r="S6" s="708"/>
      <c r="T6" s="708"/>
      <c r="U6" s="708"/>
      <c r="V6" s="708"/>
      <c r="W6" s="708"/>
      <c r="X6" s="708"/>
      <c r="Y6" s="708"/>
      <c r="Z6" s="708"/>
      <c r="AA6" s="708"/>
      <c r="AB6" s="708"/>
      <c r="AC6" s="708"/>
      <c r="AD6" s="708"/>
      <c r="AE6" s="708"/>
      <c r="AF6" s="708"/>
      <c r="AG6" s="708"/>
      <c r="AH6" s="708"/>
      <c r="AI6" s="709"/>
    </row>
    <row r="7" spans="2:35" ht="17" thickBot="1">
      <c r="B7" s="695"/>
      <c r="C7" s="696"/>
      <c r="D7" s="696"/>
      <c r="E7" s="696"/>
      <c r="F7" s="696"/>
      <c r="G7" s="255"/>
      <c r="H7" s="255"/>
      <c r="I7" s="254"/>
      <c r="L7" s="476"/>
      <c r="M7" s="469"/>
      <c r="N7" s="469"/>
      <c r="O7" s="469"/>
      <c r="P7" s="469"/>
      <c r="Q7" s="469"/>
      <c r="R7" s="469"/>
      <c r="S7" s="469"/>
      <c r="T7" s="469"/>
      <c r="U7" s="469"/>
      <c r="V7" s="157"/>
      <c r="W7" s="157"/>
      <c r="X7" s="157"/>
      <c r="Y7" s="157"/>
      <c r="Z7" s="157"/>
      <c r="AA7" s="157"/>
      <c r="AB7" s="157"/>
      <c r="AC7" s="157"/>
      <c r="AD7" s="157"/>
      <c r="AE7" s="157"/>
      <c r="AF7" s="157"/>
      <c r="AG7" s="157"/>
      <c r="AH7" s="157"/>
      <c r="AI7" s="475"/>
    </row>
    <row r="8" spans="2:35" ht="97.5" customHeight="1" thickBot="1">
      <c r="B8" s="697" t="s">
        <v>22096</v>
      </c>
      <c r="C8" s="698"/>
      <c r="D8" s="699" t="str">
        <f>portada!A19</f>
        <v>REALIZAR LOS ESTUDIOS Y DISEÑOS TÉCNICOS INTEGRALES PARA LA COMPLEMENTACIÓN DE LA MEMBRANA ARQUITECTÓNICA, LAS SOLUCIONES DE ACCESIBILIDAD PARA PERSONAS CON MOVILIDAD REDUCIDA (PMR) Y LAS ADECUACIONES TÉCNICAS DEL ESCENARIO “EL MUELLE” DE LA FUNDACIÓN GILBERTO ALZATE AVENDAÑO – FUGA.</v>
      </c>
      <c r="E8" s="700"/>
      <c r="F8" s="700"/>
      <c r="G8" s="700"/>
      <c r="H8" s="700"/>
      <c r="I8" s="701"/>
      <c r="L8" s="484" t="s">
        <v>1</v>
      </c>
      <c r="M8" s="485" t="s">
        <v>2</v>
      </c>
      <c r="N8" s="485" t="s">
        <v>22119</v>
      </c>
      <c r="O8" s="485" t="s">
        <v>22120</v>
      </c>
      <c r="P8" s="485" t="s">
        <v>3</v>
      </c>
      <c r="Q8" s="485" t="s">
        <v>22121</v>
      </c>
      <c r="R8" s="485" t="s">
        <v>22122</v>
      </c>
      <c r="S8" s="485" t="s">
        <v>4</v>
      </c>
      <c r="T8" s="485" t="s">
        <v>22123</v>
      </c>
      <c r="U8" s="485" t="s">
        <v>13408</v>
      </c>
      <c r="V8" s="486" t="s">
        <v>13409</v>
      </c>
      <c r="W8" s="486" t="s">
        <v>13410</v>
      </c>
      <c r="X8" s="486" t="s">
        <v>5</v>
      </c>
      <c r="Y8" s="486" t="s">
        <v>22124</v>
      </c>
      <c r="Z8" s="486" t="s">
        <v>6</v>
      </c>
      <c r="AA8" s="486" t="s">
        <v>22125</v>
      </c>
      <c r="AB8" s="486" t="s">
        <v>7</v>
      </c>
      <c r="AC8" s="486" t="s">
        <v>22126</v>
      </c>
      <c r="AD8" s="486" t="s">
        <v>8</v>
      </c>
      <c r="AE8" s="486" t="s">
        <v>11</v>
      </c>
      <c r="AF8" s="486" t="s">
        <v>12</v>
      </c>
      <c r="AG8" s="486" t="s">
        <v>13</v>
      </c>
      <c r="AH8" s="486"/>
      <c r="AI8" s="487"/>
    </row>
    <row r="9" spans="2:35">
      <c r="B9" s="725" t="s">
        <v>12248</v>
      </c>
      <c r="C9" s="726"/>
      <c r="D9" s="731"/>
      <c r="E9" s="732"/>
      <c r="F9" s="732"/>
      <c r="G9" s="732"/>
      <c r="H9" s="732"/>
      <c r="I9" s="733"/>
      <c r="J9" s="247"/>
      <c r="K9" s="261"/>
      <c r="L9" s="477"/>
      <c r="M9" s="470"/>
      <c r="N9" s="470"/>
      <c r="O9" s="470"/>
      <c r="P9" s="470" t="s">
        <v>4457</v>
      </c>
      <c r="Q9" s="470"/>
      <c r="R9" s="471" t="s">
        <v>52</v>
      </c>
      <c r="S9" s="470"/>
      <c r="T9" s="470"/>
      <c r="U9" s="470"/>
      <c r="V9" s="157"/>
      <c r="W9" s="157"/>
      <c r="X9" s="157" t="s">
        <v>46</v>
      </c>
      <c r="Y9" s="157"/>
      <c r="Z9" s="157" t="s">
        <v>73</v>
      </c>
      <c r="AA9" s="157"/>
      <c r="AB9" s="157" t="s">
        <v>59</v>
      </c>
      <c r="AC9" s="157"/>
      <c r="AD9" s="157"/>
      <c r="AE9" s="157" t="s">
        <v>90</v>
      </c>
      <c r="AF9" s="157" t="s">
        <v>85</v>
      </c>
      <c r="AG9" s="157" t="s">
        <v>5999</v>
      </c>
      <c r="AH9" s="157"/>
      <c r="AI9" s="475"/>
    </row>
    <row r="10" spans="2:35">
      <c r="B10" s="727"/>
      <c r="C10" s="728"/>
      <c r="D10" s="734"/>
      <c r="E10" s="735"/>
      <c r="F10" s="735"/>
      <c r="G10" s="735"/>
      <c r="H10" s="735"/>
      <c r="I10" s="736"/>
      <c r="J10" s="246"/>
      <c r="K10" s="65"/>
      <c r="L10" s="477"/>
      <c r="M10" s="470"/>
      <c r="N10" s="470"/>
      <c r="O10" s="470"/>
      <c r="P10" s="470"/>
      <c r="Q10" s="470"/>
      <c r="R10" s="471"/>
      <c r="S10" s="470"/>
      <c r="T10" s="471"/>
      <c r="U10" s="470"/>
      <c r="V10" s="157"/>
      <c r="W10" s="157"/>
      <c r="X10" s="157"/>
      <c r="Y10" s="157"/>
      <c r="Z10" s="157"/>
      <c r="AA10" s="157"/>
      <c r="AB10" s="157"/>
      <c r="AC10" s="157"/>
      <c r="AD10" s="157"/>
      <c r="AE10" s="157"/>
      <c r="AF10" s="157"/>
      <c r="AG10" s="157"/>
      <c r="AH10" s="157"/>
      <c r="AI10" s="475"/>
    </row>
    <row r="11" spans="2:35" ht="16" thickBot="1">
      <c r="B11" s="729"/>
      <c r="C11" s="730"/>
      <c r="D11" s="737"/>
      <c r="E11" s="738"/>
      <c r="F11" s="738"/>
      <c r="G11" s="738"/>
      <c r="H11" s="738"/>
      <c r="I11" s="739"/>
      <c r="J11" s="246"/>
      <c r="K11" s="65"/>
      <c r="L11" s="477"/>
      <c r="M11" s="470"/>
      <c r="N11" s="470"/>
      <c r="O11" s="470"/>
      <c r="P11" s="470"/>
      <c r="Q11" s="470"/>
      <c r="R11" s="471"/>
      <c r="S11" s="470"/>
      <c r="T11" s="471"/>
      <c r="U11" s="470"/>
      <c r="V11" s="157"/>
      <c r="W11" s="157"/>
      <c r="X11" s="157"/>
      <c r="Y11" s="157"/>
      <c r="Z11" s="157"/>
      <c r="AA11" s="157"/>
      <c r="AB11" s="157"/>
      <c r="AC11" s="157"/>
      <c r="AD11" s="157"/>
      <c r="AE11" s="157"/>
      <c r="AF11" s="157"/>
      <c r="AG11" s="157"/>
      <c r="AH11" s="157"/>
      <c r="AI11" s="475"/>
    </row>
    <row r="12" spans="2:35" s="242" customFormat="1" ht="16" thickBot="1">
      <c r="B12" s="256"/>
      <c r="C12" s="257"/>
      <c r="D12" s="257"/>
      <c r="E12" s="258"/>
      <c r="F12" s="257"/>
      <c r="G12" s="257"/>
      <c r="H12" s="257"/>
      <c r="I12" s="259"/>
      <c r="J12" s="246"/>
      <c r="K12" s="246"/>
      <c r="L12" s="477"/>
      <c r="M12" s="472"/>
      <c r="N12" s="472"/>
      <c r="O12" s="472"/>
      <c r="P12" s="472" t="s">
        <v>6008</v>
      </c>
      <c r="Q12" s="472"/>
      <c r="R12" s="473" t="s">
        <v>43</v>
      </c>
      <c r="S12" s="472"/>
      <c r="T12" s="473"/>
      <c r="U12" s="473"/>
      <c r="V12" s="474"/>
      <c r="W12" s="474"/>
      <c r="X12" s="474" t="s">
        <v>53</v>
      </c>
      <c r="Y12" s="474"/>
      <c r="Z12" s="474" t="s">
        <v>74</v>
      </c>
      <c r="AA12" s="474"/>
      <c r="AB12" s="474" t="s">
        <v>76</v>
      </c>
      <c r="AC12" s="474"/>
      <c r="AD12" s="474"/>
      <c r="AE12" s="474" t="s">
        <v>84</v>
      </c>
      <c r="AF12" s="474"/>
      <c r="AG12" s="474" t="s">
        <v>4462</v>
      </c>
      <c r="AH12" s="474"/>
      <c r="AI12" s="478"/>
    </row>
    <row r="13" spans="2:35" ht="24" customHeight="1" thickBot="1">
      <c r="B13" s="722" t="s">
        <v>37</v>
      </c>
      <c r="C13" s="710" t="s">
        <v>0</v>
      </c>
      <c r="D13" s="712" t="s">
        <v>92</v>
      </c>
      <c r="E13" s="713"/>
      <c r="F13" s="716" t="s">
        <v>38</v>
      </c>
      <c r="G13" s="724" t="s">
        <v>12240</v>
      </c>
      <c r="H13" s="724"/>
      <c r="I13" s="724"/>
      <c r="J13" s="248"/>
      <c r="K13" s="70"/>
      <c r="L13" s="477"/>
      <c r="M13" s="472"/>
      <c r="N13" s="472"/>
      <c r="O13" s="472"/>
      <c r="P13" s="472" t="s">
        <v>4464</v>
      </c>
      <c r="Q13" s="472"/>
      <c r="R13" s="473" t="s">
        <v>44</v>
      </c>
      <c r="S13" s="472"/>
      <c r="T13" s="473"/>
      <c r="U13" s="473"/>
      <c r="V13" s="157"/>
      <c r="W13" s="157"/>
      <c r="X13" s="157" t="s">
        <v>54</v>
      </c>
      <c r="Y13" s="157"/>
      <c r="Z13" s="157" t="s">
        <v>75</v>
      </c>
      <c r="AA13" s="157"/>
      <c r="AB13" s="157" t="s">
        <v>63</v>
      </c>
      <c r="AC13" s="157"/>
      <c r="AD13" s="157"/>
      <c r="AE13" s="157" t="s">
        <v>85</v>
      </c>
      <c r="AF13" s="157"/>
      <c r="AG13" s="157" t="s">
        <v>6000</v>
      </c>
      <c r="AH13" s="157"/>
      <c r="AI13" s="475"/>
    </row>
    <row r="14" spans="2:35" s="242" customFormat="1" ht="16" thickBot="1">
      <c r="B14" s="723"/>
      <c r="C14" s="711"/>
      <c r="D14" s="714"/>
      <c r="E14" s="715"/>
      <c r="F14" s="716"/>
      <c r="G14" s="264">
        <f>Tarifas!G3</f>
        <v>2026</v>
      </c>
      <c r="H14" s="264">
        <f>Tarifas!H3</f>
        <v>2027</v>
      </c>
      <c r="I14" s="264">
        <f>Tarifas!I3</f>
        <v>2028</v>
      </c>
      <c r="L14" s="477"/>
      <c r="M14" s="470"/>
      <c r="N14" s="470"/>
      <c r="O14" s="470"/>
      <c r="P14" s="470" t="s">
        <v>4466</v>
      </c>
      <c r="Q14" s="470"/>
      <c r="R14" s="471" t="s">
        <v>34</v>
      </c>
      <c r="S14" s="470"/>
      <c r="T14" s="471"/>
      <c r="U14" s="471"/>
      <c r="V14" s="474"/>
      <c r="W14" s="474"/>
      <c r="X14" s="474" t="s">
        <v>6014</v>
      </c>
      <c r="Y14" s="474"/>
      <c r="Z14" s="474" t="s">
        <v>56</v>
      </c>
      <c r="AA14" s="474"/>
      <c r="AB14" s="474" t="s">
        <v>77</v>
      </c>
      <c r="AC14" s="474"/>
      <c r="AD14" s="474"/>
      <c r="AE14" s="474" t="s">
        <v>72</v>
      </c>
      <c r="AF14" s="474"/>
      <c r="AG14" s="474"/>
      <c r="AH14" s="474"/>
      <c r="AI14" s="478"/>
    </row>
    <row r="15" spans="2:35" ht="25.5" customHeight="1" thickBot="1">
      <c r="B15" s="717" t="s">
        <v>13745</v>
      </c>
      <c r="C15" s="718"/>
      <c r="D15" s="558" t="str">
        <f>+Resumen!C10</f>
        <v>Consultoría</v>
      </c>
      <c r="E15" s="719" t="str">
        <f>+portada!A17</f>
        <v xml:space="preserve">ESTUDIOS Y DISEÑOS EL MUELLE </v>
      </c>
      <c r="F15" s="720"/>
      <c r="G15" s="720"/>
      <c r="H15" s="720"/>
      <c r="I15" s="721"/>
      <c r="L15" s="477"/>
      <c r="M15" s="470"/>
      <c r="N15" s="470"/>
      <c r="O15" s="470"/>
      <c r="P15" s="470" t="s">
        <v>5994</v>
      </c>
      <c r="Q15" s="470"/>
      <c r="R15" s="471" t="s">
        <v>45</v>
      </c>
      <c r="S15" s="470"/>
      <c r="T15" s="471"/>
      <c r="U15" s="471"/>
      <c r="V15" s="157"/>
      <c r="W15" s="157"/>
      <c r="X15" s="157" t="s">
        <v>52</v>
      </c>
      <c r="Y15" s="157"/>
      <c r="Z15" s="157" t="s">
        <v>60</v>
      </c>
      <c r="AA15" s="157"/>
      <c r="AB15" s="157" t="s">
        <v>78</v>
      </c>
      <c r="AC15" s="157"/>
      <c r="AD15" s="157"/>
      <c r="AE15" s="157" t="s">
        <v>86</v>
      </c>
      <c r="AF15" s="157"/>
      <c r="AG15" s="157"/>
      <c r="AH15" s="157"/>
      <c r="AI15" s="475"/>
    </row>
    <row r="16" spans="2:35" ht="19.5" customHeight="1">
      <c r="B16" s="413">
        <f t="shared" ref="B16:B42" si="0">IFERROR(VLOOKUP($C16,TARIFA_IDRD,3,0),"")</f>
        <v>9</v>
      </c>
      <c r="C16" s="416" t="s">
        <v>13</v>
      </c>
      <c r="D16" s="13" t="str">
        <f>IFERROR(VLOOKUP($C16,TARIFA_IDRD,4,0),"")</f>
        <v>PERSONAL PROFESIONAL</v>
      </c>
      <c r="E16" s="490" t="str">
        <f t="shared" ref="E16:E42" si="1">IFERROR(VLOOKUP($C16,TARIFA_IDRD,5,0),"")</f>
        <v>PROFAUX</v>
      </c>
      <c r="F16" s="495" t="s">
        <v>23039</v>
      </c>
      <c r="G16" s="491">
        <f t="shared" ref="G16:G42" si="2">IFERROR(VLOOKUP($C16,TARIFA_IDRD,7,0),0)</f>
        <v>4307910</v>
      </c>
      <c r="H16" s="407">
        <f t="shared" ref="H16:H42" si="3">IFERROR(VLOOKUP($C16,TARIFA_IDRD,8,0),0)</f>
        <v>4574570</v>
      </c>
      <c r="I16" s="408">
        <f t="shared" ref="I16:I42" si="4">IFERROR(VLOOKUP($C16,TARIFA_IDRD,9,0),0)</f>
        <v>4790033</v>
      </c>
      <c r="L16" s="477"/>
      <c r="M16" s="470"/>
      <c r="N16" s="470"/>
      <c r="O16" s="470"/>
      <c r="P16" s="470" t="s">
        <v>5995</v>
      </c>
      <c r="Q16" s="470"/>
      <c r="R16" s="471" t="s">
        <v>46</v>
      </c>
      <c r="S16" s="470"/>
      <c r="T16" s="471"/>
      <c r="U16" s="471"/>
      <c r="V16" s="157"/>
      <c r="W16" s="157"/>
      <c r="X16" s="157" t="s">
        <v>55</v>
      </c>
      <c r="Y16" s="157"/>
      <c r="Z16" s="157" t="s">
        <v>61</v>
      </c>
      <c r="AA16" s="157"/>
      <c r="AB16" s="157" t="s">
        <v>73</v>
      </c>
      <c r="AC16" s="157"/>
      <c r="AD16" s="157"/>
      <c r="AE16" s="157" t="s">
        <v>87</v>
      </c>
      <c r="AF16" s="157"/>
      <c r="AG16" s="157"/>
      <c r="AH16" s="157"/>
      <c r="AI16" s="475"/>
    </row>
    <row r="17" spans="2:35" ht="16">
      <c r="B17" s="414">
        <f t="shared" si="0"/>
        <v>6</v>
      </c>
      <c r="C17" s="417" t="s">
        <v>7</v>
      </c>
      <c r="D17" s="13" t="str">
        <f t="shared" ref="D17:D42" si="5">IFERROR(VLOOKUP($C17,TARIFA_IDRD,4,0),"")</f>
        <v>PERSONAL PROFESIONAL</v>
      </c>
      <c r="E17" s="490" t="str">
        <f t="shared" si="1"/>
        <v>PROF6</v>
      </c>
      <c r="F17" s="495" t="s">
        <v>23040</v>
      </c>
      <c r="G17" s="492">
        <f t="shared" si="2"/>
        <v>6694520</v>
      </c>
      <c r="H17" s="240">
        <f t="shared" si="3"/>
        <v>7108911</v>
      </c>
      <c r="I17" s="409">
        <f t="shared" si="4"/>
        <v>7443741</v>
      </c>
      <c r="L17" s="477"/>
      <c r="M17" s="470"/>
      <c r="N17" s="470"/>
      <c r="O17" s="470"/>
      <c r="P17" s="470"/>
      <c r="Q17" s="470"/>
      <c r="R17" s="471"/>
      <c r="S17" s="470"/>
      <c r="T17" s="471"/>
      <c r="U17" s="471"/>
      <c r="V17" s="157"/>
      <c r="W17" s="157"/>
      <c r="X17" s="157"/>
      <c r="Y17" s="157"/>
      <c r="Z17" s="157"/>
      <c r="AA17" s="157"/>
      <c r="AB17" s="157"/>
      <c r="AC17" s="157"/>
      <c r="AD17" s="157"/>
      <c r="AE17" s="157"/>
      <c r="AF17" s="157"/>
      <c r="AG17" s="157"/>
      <c r="AH17" s="157"/>
      <c r="AI17" s="475"/>
    </row>
    <row r="18" spans="2:35" ht="15" customHeight="1">
      <c r="B18" s="414" t="str">
        <f t="shared" si="0"/>
        <v>E</v>
      </c>
      <c r="C18" s="417" t="s">
        <v>16</v>
      </c>
      <c r="D18" s="13" t="str">
        <f t="shared" si="5"/>
        <v>PERSONAL TÉCNICO O TECNÓLOGO</v>
      </c>
      <c r="E18" s="490" t="str">
        <f t="shared" si="1"/>
        <v>Tecnólogo En Ingeniería</v>
      </c>
      <c r="F18" s="495" t="s">
        <v>23041</v>
      </c>
      <c r="G18" s="492">
        <f t="shared" si="2"/>
        <v>3894401</v>
      </c>
      <c r="H18" s="240">
        <f t="shared" si="3"/>
        <v>4135465</v>
      </c>
      <c r="I18" s="409">
        <f t="shared" si="4"/>
        <v>4330246</v>
      </c>
      <c r="J18" s="243"/>
      <c r="K18" s="20"/>
      <c r="L18" s="477"/>
      <c r="M18" s="470"/>
      <c r="N18" s="470"/>
      <c r="O18" s="470"/>
      <c r="P18" s="470"/>
      <c r="Q18" s="470"/>
      <c r="R18" s="471"/>
      <c r="S18" s="470"/>
      <c r="T18" s="471"/>
      <c r="U18" s="471"/>
      <c r="V18" s="157"/>
      <c r="W18" s="157"/>
      <c r="X18" s="157"/>
      <c r="Y18" s="157"/>
      <c r="Z18" s="157"/>
      <c r="AA18" s="157"/>
      <c r="AB18" s="157"/>
      <c r="AC18" s="157"/>
      <c r="AD18" s="157"/>
      <c r="AE18" s="157"/>
      <c r="AF18" s="157"/>
      <c r="AG18" s="157"/>
      <c r="AH18" s="157"/>
      <c r="AI18" s="475"/>
    </row>
    <row r="19" spans="2:35" ht="15" customHeight="1">
      <c r="B19" s="414" t="str">
        <f t="shared" si="0"/>
        <v/>
      </c>
      <c r="C19" s="417"/>
      <c r="D19" s="13" t="str">
        <f t="shared" si="5"/>
        <v/>
      </c>
      <c r="E19" s="490" t="str">
        <f t="shared" si="1"/>
        <v/>
      </c>
      <c r="F19" s="495"/>
      <c r="G19" s="492">
        <f t="shared" si="2"/>
        <v>0</v>
      </c>
      <c r="H19" s="240">
        <f t="shared" si="3"/>
        <v>0</v>
      </c>
      <c r="I19" s="409">
        <f t="shared" si="4"/>
        <v>0</v>
      </c>
      <c r="J19" s="243"/>
      <c r="K19" s="20"/>
      <c r="L19" s="477"/>
      <c r="M19" s="470"/>
      <c r="N19" s="470"/>
      <c r="O19" s="470"/>
      <c r="P19" s="470"/>
      <c r="Q19" s="470"/>
      <c r="R19" s="471"/>
      <c r="S19" s="470"/>
      <c r="T19" s="471"/>
      <c r="U19" s="471"/>
      <c r="V19" s="157"/>
      <c r="W19" s="157"/>
      <c r="X19" s="157"/>
      <c r="Y19" s="157"/>
      <c r="Z19" s="157"/>
      <c r="AA19" s="157"/>
      <c r="AB19" s="157"/>
      <c r="AC19" s="157"/>
      <c r="AD19" s="157"/>
      <c r="AE19" s="157"/>
      <c r="AF19" s="157"/>
      <c r="AG19" s="157"/>
      <c r="AH19" s="157"/>
      <c r="AI19" s="475"/>
    </row>
    <row r="20" spans="2:35" ht="15" customHeight="1">
      <c r="B20" s="414" t="str">
        <f t="shared" si="0"/>
        <v/>
      </c>
      <c r="C20" s="417"/>
      <c r="D20" s="13" t="str">
        <f t="shared" si="5"/>
        <v/>
      </c>
      <c r="E20" s="490" t="str">
        <f t="shared" si="1"/>
        <v/>
      </c>
      <c r="F20" s="495"/>
      <c r="G20" s="492">
        <f t="shared" si="2"/>
        <v>0</v>
      </c>
      <c r="H20" s="240">
        <f t="shared" si="3"/>
        <v>0</v>
      </c>
      <c r="I20" s="409">
        <f t="shared" si="4"/>
        <v>0</v>
      </c>
      <c r="J20" s="243"/>
      <c r="K20" s="20"/>
      <c r="L20" s="477"/>
      <c r="M20" s="471"/>
      <c r="N20" s="470"/>
      <c r="O20" s="470"/>
      <c r="P20" s="470" t="s">
        <v>5996</v>
      </c>
      <c r="Q20" s="470"/>
      <c r="R20" s="471" t="s">
        <v>5997</v>
      </c>
      <c r="S20" s="470"/>
      <c r="T20" s="471"/>
      <c r="U20" s="471"/>
      <c r="V20" s="157"/>
      <c r="W20" s="157"/>
      <c r="X20" s="157" t="s">
        <v>56</v>
      </c>
      <c r="Y20" s="157"/>
      <c r="Z20" s="157" t="s">
        <v>6013</v>
      </c>
      <c r="AA20" s="157"/>
      <c r="AB20" s="157" t="s">
        <v>79</v>
      </c>
      <c r="AC20" s="157"/>
      <c r="AD20" s="157"/>
      <c r="AE20" s="157" t="s">
        <v>46</v>
      </c>
      <c r="AF20" s="157"/>
      <c r="AG20" s="157"/>
      <c r="AH20" s="157"/>
      <c r="AI20" s="475"/>
    </row>
    <row r="21" spans="2:35" ht="15" customHeight="1">
      <c r="B21" s="414" t="str">
        <f t="shared" si="0"/>
        <v/>
      </c>
      <c r="C21" s="417"/>
      <c r="D21" s="13" t="str">
        <f t="shared" si="5"/>
        <v/>
      </c>
      <c r="E21" s="490" t="str">
        <f t="shared" si="1"/>
        <v/>
      </c>
      <c r="F21" s="495"/>
      <c r="G21" s="492">
        <f t="shared" si="2"/>
        <v>0</v>
      </c>
      <c r="H21" s="240">
        <f t="shared" si="3"/>
        <v>0</v>
      </c>
      <c r="I21" s="409">
        <f t="shared" si="4"/>
        <v>0</v>
      </c>
      <c r="J21" s="243"/>
      <c r="K21" s="20"/>
      <c r="L21" s="477"/>
      <c r="M21" s="471"/>
      <c r="N21" s="470"/>
      <c r="O21" s="470"/>
      <c r="P21" s="470" t="s">
        <v>5997</v>
      </c>
      <c r="Q21" s="470"/>
      <c r="R21" s="471" t="s">
        <v>5998</v>
      </c>
      <c r="S21" s="470"/>
      <c r="T21" s="471"/>
      <c r="U21" s="471"/>
      <c r="V21" s="157"/>
      <c r="W21" s="157"/>
      <c r="X21" s="157" t="s">
        <v>45</v>
      </c>
      <c r="Y21" s="157"/>
      <c r="Z21" s="157" t="s">
        <v>47</v>
      </c>
      <c r="AA21" s="157"/>
      <c r="AB21" s="157" t="s">
        <v>80</v>
      </c>
      <c r="AC21" s="157"/>
      <c r="AD21" s="157"/>
      <c r="AE21" s="157" t="s">
        <v>6027</v>
      </c>
      <c r="AF21" s="157"/>
      <c r="AG21" s="157"/>
      <c r="AH21" s="157"/>
      <c r="AI21" s="475"/>
    </row>
    <row r="22" spans="2:35" ht="15" customHeight="1">
      <c r="B22" s="414" t="str">
        <f t="shared" si="0"/>
        <v/>
      </c>
      <c r="C22" s="417"/>
      <c r="D22" s="13" t="str">
        <f t="shared" si="5"/>
        <v/>
      </c>
      <c r="E22" s="490" t="str">
        <f t="shared" si="1"/>
        <v/>
      </c>
      <c r="F22" s="495"/>
      <c r="G22" s="492">
        <f t="shared" si="2"/>
        <v>0</v>
      </c>
      <c r="H22" s="240">
        <f t="shared" si="3"/>
        <v>0</v>
      </c>
      <c r="I22" s="409">
        <f t="shared" si="4"/>
        <v>0</v>
      </c>
      <c r="J22" s="243"/>
      <c r="K22" s="20"/>
      <c r="L22" s="477"/>
      <c r="M22" s="471"/>
      <c r="N22" s="470"/>
      <c r="O22" s="470"/>
      <c r="P22" s="470" t="s">
        <v>43</v>
      </c>
      <c r="Q22" s="470"/>
      <c r="R22" s="471" t="s">
        <v>47</v>
      </c>
      <c r="S22" s="471"/>
      <c r="T22" s="471"/>
      <c r="U22" s="471"/>
      <c r="V22" s="157"/>
      <c r="W22" s="157"/>
      <c r="X22" s="157" t="s">
        <v>64</v>
      </c>
      <c r="Y22" s="157"/>
      <c r="Z22" s="157" t="s">
        <v>62</v>
      </c>
      <c r="AA22" s="157"/>
      <c r="AB22" s="157" t="s">
        <v>55</v>
      </c>
      <c r="AC22" s="157"/>
      <c r="AD22" s="157"/>
      <c r="AE22" s="157" t="s">
        <v>79</v>
      </c>
      <c r="AF22" s="157"/>
      <c r="AG22" s="157"/>
      <c r="AH22" s="157"/>
      <c r="AI22" s="475"/>
    </row>
    <row r="23" spans="2:35" ht="15" customHeight="1">
      <c r="B23" s="414" t="str">
        <f t="shared" si="0"/>
        <v/>
      </c>
      <c r="C23" s="417"/>
      <c r="D23" s="13" t="str">
        <f t="shared" si="5"/>
        <v/>
      </c>
      <c r="E23" s="490" t="str">
        <f t="shared" si="1"/>
        <v/>
      </c>
      <c r="F23" s="495"/>
      <c r="G23" s="492">
        <f t="shared" si="2"/>
        <v>0</v>
      </c>
      <c r="H23" s="240">
        <f t="shared" si="3"/>
        <v>0</v>
      </c>
      <c r="I23" s="409">
        <f t="shared" si="4"/>
        <v>0</v>
      </c>
      <c r="J23" s="243"/>
      <c r="K23" s="20"/>
      <c r="L23" s="477"/>
      <c r="M23" s="471"/>
      <c r="N23" s="470"/>
      <c r="O23" s="470"/>
      <c r="P23" s="470" t="s">
        <v>44</v>
      </c>
      <c r="Q23" s="470"/>
      <c r="R23" s="471" t="s">
        <v>48</v>
      </c>
      <c r="S23" s="471"/>
      <c r="T23" s="471"/>
      <c r="U23" s="471"/>
      <c r="V23" s="157"/>
      <c r="W23" s="157"/>
      <c r="X23" s="157" t="s">
        <v>80</v>
      </c>
      <c r="Y23" s="157"/>
      <c r="Z23" s="157" t="s">
        <v>6017</v>
      </c>
      <c r="AA23" s="157"/>
      <c r="AB23" s="157" t="s">
        <v>81</v>
      </c>
      <c r="AC23" s="157"/>
      <c r="AD23" s="157"/>
      <c r="AE23" s="157" t="s">
        <v>64</v>
      </c>
      <c r="AF23" s="157"/>
      <c r="AG23" s="157"/>
      <c r="AH23" s="157"/>
      <c r="AI23" s="475"/>
    </row>
    <row r="24" spans="2:35" ht="15" customHeight="1">
      <c r="B24" s="414" t="str">
        <f t="shared" si="0"/>
        <v/>
      </c>
      <c r="C24" s="417"/>
      <c r="D24" s="13" t="str">
        <f t="shared" si="5"/>
        <v/>
      </c>
      <c r="E24" s="490" t="str">
        <f t="shared" si="1"/>
        <v/>
      </c>
      <c r="F24" s="495"/>
      <c r="G24" s="492">
        <f t="shared" si="2"/>
        <v>0</v>
      </c>
      <c r="H24" s="240">
        <f t="shared" si="3"/>
        <v>0</v>
      </c>
      <c r="I24" s="409">
        <f t="shared" si="4"/>
        <v>0</v>
      </c>
      <c r="J24" s="243"/>
      <c r="K24" s="20"/>
      <c r="L24" s="477"/>
      <c r="M24" s="471"/>
      <c r="N24" s="470"/>
      <c r="O24" s="470"/>
      <c r="P24" s="470" t="s">
        <v>4463</v>
      </c>
      <c r="Q24" s="470"/>
      <c r="R24" s="471" t="s">
        <v>49</v>
      </c>
      <c r="S24" s="471"/>
      <c r="T24" s="471"/>
      <c r="U24" s="471"/>
      <c r="V24" s="157"/>
      <c r="W24" s="157"/>
      <c r="X24" s="157" t="s">
        <v>4458</v>
      </c>
      <c r="Y24" s="157"/>
      <c r="Z24" s="157" t="s">
        <v>63</v>
      </c>
      <c r="AA24" s="157"/>
      <c r="AB24" s="157" t="s">
        <v>68</v>
      </c>
      <c r="AC24" s="157"/>
      <c r="AD24" s="157"/>
      <c r="AE24" s="157" t="s">
        <v>88</v>
      </c>
      <c r="AF24" s="157"/>
      <c r="AG24" s="157"/>
      <c r="AH24" s="157"/>
      <c r="AI24" s="475"/>
    </row>
    <row r="25" spans="2:35" ht="15" customHeight="1">
      <c r="B25" s="414" t="str">
        <f t="shared" si="0"/>
        <v/>
      </c>
      <c r="C25" s="417"/>
      <c r="D25" s="13" t="str">
        <f t="shared" si="5"/>
        <v/>
      </c>
      <c r="E25" s="490" t="str">
        <f t="shared" si="1"/>
        <v/>
      </c>
      <c r="F25" s="495"/>
      <c r="G25" s="492">
        <f t="shared" si="2"/>
        <v>0</v>
      </c>
      <c r="H25" s="240">
        <f t="shared" si="3"/>
        <v>0</v>
      </c>
      <c r="I25" s="409">
        <f t="shared" si="4"/>
        <v>0</v>
      </c>
      <c r="J25" s="243"/>
      <c r="K25" s="20"/>
      <c r="L25" s="477"/>
      <c r="M25" s="471"/>
      <c r="N25" s="470"/>
      <c r="O25" s="470"/>
      <c r="P25" s="470"/>
      <c r="Q25" s="470"/>
      <c r="R25" s="471" t="s">
        <v>50</v>
      </c>
      <c r="S25" s="471"/>
      <c r="T25" s="471"/>
      <c r="U25" s="471"/>
      <c r="V25" s="157"/>
      <c r="W25" s="157"/>
      <c r="X25" s="157" t="s">
        <v>6019</v>
      </c>
      <c r="Y25" s="157"/>
      <c r="Z25" s="157" t="s">
        <v>64</v>
      </c>
      <c r="AA25" s="157"/>
      <c r="AB25" s="157" t="s">
        <v>82</v>
      </c>
      <c r="AC25" s="157"/>
      <c r="AD25" s="157"/>
      <c r="AE25" s="157" t="s">
        <v>89</v>
      </c>
      <c r="AF25" s="157"/>
      <c r="AG25" s="157"/>
      <c r="AH25" s="157"/>
      <c r="AI25" s="475"/>
    </row>
    <row r="26" spans="2:35" ht="15" customHeight="1">
      <c r="B26" s="414" t="str">
        <f t="shared" si="0"/>
        <v/>
      </c>
      <c r="C26" s="417"/>
      <c r="D26" s="13" t="str">
        <f t="shared" si="5"/>
        <v/>
      </c>
      <c r="E26" s="490" t="str">
        <f t="shared" si="1"/>
        <v/>
      </c>
      <c r="F26" s="495"/>
      <c r="G26" s="492">
        <f t="shared" si="2"/>
        <v>0</v>
      </c>
      <c r="H26" s="240">
        <f t="shared" si="3"/>
        <v>0</v>
      </c>
      <c r="I26" s="409">
        <f t="shared" si="4"/>
        <v>0</v>
      </c>
      <c r="J26" s="243"/>
      <c r="K26" s="20"/>
      <c r="L26" s="477"/>
      <c r="M26" s="471"/>
      <c r="N26" s="470"/>
      <c r="O26" s="470"/>
      <c r="P26" s="470"/>
      <c r="Q26" s="471"/>
      <c r="R26" s="471" t="s">
        <v>6001</v>
      </c>
      <c r="S26" s="471"/>
      <c r="T26" s="471"/>
      <c r="U26" s="471"/>
      <c r="V26" s="157"/>
      <c r="W26" s="157"/>
      <c r="X26" s="157" t="s">
        <v>4459</v>
      </c>
      <c r="Y26" s="157"/>
      <c r="Z26" s="157" t="s">
        <v>65</v>
      </c>
      <c r="AA26" s="157"/>
      <c r="AB26" s="157" t="s">
        <v>6010</v>
      </c>
      <c r="AC26" s="157"/>
      <c r="AD26" s="157"/>
      <c r="AE26" s="157" t="s">
        <v>91</v>
      </c>
      <c r="AF26" s="157"/>
      <c r="AG26" s="157"/>
      <c r="AH26" s="157"/>
      <c r="AI26" s="475"/>
    </row>
    <row r="27" spans="2:35" ht="15" customHeight="1">
      <c r="B27" s="414" t="str">
        <f t="shared" si="0"/>
        <v/>
      </c>
      <c r="C27" s="417"/>
      <c r="D27" s="13" t="str">
        <f t="shared" si="5"/>
        <v/>
      </c>
      <c r="E27" s="490" t="str">
        <f t="shared" si="1"/>
        <v/>
      </c>
      <c r="F27" s="495"/>
      <c r="G27" s="492">
        <f t="shared" si="2"/>
        <v>0</v>
      </c>
      <c r="H27" s="240">
        <f t="shared" si="3"/>
        <v>0</v>
      </c>
      <c r="I27" s="409">
        <f t="shared" si="4"/>
        <v>0</v>
      </c>
      <c r="J27" s="243"/>
      <c r="K27" s="20"/>
      <c r="L27" s="477"/>
      <c r="M27" s="471"/>
      <c r="N27" s="470"/>
      <c r="O27" s="470"/>
      <c r="P27" s="470"/>
      <c r="Q27" s="471"/>
      <c r="R27" s="471" t="s">
        <v>42</v>
      </c>
      <c r="S27" s="471"/>
      <c r="T27" s="471"/>
      <c r="U27" s="471"/>
      <c r="V27" s="157"/>
      <c r="W27" s="157"/>
      <c r="X27" s="157" t="s">
        <v>63</v>
      </c>
      <c r="Y27" s="157"/>
      <c r="Z27" s="157" t="s">
        <v>66</v>
      </c>
      <c r="AA27" s="157"/>
      <c r="AB27" s="157" t="s">
        <v>83</v>
      </c>
      <c r="AC27" s="157"/>
      <c r="AD27" s="157"/>
      <c r="AE27" s="157"/>
      <c r="AF27" s="157"/>
      <c r="AG27" s="157"/>
      <c r="AH27" s="157"/>
      <c r="AI27" s="475"/>
    </row>
    <row r="28" spans="2:35" ht="15" customHeight="1">
      <c r="B28" s="414" t="str">
        <f t="shared" si="0"/>
        <v/>
      </c>
      <c r="C28" s="417"/>
      <c r="D28" s="13" t="str">
        <f t="shared" si="5"/>
        <v/>
      </c>
      <c r="E28" s="490" t="str">
        <f t="shared" si="1"/>
        <v/>
      </c>
      <c r="F28" s="495"/>
      <c r="G28" s="492">
        <f t="shared" si="2"/>
        <v>0</v>
      </c>
      <c r="H28" s="240">
        <f t="shared" si="3"/>
        <v>0</v>
      </c>
      <c r="I28" s="409">
        <f t="shared" si="4"/>
        <v>0</v>
      </c>
      <c r="J28" s="243"/>
      <c r="K28" s="20"/>
      <c r="L28" s="477"/>
      <c r="M28" s="471"/>
      <c r="N28" s="471"/>
      <c r="O28" s="470"/>
      <c r="P28" s="470"/>
      <c r="Q28" s="471"/>
      <c r="R28" s="471" t="s">
        <v>4460</v>
      </c>
      <c r="S28" s="471"/>
      <c r="T28" s="471"/>
      <c r="U28" s="471"/>
      <c r="V28" s="157"/>
      <c r="W28" s="157"/>
      <c r="X28" s="157" t="s">
        <v>50</v>
      </c>
      <c r="Y28" s="157"/>
      <c r="Z28" s="157" t="s">
        <v>6012</v>
      </c>
      <c r="AA28" s="157"/>
      <c r="AB28" s="157" t="s">
        <v>6026</v>
      </c>
      <c r="AC28" s="157"/>
      <c r="AD28" s="157"/>
      <c r="AE28" s="157"/>
      <c r="AF28" s="157"/>
      <c r="AG28" s="157"/>
      <c r="AH28" s="157"/>
      <c r="AI28" s="475"/>
    </row>
    <row r="29" spans="2:35" ht="15" customHeight="1">
      <c r="B29" s="414" t="str">
        <f t="shared" si="0"/>
        <v/>
      </c>
      <c r="C29" s="417"/>
      <c r="D29" s="13" t="str">
        <f t="shared" si="5"/>
        <v/>
      </c>
      <c r="E29" s="490" t="str">
        <f t="shared" si="1"/>
        <v/>
      </c>
      <c r="F29" s="495"/>
      <c r="G29" s="492">
        <f t="shared" si="2"/>
        <v>0</v>
      </c>
      <c r="H29" s="240">
        <f t="shared" si="3"/>
        <v>0</v>
      </c>
      <c r="I29" s="409">
        <f t="shared" si="4"/>
        <v>0</v>
      </c>
      <c r="J29" s="243"/>
      <c r="K29" s="20"/>
      <c r="L29" s="477"/>
      <c r="M29" s="471"/>
      <c r="N29" s="471"/>
      <c r="O29" s="470"/>
      <c r="P29" s="470"/>
      <c r="Q29" s="471"/>
      <c r="R29" s="471" t="s">
        <v>5993</v>
      </c>
      <c r="S29" s="471"/>
      <c r="T29" s="471"/>
      <c r="U29" s="471"/>
      <c r="V29" s="157"/>
      <c r="W29" s="157"/>
      <c r="X29" s="157" t="s">
        <v>4461</v>
      </c>
      <c r="Y29" s="157"/>
      <c r="Z29" s="157" t="s">
        <v>67</v>
      </c>
      <c r="AA29" s="157"/>
      <c r="AB29" s="157" t="s">
        <v>6028</v>
      </c>
      <c r="AC29" s="157"/>
      <c r="AD29" s="157"/>
      <c r="AE29" s="157"/>
      <c r="AF29" s="157"/>
      <c r="AG29" s="157"/>
      <c r="AH29" s="157"/>
      <c r="AI29" s="475"/>
    </row>
    <row r="30" spans="2:35" ht="15" customHeight="1">
      <c r="B30" s="414" t="str">
        <f t="shared" si="0"/>
        <v/>
      </c>
      <c r="C30" s="417"/>
      <c r="D30" s="13" t="str">
        <f t="shared" si="5"/>
        <v/>
      </c>
      <c r="E30" s="490" t="str">
        <f t="shared" si="1"/>
        <v/>
      </c>
      <c r="F30" s="495"/>
      <c r="G30" s="492">
        <f t="shared" si="2"/>
        <v>0</v>
      </c>
      <c r="H30" s="240">
        <f t="shared" si="3"/>
        <v>0</v>
      </c>
      <c r="I30" s="409">
        <f t="shared" si="4"/>
        <v>0</v>
      </c>
      <c r="J30" s="243"/>
      <c r="K30" s="20"/>
      <c r="L30" s="477"/>
      <c r="M30" s="471"/>
      <c r="N30" s="471"/>
      <c r="O30" s="470"/>
      <c r="P30" s="470"/>
      <c r="Q30" s="471"/>
      <c r="R30" s="471" t="s">
        <v>6002</v>
      </c>
      <c r="S30" s="471"/>
      <c r="T30" s="471"/>
      <c r="U30" s="471"/>
      <c r="V30" s="157"/>
      <c r="W30" s="157"/>
      <c r="X30" s="157" t="s">
        <v>6017</v>
      </c>
      <c r="Y30" s="157"/>
      <c r="Z30" s="157" t="s">
        <v>35</v>
      </c>
      <c r="AA30" s="157"/>
      <c r="AB30" s="157" t="s">
        <v>69</v>
      </c>
      <c r="AC30" s="157"/>
      <c r="AD30" s="157"/>
      <c r="AE30" s="157"/>
      <c r="AF30" s="157"/>
      <c r="AG30" s="157"/>
      <c r="AH30" s="157"/>
      <c r="AI30" s="475"/>
    </row>
    <row r="31" spans="2:35" ht="15" customHeight="1">
      <c r="B31" s="414" t="str">
        <f t="shared" si="0"/>
        <v/>
      </c>
      <c r="C31" s="417"/>
      <c r="D31" s="13" t="str">
        <f t="shared" si="5"/>
        <v/>
      </c>
      <c r="E31" s="490" t="str">
        <f t="shared" si="1"/>
        <v/>
      </c>
      <c r="F31" s="495"/>
      <c r="G31" s="492">
        <f t="shared" si="2"/>
        <v>0</v>
      </c>
      <c r="H31" s="240">
        <f t="shared" si="3"/>
        <v>0</v>
      </c>
      <c r="I31" s="409">
        <f t="shared" si="4"/>
        <v>0</v>
      </c>
      <c r="J31" s="243"/>
      <c r="K31" s="20"/>
      <c r="L31" s="477"/>
      <c r="M31" s="471"/>
      <c r="N31" s="471"/>
      <c r="O31" s="470"/>
      <c r="P31" s="470"/>
      <c r="Q31" s="471"/>
      <c r="R31" s="471" t="s">
        <v>6003</v>
      </c>
      <c r="S31" s="471"/>
      <c r="T31" s="471"/>
      <c r="U31" s="471"/>
      <c r="V31" s="157"/>
      <c r="W31" s="157"/>
      <c r="X31" s="157" t="s">
        <v>6016</v>
      </c>
      <c r="Y31" s="157"/>
      <c r="Z31" s="157" t="s">
        <v>68</v>
      </c>
      <c r="AA31" s="157"/>
      <c r="AB31" s="157"/>
      <c r="AC31" s="157"/>
      <c r="AD31" s="157"/>
      <c r="AE31" s="157"/>
      <c r="AF31" s="157"/>
      <c r="AG31" s="157"/>
      <c r="AH31" s="157"/>
      <c r="AI31" s="475"/>
    </row>
    <row r="32" spans="2:35" ht="15" customHeight="1">
      <c r="B32" s="414" t="str">
        <f t="shared" si="0"/>
        <v/>
      </c>
      <c r="C32" s="417"/>
      <c r="D32" s="13" t="str">
        <f t="shared" si="5"/>
        <v/>
      </c>
      <c r="E32" s="490" t="str">
        <f t="shared" si="1"/>
        <v/>
      </c>
      <c r="F32" s="495"/>
      <c r="G32" s="492">
        <f t="shared" si="2"/>
        <v>0</v>
      </c>
      <c r="H32" s="240">
        <f t="shared" si="3"/>
        <v>0</v>
      </c>
      <c r="I32" s="409">
        <f t="shared" si="4"/>
        <v>0</v>
      </c>
      <c r="J32" s="243"/>
      <c r="K32" s="20"/>
      <c r="L32" s="477"/>
      <c r="M32" s="471"/>
      <c r="N32" s="471"/>
      <c r="O32" s="470"/>
      <c r="P32" s="470"/>
      <c r="Q32" s="471"/>
      <c r="R32" s="471"/>
      <c r="S32" s="471"/>
      <c r="T32" s="471"/>
      <c r="U32" s="471"/>
      <c r="V32" s="157"/>
      <c r="W32" s="157"/>
      <c r="X32" s="157" t="s">
        <v>58</v>
      </c>
      <c r="Y32" s="157"/>
      <c r="Z32" s="157" t="s">
        <v>59</v>
      </c>
      <c r="AA32" s="157"/>
      <c r="AB32" s="157"/>
      <c r="AC32" s="157"/>
      <c r="AD32" s="157"/>
      <c r="AE32" s="157"/>
      <c r="AF32" s="157"/>
      <c r="AG32" s="157"/>
      <c r="AH32" s="157"/>
      <c r="AI32" s="475"/>
    </row>
    <row r="33" spans="2:35" ht="15" customHeight="1">
      <c r="B33" s="414" t="str">
        <f t="shared" si="0"/>
        <v/>
      </c>
      <c r="C33" s="417"/>
      <c r="D33" s="13" t="str">
        <f t="shared" si="5"/>
        <v/>
      </c>
      <c r="E33" s="490" t="str">
        <f t="shared" si="1"/>
        <v/>
      </c>
      <c r="F33" s="495"/>
      <c r="G33" s="492">
        <f t="shared" si="2"/>
        <v>0</v>
      </c>
      <c r="H33" s="240">
        <f t="shared" si="3"/>
        <v>0</v>
      </c>
      <c r="I33" s="409">
        <f t="shared" si="4"/>
        <v>0</v>
      </c>
      <c r="J33" s="243"/>
      <c r="K33" s="20"/>
      <c r="L33" s="477"/>
      <c r="M33" s="471"/>
      <c r="N33" s="471"/>
      <c r="O33" s="471"/>
      <c r="P33" s="470"/>
      <c r="Q33" s="471"/>
      <c r="R33" s="471"/>
      <c r="S33" s="471"/>
      <c r="T33" s="471"/>
      <c r="U33" s="471"/>
      <c r="V33" s="157"/>
      <c r="W33" s="157"/>
      <c r="X33" s="157" t="s">
        <v>6002</v>
      </c>
      <c r="Y33" s="157"/>
      <c r="Z33" s="157" t="s">
        <v>70</v>
      </c>
      <c r="AA33" s="157"/>
      <c r="AB33" s="157"/>
      <c r="AC33" s="157"/>
      <c r="AD33" s="157"/>
      <c r="AE33" s="157"/>
      <c r="AF33" s="157"/>
      <c r="AG33" s="157"/>
      <c r="AH33" s="157"/>
      <c r="AI33" s="475"/>
    </row>
    <row r="34" spans="2:35" ht="15" customHeight="1">
      <c r="B34" s="414" t="str">
        <f t="shared" si="0"/>
        <v/>
      </c>
      <c r="C34" s="417"/>
      <c r="D34" s="13" t="str">
        <f t="shared" si="5"/>
        <v/>
      </c>
      <c r="E34" s="490" t="str">
        <f t="shared" si="1"/>
        <v/>
      </c>
      <c r="F34" s="495"/>
      <c r="G34" s="492">
        <f t="shared" si="2"/>
        <v>0</v>
      </c>
      <c r="H34" s="240">
        <f t="shared" si="3"/>
        <v>0</v>
      </c>
      <c r="I34" s="409">
        <f t="shared" si="4"/>
        <v>0</v>
      </c>
      <c r="J34" s="243"/>
      <c r="K34" s="20"/>
      <c r="L34" s="477"/>
      <c r="M34" s="471"/>
      <c r="N34" s="471"/>
      <c r="O34" s="471"/>
      <c r="P34" s="470"/>
      <c r="Q34" s="488"/>
      <c r="R34" s="471"/>
      <c r="S34" s="471"/>
      <c r="T34" s="471"/>
      <c r="U34" s="471"/>
      <c r="V34" s="157"/>
      <c r="W34" s="157"/>
      <c r="X34" s="157" t="s">
        <v>6028</v>
      </c>
      <c r="Y34" s="157"/>
      <c r="Z34" s="157" t="s">
        <v>6009</v>
      </c>
      <c r="AA34" s="157"/>
      <c r="AB34" s="157"/>
      <c r="AC34" s="157"/>
      <c r="AD34" s="157"/>
      <c r="AE34" s="157"/>
      <c r="AF34" s="157"/>
      <c r="AG34" s="157"/>
      <c r="AH34" s="157"/>
      <c r="AI34" s="475"/>
    </row>
    <row r="35" spans="2:35" ht="15" customHeight="1">
      <c r="B35" s="414" t="str">
        <f>IFERROR(VLOOKUP($C35,TARIFA_IDRD,3,0),"")</f>
        <v/>
      </c>
      <c r="C35" s="417"/>
      <c r="D35" s="13" t="str">
        <f>IFERROR(VLOOKUP($C35,TARIFA_IDRD,4,0),"")</f>
        <v/>
      </c>
      <c r="E35" s="490" t="str">
        <f t="shared" si="1"/>
        <v/>
      </c>
      <c r="F35" s="495"/>
      <c r="G35" s="492">
        <f>IFERROR(VLOOKUP($C35,TARIFA_IDRD,7,0),0)</f>
        <v>0</v>
      </c>
      <c r="H35" s="240">
        <f>IFERROR(VLOOKUP($C35,TARIFA_IDRD,8,0),0)</f>
        <v>0</v>
      </c>
      <c r="I35" s="409">
        <f>IFERROR(VLOOKUP($C35,TARIFA_IDRD,9,0),0)</f>
        <v>0</v>
      </c>
      <c r="J35" s="243"/>
      <c r="K35" s="20"/>
      <c r="L35" s="477"/>
      <c r="M35" s="471"/>
      <c r="N35" s="471"/>
      <c r="O35" s="471"/>
      <c r="P35" s="470"/>
      <c r="Q35" s="488"/>
      <c r="R35" s="471" t="s">
        <v>51</v>
      </c>
      <c r="S35" s="471"/>
      <c r="T35" s="471"/>
      <c r="U35" s="471"/>
      <c r="V35" s="157"/>
      <c r="W35" s="157"/>
      <c r="X35" s="157" t="s">
        <v>57</v>
      </c>
      <c r="Y35" s="157"/>
      <c r="Z35" s="157" t="s">
        <v>69</v>
      </c>
      <c r="AA35" s="157"/>
      <c r="AB35" s="157"/>
      <c r="AC35" s="157"/>
      <c r="AD35" s="157"/>
      <c r="AE35" s="157"/>
      <c r="AF35" s="157"/>
      <c r="AG35" s="157"/>
      <c r="AH35" s="157"/>
      <c r="AI35" s="475"/>
    </row>
    <row r="36" spans="2:35" ht="15" customHeight="1">
      <c r="B36" s="414" t="str">
        <f>IFERROR(VLOOKUP($C36,TARIFA_IDRD,3,0),"")</f>
        <v/>
      </c>
      <c r="C36" s="417"/>
      <c r="D36" s="13" t="str">
        <f>IFERROR(VLOOKUP($C36,TARIFA_IDRD,4,0),"")</f>
        <v/>
      </c>
      <c r="E36" s="490" t="str">
        <f t="shared" si="1"/>
        <v/>
      </c>
      <c r="F36" s="495"/>
      <c r="G36" s="492">
        <f>IFERROR(VLOOKUP($C36,TARIFA_IDRD,7,0),0)</f>
        <v>0</v>
      </c>
      <c r="H36" s="240">
        <f>IFERROR(VLOOKUP($C36,TARIFA_IDRD,8,0),0)</f>
        <v>0</v>
      </c>
      <c r="I36" s="409">
        <f>IFERROR(VLOOKUP($C36,TARIFA_IDRD,9,0),0)</f>
        <v>0</v>
      </c>
      <c r="J36" s="243"/>
      <c r="K36" s="20"/>
      <c r="L36" s="477"/>
      <c r="M36" s="469"/>
      <c r="N36" s="471"/>
      <c r="O36" s="471"/>
      <c r="P36" s="470"/>
      <c r="Q36" s="488"/>
      <c r="R36" s="471"/>
      <c r="S36" s="471"/>
      <c r="T36" s="471"/>
      <c r="U36" s="471"/>
      <c r="V36" s="157"/>
      <c r="W36" s="157"/>
      <c r="X36" s="157"/>
      <c r="Y36" s="157"/>
      <c r="Z36" s="157"/>
      <c r="AA36" s="157"/>
      <c r="AB36" s="157"/>
      <c r="AC36" s="157"/>
      <c r="AD36" s="157"/>
      <c r="AE36" s="157"/>
      <c r="AF36" s="157"/>
      <c r="AG36" s="157"/>
      <c r="AH36" s="157"/>
      <c r="AI36" s="475"/>
    </row>
    <row r="37" spans="2:35" ht="15" customHeight="1">
      <c r="B37" s="414" t="str">
        <f t="shared" si="0"/>
        <v/>
      </c>
      <c r="C37" s="417"/>
      <c r="D37" s="13" t="str">
        <f t="shared" si="5"/>
        <v/>
      </c>
      <c r="E37" s="490" t="str">
        <f t="shared" si="1"/>
        <v/>
      </c>
      <c r="F37" s="495"/>
      <c r="G37" s="492">
        <f t="shared" si="2"/>
        <v>0</v>
      </c>
      <c r="H37" s="240">
        <f t="shared" si="3"/>
        <v>0</v>
      </c>
      <c r="I37" s="409">
        <f t="shared" si="4"/>
        <v>0</v>
      </c>
      <c r="J37" s="243"/>
      <c r="K37" s="20"/>
      <c r="L37" s="477"/>
      <c r="M37" s="471"/>
      <c r="N37" s="471"/>
      <c r="O37" s="471"/>
      <c r="P37" s="470"/>
      <c r="Q37" s="488"/>
      <c r="R37" s="471"/>
      <c r="S37" s="471"/>
      <c r="T37" s="471"/>
      <c r="U37" s="471"/>
      <c r="V37" s="157"/>
      <c r="W37" s="157"/>
      <c r="X37" s="157" t="s">
        <v>6018</v>
      </c>
      <c r="Y37" s="157"/>
      <c r="Z37" s="157" t="s">
        <v>71</v>
      </c>
      <c r="AA37" s="157"/>
      <c r="AB37" s="157"/>
      <c r="AC37" s="157"/>
      <c r="AD37" s="157"/>
      <c r="AE37" s="157"/>
      <c r="AF37" s="157"/>
      <c r="AG37" s="157"/>
      <c r="AH37" s="157"/>
      <c r="AI37" s="475"/>
    </row>
    <row r="38" spans="2:35" ht="15" customHeight="1">
      <c r="B38" s="414" t="str">
        <f t="shared" si="0"/>
        <v/>
      </c>
      <c r="C38" s="417"/>
      <c r="D38" s="13" t="str">
        <f t="shared" si="5"/>
        <v/>
      </c>
      <c r="E38" s="490" t="str">
        <f t="shared" si="1"/>
        <v/>
      </c>
      <c r="F38" s="495"/>
      <c r="G38" s="492">
        <f t="shared" si="2"/>
        <v>0</v>
      </c>
      <c r="H38" s="240">
        <f t="shared" si="3"/>
        <v>0</v>
      </c>
      <c r="I38" s="409">
        <f t="shared" si="4"/>
        <v>0</v>
      </c>
      <c r="J38" s="243"/>
      <c r="K38" s="20"/>
      <c r="L38" s="477"/>
      <c r="M38" s="471"/>
      <c r="N38" s="471"/>
      <c r="O38" s="470"/>
      <c r="P38" s="470"/>
      <c r="Q38" s="471"/>
      <c r="R38" s="471"/>
      <c r="S38" s="471"/>
      <c r="T38" s="471"/>
      <c r="U38" s="471"/>
      <c r="V38" s="157"/>
      <c r="W38" s="157"/>
      <c r="X38" s="157"/>
      <c r="Y38" s="157"/>
      <c r="Z38" s="157" t="s">
        <v>6015</v>
      </c>
      <c r="AA38" s="157"/>
      <c r="AB38" s="157"/>
      <c r="AC38" s="157"/>
      <c r="AD38" s="157"/>
      <c r="AE38" s="157"/>
      <c r="AF38" s="157"/>
      <c r="AG38" s="157"/>
      <c r="AH38" s="157"/>
      <c r="AI38" s="475"/>
    </row>
    <row r="39" spans="2:35" ht="15" customHeight="1">
      <c r="B39" s="414" t="str">
        <f t="shared" si="0"/>
        <v/>
      </c>
      <c r="C39" s="417"/>
      <c r="D39" s="13" t="str">
        <f t="shared" si="5"/>
        <v/>
      </c>
      <c r="E39" s="490" t="str">
        <f t="shared" si="1"/>
        <v/>
      </c>
      <c r="F39" s="495"/>
      <c r="G39" s="492">
        <f t="shared" si="2"/>
        <v>0</v>
      </c>
      <c r="H39" s="240">
        <f t="shared" si="3"/>
        <v>0</v>
      </c>
      <c r="I39" s="409">
        <f t="shared" si="4"/>
        <v>0</v>
      </c>
      <c r="J39" s="243"/>
      <c r="K39" s="20"/>
      <c r="L39" s="477"/>
      <c r="M39" s="471"/>
      <c r="N39" s="471"/>
      <c r="O39" s="470"/>
      <c r="P39" s="470"/>
      <c r="Q39" s="471"/>
      <c r="R39" s="471"/>
      <c r="S39" s="471"/>
      <c r="T39" s="471"/>
      <c r="U39" s="471"/>
      <c r="V39" s="157"/>
      <c r="W39" s="157"/>
      <c r="X39" s="157"/>
      <c r="Y39" s="157"/>
      <c r="Z39" s="157" t="s">
        <v>6002</v>
      </c>
      <c r="AA39" s="157"/>
      <c r="AB39" s="157"/>
      <c r="AC39" s="157"/>
      <c r="AD39" s="157"/>
      <c r="AE39" s="157"/>
      <c r="AF39" s="157"/>
      <c r="AG39" s="157"/>
      <c r="AH39" s="157"/>
      <c r="AI39" s="475"/>
    </row>
    <row r="40" spans="2:35" ht="15" customHeight="1">
      <c r="B40" s="414" t="str">
        <f t="shared" si="0"/>
        <v/>
      </c>
      <c r="C40" s="417"/>
      <c r="D40" s="13" t="str">
        <f t="shared" si="5"/>
        <v/>
      </c>
      <c r="E40" s="490" t="str">
        <f t="shared" si="1"/>
        <v/>
      </c>
      <c r="F40" s="495"/>
      <c r="G40" s="492">
        <f t="shared" si="2"/>
        <v>0</v>
      </c>
      <c r="H40" s="240">
        <f t="shared" si="3"/>
        <v>0</v>
      </c>
      <c r="I40" s="409">
        <f t="shared" si="4"/>
        <v>0</v>
      </c>
      <c r="J40" s="243"/>
      <c r="K40" s="20"/>
      <c r="L40" s="477"/>
      <c r="M40" s="471"/>
      <c r="N40" s="471"/>
      <c r="O40" s="470"/>
      <c r="P40" s="470"/>
      <c r="Q40" s="471"/>
      <c r="R40" s="471"/>
      <c r="S40" s="471"/>
      <c r="T40" s="471"/>
      <c r="U40" s="471"/>
      <c r="V40" s="157"/>
      <c r="W40" s="157"/>
      <c r="X40" s="157"/>
      <c r="Y40" s="157"/>
      <c r="Z40" s="157" t="s">
        <v>6011</v>
      </c>
      <c r="AA40" s="157"/>
      <c r="AB40" s="157"/>
      <c r="AC40" s="157"/>
      <c r="AD40" s="157"/>
      <c r="AE40" s="157"/>
      <c r="AF40" s="157"/>
      <c r="AG40" s="157"/>
      <c r="AH40" s="157"/>
      <c r="AI40" s="475"/>
    </row>
    <row r="41" spans="2:35" ht="15" customHeight="1">
      <c r="B41" s="414" t="str">
        <f t="shared" si="0"/>
        <v/>
      </c>
      <c r="C41" s="417"/>
      <c r="D41" s="13" t="str">
        <f t="shared" si="5"/>
        <v/>
      </c>
      <c r="E41" s="490" t="str">
        <f t="shared" si="1"/>
        <v/>
      </c>
      <c r="F41" s="495"/>
      <c r="G41" s="492">
        <f t="shared" si="2"/>
        <v>0</v>
      </c>
      <c r="H41" s="240">
        <f t="shared" si="3"/>
        <v>0</v>
      </c>
      <c r="I41" s="409">
        <f t="shared" si="4"/>
        <v>0</v>
      </c>
      <c r="J41" s="243"/>
      <c r="K41" s="20"/>
      <c r="L41" s="477"/>
      <c r="M41" s="471"/>
      <c r="N41" s="471"/>
      <c r="O41" s="470"/>
      <c r="P41" s="470"/>
      <c r="Q41" s="471"/>
      <c r="R41" s="471"/>
      <c r="S41" s="471"/>
      <c r="T41" s="471"/>
      <c r="U41" s="471"/>
      <c r="V41" s="157"/>
      <c r="W41" s="157"/>
      <c r="X41" s="157"/>
      <c r="Y41" s="157"/>
      <c r="Z41" s="157" t="s">
        <v>72</v>
      </c>
      <c r="AA41" s="157"/>
      <c r="AB41" s="157"/>
      <c r="AC41" s="157"/>
      <c r="AD41" s="157"/>
      <c r="AE41" s="157"/>
      <c r="AF41" s="157"/>
      <c r="AG41" s="157"/>
      <c r="AH41" s="157"/>
      <c r="AI41" s="475"/>
    </row>
    <row r="42" spans="2:35" ht="15" customHeight="1" thickBot="1">
      <c r="B42" s="415" t="str">
        <f t="shared" si="0"/>
        <v/>
      </c>
      <c r="C42" s="418"/>
      <c r="D42" s="13" t="str">
        <f t="shared" si="5"/>
        <v/>
      </c>
      <c r="E42" s="490" t="str">
        <f t="shared" si="1"/>
        <v/>
      </c>
      <c r="F42" s="495"/>
      <c r="G42" s="493">
        <f t="shared" si="2"/>
        <v>0</v>
      </c>
      <c r="H42" s="262">
        <f t="shared" si="3"/>
        <v>0</v>
      </c>
      <c r="I42" s="263">
        <f t="shared" si="4"/>
        <v>0</v>
      </c>
      <c r="J42" s="243"/>
      <c r="K42" s="20"/>
      <c r="L42" s="477"/>
      <c r="M42" s="471"/>
      <c r="N42" s="471"/>
      <c r="O42" s="471"/>
      <c r="P42" s="470"/>
      <c r="Q42" s="471"/>
      <c r="R42" s="471"/>
      <c r="S42" s="471"/>
      <c r="T42" s="471"/>
      <c r="U42" s="471"/>
      <c r="V42" s="157"/>
      <c r="W42" s="157"/>
      <c r="X42" s="157"/>
      <c r="Y42" s="157"/>
      <c r="Z42" s="157"/>
      <c r="AA42" s="157"/>
      <c r="AB42" s="157"/>
      <c r="AC42" s="157"/>
      <c r="AD42" s="157"/>
      <c r="AE42" s="157"/>
      <c r="AF42" s="157"/>
      <c r="AG42" s="157"/>
      <c r="AH42" s="157"/>
      <c r="AI42" s="475"/>
    </row>
    <row r="43" spans="2:35" ht="25.5" customHeight="1" thickBot="1">
      <c r="B43" s="559"/>
      <c r="C43" s="560" t="s">
        <v>13746</v>
      </c>
      <c r="D43" s="561" t="str">
        <f>+Resumen!C29</f>
        <v>Otras consultorías</v>
      </c>
      <c r="E43" s="447" t="str">
        <f>+E15</f>
        <v xml:space="preserve">ESTUDIOS Y DISEÑOS EL MUELLE </v>
      </c>
      <c r="F43" s="498"/>
      <c r="G43" s="448"/>
      <c r="H43" s="448"/>
      <c r="I43" s="449"/>
      <c r="J43" s="243"/>
      <c r="K43" s="20"/>
      <c r="L43" s="477"/>
      <c r="M43" s="471"/>
      <c r="N43" s="471"/>
      <c r="O43" s="471"/>
      <c r="P43" s="470"/>
      <c r="Q43" s="488"/>
      <c r="R43" s="471"/>
      <c r="S43" s="471"/>
      <c r="T43" s="471"/>
      <c r="U43" s="471"/>
      <c r="V43" s="157"/>
      <c r="W43" s="157"/>
      <c r="X43" s="157"/>
      <c r="Y43" s="157"/>
      <c r="Z43" s="157"/>
      <c r="AA43" s="157"/>
      <c r="AB43" s="157"/>
      <c r="AC43" s="157"/>
      <c r="AD43" s="157"/>
      <c r="AE43" s="157"/>
      <c r="AF43" s="157"/>
      <c r="AG43" s="157"/>
      <c r="AH43" s="157"/>
      <c r="AI43" s="475"/>
    </row>
    <row r="44" spans="2:35" ht="15" customHeight="1" thickBot="1">
      <c r="B44" s="423" t="str">
        <f t="shared" ref="B44:B70" si="6">IFERROR(VLOOKUP($C44,TARIFA_IDRD,3,0),"")</f>
        <v/>
      </c>
      <c r="C44" s="420"/>
      <c r="D44" s="157" t="str">
        <f t="shared" ref="D44:D70" si="7">IFERROR(VLOOKUP($C44,TARIFA_IDRD,4,0),"")</f>
        <v/>
      </c>
      <c r="E44" s="419" t="str">
        <f t="shared" ref="E44:E70" si="8">IFERROR(VLOOKUP($C44,TARIFA_IDRD,5,0),"")</f>
        <v/>
      </c>
      <c r="F44" s="495"/>
      <c r="G44" s="496">
        <f t="shared" ref="G44:G70" si="9">IFERROR(VLOOKUP($C44,TARIFA_IDRD,7,0),0)</f>
        <v>0</v>
      </c>
      <c r="H44" s="88">
        <f t="shared" ref="H44:H70" si="10">IFERROR(VLOOKUP($C44,TARIFA_IDRD,8,0),0)</f>
        <v>0</v>
      </c>
      <c r="I44" s="410">
        <f t="shared" ref="I44:I70" si="11">IFERROR(VLOOKUP($C44,TARIFA_IDRD,9,0),0)</f>
        <v>0</v>
      </c>
      <c r="J44" s="243"/>
      <c r="K44" s="20"/>
      <c r="L44" s="479"/>
      <c r="M44" s="480"/>
      <c r="N44" s="480"/>
      <c r="O44" s="480"/>
      <c r="P44" s="481"/>
      <c r="Q44" s="489"/>
      <c r="R44" s="480"/>
      <c r="S44" s="480"/>
      <c r="T44" s="480"/>
      <c r="U44" s="480"/>
      <c r="V44" s="482"/>
      <c r="W44" s="482"/>
      <c r="X44" s="482"/>
      <c r="Y44" s="482"/>
      <c r="Z44" s="482"/>
      <c r="AA44" s="482"/>
      <c r="AB44" s="482"/>
      <c r="AC44" s="482"/>
      <c r="AD44" s="482"/>
      <c r="AE44" s="482"/>
      <c r="AF44" s="482"/>
      <c r="AG44" s="482"/>
      <c r="AH44" s="482"/>
      <c r="AI44" s="483"/>
    </row>
    <row r="45" spans="2:35" ht="15" customHeight="1">
      <c r="B45" s="424" t="str">
        <f t="shared" si="6"/>
        <v/>
      </c>
      <c r="C45" s="421"/>
      <c r="D45" s="157" t="str">
        <f t="shared" si="7"/>
        <v/>
      </c>
      <c r="E45" s="419" t="str">
        <f t="shared" si="8"/>
        <v/>
      </c>
      <c r="F45" s="495"/>
      <c r="G45" s="496">
        <f t="shared" si="9"/>
        <v>0</v>
      </c>
      <c r="H45" s="88">
        <f t="shared" si="10"/>
        <v>0</v>
      </c>
      <c r="I45" s="410">
        <f t="shared" si="11"/>
        <v>0</v>
      </c>
      <c r="J45" s="249"/>
      <c r="K45" s="102"/>
    </row>
    <row r="46" spans="2:35" ht="15" customHeight="1">
      <c r="B46" s="424" t="str">
        <f t="shared" si="6"/>
        <v/>
      </c>
      <c r="C46" s="421"/>
      <c r="D46" s="157" t="str">
        <f t="shared" si="7"/>
        <v/>
      </c>
      <c r="E46" s="419" t="str">
        <f t="shared" si="8"/>
        <v/>
      </c>
      <c r="F46" s="495"/>
      <c r="G46" s="496">
        <f t="shared" si="9"/>
        <v>0</v>
      </c>
      <c r="H46" s="88">
        <f t="shared" si="10"/>
        <v>0</v>
      </c>
      <c r="I46" s="410">
        <f t="shared" si="11"/>
        <v>0</v>
      </c>
      <c r="J46" s="243"/>
      <c r="K46" s="20"/>
    </row>
    <row r="47" spans="2:35" ht="15" customHeight="1">
      <c r="B47" s="424" t="str">
        <f t="shared" si="6"/>
        <v/>
      </c>
      <c r="C47" s="421"/>
      <c r="D47" s="157" t="str">
        <f t="shared" si="7"/>
        <v/>
      </c>
      <c r="E47" s="419" t="str">
        <f t="shared" si="8"/>
        <v/>
      </c>
      <c r="F47" s="495"/>
      <c r="G47" s="496">
        <f t="shared" si="9"/>
        <v>0</v>
      </c>
      <c r="H47" s="88">
        <f t="shared" si="10"/>
        <v>0</v>
      </c>
      <c r="I47" s="410">
        <f t="shared" si="11"/>
        <v>0</v>
      </c>
      <c r="J47" s="243"/>
      <c r="K47" s="20"/>
    </row>
    <row r="48" spans="2:35" ht="15" customHeight="1">
      <c r="B48" s="424" t="str">
        <f t="shared" si="6"/>
        <v/>
      </c>
      <c r="C48" s="421"/>
      <c r="D48" s="157" t="str">
        <f t="shared" si="7"/>
        <v/>
      </c>
      <c r="E48" s="419" t="str">
        <f t="shared" si="8"/>
        <v/>
      </c>
      <c r="F48" s="495"/>
      <c r="G48" s="496">
        <f t="shared" si="9"/>
        <v>0</v>
      </c>
      <c r="H48" s="88">
        <f t="shared" si="10"/>
        <v>0</v>
      </c>
      <c r="I48" s="410">
        <f t="shared" si="11"/>
        <v>0</v>
      </c>
      <c r="J48" s="243"/>
      <c r="K48" s="20"/>
    </row>
    <row r="49" spans="2:11" ht="15" customHeight="1">
      <c r="B49" s="424" t="str">
        <f t="shared" si="6"/>
        <v/>
      </c>
      <c r="C49" s="421"/>
      <c r="D49" s="157" t="str">
        <f t="shared" si="7"/>
        <v/>
      </c>
      <c r="E49" s="419" t="str">
        <f t="shared" si="8"/>
        <v/>
      </c>
      <c r="F49" s="495"/>
      <c r="G49" s="496">
        <f t="shared" si="9"/>
        <v>0</v>
      </c>
      <c r="H49" s="88">
        <f t="shared" si="10"/>
        <v>0</v>
      </c>
      <c r="I49" s="410">
        <f t="shared" si="11"/>
        <v>0</v>
      </c>
      <c r="J49" s="243"/>
      <c r="K49" s="20"/>
    </row>
    <row r="50" spans="2:11" ht="15" customHeight="1">
      <c r="B50" s="424" t="str">
        <f t="shared" si="6"/>
        <v/>
      </c>
      <c r="C50" s="421"/>
      <c r="D50" s="157" t="str">
        <f t="shared" si="7"/>
        <v/>
      </c>
      <c r="E50" s="419" t="str">
        <f t="shared" si="8"/>
        <v/>
      </c>
      <c r="F50" s="495"/>
      <c r="G50" s="496">
        <f t="shared" si="9"/>
        <v>0</v>
      </c>
      <c r="H50" s="88">
        <f t="shared" si="10"/>
        <v>0</v>
      </c>
      <c r="I50" s="410">
        <f t="shared" si="11"/>
        <v>0</v>
      </c>
      <c r="J50" s="243"/>
      <c r="K50" s="20"/>
    </row>
    <row r="51" spans="2:11" ht="15" customHeight="1">
      <c r="B51" s="424" t="str">
        <f t="shared" si="6"/>
        <v/>
      </c>
      <c r="C51" s="421"/>
      <c r="D51" s="157" t="str">
        <f t="shared" si="7"/>
        <v/>
      </c>
      <c r="E51" s="419" t="str">
        <f t="shared" si="8"/>
        <v/>
      </c>
      <c r="F51" s="495"/>
      <c r="G51" s="496">
        <f t="shared" si="9"/>
        <v>0</v>
      </c>
      <c r="H51" s="88">
        <f t="shared" si="10"/>
        <v>0</v>
      </c>
      <c r="I51" s="410">
        <f t="shared" si="11"/>
        <v>0</v>
      </c>
      <c r="J51" s="243"/>
      <c r="K51" s="20"/>
    </row>
    <row r="52" spans="2:11" ht="15" customHeight="1">
      <c r="B52" s="424" t="str">
        <f t="shared" si="6"/>
        <v/>
      </c>
      <c r="C52" s="421"/>
      <c r="D52" s="157" t="str">
        <f t="shared" si="7"/>
        <v/>
      </c>
      <c r="E52" s="419" t="str">
        <f t="shared" si="8"/>
        <v/>
      </c>
      <c r="F52" s="495"/>
      <c r="G52" s="496">
        <f t="shared" si="9"/>
        <v>0</v>
      </c>
      <c r="H52" s="88">
        <f t="shared" si="10"/>
        <v>0</v>
      </c>
      <c r="I52" s="410">
        <f t="shared" si="11"/>
        <v>0</v>
      </c>
      <c r="J52" s="243"/>
      <c r="K52" s="20"/>
    </row>
    <row r="53" spans="2:11" ht="15" customHeight="1">
      <c r="B53" s="424" t="str">
        <f t="shared" si="6"/>
        <v/>
      </c>
      <c r="C53" s="421"/>
      <c r="D53" s="157" t="str">
        <f t="shared" si="7"/>
        <v/>
      </c>
      <c r="E53" s="419" t="str">
        <f t="shared" si="8"/>
        <v/>
      </c>
      <c r="F53" s="495"/>
      <c r="G53" s="496">
        <f t="shared" si="9"/>
        <v>0</v>
      </c>
      <c r="H53" s="88">
        <f t="shared" si="10"/>
        <v>0</v>
      </c>
      <c r="I53" s="410">
        <f t="shared" si="11"/>
        <v>0</v>
      </c>
      <c r="J53" s="243"/>
      <c r="K53" s="20"/>
    </row>
    <row r="54" spans="2:11" ht="15" customHeight="1">
      <c r="B54" s="424" t="str">
        <f t="shared" si="6"/>
        <v/>
      </c>
      <c r="C54" s="421"/>
      <c r="D54" s="157" t="str">
        <f t="shared" si="7"/>
        <v/>
      </c>
      <c r="E54" s="419" t="str">
        <f t="shared" si="8"/>
        <v/>
      </c>
      <c r="F54" s="495"/>
      <c r="G54" s="496">
        <f t="shared" si="9"/>
        <v>0</v>
      </c>
      <c r="H54" s="88">
        <f t="shared" si="10"/>
        <v>0</v>
      </c>
      <c r="I54" s="410">
        <f t="shared" si="11"/>
        <v>0</v>
      </c>
      <c r="J54" s="243"/>
      <c r="K54" s="20"/>
    </row>
    <row r="55" spans="2:11" ht="15" customHeight="1">
      <c r="B55" s="424" t="str">
        <f t="shared" si="6"/>
        <v/>
      </c>
      <c r="C55" s="421"/>
      <c r="D55" s="157" t="str">
        <f t="shared" si="7"/>
        <v/>
      </c>
      <c r="E55" s="419" t="str">
        <f t="shared" si="8"/>
        <v/>
      </c>
      <c r="F55" s="495"/>
      <c r="G55" s="496">
        <f t="shared" si="9"/>
        <v>0</v>
      </c>
      <c r="H55" s="88">
        <f t="shared" si="10"/>
        <v>0</v>
      </c>
      <c r="I55" s="410">
        <f t="shared" si="11"/>
        <v>0</v>
      </c>
      <c r="J55" s="243"/>
      <c r="K55" s="20"/>
    </row>
    <row r="56" spans="2:11" ht="15" customHeight="1">
      <c r="B56" s="424" t="str">
        <f t="shared" si="6"/>
        <v/>
      </c>
      <c r="C56" s="421"/>
      <c r="D56" s="157" t="str">
        <f t="shared" si="7"/>
        <v/>
      </c>
      <c r="E56" s="419" t="str">
        <f t="shared" si="8"/>
        <v/>
      </c>
      <c r="F56" s="495"/>
      <c r="G56" s="496">
        <f t="shared" si="9"/>
        <v>0</v>
      </c>
      <c r="H56" s="88">
        <f t="shared" si="10"/>
        <v>0</v>
      </c>
      <c r="I56" s="410">
        <f t="shared" si="11"/>
        <v>0</v>
      </c>
      <c r="J56" s="243"/>
      <c r="K56" s="20"/>
    </row>
    <row r="57" spans="2:11" ht="15" customHeight="1">
      <c r="B57" s="424" t="str">
        <f t="shared" si="6"/>
        <v/>
      </c>
      <c r="C57" s="421"/>
      <c r="D57" s="157" t="str">
        <f t="shared" si="7"/>
        <v/>
      </c>
      <c r="E57" s="419" t="str">
        <f t="shared" si="8"/>
        <v/>
      </c>
      <c r="F57" s="495"/>
      <c r="G57" s="496">
        <f t="shared" si="9"/>
        <v>0</v>
      </c>
      <c r="H57" s="88">
        <f t="shared" si="10"/>
        <v>0</v>
      </c>
      <c r="I57" s="410">
        <f t="shared" si="11"/>
        <v>0</v>
      </c>
      <c r="J57" s="243"/>
      <c r="K57" s="20"/>
    </row>
    <row r="58" spans="2:11" ht="15" customHeight="1">
      <c r="B58" s="424" t="str">
        <f t="shared" si="6"/>
        <v/>
      </c>
      <c r="C58" s="421"/>
      <c r="D58" s="157" t="str">
        <f t="shared" si="7"/>
        <v/>
      </c>
      <c r="E58" s="419" t="str">
        <f t="shared" si="8"/>
        <v/>
      </c>
      <c r="F58" s="495"/>
      <c r="G58" s="496">
        <f t="shared" si="9"/>
        <v>0</v>
      </c>
      <c r="H58" s="88">
        <f t="shared" si="10"/>
        <v>0</v>
      </c>
      <c r="I58" s="410">
        <f t="shared" si="11"/>
        <v>0</v>
      </c>
      <c r="J58" s="243"/>
      <c r="K58" s="20"/>
    </row>
    <row r="59" spans="2:11" ht="15" customHeight="1">
      <c r="B59" s="424" t="str">
        <f t="shared" si="6"/>
        <v/>
      </c>
      <c r="C59" s="421"/>
      <c r="D59" s="157" t="str">
        <f t="shared" si="7"/>
        <v/>
      </c>
      <c r="E59" s="419" t="str">
        <f t="shared" si="8"/>
        <v/>
      </c>
      <c r="F59" s="495"/>
      <c r="G59" s="496">
        <f t="shared" si="9"/>
        <v>0</v>
      </c>
      <c r="H59" s="88">
        <f t="shared" si="10"/>
        <v>0</v>
      </c>
      <c r="I59" s="410">
        <f t="shared" si="11"/>
        <v>0</v>
      </c>
      <c r="J59" s="243"/>
      <c r="K59" s="20"/>
    </row>
    <row r="60" spans="2:11" ht="15" customHeight="1">
      <c r="B60" s="424" t="str">
        <f t="shared" si="6"/>
        <v/>
      </c>
      <c r="C60" s="421"/>
      <c r="D60" s="157" t="str">
        <f t="shared" si="7"/>
        <v/>
      </c>
      <c r="E60" s="419" t="str">
        <f t="shared" si="8"/>
        <v/>
      </c>
      <c r="F60" s="495"/>
      <c r="G60" s="496">
        <f t="shared" si="9"/>
        <v>0</v>
      </c>
      <c r="H60" s="88">
        <f t="shared" si="10"/>
        <v>0</v>
      </c>
      <c r="I60" s="410">
        <f t="shared" si="11"/>
        <v>0</v>
      </c>
      <c r="J60" s="243"/>
      <c r="K60" s="20"/>
    </row>
    <row r="61" spans="2:11" ht="15" customHeight="1">
      <c r="B61" s="424" t="str">
        <f t="shared" si="6"/>
        <v/>
      </c>
      <c r="C61" s="421"/>
      <c r="D61" s="157" t="str">
        <f t="shared" si="7"/>
        <v/>
      </c>
      <c r="E61" s="419" t="str">
        <f t="shared" si="8"/>
        <v/>
      </c>
      <c r="F61" s="495"/>
      <c r="G61" s="496">
        <f t="shared" si="9"/>
        <v>0</v>
      </c>
      <c r="H61" s="88">
        <f t="shared" si="10"/>
        <v>0</v>
      </c>
      <c r="I61" s="410">
        <f t="shared" si="11"/>
        <v>0</v>
      </c>
      <c r="J61" s="243"/>
      <c r="K61" s="20"/>
    </row>
    <row r="62" spans="2:11" ht="15" customHeight="1">
      <c r="B62" s="424" t="str">
        <f t="shared" si="6"/>
        <v/>
      </c>
      <c r="C62" s="421"/>
      <c r="D62" s="157" t="str">
        <f t="shared" si="7"/>
        <v/>
      </c>
      <c r="E62" s="419" t="str">
        <f t="shared" si="8"/>
        <v/>
      </c>
      <c r="F62" s="495"/>
      <c r="G62" s="496">
        <f t="shared" si="9"/>
        <v>0</v>
      </c>
      <c r="H62" s="88">
        <f t="shared" si="10"/>
        <v>0</v>
      </c>
      <c r="I62" s="410">
        <f t="shared" si="11"/>
        <v>0</v>
      </c>
      <c r="J62" s="243"/>
      <c r="K62" s="20"/>
    </row>
    <row r="63" spans="2:11" ht="15" customHeight="1">
      <c r="B63" s="424" t="str">
        <f t="shared" si="6"/>
        <v/>
      </c>
      <c r="C63" s="421"/>
      <c r="D63" s="157" t="str">
        <f t="shared" si="7"/>
        <v/>
      </c>
      <c r="E63" s="419" t="str">
        <f t="shared" si="8"/>
        <v/>
      </c>
      <c r="F63" s="495"/>
      <c r="G63" s="496">
        <f t="shared" si="9"/>
        <v>0</v>
      </c>
      <c r="H63" s="88">
        <f t="shared" si="10"/>
        <v>0</v>
      </c>
      <c r="I63" s="410">
        <f t="shared" si="11"/>
        <v>0</v>
      </c>
      <c r="J63" s="243"/>
      <c r="K63" s="20"/>
    </row>
    <row r="64" spans="2:11" ht="15" customHeight="1">
      <c r="B64" s="424" t="str">
        <f t="shared" si="6"/>
        <v/>
      </c>
      <c r="C64" s="421"/>
      <c r="D64" s="157" t="str">
        <f t="shared" si="7"/>
        <v/>
      </c>
      <c r="E64" s="419" t="str">
        <f t="shared" si="8"/>
        <v/>
      </c>
      <c r="F64" s="495"/>
      <c r="G64" s="496">
        <f t="shared" si="9"/>
        <v>0</v>
      </c>
      <c r="H64" s="88">
        <f t="shared" si="10"/>
        <v>0</v>
      </c>
      <c r="I64" s="410">
        <f t="shared" si="11"/>
        <v>0</v>
      </c>
      <c r="J64" s="243"/>
      <c r="K64" s="20"/>
    </row>
    <row r="65" spans="2:21" ht="15" customHeight="1">
      <c r="B65" s="424" t="str">
        <f t="shared" si="6"/>
        <v/>
      </c>
      <c r="C65" s="421"/>
      <c r="D65" s="157" t="str">
        <f t="shared" si="7"/>
        <v/>
      </c>
      <c r="E65" s="419" t="str">
        <f t="shared" si="8"/>
        <v/>
      </c>
      <c r="F65" s="495"/>
      <c r="G65" s="496">
        <f t="shared" si="9"/>
        <v>0</v>
      </c>
      <c r="H65" s="88">
        <f t="shared" si="10"/>
        <v>0</v>
      </c>
      <c r="I65" s="410">
        <f t="shared" si="11"/>
        <v>0</v>
      </c>
      <c r="J65" s="243"/>
      <c r="K65" s="20"/>
    </row>
    <row r="66" spans="2:21" ht="15" customHeight="1">
      <c r="B66" s="424" t="str">
        <f t="shared" si="6"/>
        <v/>
      </c>
      <c r="C66" s="421"/>
      <c r="D66" s="157" t="str">
        <f t="shared" si="7"/>
        <v/>
      </c>
      <c r="E66" s="419" t="str">
        <f t="shared" si="8"/>
        <v/>
      </c>
      <c r="F66" s="494"/>
      <c r="G66" s="496">
        <f t="shared" si="9"/>
        <v>0</v>
      </c>
      <c r="H66" s="88">
        <f t="shared" si="10"/>
        <v>0</v>
      </c>
      <c r="I66" s="410">
        <f t="shared" si="11"/>
        <v>0</v>
      </c>
      <c r="J66" s="243"/>
      <c r="K66" s="20"/>
    </row>
    <row r="67" spans="2:21" ht="15" customHeight="1">
      <c r="B67" s="424" t="str">
        <f t="shared" si="6"/>
        <v/>
      </c>
      <c r="C67" s="421"/>
      <c r="D67" s="157" t="str">
        <f t="shared" si="7"/>
        <v/>
      </c>
      <c r="E67" s="419" t="str">
        <f t="shared" si="8"/>
        <v/>
      </c>
      <c r="F67" s="495"/>
      <c r="G67" s="496">
        <f t="shared" si="9"/>
        <v>0</v>
      </c>
      <c r="H67" s="88">
        <f t="shared" si="10"/>
        <v>0</v>
      </c>
      <c r="I67" s="410">
        <f t="shared" si="11"/>
        <v>0</v>
      </c>
    </row>
    <row r="68" spans="2:21" ht="15" customHeight="1">
      <c r="B68" s="424" t="str">
        <f t="shared" si="6"/>
        <v/>
      </c>
      <c r="C68" s="421"/>
      <c r="D68" s="157" t="str">
        <f t="shared" si="7"/>
        <v/>
      </c>
      <c r="E68" s="419" t="str">
        <f t="shared" si="8"/>
        <v/>
      </c>
      <c r="F68" s="495"/>
      <c r="G68" s="496">
        <f t="shared" si="9"/>
        <v>0</v>
      </c>
      <c r="H68" s="88">
        <f t="shared" si="10"/>
        <v>0</v>
      </c>
      <c r="I68" s="410">
        <f t="shared" si="11"/>
        <v>0</v>
      </c>
    </row>
    <row r="69" spans="2:21" ht="15" customHeight="1">
      <c r="B69" s="424" t="str">
        <f t="shared" si="6"/>
        <v/>
      </c>
      <c r="C69" s="421"/>
      <c r="D69" s="157" t="str">
        <f t="shared" si="7"/>
        <v/>
      </c>
      <c r="E69" s="419" t="str">
        <f t="shared" si="8"/>
        <v/>
      </c>
      <c r="F69" s="495"/>
      <c r="G69" s="496">
        <f t="shared" si="9"/>
        <v>0</v>
      </c>
      <c r="H69" s="88">
        <f t="shared" si="10"/>
        <v>0</v>
      </c>
      <c r="I69" s="410">
        <f t="shared" si="11"/>
        <v>0</v>
      </c>
    </row>
    <row r="70" spans="2:21" ht="15" customHeight="1" thickBot="1">
      <c r="B70" s="425" t="str">
        <f t="shared" si="6"/>
        <v/>
      </c>
      <c r="C70" s="422"/>
      <c r="D70" s="157" t="str">
        <f t="shared" si="7"/>
        <v/>
      </c>
      <c r="E70" s="419" t="str">
        <f t="shared" si="8"/>
        <v/>
      </c>
      <c r="F70" s="495"/>
      <c r="G70" s="497">
        <f t="shared" si="9"/>
        <v>0</v>
      </c>
      <c r="H70" s="411">
        <f t="shared" si="10"/>
        <v>0</v>
      </c>
      <c r="I70" s="412">
        <f t="shared" si="11"/>
        <v>0</v>
      </c>
      <c r="L70" s="246"/>
      <c r="M70" s="246"/>
      <c r="N70" s="246"/>
      <c r="O70" s="246"/>
      <c r="P70" s="246"/>
      <c r="Q70" s="246"/>
      <c r="R70" s="246"/>
      <c r="S70" s="246"/>
      <c r="T70" s="246"/>
      <c r="U70" s="246"/>
    </row>
    <row r="71" spans="2:21" ht="15" customHeight="1">
      <c r="B71" s="242"/>
      <c r="C71" s="242"/>
      <c r="D71" s="242"/>
      <c r="E71" s="243"/>
      <c r="F71" s="243"/>
      <c r="G71" s="244"/>
      <c r="H71" s="245"/>
      <c r="I71" s="246"/>
    </row>
    <row r="72" spans="2:21" ht="15" customHeight="1"/>
    <row r="73" spans="2:21" s="242" customFormat="1">
      <c r="B73" s="22"/>
      <c r="C73" s="22"/>
      <c r="D73" s="22"/>
      <c r="E73" s="20"/>
      <c r="F73" s="20"/>
      <c r="G73" s="87"/>
      <c r="H73" s="34"/>
      <c r="I73" s="65"/>
      <c r="L73" s="65"/>
      <c r="M73" s="65"/>
      <c r="N73" s="65"/>
      <c r="O73" s="65"/>
      <c r="P73" s="65"/>
      <c r="Q73" s="65"/>
      <c r="R73" s="65"/>
      <c r="S73" s="65"/>
      <c r="T73" s="65"/>
      <c r="U73" s="65"/>
    </row>
  </sheetData>
  <mergeCells count="16">
    <mergeCell ref="L5:AI6"/>
    <mergeCell ref="C13:C14"/>
    <mergeCell ref="D13:E14"/>
    <mergeCell ref="F13:F14"/>
    <mergeCell ref="B15:C15"/>
    <mergeCell ref="E15:I15"/>
    <mergeCell ref="B13:B14"/>
    <mergeCell ref="G13:I13"/>
    <mergeCell ref="B9:C11"/>
    <mergeCell ref="D9:I11"/>
    <mergeCell ref="B2:E2"/>
    <mergeCell ref="B3:E3"/>
    <mergeCell ref="B5:F7"/>
    <mergeCell ref="B8:C8"/>
    <mergeCell ref="D8:I8"/>
    <mergeCell ref="B4:E4"/>
  </mergeCells>
  <phoneticPr fontId="31" type="noConversion"/>
  <pageMargins left="0.7" right="0.7" top="0.75" bottom="0.75" header="0.3" footer="0.3"/>
  <pageSetup scale="28" orientation="portrait" horizontalDpi="200" verticalDpi="200" r:id="rId1"/>
  <colBreaks count="1" manualBreakCount="1">
    <brk id="10" max="53" man="1"/>
  </colBreaks>
  <ignoredErrors>
    <ignoredError sqref="B43 G44:H68 G16:H42 B34 B38:C42 G69:H70 B67:C70 B16 B17 B18 B19 B20 B21 B22 B23 B24 B25 B26 B27 B28 B29 B30 B31 B32 B33 B35 B36 B37 B48 B49 B50 B51 B52 B53 B54 B55 B56 B57 B58 B59 B60 B61 B62 B63 B64 B65 B66" calculatedColumn="1"/>
    <ignoredError sqref="D43 F43:H43 D35:D42 D17:D34 I69:I70 I16:I68 D48:D70 D45:D47 D44" unlockedFormula="1" calculatedColumn="1"/>
    <ignoredError sqref="G14:I14" unlockedFormula="1"/>
  </ignoredErrors>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000B0E55-5117-4D65-ACB4-39E2106462F3}">
          <x14:formula1>
            <xm:f>Tarifas!$A$6:$A$50</xm:f>
          </x14:formula1>
          <xm:sqref>C16:C42 C44:C70</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tabColor theme="8" tint="-0.249977111117893"/>
    <pageSetUpPr fitToPage="1"/>
  </sheetPr>
  <dimension ref="A1:BK77"/>
  <sheetViews>
    <sheetView showGridLines="0" view="pageBreakPreview" zoomScale="55" zoomScaleNormal="101" zoomScaleSheetLayoutView="55" zoomScalePageLayoutView="25" workbookViewId="0">
      <selection activeCell="BJ8" sqref="BJ8"/>
    </sheetView>
  </sheetViews>
  <sheetFormatPr baseColWidth="10" defaultColWidth="11.5" defaultRowHeight="15"/>
  <cols>
    <col min="1" max="1" width="13" style="20" customWidth="1"/>
    <col min="2" max="2" width="47.5" style="22" customWidth="1"/>
    <col min="3" max="3" width="52.6640625" style="22" customWidth="1"/>
    <col min="4" max="4" width="36" style="22" customWidth="1"/>
    <col min="5" max="5" width="53.6640625" style="20" customWidth="1"/>
    <col min="6" max="6" width="10.33203125" style="20" customWidth="1"/>
    <col min="7" max="16" width="8.33203125" style="20" customWidth="1"/>
    <col min="17" max="17" width="8.33203125" style="22" customWidth="1"/>
    <col min="18" max="18" width="8.33203125" style="20" customWidth="1"/>
    <col min="19" max="19" width="17.1640625" style="20" customWidth="1"/>
    <col min="20" max="29" width="7.83203125" style="20" customWidth="1"/>
    <col min="30" max="31" width="7.83203125" style="22" customWidth="1"/>
    <col min="32" max="32" width="16.1640625" style="22" customWidth="1"/>
    <col min="33" max="35" width="7.5" style="22" customWidth="1"/>
    <col min="36" max="44" width="6.5" style="22" customWidth="1"/>
    <col min="45" max="46" width="15.5" style="22" customWidth="1"/>
    <col min="47" max="47" width="15.6640625" style="22" customWidth="1"/>
    <col min="48" max="49" width="15.6640625" style="44" customWidth="1"/>
    <col min="50" max="50" width="9.6640625" style="44" customWidth="1"/>
    <col min="51" max="60" width="9.6640625" style="22" customWidth="1"/>
    <col min="61" max="61" width="29" style="22" customWidth="1"/>
    <col min="62" max="62" width="18.5" style="166" customWidth="1"/>
    <col min="63" max="63" width="23.5" style="22" customWidth="1"/>
    <col min="64" max="16384" width="11.5" style="22"/>
  </cols>
  <sheetData>
    <row r="1" spans="1:62" s="20" customFormat="1" ht="53.25" customHeight="1" thickBot="1">
      <c r="A1" s="755" t="str">
        <f>"CRONOGRAMA PERSONAL PROYECTO: 
"&amp;portada!$A$17</f>
        <v xml:space="preserve">CRONOGRAMA PERSONAL PROYECTO: 
ESTUDIOS Y DISEÑOS EL MUELLE </v>
      </c>
      <c r="B1" s="756"/>
      <c r="C1" s="756"/>
      <c r="D1" s="756"/>
      <c r="E1" s="757"/>
      <c r="F1" s="780" t="s">
        <v>94</v>
      </c>
      <c r="G1" s="780"/>
      <c r="H1" s="780"/>
      <c r="I1" s="780"/>
      <c r="J1" s="780"/>
      <c r="K1" s="780"/>
      <c r="L1" s="780"/>
      <c r="M1" s="780"/>
      <c r="N1" s="780"/>
      <c r="O1" s="780"/>
      <c r="P1" s="780"/>
      <c r="Q1" s="780"/>
      <c r="R1" s="780"/>
      <c r="S1" s="780"/>
      <c r="T1" s="780"/>
      <c r="U1" s="780"/>
      <c r="V1" s="780"/>
      <c r="W1" s="780"/>
      <c r="X1" s="780"/>
      <c r="Y1" s="780"/>
      <c r="Z1" s="780"/>
      <c r="AA1" s="780"/>
      <c r="AB1" s="780"/>
      <c r="AC1" s="780"/>
      <c r="AD1" s="780"/>
      <c r="AE1" s="780"/>
      <c r="AF1" s="780"/>
      <c r="AG1" s="780"/>
      <c r="AH1" s="780"/>
      <c r="AI1" s="780"/>
      <c r="AJ1" s="780"/>
      <c r="AK1" s="780"/>
      <c r="AL1" s="780"/>
      <c r="AM1" s="780"/>
      <c r="AN1" s="780"/>
      <c r="AO1" s="780"/>
      <c r="AP1" s="780"/>
      <c r="AQ1" s="780"/>
      <c r="AR1" s="780"/>
      <c r="AS1" s="780"/>
      <c r="AT1" s="780"/>
      <c r="AU1" s="783" t="s">
        <v>22101</v>
      </c>
      <c r="AV1" s="783"/>
      <c r="AW1" s="783"/>
      <c r="AX1" s="783"/>
      <c r="AY1" s="783"/>
      <c r="AZ1" s="783"/>
      <c r="BA1" s="783"/>
      <c r="BB1" s="783"/>
      <c r="BC1" s="783"/>
      <c r="BD1" s="783"/>
      <c r="BE1" s="783"/>
      <c r="BF1" s="783"/>
      <c r="BG1" s="783"/>
      <c r="BH1" s="783"/>
      <c r="BI1" s="784"/>
      <c r="BJ1" s="185" t="s">
        <v>13565</v>
      </c>
    </row>
    <row r="2" spans="1:62" s="20" customFormat="1" ht="18.75" customHeight="1">
      <c r="A2" s="793" t="str">
        <f>+'Escala Salarial'!B15</f>
        <v>A. PERSONAL MINIMO REQUERIDO PARA</v>
      </c>
      <c r="B2" s="794"/>
      <c r="C2" s="794"/>
      <c r="D2" s="797" t="str">
        <f>+'Escala Salarial'!D15</f>
        <v>Consultoría</v>
      </c>
      <c r="E2" s="798"/>
      <c r="F2" s="781" t="s">
        <v>36</v>
      </c>
      <c r="G2" s="782"/>
      <c r="H2" s="782"/>
      <c r="I2" s="782"/>
      <c r="J2" s="782"/>
      <c r="K2" s="782"/>
      <c r="L2" s="782"/>
      <c r="M2" s="782"/>
      <c r="N2" s="782"/>
      <c r="O2" s="782"/>
      <c r="P2" s="782"/>
      <c r="Q2" s="782"/>
      <c r="R2" s="782"/>
      <c r="S2" s="782"/>
      <c r="T2" s="782"/>
      <c r="U2" s="782"/>
      <c r="V2" s="782"/>
      <c r="W2" s="782"/>
      <c r="X2" s="782"/>
      <c r="Y2" s="782"/>
      <c r="Z2" s="782"/>
      <c r="AA2" s="782"/>
      <c r="AB2" s="782"/>
      <c r="AC2" s="782"/>
      <c r="AD2" s="782"/>
      <c r="AE2" s="782"/>
      <c r="AF2" s="782"/>
      <c r="AG2" s="782"/>
      <c r="AH2" s="782"/>
      <c r="AI2" s="782"/>
      <c r="AJ2" s="782"/>
      <c r="AK2" s="782"/>
      <c r="AL2" s="782"/>
      <c r="AM2" s="782"/>
      <c r="AN2" s="782"/>
      <c r="AO2" s="782"/>
      <c r="AP2" s="782"/>
      <c r="AQ2" s="782"/>
      <c r="AR2" s="782"/>
      <c r="AS2" s="782"/>
      <c r="AT2" s="782"/>
      <c r="AU2" s="783"/>
      <c r="AV2" s="783"/>
      <c r="AW2" s="783"/>
      <c r="AX2" s="783"/>
      <c r="AY2" s="783"/>
      <c r="AZ2" s="783"/>
      <c r="BA2" s="783"/>
      <c r="BB2" s="783"/>
      <c r="BC2" s="783"/>
      <c r="BD2" s="783"/>
      <c r="BE2" s="783"/>
      <c r="BF2" s="783"/>
      <c r="BG2" s="783"/>
      <c r="BH2" s="783"/>
      <c r="BI2" s="784"/>
      <c r="BJ2" s="164"/>
    </row>
    <row r="3" spans="1:62" s="20" customFormat="1" ht="15.75" customHeight="1" thickBot="1">
      <c r="A3" s="795"/>
      <c r="B3" s="796"/>
      <c r="C3" s="796"/>
      <c r="D3" s="799"/>
      <c r="E3" s="800"/>
      <c r="F3" s="778" t="str">
        <f>"PERIODOS "&amp;Tarifas!G3</f>
        <v>PERIODOS 2026</v>
      </c>
      <c r="G3" s="779"/>
      <c r="H3" s="779"/>
      <c r="I3" s="779"/>
      <c r="J3" s="779"/>
      <c r="K3" s="779"/>
      <c r="L3" s="779"/>
      <c r="M3" s="779"/>
      <c r="N3" s="779"/>
      <c r="O3" s="779"/>
      <c r="P3" s="779"/>
      <c r="Q3" s="779"/>
      <c r="R3" s="779"/>
      <c r="S3" s="779"/>
      <c r="T3" s="779" t="str">
        <f>"PERIODOS "&amp;Tarifas!H3</f>
        <v>PERIODOS 2027</v>
      </c>
      <c r="U3" s="779"/>
      <c r="V3" s="779"/>
      <c r="W3" s="779"/>
      <c r="X3" s="779"/>
      <c r="Y3" s="779"/>
      <c r="Z3" s="779"/>
      <c r="AA3" s="779"/>
      <c r="AB3" s="779"/>
      <c r="AC3" s="779"/>
      <c r="AD3" s="779"/>
      <c r="AE3" s="779"/>
      <c r="AF3" s="779"/>
      <c r="AG3" s="779" t="str">
        <f>"PERIODOS "&amp;Tarifas!I3</f>
        <v>PERIODOS 2028</v>
      </c>
      <c r="AH3" s="779"/>
      <c r="AI3" s="779"/>
      <c r="AJ3" s="779"/>
      <c r="AK3" s="779"/>
      <c r="AL3" s="779"/>
      <c r="AM3" s="779"/>
      <c r="AN3" s="779"/>
      <c r="AO3" s="779"/>
      <c r="AP3" s="779"/>
      <c r="AQ3" s="779"/>
      <c r="AR3" s="779"/>
      <c r="AS3" s="779"/>
      <c r="AT3" s="787" t="s">
        <v>13420</v>
      </c>
      <c r="AU3" s="785"/>
      <c r="AV3" s="785"/>
      <c r="AW3" s="785"/>
      <c r="AX3" s="785"/>
      <c r="AY3" s="785"/>
      <c r="AZ3" s="785"/>
      <c r="BA3" s="785"/>
      <c r="BB3" s="785"/>
      <c r="BC3" s="785"/>
      <c r="BD3" s="785"/>
      <c r="BE3" s="785"/>
      <c r="BF3" s="785"/>
      <c r="BG3" s="785"/>
      <c r="BH3" s="785"/>
      <c r="BI3" s="786"/>
      <c r="BJ3" s="164"/>
    </row>
    <row r="4" spans="1:62" s="20" customFormat="1" ht="40.5" customHeight="1">
      <c r="A4" s="762" t="s">
        <v>12248</v>
      </c>
      <c r="B4" s="764">
        <f>+'Escala Salarial'!D9</f>
        <v>0</v>
      </c>
      <c r="C4" s="764"/>
      <c r="D4" s="764"/>
      <c r="E4" s="765"/>
      <c r="F4" s="768" t="s">
        <v>95</v>
      </c>
      <c r="G4" s="565">
        <v>1</v>
      </c>
      <c r="H4" s="565">
        <v>2</v>
      </c>
      <c r="I4" s="565">
        <v>3</v>
      </c>
      <c r="J4" s="565">
        <v>4</v>
      </c>
      <c r="K4" s="565">
        <v>5</v>
      </c>
      <c r="L4" s="565">
        <v>6</v>
      </c>
      <c r="M4" s="565">
        <v>7</v>
      </c>
      <c r="N4" s="565">
        <v>8</v>
      </c>
      <c r="O4" s="565">
        <v>9</v>
      </c>
      <c r="P4" s="565">
        <v>10</v>
      </c>
      <c r="Q4" s="565">
        <v>11</v>
      </c>
      <c r="R4" s="565">
        <v>12</v>
      </c>
      <c r="S4" s="566" t="s">
        <v>4456</v>
      </c>
      <c r="T4" s="565">
        <v>1</v>
      </c>
      <c r="U4" s="565">
        <v>2</v>
      </c>
      <c r="V4" s="565">
        <v>3</v>
      </c>
      <c r="W4" s="565">
        <v>4</v>
      </c>
      <c r="X4" s="565">
        <v>5</v>
      </c>
      <c r="Y4" s="565">
        <v>6</v>
      </c>
      <c r="Z4" s="565">
        <v>7</v>
      </c>
      <c r="AA4" s="565">
        <v>8</v>
      </c>
      <c r="AB4" s="565">
        <v>9</v>
      </c>
      <c r="AC4" s="565">
        <v>10</v>
      </c>
      <c r="AD4" s="565">
        <v>11</v>
      </c>
      <c r="AE4" s="565">
        <v>12</v>
      </c>
      <c r="AF4" s="566" t="s">
        <v>4456</v>
      </c>
      <c r="AG4" s="565">
        <v>1</v>
      </c>
      <c r="AH4" s="565">
        <v>2</v>
      </c>
      <c r="AI4" s="565">
        <v>3</v>
      </c>
      <c r="AJ4" s="565">
        <v>4</v>
      </c>
      <c r="AK4" s="565">
        <v>5</v>
      </c>
      <c r="AL4" s="565">
        <v>6</v>
      </c>
      <c r="AM4" s="565">
        <v>7</v>
      </c>
      <c r="AN4" s="565">
        <v>8</v>
      </c>
      <c r="AO4" s="565">
        <v>9</v>
      </c>
      <c r="AP4" s="565">
        <v>10</v>
      </c>
      <c r="AQ4" s="565">
        <v>11</v>
      </c>
      <c r="AR4" s="565">
        <v>12</v>
      </c>
      <c r="AS4" s="566" t="s">
        <v>4456</v>
      </c>
      <c r="AT4" s="788"/>
      <c r="AU4" s="773" t="s">
        <v>96</v>
      </c>
      <c r="AV4" s="774"/>
      <c r="AW4" s="775"/>
      <c r="AX4" s="752" t="s">
        <v>97</v>
      </c>
      <c r="AY4" s="753"/>
      <c r="AZ4" s="754"/>
      <c r="BA4" s="752" t="s">
        <v>98</v>
      </c>
      <c r="BB4" s="753"/>
      <c r="BC4" s="753"/>
      <c r="BD4" s="753"/>
      <c r="BE4" s="754"/>
      <c r="BF4" s="749" t="s">
        <v>99</v>
      </c>
      <c r="BG4" s="750"/>
      <c r="BH4" s="751"/>
      <c r="BI4" s="743" t="s">
        <v>100</v>
      </c>
      <c r="BJ4" s="164"/>
    </row>
    <row r="5" spans="1:62" s="21" customFormat="1" ht="24.75" customHeight="1">
      <c r="A5" s="763"/>
      <c r="B5" s="766"/>
      <c r="C5" s="766"/>
      <c r="D5" s="766"/>
      <c r="E5" s="767"/>
      <c r="F5" s="769"/>
      <c r="G5" s="348"/>
      <c r="H5" s="348"/>
      <c r="I5" s="348"/>
      <c r="J5" s="348"/>
      <c r="K5" s="348"/>
      <c r="L5" s="348"/>
      <c r="M5" s="348"/>
      <c r="N5" s="348"/>
      <c r="O5" s="348">
        <v>30</v>
      </c>
      <c r="P5" s="348">
        <v>30</v>
      </c>
      <c r="Q5" s="348"/>
      <c r="R5" s="348"/>
      <c r="S5" s="446">
        <f>(SUM(G5:R5)/30)</f>
        <v>2</v>
      </c>
      <c r="T5" s="348"/>
      <c r="U5" s="348"/>
      <c r="V5" s="348"/>
      <c r="W5" s="348"/>
      <c r="X5" s="348"/>
      <c r="Y5" s="348"/>
      <c r="Z5" s="348"/>
      <c r="AA5" s="348"/>
      <c r="AB5" s="348"/>
      <c r="AC5" s="348"/>
      <c r="AD5" s="348"/>
      <c r="AE5" s="348"/>
      <c r="AF5" s="446">
        <f>(SUM(T5:AE5)/30)</f>
        <v>0</v>
      </c>
      <c r="AG5" s="348"/>
      <c r="AH5" s="348"/>
      <c r="AI5" s="348"/>
      <c r="AJ5" s="348"/>
      <c r="AK5" s="348"/>
      <c r="AL5" s="348"/>
      <c r="AM5" s="348"/>
      <c r="AN5" s="348"/>
      <c r="AO5" s="348"/>
      <c r="AP5" s="348"/>
      <c r="AQ5" s="348"/>
      <c r="AR5" s="348"/>
      <c r="AS5" s="446">
        <f>(SUM(AG5:AR5)/30)</f>
        <v>0</v>
      </c>
      <c r="AT5" s="446">
        <f>((SUM(G5:R5)/30)+(SUM(T5:AE5)/30)+(SUM(AG5:AR5)/30))</f>
        <v>2</v>
      </c>
      <c r="AU5" s="776">
        <f>Tarifas!G3</f>
        <v>2026</v>
      </c>
      <c r="AV5" s="792">
        <f>Tarifas!H3</f>
        <v>2027</v>
      </c>
      <c r="AW5" s="792">
        <f>Tarifas!I3</f>
        <v>2028</v>
      </c>
      <c r="AX5" s="789" t="str">
        <f>"MESES "&amp;Tarifas!G3</f>
        <v>MESES 2026</v>
      </c>
      <c r="AY5" s="789" t="str">
        <f>"MESES "&amp;Tarifas!H3</f>
        <v>MESES 2027</v>
      </c>
      <c r="AZ5" s="789" t="str">
        <f>"MESES "&amp;Tarifas!I3</f>
        <v>MESES 2028</v>
      </c>
      <c r="BA5" s="758">
        <f>AU5</f>
        <v>2026</v>
      </c>
      <c r="BB5" s="758">
        <f t="shared" ref="BB5:BC5" si="0">AV5</f>
        <v>2027</v>
      </c>
      <c r="BC5" s="758">
        <f t="shared" si="0"/>
        <v>2028</v>
      </c>
      <c r="BD5" s="760" t="s">
        <v>4455</v>
      </c>
      <c r="BE5" s="760" t="s">
        <v>93</v>
      </c>
      <c r="BF5" s="758">
        <f>AU5</f>
        <v>2026</v>
      </c>
      <c r="BG5" s="758">
        <f t="shared" ref="BG5:BH5" si="1">AV5</f>
        <v>2027</v>
      </c>
      <c r="BH5" s="758">
        <f t="shared" si="1"/>
        <v>2028</v>
      </c>
      <c r="BI5" s="744"/>
      <c r="BJ5" s="165"/>
    </row>
    <row r="6" spans="1:62" s="21" customFormat="1" ht="24.75" customHeight="1">
      <c r="A6" s="563" t="s">
        <v>37</v>
      </c>
      <c r="B6" s="564" t="s">
        <v>0</v>
      </c>
      <c r="C6" s="771" t="s">
        <v>92</v>
      </c>
      <c r="D6" s="772"/>
      <c r="E6" s="564" t="s">
        <v>38</v>
      </c>
      <c r="F6" s="770"/>
      <c r="G6" s="444">
        <f>IF(G5=0,0,IF(G5=15,0.5,1))</f>
        <v>0</v>
      </c>
      <c r="H6" s="444">
        <f t="shared" ref="H6" si="2">IF(H5=0,0,IF(H5=15,0.5,1))</f>
        <v>0</v>
      </c>
      <c r="I6" s="444">
        <f>IF(I5=0,0,IF(I5=15,0.5,IF(I5=30,1,IF(I5=45,1.5,0))))</f>
        <v>0</v>
      </c>
      <c r="J6" s="444">
        <f t="shared" ref="J6:R6" si="3">IF(J5=0,0,IF(J5=15,0.5,IF(J5=30,1,IF(J5=45,1.5,0))))</f>
        <v>0</v>
      </c>
      <c r="K6" s="444">
        <f t="shared" si="3"/>
        <v>0</v>
      </c>
      <c r="L6" s="444">
        <f t="shared" si="3"/>
        <v>0</v>
      </c>
      <c r="M6" s="444">
        <f t="shared" si="3"/>
        <v>0</v>
      </c>
      <c r="N6" s="444">
        <f t="shared" si="3"/>
        <v>0</v>
      </c>
      <c r="O6" s="444">
        <f t="shared" si="3"/>
        <v>1</v>
      </c>
      <c r="P6" s="444">
        <f t="shared" si="3"/>
        <v>1</v>
      </c>
      <c r="Q6" s="444">
        <f t="shared" si="3"/>
        <v>0</v>
      </c>
      <c r="R6" s="444">
        <f t="shared" si="3"/>
        <v>0</v>
      </c>
      <c r="S6" s="445">
        <f>(SUM(G5:R5)/30)</f>
        <v>2</v>
      </c>
      <c r="T6" s="444">
        <f>IF(T5=0,0,IF(T5=15,0.5,IF(T5=30,1,IF(T5=45,1.5,0))))</f>
        <v>0</v>
      </c>
      <c r="U6" s="444">
        <f t="shared" ref="U6:AE6" si="4">IF(U5=0,0,IF(U5=15,0.5,IF(U5=30,1,IF(U5=45,1.5,0))))</f>
        <v>0</v>
      </c>
      <c r="V6" s="444">
        <f t="shared" si="4"/>
        <v>0</v>
      </c>
      <c r="W6" s="444">
        <f t="shared" si="4"/>
        <v>0</v>
      </c>
      <c r="X6" s="444">
        <f t="shared" si="4"/>
        <v>0</v>
      </c>
      <c r="Y6" s="444">
        <f t="shared" si="4"/>
        <v>0</v>
      </c>
      <c r="Z6" s="444">
        <f t="shared" si="4"/>
        <v>0</v>
      </c>
      <c r="AA6" s="444">
        <f t="shared" si="4"/>
        <v>0</v>
      </c>
      <c r="AB6" s="444">
        <f t="shared" si="4"/>
        <v>0</v>
      </c>
      <c r="AC6" s="444">
        <f t="shared" si="4"/>
        <v>0</v>
      </c>
      <c r="AD6" s="444">
        <f t="shared" si="4"/>
        <v>0</v>
      </c>
      <c r="AE6" s="444">
        <f t="shared" si="4"/>
        <v>0</v>
      </c>
      <c r="AF6" s="445">
        <f>SUM(T5:AE5)/30</f>
        <v>0</v>
      </c>
      <c r="AG6" s="444">
        <f>IF(AG5=0,0,IF(AG5=15,0.5,IF(AG5=30,1,IF(AG5=45,1.5,0))))</f>
        <v>0</v>
      </c>
      <c r="AH6" s="444">
        <f t="shared" ref="AH6:AR6" si="5">IF(AH5=0,0,IF(AH5=15,0.5,IF(AH5=30,1,IF(AH5=45,1.5,0))))</f>
        <v>0</v>
      </c>
      <c r="AI6" s="444">
        <f t="shared" si="5"/>
        <v>0</v>
      </c>
      <c r="AJ6" s="444">
        <f t="shared" si="5"/>
        <v>0</v>
      </c>
      <c r="AK6" s="444">
        <f t="shared" si="5"/>
        <v>0</v>
      </c>
      <c r="AL6" s="444">
        <f t="shared" si="5"/>
        <v>0</v>
      </c>
      <c r="AM6" s="444">
        <f t="shared" si="5"/>
        <v>0</v>
      </c>
      <c r="AN6" s="444">
        <f t="shared" si="5"/>
        <v>0</v>
      </c>
      <c r="AO6" s="444">
        <f t="shared" si="5"/>
        <v>0</v>
      </c>
      <c r="AP6" s="444">
        <f t="shared" si="5"/>
        <v>0</v>
      </c>
      <c r="AQ6" s="444">
        <f t="shared" si="5"/>
        <v>0</v>
      </c>
      <c r="AR6" s="444">
        <f t="shared" si="5"/>
        <v>0</v>
      </c>
      <c r="AS6" s="445">
        <f>SUM(AG5:AR5)/30</f>
        <v>0</v>
      </c>
      <c r="AT6" s="445">
        <f>SUM(G6:R6)/30+SUM(T6:AE6)/30+SUM(AG6:AR6)/30</f>
        <v>6.6666666666666666E-2</v>
      </c>
      <c r="AU6" s="777"/>
      <c r="AV6" s="777"/>
      <c r="AW6" s="777"/>
      <c r="AX6" s="790"/>
      <c r="AY6" s="790"/>
      <c r="AZ6" s="790"/>
      <c r="BA6" s="759"/>
      <c r="BB6" s="759"/>
      <c r="BC6" s="759"/>
      <c r="BD6" s="761"/>
      <c r="BE6" s="761"/>
      <c r="BF6" s="759"/>
      <c r="BG6" s="759"/>
      <c r="BH6" s="759"/>
      <c r="BI6" s="745"/>
    </row>
    <row r="7" spans="1:62" ht="16" customHeight="1">
      <c r="A7" s="98">
        <f t="shared" ref="A7:A32" si="6">IFERROR(VLOOKUP($B7,TARIFA_IDRD,3,0),"")</f>
        <v>9</v>
      </c>
      <c r="B7" s="346" t="str">
        <f>'Escala Salarial'!C16</f>
        <v>PROFESIONAL AUXILIAR</v>
      </c>
      <c r="C7" s="99" t="str">
        <f t="shared" ref="C7:C32" si="7">IFERROR(VLOOKUP($B7,TARIFA_IDRD,4,0),"")</f>
        <v>PERSONAL PROFESIONAL</v>
      </c>
      <c r="D7" s="99" t="str">
        <f t="shared" ref="D7:D32" si="8">IFERROR(VLOOKUP($B7,TARIFA_IDRD,5,0),"")</f>
        <v>PROFAUX</v>
      </c>
      <c r="E7" s="99" t="str">
        <f>+'Escala Salarial'!F16</f>
        <v>ARQUITECTO O INGENIERO RESIDENTE DE INTERVENTORIA</v>
      </c>
      <c r="F7" s="427">
        <v>1</v>
      </c>
      <c r="G7" s="426"/>
      <c r="H7" s="426"/>
      <c r="I7" s="426"/>
      <c r="J7" s="426"/>
      <c r="K7" s="426"/>
      <c r="L7" s="426"/>
      <c r="M7" s="426"/>
      <c r="N7" s="426"/>
      <c r="O7" s="426">
        <v>1</v>
      </c>
      <c r="P7" s="426">
        <v>1</v>
      </c>
      <c r="Q7" s="426"/>
      <c r="R7" s="426"/>
      <c r="S7"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1</v>
      </c>
      <c r="T7" s="426"/>
      <c r="U7" s="426"/>
      <c r="V7" s="426"/>
      <c r="W7" s="426"/>
      <c r="X7" s="426"/>
      <c r="Y7" s="426"/>
      <c r="Z7" s="426"/>
      <c r="AA7" s="426"/>
      <c r="AB7" s="426"/>
      <c r="AC7" s="426"/>
      <c r="AD7" s="426"/>
      <c r="AE7" s="426"/>
      <c r="AF7"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7" s="426"/>
      <c r="AH7" s="426"/>
      <c r="AI7" s="426"/>
      <c r="AJ7" s="426"/>
      <c r="AK7" s="426"/>
      <c r="AL7" s="426"/>
      <c r="AM7" s="426"/>
      <c r="AN7" s="426"/>
      <c r="AO7" s="426"/>
      <c r="AP7" s="426"/>
      <c r="AQ7" s="426"/>
      <c r="AR7" s="426"/>
      <c r="AS7"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7" s="106">
        <f>(Tabla1[[#This Row],[Columna46]]+Tabla1[[#This Row],[Columna30]]+Tabla1[[#This Row],[Columna17]])/3</f>
        <v>0.33333333333333331</v>
      </c>
      <c r="AU7" s="111">
        <f t="shared" ref="AU7:AU32" si="9">IFERROR(VLOOKUP($B7,TARIFA_IDRD,7,0),0)</f>
        <v>4307910</v>
      </c>
      <c r="AV7" s="111">
        <f t="shared" ref="AV7:AV32" si="10">IFERROR(VLOOKUP($B7,TARIFA_IDRD,8,0),0)</f>
        <v>4574570</v>
      </c>
      <c r="AW7" s="111">
        <f t="shared" ref="AW7:AW32" si="11">IFERROR(VLOOKUP($B7,TARIFA_IDRD,9,0),0)</f>
        <v>4790033</v>
      </c>
      <c r="AX7" s="112">
        <f>$S$6</f>
        <v>2</v>
      </c>
      <c r="AY7" s="112">
        <f>$AF$6</f>
        <v>0</v>
      </c>
      <c r="AZ7" s="112">
        <f t="shared" ref="AZ7:AZ32" si="12">$AS$6</f>
        <v>0</v>
      </c>
      <c r="BA7" s="109">
        <f>Tabla1[[#This Row],[Columna17]]</f>
        <v>1</v>
      </c>
      <c r="BB7" s="109">
        <f>Tabla1[[#This Row],[Columna30]]</f>
        <v>0</v>
      </c>
      <c r="BC7" s="109">
        <f>Tabla1[[#This Row],[Columna46]]</f>
        <v>0</v>
      </c>
      <c r="BD7" s="112">
        <f>(((Tabla1[[#This Row],[Columna17]]*30)*$S$6)+((AF7*30)*$AF$6)+((AS7*30)*$AS$6))*Tabla1[[#This Row],[Columna32]]</f>
        <v>60</v>
      </c>
      <c r="BE7" s="109">
        <f>Tabla1[[#This Row],[Columna47]]</f>
        <v>0.33333333333333331</v>
      </c>
      <c r="BF7" s="109">
        <f>Tabla1[[#This Row],[Columna51]]*Tabla1[[#This Row],[Columna54]]</f>
        <v>2</v>
      </c>
      <c r="BG7" s="109">
        <f>Tabla1[[#This Row],[Columna52]]*Tabla1[[#This Row],[Columna55]]</f>
        <v>0</v>
      </c>
      <c r="BH7" s="109">
        <f>Tabla1[[#This Row],[Columna53]]*Tabla1[[#This Row],[Columna56]]</f>
        <v>0</v>
      </c>
      <c r="BI7" s="113">
        <f>(Tabla1[[#This Row],[Columna48]]*Tabla1[[#This Row],[Columna59]]*Tabla1[[#This Row],[Columna32]])+(Tabla1[[#This Row],[Columna49]]*Tabla1[[#This Row],[Columna60]]*Tabla1[[#This Row],[Columna32]])+(Tabla1[[#This Row],[Columna50]]*Tabla1[[#This Row],[Columna61]]*Tabla1[[#This Row],[Columna32]])</f>
        <v>8615820</v>
      </c>
      <c r="BJ7" s="21"/>
    </row>
    <row r="8" spans="1:62" ht="16" customHeight="1">
      <c r="A8" s="98">
        <f t="shared" si="6"/>
        <v>6</v>
      </c>
      <c r="B8" s="346" t="str">
        <f>'Escala Salarial'!C17</f>
        <v>PROFESIONAL CATEGORÍA 6 (E.G.3;E.E.1)</v>
      </c>
      <c r="C8" s="99" t="str">
        <f t="shared" si="7"/>
        <v>PERSONAL PROFESIONAL</v>
      </c>
      <c r="D8" s="99" t="str">
        <f t="shared" si="8"/>
        <v>PROF6</v>
      </c>
      <c r="E8" s="99" t="str">
        <f>+'Escala Salarial'!F17</f>
        <v>DIRECTOR DEL PROYECTO</v>
      </c>
      <c r="F8" s="427">
        <v>1</v>
      </c>
      <c r="G8" s="426"/>
      <c r="H8" s="426"/>
      <c r="I8" s="426"/>
      <c r="J8" s="426"/>
      <c r="K8" s="426"/>
      <c r="L8" s="426"/>
      <c r="M8" s="426"/>
      <c r="N8" s="426"/>
      <c r="O8" s="426">
        <v>0.5</v>
      </c>
      <c r="P8" s="426">
        <v>0.5</v>
      </c>
      <c r="Q8" s="426"/>
      <c r="R8" s="426"/>
      <c r="S8"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0.5</v>
      </c>
      <c r="T8" s="426"/>
      <c r="U8" s="426"/>
      <c r="V8" s="426"/>
      <c r="W8" s="426"/>
      <c r="X8" s="426"/>
      <c r="Y8" s="426"/>
      <c r="Z8" s="426"/>
      <c r="AA8" s="426"/>
      <c r="AB8" s="426"/>
      <c r="AC8" s="426"/>
      <c r="AD8" s="426"/>
      <c r="AE8" s="426"/>
      <c r="AF8"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8" s="426"/>
      <c r="AH8" s="426"/>
      <c r="AI8" s="426"/>
      <c r="AJ8" s="426"/>
      <c r="AK8" s="426"/>
      <c r="AL8" s="426"/>
      <c r="AM8" s="426"/>
      <c r="AN8" s="426"/>
      <c r="AO8" s="426"/>
      <c r="AP8" s="426"/>
      <c r="AQ8" s="426"/>
      <c r="AR8" s="426"/>
      <c r="AS8"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8" s="106">
        <f>(Tabla1[[#This Row],[Columna46]]+Tabla1[[#This Row],[Columna30]]+Tabla1[[#This Row],[Columna17]])/3</f>
        <v>0.16666666666666666</v>
      </c>
      <c r="AU8" s="111">
        <f t="shared" si="9"/>
        <v>6694520</v>
      </c>
      <c r="AV8" s="111">
        <f t="shared" si="10"/>
        <v>7108911</v>
      </c>
      <c r="AW8" s="111">
        <f t="shared" si="11"/>
        <v>7443741</v>
      </c>
      <c r="AX8" s="112">
        <f t="shared" ref="AX8:AX32" si="13">$S$6</f>
        <v>2</v>
      </c>
      <c r="AY8" s="112">
        <f t="shared" ref="AY8:AY32" si="14">$AF$6</f>
        <v>0</v>
      </c>
      <c r="AZ8" s="112">
        <f t="shared" si="12"/>
        <v>0</v>
      </c>
      <c r="BA8" s="109">
        <f>Tabla1[[#This Row],[Columna17]]</f>
        <v>0.5</v>
      </c>
      <c r="BB8" s="109">
        <f>Tabla1[[#This Row],[Columna30]]</f>
        <v>0</v>
      </c>
      <c r="BC8" s="110">
        <f>Tabla1[[#This Row],[Columna46]]</f>
        <v>0</v>
      </c>
      <c r="BD8" s="112">
        <f>(((Tabla1[[#This Row],[Columna17]]*30)*$S$6)+((AF8*30)*$AF$6)+((AS8*30)*$AS$6))*Tabla1[[#This Row],[Columna32]]</f>
        <v>30</v>
      </c>
      <c r="BE8" s="109">
        <f>Tabla1[[#This Row],[Columna47]]</f>
        <v>0.16666666666666666</v>
      </c>
      <c r="BF8" s="109">
        <f>Tabla1[[#This Row],[Columna51]]*Tabla1[[#This Row],[Columna54]]</f>
        <v>1</v>
      </c>
      <c r="BG8" s="109">
        <f>Tabla1[[#This Row],[Columna52]]*Tabla1[[#This Row],[Columna55]]</f>
        <v>0</v>
      </c>
      <c r="BH8" s="109">
        <f>Tabla1[[#This Row],[Columna53]]*Tabla1[[#This Row],[Columna56]]</f>
        <v>0</v>
      </c>
      <c r="BI8" s="113">
        <f>(Tabla1[[#This Row],[Columna48]]*Tabla1[[#This Row],[Columna59]]*Tabla1[[#This Row],[Columna32]])+(Tabla1[[#This Row],[Columna49]]*Tabla1[[#This Row],[Columna60]]*Tabla1[[#This Row],[Columna32]])+(Tabla1[[#This Row],[Columna50]]*Tabla1[[#This Row],[Columna61]]*Tabla1[[#This Row],[Columna32]])</f>
        <v>6694520</v>
      </c>
      <c r="BJ8" s="21"/>
    </row>
    <row r="9" spans="1:62" ht="16" customHeight="1">
      <c r="A9" s="98" t="str">
        <f t="shared" si="6"/>
        <v>E</v>
      </c>
      <c r="B9" s="346" t="str">
        <f>'Escala Salarial'!C18</f>
        <v>Tecnólogo En Ingeniería</v>
      </c>
      <c r="C9" s="99" t="str">
        <f>IFERROR(VLOOKUP($B9,TARIFA_IDRD,4,0),"")</f>
        <v>PERSONAL TÉCNICO O TECNÓLOGO</v>
      </c>
      <c r="D9" s="99" t="str">
        <f t="shared" si="8"/>
        <v>Tecnólogo En Ingeniería</v>
      </c>
      <c r="E9" s="99" t="str">
        <f>+'Escala Salarial'!F18</f>
        <v>ESPECILIASTA ELÉCTRICO</v>
      </c>
      <c r="F9" s="427">
        <v>1</v>
      </c>
      <c r="G9" s="426"/>
      <c r="H9" s="426"/>
      <c r="I9" s="426"/>
      <c r="J9" s="426"/>
      <c r="K9" s="426"/>
      <c r="L9" s="426"/>
      <c r="M9" s="426"/>
      <c r="N9" s="426"/>
      <c r="O9" s="426">
        <v>0.5</v>
      </c>
      <c r="P9" s="426">
        <v>0.5</v>
      </c>
      <c r="Q9" s="426"/>
      <c r="R9" s="426"/>
      <c r="S9"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0.5</v>
      </c>
      <c r="T9" s="426"/>
      <c r="U9" s="426"/>
      <c r="V9" s="426"/>
      <c r="W9" s="426"/>
      <c r="X9" s="426"/>
      <c r="Y9" s="426"/>
      <c r="Z9" s="426"/>
      <c r="AA9" s="426"/>
      <c r="AB9" s="426"/>
      <c r="AC9" s="426"/>
      <c r="AD9" s="426"/>
      <c r="AE9" s="426"/>
      <c r="AF9"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9" s="426"/>
      <c r="AH9" s="426"/>
      <c r="AI9" s="426"/>
      <c r="AJ9" s="426"/>
      <c r="AK9" s="426"/>
      <c r="AL9" s="426"/>
      <c r="AM9" s="426"/>
      <c r="AN9" s="426"/>
      <c r="AO9" s="426"/>
      <c r="AP9" s="426"/>
      <c r="AQ9" s="426"/>
      <c r="AR9" s="426"/>
      <c r="AS9"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9" s="106">
        <f>(Tabla1[[#This Row],[Columna46]]+Tabla1[[#This Row],[Columna30]]+Tabla1[[#This Row],[Columna17]])/3</f>
        <v>0.16666666666666666</v>
      </c>
      <c r="AU9" s="111">
        <f t="shared" si="9"/>
        <v>3894401</v>
      </c>
      <c r="AV9" s="111">
        <f t="shared" si="10"/>
        <v>4135465</v>
      </c>
      <c r="AW9" s="111">
        <f t="shared" si="11"/>
        <v>4330246</v>
      </c>
      <c r="AX9" s="112">
        <f t="shared" si="13"/>
        <v>2</v>
      </c>
      <c r="AY9" s="112">
        <f t="shared" si="14"/>
        <v>0</v>
      </c>
      <c r="AZ9" s="112">
        <f t="shared" si="12"/>
        <v>0</v>
      </c>
      <c r="BA9" s="109">
        <f>Tabla1[[#This Row],[Columna17]]</f>
        <v>0.5</v>
      </c>
      <c r="BB9" s="109">
        <f>Tabla1[[#This Row],[Columna30]]</f>
        <v>0</v>
      </c>
      <c r="BC9" s="110">
        <f>Tabla1[[#This Row],[Columna46]]</f>
        <v>0</v>
      </c>
      <c r="BD9" s="112">
        <f>(((Tabla1[[#This Row],[Columna17]]*30)*$S$6)+((AF9*30)*$AF$6)+((AS9*30)*$AS$6))*Tabla1[[#This Row],[Columna32]]</f>
        <v>30</v>
      </c>
      <c r="BE9" s="109">
        <f>Tabla1[[#This Row],[Columna47]]</f>
        <v>0.16666666666666666</v>
      </c>
      <c r="BF9" s="109">
        <f>Tabla1[[#This Row],[Columna51]]*Tabla1[[#This Row],[Columna54]]</f>
        <v>1</v>
      </c>
      <c r="BG9" s="109">
        <f>Tabla1[[#This Row],[Columna52]]*Tabla1[[#This Row],[Columna55]]</f>
        <v>0</v>
      </c>
      <c r="BH9" s="109">
        <f>Tabla1[[#This Row],[Columna53]]*Tabla1[[#This Row],[Columna56]]</f>
        <v>0</v>
      </c>
      <c r="BI9" s="113">
        <f>(Tabla1[[#This Row],[Columna48]]*Tabla1[[#This Row],[Columna59]]*Tabla1[[#This Row],[Columna32]])+(Tabla1[[#This Row],[Columna49]]*Tabla1[[#This Row],[Columna60]]*Tabla1[[#This Row],[Columna32]])+(Tabla1[[#This Row],[Columna50]]*Tabla1[[#This Row],[Columna61]]*Tabla1[[#This Row],[Columna32]])</f>
        <v>3894401</v>
      </c>
      <c r="BJ9" s="21"/>
    </row>
    <row r="10" spans="1:62" ht="16" customHeight="1">
      <c r="A10" s="98" t="str">
        <f t="shared" si="6"/>
        <v/>
      </c>
      <c r="B10" s="346">
        <f>'Escala Salarial'!C19</f>
        <v>0</v>
      </c>
      <c r="C10" s="99" t="str">
        <f t="shared" si="7"/>
        <v/>
      </c>
      <c r="D10" s="99" t="str">
        <f t="shared" si="8"/>
        <v/>
      </c>
      <c r="E10" s="99">
        <f>+'Escala Salarial'!F19</f>
        <v>0</v>
      </c>
      <c r="F10" s="427"/>
      <c r="G10" s="426"/>
      <c r="H10" s="426"/>
      <c r="I10" s="426"/>
      <c r="J10" s="426"/>
      <c r="K10" s="426"/>
      <c r="L10" s="426"/>
      <c r="M10" s="426"/>
      <c r="N10" s="426"/>
      <c r="O10" s="426"/>
      <c r="P10" s="426"/>
      <c r="Q10" s="426"/>
      <c r="R10" s="426"/>
      <c r="S10"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10" s="426"/>
      <c r="U10" s="426"/>
      <c r="V10" s="426"/>
      <c r="W10" s="426"/>
      <c r="X10" s="426"/>
      <c r="Y10" s="426"/>
      <c r="Z10" s="426"/>
      <c r="AA10" s="426"/>
      <c r="AB10" s="426"/>
      <c r="AC10" s="426"/>
      <c r="AD10" s="426"/>
      <c r="AE10" s="426"/>
      <c r="AF10"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0" s="426"/>
      <c r="AH10" s="426"/>
      <c r="AI10" s="426"/>
      <c r="AJ10" s="426"/>
      <c r="AK10" s="426"/>
      <c r="AL10" s="426"/>
      <c r="AM10" s="426"/>
      <c r="AN10" s="426"/>
      <c r="AO10" s="426"/>
      <c r="AP10" s="426"/>
      <c r="AQ10" s="426"/>
      <c r="AR10" s="426"/>
      <c r="AS10"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0" s="106">
        <f>(Tabla1[[#This Row],[Columna46]]+Tabla1[[#This Row],[Columna30]]+Tabla1[[#This Row],[Columna17]])/3</f>
        <v>0</v>
      </c>
      <c r="AU10" s="111">
        <f t="shared" si="9"/>
        <v>0</v>
      </c>
      <c r="AV10" s="111">
        <f t="shared" si="10"/>
        <v>0</v>
      </c>
      <c r="AW10" s="111">
        <f t="shared" si="11"/>
        <v>0</v>
      </c>
      <c r="AX10" s="112">
        <f t="shared" si="13"/>
        <v>2</v>
      </c>
      <c r="AY10" s="112">
        <f t="shared" si="14"/>
        <v>0</v>
      </c>
      <c r="AZ10" s="112">
        <f t="shared" si="12"/>
        <v>0</v>
      </c>
      <c r="BA10" s="109">
        <f>Tabla1[[#This Row],[Columna17]]</f>
        <v>0</v>
      </c>
      <c r="BB10" s="109">
        <f>Tabla1[[#This Row],[Columna30]]</f>
        <v>0</v>
      </c>
      <c r="BC10" s="110">
        <f>Tabla1[[#This Row],[Columna46]]</f>
        <v>0</v>
      </c>
      <c r="BD10" s="112">
        <f>(((Tabla1[[#This Row],[Columna17]]*30)*$S$6)+((AF10*30)*$AF$6)+((AS10*30)*$AS$6))*Tabla1[[#This Row],[Columna32]]</f>
        <v>0</v>
      </c>
      <c r="BE10" s="109">
        <f>Tabla1[[#This Row],[Columna47]]</f>
        <v>0</v>
      </c>
      <c r="BF10" s="109">
        <f>Tabla1[[#This Row],[Columna51]]*Tabla1[[#This Row],[Columna54]]</f>
        <v>0</v>
      </c>
      <c r="BG10" s="109">
        <f>Tabla1[[#This Row],[Columna52]]*Tabla1[[#This Row],[Columna55]]</f>
        <v>0</v>
      </c>
      <c r="BH10" s="109">
        <f>Tabla1[[#This Row],[Columna53]]*Tabla1[[#This Row],[Columna56]]</f>
        <v>0</v>
      </c>
      <c r="BI10" s="113">
        <f>(Tabla1[[#This Row],[Columna48]]*Tabla1[[#This Row],[Columna59]]*Tabla1[[#This Row],[Columna32]])+(Tabla1[[#This Row],[Columna49]]*Tabla1[[#This Row],[Columna60]]*Tabla1[[#This Row],[Columna32]])+(Tabla1[[#This Row],[Columna50]]*Tabla1[[#This Row],[Columna61]]*Tabla1[[#This Row],[Columna32]])</f>
        <v>0</v>
      </c>
      <c r="BJ10" s="21"/>
    </row>
    <row r="11" spans="1:62" ht="16" customHeight="1">
      <c r="A11" s="98" t="str">
        <f t="shared" si="6"/>
        <v/>
      </c>
      <c r="B11" s="346">
        <f>'Escala Salarial'!C20</f>
        <v>0</v>
      </c>
      <c r="C11" s="99" t="str">
        <f t="shared" si="7"/>
        <v/>
      </c>
      <c r="D11" s="99" t="str">
        <f t="shared" si="8"/>
        <v/>
      </c>
      <c r="E11" s="99">
        <f>+'Escala Salarial'!F20</f>
        <v>0</v>
      </c>
      <c r="F11" s="427"/>
      <c r="G11" s="426"/>
      <c r="H11" s="426"/>
      <c r="I11" s="426"/>
      <c r="J11" s="426"/>
      <c r="K11" s="426"/>
      <c r="L11" s="426"/>
      <c r="M11" s="426"/>
      <c r="N11" s="426"/>
      <c r="O11" s="426"/>
      <c r="P11" s="426"/>
      <c r="Q11" s="426"/>
      <c r="R11" s="426"/>
      <c r="S11"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11" s="426"/>
      <c r="U11" s="426"/>
      <c r="V11" s="426"/>
      <c r="W11" s="426"/>
      <c r="X11" s="426"/>
      <c r="Y11" s="426"/>
      <c r="Z11" s="426"/>
      <c r="AA11" s="426"/>
      <c r="AB11" s="426"/>
      <c r="AC11" s="426"/>
      <c r="AD11" s="426"/>
      <c r="AE11" s="426"/>
      <c r="AF11"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1" s="426"/>
      <c r="AH11" s="426"/>
      <c r="AI11" s="426"/>
      <c r="AJ11" s="426"/>
      <c r="AK11" s="426"/>
      <c r="AL11" s="426"/>
      <c r="AM11" s="426"/>
      <c r="AN11" s="426"/>
      <c r="AO11" s="426"/>
      <c r="AP11" s="426"/>
      <c r="AQ11" s="426"/>
      <c r="AR11" s="426"/>
      <c r="AS11"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1" s="106">
        <f>(Tabla1[[#This Row],[Columna46]]+Tabla1[[#This Row],[Columna30]]+Tabla1[[#This Row],[Columna17]])/3</f>
        <v>0</v>
      </c>
      <c r="AU11" s="111">
        <f t="shared" si="9"/>
        <v>0</v>
      </c>
      <c r="AV11" s="111">
        <f t="shared" si="10"/>
        <v>0</v>
      </c>
      <c r="AW11" s="111">
        <f t="shared" si="11"/>
        <v>0</v>
      </c>
      <c r="AX11" s="112">
        <f t="shared" si="13"/>
        <v>2</v>
      </c>
      <c r="AY11" s="112">
        <f t="shared" si="14"/>
        <v>0</v>
      </c>
      <c r="AZ11" s="112">
        <f t="shared" si="12"/>
        <v>0</v>
      </c>
      <c r="BA11" s="109">
        <f>Tabla1[[#This Row],[Columna17]]</f>
        <v>0</v>
      </c>
      <c r="BB11" s="109">
        <f>Tabla1[[#This Row],[Columna30]]</f>
        <v>0</v>
      </c>
      <c r="BC11" s="110">
        <f>Tabla1[[#This Row],[Columna46]]</f>
        <v>0</v>
      </c>
      <c r="BD11" s="112">
        <f>(((Tabla1[[#This Row],[Columna17]]*30)*$S$6)+((AF11*30)*$AF$6)+((AS11*30)*$AS$6))*Tabla1[[#This Row],[Columna32]]</f>
        <v>0</v>
      </c>
      <c r="BE11" s="109">
        <f>Tabla1[[#This Row],[Columna47]]</f>
        <v>0</v>
      </c>
      <c r="BF11" s="109">
        <f>Tabla1[[#This Row],[Columna51]]*Tabla1[[#This Row],[Columna54]]</f>
        <v>0</v>
      </c>
      <c r="BG11" s="109">
        <f>Tabla1[[#This Row],[Columna52]]*Tabla1[[#This Row],[Columna55]]</f>
        <v>0</v>
      </c>
      <c r="BH11" s="109">
        <f>Tabla1[[#This Row],[Columna53]]*Tabla1[[#This Row],[Columna56]]</f>
        <v>0</v>
      </c>
      <c r="BI11" s="113">
        <f>(Tabla1[[#This Row],[Columna48]]*Tabla1[[#This Row],[Columna59]]*Tabla1[[#This Row],[Columna32]])+(Tabla1[[#This Row],[Columna49]]*Tabla1[[#This Row],[Columna60]]*Tabla1[[#This Row],[Columna32]])+(Tabla1[[#This Row],[Columna50]]*Tabla1[[#This Row],[Columna61]]*Tabla1[[#This Row],[Columna32]])</f>
        <v>0</v>
      </c>
      <c r="BJ11" s="21"/>
    </row>
    <row r="12" spans="1:62" ht="16" customHeight="1">
      <c r="A12" s="98" t="str">
        <f t="shared" si="6"/>
        <v/>
      </c>
      <c r="B12" s="346">
        <f>'Escala Salarial'!C21</f>
        <v>0</v>
      </c>
      <c r="C12" s="99" t="str">
        <f t="shared" si="7"/>
        <v/>
      </c>
      <c r="D12" s="99" t="str">
        <f t="shared" si="8"/>
        <v/>
      </c>
      <c r="E12" s="99">
        <f>+'Escala Salarial'!F21</f>
        <v>0</v>
      </c>
      <c r="F12" s="427"/>
      <c r="G12" s="426"/>
      <c r="H12" s="426"/>
      <c r="I12" s="426"/>
      <c r="J12" s="426"/>
      <c r="K12" s="426"/>
      <c r="L12" s="426"/>
      <c r="M12" s="426"/>
      <c r="N12" s="426"/>
      <c r="O12" s="426"/>
      <c r="P12" s="426"/>
      <c r="Q12" s="426"/>
      <c r="R12" s="426"/>
      <c r="S12"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12" s="426"/>
      <c r="U12" s="426"/>
      <c r="V12" s="426"/>
      <c r="W12" s="426"/>
      <c r="X12" s="426"/>
      <c r="Y12" s="426"/>
      <c r="Z12" s="426"/>
      <c r="AA12" s="426"/>
      <c r="AB12" s="426"/>
      <c r="AC12" s="426"/>
      <c r="AD12" s="426"/>
      <c r="AE12" s="426"/>
      <c r="AF12"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2" s="426"/>
      <c r="AH12" s="426"/>
      <c r="AI12" s="426"/>
      <c r="AJ12" s="426"/>
      <c r="AK12" s="426"/>
      <c r="AL12" s="426"/>
      <c r="AM12" s="426"/>
      <c r="AN12" s="426"/>
      <c r="AO12" s="426"/>
      <c r="AP12" s="426"/>
      <c r="AQ12" s="426"/>
      <c r="AR12" s="426"/>
      <c r="AS12"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2" s="106">
        <f>(Tabla1[[#This Row],[Columna46]]+Tabla1[[#This Row],[Columna30]]+Tabla1[[#This Row],[Columna17]])/3</f>
        <v>0</v>
      </c>
      <c r="AU12" s="111">
        <f t="shared" si="9"/>
        <v>0</v>
      </c>
      <c r="AV12" s="111">
        <f t="shared" si="10"/>
        <v>0</v>
      </c>
      <c r="AW12" s="111">
        <f t="shared" si="11"/>
        <v>0</v>
      </c>
      <c r="AX12" s="112">
        <f t="shared" si="13"/>
        <v>2</v>
      </c>
      <c r="AY12" s="112">
        <f t="shared" si="14"/>
        <v>0</v>
      </c>
      <c r="AZ12" s="112">
        <f t="shared" si="12"/>
        <v>0</v>
      </c>
      <c r="BA12" s="109">
        <f>Tabla1[[#This Row],[Columna17]]</f>
        <v>0</v>
      </c>
      <c r="BB12" s="109">
        <f>Tabla1[[#This Row],[Columna30]]</f>
        <v>0</v>
      </c>
      <c r="BC12" s="110">
        <f>Tabla1[[#This Row],[Columna46]]</f>
        <v>0</v>
      </c>
      <c r="BD12" s="112">
        <f>(((Tabla1[[#This Row],[Columna17]]*30)*$S$6)+((AF12*30)*$AF$6)+((AS12*30)*$AS$6))*Tabla1[[#This Row],[Columna32]]</f>
        <v>0</v>
      </c>
      <c r="BE12" s="109">
        <f>Tabla1[[#This Row],[Columna47]]</f>
        <v>0</v>
      </c>
      <c r="BF12" s="109">
        <f>Tabla1[[#This Row],[Columna51]]*Tabla1[[#This Row],[Columna54]]</f>
        <v>0</v>
      </c>
      <c r="BG12" s="109">
        <f>Tabla1[[#This Row],[Columna52]]*Tabla1[[#This Row],[Columna55]]</f>
        <v>0</v>
      </c>
      <c r="BH12" s="109">
        <f>Tabla1[[#This Row],[Columna53]]*Tabla1[[#This Row],[Columna56]]</f>
        <v>0</v>
      </c>
      <c r="BI12" s="113">
        <f>(Tabla1[[#This Row],[Columna48]]*Tabla1[[#This Row],[Columna59]]*Tabla1[[#This Row],[Columna32]])+(Tabla1[[#This Row],[Columna49]]*Tabla1[[#This Row],[Columna60]]*Tabla1[[#This Row],[Columna32]])+(Tabla1[[#This Row],[Columna50]]*Tabla1[[#This Row],[Columna61]]*Tabla1[[#This Row],[Columna32]])</f>
        <v>0</v>
      </c>
      <c r="BJ12" s="21"/>
    </row>
    <row r="13" spans="1:62" ht="16" customHeight="1">
      <c r="A13" s="98" t="str">
        <f t="shared" si="6"/>
        <v/>
      </c>
      <c r="B13" s="346">
        <f>'Escala Salarial'!C22</f>
        <v>0</v>
      </c>
      <c r="C13" s="99" t="str">
        <f t="shared" si="7"/>
        <v/>
      </c>
      <c r="D13" s="99" t="str">
        <f t="shared" si="8"/>
        <v/>
      </c>
      <c r="E13" s="99">
        <f>+'Escala Salarial'!F22</f>
        <v>0</v>
      </c>
      <c r="F13" s="427"/>
      <c r="G13" s="426"/>
      <c r="H13" s="426"/>
      <c r="I13" s="426"/>
      <c r="J13" s="426"/>
      <c r="K13" s="426"/>
      <c r="L13" s="426"/>
      <c r="M13" s="426"/>
      <c r="N13" s="426"/>
      <c r="O13" s="426"/>
      <c r="P13" s="426"/>
      <c r="Q13" s="426"/>
      <c r="R13" s="426"/>
      <c r="S13"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13" s="426"/>
      <c r="U13" s="426"/>
      <c r="V13" s="426"/>
      <c r="W13" s="426"/>
      <c r="X13" s="426"/>
      <c r="Y13" s="426"/>
      <c r="Z13" s="426"/>
      <c r="AA13" s="426"/>
      <c r="AB13" s="426"/>
      <c r="AC13" s="426"/>
      <c r="AD13" s="426"/>
      <c r="AE13" s="426"/>
      <c r="AF13"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3" s="426"/>
      <c r="AH13" s="426"/>
      <c r="AI13" s="426"/>
      <c r="AJ13" s="426"/>
      <c r="AK13" s="426"/>
      <c r="AL13" s="426"/>
      <c r="AM13" s="426"/>
      <c r="AN13" s="426"/>
      <c r="AO13" s="426"/>
      <c r="AP13" s="426"/>
      <c r="AQ13" s="426"/>
      <c r="AR13" s="426"/>
      <c r="AS13"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3" s="106">
        <f>(Tabla1[[#This Row],[Columna46]]+Tabla1[[#This Row],[Columna30]]+Tabla1[[#This Row],[Columna17]])/3</f>
        <v>0</v>
      </c>
      <c r="AU13" s="111">
        <f t="shared" si="9"/>
        <v>0</v>
      </c>
      <c r="AV13" s="111">
        <f t="shared" si="10"/>
        <v>0</v>
      </c>
      <c r="AW13" s="111">
        <f t="shared" si="11"/>
        <v>0</v>
      </c>
      <c r="AX13" s="112">
        <f t="shared" si="13"/>
        <v>2</v>
      </c>
      <c r="AY13" s="112">
        <f t="shared" si="14"/>
        <v>0</v>
      </c>
      <c r="AZ13" s="112">
        <f t="shared" si="12"/>
        <v>0</v>
      </c>
      <c r="BA13" s="109">
        <f>Tabla1[[#This Row],[Columna17]]</f>
        <v>0</v>
      </c>
      <c r="BB13" s="109">
        <f>Tabla1[[#This Row],[Columna30]]</f>
        <v>0</v>
      </c>
      <c r="BC13" s="110">
        <f>Tabla1[[#This Row],[Columna46]]</f>
        <v>0</v>
      </c>
      <c r="BD13" s="112">
        <f>(((Tabla1[[#This Row],[Columna17]]*30)*$S$6)+((AF13*30)*$AF$6)+((AS13*30)*$AS$6))*Tabla1[[#This Row],[Columna32]]</f>
        <v>0</v>
      </c>
      <c r="BE13" s="109">
        <f>Tabla1[[#This Row],[Columna47]]</f>
        <v>0</v>
      </c>
      <c r="BF13" s="109">
        <f>Tabla1[[#This Row],[Columna51]]*Tabla1[[#This Row],[Columna54]]</f>
        <v>0</v>
      </c>
      <c r="BG13" s="109">
        <f>Tabla1[[#This Row],[Columna52]]*Tabla1[[#This Row],[Columna55]]</f>
        <v>0</v>
      </c>
      <c r="BH13" s="109">
        <f>Tabla1[[#This Row],[Columna53]]*Tabla1[[#This Row],[Columna56]]</f>
        <v>0</v>
      </c>
      <c r="BI13" s="113">
        <f>(Tabla1[[#This Row],[Columna48]]*Tabla1[[#This Row],[Columna59]]*Tabla1[[#This Row],[Columna32]])+(Tabla1[[#This Row],[Columna49]]*Tabla1[[#This Row],[Columna60]]*Tabla1[[#This Row],[Columna32]])+(Tabla1[[#This Row],[Columna50]]*Tabla1[[#This Row],[Columna61]]*Tabla1[[#This Row],[Columna32]])</f>
        <v>0</v>
      </c>
      <c r="BJ13" s="21"/>
    </row>
    <row r="14" spans="1:62" ht="15" customHeight="1">
      <c r="A14" s="98" t="str">
        <f t="shared" si="6"/>
        <v/>
      </c>
      <c r="B14" s="346">
        <f>'Escala Salarial'!C23</f>
        <v>0</v>
      </c>
      <c r="C14" s="99" t="str">
        <f t="shared" si="7"/>
        <v/>
      </c>
      <c r="D14" s="99" t="str">
        <f t="shared" si="8"/>
        <v/>
      </c>
      <c r="E14" s="99">
        <f>+'Escala Salarial'!F23</f>
        <v>0</v>
      </c>
      <c r="F14" s="427"/>
      <c r="G14" s="426"/>
      <c r="H14" s="426"/>
      <c r="I14" s="426"/>
      <c r="J14" s="426"/>
      <c r="K14" s="426"/>
      <c r="L14" s="426"/>
      <c r="M14" s="426"/>
      <c r="N14" s="426"/>
      <c r="O14" s="426"/>
      <c r="P14" s="426"/>
      <c r="Q14" s="426"/>
      <c r="R14" s="426"/>
      <c r="S14"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14" s="426"/>
      <c r="U14" s="426"/>
      <c r="V14" s="426"/>
      <c r="W14" s="426"/>
      <c r="X14" s="426"/>
      <c r="Y14" s="426"/>
      <c r="Z14" s="426"/>
      <c r="AA14" s="426"/>
      <c r="AB14" s="426"/>
      <c r="AC14" s="426"/>
      <c r="AD14" s="426"/>
      <c r="AE14" s="426"/>
      <c r="AF14"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4" s="426"/>
      <c r="AH14" s="426"/>
      <c r="AI14" s="426"/>
      <c r="AJ14" s="426"/>
      <c r="AK14" s="426"/>
      <c r="AL14" s="426"/>
      <c r="AM14" s="426"/>
      <c r="AN14" s="426"/>
      <c r="AO14" s="426"/>
      <c r="AP14" s="426"/>
      <c r="AQ14" s="426"/>
      <c r="AR14" s="426"/>
      <c r="AS14"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4" s="106">
        <f>(Tabla1[[#This Row],[Columna46]]+Tabla1[[#This Row],[Columna30]]+Tabla1[[#This Row],[Columna17]])/3</f>
        <v>0</v>
      </c>
      <c r="AU14" s="111">
        <f t="shared" si="9"/>
        <v>0</v>
      </c>
      <c r="AV14" s="111">
        <f t="shared" si="10"/>
        <v>0</v>
      </c>
      <c r="AW14" s="111">
        <f t="shared" si="11"/>
        <v>0</v>
      </c>
      <c r="AX14" s="112">
        <f t="shared" si="13"/>
        <v>2</v>
      </c>
      <c r="AY14" s="112">
        <f t="shared" si="14"/>
        <v>0</v>
      </c>
      <c r="AZ14" s="112">
        <f t="shared" si="12"/>
        <v>0</v>
      </c>
      <c r="BA14" s="109">
        <f>Tabla1[[#This Row],[Columna17]]</f>
        <v>0</v>
      </c>
      <c r="BB14" s="109">
        <f>Tabla1[[#This Row],[Columna30]]</f>
        <v>0</v>
      </c>
      <c r="BC14" s="110">
        <f>Tabla1[[#This Row],[Columna46]]</f>
        <v>0</v>
      </c>
      <c r="BD14" s="112">
        <f>(((Tabla1[[#This Row],[Columna17]]*30)*$S$6)+((AF14*30)*$AF$6)+((AS14*30)*$AS$6))*Tabla1[[#This Row],[Columna32]]</f>
        <v>0</v>
      </c>
      <c r="BE14" s="109">
        <f>Tabla1[[#This Row],[Columna47]]</f>
        <v>0</v>
      </c>
      <c r="BF14" s="109">
        <f>Tabla1[[#This Row],[Columna51]]*Tabla1[[#This Row],[Columna54]]</f>
        <v>0</v>
      </c>
      <c r="BG14" s="109">
        <f>Tabla1[[#This Row],[Columna52]]*Tabla1[[#This Row],[Columna55]]</f>
        <v>0</v>
      </c>
      <c r="BH14" s="109">
        <f>Tabla1[[#This Row],[Columna53]]*Tabla1[[#This Row],[Columna56]]</f>
        <v>0</v>
      </c>
      <c r="BI14" s="113">
        <f>(Tabla1[[#This Row],[Columna48]]*Tabla1[[#This Row],[Columna59]]*Tabla1[[#This Row],[Columna32]])+(Tabla1[[#This Row],[Columna49]]*Tabla1[[#This Row],[Columna60]]*Tabla1[[#This Row],[Columna32]])+(Tabla1[[#This Row],[Columna50]]*Tabla1[[#This Row],[Columna61]]*Tabla1[[#This Row],[Columna32]])</f>
        <v>0</v>
      </c>
      <c r="BJ14" s="21"/>
    </row>
    <row r="15" spans="1:62" ht="16" customHeight="1">
      <c r="A15" s="98" t="str">
        <f t="shared" si="6"/>
        <v/>
      </c>
      <c r="B15" s="346">
        <f>'Escala Salarial'!C24</f>
        <v>0</v>
      </c>
      <c r="C15" s="99" t="str">
        <f t="shared" si="7"/>
        <v/>
      </c>
      <c r="D15" s="99" t="str">
        <f t="shared" si="8"/>
        <v/>
      </c>
      <c r="E15" s="99">
        <f>+'Escala Salarial'!F24</f>
        <v>0</v>
      </c>
      <c r="F15" s="427"/>
      <c r="G15" s="426"/>
      <c r="H15" s="426"/>
      <c r="I15" s="426"/>
      <c r="J15" s="426"/>
      <c r="K15" s="426"/>
      <c r="L15" s="426"/>
      <c r="M15" s="426"/>
      <c r="N15" s="426"/>
      <c r="O15" s="426"/>
      <c r="P15" s="426"/>
      <c r="Q15" s="426"/>
      <c r="R15" s="426"/>
      <c r="S15"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15" s="426"/>
      <c r="U15" s="426"/>
      <c r="V15" s="426"/>
      <c r="W15" s="426"/>
      <c r="X15" s="426"/>
      <c r="Y15" s="426"/>
      <c r="Z15" s="426"/>
      <c r="AA15" s="426"/>
      <c r="AB15" s="426"/>
      <c r="AC15" s="426"/>
      <c r="AD15" s="426"/>
      <c r="AE15" s="426"/>
      <c r="AF15"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5" s="426"/>
      <c r="AH15" s="426"/>
      <c r="AI15" s="426"/>
      <c r="AJ15" s="426"/>
      <c r="AK15" s="426"/>
      <c r="AL15" s="426"/>
      <c r="AM15" s="426"/>
      <c r="AN15" s="426"/>
      <c r="AO15" s="426"/>
      <c r="AP15" s="426"/>
      <c r="AQ15" s="426"/>
      <c r="AR15" s="426"/>
      <c r="AS15"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5" s="106">
        <f>(Tabla1[[#This Row],[Columna46]]+Tabla1[[#This Row],[Columna30]]+Tabla1[[#This Row],[Columna17]])/3</f>
        <v>0</v>
      </c>
      <c r="AU15" s="111">
        <f t="shared" si="9"/>
        <v>0</v>
      </c>
      <c r="AV15" s="111">
        <f t="shared" si="10"/>
        <v>0</v>
      </c>
      <c r="AW15" s="111">
        <f t="shared" si="11"/>
        <v>0</v>
      </c>
      <c r="AX15" s="112">
        <f t="shared" si="13"/>
        <v>2</v>
      </c>
      <c r="AY15" s="112">
        <f t="shared" si="14"/>
        <v>0</v>
      </c>
      <c r="AZ15" s="112">
        <f t="shared" si="12"/>
        <v>0</v>
      </c>
      <c r="BA15" s="109">
        <f>Tabla1[[#This Row],[Columna17]]</f>
        <v>0</v>
      </c>
      <c r="BB15" s="109">
        <f>Tabla1[[#This Row],[Columna30]]</f>
        <v>0</v>
      </c>
      <c r="BC15" s="110">
        <f>Tabla1[[#This Row],[Columna46]]</f>
        <v>0</v>
      </c>
      <c r="BD15" s="112">
        <f>(((Tabla1[[#This Row],[Columna17]]*30)*$S$6)+((AF15*30)*$AF$6)+((AS15*30)*$AS$6))*Tabla1[[#This Row],[Columna32]]</f>
        <v>0</v>
      </c>
      <c r="BE15" s="109">
        <f>Tabla1[[#This Row],[Columna47]]</f>
        <v>0</v>
      </c>
      <c r="BF15" s="109">
        <f>Tabla1[[#This Row],[Columna51]]*Tabla1[[#This Row],[Columna54]]</f>
        <v>0</v>
      </c>
      <c r="BG15" s="109">
        <f>Tabla1[[#This Row],[Columna52]]*Tabla1[[#This Row],[Columna55]]</f>
        <v>0</v>
      </c>
      <c r="BH15" s="109">
        <f>Tabla1[[#This Row],[Columna53]]*Tabla1[[#This Row],[Columna56]]</f>
        <v>0</v>
      </c>
      <c r="BI15" s="113">
        <f>(Tabla1[[#This Row],[Columna48]]*Tabla1[[#This Row],[Columna59]]*Tabla1[[#This Row],[Columna32]])+(Tabla1[[#This Row],[Columna49]]*Tabla1[[#This Row],[Columna60]]*Tabla1[[#This Row],[Columna32]])+(Tabla1[[#This Row],[Columna50]]*Tabla1[[#This Row],[Columna61]]*Tabla1[[#This Row],[Columna32]])</f>
        <v>0</v>
      </c>
      <c r="BJ15" s="21"/>
    </row>
    <row r="16" spans="1:62">
      <c r="A16" s="98" t="str">
        <f t="shared" si="6"/>
        <v/>
      </c>
      <c r="B16" s="346">
        <f>'Escala Salarial'!C25</f>
        <v>0</v>
      </c>
      <c r="C16" s="99" t="str">
        <f t="shared" si="7"/>
        <v/>
      </c>
      <c r="D16" s="99" t="str">
        <f t="shared" si="8"/>
        <v/>
      </c>
      <c r="E16" s="99">
        <f>+'Escala Salarial'!F25</f>
        <v>0</v>
      </c>
      <c r="F16" s="427"/>
      <c r="G16" s="426"/>
      <c r="H16" s="426"/>
      <c r="I16" s="426"/>
      <c r="J16" s="426"/>
      <c r="K16" s="426"/>
      <c r="L16" s="426"/>
      <c r="M16" s="426"/>
      <c r="N16" s="426"/>
      <c r="O16" s="426"/>
      <c r="P16" s="426"/>
      <c r="Q16" s="426"/>
      <c r="R16" s="426"/>
      <c r="S16"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16" s="426"/>
      <c r="U16" s="426"/>
      <c r="V16" s="426"/>
      <c r="W16" s="426"/>
      <c r="X16" s="426"/>
      <c r="Y16" s="426"/>
      <c r="Z16" s="426"/>
      <c r="AA16" s="426"/>
      <c r="AB16" s="426"/>
      <c r="AC16" s="426"/>
      <c r="AD16" s="426"/>
      <c r="AE16" s="426"/>
      <c r="AF16"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6" s="426"/>
      <c r="AH16" s="426"/>
      <c r="AI16" s="426"/>
      <c r="AJ16" s="426"/>
      <c r="AK16" s="426"/>
      <c r="AL16" s="426"/>
      <c r="AM16" s="426"/>
      <c r="AN16" s="426"/>
      <c r="AO16" s="426"/>
      <c r="AP16" s="426"/>
      <c r="AQ16" s="426"/>
      <c r="AR16" s="426"/>
      <c r="AS16"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6" s="106">
        <f>(Tabla1[[#This Row],[Columna46]]+Tabla1[[#This Row],[Columna30]]+Tabla1[[#This Row],[Columna17]])/3</f>
        <v>0</v>
      </c>
      <c r="AU16" s="111">
        <f t="shared" si="9"/>
        <v>0</v>
      </c>
      <c r="AV16" s="111">
        <f t="shared" si="10"/>
        <v>0</v>
      </c>
      <c r="AW16" s="111">
        <f t="shared" si="11"/>
        <v>0</v>
      </c>
      <c r="AX16" s="112">
        <f t="shared" si="13"/>
        <v>2</v>
      </c>
      <c r="AY16" s="112">
        <f t="shared" si="14"/>
        <v>0</v>
      </c>
      <c r="AZ16" s="112">
        <f t="shared" si="12"/>
        <v>0</v>
      </c>
      <c r="BA16" s="109">
        <f>Tabla1[[#This Row],[Columna17]]</f>
        <v>0</v>
      </c>
      <c r="BB16" s="109">
        <f>Tabla1[[#This Row],[Columna30]]</f>
        <v>0</v>
      </c>
      <c r="BC16" s="110">
        <f>Tabla1[[#This Row],[Columna46]]</f>
        <v>0</v>
      </c>
      <c r="BD16" s="112">
        <f>(((Tabla1[[#This Row],[Columna17]]*30)*$S$6)+((AF16*30)*$AF$6)+((AS16*30)*$AS$6))*Tabla1[[#This Row],[Columna32]]</f>
        <v>0</v>
      </c>
      <c r="BE16" s="109">
        <f>Tabla1[[#This Row],[Columna47]]</f>
        <v>0</v>
      </c>
      <c r="BF16" s="109">
        <f>Tabla1[[#This Row],[Columna51]]*Tabla1[[#This Row],[Columna54]]</f>
        <v>0</v>
      </c>
      <c r="BG16" s="109">
        <f>Tabla1[[#This Row],[Columna52]]*Tabla1[[#This Row],[Columna55]]</f>
        <v>0</v>
      </c>
      <c r="BH16" s="103">
        <f>Tabla1[[#This Row],[Columna53]]*Tabla1[[#This Row],[Columna56]]</f>
        <v>0</v>
      </c>
      <c r="BI16" s="113">
        <f>(Tabla1[[#This Row],[Columna48]]*Tabla1[[#This Row],[Columna59]]*Tabla1[[#This Row],[Columna32]])+(Tabla1[[#This Row],[Columna49]]*Tabla1[[#This Row],[Columna60]]*Tabla1[[#This Row],[Columna32]])+(Tabla1[[#This Row],[Columna50]]*Tabla1[[#This Row],[Columna61]]*Tabla1[[#This Row],[Columna32]])</f>
        <v>0</v>
      </c>
      <c r="BJ16" s="21"/>
    </row>
    <row r="17" spans="1:62">
      <c r="A17" s="98" t="str">
        <f t="shared" si="6"/>
        <v/>
      </c>
      <c r="B17" s="346">
        <f>'Escala Salarial'!C26</f>
        <v>0</v>
      </c>
      <c r="C17" s="99" t="str">
        <f t="shared" si="7"/>
        <v/>
      </c>
      <c r="D17" s="99" t="str">
        <f t="shared" si="8"/>
        <v/>
      </c>
      <c r="E17" s="99">
        <f>+'Escala Salarial'!F26</f>
        <v>0</v>
      </c>
      <c r="F17" s="427"/>
      <c r="G17" s="426"/>
      <c r="H17" s="426"/>
      <c r="I17" s="426"/>
      <c r="J17" s="426"/>
      <c r="K17" s="426"/>
      <c r="L17" s="426"/>
      <c r="M17" s="426"/>
      <c r="N17" s="426"/>
      <c r="O17" s="426"/>
      <c r="P17" s="426"/>
      <c r="Q17" s="426"/>
      <c r="R17" s="426"/>
      <c r="S17"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17" s="426"/>
      <c r="U17" s="426"/>
      <c r="V17" s="426"/>
      <c r="W17" s="426"/>
      <c r="X17" s="426"/>
      <c r="Y17" s="426"/>
      <c r="Z17" s="426"/>
      <c r="AA17" s="426"/>
      <c r="AB17" s="426"/>
      <c r="AC17" s="426"/>
      <c r="AD17" s="426"/>
      <c r="AE17" s="426"/>
      <c r="AF17"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7" s="426"/>
      <c r="AH17" s="426"/>
      <c r="AI17" s="426"/>
      <c r="AJ17" s="426"/>
      <c r="AK17" s="426"/>
      <c r="AL17" s="426"/>
      <c r="AM17" s="426"/>
      <c r="AN17" s="426"/>
      <c r="AO17" s="426"/>
      <c r="AP17" s="426"/>
      <c r="AQ17" s="426"/>
      <c r="AR17" s="426"/>
      <c r="AS17"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7" s="106">
        <f>(Tabla1[[#This Row],[Columna46]]+Tabla1[[#This Row],[Columna30]]+Tabla1[[#This Row],[Columna17]])/3</f>
        <v>0</v>
      </c>
      <c r="AU17" s="111">
        <f t="shared" si="9"/>
        <v>0</v>
      </c>
      <c r="AV17" s="111">
        <f t="shared" si="10"/>
        <v>0</v>
      </c>
      <c r="AW17" s="111">
        <f t="shared" si="11"/>
        <v>0</v>
      </c>
      <c r="AX17" s="112">
        <f t="shared" si="13"/>
        <v>2</v>
      </c>
      <c r="AY17" s="112">
        <f t="shared" si="14"/>
        <v>0</v>
      </c>
      <c r="AZ17" s="112">
        <f t="shared" si="12"/>
        <v>0</v>
      </c>
      <c r="BA17" s="109">
        <f>Tabla1[[#This Row],[Columna17]]</f>
        <v>0</v>
      </c>
      <c r="BB17" s="109">
        <f>Tabla1[[#This Row],[Columna30]]</f>
        <v>0</v>
      </c>
      <c r="BC17" s="110">
        <f>Tabla1[[#This Row],[Columna46]]</f>
        <v>0</v>
      </c>
      <c r="BD17" s="112">
        <f>(((Tabla1[[#This Row],[Columna17]]*30)*$S$6)+((AF17*30)*$AF$6)+((AS17*30)*$AS$6))*Tabla1[[#This Row],[Columna32]]</f>
        <v>0</v>
      </c>
      <c r="BE17" s="109">
        <f>Tabla1[[#This Row],[Columna47]]</f>
        <v>0</v>
      </c>
      <c r="BF17" s="109">
        <f>Tabla1[[#This Row],[Columna51]]*Tabla1[[#This Row],[Columna54]]</f>
        <v>0</v>
      </c>
      <c r="BG17" s="109">
        <f>Tabla1[[#This Row],[Columna52]]*Tabla1[[#This Row],[Columna55]]</f>
        <v>0</v>
      </c>
      <c r="BH17" s="103">
        <f>Tabla1[[#This Row],[Columna53]]*Tabla1[[#This Row],[Columna56]]</f>
        <v>0</v>
      </c>
      <c r="BI17" s="113">
        <f>(Tabla1[[#This Row],[Columna48]]*Tabla1[[#This Row],[Columna59]]*Tabla1[[#This Row],[Columna32]])+(Tabla1[[#This Row],[Columna49]]*Tabla1[[#This Row],[Columna60]]*Tabla1[[#This Row],[Columna32]])+(Tabla1[[#This Row],[Columna50]]*Tabla1[[#This Row],[Columna61]]*Tabla1[[#This Row],[Columna32]])</f>
        <v>0</v>
      </c>
      <c r="BJ17" s="21"/>
    </row>
    <row r="18" spans="1:62">
      <c r="A18" s="98" t="str">
        <f t="shared" si="6"/>
        <v/>
      </c>
      <c r="B18" s="346">
        <f>'Escala Salarial'!C27</f>
        <v>0</v>
      </c>
      <c r="C18" s="99" t="str">
        <f t="shared" si="7"/>
        <v/>
      </c>
      <c r="D18" s="99" t="str">
        <f t="shared" si="8"/>
        <v/>
      </c>
      <c r="E18" s="99">
        <f>+'Escala Salarial'!F27</f>
        <v>0</v>
      </c>
      <c r="F18" s="427"/>
      <c r="G18" s="426"/>
      <c r="H18" s="426"/>
      <c r="I18" s="426"/>
      <c r="J18" s="426"/>
      <c r="K18" s="426"/>
      <c r="L18" s="426"/>
      <c r="M18" s="426"/>
      <c r="N18" s="426"/>
      <c r="O18" s="426"/>
      <c r="P18" s="426"/>
      <c r="Q18" s="426"/>
      <c r="R18" s="426"/>
      <c r="S18"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18" s="426"/>
      <c r="U18" s="426"/>
      <c r="V18" s="426"/>
      <c r="W18" s="426"/>
      <c r="X18" s="426"/>
      <c r="Y18" s="426"/>
      <c r="Z18" s="426"/>
      <c r="AA18" s="426"/>
      <c r="AB18" s="426"/>
      <c r="AC18" s="426"/>
      <c r="AD18" s="426"/>
      <c r="AE18" s="426"/>
      <c r="AF18"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8" s="426"/>
      <c r="AH18" s="426"/>
      <c r="AI18" s="426"/>
      <c r="AJ18" s="426"/>
      <c r="AK18" s="426"/>
      <c r="AL18" s="426"/>
      <c r="AM18" s="426"/>
      <c r="AN18" s="426"/>
      <c r="AO18" s="426"/>
      <c r="AP18" s="426"/>
      <c r="AQ18" s="426"/>
      <c r="AR18" s="426"/>
      <c r="AS18"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8" s="106">
        <f>(Tabla1[[#This Row],[Columna46]]+Tabla1[[#This Row],[Columna30]]+Tabla1[[#This Row],[Columna17]])/3</f>
        <v>0</v>
      </c>
      <c r="AU18" s="111">
        <f t="shared" si="9"/>
        <v>0</v>
      </c>
      <c r="AV18" s="111">
        <f t="shared" si="10"/>
        <v>0</v>
      </c>
      <c r="AW18" s="111">
        <f t="shared" si="11"/>
        <v>0</v>
      </c>
      <c r="AX18" s="112">
        <f t="shared" si="13"/>
        <v>2</v>
      </c>
      <c r="AY18" s="112">
        <f t="shared" si="14"/>
        <v>0</v>
      </c>
      <c r="AZ18" s="112">
        <f t="shared" si="12"/>
        <v>0</v>
      </c>
      <c r="BA18" s="109">
        <f>Tabla1[[#This Row],[Columna17]]</f>
        <v>0</v>
      </c>
      <c r="BB18" s="109">
        <f>Tabla1[[#This Row],[Columna30]]</f>
        <v>0</v>
      </c>
      <c r="BC18" s="110">
        <f>Tabla1[[#This Row],[Columna46]]</f>
        <v>0</v>
      </c>
      <c r="BD18" s="112">
        <f>(((Tabla1[[#This Row],[Columna17]]*30)*$S$6)+((AF18*30)*$AF$6)+((AS18*30)*$AS$6))*Tabla1[[#This Row],[Columna32]]</f>
        <v>0</v>
      </c>
      <c r="BE18" s="109">
        <f>Tabla1[[#This Row],[Columna47]]</f>
        <v>0</v>
      </c>
      <c r="BF18" s="109">
        <f>Tabla1[[#This Row],[Columna51]]*Tabla1[[#This Row],[Columna54]]</f>
        <v>0</v>
      </c>
      <c r="BG18" s="109">
        <f>Tabla1[[#This Row],[Columna52]]*Tabla1[[#This Row],[Columna55]]</f>
        <v>0</v>
      </c>
      <c r="BH18" s="103">
        <f>Tabla1[[#This Row],[Columna53]]*Tabla1[[#This Row],[Columna56]]</f>
        <v>0</v>
      </c>
      <c r="BI18" s="113">
        <f>(Tabla1[[#This Row],[Columna48]]*Tabla1[[#This Row],[Columna59]]*Tabla1[[#This Row],[Columna32]])+(Tabla1[[#This Row],[Columna49]]*Tabla1[[#This Row],[Columna60]]*Tabla1[[#This Row],[Columna32]])+(Tabla1[[#This Row],[Columna50]]*Tabla1[[#This Row],[Columna61]]*Tabla1[[#This Row],[Columna32]])</f>
        <v>0</v>
      </c>
      <c r="BJ18" s="21"/>
    </row>
    <row r="19" spans="1:62">
      <c r="A19" s="98" t="str">
        <f t="shared" si="6"/>
        <v/>
      </c>
      <c r="B19" s="346">
        <f>'Escala Salarial'!C28</f>
        <v>0</v>
      </c>
      <c r="C19" s="99" t="str">
        <f t="shared" si="7"/>
        <v/>
      </c>
      <c r="D19" s="99" t="str">
        <f t="shared" si="8"/>
        <v/>
      </c>
      <c r="E19" s="99">
        <f>+'Escala Salarial'!F28</f>
        <v>0</v>
      </c>
      <c r="F19" s="427"/>
      <c r="G19" s="426"/>
      <c r="H19" s="426"/>
      <c r="I19" s="426"/>
      <c r="J19" s="426"/>
      <c r="K19" s="426"/>
      <c r="L19" s="426"/>
      <c r="M19" s="426"/>
      <c r="N19" s="426"/>
      <c r="O19" s="426"/>
      <c r="P19" s="426"/>
      <c r="Q19" s="426"/>
      <c r="R19" s="426"/>
      <c r="S19"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19" s="426"/>
      <c r="U19" s="426"/>
      <c r="V19" s="426"/>
      <c r="W19" s="426"/>
      <c r="X19" s="426"/>
      <c r="Y19" s="426"/>
      <c r="Z19" s="426"/>
      <c r="AA19" s="426"/>
      <c r="AB19" s="426"/>
      <c r="AC19" s="426"/>
      <c r="AD19" s="426"/>
      <c r="AE19" s="426"/>
      <c r="AF19"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9" s="426"/>
      <c r="AH19" s="426"/>
      <c r="AI19" s="426"/>
      <c r="AJ19" s="426"/>
      <c r="AK19" s="426"/>
      <c r="AL19" s="426"/>
      <c r="AM19" s="426"/>
      <c r="AN19" s="426"/>
      <c r="AO19" s="426"/>
      <c r="AP19" s="426"/>
      <c r="AQ19" s="426"/>
      <c r="AR19" s="426"/>
      <c r="AS19"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9" s="106">
        <f>(Tabla1[[#This Row],[Columna46]]+Tabla1[[#This Row],[Columna30]]+Tabla1[[#This Row],[Columna17]])/3</f>
        <v>0</v>
      </c>
      <c r="AU19" s="111">
        <f t="shared" si="9"/>
        <v>0</v>
      </c>
      <c r="AV19" s="111">
        <f t="shared" si="10"/>
        <v>0</v>
      </c>
      <c r="AW19" s="111">
        <f t="shared" si="11"/>
        <v>0</v>
      </c>
      <c r="AX19" s="112">
        <f t="shared" si="13"/>
        <v>2</v>
      </c>
      <c r="AY19" s="112">
        <f t="shared" si="14"/>
        <v>0</v>
      </c>
      <c r="AZ19" s="112">
        <f t="shared" si="12"/>
        <v>0</v>
      </c>
      <c r="BA19" s="109">
        <f>Tabla1[[#This Row],[Columna17]]</f>
        <v>0</v>
      </c>
      <c r="BB19" s="109">
        <f>Tabla1[[#This Row],[Columna30]]</f>
        <v>0</v>
      </c>
      <c r="BC19" s="110">
        <f>Tabla1[[#This Row],[Columna46]]</f>
        <v>0</v>
      </c>
      <c r="BD19" s="112">
        <f>(((Tabla1[[#This Row],[Columna17]]*30)*$S$6)+((AF19*30)*$AF$6)+((AS19*30)*$AS$6))*Tabla1[[#This Row],[Columna32]]</f>
        <v>0</v>
      </c>
      <c r="BE19" s="109">
        <f>Tabla1[[#This Row],[Columna47]]</f>
        <v>0</v>
      </c>
      <c r="BF19" s="109">
        <f>Tabla1[[#This Row],[Columna51]]*Tabla1[[#This Row],[Columna54]]</f>
        <v>0</v>
      </c>
      <c r="BG19" s="109">
        <f>Tabla1[[#This Row],[Columna52]]*Tabla1[[#This Row],[Columna55]]</f>
        <v>0</v>
      </c>
      <c r="BH19" s="103">
        <f>Tabla1[[#This Row],[Columna53]]*Tabla1[[#This Row],[Columna56]]</f>
        <v>0</v>
      </c>
      <c r="BI19" s="113">
        <f>(Tabla1[[#This Row],[Columna48]]*Tabla1[[#This Row],[Columna59]]*Tabla1[[#This Row],[Columna32]])+(Tabla1[[#This Row],[Columna49]]*Tabla1[[#This Row],[Columna60]]*Tabla1[[#This Row],[Columna32]])+(Tabla1[[#This Row],[Columna50]]*Tabla1[[#This Row],[Columna61]]*Tabla1[[#This Row],[Columna32]])</f>
        <v>0</v>
      </c>
      <c r="BJ19" s="21"/>
    </row>
    <row r="20" spans="1:62">
      <c r="A20" s="98" t="str">
        <f t="shared" si="6"/>
        <v/>
      </c>
      <c r="B20" s="346">
        <f>'Escala Salarial'!C29</f>
        <v>0</v>
      </c>
      <c r="C20" s="99" t="str">
        <f t="shared" si="7"/>
        <v/>
      </c>
      <c r="D20" s="99" t="str">
        <f t="shared" si="8"/>
        <v/>
      </c>
      <c r="E20" s="99">
        <f>+'Escala Salarial'!F29</f>
        <v>0</v>
      </c>
      <c r="F20" s="427"/>
      <c r="G20" s="426"/>
      <c r="H20" s="426"/>
      <c r="I20" s="426"/>
      <c r="J20" s="426"/>
      <c r="K20" s="426"/>
      <c r="L20" s="426"/>
      <c r="M20" s="426"/>
      <c r="N20" s="426"/>
      <c r="O20" s="426"/>
      <c r="P20" s="426"/>
      <c r="Q20" s="426"/>
      <c r="R20" s="426"/>
      <c r="S20"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0" s="426"/>
      <c r="U20" s="426"/>
      <c r="V20" s="426"/>
      <c r="W20" s="426"/>
      <c r="X20" s="426"/>
      <c r="Y20" s="426"/>
      <c r="Z20" s="426"/>
      <c r="AA20" s="426"/>
      <c r="AB20" s="426"/>
      <c r="AC20" s="426"/>
      <c r="AD20" s="426"/>
      <c r="AE20" s="426"/>
      <c r="AF20"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0" s="426"/>
      <c r="AH20" s="426"/>
      <c r="AI20" s="426"/>
      <c r="AJ20" s="426"/>
      <c r="AK20" s="426"/>
      <c r="AL20" s="426"/>
      <c r="AM20" s="426"/>
      <c r="AN20" s="426"/>
      <c r="AO20" s="426"/>
      <c r="AP20" s="426"/>
      <c r="AQ20" s="426"/>
      <c r="AR20" s="426"/>
      <c r="AS20"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0" s="106">
        <f>(Tabla1[[#This Row],[Columna46]]+Tabla1[[#This Row],[Columna30]]+Tabla1[[#This Row],[Columna17]])/3</f>
        <v>0</v>
      </c>
      <c r="AU20" s="111">
        <f t="shared" si="9"/>
        <v>0</v>
      </c>
      <c r="AV20" s="111">
        <f t="shared" si="10"/>
        <v>0</v>
      </c>
      <c r="AW20" s="111">
        <f t="shared" si="11"/>
        <v>0</v>
      </c>
      <c r="AX20" s="112">
        <f t="shared" si="13"/>
        <v>2</v>
      </c>
      <c r="AY20" s="112">
        <f t="shared" si="14"/>
        <v>0</v>
      </c>
      <c r="AZ20" s="112">
        <f t="shared" si="12"/>
        <v>0</v>
      </c>
      <c r="BA20" s="109">
        <f>Tabla1[[#This Row],[Columna17]]</f>
        <v>0</v>
      </c>
      <c r="BB20" s="109">
        <f>Tabla1[[#This Row],[Columna30]]</f>
        <v>0</v>
      </c>
      <c r="BC20" s="110">
        <f>Tabla1[[#This Row],[Columna46]]</f>
        <v>0</v>
      </c>
      <c r="BD20" s="112">
        <f>(((Tabla1[[#This Row],[Columna17]]*30)*$S$6)+((AF20*30)*$AF$6)+((AS20*30)*$AS$6))*Tabla1[[#This Row],[Columna32]]</f>
        <v>0</v>
      </c>
      <c r="BE20" s="109">
        <f>Tabla1[[#This Row],[Columna47]]</f>
        <v>0</v>
      </c>
      <c r="BF20" s="109">
        <f>Tabla1[[#This Row],[Columna51]]*Tabla1[[#This Row],[Columna54]]</f>
        <v>0</v>
      </c>
      <c r="BG20" s="109">
        <f>Tabla1[[#This Row],[Columna52]]*Tabla1[[#This Row],[Columna55]]</f>
        <v>0</v>
      </c>
      <c r="BH20" s="103">
        <f>Tabla1[[#This Row],[Columna53]]*Tabla1[[#This Row],[Columna56]]</f>
        <v>0</v>
      </c>
      <c r="BI20" s="113">
        <f>(Tabla1[[#This Row],[Columna48]]*Tabla1[[#This Row],[Columna59]]*Tabla1[[#This Row],[Columna32]])+(Tabla1[[#This Row],[Columna49]]*Tabla1[[#This Row],[Columna60]]*Tabla1[[#This Row],[Columna32]])+(Tabla1[[#This Row],[Columna50]]*Tabla1[[#This Row],[Columna61]]*Tabla1[[#This Row],[Columna32]])</f>
        <v>0</v>
      </c>
      <c r="BJ20" s="21"/>
    </row>
    <row r="21" spans="1:62">
      <c r="A21" s="98" t="str">
        <f t="shared" si="6"/>
        <v/>
      </c>
      <c r="B21" s="346">
        <f>'Escala Salarial'!C30</f>
        <v>0</v>
      </c>
      <c r="C21" s="99" t="str">
        <f t="shared" si="7"/>
        <v/>
      </c>
      <c r="D21" s="99" t="str">
        <f t="shared" si="8"/>
        <v/>
      </c>
      <c r="E21" s="99">
        <f>+'Escala Salarial'!F30</f>
        <v>0</v>
      </c>
      <c r="F21" s="427"/>
      <c r="G21" s="426"/>
      <c r="H21" s="426"/>
      <c r="I21" s="426"/>
      <c r="J21" s="426"/>
      <c r="K21" s="426"/>
      <c r="L21" s="426"/>
      <c r="M21" s="426"/>
      <c r="N21" s="426"/>
      <c r="O21" s="426"/>
      <c r="P21" s="426"/>
      <c r="Q21" s="426"/>
      <c r="R21" s="426"/>
      <c r="S21"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1" s="426"/>
      <c r="U21" s="426"/>
      <c r="V21" s="426"/>
      <c r="W21" s="426"/>
      <c r="X21" s="426"/>
      <c r="Y21" s="426"/>
      <c r="Z21" s="426"/>
      <c r="AA21" s="426"/>
      <c r="AB21" s="426"/>
      <c r="AC21" s="426"/>
      <c r="AD21" s="426"/>
      <c r="AE21" s="426"/>
      <c r="AF21"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1" s="426"/>
      <c r="AH21" s="426"/>
      <c r="AI21" s="426"/>
      <c r="AJ21" s="426"/>
      <c r="AK21" s="426"/>
      <c r="AL21" s="426"/>
      <c r="AM21" s="426"/>
      <c r="AN21" s="426"/>
      <c r="AO21" s="426"/>
      <c r="AP21" s="426"/>
      <c r="AQ21" s="426"/>
      <c r="AR21" s="426"/>
      <c r="AS21"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1" s="106">
        <f>(Tabla1[[#This Row],[Columna46]]+Tabla1[[#This Row],[Columna30]]+Tabla1[[#This Row],[Columna17]])/3</f>
        <v>0</v>
      </c>
      <c r="AU21" s="111">
        <f t="shared" si="9"/>
        <v>0</v>
      </c>
      <c r="AV21" s="111">
        <f t="shared" si="10"/>
        <v>0</v>
      </c>
      <c r="AW21" s="111">
        <f t="shared" si="11"/>
        <v>0</v>
      </c>
      <c r="AX21" s="112">
        <f t="shared" si="13"/>
        <v>2</v>
      </c>
      <c r="AY21" s="112">
        <f t="shared" si="14"/>
        <v>0</v>
      </c>
      <c r="AZ21" s="112">
        <f t="shared" si="12"/>
        <v>0</v>
      </c>
      <c r="BA21" s="109">
        <f>Tabla1[[#This Row],[Columna17]]</f>
        <v>0</v>
      </c>
      <c r="BB21" s="109">
        <f>Tabla1[[#This Row],[Columna30]]</f>
        <v>0</v>
      </c>
      <c r="BC21" s="110">
        <f>Tabla1[[#This Row],[Columna46]]</f>
        <v>0</v>
      </c>
      <c r="BD21" s="112">
        <f>(((Tabla1[[#This Row],[Columna17]]*30)*$S$6)+((AF21*30)*$AF$6)+((AS21*30)*$AS$6))*Tabla1[[#This Row],[Columna32]]</f>
        <v>0</v>
      </c>
      <c r="BE21" s="109">
        <f>Tabla1[[#This Row],[Columna47]]</f>
        <v>0</v>
      </c>
      <c r="BF21" s="109">
        <f>Tabla1[[#This Row],[Columna51]]*Tabla1[[#This Row],[Columna54]]</f>
        <v>0</v>
      </c>
      <c r="BG21" s="109">
        <f>Tabla1[[#This Row],[Columna52]]*Tabla1[[#This Row],[Columna55]]</f>
        <v>0</v>
      </c>
      <c r="BH21" s="103">
        <f>Tabla1[[#This Row],[Columna53]]*Tabla1[[#This Row],[Columna56]]</f>
        <v>0</v>
      </c>
      <c r="BI21" s="113">
        <f>(Tabla1[[#This Row],[Columna48]]*Tabla1[[#This Row],[Columna59]]*Tabla1[[#This Row],[Columna32]])+(Tabla1[[#This Row],[Columna49]]*Tabla1[[#This Row],[Columna60]]*Tabla1[[#This Row],[Columna32]])+(Tabla1[[#This Row],[Columna50]]*Tabla1[[#This Row],[Columna61]]*Tabla1[[#This Row],[Columna32]])</f>
        <v>0</v>
      </c>
      <c r="BJ21" s="21"/>
    </row>
    <row r="22" spans="1:62">
      <c r="A22" s="98" t="str">
        <f t="shared" si="6"/>
        <v/>
      </c>
      <c r="B22" s="346">
        <f>'Escala Salarial'!C31</f>
        <v>0</v>
      </c>
      <c r="C22" s="99" t="str">
        <f t="shared" si="7"/>
        <v/>
      </c>
      <c r="D22" s="99" t="str">
        <f t="shared" si="8"/>
        <v/>
      </c>
      <c r="E22" s="99">
        <f>+'Escala Salarial'!F31</f>
        <v>0</v>
      </c>
      <c r="F22" s="427"/>
      <c r="G22" s="426"/>
      <c r="H22" s="426"/>
      <c r="I22" s="426"/>
      <c r="J22" s="426"/>
      <c r="K22" s="426"/>
      <c r="L22" s="426"/>
      <c r="M22" s="426"/>
      <c r="N22" s="426"/>
      <c r="O22" s="426"/>
      <c r="P22" s="426"/>
      <c r="Q22" s="426"/>
      <c r="R22" s="426"/>
      <c r="S22"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2" s="426"/>
      <c r="U22" s="426"/>
      <c r="V22" s="426"/>
      <c r="W22" s="426"/>
      <c r="X22" s="426"/>
      <c r="Y22" s="426"/>
      <c r="Z22" s="426"/>
      <c r="AA22" s="426"/>
      <c r="AB22" s="426"/>
      <c r="AC22" s="426"/>
      <c r="AD22" s="426"/>
      <c r="AE22" s="426"/>
      <c r="AF22"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2" s="426"/>
      <c r="AH22" s="426"/>
      <c r="AI22" s="426"/>
      <c r="AJ22" s="426"/>
      <c r="AK22" s="426"/>
      <c r="AL22" s="426"/>
      <c r="AM22" s="426"/>
      <c r="AN22" s="426"/>
      <c r="AO22" s="426"/>
      <c r="AP22" s="426"/>
      <c r="AQ22" s="426"/>
      <c r="AR22" s="426"/>
      <c r="AS22"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2" s="106">
        <f>(Tabla1[[#This Row],[Columna46]]+Tabla1[[#This Row],[Columna30]]+Tabla1[[#This Row],[Columna17]])/3</f>
        <v>0</v>
      </c>
      <c r="AU22" s="111">
        <f t="shared" si="9"/>
        <v>0</v>
      </c>
      <c r="AV22" s="111">
        <f t="shared" si="10"/>
        <v>0</v>
      </c>
      <c r="AW22" s="111">
        <f t="shared" si="11"/>
        <v>0</v>
      </c>
      <c r="AX22" s="112">
        <f t="shared" si="13"/>
        <v>2</v>
      </c>
      <c r="AY22" s="112">
        <f t="shared" si="14"/>
        <v>0</v>
      </c>
      <c r="AZ22" s="112">
        <f t="shared" si="12"/>
        <v>0</v>
      </c>
      <c r="BA22" s="109">
        <f>Tabla1[[#This Row],[Columna17]]</f>
        <v>0</v>
      </c>
      <c r="BB22" s="109">
        <f>Tabla1[[#This Row],[Columna30]]</f>
        <v>0</v>
      </c>
      <c r="BC22" s="110">
        <f>Tabla1[[#This Row],[Columna46]]</f>
        <v>0</v>
      </c>
      <c r="BD22" s="112">
        <f>(((Tabla1[[#This Row],[Columna17]]*30)*$S$6)+((AF22*30)*$AF$6)+((AS22*30)*$AS$6))*Tabla1[[#This Row],[Columna32]]</f>
        <v>0</v>
      </c>
      <c r="BE22" s="109">
        <f>Tabla1[[#This Row],[Columna47]]</f>
        <v>0</v>
      </c>
      <c r="BF22" s="109">
        <f>Tabla1[[#This Row],[Columna51]]*Tabla1[[#This Row],[Columna54]]</f>
        <v>0</v>
      </c>
      <c r="BG22" s="109">
        <f>Tabla1[[#This Row],[Columna52]]*Tabla1[[#This Row],[Columna55]]</f>
        <v>0</v>
      </c>
      <c r="BH22" s="103">
        <f>Tabla1[[#This Row],[Columna53]]*Tabla1[[#This Row],[Columna56]]</f>
        <v>0</v>
      </c>
      <c r="BI22" s="113">
        <f>(Tabla1[[#This Row],[Columna48]]*Tabla1[[#This Row],[Columna59]]*Tabla1[[#This Row],[Columna32]])+(Tabla1[[#This Row],[Columna49]]*Tabla1[[#This Row],[Columna60]]*Tabla1[[#This Row],[Columna32]])+(Tabla1[[#This Row],[Columna50]]*Tabla1[[#This Row],[Columna61]]*Tabla1[[#This Row],[Columna32]])</f>
        <v>0</v>
      </c>
      <c r="BJ22" s="21"/>
    </row>
    <row r="23" spans="1:62">
      <c r="A23" s="98" t="str">
        <f t="shared" si="6"/>
        <v/>
      </c>
      <c r="B23" s="346">
        <f>'Escala Salarial'!C32</f>
        <v>0</v>
      </c>
      <c r="C23" s="99" t="str">
        <f t="shared" si="7"/>
        <v/>
      </c>
      <c r="D23" s="99" t="str">
        <f t="shared" si="8"/>
        <v/>
      </c>
      <c r="E23" s="99">
        <f>+'Escala Salarial'!F32</f>
        <v>0</v>
      </c>
      <c r="F23" s="427"/>
      <c r="G23" s="426"/>
      <c r="H23" s="426"/>
      <c r="I23" s="426"/>
      <c r="J23" s="426"/>
      <c r="K23" s="426"/>
      <c r="L23" s="426"/>
      <c r="M23" s="426"/>
      <c r="N23" s="426"/>
      <c r="O23" s="426"/>
      <c r="P23" s="426"/>
      <c r="Q23" s="426"/>
      <c r="R23" s="426"/>
      <c r="S23"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3" s="426"/>
      <c r="U23" s="426"/>
      <c r="V23" s="426"/>
      <c r="W23" s="426"/>
      <c r="X23" s="426"/>
      <c r="Y23" s="426"/>
      <c r="Z23" s="426"/>
      <c r="AA23" s="426"/>
      <c r="AB23" s="426"/>
      <c r="AC23" s="426"/>
      <c r="AD23" s="426"/>
      <c r="AE23" s="426"/>
      <c r="AF23"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3" s="426"/>
      <c r="AH23" s="426"/>
      <c r="AI23" s="426"/>
      <c r="AJ23" s="426"/>
      <c r="AK23" s="426"/>
      <c r="AL23" s="426"/>
      <c r="AM23" s="426"/>
      <c r="AN23" s="426"/>
      <c r="AO23" s="426"/>
      <c r="AP23" s="426"/>
      <c r="AQ23" s="426"/>
      <c r="AR23" s="426"/>
      <c r="AS23"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3" s="106">
        <f>(Tabla1[[#This Row],[Columna46]]+Tabla1[[#This Row],[Columna30]]+Tabla1[[#This Row],[Columna17]])/3</f>
        <v>0</v>
      </c>
      <c r="AU23" s="111">
        <f t="shared" si="9"/>
        <v>0</v>
      </c>
      <c r="AV23" s="111">
        <f t="shared" si="10"/>
        <v>0</v>
      </c>
      <c r="AW23" s="111">
        <f t="shared" si="11"/>
        <v>0</v>
      </c>
      <c r="AX23" s="112">
        <f t="shared" si="13"/>
        <v>2</v>
      </c>
      <c r="AY23" s="112">
        <f t="shared" si="14"/>
        <v>0</v>
      </c>
      <c r="AZ23" s="112">
        <f t="shared" si="12"/>
        <v>0</v>
      </c>
      <c r="BA23" s="109">
        <f>Tabla1[[#This Row],[Columna17]]</f>
        <v>0</v>
      </c>
      <c r="BB23" s="109">
        <f>Tabla1[[#This Row],[Columna30]]</f>
        <v>0</v>
      </c>
      <c r="BC23" s="110">
        <f>Tabla1[[#This Row],[Columna46]]</f>
        <v>0</v>
      </c>
      <c r="BD23" s="112">
        <f>(((Tabla1[[#This Row],[Columna17]]*30)*$S$6)+((AF23*30)*$AF$6)+((AS23*30)*$AS$6))*Tabla1[[#This Row],[Columna32]]</f>
        <v>0</v>
      </c>
      <c r="BE23" s="109">
        <f>Tabla1[[#This Row],[Columna47]]</f>
        <v>0</v>
      </c>
      <c r="BF23" s="109">
        <f>Tabla1[[#This Row],[Columna51]]*Tabla1[[#This Row],[Columna54]]</f>
        <v>0</v>
      </c>
      <c r="BG23" s="109">
        <f>Tabla1[[#This Row],[Columna52]]*Tabla1[[#This Row],[Columna55]]</f>
        <v>0</v>
      </c>
      <c r="BH23" s="103">
        <f>Tabla1[[#This Row],[Columna53]]*Tabla1[[#This Row],[Columna56]]</f>
        <v>0</v>
      </c>
      <c r="BI23" s="113">
        <f>(Tabla1[[#This Row],[Columna48]]*Tabla1[[#This Row],[Columna59]]*Tabla1[[#This Row],[Columna32]])+(Tabla1[[#This Row],[Columna49]]*Tabla1[[#This Row],[Columna60]]*Tabla1[[#This Row],[Columna32]])+(Tabla1[[#This Row],[Columna50]]*Tabla1[[#This Row],[Columna61]]*Tabla1[[#This Row],[Columna32]])</f>
        <v>0</v>
      </c>
      <c r="BJ23" s="21"/>
    </row>
    <row r="24" spans="1:62">
      <c r="A24" s="98" t="str">
        <f t="shared" si="6"/>
        <v/>
      </c>
      <c r="B24" s="346">
        <f>'Escala Salarial'!C33</f>
        <v>0</v>
      </c>
      <c r="C24" s="99" t="str">
        <f t="shared" si="7"/>
        <v/>
      </c>
      <c r="D24" s="99" t="str">
        <f t="shared" si="8"/>
        <v/>
      </c>
      <c r="E24" s="99">
        <f>+'Escala Salarial'!F33</f>
        <v>0</v>
      </c>
      <c r="F24" s="427"/>
      <c r="G24" s="426"/>
      <c r="H24" s="426"/>
      <c r="I24" s="426"/>
      <c r="J24" s="426"/>
      <c r="K24" s="426"/>
      <c r="L24" s="426"/>
      <c r="M24" s="426"/>
      <c r="N24" s="426"/>
      <c r="O24" s="426"/>
      <c r="P24" s="426"/>
      <c r="Q24" s="426"/>
      <c r="R24" s="426"/>
      <c r="S24"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4" s="426"/>
      <c r="U24" s="426"/>
      <c r="V24" s="426"/>
      <c r="W24" s="426"/>
      <c r="X24" s="426"/>
      <c r="Y24" s="426"/>
      <c r="Z24" s="426"/>
      <c r="AA24" s="426"/>
      <c r="AB24" s="426"/>
      <c r="AC24" s="426"/>
      <c r="AD24" s="426"/>
      <c r="AE24" s="426"/>
      <c r="AF24"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4" s="426"/>
      <c r="AH24" s="426"/>
      <c r="AI24" s="426"/>
      <c r="AJ24" s="426"/>
      <c r="AK24" s="426"/>
      <c r="AL24" s="426"/>
      <c r="AM24" s="426"/>
      <c r="AN24" s="426"/>
      <c r="AO24" s="426"/>
      <c r="AP24" s="426"/>
      <c r="AQ24" s="426"/>
      <c r="AR24" s="426"/>
      <c r="AS24"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4" s="106">
        <f>(Tabla1[[#This Row],[Columna46]]+Tabla1[[#This Row],[Columna30]]+Tabla1[[#This Row],[Columna17]])/3</f>
        <v>0</v>
      </c>
      <c r="AU24" s="111">
        <f t="shared" si="9"/>
        <v>0</v>
      </c>
      <c r="AV24" s="111">
        <f t="shared" si="10"/>
        <v>0</v>
      </c>
      <c r="AW24" s="111">
        <f t="shared" si="11"/>
        <v>0</v>
      </c>
      <c r="AX24" s="112">
        <f t="shared" si="13"/>
        <v>2</v>
      </c>
      <c r="AY24" s="112">
        <f t="shared" si="14"/>
        <v>0</v>
      </c>
      <c r="AZ24" s="112">
        <f t="shared" si="12"/>
        <v>0</v>
      </c>
      <c r="BA24" s="109">
        <f>Tabla1[[#This Row],[Columna17]]</f>
        <v>0</v>
      </c>
      <c r="BB24" s="109">
        <f>Tabla1[[#This Row],[Columna30]]</f>
        <v>0</v>
      </c>
      <c r="BC24" s="110">
        <f>Tabla1[[#This Row],[Columna46]]</f>
        <v>0</v>
      </c>
      <c r="BD24" s="112">
        <f>(((Tabla1[[#This Row],[Columna17]]*30)*$S$6)+((AF24*30)*$AF$6)+((AS24*30)*$AS$6))*Tabla1[[#This Row],[Columna32]]</f>
        <v>0</v>
      </c>
      <c r="BE24" s="109">
        <f>Tabla1[[#This Row],[Columna47]]</f>
        <v>0</v>
      </c>
      <c r="BF24" s="109">
        <f>Tabla1[[#This Row],[Columna51]]*Tabla1[[#This Row],[Columna54]]</f>
        <v>0</v>
      </c>
      <c r="BG24" s="109">
        <f>Tabla1[[#This Row],[Columna52]]*Tabla1[[#This Row],[Columna55]]</f>
        <v>0</v>
      </c>
      <c r="BH24" s="103">
        <f>Tabla1[[#This Row],[Columna53]]*Tabla1[[#This Row],[Columna56]]</f>
        <v>0</v>
      </c>
      <c r="BI24" s="113">
        <f>(Tabla1[[#This Row],[Columna48]]*Tabla1[[#This Row],[Columna59]]*Tabla1[[#This Row],[Columna32]])+(Tabla1[[#This Row],[Columna49]]*Tabla1[[#This Row],[Columna60]]*Tabla1[[#This Row],[Columna32]])+(Tabla1[[#This Row],[Columna50]]*Tabla1[[#This Row],[Columna61]]*Tabla1[[#This Row],[Columna32]])</f>
        <v>0</v>
      </c>
      <c r="BJ24" s="21"/>
    </row>
    <row r="25" spans="1:62">
      <c r="A25" s="98" t="str">
        <f t="shared" si="6"/>
        <v/>
      </c>
      <c r="B25" s="346">
        <f>'Escala Salarial'!C34</f>
        <v>0</v>
      </c>
      <c r="C25" s="99" t="str">
        <f t="shared" si="7"/>
        <v/>
      </c>
      <c r="D25" s="99" t="str">
        <f t="shared" si="8"/>
        <v/>
      </c>
      <c r="E25" s="99">
        <f>+'Escala Salarial'!F34</f>
        <v>0</v>
      </c>
      <c r="F25" s="427"/>
      <c r="G25" s="426"/>
      <c r="H25" s="426"/>
      <c r="I25" s="426"/>
      <c r="J25" s="426"/>
      <c r="K25" s="426"/>
      <c r="L25" s="426"/>
      <c r="M25" s="426"/>
      <c r="N25" s="426"/>
      <c r="O25" s="426"/>
      <c r="P25" s="426"/>
      <c r="Q25" s="426"/>
      <c r="R25" s="426"/>
      <c r="S25"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5" s="426"/>
      <c r="U25" s="426"/>
      <c r="V25" s="426"/>
      <c r="W25" s="426"/>
      <c r="X25" s="426"/>
      <c r="Y25" s="426"/>
      <c r="Z25" s="426"/>
      <c r="AA25" s="426"/>
      <c r="AB25" s="426"/>
      <c r="AC25" s="426"/>
      <c r="AD25" s="426"/>
      <c r="AE25" s="426"/>
      <c r="AF25"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5" s="426"/>
      <c r="AH25" s="426"/>
      <c r="AI25" s="426"/>
      <c r="AJ25" s="426"/>
      <c r="AK25" s="426"/>
      <c r="AL25" s="426"/>
      <c r="AM25" s="426"/>
      <c r="AN25" s="426"/>
      <c r="AO25" s="426"/>
      <c r="AP25" s="426"/>
      <c r="AQ25" s="426"/>
      <c r="AR25" s="426"/>
      <c r="AS25"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5" s="106">
        <f>(Tabla1[[#This Row],[Columna46]]+Tabla1[[#This Row],[Columna30]]+Tabla1[[#This Row],[Columna17]])/3</f>
        <v>0</v>
      </c>
      <c r="AU25" s="111">
        <f t="shared" si="9"/>
        <v>0</v>
      </c>
      <c r="AV25" s="111">
        <f t="shared" si="10"/>
        <v>0</v>
      </c>
      <c r="AW25" s="111">
        <f t="shared" si="11"/>
        <v>0</v>
      </c>
      <c r="AX25" s="112">
        <f t="shared" si="13"/>
        <v>2</v>
      </c>
      <c r="AY25" s="112">
        <f t="shared" si="14"/>
        <v>0</v>
      </c>
      <c r="AZ25" s="112">
        <f t="shared" si="12"/>
        <v>0</v>
      </c>
      <c r="BA25" s="109">
        <f>Tabla1[[#This Row],[Columna17]]</f>
        <v>0</v>
      </c>
      <c r="BB25" s="109">
        <f>Tabla1[[#This Row],[Columna30]]</f>
        <v>0</v>
      </c>
      <c r="BC25" s="110">
        <f>Tabla1[[#This Row],[Columna46]]</f>
        <v>0</v>
      </c>
      <c r="BD25" s="112">
        <f>(((Tabla1[[#This Row],[Columna17]]*30)*$S$6)+((AF25*30)*$AF$6)+((AS25*30)*$AS$6))*Tabla1[[#This Row],[Columna32]]</f>
        <v>0</v>
      </c>
      <c r="BE25" s="109">
        <f>Tabla1[[#This Row],[Columna47]]</f>
        <v>0</v>
      </c>
      <c r="BF25" s="109">
        <f>Tabla1[[#This Row],[Columna51]]*Tabla1[[#This Row],[Columna54]]</f>
        <v>0</v>
      </c>
      <c r="BG25" s="109">
        <f>Tabla1[[#This Row],[Columna52]]*Tabla1[[#This Row],[Columna55]]</f>
        <v>0</v>
      </c>
      <c r="BH25" s="159">
        <f>Tabla1[[#This Row],[Columna53]]*Tabla1[[#This Row],[Columna56]]</f>
        <v>0</v>
      </c>
      <c r="BI25" s="113">
        <f>(Tabla1[[#This Row],[Columna48]]*Tabla1[[#This Row],[Columna59]]*Tabla1[[#This Row],[Columna32]])+(Tabla1[[#This Row],[Columna49]]*Tabla1[[#This Row],[Columna60]]*Tabla1[[#This Row],[Columna32]])+(Tabla1[[#This Row],[Columna50]]*Tabla1[[#This Row],[Columna61]]*Tabla1[[#This Row],[Columna32]])</f>
        <v>0</v>
      </c>
      <c r="BJ25" s="21"/>
    </row>
    <row r="26" spans="1:62">
      <c r="A26" s="98" t="str">
        <f t="shared" si="6"/>
        <v/>
      </c>
      <c r="B26" s="346">
        <f>'Escala Salarial'!C35</f>
        <v>0</v>
      </c>
      <c r="C26" s="99" t="str">
        <f t="shared" si="7"/>
        <v/>
      </c>
      <c r="D26" s="99" t="str">
        <f t="shared" si="8"/>
        <v/>
      </c>
      <c r="E26" s="99">
        <f>+'Escala Salarial'!F35</f>
        <v>0</v>
      </c>
      <c r="F26" s="427"/>
      <c r="G26" s="426"/>
      <c r="H26" s="426"/>
      <c r="I26" s="426"/>
      <c r="J26" s="426"/>
      <c r="K26" s="426"/>
      <c r="L26" s="426"/>
      <c r="M26" s="426"/>
      <c r="N26" s="426"/>
      <c r="O26" s="426"/>
      <c r="P26" s="426"/>
      <c r="Q26" s="426"/>
      <c r="R26" s="426"/>
      <c r="S26"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6" s="426"/>
      <c r="U26" s="426"/>
      <c r="V26" s="426"/>
      <c r="W26" s="426"/>
      <c r="X26" s="426"/>
      <c r="Y26" s="426"/>
      <c r="Z26" s="426"/>
      <c r="AA26" s="426"/>
      <c r="AB26" s="426"/>
      <c r="AC26" s="426"/>
      <c r="AD26" s="426"/>
      <c r="AE26" s="426"/>
      <c r="AF26"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6" s="426"/>
      <c r="AH26" s="426"/>
      <c r="AI26" s="426"/>
      <c r="AJ26" s="426"/>
      <c r="AK26" s="426"/>
      <c r="AL26" s="426"/>
      <c r="AM26" s="426"/>
      <c r="AN26" s="426"/>
      <c r="AO26" s="426"/>
      <c r="AP26" s="426"/>
      <c r="AQ26" s="426"/>
      <c r="AR26" s="426"/>
      <c r="AS26"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6" s="106">
        <f>(Tabla1[[#This Row],[Columna46]]+Tabla1[[#This Row],[Columna30]]+Tabla1[[#This Row],[Columna17]])/3</f>
        <v>0</v>
      </c>
      <c r="AU26" s="111">
        <f t="shared" si="9"/>
        <v>0</v>
      </c>
      <c r="AV26" s="111">
        <f t="shared" si="10"/>
        <v>0</v>
      </c>
      <c r="AW26" s="111">
        <f t="shared" si="11"/>
        <v>0</v>
      </c>
      <c r="AX26" s="112">
        <f t="shared" si="13"/>
        <v>2</v>
      </c>
      <c r="AY26" s="112">
        <f t="shared" si="14"/>
        <v>0</v>
      </c>
      <c r="AZ26" s="112">
        <f t="shared" si="12"/>
        <v>0</v>
      </c>
      <c r="BA26" s="109">
        <f>Tabla1[[#This Row],[Columna17]]</f>
        <v>0</v>
      </c>
      <c r="BB26" s="109">
        <f>Tabla1[[#This Row],[Columna30]]</f>
        <v>0</v>
      </c>
      <c r="BC26" s="110">
        <f>Tabla1[[#This Row],[Columna46]]</f>
        <v>0</v>
      </c>
      <c r="BD26" s="112">
        <f>(((Tabla1[[#This Row],[Columna17]]*30)*$S$6)+((AF26*30)*$AF$6)+((AS26*30)*$AS$6))*Tabla1[[#This Row],[Columna32]]</f>
        <v>0</v>
      </c>
      <c r="BE26" s="109">
        <f>Tabla1[[#This Row],[Columna47]]</f>
        <v>0</v>
      </c>
      <c r="BF26" s="109">
        <f>Tabla1[[#This Row],[Columna51]]*Tabla1[[#This Row],[Columna54]]</f>
        <v>0</v>
      </c>
      <c r="BG26" s="109">
        <f>Tabla1[[#This Row],[Columna52]]*Tabla1[[#This Row],[Columna55]]</f>
        <v>0</v>
      </c>
      <c r="BH26" s="159">
        <f>Tabla1[[#This Row],[Columna53]]*Tabla1[[#This Row],[Columna56]]</f>
        <v>0</v>
      </c>
      <c r="BI26" s="113">
        <f>(Tabla1[[#This Row],[Columna48]]*Tabla1[[#This Row],[Columna59]]*Tabla1[[#This Row],[Columna32]])+(Tabla1[[#This Row],[Columna49]]*Tabla1[[#This Row],[Columna60]]*Tabla1[[#This Row],[Columna32]])+(Tabla1[[#This Row],[Columna50]]*Tabla1[[#This Row],[Columna61]]*Tabla1[[#This Row],[Columna32]])</f>
        <v>0</v>
      </c>
      <c r="BJ26" s="21"/>
    </row>
    <row r="27" spans="1:62">
      <c r="A27" s="98" t="str">
        <f t="shared" si="6"/>
        <v/>
      </c>
      <c r="B27" s="346">
        <f>'Escala Salarial'!C36</f>
        <v>0</v>
      </c>
      <c r="C27" s="99" t="str">
        <f t="shared" si="7"/>
        <v/>
      </c>
      <c r="D27" s="99" t="str">
        <f t="shared" si="8"/>
        <v/>
      </c>
      <c r="E27" s="99">
        <f>+'Escala Salarial'!F36</f>
        <v>0</v>
      </c>
      <c r="F27" s="427"/>
      <c r="G27" s="426"/>
      <c r="H27" s="426"/>
      <c r="I27" s="426"/>
      <c r="J27" s="426"/>
      <c r="K27" s="426"/>
      <c r="L27" s="426"/>
      <c r="M27" s="426"/>
      <c r="N27" s="426"/>
      <c r="O27" s="426"/>
      <c r="P27" s="426"/>
      <c r="Q27" s="426"/>
      <c r="R27" s="426"/>
      <c r="S27"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7" s="426"/>
      <c r="U27" s="426"/>
      <c r="V27" s="426"/>
      <c r="W27" s="426"/>
      <c r="X27" s="426"/>
      <c r="Y27" s="426"/>
      <c r="Z27" s="426"/>
      <c r="AA27" s="426"/>
      <c r="AB27" s="426"/>
      <c r="AC27" s="426"/>
      <c r="AD27" s="426"/>
      <c r="AE27" s="426"/>
      <c r="AF27"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7" s="426"/>
      <c r="AH27" s="426"/>
      <c r="AI27" s="426"/>
      <c r="AJ27" s="426"/>
      <c r="AK27" s="426"/>
      <c r="AL27" s="426"/>
      <c r="AM27" s="426"/>
      <c r="AN27" s="426"/>
      <c r="AO27" s="426"/>
      <c r="AP27" s="426"/>
      <c r="AQ27" s="426"/>
      <c r="AR27" s="426"/>
      <c r="AS27"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7" s="106">
        <f>(Tabla1[[#This Row],[Columna46]]+Tabla1[[#This Row],[Columna30]]+Tabla1[[#This Row],[Columna17]])/3</f>
        <v>0</v>
      </c>
      <c r="AU27" s="111">
        <f t="shared" si="9"/>
        <v>0</v>
      </c>
      <c r="AV27" s="111">
        <f t="shared" si="10"/>
        <v>0</v>
      </c>
      <c r="AW27" s="111">
        <f t="shared" si="11"/>
        <v>0</v>
      </c>
      <c r="AX27" s="112">
        <f t="shared" si="13"/>
        <v>2</v>
      </c>
      <c r="AY27" s="112">
        <f t="shared" si="14"/>
        <v>0</v>
      </c>
      <c r="AZ27" s="112">
        <f t="shared" si="12"/>
        <v>0</v>
      </c>
      <c r="BA27" s="109">
        <f>Tabla1[[#This Row],[Columna17]]</f>
        <v>0</v>
      </c>
      <c r="BB27" s="109">
        <f>Tabla1[[#This Row],[Columna30]]</f>
        <v>0</v>
      </c>
      <c r="BC27" s="110">
        <f>Tabla1[[#This Row],[Columna46]]</f>
        <v>0</v>
      </c>
      <c r="BD27" s="112">
        <f>(((Tabla1[[#This Row],[Columna17]]*30)*$S$6)+((AF27*30)*$AF$6)+((AS27*30)*$AS$6))*Tabla1[[#This Row],[Columna32]]</f>
        <v>0</v>
      </c>
      <c r="BE27" s="109">
        <f>Tabla1[[#This Row],[Columna47]]</f>
        <v>0</v>
      </c>
      <c r="BF27" s="109">
        <f>Tabla1[[#This Row],[Columna51]]*Tabla1[[#This Row],[Columna54]]</f>
        <v>0</v>
      </c>
      <c r="BG27" s="109">
        <f>Tabla1[[#This Row],[Columna52]]*Tabla1[[#This Row],[Columna55]]</f>
        <v>0</v>
      </c>
      <c r="BH27" s="159">
        <f>Tabla1[[#This Row],[Columna53]]*Tabla1[[#This Row],[Columna56]]</f>
        <v>0</v>
      </c>
      <c r="BI27" s="113">
        <f>(Tabla1[[#This Row],[Columna48]]*Tabla1[[#This Row],[Columna59]]*Tabla1[[#This Row],[Columna32]])+(Tabla1[[#This Row],[Columna49]]*Tabla1[[#This Row],[Columna60]]*Tabla1[[#This Row],[Columna32]])+(Tabla1[[#This Row],[Columna50]]*Tabla1[[#This Row],[Columna61]]*Tabla1[[#This Row],[Columna32]])</f>
        <v>0</v>
      </c>
      <c r="BJ27" s="21"/>
    </row>
    <row r="28" spans="1:62">
      <c r="A28" s="98" t="str">
        <f t="shared" si="6"/>
        <v/>
      </c>
      <c r="B28" s="346">
        <f>'Escala Salarial'!C37</f>
        <v>0</v>
      </c>
      <c r="C28" s="99" t="str">
        <f t="shared" si="7"/>
        <v/>
      </c>
      <c r="D28" s="99" t="str">
        <f t="shared" si="8"/>
        <v/>
      </c>
      <c r="E28" s="99">
        <f>+'Escala Salarial'!F37</f>
        <v>0</v>
      </c>
      <c r="F28" s="347"/>
      <c r="G28" s="426"/>
      <c r="H28" s="426"/>
      <c r="I28" s="426"/>
      <c r="J28" s="426"/>
      <c r="K28" s="426"/>
      <c r="L28" s="426"/>
      <c r="M28" s="426"/>
      <c r="N28" s="426"/>
      <c r="O28" s="426"/>
      <c r="P28" s="426"/>
      <c r="Q28" s="426"/>
      <c r="R28" s="426"/>
      <c r="S28"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8" s="426"/>
      <c r="U28" s="426"/>
      <c r="V28" s="426"/>
      <c r="W28" s="426"/>
      <c r="X28" s="426"/>
      <c r="Y28" s="426"/>
      <c r="Z28" s="426"/>
      <c r="AA28" s="426"/>
      <c r="AB28" s="426"/>
      <c r="AC28" s="426"/>
      <c r="AD28" s="426"/>
      <c r="AE28" s="426"/>
      <c r="AF28"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8" s="426"/>
      <c r="AH28" s="426"/>
      <c r="AI28" s="426"/>
      <c r="AJ28" s="426"/>
      <c r="AK28" s="426"/>
      <c r="AL28" s="426"/>
      <c r="AM28" s="426"/>
      <c r="AN28" s="426"/>
      <c r="AO28" s="426"/>
      <c r="AP28" s="426"/>
      <c r="AQ28" s="426"/>
      <c r="AR28" s="426"/>
      <c r="AS28"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8" s="106">
        <f>(Tabla1[[#This Row],[Columna46]]+Tabla1[[#This Row],[Columna30]]+Tabla1[[#This Row],[Columna17]])/3</f>
        <v>0</v>
      </c>
      <c r="AU28" s="111">
        <f t="shared" si="9"/>
        <v>0</v>
      </c>
      <c r="AV28" s="111">
        <f t="shared" si="10"/>
        <v>0</v>
      </c>
      <c r="AW28" s="111">
        <f t="shared" si="11"/>
        <v>0</v>
      </c>
      <c r="AX28" s="112">
        <f t="shared" si="13"/>
        <v>2</v>
      </c>
      <c r="AY28" s="112">
        <f t="shared" si="14"/>
        <v>0</v>
      </c>
      <c r="AZ28" s="112">
        <f t="shared" si="12"/>
        <v>0</v>
      </c>
      <c r="BA28" s="109">
        <f>Tabla1[[#This Row],[Columna17]]</f>
        <v>0</v>
      </c>
      <c r="BB28" s="109">
        <f>Tabla1[[#This Row],[Columna30]]</f>
        <v>0</v>
      </c>
      <c r="BC28" s="110">
        <f>Tabla1[[#This Row],[Columna46]]</f>
        <v>0</v>
      </c>
      <c r="BD28" s="112">
        <f>(((Tabla1[[#This Row],[Columna17]]*30)*$S$6)+((AF28*30)*$AF$6)+((AS28*30)*$AS$6))*Tabla1[[#This Row],[Columna32]]</f>
        <v>0</v>
      </c>
      <c r="BE28" s="109">
        <f>Tabla1[[#This Row],[Columna47]]</f>
        <v>0</v>
      </c>
      <c r="BF28" s="109">
        <f>Tabla1[[#This Row],[Columna51]]*Tabla1[[#This Row],[Columna54]]</f>
        <v>0</v>
      </c>
      <c r="BG28" s="109">
        <f>Tabla1[[#This Row],[Columna52]]*Tabla1[[#This Row],[Columna55]]</f>
        <v>0</v>
      </c>
      <c r="BH28" s="159">
        <f>Tabla1[[#This Row],[Columna53]]*Tabla1[[#This Row],[Columna56]]</f>
        <v>0</v>
      </c>
      <c r="BI28" s="113">
        <f>(Tabla1[[#This Row],[Columna48]]*Tabla1[[#This Row],[Columna59]]*Tabla1[[#This Row],[Columna32]])+(Tabla1[[#This Row],[Columna49]]*Tabla1[[#This Row],[Columna60]]*Tabla1[[#This Row],[Columna32]])+(Tabla1[[#This Row],[Columna50]]*Tabla1[[#This Row],[Columna61]]*Tabla1[[#This Row],[Columna32]])</f>
        <v>0</v>
      </c>
      <c r="BJ28" s="21"/>
    </row>
    <row r="29" spans="1:62">
      <c r="A29" s="98" t="str">
        <f t="shared" si="6"/>
        <v/>
      </c>
      <c r="B29" s="346">
        <f>'Escala Salarial'!C38</f>
        <v>0</v>
      </c>
      <c r="C29" s="99" t="str">
        <f t="shared" si="7"/>
        <v/>
      </c>
      <c r="D29" s="99" t="str">
        <f t="shared" si="8"/>
        <v/>
      </c>
      <c r="E29" s="99">
        <f>+'Escala Salarial'!F38</f>
        <v>0</v>
      </c>
      <c r="F29" s="347"/>
      <c r="G29" s="426"/>
      <c r="H29" s="426"/>
      <c r="I29" s="426"/>
      <c r="J29" s="426"/>
      <c r="K29" s="426"/>
      <c r="L29" s="426"/>
      <c r="M29" s="426"/>
      <c r="N29" s="426"/>
      <c r="O29" s="426"/>
      <c r="P29" s="426"/>
      <c r="Q29" s="426"/>
      <c r="R29" s="426"/>
      <c r="S29"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9" s="426"/>
      <c r="U29" s="426"/>
      <c r="V29" s="426"/>
      <c r="W29" s="426"/>
      <c r="X29" s="426"/>
      <c r="Y29" s="426"/>
      <c r="Z29" s="426"/>
      <c r="AA29" s="426"/>
      <c r="AB29" s="426"/>
      <c r="AC29" s="426"/>
      <c r="AD29" s="426"/>
      <c r="AE29" s="426"/>
      <c r="AF29"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9" s="426"/>
      <c r="AH29" s="426"/>
      <c r="AI29" s="426"/>
      <c r="AJ29" s="426"/>
      <c r="AK29" s="426"/>
      <c r="AL29" s="426"/>
      <c r="AM29" s="426"/>
      <c r="AN29" s="426"/>
      <c r="AO29" s="426"/>
      <c r="AP29" s="426"/>
      <c r="AQ29" s="426"/>
      <c r="AR29" s="426"/>
      <c r="AS29"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9" s="106">
        <f>(Tabla1[[#This Row],[Columna46]]+Tabla1[[#This Row],[Columna30]]+Tabla1[[#This Row],[Columna17]])/3</f>
        <v>0</v>
      </c>
      <c r="AU29" s="111">
        <f t="shared" si="9"/>
        <v>0</v>
      </c>
      <c r="AV29" s="111">
        <f t="shared" si="10"/>
        <v>0</v>
      </c>
      <c r="AW29" s="111">
        <f t="shared" si="11"/>
        <v>0</v>
      </c>
      <c r="AX29" s="112">
        <f t="shared" si="13"/>
        <v>2</v>
      </c>
      <c r="AY29" s="112">
        <f t="shared" si="14"/>
        <v>0</v>
      </c>
      <c r="AZ29" s="112">
        <f t="shared" si="12"/>
        <v>0</v>
      </c>
      <c r="BA29" s="109">
        <f>Tabla1[[#This Row],[Columna17]]</f>
        <v>0</v>
      </c>
      <c r="BB29" s="109">
        <f>Tabla1[[#This Row],[Columna30]]</f>
        <v>0</v>
      </c>
      <c r="BC29" s="110">
        <f>Tabla1[[#This Row],[Columna46]]</f>
        <v>0</v>
      </c>
      <c r="BD29" s="112">
        <f>(((Tabla1[[#This Row],[Columna17]]*30)*$S$6)+((AF29*30)*$AF$6)+((AS29*30)*$AS$6))*Tabla1[[#This Row],[Columna32]]</f>
        <v>0</v>
      </c>
      <c r="BE29" s="109">
        <f>Tabla1[[#This Row],[Columna47]]</f>
        <v>0</v>
      </c>
      <c r="BF29" s="109">
        <f>Tabla1[[#This Row],[Columna51]]*Tabla1[[#This Row],[Columna54]]</f>
        <v>0</v>
      </c>
      <c r="BG29" s="109">
        <f>Tabla1[[#This Row],[Columna52]]*Tabla1[[#This Row],[Columna55]]</f>
        <v>0</v>
      </c>
      <c r="BH29" s="159">
        <f>Tabla1[[#This Row],[Columna53]]*Tabla1[[#This Row],[Columna56]]</f>
        <v>0</v>
      </c>
      <c r="BI29" s="113">
        <f>(Tabla1[[#This Row],[Columna48]]*Tabla1[[#This Row],[Columna59]]*Tabla1[[#This Row],[Columna32]])+(Tabla1[[#This Row],[Columna49]]*Tabla1[[#This Row],[Columna60]]*Tabla1[[#This Row],[Columna32]])+(Tabla1[[#This Row],[Columna50]]*Tabla1[[#This Row],[Columna61]]*Tabla1[[#This Row],[Columna32]])</f>
        <v>0</v>
      </c>
      <c r="BJ29" s="21"/>
    </row>
    <row r="30" spans="1:62">
      <c r="A30" s="98" t="str">
        <f t="shared" si="6"/>
        <v/>
      </c>
      <c r="B30" s="346">
        <f>'Escala Salarial'!C39</f>
        <v>0</v>
      </c>
      <c r="C30" s="99" t="str">
        <f t="shared" si="7"/>
        <v/>
      </c>
      <c r="D30" s="99" t="str">
        <f t="shared" si="8"/>
        <v/>
      </c>
      <c r="E30" s="99">
        <f>+'Escala Salarial'!F39</f>
        <v>0</v>
      </c>
      <c r="F30" s="347"/>
      <c r="G30" s="426"/>
      <c r="H30" s="426"/>
      <c r="I30" s="426"/>
      <c r="J30" s="426"/>
      <c r="K30" s="426"/>
      <c r="L30" s="426"/>
      <c r="M30" s="426"/>
      <c r="N30" s="426"/>
      <c r="O30" s="426"/>
      <c r="P30" s="426"/>
      <c r="Q30" s="426"/>
      <c r="R30" s="426"/>
      <c r="S30"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30" s="426"/>
      <c r="U30" s="426"/>
      <c r="V30" s="426"/>
      <c r="W30" s="426"/>
      <c r="X30" s="426"/>
      <c r="Y30" s="426"/>
      <c r="Z30" s="426"/>
      <c r="AA30" s="426"/>
      <c r="AB30" s="426"/>
      <c r="AC30" s="426"/>
      <c r="AD30" s="426"/>
      <c r="AE30" s="426"/>
      <c r="AF30"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30" s="426"/>
      <c r="AH30" s="426"/>
      <c r="AI30" s="426"/>
      <c r="AJ30" s="426"/>
      <c r="AK30" s="426"/>
      <c r="AL30" s="426"/>
      <c r="AM30" s="426"/>
      <c r="AN30" s="426"/>
      <c r="AO30" s="426"/>
      <c r="AP30" s="426"/>
      <c r="AQ30" s="426"/>
      <c r="AR30" s="426"/>
      <c r="AS30"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30" s="106">
        <f>(Tabla1[[#This Row],[Columna46]]+Tabla1[[#This Row],[Columna30]]+Tabla1[[#This Row],[Columna17]])/3</f>
        <v>0</v>
      </c>
      <c r="AU30" s="111">
        <f t="shared" si="9"/>
        <v>0</v>
      </c>
      <c r="AV30" s="111">
        <f t="shared" si="10"/>
        <v>0</v>
      </c>
      <c r="AW30" s="111">
        <f t="shared" si="11"/>
        <v>0</v>
      </c>
      <c r="AX30" s="112">
        <f t="shared" si="13"/>
        <v>2</v>
      </c>
      <c r="AY30" s="112">
        <f t="shared" si="14"/>
        <v>0</v>
      </c>
      <c r="AZ30" s="112">
        <f t="shared" si="12"/>
        <v>0</v>
      </c>
      <c r="BA30" s="109">
        <f>Tabla1[[#This Row],[Columna17]]</f>
        <v>0</v>
      </c>
      <c r="BB30" s="109">
        <f>Tabla1[[#This Row],[Columna30]]</f>
        <v>0</v>
      </c>
      <c r="BC30" s="110">
        <f>Tabla1[[#This Row],[Columna46]]</f>
        <v>0</v>
      </c>
      <c r="BD30" s="112">
        <f>(((Tabla1[[#This Row],[Columna17]]*30)*$S$6)+((AF30*30)*$AF$6)+((AS30*30)*$AS$6))*Tabla1[[#This Row],[Columna32]]</f>
        <v>0</v>
      </c>
      <c r="BE30" s="109">
        <f>Tabla1[[#This Row],[Columna47]]</f>
        <v>0</v>
      </c>
      <c r="BF30" s="109">
        <f>Tabla1[[#This Row],[Columna51]]*Tabla1[[#This Row],[Columna54]]</f>
        <v>0</v>
      </c>
      <c r="BG30" s="109">
        <f>Tabla1[[#This Row],[Columna52]]*Tabla1[[#This Row],[Columna55]]</f>
        <v>0</v>
      </c>
      <c r="BH30" s="103">
        <f>Tabla1[[#This Row],[Columna53]]*Tabla1[[#This Row],[Columna56]]</f>
        <v>0</v>
      </c>
      <c r="BI30" s="113">
        <f>(Tabla1[[#This Row],[Columna48]]*Tabla1[[#This Row],[Columna59]]*Tabla1[[#This Row],[Columna32]])+(Tabla1[[#This Row],[Columna49]]*Tabla1[[#This Row],[Columna60]]*Tabla1[[#This Row],[Columna32]])+(Tabla1[[#This Row],[Columna50]]*Tabla1[[#This Row],[Columna61]]*Tabla1[[#This Row],[Columna32]])</f>
        <v>0</v>
      </c>
      <c r="BJ30" s="21"/>
    </row>
    <row r="31" spans="1:62">
      <c r="A31" s="98" t="str">
        <f t="shared" si="6"/>
        <v/>
      </c>
      <c r="B31" s="346"/>
      <c r="C31" s="99" t="str">
        <f t="shared" si="7"/>
        <v/>
      </c>
      <c r="D31" s="99" t="str">
        <f t="shared" si="8"/>
        <v/>
      </c>
      <c r="E31" s="99">
        <f>+'Escala Salarial'!F40</f>
        <v>0</v>
      </c>
      <c r="F31" s="347"/>
      <c r="G31" s="426"/>
      <c r="H31" s="426"/>
      <c r="I31" s="426"/>
      <c r="J31" s="426"/>
      <c r="K31" s="426"/>
      <c r="L31" s="426"/>
      <c r="M31" s="426"/>
      <c r="N31" s="426"/>
      <c r="O31" s="426"/>
      <c r="P31" s="426"/>
      <c r="Q31" s="426"/>
      <c r="R31" s="426"/>
      <c r="S31"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31" s="426"/>
      <c r="U31" s="426"/>
      <c r="V31" s="426"/>
      <c r="W31" s="426"/>
      <c r="X31" s="426"/>
      <c r="Y31" s="426"/>
      <c r="Z31" s="426"/>
      <c r="AA31" s="426"/>
      <c r="AB31" s="426"/>
      <c r="AC31" s="426"/>
      <c r="AD31" s="426"/>
      <c r="AE31" s="426"/>
      <c r="AF31"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31" s="426"/>
      <c r="AH31" s="426"/>
      <c r="AI31" s="426"/>
      <c r="AJ31" s="426"/>
      <c r="AK31" s="426"/>
      <c r="AL31" s="426"/>
      <c r="AM31" s="426"/>
      <c r="AN31" s="426"/>
      <c r="AO31" s="426"/>
      <c r="AP31" s="426"/>
      <c r="AQ31" s="426"/>
      <c r="AR31" s="426"/>
      <c r="AS31"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31" s="106">
        <f>(Tabla1[[#This Row],[Columna46]]+Tabla1[[#This Row],[Columna30]]+Tabla1[[#This Row],[Columna17]])/3</f>
        <v>0</v>
      </c>
      <c r="AU31" s="111">
        <f t="shared" si="9"/>
        <v>0</v>
      </c>
      <c r="AV31" s="111">
        <f t="shared" si="10"/>
        <v>0</v>
      </c>
      <c r="AW31" s="111">
        <f t="shared" si="11"/>
        <v>0</v>
      </c>
      <c r="AX31" s="112">
        <f t="shared" si="13"/>
        <v>2</v>
      </c>
      <c r="AY31" s="112">
        <f t="shared" si="14"/>
        <v>0</v>
      </c>
      <c r="AZ31" s="112">
        <f t="shared" si="12"/>
        <v>0</v>
      </c>
      <c r="BA31" s="109">
        <f>Tabla1[[#This Row],[Columna17]]</f>
        <v>0</v>
      </c>
      <c r="BB31" s="109">
        <f>Tabla1[[#This Row],[Columna30]]</f>
        <v>0</v>
      </c>
      <c r="BC31" s="110">
        <f>Tabla1[[#This Row],[Columna46]]</f>
        <v>0</v>
      </c>
      <c r="BD31" s="112">
        <f>(((Tabla1[[#This Row],[Columna17]]*30)*$S$6)+((AF31*30)*$AF$6)+((AS31*30)*$AS$6))*Tabla1[[#This Row],[Columna32]]</f>
        <v>0</v>
      </c>
      <c r="BE31" s="109">
        <f>Tabla1[[#This Row],[Columna47]]</f>
        <v>0</v>
      </c>
      <c r="BF31" s="109">
        <f>Tabla1[[#This Row],[Columna51]]*Tabla1[[#This Row],[Columna54]]</f>
        <v>0</v>
      </c>
      <c r="BG31" s="109">
        <f>Tabla1[[#This Row],[Columna52]]*Tabla1[[#This Row],[Columna55]]</f>
        <v>0</v>
      </c>
      <c r="BH31" s="159">
        <f>Tabla1[[#This Row],[Columna53]]*Tabla1[[#This Row],[Columna56]]</f>
        <v>0</v>
      </c>
      <c r="BI31" s="113">
        <f>(Tabla1[[#This Row],[Columna48]]*Tabla1[[#This Row],[Columna59]]*Tabla1[[#This Row],[Columna32]])+(Tabla1[[#This Row],[Columna49]]*Tabla1[[#This Row],[Columna60]]*Tabla1[[#This Row],[Columna32]])+(Tabla1[[#This Row],[Columna50]]*Tabla1[[#This Row],[Columna61]]*Tabla1[[#This Row],[Columna32]])</f>
        <v>0</v>
      </c>
      <c r="BJ31" s="21"/>
    </row>
    <row r="32" spans="1:62" s="20" customFormat="1">
      <c r="A32" s="98" t="str">
        <f t="shared" si="6"/>
        <v/>
      </c>
      <c r="B32" s="346"/>
      <c r="C32" s="99" t="str">
        <f t="shared" si="7"/>
        <v/>
      </c>
      <c r="D32" s="99" t="str">
        <f t="shared" si="8"/>
        <v/>
      </c>
      <c r="E32" s="99">
        <f>+'Escala Salarial'!F41</f>
        <v>0</v>
      </c>
      <c r="F32" s="347"/>
      <c r="G32" s="426"/>
      <c r="H32" s="426"/>
      <c r="I32" s="426"/>
      <c r="J32" s="426"/>
      <c r="K32" s="426"/>
      <c r="L32" s="426"/>
      <c r="M32" s="426"/>
      <c r="N32" s="426"/>
      <c r="O32" s="426"/>
      <c r="P32" s="426"/>
      <c r="Q32" s="426"/>
      <c r="R32" s="426"/>
      <c r="S32"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32" s="426"/>
      <c r="U32" s="426"/>
      <c r="V32" s="426"/>
      <c r="W32" s="426"/>
      <c r="X32" s="426"/>
      <c r="Y32" s="426"/>
      <c r="Z32" s="426"/>
      <c r="AA32" s="426"/>
      <c r="AB32" s="426"/>
      <c r="AC32" s="426"/>
      <c r="AD32" s="426"/>
      <c r="AE32" s="426"/>
      <c r="AF32"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32" s="426"/>
      <c r="AH32" s="426"/>
      <c r="AI32" s="426"/>
      <c r="AJ32" s="426"/>
      <c r="AK32" s="426"/>
      <c r="AL32" s="426"/>
      <c r="AM32" s="426"/>
      <c r="AN32" s="426"/>
      <c r="AO32" s="426"/>
      <c r="AP32" s="426"/>
      <c r="AQ32" s="426"/>
      <c r="AR32" s="426"/>
      <c r="AS32"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32" s="106">
        <f>(Tabla1[[#This Row],[Columna46]]+Tabla1[[#This Row],[Columna30]]+Tabla1[[#This Row],[Columna17]])/3</f>
        <v>0</v>
      </c>
      <c r="AU32" s="111">
        <f t="shared" si="9"/>
        <v>0</v>
      </c>
      <c r="AV32" s="111">
        <f t="shared" si="10"/>
        <v>0</v>
      </c>
      <c r="AW32" s="111">
        <f t="shared" si="11"/>
        <v>0</v>
      </c>
      <c r="AX32" s="112">
        <f t="shared" si="13"/>
        <v>2</v>
      </c>
      <c r="AY32" s="112">
        <f t="shared" si="14"/>
        <v>0</v>
      </c>
      <c r="AZ32" s="112">
        <f t="shared" si="12"/>
        <v>0</v>
      </c>
      <c r="BA32" s="109">
        <f>Tabla1[[#This Row],[Columna17]]</f>
        <v>0</v>
      </c>
      <c r="BB32" s="109">
        <f>Tabla1[[#This Row],[Columna30]]</f>
        <v>0</v>
      </c>
      <c r="BC32" s="110">
        <f>Tabla1[[#This Row],[Columna46]]</f>
        <v>0</v>
      </c>
      <c r="BD32" s="112">
        <f>(((Tabla1[[#This Row],[Columna17]]*30)*$S$6)+((AF32*30)*$AF$6)+((AS32*30)*$AS$6))*Tabla1[[#This Row],[Columna32]]</f>
        <v>0</v>
      </c>
      <c r="BE32" s="109">
        <f>Tabla1[[#This Row],[Columna47]]</f>
        <v>0</v>
      </c>
      <c r="BF32" s="109">
        <f>Tabla1[[#This Row],[Columna51]]*Tabla1[[#This Row],[Columna54]]</f>
        <v>0</v>
      </c>
      <c r="BG32" s="109">
        <f>Tabla1[[#This Row],[Columna52]]*Tabla1[[#This Row],[Columna55]]</f>
        <v>0</v>
      </c>
      <c r="BH32" s="103">
        <f>Tabla1[[#This Row],[Columna53]]*Tabla1[[#This Row],[Columna56]]</f>
        <v>0</v>
      </c>
      <c r="BI32" s="113">
        <f>(Tabla1[[#This Row],[Columna48]]*Tabla1[[#This Row],[Columna59]]*Tabla1[[#This Row],[Columna32]])+(Tabla1[[#This Row],[Columna49]]*Tabla1[[#This Row],[Columna60]]*Tabla1[[#This Row],[Columna32]])+(Tabla1[[#This Row],[Columna50]]*Tabla1[[#This Row],[Columna61]]*Tabla1[[#This Row],[Columna32]])</f>
        <v>0</v>
      </c>
      <c r="BJ32" s="21"/>
    </row>
    <row r="33" spans="1:63" ht="15.75" customHeight="1">
      <c r="B33" s="23"/>
      <c r="C33" s="23"/>
      <c r="D33" s="23"/>
      <c r="E33" s="23"/>
      <c r="F33" s="104"/>
      <c r="G33" s="23"/>
      <c r="H33" s="23"/>
      <c r="I33" s="23"/>
      <c r="J33" s="23"/>
      <c r="K33" s="23"/>
      <c r="L33" s="104"/>
      <c r="M33" s="104"/>
      <c r="N33" s="104"/>
      <c r="O33" s="104"/>
      <c r="P33" s="23"/>
      <c r="Q33" s="23"/>
      <c r="R33" s="23"/>
      <c r="S33" s="104"/>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41"/>
      <c r="AW33" s="41"/>
      <c r="AX33" s="41"/>
      <c r="AY33" s="23"/>
      <c r="AZ33" s="23"/>
      <c r="BA33" s="23"/>
      <c r="BD33" s="746" t="s">
        <v>191</v>
      </c>
      <c r="BE33" s="747"/>
      <c r="BF33" s="747"/>
      <c r="BG33" s="747"/>
      <c r="BH33" s="748"/>
      <c r="BI33" s="345">
        <f>SUBTOTAL(109,Tabla1[[#All],[Columna62]])</f>
        <v>19204741</v>
      </c>
    </row>
    <row r="34" spans="1:63" ht="15.75" customHeight="1">
      <c r="B34" s="23"/>
      <c r="C34" s="23"/>
      <c r="D34" s="23"/>
      <c r="E34" s="23"/>
      <c r="F34" s="104"/>
      <c r="G34" s="23"/>
      <c r="H34" s="23"/>
      <c r="I34" s="23"/>
      <c r="J34" s="23"/>
      <c r="K34" s="23"/>
      <c r="L34" s="104"/>
      <c r="M34" s="104"/>
      <c r="N34" s="104"/>
      <c r="O34" s="104"/>
      <c r="P34" s="23"/>
      <c r="Q34" s="23"/>
      <c r="R34" s="23"/>
      <c r="S34" s="104"/>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41"/>
      <c r="AW34" s="41"/>
      <c r="AX34" s="41"/>
      <c r="AY34" s="23"/>
      <c r="AZ34" s="23"/>
      <c r="BA34" s="23"/>
      <c r="BD34" s="740" t="s">
        <v>192</v>
      </c>
      <c r="BE34" s="741"/>
      <c r="BF34" s="741"/>
      <c r="BG34" s="741"/>
      <c r="BH34" s="742"/>
      <c r="BI34" s="114">
        <f>'Factor Multiplicador'!G120</f>
        <v>1.7963</v>
      </c>
    </row>
    <row r="35" spans="1:63" ht="16">
      <c r="A35" s="104" t="s">
        <v>22102</v>
      </c>
      <c r="B35" s="350" t="s">
        <v>22103</v>
      </c>
      <c r="C35" s="23"/>
      <c r="D35" s="23"/>
      <c r="E35" s="23"/>
      <c r="F35" s="104"/>
      <c r="G35" s="23"/>
      <c r="H35" s="23"/>
      <c r="I35" s="23"/>
      <c r="J35" s="23"/>
      <c r="K35" s="23"/>
      <c r="L35" s="104"/>
      <c r="M35" s="104"/>
      <c r="N35" s="104"/>
      <c r="O35" s="104"/>
      <c r="P35" s="23"/>
      <c r="Q35" s="23"/>
      <c r="R35" s="23"/>
      <c r="S35" s="160"/>
      <c r="T35" s="23"/>
      <c r="U35" s="23"/>
      <c r="V35" s="23"/>
      <c r="W35" s="23"/>
      <c r="X35" s="23"/>
      <c r="Y35" s="23"/>
      <c r="Z35" s="23"/>
      <c r="AA35" s="23"/>
      <c r="AB35" s="23"/>
      <c r="AC35" s="23"/>
      <c r="AD35" s="23"/>
      <c r="AE35" s="23"/>
      <c r="AF35" s="24"/>
      <c r="AG35" s="25"/>
      <c r="AH35" s="25"/>
      <c r="AI35" s="25"/>
      <c r="AJ35" s="25"/>
      <c r="AK35" s="25"/>
      <c r="AL35" s="25"/>
      <c r="AM35" s="25"/>
      <c r="AN35" s="25"/>
      <c r="AO35" s="25"/>
      <c r="AP35" s="25"/>
      <c r="AQ35" s="25"/>
      <c r="AR35" s="25"/>
      <c r="AS35" s="25"/>
      <c r="AT35" s="25"/>
      <c r="AU35" s="25"/>
      <c r="AV35" s="41"/>
      <c r="AW35" s="41"/>
      <c r="AX35" s="41"/>
      <c r="AY35" s="23"/>
      <c r="AZ35" s="23"/>
      <c r="BA35" s="23"/>
      <c r="BC35" s="20"/>
      <c r="BD35" s="740" t="s">
        <v>193</v>
      </c>
      <c r="BE35" s="741"/>
      <c r="BF35" s="741"/>
      <c r="BG35" s="741"/>
      <c r="BH35" s="742"/>
      <c r="BI35" s="344">
        <f>BI33*BI34</f>
        <v>34497476.258299999</v>
      </c>
    </row>
    <row r="36" spans="1:63" ht="15.75" customHeight="1">
      <c r="B36" s="23"/>
      <c r="F36" s="26"/>
      <c r="G36" s="26"/>
      <c r="H36" s="26"/>
      <c r="I36" s="26"/>
      <c r="J36" s="26"/>
      <c r="K36" s="26"/>
      <c r="L36" s="26"/>
      <c r="M36" s="26"/>
      <c r="N36" s="26"/>
      <c r="O36" s="27"/>
      <c r="P36" s="27"/>
      <c r="Q36" s="27"/>
      <c r="R36" s="28"/>
      <c r="S36" s="27"/>
      <c r="T36" s="26"/>
      <c r="U36" s="26"/>
      <c r="V36" s="26"/>
      <c r="W36" s="26"/>
      <c r="X36" s="26"/>
      <c r="Y36" s="26"/>
      <c r="Z36" s="26"/>
      <c r="AA36" s="26"/>
      <c r="AB36" s="26"/>
      <c r="AC36" s="26"/>
      <c r="AD36" s="26"/>
      <c r="AE36" s="29"/>
      <c r="AF36" s="29"/>
      <c r="AG36" s="30"/>
      <c r="AH36" s="30"/>
      <c r="AI36" s="30"/>
      <c r="AJ36" s="30"/>
      <c r="AK36" s="30"/>
      <c r="AL36" s="30"/>
      <c r="AM36" s="30"/>
      <c r="AN36" s="30"/>
      <c r="AO36" s="30"/>
      <c r="AP36" s="30"/>
      <c r="AQ36" s="30"/>
      <c r="AR36" s="30"/>
      <c r="AS36" s="30"/>
      <c r="AT36" s="30"/>
      <c r="AU36" s="30"/>
      <c r="AV36" s="42"/>
      <c r="AW36" s="43"/>
      <c r="AX36" s="43"/>
      <c r="AY36" s="31"/>
      <c r="AZ36" s="26"/>
      <c r="BA36" s="26"/>
      <c r="BB36" s="26"/>
      <c r="BC36" s="26"/>
      <c r="BD36" s="740" t="s">
        <v>13675</v>
      </c>
      <c r="BE36" s="741"/>
      <c r="BF36" s="741"/>
      <c r="BG36" s="741"/>
      <c r="BH36" s="742"/>
      <c r="BI36" s="433">
        <v>1</v>
      </c>
    </row>
    <row r="37" spans="1:63" ht="15.75" customHeight="1">
      <c r="B37" s="23"/>
      <c r="F37" s="26"/>
      <c r="G37" s="26"/>
      <c r="H37" s="26"/>
      <c r="I37" s="26"/>
      <c r="J37" s="26"/>
      <c r="K37" s="26"/>
      <c r="L37" s="26"/>
      <c r="M37" s="26"/>
      <c r="N37" s="26"/>
      <c r="O37" s="27"/>
      <c r="P37" s="27"/>
      <c r="Q37" s="27"/>
      <c r="R37" s="28"/>
      <c r="S37" s="27"/>
      <c r="T37" s="26"/>
      <c r="U37" s="26"/>
      <c r="V37" s="26"/>
      <c r="W37" s="26"/>
      <c r="X37" s="26"/>
      <c r="Y37" s="26"/>
      <c r="Z37" s="26"/>
      <c r="AA37" s="26"/>
      <c r="AB37" s="26"/>
      <c r="AC37" s="26"/>
      <c r="AD37" s="26"/>
      <c r="AE37" s="29"/>
      <c r="AF37" s="29"/>
      <c r="AG37" s="30"/>
      <c r="AH37" s="30"/>
      <c r="AI37" s="30"/>
      <c r="AJ37" s="30"/>
      <c r="AK37" s="30"/>
      <c r="AL37" s="30"/>
      <c r="AM37" s="30"/>
      <c r="AN37" s="30"/>
      <c r="AO37" s="30"/>
      <c r="AP37" s="30"/>
      <c r="AQ37" s="30"/>
      <c r="AR37" s="30"/>
      <c r="AS37" s="30"/>
      <c r="AT37" s="30"/>
      <c r="AU37" s="30"/>
      <c r="AV37" s="42"/>
      <c r="AW37" s="43"/>
      <c r="AX37" s="43"/>
      <c r="AY37" s="31"/>
      <c r="AZ37" s="26"/>
      <c r="BA37" s="26"/>
      <c r="BB37" s="26"/>
      <c r="BC37" s="26"/>
      <c r="BD37" s="740" t="s">
        <v>22920</v>
      </c>
      <c r="BE37" s="741"/>
      <c r="BF37" s="741"/>
      <c r="BG37" s="741"/>
      <c r="BH37" s="791"/>
      <c r="BI37" s="349">
        <f>BI35*BI36</f>
        <v>34497476.258299999</v>
      </c>
      <c r="BK37" s="168"/>
    </row>
    <row r="38" spans="1:63" ht="16">
      <c r="B38" s="23"/>
      <c r="F38" s="26"/>
      <c r="G38" s="26"/>
      <c r="H38" s="26"/>
      <c r="I38" s="26"/>
      <c r="J38" s="26"/>
      <c r="K38" s="26"/>
      <c r="L38" s="26"/>
      <c r="M38" s="26"/>
      <c r="N38" s="26"/>
      <c r="O38" s="27"/>
      <c r="P38" s="27"/>
      <c r="Q38" s="27"/>
      <c r="R38" s="28"/>
      <c r="S38" s="27"/>
      <c r="T38" s="26"/>
      <c r="U38" s="26"/>
      <c r="V38" s="26"/>
      <c r="W38" s="26"/>
      <c r="X38" s="26"/>
      <c r="Y38" s="26"/>
      <c r="Z38" s="26"/>
      <c r="AA38" s="26"/>
      <c r="AB38" s="26"/>
      <c r="AC38" s="26"/>
      <c r="AD38" s="26"/>
      <c r="AE38" s="29"/>
      <c r="AF38" s="29"/>
      <c r="AG38" s="30"/>
      <c r="AH38" s="30"/>
      <c r="AI38" s="30"/>
      <c r="AJ38" s="30"/>
      <c r="AK38" s="30"/>
      <c r="AL38" s="30"/>
      <c r="AM38" s="30"/>
      <c r="AN38" s="30"/>
      <c r="AO38" s="30"/>
      <c r="AP38" s="30"/>
      <c r="AQ38" s="30"/>
      <c r="AR38" s="30"/>
      <c r="AS38" s="30"/>
      <c r="AT38" s="30"/>
      <c r="AU38" s="30"/>
      <c r="AV38" s="42"/>
      <c r="AW38" s="43"/>
      <c r="AX38" s="43"/>
      <c r="AY38" s="31"/>
      <c r="AZ38" s="26"/>
      <c r="BA38" s="26"/>
      <c r="BB38" s="26"/>
      <c r="BC38" s="26"/>
      <c r="BD38" s="26"/>
      <c r="BE38" s="32"/>
      <c r="BF38" s="26"/>
      <c r="BG38" s="33"/>
      <c r="BK38" s="168"/>
    </row>
    <row r="39" spans="1:63" ht="57" customHeight="1" thickBot="1">
      <c r="A39" s="755" t="str">
        <f>A1</f>
        <v xml:space="preserve">CRONOGRAMA PERSONAL PROYECTO: 
ESTUDIOS Y DISEÑOS EL MUELLE </v>
      </c>
      <c r="B39" s="756"/>
      <c r="C39" s="756"/>
      <c r="D39" s="756"/>
      <c r="E39" s="757"/>
      <c r="F39" s="780" t="s">
        <v>94</v>
      </c>
      <c r="G39" s="780"/>
      <c r="H39" s="780"/>
      <c r="I39" s="780"/>
      <c r="J39" s="780"/>
      <c r="K39" s="780"/>
      <c r="L39" s="780"/>
      <c r="M39" s="780"/>
      <c r="N39" s="780"/>
      <c r="O39" s="780"/>
      <c r="P39" s="780"/>
      <c r="Q39" s="780"/>
      <c r="R39" s="780"/>
      <c r="S39" s="780"/>
      <c r="T39" s="780"/>
      <c r="U39" s="780"/>
      <c r="V39" s="780"/>
      <c r="W39" s="780"/>
      <c r="X39" s="780"/>
      <c r="Y39" s="780"/>
      <c r="Z39" s="780"/>
      <c r="AA39" s="780"/>
      <c r="AB39" s="780"/>
      <c r="AC39" s="780"/>
      <c r="AD39" s="780"/>
      <c r="AE39" s="780"/>
      <c r="AF39" s="780"/>
      <c r="AG39" s="780"/>
      <c r="AH39" s="780"/>
      <c r="AI39" s="780"/>
      <c r="AJ39" s="780"/>
      <c r="AK39" s="780"/>
      <c r="AL39" s="780"/>
      <c r="AM39" s="780"/>
      <c r="AN39" s="780"/>
      <c r="AO39" s="780"/>
      <c r="AP39" s="780"/>
      <c r="AQ39" s="780"/>
      <c r="AR39" s="780"/>
      <c r="AS39" s="780"/>
      <c r="AT39" s="780"/>
      <c r="AU39" s="801" t="s">
        <v>22101</v>
      </c>
      <c r="AV39" s="801"/>
      <c r="AW39" s="801"/>
      <c r="AX39" s="801"/>
      <c r="AY39" s="801"/>
      <c r="AZ39" s="801"/>
      <c r="BA39" s="801"/>
      <c r="BB39" s="801"/>
      <c r="BC39" s="801"/>
      <c r="BD39" s="801"/>
      <c r="BE39" s="801"/>
      <c r="BF39" s="801"/>
      <c r="BG39" s="801"/>
      <c r="BH39" s="801"/>
      <c r="BI39" s="801"/>
    </row>
    <row r="40" spans="1:63" ht="15" customHeight="1">
      <c r="A40" s="793" t="str">
        <f>+'Escala Salarial'!C43</f>
        <v>B. PERSONAL MINIMO REQUERIDO PARA</v>
      </c>
      <c r="B40" s="794"/>
      <c r="C40" s="794"/>
      <c r="D40" s="802" t="str">
        <f>+'Escala Salarial'!D43</f>
        <v>Otras consultorías</v>
      </c>
      <c r="E40" s="803"/>
      <c r="F40" s="781" t="s">
        <v>36</v>
      </c>
      <c r="G40" s="782"/>
      <c r="H40" s="782"/>
      <c r="I40" s="782"/>
      <c r="J40" s="782"/>
      <c r="K40" s="782"/>
      <c r="L40" s="782"/>
      <c r="M40" s="782"/>
      <c r="N40" s="782"/>
      <c r="O40" s="782"/>
      <c r="P40" s="782"/>
      <c r="Q40" s="782"/>
      <c r="R40" s="782"/>
      <c r="S40" s="782"/>
      <c r="T40" s="782"/>
      <c r="U40" s="782"/>
      <c r="V40" s="782"/>
      <c r="W40" s="782"/>
      <c r="X40" s="782"/>
      <c r="Y40" s="782"/>
      <c r="Z40" s="782"/>
      <c r="AA40" s="782"/>
      <c r="AB40" s="782"/>
      <c r="AC40" s="782"/>
      <c r="AD40" s="782"/>
      <c r="AE40" s="782"/>
      <c r="AF40" s="782"/>
      <c r="AG40" s="782"/>
      <c r="AH40" s="782"/>
      <c r="AI40" s="782"/>
      <c r="AJ40" s="782"/>
      <c r="AK40" s="782"/>
      <c r="AL40" s="782"/>
      <c r="AM40" s="782"/>
      <c r="AN40" s="782"/>
      <c r="AO40" s="782"/>
      <c r="AP40" s="782"/>
      <c r="AQ40" s="782"/>
      <c r="AR40" s="782"/>
      <c r="AS40" s="782"/>
      <c r="AT40" s="782"/>
      <c r="AU40" s="801"/>
      <c r="AV40" s="801"/>
      <c r="AW40" s="801"/>
      <c r="AX40" s="801"/>
      <c r="AY40" s="801"/>
      <c r="AZ40" s="801"/>
      <c r="BA40" s="801"/>
      <c r="BB40" s="801"/>
      <c r="BC40" s="801"/>
      <c r="BD40" s="801"/>
      <c r="BE40" s="801"/>
      <c r="BF40" s="801"/>
      <c r="BG40" s="801"/>
      <c r="BH40" s="801"/>
      <c r="BI40" s="801"/>
    </row>
    <row r="41" spans="1:63" ht="15.75" customHeight="1" thickBot="1">
      <c r="A41" s="795" t="s">
        <v>12251</v>
      </c>
      <c r="B41" s="796"/>
      <c r="C41" s="796"/>
      <c r="D41" s="804"/>
      <c r="E41" s="805"/>
      <c r="F41" s="809" t="str">
        <f>"PERIODOS "&amp;Tarifas!G3</f>
        <v>PERIODOS 2026</v>
      </c>
      <c r="G41" s="807"/>
      <c r="H41" s="807"/>
      <c r="I41" s="807"/>
      <c r="J41" s="807"/>
      <c r="K41" s="807"/>
      <c r="L41" s="807"/>
      <c r="M41" s="807"/>
      <c r="N41" s="807"/>
      <c r="O41" s="807"/>
      <c r="P41" s="807"/>
      <c r="Q41" s="807"/>
      <c r="R41" s="807"/>
      <c r="S41" s="808"/>
      <c r="T41" s="806" t="str">
        <f>"PERIODOS "&amp;Tarifas!H3</f>
        <v>PERIODOS 2027</v>
      </c>
      <c r="U41" s="807"/>
      <c r="V41" s="807"/>
      <c r="W41" s="807"/>
      <c r="X41" s="807"/>
      <c r="Y41" s="807"/>
      <c r="Z41" s="807"/>
      <c r="AA41" s="807"/>
      <c r="AB41" s="807"/>
      <c r="AC41" s="807"/>
      <c r="AD41" s="807"/>
      <c r="AE41" s="807"/>
      <c r="AF41" s="808"/>
      <c r="AG41" s="806" t="str">
        <f>"PERIODOS "&amp;Tarifas!I3</f>
        <v>PERIODOS 2028</v>
      </c>
      <c r="AH41" s="807"/>
      <c r="AI41" s="807"/>
      <c r="AJ41" s="807"/>
      <c r="AK41" s="807"/>
      <c r="AL41" s="807"/>
      <c r="AM41" s="807"/>
      <c r="AN41" s="807"/>
      <c r="AO41" s="807"/>
      <c r="AP41" s="807"/>
      <c r="AQ41" s="807"/>
      <c r="AR41" s="807"/>
      <c r="AS41" s="808"/>
      <c r="AT41" s="787" t="s">
        <v>13420</v>
      </c>
      <c r="AU41" s="801"/>
      <c r="AV41" s="801"/>
      <c r="AW41" s="801"/>
      <c r="AX41" s="801"/>
      <c r="AY41" s="801"/>
      <c r="AZ41" s="801"/>
      <c r="BA41" s="801"/>
      <c r="BB41" s="801"/>
      <c r="BC41" s="801"/>
      <c r="BD41" s="801"/>
      <c r="BE41" s="801"/>
      <c r="BF41" s="801"/>
      <c r="BG41" s="801"/>
      <c r="BH41" s="801"/>
      <c r="BI41" s="801"/>
    </row>
    <row r="42" spans="1:63" ht="45" customHeight="1">
      <c r="A42" s="762" t="s">
        <v>12248</v>
      </c>
      <c r="B42" s="764">
        <f>+B4</f>
        <v>0</v>
      </c>
      <c r="C42" s="764"/>
      <c r="D42" s="764"/>
      <c r="E42" s="765"/>
      <c r="F42" s="768" t="s">
        <v>95</v>
      </c>
      <c r="G42" s="565">
        <v>1</v>
      </c>
      <c r="H42" s="565">
        <v>2</v>
      </c>
      <c r="I42" s="565">
        <v>3</v>
      </c>
      <c r="J42" s="565">
        <v>4</v>
      </c>
      <c r="K42" s="565">
        <v>5</v>
      </c>
      <c r="L42" s="565">
        <v>6</v>
      </c>
      <c r="M42" s="565">
        <v>7</v>
      </c>
      <c r="N42" s="565">
        <v>8</v>
      </c>
      <c r="O42" s="565">
        <v>9</v>
      </c>
      <c r="P42" s="565">
        <v>10</v>
      </c>
      <c r="Q42" s="565">
        <v>11</v>
      </c>
      <c r="R42" s="565">
        <v>12</v>
      </c>
      <c r="S42" s="566" t="s">
        <v>4456</v>
      </c>
      <c r="T42" s="565">
        <v>1</v>
      </c>
      <c r="U42" s="565">
        <v>2</v>
      </c>
      <c r="V42" s="565">
        <v>3</v>
      </c>
      <c r="W42" s="565">
        <v>4</v>
      </c>
      <c r="X42" s="565">
        <v>5</v>
      </c>
      <c r="Y42" s="565">
        <v>6</v>
      </c>
      <c r="Z42" s="565">
        <v>7</v>
      </c>
      <c r="AA42" s="565">
        <v>8</v>
      </c>
      <c r="AB42" s="565">
        <v>9</v>
      </c>
      <c r="AC42" s="565">
        <v>10</v>
      </c>
      <c r="AD42" s="565">
        <v>11</v>
      </c>
      <c r="AE42" s="565">
        <v>12</v>
      </c>
      <c r="AF42" s="566" t="s">
        <v>4456</v>
      </c>
      <c r="AG42" s="565">
        <v>1</v>
      </c>
      <c r="AH42" s="565">
        <v>2</v>
      </c>
      <c r="AI42" s="565">
        <v>3</v>
      </c>
      <c r="AJ42" s="565">
        <v>4</v>
      </c>
      <c r="AK42" s="565">
        <v>5</v>
      </c>
      <c r="AL42" s="565">
        <v>6</v>
      </c>
      <c r="AM42" s="565">
        <v>7</v>
      </c>
      <c r="AN42" s="565">
        <v>8</v>
      </c>
      <c r="AO42" s="565">
        <v>9</v>
      </c>
      <c r="AP42" s="565">
        <v>10</v>
      </c>
      <c r="AQ42" s="565">
        <v>11</v>
      </c>
      <c r="AR42" s="565">
        <v>12</v>
      </c>
      <c r="AS42" s="566" t="s">
        <v>4456</v>
      </c>
      <c r="AT42" s="788"/>
      <c r="AU42" s="773" t="s">
        <v>96</v>
      </c>
      <c r="AV42" s="774"/>
      <c r="AW42" s="775"/>
      <c r="AX42" s="752" t="s">
        <v>97</v>
      </c>
      <c r="AY42" s="753"/>
      <c r="AZ42" s="754"/>
      <c r="BA42" s="752" t="s">
        <v>98</v>
      </c>
      <c r="BB42" s="753"/>
      <c r="BC42" s="753"/>
      <c r="BD42" s="753"/>
      <c r="BE42" s="754"/>
      <c r="BF42" s="749" t="s">
        <v>99</v>
      </c>
      <c r="BG42" s="750"/>
      <c r="BH42" s="751"/>
      <c r="BI42" s="743" t="s">
        <v>100</v>
      </c>
    </row>
    <row r="43" spans="1:63" ht="25.5" customHeight="1">
      <c r="A43" s="763"/>
      <c r="B43" s="766"/>
      <c r="C43" s="766"/>
      <c r="D43" s="766"/>
      <c r="E43" s="767"/>
      <c r="F43" s="769"/>
      <c r="G43" s="348"/>
      <c r="H43" s="348"/>
      <c r="I43" s="348"/>
      <c r="J43" s="348"/>
      <c r="K43" s="348"/>
      <c r="L43" s="348"/>
      <c r="M43" s="348"/>
      <c r="N43" s="348"/>
      <c r="O43" s="348"/>
      <c r="P43" s="348"/>
      <c r="Q43" s="348"/>
      <c r="R43" s="348"/>
      <c r="S43" s="446">
        <f>(SUM(G43:R43)/30)</f>
        <v>0</v>
      </c>
      <c r="T43" s="348"/>
      <c r="U43" s="348"/>
      <c r="V43" s="348"/>
      <c r="W43" s="348"/>
      <c r="X43" s="348"/>
      <c r="Y43" s="348"/>
      <c r="Z43" s="348"/>
      <c r="AA43" s="348"/>
      <c r="AB43" s="348"/>
      <c r="AC43" s="348"/>
      <c r="AD43" s="348"/>
      <c r="AE43" s="348"/>
      <c r="AF43" s="446">
        <f>(SUM(T43:AE43)/30)</f>
        <v>0</v>
      </c>
      <c r="AG43" s="348"/>
      <c r="AH43" s="348"/>
      <c r="AI43" s="348"/>
      <c r="AJ43" s="348"/>
      <c r="AK43" s="348"/>
      <c r="AL43" s="348"/>
      <c r="AM43" s="348"/>
      <c r="AN43" s="348"/>
      <c r="AO43" s="348"/>
      <c r="AP43" s="348"/>
      <c r="AQ43" s="348"/>
      <c r="AR43" s="348"/>
      <c r="AS43" s="446">
        <f>(SUM(AG43:AR43)/30)</f>
        <v>0</v>
      </c>
      <c r="AT43" s="446">
        <f>(SUM(AG43:AR43)/30+SUM(T43:AE43)/30)+SUM(G43:R43)/30</f>
        <v>0</v>
      </c>
      <c r="AU43" s="776">
        <f>Tarifas!G3</f>
        <v>2026</v>
      </c>
      <c r="AV43" s="776">
        <f>Tarifas!H3</f>
        <v>2027</v>
      </c>
      <c r="AW43" s="776">
        <f>Tarifas!I3</f>
        <v>2028</v>
      </c>
      <c r="AX43" s="789" t="str">
        <f>"MESES "&amp;Tarifas!G3</f>
        <v>MESES 2026</v>
      </c>
      <c r="AY43" s="789" t="str">
        <f>"MESES "&amp;Tarifas!H3</f>
        <v>MESES 2027</v>
      </c>
      <c r="AZ43" s="789" t="str">
        <f>"MESES "&amp;Tarifas!I3</f>
        <v>MESES 2028</v>
      </c>
      <c r="BA43" s="758">
        <f>AU43</f>
        <v>2026</v>
      </c>
      <c r="BB43" s="758">
        <f>AV43</f>
        <v>2027</v>
      </c>
      <c r="BC43" s="758">
        <f>AW43</f>
        <v>2028</v>
      </c>
      <c r="BD43" s="760" t="s">
        <v>4455</v>
      </c>
      <c r="BE43" s="760" t="s">
        <v>93</v>
      </c>
      <c r="BF43" s="758">
        <f>AU43</f>
        <v>2026</v>
      </c>
      <c r="BG43" s="758">
        <f>AV43</f>
        <v>2027</v>
      </c>
      <c r="BH43" s="758">
        <f>AW43</f>
        <v>2028</v>
      </c>
      <c r="BI43" s="744"/>
    </row>
    <row r="44" spans="1:63" ht="30">
      <c r="A44" s="563" t="s">
        <v>37</v>
      </c>
      <c r="B44" s="564" t="s">
        <v>0</v>
      </c>
      <c r="C44" s="771" t="s">
        <v>92</v>
      </c>
      <c r="D44" s="772"/>
      <c r="E44" s="564" t="s">
        <v>38</v>
      </c>
      <c r="F44" s="770"/>
      <c r="G44" s="444">
        <f t="shared" ref="G44:I44" si="15">IF(G43=0,0,IF(G43=15,0.5,IF(G43=30,1,IF(G43=45,1.5,0))))</f>
        <v>0</v>
      </c>
      <c r="H44" s="444">
        <f t="shared" si="15"/>
        <v>0</v>
      </c>
      <c r="I44" s="444">
        <f t="shared" si="15"/>
        <v>0</v>
      </c>
      <c r="J44" s="444">
        <f t="shared" ref="J44:R44" si="16">IF(J43=0,0,IF(J43=15,0.5,IF(J43=30,1,IF(J43=45,1.5,0))))</f>
        <v>0</v>
      </c>
      <c r="K44" s="444">
        <f t="shared" si="16"/>
        <v>0</v>
      </c>
      <c r="L44" s="444">
        <f t="shared" si="16"/>
        <v>0</v>
      </c>
      <c r="M44" s="444">
        <f t="shared" si="16"/>
        <v>0</v>
      </c>
      <c r="N44" s="444">
        <f t="shared" si="16"/>
        <v>0</v>
      </c>
      <c r="O44" s="444">
        <f t="shared" si="16"/>
        <v>0</v>
      </c>
      <c r="P44" s="444">
        <f t="shared" si="16"/>
        <v>0</v>
      </c>
      <c r="Q44" s="444">
        <f t="shared" si="16"/>
        <v>0</v>
      </c>
      <c r="R44" s="444">
        <f t="shared" si="16"/>
        <v>0</v>
      </c>
      <c r="S44" s="445">
        <f>(SUM(G43:R43)/30)</f>
        <v>0</v>
      </c>
      <c r="T44" s="444">
        <f t="shared" ref="T44:AE44" si="17">IF(T43=0,0,IF(T43=15,0.5,IF(T43=30,1,IF(T43=45,1.5,0))))</f>
        <v>0</v>
      </c>
      <c r="U44" s="444">
        <f t="shared" si="17"/>
        <v>0</v>
      </c>
      <c r="V44" s="444">
        <f t="shared" si="17"/>
        <v>0</v>
      </c>
      <c r="W44" s="444">
        <f t="shared" si="17"/>
        <v>0</v>
      </c>
      <c r="X44" s="444">
        <f t="shared" si="17"/>
        <v>0</v>
      </c>
      <c r="Y44" s="444">
        <f t="shared" si="17"/>
        <v>0</v>
      </c>
      <c r="Z44" s="444">
        <f t="shared" si="17"/>
        <v>0</v>
      </c>
      <c r="AA44" s="444">
        <f t="shared" si="17"/>
        <v>0</v>
      </c>
      <c r="AB44" s="444">
        <f t="shared" si="17"/>
        <v>0</v>
      </c>
      <c r="AC44" s="444">
        <f t="shared" si="17"/>
        <v>0</v>
      </c>
      <c r="AD44" s="444">
        <f t="shared" si="17"/>
        <v>0</v>
      </c>
      <c r="AE44" s="444">
        <f t="shared" si="17"/>
        <v>0</v>
      </c>
      <c r="AF44" s="445">
        <f>SUM(T43:AE43)/30</f>
        <v>0</v>
      </c>
      <c r="AG44" s="444">
        <f>IF(AG43=0,0,IF(AG43=15,0.5,IF(AG43=30,1,IF(AG43=45,1.5,0))))</f>
        <v>0</v>
      </c>
      <c r="AH44" s="444">
        <f t="shared" ref="AH44:AR44" si="18">IF(AH43=0,0,IF(AH43=15,0.5,IF(AH43=30,1,IF(AH43=45,1.5,0))))</f>
        <v>0</v>
      </c>
      <c r="AI44" s="444">
        <f t="shared" si="18"/>
        <v>0</v>
      </c>
      <c r="AJ44" s="444">
        <f t="shared" si="18"/>
        <v>0</v>
      </c>
      <c r="AK44" s="444">
        <f t="shared" si="18"/>
        <v>0</v>
      </c>
      <c r="AL44" s="444">
        <f t="shared" si="18"/>
        <v>0</v>
      </c>
      <c r="AM44" s="444">
        <f t="shared" si="18"/>
        <v>0</v>
      </c>
      <c r="AN44" s="444">
        <f t="shared" si="18"/>
        <v>0</v>
      </c>
      <c r="AO44" s="444">
        <f t="shared" si="18"/>
        <v>0</v>
      </c>
      <c r="AP44" s="444">
        <f t="shared" si="18"/>
        <v>0</v>
      </c>
      <c r="AQ44" s="444">
        <f t="shared" si="18"/>
        <v>0</v>
      </c>
      <c r="AR44" s="444">
        <f t="shared" si="18"/>
        <v>0</v>
      </c>
      <c r="AS44" s="445">
        <f>SUM(AG43:AR43)/30</f>
        <v>0</v>
      </c>
      <c r="AT44" s="445">
        <f>SUM(AG43:AR43)/30+SUM(U43:AF43)/30</f>
        <v>0</v>
      </c>
      <c r="AU44" s="777"/>
      <c r="AV44" s="777"/>
      <c r="AW44" s="777"/>
      <c r="AX44" s="790"/>
      <c r="AY44" s="790"/>
      <c r="AZ44" s="790"/>
      <c r="BA44" s="759"/>
      <c r="BB44" s="759"/>
      <c r="BC44" s="759"/>
      <c r="BD44" s="761"/>
      <c r="BE44" s="761"/>
      <c r="BF44" s="759"/>
      <c r="BG44" s="759"/>
      <c r="BH44" s="759"/>
      <c r="BI44" s="745"/>
    </row>
    <row r="45" spans="1:63" ht="16" customHeight="1">
      <c r="A45" s="98" t="str">
        <f t="shared" ref="A45:A70" si="19">IFERROR(VLOOKUP($B45,TARIFA_IDRD,3,0),"")</f>
        <v/>
      </c>
      <c r="B45" s="351">
        <f>'Escala Salarial'!C44</f>
        <v>0</v>
      </c>
      <c r="C45" s="99" t="str">
        <f t="shared" ref="C45:C70" si="20">IFERROR(VLOOKUP($B45,TARIFA_IDRD,4,0),"")</f>
        <v/>
      </c>
      <c r="D45" s="99" t="str">
        <f t="shared" ref="D45:D70" si="21">IFERROR(VLOOKUP($B45,TARIFA_IDRD,5,0),"")</f>
        <v/>
      </c>
      <c r="E45" s="172">
        <f>+'Escala Salarial'!F44</f>
        <v>0</v>
      </c>
      <c r="F45" s="427">
        <v>1</v>
      </c>
      <c r="G45" s="426"/>
      <c r="H45" s="426"/>
      <c r="I45" s="426"/>
      <c r="J45" s="426"/>
      <c r="K45" s="426"/>
      <c r="L45" s="426"/>
      <c r="M45" s="426"/>
      <c r="N45" s="426"/>
      <c r="O45" s="426"/>
      <c r="P45" s="426"/>
      <c r="Q45" s="426"/>
      <c r="R45" s="426"/>
      <c r="S45"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45" s="426"/>
      <c r="U45" s="426"/>
      <c r="V45" s="426"/>
      <c r="W45" s="426"/>
      <c r="X45" s="426"/>
      <c r="Y45" s="426"/>
      <c r="Z45" s="426"/>
      <c r="AA45" s="426"/>
      <c r="AB45" s="426"/>
      <c r="AC45" s="426"/>
      <c r="AD45" s="426"/>
      <c r="AE45" s="426"/>
      <c r="AF45"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45" s="426"/>
      <c r="AH45" s="426"/>
      <c r="AI45" s="426"/>
      <c r="AJ45" s="426"/>
      <c r="AK45" s="426"/>
      <c r="AL45" s="426"/>
      <c r="AM45" s="426"/>
      <c r="AN45" s="426"/>
      <c r="AO45" s="426"/>
      <c r="AP45" s="426"/>
      <c r="AQ45" s="426"/>
      <c r="AR45" s="426"/>
      <c r="AS45"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45" s="108">
        <f>(Tabla14[[#This Row],[Columna46]]+Tabla14[[#This Row],[Columna30]]+Tabla14[[#This Row],[Columna17]])/3</f>
        <v>0</v>
      </c>
      <c r="AU45" s="111">
        <f t="shared" ref="AU45:AU70" si="22">IFERROR(VLOOKUP($B45,TARIFA_IDRD,7,0),0)</f>
        <v>0</v>
      </c>
      <c r="AV45" s="111">
        <f t="shared" ref="AV45:AV70" si="23">IFERROR(VLOOKUP($B45,TARIFA_IDRD,8,0),0)</f>
        <v>0</v>
      </c>
      <c r="AW45" s="111">
        <f t="shared" ref="AW45:AW70" si="24">IFERROR(VLOOKUP($B45,TARIFA_IDRD,9,0),0)</f>
        <v>0</v>
      </c>
      <c r="AX45" s="105">
        <f t="shared" ref="AX45:AX55" si="25">$S$44</f>
        <v>0</v>
      </c>
      <c r="AY45" s="105">
        <f t="shared" ref="AY45:AY55" si="26">$AF$44</f>
        <v>0</v>
      </c>
      <c r="AZ45" s="101">
        <f t="shared" ref="AZ45:AZ55" si="27">$AT$44</f>
        <v>0</v>
      </c>
      <c r="BA45" s="108">
        <f>Tabla14[[#This Row],[Columna17]]</f>
        <v>0</v>
      </c>
      <c r="BB45" s="108">
        <f>Tabla14[[#This Row],[Columna30]]</f>
        <v>0</v>
      </c>
      <c r="BC45" s="108">
        <f>Tabla14[[#This Row],[Columna46]]</f>
        <v>0</v>
      </c>
      <c r="BD45" s="101">
        <f>(((Tabla14[[#This Row],[Columna17]]*30)*$S$44)+((AF45*30)*$AF$44)+((AS45*30)*$AS$44))*Tabla14[[#This Row],[Columna32]]</f>
        <v>0</v>
      </c>
      <c r="BE45" s="108">
        <f>Tabla14[[#This Row],[Columna47]]</f>
        <v>0</v>
      </c>
      <c r="BF45" s="101">
        <f>Tabla14[[#This Row],[Columna51]]*Tabla14[[#This Row],[Columna54]]</f>
        <v>0</v>
      </c>
      <c r="BG45" s="101">
        <f>Tabla14[[#This Row],[Columna52]]*Tabla14[[#This Row],[Columna55]]</f>
        <v>0</v>
      </c>
      <c r="BH45" s="101">
        <f>Tabla14[[#This Row],[Columna53]]*Tabla14[[#This Row],[Columna56]]</f>
        <v>0</v>
      </c>
      <c r="BI45" s="113">
        <f>ROUND((Tabla14[[#This Row],[Columna48]]*Tabla14[[#This Row],[Columna59]]*Tabla14[[#This Row],[Columna32]])+(Tabla14[[#This Row],[Columna49]]*Tabla14[[#This Row],[Columna60]]*Tabla14[[#This Row],[Columna32]])+(Tabla14[[#This Row],[Columna50]]*Tabla14[[#This Row],[Columna61]]*Tabla14[[#This Row],[Columna32]]),0)</f>
        <v>0</v>
      </c>
    </row>
    <row r="46" spans="1:63" ht="16" customHeight="1">
      <c r="A46" s="98" t="str">
        <f t="shared" si="19"/>
        <v/>
      </c>
      <c r="B46" s="351">
        <f>'Escala Salarial'!C45</f>
        <v>0</v>
      </c>
      <c r="C46" s="99" t="str">
        <f t="shared" si="20"/>
        <v/>
      </c>
      <c r="D46" s="99" t="str">
        <f t="shared" si="21"/>
        <v/>
      </c>
      <c r="E46" s="172">
        <f>+'Escala Salarial'!F45</f>
        <v>0</v>
      </c>
      <c r="F46" s="427">
        <v>1</v>
      </c>
      <c r="G46" s="426"/>
      <c r="H46" s="426"/>
      <c r="I46" s="426"/>
      <c r="J46" s="426"/>
      <c r="K46" s="426"/>
      <c r="L46" s="426"/>
      <c r="M46" s="426"/>
      <c r="N46" s="426"/>
      <c r="O46" s="426"/>
      <c r="P46" s="426"/>
      <c r="Q46" s="426"/>
      <c r="R46" s="426"/>
      <c r="S46"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46" s="426"/>
      <c r="U46" s="426"/>
      <c r="V46" s="426"/>
      <c r="W46" s="426"/>
      <c r="X46" s="426"/>
      <c r="Y46" s="426"/>
      <c r="Z46" s="426"/>
      <c r="AA46" s="426"/>
      <c r="AB46" s="426"/>
      <c r="AC46" s="426"/>
      <c r="AD46" s="426"/>
      <c r="AE46" s="426"/>
      <c r="AF46"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46" s="426"/>
      <c r="AH46" s="426"/>
      <c r="AI46" s="426"/>
      <c r="AJ46" s="426"/>
      <c r="AK46" s="426"/>
      <c r="AL46" s="426"/>
      <c r="AM46" s="426"/>
      <c r="AN46" s="426"/>
      <c r="AO46" s="426"/>
      <c r="AP46" s="426"/>
      <c r="AQ46" s="426"/>
      <c r="AR46" s="426"/>
      <c r="AS46"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46" s="108">
        <f>(Tabla14[[#This Row],[Columna46]]+Tabla14[[#This Row],[Columna30]]+Tabla14[[#This Row],[Columna17]])/3</f>
        <v>0</v>
      </c>
      <c r="AU46" s="111">
        <f t="shared" si="22"/>
        <v>0</v>
      </c>
      <c r="AV46" s="111">
        <f t="shared" si="23"/>
        <v>0</v>
      </c>
      <c r="AW46" s="111">
        <f t="shared" si="24"/>
        <v>0</v>
      </c>
      <c r="AX46" s="105">
        <f t="shared" si="25"/>
        <v>0</v>
      </c>
      <c r="AY46" s="105">
        <f t="shared" si="26"/>
        <v>0</v>
      </c>
      <c r="AZ46" s="105">
        <f t="shared" si="27"/>
        <v>0</v>
      </c>
      <c r="BA46" s="108">
        <f>Tabla14[[#This Row],[Columna17]]</f>
        <v>0</v>
      </c>
      <c r="BB46" s="108">
        <f>Tabla14[[#This Row],[Columna30]]</f>
        <v>0</v>
      </c>
      <c r="BC46" s="108">
        <f>Tabla14[[#This Row],[Columna46]]</f>
        <v>0</v>
      </c>
      <c r="BD46" s="101">
        <f>(((Tabla14[[#This Row],[Columna17]]*30)*$S$44)+((AF46*30)*$AF$44)+((AS46*30)*$AS$44))*Tabla14[[#This Row],[Columna32]]</f>
        <v>0</v>
      </c>
      <c r="BE46" s="108">
        <f>Tabla14[[#This Row],[Columna47]]</f>
        <v>0</v>
      </c>
      <c r="BF46" s="101">
        <f>Tabla14[[#This Row],[Columna51]]*Tabla14[[#This Row],[Columna54]]</f>
        <v>0</v>
      </c>
      <c r="BG46" s="101">
        <f>Tabla14[[#This Row],[Columna52]]*Tabla14[[#This Row],[Columna55]]</f>
        <v>0</v>
      </c>
      <c r="BH46" s="101">
        <f>Tabla14[[#This Row],[Columna53]]*Tabla14[[#This Row],[Columna56]]</f>
        <v>0</v>
      </c>
      <c r="BI46" s="113">
        <f>ROUND((Tabla14[[#This Row],[Columna48]]*Tabla14[[#This Row],[Columna59]]*Tabla14[[#This Row],[Columna32]])+(Tabla14[[#This Row],[Columna49]]*Tabla14[[#This Row],[Columna60]]*Tabla14[[#This Row],[Columna32]])+(Tabla14[[#This Row],[Columna50]]*Tabla14[[#This Row],[Columna61]]*Tabla14[[#This Row],[Columna32]]),0)</f>
        <v>0</v>
      </c>
    </row>
    <row r="47" spans="1:63" ht="16" customHeight="1">
      <c r="A47" s="98" t="str">
        <f t="shared" si="19"/>
        <v/>
      </c>
      <c r="B47" s="351">
        <f>'Escala Salarial'!C46</f>
        <v>0</v>
      </c>
      <c r="C47" s="99" t="str">
        <f t="shared" si="20"/>
        <v/>
      </c>
      <c r="D47" s="99" t="str">
        <f t="shared" si="21"/>
        <v/>
      </c>
      <c r="E47" s="172">
        <f>+'Escala Salarial'!F46</f>
        <v>0</v>
      </c>
      <c r="F47" s="427">
        <v>1</v>
      </c>
      <c r="G47" s="426"/>
      <c r="H47" s="426"/>
      <c r="I47" s="426"/>
      <c r="J47" s="426"/>
      <c r="K47" s="426"/>
      <c r="L47" s="426"/>
      <c r="M47" s="426"/>
      <c r="N47" s="426"/>
      <c r="O47" s="426"/>
      <c r="P47" s="426"/>
      <c r="Q47" s="426"/>
      <c r="R47" s="426"/>
      <c r="S47"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47" s="426"/>
      <c r="U47" s="426"/>
      <c r="V47" s="426"/>
      <c r="W47" s="426"/>
      <c r="X47" s="426"/>
      <c r="Y47" s="426"/>
      <c r="Z47" s="426"/>
      <c r="AA47" s="426"/>
      <c r="AB47" s="426"/>
      <c r="AC47" s="426"/>
      <c r="AD47" s="426"/>
      <c r="AE47" s="426"/>
      <c r="AF47"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47" s="426"/>
      <c r="AH47" s="426"/>
      <c r="AI47" s="426"/>
      <c r="AJ47" s="426"/>
      <c r="AK47" s="426"/>
      <c r="AL47" s="426"/>
      <c r="AM47" s="426"/>
      <c r="AN47" s="426"/>
      <c r="AO47" s="426"/>
      <c r="AP47" s="426"/>
      <c r="AQ47" s="426"/>
      <c r="AR47" s="426"/>
      <c r="AS47"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47" s="108">
        <f>(Tabla14[[#This Row],[Columna46]]+Tabla14[[#This Row],[Columna30]]+Tabla14[[#This Row],[Columna17]])/3</f>
        <v>0</v>
      </c>
      <c r="AU47" s="111">
        <f t="shared" si="22"/>
        <v>0</v>
      </c>
      <c r="AV47" s="111">
        <f t="shared" si="23"/>
        <v>0</v>
      </c>
      <c r="AW47" s="111">
        <f t="shared" si="24"/>
        <v>0</v>
      </c>
      <c r="AX47" s="105">
        <f t="shared" si="25"/>
        <v>0</v>
      </c>
      <c r="AY47" s="105">
        <f t="shared" si="26"/>
        <v>0</v>
      </c>
      <c r="AZ47" s="105">
        <f t="shared" si="27"/>
        <v>0</v>
      </c>
      <c r="BA47" s="108">
        <f>Tabla14[[#This Row],[Columna17]]</f>
        <v>0</v>
      </c>
      <c r="BB47" s="108">
        <f>Tabla14[[#This Row],[Columna30]]</f>
        <v>0</v>
      </c>
      <c r="BC47" s="108">
        <f>Tabla14[[#This Row],[Columna46]]</f>
        <v>0</v>
      </c>
      <c r="BD47" s="101">
        <f>(((Tabla14[[#This Row],[Columna17]]*30)*$S$44)+((AF47*30)*$AF$44)+((AS47*30)*$AS$44))*Tabla14[[#This Row],[Columna32]]</f>
        <v>0</v>
      </c>
      <c r="BE47" s="108">
        <f>Tabla14[[#This Row],[Columna47]]</f>
        <v>0</v>
      </c>
      <c r="BF47" s="101">
        <f>Tabla14[[#This Row],[Columna51]]*Tabla14[[#This Row],[Columna54]]</f>
        <v>0</v>
      </c>
      <c r="BG47" s="101">
        <f>Tabla14[[#This Row],[Columna52]]*Tabla14[[#This Row],[Columna55]]</f>
        <v>0</v>
      </c>
      <c r="BH47" s="101">
        <f>Tabla14[[#This Row],[Columna53]]*Tabla14[[#This Row],[Columna56]]</f>
        <v>0</v>
      </c>
      <c r="BI47" s="113">
        <f>ROUND((Tabla14[[#This Row],[Columna48]]*Tabla14[[#This Row],[Columna59]]*Tabla14[[#This Row],[Columna32]])+(Tabla14[[#This Row],[Columna49]]*Tabla14[[#This Row],[Columna60]]*Tabla14[[#This Row],[Columna32]])+(Tabla14[[#This Row],[Columna50]]*Tabla14[[#This Row],[Columna61]]*Tabla14[[#This Row],[Columna32]]),0)</f>
        <v>0</v>
      </c>
    </row>
    <row r="48" spans="1:63" ht="16" customHeight="1">
      <c r="A48" s="98" t="str">
        <f t="shared" si="19"/>
        <v/>
      </c>
      <c r="B48" s="351">
        <f>'Escala Salarial'!C47</f>
        <v>0</v>
      </c>
      <c r="C48" s="99" t="str">
        <f t="shared" si="20"/>
        <v/>
      </c>
      <c r="D48" s="99" t="str">
        <f t="shared" si="21"/>
        <v/>
      </c>
      <c r="E48" s="172">
        <f>+'Escala Salarial'!F47</f>
        <v>0</v>
      </c>
      <c r="F48" s="427">
        <v>0</v>
      </c>
      <c r="G48" s="426"/>
      <c r="H48" s="426"/>
      <c r="I48" s="426"/>
      <c r="J48" s="426"/>
      <c r="K48" s="426"/>
      <c r="L48" s="426"/>
      <c r="M48" s="426"/>
      <c r="N48" s="426"/>
      <c r="O48" s="426"/>
      <c r="P48" s="426"/>
      <c r="Q48" s="426"/>
      <c r="R48" s="426"/>
      <c r="S48"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48" s="426"/>
      <c r="U48" s="426"/>
      <c r="V48" s="426"/>
      <c r="W48" s="426"/>
      <c r="X48" s="426"/>
      <c r="Y48" s="426"/>
      <c r="Z48" s="426"/>
      <c r="AA48" s="426"/>
      <c r="AB48" s="426"/>
      <c r="AC48" s="426"/>
      <c r="AD48" s="426"/>
      <c r="AE48" s="426"/>
      <c r="AF48"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48" s="426"/>
      <c r="AH48" s="426"/>
      <c r="AI48" s="426"/>
      <c r="AJ48" s="426"/>
      <c r="AK48" s="426"/>
      <c r="AL48" s="426"/>
      <c r="AM48" s="426"/>
      <c r="AN48" s="426"/>
      <c r="AO48" s="426"/>
      <c r="AP48" s="426"/>
      <c r="AQ48" s="426"/>
      <c r="AR48" s="426"/>
      <c r="AS48"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48" s="108">
        <f>(Tabla14[[#This Row],[Columna46]]+Tabla14[[#This Row],[Columna30]]+Tabla14[[#This Row],[Columna17]])/3</f>
        <v>0</v>
      </c>
      <c r="AU48" s="111">
        <f t="shared" si="22"/>
        <v>0</v>
      </c>
      <c r="AV48" s="111">
        <f t="shared" si="23"/>
        <v>0</v>
      </c>
      <c r="AW48" s="111">
        <f t="shared" si="24"/>
        <v>0</v>
      </c>
      <c r="AX48" s="105">
        <f t="shared" si="25"/>
        <v>0</v>
      </c>
      <c r="AY48" s="105">
        <f t="shared" si="26"/>
        <v>0</v>
      </c>
      <c r="AZ48" s="105">
        <f t="shared" si="27"/>
        <v>0</v>
      </c>
      <c r="BA48" s="108">
        <f>Tabla14[[#This Row],[Columna17]]</f>
        <v>0</v>
      </c>
      <c r="BB48" s="108">
        <f>Tabla14[[#This Row],[Columna30]]</f>
        <v>0</v>
      </c>
      <c r="BC48" s="108">
        <f>Tabla14[[#This Row],[Columna46]]</f>
        <v>0</v>
      </c>
      <c r="BD48" s="101">
        <f>(((Tabla14[[#This Row],[Columna17]]*30)*$S$44)+((AF48*30)*$AF$44)+((AS48*30)*$AS$44))*Tabla14[[#This Row],[Columna32]]</f>
        <v>0</v>
      </c>
      <c r="BE48" s="108">
        <f>Tabla14[[#This Row],[Columna47]]</f>
        <v>0</v>
      </c>
      <c r="BF48" s="101">
        <f>Tabla14[[#This Row],[Columna51]]*Tabla14[[#This Row],[Columna54]]</f>
        <v>0</v>
      </c>
      <c r="BG48" s="101">
        <f>Tabla14[[#This Row],[Columna52]]*Tabla14[[#This Row],[Columna55]]</f>
        <v>0</v>
      </c>
      <c r="BH48" s="101">
        <f>Tabla14[[#This Row],[Columna53]]*Tabla14[[#This Row],[Columna56]]</f>
        <v>0</v>
      </c>
      <c r="BI48" s="113">
        <f>ROUND((Tabla14[[#This Row],[Columna48]]*Tabla14[[#This Row],[Columna59]]*Tabla14[[#This Row],[Columna32]])+(Tabla14[[#This Row],[Columna49]]*Tabla14[[#This Row],[Columna60]]*Tabla14[[#This Row],[Columna32]])+(Tabla14[[#This Row],[Columna50]]*Tabla14[[#This Row],[Columna61]]*Tabla14[[#This Row],[Columna32]]),0)</f>
        <v>0</v>
      </c>
    </row>
    <row r="49" spans="1:61" ht="16" customHeight="1">
      <c r="A49" s="98" t="str">
        <f t="shared" si="19"/>
        <v/>
      </c>
      <c r="B49" s="351">
        <f>'Escala Salarial'!C48</f>
        <v>0</v>
      </c>
      <c r="C49" s="99" t="str">
        <f t="shared" si="20"/>
        <v/>
      </c>
      <c r="D49" s="99" t="str">
        <f t="shared" si="21"/>
        <v/>
      </c>
      <c r="E49" s="172">
        <f>+'Escala Salarial'!F48</f>
        <v>0</v>
      </c>
      <c r="F49" s="427">
        <v>0</v>
      </c>
      <c r="G49" s="426"/>
      <c r="H49" s="426"/>
      <c r="I49" s="426"/>
      <c r="J49" s="426"/>
      <c r="K49" s="426"/>
      <c r="L49" s="426"/>
      <c r="M49" s="426"/>
      <c r="N49" s="426"/>
      <c r="O49" s="426"/>
      <c r="P49" s="426"/>
      <c r="Q49" s="426"/>
      <c r="R49" s="426"/>
      <c r="S49"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49" s="426"/>
      <c r="U49" s="426"/>
      <c r="V49" s="426"/>
      <c r="W49" s="426"/>
      <c r="X49" s="426"/>
      <c r="Y49" s="426"/>
      <c r="Z49" s="426"/>
      <c r="AA49" s="426"/>
      <c r="AB49" s="426"/>
      <c r="AC49" s="426"/>
      <c r="AD49" s="426"/>
      <c r="AE49" s="426"/>
      <c r="AF49"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49" s="426"/>
      <c r="AH49" s="426"/>
      <c r="AI49" s="426"/>
      <c r="AJ49" s="426"/>
      <c r="AK49" s="426"/>
      <c r="AL49" s="426"/>
      <c r="AM49" s="426"/>
      <c r="AN49" s="426"/>
      <c r="AO49" s="426"/>
      <c r="AP49" s="426"/>
      <c r="AQ49" s="426"/>
      <c r="AR49" s="426"/>
      <c r="AS49"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49" s="108">
        <f>(Tabla14[[#This Row],[Columna46]]+Tabla14[[#This Row],[Columna30]]+Tabla14[[#This Row],[Columna17]])/3</f>
        <v>0</v>
      </c>
      <c r="AU49" s="111">
        <f t="shared" si="22"/>
        <v>0</v>
      </c>
      <c r="AV49" s="111">
        <f t="shared" si="23"/>
        <v>0</v>
      </c>
      <c r="AW49" s="111">
        <f t="shared" si="24"/>
        <v>0</v>
      </c>
      <c r="AX49" s="105">
        <f t="shared" si="25"/>
        <v>0</v>
      </c>
      <c r="AY49" s="105">
        <f t="shared" si="26"/>
        <v>0</v>
      </c>
      <c r="AZ49" s="105">
        <f t="shared" si="27"/>
        <v>0</v>
      </c>
      <c r="BA49" s="108">
        <f>Tabla14[[#This Row],[Columna17]]</f>
        <v>0</v>
      </c>
      <c r="BB49" s="108">
        <f>Tabla14[[#This Row],[Columna30]]</f>
        <v>0</v>
      </c>
      <c r="BC49" s="108">
        <f>Tabla14[[#This Row],[Columna46]]</f>
        <v>0</v>
      </c>
      <c r="BD49" s="101">
        <f>(((Tabla14[[#This Row],[Columna17]]*30)*$S$44)+((AF49*30)*$AF$44)+((AS49*30)*$AS$44))*Tabla14[[#This Row],[Columna32]]</f>
        <v>0</v>
      </c>
      <c r="BE49" s="108">
        <f>Tabla14[[#This Row],[Columna47]]</f>
        <v>0</v>
      </c>
      <c r="BF49" s="101">
        <f>Tabla14[[#This Row],[Columna51]]*Tabla14[[#This Row],[Columna54]]</f>
        <v>0</v>
      </c>
      <c r="BG49" s="101">
        <f>Tabla14[[#This Row],[Columna52]]*Tabla14[[#This Row],[Columna55]]</f>
        <v>0</v>
      </c>
      <c r="BH49" s="101">
        <f>Tabla14[[#This Row],[Columna53]]*Tabla14[[#This Row],[Columna56]]</f>
        <v>0</v>
      </c>
      <c r="BI49" s="113">
        <f>ROUND((Tabla14[[#This Row],[Columna48]]*Tabla14[[#This Row],[Columna59]]*Tabla14[[#This Row],[Columna32]])+(Tabla14[[#This Row],[Columna49]]*Tabla14[[#This Row],[Columna60]]*Tabla14[[#This Row],[Columna32]])+(Tabla14[[#This Row],[Columna50]]*Tabla14[[#This Row],[Columna61]]*Tabla14[[#This Row],[Columna32]]),0)</f>
        <v>0</v>
      </c>
    </row>
    <row r="50" spans="1:61" ht="16" customHeight="1">
      <c r="A50" s="98" t="str">
        <f t="shared" si="19"/>
        <v/>
      </c>
      <c r="B50" s="351">
        <f>'Escala Salarial'!C49</f>
        <v>0</v>
      </c>
      <c r="C50" s="99" t="str">
        <f t="shared" si="20"/>
        <v/>
      </c>
      <c r="D50" s="99" t="str">
        <f t="shared" si="21"/>
        <v/>
      </c>
      <c r="E50" s="172">
        <f>+'Escala Salarial'!F49</f>
        <v>0</v>
      </c>
      <c r="F50" s="427">
        <v>1</v>
      </c>
      <c r="G50" s="426"/>
      <c r="H50" s="426"/>
      <c r="I50" s="426"/>
      <c r="J50" s="426"/>
      <c r="K50" s="426"/>
      <c r="L50" s="426"/>
      <c r="M50" s="426"/>
      <c r="N50" s="426"/>
      <c r="O50" s="426"/>
      <c r="P50" s="426"/>
      <c r="Q50" s="426"/>
      <c r="R50" s="426"/>
      <c r="S50"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50" s="426"/>
      <c r="U50" s="426"/>
      <c r="V50" s="426"/>
      <c r="W50" s="426"/>
      <c r="X50" s="426"/>
      <c r="Y50" s="426"/>
      <c r="Z50" s="426"/>
      <c r="AA50" s="426"/>
      <c r="AB50" s="426"/>
      <c r="AC50" s="426"/>
      <c r="AD50" s="426"/>
      <c r="AE50" s="426"/>
      <c r="AF50"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50" s="426"/>
      <c r="AH50" s="426"/>
      <c r="AI50" s="426"/>
      <c r="AJ50" s="426"/>
      <c r="AK50" s="426"/>
      <c r="AL50" s="426"/>
      <c r="AM50" s="426"/>
      <c r="AN50" s="426"/>
      <c r="AO50" s="426"/>
      <c r="AP50" s="426"/>
      <c r="AQ50" s="426"/>
      <c r="AR50" s="426"/>
      <c r="AS50"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0" s="108">
        <f>(Tabla14[[#This Row],[Columna46]]+Tabla14[[#This Row],[Columna30]]+Tabla14[[#This Row],[Columna17]])/3</f>
        <v>0</v>
      </c>
      <c r="AU50" s="111">
        <f t="shared" si="22"/>
        <v>0</v>
      </c>
      <c r="AV50" s="111">
        <f>IFERROR(VLOOKUP($B50,TARIFA_IDRD,8,0),0)</f>
        <v>0</v>
      </c>
      <c r="AW50" s="111">
        <f t="shared" si="24"/>
        <v>0</v>
      </c>
      <c r="AX50" s="105">
        <f t="shared" si="25"/>
        <v>0</v>
      </c>
      <c r="AY50" s="105">
        <f t="shared" si="26"/>
        <v>0</v>
      </c>
      <c r="AZ50" s="105">
        <f t="shared" si="27"/>
        <v>0</v>
      </c>
      <c r="BA50" s="108">
        <f>Tabla14[[#This Row],[Columna17]]</f>
        <v>0</v>
      </c>
      <c r="BB50" s="108">
        <f>Tabla14[[#This Row],[Columna30]]</f>
        <v>0</v>
      </c>
      <c r="BC50" s="108">
        <f>Tabla14[[#This Row],[Columna46]]</f>
        <v>0</v>
      </c>
      <c r="BD50" s="101">
        <f>(((Tabla14[[#This Row],[Columna17]]*30)*$S$44)+((AF50*30)*$AF$44)+((AS50*30)*$AS$44))*Tabla14[[#This Row],[Columna32]]</f>
        <v>0</v>
      </c>
      <c r="BE50" s="108">
        <f>Tabla14[[#This Row],[Columna47]]</f>
        <v>0</v>
      </c>
      <c r="BF50" s="101">
        <f>Tabla14[[#This Row],[Columna51]]*Tabla14[[#This Row],[Columna54]]</f>
        <v>0</v>
      </c>
      <c r="BG50" s="101">
        <f>Tabla14[[#This Row],[Columna52]]*Tabla14[[#This Row],[Columna55]]</f>
        <v>0</v>
      </c>
      <c r="BH50" s="101">
        <f>Tabla14[[#This Row],[Columna53]]*Tabla14[[#This Row],[Columna56]]</f>
        <v>0</v>
      </c>
      <c r="BI50" s="113">
        <f>ROUND((Tabla14[[#This Row],[Columna48]]*Tabla14[[#This Row],[Columna59]]*Tabla14[[#This Row],[Columna32]])+(Tabla14[[#This Row],[Columna49]]*Tabla14[[#This Row],[Columna60]]*Tabla14[[#This Row],[Columna32]])+(Tabla14[[#This Row],[Columna50]]*Tabla14[[#This Row],[Columna61]]*Tabla14[[#This Row],[Columna32]]),0)</f>
        <v>0</v>
      </c>
    </row>
    <row r="51" spans="1:61" ht="16" customHeight="1">
      <c r="A51" s="98" t="str">
        <f t="shared" si="19"/>
        <v/>
      </c>
      <c r="B51" s="351">
        <f>'Escala Salarial'!C50</f>
        <v>0</v>
      </c>
      <c r="C51" s="99" t="str">
        <f t="shared" si="20"/>
        <v/>
      </c>
      <c r="D51" s="99" t="str">
        <f t="shared" si="21"/>
        <v/>
      </c>
      <c r="E51" s="172">
        <f>+'Escala Salarial'!F50</f>
        <v>0</v>
      </c>
      <c r="F51" s="427">
        <v>1</v>
      </c>
      <c r="G51" s="426"/>
      <c r="H51" s="426"/>
      <c r="I51" s="426"/>
      <c r="J51" s="426"/>
      <c r="K51" s="426"/>
      <c r="L51" s="426"/>
      <c r="M51" s="426"/>
      <c r="N51" s="426"/>
      <c r="O51" s="426"/>
      <c r="P51" s="426"/>
      <c r="Q51" s="426"/>
      <c r="R51" s="426"/>
      <c r="S51"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51" s="426"/>
      <c r="U51" s="426"/>
      <c r="V51" s="426"/>
      <c r="W51" s="426"/>
      <c r="X51" s="426"/>
      <c r="Y51" s="426"/>
      <c r="Z51" s="426"/>
      <c r="AA51" s="426"/>
      <c r="AB51" s="426"/>
      <c r="AC51" s="426"/>
      <c r="AD51" s="426"/>
      <c r="AE51" s="426"/>
      <c r="AF51"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51" s="426"/>
      <c r="AH51" s="426"/>
      <c r="AI51" s="426"/>
      <c r="AJ51" s="426"/>
      <c r="AK51" s="426"/>
      <c r="AL51" s="426"/>
      <c r="AM51" s="426"/>
      <c r="AN51" s="426"/>
      <c r="AO51" s="426"/>
      <c r="AP51" s="426"/>
      <c r="AQ51" s="426"/>
      <c r="AR51" s="426"/>
      <c r="AS51"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1" s="108">
        <f>(Tabla14[[#This Row],[Columna46]]+Tabla14[[#This Row],[Columna30]]+Tabla14[[#This Row],[Columna17]])/3</f>
        <v>0</v>
      </c>
      <c r="AU51" s="111">
        <f t="shared" si="22"/>
        <v>0</v>
      </c>
      <c r="AV51" s="111">
        <f t="shared" si="23"/>
        <v>0</v>
      </c>
      <c r="AW51" s="111">
        <f t="shared" si="24"/>
        <v>0</v>
      </c>
      <c r="AX51" s="105">
        <f t="shared" si="25"/>
        <v>0</v>
      </c>
      <c r="AY51" s="105">
        <f t="shared" si="26"/>
        <v>0</v>
      </c>
      <c r="AZ51" s="105">
        <f t="shared" si="27"/>
        <v>0</v>
      </c>
      <c r="BA51" s="108">
        <f>Tabla14[[#This Row],[Columna17]]</f>
        <v>0</v>
      </c>
      <c r="BB51" s="108">
        <f>Tabla14[[#This Row],[Columna30]]</f>
        <v>0</v>
      </c>
      <c r="BC51" s="108">
        <f>Tabla14[[#This Row],[Columna46]]</f>
        <v>0</v>
      </c>
      <c r="BD51" s="101">
        <f>(((Tabla14[[#This Row],[Columna17]]*30)*$S$44)+((AF51*30)*$AF$44)+((AS51*30)*$AS$44))*Tabla14[[#This Row],[Columna32]]</f>
        <v>0</v>
      </c>
      <c r="BE51" s="108">
        <f>Tabla14[[#This Row],[Columna47]]</f>
        <v>0</v>
      </c>
      <c r="BF51" s="101">
        <f>Tabla14[[#This Row],[Columna51]]*Tabla14[[#This Row],[Columna54]]</f>
        <v>0</v>
      </c>
      <c r="BG51" s="101">
        <f>Tabla14[[#This Row],[Columna52]]*Tabla14[[#This Row],[Columna55]]</f>
        <v>0</v>
      </c>
      <c r="BH51" s="101">
        <f>Tabla14[[#This Row],[Columna53]]*Tabla14[[#This Row],[Columna56]]</f>
        <v>0</v>
      </c>
      <c r="BI51" s="113">
        <f>ROUND((Tabla14[[#This Row],[Columna48]]*Tabla14[[#This Row],[Columna59]]*Tabla14[[#This Row],[Columna32]])+(Tabla14[[#This Row],[Columna49]]*Tabla14[[#This Row],[Columna60]]*Tabla14[[#This Row],[Columna32]])+(Tabla14[[#This Row],[Columna50]]*Tabla14[[#This Row],[Columna61]]*Tabla14[[#This Row],[Columna32]]),0)</f>
        <v>0</v>
      </c>
    </row>
    <row r="52" spans="1:61" ht="16" customHeight="1">
      <c r="A52" s="98" t="str">
        <f t="shared" si="19"/>
        <v/>
      </c>
      <c r="B52" s="351">
        <f>'Escala Salarial'!C51</f>
        <v>0</v>
      </c>
      <c r="C52" s="99" t="str">
        <f t="shared" si="20"/>
        <v/>
      </c>
      <c r="D52" s="99" t="str">
        <f t="shared" si="21"/>
        <v/>
      </c>
      <c r="E52" s="172">
        <f>+'Escala Salarial'!F51</f>
        <v>0</v>
      </c>
      <c r="F52" s="427">
        <v>1</v>
      </c>
      <c r="G52" s="426"/>
      <c r="H52" s="426"/>
      <c r="I52" s="426"/>
      <c r="J52" s="426"/>
      <c r="K52" s="426"/>
      <c r="L52" s="426"/>
      <c r="M52" s="426"/>
      <c r="N52" s="426"/>
      <c r="O52" s="426"/>
      <c r="P52" s="426"/>
      <c r="Q52" s="426"/>
      <c r="R52" s="426"/>
      <c r="S52"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52" s="426"/>
      <c r="U52" s="426"/>
      <c r="V52" s="426"/>
      <c r="W52" s="426"/>
      <c r="X52" s="426"/>
      <c r="Y52" s="426"/>
      <c r="Z52" s="426"/>
      <c r="AA52" s="426"/>
      <c r="AB52" s="426"/>
      <c r="AC52" s="426"/>
      <c r="AD52" s="426"/>
      <c r="AE52" s="426"/>
      <c r="AF52"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52" s="426"/>
      <c r="AH52" s="426"/>
      <c r="AI52" s="426"/>
      <c r="AJ52" s="426"/>
      <c r="AK52" s="426"/>
      <c r="AL52" s="426"/>
      <c r="AM52" s="426"/>
      <c r="AN52" s="426"/>
      <c r="AO52" s="426"/>
      <c r="AP52" s="426"/>
      <c r="AQ52" s="426"/>
      <c r="AR52" s="426"/>
      <c r="AS52"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2" s="108">
        <f>(Tabla14[[#This Row],[Columna46]]+Tabla14[[#This Row],[Columna30]]+Tabla14[[#This Row],[Columna17]])/3</f>
        <v>0</v>
      </c>
      <c r="AU52" s="111">
        <f t="shared" si="22"/>
        <v>0</v>
      </c>
      <c r="AV52" s="111">
        <f t="shared" si="23"/>
        <v>0</v>
      </c>
      <c r="AW52" s="111">
        <f t="shared" si="24"/>
        <v>0</v>
      </c>
      <c r="AX52" s="105">
        <f t="shared" si="25"/>
        <v>0</v>
      </c>
      <c r="AY52" s="105">
        <f t="shared" si="26"/>
        <v>0</v>
      </c>
      <c r="AZ52" s="105">
        <f t="shared" si="27"/>
        <v>0</v>
      </c>
      <c r="BA52" s="108">
        <f>Tabla14[[#This Row],[Columna17]]</f>
        <v>0</v>
      </c>
      <c r="BB52" s="108">
        <f>Tabla14[[#This Row],[Columna30]]</f>
        <v>0</v>
      </c>
      <c r="BC52" s="108">
        <f>Tabla14[[#This Row],[Columna46]]</f>
        <v>0</v>
      </c>
      <c r="BD52" s="101">
        <f>(((Tabla14[[#This Row],[Columna17]]*30)*$S$44)+((AF52*30)*$AF$44)+((AS52*30)*$AS$44))*Tabla14[[#This Row],[Columna32]]</f>
        <v>0</v>
      </c>
      <c r="BE52" s="108">
        <f>Tabla14[[#This Row],[Columna47]]</f>
        <v>0</v>
      </c>
      <c r="BF52" s="101">
        <f>Tabla14[[#This Row],[Columna51]]*Tabla14[[#This Row],[Columna54]]</f>
        <v>0</v>
      </c>
      <c r="BG52" s="101">
        <f>Tabla14[[#This Row],[Columna52]]*Tabla14[[#This Row],[Columna55]]</f>
        <v>0</v>
      </c>
      <c r="BH52" s="101">
        <f>Tabla14[[#This Row],[Columna53]]*Tabla14[[#This Row],[Columna56]]</f>
        <v>0</v>
      </c>
      <c r="BI52" s="113">
        <f>ROUND((Tabla14[[#This Row],[Columna48]]*Tabla14[[#This Row],[Columna59]]*Tabla14[[#This Row],[Columna32]])+(Tabla14[[#This Row],[Columna49]]*Tabla14[[#This Row],[Columna60]]*Tabla14[[#This Row],[Columna32]])+(Tabla14[[#This Row],[Columna50]]*Tabla14[[#This Row],[Columna61]]*Tabla14[[#This Row],[Columna32]]),0)</f>
        <v>0</v>
      </c>
    </row>
    <row r="53" spans="1:61" ht="16" customHeight="1">
      <c r="A53" s="98" t="str">
        <f t="shared" si="19"/>
        <v/>
      </c>
      <c r="B53" s="351">
        <f>'Escala Salarial'!C52</f>
        <v>0</v>
      </c>
      <c r="C53" s="99" t="str">
        <f t="shared" si="20"/>
        <v/>
      </c>
      <c r="D53" s="99" t="str">
        <f t="shared" si="21"/>
        <v/>
      </c>
      <c r="E53" s="172">
        <f>+'Escala Salarial'!F52</f>
        <v>0</v>
      </c>
      <c r="F53" s="427">
        <v>1</v>
      </c>
      <c r="G53" s="426"/>
      <c r="H53" s="426"/>
      <c r="I53" s="426"/>
      <c r="J53" s="426"/>
      <c r="K53" s="426"/>
      <c r="L53" s="426"/>
      <c r="M53" s="426"/>
      <c r="N53" s="426"/>
      <c r="O53" s="426"/>
      <c r="P53" s="426"/>
      <c r="Q53" s="426"/>
      <c r="R53" s="426"/>
      <c r="S53"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53" s="426"/>
      <c r="U53" s="426"/>
      <c r="V53" s="426"/>
      <c r="W53" s="426"/>
      <c r="X53" s="426"/>
      <c r="Y53" s="426"/>
      <c r="Z53" s="426"/>
      <c r="AA53" s="426"/>
      <c r="AB53" s="426"/>
      <c r="AC53" s="426"/>
      <c r="AD53" s="426"/>
      <c r="AE53" s="426"/>
      <c r="AF53"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53" s="426"/>
      <c r="AH53" s="426"/>
      <c r="AI53" s="426"/>
      <c r="AJ53" s="426"/>
      <c r="AK53" s="426"/>
      <c r="AL53" s="426"/>
      <c r="AM53" s="426"/>
      <c r="AN53" s="426"/>
      <c r="AO53" s="426"/>
      <c r="AP53" s="426"/>
      <c r="AQ53" s="426"/>
      <c r="AR53" s="426"/>
      <c r="AS53"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3" s="108">
        <f>(Tabla14[[#This Row],[Columna46]]+Tabla14[[#This Row],[Columna30]]+Tabla14[[#This Row],[Columna17]])/3</f>
        <v>0</v>
      </c>
      <c r="AU53" s="111">
        <f t="shared" si="22"/>
        <v>0</v>
      </c>
      <c r="AV53" s="111">
        <f t="shared" si="23"/>
        <v>0</v>
      </c>
      <c r="AW53" s="111">
        <f t="shared" si="24"/>
        <v>0</v>
      </c>
      <c r="AX53" s="105">
        <f t="shared" si="25"/>
        <v>0</v>
      </c>
      <c r="AY53" s="105">
        <f t="shared" si="26"/>
        <v>0</v>
      </c>
      <c r="AZ53" s="105">
        <f t="shared" si="27"/>
        <v>0</v>
      </c>
      <c r="BA53" s="108">
        <f>Tabla14[[#This Row],[Columna17]]</f>
        <v>0</v>
      </c>
      <c r="BB53" s="108">
        <f>Tabla14[[#This Row],[Columna30]]</f>
        <v>0</v>
      </c>
      <c r="BC53" s="108">
        <f>Tabla14[[#This Row],[Columna46]]</f>
        <v>0</v>
      </c>
      <c r="BD53" s="101">
        <f>(((Tabla14[[#This Row],[Columna17]]*30)*$S$44)+((AF53*30)*$AF$44)+((AS53*30)*$AS$44))*Tabla14[[#This Row],[Columna32]]</f>
        <v>0</v>
      </c>
      <c r="BE53" s="108">
        <f>Tabla14[[#This Row],[Columna47]]</f>
        <v>0</v>
      </c>
      <c r="BF53" s="101">
        <f>Tabla14[[#This Row],[Columna51]]*Tabla14[[#This Row],[Columna54]]</f>
        <v>0</v>
      </c>
      <c r="BG53" s="101">
        <f>Tabla14[[#This Row],[Columna52]]*Tabla14[[#This Row],[Columna55]]</f>
        <v>0</v>
      </c>
      <c r="BH53" s="101">
        <f>Tabla14[[#This Row],[Columna53]]*Tabla14[[#This Row],[Columna56]]</f>
        <v>0</v>
      </c>
      <c r="BI53" s="113">
        <f>ROUND((Tabla14[[#This Row],[Columna48]]*Tabla14[[#This Row],[Columna59]]*Tabla14[[#This Row],[Columna32]])+(Tabla14[[#This Row],[Columna49]]*Tabla14[[#This Row],[Columna60]]*Tabla14[[#This Row],[Columna32]])+(Tabla14[[#This Row],[Columna50]]*Tabla14[[#This Row],[Columna61]]*Tabla14[[#This Row],[Columna32]]),0)</f>
        <v>0</v>
      </c>
    </row>
    <row r="54" spans="1:61" ht="16" customHeight="1">
      <c r="A54" s="98" t="str">
        <f t="shared" si="19"/>
        <v/>
      </c>
      <c r="B54" s="351">
        <f>'Escala Salarial'!C53</f>
        <v>0</v>
      </c>
      <c r="C54" s="99" t="str">
        <f t="shared" si="20"/>
        <v/>
      </c>
      <c r="D54" s="99" t="str">
        <f t="shared" si="21"/>
        <v/>
      </c>
      <c r="E54" s="172">
        <f>+'Escala Salarial'!F53</f>
        <v>0</v>
      </c>
      <c r="F54" s="427">
        <v>1</v>
      </c>
      <c r="G54" s="426"/>
      <c r="H54" s="426"/>
      <c r="I54" s="426"/>
      <c r="J54" s="426"/>
      <c r="K54" s="426"/>
      <c r="L54" s="426"/>
      <c r="M54" s="426"/>
      <c r="N54" s="426"/>
      <c r="O54" s="426"/>
      <c r="P54" s="426"/>
      <c r="Q54" s="426"/>
      <c r="R54" s="426"/>
      <c r="S54"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54" s="426"/>
      <c r="U54" s="426"/>
      <c r="V54" s="426"/>
      <c r="W54" s="426"/>
      <c r="X54" s="426"/>
      <c r="Y54" s="426"/>
      <c r="Z54" s="426"/>
      <c r="AA54" s="426"/>
      <c r="AB54" s="426"/>
      <c r="AC54" s="426"/>
      <c r="AD54" s="426"/>
      <c r="AE54" s="426"/>
      <c r="AF54"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54" s="426"/>
      <c r="AH54" s="426"/>
      <c r="AI54" s="426"/>
      <c r="AJ54" s="426"/>
      <c r="AK54" s="426"/>
      <c r="AL54" s="426"/>
      <c r="AM54" s="426"/>
      <c r="AN54" s="426"/>
      <c r="AO54" s="426"/>
      <c r="AP54" s="426"/>
      <c r="AQ54" s="426"/>
      <c r="AR54" s="426"/>
      <c r="AS54"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4" s="108">
        <f>(Tabla14[[#This Row],[Columna46]]+Tabla14[[#This Row],[Columna30]]+Tabla14[[#This Row],[Columna17]])/3</f>
        <v>0</v>
      </c>
      <c r="AU54" s="111">
        <f t="shared" si="22"/>
        <v>0</v>
      </c>
      <c r="AV54" s="111">
        <f t="shared" si="23"/>
        <v>0</v>
      </c>
      <c r="AW54" s="111">
        <f t="shared" si="24"/>
        <v>0</v>
      </c>
      <c r="AX54" s="105">
        <f t="shared" si="25"/>
        <v>0</v>
      </c>
      <c r="AY54" s="105">
        <f t="shared" si="26"/>
        <v>0</v>
      </c>
      <c r="AZ54" s="105">
        <f t="shared" si="27"/>
        <v>0</v>
      </c>
      <c r="BA54" s="108">
        <f>Tabla14[[#This Row],[Columna17]]</f>
        <v>0</v>
      </c>
      <c r="BB54" s="108">
        <f>Tabla14[[#This Row],[Columna30]]</f>
        <v>0</v>
      </c>
      <c r="BC54" s="108">
        <f>Tabla14[[#This Row],[Columna46]]</f>
        <v>0</v>
      </c>
      <c r="BD54" s="101">
        <f>(((Tabla14[[#This Row],[Columna17]]*30)*$S$44)+((AF54*30)*$AF$44)+((AS54*30)*$AS$44))*Tabla14[[#This Row],[Columna32]]</f>
        <v>0</v>
      </c>
      <c r="BE54" s="108">
        <f>Tabla14[[#This Row],[Columna47]]</f>
        <v>0</v>
      </c>
      <c r="BF54" s="101">
        <f>Tabla14[[#This Row],[Columna51]]*Tabla14[[#This Row],[Columna54]]</f>
        <v>0</v>
      </c>
      <c r="BG54" s="101">
        <f>Tabla14[[#This Row],[Columna52]]*Tabla14[[#This Row],[Columna55]]</f>
        <v>0</v>
      </c>
      <c r="BH54" s="101">
        <f>Tabla14[[#This Row],[Columna53]]*Tabla14[[#This Row],[Columna56]]</f>
        <v>0</v>
      </c>
      <c r="BI54" s="113">
        <f>ROUND((Tabla14[[#This Row],[Columna48]]*Tabla14[[#This Row],[Columna59]]*Tabla14[[#This Row],[Columna32]])+(Tabla14[[#This Row],[Columna49]]*Tabla14[[#This Row],[Columna60]]*Tabla14[[#This Row],[Columna32]])+(Tabla14[[#This Row],[Columna50]]*Tabla14[[#This Row],[Columna61]]*Tabla14[[#This Row],[Columna32]]),0)</f>
        <v>0</v>
      </c>
    </row>
    <row r="55" spans="1:61" ht="16" customHeight="1">
      <c r="A55" s="98" t="str">
        <f t="shared" si="19"/>
        <v/>
      </c>
      <c r="B55" s="351">
        <f>'Escala Salarial'!C54</f>
        <v>0</v>
      </c>
      <c r="C55" s="99" t="str">
        <f t="shared" si="20"/>
        <v/>
      </c>
      <c r="D55" s="99" t="str">
        <f t="shared" si="21"/>
        <v/>
      </c>
      <c r="E55" s="172">
        <f>+'Escala Salarial'!F54</f>
        <v>0</v>
      </c>
      <c r="F55" s="427">
        <v>0</v>
      </c>
      <c r="G55" s="426"/>
      <c r="H55" s="426"/>
      <c r="I55" s="426"/>
      <c r="J55" s="426"/>
      <c r="K55" s="426"/>
      <c r="L55" s="426"/>
      <c r="M55" s="426"/>
      <c r="N55" s="426"/>
      <c r="O55" s="426"/>
      <c r="P55" s="426"/>
      <c r="Q55" s="426"/>
      <c r="R55" s="426"/>
      <c r="S55"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55" s="426"/>
      <c r="U55" s="426"/>
      <c r="V55" s="426"/>
      <c r="W55" s="426"/>
      <c r="X55" s="426"/>
      <c r="Y55" s="426"/>
      <c r="Z55" s="426"/>
      <c r="AA55" s="426"/>
      <c r="AB55" s="426"/>
      <c r="AC55" s="426"/>
      <c r="AD55" s="426"/>
      <c r="AE55" s="426"/>
      <c r="AF55"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55" s="426"/>
      <c r="AH55" s="426"/>
      <c r="AI55" s="426"/>
      <c r="AJ55" s="426"/>
      <c r="AK55" s="426"/>
      <c r="AL55" s="426"/>
      <c r="AM55" s="426"/>
      <c r="AN55" s="426"/>
      <c r="AO55" s="426"/>
      <c r="AP55" s="426"/>
      <c r="AQ55" s="426"/>
      <c r="AR55" s="426"/>
      <c r="AS55"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5" s="108">
        <f>(Tabla14[[#This Row],[Columna46]]+Tabla14[[#This Row],[Columna30]]+Tabla14[[#This Row],[Columna17]])/3</f>
        <v>0</v>
      </c>
      <c r="AU55" s="111">
        <f t="shared" si="22"/>
        <v>0</v>
      </c>
      <c r="AV55" s="111">
        <f t="shared" si="23"/>
        <v>0</v>
      </c>
      <c r="AW55" s="111">
        <f t="shared" si="24"/>
        <v>0</v>
      </c>
      <c r="AX55" s="105">
        <f t="shared" si="25"/>
        <v>0</v>
      </c>
      <c r="AY55" s="105">
        <f t="shared" si="26"/>
        <v>0</v>
      </c>
      <c r="AZ55" s="105">
        <f t="shared" si="27"/>
        <v>0</v>
      </c>
      <c r="BA55" s="108">
        <f>Tabla14[[#This Row],[Columna17]]</f>
        <v>0</v>
      </c>
      <c r="BB55" s="108">
        <f>Tabla14[[#This Row],[Columna30]]</f>
        <v>0</v>
      </c>
      <c r="BC55" s="108">
        <f>Tabla14[[#This Row],[Columna46]]</f>
        <v>0</v>
      </c>
      <c r="BD55" s="101">
        <f>(((Tabla14[[#This Row],[Columna17]]*30)*$S$44)+((AF55*30)*$AF$44)+((AS55*30)*$AS$44))*Tabla14[[#This Row],[Columna32]]</f>
        <v>0</v>
      </c>
      <c r="BE55" s="108">
        <f>Tabla14[[#This Row],[Columna47]]</f>
        <v>0</v>
      </c>
      <c r="BF55" s="101">
        <f>Tabla14[[#This Row],[Columna51]]*Tabla14[[#This Row],[Columna54]]</f>
        <v>0</v>
      </c>
      <c r="BG55" s="101">
        <f>Tabla14[[#This Row],[Columna52]]*Tabla14[[#This Row],[Columna55]]</f>
        <v>0</v>
      </c>
      <c r="BH55" s="101">
        <f>Tabla14[[#This Row],[Columna53]]*Tabla14[[#This Row],[Columna56]]</f>
        <v>0</v>
      </c>
      <c r="BI55" s="113">
        <f>ROUND((Tabla14[[#This Row],[Columna48]]*Tabla14[[#This Row],[Columna59]]*Tabla14[[#This Row],[Columna32]])+(Tabla14[[#This Row],[Columna49]]*Tabla14[[#This Row],[Columna60]]*Tabla14[[#This Row],[Columna32]])+(Tabla14[[#This Row],[Columna50]]*Tabla14[[#This Row],[Columna61]]*Tabla14[[#This Row],[Columna32]]),0)</f>
        <v>0</v>
      </c>
    </row>
    <row r="56" spans="1:61" ht="16" customHeight="1">
      <c r="A56" s="98" t="str">
        <f t="shared" si="19"/>
        <v/>
      </c>
      <c r="B56" s="351">
        <f>'Escala Salarial'!C55</f>
        <v>0</v>
      </c>
      <c r="C56" s="99" t="str">
        <f t="shared" si="20"/>
        <v/>
      </c>
      <c r="D56" s="99" t="str">
        <f t="shared" si="21"/>
        <v/>
      </c>
      <c r="E56" s="172">
        <f>+'Escala Salarial'!F55</f>
        <v>0</v>
      </c>
      <c r="F56" s="427">
        <v>1</v>
      </c>
      <c r="G56" s="426"/>
      <c r="H56" s="426"/>
      <c r="I56" s="426"/>
      <c r="J56" s="426"/>
      <c r="K56" s="426"/>
      <c r="L56" s="426"/>
      <c r="M56" s="426"/>
      <c r="N56" s="426"/>
      <c r="O56" s="426"/>
      <c r="P56" s="426"/>
      <c r="Q56" s="426"/>
      <c r="R56" s="426"/>
      <c r="S56"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56" s="426"/>
      <c r="U56" s="426"/>
      <c r="V56" s="426"/>
      <c r="W56" s="426"/>
      <c r="X56" s="426"/>
      <c r="Y56" s="426"/>
      <c r="Z56" s="426"/>
      <c r="AA56" s="426"/>
      <c r="AB56" s="426"/>
      <c r="AC56" s="426"/>
      <c r="AD56" s="426"/>
      <c r="AE56" s="426"/>
      <c r="AF56"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56" s="426"/>
      <c r="AH56" s="426"/>
      <c r="AI56" s="426"/>
      <c r="AJ56" s="426"/>
      <c r="AK56" s="426"/>
      <c r="AL56" s="426"/>
      <c r="AM56" s="426"/>
      <c r="AN56" s="426"/>
      <c r="AO56" s="426"/>
      <c r="AP56" s="426"/>
      <c r="AQ56" s="426"/>
      <c r="AR56" s="426"/>
      <c r="AS56"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6" s="108">
        <f>(Tabla14[[#This Row],[Columna46]]+Tabla14[[#This Row],[Columna30]]+Tabla14[[#This Row],[Columna17]])/3</f>
        <v>0</v>
      </c>
      <c r="AU56" s="111">
        <f t="shared" si="22"/>
        <v>0</v>
      </c>
      <c r="AV56" s="111">
        <f t="shared" si="23"/>
        <v>0</v>
      </c>
      <c r="AW56" s="111">
        <f t="shared" si="24"/>
        <v>0</v>
      </c>
      <c r="AX56" s="101">
        <f t="shared" ref="AX56:AX70" si="28">$S$44</f>
        <v>0</v>
      </c>
      <c r="AY56" s="101">
        <f t="shared" ref="AY56:AY70" si="29">$AF$44</f>
        <v>0</v>
      </c>
      <c r="AZ56" s="101">
        <f t="shared" ref="AZ56:AZ70" si="30">$AT$44</f>
        <v>0</v>
      </c>
      <c r="BA56" s="108">
        <f>Tabla14[[#This Row],[Columna17]]</f>
        <v>0</v>
      </c>
      <c r="BB56" s="108">
        <f>Tabla14[[#This Row],[Columna30]]</f>
        <v>0</v>
      </c>
      <c r="BC56" s="108">
        <f>Tabla14[[#This Row],[Columna46]]</f>
        <v>0</v>
      </c>
      <c r="BD56" s="101">
        <f>(((Tabla14[[#This Row],[Columna17]]*30)*$S$44)+((AF56*30)*$AF$44)+((AS56*30)*$AS$44))*Tabla14[[#This Row],[Columna32]]</f>
        <v>0</v>
      </c>
      <c r="BE56" s="108">
        <f>Tabla14[[#This Row],[Columna47]]</f>
        <v>0</v>
      </c>
      <c r="BF56" s="101">
        <f>Tabla14[[#This Row],[Columna51]]*Tabla14[[#This Row],[Columna54]]</f>
        <v>0</v>
      </c>
      <c r="BG56" s="101">
        <f>Tabla14[[#This Row],[Columna52]]*Tabla14[[#This Row],[Columna55]]</f>
        <v>0</v>
      </c>
      <c r="BH56" s="101">
        <f>Tabla14[[#This Row],[Columna53]]*Tabla14[[#This Row],[Columna56]]</f>
        <v>0</v>
      </c>
      <c r="BI56" s="113">
        <f>ROUND((Tabla14[[#This Row],[Columna48]]*Tabla14[[#This Row],[Columna59]]*Tabla14[[#This Row],[Columna32]])+(Tabla14[[#This Row],[Columna49]]*Tabla14[[#This Row],[Columna60]]*Tabla14[[#This Row],[Columna32]])+(Tabla14[[#This Row],[Columna50]]*Tabla14[[#This Row],[Columna61]]*Tabla14[[#This Row],[Columna32]]),0)</f>
        <v>0</v>
      </c>
    </row>
    <row r="57" spans="1:61" ht="16" customHeight="1">
      <c r="A57" s="98" t="str">
        <f t="shared" si="19"/>
        <v/>
      </c>
      <c r="B57" s="351">
        <f>'Escala Salarial'!C56</f>
        <v>0</v>
      </c>
      <c r="C57" s="99" t="str">
        <f t="shared" si="20"/>
        <v/>
      </c>
      <c r="D57" s="99" t="str">
        <f t="shared" si="21"/>
        <v/>
      </c>
      <c r="E57" s="172">
        <f>+'Escala Salarial'!F56</f>
        <v>0</v>
      </c>
      <c r="F57" s="427">
        <v>1</v>
      </c>
      <c r="G57" s="426"/>
      <c r="H57" s="426"/>
      <c r="I57" s="426"/>
      <c r="J57" s="426"/>
      <c r="K57" s="426"/>
      <c r="L57" s="426"/>
      <c r="M57" s="426"/>
      <c r="N57" s="426"/>
      <c r="O57" s="426"/>
      <c r="P57" s="426"/>
      <c r="Q57" s="426"/>
      <c r="R57" s="426"/>
      <c r="S57"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57" s="426"/>
      <c r="U57" s="426"/>
      <c r="V57" s="426"/>
      <c r="W57" s="426"/>
      <c r="X57" s="426"/>
      <c r="Y57" s="426"/>
      <c r="Z57" s="426"/>
      <c r="AA57" s="426"/>
      <c r="AB57" s="426"/>
      <c r="AC57" s="426"/>
      <c r="AD57" s="426"/>
      <c r="AE57" s="426"/>
      <c r="AF57"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57" s="426"/>
      <c r="AH57" s="426"/>
      <c r="AI57" s="426"/>
      <c r="AJ57" s="426"/>
      <c r="AK57" s="426"/>
      <c r="AL57" s="426"/>
      <c r="AM57" s="426"/>
      <c r="AN57" s="426"/>
      <c r="AO57" s="426"/>
      <c r="AP57" s="426"/>
      <c r="AQ57" s="426"/>
      <c r="AR57" s="426"/>
      <c r="AS57"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7" s="108">
        <f>(Tabla14[[#This Row],[Columna46]]+Tabla14[[#This Row],[Columna30]]+Tabla14[[#This Row],[Columna17]])/3</f>
        <v>0</v>
      </c>
      <c r="AU57" s="111">
        <f t="shared" si="22"/>
        <v>0</v>
      </c>
      <c r="AV57" s="111">
        <f t="shared" si="23"/>
        <v>0</v>
      </c>
      <c r="AW57" s="111">
        <f t="shared" si="24"/>
        <v>0</v>
      </c>
      <c r="AX57" s="101">
        <f t="shared" si="28"/>
        <v>0</v>
      </c>
      <c r="AY57" s="101">
        <f t="shared" si="29"/>
        <v>0</v>
      </c>
      <c r="AZ57" s="101">
        <f t="shared" si="30"/>
        <v>0</v>
      </c>
      <c r="BA57" s="108">
        <f>Tabla14[[#This Row],[Columna17]]</f>
        <v>0</v>
      </c>
      <c r="BB57" s="108">
        <f>Tabla14[[#This Row],[Columna30]]</f>
        <v>0</v>
      </c>
      <c r="BC57" s="108">
        <f>Tabla14[[#This Row],[Columna46]]</f>
        <v>0</v>
      </c>
      <c r="BD57" s="101">
        <f>(((Tabla14[[#This Row],[Columna17]]*30)*$S$44)+((AF57*30)*$AF$44)+((AS57*30)*$AS$44))*Tabla14[[#This Row],[Columna32]]</f>
        <v>0</v>
      </c>
      <c r="BE57" s="108">
        <f>Tabla14[[#This Row],[Columna47]]</f>
        <v>0</v>
      </c>
      <c r="BF57" s="101">
        <f>Tabla14[[#This Row],[Columna51]]*Tabla14[[#This Row],[Columna54]]</f>
        <v>0</v>
      </c>
      <c r="BG57" s="101">
        <f>Tabla14[[#This Row],[Columna52]]*Tabla14[[#This Row],[Columna55]]</f>
        <v>0</v>
      </c>
      <c r="BH57" s="101">
        <f>Tabla14[[#This Row],[Columna53]]*Tabla14[[#This Row],[Columna56]]</f>
        <v>0</v>
      </c>
      <c r="BI57" s="113">
        <f>ROUND((Tabla14[[#This Row],[Columna48]]*Tabla14[[#This Row],[Columna59]]*Tabla14[[#This Row],[Columna32]])+(Tabla14[[#This Row],[Columna49]]*Tabla14[[#This Row],[Columna60]]*Tabla14[[#This Row],[Columna32]])+(Tabla14[[#This Row],[Columna50]]*Tabla14[[#This Row],[Columna61]]*Tabla14[[#This Row],[Columna32]]),0)</f>
        <v>0</v>
      </c>
    </row>
    <row r="58" spans="1:61" ht="16" customHeight="1">
      <c r="A58" s="98" t="str">
        <f t="shared" si="19"/>
        <v/>
      </c>
      <c r="B58" s="351">
        <f>'Escala Salarial'!C57</f>
        <v>0</v>
      </c>
      <c r="C58" s="99" t="str">
        <f t="shared" si="20"/>
        <v/>
      </c>
      <c r="D58" s="99" t="str">
        <f t="shared" si="21"/>
        <v/>
      </c>
      <c r="E58" s="172">
        <f>+'Escala Salarial'!F57</f>
        <v>0</v>
      </c>
      <c r="F58" s="427">
        <v>1</v>
      </c>
      <c r="G58" s="426"/>
      <c r="H58" s="426"/>
      <c r="I58" s="426"/>
      <c r="J58" s="426"/>
      <c r="K58" s="426"/>
      <c r="L58" s="426"/>
      <c r="M58" s="426"/>
      <c r="N58" s="426"/>
      <c r="O58" s="426"/>
      <c r="P58" s="426"/>
      <c r="Q58" s="426"/>
      <c r="R58" s="426"/>
      <c r="S58"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58" s="426"/>
      <c r="U58" s="426"/>
      <c r="V58" s="426"/>
      <c r="W58" s="426"/>
      <c r="X58" s="426"/>
      <c r="Y58" s="426"/>
      <c r="Z58" s="426"/>
      <c r="AA58" s="426"/>
      <c r="AB58" s="426"/>
      <c r="AC58" s="426"/>
      <c r="AD58" s="426"/>
      <c r="AE58" s="426"/>
      <c r="AF58"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58" s="426"/>
      <c r="AH58" s="426"/>
      <c r="AI58" s="426"/>
      <c r="AJ58" s="426"/>
      <c r="AK58" s="426"/>
      <c r="AL58" s="426"/>
      <c r="AM58" s="426"/>
      <c r="AN58" s="426"/>
      <c r="AO58" s="426"/>
      <c r="AP58" s="426"/>
      <c r="AQ58" s="426"/>
      <c r="AR58" s="426"/>
      <c r="AS58"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8" s="108">
        <f>(Tabla14[[#This Row],[Columna46]]+Tabla14[[#This Row],[Columna30]]+Tabla14[[#This Row],[Columna17]])/3</f>
        <v>0</v>
      </c>
      <c r="AU58" s="111">
        <f t="shared" si="22"/>
        <v>0</v>
      </c>
      <c r="AV58" s="111">
        <f t="shared" si="23"/>
        <v>0</v>
      </c>
      <c r="AW58" s="111">
        <f t="shared" si="24"/>
        <v>0</v>
      </c>
      <c r="AX58" s="101">
        <f t="shared" si="28"/>
        <v>0</v>
      </c>
      <c r="AY58" s="101">
        <f t="shared" si="29"/>
        <v>0</v>
      </c>
      <c r="AZ58" s="101">
        <f t="shared" si="30"/>
        <v>0</v>
      </c>
      <c r="BA58" s="108">
        <f>Tabla14[[#This Row],[Columna17]]</f>
        <v>0</v>
      </c>
      <c r="BB58" s="108">
        <f>Tabla14[[#This Row],[Columna30]]</f>
        <v>0</v>
      </c>
      <c r="BC58" s="108">
        <f>Tabla14[[#This Row],[Columna46]]</f>
        <v>0</v>
      </c>
      <c r="BD58" s="101">
        <f>(((Tabla14[[#This Row],[Columna17]]*30)*$S$44)+((AF58*30)*$AF$44)+((AS58*30)*$AS$44))*Tabla14[[#This Row],[Columna32]]</f>
        <v>0</v>
      </c>
      <c r="BE58" s="108">
        <f>Tabla14[[#This Row],[Columna47]]</f>
        <v>0</v>
      </c>
      <c r="BF58" s="101">
        <f>Tabla14[[#This Row],[Columna51]]*Tabla14[[#This Row],[Columna54]]</f>
        <v>0</v>
      </c>
      <c r="BG58" s="101">
        <f>Tabla14[[#This Row],[Columna52]]*Tabla14[[#This Row],[Columna55]]</f>
        <v>0</v>
      </c>
      <c r="BH58" s="101">
        <f>Tabla14[[#This Row],[Columna53]]*Tabla14[[#This Row],[Columna56]]</f>
        <v>0</v>
      </c>
      <c r="BI58" s="113">
        <f>ROUND((Tabla14[[#This Row],[Columna48]]*Tabla14[[#This Row],[Columna59]]*Tabla14[[#This Row],[Columna32]])+(Tabla14[[#This Row],[Columna49]]*Tabla14[[#This Row],[Columna60]]*Tabla14[[#This Row],[Columna32]])+(Tabla14[[#This Row],[Columna50]]*Tabla14[[#This Row],[Columna61]]*Tabla14[[#This Row],[Columna32]]),0)</f>
        <v>0</v>
      </c>
    </row>
    <row r="59" spans="1:61" ht="16" customHeight="1">
      <c r="A59" s="98" t="str">
        <f t="shared" si="19"/>
        <v/>
      </c>
      <c r="B59" s="351">
        <f>'Escala Salarial'!C58</f>
        <v>0</v>
      </c>
      <c r="C59" s="99" t="str">
        <f t="shared" si="20"/>
        <v/>
      </c>
      <c r="D59" s="99" t="str">
        <f t="shared" si="21"/>
        <v/>
      </c>
      <c r="E59" s="172">
        <f>+'Escala Salarial'!F58</f>
        <v>0</v>
      </c>
      <c r="F59" s="427">
        <v>1</v>
      </c>
      <c r="G59" s="426"/>
      <c r="H59" s="426"/>
      <c r="I59" s="426"/>
      <c r="J59" s="426"/>
      <c r="K59" s="426"/>
      <c r="L59" s="426"/>
      <c r="M59" s="426"/>
      <c r="N59" s="426"/>
      <c r="O59" s="426"/>
      <c r="P59" s="426"/>
      <c r="Q59" s="426"/>
      <c r="R59" s="426"/>
      <c r="S59"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59" s="426"/>
      <c r="U59" s="426"/>
      <c r="V59" s="426"/>
      <c r="W59" s="426"/>
      <c r="X59" s="426"/>
      <c r="Y59" s="426"/>
      <c r="Z59" s="426"/>
      <c r="AA59" s="426"/>
      <c r="AB59" s="426"/>
      <c r="AC59" s="426"/>
      <c r="AD59" s="426"/>
      <c r="AE59" s="426"/>
      <c r="AF59"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59" s="426"/>
      <c r="AH59" s="426"/>
      <c r="AI59" s="426"/>
      <c r="AJ59" s="426"/>
      <c r="AK59" s="426"/>
      <c r="AL59" s="426"/>
      <c r="AM59" s="426"/>
      <c r="AN59" s="426"/>
      <c r="AO59" s="426"/>
      <c r="AP59" s="426"/>
      <c r="AQ59" s="426"/>
      <c r="AR59" s="426"/>
      <c r="AS59"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9" s="108">
        <f>(Tabla14[[#This Row],[Columna46]]+Tabla14[[#This Row],[Columna30]]+Tabla14[[#This Row],[Columna17]])/3</f>
        <v>0</v>
      </c>
      <c r="AU59" s="111">
        <f t="shared" si="22"/>
        <v>0</v>
      </c>
      <c r="AV59" s="111">
        <f t="shared" si="23"/>
        <v>0</v>
      </c>
      <c r="AW59" s="111">
        <f t="shared" si="24"/>
        <v>0</v>
      </c>
      <c r="AX59" s="101">
        <f t="shared" si="28"/>
        <v>0</v>
      </c>
      <c r="AY59" s="101">
        <f t="shared" si="29"/>
        <v>0</v>
      </c>
      <c r="AZ59" s="101">
        <f t="shared" si="30"/>
        <v>0</v>
      </c>
      <c r="BA59" s="108">
        <f>Tabla14[[#This Row],[Columna17]]</f>
        <v>0</v>
      </c>
      <c r="BB59" s="108">
        <f>Tabla14[[#This Row],[Columna30]]</f>
        <v>0</v>
      </c>
      <c r="BC59" s="108">
        <f>Tabla14[[#This Row],[Columna46]]</f>
        <v>0</v>
      </c>
      <c r="BD59" s="101">
        <f>(((Tabla14[[#This Row],[Columna17]]*30)*$S$44)+((AF59*30)*$AF$44)+((AS59*30)*$AS$44))*Tabla14[[#This Row],[Columna32]]</f>
        <v>0</v>
      </c>
      <c r="BE59" s="108">
        <f>Tabla14[[#This Row],[Columna47]]</f>
        <v>0</v>
      </c>
      <c r="BF59" s="101">
        <f>Tabla14[[#This Row],[Columna51]]*Tabla14[[#This Row],[Columna54]]</f>
        <v>0</v>
      </c>
      <c r="BG59" s="101">
        <f>Tabla14[[#This Row],[Columna52]]*Tabla14[[#This Row],[Columna55]]</f>
        <v>0</v>
      </c>
      <c r="BH59" s="101">
        <f>Tabla14[[#This Row],[Columna53]]*Tabla14[[#This Row],[Columna56]]</f>
        <v>0</v>
      </c>
      <c r="BI59" s="113">
        <f>ROUND((Tabla14[[#This Row],[Columna48]]*Tabla14[[#This Row],[Columna59]]*Tabla14[[#This Row],[Columna32]])+(Tabla14[[#This Row],[Columna49]]*Tabla14[[#This Row],[Columna60]]*Tabla14[[#This Row],[Columna32]])+(Tabla14[[#This Row],[Columna50]]*Tabla14[[#This Row],[Columna61]]*Tabla14[[#This Row],[Columna32]]),0)</f>
        <v>0</v>
      </c>
    </row>
    <row r="60" spans="1:61" ht="16" customHeight="1">
      <c r="A60" s="98" t="str">
        <f t="shared" si="19"/>
        <v/>
      </c>
      <c r="B60" s="351">
        <f>'Escala Salarial'!C59</f>
        <v>0</v>
      </c>
      <c r="C60" s="99" t="str">
        <f t="shared" si="20"/>
        <v/>
      </c>
      <c r="D60" s="99" t="str">
        <f t="shared" si="21"/>
        <v/>
      </c>
      <c r="E60" s="172">
        <f>+'Escala Salarial'!F59</f>
        <v>0</v>
      </c>
      <c r="F60" s="427">
        <v>1</v>
      </c>
      <c r="G60" s="426"/>
      <c r="H60" s="426"/>
      <c r="I60" s="426"/>
      <c r="J60" s="426"/>
      <c r="K60" s="426"/>
      <c r="L60" s="426"/>
      <c r="M60" s="426"/>
      <c r="N60" s="426"/>
      <c r="O60" s="426"/>
      <c r="P60" s="426"/>
      <c r="Q60" s="426"/>
      <c r="R60" s="426"/>
      <c r="S60"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0" s="426"/>
      <c r="U60" s="426"/>
      <c r="V60" s="426"/>
      <c r="W60" s="426"/>
      <c r="X60" s="426"/>
      <c r="Y60" s="426"/>
      <c r="Z60" s="426"/>
      <c r="AA60" s="426"/>
      <c r="AB60" s="426"/>
      <c r="AC60" s="426"/>
      <c r="AD60" s="426"/>
      <c r="AE60" s="426"/>
      <c r="AF60"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0" s="426"/>
      <c r="AH60" s="426"/>
      <c r="AI60" s="426"/>
      <c r="AJ60" s="426"/>
      <c r="AK60" s="426"/>
      <c r="AL60" s="426"/>
      <c r="AM60" s="426"/>
      <c r="AN60" s="426"/>
      <c r="AO60" s="426"/>
      <c r="AP60" s="426"/>
      <c r="AQ60" s="426"/>
      <c r="AR60" s="426"/>
      <c r="AS60"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0" s="108">
        <f>(Tabla14[[#This Row],[Columna46]]+Tabla14[[#This Row],[Columna30]]+Tabla14[[#This Row],[Columna17]])/3</f>
        <v>0</v>
      </c>
      <c r="AU60" s="111">
        <f t="shared" si="22"/>
        <v>0</v>
      </c>
      <c r="AV60" s="111">
        <f t="shared" si="23"/>
        <v>0</v>
      </c>
      <c r="AW60" s="111">
        <f t="shared" si="24"/>
        <v>0</v>
      </c>
      <c r="AX60" s="101">
        <f t="shared" si="28"/>
        <v>0</v>
      </c>
      <c r="AY60" s="101">
        <f t="shared" si="29"/>
        <v>0</v>
      </c>
      <c r="AZ60" s="101">
        <f t="shared" si="30"/>
        <v>0</v>
      </c>
      <c r="BA60" s="108">
        <f>Tabla14[[#This Row],[Columna17]]</f>
        <v>0</v>
      </c>
      <c r="BB60" s="108">
        <f>Tabla14[[#This Row],[Columna30]]</f>
        <v>0</v>
      </c>
      <c r="BC60" s="108">
        <f>Tabla14[[#This Row],[Columna46]]</f>
        <v>0</v>
      </c>
      <c r="BD60" s="101">
        <f>(((Tabla14[[#This Row],[Columna17]]*30)*$S$44)+((AF60*30)*$AF$44)+((AS60*30)*$AS$44))*Tabla14[[#This Row],[Columna32]]</f>
        <v>0</v>
      </c>
      <c r="BE60" s="108">
        <f>Tabla14[[#This Row],[Columna47]]</f>
        <v>0</v>
      </c>
      <c r="BF60" s="101">
        <f>Tabla14[[#This Row],[Columna51]]*Tabla14[[#This Row],[Columna54]]</f>
        <v>0</v>
      </c>
      <c r="BG60" s="101">
        <f>Tabla14[[#This Row],[Columna52]]*Tabla14[[#This Row],[Columna55]]</f>
        <v>0</v>
      </c>
      <c r="BH60" s="101">
        <f>Tabla14[[#This Row],[Columna53]]*Tabla14[[#This Row],[Columna56]]</f>
        <v>0</v>
      </c>
      <c r="BI60" s="113">
        <f>ROUND((Tabla14[[#This Row],[Columna48]]*Tabla14[[#This Row],[Columna59]]*Tabla14[[#This Row],[Columna32]])+(Tabla14[[#This Row],[Columna49]]*Tabla14[[#This Row],[Columna60]]*Tabla14[[#This Row],[Columna32]])+(Tabla14[[#This Row],[Columna50]]*Tabla14[[#This Row],[Columna61]]*Tabla14[[#This Row],[Columna32]]),0)</f>
        <v>0</v>
      </c>
    </row>
    <row r="61" spans="1:61" ht="16" customHeight="1">
      <c r="A61" s="98" t="str">
        <f t="shared" si="19"/>
        <v/>
      </c>
      <c r="B61" s="351">
        <f>'Escala Salarial'!C60</f>
        <v>0</v>
      </c>
      <c r="C61" s="99" t="str">
        <f t="shared" si="20"/>
        <v/>
      </c>
      <c r="D61" s="99" t="str">
        <f t="shared" si="21"/>
        <v/>
      </c>
      <c r="E61" s="172">
        <f>+'Escala Salarial'!F60</f>
        <v>0</v>
      </c>
      <c r="F61" s="427">
        <v>1</v>
      </c>
      <c r="G61" s="426"/>
      <c r="H61" s="426"/>
      <c r="I61" s="426"/>
      <c r="J61" s="426"/>
      <c r="K61" s="426"/>
      <c r="L61" s="426"/>
      <c r="M61" s="426"/>
      <c r="N61" s="426"/>
      <c r="O61" s="426"/>
      <c r="P61" s="426"/>
      <c r="Q61" s="426"/>
      <c r="R61" s="426"/>
      <c r="S61"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1" s="426"/>
      <c r="U61" s="426"/>
      <c r="V61" s="426"/>
      <c r="W61" s="426"/>
      <c r="X61" s="426"/>
      <c r="Y61" s="426"/>
      <c r="Z61" s="426"/>
      <c r="AA61" s="426"/>
      <c r="AB61" s="426"/>
      <c r="AC61" s="426"/>
      <c r="AD61" s="426"/>
      <c r="AE61" s="426"/>
      <c r="AF61"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1" s="426"/>
      <c r="AH61" s="426"/>
      <c r="AI61" s="426"/>
      <c r="AJ61" s="426"/>
      <c r="AK61" s="426"/>
      <c r="AL61" s="426"/>
      <c r="AM61" s="426"/>
      <c r="AN61" s="426"/>
      <c r="AO61" s="426"/>
      <c r="AP61" s="426"/>
      <c r="AQ61" s="426"/>
      <c r="AR61" s="426"/>
      <c r="AS61"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1" s="108">
        <f>(Tabla14[[#This Row],[Columna46]]+Tabla14[[#This Row],[Columna30]]+Tabla14[[#This Row],[Columna17]])/3</f>
        <v>0</v>
      </c>
      <c r="AU61" s="111">
        <f t="shared" si="22"/>
        <v>0</v>
      </c>
      <c r="AV61" s="111">
        <f t="shared" si="23"/>
        <v>0</v>
      </c>
      <c r="AW61" s="111">
        <f t="shared" si="24"/>
        <v>0</v>
      </c>
      <c r="AX61" s="105">
        <f t="shared" ref="AX61:AX69" si="31">$S$44</f>
        <v>0</v>
      </c>
      <c r="AY61" s="105">
        <f t="shared" ref="AY61:AY69" si="32">$AF$44</f>
        <v>0</v>
      </c>
      <c r="AZ61" s="105">
        <f t="shared" ref="AZ61:AZ69" si="33">$AT$44</f>
        <v>0</v>
      </c>
      <c r="BA61" s="108">
        <f>Tabla14[[#This Row],[Columna17]]</f>
        <v>0</v>
      </c>
      <c r="BB61" s="108">
        <f>Tabla14[[#This Row],[Columna30]]</f>
        <v>0</v>
      </c>
      <c r="BC61" s="108">
        <f>Tabla14[[#This Row],[Columna46]]</f>
        <v>0</v>
      </c>
      <c r="BD61" s="101">
        <f>(((Tabla14[[#This Row],[Columna17]]*30)*$S$44)+((AF61*30)*$AF$44)+((AS61*30)*$AS$44))*Tabla14[[#This Row],[Columna32]]</f>
        <v>0</v>
      </c>
      <c r="BE61" s="162">
        <f>Tabla14[[#This Row],[Columna47]]</f>
        <v>0</v>
      </c>
      <c r="BF61" s="101">
        <f>Tabla14[[#This Row],[Columna51]]*Tabla14[[#This Row],[Columna54]]</f>
        <v>0</v>
      </c>
      <c r="BG61" s="101">
        <f>Tabla14[[#This Row],[Columna52]]*Tabla14[[#This Row],[Columna55]]</f>
        <v>0</v>
      </c>
      <c r="BH61" s="101">
        <f>Tabla14[[#This Row],[Columna53]]*Tabla14[[#This Row],[Columna56]]</f>
        <v>0</v>
      </c>
      <c r="BI61" s="113">
        <f>ROUND((Tabla14[[#This Row],[Columna48]]*Tabla14[[#This Row],[Columna59]]*Tabla14[[#This Row],[Columna32]])+(Tabla14[[#This Row],[Columna49]]*Tabla14[[#This Row],[Columna60]]*Tabla14[[#This Row],[Columna32]])+(Tabla14[[#This Row],[Columna50]]*Tabla14[[#This Row],[Columna61]]*Tabla14[[#This Row],[Columna32]]),0)</f>
        <v>0</v>
      </c>
    </row>
    <row r="62" spans="1:61" ht="16" customHeight="1">
      <c r="A62" s="98" t="str">
        <f t="shared" si="19"/>
        <v/>
      </c>
      <c r="B62" s="351">
        <f>'Escala Salarial'!C61</f>
        <v>0</v>
      </c>
      <c r="C62" s="99" t="str">
        <f t="shared" si="20"/>
        <v/>
      </c>
      <c r="D62" s="99" t="str">
        <f t="shared" si="21"/>
        <v/>
      </c>
      <c r="E62" s="172">
        <f>+'Escala Salarial'!F61</f>
        <v>0</v>
      </c>
      <c r="F62" s="427">
        <v>1</v>
      </c>
      <c r="G62" s="426"/>
      <c r="H62" s="426"/>
      <c r="I62" s="426"/>
      <c r="J62" s="426"/>
      <c r="K62" s="426"/>
      <c r="L62" s="426"/>
      <c r="M62" s="426"/>
      <c r="N62" s="426"/>
      <c r="O62" s="426"/>
      <c r="P62" s="426"/>
      <c r="Q62" s="426"/>
      <c r="R62" s="426"/>
      <c r="S62"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2" s="426"/>
      <c r="U62" s="426"/>
      <c r="V62" s="426"/>
      <c r="W62" s="426"/>
      <c r="X62" s="426"/>
      <c r="Y62" s="426"/>
      <c r="Z62" s="426"/>
      <c r="AA62" s="426"/>
      <c r="AB62" s="426"/>
      <c r="AC62" s="426"/>
      <c r="AD62" s="426"/>
      <c r="AE62" s="426"/>
      <c r="AF62"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2" s="426"/>
      <c r="AH62" s="426"/>
      <c r="AI62" s="426"/>
      <c r="AJ62" s="426"/>
      <c r="AK62" s="426"/>
      <c r="AL62" s="426"/>
      <c r="AM62" s="426"/>
      <c r="AN62" s="426"/>
      <c r="AO62" s="426"/>
      <c r="AP62" s="426"/>
      <c r="AQ62" s="426"/>
      <c r="AR62" s="426"/>
      <c r="AS62"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2" s="108">
        <f>(Tabla14[[#This Row],[Columna46]]+Tabla14[[#This Row],[Columna30]]+Tabla14[[#This Row],[Columna17]])/3</f>
        <v>0</v>
      </c>
      <c r="AU62" s="111">
        <f t="shared" si="22"/>
        <v>0</v>
      </c>
      <c r="AV62" s="111">
        <f t="shared" si="23"/>
        <v>0</v>
      </c>
      <c r="AW62" s="111">
        <f t="shared" si="24"/>
        <v>0</v>
      </c>
      <c r="AX62" s="105">
        <f t="shared" si="31"/>
        <v>0</v>
      </c>
      <c r="AY62" s="105">
        <f t="shared" si="32"/>
        <v>0</v>
      </c>
      <c r="AZ62" s="105">
        <f t="shared" si="33"/>
        <v>0</v>
      </c>
      <c r="BA62" s="108">
        <f>Tabla14[[#This Row],[Columna17]]</f>
        <v>0</v>
      </c>
      <c r="BB62" s="108">
        <f>Tabla14[[#This Row],[Columna30]]</f>
        <v>0</v>
      </c>
      <c r="BC62" s="108">
        <f>Tabla14[[#This Row],[Columna46]]</f>
        <v>0</v>
      </c>
      <c r="BD62" s="101">
        <f>(((Tabla14[[#This Row],[Columna17]]*30)*$S$44)+((AF62*30)*$AF$44)+((AS62*30)*$AS$44))*Tabla14[[#This Row],[Columna32]]</f>
        <v>0</v>
      </c>
      <c r="BE62" s="162">
        <f>Tabla14[[#This Row],[Columna47]]</f>
        <v>0</v>
      </c>
      <c r="BF62" s="101">
        <f>Tabla14[[#This Row],[Columna51]]*Tabla14[[#This Row],[Columna54]]</f>
        <v>0</v>
      </c>
      <c r="BG62" s="101">
        <f>Tabla14[[#This Row],[Columna52]]*Tabla14[[#This Row],[Columna55]]</f>
        <v>0</v>
      </c>
      <c r="BH62" s="101">
        <f>Tabla14[[#This Row],[Columna53]]*Tabla14[[#This Row],[Columna56]]</f>
        <v>0</v>
      </c>
      <c r="BI62" s="113">
        <f>ROUND((Tabla14[[#This Row],[Columna48]]*Tabla14[[#This Row],[Columna59]]*Tabla14[[#This Row],[Columna32]])+(Tabla14[[#This Row],[Columna49]]*Tabla14[[#This Row],[Columna60]]*Tabla14[[#This Row],[Columna32]])+(Tabla14[[#This Row],[Columna50]]*Tabla14[[#This Row],[Columna61]]*Tabla14[[#This Row],[Columna32]]),0)</f>
        <v>0</v>
      </c>
    </row>
    <row r="63" spans="1:61" ht="16" customHeight="1">
      <c r="A63" s="98" t="str">
        <f t="shared" si="19"/>
        <v/>
      </c>
      <c r="B63" s="351">
        <f>'Escala Salarial'!C62</f>
        <v>0</v>
      </c>
      <c r="C63" s="99" t="str">
        <f t="shared" si="20"/>
        <v/>
      </c>
      <c r="D63" s="99" t="str">
        <f t="shared" si="21"/>
        <v/>
      </c>
      <c r="E63" s="172">
        <f>+'Escala Salarial'!F62</f>
        <v>0</v>
      </c>
      <c r="F63" s="427">
        <v>1</v>
      </c>
      <c r="G63" s="426"/>
      <c r="H63" s="426"/>
      <c r="I63" s="426"/>
      <c r="J63" s="426"/>
      <c r="K63" s="426"/>
      <c r="L63" s="426"/>
      <c r="M63" s="426"/>
      <c r="N63" s="426"/>
      <c r="O63" s="426"/>
      <c r="P63" s="426"/>
      <c r="Q63" s="426"/>
      <c r="R63" s="426"/>
      <c r="S63"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3" s="426"/>
      <c r="U63" s="426"/>
      <c r="V63" s="426"/>
      <c r="W63" s="426"/>
      <c r="X63" s="426"/>
      <c r="Y63" s="426"/>
      <c r="Z63" s="426"/>
      <c r="AA63" s="426"/>
      <c r="AB63" s="426"/>
      <c r="AC63" s="426"/>
      <c r="AD63" s="426"/>
      <c r="AE63" s="426"/>
      <c r="AF63"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3" s="426"/>
      <c r="AH63" s="426"/>
      <c r="AI63" s="426"/>
      <c r="AJ63" s="426"/>
      <c r="AK63" s="426"/>
      <c r="AL63" s="426"/>
      <c r="AM63" s="426"/>
      <c r="AN63" s="426"/>
      <c r="AO63" s="426"/>
      <c r="AP63" s="426"/>
      <c r="AQ63" s="426"/>
      <c r="AR63" s="426"/>
      <c r="AS63"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3" s="108">
        <f>(Tabla14[[#This Row],[Columna46]]+Tabla14[[#This Row],[Columna30]]+Tabla14[[#This Row],[Columna17]])/3</f>
        <v>0</v>
      </c>
      <c r="AU63" s="111">
        <f t="shared" si="22"/>
        <v>0</v>
      </c>
      <c r="AV63" s="111">
        <f t="shared" si="23"/>
        <v>0</v>
      </c>
      <c r="AW63" s="111">
        <f t="shared" si="24"/>
        <v>0</v>
      </c>
      <c r="AX63" s="105">
        <f t="shared" si="31"/>
        <v>0</v>
      </c>
      <c r="AY63" s="105">
        <f t="shared" si="32"/>
        <v>0</v>
      </c>
      <c r="AZ63" s="105">
        <f t="shared" si="33"/>
        <v>0</v>
      </c>
      <c r="BA63" s="108">
        <f>Tabla14[[#This Row],[Columna17]]</f>
        <v>0</v>
      </c>
      <c r="BB63" s="108">
        <f>Tabla14[[#This Row],[Columna30]]</f>
        <v>0</v>
      </c>
      <c r="BC63" s="108">
        <f>Tabla14[[#This Row],[Columna46]]</f>
        <v>0</v>
      </c>
      <c r="BD63" s="101">
        <f>(((Tabla14[[#This Row],[Columna17]]*30)*$S$44)+((AF63*30)*$AF$44)+((AS63*30)*$AS$44))*Tabla14[[#This Row],[Columna32]]</f>
        <v>0</v>
      </c>
      <c r="BE63" s="162">
        <f>Tabla14[[#This Row],[Columna47]]</f>
        <v>0</v>
      </c>
      <c r="BF63" s="101">
        <f>Tabla14[[#This Row],[Columna51]]*Tabla14[[#This Row],[Columna54]]</f>
        <v>0</v>
      </c>
      <c r="BG63" s="101">
        <f>Tabla14[[#This Row],[Columna52]]*Tabla14[[#This Row],[Columna55]]</f>
        <v>0</v>
      </c>
      <c r="BH63" s="101">
        <f>Tabla14[[#This Row],[Columna53]]*Tabla14[[#This Row],[Columna56]]</f>
        <v>0</v>
      </c>
      <c r="BI63" s="113">
        <f>ROUND((Tabla14[[#This Row],[Columna48]]*Tabla14[[#This Row],[Columna59]]*Tabla14[[#This Row],[Columna32]])+(Tabla14[[#This Row],[Columna49]]*Tabla14[[#This Row],[Columna60]]*Tabla14[[#This Row],[Columna32]])+(Tabla14[[#This Row],[Columna50]]*Tabla14[[#This Row],[Columna61]]*Tabla14[[#This Row],[Columna32]]),0)</f>
        <v>0</v>
      </c>
    </row>
    <row r="64" spans="1:61" ht="16" customHeight="1">
      <c r="A64" s="98" t="str">
        <f t="shared" si="19"/>
        <v/>
      </c>
      <c r="B64" s="351">
        <f>'Escala Salarial'!C63</f>
        <v>0</v>
      </c>
      <c r="C64" s="99" t="str">
        <f t="shared" si="20"/>
        <v/>
      </c>
      <c r="D64" s="99" t="str">
        <f t="shared" si="21"/>
        <v/>
      </c>
      <c r="E64" s="172">
        <f>+'Escala Salarial'!F63</f>
        <v>0</v>
      </c>
      <c r="F64" s="427">
        <v>2</v>
      </c>
      <c r="G64" s="426"/>
      <c r="H64" s="426"/>
      <c r="I64" s="426"/>
      <c r="J64" s="426"/>
      <c r="K64" s="426"/>
      <c r="L64" s="426"/>
      <c r="M64" s="426"/>
      <c r="N64" s="426"/>
      <c r="O64" s="426"/>
      <c r="P64" s="426"/>
      <c r="Q64" s="426"/>
      <c r="R64" s="426"/>
      <c r="S64"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4" s="426"/>
      <c r="U64" s="426"/>
      <c r="V64" s="426"/>
      <c r="W64" s="426"/>
      <c r="X64" s="426"/>
      <c r="Y64" s="426"/>
      <c r="Z64" s="426"/>
      <c r="AA64" s="426"/>
      <c r="AB64" s="426"/>
      <c r="AC64" s="426"/>
      <c r="AD64" s="426"/>
      <c r="AE64" s="426"/>
      <c r="AF64"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4" s="426"/>
      <c r="AH64" s="426"/>
      <c r="AI64" s="426"/>
      <c r="AJ64" s="426"/>
      <c r="AK64" s="426"/>
      <c r="AL64" s="426"/>
      <c r="AM64" s="426"/>
      <c r="AN64" s="426"/>
      <c r="AO64" s="426"/>
      <c r="AP64" s="426"/>
      <c r="AQ64" s="426"/>
      <c r="AR64" s="426"/>
      <c r="AS64"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4" s="108">
        <f>(Tabla14[[#This Row],[Columna46]]+Tabla14[[#This Row],[Columna30]]+Tabla14[[#This Row],[Columna17]])/3</f>
        <v>0</v>
      </c>
      <c r="AU64" s="111">
        <f t="shared" si="22"/>
        <v>0</v>
      </c>
      <c r="AV64" s="111">
        <f t="shared" si="23"/>
        <v>0</v>
      </c>
      <c r="AW64" s="111">
        <f t="shared" si="24"/>
        <v>0</v>
      </c>
      <c r="AX64" s="105">
        <f t="shared" si="31"/>
        <v>0</v>
      </c>
      <c r="AY64" s="105">
        <f t="shared" si="32"/>
        <v>0</v>
      </c>
      <c r="AZ64" s="105">
        <f t="shared" si="33"/>
        <v>0</v>
      </c>
      <c r="BA64" s="108">
        <f>Tabla14[[#This Row],[Columna17]]</f>
        <v>0</v>
      </c>
      <c r="BB64" s="108">
        <f>Tabla14[[#This Row],[Columna30]]</f>
        <v>0</v>
      </c>
      <c r="BC64" s="108">
        <f>Tabla14[[#This Row],[Columna46]]</f>
        <v>0</v>
      </c>
      <c r="BD64" s="101">
        <f>(((Tabla14[[#This Row],[Columna17]]*30)*$S$44)+((AF64*30)*$AF$44)+((AS64*30)*$AS$44))*Tabla14[[#This Row],[Columna32]]</f>
        <v>0</v>
      </c>
      <c r="BE64" s="162">
        <f>Tabla14[[#This Row],[Columna47]]</f>
        <v>0</v>
      </c>
      <c r="BF64" s="101">
        <f>Tabla14[[#This Row],[Columna51]]*Tabla14[[#This Row],[Columna54]]</f>
        <v>0</v>
      </c>
      <c r="BG64" s="101">
        <f>Tabla14[[#This Row],[Columna52]]*Tabla14[[#This Row],[Columna55]]</f>
        <v>0</v>
      </c>
      <c r="BH64" s="101">
        <f>Tabla14[[#This Row],[Columna53]]*Tabla14[[#This Row],[Columna56]]</f>
        <v>0</v>
      </c>
      <c r="BI64" s="113">
        <f>ROUND((Tabla14[[#This Row],[Columna48]]*Tabla14[[#This Row],[Columna59]]*Tabla14[[#This Row],[Columna32]])+(Tabla14[[#This Row],[Columna49]]*Tabla14[[#This Row],[Columna60]]*Tabla14[[#This Row],[Columna32]])+(Tabla14[[#This Row],[Columna50]]*Tabla14[[#This Row],[Columna61]]*Tabla14[[#This Row],[Columna32]]),0)</f>
        <v>0</v>
      </c>
    </row>
    <row r="65" spans="1:63" ht="16" customHeight="1">
      <c r="A65" s="98" t="str">
        <f t="shared" si="19"/>
        <v/>
      </c>
      <c r="B65" s="351">
        <f>'Escala Salarial'!C64</f>
        <v>0</v>
      </c>
      <c r="C65" s="99" t="str">
        <f t="shared" si="20"/>
        <v/>
      </c>
      <c r="D65" s="99" t="str">
        <f t="shared" si="21"/>
        <v/>
      </c>
      <c r="E65" s="172">
        <f>+'Escala Salarial'!F64</f>
        <v>0</v>
      </c>
      <c r="F65" s="427">
        <v>1</v>
      </c>
      <c r="G65" s="426"/>
      <c r="H65" s="426"/>
      <c r="I65" s="426"/>
      <c r="J65" s="426"/>
      <c r="K65" s="426"/>
      <c r="L65" s="426"/>
      <c r="M65" s="426"/>
      <c r="N65" s="426"/>
      <c r="O65" s="426"/>
      <c r="P65" s="426"/>
      <c r="Q65" s="426"/>
      <c r="R65" s="426"/>
      <c r="S65"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5" s="426"/>
      <c r="U65" s="426"/>
      <c r="V65" s="426"/>
      <c r="W65" s="426"/>
      <c r="X65" s="426"/>
      <c r="Y65" s="426"/>
      <c r="Z65" s="426"/>
      <c r="AA65" s="426"/>
      <c r="AB65" s="426"/>
      <c r="AC65" s="426"/>
      <c r="AD65" s="426"/>
      <c r="AE65" s="426"/>
      <c r="AF65"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5" s="426"/>
      <c r="AH65" s="426"/>
      <c r="AI65" s="426"/>
      <c r="AJ65" s="426"/>
      <c r="AK65" s="426"/>
      <c r="AL65" s="426"/>
      <c r="AM65" s="426"/>
      <c r="AN65" s="426"/>
      <c r="AO65" s="426"/>
      <c r="AP65" s="426"/>
      <c r="AQ65" s="426"/>
      <c r="AR65" s="426"/>
      <c r="AS65"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5" s="108">
        <f>(Tabla14[[#This Row],[Columna46]]+Tabla14[[#This Row],[Columna30]]+Tabla14[[#This Row],[Columna17]])/3</f>
        <v>0</v>
      </c>
      <c r="AU65" s="111">
        <f t="shared" si="22"/>
        <v>0</v>
      </c>
      <c r="AV65" s="111">
        <f t="shared" si="23"/>
        <v>0</v>
      </c>
      <c r="AW65" s="111">
        <f t="shared" si="24"/>
        <v>0</v>
      </c>
      <c r="AX65" s="105">
        <f t="shared" si="31"/>
        <v>0</v>
      </c>
      <c r="AY65" s="105">
        <f t="shared" si="32"/>
        <v>0</v>
      </c>
      <c r="AZ65" s="105">
        <f t="shared" si="33"/>
        <v>0</v>
      </c>
      <c r="BA65" s="108">
        <f>Tabla14[[#This Row],[Columna17]]</f>
        <v>0</v>
      </c>
      <c r="BB65" s="108">
        <f>Tabla14[[#This Row],[Columna30]]</f>
        <v>0</v>
      </c>
      <c r="BC65" s="108">
        <f>Tabla14[[#This Row],[Columna46]]</f>
        <v>0</v>
      </c>
      <c r="BD65" s="101">
        <f>(((Tabla14[[#This Row],[Columna17]]*30)*$S$44)+((AF65*30)*$AF$44)+((AS65*30)*$AS$44))*Tabla14[[#This Row],[Columna32]]</f>
        <v>0</v>
      </c>
      <c r="BE65" s="162">
        <f>Tabla14[[#This Row],[Columna47]]</f>
        <v>0</v>
      </c>
      <c r="BF65" s="101">
        <f>Tabla14[[#This Row],[Columna51]]*Tabla14[[#This Row],[Columna54]]</f>
        <v>0</v>
      </c>
      <c r="BG65" s="101">
        <f>Tabla14[[#This Row],[Columna52]]*Tabla14[[#This Row],[Columna55]]</f>
        <v>0</v>
      </c>
      <c r="BH65" s="101">
        <f>Tabla14[[#This Row],[Columna53]]*Tabla14[[#This Row],[Columna56]]</f>
        <v>0</v>
      </c>
      <c r="BI65" s="113">
        <f>ROUND((Tabla14[[#This Row],[Columna48]]*Tabla14[[#This Row],[Columna59]]*Tabla14[[#This Row],[Columna32]])+(Tabla14[[#This Row],[Columna49]]*Tabla14[[#This Row],[Columna60]]*Tabla14[[#This Row],[Columna32]])+(Tabla14[[#This Row],[Columna50]]*Tabla14[[#This Row],[Columna61]]*Tabla14[[#This Row],[Columna32]]),0)</f>
        <v>0</v>
      </c>
    </row>
    <row r="66" spans="1:63" ht="16" customHeight="1">
      <c r="A66" s="98" t="str">
        <f t="shared" si="19"/>
        <v/>
      </c>
      <c r="B66" s="351">
        <f>'Escala Salarial'!C65</f>
        <v>0</v>
      </c>
      <c r="C66" s="99" t="str">
        <f t="shared" si="20"/>
        <v/>
      </c>
      <c r="D66" s="99" t="str">
        <f t="shared" si="21"/>
        <v/>
      </c>
      <c r="E66" s="172">
        <f>+'Escala Salarial'!F65</f>
        <v>0</v>
      </c>
      <c r="F66" s="427">
        <v>1</v>
      </c>
      <c r="G66" s="426"/>
      <c r="H66" s="426"/>
      <c r="I66" s="426"/>
      <c r="J66" s="426"/>
      <c r="K66" s="426"/>
      <c r="L66" s="426"/>
      <c r="M66" s="426"/>
      <c r="N66" s="426"/>
      <c r="O66" s="426"/>
      <c r="P66" s="426"/>
      <c r="Q66" s="426"/>
      <c r="R66" s="426"/>
      <c r="S66"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6" s="426"/>
      <c r="U66" s="426"/>
      <c r="V66" s="426"/>
      <c r="W66" s="426"/>
      <c r="X66" s="426"/>
      <c r="Y66" s="426"/>
      <c r="Z66" s="426"/>
      <c r="AA66" s="426"/>
      <c r="AB66" s="426"/>
      <c r="AC66" s="426"/>
      <c r="AD66" s="426"/>
      <c r="AE66" s="426"/>
      <c r="AF66"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6" s="426"/>
      <c r="AH66" s="426"/>
      <c r="AI66" s="426"/>
      <c r="AJ66" s="426"/>
      <c r="AK66" s="426"/>
      <c r="AL66" s="426"/>
      <c r="AM66" s="426"/>
      <c r="AN66" s="426"/>
      <c r="AO66" s="426"/>
      <c r="AP66" s="426"/>
      <c r="AQ66" s="426"/>
      <c r="AR66" s="426"/>
      <c r="AS66"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6" s="108">
        <f>(Tabla14[[#This Row],[Columna46]]+Tabla14[[#This Row],[Columna30]]+Tabla14[[#This Row],[Columna17]])/3</f>
        <v>0</v>
      </c>
      <c r="AU66" s="111">
        <f t="shared" si="22"/>
        <v>0</v>
      </c>
      <c r="AV66" s="111">
        <f t="shared" si="23"/>
        <v>0</v>
      </c>
      <c r="AW66" s="111">
        <f t="shared" si="24"/>
        <v>0</v>
      </c>
      <c r="AX66" s="105">
        <f t="shared" si="31"/>
        <v>0</v>
      </c>
      <c r="AY66" s="105">
        <f t="shared" si="32"/>
        <v>0</v>
      </c>
      <c r="AZ66" s="105">
        <f t="shared" si="33"/>
        <v>0</v>
      </c>
      <c r="BA66" s="108">
        <f>Tabla14[[#This Row],[Columna17]]</f>
        <v>0</v>
      </c>
      <c r="BB66" s="108">
        <f>Tabla14[[#This Row],[Columna30]]</f>
        <v>0</v>
      </c>
      <c r="BC66" s="108">
        <f>Tabla14[[#This Row],[Columna46]]</f>
        <v>0</v>
      </c>
      <c r="BD66" s="101">
        <f>(((Tabla14[[#This Row],[Columna17]]*30)*$S$44)+((AF66*30)*$AF$44)+((AS66*30)*$AS$44))*Tabla14[[#This Row],[Columna32]]</f>
        <v>0</v>
      </c>
      <c r="BE66" s="162">
        <f>Tabla14[[#This Row],[Columna47]]</f>
        <v>0</v>
      </c>
      <c r="BF66" s="101">
        <f>Tabla14[[#This Row],[Columna51]]*Tabla14[[#This Row],[Columna54]]</f>
        <v>0</v>
      </c>
      <c r="BG66" s="101">
        <f>Tabla14[[#This Row],[Columna52]]*Tabla14[[#This Row],[Columna55]]</f>
        <v>0</v>
      </c>
      <c r="BH66" s="101">
        <f>Tabla14[[#This Row],[Columna53]]*Tabla14[[#This Row],[Columna56]]</f>
        <v>0</v>
      </c>
      <c r="BI66" s="113">
        <f>ROUND((Tabla14[[#This Row],[Columna48]]*Tabla14[[#This Row],[Columna59]]*Tabla14[[#This Row],[Columna32]])+(Tabla14[[#This Row],[Columna49]]*Tabla14[[#This Row],[Columna60]]*Tabla14[[#This Row],[Columna32]])+(Tabla14[[#This Row],[Columna50]]*Tabla14[[#This Row],[Columna61]]*Tabla14[[#This Row],[Columna32]]),0)</f>
        <v>0</v>
      </c>
    </row>
    <row r="67" spans="1:63" ht="16" customHeight="1">
      <c r="A67" s="98" t="str">
        <f t="shared" si="19"/>
        <v/>
      </c>
      <c r="B67" s="351">
        <f>'Escala Salarial'!C66</f>
        <v>0</v>
      </c>
      <c r="C67" s="99" t="str">
        <f t="shared" si="20"/>
        <v/>
      </c>
      <c r="D67" s="99" t="str">
        <f t="shared" si="21"/>
        <v/>
      </c>
      <c r="E67" s="172">
        <f>+'Escala Salarial'!F66</f>
        <v>0</v>
      </c>
      <c r="F67" s="427"/>
      <c r="G67" s="426"/>
      <c r="H67" s="426"/>
      <c r="I67" s="426"/>
      <c r="J67" s="426"/>
      <c r="K67" s="426"/>
      <c r="L67" s="426"/>
      <c r="M67" s="426"/>
      <c r="N67" s="426"/>
      <c r="O67" s="426"/>
      <c r="P67" s="426"/>
      <c r="Q67" s="426"/>
      <c r="R67" s="426"/>
      <c r="S67"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7" s="426"/>
      <c r="U67" s="426"/>
      <c r="V67" s="426"/>
      <c r="W67" s="426"/>
      <c r="X67" s="426"/>
      <c r="Y67" s="426"/>
      <c r="Z67" s="426"/>
      <c r="AA67" s="426"/>
      <c r="AB67" s="426"/>
      <c r="AC67" s="426"/>
      <c r="AD67" s="426"/>
      <c r="AE67" s="426"/>
      <c r="AF67"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7" s="426"/>
      <c r="AH67" s="426"/>
      <c r="AI67" s="426"/>
      <c r="AJ67" s="426"/>
      <c r="AK67" s="426"/>
      <c r="AL67" s="426"/>
      <c r="AM67" s="426"/>
      <c r="AN67" s="426"/>
      <c r="AO67" s="426"/>
      <c r="AP67" s="426"/>
      <c r="AQ67" s="426"/>
      <c r="AR67" s="426"/>
      <c r="AS67"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7" s="108">
        <f>(Tabla14[[#This Row],[Columna46]]+Tabla14[[#This Row],[Columna30]]+Tabla14[[#This Row],[Columna17]])/3</f>
        <v>0</v>
      </c>
      <c r="AU67" s="111">
        <f t="shared" si="22"/>
        <v>0</v>
      </c>
      <c r="AV67" s="111">
        <f t="shared" si="23"/>
        <v>0</v>
      </c>
      <c r="AW67" s="111">
        <f t="shared" si="24"/>
        <v>0</v>
      </c>
      <c r="AX67" s="105">
        <f t="shared" si="31"/>
        <v>0</v>
      </c>
      <c r="AY67" s="105">
        <f t="shared" si="32"/>
        <v>0</v>
      </c>
      <c r="AZ67" s="105">
        <f t="shared" si="33"/>
        <v>0</v>
      </c>
      <c r="BA67" s="108">
        <f>Tabla14[[#This Row],[Columna17]]</f>
        <v>0</v>
      </c>
      <c r="BB67" s="108">
        <f>Tabla14[[#This Row],[Columna30]]</f>
        <v>0</v>
      </c>
      <c r="BC67" s="108">
        <f>Tabla14[[#This Row],[Columna46]]</f>
        <v>0</v>
      </c>
      <c r="BD67" s="101">
        <f>(((Tabla14[[#This Row],[Columna17]]*30)*$S$44)+((AF67*30)*$AF$44)+((AS67*30)*$AS$44))*Tabla14[[#This Row],[Columna32]]</f>
        <v>0</v>
      </c>
      <c r="BE67" s="162">
        <f>Tabla14[[#This Row],[Columna47]]</f>
        <v>0</v>
      </c>
      <c r="BF67" s="101">
        <f>Tabla14[[#This Row],[Columna51]]*Tabla14[[#This Row],[Columna54]]</f>
        <v>0</v>
      </c>
      <c r="BG67" s="101">
        <f>Tabla14[[#This Row],[Columna52]]*Tabla14[[#This Row],[Columna55]]</f>
        <v>0</v>
      </c>
      <c r="BH67" s="101">
        <f>Tabla14[[#This Row],[Columna53]]*Tabla14[[#This Row],[Columna56]]</f>
        <v>0</v>
      </c>
      <c r="BI67" s="113">
        <f>ROUND((Tabla14[[#This Row],[Columna48]]*Tabla14[[#This Row],[Columna59]]*Tabla14[[#This Row],[Columna32]])+(Tabla14[[#This Row],[Columna49]]*Tabla14[[#This Row],[Columna60]]*Tabla14[[#This Row],[Columna32]])+(Tabla14[[#This Row],[Columna50]]*Tabla14[[#This Row],[Columna61]]*Tabla14[[#This Row],[Columna32]]),0)</f>
        <v>0</v>
      </c>
    </row>
    <row r="68" spans="1:63" ht="16" customHeight="1">
      <c r="A68" s="98" t="str">
        <f t="shared" si="19"/>
        <v/>
      </c>
      <c r="B68" s="351">
        <f>'Escala Salarial'!C67</f>
        <v>0</v>
      </c>
      <c r="C68" s="99" t="str">
        <f t="shared" si="20"/>
        <v/>
      </c>
      <c r="D68" s="99" t="str">
        <f t="shared" si="21"/>
        <v/>
      </c>
      <c r="E68" s="172">
        <f>+'Escala Salarial'!F67</f>
        <v>0</v>
      </c>
      <c r="F68" s="427"/>
      <c r="G68" s="426"/>
      <c r="H68" s="426"/>
      <c r="I68" s="426"/>
      <c r="J68" s="426"/>
      <c r="K68" s="426"/>
      <c r="L68" s="426"/>
      <c r="M68" s="426"/>
      <c r="N68" s="426"/>
      <c r="O68" s="426"/>
      <c r="P68" s="426"/>
      <c r="Q68" s="426"/>
      <c r="R68" s="426"/>
      <c r="S68"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8" s="426"/>
      <c r="U68" s="426"/>
      <c r="V68" s="426"/>
      <c r="W68" s="426"/>
      <c r="X68" s="426"/>
      <c r="Y68" s="426"/>
      <c r="Z68" s="426"/>
      <c r="AA68" s="426"/>
      <c r="AB68" s="426"/>
      <c r="AC68" s="426"/>
      <c r="AD68" s="426"/>
      <c r="AE68" s="426"/>
      <c r="AF68"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8" s="426"/>
      <c r="AH68" s="426"/>
      <c r="AI68" s="426"/>
      <c r="AJ68" s="426"/>
      <c r="AK68" s="426"/>
      <c r="AL68" s="426"/>
      <c r="AM68" s="426"/>
      <c r="AN68" s="426"/>
      <c r="AO68" s="426"/>
      <c r="AP68" s="426"/>
      <c r="AQ68" s="426"/>
      <c r="AR68" s="426"/>
      <c r="AS68"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8" s="108">
        <f>(Tabla14[[#This Row],[Columna46]]+Tabla14[[#This Row],[Columna30]]+Tabla14[[#This Row],[Columna17]])/3</f>
        <v>0</v>
      </c>
      <c r="AU68" s="111">
        <f t="shared" si="22"/>
        <v>0</v>
      </c>
      <c r="AV68" s="111">
        <f t="shared" si="23"/>
        <v>0</v>
      </c>
      <c r="AW68" s="111">
        <f t="shared" si="24"/>
        <v>0</v>
      </c>
      <c r="AX68" s="105">
        <f t="shared" si="31"/>
        <v>0</v>
      </c>
      <c r="AY68" s="105">
        <f t="shared" si="32"/>
        <v>0</v>
      </c>
      <c r="AZ68" s="105">
        <f t="shared" si="33"/>
        <v>0</v>
      </c>
      <c r="BA68" s="108">
        <f>Tabla14[[#This Row],[Columna17]]</f>
        <v>0</v>
      </c>
      <c r="BB68" s="108">
        <f>Tabla14[[#This Row],[Columna30]]</f>
        <v>0</v>
      </c>
      <c r="BC68" s="108">
        <f>Tabla14[[#This Row],[Columna46]]</f>
        <v>0</v>
      </c>
      <c r="BD68" s="101">
        <f>(((Tabla14[[#This Row],[Columna17]]*30)*$S$44)+((AF68*30)*$AF$44)+((AS68*30)*$AS$44))*Tabla14[[#This Row],[Columna32]]</f>
        <v>0</v>
      </c>
      <c r="BE68" s="162">
        <f>Tabla14[[#This Row],[Columna47]]</f>
        <v>0</v>
      </c>
      <c r="BF68" s="101">
        <f>Tabla14[[#This Row],[Columna51]]*Tabla14[[#This Row],[Columna54]]</f>
        <v>0</v>
      </c>
      <c r="BG68" s="101">
        <f>Tabla14[[#This Row],[Columna52]]*Tabla14[[#This Row],[Columna55]]</f>
        <v>0</v>
      </c>
      <c r="BH68" s="101">
        <f>Tabla14[[#This Row],[Columna53]]*Tabla14[[#This Row],[Columna56]]</f>
        <v>0</v>
      </c>
      <c r="BI68" s="113">
        <f>ROUND((Tabla14[[#This Row],[Columna48]]*Tabla14[[#This Row],[Columna59]]*Tabla14[[#This Row],[Columna32]])+(Tabla14[[#This Row],[Columna49]]*Tabla14[[#This Row],[Columna60]]*Tabla14[[#This Row],[Columna32]])+(Tabla14[[#This Row],[Columna50]]*Tabla14[[#This Row],[Columna61]]*Tabla14[[#This Row],[Columna32]]),0)</f>
        <v>0</v>
      </c>
    </row>
    <row r="69" spans="1:63" ht="16" customHeight="1">
      <c r="A69" s="98" t="str">
        <f t="shared" si="19"/>
        <v/>
      </c>
      <c r="B69" s="351">
        <f>'Escala Salarial'!C68</f>
        <v>0</v>
      </c>
      <c r="C69" s="99" t="str">
        <f t="shared" si="20"/>
        <v/>
      </c>
      <c r="D69" s="99" t="str">
        <f t="shared" si="21"/>
        <v/>
      </c>
      <c r="E69" s="172">
        <f>+'Escala Salarial'!F68</f>
        <v>0</v>
      </c>
      <c r="F69" s="427"/>
      <c r="G69" s="426"/>
      <c r="H69" s="426"/>
      <c r="I69" s="426"/>
      <c r="J69" s="426"/>
      <c r="K69" s="426"/>
      <c r="L69" s="426"/>
      <c r="M69" s="426"/>
      <c r="N69" s="426"/>
      <c r="O69" s="426"/>
      <c r="P69" s="426"/>
      <c r="Q69" s="426"/>
      <c r="R69" s="426"/>
      <c r="S69"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9" s="426"/>
      <c r="U69" s="426"/>
      <c r="V69" s="426"/>
      <c r="W69" s="426"/>
      <c r="X69" s="426"/>
      <c r="Y69" s="426"/>
      <c r="Z69" s="426"/>
      <c r="AA69" s="426"/>
      <c r="AB69" s="426"/>
      <c r="AC69" s="426"/>
      <c r="AD69" s="426"/>
      <c r="AE69" s="426"/>
      <c r="AF69"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9" s="426"/>
      <c r="AH69" s="426"/>
      <c r="AI69" s="426"/>
      <c r="AJ69" s="426"/>
      <c r="AK69" s="426"/>
      <c r="AL69" s="426"/>
      <c r="AM69" s="426"/>
      <c r="AN69" s="426"/>
      <c r="AO69" s="426"/>
      <c r="AP69" s="426"/>
      <c r="AQ69" s="426"/>
      <c r="AR69" s="426"/>
      <c r="AS69"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9" s="108">
        <f>(Tabla14[[#This Row],[Columna46]]+Tabla14[[#This Row],[Columna30]]+Tabla14[[#This Row],[Columna17]])/3</f>
        <v>0</v>
      </c>
      <c r="AU69" s="111">
        <f t="shared" si="22"/>
        <v>0</v>
      </c>
      <c r="AV69" s="111">
        <f t="shared" si="23"/>
        <v>0</v>
      </c>
      <c r="AW69" s="111">
        <f t="shared" si="24"/>
        <v>0</v>
      </c>
      <c r="AX69" s="105">
        <f t="shared" si="31"/>
        <v>0</v>
      </c>
      <c r="AY69" s="105">
        <f t="shared" si="32"/>
        <v>0</v>
      </c>
      <c r="AZ69" s="105">
        <f t="shared" si="33"/>
        <v>0</v>
      </c>
      <c r="BA69" s="108">
        <f>Tabla14[[#This Row],[Columna17]]</f>
        <v>0</v>
      </c>
      <c r="BB69" s="108">
        <f>Tabla14[[#This Row],[Columna30]]</f>
        <v>0</v>
      </c>
      <c r="BC69" s="108">
        <f>Tabla14[[#This Row],[Columna46]]</f>
        <v>0</v>
      </c>
      <c r="BD69" s="101">
        <f>(((Tabla14[[#This Row],[Columna17]]*30)*$S$44)+((AF69*30)*$AF$44)+((AS69*30)*$AS$44))*Tabla14[[#This Row],[Columna32]]</f>
        <v>0</v>
      </c>
      <c r="BE69" s="162">
        <f>Tabla14[[#This Row],[Columna47]]</f>
        <v>0</v>
      </c>
      <c r="BF69" s="101">
        <f>Tabla14[[#This Row],[Columna51]]*Tabla14[[#This Row],[Columna54]]</f>
        <v>0</v>
      </c>
      <c r="BG69" s="101">
        <f>Tabla14[[#This Row],[Columna52]]*Tabla14[[#This Row],[Columna55]]</f>
        <v>0</v>
      </c>
      <c r="BH69" s="101">
        <f>Tabla14[[#This Row],[Columna53]]*Tabla14[[#This Row],[Columna56]]</f>
        <v>0</v>
      </c>
      <c r="BI69" s="113">
        <f>ROUND((Tabla14[[#This Row],[Columna48]]*Tabla14[[#This Row],[Columna59]]*Tabla14[[#This Row],[Columna32]])+(Tabla14[[#This Row],[Columna49]]*Tabla14[[#This Row],[Columna60]]*Tabla14[[#This Row],[Columna32]])+(Tabla14[[#This Row],[Columna50]]*Tabla14[[#This Row],[Columna61]]*Tabla14[[#This Row],[Columna32]]),0)</f>
        <v>0</v>
      </c>
    </row>
    <row r="70" spans="1:63" ht="15.75" customHeight="1">
      <c r="A70" s="98" t="str">
        <f t="shared" si="19"/>
        <v/>
      </c>
      <c r="B70" s="351">
        <f>'Escala Salarial'!C69</f>
        <v>0</v>
      </c>
      <c r="C70" s="99" t="str">
        <f t="shared" si="20"/>
        <v/>
      </c>
      <c r="D70" s="99" t="str">
        <f t="shared" si="21"/>
        <v/>
      </c>
      <c r="E70" s="172">
        <f>+'Escala Salarial'!F69</f>
        <v>0</v>
      </c>
      <c r="F70" s="427"/>
      <c r="G70" s="426"/>
      <c r="H70" s="426"/>
      <c r="I70" s="426"/>
      <c r="J70" s="426"/>
      <c r="K70" s="426"/>
      <c r="L70" s="426"/>
      <c r="M70" s="426"/>
      <c r="N70" s="426"/>
      <c r="O70" s="426"/>
      <c r="P70" s="426"/>
      <c r="Q70" s="426"/>
      <c r="R70" s="426"/>
      <c r="S70"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70" s="426"/>
      <c r="U70" s="426"/>
      <c r="V70" s="426"/>
      <c r="W70" s="426"/>
      <c r="X70" s="426"/>
      <c r="Y70" s="426"/>
      <c r="Z70" s="426"/>
      <c r="AA70" s="426"/>
      <c r="AB70" s="426"/>
      <c r="AC70" s="426"/>
      <c r="AD70" s="426"/>
      <c r="AE70" s="426"/>
      <c r="AF70"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70" s="426"/>
      <c r="AH70" s="426"/>
      <c r="AI70" s="426"/>
      <c r="AJ70" s="426"/>
      <c r="AK70" s="426"/>
      <c r="AL70" s="426"/>
      <c r="AM70" s="426"/>
      <c r="AN70" s="426"/>
      <c r="AO70" s="426"/>
      <c r="AP70" s="426"/>
      <c r="AQ70" s="426"/>
      <c r="AR70" s="426"/>
      <c r="AS70"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70" s="108">
        <f>(Tabla14[[#This Row],[Columna46]]+Tabla14[[#This Row],[Columna30]]+Tabla14[[#This Row],[Columna17]])/3</f>
        <v>0</v>
      </c>
      <c r="AU70" s="111">
        <f t="shared" si="22"/>
        <v>0</v>
      </c>
      <c r="AV70" s="111">
        <f t="shared" si="23"/>
        <v>0</v>
      </c>
      <c r="AW70" s="111">
        <f t="shared" si="24"/>
        <v>0</v>
      </c>
      <c r="AX70" s="101">
        <f t="shared" si="28"/>
        <v>0</v>
      </c>
      <c r="AY70" s="101">
        <f t="shared" si="29"/>
        <v>0</v>
      </c>
      <c r="AZ70" s="101">
        <f t="shared" si="30"/>
        <v>0</v>
      </c>
      <c r="BA70" s="108">
        <f>Tabla14[[#This Row],[Columna17]]</f>
        <v>0</v>
      </c>
      <c r="BB70" s="108">
        <f>Tabla14[[#This Row],[Columna30]]</f>
        <v>0</v>
      </c>
      <c r="BC70" s="108">
        <f>Tabla14[[#This Row],[Columna46]]</f>
        <v>0</v>
      </c>
      <c r="BD70" s="101">
        <f>(((Tabla14[[#This Row],[Columna17]]*30)*$S$44)+((AF70*30)*$AF$44)+((AS70*30)*$AS$44))*Tabla14[[#This Row],[Columna32]]</f>
        <v>0</v>
      </c>
      <c r="BE70" s="108">
        <f>Tabla14[[#This Row],[Columna47]]</f>
        <v>0</v>
      </c>
      <c r="BF70" s="101">
        <f>Tabla14[[#This Row],[Columna51]]*Tabla14[[#This Row],[Columna54]]</f>
        <v>0</v>
      </c>
      <c r="BG70" s="101">
        <f>Tabla14[[#This Row],[Columna52]]*Tabla14[[#This Row],[Columna55]]</f>
        <v>0</v>
      </c>
      <c r="BH70" s="101">
        <f>Tabla14[[#This Row],[Columna53]]*Tabla14[[#This Row],[Columna56]]</f>
        <v>0</v>
      </c>
      <c r="BI70" s="113">
        <f>ROUND((Tabla14[[#This Row],[Columna48]]*Tabla14[[#This Row],[Columna59]]*Tabla14[[#This Row],[Columna32]])+(Tabla14[[#This Row],[Columna49]]*Tabla14[[#This Row],[Columna60]]*Tabla14[[#This Row],[Columna32]])+(Tabla14[[#This Row],[Columna50]]*Tabla14[[#This Row],[Columna61]]*Tabla14[[#This Row],[Columna32]]),0)</f>
        <v>0</v>
      </c>
    </row>
    <row r="71" spans="1:63" ht="15.75" customHeight="1">
      <c r="E71" s="65"/>
      <c r="G71" s="66"/>
      <c r="H71" s="66"/>
      <c r="I71" s="66"/>
      <c r="J71" s="66"/>
      <c r="K71" s="66"/>
      <c r="L71" s="66"/>
      <c r="M71" s="66"/>
      <c r="N71" s="66"/>
      <c r="O71" s="66"/>
      <c r="P71" s="66"/>
      <c r="Q71" s="66"/>
      <c r="R71" s="66"/>
      <c r="S71" s="161"/>
      <c r="T71" s="66"/>
      <c r="U71" s="66"/>
      <c r="V71" s="66"/>
      <c r="W71" s="66"/>
      <c r="X71" s="66"/>
      <c r="Y71" s="66"/>
      <c r="Z71" s="66"/>
      <c r="AA71" s="66"/>
      <c r="AB71" s="66"/>
      <c r="AC71" s="66"/>
      <c r="AD71" s="66"/>
      <c r="AE71" s="66"/>
      <c r="AF71" s="29"/>
      <c r="AG71" s="29"/>
      <c r="AH71" s="29"/>
      <c r="AI71" s="29"/>
      <c r="AJ71" s="29"/>
      <c r="AK71" s="29"/>
      <c r="AL71" s="29"/>
      <c r="AM71" s="29"/>
      <c r="AN71" s="29"/>
      <c r="AO71" s="29"/>
      <c r="AP71" s="29"/>
      <c r="AQ71" s="29"/>
      <c r="AR71" s="29"/>
      <c r="AS71" s="29"/>
      <c r="AT71" s="29"/>
      <c r="AU71" s="29"/>
      <c r="AV71" s="42"/>
      <c r="AW71" s="42"/>
      <c r="AX71" s="42"/>
      <c r="AY71" s="27"/>
      <c r="AZ71" s="27"/>
      <c r="BA71" s="27"/>
      <c r="BB71" s="26"/>
      <c r="BC71" s="26"/>
      <c r="BD71" s="746" t="s">
        <v>12244</v>
      </c>
      <c r="BE71" s="747"/>
      <c r="BF71" s="747"/>
      <c r="BG71" s="747"/>
      <c r="BH71" s="748"/>
      <c r="BI71" s="345">
        <f>SUBTOTAL(109,Tabla14[[#All],[Columna62]])</f>
        <v>0</v>
      </c>
    </row>
    <row r="72" spans="1:63" ht="15.75" customHeight="1">
      <c r="BD72" s="740" t="s">
        <v>192</v>
      </c>
      <c r="BE72" s="741"/>
      <c r="BF72" s="741"/>
      <c r="BG72" s="741"/>
      <c r="BH72" s="742"/>
      <c r="BI72" s="114">
        <f>IFERROR(('Factor Multiplicador'!I120),"")</f>
        <v>1.8774</v>
      </c>
    </row>
    <row r="73" spans="1:63" ht="15.75" customHeight="1">
      <c r="A73" s="104" t="s">
        <v>22102</v>
      </c>
      <c r="B73" s="350" t="s">
        <v>22103</v>
      </c>
      <c r="P73" s="46"/>
      <c r="V73" s="45"/>
      <c r="AF73" s="45"/>
      <c r="AG73" s="20"/>
      <c r="AH73" s="20"/>
      <c r="AI73" s="20"/>
      <c r="AJ73" s="20"/>
      <c r="AK73" s="20"/>
      <c r="AL73" s="20"/>
      <c r="AM73" s="20"/>
      <c r="AN73" s="20"/>
      <c r="AO73" s="20"/>
      <c r="AP73" s="20"/>
      <c r="AQ73" s="20"/>
      <c r="AR73" s="20"/>
      <c r="AS73" s="20"/>
      <c r="AT73" s="20"/>
      <c r="AU73" s="20"/>
      <c r="AV73" s="45"/>
      <c r="BD73" s="740" t="s">
        <v>193</v>
      </c>
      <c r="BE73" s="741"/>
      <c r="BF73" s="741"/>
      <c r="BG73" s="741"/>
      <c r="BH73" s="742"/>
      <c r="BI73" s="344">
        <f>IFERROR((BI71*BI72),"")</f>
        <v>0</v>
      </c>
    </row>
    <row r="74" spans="1:63" ht="15.75" customHeight="1">
      <c r="P74" s="46"/>
      <c r="V74" s="45"/>
      <c r="AF74" s="45"/>
      <c r="AG74" s="20"/>
      <c r="AH74" s="20"/>
      <c r="AI74" s="20"/>
      <c r="AJ74" s="20"/>
      <c r="AK74" s="20"/>
      <c r="AL74" s="20"/>
      <c r="AM74" s="20"/>
      <c r="AN74" s="20"/>
      <c r="AO74" s="20"/>
      <c r="AP74" s="20"/>
      <c r="AQ74" s="20"/>
      <c r="AR74" s="20"/>
      <c r="AS74" s="20"/>
      <c r="AT74" s="20"/>
      <c r="AU74" s="20"/>
      <c r="AV74" s="45"/>
      <c r="BD74" s="740" t="s">
        <v>13675</v>
      </c>
      <c r="BE74" s="741"/>
      <c r="BF74" s="741"/>
      <c r="BG74" s="741"/>
      <c r="BH74" s="742"/>
      <c r="BI74" s="433">
        <v>1</v>
      </c>
    </row>
    <row r="75" spans="1:63" ht="16">
      <c r="B75" s="20"/>
      <c r="C75" s="20"/>
      <c r="D75" s="20"/>
      <c r="Q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740" t="s">
        <v>22921</v>
      </c>
      <c r="BE75" s="741"/>
      <c r="BF75" s="741"/>
      <c r="BG75" s="741"/>
      <c r="BH75" s="791"/>
      <c r="BI75" s="349">
        <f>IFERROR((BI73*BI74),"")</f>
        <v>0</v>
      </c>
      <c r="BK75" s="168"/>
    </row>
    <row r="77" spans="1:63">
      <c r="B77" s="107"/>
      <c r="C77" s="107"/>
      <c r="D77" s="107"/>
      <c r="E77" s="107"/>
      <c r="G77" s="107"/>
      <c r="H77" s="107"/>
      <c r="I77" s="107"/>
      <c r="J77" s="107"/>
      <c r="K77" s="107"/>
      <c r="P77" s="107"/>
      <c r="Q77" s="107"/>
      <c r="R77" s="107"/>
      <c r="T77" s="107"/>
      <c r="U77" s="107"/>
      <c r="V77" s="107"/>
      <c r="W77" s="107"/>
      <c r="X77" s="107"/>
      <c r="Y77" s="107"/>
      <c r="Z77" s="107"/>
      <c r="AA77" s="107"/>
      <c r="AB77" s="107"/>
      <c r="AC77" s="107"/>
      <c r="AD77" s="107"/>
      <c r="AE77" s="107"/>
      <c r="AF77" s="107"/>
      <c r="AG77" s="107"/>
      <c r="AH77" s="107"/>
      <c r="AI77" s="107"/>
      <c r="AJ77" s="107"/>
      <c r="AK77" s="107"/>
      <c r="AL77" s="107"/>
      <c r="AM77" s="107"/>
      <c r="AN77" s="107"/>
      <c r="AO77" s="107"/>
      <c r="AP77" s="107"/>
      <c r="AQ77" s="107"/>
      <c r="AR77" s="107"/>
      <c r="AS77" s="107"/>
      <c r="AT77" s="107"/>
      <c r="AU77" s="107"/>
      <c r="AV77" s="107"/>
      <c r="AW77" s="107"/>
      <c r="AX77" s="107"/>
      <c r="AY77" s="107"/>
      <c r="AZ77" s="107"/>
      <c r="BA77" s="107"/>
      <c r="BB77" s="107"/>
      <c r="BC77" s="107"/>
      <c r="BD77" s="107"/>
      <c r="BE77" s="107"/>
      <c r="BF77" s="107"/>
      <c r="BG77" s="107"/>
      <c r="BH77" s="107"/>
      <c r="BI77" s="107"/>
      <c r="BK77" s="168"/>
    </row>
  </sheetData>
  <mergeCells count="76">
    <mergeCell ref="BD75:BH75"/>
    <mergeCell ref="A2:C3"/>
    <mergeCell ref="D2:E3"/>
    <mergeCell ref="F39:AT39"/>
    <mergeCell ref="AU39:BI41"/>
    <mergeCell ref="A40:C41"/>
    <mergeCell ref="D40:E41"/>
    <mergeCell ref="F40:AT40"/>
    <mergeCell ref="T41:AF41"/>
    <mergeCell ref="AG41:AS41"/>
    <mergeCell ref="AT41:AT42"/>
    <mergeCell ref="F41:S41"/>
    <mergeCell ref="BG5:BG6"/>
    <mergeCell ref="BH5:BH6"/>
    <mergeCell ref="BD33:BH33"/>
    <mergeCell ref="BD34:BH34"/>
    <mergeCell ref="BD35:BH35"/>
    <mergeCell ref="BD36:BH36"/>
    <mergeCell ref="BD37:BH37"/>
    <mergeCell ref="AV5:AV6"/>
    <mergeCell ref="AW5:AW6"/>
    <mergeCell ref="AX5:AX6"/>
    <mergeCell ref="AY5:AY6"/>
    <mergeCell ref="AV43:AV44"/>
    <mergeCell ref="AW43:AW44"/>
    <mergeCell ref="AX43:AX44"/>
    <mergeCell ref="AY43:AY44"/>
    <mergeCell ref="AZ43:AZ44"/>
    <mergeCell ref="AU1:BI3"/>
    <mergeCell ref="AT3:AT4"/>
    <mergeCell ref="F4:F6"/>
    <mergeCell ref="AU4:AW4"/>
    <mergeCell ref="AX4:AZ4"/>
    <mergeCell ref="BA4:BE4"/>
    <mergeCell ref="BF4:BH4"/>
    <mergeCell ref="AZ5:AZ6"/>
    <mergeCell ref="BA5:BA6"/>
    <mergeCell ref="BB5:BB6"/>
    <mergeCell ref="BC5:BC6"/>
    <mergeCell ref="BD5:BD6"/>
    <mergeCell ref="BE5:BE6"/>
    <mergeCell ref="BF5:BF6"/>
    <mergeCell ref="BI4:BI6"/>
    <mergeCell ref="AU5:AU6"/>
    <mergeCell ref="A1:E1"/>
    <mergeCell ref="F3:S3"/>
    <mergeCell ref="T3:AF3"/>
    <mergeCell ref="AG3:AS3"/>
    <mergeCell ref="C6:D6"/>
    <mergeCell ref="F1:AT1"/>
    <mergeCell ref="F2:AT2"/>
    <mergeCell ref="A4:A5"/>
    <mergeCell ref="B4:E5"/>
    <mergeCell ref="A39:E39"/>
    <mergeCell ref="BF43:BF44"/>
    <mergeCell ref="BG43:BG44"/>
    <mergeCell ref="BH43:BH44"/>
    <mergeCell ref="BA43:BA44"/>
    <mergeCell ref="BB43:BB44"/>
    <mergeCell ref="BC43:BC44"/>
    <mergeCell ref="BD43:BD44"/>
    <mergeCell ref="BE43:BE44"/>
    <mergeCell ref="A42:A43"/>
    <mergeCell ref="B42:E43"/>
    <mergeCell ref="F42:F44"/>
    <mergeCell ref="C44:D44"/>
    <mergeCell ref="AU42:AW42"/>
    <mergeCell ref="AX42:AZ42"/>
    <mergeCell ref="AU43:AU44"/>
    <mergeCell ref="BD74:BH74"/>
    <mergeCell ref="BI42:BI44"/>
    <mergeCell ref="BD71:BH71"/>
    <mergeCell ref="BD72:BH72"/>
    <mergeCell ref="BD73:BH73"/>
    <mergeCell ref="BF42:BH42"/>
    <mergeCell ref="BA42:BE42"/>
  </mergeCells>
  <phoneticPr fontId="31" type="noConversion"/>
  <dataValidations count="1">
    <dataValidation type="list" allowBlank="1" showInputMessage="1" showErrorMessage="1" sqref="D36:E38" xr:uid="{00000000-0002-0000-0300-000000000000}">
      <formula1>INDIRECT($C36)</formula1>
    </dataValidation>
  </dataValidations>
  <printOptions horizontalCentered="1" verticalCentered="1"/>
  <pageMargins left="0.74803149606299213" right="0.43307086614173229" top="0.74803149606299213" bottom="0.74803149606299213" header="0.31496062992125984" footer="0.31496062992125984"/>
  <pageSetup paperSize="5" scale="20" fitToHeight="0" orientation="landscape" r:id="rId1"/>
  <headerFooter>
    <oddFooter>&amp;C&amp;P de &amp;N</oddFooter>
  </headerFooter>
  <ignoredErrors>
    <ignoredError sqref="BA8:BH15 AS11 BB7:BC7 BG7:BH7 AS17:AS23 AS8 AS9:AS10 AS12:AS16 AS24:AS32 E45" calculatedColumn="1"/>
    <ignoredError sqref="AX46:AZ55 AX45:AY45 AF25:AF29 AF31 AF30 BF25:BH32 BF16:BH24 AX61:AZ69 BE61:BE69" unlockedFormula="1"/>
    <ignoredError sqref="S6 AF6" formula="1"/>
    <ignoredError sqref="BA16:BE24 BA25:BE32" unlockedFormula="1" calculatedColumn="1"/>
  </ignoredErrors>
  <drawing r:id="rId2"/>
  <legacyDrawing r:id="rId3"/>
  <tableParts count="2">
    <tablePart r:id="rId4"/>
    <tablePart r:id="rId5"/>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2000000}">
          <x14:formula1>
            <xm:f>Tarifas!$A$6:$A$50</xm:f>
          </x14:formula1>
          <xm:sqref>B31:B32 B45:B70</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tabColor theme="8" tint="-0.249977111117893"/>
    <pageSetUpPr fitToPage="1"/>
  </sheetPr>
  <dimension ref="B1:CK219"/>
  <sheetViews>
    <sheetView showGridLines="0" view="pageBreakPreview" topLeftCell="A110" zoomScale="115" zoomScaleNormal="100" zoomScaleSheetLayoutView="115" workbookViewId="0">
      <selection activeCell="E93" sqref="E92:E93"/>
    </sheetView>
  </sheetViews>
  <sheetFormatPr baseColWidth="10" defaultColWidth="11.5" defaultRowHeight="15" zeroHeight="1"/>
  <cols>
    <col min="1" max="1" width="2.6640625" style="1" customWidth="1"/>
    <col min="2" max="3" width="3.5" style="1" customWidth="1"/>
    <col min="4" max="4" width="3.5" style="2" customWidth="1"/>
    <col min="5" max="5" width="65.6640625" style="1" customWidth="1"/>
    <col min="6" max="6" width="17" style="1" customWidth="1"/>
    <col min="7" max="7" width="14.33203125" style="1" customWidth="1"/>
    <col min="8" max="8" width="12.1640625" style="1" customWidth="1"/>
    <col min="9" max="9" width="16.6640625" style="1" customWidth="1"/>
    <col min="10" max="12" width="2.6640625" style="1" customWidth="1"/>
    <col min="13" max="13" width="21.83203125" style="62" customWidth="1"/>
    <col min="14" max="15" width="21.83203125" style="1" customWidth="1"/>
    <col min="16" max="16" width="31.5" style="1" customWidth="1"/>
    <col min="17" max="17" width="21.83203125" style="1" customWidth="1"/>
    <col min="18" max="18" width="19.33203125" style="1" bestFit="1" customWidth="1"/>
    <col min="19" max="19" width="11.33203125" style="2" customWidth="1"/>
    <col min="20" max="47" width="11.5" style="1"/>
    <col min="48" max="48" width="16.33203125" style="1" customWidth="1"/>
    <col min="49" max="16384" width="11.5" style="1"/>
  </cols>
  <sheetData>
    <row r="1" spans="3:58" ht="16" thickBot="1"/>
    <row r="2" spans="3:58" ht="19">
      <c r="C2" s="844" t="s">
        <v>23027</v>
      </c>
      <c r="D2" s="845"/>
      <c r="E2" s="845"/>
      <c r="F2" s="845"/>
      <c r="G2" s="845"/>
      <c r="H2" s="845"/>
      <c r="I2" s="845"/>
      <c r="J2" s="284"/>
      <c r="K2" s="238"/>
      <c r="L2" s="238"/>
    </row>
    <row r="3" spans="3:58" ht="19">
      <c r="C3" s="846" t="str">
        <f>+portada!A21</f>
        <v>SUBDIRECCIÓN ARTÍSTICA Y CULTURAL</v>
      </c>
      <c r="D3" s="847"/>
      <c r="E3" s="847"/>
      <c r="F3" s="847"/>
      <c r="G3" s="847"/>
      <c r="H3" s="847"/>
      <c r="I3" s="847"/>
      <c r="J3" s="285"/>
      <c r="K3" s="238"/>
      <c r="L3" s="238"/>
    </row>
    <row r="4" spans="3:58" ht="15" customHeight="1">
      <c r="C4" s="848" t="s">
        <v>22099</v>
      </c>
      <c r="D4" s="849"/>
      <c r="E4" s="849"/>
      <c r="F4" s="849"/>
      <c r="J4" s="59"/>
      <c r="T4" s="812" t="s">
        <v>13755</v>
      </c>
      <c r="U4" s="813"/>
      <c r="V4" s="813"/>
      <c r="W4" s="813"/>
      <c r="X4" s="813"/>
      <c r="Y4" s="813"/>
      <c r="Z4" s="813"/>
      <c r="AA4" s="813"/>
      <c r="AB4" s="813"/>
      <c r="AC4" s="813"/>
      <c r="AD4" s="813"/>
      <c r="AE4" s="813"/>
      <c r="AF4" s="813"/>
      <c r="AG4" s="813"/>
      <c r="AH4" s="813"/>
      <c r="AI4" s="813"/>
      <c r="AJ4" s="813"/>
      <c r="AK4" s="813"/>
      <c r="AL4" s="813"/>
      <c r="AM4" s="813"/>
      <c r="AN4" s="814"/>
      <c r="AO4" s="193"/>
      <c r="AP4" s="193"/>
      <c r="AQ4" s="529">
        <v>0.52200000000000002</v>
      </c>
      <c r="AR4" s="193"/>
      <c r="AS4" s="193"/>
      <c r="AT4" s="193"/>
      <c r="AU4" s="193"/>
      <c r="AV4" s="193"/>
      <c r="AW4" s="193"/>
      <c r="AX4" s="193"/>
      <c r="AY4" s="193"/>
      <c r="AZ4" s="193"/>
      <c r="BA4" s="193"/>
      <c r="BB4" s="193"/>
      <c r="BC4" s="193"/>
      <c r="BD4" s="193"/>
      <c r="BE4" s="193"/>
      <c r="BF4" s="193"/>
    </row>
    <row r="5" spans="3:58" ht="19.5" customHeight="1">
      <c r="C5" s="861" t="str">
        <f>+portada!A17</f>
        <v xml:space="preserve">ESTUDIOS Y DISEÑOS EL MUELLE </v>
      </c>
      <c r="D5" s="862"/>
      <c r="E5" s="862"/>
      <c r="F5" s="862"/>
      <c r="G5" s="862"/>
      <c r="H5" s="862"/>
      <c r="I5" s="862"/>
      <c r="J5" s="59"/>
      <c r="O5" s="815" t="s">
        <v>13753</v>
      </c>
      <c r="P5" s="815"/>
      <c r="Q5" s="815"/>
      <c r="R5" s="815"/>
      <c r="S5" s="815"/>
      <c r="T5" s="193"/>
      <c r="U5" s="193"/>
      <c r="V5" s="193"/>
      <c r="W5" s="193"/>
      <c r="X5" s="193"/>
      <c r="Y5" s="193"/>
      <c r="Z5" s="193"/>
      <c r="AA5" s="193"/>
      <c r="AB5" s="193"/>
      <c r="AC5" s="193"/>
      <c r="AD5" s="193"/>
      <c r="AE5" s="193"/>
      <c r="AF5" s="193"/>
      <c r="AG5" s="193"/>
      <c r="AH5" s="193"/>
      <c r="AI5" s="193"/>
      <c r="AJ5" s="193"/>
      <c r="AK5" s="193"/>
      <c r="AL5" s="193"/>
      <c r="AM5" s="193"/>
      <c r="AN5" s="193"/>
      <c r="AO5" s="193"/>
      <c r="AP5" s="193"/>
      <c r="AQ5" s="529">
        <v>1.044</v>
      </c>
      <c r="AR5" s="193"/>
      <c r="AS5" s="193"/>
      <c r="AT5" s="193"/>
      <c r="AU5" s="193"/>
      <c r="AV5" s="193"/>
      <c r="AW5" s="193"/>
      <c r="AX5" s="193"/>
      <c r="AY5" s="193"/>
      <c r="AZ5" s="193"/>
      <c r="BA5" s="193"/>
      <c r="BB5" s="193"/>
      <c r="BC5" s="193"/>
      <c r="BD5" s="193"/>
      <c r="BE5" s="193"/>
      <c r="BF5" s="193"/>
    </row>
    <row r="6" spans="3:58">
      <c r="C6" s="850"/>
      <c r="D6" s="851"/>
      <c r="E6" s="851"/>
      <c r="F6" s="851"/>
      <c r="G6" s="851"/>
      <c r="H6" s="851"/>
      <c r="I6" s="851"/>
      <c r="J6" s="285"/>
      <c r="K6" s="238"/>
      <c r="L6" s="238"/>
      <c r="O6" s="815"/>
      <c r="P6" s="815"/>
      <c r="Q6" s="815"/>
      <c r="R6" s="815"/>
      <c r="S6" s="815"/>
      <c r="AQ6" s="529">
        <v>2.4359999999999999</v>
      </c>
    </row>
    <row r="7" spans="3:58" ht="16" thickBot="1">
      <c r="C7" s="58"/>
      <c r="J7" s="59"/>
      <c r="O7" s="815"/>
      <c r="P7" s="815"/>
      <c r="Q7" s="815"/>
      <c r="R7" s="815"/>
      <c r="S7" s="815"/>
      <c r="AQ7" s="530">
        <v>4.3499999999999996</v>
      </c>
    </row>
    <row r="8" spans="3:58" ht="15.75" customHeight="1" thickBot="1">
      <c r="C8" s="58"/>
      <c r="E8" s="836" t="s">
        <v>171</v>
      </c>
      <c r="F8" s="855" t="str">
        <f>+Resumen!C10</f>
        <v>Consultoría</v>
      </c>
      <c r="G8" s="856"/>
      <c r="J8" s="59"/>
      <c r="N8" s="62"/>
      <c r="AQ8" s="530">
        <v>6.96</v>
      </c>
    </row>
    <row r="9" spans="3:58" ht="17.25" customHeight="1" thickBot="1">
      <c r="C9" s="58"/>
      <c r="E9" s="837"/>
      <c r="F9" s="567" t="s">
        <v>169</v>
      </c>
      <c r="G9" s="568" t="s">
        <v>170</v>
      </c>
      <c r="J9" s="59"/>
      <c r="M9" s="297"/>
      <c r="N9" s="297"/>
      <c r="O9" s="818" t="s">
        <v>21680</v>
      </c>
      <c r="P9" s="819"/>
      <c r="Q9" s="819"/>
      <c r="R9" s="819"/>
      <c r="S9" s="820"/>
    </row>
    <row r="10" spans="3:58" ht="15" customHeight="1">
      <c r="C10" s="58"/>
      <c r="E10" s="11" t="s">
        <v>180</v>
      </c>
      <c r="F10" s="12">
        <v>6</v>
      </c>
      <c r="G10" s="35">
        <v>0.3</v>
      </c>
      <c r="H10" s="22"/>
      <c r="I10" s="22"/>
      <c r="J10" s="274"/>
      <c r="K10" s="22"/>
      <c r="L10" s="22"/>
      <c r="N10" s="62"/>
      <c r="O10" s="435"/>
      <c r="P10" s="101" t="s">
        <v>21682</v>
      </c>
      <c r="Q10" s="101" t="s">
        <v>21683</v>
      </c>
      <c r="R10" s="100" t="s">
        <v>21689</v>
      </c>
      <c r="S10" s="436" t="s">
        <v>21690</v>
      </c>
      <c r="T10" s="62"/>
      <c r="U10" s="62"/>
      <c r="V10" s="62"/>
      <c r="W10" s="62"/>
      <c r="X10" s="62"/>
    </row>
    <row r="11" spans="3:58">
      <c r="C11" s="58"/>
      <c r="E11" s="13" t="s">
        <v>182</v>
      </c>
      <c r="F11" s="12">
        <v>36</v>
      </c>
      <c r="G11" s="275">
        <v>0.1</v>
      </c>
      <c r="I11" s="22"/>
      <c r="J11" s="274"/>
      <c r="K11" s="22"/>
      <c r="L11" s="22"/>
      <c r="N11" s="62"/>
      <c r="O11" s="437">
        <v>1</v>
      </c>
      <c r="P11" s="101" t="s">
        <v>21684</v>
      </c>
      <c r="Q11" s="101">
        <v>200</v>
      </c>
      <c r="R11" s="181">
        <f>$P$17*Q11</f>
        <v>350181000</v>
      </c>
      <c r="S11" s="438">
        <f>R11/F15</f>
        <v>6.542244828650853</v>
      </c>
    </row>
    <row r="12" spans="3:58">
      <c r="C12" s="58"/>
      <c r="E12" s="13" t="s">
        <v>184</v>
      </c>
      <c r="F12" s="12">
        <v>6</v>
      </c>
      <c r="G12" s="275">
        <v>0.3</v>
      </c>
      <c r="I12" s="22"/>
      <c r="J12" s="274"/>
      <c r="K12" s="22"/>
      <c r="L12" s="22"/>
      <c r="N12" s="62"/>
      <c r="O12" s="437">
        <v>2</v>
      </c>
      <c r="P12" s="101" t="s">
        <v>21685</v>
      </c>
      <c r="Q12" s="101">
        <v>300</v>
      </c>
      <c r="R12" s="181">
        <f>$P$17*Q12</f>
        <v>525271500</v>
      </c>
      <c r="S12" s="438">
        <f>ROUND(R12/$F$15,2)</f>
        <v>9.81</v>
      </c>
    </row>
    <row r="13" spans="3:58" ht="15" customHeight="1">
      <c r="C13" s="58"/>
      <c r="E13" s="14" t="s">
        <v>179</v>
      </c>
      <c r="F13" s="12">
        <v>0</v>
      </c>
      <c r="G13" s="15">
        <v>0.1</v>
      </c>
      <c r="I13" s="22"/>
      <c r="J13" s="274"/>
      <c r="K13" s="22"/>
      <c r="L13" s="22"/>
      <c r="M13" s="86"/>
      <c r="N13" s="4"/>
      <c r="O13" s="437">
        <v>3</v>
      </c>
      <c r="P13" s="101" t="s">
        <v>21686</v>
      </c>
      <c r="Q13" s="101">
        <v>400</v>
      </c>
      <c r="R13" s="181">
        <f>$P$17*Q13</f>
        <v>700362000</v>
      </c>
      <c r="S13" s="438">
        <f>ROUND(R13/$F$15,2)</f>
        <v>13.08</v>
      </c>
    </row>
    <row r="14" spans="3:58" ht="15" customHeight="1" thickBot="1">
      <c r="C14" s="58"/>
      <c r="E14" s="14"/>
      <c r="F14" s="241"/>
      <c r="G14" s="15"/>
      <c r="J14" s="59"/>
      <c r="M14" s="86"/>
      <c r="N14" s="4"/>
      <c r="O14" s="437">
        <v>4</v>
      </c>
      <c r="P14" s="101" t="s">
        <v>21687</v>
      </c>
      <c r="Q14" s="101">
        <v>500</v>
      </c>
      <c r="R14" s="181">
        <f>$P$17*Q14</f>
        <v>875452500</v>
      </c>
      <c r="S14" s="438">
        <f>ROUND(R14/$F$15,2)</f>
        <v>16.36</v>
      </c>
    </row>
    <row r="15" spans="3:58" ht="17.25" customHeight="1">
      <c r="C15" s="58"/>
      <c r="E15" s="276" t="s">
        <v>189</v>
      </c>
      <c r="F15" s="857">
        <f>+((Resumen!C14*2.015)+Resumen!C21+Resumen!C24)*1.19</f>
        <v>53526122.786849998</v>
      </c>
      <c r="G15" s="858"/>
      <c r="J15" s="59"/>
      <c r="N15" s="62"/>
      <c r="O15" s="437">
        <v>5</v>
      </c>
      <c r="P15" s="101" t="s">
        <v>21688</v>
      </c>
      <c r="Q15" s="180">
        <v>0.05</v>
      </c>
      <c r="R15" s="181"/>
      <c r="S15" s="436"/>
    </row>
    <row r="16" spans="3:58" ht="17.25" customHeight="1">
      <c r="C16" s="58"/>
      <c r="E16" s="276" t="s">
        <v>12577</v>
      </c>
      <c r="F16" s="859">
        <v>46266</v>
      </c>
      <c r="G16" s="860"/>
      <c r="J16" s="59"/>
      <c r="N16" s="62"/>
      <c r="O16" s="440"/>
      <c r="P16" s="100"/>
      <c r="Q16" s="100"/>
      <c r="R16" s="100"/>
      <c r="S16" s="436"/>
    </row>
    <row r="17" spans="3:27" ht="17.25" customHeight="1" thickBot="1">
      <c r="C17" s="58"/>
      <c r="E17" s="276" t="s">
        <v>4450</v>
      </c>
      <c r="F17" s="832">
        <v>60</v>
      </c>
      <c r="G17" s="833"/>
      <c r="J17" s="59"/>
      <c r="N17" s="62"/>
      <c r="O17" s="443" t="s">
        <v>21681</v>
      </c>
      <c r="P17" s="439">
        <f>+SMMLV!C49</f>
        <v>1750905</v>
      </c>
      <c r="Q17" s="441">
        <f>F15/P17</f>
        <v>30.570546538418704</v>
      </c>
      <c r="R17" s="821"/>
      <c r="S17" s="822"/>
    </row>
    <row r="18" spans="3:27" ht="17.25" customHeight="1" thickBot="1">
      <c r="C18" s="58"/>
      <c r="E18" s="276" t="s">
        <v>12578</v>
      </c>
      <c r="F18" s="834">
        <v>46356</v>
      </c>
      <c r="G18" s="835"/>
      <c r="J18" s="59"/>
    </row>
    <row r="19" spans="3:27" ht="17.25" customHeight="1">
      <c r="C19" s="58"/>
      <c r="J19" s="59"/>
      <c r="R19" s="183"/>
    </row>
    <row r="20" spans="3:27" ht="19.5" customHeight="1" thickBot="1">
      <c r="C20" s="58"/>
      <c r="J20" s="59"/>
    </row>
    <row r="21" spans="3:27" ht="19.5" customHeight="1" thickBot="1">
      <c r="C21" s="58"/>
      <c r="E21" s="569" t="s">
        <v>171</v>
      </c>
      <c r="F21" s="570" t="s">
        <v>172</v>
      </c>
      <c r="G21" s="570" t="s">
        <v>173</v>
      </c>
      <c r="H21" s="570" t="s">
        <v>174</v>
      </c>
      <c r="I21" s="571" t="s">
        <v>175</v>
      </c>
      <c r="J21" s="59"/>
      <c r="M21" s="3" t="s">
        <v>176</v>
      </c>
      <c r="N21" s="405" t="s">
        <v>21678</v>
      </c>
      <c r="O21" s="816" t="s">
        <v>177</v>
      </c>
      <c r="P21" s="817"/>
      <c r="Q21" s="3" t="s">
        <v>178</v>
      </c>
    </row>
    <row r="22" spans="3:27" ht="19.5" customHeight="1">
      <c r="C22" s="58"/>
      <c r="E22" s="293" t="s">
        <v>179</v>
      </c>
      <c r="F22" s="277">
        <f>IF(M22&gt;0,$F$16,"")</f>
        <v>46266</v>
      </c>
      <c r="G22" s="277">
        <f t="shared" ref="G22" si="0">IF(M22&gt;0,$F$16+M22,"")</f>
        <v>46326</v>
      </c>
      <c r="H22" s="295">
        <f>IFERROR(IF(VLOOKUP($E22,AMPAROS_DIS,3,0)&gt;0,VLOOKUP($E22,AMPAROS_DIS,3,0),""),"")</f>
        <v>0.1</v>
      </c>
      <c r="I22" s="296">
        <f>IF(M22&gt;0,$F$15*H22,"")</f>
        <v>5352612.2786849998</v>
      </c>
      <c r="J22" s="59"/>
      <c r="M22" s="83">
        <f>IFERROR(SUM(VLOOKUP($E22,AMPAROS_DIS,2,0)*30,$F$17),0)</f>
        <v>60</v>
      </c>
      <c r="N22" s="527">
        <v>8.0000000000000004E-4</v>
      </c>
      <c r="O22" s="7">
        <f t="shared" ref="O22:O31" si="1">IF(M22&gt;0,((I22*N22)/365)*M22,0)</f>
        <v>703.90517637501364</v>
      </c>
      <c r="P22" s="7">
        <f t="shared" ref="P22:P30" si="2">IF(O22&gt;0,(O22*1.19)+1000,0)</f>
        <v>1837.6471598862663</v>
      </c>
      <c r="Q22" s="8">
        <f t="shared" ref="Q22:Q31" si="3">IF(P22&gt;0,P22/$F$15,0)</f>
        <v>3.4331781646208256E-5</v>
      </c>
    </row>
    <row r="23" spans="3:27" ht="19.5" customHeight="1">
      <c r="C23" s="58"/>
      <c r="E23" s="287" t="s">
        <v>180</v>
      </c>
      <c r="F23" s="277">
        <f>IF(M23&gt;0,$F$16,"")</f>
        <v>46266</v>
      </c>
      <c r="G23" s="277">
        <f t="shared" ref="G23:G31" si="4">IF(M23&gt;0,$F$16+M23,"")</f>
        <v>46506</v>
      </c>
      <c r="H23" s="279">
        <f t="shared" ref="H23:H31" si="5">IFERROR(VLOOKUP($E23,AMPAROS_DIS,3,0),"")</f>
        <v>0.3</v>
      </c>
      <c r="I23" s="278">
        <f>IF(M23&gt;0,$F$15*H23,"")</f>
        <v>16057836.836054999</v>
      </c>
      <c r="J23" s="59"/>
      <c r="M23" s="83">
        <f t="shared" ref="M23:M31" si="6">IFERROR(SUM(VLOOKUP($E23,AMPAROS_DIS,2,0)*30,$F$17),0)</f>
        <v>240</v>
      </c>
      <c r="N23" s="527">
        <v>1.8E-3</v>
      </c>
      <c r="O23" s="7">
        <f t="shared" si="1"/>
        <v>19005.439762125367</v>
      </c>
      <c r="P23" s="7">
        <f t="shared" si="2"/>
        <v>23616.473316929187</v>
      </c>
      <c r="Q23" s="8">
        <f t="shared" si="3"/>
        <v>4.4121397342703015E-4</v>
      </c>
    </row>
    <row r="24" spans="3:27" ht="19.5" customHeight="1">
      <c r="C24" s="58"/>
      <c r="E24" s="287" t="s">
        <v>181</v>
      </c>
      <c r="F24" s="277" t="str">
        <f t="shared" ref="F24:F31" si="7">IF(M24&gt;0,$F$16,"")</f>
        <v/>
      </c>
      <c r="G24" s="277" t="str">
        <f t="shared" si="4"/>
        <v/>
      </c>
      <c r="H24" s="279" t="str">
        <f t="shared" si="5"/>
        <v/>
      </c>
      <c r="I24" s="278" t="str">
        <f t="shared" ref="I24:I31" si="8">IF(M24&gt;0,$F$15*H24,"")</f>
        <v/>
      </c>
      <c r="J24" s="59"/>
      <c r="M24" s="83">
        <f t="shared" si="6"/>
        <v>0</v>
      </c>
      <c r="N24" s="428">
        <v>4.4999999999999997E-3</v>
      </c>
      <c r="O24" s="7">
        <f t="shared" si="1"/>
        <v>0</v>
      </c>
      <c r="P24" s="7">
        <f t="shared" si="2"/>
        <v>0</v>
      </c>
      <c r="Q24" s="8">
        <f t="shared" si="3"/>
        <v>0</v>
      </c>
    </row>
    <row r="25" spans="3:27" ht="19.5" customHeight="1">
      <c r="C25" s="58"/>
      <c r="E25" s="287" t="s">
        <v>182</v>
      </c>
      <c r="F25" s="277">
        <f t="shared" si="7"/>
        <v>46266</v>
      </c>
      <c r="G25" s="277">
        <f t="shared" si="4"/>
        <v>47406</v>
      </c>
      <c r="H25" s="279">
        <f t="shared" si="5"/>
        <v>0.1</v>
      </c>
      <c r="I25" s="278">
        <f t="shared" si="8"/>
        <v>5352612.2786849998</v>
      </c>
      <c r="J25" s="59"/>
      <c r="M25" s="83">
        <f t="shared" si="6"/>
        <v>1140</v>
      </c>
      <c r="N25" s="527">
        <v>1.5E-3</v>
      </c>
      <c r="O25" s="7">
        <f t="shared" si="1"/>
        <v>25076.621908359863</v>
      </c>
      <c r="P25" s="7">
        <f t="shared" si="2"/>
        <v>30841.180070948234</v>
      </c>
      <c r="Q25" s="8">
        <f t="shared" si="3"/>
        <v>5.7618931589278357E-4</v>
      </c>
    </row>
    <row r="26" spans="3:27" ht="19.5" customHeight="1">
      <c r="C26" s="58"/>
      <c r="E26" s="287" t="s">
        <v>183</v>
      </c>
      <c r="F26" s="277" t="str">
        <f t="shared" si="7"/>
        <v/>
      </c>
      <c r="G26" s="277" t="str">
        <f t="shared" si="4"/>
        <v/>
      </c>
      <c r="H26" s="279" t="str">
        <f t="shared" si="5"/>
        <v/>
      </c>
      <c r="I26" s="278" t="str">
        <f t="shared" si="8"/>
        <v/>
      </c>
      <c r="J26" s="59"/>
      <c r="M26" s="83">
        <f t="shared" si="6"/>
        <v>0</v>
      </c>
      <c r="N26" s="428">
        <v>4.4999999999999997E-3</v>
      </c>
      <c r="O26" s="7">
        <f t="shared" si="1"/>
        <v>0</v>
      </c>
      <c r="P26" s="7">
        <f t="shared" si="2"/>
        <v>0</v>
      </c>
      <c r="Q26" s="8">
        <f t="shared" si="3"/>
        <v>0</v>
      </c>
    </row>
    <row r="27" spans="3:27" ht="19.5" customHeight="1">
      <c r="C27" s="58"/>
      <c r="E27" s="287" t="s">
        <v>184</v>
      </c>
      <c r="F27" s="277">
        <f t="shared" si="7"/>
        <v>46266</v>
      </c>
      <c r="G27" s="277">
        <f t="shared" si="4"/>
        <v>46506</v>
      </c>
      <c r="H27" s="279">
        <f t="shared" si="5"/>
        <v>0.3</v>
      </c>
      <c r="I27" s="278">
        <f t="shared" si="8"/>
        <v>16057836.836054999</v>
      </c>
      <c r="J27" s="59"/>
      <c r="M27" s="83">
        <f t="shared" si="6"/>
        <v>240</v>
      </c>
      <c r="N27" s="527">
        <v>1.8E-3</v>
      </c>
      <c r="O27" s="7">
        <f t="shared" si="1"/>
        <v>19005.439762125367</v>
      </c>
      <c r="P27" s="7">
        <f t="shared" si="2"/>
        <v>23616.473316929187</v>
      </c>
      <c r="Q27" s="8">
        <f t="shared" si="3"/>
        <v>4.4121397342703015E-4</v>
      </c>
    </row>
    <row r="28" spans="3:27" ht="19.5" customHeight="1">
      <c r="C28" s="58"/>
      <c r="E28" s="287" t="s">
        <v>185</v>
      </c>
      <c r="F28" s="277" t="str">
        <f t="shared" si="7"/>
        <v/>
      </c>
      <c r="G28" s="277" t="str">
        <f t="shared" si="4"/>
        <v/>
      </c>
      <c r="H28" s="279" t="str">
        <f t="shared" si="5"/>
        <v/>
      </c>
      <c r="I28" s="278" t="str">
        <f t="shared" si="8"/>
        <v/>
      </c>
      <c r="J28" s="59"/>
      <c r="M28" s="83">
        <f t="shared" si="6"/>
        <v>0</v>
      </c>
      <c r="N28" s="428">
        <v>4.4999999999999997E-3</v>
      </c>
      <c r="O28" s="7">
        <f t="shared" si="1"/>
        <v>0</v>
      </c>
      <c r="P28" s="7">
        <f t="shared" si="2"/>
        <v>0</v>
      </c>
      <c r="Q28" s="8">
        <f t="shared" si="3"/>
        <v>0</v>
      </c>
    </row>
    <row r="29" spans="3:27" ht="19.5" customHeight="1">
      <c r="C29" s="58"/>
      <c r="E29" s="287" t="s">
        <v>186</v>
      </c>
      <c r="F29" s="277" t="str">
        <f t="shared" si="7"/>
        <v/>
      </c>
      <c r="G29" s="277" t="str">
        <f t="shared" si="4"/>
        <v/>
      </c>
      <c r="H29" s="279" t="str">
        <f t="shared" si="5"/>
        <v/>
      </c>
      <c r="I29" s="278" t="str">
        <f t="shared" si="8"/>
        <v/>
      </c>
      <c r="J29" s="59"/>
      <c r="M29" s="83">
        <f t="shared" si="6"/>
        <v>0</v>
      </c>
      <c r="N29" s="428">
        <v>5.0000000000000001E-3</v>
      </c>
      <c r="O29" s="7">
        <f t="shared" si="1"/>
        <v>0</v>
      </c>
      <c r="P29" s="7">
        <f t="shared" si="2"/>
        <v>0</v>
      </c>
      <c r="Q29" s="8">
        <f t="shared" si="3"/>
        <v>0</v>
      </c>
    </row>
    <row r="30" spans="3:27" ht="19.5" customHeight="1">
      <c r="C30" s="58"/>
      <c r="E30" s="287" t="s">
        <v>187</v>
      </c>
      <c r="F30" s="277" t="str">
        <f t="shared" si="7"/>
        <v/>
      </c>
      <c r="G30" s="277" t="str">
        <f t="shared" si="4"/>
        <v/>
      </c>
      <c r="H30" s="279" t="str">
        <f t="shared" si="5"/>
        <v/>
      </c>
      <c r="I30" s="278" t="str">
        <f t="shared" si="8"/>
        <v/>
      </c>
      <c r="J30" s="59"/>
      <c r="M30" s="83">
        <f t="shared" si="6"/>
        <v>0</v>
      </c>
      <c r="N30" s="428">
        <v>5.0000000000000001E-3</v>
      </c>
      <c r="O30" s="7">
        <f t="shared" si="1"/>
        <v>0</v>
      </c>
      <c r="P30" s="7">
        <f t="shared" si="2"/>
        <v>0</v>
      </c>
      <c r="Q30" s="8">
        <f t="shared" si="3"/>
        <v>0</v>
      </c>
      <c r="T30" s="815" t="s">
        <v>21696</v>
      </c>
      <c r="U30" s="815"/>
      <c r="V30" s="815"/>
      <c r="W30" s="815"/>
      <c r="X30" s="815"/>
      <c r="Y30" s="815"/>
      <c r="Z30" s="815"/>
    </row>
    <row r="31" spans="3:27" ht="19.5" customHeight="1" thickBot="1">
      <c r="C31" s="58"/>
      <c r="E31" s="288" t="s">
        <v>188</v>
      </c>
      <c r="F31" s="289" t="str">
        <f t="shared" si="7"/>
        <v/>
      </c>
      <c r="G31" s="289" t="str">
        <f t="shared" si="4"/>
        <v/>
      </c>
      <c r="H31" s="290" t="str">
        <f t="shared" si="5"/>
        <v/>
      </c>
      <c r="I31" s="291" t="str">
        <f t="shared" si="8"/>
        <v/>
      </c>
      <c r="J31" s="59"/>
      <c r="M31" s="83">
        <f t="shared" si="6"/>
        <v>0</v>
      </c>
      <c r="N31" s="428">
        <v>1.2E-2</v>
      </c>
      <c r="O31" s="7">
        <f t="shared" si="1"/>
        <v>0</v>
      </c>
      <c r="P31" s="7">
        <f>IF(O31&gt;0,(O31*1.19)+1000,0)</f>
        <v>0</v>
      </c>
      <c r="Q31" s="8">
        <f t="shared" si="3"/>
        <v>0</v>
      </c>
      <c r="T31" s="815"/>
      <c r="U31" s="815"/>
      <c r="V31" s="815"/>
      <c r="W31" s="815"/>
      <c r="X31" s="815"/>
      <c r="Y31" s="815"/>
      <c r="Z31" s="815"/>
      <c r="AA31" s="62"/>
    </row>
    <row r="32" spans="3:27" ht="19.5" customHeight="1" thickBot="1">
      <c r="C32" s="58"/>
      <c r="E32" s="840" t="s">
        <v>4465</v>
      </c>
      <c r="F32" s="841"/>
      <c r="G32" s="841"/>
      <c r="H32" s="842"/>
      <c r="I32" s="292">
        <f>SUM(I22:I31)</f>
        <v>42820898.229479998</v>
      </c>
      <c r="J32" s="59"/>
      <c r="M32" s="84"/>
      <c r="N32" s="429"/>
      <c r="O32" s="6">
        <f>SUM(O22:O31)</f>
        <v>63791.406608985613</v>
      </c>
      <c r="P32" s="18">
        <f>SUM(P22:P31)</f>
        <v>79911.773864692877</v>
      </c>
      <c r="Q32" s="19">
        <f>SUM(Q22:Q31)</f>
        <v>1.4929490443930521E-3</v>
      </c>
      <c r="T32" s="815"/>
      <c r="U32" s="815"/>
      <c r="V32" s="815"/>
      <c r="W32" s="815"/>
      <c r="X32" s="815"/>
      <c r="Y32" s="815"/>
      <c r="Z32" s="815"/>
      <c r="AA32" s="62"/>
    </row>
    <row r="33" spans="3:27" ht="19.5" customHeight="1">
      <c r="C33" s="58"/>
      <c r="J33" s="59"/>
      <c r="T33" s="815"/>
      <c r="U33" s="815"/>
      <c r="V33" s="815"/>
      <c r="W33" s="815"/>
      <c r="X33" s="815"/>
      <c r="Y33" s="815"/>
      <c r="Z33" s="815"/>
      <c r="AA33" s="62"/>
    </row>
    <row r="34" spans="3:27" ht="19.5" customHeight="1" thickBot="1">
      <c r="C34" s="58"/>
      <c r="J34" s="59"/>
      <c r="T34" s="62"/>
      <c r="U34" s="62"/>
      <c r="V34" s="62"/>
      <c r="W34" s="62"/>
      <c r="X34" s="62"/>
      <c r="Y34" s="62"/>
      <c r="Z34" s="62"/>
    </row>
    <row r="35" spans="3:27" ht="19.5" customHeight="1" thickBot="1">
      <c r="C35" s="58"/>
      <c r="E35" s="836" t="s">
        <v>171</v>
      </c>
      <c r="F35" s="838" t="str">
        <f>+Resumen!C29</f>
        <v>Otras consultorías</v>
      </c>
      <c r="G35" s="839"/>
      <c r="J35" s="59"/>
      <c r="M35" s="811"/>
      <c r="N35" s="811"/>
    </row>
    <row r="36" spans="3:27" ht="19.5" customHeight="1" thickBot="1">
      <c r="C36" s="58"/>
      <c r="E36" s="837"/>
      <c r="F36" s="567" t="s">
        <v>169</v>
      </c>
      <c r="G36" s="568" t="s">
        <v>170</v>
      </c>
      <c r="J36" s="59"/>
      <c r="M36" s="843"/>
      <c r="N36" s="843"/>
    </row>
    <row r="37" spans="3:27" ht="15" customHeight="1">
      <c r="C37" s="58"/>
      <c r="E37" s="11" t="s">
        <v>180</v>
      </c>
      <c r="F37" s="12"/>
      <c r="G37" s="35"/>
      <c r="J37" s="59"/>
      <c r="M37" s="811"/>
      <c r="N37" s="811"/>
      <c r="O37" s="62"/>
      <c r="P37" s="62"/>
      <c r="Q37" s="62"/>
    </row>
    <row r="38" spans="3:27" ht="15" customHeight="1">
      <c r="C38" s="58"/>
      <c r="E38" s="13" t="s">
        <v>182</v>
      </c>
      <c r="F38" s="12"/>
      <c r="G38" s="275"/>
      <c r="J38" s="59"/>
      <c r="M38" s="811"/>
      <c r="N38" s="811"/>
      <c r="O38" s="62"/>
      <c r="P38" s="62"/>
      <c r="Q38" s="62"/>
    </row>
    <row r="39" spans="3:27" ht="15" customHeight="1">
      <c r="C39" s="58"/>
      <c r="E39" s="13" t="s">
        <v>184</v>
      </c>
      <c r="F39" s="12"/>
      <c r="G39" s="275"/>
      <c r="J39" s="59"/>
      <c r="M39" s="811"/>
      <c r="N39" s="811"/>
      <c r="O39" s="62"/>
      <c r="P39" s="62"/>
      <c r="Q39" s="62"/>
    </row>
    <row r="40" spans="3:27" ht="15" customHeight="1">
      <c r="C40" s="58"/>
      <c r="E40" s="14"/>
      <c r="F40" s="12"/>
      <c r="G40" s="15"/>
      <c r="J40" s="59"/>
      <c r="M40" s="86"/>
      <c r="N40" s="4"/>
      <c r="O40" s="4"/>
      <c r="P40" s="4"/>
      <c r="Q40" s="4"/>
    </row>
    <row r="41" spans="3:27" ht="15" customHeight="1" thickBot="1">
      <c r="C41" s="58"/>
      <c r="E41" s="14"/>
      <c r="F41" s="12"/>
      <c r="G41" s="15"/>
      <c r="J41" s="59"/>
      <c r="M41" s="86"/>
      <c r="N41" s="4"/>
      <c r="O41" s="4"/>
      <c r="P41" s="4"/>
      <c r="Q41" s="4"/>
    </row>
    <row r="42" spans="3:27" ht="19.5" customHeight="1">
      <c r="C42" s="58"/>
      <c r="E42" s="276" t="s">
        <v>189</v>
      </c>
      <c r="F42" s="857">
        <f>+((Resumen!C33*2.015)+Resumen!C40+Resumen!C43)*1.19</f>
        <v>0</v>
      </c>
      <c r="G42" s="858"/>
      <c r="J42" s="59"/>
      <c r="M42" s="811" t="s">
        <v>12576</v>
      </c>
      <c r="N42" s="811"/>
      <c r="O42" s="62"/>
      <c r="P42" s="62"/>
      <c r="Q42" s="62"/>
    </row>
    <row r="43" spans="3:27" ht="19.5" customHeight="1" thickBot="1">
      <c r="C43" s="58"/>
      <c r="E43" s="276" t="s">
        <v>12577</v>
      </c>
      <c r="F43" s="859">
        <v>46357</v>
      </c>
      <c r="G43" s="860"/>
      <c r="J43" s="59"/>
      <c r="M43" s="811" t="s">
        <v>12575</v>
      </c>
      <c r="N43" s="811"/>
    </row>
    <row r="44" spans="3:27" ht="19.5" customHeight="1" thickBot="1">
      <c r="C44" s="58"/>
      <c r="E44" s="276" t="s">
        <v>4450</v>
      </c>
      <c r="F44" s="832">
        <v>304</v>
      </c>
      <c r="G44" s="833"/>
      <c r="J44" s="59"/>
      <c r="M44" s="811" t="s">
        <v>12575</v>
      </c>
      <c r="N44" s="811"/>
      <c r="O44" s="501" t="s">
        <v>21681</v>
      </c>
      <c r="P44" s="502">
        <f>+SMMLV!C49</f>
        <v>1750905</v>
      </c>
      <c r="Q44" s="503">
        <f>F42/P44</f>
        <v>0</v>
      </c>
    </row>
    <row r="45" spans="3:27" ht="19.5" customHeight="1" thickBot="1">
      <c r="C45" s="58"/>
      <c r="E45" s="276" t="s">
        <v>12578</v>
      </c>
      <c r="F45" s="834">
        <v>46660</v>
      </c>
      <c r="G45" s="835"/>
      <c r="J45" s="59"/>
    </row>
    <row r="46" spans="3:27" ht="19.5" customHeight="1">
      <c r="C46" s="58"/>
      <c r="J46" s="59"/>
    </row>
    <row r="47" spans="3:27" ht="19.5" customHeight="1" thickBot="1">
      <c r="C47" s="58"/>
      <c r="J47" s="59"/>
      <c r="N47" s="1" t="s">
        <v>21679</v>
      </c>
    </row>
    <row r="48" spans="3:27" ht="19.5" customHeight="1" thickBot="1">
      <c r="C48" s="58"/>
      <c r="E48" s="569" t="s">
        <v>171</v>
      </c>
      <c r="F48" s="570" t="s">
        <v>172</v>
      </c>
      <c r="G48" s="570" t="s">
        <v>173</v>
      </c>
      <c r="H48" s="570" t="s">
        <v>174</v>
      </c>
      <c r="I48" s="571" t="s">
        <v>175</v>
      </c>
      <c r="J48" s="59"/>
      <c r="M48" s="3" t="s">
        <v>176</v>
      </c>
      <c r="N48" s="405" t="s">
        <v>21678</v>
      </c>
      <c r="O48" s="816" t="s">
        <v>177</v>
      </c>
      <c r="P48" s="817"/>
      <c r="Q48" s="3" t="s">
        <v>178</v>
      </c>
    </row>
    <row r="49" spans="2:39" ht="19.5" customHeight="1">
      <c r="C49" s="58"/>
      <c r="E49" s="293" t="s">
        <v>179</v>
      </c>
      <c r="F49" s="294" t="str">
        <f t="shared" ref="F49:F58" si="9">IF(M49&gt;0,$F$43,"")</f>
        <v/>
      </c>
      <c r="G49" s="294" t="str">
        <f t="shared" ref="G49:G58" si="10">IF(M49&gt;0,$F$43+M49,"")</f>
        <v/>
      </c>
      <c r="H49" s="295" t="str">
        <f t="shared" ref="H49:H58" si="11">IFERROR(IF(VLOOKUP($E49,AMPAROS_OBR,3,0)&gt;0,VLOOKUP($E49,AMPAROS_OBR,3,0),""),"")</f>
        <v/>
      </c>
      <c r="I49" s="296" t="str">
        <f t="shared" ref="I49:I58" si="12">IF(M49&gt;0,$F$42*H49,"")</f>
        <v/>
      </c>
      <c r="J49" s="59"/>
      <c r="M49" s="83">
        <f t="shared" ref="M49:M58" si="13">IFERROR(SUM(VLOOKUP($E49,AMPAROS_OBR,2,0)*30,$F$44),0)</f>
        <v>0</v>
      </c>
      <c r="N49" s="428">
        <v>1.5E-3</v>
      </c>
      <c r="O49" s="7">
        <f t="shared" ref="O49:O58" si="14">IF(M49&gt;0,((I49*N49)/365)*M49,0)</f>
        <v>0</v>
      </c>
      <c r="P49" s="7">
        <f>IF(O49&gt;0,(O49*1.19)+1000,0)</f>
        <v>0</v>
      </c>
      <c r="Q49" s="8">
        <f>IF(P49&gt;0,P49/$F$42,0)</f>
        <v>0</v>
      </c>
    </row>
    <row r="50" spans="2:39" ht="19.5" customHeight="1">
      <c r="C50" s="58"/>
      <c r="E50" s="287" t="s">
        <v>180</v>
      </c>
      <c r="F50" s="277">
        <f t="shared" si="9"/>
        <v>46357</v>
      </c>
      <c r="G50" s="277">
        <f t="shared" si="10"/>
        <v>46661</v>
      </c>
      <c r="H50" s="279">
        <f t="shared" ref="H50:H54" si="15">IFERROR(VLOOKUP($E50,AMPAROS_DIS,3,0),"")</f>
        <v>0.3</v>
      </c>
      <c r="I50" s="278">
        <f t="shared" si="12"/>
        <v>0</v>
      </c>
      <c r="J50" s="59"/>
      <c r="M50" s="83">
        <f t="shared" si="13"/>
        <v>304</v>
      </c>
      <c r="N50" s="528">
        <v>2E-3</v>
      </c>
      <c r="O50" s="7">
        <f t="shared" si="14"/>
        <v>0</v>
      </c>
      <c r="P50" s="7">
        <f>IF(O50&gt;0,IF((O50*1.19)+1000&lt;5000,5000,(O50*1.19)+1000),0)</f>
        <v>0</v>
      </c>
      <c r="Q50" s="8">
        <f>IF(P50&gt;0,P50/$F$42,0)</f>
        <v>0</v>
      </c>
      <c r="R50" s="17"/>
    </row>
    <row r="51" spans="2:39" ht="19.5" customHeight="1">
      <c r="C51" s="58"/>
      <c r="E51" s="287" t="s">
        <v>181</v>
      </c>
      <c r="F51" s="277" t="str">
        <f t="shared" si="9"/>
        <v/>
      </c>
      <c r="G51" s="277" t="str">
        <f t="shared" si="10"/>
        <v/>
      </c>
      <c r="H51" s="279" t="str">
        <f t="shared" si="15"/>
        <v/>
      </c>
      <c r="I51" s="278" t="str">
        <f t="shared" si="12"/>
        <v/>
      </c>
      <c r="J51" s="59"/>
      <c r="M51" s="83">
        <f t="shared" si="13"/>
        <v>0</v>
      </c>
      <c r="N51" s="430">
        <v>4.4999999999999997E-3</v>
      </c>
      <c r="O51" s="7">
        <f t="shared" si="14"/>
        <v>0</v>
      </c>
      <c r="P51" s="7">
        <f t="shared" ref="P51:P58" si="16">IF(O51&gt;0,(O51*1.19)+1000,0)</f>
        <v>0</v>
      </c>
      <c r="Q51" s="8">
        <f t="shared" ref="Q51:Q58" si="17">IF(P51&gt;0,P51/$F$42,0)</f>
        <v>0</v>
      </c>
    </row>
    <row r="52" spans="2:39" ht="19.5" customHeight="1">
      <c r="C52" s="58"/>
      <c r="E52" s="287" t="s">
        <v>182</v>
      </c>
      <c r="F52" s="277">
        <f t="shared" si="9"/>
        <v>46357</v>
      </c>
      <c r="G52" s="277">
        <f t="shared" si="10"/>
        <v>46661</v>
      </c>
      <c r="H52" s="279">
        <f t="shared" si="15"/>
        <v>0.1</v>
      </c>
      <c r="I52" s="278">
        <f t="shared" si="12"/>
        <v>0</v>
      </c>
      <c r="J52" s="59"/>
      <c r="M52" s="83">
        <f t="shared" si="13"/>
        <v>304</v>
      </c>
      <c r="N52" s="528">
        <v>1.6000000000000001E-3</v>
      </c>
      <c r="O52" s="7">
        <f t="shared" si="14"/>
        <v>0</v>
      </c>
      <c r="P52" s="7">
        <f t="shared" si="16"/>
        <v>0</v>
      </c>
      <c r="Q52" s="8">
        <f t="shared" si="17"/>
        <v>0</v>
      </c>
    </row>
    <row r="53" spans="2:39" ht="19.5" customHeight="1">
      <c r="C53" s="58"/>
      <c r="E53" s="287" t="s">
        <v>183</v>
      </c>
      <c r="F53" s="277" t="str">
        <f t="shared" si="9"/>
        <v/>
      </c>
      <c r="G53" s="277" t="str">
        <f t="shared" si="10"/>
        <v/>
      </c>
      <c r="H53" s="279" t="str">
        <f t="shared" si="15"/>
        <v/>
      </c>
      <c r="I53" s="278" t="str">
        <f t="shared" si="12"/>
        <v/>
      </c>
      <c r="J53" s="59"/>
      <c r="M53" s="83">
        <f t="shared" si="13"/>
        <v>0</v>
      </c>
      <c r="N53" s="430">
        <v>4.4999999999999997E-3</v>
      </c>
      <c r="O53" s="7">
        <f t="shared" si="14"/>
        <v>0</v>
      </c>
      <c r="P53" s="7">
        <f t="shared" si="16"/>
        <v>0</v>
      </c>
      <c r="Q53" s="8">
        <f t="shared" si="17"/>
        <v>0</v>
      </c>
    </row>
    <row r="54" spans="2:39" ht="19.5" customHeight="1">
      <c r="C54" s="58"/>
      <c r="E54" s="287" t="s">
        <v>184</v>
      </c>
      <c r="F54" s="277">
        <f t="shared" si="9"/>
        <v>46357</v>
      </c>
      <c r="G54" s="277">
        <f t="shared" si="10"/>
        <v>46661</v>
      </c>
      <c r="H54" s="279">
        <f t="shared" si="15"/>
        <v>0.3</v>
      </c>
      <c r="I54" s="278">
        <f t="shared" si="12"/>
        <v>0</v>
      </c>
      <c r="J54" s="59"/>
      <c r="M54" s="83">
        <f t="shared" si="13"/>
        <v>304</v>
      </c>
      <c r="N54" s="528">
        <v>2E-3</v>
      </c>
      <c r="O54" s="7">
        <f t="shared" si="14"/>
        <v>0</v>
      </c>
      <c r="P54" s="7">
        <f t="shared" si="16"/>
        <v>0</v>
      </c>
      <c r="Q54" s="8">
        <f t="shared" si="17"/>
        <v>0</v>
      </c>
    </row>
    <row r="55" spans="2:39" ht="19.5" customHeight="1">
      <c r="C55" s="58"/>
      <c r="E55" s="287" t="s">
        <v>185</v>
      </c>
      <c r="F55" s="277" t="str">
        <f t="shared" si="9"/>
        <v/>
      </c>
      <c r="G55" s="277" t="str">
        <f t="shared" si="10"/>
        <v/>
      </c>
      <c r="H55" s="279" t="str">
        <f t="shared" si="11"/>
        <v/>
      </c>
      <c r="I55" s="278" t="str">
        <f t="shared" si="12"/>
        <v/>
      </c>
      <c r="J55" s="59"/>
      <c r="M55" s="83">
        <f t="shared" si="13"/>
        <v>0</v>
      </c>
      <c r="N55" s="428">
        <v>4.4999999999999997E-3</v>
      </c>
      <c r="O55" s="7">
        <f t="shared" si="14"/>
        <v>0</v>
      </c>
      <c r="P55" s="7">
        <f t="shared" si="16"/>
        <v>0</v>
      </c>
      <c r="Q55" s="8">
        <f t="shared" si="17"/>
        <v>0</v>
      </c>
    </row>
    <row r="56" spans="2:39" ht="19.5" customHeight="1">
      <c r="C56" s="58"/>
      <c r="E56" s="287" t="s">
        <v>186</v>
      </c>
      <c r="F56" s="277" t="str">
        <f t="shared" si="9"/>
        <v/>
      </c>
      <c r="G56" s="277" t="str">
        <f t="shared" si="10"/>
        <v/>
      </c>
      <c r="H56" s="279" t="str">
        <f t="shared" si="11"/>
        <v/>
      </c>
      <c r="I56" s="278" t="str">
        <f t="shared" si="12"/>
        <v/>
      </c>
      <c r="J56" s="59"/>
      <c r="M56" s="83">
        <f t="shared" si="13"/>
        <v>0</v>
      </c>
      <c r="N56" s="428">
        <v>5.0000000000000001E-3</v>
      </c>
      <c r="O56" s="7">
        <f t="shared" si="14"/>
        <v>0</v>
      </c>
      <c r="P56" s="7">
        <f t="shared" si="16"/>
        <v>0</v>
      </c>
      <c r="Q56" s="8">
        <f t="shared" si="17"/>
        <v>0</v>
      </c>
    </row>
    <row r="57" spans="2:39" ht="19.5" customHeight="1">
      <c r="C57" s="58"/>
      <c r="E57" s="287" t="s">
        <v>187</v>
      </c>
      <c r="F57" s="277" t="str">
        <f t="shared" si="9"/>
        <v/>
      </c>
      <c r="G57" s="277" t="str">
        <f t="shared" si="10"/>
        <v/>
      </c>
      <c r="H57" s="279" t="str">
        <f t="shared" si="11"/>
        <v/>
      </c>
      <c r="I57" s="278" t="str">
        <f t="shared" si="12"/>
        <v/>
      </c>
      <c r="J57" s="59"/>
      <c r="M57" s="83">
        <f t="shared" si="13"/>
        <v>0</v>
      </c>
      <c r="N57" s="428">
        <v>5.0000000000000001E-3</v>
      </c>
      <c r="O57" s="7">
        <f t="shared" si="14"/>
        <v>0</v>
      </c>
      <c r="P57" s="7">
        <f t="shared" si="16"/>
        <v>0</v>
      </c>
      <c r="Q57" s="8">
        <f t="shared" si="17"/>
        <v>0</v>
      </c>
    </row>
    <row r="58" spans="2:39" ht="19.5" customHeight="1" thickBot="1">
      <c r="C58" s="58"/>
      <c r="E58" s="288" t="s">
        <v>188</v>
      </c>
      <c r="F58" s="289" t="str">
        <f t="shared" si="9"/>
        <v/>
      </c>
      <c r="G58" s="289" t="str">
        <f t="shared" si="10"/>
        <v/>
      </c>
      <c r="H58" s="290" t="str">
        <f t="shared" si="11"/>
        <v/>
      </c>
      <c r="I58" s="291" t="str">
        <f t="shared" si="12"/>
        <v/>
      </c>
      <c r="J58" s="59"/>
      <c r="M58" s="83">
        <f t="shared" si="13"/>
        <v>0</v>
      </c>
      <c r="N58" s="428">
        <v>1.2E-2</v>
      </c>
      <c r="O58" s="7">
        <f t="shared" si="14"/>
        <v>0</v>
      </c>
      <c r="P58" s="7">
        <f t="shared" si="16"/>
        <v>0</v>
      </c>
      <c r="Q58" s="8">
        <f t="shared" si="17"/>
        <v>0</v>
      </c>
    </row>
    <row r="59" spans="2:39" ht="19.5" customHeight="1" thickBot="1">
      <c r="C59" s="58"/>
      <c r="E59" s="840" t="s">
        <v>4465</v>
      </c>
      <c r="F59" s="841"/>
      <c r="G59" s="841"/>
      <c r="H59" s="842"/>
      <c r="I59" s="292">
        <f t="shared" ref="I59:Q59" si="18">SUM(I49:I58)</f>
        <v>0</v>
      </c>
      <c r="J59" s="59"/>
      <c r="M59" s="84"/>
      <c r="N59" s="429"/>
      <c r="O59" s="6">
        <f t="shared" si="18"/>
        <v>0</v>
      </c>
      <c r="P59" s="18">
        <f t="shared" si="18"/>
        <v>0</v>
      </c>
      <c r="Q59" s="19">
        <f t="shared" si="18"/>
        <v>0</v>
      </c>
    </row>
    <row r="60" spans="2:39" ht="19.5" customHeight="1" thickBot="1">
      <c r="C60" s="230"/>
      <c r="D60" s="92"/>
      <c r="E60" s="92"/>
      <c r="F60" s="92"/>
      <c r="G60" s="92"/>
      <c r="H60" s="92"/>
      <c r="I60" s="92"/>
      <c r="J60" s="231"/>
      <c r="M60" s="281"/>
      <c r="N60" s="280"/>
      <c r="O60" s="280"/>
      <c r="P60" s="282"/>
      <c r="Q60" s="283"/>
    </row>
    <row r="61" spans="2:39" ht="19.5" customHeight="1"/>
    <row r="62" spans="2:39" s="271" customFormat="1" ht="11.25" customHeight="1">
      <c r="D62" s="272"/>
      <c r="M62" s="273"/>
      <c r="S62" s="863" t="s">
        <v>13755</v>
      </c>
      <c r="T62" s="863"/>
      <c r="U62" s="863"/>
      <c r="V62" s="863"/>
      <c r="W62" s="863"/>
      <c r="X62" s="863"/>
      <c r="Y62" s="863"/>
      <c r="Z62" s="863"/>
      <c r="AA62" s="863"/>
      <c r="AB62" s="863"/>
      <c r="AC62" s="863"/>
      <c r="AD62" s="863"/>
      <c r="AE62" s="863"/>
      <c r="AF62" s="863"/>
      <c r="AG62" s="863"/>
      <c r="AH62" s="863"/>
      <c r="AI62" s="863"/>
      <c r="AJ62" s="863"/>
      <c r="AK62" s="863"/>
      <c r="AL62" s="863"/>
      <c r="AM62" s="863"/>
    </row>
    <row r="63" spans="2:39" s="224" customFormat="1" ht="11.25" customHeight="1" thickBot="1">
      <c r="D63" s="299"/>
      <c r="M63" s="209"/>
      <c r="S63" s="300"/>
      <c r="T63" s="300"/>
      <c r="U63" s="300"/>
      <c r="V63" s="300"/>
      <c r="W63" s="300"/>
      <c r="X63" s="300"/>
      <c r="Y63" s="300"/>
      <c r="Z63" s="300"/>
      <c r="AA63" s="300"/>
      <c r="AB63" s="300"/>
      <c r="AC63" s="300"/>
      <c r="AD63" s="300"/>
      <c r="AE63" s="300"/>
      <c r="AF63" s="300"/>
      <c r="AG63" s="300"/>
      <c r="AH63" s="300"/>
      <c r="AI63" s="300"/>
      <c r="AJ63" s="300"/>
      <c r="AK63" s="300"/>
      <c r="AL63" s="300"/>
      <c r="AM63" s="300"/>
    </row>
    <row r="64" spans="2:39" ht="21.75" customHeight="1">
      <c r="B64" s="302" t="s">
        <v>23027</v>
      </c>
      <c r="C64" s="327"/>
      <c r="D64" s="303"/>
      <c r="E64" s="303"/>
      <c r="F64" s="303"/>
      <c r="G64" s="303"/>
      <c r="H64" s="303"/>
      <c r="I64" s="303"/>
      <c r="J64" s="304"/>
      <c r="K64" s="37"/>
      <c r="L64" s="37"/>
      <c r="M64" s="37"/>
      <c r="N64" s="37"/>
      <c r="O64" s="37"/>
      <c r="P64" s="62"/>
      <c r="S64" s="1"/>
      <c r="V64" s="2"/>
    </row>
    <row r="65" spans="2:41" ht="16">
      <c r="B65" s="305" t="str">
        <f>+portada!A21</f>
        <v>SUBDIRECCIÓN ARTÍSTICA Y CULTURAL</v>
      </c>
      <c r="D65" s="37"/>
      <c r="E65" s="37"/>
      <c r="F65" s="37"/>
      <c r="G65" s="37"/>
      <c r="H65" s="37"/>
      <c r="I65" s="37"/>
      <c r="J65" s="306"/>
      <c r="K65" s="37"/>
      <c r="L65" s="37"/>
      <c r="M65" s="37"/>
      <c r="N65" s="37"/>
      <c r="O65" s="37"/>
      <c r="P65" s="62"/>
      <c r="S65" s="1"/>
      <c r="V65" s="2"/>
    </row>
    <row r="66" spans="2:41" ht="18.75" customHeight="1">
      <c r="B66" s="317" t="s">
        <v>22098</v>
      </c>
      <c r="D66" s="38"/>
      <c r="E66" s="38"/>
      <c r="F66" s="38"/>
      <c r="G66" s="38"/>
      <c r="H66" s="38"/>
      <c r="I66" s="38"/>
      <c r="J66" s="307"/>
      <c r="K66" s="38"/>
      <c r="L66" s="38"/>
      <c r="M66" s="38"/>
      <c r="N66" s="38"/>
      <c r="O66" s="38"/>
      <c r="P66" s="62"/>
      <c r="S66" s="1"/>
      <c r="V66" s="2"/>
      <c r="W66" s="864" t="s">
        <v>13749</v>
      </c>
      <c r="X66" s="811"/>
      <c r="Y66" s="811"/>
      <c r="Z66" s="811"/>
      <c r="AA66" s="811"/>
      <c r="AB66" s="811"/>
      <c r="AC66" s="811"/>
      <c r="AD66" s="811"/>
      <c r="AE66" s="811"/>
      <c r="AF66" s="811"/>
      <c r="AG66" s="811"/>
      <c r="AH66" s="811"/>
      <c r="AI66" s="811"/>
      <c r="AJ66" s="811"/>
      <c r="AK66" s="811"/>
      <c r="AL66" s="811"/>
      <c r="AM66" s="811"/>
      <c r="AN66" s="811"/>
      <c r="AO66" s="811"/>
    </row>
    <row r="67" spans="2:41" ht="16">
      <c r="B67" s="305" t="str">
        <f>+portada!A17</f>
        <v xml:space="preserve">ESTUDIOS Y DISEÑOS EL MUELLE </v>
      </c>
      <c r="C67" s="37"/>
      <c r="D67" s="37"/>
      <c r="E67" s="37"/>
      <c r="F67" s="37"/>
      <c r="G67" s="37"/>
      <c r="H67" s="37"/>
      <c r="I67" s="37"/>
      <c r="J67" s="306"/>
      <c r="K67" s="37"/>
      <c r="L67" s="37"/>
      <c r="M67" s="37"/>
      <c r="N67" s="37"/>
      <c r="O67" s="37"/>
      <c r="P67" s="62"/>
      <c r="S67" s="1"/>
      <c r="V67" s="2"/>
    </row>
    <row r="68" spans="2:41" ht="18.75" customHeight="1">
      <c r="B68" s="328"/>
      <c r="C68" s="2"/>
      <c r="E68" s="4"/>
      <c r="J68" s="59"/>
      <c r="M68" s="1"/>
      <c r="P68" s="62"/>
      <c r="S68" s="1"/>
      <c r="V68" s="2"/>
    </row>
    <row r="69" spans="2:41" ht="21" customHeight="1">
      <c r="B69" s="58"/>
      <c r="C69" s="852" t="s">
        <v>168</v>
      </c>
      <c r="D69" s="853"/>
      <c r="E69" s="854"/>
      <c r="F69" s="866" t="s">
        <v>13674</v>
      </c>
      <c r="G69" s="866"/>
      <c r="H69" s="867" t="s">
        <v>13748</v>
      </c>
      <c r="I69" s="867"/>
      <c r="J69" s="341"/>
      <c r="K69" s="342"/>
      <c r="L69" s="265"/>
      <c r="M69" s="265"/>
      <c r="N69" s="265"/>
      <c r="O69" s="265"/>
      <c r="P69" s="62"/>
      <c r="S69" s="1"/>
      <c r="V69" s="2"/>
    </row>
    <row r="70" spans="2:41">
      <c r="B70" s="58"/>
      <c r="C70" s="100" t="s">
        <v>101</v>
      </c>
      <c r="D70" s="826" t="s">
        <v>102</v>
      </c>
      <c r="E70" s="827"/>
      <c r="F70" s="828"/>
      <c r="G70" s="308">
        <v>100</v>
      </c>
      <c r="H70" s="101"/>
      <c r="I70" s="182">
        <v>100</v>
      </c>
      <c r="J70" s="309"/>
      <c r="K70" s="266"/>
      <c r="L70" s="266"/>
      <c r="M70" s="266"/>
      <c r="N70" s="266"/>
      <c r="O70" s="266"/>
      <c r="P70" s="62"/>
      <c r="S70" s="1"/>
      <c r="V70" s="2"/>
    </row>
    <row r="71" spans="2:41">
      <c r="B71" s="58"/>
      <c r="C71" s="100" t="s">
        <v>103</v>
      </c>
      <c r="D71" s="826" t="s">
        <v>104</v>
      </c>
      <c r="E71" s="827"/>
      <c r="F71" s="828"/>
      <c r="G71" s="829">
        <f>ROUND(SUM(F72:F83),4)</f>
        <v>51.858699999999999</v>
      </c>
      <c r="H71" s="331"/>
      <c r="I71" s="829">
        <f>ROUND(SUM(H72:H83),4)</f>
        <v>58.9467</v>
      </c>
      <c r="J71" s="310"/>
      <c r="K71" s="267"/>
      <c r="L71" s="267"/>
      <c r="M71" s="267"/>
      <c r="N71" s="267"/>
      <c r="O71" s="267"/>
      <c r="P71" s="62"/>
      <c r="S71" s="1"/>
      <c r="V71" s="2"/>
    </row>
    <row r="72" spans="2:41">
      <c r="B72" s="58"/>
      <c r="C72" s="100"/>
      <c r="D72" s="101" t="s">
        <v>105</v>
      </c>
      <c r="E72" s="100" t="s">
        <v>106</v>
      </c>
      <c r="F72" s="311">
        <f>G70/12</f>
        <v>8.3333333333333339</v>
      </c>
      <c r="G72" s="830"/>
      <c r="H72" s="312">
        <f t="shared" ref="H72:H79" si="19">F72</f>
        <v>8.3333333333333339</v>
      </c>
      <c r="I72" s="830"/>
      <c r="J72" s="310"/>
      <c r="K72" s="267"/>
      <c r="L72" s="267"/>
      <c r="M72" s="267"/>
      <c r="N72" s="267"/>
      <c r="O72" s="267"/>
      <c r="P72" s="62"/>
      <c r="S72" s="1"/>
      <c r="V72" s="2"/>
    </row>
    <row r="73" spans="2:41">
      <c r="B73" s="58"/>
      <c r="C73" s="100"/>
      <c r="D73" s="101" t="s">
        <v>107</v>
      </c>
      <c r="E73" s="100" t="s">
        <v>108</v>
      </c>
      <c r="F73" s="311">
        <v>1</v>
      </c>
      <c r="G73" s="830"/>
      <c r="H73" s="312">
        <f t="shared" si="19"/>
        <v>1</v>
      </c>
      <c r="I73" s="830"/>
      <c r="J73" s="310"/>
      <c r="K73" s="267"/>
      <c r="L73" s="267"/>
      <c r="M73" s="267"/>
      <c r="N73" s="267"/>
      <c r="O73" s="267"/>
      <c r="P73" s="62"/>
      <c r="S73" s="1"/>
      <c r="V73" s="10"/>
    </row>
    <row r="74" spans="2:41">
      <c r="B74" s="58"/>
      <c r="C74" s="100"/>
      <c r="D74" s="101" t="s">
        <v>109</v>
      </c>
      <c r="E74" s="100" t="s">
        <v>110</v>
      </c>
      <c r="F74" s="311">
        <f>G70/12</f>
        <v>8.3333333333333339</v>
      </c>
      <c r="G74" s="830"/>
      <c r="H74" s="312">
        <f t="shared" si="19"/>
        <v>8.3333333333333339</v>
      </c>
      <c r="I74" s="830"/>
      <c r="J74" s="310"/>
      <c r="K74" s="267"/>
      <c r="L74" s="267"/>
      <c r="M74" s="267"/>
      <c r="N74" s="267"/>
      <c r="O74" s="267"/>
      <c r="P74" s="62"/>
      <c r="S74" s="1"/>
      <c r="V74" s="10"/>
    </row>
    <row r="75" spans="2:41" s="224" customFormat="1" ht="15" customHeight="1">
      <c r="B75" s="318"/>
      <c r="C75" s="319"/>
      <c r="D75" s="320" t="s">
        <v>111</v>
      </c>
      <c r="E75" s="330" t="s">
        <v>112</v>
      </c>
      <c r="F75" s="311">
        <v>0</v>
      </c>
      <c r="G75" s="830"/>
      <c r="H75" s="312">
        <f t="shared" si="19"/>
        <v>0</v>
      </c>
      <c r="I75" s="830"/>
      <c r="J75" s="326"/>
      <c r="K75" s="323"/>
      <c r="L75" s="324"/>
      <c r="M75" s="323"/>
      <c r="N75" s="323"/>
      <c r="O75" s="323"/>
      <c r="P75" s="810"/>
      <c r="Q75" s="810"/>
      <c r="R75" s="810"/>
      <c r="S75" s="209"/>
      <c r="T75" s="209"/>
      <c r="U75" s="209"/>
      <c r="V75" s="299"/>
      <c r="AD75" s="325" t="s">
        <v>13756</v>
      </c>
      <c r="AH75" s="224" t="s">
        <v>13750</v>
      </c>
    </row>
    <row r="76" spans="2:41" s="224" customFormat="1">
      <c r="B76" s="318"/>
      <c r="C76" s="319"/>
      <c r="D76" s="320" t="s">
        <v>113</v>
      </c>
      <c r="E76" s="319" t="s">
        <v>114</v>
      </c>
      <c r="F76" s="321">
        <v>2</v>
      </c>
      <c r="G76" s="830"/>
      <c r="H76" s="322">
        <f t="shared" si="19"/>
        <v>2</v>
      </c>
      <c r="I76" s="830"/>
      <c r="J76" s="326"/>
      <c r="K76" s="323"/>
      <c r="L76" s="323"/>
      <c r="M76" s="323"/>
      <c r="N76" s="323"/>
      <c r="O76" s="323"/>
      <c r="P76" s="209"/>
      <c r="V76" s="299"/>
      <c r="AG76" s="224">
        <v>3</v>
      </c>
      <c r="AH76" s="224">
        <v>7110</v>
      </c>
      <c r="AI76" s="224">
        <v>1</v>
      </c>
      <c r="AJ76" s="224" t="s">
        <v>13752</v>
      </c>
    </row>
    <row r="77" spans="2:41" s="224" customFormat="1">
      <c r="B77" s="318"/>
      <c r="C77" s="319"/>
      <c r="D77" s="320" t="s">
        <v>115</v>
      </c>
      <c r="E77" s="319" t="s">
        <v>116</v>
      </c>
      <c r="F77" s="321">
        <v>3</v>
      </c>
      <c r="G77" s="830"/>
      <c r="H77" s="322">
        <f t="shared" si="19"/>
        <v>3</v>
      </c>
      <c r="I77" s="830"/>
      <c r="J77" s="326"/>
      <c r="K77" s="323"/>
      <c r="L77" s="323"/>
      <c r="M77" s="323"/>
      <c r="N77" s="323"/>
      <c r="O77" s="323"/>
      <c r="P77" s="209"/>
      <c r="V77" s="299"/>
      <c r="AH77" s="224" t="s">
        <v>13751</v>
      </c>
    </row>
    <row r="78" spans="2:41" s="224" customFormat="1">
      <c r="B78" s="318"/>
      <c r="C78" s="319"/>
      <c r="D78" s="320" t="s">
        <v>117</v>
      </c>
      <c r="E78" s="319" t="s">
        <v>118</v>
      </c>
      <c r="F78" s="321">
        <v>8.5</v>
      </c>
      <c r="G78" s="830"/>
      <c r="H78" s="322">
        <f t="shared" si="19"/>
        <v>8.5</v>
      </c>
      <c r="I78" s="830"/>
      <c r="J78" s="326"/>
      <c r="K78" s="323"/>
      <c r="L78" s="323"/>
      <c r="M78" s="323"/>
      <c r="N78" s="323"/>
      <c r="O78" s="323"/>
      <c r="P78" s="209"/>
      <c r="V78" s="299"/>
    </row>
    <row r="79" spans="2:41" s="224" customFormat="1" ht="15" customHeight="1">
      <c r="B79" s="318"/>
      <c r="C79" s="319"/>
      <c r="D79" s="320" t="s">
        <v>119</v>
      </c>
      <c r="E79" s="319" t="s">
        <v>120</v>
      </c>
      <c r="F79" s="321">
        <v>12</v>
      </c>
      <c r="G79" s="830"/>
      <c r="H79" s="322">
        <f t="shared" si="19"/>
        <v>12</v>
      </c>
      <c r="I79" s="830"/>
      <c r="J79" s="326"/>
      <c r="K79" s="323"/>
      <c r="L79" s="323"/>
      <c r="M79" s="323"/>
      <c r="N79" s="323"/>
      <c r="O79" s="323"/>
      <c r="P79" s="209"/>
      <c r="Q79" s="209"/>
      <c r="R79" s="209"/>
      <c r="S79" s="209"/>
      <c r="T79" s="209"/>
      <c r="U79" s="209"/>
      <c r="V79" s="299"/>
      <c r="W79" s="865" t="s">
        <v>13754</v>
      </c>
      <c r="X79" s="865"/>
      <c r="Y79" s="865"/>
    </row>
    <row r="80" spans="2:41" s="224" customFormat="1" ht="15" customHeight="1">
      <c r="B80" s="318"/>
      <c r="C80" s="319"/>
      <c r="D80" s="320" t="s">
        <v>121</v>
      </c>
      <c r="E80" s="330" t="s">
        <v>122</v>
      </c>
      <c r="F80" s="321">
        <v>0.52200000000000002</v>
      </c>
      <c r="G80" s="830"/>
      <c r="H80" s="321">
        <v>6.96</v>
      </c>
      <c r="I80" s="830"/>
      <c r="J80" s="326"/>
      <c r="K80" s="323"/>
      <c r="L80" s="324"/>
      <c r="M80" s="323"/>
      <c r="N80" s="323"/>
      <c r="O80" s="323"/>
      <c r="P80" s="810"/>
      <c r="Q80" s="810"/>
      <c r="R80" s="810"/>
      <c r="V80" s="299"/>
    </row>
    <row r="81" spans="2:23" s="224" customFormat="1">
      <c r="B81" s="318"/>
      <c r="C81" s="319"/>
      <c r="D81" s="320" t="s">
        <v>123</v>
      </c>
      <c r="E81" s="319" t="s">
        <v>124</v>
      </c>
      <c r="F81" s="321">
        <v>4.17</v>
      </c>
      <c r="G81" s="830"/>
      <c r="H81" s="322">
        <f>F81</f>
        <v>4.17</v>
      </c>
      <c r="I81" s="830"/>
      <c r="J81" s="326"/>
      <c r="K81" s="323"/>
      <c r="L81" s="324"/>
      <c r="M81" s="323"/>
      <c r="N81" s="323"/>
      <c r="O81" s="323"/>
      <c r="P81" s="810"/>
      <c r="Q81" s="810"/>
      <c r="R81" s="810"/>
      <c r="V81" s="299"/>
    </row>
    <row r="82" spans="2:23">
      <c r="B82" s="58"/>
      <c r="C82" s="100"/>
      <c r="D82" s="101" t="s">
        <v>125</v>
      </c>
      <c r="E82" s="330" t="s">
        <v>126</v>
      </c>
      <c r="F82" s="311">
        <v>0</v>
      </c>
      <c r="G82" s="830"/>
      <c r="H82" s="311">
        <v>0.65</v>
      </c>
      <c r="I82" s="830"/>
      <c r="J82" s="310"/>
      <c r="K82" s="267"/>
      <c r="L82" s="267"/>
      <c r="M82" s="267"/>
      <c r="N82" s="267"/>
      <c r="O82" s="267"/>
      <c r="P82" s="62"/>
      <c r="S82" s="1"/>
      <c r="V82" s="2"/>
    </row>
    <row r="83" spans="2:23">
      <c r="B83" s="58"/>
      <c r="C83" s="100"/>
      <c r="D83" s="101" t="s">
        <v>127</v>
      </c>
      <c r="E83" s="100" t="s">
        <v>128</v>
      </c>
      <c r="F83" s="311">
        <v>4</v>
      </c>
      <c r="G83" s="831"/>
      <c r="H83" s="312">
        <f>F83</f>
        <v>4</v>
      </c>
      <c r="I83" s="831"/>
      <c r="J83" s="310"/>
      <c r="K83" s="267"/>
      <c r="L83" s="267"/>
      <c r="M83" s="267"/>
      <c r="N83" s="267"/>
      <c r="O83" s="267"/>
      <c r="P83" s="334"/>
      <c r="S83" s="1"/>
      <c r="V83" s="2"/>
    </row>
    <row r="84" spans="2:23">
      <c r="B84" s="58"/>
      <c r="C84" s="100" t="s">
        <v>129</v>
      </c>
      <c r="D84" s="826" t="s">
        <v>130</v>
      </c>
      <c r="E84" s="827"/>
      <c r="F84" s="828"/>
      <c r="G84" s="829">
        <f>ROUND(SUM(F85:F96),4)</f>
        <v>6.5</v>
      </c>
      <c r="H84" s="331"/>
      <c r="I84" s="829">
        <f>ROUND(SUM(H85:H96),4)</f>
        <v>7</v>
      </c>
      <c r="J84" s="310"/>
      <c r="K84" s="267"/>
      <c r="L84" s="267"/>
      <c r="M84" s="267"/>
      <c r="N84" s="267"/>
      <c r="O84" s="267"/>
      <c r="P84" s="62"/>
      <c r="S84" s="1"/>
      <c r="V84" s="2"/>
    </row>
    <row r="85" spans="2:23">
      <c r="B85" s="58"/>
      <c r="C85" s="100"/>
      <c r="D85" s="101" t="s">
        <v>105</v>
      </c>
      <c r="E85" s="330" t="s">
        <v>131</v>
      </c>
      <c r="F85" s="311">
        <v>2</v>
      </c>
      <c r="G85" s="830"/>
      <c r="H85" s="311">
        <v>4</v>
      </c>
      <c r="I85" s="830"/>
      <c r="J85" s="310"/>
      <c r="K85" s="267"/>
      <c r="L85" s="267"/>
      <c r="M85" s="267"/>
      <c r="N85" s="267"/>
      <c r="O85" s="267"/>
      <c r="P85" s="62"/>
      <c r="S85" s="1"/>
      <c r="V85" s="2"/>
    </row>
    <row r="86" spans="2:23">
      <c r="B86" s="58"/>
      <c r="C86" s="100"/>
      <c r="D86" s="101" t="s">
        <v>107</v>
      </c>
      <c r="E86" s="330" t="s">
        <v>132</v>
      </c>
      <c r="F86" s="311">
        <v>1</v>
      </c>
      <c r="G86" s="830"/>
      <c r="H86" s="312">
        <f t="shared" ref="H86:H116" si="20">F86</f>
        <v>1</v>
      </c>
      <c r="I86" s="830"/>
      <c r="J86" s="310"/>
      <c r="K86" s="267"/>
      <c r="L86" s="267"/>
      <c r="M86" s="267"/>
      <c r="N86" s="267"/>
      <c r="O86" s="267"/>
      <c r="P86" s="62"/>
      <c r="S86" s="1"/>
      <c r="V86" s="2"/>
    </row>
    <row r="87" spans="2:23">
      <c r="B87" s="58"/>
      <c r="C87" s="100"/>
      <c r="D87" s="101" t="s">
        <v>109</v>
      </c>
      <c r="E87" s="330" t="s">
        <v>133</v>
      </c>
      <c r="F87" s="311">
        <v>0</v>
      </c>
      <c r="G87" s="830"/>
      <c r="H87" s="312">
        <f t="shared" si="20"/>
        <v>0</v>
      </c>
      <c r="I87" s="830"/>
      <c r="J87" s="310"/>
      <c r="K87" s="267"/>
      <c r="L87" s="267"/>
      <c r="M87" s="267"/>
      <c r="N87" s="267"/>
      <c r="O87" s="267"/>
      <c r="P87" s="62"/>
      <c r="S87" s="1"/>
      <c r="V87" s="2"/>
    </row>
    <row r="88" spans="2:23">
      <c r="B88" s="58"/>
      <c r="C88" s="100"/>
      <c r="D88" s="101" t="s">
        <v>111</v>
      </c>
      <c r="E88" s="330" t="s">
        <v>134</v>
      </c>
      <c r="F88" s="311">
        <v>0</v>
      </c>
      <c r="G88" s="830"/>
      <c r="H88" s="312">
        <f t="shared" si="20"/>
        <v>0</v>
      </c>
      <c r="I88" s="830"/>
      <c r="J88" s="310"/>
      <c r="K88" s="267"/>
      <c r="L88" s="267"/>
      <c r="M88" s="267"/>
      <c r="N88" s="267"/>
      <c r="O88" s="267"/>
      <c r="P88" s="62"/>
      <c r="S88" s="1"/>
      <c r="V88" s="2"/>
    </row>
    <row r="89" spans="2:23">
      <c r="B89" s="58"/>
      <c r="C89" s="100"/>
      <c r="D89" s="101" t="s">
        <v>113</v>
      </c>
      <c r="E89" s="330" t="s">
        <v>135</v>
      </c>
      <c r="F89" s="311">
        <v>1</v>
      </c>
      <c r="G89" s="830"/>
      <c r="H89" s="312">
        <f t="shared" si="20"/>
        <v>1</v>
      </c>
      <c r="I89" s="830"/>
      <c r="J89" s="310"/>
      <c r="K89" s="267"/>
      <c r="L89" s="267"/>
      <c r="M89" s="267"/>
      <c r="N89" s="267"/>
      <c r="O89" s="267"/>
      <c r="P89" s="62"/>
      <c r="S89" s="1"/>
      <c r="V89" s="2"/>
    </row>
    <row r="90" spans="2:23" s="224" customFormat="1">
      <c r="B90" s="318"/>
      <c r="C90" s="319"/>
      <c r="D90" s="320" t="s">
        <v>115</v>
      </c>
      <c r="E90" s="330" t="s">
        <v>136</v>
      </c>
      <c r="F90" s="321">
        <v>0</v>
      </c>
      <c r="G90" s="830"/>
      <c r="H90" s="322">
        <f t="shared" si="20"/>
        <v>0</v>
      </c>
      <c r="I90" s="830"/>
      <c r="J90" s="326"/>
      <c r="K90" s="323"/>
      <c r="L90" s="323"/>
      <c r="M90" s="323"/>
      <c r="N90" s="323"/>
      <c r="O90" s="323"/>
      <c r="P90" s="810"/>
      <c r="Q90" s="810"/>
      <c r="V90" s="299"/>
    </row>
    <row r="91" spans="2:23" s="224" customFormat="1">
      <c r="B91" s="318"/>
      <c r="C91" s="319"/>
      <c r="D91" s="320" t="s">
        <v>117</v>
      </c>
      <c r="E91" s="330" t="s">
        <v>137</v>
      </c>
      <c r="F91" s="321">
        <v>0</v>
      </c>
      <c r="G91" s="830"/>
      <c r="H91" s="322">
        <f t="shared" si="20"/>
        <v>0</v>
      </c>
      <c r="I91" s="830"/>
      <c r="J91" s="326"/>
      <c r="K91" s="323"/>
      <c r="L91" s="323"/>
      <c r="M91" s="323"/>
      <c r="N91" s="323"/>
      <c r="O91" s="323"/>
      <c r="P91" s="810"/>
      <c r="Q91" s="810"/>
      <c r="V91" s="299"/>
    </row>
    <row r="92" spans="2:23" s="224" customFormat="1">
      <c r="B92" s="318"/>
      <c r="C92" s="319"/>
      <c r="D92" s="320" t="s">
        <v>119</v>
      </c>
      <c r="E92" s="330" t="s">
        <v>138</v>
      </c>
      <c r="F92" s="321">
        <v>0</v>
      </c>
      <c r="G92" s="830"/>
      <c r="H92" s="322">
        <f t="shared" si="20"/>
        <v>0</v>
      </c>
      <c r="I92" s="830"/>
      <c r="J92" s="326"/>
      <c r="K92" s="323"/>
      <c r="L92" s="323"/>
      <c r="M92" s="323"/>
      <c r="N92" s="323"/>
      <c r="O92" s="323"/>
      <c r="P92" s="810"/>
      <c r="Q92" s="810"/>
      <c r="V92" s="299"/>
      <c r="W92" s="329" t="s">
        <v>13756</v>
      </c>
    </row>
    <row r="93" spans="2:23" s="224" customFormat="1">
      <c r="B93" s="318"/>
      <c r="C93" s="319"/>
      <c r="D93" s="320" t="s">
        <v>121</v>
      </c>
      <c r="E93" s="330" t="s">
        <v>139</v>
      </c>
      <c r="F93" s="321">
        <v>0</v>
      </c>
      <c r="G93" s="830"/>
      <c r="H93" s="322">
        <f t="shared" si="20"/>
        <v>0</v>
      </c>
      <c r="I93" s="830"/>
      <c r="J93" s="326"/>
      <c r="K93" s="323"/>
      <c r="L93" s="323"/>
      <c r="M93" s="323"/>
      <c r="N93" s="323"/>
      <c r="O93" s="323"/>
      <c r="P93" s="810"/>
      <c r="Q93" s="810"/>
      <c r="V93" s="299"/>
    </row>
    <row r="94" spans="2:23" s="224" customFormat="1">
      <c r="B94" s="318"/>
      <c r="C94" s="319"/>
      <c r="D94" s="320" t="s">
        <v>123</v>
      </c>
      <c r="E94" s="330" t="s">
        <v>140</v>
      </c>
      <c r="F94" s="321">
        <v>0</v>
      </c>
      <c r="G94" s="830"/>
      <c r="H94" s="322">
        <f t="shared" si="20"/>
        <v>0</v>
      </c>
      <c r="I94" s="830"/>
      <c r="J94" s="326"/>
      <c r="K94" s="323"/>
      <c r="L94" s="323"/>
      <c r="M94" s="323"/>
      <c r="N94" s="323"/>
      <c r="O94" s="323"/>
      <c r="P94" s="810"/>
      <c r="Q94" s="810"/>
      <c r="V94" s="299"/>
    </row>
    <row r="95" spans="2:23">
      <c r="B95" s="58"/>
      <c r="C95" s="100"/>
      <c r="D95" s="101" t="s">
        <v>125</v>
      </c>
      <c r="E95" s="330" t="s">
        <v>141</v>
      </c>
      <c r="F95" s="311">
        <v>1</v>
      </c>
      <c r="G95" s="830"/>
      <c r="H95" s="312">
        <f t="shared" si="20"/>
        <v>1</v>
      </c>
      <c r="I95" s="830"/>
      <c r="J95" s="310"/>
      <c r="K95" s="267"/>
      <c r="L95" s="267"/>
      <c r="M95" s="267"/>
      <c r="N95" s="267"/>
      <c r="O95" s="267"/>
      <c r="P95" s="62"/>
      <c r="S95" s="1" t="s">
        <v>13419</v>
      </c>
      <c r="V95" s="2"/>
    </row>
    <row r="96" spans="2:23" ht="15" customHeight="1">
      <c r="B96" s="58"/>
      <c r="C96" s="100"/>
      <c r="D96" s="101" t="s">
        <v>127</v>
      </c>
      <c r="E96" s="330" t="s">
        <v>142</v>
      </c>
      <c r="F96" s="321">
        <v>1.5</v>
      </c>
      <c r="G96" s="831"/>
      <c r="H96" s="322">
        <v>0</v>
      </c>
      <c r="I96" s="831"/>
      <c r="J96" s="310"/>
      <c r="K96" s="267"/>
      <c r="L96" s="268"/>
      <c r="M96" s="267"/>
      <c r="N96" s="267"/>
      <c r="O96" s="267"/>
      <c r="P96" s="811"/>
      <c r="Q96" s="811"/>
      <c r="R96" s="811"/>
      <c r="S96" s="1"/>
      <c r="V96" s="2"/>
    </row>
    <row r="97" spans="2:86">
      <c r="B97" s="58"/>
      <c r="C97" s="100" t="s">
        <v>143</v>
      </c>
      <c r="D97" s="826" t="s">
        <v>144</v>
      </c>
      <c r="E97" s="827"/>
      <c r="F97" s="828"/>
      <c r="G97" s="829">
        <f>ROUND(SUM(F98:F117),4)</f>
        <v>6.4393000000000002</v>
      </c>
      <c r="H97" s="332">
        <v>100</v>
      </c>
      <c r="I97" s="829">
        <f>ROUND(SUM(H98:H117),4)</f>
        <v>6.29</v>
      </c>
      <c r="J97" s="310"/>
      <c r="K97" s="267"/>
      <c r="L97" s="267"/>
      <c r="M97" s="267"/>
      <c r="N97" s="267"/>
      <c r="O97" s="267"/>
      <c r="P97" s="62"/>
      <c r="S97" s="194" t="s">
        <v>21699</v>
      </c>
      <c r="V97" s="2"/>
      <c r="AA97" s="194" t="s">
        <v>21701</v>
      </c>
      <c r="AZ97" s="194" t="s">
        <v>21698</v>
      </c>
      <c r="BJ97" s="194" t="s">
        <v>21697</v>
      </c>
      <c r="CH97" s="195" t="s">
        <v>13416</v>
      </c>
    </row>
    <row r="98" spans="2:86" s="224" customFormat="1" ht="15" customHeight="1">
      <c r="B98" s="318"/>
      <c r="C98" s="319"/>
      <c r="D98" s="320" t="s">
        <v>105</v>
      </c>
      <c r="E98" s="330" t="s">
        <v>145</v>
      </c>
      <c r="F98" s="322">
        <f t="shared" ref="F98:F107" si="21">Q22*$H$97</f>
        <v>3.4331781646208255E-3</v>
      </c>
      <c r="G98" s="830"/>
      <c r="H98" s="322">
        <f>Q49*$H$97</f>
        <v>0</v>
      </c>
      <c r="I98" s="830"/>
      <c r="J98" s="326"/>
      <c r="K98" s="323"/>
      <c r="L98" s="324"/>
      <c r="M98" s="323"/>
      <c r="N98" s="323"/>
      <c r="O98" s="323"/>
      <c r="P98" s="810"/>
      <c r="Q98" s="810"/>
      <c r="S98" s="224" t="s">
        <v>21700</v>
      </c>
      <c r="W98" s="299"/>
      <c r="AA98" s="224" t="s">
        <v>21702</v>
      </c>
      <c r="AZ98" s="224" t="s">
        <v>21692</v>
      </c>
      <c r="BJ98" s="224" t="s">
        <v>21691</v>
      </c>
    </row>
    <row r="99" spans="2:86" s="224" customFormat="1" ht="15" customHeight="1">
      <c r="B99" s="318"/>
      <c r="C99" s="319"/>
      <c r="D99" s="320" t="s">
        <v>107</v>
      </c>
      <c r="E99" s="330" t="s">
        <v>146</v>
      </c>
      <c r="F99" s="322">
        <f>Q23*$H$97</f>
        <v>4.4121397342703012E-2</v>
      </c>
      <c r="G99" s="830"/>
      <c r="H99" s="322">
        <f t="shared" ref="H99:H107" si="22">Q50*$H$97</f>
        <v>0</v>
      </c>
      <c r="I99" s="830"/>
      <c r="J99" s="326"/>
      <c r="K99" s="323"/>
      <c r="L99" s="324"/>
      <c r="M99" s="323"/>
      <c r="N99" s="323"/>
      <c r="O99" s="323"/>
      <c r="P99" s="810"/>
      <c r="Q99" s="810"/>
      <c r="W99" s="299"/>
    </row>
    <row r="100" spans="2:86" s="224" customFormat="1" ht="15" customHeight="1">
      <c r="B100" s="318"/>
      <c r="C100" s="319"/>
      <c r="D100" s="320" t="s">
        <v>109</v>
      </c>
      <c r="E100" s="330" t="s">
        <v>147</v>
      </c>
      <c r="F100" s="322">
        <f t="shared" si="21"/>
        <v>0</v>
      </c>
      <c r="G100" s="830"/>
      <c r="H100" s="322">
        <f t="shared" si="22"/>
        <v>0</v>
      </c>
      <c r="I100" s="830"/>
      <c r="J100" s="326"/>
      <c r="K100" s="323"/>
      <c r="L100" s="324"/>
      <c r="M100" s="323"/>
      <c r="N100" s="323"/>
      <c r="O100" s="323"/>
      <c r="P100" s="810"/>
      <c r="Q100" s="810"/>
    </row>
    <row r="101" spans="2:86" s="224" customFormat="1" ht="15" customHeight="1">
      <c r="B101" s="318"/>
      <c r="C101" s="319"/>
      <c r="D101" s="320" t="s">
        <v>111</v>
      </c>
      <c r="E101" s="330" t="s">
        <v>148</v>
      </c>
      <c r="F101" s="322">
        <f t="shared" si="21"/>
        <v>5.7618931589278354E-2</v>
      </c>
      <c r="G101" s="830"/>
      <c r="H101" s="322">
        <f t="shared" si="22"/>
        <v>0</v>
      </c>
      <c r="I101" s="830"/>
      <c r="J101" s="326"/>
      <c r="K101" s="323"/>
      <c r="L101" s="324"/>
      <c r="M101" s="323"/>
      <c r="N101" s="323"/>
      <c r="O101" s="323"/>
      <c r="P101" s="810"/>
      <c r="Q101" s="810"/>
      <c r="V101" s="299"/>
    </row>
    <row r="102" spans="2:86" s="224" customFormat="1" ht="15" customHeight="1">
      <c r="B102" s="318"/>
      <c r="C102" s="319"/>
      <c r="D102" s="320" t="s">
        <v>113</v>
      </c>
      <c r="E102" s="330" t="s">
        <v>149</v>
      </c>
      <c r="F102" s="322">
        <f t="shared" si="21"/>
        <v>0</v>
      </c>
      <c r="G102" s="830"/>
      <c r="H102" s="322">
        <f t="shared" si="22"/>
        <v>0</v>
      </c>
      <c r="I102" s="830"/>
      <c r="J102" s="326"/>
      <c r="K102" s="323"/>
      <c r="L102" s="324"/>
      <c r="M102" s="323"/>
      <c r="N102" s="323"/>
      <c r="O102" s="323"/>
      <c r="P102" s="810"/>
      <c r="Q102" s="810"/>
    </row>
    <row r="103" spans="2:86" s="224" customFormat="1" ht="15" customHeight="1">
      <c r="B103" s="318"/>
      <c r="C103" s="319"/>
      <c r="D103" s="320" t="s">
        <v>115</v>
      </c>
      <c r="E103" s="330" t="s">
        <v>150</v>
      </c>
      <c r="F103" s="322">
        <f t="shared" si="21"/>
        <v>4.4121397342703012E-2</v>
      </c>
      <c r="G103" s="830"/>
      <c r="H103" s="322">
        <f t="shared" si="22"/>
        <v>0</v>
      </c>
      <c r="I103" s="830"/>
      <c r="J103" s="326"/>
      <c r="K103" s="323"/>
      <c r="L103" s="324"/>
      <c r="M103" s="323"/>
      <c r="N103" s="323"/>
      <c r="O103" s="323"/>
      <c r="P103" s="810"/>
      <c r="Q103" s="810"/>
      <c r="V103" s="299"/>
    </row>
    <row r="104" spans="2:86" s="224" customFormat="1" ht="15" customHeight="1">
      <c r="B104" s="318"/>
      <c r="C104" s="319"/>
      <c r="D104" s="320" t="s">
        <v>117</v>
      </c>
      <c r="E104" s="330" t="s">
        <v>151</v>
      </c>
      <c r="F104" s="322">
        <f t="shared" si="21"/>
        <v>0</v>
      </c>
      <c r="G104" s="830"/>
      <c r="H104" s="322">
        <f t="shared" si="22"/>
        <v>0</v>
      </c>
      <c r="I104" s="830"/>
      <c r="J104" s="326"/>
      <c r="K104" s="323"/>
      <c r="L104" s="324"/>
      <c r="M104" s="323"/>
      <c r="N104" s="323"/>
      <c r="O104" s="323"/>
      <c r="P104" s="810"/>
      <c r="Q104" s="810"/>
    </row>
    <row r="105" spans="2:86" s="224" customFormat="1" ht="15" customHeight="1">
      <c r="B105" s="318"/>
      <c r="C105" s="319"/>
      <c r="D105" s="320" t="s">
        <v>119</v>
      </c>
      <c r="E105" s="330" t="s">
        <v>152</v>
      </c>
      <c r="F105" s="322">
        <f t="shared" si="21"/>
        <v>0</v>
      </c>
      <c r="G105" s="830"/>
      <c r="H105" s="322">
        <f t="shared" si="22"/>
        <v>0</v>
      </c>
      <c r="I105" s="830"/>
      <c r="J105" s="326"/>
      <c r="K105" s="323"/>
      <c r="L105" s="324"/>
      <c r="M105" s="323"/>
      <c r="N105" s="323"/>
      <c r="O105" s="323"/>
      <c r="P105" s="810"/>
      <c r="Q105" s="810"/>
      <c r="V105" s="299"/>
    </row>
    <row r="106" spans="2:86" s="224" customFormat="1" ht="15" customHeight="1">
      <c r="B106" s="318"/>
      <c r="C106" s="319"/>
      <c r="D106" s="320" t="s">
        <v>121</v>
      </c>
      <c r="E106" s="330" t="s">
        <v>153</v>
      </c>
      <c r="F106" s="322">
        <f t="shared" si="21"/>
        <v>0</v>
      </c>
      <c r="G106" s="830"/>
      <c r="H106" s="322">
        <f t="shared" si="22"/>
        <v>0</v>
      </c>
      <c r="I106" s="830"/>
      <c r="J106" s="326"/>
      <c r="K106" s="323"/>
      <c r="L106" s="324"/>
      <c r="M106" s="323"/>
      <c r="N106" s="323"/>
      <c r="O106" s="323"/>
      <c r="P106" s="810"/>
      <c r="Q106" s="810"/>
    </row>
    <row r="107" spans="2:86">
      <c r="B107" s="58"/>
      <c r="C107" s="100"/>
      <c r="D107" s="101" t="s">
        <v>123</v>
      </c>
      <c r="E107" s="330" t="s">
        <v>190</v>
      </c>
      <c r="F107" s="312">
        <f t="shared" si="21"/>
        <v>0</v>
      </c>
      <c r="G107" s="830"/>
      <c r="H107" s="312">
        <f t="shared" si="22"/>
        <v>0</v>
      </c>
      <c r="I107" s="830"/>
      <c r="J107" s="310"/>
      <c r="K107" s="267"/>
      <c r="L107" s="268"/>
      <c r="M107" s="267"/>
      <c r="N107" s="267"/>
      <c r="O107" s="267"/>
      <c r="P107" s="811"/>
      <c r="Q107" s="811"/>
      <c r="S107" s="1"/>
      <c r="V107" s="2"/>
    </row>
    <row r="108" spans="2:86">
      <c r="B108" s="58"/>
      <c r="C108" s="100"/>
      <c r="D108" s="101" t="s">
        <v>125</v>
      </c>
      <c r="E108" s="100" t="s">
        <v>154</v>
      </c>
      <c r="F108" s="321">
        <f>0.011*100</f>
        <v>1.0999999999999999</v>
      </c>
      <c r="G108" s="830"/>
      <c r="H108" s="322">
        <f t="shared" si="20"/>
        <v>1.0999999999999999</v>
      </c>
      <c r="I108" s="830"/>
      <c r="J108" s="310"/>
      <c r="K108" s="267"/>
      <c r="L108" s="267"/>
      <c r="M108" s="267"/>
      <c r="N108" s="267"/>
      <c r="O108" s="267"/>
      <c r="P108" s="335"/>
      <c r="S108" s="1"/>
      <c r="V108" s="2"/>
    </row>
    <row r="109" spans="2:86">
      <c r="B109" s="58"/>
      <c r="C109" s="100"/>
      <c r="D109" s="101" t="s">
        <v>127</v>
      </c>
      <c r="E109" s="100" t="s">
        <v>155</v>
      </c>
      <c r="F109" s="321">
        <f>0.005*100</f>
        <v>0.5</v>
      </c>
      <c r="G109" s="830"/>
      <c r="H109" s="322">
        <f t="shared" si="20"/>
        <v>0.5</v>
      </c>
      <c r="I109" s="830"/>
      <c r="J109" s="310"/>
      <c r="K109" s="267"/>
      <c r="L109" s="267"/>
      <c r="M109" s="267"/>
      <c r="N109" s="267"/>
      <c r="O109" s="267"/>
      <c r="P109" s="335"/>
      <c r="S109" s="1"/>
      <c r="V109" s="2"/>
    </row>
    <row r="110" spans="2:86">
      <c r="B110" s="58"/>
      <c r="C110" s="100"/>
      <c r="D110" s="101" t="s">
        <v>157</v>
      </c>
      <c r="E110" s="100" t="s">
        <v>156</v>
      </c>
      <c r="F110" s="321">
        <f>0.02*100</f>
        <v>2</v>
      </c>
      <c r="G110" s="830"/>
      <c r="H110" s="322">
        <f t="shared" si="20"/>
        <v>2</v>
      </c>
      <c r="I110" s="830"/>
      <c r="J110" s="310"/>
      <c r="K110" s="267"/>
      <c r="L110" s="267"/>
      <c r="M110" s="267"/>
      <c r="N110" s="267"/>
      <c r="O110" s="267"/>
      <c r="P110" s="335"/>
      <c r="S110" s="1"/>
      <c r="V110" s="2"/>
    </row>
    <row r="111" spans="2:86">
      <c r="B111" s="58"/>
      <c r="C111" s="100"/>
      <c r="D111" s="101" t="s">
        <v>159</v>
      </c>
      <c r="E111" s="100" t="s">
        <v>158</v>
      </c>
      <c r="F111" s="562">
        <v>0</v>
      </c>
      <c r="G111" s="830"/>
      <c r="H111" s="322">
        <f t="shared" si="20"/>
        <v>0</v>
      </c>
      <c r="I111" s="830"/>
      <c r="J111" s="310"/>
      <c r="K111" s="267"/>
      <c r="L111" s="267"/>
      <c r="M111" s="267"/>
      <c r="N111" s="267"/>
      <c r="O111" s="267"/>
      <c r="P111" s="335"/>
      <c r="S111" s="1"/>
      <c r="V111" s="2"/>
    </row>
    <row r="112" spans="2:86">
      <c r="B112" s="58"/>
      <c r="C112" s="100"/>
      <c r="D112" s="320" t="s">
        <v>160</v>
      </c>
      <c r="E112" s="319" t="s">
        <v>22131</v>
      </c>
      <c r="F112" s="321">
        <v>2</v>
      </c>
      <c r="G112" s="830"/>
      <c r="H112" s="322">
        <v>2</v>
      </c>
      <c r="I112" s="830"/>
      <c r="J112" s="310"/>
      <c r="K112" s="267"/>
      <c r="L112" s="267"/>
      <c r="M112" s="267"/>
      <c r="N112" s="267"/>
      <c r="O112" s="267"/>
      <c r="P112" s="335"/>
      <c r="S112" s="1"/>
      <c r="V112" s="2"/>
    </row>
    <row r="113" spans="2:89">
      <c r="B113" s="58"/>
      <c r="C113" s="100"/>
      <c r="D113" s="333" t="s">
        <v>161</v>
      </c>
      <c r="E113" s="319" t="s">
        <v>22132</v>
      </c>
      <c r="F113" s="321">
        <v>0</v>
      </c>
      <c r="G113" s="830"/>
      <c r="H113" s="322">
        <v>0</v>
      </c>
      <c r="I113" s="830"/>
      <c r="J113" s="310"/>
      <c r="K113" s="267"/>
      <c r="L113" s="267"/>
      <c r="M113" s="267"/>
      <c r="N113" s="267"/>
      <c r="O113" s="267"/>
      <c r="P113" s="335"/>
      <c r="S113" s="1"/>
      <c r="V113" s="2"/>
    </row>
    <row r="114" spans="2:89">
      <c r="B114" s="58"/>
      <c r="C114" s="100"/>
      <c r="D114" s="320" t="s">
        <v>22135</v>
      </c>
      <c r="E114" s="319" t="s">
        <v>22133</v>
      </c>
      <c r="F114" s="321">
        <v>0.69</v>
      </c>
      <c r="G114" s="830"/>
      <c r="H114" s="322">
        <v>0.69</v>
      </c>
      <c r="I114" s="830"/>
      <c r="J114" s="310"/>
      <c r="K114" s="267"/>
      <c r="L114" s="267"/>
      <c r="M114" s="267"/>
      <c r="N114" s="267"/>
      <c r="O114" s="267"/>
      <c r="P114" s="335"/>
      <c r="S114" s="1"/>
      <c r="V114" s="2"/>
    </row>
    <row r="115" spans="2:89">
      <c r="B115" s="58"/>
      <c r="C115" s="100"/>
      <c r="D115" s="320" t="s">
        <v>22136</v>
      </c>
      <c r="E115" s="319" t="s">
        <v>22134</v>
      </c>
      <c r="F115" s="321">
        <v>0</v>
      </c>
      <c r="G115" s="830"/>
      <c r="H115" s="322">
        <v>0</v>
      </c>
      <c r="I115" s="830"/>
      <c r="J115" s="310"/>
      <c r="K115" s="267"/>
      <c r="L115" s="267"/>
      <c r="M115" s="267"/>
      <c r="N115" s="267"/>
      <c r="O115" s="267"/>
      <c r="P115" s="335"/>
      <c r="S115" s="1"/>
      <c r="V115" s="2"/>
    </row>
    <row r="116" spans="2:89">
      <c r="B116" s="58"/>
      <c r="C116" s="100"/>
      <c r="D116" s="101" t="s">
        <v>22137</v>
      </c>
      <c r="E116" s="100" t="s">
        <v>22100</v>
      </c>
      <c r="F116" s="321">
        <v>0</v>
      </c>
      <c r="G116" s="830"/>
      <c r="H116" s="322">
        <f t="shared" si="20"/>
        <v>0</v>
      </c>
      <c r="I116" s="830"/>
      <c r="J116" s="310"/>
      <c r="K116" s="267"/>
      <c r="L116" s="267"/>
      <c r="M116" s="267"/>
      <c r="N116" s="267"/>
      <c r="O116" s="267"/>
      <c r="P116" s="335"/>
      <c r="S116" s="1"/>
      <c r="V116" s="2"/>
    </row>
    <row r="117" spans="2:89" s="224" customFormat="1">
      <c r="B117" s="318"/>
      <c r="C117" s="319"/>
      <c r="D117" s="333" t="s">
        <v>22138</v>
      </c>
      <c r="E117" s="319" t="s">
        <v>162</v>
      </c>
      <c r="F117" s="321">
        <v>0</v>
      </c>
      <c r="G117" s="831"/>
      <c r="H117" s="321">
        <f>F117</f>
        <v>0</v>
      </c>
      <c r="I117" s="831"/>
      <c r="J117" s="326"/>
      <c r="K117" s="323"/>
      <c r="L117" s="323"/>
      <c r="M117" s="323"/>
      <c r="N117" s="323"/>
      <c r="O117" s="323"/>
      <c r="P117" s="336"/>
      <c r="V117" s="299"/>
      <c r="CH117" s="224" t="s">
        <v>13417</v>
      </c>
      <c r="CJ117" s="299"/>
    </row>
    <row r="118" spans="2:89">
      <c r="B118" s="58"/>
      <c r="C118" s="100" t="s">
        <v>163</v>
      </c>
      <c r="D118" s="826" t="s">
        <v>166</v>
      </c>
      <c r="E118" s="827"/>
      <c r="F118" s="828"/>
      <c r="G118" s="311">
        <v>0</v>
      </c>
      <c r="H118" s="343">
        <v>0</v>
      </c>
      <c r="I118" s="313">
        <v>0</v>
      </c>
      <c r="J118" s="314"/>
      <c r="K118" s="269"/>
      <c r="L118" s="269"/>
      <c r="M118" s="269"/>
      <c r="N118" s="269"/>
      <c r="O118" s="269"/>
      <c r="P118" s="62"/>
      <c r="S118" s="1"/>
      <c r="V118" s="2"/>
      <c r="CH118" s="1" t="s">
        <v>13417</v>
      </c>
      <c r="CJ118" s="2"/>
    </row>
    <row r="119" spans="2:89">
      <c r="B119" s="58"/>
      <c r="C119" s="100" t="s">
        <v>164</v>
      </c>
      <c r="D119" s="826" t="s">
        <v>167</v>
      </c>
      <c r="E119" s="827"/>
      <c r="F119" s="828">
        <v>0.09</v>
      </c>
      <c r="G119" s="311">
        <f>ROUND((SUM(G70,G71,G84,G97)*F119),4)</f>
        <v>14.831799999999999</v>
      </c>
      <c r="H119" s="16">
        <v>0.09</v>
      </c>
      <c r="I119" s="311">
        <f>ROUND((SUM(I70,I71,I84,I97)*H119),4)</f>
        <v>15.501300000000001</v>
      </c>
      <c r="J119" s="315"/>
      <c r="K119" s="5"/>
      <c r="L119" s="5"/>
      <c r="M119" s="5"/>
      <c r="N119" s="5"/>
      <c r="O119" s="5"/>
      <c r="P119" s="62"/>
      <c r="S119" s="1"/>
      <c r="V119" s="2"/>
      <c r="CH119" s="163" t="s">
        <v>13417</v>
      </c>
      <c r="CI119" s="163"/>
      <c r="CJ119" s="179"/>
    </row>
    <row r="120" spans="2:89" ht="19.5" customHeight="1">
      <c r="B120" s="58"/>
      <c r="C120" s="823" t="s">
        <v>165</v>
      </c>
      <c r="D120" s="824"/>
      <c r="E120" s="824"/>
      <c r="F120" s="825"/>
      <c r="G120" s="572">
        <f>ROUND((G70+G71+G84+G97+G118+G119)/100,4)</f>
        <v>1.7963</v>
      </c>
      <c r="H120" s="316"/>
      <c r="I120" s="340">
        <f>ROUND((I70+I71+I84+I97+I118+I119)/100,4)</f>
        <v>1.8774</v>
      </c>
      <c r="J120" s="338"/>
      <c r="K120" s="339"/>
      <c r="L120" s="270"/>
      <c r="M120" s="301"/>
      <c r="N120" s="301"/>
      <c r="O120" s="301"/>
      <c r="P120" s="815"/>
      <c r="Q120" s="815"/>
      <c r="R120" s="10"/>
      <c r="S120" s="1"/>
      <c r="V120" s="2"/>
      <c r="CH120" s="1" t="s">
        <v>13417</v>
      </c>
      <c r="CJ120" s="2"/>
    </row>
    <row r="121" spans="2:89" ht="16" thickBot="1">
      <c r="B121" s="230"/>
      <c r="C121" s="91"/>
      <c r="D121" s="91"/>
      <c r="E121" s="92"/>
      <c r="F121" s="91"/>
      <c r="G121" s="91"/>
      <c r="H121" s="91"/>
      <c r="I121" s="91"/>
      <c r="J121" s="231"/>
      <c r="M121" s="1"/>
      <c r="Q121" s="337"/>
      <c r="S121" s="9"/>
      <c r="W121" s="2"/>
      <c r="CI121" s="163" t="s">
        <v>13418</v>
      </c>
      <c r="CJ121" s="163"/>
      <c r="CK121" s="179"/>
    </row>
    <row r="122" spans="2:89">
      <c r="F122" s="5"/>
      <c r="M122" s="1"/>
      <c r="P122" s="62"/>
      <c r="R122" s="9"/>
      <c r="S122" s="1"/>
      <c r="V122" s="2"/>
    </row>
    <row r="123" spans="2:89">
      <c r="M123" s="1"/>
      <c r="P123" s="62"/>
      <c r="S123" s="1"/>
      <c r="V123" s="2"/>
    </row>
    <row r="124" spans="2:89"/>
    <row r="125" spans="2:89"/>
    <row r="126" spans="2:89"/>
    <row r="127" spans="2:89"/>
    <row r="128" spans="2:89"/>
    <row r="129"/>
    <row r="130"/>
    <row r="131"/>
    <row r="132"/>
    <row r="133"/>
    <row r="147"/>
    <row r="195"/>
    <row r="196"/>
    <row r="197"/>
    <row r="198"/>
    <row r="199"/>
    <row r="209"/>
    <row r="210"/>
    <row r="211"/>
    <row r="212"/>
    <row r="213"/>
    <row r="214"/>
    <row r="215"/>
    <row r="216"/>
    <row r="217"/>
    <row r="218"/>
    <row r="219"/>
  </sheetData>
  <mergeCells count="73">
    <mergeCell ref="E59:H59"/>
    <mergeCell ref="D119:F119"/>
    <mergeCell ref="S62:AM62"/>
    <mergeCell ref="W66:AO66"/>
    <mergeCell ref="W79:Y79"/>
    <mergeCell ref="F69:G69"/>
    <mergeCell ref="H69:I69"/>
    <mergeCell ref="P90:Q90"/>
    <mergeCell ref="P75:R75"/>
    <mergeCell ref="P80:R80"/>
    <mergeCell ref="P81:R81"/>
    <mergeCell ref="P91:Q91"/>
    <mergeCell ref="P92:Q92"/>
    <mergeCell ref="P93:Q93"/>
    <mergeCell ref="P94:Q94"/>
    <mergeCell ref="P98:Q98"/>
    <mergeCell ref="P120:Q120"/>
    <mergeCell ref="P96:R96"/>
    <mergeCell ref="C2:I2"/>
    <mergeCell ref="C3:I3"/>
    <mergeCell ref="C4:F4"/>
    <mergeCell ref="C6:I6"/>
    <mergeCell ref="C69:E69"/>
    <mergeCell ref="F45:G45"/>
    <mergeCell ref="E8:E9"/>
    <mergeCell ref="F8:G8"/>
    <mergeCell ref="F15:G15"/>
    <mergeCell ref="F16:G16"/>
    <mergeCell ref="F42:G42"/>
    <mergeCell ref="F43:G43"/>
    <mergeCell ref="F44:G44"/>
    <mergeCell ref="C5:I5"/>
    <mergeCell ref="F17:G17"/>
    <mergeCell ref="F18:G18"/>
    <mergeCell ref="O48:P48"/>
    <mergeCell ref="E35:E36"/>
    <mergeCell ref="F35:G35"/>
    <mergeCell ref="M42:N42"/>
    <mergeCell ref="E32:H32"/>
    <mergeCell ref="M35:N35"/>
    <mergeCell ref="M36:N36"/>
    <mergeCell ref="M37:N37"/>
    <mergeCell ref="M38:N38"/>
    <mergeCell ref="M39:N39"/>
    <mergeCell ref="M43:N43"/>
    <mergeCell ref="M44:N44"/>
    <mergeCell ref="C120:F120"/>
    <mergeCell ref="D70:F70"/>
    <mergeCell ref="D118:F118"/>
    <mergeCell ref="I84:I96"/>
    <mergeCell ref="G97:G117"/>
    <mergeCell ref="I97:I117"/>
    <mergeCell ref="G84:G96"/>
    <mergeCell ref="D84:F84"/>
    <mergeCell ref="D97:F97"/>
    <mergeCell ref="G71:G83"/>
    <mergeCell ref="D71:F71"/>
    <mergeCell ref="I71:I83"/>
    <mergeCell ref="T4:AN4"/>
    <mergeCell ref="T30:Z33"/>
    <mergeCell ref="O5:S7"/>
    <mergeCell ref="O21:P21"/>
    <mergeCell ref="O9:S9"/>
    <mergeCell ref="R17:S17"/>
    <mergeCell ref="P99:Q99"/>
    <mergeCell ref="P105:Q105"/>
    <mergeCell ref="P106:Q106"/>
    <mergeCell ref="P107:Q107"/>
    <mergeCell ref="P100:Q100"/>
    <mergeCell ref="P101:Q101"/>
    <mergeCell ref="P102:Q102"/>
    <mergeCell ref="P103:Q103"/>
    <mergeCell ref="P104:Q104"/>
  </mergeCells>
  <dataValidations count="2">
    <dataValidation type="list" allowBlank="1" showInputMessage="1" showErrorMessage="1" sqref="E37:E41 E10:E14" xr:uid="{00000000-0002-0000-0500-000000000000}">
      <formula1>$E$22:$E$31</formula1>
    </dataValidation>
    <dataValidation type="list" allowBlank="1" showInputMessage="1" showErrorMessage="1" sqref="H80 F80" xr:uid="{59D8D2BD-8C99-4ACD-BFB9-921CF7023FA7}">
      <formula1>$AQ$4:$AQ$8</formula1>
    </dataValidation>
  </dataValidations>
  <hyperlinks>
    <hyperlink ref="W79" r:id="rId1" xr:uid="{563AE27C-D2C7-47FB-B4E8-807A150D1D9E}"/>
  </hyperlinks>
  <printOptions horizontalCentered="1"/>
  <pageMargins left="0.74803149606299213" right="0.43307086614173229" top="0.74803149606299213" bottom="0.74803149606299213" header="0.31496062992125984" footer="0.31496062992125984"/>
  <pageSetup scale="36" fitToWidth="0" orientation="portrait" r:id="rId2"/>
  <headerFooter>
    <oddFooter>&amp;C&amp;P de &amp;N</oddFooter>
  </headerFooter>
  <rowBreaks count="1" manualBreakCount="1">
    <brk id="61" max="16383" man="1"/>
  </rowBreaks>
  <ignoredErrors>
    <ignoredError sqref="F110" formula="1"/>
  </ignoredErrors>
  <drawing r:id="rId3"/>
  <legacyDrawing r:id="rId4"/>
  <tableParts count="2">
    <tablePart r:id="rId5"/>
    <tablePart r:id="rId6"/>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0D3B9-62D7-4789-B4CE-7D4D759EFEAC}">
  <sheetPr codeName="Hoja11">
    <tabColor theme="8" tint="-0.249977111117893"/>
    <pageSetUpPr fitToPage="1"/>
  </sheetPr>
  <dimension ref="A1:U76"/>
  <sheetViews>
    <sheetView showGridLines="0" view="pageBreakPreview" topLeftCell="A40" zoomScale="70" zoomScaleNormal="93" zoomScaleSheetLayoutView="70" workbookViewId="0">
      <selection activeCell="B53" sqref="B53"/>
    </sheetView>
  </sheetViews>
  <sheetFormatPr baseColWidth="10" defaultColWidth="11.5" defaultRowHeight="19"/>
  <cols>
    <col min="1" max="1" width="11.5" style="141" customWidth="1"/>
    <col min="2" max="2" width="63.1640625" style="142" customWidth="1"/>
    <col min="3" max="3" width="14.33203125" style="141" bestFit="1" customWidth="1"/>
    <col min="4" max="4" width="18.33203125" style="141" customWidth="1"/>
    <col min="5" max="5" width="20.1640625" style="141" bestFit="1" customWidth="1"/>
    <col min="6" max="6" width="20.1640625" style="152" bestFit="1" customWidth="1"/>
    <col min="7" max="8" width="19.1640625" style="141" bestFit="1" customWidth="1"/>
    <col min="9" max="10" width="14.5" style="141" customWidth="1"/>
    <col min="11" max="11" width="14.5" style="140" customWidth="1"/>
    <col min="12" max="12" width="28.5" style="140" bestFit="1" customWidth="1"/>
    <col min="13" max="15" width="13.5" style="140" customWidth="1"/>
    <col min="16" max="16" width="30.5" style="140" customWidth="1"/>
    <col min="17" max="16384" width="11.5" style="141"/>
  </cols>
  <sheetData>
    <row r="1" spans="1:21" ht="96" customHeight="1">
      <c r="A1" s="868" t="s">
        <v>4449</v>
      </c>
      <c r="B1" s="868"/>
      <c r="C1" s="868"/>
      <c r="D1" s="868"/>
      <c r="E1" s="868"/>
      <c r="F1" s="868"/>
      <c r="G1" s="868"/>
      <c r="H1" s="868"/>
      <c r="I1" s="868"/>
      <c r="J1" s="868"/>
      <c r="K1" s="868"/>
      <c r="L1" s="868"/>
      <c r="M1" s="868"/>
      <c r="N1" s="868"/>
      <c r="O1" s="869"/>
      <c r="P1" s="869"/>
    </row>
    <row r="2" spans="1:21" ht="27.75" customHeight="1" thickBot="1">
      <c r="A2" s="104" t="s">
        <v>22102</v>
      </c>
      <c r="B2" s="350" t="s">
        <v>22127</v>
      </c>
      <c r="C2" s="154"/>
      <c r="D2" s="154"/>
      <c r="E2" s="154"/>
    </row>
    <row r="3" spans="1:21" ht="21">
      <c r="A3" s="870" t="s">
        <v>198</v>
      </c>
      <c r="B3" s="871"/>
      <c r="C3" s="871"/>
      <c r="D3" s="871"/>
      <c r="E3" s="871"/>
      <c r="F3" s="871"/>
      <c r="G3" s="871"/>
      <c r="H3" s="871"/>
      <c r="I3" s="871"/>
      <c r="J3" s="871"/>
      <c r="K3" s="871"/>
      <c r="L3" s="871"/>
      <c r="M3" s="871"/>
      <c r="N3" s="871"/>
      <c r="O3" s="871"/>
      <c r="P3" s="872"/>
    </row>
    <row r="4" spans="1:21">
      <c r="A4" s="353"/>
      <c r="D4" s="354"/>
      <c r="E4" s="354"/>
      <c r="P4" s="355"/>
      <c r="R4" s="192"/>
    </row>
    <row r="5" spans="1:21" ht="24" customHeight="1">
      <c r="A5" s="879" t="s">
        <v>23032</v>
      </c>
      <c r="B5" s="880" t="s">
        <v>201</v>
      </c>
      <c r="C5" s="880" t="s">
        <v>202</v>
      </c>
      <c r="D5" s="875" t="s">
        <v>13563</v>
      </c>
      <c r="E5" s="873" t="s">
        <v>23182</v>
      </c>
      <c r="F5" s="874"/>
      <c r="G5" s="877" t="s">
        <v>13562</v>
      </c>
      <c r="H5" s="878"/>
      <c r="I5" s="881" t="str">
        <f>+Resumen!C10</f>
        <v>Consultoría</v>
      </c>
      <c r="J5" s="882"/>
      <c r="K5" s="882"/>
      <c r="L5" s="883"/>
      <c r="M5" s="887" t="str">
        <f>+Resumen!C29</f>
        <v>Otras consultorías</v>
      </c>
      <c r="N5" s="888"/>
      <c r="O5" s="888"/>
      <c r="P5" s="889"/>
      <c r="R5" s="170"/>
    </row>
    <row r="6" spans="1:21" ht="60" customHeight="1">
      <c r="A6" s="879"/>
      <c r="B6" s="880"/>
      <c r="C6" s="880"/>
      <c r="D6" s="876"/>
      <c r="E6" s="143" t="s">
        <v>13564</v>
      </c>
      <c r="F6" s="406">
        <f>Tarifas!G3</f>
        <v>2026</v>
      </c>
      <c r="G6" s="406">
        <f>Tarifas!H3</f>
        <v>2027</v>
      </c>
      <c r="H6" s="406">
        <f>Tarifas!I3</f>
        <v>2028</v>
      </c>
      <c r="I6" s="144" t="s">
        <v>21693</v>
      </c>
      <c r="J6" s="144" t="s">
        <v>21694</v>
      </c>
      <c r="K6" s="144" t="s">
        <v>22104</v>
      </c>
      <c r="L6" s="144" t="s">
        <v>21695</v>
      </c>
      <c r="M6" s="144" t="s">
        <v>21693</v>
      </c>
      <c r="N6" s="144" t="s">
        <v>21694</v>
      </c>
      <c r="O6" s="144" t="s">
        <v>22104</v>
      </c>
      <c r="P6" s="356" t="s">
        <v>21695</v>
      </c>
      <c r="Q6" s="155"/>
      <c r="R6" s="155"/>
      <c r="S6" s="155"/>
      <c r="T6" s="155"/>
      <c r="U6" s="155"/>
    </row>
    <row r="7" spans="1:21">
      <c r="A7" s="372">
        <v>100965</v>
      </c>
      <c r="B7" s="374" t="str">
        <f>IF(A7="","",(_xlfn.XLOOKUP($A7,CIO!$A$2:$A$14149,CIO!$B$2:$B$14149)))</f>
        <v>ALQUILER DE COMPUTADOR</v>
      </c>
      <c r="C7" s="375" t="str">
        <f>IF(A7="","",_xlfn.XLOOKUP($A7,CIO!$A$2:$A$14149,CIO!$C$2:$C$14149))</f>
        <v>DD</v>
      </c>
      <c r="D7" s="431" t="str">
        <f>IF(A7="","",_xlfn.XLOOKUP($A7,CIO!$A$2:$A$14149,CIO!$E$2:$E$14149))</f>
        <v>2022</v>
      </c>
      <c r="E7" s="376">
        <v>11344</v>
      </c>
      <c r="F7" s="377">
        <v>11344</v>
      </c>
      <c r="G7" s="376">
        <f>IFERROR(IF(Tabla48[[#This Row],[Columna4]]="ACTUALIZAR","",ROUND(Tabla48[[#This Row],[Columna4]]*1.0619,0))," ")</f>
        <v>12046</v>
      </c>
      <c r="H7" s="376">
        <f>IFERROR(IF(Tabla48[[#This Row],[Columna5]]="","",ROUND(Tabla48[[#This Row],[Columna5]]*1.0471,0))," ")</f>
        <v>12613</v>
      </c>
      <c r="I7" s="373">
        <v>60</v>
      </c>
      <c r="J7" s="373"/>
      <c r="K7" s="373"/>
      <c r="L7" s="376">
        <f>IFERROR(ROUND((Tabla48[[#This Row],[Columna4]]*I7)+(Tabla48[[#This Row],[Columna5]]*Tabla48[[#This Row],[Columna7]])+(Tabla48[[#This Row],[Columna11]]*Tabla48[[#This Row],[Columna8]]),0),"")</f>
        <v>680640</v>
      </c>
      <c r="M7" s="373"/>
      <c r="N7" s="373"/>
      <c r="O7" s="373"/>
      <c r="P7" s="378">
        <f>IFERROR(ROUND((Tabla48[[#This Row],[Columna4]]*M7)+(Tabla48[[#This Row],[Columna5]]*N7)+(Tabla48[[#This Row],[Columna11]]*O7),0),"")</f>
        <v>0</v>
      </c>
      <c r="R7" s="140"/>
    </row>
    <row r="8" spans="1:21">
      <c r="A8" s="372">
        <v>102542</v>
      </c>
      <c r="B8" s="374" t="str">
        <f>IF(A8="","",(_xlfn.XLOOKUP($A8,CIO!$A$2:$A$14149,CIO!$B$2:$B$14149)))</f>
        <v>Computador Alquiler con Software Autocad</v>
      </c>
      <c r="C8" s="375" t="str">
        <f>IF(A8="","",_xlfn.XLOOKUP($A8,CIO!$A$2:$A$14149,CIO!$C$2:$C$14149))</f>
        <v>MES</v>
      </c>
      <c r="D8" s="431" t="str">
        <f>IF(A8="","",_xlfn.XLOOKUP($A8,CIO!$A$2:$A$14149,CIO!$E$2:$E$14149))</f>
        <v>2026</v>
      </c>
      <c r="E8" s="376">
        <f>IF(A8="","",_xlfn.XLOOKUP($A8,CIO!$A$2:$A$14149,CIO!$F$2:$F$14149))</f>
        <v>300871</v>
      </c>
      <c r="F8" s="377">
        <f>IF(Tabla48[[#This Row],[Columna10]]="2026",Tabla48[[#This Row],[Columna12]],IF(AND(Tabla48[[#This Row],[Columna10]]&lt;"2026",Tabla48[[#This Row],[Columna10]]&gt;"0"),"ACTUALIZAR",IF(Tabla48[[#This Row],[Columna10]]=" "," "," ")))</f>
        <v>300871</v>
      </c>
      <c r="G8" s="376">
        <f>IFERROR(IF(Tabla48[[#This Row],[Columna4]]="ACTUALIZAR","",ROUND(Tabla48[[#This Row],[Columna4]]*1.0619,0))," ")</f>
        <v>319495</v>
      </c>
      <c r="H8" s="376">
        <f>IFERROR(IF(Tabla48[[#This Row],[Columna5]]="","",ROUND(Tabla48[[#This Row],[Columna5]]*1.0471,0))," ")</f>
        <v>334543</v>
      </c>
      <c r="I8" s="373">
        <v>2</v>
      </c>
      <c r="J8" s="373"/>
      <c r="K8" s="373"/>
      <c r="L8" s="376">
        <f>IFERROR(ROUND((Tabla48[[#This Row],[Columna4]]*I8)+(Tabla48[[#This Row],[Columna5]]*Tabla48[[#This Row],[Columna7]])+(Tabla48[[#This Row],[Columna11]]*Tabla48[[#This Row],[Columna8]]),0),"")</f>
        <v>601742</v>
      </c>
      <c r="M8" s="373"/>
      <c r="N8" s="373"/>
      <c r="O8" s="373"/>
      <c r="P8" s="378">
        <f>IFERROR(ROUND((Tabla48[[#This Row],[Columna4]]*M8)+(Tabla48[[#This Row],[Columna5]]*N8)+(Tabla48[[#This Row],[Columna11]]*O8),0),"")</f>
        <v>0</v>
      </c>
      <c r="Q8" s="140"/>
    </row>
    <row r="9" spans="1:21">
      <c r="A9" s="372"/>
      <c r="B9" s="374" t="str">
        <f>IF(A9="","",(_xlfn.XLOOKUP($A9,CIO!$A$2:$A$14149,CIO!$B$2:$B$14149)))</f>
        <v/>
      </c>
      <c r="C9" s="375" t="str">
        <f>IF(A9="","",_xlfn.XLOOKUP($A9,CIO!$A$2:$A$14149,CIO!$C$2:$C$14149))</f>
        <v/>
      </c>
      <c r="D9" s="431" t="str">
        <f>IF(A9="","",_xlfn.XLOOKUP($A9,CIO!$A$2:$A$14149,CIO!$E$2:$E$14149))</f>
        <v/>
      </c>
      <c r="E9" s="376" t="str">
        <f>IF(A9="","",_xlfn.XLOOKUP($A9,CIO!$A$2:$A$14149,CIO!$F$2:$F$14149))</f>
        <v/>
      </c>
      <c r="F9" s="377" t="str">
        <f>IF(Tabla48[[#This Row],[Columna10]]="2026",Tabla48[[#This Row],[Columna12]],IF(AND(Tabla48[[#This Row],[Columna10]]&lt;"2026",Tabla48[[#This Row],[Columna10]]&gt;"0"),"ACTUALIZAR",IF(Tabla48[[#This Row],[Columna10]]=" "," "," ")))</f>
        <v xml:space="preserve"> </v>
      </c>
      <c r="G9" s="376" t="str">
        <f>IFERROR(IF(Tabla48[[#This Row],[Columna4]]="ACTUALIZAR","",ROUND(Tabla48[[#This Row],[Columna4]]*1.0619,0))," ")</f>
        <v xml:space="preserve"> </v>
      </c>
      <c r="H9" s="376" t="str">
        <f>IFERROR(IF(Tabla48[[#This Row],[Columna5]]="","",ROUND(Tabla48[[#This Row],[Columna5]]*1.0471,0))," ")</f>
        <v xml:space="preserve"> </v>
      </c>
      <c r="I9" s="373"/>
      <c r="J9" s="373"/>
      <c r="K9" s="373"/>
      <c r="L9" s="376" t="str">
        <f>IFERROR(ROUND((Tabla48[[#This Row],[Columna4]]*I9)+(Tabla48[[#This Row],[Columna5]]*Tabla48[[#This Row],[Columna7]])+(Tabla48[[#This Row],[Columna11]]*Tabla48[[#This Row],[Columna8]]),0),"")</f>
        <v/>
      </c>
      <c r="M9" s="373"/>
      <c r="N9" s="373"/>
      <c r="O9" s="373"/>
      <c r="P9" s="378" t="str">
        <f>IFERROR(ROUND((Tabla48[[#This Row],[Columna4]]*M9)+(Tabla48[[#This Row],[Columna5]]*N9)+(Tabla48[[#This Row],[Columna11]]*O9),0),"")</f>
        <v/>
      </c>
      <c r="Q9" s="140"/>
    </row>
    <row r="10" spans="1:21">
      <c r="A10" s="372"/>
      <c r="B10" s="374" t="str">
        <f>IF(A10="","",(_xlfn.XLOOKUP($A10,CIO!$A$2:$A$14149,CIO!$B$2:$B$14149)))</f>
        <v/>
      </c>
      <c r="C10" s="375" t="str">
        <f>IF(A10="","",_xlfn.XLOOKUP($A10,CIO!$A$2:$A$14149,CIO!$C$2:$C$14149))</f>
        <v/>
      </c>
      <c r="D10" s="431" t="str">
        <f>IF(A10="","",_xlfn.XLOOKUP($A10,CIO!$A$2:$A$14149,CIO!$E$2:$E$14149))</f>
        <v/>
      </c>
      <c r="E10" s="376" t="str">
        <f>IF(A10="","",_xlfn.XLOOKUP($A10,CIO!$A$2:$A$14149,CIO!$F$2:$F$14149))</f>
        <v/>
      </c>
      <c r="F10" s="377" t="str">
        <f>IF(Tabla48[[#This Row],[Columna10]]="2026",Tabla48[[#This Row],[Columna12]],IF(AND(Tabla48[[#This Row],[Columna10]]&lt;"2026",Tabla48[[#This Row],[Columna10]]&gt;"0"),"ACTUALIZAR",IF(Tabla48[[#This Row],[Columna10]]=" "," "," ")))</f>
        <v xml:space="preserve"> </v>
      </c>
      <c r="G10" s="376" t="str">
        <f>IFERROR(IF(Tabla48[[#This Row],[Columna4]]="ACTUALIZAR","",ROUND(Tabla48[[#This Row],[Columna4]]*1.0619,0))," ")</f>
        <v xml:space="preserve"> </v>
      </c>
      <c r="H10" s="376" t="str">
        <f>IFERROR(IF(Tabla48[[#This Row],[Columna5]]="","",ROUND(Tabla48[[#This Row],[Columna5]]*1.0471,0))," ")</f>
        <v xml:space="preserve"> </v>
      </c>
      <c r="I10" s="373"/>
      <c r="J10" s="373"/>
      <c r="K10" s="373"/>
      <c r="L10" s="376" t="str">
        <f>IFERROR(ROUND((Tabla48[[#This Row],[Columna4]]*I10)+(Tabla48[[#This Row],[Columna5]]*Tabla48[[#This Row],[Columna7]])+(Tabla48[[#This Row],[Columna11]]*Tabla48[[#This Row],[Columna8]]),0),"")</f>
        <v/>
      </c>
      <c r="M10" s="373"/>
      <c r="N10" s="373"/>
      <c r="O10" s="373"/>
      <c r="P10" s="378" t="str">
        <f>IFERROR(ROUND((Tabla48[[#This Row],[Columna4]]*M10)+(Tabla48[[#This Row],[Columna5]]*N10)+(Tabla48[[#This Row],[Columna11]]*O10),0),"")</f>
        <v/>
      </c>
      <c r="Q10" s="140"/>
    </row>
    <row r="11" spans="1:21">
      <c r="A11" s="372"/>
      <c r="B11" s="374" t="str">
        <f>IF(A11="","",(_xlfn.XLOOKUP($A11,CIO!$A$2:$A$14149,CIO!$B$2:$B$14149)))</f>
        <v/>
      </c>
      <c r="C11" s="375" t="str">
        <f>IF(A11="","",_xlfn.XLOOKUP($A11,CIO!$A$2:$A$14149,CIO!$C$2:$C$14149))</f>
        <v/>
      </c>
      <c r="D11" s="431" t="str">
        <f>IF(A11="","",_xlfn.XLOOKUP($A11,CIO!$A$2:$A$14149,CIO!$E$2:$E$14149))</f>
        <v/>
      </c>
      <c r="E11" s="376" t="str">
        <f>IF(A11="","",_xlfn.XLOOKUP($A11,CIO!$A$2:$A$14149,CIO!$F$2:$F$14149))</f>
        <v/>
      </c>
      <c r="F11" s="377" t="str">
        <f>IF(Tabla48[[#This Row],[Columna10]]="2026",Tabla48[[#This Row],[Columna12]],IF(AND(Tabla48[[#This Row],[Columna10]]&lt;"2026",Tabla48[[#This Row],[Columna10]]&gt;"0"),"ACTUALIZAR",IF(Tabla48[[#This Row],[Columna10]]=" "," "," ")))</f>
        <v xml:space="preserve"> </v>
      </c>
      <c r="G11" s="376" t="str">
        <f>IFERROR(IF(Tabla48[[#This Row],[Columna4]]="ACTUALIZAR","",ROUND(Tabla48[[#This Row],[Columna4]]*1.0619,0))," ")</f>
        <v xml:space="preserve"> </v>
      </c>
      <c r="H11" s="376" t="str">
        <f>IFERROR(IF(Tabla48[[#This Row],[Columna5]]="","",ROUND(Tabla48[[#This Row],[Columna5]]*1.0471,0))," ")</f>
        <v xml:space="preserve"> </v>
      </c>
      <c r="I11" s="373"/>
      <c r="J11" s="373"/>
      <c r="K11" s="373"/>
      <c r="L11" s="376" t="str">
        <f>IFERROR(ROUND((Tabla48[[#This Row],[Columna4]]*I11)+(Tabla48[[#This Row],[Columna5]]*Tabla48[[#This Row],[Columna7]])+(Tabla48[[#This Row],[Columna11]]*Tabla48[[#This Row],[Columna8]]),0),"")</f>
        <v/>
      </c>
      <c r="M11" s="373"/>
      <c r="N11" s="373"/>
      <c r="O11" s="373"/>
      <c r="P11" s="378" t="str">
        <f>IFERROR(ROUND((Tabla48[[#This Row],[Columna4]]*M11)+(Tabla48[[#This Row],[Columna5]]*N11)+(Tabla48[[#This Row],[Columna11]]*O11),0),"")</f>
        <v/>
      </c>
      <c r="Q11" s="140"/>
    </row>
    <row r="12" spans="1:21">
      <c r="A12" s="372"/>
      <c r="B12" s="374" t="str">
        <f>IF(A12="","",(_xlfn.XLOOKUP($A12,CIO!$A$2:$A$14149,CIO!$B$2:$B$14149)))</f>
        <v/>
      </c>
      <c r="C12" s="375" t="str">
        <f>IF(A12="","",_xlfn.XLOOKUP($A12,CIO!$A$2:$A$14149,CIO!$C$2:$C$14149))</f>
        <v/>
      </c>
      <c r="D12" s="431" t="str">
        <f>IF(A12="","",_xlfn.XLOOKUP($A12,CIO!$A$2:$A$14149,CIO!$E$2:$E$14149))</f>
        <v/>
      </c>
      <c r="E12" s="376" t="str">
        <f>IF(A12="","",_xlfn.XLOOKUP($A12,CIO!$A$2:$A$14149,CIO!$F$2:$F$14149))</f>
        <v/>
      </c>
      <c r="F12" s="377" t="str">
        <f>IF(Tabla48[[#This Row],[Columna10]]="2026",Tabla48[[#This Row],[Columna12]],IF(AND(Tabla48[[#This Row],[Columna10]]&lt;"2026",Tabla48[[#This Row],[Columna10]]&gt;"0"),"ACTUALIZAR",IF(Tabla48[[#This Row],[Columna10]]=" "," "," ")))</f>
        <v xml:space="preserve"> </v>
      </c>
      <c r="G12" s="376" t="str">
        <f>IFERROR(IF(Tabla48[[#This Row],[Columna4]]="ACTUALIZAR","",ROUND(Tabla48[[#This Row],[Columna4]]*1.0619,0))," ")</f>
        <v xml:space="preserve"> </v>
      </c>
      <c r="H12" s="376" t="str">
        <f>IFERROR(IF(Tabla48[[#This Row],[Columna5]]="","",ROUND(Tabla48[[#This Row],[Columna5]]*1.0471,0))," ")</f>
        <v xml:space="preserve"> </v>
      </c>
      <c r="I12" s="373"/>
      <c r="J12" s="373"/>
      <c r="K12" s="373"/>
      <c r="L12" s="376" t="str">
        <f>IFERROR(ROUND((Tabla48[[#This Row],[Columna4]]*I12)+(Tabla48[[#This Row],[Columna5]]*Tabla48[[#This Row],[Columna7]])+(Tabla48[[#This Row],[Columna11]]*Tabla48[[#This Row],[Columna8]]),0),"")</f>
        <v/>
      </c>
      <c r="M12" s="373"/>
      <c r="N12" s="373"/>
      <c r="O12" s="373"/>
      <c r="P12" s="378" t="str">
        <f>IFERROR(ROUND((Tabla48[[#This Row],[Columna4]]*M12)+(Tabla48[[#This Row],[Columna5]]*N12)+(Tabla48[[#This Row],[Columna11]]*O12),0),"")</f>
        <v/>
      </c>
      <c r="Q12" s="140"/>
    </row>
    <row r="13" spans="1:21">
      <c r="A13" s="372"/>
      <c r="B13" s="374" t="str">
        <f>IF(A13="","",(_xlfn.XLOOKUP($A13,CIO!$A$2:$A$14149,CIO!$B$2:$B$14149)))</f>
        <v/>
      </c>
      <c r="C13" s="375" t="str">
        <f>IF(A13="","",_xlfn.XLOOKUP($A13,CIO!$A$2:$A$14149,CIO!$C$2:$C$14149))</f>
        <v/>
      </c>
      <c r="D13" s="431" t="str">
        <f>IF(A13="","",_xlfn.XLOOKUP($A13,CIO!$A$2:$A$14149,CIO!$E$2:$E$14149))</f>
        <v/>
      </c>
      <c r="E13" s="376" t="str">
        <f>IF(A13="","",_xlfn.XLOOKUP($A13,CIO!$A$2:$A$14149,CIO!$F$2:$F$14149))</f>
        <v/>
      </c>
      <c r="F13" s="377" t="str">
        <f>IF(Tabla48[[#This Row],[Columna10]]="2026",Tabla48[[#This Row],[Columna12]],IF(AND(Tabla48[[#This Row],[Columna10]]&lt;"2026",Tabla48[[#This Row],[Columna10]]&gt;"0"),"ACTUALIZAR",IF(Tabla48[[#This Row],[Columna10]]=" "," "," ")))</f>
        <v xml:space="preserve"> </v>
      </c>
      <c r="G13" s="376" t="str">
        <f>IFERROR(IF(Tabla48[[#This Row],[Columna4]]="ACTUALIZAR","",ROUND(Tabla48[[#This Row],[Columna4]]*1.0619,0))," ")</f>
        <v xml:space="preserve"> </v>
      </c>
      <c r="H13" s="376" t="str">
        <f>IFERROR(IF(Tabla48[[#This Row],[Columna5]]="","",ROUND(Tabla48[[#This Row],[Columna5]]*1.0471,0))," ")</f>
        <v xml:space="preserve"> </v>
      </c>
      <c r="I13" s="373"/>
      <c r="J13" s="373"/>
      <c r="K13" s="373"/>
      <c r="L13" s="379" t="str">
        <f>IFERROR(ROUND((Tabla48[[#This Row],[Columna4]]*I13)+(Tabla48[[#This Row],[Columna5]]*Tabla48[[#This Row],[Columna7]])+(Tabla48[[#This Row],[Columna11]]*Tabla48[[#This Row],[Columna8]]),0),"")</f>
        <v/>
      </c>
      <c r="M13" s="373"/>
      <c r="N13" s="373"/>
      <c r="O13" s="373"/>
      <c r="P13" s="378" t="str">
        <f>IFERROR(ROUND((Tabla48[[#This Row],[Columna4]]*M13)+(Tabla48[[#This Row],[Columna5]]*N13)+(Tabla48[[#This Row],[Columna11]]*O13),0),"")</f>
        <v/>
      </c>
      <c r="Q13" s="140"/>
    </row>
    <row r="14" spans="1:21">
      <c r="A14" s="353"/>
      <c r="C14" s="190"/>
      <c r="D14" s="190"/>
      <c r="E14" s="190"/>
      <c r="F14" s="190"/>
      <c r="G14" s="190"/>
      <c r="H14" s="190"/>
      <c r="I14" s="190"/>
      <c r="J14" s="191"/>
      <c r="K14" s="352" t="s">
        <v>4453</v>
      </c>
      <c r="L14" s="370">
        <f>SUBTOTAL(109,Tabla48[[#All],[Columna9]])</f>
        <v>1282382</v>
      </c>
      <c r="M14" s="156"/>
      <c r="N14" s="156"/>
      <c r="O14" s="184" t="s">
        <v>4453</v>
      </c>
      <c r="P14" s="371">
        <f>SUBTOTAL(109,Tabla48[[#All],[Columna16]])</f>
        <v>0</v>
      </c>
    </row>
    <row r="15" spans="1:21">
      <c r="A15" s="353"/>
      <c r="P15" s="355"/>
    </row>
    <row r="16" spans="1:21" ht="21">
      <c r="A16" s="884" t="s">
        <v>199</v>
      </c>
      <c r="B16" s="885"/>
      <c r="C16" s="885"/>
      <c r="D16" s="885"/>
      <c r="E16" s="885"/>
      <c r="F16" s="885"/>
      <c r="G16" s="885"/>
      <c r="H16" s="885"/>
      <c r="I16" s="885"/>
      <c r="J16" s="885"/>
      <c r="K16" s="885"/>
      <c r="L16" s="885"/>
      <c r="M16" s="885"/>
      <c r="N16" s="885"/>
      <c r="O16" s="885"/>
      <c r="P16" s="886"/>
    </row>
    <row r="17" spans="1:20">
      <c r="A17" s="353"/>
      <c r="J17" s="145"/>
      <c r="P17" s="355"/>
      <c r="R17" s="192"/>
    </row>
    <row r="18" spans="1:20" ht="23.25" customHeight="1">
      <c r="A18" s="879" t="s">
        <v>23032</v>
      </c>
      <c r="B18" s="880" t="s">
        <v>201</v>
      </c>
      <c r="C18" s="880" t="s">
        <v>202</v>
      </c>
      <c r="D18" s="875" t="s">
        <v>13563</v>
      </c>
      <c r="E18" s="873" t="s">
        <v>23182</v>
      </c>
      <c r="F18" s="874"/>
      <c r="G18" s="877" t="s">
        <v>13562</v>
      </c>
      <c r="H18" s="878"/>
      <c r="I18" s="881" t="str">
        <f>+I5</f>
        <v>Consultoría</v>
      </c>
      <c r="J18" s="882"/>
      <c r="K18" s="882"/>
      <c r="L18" s="883"/>
      <c r="M18" s="887" t="str">
        <f>+M5</f>
        <v>Otras consultorías</v>
      </c>
      <c r="N18" s="888"/>
      <c r="O18" s="888"/>
      <c r="P18" s="889"/>
      <c r="R18" s="170"/>
    </row>
    <row r="19" spans="1:20" ht="58.5" customHeight="1">
      <c r="A19" s="879"/>
      <c r="B19" s="880"/>
      <c r="C19" s="880"/>
      <c r="D19" s="876"/>
      <c r="E19" s="144" t="s">
        <v>13564</v>
      </c>
      <c r="F19" s="143">
        <f>F6</f>
        <v>2026</v>
      </c>
      <c r="G19" s="143">
        <f>G6</f>
        <v>2027</v>
      </c>
      <c r="H19" s="143">
        <f>H6</f>
        <v>2028</v>
      </c>
      <c r="I19" s="144" t="s">
        <v>21693</v>
      </c>
      <c r="J19" s="144" t="s">
        <v>21694</v>
      </c>
      <c r="K19" s="144" t="s">
        <v>22104</v>
      </c>
      <c r="L19" s="144" t="s">
        <v>21695</v>
      </c>
      <c r="M19" s="144" t="s">
        <v>21693</v>
      </c>
      <c r="N19" s="144" t="s">
        <v>21694</v>
      </c>
      <c r="O19" s="144" t="s">
        <v>22104</v>
      </c>
      <c r="P19" s="356" t="s">
        <v>21695</v>
      </c>
      <c r="Q19" s="155"/>
      <c r="R19" s="155"/>
      <c r="S19" s="155"/>
      <c r="T19" s="155"/>
    </row>
    <row r="20" spans="1:20">
      <c r="A20" s="372"/>
      <c r="B20" s="374" t="str">
        <f>IF(A20="","",(_xlfn.XLOOKUP($A20,CIO!$A$2:$A$14149,CIO!$B$2:$B$14149)))</f>
        <v/>
      </c>
      <c r="C20" s="375" t="str">
        <f>IF(A20="","",_xlfn.XLOOKUP($A20,CIO!$A$2:$A$14149,CIO!$C$2:$C$14149))</f>
        <v/>
      </c>
      <c r="D20" s="431" t="str">
        <f>IF(A20="","",_xlfn.XLOOKUP($A20,CIO!$A$2:$A$14149,CIO!$E$2:$E$14149))</f>
        <v/>
      </c>
      <c r="E20" s="376" t="str">
        <f>IF(A20="","",_xlfn.XLOOKUP($A20,CIO!$A$2:$A$14149,CIO!$F$2:$F$14149))</f>
        <v/>
      </c>
      <c r="F20" s="377" t="str">
        <f>IF(Tabla479[[#This Row],[Columna10]]="2026",Tabla479[[#This Row],[Columna12]],IF(AND(Tabla479[[#This Row],[Columna10]]&lt;"2026",Tabla479[[#This Row],[Columna10]]&gt;"0"),"ACTUALIZAR",IF(Tabla479[[#This Row],[Columna10]]=" "," "," ")))</f>
        <v xml:space="preserve"> </v>
      </c>
      <c r="G20" s="376" t="str">
        <f>IFERROR(IF(Tabla479[[#This Row],[Columna11]]="ACTUALIZAR","",ROUND(Tabla479[[#This Row],[Columna11]]*1.0619,0))," ")</f>
        <v xml:space="preserve"> </v>
      </c>
      <c r="H20" s="376" t="str">
        <f>IFERROR(IF(Tabla479[[#This Row],[Columna4]]="","",ROUND(Tabla479[[#This Row],[Columna4]]*1.0471,0))," ")</f>
        <v xml:space="preserve"> </v>
      </c>
      <c r="I20" s="373"/>
      <c r="J20" s="373"/>
      <c r="K20" s="373"/>
      <c r="L20" s="188" t="str">
        <f>IFERROR(ROUND((Tabla479[[#This Row],[Columna11]]*I20)+(Tabla479[[#This Row],[Columna4]]*Tabla479[[#This Row],[Columna6]])+(Tabla479[[#This Row],[Columna9]]*Tabla479[[#This Row],[Columna7]]),0),"")</f>
        <v/>
      </c>
      <c r="M20" s="373"/>
      <c r="N20" s="373"/>
      <c r="O20" s="373"/>
      <c r="P20" s="357" t="str">
        <f>IFERROR(ROUND((Tabla479[[#This Row],[Columna11]]*Tabla479[[#This Row],[Columna13]])+(Tabla479[[#This Row],[Columna4]]*Tabla479[[#This Row],[Columna14]])+(Tabla479[[#This Row],[Columna9]]*Tabla479[[#This Row],[Columna15]]),0),"")</f>
        <v/>
      </c>
      <c r="R20" s="140"/>
    </row>
    <row r="21" spans="1:20">
      <c r="A21" s="372"/>
      <c r="B21" s="187" t="str">
        <f>IF(A21="","",(_xlfn.XLOOKUP($A21,CIO!$A$2:$A$14149,CIO!$B$2:$B$14149)))</f>
        <v/>
      </c>
      <c r="C21" s="146" t="str">
        <f>IF(A21="","",_xlfn.XLOOKUP($A21,CIO!$A$2:$A$14149,CIO!$C$2:$C$14149))</f>
        <v/>
      </c>
      <c r="D21" s="432" t="str">
        <f>IF(A21="","",_xlfn.XLOOKUP($A21,CIO!$A$2:$A$14149,CIO!$E$2:$E$14149))</f>
        <v/>
      </c>
      <c r="E21" s="188" t="str">
        <f>IF(A21="","",_xlfn.XLOOKUP($A21,CIO!$A$2:$A$14149,CIO!$F$2:$F$14149))</f>
        <v/>
      </c>
      <c r="F21" s="189" t="str">
        <f>IF(Tabla479[[#This Row],[Columna10]]="2026",Tabla479[[#This Row],[Columna12]],IF(AND(Tabla479[[#This Row],[Columna10]]&lt;"2026",Tabla479[[#This Row],[Columna10]]&gt;"0"),"ACTUALIZAR",IF(Tabla479[[#This Row],[Columna10]]=" "," "," ")))</f>
        <v xml:space="preserve"> </v>
      </c>
      <c r="G21" s="188" t="str">
        <f>IFERROR(IF(Tabla479[[#This Row],[Columna11]]="ACTUALIZAR","",ROUND(Tabla479[[#This Row],[Columna11]]*1.0619,0))," ")</f>
        <v xml:space="preserve"> </v>
      </c>
      <c r="H21" s="188" t="str">
        <f>IFERROR(IF(Tabla479[[#This Row],[Columna4]]="","",ROUND(Tabla479[[#This Row],[Columna4]]*1.0471,0))," ")</f>
        <v xml:space="preserve"> </v>
      </c>
      <c r="I21" s="373"/>
      <c r="J21" s="373"/>
      <c r="K21" s="373"/>
      <c r="L21" s="188" t="str">
        <f>IFERROR(ROUND((Tabla479[[#This Row],[Columna11]]*I21)+(Tabla479[[#This Row],[Columna4]]*Tabla479[[#This Row],[Columna6]])+(Tabla479[[#This Row],[Columna9]]*Tabla479[[#This Row],[Columna7]]),0),"")</f>
        <v/>
      </c>
      <c r="M21" s="373"/>
      <c r="N21" s="373"/>
      <c r="O21" s="373"/>
      <c r="P21" s="357" t="str">
        <f>IFERROR(ROUND((Tabla479[[#This Row],[Columna11]]*Tabla479[[#This Row],[Columna13]])+(Tabla479[[#This Row],[Columna4]]*Tabla479[[#This Row],[Columna14]])+(Tabla479[[#This Row],[Columna9]]*Tabla479[[#This Row],[Columna15]]),0),"")</f>
        <v/>
      </c>
      <c r="Q21" s="140"/>
    </row>
    <row r="22" spans="1:20">
      <c r="A22" s="372"/>
      <c r="B22" s="187" t="str">
        <f>IF(A22="","",(_xlfn.XLOOKUP($A22,CIO!$A$2:$A$14149,CIO!$B$2:$B$14149)))</f>
        <v/>
      </c>
      <c r="C22" s="146" t="str">
        <f>IF(A22="","",_xlfn.XLOOKUP($A22,CIO!$A$2:$A$14149,CIO!$C$2:$C$14149))</f>
        <v/>
      </c>
      <c r="D22" s="432" t="str">
        <f>IF(A22="","",_xlfn.XLOOKUP($A22,CIO!$A$2:$A$14149,CIO!$E$2:$E$14149))</f>
        <v/>
      </c>
      <c r="E22" s="188" t="str">
        <f>IF(A22="","",_xlfn.XLOOKUP($A22,CIO!$A$2:$A$14149,CIO!$F$2:$F$14149))</f>
        <v/>
      </c>
      <c r="F22" s="189" t="str">
        <f>IF(Tabla479[[#This Row],[Columna10]]="2026",Tabla479[[#This Row],[Columna12]],IF(AND(Tabla479[[#This Row],[Columna10]]&lt;"2026",Tabla479[[#This Row],[Columna10]]&gt;"0"),"ACTUALIZAR",IF(Tabla479[[#This Row],[Columna10]]=" "," "," ")))</f>
        <v xml:space="preserve"> </v>
      </c>
      <c r="G22" s="188" t="str">
        <f>IFERROR(IF(Tabla479[[#This Row],[Columna11]]="ACTUALIZAR","",ROUND(Tabla479[[#This Row],[Columna11]]*1.0619,0))," ")</f>
        <v xml:space="preserve"> </v>
      </c>
      <c r="H22" s="188" t="str">
        <f>IFERROR(IF(Tabla479[[#This Row],[Columna4]]="","",ROUND(Tabla479[[#This Row],[Columna4]]*1.0471,0))," ")</f>
        <v xml:space="preserve"> </v>
      </c>
      <c r="I22" s="373"/>
      <c r="J22" s="373"/>
      <c r="K22" s="373"/>
      <c r="L22" s="188" t="str">
        <f>IFERROR(ROUND((Tabla479[[#This Row],[Columna11]]*I22)+(Tabla479[[#This Row],[Columna4]]*Tabla479[[#This Row],[Columna6]])+(Tabla479[[#This Row],[Columna9]]*Tabla479[[#This Row],[Columna7]]),0),"")</f>
        <v/>
      </c>
      <c r="M22" s="373"/>
      <c r="N22" s="373"/>
      <c r="O22" s="373"/>
      <c r="P22" s="357" t="str">
        <f>IFERROR(ROUND((Tabla479[[#This Row],[Columna11]]*Tabla479[[#This Row],[Columna13]])+(Tabla479[[#This Row],[Columna4]]*Tabla479[[#This Row],[Columna14]])+(Tabla479[[#This Row],[Columna9]]*Tabla479[[#This Row],[Columna15]]),0),"")</f>
        <v/>
      </c>
      <c r="Q22" s="140"/>
    </row>
    <row r="23" spans="1:20">
      <c r="A23" s="372"/>
      <c r="B23" s="187" t="str">
        <f>IF(A23="","",(_xlfn.XLOOKUP($A23,CIO!$A$2:$A$14149,CIO!$B$2:$B$14149)))</f>
        <v/>
      </c>
      <c r="C23" s="146" t="str">
        <f>IF(A23="","",_xlfn.XLOOKUP($A23,CIO!$A$2:$A$14149,CIO!$C$2:$C$14149))</f>
        <v/>
      </c>
      <c r="D23" s="432" t="str">
        <f>IF(A23="","",_xlfn.XLOOKUP($A23,CIO!$A$2:$A$14149,CIO!$E$2:$E$14149))</f>
        <v/>
      </c>
      <c r="E23" s="188" t="str">
        <f>IF(A23="","",_xlfn.XLOOKUP($A23,CIO!$A$2:$A$14149,CIO!$F$2:$F$14149))</f>
        <v/>
      </c>
      <c r="F23" s="189" t="str">
        <f>IF(Tabla479[[#This Row],[Columna10]]="2026",Tabla479[[#This Row],[Columna12]],IF(AND(Tabla479[[#This Row],[Columna10]]&lt;"2026",Tabla479[[#This Row],[Columna10]]&gt;"0"),"ACTUALIZAR",IF(Tabla479[[#This Row],[Columna10]]=" "," "," ")))</f>
        <v xml:space="preserve"> </v>
      </c>
      <c r="G23" s="188" t="str">
        <f>IFERROR(IF(Tabla479[[#This Row],[Columna11]]="ACTUALIZAR","",ROUND(Tabla479[[#This Row],[Columna11]]*1.0619,0))," ")</f>
        <v xml:space="preserve"> </v>
      </c>
      <c r="H23" s="188" t="str">
        <f>IFERROR(IF(Tabla479[[#This Row],[Columna4]]="","",ROUND(Tabla479[[#This Row],[Columna4]]*1.0471,0))," ")</f>
        <v xml:space="preserve"> </v>
      </c>
      <c r="I23" s="373"/>
      <c r="J23" s="373"/>
      <c r="K23" s="373"/>
      <c r="L23" s="188" t="str">
        <f>IFERROR(ROUND((Tabla479[[#This Row],[Columna11]]*I23)+(Tabla479[[#This Row],[Columna4]]*Tabla479[[#This Row],[Columna6]])+(Tabla479[[#This Row],[Columna9]]*Tabla479[[#This Row],[Columna7]]),0),"")</f>
        <v/>
      </c>
      <c r="M23" s="373"/>
      <c r="N23" s="373"/>
      <c r="O23" s="373"/>
      <c r="P23" s="357" t="str">
        <f>IFERROR(ROUND((Tabla479[[#This Row],[Columna11]]*Tabla479[[#This Row],[Columna13]])+(Tabla479[[#This Row],[Columna4]]*Tabla479[[#This Row],[Columna14]])+(Tabla479[[#This Row],[Columna9]]*Tabla479[[#This Row],[Columna15]]),0),"")</f>
        <v/>
      </c>
      <c r="Q23" s="140"/>
    </row>
    <row r="24" spans="1:20" ht="20">
      <c r="A24" s="531"/>
      <c r="B24" s="532" t="str">
        <f>IF(A24="","",(_xlfn.XLOOKUP($A24,CIO!$A$2:$A$14149,CIO!$B$2:$B$14149)))</f>
        <v/>
      </c>
      <c r="C24" s="146" t="str">
        <f>IF(A24="","",_xlfn.XLOOKUP($A24,CIO!$A$2:$A$14149,CIO!$C$2:$C$14149))</f>
        <v/>
      </c>
      <c r="D24" s="432" t="str">
        <f>IF(A24="","",_xlfn.XLOOKUP($A24,CIO!$A$2:$A$14149,CIO!$E$2:$E$14149))</f>
        <v/>
      </c>
      <c r="E24" s="188" t="str">
        <f>IF(A24="","",_xlfn.XLOOKUP($A24,CIO!$A$2:$A$14149,CIO!$F$2:$F$14149))</f>
        <v/>
      </c>
      <c r="F24" s="189" t="str">
        <f>IF(Tabla479[[#This Row],[Columna10]]="2026",Tabla479[[#This Row],[Columna12]],IF(AND(Tabla479[[#This Row],[Columna10]]&lt;"2026",Tabla479[[#This Row],[Columna10]]&gt;"0"),"ACTUALIZAR",IF(Tabla479[[#This Row],[Columna10]]=" "," "," ")))</f>
        <v xml:space="preserve"> </v>
      </c>
      <c r="G24" s="533" t="str">
        <f>IFERROR(IF(Tabla479[[#This Row],[Columna11]]="ACTUALIZAR","",ROUND(Tabla479[[#This Row],[Columna11]]*1.0619,0))," ")</f>
        <v xml:space="preserve"> </v>
      </c>
      <c r="H24" s="533" t="str">
        <f>IFERROR(IF(Tabla479[[#This Row],[Columna4]]="","",ROUND(Tabla479[[#This Row],[Columna4]]*1.0471,0))," ")</f>
        <v xml:space="preserve"> </v>
      </c>
      <c r="I24" s="534"/>
      <c r="J24" s="535"/>
      <c r="K24" s="536"/>
      <c r="L24" s="376" t="str">
        <f>IFERROR(ROUND((Tabla479[[#This Row],[Columna11]]*I24)+(Tabla479[[#This Row],[Columna4]]*Tabla479[[#This Row],[Columna6]])+(Tabla479[[#This Row],[Columna9]]*Tabla479[[#This Row],[Columna7]]),0),"")</f>
        <v/>
      </c>
      <c r="M24" s="373"/>
      <c r="N24" s="373"/>
      <c r="O24" s="373"/>
      <c r="P24" s="357" t="str">
        <f>IFERROR(ROUND((Tabla479[[#This Row],[Columna11]]*Tabla479[[#This Row],[Columna13]])+(Tabla479[[#This Row],[Columna4]]*Tabla479[[#This Row],[Columna14]])+(Tabla479[[#This Row],[Columna9]]*Tabla479[[#This Row],[Columna15]]),0),"")</f>
        <v/>
      </c>
      <c r="Q24" s="140"/>
    </row>
    <row r="25" spans="1:20" ht="20">
      <c r="A25" s="531"/>
      <c r="B25" s="532" t="str">
        <f>IF(A25="","",(_xlfn.XLOOKUP($A25,CIO!$A$2:$A$14149,CIO!$B$2:$B$14149)))</f>
        <v/>
      </c>
      <c r="C25" s="146" t="str">
        <f>IF(A25="","",_xlfn.XLOOKUP($A25,CIO!$A$2:$A$14149,CIO!$C$2:$C$14149))</f>
        <v/>
      </c>
      <c r="D25" s="432" t="str">
        <f>IF(A25="","",_xlfn.XLOOKUP($A25,CIO!$A$2:$A$14149,CIO!$E$2:$E$14149))</f>
        <v/>
      </c>
      <c r="E25" s="188" t="str">
        <f>IF(A25="","",_xlfn.XLOOKUP($A25,CIO!$A$2:$A$14149,CIO!$F$2:$F$14149))</f>
        <v/>
      </c>
      <c r="F25" s="189" t="str">
        <f>IF(Tabla479[[#This Row],[Columna10]]="2026",Tabla479[[#This Row],[Columna12]],IF(AND(Tabla479[[#This Row],[Columna10]]&lt;"2026",Tabla479[[#This Row],[Columna10]]&gt;"0"),"ACTUALIZAR",IF(Tabla479[[#This Row],[Columna10]]=" "," "," ")))</f>
        <v xml:space="preserve"> </v>
      </c>
      <c r="G25" s="533" t="str">
        <f>IFERROR(IF(Tabla479[[#This Row],[Columna11]]="ACTUALIZAR","",ROUND(Tabla479[[#This Row],[Columna11]]*1.0619,0))," ")</f>
        <v xml:space="preserve"> </v>
      </c>
      <c r="H25" s="533" t="str">
        <f>IFERROR(IF(Tabla479[[#This Row],[Columna4]]="","",ROUND(Tabla479[[#This Row],[Columna4]]*1.0471,0))," ")</f>
        <v xml:space="preserve"> </v>
      </c>
      <c r="I25" s="534"/>
      <c r="J25" s="535"/>
      <c r="K25" s="536"/>
      <c r="L25" s="376" t="str">
        <f>IFERROR(ROUND((Tabla479[[#This Row],[Columna11]]*I25)+(Tabla479[[#This Row],[Columna4]]*Tabla479[[#This Row],[Columna6]])+(Tabla479[[#This Row],[Columna9]]*Tabla479[[#This Row],[Columna7]]),0),"")</f>
        <v/>
      </c>
      <c r="M25" s="373"/>
      <c r="N25" s="373"/>
      <c r="O25" s="373"/>
      <c r="P25" s="357" t="str">
        <f>IFERROR(ROUND((Tabla479[[#This Row],[Columna11]]*Tabla479[[#This Row],[Columna13]])+(Tabla479[[#This Row],[Columna4]]*Tabla479[[#This Row],[Columna14]])+(Tabla479[[#This Row],[Columna9]]*Tabla479[[#This Row],[Columna15]]),0),"")</f>
        <v/>
      </c>
      <c r="Q25" s="140"/>
    </row>
    <row r="26" spans="1:20" ht="20">
      <c r="A26" s="531"/>
      <c r="B26" s="532" t="str">
        <f>IF(A26="","",(_xlfn.XLOOKUP($A26,CIO!$A$2:$A$14149,CIO!$B$2:$B$14149)))</f>
        <v/>
      </c>
      <c r="C26" s="146" t="str">
        <f>IF(A26="","",_xlfn.XLOOKUP($A26,CIO!$A$2:$A$14149,CIO!$C$2:$C$14149))</f>
        <v/>
      </c>
      <c r="D26" s="432" t="str">
        <f>IF(A26="","",_xlfn.XLOOKUP($A26,CIO!$A$2:$A$14149,CIO!$E$2:$E$14149))</f>
        <v/>
      </c>
      <c r="E26" s="188" t="str">
        <f>IF(A26="","",_xlfn.XLOOKUP($A26,CIO!$A$2:$A$14149,CIO!$F$2:$F$14149))</f>
        <v/>
      </c>
      <c r="F26" s="189" t="str">
        <f>IF(Tabla479[[#This Row],[Columna10]]="2026",Tabla479[[#This Row],[Columna12]],IF(AND(Tabla479[[#This Row],[Columna10]]&lt;"2026",Tabla479[[#This Row],[Columna10]]&gt;"0"),"ACTUALIZAR",IF(Tabla479[[#This Row],[Columna10]]=" "," "," ")))</f>
        <v xml:space="preserve"> </v>
      </c>
      <c r="G26" s="533" t="str">
        <f>IFERROR(IF(Tabla479[[#This Row],[Columna11]]="ACTUALIZAR","",ROUND(Tabla479[[#This Row],[Columna11]]*1.0619,0))," ")</f>
        <v xml:space="preserve"> </v>
      </c>
      <c r="H26" s="533" t="str">
        <f>IFERROR(IF(Tabla479[[#This Row],[Columna4]]="","",ROUND(Tabla479[[#This Row],[Columna4]]*1.0471,0))," ")</f>
        <v xml:space="preserve"> </v>
      </c>
      <c r="I26" s="534"/>
      <c r="J26" s="535"/>
      <c r="K26" s="536"/>
      <c r="L26" s="376" t="str">
        <f>IFERROR(ROUND((Tabla479[[#This Row],[Columna11]]*I26)+(Tabla479[[#This Row],[Columna4]]*Tabla479[[#This Row],[Columna6]])+(Tabla479[[#This Row],[Columna9]]*Tabla479[[#This Row],[Columna7]]),0),"")</f>
        <v/>
      </c>
      <c r="M26" s="373"/>
      <c r="N26" s="373"/>
      <c r="O26" s="373"/>
      <c r="P26" s="357" t="str">
        <f>IFERROR(ROUND((Tabla479[[#This Row],[Columna11]]*Tabla479[[#This Row],[Columna13]])+(Tabla479[[#This Row],[Columna4]]*Tabla479[[#This Row],[Columna14]])+(Tabla479[[#This Row],[Columna9]]*Tabla479[[#This Row],[Columna15]]),0),"")</f>
        <v/>
      </c>
      <c r="Q26" s="140"/>
    </row>
    <row r="27" spans="1:20" ht="20">
      <c r="A27" s="531"/>
      <c r="B27" s="532" t="str">
        <f>IF(A27="","",(_xlfn.XLOOKUP($A27,CIO!$A$2:$A$14149,CIO!$B$2:$B$14149)))</f>
        <v/>
      </c>
      <c r="C27" s="146" t="str">
        <f>IF(A27="","",_xlfn.XLOOKUP($A27,CIO!$A$2:$A$14149,CIO!$C$2:$C$14149))</f>
        <v/>
      </c>
      <c r="D27" s="432" t="str">
        <f>IF(A27="","",_xlfn.XLOOKUP($A27,CIO!$A$2:$A$14149,CIO!$E$2:$E$14149))</f>
        <v/>
      </c>
      <c r="E27" s="188" t="str">
        <f>IF(A27="","",_xlfn.XLOOKUP($A27,CIO!$A$2:$A$14149,CIO!$F$2:$F$14149))</f>
        <v/>
      </c>
      <c r="F27" s="189" t="str">
        <f>IF(Tabla479[[#This Row],[Columna10]]="2026",Tabla479[[#This Row],[Columna12]],IF(AND(Tabla479[[#This Row],[Columna10]]&lt;"2026",Tabla479[[#This Row],[Columna10]]&gt;"0"),"ACTUALIZAR",IF(Tabla479[[#This Row],[Columna10]]=" "," "," ")))</f>
        <v xml:space="preserve"> </v>
      </c>
      <c r="G27" s="533" t="str">
        <f>IFERROR(IF(Tabla479[[#This Row],[Columna11]]="ACTUALIZAR","",ROUND(Tabla479[[#This Row],[Columna11]]*1.0619,0))," ")</f>
        <v xml:space="preserve"> </v>
      </c>
      <c r="H27" s="533" t="str">
        <f>IFERROR(IF(Tabla479[[#This Row],[Columna4]]="","",ROUND(Tabla479[[#This Row],[Columna4]]*1.0471,0))," ")</f>
        <v xml:space="preserve"> </v>
      </c>
      <c r="I27" s="534"/>
      <c r="J27" s="535"/>
      <c r="K27" s="536"/>
      <c r="L27" s="376" t="str">
        <f>IFERROR(ROUND((Tabla479[[#This Row],[Columna11]]*I27)+(Tabla479[[#This Row],[Columna4]]*Tabla479[[#This Row],[Columna6]])+(Tabla479[[#This Row],[Columna9]]*Tabla479[[#This Row],[Columna7]]),0),"")</f>
        <v/>
      </c>
      <c r="M27" s="373"/>
      <c r="N27" s="373"/>
      <c r="O27" s="373"/>
      <c r="P27" s="357" t="str">
        <f>IFERROR(ROUND((Tabla479[[#This Row],[Columna11]]*Tabla479[[#This Row],[Columna13]])+(Tabla479[[#This Row],[Columna4]]*Tabla479[[#This Row],[Columna14]])+(Tabla479[[#This Row],[Columna9]]*Tabla479[[#This Row],[Columna15]]),0),"")</f>
        <v/>
      </c>
      <c r="Q27" s="140"/>
    </row>
    <row r="28" spans="1:20" ht="20">
      <c r="A28" s="531"/>
      <c r="B28" s="532" t="str">
        <f>IF(A28="","",(_xlfn.XLOOKUP($A28,CIO!$A$2:$A$14149,CIO!$B$2:$B$14149)))</f>
        <v/>
      </c>
      <c r="C28" s="146" t="str">
        <f>IF(A28="","",_xlfn.XLOOKUP($A28,CIO!$A$2:$A$14149,CIO!$C$2:$C$14149))</f>
        <v/>
      </c>
      <c r="D28" s="432" t="str">
        <f>IF(A28="","",_xlfn.XLOOKUP($A28,CIO!$A$2:$A$14149,CIO!$E$2:$E$14149))</f>
        <v/>
      </c>
      <c r="E28" s="188" t="str">
        <f>IF(A28="","",_xlfn.XLOOKUP($A28,CIO!$A$2:$A$14149,CIO!$F$2:$F$14149))</f>
        <v/>
      </c>
      <c r="F28" s="189" t="str">
        <f>IF(Tabla479[[#This Row],[Columna10]]="2026",Tabla479[[#This Row],[Columna12]],IF(AND(Tabla479[[#This Row],[Columna10]]&lt;"2026",Tabla479[[#This Row],[Columna10]]&gt;"0"),"ACTUALIZAR",IF(Tabla479[[#This Row],[Columna10]]=" "," "," ")))</f>
        <v xml:space="preserve"> </v>
      </c>
      <c r="G28" s="533" t="str">
        <f>IFERROR(IF(Tabla479[[#This Row],[Columna11]]="ACTUALIZAR","",ROUND(Tabla479[[#This Row],[Columna11]]*1.0619,0))," ")</f>
        <v xml:space="preserve"> </v>
      </c>
      <c r="H28" s="533" t="str">
        <f>IFERROR(IF(Tabla479[[#This Row],[Columna4]]="","",ROUND(Tabla479[[#This Row],[Columna4]]*1.0471,0))," ")</f>
        <v xml:space="preserve"> </v>
      </c>
      <c r="I28" s="534"/>
      <c r="J28" s="535"/>
      <c r="K28" s="536"/>
      <c r="L28" s="376" t="str">
        <f>IFERROR(ROUND((Tabla479[[#This Row],[Columna11]]*I28)+(Tabla479[[#This Row],[Columna4]]*Tabla479[[#This Row],[Columna6]])+(Tabla479[[#This Row],[Columna9]]*Tabla479[[#This Row],[Columna7]]),0),"")</f>
        <v/>
      </c>
      <c r="M28" s="373"/>
      <c r="N28" s="373"/>
      <c r="O28" s="373"/>
      <c r="P28" s="357" t="str">
        <f>IFERROR(ROUND((Tabla479[[#This Row],[Columna11]]*Tabla479[[#This Row],[Columna13]])+(Tabla479[[#This Row],[Columna4]]*Tabla479[[#This Row],[Columna14]])+(Tabla479[[#This Row],[Columna9]]*Tabla479[[#This Row],[Columna15]]),0),"")</f>
        <v/>
      </c>
      <c r="Q28" s="140"/>
    </row>
    <row r="29" spans="1:20" ht="20">
      <c r="A29" s="531"/>
      <c r="B29" s="532" t="str">
        <f>IF(A29="","",(_xlfn.XLOOKUP($A29,CIO!$A$2:$A$14149,CIO!$B$2:$B$14149)))</f>
        <v/>
      </c>
      <c r="C29" s="146" t="str">
        <f>IF(A29="","",_xlfn.XLOOKUP($A29,CIO!$A$2:$A$14149,CIO!$C$2:$C$14149))</f>
        <v/>
      </c>
      <c r="D29" s="432" t="str">
        <f>IF(A29="","",_xlfn.XLOOKUP($A29,CIO!$A$2:$A$14149,CIO!$E$2:$E$14149))</f>
        <v/>
      </c>
      <c r="E29" s="188" t="str">
        <f>IF(A29="","",_xlfn.XLOOKUP($A29,CIO!$A$2:$A$14149,CIO!$F$2:$F$14149))</f>
        <v/>
      </c>
      <c r="F29" s="189" t="str">
        <f>IF(Tabla479[[#This Row],[Columna10]]="2026",Tabla479[[#This Row],[Columna12]],IF(AND(Tabla479[[#This Row],[Columna10]]&lt;"2026",Tabla479[[#This Row],[Columna10]]&gt;"0"),"ACTUALIZAR",IF(Tabla479[[#This Row],[Columna10]]=" "," "," ")))</f>
        <v xml:space="preserve"> </v>
      </c>
      <c r="G29" s="533" t="str">
        <f>IFERROR(IF(Tabla479[[#This Row],[Columna11]]="ACTUALIZAR","",ROUND(Tabla479[[#This Row],[Columna11]]*1.0619,0))," ")</f>
        <v xml:space="preserve"> </v>
      </c>
      <c r="H29" s="533" t="str">
        <f>IFERROR(IF(Tabla479[[#This Row],[Columna4]]="","",ROUND(Tabla479[[#This Row],[Columna4]]*1.0471,0))," ")</f>
        <v xml:space="preserve"> </v>
      </c>
      <c r="I29" s="534"/>
      <c r="J29" s="535"/>
      <c r="K29" s="536"/>
      <c r="L29" s="376" t="str">
        <f>IFERROR(ROUND((Tabla479[[#This Row],[Columna11]]*I29)+(Tabla479[[#This Row],[Columna4]]*Tabla479[[#This Row],[Columna6]])+(Tabla479[[#This Row],[Columna9]]*Tabla479[[#This Row],[Columna7]]),0),"")</f>
        <v/>
      </c>
      <c r="M29" s="373"/>
      <c r="N29" s="373"/>
      <c r="O29" s="373"/>
      <c r="P29" s="357" t="str">
        <f>IFERROR(ROUND((Tabla479[[#This Row],[Columna11]]*Tabla479[[#This Row],[Columna13]])+(Tabla479[[#This Row],[Columna4]]*Tabla479[[#This Row],[Columna14]])+(Tabla479[[#This Row],[Columna9]]*Tabla479[[#This Row],[Columna15]]),0),"")</f>
        <v/>
      </c>
      <c r="Q29" s="140"/>
    </row>
    <row r="30" spans="1:20" ht="20">
      <c r="A30" s="531"/>
      <c r="B30" s="532" t="str">
        <f>IF(A30="","",(_xlfn.XLOOKUP($A30,CIO!$A$2:$A$14149,CIO!$B$2:$B$14149)))</f>
        <v/>
      </c>
      <c r="C30" s="146" t="str">
        <f>IF(A30="","",_xlfn.XLOOKUP($A30,CIO!$A$2:$A$14149,CIO!$C$2:$C$14149))</f>
        <v/>
      </c>
      <c r="D30" s="432" t="str">
        <f>IF(A30="","",_xlfn.XLOOKUP($A30,CIO!$A$2:$A$14149,CIO!$E$2:$E$14149))</f>
        <v/>
      </c>
      <c r="E30" s="188" t="str">
        <f>IF(A30="","",_xlfn.XLOOKUP($A30,CIO!$A$2:$A$14149,CIO!$F$2:$F$14149))</f>
        <v/>
      </c>
      <c r="F30" s="189" t="str">
        <f>IF(Tabla479[[#This Row],[Columna10]]="2026",Tabla479[[#This Row],[Columna12]],IF(AND(Tabla479[[#This Row],[Columna10]]&lt;"2026",Tabla479[[#This Row],[Columna10]]&gt;"0"),"ACTUALIZAR",IF(Tabla479[[#This Row],[Columna10]]=" "," "," ")))</f>
        <v xml:space="preserve"> </v>
      </c>
      <c r="G30" s="533" t="str">
        <f>IFERROR(IF(Tabla479[[#This Row],[Columna11]]="ACTUALIZAR","",ROUND(Tabla479[[#This Row],[Columna11]]*1.0619,0))," ")</f>
        <v xml:space="preserve"> </v>
      </c>
      <c r="H30" s="533" t="str">
        <f>IFERROR(IF(Tabla479[[#This Row],[Columna4]]="","",ROUND(Tabla479[[#This Row],[Columna4]]*1.0471,0))," ")</f>
        <v xml:space="preserve"> </v>
      </c>
      <c r="I30" s="534"/>
      <c r="J30" s="535"/>
      <c r="K30" s="536"/>
      <c r="L30" s="376" t="str">
        <f>IFERROR(ROUND((Tabla479[[#This Row],[Columna11]]*I30)+(Tabla479[[#This Row],[Columna4]]*Tabla479[[#This Row],[Columna6]])+(Tabla479[[#This Row],[Columna9]]*Tabla479[[#This Row],[Columna7]]),0),"")</f>
        <v/>
      </c>
      <c r="M30" s="373"/>
      <c r="N30" s="373"/>
      <c r="O30" s="373"/>
      <c r="P30" s="357" t="str">
        <f>IFERROR(ROUND((Tabla479[[#This Row],[Columna11]]*Tabla479[[#This Row],[Columna13]])+(Tabla479[[#This Row],[Columna4]]*Tabla479[[#This Row],[Columna14]])+(Tabla479[[#This Row],[Columna9]]*Tabla479[[#This Row],[Columna15]]),0),"")</f>
        <v/>
      </c>
      <c r="Q30" s="140"/>
    </row>
    <row r="31" spans="1:20" ht="20">
      <c r="A31" s="531"/>
      <c r="B31" s="532" t="str">
        <f>IF(A31="","",(_xlfn.XLOOKUP($A31,CIO!$A$2:$A$14149,CIO!$B$2:$B$14149)))</f>
        <v/>
      </c>
      <c r="C31" s="146" t="str">
        <f>IF(A31="","",_xlfn.XLOOKUP($A31,CIO!$A$2:$A$14149,CIO!$C$2:$C$14149))</f>
        <v/>
      </c>
      <c r="D31" s="432" t="str">
        <f>IF(A31="","",_xlfn.XLOOKUP($A31,CIO!$A$2:$A$14149,CIO!$E$2:$E$14149))</f>
        <v/>
      </c>
      <c r="E31" s="188" t="str">
        <f>IF(A31="","",_xlfn.XLOOKUP($A31,CIO!$A$2:$A$14149,CIO!$F$2:$F$14149))</f>
        <v/>
      </c>
      <c r="F31" s="189" t="str">
        <f>IF(Tabla479[[#This Row],[Columna10]]="2026",Tabla479[[#This Row],[Columna12]],IF(AND(Tabla479[[#This Row],[Columna10]]&lt;"2026",Tabla479[[#This Row],[Columna10]]&gt;"0"),"ACTUALIZAR",IF(Tabla479[[#This Row],[Columna10]]=" "," "," ")))</f>
        <v xml:space="preserve"> </v>
      </c>
      <c r="G31" s="533" t="str">
        <f>IFERROR(IF(Tabla479[[#This Row],[Columna11]]="ACTUALIZAR","",ROUND(Tabla479[[#This Row],[Columna11]]*1.0619,0))," ")</f>
        <v xml:space="preserve"> </v>
      </c>
      <c r="H31" s="533" t="str">
        <f>IFERROR(IF(Tabla479[[#This Row],[Columna4]]="","",ROUND(Tabla479[[#This Row],[Columna4]]*1.0471,0))," ")</f>
        <v xml:space="preserve"> </v>
      </c>
      <c r="I31" s="534"/>
      <c r="J31" s="535"/>
      <c r="K31" s="536"/>
      <c r="L31" s="376" t="str">
        <f>IFERROR(ROUND((Tabla479[[#This Row],[Columna11]]*I31)+(Tabla479[[#This Row],[Columna4]]*Tabla479[[#This Row],[Columna6]])+(Tabla479[[#This Row],[Columna9]]*Tabla479[[#This Row],[Columna7]]),0),"")</f>
        <v/>
      </c>
      <c r="M31" s="373"/>
      <c r="N31" s="373"/>
      <c r="O31" s="373"/>
      <c r="P31" s="357" t="str">
        <f>IFERROR(ROUND((Tabla479[[#This Row],[Columna11]]*Tabla479[[#This Row],[Columna13]])+(Tabla479[[#This Row],[Columna4]]*Tabla479[[#This Row],[Columna14]])+(Tabla479[[#This Row],[Columna9]]*Tabla479[[#This Row],[Columna15]]),0),"")</f>
        <v/>
      </c>
      <c r="Q31" s="140"/>
    </row>
    <row r="32" spans="1:20" ht="20">
      <c r="A32" s="531"/>
      <c r="B32" s="532" t="str">
        <f>IF(A32="","",(_xlfn.XLOOKUP($A32,CIO!$A$2:$A$14149,CIO!$B$2:$B$14149)))</f>
        <v/>
      </c>
      <c r="C32" s="146" t="str">
        <f>IF(A32="","",_xlfn.XLOOKUP($A32,CIO!$A$2:$A$14149,CIO!$C$2:$C$14149))</f>
        <v/>
      </c>
      <c r="D32" s="432" t="str">
        <f>IF(A32="","",_xlfn.XLOOKUP($A32,CIO!$A$2:$A$14149,CIO!$E$2:$E$14149))</f>
        <v/>
      </c>
      <c r="E32" s="188" t="str">
        <f>IF(A32="","",_xlfn.XLOOKUP($A32,CIO!$A$2:$A$14149,CIO!$F$2:$F$14149))</f>
        <v/>
      </c>
      <c r="F32" s="189" t="str">
        <f>IF(Tabla479[[#This Row],[Columna10]]="2026",Tabla479[[#This Row],[Columna12]],IF(AND(Tabla479[[#This Row],[Columna10]]&lt;"2026",Tabla479[[#This Row],[Columna10]]&gt;"0"),"ACTUALIZAR",IF(Tabla479[[#This Row],[Columna10]]=" "," "," ")))</f>
        <v xml:space="preserve"> </v>
      </c>
      <c r="G32" s="533" t="str">
        <f>IFERROR(IF(Tabla479[[#This Row],[Columna11]]="ACTUALIZAR","",ROUND(Tabla479[[#This Row],[Columna11]]*1.0619,0))," ")</f>
        <v xml:space="preserve"> </v>
      </c>
      <c r="H32" s="533" t="str">
        <f>IFERROR(IF(Tabla479[[#This Row],[Columna4]]="","",ROUND(Tabla479[[#This Row],[Columna4]]*1.0471,0))," ")</f>
        <v xml:space="preserve"> </v>
      </c>
      <c r="I32" s="534"/>
      <c r="J32" s="535"/>
      <c r="K32" s="536"/>
      <c r="L32" s="376" t="str">
        <f>IFERROR(ROUND((Tabla479[[#This Row],[Columna11]]*I32)+(Tabla479[[#This Row],[Columna4]]*Tabla479[[#This Row],[Columna6]])+(Tabla479[[#This Row],[Columna9]]*Tabla479[[#This Row],[Columna7]]),0),"")</f>
        <v/>
      </c>
      <c r="M32" s="373"/>
      <c r="N32" s="373"/>
      <c r="O32" s="373"/>
      <c r="P32" s="357" t="str">
        <f>IFERROR(ROUND((Tabla479[[#This Row],[Columna11]]*Tabla479[[#This Row],[Columna13]])+(Tabla479[[#This Row],[Columna4]]*Tabla479[[#This Row],[Columna14]])+(Tabla479[[#This Row],[Columna9]]*Tabla479[[#This Row],[Columna15]]),0),"")</f>
        <v/>
      </c>
      <c r="Q32" s="140"/>
    </row>
    <row r="33" spans="1:17" ht="20">
      <c r="A33" s="531"/>
      <c r="B33" s="532" t="str">
        <f>IF(A33="","",(_xlfn.XLOOKUP($A33,CIO!$A$2:$A$14149,CIO!$B$2:$B$14149)))</f>
        <v/>
      </c>
      <c r="C33" s="146" t="str">
        <f>IF(A33="","",_xlfn.XLOOKUP($A33,CIO!$A$2:$A$14149,CIO!$C$2:$C$14149))</f>
        <v/>
      </c>
      <c r="D33" s="432" t="str">
        <f>IF(A33="","",_xlfn.XLOOKUP($A33,CIO!$A$2:$A$14149,CIO!$E$2:$E$14149))</f>
        <v/>
      </c>
      <c r="E33" s="188" t="str">
        <f>IF(A33="","",_xlfn.XLOOKUP($A33,CIO!$A$2:$A$14149,CIO!$F$2:$F$14149))</f>
        <v/>
      </c>
      <c r="F33" s="189" t="str">
        <f>IF(Tabla479[[#This Row],[Columna10]]="2026",Tabla479[[#This Row],[Columna12]],IF(AND(Tabla479[[#This Row],[Columna10]]&lt;"2026",Tabla479[[#This Row],[Columna10]]&gt;"0"),"ACTUALIZAR",IF(Tabla479[[#This Row],[Columna10]]=" "," "," ")))</f>
        <v xml:space="preserve"> </v>
      </c>
      <c r="G33" s="533" t="str">
        <f>IFERROR(IF(Tabla479[[#This Row],[Columna11]]="ACTUALIZAR","",ROUND(Tabla479[[#This Row],[Columna11]]*1.0619,0))," ")</f>
        <v xml:space="preserve"> </v>
      </c>
      <c r="H33" s="533" t="str">
        <f>IFERROR(IF(Tabla479[[#This Row],[Columna4]]="","",ROUND(Tabla479[[#This Row],[Columna4]]*1.0471,0))," ")</f>
        <v xml:space="preserve"> </v>
      </c>
      <c r="I33" s="534"/>
      <c r="J33" s="535"/>
      <c r="K33" s="536"/>
      <c r="L33" s="376" t="str">
        <f>IFERROR(ROUND((Tabla479[[#This Row],[Columna11]]*I33)+(Tabla479[[#This Row],[Columna4]]*Tabla479[[#This Row],[Columna6]])+(Tabla479[[#This Row],[Columna9]]*Tabla479[[#This Row],[Columna7]]),0),"")</f>
        <v/>
      </c>
      <c r="M33" s="373"/>
      <c r="N33" s="373"/>
      <c r="O33" s="373"/>
      <c r="P33" s="357" t="str">
        <f>IFERROR(ROUND((Tabla479[[#This Row],[Columna11]]*Tabla479[[#This Row],[Columna13]])+(Tabla479[[#This Row],[Columna4]]*Tabla479[[#This Row],[Columna14]])+(Tabla479[[#This Row],[Columna9]]*Tabla479[[#This Row],[Columna15]]),0),"")</f>
        <v/>
      </c>
      <c r="Q33" s="140"/>
    </row>
    <row r="34" spans="1:17">
      <c r="A34" s="372"/>
      <c r="B34" s="187" t="str">
        <f>IF(A34="","",(_xlfn.XLOOKUP($A34,CIO!$A$2:$A$14149,CIO!$B$2:$B$14149)))</f>
        <v/>
      </c>
      <c r="C34" s="146" t="str">
        <f>IF(A34="","",_xlfn.XLOOKUP($A34,CIO!$A$2:$A$14149,CIO!$C$2:$C$14149))</f>
        <v/>
      </c>
      <c r="D34" s="432" t="str">
        <f>IF(A34="","",_xlfn.XLOOKUP($A34,CIO!$A$2:$A$14149,CIO!$E$2:$E$14149))</f>
        <v/>
      </c>
      <c r="E34" s="188" t="str">
        <f>IF(A34="","",_xlfn.XLOOKUP($A34,CIO!$A$2:$A$14149,CIO!$F$2:$F$14149))</f>
        <v/>
      </c>
      <c r="F34" s="189" t="str">
        <f>IF(Tabla479[[#This Row],[Columna10]]="2026",Tabla479[[#This Row],[Columna12]],IF(AND(Tabla479[[#This Row],[Columna10]]&lt;"2026",Tabla479[[#This Row],[Columna10]]&gt;"0"),"ACTUALIZAR",IF(Tabla479[[#This Row],[Columna10]]=" "," "," ")))</f>
        <v xml:space="preserve"> </v>
      </c>
      <c r="G34" s="188" t="str">
        <f>IFERROR(IF(Tabla479[[#This Row],[Columna11]]="ACTUALIZAR","",ROUND(Tabla479[[#This Row],[Columna11]]*1.0619,0))," ")</f>
        <v xml:space="preserve"> </v>
      </c>
      <c r="H34" s="188" t="str">
        <f>IFERROR(IF(Tabla479[[#This Row],[Columna4]]="","",ROUND(Tabla479[[#This Row],[Columna4]]*1.0471,0))," ")</f>
        <v xml:space="preserve"> </v>
      </c>
      <c r="I34" s="373"/>
      <c r="J34" s="373"/>
      <c r="K34" s="373"/>
      <c r="L34" s="188" t="str">
        <f>IFERROR(ROUND((Tabla479[[#This Row],[Columna11]]*I34)+(Tabla479[[#This Row],[Columna4]]*Tabla479[[#This Row],[Columna6]])+(Tabla479[[#This Row],[Columna9]]*Tabla479[[#This Row],[Columna7]]),0),"")</f>
        <v/>
      </c>
      <c r="M34" s="373"/>
      <c r="N34" s="373"/>
      <c r="O34" s="373"/>
      <c r="P34" s="357" t="str">
        <f>IFERROR(ROUND((Tabla479[[#This Row],[Columna11]]*Tabla479[[#This Row],[Columna13]])+(Tabla479[[#This Row],[Columna4]]*Tabla479[[#This Row],[Columna14]])+(Tabla479[[#This Row],[Columna9]]*Tabla479[[#This Row],[Columna15]]),0),"")</f>
        <v/>
      </c>
      <c r="Q34" s="140"/>
    </row>
    <row r="35" spans="1:17">
      <c r="A35" s="372"/>
      <c r="B35" s="187" t="str">
        <f>IF(A35="","",(_xlfn.XLOOKUP($A35,CIO!$A$2:$A$14149,CIO!$B$2:$B$14149)))</f>
        <v/>
      </c>
      <c r="C35" s="146" t="str">
        <f>IF(A35="","",_xlfn.XLOOKUP($A35,CIO!$A$2:$A$14149,CIO!$C$2:$C$14149))</f>
        <v/>
      </c>
      <c r="D35" s="432" t="str">
        <f>IF(A35="","",_xlfn.XLOOKUP($A35,CIO!$A$2:$A$14149,CIO!$E$2:$E$14149))</f>
        <v/>
      </c>
      <c r="E35" s="188" t="str">
        <f>IF(A35="","",_xlfn.XLOOKUP($A35,CIO!$A$2:$A$14149,CIO!$F$2:$F$14149))</f>
        <v/>
      </c>
      <c r="F35" s="189" t="str">
        <f>IF(Tabla479[[#This Row],[Columna10]]="2026",Tabla479[[#This Row],[Columna12]],IF(AND(Tabla479[[#This Row],[Columna10]]&lt;"2026",Tabla479[[#This Row],[Columna10]]&gt;"0"),"ACTUALIZAR",IF(Tabla479[[#This Row],[Columna10]]=" "," "," ")))</f>
        <v xml:space="preserve"> </v>
      </c>
      <c r="G35" s="188" t="str">
        <f>IFERROR(IF(Tabla479[[#This Row],[Columna11]]="ACTUALIZAR","",ROUND(Tabla479[[#This Row],[Columna11]]*1.0619,0))," ")</f>
        <v xml:space="preserve"> </v>
      </c>
      <c r="H35" s="188" t="str">
        <f>IFERROR(IF(Tabla479[[#This Row],[Columna4]]="","",ROUND(Tabla479[[#This Row],[Columna4]]*1.0471,0))," ")</f>
        <v xml:space="preserve"> </v>
      </c>
      <c r="I35" s="373"/>
      <c r="J35" s="373"/>
      <c r="K35" s="373"/>
      <c r="L35" s="188" t="str">
        <f>IFERROR(ROUND((Tabla479[[#This Row],[Columna11]]*I35)+(Tabla479[[#This Row],[Columna4]]*Tabla479[[#This Row],[Columna6]])+(Tabla479[[#This Row],[Columna9]]*Tabla479[[#This Row],[Columna7]]),0),"")</f>
        <v/>
      </c>
      <c r="M35" s="373"/>
      <c r="N35" s="373"/>
      <c r="O35" s="373"/>
      <c r="P35" s="357" t="str">
        <f>IFERROR(ROUND((Tabla479[[#This Row],[Columna11]]*Tabla479[[#This Row],[Columna13]])+(Tabla479[[#This Row],[Columna4]]*Tabla479[[#This Row],[Columna14]])+(Tabla479[[#This Row],[Columna9]]*Tabla479[[#This Row],[Columna15]]),0),"")</f>
        <v/>
      </c>
      <c r="Q35" s="140"/>
    </row>
    <row r="36" spans="1:17">
      <c r="A36" s="372"/>
      <c r="B36" s="187" t="str">
        <f>IF(A36="","",(_xlfn.XLOOKUP($A36,CIO!$A$2:$A$14149,CIO!$B$2:$B$14149)))</f>
        <v/>
      </c>
      <c r="C36" s="146" t="str">
        <f>IF(A36="","",_xlfn.XLOOKUP($A36,CIO!$A$2:$A$14149,CIO!$C$2:$C$14149))</f>
        <v/>
      </c>
      <c r="D36" s="432" t="str">
        <f>IF(A36="","",_xlfn.XLOOKUP($A36,CIO!$A$2:$A$14149,CIO!$E$2:$E$14149))</f>
        <v/>
      </c>
      <c r="E36" s="188" t="str">
        <f>IF(A36="","",_xlfn.XLOOKUP($A36,CIO!$A$2:$A$14149,CIO!$F$2:$F$14149))</f>
        <v/>
      </c>
      <c r="F36" s="189" t="str">
        <f>IF(Tabla479[[#This Row],[Columna10]]="2026",Tabla479[[#This Row],[Columna12]],IF(AND(Tabla479[[#This Row],[Columna10]]&lt;"2026",Tabla479[[#This Row],[Columna10]]&gt;"0"),"ACTUALIZAR",IF(Tabla479[[#This Row],[Columna10]]=" "," "," ")))</f>
        <v xml:space="preserve"> </v>
      </c>
      <c r="G36" s="188" t="str">
        <f>IFERROR(IF(Tabla479[[#This Row],[Columna11]]="ACTUALIZAR","",ROUND(Tabla479[[#This Row],[Columna11]]*1.0619,0))," ")</f>
        <v xml:space="preserve"> </v>
      </c>
      <c r="H36" s="188" t="str">
        <f>IFERROR(IF(Tabla479[[#This Row],[Columna4]]="","",ROUND(Tabla479[[#This Row],[Columna4]]*1.0471,0))," ")</f>
        <v xml:space="preserve"> </v>
      </c>
      <c r="I36" s="373"/>
      <c r="J36" s="373"/>
      <c r="K36" s="373"/>
      <c r="L36" s="188" t="str">
        <f>IFERROR(ROUND((Tabla479[[#This Row],[Columna11]]*I36)+(Tabla479[[#This Row],[Columna4]]*Tabla479[[#This Row],[Columna6]])+(Tabla479[[#This Row],[Columna9]]*Tabla479[[#This Row],[Columna7]]),0),"")</f>
        <v/>
      </c>
      <c r="M36" s="373"/>
      <c r="N36" s="373"/>
      <c r="O36" s="373"/>
      <c r="P36" s="357" t="str">
        <f>IFERROR(ROUND((Tabla479[[#This Row],[Columna11]]*Tabla479[[#This Row],[Columna13]])+(Tabla479[[#This Row],[Columna4]]*Tabla479[[#This Row],[Columna14]])+(Tabla479[[#This Row],[Columna9]]*Tabla479[[#This Row],[Columna15]]),0),"")</f>
        <v/>
      </c>
      <c r="Q36" s="140"/>
    </row>
    <row r="37" spans="1:17">
      <c r="A37" s="372"/>
      <c r="B37" s="187" t="str">
        <f>IF(A37="","",(_xlfn.XLOOKUP($A37,CIO!$A$2:$A$14149,CIO!$B$2:$B$14149)))</f>
        <v/>
      </c>
      <c r="C37" s="146" t="str">
        <f>IF(A37="","",_xlfn.XLOOKUP($A37,CIO!$A$2:$A$14149,CIO!$C$2:$C$14149))</f>
        <v/>
      </c>
      <c r="D37" s="432" t="str">
        <f>IF(A37="","",_xlfn.XLOOKUP($A37,CIO!$A$2:$A$14149,CIO!$E$2:$E$14149))</f>
        <v/>
      </c>
      <c r="E37" s="188" t="str">
        <f>IF(A37="","",_xlfn.XLOOKUP($A37,CIO!$A$2:$A$14149,CIO!$F$2:$F$14149))</f>
        <v/>
      </c>
      <c r="F37" s="189" t="str">
        <f>IF(Tabla479[[#This Row],[Columna10]]="2026",Tabla479[[#This Row],[Columna12]],IF(AND(Tabla479[[#This Row],[Columna10]]&lt;"2026",Tabla479[[#This Row],[Columna10]]&gt;"0"),"ACTUALIZAR",IF(Tabla479[[#This Row],[Columna10]]=" "," "," ")))</f>
        <v xml:space="preserve"> </v>
      </c>
      <c r="G37" s="188" t="str">
        <f>IFERROR(IF(Tabla479[[#This Row],[Columna11]]="ACTUALIZAR","",ROUND(Tabla479[[#This Row],[Columna11]]*1.0619,0))," ")</f>
        <v xml:space="preserve"> </v>
      </c>
      <c r="H37" s="188" t="str">
        <f>IFERROR(IF(Tabla479[[#This Row],[Columna4]]="","",ROUND(Tabla479[[#This Row],[Columna4]]*1.0471,0))," ")</f>
        <v xml:space="preserve"> </v>
      </c>
      <c r="I37" s="373"/>
      <c r="J37" s="373"/>
      <c r="K37" s="373"/>
      <c r="L37" s="188" t="str">
        <f>IFERROR(ROUND((Tabla479[[#This Row],[Columna11]]*I37)+(Tabla479[[#This Row],[Columna4]]*Tabla479[[#This Row],[Columna6]])+(Tabla479[[#This Row],[Columna9]]*Tabla479[[#This Row],[Columna7]]),0),"")</f>
        <v/>
      </c>
      <c r="M37" s="373"/>
      <c r="N37" s="373"/>
      <c r="O37" s="373"/>
      <c r="P37" s="357" t="str">
        <f>IFERROR(ROUND((Tabla479[[#This Row],[Columna11]]*Tabla479[[#This Row],[Columna13]])+(Tabla479[[#This Row],[Columna4]]*Tabla479[[#This Row],[Columna14]])+(Tabla479[[#This Row],[Columna9]]*Tabla479[[#This Row],[Columna15]]),0),"")</f>
        <v/>
      </c>
      <c r="Q37" s="140"/>
    </row>
    <row r="38" spans="1:17">
      <c r="A38" s="372"/>
      <c r="B38" s="187" t="str">
        <f>IF(A38="","",(_xlfn.XLOOKUP($A38,CIO!$A$2:$A$14149,CIO!$B$2:$B$14149)))</f>
        <v/>
      </c>
      <c r="C38" s="146" t="str">
        <f>IF(A38="","",_xlfn.XLOOKUP($A38,CIO!$A$2:$A$14149,CIO!$C$2:$C$14149))</f>
        <v/>
      </c>
      <c r="D38" s="432" t="str">
        <f>IF(A38="","",_xlfn.XLOOKUP($A38,CIO!$A$2:$A$14149,CIO!$E$2:$E$14149))</f>
        <v/>
      </c>
      <c r="E38" s="188" t="str">
        <f>IF(A38="","",_xlfn.XLOOKUP($A38,CIO!$A$2:$A$14149,CIO!$F$2:$F$14149))</f>
        <v/>
      </c>
      <c r="F38" s="189" t="str">
        <f>IF(Tabla479[[#This Row],[Columna10]]="2026",Tabla479[[#This Row],[Columna12]],IF(AND(Tabla479[[#This Row],[Columna10]]&lt;"2026",Tabla479[[#This Row],[Columna10]]&gt;"0"),"ACTUALIZAR",IF(Tabla479[[#This Row],[Columna10]]=" "," "," ")))</f>
        <v xml:space="preserve"> </v>
      </c>
      <c r="G38" s="188" t="str">
        <f>IFERROR(IF(Tabla479[[#This Row],[Columna11]]="ACTUALIZAR","",ROUND(Tabla479[[#This Row],[Columna11]]*1.0619,0))," ")</f>
        <v xml:space="preserve"> </v>
      </c>
      <c r="H38" s="188" t="str">
        <f>IFERROR(IF(Tabla479[[#This Row],[Columna4]]="","",ROUND(Tabla479[[#This Row],[Columna4]]*1.0471,0))," ")</f>
        <v xml:space="preserve"> </v>
      </c>
      <c r="I38" s="373"/>
      <c r="J38" s="373"/>
      <c r="K38" s="373"/>
      <c r="L38" s="188" t="str">
        <f>IFERROR(ROUND((Tabla479[[#This Row],[Columna11]]*I38)+(Tabla479[[#This Row],[Columna4]]*Tabla479[[#This Row],[Columna6]])+(Tabla479[[#This Row],[Columna9]]*Tabla479[[#This Row],[Columna7]]),0),"")</f>
        <v/>
      </c>
      <c r="M38" s="373"/>
      <c r="N38" s="373"/>
      <c r="O38" s="373"/>
      <c r="P38" s="357" t="str">
        <f>IFERROR(ROUND((Tabla479[[#This Row],[Columna11]]*Tabla479[[#This Row],[Columna13]])+(Tabla479[[#This Row],[Columna4]]*Tabla479[[#This Row],[Columna14]])+(Tabla479[[#This Row],[Columna9]]*Tabla479[[#This Row],[Columna15]]),0),"")</f>
        <v/>
      </c>
      <c r="Q38" s="140"/>
    </row>
    <row r="39" spans="1:17">
      <c r="A39" s="372"/>
      <c r="B39" s="187" t="str">
        <f>IF(A39="","",(_xlfn.XLOOKUP($A39,CIO!$A$2:$A$14149,CIO!$B$2:$B$14149)))</f>
        <v/>
      </c>
      <c r="C39" s="146" t="str">
        <f>IF(A39="","",_xlfn.XLOOKUP($A39,CIO!$A$2:$A$14149,CIO!$C$2:$C$14149))</f>
        <v/>
      </c>
      <c r="D39" s="432" t="str">
        <f>IF(A39="","",_xlfn.XLOOKUP($A39,CIO!$A$2:$A$14149,CIO!$E$2:$E$14149))</f>
        <v/>
      </c>
      <c r="E39" s="188" t="str">
        <f>IF(A39="","",_xlfn.XLOOKUP($A39,CIO!$A$2:$A$14149,CIO!$F$2:$F$14149))</f>
        <v/>
      </c>
      <c r="F39" s="189" t="str">
        <f>IF(Tabla479[[#This Row],[Columna10]]="2026",Tabla479[[#This Row],[Columna12]],IF(AND(Tabla479[[#This Row],[Columna10]]&lt;"2026",Tabla479[[#This Row],[Columna10]]&gt;"0"),"ACTUALIZAR",IF(Tabla479[[#This Row],[Columna10]]=" "," "," ")))</f>
        <v xml:space="preserve"> </v>
      </c>
      <c r="G39" s="188" t="str">
        <f>IFERROR(IF(Tabla479[[#This Row],[Columna11]]="ACTUALIZAR","",ROUND(Tabla479[[#This Row],[Columna11]]*1.0619,0))," ")</f>
        <v xml:space="preserve"> </v>
      </c>
      <c r="H39" s="188" t="str">
        <f>IFERROR(IF(Tabla479[[#This Row],[Columna4]]="","",ROUND(Tabla479[[#This Row],[Columna4]]*1.0471,0))," ")</f>
        <v xml:space="preserve"> </v>
      </c>
      <c r="I39" s="373"/>
      <c r="J39" s="373"/>
      <c r="K39" s="373"/>
      <c r="L39" s="188" t="str">
        <f>IFERROR(ROUND((Tabla479[[#This Row],[Columna11]]*I39)+(Tabla479[[#This Row],[Columna4]]*Tabla479[[#This Row],[Columna6]])+(Tabla479[[#This Row],[Columna9]]*Tabla479[[#This Row],[Columna7]]),0),"")</f>
        <v/>
      </c>
      <c r="M39" s="373"/>
      <c r="N39" s="373"/>
      <c r="O39" s="373"/>
      <c r="P39" s="357" t="str">
        <f>IFERROR(ROUND((Tabla479[[#This Row],[Columna11]]*Tabla479[[#This Row],[Columna13]])+(Tabla479[[#This Row],[Columna4]]*Tabla479[[#This Row],[Columna14]])+(Tabla479[[#This Row],[Columna9]]*Tabla479[[#This Row],[Columna15]]),0),"")</f>
        <v/>
      </c>
      <c r="Q39" s="140"/>
    </row>
    <row r="40" spans="1:17">
      <c r="A40" s="372"/>
      <c r="B40" s="187" t="str">
        <f>IF(A40="","",(_xlfn.XLOOKUP($A40,CIO!$A$2:$A$14149,CIO!$B$2:$B$14149)))</f>
        <v/>
      </c>
      <c r="C40" s="146" t="str">
        <f>IF(A40="","",_xlfn.XLOOKUP($A40,CIO!$A$2:$A$14149,CIO!$C$2:$C$14149))</f>
        <v/>
      </c>
      <c r="D40" s="432" t="str">
        <f>IF(A40="","",_xlfn.XLOOKUP($A40,CIO!$A$2:$A$14149,CIO!$E$2:$E$14149))</f>
        <v/>
      </c>
      <c r="E40" s="188" t="str">
        <f>IF(A40="","",_xlfn.XLOOKUP($A40,CIO!$A$2:$A$14149,CIO!$F$2:$F$14149))</f>
        <v/>
      </c>
      <c r="F40" s="189" t="str">
        <f>IF(Tabla479[[#This Row],[Columna10]]="2026",Tabla479[[#This Row],[Columna12]],IF(AND(Tabla479[[#This Row],[Columna10]]&lt;"2026",Tabla479[[#This Row],[Columna10]]&gt;"0"),"ACTUALIZAR",IF(Tabla479[[#This Row],[Columna10]]=" "," "," ")))</f>
        <v xml:space="preserve"> </v>
      </c>
      <c r="G40" s="188" t="str">
        <f>IFERROR(IF(Tabla479[[#This Row],[Columna11]]="ACTUALIZAR","",ROUND(Tabla479[[#This Row],[Columna11]]*1.0619,0))," ")</f>
        <v xml:space="preserve"> </v>
      </c>
      <c r="H40" s="188" t="str">
        <f>IFERROR(IF(Tabla479[[#This Row],[Columna4]]="","",ROUND(Tabla479[[#This Row],[Columna4]]*1.0471,0))," ")</f>
        <v xml:space="preserve"> </v>
      </c>
      <c r="I40" s="373"/>
      <c r="J40" s="373"/>
      <c r="K40" s="373"/>
      <c r="L40" s="188" t="str">
        <f>IFERROR(ROUND((Tabla479[[#This Row],[Columna11]]*I40)+(Tabla479[[#This Row],[Columna4]]*Tabla479[[#This Row],[Columna6]])+(Tabla479[[#This Row],[Columna9]]*Tabla479[[#This Row],[Columna7]]),0),"")</f>
        <v/>
      </c>
      <c r="M40" s="373"/>
      <c r="N40" s="373"/>
      <c r="O40" s="373"/>
      <c r="P40" s="357" t="str">
        <f>IFERROR(ROUND((Tabla479[[#This Row],[Columna11]]*Tabla479[[#This Row],[Columna13]])+(Tabla479[[#This Row],[Columna4]]*Tabla479[[#This Row],[Columna14]])+(Tabla479[[#This Row],[Columna9]]*Tabla479[[#This Row],[Columna15]]),0),"")</f>
        <v/>
      </c>
      <c r="Q40" s="140"/>
    </row>
    <row r="41" spans="1:17">
      <c r="A41" s="372"/>
      <c r="B41" s="187" t="str">
        <f>IF(A41="","",(_xlfn.XLOOKUP($A41,CIO!$A$2:$A$14149,CIO!$B$2:$B$14149)))</f>
        <v/>
      </c>
      <c r="C41" s="146" t="str">
        <f>IF(A41="","",_xlfn.XLOOKUP($A41,CIO!$A$2:$A$14149,CIO!$C$2:$C$14149))</f>
        <v/>
      </c>
      <c r="D41" s="432" t="str">
        <f>IF(A41="","",_xlfn.XLOOKUP($A41,CIO!$A$2:$A$14149,CIO!$E$2:$E$14149))</f>
        <v/>
      </c>
      <c r="E41" s="188" t="str">
        <f>IF(A41="","",_xlfn.XLOOKUP($A41,CIO!$A$2:$A$14149,CIO!$F$2:$F$14149))</f>
        <v/>
      </c>
      <c r="F41" s="189" t="str">
        <f>IF(Tabla479[[#This Row],[Columna10]]="2026",Tabla479[[#This Row],[Columna12]],IF(AND(Tabla479[[#This Row],[Columna10]]&lt;"2026",Tabla479[[#This Row],[Columna10]]&gt;"0"),"ACTUALIZAR",IF(Tabla479[[#This Row],[Columna10]]=" "," "," ")))</f>
        <v xml:space="preserve"> </v>
      </c>
      <c r="G41" s="188" t="str">
        <f>IFERROR(IF(Tabla479[[#This Row],[Columna11]]="ACTUALIZAR","",ROUND(Tabla479[[#This Row],[Columna11]]*1.0619,0))," ")</f>
        <v xml:space="preserve"> </v>
      </c>
      <c r="H41" s="188" t="str">
        <f>IFERROR(IF(Tabla479[[#This Row],[Columna4]]="","",ROUND(Tabla479[[#This Row],[Columna4]]*1.0471,0))," ")</f>
        <v xml:space="preserve"> </v>
      </c>
      <c r="I41" s="373"/>
      <c r="J41" s="373"/>
      <c r="K41" s="373"/>
      <c r="L41" s="188" t="str">
        <f>IFERROR(ROUND((Tabla479[[#This Row],[Columna11]]*I41)+(Tabla479[[#This Row],[Columna4]]*Tabla479[[#This Row],[Columna6]])+(Tabla479[[#This Row],[Columna9]]*Tabla479[[#This Row],[Columna7]]),0),"")</f>
        <v/>
      </c>
      <c r="M41" s="373"/>
      <c r="N41" s="373"/>
      <c r="O41" s="373"/>
      <c r="P41" s="357" t="str">
        <f>IFERROR(ROUND((Tabla479[[#This Row],[Columna11]]*Tabla479[[#This Row],[Columna13]])+(Tabla479[[#This Row],[Columna4]]*Tabla479[[#This Row],[Columna14]])+(Tabla479[[#This Row],[Columna9]]*Tabla479[[#This Row],[Columna15]]),0),"")</f>
        <v/>
      </c>
      <c r="Q41" s="140"/>
    </row>
    <row r="42" spans="1:17">
      <c r="A42" s="372"/>
      <c r="B42" s="187" t="str">
        <f>IF(A42="","",(_xlfn.XLOOKUP($A42,CIO!$A$2:$A$14149,CIO!$B$2:$B$14149)))</f>
        <v/>
      </c>
      <c r="C42" s="146" t="str">
        <f>IF(A42="","",_xlfn.XLOOKUP($A42,CIO!$A$2:$A$14149,CIO!$C$2:$C$14149))</f>
        <v/>
      </c>
      <c r="D42" s="432" t="str">
        <f>IF(A42="","",_xlfn.XLOOKUP($A42,CIO!$A$2:$A$14149,CIO!$E$2:$E$14149))</f>
        <v/>
      </c>
      <c r="E42" s="188" t="str">
        <f>IF(A42="","",_xlfn.XLOOKUP($A42,CIO!$A$2:$A$14149,CIO!$F$2:$F$14149))</f>
        <v/>
      </c>
      <c r="F42" s="189" t="str">
        <f>IF(Tabla479[[#This Row],[Columna10]]="2026",Tabla479[[#This Row],[Columna12]],IF(AND(Tabla479[[#This Row],[Columna10]]&lt;"2026",Tabla479[[#This Row],[Columna10]]&gt;"0"),"ACTUALIZAR",IF(Tabla479[[#This Row],[Columna10]]=" "," "," ")))</f>
        <v xml:space="preserve"> </v>
      </c>
      <c r="G42" s="188" t="str">
        <f>IFERROR(IF(Tabla479[[#This Row],[Columna11]]="ACTUALIZAR","",ROUND(Tabla479[[#This Row],[Columna11]]*1.0619,0))," ")</f>
        <v xml:space="preserve"> </v>
      </c>
      <c r="H42" s="188" t="str">
        <f>IFERROR(IF(Tabla479[[#This Row],[Columna4]]="","",ROUND(Tabla479[[#This Row],[Columna4]]*1.0471,0))," ")</f>
        <v xml:space="preserve"> </v>
      </c>
      <c r="I42" s="373"/>
      <c r="J42" s="373"/>
      <c r="K42" s="373"/>
      <c r="L42" s="188" t="str">
        <f>IFERROR(ROUND((Tabla479[[#This Row],[Columna11]]*I42)+(Tabla479[[#This Row],[Columna4]]*Tabla479[[#This Row],[Columna6]])+(Tabla479[[#This Row],[Columna9]]*Tabla479[[#This Row],[Columna7]]),0),"")</f>
        <v/>
      </c>
      <c r="M42" s="373"/>
      <c r="N42" s="373"/>
      <c r="O42" s="373"/>
      <c r="P42" s="357" t="str">
        <f>IFERROR(ROUND((Tabla479[[#This Row],[Columna11]]*Tabla479[[#This Row],[Columna13]])+(Tabla479[[#This Row],[Columna4]]*Tabla479[[#This Row],[Columna14]])+(Tabla479[[#This Row],[Columna9]]*Tabla479[[#This Row],[Columna15]]),0),"")</f>
        <v/>
      </c>
      <c r="Q42" s="140"/>
    </row>
    <row r="43" spans="1:17">
      <c r="A43" s="372"/>
      <c r="B43" s="187" t="str">
        <f>IF(A43="","",(_xlfn.XLOOKUP($A43,CIO!$A$2:$A$14149,CIO!$B$2:$B$14149)))</f>
        <v/>
      </c>
      <c r="C43" s="146" t="str">
        <f>IF(A43="","",_xlfn.XLOOKUP($A43,CIO!$A$2:$A$14149,CIO!$C$2:$C$14149))</f>
        <v/>
      </c>
      <c r="D43" s="432" t="str">
        <f>IF(A43="","",_xlfn.XLOOKUP($A43,CIO!$A$2:$A$14149,CIO!$E$2:$E$14149))</f>
        <v/>
      </c>
      <c r="E43" s="188" t="str">
        <f>IF(A43="","",_xlfn.XLOOKUP($A43,CIO!$A$2:$A$14149,CIO!$F$2:$F$14149))</f>
        <v/>
      </c>
      <c r="F43" s="189" t="str">
        <f>IF(Tabla479[[#This Row],[Columna10]]="2026",Tabla479[[#This Row],[Columna12]],IF(AND(Tabla479[[#This Row],[Columna10]]&lt;"2026",Tabla479[[#This Row],[Columna10]]&gt;"0"),"ACTUALIZAR",IF(Tabla479[[#This Row],[Columna10]]=" "," "," ")))</f>
        <v xml:space="preserve"> </v>
      </c>
      <c r="G43" s="188" t="str">
        <f>IFERROR(IF(Tabla479[[#This Row],[Columna11]]="ACTUALIZAR","",ROUND(Tabla479[[#This Row],[Columna11]]*1.0619,0))," ")</f>
        <v xml:space="preserve"> </v>
      </c>
      <c r="H43" s="188" t="str">
        <f>IFERROR(IF(Tabla479[[#This Row],[Columna4]]="","",ROUND(Tabla479[[#This Row],[Columna4]]*1.0471,0))," ")</f>
        <v xml:space="preserve"> </v>
      </c>
      <c r="I43" s="373"/>
      <c r="J43" s="373"/>
      <c r="K43" s="373"/>
      <c r="L43" s="188" t="str">
        <f>IFERROR(ROUND((Tabla479[[#This Row],[Columna11]]*I43)+(Tabla479[[#This Row],[Columna4]]*Tabla479[[#This Row],[Columna6]])+(Tabla479[[#This Row],[Columna9]]*Tabla479[[#This Row],[Columna7]]),0),"")</f>
        <v/>
      </c>
      <c r="M43" s="373"/>
      <c r="N43" s="373"/>
      <c r="O43" s="373"/>
      <c r="P43" s="357" t="str">
        <f>IFERROR(ROUND((Tabla479[[#This Row],[Columna11]]*Tabla479[[#This Row],[Columna13]])+(Tabla479[[#This Row],[Columna4]]*Tabla479[[#This Row],[Columna14]])+(Tabla479[[#This Row],[Columna9]]*Tabla479[[#This Row],[Columna15]]),0),"")</f>
        <v/>
      </c>
    </row>
    <row r="44" spans="1:17">
      <c r="A44" s="372"/>
      <c r="B44" s="187" t="str">
        <f>IF(A44="","",(_xlfn.XLOOKUP($A44,CIO!$A$2:$A$14149,CIO!$B$2:$B$14149)))</f>
        <v/>
      </c>
      <c r="C44" s="146" t="str">
        <f>IF(A44="","",_xlfn.XLOOKUP($A44,CIO!$A$2:$A$14149,CIO!$C$2:$C$14149))</f>
        <v/>
      </c>
      <c r="D44" s="432" t="str">
        <f>IF(A44="","",_xlfn.XLOOKUP($A44,CIO!$A$2:$A$14149,CIO!$E$2:$E$14149))</f>
        <v/>
      </c>
      <c r="E44" s="188" t="str">
        <f>IF(A44="","",_xlfn.XLOOKUP($A44,CIO!$A$2:$A$14149,CIO!$F$2:$F$14149))</f>
        <v/>
      </c>
      <c r="F44" s="189" t="str">
        <f>IF(Tabla479[[#This Row],[Columna10]]="2026",Tabla479[[#This Row],[Columna12]],IF(AND(Tabla479[[#This Row],[Columna10]]&lt;"2026",Tabla479[[#This Row],[Columna10]]&gt;"0"),"ACTUALIZAR",IF(Tabla479[[#This Row],[Columna10]]=" "," "," ")))</f>
        <v xml:space="preserve"> </v>
      </c>
      <c r="G44" s="188" t="str">
        <f>IFERROR(IF(Tabla479[[#This Row],[Columna11]]="ACTUALIZAR","",ROUND(Tabla479[[#This Row],[Columna11]]*1.0619,0))," ")</f>
        <v xml:space="preserve"> </v>
      </c>
      <c r="H44" s="188" t="str">
        <f>IFERROR(IF(Tabla479[[#This Row],[Columna4]]="","",ROUND(Tabla479[[#This Row],[Columna4]]*1.0471,0))," ")</f>
        <v xml:space="preserve"> </v>
      </c>
      <c r="I44" s="373"/>
      <c r="J44" s="373"/>
      <c r="K44" s="373"/>
      <c r="L44" s="188" t="str">
        <f>IFERROR(ROUND((Tabla479[[#This Row],[Columna11]]*I44)+(Tabla479[[#This Row],[Columna4]]*Tabla479[[#This Row],[Columna6]])+(Tabla479[[#This Row],[Columna9]]*Tabla479[[#This Row],[Columna7]]),0),"")</f>
        <v/>
      </c>
      <c r="M44" s="373"/>
      <c r="N44" s="373"/>
      <c r="O44" s="373"/>
      <c r="P44" s="357" t="str">
        <f>IFERROR(ROUND((Tabla479[[#This Row],[Columna11]]*Tabla479[[#This Row],[Columna13]])+(Tabla479[[#This Row],[Columna4]]*Tabla479[[#This Row],[Columna14]])+(Tabla479[[#This Row],[Columna9]]*Tabla479[[#This Row],[Columna15]]),0),"")</f>
        <v/>
      </c>
    </row>
    <row r="45" spans="1:17">
      <c r="A45" s="372"/>
      <c r="B45" s="187" t="str">
        <f>IF(A45="","",(_xlfn.XLOOKUP($A45,CIO!$A$2:$A$14149,CIO!$B$2:$B$14149)))</f>
        <v/>
      </c>
      <c r="C45" s="146" t="str">
        <f>IF(A45="","",_xlfn.XLOOKUP($A45,CIO!$A$2:$A$14149,CIO!$C$2:$C$14149))</f>
        <v/>
      </c>
      <c r="D45" s="432" t="str">
        <f>IF(A45="","",_xlfn.XLOOKUP($A45,CIO!$A$2:$A$14149,CIO!$E$2:$E$14149))</f>
        <v/>
      </c>
      <c r="E45" s="188" t="str">
        <f>IF(A45="","",_xlfn.XLOOKUP($A45,CIO!$A$2:$A$14149,CIO!$F$2:$F$14149))</f>
        <v/>
      </c>
      <c r="F45" s="189" t="str">
        <f>IF(Tabla479[[#This Row],[Columna10]]="2026",Tabla479[[#This Row],[Columna12]],IF(AND(Tabla479[[#This Row],[Columna10]]&lt;"2026",Tabla479[[#This Row],[Columna10]]&gt;"0"),"ACTUALIZAR",IF(Tabla479[[#This Row],[Columna10]]=" "," "," ")))</f>
        <v xml:space="preserve"> </v>
      </c>
      <c r="G45" s="188" t="str">
        <f>IFERROR(IF(Tabla479[[#This Row],[Columna11]]="ACTUALIZAR","",ROUND(Tabla479[[#This Row],[Columna11]]*1.0619,0))," ")</f>
        <v xml:space="preserve"> </v>
      </c>
      <c r="H45" s="188" t="str">
        <f>IFERROR(IF(Tabla479[[#This Row],[Columna4]]="","",ROUND(Tabla479[[#This Row],[Columna4]]*1.0471,0))," ")</f>
        <v xml:space="preserve"> </v>
      </c>
      <c r="I45" s="373"/>
      <c r="J45" s="373"/>
      <c r="K45" s="373"/>
      <c r="L45" s="188" t="str">
        <f>IFERROR(ROUND((Tabla479[[#This Row],[Columna11]]*I45)+(Tabla479[[#This Row],[Columna4]]*Tabla479[[#This Row],[Columna6]])+(Tabla479[[#This Row],[Columna9]]*Tabla479[[#This Row],[Columna7]]),0),"")</f>
        <v/>
      </c>
      <c r="M45" s="373"/>
      <c r="N45" s="373"/>
      <c r="O45" s="373"/>
      <c r="P45" s="357" t="str">
        <f>IFERROR(ROUND((Tabla479[[#This Row],[Columna11]]*Tabla479[[#This Row],[Columna13]])+(Tabla479[[#This Row],[Columna4]]*Tabla479[[#This Row],[Columna14]])+(Tabla479[[#This Row],[Columna9]]*Tabla479[[#This Row],[Columna15]]),0),"")</f>
        <v/>
      </c>
    </row>
    <row r="46" spans="1:17">
      <c r="A46" s="372"/>
      <c r="B46" s="187" t="str">
        <f>IF(A46="","",(_xlfn.XLOOKUP($A46,CIO!$A$2:$A$14149,CIO!$B$2:$B$14149)))</f>
        <v/>
      </c>
      <c r="C46" s="146" t="str">
        <f>IF(A46="","",_xlfn.XLOOKUP($A46,CIO!$A$2:$A$14149,CIO!$C$2:$C$14149))</f>
        <v/>
      </c>
      <c r="D46" s="432" t="str">
        <f>IF(A46="","",_xlfn.XLOOKUP($A46,CIO!$A$2:$A$14149,CIO!$E$2:$E$14149))</f>
        <v/>
      </c>
      <c r="E46" s="188" t="str">
        <f>IF(A46="","",_xlfn.XLOOKUP($A46,CIO!$A$2:$A$14149,CIO!$F$2:$F$14149))</f>
        <v/>
      </c>
      <c r="F46" s="189" t="str">
        <f>IF(Tabla479[[#This Row],[Columna10]]="2026",Tabla479[[#This Row],[Columna12]],IF(AND(Tabla479[[#This Row],[Columna10]]&lt;"2026",Tabla479[[#This Row],[Columna10]]&gt;"0"),"ACTUALIZAR",IF(Tabla479[[#This Row],[Columna10]]=" "," "," ")))</f>
        <v xml:space="preserve"> </v>
      </c>
      <c r="G46" s="188" t="str">
        <f>IFERROR(IF(Tabla479[[#This Row],[Columna11]]="ACTUALIZAR","",ROUND(Tabla479[[#This Row],[Columna11]]*1.0619,0))," ")</f>
        <v xml:space="preserve"> </v>
      </c>
      <c r="H46" s="188" t="str">
        <f>IFERROR(IF(Tabla479[[#This Row],[Columna4]]="","",ROUND(Tabla479[[#This Row],[Columna4]]*1.0471,0))," ")</f>
        <v xml:space="preserve"> </v>
      </c>
      <c r="I46" s="373"/>
      <c r="J46" s="373"/>
      <c r="K46" s="373"/>
      <c r="L46" s="188" t="str">
        <f>IFERROR(ROUND((Tabla479[[#This Row],[Columna11]]*I46)+(Tabla479[[#This Row],[Columna4]]*Tabla479[[#This Row],[Columna6]])+(Tabla479[[#This Row],[Columna9]]*Tabla479[[#This Row],[Columna7]]),0),"")</f>
        <v/>
      </c>
      <c r="M46" s="373"/>
      <c r="N46" s="373"/>
      <c r="O46" s="373"/>
      <c r="P46" s="357" t="str">
        <f>IFERROR(ROUND((Tabla479[[#This Row],[Columna11]]*Tabla479[[#This Row],[Columna13]])+(Tabla479[[#This Row],[Columna4]]*Tabla479[[#This Row],[Columna14]])+(Tabla479[[#This Row],[Columna9]]*Tabla479[[#This Row],[Columna15]]),0),"")</f>
        <v/>
      </c>
    </row>
    <row r="47" spans="1:17">
      <c r="A47" s="353"/>
      <c r="C47" s="190"/>
      <c r="D47" s="190"/>
      <c r="E47" s="190"/>
      <c r="F47" s="190"/>
      <c r="G47" s="190"/>
      <c r="H47" s="190"/>
      <c r="I47" s="190"/>
      <c r="J47" s="190"/>
      <c r="K47" s="352" t="s">
        <v>4453</v>
      </c>
      <c r="L47" s="370">
        <f>SUBTOTAL(109,Tabla479[[#All],[Columna8]])</f>
        <v>0</v>
      </c>
      <c r="M47" s="156"/>
      <c r="N47" s="156"/>
      <c r="O47" s="184" t="s">
        <v>4453</v>
      </c>
      <c r="P47" s="371">
        <f>SUBTOTAL(109,Tabla479[[#All],[Columna16]])</f>
        <v>0</v>
      </c>
    </row>
    <row r="48" spans="1:17">
      <c r="A48" s="358"/>
      <c r="B48" s="359"/>
      <c r="C48" s="360"/>
      <c r="D48" s="360"/>
      <c r="E48" s="360"/>
      <c r="F48" s="148"/>
      <c r="G48" s="148"/>
      <c r="H48" s="148"/>
      <c r="I48" s="148"/>
      <c r="K48" s="361"/>
      <c r="L48" s="361"/>
      <c r="M48" s="361"/>
      <c r="N48" s="361"/>
      <c r="O48" s="361"/>
      <c r="P48" s="362"/>
    </row>
    <row r="49" spans="1:20" ht="26.25" customHeight="1">
      <c r="A49" s="890" t="s">
        <v>13747</v>
      </c>
      <c r="B49" s="891"/>
      <c r="C49" s="891"/>
      <c r="D49" s="891"/>
      <c r="E49" s="891"/>
      <c r="F49" s="891"/>
      <c r="G49" s="891"/>
      <c r="H49" s="891"/>
      <c r="I49" s="891"/>
      <c r="J49" s="891"/>
      <c r="K49" s="891"/>
      <c r="L49" s="891"/>
      <c r="M49" s="891"/>
      <c r="N49" s="891"/>
      <c r="O49" s="891"/>
      <c r="P49" s="892"/>
    </row>
    <row r="50" spans="1:20">
      <c r="A50" s="353"/>
      <c r="P50" s="355"/>
      <c r="R50" s="192"/>
    </row>
    <row r="51" spans="1:20" ht="24.75" customHeight="1">
      <c r="A51" s="879" t="s">
        <v>23032</v>
      </c>
      <c r="B51" s="880" t="s">
        <v>201</v>
      </c>
      <c r="C51" s="880" t="s">
        <v>202</v>
      </c>
      <c r="D51" s="875" t="s">
        <v>13563</v>
      </c>
      <c r="E51" s="873" t="s">
        <v>23183</v>
      </c>
      <c r="F51" s="874"/>
      <c r="G51" s="877" t="s">
        <v>13562</v>
      </c>
      <c r="H51" s="878"/>
      <c r="I51" s="881" t="str">
        <f>+I18</f>
        <v>Consultoría</v>
      </c>
      <c r="J51" s="882"/>
      <c r="K51" s="882"/>
      <c r="L51" s="883"/>
      <c r="M51" s="887" t="str">
        <f>+M18</f>
        <v>Otras consultorías</v>
      </c>
      <c r="N51" s="888"/>
      <c r="O51" s="888"/>
      <c r="P51" s="889"/>
      <c r="R51" s="170"/>
    </row>
    <row r="52" spans="1:20" ht="64.5" customHeight="1">
      <c r="A52" s="879"/>
      <c r="B52" s="880"/>
      <c r="C52" s="880"/>
      <c r="D52" s="876"/>
      <c r="E52" s="143" t="s">
        <v>13564</v>
      </c>
      <c r="F52" s="143">
        <f>+F19</f>
        <v>2026</v>
      </c>
      <c r="G52" s="143">
        <f t="shared" ref="G52:H52" si="0">+G19</f>
        <v>2027</v>
      </c>
      <c r="H52" s="143">
        <f t="shared" si="0"/>
        <v>2028</v>
      </c>
      <c r="I52" s="144" t="s">
        <v>21693</v>
      </c>
      <c r="J52" s="144" t="s">
        <v>21694</v>
      </c>
      <c r="K52" s="144" t="s">
        <v>22104</v>
      </c>
      <c r="L52" s="144" t="s">
        <v>21695</v>
      </c>
      <c r="M52" s="144" t="s">
        <v>21693</v>
      </c>
      <c r="N52" s="144" t="s">
        <v>21694</v>
      </c>
      <c r="O52" s="144" t="s">
        <v>22104</v>
      </c>
      <c r="P52" s="356" t="s">
        <v>21695</v>
      </c>
      <c r="R52" s="186"/>
      <c r="S52" s="186"/>
      <c r="T52" s="186"/>
    </row>
    <row r="53" spans="1:20">
      <c r="A53" s="372"/>
      <c r="B53" s="374" t="s">
        <v>23181</v>
      </c>
      <c r="C53" s="375" t="s">
        <v>216</v>
      </c>
      <c r="D53" s="431" t="str">
        <f>IF(A53="","",_xlfn.XLOOKUP($A53,CIO!$A$2:$A$14149,CIO!$E$2:$E$14149))</f>
        <v/>
      </c>
      <c r="E53" s="376">
        <f>+'COTIZACIONES LEP'!O20</f>
        <v>5000000</v>
      </c>
      <c r="F53" s="377">
        <f>+Tabla4781011[[#This Row],[Columna12]]</f>
        <v>5000000</v>
      </c>
      <c r="G53" s="376">
        <f>IFERROR(IF(Tabla4781011[[#This Row],[Columna4]]="ACTUALIZAR","",ROUND(Tabla4781011[[#This Row],[Columna4]]*1.0619,0))," ")</f>
        <v>5309500</v>
      </c>
      <c r="H53" s="376">
        <f>IFERROR(IF(Tabla4781011[[#This Row],[Columna5]]="","",ROUND(Tabla4781011[[#This Row],[Columna5]]*1.0471,0))," ")</f>
        <v>5559577</v>
      </c>
      <c r="I53" s="434">
        <v>1</v>
      </c>
      <c r="J53" s="434"/>
      <c r="K53" s="434"/>
      <c r="L53" s="188">
        <f>IFERROR(ROUND((Tabla4781011[[#This Row],[Columna4]]*Tabla4781011[[#This Row],[Columna7]])+(Tabla4781011[[#This Row],[Columna5]]*Tabla4781011[[#This Row],[Columna8]])+(Tabla4781011[[#This Row],[Columna6]]*Tabla4781011[[#This Row],[Columna9]]),0),"")</f>
        <v>5000000</v>
      </c>
      <c r="M53" s="434"/>
      <c r="N53" s="434"/>
      <c r="O53" s="434"/>
      <c r="P53" s="357">
        <f>IFERROR(ROUND((Tabla4781011[[#This Row],[Columna4]]*Tabla4781011[[#This Row],[Columna13]])+(Tabla4781011[[#This Row],[Columna5]]*Tabla4781011[[#This Row],[Columna14]])+(Tabla4781011[[#This Row],[Columna6]]*Tabla4781011[[#This Row],[Columna15]]),0),"")</f>
        <v>0</v>
      </c>
      <c r="R53" s="140"/>
    </row>
    <row r="54" spans="1:20">
      <c r="A54" s="372"/>
      <c r="B54" s="374" t="str">
        <f>IF(A54="","",(_xlfn.XLOOKUP($A54,CIO!$A$2:$A$14149,CIO!$B$2:$B$14149)))</f>
        <v/>
      </c>
      <c r="C54" s="375" t="str">
        <f>IF(A54="","",_xlfn.XLOOKUP($A54,CIO!$A$2:$A$14149,CIO!$C$2:$C$14149))</f>
        <v/>
      </c>
      <c r="D54" s="431" t="str">
        <f>IF(A54="","",_xlfn.XLOOKUP($A54,CIO!$A$2:$A$14149,CIO!$E$2:$E$14149))</f>
        <v/>
      </c>
      <c r="E54" s="376">
        <f>+'COTIZACIONES LEP'!O21</f>
        <v>0</v>
      </c>
      <c r="F54" s="377">
        <f>+Tabla4781011[[#This Row],[Columna12]]</f>
        <v>0</v>
      </c>
      <c r="G54" s="376">
        <f>IFERROR(IF(Tabla4781011[[#This Row],[Columna4]]="ACTUALIZAR","",ROUND(Tabla4781011[[#This Row],[Columna4]]*1.0619,0))," ")</f>
        <v>0</v>
      </c>
      <c r="H54" s="376">
        <f>IFERROR(IF(Tabla4781011[[#This Row],[Columna5]]="","",ROUND(Tabla4781011[[#This Row],[Columna5]]*1.0471,0))," ")</f>
        <v>0</v>
      </c>
      <c r="I54" s="434"/>
      <c r="J54" s="434"/>
      <c r="K54" s="434"/>
      <c r="L54" s="188">
        <f>IFERROR(ROUND((Tabla4781011[[#This Row],[Columna4]]*Tabla4781011[[#This Row],[Columna7]])+(Tabla4781011[[#This Row],[Columna5]]*Tabla4781011[[#This Row],[Columna8]])+(Tabla4781011[[#This Row],[Columna6]]*Tabla4781011[[#This Row],[Columna9]]),0),"")</f>
        <v>0</v>
      </c>
      <c r="M54" s="434"/>
      <c r="N54" s="434"/>
      <c r="O54" s="434"/>
      <c r="P54" s="357">
        <f>IFERROR(ROUND((Tabla4781011[[#This Row],[Columna4]]*Tabla4781011[[#This Row],[Columna13]])+(Tabla4781011[[#This Row],[Columna5]]*Tabla4781011[[#This Row],[Columna14]])+(Tabla4781011[[#This Row],[Columna6]]*Tabla4781011[[#This Row],[Columna15]]),0),"")</f>
        <v>0</v>
      </c>
      <c r="R54" s="140"/>
    </row>
    <row r="55" spans="1:20">
      <c r="A55" s="372"/>
      <c r="B55" s="374" t="str">
        <f>IF(A55="","",(_xlfn.XLOOKUP($A55,CIO!$A$2:$A$14149,CIO!$B$2:$B$14149)))</f>
        <v/>
      </c>
      <c r="C55" s="375" t="str">
        <f>IF(A55="","",_xlfn.XLOOKUP($A55,CIO!$A$2:$A$14149,CIO!$C$2:$C$14149))</f>
        <v/>
      </c>
      <c r="D55" s="431" t="str">
        <f>IF(A55="","",_xlfn.XLOOKUP($A55,CIO!$A$2:$A$14149,CIO!$E$2:$E$14149))</f>
        <v/>
      </c>
      <c r="E55" s="376">
        <f>+'COTIZACIONES LEP'!O22</f>
        <v>0</v>
      </c>
      <c r="F55" s="377">
        <f>+Tabla4781011[[#This Row],[Columna12]]</f>
        <v>0</v>
      </c>
      <c r="G55" s="376">
        <f>IFERROR(IF(Tabla4781011[[#This Row],[Columna4]]="ACTUALIZAR","",ROUND(Tabla4781011[[#This Row],[Columna4]]*1.0619,0))," ")</f>
        <v>0</v>
      </c>
      <c r="H55" s="376">
        <f>IFERROR(IF(Tabla4781011[[#This Row],[Columna5]]="","",ROUND(Tabla4781011[[#This Row],[Columna5]]*1.0471,0))," ")</f>
        <v>0</v>
      </c>
      <c r="I55" s="434"/>
      <c r="J55" s="434"/>
      <c r="K55" s="434"/>
      <c r="L55" s="188">
        <f>IFERROR(ROUND((Tabla4781011[[#This Row],[Columna4]]*Tabla4781011[[#This Row],[Columna7]])+(Tabla4781011[[#This Row],[Columna5]]*Tabla4781011[[#This Row],[Columna8]])+(Tabla4781011[[#This Row],[Columna6]]*Tabla4781011[[#This Row],[Columna9]]),0),"")</f>
        <v>0</v>
      </c>
      <c r="M55" s="434"/>
      <c r="N55" s="434"/>
      <c r="O55" s="434"/>
      <c r="P55" s="357">
        <f>IFERROR(ROUND((Tabla4781011[[#This Row],[Columna4]]*Tabla4781011[[#This Row],[Columna13]])+(Tabla4781011[[#This Row],[Columna5]]*Tabla4781011[[#This Row],[Columna14]])+(Tabla4781011[[#This Row],[Columna6]]*Tabla4781011[[#This Row],[Columna15]]),0),"")</f>
        <v>0</v>
      </c>
      <c r="R55" s="140"/>
    </row>
    <row r="56" spans="1:20">
      <c r="A56" s="372"/>
      <c r="B56" s="374" t="str">
        <f>IF(A56="","",(_xlfn.XLOOKUP($A56,CIO!$A$2:$A$14149,CIO!$B$2:$B$14149)))</f>
        <v/>
      </c>
      <c r="C56" s="375" t="str">
        <f>IF(A56="","",_xlfn.XLOOKUP($A56,CIO!$A$2:$A$14149,CIO!$C$2:$C$14149))</f>
        <v/>
      </c>
      <c r="D56" s="431" t="str">
        <f>IF(A56="","",_xlfn.XLOOKUP($A56,CIO!$A$2:$A$14149,CIO!$E$2:$E$14149))</f>
        <v/>
      </c>
      <c r="E56" s="376">
        <f>+'COTIZACIONES LEP'!O23</f>
        <v>0</v>
      </c>
      <c r="F56" s="377">
        <f>+Tabla4781011[[#This Row],[Columna12]]</f>
        <v>0</v>
      </c>
      <c r="G56" s="376">
        <f>IFERROR(IF(Tabla4781011[[#This Row],[Columna4]]="ACTUALIZAR","",ROUND(Tabla4781011[[#This Row],[Columna4]]*1.0619,0))," ")</f>
        <v>0</v>
      </c>
      <c r="H56" s="376">
        <f>IFERROR(IF(Tabla4781011[[#This Row],[Columna5]]="","",ROUND(Tabla4781011[[#This Row],[Columna5]]*1.0471,0))," ")</f>
        <v>0</v>
      </c>
      <c r="I56" s="434"/>
      <c r="J56" s="434"/>
      <c r="K56" s="434"/>
      <c r="L56" s="188">
        <f>IFERROR(ROUND((Tabla4781011[[#This Row],[Columna4]]*Tabla4781011[[#This Row],[Columna7]])+(Tabla4781011[[#This Row],[Columna5]]*Tabla4781011[[#This Row],[Columna8]])+(Tabla4781011[[#This Row],[Columna6]]*Tabla4781011[[#This Row],[Columna9]]),0),"")</f>
        <v>0</v>
      </c>
      <c r="M56" s="434"/>
      <c r="N56" s="434"/>
      <c r="O56" s="434"/>
      <c r="P56" s="357">
        <f>IFERROR(ROUND((Tabla4781011[[#This Row],[Columna4]]*Tabla4781011[[#This Row],[Columna13]])+(Tabla4781011[[#This Row],[Columna5]]*Tabla4781011[[#This Row],[Columna14]])+(Tabla4781011[[#This Row],[Columna6]]*Tabla4781011[[#This Row],[Columna15]]),0),"")</f>
        <v>0</v>
      </c>
      <c r="Q56" s="147"/>
      <c r="R56" s="140"/>
    </row>
    <row r="57" spans="1:20">
      <c r="A57" s="372"/>
      <c r="B57" s="374" t="str">
        <f>IF(A57="","",(_xlfn.XLOOKUP($A57,CIO!$A$2:$A$14149,CIO!$B$2:$B$14149)))</f>
        <v/>
      </c>
      <c r="C57" s="375" t="str">
        <f>IF(A57="","",_xlfn.XLOOKUP($A57,CIO!$A$2:$A$14149,CIO!$C$2:$C$14149))</f>
        <v/>
      </c>
      <c r="D57" s="431" t="str">
        <f>IF(A57="","",_xlfn.XLOOKUP($A57,CIO!$A$2:$A$14149,CIO!$E$2:$E$14149))</f>
        <v/>
      </c>
      <c r="E57" s="376">
        <f>+'COTIZACIONES LEP'!O24</f>
        <v>0</v>
      </c>
      <c r="F57" s="377">
        <f>+Tabla4781011[[#This Row],[Columna12]]</f>
        <v>0</v>
      </c>
      <c r="G57" s="376">
        <f>IFERROR(IF(Tabla4781011[[#This Row],[Columna4]]="ACTUALIZAR","",ROUND(Tabla4781011[[#This Row],[Columna4]]*1.0619,0))," ")</f>
        <v>0</v>
      </c>
      <c r="H57" s="376">
        <f>IFERROR(IF(Tabla4781011[[#This Row],[Columna5]]="","",ROUND(Tabla4781011[[#This Row],[Columna5]]*1.0471,0))," ")</f>
        <v>0</v>
      </c>
      <c r="I57" s="434"/>
      <c r="J57" s="434"/>
      <c r="K57" s="434"/>
      <c r="L57" s="188">
        <f>IFERROR(ROUND((Tabla4781011[[#This Row],[Columna4]]*Tabla4781011[[#This Row],[Columna7]])+(Tabla4781011[[#This Row],[Columna5]]*Tabla4781011[[#This Row],[Columna8]])+(Tabla4781011[[#This Row],[Columna6]]*Tabla4781011[[#This Row],[Columna9]]),0),"")</f>
        <v>0</v>
      </c>
      <c r="M57" s="434"/>
      <c r="N57" s="434"/>
      <c r="O57" s="434"/>
      <c r="P57" s="357">
        <f>IFERROR(ROUND((Tabla4781011[[#This Row],[Columna4]]*Tabla4781011[[#This Row],[Columna13]])+(Tabla4781011[[#This Row],[Columna5]]*Tabla4781011[[#This Row],[Columna14]])+(Tabla4781011[[#This Row],[Columna6]]*Tabla4781011[[#This Row],[Columna15]]),0),"")</f>
        <v>0</v>
      </c>
      <c r="R57" s="147"/>
    </row>
    <row r="58" spans="1:20">
      <c r="A58" s="372"/>
      <c r="B58" s="374" t="str">
        <f>IF(A58="","",(_xlfn.XLOOKUP($A58,CIO!$A$2:$A$14149,CIO!$B$2:$B$14149)))</f>
        <v/>
      </c>
      <c r="C58" s="375" t="str">
        <f>IF(A58="","",_xlfn.XLOOKUP($A58,CIO!$A$2:$A$14149,CIO!$C$2:$C$14149))</f>
        <v/>
      </c>
      <c r="D58" s="431" t="str">
        <f>IF(A58="","",_xlfn.XLOOKUP($A58,CIO!$A$2:$A$14149,CIO!$E$2:$E$14149))</f>
        <v/>
      </c>
      <c r="E58" s="376">
        <f>+'COTIZACIONES LEP'!O25</f>
        <v>0</v>
      </c>
      <c r="F58" s="377">
        <f>+Tabla4781011[[#This Row],[Columna12]]</f>
        <v>0</v>
      </c>
      <c r="G58" s="376">
        <f>IFERROR(IF(Tabla4781011[[#This Row],[Columna4]]="ACTUALIZAR","",ROUND(Tabla4781011[[#This Row],[Columna4]]*1.0619,0))," ")</f>
        <v>0</v>
      </c>
      <c r="H58" s="376">
        <f>IFERROR(IF(Tabla4781011[[#This Row],[Columna5]]="","",ROUND(Tabla4781011[[#This Row],[Columna5]]*1.0471,0))," ")</f>
        <v>0</v>
      </c>
      <c r="I58" s="434"/>
      <c r="J58" s="434"/>
      <c r="K58" s="434"/>
      <c r="L58" s="188">
        <f>IFERROR(ROUND((Tabla4781011[[#This Row],[Columna4]]*Tabla4781011[[#This Row],[Columna7]])+(Tabla4781011[[#This Row],[Columna5]]*Tabla4781011[[#This Row],[Columna8]])+(Tabla4781011[[#This Row],[Columna6]]*Tabla4781011[[#This Row],[Columna9]]),0),"")</f>
        <v>0</v>
      </c>
      <c r="M58" s="434"/>
      <c r="N58" s="434"/>
      <c r="O58" s="434"/>
      <c r="P58" s="357">
        <f>IFERROR(ROUND((Tabla4781011[[#This Row],[Columna4]]*Tabla4781011[[#This Row],[Columna13]])+(Tabla4781011[[#This Row],[Columna5]]*Tabla4781011[[#This Row],[Columna14]])+(Tabla4781011[[#This Row],[Columna6]]*Tabla4781011[[#This Row],[Columna15]]),0),"")</f>
        <v>0</v>
      </c>
      <c r="R58" s="147"/>
    </row>
    <row r="59" spans="1:20">
      <c r="A59" s="372"/>
      <c r="B59" s="374" t="str">
        <f>IF(A59="","",(_xlfn.XLOOKUP($A59,CIO!$A$2:$A$14149,CIO!$B$2:$B$14149)))</f>
        <v/>
      </c>
      <c r="C59" s="375" t="str">
        <f>IF(A59="","",_xlfn.XLOOKUP($A59,CIO!$A$2:$A$14149,CIO!$C$2:$C$14149))</f>
        <v/>
      </c>
      <c r="D59" s="431" t="str">
        <f>IF(A59="","",_xlfn.XLOOKUP($A59,CIO!$A$2:$A$14149,CIO!$E$2:$E$14149))</f>
        <v/>
      </c>
      <c r="E59" s="376">
        <f>+'COTIZACIONES LEP'!O26</f>
        <v>0</v>
      </c>
      <c r="F59" s="377">
        <f>+Tabla4781011[[#This Row],[Columna12]]</f>
        <v>0</v>
      </c>
      <c r="G59" s="376">
        <f>IFERROR(IF(Tabla4781011[[#This Row],[Columna4]]="ACTUALIZAR","",ROUND(Tabla4781011[[#This Row],[Columna4]]*1.0619,0))," ")</f>
        <v>0</v>
      </c>
      <c r="H59" s="376">
        <f>IFERROR(IF(Tabla4781011[[#This Row],[Columna5]]="","",ROUND(Tabla4781011[[#This Row],[Columna5]]*1.0471,0))," ")</f>
        <v>0</v>
      </c>
      <c r="I59" s="434"/>
      <c r="J59" s="434"/>
      <c r="K59" s="434"/>
      <c r="L59" s="188">
        <f>IFERROR(ROUND((Tabla4781011[[#This Row],[Columna4]]*Tabla4781011[[#This Row],[Columna7]])+(Tabla4781011[[#This Row],[Columna5]]*Tabla4781011[[#This Row],[Columna8]])+(Tabla4781011[[#This Row],[Columna6]]*Tabla4781011[[#This Row],[Columna9]]),0),"")</f>
        <v>0</v>
      </c>
      <c r="M59" s="434"/>
      <c r="N59" s="434"/>
      <c r="O59" s="434"/>
      <c r="P59" s="357">
        <f>IFERROR(ROUND((Tabla4781011[[#This Row],[Columna4]]*Tabla4781011[[#This Row],[Columna13]])+(Tabla4781011[[#This Row],[Columna5]]*Tabla4781011[[#This Row],[Columna14]])+(Tabla4781011[[#This Row],[Columna6]]*Tabla4781011[[#This Row],[Columna15]]),0),"")</f>
        <v>0</v>
      </c>
      <c r="R59" s="147"/>
    </row>
    <row r="60" spans="1:20">
      <c r="A60" s="372"/>
      <c r="B60" s="374" t="str">
        <f>IF(A60="","",(_xlfn.XLOOKUP($A60,CIO!$A$2:$A$14149,CIO!$B$2:$B$14149)))</f>
        <v/>
      </c>
      <c r="C60" s="375" t="str">
        <f>IF(A60="","",_xlfn.XLOOKUP($A60,CIO!$A$2:$A$14149,CIO!$C$2:$C$14149))</f>
        <v/>
      </c>
      <c r="D60" s="431" t="str">
        <f>IF(A60="","",_xlfn.XLOOKUP($A60,CIO!$A$2:$A$14149,CIO!$E$2:$E$14149))</f>
        <v/>
      </c>
      <c r="E60" s="376">
        <f>+'COTIZACIONES LEP'!O27</f>
        <v>0</v>
      </c>
      <c r="F60" s="377">
        <f>+Tabla4781011[[#This Row],[Columna12]]</f>
        <v>0</v>
      </c>
      <c r="G60" s="376">
        <f>IFERROR(IF(Tabla4781011[[#This Row],[Columna4]]="ACTUALIZAR","",ROUND(Tabla4781011[[#This Row],[Columna4]]*1.0619,0))," ")</f>
        <v>0</v>
      </c>
      <c r="H60" s="376">
        <f>IFERROR(IF(Tabla4781011[[#This Row],[Columna5]]="","",ROUND(Tabla4781011[[#This Row],[Columna5]]*1.0471,0))," ")</f>
        <v>0</v>
      </c>
      <c r="I60" s="434"/>
      <c r="J60" s="434"/>
      <c r="K60" s="434"/>
      <c r="L60" s="188">
        <f>IFERROR(ROUND((Tabla4781011[[#This Row],[Columna4]]*Tabla4781011[[#This Row],[Columna7]])+(Tabla4781011[[#This Row],[Columna5]]*Tabla4781011[[#This Row],[Columna8]])+(Tabla4781011[[#This Row],[Columna6]]*Tabla4781011[[#This Row],[Columna9]]),0),"")</f>
        <v>0</v>
      </c>
      <c r="M60" s="434"/>
      <c r="N60" s="434"/>
      <c r="O60" s="434"/>
      <c r="P60" s="357">
        <f>IFERROR(ROUND((Tabla4781011[[#This Row],[Columna4]]*Tabla4781011[[#This Row],[Columna13]])+(Tabla4781011[[#This Row],[Columna5]]*Tabla4781011[[#This Row],[Columna14]])+(Tabla4781011[[#This Row],[Columna6]]*Tabla4781011[[#This Row],[Columna15]]),0),"")</f>
        <v>0</v>
      </c>
      <c r="R60" s="147"/>
    </row>
    <row r="61" spans="1:20">
      <c r="A61" s="372"/>
      <c r="B61" s="374" t="str">
        <f>IF(A61="","",(_xlfn.XLOOKUP($A61,CIO!$A$2:$A$14149,CIO!$B$2:$B$14149)))</f>
        <v/>
      </c>
      <c r="C61" s="375" t="str">
        <f>IF(A61="","",_xlfn.XLOOKUP($A61,CIO!$A$2:$A$14149,CIO!$C$2:$C$14149))</f>
        <v/>
      </c>
      <c r="D61" s="431" t="str">
        <f>IF(A61="","",_xlfn.XLOOKUP($A61,CIO!$A$2:$A$14149,CIO!$E$2:$E$14149))</f>
        <v/>
      </c>
      <c r="E61" s="376">
        <f>+'COTIZACIONES LEP'!O28</f>
        <v>0</v>
      </c>
      <c r="F61" s="377">
        <f>+Tabla4781011[[#This Row],[Columna12]]</f>
        <v>0</v>
      </c>
      <c r="G61" s="376">
        <f>IFERROR(IF(Tabla4781011[[#This Row],[Columna4]]="ACTUALIZAR","",ROUND(Tabla4781011[[#This Row],[Columna4]]*1.0619,0))," ")</f>
        <v>0</v>
      </c>
      <c r="H61" s="376">
        <f>IFERROR(IF(Tabla4781011[[#This Row],[Columna5]]="","",ROUND(Tabla4781011[[#This Row],[Columna5]]*1.0471,0))," ")</f>
        <v>0</v>
      </c>
      <c r="I61" s="434"/>
      <c r="J61" s="434"/>
      <c r="K61" s="434"/>
      <c r="L61" s="188">
        <f>IFERROR(ROUND((Tabla4781011[[#This Row],[Columna4]]*Tabla4781011[[#This Row],[Columna7]])+(Tabla4781011[[#This Row],[Columna5]]*Tabla4781011[[#This Row],[Columna8]])+(Tabla4781011[[#This Row],[Columna6]]*Tabla4781011[[#This Row],[Columna9]]),0),"")</f>
        <v>0</v>
      </c>
      <c r="M61" s="434"/>
      <c r="N61" s="434"/>
      <c r="O61" s="434"/>
      <c r="P61" s="357">
        <f>IFERROR(ROUND((Tabla4781011[[#This Row],[Columna4]]*Tabla4781011[[#This Row],[Columna13]])+(Tabla4781011[[#This Row],[Columna5]]*Tabla4781011[[#This Row],[Columna14]])+(Tabla4781011[[#This Row],[Columna6]]*Tabla4781011[[#This Row],[Columna15]]),0),"")</f>
        <v>0</v>
      </c>
      <c r="R61" s="147"/>
    </row>
    <row r="62" spans="1:20">
      <c r="A62" s="372"/>
      <c r="B62" s="374" t="str">
        <f>IF(A62="","",(_xlfn.XLOOKUP($A62,CIO!$A$2:$A$14149,CIO!$B$2:$B$14149)))</f>
        <v/>
      </c>
      <c r="C62" s="375" t="str">
        <f>IF(A62="","",_xlfn.XLOOKUP($A62,CIO!$A$2:$A$14149,CIO!$C$2:$C$14149))</f>
        <v/>
      </c>
      <c r="D62" s="431" t="str">
        <f>IF(A62="","",_xlfn.XLOOKUP($A62,CIO!$A$2:$A$14149,CIO!$E$2:$E$14149))</f>
        <v/>
      </c>
      <c r="E62" s="376">
        <f>+'COTIZACIONES LEP'!O29</f>
        <v>0</v>
      </c>
      <c r="F62" s="377">
        <f>+Tabla4781011[[#This Row],[Columna12]]</f>
        <v>0</v>
      </c>
      <c r="G62" s="376">
        <f>IFERROR(IF(Tabla4781011[[#This Row],[Columna4]]="ACTUALIZAR","",ROUND(Tabla4781011[[#This Row],[Columna4]]*1.0619,0))," ")</f>
        <v>0</v>
      </c>
      <c r="H62" s="376">
        <f>IFERROR(IF(Tabla4781011[[#This Row],[Columna5]]="","",ROUND(Tabla4781011[[#This Row],[Columna5]]*1.0471,0))," ")</f>
        <v>0</v>
      </c>
      <c r="I62" s="434"/>
      <c r="J62" s="434"/>
      <c r="K62" s="434"/>
      <c r="L62" s="188">
        <f>IFERROR(ROUND((Tabla4781011[[#This Row],[Columna4]]*Tabla4781011[[#This Row],[Columna7]])+(Tabla4781011[[#This Row],[Columna5]]*Tabla4781011[[#This Row],[Columna8]])+(Tabla4781011[[#This Row],[Columna6]]*Tabla4781011[[#This Row],[Columna9]]),0),"")</f>
        <v>0</v>
      </c>
      <c r="M62" s="434"/>
      <c r="N62" s="434"/>
      <c r="O62" s="434"/>
      <c r="P62" s="357">
        <f>IFERROR(ROUND((Tabla4781011[[#This Row],[Columna4]]*Tabla4781011[[#This Row],[Columna13]])+(Tabla4781011[[#This Row],[Columna5]]*Tabla4781011[[#This Row],[Columna14]])+(Tabla4781011[[#This Row],[Columna6]]*Tabla4781011[[#This Row],[Columna15]]),0),"")</f>
        <v>0</v>
      </c>
      <c r="R62" s="147"/>
    </row>
    <row r="63" spans="1:20">
      <c r="A63" s="372"/>
      <c r="B63" s="374" t="str">
        <f>IF(A63="","",(_xlfn.XLOOKUP($A63,CIO!$A$2:$A$14149,CIO!$B$2:$B$14149)))</f>
        <v/>
      </c>
      <c r="C63" s="375" t="str">
        <f>IF(A63="","",_xlfn.XLOOKUP($A63,CIO!$A$2:$A$14149,CIO!$C$2:$C$14149))</f>
        <v/>
      </c>
      <c r="D63" s="431" t="str">
        <f>IF(A63="","",_xlfn.XLOOKUP($A63,CIO!$A$2:$A$14149,CIO!$E$2:$E$14149))</f>
        <v/>
      </c>
      <c r="E63" s="376">
        <f>+'COTIZACIONES LEP'!O30</f>
        <v>0</v>
      </c>
      <c r="F63" s="377">
        <f>+Tabla4781011[[#This Row],[Columna12]]</f>
        <v>0</v>
      </c>
      <c r="G63" s="376">
        <f>IFERROR(IF(Tabla4781011[[#This Row],[Columna4]]="ACTUALIZAR","",ROUND(Tabla4781011[[#This Row],[Columna4]]*1.0619,0))," ")</f>
        <v>0</v>
      </c>
      <c r="H63" s="376">
        <f>IFERROR(IF(Tabla4781011[[#This Row],[Columna5]]="","",ROUND(Tabla4781011[[#This Row],[Columna5]]*1.0471,0))," ")</f>
        <v>0</v>
      </c>
      <c r="I63" s="434"/>
      <c r="J63" s="434"/>
      <c r="K63" s="434"/>
      <c r="L63" s="188">
        <f>IFERROR(ROUND((Tabla4781011[[#This Row],[Columna4]]*Tabla4781011[[#This Row],[Columna7]])+(Tabla4781011[[#This Row],[Columna5]]*Tabla4781011[[#This Row],[Columna8]])+(Tabla4781011[[#This Row],[Columna6]]*Tabla4781011[[#This Row],[Columna9]]),0),"")</f>
        <v>0</v>
      </c>
      <c r="M63" s="434"/>
      <c r="N63" s="434"/>
      <c r="O63" s="434"/>
      <c r="P63" s="357">
        <f>IFERROR(ROUND((Tabla4781011[[#This Row],[Columna4]]*Tabla4781011[[#This Row],[Columna13]])+(Tabla4781011[[#This Row],[Columna5]]*Tabla4781011[[#This Row],[Columna14]])+(Tabla4781011[[#This Row],[Columna6]]*Tabla4781011[[#This Row],[Columna15]]),0),"")</f>
        <v>0</v>
      </c>
      <c r="R63" s="147"/>
    </row>
    <row r="64" spans="1:20">
      <c r="A64" s="372"/>
      <c r="B64" s="374" t="str">
        <f>IF(A64="","",(_xlfn.XLOOKUP($A64,CIO!$A$2:$A$14149,CIO!$B$2:$B$14149)))</f>
        <v/>
      </c>
      <c r="C64" s="375" t="str">
        <f>IF(A64="","",_xlfn.XLOOKUP($A64,CIO!$A$2:$A$14149,CIO!$C$2:$C$14149))</f>
        <v/>
      </c>
      <c r="D64" s="431" t="str">
        <f>IF(A64="","",_xlfn.XLOOKUP($A64,CIO!$A$2:$A$14149,CIO!$E$2:$E$14149))</f>
        <v/>
      </c>
      <c r="E64" s="376">
        <f>+'COTIZACIONES LEP'!O31</f>
        <v>0</v>
      </c>
      <c r="F64" s="377">
        <f>+Tabla4781011[[#This Row],[Columna12]]</f>
        <v>0</v>
      </c>
      <c r="G64" s="376">
        <f>IFERROR(IF(Tabla4781011[[#This Row],[Columna4]]="ACTUALIZAR","",ROUND(Tabla4781011[[#This Row],[Columna4]]*1.0619,0))," ")</f>
        <v>0</v>
      </c>
      <c r="H64" s="376">
        <f>IFERROR(IF(Tabla4781011[[#This Row],[Columna5]]="","",ROUND(Tabla4781011[[#This Row],[Columna5]]*1.0471,0))," ")</f>
        <v>0</v>
      </c>
      <c r="I64" s="434"/>
      <c r="J64" s="434"/>
      <c r="K64" s="434"/>
      <c r="L64" s="188">
        <f>IFERROR(ROUND((Tabla4781011[[#This Row],[Columna4]]*Tabla4781011[[#This Row],[Columna7]])+(Tabla4781011[[#This Row],[Columna5]]*Tabla4781011[[#This Row],[Columna8]])+(Tabla4781011[[#This Row],[Columna6]]*Tabla4781011[[#This Row],[Columna9]]),0),"")</f>
        <v>0</v>
      </c>
      <c r="M64" s="434"/>
      <c r="N64" s="434"/>
      <c r="O64" s="434"/>
      <c r="P64" s="357">
        <f>IFERROR(ROUND((Tabla4781011[[#This Row],[Columna4]]*Tabla4781011[[#This Row],[Columna13]])+(Tabla4781011[[#This Row],[Columna5]]*Tabla4781011[[#This Row],[Columna14]])+(Tabla4781011[[#This Row],[Columna6]]*Tabla4781011[[#This Row],[Columna15]]),0),"")</f>
        <v>0</v>
      </c>
      <c r="R64" s="147"/>
    </row>
    <row r="65" spans="1:18">
      <c r="A65" s="372"/>
      <c r="B65" s="374" t="str">
        <f>IF(A65="","",(_xlfn.XLOOKUP($A65,CIO!$A$2:$A$14149,CIO!$B$2:$B$14149)))</f>
        <v/>
      </c>
      <c r="C65" s="375" t="str">
        <f>IF(A65="","",_xlfn.XLOOKUP($A65,CIO!$A$2:$A$14149,CIO!$C$2:$C$14149))</f>
        <v/>
      </c>
      <c r="D65" s="431" t="str">
        <f>IF(A65="","",_xlfn.XLOOKUP($A65,CIO!$A$2:$A$14149,CIO!$E$2:$E$14149))</f>
        <v/>
      </c>
      <c r="E65" s="376">
        <f>+'COTIZACIONES LEP'!O32</f>
        <v>0</v>
      </c>
      <c r="F65" s="377">
        <f>+Tabla4781011[[#This Row],[Columna12]]</f>
        <v>0</v>
      </c>
      <c r="G65" s="376">
        <f>IFERROR(IF(Tabla4781011[[#This Row],[Columna4]]="ACTUALIZAR","",ROUND(Tabla4781011[[#This Row],[Columna4]]*1.0619,0))," ")</f>
        <v>0</v>
      </c>
      <c r="H65" s="376">
        <f>IFERROR(IF(Tabla4781011[[#This Row],[Columna5]]="","",ROUND(Tabla4781011[[#This Row],[Columna5]]*1.0471,0))," ")</f>
        <v>0</v>
      </c>
      <c r="I65" s="434"/>
      <c r="J65" s="434"/>
      <c r="K65" s="434"/>
      <c r="L65" s="188">
        <f>IFERROR(ROUND((Tabla4781011[[#This Row],[Columna4]]*Tabla4781011[[#This Row],[Columna7]])+(Tabla4781011[[#This Row],[Columna5]]*Tabla4781011[[#This Row],[Columna8]])+(Tabla4781011[[#This Row],[Columna6]]*Tabla4781011[[#This Row],[Columna9]]),0),"")</f>
        <v>0</v>
      </c>
      <c r="M65" s="434"/>
      <c r="N65" s="434"/>
      <c r="O65" s="434"/>
      <c r="P65" s="357">
        <f>IFERROR(ROUND((Tabla4781011[[#This Row],[Columna4]]*Tabla4781011[[#This Row],[Columna13]])+(Tabla4781011[[#This Row],[Columna5]]*Tabla4781011[[#This Row],[Columna14]])+(Tabla4781011[[#This Row],[Columna6]]*Tabla4781011[[#This Row],[Columna15]]),0),"")</f>
        <v>0</v>
      </c>
      <c r="R65" s="147"/>
    </row>
    <row r="66" spans="1:18">
      <c r="A66" s="372"/>
      <c r="B66" s="374" t="str">
        <f>IF(A66="","",(_xlfn.XLOOKUP($A66,CIO!$A$2:$A$14149,CIO!$B$2:$B$14149)))</f>
        <v/>
      </c>
      <c r="C66" s="375" t="str">
        <f>IF(A66="","",_xlfn.XLOOKUP($A66,CIO!$A$2:$A$14149,CIO!$C$2:$C$14149))</f>
        <v/>
      </c>
      <c r="D66" s="431" t="str">
        <f>IF(A66="","",_xlfn.XLOOKUP($A66,CIO!$A$2:$A$14149,CIO!$E$2:$E$14149))</f>
        <v/>
      </c>
      <c r="E66" s="376">
        <f>+'COTIZACIONES LEP'!O33</f>
        <v>0</v>
      </c>
      <c r="F66" s="377">
        <f>+Tabla4781011[[#This Row],[Columna12]]</f>
        <v>0</v>
      </c>
      <c r="G66" s="376">
        <f>IFERROR(IF(Tabla4781011[[#This Row],[Columna4]]="ACTUALIZAR","",ROUND(Tabla4781011[[#This Row],[Columna4]]*1.0619,0))," ")</f>
        <v>0</v>
      </c>
      <c r="H66" s="376">
        <f>IFERROR(IF(Tabla4781011[[#This Row],[Columna5]]="","",ROUND(Tabla4781011[[#This Row],[Columna5]]*1.0471,0))," ")</f>
        <v>0</v>
      </c>
      <c r="I66" s="434"/>
      <c r="J66" s="434"/>
      <c r="K66" s="434"/>
      <c r="L66" s="188">
        <f>IFERROR(ROUND((Tabla4781011[[#This Row],[Columna4]]*Tabla4781011[[#This Row],[Columna7]])+(Tabla4781011[[#This Row],[Columna5]]*Tabla4781011[[#This Row],[Columna8]])+(Tabla4781011[[#This Row],[Columna6]]*Tabla4781011[[#This Row],[Columna9]]),0),"")</f>
        <v>0</v>
      </c>
      <c r="M66" s="434"/>
      <c r="N66" s="434"/>
      <c r="O66" s="434"/>
      <c r="P66" s="357">
        <f>IFERROR(ROUND((Tabla4781011[[#This Row],[Columna4]]*Tabla4781011[[#This Row],[Columna13]])+(Tabla4781011[[#This Row],[Columna5]]*Tabla4781011[[#This Row],[Columna14]])+(Tabla4781011[[#This Row],[Columna6]]*Tabla4781011[[#This Row],[Columna15]]),0),"")</f>
        <v>0</v>
      </c>
      <c r="R66" s="147"/>
    </row>
    <row r="67" spans="1:18">
      <c r="A67" s="372"/>
      <c r="B67" s="374" t="str">
        <f>IF(A67="","",(_xlfn.XLOOKUP($A67,CIO!$A$2:$A$14149,CIO!$B$2:$B$14149)))</f>
        <v/>
      </c>
      <c r="C67" s="375" t="str">
        <f>IF(A67="","",_xlfn.XLOOKUP($A67,CIO!$A$2:$A$14149,CIO!$C$2:$C$14149))</f>
        <v/>
      </c>
      <c r="D67" s="431" t="str">
        <f>IF(A67="","",_xlfn.XLOOKUP($A67,CIO!$A$2:$A$14149,CIO!$E$2:$E$14149))</f>
        <v/>
      </c>
      <c r="E67" s="376">
        <f>+'COTIZACIONES LEP'!O34</f>
        <v>0</v>
      </c>
      <c r="F67" s="377">
        <f>+Tabla4781011[[#This Row],[Columna12]]</f>
        <v>0</v>
      </c>
      <c r="G67" s="376">
        <f>IFERROR(IF(Tabla4781011[[#This Row],[Columna4]]="ACTUALIZAR","",ROUND(Tabla4781011[[#This Row],[Columna4]]*1.0619,0))," ")</f>
        <v>0</v>
      </c>
      <c r="H67" s="376">
        <f>IFERROR(IF(Tabla4781011[[#This Row],[Columna5]]="","",ROUND(Tabla4781011[[#This Row],[Columna5]]*1.0471,0))," ")</f>
        <v>0</v>
      </c>
      <c r="I67" s="434"/>
      <c r="J67" s="434"/>
      <c r="K67" s="434"/>
      <c r="L67" s="188">
        <f>IFERROR(ROUND((Tabla4781011[[#This Row],[Columna4]]*Tabla4781011[[#This Row],[Columna7]])+(Tabla4781011[[#This Row],[Columna5]]*Tabla4781011[[#This Row],[Columna8]])+(Tabla4781011[[#This Row],[Columna6]]*Tabla4781011[[#This Row],[Columna9]]),0),"")</f>
        <v>0</v>
      </c>
      <c r="M67" s="434"/>
      <c r="N67" s="434"/>
      <c r="O67" s="434"/>
      <c r="P67" s="357">
        <f>IFERROR(ROUND((Tabla4781011[[#This Row],[Columna4]]*Tabla4781011[[#This Row],[Columna13]])+(Tabla4781011[[#This Row],[Columna5]]*Tabla4781011[[#This Row],[Columna14]])+(Tabla4781011[[#This Row],[Columna6]]*Tabla4781011[[#This Row],[Columna15]]),0),"")</f>
        <v>0</v>
      </c>
      <c r="Q67" s="150"/>
      <c r="R67" s="147"/>
    </row>
    <row r="68" spans="1:18">
      <c r="A68" s="372"/>
      <c r="B68" s="374" t="str">
        <f>IF(A68="","",(_xlfn.XLOOKUP($A68,CIO!$A$2:$A$14149,CIO!$B$2:$B$14149)))</f>
        <v/>
      </c>
      <c r="C68" s="375" t="str">
        <f>IF(A68="","",_xlfn.XLOOKUP($A68,CIO!$A$2:$A$14149,CIO!$C$2:$C$14149))</f>
        <v/>
      </c>
      <c r="D68" s="431" t="str">
        <f>IF(A68="","",_xlfn.XLOOKUP($A68,CIO!$A$2:$A$14149,CIO!$E$2:$E$14149))</f>
        <v/>
      </c>
      <c r="E68" s="376">
        <f>+'COTIZACIONES LEP'!O35</f>
        <v>0</v>
      </c>
      <c r="F68" s="377">
        <f>+Tabla4781011[[#This Row],[Columna12]]</f>
        <v>0</v>
      </c>
      <c r="G68" s="376">
        <f>IFERROR(IF(Tabla4781011[[#This Row],[Columna4]]="ACTUALIZAR","",ROUND(Tabla4781011[[#This Row],[Columna4]]*1.0619,0))," ")</f>
        <v>0</v>
      </c>
      <c r="H68" s="376">
        <f>IFERROR(IF(Tabla4781011[[#This Row],[Columna5]]="","",ROUND(Tabla4781011[[#This Row],[Columna5]]*1.0471,0))," ")</f>
        <v>0</v>
      </c>
      <c r="I68" s="434"/>
      <c r="J68" s="434"/>
      <c r="K68" s="434"/>
      <c r="L68" s="188">
        <f>IFERROR(ROUND((Tabla4781011[[#This Row],[Columna4]]*Tabla4781011[[#This Row],[Columna7]])+(Tabla4781011[[#This Row],[Columna5]]*Tabla4781011[[#This Row],[Columna8]])+(Tabla4781011[[#This Row],[Columna6]]*Tabla4781011[[#This Row],[Columna9]]),0),"")</f>
        <v>0</v>
      </c>
      <c r="M68" s="434"/>
      <c r="N68" s="434"/>
      <c r="O68" s="434"/>
      <c r="P68" s="357">
        <f>IFERROR(ROUND((Tabla4781011[[#This Row],[Columna4]]*Tabla4781011[[#This Row],[Columna13]])+(Tabla4781011[[#This Row],[Columna5]]*Tabla4781011[[#This Row],[Columna14]])+(Tabla4781011[[#This Row],[Columna6]]*Tabla4781011[[#This Row],[Columna15]]),0),"")</f>
        <v>0</v>
      </c>
      <c r="R68" s="151"/>
    </row>
    <row r="69" spans="1:18">
      <c r="A69" s="372"/>
      <c r="B69" s="374" t="str">
        <f>IF(A69="","",(_xlfn.XLOOKUP($A69,CIO!$A$2:$A$14149,CIO!$B$2:$B$14149)))</f>
        <v/>
      </c>
      <c r="C69" s="375" t="str">
        <f>IF(A69="","",_xlfn.XLOOKUP($A69,CIO!$A$2:$A$14149,CIO!$C$2:$C$14149))</f>
        <v/>
      </c>
      <c r="D69" s="431" t="str">
        <f>IF(A69="","",_xlfn.XLOOKUP($A69,CIO!$A$2:$A$14149,CIO!$E$2:$E$14149))</f>
        <v/>
      </c>
      <c r="E69" s="376">
        <f>+'COTIZACIONES LEP'!O36</f>
        <v>0</v>
      </c>
      <c r="F69" s="377">
        <f>+Tabla4781011[[#This Row],[Columna12]]</f>
        <v>0</v>
      </c>
      <c r="G69" s="376">
        <f>IFERROR(IF(Tabla4781011[[#This Row],[Columna4]]="ACTUALIZAR","",ROUND(Tabla4781011[[#This Row],[Columna4]]*1.0619,0))," ")</f>
        <v>0</v>
      </c>
      <c r="H69" s="376">
        <f>IFERROR(IF(Tabla4781011[[#This Row],[Columna5]]="","",ROUND(Tabla4781011[[#This Row],[Columna5]]*1.0471,0))," ")</f>
        <v>0</v>
      </c>
      <c r="I69" s="434"/>
      <c r="J69" s="434"/>
      <c r="K69" s="434"/>
      <c r="L69" s="188">
        <f>IFERROR(ROUND((Tabla4781011[[#This Row],[Columna4]]*Tabla4781011[[#This Row],[Columna7]])+(Tabla4781011[[#This Row],[Columna5]]*Tabla4781011[[#This Row],[Columna8]])+(Tabla4781011[[#This Row],[Columna6]]*Tabla4781011[[#This Row],[Columna9]]),0),"")</f>
        <v>0</v>
      </c>
      <c r="M69" s="434"/>
      <c r="N69" s="434"/>
      <c r="O69" s="434"/>
      <c r="P69" s="357">
        <f>IFERROR(ROUND((Tabla4781011[[#This Row],[Columna4]]*Tabla4781011[[#This Row],[Columna13]])+(Tabla4781011[[#This Row],[Columna5]]*Tabla4781011[[#This Row],[Columna14]])+(Tabla4781011[[#This Row],[Columna6]]*Tabla4781011[[#This Row],[Columna15]]),0),"")</f>
        <v>0</v>
      </c>
      <c r="R69" s="151"/>
    </row>
    <row r="70" spans="1:18">
      <c r="A70" s="363"/>
      <c r="B70" s="364"/>
      <c r="C70" s="152"/>
      <c r="D70" s="152"/>
      <c r="E70" s="152"/>
      <c r="F70" s="364"/>
      <c r="G70" s="152"/>
      <c r="H70" s="152"/>
      <c r="I70" s="152"/>
      <c r="J70" s="364"/>
      <c r="K70" s="352" t="s">
        <v>4453</v>
      </c>
      <c r="L70" s="370">
        <f>SUBTOTAL(109,Tabla4781011[[#All],[Columna10]])</f>
        <v>5000000</v>
      </c>
      <c r="M70" s="156"/>
      <c r="N70" s="156"/>
      <c r="O70" s="184" t="s">
        <v>4453</v>
      </c>
      <c r="P70" s="371">
        <f>SUBTOTAL(109,Tabla4781011[[#All],[Columna16]])</f>
        <v>0</v>
      </c>
    </row>
    <row r="71" spans="1:18" ht="20" thickBot="1">
      <c r="A71" s="365"/>
      <c r="B71" s="366"/>
      <c r="C71" s="367"/>
      <c r="D71" s="367"/>
      <c r="E71" s="367"/>
      <c r="F71" s="366"/>
      <c r="G71" s="367"/>
      <c r="H71" s="367"/>
      <c r="I71" s="367"/>
      <c r="J71" s="366"/>
      <c r="K71" s="368"/>
      <c r="L71" s="368"/>
      <c r="M71" s="368"/>
      <c r="N71" s="368"/>
      <c r="O71" s="368"/>
      <c r="P71" s="369"/>
    </row>
    <row r="72" spans="1:18">
      <c r="B72" s="153"/>
    </row>
    <row r="74" spans="1:18">
      <c r="I74" s="147"/>
      <c r="J74" s="147"/>
      <c r="K74" s="149"/>
      <c r="L74" s="149"/>
      <c r="M74" s="149"/>
      <c r="N74" s="149"/>
      <c r="O74" s="149"/>
      <c r="P74" s="149"/>
    </row>
    <row r="76" spans="1:18">
      <c r="D76" s="167"/>
    </row>
  </sheetData>
  <mergeCells count="29">
    <mergeCell ref="C5:C6"/>
    <mergeCell ref="M18:P18"/>
    <mergeCell ref="I51:L51"/>
    <mergeCell ref="M51:P51"/>
    <mergeCell ref="A49:P49"/>
    <mergeCell ref="M5:P5"/>
    <mergeCell ref="C51:C52"/>
    <mergeCell ref="G51:H51"/>
    <mergeCell ref="D51:D52"/>
    <mergeCell ref="E51:F51"/>
    <mergeCell ref="A51:A52"/>
    <mergeCell ref="B51:B52"/>
    <mergeCell ref="I18:L18"/>
    <mergeCell ref="A1:N1"/>
    <mergeCell ref="O1:P1"/>
    <mergeCell ref="A3:P3"/>
    <mergeCell ref="E18:F18"/>
    <mergeCell ref="E5:F5"/>
    <mergeCell ref="D5:D6"/>
    <mergeCell ref="G5:H5"/>
    <mergeCell ref="G18:H18"/>
    <mergeCell ref="A18:A19"/>
    <mergeCell ref="B18:B19"/>
    <mergeCell ref="I5:L5"/>
    <mergeCell ref="A16:P16"/>
    <mergeCell ref="C18:C19"/>
    <mergeCell ref="D18:D19"/>
    <mergeCell ref="A5:A6"/>
    <mergeCell ref="B5:B6"/>
  </mergeCells>
  <phoneticPr fontId="31" type="noConversion"/>
  <conditionalFormatting sqref="F7:F13">
    <cfRule type="containsText" dxfId="5" priority="4" operator="containsText" text="ACTUALIZAR">
      <formula>NOT(ISERROR(SEARCH("ACTUALIZAR",F7)))</formula>
    </cfRule>
  </conditionalFormatting>
  <conditionalFormatting sqref="F20:F46">
    <cfRule type="containsText" dxfId="4" priority="2" operator="containsText" text="ACTUALIZAR">
      <formula>NOT(ISERROR(SEARCH("ACTUALIZAR",F20)))</formula>
    </cfRule>
  </conditionalFormatting>
  <conditionalFormatting sqref="F53:F69">
    <cfRule type="containsText" dxfId="3" priority="1" operator="containsText" text="ACTUALIZAR">
      <formula>NOT(ISERROR(SEARCH("ACTUALIZAR",F53)))</formula>
    </cfRule>
  </conditionalFormatting>
  <printOptions horizontalCentered="1"/>
  <pageMargins left="0.74803149606299213" right="0.43307086614173229" top="0.74803149606299213" bottom="0.74803149606299213" header="0.31496062992125984" footer="0.31496062992125984"/>
  <pageSetup scale="26" fitToHeight="0" orientation="portrait" r:id="rId1"/>
  <headerFooter>
    <oddFooter>&amp;C&amp;P de &amp;N</oddFooter>
  </headerFooter>
  <drawing r:id="rId2"/>
  <legacyDrawing r:id="rId3"/>
  <tableParts count="3">
    <tablePart r:id="rId4"/>
    <tablePart r:id="rId5"/>
    <tablePart r:id="rId6"/>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EA57D-A8BC-46EC-835F-7769CC384B62}">
  <sheetPr>
    <tabColor theme="8" tint="-0.249977111117893"/>
  </sheetPr>
  <dimension ref="A1:AI996"/>
  <sheetViews>
    <sheetView workbookViewId="0">
      <selection activeCell="S12" sqref="S11:S12"/>
    </sheetView>
  </sheetViews>
  <sheetFormatPr baseColWidth="10" defaultRowHeight="15"/>
  <sheetData>
    <row r="1" spans="1:35" ht="16">
      <c r="A1" s="922" t="s">
        <v>23111</v>
      </c>
      <c r="B1" s="923"/>
      <c r="C1" s="923"/>
      <c r="D1" s="923"/>
      <c r="E1" s="923"/>
      <c r="F1" s="923"/>
      <c r="G1" s="923"/>
      <c r="H1" s="923"/>
      <c r="I1" s="923"/>
      <c r="J1" s="923"/>
      <c r="K1" s="923"/>
      <c r="L1" s="923"/>
      <c r="M1" s="923"/>
      <c r="N1" s="923"/>
      <c r="O1" s="923"/>
      <c r="P1" s="607"/>
      <c r="Q1" s="607"/>
      <c r="R1" s="607"/>
      <c r="S1" s="607"/>
      <c r="T1" s="607"/>
      <c r="U1" s="607"/>
      <c r="V1" s="607"/>
      <c r="W1" s="607"/>
      <c r="X1" s="607"/>
      <c r="Y1" s="607"/>
      <c r="Z1" s="607"/>
      <c r="AA1" s="607"/>
      <c r="AB1" s="607"/>
      <c r="AC1" s="607"/>
      <c r="AD1" s="607"/>
      <c r="AE1" s="607"/>
      <c r="AF1" s="607"/>
      <c r="AG1" s="607"/>
      <c r="AH1" s="607"/>
      <c r="AI1" s="607"/>
    </row>
    <row r="2" spans="1:35" ht="16">
      <c r="A2" s="933" t="s">
        <v>23112</v>
      </c>
      <c r="B2" s="894"/>
      <c r="C2" s="894"/>
      <c r="D2" s="894"/>
      <c r="E2" s="894"/>
      <c r="F2" s="894"/>
      <c r="G2" s="894"/>
      <c r="H2" s="894"/>
      <c r="I2" s="894"/>
      <c r="J2" s="894"/>
      <c r="K2" s="894"/>
      <c r="L2" s="894"/>
      <c r="M2" s="894"/>
      <c r="N2" s="895"/>
      <c r="O2" s="608"/>
      <c r="P2" s="607"/>
      <c r="Q2" s="607"/>
      <c r="R2" s="607"/>
      <c r="S2" s="607"/>
      <c r="T2" s="607"/>
      <c r="U2" s="607"/>
      <c r="V2" s="607"/>
      <c r="W2" s="607"/>
      <c r="X2" s="607"/>
      <c r="Y2" s="607"/>
      <c r="Z2" s="607"/>
      <c r="AA2" s="607"/>
      <c r="AB2" s="607"/>
      <c r="AC2" s="607"/>
      <c r="AD2" s="607"/>
      <c r="AE2" s="607"/>
      <c r="AF2" s="607"/>
      <c r="AG2" s="607"/>
      <c r="AH2" s="607"/>
      <c r="AI2" s="607"/>
    </row>
    <row r="3" spans="1:35" ht="16">
      <c r="A3" s="933" t="s">
        <v>23113</v>
      </c>
      <c r="B3" s="894"/>
      <c r="C3" s="894"/>
      <c r="D3" s="894"/>
      <c r="E3" s="894"/>
      <c r="F3" s="894"/>
      <c r="G3" s="894"/>
      <c r="H3" s="894"/>
      <c r="I3" s="894"/>
      <c r="J3" s="894"/>
      <c r="K3" s="894"/>
      <c r="L3" s="894"/>
      <c r="M3" s="894"/>
      <c r="N3" s="895"/>
      <c r="O3" s="608"/>
      <c r="P3" s="607"/>
      <c r="Q3" s="607"/>
      <c r="R3" s="607"/>
      <c r="S3" s="607"/>
      <c r="T3" s="607"/>
      <c r="U3" s="607"/>
      <c r="V3" s="607"/>
      <c r="W3" s="607"/>
      <c r="X3" s="607"/>
      <c r="Y3" s="607"/>
      <c r="Z3" s="607"/>
      <c r="AA3" s="607"/>
      <c r="AB3" s="607"/>
      <c r="AC3" s="607"/>
      <c r="AD3" s="607"/>
      <c r="AE3" s="607"/>
      <c r="AF3" s="607"/>
      <c r="AG3" s="607"/>
      <c r="AH3" s="607"/>
      <c r="AI3" s="607"/>
    </row>
    <row r="4" spans="1:35" ht="16">
      <c r="A4" s="933" t="s">
        <v>23114</v>
      </c>
      <c r="B4" s="894"/>
      <c r="C4" s="894"/>
      <c r="D4" s="894"/>
      <c r="E4" s="894"/>
      <c r="F4" s="894"/>
      <c r="G4" s="894"/>
      <c r="H4" s="894"/>
      <c r="I4" s="894"/>
      <c r="J4" s="894"/>
      <c r="K4" s="894"/>
      <c r="L4" s="894"/>
      <c r="M4" s="894"/>
      <c r="N4" s="895"/>
      <c r="O4" s="608"/>
      <c r="P4" s="607"/>
      <c r="Q4" s="607"/>
      <c r="R4" s="607"/>
      <c r="S4" s="607"/>
      <c r="T4" s="607"/>
      <c r="U4" s="607"/>
      <c r="V4" s="607"/>
      <c r="W4" s="607"/>
      <c r="X4" s="607"/>
      <c r="Y4" s="607"/>
      <c r="Z4" s="607"/>
      <c r="AA4" s="607"/>
      <c r="AB4" s="607"/>
      <c r="AC4" s="607"/>
      <c r="AD4" s="607"/>
      <c r="AE4" s="607"/>
      <c r="AF4" s="607"/>
      <c r="AG4" s="607"/>
      <c r="AH4" s="607"/>
      <c r="AI4" s="607"/>
    </row>
    <row r="5" spans="1:35" ht="16">
      <c r="A5" s="933" t="s">
        <v>23115</v>
      </c>
      <c r="B5" s="894"/>
      <c r="C5" s="894"/>
      <c r="D5" s="894"/>
      <c r="E5" s="894"/>
      <c r="F5" s="894"/>
      <c r="G5" s="894"/>
      <c r="H5" s="894"/>
      <c r="I5" s="894"/>
      <c r="J5" s="894"/>
      <c r="K5" s="894"/>
      <c r="L5" s="894"/>
      <c r="M5" s="894"/>
      <c r="N5" s="895"/>
      <c r="O5" s="608"/>
      <c r="P5" s="607"/>
      <c r="Q5" s="607"/>
      <c r="R5" s="607"/>
      <c r="S5" s="607"/>
      <c r="T5" s="607"/>
      <c r="U5" s="607"/>
      <c r="V5" s="607"/>
      <c r="W5" s="607"/>
      <c r="X5" s="607"/>
      <c r="Y5" s="607"/>
      <c r="Z5" s="607"/>
      <c r="AA5" s="607"/>
      <c r="AB5" s="607"/>
      <c r="AC5" s="607"/>
      <c r="AD5" s="607"/>
      <c r="AE5" s="607"/>
      <c r="AF5" s="607"/>
      <c r="AG5" s="607"/>
      <c r="AH5" s="607"/>
      <c r="AI5" s="607"/>
    </row>
    <row r="6" spans="1:35" ht="16">
      <c r="A6" s="933" t="s">
        <v>23116</v>
      </c>
      <c r="B6" s="894"/>
      <c r="C6" s="894"/>
      <c r="D6" s="894"/>
      <c r="E6" s="894"/>
      <c r="F6" s="894"/>
      <c r="G6" s="894"/>
      <c r="H6" s="894"/>
      <c r="I6" s="894"/>
      <c r="J6" s="894"/>
      <c r="K6" s="894"/>
      <c r="L6" s="894"/>
      <c r="M6" s="894"/>
      <c r="N6" s="895"/>
      <c r="O6" s="608"/>
      <c r="P6" s="607"/>
      <c r="Q6" s="607"/>
      <c r="R6" s="607"/>
      <c r="S6" s="607"/>
      <c r="T6" s="607"/>
      <c r="U6" s="607"/>
      <c r="V6" s="607"/>
      <c r="W6" s="607"/>
      <c r="X6" s="607"/>
      <c r="Y6" s="607"/>
      <c r="Z6" s="607"/>
      <c r="AA6" s="607"/>
      <c r="AB6" s="607"/>
      <c r="AC6" s="607"/>
      <c r="AD6" s="607"/>
      <c r="AE6" s="607"/>
      <c r="AF6" s="607"/>
      <c r="AG6" s="607"/>
      <c r="AH6" s="607"/>
      <c r="AI6" s="607"/>
    </row>
    <row r="7" spans="1:35" ht="16">
      <c r="A7" s="936" t="s">
        <v>23117</v>
      </c>
      <c r="B7" s="945" t="s">
        <v>23118</v>
      </c>
      <c r="C7" s="923"/>
      <c r="D7" s="935"/>
      <c r="E7" s="936" t="s">
        <v>23119</v>
      </c>
      <c r="F7" s="936" t="s">
        <v>23120</v>
      </c>
      <c r="G7" s="934" t="s">
        <v>23121</v>
      </c>
      <c r="H7" s="913"/>
      <c r="I7" s="913"/>
      <c r="J7" s="913"/>
      <c r="K7" s="913"/>
      <c r="L7" s="935"/>
      <c r="M7" s="934" t="s">
        <v>23122</v>
      </c>
      <c r="N7" s="913"/>
      <c r="O7" s="935"/>
      <c r="P7" s="607"/>
      <c r="Q7" s="607"/>
      <c r="R7" s="607"/>
      <c r="S7" s="607"/>
      <c r="T7" s="607"/>
      <c r="U7" s="607"/>
      <c r="V7" s="607"/>
      <c r="W7" s="607"/>
      <c r="X7" s="607"/>
      <c r="Y7" s="607"/>
      <c r="Z7" s="607"/>
      <c r="AA7" s="607"/>
      <c r="AB7" s="607"/>
      <c r="AC7" s="607"/>
      <c r="AD7" s="607"/>
      <c r="AE7" s="607"/>
      <c r="AF7" s="607"/>
      <c r="AG7" s="607"/>
      <c r="AH7" s="607"/>
      <c r="AI7" s="607"/>
    </row>
    <row r="8" spans="1:35" ht="16">
      <c r="A8" s="937"/>
      <c r="B8" s="941"/>
      <c r="C8" s="913"/>
      <c r="D8" s="935"/>
      <c r="E8" s="937"/>
      <c r="F8" s="937"/>
      <c r="G8" s="896" t="s">
        <v>23123</v>
      </c>
      <c r="H8" s="897"/>
      <c r="I8" s="896" t="s">
        <v>23124</v>
      </c>
      <c r="J8" s="897"/>
      <c r="K8" s="896" t="s">
        <v>23125</v>
      </c>
      <c r="L8" s="897"/>
      <c r="M8" s="941"/>
      <c r="N8" s="913"/>
      <c r="O8" s="935"/>
      <c r="P8" s="607"/>
      <c r="Q8" s="607"/>
      <c r="R8" s="607"/>
      <c r="S8" s="607"/>
      <c r="T8" s="607"/>
      <c r="U8" s="607"/>
      <c r="V8" s="607"/>
      <c r="W8" s="607"/>
      <c r="X8" s="607"/>
      <c r="Y8" s="607"/>
      <c r="Z8" s="607"/>
      <c r="AA8" s="607"/>
      <c r="AB8" s="607"/>
      <c r="AC8" s="607"/>
      <c r="AD8" s="607"/>
      <c r="AE8" s="607"/>
      <c r="AF8" s="607"/>
      <c r="AG8" s="607"/>
      <c r="AH8" s="607"/>
      <c r="AI8" s="607"/>
    </row>
    <row r="9" spans="1:35" ht="16">
      <c r="A9" s="937"/>
      <c r="B9" s="941"/>
      <c r="C9" s="913"/>
      <c r="D9" s="935"/>
      <c r="E9" s="937"/>
      <c r="F9" s="937"/>
      <c r="G9" s="938" t="s">
        <v>23126</v>
      </c>
      <c r="H9" s="909"/>
      <c r="I9" s="938" t="s">
        <v>23127</v>
      </c>
      <c r="J9" s="909"/>
      <c r="K9" s="938" t="s">
        <v>23128</v>
      </c>
      <c r="L9" s="909"/>
      <c r="M9" s="941"/>
      <c r="N9" s="913"/>
      <c r="O9" s="935"/>
      <c r="P9" s="607"/>
      <c r="Q9" s="607"/>
      <c r="R9" s="607"/>
      <c r="S9" s="607"/>
      <c r="T9" s="607"/>
      <c r="U9" s="607"/>
      <c r="V9" s="607"/>
      <c r="W9" s="607"/>
      <c r="X9" s="607"/>
      <c r="Y9" s="607"/>
      <c r="Z9" s="607"/>
      <c r="AA9" s="607"/>
      <c r="AB9" s="607"/>
      <c r="AC9" s="607"/>
      <c r="AD9" s="607"/>
      <c r="AE9" s="607"/>
      <c r="AF9" s="607"/>
      <c r="AG9" s="607"/>
      <c r="AH9" s="607"/>
      <c r="AI9" s="607"/>
    </row>
    <row r="10" spans="1:35" ht="16">
      <c r="A10" s="937"/>
      <c r="B10" s="941"/>
      <c r="C10" s="913"/>
      <c r="D10" s="935"/>
      <c r="E10" s="937"/>
      <c r="F10" s="937"/>
      <c r="G10" s="939"/>
      <c r="H10" s="940"/>
      <c r="I10" s="939"/>
      <c r="J10" s="940"/>
      <c r="K10" s="939"/>
      <c r="L10" s="940"/>
      <c r="M10" s="942"/>
      <c r="N10" s="943"/>
      <c r="O10" s="944"/>
      <c r="P10" s="607"/>
      <c r="Q10" s="607"/>
      <c r="R10" s="607"/>
      <c r="S10" s="607"/>
      <c r="T10" s="607"/>
      <c r="U10" s="607"/>
      <c r="V10" s="607"/>
      <c r="W10" s="607"/>
      <c r="X10" s="607"/>
      <c r="Y10" s="607"/>
      <c r="Z10" s="607"/>
      <c r="AA10" s="607"/>
      <c r="AB10" s="607"/>
      <c r="AC10" s="607"/>
      <c r="AD10" s="607"/>
      <c r="AE10" s="607"/>
      <c r="AF10" s="607"/>
      <c r="AG10" s="607"/>
      <c r="AH10" s="607"/>
      <c r="AI10" s="607"/>
    </row>
    <row r="11" spans="1:35" ht="30">
      <c r="A11" s="937"/>
      <c r="B11" s="941"/>
      <c r="C11" s="923"/>
      <c r="D11" s="935"/>
      <c r="E11" s="937"/>
      <c r="F11" s="937"/>
      <c r="G11" s="609" t="s">
        <v>23129</v>
      </c>
      <c r="H11" s="609" t="s">
        <v>23130</v>
      </c>
      <c r="I11" s="609" t="s">
        <v>23129</v>
      </c>
      <c r="J11" s="609" t="s">
        <v>23130</v>
      </c>
      <c r="K11" s="609" t="s">
        <v>23129</v>
      </c>
      <c r="L11" s="609" t="s">
        <v>23130</v>
      </c>
      <c r="M11" s="609" t="s">
        <v>23129</v>
      </c>
      <c r="N11" s="609" t="s">
        <v>23130</v>
      </c>
      <c r="O11" s="609" t="s">
        <v>23131</v>
      </c>
      <c r="P11" s="607"/>
      <c r="Q11" s="607"/>
      <c r="R11" s="607"/>
      <c r="S11" s="607"/>
      <c r="T11" s="607"/>
      <c r="U11" s="607"/>
      <c r="V11" s="607"/>
      <c r="W11" s="607"/>
      <c r="X11" s="607"/>
      <c r="Y11" s="607"/>
      <c r="Z11" s="607"/>
      <c r="AA11" s="607"/>
      <c r="AB11" s="607"/>
      <c r="AC11" s="607"/>
      <c r="AD11" s="607"/>
      <c r="AE11" s="607"/>
      <c r="AF11" s="607"/>
      <c r="AG11" s="607"/>
      <c r="AH11" s="607"/>
      <c r="AI11" s="607"/>
    </row>
    <row r="12" spans="1:35" ht="16">
      <c r="A12" s="610"/>
      <c r="B12" s="946" t="s">
        <v>23132</v>
      </c>
      <c r="C12" s="894"/>
      <c r="D12" s="895"/>
      <c r="E12" s="610"/>
      <c r="F12" s="610"/>
      <c r="G12" s="610"/>
      <c r="H12" s="611"/>
      <c r="I12" s="612"/>
      <c r="J12" s="611"/>
      <c r="K12" s="611"/>
      <c r="L12" s="611"/>
      <c r="M12" s="612"/>
      <c r="N12" s="611"/>
      <c r="O12" s="612"/>
      <c r="P12" s="607"/>
      <c r="Q12" s="607"/>
      <c r="R12" s="607"/>
      <c r="S12" s="607"/>
      <c r="T12" s="607"/>
      <c r="U12" s="607"/>
      <c r="V12" s="607"/>
      <c r="W12" s="607"/>
      <c r="X12" s="607"/>
      <c r="Y12" s="607"/>
      <c r="Z12" s="607"/>
      <c r="AA12" s="607"/>
      <c r="AB12" s="607"/>
      <c r="AC12" s="607"/>
      <c r="AD12" s="607"/>
      <c r="AE12" s="607"/>
      <c r="AF12" s="607"/>
      <c r="AG12" s="607"/>
      <c r="AH12" s="607"/>
      <c r="AI12" s="607"/>
    </row>
    <row r="13" spans="1:35" ht="16">
      <c r="A13" s="613">
        <v>1</v>
      </c>
      <c r="B13" s="893" t="s">
        <v>23133</v>
      </c>
      <c r="C13" s="894"/>
      <c r="D13" s="895"/>
      <c r="E13" s="614">
        <v>1</v>
      </c>
      <c r="F13" s="614" t="s">
        <v>216</v>
      </c>
      <c r="G13" s="615">
        <v>4000000</v>
      </c>
      <c r="H13" s="616">
        <v>4000000</v>
      </c>
      <c r="I13" s="615">
        <v>6000000</v>
      </c>
      <c r="J13" s="616">
        <v>6000000</v>
      </c>
      <c r="K13" s="615">
        <v>5000000</v>
      </c>
      <c r="L13" s="616">
        <v>5000000</v>
      </c>
      <c r="M13" s="616">
        <v>5000000</v>
      </c>
      <c r="N13" s="616">
        <v>5000000</v>
      </c>
      <c r="O13" s="617"/>
      <c r="P13" s="607"/>
      <c r="Q13" s="607"/>
      <c r="R13" s="607"/>
      <c r="S13" s="607"/>
      <c r="T13" s="607"/>
      <c r="U13" s="607"/>
      <c r="V13" s="607"/>
      <c r="W13" s="607"/>
      <c r="X13" s="607"/>
      <c r="Y13" s="607"/>
      <c r="Z13" s="607"/>
      <c r="AA13" s="607"/>
      <c r="AB13" s="607"/>
      <c r="AC13" s="607"/>
      <c r="AD13" s="607"/>
      <c r="AE13" s="607"/>
      <c r="AF13" s="607"/>
      <c r="AG13" s="607"/>
      <c r="AH13" s="607"/>
      <c r="AI13" s="607"/>
    </row>
    <row r="14" spans="1:35" ht="16">
      <c r="A14" s="613">
        <v>2</v>
      </c>
      <c r="B14" s="893" t="s">
        <v>23134</v>
      </c>
      <c r="C14" s="894"/>
      <c r="D14" s="895"/>
      <c r="E14" s="614">
        <v>1</v>
      </c>
      <c r="F14" s="614" t="s">
        <v>216</v>
      </c>
      <c r="G14" s="615">
        <v>9000000</v>
      </c>
      <c r="H14" s="616">
        <v>9000000</v>
      </c>
      <c r="I14" s="615">
        <v>10000000</v>
      </c>
      <c r="J14" s="616">
        <v>10000000</v>
      </c>
      <c r="K14" s="615">
        <v>8000000</v>
      </c>
      <c r="L14" s="616">
        <v>8000000</v>
      </c>
      <c r="M14" s="616">
        <v>9000000</v>
      </c>
      <c r="N14" s="616">
        <v>9000000</v>
      </c>
      <c r="O14" s="618"/>
      <c r="P14" s="607"/>
      <c r="Q14" s="607"/>
      <c r="R14" s="607"/>
      <c r="S14" s="607"/>
      <c r="T14" s="607"/>
      <c r="U14" s="607"/>
      <c r="V14" s="607"/>
      <c r="W14" s="607"/>
      <c r="X14" s="607"/>
      <c r="Y14" s="607"/>
      <c r="Z14" s="607"/>
      <c r="AA14" s="607"/>
      <c r="AB14" s="607"/>
      <c r="AC14" s="607"/>
      <c r="AD14" s="607"/>
      <c r="AE14" s="607"/>
      <c r="AF14" s="607"/>
      <c r="AG14" s="607"/>
      <c r="AH14" s="607"/>
      <c r="AI14" s="607"/>
    </row>
    <row r="15" spans="1:35" ht="16">
      <c r="A15" s="613">
        <v>3</v>
      </c>
      <c r="B15" s="893" t="s">
        <v>23135</v>
      </c>
      <c r="C15" s="894"/>
      <c r="D15" s="895"/>
      <c r="E15" s="614">
        <v>1</v>
      </c>
      <c r="F15" s="614" t="s">
        <v>216</v>
      </c>
      <c r="G15" s="615">
        <v>7000000</v>
      </c>
      <c r="H15" s="616">
        <v>7000000</v>
      </c>
      <c r="I15" s="615">
        <v>7000000</v>
      </c>
      <c r="J15" s="616">
        <v>7000000</v>
      </c>
      <c r="K15" s="615">
        <v>6800000</v>
      </c>
      <c r="L15" s="616">
        <v>6800000</v>
      </c>
      <c r="M15" s="616">
        <v>6933333.3329999996</v>
      </c>
      <c r="N15" s="616">
        <v>6933333</v>
      </c>
      <c r="O15" s="618"/>
      <c r="P15" s="607"/>
      <c r="Q15" s="607"/>
      <c r="R15" s="607"/>
      <c r="S15" s="607"/>
      <c r="T15" s="607"/>
      <c r="U15" s="607"/>
      <c r="V15" s="607"/>
      <c r="W15" s="607"/>
      <c r="X15" s="607"/>
      <c r="Y15" s="607"/>
      <c r="Z15" s="607"/>
      <c r="AA15" s="607"/>
      <c r="AB15" s="607"/>
      <c r="AC15" s="607"/>
      <c r="AD15" s="607"/>
      <c r="AE15" s="607"/>
      <c r="AF15" s="607"/>
      <c r="AG15" s="607"/>
      <c r="AH15" s="607"/>
      <c r="AI15" s="607"/>
    </row>
    <row r="16" spans="1:35" ht="16">
      <c r="A16" s="613">
        <v>4</v>
      </c>
      <c r="B16" s="893" t="s">
        <v>23136</v>
      </c>
      <c r="C16" s="894"/>
      <c r="D16" s="895"/>
      <c r="E16" s="614">
        <v>1</v>
      </c>
      <c r="F16" s="614" t="s">
        <v>216</v>
      </c>
      <c r="G16" s="615">
        <v>4800000</v>
      </c>
      <c r="H16" s="616">
        <v>4800000</v>
      </c>
      <c r="I16" s="615">
        <v>4000000</v>
      </c>
      <c r="J16" s="616">
        <v>4000000</v>
      </c>
      <c r="K16" s="615">
        <v>6000000</v>
      </c>
      <c r="L16" s="616">
        <v>6000000</v>
      </c>
      <c r="M16" s="616">
        <v>4933333.3329999996</v>
      </c>
      <c r="N16" s="616">
        <v>4933333</v>
      </c>
      <c r="O16" s="618"/>
      <c r="P16" s="607"/>
      <c r="Q16" s="607"/>
      <c r="R16" s="607"/>
      <c r="S16" s="607"/>
      <c r="T16" s="607"/>
      <c r="U16" s="607"/>
      <c r="V16" s="607"/>
      <c r="W16" s="607"/>
      <c r="X16" s="607"/>
      <c r="Y16" s="607"/>
      <c r="Z16" s="607"/>
      <c r="AA16" s="607"/>
      <c r="AB16" s="607"/>
      <c r="AC16" s="607"/>
      <c r="AD16" s="607"/>
      <c r="AE16" s="607"/>
      <c r="AF16" s="607"/>
      <c r="AG16" s="607"/>
      <c r="AH16" s="607"/>
      <c r="AI16" s="607"/>
    </row>
    <row r="17" spans="1:35" ht="16">
      <c r="A17" s="613">
        <v>5</v>
      </c>
      <c r="B17" s="893" t="s">
        <v>23137</v>
      </c>
      <c r="C17" s="894"/>
      <c r="D17" s="895"/>
      <c r="E17" s="614">
        <v>1</v>
      </c>
      <c r="F17" s="614" t="s">
        <v>216</v>
      </c>
      <c r="G17" s="615">
        <v>800000</v>
      </c>
      <c r="H17" s="616">
        <v>800000</v>
      </c>
      <c r="I17" s="615">
        <v>500000</v>
      </c>
      <c r="J17" s="616">
        <v>500000</v>
      </c>
      <c r="K17" s="615">
        <v>800000</v>
      </c>
      <c r="L17" s="616">
        <v>800000</v>
      </c>
      <c r="M17" s="616">
        <v>700000</v>
      </c>
      <c r="N17" s="616">
        <v>700000</v>
      </c>
      <c r="O17" s="618"/>
      <c r="P17" s="607"/>
      <c r="Q17" s="607"/>
      <c r="R17" s="607"/>
      <c r="S17" s="607"/>
      <c r="T17" s="607"/>
      <c r="U17" s="607"/>
      <c r="V17" s="607"/>
      <c r="W17" s="607"/>
      <c r="X17" s="607"/>
      <c r="Y17" s="607"/>
      <c r="Z17" s="607"/>
      <c r="AA17" s="607"/>
      <c r="AB17" s="607"/>
      <c r="AC17" s="607"/>
      <c r="AD17" s="607"/>
      <c r="AE17" s="607"/>
      <c r="AF17" s="607"/>
      <c r="AG17" s="607"/>
      <c r="AH17" s="607"/>
      <c r="AI17" s="607"/>
    </row>
    <row r="18" spans="1:35" ht="16">
      <c r="A18" s="613">
        <v>6</v>
      </c>
      <c r="B18" s="893" t="s">
        <v>23138</v>
      </c>
      <c r="C18" s="894"/>
      <c r="D18" s="895"/>
      <c r="E18" s="614">
        <v>1</v>
      </c>
      <c r="F18" s="614" t="s">
        <v>216</v>
      </c>
      <c r="G18" s="615">
        <v>2800000</v>
      </c>
      <c r="H18" s="616">
        <v>2800000</v>
      </c>
      <c r="I18" s="615">
        <v>3500000</v>
      </c>
      <c r="J18" s="616">
        <v>3500000</v>
      </c>
      <c r="K18" s="615">
        <v>3500000</v>
      </c>
      <c r="L18" s="616">
        <v>3500000</v>
      </c>
      <c r="M18" s="616">
        <v>3266666.6669999999</v>
      </c>
      <c r="N18" s="616">
        <v>3266667</v>
      </c>
      <c r="O18" s="618"/>
      <c r="P18" s="607"/>
      <c r="Q18" s="607"/>
      <c r="R18" s="607"/>
      <c r="S18" s="607"/>
      <c r="T18" s="607"/>
      <c r="U18" s="607"/>
      <c r="V18" s="607"/>
      <c r="W18" s="607"/>
      <c r="X18" s="607"/>
      <c r="Y18" s="607"/>
      <c r="Z18" s="607"/>
      <c r="AA18" s="607"/>
      <c r="AB18" s="607"/>
      <c r="AC18" s="607"/>
      <c r="AD18" s="607"/>
      <c r="AE18" s="607"/>
      <c r="AF18" s="607"/>
      <c r="AG18" s="607"/>
      <c r="AH18" s="607"/>
      <c r="AI18" s="607"/>
    </row>
    <row r="19" spans="1:35" ht="16">
      <c r="A19" s="613">
        <v>7</v>
      </c>
      <c r="B19" s="893" t="s">
        <v>23139</v>
      </c>
      <c r="C19" s="894"/>
      <c r="D19" s="895"/>
      <c r="E19" s="614">
        <v>1</v>
      </c>
      <c r="F19" s="614" t="s">
        <v>216</v>
      </c>
      <c r="G19" s="615">
        <v>0</v>
      </c>
      <c r="H19" s="616">
        <v>0</v>
      </c>
      <c r="I19" s="615">
        <v>0</v>
      </c>
      <c r="J19" s="616">
        <v>0</v>
      </c>
      <c r="K19" s="615">
        <v>0</v>
      </c>
      <c r="L19" s="616">
        <v>0</v>
      </c>
      <c r="M19" s="616">
        <v>0</v>
      </c>
      <c r="N19" s="616">
        <v>0</v>
      </c>
      <c r="O19" s="618"/>
      <c r="P19" s="607"/>
      <c r="Q19" s="607"/>
      <c r="R19" s="607"/>
      <c r="S19" s="607"/>
      <c r="T19" s="607"/>
      <c r="U19" s="607"/>
      <c r="V19" s="607"/>
      <c r="W19" s="607"/>
      <c r="X19" s="607"/>
      <c r="Y19" s="607"/>
      <c r="Z19" s="607"/>
      <c r="AA19" s="607"/>
      <c r="AB19" s="607"/>
      <c r="AC19" s="607"/>
      <c r="AD19" s="607"/>
      <c r="AE19" s="607"/>
      <c r="AF19" s="607"/>
      <c r="AG19" s="607"/>
      <c r="AH19" s="607"/>
      <c r="AI19" s="607"/>
    </row>
    <row r="20" spans="1:35" ht="16">
      <c r="A20" s="619">
        <v>8</v>
      </c>
      <c r="B20" s="893" t="s">
        <v>23140</v>
      </c>
      <c r="C20" s="894"/>
      <c r="D20" s="895"/>
      <c r="E20" s="614">
        <v>1</v>
      </c>
      <c r="F20" s="614" t="s">
        <v>216</v>
      </c>
      <c r="G20" s="615">
        <v>4800000</v>
      </c>
      <c r="H20" s="616">
        <v>4800000</v>
      </c>
      <c r="I20" s="615">
        <v>6000000</v>
      </c>
      <c r="J20" s="616">
        <v>6000000</v>
      </c>
      <c r="K20" s="615">
        <v>5000000</v>
      </c>
      <c r="L20" s="616">
        <v>5000000</v>
      </c>
      <c r="M20" s="616">
        <v>5266666.6670000004</v>
      </c>
      <c r="N20" s="616">
        <v>5266667</v>
      </c>
      <c r="O20" s="618">
        <f>MEDIAN(G20,I20,K20)</f>
        <v>5000000</v>
      </c>
      <c r="P20" s="607">
        <f>+GEOMEAN((G20,I20,K20))</f>
        <v>5241482.7884177929</v>
      </c>
      <c r="Q20" s="607"/>
      <c r="R20" s="607"/>
      <c r="S20" s="607"/>
      <c r="T20" s="607"/>
      <c r="U20" s="607"/>
      <c r="V20" s="607"/>
      <c r="W20" s="607"/>
      <c r="X20" s="607"/>
      <c r="Y20" s="607"/>
      <c r="Z20" s="607"/>
      <c r="AA20" s="607"/>
      <c r="AB20" s="607"/>
      <c r="AC20" s="607"/>
      <c r="AD20" s="607"/>
      <c r="AE20" s="607"/>
      <c r="AF20" s="607"/>
      <c r="AG20" s="607"/>
      <c r="AH20" s="607"/>
      <c r="AI20" s="607"/>
    </row>
    <row r="21" spans="1:35" ht="16">
      <c r="A21" s="896" t="s">
        <v>93</v>
      </c>
      <c r="B21" s="897"/>
      <c r="C21" s="897"/>
      <c r="D21" s="897"/>
      <c r="E21" s="897"/>
      <c r="F21" s="898"/>
      <c r="G21" s="616"/>
      <c r="H21" s="616">
        <v>33200000</v>
      </c>
      <c r="I21" s="620"/>
      <c r="J21" s="620">
        <v>37000000</v>
      </c>
      <c r="K21" s="620"/>
      <c r="L21" s="620">
        <v>35100000</v>
      </c>
      <c r="M21" s="621">
        <v>0</v>
      </c>
      <c r="N21" s="622">
        <v>35100000</v>
      </c>
      <c r="O21" s="623"/>
      <c r="P21" s="607"/>
      <c r="Q21" s="607"/>
      <c r="R21" s="607"/>
      <c r="S21" s="607"/>
      <c r="T21" s="607"/>
      <c r="U21" s="607"/>
      <c r="V21" s="607"/>
      <c r="W21" s="607"/>
      <c r="X21" s="607"/>
      <c r="Y21" s="607"/>
      <c r="Z21" s="607"/>
      <c r="AA21" s="607"/>
      <c r="AB21" s="607"/>
      <c r="AC21" s="607"/>
      <c r="AD21" s="607"/>
      <c r="AE21" s="607"/>
      <c r="AF21" s="607"/>
      <c r="AG21" s="607"/>
      <c r="AH21" s="607"/>
      <c r="AI21" s="607"/>
    </row>
    <row r="22" spans="1:35" ht="16">
      <c r="A22" s="899" t="s">
        <v>23141</v>
      </c>
      <c r="B22" s="900"/>
      <c r="C22" s="900"/>
      <c r="D22" s="900"/>
      <c r="E22" s="900"/>
      <c r="F22" s="901"/>
      <c r="G22" s="624">
        <v>0.19</v>
      </c>
      <c r="H22" s="625">
        <v>6308000</v>
      </c>
      <c r="I22" s="626"/>
      <c r="J22" s="625">
        <v>7030000</v>
      </c>
      <c r="K22" s="626"/>
      <c r="L22" s="625">
        <v>3912300</v>
      </c>
      <c r="M22" s="626"/>
      <c r="N22" s="627">
        <v>6669000</v>
      </c>
      <c r="O22" s="628"/>
      <c r="P22" s="607"/>
      <c r="Q22" s="607"/>
      <c r="R22" s="607"/>
      <c r="S22" s="607"/>
      <c r="T22" s="607"/>
      <c r="U22" s="607"/>
      <c r="V22" s="607"/>
      <c r="W22" s="607"/>
      <c r="X22" s="607"/>
      <c r="Y22" s="607"/>
      <c r="Z22" s="607"/>
      <c r="AA22" s="607"/>
      <c r="AB22" s="607"/>
      <c r="AC22" s="607"/>
      <c r="AD22" s="607"/>
      <c r="AE22" s="607"/>
      <c r="AF22" s="607"/>
      <c r="AG22" s="607"/>
      <c r="AH22" s="607"/>
      <c r="AI22" s="607"/>
    </row>
    <row r="23" spans="1:35" ht="16">
      <c r="A23" s="902" t="s">
        <v>93</v>
      </c>
      <c r="B23" s="903"/>
      <c r="C23" s="903"/>
      <c r="D23" s="903"/>
      <c r="E23" s="903"/>
      <c r="F23" s="904"/>
      <c r="G23" s="629"/>
      <c r="H23" s="630">
        <v>39508000</v>
      </c>
      <c r="I23" s="631"/>
      <c r="J23" s="630">
        <v>44030000</v>
      </c>
      <c r="K23" s="632"/>
      <c r="L23" s="630">
        <v>39012300</v>
      </c>
      <c r="M23" s="633"/>
      <c r="N23" s="630">
        <v>40850100</v>
      </c>
      <c r="O23" s="633"/>
      <c r="P23" s="634"/>
      <c r="Q23" s="634"/>
      <c r="R23" s="634"/>
      <c r="S23" s="634"/>
      <c r="T23" s="634"/>
      <c r="U23" s="634"/>
      <c r="V23" s="634"/>
      <c r="W23" s="634"/>
      <c r="X23" s="634"/>
      <c r="Y23" s="634"/>
      <c r="Z23" s="634"/>
      <c r="AA23" s="634"/>
      <c r="AB23" s="634"/>
      <c r="AC23" s="634"/>
      <c r="AD23" s="634"/>
      <c r="AE23" s="634"/>
      <c r="AF23" s="634"/>
      <c r="AG23" s="634"/>
      <c r="AH23" s="634"/>
      <c r="AI23" s="634"/>
    </row>
    <row r="24" spans="1:35" ht="16">
      <c r="A24" s="902"/>
      <c r="B24" s="903"/>
      <c r="C24" s="903"/>
      <c r="D24" s="903"/>
      <c r="E24" s="903"/>
      <c r="F24" s="903"/>
      <c r="G24" s="903"/>
      <c r="H24" s="903"/>
      <c r="I24" s="903"/>
      <c r="J24" s="903"/>
      <c r="K24" s="903"/>
      <c r="L24" s="903"/>
      <c r="M24" s="903"/>
      <c r="N24" s="903"/>
      <c r="O24" s="904"/>
      <c r="P24" s="634"/>
      <c r="Q24" s="634"/>
      <c r="R24" s="634"/>
      <c r="S24" s="634"/>
      <c r="T24" s="634"/>
      <c r="U24" s="634"/>
      <c r="V24" s="634"/>
      <c r="W24" s="634"/>
      <c r="X24" s="634"/>
      <c r="Y24" s="634"/>
      <c r="Z24" s="634"/>
      <c r="AA24" s="634"/>
      <c r="AB24" s="634"/>
      <c r="AC24" s="634"/>
      <c r="AD24" s="634"/>
      <c r="AE24" s="634"/>
      <c r="AF24" s="634"/>
      <c r="AG24" s="634"/>
      <c r="AH24" s="634"/>
      <c r="AI24" s="634"/>
    </row>
    <row r="25" spans="1:35" ht="16">
      <c r="A25" s="896" t="s">
        <v>23142</v>
      </c>
      <c r="B25" s="897"/>
      <c r="C25" s="897"/>
      <c r="D25" s="897"/>
      <c r="E25" s="897"/>
      <c r="F25" s="898"/>
      <c r="G25" s="905" t="s">
        <v>23143</v>
      </c>
      <c r="H25" s="898"/>
      <c r="I25" s="905"/>
      <c r="J25" s="898"/>
      <c r="K25" s="632"/>
      <c r="L25" s="632"/>
      <c r="M25" s="906"/>
      <c r="N25" s="898"/>
      <c r="O25" s="632"/>
      <c r="P25" s="607"/>
      <c r="Q25" s="607"/>
      <c r="R25" s="607"/>
      <c r="S25" s="607"/>
      <c r="T25" s="607"/>
      <c r="U25" s="607"/>
      <c r="V25" s="607"/>
      <c r="W25" s="607"/>
      <c r="X25" s="607"/>
      <c r="Y25" s="607"/>
      <c r="Z25" s="607"/>
      <c r="AA25" s="607"/>
      <c r="AB25" s="607"/>
      <c r="AC25" s="607"/>
      <c r="AD25" s="607"/>
      <c r="AE25" s="607"/>
      <c r="AF25" s="607"/>
      <c r="AG25" s="607"/>
      <c r="AH25" s="607"/>
      <c r="AI25" s="607"/>
    </row>
    <row r="26" spans="1:35" ht="16">
      <c r="A26" s="910" t="s">
        <v>23144</v>
      </c>
      <c r="B26" s="908"/>
      <c r="C26" s="908"/>
      <c r="D26" s="908"/>
      <c r="E26" s="908"/>
      <c r="F26" s="909"/>
      <c r="G26" s="907" t="s">
        <v>23145</v>
      </c>
      <c r="H26" s="908"/>
      <c r="I26" s="908"/>
      <c r="J26" s="909"/>
      <c r="K26" s="635"/>
      <c r="L26" s="635"/>
      <c r="M26" s="906"/>
      <c r="N26" s="898"/>
      <c r="O26" s="632"/>
      <c r="P26" s="607"/>
      <c r="Q26" s="607"/>
      <c r="R26" s="607"/>
      <c r="S26" s="607"/>
      <c r="T26" s="607"/>
      <c r="U26" s="607"/>
      <c r="V26" s="607"/>
      <c r="W26" s="607"/>
      <c r="X26" s="607"/>
      <c r="Y26" s="607"/>
      <c r="Z26" s="607"/>
      <c r="AA26" s="607"/>
      <c r="AB26" s="607"/>
      <c r="AC26" s="607"/>
      <c r="AD26" s="607"/>
      <c r="AE26" s="607"/>
      <c r="AF26" s="607"/>
      <c r="AG26" s="607"/>
      <c r="AH26" s="607"/>
      <c r="AI26" s="607"/>
    </row>
    <row r="27" spans="1:35" ht="16">
      <c r="A27" s="910" t="s">
        <v>23146</v>
      </c>
      <c r="B27" s="908"/>
      <c r="C27" s="908"/>
      <c r="D27" s="908"/>
      <c r="E27" s="908"/>
      <c r="F27" s="909"/>
      <c r="G27" s="907" t="s">
        <v>23147</v>
      </c>
      <c r="H27" s="908"/>
      <c r="I27" s="908"/>
      <c r="J27" s="909"/>
      <c r="K27" s="635"/>
      <c r="L27" s="635"/>
      <c r="M27" s="906"/>
      <c r="N27" s="898"/>
      <c r="O27" s="632"/>
      <c r="P27" s="607"/>
      <c r="Q27" s="607"/>
      <c r="R27" s="607"/>
      <c r="S27" s="607"/>
      <c r="T27" s="607"/>
      <c r="U27" s="607"/>
      <c r="V27" s="607"/>
      <c r="W27" s="607"/>
      <c r="X27" s="607"/>
      <c r="Y27" s="607"/>
      <c r="Z27" s="607"/>
      <c r="AA27" s="607"/>
      <c r="AB27" s="607"/>
      <c r="AC27" s="607"/>
      <c r="AD27" s="607"/>
      <c r="AE27" s="607"/>
      <c r="AF27" s="607"/>
      <c r="AG27" s="607"/>
      <c r="AH27" s="607"/>
      <c r="AI27" s="607"/>
    </row>
    <row r="28" spans="1:35" ht="16">
      <c r="A28" s="910" t="s">
        <v>23148</v>
      </c>
      <c r="B28" s="908"/>
      <c r="C28" s="908"/>
      <c r="D28" s="908"/>
      <c r="E28" s="908"/>
      <c r="F28" s="909"/>
      <c r="G28" s="907"/>
      <c r="H28" s="908"/>
      <c r="I28" s="908"/>
      <c r="J28" s="909"/>
      <c r="K28" s="635"/>
      <c r="L28" s="635"/>
      <c r="M28" s="906"/>
      <c r="N28" s="898"/>
      <c r="O28" s="632"/>
      <c r="P28" s="607"/>
      <c r="Q28" s="607"/>
      <c r="R28" s="607"/>
      <c r="S28" s="607"/>
      <c r="T28" s="607"/>
      <c r="U28" s="607"/>
      <c r="V28" s="607"/>
      <c r="W28" s="607"/>
      <c r="X28" s="607"/>
      <c r="Y28" s="607"/>
      <c r="Z28" s="607"/>
      <c r="AA28" s="607"/>
      <c r="AB28" s="607"/>
      <c r="AC28" s="607"/>
      <c r="AD28" s="607"/>
      <c r="AE28" s="607"/>
      <c r="AF28" s="607"/>
      <c r="AG28" s="607"/>
      <c r="AH28" s="607"/>
      <c r="AI28" s="607"/>
    </row>
    <row r="29" spans="1:35" ht="16">
      <c r="A29" s="910" t="s">
        <v>23149</v>
      </c>
      <c r="B29" s="908"/>
      <c r="C29" s="908"/>
      <c r="D29" s="908"/>
      <c r="E29" s="908"/>
      <c r="F29" s="909"/>
      <c r="G29" s="907"/>
      <c r="H29" s="908"/>
      <c r="I29" s="908"/>
      <c r="J29" s="909"/>
      <c r="K29" s="636"/>
      <c r="L29" s="636"/>
      <c r="M29" s="906"/>
      <c r="N29" s="898"/>
      <c r="O29" s="632"/>
      <c r="P29" s="607"/>
      <c r="Q29" s="607"/>
      <c r="R29" s="607"/>
      <c r="S29" s="607"/>
      <c r="T29" s="607"/>
      <c r="U29" s="607"/>
      <c r="V29" s="607"/>
      <c r="W29" s="607"/>
      <c r="X29" s="607"/>
      <c r="Y29" s="607"/>
      <c r="Z29" s="607"/>
      <c r="AA29" s="607"/>
      <c r="AB29" s="607"/>
      <c r="AC29" s="607"/>
      <c r="AD29" s="607"/>
      <c r="AE29" s="607"/>
      <c r="AF29" s="607"/>
      <c r="AG29" s="607"/>
      <c r="AH29" s="607"/>
      <c r="AI29" s="607"/>
    </row>
    <row r="30" spans="1:35" ht="16">
      <c r="A30" s="637"/>
      <c r="B30" s="638"/>
      <c r="C30" s="639"/>
      <c r="D30" s="639"/>
      <c r="E30" s="639"/>
      <c r="F30" s="639"/>
      <c r="G30" s="639"/>
      <c r="H30" s="639"/>
      <c r="I30" s="911"/>
      <c r="J30" s="900"/>
      <c r="K30" s="900"/>
      <c r="L30" s="900"/>
      <c r="M30" s="900"/>
      <c r="N30" s="900"/>
      <c r="O30" s="901"/>
      <c r="P30" s="607"/>
      <c r="Q30" s="607"/>
      <c r="R30" s="607"/>
      <c r="S30" s="607"/>
      <c r="T30" s="607"/>
      <c r="U30" s="607"/>
      <c r="V30" s="607"/>
      <c r="W30" s="607"/>
      <c r="X30" s="607"/>
      <c r="Y30" s="607"/>
      <c r="Z30" s="607"/>
      <c r="AA30" s="607"/>
      <c r="AB30" s="607"/>
      <c r="AC30" s="607"/>
      <c r="AD30" s="607"/>
      <c r="AE30" s="607"/>
      <c r="AF30" s="607"/>
      <c r="AG30" s="607"/>
      <c r="AH30" s="607"/>
      <c r="AI30" s="607"/>
    </row>
    <row r="31" spans="1:35">
      <c r="A31" s="607"/>
      <c r="B31" s="607"/>
      <c r="C31" s="607"/>
      <c r="D31" s="607"/>
      <c r="E31" s="607"/>
      <c r="F31" s="607"/>
      <c r="G31" s="607"/>
      <c r="H31" s="607"/>
      <c r="I31" s="607"/>
      <c r="J31" s="607"/>
      <c r="K31" s="607"/>
      <c r="L31" s="607"/>
      <c r="M31" s="607"/>
      <c r="N31" s="607"/>
      <c r="O31" s="607"/>
      <c r="P31" s="607"/>
      <c r="Q31" s="607"/>
      <c r="R31" s="607"/>
      <c r="S31" s="607"/>
      <c r="T31" s="607"/>
      <c r="U31" s="607"/>
      <c r="V31" s="607"/>
      <c r="W31" s="607"/>
      <c r="X31" s="607"/>
      <c r="Y31" s="607"/>
      <c r="Z31" s="607"/>
      <c r="AA31" s="607"/>
      <c r="AB31" s="607"/>
      <c r="AC31" s="607"/>
      <c r="AD31" s="607"/>
      <c r="AE31" s="607"/>
      <c r="AF31" s="607"/>
      <c r="AG31" s="607"/>
      <c r="AH31" s="607"/>
      <c r="AI31" s="607"/>
    </row>
    <row r="32" spans="1:35">
      <c r="A32" s="607"/>
      <c r="B32" s="607"/>
      <c r="C32" s="607"/>
      <c r="D32" s="607"/>
      <c r="E32" s="607"/>
      <c r="F32" s="607"/>
      <c r="G32" s="607"/>
      <c r="H32" s="607"/>
      <c r="I32" s="607"/>
      <c r="J32" s="607"/>
      <c r="K32" s="607"/>
      <c r="L32" s="607"/>
      <c r="M32" s="607"/>
      <c r="N32" s="607"/>
      <c r="O32" s="607"/>
      <c r="P32" s="607"/>
      <c r="Q32" s="607"/>
      <c r="R32" s="607"/>
      <c r="S32" s="607"/>
      <c r="T32" s="607"/>
      <c r="U32" s="607"/>
      <c r="V32" s="607"/>
      <c r="W32" s="607"/>
      <c r="X32" s="607"/>
      <c r="Y32" s="607"/>
      <c r="Z32" s="607"/>
      <c r="AA32" s="607"/>
      <c r="AB32" s="607"/>
      <c r="AC32" s="607"/>
      <c r="AD32" s="607"/>
      <c r="AE32" s="607"/>
      <c r="AF32" s="607"/>
      <c r="AG32" s="607"/>
      <c r="AH32" s="607"/>
      <c r="AI32" s="607"/>
    </row>
    <row r="33" spans="1:35" ht="16">
      <c r="A33" s="607"/>
      <c r="B33" s="912" t="s">
        <v>23150</v>
      </c>
      <c r="C33" s="913"/>
      <c r="D33" s="913"/>
      <c r="E33" s="913"/>
      <c r="F33" s="913"/>
      <c r="G33" s="607"/>
      <c r="H33" s="912" t="s">
        <v>23151</v>
      </c>
      <c r="I33" s="913"/>
      <c r="J33" s="913"/>
      <c r="K33" s="641"/>
      <c r="L33" s="641"/>
      <c r="M33" s="607"/>
      <c r="N33" s="607"/>
      <c r="O33" s="607"/>
      <c r="P33" s="607"/>
      <c r="Q33" s="607"/>
      <c r="R33" s="607"/>
      <c r="S33" s="607"/>
      <c r="T33" s="607"/>
      <c r="U33" s="607"/>
      <c r="V33" s="607"/>
      <c r="W33" s="607"/>
      <c r="X33" s="607"/>
      <c r="Y33" s="607"/>
      <c r="Z33" s="607"/>
      <c r="AA33" s="607"/>
      <c r="AB33" s="607"/>
      <c r="AC33" s="607"/>
      <c r="AD33" s="607"/>
      <c r="AE33" s="607"/>
      <c r="AF33" s="607"/>
      <c r="AG33" s="607"/>
      <c r="AH33" s="607"/>
      <c r="AI33" s="607"/>
    </row>
    <row r="34" spans="1:35">
      <c r="A34" s="607"/>
      <c r="B34" s="607"/>
      <c r="C34" s="607"/>
      <c r="D34" s="607"/>
      <c r="E34" s="607"/>
      <c r="F34" s="607"/>
      <c r="G34" s="607"/>
      <c r="H34" s="607"/>
      <c r="I34" s="607"/>
      <c r="J34" s="607"/>
      <c r="K34" s="607"/>
      <c r="L34" s="607"/>
      <c r="M34" s="607"/>
      <c r="N34" s="607"/>
      <c r="O34" s="607"/>
      <c r="P34" s="607"/>
      <c r="Q34" s="607"/>
      <c r="R34" s="607"/>
      <c r="S34" s="607"/>
      <c r="T34" s="607"/>
      <c r="U34" s="607"/>
      <c r="V34" s="607"/>
      <c r="W34" s="607"/>
      <c r="X34" s="607"/>
      <c r="Y34" s="607"/>
      <c r="Z34" s="607"/>
      <c r="AA34" s="607"/>
      <c r="AB34" s="607"/>
      <c r="AC34" s="607"/>
      <c r="AD34" s="607"/>
      <c r="AE34" s="607"/>
      <c r="AF34" s="607"/>
      <c r="AG34" s="607"/>
      <c r="AH34" s="607"/>
      <c r="AI34" s="607"/>
    </row>
    <row r="35" spans="1:35">
      <c r="A35" s="607"/>
      <c r="B35" s="638"/>
      <c r="C35" s="638"/>
      <c r="D35" s="638"/>
      <c r="E35" s="638"/>
      <c r="F35" s="638"/>
      <c r="G35" s="607"/>
      <c r="H35" s="638"/>
      <c r="I35" s="638"/>
      <c r="J35" s="638"/>
      <c r="K35" s="607"/>
      <c r="L35" s="607"/>
      <c r="M35" s="607"/>
      <c r="N35" s="607"/>
      <c r="O35" s="607"/>
      <c r="P35" s="607"/>
      <c r="Q35" s="607"/>
      <c r="R35" s="607"/>
      <c r="S35" s="607"/>
      <c r="T35" s="607"/>
      <c r="U35" s="607"/>
      <c r="V35" s="607"/>
      <c r="W35" s="607"/>
      <c r="X35" s="607"/>
      <c r="Y35" s="607"/>
      <c r="Z35" s="607"/>
      <c r="AA35" s="607"/>
      <c r="AB35" s="607"/>
      <c r="AC35" s="607"/>
      <c r="AD35" s="607"/>
      <c r="AE35" s="607"/>
      <c r="AF35" s="607"/>
      <c r="AG35" s="607"/>
      <c r="AH35" s="607"/>
      <c r="AI35" s="607"/>
    </row>
    <row r="36" spans="1:35" ht="16">
      <c r="A36" s="607"/>
      <c r="B36" s="916" t="s">
        <v>23152</v>
      </c>
      <c r="C36" s="913"/>
      <c r="D36" s="913"/>
      <c r="E36" s="913"/>
      <c r="F36" s="913"/>
      <c r="G36" s="607"/>
      <c r="H36" s="914" t="s">
        <v>23152</v>
      </c>
      <c r="I36" s="915"/>
      <c r="J36" s="915"/>
      <c r="K36" s="640"/>
      <c r="L36" s="640"/>
      <c r="M36" s="642"/>
      <c r="N36" s="642"/>
      <c r="O36" s="607"/>
      <c r="P36" s="607"/>
      <c r="Q36" s="607"/>
      <c r="R36" s="607"/>
      <c r="S36" s="607"/>
      <c r="T36" s="607"/>
      <c r="U36" s="607"/>
      <c r="V36" s="607"/>
      <c r="W36" s="607"/>
      <c r="X36" s="607"/>
      <c r="Y36" s="607"/>
      <c r="Z36" s="607"/>
      <c r="AA36" s="607"/>
      <c r="AB36" s="607"/>
      <c r="AC36" s="607"/>
      <c r="AD36" s="607"/>
      <c r="AE36" s="607"/>
      <c r="AF36" s="607"/>
      <c r="AG36" s="607"/>
      <c r="AH36" s="607"/>
      <c r="AI36" s="607"/>
    </row>
    <row r="37" spans="1:35" ht="16">
      <c r="A37" s="643" t="s">
        <v>23153</v>
      </c>
      <c r="B37" s="917" t="s">
        <v>23154</v>
      </c>
      <c r="C37" s="918"/>
      <c r="D37" s="918"/>
      <c r="E37" s="918"/>
      <c r="F37" s="918"/>
      <c r="G37" s="643" t="s">
        <v>23153</v>
      </c>
      <c r="H37" s="919" t="s">
        <v>23155</v>
      </c>
      <c r="I37" s="918"/>
      <c r="J37" s="918"/>
      <c r="K37" s="644"/>
      <c r="L37" s="644"/>
      <c r="M37" s="645"/>
      <c r="N37" s="645"/>
      <c r="O37" s="643"/>
      <c r="P37" s="643"/>
      <c r="Q37" s="643"/>
      <c r="R37" s="643"/>
      <c r="S37" s="643"/>
      <c r="T37" s="643"/>
      <c r="U37" s="643"/>
      <c r="V37" s="643"/>
      <c r="W37" s="643"/>
      <c r="X37" s="643"/>
      <c r="Y37" s="643"/>
      <c r="Z37" s="643"/>
      <c r="AA37" s="643"/>
      <c r="AB37" s="643"/>
      <c r="AC37" s="643"/>
      <c r="AD37" s="643"/>
      <c r="AE37" s="643"/>
      <c r="AF37" s="643"/>
      <c r="AG37" s="643"/>
      <c r="AH37" s="643"/>
      <c r="AI37" s="643"/>
    </row>
    <row r="38" spans="1:35" ht="16">
      <c r="A38" s="607"/>
      <c r="B38" s="920" t="s">
        <v>23156</v>
      </c>
      <c r="C38" s="921"/>
      <c r="D38" s="921"/>
      <c r="E38" s="921"/>
      <c r="F38" s="921"/>
      <c r="G38" s="607"/>
      <c r="H38" s="920" t="s">
        <v>23157</v>
      </c>
      <c r="I38" s="921"/>
      <c r="J38" s="921"/>
      <c r="K38" s="607"/>
      <c r="L38" s="607"/>
      <c r="M38" s="607"/>
      <c r="N38" s="607"/>
      <c r="O38" s="607"/>
      <c r="P38" s="607"/>
      <c r="Q38" s="607"/>
      <c r="R38" s="607"/>
      <c r="S38" s="607"/>
      <c r="T38" s="607"/>
      <c r="U38" s="607"/>
      <c r="V38" s="607"/>
      <c r="W38" s="607"/>
      <c r="X38" s="607"/>
      <c r="Y38" s="607"/>
      <c r="Z38" s="607"/>
      <c r="AA38" s="607"/>
      <c r="AB38" s="607"/>
      <c r="AC38" s="607"/>
      <c r="AD38" s="607"/>
      <c r="AE38" s="607"/>
      <c r="AF38" s="607"/>
      <c r="AG38" s="607"/>
      <c r="AH38" s="607"/>
      <c r="AI38" s="607"/>
    </row>
    <row r="39" spans="1:35">
      <c r="A39" s="607"/>
      <c r="B39" s="607"/>
      <c r="C39" s="607"/>
      <c r="D39" s="607"/>
      <c r="E39" s="607"/>
      <c r="F39" s="607"/>
      <c r="G39" s="607"/>
      <c r="H39" s="607"/>
      <c r="I39" s="607"/>
      <c r="J39" s="607"/>
      <c r="K39" s="607"/>
      <c r="L39" s="607"/>
      <c r="M39" s="607"/>
      <c r="N39" s="607"/>
      <c r="O39" s="607"/>
      <c r="P39" s="607"/>
      <c r="Q39" s="607"/>
      <c r="R39" s="607"/>
      <c r="S39" s="607"/>
      <c r="T39" s="607"/>
      <c r="U39" s="607"/>
      <c r="V39" s="607"/>
      <c r="W39" s="607"/>
      <c r="X39" s="607"/>
      <c r="Y39" s="607"/>
      <c r="Z39" s="607"/>
      <c r="AA39" s="607"/>
      <c r="AB39" s="607"/>
      <c r="AC39" s="607"/>
      <c r="AD39" s="607"/>
      <c r="AE39" s="607"/>
      <c r="AF39" s="607"/>
      <c r="AG39" s="607"/>
      <c r="AH39" s="607"/>
      <c r="AI39" s="607"/>
    </row>
    <row r="40" spans="1:35">
      <c r="A40" s="922" t="s">
        <v>23158</v>
      </c>
      <c r="B40" s="923"/>
      <c r="C40" s="923"/>
      <c r="D40" s="923"/>
      <c r="E40" s="923"/>
      <c r="F40" s="923"/>
      <c r="G40" s="923"/>
      <c r="H40" s="923"/>
      <c r="I40" s="923"/>
      <c r="J40" s="923"/>
      <c r="K40" s="923"/>
      <c r="L40" s="923"/>
      <c r="M40" s="923"/>
      <c r="N40" s="923"/>
      <c r="O40" s="923"/>
      <c r="P40" s="607"/>
      <c r="Q40" s="607"/>
      <c r="R40" s="607"/>
      <c r="S40" s="607"/>
      <c r="T40" s="607"/>
      <c r="U40" s="607"/>
      <c r="V40" s="607"/>
      <c r="W40" s="607"/>
      <c r="X40" s="607"/>
      <c r="Y40" s="607"/>
      <c r="Z40" s="607"/>
      <c r="AA40" s="607"/>
      <c r="AB40" s="607"/>
      <c r="AC40" s="607"/>
      <c r="AD40" s="607"/>
      <c r="AE40" s="607"/>
      <c r="AF40" s="607"/>
      <c r="AG40" s="607"/>
      <c r="AH40" s="607"/>
      <c r="AI40" s="607"/>
    </row>
    <row r="41" spans="1:35">
      <c r="A41" s="923"/>
      <c r="B41" s="923"/>
      <c r="C41" s="923"/>
      <c r="D41" s="923"/>
      <c r="E41" s="923"/>
      <c r="F41" s="923"/>
      <c r="G41" s="923"/>
      <c r="H41" s="923"/>
      <c r="I41" s="923"/>
      <c r="J41" s="923"/>
      <c r="K41" s="923"/>
      <c r="L41" s="923"/>
      <c r="M41" s="923"/>
      <c r="N41" s="923"/>
      <c r="O41" s="923"/>
      <c r="P41" s="607"/>
      <c r="Q41" s="607"/>
      <c r="R41" s="607"/>
      <c r="S41" s="607"/>
      <c r="T41" s="607"/>
      <c r="U41" s="607"/>
      <c r="V41" s="607"/>
      <c r="W41" s="607"/>
      <c r="X41" s="607"/>
      <c r="Y41" s="607"/>
      <c r="Z41" s="607"/>
      <c r="AA41" s="607"/>
      <c r="AB41" s="607"/>
      <c r="AC41" s="607"/>
      <c r="AD41" s="607"/>
      <c r="AE41" s="607"/>
      <c r="AF41" s="607"/>
      <c r="AG41" s="607"/>
      <c r="AH41" s="607"/>
      <c r="AI41" s="607"/>
    </row>
    <row r="42" spans="1:35">
      <c r="A42" s="916" t="s">
        <v>23159</v>
      </c>
      <c r="B42" s="913"/>
      <c r="C42" s="913"/>
      <c r="D42" s="913"/>
      <c r="E42" s="913"/>
      <c r="F42" s="913"/>
      <c r="G42" s="913"/>
      <c r="H42" s="913"/>
      <c r="I42" s="913"/>
      <c r="J42" s="913"/>
      <c r="K42" s="913"/>
      <c r="L42" s="913"/>
      <c r="M42" s="913"/>
      <c r="N42" s="913"/>
      <c r="O42" s="913"/>
      <c r="P42" s="607"/>
      <c r="Q42" s="607"/>
      <c r="R42" s="607"/>
      <c r="S42" s="607"/>
      <c r="T42" s="607"/>
      <c r="U42" s="607"/>
      <c r="V42" s="607"/>
      <c r="W42" s="607"/>
      <c r="X42" s="607"/>
      <c r="Y42" s="607"/>
      <c r="Z42" s="607"/>
      <c r="AA42" s="607"/>
      <c r="AB42" s="607"/>
      <c r="AC42" s="607"/>
      <c r="AD42" s="607"/>
      <c r="AE42" s="607"/>
      <c r="AF42" s="607"/>
      <c r="AG42" s="607"/>
      <c r="AH42" s="607"/>
      <c r="AI42" s="607"/>
    </row>
    <row r="43" spans="1:35">
      <c r="A43" s="913"/>
      <c r="B43" s="913"/>
      <c r="C43" s="913"/>
      <c r="D43" s="913"/>
      <c r="E43" s="913"/>
      <c r="F43" s="913"/>
      <c r="G43" s="913"/>
      <c r="H43" s="913"/>
      <c r="I43" s="913"/>
      <c r="J43" s="913"/>
      <c r="K43" s="913"/>
      <c r="L43" s="913"/>
      <c r="M43" s="913"/>
      <c r="N43" s="913"/>
      <c r="O43" s="913"/>
      <c r="P43" s="607"/>
      <c r="Q43" s="607"/>
      <c r="R43" s="607"/>
      <c r="S43" s="607"/>
      <c r="T43" s="607"/>
      <c r="U43" s="607"/>
      <c r="V43" s="607"/>
      <c r="W43" s="607"/>
      <c r="X43" s="607"/>
      <c r="Y43" s="607"/>
      <c r="Z43" s="607"/>
      <c r="AA43" s="607"/>
      <c r="AB43" s="607"/>
      <c r="AC43" s="607"/>
      <c r="AD43" s="607"/>
      <c r="AE43" s="607"/>
      <c r="AF43" s="607"/>
      <c r="AG43" s="607"/>
      <c r="AH43" s="607"/>
      <c r="AI43" s="607"/>
    </row>
    <row r="44" spans="1:35">
      <c r="A44" s="607"/>
      <c r="B44" s="607"/>
      <c r="C44" s="607"/>
      <c r="D44" s="607"/>
      <c r="E44" s="607"/>
      <c r="F44" s="607"/>
      <c r="G44" s="607"/>
      <c r="H44" s="607"/>
      <c r="I44" s="607"/>
      <c r="J44" s="607"/>
      <c r="K44" s="607"/>
      <c r="L44" s="607"/>
      <c r="M44" s="607"/>
      <c r="N44" s="607"/>
      <c r="O44" s="607"/>
      <c r="P44" s="607"/>
      <c r="Q44" s="607"/>
      <c r="R44" s="607"/>
      <c r="S44" s="607"/>
      <c r="T44" s="607"/>
      <c r="U44" s="607"/>
      <c r="V44" s="607"/>
      <c r="W44" s="607"/>
      <c r="X44" s="607"/>
      <c r="Y44" s="607"/>
      <c r="Z44" s="607"/>
      <c r="AA44" s="607"/>
      <c r="AB44" s="607"/>
      <c r="AC44" s="607"/>
      <c r="AD44" s="607"/>
      <c r="AE44" s="607"/>
      <c r="AF44" s="607"/>
      <c r="AG44" s="607"/>
      <c r="AH44" s="607"/>
      <c r="AI44" s="607"/>
    </row>
    <row r="45" spans="1:35">
      <c r="A45" s="642" t="s">
        <v>23160</v>
      </c>
      <c r="B45" s="607"/>
      <c r="C45" s="607"/>
      <c r="D45" s="924" t="s">
        <v>23161</v>
      </c>
      <c r="E45" s="925"/>
      <c r="F45" s="925"/>
      <c r="G45" s="925"/>
      <c r="H45" s="925"/>
      <c r="I45" s="925"/>
      <c r="J45" s="925"/>
      <c r="K45" s="925"/>
      <c r="L45" s="925"/>
      <c r="M45" s="925"/>
      <c r="N45" s="925"/>
      <c r="O45" s="926"/>
      <c r="P45" s="607"/>
      <c r="Q45" s="607"/>
      <c r="R45" s="607"/>
      <c r="S45" s="607"/>
      <c r="T45" s="607"/>
      <c r="U45" s="607"/>
      <c r="V45" s="607"/>
      <c r="W45" s="607"/>
      <c r="X45" s="607"/>
      <c r="Y45" s="607"/>
      <c r="Z45" s="607"/>
      <c r="AA45" s="607"/>
      <c r="AB45" s="607"/>
      <c r="AC45" s="607"/>
      <c r="AD45" s="607"/>
      <c r="AE45" s="607"/>
      <c r="AF45" s="607"/>
      <c r="AG45" s="607"/>
      <c r="AH45" s="607"/>
      <c r="AI45" s="607"/>
    </row>
    <row r="46" spans="1:35">
      <c r="A46" s="642"/>
      <c r="B46" s="607"/>
      <c r="C46" s="607"/>
      <c r="D46" s="927"/>
      <c r="E46" s="913"/>
      <c r="F46" s="913"/>
      <c r="G46" s="913"/>
      <c r="H46" s="913"/>
      <c r="I46" s="913"/>
      <c r="J46" s="913"/>
      <c r="K46" s="913"/>
      <c r="L46" s="913"/>
      <c r="M46" s="913"/>
      <c r="N46" s="913"/>
      <c r="O46" s="928"/>
      <c r="P46" s="607"/>
      <c r="Q46" s="607"/>
      <c r="R46" s="607"/>
      <c r="S46" s="607"/>
      <c r="T46" s="607"/>
      <c r="U46" s="607"/>
      <c r="V46" s="607"/>
      <c r="W46" s="607"/>
      <c r="X46" s="607"/>
      <c r="Y46" s="607"/>
      <c r="Z46" s="607"/>
      <c r="AA46" s="607"/>
      <c r="AB46" s="607"/>
      <c r="AC46" s="607"/>
      <c r="AD46" s="607"/>
      <c r="AE46" s="607"/>
      <c r="AF46" s="607"/>
      <c r="AG46" s="607"/>
      <c r="AH46" s="607"/>
      <c r="AI46" s="607"/>
    </row>
    <row r="47" spans="1:35">
      <c r="A47" s="642"/>
      <c r="B47" s="607"/>
      <c r="C47" s="607"/>
      <c r="D47" s="929"/>
      <c r="E47" s="930"/>
      <c r="F47" s="930"/>
      <c r="G47" s="930"/>
      <c r="H47" s="930"/>
      <c r="I47" s="930"/>
      <c r="J47" s="930"/>
      <c r="K47" s="930"/>
      <c r="L47" s="930"/>
      <c r="M47" s="930"/>
      <c r="N47" s="930"/>
      <c r="O47" s="931"/>
      <c r="P47" s="607"/>
      <c r="Q47" s="607"/>
      <c r="R47" s="607"/>
      <c r="S47" s="607"/>
      <c r="T47" s="607"/>
      <c r="U47" s="607"/>
      <c r="V47" s="607"/>
      <c r="W47" s="607"/>
      <c r="X47" s="607"/>
      <c r="Y47" s="607"/>
      <c r="Z47" s="607"/>
      <c r="AA47" s="607"/>
      <c r="AB47" s="607"/>
      <c r="AC47" s="607"/>
      <c r="AD47" s="607"/>
      <c r="AE47" s="607"/>
      <c r="AF47" s="607"/>
      <c r="AG47" s="607"/>
      <c r="AH47" s="607"/>
      <c r="AI47" s="607"/>
    </row>
    <row r="48" spans="1:35">
      <c r="A48" s="642"/>
      <c r="B48" s="607"/>
      <c r="C48" s="607"/>
      <c r="D48" s="607"/>
      <c r="E48" s="607"/>
      <c r="F48" s="607"/>
      <c r="G48" s="607"/>
      <c r="H48" s="607"/>
      <c r="I48" s="607"/>
      <c r="J48" s="607"/>
      <c r="K48" s="607"/>
      <c r="L48" s="607"/>
      <c r="M48" s="607"/>
      <c r="N48" s="607"/>
      <c r="O48" s="607"/>
      <c r="P48" s="607"/>
      <c r="Q48" s="607"/>
      <c r="R48" s="607"/>
      <c r="S48" s="607"/>
      <c r="T48" s="607"/>
      <c r="U48" s="607"/>
      <c r="V48" s="607"/>
      <c r="W48" s="607"/>
      <c r="X48" s="607"/>
      <c r="Y48" s="607"/>
      <c r="Z48" s="607"/>
      <c r="AA48" s="607"/>
      <c r="AB48" s="607"/>
      <c r="AC48" s="607"/>
      <c r="AD48" s="607"/>
      <c r="AE48" s="607"/>
      <c r="AF48" s="607"/>
      <c r="AG48" s="607"/>
      <c r="AH48" s="607"/>
      <c r="AI48" s="607"/>
    </row>
    <row r="49" spans="1:35">
      <c r="A49" s="642" t="s">
        <v>23162</v>
      </c>
      <c r="B49" s="607"/>
      <c r="C49" s="607"/>
      <c r="D49" s="932" t="s">
        <v>23163</v>
      </c>
      <c r="E49" s="925"/>
      <c r="F49" s="925"/>
      <c r="G49" s="925"/>
      <c r="H49" s="925"/>
      <c r="I49" s="925"/>
      <c r="J49" s="925"/>
      <c r="K49" s="925"/>
      <c r="L49" s="925"/>
      <c r="M49" s="925"/>
      <c r="N49" s="925"/>
      <c r="O49" s="926"/>
      <c r="P49" s="607"/>
      <c r="Q49" s="607"/>
      <c r="R49" s="607"/>
      <c r="S49" s="607"/>
      <c r="T49" s="607"/>
      <c r="U49" s="607"/>
      <c r="V49" s="607"/>
      <c r="W49" s="607"/>
      <c r="X49" s="607"/>
      <c r="Y49" s="607"/>
      <c r="Z49" s="607"/>
      <c r="AA49" s="607"/>
      <c r="AB49" s="607"/>
      <c r="AC49" s="607"/>
      <c r="AD49" s="607"/>
      <c r="AE49" s="607"/>
      <c r="AF49" s="607"/>
      <c r="AG49" s="607"/>
      <c r="AH49" s="607"/>
      <c r="AI49" s="607"/>
    </row>
    <row r="50" spans="1:35">
      <c r="A50" s="642"/>
      <c r="B50" s="607"/>
      <c r="C50" s="607"/>
      <c r="D50" s="927"/>
      <c r="E50" s="913"/>
      <c r="F50" s="913"/>
      <c r="G50" s="913"/>
      <c r="H50" s="913"/>
      <c r="I50" s="913"/>
      <c r="J50" s="913"/>
      <c r="K50" s="913"/>
      <c r="L50" s="913"/>
      <c r="M50" s="913"/>
      <c r="N50" s="913"/>
      <c r="O50" s="928"/>
      <c r="P50" s="607"/>
      <c r="Q50" s="607"/>
      <c r="R50" s="607"/>
      <c r="S50" s="607"/>
      <c r="T50" s="607"/>
      <c r="U50" s="607"/>
      <c r="V50" s="607"/>
      <c r="W50" s="607"/>
      <c r="X50" s="607"/>
      <c r="Y50" s="607"/>
      <c r="Z50" s="607"/>
      <c r="AA50" s="607"/>
      <c r="AB50" s="607"/>
      <c r="AC50" s="607"/>
      <c r="AD50" s="607"/>
      <c r="AE50" s="607"/>
      <c r="AF50" s="607"/>
      <c r="AG50" s="607"/>
      <c r="AH50" s="607"/>
      <c r="AI50" s="607"/>
    </row>
    <row r="51" spans="1:35">
      <c r="A51" s="642"/>
      <c r="B51" s="607"/>
      <c r="C51" s="607"/>
      <c r="D51" s="929"/>
      <c r="E51" s="930"/>
      <c r="F51" s="930"/>
      <c r="G51" s="930"/>
      <c r="H51" s="930"/>
      <c r="I51" s="930"/>
      <c r="J51" s="930"/>
      <c r="K51" s="930"/>
      <c r="L51" s="930"/>
      <c r="M51" s="930"/>
      <c r="N51" s="930"/>
      <c r="O51" s="931"/>
      <c r="P51" s="607"/>
      <c r="Q51" s="607"/>
      <c r="R51" s="607"/>
      <c r="S51" s="607"/>
      <c r="T51" s="607"/>
      <c r="U51" s="607"/>
      <c r="V51" s="607"/>
      <c r="W51" s="607"/>
      <c r="X51" s="607"/>
      <c r="Y51" s="607"/>
      <c r="Z51" s="607"/>
      <c r="AA51" s="607"/>
      <c r="AB51" s="607"/>
      <c r="AC51" s="607"/>
      <c r="AD51" s="607"/>
      <c r="AE51" s="607"/>
      <c r="AF51" s="607"/>
      <c r="AG51" s="607"/>
      <c r="AH51" s="607"/>
      <c r="AI51" s="607"/>
    </row>
    <row r="52" spans="1:35">
      <c r="A52" s="642"/>
      <c r="B52" s="607"/>
      <c r="C52" s="607"/>
      <c r="D52" s="607"/>
      <c r="E52" s="607"/>
      <c r="F52" s="607"/>
      <c r="G52" s="607"/>
      <c r="H52" s="607"/>
      <c r="I52" s="607"/>
      <c r="J52" s="607"/>
      <c r="K52" s="607"/>
      <c r="L52" s="607"/>
      <c r="M52" s="607"/>
      <c r="N52" s="607"/>
      <c r="O52" s="607"/>
      <c r="P52" s="607"/>
      <c r="Q52" s="607"/>
      <c r="R52" s="607"/>
      <c r="S52" s="607"/>
      <c r="T52" s="607"/>
      <c r="U52" s="607"/>
      <c r="V52" s="607"/>
      <c r="W52" s="607"/>
      <c r="X52" s="607"/>
      <c r="Y52" s="607"/>
      <c r="Z52" s="607"/>
      <c r="AA52" s="607"/>
      <c r="AB52" s="607"/>
      <c r="AC52" s="607"/>
      <c r="AD52" s="607"/>
      <c r="AE52" s="607"/>
      <c r="AF52" s="607"/>
      <c r="AG52" s="607"/>
      <c r="AH52" s="607"/>
      <c r="AI52" s="607"/>
    </row>
    <row r="53" spans="1:35">
      <c r="A53" s="642" t="s">
        <v>23164</v>
      </c>
      <c r="B53" s="607"/>
      <c r="C53" s="607"/>
      <c r="D53" s="932" t="s">
        <v>23165</v>
      </c>
      <c r="E53" s="925"/>
      <c r="F53" s="925"/>
      <c r="G53" s="925"/>
      <c r="H53" s="925"/>
      <c r="I53" s="925"/>
      <c r="J53" s="925"/>
      <c r="K53" s="925"/>
      <c r="L53" s="925"/>
      <c r="M53" s="925"/>
      <c r="N53" s="925"/>
      <c r="O53" s="926"/>
      <c r="P53" s="607"/>
      <c r="Q53" s="607"/>
      <c r="R53" s="607"/>
      <c r="S53" s="607"/>
      <c r="T53" s="607"/>
      <c r="U53" s="607"/>
      <c r="V53" s="607"/>
      <c r="W53" s="607"/>
      <c r="X53" s="607"/>
      <c r="Y53" s="607"/>
      <c r="Z53" s="607"/>
      <c r="AA53" s="607"/>
      <c r="AB53" s="607"/>
      <c r="AC53" s="607"/>
      <c r="AD53" s="607"/>
      <c r="AE53" s="607"/>
      <c r="AF53" s="607"/>
      <c r="AG53" s="607"/>
      <c r="AH53" s="607"/>
      <c r="AI53" s="607"/>
    </row>
    <row r="54" spans="1:35">
      <c r="A54" s="642"/>
      <c r="B54" s="607"/>
      <c r="C54" s="607"/>
      <c r="D54" s="927"/>
      <c r="E54" s="913"/>
      <c r="F54" s="913"/>
      <c r="G54" s="913"/>
      <c r="H54" s="913"/>
      <c r="I54" s="913"/>
      <c r="J54" s="913"/>
      <c r="K54" s="913"/>
      <c r="L54" s="913"/>
      <c r="M54" s="913"/>
      <c r="N54" s="913"/>
      <c r="O54" s="928"/>
      <c r="P54" s="607"/>
      <c r="Q54" s="607"/>
      <c r="R54" s="607"/>
      <c r="S54" s="607"/>
      <c r="T54" s="607"/>
      <c r="U54" s="607"/>
      <c r="V54" s="607"/>
      <c r="W54" s="607"/>
      <c r="X54" s="607"/>
      <c r="Y54" s="607"/>
      <c r="Z54" s="607"/>
      <c r="AA54" s="607"/>
      <c r="AB54" s="607"/>
      <c r="AC54" s="607"/>
      <c r="AD54" s="607"/>
      <c r="AE54" s="607"/>
      <c r="AF54" s="607"/>
      <c r="AG54" s="607"/>
      <c r="AH54" s="607"/>
      <c r="AI54" s="607"/>
    </row>
    <row r="55" spans="1:35">
      <c r="A55" s="642"/>
      <c r="B55" s="607"/>
      <c r="C55" s="607"/>
      <c r="D55" s="929"/>
      <c r="E55" s="930"/>
      <c r="F55" s="930"/>
      <c r="G55" s="930"/>
      <c r="H55" s="930"/>
      <c r="I55" s="930"/>
      <c r="J55" s="930"/>
      <c r="K55" s="930"/>
      <c r="L55" s="930"/>
      <c r="M55" s="930"/>
      <c r="N55" s="930"/>
      <c r="O55" s="931"/>
      <c r="P55" s="607"/>
      <c r="Q55" s="607"/>
      <c r="R55" s="607"/>
      <c r="S55" s="607"/>
      <c r="T55" s="607"/>
      <c r="U55" s="607"/>
      <c r="V55" s="607"/>
      <c r="W55" s="607"/>
      <c r="X55" s="607"/>
      <c r="Y55" s="607"/>
      <c r="Z55" s="607"/>
      <c r="AA55" s="607"/>
      <c r="AB55" s="607"/>
      <c r="AC55" s="607"/>
      <c r="AD55" s="607"/>
      <c r="AE55" s="607"/>
      <c r="AF55" s="607"/>
      <c r="AG55" s="607"/>
      <c r="AH55" s="607"/>
      <c r="AI55" s="607"/>
    </row>
    <row r="56" spans="1:35">
      <c r="A56" s="642"/>
      <c r="B56" s="607"/>
      <c r="C56" s="607"/>
      <c r="D56" s="607"/>
      <c r="E56" s="607"/>
      <c r="F56" s="607"/>
      <c r="G56" s="607"/>
      <c r="H56" s="607"/>
      <c r="I56" s="607"/>
      <c r="J56" s="607"/>
      <c r="K56" s="607"/>
      <c r="L56" s="607"/>
      <c r="M56" s="607"/>
      <c r="N56" s="607"/>
      <c r="O56" s="607"/>
      <c r="P56" s="607"/>
      <c r="Q56" s="607"/>
      <c r="R56" s="607"/>
      <c r="S56" s="607"/>
      <c r="T56" s="607"/>
      <c r="U56" s="607"/>
      <c r="V56" s="607"/>
      <c r="W56" s="607"/>
      <c r="X56" s="607"/>
      <c r="Y56" s="607"/>
      <c r="Z56" s="607"/>
      <c r="AA56" s="607"/>
      <c r="AB56" s="607"/>
      <c r="AC56" s="607"/>
      <c r="AD56" s="607"/>
      <c r="AE56" s="607"/>
      <c r="AF56" s="607"/>
      <c r="AG56" s="607"/>
      <c r="AH56" s="607"/>
      <c r="AI56" s="607"/>
    </row>
    <row r="57" spans="1:35">
      <c r="A57" s="642" t="s">
        <v>23166</v>
      </c>
      <c r="B57" s="607"/>
      <c r="C57" s="607"/>
      <c r="D57" s="924" t="s">
        <v>23167</v>
      </c>
      <c r="E57" s="925"/>
      <c r="F57" s="925"/>
      <c r="G57" s="925"/>
      <c r="H57" s="925"/>
      <c r="I57" s="925"/>
      <c r="J57" s="925"/>
      <c r="K57" s="925"/>
      <c r="L57" s="925"/>
      <c r="M57" s="925"/>
      <c r="N57" s="925"/>
      <c r="O57" s="926"/>
      <c r="P57" s="607"/>
      <c r="Q57" s="607"/>
      <c r="R57" s="607"/>
      <c r="S57" s="607"/>
      <c r="T57" s="607"/>
      <c r="U57" s="607"/>
      <c r="V57" s="607"/>
      <c r="W57" s="607"/>
      <c r="X57" s="607"/>
      <c r="Y57" s="607"/>
      <c r="Z57" s="607"/>
      <c r="AA57" s="607"/>
      <c r="AB57" s="607"/>
      <c r="AC57" s="607"/>
      <c r="AD57" s="607"/>
      <c r="AE57" s="607"/>
      <c r="AF57" s="607"/>
      <c r="AG57" s="607"/>
      <c r="AH57" s="607"/>
      <c r="AI57" s="607"/>
    </row>
    <row r="58" spans="1:35">
      <c r="A58" s="642"/>
      <c r="B58" s="607"/>
      <c r="C58" s="607"/>
      <c r="D58" s="927"/>
      <c r="E58" s="913"/>
      <c r="F58" s="913"/>
      <c r="G58" s="913"/>
      <c r="H58" s="913"/>
      <c r="I58" s="913"/>
      <c r="J58" s="913"/>
      <c r="K58" s="913"/>
      <c r="L58" s="913"/>
      <c r="M58" s="913"/>
      <c r="N58" s="913"/>
      <c r="O58" s="928"/>
      <c r="P58" s="607"/>
      <c r="Q58" s="607"/>
      <c r="R58" s="607"/>
      <c r="S58" s="607"/>
      <c r="T58" s="607"/>
      <c r="U58" s="607"/>
      <c r="V58" s="607"/>
      <c r="W58" s="607"/>
      <c r="X58" s="607"/>
      <c r="Y58" s="607"/>
      <c r="Z58" s="607"/>
      <c r="AA58" s="607"/>
      <c r="AB58" s="607"/>
      <c r="AC58" s="607"/>
      <c r="AD58" s="607"/>
      <c r="AE58" s="607"/>
      <c r="AF58" s="607"/>
      <c r="AG58" s="607"/>
      <c r="AH58" s="607"/>
      <c r="AI58" s="607"/>
    </row>
    <row r="59" spans="1:35">
      <c r="A59" s="642"/>
      <c r="B59" s="607"/>
      <c r="C59" s="607"/>
      <c r="D59" s="929"/>
      <c r="E59" s="930"/>
      <c r="F59" s="930"/>
      <c r="G59" s="930"/>
      <c r="H59" s="930"/>
      <c r="I59" s="930"/>
      <c r="J59" s="930"/>
      <c r="K59" s="930"/>
      <c r="L59" s="930"/>
      <c r="M59" s="930"/>
      <c r="N59" s="930"/>
      <c r="O59" s="931"/>
      <c r="P59" s="607"/>
      <c r="Q59" s="607"/>
      <c r="R59" s="607"/>
      <c r="S59" s="607"/>
      <c r="T59" s="607"/>
      <c r="U59" s="607"/>
      <c r="V59" s="607"/>
      <c r="W59" s="607"/>
      <c r="X59" s="607"/>
      <c r="Y59" s="607"/>
      <c r="Z59" s="607"/>
      <c r="AA59" s="607"/>
      <c r="AB59" s="607"/>
      <c r="AC59" s="607"/>
      <c r="AD59" s="607"/>
      <c r="AE59" s="607"/>
      <c r="AF59" s="607"/>
      <c r="AG59" s="607"/>
      <c r="AH59" s="607"/>
      <c r="AI59" s="607"/>
    </row>
    <row r="60" spans="1:35">
      <c r="A60" s="642"/>
      <c r="B60" s="607"/>
      <c r="C60" s="607"/>
      <c r="D60" s="607"/>
      <c r="E60" s="607"/>
      <c r="F60" s="607"/>
      <c r="G60" s="607"/>
      <c r="H60" s="607"/>
      <c r="I60" s="607"/>
      <c r="J60" s="607"/>
      <c r="K60" s="607"/>
      <c r="L60" s="607"/>
      <c r="M60" s="607"/>
      <c r="N60" s="607"/>
      <c r="O60" s="607"/>
      <c r="P60" s="607"/>
      <c r="Q60" s="607"/>
      <c r="R60" s="607"/>
      <c r="S60" s="607"/>
      <c r="T60" s="607"/>
      <c r="U60" s="607"/>
      <c r="V60" s="607"/>
      <c r="W60" s="607"/>
      <c r="X60" s="607"/>
      <c r="Y60" s="607"/>
      <c r="Z60" s="607"/>
      <c r="AA60" s="607"/>
      <c r="AB60" s="607"/>
      <c r="AC60" s="607"/>
      <c r="AD60" s="607"/>
      <c r="AE60" s="607"/>
      <c r="AF60" s="607"/>
      <c r="AG60" s="607"/>
      <c r="AH60" s="607"/>
      <c r="AI60" s="607"/>
    </row>
    <row r="61" spans="1:35">
      <c r="A61" s="642" t="s">
        <v>23118</v>
      </c>
      <c r="B61" s="607"/>
      <c r="C61" s="607"/>
      <c r="D61" s="932" t="s">
        <v>23168</v>
      </c>
      <c r="E61" s="925"/>
      <c r="F61" s="925"/>
      <c r="G61" s="925"/>
      <c r="H61" s="925"/>
      <c r="I61" s="925"/>
      <c r="J61" s="925"/>
      <c r="K61" s="925"/>
      <c r="L61" s="925"/>
      <c r="M61" s="925"/>
      <c r="N61" s="925"/>
      <c r="O61" s="926"/>
      <c r="P61" s="607"/>
      <c r="Q61" s="607"/>
      <c r="R61" s="607"/>
      <c r="S61" s="607"/>
      <c r="T61" s="607"/>
      <c r="U61" s="607"/>
      <c r="V61" s="607"/>
      <c r="W61" s="607"/>
      <c r="X61" s="607"/>
      <c r="Y61" s="607"/>
      <c r="Z61" s="607"/>
      <c r="AA61" s="607"/>
      <c r="AB61" s="607"/>
      <c r="AC61" s="607"/>
      <c r="AD61" s="607"/>
      <c r="AE61" s="607"/>
      <c r="AF61" s="607"/>
      <c r="AG61" s="607"/>
      <c r="AH61" s="607"/>
      <c r="AI61" s="607"/>
    </row>
    <row r="62" spans="1:35">
      <c r="A62" s="642"/>
      <c r="B62" s="607"/>
      <c r="C62" s="607"/>
      <c r="D62" s="927"/>
      <c r="E62" s="913"/>
      <c r="F62" s="913"/>
      <c r="G62" s="913"/>
      <c r="H62" s="913"/>
      <c r="I62" s="913"/>
      <c r="J62" s="913"/>
      <c r="K62" s="913"/>
      <c r="L62" s="913"/>
      <c r="M62" s="913"/>
      <c r="N62" s="913"/>
      <c r="O62" s="928"/>
      <c r="P62" s="607"/>
      <c r="Q62" s="607"/>
      <c r="R62" s="607"/>
      <c r="S62" s="607"/>
      <c r="T62" s="607"/>
      <c r="U62" s="607"/>
      <c r="V62" s="607"/>
      <c r="W62" s="607"/>
      <c r="X62" s="607"/>
      <c r="Y62" s="607"/>
      <c r="Z62" s="607"/>
      <c r="AA62" s="607"/>
      <c r="AB62" s="607"/>
      <c r="AC62" s="607"/>
      <c r="AD62" s="607"/>
      <c r="AE62" s="607"/>
      <c r="AF62" s="607"/>
      <c r="AG62" s="607"/>
      <c r="AH62" s="607"/>
      <c r="AI62" s="607"/>
    </row>
    <row r="63" spans="1:35">
      <c r="A63" s="642"/>
      <c r="B63" s="607"/>
      <c r="C63" s="607"/>
      <c r="D63" s="929"/>
      <c r="E63" s="930"/>
      <c r="F63" s="930"/>
      <c r="G63" s="930"/>
      <c r="H63" s="930"/>
      <c r="I63" s="930"/>
      <c r="J63" s="930"/>
      <c r="K63" s="930"/>
      <c r="L63" s="930"/>
      <c r="M63" s="930"/>
      <c r="N63" s="930"/>
      <c r="O63" s="931"/>
      <c r="P63" s="607"/>
      <c r="Q63" s="607"/>
      <c r="R63" s="607"/>
      <c r="S63" s="607"/>
      <c r="T63" s="607"/>
      <c r="U63" s="607"/>
      <c r="V63" s="607"/>
      <c r="W63" s="607"/>
      <c r="X63" s="607"/>
      <c r="Y63" s="607"/>
      <c r="Z63" s="607"/>
      <c r="AA63" s="607"/>
      <c r="AB63" s="607"/>
      <c r="AC63" s="607"/>
      <c r="AD63" s="607"/>
      <c r="AE63" s="607"/>
      <c r="AF63" s="607"/>
      <c r="AG63" s="607"/>
      <c r="AH63" s="607"/>
      <c r="AI63" s="607"/>
    </row>
    <row r="64" spans="1:35">
      <c r="A64" s="642"/>
      <c r="B64" s="607"/>
      <c r="C64" s="607"/>
      <c r="D64" s="607"/>
      <c r="E64" s="607"/>
      <c r="F64" s="607"/>
      <c r="G64" s="607"/>
      <c r="H64" s="607"/>
      <c r="I64" s="607"/>
      <c r="J64" s="607"/>
      <c r="K64" s="607"/>
      <c r="L64" s="607"/>
      <c r="M64" s="607"/>
      <c r="N64" s="607"/>
      <c r="O64" s="607"/>
      <c r="P64" s="607"/>
      <c r="Q64" s="607"/>
      <c r="R64" s="607"/>
      <c r="S64" s="607"/>
      <c r="T64" s="607"/>
      <c r="U64" s="607"/>
      <c r="V64" s="607"/>
      <c r="W64" s="607"/>
      <c r="X64" s="607"/>
      <c r="Y64" s="607"/>
      <c r="Z64" s="607"/>
      <c r="AA64" s="607"/>
      <c r="AB64" s="607"/>
      <c r="AC64" s="607"/>
      <c r="AD64" s="607"/>
      <c r="AE64" s="607"/>
      <c r="AF64" s="607"/>
      <c r="AG64" s="607"/>
      <c r="AH64" s="607"/>
      <c r="AI64" s="607"/>
    </row>
    <row r="65" spans="1:35">
      <c r="A65" s="642" t="s">
        <v>23169</v>
      </c>
      <c r="B65" s="607"/>
      <c r="C65" s="607"/>
      <c r="D65" s="932" t="s">
        <v>23170</v>
      </c>
      <c r="E65" s="925"/>
      <c r="F65" s="925"/>
      <c r="G65" s="925"/>
      <c r="H65" s="925"/>
      <c r="I65" s="925"/>
      <c r="J65" s="925"/>
      <c r="K65" s="925"/>
      <c r="L65" s="925"/>
      <c r="M65" s="925"/>
      <c r="N65" s="925"/>
      <c r="O65" s="926"/>
      <c r="P65" s="607"/>
      <c r="Q65" s="607"/>
      <c r="R65" s="607"/>
      <c r="S65" s="607"/>
      <c r="T65" s="607"/>
      <c r="U65" s="607"/>
      <c r="V65" s="607"/>
      <c r="W65" s="607"/>
      <c r="X65" s="607"/>
      <c r="Y65" s="607"/>
      <c r="Z65" s="607"/>
      <c r="AA65" s="607"/>
      <c r="AB65" s="607"/>
      <c r="AC65" s="607"/>
      <c r="AD65" s="607"/>
      <c r="AE65" s="607"/>
      <c r="AF65" s="607"/>
      <c r="AG65" s="607"/>
      <c r="AH65" s="607"/>
      <c r="AI65" s="607"/>
    </row>
    <row r="66" spans="1:35">
      <c r="A66" s="642"/>
      <c r="B66" s="607"/>
      <c r="C66" s="607"/>
      <c r="D66" s="927"/>
      <c r="E66" s="913"/>
      <c r="F66" s="913"/>
      <c r="G66" s="913"/>
      <c r="H66" s="913"/>
      <c r="I66" s="913"/>
      <c r="J66" s="913"/>
      <c r="K66" s="913"/>
      <c r="L66" s="913"/>
      <c r="M66" s="913"/>
      <c r="N66" s="913"/>
      <c r="O66" s="928"/>
      <c r="P66" s="607"/>
      <c r="Q66" s="607"/>
      <c r="R66" s="607"/>
      <c r="S66" s="607"/>
      <c r="T66" s="607"/>
      <c r="U66" s="607"/>
      <c r="V66" s="607"/>
      <c r="W66" s="607"/>
      <c r="X66" s="607"/>
      <c r="Y66" s="607"/>
      <c r="Z66" s="607"/>
      <c r="AA66" s="607"/>
      <c r="AB66" s="607"/>
      <c r="AC66" s="607"/>
      <c r="AD66" s="607"/>
      <c r="AE66" s="607"/>
      <c r="AF66" s="607"/>
      <c r="AG66" s="607"/>
      <c r="AH66" s="607"/>
      <c r="AI66" s="607"/>
    </row>
    <row r="67" spans="1:35">
      <c r="A67" s="642"/>
      <c r="B67" s="607"/>
      <c r="C67" s="607"/>
      <c r="D67" s="929"/>
      <c r="E67" s="930"/>
      <c r="F67" s="930"/>
      <c r="G67" s="930"/>
      <c r="H67" s="930"/>
      <c r="I67" s="930"/>
      <c r="J67" s="930"/>
      <c r="K67" s="930"/>
      <c r="L67" s="930"/>
      <c r="M67" s="930"/>
      <c r="N67" s="930"/>
      <c r="O67" s="931"/>
      <c r="P67" s="607"/>
      <c r="Q67" s="607"/>
      <c r="R67" s="607"/>
      <c r="S67" s="607"/>
      <c r="T67" s="607"/>
      <c r="U67" s="607"/>
      <c r="V67" s="607"/>
      <c r="W67" s="607"/>
      <c r="X67" s="607"/>
      <c r="Y67" s="607"/>
      <c r="Z67" s="607"/>
      <c r="AA67" s="607"/>
      <c r="AB67" s="607"/>
      <c r="AC67" s="607"/>
      <c r="AD67" s="607"/>
      <c r="AE67" s="607"/>
      <c r="AF67" s="607"/>
      <c r="AG67" s="607"/>
      <c r="AH67" s="607"/>
      <c r="AI67" s="607"/>
    </row>
    <row r="68" spans="1:35">
      <c r="A68" s="642"/>
      <c r="B68" s="607"/>
      <c r="C68" s="607"/>
      <c r="D68" s="607"/>
      <c r="E68" s="607"/>
      <c r="F68" s="607"/>
      <c r="G68" s="607"/>
      <c r="H68" s="607"/>
      <c r="I68" s="607"/>
      <c r="J68" s="607"/>
      <c r="K68" s="607"/>
      <c r="L68" s="607"/>
      <c r="M68" s="607"/>
      <c r="N68" s="607"/>
      <c r="O68" s="607"/>
      <c r="P68" s="607"/>
      <c r="Q68" s="607"/>
      <c r="R68" s="607"/>
      <c r="S68" s="607"/>
      <c r="T68" s="607"/>
      <c r="U68" s="607"/>
      <c r="V68" s="607"/>
      <c r="W68" s="607"/>
      <c r="X68" s="607"/>
      <c r="Y68" s="607"/>
      <c r="Z68" s="607"/>
      <c r="AA68" s="607"/>
      <c r="AB68" s="607"/>
      <c r="AC68" s="607"/>
      <c r="AD68" s="607"/>
      <c r="AE68" s="607"/>
      <c r="AF68" s="607"/>
      <c r="AG68" s="607"/>
      <c r="AH68" s="607"/>
      <c r="AI68" s="607"/>
    </row>
    <row r="69" spans="1:35">
      <c r="A69" s="642" t="s">
        <v>23120</v>
      </c>
      <c r="B69" s="607"/>
      <c r="C69" s="607"/>
      <c r="D69" s="932" t="s">
        <v>23171</v>
      </c>
      <c r="E69" s="925"/>
      <c r="F69" s="925"/>
      <c r="G69" s="925"/>
      <c r="H69" s="925"/>
      <c r="I69" s="925"/>
      <c r="J69" s="925"/>
      <c r="K69" s="925"/>
      <c r="L69" s="925"/>
      <c r="M69" s="925"/>
      <c r="N69" s="925"/>
      <c r="O69" s="926"/>
      <c r="P69" s="607"/>
      <c r="Q69" s="607"/>
      <c r="R69" s="607"/>
      <c r="S69" s="607"/>
      <c r="T69" s="607"/>
      <c r="U69" s="607"/>
      <c r="V69" s="607"/>
      <c r="W69" s="607"/>
      <c r="X69" s="607"/>
      <c r="Y69" s="607"/>
      <c r="Z69" s="607"/>
      <c r="AA69" s="607"/>
      <c r="AB69" s="607"/>
      <c r="AC69" s="607"/>
      <c r="AD69" s="607"/>
      <c r="AE69" s="607"/>
      <c r="AF69" s="607"/>
      <c r="AG69" s="607"/>
      <c r="AH69" s="607"/>
      <c r="AI69" s="607"/>
    </row>
    <row r="70" spans="1:35">
      <c r="A70" s="642"/>
      <c r="B70" s="607"/>
      <c r="C70" s="607"/>
      <c r="D70" s="927"/>
      <c r="E70" s="913"/>
      <c r="F70" s="913"/>
      <c r="G70" s="913"/>
      <c r="H70" s="913"/>
      <c r="I70" s="913"/>
      <c r="J70" s="913"/>
      <c r="K70" s="913"/>
      <c r="L70" s="913"/>
      <c r="M70" s="913"/>
      <c r="N70" s="913"/>
      <c r="O70" s="928"/>
      <c r="P70" s="607"/>
      <c r="Q70" s="607"/>
      <c r="R70" s="607"/>
      <c r="S70" s="607"/>
      <c r="T70" s="607"/>
      <c r="U70" s="607"/>
      <c r="V70" s="607"/>
      <c r="W70" s="607"/>
      <c r="X70" s="607"/>
      <c r="Y70" s="607"/>
      <c r="Z70" s="607"/>
      <c r="AA70" s="607"/>
      <c r="AB70" s="607"/>
      <c r="AC70" s="607"/>
      <c r="AD70" s="607"/>
      <c r="AE70" s="607"/>
      <c r="AF70" s="607"/>
      <c r="AG70" s="607"/>
      <c r="AH70" s="607"/>
      <c r="AI70" s="607"/>
    </row>
    <row r="71" spans="1:35">
      <c r="A71" s="642"/>
      <c r="B71" s="607"/>
      <c r="C71" s="607"/>
      <c r="D71" s="929"/>
      <c r="E71" s="930"/>
      <c r="F71" s="930"/>
      <c r="G71" s="930"/>
      <c r="H71" s="930"/>
      <c r="I71" s="930"/>
      <c r="J71" s="930"/>
      <c r="K71" s="930"/>
      <c r="L71" s="930"/>
      <c r="M71" s="930"/>
      <c r="N71" s="930"/>
      <c r="O71" s="931"/>
      <c r="P71" s="607"/>
      <c r="Q71" s="607"/>
      <c r="R71" s="607"/>
      <c r="S71" s="607"/>
      <c r="T71" s="607"/>
      <c r="U71" s="607"/>
      <c r="V71" s="607"/>
      <c r="W71" s="607"/>
      <c r="X71" s="607"/>
      <c r="Y71" s="607"/>
      <c r="Z71" s="607"/>
      <c r="AA71" s="607"/>
      <c r="AB71" s="607"/>
      <c r="AC71" s="607"/>
      <c r="AD71" s="607"/>
      <c r="AE71" s="607"/>
      <c r="AF71" s="607"/>
      <c r="AG71" s="607"/>
      <c r="AH71" s="607"/>
      <c r="AI71" s="607"/>
    </row>
    <row r="72" spans="1:35">
      <c r="A72" s="642"/>
      <c r="B72" s="607"/>
      <c r="C72" s="607"/>
      <c r="D72" s="607"/>
      <c r="E72" s="607"/>
      <c r="F72" s="607"/>
      <c r="G72" s="607"/>
      <c r="H72" s="607"/>
      <c r="I72" s="607"/>
      <c r="J72" s="607"/>
      <c r="K72" s="607"/>
      <c r="L72" s="607"/>
      <c r="M72" s="607"/>
      <c r="N72" s="607"/>
      <c r="O72" s="607"/>
      <c r="P72" s="607"/>
      <c r="Q72" s="607"/>
      <c r="R72" s="607"/>
      <c r="S72" s="607"/>
      <c r="T72" s="607"/>
      <c r="U72" s="607"/>
      <c r="V72" s="607"/>
      <c r="W72" s="607"/>
      <c r="X72" s="607"/>
      <c r="Y72" s="607"/>
      <c r="Z72" s="607"/>
      <c r="AA72" s="607"/>
      <c r="AB72" s="607"/>
      <c r="AC72" s="607"/>
      <c r="AD72" s="607"/>
      <c r="AE72" s="607"/>
      <c r="AF72" s="607"/>
      <c r="AG72" s="607"/>
      <c r="AH72" s="607"/>
      <c r="AI72" s="607"/>
    </row>
    <row r="73" spans="1:35">
      <c r="A73" s="642" t="s">
        <v>23121</v>
      </c>
      <c r="B73" s="607"/>
      <c r="C73" s="607"/>
      <c r="D73" s="924" t="s">
        <v>23172</v>
      </c>
      <c r="E73" s="925"/>
      <c r="F73" s="925"/>
      <c r="G73" s="925"/>
      <c r="H73" s="925"/>
      <c r="I73" s="925"/>
      <c r="J73" s="925"/>
      <c r="K73" s="925"/>
      <c r="L73" s="925"/>
      <c r="M73" s="925"/>
      <c r="N73" s="925"/>
      <c r="O73" s="926"/>
      <c r="P73" s="607"/>
      <c r="Q73" s="607"/>
      <c r="R73" s="607"/>
      <c r="S73" s="607"/>
      <c r="T73" s="607"/>
      <c r="U73" s="607"/>
      <c r="V73" s="607"/>
      <c r="W73" s="607"/>
      <c r="X73" s="607"/>
      <c r="Y73" s="607"/>
      <c r="Z73" s="607"/>
      <c r="AA73" s="607"/>
      <c r="AB73" s="607"/>
      <c r="AC73" s="607"/>
      <c r="AD73" s="607"/>
      <c r="AE73" s="607"/>
      <c r="AF73" s="607"/>
      <c r="AG73" s="607"/>
      <c r="AH73" s="607"/>
      <c r="AI73" s="607"/>
    </row>
    <row r="74" spans="1:35">
      <c r="A74" s="642"/>
      <c r="B74" s="607"/>
      <c r="C74" s="607"/>
      <c r="D74" s="927"/>
      <c r="E74" s="913"/>
      <c r="F74" s="913"/>
      <c r="G74" s="913"/>
      <c r="H74" s="913"/>
      <c r="I74" s="913"/>
      <c r="J74" s="913"/>
      <c r="K74" s="913"/>
      <c r="L74" s="913"/>
      <c r="M74" s="913"/>
      <c r="N74" s="913"/>
      <c r="O74" s="928"/>
      <c r="P74" s="607"/>
      <c r="Q74" s="607"/>
      <c r="R74" s="607"/>
      <c r="S74" s="607"/>
      <c r="T74" s="607"/>
      <c r="U74" s="607"/>
      <c r="V74" s="607"/>
      <c r="W74" s="607"/>
      <c r="X74" s="607"/>
      <c r="Y74" s="607"/>
      <c r="Z74" s="607"/>
      <c r="AA74" s="607"/>
      <c r="AB74" s="607"/>
      <c r="AC74" s="607"/>
      <c r="AD74" s="607"/>
      <c r="AE74" s="607"/>
      <c r="AF74" s="607"/>
      <c r="AG74" s="607"/>
      <c r="AH74" s="607"/>
      <c r="AI74" s="607"/>
    </row>
    <row r="75" spans="1:35">
      <c r="A75" s="642"/>
      <c r="B75" s="607"/>
      <c r="C75" s="607"/>
      <c r="D75" s="929"/>
      <c r="E75" s="930"/>
      <c r="F75" s="930"/>
      <c r="G75" s="930"/>
      <c r="H75" s="930"/>
      <c r="I75" s="930"/>
      <c r="J75" s="930"/>
      <c r="K75" s="930"/>
      <c r="L75" s="930"/>
      <c r="M75" s="930"/>
      <c r="N75" s="930"/>
      <c r="O75" s="931"/>
      <c r="P75" s="607"/>
      <c r="Q75" s="607"/>
      <c r="R75" s="607"/>
      <c r="S75" s="607"/>
      <c r="T75" s="607"/>
      <c r="U75" s="607"/>
      <c r="V75" s="607"/>
      <c r="W75" s="607"/>
      <c r="X75" s="607"/>
      <c r="Y75" s="607"/>
      <c r="Z75" s="607"/>
      <c r="AA75" s="607"/>
      <c r="AB75" s="607"/>
      <c r="AC75" s="607"/>
      <c r="AD75" s="607"/>
      <c r="AE75" s="607"/>
      <c r="AF75" s="607"/>
      <c r="AG75" s="607"/>
      <c r="AH75" s="607"/>
      <c r="AI75" s="607"/>
    </row>
    <row r="76" spans="1:35">
      <c r="A76" s="642"/>
      <c r="B76" s="607"/>
      <c r="C76" s="607"/>
      <c r="D76" s="607"/>
      <c r="E76" s="607"/>
      <c r="F76" s="607"/>
      <c r="G76" s="607"/>
      <c r="H76" s="607"/>
      <c r="I76" s="607"/>
      <c r="J76" s="607"/>
      <c r="K76" s="607"/>
      <c r="L76" s="607"/>
      <c r="M76" s="607"/>
      <c r="N76" s="607"/>
      <c r="O76" s="607"/>
      <c r="P76" s="607"/>
      <c r="Q76" s="607"/>
      <c r="R76" s="607"/>
      <c r="S76" s="607"/>
      <c r="T76" s="607"/>
      <c r="U76" s="607"/>
      <c r="V76" s="607"/>
      <c r="W76" s="607"/>
      <c r="X76" s="607"/>
      <c r="Y76" s="607"/>
      <c r="Z76" s="607"/>
      <c r="AA76" s="607"/>
      <c r="AB76" s="607"/>
      <c r="AC76" s="607"/>
      <c r="AD76" s="607"/>
      <c r="AE76" s="607"/>
      <c r="AF76" s="607"/>
      <c r="AG76" s="607"/>
      <c r="AH76" s="607"/>
      <c r="AI76" s="607"/>
    </row>
    <row r="77" spans="1:35">
      <c r="A77" s="642" t="s">
        <v>23173</v>
      </c>
      <c r="B77" s="607"/>
      <c r="C77" s="607"/>
      <c r="D77" s="924" t="s">
        <v>23174</v>
      </c>
      <c r="E77" s="925"/>
      <c r="F77" s="925"/>
      <c r="G77" s="925"/>
      <c r="H77" s="925"/>
      <c r="I77" s="925"/>
      <c r="J77" s="925"/>
      <c r="K77" s="925"/>
      <c r="L77" s="925"/>
      <c r="M77" s="925"/>
      <c r="N77" s="925"/>
      <c r="O77" s="926"/>
      <c r="P77" s="607"/>
      <c r="Q77" s="607"/>
      <c r="R77" s="607"/>
      <c r="S77" s="607"/>
      <c r="T77" s="607"/>
      <c r="U77" s="607"/>
      <c r="V77" s="607"/>
      <c r="W77" s="607"/>
      <c r="X77" s="607"/>
      <c r="Y77" s="607"/>
      <c r="Z77" s="607"/>
      <c r="AA77" s="607"/>
      <c r="AB77" s="607"/>
      <c r="AC77" s="607"/>
      <c r="AD77" s="607"/>
      <c r="AE77" s="607"/>
      <c r="AF77" s="607"/>
      <c r="AG77" s="607"/>
      <c r="AH77" s="607"/>
      <c r="AI77" s="607"/>
    </row>
    <row r="78" spans="1:35">
      <c r="A78" s="642"/>
      <c r="B78" s="607"/>
      <c r="C78" s="607"/>
      <c r="D78" s="927"/>
      <c r="E78" s="913"/>
      <c r="F78" s="913"/>
      <c r="G78" s="913"/>
      <c r="H78" s="913"/>
      <c r="I78" s="913"/>
      <c r="J78" s="913"/>
      <c r="K78" s="913"/>
      <c r="L78" s="913"/>
      <c r="M78" s="913"/>
      <c r="N78" s="913"/>
      <c r="O78" s="928"/>
      <c r="P78" s="607"/>
      <c r="Q78" s="607"/>
      <c r="R78" s="607"/>
      <c r="S78" s="607"/>
      <c r="T78" s="607"/>
      <c r="U78" s="607"/>
      <c r="V78" s="607"/>
      <c r="W78" s="607"/>
      <c r="X78" s="607"/>
      <c r="Y78" s="607"/>
      <c r="Z78" s="607"/>
      <c r="AA78" s="607"/>
      <c r="AB78" s="607"/>
      <c r="AC78" s="607"/>
      <c r="AD78" s="607"/>
      <c r="AE78" s="607"/>
      <c r="AF78" s="607"/>
      <c r="AG78" s="607"/>
      <c r="AH78" s="607"/>
      <c r="AI78" s="607"/>
    </row>
    <row r="79" spans="1:35">
      <c r="A79" s="642"/>
      <c r="B79" s="607"/>
      <c r="C79" s="607"/>
      <c r="D79" s="929"/>
      <c r="E79" s="930"/>
      <c r="F79" s="930"/>
      <c r="G79" s="930"/>
      <c r="H79" s="930"/>
      <c r="I79" s="930"/>
      <c r="J79" s="930"/>
      <c r="K79" s="930"/>
      <c r="L79" s="930"/>
      <c r="M79" s="930"/>
      <c r="N79" s="930"/>
      <c r="O79" s="931"/>
      <c r="P79" s="607"/>
      <c r="Q79" s="607"/>
      <c r="R79" s="607"/>
      <c r="S79" s="607"/>
      <c r="T79" s="607"/>
      <c r="U79" s="607"/>
      <c r="V79" s="607"/>
      <c r="W79" s="607"/>
      <c r="X79" s="607"/>
      <c r="Y79" s="607"/>
      <c r="Z79" s="607"/>
      <c r="AA79" s="607"/>
      <c r="AB79" s="607"/>
      <c r="AC79" s="607"/>
      <c r="AD79" s="607"/>
      <c r="AE79" s="607"/>
      <c r="AF79" s="607"/>
      <c r="AG79" s="607"/>
      <c r="AH79" s="607"/>
      <c r="AI79" s="607"/>
    </row>
    <row r="80" spans="1:35">
      <c r="A80" s="642"/>
      <c r="B80" s="607"/>
      <c r="C80" s="607"/>
      <c r="D80" s="607"/>
      <c r="E80" s="607"/>
      <c r="F80" s="607"/>
      <c r="G80" s="607"/>
      <c r="H80" s="607"/>
      <c r="I80" s="607"/>
      <c r="J80" s="607"/>
      <c r="K80" s="607"/>
      <c r="L80" s="607"/>
      <c r="M80" s="607"/>
      <c r="N80" s="607"/>
      <c r="O80" s="607"/>
      <c r="P80" s="607"/>
      <c r="Q80" s="607"/>
      <c r="R80" s="607"/>
      <c r="S80" s="607"/>
      <c r="T80" s="607"/>
      <c r="U80" s="607"/>
      <c r="V80" s="607"/>
      <c r="W80" s="607"/>
      <c r="X80" s="607"/>
      <c r="Y80" s="607"/>
      <c r="Z80" s="607"/>
      <c r="AA80" s="607"/>
      <c r="AB80" s="607"/>
      <c r="AC80" s="607"/>
      <c r="AD80" s="607"/>
      <c r="AE80" s="607"/>
      <c r="AF80" s="607"/>
      <c r="AG80" s="607"/>
      <c r="AH80" s="607"/>
      <c r="AI80" s="607"/>
    </row>
    <row r="81" spans="1:35">
      <c r="A81" s="642" t="s">
        <v>23142</v>
      </c>
      <c r="B81" s="607"/>
      <c r="C81" s="607"/>
      <c r="D81" s="932" t="s">
        <v>23175</v>
      </c>
      <c r="E81" s="925"/>
      <c r="F81" s="925"/>
      <c r="G81" s="925"/>
      <c r="H81" s="925"/>
      <c r="I81" s="925"/>
      <c r="J81" s="925"/>
      <c r="K81" s="925"/>
      <c r="L81" s="925"/>
      <c r="M81" s="925"/>
      <c r="N81" s="925"/>
      <c r="O81" s="926"/>
      <c r="P81" s="607"/>
      <c r="Q81" s="607"/>
      <c r="R81" s="607"/>
      <c r="S81" s="607"/>
      <c r="T81" s="607"/>
      <c r="U81" s="607"/>
      <c r="V81" s="607"/>
      <c r="W81" s="607"/>
      <c r="X81" s="607"/>
      <c r="Y81" s="607"/>
      <c r="Z81" s="607"/>
      <c r="AA81" s="607"/>
      <c r="AB81" s="607"/>
      <c r="AC81" s="607"/>
      <c r="AD81" s="607"/>
      <c r="AE81" s="607"/>
      <c r="AF81" s="607"/>
      <c r="AG81" s="607"/>
      <c r="AH81" s="607"/>
      <c r="AI81" s="607"/>
    </row>
    <row r="82" spans="1:35">
      <c r="A82" s="642"/>
      <c r="B82" s="607"/>
      <c r="C82" s="607"/>
      <c r="D82" s="927"/>
      <c r="E82" s="913"/>
      <c r="F82" s="913"/>
      <c r="G82" s="913"/>
      <c r="H82" s="913"/>
      <c r="I82" s="913"/>
      <c r="J82" s="913"/>
      <c r="K82" s="913"/>
      <c r="L82" s="913"/>
      <c r="M82" s="913"/>
      <c r="N82" s="913"/>
      <c r="O82" s="928"/>
      <c r="P82" s="607"/>
      <c r="Q82" s="607"/>
      <c r="R82" s="607"/>
      <c r="S82" s="607"/>
      <c r="T82" s="607"/>
      <c r="U82" s="607"/>
      <c r="V82" s="607"/>
      <c r="W82" s="607"/>
      <c r="X82" s="607"/>
      <c r="Y82" s="607"/>
      <c r="Z82" s="607"/>
      <c r="AA82" s="607"/>
      <c r="AB82" s="607"/>
      <c r="AC82" s="607"/>
      <c r="AD82" s="607"/>
      <c r="AE82" s="607"/>
      <c r="AF82" s="607"/>
      <c r="AG82" s="607"/>
      <c r="AH82" s="607"/>
      <c r="AI82" s="607"/>
    </row>
    <row r="83" spans="1:35">
      <c r="A83" s="642"/>
      <c r="B83" s="607"/>
      <c r="C83" s="607"/>
      <c r="D83" s="929"/>
      <c r="E83" s="930"/>
      <c r="F83" s="930"/>
      <c r="G83" s="930"/>
      <c r="H83" s="930"/>
      <c r="I83" s="930"/>
      <c r="J83" s="930"/>
      <c r="K83" s="930"/>
      <c r="L83" s="930"/>
      <c r="M83" s="930"/>
      <c r="N83" s="930"/>
      <c r="O83" s="931"/>
      <c r="P83" s="607"/>
      <c r="Q83" s="607"/>
      <c r="R83" s="607"/>
      <c r="S83" s="607"/>
      <c r="T83" s="607"/>
      <c r="U83" s="607"/>
      <c r="V83" s="607"/>
      <c r="W83" s="607"/>
      <c r="X83" s="607"/>
      <c r="Y83" s="607"/>
      <c r="Z83" s="607"/>
      <c r="AA83" s="607"/>
      <c r="AB83" s="607"/>
      <c r="AC83" s="607"/>
      <c r="AD83" s="607"/>
      <c r="AE83" s="607"/>
      <c r="AF83" s="607"/>
      <c r="AG83" s="607"/>
      <c r="AH83" s="607"/>
      <c r="AI83" s="607"/>
    </row>
    <row r="84" spans="1:35">
      <c r="A84" s="642"/>
      <c r="B84" s="607"/>
      <c r="C84" s="607"/>
      <c r="D84" s="607"/>
      <c r="E84" s="607"/>
      <c r="F84" s="607"/>
      <c r="G84" s="607"/>
      <c r="H84" s="607"/>
      <c r="I84" s="607"/>
      <c r="J84" s="607"/>
      <c r="K84" s="607"/>
      <c r="L84" s="607"/>
      <c r="M84" s="607"/>
      <c r="N84" s="607"/>
      <c r="O84" s="607"/>
      <c r="P84" s="607"/>
      <c r="Q84" s="607"/>
      <c r="R84" s="607"/>
      <c r="S84" s="607"/>
      <c r="T84" s="607"/>
      <c r="U84" s="607"/>
      <c r="V84" s="607"/>
      <c r="W84" s="607"/>
      <c r="X84" s="607"/>
      <c r="Y84" s="607"/>
      <c r="Z84" s="607"/>
      <c r="AA84" s="607"/>
      <c r="AB84" s="607"/>
      <c r="AC84" s="607"/>
      <c r="AD84" s="607"/>
      <c r="AE84" s="607"/>
      <c r="AF84" s="607"/>
      <c r="AG84" s="607"/>
      <c r="AH84" s="607"/>
      <c r="AI84" s="607"/>
    </row>
    <row r="85" spans="1:35">
      <c r="A85" s="642" t="s">
        <v>23144</v>
      </c>
      <c r="B85" s="607"/>
      <c r="C85" s="607"/>
      <c r="D85" s="932" t="s">
        <v>23176</v>
      </c>
      <c r="E85" s="925"/>
      <c r="F85" s="925"/>
      <c r="G85" s="925"/>
      <c r="H85" s="925"/>
      <c r="I85" s="925"/>
      <c r="J85" s="925"/>
      <c r="K85" s="925"/>
      <c r="L85" s="925"/>
      <c r="M85" s="925"/>
      <c r="N85" s="925"/>
      <c r="O85" s="926"/>
      <c r="P85" s="607"/>
      <c r="Q85" s="607"/>
      <c r="R85" s="607"/>
      <c r="S85" s="607"/>
      <c r="T85" s="607"/>
      <c r="U85" s="607"/>
      <c r="V85" s="607"/>
      <c r="W85" s="607"/>
      <c r="X85" s="607"/>
      <c r="Y85" s="607"/>
      <c r="Z85" s="607"/>
      <c r="AA85" s="607"/>
      <c r="AB85" s="607"/>
      <c r="AC85" s="607"/>
      <c r="AD85" s="607"/>
      <c r="AE85" s="607"/>
      <c r="AF85" s="607"/>
      <c r="AG85" s="607"/>
      <c r="AH85" s="607"/>
      <c r="AI85" s="607"/>
    </row>
    <row r="86" spans="1:35">
      <c r="A86" s="642"/>
      <c r="B86" s="607"/>
      <c r="C86" s="607"/>
      <c r="D86" s="927"/>
      <c r="E86" s="913"/>
      <c r="F86" s="913"/>
      <c r="G86" s="913"/>
      <c r="H86" s="913"/>
      <c r="I86" s="913"/>
      <c r="J86" s="913"/>
      <c r="K86" s="913"/>
      <c r="L86" s="913"/>
      <c r="M86" s="913"/>
      <c r="N86" s="913"/>
      <c r="O86" s="928"/>
      <c r="P86" s="607"/>
      <c r="Q86" s="607"/>
      <c r="R86" s="607"/>
      <c r="S86" s="607"/>
      <c r="T86" s="607"/>
      <c r="U86" s="607"/>
      <c r="V86" s="607"/>
      <c r="W86" s="607"/>
      <c r="X86" s="607"/>
      <c r="Y86" s="607"/>
      <c r="Z86" s="607"/>
      <c r="AA86" s="607"/>
      <c r="AB86" s="607"/>
      <c r="AC86" s="607"/>
      <c r="AD86" s="607"/>
      <c r="AE86" s="607"/>
      <c r="AF86" s="607"/>
      <c r="AG86" s="607"/>
      <c r="AH86" s="607"/>
      <c r="AI86" s="607"/>
    </row>
    <row r="87" spans="1:35">
      <c r="A87" s="642"/>
      <c r="B87" s="607"/>
      <c r="C87" s="607"/>
      <c r="D87" s="929"/>
      <c r="E87" s="930"/>
      <c r="F87" s="930"/>
      <c r="G87" s="930"/>
      <c r="H87" s="930"/>
      <c r="I87" s="930"/>
      <c r="J87" s="930"/>
      <c r="K87" s="930"/>
      <c r="L87" s="930"/>
      <c r="M87" s="930"/>
      <c r="N87" s="930"/>
      <c r="O87" s="931"/>
      <c r="P87" s="607"/>
      <c r="Q87" s="607"/>
      <c r="R87" s="607"/>
      <c r="S87" s="607"/>
      <c r="T87" s="607"/>
      <c r="U87" s="607"/>
      <c r="V87" s="607"/>
      <c r="W87" s="607"/>
      <c r="X87" s="607"/>
      <c r="Y87" s="607"/>
      <c r="Z87" s="607"/>
      <c r="AA87" s="607"/>
      <c r="AB87" s="607"/>
      <c r="AC87" s="607"/>
      <c r="AD87" s="607"/>
      <c r="AE87" s="607"/>
      <c r="AF87" s="607"/>
      <c r="AG87" s="607"/>
      <c r="AH87" s="607"/>
      <c r="AI87" s="607"/>
    </row>
    <row r="88" spans="1:35">
      <c r="A88" s="642"/>
      <c r="B88" s="607"/>
      <c r="C88" s="607"/>
      <c r="D88" s="607"/>
      <c r="E88" s="607"/>
      <c r="F88" s="607"/>
      <c r="G88" s="607"/>
      <c r="H88" s="607"/>
      <c r="I88" s="607"/>
      <c r="J88" s="607"/>
      <c r="K88" s="607"/>
      <c r="L88" s="607"/>
      <c r="M88" s="607"/>
      <c r="N88" s="607"/>
      <c r="O88" s="607"/>
      <c r="P88" s="607"/>
      <c r="Q88" s="607"/>
      <c r="R88" s="607"/>
      <c r="S88" s="607"/>
      <c r="T88" s="607"/>
      <c r="U88" s="607"/>
      <c r="V88" s="607"/>
      <c r="W88" s="607"/>
      <c r="X88" s="607"/>
      <c r="Y88" s="607"/>
      <c r="Z88" s="607"/>
      <c r="AA88" s="607"/>
      <c r="AB88" s="607"/>
      <c r="AC88" s="607"/>
      <c r="AD88" s="607"/>
      <c r="AE88" s="607"/>
      <c r="AF88" s="607"/>
      <c r="AG88" s="607"/>
      <c r="AH88" s="607"/>
      <c r="AI88" s="607"/>
    </row>
    <row r="89" spans="1:35">
      <c r="A89" s="642" t="s">
        <v>23146</v>
      </c>
      <c r="B89" s="607"/>
      <c r="C89" s="607"/>
      <c r="D89" s="924" t="s">
        <v>23177</v>
      </c>
      <c r="E89" s="925"/>
      <c r="F89" s="925"/>
      <c r="G89" s="925"/>
      <c r="H89" s="925"/>
      <c r="I89" s="925"/>
      <c r="J89" s="925"/>
      <c r="K89" s="925"/>
      <c r="L89" s="925"/>
      <c r="M89" s="925"/>
      <c r="N89" s="925"/>
      <c r="O89" s="926"/>
      <c r="P89" s="607"/>
      <c r="Q89" s="607"/>
      <c r="R89" s="607"/>
      <c r="S89" s="607"/>
      <c r="T89" s="607"/>
      <c r="U89" s="607"/>
      <c r="V89" s="607"/>
      <c r="W89" s="607"/>
      <c r="X89" s="607"/>
      <c r="Y89" s="607"/>
      <c r="Z89" s="607"/>
      <c r="AA89" s="607"/>
      <c r="AB89" s="607"/>
      <c r="AC89" s="607"/>
      <c r="AD89" s="607"/>
      <c r="AE89" s="607"/>
      <c r="AF89" s="607"/>
      <c r="AG89" s="607"/>
      <c r="AH89" s="607"/>
      <c r="AI89" s="607"/>
    </row>
    <row r="90" spans="1:35">
      <c r="A90" s="642"/>
      <c r="B90" s="607"/>
      <c r="C90" s="607"/>
      <c r="D90" s="927"/>
      <c r="E90" s="913"/>
      <c r="F90" s="913"/>
      <c r="G90" s="913"/>
      <c r="H90" s="913"/>
      <c r="I90" s="913"/>
      <c r="J90" s="913"/>
      <c r="K90" s="913"/>
      <c r="L90" s="913"/>
      <c r="M90" s="913"/>
      <c r="N90" s="913"/>
      <c r="O90" s="928"/>
      <c r="P90" s="607"/>
      <c r="Q90" s="607"/>
      <c r="R90" s="607"/>
      <c r="S90" s="607"/>
      <c r="T90" s="607"/>
      <c r="U90" s="607"/>
      <c r="V90" s="607"/>
      <c r="W90" s="607"/>
      <c r="X90" s="607"/>
      <c r="Y90" s="607"/>
      <c r="Z90" s="607"/>
      <c r="AA90" s="607"/>
      <c r="AB90" s="607"/>
      <c r="AC90" s="607"/>
      <c r="AD90" s="607"/>
      <c r="AE90" s="607"/>
      <c r="AF90" s="607"/>
      <c r="AG90" s="607"/>
      <c r="AH90" s="607"/>
      <c r="AI90" s="607"/>
    </row>
    <row r="91" spans="1:35">
      <c r="A91" s="642"/>
      <c r="B91" s="607"/>
      <c r="C91" s="607"/>
      <c r="D91" s="929"/>
      <c r="E91" s="930"/>
      <c r="F91" s="930"/>
      <c r="G91" s="930"/>
      <c r="H91" s="930"/>
      <c r="I91" s="930"/>
      <c r="J91" s="930"/>
      <c r="K91" s="930"/>
      <c r="L91" s="930"/>
      <c r="M91" s="930"/>
      <c r="N91" s="930"/>
      <c r="O91" s="931"/>
      <c r="P91" s="607"/>
      <c r="Q91" s="607"/>
      <c r="R91" s="607"/>
      <c r="S91" s="607"/>
      <c r="T91" s="607"/>
      <c r="U91" s="607"/>
      <c r="V91" s="607"/>
      <c r="W91" s="607"/>
      <c r="X91" s="607"/>
      <c r="Y91" s="607"/>
      <c r="Z91" s="607"/>
      <c r="AA91" s="607"/>
      <c r="AB91" s="607"/>
      <c r="AC91" s="607"/>
      <c r="AD91" s="607"/>
      <c r="AE91" s="607"/>
      <c r="AF91" s="607"/>
      <c r="AG91" s="607"/>
      <c r="AH91" s="607"/>
      <c r="AI91" s="607"/>
    </row>
    <row r="92" spans="1:35">
      <c r="A92" s="642"/>
      <c r="B92" s="607"/>
      <c r="C92" s="607"/>
      <c r="D92" s="607"/>
      <c r="E92" s="607"/>
      <c r="F92" s="607"/>
      <c r="G92" s="607"/>
      <c r="H92" s="607"/>
      <c r="I92" s="607"/>
      <c r="J92" s="607"/>
      <c r="K92" s="607"/>
      <c r="L92" s="607"/>
      <c r="M92" s="607"/>
      <c r="N92" s="607"/>
      <c r="O92" s="607"/>
      <c r="P92" s="607"/>
      <c r="Q92" s="607"/>
      <c r="R92" s="607"/>
      <c r="S92" s="607"/>
      <c r="T92" s="607"/>
      <c r="U92" s="607"/>
      <c r="V92" s="607"/>
      <c r="W92" s="607"/>
      <c r="X92" s="607"/>
      <c r="Y92" s="607"/>
      <c r="Z92" s="607"/>
      <c r="AA92" s="607"/>
      <c r="AB92" s="607"/>
      <c r="AC92" s="607"/>
      <c r="AD92" s="607"/>
      <c r="AE92" s="607"/>
      <c r="AF92" s="607"/>
      <c r="AG92" s="607"/>
      <c r="AH92" s="607"/>
      <c r="AI92" s="607"/>
    </row>
    <row r="93" spans="1:35">
      <c r="A93" s="642" t="s">
        <v>23148</v>
      </c>
      <c r="B93" s="607"/>
      <c r="C93" s="607"/>
      <c r="D93" s="924" t="s">
        <v>23178</v>
      </c>
      <c r="E93" s="925"/>
      <c r="F93" s="925"/>
      <c r="G93" s="925"/>
      <c r="H93" s="925"/>
      <c r="I93" s="925"/>
      <c r="J93" s="925"/>
      <c r="K93" s="925"/>
      <c r="L93" s="925"/>
      <c r="M93" s="925"/>
      <c r="N93" s="925"/>
      <c r="O93" s="926"/>
      <c r="P93" s="607"/>
      <c r="Q93" s="607"/>
      <c r="R93" s="607"/>
      <c r="S93" s="607"/>
      <c r="T93" s="607"/>
      <c r="U93" s="607"/>
      <c r="V93" s="607"/>
      <c r="W93" s="607"/>
      <c r="X93" s="607"/>
      <c r="Y93" s="607"/>
      <c r="Z93" s="607"/>
      <c r="AA93" s="607"/>
      <c r="AB93" s="607"/>
      <c r="AC93" s="607"/>
      <c r="AD93" s="607"/>
      <c r="AE93" s="607"/>
      <c r="AF93" s="607"/>
      <c r="AG93" s="607"/>
      <c r="AH93" s="607"/>
      <c r="AI93" s="607"/>
    </row>
    <row r="94" spans="1:35">
      <c r="A94" s="642"/>
      <c r="B94" s="607"/>
      <c r="C94" s="607"/>
      <c r="D94" s="927"/>
      <c r="E94" s="913"/>
      <c r="F94" s="913"/>
      <c r="G94" s="913"/>
      <c r="H94" s="913"/>
      <c r="I94" s="913"/>
      <c r="J94" s="913"/>
      <c r="K94" s="913"/>
      <c r="L94" s="913"/>
      <c r="M94" s="913"/>
      <c r="N94" s="913"/>
      <c r="O94" s="928"/>
      <c r="P94" s="607"/>
      <c r="Q94" s="607"/>
      <c r="R94" s="607"/>
      <c r="S94" s="607"/>
      <c r="T94" s="607"/>
      <c r="U94" s="607"/>
      <c r="V94" s="607"/>
      <c r="W94" s="607"/>
      <c r="X94" s="607"/>
      <c r="Y94" s="607"/>
      <c r="Z94" s="607"/>
      <c r="AA94" s="607"/>
      <c r="AB94" s="607"/>
      <c r="AC94" s="607"/>
      <c r="AD94" s="607"/>
      <c r="AE94" s="607"/>
      <c r="AF94" s="607"/>
      <c r="AG94" s="607"/>
      <c r="AH94" s="607"/>
      <c r="AI94" s="607"/>
    </row>
    <row r="95" spans="1:35">
      <c r="A95" s="642"/>
      <c r="B95" s="607"/>
      <c r="C95" s="607"/>
      <c r="D95" s="929"/>
      <c r="E95" s="930"/>
      <c r="F95" s="930"/>
      <c r="G95" s="930"/>
      <c r="H95" s="930"/>
      <c r="I95" s="930"/>
      <c r="J95" s="930"/>
      <c r="K95" s="930"/>
      <c r="L95" s="930"/>
      <c r="M95" s="930"/>
      <c r="N95" s="930"/>
      <c r="O95" s="931"/>
      <c r="P95" s="607"/>
      <c r="Q95" s="607"/>
      <c r="R95" s="607"/>
      <c r="S95" s="607"/>
      <c r="T95" s="607"/>
      <c r="U95" s="607"/>
      <c r="V95" s="607"/>
      <c r="W95" s="607"/>
      <c r="X95" s="607"/>
      <c r="Y95" s="607"/>
      <c r="Z95" s="607"/>
      <c r="AA95" s="607"/>
      <c r="AB95" s="607"/>
      <c r="AC95" s="607"/>
      <c r="AD95" s="607"/>
      <c r="AE95" s="607"/>
      <c r="AF95" s="607"/>
      <c r="AG95" s="607"/>
      <c r="AH95" s="607"/>
      <c r="AI95" s="607"/>
    </row>
    <row r="96" spans="1:35">
      <c r="A96" s="642"/>
      <c r="B96" s="607"/>
      <c r="C96" s="607"/>
      <c r="D96" s="607"/>
      <c r="E96" s="607"/>
      <c r="F96" s="607"/>
      <c r="G96" s="607"/>
      <c r="H96" s="607"/>
      <c r="I96" s="607"/>
      <c r="J96" s="607"/>
      <c r="K96" s="607"/>
      <c r="L96" s="607"/>
      <c r="M96" s="607"/>
      <c r="N96" s="607"/>
      <c r="O96" s="607"/>
      <c r="P96" s="607"/>
      <c r="Q96" s="607"/>
      <c r="R96" s="607"/>
      <c r="S96" s="607"/>
      <c r="T96" s="607"/>
      <c r="U96" s="607"/>
      <c r="V96" s="607"/>
      <c r="W96" s="607"/>
      <c r="X96" s="607"/>
      <c r="Y96" s="607"/>
      <c r="Z96" s="607"/>
      <c r="AA96" s="607"/>
      <c r="AB96" s="607"/>
      <c r="AC96" s="607"/>
      <c r="AD96" s="607"/>
      <c r="AE96" s="607"/>
      <c r="AF96" s="607"/>
      <c r="AG96" s="607"/>
      <c r="AH96" s="607"/>
      <c r="AI96" s="607"/>
    </row>
    <row r="97" spans="1:35">
      <c r="A97" s="642" t="s">
        <v>23179</v>
      </c>
      <c r="B97" s="607"/>
      <c r="C97" s="607"/>
      <c r="D97" s="924" t="s">
        <v>23180</v>
      </c>
      <c r="E97" s="925"/>
      <c r="F97" s="925"/>
      <c r="G97" s="925"/>
      <c r="H97" s="925"/>
      <c r="I97" s="925"/>
      <c r="J97" s="925"/>
      <c r="K97" s="925"/>
      <c r="L97" s="925"/>
      <c r="M97" s="925"/>
      <c r="N97" s="925"/>
      <c r="O97" s="926"/>
      <c r="P97" s="607"/>
      <c r="Q97" s="607"/>
      <c r="R97" s="607"/>
      <c r="S97" s="607"/>
      <c r="T97" s="607"/>
      <c r="U97" s="607"/>
      <c r="V97" s="607"/>
      <c r="W97" s="607"/>
      <c r="X97" s="607"/>
      <c r="Y97" s="607"/>
      <c r="Z97" s="607"/>
      <c r="AA97" s="607"/>
      <c r="AB97" s="607"/>
      <c r="AC97" s="607"/>
      <c r="AD97" s="607"/>
      <c r="AE97" s="607"/>
      <c r="AF97" s="607"/>
      <c r="AG97" s="607"/>
      <c r="AH97" s="607"/>
      <c r="AI97" s="607"/>
    </row>
    <row r="98" spans="1:35">
      <c r="A98" s="607"/>
      <c r="B98" s="607"/>
      <c r="C98" s="607"/>
      <c r="D98" s="927"/>
      <c r="E98" s="913"/>
      <c r="F98" s="913"/>
      <c r="G98" s="913"/>
      <c r="H98" s="913"/>
      <c r="I98" s="913"/>
      <c r="J98" s="913"/>
      <c r="K98" s="913"/>
      <c r="L98" s="913"/>
      <c r="M98" s="913"/>
      <c r="N98" s="913"/>
      <c r="O98" s="928"/>
      <c r="P98" s="607"/>
      <c r="Q98" s="607"/>
      <c r="R98" s="607"/>
      <c r="S98" s="607"/>
      <c r="T98" s="607"/>
      <c r="U98" s="607"/>
      <c r="V98" s="607"/>
      <c r="W98" s="607"/>
      <c r="X98" s="607"/>
      <c r="Y98" s="607"/>
      <c r="Z98" s="607"/>
      <c r="AA98" s="607"/>
      <c r="AB98" s="607"/>
      <c r="AC98" s="607"/>
      <c r="AD98" s="607"/>
      <c r="AE98" s="607"/>
      <c r="AF98" s="607"/>
      <c r="AG98" s="607"/>
      <c r="AH98" s="607"/>
      <c r="AI98" s="607"/>
    </row>
    <row r="99" spans="1:35">
      <c r="A99" s="607"/>
      <c r="B99" s="607"/>
      <c r="C99" s="607"/>
      <c r="D99" s="927"/>
      <c r="E99" s="913"/>
      <c r="F99" s="913"/>
      <c r="G99" s="913"/>
      <c r="H99" s="913"/>
      <c r="I99" s="913"/>
      <c r="J99" s="913"/>
      <c r="K99" s="913"/>
      <c r="L99" s="913"/>
      <c r="M99" s="913"/>
      <c r="N99" s="913"/>
      <c r="O99" s="928"/>
      <c r="P99" s="607"/>
      <c r="Q99" s="607"/>
      <c r="R99" s="607"/>
      <c r="S99" s="607"/>
      <c r="T99" s="607"/>
      <c r="U99" s="607"/>
      <c r="V99" s="607"/>
      <c r="W99" s="607"/>
      <c r="X99" s="607"/>
      <c r="Y99" s="607"/>
      <c r="Z99" s="607"/>
      <c r="AA99" s="607"/>
      <c r="AB99" s="607"/>
      <c r="AC99" s="607"/>
      <c r="AD99" s="607"/>
      <c r="AE99" s="607"/>
      <c r="AF99" s="607"/>
      <c r="AG99" s="607"/>
      <c r="AH99" s="607"/>
      <c r="AI99" s="607"/>
    </row>
    <row r="100" spans="1:35">
      <c r="A100" s="607"/>
      <c r="B100" s="607"/>
      <c r="C100" s="607"/>
      <c r="D100" s="607"/>
      <c r="E100" s="607"/>
      <c r="F100" s="607"/>
      <c r="G100" s="607"/>
      <c r="H100" s="607"/>
      <c r="I100" s="607"/>
      <c r="J100" s="607"/>
      <c r="K100" s="607"/>
      <c r="L100" s="607"/>
      <c r="M100" s="607"/>
      <c r="N100" s="607"/>
      <c r="O100" s="607"/>
      <c r="P100" s="607"/>
      <c r="Q100" s="607"/>
      <c r="R100" s="607"/>
      <c r="S100" s="607"/>
      <c r="T100" s="607"/>
      <c r="U100" s="607"/>
      <c r="V100" s="607"/>
      <c r="W100" s="607"/>
      <c r="X100" s="607"/>
      <c r="Y100" s="607"/>
      <c r="Z100" s="607"/>
      <c r="AA100" s="607"/>
      <c r="AB100" s="607"/>
      <c r="AC100" s="607"/>
      <c r="AD100" s="607"/>
      <c r="AE100" s="607"/>
      <c r="AF100" s="607"/>
      <c r="AG100" s="607"/>
      <c r="AH100" s="607"/>
      <c r="AI100" s="607"/>
    </row>
    <row r="101" spans="1:35">
      <c r="A101" s="607"/>
      <c r="B101" s="607"/>
      <c r="C101" s="607"/>
      <c r="D101" s="607"/>
      <c r="E101" s="607"/>
      <c r="F101" s="607"/>
      <c r="G101" s="607"/>
      <c r="H101" s="607"/>
      <c r="I101" s="607"/>
      <c r="J101" s="607"/>
      <c r="K101" s="607"/>
      <c r="L101" s="607"/>
      <c r="M101" s="607"/>
      <c r="N101" s="607"/>
      <c r="O101" s="607"/>
      <c r="P101" s="607"/>
      <c r="Q101" s="607"/>
      <c r="R101" s="607"/>
      <c r="S101" s="607"/>
      <c r="T101" s="607"/>
      <c r="U101" s="607"/>
      <c r="V101" s="607"/>
      <c r="W101" s="607"/>
      <c r="X101" s="607"/>
      <c r="Y101" s="607"/>
      <c r="Z101" s="607"/>
      <c r="AA101" s="607"/>
      <c r="AB101" s="607"/>
      <c r="AC101" s="607"/>
      <c r="AD101" s="607"/>
      <c r="AE101" s="607"/>
      <c r="AF101" s="607"/>
      <c r="AG101" s="607"/>
      <c r="AH101" s="607"/>
      <c r="AI101" s="607"/>
    </row>
    <row r="102" spans="1:35">
      <c r="A102" s="607"/>
      <c r="B102" s="607"/>
      <c r="C102" s="607"/>
      <c r="D102" s="607"/>
      <c r="E102" s="607"/>
      <c r="F102" s="607"/>
      <c r="G102" s="607"/>
      <c r="H102" s="607"/>
      <c r="I102" s="607"/>
      <c r="J102" s="607"/>
      <c r="K102" s="607"/>
      <c r="L102" s="607"/>
      <c r="M102" s="607"/>
      <c r="N102" s="607"/>
      <c r="O102" s="607"/>
      <c r="P102" s="607"/>
      <c r="Q102" s="607"/>
      <c r="R102" s="607"/>
      <c r="S102" s="607"/>
      <c r="T102" s="607"/>
      <c r="U102" s="607"/>
      <c r="V102" s="607"/>
      <c r="W102" s="607"/>
      <c r="X102" s="607"/>
      <c r="Y102" s="607"/>
      <c r="Z102" s="607"/>
      <c r="AA102" s="607"/>
      <c r="AB102" s="607"/>
      <c r="AC102" s="607"/>
      <c r="AD102" s="607"/>
      <c r="AE102" s="607"/>
      <c r="AF102" s="607"/>
      <c r="AG102" s="607"/>
      <c r="AH102" s="607"/>
      <c r="AI102" s="607"/>
    </row>
    <row r="103" spans="1:35">
      <c r="A103" s="607"/>
      <c r="B103" s="607"/>
      <c r="C103" s="607"/>
      <c r="D103" s="607"/>
      <c r="E103" s="607"/>
      <c r="F103" s="607"/>
      <c r="G103" s="607"/>
      <c r="H103" s="607"/>
      <c r="I103" s="607"/>
      <c r="J103" s="607"/>
      <c r="K103" s="607"/>
      <c r="L103" s="607"/>
      <c r="M103" s="607"/>
      <c r="N103" s="607"/>
      <c r="O103" s="607"/>
      <c r="P103" s="607"/>
      <c r="Q103" s="607"/>
      <c r="R103" s="607"/>
      <c r="S103" s="607"/>
      <c r="T103" s="607"/>
      <c r="U103" s="607"/>
      <c r="V103" s="607"/>
      <c r="W103" s="607"/>
      <c r="X103" s="607"/>
      <c r="Y103" s="607"/>
      <c r="Z103" s="607"/>
      <c r="AA103" s="607"/>
      <c r="AB103" s="607"/>
      <c r="AC103" s="607"/>
      <c r="AD103" s="607"/>
      <c r="AE103" s="607"/>
      <c r="AF103" s="607"/>
      <c r="AG103" s="607"/>
      <c r="AH103" s="607"/>
      <c r="AI103" s="607"/>
    </row>
    <row r="104" spans="1:35">
      <c r="A104" s="607"/>
      <c r="B104" s="607"/>
      <c r="C104" s="607"/>
      <c r="D104" s="607"/>
      <c r="E104" s="607"/>
      <c r="F104" s="607"/>
      <c r="G104" s="607"/>
      <c r="H104" s="607"/>
      <c r="I104" s="607"/>
      <c r="J104" s="607"/>
      <c r="K104" s="607"/>
      <c r="L104" s="607"/>
      <c r="M104" s="607"/>
      <c r="N104" s="607"/>
      <c r="O104" s="607"/>
      <c r="P104" s="607"/>
      <c r="Q104" s="607"/>
      <c r="R104" s="607"/>
      <c r="S104" s="607"/>
      <c r="T104" s="607"/>
      <c r="U104" s="607"/>
      <c r="V104" s="607"/>
      <c r="W104" s="607"/>
      <c r="X104" s="607"/>
      <c r="Y104" s="607"/>
      <c r="Z104" s="607"/>
      <c r="AA104" s="607"/>
      <c r="AB104" s="607"/>
      <c r="AC104" s="607"/>
      <c r="AD104" s="607"/>
      <c r="AE104" s="607"/>
      <c r="AF104" s="607"/>
      <c r="AG104" s="607"/>
      <c r="AH104" s="607"/>
      <c r="AI104" s="607"/>
    </row>
    <row r="105" spans="1:35">
      <c r="A105" s="607"/>
      <c r="B105" s="607"/>
      <c r="C105" s="607"/>
      <c r="D105" s="607"/>
      <c r="E105" s="607"/>
      <c r="F105" s="607"/>
      <c r="G105" s="607"/>
      <c r="H105" s="607"/>
      <c r="I105" s="607"/>
      <c r="J105" s="607"/>
      <c r="K105" s="607"/>
      <c r="L105" s="607"/>
      <c r="M105" s="607"/>
      <c r="N105" s="607"/>
      <c r="O105" s="607"/>
      <c r="P105" s="607"/>
      <c r="Q105" s="607"/>
      <c r="R105" s="607"/>
      <c r="S105" s="607"/>
      <c r="T105" s="607"/>
      <c r="U105" s="607"/>
      <c r="V105" s="607"/>
      <c r="W105" s="607"/>
      <c r="X105" s="607"/>
      <c r="Y105" s="607"/>
      <c r="Z105" s="607"/>
      <c r="AA105" s="607"/>
      <c r="AB105" s="607"/>
      <c r="AC105" s="607"/>
      <c r="AD105" s="607"/>
      <c r="AE105" s="607"/>
      <c r="AF105" s="607"/>
      <c r="AG105" s="607"/>
      <c r="AH105" s="607"/>
      <c r="AI105" s="607"/>
    </row>
    <row r="106" spans="1:35">
      <c r="A106" s="607"/>
      <c r="B106" s="607"/>
      <c r="C106" s="607"/>
      <c r="D106" s="607"/>
      <c r="E106" s="607"/>
      <c r="F106" s="607"/>
      <c r="G106" s="607"/>
      <c r="H106" s="607"/>
      <c r="I106" s="607"/>
      <c r="J106" s="607"/>
      <c r="K106" s="607"/>
      <c r="L106" s="607"/>
      <c r="M106" s="607"/>
      <c r="N106" s="607"/>
      <c r="O106" s="607"/>
      <c r="P106" s="607"/>
      <c r="Q106" s="607"/>
      <c r="R106" s="607"/>
      <c r="S106" s="607"/>
      <c r="T106" s="607"/>
      <c r="U106" s="607"/>
      <c r="V106" s="607"/>
      <c r="W106" s="607"/>
      <c r="X106" s="607"/>
      <c r="Y106" s="607"/>
      <c r="Z106" s="607"/>
      <c r="AA106" s="607"/>
      <c r="AB106" s="607"/>
      <c r="AC106" s="607"/>
      <c r="AD106" s="607"/>
      <c r="AE106" s="607"/>
      <c r="AF106" s="607"/>
      <c r="AG106" s="607"/>
      <c r="AH106" s="607"/>
      <c r="AI106" s="607"/>
    </row>
    <row r="107" spans="1:35">
      <c r="A107" s="607"/>
      <c r="B107" s="607"/>
      <c r="C107" s="607"/>
      <c r="D107" s="607"/>
      <c r="E107" s="607"/>
      <c r="F107" s="607"/>
      <c r="G107" s="607"/>
      <c r="H107" s="607"/>
      <c r="I107" s="607"/>
      <c r="J107" s="607"/>
      <c r="K107" s="607"/>
      <c r="L107" s="607"/>
      <c r="M107" s="607"/>
      <c r="N107" s="607"/>
      <c r="O107" s="607"/>
      <c r="P107" s="607"/>
      <c r="Q107" s="607"/>
      <c r="R107" s="607"/>
      <c r="S107" s="607"/>
      <c r="T107" s="607"/>
      <c r="U107" s="607"/>
      <c r="V107" s="607"/>
      <c r="W107" s="607"/>
      <c r="X107" s="607"/>
      <c r="Y107" s="607"/>
      <c r="Z107" s="607"/>
      <c r="AA107" s="607"/>
      <c r="AB107" s="607"/>
      <c r="AC107" s="607"/>
      <c r="AD107" s="607"/>
      <c r="AE107" s="607"/>
      <c r="AF107" s="607"/>
      <c r="AG107" s="607"/>
      <c r="AH107" s="607"/>
      <c r="AI107" s="607"/>
    </row>
    <row r="108" spans="1:35">
      <c r="A108" s="607"/>
      <c r="B108" s="607"/>
      <c r="C108" s="607"/>
      <c r="D108" s="607"/>
      <c r="E108" s="607"/>
      <c r="F108" s="607"/>
      <c r="G108" s="607"/>
      <c r="H108" s="607"/>
      <c r="I108" s="607"/>
      <c r="J108" s="607"/>
      <c r="K108" s="607"/>
      <c r="L108" s="607"/>
      <c r="M108" s="607"/>
      <c r="N108" s="607"/>
      <c r="O108" s="607"/>
      <c r="P108" s="607"/>
      <c r="Q108" s="607"/>
      <c r="R108" s="607"/>
      <c r="S108" s="607"/>
      <c r="T108" s="607"/>
      <c r="U108" s="607"/>
      <c r="V108" s="607"/>
      <c r="W108" s="607"/>
      <c r="X108" s="607"/>
      <c r="Y108" s="607"/>
      <c r="Z108" s="607"/>
      <c r="AA108" s="607"/>
      <c r="AB108" s="607"/>
      <c r="AC108" s="607"/>
      <c r="AD108" s="607"/>
      <c r="AE108" s="607"/>
      <c r="AF108" s="607"/>
      <c r="AG108" s="607"/>
      <c r="AH108" s="607"/>
      <c r="AI108" s="607"/>
    </row>
    <row r="109" spans="1:35">
      <c r="A109" s="607"/>
      <c r="B109" s="607"/>
      <c r="C109" s="607"/>
      <c r="D109" s="607"/>
      <c r="E109" s="607"/>
      <c r="F109" s="607"/>
      <c r="G109" s="607"/>
      <c r="H109" s="607"/>
      <c r="I109" s="607"/>
      <c r="J109" s="607"/>
      <c r="K109" s="607"/>
      <c r="L109" s="607"/>
      <c r="M109" s="607"/>
      <c r="N109" s="607"/>
      <c r="O109" s="607"/>
      <c r="P109" s="607"/>
      <c r="Q109" s="607"/>
      <c r="R109" s="607"/>
      <c r="S109" s="607"/>
      <c r="T109" s="607"/>
      <c r="U109" s="607"/>
      <c r="V109" s="607"/>
      <c r="W109" s="607"/>
      <c r="X109" s="607"/>
      <c r="Y109" s="607"/>
      <c r="Z109" s="607"/>
      <c r="AA109" s="607"/>
      <c r="AB109" s="607"/>
      <c r="AC109" s="607"/>
      <c r="AD109" s="607"/>
      <c r="AE109" s="607"/>
      <c r="AF109" s="607"/>
      <c r="AG109" s="607"/>
      <c r="AH109" s="607"/>
      <c r="AI109" s="607"/>
    </row>
    <row r="110" spans="1:35">
      <c r="A110" s="607"/>
      <c r="B110" s="607"/>
      <c r="C110" s="607"/>
      <c r="D110" s="607"/>
      <c r="E110" s="607"/>
      <c r="F110" s="607"/>
      <c r="G110" s="607"/>
      <c r="H110" s="607"/>
      <c r="I110" s="607"/>
      <c r="J110" s="607"/>
      <c r="K110" s="607"/>
      <c r="L110" s="607"/>
      <c r="M110" s="607"/>
      <c r="N110" s="607"/>
      <c r="O110" s="607"/>
      <c r="P110" s="607"/>
      <c r="Q110" s="607"/>
      <c r="R110" s="607"/>
      <c r="S110" s="607"/>
      <c r="T110" s="607"/>
      <c r="U110" s="607"/>
      <c r="V110" s="607"/>
      <c r="W110" s="607"/>
      <c r="X110" s="607"/>
      <c r="Y110" s="607"/>
      <c r="Z110" s="607"/>
      <c r="AA110" s="607"/>
      <c r="AB110" s="607"/>
      <c r="AC110" s="607"/>
      <c r="AD110" s="607"/>
      <c r="AE110" s="607"/>
      <c r="AF110" s="607"/>
      <c r="AG110" s="607"/>
      <c r="AH110" s="607"/>
      <c r="AI110" s="607"/>
    </row>
    <row r="111" spans="1:35">
      <c r="A111" s="607"/>
      <c r="B111" s="607"/>
      <c r="C111" s="607"/>
      <c r="D111" s="607"/>
      <c r="E111" s="607"/>
      <c r="F111" s="607"/>
      <c r="G111" s="607"/>
      <c r="H111" s="607"/>
      <c r="I111" s="607"/>
      <c r="J111" s="607"/>
      <c r="K111" s="607"/>
      <c r="L111" s="607"/>
      <c r="M111" s="607"/>
      <c r="N111" s="607"/>
      <c r="O111" s="607"/>
      <c r="P111" s="607"/>
      <c r="Q111" s="607"/>
      <c r="R111" s="607"/>
      <c r="S111" s="607"/>
      <c r="T111" s="607"/>
      <c r="U111" s="607"/>
      <c r="V111" s="607"/>
      <c r="W111" s="607"/>
      <c r="X111" s="607"/>
      <c r="Y111" s="607"/>
      <c r="Z111" s="607"/>
      <c r="AA111" s="607"/>
      <c r="AB111" s="607"/>
      <c r="AC111" s="607"/>
      <c r="AD111" s="607"/>
      <c r="AE111" s="607"/>
      <c r="AF111" s="607"/>
      <c r="AG111" s="607"/>
      <c r="AH111" s="607"/>
      <c r="AI111" s="607"/>
    </row>
    <row r="112" spans="1:35">
      <c r="A112" s="607"/>
      <c r="B112" s="607"/>
      <c r="C112" s="607"/>
      <c r="D112" s="607"/>
      <c r="E112" s="607"/>
      <c r="F112" s="607"/>
      <c r="G112" s="607"/>
      <c r="H112" s="607"/>
      <c r="I112" s="607"/>
      <c r="J112" s="607"/>
      <c r="K112" s="607"/>
      <c r="L112" s="607"/>
      <c r="M112" s="607"/>
      <c r="N112" s="607"/>
      <c r="O112" s="607"/>
      <c r="P112" s="607"/>
      <c r="Q112" s="607"/>
      <c r="R112" s="607"/>
      <c r="S112" s="607"/>
      <c r="T112" s="607"/>
      <c r="U112" s="607"/>
      <c r="V112" s="607"/>
      <c r="W112" s="607"/>
      <c r="X112" s="607"/>
      <c r="Y112" s="607"/>
      <c r="Z112" s="607"/>
      <c r="AA112" s="607"/>
      <c r="AB112" s="607"/>
      <c r="AC112" s="607"/>
      <c r="AD112" s="607"/>
      <c r="AE112" s="607"/>
      <c r="AF112" s="607"/>
      <c r="AG112" s="607"/>
      <c r="AH112" s="607"/>
      <c r="AI112" s="607"/>
    </row>
    <row r="113" spans="1:35">
      <c r="A113" s="607"/>
      <c r="B113" s="607"/>
      <c r="C113" s="607"/>
      <c r="D113" s="607"/>
      <c r="E113" s="607"/>
      <c r="F113" s="607"/>
      <c r="G113" s="607"/>
      <c r="H113" s="607"/>
      <c r="I113" s="607"/>
      <c r="J113" s="607"/>
      <c r="K113" s="607"/>
      <c r="L113" s="607"/>
      <c r="M113" s="607"/>
      <c r="N113" s="607"/>
      <c r="O113" s="607"/>
      <c r="P113" s="607"/>
      <c r="Q113" s="607"/>
      <c r="R113" s="607"/>
      <c r="S113" s="607"/>
      <c r="T113" s="607"/>
      <c r="U113" s="607"/>
      <c r="V113" s="607"/>
      <c r="W113" s="607"/>
      <c r="X113" s="607"/>
      <c r="Y113" s="607"/>
      <c r="Z113" s="607"/>
      <c r="AA113" s="607"/>
      <c r="AB113" s="607"/>
      <c r="AC113" s="607"/>
      <c r="AD113" s="607"/>
      <c r="AE113" s="607"/>
      <c r="AF113" s="607"/>
      <c r="AG113" s="607"/>
      <c r="AH113" s="607"/>
      <c r="AI113" s="607"/>
    </row>
    <row r="114" spans="1:35">
      <c r="A114" s="607"/>
      <c r="B114" s="607"/>
      <c r="C114" s="607"/>
      <c r="D114" s="607"/>
      <c r="E114" s="607"/>
      <c r="F114" s="607"/>
      <c r="G114" s="607"/>
      <c r="H114" s="607"/>
      <c r="I114" s="607"/>
      <c r="J114" s="607"/>
      <c r="K114" s="607"/>
      <c r="L114" s="607"/>
      <c r="M114" s="607"/>
      <c r="N114" s="607"/>
      <c r="O114" s="607"/>
      <c r="P114" s="607"/>
      <c r="Q114" s="607"/>
      <c r="R114" s="607"/>
      <c r="S114" s="607"/>
      <c r="T114" s="607"/>
      <c r="U114" s="607"/>
      <c r="V114" s="607"/>
      <c r="W114" s="607"/>
      <c r="X114" s="607"/>
      <c r="Y114" s="607"/>
      <c r="Z114" s="607"/>
      <c r="AA114" s="607"/>
      <c r="AB114" s="607"/>
      <c r="AC114" s="607"/>
      <c r="AD114" s="607"/>
      <c r="AE114" s="607"/>
      <c r="AF114" s="607"/>
      <c r="AG114" s="607"/>
      <c r="AH114" s="607"/>
      <c r="AI114" s="607"/>
    </row>
    <row r="115" spans="1:35">
      <c r="A115" s="607"/>
      <c r="B115" s="607"/>
      <c r="C115" s="607"/>
      <c r="D115" s="607"/>
      <c r="E115" s="607"/>
      <c r="F115" s="607"/>
      <c r="G115" s="607"/>
      <c r="H115" s="607"/>
      <c r="I115" s="607"/>
      <c r="J115" s="607"/>
      <c r="K115" s="607"/>
      <c r="L115" s="607"/>
      <c r="M115" s="607"/>
      <c r="N115" s="607"/>
      <c r="O115" s="607"/>
      <c r="P115" s="607"/>
      <c r="Q115" s="607"/>
      <c r="R115" s="607"/>
      <c r="S115" s="607"/>
      <c r="T115" s="607"/>
      <c r="U115" s="607"/>
      <c r="V115" s="607"/>
      <c r="W115" s="607"/>
      <c r="X115" s="607"/>
      <c r="Y115" s="607"/>
      <c r="Z115" s="607"/>
      <c r="AA115" s="607"/>
      <c r="AB115" s="607"/>
      <c r="AC115" s="607"/>
      <c r="AD115" s="607"/>
      <c r="AE115" s="607"/>
      <c r="AF115" s="607"/>
      <c r="AG115" s="607"/>
      <c r="AH115" s="607"/>
      <c r="AI115" s="607"/>
    </row>
    <row r="116" spans="1:35">
      <c r="A116" s="607"/>
      <c r="B116" s="607"/>
      <c r="C116" s="607"/>
      <c r="D116" s="607"/>
      <c r="E116" s="607"/>
      <c r="F116" s="607"/>
      <c r="G116" s="607"/>
      <c r="H116" s="607"/>
      <c r="I116" s="607"/>
      <c r="J116" s="607"/>
      <c r="K116" s="607"/>
      <c r="L116" s="607"/>
      <c r="M116" s="607"/>
      <c r="N116" s="607"/>
      <c r="O116" s="607"/>
      <c r="P116" s="607"/>
      <c r="Q116" s="607"/>
      <c r="R116" s="607"/>
      <c r="S116" s="607"/>
      <c r="T116" s="607"/>
      <c r="U116" s="607"/>
      <c r="V116" s="607"/>
      <c r="W116" s="607"/>
      <c r="X116" s="607"/>
      <c r="Y116" s="607"/>
      <c r="Z116" s="607"/>
      <c r="AA116" s="607"/>
      <c r="AB116" s="607"/>
      <c r="AC116" s="607"/>
      <c r="AD116" s="607"/>
      <c r="AE116" s="607"/>
      <c r="AF116" s="607"/>
      <c r="AG116" s="607"/>
      <c r="AH116" s="607"/>
      <c r="AI116" s="607"/>
    </row>
    <row r="117" spans="1:35">
      <c r="A117" s="607"/>
      <c r="B117" s="607"/>
      <c r="C117" s="607"/>
      <c r="D117" s="607"/>
      <c r="E117" s="607"/>
      <c r="F117" s="607"/>
      <c r="G117" s="607"/>
      <c r="H117" s="607"/>
      <c r="I117" s="607"/>
      <c r="J117" s="607"/>
      <c r="K117" s="607"/>
      <c r="L117" s="607"/>
      <c r="M117" s="607"/>
      <c r="N117" s="607"/>
      <c r="O117" s="607"/>
      <c r="P117" s="607"/>
      <c r="Q117" s="607"/>
      <c r="R117" s="607"/>
      <c r="S117" s="607"/>
      <c r="T117" s="607"/>
      <c r="U117" s="607"/>
      <c r="V117" s="607"/>
      <c r="W117" s="607"/>
      <c r="X117" s="607"/>
      <c r="Y117" s="607"/>
      <c r="Z117" s="607"/>
      <c r="AA117" s="607"/>
      <c r="AB117" s="607"/>
      <c r="AC117" s="607"/>
      <c r="AD117" s="607"/>
      <c r="AE117" s="607"/>
      <c r="AF117" s="607"/>
      <c r="AG117" s="607"/>
      <c r="AH117" s="607"/>
      <c r="AI117" s="607"/>
    </row>
    <row r="118" spans="1:35">
      <c r="A118" s="607"/>
      <c r="B118" s="607"/>
      <c r="C118" s="607"/>
      <c r="D118" s="607"/>
      <c r="E118" s="607"/>
      <c r="F118" s="607"/>
      <c r="G118" s="607"/>
      <c r="H118" s="607"/>
      <c r="I118" s="607"/>
      <c r="J118" s="607"/>
      <c r="K118" s="607"/>
      <c r="L118" s="607"/>
      <c r="M118" s="607"/>
      <c r="N118" s="607"/>
      <c r="O118" s="607"/>
      <c r="P118" s="607"/>
      <c r="Q118" s="607"/>
      <c r="R118" s="607"/>
      <c r="S118" s="607"/>
      <c r="T118" s="607"/>
      <c r="U118" s="607"/>
      <c r="V118" s="607"/>
      <c r="W118" s="607"/>
      <c r="X118" s="607"/>
      <c r="Y118" s="607"/>
      <c r="Z118" s="607"/>
      <c r="AA118" s="607"/>
      <c r="AB118" s="607"/>
      <c r="AC118" s="607"/>
      <c r="AD118" s="607"/>
      <c r="AE118" s="607"/>
      <c r="AF118" s="607"/>
      <c r="AG118" s="607"/>
      <c r="AH118" s="607"/>
      <c r="AI118" s="607"/>
    </row>
    <row r="119" spans="1:35">
      <c r="A119" s="607"/>
      <c r="B119" s="607"/>
      <c r="C119" s="607"/>
      <c r="D119" s="607"/>
      <c r="E119" s="607"/>
      <c r="F119" s="607"/>
      <c r="G119" s="607"/>
      <c r="H119" s="607"/>
      <c r="I119" s="607"/>
      <c r="J119" s="607"/>
      <c r="K119" s="607"/>
      <c r="L119" s="607"/>
      <c r="M119" s="607"/>
      <c r="N119" s="607"/>
      <c r="O119" s="607"/>
      <c r="P119" s="607"/>
      <c r="Q119" s="607"/>
      <c r="R119" s="607"/>
      <c r="S119" s="607"/>
      <c r="T119" s="607"/>
      <c r="U119" s="607"/>
      <c r="V119" s="607"/>
      <c r="W119" s="607"/>
      <c r="X119" s="607"/>
      <c r="Y119" s="607"/>
      <c r="Z119" s="607"/>
      <c r="AA119" s="607"/>
      <c r="AB119" s="607"/>
      <c r="AC119" s="607"/>
      <c r="AD119" s="607"/>
      <c r="AE119" s="607"/>
      <c r="AF119" s="607"/>
      <c r="AG119" s="607"/>
      <c r="AH119" s="607"/>
      <c r="AI119" s="607"/>
    </row>
    <row r="120" spans="1:35">
      <c r="A120" s="607"/>
      <c r="B120" s="607"/>
      <c r="C120" s="607"/>
      <c r="D120" s="607"/>
      <c r="E120" s="607"/>
      <c r="F120" s="607"/>
      <c r="G120" s="607"/>
      <c r="H120" s="607"/>
      <c r="I120" s="607"/>
      <c r="J120" s="607"/>
      <c r="K120" s="607"/>
      <c r="L120" s="607"/>
      <c r="M120" s="607"/>
      <c r="N120" s="607"/>
      <c r="O120" s="607"/>
      <c r="P120" s="607"/>
      <c r="Q120" s="607"/>
      <c r="R120" s="607"/>
      <c r="S120" s="607"/>
      <c r="T120" s="607"/>
      <c r="U120" s="607"/>
      <c r="V120" s="607"/>
      <c r="W120" s="607"/>
      <c r="X120" s="607"/>
      <c r="Y120" s="607"/>
      <c r="Z120" s="607"/>
      <c r="AA120" s="607"/>
      <c r="AB120" s="607"/>
      <c r="AC120" s="607"/>
      <c r="AD120" s="607"/>
      <c r="AE120" s="607"/>
      <c r="AF120" s="607"/>
      <c r="AG120" s="607"/>
      <c r="AH120" s="607"/>
      <c r="AI120" s="607"/>
    </row>
    <row r="121" spans="1:35">
      <c r="A121" s="607"/>
      <c r="B121" s="607"/>
      <c r="C121" s="607"/>
      <c r="D121" s="607"/>
      <c r="E121" s="607"/>
      <c r="F121" s="607"/>
      <c r="G121" s="607"/>
      <c r="H121" s="607"/>
      <c r="I121" s="607"/>
      <c r="J121" s="607"/>
      <c r="K121" s="607"/>
      <c r="L121" s="607"/>
      <c r="M121" s="607"/>
      <c r="N121" s="607"/>
      <c r="O121" s="607"/>
      <c r="P121" s="607"/>
      <c r="Q121" s="607"/>
      <c r="R121" s="607"/>
      <c r="S121" s="607"/>
      <c r="T121" s="607"/>
      <c r="U121" s="607"/>
      <c r="V121" s="607"/>
      <c r="W121" s="607"/>
      <c r="X121" s="607"/>
      <c r="Y121" s="607"/>
      <c r="Z121" s="607"/>
      <c r="AA121" s="607"/>
      <c r="AB121" s="607"/>
      <c r="AC121" s="607"/>
      <c r="AD121" s="607"/>
      <c r="AE121" s="607"/>
      <c r="AF121" s="607"/>
      <c r="AG121" s="607"/>
      <c r="AH121" s="607"/>
      <c r="AI121" s="607"/>
    </row>
    <row r="122" spans="1:35">
      <c r="A122" s="607"/>
      <c r="B122" s="607"/>
      <c r="C122" s="607"/>
      <c r="D122" s="607"/>
      <c r="E122" s="607"/>
      <c r="F122" s="607"/>
      <c r="G122" s="607"/>
      <c r="H122" s="607"/>
      <c r="I122" s="607"/>
      <c r="J122" s="607"/>
      <c r="K122" s="607"/>
      <c r="L122" s="607"/>
      <c r="M122" s="607"/>
      <c r="N122" s="607"/>
      <c r="O122" s="607"/>
      <c r="P122" s="607"/>
      <c r="Q122" s="607"/>
      <c r="R122" s="607"/>
      <c r="S122" s="607"/>
      <c r="T122" s="607"/>
      <c r="U122" s="607"/>
      <c r="V122" s="607"/>
      <c r="W122" s="607"/>
      <c r="X122" s="607"/>
      <c r="Y122" s="607"/>
      <c r="Z122" s="607"/>
      <c r="AA122" s="607"/>
      <c r="AB122" s="607"/>
      <c r="AC122" s="607"/>
      <c r="AD122" s="607"/>
      <c r="AE122" s="607"/>
      <c r="AF122" s="607"/>
      <c r="AG122" s="607"/>
      <c r="AH122" s="607"/>
      <c r="AI122" s="607"/>
    </row>
    <row r="123" spans="1:35">
      <c r="A123" s="607"/>
      <c r="B123" s="607"/>
      <c r="C123" s="607"/>
      <c r="D123" s="607"/>
      <c r="E123" s="607"/>
      <c r="F123" s="607"/>
      <c r="G123" s="607"/>
      <c r="H123" s="607"/>
      <c r="I123" s="607"/>
      <c r="J123" s="607"/>
      <c r="K123" s="607"/>
      <c r="L123" s="607"/>
      <c r="M123" s="607"/>
      <c r="N123" s="607"/>
      <c r="O123" s="607"/>
      <c r="P123" s="607"/>
      <c r="Q123" s="607"/>
      <c r="R123" s="607"/>
      <c r="S123" s="607"/>
      <c r="T123" s="607"/>
      <c r="U123" s="607"/>
      <c r="V123" s="607"/>
      <c r="W123" s="607"/>
      <c r="X123" s="607"/>
      <c r="Y123" s="607"/>
      <c r="Z123" s="607"/>
      <c r="AA123" s="607"/>
      <c r="AB123" s="607"/>
      <c r="AC123" s="607"/>
      <c r="AD123" s="607"/>
      <c r="AE123" s="607"/>
      <c r="AF123" s="607"/>
      <c r="AG123" s="607"/>
      <c r="AH123" s="607"/>
      <c r="AI123" s="607"/>
    </row>
    <row r="124" spans="1:35">
      <c r="A124" s="607"/>
      <c r="B124" s="607"/>
      <c r="C124" s="607"/>
      <c r="D124" s="607"/>
      <c r="E124" s="607"/>
      <c r="F124" s="607"/>
      <c r="G124" s="607"/>
      <c r="H124" s="607"/>
      <c r="I124" s="607"/>
      <c r="J124" s="607"/>
      <c r="K124" s="607"/>
      <c r="L124" s="607"/>
      <c r="M124" s="607"/>
      <c r="N124" s="607"/>
      <c r="O124" s="607"/>
      <c r="P124" s="607"/>
      <c r="Q124" s="607"/>
      <c r="R124" s="607"/>
      <c r="S124" s="607"/>
      <c r="T124" s="607"/>
      <c r="U124" s="607"/>
      <c r="V124" s="607"/>
      <c r="W124" s="607"/>
      <c r="X124" s="607"/>
      <c r="Y124" s="607"/>
      <c r="Z124" s="607"/>
      <c r="AA124" s="607"/>
      <c r="AB124" s="607"/>
      <c r="AC124" s="607"/>
      <c r="AD124" s="607"/>
      <c r="AE124" s="607"/>
      <c r="AF124" s="607"/>
      <c r="AG124" s="607"/>
      <c r="AH124" s="607"/>
      <c r="AI124" s="607"/>
    </row>
    <row r="125" spans="1:35">
      <c r="A125" s="607"/>
      <c r="B125" s="607"/>
      <c r="C125" s="607"/>
      <c r="D125" s="607"/>
      <c r="E125" s="607"/>
      <c r="F125" s="607"/>
      <c r="G125" s="607"/>
      <c r="H125" s="607"/>
      <c r="I125" s="607"/>
      <c r="J125" s="607"/>
      <c r="K125" s="607"/>
      <c r="L125" s="607"/>
      <c r="M125" s="607"/>
      <c r="N125" s="607"/>
      <c r="O125" s="607"/>
      <c r="P125" s="607"/>
      <c r="Q125" s="607"/>
      <c r="R125" s="607"/>
      <c r="S125" s="607"/>
      <c r="T125" s="607"/>
      <c r="U125" s="607"/>
      <c r="V125" s="607"/>
      <c r="W125" s="607"/>
      <c r="X125" s="607"/>
      <c r="Y125" s="607"/>
      <c r="Z125" s="607"/>
      <c r="AA125" s="607"/>
      <c r="AB125" s="607"/>
      <c r="AC125" s="607"/>
      <c r="AD125" s="607"/>
      <c r="AE125" s="607"/>
      <c r="AF125" s="607"/>
      <c r="AG125" s="607"/>
      <c r="AH125" s="607"/>
      <c r="AI125" s="607"/>
    </row>
    <row r="126" spans="1:35">
      <c r="A126" s="607"/>
      <c r="B126" s="607"/>
      <c r="C126" s="607"/>
      <c r="D126" s="607"/>
      <c r="E126" s="607"/>
      <c r="F126" s="607"/>
      <c r="G126" s="607"/>
      <c r="H126" s="607"/>
      <c r="I126" s="607"/>
      <c r="J126" s="607"/>
      <c r="K126" s="607"/>
      <c r="L126" s="607"/>
      <c r="M126" s="607"/>
      <c r="N126" s="607"/>
      <c r="O126" s="607"/>
      <c r="P126" s="607"/>
      <c r="Q126" s="607"/>
      <c r="R126" s="607"/>
      <c r="S126" s="607"/>
      <c r="T126" s="607"/>
      <c r="U126" s="607"/>
      <c r="V126" s="607"/>
      <c r="W126" s="607"/>
      <c r="X126" s="607"/>
      <c r="Y126" s="607"/>
      <c r="Z126" s="607"/>
      <c r="AA126" s="607"/>
      <c r="AB126" s="607"/>
      <c r="AC126" s="607"/>
      <c r="AD126" s="607"/>
      <c r="AE126" s="607"/>
      <c r="AF126" s="607"/>
      <c r="AG126" s="607"/>
      <c r="AH126" s="607"/>
      <c r="AI126" s="607"/>
    </row>
    <row r="127" spans="1:35">
      <c r="A127" s="607"/>
      <c r="B127" s="607"/>
      <c r="C127" s="607"/>
      <c r="D127" s="607"/>
      <c r="E127" s="607"/>
      <c r="F127" s="607"/>
      <c r="G127" s="607"/>
      <c r="H127" s="607"/>
      <c r="I127" s="607"/>
      <c r="J127" s="607"/>
      <c r="K127" s="607"/>
      <c r="L127" s="607"/>
      <c r="M127" s="607"/>
      <c r="N127" s="607"/>
      <c r="O127" s="607"/>
      <c r="P127" s="607"/>
      <c r="Q127" s="607"/>
      <c r="R127" s="607"/>
      <c r="S127" s="607"/>
      <c r="T127" s="607"/>
      <c r="U127" s="607"/>
      <c r="V127" s="607"/>
      <c r="W127" s="607"/>
      <c r="X127" s="607"/>
      <c r="Y127" s="607"/>
      <c r="Z127" s="607"/>
      <c r="AA127" s="607"/>
      <c r="AB127" s="607"/>
      <c r="AC127" s="607"/>
      <c r="AD127" s="607"/>
      <c r="AE127" s="607"/>
      <c r="AF127" s="607"/>
      <c r="AG127" s="607"/>
      <c r="AH127" s="607"/>
      <c r="AI127" s="607"/>
    </row>
    <row r="128" spans="1:35">
      <c r="A128" s="607"/>
      <c r="B128" s="607"/>
      <c r="C128" s="607"/>
      <c r="D128" s="607"/>
      <c r="E128" s="607"/>
      <c r="F128" s="607"/>
      <c r="G128" s="607"/>
      <c r="H128" s="607"/>
      <c r="I128" s="607"/>
      <c r="J128" s="607"/>
      <c r="K128" s="607"/>
      <c r="L128" s="607"/>
      <c r="M128" s="607"/>
      <c r="N128" s="607"/>
      <c r="O128" s="607"/>
      <c r="P128" s="607"/>
      <c r="Q128" s="607"/>
      <c r="R128" s="607"/>
      <c r="S128" s="607"/>
      <c r="T128" s="607"/>
      <c r="U128" s="607"/>
      <c r="V128" s="607"/>
      <c r="W128" s="607"/>
      <c r="X128" s="607"/>
      <c r="Y128" s="607"/>
      <c r="Z128" s="607"/>
      <c r="AA128" s="607"/>
      <c r="AB128" s="607"/>
      <c r="AC128" s="607"/>
      <c r="AD128" s="607"/>
      <c r="AE128" s="607"/>
      <c r="AF128" s="607"/>
      <c r="AG128" s="607"/>
      <c r="AH128" s="607"/>
      <c r="AI128" s="607"/>
    </row>
    <row r="129" spans="1:35">
      <c r="A129" s="607"/>
      <c r="B129" s="607"/>
      <c r="C129" s="607"/>
      <c r="D129" s="607"/>
      <c r="E129" s="607"/>
      <c r="F129" s="607"/>
      <c r="G129" s="607"/>
      <c r="H129" s="607"/>
      <c r="I129" s="607"/>
      <c r="J129" s="607"/>
      <c r="K129" s="607"/>
      <c r="L129" s="607"/>
      <c r="M129" s="607"/>
      <c r="N129" s="607"/>
      <c r="O129" s="607"/>
      <c r="P129" s="607"/>
      <c r="Q129" s="607"/>
      <c r="R129" s="607"/>
      <c r="S129" s="607"/>
      <c r="T129" s="607"/>
      <c r="U129" s="607"/>
      <c r="V129" s="607"/>
      <c r="W129" s="607"/>
      <c r="X129" s="607"/>
      <c r="Y129" s="607"/>
      <c r="Z129" s="607"/>
      <c r="AA129" s="607"/>
      <c r="AB129" s="607"/>
      <c r="AC129" s="607"/>
      <c r="AD129" s="607"/>
      <c r="AE129" s="607"/>
      <c r="AF129" s="607"/>
      <c r="AG129" s="607"/>
      <c r="AH129" s="607"/>
      <c r="AI129" s="607"/>
    </row>
    <row r="130" spans="1:35">
      <c r="A130" s="607"/>
      <c r="B130" s="607"/>
      <c r="C130" s="607"/>
      <c r="D130" s="607"/>
      <c r="E130" s="607"/>
      <c r="F130" s="607"/>
      <c r="G130" s="607"/>
      <c r="H130" s="607"/>
      <c r="I130" s="607"/>
      <c r="J130" s="607"/>
      <c r="K130" s="607"/>
      <c r="L130" s="607"/>
      <c r="M130" s="607"/>
      <c r="N130" s="607"/>
      <c r="O130" s="607"/>
      <c r="P130" s="607"/>
      <c r="Q130" s="607"/>
      <c r="R130" s="607"/>
      <c r="S130" s="607"/>
      <c r="T130" s="607"/>
      <c r="U130" s="607"/>
      <c r="V130" s="607"/>
      <c r="W130" s="607"/>
      <c r="X130" s="607"/>
      <c r="Y130" s="607"/>
      <c r="Z130" s="607"/>
      <c r="AA130" s="607"/>
      <c r="AB130" s="607"/>
      <c r="AC130" s="607"/>
      <c r="AD130" s="607"/>
      <c r="AE130" s="607"/>
      <c r="AF130" s="607"/>
      <c r="AG130" s="607"/>
      <c r="AH130" s="607"/>
      <c r="AI130" s="607"/>
    </row>
    <row r="131" spans="1:35">
      <c r="A131" s="607"/>
      <c r="B131" s="607"/>
      <c r="C131" s="607"/>
      <c r="D131" s="607"/>
      <c r="E131" s="607"/>
      <c r="F131" s="607"/>
      <c r="G131" s="607"/>
      <c r="H131" s="607"/>
      <c r="I131" s="607"/>
      <c r="J131" s="607"/>
      <c r="K131" s="607"/>
      <c r="L131" s="607"/>
      <c r="M131" s="607"/>
      <c r="N131" s="607"/>
      <c r="O131" s="607"/>
      <c r="P131" s="607"/>
      <c r="Q131" s="607"/>
      <c r="R131" s="607"/>
      <c r="S131" s="607"/>
      <c r="T131" s="607"/>
      <c r="U131" s="607"/>
      <c r="V131" s="607"/>
      <c r="W131" s="607"/>
      <c r="X131" s="607"/>
      <c r="Y131" s="607"/>
      <c r="Z131" s="607"/>
      <c r="AA131" s="607"/>
      <c r="AB131" s="607"/>
      <c r="AC131" s="607"/>
      <c r="AD131" s="607"/>
      <c r="AE131" s="607"/>
      <c r="AF131" s="607"/>
      <c r="AG131" s="607"/>
      <c r="AH131" s="607"/>
      <c r="AI131" s="607"/>
    </row>
    <row r="132" spans="1:35">
      <c r="A132" s="607"/>
      <c r="B132" s="607"/>
      <c r="C132" s="607"/>
      <c r="D132" s="607"/>
      <c r="E132" s="607"/>
      <c r="F132" s="607"/>
      <c r="G132" s="607"/>
      <c r="H132" s="607"/>
      <c r="I132" s="607"/>
      <c r="J132" s="607"/>
      <c r="K132" s="607"/>
      <c r="L132" s="607"/>
      <c r="M132" s="607"/>
      <c r="N132" s="607"/>
      <c r="O132" s="607"/>
      <c r="P132" s="607"/>
      <c r="Q132" s="607"/>
      <c r="R132" s="607"/>
      <c r="S132" s="607"/>
      <c r="T132" s="607"/>
      <c r="U132" s="607"/>
      <c r="V132" s="607"/>
      <c r="W132" s="607"/>
      <c r="X132" s="607"/>
      <c r="Y132" s="607"/>
      <c r="Z132" s="607"/>
      <c r="AA132" s="607"/>
      <c r="AB132" s="607"/>
      <c r="AC132" s="607"/>
      <c r="AD132" s="607"/>
      <c r="AE132" s="607"/>
      <c r="AF132" s="607"/>
      <c r="AG132" s="607"/>
      <c r="AH132" s="607"/>
      <c r="AI132" s="607"/>
    </row>
    <row r="133" spans="1:35">
      <c r="A133" s="607"/>
      <c r="B133" s="607"/>
      <c r="C133" s="607"/>
      <c r="D133" s="607"/>
      <c r="E133" s="607"/>
      <c r="F133" s="607"/>
      <c r="G133" s="607"/>
      <c r="H133" s="607"/>
      <c r="I133" s="607"/>
      <c r="J133" s="607"/>
      <c r="K133" s="607"/>
      <c r="L133" s="607"/>
      <c r="M133" s="607"/>
      <c r="N133" s="607"/>
      <c r="O133" s="607"/>
      <c r="P133" s="607"/>
      <c r="Q133" s="607"/>
      <c r="R133" s="607"/>
      <c r="S133" s="607"/>
      <c r="T133" s="607"/>
      <c r="U133" s="607"/>
      <c r="V133" s="607"/>
      <c r="W133" s="607"/>
      <c r="X133" s="607"/>
      <c r="Y133" s="607"/>
      <c r="Z133" s="607"/>
      <c r="AA133" s="607"/>
      <c r="AB133" s="607"/>
      <c r="AC133" s="607"/>
      <c r="AD133" s="607"/>
      <c r="AE133" s="607"/>
      <c r="AF133" s="607"/>
      <c r="AG133" s="607"/>
      <c r="AH133" s="607"/>
      <c r="AI133" s="607"/>
    </row>
    <row r="134" spans="1:35">
      <c r="A134" s="607"/>
      <c r="B134" s="607"/>
      <c r="C134" s="607"/>
      <c r="D134" s="607"/>
      <c r="E134" s="607"/>
      <c r="F134" s="607"/>
      <c r="G134" s="607"/>
      <c r="H134" s="607"/>
      <c r="I134" s="607"/>
      <c r="J134" s="607"/>
      <c r="K134" s="607"/>
      <c r="L134" s="607"/>
      <c r="M134" s="607"/>
      <c r="N134" s="607"/>
      <c r="O134" s="607"/>
      <c r="P134" s="607"/>
      <c r="Q134" s="607"/>
      <c r="R134" s="607"/>
      <c r="S134" s="607"/>
      <c r="T134" s="607"/>
      <c r="U134" s="607"/>
      <c r="V134" s="607"/>
      <c r="W134" s="607"/>
      <c r="X134" s="607"/>
      <c r="Y134" s="607"/>
      <c r="Z134" s="607"/>
      <c r="AA134" s="607"/>
      <c r="AB134" s="607"/>
      <c r="AC134" s="607"/>
      <c r="AD134" s="607"/>
      <c r="AE134" s="607"/>
      <c r="AF134" s="607"/>
      <c r="AG134" s="607"/>
      <c r="AH134" s="607"/>
      <c r="AI134" s="607"/>
    </row>
    <row r="135" spans="1:35">
      <c r="A135" s="607"/>
      <c r="B135" s="607"/>
      <c r="C135" s="607"/>
      <c r="D135" s="607"/>
      <c r="E135" s="607"/>
      <c r="F135" s="607"/>
      <c r="G135" s="607"/>
      <c r="H135" s="607"/>
      <c r="I135" s="607"/>
      <c r="J135" s="607"/>
      <c r="K135" s="607"/>
      <c r="L135" s="607"/>
      <c r="M135" s="607"/>
      <c r="N135" s="607"/>
      <c r="O135" s="607"/>
      <c r="P135" s="607"/>
      <c r="Q135" s="607"/>
      <c r="R135" s="607"/>
      <c r="S135" s="607"/>
      <c r="T135" s="607"/>
      <c r="U135" s="607"/>
      <c r="V135" s="607"/>
      <c r="W135" s="607"/>
      <c r="X135" s="607"/>
      <c r="Y135" s="607"/>
      <c r="Z135" s="607"/>
      <c r="AA135" s="607"/>
      <c r="AB135" s="607"/>
      <c r="AC135" s="607"/>
      <c r="AD135" s="607"/>
      <c r="AE135" s="607"/>
      <c r="AF135" s="607"/>
      <c r="AG135" s="607"/>
      <c r="AH135" s="607"/>
      <c r="AI135" s="607"/>
    </row>
    <row r="136" spans="1:35">
      <c r="A136" s="607"/>
      <c r="B136" s="607"/>
      <c r="C136" s="607"/>
      <c r="D136" s="607"/>
      <c r="E136" s="607"/>
      <c r="F136" s="607"/>
      <c r="G136" s="607"/>
      <c r="H136" s="607"/>
      <c r="I136" s="607"/>
      <c r="J136" s="607"/>
      <c r="K136" s="607"/>
      <c r="L136" s="607"/>
      <c r="M136" s="607"/>
      <c r="N136" s="607"/>
      <c r="O136" s="607"/>
      <c r="P136" s="607"/>
      <c r="Q136" s="607"/>
      <c r="R136" s="607"/>
      <c r="S136" s="607"/>
      <c r="T136" s="607"/>
      <c r="U136" s="607"/>
      <c r="V136" s="607"/>
      <c r="W136" s="607"/>
      <c r="X136" s="607"/>
      <c r="Y136" s="607"/>
      <c r="Z136" s="607"/>
      <c r="AA136" s="607"/>
      <c r="AB136" s="607"/>
      <c r="AC136" s="607"/>
      <c r="AD136" s="607"/>
      <c r="AE136" s="607"/>
      <c r="AF136" s="607"/>
      <c r="AG136" s="607"/>
      <c r="AH136" s="607"/>
      <c r="AI136" s="607"/>
    </row>
    <row r="137" spans="1:35">
      <c r="A137" s="607"/>
      <c r="B137" s="607"/>
      <c r="C137" s="607"/>
      <c r="D137" s="607"/>
      <c r="E137" s="607"/>
      <c r="F137" s="607"/>
      <c r="G137" s="607"/>
      <c r="H137" s="607"/>
      <c r="I137" s="607"/>
      <c r="J137" s="607"/>
      <c r="K137" s="607"/>
      <c r="L137" s="607"/>
      <c r="M137" s="607"/>
      <c r="N137" s="607"/>
      <c r="O137" s="607"/>
      <c r="P137" s="607"/>
      <c r="Q137" s="607"/>
      <c r="R137" s="607"/>
      <c r="S137" s="607"/>
      <c r="T137" s="607"/>
      <c r="U137" s="607"/>
      <c r="V137" s="607"/>
      <c r="W137" s="607"/>
      <c r="X137" s="607"/>
      <c r="Y137" s="607"/>
      <c r="Z137" s="607"/>
      <c r="AA137" s="607"/>
      <c r="AB137" s="607"/>
      <c r="AC137" s="607"/>
      <c r="AD137" s="607"/>
      <c r="AE137" s="607"/>
      <c r="AF137" s="607"/>
      <c r="AG137" s="607"/>
      <c r="AH137" s="607"/>
      <c r="AI137" s="607"/>
    </row>
    <row r="138" spans="1:35">
      <c r="A138" s="607"/>
      <c r="B138" s="607"/>
      <c r="C138" s="607"/>
      <c r="D138" s="607"/>
      <c r="E138" s="607"/>
      <c r="F138" s="607"/>
      <c r="G138" s="607"/>
      <c r="H138" s="607"/>
      <c r="I138" s="607"/>
      <c r="J138" s="607"/>
      <c r="K138" s="607"/>
      <c r="L138" s="607"/>
      <c r="M138" s="607"/>
      <c r="N138" s="607"/>
      <c r="O138" s="607"/>
      <c r="P138" s="607"/>
      <c r="Q138" s="607"/>
      <c r="R138" s="607"/>
      <c r="S138" s="607"/>
      <c r="T138" s="607"/>
      <c r="U138" s="607"/>
      <c r="V138" s="607"/>
      <c r="W138" s="607"/>
      <c r="X138" s="607"/>
      <c r="Y138" s="607"/>
      <c r="Z138" s="607"/>
      <c r="AA138" s="607"/>
      <c r="AB138" s="607"/>
      <c r="AC138" s="607"/>
      <c r="AD138" s="607"/>
      <c r="AE138" s="607"/>
      <c r="AF138" s="607"/>
      <c r="AG138" s="607"/>
      <c r="AH138" s="607"/>
      <c r="AI138" s="607"/>
    </row>
    <row r="139" spans="1:35">
      <c r="A139" s="607"/>
      <c r="B139" s="607"/>
      <c r="C139" s="607"/>
      <c r="D139" s="607"/>
      <c r="E139" s="607"/>
      <c r="F139" s="607"/>
      <c r="G139" s="607"/>
      <c r="H139" s="607"/>
      <c r="I139" s="607"/>
      <c r="J139" s="607"/>
      <c r="K139" s="607"/>
      <c r="L139" s="607"/>
      <c r="M139" s="607"/>
      <c r="N139" s="607"/>
      <c r="O139" s="607"/>
      <c r="P139" s="607"/>
      <c r="Q139" s="607"/>
      <c r="R139" s="607"/>
      <c r="S139" s="607"/>
      <c r="T139" s="607"/>
      <c r="U139" s="607"/>
      <c r="V139" s="607"/>
      <c r="W139" s="607"/>
      <c r="X139" s="607"/>
      <c r="Y139" s="607"/>
      <c r="Z139" s="607"/>
      <c r="AA139" s="607"/>
      <c r="AB139" s="607"/>
      <c r="AC139" s="607"/>
      <c r="AD139" s="607"/>
      <c r="AE139" s="607"/>
      <c r="AF139" s="607"/>
      <c r="AG139" s="607"/>
      <c r="AH139" s="607"/>
      <c r="AI139" s="607"/>
    </row>
    <row r="140" spans="1:35">
      <c r="A140" s="607"/>
      <c r="B140" s="607"/>
      <c r="C140" s="607"/>
      <c r="D140" s="607"/>
      <c r="E140" s="607"/>
      <c r="F140" s="607"/>
      <c r="G140" s="607"/>
      <c r="H140" s="607"/>
      <c r="I140" s="607"/>
      <c r="J140" s="607"/>
      <c r="K140" s="607"/>
      <c r="L140" s="607"/>
      <c r="M140" s="607"/>
      <c r="N140" s="607"/>
      <c r="O140" s="607"/>
      <c r="P140" s="607"/>
      <c r="Q140" s="607"/>
      <c r="R140" s="607"/>
      <c r="S140" s="607"/>
      <c r="T140" s="607"/>
      <c r="U140" s="607"/>
      <c r="V140" s="607"/>
      <c r="W140" s="607"/>
      <c r="X140" s="607"/>
      <c r="Y140" s="607"/>
      <c r="Z140" s="607"/>
      <c r="AA140" s="607"/>
      <c r="AB140" s="607"/>
      <c r="AC140" s="607"/>
      <c r="AD140" s="607"/>
      <c r="AE140" s="607"/>
      <c r="AF140" s="607"/>
      <c r="AG140" s="607"/>
      <c r="AH140" s="607"/>
      <c r="AI140" s="607"/>
    </row>
    <row r="141" spans="1:35">
      <c r="A141" s="607"/>
      <c r="B141" s="607"/>
      <c r="C141" s="607"/>
      <c r="D141" s="607"/>
      <c r="E141" s="607"/>
      <c r="F141" s="607"/>
      <c r="G141" s="607"/>
      <c r="H141" s="607"/>
      <c r="I141" s="607"/>
      <c r="J141" s="607"/>
      <c r="K141" s="607"/>
      <c r="L141" s="607"/>
      <c r="M141" s="607"/>
      <c r="N141" s="607"/>
      <c r="O141" s="607"/>
      <c r="P141" s="607"/>
      <c r="Q141" s="607"/>
      <c r="R141" s="607"/>
      <c r="S141" s="607"/>
      <c r="T141" s="607"/>
      <c r="U141" s="607"/>
      <c r="V141" s="607"/>
      <c r="W141" s="607"/>
      <c r="X141" s="607"/>
      <c r="Y141" s="607"/>
      <c r="Z141" s="607"/>
      <c r="AA141" s="607"/>
      <c r="AB141" s="607"/>
      <c r="AC141" s="607"/>
      <c r="AD141" s="607"/>
      <c r="AE141" s="607"/>
      <c r="AF141" s="607"/>
      <c r="AG141" s="607"/>
      <c r="AH141" s="607"/>
      <c r="AI141" s="607"/>
    </row>
    <row r="142" spans="1:35">
      <c r="A142" s="607"/>
      <c r="B142" s="607"/>
      <c r="C142" s="607"/>
      <c r="D142" s="607"/>
      <c r="E142" s="607"/>
      <c r="F142" s="607"/>
      <c r="G142" s="607"/>
      <c r="H142" s="607"/>
      <c r="I142" s="607"/>
      <c r="J142" s="607"/>
      <c r="K142" s="607"/>
      <c r="L142" s="607"/>
      <c r="M142" s="607"/>
      <c r="N142" s="607"/>
      <c r="O142" s="607"/>
      <c r="P142" s="607"/>
      <c r="Q142" s="607"/>
      <c r="R142" s="607"/>
      <c r="S142" s="607"/>
      <c r="T142" s="607"/>
      <c r="U142" s="607"/>
      <c r="V142" s="607"/>
      <c r="W142" s="607"/>
      <c r="X142" s="607"/>
      <c r="Y142" s="607"/>
      <c r="Z142" s="607"/>
      <c r="AA142" s="607"/>
      <c r="AB142" s="607"/>
      <c r="AC142" s="607"/>
      <c r="AD142" s="607"/>
      <c r="AE142" s="607"/>
      <c r="AF142" s="607"/>
      <c r="AG142" s="607"/>
      <c r="AH142" s="607"/>
      <c r="AI142" s="607"/>
    </row>
    <row r="143" spans="1:35">
      <c r="A143" s="607"/>
      <c r="B143" s="607"/>
      <c r="C143" s="607"/>
      <c r="D143" s="607"/>
      <c r="E143" s="607"/>
      <c r="F143" s="607"/>
      <c r="G143" s="607"/>
      <c r="H143" s="607"/>
      <c r="I143" s="607"/>
      <c r="J143" s="607"/>
      <c r="K143" s="607"/>
      <c r="L143" s="607"/>
      <c r="M143" s="607"/>
      <c r="N143" s="607"/>
      <c r="O143" s="607"/>
      <c r="P143" s="607"/>
      <c r="Q143" s="607"/>
      <c r="R143" s="607"/>
      <c r="S143" s="607"/>
      <c r="T143" s="607"/>
      <c r="U143" s="607"/>
      <c r="V143" s="607"/>
      <c r="W143" s="607"/>
      <c r="X143" s="607"/>
      <c r="Y143" s="607"/>
      <c r="Z143" s="607"/>
      <c r="AA143" s="607"/>
      <c r="AB143" s="607"/>
      <c r="AC143" s="607"/>
      <c r="AD143" s="607"/>
      <c r="AE143" s="607"/>
      <c r="AF143" s="607"/>
      <c r="AG143" s="607"/>
      <c r="AH143" s="607"/>
      <c r="AI143" s="607"/>
    </row>
    <row r="144" spans="1:35">
      <c r="A144" s="607"/>
      <c r="B144" s="607"/>
      <c r="C144" s="607"/>
      <c r="D144" s="607"/>
      <c r="E144" s="607"/>
      <c r="F144" s="607"/>
      <c r="G144" s="607"/>
      <c r="H144" s="607"/>
      <c r="I144" s="607"/>
      <c r="J144" s="607"/>
      <c r="K144" s="607"/>
      <c r="L144" s="607"/>
      <c r="M144" s="607"/>
      <c r="N144" s="607"/>
      <c r="O144" s="607"/>
      <c r="P144" s="607"/>
      <c r="Q144" s="607"/>
      <c r="R144" s="607"/>
      <c r="S144" s="607"/>
      <c r="T144" s="607"/>
      <c r="U144" s="607"/>
      <c r="V144" s="607"/>
      <c r="W144" s="607"/>
      <c r="X144" s="607"/>
      <c r="Y144" s="607"/>
      <c r="Z144" s="607"/>
      <c r="AA144" s="607"/>
      <c r="AB144" s="607"/>
      <c r="AC144" s="607"/>
      <c r="AD144" s="607"/>
      <c r="AE144" s="607"/>
      <c r="AF144" s="607"/>
      <c r="AG144" s="607"/>
      <c r="AH144" s="607"/>
      <c r="AI144" s="607"/>
    </row>
    <row r="145" spans="1:35">
      <c r="A145" s="607"/>
      <c r="B145" s="607"/>
      <c r="C145" s="607"/>
      <c r="D145" s="607"/>
      <c r="E145" s="607"/>
      <c r="F145" s="607"/>
      <c r="G145" s="607"/>
      <c r="H145" s="607"/>
      <c r="I145" s="607"/>
      <c r="J145" s="607"/>
      <c r="K145" s="607"/>
      <c r="L145" s="607"/>
      <c r="M145" s="607"/>
      <c r="N145" s="607"/>
      <c r="O145" s="607"/>
      <c r="P145" s="607"/>
      <c r="Q145" s="607"/>
      <c r="R145" s="607"/>
      <c r="S145" s="607"/>
      <c r="T145" s="607"/>
      <c r="U145" s="607"/>
      <c r="V145" s="607"/>
      <c r="W145" s="607"/>
      <c r="X145" s="607"/>
      <c r="Y145" s="607"/>
      <c r="Z145" s="607"/>
      <c r="AA145" s="607"/>
      <c r="AB145" s="607"/>
      <c r="AC145" s="607"/>
      <c r="AD145" s="607"/>
      <c r="AE145" s="607"/>
      <c r="AF145" s="607"/>
      <c r="AG145" s="607"/>
      <c r="AH145" s="607"/>
      <c r="AI145" s="607"/>
    </row>
    <row r="146" spans="1:35">
      <c r="A146" s="607"/>
      <c r="B146" s="607"/>
      <c r="C146" s="607"/>
      <c r="D146" s="607"/>
      <c r="E146" s="607"/>
      <c r="F146" s="607"/>
      <c r="G146" s="607"/>
      <c r="H146" s="607"/>
      <c r="I146" s="607"/>
      <c r="J146" s="607"/>
      <c r="K146" s="607"/>
      <c r="L146" s="607"/>
      <c r="M146" s="607"/>
      <c r="N146" s="607"/>
      <c r="O146" s="607"/>
      <c r="P146" s="607"/>
      <c r="Q146" s="607"/>
      <c r="R146" s="607"/>
      <c r="S146" s="607"/>
      <c r="T146" s="607"/>
      <c r="U146" s="607"/>
      <c r="V146" s="607"/>
      <c r="W146" s="607"/>
      <c r="X146" s="607"/>
      <c r="Y146" s="607"/>
      <c r="Z146" s="607"/>
      <c r="AA146" s="607"/>
      <c r="AB146" s="607"/>
      <c r="AC146" s="607"/>
      <c r="AD146" s="607"/>
      <c r="AE146" s="607"/>
      <c r="AF146" s="607"/>
      <c r="AG146" s="607"/>
      <c r="AH146" s="607"/>
      <c r="AI146" s="607"/>
    </row>
    <row r="147" spans="1:35">
      <c r="A147" s="607"/>
      <c r="B147" s="607"/>
      <c r="C147" s="607"/>
      <c r="D147" s="607"/>
      <c r="E147" s="607"/>
      <c r="F147" s="607"/>
      <c r="G147" s="607"/>
      <c r="H147" s="607"/>
      <c r="I147" s="607"/>
      <c r="J147" s="607"/>
      <c r="K147" s="607"/>
      <c r="L147" s="607"/>
      <c r="M147" s="607"/>
      <c r="N147" s="607"/>
      <c r="O147" s="607"/>
      <c r="P147" s="607"/>
      <c r="Q147" s="607"/>
      <c r="R147" s="607"/>
      <c r="S147" s="607"/>
      <c r="T147" s="607"/>
      <c r="U147" s="607"/>
      <c r="V147" s="607"/>
      <c r="W147" s="607"/>
      <c r="X147" s="607"/>
      <c r="Y147" s="607"/>
      <c r="Z147" s="607"/>
      <c r="AA147" s="607"/>
      <c r="AB147" s="607"/>
      <c r="AC147" s="607"/>
      <c r="AD147" s="607"/>
      <c r="AE147" s="607"/>
      <c r="AF147" s="607"/>
      <c r="AG147" s="607"/>
      <c r="AH147" s="607"/>
      <c r="AI147" s="607"/>
    </row>
    <row r="148" spans="1:35">
      <c r="A148" s="607"/>
      <c r="B148" s="607"/>
      <c r="C148" s="607"/>
      <c r="D148" s="607"/>
      <c r="E148" s="607"/>
      <c r="F148" s="607"/>
      <c r="G148" s="607"/>
      <c r="H148" s="607"/>
      <c r="I148" s="607"/>
      <c r="J148" s="607"/>
      <c r="K148" s="607"/>
      <c r="L148" s="607"/>
      <c r="M148" s="607"/>
      <c r="N148" s="607"/>
      <c r="O148" s="607"/>
      <c r="P148" s="607"/>
      <c r="Q148" s="607"/>
      <c r="R148" s="607"/>
      <c r="S148" s="607"/>
      <c r="T148" s="607"/>
      <c r="U148" s="607"/>
      <c r="V148" s="607"/>
      <c r="W148" s="607"/>
      <c r="X148" s="607"/>
      <c r="Y148" s="607"/>
      <c r="Z148" s="607"/>
      <c r="AA148" s="607"/>
      <c r="AB148" s="607"/>
      <c r="AC148" s="607"/>
      <c r="AD148" s="607"/>
      <c r="AE148" s="607"/>
      <c r="AF148" s="607"/>
      <c r="AG148" s="607"/>
      <c r="AH148" s="607"/>
      <c r="AI148" s="607"/>
    </row>
    <row r="149" spans="1:35">
      <c r="A149" s="607"/>
      <c r="B149" s="607"/>
      <c r="C149" s="607"/>
      <c r="D149" s="607"/>
      <c r="E149" s="607"/>
      <c r="F149" s="607"/>
      <c r="G149" s="607"/>
      <c r="H149" s="607"/>
      <c r="I149" s="607"/>
      <c r="J149" s="607"/>
      <c r="K149" s="607"/>
      <c r="L149" s="607"/>
      <c r="M149" s="607"/>
      <c r="N149" s="607"/>
      <c r="O149" s="607"/>
      <c r="P149" s="607"/>
      <c r="Q149" s="607"/>
      <c r="R149" s="607"/>
      <c r="S149" s="607"/>
      <c r="T149" s="607"/>
      <c r="U149" s="607"/>
      <c r="V149" s="607"/>
      <c r="W149" s="607"/>
      <c r="X149" s="607"/>
      <c r="Y149" s="607"/>
      <c r="Z149" s="607"/>
      <c r="AA149" s="607"/>
      <c r="AB149" s="607"/>
      <c r="AC149" s="607"/>
      <c r="AD149" s="607"/>
      <c r="AE149" s="607"/>
      <c r="AF149" s="607"/>
      <c r="AG149" s="607"/>
      <c r="AH149" s="607"/>
      <c r="AI149" s="607"/>
    </row>
    <row r="150" spans="1:35">
      <c r="A150" s="607"/>
      <c r="B150" s="607"/>
      <c r="C150" s="607"/>
      <c r="D150" s="607"/>
      <c r="E150" s="607"/>
      <c r="F150" s="607"/>
      <c r="G150" s="607"/>
      <c r="H150" s="607"/>
      <c r="I150" s="607"/>
      <c r="J150" s="607"/>
      <c r="K150" s="607"/>
      <c r="L150" s="607"/>
      <c r="M150" s="607"/>
      <c r="N150" s="607"/>
      <c r="O150" s="607"/>
      <c r="P150" s="607"/>
      <c r="Q150" s="607"/>
      <c r="R150" s="607"/>
      <c r="S150" s="607"/>
      <c r="T150" s="607"/>
      <c r="U150" s="607"/>
      <c r="V150" s="607"/>
      <c r="W150" s="607"/>
      <c r="X150" s="607"/>
      <c r="Y150" s="607"/>
      <c r="Z150" s="607"/>
      <c r="AA150" s="607"/>
      <c r="AB150" s="607"/>
      <c r="AC150" s="607"/>
      <c r="AD150" s="607"/>
      <c r="AE150" s="607"/>
      <c r="AF150" s="607"/>
      <c r="AG150" s="607"/>
      <c r="AH150" s="607"/>
      <c r="AI150" s="607"/>
    </row>
    <row r="151" spans="1:35">
      <c r="A151" s="607"/>
      <c r="B151" s="607"/>
      <c r="C151" s="607"/>
      <c r="D151" s="607"/>
      <c r="E151" s="607"/>
      <c r="F151" s="607"/>
      <c r="G151" s="607"/>
      <c r="H151" s="607"/>
      <c r="I151" s="607"/>
      <c r="J151" s="607"/>
      <c r="K151" s="607"/>
      <c r="L151" s="607"/>
      <c r="M151" s="607"/>
      <c r="N151" s="607"/>
      <c r="O151" s="607"/>
      <c r="P151" s="607"/>
      <c r="Q151" s="607"/>
      <c r="R151" s="607"/>
      <c r="S151" s="607"/>
      <c r="T151" s="607"/>
      <c r="U151" s="607"/>
      <c r="V151" s="607"/>
      <c r="W151" s="607"/>
      <c r="X151" s="607"/>
      <c r="Y151" s="607"/>
      <c r="Z151" s="607"/>
      <c r="AA151" s="607"/>
      <c r="AB151" s="607"/>
      <c r="AC151" s="607"/>
      <c r="AD151" s="607"/>
      <c r="AE151" s="607"/>
      <c r="AF151" s="607"/>
      <c r="AG151" s="607"/>
      <c r="AH151" s="607"/>
      <c r="AI151" s="607"/>
    </row>
    <row r="152" spans="1:35">
      <c r="A152" s="607"/>
      <c r="B152" s="607"/>
      <c r="C152" s="607"/>
      <c r="D152" s="607"/>
      <c r="E152" s="607"/>
      <c r="F152" s="607"/>
      <c r="G152" s="607"/>
      <c r="H152" s="607"/>
      <c r="I152" s="607"/>
      <c r="J152" s="607"/>
      <c r="K152" s="607"/>
      <c r="L152" s="607"/>
      <c r="M152" s="607"/>
      <c r="N152" s="607"/>
      <c r="O152" s="607"/>
      <c r="P152" s="607"/>
      <c r="Q152" s="607"/>
      <c r="R152" s="607"/>
      <c r="S152" s="607"/>
      <c r="T152" s="607"/>
      <c r="U152" s="607"/>
      <c r="V152" s="607"/>
      <c r="W152" s="607"/>
      <c r="X152" s="607"/>
      <c r="Y152" s="607"/>
      <c r="Z152" s="607"/>
      <c r="AA152" s="607"/>
      <c r="AB152" s="607"/>
      <c r="AC152" s="607"/>
      <c r="AD152" s="607"/>
      <c r="AE152" s="607"/>
      <c r="AF152" s="607"/>
      <c r="AG152" s="607"/>
      <c r="AH152" s="607"/>
      <c r="AI152" s="607"/>
    </row>
    <row r="153" spans="1:35">
      <c r="A153" s="607"/>
      <c r="B153" s="607"/>
      <c r="C153" s="607"/>
      <c r="D153" s="607"/>
      <c r="E153" s="607"/>
      <c r="F153" s="607"/>
      <c r="G153" s="607"/>
      <c r="H153" s="607"/>
      <c r="I153" s="607"/>
      <c r="J153" s="607"/>
      <c r="K153" s="607"/>
      <c r="L153" s="607"/>
      <c r="M153" s="607"/>
      <c r="N153" s="607"/>
      <c r="O153" s="607"/>
      <c r="P153" s="607"/>
      <c r="Q153" s="607"/>
      <c r="R153" s="607"/>
      <c r="S153" s="607"/>
      <c r="T153" s="607"/>
      <c r="U153" s="607"/>
      <c r="V153" s="607"/>
      <c r="W153" s="607"/>
      <c r="X153" s="607"/>
      <c r="Y153" s="607"/>
      <c r="Z153" s="607"/>
      <c r="AA153" s="607"/>
      <c r="AB153" s="607"/>
      <c r="AC153" s="607"/>
      <c r="AD153" s="607"/>
      <c r="AE153" s="607"/>
      <c r="AF153" s="607"/>
      <c r="AG153" s="607"/>
      <c r="AH153" s="607"/>
      <c r="AI153" s="607"/>
    </row>
    <row r="154" spans="1:35">
      <c r="A154" s="607"/>
      <c r="B154" s="607"/>
      <c r="C154" s="607"/>
      <c r="D154" s="607"/>
      <c r="E154" s="607"/>
      <c r="F154" s="607"/>
      <c r="G154" s="607"/>
      <c r="H154" s="607"/>
      <c r="I154" s="607"/>
      <c r="J154" s="607"/>
      <c r="K154" s="607"/>
      <c r="L154" s="607"/>
      <c r="M154" s="607"/>
      <c r="N154" s="607"/>
      <c r="O154" s="607"/>
      <c r="P154" s="607"/>
      <c r="Q154" s="607"/>
      <c r="R154" s="607"/>
      <c r="S154" s="607"/>
      <c r="T154" s="607"/>
      <c r="U154" s="607"/>
      <c r="V154" s="607"/>
      <c r="W154" s="607"/>
      <c r="X154" s="607"/>
      <c r="Y154" s="607"/>
      <c r="Z154" s="607"/>
      <c r="AA154" s="607"/>
      <c r="AB154" s="607"/>
      <c r="AC154" s="607"/>
      <c r="AD154" s="607"/>
      <c r="AE154" s="607"/>
      <c r="AF154" s="607"/>
      <c r="AG154" s="607"/>
      <c r="AH154" s="607"/>
      <c r="AI154" s="607"/>
    </row>
    <row r="155" spans="1:35">
      <c r="A155" s="607"/>
      <c r="B155" s="607"/>
      <c r="C155" s="607"/>
      <c r="D155" s="607"/>
      <c r="E155" s="607"/>
      <c r="F155" s="607"/>
      <c r="G155" s="607"/>
      <c r="H155" s="607"/>
      <c r="I155" s="607"/>
      <c r="J155" s="607"/>
      <c r="K155" s="607"/>
      <c r="L155" s="607"/>
      <c r="M155" s="607"/>
      <c r="N155" s="607"/>
      <c r="O155" s="607"/>
      <c r="P155" s="607"/>
      <c r="Q155" s="607"/>
      <c r="R155" s="607"/>
      <c r="S155" s="607"/>
      <c r="T155" s="607"/>
      <c r="U155" s="607"/>
      <c r="V155" s="607"/>
      <c r="W155" s="607"/>
      <c r="X155" s="607"/>
      <c r="Y155" s="607"/>
      <c r="Z155" s="607"/>
      <c r="AA155" s="607"/>
      <c r="AB155" s="607"/>
      <c r="AC155" s="607"/>
      <c r="AD155" s="607"/>
      <c r="AE155" s="607"/>
      <c r="AF155" s="607"/>
      <c r="AG155" s="607"/>
      <c r="AH155" s="607"/>
      <c r="AI155" s="607"/>
    </row>
    <row r="156" spans="1:35">
      <c r="A156" s="607"/>
      <c r="B156" s="607"/>
      <c r="C156" s="607"/>
      <c r="D156" s="607"/>
      <c r="E156" s="607"/>
      <c r="F156" s="607"/>
      <c r="G156" s="607"/>
      <c r="H156" s="607"/>
      <c r="I156" s="607"/>
      <c r="J156" s="607"/>
      <c r="K156" s="607"/>
      <c r="L156" s="607"/>
      <c r="M156" s="607"/>
      <c r="N156" s="607"/>
      <c r="O156" s="607"/>
      <c r="P156" s="607"/>
      <c r="Q156" s="607"/>
      <c r="R156" s="607"/>
      <c r="S156" s="607"/>
      <c r="T156" s="607"/>
      <c r="U156" s="607"/>
      <c r="V156" s="607"/>
      <c r="W156" s="607"/>
      <c r="X156" s="607"/>
      <c r="Y156" s="607"/>
      <c r="Z156" s="607"/>
      <c r="AA156" s="607"/>
      <c r="AB156" s="607"/>
      <c r="AC156" s="607"/>
      <c r="AD156" s="607"/>
      <c r="AE156" s="607"/>
      <c r="AF156" s="607"/>
      <c r="AG156" s="607"/>
      <c r="AH156" s="607"/>
      <c r="AI156" s="607"/>
    </row>
    <row r="157" spans="1:35">
      <c r="A157" s="607"/>
      <c r="B157" s="607"/>
      <c r="C157" s="607"/>
      <c r="D157" s="607"/>
      <c r="E157" s="607"/>
      <c r="F157" s="607"/>
      <c r="G157" s="607"/>
      <c r="H157" s="607"/>
      <c r="I157" s="607"/>
      <c r="J157" s="607"/>
      <c r="K157" s="607"/>
      <c r="L157" s="607"/>
      <c r="M157" s="607"/>
      <c r="N157" s="607"/>
      <c r="O157" s="607"/>
      <c r="P157" s="607"/>
      <c r="Q157" s="607"/>
      <c r="R157" s="607"/>
      <c r="S157" s="607"/>
      <c r="T157" s="607"/>
      <c r="U157" s="607"/>
      <c r="V157" s="607"/>
      <c r="W157" s="607"/>
      <c r="X157" s="607"/>
      <c r="Y157" s="607"/>
      <c r="Z157" s="607"/>
      <c r="AA157" s="607"/>
      <c r="AB157" s="607"/>
      <c r="AC157" s="607"/>
      <c r="AD157" s="607"/>
      <c r="AE157" s="607"/>
      <c r="AF157" s="607"/>
      <c r="AG157" s="607"/>
      <c r="AH157" s="607"/>
      <c r="AI157" s="607"/>
    </row>
    <row r="158" spans="1:35">
      <c r="A158" s="607"/>
      <c r="B158" s="607"/>
      <c r="C158" s="607"/>
      <c r="D158" s="607"/>
      <c r="E158" s="607"/>
      <c r="F158" s="607"/>
      <c r="G158" s="607"/>
      <c r="H158" s="607"/>
      <c r="I158" s="607"/>
      <c r="J158" s="607"/>
      <c r="K158" s="607"/>
      <c r="L158" s="607"/>
      <c r="M158" s="607"/>
      <c r="N158" s="607"/>
      <c r="O158" s="607"/>
      <c r="P158" s="607"/>
      <c r="Q158" s="607"/>
      <c r="R158" s="607"/>
      <c r="S158" s="607"/>
      <c r="T158" s="607"/>
      <c r="U158" s="607"/>
      <c r="V158" s="607"/>
      <c r="W158" s="607"/>
      <c r="X158" s="607"/>
      <c r="Y158" s="607"/>
      <c r="Z158" s="607"/>
      <c r="AA158" s="607"/>
      <c r="AB158" s="607"/>
      <c r="AC158" s="607"/>
      <c r="AD158" s="607"/>
      <c r="AE158" s="607"/>
      <c r="AF158" s="607"/>
      <c r="AG158" s="607"/>
      <c r="AH158" s="607"/>
      <c r="AI158" s="607"/>
    </row>
    <row r="159" spans="1:35">
      <c r="A159" s="607"/>
      <c r="B159" s="607"/>
      <c r="C159" s="607"/>
      <c r="D159" s="607"/>
      <c r="E159" s="607"/>
      <c r="F159" s="607"/>
      <c r="G159" s="607"/>
      <c r="H159" s="607"/>
      <c r="I159" s="607"/>
      <c r="J159" s="607"/>
      <c r="K159" s="607"/>
      <c r="L159" s="607"/>
      <c r="M159" s="607"/>
      <c r="N159" s="607"/>
      <c r="O159" s="607"/>
      <c r="P159" s="607"/>
      <c r="Q159" s="607"/>
      <c r="R159" s="607"/>
      <c r="S159" s="607"/>
      <c r="T159" s="607"/>
      <c r="U159" s="607"/>
      <c r="V159" s="607"/>
      <c r="W159" s="607"/>
      <c r="X159" s="607"/>
      <c r="Y159" s="607"/>
      <c r="Z159" s="607"/>
      <c r="AA159" s="607"/>
      <c r="AB159" s="607"/>
      <c r="AC159" s="607"/>
      <c r="AD159" s="607"/>
      <c r="AE159" s="607"/>
      <c r="AF159" s="607"/>
      <c r="AG159" s="607"/>
      <c r="AH159" s="607"/>
      <c r="AI159" s="607"/>
    </row>
    <row r="160" spans="1:35">
      <c r="A160" s="607"/>
      <c r="B160" s="607"/>
      <c r="C160" s="607"/>
      <c r="D160" s="607"/>
      <c r="E160" s="607"/>
      <c r="F160" s="607"/>
      <c r="G160" s="607"/>
      <c r="H160" s="607"/>
      <c r="I160" s="607"/>
      <c r="J160" s="607"/>
      <c r="K160" s="607"/>
      <c r="L160" s="607"/>
      <c r="M160" s="607"/>
      <c r="N160" s="607"/>
      <c r="O160" s="607"/>
      <c r="P160" s="607"/>
      <c r="Q160" s="607"/>
      <c r="R160" s="607"/>
      <c r="S160" s="607"/>
      <c r="T160" s="607"/>
      <c r="U160" s="607"/>
      <c r="V160" s="607"/>
      <c r="W160" s="607"/>
      <c r="X160" s="607"/>
      <c r="Y160" s="607"/>
      <c r="Z160" s="607"/>
      <c r="AA160" s="607"/>
      <c r="AB160" s="607"/>
      <c r="AC160" s="607"/>
      <c r="AD160" s="607"/>
      <c r="AE160" s="607"/>
      <c r="AF160" s="607"/>
      <c r="AG160" s="607"/>
      <c r="AH160" s="607"/>
      <c r="AI160" s="607"/>
    </row>
    <row r="161" spans="1:35">
      <c r="A161" s="607"/>
      <c r="B161" s="607"/>
      <c r="C161" s="607"/>
      <c r="D161" s="607"/>
      <c r="E161" s="607"/>
      <c r="F161" s="607"/>
      <c r="G161" s="607"/>
      <c r="H161" s="607"/>
      <c r="I161" s="607"/>
      <c r="J161" s="607"/>
      <c r="K161" s="607"/>
      <c r="L161" s="607"/>
      <c r="M161" s="607"/>
      <c r="N161" s="607"/>
      <c r="O161" s="607"/>
      <c r="P161" s="607"/>
      <c r="Q161" s="607"/>
      <c r="R161" s="607"/>
      <c r="S161" s="607"/>
      <c r="T161" s="607"/>
      <c r="U161" s="607"/>
      <c r="V161" s="607"/>
      <c r="W161" s="607"/>
      <c r="X161" s="607"/>
      <c r="Y161" s="607"/>
      <c r="Z161" s="607"/>
      <c r="AA161" s="607"/>
      <c r="AB161" s="607"/>
      <c r="AC161" s="607"/>
      <c r="AD161" s="607"/>
      <c r="AE161" s="607"/>
      <c r="AF161" s="607"/>
      <c r="AG161" s="607"/>
      <c r="AH161" s="607"/>
      <c r="AI161" s="607"/>
    </row>
    <row r="162" spans="1:35">
      <c r="A162" s="607"/>
      <c r="B162" s="607"/>
      <c r="C162" s="607"/>
      <c r="D162" s="607"/>
      <c r="E162" s="607"/>
      <c r="F162" s="607"/>
      <c r="G162" s="607"/>
      <c r="H162" s="607"/>
      <c r="I162" s="607"/>
      <c r="J162" s="607"/>
      <c r="K162" s="607"/>
      <c r="L162" s="607"/>
      <c r="M162" s="607"/>
      <c r="N162" s="607"/>
      <c r="O162" s="607"/>
      <c r="P162" s="607"/>
      <c r="Q162" s="607"/>
      <c r="R162" s="607"/>
      <c r="S162" s="607"/>
      <c r="T162" s="607"/>
      <c r="U162" s="607"/>
      <c r="V162" s="607"/>
      <c r="W162" s="607"/>
      <c r="X162" s="607"/>
      <c r="Y162" s="607"/>
      <c r="Z162" s="607"/>
      <c r="AA162" s="607"/>
      <c r="AB162" s="607"/>
      <c r="AC162" s="607"/>
      <c r="AD162" s="607"/>
      <c r="AE162" s="607"/>
      <c r="AF162" s="607"/>
      <c r="AG162" s="607"/>
      <c r="AH162" s="607"/>
      <c r="AI162" s="607"/>
    </row>
    <row r="163" spans="1:35">
      <c r="A163" s="607"/>
      <c r="B163" s="607"/>
      <c r="C163" s="607"/>
      <c r="D163" s="607"/>
      <c r="E163" s="607"/>
      <c r="F163" s="607"/>
      <c r="G163" s="607"/>
      <c r="H163" s="607"/>
      <c r="I163" s="607"/>
      <c r="J163" s="607"/>
      <c r="K163" s="607"/>
      <c r="L163" s="607"/>
      <c r="M163" s="607"/>
      <c r="N163" s="607"/>
      <c r="O163" s="607"/>
      <c r="P163" s="607"/>
      <c r="Q163" s="607"/>
      <c r="R163" s="607"/>
      <c r="S163" s="607"/>
      <c r="T163" s="607"/>
      <c r="U163" s="607"/>
      <c r="V163" s="607"/>
      <c r="W163" s="607"/>
      <c r="X163" s="607"/>
      <c r="Y163" s="607"/>
      <c r="Z163" s="607"/>
      <c r="AA163" s="607"/>
      <c r="AB163" s="607"/>
      <c r="AC163" s="607"/>
      <c r="AD163" s="607"/>
      <c r="AE163" s="607"/>
      <c r="AF163" s="607"/>
      <c r="AG163" s="607"/>
      <c r="AH163" s="607"/>
      <c r="AI163" s="607"/>
    </row>
    <row r="164" spans="1:35">
      <c r="A164" s="607"/>
      <c r="B164" s="607"/>
      <c r="C164" s="607"/>
      <c r="D164" s="607"/>
      <c r="E164" s="607"/>
      <c r="F164" s="607"/>
      <c r="G164" s="607"/>
      <c r="H164" s="607"/>
      <c r="I164" s="607"/>
      <c r="J164" s="607"/>
      <c r="K164" s="607"/>
      <c r="L164" s="607"/>
      <c r="M164" s="607"/>
      <c r="N164" s="607"/>
      <c r="O164" s="607"/>
      <c r="P164" s="607"/>
      <c r="Q164" s="607"/>
      <c r="R164" s="607"/>
      <c r="S164" s="607"/>
      <c r="T164" s="607"/>
      <c r="U164" s="607"/>
      <c r="V164" s="607"/>
      <c r="W164" s="607"/>
      <c r="X164" s="607"/>
      <c r="Y164" s="607"/>
      <c r="Z164" s="607"/>
      <c r="AA164" s="607"/>
      <c r="AB164" s="607"/>
      <c r="AC164" s="607"/>
      <c r="AD164" s="607"/>
      <c r="AE164" s="607"/>
      <c r="AF164" s="607"/>
      <c r="AG164" s="607"/>
      <c r="AH164" s="607"/>
      <c r="AI164" s="607"/>
    </row>
    <row r="165" spans="1:35">
      <c r="A165" s="607"/>
      <c r="B165" s="607"/>
      <c r="C165" s="607"/>
      <c r="D165" s="607"/>
      <c r="E165" s="607"/>
      <c r="F165" s="607"/>
      <c r="G165" s="607"/>
      <c r="H165" s="607"/>
      <c r="I165" s="607"/>
      <c r="J165" s="607"/>
      <c r="K165" s="607"/>
      <c r="L165" s="607"/>
      <c r="M165" s="607"/>
      <c r="N165" s="607"/>
      <c r="O165" s="607"/>
      <c r="P165" s="607"/>
      <c r="Q165" s="607"/>
      <c r="R165" s="607"/>
      <c r="S165" s="607"/>
      <c r="T165" s="607"/>
      <c r="U165" s="607"/>
      <c r="V165" s="607"/>
      <c r="W165" s="607"/>
      <c r="X165" s="607"/>
      <c r="Y165" s="607"/>
      <c r="Z165" s="607"/>
      <c r="AA165" s="607"/>
      <c r="AB165" s="607"/>
      <c r="AC165" s="607"/>
      <c r="AD165" s="607"/>
      <c r="AE165" s="607"/>
      <c r="AF165" s="607"/>
      <c r="AG165" s="607"/>
      <c r="AH165" s="607"/>
      <c r="AI165" s="607"/>
    </row>
    <row r="166" spans="1:35">
      <c r="A166" s="607"/>
      <c r="B166" s="607"/>
      <c r="C166" s="607"/>
      <c r="D166" s="607"/>
      <c r="E166" s="607"/>
      <c r="F166" s="607"/>
      <c r="G166" s="607"/>
      <c r="H166" s="607"/>
      <c r="I166" s="607"/>
      <c r="J166" s="607"/>
      <c r="K166" s="607"/>
      <c r="L166" s="607"/>
      <c r="M166" s="607"/>
      <c r="N166" s="607"/>
      <c r="O166" s="607"/>
      <c r="P166" s="607"/>
      <c r="Q166" s="607"/>
      <c r="R166" s="607"/>
      <c r="S166" s="607"/>
      <c r="T166" s="607"/>
      <c r="U166" s="607"/>
      <c r="V166" s="607"/>
      <c r="W166" s="607"/>
      <c r="X166" s="607"/>
      <c r="Y166" s="607"/>
      <c r="Z166" s="607"/>
      <c r="AA166" s="607"/>
      <c r="AB166" s="607"/>
      <c r="AC166" s="607"/>
      <c r="AD166" s="607"/>
      <c r="AE166" s="607"/>
      <c r="AF166" s="607"/>
      <c r="AG166" s="607"/>
      <c r="AH166" s="607"/>
      <c r="AI166" s="607"/>
    </row>
    <row r="167" spans="1:35">
      <c r="A167" s="607"/>
      <c r="B167" s="607"/>
      <c r="C167" s="607"/>
      <c r="D167" s="607"/>
      <c r="E167" s="607"/>
      <c r="F167" s="607"/>
      <c r="G167" s="607"/>
      <c r="H167" s="607"/>
      <c r="I167" s="607"/>
      <c r="J167" s="607"/>
      <c r="K167" s="607"/>
      <c r="L167" s="607"/>
      <c r="M167" s="607"/>
      <c r="N167" s="607"/>
      <c r="O167" s="607"/>
      <c r="P167" s="607"/>
      <c r="Q167" s="607"/>
      <c r="R167" s="607"/>
      <c r="S167" s="607"/>
      <c r="T167" s="607"/>
      <c r="U167" s="607"/>
      <c r="V167" s="607"/>
      <c r="W167" s="607"/>
      <c r="X167" s="607"/>
      <c r="Y167" s="607"/>
      <c r="Z167" s="607"/>
      <c r="AA167" s="607"/>
      <c r="AB167" s="607"/>
      <c r="AC167" s="607"/>
      <c r="AD167" s="607"/>
      <c r="AE167" s="607"/>
      <c r="AF167" s="607"/>
      <c r="AG167" s="607"/>
      <c r="AH167" s="607"/>
      <c r="AI167" s="607"/>
    </row>
    <row r="168" spans="1:35">
      <c r="A168" s="607"/>
      <c r="B168" s="607"/>
      <c r="C168" s="607"/>
      <c r="D168" s="607"/>
      <c r="E168" s="607"/>
      <c r="F168" s="607"/>
      <c r="G168" s="607"/>
      <c r="H168" s="607"/>
      <c r="I168" s="607"/>
      <c r="J168" s="607"/>
      <c r="K168" s="607"/>
      <c r="L168" s="607"/>
      <c r="M168" s="607"/>
      <c r="N168" s="607"/>
      <c r="O168" s="607"/>
      <c r="P168" s="607"/>
      <c r="Q168" s="607"/>
      <c r="R168" s="607"/>
      <c r="S168" s="607"/>
      <c r="T168" s="607"/>
      <c r="U168" s="607"/>
      <c r="V168" s="607"/>
      <c r="W168" s="607"/>
      <c r="X168" s="607"/>
      <c r="Y168" s="607"/>
      <c r="Z168" s="607"/>
      <c r="AA168" s="607"/>
      <c r="AB168" s="607"/>
      <c r="AC168" s="607"/>
      <c r="AD168" s="607"/>
      <c r="AE168" s="607"/>
      <c r="AF168" s="607"/>
      <c r="AG168" s="607"/>
      <c r="AH168" s="607"/>
      <c r="AI168" s="607"/>
    </row>
    <row r="169" spans="1:35">
      <c r="A169" s="607"/>
      <c r="B169" s="607"/>
      <c r="C169" s="607"/>
      <c r="D169" s="607"/>
      <c r="E169" s="607"/>
      <c r="F169" s="607"/>
      <c r="G169" s="607"/>
      <c r="H169" s="607"/>
      <c r="I169" s="607"/>
      <c r="J169" s="607"/>
      <c r="K169" s="607"/>
      <c r="L169" s="607"/>
      <c r="M169" s="607"/>
      <c r="N169" s="607"/>
      <c r="O169" s="607"/>
      <c r="P169" s="607"/>
      <c r="Q169" s="607"/>
      <c r="R169" s="607"/>
      <c r="S169" s="607"/>
      <c r="T169" s="607"/>
      <c r="U169" s="607"/>
      <c r="V169" s="607"/>
      <c r="W169" s="607"/>
      <c r="X169" s="607"/>
      <c r="Y169" s="607"/>
      <c r="Z169" s="607"/>
      <c r="AA169" s="607"/>
      <c r="AB169" s="607"/>
      <c r="AC169" s="607"/>
      <c r="AD169" s="607"/>
      <c r="AE169" s="607"/>
      <c r="AF169" s="607"/>
      <c r="AG169" s="607"/>
      <c r="AH169" s="607"/>
      <c r="AI169" s="607"/>
    </row>
    <row r="170" spans="1:35">
      <c r="A170" s="607"/>
      <c r="B170" s="607"/>
      <c r="C170" s="607"/>
      <c r="D170" s="607"/>
      <c r="E170" s="607"/>
      <c r="F170" s="607"/>
      <c r="G170" s="607"/>
      <c r="H170" s="607"/>
      <c r="I170" s="607"/>
      <c r="J170" s="607"/>
      <c r="K170" s="607"/>
      <c r="L170" s="607"/>
      <c r="M170" s="607"/>
      <c r="N170" s="607"/>
      <c r="O170" s="607"/>
      <c r="P170" s="607"/>
      <c r="Q170" s="607"/>
      <c r="R170" s="607"/>
      <c r="S170" s="607"/>
      <c r="T170" s="607"/>
      <c r="U170" s="607"/>
      <c r="V170" s="607"/>
      <c r="W170" s="607"/>
      <c r="X170" s="607"/>
      <c r="Y170" s="607"/>
      <c r="Z170" s="607"/>
      <c r="AA170" s="607"/>
      <c r="AB170" s="607"/>
      <c r="AC170" s="607"/>
      <c r="AD170" s="607"/>
      <c r="AE170" s="607"/>
      <c r="AF170" s="607"/>
      <c r="AG170" s="607"/>
      <c r="AH170" s="607"/>
      <c r="AI170" s="607"/>
    </row>
    <row r="171" spans="1:35">
      <c r="A171" s="607"/>
      <c r="B171" s="607"/>
      <c r="C171" s="607"/>
      <c r="D171" s="607"/>
      <c r="E171" s="607"/>
      <c r="F171" s="607"/>
      <c r="G171" s="607"/>
      <c r="H171" s="607"/>
      <c r="I171" s="607"/>
      <c r="J171" s="607"/>
      <c r="K171" s="607"/>
      <c r="L171" s="607"/>
      <c r="M171" s="607"/>
      <c r="N171" s="607"/>
      <c r="O171" s="607"/>
      <c r="P171" s="607"/>
      <c r="Q171" s="607"/>
      <c r="R171" s="607"/>
      <c r="S171" s="607"/>
      <c r="T171" s="607"/>
      <c r="U171" s="607"/>
      <c r="V171" s="607"/>
      <c r="W171" s="607"/>
      <c r="X171" s="607"/>
      <c r="Y171" s="607"/>
      <c r="Z171" s="607"/>
      <c r="AA171" s="607"/>
      <c r="AB171" s="607"/>
      <c r="AC171" s="607"/>
      <c r="AD171" s="607"/>
      <c r="AE171" s="607"/>
      <c r="AF171" s="607"/>
      <c r="AG171" s="607"/>
      <c r="AH171" s="607"/>
      <c r="AI171" s="607"/>
    </row>
    <row r="172" spans="1:35">
      <c r="A172" s="607"/>
      <c r="B172" s="607"/>
      <c r="C172" s="607"/>
      <c r="D172" s="607"/>
      <c r="E172" s="607"/>
      <c r="F172" s="607"/>
      <c r="G172" s="607"/>
      <c r="H172" s="607"/>
      <c r="I172" s="607"/>
      <c r="J172" s="607"/>
      <c r="K172" s="607"/>
      <c r="L172" s="607"/>
      <c r="M172" s="607"/>
      <c r="N172" s="607"/>
      <c r="O172" s="607"/>
      <c r="P172" s="607"/>
      <c r="Q172" s="607"/>
      <c r="R172" s="607"/>
      <c r="S172" s="607"/>
      <c r="T172" s="607"/>
      <c r="U172" s="607"/>
      <c r="V172" s="607"/>
      <c r="W172" s="607"/>
      <c r="X172" s="607"/>
      <c r="Y172" s="607"/>
      <c r="Z172" s="607"/>
      <c r="AA172" s="607"/>
      <c r="AB172" s="607"/>
      <c r="AC172" s="607"/>
      <c r="AD172" s="607"/>
      <c r="AE172" s="607"/>
      <c r="AF172" s="607"/>
      <c r="AG172" s="607"/>
      <c r="AH172" s="607"/>
      <c r="AI172" s="607"/>
    </row>
    <row r="173" spans="1:35">
      <c r="A173" s="607"/>
      <c r="B173" s="607"/>
      <c r="C173" s="607"/>
      <c r="D173" s="607"/>
      <c r="E173" s="607"/>
      <c r="F173" s="607"/>
      <c r="G173" s="607"/>
      <c r="H173" s="607"/>
      <c r="I173" s="607"/>
      <c r="J173" s="607"/>
      <c r="K173" s="607"/>
      <c r="L173" s="607"/>
      <c r="M173" s="607"/>
      <c r="N173" s="607"/>
      <c r="O173" s="607"/>
      <c r="P173" s="607"/>
      <c r="Q173" s="607"/>
      <c r="R173" s="607"/>
      <c r="S173" s="607"/>
      <c r="T173" s="607"/>
      <c r="U173" s="607"/>
      <c r="V173" s="607"/>
      <c r="W173" s="607"/>
      <c r="X173" s="607"/>
      <c r="Y173" s="607"/>
      <c r="Z173" s="607"/>
      <c r="AA173" s="607"/>
      <c r="AB173" s="607"/>
      <c r="AC173" s="607"/>
      <c r="AD173" s="607"/>
      <c r="AE173" s="607"/>
      <c r="AF173" s="607"/>
      <c r="AG173" s="607"/>
      <c r="AH173" s="607"/>
      <c r="AI173" s="607"/>
    </row>
    <row r="174" spans="1:35">
      <c r="A174" s="607"/>
      <c r="B174" s="607"/>
      <c r="C174" s="607"/>
      <c r="D174" s="607"/>
      <c r="E174" s="607"/>
      <c r="F174" s="607"/>
      <c r="G174" s="607"/>
      <c r="H174" s="607"/>
      <c r="I174" s="607"/>
      <c r="J174" s="607"/>
      <c r="K174" s="607"/>
      <c r="L174" s="607"/>
      <c r="M174" s="607"/>
      <c r="N174" s="607"/>
      <c r="O174" s="607"/>
      <c r="P174" s="607"/>
      <c r="Q174" s="607"/>
      <c r="R174" s="607"/>
      <c r="S174" s="607"/>
      <c r="T174" s="607"/>
      <c r="U174" s="607"/>
      <c r="V174" s="607"/>
      <c r="W174" s="607"/>
      <c r="X174" s="607"/>
      <c r="Y174" s="607"/>
      <c r="Z174" s="607"/>
      <c r="AA174" s="607"/>
      <c r="AB174" s="607"/>
      <c r="AC174" s="607"/>
      <c r="AD174" s="607"/>
      <c r="AE174" s="607"/>
      <c r="AF174" s="607"/>
      <c r="AG174" s="607"/>
      <c r="AH174" s="607"/>
      <c r="AI174" s="607"/>
    </row>
    <row r="175" spans="1:35">
      <c r="A175" s="607"/>
      <c r="B175" s="607"/>
      <c r="C175" s="607"/>
      <c r="D175" s="607"/>
      <c r="E175" s="607"/>
      <c r="F175" s="607"/>
      <c r="G175" s="607"/>
      <c r="H175" s="607"/>
      <c r="I175" s="607"/>
      <c r="J175" s="607"/>
      <c r="K175" s="607"/>
      <c r="L175" s="607"/>
      <c r="M175" s="607"/>
      <c r="N175" s="607"/>
      <c r="O175" s="607"/>
      <c r="P175" s="607"/>
      <c r="Q175" s="607"/>
      <c r="R175" s="607"/>
      <c r="S175" s="607"/>
      <c r="T175" s="607"/>
      <c r="U175" s="607"/>
      <c r="V175" s="607"/>
      <c r="W175" s="607"/>
      <c r="X175" s="607"/>
      <c r="Y175" s="607"/>
      <c r="Z175" s="607"/>
      <c r="AA175" s="607"/>
      <c r="AB175" s="607"/>
      <c r="AC175" s="607"/>
      <c r="AD175" s="607"/>
      <c r="AE175" s="607"/>
      <c r="AF175" s="607"/>
      <c r="AG175" s="607"/>
      <c r="AH175" s="607"/>
      <c r="AI175" s="607"/>
    </row>
    <row r="176" spans="1:35">
      <c r="A176" s="607"/>
      <c r="B176" s="607"/>
      <c r="C176" s="607"/>
      <c r="D176" s="607"/>
      <c r="E176" s="607"/>
      <c r="F176" s="607"/>
      <c r="G176" s="607"/>
      <c r="H176" s="607"/>
      <c r="I176" s="607"/>
      <c r="J176" s="607"/>
      <c r="K176" s="607"/>
      <c r="L176" s="607"/>
      <c r="M176" s="607"/>
      <c r="N176" s="607"/>
      <c r="O176" s="607"/>
      <c r="P176" s="607"/>
      <c r="Q176" s="607"/>
      <c r="R176" s="607"/>
      <c r="S176" s="607"/>
      <c r="T176" s="607"/>
      <c r="U176" s="607"/>
      <c r="V176" s="607"/>
      <c r="W176" s="607"/>
      <c r="X176" s="607"/>
      <c r="Y176" s="607"/>
      <c r="Z176" s="607"/>
      <c r="AA176" s="607"/>
      <c r="AB176" s="607"/>
      <c r="AC176" s="607"/>
      <c r="AD176" s="607"/>
      <c r="AE176" s="607"/>
      <c r="AF176" s="607"/>
      <c r="AG176" s="607"/>
      <c r="AH176" s="607"/>
      <c r="AI176" s="607"/>
    </row>
    <row r="177" spans="1:35">
      <c r="A177" s="607"/>
      <c r="B177" s="607"/>
      <c r="C177" s="607"/>
      <c r="D177" s="607"/>
      <c r="E177" s="607"/>
      <c r="F177" s="607"/>
      <c r="G177" s="607"/>
      <c r="H177" s="607"/>
      <c r="I177" s="607"/>
      <c r="J177" s="607"/>
      <c r="K177" s="607"/>
      <c r="L177" s="607"/>
      <c r="M177" s="607"/>
      <c r="N177" s="607"/>
      <c r="O177" s="607"/>
      <c r="P177" s="607"/>
      <c r="Q177" s="607"/>
      <c r="R177" s="607"/>
      <c r="S177" s="607"/>
      <c r="T177" s="607"/>
      <c r="U177" s="607"/>
      <c r="V177" s="607"/>
      <c r="W177" s="607"/>
      <c r="X177" s="607"/>
      <c r="Y177" s="607"/>
      <c r="Z177" s="607"/>
      <c r="AA177" s="607"/>
      <c r="AB177" s="607"/>
      <c r="AC177" s="607"/>
      <c r="AD177" s="607"/>
      <c r="AE177" s="607"/>
      <c r="AF177" s="607"/>
      <c r="AG177" s="607"/>
      <c r="AH177" s="607"/>
      <c r="AI177" s="607"/>
    </row>
    <row r="178" spans="1:35">
      <c r="A178" s="607"/>
      <c r="B178" s="607"/>
      <c r="C178" s="607"/>
      <c r="D178" s="607"/>
      <c r="E178" s="607"/>
      <c r="F178" s="607"/>
      <c r="G178" s="607"/>
      <c r="H178" s="607"/>
      <c r="I178" s="607"/>
      <c r="J178" s="607"/>
      <c r="K178" s="607"/>
      <c r="L178" s="607"/>
      <c r="M178" s="607"/>
      <c r="N178" s="607"/>
      <c r="O178" s="607"/>
      <c r="P178" s="607"/>
      <c r="Q178" s="607"/>
      <c r="R178" s="607"/>
      <c r="S178" s="607"/>
      <c r="T178" s="607"/>
      <c r="U178" s="607"/>
      <c r="V178" s="607"/>
      <c r="W178" s="607"/>
      <c r="X178" s="607"/>
      <c r="Y178" s="607"/>
      <c r="Z178" s="607"/>
      <c r="AA178" s="607"/>
      <c r="AB178" s="607"/>
      <c r="AC178" s="607"/>
      <c r="AD178" s="607"/>
      <c r="AE178" s="607"/>
      <c r="AF178" s="607"/>
      <c r="AG178" s="607"/>
      <c r="AH178" s="607"/>
      <c r="AI178" s="607"/>
    </row>
    <row r="179" spans="1:35">
      <c r="A179" s="607"/>
      <c r="B179" s="607"/>
      <c r="C179" s="607"/>
      <c r="D179" s="607"/>
      <c r="E179" s="607"/>
      <c r="F179" s="607"/>
      <c r="G179" s="607"/>
      <c r="H179" s="607"/>
      <c r="I179" s="607"/>
      <c r="J179" s="607"/>
      <c r="K179" s="607"/>
      <c r="L179" s="607"/>
      <c r="M179" s="607"/>
      <c r="N179" s="607"/>
      <c r="O179" s="607"/>
      <c r="P179" s="607"/>
      <c r="Q179" s="607"/>
      <c r="R179" s="607"/>
      <c r="S179" s="607"/>
      <c r="T179" s="607"/>
      <c r="U179" s="607"/>
      <c r="V179" s="607"/>
      <c r="W179" s="607"/>
      <c r="X179" s="607"/>
      <c r="Y179" s="607"/>
      <c r="Z179" s="607"/>
      <c r="AA179" s="607"/>
      <c r="AB179" s="607"/>
      <c r="AC179" s="607"/>
      <c r="AD179" s="607"/>
      <c r="AE179" s="607"/>
      <c r="AF179" s="607"/>
      <c r="AG179" s="607"/>
      <c r="AH179" s="607"/>
      <c r="AI179" s="607"/>
    </row>
    <row r="180" spans="1:35">
      <c r="A180" s="607"/>
      <c r="B180" s="607"/>
      <c r="C180" s="607"/>
      <c r="D180" s="607"/>
      <c r="E180" s="607"/>
      <c r="F180" s="607"/>
      <c r="G180" s="607"/>
      <c r="H180" s="607"/>
      <c r="I180" s="607"/>
      <c r="J180" s="607"/>
      <c r="K180" s="607"/>
      <c r="L180" s="607"/>
      <c r="M180" s="607"/>
      <c r="N180" s="607"/>
      <c r="O180" s="607"/>
      <c r="P180" s="607"/>
      <c r="Q180" s="607"/>
      <c r="R180" s="607"/>
      <c r="S180" s="607"/>
      <c r="T180" s="607"/>
      <c r="U180" s="607"/>
      <c r="V180" s="607"/>
      <c r="W180" s="607"/>
      <c r="X180" s="607"/>
      <c r="Y180" s="607"/>
      <c r="Z180" s="607"/>
      <c r="AA180" s="607"/>
      <c r="AB180" s="607"/>
      <c r="AC180" s="607"/>
      <c r="AD180" s="607"/>
      <c r="AE180" s="607"/>
      <c r="AF180" s="607"/>
      <c r="AG180" s="607"/>
      <c r="AH180" s="607"/>
      <c r="AI180" s="607"/>
    </row>
    <row r="181" spans="1:35">
      <c r="A181" s="607"/>
      <c r="B181" s="607"/>
      <c r="C181" s="607"/>
      <c r="D181" s="607"/>
      <c r="E181" s="607"/>
      <c r="F181" s="607"/>
      <c r="G181" s="607"/>
      <c r="H181" s="607"/>
      <c r="I181" s="607"/>
      <c r="J181" s="607"/>
      <c r="K181" s="607"/>
      <c r="L181" s="607"/>
      <c r="M181" s="607"/>
      <c r="N181" s="607"/>
      <c r="O181" s="607"/>
      <c r="P181" s="607"/>
      <c r="Q181" s="607"/>
      <c r="R181" s="607"/>
      <c r="S181" s="607"/>
      <c r="T181" s="607"/>
      <c r="U181" s="607"/>
      <c r="V181" s="607"/>
      <c r="W181" s="607"/>
      <c r="X181" s="607"/>
      <c r="Y181" s="607"/>
      <c r="Z181" s="607"/>
      <c r="AA181" s="607"/>
      <c r="AB181" s="607"/>
      <c r="AC181" s="607"/>
      <c r="AD181" s="607"/>
      <c r="AE181" s="607"/>
      <c r="AF181" s="607"/>
      <c r="AG181" s="607"/>
      <c r="AH181" s="607"/>
      <c r="AI181" s="607"/>
    </row>
    <row r="182" spans="1:35">
      <c r="A182" s="607"/>
      <c r="B182" s="607"/>
      <c r="C182" s="607"/>
      <c r="D182" s="607"/>
      <c r="E182" s="607"/>
      <c r="F182" s="607"/>
      <c r="G182" s="607"/>
      <c r="H182" s="607"/>
      <c r="I182" s="607"/>
      <c r="J182" s="607"/>
      <c r="K182" s="607"/>
      <c r="L182" s="607"/>
      <c r="M182" s="607"/>
      <c r="N182" s="607"/>
      <c r="O182" s="607"/>
      <c r="P182" s="607"/>
      <c r="Q182" s="607"/>
      <c r="R182" s="607"/>
      <c r="S182" s="607"/>
      <c r="T182" s="607"/>
      <c r="U182" s="607"/>
      <c r="V182" s="607"/>
      <c r="W182" s="607"/>
      <c r="X182" s="607"/>
      <c r="Y182" s="607"/>
      <c r="Z182" s="607"/>
      <c r="AA182" s="607"/>
      <c r="AB182" s="607"/>
      <c r="AC182" s="607"/>
      <c r="AD182" s="607"/>
      <c r="AE182" s="607"/>
      <c r="AF182" s="607"/>
      <c r="AG182" s="607"/>
      <c r="AH182" s="607"/>
      <c r="AI182" s="607"/>
    </row>
    <row r="183" spans="1:35">
      <c r="A183" s="607"/>
      <c r="B183" s="607"/>
      <c r="C183" s="607"/>
      <c r="D183" s="607"/>
      <c r="E183" s="607"/>
      <c r="F183" s="607"/>
      <c r="G183" s="607"/>
      <c r="H183" s="607"/>
      <c r="I183" s="607"/>
      <c r="J183" s="607"/>
      <c r="K183" s="607"/>
      <c r="L183" s="607"/>
      <c r="M183" s="607"/>
      <c r="N183" s="607"/>
      <c r="O183" s="607"/>
      <c r="P183" s="607"/>
      <c r="Q183" s="607"/>
      <c r="R183" s="607"/>
      <c r="S183" s="607"/>
      <c r="T183" s="607"/>
      <c r="U183" s="607"/>
      <c r="V183" s="607"/>
      <c r="W183" s="607"/>
      <c r="X183" s="607"/>
      <c r="Y183" s="607"/>
      <c r="Z183" s="607"/>
      <c r="AA183" s="607"/>
      <c r="AB183" s="607"/>
      <c r="AC183" s="607"/>
      <c r="AD183" s="607"/>
      <c r="AE183" s="607"/>
      <c r="AF183" s="607"/>
      <c r="AG183" s="607"/>
      <c r="AH183" s="607"/>
      <c r="AI183" s="607"/>
    </row>
    <row r="184" spans="1:35">
      <c r="A184" s="607"/>
      <c r="B184" s="607"/>
      <c r="C184" s="607"/>
      <c r="D184" s="607"/>
      <c r="E184" s="607"/>
      <c r="F184" s="607"/>
      <c r="G184" s="607"/>
      <c r="H184" s="607"/>
      <c r="I184" s="607"/>
      <c r="J184" s="607"/>
      <c r="K184" s="607"/>
      <c r="L184" s="607"/>
      <c r="M184" s="607"/>
      <c r="N184" s="607"/>
      <c r="O184" s="607"/>
      <c r="P184" s="607"/>
      <c r="Q184" s="607"/>
      <c r="R184" s="607"/>
      <c r="S184" s="607"/>
      <c r="T184" s="607"/>
      <c r="U184" s="607"/>
      <c r="V184" s="607"/>
      <c r="W184" s="607"/>
      <c r="X184" s="607"/>
      <c r="Y184" s="607"/>
      <c r="Z184" s="607"/>
      <c r="AA184" s="607"/>
      <c r="AB184" s="607"/>
      <c r="AC184" s="607"/>
      <c r="AD184" s="607"/>
      <c r="AE184" s="607"/>
      <c r="AF184" s="607"/>
      <c r="AG184" s="607"/>
      <c r="AH184" s="607"/>
      <c r="AI184" s="607"/>
    </row>
    <row r="185" spans="1:35">
      <c r="A185" s="607"/>
      <c r="B185" s="607"/>
      <c r="C185" s="607"/>
      <c r="D185" s="607"/>
      <c r="E185" s="607"/>
      <c r="F185" s="607"/>
      <c r="G185" s="607"/>
      <c r="H185" s="607"/>
      <c r="I185" s="607"/>
      <c r="J185" s="607"/>
      <c r="K185" s="607"/>
      <c r="L185" s="607"/>
      <c r="M185" s="607"/>
      <c r="N185" s="607"/>
      <c r="O185" s="607"/>
      <c r="P185" s="607"/>
      <c r="Q185" s="607"/>
      <c r="R185" s="607"/>
      <c r="S185" s="607"/>
      <c r="T185" s="607"/>
      <c r="U185" s="607"/>
      <c r="V185" s="607"/>
      <c r="W185" s="607"/>
      <c r="X185" s="607"/>
      <c r="Y185" s="607"/>
      <c r="Z185" s="607"/>
      <c r="AA185" s="607"/>
      <c r="AB185" s="607"/>
      <c r="AC185" s="607"/>
      <c r="AD185" s="607"/>
      <c r="AE185" s="607"/>
      <c r="AF185" s="607"/>
      <c r="AG185" s="607"/>
      <c r="AH185" s="607"/>
      <c r="AI185" s="607"/>
    </row>
    <row r="186" spans="1:35">
      <c r="A186" s="607"/>
      <c r="B186" s="607"/>
      <c r="C186" s="607"/>
      <c r="D186" s="607"/>
      <c r="E186" s="607"/>
      <c r="F186" s="607"/>
      <c r="G186" s="607"/>
      <c r="H186" s="607"/>
      <c r="I186" s="607"/>
      <c r="J186" s="607"/>
      <c r="K186" s="607"/>
      <c r="L186" s="607"/>
      <c r="M186" s="607"/>
      <c r="N186" s="607"/>
      <c r="O186" s="607"/>
      <c r="P186" s="607"/>
      <c r="Q186" s="607"/>
      <c r="R186" s="607"/>
      <c r="S186" s="607"/>
      <c r="T186" s="607"/>
      <c r="U186" s="607"/>
      <c r="V186" s="607"/>
      <c r="W186" s="607"/>
      <c r="X186" s="607"/>
      <c r="Y186" s="607"/>
      <c r="Z186" s="607"/>
      <c r="AA186" s="607"/>
      <c r="AB186" s="607"/>
      <c r="AC186" s="607"/>
      <c r="AD186" s="607"/>
      <c r="AE186" s="607"/>
      <c r="AF186" s="607"/>
      <c r="AG186" s="607"/>
      <c r="AH186" s="607"/>
      <c r="AI186" s="607"/>
    </row>
    <row r="187" spans="1:35">
      <c r="A187" s="607"/>
      <c r="B187" s="607"/>
      <c r="C187" s="607"/>
      <c r="D187" s="607"/>
      <c r="E187" s="607"/>
      <c r="F187" s="607"/>
      <c r="G187" s="607"/>
      <c r="H187" s="607"/>
      <c r="I187" s="607"/>
      <c r="J187" s="607"/>
      <c r="K187" s="607"/>
      <c r="L187" s="607"/>
      <c r="M187" s="607"/>
      <c r="N187" s="607"/>
      <c r="O187" s="607"/>
      <c r="P187" s="607"/>
      <c r="Q187" s="607"/>
      <c r="R187" s="607"/>
      <c r="S187" s="607"/>
      <c r="T187" s="607"/>
      <c r="U187" s="607"/>
      <c r="V187" s="607"/>
      <c r="W187" s="607"/>
      <c r="X187" s="607"/>
      <c r="Y187" s="607"/>
      <c r="Z187" s="607"/>
      <c r="AA187" s="607"/>
      <c r="AB187" s="607"/>
      <c r="AC187" s="607"/>
      <c r="AD187" s="607"/>
      <c r="AE187" s="607"/>
      <c r="AF187" s="607"/>
      <c r="AG187" s="607"/>
      <c r="AH187" s="607"/>
      <c r="AI187" s="607"/>
    </row>
    <row r="188" spans="1:35">
      <c r="A188" s="607"/>
      <c r="B188" s="607"/>
      <c r="C188" s="607"/>
      <c r="D188" s="607"/>
      <c r="E188" s="607"/>
      <c r="F188" s="607"/>
      <c r="G188" s="607"/>
      <c r="H188" s="607"/>
      <c r="I188" s="607"/>
      <c r="J188" s="607"/>
      <c r="K188" s="607"/>
      <c r="L188" s="607"/>
      <c r="M188" s="607"/>
      <c r="N188" s="607"/>
      <c r="O188" s="607"/>
      <c r="P188" s="607"/>
      <c r="Q188" s="607"/>
      <c r="R188" s="607"/>
      <c r="S188" s="607"/>
      <c r="T188" s="607"/>
      <c r="U188" s="607"/>
      <c r="V188" s="607"/>
      <c r="W188" s="607"/>
      <c r="X188" s="607"/>
      <c r="Y188" s="607"/>
      <c r="Z188" s="607"/>
      <c r="AA188" s="607"/>
      <c r="AB188" s="607"/>
      <c r="AC188" s="607"/>
      <c r="AD188" s="607"/>
      <c r="AE188" s="607"/>
      <c r="AF188" s="607"/>
      <c r="AG188" s="607"/>
      <c r="AH188" s="607"/>
      <c r="AI188" s="607"/>
    </row>
    <row r="189" spans="1:35">
      <c r="A189" s="607"/>
      <c r="B189" s="607"/>
      <c r="C189" s="607"/>
      <c r="D189" s="607"/>
      <c r="E189" s="607"/>
      <c r="F189" s="607"/>
      <c r="G189" s="607"/>
      <c r="H189" s="607"/>
      <c r="I189" s="607"/>
      <c r="J189" s="607"/>
      <c r="K189" s="607"/>
      <c r="L189" s="607"/>
      <c r="M189" s="607"/>
      <c r="N189" s="607"/>
      <c r="O189" s="607"/>
      <c r="P189" s="607"/>
      <c r="Q189" s="607"/>
      <c r="R189" s="607"/>
      <c r="S189" s="607"/>
      <c r="T189" s="607"/>
      <c r="U189" s="607"/>
      <c r="V189" s="607"/>
      <c r="W189" s="607"/>
      <c r="X189" s="607"/>
      <c r="Y189" s="607"/>
      <c r="Z189" s="607"/>
      <c r="AA189" s="607"/>
      <c r="AB189" s="607"/>
      <c r="AC189" s="607"/>
      <c r="AD189" s="607"/>
      <c r="AE189" s="607"/>
      <c r="AF189" s="607"/>
      <c r="AG189" s="607"/>
      <c r="AH189" s="607"/>
      <c r="AI189" s="607"/>
    </row>
    <row r="190" spans="1:35">
      <c r="A190" s="607"/>
      <c r="B190" s="607"/>
      <c r="C190" s="607"/>
      <c r="D190" s="607"/>
      <c r="E190" s="607"/>
      <c r="F190" s="607"/>
      <c r="G190" s="607"/>
      <c r="H190" s="607"/>
      <c r="I190" s="607"/>
      <c r="J190" s="607"/>
      <c r="K190" s="607"/>
      <c r="L190" s="607"/>
      <c r="M190" s="607"/>
      <c r="N190" s="607"/>
      <c r="O190" s="607"/>
      <c r="P190" s="607"/>
      <c r="Q190" s="607"/>
      <c r="R190" s="607"/>
      <c r="S190" s="607"/>
      <c r="T190" s="607"/>
      <c r="U190" s="607"/>
      <c r="V190" s="607"/>
      <c r="W190" s="607"/>
      <c r="X190" s="607"/>
      <c r="Y190" s="607"/>
      <c r="Z190" s="607"/>
      <c r="AA190" s="607"/>
      <c r="AB190" s="607"/>
      <c r="AC190" s="607"/>
      <c r="AD190" s="607"/>
      <c r="AE190" s="607"/>
      <c r="AF190" s="607"/>
      <c r="AG190" s="607"/>
      <c r="AH190" s="607"/>
      <c r="AI190" s="607"/>
    </row>
    <row r="191" spans="1:35">
      <c r="A191" s="607"/>
      <c r="B191" s="607"/>
      <c r="C191" s="607"/>
      <c r="D191" s="607"/>
      <c r="E191" s="607"/>
      <c r="F191" s="607"/>
      <c r="G191" s="607"/>
      <c r="H191" s="607"/>
      <c r="I191" s="607"/>
      <c r="J191" s="607"/>
      <c r="K191" s="607"/>
      <c r="L191" s="607"/>
      <c r="M191" s="607"/>
      <c r="N191" s="607"/>
      <c r="O191" s="607"/>
      <c r="P191" s="607"/>
      <c r="Q191" s="607"/>
      <c r="R191" s="607"/>
      <c r="S191" s="607"/>
      <c r="T191" s="607"/>
      <c r="U191" s="607"/>
      <c r="V191" s="607"/>
      <c r="W191" s="607"/>
      <c r="X191" s="607"/>
      <c r="Y191" s="607"/>
      <c r="Z191" s="607"/>
      <c r="AA191" s="607"/>
      <c r="AB191" s="607"/>
      <c r="AC191" s="607"/>
      <c r="AD191" s="607"/>
      <c r="AE191" s="607"/>
      <c r="AF191" s="607"/>
      <c r="AG191" s="607"/>
      <c r="AH191" s="607"/>
      <c r="AI191" s="607"/>
    </row>
    <row r="192" spans="1:35">
      <c r="A192" s="607"/>
      <c r="B192" s="607"/>
      <c r="C192" s="607"/>
      <c r="D192" s="607"/>
      <c r="E192" s="607"/>
      <c r="F192" s="607"/>
      <c r="G192" s="607"/>
      <c r="H192" s="607"/>
      <c r="I192" s="607"/>
      <c r="J192" s="607"/>
      <c r="K192" s="607"/>
      <c r="L192" s="607"/>
      <c r="M192" s="607"/>
      <c r="N192" s="607"/>
      <c r="O192" s="607"/>
      <c r="P192" s="607"/>
      <c r="Q192" s="607"/>
      <c r="R192" s="607"/>
      <c r="S192" s="607"/>
      <c r="T192" s="607"/>
      <c r="U192" s="607"/>
      <c r="V192" s="607"/>
      <c r="W192" s="607"/>
      <c r="X192" s="607"/>
      <c r="Y192" s="607"/>
      <c r="Z192" s="607"/>
      <c r="AA192" s="607"/>
      <c r="AB192" s="607"/>
      <c r="AC192" s="607"/>
      <c r="AD192" s="607"/>
      <c r="AE192" s="607"/>
      <c r="AF192" s="607"/>
      <c r="AG192" s="607"/>
      <c r="AH192" s="607"/>
      <c r="AI192" s="607"/>
    </row>
    <row r="193" spans="1:35">
      <c r="A193" s="607"/>
      <c r="B193" s="607"/>
      <c r="C193" s="607"/>
      <c r="D193" s="607"/>
      <c r="E193" s="607"/>
      <c r="F193" s="607"/>
      <c r="G193" s="607"/>
      <c r="H193" s="607"/>
      <c r="I193" s="607"/>
      <c r="J193" s="607"/>
      <c r="K193" s="607"/>
      <c r="L193" s="607"/>
      <c r="M193" s="607"/>
      <c r="N193" s="607"/>
      <c r="O193" s="607"/>
      <c r="P193" s="607"/>
      <c r="Q193" s="607"/>
      <c r="R193" s="607"/>
      <c r="S193" s="607"/>
      <c r="T193" s="607"/>
      <c r="U193" s="607"/>
      <c r="V193" s="607"/>
      <c r="W193" s="607"/>
      <c r="X193" s="607"/>
      <c r="Y193" s="607"/>
      <c r="Z193" s="607"/>
      <c r="AA193" s="607"/>
      <c r="AB193" s="607"/>
      <c r="AC193" s="607"/>
      <c r="AD193" s="607"/>
      <c r="AE193" s="607"/>
      <c r="AF193" s="607"/>
      <c r="AG193" s="607"/>
      <c r="AH193" s="607"/>
      <c r="AI193" s="607"/>
    </row>
    <row r="194" spans="1:35">
      <c r="A194" s="607"/>
      <c r="B194" s="607"/>
      <c r="C194" s="607"/>
      <c r="D194" s="607"/>
      <c r="E194" s="607"/>
      <c r="F194" s="607"/>
      <c r="G194" s="607"/>
      <c r="H194" s="607"/>
      <c r="I194" s="607"/>
      <c r="J194" s="607"/>
      <c r="K194" s="607"/>
      <c r="L194" s="607"/>
      <c r="M194" s="607"/>
      <c r="N194" s="607"/>
      <c r="O194" s="607"/>
      <c r="P194" s="607"/>
      <c r="Q194" s="607"/>
      <c r="R194" s="607"/>
      <c r="S194" s="607"/>
      <c r="T194" s="607"/>
      <c r="U194" s="607"/>
      <c r="V194" s="607"/>
      <c r="W194" s="607"/>
      <c r="X194" s="607"/>
      <c r="Y194" s="607"/>
      <c r="Z194" s="607"/>
      <c r="AA194" s="607"/>
      <c r="AB194" s="607"/>
      <c r="AC194" s="607"/>
      <c r="AD194" s="607"/>
      <c r="AE194" s="607"/>
      <c r="AF194" s="607"/>
      <c r="AG194" s="607"/>
      <c r="AH194" s="607"/>
      <c r="AI194" s="607"/>
    </row>
    <row r="195" spans="1:35">
      <c r="A195" s="607"/>
      <c r="B195" s="607"/>
      <c r="C195" s="607"/>
      <c r="D195" s="607"/>
      <c r="E195" s="607"/>
      <c r="F195" s="607"/>
      <c r="G195" s="607"/>
      <c r="H195" s="607"/>
      <c r="I195" s="607"/>
      <c r="J195" s="607"/>
      <c r="K195" s="607"/>
      <c r="L195" s="607"/>
      <c r="M195" s="607"/>
      <c r="N195" s="607"/>
      <c r="O195" s="607"/>
      <c r="P195" s="607"/>
      <c r="Q195" s="607"/>
      <c r="R195" s="607"/>
      <c r="S195" s="607"/>
      <c r="T195" s="607"/>
      <c r="U195" s="607"/>
      <c r="V195" s="607"/>
      <c r="W195" s="607"/>
      <c r="X195" s="607"/>
      <c r="Y195" s="607"/>
      <c r="Z195" s="607"/>
      <c r="AA195" s="607"/>
      <c r="AB195" s="607"/>
      <c r="AC195" s="607"/>
      <c r="AD195" s="607"/>
      <c r="AE195" s="607"/>
      <c r="AF195" s="607"/>
      <c r="AG195" s="607"/>
      <c r="AH195" s="607"/>
      <c r="AI195" s="607"/>
    </row>
    <row r="196" spans="1:35">
      <c r="A196" s="607"/>
      <c r="B196" s="607"/>
      <c r="C196" s="607"/>
      <c r="D196" s="607"/>
      <c r="E196" s="607"/>
      <c r="F196" s="607"/>
      <c r="G196" s="607"/>
      <c r="H196" s="607"/>
      <c r="I196" s="607"/>
      <c r="J196" s="607"/>
      <c r="K196" s="607"/>
      <c r="L196" s="607"/>
      <c r="M196" s="607"/>
      <c r="N196" s="607"/>
      <c r="O196" s="607"/>
      <c r="P196" s="607"/>
      <c r="Q196" s="607"/>
      <c r="R196" s="607"/>
      <c r="S196" s="607"/>
      <c r="T196" s="607"/>
      <c r="U196" s="607"/>
      <c r="V196" s="607"/>
      <c r="W196" s="607"/>
      <c r="X196" s="607"/>
      <c r="Y196" s="607"/>
      <c r="Z196" s="607"/>
      <c r="AA196" s="607"/>
      <c r="AB196" s="607"/>
      <c r="AC196" s="607"/>
      <c r="AD196" s="607"/>
      <c r="AE196" s="607"/>
      <c r="AF196" s="607"/>
      <c r="AG196" s="607"/>
      <c r="AH196" s="607"/>
      <c r="AI196" s="607"/>
    </row>
    <row r="197" spans="1:35">
      <c r="A197" s="607"/>
      <c r="B197" s="607"/>
      <c r="C197" s="607"/>
      <c r="D197" s="607"/>
      <c r="E197" s="607"/>
      <c r="F197" s="607"/>
      <c r="G197" s="607"/>
      <c r="H197" s="607"/>
      <c r="I197" s="607"/>
      <c r="J197" s="607"/>
      <c r="K197" s="607"/>
      <c r="L197" s="607"/>
      <c r="M197" s="607"/>
      <c r="N197" s="607"/>
      <c r="O197" s="607"/>
      <c r="P197" s="607"/>
      <c r="Q197" s="607"/>
      <c r="R197" s="607"/>
      <c r="S197" s="607"/>
      <c r="T197" s="607"/>
      <c r="U197" s="607"/>
      <c r="V197" s="607"/>
      <c r="W197" s="607"/>
      <c r="X197" s="607"/>
      <c r="Y197" s="607"/>
      <c r="Z197" s="607"/>
      <c r="AA197" s="607"/>
      <c r="AB197" s="607"/>
      <c r="AC197" s="607"/>
      <c r="AD197" s="607"/>
      <c r="AE197" s="607"/>
      <c r="AF197" s="607"/>
      <c r="AG197" s="607"/>
      <c r="AH197" s="607"/>
      <c r="AI197" s="607"/>
    </row>
    <row r="198" spans="1:35">
      <c r="A198" s="607"/>
      <c r="B198" s="607"/>
      <c r="C198" s="607"/>
      <c r="D198" s="607"/>
      <c r="E198" s="607"/>
      <c r="F198" s="607"/>
      <c r="G198" s="607"/>
      <c r="H198" s="607"/>
      <c r="I198" s="607"/>
      <c r="J198" s="607"/>
      <c r="K198" s="607"/>
      <c r="L198" s="607"/>
      <c r="M198" s="607"/>
      <c r="N198" s="607"/>
      <c r="O198" s="607"/>
      <c r="P198" s="607"/>
      <c r="Q198" s="607"/>
      <c r="R198" s="607"/>
      <c r="S198" s="607"/>
      <c r="T198" s="607"/>
      <c r="U198" s="607"/>
      <c r="V198" s="607"/>
      <c r="W198" s="607"/>
      <c r="X198" s="607"/>
      <c r="Y198" s="607"/>
      <c r="Z198" s="607"/>
      <c r="AA198" s="607"/>
      <c r="AB198" s="607"/>
      <c r="AC198" s="607"/>
      <c r="AD198" s="607"/>
      <c r="AE198" s="607"/>
      <c r="AF198" s="607"/>
      <c r="AG198" s="607"/>
      <c r="AH198" s="607"/>
      <c r="AI198" s="607"/>
    </row>
    <row r="199" spans="1:35">
      <c r="A199" s="607"/>
      <c r="B199" s="607"/>
      <c r="C199" s="607"/>
      <c r="D199" s="607"/>
      <c r="E199" s="607"/>
      <c r="F199" s="607"/>
      <c r="G199" s="607"/>
      <c r="H199" s="607"/>
      <c r="I199" s="607"/>
      <c r="J199" s="607"/>
      <c r="K199" s="607"/>
      <c r="L199" s="607"/>
      <c r="M199" s="607"/>
      <c r="N199" s="607"/>
      <c r="O199" s="607"/>
      <c r="P199" s="607"/>
      <c r="Q199" s="607"/>
      <c r="R199" s="607"/>
      <c r="S199" s="607"/>
      <c r="T199" s="607"/>
      <c r="U199" s="607"/>
      <c r="V199" s="607"/>
      <c r="W199" s="607"/>
      <c r="X199" s="607"/>
      <c r="Y199" s="607"/>
      <c r="Z199" s="607"/>
      <c r="AA199" s="607"/>
      <c r="AB199" s="607"/>
      <c r="AC199" s="607"/>
      <c r="AD199" s="607"/>
      <c r="AE199" s="607"/>
      <c r="AF199" s="607"/>
      <c r="AG199" s="607"/>
      <c r="AH199" s="607"/>
      <c r="AI199" s="607"/>
    </row>
    <row r="200" spans="1:35">
      <c r="A200" s="607"/>
      <c r="B200" s="607"/>
      <c r="C200" s="607"/>
      <c r="D200" s="607"/>
      <c r="E200" s="607"/>
      <c r="F200" s="607"/>
      <c r="G200" s="607"/>
      <c r="H200" s="607"/>
      <c r="I200" s="607"/>
      <c r="J200" s="607"/>
      <c r="K200" s="607"/>
      <c r="L200" s="607"/>
      <c r="M200" s="607"/>
      <c r="N200" s="607"/>
      <c r="O200" s="607"/>
      <c r="P200" s="607"/>
      <c r="Q200" s="607"/>
      <c r="R200" s="607"/>
      <c r="S200" s="607"/>
      <c r="T200" s="607"/>
      <c r="U200" s="607"/>
      <c r="V200" s="607"/>
      <c r="W200" s="607"/>
      <c r="X200" s="607"/>
      <c r="Y200" s="607"/>
      <c r="Z200" s="607"/>
      <c r="AA200" s="607"/>
      <c r="AB200" s="607"/>
      <c r="AC200" s="607"/>
      <c r="AD200" s="607"/>
      <c r="AE200" s="607"/>
      <c r="AF200" s="607"/>
      <c r="AG200" s="607"/>
      <c r="AH200" s="607"/>
      <c r="AI200" s="607"/>
    </row>
    <row r="201" spans="1:35">
      <c r="A201" s="607"/>
      <c r="B201" s="607"/>
      <c r="C201" s="607"/>
      <c r="D201" s="607"/>
      <c r="E201" s="607"/>
      <c r="F201" s="607"/>
      <c r="G201" s="607"/>
      <c r="H201" s="607"/>
      <c r="I201" s="607"/>
      <c r="J201" s="607"/>
      <c r="K201" s="607"/>
      <c r="L201" s="607"/>
      <c r="M201" s="607"/>
      <c r="N201" s="607"/>
      <c r="O201" s="607"/>
      <c r="P201" s="607"/>
      <c r="Q201" s="607"/>
      <c r="R201" s="607"/>
      <c r="S201" s="607"/>
      <c r="T201" s="607"/>
      <c r="U201" s="607"/>
      <c r="V201" s="607"/>
      <c r="W201" s="607"/>
      <c r="X201" s="607"/>
      <c r="Y201" s="607"/>
      <c r="Z201" s="607"/>
      <c r="AA201" s="607"/>
      <c r="AB201" s="607"/>
      <c r="AC201" s="607"/>
      <c r="AD201" s="607"/>
      <c r="AE201" s="607"/>
      <c r="AF201" s="607"/>
      <c r="AG201" s="607"/>
      <c r="AH201" s="607"/>
      <c r="AI201" s="607"/>
    </row>
    <row r="202" spans="1:35">
      <c r="A202" s="607"/>
      <c r="B202" s="607"/>
      <c r="C202" s="607"/>
      <c r="D202" s="607"/>
      <c r="E202" s="607"/>
      <c r="F202" s="607"/>
      <c r="G202" s="607"/>
      <c r="H202" s="607"/>
      <c r="I202" s="607"/>
      <c r="J202" s="607"/>
      <c r="K202" s="607"/>
      <c r="L202" s="607"/>
      <c r="M202" s="607"/>
      <c r="N202" s="607"/>
      <c r="O202" s="607"/>
      <c r="P202" s="607"/>
      <c r="Q202" s="607"/>
      <c r="R202" s="607"/>
      <c r="S202" s="607"/>
      <c r="T202" s="607"/>
      <c r="U202" s="607"/>
      <c r="V202" s="607"/>
      <c r="W202" s="607"/>
      <c r="X202" s="607"/>
      <c r="Y202" s="607"/>
      <c r="Z202" s="607"/>
      <c r="AA202" s="607"/>
      <c r="AB202" s="607"/>
      <c r="AC202" s="607"/>
      <c r="AD202" s="607"/>
      <c r="AE202" s="607"/>
      <c r="AF202" s="607"/>
      <c r="AG202" s="607"/>
      <c r="AH202" s="607"/>
      <c r="AI202" s="607"/>
    </row>
    <row r="203" spans="1:35">
      <c r="A203" s="607"/>
      <c r="B203" s="607"/>
      <c r="C203" s="607"/>
      <c r="D203" s="607"/>
      <c r="E203" s="607"/>
      <c r="F203" s="607"/>
      <c r="G203" s="607"/>
      <c r="H203" s="607"/>
      <c r="I203" s="607"/>
      <c r="J203" s="607"/>
      <c r="K203" s="607"/>
      <c r="L203" s="607"/>
      <c r="M203" s="607"/>
      <c r="N203" s="607"/>
      <c r="O203" s="607"/>
      <c r="P203" s="607"/>
      <c r="Q203" s="607"/>
      <c r="R203" s="607"/>
      <c r="S203" s="607"/>
      <c r="T203" s="607"/>
      <c r="U203" s="607"/>
      <c r="V203" s="607"/>
      <c r="W203" s="607"/>
      <c r="X203" s="607"/>
      <c r="Y203" s="607"/>
      <c r="Z203" s="607"/>
      <c r="AA203" s="607"/>
      <c r="AB203" s="607"/>
      <c r="AC203" s="607"/>
      <c r="AD203" s="607"/>
      <c r="AE203" s="607"/>
      <c r="AF203" s="607"/>
      <c r="AG203" s="607"/>
      <c r="AH203" s="607"/>
      <c r="AI203" s="607"/>
    </row>
    <row r="204" spans="1:35">
      <c r="A204" s="607"/>
      <c r="B204" s="607"/>
      <c r="C204" s="607"/>
      <c r="D204" s="607"/>
      <c r="E204" s="607"/>
      <c r="F204" s="607"/>
      <c r="G204" s="607"/>
      <c r="H204" s="607"/>
      <c r="I204" s="607"/>
      <c r="J204" s="607"/>
      <c r="K204" s="607"/>
      <c r="L204" s="607"/>
      <c r="M204" s="607"/>
      <c r="N204" s="607"/>
      <c r="O204" s="607"/>
      <c r="P204" s="607"/>
      <c r="Q204" s="607"/>
      <c r="R204" s="607"/>
      <c r="S204" s="607"/>
      <c r="T204" s="607"/>
      <c r="U204" s="607"/>
      <c r="V204" s="607"/>
      <c r="W204" s="607"/>
      <c r="X204" s="607"/>
      <c r="Y204" s="607"/>
      <c r="Z204" s="607"/>
      <c r="AA204" s="607"/>
      <c r="AB204" s="607"/>
      <c r="AC204" s="607"/>
      <c r="AD204" s="607"/>
      <c r="AE204" s="607"/>
      <c r="AF204" s="607"/>
      <c r="AG204" s="607"/>
      <c r="AH204" s="607"/>
      <c r="AI204" s="607"/>
    </row>
    <row r="205" spans="1:35">
      <c r="A205" s="607"/>
      <c r="B205" s="607"/>
      <c r="C205" s="607"/>
      <c r="D205" s="607"/>
      <c r="E205" s="607"/>
      <c r="F205" s="607"/>
      <c r="G205" s="607"/>
      <c r="H205" s="607"/>
      <c r="I205" s="607"/>
      <c r="J205" s="607"/>
      <c r="K205" s="607"/>
      <c r="L205" s="607"/>
      <c r="M205" s="607"/>
      <c r="N205" s="607"/>
      <c r="O205" s="607"/>
      <c r="P205" s="607"/>
      <c r="Q205" s="607"/>
      <c r="R205" s="607"/>
      <c r="S205" s="607"/>
      <c r="T205" s="607"/>
      <c r="U205" s="607"/>
      <c r="V205" s="607"/>
      <c r="W205" s="607"/>
      <c r="X205" s="607"/>
      <c r="Y205" s="607"/>
      <c r="Z205" s="607"/>
      <c r="AA205" s="607"/>
      <c r="AB205" s="607"/>
      <c r="AC205" s="607"/>
      <c r="AD205" s="607"/>
      <c r="AE205" s="607"/>
      <c r="AF205" s="607"/>
      <c r="AG205" s="607"/>
      <c r="AH205" s="607"/>
      <c r="AI205" s="607"/>
    </row>
    <row r="206" spans="1:35">
      <c r="A206" s="607"/>
      <c r="B206" s="607"/>
      <c r="C206" s="607"/>
      <c r="D206" s="607"/>
      <c r="E206" s="607"/>
      <c r="F206" s="607"/>
      <c r="G206" s="607"/>
      <c r="H206" s="607"/>
      <c r="I206" s="607"/>
      <c r="J206" s="607"/>
      <c r="K206" s="607"/>
      <c r="L206" s="607"/>
      <c r="M206" s="607"/>
      <c r="N206" s="607"/>
      <c r="O206" s="607"/>
      <c r="P206" s="607"/>
      <c r="Q206" s="607"/>
      <c r="R206" s="607"/>
      <c r="S206" s="607"/>
      <c r="T206" s="607"/>
      <c r="U206" s="607"/>
      <c r="V206" s="607"/>
      <c r="W206" s="607"/>
      <c r="X206" s="607"/>
      <c r="Y206" s="607"/>
      <c r="Z206" s="607"/>
      <c r="AA206" s="607"/>
      <c r="AB206" s="607"/>
      <c r="AC206" s="607"/>
      <c r="AD206" s="607"/>
      <c r="AE206" s="607"/>
      <c r="AF206" s="607"/>
      <c r="AG206" s="607"/>
      <c r="AH206" s="607"/>
      <c r="AI206" s="607"/>
    </row>
    <row r="207" spans="1:35">
      <c r="A207" s="607"/>
      <c r="B207" s="607"/>
      <c r="C207" s="607"/>
      <c r="D207" s="607"/>
      <c r="E207" s="607"/>
      <c r="F207" s="607"/>
      <c r="G207" s="607"/>
      <c r="H207" s="607"/>
      <c r="I207" s="607"/>
      <c r="J207" s="607"/>
      <c r="K207" s="607"/>
      <c r="L207" s="607"/>
      <c r="M207" s="607"/>
      <c r="N207" s="607"/>
      <c r="O207" s="607"/>
      <c r="P207" s="607"/>
      <c r="Q207" s="607"/>
      <c r="R207" s="607"/>
      <c r="S207" s="607"/>
      <c r="T207" s="607"/>
      <c r="U207" s="607"/>
      <c r="V207" s="607"/>
      <c r="W207" s="607"/>
      <c r="X207" s="607"/>
      <c r="Y207" s="607"/>
      <c r="Z207" s="607"/>
      <c r="AA207" s="607"/>
      <c r="AB207" s="607"/>
      <c r="AC207" s="607"/>
      <c r="AD207" s="607"/>
      <c r="AE207" s="607"/>
      <c r="AF207" s="607"/>
      <c r="AG207" s="607"/>
      <c r="AH207" s="607"/>
      <c r="AI207" s="607"/>
    </row>
    <row r="208" spans="1:35">
      <c r="A208" s="607"/>
      <c r="B208" s="607"/>
      <c r="C208" s="607"/>
      <c r="D208" s="607"/>
      <c r="E208" s="607"/>
      <c r="F208" s="607"/>
      <c r="G208" s="607"/>
      <c r="H208" s="607"/>
      <c r="I208" s="607"/>
      <c r="J208" s="607"/>
      <c r="K208" s="607"/>
      <c r="L208" s="607"/>
      <c r="M208" s="607"/>
      <c r="N208" s="607"/>
      <c r="O208" s="607"/>
      <c r="P208" s="607"/>
      <c r="Q208" s="607"/>
      <c r="R208" s="607"/>
      <c r="S208" s="607"/>
      <c r="T208" s="607"/>
      <c r="U208" s="607"/>
      <c r="V208" s="607"/>
      <c r="W208" s="607"/>
      <c r="X208" s="607"/>
      <c r="Y208" s="607"/>
      <c r="Z208" s="607"/>
      <c r="AA208" s="607"/>
      <c r="AB208" s="607"/>
      <c r="AC208" s="607"/>
      <c r="AD208" s="607"/>
      <c r="AE208" s="607"/>
      <c r="AF208" s="607"/>
      <c r="AG208" s="607"/>
      <c r="AH208" s="607"/>
      <c r="AI208" s="607"/>
    </row>
    <row r="209" spans="1:35">
      <c r="A209" s="607"/>
      <c r="B209" s="607"/>
      <c r="C209" s="607"/>
      <c r="D209" s="607"/>
      <c r="E209" s="607"/>
      <c r="F209" s="607"/>
      <c r="G209" s="607"/>
      <c r="H209" s="607"/>
      <c r="I209" s="607"/>
      <c r="J209" s="607"/>
      <c r="K209" s="607"/>
      <c r="L209" s="607"/>
      <c r="M209" s="607"/>
      <c r="N209" s="607"/>
      <c r="O209" s="607"/>
      <c r="P209" s="607"/>
      <c r="Q209" s="607"/>
      <c r="R209" s="607"/>
      <c r="S209" s="607"/>
      <c r="T209" s="607"/>
      <c r="U209" s="607"/>
      <c r="V209" s="607"/>
      <c r="W209" s="607"/>
      <c r="X209" s="607"/>
      <c r="Y209" s="607"/>
      <c r="Z209" s="607"/>
      <c r="AA209" s="607"/>
      <c r="AB209" s="607"/>
      <c r="AC209" s="607"/>
      <c r="AD209" s="607"/>
      <c r="AE209" s="607"/>
      <c r="AF209" s="607"/>
      <c r="AG209" s="607"/>
      <c r="AH209" s="607"/>
      <c r="AI209" s="607"/>
    </row>
    <row r="210" spans="1:35">
      <c r="A210" s="607"/>
      <c r="B210" s="607"/>
      <c r="C210" s="607"/>
      <c r="D210" s="607"/>
      <c r="E210" s="607"/>
      <c r="F210" s="607"/>
      <c r="G210" s="607"/>
      <c r="H210" s="607"/>
      <c r="I210" s="607"/>
      <c r="J210" s="607"/>
      <c r="K210" s="607"/>
      <c r="L210" s="607"/>
      <c r="M210" s="607"/>
      <c r="N210" s="607"/>
      <c r="O210" s="607"/>
      <c r="P210" s="607"/>
      <c r="Q210" s="607"/>
      <c r="R210" s="607"/>
      <c r="S210" s="607"/>
      <c r="T210" s="607"/>
      <c r="U210" s="607"/>
      <c r="V210" s="607"/>
      <c r="W210" s="607"/>
      <c r="X210" s="607"/>
      <c r="Y210" s="607"/>
      <c r="Z210" s="607"/>
      <c r="AA210" s="607"/>
      <c r="AB210" s="607"/>
      <c r="AC210" s="607"/>
      <c r="AD210" s="607"/>
      <c r="AE210" s="607"/>
      <c r="AF210" s="607"/>
      <c r="AG210" s="607"/>
      <c r="AH210" s="607"/>
      <c r="AI210" s="607"/>
    </row>
    <row r="211" spans="1:35">
      <c r="A211" s="607"/>
      <c r="B211" s="607"/>
      <c r="C211" s="607"/>
      <c r="D211" s="607"/>
      <c r="E211" s="607"/>
      <c r="F211" s="607"/>
      <c r="G211" s="607"/>
      <c r="H211" s="607"/>
      <c r="I211" s="607"/>
      <c r="J211" s="607"/>
      <c r="K211" s="607"/>
      <c r="L211" s="607"/>
      <c r="M211" s="607"/>
      <c r="N211" s="607"/>
      <c r="O211" s="607"/>
      <c r="P211" s="607"/>
      <c r="Q211" s="607"/>
      <c r="R211" s="607"/>
      <c r="S211" s="607"/>
      <c r="T211" s="607"/>
      <c r="U211" s="607"/>
      <c r="V211" s="607"/>
      <c r="W211" s="607"/>
      <c r="X211" s="607"/>
      <c r="Y211" s="607"/>
      <c r="Z211" s="607"/>
      <c r="AA211" s="607"/>
      <c r="AB211" s="607"/>
      <c r="AC211" s="607"/>
      <c r="AD211" s="607"/>
      <c r="AE211" s="607"/>
      <c r="AF211" s="607"/>
      <c r="AG211" s="607"/>
      <c r="AH211" s="607"/>
      <c r="AI211" s="607"/>
    </row>
    <row r="212" spans="1:35">
      <c r="A212" s="607"/>
      <c r="B212" s="607"/>
      <c r="C212" s="607"/>
      <c r="D212" s="607"/>
      <c r="E212" s="607"/>
      <c r="F212" s="607"/>
      <c r="G212" s="607"/>
      <c r="H212" s="607"/>
      <c r="I212" s="607"/>
      <c r="J212" s="607"/>
      <c r="K212" s="607"/>
      <c r="L212" s="607"/>
      <c r="M212" s="607"/>
      <c r="N212" s="607"/>
      <c r="O212" s="607"/>
      <c r="P212" s="607"/>
      <c r="Q212" s="607"/>
      <c r="R212" s="607"/>
      <c r="S212" s="607"/>
      <c r="T212" s="607"/>
      <c r="U212" s="607"/>
      <c r="V212" s="607"/>
      <c r="W212" s="607"/>
      <c r="X212" s="607"/>
      <c r="Y212" s="607"/>
      <c r="Z212" s="607"/>
      <c r="AA212" s="607"/>
      <c r="AB212" s="607"/>
      <c r="AC212" s="607"/>
      <c r="AD212" s="607"/>
      <c r="AE212" s="607"/>
      <c r="AF212" s="607"/>
      <c r="AG212" s="607"/>
      <c r="AH212" s="607"/>
      <c r="AI212" s="607"/>
    </row>
    <row r="213" spans="1:35">
      <c r="A213" s="607"/>
      <c r="B213" s="607"/>
      <c r="C213" s="607"/>
      <c r="D213" s="607"/>
      <c r="E213" s="607"/>
      <c r="F213" s="607"/>
      <c r="G213" s="607"/>
      <c r="H213" s="607"/>
      <c r="I213" s="607"/>
      <c r="J213" s="607"/>
      <c r="K213" s="607"/>
      <c r="L213" s="607"/>
      <c r="M213" s="607"/>
      <c r="N213" s="607"/>
      <c r="O213" s="607"/>
      <c r="P213" s="607"/>
      <c r="Q213" s="607"/>
      <c r="R213" s="607"/>
      <c r="S213" s="607"/>
      <c r="T213" s="607"/>
      <c r="U213" s="607"/>
      <c r="V213" s="607"/>
      <c r="W213" s="607"/>
      <c r="X213" s="607"/>
      <c r="Y213" s="607"/>
      <c r="Z213" s="607"/>
      <c r="AA213" s="607"/>
      <c r="AB213" s="607"/>
      <c r="AC213" s="607"/>
      <c r="AD213" s="607"/>
      <c r="AE213" s="607"/>
      <c r="AF213" s="607"/>
      <c r="AG213" s="607"/>
      <c r="AH213" s="607"/>
      <c r="AI213" s="607"/>
    </row>
    <row r="214" spans="1:35">
      <c r="A214" s="607"/>
      <c r="B214" s="607"/>
      <c r="C214" s="607"/>
      <c r="D214" s="607"/>
      <c r="E214" s="607"/>
      <c r="F214" s="607"/>
      <c r="G214" s="607"/>
      <c r="H214" s="607"/>
      <c r="I214" s="607"/>
      <c r="J214" s="607"/>
      <c r="K214" s="607"/>
      <c r="L214" s="607"/>
      <c r="M214" s="607"/>
      <c r="N214" s="607"/>
      <c r="O214" s="607"/>
      <c r="P214" s="607"/>
      <c r="Q214" s="607"/>
      <c r="R214" s="607"/>
      <c r="S214" s="607"/>
      <c r="T214" s="607"/>
      <c r="U214" s="607"/>
      <c r="V214" s="607"/>
      <c r="W214" s="607"/>
      <c r="X214" s="607"/>
      <c r="Y214" s="607"/>
      <c r="Z214" s="607"/>
      <c r="AA214" s="607"/>
      <c r="AB214" s="607"/>
      <c r="AC214" s="607"/>
      <c r="AD214" s="607"/>
      <c r="AE214" s="607"/>
      <c r="AF214" s="607"/>
      <c r="AG214" s="607"/>
      <c r="AH214" s="607"/>
      <c r="AI214" s="607"/>
    </row>
    <row r="215" spans="1:35">
      <c r="A215" s="607"/>
      <c r="B215" s="607"/>
      <c r="C215" s="607"/>
      <c r="D215" s="607"/>
      <c r="E215" s="607"/>
      <c r="F215" s="607"/>
      <c r="G215" s="607"/>
      <c r="H215" s="607"/>
      <c r="I215" s="607"/>
      <c r="J215" s="607"/>
      <c r="K215" s="607"/>
      <c r="L215" s="607"/>
      <c r="M215" s="607"/>
      <c r="N215" s="607"/>
      <c r="O215" s="607"/>
      <c r="P215" s="607"/>
      <c r="Q215" s="607"/>
      <c r="R215" s="607"/>
      <c r="S215" s="607"/>
      <c r="T215" s="607"/>
      <c r="U215" s="607"/>
      <c r="V215" s="607"/>
      <c r="W215" s="607"/>
      <c r="X215" s="607"/>
      <c r="Y215" s="607"/>
      <c r="Z215" s="607"/>
      <c r="AA215" s="607"/>
      <c r="AB215" s="607"/>
      <c r="AC215" s="607"/>
      <c r="AD215" s="607"/>
      <c r="AE215" s="607"/>
      <c r="AF215" s="607"/>
      <c r="AG215" s="607"/>
      <c r="AH215" s="607"/>
      <c r="AI215" s="607"/>
    </row>
    <row r="216" spans="1:35">
      <c r="A216" s="607"/>
      <c r="B216" s="607"/>
      <c r="C216" s="607"/>
      <c r="D216" s="607"/>
      <c r="E216" s="607"/>
      <c r="F216" s="607"/>
      <c r="G216" s="607"/>
      <c r="H216" s="607"/>
      <c r="I216" s="607"/>
      <c r="J216" s="607"/>
      <c r="K216" s="607"/>
      <c r="L216" s="607"/>
      <c r="M216" s="607"/>
      <c r="N216" s="607"/>
      <c r="O216" s="607"/>
      <c r="P216" s="607"/>
      <c r="Q216" s="607"/>
      <c r="R216" s="607"/>
      <c r="S216" s="607"/>
      <c r="T216" s="607"/>
      <c r="U216" s="607"/>
      <c r="V216" s="607"/>
      <c r="W216" s="607"/>
      <c r="X216" s="607"/>
      <c r="Y216" s="607"/>
      <c r="Z216" s="607"/>
      <c r="AA216" s="607"/>
      <c r="AB216" s="607"/>
      <c r="AC216" s="607"/>
      <c r="AD216" s="607"/>
      <c r="AE216" s="607"/>
      <c r="AF216" s="607"/>
      <c r="AG216" s="607"/>
      <c r="AH216" s="607"/>
      <c r="AI216" s="607"/>
    </row>
    <row r="217" spans="1:35">
      <c r="A217" s="607"/>
      <c r="B217" s="607"/>
      <c r="C217" s="607"/>
      <c r="D217" s="607"/>
      <c r="E217" s="607"/>
      <c r="F217" s="607"/>
      <c r="G217" s="607"/>
      <c r="H217" s="607"/>
      <c r="I217" s="607"/>
      <c r="J217" s="607"/>
      <c r="K217" s="607"/>
      <c r="L217" s="607"/>
      <c r="M217" s="607"/>
      <c r="N217" s="607"/>
      <c r="O217" s="607"/>
      <c r="P217" s="607"/>
      <c r="Q217" s="607"/>
      <c r="R217" s="607"/>
      <c r="S217" s="607"/>
      <c r="T217" s="607"/>
      <c r="U217" s="607"/>
      <c r="V217" s="607"/>
      <c r="W217" s="607"/>
      <c r="X217" s="607"/>
      <c r="Y217" s="607"/>
      <c r="Z217" s="607"/>
      <c r="AA217" s="607"/>
      <c r="AB217" s="607"/>
      <c r="AC217" s="607"/>
      <c r="AD217" s="607"/>
      <c r="AE217" s="607"/>
      <c r="AF217" s="607"/>
      <c r="AG217" s="607"/>
      <c r="AH217" s="607"/>
      <c r="AI217" s="607"/>
    </row>
    <row r="218" spans="1:35">
      <c r="A218" s="607"/>
      <c r="B218" s="607"/>
      <c r="C218" s="607"/>
      <c r="D218" s="607"/>
      <c r="E218" s="607"/>
      <c r="F218" s="607"/>
      <c r="G218" s="607"/>
      <c r="H218" s="607"/>
      <c r="I218" s="607"/>
      <c r="J218" s="607"/>
      <c r="K218" s="607"/>
      <c r="L218" s="607"/>
      <c r="M218" s="607"/>
      <c r="N218" s="607"/>
      <c r="O218" s="607"/>
      <c r="P218" s="607"/>
      <c r="Q218" s="607"/>
      <c r="R218" s="607"/>
      <c r="S218" s="607"/>
      <c r="T218" s="607"/>
      <c r="U218" s="607"/>
      <c r="V218" s="607"/>
      <c r="W218" s="607"/>
      <c r="X218" s="607"/>
      <c r="Y218" s="607"/>
      <c r="Z218" s="607"/>
      <c r="AA218" s="607"/>
      <c r="AB218" s="607"/>
      <c r="AC218" s="607"/>
      <c r="AD218" s="607"/>
      <c r="AE218" s="607"/>
      <c r="AF218" s="607"/>
      <c r="AG218" s="607"/>
      <c r="AH218" s="607"/>
      <c r="AI218" s="607"/>
    </row>
    <row r="219" spans="1:35">
      <c r="A219" s="607"/>
      <c r="B219" s="607"/>
      <c r="C219" s="607"/>
      <c r="D219" s="607"/>
      <c r="E219" s="607"/>
      <c r="F219" s="607"/>
      <c r="G219" s="607"/>
      <c r="H219" s="607"/>
      <c r="I219" s="607"/>
      <c r="J219" s="607"/>
      <c r="K219" s="607"/>
      <c r="L219" s="607"/>
      <c r="M219" s="607"/>
      <c r="N219" s="607"/>
      <c r="O219" s="607"/>
      <c r="P219" s="607"/>
      <c r="Q219" s="607"/>
      <c r="R219" s="607"/>
      <c r="S219" s="607"/>
      <c r="T219" s="607"/>
      <c r="U219" s="607"/>
      <c r="V219" s="607"/>
      <c r="W219" s="607"/>
      <c r="X219" s="607"/>
      <c r="Y219" s="607"/>
      <c r="Z219" s="607"/>
      <c r="AA219" s="607"/>
      <c r="AB219" s="607"/>
      <c r="AC219" s="607"/>
      <c r="AD219" s="607"/>
      <c r="AE219" s="607"/>
      <c r="AF219" s="607"/>
      <c r="AG219" s="607"/>
      <c r="AH219" s="607"/>
      <c r="AI219" s="607"/>
    </row>
    <row r="220" spans="1:35">
      <c r="A220" s="607"/>
      <c r="B220" s="607"/>
      <c r="C220" s="607"/>
      <c r="D220" s="607"/>
      <c r="E220" s="607"/>
      <c r="F220" s="607"/>
      <c r="G220" s="607"/>
      <c r="H220" s="607"/>
      <c r="I220" s="607"/>
      <c r="J220" s="607"/>
      <c r="K220" s="607"/>
      <c r="L220" s="607"/>
      <c r="M220" s="607"/>
      <c r="N220" s="607"/>
      <c r="O220" s="607"/>
      <c r="P220" s="607"/>
      <c r="Q220" s="607"/>
      <c r="R220" s="607"/>
      <c r="S220" s="607"/>
      <c r="T220" s="607"/>
      <c r="U220" s="607"/>
      <c r="V220" s="607"/>
      <c r="W220" s="607"/>
      <c r="X220" s="607"/>
      <c r="Y220" s="607"/>
      <c r="Z220" s="607"/>
      <c r="AA220" s="607"/>
      <c r="AB220" s="607"/>
      <c r="AC220" s="607"/>
      <c r="AD220" s="607"/>
      <c r="AE220" s="607"/>
      <c r="AF220" s="607"/>
      <c r="AG220" s="607"/>
      <c r="AH220" s="607"/>
      <c r="AI220" s="607"/>
    </row>
    <row r="221" spans="1:35">
      <c r="A221" s="607"/>
      <c r="B221" s="607"/>
      <c r="C221" s="607"/>
      <c r="D221" s="607"/>
      <c r="E221" s="607"/>
      <c r="F221" s="607"/>
      <c r="G221" s="607"/>
      <c r="H221" s="607"/>
      <c r="I221" s="607"/>
      <c r="J221" s="607"/>
      <c r="K221" s="607"/>
      <c r="L221" s="607"/>
      <c r="M221" s="607"/>
      <c r="N221" s="607"/>
      <c r="O221" s="607"/>
      <c r="P221" s="607"/>
      <c r="Q221" s="607"/>
      <c r="R221" s="607"/>
      <c r="S221" s="607"/>
      <c r="T221" s="607"/>
      <c r="U221" s="607"/>
      <c r="V221" s="607"/>
      <c r="W221" s="607"/>
      <c r="X221" s="607"/>
      <c r="Y221" s="607"/>
      <c r="Z221" s="607"/>
      <c r="AA221" s="607"/>
      <c r="AB221" s="607"/>
      <c r="AC221" s="607"/>
      <c r="AD221" s="607"/>
      <c r="AE221" s="607"/>
      <c r="AF221" s="607"/>
      <c r="AG221" s="607"/>
      <c r="AH221" s="607"/>
      <c r="AI221" s="607"/>
    </row>
    <row r="222" spans="1:35">
      <c r="A222" s="607"/>
      <c r="B222" s="607"/>
      <c r="C222" s="607"/>
      <c r="D222" s="607"/>
      <c r="E222" s="607"/>
      <c r="F222" s="607"/>
      <c r="G222" s="607"/>
      <c r="H222" s="607"/>
      <c r="I222" s="607"/>
      <c r="J222" s="607"/>
      <c r="K222" s="607"/>
      <c r="L222" s="607"/>
      <c r="M222" s="607"/>
      <c r="N222" s="607"/>
      <c r="O222" s="607"/>
      <c r="P222" s="607"/>
      <c r="Q222" s="607"/>
      <c r="R222" s="607"/>
      <c r="S222" s="607"/>
      <c r="T222" s="607"/>
      <c r="U222" s="607"/>
      <c r="V222" s="607"/>
      <c r="W222" s="607"/>
      <c r="X222" s="607"/>
      <c r="Y222" s="607"/>
      <c r="Z222" s="607"/>
      <c r="AA222" s="607"/>
      <c r="AB222" s="607"/>
      <c r="AC222" s="607"/>
      <c r="AD222" s="607"/>
      <c r="AE222" s="607"/>
      <c r="AF222" s="607"/>
      <c r="AG222" s="607"/>
      <c r="AH222" s="607"/>
      <c r="AI222" s="607"/>
    </row>
    <row r="223" spans="1:35">
      <c r="A223" s="607"/>
      <c r="B223" s="607"/>
      <c r="C223" s="607"/>
      <c r="D223" s="607"/>
      <c r="E223" s="607"/>
      <c r="F223" s="607"/>
      <c r="G223" s="607"/>
      <c r="H223" s="607"/>
      <c r="I223" s="607"/>
      <c r="J223" s="607"/>
      <c r="K223" s="607"/>
      <c r="L223" s="607"/>
      <c r="M223" s="607"/>
      <c r="N223" s="607"/>
      <c r="O223" s="607"/>
      <c r="P223" s="607"/>
      <c r="Q223" s="607"/>
      <c r="R223" s="607"/>
      <c r="S223" s="607"/>
      <c r="T223" s="607"/>
      <c r="U223" s="607"/>
      <c r="V223" s="607"/>
      <c r="W223" s="607"/>
      <c r="X223" s="607"/>
      <c r="Y223" s="607"/>
      <c r="Z223" s="607"/>
      <c r="AA223" s="607"/>
      <c r="AB223" s="607"/>
      <c r="AC223" s="607"/>
      <c r="AD223" s="607"/>
      <c r="AE223" s="607"/>
      <c r="AF223" s="607"/>
      <c r="AG223" s="607"/>
      <c r="AH223" s="607"/>
      <c r="AI223" s="607"/>
    </row>
    <row r="224" spans="1:35">
      <c r="A224" s="607"/>
      <c r="B224" s="607"/>
      <c r="C224" s="607"/>
      <c r="D224" s="607"/>
      <c r="E224" s="607"/>
      <c r="F224" s="607"/>
      <c r="G224" s="607"/>
      <c r="H224" s="607"/>
      <c r="I224" s="607"/>
      <c r="J224" s="607"/>
      <c r="K224" s="607"/>
      <c r="L224" s="607"/>
      <c r="M224" s="607"/>
      <c r="N224" s="607"/>
      <c r="O224" s="607"/>
      <c r="P224" s="607"/>
      <c r="Q224" s="607"/>
      <c r="R224" s="607"/>
      <c r="S224" s="607"/>
      <c r="T224" s="607"/>
      <c r="U224" s="607"/>
      <c r="V224" s="607"/>
      <c r="W224" s="607"/>
      <c r="X224" s="607"/>
      <c r="Y224" s="607"/>
      <c r="Z224" s="607"/>
      <c r="AA224" s="607"/>
      <c r="AB224" s="607"/>
      <c r="AC224" s="607"/>
      <c r="AD224" s="607"/>
      <c r="AE224" s="607"/>
      <c r="AF224" s="607"/>
      <c r="AG224" s="607"/>
      <c r="AH224" s="607"/>
      <c r="AI224" s="607"/>
    </row>
    <row r="225" spans="1:35">
      <c r="A225" s="607"/>
      <c r="B225" s="607"/>
      <c r="C225" s="607"/>
      <c r="D225" s="607"/>
      <c r="E225" s="607"/>
      <c r="F225" s="607"/>
      <c r="G225" s="607"/>
      <c r="H225" s="607"/>
      <c r="I225" s="607"/>
      <c r="J225" s="607"/>
      <c r="K225" s="607"/>
      <c r="L225" s="607"/>
      <c r="M225" s="607"/>
      <c r="N225" s="607"/>
      <c r="O225" s="607"/>
      <c r="P225" s="607"/>
      <c r="Q225" s="607"/>
      <c r="R225" s="607"/>
      <c r="S225" s="607"/>
      <c r="T225" s="607"/>
      <c r="U225" s="607"/>
      <c r="V225" s="607"/>
      <c r="W225" s="607"/>
      <c r="X225" s="607"/>
      <c r="Y225" s="607"/>
      <c r="Z225" s="607"/>
      <c r="AA225" s="607"/>
      <c r="AB225" s="607"/>
      <c r="AC225" s="607"/>
      <c r="AD225" s="607"/>
      <c r="AE225" s="607"/>
      <c r="AF225" s="607"/>
      <c r="AG225" s="607"/>
      <c r="AH225" s="607"/>
      <c r="AI225" s="607"/>
    </row>
    <row r="226" spans="1:35">
      <c r="A226" s="607"/>
      <c r="B226" s="607"/>
      <c r="C226" s="607"/>
      <c r="D226" s="607"/>
      <c r="E226" s="607"/>
      <c r="F226" s="607"/>
      <c r="G226" s="607"/>
      <c r="H226" s="607"/>
      <c r="I226" s="607"/>
      <c r="J226" s="607"/>
      <c r="K226" s="607"/>
      <c r="L226" s="607"/>
      <c r="M226" s="607"/>
      <c r="N226" s="607"/>
      <c r="O226" s="607"/>
      <c r="P226" s="607"/>
      <c r="Q226" s="607"/>
      <c r="R226" s="607"/>
      <c r="S226" s="607"/>
      <c r="T226" s="607"/>
      <c r="U226" s="607"/>
      <c r="V226" s="607"/>
      <c r="W226" s="607"/>
      <c r="X226" s="607"/>
      <c r="Y226" s="607"/>
      <c r="Z226" s="607"/>
      <c r="AA226" s="607"/>
      <c r="AB226" s="607"/>
      <c r="AC226" s="607"/>
      <c r="AD226" s="607"/>
      <c r="AE226" s="607"/>
      <c r="AF226" s="607"/>
      <c r="AG226" s="607"/>
      <c r="AH226" s="607"/>
      <c r="AI226" s="607"/>
    </row>
    <row r="227" spans="1:35">
      <c r="A227" s="607"/>
      <c r="B227" s="607"/>
      <c r="C227" s="607"/>
      <c r="D227" s="607"/>
      <c r="E227" s="607"/>
      <c r="F227" s="607"/>
      <c r="G227" s="607"/>
      <c r="H227" s="607"/>
      <c r="I227" s="607"/>
      <c r="J227" s="607"/>
      <c r="K227" s="607"/>
      <c r="L227" s="607"/>
      <c r="M227" s="607"/>
      <c r="N227" s="607"/>
      <c r="O227" s="607"/>
      <c r="P227" s="607"/>
      <c r="Q227" s="607"/>
      <c r="R227" s="607"/>
      <c r="S227" s="607"/>
      <c r="T227" s="607"/>
      <c r="U227" s="607"/>
      <c r="V227" s="607"/>
      <c r="W227" s="607"/>
      <c r="X227" s="607"/>
      <c r="Y227" s="607"/>
      <c r="Z227" s="607"/>
      <c r="AA227" s="607"/>
      <c r="AB227" s="607"/>
      <c r="AC227" s="607"/>
      <c r="AD227" s="607"/>
      <c r="AE227" s="607"/>
      <c r="AF227" s="607"/>
      <c r="AG227" s="607"/>
      <c r="AH227" s="607"/>
      <c r="AI227" s="607"/>
    </row>
    <row r="228" spans="1:35">
      <c r="A228" s="607"/>
      <c r="B228" s="607"/>
      <c r="C228" s="607"/>
      <c r="D228" s="607"/>
      <c r="E228" s="607"/>
      <c r="F228" s="607"/>
      <c r="G228" s="607"/>
      <c r="H228" s="607"/>
      <c r="I228" s="607"/>
      <c r="J228" s="607"/>
      <c r="K228" s="607"/>
      <c r="L228" s="607"/>
      <c r="M228" s="607"/>
      <c r="N228" s="607"/>
      <c r="O228" s="607"/>
      <c r="P228" s="607"/>
      <c r="Q228" s="607"/>
      <c r="R228" s="607"/>
      <c r="S228" s="607"/>
      <c r="T228" s="607"/>
      <c r="U228" s="607"/>
      <c r="V228" s="607"/>
      <c r="W228" s="607"/>
      <c r="X228" s="607"/>
      <c r="Y228" s="607"/>
      <c r="Z228" s="607"/>
      <c r="AA228" s="607"/>
      <c r="AB228" s="607"/>
      <c r="AC228" s="607"/>
      <c r="AD228" s="607"/>
      <c r="AE228" s="607"/>
      <c r="AF228" s="607"/>
      <c r="AG228" s="607"/>
      <c r="AH228" s="607"/>
      <c r="AI228" s="607"/>
    </row>
    <row r="229" spans="1:35">
      <c r="A229" s="607"/>
      <c r="B229" s="607"/>
      <c r="C229" s="607"/>
      <c r="D229" s="607"/>
      <c r="E229" s="607"/>
      <c r="F229" s="607"/>
      <c r="G229" s="607"/>
      <c r="H229" s="607"/>
      <c r="I229" s="607"/>
      <c r="J229" s="607"/>
      <c r="K229" s="607"/>
      <c r="L229" s="607"/>
      <c r="M229" s="607"/>
      <c r="N229" s="607"/>
      <c r="O229" s="607"/>
      <c r="P229" s="607"/>
      <c r="Q229" s="607"/>
      <c r="R229" s="607"/>
      <c r="S229" s="607"/>
      <c r="T229" s="607"/>
      <c r="U229" s="607"/>
      <c r="V229" s="607"/>
      <c r="W229" s="607"/>
      <c r="X229" s="607"/>
      <c r="Y229" s="607"/>
      <c r="Z229" s="607"/>
      <c r="AA229" s="607"/>
      <c r="AB229" s="607"/>
      <c r="AC229" s="607"/>
      <c r="AD229" s="607"/>
      <c r="AE229" s="607"/>
      <c r="AF229" s="607"/>
      <c r="AG229" s="607"/>
      <c r="AH229" s="607"/>
      <c r="AI229" s="607"/>
    </row>
    <row r="230" spans="1:35">
      <c r="A230" s="607"/>
      <c r="B230" s="607"/>
      <c r="C230" s="607"/>
      <c r="D230" s="607"/>
      <c r="E230" s="607"/>
      <c r="F230" s="607"/>
      <c r="G230" s="607"/>
      <c r="H230" s="607"/>
      <c r="I230" s="607"/>
      <c r="J230" s="607"/>
      <c r="K230" s="607"/>
      <c r="L230" s="607"/>
      <c r="M230" s="607"/>
      <c r="N230" s="607"/>
      <c r="O230" s="607"/>
      <c r="P230" s="607"/>
      <c r="Q230" s="607"/>
      <c r="R230" s="607"/>
      <c r="S230" s="607"/>
      <c r="T230" s="607"/>
      <c r="U230" s="607"/>
      <c r="V230" s="607"/>
      <c r="W230" s="607"/>
      <c r="X230" s="607"/>
      <c r="Y230" s="607"/>
      <c r="Z230" s="607"/>
      <c r="AA230" s="607"/>
      <c r="AB230" s="607"/>
      <c r="AC230" s="607"/>
      <c r="AD230" s="607"/>
      <c r="AE230" s="607"/>
      <c r="AF230" s="607"/>
      <c r="AG230" s="607"/>
      <c r="AH230" s="607"/>
      <c r="AI230" s="607"/>
    </row>
    <row r="231" spans="1:35">
      <c r="A231" s="607"/>
      <c r="B231" s="607"/>
      <c r="C231" s="607"/>
      <c r="D231" s="607"/>
      <c r="E231" s="607"/>
      <c r="F231" s="607"/>
      <c r="G231" s="607"/>
      <c r="H231" s="607"/>
      <c r="I231" s="607"/>
      <c r="J231" s="607"/>
      <c r="K231" s="607"/>
      <c r="L231" s="607"/>
      <c r="M231" s="607"/>
      <c r="N231" s="607"/>
      <c r="O231" s="607"/>
      <c r="P231" s="607"/>
      <c r="Q231" s="607"/>
      <c r="R231" s="607"/>
      <c r="S231" s="607"/>
      <c r="T231" s="607"/>
      <c r="U231" s="607"/>
      <c r="V231" s="607"/>
      <c r="W231" s="607"/>
      <c r="X231" s="607"/>
      <c r="Y231" s="607"/>
      <c r="Z231" s="607"/>
      <c r="AA231" s="607"/>
      <c r="AB231" s="607"/>
      <c r="AC231" s="607"/>
      <c r="AD231" s="607"/>
      <c r="AE231" s="607"/>
      <c r="AF231" s="607"/>
      <c r="AG231" s="607"/>
      <c r="AH231" s="607"/>
      <c r="AI231" s="607"/>
    </row>
    <row r="232" spans="1:35">
      <c r="A232" s="607"/>
      <c r="B232" s="607"/>
      <c r="C232" s="607"/>
      <c r="D232" s="607"/>
      <c r="E232" s="607"/>
      <c r="F232" s="607"/>
      <c r="G232" s="607"/>
      <c r="H232" s="607"/>
      <c r="I232" s="607"/>
      <c r="J232" s="607"/>
      <c r="K232" s="607"/>
      <c r="L232" s="607"/>
      <c r="M232" s="607"/>
      <c r="N232" s="607"/>
      <c r="O232" s="607"/>
      <c r="P232" s="607"/>
      <c r="Q232" s="607"/>
      <c r="R232" s="607"/>
      <c r="S232" s="607"/>
      <c r="T232" s="607"/>
      <c r="U232" s="607"/>
      <c r="V232" s="607"/>
      <c r="W232" s="607"/>
      <c r="X232" s="607"/>
      <c r="Y232" s="607"/>
      <c r="Z232" s="607"/>
      <c r="AA232" s="607"/>
      <c r="AB232" s="607"/>
      <c r="AC232" s="607"/>
      <c r="AD232" s="607"/>
      <c r="AE232" s="607"/>
      <c r="AF232" s="607"/>
      <c r="AG232" s="607"/>
      <c r="AH232" s="607"/>
      <c r="AI232" s="607"/>
    </row>
    <row r="233" spans="1:35">
      <c r="A233" s="607"/>
      <c r="B233" s="607"/>
      <c r="C233" s="607"/>
      <c r="D233" s="607"/>
      <c r="E233" s="607"/>
      <c r="F233" s="607"/>
      <c r="G233" s="607"/>
      <c r="H233" s="607"/>
      <c r="I233" s="607"/>
      <c r="J233" s="607"/>
      <c r="K233" s="607"/>
      <c r="L233" s="607"/>
      <c r="M233" s="607"/>
      <c r="N233" s="607"/>
      <c r="O233" s="607"/>
      <c r="P233" s="607"/>
      <c r="Q233" s="607"/>
      <c r="R233" s="607"/>
      <c r="S233" s="607"/>
      <c r="T233" s="607"/>
      <c r="U233" s="607"/>
      <c r="V233" s="607"/>
      <c r="W233" s="607"/>
      <c r="X233" s="607"/>
      <c r="Y233" s="607"/>
      <c r="Z233" s="607"/>
      <c r="AA233" s="607"/>
      <c r="AB233" s="607"/>
      <c r="AC233" s="607"/>
      <c r="AD233" s="607"/>
      <c r="AE233" s="607"/>
      <c r="AF233" s="607"/>
      <c r="AG233" s="607"/>
      <c r="AH233" s="607"/>
      <c r="AI233" s="607"/>
    </row>
    <row r="234" spans="1:35">
      <c r="A234" s="607"/>
      <c r="B234" s="607"/>
      <c r="C234" s="607"/>
      <c r="D234" s="607"/>
      <c r="E234" s="607"/>
      <c r="F234" s="607"/>
      <c r="G234" s="607"/>
      <c r="H234" s="607"/>
      <c r="I234" s="607"/>
      <c r="J234" s="607"/>
      <c r="K234" s="607"/>
      <c r="L234" s="607"/>
      <c r="M234" s="607"/>
      <c r="N234" s="607"/>
      <c r="O234" s="607"/>
      <c r="P234" s="607"/>
      <c r="Q234" s="607"/>
      <c r="R234" s="607"/>
      <c r="S234" s="607"/>
      <c r="T234" s="607"/>
      <c r="U234" s="607"/>
      <c r="V234" s="607"/>
      <c r="W234" s="607"/>
      <c r="X234" s="607"/>
      <c r="Y234" s="607"/>
      <c r="Z234" s="607"/>
      <c r="AA234" s="607"/>
      <c r="AB234" s="607"/>
      <c r="AC234" s="607"/>
      <c r="AD234" s="607"/>
      <c r="AE234" s="607"/>
      <c r="AF234" s="607"/>
      <c r="AG234" s="607"/>
      <c r="AH234" s="607"/>
      <c r="AI234" s="607"/>
    </row>
    <row r="235" spans="1:35">
      <c r="A235" s="607"/>
      <c r="B235" s="607"/>
      <c r="C235" s="607"/>
      <c r="D235" s="607"/>
      <c r="E235" s="607"/>
      <c r="F235" s="607"/>
      <c r="G235" s="607"/>
      <c r="H235" s="607"/>
      <c r="I235" s="607"/>
      <c r="J235" s="607"/>
      <c r="K235" s="607"/>
      <c r="L235" s="607"/>
      <c r="M235" s="607"/>
      <c r="N235" s="607"/>
      <c r="O235" s="607"/>
      <c r="P235" s="607"/>
      <c r="Q235" s="607"/>
      <c r="R235" s="607"/>
      <c r="S235" s="607"/>
      <c r="T235" s="607"/>
      <c r="U235" s="607"/>
      <c r="V235" s="607"/>
      <c r="W235" s="607"/>
      <c r="X235" s="607"/>
      <c r="Y235" s="607"/>
      <c r="Z235" s="607"/>
      <c r="AA235" s="607"/>
      <c r="AB235" s="607"/>
      <c r="AC235" s="607"/>
      <c r="AD235" s="607"/>
      <c r="AE235" s="607"/>
      <c r="AF235" s="607"/>
      <c r="AG235" s="607"/>
      <c r="AH235" s="607"/>
      <c r="AI235" s="607"/>
    </row>
    <row r="236" spans="1:35">
      <c r="A236" s="607"/>
      <c r="B236" s="607"/>
      <c r="C236" s="607"/>
      <c r="D236" s="607"/>
      <c r="E236" s="607"/>
      <c r="F236" s="607"/>
      <c r="G236" s="607"/>
      <c r="H236" s="607"/>
      <c r="I236" s="607"/>
      <c r="J236" s="607"/>
      <c r="K236" s="607"/>
      <c r="L236" s="607"/>
      <c r="M236" s="607"/>
      <c r="N236" s="607"/>
      <c r="O236" s="607"/>
      <c r="P236" s="607"/>
      <c r="Q236" s="607"/>
      <c r="R236" s="607"/>
      <c r="S236" s="607"/>
      <c r="T236" s="607"/>
      <c r="U236" s="607"/>
      <c r="V236" s="607"/>
      <c r="W236" s="607"/>
      <c r="X236" s="607"/>
      <c r="Y236" s="607"/>
      <c r="Z236" s="607"/>
      <c r="AA236" s="607"/>
      <c r="AB236" s="607"/>
      <c r="AC236" s="607"/>
      <c r="AD236" s="607"/>
      <c r="AE236" s="607"/>
      <c r="AF236" s="607"/>
      <c r="AG236" s="607"/>
      <c r="AH236" s="607"/>
      <c r="AI236" s="607"/>
    </row>
    <row r="237" spans="1:35">
      <c r="A237" s="607"/>
      <c r="B237" s="607"/>
      <c r="C237" s="607"/>
      <c r="D237" s="607"/>
      <c r="E237" s="607"/>
      <c r="F237" s="607"/>
      <c r="G237" s="607"/>
      <c r="H237" s="607"/>
      <c r="I237" s="607"/>
      <c r="J237" s="607"/>
      <c r="K237" s="607"/>
      <c r="L237" s="607"/>
      <c r="M237" s="607"/>
      <c r="N237" s="607"/>
      <c r="O237" s="607"/>
      <c r="P237" s="607"/>
      <c r="Q237" s="607"/>
      <c r="R237" s="607"/>
      <c r="S237" s="607"/>
      <c r="T237" s="607"/>
      <c r="U237" s="607"/>
      <c r="V237" s="607"/>
      <c r="W237" s="607"/>
      <c r="X237" s="607"/>
      <c r="Y237" s="607"/>
      <c r="Z237" s="607"/>
      <c r="AA237" s="607"/>
      <c r="AB237" s="607"/>
      <c r="AC237" s="607"/>
      <c r="AD237" s="607"/>
      <c r="AE237" s="607"/>
      <c r="AF237" s="607"/>
      <c r="AG237" s="607"/>
      <c r="AH237" s="607"/>
      <c r="AI237" s="607"/>
    </row>
    <row r="238" spans="1:35">
      <c r="A238" s="607"/>
      <c r="B238" s="607"/>
      <c r="C238" s="607"/>
      <c r="D238" s="607"/>
      <c r="E238" s="607"/>
      <c r="F238" s="607"/>
      <c r="G238" s="607"/>
      <c r="H238" s="607"/>
      <c r="I238" s="607"/>
      <c r="J238" s="607"/>
      <c r="K238" s="607"/>
      <c r="L238" s="607"/>
      <c r="M238" s="607"/>
      <c r="N238" s="607"/>
      <c r="O238" s="607"/>
      <c r="P238" s="607"/>
      <c r="Q238" s="607"/>
      <c r="R238" s="607"/>
      <c r="S238" s="607"/>
      <c r="T238" s="607"/>
      <c r="U238" s="607"/>
      <c r="V238" s="607"/>
      <c r="W238" s="607"/>
      <c r="X238" s="607"/>
      <c r="Y238" s="607"/>
      <c r="Z238" s="607"/>
      <c r="AA238" s="607"/>
      <c r="AB238" s="607"/>
      <c r="AC238" s="607"/>
      <c r="AD238" s="607"/>
      <c r="AE238" s="607"/>
      <c r="AF238" s="607"/>
      <c r="AG238" s="607"/>
      <c r="AH238" s="607"/>
      <c r="AI238" s="607"/>
    </row>
    <row r="239" spans="1:35">
      <c r="A239" s="607"/>
      <c r="B239" s="607"/>
      <c r="C239" s="607"/>
      <c r="D239" s="607"/>
      <c r="E239" s="607"/>
      <c r="F239" s="607"/>
      <c r="G239" s="607"/>
      <c r="H239" s="607"/>
      <c r="I239" s="607"/>
      <c r="J239" s="607"/>
      <c r="K239" s="607"/>
      <c r="L239" s="607"/>
      <c r="M239" s="607"/>
      <c r="N239" s="607"/>
      <c r="O239" s="607"/>
      <c r="P239" s="607"/>
      <c r="Q239" s="607"/>
      <c r="R239" s="607"/>
      <c r="S239" s="607"/>
      <c r="T239" s="607"/>
      <c r="U239" s="607"/>
      <c r="V239" s="607"/>
      <c r="W239" s="607"/>
      <c r="X239" s="607"/>
      <c r="Y239" s="607"/>
      <c r="Z239" s="607"/>
      <c r="AA239" s="607"/>
      <c r="AB239" s="607"/>
      <c r="AC239" s="607"/>
      <c r="AD239" s="607"/>
      <c r="AE239" s="607"/>
      <c r="AF239" s="607"/>
      <c r="AG239" s="607"/>
      <c r="AH239" s="607"/>
      <c r="AI239" s="607"/>
    </row>
    <row r="240" spans="1:35">
      <c r="A240" s="607"/>
      <c r="B240" s="607"/>
      <c r="C240" s="607"/>
      <c r="D240" s="607"/>
      <c r="E240" s="607"/>
      <c r="F240" s="607"/>
      <c r="G240" s="607"/>
      <c r="H240" s="607"/>
      <c r="I240" s="607"/>
      <c r="J240" s="607"/>
      <c r="K240" s="607"/>
      <c r="L240" s="607"/>
      <c r="M240" s="607"/>
      <c r="N240" s="607"/>
      <c r="O240" s="607"/>
      <c r="P240" s="607"/>
      <c r="Q240" s="607"/>
      <c r="R240" s="607"/>
      <c r="S240" s="607"/>
      <c r="T240" s="607"/>
      <c r="U240" s="607"/>
      <c r="V240" s="607"/>
      <c r="W240" s="607"/>
      <c r="X240" s="607"/>
      <c r="Y240" s="607"/>
      <c r="Z240" s="607"/>
      <c r="AA240" s="607"/>
      <c r="AB240" s="607"/>
      <c r="AC240" s="607"/>
      <c r="AD240" s="607"/>
      <c r="AE240" s="607"/>
      <c r="AF240" s="607"/>
      <c r="AG240" s="607"/>
      <c r="AH240" s="607"/>
      <c r="AI240" s="607"/>
    </row>
    <row r="241" spans="1:35">
      <c r="A241" s="607"/>
      <c r="B241" s="607"/>
      <c r="C241" s="607"/>
      <c r="D241" s="607"/>
      <c r="E241" s="607"/>
      <c r="F241" s="607"/>
      <c r="G241" s="607"/>
      <c r="H241" s="607"/>
      <c r="I241" s="607"/>
      <c r="J241" s="607"/>
      <c r="K241" s="607"/>
      <c r="L241" s="607"/>
      <c r="M241" s="607"/>
      <c r="N241" s="607"/>
      <c r="O241" s="607"/>
      <c r="P241" s="607"/>
      <c r="Q241" s="607"/>
      <c r="R241" s="607"/>
      <c r="S241" s="607"/>
      <c r="T241" s="607"/>
      <c r="U241" s="607"/>
      <c r="V241" s="607"/>
      <c r="W241" s="607"/>
      <c r="X241" s="607"/>
      <c r="Y241" s="607"/>
      <c r="Z241" s="607"/>
      <c r="AA241" s="607"/>
      <c r="AB241" s="607"/>
      <c r="AC241" s="607"/>
      <c r="AD241" s="607"/>
      <c r="AE241" s="607"/>
      <c r="AF241" s="607"/>
      <c r="AG241" s="607"/>
      <c r="AH241" s="607"/>
      <c r="AI241" s="607"/>
    </row>
    <row r="242" spans="1:35">
      <c r="A242" s="607"/>
      <c r="B242" s="607"/>
      <c r="C242" s="607"/>
      <c r="D242" s="607"/>
      <c r="E242" s="607"/>
      <c r="F242" s="607"/>
      <c r="G242" s="607"/>
      <c r="H242" s="607"/>
      <c r="I242" s="607"/>
      <c r="J242" s="607"/>
      <c r="K242" s="607"/>
      <c r="L242" s="607"/>
      <c r="M242" s="607"/>
      <c r="N242" s="607"/>
      <c r="O242" s="607"/>
      <c r="P242" s="607"/>
      <c r="Q242" s="607"/>
      <c r="R242" s="607"/>
      <c r="S242" s="607"/>
      <c r="T242" s="607"/>
      <c r="U242" s="607"/>
      <c r="V242" s="607"/>
      <c r="W242" s="607"/>
      <c r="X242" s="607"/>
      <c r="Y242" s="607"/>
      <c r="Z242" s="607"/>
      <c r="AA242" s="607"/>
      <c r="AB242" s="607"/>
      <c r="AC242" s="607"/>
      <c r="AD242" s="607"/>
      <c r="AE242" s="607"/>
      <c r="AF242" s="607"/>
      <c r="AG242" s="607"/>
      <c r="AH242" s="607"/>
      <c r="AI242" s="607"/>
    </row>
    <row r="243" spans="1:35">
      <c r="A243" s="607"/>
      <c r="B243" s="607"/>
      <c r="C243" s="607"/>
      <c r="D243" s="607"/>
      <c r="E243" s="607"/>
      <c r="F243" s="607"/>
      <c r="G243" s="607"/>
      <c r="H243" s="607"/>
      <c r="I243" s="607"/>
      <c r="J243" s="607"/>
      <c r="K243" s="607"/>
      <c r="L243" s="607"/>
      <c r="M243" s="607"/>
      <c r="N243" s="607"/>
      <c r="O243" s="607"/>
      <c r="P243" s="607"/>
      <c r="Q243" s="607"/>
      <c r="R243" s="607"/>
      <c r="S243" s="607"/>
      <c r="T243" s="607"/>
      <c r="U243" s="607"/>
      <c r="V243" s="607"/>
      <c r="W243" s="607"/>
      <c r="X243" s="607"/>
      <c r="Y243" s="607"/>
      <c r="Z243" s="607"/>
      <c r="AA243" s="607"/>
      <c r="AB243" s="607"/>
      <c r="AC243" s="607"/>
      <c r="AD243" s="607"/>
      <c r="AE243" s="607"/>
      <c r="AF243" s="607"/>
      <c r="AG243" s="607"/>
      <c r="AH243" s="607"/>
      <c r="AI243" s="607"/>
    </row>
    <row r="244" spans="1:35">
      <c r="A244" s="607"/>
      <c r="B244" s="607"/>
      <c r="C244" s="607"/>
      <c r="D244" s="607"/>
      <c r="E244" s="607"/>
      <c r="F244" s="607"/>
      <c r="G244" s="607"/>
      <c r="H244" s="607"/>
      <c r="I244" s="607"/>
      <c r="J244" s="607"/>
      <c r="K244" s="607"/>
      <c r="L244" s="607"/>
      <c r="M244" s="607"/>
      <c r="N244" s="607"/>
      <c r="O244" s="607"/>
      <c r="P244" s="607"/>
      <c r="Q244" s="607"/>
      <c r="R244" s="607"/>
      <c r="S244" s="607"/>
      <c r="T244" s="607"/>
      <c r="U244" s="607"/>
      <c r="V244" s="607"/>
      <c r="W244" s="607"/>
      <c r="X244" s="607"/>
      <c r="Y244" s="607"/>
      <c r="Z244" s="607"/>
      <c r="AA244" s="607"/>
      <c r="AB244" s="607"/>
      <c r="AC244" s="607"/>
      <c r="AD244" s="607"/>
      <c r="AE244" s="607"/>
      <c r="AF244" s="607"/>
      <c r="AG244" s="607"/>
      <c r="AH244" s="607"/>
      <c r="AI244" s="607"/>
    </row>
    <row r="245" spans="1:35">
      <c r="A245" s="607"/>
      <c r="B245" s="607"/>
      <c r="C245" s="607"/>
      <c r="D245" s="607"/>
      <c r="E245" s="607"/>
      <c r="F245" s="607"/>
      <c r="G245" s="607"/>
      <c r="H245" s="607"/>
      <c r="I245" s="607"/>
      <c r="J245" s="607"/>
      <c r="K245" s="607"/>
      <c r="L245" s="607"/>
      <c r="M245" s="607"/>
      <c r="N245" s="607"/>
      <c r="O245" s="607"/>
      <c r="P245" s="607"/>
      <c r="Q245" s="607"/>
      <c r="R245" s="607"/>
      <c r="S245" s="607"/>
      <c r="T245" s="607"/>
      <c r="U245" s="607"/>
      <c r="V245" s="607"/>
      <c r="W245" s="607"/>
      <c r="X245" s="607"/>
      <c r="Y245" s="607"/>
      <c r="Z245" s="607"/>
      <c r="AA245" s="607"/>
      <c r="AB245" s="607"/>
      <c r="AC245" s="607"/>
      <c r="AD245" s="607"/>
      <c r="AE245" s="607"/>
      <c r="AF245" s="607"/>
      <c r="AG245" s="607"/>
      <c r="AH245" s="607"/>
      <c r="AI245" s="607"/>
    </row>
    <row r="246" spans="1:35">
      <c r="A246" s="607"/>
      <c r="B246" s="607"/>
      <c r="C246" s="607"/>
      <c r="D246" s="607"/>
      <c r="E246" s="607"/>
      <c r="F246" s="607"/>
      <c r="G246" s="607"/>
      <c r="H246" s="607"/>
      <c r="I246" s="607"/>
      <c r="J246" s="607"/>
      <c r="K246" s="607"/>
      <c r="L246" s="607"/>
      <c r="M246" s="607"/>
      <c r="N246" s="607"/>
      <c r="O246" s="607"/>
      <c r="P246" s="607"/>
      <c r="Q246" s="607"/>
      <c r="R246" s="607"/>
      <c r="S246" s="607"/>
      <c r="T246" s="607"/>
      <c r="U246" s="607"/>
      <c r="V246" s="607"/>
      <c r="W246" s="607"/>
      <c r="X246" s="607"/>
      <c r="Y246" s="607"/>
      <c r="Z246" s="607"/>
      <c r="AA246" s="607"/>
      <c r="AB246" s="607"/>
      <c r="AC246" s="607"/>
      <c r="AD246" s="607"/>
      <c r="AE246" s="607"/>
      <c r="AF246" s="607"/>
      <c r="AG246" s="607"/>
      <c r="AH246" s="607"/>
      <c r="AI246" s="607"/>
    </row>
    <row r="247" spans="1:35">
      <c r="A247" s="607"/>
      <c r="B247" s="607"/>
      <c r="C247" s="607"/>
      <c r="D247" s="607"/>
      <c r="E247" s="607"/>
      <c r="F247" s="607"/>
      <c r="G247" s="607"/>
      <c r="H247" s="607"/>
      <c r="I247" s="607"/>
      <c r="J247" s="607"/>
      <c r="K247" s="607"/>
      <c r="L247" s="607"/>
      <c r="M247" s="607"/>
      <c r="N247" s="607"/>
      <c r="O247" s="607"/>
      <c r="P247" s="607"/>
      <c r="Q247" s="607"/>
      <c r="R247" s="607"/>
      <c r="S247" s="607"/>
      <c r="T247" s="607"/>
      <c r="U247" s="607"/>
      <c r="V247" s="607"/>
      <c r="W247" s="607"/>
      <c r="X247" s="607"/>
      <c r="Y247" s="607"/>
      <c r="Z247" s="607"/>
      <c r="AA247" s="607"/>
      <c r="AB247" s="607"/>
      <c r="AC247" s="607"/>
      <c r="AD247" s="607"/>
      <c r="AE247" s="607"/>
      <c r="AF247" s="607"/>
      <c r="AG247" s="607"/>
      <c r="AH247" s="607"/>
      <c r="AI247" s="607"/>
    </row>
    <row r="248" spans="1:35">
      <c r="A248" s="607"/>
      <c r="B248" s="607"/>
      <c r="C248" s="607"/>
      <c r="D248" s="607"/>
      <c r="E248" s="607"/>
      <c r="F248" s="607"/>
      <c r="G248" s="607"/>
      <c r="H248" s="607"/>
      <c r="I248" s="607"/>
      <c r="J248" s="607"/>
      <c r="K248" s="607"/>
      <c r="L248" s="607"/>
      <c r="M248" s="607"/>
      <c r="N248" s="607"/>
      <c r="O248" s="607"/>
      <c r="P248" s="607"/>
      <c r="Q248" s="607"/>
      <c r="R248" s="607"/>
      <c r="S248" s="607"/>
      <c r="T248" s="607"/>
      <c r="U248" s="607"/>
      <c r="V248" s="607"/>
      <c r="W248" s="607"/>
      <c r="X248" s="607"/>
      <c r="Y248" s="607"/>
      <c r="Z248" s="607"/>
      <c r="AA248" s="607"/>
      <c r="AB248" s="607"/>
      <c r="AC248" s="607"/>
      <c r="AD248" s="607"/>
      <c r="AE248" s="607"/>
      <c r="AF248" s="607"/>
      <c r="AG248" s="607"/>
      <c r="AH248" s="607"/>
      <c r="AI248" s="607"/>
    </row>
    <row r="249" spans="1:35">
      <c r="A249" s="607"/>
      <c r="B249" s="607"/>
      <c r="C249" s="607"/>
      <c r="D249" s="607"/>
      <c r="E249" s="607"/>
      <c r="F249" s="607"/>
      <c r="G249" s="607"/>
      <c r="H249" s="607"/>
      <c r="I249" s="607"/>
      <c r="J249" s="607"/>
      <c r="K249" s="607"/>
      <c r="L249" s="607"/>
      <c r="M249" s="607"/>
      <c r="N249" s="607"/>
      <c r="O249" s="607"/>
      <c r="P249" s="607"/>
      <c r="Q249" s="607"/>
      <c r="R249" s="607"/>
      <c r="S249" s="607"/>
      <c r="T249" s="607"/>
      <c r="U249" s="607"/>
      <c r="V249" s="607"/>
      <c r="W249" s="607"/>
      <c r="X249" s="607"/>
      <c r="Y249" s="607"/>
      <c r="Z249" s="607"/>
      <c r="AA249" s="607"/>
      <c r="AB249" s="607"/>
      <c r="AC249" s="607"/>
      <c r="AD249" s="607"/>
      <c r="AE249" s="607"/>
      <c r="AF249" s="607"/>
      <c r="AG249" s="607"/>
      <c r="AH249" s="607"/>
      <c r="AI249" s="607"/>
    </row>
    <row r="250" spans="1:35">
      <c r="A250" s="607"/>
      <c r="B250" s="607"/>
      <c r="C250" s="607"/>
      <c r="D250" s="607"/>
      <c r="E250" s="607"/>
      <c r="F250" s="607"/>
      <c r="G250" s="607"/>
      <c r="H250" s="607"/>
      <c r="I250" s="607"/>
      <c r="J250" s="607"/>
      <c r="K250" s="607"/>
      <c r="L250" s="607"/>
      <c r="M250" s="607"/>
      <c r="N250" s="607"/>
      <c r="O250" s="607"/>
      <c r="P250" s="607"/>
      <c r="Q250" s="607"/>
      <c r="R250" s="607"/>
      <c r="S250" s="607"/>
      <c r="T250" s="607"/>
      <c r="U250" s="607"/>
      <c r="V250" s="607"/>
      <c r="W250" s="607"/>
      <c r="X250" s="607"/>
      <c r="Y250" s="607"/>
      <c r="Z250" s="607"/>
      <c r="AA250" s="607"/>
      <c r="AB250" s="607"/>
      <c r="AC250" s="607"/>
      <c r="AD250" s="607"/>
      <c r="AE250" s="607"/>
      <c r="AF250" s="607"/>
      <c r="AG250" s="607"/>
      <c r="AH250" s="607"/>
      <c r="AI250" s="607"/>
    </row>
    <row r="251" spans="1:35">
      <c r="A251" s="607"/>
      <c r="B251" s="607"/>
      <c r="C251" s="607"/>
      <c r="D251" s="607"/>
      <c r="E251" s="607"/>
      <c r="F251" s="607"/>
      <c r="G251" s="607"/>
      <c r="H251" s="607"/>
      <c r="I251" s="607"/>
      <c r="J251" s="607"/>
      <c r="K251" s="607"/>
      <c r="L251" s="607"/>
      <c r="M251" s="607"/>
      <c r="N251" s="607"/>
      <c r="O251" s="607"/>
      <c r="P251" s="607"/>
      <c r="Q251" s="607"/>
      <c r="R251" s="607"/>
      <c r="S251" s="607"/>
      <c r="T251" s="607"/>
      <c r="U251" s="607"/>
      <c r="V251" s="607"/>
      <c r="W251" s="607"/>
      <c r="X251" s="607"/>
      <c r="Y251" s="607"/>
      <c r="Z251" s="607"/>
      <c r="AA251" s="607"/>
      <c r="AB251" s="607"/>
      <c r="AC251" s="607"/>
      <c r="AD251" s="607"/>
      <c r="AE251" s="607"/>
      <c r="AF251" s="607"/>
      <c r="AG251" s="607"/>
      <c r="AH251" s="607"/>
      <c r="AI251" s="607"/>
    </row>
    <row r="252" spans="1:35">
      <c r="A252" s="607"/>
      <c r="B252" s="607"/>
      <c r="C252" s="607"/>
      <c r="D252" s="607"/>
      <c r="E252" s="607"/>
      <c r="F252" s="607"/>
      <c r="G252" s="607"/>
      <c r="H252" s="607"/>
      <c r="I252" s="607"/>
      <c r="J252" s="607"/>
      <c r="K252" s="607"/>
      <c r="L252" s="607"/>
      <c r="M252" s="607"/>
      <c r="N252" s="607"/>
      <c r="O252" s="607"/>
      <c r="P252" s="607"/>
      <c r="Q252" s="607"/>
      <c r="R252" s="607"/>
      <c r="S252" s="607"/>
      <c r="T252" s="607"/>
      <c r="U252" s="607"/>
      <c r="V252" s="607"/>
      <c r="W252" s="607"/>
      <c r="X252" s="607"/>
      <c r="Y252" s="607"/>
      <c r="Z252" s="607"/>
      <c r="AA252" s="607"/>
      <c r="AB252" s="607"/>
      <c r="AC252" s="607"/>
      <c r="AD252" s="607"/>
      <c r="AE252" s="607"/>
      <c r="AF252" s="607"/>
      <c r="AG252" s="607"/>
      <c r="AH252" s="607"/>
      <c r="AI252" s="607"/>
    </row>
    <row r="253" spans="1:35">
      <c r="A253" s="607"/>
      <c r="B253" s="607"/>
      <c r="C253" s="607"/>
      <c r="D253" s="607"/>
      <c r="E253" s="607"/>
      <c r="F253" s="607"/>
      <c r="G253" s="607"/>
      <c r="H253" s="607"/>
      <c r="I253" s="607"/>
      <c r="J253" s="607"/>
      <c r="K253" s="607"/>
      <c r="L253" s="607"/>
      <c r="M253" s="607"/>
      <c r="N253" s="607"/>
      <c r="O253" s="607"/>
      <c r="P253" s="607"/>
      <c r="Q253" s="607"/>
      <c r="R253" s="607"/>
      <c r="S253" s="607"/>
      <c r="T253" s="607"/>
      <c r="U253" s="607"/>
      <c r="V253" s="607"/>
      <c r="W253" s="607"/>
      <c r="X253" s="607"/>
      <c r="Y253" s="607"/>
      <c r="Z253" s="607"/>
      <c r="AA253" s="607"/>
      <c r="AB253" s="607"/>
      <c r="AC253" s="607"/>
      <c r="AD253" s="607"/>
      <c r="AE253" s="607"/>
      <c r="AF253" s="607"/>
      <c r="AG253" s="607"/>
      <c r="AH253" s="607"/>
      <c r="AI253" s="607"/>
    </row>
    <row r="254" spans="1:35">
      <c r="A254" s="607"/>
      <c r="B254" s="607"/>
      <c r="C254" s="607"/>
      <c r="D254" s="607"/>
      <c r="E254" s="607"/>
      <c r="F254" s="607"/>
      <c r="G254" s="607"/>
      <c r="H254" s="607"/>
      <c r="I254" s="607"/>
      <c r="J254" s="607"/>
      <c r="K254" s="607"/>
      <c r="L254" s="607"/>
      <c r="M254" s="607"/>
      <c r="N254" s="607"/>
      <c r="O254" s="607"/>
      <c r="P254" s="607"/>
      <c r="Q254" s="607"/>
      <c r="R254" s="607"/>
      <c r="S254" s="607"/>
      <c r="T254" s="607"/>
      <c r="U254" s="607"/>
      <c r="V254" s="607"/>
      <c r="W254" s="607"/>
      <c r="X254" s="607"/>
      <c r="Y254" s="607"/>
      <c r="Z254" s="607"/>
      <c r="AA254" s="607"/>
      <c r="AB254" s="607"/>
      <c r="AC254" s="607"/>
      <c r="AD254" s="607"/>
      <c r="AE254" s="607"/>
      <c r="AF254" s="607"/>
      <c r="AG254" s="607"/>
      <c r="AH254" s="607"/>
      <c r="AI254" s="607"/>
    </row>
    <row r="255" spans="1:35">
      <c r="A255" s="607"/>
      <c r="B255" s="607"/>
      <c r="C255" s="607"/>
      <c r="D255" s="607"/>
      <c r="E255" s="607"/>
      <c r="F255" s="607"/>
      <c r="G255" s="607"/>
      <c r="H255" s="607"/>
      <c r="I255" s="607"/>
      <c r="J255" s="607"/>
      <c r="K255" s="607"/>
      <c r="L255" s="607"/>
      <c r="M255" s="607"/>
      <c r="N255" s="607"/>
      <c r="O255" s="607"/>
      <c r="P255" s="607"/>
      <c r="Q255" s="607"/>
      <c r="R255" s="607"/>
      <c r="S255" s="607"/>
      <c r="T255" s="607"/>
      <c r="U255" s="607"/>
      <c r="V255" s="607"/>
      <c r="W255" s="607"/>
      <c r="X255" s="607"/>
      <c r="Y255" s="607"/>
      <c r="Z255" s="607"/>
      <c r="AA255" s="607"/>
      <c r="AB255" s="607"/>
      <c r="AC255" s="607"/>
      <c r="AD255" s="607"/>
      <c r="AE255" s="607"/>
      <c r="AF255" s="607"/>
      <c r="AG255" s="607"/>
      <c r="AH255" s="607"/>
      <c r="AI255" s="607"/>
    </row>
    <row r="256" spans="1:35">
      <c r="A256" s="607"/>
      <c r="B256" s="607"/>
      <c r="C256" s="607"/>
      <c r="D256" s="607"/>
      <c r="E256" s="607"/>
      <c r="F256" s="607"/>
      <c r="G256" s="607"/>
      <c r="H256" s="607"/>
      <c r="I256" s="607"/>
      <c r="J256" s="607"/>
      <c r="K256" s="607"/>
      <c r="L256" s="607"/>
      <c r="M256" s="607"/>
      <c r="N256" s="607"/>
      <c r="O256" s="607"/>
      <c r="P256" s="607"/>
      <c r="Q256" s="607"/>
      <c r="R256" s="607"/>
      <c r="S256" s="607"/>
      <c r="T256" s="607"/>
      <c r="U256" s="607"/>
      <c r="V256" s="607"/>
      <c r="W256" s="607"/>
      <c r="X256" s="607"/>
      <c r="Y256" s="607"/>
      <c r="Z256" s="607"/>
      <c r="AA256" s="607"/>
      <c r="AB256" s="607"/>
      <c r="AC256" s="607"/>
      <c r="AD256" s="607"/>
      <c r="AE256" s="607"/>
      <c r="AF256" s="607"/>
      <c r="AG256" s="607"/>
      <c r="AH256" s="607"/>
      <c r="AI256" s="607"/>
    </row>
    <row r="257" spans="1:35">
      <c r="A257" s="607"/>
      <c r="B257" s="607"/>
      <c r="C257" s="607"/>
      <c r="D257" s="607"/>
      <c r="E257" s="607"/>
      <c r="F257" s="607"/>
      <c r="G257" s="607"/>
      <c r="H257" s="607"/>
      <c r="I257" s="607"/>
      <c r="J257" s="607"/>
      <c r="K257" s="607"/>
      <c r="L257" s="607"/>
      <c r="M257" s="607"/>
      <c r="N257" s="607"/>
      <c r="O257" s="607"/>
      <c r="P257" s="607"/>
      <c r="Q257" s="607"/>
      <c r="R257" s="607"/>
      <c r="S257" s="607"/>
      <c r="T257" s="607"/>
      <c r="U257" s="607"/>
      <c r="V257" s="607"/>
      <c r="W257" s="607"/>
      <c r="X257" s="607"/>
      <c r="Y257" s="607"/>
      <c r="Z257" s="607"/>
      <c r="AA257" s="607"/>
      <c r="AB257" s="607"/>
      <c r="AC257" s="607"/>
      <c r="AD257" s="607"/>
      <c r="AE257" s="607"/>
      <c r="AF257" s="607"/>
      <c r="AG257" s="607"/>
      <c r="AH257" s="607"/>
      <c r="AI257" s="607"/>
    </row>
    <row r="258" spans="1:35">
      <c r="A258" s="607"/>
      <c r="B258" s="607"/>
      <c r="C258" s="607"/>
      <c r="D258" s="607"/>
      <c r="E258" s="607"/>
      <c r="F258" s="607"/>
      <c r="G258" s="607"/>
      <c r="H258" s="607"/>
      <c r="I258" s="607"/>
      <c r="J258" s="607"/>
      <c r="K258" s="607"/>
      <c r="L258" s="607"/>
      <c r="M258" s="607"/>
      <c r="N258" s="607"/>
      <c r="O258" s="607"/>
      <c r="P258" s="607"/>
      <c r="Q258" s="607"/>
      <c r="R258" s="607"/>
      <c r="S258" s="607"/>
      <c r="T258" s="607"/>
      <c r="U258" s="607"/>
      <c r="V258" s="607"/>
      <c r="W258" s="607"/>
      <c r="X258" s="607"/>
      <c r="Y258" s="607"/>
      <c r="Z258" s="607"/>
      <c r="AA258" s="607"/>
      <c r="AB258" s="607"/>
      <c r="AC258" s="607"/>
      <c r="AD258" s="607"/>
      <c r="AE258" s="607"/>
      <c r="AF258" s="607"/>
      <c r="AG258" s="607"/>
      <c r="AH258" s="607"/>
      <c r="AI258" s="607"/>
    </row>
    <row r="259" spans="1:35">
      <c r="A259" s="607"/>
      <c r="B259" s="607"/>
      <c r="C259" s="607"/>
      <c r="D259" s="607"/>
      <c r="E259" s="607"/>
      <c r="F259" s="607"/>
      <c r="G259" s="607"/>
      <c r="H259" s="607"/>
      <c r="I259" s="607"/>
      <c r="J259" s="607"/>
      <c r="K259" s="607"/>
      <c r="L259" s="607"/>
      <c r="M259" s="607"/>
      <c r="N259" s="607"/>
      <c r="O259" s="607"/>
      <c r="P259" s="607"/>
      <c r="Q259" s="607"/>
      <c r="R259" s="607"/>
      <c r="S259" s="607"/>
      <c r="T259" s="607"/>
      <c r="U259" s="607"/>
      <c r="V259" s="607"/>
      <c r="W259" s="607"/>
      <c r="X259" s="607"/>
      <c r="Y259" s="607"/>
      <c r="Z259" s="607"/>
      <c r="AA259" s="607"/>
      <c r="AB259" s="607"/>
      <c r="AC259" s="607"/>
      <c r="AD259" s="607"/>
      <c r="AE259" s="607"/>
      <c r="AF259" s="607"/>
      <c r="AG259" s="607"/>
      <c r="AH259" s="607"/>
      <c r="AI259" s="607"/>
    </row>
    <row r="260" spans="1:35">
      <c r="A260" s="607"/>
      <c r="B260" s="607"/>
      <c r="C260" s="607"/>
      <c r="D260" s="607"/>
      <c r="E260" s="607"/>
      <c r="F260" s="607"/>
      <c r="G260" s="607"/>
      <c r="H260" s="607"/>
      <c r="I260" s="607"/>
      <c r="J260" s="607"/>
      <c r="K260" s="607"/>
      <c r="L260" s="607"/>
      <c r="M260" s="607"/>
      <c r="N260" s="607"/>
      <c r="O260" s="607"/>
      <c r="P260" s="607"/>
      <c r="Q260" s="607"/>
      <c r="R260" s="607"/>
      <c r="S260" s="607"/>
      <c r="T260" s="607"/>
      <c r="U260" s="607"/>
      <c r="V260" s="607"/>
      <c r="W260" s="607"/>
      <c r="X260" s="607"/>
      <c r="Y260" s="607"/>
      <c r="Z260" s="607"/>
      <c r="AA260" s="607"/>
      <c r="AB260" s="607"/>
      <c r="AC260" s="607"/>
      <c r="AD260" s="607"/>
      <c r="AE260" s="607"/>
      <c r="AF260" s="607"/>
      <c r="AG260" s="607"/>
      <c r="AH260" s="607"/>
      <c r="AI260" s="607"/>
    </row>
    <row r="261" spans="1:35">
      <c r="A261" s="607"/>
      <c r="B261" s="607"/>
      <c r="C261" s="607"/>
      <c r="D261" s="607"/>
      <c r="E261" s="607"/>
      <c r="F261" s="607"/>
      <c r="G261" s="607"/>
      <c r="H261" s="607"/>
      <c r="I261" s="607"/>
      <c r="J261" s="607"/>
      <c r="K261" s="607"/>
      <c r="L261" s="607"/>
      <c r="M261" s="607"/>
      <c r="N261" s="607"/>
      <c r="O261" s="607"/>
      <c r="P261" s="607"/>
      <c r="Q261" s="607"/>
      <c r="R261" s="607"/>
      <c r="S261" s="607"/>
      <c r="T261" s="607"/>
      <c r="U261" s="607"/>
      <c r="V261" s="607"/>
      <c r="W261" s="607"/>
      <c r="X261" s="607"/>
      <c r="Y261" s="607"/>
      <c r="Z261" s="607"/>
      <c r="AA261" s="607"/>
      <c r="AB261" s="607"/>
      <c r="AC261" s="607"/>
      <c r="AD261" s="607"/>
      <c r="AE261" s="607"/>
      <c r="AF261" s="607"/>
      <c r="AG261" s="607"/>
      <c r="AH261" s="607"/>
      <c r="AI261" s="607"/>
    </row>
    <row r="262" spans="1:35">
      <c r="A262" s="607"/>
      <c r="B262" s="607"/>
      <c r="C262" s="607"/>
      <c r="D262" s="607"/>
      <c r="E262" s="607"/>
      <c r="F262" s="607"/>
      <c r="G262" s="607"/>
      <c r="H262" s="607"/>
      <c r="I262" s="607"/>
      <c r="J262" s="607"/>
      <c r="K262" s="607"/>
      <c r="L262" s="607"/>
      <c r="M262" s="607"/>
      <c r="N262" s="607"/>
      <c r="O262" s="607"/>
      <c r="P262" s="607"/>
      <c r="Q262" s="607"/>
      <c r="R262" s="607"/>
      <c r="S262" s="607"/>
      <c r="T262" s="607"/>
      <c r="U262" s="607"/>
      <c r="V262" s="607"/>
      <c r="W262" s="607"/>
      <c r="X262" s="607"/>
      <c r="Y262" s="607"/>
      <c r="Z262" s="607"/>
      <c r="AA262" s="607"/>
      <c r="AB262" s="607"/>
      <c r="AC262" s="607"/>
      <c r="AD262" s="607"/>
      <c r="AE262" s="607"/>
      <c r="AF262" s="607"/>
      <c r="AG262" s="607"/>
      <c r="AH262" s="607"/>
      <c r="AI262" s="607"/>
    </row>
    <row r="263" spans="1:35">
      <c r="A263" s="607"/>
      <c r="B263" s="607"/>
      <c r="C263" s="607"/>
      <c r="D263" s="607"/>
      <c r="E263" s="607"/>
      <c r="F263" s="607"/>
      <c r="G263" s="607"/>
      <c r="H263" s="607"/>
      <c r="I263" s="607"/>
      <c r="J263" s="607"/>
      <c r="K263" s="607"/>
      <c r="L263" s="607"/>
      <c r="M263" s="607"/>
      <c r="N263" s="607"/>
      <c r="O263" s="607"/>
      <c r="P263" s="607"/>
      <c r="Q263" s="607"/>
      <c r="R263" s="607"/>
      <c r="S263" s="607"/>
      <c r="T263" s="607"/>
      <c r="U263" s="607"/>
      <c r="V263" s="607"/>
      <c r="W263" s="607"/>
      <c r="X263" s="607"/>
      <c r="Y263" s="607"/>
      <c r="Z263" s="607"/>
      <c r="AA263" s="607"/>
      <c r="AB263" s="607"/>
      <c r="AC263" s="607"/>
      <c r="AD263" s="607"/>
      <c r="AE263" s="607"/>
      <c r="AF263" s="607"/>
      <c r="AG263" s="607"/>
      <c r="AH263" s="607"/>
      <c r="AI263" s="607"/>
    </row>
    <row r="264" spans="1:35">
      <c r="A264" s="607"/>
      <c r="B264" s="607"/>
      <c r="C264" s="607"/>
      <c r="D264" s="607"/>
      <c r="E264" s="607"/>
      <c r="F264" s="607"/>
      <c r="G264" s="607"/>
      <c r="H264" s="607"/>
      <c r="I264" s="607"/>
      <c r="J264" s="607"/>
      <c r="K264" s="607"/>
      <c r="L264" s="607"/>
      <c r="M264" s="607"/>
      <c r="N264" s="607"/>
      <c r="O264" s="607"/>
      <c r="P264" s="607"/>
      <c r="Q264" s="607"/>
      <c r="R264" s="607"/>
      <c r="S264" s="607"/>
      <c r="T264" s="607"/>
      <c r="U264" s="607"/>
      <c r="V264" s="607"/>
      <c r="W264" s="607"/>
      <c r="X264" s="607"/>
      <c r="Y264" s="607"/>
      <c r="Z264" s="607"/>
      <c r="AA264" s="607"/>
      <c r="AB264" s="607"/>
      <c r="AC264" s="607"/>
      <c r="AD264" s="607"/>
      <c r="AE264" s="607"/>
      <c r="AF264" s="607"/>
      <c r="AG264" s="607"/>
      <c r="AH264" s="607"/>
      <c r="AI264" s="607"/>
    </row>
    <row r="265" spans="1:35">
      <c r="A265" s="607"/>
      <c r="B265" s="607"/>
      <c r="C265" s="607"/>
      <c r="D265" s="607"/>
      <c r="E265" s="607"/>
      <c r="F265" s="607"/>
      <c r="G265" s="607"/>
      <c r="H265" s="607"/>
      <c r="I265" s="607"/>
      <c r="J265" s="607"/>
      <c r="K265" s="607"/>
      <c r="L265" s="607"/>
      <c r="M265" s="607"/>
      <c r="N265" s="607"/>
      <c r="O265" s="607"/>
      <c r="P265" s="607"/>
      <c r="Q265" s="607"/>
      <c r="R265" s="607"/>
      <c r="S265" s="607"/>
      <c r="T265" s="607"/>
      <c r="U265" s="607"/>
      <c r="V265" s="607"/>
      <c r="W265" s="607"/>
      <c r="X265" s="607"/>
      <c r="Y265" s="607"/>
      <c r="Z265" s="607"/>
      <c r="AA265" s="607"/>
      <c r="AB265" s="607"/>
      <c r="AC265" s="607"/>
      <c r="AD265" s="607"/>
      <c r="AE265" s="607"/>
      <c r="AF265" s="607"/>
      <c r="AG265" s="607"/>
      <c r="AH265" s="607"/>
      <c r="AI265" s="607"/>
    </row>
    <row r="266" spans="1:35">
      <c r="A266" s="607"/>
      <c r="B266" s="607"/>
      <c r="C266" s="607"/>
      <c r="D266" s="607"/>
      <c r="E266" s="607"/>
      <c r="F266" s="607"/>
      <c r="G266" s="607"/>
      <c r="H266" s="607"/>
      <c r="I266" s="607"/>
      <c r="J266" s="607"/>
      <c r="K266" s="607"/>
      <c r="L266" s="607"/>
      <c r="M266" s="607"/>
      <c r="N266" s="607"/>
      <c r="O266" s="607"/>
      <c r="P266" s="607"/>
      <c r="Q266" s="607"/>
      <c r="R266" s="607"/>
      <c r="S266" s="607"/>
      <c r="T266" s="607"/>
      <c r="U266" s="607"/>
      <c r="V266" s="607"/>
      <c r="W266" s="607"/>
      <c r="X266" s="607"/>
      <c r="Y266" s="607"/>
      <c r="Z266" s="607"/>
      <c r="AA266" s="607"/>
      <c r="AB266" s="607"/>
      <c r="AC266" s="607"/>
      <c r="AD266" s="607"/>
      <c r="AE266" s="607"/>
      <c r="AF266" s="607"/>
      <c r="AG266" s="607"/>
      <c r="AH266" s="607"/>
      <c r="AI266" s="607"/>
    </row>
    <row r="267" spans="1:35">
      <c r="A267" s="607"/>
      <c r="B267" s="607"/>
      <c r="C267" s="607"/>
      <c r="D267" s="607"/>
      <c r="E267" s="607"/>
      <c r="F267" s="607"/>
      <c r="G267" s="607"/>
      <c r="H267" s="607"/>
      <c r="I267" s="607"/>
      <c r="J267" s="607"/>
      <c r="K267" s="607"/>
      <c r="L267" s="607"/>
      <c r="M267" s="607"/>
      <c r="N267" s="607"/>
      <c r="O267" s="607"/>
      <c r="P267" s="607"/>
      <c r="Q267" s="607"/>
      <c r="R267" s="607"/>
      <c r="S267" s="607"/>
      <c r="T267" s="607"/>
      <c r="U267" s="607"/>
      <c r="V267" s="607"/>
      <c r="W267" s="607"/>
      <c r="X267" s="607"/>
      <c r="Y267" s="607"/>
      <c r="Z267" s="607"/>
      <c r="AA267" s="607"/>
      <c r="AB267" s="607"/>
      <c r="AC267" s="607"/>
      <c r="AD267" s="607"/>
      <c r="AE267" s="607"/>
      <c r="AF267" s="607"/>
      <c r="AG267" s="607"/>
      <c r="AH267" s="607"/>
      <c r="AI267" s="607"/>
    </row>
    <row r="268" spans="1:35">
      <c r="A268" s="607"/>
      <c r="B268" s="607"/>
      <c r="C268" s="607"/>
      <c r="D268" s="607"/>
      <c r="E268" s="607"/>
      <c r="F268" s="607"/>
      <c r="G268" s="607"/>
      <c r="H268" s="607"/>
      <c r="I268" s="607"/>
      <c r="J268" s="607"/>
      <c r="K268" s="607"/>
      <c r="L268" s="607"/>
      <c r="M268" s="607"/>
      <c r="N268" s="607"/>
      <c r="O268" s="607"/>
      <c r="P268" s="607"/>
      <c r="Q268" s="607"/>
      <c r="R268" s="607"/>
      <c r="S268" s="607"/>
      <c r="T268" s="607"/>
      <c r="U268" s="607"/>
      <c r="V268" s="607"/>
      <c r="W268" s="607"/>
      <c r="X268" s="607"/>
      <c r="Y268" s="607"/>
      <c r="Z268" s="607"/>
      <c r="AA268" s="607"/>
      <c r="AB268" s="607"/>
      <c r="AC268" s="607"/>
      <c r="AD268" s="607"/>
      <c r="AE268" s="607"/>
      <c r="AF268" s="607"/>
      <c r="AG268" s="607"/>
      <c r="AH268" s="607"/>
      <c r="AI268" s="607"/>
    </row>
    <row r="269" spans="1:35">
      <c r="A269" s="607"/>
      <c r="B269" s="607"/>
      <c r="C269" s="607"/>
      <c r="D269" s="607"/>
      <c r="E269" s="607"/>
      <c r="F269" s="607"/>
      <c r="G269" s="607"/>
      <c r="H269" s="607"/>
      <c r="I269" s="607"/>
      <c r="J269" s="607"/>
      <c r="K269" s="607"/>
      <c r="L269" s="607"/>
      <c r="M269" s="607"/>
      <c r="N269" s="607"/>
      <c r="O269" s="607"/>
      <c r="P269" s="607"/>
      <c r="Q269" s="607"/>
      <c r="R269" s="607"/>
      <c r="S269" s="607"/>
      <c r="T269" s="607"/>
      <c r="U269" s="607"/>
      <c r="V269" s="607"/>
      <c r="W269" s="607"/>
      <c r="X269" s="607"/>
      <c r="Y269" s="607"/>
      <c r="Z269" s="607"/>
      <c r="AA269" s="607"/>
      <c r="AB269" s="607"/>
      <c r="AC269" s="607"/>
      <c r="AD269" s="607"/>
      <c r="AE269" s="607"/>
      <c r="AF269" s="607"/>
      <c r="AG269" s="607"/>
      <c r="AH269" s="607"/>
      <c r="AI269" s="607"/>
    </row>
    <row r="270" spans="1:35">
      <c r="A270" s="607"/>
      <c r="B270" s="607"/>
      <c r="C270" s="607"/>
      <c r="D270" s="607"/>
      <c r="E270" s="607"/>
      <c r="F270" s="607"/>
      <c r="G270" s="607"/>
      <c r="H270" s="607"/>
      <c r="I270" s="607"/>
      <c r="J270" s="607"/>
      <c r="K270" s="607"/>
      <c r="L270" s="607"/>
      <c r="M270" s="607"/>
      <c r="N270" s="607"/>
      <c r="O270" s="607"/>
      <c r="P270" s="607"/>
      <c r="Q270" s="607"/>
      <c r="R270" s="607"/>
      <c r="S270" s="607"/>
      <c r="T270" s="607"/>
      <c r="U270" s="607"/>
      <c r="V270" s="607"/>
      <c r="W270" s="607"/>
      <c r="X270" s="607"/>
      <c r="Y270" s="607"/>
      <c r="Z270" s="607"/>
      <c r="AA270" s="607"/>
      <c r="AB270" s="607"/>
      <c r="AC270" s="607"/>
      <c r="AD270" s="607"/>
      <c r="AE270" s="607"/>
      <c r="AF270" s="607"/>
      <c r="AG270" s="607"/>
      <c r="AH270" s="607"/>
      <c r="AI270" s="607"/>
    </row>
    <row r="271" spans="1:35">
      <c r="A271" s="607"/>
      <c r="B271" s="607"/>
      <c r="C271" s="607"/>
      <c r="D271" s="607"/>
      <c r="E271" s="607"/>
      <c r="F271" s="607"/>
      <c r="G271" s="607"/>
      <c r="H271" s="607"/>
      <c r="I271" s="607"/>
      <c r="J271" s="607"/>
      <c r="K271" s="607"/>
      <c r="L271" s="607"/>
      <c r="M271" s="607"/>
      <c r="N271" s="607"/>
      <c r="O271" s="607"/>
      <c r="P271" s="607"/>
      <c r="Q271" s="607"/>
      <c r="R271" s="607"/>
      <c r="S271" s="607"/>
      <c r="T271" s="607"/>
      <c r="U271" s="607"/>
      <c r="V271" s="607"/>
      <c r="W271" s="607"/>
      <c r="X271" s="607"/>
      <c r="Y271" s="607"/>
      <c r="Z271" s="607"/>
      <c r="AA271" s="607"/>
      <c r="AB271" s="607"/>
      <c r="AC271" s="607"/>
      <c r="AD271" s="607"/>
      <c r="AE271" s="607"/>
      <c r="AF271" s="607"/>
      <c r="AG271" s="607"/>
      <c r="AH271" s="607"/>
      <c r="AI271" s="607"/>
    </row>
    <row r="272" spans="1:35">
      <c r="A272" s="607"/>
      <c r="B272" s="607"/>
      <c r="C272" s="607"/>
      <c r="D272" s="607"/>
      <c r="E272" s="607"/>
      <c r="F272" s="607"/>
      <c r="G272" s="607"/>
      <c r="H272" s="607"/>
      <c r="I272" s="607"/>
      <c r="J272" s="607"/>
      <c r="K272" s="607"/>
      <c r="L272" s="607"/>
      <c r="M272" s="607"/>
      <c r="N272" s="607"/>
      <c r="O272" s="607"/>
      <c r="P272" s="607"/>
      <c r="Q272" s="607"/>
      <c r="R272" s="607"/>
      <c r="S272" s="607"/>
      <c r="T272" s="607"/>
      <c r="U272" s="607"/>
      <c r="V272" s="607"/>
      <c r="W272" s="607"/>
      <c r="X272" s="607"/>
      <c r="Y272" s="607"/>
      <c r="Z272" s="607"/>
      <c r="AA272" s="607"/>
      <c r="AB272" s="607"/>
      <c r="AC272" s="607"/>
      <c r="AD272" s="607"/>
      <c r="AE272" s="607"/>
      <c r="AF272" s="607"/>
      <c r="AG272" s="607"/>
      <c r="AH272" s="607"/>
      <c r="AI272" s="607"/>
    </row>
    <row r="273" spans="1:35">
      <c r="A273" s="607"/>
      <c r="B273" s="607"/>
      <c r="C273" s="607"/>
      <c r="D273" s="607"/>
      <c r="E273" s="607"/>
      <c r="F273" s="607"/>
      <c r="G273" s="607"/>
      <c r="H273" s="607"/>
      <c r="I273" s="607"/>
      <c r="J273" s="607"/>
      <c r="K273" s="607"/>
      <c r="L273" s="607"/>
      <c r="M273" s="607"/>
      <c r="N273" s="607"/>
      <c r="O273" s="607"/>
      <c r="P273" s="607"/>
      <c r="Q273" s="607"/>
      <c r="R273" s="607"/>
      <c r="S273" s="607"/>
      <c r="T273" s="607"/>
      <c r="U273" s="607"/>
      <c r="V273" s="607"/>
      <c r="W273" s="607"/>
      <c r="X273" s="607"/>
      <c r="Y273" s="607"/>
      <c r="Z273" s="607"/>
      <c r="AA273" s="607"/>
      <c r="AB273" s="607"/>
      <c r="AC273" s="607"/>
      <c r="AD273" s="607"/>
      <c r="AE273" s="607"/>
      <c r="AF273" s="607"/>
      <c r="AG273" s="607"/>
      <c r="AH273" s="607"/>
      <c r="AI273" s="607"/>
    </row>
    <row r="274" spans="1:35">
      <c r="A274" s="607"/>
      <c r="B274" s="607"/>
      <c r="C274" s="607"/>
      <c r="D274" s="607"/>
      <c r="E274" s="607"/>
      <c r="F274" s="607"/>
      <c r="G274" s="607"/>
      <c r="H274" s="607"/>
      <c r="I274" s="607"/>
      <c r="J274" s="607"/>
      <c r="K274" s="607"/>
      <c r="L274" s="607"/>
      <c r="M274" s="607"/>
      <c r="N274" s="607"/>
      <c r="O274" s="607"/>
      <c r="P274" s="607"/>
      <c r="Q274" s="607"/>
      <c r="R274" s="607"/>
      <c r="S274" s="607"/>
      <c r="T274" s="607"/>
      <c r="U274" s="607"/>
      <c r="V274" s="607"/>
      <c r="W274" s="607"/>
      <c r="X274" s="607"/>
      <c r="Y274" s="607"/>
      <c r="Z274" s="607"/>
      <c r="AA274" s="607"/>
      <c r="AB274" s="607"/>
      <c r="AC274" s="607"/>
      <c r="AD274" s="607"/>
      <c r="AE274" s="607"/>
      <c r="AF274" s="607"/>
      <c r="AG274" s="607"/>
      <c r="AH274" s="607"/>
      <c r="AI274" s="607"/>
    </row>
    <row r="275" spans="1:35">
      <c r="A275" s="607"/>
      <c r="B275" s="607"/>
      <c r="C275" s="607"/>
      <c r="D275" s="607"/>
      <c r="E275" s="607"/>
      <c r="F275" s="607"/>
      <c r="G275" s="607"/>
      <c r="H275" s="607"/>
      <c r="I275" s="607"/>
      <c r="J275" s="607"/>
      <c r="K275" s="607"/>
      <c r="L275" s="607"/>
      <c r="M275" s="607"/>
      <c r="N275" s="607"/>
      <c r="O275" s="607"/>
      <c r="P275" s="607"/>
      <c r="Q275" s="607"/>
      <c r="R275" s="607"/>
      <c r="S275" s="607"/>
      <c r="T275" s="607"/>
      <c r="U275" s="607"/>
      <c r="V275" s="607"/>
      <c r="W275" s="607"/>
      <c r="X275" s="607"/>
      <c r="Y275" s="607"/>
      <c r="Z275" s="607"/>
      <c r="AA275" s="607"/>
      <c r="AB275" s="607"/>
      <c r="AC275" s="607"/>
      <c r="AD275" s="607"/>
      <c r="AE275" s="607"/>
      <c r="AF275" s="607"/>
      <c r="AG275" s="607"/>
      <c r="AH275" s="607"/>
      <c r="AI275" s="607"/>
    </row>
    <row r="276" spans="1:35">
      <c r="A276" s="607"/>
      <c r="B276" s="607"/>
      <c r="C276" s="607"/>
      <c r="D276" s="607"/>
      <c r="E276" s="607"/>
      <c r="F276" s="607"/>
      <c r="G276" s="607"/>
      <c r="H276" s="607"/>
      <c r="I276" s="607"/>
      <c r="J276" s="607"/>
      <c r="K276" s="607"/>
      <c r="L276" s="607"/>
      <c r="M276" s="607"/>
      <c r="N276" s="607"/>
      <c r="O276" s="607"/>
      <c r="P276" s="607"/>
      <c r="Q276" s="607"/>
      <c r="R276" s="607"/>
      <c r="S276" s="607"/>
      <c r="T276" s="607"/>
      <c r="U276" s="607"/>
      <c r="V276" s="607"/>
      <c r="W276" s="607"/>
      <c r="X276" s="607"/>
      <c r="Y276" s="607"/>
      <c r="Z276" s="607"/>
      <c r="AA276" s="607"/>
      <c r="AB276" s="607"/>
      <c r="AC276" s="607"/>
      <c r="AD276" s="607"/>
      <c r="AE276" s="607"/>
      <c r="AF276" s="607"/>
      <c r="AG276" s="607"/>
      <c r="AH276" s="607"/>
      <c r="AI276" s="607"/>
    </row>
    <row r="277" spans="1:35">
      <c r="A277" s="607"/>
      <c r="B277" s="607"/>
      <c r="C277" s="607"/>
      <c r="D277" s="607"/>
      <c r="E277" s="607"/>
      <c r="F277" s="607"/>
      <c r="G277" s="607"/>
      <c r="H277" s="607"/>
      <c r="I277" s="607"/>
      <c r="J277" s="607"/>
      <c r="K277" s="607"/>
      <c r="L277" s="607"/>
      <c r="M277" s="607"/>
      <c r="N277" s="607"/>
      <c r="O277" s="607"/>
      <c r="P277" s="607"/>
      <c r="Q277" s="607"/>
      <c r="R277" s="607"/>
      <c r="S277" s="607"/>
      <c r="T277" s="607"/>
      <c r="U277" s="607"/>
      <c r="V277" s="607"/>
      <c r="W277" s="607"/>
      <c r="X277" s="607"/>
      <c r="Y277" s="607"/>
      <c r="Z277" s="607"/>
      <c r="AA277" s="607"/>
      <c r="AB277" s="607"/>
      <c r="AC277" s="607"/>
      <c r="AD277" s="607"/>
      <c r="AE277" s="607"/>
      <c r="AF277" s="607"/>
      <c r="AG277" s="607"/>
      <c r="AH277" s="607"/>
      <c r="AI277" s="607"/>
    </row>
    <row r="278" spans="1:35">
      <c r="A278" s="607"/>
      <c r="B278" s="607"/>
      <c r="C278" s="607"/>
      <c r="D278" s="607"/>
      <c r="E278" s="607"/>
      <c r="F278" s="607"/>
      <c r="G278" s="607"/>
      <c r="H278" s="607"/>
      <c r="I278" s="607"/>
      <c r="J278" s="607"/>
      <c r="K278" s="607"/>
      <c r="L278" s="607"/>
      <c r="M278" s="607"/>
      <c r="N278" s="607"/>
      <c r="O278" s="607"/>
      <c r="P278" s="607"/>
      <c r="Q278" s="607"/>
      <c r="R278" s="607"/>
      <c r="S278" s="607"/>
      <c r="T278" s="607"/>
      <c r="U278" s="607"/>
      <c r="V278" s="607"/>
      <c r="W278" s="607"/>
      <c r="X278" s="607"/>
      <c r="Y278" s="607"/>
      <c r="Z278" s="607"/>
      <c r="AA278" s="607"/>
      <c r="AB278" s="607"/>
      <c r="AC278" s="607"/>
      <c r="AD278" s="607"/>
      <c r="AE278" s="607"/>
      <c r="AF278" s="607"/>
      <c r="AG278" s="607"/>
      <c r="AH278" s="607"/>
      <c r="AI278" s="607"/>
    </row>
    <row r="279" spans="1:35">
      <c r="A279" s="607"/>
      <c r="B279" s="607"/>
      <c r="C279" s="607"/>
      <c r="D279" s="607"/>
      <c r="E279" s="607"/>
      <c r="F279" s="607"/>
      <c r="G279" s="607"/>
      <c r="H279" s="607"/>
      <c r="I279" s="607"/>
      <c r="J279" s="607"/>
      <c r="K279" s="607"/>
      <c r="L279" s="607"/>
      <c r="M279" s="607"/>
      <c r="N279" s="607"/>
      <c r="O279" s="607"/>
      <c r="P279" s="607"/>
      <c r="Q279" s="607"/>
      <c r="R279" s="607"/>
      <c r="S279" s="607"/>
      <c r="T279" s="607"/>
      <c r="U279" s="607"/>
      <c r="V279" s="607"/>
      <c r="W279" s="607"/>
      <c r="X279" s="607"/>
      <c r="Y279" s="607"/>
      <c r="Z279" s="607"/>
      <c r="AA279" s="607"/>
      <c r="AB279" s="607"/>
      <c r="AC279" s="607"/>
      <c r="AD279" s="607"/>
      <c r="AE279" s="607"/>
      <c r="AF279" s="607"/>
      <c r="AG279" s="607"/>
      <c r="AH279" s="607"/>
      <c r="AI279" s="607"/>
    </row>
    <row r="280" spans="1:35">
      <c r="A280" s="607"/>
      <c r="B280" s="607"/>
      <c r="C280" s="607"/>
      <c r="D280" s="607"/>
      <c r="E280" s="607"/>
      <c r="F280" s="607"/>
      <c r="G280" s="607"/>
      <c r="H280" s="607"/>
      <c r="I280" s="607"/>
      <c r="J280" s="607"/>
      <c r="K280" s="607"/>
      <c r="L280" s="607"/>
      <c r="M280" s="607"/>
      <c r="N280" s="607"/>
      <c r="O280" s="607"/>
      <c r="P280" s="607"/>
      <c r="Q280" s="607"/>
      <c r="R280" s="607"/>
      <c r="S280" s="607"/>
      <c r="T280" s="607"/>
      <c r="U280" s="607"/>
      <c r="V280" s="607"/>
      <c r="W280" s="607"/>
      <c r="X280" s="607"/>
      <c r="Y280" s="607"/>
      <c r="Z280" s="607"/>
      <c r="AA280" s="607"/>
      <c r="AB280" s="607"/>
      <c r="AC280" s="607"/>
      <c r="AD280" s="607"/>
      <c r="AE280" s="607"/>
      <c r="AF280" s="607"/>
      <c r="AG280" s="607"/>
      <c r="AH280" s="607"/>
      <c r="AI280" s="607"/>
    </row>
    <row r="281" spans="1:35">
      <c r="A281" s="607"/>
      <c r="B281" s="607"/>
      <c r="C281" s="607"/>
      <c r="D281" s="607"/>
      <c r="E281" s="607"/>
      <c r="F281" s="607"/>
      <c r="G281" s="607"/>
      <c r="H281" s="607"/>
      <c r="I281" s="607"/>
      <c r="J281" s="607"/>
      <c r="K281" s="607"/>
      <c r="L281" s="607"/>
      <c r="M281" s="607"/>
      <c r="N281" s="607"/>
      <c r="O281" s="607"/>
      <c r="P281" s="607"/>
      <c r="Q281" s="607"/>
      <c r="R281" s="607"/>
      <c r="S281" s="607"/>
      <c r="T281" s="607"/>
      <c r="U281" s="607"/>
      <c r="V281" s="607"/>
      <c r="W281" s="607"/>
      <c r="X281" s="607"/>
      <c r="Y281" s="607"/>
      <c r="Z281" s="607"/>
      <c r="AA281" s="607"/>
      <c r="AB281" s="607"/>
      <c r="AC281" s="607"/>
      <c r="AD281" s="607"/>
      <c r="AE281" s="607"/>
      <c r="AF281" s="607"/>
      <c r="AG281" s="607"/>
      <c r="AH281" s="607"/>
      <c r="AI281" s="607"/>
    </row>
    <row r="282" spans="1:35">
      <c r="A282" s="607"/>
      <c r="B282" s="607"/>
      <c r="C282" s="607"/>
      <c r="D282" s="607"/>
      <c r="E282" s="607"/>
      <c r="F282" s="607"/>
      <c r="G282" s="607"/>
      <c r="H282" s="607"/>
      <c r="I282" s="607"/>
      <c r="J282" s="607"/>
      <c r="K282" s="607"/>
      <c r="L282" s="607"/>
      <c r="M282" s="607"/>
      <c r="N282" s="607"/>
      <c r="O282" s="607"/>
      <c r="P282" s="607"/>
      <c r="Q282" s="607"/>
      <c r="R282" s="607"/>
      <c r="S282" s="607"/>
      <c r="T282" s="607"/>
      <c r="U282" s="607"/>
      <c r="V282" s="607"/>
      <c r="W282" s="607"/>
      <c r="X282" s="607"/>
      <c r="Y282" s="607"/>
      <c r="Z282" s="607"/>
      <c r="AA282" s="607"/>
      <c r="AB282" s="607"/>
      <c r="AC282" s="607"/>
      <c r="AD282" s="607"/>
      <c r="AE282" s="607"/>
      <c r="AF282" s="607"/>
      <c r="AG282" s="607"/>
      <c r="AH282" s="607"/>
      <c r="AI282" s="607"/>
    </row>
    <row r="283" spans="1:35">
      <c r="A283" s="607"/>
      <c r="B283" s="607"/>
      <c r="C283" s="607"/>
      <c r="D283" s="607"/>
      <c r="E283" s="607"/>
      <c r="F283" s="607"/>
      <c r="G283" s="607"/>
      <c r="H283" s="607"/>
      <c r="I283" s="607"/>
      <c r="J283" s="607"/>
      <c r="K283" s="607"/>
      <c r="L283" s="607"/>
      <c r="M283" s="607"/>
      <c r="N283" s="607"/>
      <c r="O283" s="607"/>
      <c r="P283" s="607"/>
      <c r="Q283" s="607"/>
      <c r="R283" s="607"/>
      <c r="S283" s="607"/>
      <c r="T283" s="607"/>
      <c r="U283" s="607"/>
      <c r="V283" s="607"/>
      <c r="W283" s="607"/>
      <c r="X283" s="607"/>
      <c r="Y283" s="607"/>
      <c r="Z283" s="607"/>
      <c r="AA283" s="607"/>
      <c r="AB283" s="607"/>
      <c r="AC283" s="607"/>
      <c r="AD283" s="607"/>
      <c r="AE283" s="607"/>
      <c r="AF283" s="607"/>
      <c r="AG283" s="607"/>
      <c r="AH283" s="607"/>
      <c r="AI283" s="607"/>
    </row>
    <row r="284" spans="1:35">
      <c r="A284" s="607"/>
      <c r="B284" s="607"/>
      <c r="C284" s="607"/>
      <c r="D284" s="607"/>
      <c r="E284" s="607"/>
      <c r="F284" s="607"/>
      <c r="G284" s="607"/>
      <c r="H284" s="607"/>
      <c r="I284" s="607"/>
      <c r="J284" s="607"/>
      <c r="K284" s="607"/>
      <c r="L284" s="607"/>
      <c r="M284" s="607"/>
      <c r="N284" s="607"/>
      <c r="O284" s="607"/>
      <c r="P284" s="607"/>
      <c r="Q284" s="607"/>
      <c r="R284" s="607"/>
      <c r="S284" s="607"/>
      <c r="T284" s="607"/>
      <c r="U284" s="607"/>
      <c r="V284" s="607"/>
      <c r="W284" s="607"/>
      <c r="X284" s="607"/>
      <c r="Y284" s="607"/>
      <c r="Z284" s="607"/>
      <c r="AA284" s="607"/>
      <c r="AB284" s="607"/>
      <c r="AC284" s="607"/>
      <c r="AD284" s="607"/>
      <c r="AE284" s="607"/>
      <c r="AF284" s="607"/>
      <c r="AG284" s="607"/>
      <c r="AH284" s="607"/>
      <c r="AI284" s="607"/>
    </row>
    <row r="285" spans="1:35">
      <c r="A285" s="607"/>
      <c r="B285" s="607"/>
      <c r="C285" s="607"/>
      <c r="D285" s="607"/>
      <c r="E285" s="607"/>
      <c r="F285" s="607"/>
      <c r="G285" s="607"/>
      <c r="H285" s="607"/>
      <c r="I285" s="607"/>
      <c r="J285" s="607"/>
      <c r="K285" s="607"/>
      <c r="L285" s="607"/>
      <c r="M285" s="607"/>
      <c r="N285" s="607"/>
      <c r="O285" s="607"/>
      <c r="P285" s="607"/>
      <c r="Q285" s="607"/>
      <c r="R285" s="607"/>
      <c r="S285" s="607"/>
      <c r="T285" s="607"/>
      <c r="U285" s="607"/>
      <c r="V285" s="607"/>
      <c r="W285" s="607"/>
      <c r="X285" s="607"/>
      <c r="Y285" s="607"/>
      <c r="Z285" s="607"/>
      <c r="AA285" s="607"/>
      <c r="AB285" s="607"/>
      <c r="AC285" s="607"/>
      <c r="AD285" s="607"/>
      <c r="AE285" s="607"/>
      <c r="AF285" s="607"/>
      <c r="AG285" s="607"/>
      <c r="AH285" s="607"/>
      <c r="AI285" s="607"/>
    </row>
    <row r="286" spans="1:35">
      <c r="A286" s="607"/>
      <c r="B286" s="607"/>
      <c r="C286" s="607"/>
      <c r="D286" s="607"/>
      <c r="E286" s="607"/>
      <c r="F286" s="607"/>
      <c r="G286" s="607"/>
      <c r="H286" s="607"/>
      <c r="I286" s="607"/>
      <c r="J286" s="607"/>
      <c r="K286" s="607"/>
      <c r="L286" s="607"/>
      <c r="M286" s="607"/>
      <c r="N286" s="607"/>
      <c r="O286" s="607"/>
      <c r="P286" s="607"/>
      <c r="Q286" s="607"/>
      <c r="R286" s="607"/>
      <c r="S286" s="607"/>
      <c r="T286" s="607"/>
      <c r="U286" s="607"/>
      <c r="V286" s="607"/>
      <c r="W286" s="607"/>
      <c r="X286" s="607"/>
      <c r="Y286" s="607"/>
      <c r="Z286" s="607"/>
      <c r="AA286" s="607"/>
      <c r="AB286" s="607"/>
      <c r="AC286" s="607"/>
      <c r="AD286" s="607"/>
      <c r="AE286" s="607"/>
      <c r="AF286" s="607"/>
      <c r="AG286" s="607"/>
      <c r="AH286" s="607"/>
      <c r="AI286" s="607"/>
    </row>
    <row r="287" spans="1:35">
      <c r="A287" s="607"/>
      <c r="B287" s="607"/>
      <c r="C287" s="607"/>
      <c r="D287" s="607"/>
      <c r="E287" s="607"/>
      <c r="F287" s="607"/>
      <c r="G287" s="607"/>
      <c r="H287" s="607"/>
      <c r="I287" s="607"/>
      <c r="J287" s="607"/>
      <c r="K287" s="607"/>
      <c r="L287" s="607"/>
      <c r="M287" s="607"/>
      <c r="N287" s="607"/>
      <c r="O287" s="607"/>
      <c r="P287" s="607"/>
      <c r="Q287" s="607"/>
      <c r="R287" s="607"/>
      <c r="S287" s="607"/>
      <c r="T287" s="607"/>
      <c r="U287" s="607"/>
      <c r="V287" s="607"/>
      <c r="W287" s="607"/>
      <c r="X287" s="607"/>
      <c r="Y287" s="607"/>
      <c r="Z287" s="607"/>
      <c r="AA287" s="607"/>
      <c r="AB287" s="607"/>
      <c r="AC287" s="607"/>
      <c r="AD287" s="607"/>
      <c r="AE287" s="607"/>
      <c r="AF287" s="607"/>
      <c r="AG287" s="607"/>
      <c r="AH287" s="607"/>
      <c r="AI287" s="607"/>
    </row>
    <row r="288" spans="1:35">
      <c r="A288" s="607"/>
      <c r="B288" s="607"/>
      <c r="C288" s="607"/>
      <c r="D288" s="607"/>
      <c r="E288" s="607"/>
      <c r="F288" s="607"/>
      <c r="G288" s="607"/>
      <c r="H288" s="607"/>
      <c r="I288" s="607"/>
      <c r="J288" s="607"/>
      <c r="K288" s="607"/>
      <c r="L288" s="607"/>
      <c r="M288" s="607"/>
      <c r="N288" s="607"/>
      <c r="O288" s="607"/>
      <c r="P288" s="607"/>
      <c r="Q288" s="607"/>
      <c r="R288" s="607"/>
      <c r="S288" s="607"/>
      <c r="T288" s="607"/>
      <c r="U288" s="607"/>
      <c r="V288" s="607"/>
      <c r="W288" s="607"/>
      <c r="X288" s="607"/>
      <c r="Y288" s="607"/>
      <c r="Z288" s="607"/>
      <c r="AA288" s="607"/>
      <c r="AB288" s="607"/>
      <c r="AC288" s="607"/>
      <c r="AD288" s="607"/>
      <c r="AE288" s="607"/>
      <c r="AF288" s="607"/>
      <c r="AG288" s="607"/>
      <c r="AH288" s="607"/>
      <c r="AI288" s="607"/>
    </row>
    <row r="289" spans="1:35">
      <c r="A289" s="607"/>
      <c r="B289" s="607"/>
      <c r="C289" s="607"/>
      <c r="D289" s="607"/>
      <c r="E289" s="607"/>
      <c r="F289" s="607"/>
      <c r="G289" s="607"/>
      <c r="H289" s="607"/>
      <c r="I289" s="607"/>
      <c r="J289" s="607"/>
      <c r="K289" s="607"/>
      <c r="L289" s="607"/>
      <c r="M289" s="607"/>
      <c r="N289" s="607"/>
      <c r="O289" s="607"/>
      <c r="P289" s="607"/>
      <c r="Q289" s="607"/>
      <c r="R289" s="607"/>
      <c r="S289" s="607"/>
      <c r="T289" s="607"/>
      <c r="U289" s="607"/>
      <c r="V289" s="607"/>
      <c r="W289" s="607"/>
      <c r="X289" s="607"/>
      <c r="Y289" s="607"/>
      <c r="Z289" s="607"/>
      <c r="AA289" s="607"/>
      <c r="AB289" s="607"/>
      <c r="AC289" s="607"/>
      <c r="AD289" s="607"/>
      <c r="AE289" s="607"/>
      <c r="AF289" s="607"/>
      <c r="AG289" s="607"/>
      <c r="AH289" s="607"/>
      <c r="AI289" s="607"/>
    </row>
    <row r="290" spans="1:35">
      <c r="A290" s="607"/>
      <c r="B290" s="607"/>
      <c r="C290" s="607"/>
      <c r="D290" s="607"/>
      <c r="E290" s="607"/>
      <c r="F290" s="607"/>
      <c r="G290" s="607"/>
      <c r="H290" s="607"/>
      <c r="I290" s="607"/>
      <c r="J290" s="607"/>
      <c r="K290" s="607"/>
      <c r="L290" s="607"/>
      <c r="M290" s="607"/>
      <c r="N290" s="607"/>
      <c r="O290" s="607"/>
      <c r="P290" s="607"/>
      <c r="Q290" s="607"/>
      <c r="R290" s="607"/>
      <c r="S290" s="607"/>
      <c r="T290" s="607"/>
      <c r="U290" s="607"/>
      <c r="V290" s="607"/>
      <c r="W290" s="607"/>
      <c r="X290" s="607"/>
      <c r="Y290" s="607"/>
      <c r="Z290" s="607"/>
      <c r="AA290" s="607"/>
      <c r="AB290" s="607"/>
      <c r="AC290" s="607"/>
      <c r="AD290" s="607"/>
      <c r="AE290" s="607"/>
      <c r="AF290" s="607"/>
      <c r="AG290" s="607"/>
      <c r="AH290" s="607"/>
      <c r="AI290" s="607"/>
    </row>
    <row r="291" spans="1:35">
      <c r="A291" s="607"/>
      <c r="B291" s="607"/>
      <c r="C291" s="607"/>
      <c r="D291" s="607"/>
      <c r="E291" s="607"/>
      <c r="F291" s="607"/>
      <c r="G291" s="607"/>
      <c r="H291" s="607"/>
      <c r="I291" s="607"/>
      <c r="J291" s="607"/>
      <c r="K291" s="607"/>
      <c r="L291" s="607"/>
      <c r="M291" s="607"/>
      <c r="N291" s="607"/>
      <c r="O291" s="607"/>
      <c r="P291" s="607"/>
      <c r="Q291" s="607"/>
      <c r="R291" s="607"/>
      <c r="S291" s="607"/>
      <c r="T291" s="607"/>
      <c r="U291" s="607"/>
      <c r="V291" s="607"/>
      <c r="W291" s="607"/>
      <c r="X291" s="607"/>
      <c r="Y291" s="607"/>
      <c r="Z291" s="607"/>
      <c r="AA291" s="607"/>
      <c r="AB291" s="607"/>
      <c r="AC291" s="607"/>
      <c r="AD291" s="607"/>
      <c r="AE291" s="607"/>
      <c r="AF291" s="607"/>
      <c r="AG291" s="607"/>
      <c r="AH291" s="607"/>
      <c r="AI291" s="607"/>
    </row>
    <row r="292" spans="1:35">
      <c r="A292" s="607"/>
      <c r="B292" s="607"/>
      <c r="C292" s="607"/>
      <c r="D292" s="607"/>
      <c r="E292" s="607"/>
      <c r="F292" s="607"/>
      <c r="G292" s="607"/>
      <c r="H292" s="607"/>
      <c r="I292" s="607"/>
      <c r="J292" s="607"/>
      <c r="K292" s="607"/>
      <c r="L292" s="607"/>
      <c r="M292" s="607"/>
      <c r="N292" s="607"/>
      <c r="O292" s="607"/>
      <c r="P292" s="607"/>
      <c r="Q292" s="607"/>
      <c r="R292" s="607"/>
      <c r="S292" s="607"/>
      <c r="T292" s="607"/>
      <c r="U292" s="607"/>
      <c r="V292" s="607"/>
      <c r="W292" s="607"/>
      <c r="X292" s="607"/>
      <c r="Y292" s="607"/>
      <c r="Z292" s="607"/>
      <c r="AA292" s="607"/>
      <c r="AB292" s="607"/>
      <c r="AC292" s="607"/>
      <c r="AD292" s="607"/>
      <c r="AE292" s="607"/>
      <c r="AF292" s="607"/>
      <c r="AG292" s="607"/>
      <c r="AH292" s="607"/>
      <c r="AI292" s="607"/>
    </row>
    <row r="293" spans="1:35">
      <c r="A293" s="607"/>
      <c r="B293" s="607"/>
      <c r="C293" s="607"/>
      <c r="D293" s="607"/>
      <c r="E293" s="607"/>
      <c r="F293" s="607"/>
      <c r="G293" s="607"/>
      <c r="H293" s="607"/>
      <c r="I293" s="607"/>
      <c r="J293" s="607"/>
      <c r="K293" s="607"/>
      <c r="L293" s="607"/>
      <c r="M293" s="607"/>
      <c r="N293" s="607"/>
      <c r="O293" s="607"/>
      <c r="P293" s="607"/>
      <c r="Q293" s="607"/>
      <c r="R293" s="607"/>
      <c r="S293" s="607"/>
      <c r="T293" s="607"/>
      <c r="U293" s="607"/>
      <c r="V293" s="607"/>
      <c r="W293" s="607"/>
      <c r="X293" s="607"/>
      <c r="Y293" s="607"/>
      <c r="Z293" s="607"/>
      <c r="AA293" s="607"/>
      <c r="AB293" s="607"/>
      <c r="AC293" s="607"/>
      <c r="AD293" s="607"/>
      <c r="AE293" s="607"/>
      <c r="AF293" s="607"/>
      <c r="AG293" s="607"/>
      <c r="AH293" s="607"/>
      <c r="AI293" s="607"/>
    </row>
    <row r="294" spans="1:35">
      <c r="A294" s="607"/>
      <c r="B294" s="607"/>
      <c r="C294" s="607"/>
      <c r="D294" s="607"/>
      <c r="E294" s="607"/>
      <c r="F294" s="607"/>
      <c r="G294" s="607"/>
      <c r="H294" s="607"/>
      <c r="I294" s="607"/>
      <c r="J294" s="607"/>
      <c r="K294" s="607"/>
      <c r="L294" s="607"/>
      <c r="M294" s="607"/>
      <c r="N294" s="607"/>
      <c r="O294" s="607"/>
      <c r="P294" s="607"/>
      <c r="Q294" s="607"/>
      <c r="R294" s="607"/>
      <c r="S294" s="607"/>
      <c r="T294" s="607"/>
      <c r="U294" s="607"/>
      <c r="V294" s="607"/>
      <c r="W294" s="607"/>
      <c r="X294" s="607"/>
      <c r="Y294" s="607"/>
      <c r="Z294" s="607"/>
      <c r="AA294" s="607"/>
      <c r="AB294" s="607"/>
      <c r="AC294" s="607"/>
      <c r="AD294" s="607"/>
      <c r="AE294" s="607"/>
      <c r="AF294" s="607"/>
      <c r="AG294" s="607"/>
      <c r="AH294" s="607"/>
      <c r="AI294" s="607"/>
    </row>
    <row r="295" spans="1:35">
      <c r="A295" s="607"/>
      <c r="B295" s="607"/>
      <c r="C295" s="607"/>
      <c r="D295" s="607"/>
      <c r="E295" s="607"/>
      <c r="F295" s="607"/>
      <c r="G295" s="607"/>
      <c r="H295" s="607"/>
      <c r="I295" s="607"/>
      <c r="J295" s="607"/>
      <c r="K295" s="607"/>
      <c r="L295" s="607"/>
      <c r="M295" s="607"/>
      <c r="N295" s="607"/>
      <c r="O295" s="607"/>
      <c r="P295" s="607"/>
      <c r="Q295" s="607"/>
      <c r="R295" s="607"/>
      <c r="S295" s="607"/>
      <c r="T295" s="607"/>
      <c r="U295" s="607"/>
      <c r="V295" s="607"/>
      <c r="W295" s="607"/>
      <c r="X295" s="607"/>
      <c r="Y295" s="607"/>
      <c r="Z295" s="607"/>
      <c r="AA295" s="607"/>
      <c r="AB295" s="607"/>
      <c r="AC295" s="607"/>
      <c r="AD295" s="607"/>
      <c r="AE295" s="607"/>
      <c r="AF295" s="607"/>
      <c r="AG295" s="607"/>
      <c r="AH295" s="607"/>
      <c r="AI295" s="607"/>
    </row>
    <row r="296" spans="1:35">
      <c r="A296" s="607"/>
      <c r="B296" s="607"/>
      <c r="C296" s="607"/>
      <c r="D296" s="607"/>
      <c r="E296" s="607"/>
      <c r="F296" s="607"/>
      <c r="G296" s="607"/>
      <c r="H296" s="607"/>
      <c r="I296" s="607"/>
      <c r="J296" s="607"/>
      <c r="K296" s="607"/>
      <c r="L296" s="607"/>
      <c r="M296" s="607"/>
      <c r="N296" s="607"/>
      <c r="O296" s="607"/>
      <c r="P296" s="607"/>
      <c r="Q296" s="607"/>
      <c r="R296" s="607"/>
      <c r="S296" s="607"/>
      <c r="T296" s="607"/>
      <c r="U296" s="607"/>
      <c r="V296" s="607"/>
      <c r="W296" s="607"/>
      <c r="X296" s="607"/>
      <c r="Y296" s="607"/>
      <c r="Z296" s="607"/>
      <c r="AA296" s="607"/>
      <c r="AB296" s="607"/>
      <c r="AC296" s="607"/>
      <c r="AD296" s="607"/>
      <c r="AE296" s="607"/>
      <c r="AF296" s="607"/>
      <c r="AG296" s="607"/>
      <c r="AH296" s="607"/>
      <c r="AI296" s="607"/>
    </row>
    <row r="297" spans="1:35">
      <c r="A297" s="607"/>
      <c r="B297" s="607"/>
      <c r="C297" s="607"/>
      <c r="D297" s="607"/>
      <c r="E297" s="607"/>
      <c r="F297" s="607"/>
      <c r="G297" s="607"/>
      <c r="H297" s="607"/>
      <c r="I297" s="607"/>
      <c r="J297" s="607"/>
      <c r="K297" s="607"/>
      <c r="L297" s="607"/>
      <c r="M297" s="607"/>
      <c r="N297" s="607"/>
      <c r="O297" s="607"/>
      <c r="P297" s="607"/>
      <c r="Q297" s="607"/>
      <c r="R297" s="607"/>
      <c r="S297" s="607"/>
      <c r="T297" s="607"/>
      <c r="U297" s="607"/>
      <c r="V297" s="607"/>
      <c r="W297" s="607"/>
      <c r="X297" s="607"/>
      <c r="Y297" s="607"/>
      <c r="Z297" s="607"/>
      <c r="AA297" s="607"/>
      <c r="AB297" s="607"/>
      <c r="AC297" s="607"/>
      <c r="AD297" s="607"/>
      <c r="AE297" s="607"/>
      <c r="AF297" s="607"/>
      <c r="AG297" s="607"/>
      <c r="AH297" s="607"/>
      <c r="AI297" s="607"/>
    </row>
    <row r="298" spans="1:35">
      <c r="A298" s="607"/>
      <c r="B298" s="607"/>
      <c r="C298" s="607"/>
      <c r="D298" s="607"/>
      <c r="E298" s="607"/>
      <c r="F298" s="607"/>
      <c r="G298" s="607"/>
      <c r="H298" s="607"/>
      <c r="I298" s="607"/>
      <c r="J298" s="607"/>
      <c r="K298" s="607"/>
      <c r="L298" s="607"/>
      <c r="M298" s="607"/>
      <c r="N298" s="607"/>
      <c r="O298" s="607"/>
      <c r="P298" s="607"/>
      <c r="Q298" s="607"/>
      <c r="R298" s="607"/>
      <c r="S298" s="607"/>
      <c r="T298" s="607"/>
      <c r="U298" s="607"/>
      <c r="V298" s="607"/>
      <c r="W298" s="607"/>
      <c r="X298" s="607"/>
      <c r="Y298" s="607"/>
      <c r="Z298" s="607"/>
      <c r="AA298" s="607"/>
      <c r="AB298" s="607"/>
      <c r="AC298" s="607"/>
      <c r="AD298" s="607"/>
      <c r="AE298" s="607"/>
      <c r="AF298" s="607"/>
      <c r="AG298" s="607"/>
      <c r="AH298" s="607"/>
      <c r="AI298" s="607"/>
    </row>
    <row r="299" spans="1:35">
      <c r="A299" s="607"/>
      <c r="B299" s="607"/>
      <c r="C299" s="607"/>
      <c r="D299" s="607"/>
      <c r="E299" s="607"/>
      <c r="F299" s="607"/>
      <c r="G299" s="607"/>
      <c r="H299" s="607"/>
      <c r="I299" s="607"/>
      <c r="J299" s="607"/>
      <c r="K299" s="607"/>
      <c r="L299" s="607"/>
      <c r="M299" s="607"/>
      <c r="N299" s="607"/>
      <c r="O299" s="607"/>
      <c r="P299" s="607"/>
      <c r="Q299" s="607"/>
      <c r="R299" s="607"/>
      <c r="S299" s="607"/>
      <c r="T299" s="607"/>
      <c r="U299" s="607"/>
      <c r="V299" s="607"/>
      <c r="W299" s="607"/>
      <c r="X299" s="607"/>
      <c r="Y299" s="607"/>
      <c r="Z299" s="607"/>
      <c r="AA299" s="607"/>
      <c r="AB299" s="607"/>
      <c r="AC299" s="607"/>
      <c r="AD299" s="607"/>
      <c r="AE299" s="607"/>
      <c r="AF299" s="607"/>
      <c r="AG299" s="607"/>
      <c r="AH299" s="607"/>
      <c r="AI299" s="607"/>
    </row>
    <row r="300" spans="1:35">
      <c r="A300" s="607"/>
      <c r="B300" s="607"/>
      <c r="C300" s="607"/>
      <c r="D300" s="607"/>
      <c r="E300" s="607"/>
      <c r="F300" s="607"/>
      <c r="G300" s="607"/>
      <c r="H300" s="607"/>
      <c r="I300" s="607"/>
      <c r="J300" s="607"/>
      <c r="K300" s="607"/>
      <c r="L300" s="607"/>
      <c r="M300" s="607"/>
      <c r="N300" s="607"/>
      <c r="O300" s="607"/>
      <c r="P300" s="607"/>
      <c r="Q300" s="607"/>
      <c r="R300" s="607"/>
      <c r="S300" s="607"/>
      <c r="T300" s="607"/>
      <c r="U300" s="607"/>
      <c r="V300" s="607"/>
      <c r="W300" s="607"/>
      <c r="X300" s="607"/>
      <c r="Y300" s="607"/>
      <c r="Z300" s="607"/>
      <c r="AA300" s="607"/>
      <c r="AB300" s="607"/>
      <c r="AC300" s="607"/>
      <c r="AD300" s="607"/>
      <c r="AE300" s="607"/>
      <c r="AF300" s="607"/>
      <c r="AG300" s="607"/>
      <c r="AH300" s="607"/>
      <c r="AI300" s="607"/>
    </row>
    <row r="301" spans="1:35">
      <c r="A301" s="607"/>
      <c r="B301" s="607"/>
      <c r="C301" s="607"/>
      <c r="D301" s="607"/>
      <c r="E301" s="607"/>
      <c r="F301" s="607"/>
      <c r="G301" s="607"/>
      <c r="H301" s="607"/>
      <c r="I301" s="607"/>
      <c r="J301" s="607"/>
      <c r="K301" s="607"/>
      <c r="L301" s="607"/>
      <c r="M301" s="607"/>
      <c r="N301" s="607"/>
      <c r="O301" s="607"/>
      <c r="P301" s="607"/>
      <c r="Q301" s="607"/>
      <c r="R301" s="607"/>
      <c r="S301" s="607"/>
      <c r="T301" s="607"/>
      <c r="U301" s="607"/>
      <c r="V301" s="607"/>
      <c r="W301" s="607"/>
      <c r="X301" s="607"/>
      <c r="Y301" s="607"/>
      <c r="Z301" s="607"/>
      <c r="AA301" s="607"/>
      <c r="AB301" s="607"/>
      <c r="AC301" s="607"/>
      <c r="AD301" s="607"/>
      <c r="AE301" s="607"/>
      <c r="AF301" s="607"/>
      <c r="AG301" s="607"/>
      <c r="AH301" s="607"/>
      <c r="AI301" s="607"/>
    </row>
    <row r="302" spans="1:35">
      <c r="A302" s="607"/>
      <c r="B302" s="607"/>
      <c r="C302" s="607"/>
      <c r="D302" s="607"/>
      <c r="E302" s="607"/>
      <c r="F302" s="607"/>
      <c r="G302" s="607"/>
      <c r="H302" s="607"/>
      <c r="I302" s="607"/>
      <c r="J302" s="607"/>
      <c r="K302" s="607"/>
      <c r="L302" s="607"/>
      <c r="M302" s="607"/>
      <c r="N302" s="607"/>
      <c r="O302" s="607"/>
      <c r="P302" s="607"/>
      <c r="Q302" s="607"/>
      <c r="R302" s="607"/>
      <c r="S302" s="607"/>
      <c r="T302" s="607"/>
      <c r="U302" s="607"/>
      <c r="V302" s="607"/>
      <c r="W302" s="607"/>
      <c r="X302" s="607"/>
      <c r="Y302" s="607"/>
      <c r="Z302" s="607"/>
      <c r="AA302" s="607"/>
      <c r="AB302" s="607"/>
      <c r="AC302" s="607"/>
      <c r="AD302" s="607"/>
      <c r="AE302" s="607"/>
      <c r="AF302" s="607"/>
      <c r="AG302" s="607"/>
      <c r="AH302" s="607"/>
      <c r="AI302" s="607"/>
    </row>
    <row r="303" spans="1:35">
      <c r="A303" s="607"/>
      <c r="B303" s="607"/>
      <c r="C303" s="607"/>
      <c r="D303" s="607"/>
      <c r="E303" s="607"/>
      <c r="F303" s="607"/>
      <c r="G303" s="607"/>
      <c r="H303" s="607"/>
      <c r="I303" s="607"/>
      <c r="J303" s="607"/>
      <c r="K303" s="607"/>
      <c r="L303" s="607"/>
      <c r="M303" s="607"/>
      <c r="N303" s="607"/>
      <c r="O303" s="607"/>
      <c r="P303" s="607"/>
      <c r="Q303" s="607"/>
      <c r="R303" s="607"/>
      <c r="S303" s="607"/>
      <c r="T303" s="607"/>
      <c r="U303" s="607"/>
      <c r="V303" s="607"/>
      <c r="W303" s="607"/>
      <c r="X303" s="607"/>
      <c r="Y303" s="607"/>
      <c r="Z303" s="607"/>
      <c r="AA303" s="607"/>
      <c r="AB303" s="607"/>
      <c r="AC303" s="607"/>
      <c r="AD303" s="607"/>
      <c r="AE303" s="607"/>
      <c r="AF303" s="607"/>
      <c r="AG303" s="607"/>
      <c r="AH303" s="607"/>
      <c r="AI303" s="607"/>
    </row>
    <row r="304" spans="1:35">
      <c r="A304" s="607"/>
      <c r="B304" s="607"/>
      <c r="C304" s="607"/>
      <c r="D304" s="607"/>
      <c r="E304" s="607"/>
      <c r="F304" s="607"/>
      <c r="G304" s="607"/>
      <c r="H304" s="607"/>
      <c r="I304" s="607"/>
      <c r="J304" s="607"/>
      <c r="K304" s="607"/>
      <c r="L304" s="607"/>
      <c r="M304" s="607"/>
      <c r="N304" s="607"/>
      <c r="O304" s="607"/>
      <c r="P304" s="607"/>
      <c r="Q304" s="607"/>
      <c r="R304" s="607"/>
      <c r="S304" s="607"/>
      <c r="T304" s="607"/>
      <c r="U304" s="607"/>
      <c r="V304" s="607"/>
      <c r="W304" s="607"/>
      <c r="X304" s="607"/>
      <c r="Y304" s="607"/>
      <c r="Z304" s="607"/>
      <c r="AA304" s="607"/>
      <c r="AB304" s="607"/>
      <c r="AC304" s="607"/>
      <c r="AD304" s="607"/>
      <c r="AE304" s="607"/>
      <c r="AF304" s="607"/>
      <c r="AG304" s="607"/>
      <c r="AH304" s="607"/>
      <c r="AI304" s="607"/>
    </row>
    <row r="305" spans="1:35">
      <c r="A305" s="607"/>
      <c r="B305" s="607"/>
      <c r="C305" s="607"/>
      <c r="D305" s="607"/>
      <c r="E305" s="607"/>
      <c r="F305" s="607"/>
      <c r="G305" s="607"/>
      <c r="H305" s="607"/>
      <c r="I305" s="607"/>
      <c r="J305" s="607"/>
      <c r="K305" s="607"/>
      <c r="L305" s="607"/>
      <c r="M305" s="607"/>
      <c r="N305" s="607"/>
      <c r="O305" s="607"/>
      <c r="P305" s="607"/>
      <c r="Q305" s="607"/>
      <c r="R305" s="607"/>
      <c r="S305" s="607"/>
      <c r="T305" s="607"/>
      <c r="U305" s="607"/>
      <c r="V305" s="607"/>
      <c r="W305" s="607"/>
      <c r="X305" s="607"/>
      <c r="Y305" s="607"/>
      <c r="Z305" s="607"/>
      <c r="AA305" s="607"/>
      <c r="AB305" s="607"/>
      <c r="AC305" s="607"/>
      <c r="AD305" s="607"/>
      <c r="AE305" s="607"/>
      <c r="AF305" s="607"/>
      <c r="AG305" s="607"/>
      <c r="AH305" s="607"/>
      <c r="AI305" s="607"/>
    </row>
    <row r="306" spans="1:35">
      <c r="A306" s="607"/>
      <c r="B306" s="607"/>
      <c r="C306" s="607"/>
      <c r="D306" s="607"/>
      <c r="E306" s="607"/>
      <c r="F306" s="607"/>
      <c r="G306" s="607"/>
      <c r="H306" s="607"/>
      <c r="I306" s="607"/>
      <c r="J306" s="607"/>
      <c r="K306" s="607"/>
      <c r="L306" s="607"/>
      <c r="M306" s="607"/>
      <c r="N306" s="607"/>
      <c r="O306" s="607"/>
      <c r="P306" s="607"/>
      <c r="Q306" s="607"/>
      <c r="R306" s="607"/>
      <c r="S306" s="607"/>
      <c r="T306" s="607"/>
      <c r="U306" s="607"/>
      <c r="V306" s="607"/>
      <c r="W306" s="607"/>
      <c r="X306" s="607"/>
      <c r="Y306" s="607"/>
      <c r="Z306" s="607"/>
      <c r="AA306" s="607"/>
      <c r="AB306" s="607"/>
      <c r="AC306" s="607"/>
      <c r="AD306" s="607"/>
      <c r="AE306" s="607"/>
      <c r="AF306" s="607"/>
      <c r="AG306" s="607"/>
      <c r="AH306" s="607"/>
      <c r="AI306" s="607"/>
    </row>
    <row r="307" spans="1:35">
      <c r="A307" s="607"/>
      <c r="B307" s="607"/>
      <c r="C307" s="607"/>
      <c r="D307" s="607"/>
      <c r="E307" s="607"/>
      <c r="F307" s="607"/>
      <c r="G307" s="607"/>
      <c r="H307" s="607"/>
      <c r="I307" s="607"/>
      <c r="J307" s="607"/>
      <c r="K307" s="607"/>
      <c r="L307" s="607"/>
      <c r="M307" s="607"/>
      <c r="N307" s="607"/>
      <c r="O307" s="607"/>
      <c r="P307" s="607"/>
      <c r="Q307" s="607"/>
      <c r="R307" s="607"/>
      <c r="S307" s="607"/>
      <c r="T307" s="607"/>
      <c r="U307" s="607"/>
      <c r="V307" s="607"/>
      <c r="W307" s="607"/>
      <c r="X307" s="607"/>
      <c r="Y307" s="607"/>
      <c r="Z307" s="607"/>
      <c r="AA307" s="607"/>
      <c r="AB307" s="607"/>
      <c r="AC307" s="607"/>
      <c r="AD307" s="607"/>
      <c r="AE307" s="607"/>
      <c r="AF307" s="607"/>
      <c r="AG307" s="607"/>
      <c r="AH307" s="607"/>
      <c r="AI307" s="607"/>
    </row>
    <row r="308" spans="1:35">
      <c r="A308" s="607"/>
      <c r="B308" s="607"/>
      <c r="C308" s="607"/>
      <c r="D308" s="607"/>
      <c r="E308" s="607"/>
      <c r="F308" s="607"/>
      <c r="G308" s="607"/>
      <c r="H308" s="607"/>
      <c r="I308" s="607"/>
      <c r="J308" s="607"/>
      <c r="K308" s="607"/>
      <c r="L308" s="607"/>
      <c r="M308" s="607"/>
      <c r="N308" s="607"/>
      <c r="O308" s="607"/>
      <c r="P308" s="607"/>
      <c r="Q308" s="607"/>
      <c r="R308" s="607"/>
      <c r="S308" s="607"/>
      <c r="T308" s="607"/>
      <c r="U308" s="607"/>
      <c r="V308" s="607"/>
      <c r="W308" s="607"/>
      <c r="X308" s="607"/>
      <c r="Y308" s="607"/>
      <c r="Z308" s="607"/>
      <c r="AA308" s="607"/>
      <c r="AB308" s="607"/>
      <c r="AC308" s="607"/>
      <c r="AD308" s="607"/>
      <c r="AE308" s="607"/>
      <c r="AF308" s="607"/>
      <c r="AG308" s="607"/>
      <c r="AH308" s="607"/>
      <c r="AI308" s="607"/>
    </row>
    <row r="309" spans="1:35">
      <c r="A309" s="607"/>
      <c r="B309" s="607"/>
      <c r="C309" s="607"/>
      <c r="D309" s="607"/>
      <c r="E309" s="607"/>
      <c r="F309" s="607"/>
      <c r="G309" s="607"/>
      <c r="H309" s="607"/>
      <c r="I309" s="607"/>
      <c r="J309" s="607"/>
      <c r="K309" s="607"/>
      <c r="L309" s="607"/>
      <c r="M309" s="607"/>
      <c r="N309" s="607"/>
      <c r="O309" s="607"/>
      <c r="P309" s="607"/>
      <c r="Q309" s="607"/>
      <c r="R309" s="607"/>
      <c r="S309" s="607"/>
      <c r="T309" s="607"/>
      <c r="U309" s="607"/>
      <c r="V309" s="607"/>
      <c r="W309" s="607"/>
      <c r="X309" s="607"/>
      <c r="Y309" s="607"/>
      <c r="Z309" s="607"/>
      <c r="AA309" s="607"/>
      <c r="AB309" s="607"/>
      <c r="AC309" s="607"/>
      <c r="AD309" s="607"/>
      <c r="AE309" s="607"/>
      <c r="AF309" s="607"/>
      <c r="AG309" s="607"/>
      <c r="AH309" s="607"/>
      <c r="AI309" s="607"/>
    </row>
    <row r="310" spans="1:35">
      <c r="A310" s="607"/>
      <c r="B310" s="607"/>
      <c r="C310" s="607"/>
      <c r="D310" s="607"/>
      <c r="E310" s="607"/>
      <c r="F310" s="607"/>
      <c r="G310" s="607"/>
      <c r="H310" s="607"/>
      <c r="I310" s="607"/>
      <c r="J310" s="607"/>
      <c r="K310" s="607"/>
      <c r="L310" s="607"/>
      <c r="M310" s="607"/>
      <c r="N310" s="607"/>
      <c r="O310" s="607"/>
      <c r="P310" s="607"/>
      <c r="Q310" s="607"/>
      <c r="R310" s="607"/>
      <c r="S310" s="607"/>
      <c r="T310" s="607"/>
      <c r="U310" s="607"/>
      <c r="V310" s="607"/>
      <c r="W310" s="607"/>
      <c r="X310" s="607"/>
      <c r="Y310" s="607"/>
      <c r="Z310" s="607"/>
      <c r="AA310" s="607"/>
      <c r="AB310" s="607"/>
      <c r="AC310" s="607"/>
      <c r="AD310" s="607"/>
      <c r="AE310" s="607"/>
      <c r="AF310" s="607"/>
      <c r="AG310" s="607"/>
      <c r="AH310" s="607"/>
      <c r="AI310" s="607"/>
    </row>
    <row r="311" spans="1:35">
      <c r="A311" s="607"/>
      <c r="B311" s="607"/>
      <c r="C311" s="607"/>
      <c r="D311" s="607"/>
      <c r="E311" s="607"/>
      <c r="F311" s="607"/>
      <c r="G311" s="607"/>
      <c r="H311" s="607"/>
      <c r="I311" s="607"/>
      <c r="J311" s="607"/>
      <c r="K311" s="607"/>
      <c r="L311" s="607"/>
      <c r="M311" s="607"/>
      <c r="N311" s="607"/>
      <c r="O311" s="607"/>
      <c r="P311" s="607"/>
      <c r="Q311" s="607"/>
      <c r="R311" s="607"/>
      <c r="S311" s="607"/>
      <c r="T311" s="607"/>
      <c r="U311" s="607"/>
      <c r="V311" s="607"/>
      <c r="W311" s="607"/>
      <c r="X311" s="607"/>
      <c r="Y311" s="607"/>
      <c r="Z311" s="607"/>
      <c r="AA311" s="607"/>
      <c r="AB311" s="607"/>
      <c r="AC311" s="607"/>
      <c r="AD311" s="607"/>
      <c r="AE311" s="607"/>
      <c r="AF311" s="607"/>
      <c r="AG311" s="607"/>
      <c r="AH311" s="607"/>
      <c r="AI311" s="607"/>
    </row>
    <row r="312" spans="1:35">
      <c r="A312" s="607"/>
      <c r="B312" s="607"/>
      <c r="C312" s="607"/>
      <c r="D312" s="607"/>
      <c r="E312" s="607"/>
      <c r="F312" s="607"/>
      <c r="G312" s="607"/>
      <c r="H312" s="607"/>
      <c r="I312" s="607"/>
      <c r="J312" s="607"/>
      <c r="K312" s="607"/>
      <c r="L312" s="607"/>
      <c r="M312" s="607"/>
      <c r="N312" s="607"/>
      <c r="O312" s="607"/>
      <c r="P312" s="607"/>
      <c r="Q312" s="607"/>
      <c r="R312" s="607"/>
      <c r="S312" s="607"/>
      <c r="T312" s="607"/>
      <c r="U312" s="607"/>
      <c r="V312" s="607"/>
      <c r="W312" s="607"/>
      <c r="X312" s="607"/>
      <c r="Y312" s="607"/>
      <c r="Z312" s="607"/>
      <c r="AA312" s="607"/>
      <c r="AB312" s="607"/>
      <c r="AC312" s="607"/>
      <c r="AD312" s="607"/>
      <c r="AE312" s="607"/>
      <c r="AF312" s="607"/>
      <c r="AG312" s="607"/>
      <c r="AH312" s="607"/>
      <c r="AI312" s="607"/>
    </row>
    <row r="313" spans="1:35">
      <c r="A313" s="607"/>
      <c r="B313" s="607"/>
      <c r="C313" s="607"/>
      <c r="D313" s="607"/>
      <c r="E313" s="607"/>
      <c r="F313" s="607"/>
      <c r="G313" s="607"/>
      <c r="H313" s="607"/>
      <c r="I313" s="607"/>
      <c r="J313" s="607"/>
      <c r="K313" s="607"/>
      <c r="L313" s="607"/>
      <c r="M313" s="607"/>
      <c r="N313" s="607"/>
      <c r="O313" s="607"/>
      <c r="P313" s="607"/>
      <c r="Q313" s="607"/>
      <c r="R313" s="607"/>
      <c r="S313" s="607"/>
      <c r="T313" s="607"/>
      <c r="U313" s="607"/>
      <c r="V313" s="607"/>
      <c r="W313" s="607"/>
      <c r="X313" s="607"/>
      <c r="Y313" s="607"/>
      <c r="Z313" s="607"/>
      <c r="AA313" s="607"/>
      <c r="AB313" s="607"/>
      <c r="AC313" s="607"/>
      <c r="AD313" s="607"/>
      <c r="AE313" s="607"/>
      <c r="AF313" s="607"/>
      <c r="AG313" s="607"/>
      <c r="AH313" s="607"/>
      <c r="AI313" s="607"/>
    </row>
    <row r="314" spans="1:35">
      <c r="A314" s="607"/>
      <c r="B314" s="607"/>
      <c r="C314" s="607"/>
      <c r="D314" s="607"/>
      <c r="E314" s="607"/>
      <c r="F314" s="607"/>
      <c r="G314" s="607"/>
      <c r="H314" s="607"/>
      <c r="I314" s="607"/>
      <c r="J314" s="607"/>
      <c r="K314" s="607"/>
      <c r="L314" s="607"/>
      <c r="M314" s="607"/>
      <c r="N314" s="607"/>
      <c r="O314" s="607"/>
      <c r="P314" s="607"/>
      <c r="Q314" s="607"/>
      <c r="R314" s="607"/>
      <c r="S314" s="607"/>
      <c r="T314" s="607"/>
      <c r="U314" s="607"/>
      <c r="V314" s="607"/>
      <c r="W314" s="607"/>
      <c r="X314" s="607"/>
      <c r="Y314" s="607"/>
      <c r="Z314" s="607"/>
      <c r="AA314" s="607"/>
      <c r="AB314" s="607"/>
      <c r="AC314" s="607"/>
      <c r="AD314" s="607"/>
      <c r="AE314" s="607"/>
      <c r="AF314" s="607"/>
      <c r="AG314" s="607"/>
      <c r="AH314" s="607"/>
      <c r="AI314" s="607"/>
    </row>
    <row r="315" spans="1:35">
      <c r="A315" s="607"/>
      <c r="B315" s="607"/>
      <c r="C315" s="607"/>
      <c r="D315" s="607"/>
      <c r="E315" s="607"/>
      <c r="F315" s="607"/>
      <c r="G315" s="607"/>
      <c r="H315" s="607"/>
      <c r="I315" s="607"/>
      <c r="J315" s="607"/>
      <c r="K315" s="607"/>
      <c r="L315" s="607"/>
      <c r="M315" s="607"/>
      <c r="N315" s="607"/>
      <c r="O315" s="607"/>
      <c r="P315" s="607"/>
      <c r="Q315" s="607"/>
      <c r="R315" s="607"/>
      <c r="S315" s="607"/>
      <c r="T315" s="607"/>
      <c r="U315" s="607"/>
      <c r="V315" s="607"/>
      <c r="W315" s="607"/>
      <c r="X315" s="607"/>
      <c r="Y315" s="607"/>
      <c r="Z315" s="607"/>
      <c r="AA315" s="607"/>
      <c r="AB315" s="607"/>
      <c r="AC315" s="607"/>
      <c r="AD315" s="607"/>
      <c r="AE315" s="607"/>
      <c r="AF315" s="607"/>
      <c r="AG315" s="607"/>
      <c r="AH315" s="607"/>
      <c r="AI315" s="607"/>
    </row>
    <row r="316" spans="1:35">
      <c r="A316" s="607"/>
      <c r="B316" s="607"/>
      <c r="C316" s="607"/>
      <c r="D316" s="607"/>
      <c r="E316" s="607"/>
      <c r="F316" s="607"/>
      <c r="G316" s="607"/>
      <c r="H316" s="607"/>
      <c r="I316" s="607"/>
      <c r="J316" s="607"/>
      <c r="K316" s="607"/>
      <c r="L316" s="607"/>
      <c r="M316" s="607"/>
      <c r="N316" s="607"/>
      <c r="O316" s="607"/>
      <c r="P316" s="607"/>
      <c r="Q316" s="607"/>
      <c r="R316" s="607"/>
      <c r="S316" s="607"/>
      <c r="T316" s="607"/>
      <c r="U316" s="607"/>
      <c r="V316" s="607"/>
      <c r="W316" s="607"/>
      <c r="X316" s="607"/>
      <c r="Y316" s="607"/>
      <c r="Z316" s="607"/>
      <c r="AA316" s="607"/>
      <c r="AB316" s="607"/>
      <c r="AC316" s="607"/>
      <c r="AD316" s="607"/>
      <c r="AE316" s="607"/>
      <c r="AF316" s="607"/>
      <c r="AG316" s="607"/>
      <c r="AH316" s="607"/>
      <c r="AI316" s="607"/>
    </row>
    <row r="317" spans="1:35">
      <c r="A317" s="607"/>
      <c r="B317" s="607"/>
      <c r="C317" s="607"/>
      <c r="D317" s="607"/>
      <c r="E317" s="607"/>
      <c r="F317" s="607"/>
      <c r="G317" s="607"/>
      <c r="H317" s="607"/>
      <c r="I317" s="607"/>
      <c r="J317" s="607"/>
      <c r="K317" s="607"/>
      <c r="L317" s="607"/>
      <c r="M317" s="607"/>
      <c r="N317" s="607"/>
      <c r="O317" s="607"/>
      <c r="P317" s="607"/>
      <c r="Q317" s="607"/>
      <c r="R317" s="607"/>
      <c r="S317" s="607"/>
      <c r="T317" s="607"/>
      <c r="U317" s="607"/>
      <c r="V317" s="607"/>
      <c r="W317" s="607"/>
      <c r="X317" s="607"/>
      <c r="Y317" s="607"/>
      <c r="Z317" s="607"/>
      <c r="AA317" s="607"/>
      <c r="AB317" s="607"/>
      <c r="AC317" s="607"/>
      <c r="AD317" s="607"/>
      <c r="AE317" s="607"/>
      <c r="AF317" s="607"/>
      <c r="AG317" s="607"/>
      <c r="AH317" s="607"/>
      <c r="AI317" s="607"/>
    </row>
    <row r="318" spans="1:35">
      <c r="A318" s="607"/>
      <c r="B318" s="607"/>
      <c r="C318" s="607"/>
      <c r="D318" s="607"/>
      <c r="E318" s="607"/>
      <c r="F318" s="607"/>
      <c r="G318" s="607"/>
      <c r="H318" s="607"/>
      <c r="I318" s="607"/>
      <c r="J318" s="607"/>
      <c r="K318" s="607"/>
      <c r="L318" s="607"/>
      <c r="M318" s="607"/>
      <c r="N318" s="607"/>
      <c r="O318" s="607"/>
      <c r="P318" s="607"/>
      <c r="Q318" s="607"/>
      <c r="R318" s="607"/>
      <c r="S318" s="607"/>
      <c r="T318" s="607"/>
      <c r="U318" s="607"/>
      <c r="V318" s="607"/>
      <c r="W318" s="607"/>
      <c r="X318" s="607"/>
      <c r="Y318" s="607"/>
      <c r="Z318" s="607"/>
      <c r="AA318" s="607"/>
      <c r="AB318" s="607"/>
      <c r="AC318" s="607"/>
      <c r="AD318" s="607"/>
      <c r="AE318" s="607"/>
      <c r="AF318" s="607"/>
      <c r="AG318" s="607"/>
      <c r="AH318" s="607"/>
      <c r="AI318" s="607"/>
    </row>
    <row r="319" spans="1:35">
      <c r="A319" s="607"/>
      <c r="B319" s="607"/>
      <c r="C319" s="607"/>
      <c r="D319" s="607"/>
      <c r="E319" s="607"/>
      <c r="F319" s="607"/>
      <c r="G319" s="607"/>
      <c r="H319" s="607"/>
      <c r="I319" s="607"/>
      <c r="J319" s="607"/>
      <c r="K319" s="607"/>
      <c r="L319" s="607"/>
      <c r="M319" s="607"/>
      <c r="N319" s="607"/>
      <c r="O319" s="607"/>
      <c r="P319" s="607"/>
      <c r="Q319" s="607"/>
      <c r="R319" s="607"/>
      <c r="S319" s="607"/>
      <c r="T319" s="607"/>
      <c r="U319" s="607"/>
      <c r="V319" s="607"/>
      <c r="W319" s="607"/>
      <c r="X319" s="607"/>
      <c r="Y319" s="607"/>
      <c r="Z319" s="607"/>
      <c r="AA319" s="607"/>
      <c r="AB319" s="607"/>
      <c r="AC319" s="607"/>
      <c r="AD319" s="607"/>
      <c r="AE319" s="607"/>
      <c r="AF319" s="607"/>
      <c r="AG319" s="607"/>
      <c r="AH319" s="607"/>
      <c r="AI319" s="607"/>
    </row>
    <row r="320" spans="1:35">
      <c r="A320" s="607"/>
      <c r="B320" s="607"/>
      <c r="C320" s="607"/>
      <c r="D320" s="607"/>
      <c r="E320" s="607"/>
      <c r="F320" s="607"/>
      <c r="G320" s="607"/>
      <c r="H320" s="607"/>
      <c r="I320" s="607"/>
      <c r="J320" s="607"/>
      <c r="K320" s="607"/>
      <c r="L320" s="607"/>
      <c r="M320" s="607"/>
      <c r="N320" s="607"/>
      <c r="O320" s="607"/>
      <c r="P320" s="607"/>
      <c r="Q320" s="607"/>
      <c r="R320" s="607"/>
      <c r="S320" s="607"/>
      <c r="T320" s="607"/>
      <c r="U320" s="607"/>
      <c r="V320" s="607"/>
      <c r="W320" s="607"/>
      <c r="X320" s="607"/>
      <c r="Y320" s="607"/>
      <c r="Z320" s="607"/>
      <c r="AA320" s="607"/>
      <c r="AB320" s="607"/>
      <c r="AC320" s="607"/>
      <c r="AD320" s="607"/>
      <c r="AE320" s="607"/>
      <c r="AF320" s="607"/>
      <c r="AG320" s="607"/>
      <c r="AH320" s="607"/>
      <c r="AI320" s="607"/>
    </row>
    <row r="321" spans="1:35">
      <c r="A321" s="607"/>
      <c r="B321" s="607"/>
      <c r="C321" s="607"/>
      <c r="D321" s="607"/>
      <c r="E321" s="607"/>
      <c r="F321" s="607"/>
      <c r="G321" s="607"/>
      <c r="H321" s="607"/>
      <c r="I321" s="607"/>
      <c r="J321" s="607"/>
      <c r="K321" s="607"/>
      <c r="L321" s="607"/>
      <c r="M321" s="607"/>
      <c r="N321" s="607"/>
      <c r="O321" s="607"/>
      <c r="P321" s="607"/>
      <c r="Q321" s="607"/>
      <c r="R321" s="607"/>
      <c r="S321" s="607"/>
      <c r="T321" s="607"/>
      <c r="U321" s="607"/>
      <c r="V321" s="607"/>
      <c r="W321" s="607"/>
      <c r="X321" s="607"/>
      <c r="Y321" s="607"/>
      <c r="Z321" s="607"/>
      <c r="AA321" s="607"/>
      <c r="AB321" s="607"/>
      <c r="AC321" s="607"/>
      <c r="AD321" s="607"/>
      <c r="AE321" s="607"/>
      <c r="AF321" s="607"/>
      <c r="AG321" s="607"/>
      <c r="AH321" s="607"/>
      <c r="AI321" s="607"/>
    </row>
    <row r="322" spans="1:35">
      <c r="A322" s="607"/>
      <c r="B322" s="607"/>
      <c r="C322" s="607"/>
      <c r="D322" s="607"/>
      <c r="E322" s="607"/>
      <c r="F322" s="607"/>
      <c r="G322" s="607"/>
      <c r="H322" s="607"/>
      <c r="I322" s="607"/>
      <c r="J322" s="607"/>
      <c r="K322" s="607"/>
      <c r="L322" s="607"/>
      <c r="M322" s="607"/>
      <c r="N322" s="607"/>
      <c r="O322" s="607"/>
      <c r="P322" s="607"/>
      <c r="Q322" s="607"/>
      <c r="R322" s="607"/>
      <c r="S322" s="607"/>
      <c r="T322" s="607"/>
      <c r="U322" s="607"/>
      <c r="V322" s="607"/>
      <c r="W322" s="607"/>
      <c r="X322" s="607"/>
      <c r="Y322" s="607"/>
      <c r="Z322" s="607"/>
      <c r="AA322" s="607"/>
      <c r="AB322" s="607"/>
      <c r="AC322" s="607"/>
      <c r="AD322" s="607"/>
      <c r="AE322" s="607"/>
      <c r="AF322" s="607"/>
      <c r="AG322" s="607"/>
      <c r="AH322" s="607"/>
      <c r="AI322" s="607"/>
    </row>
    <row r="323" spans="1:35">
      <c r="A323" s="607"/>
      <c r="B323" s="607"/>
      <c r="C323" s="607"/>
      <c r="D323" s="607"/>
      <c r="E323" s="607"/>
      <c r="F323" s="607"/>
      <c r="G323" s="607"/>
      <c r="H323" s="607"/>
      <c r="I323" s="607"/>
      <c r="J323" s="607"/>
      <c r="K323" s="607"/>
      <c r="L323" s="607"/>
      <c r="M323" s="607"/>
      <c r="N323" s="607"/>
      <c r="O323" s="607"/>
      <c r="P323" s="607"/>
      <c r="Q323" s="607"/>
      <c r="R323" s="607"/>
      <c r="S323" s="607"/>
      <c r="T323" s="607"/>
      <c r="U323" s="607"/>
      <c r="V323" s="607"/>
      <c r="W323" s="607"/>
      <c r="X323" s="607"/>
      <c r="Y323" s="607"/>
      <c r="Z323" s="607"/>
      <c r="AA323" s="607"/>
      <c r="AB323" s="607"/>
      <c r="AC323" s="607"/>
      <c r="AD323" s="607"/>
      <c r="AE323" s="607"/>
      <c r="AF323" s="607"/>
      <c r="AG323" s="607"/>
      <c r="AH323" s="607"/>
      <c r="AI323" s="607"/>
    </row>
    <row r="324" spans="1:35">
      <c r="A324" s="607"/>
      <c r="B324" s="607"/>
      <c r="C324" s="607"/>
      <c r="D324" s="607"/>
      <c r="E324" s="607"/>
      <c r="F324" s="607"/>
      <c r="G324" s="607"/>
      <c r="H324" s="607"/>
      <c r="I324" s="607"/>
      <c r="J324" s="607"/>
      <c r="K324" s="607"/>
      <c r="L324" s="607"/>
      <c r="M324" s="607"/>
      <c r="N324" s="607"/>
      <c r="O324" s="607"/>
      <c r="P324" s="607"/>
      <c r="Q324" s="607"/>
      <c r="R324" s="607"/>
      <c r="S324" s="607"/>
      <c r="T324" s="607"/>
      <c r="U324" s="607"/>
      <c r="V324" s="607"/>
      <c r="W324" s="607"/>
      <c r="X324" s="607"/>
      <c r="Y324" s="607"/>
      <c r="Z324" s="607"/>
      <c r="AA324" s="607"/>
      <c r="AB324" s="607"/>
      <c r="AC324" s="607"/>
      <c r="AD324" s="607"/>
      <c r="AE324" s="607"/>
      <c r="AF324" s="607"/>
      <c r="AG324" s="607"/>
      <c r="AH324" s="607"/>
      <c r="AI324" s="607"/>
    </row>
    <row r="325" spans="1:35">
      <c r="A325" s="607"/>
      <c r="B325" s="607"/>
      <c r="C325" s="607"/>
      <c r="D325" s="607"/>
      <c r="E325" s="607"/>
      <c r="F325" s="607"/>
      <c r="G325" s="607"/>
      <c r="H325" s="607"/>
      <c r="I325" s="607"/>
      <c r="J325" s="607"/>
      <c r="K325" s="607"/>
      <c r="L325" s="607"/>
      <c r="M325" s="607"/>
      <c r="N325" s="607"/>
      <c r="O325" s="607"/>
      <c r="P325" s="607"/>
      <c r="Q325" s="607"/>
      <c r="R325" s="607"/>
      <c r="S325" s="607"/>
      <c r="T325" s="607"/>
      <c r="U325" s="607"/>
      <c r="V325" s="607"/>
      <c r="W325" s="607"/>
      <c r="X325" s="607"/>
      <c r="Y325" s="607"/>
      <c r="Z325" s="607"/>
      <c r="AA325" s="607"/>
      <c r="AB325" s="607"/>
      <c r="AC325" s="607"/>
      <c r="AD325" s="607"/>
      <c r="AE325" s="607"/>
      <c r="AF325" s="607"/>
      <c r="AG325" s="607"/>
      <c r="AH325" s="607"/>
      <c r="AI325" s="607"/>
    </row>
    <row r="326" spans="1:35">
      <c r="A326" s="607"/>
      <c r="B326" s="607"/>
      <c r="C326" s="607"/>
      <c r="D326" s="607"/>
      <c r="E326" s="607"/>
      <c r="F326" s="607"/>
      <c r="G326" s="607"/>
      <c r="H326" s="607"/>
      <c r="I326" s="607"/>
      <c r="J326" s="607"/>
      <c r="K326" s="607"/>
      <c r="L326" s="607"/>
      <c r="M326" s="607"/>
      <c r="N326" s="607"/>
      <c r="O326" s="607"/>
      <c r="P326" s="607"/>
      <c r="Q326" s="607"/>
      <c r="R326" s="607"/>
      <c r="S326" s="607"/>
      <c r="T326" s="607"/>
      <c r="U326" s="607"/>
      <c r="V326" s="607"/>
      <c r="W326" s="607"/>
      <c r="X326" s="607"/>
      <c r="Y326" s="607"/>
      <c r="Z326" s="607"/>
      <c r="AA326" s="607"/>
      <c r="AB326" s="607"/>
      <c r="AC326" s="607"/>
      <c r="AD326" s="607"/>
      <c r="AE326" s="607"/>
      <c r="AF326" s="607"/>
      <c r="AG326" s="607"/>
      <c r="AH326" s="607"/>
      <c r="AI326" s="607"/>
    </row>
    <row r="327" spans="1:35">
      <c r="A327" s="607"/>
      <c r="B327" s="607"/>
      <c r="C327" s="607"/>
      <c r="D327" s="607"/>
      <c r="E327" s="607"/>
      <c r="F327" s="607"/>
      <c r="G327" s="607"/>
      <c r="H327" s="607"/>
      <c r="I327" s="607"/>
      <c r="J327" s="607"/>
      <c r="K327" s="607"/>
      <c r="L327" s="607"/>
      <c r="M327" s="607"/>
      <c r="N327" s="607"/>
      <c r="O327" s="607"/>
      <c r="P327" s="607"/>
      <c r="Q327" s="607"/>
      <c r="R327" s="607"/>
      <c r="S327" s="607"/>
      <c r="T327" s="607"/>
      <c r="U327" s="607"/>
      <c r="V327" s="607"/>
      <c r="W327" s="607"/>
      <c r="X327" s="607"/>
      <c r="Y327" s="607"/>
      <c r="Z327" s="607"/>
      <c r="AA327" s="607"/>
      <c r="AB327" s="607"/>
      <c r="AC327" s="607"/>
      <c r="AD327" s="607"/>
      <c r="AE327" s="607"/>
      <c r="AF327" s="607"/>
      <c r="AG327" s="607"/>
      <c r="AH327" s="607"/>
      <c r="AI327" s="607"/>
    </row>
    <row r="328" spans="1:35">
      <c r="A328" s="607"/>
      <c r="B328" s="607"/>
      <c r="C328" s="607"/>
      <c r="D328" s="607"/>
      <c r="E328" s="607"/>
      <c r="F328" s="607"/>
      <c r="G328" s="607"/>
      <c r="H328" s="607"/>
      <c r="I328" s="607"/>
      <c r="J328" s="607"/>
      <c r="K328" s="607"/>
      <c r="L328" s="607"/>
      <c r="M328" s="607"/>
      <c r="N328" s="607"/>
      <c r="O328" s="607"/>
      <c r="P328" s="607"/>
      <c r="Q328" s="607"/>
      <c r="R328" s="607"/>
      <c r="S328" s="607"/>
      <c r="T328" s="607"/>
      <c r="U328" s="607"/>
      <c r="V328" s="607"/>
      <c r="W328" s="607"/>
      <c r="X328" s="607"/>
      <c r="Y328" s="607"/>
      <c r="Z328" s="607"/>
      <c r="AA328" s="607"/>
      <c r="AB328" s="607"/>
      <c r="AC328" s="607"/>
      <c r="AD328" s="607"/>
      <c r="AE328" s="607"/>
      <c r="AF328" s="607"/>
      <c r="AG328" s="607"/>
      <c r="AH328" s="607"/>
      <c r="AI328" s="607"/>
    </row>
    <row r="329" spans="1:35">
      <c r="A329" s="607"/>
      <c r="B329" s="607"/>
      <c r="C329" s="607"/>
      <c r="D329" s="607"/>
      <c r="E329" s="607"/>
      <c r="F329" s="607"/>
      <c r="G329" s="607"/>
      <c r="H329" s="607"/>
      <c r="I329" s="607"/>
      <c r="J329" s="607"/>
      <c r="K329" s="607"/>
      <c r="L329" s="607"/>
      <c r="M329" s="607"/>
      <c r="N329" s="607"/>
      <c r="O329" s="607"/>
      <c r="P329" s="607"/>
      <c r="Q329" s="607"/>
      <c r="R329" s="607"/>
      <c r="S329" s="607"/>
      <c r="T329" s="607"/>
      <c r="U329" s="607"/>
      <c r="V329" s="607"/>
      <c r="W329" s="607"/>
      <c r="X329" s="607"/>
      <c r="Y329" s="607"/>
      <c r="Z329" s="607"/>
      <c r="AA329" s="607"/>
      <c r="AB329" s="607"/>
      <c r="AC329" s="607"/>
      <c r="AD329" s="607"/>
      <c r="AE329" s="607"/>
      <c r="AF329" s="607"/>
      <c r="AG329" s="607"/>
      <c r="AH329" s="607"/>
      <c r="AI329" s="607"/>
    </row>
    <row r="330" spans="1:35">
      <c r="A330" s="607"/>
      <c r="B330" s="607"/>
      <c r="C330" s="607"/>
      <c r="D330" s="607"/>
      <c r="E330" s="607"/>
      <c r="F330" s="607"/>
      <c r="G330" s="607"/>
      <c r="H330" s="607"/>
      <c r="I330" s="607"/>
      <c r="J330" s="607"/>
      <c r="K330" s="607"/>
      <c r="L330" s="607"/>
      <c r="M330" s="607"/>
      <c r="N330" s="607"/>
      <c r="O330" s="607"/>
      <c r="P330" s="607"/>
      <c r="Q330" s="607"/>
      <c r="R330" s="607"/>
      <c r="S330" s="607"/>
      <c r="T330" s="607"/>
      <c r="U330" s="607"/>
      <c r="V330" s="607"/>
      <c r="W330" s="607"/>
      <c r="X330" s="607"/>
      <c r="Y330" s="607"/>
      <c r="Z330" s="607"/>
      <c r="AA330" s="607"/>
      <c r="AB330" s="607"/>
      <c r="AC330" s="607"/>
      <c r="AD330" s="607"/>
      <c r="AE330" s="607"/>
      <c r="AF330" s="607"/>
      <c r="AG330" s="607"/>
      <c r="AH330" s="607"/>
      <c r="AI330" s="607"/>
    </row>
    <row r="331" spans="1:35">
      <c r="A331" s="607"/>
      <c r="B331" s="607"/>
      <c r="C331" s="607"/>
      <c r="D331" s="607"/>
      <c r="E331" s="607"/>
      <c r="F331" s="607"/>
      <c r="G331" s="607"/>
      <c r="H331" s="607"/>
      <c r="I331" s="607"/>
      <c r="J331" s="607"/>
      <c r="K331" s="607"/>
      <c r="L331" s="607"/>
      <c r="M331" s="607"/>
      <c r="N331" s="607"/>
      <c r="O331" s="607"/>
      <c r="P331" s="607"/>
      <c r="Q331" s="607"/>
      <c r="R331" s="607"/>
      <c r="S331" s="607"/>
      <c r="T331" s="607"/>
      <c r="U331" s="607"/>
      <c r="V331" s="607"/>
      <c r="W331" s="607"/>
      <c r="X331" s="607"/>
      <c r="Y331" s="607"/>
      <c r="Z331" s="607"/>
      <c r="AA331" s="607"/>
      <c r="AB331" s="607"/>
      <c r="AC331" s="607"/>
      <c r="AD331" s="607"/>
      <c r="AE331" s="607"/>
      <c r="AF331" s="607"/>
      <c r="AG331" s="607"/>
      <c r="AH331" s="607"/>
      <c r="AI331" s="607"/>
    </row>
    <row r="332" spans="1:35">
      <c r="A332" s="607"/>
      <c r="B332" s="607"/>
      <c r="C332" s="607"/>
      <c r="D332" s="607"/>
      <c r="E332" s="607"/>
      <c r="F332" s="607"/>
      <c r="G332" s="607"/>
      <c r="H332" s="607"/>
      <c r="I332" s="607"/>
      <c r="J332" s="607"/>
      <c r="K332" s="607"/>
      <c r="L332" s="607"/>
      <c r="M332" s="607"/>
      <c r="N332" s="607"/>
      <c r="O332" s="607"/>
      <c r="P332" s="607"/>
      <c r="Q332" s="607"/>
      <c r="R332" s="607"/>
      <c r="S332" s="607"/>
      <c r="T332" s="607"/>
      <c r="U332" s="607"/>
      <c r="V332" s="607"/>
      <c r="W332" s="607"/>
      <c r="X332" s="607"/>
      <c r="Y332" s="607"/>
      <c r="Z332" s="607"/>
      <c r="AA332" s="607"/>
      <c r="AB332" s="607"/>
      <c r="AC332" s="607"/>
      <c r="AD332" s="607"/>
      <c r="AE332" s="607"/>
      <c r="AF332" s="607"/>
      <c r="AG332" s="607"/>
      <c r="AH332" s="607"/>
      <c r="AI332" s="607"/>
    </row>
    <row r="333" spans="1:35">
      <c r="A333" s="607"/>
      <c r="B333" s="607"/>
      <c r="C333" s="607"/>
      <c r="D333" s="607"/>
      <c r="E333" s="607"/>
      <c r="F333" s="607"/>
      <c r="G333" s="607"/>
      <c r="H333" s="607"/>
      <c r="I333" s="607"/>
      <c r="J333" s="607"/>
      <c r="K333" s="607"/>
      <c r="L333" s="607"/>
      <c r="M333" s="607"/>
      <c r="N333" s="607"/>
      <c r="O333" s="607"/>
      <c r="P333" s="607"/>
      <c r="Q333" s="607"/>
      <c r="R333" s="607"/>
      <c r="S333" s="607"/>
      <c r="T333" s="607"/>
      <c r="U333" s="607"/>
      <c r="V333" s="607"/>
      <c r="W333" s="607"/>
      <c r="X333" s="607"/>
      <c r="Y333" s="607"/>
      <c r="Z333" s="607"/>
      <c r="AA333" s="607"/>
      <c r="AB333" s="607"/>
      <c r="AC333" s="607"/>
      <c r="AD333" s="607"/>
      <c r="AE333" s="607"/>
      <c r="AF333" s="607"/>
      <c r="AG333" s="607"/>
      <c r="AH333" s="607"/>
      <c r="AI333" s="607"/>
    </row>
    <row r="334" spans="1:35">
      <c r="A334" s="607"/>
      <c r="B334" s="607"/>
      <c r="C334" s="607"/>
      <c r="D334" s="607"/>
      <c r="E334" s="607"/>
      <c r="F334" s="607"/>
      <c r="G334" s="607"/>
      <c r="H334" s="607"/>
      <c r="I334" s="607"/>
      <c r="J334" s="607"/>
      <c r="K334" s="607"/>
      <c r="L334" s="607"/>
      <c r="M334" s="607"/>
      <c r="N334" s="607"/>
      <c r="O334" s="607"/>
      <c r="P334" s="607"/>
      <c r="Q334" s="607"/>
      <c r="R334" s="607"/>
      <c r="S334" s="607"/>
      <c r="T334" s="607"/>
      <c r="U334" s="607"/>
      <c r="V334" s="607"/>
      <c r="W334" s="607"/>
      <c r="X334" s="607"/>
      <c r="Y334" s="607"/>
      <c r="Z334" s="607"/>
      <c r="AA334" s="607"/>
      <c r="AB334" s="607"/>
      <c r="AC334" s="607"/>
      <c r="AD334" s="607"/>
      <c r="AE334" s="607"/>
      <c r="AF334" s="607"/>
      <c r="AG334" s="607"/>
      <c r="AH334" s="607"/>
      <c r="AI334" s="607"/>
    </row>
    <row r="335" spans="1:35">
      <c r="A335" s="607"/>
      <c r="B335" s="607"/>
      <c r="C335" s="607"/>
      <c r="D335" s="607"/>
      <c r="E335" s="607"/>
      <c r="F335" s="607"/>
      <c r="G335" s="607"/>
      <c r="H335" s="607"/>
      <c r="I335" s="607"/>
      <c r="J335" s="607"/>
      <c r="K335" s="607"/>
      <c r="L335" s="607"/>
      <c r="M335" s="607"/>
      <c r="N335" s="607"/>
      <c r="O335" s="607"/>
      <c r="P335" s="607"/>
      <c r="Q335" s="607"/>
      <c r="R335" s="607"/>
      <c r="S335" s="607"/>
      <c r="T335" s="607"/>
      <c r="U335" s="607"/>
      <c r="V335" s="607"/>
      <c r="W335" s="607"/>
      <c r="X335" s="607"/>
      <c r="Y335" s="607"/>
      <c r="Z335" s="607"/>
      <c r="AA335" s="607"/>
      <c r="AB335" s="607"/>
      <c r="AC335" s="607"/>
      <c r="AD335" s="607"/>
      <c r="AE335" s="607"/>
      <c r="AF335" s="607"/>
      <c r="AG335" s="607"/>
      <c r="AH335" s="607"/>
      <c r="AI335" s="607"/>
    </row>
    <row r="336" spans="1:35">
      <c r="A336" s="607"/>
      <c r="B336" s="607"/>
      <c r="C336" s="607"/>
      <c r="D336" s="607"/>
      <c r="E336" s="607"/>
      <c r="F336" s="607"/>
      <c r="G336" s="607"/>
      <c r="H336" s="607"/>
      <c r="I336" s="607"/>
      <c r="J336" s="607"/>
      <c r="K336" s="607"/>
      <c r="L336" s="607"/>
      <c r="M336" s="607"/>
      <c r="N336" s="607"/>
      <c r="O336" s="607"/>
      <c r="P336" s="607"/>
      <c r="Q336" s="607"/>
      <c r="R336" s="607"/>
      <c r="S336" s="607"/>
      <c r="T336" s="607"/>
      <c r="U336" s="607"/>
      <c r="V336" s="607"/>
      <c r="W336" s="607"/>
      <c r="X336" s="607"/>
      <c r="Y336" s="607"/>
      <c r="Z336" s="607"/>
      <c r="AA336" s="607"/>
      <c r="AB336" s="607"/>
      <c r="AC336" s="607"/>
      <c r="AD336" s="607"/>
      <c r="AE336" s="607"/>
      <c r="AF336" s="607"/>
      <c r="AG336" s="607"/>
      <c r="AH336" s="607"/>
      <c r="AI336" s="607"/>
    </row>
    <row r="337" spans="1:35">
      <c r="A337" s="607"/>
      <c r="B337" s="607"/>
      <c r="C337" s="607"/>
      <c r="D337" s="607"/>
      <c r="E337" s="607"/>
      <c r="F337" s="607"/>
      <c r="G337" s="607"/>
      <c r="H337" s="607"/>
      <c r="I337" s="607"/>
      <c r="J337" s="607"/>
      <c r="K337" s="607"/>
      <c r="L337" s="607"/>
      <c r="M337" s="607"/>
      <c r="N337" s="607"/>
      <c r="O337" s="607"/>
      <c r="P337" s="607"/>
      <c r="Q337" s="607"/>
      <c r="R337" s="607"/>
      <c r="S337" s="607"/>
      <c r="T337" s="607"/>
      <c r="U337" s="607"/>
      <c r="V337" s="607"/>
      <c r="W337" s="607"/>
      <c r="X337" s="607"/>
      <c r="Y337" s="607"/>
      <c r="Z337" s="607"/>
      <c r="AA337" s="607"/>
      <c r="AB337" s="607"/>
      <c r="AC337" s="607"/>
      <c r="AD337" s="607"/>
      <c r="AE337" s="607"/>
      <c r="AF337" s="607"/>
      <c r="AG337" s="607"/>
      <c r="AH337" s="607"/>
      <c r="AI337" s="607"/>
    </row>
    <row r="338" spans="1:35">
      <c r="A338" s="607"/>
      <c r="B338" s="607"/>
      <c r="C338" s="607"/>
      <c r="D338" s="607"/>
      <c r="E338" s="607"/>
      <c r="F338" s="607"/>
      <c r="G338" s="607"/>
      <c r="H338" s="607"/>
      <c r="I338" s="607"/>
      <c r="J338" s="607"/>
      <c r="K338" s="607"/>
      <c r="L338" s="607"/>
      <c r="M338" s="607"/>
      <c r="N338" s="607"/>
      <c r="O338" s="607"/>
      <c r="P338" s="607"/>
      <c r="Q338" s="607"/>
      <c r="R338" s="607"/>
      <c r="S338" s="607"/>
      <c r="T338" s="607"/>
      <c r="U338" s="607"/>
      <c r="V338" s="607"/>
      <c r="W338" s="607"/>
      <c r="X338" s="607"/>
      <c r="Y338" s="607"/>
      <c r="Z338" s="607"/>
      <c r="AA338" s="607"/>
      <c r="AB338" s="607"/>
      <c r="AC338" s="607"/>
      <c r="AD338" s="607"/>
      <c r="AE338" s="607"/>
      <c r="AF338" s="607"/>
      <c r="AG338" s="607"/>
      <c r="AH338" s="607"/>
      <c r="AI338" s="607"/>
    </row>
    <row r="339" spans="1:35">
      <c r="A339" s="607"/>
      <c r="B339" s="607"/>
      <c r="C339" s="607"/>
      <c r="D339" s="607"/>
      <c r="E339" s="607"/>
      <c r="F339" s="607"/>
      <c r="G339" s="607"/>
      <c r="H339" s="607"/>
      <c r="I339" s="607"/>
      <c r="J339" s="607"/>
      <c r="K339" s="607"/>
      <c r="L339" s="607"/>
      <c r="M339" s="607"/>
      <c r="N339" s="607"/>
      <c r="O339" s="607"/>
      <c r="P339" s="607"/>
      <c r="Q339" s="607"/>
      <c r="R339" s="607"/>
      <c r="S339" s="607"/>
      <c r="T339" s="607"/>
      <c r="U339" s="607"/>
      <c r="V339" s="607"/>
      <c r="W339" s="607"/>
      <c r="X339" s="607"/>
      <c r="Y339" s="607"/>
      <c r="Z339" s="607"/>
      <c r="AA339" s="607"/>
      <c r="AB339" s="607"/>
      <c r="AC339" s="607"/>
      <c r="AD339" s="607"/>
      <c r="AE339" s="607"/>
      <c r="AF339" s="607"/>
      <c r="AG339" s="607"/>
      <c r="AH339" s="607"/>
      <c r="AI339" s="607"/>
    </row>
    <row r="340" spans="1:35">
      <c r="A340" s="607"/>
      <c r="B340" s="607"/>
      <c r="C340" s="607"/>
      <c r="D340" s="607"/>
      <c r="E340" s="607"/>
      <c r="F340" s="607"/>
      <c r="G340" s="607"/>
      <c r="H340" s="607"/>
      <c r="I340" s="607"/>
      <c r="J340" s="607"/>
      <c r="K340" s="607"/>
      <c r="L340" s="607"/>
      <c r="M340" s="607"/>
      <c r="N340" s="607"/>
      <c r="O340" s="607"/>
      <c r="P340" s="607"/>
      <c r="Q340" s="607"/>
      <c r="R340" s="607"/>
      <c r="S340" s="607"/>
      <c r="T340" s="607"/>
      <c r="U340" s="607"/>
      <c r="V340" s="607"/>
      <c r="W340" s="607"/>
      <c r="X340" s="607"/>
      <c r="Y340" s="607"/>
      <c r="Z340" s="607"/>
      <c r="AA340" s="607"/>
      <c r="AB340" s="607"/>
      <c r="AC340" s="607"/>
      <c r="AD340" s="607"/>
      <c r="AE340" s="607"/>
      <c r="AF340" s="607"/>
      <c r="AG340" s="607"/>
      <c r="AH340" s="607"/>
      <c r="AI340" s="607"/>
    </row>
    <row r="341" spans="1:35">
      <c r="A341" s="607"/>
      <c r="B341" s="607"/>
      <c r="C341" s="607"/>
      <c r="D341" s="607"/>
      <c r="E341" s="607"/>
      <c r="F341" s="607"/>
      <c r="G341" s="607"/>
      <c r="H341" s="607"/>
      <c r="I341" s="607"/>
      <c r="J341" s="607"/>
      <c r="K341" s="607"/>
      <c r="L341" s="607"/>
      <c r="M341" s="607"/>
      <c r="N341" s="607"/>
      <c r="O341" s="607"/>
      <c r="P341" s="607"/>
      <c r="Q341" s="607"/>
      <c r="R341" s="607"/>
      <c r="S341" s="607"/>
      <c r="T341" s="607"/>
      <c r="U341" s="607"/>
      <c r="V341" s="607"/>
      <c r="W341" s="607"/>
      <c r="X341" s="607"/>
      <c r="Y341" s="607"/>
      <c r="Z341" s="607"/>
      <c r="AA341" s="607"/>
      <c r="AB341" s="607"/>
      <c r="AC341" s="607"/>
      <c r="AD341" s="607"/>
      <c r="AE341" s="607"/>
      <c r="AF341" s="607"/>
      <c r="AG341" s="607"/>
      <c r="AH341" s="607"/>
      <c r="AI341" s="607"/>
    </row>
    <row r="342" spans="1:35">
      <c r="A342" s="607"/>
      <c r="B342" s="607"/>
      <c r="C342" s="607"/>
      <c r="D342" s="607"/>
      <c r="E342" s="607"/>
      <c r="F342" s="607"/>
      <c r="G342" s="607"/>
      <c r="H342" s="607"/>
      <c r="I342" s="607"/>
      <c r="J342" s="607"/>
      <c r="K342" s="607"/>
      <c r="L342" s="607"/>
      <c r="M342" s="607"/>
      <c r="N342" s="607"/>
      <c r="O342" s="607"/>
      <c r="P342" s="607"/>
      <c r="Q342" s="607"/>
      <c r="R342" s="607"/>
      <c r="S342" s="607"/>
      <c r="T342" s="607"/>
      <c r="U342" s="607"/>
      <c r="V342" s="607"/>
      <c r="W342" s="607"/>
      <c r="X342" s="607"/>
      <c r="Y342" s="607"/>
      <c r="Z342" s="607"/>
      <c r="AA342" s="607"/>
      <c r="AB342" s="607"/>
      <c r="AC342" s="607"/>
      <c r="AD342" s="607"/>
      <c r="AE342" s="607"/>
      <c r="AF342" s="607"/>
      <c r="AG342" s="607"/>
      <c r="AH342" s="607"/>
      <c r="AI342" s="607"/>
    </row>
    <row r="343" spans="1:35">
      <c r="A343" s="607"/>
      <c r="B343" s="607"/>
      <c r="C343" s="607"/>
      <c r="D343" s="607"/>
      <c r="E343" s="607"/>
      <c r="F343" s="607"/>
      <c r="G343" s="607"/>
      <c r="H343" s="607"/>
      <c r="I343" s="607"/>
      <c r="J343" s="607"/>
      <c r="K343" s="607"/>
      <c r="L343" s="607"/>
      <c r="M343" s="607"/>
      <c r="N343" s="607"/>
      <c r="O343" s="607"/>
      <c r="P343" s="607"/>
      <c r="Q343" s="607"/>
      <c r="R343" s="607"/>
      <c r="S343" s="607"/>
      <c r="T343" s="607"/>
      <c r="U343" s="607"/>
      <c r="V343" s="607"/>
      <c r="W343" s="607"/>
      <c r="X343" s="607"/>
      <c r="Y343" s="607"/>
      <c r="Z343" s="607"/>
      <c r="AA343" s="607"/>
      <c r="AB343" s="607"/>
      <c r="AC343" s="607"/>
      <c r="AD343" s="607"/>
      <c r="AE343" s="607"/>
      <c r="AF343" s="607"/>
      <c r="AG343" s="607"/>
      <c r="AH343" s="607"/>
      <c r="AI343" s="607"/>
    </row>
    <row r="344" spans="1:35">
      <c r="A344" s="607"/>
      <c r="B344" s="607"/>
      <c r="C344" s="607"/>
      <c r="D344" s="607"/>
      <c r="E344" s="607"/>
      <c r="F344" s="607"/>
      <c r="G344" s="607"/>
      <c r="H344" s="607"/>
      <c r="I344" s="607"/>
      <c r="J344" s="607"/>
      <c r="K344" s="607"/>
      <c r="L344" s="607"/>
      <c r="M344" s="607"/>
      <c r="N344" s="607"/>
      <c r="O344" s="607"/>
      <c r="P344" s="607"/>
      <c r="Q344" s="607"/>
      <c r="R344" s="607"/>
      <c r="S344" s="607"/>
      <c r="T344" s="607"/>
      <c r="U344" s="607"/>
      <c r="V344" s="607"/>
      <c r="W344" s="607"/>
      <c r="X344" s="607"/>
      <c r="Y344" s="607"/>
      <c r="Z344" s="607"/>
      <c r="AA344" s="607"/>
      <c r="AB344" s="607"/>
      <c r="AC344" s="607"/>
      <c r="AD344" s="607"/>
      <c r="AE344" s="607"/>
      <c r="AF344" s="607"/>
      <c r="AG344" s="607"/>
      <c r="AH344" s="607"/>
      <c r="AI344" s="607"/>
    </row>
    <row r="345" spans="1:35">
      <c r="A345" s="607"/>
      <c r="B345" s="607"/>
      <c r="C345" s="607"/>
      <c r="D345" s="607"/>
      <c r="E345" s="607"/>
      <c r="F345" s="607"/>
      <c r="G345" s="607"/>
      <c r="H345" s="607"/>
      <c r="I345" s="607"/>
      <c r="J345" s="607"/>
      <c r="K345" s="607"/>
      <c r="L345" s="607"/>
      <c r="M345" s="607"/>
      <c r="N345" s="607"/>
      <c r="O345" s="607"/>
      <c r="P345" s="607"/>
      <c r="Q345" s="607"/>
      <c r="R345" s="607"/>
      <c r="S345" s="607"/>
      <c r="T345" s="607"/>
      <c r="U345" s="607"/>
      <c r="V345" s="607"/>
      <c r="W345" s="607"/>
      <c r="X345" s="607"/>
      <c r="Y345" s="607"/>
      <c r="Z345" s="607"/>
      <c r="AA345" s="607"/>
      <c r="AB345" s="607"/>
      <c r="AC345" s="607"/>
      <c r="AD345" s="607"/>
      <c r="AE345" s="607"/>
      <c r="AF345" s="607"/>
      <c r="AG345" s="607"/>
      <c r="AH345" s="607"/>
      <c r="AI345" s="607"/>
    </row>
    <row r="346" spans="1:35">
      <c r="A346" s="607"/>
      <c r="B346" s="607"/>
      <c r="C346" s="607"/>
      <c r="D346" s="607"/>
      <c r="E346" s="607"/>
      <c r="F346" s="607"/>
      <c r="G346" s="607"/>
      <c r="H346" s="607"/>
      <c r="I346" s="607"/>
      <c r="J346" s="607"/>
      <c r="K346" s="607"/>
      <c r="L346" s="607"/>
      <c r="M346" s="607"/>
      <c r="N346" s="607"/>
      <c r="O346" s="607"/>
      <c r="P346" s="607"/>
      <c r="Q346" s="607"/>
      <c r="R346" s="607"/>
      <c r="S346" s="607"/>
      <c r="T346" s="607"/>
      <c r="U346" s="607"/>
      <c r="V346" s="607"/>
      <c r="W346" s="607"/>
      <c r="X346" s="607"/>
      <c r="Y346" s="607"/>
      <c r="Z346" s="607"/>
      <c r="AA346" s="607"/>
      <c r="AB346" s="607"/>
      <c r="AC346" s="607"/>
      <c r="AD346" s="607"/>
      <c r="AE346" s="607"/>
      <c r="AF346" s="607"/>
      <c r="AG346" s="607"/>
      <c r="AH346" s="607"/>
      <c r="AI346" s="607"/>
    </row>
    <row r="347" spans="1:35">
      <c r="A347" s="607"/>
      <c r="B347" s="607"/>
      <c r="C347" s="607"/>
      <c r="D347" s="607"/>
      <c r="E347" s="607"/>
      <c r="F347" s="607"/>
      <c r="G347" s="607"/>
      <c r="H347" s="607"/>
      <c r="I347" s="607"/>
      <c r="J347" s="607"/>
      <c r="K347" s="607"/>
      <c r="L347" s="607"/>
      <c r="M347" s="607"/>
      <c r="N347" s="607"/>
      <c r="O347" s="607"/>
      <c r="P347" s="607"/>
      <c r="Q347" s="607"/>
      <c r="R347" s="607"/>
      <c r="S347" s="607"/>
      <c r="T347" s="607"/>
      <c r="U347" s="607"/>
      <c r="V347" s="607"/>
      <c r="W347" s="607"/>
      <c r="X347" s="607"/>
      <c r="Y347" s="607"/>
      <c r="Z347" s="607"/>
      <c r="AA347" s="607"/>
      <c r="AB347" s="607"/>
      <c r="AC347" s="607"/>
      <c r="AD347" s="607"/>
      <c r="AE347" s="607"/>
      <c r="AF347" s="607"/>
      <c r="AG347" s="607"/>
      <c r="AH347" s="607"/>
      <c r="AI347" s="607"/>
    </row>
    <row r="348" spans="1:35">
      <c r="A348" s="607"/>
      <c r="B348" s="607"/>
      <c r="C348" s="607"/>
      <c r="D348" s="607"/>
      <c r="E348" s="607"/>
      <c r="F348" s="607"/>
      <c r="G348" s="607"/>
      <c r="H348" s="607"/>
      <c r="I348" s="607"/>
      <c r="J348" s="607"/>
      <c r="K348" s="607"/>
      <c r="L348" s="607"/>
      <c r="M348" s="607"/>
      <c r="N348" s="607"/>
      <c r="O348" s="607"/>
      <c r="P348" s="607"/>
      <c r="Q348" s="607"/>
      <c r="R348" s="607"/>
      <c r="S348" s="607"/>
      <c r="T348" s="607"/>
      <c r="U348" s="607"/>
      <c r="V348" s="607"/>
      <c r="W348" s="607"/>
      <c r="X348" s="607"/>
      <c r="Y348" s="607"/>
      <c r="Z348" s="607"/>
      <c r="AA348" s="607"/>
      <c r="AB348" s="607"/>
      <c r="AC348" s="607"/>
      <c r="AD348" s="607"/>
      <c r="AE348" s="607"/>
      <c r="AF348" s="607"/>
      <c r="AG348" s="607"/>
      <c r="AH348" s="607"/>
      <c r="AI348" s="607"/>
    </row>
    <row r="349" spans="1:35">
      <c r="A349" s="607"/>
      <c r="B349" s="607"/>
      <c r="C349" s="607"/>
      <c r="D349" s="607"/>
      <c r="E349" s="607"/>
      <c r="F349" s="607"/>
      <c r="G349" s="607"/>
      <c r="H349" s="607"/>
      <c r="I349" s="607"/>
      <c r="J349" s="607"/>
      <c r="K349" s="607"/>
      <c r="L349" s="607"/>
      <c r="M349" s="607"/>
      <c r="N349" s="607"/>
      <c r="O349" s="607"/>
      <c r="P349" s="607"/>
      <c r="Q349" s="607"/>
      <c r="R349" s="607"/>
      <c r="S349" s="607"/>
      <c r="T349" s="607"/>
      <c r="U349" s="607"/>
      <c r="V349" s="607"/>
      <c r="W349" s="607"/>
      <c r="X349" s="607"/>
      <c r="Y349" s="607"/>
      <c r="Z349" s="607"/>
      <c r="AA349" s="607"/>
      <c r="AB349" s="607"/>
      <c r="AC349" s="607"/>
      <c r="AD349" s="607"/>
      <c r="AE349" s="607"/>
      <c r="AF349" s="607"/>
      <c r="AG349" s="607"/>
      <c r="AH349" s="607"/>
      <c r="AI349" s="607"/>
    </row>
    <row r="350" spans="1:35">
      <c r="A350" s="607"/>
      <c r="B350" s="607"/>
      <c r="C350" s="607"/>
      <c r="D350" s="607"/>
      <c r="E350" s="607"/>
      <c r="F350" s="607"/>
      <c r="G350" s="607"/>
      <c r="H350" s="607"/>
      <c r="I350" s="607"/>
      <c r="J350" s="607"/>
      <c r="K350" s="607"/>
      <c r="L350" s="607"/>
      <c r="M350" s="607"/>
      <c r="N350" s="607"/>
      <c r="O350" s="607"/>
      <c r="P350" s="607"/>
      <c r="Q350" s="607"/>
      <c r="R350" s="607"/>
      <c r="S350" s="607"/>
      <c r="T350" s="607"/>
      <c r="U350" s="607"/>
      <c r="V350" s="607"/>
      <c r="W350" s="607"/>
      <c r="X350" s="607"/>
      <c r="Y350" s="607"/>
      <c r="Z350" s="607"/>
      <c r="AA350" s="607"/>
      <c r="AB350" s="607"/>
      <c r="AC350" s="607"/>
      <c r="AD350" s="607"/>
      <c r="AE350" s="607"/>
      <c r="AF350" s="607"/>
      <c r="AG350" s="607"/>
      <c r="AH350" s="607"/>
      <c r="AI350" s="607"/>
    </row>
    <row r="351" spans="1:35">
      <c r="A351" s="607"/>
      <c r="B351" s="607"/>
      <c r="C351" s="607"/>
      <c r="D351" s="607"/>
      <c r="E351" s="607"/>
      <c r="F351" s="607"/>
      <c r="G351" s="607"/>
      <c r="H351" s="607"/>
      <c r="I351" s="607"/>
      <c r="J351" s="607"/>
      <c r="K351" s="607"/>
      <c r="L351" s="607"/>
      <c r="M351" s="607"/>
      <c r="N351" s="607"/>
      <c r="O351" s="607"/>
      <c r="P351" s="607"/>
      <c r="Q351" s="607"/>
      <c r="R351" s="607"/>
      <c r="S351" s="607"/>
      <c r="T351" s="607"/>
      <c r="U351" s="607"/>
      <c r="V351" s="607"/>
      <c r="W351" s="607"/>
      <c r="X351" s="607"/>
      <c r="Y351" s="607"/>
      <c r="Z351" s="607"/>
      <c r="AA351" s="607"/>
      <c r="AB351" s="607"/>
      <c r="AC351" s="607"/>
      <c r="AD351" s="607"/>
      <c r="AE351" s="607"/>
      <c r="AF351" s="607"/>
      <c r="AG351" s="607"/>
      <c r="AH351" s="607"/>
      <c r="AI351" s="607"/>
    </row>
    <row r="352" spans="1:35">
      <c r="A352" s="607"/>
      <c r="B352" s="607"/>
      <c r="C352" s="607"/>
      <c r="D352" s="607"/>
      <c r="E352" s="607"/>
      <c r="F352" s="607"/>
      <c r="G352" s="607"/>
      <c r="H352" s="607"/>
      <c r="I352" s="607"/>
      <c r="J352" s="607"/>
      <c r="K352" s="607"/>
      <c r="L352" s="607"/>
      <c r="M352" s="607"/>
      <c r="N352" s="607"/>
      <c r="O352" s="607"/>
      <c r="P352" s="607"/>
      <c r="Q352" s="607"/>
      <c r="R352" s="607"/>
      <c r="S352" s="607"/>
      <c r="T352" s="607"/>
      <c r="U352" s="607"/>
      <c r="V352" s="607"/>
      <c r="W352" s="607"/>
      <c r="X352" s="607"/>
      <c r="Y352" s="607"/>
      <c r="Z352" s="607"/>
      <c r="AA352" s="607"/>
      <c r="AB352" s="607"/>
      <c r="AC352" s="607"/>
      <c r="AD352" s="607"/>
      <c r="AE352" s="607"/>
      <c r="AF352" s="607"/>
      <c r="AG352" s="607"/>
      <c r="AH352" s="607"/>
      <c r="AI352" s="607"/>
    </row>
    <row r="353" spans="1:35">
      <c r="A353" s="607"/>
      <c r="B353" s="607"/>
      <c r="C353" s="607"/>
      <c r="D353" s="607"/>
      <c r="E353" s="607"/>
      <c r="F353" s="607"/>
      <c r="G353" s="607"/>
      <c r="H353" s="607"/>
      <c r="I353" s="607"/>
      <c r="J353" s="607"/>
      <c r="K353" s="607"/>
      <c r="L353" s="607"/>
      <c r="M353" s="607"/>
      <c r="N353" s="607"/>
      <c r="O353" s="607"/>
      <c r="P353" s="607"/>
      <c r="Q353" s="607"/>
      <c r="R353" s="607"/>
      <c r="S353" s="607"/>
      <c r="T353" s="607"/>
      <c r="U353" s="607"/>
      <c r="V353" s="607"/>
      <c r="W353" s="607"/>
      <c r="X353" s="607"/>
      <c r="Y353" s="607"/>
      <c r="Z353" s="607"/>
      <c r="AA353" s="607"/>
      <c r="AB353" s="607"/>
      <c r="AC353" s="607"/>
      <c r="AD353" s="607"/>
      <c r="AE353" s="607"/>
      <c r="AF353" s="607"/>
      <c r="AG353" s="607"/>
      <c r="AH353" s="607"/>
      <c r="AI353" s="607"/>
    </row>
    <row r="354" spans="1:35">
      <c r="A354" s="607"/>
      <c r="B354" s="607"/>
      <c r="C354" s="607"/>
      <c r="D354" s="607"/>
      <c r="E354" s="607"/>
      <c r="F354" s="607"/>
      <c r="G354" s="607"/>
      <c r="H354" s="607"/>
      <c r="I354" s="607"/>
      <c r="J354" s="607"/>
      <c r="K354" s="607"/>
      <c r="L354" s="607"/>
      <c r="M354" s="607"/>
      <c r="N354" s="607"/>
      <c r="O354" s="607"/>
      <c r="P354" s="607"/>
      <c r="Q354" s="607"/>
      <c r="R354" s="607"/>
      <c r="S354" s="607"/>
      <c r="T354" s="607"/>
      <c r="U354" s="607"/>
      <c r="V354" s="607"/>
      <c r="W354" s="607"/>
      <c r="X354" s="607"/>
      <c r="Y354" s="607"/>
      <c r="Z354" s="607"/>
      <c r="AA354" s="607"/>
      <c r="AB354" s="607"/>
      <c r="AC354" s="607"/>
      <c r="AD354" s="607"/>
      <c r="AE354" s="607"/>
      <c r="AF354" s="607"/>
      <c r="AG354" s="607"/>
      <c r="AH354" s="607"/>
      <c r="AI354" s="607"/>
    </row>
    <row r="355" spans="1:35">
      <c r="A355" s="607"/>
      <c r="B355" s="607"/>
      <c r="C355" s="607"/>
      <c r="D355" s="607"/>
      <c r="E355" s="607"/>
      <c r="F355" s="607"/>
      <c r="G355" s="607"/>
      <c r="H355" s="607"/>
      <c r="I355" s="607"/>
      <c r="J355" s="607"/>
      <c r="K355" s="607"/>
      <c r="L355" s="607"/>
      <c r="M355" s="607"/>
      <c r="N355" s="607"/>
      <c r="O355" s="607"/>
      <c r="P355" s="607"/>
      <c r="Q355" s="607"/>
      <c r="R355" s="607"/>
      <c r="S355" s="607"/>
      <c r="T355" s="607"/>
      <c r="U355" s="607"/>
      <c r="V355" s="607"/>
      <c r="W355" s="607"/>
      <c r="X355" s="607"/>
      <c r="Y355" s="607"/>
      <c r="Z355" s="607"/>
      <c r="AA355" s="607"/>
      <c r="AB355" s="607"/>
      <c r="AC355" s="607"/>
      <c r="AD355" s="607"/>
      <c r="AE355" s="607"/>
      <c r="AF355" s="607"/>
      <c r="AG355" s="607"/>
      <c r="AH355" s="607"/>
      <c r="AI355" s="607"/>
    </row>
    <row r="356" spans="1:35">
      <c r="A356" s="607"/>
      <c r="B356" s="607"/>
      <c r="C356" s="607"/>
      <c r="D356" s="607"/>
      <c r="E356" s="607"/>
      <c r="F356" s="607"/>
      <c r="G356" s="607"/>
      <c r="H356" s="607"/>
      <c r="I356" s="607"/>
      <c r="J356" s="607"/>
      <c r="K356" s="607"/>
      <c r="L356" s="607"/>
      <c r="M356" s="607"/>
      <c r="N356" s="607"/>
      <c r="O356" s="607"/>
      <c r="P356" s="607"/>
      <c r="Q356" s="607"/>
      <c r="R356" s="607"/>
      <c r="S356" s="607"/>
      <c r="T356" s="607"/>
      <c r="U356" s="607"/>
      <c r="V356" s="607"/>
      <c r="W356" s="607"/>
      <c r="X356" s="607"/>
      <c r="Y356" s="607"/>
      <c r="Z356" s="607"/>
      <c r="AA356" s="607"/>
      <c r="AB356" s="607"/>
      <c r="AC356" s="607"/>
      <c r="AD356" s="607"/>
      <c r="AE356" s="607"/>
      <c r="AF356" s="607"/>
      <c r="AG356" s="607"/>
      <c r="AH356" s="607"/>
      <c r="AI356" s="607"/>
    </row>
    <row r="357" spans="1:35">
      <c r="A357" s="607"/>
      <c r="B357" s="607"/>
      <c r="C357" s="607"/>
      <c r="D357" s="607"/>
      <c r="E357" s="607"/>
      <c r="F357" s="607"/>
      <c r="G357" s="607"/>
      <c r="H357" s="607"/>
      <c r="I357" s="607"/>
      <c r="J357" s="607"/>
      <c r="K357" s="607"/>
      <c r="L357" s="607"/>
      <c r="M357" s="607"/>
      <c r="N357" s="607"/>
      <c r="O357" s="607"/>
      <c r="P357" s="607"/>
      <c r="Q357" s="607"/>
      <c r="R357" s="607"/>
      <c r="S357" s="607"/>
      <c r="T357" s="607"/>
      <c r="U357" s="607"/>
      <c r="V357" s="607"/>
      <c r="W357" s="607"/>
      <c r="X357" s="607"/>
      <c r="Y357" s="607"/>
      <c r="Z357" s="607"/>
      <c r="AA357" s="607"/>
      <c r="AB357" s="607"/>
      <c r="AC357" s="607"/>
      <c r="AD357" s="607"/>
      <c r="AE357" s="607"/>
      <c r="AF357" s="607"/>
      <c r="AG357" s="607"/>
      <c r="AH357" s="607"/>
      <c r="AI357" s="607"/>
    </row>
    <row r="358" spans="1:35">
      <c r="A358" s="607"/>
      <c r="B358" s="607"/>
      <c r="C358" s="607"/>
      <c r="D358" s="607"/>
      <c r="E358" s="607"/>
      <c r="F358" s="607"/>
      <c r="G358" s="607"/>
      <c r="H358" s="607"/>
      <c r="I358" s="607"/>
      <c r="J358" s="607"/>
      <c r="K358" s="607"/>
      <c r="L358" s="607"/>
      <c r="M358" s="607"/>
      <c r="N358" s="607"/>
      <c r="O358" s="607"/>
      <c r="P358" s="607"/>
      <c r="Q358" s="607"/>
      <c r="R358" s="607"/>
      <c r="S358" s="607"/>
      <c r="T358" s="607"/>
      <c r="U358" s="607"/>
      <c r="V358" s="607"/>
      <c r="W358" s="607"/>
      <c r="X358" s="607"/>
      <c r="Y358" s="607"/>
      <c r="Z358" s="607"/>
      <c r="AA358" s="607"/>
      <c r="AB358" s="607"/>
      <c r="AC358" s="607"/>
      <c r="AD358" s="607"/>
      <c r="AE358" s="607"/>
      <c r="AF358" s="607"/>
      <c r="AG358" s="607"/>
      <c r="AH358" s="607"/>
      <c r="AI358" s="607"/>
    </row>
    <row r="359" spans="1:35">
      <c r="A359" s="607"/>
      <c r="B359" s="607"/>
      <c r="C359" s="607"/>
      <c r="D359" s="607"/>
      <c r="E359" s="607"/>
      <c r="F359" s="607"/>
      <c r="G359" s="607"/>
      <c r="H359" s="607"/>
      <c r="I359" s="607"/>
      <c r="J359" s="607"/>
      <c r="K359" s="607"/>
      <c r="L359" s="607"/>
      <c r="M359" s="607"/>
      <c r="N359" s="607"/>
      <c r="O359" s="607"/>
      <c r="P359" s="607"/>
      <c r="Q359" s="607"/>
      <c r="R359" s="607"/>
      <c r="S359" s="607"/>
      <c r="T359" s="607"/>
      <c r="U359" s="607"/>
      <c r="V359" s="607"/>
      <c r="W359" s="607"/>
      <c r="X359" s="607"/>
      <c r="Y359" s="607"/>
      <c r="Z359" s="607"/>
      <c r="AA359" s="607"/>
      <c r="AB359" s="607"/>
      <c r="AC359" s="607"/>
      <c r="AD359" s="607"/>
      <c r="AE359" s="607"/>
      <c r="AF359" s="607"/>
      <c r="AG359" s="607"/>
      <c r="AH359" s="607"/>
      <c r="AI359" s="607"/>
    </row>
    <row r="360" spans="1:35">
      <c r="A360" s="607"/>
      <c r="B360" s="607"/>
      <c r="C360" s="607"/>
      <c r="D360" s="607"/>
      <c r="E360" s="607"/>
      <c r="F360" s="607"/>
      <c r="G360" s="607"/>
      <c r="H360" s="607"/>
      <c r="I360" s="607"/>
      <c r="J360" s="607"/>
      <c r="K360" s="607"/>
      <c r="L360" s="607"/>
      <c r="M360" s="607"/>
      <c r="N360" s="607"/>
      <c r="O360" s="607"/>
      <c r="P360" s="607"/>
      <c r="Q360" s="607"/>
      <c r="R360" s="607"/>
      <c r="S360" s="607"/>
      <c r="T360" s="607"/>
      <c r="U360" s="607"/>
      <c r="V360" s="607"/>
      <c r="W360" s="607"/>
      <c r="X360" s="607"/>
      <c r="Y360" s="607"/>
      <c r="Z360" s="607"/>
      <c r="AA360" s="607"/>
      <c r="AB360" s="607"/>
      <c r="AC360" s="607"/>
      <c r="AD360" s="607"/>
      <c r="AE360" s="607"/>
      <c r="AF360" s="607"/>
      <c r="AG360" s="607"/>
      <c r="AH360" s="607"/>
      <c r="AI360" s="607"/>
    </row>
    <row r="361" spans="1:35">
      <c r="A361" s="607"/>
      <c r="B361" s="607"/>
      <c r="C361" s="607"/>
      <c r="D361" s="607"/>
      <c r="E361" s="607"/>
      <c r="F361" s="607"/>
      <c r="G361" s="607"/>
      <c r="H361" s="607"/>
      <c r="I361" s="607"/>
      <c r="J361" s="607"/>
      <c r="K361" s="607"/>
      <c r="L361" s="607"/>
      <c r="M361" s="607"/>
      <c r="N361" s="607"/>
      <c r="O361" s="607"/>
      <c r="P361" s="607"/>
      <c r="Q361" s="607"/>
      <c r="R361" s="607"/>
      <c r="S361" s="607"/>
      <c r="T361" s="607"/>
      <c r="U361" s="607"/>
      <c r="V361" s="607"/>
      <c r="W361" s="607"/>
      <c r="X361" s="607"/>
      <c r="Y361" s="607"/>
      <c r="Z361" s="607"/>
      <c r="AA361" s="607"/>
      <c r="AB361" s="607"/>
      <c r="AC361" s="607"/>
      <c r="AD361" s="607"/>
      <c r="AE361" s="607"/>
      <c r="AF361" s="607"/>
      <c r="AG361" s="607"/>
      <c r="AH361" s="607"/>
      <c r="AI361" s="607"/>
    </row>
    <row r="362" spans="1:35">
      <c r="A362" s="607"/>
      <c r="B362" s="607"/>
      <c r="C362" s="607"/>
      <c r="D362" s="607"/>
      <c r="E362" s="607"/>
      <c r="F362" s="607"/>
      <c r="G362" s="607"/>
      <c r="H362" s="607"/>
      <c r="I362" s="607"/>
      <c r="J362" s="607"/>
      <c r="K362" s="607"/>
      <c r="L362" s="607"/>
      <c r="M362" s="607"/>
      <c r="N362" s="607"/>
      <c r="O362" s="607"/>
      <c r="P362" s="607"/>
      <c r="Q362" s="607"/>
      <c r="R362" s="607"/>
      <c r="S362" s="607"/>
      <c r="T362" s="607"/>
      <c r="U362" s="607"/>
      <c r="V362" s="607"/>
      <c r="W362" s="607"/>
      <c r="X362" s="607"/>
      <c r="Y362" s="607"/>
      <c r="Z362" s="607"/>
      <c r="AA362" s="607"/>
      <c r="AB362" s="607"/>
      <c r="AC362" s="607"/>
      <c r="AD362" s="607"/>
      <c r="AE362" s="607"/>
      <c r="AF362" s="607"/>
      <c r="AG362" s="607"/>
      <c r="AH362" s="607"/>
      <c r="AI362" s="607"/>
    </row>
    <row r="363" spans="1:35">
      <c r="A363" s="607"/>
      <c r="B363" s="607"/>
      <c r="C363" s="607"/>
      <c r="D363" s="607"/>
      <c r="E363" s="607"/>
      <c r="F363" s="607"/>
      <c r="G363" s="607"/>
      <c r="H363" s="607"/>
      <c r="I363" s="607"/>
      <c r="J363" s="607"/>
      <c r="K363" s="607"/>
      <c r="L363" s="607"/>
      <c r="M363" s="607"/>
      <c r="N363" s="607"/>
      <c r="O363" s="607"/>
      <c r="P363" s="607"/>
      <c r="Q363" s="607"/>
      <c r="R363" s="607"/>
      <c r="S363" s="607"/>
      <c r="T363" s="607"/>
      <c r="U363" s="607"/>
      <c r="V363" s="607"/>
      <c r="W363" s="607"/>
      <c r="X363" s="607"/>
      <c r="Y363" s="607"/>
      <c r="Z363" s="607"/>
      <c r="AA363" s="607"/>
      <c r="AB363" s="607"/>
      <c r="AC363" s="607"/>
      <c r="AD363" s="607"/>
      <c r="AE363" s="607"/>
      <c r="AF363" s="607"/>
      <c r="AG363" s="607"/>
      <c r="AH363" s="607"/>
      <c r="AI363" s="607"/>
    </row>
    <row r="364" spans="1:35">
      <c r="A364" s="607"/>
      <c r="B364" s="607"/>
      <c r="C364" s="607"/>
      <c r="D364" s="607"/>
      <c r="E364" s="607"/>
      <c r="F364" s="607"/>
      <c r="G364" s="607"/>
      <c r="H364" s="607"/>
      <c r="I364" s="607"/>
      <c r="J364" s="607"/>
      <c r="K364" s="607"/>
      <c r="L364" s="607"/>
      <c r="M364" s="607"/>
      <c r="N364" s="607"/>
      <c r="O364" s="607"/>
      <c r="P364" s="607"/>
      <c r="Q364" s="607"/>
      <c r="R364" s="607"/>
      <c r="S364" s="607"/>
      <c r="T364" s="607"/>
      <c r="U364" s="607"/>
      <c r="V364" s="607"/>
      <c r="W364" s="607"/>
      <c r="X364" s="607"/>
      <c r="Y364" s="607"/>
      <c r="Z364" s="607"/>
      <c r="AA364" s="607"/>
      <c r="AB364" s="607"/>
      <c r="AC364" s="607"/>
      <c r="AD364" s="607"/>
      <c r="AE364" s="607"/>
      <c r="AF364" s="607"/>
      <c r="AG364" s="607"/>
      <c r="AH364" s="607"/>
      <c r="AI364" s="607"/>
    </row>
    <row r="365" spans="1:35">
      <c r="A365" s="607"/>
      <c r="B365" s="607"/>
      <c r="C365" s="607"/>
      <c r="D365" s="607"/>
      <c r="E365" s="607"/>
      <c r="F365" s="607"/>
      <c r="G365" s="607"/>
      <c r="H365" s="607"/>
      <c r="I365" s="607"/>
      <c r="J365" s="607"/>
      <c r="K365" s="607"/>
      <c r="L365" s="607"/>
      <c r="M365" s="607"/>
      <c r="N365" s="607"/>
      <c r="O365" s="607"/>
      <c r="P365" s="607"/>
      <c r="Q365" s="607"/>
      <c r="R365" s="607"/>
      <c r="S365" s="607"/>
      <c r="T365" s="607"/>
      <c r="U365" s="607"/>
      <c r="V365" s="607"/>
      <c r="W365" s="607"/>
      <c r="X365" s="607"/>
      <c r="Y365" s="607"/>
      <c r="Z365" s="607"/>
      <c r="AA365" s="607"/>
      <c r="AB365" s="607"/>
      <c r="AC365" s="607"/>
      <c r="AD365" s="607"/>
      <c r="AE365" s="607"/>
      <c r="AF365" s="607"/>
      <c r="AG365" s="607"/>
      <c r="AH365" s="607"/>
      <c r="AI365" s="607"/>
    </row>
    <row r="366" spans="1:35">
      <c r="A366" s="607"/>
      <c r="B366" s="607"/>
      <c r="C366" s="607"/>
      <c r="D366" s="607"/>
      <c r="E366" s="607"/>
      <c r="F366" s="607"/>
      <c r="G366" s="607"/>
      <c r="H366" s="607"/>
      <c r="I366" s="607"/>
      <c r="J366" s="607"/>
      <c r="K366" s="607"/>
      <c r="L366" s="607"/>
      <c r="M366" s="607"/>
      <c r="N366" s="607"/>
      <c r="O366" s="607"/>
      <c r="P366" s="607"/>
      <c r="Q366" s="607"/>
      <c r="R366" s="607"/>
      <c r="S366" s="607"/>
      <c r="T366" s="607"/>
      <c r="U366" s="607"/>
      <c r="V366" s="607"/>
      <c r="W366" s="607"/>
      <c r="X366" s="607"/>
      <c r="Y366" s="607"/>
      <c r="Z366" s="607"/>
      <c r="AA366" s="607"/>
      <c r="AB366" s="607"/>
      <c r="AC366" s="607"/>
      <c r="AD366" s="607"/>
      <c r="AE366" s="607"/>
      <c r="AF366" s="607"/>
      <c r="AG366" s="607"/>
      <c r="AH366" s="607"/>
      <c r="AI366" s="607"/>
    </row>
    <row r="367" spans="1:35">
      <c r="A367" s="607"/>
      <c r="B367" s="607"/>
      <c r="C367" s="607"/>
      <c r="D367" s="607"/>
      <c r="E367" s="607"/>
      <c r="F367" s="607"/>
      <c r="G367" s="607"/>
      <c r="H367" s="607"/>
      <c r="I367" s="607"/>
      <c r="J367" s="607"/>
      <c r="K367" s="607"/>
      <c r="L367" s="607"/>
      <c r="M367" s="607"/>
      <c r="N367" s="607"/>
      <c r="O367" s="607"/>
      <c r="P367" s="607"/>
      <c r="Q367" s="607"/>
      <c r="R367" s="607"/>
      <c r="S367" s="607"/>
      <c r="T367" s="607"/>
      <c r="U367" s="607"/>
      <c r="V367" s="607"/>
      <c r="W367" s="607"/>
      <c r="X367" s="607"/>
      <c r="Y367" s="607"/>
      <c r="Z367" s="607"/>
      <c r="AA367" s="607"/>
      <c r="AB367" s="607"/>
      <c r="AC367" s="607"/>
      <c r="AD367" s="607"/>
      <c r="AE367" s="607"/>
      <c r="AF367" s="607"/>
      <c r="AG367" s="607"/>
      <c r="AH367" s="607"/>
      <c r="AI367" s="607"/>
    </row>
    <row r="368" spans="1:35">
      <c r="A368" s="607"/>
      <c r="B368" s="607"/>
      <c r="C368" s="607"/>
      <c r="D368" s="607"/>
      <c r="E368" s="607"/>
      <c r="F368" s="607"/>
      <c r="G368" s="607"/>
      <c r="H368" s="607"/>
      <c r="I368" s="607"/>
      <c r="J368" s="607"/>
      <c r="K368" s="607"/>
      <c r="L368" s="607"/>
      <c r="M368" s="607"/>
      <c r="N368" s="607"/>
      <c r="O368" s="607"/>
      <c r="P368" s="607"/>
      <c r="Q368" s="607"/>
      <c r="R368" s="607"/>
      <c r="S368" s="607"/>
      <c r="T368" s="607"/>
      <c r="U368" s="607"/>
      <c r="V368" s="607"/>
      <c r="W368" s="607"/>
      <c r="X368" s="607"/>
      <c r="Y368" s="607"/>
      <c r="Z368" s="607"/>
      <c r="AA368" s="607"/>
      <c r="AB368" s="607"/>
      <c r="AC368" s="607"/>
      <c r="AD368" s="607"/>
      <c r="AE368" s="607"/>
      <c r="AF368" s="607"/>
      <c r="AG368" s="607"/>
      <c r="AH368" s="607"/>
      <c r="AI368" s="607"/>
    </row>
    <row r="369" spans="1:35">
      <c r="A369" s="607"/>
      <c r="B369" s="607"/>
      <c r="C369" s="607"/>
      <c r="D369" s="607"/>
      <c r="E369" s="607"/>
      <c r="F369" s="607"/>
      <c r="G369" s="607"/>
      <c r="H369" s="607"/>
      <c r="I369" s="607"/>
      <c r="J369" s="607"/>
      <c r="K369" s="607"/>
      <c r="L369" s="607"/>
      <c r="M369" s="607"/>
      <c r="N369" s="607"/>
      <c r="O369" s="607"/>
      <c r="P369" s="607"/>
      <c r="Q369" s="607"/>
      <c r="R369" s="607"/>
      <c r="S369" s="607"/>
      <c r="T369" s="607"/>
      <c r="U369" s="607"/>
      <c r="V369" s="607"/>
      <c r="W369" s="607"/>
      <c r="X369" s="607"/>
      <c r="Y369" s="607"/>
      <c r="Z369" s="607"/>
      <c r="AA369" s="607"/>
      <c r="AB369" s="607"/>
      <c r="AC369" s="607"/>
      <c r="AD369" s="607"/>
      <c r="AE369" s="607"/>
      <c r="AF369" s="607"/>
      <c r="AG369" s="607"/>
      <c r="AH369" s="607"/>
      <c r="AI369" s="607"/>
    </row>
    <row r="370" spans="1:35">
      <c r="A370" s="607"/>
      <c r="B370" s="607"/>
      <c r="C370" s="607"/>
      <c r="D370" s="607"/>
      <c r="E370" s="607"/>
      <c r="F370" s="607"/>
      <c r="G370" s="607"/>
      <c r="H370" s="607"/>
      <c r="I370" s="607"/>
      <c r="J370" s="607"/>
      <c r="K370" s="607"/>
      <c r="L370" s="607"/>
      <c r="M370" s="607"/>
      <c r="N370" s="607"/>
      <c r="O370" s="607"/>
      <c r="P370" s="607"/>
      <c r="Q370" s="607"/>
      <c r="R370" s="607"/>
      <c r="S370" s="607"/>
      <c r="T370" s="607"/>
      <c r="U370" s="607"/>
      <c r="V370" s="607"/>
      <c r="W370" s="607"/>
      <c r="X370" s="607"/>
      <c r="Y370" s="607"/>
      <c r="Z370" s="607"/>
      <c r="AA370" s="607"/>
      <c r="AB370" s="607"/>
      <c r="AC370" s="607"/>
      <c r="AD370" s="607"/>
      <c r="AE370" s="607"/>
      <c r="AF370" s="607"/>
      <c r="AG370" s="607"/>
      <c r="AH370" s="607"/>
      <c r="AI370" s="607"/>
    </row>
    <row r="371" spans="1:35">
      <c r="A371" s="607"/>
      <c r="B371" s="607"/>
      <c r="C371" s="607"/>
      <c r="D371" s="607"/>
      <c r="E371" s="607"/>
      <c r="F371" s="607"/>
      <c r="G371" s="607"/>
      <c r="H371" s="607"/>
      <c r="I371" s="607"/>
      <c r="J371" s="607"/>
      <c r="K371" s="607"/>
      <c r="L371" s="607"/>
      <c r="M371" s="607"/>
      <c r="N371" s="607"/>
      <c r="O371" s="607"/>
      <c r="P371" s="607"/>
      <c r="Q371" s="607"/>
      <c r="R371" s="607"/>
      <c r="S371" s="607"/>
      <c r="T371" s="607"/>
      <c r="U371" s="607"/>
      <c r="V371" s="607"/>
      <c r="W371" s="607"/>
      <c r="X371" s="607"/>
      <c r="Y371" s="607"/>
      <c r="Z371" s="607"/>
      <c r="AA371" s="607"/>
      <c r="AB371" s="607"/>
      <c r="AC371" s="607"/>
      <c r="AD371" s="607"/>
      <c r="AE371" s="607"/>
      <c r="AF371" s="607"/>
      <c r="AG371" s="607"/>
      <c r="AH371" s="607"/>
      <c r="AI371" s="607"/>
    </row>
    <row r="372" spans="1:35">
      <c r="A372" s="607"/>
      <c r="B372" s="607"/>
      <c r="C372" s="607"/>
      <c r="D372" s="607"/>
      <c r="E372" s="607"/>
      <c r="F372" s="607"/>
      <c r="G372" s="607"/>
      <c r="H372" s="607"/>
      <c r="I372" s="607"/>
      <c r="J372" s="607"/>
      <c r="K372" s="607"/>
      <c r="L372" s="607"/>
      <c r="M372" s="607"/>
      <c r="N372" s="607"/>
      <c r="O372" s="607"/>
      <c r="P372" s="607"/>
      <c r="Q372" s="607"/>
      <c r="R372" s="607"/>
      <c r="S372" s="607"/>
      <c r="T372" s="607"/>
      <c r="U372" s="607"/>
      <c r="V372" s="607"/>
      <c r="W372" s="607"/>
      <c r="X372" s="607"/>
      <c r="Y372" s="607"/>
      <c r="Z372" s="607"/>
      <c r="AA372" s="607"/>
      <c r="AB372" s="607"/>
      <c r="AC372" s="607"/>
      <c r="AD372" s="607"/>
      <c r="AE372" s="607"/>
      <c r="AF372" s="607"/>
      <c r="AG372" s="607"/>
      <c r="AH372" s="607"/>
      <c r="AI372" s="607"/>
    </row>
    <row r="373" spans="1:35">
      <c r="A373" s="607"/>
      <c r="B373" s="607"/>
      <c r="C373" s="607"/>
      <c r="D373" s="607"/>
      <c r="E373" s="607"/>
      <c r="F373" s="607"/>
      <c r="G373" s="607"/>
      <c r="H373" s="607"/>
      <c r="I373" s="607"/>
      <c r="J373" s="607"/>
      <c r="K373" s="607"/>
      <c r="L373" s="607"/>
      <c r="M373" s="607"/>
      <c r="N373" s="607"/>
      <c r="O373" s="607"/>
      <c r="P373" s="607"/>
      <c r="Q373" s="607"/>
      <c r="R373" s="607"/>
      <c r="S373" s="607"/>
      <c r="T373" s="607"/>
      <c r="U373" s="607"/>
      <c r="V373" s="607"/>
      <c r="W373" s="607"/>
      <c r="X373" s="607"/>
      <c r="Y373" s="607"/>
      <c r="Z373" s="607"/>
      <c r="AA373" s="607"/>
      <c r="AB373" s="607"/>
      <c r="AC373" s="607"/>
      <c r="AD373" s="607"/>
      <c r="AE373" s="607"/>
      <c r="AF373" s="607"/>
      <c r="AG373" s="607"/>
      <c r="AH373" s="607"/>
      <c r="AI373" s="607"/>
    </row>
    <row r="374" spans="1:35">
      <c r="A374" s="607"/>
      <c r="B374" s="607"/>
      <c r="C374" s="607"/>
      <c r="D374" s="607"/>
      <c r="E374" s="607"/>
      <c r="F374" s="607"/>
      <c r="G374" s="607"/>
      <c r="H374" s="607"/>
      <c r="I374" s="607"/>
      <c r="J374" s="607"/>
      <c r="K374" s="607"/>
      <c r="L374" s="607"/>
      <c r="M374" s="607"/>
      <c r="N374" s="607"/>
      <c r="O374" s="607"/>
      <c r="P374" s="607"/>
      <c r="Q374" s="607"/>
      <c r="R374" s="607"/>
      <c r="S374" s="607"/>
      <c r="T374" s="607"/>
      <c r="U374" s="607"/>
      <c r="V374" s="607"/>
      <c r="W374" s="607"/>
      <c r="X374" s="607"/>
      <c r="Y374" s="607"/>
      <c r="Z374" s="607"/>
      <c r="AA374" s="607"/>
      <c r="AB374" s="607"/>
      <c r="AC374" s="607"/>
      <c r="AD374" s="607"/>
      <c r="AE374" s="607"/>
      <c r="AF374" s="607"/>
      <c r="AG374" s="607"/>
      <c r="AH374" s="607"/>
      <c r="AI374" s="607"/>
    </row>
    <row r="375" spans="1:35">
      <c r="A375" s="607"/>
      <c r="B375" s="607"/>
      <c r="C375" s="607"/>
      <c r="D375" s="607"/>
      <c r="E375" s="607"/>
      <c r="F375" s="607"/>
      <c r="G375" s="607"/>
      <c r="H375" s="607"/>
      <c r="I375" s="607"/>
      <c r="J375" s="607"/>
      <c r="K375" s="607"/>
      <c r="L375" s="607"/>
      <c r="M375" s="607"/>
      <c r="N375" s="607"/>
      <c r="O375" s="607"/>
      <c r="P375" s="607"/>
      <c r="Q375" s="607"/>
      <c r="R375" s="607"/>
      <c r="S375" s="607"/>
      <c r="T375" s="607"/>
      <c r="U375" s="607"/>
      <c r="V375" s="607"/>
      <c r="W375" s="607"/>
      <c r="X375" s="607"/>
      <c r="Y375" s="607"/>
      <c r="Z375" s="607"/>
      <c r="AA375" s="607"/>
      <c r="AB375" s="607"/>
      <c r="AC375" s="607"/>
      <c r="AD375" s="607"/>
      <c r="AE375" s="607"/>
      <c r="AF375" s="607"/>
      <c r="AG375" s="607"/>
      <c r="AH375" s="607"/>
      <c r="AI375" s="607"/>
    </row>
    <row r="376" spans="1:35">
      <c r="A376" s="607"/>
      <c r="B376" s="607"/>
      <c r="C376" s="607"/>
      <c r="D376" s="607"/>
      <c r="E376" s="607"/>
      <c r="F376" s="607"/>
      <c r="G376" s="607"/>
      <c r="H376" s="607"/>
      <c r="I376" s="607"/>
      <c r="J376" s="607"/>
      <c r="K376" s="607"/>
      <c r="L376" s="607"/>
      <c r="M376" s="607"/>
      <c r="N376" s="607"/>
      <c r="O376" s="607"/>
      <c r="P376" s="607"/>
      <c r="Q376" s="607"/>
      <c r="R376" s="607"/>
      <c r="S376" s="607"/>
      <c r="T376" s="607"/>
      <c r="U376" s="607"/>
      <c r="V376" s="607"/>
      <c r="W376" s="607"/>
      <c r="X376" s="607"/>
      <c r="Y376" s="607"/>
      <c r="Z376" s="607"/>
      <c r="AA376" s="607"/>
      <c r="AB376" s="607"/>
      <c r="AC376" s="607"/>
      <c r="AD376" s="607"/>
      <c r="AE376" s="607"/>
      <c r="AF376" s="607"/>
      <c r="AG376" s="607"/>
      <c r="AH376" s="607"/>
      <c r="AI376" s="607"/>
    </row>
    <row r="377" spans="1:35">
      <c r="A377" s="607"/>
      <c r="B377" s="607"/>
      <c r="C377" s="607"/>
      <c r="D377" s="607"/>
      <c r="E377" s="607"/>
      <c r="F377" s="607"/>
      <c r="G377" s="607"/>
      <c r="H377" s="607"/>
      <c r="I377" s="607"/>
      <c r="J377" s="607"/>
      <c r="K377" s="607"/>
      <c r="L377" s="607"/>
      <c r="M377" s="607"/>
      <c r="N377" s="607"/>
      <c r="O377" s="607"/>
      <c r="P377" s="607"/>
      <c r="Q377" s="607"/>
      <c r="R377" s="607"/>
      <c r="S377" s="607"/>
      <c r="T377" s="607"/>
      <c r="U377" s="607"/>
      <c r="V377" s="607"/>
      <c r="W377" s="607"/>
      <c r="X377" s="607"/>
      <c r="Y377" s="607"/>
      <c r="Z377" s="607"/>
      <c r="AA377" s="607"/>
      <c r="AB377" s="607"/>
      <c r="AC377" s="607"/>
      <c r="AD377" s="607"/>
      <c r="AE377" s="607"/>
      <c r="AF377" s="607"/>
      <c r="AG377" s="607"/>
      <c r="AH377" s="607"/>
      <c r="AI377" s="607"/>
    </row>
    <row r="378" spans="1:35">
      <c r="A378" s="607"/>
      <c r="B378" s="607"/>
      <c r="C378" s="607"/>
      <c r="D378" s="607"/>
      <c r="E378" s="607"/>
      <c r="F378" s="607"/>
      <c r="G378" s="607"/>
      <c r="H378" s="607"/>
      <c r="I378" s="607"/>
      <c r="J378" s="607"/>
      <c r="K378" s="607"/>
      <c r="L378" s="607"/>
      <c r="M378" s="607"/>
      <c r="N378" s="607"/>
      <c r="O378" s="607"/>
      <c r="P378" s="607"/>
      <c r="Q378" s="607"/>
      <c r="R378" s="607"/>
      <c r="S378" s="607"/>
      <c r="T378" s="607"/>
      <c r="U378" s="607"/>
      <c r="V378" s="607"/>
      <c r="W378" s="607"/>
      <c r="X378" s="607"/>
      <c r="Y378" s="607"/>
      <c r="Z378" s="607"/>
      <c r="AA378" s="607"/>
      <c r="AB378" s="607"/>
      <c r="AC378" s="607"/>
      <c r="AD378" s="607"/>
      <c r="AE378" s="607"/>
      <c r="AF378" s="607"/>
      <c r="AG378" s="607"/>
      <c r="AH378" s="607"/>
      <c r="AI378" s="607"/>
    </row>
    <row r="379" spans="1:35">
      <c r="A379" s="607"/>
      <c r="B379" s="607"/>
      <c r="C379" s="607"/>
      <c r="D379" s="607"/>
      <c r="E379" s="607"/>
      <c r="F379" s="607"/>
      <c r="G379" s="607"/>
      <c r="H379" s="607"/>
      <c r="I379" s="607"/>
      <c r="J379" s="607"/>
      <c r="K379" s="607"/>
      <c r="L379" s="607"/>
      <c r="M379" s="607"/>
      <c r="N379" s="607"/>
      <c r="O379" s="607"/>
      <c r="P379" s="607"/>
      <c r="Q379" s="607"/>
      <c r="R379" s="607"/>
      <c r="S379" s="607"/>
      <c r="T379" s="607"/>
      <c r="U379" s="607"/>
      <c r="V379" s="607"/>
      <c r="W379" s="607"/>
      <c r="X379" s="607"/>
      <c r="Y379" s="607"/>
      <c r="Z379" s="607"/>
      <c r="AA379" s="607"/>
      <c r="AB379" s="607"/>
      <c r="AC379" s="607"/>
      <c r="AD379" s="607"/>
      <c r="AE379" s="607"/>
      <c r="AF379" s="607"/>
      <c r="AG379" s="607"/>
      <c r="AH379" s="607"/>
      <c r="AI379" s="607"/>
    </row>
    <row r="380" spans="1:35">
      <c r="A380" s="607"/>
      <c r="B380" s="607"/>
      <c r="C380" s="607"/>
      <c r="D380" s="607"/>
      <c r="E380" s="607"/>
      <c r="F380" s="607"/>
      <c r="G380" s="607"/>
      <c r="H380" s="607"/>
      <c r="I380" s="607"/>
      <c r="J380" s="607"/>
      <c r="K380" s="607"/>
      <c r="L380" s="607"/>
      <c r="M380" s="607"/>
      <c r="N380" s="607"/>
      <c r="O380" s="607"/>
      <c r="P380" s="607"/>
      <c r="Q380" s="607"/>
      <c r="R380" s="607"/>
      <c r="S380" s="607"/>
      <c r="T380" s="607"/>
      <c r="U380" s="607"/>
      <c r="V380" s="607"/>
      <c r="W380" s="607"/>
      <c r="X380" s="607"/>
      <c r="Y380" s="607"/>
      <c r="Z380" s="607"/>
      <c r="AA380" s="607"/>
      <c r="AB380" s="607"/>
      <c r="AC380" s="607"/>
      <c r="AD380" s="607"/>
      <c r="AE380" s="607"/>
      <c r="AF380" s="607"/>
      <c r="AG380" s="607"/>
      <c r="AH380" s="607"/>
      <c r="AI380" s="607"/>
    </row>
    <row r="381" spans="1:35">
      <c r="A381" s="607"/>
      <c r="B381" s="607"/>
      <c r="C381" s="607"/>
      <c r="D381" s="607"/>
      <c r="E381" s="607"/>
      <c r="F381" s="607"/>
      <c r="G381" s="607"/>
      <c r="H381" s="607"/>
      <c r="I381" s="607"/>
      <c r="J381" s="607"/>
      <c r="K381" s="607"/>
      <c r="L381" s="607"/>
      <c r="M381" s="607"/>
      <c r="N381" s="607"/>
      <c r="O381" s="607"/>
      <c r="P381" s="607"/>
      <c r="Q381" s="607"/>
      <c r="R381" s="607"/>
      <c r="S381" s="607"/>
      <c r="T381" s="607"/>
      <c r="U381" s="607"/>
      <c r="V381" s="607"/>
      <c r="W381" s="607"/>
      <c r="X381" s="607"/>
      <c r="Y381" s="607"/>
      <c r="Z381" s="607"/>
      <c r="AA381" s="607"/>
      <c r="AB381" s="607"/>
      <c r="AC381" s="607"/>
      <c r="AD381" s="607"/>
      <c r="AE381" s="607"/>
      <c r="AF381" s="607"/>
      <c r="AG381" s="607"/>
      <c r="AH381" s="607"/>
      <c r="AI381" s="607"/>
    </row>
    <row r="382" spans="1:35">
      <c r="A382" s="607"/>
      <c r="B382" s="607"/>
      <c r="C382" s="607"/>
      <c r="D382" s="607"/>
      <c r="E382" s="607"/>
      <c r="F382" s="607"/>
      <c r="G382" s="607"/>
      <c r="H382" s="607"/>
      <c r="I382" s="607"/>
      <c r="J382" s="607"/>
      <c r="K382" s="607"/>
      <c r="L382" s="607"/>
      <c r="M382" s="607"/>
      <c r="N382" s="607"/>
      <c r="O382" s="607"/>
      <c r="P382" s="607"/>
      <c r="Q382" s="607"/>
      <c r="R382" s="607"/>
      <c r="S382" s="607"/>
      <c r="T382" s="607"/>
      <c r="U382" s="607"/>
      <c r="V382" s="607"/>
      <c r="W382" s="607"/>
      <c r="X382" s="607"/>
      <c r="Y382" s="607"/>
      <c r="Z382" s="607"/>
      <c r="AA382" s="607"/>
      <c r="AB382" s="607"/>
      <c r="AC382" s="607"/>
      <c r="AD382" s="607"/>
      <c r="AE382" s="607"/>
      <c r="AF382" s="607"/>
      <c r="AG382" s="607"/>
      <c r="AH382" s="607"/>
      <c r="AI382" s="607"/>
    </row>
    <row r="383" spans="1:35">
      <c r="A383" s="607"/>
      <c r="B383" s="607"/>
      <c r="C383" s="607"/>
      <c r="D383" s="607"/>
      <c r="E383" s="607"/>
      <c r="F383" s="607"/>
      <c r="G383" s="607"/>
      <c r="H383" s="607"/>
      <c r="I383" s="607"/>
      <c r="J383" s="607"/>
      <c r="K383" s="607"/>
      <c r="L383" s="607"/>
      <c r="M383" s="607"/>
      <c r="N383" s="607"/>
      <c r="O383" s="607"/>
      <c r="P383" s="607"/>
      <c r="Q383" s="607"/>
      <c r="R383" s="607"/>
      <c r="S383" s="607"/>
      <c r="T383" s="607"/>
      <c r="U383" s="607"/>
      <c r="V383" s="607"/>
      <c r="W383" s="607"/>
      <c r="X383" s="607"/>
      <c r="Y383" s="607"/>
      <c r="Z383" s="607"/>
      <c r="AA383" s="607"/>
      <c r="AB383" s="607"/>
      <c r="AC383" s="607"/>
      <c r="AD383" s="607"/>
      <c r="AE383" s="607"/>
      <c r="AF383" s="607"/>
      <c r="AG383" s="607"/>
      <c r="AH383" s="607"/>
      <c r="AI383" s="607"/>
    </row>
    <row r="384" spans="1:35">
      <c r="A384" s="607"/>
      <c r="B384" s="607"/>
      <c r="C384" s="607"/>
      <c r="D384" s="607"/>
      <c r="E384" s="607"/>
      <c r="F384" s="607"/>
      <c r="G384" s="607"/>
      <c r="H384" s="607"/>
      <c r="I384" s="607"/>
      <c r="J384" s="607"/>
      <c r="K384" s="607"/>
      <c r="L384" s="607"/>
      <c r="M384" s="607"/>
      <c r="N384" s="607"/>
      <c r="O384" s="607"/>
      <c r="P384" s="607"/>
      <c r="Q384" s="607"/>
      <c r="R384" s="607"/>
      <c r="S384" s="607"/>
      <c r="T384" s="607"/>
      <c r="U384" s="607"/>
      <c r="V384" s="607"/>
      <c r="W384" s="607"/>
      <c r="X384" s="607"/>
      <c r="Y384" s="607"/>
      <c r="Z384" s="607"/>
      <c r="AA384" s="607"/>
      <c r="AB384" s="607"/>
      <c r="AC384" s="607"/>
      <c r="AD384" s="607"/>
      <c r="AE384" s="607"/>
      <c r="AF384" s="607"/>
      <c r="AG384" s="607"/>
      <c r="AH384" s="607"/>
      <c r="AI384" s="607"/>
    </row>
    <row r="385" spans="1:35">
      <c r="A385" s="607"/>
      <c r="B385" s="607"/>
      <c r="C385" s="607"/>
      <c r="D385" s="607"/>
      <c r="E385" s="607"/>
      <c r="F385" s="607"/>
      <c r="G385" s="607"/>
      <c r="H385" s="607"/>
      <c r="I385" s="607"/>
      <c r="J385" s="607"/>
      <c r="K385" s="607"/>
      <c r="L385" s="607"/>
      <c r="M385" s="607"/>
      <c r="N385" s="607"/>
      <c r="O385" s="607"/>
      <c r="P385" s="607"/>
      <c r="Q385" s="607"/>
      <c r="R385" s="607"/>
      <c r="S385" s="607"/>
      <c r="T385" s="607"/>
      <c r="U385" s="607"/>
      <c r="V385" s="607"/>
      <c r="W385" s="607"/>
      <c r="X385" s="607"/>
      <c r="Y385" s="607"/>
      <c r="Z385" s="607"/>
      <c r="AA385" s="607"/>
      <c r="AB385" s="607"/>
      <c r="AC385" s="607"/>
      <c r="AD385" s="607"/>
      <c r="AE385" s="607"/>
      <c r="AF385" s="607"/>
      <c r="AG385" s="607"/>
      <c r="AH385" s="607"/>
      <c r="AI385" s="607"/>
    </row>
    <row r="386" spans="1:35">
      <c r="A386" s="607"/>
      <c r="B386" s="607"/>
      <c r="C386" s="607"/>
      <c r="D386" s="607"/>
      <c r="E386" s="607"/>
      <c r="F386" s="607"/>
      <c r="G386" s="607"/>
      <c r="H386" s="607"/>
      <c r="I386" s="607"/>
      <c r="J386" s="607"/>
      <c r="K386" s="607"/>
      <c r="L386" s="607"/>
      <c r="M386" s="607"/>
      <c r="N386" s="607"/>
      <c r="O386" s="607"/>
      <c r="P386" s="607"/>
      <c r="Q386" s="607"/>
      <c r="R386" s="607"/>
      <c r="S386" s="607"/>
      <c r="T386" s="607"/>
      <c r="U386" s="607"/>
      <c r="V386" s="607"/>
      <c r="W386" s="607"/>
      <c r="X386" s="607"/>
      <c r="Y386" s="607"/>
      <c r="Z386" s="607"/>
      <c r="AA386" s="607"/>
      <c r="AB386" s="607"/>
      <c r="AC386" s="607"/>
      <c r="AD386" s="607"/>
      <c r="AE386" s="607"/>
      <c r="AF386" s="607"/>
      <c r="AG386" s="607"/>
      <c r="AH386" s="607"/>
      <c r="AI386" s="607"/>
    </row>
    <row r="387" spans="1:35">
      <c r="A387" s="607"/>
      <c r="B387" s="607"/>
      <c r="C387" s="607"/>
      <c r="D387" s="607"/>
      <c r="E387" s="607"/>
      <c r="F387" s="607"/>
      <c r="G387" s="607"/>
      <c r="H387" s="607"/>
      <c r="I387" s="607"/>
      <c r="J387" s="607"/>
      <c r="K387" s="607"/>
      <c r="L387" s="607"/>
      <c r="M387" s="607"/>
      <c r="N387" s="607"/>
      <c r="O387" s="607"/>
      <c r="P387" s="607"/>
      <c r="Q387" s="607"/>
      <c r="R387" s="607"/>
      <c r="S387" s="607"/>
      <c r="T387" s="607"/>
      <c r="U387" s="607"/>
      <c r="V387" s="607"/>
      <c r="W387" s="607"/>
      <c r="X387" s="607"/>
      <c r="Y387" s="607"/>
      <c r="Z387" s="607"/>
      <c r="AA387" s="607"/>
      <c r="AB387" s="607"/>
      <c r="AC387" s="607"/>
      <c r="AD387" s="607"/>
      <c r="AE387" s="607"/>
      <c r="AF387" s="607"/>
      <c r="AG387" s="607"/>
      <c r="AH387" s="607"/>
      <c r="AI387" s="607"/>
    </row>
    <row r="388" spans="1:35">
      <c r="A388" s="607"/>
      <c r="B388" s="607"/>
      <c r="C388" s="607"/>
      <c r="D388" s="607"/>
      <c r="E388" s="607"/>
      <c r="F388" s="607"/>
      <c r="G388" s="607"/>
      <c r="H388" s="607"/>
      <c r="I388" s="607"/>
      <c r="J388" s="607"/>
      <c r="K388" s="607"/>
      <c r="L388" s="607"/>
      <c r="M388" s="607"/>
      <c r="N388" s="607"/>
      <c r="O388" s="607"/>
      <c r="P388" s="607"/>
      <c r="Q388" s="607"/>
      <c r="R388" s="607"/>
      <c r="S388" s="607"/>
      <c r="T388" s="607"/>
      <c r="U388" s="607"/>
      <c r="V388" s="607"/>
      <c r="W388" s="607"/>
      <c r="X388" s="607"/>
      <c r="Y388" s="607"/>
      <c r="Z388" s="607"/>
      <c r="AA388" s="607"/>
      <c r="AB388" s="607"/>
      <c r="AC388" s="607"/>
      <c r="AD388" s="607"/>
      <c r="AE388" s="607"/>
      <c r="AF388" s="607"/>
      <c r="AG388" s="607"/>
      <c r="AH388" s="607"/>
      <c r="AI388" s="607"/>
    </row>
    <row r="389" spans="1:35">
      <c r="A389" s="607"/>
      <c r="B389" s="607"/>
      <c r="C389" s="607"/>
      <c r="D389" s="607"/>
      <c r="E389" s="607"/>
      <c r="F389" s="607"/>
      <c r="G389" s="607"/>
      <c r="H389" s="607"/>
      <c r="I389" s="607"/>
      <c r="J389" s="607"/>
      <c r="K389" s="607"/>
      <c r="L389" s="607"/>
      <c r="M389" s="607"/>
      <c r="N389" s="607"/>
      <c r="O389" s="607"/>
      <c r="P389" s="607"/>
      <c r="Q389" s="607"/>
      <c r="R389" s="607"/>
      <c r="S389" s="607"/>
      <c r="T389" s="607"/>
      <c r="U389" s="607"/>
      <c r="V389" s="607"/>
      <c r="W389" s="607"/>
      <c r="X389" s="607"/>
      <c r="Y389" s="607"/>
      <c r="Z389" s="607"/>
      <c r="AA389" s="607"/>
      <c r="AB389" s="607"/>
      <c r="AC389" s="607"/>
      <c r="AD389" s="607"/>
      <c r="AE389" s="607"/>
      <c r="AF389" s="607"/>
      <c r="AG389" s="607"/>
      <c r="AH389" s="607"/>
      <c r="AI389" s="607"/>
    </row>
    <row r="390" spans="1:35">
      <c r="A390" s="607"/>
      <c r="B390" s="607"/>
      <c r="C390" s="607"/>
      <c r="D390" s="607"/>
      <c r="E390" s="607"/>
      <c r="F390" s="607"/>
      <c r="G390" s="607"/>
      <c r="H390" s="607"/>
      <c r="I390" s="607"/>
      <c r="J390" s="607"/>
      <c r="K390" s="607"/>
      <c r="L390" s="607"/>
      <c r="M390" s="607"/>
      <c r="N390" s="607"/>
      <c r="O390" s="607"/>
      <c r="P390" s="607"/>
      <c r="Q390" s="607"/>
      <c r="R390" s="607"/>
      <c r="S390" s="607"/>
      <c r="T390" s="607"/>
      <c r="U390" s="607"/>
      <c r="V390" s="607"/>
      <c r="W390" s="607"/>
      <c r="X390" s="607"/>
      <c r="Y390" s="607"/>
      <c r="Z390" s="607"/>
      <c r="AA390" s="607"/>
      <c r="AB390" s="607"/>
      <c r="AC390" s="607"/>
      <c r="AD390" s="607"/>
      <c r="AE390" s="607"/>
      <c r="AF390" s="607"/>
      <c r="AG390" s="607"/>
      <c r="AH390" s="607"/>
      <c r="AI390" s="607"/>
    </row>
    <row r="391" spans="1:35">
      <c r="A391" s="607"/>
      <c r="B391" s="607"/>
      <c r="C391" s="607"/>
      <c r="D391" s="607"/>
      <c r="E391" s="607"/>
      <c r="F391" s="607"/>
      <c r="G391" s="607"/>
      <c r="H391" s="607"/>
      <c r="I391" s="607"/>
      <c r="J391" s="607"/>
      <c r="K391" s="607"/>
      <c r="L391" s="607"/>
      <c r="M391" s="607"/>
      <c r="N391" s="607"/>
      <c r="O391" s="607"/>
      <c r="P391" s="607"/>
      <c r="Q391" s="607"/>
      <c r="R391" s="607"/>
      <c r="S391" s="607"/>
      <c r="T391" s="607"/>
      <c r="U391" s="607"/>
      <c r="V391" s="607"/>
      <c r="W391" s="607"/>
      <c r="X391" s="607"/>
      <c r="Y391" s="607"/>
      <c r="Z391" s="607"/>
      <c r="AA391" s="607"/>
      <c r="AB391" s="607"/>
      <c r="AC391" s="607"/>
      <c r="AD391" s="607"/>
      <c r="AE391" s="607"/>
      <c r="AF391" s="607"/>
      <c r="AG391" s="607"/>
      <c r="AH391" s="607"/>
      <c r="AI391" s="607"/>
    </row>
    <row r="392" spans="1:35">
      <c r="A392" s="607"/>
      <c r="B392" s="607"/>
      <c r="C392" s="607"/>
      <c r="D392" s="607"/>
      <c r="E392" s="607"/>
      <c r="F392" s="607"/>
      <c r="G392" s="607"/>
      <c r="H392" s="607"/>
      <c r="I392" s="607"/>
      <c r="J392" s="607"/>
      <c r="K392" s="607"/>
      <c r="L392" s="607"/>
      <c r="M392" s="607"/>
      <c r="N392" s="607"/>
      <c r="O392" s="607"/>
      <c r="P392" s="607"/>
      <c r="Q392" s="607"/>
      <c r="R392" s="607"/>
      <c r="S392" s="607"/>
      <c r="T392" s="607"/>
      <c r="U392" s="607"/>
      <c r="V392" s="607"/>
      <c r="W392" s="607"/>
      <c r="X392" s="607"/>
      <c r="Y392" s="607"/>
      <c r="Z392" s="607"/>
      <c r="AA392" s="607"/>
      <c r="AB392" s="607"/>
      <c r="AC392" s="607"/>
      <c r="AD392" s="607"/>
      <c r="AE392" s="607"/>
      <c r="AF392" s="607"/>
      <c r="AG392" s="607"/>
      <c r="AH392" s="607"/>
      <c r="AI392" s="607"/>
    </row>
    <row r="393" spans="1:35">
      <c r="A393" s="607"/>
      <c r="B393" s="607"/>
      <c r="C393" s="607"/>
      <c r="D393" s="607"/>
      <c r="E393" s="607"/>
      <c r="F393" s="607"/>
      <c r="G393" s="607"/>
      <c r="H393" s="607"/>
      <c r="I393" s="607"/>
      <c r="J393" s="607"/>
      <c r="K393" s="607"/>
      <c r="L393" s="607"/>
      <c r="M393" s="607"/>
      <c r="N393" s="607"/>
      <c r="O393" s="607"/>
      <c r="P393" s="607"/>
      <c r="Q393" s="607"/>
      <c r="R393" s="607"/>
      <c r="S393" s="607"/>
      <c r="T393" s="607"/>
      <c r="U393" s="607"/>
      <c r="V393" s="607"/>
      <c r="W393" s="607"/>
      <c r="X393" s="607"/>
      <c r="Y393" s="607"/>
      <c r="Z393" s="607"/>
      <c r="AA393" s="607"/>
      <c r="AB393" s="607"/>
      <c r="AC393" s="607"/>
      <c r="AD393" s="607"/>
      <c r="AE393" s="607"/>
      <c r="AF393" s="607"/>
      <c r="AG393" s="607"/>
      <c r="AH393" s="607"/>
      <c r="AI393" s="607"/>
    </row>
    <row r="394" spans="1:35">
      <c r="A394" s="607"/>
      <c r="B394" s="607"/>
      <c r="C394" s="607"/>
      <c r="D394" s="607"/>
      <c r="E394" s="607"/>
      <c r="F394" s="607"/>
      <c r="G394" s="607"/>
      <c r="H394" s="607"/>
      <c r="I394" s="607"/>
      <c r="J394" s="607"/>
      <c r="K394" s="607"/>
      <c r="L394" s="607"/>
      <c r="M394" s="607"/>
      <c r="N394" s="607"/>
      <c r="O394" s="607"/>
      <c r="P394" s="607"/>
      <c r="Q394" s="607"/>
      <c r="R394" s="607"/>
      <c r="S394" s="607"/>
      <c r="T394" s="607"/>
      <c r="U394" s="607"/>
      <c r="V394" s="607"/>
      <c r="W394" s="607"/>
      <c r="X394" s="607"/>
      <c r="Y394" s="607"/>
      <c r="Z394" s="607"/>
      <c r="AA394" s="607"/>
      <c r="AB394" s="607"/>
      <c r="AC394" s="607"/>
      <c r="AD394" s="607"/>
      <c r="AE394" s="607"/>
      <c r="AF394" s="607"/>
      <c r="AG394" s="607"/>
      <c r="AH394" s="607"/>
      <c r="AI394" s="607"/>
    </row>
    <row r="395" spans="1:35">
      <c r="A395" s="607"/>
      <c r="B395" s="607"/>
      <c r="C395" s="607"/>
      <c r="D395" s="607"/>
      <c r="E395" s="607"/>
      <c r="F395" s="607"/>
      <c r="G395" s="607"/>
      <c r="H395" s="607"/>
      <c r="I395" s="607"/>
      <c r="J395" s="607"/>
      <c r="K395" s="607"/>
      <c r="L395" s="607"/>
      <c r="M395" s="607"/>
      <c r="N395" s="607"/>
      <c r="O395" s="607"/>
      <c r="P395" s="607"/>
      <c r="Q395" s="607"/>
      <c r="R395" s="607"/>
      <c r="S395" s="607"/>
      <c r="T395" s="607"/>
      <c r="U395" s="607"/>
      <c r="V395" s="607"/>
      <c r="W395" s="607"/>
      <c r="X395" s="607"/>
      <c r="Y395" s="607"/>
      <c r="Z395" s="607"/>
      <c r="AA395" s="607"/>
      <c r="AB395" s="607"/>
      <c r="AC395" s="607"/>
      <c r="AD395" s="607"/>
      <c r="AE395" s="607"/>
      <c r="AF395" s="607"/>
      <c r="AG395" s="607"/>
      <c r="AH395" s="607"/>
      <c r="AI395" s="607"/>
    </row>
    <row r="396" spans="1:35">
      <c r="A396" s="607"/>
      <c r="B396" s="607"/>
      <c r="C396" s="607"/>
      <c r="D396" s="607"/>
      <c r="E396" s="607"/>
      <c r="F396" s="607"/>
      <c r="G396" s="607"/>
      <c r="H396" s="607"/>
      <c r="I396" s="607"/>
      <c r="J396" s="607"/>
      <c r="K396" s="607"/>
      <c r="L396" s="607"/>
      <c r="M396" s="607"/>
      <c r="N396" s="607"/>
      <c r="O396" s="607"/>
      <c r="P396" s="607"/>
      <c r="Q396" s="607"/>
      <c r="R396" s="607"/>
      <c r="S396" s="607"/>
      <c r="T396" s="607"/>
      <c r="U396" s="607"/>
      <c r="V396" s="607"/>
      <c r="W396" s="607"/>
      <c r="X396" s="607"/>
      <c r="Y396" s="607"/>
      <c r="Z396" s="607"/>
      <c r="AA396" s="607"/>
      <c r="AB396" s="607"/>
      <c r="AC396" s="607"/>
      <c r="AD396" s="607"/>
      <c r="AE396" s="607"/>
      <c r="AF396" s="607"/>
      <c r="AG396" s="607"/>
      <c r="AH396" s="607"/>
      <c r="AI396" s="607"/>
    </row>
    <row r="397" spans="1:35">
      <c r="A397" s="607"/>
      <c r="B397" s="607"/>
      <c r="C397" s="607"/>
      <c r="D397" s="607"/>
      <c r="E397" s="607"/>
      <c r="F397" s="607"/>
      <c r="G397" s="607"/>
      <c r="H397" s="607"/>
      <c r="I397" s="607"/>
      <c r="J397" s="607"/>
      <c r="K397" s="607"/>
      <c r="L397" s="607"/>
      <c r="M397" s="607"/>
      <c r="N397" s="607"/>
      <c r="O397" s="607"/>
      <c r="P397" s="607"/>
      <c r="Q397" s="607"/>
      <c r="R397" s="607"/>
      <c r="S397" s="607"/>
      <c r="T397" s="607"/>
      <c r="U397" s="607"/>
      <c r="V397" s="607"/>
      <c r="W397" s="607"/>
      <c r="X397" s="607"/>
      <c r="Y397" s="607"/>
      <c r="Z397" s="607"/>
      <c r="AA397" s="607"/>
      <c r="AB397" s="607"/>
      <c r="AC397" s="607"/>
      <c r="AD397" s="607"/>
      <c r="AE397" s="607"/>
      <c r="AF397" s="607"/>
      <c r="AG397" s="607"/>
      <c r="AH397" s="607"/>
      <c r="AI397" s="607"/>
    </row>
    <row r="398" spans="1:35">
      <c r="A398" s="607"/>
      <c r="B398" s="607"/>
      <c r="C398" s="607"/>
      <c r="D398" s="607"/>
      <c r="E398" s="607"/>
      <c r="F398" s="607"/>
      <c r="G398" s="607"/>
      <c r="H398" s="607"/>
      <c r="I398" s="607"/>
      <c r="J398" s="607"/>
      <c r="K398" s="607"/>
      <c r="L398" s="607"/>
      <c r="M398" s="607"/>
      <c r="N398" s="607"/>
      <c r="O398" s="607"/>
      <c r="P398" s="607"/>
      <c r="Q398" s="607"/>
      <c r="R398" s="607"/>
      <c r="S398" s="607"/>
      <c r="T398" s="607"/>
      <c r="U398" s="607"/>
      <c r="V398" s="607"/>
      <c r="W398" s="607"/>
      <c r="X398" s="607"/>
      <c r="Y398" s="607"/>
      <c r="Z398" s="607"/>
      <c r="AA398" s="607"/>
      <c r="AB398" s="607"/>
      <c r="AC398" s="607"/>
      <c r="AD398" s="607"/>
      <c r="AE398" s="607"/>
      <c r="AF398" s="607"/>
      <c r="AG398" s="607"/>
      <c r="AH398" s="607"/>
      <c r="AI398" s="607"/>
    </row>
    <row r="399" spans="1:35">
      <c r="A399" s="607"/>
      <c r="B399" s="607"/>
      <c r="C399" s="607"/>
      <c r="D399" s="607"/>
      <c r="E399" s="607"/>
      <c r="F399" s="607"/>
      <c r="G399" s="607"/>
      <c r="H399" s="607"/>
      <c r="I399" s="607"/>
      <c r="J399" s="607"/>
      <c r="K399" s="607"/>
      <c r="L399" s="607"/>
      <c r="M399" s="607"/>
      <c r="N399" s="607"/>
      <c r="O399" s="607"/>
      <c r="P399" s="607"/>
      <c r="Q399" s="607"/>
      <c r="R399" s="607"/>
      <c r="S399" s="607"/>
      <c r="T399" s="607"/>
      <c r="U399" s="607"/>
      <c r="V399" s="607"/>
      <c r="W399" s="607"/>
      <c r="X399" s="607"/>
      <c r="Y399" s="607"/>
      <c r="Z399" s="607"/>
      <c r="AA399" s="607"/>
      <c r="AB399" s="607"/>
      <c r="AC399" s="607"/>
      <c r="AD399" s="607"/>
      <c r="AE399" s="607"/>
      <c r="AF399" s="607"/>
      <c r="AG399" s="607"/>
      <c r="AH399" s="607"/>
      <c r="AI399" s="607"/>
    </row>
    <row r="400" spans="1:35">
      <c r="A400" s="607"/>
      <c r="B400" s="607"/>
      <c r="C400" s="607"/>
      <c r="D400" s="607"/>
      <c r="E400" s="607"/>
      <c r="F400" s="607"/>
      <c r="G400" s="607"/>
      <c r="H400" s="607"/>
      <c r="I400" s="607"/>
      <c r="J400" s="607"/>
      <c r="K400" s="607"/>
      <c r="L400" s="607"/>
      <c r="M400" s="607"/>
      <c r="N400" s="607"/>
      <c r="O400" s="607"/>
      <c r="P400" s="607"/>
      <c r="Q400" s="607"/>
      <c r="R400" s="607"/>
      <c r="S400" s="607"/>
      <c r="T400" s="607"/>
      <c r="U400" s="607"/>
      <c r="V400" s="607"/>
      <c r="W400" s="607"/>
      <c r="X400" s="607"/>
      <c r="Y400" s="607"/>
      <c r="Z400" s="607"/>
      <c r="AA400" s="607"/>
      <c r="AB400" s="607"/>
      <c r="AC400" s="607"/>
      <c r="AD400" s="607"/>
      <c r="AE400" s="607"/>
      <c r="AF400" s="607"/>
      <c r="AG400" s="607"/>
      <c r="AH400" s="607"/>
      <c r="AI400" s="607"/>
    </row>
    <row r="401" spans="1:35">
      <c r="A401" s="607"/>
      <c r="B401" s="607"/>
      <c r="C401" s="607"/>
      <c r="D401" s="607"/>
      <c r="E401" s="607"/>
      <c r="F401" s="607"/>
      <c r="G401" s="607"/>
      <c r="H401" s="607"/>
      <c r="I401" s="607"/>
      <c r="J401" s="607"/>
      <c r="K401" s="607"/>
      <c r="L401" s="607"/>
      <c r="M401" s="607"/>
      <c r="N401" s="607"/>
      <c r="O401" s="607"/>
      <c r="P401" s="607"/>
      <c r="Q401" s="607"/>
      <c r="R401" s="607"/>
      <c r="S401" s="607"/>
      <c r="T401" s="607"/>
      <c r="U401" s="607"/>
      <c r="V401" s="607"/>
      <c r="W401" s="607"/>
      <c r="X401" s="607"/>
      <c r="Y401" s="607"/>
      <c r="Z401" s="607"/>
      <c r="AA401" s="607"/>
      <c r="AB401" s="607"/>
      <c r="AC401" s="607"/>
      <c r="AD401" s="607"/>
      <c r="AE401" s="607"/>
      <c r="AF401" s="607"/>
      <c r="AG401" s="607"/>
      <c r="AH401" s="607"/>
      <c r="AI401" s="607"/>
    </row>
    <row r="402" spans="1:35">
      <c r="A402" s="607"/>
      <c r="B402" s="607"/>
      <c r="C402" s="607"/>
      <c r="D402" s="607"/>
      <c r="E402" s="607"/>
      <c r="F402" s="607"/>
      <c r="G402" s="607"/>
      <c r="H402" s="607"/>
      <c r="I402" s="607"/>
      <c r="J402" s="607"/>
      <c r="K402" s="607"/>
      <c r="L402" s="607"/>
      <c r="M402" s="607"/>
      <c r="N402" s="607"/>
      <c r="O402" s="607"/>
      <c r="P402" s="607"/>
      <c r="Q402" s="607"/>
      <c r="R402" s="607"/>
      <c r="S402" s="607"/>
      <c r="T402" s="607"/>
      <c r="U402" s="607"/>
      <c r="V402" s="607"/>
      <c r="W402" s="607"/>
      <c r="X402" s="607"/>
      <c r="Y402" s="607"/>
      <c r="Z402" s="607"/>
      <c r="AA402" s="607"/>
      <c r="AB402" s="607"/>
      <c r="AC402" s="607"/>
      <c r="AD402" s="607"/>
      <c r="AE402" s="607"/>
      <c r="AF402" s="607"/>
      <c r="AG402" s="607"/>
      <c r="AH402" s="607"/>
      <c r="AI402" s="607"/>
    </row>
    <row r="403" spans="1:35">
      <c r="A403" s="607"/>
      <c r="B403" s="607"/>
      <c r="C403" s="607"/>
      <c r="D403" s="607"/>
      <c r="E403" s="607"/>
      <c r="F403" s="607"/>
      <c r="G403" s="607"/>
      <c r="H403" s="607"/>
      <c r="I403" s="607"/>
      <c r="J403" s="607"/>
      <c r="K403" s="607"/>
      <c r="L403" s="607"/>
      <c r="M403" s="607"/>
      <c r="N403" s="607"/>
      <c r="O403" s="607"/>
      <c r="P403" s="607"/>
      <c r="Q403" s="607"/>
      <c r="R403" s="607"/>
      <c r="S403" s="607"/>
      <c r="T403" s="607"/>
      <c r="U403" s="607"/>
      <c r="V403" s="607"/>
      <c r="W403" s="607"/>
      <c r="X403" s="607"/>
      <c r="Y403" s="607"/>
      <c r="Z403" s="607"/>
      <c r="AA403" s="607"/>
      <c r="AB403" s="607"/>
      <c r="AC403" s="607"/>
      <c r="AD403" s="607"/>
      <c r="AE403" s="607"/>
      <c r="AF403" s="607"/>
      <c r="AG403" s="607"/>
      <c r="AH403" s="607"/>
      <c r="AI403" s="607"/>
    </row>
    <row r="404" spans="1:35">
      <c r="A404" s="607"/>
      <c r="B404" s="607"/>
      <c r="C404" s="607"/>
      <c r="D404" s="607"/>
      <c r="E404" s="607"/>
      <c r="F404" s="607"/>
      <c r="G404" s="607"/>
      <c r="H404" s="607"/>
      <c r="I404" s="607"/>
      <c r="J404" s="607"/>
      <c r="K404" s="607"/>
      <c r="L404" s="607"/>
      <c r="M404" s="607"/>
      <c r="N404" s="607"/>
      <c r="O404" s="607"/>
      <c r="P404" s="607"/>
      <c r="Q404" s="607"/>
      <c r="R404" s="607"/>
      <c r="S404" s="607"/>
      <c r="T404" s="607"/>
      <c r="U404" s="607"/>
      <c r="V404" s="607"/>
      <c r="W404" s="607"/>
      <c r="X404" s="607"/>
      <c r="Y404" s="607"/>
      <c r="Z404" s="607"/>
      <c r="AA404" s="607"/>
      <c r="AB404" s="607"/>
      <c r="AC404" s="607"/>
      <c r="AD404" s="607"/>
      <c r="AE404" s="607"/>
      <c r="AF404" s="607"/>
      <c r="AG404" s="607"/>
      <c r="AH404" s="607"/>
      <c r="AI404" s="607"/>
    </row>
    <row r="405" spans="1:35">
      <c r="A405" s="607"/>
      <c r="B405" s="607"/>
      <c r="C405" s="607"/>
      <c r="D405" s="607"/>
      <c r="E405" s="607"/>
      <c r="F405" s="607"/>
      <c r="G405" s="607"/>
      <c r="H405" s="607"/>
      <c r="I405" s="607"/>
      <c r="J405" s="607"/>
      <c r="K405" s="607"/>
      <c r="L405" s="607"/>
      <c r="M405" s="607"/>
      <c r="N405" s="607"/>
      <c r="O405" s="607"/>
      <c r="P405" s="607"/>
      <c r="Q405" s="607"/>
      <c r="R405" s="607"/>
      <c r="S405" s="607"/>
      <c r="T405" s="607"/>
      <c r="U405" s="607"/>
      <c r="V405" s="607"/>
      <c r="W405" s="607"/>
      <c r="X405" s="607"/>
      <c r="Y405" s="607"/>
      <c r="Z405" s="607"/>
      <c r="AA405" s="607"/>
      <c r="AB405" s="607"/>
      <c r="AC405" s="607"/>
      <c r="AD405" s="607"/>
      <c r="AE405" s="607"/>
      <c r="AF405" s="607"/>
      <c r="AG405" s="607"/>
      <c r="AH405" s="607"/>
      <c r="AI405" s="607"/>
    </row>
    <row r="406" spans="1:35">
      <c r="A406" s="607"/>
      <c r="B406" s="607"/>
      <c r="C406" s="607"/>
      <c r="D406" s="607"/>
      <c r="E406" s="607"/>
      <c r="F406" s="607"/>
      <c r="G406" s="607"/>
      <c r="H406" s="607"/>
      <c r="I406" s="607"/>
      <c r="J406" s="607"/>
      <c r="K406" s="607"/>
      <c r="L406" s="607"/>
      <c r="M406" s="607"/>
      <c r="N406" s="607"/>
      <c r="O406" s="607"/>
      <c r="P406" s="607"/>
      <c r="Q406" s="607"/>
      <c r="R406" s="607"/>
      <c r="S406" s="607"/>
      <c r="T406" s="607"/>
      <c r="U406" s="607"/>
      <c r="V406" s="607"/>
      <c r="W406" s="607"/>
      <c r="X406" s="607"/>
      <c r="Y406" s="607"/>
      <c r="Z406" s="607"/>
      <c r="AA406" s="607"/>
      <c r="AB406" s="607"/>
      <c r="AC406" s="607"/>
      <c r="AD406" s="607"/>
      <c r="AE406" s="607"/>
      <c r="AF406" s="607"/>
      <c r="AG406" s="607"/>
      <c r="AH406" s="607"/>
      <c r="AI406" s="607"/>
    </row>
    <row r="407" spans="1:35">
      <c r="A407" s="607"/>
      <c r="B407" s="607"/>
      <c r="C407" s="607"/>
      <c r="D407" s="607"/>
      <c r="E407" s="607"/>
      <c r="F407" s="607"/>
      <c r="G407" s="607"/>
      <c r="H407" s="607"/>
      <c r="I407" s="607"/>
      <c r="J407" s="607"/>
      <c r="K407" s="607"/>
      <c r="L407" s="607"/>
      <c r="M407" s="607"/>
      <c r="N407" s="607"/>
      <c r="O407" s="607"/>
      <c r="P407" s="607"/>
      <c r="Q407" s="607"/>
      <c r="R407" s="607"/>
      <c r="S407" s="607"/>
      <c r="T407" s="607"/>
      <c r="U407" s="607"/>
      <c r="V407" s="607"/>
      <c r="W407" s="607"/>
      <c r="X407" s="607"/>
      <c r="Y407" s="607"/>
      <c r="Z407" s="607"/>
      <c r="AA407" s="607"/>
      <c r="AB407" s="607"/>
      <c r="AC407" s="607"/>
      <c r="AD407" s="607"/>
      <c r="AE407" s="607"/>
      <c r="AF407" s="607"/>
      <c r="AG407" s="607"/>
      <c r="AH407" s="607"/>
      <c r="AI407" s="607"/>
    </row>
    <row r="408" spans="1:35">
      <c r="A408" s="607"/>
      <c r="B408" s="607"/>
      <c r="C408" s="607"/>
      <c r="D408" s="607"/>
      <c r="E408" s="607"/>
      <c r="F408" s="607"/>
      <c r="G408" s="607"/>
      <c r="H408" s="607"/>
      <c r="I408" s="607"/>
      <c r="J408" s="607"/>
      <c r="K408" s="607"/>
      <c r="L408" s="607"/>
      <c r="M408" s="607"/>
      <c r="N408" s="607"/>
      <c r="O408" s="607"/>
      <c r="P408" s="607"/>
      <c r="Q408" s="607"/>
      <c r="R408" s="607"/>
      <c r="S408" s="607"/>
      <c r="T408" s="607"/>
      <c r="U408" s="607"/>
      <c r="V408" s="607"/>
      <c r="W408" s="607"/>
      <c r="X408" s="607"/>
      <c r="Y408" s="607"/>
      <c r="Z408" s="607"/>
      <c r="AA408" s="607"/>
      <c r="AB408" s="607"/>
      <c r="AC408" s="607"/>
      <c r="AD408" s="607"/>
      <c r="AE408" s="607"/>
      <c r="AF408" s="607"/>
      <c r="AG408" s="607"/>
      <c r="AH408" s="607"/>
      <c r="AI408" s="607"/>
    </row>
    <row r="409" spans="1:35">
      <c r="A409" s="607"/>
      <c r="B409" s="607"/>
      <c r="C409" s="607"/>
      <c r="D409" s="607"/>
      <c r="E409" s="607"/>
      <c r="F409" s="607"/>
      <c r="G409" s="607"/>
      <c r="H409" s="607"/>
      <c r="I409" s="607"/>
      <c r="J409" s="607"/>
      <c r="K409" s="607"/>
      <c r="L409" s="607"/>
      <c r="M409" s="607"/>
      <c r="N409" s="607"/>
      <c r="O409" s="607"/>
      <c r="P409" s="607"/>
      <c r="Q409" s="607"/>
      <c r="R409" s="607"/>
      <c r="S409" s="607"/>
      <c r="T409" s="607"/>
      <c r="U409" s="607"/>
      <c r="V409" s="607"/>
      <c r="W409" s="607"/>
      <c r="X409" s="607"/>
      <c r="Y409" s="607"/>
      <c r="Z409" s="607"/>
      <c r="AA409" s="607"/>
      <c r="AB409" s="607"/>
      <c r="AC409" s="607"/>
      <c r="AD409" s="607"/>
      <c r="AE409" s="607"/>
      <c r="AF409" s="607"/>
      <c r="AG409" s="607"/>
      <c r="AH409" s="607"/>
      <c r="AI409" s="607"/>
    </row>
    <row r="410" spans="1:35">
      <c r="A410" s="607"/>
      <c r="B410" s="607"/>
      <c r="C410" s="607"/>
      <c r="D410" s="607"/>
      <c r="E410" s="607"/>
      <c r="F410" s="607"/>
      <c r="G410" s="607"/>
      <c r="H410" s="607"/>
      <c r="I410" s="607"/>
      <c r="J410" s="607"/>
      <c r="K410" s="607"/>
      <c r="L410" s="607"/>
      <c r="M410" s="607"/>
      <c r="N410" s="607"/>
      <c r="O410" s="607"/>
      <c r="P410" s="607"/>
      <c r="Q410" s="607"/>
      <c r="R410" s="607"/>
      <c r="S410" s="607"/>
      <c r="T410" s="607"/>
      <c r="U410" s="607"/>
      <c r="V410" s="607"/>
      <c r="W410" s="607"/>
      <c r="X410" s="607"/>
      <c r="Y410" s="607"/>
      <c r="Z410" s="607"/>
      <c r="AA410" s="607"/>
      <c r="AB410" s="607"/>
      <c r="AC410" s="607"/>
      <c r="AD410" s="607"/>
      <c r="AE410" s="607"/>
      <c r="AF410" s="607"/>
      <c r="AG410" s="607"/>
      <c r="AH410" s="607"/>
      <c r="AI410" s="607"/>
    </row>
    <row r="411" spans="1:35">
      <c r="A411" s="607"/>
      <c r="B411" s="607"/>
      <c r="C411" s="607"/>
      <c r="D411" s="607"/>
      <c r="E411" s="607"/>
      <c r="F411" s="607"/>
      <c r="G411" s="607"/>
      <c r="H411" s="607"/>
      <c r="I411" s="607"/>
      <c r="J411" s="607"/>
      <c r="K411" s="607"/>
      <c r="L411" s="607"/>
      <c r="M411" s="607"/>
      <c r="N411" s="607"/>
      <c r="O411" s="607"/>
      <c r="P411" s="607"/>
      <c r="Q411" s="607"/>
      <c r="R411" s="607"/>
      <c r="S411" s="607"/>
      <c r="T411" s="607"/>
      <c r="U411" s="607"/>
      <c r="V411" s="607"/>
      <c r="W411" s="607"/>
      <c r="X411" s="607"/>
      <c r="Y411" s="607"/>
      <c r="Z411" s="607"/>
      <c r="AA411" s="607"/>
      <c r="AB411" s="607"/>
      <c r="AC411" s="607"/>
      <c r="AD411" s="607"/>
      <c r="AE411" s="607"/>
      <c r="AF411" s="607"/>
      <c r="AG411" s="607"/>
      <c r="AH411" s="607"/>
      <c r="AI411" s="607"/>
    </row>
    <row r="412" spans="1:35">
      <c r="A412" s="607"/>
      <c r="B412" s="607"/>
      <c r="C412" s="607"/>
      <c r="D412" s="607"/>
      <c r="E412" s="607"/>
      <c r="F412" s="607"/>
      <c r="G412" s="607"/>
      <c r="H412" s="607"/>
      <c r="I412" s="607"/>
      <c r="J412" s="607"/>
      <c r="K412" s="607"/>
      <c r="L412" s="607"/>
      <c r="M412" s="607"/>
      <c r="N412" s="607"/>
      <c r="O412" s="607"/>
      <c r="P412" s="607"/>
      <c r="Q412" s="607"/>
      <c r="R412" s="607"/>
      <c r="S412" s="607"/>
      <c r="T412" s="607"/>
      <c r="U412" s="607"/>
      <c r="V412" s="607"/>
      <c r="W412" s="607"/>
      <c r="X412" s="607"/>
      <c r="Y412" s="607"/>
      <c r="Z412" s="607"/>
      <c r="AA412" s="607"/>
      <c r="AB412" s="607"/>
      <c r="AC412" s="607"/>
      <c r="AD412" s="607"/>
      <c r="AE412" s="607"/>
      <c r="AF412" s="607"/>
      <c r="AG412" s="607"/>
      <c r="AH412" s="607"/>
      <c r="AI412" s="607"/>
    </row>
    <row r="413" spans="1:35">
      <c r="A413" s="607"/>
      <c r="B413" s="607"/>
      <c r="C413" s="607"/>
      <c r="D413" s="607"/>
      <c r="E413" s="607"/>
      <c r="F413" s="607"/>
      <c r="G413" s="607"/>
      <c r="H413" s="607"/>
      <c r="I413" s="607"/>
      <c r="J413" s="607"/>
      <c r="K413" s="607"/>
      <c r="L413" s="607"/>
      <c r="M413" s="607"/>
      <c r="N413" s="607"/>
      <c r="O413" s="607"/>
      <c r="P413" s="607"/>
      <c r="Q413" s="607"/>
      <c r="R413" s="607"/>
      <c r="S413" s="607"/>
      <c r="T413" s="607"/>
      <c r="U413" s="607"/>
      <c r="V413" s="607"/>
      <c r="W413" s="607"/>
      <c r="X413" s="607"/>
      <c r="Y413" s="607"/>
      <c r="Z413" s="607"/>
      <c r="AA413" s="607"/>
      <c r="AB413" s="607"/>
      <c r="AC413" s="607"/>
      <c r="AD413" s="607"/>
      <c r="AE413" s="607"/>
      <c r="AF413" s="607"/>
      <c r="AG413" s="607"/>
      <c r="AH413" s="607"/>
      <c r="AI413" s="607"/>
    </row>
    <row r="414" spans="1:35">
      <c r="A414" s="607"/>
      <c r="B414" s="607"/>
      <c r="C414" s="607"/>
      <c r="D414" s="607"/>
      <c r="E414" s="607"/>
      <c r="F414" s="607"/>
      <c r="G414" s="607"/>
      <c r="H414" s="607"/>
      <c r="I414" s="607"/>
      <c r="J414" s="607"/>
      <c r="K414" s="607"/>
      <c r="L414" s="607"/>
      <c r="M414" s="607"/>
      <c r="N414" s="607"/>
      <c r="O414" s="607"/>
      <c r="P414" s="607"/>
      <c r="Q414" s="607"/>
      <c r="R414" s="607"/>
      <c r="S414" s="607"/>
      <c r="T414" s="607"/>
      <c r="U414" s="607"/>
      <c r="V414" s="607"/>
      <c r="W414" s="607"/>
      <c r="X414" s="607"/>
      <c r="Y414" s="607"/>
      <c r="Z414" s="607"/>
      <c r="AA414" s="607"/>
      <c r="AB414" s="607"/>
      <c r="AC414" s="607"/>
      <c r="AD414" s="607"/>
      <c r="AE414" s="607"/>
      <c r="AF414" s="607"/>
      <c r="AG414" s="607"/>
      <c r="AH414" s="607"/>
      <c r="AI414" s="607"/>
    </row>
    <row r="415" spans="1:35">
      <c r="A415" s="607"/>
      <c r="B415" s="607"/>
      <c r="C415" s="607"/>
      <c r="D415" s="607"/>
      <c r="E415" s="607"/>
      <c r="F415" s="607"/>
      <c r="G415" s="607"/>
      <c r="H415" s="607"/>
      <c r="I415" s="607"/>
      <c r="J415" s="607"/>
      <c r="K415" s="607"/>
      <c r="L415" s="607"/>
      <c r="M415" s="607"/>
      <c r="N415" s="607"/>
      <c r="O415" s="607"/>
      <c r="P415" s="607"/>
      <c r="Q415" s="607"/>
      <c r="R415" s="607"/>
      <c r="S415" s="607"/>
      <c r="T415" s="607"/>
      <c r="U415" s="607"/>
      <c r="V415" s="607"/>
      <c r="W415" s="607"/>
      <c r="X415" s="607"/>
      <c r="Y415" s="607"/>
      <c r="Z415" s="607"/>
      <c r="AA415" s="607"/>
      <c r="AB415" s="607"/>
      <c r="AC415" s="607"/>
      <c r="AD415" s="607"/>
      <c r="AE415" s="607"/>
      <c r="AF415" s="607"/>
      <c r="AG415" s="607"/>
      <c r="AH415" s="607"/>
      <c r="AI415" s="607"/>
    </row>
    <row r="416" spans="1:35">
      <c r="A416" s="607"/>
      <c r="B416" s="607"/>
      <c r="C416" s="607"/>
      <c r="D416" s="607"/>
      <c r="E416" s="607"/>
      <c r="F416" s="607"/>
      <c r="G416" s="607"/>
      <c r="H416" s="607"/>
      <c r="I416" s="607"/>
      <c r="J416" s="607"/>
      <c r="K416" s="607"/>
      <c r="L416" s="607"/>
      <c r="M416" s="607"/>
      <c r="N416" s="607"/>
      <c r="O416" s="607"/>
      <c r="P416" s="607"/>
      <c r="Q416" s="607"/>
      <c r="R416" s="607"/>
      <c r="S416" s="607"/>
      <c r="T416" s="607"/>
      <c r="U416" s="607"/>
      <c r="V416" s="607"/>
      <c r="W416" s="607"/>
      <c r="X416" s="607"/>
      <c r="Y416" s="607"/>
      <c r="Z416" s="607"/>
      <c r="AA416" s="607"/>
      <c r="AB416" s="607"/>
      <c r="AC416" s="607"/>
      <c r="AD416" s="607"/>
      <c r="AE416" s="607"/>
      <c r="AF416" s="607"/>
      <c r="AG416" s="607"/>
      <c r="AH416" s="607"/>
      <c r="AI416" s="607"/>
    </row>
    <row r="417" spans="1:35">
      <c r="A417" s="607"/>
      <c r="B417" s="607"/>
      <c r="C417" s="607"/>
      <c r="D417" s="607"/>
      <c r="E417" s="607"/>
      <c r="F417" s="607"/>
      <c r="G417" s="607"/>
      <c r="H417" s="607"/>
      <c r="I417" s="607"/>
      <c r="J417" s="607"/>
      <c r="K417" s="607"/>
      <c r="L417" s="607"/>
      <c r="M417" s="607"/>
      <c r="N417" s="607"/>
      <c r="O417" s="607"/>
      <c r="P417" s="607"/>
      <c r="Q417" s="607"/>
      <c r="R417" s="607"/>
      <c r="S417" s="607"/>
      <c r="T417" s="607"/>
      <c r="U417" s="607"/>
      <c r="V417" s="607"/>
      <c r="W417" s="607"/>
      <c r="X417" s="607"/>
      <c r="Y417" s="607"/>
      <c r="Z417" s="607"/>
      <c r="AA417" s="607"/>
      <c r="AB417" s="607"/>
      <c r="AC417" s="607"/>
      <c r="AD417" s="607"/>
      <c r="AE417" s="607"/>
      <c r="AF417" s="607"/>
      <c r="AG417" s="607"/>
      <c r="AH417" s="607"/>
      <c r="AI417" s="607"/>
    </row>
    <row r="418" spans="1:35">
      <c r="A418" s="607"/>
      <c r="B418" s="607"/>
      <c r="C418" s="607"/>
      <c r="D418" s="607"/>
      <c r="E418" s="607"/>
      <c r="F418" s="607"/>
      <c r="G418" s="607"/>
      <c r="H418" s="607"/>
      <c r="I418" s="607"/>
      <c r="J418" s="607"/>
      <c r="K418" s="607"/>
      <c r="L418" s="607"/>
      <c r="M418" s="607"/>
      <c r="N418" s="607"/>
      <c r="O418" s="607"/>
      <c r="P418" s="607"/>
      <c r="Q418" s="607"/>
      <c r="R418" s="607"/>
      <c r="S418" s="607"/>
      <c r="T418" s="607"/>
      <c r="U418" s="607"/>
      <c r="V418" s="607"/>
      <c r="W418" s="607"/>
      <c r="X418" s="607"/>
      <c r="Y418" s="607"/>
      <c r="Z418" s="607"/>
      <c r="AA418" s="607"/>
      <c r="AB418" s="607"/>
      <c r="AC418" s="607"/>
      <c r="AD418" s="607"/>
      <c r="AE418" s="607"/>
      <c r="AF418" s="607"/>
      <c r="AG418" s="607"/>
      <c r="AH418" s="607"/>
      <c r="AI418" s="607"/>
    </row>
    <row r="419" spans="1:35">
      <c r="A419" s="607"/>
      <c r="B419" s="607"/>
      <c r="C419" s="607"/>
      <c r="D419" s="607"/>
      <c r="E419" s="607"/>
      <c r="F419" s="607"/>
      <c r="G419" s="607"/>
      <c r="H419" s="607"/>
      <c r="I419" s="607"/>
      <c r="J419" s="607"/>
      <c r="K419" s="607"/>
      <c r="L419" s="607"/>
      <c r="M419" s="607"/>
      <c r="N419" s="607"/>
      <c r="O419" s="607"/>
      <c r="P419" s="607"/>
      <c r="Q419" s="607"/>
      <c r="R419" s="607"/>
      <c r="S419" s="607"/>
      <c r="T419" s="607"/>
      <c r="U419" s="607"/>
      <c r="V419" s="607"/>
      <c r="W419" s="607"/>
      <c r="X419" s="607"/>
      <c r="Y419" s="607"/>
      <c r="Z419" s="607"/>
      <c r="AA419" s="607"/>
      <c r="AB419" s="607"/>
      <c r="AC419" s="607"/>
      <c r="AD419" s="607"/>
      <c r="AE419" s="607"/>
      <c r="AF419" s="607"/>
      <c r="AG419" s="607"/>
      <c r="AH419" s="607"/>
      <c r="AI419" s="607"/>
    </row>
    <row r="420" spans="1:35">
      <c r="A420" s="607"/>
      <c r="B420" s="607"/>
      <c r="C420" s="607"/>
      <c r="D420" s="607"/>
      <c r="E420" s="607"/>
      <c r="F420" s="607"/>
      <c r="G420" s="607"/>
      <c r="H420" s="607"/>
      <c r="I420" s="607"/>
      <c r="J420" s="607"/>
      <c r="K420" s="607"/>
      <c r="L420" s="607"/>
      <c r="M420" s="607"/>
      <c r="N420" s="607"/>
      <c r="O420" s="607"/>
      <c r="P420" s="607"/>
      <c r="Q420" s="607"/>
      <c r="R420" s="607"/>
      <c r="S420" s="607"/>
      <c r="T420" s="607"/>
      <c r="U420" s="607"/>
      <c r="V420" s="607"/>
      <c r="W420" s="607"/>
      <c r="X420" s="607"/>
      <c r="Y420" s="607"/>
      <c r="Z420" s="607"/>
      <c r="AA420" s="607"/>
      <c r="AB420" s="607"/>
      <c r="AC420" s="607"/>
      <c r="AD420" s="607"/>
      <c r="AE420" s="607"/>
      <c r="AF420" s="607"/>
      <c r="AG420" s="607"/>
      <c r="AH420" s="607"/>
      <c r="AI420" s="607"/>
    </row>
    <row r="421" spans="1:35">
      <c r="A421" s="607"/>
      <c r="B421" s="607"/>
      <c r="C421" s="607"/>
      <c r="D421" s="607"/>
      <c r="E421" s="607"/>
      <c r="F421" s="607"/>
      <c r="G421" s="607"/>
      <c r="H421" s="607"/>
      <c r="I421" s="607"/>
      <c r="J421" s="607"/>
      <c r="K421" s="607"/>
      <c r="L421" s="607"/>
      <c r="M421" s="607"/>
      <c r="N421" s="607"/>
      <c r="O421" s="607"/>
      <c r="P421" s="607"/>
      <c r="Q421" s="607"/>
      <c r="R421" s="607"/>
      <c r="S421" s="607"/>
      <c r="T421" s="607"/>
      <c r="U421" s="607"/>
      <c r="V421" s="607"/>
      <c r="W421" s="607"/>
      <c r="X421" s="607"/>
      <c r="Y421" s="607"/>
      <c r="Z421" s="607"/>
      <c r="AA421" s="607"/>
      <c r="AB421" s="607"/>
      <c r="AC421" s="607"/>
      <c r="AD421" s="607"/>
      <c r="AE421" s="607"/>
      <c r="AF421" s="607"/>
      <c r="AG421" s="607"/>
      <c r="AH421" s="607"/>
      <c r="AI421" s="607"/>
    </row>
    <row r="422" spans="1:35">
      <c r="A422" s="607"/>
      <c r="B422" s="607"/>
      <c r="C422" s="607"/>
      <c r="D422" s="607"/>
      <c r="E422" s="607"/>
      <c r="F422" s="607"/>
      <c r="G422" s="607"/>
      <c r="H422" s="607"/>
      <c r="I422" s="607"/>
      <c r="J422" s="607"/>
      <c r="K422" s="607"/>
      <c r="L422" s="607"/>
      <c r="M422" s="607"/>
      <c r="N422" s="607"/>
      <c r="O422" s="607"/>
      <c r="P422" s="607"/>
      <c r="Q422" s="607"/>
      <c r="R422" s="607"/>
      <c r="S422" s="607"/>
      <c r="T422" s="607"/>
      <c r="U422" s="607"/>
      <c r="V422" s="607"/>
      <c r="W422" s="607"/>
      <c r="X422" s="607"/>
      <c r="Y422" s="607"/>
      <c r="Z422" s="607"/>
      <c r="AA422" s="607"/>
      <c r="AB422" s="607"/>
      <c r="AC422" s="607"/>
      <c r="AD422" s="607"/>
      <c r="AE422" s="607"/>
      <c r="AF422" s="607"/>
      <c r="AG422" s="607"/>
      <c r="AH422" s="607"/>
      <c r="AI422" s="607"/>
    </row>
    <row r="423" spans="1:35">
      <c r="A423" s="607"/>
      <c r="B423" s="607"/>
      <c r="C423" s="607"/>
      <c r="D423" s="607"/>
      <c r="E423" s="607"/>
      <c r="F423" s="607"/>
      <c r="G423" s="607"/>
      <c r="H423" s="607"/>
      <c r="I423" s="607"/>
      <c r="J423" s="607"/>
      <c r="K423" s="607"/>
      <c r="L423" s="607"/>
      <c r="M423" s="607"/>
      <c r="N423" s="607"/>
      <c r="O423" s="607"/>
      <c r="P423" s="607"/>
      <c r="Q423" s="607"/>
      <c r="R423" s="607"/>
      <c r="S423" s="607"/>
      <c r="T423" s="607"/>
      <c r="U423" s="607"/>
      <c r="V423" s="607"/>
      <c r="W423" s="607"/>
      <c r="X423" s="607"/>
      <c r="Y423" s="607"/>
      <c r="Z423" s="607"/>
      <c r="AA423" s="607"/>
      <c r="AB423" s="607"/>
      <c r="AC423" s="607"/>
      <c r="AD423" s="607"/>
      <c r="AE423" s="607"/>
      <c r="AF423" s="607"/>
      <c r="AG423" s="607"/>
      <c r="AH423" s="607"/>
      <c r="AI423" s="607"/>
    </row>
    <row r="424" spans="1:35">
      <c r="A424" s="607"/>
      <c r="B424" s="607"/>
      <c r="C424" s="607"/>
      <c r="D424" s="607"/>
      <c r="E424" s="607"/>
      <c r="F424" s="607"/>
      <c r="G424" s="607"/>
      <c r="H424" s="607"/>
      <c r="I424" s="607"/>
      <c r="J424" s="607"/>
      <c r="K424" s="607"/>
      <c r="L424" s="607"/>
      <c r="M424" s="607"/>
      <c r="N424" s="607"/>
      <c r="O424" s="607"/>
      <c r="P424" s="607"/>
      <c r="Q424" s="607"/>
      <c r="R424" s="607"/>
      <c r="S424" s="607"/>
      <c r="T424" s="607"/>
      <c r="U424" s="607"/>
      <c r="V424" s="607"/>
      <c r="W424" s="607"/>
      <c r="X424" s="607"/>
      <c r="Y424" s="607"/>
      <c r="Z424" s="607"/>
      <c r="AA424" s="607"/>
      <c r="AB424" s="607"/>
      <c r="AC424" s="607"/>
      <c r="AD424" s="607"/>
      <c r="AE424" s="607"/>
      <c r="AF424" s="607"/>
      <c r="AG424" s="607"/>
      <c r="AH424" s="607"/>
      <c r="AI424" s="607"/>
    </row>
    <row r="425" spans="1:35">
      <c r="A425" s="607"/>
      <c r="B425" s="607"/>
      <c r="C425" s="607"/>
      <c r="D425" s="607"/>
      <c r="E425" s="607"/>
      <c r="F425" s="607"/>
      <c r="G425" s="607"/>
      <c r="H425" s="607"/>
      <c r="I425" s="607"/>
      <c r="J425" s="607"/>
      <c r="K425" s="607"/>
      <c r="L425" s="607"/>
      <c r="M425" s="607"/>
      <c r="N425" s="607"/>
      <c r="O425" s="607"/>
      <c r="P425" s="607"/>
      <c r="Q425" s="607"/>
      <c r="R425" s="607"/>
      <c r="S425" s="607"/>
      <c r="T425" s="607"/>
      <c r="U425" s="607"/>
      <c r="V425" s="607"/>
      <c r="W425" s="607"/>
      <c r="X425" s="607"/>
      <c r="Y425" s="607"/>
      <c r="Z425" s="607"/>
      <c r="AA425" s="607"/>
      <c r="AB425" s="607"/>
      <c r="AC425" s="607"/>
      <c r="AD425" s="607"/>
      <c r="AE425" s="607"/>
      <c r="AF425" s="607"/>
      <c r="AG425" s="607"/>
      <c r="AH425" s="607"/>
      <c r="AI425" s="607"/>
    </row>
    <row r="426" spans="1:35">
      <c r="A426" s="607"/>
      <c r="B426" s="607"/>
      <c r="C426" s="607"/>
      <c r="D426" s="607"/>
      <c r="E426" s="607"/>
      <c r="F426" s="607"/>
      <c r="G426" s="607"/>
      <c r="H426" s="607"/>
      <c r="I426" s="607"/>
      <c r="J426" s="607"/>
      <c r="K426" s="607"/>
      <c r="L426" s="607"/>
      <c r="M426" s="607"/>
      <c r="N426" s="607"/>
      <c r="O426" s="607"/>
      <c r="P426" s="607"/>
      <c r="Q426" s="607"/>
      <c r="R426" s="607"/>
      <c r="S426" s="607"/>
      <c r="T426" s="607"/>
      <c r="U426" s="607"/>
      <c r="V426" s="607"/>
      <c r="W426" s="607"/>
      <c r="X426" s="607"/>
      <c r="Y426" s="607"/>
      <c r="Z426" s="607"/>
      <c r="AA426" s="607"/>
      <c r="AB426" s="607"/>
      <c r="AC426" s="607"/>
      <c r="AD426" s="607"/>
      <c r="AE426" s="607"/>
      <c r="AF426" s="607"/>
      <c r="AG426" s="607"/>
      <c r="AH426" s="607"/>
      <c r="AI426" s="607"/>
    </row>
    <row r="427" spans="1:35">
      <c r="A427" s="607"/>
      <c r="B427" s="607"/>
      <c r="C427" s="607"/>
      <c r="D427" s="607"/>
      <c r="E427" s="607"/>
      <c r="F427" s="607"/>
      <c r="G427" s="607"/>
      <c r="H427" s="607"/>
      <c r="I427" s="607"/>
      <c r="J427" s="607"/>
      <c r="K427" s="607"/>
      <c r="L427" s="607"/>
      <c r="M427" s="607"/>
      <c r="N427" s="607"/>
      <c r="O427" s="607"/>
      <c r="P427" s="607"/>
      <c r="Q427" s="607"/>
      <c r="R427" s="607"/>
      <c r="S427" s="607"/>
      <c r="T427" s="607"/>
      <c r="U427" s="607"/>
      <c r="V427" s="607"/>
      <c r="W427" s="607"/>
      <c r="X427" s="607"/>
      <c r="Y427" s="607"/>
      <c r="Z427" s="607"/>
      <c r="AA427" s="607"/>
      <c r="AB427" s="607"/>
      <c r="AC427" s="607"/>
      <c r="AD427" s="607"/>
      <c r="AE427" s="607"/>
      <c r="AF427" s="607"/>
      <c r="AG427" s="607"/>
      <c r="AH427" s="607"/>
      <c r="AI427" s="607"/>
    </row>
    <row r="428" spans="1:35">
      <c r="A428" s="607"/>
      <c r="B428" s="607"/>
      <c r="C428" s="607"/>
      <c r="D428" s="607"/>
      <c r="E428" s="607"/>
      <c r="F428" s="607"/>
      <c r="G428" s="607"/>
      <c r="H428" s="607"/>
      <c r="I428" s="607"/>
      <c r="J428" s="607"/>
      <c r="K428" s="607"/>
      <c r="L428" s="607"/>
      <c r="M428" s="607"/>
      <c r="N428" s="607"/>
      <c r="O428" s="607"/>
      <c r="P428" s="607"/>
      <c r="Q428" s="607"/>
      <c r="R428" s="607"/>
      <c r="S428" s="607"/>
      <c r="T428" s="607"/>
      <c r="U428" s="607"/>
      <c r="V428" s="607"/>
      <c r="W428" s="607"/>
      <c r="X428" s="607"/>
      <c r="Y428" s="607"/>
      <c r="Z428" s="607"/>
      <c r="AA428" s="607"/>
      <c r="AB428" s="607"/>
      <c r="AC428" s="607"/>
      <c r="AD428" s="607"/>
      <c r="AE428" s="607"/>
      <c r="AF428" s="607"/>
      <c r="AG428" s="607"/>
      <c r="AH428" s="607"/>
      <c r="AI428" s="607"/>
    </row>
    <row r="429" spans="1:35">
      <c r="A429" s="607"/>
      <c r="B429" s="607"/>
      <c r="C429" s="607"/>
      <c r="D429" s="607"/>
      <c r="E429" s="607"/>
      <c r="F429" s="607"/>
      <c r="G429" s="607"/>
      <c r="H429" s="607"/>
      <c r="I429" s="607"/>
      <c r="J429" s="607"/>
      <c r="K429" s="607"/>
      <c r="L429" s="607"/>
      <c r="M429" s="607"/>
      <c r="N429" s="607"/>
      <c r="O429" s="607"/>
      <c r="P429" s="607"/>
      <c r="Q429" s="607"/>
      <c r="R429" s="607"/>
      <c r="S429" s="607"/>
      <c r="T429" s="607"/>
      <c r="U429" s="607"/>
      <c r="V429" s="607"/>
      <c r="W429" s="607"/>
      <c r="X429" s="607"/>
      <c r="Y429" s="607"/>
      <c r="Z429" s="607"/>
      <c r="AA429" s="607"/>
      <c r="AB429" s="607"/>
      <c r="AC429" s="607"/>
      <c r="AD429" s="607"/>
      <c r="AE429" s="607"/>
      <c r="AF429" s="607"/>
      <c r="AG429" s="607"/>
      <c r="AH429" s="607"/>
      <c r="AI429" s="607"/>
    </row>
    <row r="430" spans="1:35">
      <c r="A430" s="607"/>
      <c r="B430" s="607"/>
      <c r="C430" s="607"/>
      <c r="D430" s="607"/>
      <c r="E430" s="607"/>
      <c r="F430" s="607"/>
      <c r="G430" s="607"/>
      <c r="H430" s="607"/>
      <c r="I430" s="607"/>
      <c r="J430" s="607"/>
      <c r="K430" s="607"/>
      <c r="L430" s="607"/>
      <c r="M430" s="607"/>
      <c r="N430" s="607"/>
      <c r="O430" s="607"/>
      <c r="P430" s="607"/>
      <c r="Q430" s="607"/>
      <c r="R430" s="607"/>
      <c r="S430" s="607"/>
      <c r="T430" s="607"/>
      <c r="U430" s="607"/>
      <c r="V430" s="607"/>
      <c r="W430" s="607"/>
      <c r="X430" s="607"/>
      <c r="Y430" s="607"/>
      <c r="Z430" s="607"/>
      <c r="AA430" s="607"/>
      <c r="AB430" s="607"/>
      <c r="AC430" s="607"/>
      <c r="AD430" s="607"/>
      <c r="AE430" s="607"/>
      <c r="AF430" s="607"/>
      <c r="AG430" s="607"/>
      <c r="AH430" s="607"/>
      <c r="AI430" s="607"/>
    </row>
    <row r="431" spans="1:35">
      <c r="A431" s="607"/>
      <c r="B431" s="607"/>
      <c r="C431" s="607"/>
      <c r="D431" s="607"/>
      <c r="E431" s="607"/>
      <c r="F431" s="607"/>
      <c r="G431" s="607"/>
      <c r="H431" s="607"/>
      <c r="I431" s="607"/>
      <c r="J431" s="607"/>
      <c r="K431" s="607"/>
      <c r="L431" s="607"/>
      <c r="M431" s="607"/>
      <c r="N431" s="607"/>
      <c r="O431" s="607"/>
      <c r="P431" s="607"/>
      <c r="Q431" s="607"/>
      <c r="R431" s="607"/>
      <c r="S431" s="607"/>
      <c r="T431" s="607"/>
      <c r="U431" s="607"/>
      <c r="V431" s="607"/>
      <c r="W431" s="607"/>
      <c r="X431" s="607"/>
      <c r="Y431" s="607"/>
      <c r="Z431" s="607"/>
      <c r="AA431" s="607"/>
      <c r="AB431" s="607"/>
      <c r="AC431" s="607"/>
      <c r="AD431" s="607"/>
      <c r="AE431" s="607"/>
      <c r="AF431" s="607"/>
      <c r="AG431" s="607"/>
      <c r="AH431" s="607"/>
      <c r="AI431" s="607"/>
    </row>
    <row r="432" spans="1:35">
      <c r="A432" s="607"/>
      <c r="B432" s="607"/>
      <c r="C432" s="607"/>
      <c r="D432" s="607"/>
      <c r="E432" s="607"/>
      <c r="F432" s="607"/>
      <c r="G432" s="607"/>
      <c r="H432" s="607"/>
      <c r="I432" s="607"/>
      <c r="J432" s="607"/>
      <c r="K432" s="607"/>
      <c r="L432" s="607"/>
      <c r="M432" s="607"/>
      <c r="N432" s="607"/>
      <c r="O432" s="607"/>
      <c r="P432" s="607"/>
      <c r="Q432" s="607"/>
      <c r="R432" s="607"/>
      <c r="S432" s="607"/>
      <c r="T432" s="607"/>
      <c r="U432" s="607"/>
      <c r="V432" s="607"/>
      <c r="W432" s="607"/>
      <c r="X432" s="607"/>
      <c r="Y432" s="607"/>
      <c r="Z432" s="607"/>
      <c r="AA432" s="607"/>
      <c r="AB432" s="607"/>
      <c r="AC432" s="607"/>
      <c r="AD432" s="607"/>
      <c r="AE432" s="607"/>
      <c r="AF432" s="607"/>
      <c r="AG432" s="607"/>
      <c r="AH432" s="607"/>
      <c r="AI432" s="607"/>
    </row>
    <row r="433" spans="1:35">
      <c r="A433" s="607"/>
      <c r="B433" s="607"/>
      <c r="C433" s="607"/>
      <c r="D433" s="607"/>
      <c r="E433" s="607"/>
      <c r="F433" s="607"/>
      <c r="G433" s="607"/>
      <c r="H433" s="607"/>
      <c r="I433" s="607"/>
      <c r="J433" s="607"/>
      <c r="K433" s="607"/>
      <c r="L433" s="607"/>
      <c r="M433" s="607"/>
      <c r="N433" s="607"/>
      <c r="O433" s="607"/>
      <c r="P433" s="607"/>
      <c r="Q433" s="607"/>
      <c r="R433" s="607"/>
      <c r="S433" s="607"/>
      <c r="T433" s="607"/>
      <c r="U433" s="607"/>
      <c r="V433" s="607"/>
      <c r="W433" s="607"/>
      <c r="X433" s="607"/>
      <c r="Y433" s="607"/>
      <c r="Z433" s="607"/>
      <c r="AA433" s="607"/>
      <c r="AB433" s="607"/>
      <c r="AC433" s="607"/>
      <c r="AD433" s="607"/>
      <c r="AE433" s="607"/>
      <c r="AF433" s="607"/>
      <c r="AG433" s="607"/>
      <c r="AH433" s="607"/>
      <c r="AI433" s="607"/>
    </row>
    <row r="434" spans="1:35">
      <c r="A434" s="607"/>
      <c r="B434" s="607"/>
      <c r="C434" s="607"/>
      <c r="D434" s="607"/>
      <c r="E434" s="607"/>
      <c r="F434" s="607"/>
      <c r="G434" s="607"/>
      <c r="H434" s="607"/>
      <c r="I434" s="607"/>
      <c r="J434" s="607"/>
      <c r="K434" s="607"/>
      <c r="L434" s="607"/>
      <c r="M434" s="607"/>
      <c r="N434" s="607"/>
      <c r="O434" s="607"/>
      <c r="P434" s="607"/>
      <c r="Q434" s="607"/>
      <c r="R434" s="607"/>
      <c r="S434" s="607"/>
      <c r="T434" s="607"/>
      <c r="U434" s="607"/>
      <c r="V434" s="607"/>
      <c r="W434" s="607"/>
      <c r="X434" s="607"/>
      <c r="Y434" s="607"/>
      <c r="Z434" s="607"/>
      <c r="AA434" s="607"/>
      <c r="AB434" s="607"/>
      <c r="AC434" s="607"/>
      <c r="AD434" s="607"/>
      <c r="AE434" s="607"/>
      <c r="AF434" s="607"/>
      <c r="AG434" s="607"/>
      <c r="AH434" s="607"/>
      <c r="AI434" s="607"/>
    </row>
    <row r="435" spans="1:35">
      <c r="A435" s="607"/>
      <c r="B435" s="607"/>
      <c r="C435" s="607"/>
      <c r="D435" s="607"/>
      <c r="E435" s="607"/>
      <c r="F435" s="607"/>
      <c r="G435" s="607"/>
      <c r="H435" s="607"/>
      <c r="I435" s="607"/>
      <c r="J435" s="607"/>
      <c r="K435" s="607"/>
      <c r="L435" s="607"/>
      <c r="M435" s="607"/>
      <c r="N435" s="607"/>
      <c r="O435" s="607"/>
      <c r="P435" s="607"/>
      <c r="Q435" s="607"/>
      <c r="R435" s="607"/>
      <c r="S435" s="607"/>
      <c r="T435" s="607"/>
      <c r="U435" s="607"/>
      <c r="V435" s="607"/>
      <c r="W435" s="607"/>
      <c r="X435" s="607"/>
      <c r="Y435" s="607"/>
      <c r="Z435" s="607"/>
      <c r="AA435" s="607"/>
      <c r="AB435" s="607"/>
      <c r="AC435" s="607"/>
      <c r="AD435" s="607"/>
      <c r="AE435" s="607"/>
      <c r="AF435" s="607"/>
      <c r="AG435" s="607"/>
      <c r="AH435" s="607"/>
      <c r="AI435" s="607"/>
    </row>
    <row r="436" spans="1:35">
      <c r="A436" s="607"/>
      <c r="B436" s="607"/>
      <c r="C436" s="607"/>
      <c r="D436" s="607"/>
      <c r="E436" s="607"/>
      <c r="F436" s="607"/>
      <c r="G436" s="607"/>
      <c r="H436" s="607"/>
      <c r="I436" s="607"/>
      <c r="J436" s="607"/>
      <c r="K436" s="607"/>
      <c r="L436" s="607"/>
      <c r="M436" s="607"/>
      <c r="N436" s="607"/>
      <c r="O436" s="607"/>
      <c r="P436" s="607"/>
      <c r="Q436" s="607"/>
      <c r="R436" s="607"/>
      <c r="S436" s="607"/>
      <c r="T436" s="607"/>
      <c r="U436" s="607"/>
      <c r="V436" s="607"/>
      <c r="W436" s="607"/>
      <c r="X436" s="607"/>
      <c r="Y436" s="607"/>
      <c r="Z436" s="607"/>
      <c r="AA436" s="607"/>
      <c r="AB436" s="607"/>
      <c r="AC436" s="607"/>
      <c r="AD436" s="607"/>
      <c r="AE436" s="607"/>
      <c r="AF436" s="607"/>
      <c r="AG436" s="607"/>
      <c r="AH436" s="607"/>
      <c r="AI436" s="607"/>
    </row>
    <row r="437" spans="1:35">
      <c r="A437" s="607"/>
      <c r="B437" s="607"/>
      <c r="C437" s="607"/>
      <c r="D437" s="607"/>
      <c r="E437" s="607"/>
      <c r="F437" s="607"/>
      <c r="G437" s="607"/>
      <c r="H437" s="607"/>
      <c r="I437" s="607"/>
      <c r="J437" s="607"/>
      <c r="K437" s="607"/>
      <c r="L437" s="607"/>
      <c r="M437" s="607"/>
      <c r="N437" s="607"/>
      <c r="O437" s="607"/>
      <c r="P437" s="607"/>
      <c r="Q437" s="607"/>
      <c r="R437" s="607"/>
      <c r="S437" s="607"/>
      <c r="T437" s="607"/>
      <c r="U437" s="607"/>
      <c r="V437" s="607"/>
      <c r="W437" s="607"/>
      <c r="X437" s="607"/>
      <c r="Y437" s="607"/>
      <c r="Z437" s="607"/>
      <c r="AA437" s="607"/>
      <c r="AB437" s="607"/>
      <c r="AC437" s="607"/>
      <c r="AD437" s="607"/>
      <c r="AE437" s="607"/>
      <c r="AF437" s="607"/>
      <c r="AG437" s="607"/>
      <c r="AH437" s="607"/>
      <c r="AI437" s="607"/>
    </row>
    <row r="438" spans="1:35">
      <c r="A438" s="607"/>
      <c r="B438" s="607"/>
      <c r="C438" s="607"/>
      <c r="D438" s="607"/>
      <c r="E438" s="607"/>
      <c r="F438" s="607"/>
      <c r="G438" s="607"/>
      <c r="H438" s="607"/>
      <c r="I438" s="607"/>
      <c r="J438" s="607"/>
      <c r="K438" s="607"/>
      <c r="L438" s="607"/>
      <c r="M438" s="607"/>
      <c r="N438" s="607"/>
      <c r="O438" s="607"/>
      <c r="P438" s="607"/>
      <c r="Q438" s="607"/>
      <c r="R438" s="607"/>
      <c r="S438" s="607"/>
      <c r="T438" s="607"/>
      <c r="U438" s="607"/>
      <c r="V438" s="607"/>
      <c r="W438" s="607"/>
      <c r="X438" s="607"/>
      <c r="Y438" s="607"/>
      <c r="Z438" s="607"/>
      <c r="AA438" s="607"/>
      <c r="AB438" s="607"/>
      <c r="AC438" s="607"/>
      <c r="AD438" s="607"/>
      <c r="AE438" s="607"/>
      <c r="AF438" s="607"/>
      <c r="AG438" s="607"/>
      <c r="AH438" s="607"/>
      <c r="AI438" s="607"/>
    </row>
    <row r="439" spans="1:35">
      <c r="A439" s="607"/>
      <c r="B439" s="607"/>
      <c r="C439" s="607"/>
      <c r="D439" s="607"/>
      <c r="E439" s="607"/>
      <c r="F439" s="607"/>
      <c r="G439" s="607"/>
      <c r="H439" s="607"/>
      <c r="I439" s="607"/>
      <c r="J439" s="607"/>
      <c r="K439" s="607"/>
      <c r="L439" s="607"/>
      <c r="M439" s="607"/>
      <c r="N439" s="607"/>
      <c r="O439" s="607"/>
      <c r="P439" s="607"/>
      <c r="Q439" s="607"/>
      <c r="R439" s="607"/>
      <c r="S439" s="607"/>
      <c r="T439" s="607"/>
      <c r="U439" s="607"/>
      <c r="V439" s="607"/>
      <c r="W439" s="607"/>
      <c r="X439" s="607"/>
      <c r="Y439" s="607"/>
      <c r="Z439" s="607"/>
      <c r="AA439" s="607"/>
      <c r="AB439" s="607"/>
      <c r="AC439" s="607"/>
      <c r="AD439" s="607"/>
      <c r="AE439" s="607"/>
      <c r="AF439" s="607"/>
      <c r="AG439" s="607"/>
      <c r="AH439" s="607"/>
      <c r="AI439" s="607"/>
    </row>
    <row r="440" spans="1:35">
      <c r="A440" s="607"/>
      <c r="B440" s="607"/>
      <c r="C440" s="607"/>
      <c r="D440" s="607"/>
      <c r="E440" s="607"/>
      <c r="F440" s="607"/>
      <c r="G440" s="607"/>
      <c r="H440" s="607"/>
      <c r="I440" s="607"/>
      <c r="J440" s="607"/>
      <c r="K440" s="607"/>
      <c r="L440" s="607"/>
      <c r="M440" s="607"/>
      <c r="N440" s="607"/>
      <c r="O440" s="607"/>
      <c r="P440" s="607"/>
      <c r="Q440" s="607"/>
      <c r="R440" s="607"/>
      <c r="S440" s="607"/>
      <c r="T440" s="607"/>
      <c r="U440" s="607"/>
      <c r="V440" s="607"/>
      <c r="W440" s="607"/>
      <c r="X440" s="607"/>
      <c r="Y440" s="607"/>
      <c r="Z440" s="607"/>
      <c r="AA440" s="607"/>
      <c r="AB440" s="607"/>
      <c r="AC440" s="607"/>
      <c r="AD440" s="607"/>
      <c r="AE440" s="607"/>
      <c r="AF440" s="607"/>
      <c r="AG440" s="607"/>
      <c r="AH440" s="607"/>
      <c r="AI440" s="607"/>
    </row>
    <row r="441" spans="1:35">
      <c r="A441" s="607"/>
      <c r="B441" s="607"/>
      <c r="C441" s="607"/>
      <c r="D441" s="607"/>
      <c r="E441" s="607"/>
      <c r="F441" s="607"/>
      <c r="G441" s="607"/>
      <c r="H441" s="607"/>
      <c r="I441" s="607"/>
      <c r="J441" s="607"/>
      <c r="K441" s="607"/>
      <c r="L441" s="607"/>
      <c r="M441" s="607"/>
      <c r="N441" s="607"/>
      <c r="O441" s="607"/>
      <c r="P441" s="607"/>
      <c r="Q441" s="607"/>
      <c r="R441" s="607"/>
      <c r="S441" s="607"/>
      <c r="T441" s="607"/>
      <c r="U441" s="607"/>
      <c r="V441" s="607"/>
      <c r="W441" s="607"/>
      <c r="X441" s="607"/>
      <c r="Y441" s="607"/>
      <c r="Z441" s="607"/>
      <c r="AA441" s="607"/>
      <c r="AB441" s="607"/>
      <c r="AC441" s="607"/>
      <c r="AD441" s="607"/>
      <c r="AE441" s="607"/>
      <c r="AF441" s="607"/>
      <c r="AG441" s="607"/>
      <c r="AH441" s="607"/>
      <c r="AI441" s="607"/>
    </row>
    <row r="442" spans="1:35">
      <c r="A442" s="607"/>
      <c r="B442" s="607"/>
      <c r="C442" s="607"/>
      <c r="D442" s="607"/>
      <c r="E442" s="607"/>
      <c r="F442" s="607"/>
      <c r="G442" s="607"/>
      <c r="H442" s="607"/>
      <c r="I442" s="607"/>
      <c r="J442" s="607"/>
      <c r="K442" s="607"/>
      <c r="L442" s="607"/>
      <c r="M442" s="607"/>
      <c r="N442" s="607"/>
      <c r="O442" s="607"/>
      <c r="P442" s="607"/>
      <c r="Q442" s="607"/>
      <c r="R442" s="607"/>
      <c r="S442" s="607"/>
      <c r="T442" s="607"/>
      <c r="U442" s="607"/>
      <c r="V442" s="607"/>
      <c r="W442" s="607"/>
      <c r="X442" s="607"/>
      <c r="Y442" s="607"/>
      <c r="Z442" s="607"/>
      <c r="AA442" s="607"/>
      <c r="AB442" s="607"/>
      <c r="AC442" s="607"/>
      <c r="AD442" s="607"/>
      <c r="AE442" s="607"/>
      <c r="AF442" s="607"/>
      <c r="AG442" s="607"/>
      <c r="AH442" s="607"/>
      <c r="AI442" s="607"/>
    </row>
    <row r="443" spans="1:35">
      <c r="A443" s="607"/>
      <c r="B443" s="607"/>
      <c r="C443" s="607"/>
      <c r="D443" s="607"/>
      <c r="E443" s="607"/>
      <c r="F443" s="607"/>
      <c r="G443" s="607"/>
      <c r="H443" s="607"/>
      <c r="I443" s="607"/>
      <c r="J443" s="607"/>
      <c r="K443" s="607"/>
      <c r="L443" s="607"/>
      <c r="M443" s="607"/>
      <c r="N443" s="607"/>
      <c r="O443" s="607"/>
      <c r="P443" s="607"/>
      <c r="Q443" s="607"/>
      <c r="R443" s="607"/>
      <c r="S443" s="607"/>
      <c r="T443" s="607"/>
      <c r="U443" s="607"/>
      <c r="V443" s="607"/>
      <c r="W443" s="607"/>
      <c r="X443" s="607"/>
      <c r="Y443" s="607"/>
      <c r="Z443" s="607"/>
      <c r="AA443" s="607"/>
      <c r="AB443" s="607"/>
      <c r="AC443" s="607"/>
      <c r="AD443" s="607"/>
      <c r="AE443" s="607"/>
      <c r="AF443" s="607"/>
      <c r="AG443" s="607"/>
      <c r="AH443" s="607"/>
      <c r="AI443" s="607"/>
    </row>
    <row r="444" spans="1:35">
      <c r="A444" s="607"/>
      <c r="B444" s="607"/>
      <c r="C444" s="607"/>
      <c r="D444" s="607"/>
      <c r="E444" s="607"/>
      <c r="F444" s="607"/>
      <c r="G444" s="607"/>
      <c r="H444" s="607"/>
      <c r="I444" s="607"/>
      <c r="J444" s="607"/>
      <c r="K444" s="607"/>
      <c r="L444" s="607"/>
      <c r="M444" s="607"/>
      <c r="N444" s="607"/>
      <c r="O444" s="607"/>
      <c r="P444" s="607"/>
      <c r="Q444" s="607"/>
      <c r="R444" s="607"/>
      <c r="S444" s="607"/>
      <c r="T444" s="607"/>
      <c r="U444" s="607"/>
      <c r="V444" s="607"/>
      <c r="W444" s="607"/>
      <c r="X444" s="607"/>
      <c r="Y444" s="607"/>
      <c r="Z444" s="607"/>
      <c r="AA444" s="607"/>
      <c r="AB444" s="607"/>
      <c r="AC444" s="607"/>
      <c r="AD444" s="607"/>
      <c r="AE444" s="607"/>
      <c r="AF444" s="607"/>
      <c r="AG444" s="607"/>
      <c r="AH444" s="607"/>
      <c r="AI444" s="607"/>
    </row>
    <row r="445" spans="1:35">
      <c r="A445" s="607"/>
      <c r="B445" s="607"/>
      <c r="C445" s="607"/>
      <c r="D445" s="607"/>
      <c r="E445" s="607"/>
      <c r="F445" s="607"/>
      <c r="G445" s="607"/>
      <c r="H445" s="607"/>
      <c r="I445" s="607"/>
      <c r="J445" s="607"/>
      <c r="K445" s="607"/>
      <c r="L445" s="607"/>
      <c r="M445" s="607"/>
      <c r="N445" s="607"/>
      <c r="O445" s="607"/>
      <c r="P445" s="607"/>
      <c r="Q445" s="607"/>
      <c r="R445" s="607"/>
      <c r="S445" s="607"/>
      <c r="T445" s="607"/>
      <c r="U445" s="607"/>
      <c r="V445" s="607"/>
      <c r="W445" s="607"/>
      <c r="X445" s="607"/>
      <c r="Y445" s="607"/>
      <c r="Z445" s="607"/>
      <c r="AA445" s="607"/>
      <c r="AB445" s="607"/>
      <c r="AC445" s="607"/>
      <c r="AD445" s="607"/>
      <c r="AE445" s="607"/>
      <c r="AF445" s="607"/>
      <c r="AG445" s="607"/>
      <c r="AH445" s="607"/>
      <c r="AI445" s="607"/>
    </row>
    <row r="446" spans="1:35">
      <c r="A446" s="607"/>
      <c r="B446" s="607"/>
      <c r="C446" s="607"/>
      <c r="D446" s="607"/>
      <c r="E446" s="607"/>
      <c r="F446" s="607"/>
      <c r="G446" s="607"/>
      <c r="H446" s="607"/>
      <c r="I446" s="607"/>
      <c r="J446" s="607"/>
      <c r="K446" s="607"/>
      <c r="L446" s="607"/>
      <c r="M446" s="607"/>
      <c r="N446" s="607"/>
      <c r="O446" s="607"/>
      <c r="P446" s="607"/>
      <c r="Q446" s="607"/>
      <c r="R446" s="607"/>
      <c r="S446" s="607"/>
      <c r="T446" s="607"/>
      <c r="U446" s="607"/>
      <c r="V446" s="607"/>
      <c r="W446" s="607"/>
      <c r="X446" s="607"/>
      <c r="Y446" s="607"/>
      <c r="Z446" s="607"/>
      <c r="AA446" s="607"/>
      <c r="AB446" s="607"/>
      <c r="AC446" s="607"/>
      <c r="AD446" s="607"/>
      <c r="AE446" s="607"/>
      <c r="AF446" s="607"/>
      <c r="AG446" s="607"/>
      <c r="AH446" s="607"/>
      <c r="AI446" s="607"/>
    </row>
    <row r="447" spans="1:35">
      <c r="A447" s="607"/>
      <c r="B447" s="607"/>
      <c r="C447" s="607"/>
      <c r="D447" s="607"/>
      <c r="E447" s="607"/>
      <c r="F447" s="607"/>
      <c r="G447" s="607"/>
      <c r="H447" s="607"/>
      <c r="I447" s="607"/>
      <c r="J447" s="607"/>
      <c r="K447" s="607"/>
      <c r="L447" s="607"/>
      <c r="M447" s="607"/>
      <c r="N447" s="607"/>
      <c r="O447" s="607"/>
      <c r="P447" s="607"/>
      <c r="Q447" s="607"/>
      <c r="R447" s="607"/>
      <c r="S447" s="607"/>
      <c r="T447" s="607"/>
      <c r="U447" s="607"/>
      <c r="V447" s="607"/>
      <c r="W447" s="607"/>
      <c r="X447" s="607"/>
      <c r="Y447" s="607"/>
      <c r="Z447" s="607"/>
      <c r="AA447" s="607"/>
      <c r="AB447" s="607"/>
      <c r="AC447" s="607"/>
      <c r="AD447" s="607"/>
      <c r="AE447" s="607"/>
      <c r="AF447" s="607"/>
      <c r="AG447" s="607"/>
      <c r="AH447" s="607"/>
      <c r="AI447" s="607"/>
    </row>
    <row r="448" spans="1:35">
      <c r="A448" s="607"/>
      <c r="B448" s="607"/>
      <c r="C448" s="607"/>
      <c r="D448" s="607"/>
      <c r="E448" s="607"/>
      <c r="F448" s="607"/>
      <c r="G448" s="607"/>
      <c r="H448" s="607"/>
      <c r="I448" s="607"/>
      <c r="J448" s="607"/>
      <c r="K448" s="607"/>
      <c r="L448" s="607"/>
      <c r="M448" s="607"/>
      <c r="N448" s="607"/>
      <c r="O448" s="607"/>
      <c r="P448" s="607"/>
      <c r="Q448" s="607"/>
      <c r="R448" s="607"/>
      <c r="S448" s="607"/>
      <c r="T448" s="607"/>
      <c r="U448" s="607"/>
      <c r="V448" s="607"/>
      <c r="W448" s="607"/>
      <c r="X448" s="607"/>
      <c r="Y448" s="607"/>
      <c r="Z448" s="607"/>
      <c r="AA448" s="607"/>
      <c r="AB448" s="607"/>
      <c r="AC448" s="607"/>
      <c r="AD448" s="607"/>
      <c r="AE448" s="607"/>
      <c r="AF448" s="607"/>
      <c r="AG448" s="607"/>
      <c r="AH448" s="607"/>
      <c r="AI448" s="607"/>
    </row>
    <row r="449" spans="1:35">
      <c r="A449" s="607"/>
      <c r="B449" s="607"/>
      <c r="C449" s="607"/>
      <c r="D449" s="607"/>
      <c r="E449" s="607"/>
      <c r="F449" s="607"/>
      <c r="G449" s="607"/>
      <c r="H449" s="607"/>
      <c r="I449" s="607"/>
      <c r="J449" s="607"/>
      <c r="K449" s="607"/>
      <c r="L449" s="607"/>
      <c r="M449" s="607"/>
      <c r="N449" s="607"/>
      <c r="O449" s="607"/>
      <c r="P449" s="607"/>
      <c r="Q449" s="607"/>
      <c r="R449" s="607"/>
      <c r="S449" s="607"/>
      <c r="T449" s="607"/>
      <c r="U449" s="607"/>
      <c r="V449" s="607"/>
      <c r="W449" s="607"/>
      <c r="X449" s="607"/>
      <c r="Y449" s="607"/>
      <c r="Z449" s="607"/>
      <c r="AA449" s="607"/>
      <c r="AB449" s="607"/>
      <c r="AC449" s="607"/>
      <c r="AD449" s="607"/>
      <c r="AE449" s="607"/>
      <c r="AF449" s="607"/>
      <c r="AG449" s="607"/>
      <c r="AH449" s="607"/>
      <c r="AI449" s="607"/>
    </row>
    <row r="450" spans="1:35">
      <c r="A450" s="607"/>
      <c r="B450" s="607"/>
      <c r="C450" s="607"/>
      <c r="D450" s="607"/>
      <c r="E450" s="607"/>
      <c r="F450" s="607"/>
      <c r="G450" s="607"/>
      <c r="H450" s="607"/>
      <c r="I450" s="607"/>
      <c r="J450" s="607"/>
      <c r="K450" s="607"/>
      <c r="L450" s="607"/>
      <c r="M450" s="607"/>
      <c r="N450" s="607"/>
      <c r="O450" s="607"/>
      <c r="P450" s="607"/>
      <c r="Q450" s="607"/>
      <c r="R450" s="607"/>
      <c r="S450" s="607"/>
      <c r="T450" s="607"/>
      <c r="U450" s="607"/>
      <c r="V450" s="607"/>
      <c r="W450" s="607"/>
      <c r="X450" s="607"/>
      <c r="Y450" s="607"/>
      <c r="Z450" s="607"/>
      <c r="AA450" s="607"/>
      <c r="AB450" s="607"/>
      <c r="AC450" s="607"/>
      <c r="AD450" s="607"/>
      <c r="AE450" s="607"/>
      <c r="AF450" s="607"/>
      <c r="AG450" s="607"/>
      <c r="AH450" s="607"/>
      <c r="AI450" s="607"/>
    </row>
    <row r="451" spans="1:35">
      <c r="A451" s="607"/>
      <c r="B451" s="607"/>
      <c r="C451" s="607"/>
      <c r="D451" s="607"/>
      <c r="E451" s="607"/>
      <c r="F451" s="607"/>
      <c r="G451" s="607"/>
      <c r="H451" s="607"/>
      <c r="I451" s="607"/>
      <c r="J451" s="607"/>
      <c r="K451" s="607"/>
      <c r="L451" s="607"/>
      <c r="M451" s="607"/>
      <c r="N451" s="607"/>
      <c r="O451" s="607"/>
      <c r="P451" s="607"/>
      <c r="Q451" s="607"/>
      <c r="R451" s="607"/>
      <c r="S451" s="607"/>
      <c r="T451" s="607"/>
      <c r="U451" s="607"/>
      <c r="V451" s="607"/>
      <c r="W451" s="607"/>
      <c r="X451" s="607"/>
      <c r="Y451" s="607"/>
      <c r="Z451" s="607"/>
      <c r="AA451" s="607"/>
      <c r="AB451" s="607"/>
      <c r="AC451" s="607"/>
      <c r="AD451" s="607"/>
      <c r="AE451" s="607"/>
      <c r="AF451" s="607"/>
      <c r="AG451" s="607"/>
      <c r="AH451" s="607"/>
      <c r="AI451" s="607"/>
    </row>
    <row r="452" spans="1:35">
      <c r="A452" s="607"/>
      <c r="B452" s="607"/>
      <c r="C452" s="607"/>
      <c r="D452" s="607"/>
      <c r="E452" s="607"/>
      <c r="F452" s="607"/>
      <c r="G452" s="607"/>
      <c r="H452" s="607"/>
      <c r="I452" s="607"/>
      <c r="J452" s="607"/>
      <c r="K452" s="607"/>
      <c r="L452" s="607"/>
      <c r="M452" s="607"/>
      <c r="N452" s="607"/>
      <c r="O452" s="607"/>
      <c r="P452" s="607"/>
      <c r="Q452" s="607"/>
      <c r="R452" s="607"/>
      <c r="S452" s="607"/>
      <c r="T452" s="607"/>
      <c r="U452" s="607"/>
      <c r="V452" s="607"/>
      <c r="W452" s="607"/>
      <c r="X452" s="607"/>
      <c r="Y452" s="607"/>
      <c r="Z452" s="607"/>
      <c r="AA452" s="607"/>
      <c r="AB452" s="607"/>
      <c r="AC452" s="607"/>
      <c r="AD452" s="607"/>
      <c r="AE452" s="607"/>
      <c r="AF452" s="607"/>
      <c r="AG452" s="607"/>
      <c r="AH452" s="607"/>
      <c r="AI452" s="607"/>
    </row>
    <row r="453" spans="1:35">
      <c r="A453" s="607"/>
      <c r="B453" s="607"/>
      <c r="C453" s="607"/>
      <c r="D453" s="607"/>
      <c r="E453" s="607"/>
      <c r="F453" s="607"/>
      <c r="G453" s="607"/>
      <c r="H453" s="607"/>
      <c r="I453" s="607"/>
      <c r="J453" s="607"/>
      <c r="K453" s="607"/>
      <c r="L453" s="607"/>
      <c r="M453" s="607"/>
      <c r="N453" s="607"/>
      <c r="O453" s="607"/>
      <c r="P453" s="607"/>
      <c r="Q453" s="607"/>
      <c r="R453" s="607"/>
      <c r="S453" s="607"/>
      <c r="T453" s="607"/>
      <c r="U453" s="607"/>
      <c r="V453" s="607"/>
      <c r="W453" s="607"/>
      <c r="X453" s="607"/>
      <c r="Y453" s="607"/>
      <c r="Z453" s="607"/>
      <c r="AA453" s="607"/>
      <c r="AB453" s="607"/>
      <c r="AC453" s="607"/>
      <c r="AD453" s="607"/>
      <c r="AE453" s="607"/>
      <c r="AF453" s="607"/>
      <c r="AG453" s="607"/>
      <c r="AH453" s="607"/>
      <c r="AI453" s="607"/>
    </row>
    <row r="454" spans="1:35">
      <c r="A454" s="607"/>
      <c r="B454" s="607"/>
      <c r="C454" s="607"/>
      <c r="D454" s="607"/>
      <c r="E454" s="607"/>
      <c r="F454" s="607"/>
      <c r="G454" s="607"/>
      <c r="H454" s="607"/>
      <c r="I454" s="607"/>
      <c r="J454" s="607"/>
      <c r="K454" s="607"/>
      <c r="L454" s="607"/>
      <c r="M454" s="607"/>
      <c r="N454" s="607"/>
      <c r="O454" s="607"/>
      <c r="P454" s="607"/>
      <c r="Q454" s="607"/>
      <c r="R454" s="607"/>
      <c r="S454" s="607"/>
      <c r="T454" s="607"/>
      <c r="U454" s="607"/>
      <c r="V454" s="607"/>
      <c r="W454" s="607"/>
      <c r="X454" s="607"/>
      <c r="Y454" s="607"/>
      <c r="Z454" s="607"/>
      <c r="AA454" s="607"/>
      <c r="AB454" s="607"/>
      <c r="AC454" s="607"/>
      <c r="AD454" s="607"/>
      <c r="AE454" s="607"/>
      <c r="AF454" s="607"/>
      <c r="AG454" s="607"/>
      <c r="AH454" s="607"/>
      <c r="AI454" s="607"/>
    </row>
    <row r="455" spans="1:35">
      <c r="A455" s="607"/>
      <c r="B455" s="607"/>
      <c r="C455" s="607"/>
      <c r="D455" s="607"/>
      <c r="E455" s="607"/>
      <c r="F455" s="607"/>
      <c r="G455" s="607"/>
      <c r="H455" s="607"/>
      <c r="I455" s="607"/>
      <c r="J455" s="607"/>
      <c r="K455" s="607"/>
      <c r="L455" s="607"/>
      <c r="M455" s="607"/>
      <c r="N455" s="607"/>
      <c r="O455" s="607"/>
      <c r="P455" s="607"/>
      <c r="Q455" s="607"/>
      <c r="R455" s="607"/>
      <c r="S455" s="607"/>
      <c r="T455" s="607"/>
      <c r="U455" s="607"/>
      <c r="V455" s="607"/>
      <c r="W455" s="607"/>
      <c r="X455" s="607"/>
      <c r="Y455" s="607"/>
      <c r="Z455" s="607"/>
      <c r="AA455" s="607"/>
      <c r="AB455" s="607"/>
      <c r="AC455" s="607"/>
      <c r="AD455" s="607"/>
      <c r="AE455" s="607"/>
      <c r="AF455" s="607"/>
      <c r="AG455" s="607"/>
      <c r="AH455" s="607"/>
      <c r="AI455" s="607"/>
    </row>
    <row r="456" spans="1:35">
      <c r="A456" s="607"/>
      <c r="B456" s="607"/>
      <c r="C456" s="607"/>
      <c r="D456" s="607"/>
      <c r="E456" s="607"/>
      <c r="F456" s="607"/>
      <c r="G456" s="607"/>
      <c r="H456" s="607"/>
      <c r="I456" s="607"/>
      <c r="J456" s="607"/>
      <c r="K456" s="607"/>
      <c r="L456" s="607"/>
      <c r="M456" s="607"/>
      <c r="N456" s="607"/>
      <c r="O456" s="607"/>
      <c r="P456" s="607"/>
      <c r="Q456" s="607"/>
      <c r="R456" s="607"/>
      <c r="S456" s="607"/>
      <c r="T456" s="607"/>
      <c r="U456" s="607"/>
      <c r="V456" s="607"/>
      <c r="W456" s="607"/>
      <c r="X456" s="607"/>
      <c r="Y456" s="607"/>
      <c r="Z456" s="607"/>
      <c r="AA456" s="607"/>
      <c r="AB456" s="607"/>
      <c r="AC456" s="607"/>
      <c r="AD456" s="607"/>
      <c r="AE456" s="607"/>
      <c r="AF456" s="607"/>
      <c r="AG456" s="607"/>
      <c r="AH456" s="607"/>
      <c r="AI456" s="607"/>
    </row>
    <row r="457" spans="1:35">
      <c r="A457" s="607"/>
      <c r="B457" s="607"/>
      <c r="C457" s="607"/>
      <c r="D457" s="607"/>
      <c r="E457" s="607"/>
      <c r="F457" s="607"/>
      <c r="G457" s="607"/>
      <c r="H457" s="607"/>
      <c r="I457" s="607"/>
      <c r="J457" s="607"/>
      <c r="K457" s="607"/>
      <c r="L457" s="607"/>
      <c r="M457" s="607"/>
      <c r="N457" s="607"/>
      <c r="O457" s="607"/>
      <c r="P457" s="607"/>
      <c r="Q457" s="607"/>
      <c r="R457" s="607"/>
      <c r="S457" s="607"/>
      <c r="T457" s="607"/>
      <c r="U457" s="607"/>
      <c r="V457" s="607"/>
      <c r="W457" s="607"/>
      <c r="X457" s="607"/>
      <c r="Y457" s="607"/>
      <c r="Z457" s="607"/>
      <c r="AA457" s="607"/>
      <c r="AB457" s="607"/>
      <c r="AC457" s="607"/>
      <c r="AD457" s="607"/>
      <c r="AE457" s="607"/>
      <c r="AF457" s="607"/>
      <c r="AG457" s="607"/>
      <c r="AH457" s="607"/>
      <c r="AI457" s="607"/>
    </row>
    <row r="458" spans="1:35">
      <c r="A458" s="607"/>
      <c r="B458" s="607"/>
      <c r="C458" s="607"/>
      <c r="D458" s="607"/>
      <c r="E458" s="607"/>
      <c r="F458" s="607"/>
      <c r="G458" s="607"/>
      <c r="H458" s="607"/>
      <c r="I458" s="607"/>
      <c r="J458" s="607"/>
      <c r="K458" s="607"/>
      <c r="L458" s="607"/>
      <c r="M458" s="607"/>
      <c r="N458" s="607"/>
      <c r="O458" s="607"/>
      <c r="P458" s="607"/>
      <c r="Q458" s="607"/>
      <c r="R458" s="607"/>
      <c r="S458" s="607"/>
      <c r="T458" s="607"/>
      <c r="U458" s="607"/>
      <c r="V458" s="607"/>
      <c r="W458" s="607"/>
      <c r="X458" s="607"/>
      <c r="Y458" s="607"/>
      <c r="Z458" s="607"/>
      <c r="AA458" s="607"/>
      <c r="AB458" s="607"/>
      <c r="AC458" s="607"/>
      <c r="AD458" s="607"/>
      <c r="AE458" s="607"/>
      <c r="AF458" s="607"/>
      <c r="AG458" s="607"/>
      <c r="AH458" s="607"/>
      <c r="AI458" s="607"/>
    </row>
    <row r="459" spans="1:35">
      <c r="A459" s="607"/>
      <c r="B459" s="607"/>
      <c r="C459" s="607"/>
      <c r="D459" s="607"/>
      <c r="E459" s="607"/>
      <c r="F459" s="607"/>
      <c r="G459" s="607"/>
      <c r="H459" s="607"/>
      <c r="I459" s="607"/>
      <c r="J459" s="607"/>
      <c r="K459" s="607"/>
      <c r="L459" s="607"/>
      <c r="M459" s="607"/>
      <c r="N459" s="607"/>
      <c r="O459" s="607"/>
      <c r="P459" s="607"/>
      <c r="Q459" s="607"/>
      <c r="R459" s="607"/>
      <c r="S459" s="607"/>
      <c r="T459" s="607"/>
      <c r="U459" s="607"/>
      <c r="V459" s="607"/>
      <c r="W459" s="607"/>
      <c r="X459" s="607"/>
      <c r="Y459" s="607"/>
      <c r="Z459" s="607"/>
      <c r="AA459" s="607"/>
      <c r="AB459" s="607"/>
      <c r="AC459" s="607"/>
      <c r="AD459" s="607"/>
      <c r="AE459" s="607"/>
      <c r="AF459" s="607"/>
      <c r="AG459" s="607"/>
      <c r="AH459" s="607"/>
      <c r="AI459" s="607"/>
    </row>
    <row r="460" spans="1:35">
      <c r="A460" s="607"/>
      <c r="B460" s="607"/>
      <c r="C460" s="607"/>
      <c r="D460" s="607"/>
      <c r="E460" s="607"/>
      <c r="F460" s="607"/>
      <c r="G460" s="607"/>
      <c r="H460" s="607"/>
      <c r="I460" s="607"/>
      <c r="J460" s="607"/>
      <c r="K460" s="607"/>
      <c r="L460" s="607"/>
      <c r="M460" s="607"/>
      <c r="N460" s="607"/>
      <c r="O460" s="607"/>
      <c r="P460" s="607"/>
      <c r="Q460" s="607"/>
      <c r="R460" s="607"/>
      <c r="S460" s="607"/>
      <c r="T460" s="607"/>
      <c r="U460" s="607"/>
      <c r="V460" s="607"/>
      <c r="W460" s="607"/>
      <c r="X460" s="607"/>
      <c r="Y460" s="607"/>
      <c r="Z460" s="607"/>
      <c r="AA460" s="607"/>
      <c r="AB460" s="607"/>
      <c r="AC460" s="607"/>
      <c r="AD460" s="607"/>
      <c r="AE460" s="607"/>
      <c r="AF460" s="607"/>
      <c r="AG460" s="607"/>
      <c r="AH460" s="607"/>
      <c r="AI460" s="607"/>
    </row>
    <row r="461" spans="1:35">
      <c r="A461" s="607"/>
      <c r="B461" s="607"/>
      <c r="C461" s="607"/>
      <c r="D461" s="607"/>
      <c r="E461" s="607"/>
      <c r="F461" s="607"/>
      <c r="G461" s="607"/>
      <c r="H461" s="607"/>
      <c r="I461" s="607"/>
      <c r="J461" s="607"/>
      <c r="K461" s="607"/>
      <c r="L461" s="607"/>
      <c r="M461" s="607"/>
      <c r="N461" s="607"/>
      <c r="O461" s="607"/>
      <c r="P461" s="607"/>
      <c r="Q461" s="607"/>
      <c r="R461" s="607"/>
      <c r="S461" s="607"/>
      <c r="T461" s="607"/>
      <c r="U461" s="607"/>
      <c r="V461" s="607"/>
      <c r="W461" s="607"/>
      <c r="X461" s="607"/>
      <c r="Y461" s="607"/>
      <c r="Z461" s="607"/>
      <c r="AA461" s="607"/>
      <c r="AB461" s="607"/>
      <c r="AC461" s="607"/>
      <c r="AD461" s="607"/>
      <c r="AE461" s="607"/>
      <c r="AF461" s="607"/>
      <c r="AG461" s="607"/>
      <c r="AH461" s="607"/>
      <c r="AI461" s="607"/>
    </row>
    <row r="462" spans="1:35">
      <c r="A462" s="607"/>
      <c r="B462" s="607"/>
      <c r="C462" s="607"/>
      <c r="D462" s="607"/>
      <c r="E462" s="607"/>
      <c r="F462" s="607"/>
      <c r="G462" s="607"/>
      <c r="H462" s="607"/>
      <c r="I462" s="607"/>
      <c r="J462" s="607"/>
      <c r="K462" s="607"/>
      <c r="L462" s="607"/>
      <c r="M462" s="607"/>
      <c r="N462" s="607"/>
      <c r="O462" s="607"/>
      <c r="P462" s="607"/>
      <c r="Q462" s="607"/>
      <c r="R462" s="607"/>
      <c r="S462" s="607"/>
      <c r="T462" s="607"/>
      <c r="U462" s="607"/>
      <c r="V462" s="607"/>
      <c r="W462" s="607"/>
      <c r="X462" s="607"/>
      <c r="Y462" s="607"/>
      <c r="Z462" s="607"/>
      <c r="AA462" s="607"/>
      <c r="AB462" s="607"/>
      <c r="AC462" s="607"/>
      <c r="AD462" s="607"/>
      <c r="AE462" s="607"/>
      <c r="AF462" s="607"/>
      <c r="AG462" s="607"/>
      <c r="AH462" s="607"/>
      <c r="AI462" s="607"/>
    </row>
    <row r="463" spans="1:35">
      <c r="A463" s="607"/>
      <c r="B463" s="607"/>
      <c r="C463" s="607"/>
      <c r="D463" s="607"/>
      <c r="E463" s="607"/>
      <c r="F463" s="607"/>
      <c r="G463" s="607"/>
      <c r="H463" s="607"/>
      <c r="I463" s="607"/>
      <c r="J463" s="607"/>
      <c r="K463" s="607"/>
      <c r="L463" s="607"/>
      <c r="M463" s="607"/>
      <c r="N463" s="607"/>
      <c r="O463" s="607"/>
      <c r="P463" s="607"/>
      <c r="Q463" s="607"/>
      <c r="R463" s="607"/>
      <c r="S463" s="607"/>
      <c r="T463" s="607"/>
      <c r="U463" s="607"/>
      <c r="V463" s="607"/>
      <c r="W463" s="607"/>
      <c r="X463" s="607"/>
      <c r="Y463" s="607"/>
      <c r="Z463" s="607"/>
      <c r="AA463" s="607"/>
      <c r="AB463" s="607"/>
      <c r="AC463" s="607"/>
      <c r="AD463" s="607"/>
      <c r="AE463" s="607"/>
      <c r="AF463" s="607"/>
      <c r="AG463" s="607"/>
      <c r="AH463" s="607"/>
      <c r="AI463" s="607"/>
    </row>
    <row r="464" spans="1:35">
      <c r="A464" s="607"/>
      <c r="B464" s="607"/>
      <c r="C464" s="607"/>
      <c r="D464" s="607"/>
      <c r="E464" s="607"/>
      <c r="F464" s="607"/>
      <c r="G464" s="607"/>
      <c r="H464" s="607"/>
      <c r="I464" s="607"/>
      <c r="J464" s="607"/>
      <c r="K464" s="607"/>
      <c r="L464" s="607"/>
      <c r="M464" s="607"/>
      <c r="N464" s="607"/>
      <c r="O464" s="607"/>
      <c r="P464" s="607"/>
      <c r="Q464" s="607"/>
      <c r="R464" s="607"/>
      <c r="S464" s="607"/>
      <c r="T464" s="607"/>
      <c r="U464" s="607"/>
      <c r="V464" s="607"/>
      <c r="W464" s="607"/>
      <c r="X464" s="607"/>
      <c r="Y464" s="607"/>
      <c r="Z464" s="607"/>
      <c r="AA464" s="607"/>
      <c r="AB464" s="607"/>
      <c r="AC464" s="607"/>
      <c r="AD464" s="607"/>
      <c r="AE464" s="607"/>
      <c r="AF464" s="607"/>
      <c r="AG464" s="607"/>
      <c r="AH464" s="607"/>
      <c r="AI464" s="607"/>
    </row>
    <row r="465" spans="1:35">
      <c r="A465" s="607"/>
      <c r="B465" s="607"/>
      <c r="C465" s="607"/>
      <c r="D465" s="607"/>
      <c r="E465" s="607"/>
      <c r="F465" s="607"/>
      <c r="G465" s="607"/>
      <c r="H465" s="607"/>
      <c r="I465" s="607"/>
      <c r="J465" s="607"/>
      <c r="K465" s="607"/>
      <c r="L465" s="607"/>
      <c r="M465" s="607"/>
      <c r="N465" s="607"/>
      <c r="O465" s="607"/>
      <c r="P465" s="607"/>
      <c r="Q465" s="607"/>
      <c r="R465" s="607"/>
      <c r="S465" s="607"/>
      <c r="T465" s="607"/>
      <c r="U465" s="607"/>
      <c r="V465" s="607"/>
      <c r="W465" s="607"/>
      <c r="X465" s="607"/>
      <c r="Y465" s="607"/>
      <c r="Z465" s="607"/>
      <c r="AA465" s="607"/>
      <c r="AB465" s="607"/>
      <c r="AC465" s="607"/>
      <c r="AD465" s="607"/>
      <c r="AE465" s="607"/>
      <c r="AF465" s="607"/>
      <c r="AG465" s="607"/>
      <c r="AH465" s="607"/>
      <c r="AI465" s="607"/>
    </row>
    <row r="466" spans="1:35">
      <c r="A466" s="607"/>
      <c r="B466" s="607"/>
      <c r="C466" s="607"/>
      <c r="D466" s="607"/>
      <c r="E466" s="607"/>
      <c r="F466" s="607"/>
      <c r="G466" s="607"/>
      <c r="H466" s="607"/>
      <c r="I466" s="607"/>
      <c r="J466" s="607"/>
      <c r="K466" s="607"/>
      <c r="L466" s="607"/>
      <c r="M466" s="607"/>
      <c r="N466" s="607"/>
      <c r="O466" s="607"/>
      <c r="P466" s="607"/>
      <c r="Q466" s="607"/>
      <c r="R466" s="607"/>
      <c r="S466" s="607"/>
      <c r="T466" s="607"/>
      <c r="U466" s="607"/>
      <c r="V466" s="607"/>
      <c r="W466" s="607"/>
      <c r="X466" s="607"/>
      <c r="Y466" s="607"/>
      <c r="Z466" s="607"/>
      <c r="AA466" s="607"/>
      <c r="AB466" s="607"/>
      <c r="AC466" s="607"/>
      <c r="AD466" s="607"/>
      <c r="AE466" s="607"/>
      <c r="AF466" s="607"/>
      <c r="AG466" s="607"/>
      <c r="AH466" s="607"/>
      <c r="AI466" s="607"/>
    </row>
    <row r="467" spans="1:35">
      <c r="A467" s="607"/>
      <c r="B467" s="607"/>
      <c r="C467" s="607"/>
      <c r="D467" s="607"/>
      <c r="E467" s="607"/>
      <c r="F467" s="607"/>
      <c r="G467" s="607"/>
      <c r="H467" s="607"/>
      <c r="I467" s="607"/>
      <c r="J467" s="607"/>
      <c r="K467" s="607"/>
      <c r="L467" s="607"/>
      <c r="M467" s="607"/>
      <c r="N467" s="607"/>
      <c r="O467" s="607"/>
      <c r="P467" s="607"/>
      <c r="Q467" s="607"/>
      <c r="R467" s="607"/>
      <c r="S467" s="607"/>
      <c r="T467" s="607"/>
      <c r="U467" s="607"/>
      <c r="V467" s="607"/>
      <c r="W467" s="607"/>
      <c r="X467" s="607"/>
      <c r="Y467" s="607"/>
      <c r="Z467" s="607"/>
      <c r="AA467" s="607"/>
      <c r="AB467" s="607"/>
      <c r="AC467" s="607"/>
      <c r="AD467" s="607"/>
      <c r="AE467" s="607"/>
      <c r="AF467" s="607"/>
      <c r="AG467" s="607"/>
      <c r="AH467" s="607"/>
      <c r="AI467" s="607"/>
    </row>
    <row r="468" spans="1:35">
      <c r="A468" s="607"/>
      <c r="B468" s="607"/>
      <c r="C468" s="607"/>
      <c r="D468" s="607"/>
      <c r="E468" s="607"/>
      <c r="F468" s="607"/>
      <c r="G468" s="607"/>
      <c r="H468" s="607"/>
      <c r="I468" s="607"/>
      <c r="J468" s="607"/>
      <c r="K468" s="607"/>
      <c r="L468" s="607"/>
      <c r="M468" s="607"/>
      <c r="N468" s="607"/>
      <c r="O468" s="607"/>
      <c r="P468" s="607"/>
      <c r="Q468" s="607"/>
      <c r="R468" s="607"/>
      <c r="S468" s="607"/>
      <c r="T468" s="607"/>
      <c r="U468" s="607"/>
      <c r="V468" s="607"/>
      <c r="W468" s="607"/>
      <c r="X468" s="607"/>
      <c r="Y468" s="607"/>
      <c r="Z468" s="607"/>
      <c r="AA468" s="607"/>
      <c r="AB468" s="607"/>
      <c r="AC468" s="607"/>
      <c r="AD468" s="607"/>
      <c r="AE468" s="607"/>
      <c r="AF468" s="607"/>
      <c r="AG468" s="607"/>
      <c r="AH468" s="607"/>
      <c r="AI468" s="607"/>
    </row>
    <row r="469" spans="1:35">
      <c r="A469" s="607"/>
      <c r="B469" s="607"/>
      <c r="C469" s="607"/>
      <c r="D469" s="607"/>
      <c r="E469" s="607"/>
      <c r="F469" s="607"/>
      <c r="G469" s="607"/>
      <c r="H469" s="607"/>
      <c r="I469" s="607"/>
      <c r="J469" s="607"/>
      <c r="K469" s="607"/>
      <c r="L469" s="607"/>
      <c r="M469" s="607"/>
      <c r="N469" s="607"/>
      <c r="O469" s="607"/>
      <c r="P469" s="607"/>
      <c r="Q469" s="607"/>
      <c r="R469" s="607"/>
      <c r="S469" s="607"/>
      <c r="T469" s="607"/>
      <c r="U469" s="607"/>
      <c r="V469" s="607"/>
      <c r="W469" s="607"/>
      <c r="X469" s="607"/>
      <c r="Y469" s="607"/>
      <c r="Z469" s="607"/>
      <c r="AA469" s="607"/>
      <c r="AB469" s="607"/>
      <c r="AC469" s="607"/>
      <c r="AD469" s="607"/>
      <c r="AE469" s="607"/>
      <c r="AF469" s="607"/>
      <c r="AG469" s="607"/>
      <c r="AH469" s="607"/>
      <c r="AI469" s="607"/>
    </row>
    <row r="470" spans="1:35">
      <c r="A470" s="607"/>
      <c r="B470" s="607"/>
      <c r="C470" s="607"/>
      <c r="D470" s="607"/>
      <c r="E470" s="607"/>
      <c r="F470" s="607"/>
      <c r="G470" s="607"/>
      <c r="H470" s="607"/>
      <c r="I470" s="607"/>
      <c r="J470" s="607"/>
      <c r="K470" s="607"/>
      <c r="L470" s="607"/>
      <c r="M470" s="607"/>
      <c r="N470" s="607"/>
      <c r="O470" s="607"/>
      <c r="P470" s="607"/>
      <c r="Q470" s="607"/>
      <c r="R470" s="607"/>
      <c r="S470" s="607"/>
      <c r="T470" s="607"/>
      <c r="U470" s="607"/>
      <c r="V470" s="607"/>
      <c r="W470" s="607"/>
      <c r="X470" s="607"/>
      <c r="Y470" s="607"/>
      <c r="Z470" s="607"/>
      <c r="AA470" s="607"/>
      <c r="AB470" s="607"/>
      <c r="AC470" s="607"/>
      <c r="AD470" s="607"/>
      <c r="AE470" s="607"/>
      <c r="AF470" s="607"/>
      <c r="AG470" s="607"/>
      <c r="AH470" s="607"/>
      <c r="AI470" s="607"/>
    </row>
    <row r="471" spans="1:35">
      <c r="A471" s="607"/>
      <c r="B471" s="607"/>
      <c r="C471" s="607"/>
      <c r="D471" s="607"/>
      <c r="E471" s="607"/>
      <c r="F471" s="607"/>
      <c r="G471" s="607"/>
      <c r="H471" s="607"/>
      <c r="I471" s="607"/>
      <c r="J471" s="607"/>
      <c r="K471" s="607"/>
      <c r="L471" s="607"/>
      <c r="M471" s="607"/>
      <c r="N471" s="607"/>
      <c r="O471" s="607"/>
      <c r="P471" s="607"/>
      <c r="Q471" s="607"/>
      <c r="R471" s="607"/>
      <c r="S471" s="607"/>
      <c r="T471" s="607"/>
      <c r="U471" s="607"/>
      <c r="V471" s="607"/>
      <c r="W471" s="607"/>
      <c r="X471" s="607"/>
      <c r="Y471" s="607"/>
      <c r="Z471" s="607"/>
      <c r="AA471" s="607"/>
      <c r="AB471" s="607"/>
      <c r="AC471" s="607"/>
      <c r="AD471" s="607"/>
      <c r="AE471" s="607"/>
      <c r="AF471" s="607"/>
      <c r="AG471" s="607"/>
      <c r="AH471" s="607"/>
      <c r="AI471" s="607"/>
    </row>
    <row r="472" spans="1:35">
      <c r="A472" s="607"/>
      <c r="B472" s="607"/>
      <c r="C472" s="607"/>
      <c r="D472" s="607"/>
      <c r="E472" s="607"/>
      <c r="F472" s="607"/>
      <c r="G472" s="607"/>
      <c r="H472" s="607"/>
      <c r="I472" s="607"/>
      <c r="J472" s="607"/>
      <c r="K472" s="607"/>
      <c r="L472" s="607"/>
      <c r="M472" s="607"/>
      <c r="N472" s="607"/>
      <c r="O472" s="607"/>
      <c r="P472" s="607"/>
      <c r="Q472" s="607"/>
      <c r="R472" s="607"/>
      <c r="S472" s="607"/>
      <c r="T472" s="607"/>
      <c r="U472" s="607"/>
      <c r="V472" s="607"/>
      <c r="W472" s="607"/>
      <c r="X472" s="607"/>
      <c r="Y472" s="607"/>
      <c r="Z472" s="607"/>
      <c r="AA472" s="607"/>
      <c r="AB472" s="607"/>
      <c r="AC472" s="607"/>
      <c r="AD472" s="607"/>
      <c r="AE472" s="607"/>
      <c r="AF472" s="607"/>
      <c r="AG472" s="607"/>
      <c r="AH472" s="607"/>
      <c r="AI472" s="607"/>
    </row>
    <row r="473" spans="1:35">
      <c r="A473" s="607"/>
      <c r="B473" s="607"/>
      <c r="C473" s="607"/>
      <c r="D473" s="607"/>
      <c r="E473" s="607"/>
      <c r="F473" s="607"/>
      <c r="G473" s="607"/>
      <c r="H473" s="607"/>
      <c r="I473" s="607"/>
      <c r="J473" s="607"/>
      <c r="K473" s="607"/>
      <c r="L473" s="607"/>
      <c r="M473" s="607"/>
      <c r="N473" s="607"/>
      <c r="O473" s="607"/>
      <c r="P473" s="607"/>
      <c r="Q473" s="607"/>
      <c r="R473" s="607"/>
      <c r="S473" s="607"/>
      <c r="T473" s="607"/>
      <c r="U473" s="607"/>
      <c r="V473" s="607"/>
      <c r="W473" s="607"/>
      <c r="X473" s="607"/>
      <c r="Y473" s="607"/>
      <c r="Z473" s="607"/>
      <c r="AA473" s="607"/>
      <c r="AB473" s="607"/>
      <c r="AC473" s="607"/>
      <c r="AD473" s="607"/>
      <c r="AE473" s="607"/>
      <c r="AF473" s="607"/>
      <c r="AG473" s="607"/>
      <c r="AH473" s="607"/>
      <c r="AI473" s="607"/>
    </row>
    <row r="474" spans="1:35">
      <c r="A474" s="607"/>
      <c r="B474" s="607"/>
      <c r="C474" s="607"/>
      <c r="D474" s="607"/>
      <c r="E474" s="607"/>
      <c r="F474" s="607"/>
      <c r="G474" s="607"/>
      <c r="H474" s="607"/>
      <c r="I474" s="607"/>
      <c r="J474" s="607"/>
      <c r="K474" s="607"/>
      <c r="L474" s="607"/>
      <c r="M474" s="607"/>
      <c r="N474" s="607"/>
      <c r="O474" s="607"/>
      <c r="P474" s="607"/>
      <c r="Q474" s="607"/>
      <c r="R474" s="607"/>
      <c r="S474" s="607"/>
      <c r="T474" s="607"/>
      <c r="U474" s="607"/>
      <c r="V474" s="607"/>
      <c r="W474" s="607"/>
      <c r="X474" s="607"/>
      <c r="Y474" s="607"/>
      <c r="Z474" s="607"/>
      <c r="AA474" s="607"/>
      <c r="AB474" s="607"/>
      <c r="AC474" s="607"/>
      <c r="AD474" s="607"/>
      <c r="AE474" s="607"/>
      <c r="AF474" s="607"/>
      <c r="AG474" s="607"/>
      <c r="AH474" s="607"/>
      <c r="AI474" s="607"/>
    </row>
    <row r="475" spans="1:35">
      <c r="A475" s="607"/>
      <c r="B475" s="607"/>
      <c r="C475" s="607"/>
      <c r="D475" s="607"/>
      <c r="E475" s="607"/>
      <c r="F475" s="607"/>
      <c r="G475" s="607"/>
      <c r="H475" s="607"/>
      <c r="I475" s="607"/>
      <c r="J475" s="607"/>
      <c r="K475" s="607"/>
      <c r="L475" s="607"/>
      <c r="M475" s="607"/>
      <c r="N475" s="607"/>
      <c r="O475" s="607"/>
      <c r="P475" s="607"/>
      <c r="Q475" s="607"/>
      <c r="R475" s="607"/>
      <c r="S475" s="607"/>
      <c r="T475" s="607"/>
      <c r="U475" s="607"/>
      <c r="V475" s="607"/>
      <c r="W475" s="607"/>
      <c r="X475" s="607"/>
      <c r="Y475" s="607"/>
      <c r="Z475" s="607"/>
      <c r="AA475" s="607"/>
      <c r="AB475" s="607"/>
      <c r="AC475" s="607"/>
      <c r="AD475" s="607"/>
      <c r="AE475" s="607"/>
      <c r="AF475" s="607"/>
      <c r="AG475" s="607"/>
      <c r="AH475" s="607"/>
      <c r="AI475" s="607"/>
    </row>
    <row r="476" spans="1:35">
      <c r="A476" s="607"/>
      <c r="B476" s="607"/>
      <c r="C476" s="607"/>
      <c r="D476" s="607"/>
      <c r="E476" s="607"/>
      <c r="F476" s="607"/>
      <c r="G476" s="607"/>
      <c r="H476" s="607"/>
      <c r="I476" s="607"/>
      <c r="J476" s="607"/>
      <c r="K476" s="607"/>
      <c r="L476" s="607"/>
      <c r="M476" s="607"/>
      <c r="N476" s="607"/>
      <c r="O476" s="607"/>
      <c r="P476" s="607"/>
      <c r="Q476" s="607"/>
      <c r="R476" s="607"/>
      <c r="S476" s="607"/>
      <c r="T476" s="607"/>
      <c r="U476" s="607"/>
      <c r="V476" s="607"/>
      <c r="W476" s="607"/>
      <c r="X476" s="607"/>
      <c r="Y476" s="607"/>
      <c r="Z476" s="607"/>
      <c r="AA476" s="607"/>
      <c r="AB476" s="607"/>
      <c r="AC476" s="607"/>
      <c r="AD476" s="607"/>
      <c r="AE476" s="607"/>
      <c r="AF476" s="607"/>
      <c r="AG476" s="607"/>
      <c r="AH476" s="607"/>
      <c r="AI476" s="607"/>
    </row>
    <row r="477" spans="1:35">
      <c r="A477" s="607"/>
      <c r="B477" s="607"/>
      <c r="C477" s="607"/>
      <c r="D477" s="607"/>
      <c r="E477" s="607"/>
      <c r="F477" s="607"/>
      <c r="G477" s="607"/>
      <c r="H477" s="607"/>
      <c r="I477" s="607"/>
      <c r="J477" s="607"/>
      <c r="K477" s="607"/>
      <c r="L477" s="607"/>
      <c r="M477" s="607"/>
      <c r="N477" s="607"/>
      <c r="O477" s="607"/>
      <c r="P477" s="607"/>
      <c r="Q477" s="607"/>
      <c r="R477" s="607"/>
      <c r="S477" s="607"/>
      <c r="T477" s="607"/>
      <c r="U477" s="607"/>
      <c r="V477" s="607"/>
      <c r="W477" s="607"/>
      <c r="X477" s="607"/>
      <c r="Y477" s="607"/>
      <c r="Z477" s="607"/>
      <c r="AA477" s="607"/>
      <c r="AB477" s="607"/>
      <c r="AC477" s="607"/>
      <c r="AD477" s="607"/>
      <c r="AE477" s="607"/>
      <c r="AF477" s="607"/>
      <c r="AG477" s="607"/>
      <c r="AH477" s="607"/>
      <c r="AI477" s="607"/>
    </row>
    <row r="478" spans="1:35">
      <c r="A478" s="607"/>
      <c r="B478" s="607"/>
      <c r="C478" s="607"/>
      <c r="D478" s="607"/>
      <c r="E478" s="607"/>
      <c r="F478" s="607"/>
      <c r="G478" s="607"/>
      <c r="H478" s="607"/>
      <c r="I478" s="607"/>
      <c r="J478" s="607"/>
      <c r="K478" s="607"/>
      <c r="L478" s="607"/>
      <c r="M478" s="607"/>
      <c r="N478" s="607"/>
      <c r="O478" s="607"/>
      <c r="P478" s="607"/>
      <c r="Q478" s="607"/>
      <c r="R478" s="607"/>
      <c r="S478" s="607"/>
      <c r="T478" s="607"/>
      <c r="U478" s="607"/>
      <c r="V478" s="607"/>
      <c r="W478" s="607"/>
      <c r="X478" s="607"/>
      <c r="Y478" s="607"/>
      <c r="Z478" s="607"/>
      <c r="AA478" s="607"/>
      <c r="AB478" s="607"/>
      <c r="AC478" s="607"/>
      <c r="AD478" s="607"/>
      <c r="AE478" s="607"/>
      <c r="AF478" s="607"/>
      <c r="AG478" s="607"/>
      <c r="AH478" s="607"/>
      <c r="AI478" s="607"/>
    </row>
    <row r="479" spans="1:35">
      <c r="A479" s="607"/>
      <c r="B479" s="607"/>
      <c r="C479" s="607"/>
      <c r="D479" s="607"/>
      <c r="E479" s="607"/>
      <c r="F479" s="607"/>
      <c r="G479" s="607"/>
      <c r="H479" s="607"/>
      <c r="I479" s="607"/>
      <c r="J479" s="607"/>
      <c r="K479" s="607"/>
      <c r="L479" s="607"/>
      <c r="M479" s="607"/>
      <c r="N479" s="607"/>
      <c r="O479" s="607"/>
      <c r="P479" s="607"/>
      <c r="Q479" s="607"/>
      <c r="R479" s="607"/>
      <c r="S479" s="607"/>
      <c r="T479" s="607"/>
      <c r="U479" s="607"/>
      <c r="V479" s="607"/>
      <c r="W479" s="607"/>
      <c r="X479" s="607"/>
      <c r="Y479" s="607"/>
      <c r="Z479" s="607"/>
      <c r="AA479" s="607"/>
      <c r="AB479" s="607"/>
      <c r="AC479" s="607"/>
      <c r="AD479" s="607"/>
      <c r="AE479" s="607"/>
      <c r="AF479" s="607"/>
      <c r="AG479" s="607"/>
      <c r="AH479" s="607"/>
      <c r="AI479" s="607"/>
    </row>
    <row r="480" spans="1:35">
      <c r="A480" s="607"/>
      <c r="B480" s="607"/>
      <c r="C480" s="607"/>
      <c r="D480" s="607"/>
      <c r="E480" s="607"/>
      <c r="F480" s="607"/>
      <c r="G480" s="607"/>
      <c r="H480" s="607"/>
      <c r="I480" s="607"/>
      <c r="J480" s="607"/>
      <c r="K480" s="607"/>
      <c r="L480" s="607"/>
      <c r="M480" s="607"/>
      <c r="N480" s="607"/>
      <c r="O480" s="607"/>
      <c r="P480" s="607"/>
      <c r="Q480" s="607"/>
      <c r="R480" s="607"/>
      <c r="S480" s="607"/>
      <c r="T480" s="607"/>
      <c r="U480" s="607"/>
      <c r="V480" s="607"/>
      <c r="W480" s="607"/>
      <c r="X480" s="607"/>
      <c r="Y480" s="607"/>
      <c r="Z480" s="607"/>
      <c r="AA480" s="607"/>
      <c r="AB480" s="607"/>
      <c r="AC480" s="607"/>
      <c r="AD480" s="607"/>
      <c r="AE480" s="607"/>
      <c r="AF480" s="607"/>
      <c r="AG480" s="607"/>
      <c r="AH480" s="607"/>
      <c r="AI480" s="607"/>
    </row>
    <row r="481" spans="1:35">
      <c r="A481" s="607"/>
      <c r="B481" s="607"/>
      <c r="C481" s="607"/>
      <c r="D481" s="607"/>
      <c r="E481" s="607"/>
      <c r="F481" s="607"/>
      <c r="G481" s="607"/>
      <c r="H481" s="607"/>
      <c r="I481" s="607"/>
      <c r="J481" s="607"/>
      <c r="K481" s="607"/>
      <c r="L481" s="607"/>
      <c r="M481" s="607"/>
      <c r="N481" s="607"/>
      <c r="O481" s="607"/>
      <c r="P481" s="607"/>
      <c r="Q481" s="607"/>
      <c r="R481" s="607"/>
      <c r="S481" s="607"/>
      <c r="T481" s="607"/>
      <c r="U481" s="607"/>
      <c r="V481" s="607"/>
      <c r="W481" s="607"/>
      <c r="X481" s="607"/>
      <c r="Y481" s="607"/>
      <c r="Z481" s="607"/>
      <c r="AA481" s="607"/>
      <c r="AB481" s="607"/>
      <c r="AC481" s="607"/>
      <c r="AD481" s="607"/>
      <c r="AE481" s="607"/>
      <c r="AF481" s="607"/>
      <c r="AG481" s="607"/>
      <c r="AH481" s="607"/>
      <c r="AI481" s="607"/>
    </row>
    <row r="482" spans="1:35">
      <c r="A482" s="607"/>
      <c r="B482" s="607"/>
      <c r="C482" s="607"/>
      <c r="D482" s="607"/>
      <c r="E482" s="607"/>
      <c r="F482" s="607"/>
      <c r="G482" s="607"/>
      <c r="H482" s="607"/>
      <c r="I482" s="607"/>
      <c r="J482" s="607"/>
      <c r="K482" s="607"/>
      <c r="L482" s="607"/>
      <c r="M482" s="607"/>
      <c r="N482" s="607"/>
      <c r="O482" s="607"/>
      <c r="P482" s="607"/>
      <c r="Q482" s="607"/>
      <c r="R482" s="607"/>
      <c r="S482" s="607"/>
      <c r="T482" s="607"/>
      <c r="U482" s="607"/>
      <c r="V482" s="607"/>
      <c r="W482" s="607"/>
      <c r="X482" s="607"/>
      <c r="Y482" s="607"/>
      <c r="Z482" s="607"/>
      <c r="AA482" s="607"/>
      <c r="AB482" s="607"/>
      <c r="AC482" s="607"/>
      <c r="AD482" s="607"/>
      <c r="AE482" s="607"/>
      <c r="AF482" s="607"/>
      <c r="AG482" s="607"/>
      <c r="AH482" s="607"/>
      <c r="AI482" s="607"/>
    </row>
    <row r="483" spans="1:35">
      <c r="A483" s="607"/>
      <c r="B483" s="607"/>
      <c r="C483" s="607"/>
      <c r="D483" s="607"/>
      <c r="E483" s="607"/>
      <c r="F483" s="607"/>
      <c r="G483" s="607"/>
      <c r="H483" s="607"/>
      <c r="I483" s="607"/>
      <c r="J483" s="607"/>
      <c r="K483" s="607"/>
      <c r="L483" s="607"/>
      <c r="M483" s="607"/>
      <c r="N483" s="607"/>
      <c r="O483" s="607"/>
      <c r="P483" s="607"/>
      <c r="Q483" s="607"/>
      <c r="R483" s="607"/>
      <c r="S483" s="607"/>
      <c r="T483" s="607"/>
      <c r="U483" s="607"/>
      <c r="V483" s="607"/>
      <c r="W483" s="607"/>
      <c r="X483" s="607"/>
      <c r="Y483" s="607"/>
      <c r="Z483" s="607"/>
      <c r="AA483" s="607"/>
      <c r="AB483" s="607"/>
      <c r="AC483" s="607"/>
      <c r="AD483" s="607"/>
      <c r="AE483" s="607"/>
      <c r="AF483" s="607"/>
      <c r="AG483" s="607"/>
      <c r="AH483" s="607"/>
      <c r="AI483" s="607"/>
    </row>
    <row r="484" spans="1:35">
      <c r="A484" s="607"/>
      <c r="B484" s="607"/>
      <c r="C484" s="607"/>
      <c r="D484" s="607"/>
      <c r="E484" s="607"/>
      <c r="F484" s="607"/>
      <c r="G484" s="607"/>
      <c r="H484" s="607"/>
      <c r="I484" s="607"/>
      <c r="J484" s="607"/>
      <c r="K484" s="607"/>
      <c r="L484" s="607"/>
      <c r="M484" s="607"/>
      <c r="N484" s="607"/>
      <c r="O484" s="607"/>
      <c r="P484" s="607"/>
      <c r="Q484" s="607"/>
      <c r="R484" s="607"/>
      <c r="S484" s="607"/>
      <c r="T484" s="607"/>
      <c r="U484" s="607"/>
      <c r="V484" s="607"/>
      <c r="W484" s="607"/>
      <c r="X484" s="607"/>
      <c r="Y484" s="607"/>
      <c r="Z484" s="607"/>
      <c r="AA484" s="607"/>
      <c r="AB484" s="607"/>
      <c r="AC484" s="607"/>
      <c r="AD484" s="607"/>
      <c r="AE484" s="607"/>
      <c r="AF484" s="607"/>
      <c r="AG484" s="607"/>
      <c r="AH484" s="607"/>
      <c r="AI484" s="607"/>
    </row>
    <row r="485" spans="1:35">
      <c r="A485" s="607"/>
      <c r="B485" s="607"/>
      <c r="C485" s="607"/>
      <c r="D485" s="607"/>
      <c r="E485" s="607"/>
      <c r="F485" s="607"/>
      <c r="G485" s="607"/>
      <c r="H485" s="607"/>
      <c r="I485" s="607"/>
      <c r="J485" s="607"/>
      <c r="K485" s="607"/>
      <c r="L485" s="607"/>
      <c r="M485" s="607"/>
      <c r="N485" s="607"/>
      <c r="O485" s="607"/>
      <c r="P485" s="607"/>
      <c r="Q485" s="607"/>
      <c r="R485" s="607"/>
      <c r="S485" s="607"/>
      <c r="T485" s="607"/>
      <c r="U485" s="607"/>
      <c r="V485" s="607"/>
      <c r="W485" s="607"/>
      <c r="X485" s="607"/>
      <c r="Y485" s="607"/>
      <c r="Z485" s="607"/>
      <c r="AA485" s="607"/>
      <c r="AB485" s="607"/>
      <c r="AC485" s="607"/>
      <c r="AD485" s="607"/>
      <c r="AE485" s="607"/>
      <c r="AF485" s="607"/>
      <c r="AG485" s="607"/>
      <c r="AH485" s="607"/>
      <c r="AI485" s="607"/>
    </row>
    <row r="486" spans="1:35">
      <c r="A486" s="607"/>
      <c r="B486" s="607"/>
      <c r="C486" s="607"/>
      <c r="D486" s="607"/>
      <c r="E486" s="607"/>
      <c r="F486" s="607"/>
      <c r="G486" s="607"/>
      <c r="H486" s="607"/>
      <c r="I486" s="607"/>
      <c r="J486" s="607"/>
      <c r="K486" s="607"/>
      <c r="L486" s="607"/>
      <c r="M486" s="607"/>
      <c r="N486" s="607"/>
      <c r="O486" s="607"/>
      <c r="P486" s="607"/>
      <c r="Q486" s="607"/>
      <c r="R486" s="607"/>
      <c r="S486" s="607"/>
      <c r="T486" s="607"/>
      <c r="U486" s="607"/>
      <c r="V486" s="607"/>
      <c r="W486" s="607"/>
      <c r="X486" s="607"/>
      <c r="Y486" s="607"/>
      <c r="Z486" s="607"/>
      <c r="AA486" s="607"/>
      <c r="AB486" s="607"/>
      <c r="AC486" s="607"/>
      <c r="AD486" s="607"/>
      <c r="AE486" s="607"/>
      <c r="AF486" s="607"/>
      <c r="AG486" s="607"/>
      <c r="AH486" s="607"/>
      <c r="AI486" s="607"/>
    </row>
    <row r="487" spans="1:35">
      <c r="A487" s="607"/>
      <c r="B487" s="607"/>
      <c r="C487" s="607"/>
      <c r="D487" s="607"/>
      <c r="E487" s="607"/>
      <c r="F487" s="607"/>
      <c r="G487" s="607"/>
      <c r="H487" s="607"/>
      <c r="I487" s="607"/>
      <c r="J487" s="607"/>
      <c r="K487" s="607"/>
      <c r="L487" s="607"/>
      <c r="M487" s="607"/>
      <c r="N487" s="607"/>
      <c r="O487" s="607"/>
      <c r="P487" s="607"/>
      <c r="Q487" s="607"/>
      <c r="R487" s="607"/>
      <c r="S487" s="607"/>
      <c r="T487" s="607"/>
      <c r="U487" s="607"/>
      <c r="V487" s="607"/>
      <c r="W487" s="607"/>
      <c r="X487" s="607"/>
      <c r="Y487" s="607"/>
      <c r="Z487" s="607"/>
      <c r="AA487" s="607"/>
      <c r="AB487" s="607"/>
      <c r="AC487" s="607"/>
      <c r="AD487" s="607"/>
      <c r="AE487" s="607"/>
      <c r="AF487" s="607"/>
      <c r="AG487" s="607"/>
      <c r="AH487" s="607"/>
      <c r="AI487" s="607"/>
    </row>
    <row r="488" spans="1:35">
      <c r="A488" s="607"/>
      <c r="B488" s="607"/>
      <c r="C488" s="607"/>
      <c r="D488" s="607"/>
      <c r="E488" s="607"/>
      <c r="F488" s="607"/>
      <c r="G488" s="607"/>
      <c r="H488" s="607"/>
      <c r="I488" s="607"/>
      <c r="J488" s="607"/>
      <c r="K488" s="607"/>
      <c r="L488" s="607"/>
      <c r="M488" s="607"/>
      <c r="N488" s="607"/>
      <c r="O488" s="607"/>
      <c r="P488" s="607"/>
      <c r="Q488" s="607"/>
      <c r="R488" s="607"/>
      <c r="S488" s="607"/>
      <c r="T488" s="607"/>
      <c r="U488" s="607"/>
      <c r="V488" s="607"/>
      <c r="W488" s="607"/>
      <c r="X488" s="607"/>
      <c r="Y488" s="607"/>
      <c r="Z488" s="607"/>
      <c r="AA488" s="607"/>
      <c r="AB488" s="607"/>
      <c r="AC488" s="607"/>
      <c r="AD488" s="607"/>
      <c r="AE488" s="607"/>
      <c r="AF488" s="607"/>
      <c r="AG488" s="607"/>
      <c r="AH488" s="607"/>
      <c r="AI488" s="607"/>
    </row>
    <row r="489" spans="1:35">
      <c r="A489" s="607"/>
      <c r="B489" s="607"/>
      <c r="C489" s="607"/>
      <c r="D489" s="607"/>
      <c r="E489" s="607"/>
      <c r="F489" s="607"/>
      <c r="G489" s="607"/>
      <c r="H489" s="607"/>
      <c r="I489" s="607"/>
      <c r="J489" s="607"/>
      <c r="K489" s="607"/>
      <c r="L489" s="607"/>
      <c r="M489" s="607"/>
      <c r="N489" s="607"/>
      <c r="O489" s="607"/>
      <c r="P489" s="607"/>
      <c r="Q489" s="607"/>
      <c r="R489" s="607"/>
      <c r="S489" s="607"/>
      <c r="T489" s="607"/>
      <c r="U489" s="607"/>
      <c r="V489" s="607"/>
      <c r="W489" s="607"/>
      <c r="X489" s="607"/>
      <c r="Y489" s="607"/>
      <c r="Z489" s="607"/>
      <c r="AA489" s="607"/>
      <c r="AB489" s="607"/>
      <c r="AC489" s="607"/>
      <c r="AD489" s="607"/>
      <c r="AE489" s="607"/>
      <c r="AF489" s="607"/>
      <c r="AG489" s="607"/>
      <c r="AH489" s="607"/>
      <c r="AI489" s="607"/>
    </row>
    <row r="490" spans="1:35">
      <c r="A490" s="607"/>
      <c r="B490" s="607"/>
      <c r="C490" s="607"/>
      <c r="D490" s="607"/>
      <c r="E490" s="607"/>
      <c r="F490" s="607"/>
      <c r="G490" s="607"/>
      <c r="H490" s="607"/>
      <c r="I490" s="607"/>
      <c r="J490" s="607"/>
      <c r="K490" s="607"/>
      <c r="L490" s="607"/>
      <c r="M490" s="607"/>
      <c r="N490" s="607"/>
      <c r="O490" s="607"/>
      <c r="P490" s="607"/>
      <c r="Q490" s="607"/>
      <c r="R490" s="607"/>
      <c r="S490" s="607"/>
      <c r="T490" s="607"/>
      <c r="U490" s="607"/>
      <c r="V490" s="607"/>
      <c r="W490" s="607"/>
      <c r="X490" s="607"/>
      <c r="Y490" s="607"/>
      <c r="Z490" s="607"/>
      <c r="AA490" s="607"/>
      <c r="AB490" s="607"/>
      <c r="AC490" s="607"/>
      <c r="AD490" s="607"/>
      <c r="AE490" s="607"/>
      <c r="AF490" s="607"/>
      <c r="AG490" s="607"/>
      <c r="AH490" s="607"/>
      <c r="AI490" s="607"/>
    </row>
    <row r="491" spans="1:35">
      <c r="A491" s="607"/>
      <c r="B491" s="607"/>
      <c r="C491" s="607"/>
      <c r="D491" s="607"/>
      <c r="E491" s="607"/>
      <c r="F491" s="607"/>
      <c r="G491" s="607"/>
      <c r="H491" s="607"/>
      <c r="I491" s="607"/>
      <c r="J491" s="607"/>
      <c r="K491" s="607"/>
      <c r="L491" s="607"/>
      <c r="M491" s="607"/>
      <c r="N491" s="607"/>
      <c r="O491" s="607"/>
      <c r="P491" s="607"/>
      <c r="Q491" s="607"/>
      <c r="R491" s="607"/>
      <c r="S491" s="607"/>
      <c r="T491" s="607"/>
      <c r="U491" s="607"/>
      <c r="V491" s="607"/>
      <c r="W491" s="607"/>
      <c r="X491" s="607"/>
      <c r="Y491" s="607"/>
      <c r="Z491" s="607"/>
      <c r="AA491" s="607"/>
      <c r="AB491" s="607"/>
      <c r="AC491" s="607"/>
      <c r="AD491" s="607"/>
      <c r="AE491" s="607"/>
      <c r="AF491" s="607"/>
      <c r="AG491" s="607"/>
      <c r="AH491" s="607"/>
      <c r="AI491" s="607"/>
    </row>
    <row r="492" spans="1:35">
      <c r="A492" s="607"/>
      <c r="B492" s="607"/>
      <c r="C492" s="607"/>
      <c r="D492" s="607"/>
      <c r="E492" s="607"/>
      <c r="F492" s="607"/>
      <c r="G492" s="607"/>
      <c r="H492" s="607"/>
      <c r="I492" s="607"/>
      <c r="J492" s="607"/>
      <c r="K492" s="607"/>
      <c r="L492" s="607"/>
      <c r="M492" s="607"/>
      <c r="N492" s="607"/>
      <c r="O492" s="607"/>
      <c r="P492" s="607"/>
      <c r="Q492" s="607"/>
      <c r="R492" s="607"/>
      <c r="S492" s="607"/>
      <c r="T492" s="607"/>
      <c r="U492" s="607"/>
      <c r="V492" s="607"/>
      <c r="W492" s="607"/>
      <c r="X492" s="607"/>
      <c r="Y492" s="607"/>
      <c r="Z492" s="607"/>
      <c r="AA492" s="607"/>
      <c r="AB492" s="607"/>
      <c r="AC492" s="607"/>
      <c r="AD492" s="607"/>
      <c r="AE492" s="607"/>
      <c r="AF492" s="607"/>
      <c r="AG492" s="607"/>
      <c r="AH492" s="607"/>
      <c r="AI492" s="607"/>
    </row>
    <row r="493" spans="1:35">
      <c r="A493" s="607"/>
      <c r="B493" s="607"/>
      <c r="C493" s="607"/>
      <c r="D493" s="607"/>
      <c r="E493" s="607"/>
      <c r="F493" s="607"/>
      <c r="G493" s="607"/>
      <c r="H493" s="607"/>
      <c r="I493" s="607"/>
      <c r="J493" s="607"/>
      <c r="K493" s="607"/>
      <c r="L493" s="607"/>
      <c r="M493" s="607"/>
      <c r="N493" s="607"/>
      <c r="O493" s="607"/>
      <c r="P493" s="607"/>
      <c r="Q493" s="607"/>
      <c r="R493" s="607"/>
      <c r="S493" s="607"/>
      <c r="T493" s="607"/>
      <c r="U493" s="607"/>
      <c r="V493" s="607"/>
      <c r="W493" s="607"/>
      <c r="X493" s="607"/>
      <c r="Y493" s="607"/>
      <c r="Z493" s="607"/>
      <c r="AA493" s="607"/>
      <c r="AB493" s="607"/>
      <c r="AC493" s="607"/>
      <c r="AD493" s="607"/>
      <c r="AE493" s="607"/>
      <c r="AF493" s="607"/>
      <c r="AG493" s="607"/>
      <c r="AH493" s="607"/>
      <c r="AI493" s="607"/>
    </row>
    <row r="494" spans="1:35">
      <c r="A494" s="607"/>
      <c r="B494" s="607"/>
      <c r="C494" s="607"/>
      <c r="D494" s="607"/>
      <c r="E494" s="607"/>
      <c r="F494" s="607"/>
      <c r="G494" s="607"/>
      <c r="H494" s="607"/>
      <c r="I494" s="607"/>
      <c r="J494" s="607"/>
      <c r="K494" s="607"/>
      <c r="L494" s="607"/>
      <c r="M494" s="607"/>
      <c r="N494" s="607"/>
      <c r="O494" s="607"/>
      <c r="P494" s="607"/>
      <c r="Q494" s="607"/>
      <c r="R494" s="607"/>
      <c r="S494" s="607"/>
      <c r="T494" s="607"/>
      <c r="U494" s="607"/>
      <c r="V494" s="607"/>
      <c r="W494" s="607"/>
      <c r="X494" s="607"/>
      <c r="Y494" s="607"/>
      <c r="Z494" s="607"/>
      <c r="AA494" s="607"/>
      <c r="AB494" s="607"/>
      <c r="AC494" s="607"/>
      <c r="AD494" s="607"/>
      <c r="AE494" s="607"/>
      <c r="AF494" s="607"/>
      <c r="AG494" s="607"/>
      <c r="AH494" s="607"/>
      <c r="AI494" s="607"/>
    </row>
    <row r="495" spans="1:35">
      <c r="A495" s="607"/>
      <c r="B495" s="607"/>
      <c r="C495" s="607"/>
      <c r="D495" s="607"/>
      <c r="E495" s="607"/>
      <c r="F495" s="607"/>
      <c r="G495" s="607"/>
      <c r="H495" s="607"/>
      <c r="I495" s="607"/>
      <c r="J495" s="607"/>
      <c r="K495" s="607"/>
      <c r="L495" s="607"/>
      <c r="M495" s="607"/>
      <c r="N495" s="607"/>
      <c r="O495" s="607"/>
      <c r="P495" s="607"/>
      <c r="Q495" s="607"/>
      <c r="R495" s="607"/>
      <c r="S495" s="607"/>
      <c r="T495" s="607"/>
      <c r="U495" s="607"/>
      <c r="V495" s="607"/>
      <c r="W495" s="607"/>
      <c r="X495" s="607"/>
      <c r="Y495" s="607"/>
      <c r="Z495" s="607"/>
      <c r="AA495" s="607"/>
      <c r="AB495" s="607"/>
      <c r="AC495" s="607"/>
      <c r="AD495" s="607"/>
      <c r="AE495" s="607"/>
      <c r="AF495" s="607"/>
      <c r="AG495" s="607"/>
      <c r="AH495" s="607"/>
      <c r="AI495" s="607"/>
    </row>
    <row r="496" spans="1:35">
      <c r="A496" s="607"/>
      <c r="B496" s="607"/>
      <c r="C496" s="607"/>
      <c r="D496" s="607"/>
      <c r="E496" s="607"/>
      <c r="F496" s="607"/>
      <c r="G496" s="607"/>
      <c r="H496" s="607"/>
      <c r="I496" s="607"/>
      <c r="J496" s="607"/>
      <c r="K496" s="607"/>
      <c r="L496" s="607"/>
      <c r="M496" s="607"/>
      <c r="N496" s="607"/>
      <c r="O496" s="607"/>
      <c r="P496" s="607"/>
      <c r="Q496" s="607"/>
      <c r="R496" s="607"/>
      <c r="S496" s="607"/>
      <c r="T496" s="607"/>
      <c r="U496" s="607"/>
      <c r="V496" s="607"/>
      <c r="W496" s="607"/>
      <c r="X496" s="607"/>
      <c r="Y496" s="607"/>
      <c r="Z496" s="607"/>
      <c r="AA496" s="607"/>
      <c r="AB496" s="607"/>
      <c r="AC496" s="607"/>
      <c r="AD496" s="607"/>
      <c r="AE496" s="607"/>
      <c r="AF496" s="607"/>
      <c r="AG496" s="607"/>
      <c r="AH496" s="607"/>
      <c r="AI496" s="607"/>
    </row>
    <row r="497" spans="1:35">
      <c r="A497" s="607"/>
      <c r="B497" s="607"/>
      <c r="C497" s="607"/>
      <c r="D497" s="607"/>
      <c r="E497" s="607"/>
      <c r="F497" s="607"/>
      <c r="G497" s="607"/>
      <c r="H497" s="607"/>
      <c r="I497" s="607"/>
      <c r="J497" s="607"/>
      <c r="K497" s="607"/>
      <c r="L497" s="607"/>
      <c r="M497" s="607"/>
      <c r="N497" s="607"/>
      <c r="O497" s="607"/>
      <c r="P497" s="607"/>
      <c r="Q497" s="607"/>
      <c r="R497" s="607"/>
      <c r="S497" s="607"/>
      <c r="T497" s="607"/>
      <c r="U497" s="607"/>
      <c r="V497" s="607"/>
      <c r="W497" s="607"/>
      <c r="X497" s="607"/>
      <c r="Y497" s="607"/>
      <c r="Z497" s="607"/>
      <c r="AA497" s="607"/>
      <c r="AB497" s="607"/>
      <c r="AC497" s="607"/>
      <c r="AD497" s="607"/>
      <c r="AE497" s="607"/>
      <c r="AF497" s="607"/>
      <c r="AG497" s="607"/>
      <c r="AH497" s="607"/>
      <c r="AI497" s="607"/>
    </row>
    <row r="498" spans="1:35">
      <c r="A498" s="607"/>
      <c r="B498" s="607"/>
      <c r="C498" s="607"/>
      <c r="D498" s="607"/>
      <c r="E498" s="607"/>
      <c r="F498" s="607"/>
      <c r="G498" s="607"/>
      <c r="H498" s="607"/>
      <c r="I498" s="607"/>
      <c r="J498" s="607"/>
      <c r="K498" s="607"/>
      <c r="L498" s="607"/>
      <c r="M498" s="607"/>
      <c r="N498" s="607"/>
      <c r="O498" s="607"/>
      <c r="P498" s="607"/>
      <c r="Q498" s="607"/>
      <c r="R498" s="607"/>
      <c r="S498" s="607"/>
      <c r="T498" s="607"/>
      <c r="U498" s="607"/>
      <c r="V498" s="607"/>
      <c r="W498" s="607"/>
      <c r="X498" s="607"/>
      <c r="Y498" s="607"/>
      <c r="Z498" s="607"/>
      <c r="AA498" s="607"/>
      <c r="AB498" s="607"/>
      <c r="AC498" s="607"/>
      <c r="AD498" s="607"/>
      <c r="AE498" s="607"/>
      <c r="AF498" s="607"/>
      <c r="AG498" s="607"/>
      <c r="AH498" s="607"/>
      <c r="AI498" s="607"/>
    </row>
    <row r="499" spans="1:35">
      <c r="A499" s="607"/>
      <c r="B499" s="607"/>
      <c r="C499" s="607"/>
      <c r="D499" s="607"/>
      <c r="E499" s="607"/>
      <c r="F499" s="607"/>
      <c r="G499" s="607"/>
      <c r="H499" s="607"/>
      <c r="I499" s="607"/>
      <c r="J499" s="607"/>
      <c r="K499" s="607"/>
      <c r="L499" s="607"/>
      <c r="M499" s="607"/>
      <c r="N499" s="607"/>
      <c r="O499" s="607"/>
      <c r="P499" s="607"/>
      <c r="Q499" s="607"/>
      <c r="R499" s="607"/>
      <c r="S499" s="607"/>
      <c r="T499" s="607"/>
      <c r="U499" s="607"/>
      <c r="V499" s="607"/>
      <c r="W499" s="607"/>
      <c r="X499" s="607"/>
      <c r="Y499" s="607"/>
      <c r="Z499" s="607"/>
      <c r="AA499" s="607"/>
      <c r="AB499" s="607"/>
      <c r="AC499" s="607"/>
      <c r="AD499" s="607"/>
      <c r="AE499" s="607"/>
      <c r="AF499" s="607"/>
      <c r="AG499" s="607"/>
      <c r="AH499" s="607"/>
      <c r="AI499" s="607"/>
    </row>
    <row r="500" spans="1:35">
      <c r="A500" s="607"/>
      <c r="B500" s="607"/>
      <c r="C500" s="607"/>
      <c r="D500" s="607"/>
      <c r="E500" s="607"/>
      <c r="F500" s="607"/>
      <c r="G500" s="607"/>
      <c r="H500" s="607"/>
      <c r="I500" s="607"/>
      <c r="J500" s="607"/>
      <c r="K500" s="607"/>
      <c r="L500" s="607"/>
      <c r="M500" s="607"/>
      <c r="N500" s="607"/>
      <c r="O500" s="607"/>
      <c r="P500" s="607"/>
      <c r="Q500" s="607"/>
      <c r="R500" s="607"/>
      <c r="S500" s="607"/>
      <c r="T500" s="607"/>
      <c r="U500" s="607"/>
      <c r="V500" s="607"/>
      <c r="W500" s="607"/>
      <c r="X500" s="607"/>
      <c r="Y500" s="607"/>
      <c r="Z500" s="607"/>
      <c r="AA500" s="607"/>
      <c r="AB500" s="607"/>
      <c r="AC500" s="607"/>
      <c r="AD500" s="607"/>
      <c r="AE500" s="607"/>
      <c r="AF500" s="607"/>
      <c r="AG500" s="607"/>
      <c r="AH500" s="607"/>
      <c r="AI500" s="607"/>
    </row>
    <row r="501" spans="1:35">
      <c r="A501" s="607"/>
      <c r="B501" s="607"/>
      <c r="C501" s="607"/>
      <c r="D501" s="607"/>
      <c r="E501" s="607"/>
      <c r="F501" s="607"/>
      <c r="G501" s="607"/>
      <c r="H501" s="607"/>
      <c r="I501" s="607"/>
      <c r="J501" s="607"/>
      <c r="K501" s="607"/>
      <c r="L501" s="607"/>
      <c r="M501" s="607"/>
      <c r="N501" s="607"/>
      <c r="O501" s="607"/>
      <c r="P501" s="607"/>
      <c r="Q501" s="607"/>
      <c r="R501" s="607"/>
      <c r="S501" s="607"/>
      <c r="T501" s="607"/>
      <c r="U501" s="607"/>
      <c r="V501" s="607"/>
      <c r="W501" s="607"/>
      <c r="X501" s="607"/>
      <c r="Y501" s="607"/>
      <c r="Z501" s="607"/>
      <c r="AA501" s="607"/>
      <c r="AB501" s="607"/>
      <c r="AC501" s="607"/>
      <c r="AD501" s="607"/>
      <c r="AE501" s="607"/>
      <c r="AF501" s="607"/>
      <c r="AG501" s="607"/>
      <c r="AH501" s="607"/>
      <c r="AI501" s="607"/>
    </row>
    <row r="502" spans="1:35">
      <c r="A502" s="607"/>
      <c r="B502" s="607"/>
      <c r="C502" s="607"/>
      <c r="D502" s="607"/>
      <c r="E502" s="607"/>
      <c r="F502" s="607"/>
      <c r="G502" s="607"/>
      <c r="H502" s="607"/>
      <c r="I502" s="607"/>
      <c r="J502" s="607"/>
      <c r="K502" s="607"/>
      <c r="L502" s="607"/>
      <c r="M502" s="607"/>
      <c r="N502" s="607"/>
      <c r="O502" s="607"/>
      <c r="P502" s="607"/>
      <c r="Q502" s="607"/>
      <c r="R502" s="607"/>
      <c r="S502" s="607"/>
      <c r="T502" s="607"/>
      <c r="U502" s="607"/>
      <c r="V502" s="607"/>
      <c r="W502" s="607"/>
      <c r="X502" s="607"/>
      <c r="Y502" s="607"/>
      <c r="Z502" s="607"/>
      <c r="AA502" s="607"/>
      <c r="AB502" s="607"/>
      <c r="AC502" s="607"/>
      <c r="AD502" s="607"/>
      <c r="AE502" s="607"/>
      <c r="AF502" s="607"/>
      <c r="AG502" s="607"/>
      <c r="AH502" s="607"/>
      <c r="AI502" s="607"/>
    </row>
    <row r="503" spans="1:35">
      <c r="A503" s="607"/>
      <c r="B503" s="607"/>
      <c r="C503" s="607"/>
      <c r="D503" s="607"/>
      <c r="E503" s="607"/>
      <c r="F503" s="607"/>
      <c r="G503" s="607"/>
      <c r="H503" s="607"/>
      <c r="I503" s="607"/>
      <c r="J503" s="607"/>
      <c r="K503" s="607"/>
      <c r="L503" s="607"/>
      <c r="M503" s="607"/>
      <c r="N503" s="607"/>
      <c r="O503" s="607"/>
      <c r="P503" s="607"/>
      <c r="Q503" s="607"/>
      <c r="R503" s="607"/>
      <c r="S503" s="607"/>
      <c r="T503" s="607"/>
      <c r="U503" s="607"/>
      <c r="V503" s="607"/>
      <c r="W503" s="607"/>
      <c r="X503" s="607"/>
      <c r="Y503" s="607"/>
      <c r="Z503" s="607"/>
      <c r="AA503" s="607"/>
      <c r="AB503" s="607"/>
      <c r="AC503" s="607"/>
      <c r="AD503" s="607"/>
      <c r="AE503" s="607"/>
      <c r="AF503" s="607"/>
      <c r="AG503" s="607"/>
      <c r="AH503" s="607"/>
      <c r="AI503" s="607"/>
    </row>
    <row r="504" spans="1:35">
      <c r="A504" s="607"/>
      <c r="B504" s="607"/>
      <c r="C504" s="607"/>
      <c r="D504" s="607"/>
      <c r="E504" s="607"/>
      <c r="F504" s="607"/>
      <c r="G504" s="607"/>
      <c r="H504" s="607"/>
      <c r="I504" s="607"/>
      <c r="J504" s="607"/>
      <c r="K504" s="607"/>
      <c r="L504" s="607"/>
      <c r="M504" s="607"/>
      <c r="N504" s="607"/>
      <c r="O504" s="607"/>
      <c r="P504" s="607"/>
      <c r="Q504" s="607"/>
      <c r="R504" s="607"/>
      <c r="S504" s="607"/>
      <c r="T504" s="607"/>
      <c r="U504" s="607"/>
      <c r="V504" s="607"/>
      <c r="W504" s="607"/>
      <c r="X504" s="607"/>
      <c r="Y504" s="607"/>
      <c r="Z504" s="607"/>
      <c r="AA504" s="607"/>
      <c r="AB504" s="607"/>
      <c r="AC504" s="607"/>
      <c r="AD504" s="607"/>
      <c r="AE504" s="607"/>
      <c r="AF504" s="607"/>
      <c r="AG504" s="607"/>
      <c r="AH504" s="607"/>
      <c r="AI504" s="607"/>
    </row>
    <row r="505" spans="1:35">
      <c r="A505" s="607"/>
      <c r="B505" s="607"/>
      <c r="C505" s="607"/>
      <c r="D505" s="607"/>
      <c r="E505" s="607"/>
      <c r="F505" s="607"/>
      <c r="G505" s="607"/>
      <c r="H505" s="607"/>
      <c r="I505" s="607"/>
      <c r="J505" s="607"/>
      <c r="K505" s="607"/>
      <c r="L505" s="607"/>
      <c r="M505" s="607"/>
      <c r="N505" s="607"/>
      <c r="O505" s="607"/>
      <c r="P505" s="607"/>
      <c r="Q505" s="607"/>
      <c r="R505" s="607"/>
      <c r="S505" s="607"/>
      <c r="T505" s="607"/>
      <c r="U505" s="607"/>
      <c r="V505" s="607"/>
      <c r="W505" s="607"/>
      <c r="X505" s="607"/>
      <c r="Y505" s="607"/>
      <c r="Z505" s="607"/>
      <c r="AA505" s="607"/>
      <c r="AB505" s="607"/>
      <c r="AC505" s="607"/>
      <c r="AD505" s="607"/>
      <c r="AE505" s="607"/>
      <c r="AF505" s="607"/>
      <c r="AG505" s="607"/>
      <c r="AH505" s="607"/>
      <c r="AI505" s="607"/>
    </row>
    <row r="506" spans="1:35">
      <c r="A506" s="607"/>
      <c r="B506" s="607"/>
      <c r="C506" s="607"/>
      <c r="D506" s="607"/>
      <c r="E506" s="607"/>
      <c r="F506" s="607"/>
      <c r="G506" s="607"/>
      <c r="H506" s="607"/>
      <c r="I506" s="607"/>
      <c r="J506" s="607"/>
      <c r="K506" s="607"/>
      <c r="L506" s="607"/>
      <c r="M506" s="607"/>
      <c r="N506" s="607"/>
      <c r="O506" s="607"/>
      <c r="P506" s="607"/>
      <c r="Q506" s="607"/>
      <c r="R506" s="607"/>
      <c r="S506" s="607"/>
      <c r="T506" s="607"/>
      <c r="U506" s="607"/>
      <c r="V506" s="607"/>
      <c r="W506" s="607"/>
      <c r="X506" s="607"/>
      <c r="Y506" s="607"/>
      <c r="Z506" s="607"/>
      <c r="AA506" s="607"/>
      <c r="AB506" s="607"/>
      <c r="AC506" s="607"/>
      <c r="AD506" s="607"/>
      <c r="AE506" s="607"/>
      <c r="AF506" s="607"/>
      <c r="AG506" s="607"/>
      <c r="AH506" s="607"/>
      <c r="AI506" s="607"/>
    </row>
    <row r="507" spans="1:35">
      <c r="A507" s="607"/>
      <c r="B507" s="607"/>
      <c r="C507" s="607"/>
      <c r="D507" s="607"/>
      <c r="E507" s="607"/>
      <c r="F507" s="607"/>
      <c r="G507" s="607"/>
      <c r="H507" s="607"/>
      <c r="I507" s="607"/>
      <c r="J507" s="607"/>
      <c r="K507" s="607"/>
      <c r="L507" s="607"/>
      <c r="M507" s="607"/>
      <c r="N507" s="607"/>
      <c r="O507" s="607"/>
      <c r="P507" s="607"/>
      <c r="Q507" s="607"/>
      <c r="R507" s="607"/>
      <c r="S507" s="607"/>
      <c r="T507" s="607"/>
      <c r="U507" s="607"/>
      <c r="V507" s="607"/>
      <c r="W507" s="607"/>
      <c r="X507" s="607"/>
      <c r="Y507" s="607"/>
      <c r="Z507" s="607"/>
      <c r="AA507" s="607"/>
      <c r="AB507" s="607"/>
      <c r="AC507" s="607"/>
      <c r="AD507" s="607"/>
      <c r="AE507" s="607"/>
      <c r="AF507" s="607"/>
      <c r="AG507" s="607"/>
      <c r="AH507" s="607"/>
      <c r="AI507" s="607"/>
    </row>
    <row r="508" spans="1:35">
      <c r="A508" s="607"/>
      <c r="B508" s="607"/>
      <c r="C508" s="607"/>
      <c r="D508" s="607"/>
      <c r="E508" s="607"/>
      <c r="F508" s="607"/>
      <c r="G508" s="607"/>
      <c r="H508" s="607"/>
      <c r="I508" s="607"/>
      <c r="J508" s="607"/>
      <c r="K508" s="607"/>
      <c r="L508" s="607"/>
      <c r="M508" s="607"/>
      <c r="N508" s="607"/>
      <c r="O508" s="607"/>
      <c r="P508" s="607"/>
      <c r="Q508" s="607"/>
      <c r="R508" s="607"/>
      <c r="S508" s="607"/>
      <c r="T508" s="607"/>
      <c r="U508" s="607"/>
      <c r="V508" s="607"/>
      <c r="W508" s="607"/>
      <c r="X508" s="607"/>
      <c r="Y508" s="607"/>
      <c r="Z508" s="607"/>
      <c r="AA508" s="607"/>
      <c r="AB508" s="607"/>
      <c r="AC508" s="607"/>
      <c r="AD508" s="607"/>
      <c r="AE508" s="607"/>
      <c r="AF508" s="607"/>
      <c r="AG508" s="607"/>
      <c r="AH508" s="607"/>
      <c r="AI508" s="607"/>
    </row>
    <row r="509" spans="1:35">
      <c r="A509" s="607"/>
      <c r="B509" s="607"/>
      <c r="C509" s="607"/>
      <c r="D509" s="607"/>
      <c r="E509" s="607"/>
      <c r="F509" s="607"/>
      <c r="G509" s="607"/>
      <c r="H509" s="607"/>
      <c r="I509" s="607"/>
      <c r="J509" s="607"/>
      <c r="K509" s="607"/>
      <c r="L509" s="607"/>
      <c r="M509" s="607"/>
      <c r="N509" s="607"/>
      <c r="O509" s="607"/>
      <c r="P509" s="607"/>
      <c r="Q509" s="607"/>
      <c r="R509" s="607"/>
      <c r="S509" s="607"/>
      <c r="T509" s="607"/>
      <c r="U509" s="607"/>
      <c r="V509" s="607"/>
      <c r="W509" s="607"/>
      <c r="X509" s="607"/>
      <c r="Y509" s="607"/>
      <c r="Z509" s="607"/>
      <c r="AA509" s="607"/>
      <c r="AB509" s="607"/>
      <c r="AC509" s="607"/>
      <c r="AD509" s="607"/>
      <c r="AE509" s="607"/>
      <c r="AF509" s="607"/>
      <c r="AG509" s="607"/>
      <c r="AH509" s="607"/>
      <c r="AI509" s="607"/>
    </row>
    <row r="510" spans="1:35">
      <c r="A510" s="607"/>
      <c r="B510" s="607"/>
      <c r="C510" s="607"/>
      <c r="D510" s="607"/>
      <c r="E510" s="607"/>
      <c r="F510" s="607"/>
      <c r="G510" s="607"/>
      <c r="H510" s="607"/>
      <c r="I510" s="607"/>
      <c r="J510" s="607"/>
      <c r="K510" s="607"/>
      <c r="L510" s="607"/>
      <c r="M510" s="607"/>
      <c r="N510" s="607"/>
      <c r="O510" s="607"/>
      <c r="P510" s="607"/>
      <c r="Q510" s="607"/>
      <c r="R510" s="607"/>
      <c r="S510" s="607"/>
      <c r="T510" s="607"/>
      <c r="U510" s="607"/>
      <c r="V510" s="607"/>
      <c r="W510" s="607"/>
      <c r="X510" s="607"/>
      <c r="Y510" s="607"/>
      <c r="Z510" s="607"/>
      <c r="AA510" s="607"/>
      <c r="AB510" s="607"/>
      <c r="AC510" s="607"/>
      <c r="AD510" s="607"/>
      <c r="AE510" s="607"/>
      <c r="AF510" s="607"/>
      <c r="AG510" s="607"/>
      <c r="AH510" s="607"/>
      <c r="AI510" s="607"/>
    </row>
    <row r="511" spans="1:35">
      <c r="A511" s="607"/>
      <c r="B511" s="607"/>
      <c r="C511" s="607"/>
      <c r="D511" s="607"/>
      <c r="E511" s="607"/>
      <c r="F511" s="607"/>
      <c r="G511" s="607"/>
      <c r="H511" s="607"/>
      <c r="I511" s="607"/>
      <c r="J511" s="607"/>
      <c r="K511" s="607"/>
      <c r="L511" s="607"/>
      <c r="M511" s="607"/>
      <c r="N511" s="607"/>
      <c r="O511" s="607"/>
      <c r="P511" s="607"/>
      <c r="Q511" s="607"/>
      <c r="R511" s="607"/>
      <c r="S511" s="607"/>
      <c r="T511" s="607"/>
      <c r="U511" s="607"/>
      <c r="V511" s="607"/>
      <c r="W511" s="607"/>
      <c r="X511" s="607"/>
      <c r="Y511" s="607"/>
      <c r="Z511" s="607"/>
      <c r="AA511" s="607"/>
      <c r="AB511" s="607"/>
      <c r="AC511" s="607"/>
      <c r="AD511" s="607"/>
      <c r="AE511" s="607"/>
      <c r="AF511" s="607"/>
      <c r="AG511" s="607"/>
      <c r="AH511" s="607"/>
      <c r="AI511" s="607"/>
    </row>
    <row r="512" spans="1:35">
      <c r="A512" s="607"/>
      <c r="B512" s="607"/>
      <c r="C512" s="607"/>
      <c r="D512" s="607"/>
      <c r="E512" s="607"/>
      <c r="F512" s="607"/>
      <c r="G512" s="607"/>
      <c r="H512" s="607"/>
      <c r="I512" s="607"/>
      <c r="J512" s="607"/>
      <c r="K512" s="607"/>
      <c r="L512" s="607"/>
      <c r="M512" s="607"/>
      <c r="N512" s="607"/>
      <c r="O512" s="607"/>
      <c r="P512" s="607"/>
      <c r="Q512" s="607"/>
      <c r="R512" s="607"/>
      <c r="S512" s="607"/>
      <c r="T512" s="607"/>
      <c r="U512" s="607"/>
      <c r="V512" s="607"/>
      <c r="W512" s="607"/>
      <c r="X512" s="607"/>
      <c r="Y512" s="607"/>
      <c r="Z512" s="607"/>
      <c r="AA512" s="607"/>
      <c r="AB512" s="607"/>
      <c r="AC512" s="607"/>
      <c r="AD512" s="607"/>
      <c r="AE512" s="607"/>
      <c r="AF512" s="607"/>
      <c r="AG512" s="607"/>
      <c r="AH512" s="607"/>
      <c r="AI512" s="607"/>
    </row>
    <row r="513" spans="1:35">
      <c r="A513" s="607"/>
      <c r="B513" s="607"/>
      <c r="C513" s="607"/>
      <c r="D513" s="607"/>
      <c r="E513" s="607"/>
      <c r="F513" s="607"/>
      <c r="G513" s="607"/>
      <c r="H513" s="607"/>
      <c r="I513" s="607"/>
      <c r="J513" s="607"/>
      <c r="K513" s="607"/>
      <c r="L513" s="607"/>
      <c r="M513" s="607"/>
      <c r="N513" s="607"/>
      <c r="O513" s="607"/>
      <c r="P513" s="607"/>
      <c r="Q513" s="607"/>
      <c r="R513" s="607"/>
      <c r="S513" s="607"/>
      <c r="T513" s="607"/>
      <c r="U513" s="607"/>
      <c r="V513" s="607"/>
      <c r="W513" s="607"/>
      <c r="X513" s="607"/>
      <c r="Y513" s="607"/>
      <c r="Z513" s="607"/>
      <c r="AA513" s="607"/>
      <c r="AB513" s="607"/>
      <c r="AC513" s="607"/>
      <c r="AD513" s="607"/>
      <c r="AE513" s="607"/>
      <c r="AF513" s="607"/>
      <c r="AG513" s="607"/>
      <c r="AH513" s="607"/>
      <c r="AI513" s="607"/>
    </row>
    <row r="514" spans="1:35">
      <c r="A514" s="607"/>
      <c r="B514" s="607"/>
      <c r="C514" s="607"/>
      <c r="D514" s="607"/>
      <c r="E514" s="607"/>
      <c r="F514" s="607"/>
      <c r="G514" s="607"/>
      <c r="H514" s="607"/>
      <c r="I514" s="607"/>
      <c r="J514" s="607"/>
      <c r="K514" s="607"/>
      <c r="L514" s="607"/>
      <c r="M514" s="607"/>
      <c r="N514" s="607"/>
      <c r="O514" s="607"/>
      <c r="P514" s="607"/>
      <c r="Q514" s="607"/>
      <c r="R514" s="607"/>
      <c r="S514" s="607"/>
      <c r="T514" s="607"/>
      <c r="U514" s="607"/>
      <c r="V514" s="607"/>
      <c r="W514" s="607"/>
      <c r="X514" s="607"/>
      <c r="Y514" s="607"/>
      <c r="Z514" s="607"/>
      <c r="AA514" s="607"/>
      <c r="AB514" s="607"/>
      <c r="AC514" s="607"/>
      <c r="AD514" s="607"/>
      <c r="AE514" s="607"/>
      <c r="AF514" s="607"/>
      <c r="AG514" s="607"/>
      <c r="AH514" s="607"/>
      <c r="AI514" s="607"/>
    </row>
    <row r="515" spans="1:35">
      <c r="A515" s="607"/>
      <c r="B515" s="607"/>
      <c r="C515" s="607"/>
      <c r="D515" s="607"/>
      <c r="E515" s="607"/>
      <c r="F515" s="607"/>
      <c r="G515" s="607"/>
      <c r="H515" s="607"/>
      <c r="I515" s="607"/>
      <c r="J515" s="607"/>
      <c r="K515" s="607"/>
      <c r="L515" s="607"/>
      <c r="M515" s="607"/>
      <c r="N515" s="607"/>
      <c r="O515" s="607"/>
      <c r="P515" s="607"/>
      <c r="Q515" s="607"/>
      <c r="R515" s="607"/>
      <c r="S515" s="607"/>
      <c r="T515" s="607"/>
      <c r="U515" s="607"/>
      <c r="V515" s="607"/>
      <c r="W515" s="607"/>
      <c r="X515" s="607"/>
      <c r="Y515" s="607"/>
      <c r="Z515" s="607"/>
      <c r="AA515" s="607"/>
      <c r="AB515" s="607"/>
      <c r="AC515" s="607"/>
      <c r="AD515" s="607"/>
      <c r="AE515" s="607"/>
      <c r="AF515" s="607"/>
      <c r="AG515" s="607"/>
      <c r="AH515" s="607"/>
      <c r="AI515" s="607"/>
    </row>
    <row r="516" spans="1:35">
      <c r="A516" s="607"/>
      <c r="B516" s="607"/>
      <c r="C516" s="607"/>
      <c r="D516" s="607"/>
      <c r="E516" s="607"/>
      <c r="F516" s="607"/>
      <c r="G516" s="607"/>
      <c r="H516" s="607"/>
      <c r="I516" s="607"/>
      <c r="J516" s="607"/>
      <c r="K516" s="607"/>
      <c r="L516" s="607"/>
      <c r="M516" s="607"/>
      <c r="N516" s="607"/>
      <c r="O516" s="607"/>
      <c r="P516" s="607"/>
      <c r="Q516" s="607"/>
      <c r="R516" s="607"/>
      <c r="S516" s="607"/>
      <c r="T516" s="607"/>
      <c r="U516" s="607"/>
      <c r="V516" s="607"/>
      <c r="W516" s="607"/>
      <c r="X516" s="607"/>
      <c r="Y516" s="607"/>
      <c r="Z516" s="607"/>
      <c r="AA516" s="607"/>
      <c r="AB516" s="607"/>
      <c r="AC516" s="607"/>
      <c r="AD516" s="607"/>
      <c r="AE516" s="607"/>
      <c r="AF516" s="607"/>
      <c r="AG516" s="607"/>
      <c r="AH516" s="607"/>
      <c r="AI516" s="607"/>
    </row>
    <row r="517" spans="1:35">
      <c r="A517" s="607"/>
      <c r="B517" s="607"/>
      <c r="C517" s="607"/>
      <c r="D517" s="607"/>
      <c r="E517" s="607"/>
      <c r="F517" s="607"/>
      <c r="G517" s="607"/>
      <c r="H517" s="607"/>
      <c r="I517" s="607"/>
      <c r="J517" s="607"/>
      <c r="K517" s="607"/>
      <c r="L517" s="607"/>
      <c r="M517" s="607"/>
      <c r="N517" s="607"/>
      <c r="O517" s="607"/>
      <c r="P517" s="607"/>
      <c r="Q517" s="607"/>
      <c r="R517" s="607"/>
      <c r="S517" s="607"/>
      <c r="T517" s="607"/>
      <c r="U517" s="607"/>
      <c r="V517" s="607"/>
      <c r="W517" s="607"/>
      <c r="X517" s="607"/>
      <c r="Y517" s="607"/>
      <c r="Z517" s="607"/>
      <c r="AA517" s="607"/>
      <c r="AB517" s="607"/>
      <c r="AC517" s="607"/>
      <c r="AD517" s="607"/>
      <c r="AE517" s="607"/>
      <c r="AF517" s="607"/>
      <c r="AG517" s="607"/>
      <c r="AH517" s="607"/>
      <c r="AI517" s="607"/>
    </row>
    <row r="518" spans="1:35">
      <c r="A518" s="607"/>
      <c r="B518" s="607"/>
      <c r="C518" s="607"/>
      <c r="D518" s="607"/>
      <c r="E518" s="607"/>
      <c r="F518" s="607"/>
      <c r="G518" s="607"/>
      <c r="H518" s="607"/>
      <c r="I518" s="607"/>
      <c r="J518" s="607"/>
      <c r="K518" s="607"/>
      <c r="L518" s="607"/>
      <c r="M518" s="607"/>
      <c r="N518" s="607"/>
      <c r="O518" s="607"/>
      <c r="P518" s="607"/>
      <c r="Q518" s="607"/>
      <c r="R518" s="607"/>
      <c r="S518" s="607"/>
      <c r="T518" s="607"/>
      <c r="U518" s="607"/>
      <c r="V518" s="607"/>
      <c r="W518" s="607"/>
      <c r="X518" s="607"/>
      <c r="Y518" s="607"/>
      <c r="Z518" s="607"/>
      <c r="AA518" s="607"/>
      <c r="AB518" s="607"/>
      <c r="AC518" s="607"/>
      <c r="AD518" s="607"/>
      <c r="AE518" s="607"/>
      <c r="AF518" s="607"/>
      <c r="AG518" s="607"/>
      <c r="AH518" s="607"/>
      <c r="AI518" s="607"/>
    </row>
    <row r="519" spans="1:35">
      <c r="A519" s="607"/>
      <c r="B519" s="607"/>
      <c r="C519" s="607"/>
      <c r="D519" s="607"/>
      <c r="E519" s="607"/>
      <c r="F519" s="607"/>
      <c r="G519" s="607"/>
      <c r="H519" s="607"/>
      <c r="I519" s="607"/>
      <c r="J519" s="607"/>
      <c r="K519" s="607"/>
      <c r="L519" s="607"/>
      <c r="M519" s="607"/>
      <c r="N519" s="607"/>
      <c r="O519" s="607"/>
      <c r="P519" s="607"/>
      <c r="Q519" s="607"/>
      <c r="R519" s="607"/>
      <c r="S519" s="607"/>
      <c r="T519" s="607"/>
      <c r="U519" s="607"/>
      <c r="V519" s="607"/>
      <c r="W519" s="607"/>
      <c r="X519" s="607"/>
      <c r="Y519" s="607"/>
      <c r="Z519" s="607"/>
      <c r="AA519" s="607"/>
      <c r="AB519" s="607"/>
      <c r="AC519" s="607"/>
      <c r="AD519" s="607"/>
      <c r="AE519" s="607"/>
      <c r="AF519" s="607"/>
      <c r="AG519" s="607"/>
      <c r="AH519" s="607"/>
      <c r="AI519" s="607"/>
    </row>
    <row r="520" spans="1:35">
      <c r="A520" s="607"/>
      <c r="B520" s="607"/>
      <c r="C520" s="607"/>
      <c r="D520" s="607"/>
      <c r="E520" s="607"/>
      <c r="F520" s="607"/>
      <c r="G520" s="607"/>
      <c r="H520" s="607"/>
      <c r="I520" s="607"/>
      <c r="J520" s="607"/>
      <c r="K520" s="607"/>
      <c r="L520" s="607"/>
      <c r="M520" s="607"/>
      <c r="N520" s="607"/>
      <c r="O520" s="607"/>
      <c r="P520" s="607"/>
      <c r="Q520" s="607"/>
      <c r="R520" s="607"/>
      <c r="S520" s="607"/>
      <c r="T520" s="607"/>
      <c r="U520" s="607"/>
      <c r="V520" s="607"/>
      <c r="W520" s="607"/>
      <c r="X520" s="607"/>
      <c r="Y520" s="607"/>
      <c r="Z520" s="607"/>
      <c r="AA520" s="607"/>
      <c r="AB520" s="607"/>
      <c r="AC520" s="607"/>
      <c r="AD520" s="607"/>
      <c r="AE520" s="607"/>
      <c r="AF520" s="607"/>
      <c r="AG520" s="607"/>
      <c r="AH520" s="607"/>
      <c r="AI520" s="607"/>
    </row>
    <row r="521" spans="1:35">
      <c r="A521" s="607"/>
      <c r="B521" s="607"/>
      <c r="C521" s="607"/>
      <c r="D521" s="607"/>
      <c r="E521" s="607"/>
      <c r="F521" s="607"/>
      <c r="G521" s="607"/>
      <c r="H521" s="607"/>
      <c r="I521" s="607"/>
      <c r="J521" s="607"/>
      <c r="K521" s="607"/>
      <c r="L521" s="607"/>
      <c r="M521" s="607"/>
      <c r="N521" s="607"/>
      <c r="O521" s="607"/>
      <c r="P521" s="607"/>
      <c r="Q521" s="607"/>
      <c r="R521" s="607"/>
      <c r="S521" s="607"/>
      <c r="T521" s="607"/>
      <c r="U521" s="607"/>
      <c r="V521" s="607"/>
      <c r="W521" s="607"/>
      <c r="X521" s="607"/>
      <c r="Y521" s="607"/>
      <c r="Z521" s="607"/>
      <c r="AA521" s="607"/>
      <c r="AB521" s="607"/>
      <c r="AC521" s="607"/>
      <c r="AD521" s="607"/>
      <c r="AE521" s="607"/>
      <c r="AF521" s="607"/>
      <c r="AG521" s="607"/>
      <c r="AH521" s="607"/>
      <c r="AI521" s="607"/>
    </row>
    <row r="522" spans="1:35">
      <c r="A522" s="607"/>
      <c r="B522" s="607"/>
      <c r="C522" s="607"/>
      <c r="D522" s="607"/>
      <c r="E522" s="607"/>
      <c r="F522" s="607"/>
      <c r="G522" s="607"/>
      <c r="H522" s="607"/>
      <c r="I522" s="607"/>
      <c r="J522" s="607"/>
      <c r="K522" s="607"/>
      <c r="L522" s="607"/>
      <c r="M522" s="607"/>
      <c r="N522" s="607"/>
      <c r="O522" s="607"/>
      <c r="P522" s="607"/>
      <c r="Q522" s="607"/>
      <c r="R522" s="607"/>
      <c r="S522" s="607"/>
      <c r="T522" s="607"/>
      <c r="U522" s="607"/>
      <c r="V522" s="607"/>
      <c r="W522" s="607"/>
      <c r="X522" s="607"/>
      <c r="Y522" s="607"/>
      <c r="Z522" s="607"/>
      <c r="AA522" s="607"/>
      <c r="AB522" s="607"/>
      <c r="AC522" s="607"/>
      <c r="AD522" s="607"/>
      <c r="AE522" s="607"/>
      <c r="AF522" s="607"/>
      <c r="AG522" s="607"/>
      <c r="AH522" s="607"/>
      <c r="AI522" s="607"/>
    </row>
    <row r="523" spans="1:35">
      <c r="A523" s="607"/>
      <c r="B523" s="607"/>
      <c r="C523" s="607"/>
      <c r="D523" s="607"/>
      <c r="E523" s="607"/>
      <c r="F523" s="607"/>
      <c r="G523" s="607"/>
      <c r="H523" s="607"/>
      <c r="I523" s="607"/>
      <c r="J523" s="607"/>
      <c r="K523" s="607"/>
      <c r="L523" s="607"/>
      <c r="M523" s="607"/>
      <c r="N523" s="607"/>
      <c r="O523" s="607"/>
      <c r="P523" s="607"/>
      <c r="Q523" s="607"/>
      <c r="R523" s="607"/>
      <c r="S523" s="607"/>
      <c r="T523" s="607"/>
      <c r="U523" s="607"/>
      <c r="V523" s="607"/>
      <c r="W523" s="607"/>
      <c r="X523" s="607"/>
      <c r="Y523" s="607"/>
      <c r="Z523" s="607"/>
      <c r="AA523" s="607"/>
      <c r="AB523" s="607"/>
      <c r="AC523" s="607"/>
      <c r="AD523" s="607"/>
      <c r="AE523" s="607"/>
      <c r="AF523" s="607"/>
      <c r="AG523" s="607"/>
      <c r="AH523" s="607"/>
      <c r="AI523" s="607"/>
    </row>
    <row r="524" spans="1:35">
      <c r="A524" s="607"/>
      <c r="B524" s="607"/>
      <c r="C524" s="607"/>
      <c r="D524" s="607"/>
      <c r="E524" s="607"/>
      <c r="F524" s="607"/>
      <c r="G524" s="607"/>
      <c r="H524" s="607"/>
      <c r="I524" s="607"/>
      <c r="J524" s="607"/>
      <c r="K524" s="607"/>
      <c r="L524" s="607"/>
      <c r="M524" s="607"/>
      <c r="N524" s="607"/>
      <c r="O524" s="607"/>
      <c r="P524" s="607"/>
      <c r="Q524" s="607"/>
      <c r="R524" s="607"/>
      <c r="S524" s="607"/>
      <c r="T524" s="607"/>
      <c r="U524" s="607"/>
      <c r="V524" s="607"/>
      <c r="W524" s="607"/>
      <c r="X524" s="607"/>
      <c r="Y524" s="607"/>
      <c r="Z524" s="607"/>
      <c r="AA524" s="607"/>
      <c r="AB524" s="607"/>
      <c r="AC524" s="607"/>
      <c r="AD524" s="607"/>
      <c r="AE524" s="607"/>
      <c r="AF524" s="607"/>
      <c r="AG524" s="607"/>
      <c r="AH524" s="607"/>
      <c r="AI524" s="607"/>
    </row>
    <row r="525" spans="1:35">
      <c r="A525" s="607"/>
      <c r="B525" s="607"/>
      <c r="C525" s="607"/>
      <c r="D525" s="607"/>
      <c r="E525" s="607"/>
      <c r="F525" s="607"/>
      <c r="G525" s="607"/>
      <c r="H525" s="607"/>
      <c r="I525" s="607"/>
      <c r="J525" s="607"/>
      <c r="K525" s="607"/>
      <c r="L525" s="607"/>
      <c r="M525" s="607"/>
      <c r="N525" s="607"/>
      <c r="O525" s="607"/>
      <c r="P525" s="607"/>
      <c r="Q525" s="607"/>
      <c r="R525" s="607"/>
      <c r="S525" s="607"/>
      <c r="T525" s="607"/>
      <c r="U525" s="607"/>
      <c r="V525" s="607"/>
      <c r="W525" s="607"/>
      <c r="X525" s="607"/>
      <c r="Y525" s="607"/>
      <c r="Z525" s="607"/>
      <c r="AA525" s="607"/>
      <c r="AB525" s="607"/>
      <c r="AC525" s="607"/>
      <c r="AD525" s="607"/>
      <c r="AE525" s="607"/>
      <c r="AF525" s="607"/>
      <c r="AG525" s="607"/>
      <c r="AH525" s="607"/>
      <c r="AI525" s="607"/>
    </row>
    <row r="526" spans="1:35">
      <c r="A526" s="607"/>
      <c r="B526" s="607"/>
      <c r="C526" s="607"/>
      <c r="D526" s="607"/>
      <c r="E526" s="607"/>
      <c r="F526" s="607"/>
      <c r="G526" s="607"/>
      <c r="H526" s="607"/>
      <c r="I526" s="607"/>
      <c r="J526" s="607"/>
      <c r="K526" s="607"/>
      <c r="L526" s="607"/>
      <c r="M526" s="607"/>
      <c r="N526" s="607"/>
      <c r="O526" s="607"/>
      <c r="P526" s="607"/>
      <c r="Q526" s="607"/>
      <c r="R526" s="607"/>
      <c r="S526" s="607"/>
      <c r="T526" s="607"/>
      <c r="U526" s="607"/>
      <c r="V526" s="607"/>
      <c r="W526" s="607"/>
      <c r="X526" s="607"/>
      <c r="Y526" s="607"/>
      <c r="Z526" s="607"/>
      <c r="AA526" s="607"/>
      <c r="AB526" s="607"/>
      <c r="AC526" s="607"/>
      <c r="AD526" s="607"/>
      <c r="AE526" s="607"/>
      <c r="AF526" s="607"/>
      <c r="AG526" s="607"/>
      <c r="AH526" s="607"/>
      <c r="AI526" s="607"/>
    </row>
    <row r="527" spans="1:35">
      <c r="A527" s="607"/>
      <c r="B527" s="607"/>
      <c r="C527" s="607"/>
      <c r="D527" s="607"/>
      <c r="E527" s="607"/>
      <c r="F527" s="607"/>
      <c r="G527" s="607"/>
      <c r="H527" s="607"/>
      <c r="I527" s="607"/>
      <c r="J527" s="607"/>
      <c r="K527" s="607"/>
      <c r="L527" s="607"/>
      <c r="M527" s="607"/>
      <c r="N527" s="607"/>
      <c r="O527" s="607"/>
      <c r="P527" s="607"/>
      <c r="Q527" s="607"/>
      <c r="R527" s="607"/>
      <c r="S527" s="607"/>
      <c r="T527" s="607"/>
      <c r="U527" s="607"/>
      <c r="V527" s="607"/>
      <c r="W527" s="607"/>
      <c r="X527" s="607"/>
      <c r="Y527" s="607"/>
      <c r="Z527" s="607"/>
      <c r="AA527" s="607"/>
      <c r="AB527" s="607"/>
      <c r="AC527" s="607"/>
      <c r="AD527" s="607"/>
      <c r="AE527" s="607"/>
      <c r="AF527" s="607"/>
      <c r="AG527" s="607"/>
      <c r="AH527" s="607"/>
      <c r="AI527" s="607"/>
    </row>
    <row r="528" spans="1:35">
      <c r="A528" s="607"/>
      <c r="B528" s="607"/>
      <c r="C528" s="607"/>
      <c r="D528" s="607"/>
      <c r="E528" s="607"/>
      <c r="F528" s="607"/>
      <c r="G528" s="607"/>
      <c r="H528" s="607"/>
      <c r="I528" s="607"/>
      <c r="J528" s="607"/>
      <c r="K528" s="607"/>
      <c r="L528" s="607"/>
      <c r="M528" s="607"/>
      <c r="N528" s="607"/>
      <c r="O528" s="607"/>
      <c r="P528" s="607"/>
      <c r="Q528" s="607"/>
      <c r="R528" s="607"/>
      <c r="S528" s="607"/>
      <c r="T528" s="607"/>
      <c r="U528" s="607"/>
      <c r="V528" s="607"/>
      <c r="W528" s="607"/>
      <c r="X528" s="607"/>
      <c r="Y528" s="607"/>
      <c r="Z528" s="607"/>
      <c r="AA528" s="607"/>
      <c r="AB528" s="607"/>
      <c r="AC528" s="607"/>
      <c r="AD528" s="607"/>
      <c r="AE528" s="607"/>
      <c r="AF528" s="607"/>
      <c r="AG528" s="607"/>
      <c r="AH528" s="607"/>
      <c r="AI528" s="607"/>
    </row>
    <row r="529" spans="1:35">
      <c r="A529" s="607"/>
      <c r="B529" s="607"/>
      <c r="C529" s="607"/>
      <c r="D529" s="607"/>
      <c r="E529" s="607"/>
      <c r="F529" s="607"/>
      <c r="G529" s="607"/>
      <c r="H529" s="607"/>
      <c r="I529" s="607"/>
      <c r="J529" s="607"/>
      <c r="K529" s="607"/>
      <c r="L529" s="607"/>
      <c r="M529" s="607"/>
      <c r="N529" s="607"/>
      <c r="O529" s="607"/>
      <c r="P529" s="607"/>
      <c r="Q529" s="607"/>
      <c r="R529" s="607"/>
      <c r="S529" s="607"/>
      <c r="T529" s="607"/>
      <c r="U529" s="607"/>
      <c r="V529" s="607"/>
      <c r="W529" s="607"/>
      <c r="X529" s="607"/>
      <c r="Y529" s="607"/>
      <c r="Z529" s="607"/>
      <c r="AA529" s="607"/>
      <c r="AB529" s="607"/>
      <c r="AC529" s="607"/>
      <c r="AD529" s="607"/>
      <c r="AE529" s="607"/>
      <c r="AF529" s="607"/>
      <c r="AG529" s="607"/>
      <c r="AH529" s="607"/>
      <c r="AI529" s="607"/>
    </row>
    <row r="530" spans="1:35">
      <c r="A530" s="607"/>
      <c r="B530" s="607"/>
      <c r="C530" s="607"/>
      <c r="D530" s="607"/>
      <c r="E530" s="607"/>
      <c r="F530" s="607"/>
      <c r="G530" s="607"/>
      <c r="H530" s="607"/>
      <c r="I530" s="607"/>
      <c r="J530" s="607"/>
      <c r="K530" s="607"/>
      <c r="L530" s="607"/>
      <c r="M530" s="607"/>
      <c r="N530" s="607"/>
      <c r="O530" s="607"/>
      <c r="P530" s="607"/>
      <c r="Q530" s="607"/>
      <c r="R530" s="607"/>
      <c r="S530" s="607"/>
      <c r="T530" s="607"/>
      <c r="U530" s="607"/>
      <c r="V530" s="607"/>
      <c r="W530" s="607"/>
      <c r="X530" s="607"/>
      <c r="Y530" s="607"/>
      <c r="Z530" s="607"/>
      <c r="AA530" s="607"/>
      <c r="AB530" s="607"/>
      <c r="AC530" s="607"/>
      <c r="AD530" s="607"/>
      <c r="AE530" s="607"/>
      <c r="AF530" s="607"/>
      <c r="AG530" s="607"/>
      <c r="AH530" s="607"/>
      <c r="AI530" s="607"/>
    </row>
    <row r="531" spans="1:35">
      <c r="A531" s="607"/>
      <c r="B531" s="607"/>
      <c r="C531" s="607"/>
      <c r="D531" s="607"/>
      <c r="E531" s="607"/>
      <c r="F531" s="607"/>
      <c r="G531" s="607"/>
      <c r="H531" s="607"/>
      <c r="I531" s="607"/>
      <c r="J531" s="607"/>
      <c r="K531" s="607"/>
      <c r="L531" s="607"/>
      <c r="M531" s="607"/>
      <c r="N531" s="607"/>
      <c r="O531" s="607"/>
      <c r="P531" s="607"/>
      <c r="Q531" s="607"/>
      <c r="R531" s="607"/>
      <c r="S531" s="607"/>
      <c r="T531" s="607"/>
      <c r="U531" s="607"/>
      <c r="V531" s="607"/>
      <c r="W531" s="607"/>
      <c r="X531" s="607"/>
      <c r="Y531" s="607"/>
      <c r="Z531" s="607"/>
      <c r="AA531" s="607"/>
      <c r="AB531" s="607"/>
      <c r="AC531" s="607"/>
      <c r="AD531" s="607"/>
      <c r="AE531" s="607"/>
      <c r="AF531" s="607"/>
      <c r="AG531" s="607"/>
      <c r="AH531" s="607"/>
      <c r="AI531" s="607"/>
    </row>
    <row r="532" spans="1:35">
      <c r="A532" s="607"/>
      <c r="B532" s="607"/>
      <c r="C532" s="607"/>
      <c r="D532" s="607"/>
      <c r="E532" s="607"/>
      <c r="F532" s="607"/>
      <c r="G532" s="607"/>
      <c r="H532" s="607"/>
      <c r="I532" s="607"/>
      <c r="J532" s="607"/>
      <c r="K532" s="607"/>
      <c r="L532" s="607"/>
      <c r="M532" s="607"/>
      <c r="N532" s="607"/>
      <c r="O532" s="607"/>
      <c r="P532" s="607"/>
      <c r="Q532" s="607"/>
      <c r="R532" s="607"/>
      <c r="S532" s="607"/>
      <c r="T532" s="607"/>
      <c r="U532" s="607"/>
      <c r="V532" s="607"/>
      <c r="W532" s="607"/>
      <c r="X532" s="607"/>
      <c r="Y532" s="607"/>
      <c r="Z532" s="607"/>
      <c r="AA532" s="607"/>
      <c r="AB532" s="607"/>
      <c r="AC532" s="607"/>
      <c r="AD532" s="607"/>
      <c r="AE532" s="607"/>
      <c r="AF532" s="607"/>
      <c r="AG532" s="607"/>
      <c r="AH532" s="607"/>
      <c r="AI532" s="607"/>
    </row>
    <row r="533" spans="1:35">
      <c r="A533" s="607"/>
      <c r="B533" s="607"/>
      <c r="C533" s="607"/>
      <c r="D533" s="607"/>
      <c r="E533" s="607"/>
      <c r="F533" s="607"/>
      <c r="G533" s="607"/>
      <c r="H533" s="607"/>
      <c r="I533" s="607"/>
      <c r="J533" s="607"/>
      <c r="K533" s="607"/>
      <c r="L533" s="607"/>
      <c r="M533" s="607"/>
      <c r="N533" s="607"/>
      <c r="O533" s="607"/>
      <c r="P533" s="607"/>
      <c r="Q533" s="607"/>
      <c r="R533" s="607"/>
      <c r="S533" s="607"/>
      <c r="T533" s="607"/>
      <c r="U533" s="607"/>
      <c r="V533" s="607"/>
      <c r="W533" s="607"/>
      <c r="X533" s="607"/>
      <c r="Y533" s="607"/>
      <c r="Z533" s="607"/>
      <c r="AA533" s="607"/>
      <c r="AB533" s="607"/>
      <c r="AC533" s="607"/>
      <c r="AD533" s="607"/>
      <c r="AE533" s="607"/>
      <c r="AF533" s="607"/>
      <c r="AG533" s="607"/>
      <c r="AH533" s="607"/>
      <c r="AI533" s="607"/>
    </row>
    <row r="534" spans="1:35">
      <c r="A534" s="607"/>
      <c r="B534" s="607"/>
      <c r="C534" s="607"/>
      <c r="D534" s="607"/>
      <c r="E534" s="607"/>
      <c r="F534" s="607"/>
      <c r="G534" s="607"/>
      <c r="H534" s="607"/>
      <c r="I534" s="607"/>
      <c r="J534" s="607"/>
      <c r="K534" s="607"/>
      <c r="L534" s="607"/>
      <c r="M534" s="607"/>
      <c r="N534" s="607"/>
      <c r="O534" s="607"/>
      <c r="P534" s="607"/>
      <c r="Q534" s="607"/>
      <c r="R534" s="607"/>
      <c r="S534" s="607"/>
      <c r="T534" s="607"/>
      <c r="U534" s="607"/>
      <c r="V534" s="607"/>
      <c r="W534" s="607"/>
      <c r="X534" s="607"/>
      <c r="Y534" s="607"/>
      <c r="Z534" s="607"/>
      <c r="AA534" s="607"/>
      <c r="AB534" s="607"/>
      <c r="AC534" s="607"/>
      <c r="AD534" s="607"/>
      <c r="AE534" s="607"/>
      <c r="AF534" s="607"/>
      <c r="AG534" s="607"/>
      <c r="AH534" s="607"/>
      <c r="AI534" s="607"/>
    </row>
    <row r="535" spans="1:35">
      <c r="A535" s="607"/>
      <c r="B535" s="607"/>
      <c r="C535" s="607"/>
      <c r="D535" s="607"/>
      <c r="E535" s="607"/>
      <c r="F535" s="607"/>
      <c r="G535" s="607"/>
      <c r="H535" s="607"/>
      <c r="I535" s="607"/>
      <c r="J535" s="607"/>
      <c r="K535" s="607"/>
      <c r="L535" s="607"/>
      <c r="M535" s="607"/>
      <c r="N535" s="607"/>
      <c r="O535" s="607"/>
      <c r="P535" s="607"/>
      <c r="Q535" s="607"/>
      <c r="R535" s="607"/>
      <c r="S535" s="607"/>
      <c r="T535" s="607"/>
      <c r="U535" s="607"/>
      <c r="V535" s="607"/>
      <c r="W535" s="607"/>
      <c r="X535" s="607"/>
      <c r="Y535" s="607"/>
      <c r="Z535" s="607"/>
      <c r="AA535" s="607"/>
      <c r="AB535" s="607"/>
      <c r="AC535" s="607"/>
      <c r="AD535" s="607"/>
      <c r="AE535" s="607"/>
      <c r="AF535" s="607"/>
      <c r="AG535" s="607"/>
      <c r="AH535" s="607"/>
      <c r="AI535" s="607"/>
    </row>
    <row r="536" spans="1:35">
      <c r="A536" s="607"/>
      <c r="B536" s="607"/>
      <c r="C536" s="607"/>
      <c r="D536" s="607"/>
      <c r="E536" s="607"/>
      <c r="F536" s="607"/>
      <c r="G536" s="607"/>
      <c r="H536" s="607"/>
      <c r="I536" s="607"/>
      <c r="J536" s="607"/>
      <c r="K536" s="607"/>
      <c r="L536" s="607"/>
      <c r="M536" s="607"/>
      <c r="N536" s="607"/>
      <c r="O536" s="607"/>
      <c r="P536" s="607"/>
      <c r="Q536" s="607"/>
      <c r="R536" s="607"/>
      <c r="S536" s="607"/>
      <c r="T536" s="607"/>
      <c r="U536" s="607"/>
      <c r="V536" s="607"/>
      <c r="W536" s="607"/>
      <c r="X536" s="607"/>
      <c r="Y536" s="607"/>
      <c r="Z536" s="607"/>
      <c r="AA536" s="607"/>
      <c r="AB536" s="607"/>
      <c r="AC536" s="607"/>
      <c r="AD536" s="607"/>
      <c r="AE536" s="607"/>
      <c r="AF536" s="607"/>
      <c r="AG536" s="607"/>
      <c r="AH536" s="607"/>
      <c r="AI536" s="607"/>
    </row>
    <row r="537" spans="1:35">
      <c r="A537" s="607"/>
      <c r="B537" s="607"/>
      <c r="C537" s="607"/>
      <c r="D537" s="607"/>
      <c r="E537" s="607"/>
      <c r="F537" s="607"/>
      <c r="G537" s="607"/>
      <c r="H537" s="607"/>
      <c r="I537" s="607"/>
      <c r="J537" s="607"/>
      <c r="K537" s="607"/>
      <c r="L537" s="607"/>
      <c r="M537" s="607"/>
      <c r="N537" s="607"/>
      <c r="O537" s="607"/>
      <c r="P537" s="607"/>
      <c r="Q537" s="607"/>
      <c r="R537" s="607"/>
      <c r="S537" s="607"/>
      <c r="T537" s="607"/>
      <c r="U537" s="607"/>
      <c r="V537" s="607"/>
      <c r="W537" s="607"/>
      <c r="X537" s="607"/>
      <c r="Y537" s="607"/>
      <c r="Z537" s="607"/>
      <c r="AA537" s="607"/>
      <c r="AB537" s="607"/>
      <c r="AC537" s="607"/>
      <c r="AD537" s="607"/>
      <c r="AE537" s="607"/>
      <c r="AF537" s="607"/>
      <c r="AG537" s="607"/>
      <c r="AH537" s="607"/>
      <c r="AI537" s="607"/>
    </row>
    <row r="538" spans="1:35">
      <c r="A538" s="607"/>
      <c r="B538" s="607"/>
      <c r="C538" s="607"/>
      <c r="D538" s="607"/>
      <c r="E538" s="607"/>
      <c r="F538" s="607"/>
      <c r="G538" s="607"/>
      <c r="H538" s="607"/>
      <c r="I538" s="607"/>
      <c r="J538" s="607"/>
      <c r="K538" s="607"/>
      <c r="L538" s="607"/>
      <c r="M538" s="607"/>
      <c r="N538" s="607"/>
      <c r="O538" s="607"/>
      <c r="P538" s="607"/>
      <c r="Q538" s="607"/>
      <c r="R538" s="607"/>
      <c r="S538" s="607"/>
      <c r="T538" s="607"/>
      <c r="U538" s="607"/>
      <c r="V538" s="607"/>
      <c r="W538" s="607"/>
      <c r="X538" s="607"/>
      <c r="Y538" s="607"/>
      <c r="Z538" s="607"/>
      <c r="AA538" s="607"/>
      <c r="AB538" s="607"/>
      <c r="AC538" s="607"/>
      <c r="AD538" s="607"/>
      <c r="AE538" s="607"/>
      <c r="AF538" s="607"/>
      <c r="AG538" s="607"/>
      <c r="AH538" s="607"/>
      <c r="AI538" s="607"/>
    </row>
    <row r="539" spans="1:35">
      <c r="A539" s="607"/>
      <c r="B539" s="607"/>
      <c r="C539" s="607"/>
      <c r="D539" s="607"/>
      <c r="E539" s="607"/>
      <c r="F539" s="607"/>
      <c r="G539" s="607"/>
      <c r="H539" s="607"/>
      <c r="I539" s="607"/>
      <c r="J539" s="607"/>
      <c r="K539" s="607"/>
      <c r="L539" s="607"/>
      <c r="M539" s="607"/>
      <c r="N539" s="607"/>
      <c r="O539" s="607"/>
      <c r="P539" s="607"/>
      <c r="Q539" s="607"/>
      <c r="R539" s="607"/>
      <c r="S539" s="607"/>
      <c r="T539" s="607"/>
      <c r="U539" s="607"/>
      <c r="V539" s="607"/>
      <c r="W539" s="607"/>
      <c r="X539" s="607"/>
      <c r="Y539" s="607"/>
      <c r="Z539" s="607"/>
      <c r="AA539" s="607"/>
      <c r="AB539" s="607"/>
      <c r="AC539" s="607"/>
      <c r="AD539" s="607"/>
      <c r="AE539" s="607"/>
      <c r="AF539" s="607"/>
      <c r="AG539" s="607"/>
      <c r="AH539" s="607"/>
      <c r="AI539" s="607"/>
    </row>
    <row r="540" spans="1:35">
      <c r="A540" s="607"/>
      <c r="B540" s="607"/>
      <c r="C540" s="607"/>
      <c r="D540" s="607"/>
      <c r="E540" s="607"/>
      <c r="F540" s="607"/>
      <c r="G540" s="607"/>
      <c r="H540" s="607"/>
      <c r="I540" s="607"/>
      <c r="J540" s="607"/>
      <c r="K540" s="607"/>
      <c r="L540" s="607"/>
      <c r="M540" s="607"/>
      <c r="N540" s="607"/>
      <c r="O540" s="607"/>
      <c r="P540" s="607"/>
      <c r="Q540" s="607"/>
      <c r="R540" s="607"/>
      <c r="S540" s="607"/>
      <c r="T540" s="607"/>
      <c r="U540" s="607"/>
      <c r="V540" s="607"/>
      <c r="W540" s="607"/>
      <c r="X540" s="607"/>
      <c r="Y540" s="607"/>
      <c r="Z540" s="607"/>
      <c r="AA540" s="607"/>
      <c r="AB540" s="607"/>
      <c r="AC540" s="607"/>
      <c r="AD540" s="607"/>
      <c r="AE540" s="607"/>
      <c r="AF540" s="607"/>
      <c r="AG540" s="607"/>
      <c r="AH540" s="607"/>
      <c r="AI540" s="607"/>
    </row>
    <row r="541" spans="1:35">
      <c r="A541" s="607"/>
      <c r="B541" s="607"/>
      <c r="C541" s="607"/>
      <c r="D541" s="607"/>
      <c r="E541" s="607"/>
      <c r="F541" s="607"/>
      <c r="G541" s="607"/>
      <c r="H541" s="607"/>
      <c r="I541" s="607"/>
      <c r="J541" s="607"/>
      <c r="K541" s="607"/>
      <c r="L541" s="607"/>
      <c r="M541" s="607"/>
      <c r="N541" s="607"/>
      <c r="O541" s="607"/>
      <c r="P541" s="607"/>
      <c r="Q541" s="607"/>
      <c r="R541" s="607"/>
      <c r="S541" s="607"/>
      <c r="T541" s="607"/>
      <c r="U541" s="607"/>
      <c r="V541" s="607"/>
      <c r="W541" s="607"/>
      <c r="X541" s="607"/>
      <c r="Y541" s="607"/>
      <c r="Z541" s="607"/>
      <c r="AA541" s="607"/>
      <c r="AB541" s="607"/>
      <c r="AC541" s="607"/>
      <c r="AD541" s="607"/>
      <c r="AE541" s="607"/>
      <c r="AF541" s="607"/>
      <c r="AG541" s="607"/>
      <c r="AH541" s="607"/>
      <c r="AI541" s="607"/>
    </row>
    <row r="542" spans="1:35">
      <c r="A542" s="607"/>
      <c r="B542" s="607"/>
      <c r="C542" s="607"/>
      <c r="D542" s="607"/>
      <c r="E542" s="607"/>
      <c r="F542" s="607"/>
      <c r="G542" s="607"/>
      <c r="H542" s="607"/>
      <c r="I542" s="607"/>
      <c r="J542" s="607"/>
      <c r="K542" s="607"/>
      <c r="L542" s="607"/>
      <c r="M542" s="607"/>
      <c r="N542" s="607"/>
      <c r="O542" s="607"/>
      <c r="P542" s="607"/>
      <c r="Q542" s="607"/>
      <c r="R542" s="607"/>
      <c r="S542" s="607"/>
      <c r="T542" s="607"/>
      <c r="U542" s="607"/>
      <c r="V542" s="607"/>
      <c r="W542" s="607"/>
      <c r="X542" s="607"/>
      <c r="Y542" s="607"/>
      <c r="Z542" s="607"/>
      <c r="AA542" s="607"/>
      <c r="AB542" s="607"/>
      <c r="AC542" s="607"/>
      <c r="AD542" s="607"/>
      <c r="AE542" s="607"/>
      <c r="AF542" s="607"/>
      <c r="AG542" s="607"/>
      <c r="AH542" s="607"/>
      <c r="AI542" s="607"/>
    </row>
    <row r="543" spans="1:35">
      <c r="A543" s="607"/>
      <c r="B543" s="607"/>
      <c r="C543" s="607"/>
      <c r="D543" s="607"/>
      <c r="E543" s="607"/>
      <c r="F543" s="607"/>
      <c r="G543" s="607"/>
      <c r="H543" s="607"/>
      <c r="I543" s="607"/>
      <c r="J543" s="607"/>
      <c r="K543" s="607"/>
      <c r="L543" s="607"/>
      <c r="M543" s="607"/>
      <c r="N543" s="607"/>
      <c r="O543" s="607"/>
      <c r="P543" s="607"/>
      <c r="Q543" s="607"/>
      <c r="R543" s="607"/>
      <c r="S543" s="607"/>
      <c r="T543" s="607"/>
      <c r="U543" s="607"/>
      <c r="V543" s="607"/>
      <c r="W543" s="607"/>
      <c r="X543" s="607"/>
      <c r="Y543" s="607"/>
      <c r="Z543" s="607"/>
      <c r="AA543" s="607"/>
      <c r="AB543" s="607"/>
      <c r="AC543" s="607"/>
      <c r="AD543" s="607"/>
      <c r="AE543" s="607"/>
      <c r="AF543" s="607"/>
      <c r="AG543" s="607"/>
      <c r="AH543" s="607"/>
      <c r="AI543" s="607"/>
    </row>
    <row r="544" spans="1:35">
      <c r="A544" s="607"/>
      <c r="B544" s="607"/>
      <c r="C544" s="607"/>
      <c r="D544" s="607"/>
      <c r="E544" s="607"/>
      <c r="F544" s="607"/>
      <c r="G544" s="607"/>
      <c r="H544" s="607"/>
      <c r="I544" s="607"/>
      <c r="J544" s="607"/>
      <c r="K544" s="607"/>
      <c r="L544" s="607"/>
      <c r="M544" s="607"/>
      <c r="N544" s="607"/>
      <c r="O544" s="607"/>
      <c r="P544" s="607"/>
      <c r="Q544" s="607"/>
      <c r="R544" s="607"/>
      <c r="S544" s="607"/>
      <c r="T544" s="607"/>
      <c r="U544" s="607"/>
      <c r="V544" s="607"/>
      <c r="W544" s="607"/>
      <c r="X544" s="607"/>
      <c r="Y544" s="607"/>
      <c r="Z544" s="607"/>
      <c r="AA544" s="607"/>
      <c r="AB544" s="607"/>
      <c r="AC544" s="607"/>
      <c r="AD544" s="607"/>
      <c r="AE544" s="607"/>
      <c r="AF544" s="607"/>
      <c r="AG544" s="607"/>
      <c r="AH544" s="607"/>
      <c r="AI544" s="607"/>
    </row>
    <row r="545" spans="1:35">
      <c r="A545" s="607"/>
      <c r="B545" s="607"/>
      <c r="C545" s="607"/>
      <c r="D545" s="607"/>
      <c r="E545" s="607"/>
      <c r="F545" s="607"/>
      <c r="G545" s="607"/>
      <c r="H545" s="607"/>
      <c r="I545" s="607"/>
      <c r="J545" s="607"/>
      <c r="K545" s="607"/>
      <c r="L545" s="607"/>
      <c r="M545" s="607"/>
      <c r="N545" s="607"/>
      <c r="O545" s="607"/>
      <c r="P545" s="607"/>
      <c r="Q545" s="607"/>
      <c r="R545" s="607"/>
      <c r="S545" s="607"/>
      <c r="T545" s="607"/>
      <c r="U545" s="607"/>
      <c r="V545" s="607"/>
      <c r="W545" s="607"/>
      <c r="X545" s="607"/>
      <c r="Y545" s="607"/>
      <c r="Z545" s="607"/>
      <c r="AA545" s="607"/>
      <c r="AB545" s="607"/>
      <c r="AC545" s="607"/>
      <c r="AD545" s="607"/>
      <c r="AE545" s="607"/>
      <c r="AF545" s="607"/>
      <c r="AG545" s="607"/>
      <c r="AH545" s="607"/>
      <c r="AI545" s="607"/>
    </row>
    <row r="546" spans="1:35">
      <c r="A546" s="607"/>
      <c r="B546" s="607"/>
      <c r="C546" s="607"/>
      <c r="D546" s="607"/>
      <c r="E546" s="607"/>
      <c r="F546" s="607"/>
      <c r="G546" s="607"/>
      <c r="H546" s="607"/>
      <c r="I546" s="607"/>
      <c r="J546" s="607"/>
      <c r="K546" s="607"/>
      <c r="L546" s="607"/>
      <c r="M546" s="607"/>
      <c r="N546" s="607"/>
      <c r="O546" s="607"/>
      <c r="P546" s="607"/>
      <c r="Q546" s="607"/>
      <c r="R546" s="607"/>
      <c r="S546" s="607"/>
      <c r="T546" s="607"/>
      <c r="U546" s="607"/>
      <c r="V546" s="607"/>
      <c r="W546" s="607"/>
      <c r="X546" s="607"/>
      <c r="Y546" s="607"/>
      <c r="Z546" s="607"/>
      <c r="AA546" s="607"/>
      <c r="AB546" s="607"/>
      <c r="AC546" s="607"/>
      <c r="AD546" s="607"/>
      <c r="AE546" s="607"/>
      <c r="AF546" s="607"/>
      <c r="AG546" s="607"/>
      <c r="AH546" s="607"/>
      <c r="AI546" s="607"/>
    </row>
    <row r="547" spans="1:35">
      <c r="A547" s="607"/>
      <c r="B547" s="607"/>
      <c r="C547" s="607"/>
      <c r="D547" s="607"/>
      <c r="E547" s="607"/>
      <c r="F547" s="607"/>
      <c r="G547" s="607"/>
      <c r="H547" s="607"/>
      <c r="I547" s="607"/>
      <c r="J547" s="607"/>
      <c r="K547" s="607"/>
      <c r="L547" s="607"/>
      <c r="M547" s="607"/>
      <c r="N547" s="607"/>
      <c r="O547" s="607"/>
      <c r="P547" s="607"/>
      <c r="Q547" s="607"/>
      <c r="R547" s="607"/>
      <c r="S547" s="607"/>
      <c r="T547" s="607"/>
      <c r="U547" s="607"/>
      <c r="V547" s="607"/>
      <c r="W547" s="607"/>
      <c r="X547" s="607"/>
      <c r="Y547" s="607"/>
      <c r="Z547" s="607"/>
      <c r="AA547" s="607"/>
      <c r="AB547" s="607"/>
      <c r="AC547" s="607"/>
      <c r="AD547" s="607"/>
      <c r="AE547" s="607"/>
      <c r="AF547" s="607"/>
      <c r="AG547" s="607"/>
      <c r="AH547" s="607"/>
      <c r="AI547" s="607"/>
    </row>
    <row r="548" spans="1:35">
      <c r="A548" s="607"/>
      <c r="B548" s="607"/>
      <c r="C548" s="607"/>
      <c r="D548" s="607"/>
      <c r="E548" s="607"/>
      <c r="F548" s="607"/>
      <c r="G548" s="607"/>
      <c r="H548" s="607"/>
      <c r="I548" s="607"/>
      <c r="J548" s="607"/>
      <c r="K548" s="607"/>
      <c r="L548" s="607"/>
      <c r="M548" s="607"/>
      <c r="N548" s="607"/>
      <c r="O548" s="607"/>
      <c r="P548" s="607"/>
      <c r="Q548" s="607"/>
      <c r="R548" s="607"/>
      <c r="S548" s="607"/>
      <c r="T548" s="607"/>
      <c r="U548" s="607"/>
      <c r="V548" s="607"/>
      <c r="W548" s="607"/>
      <c r="X548" s="607"/>
      <c r="Y548" s="607"/>
      <c r="Z548" s="607"/>
      <c r="AA548" s="607"/>
      <c r="AB548" s="607"/>
      <c r="AC548" s="607"/>
      <c r="AD548" s="607"/>
      <c r="AE548" s="607"/>
      <c r="AF548" s="607"/>
      <c r="AG548" s="607"/>
      <c r="AH548" s="607"/>
      <c r="AI548" s="607"/>
    </row>
    <row r="549" spans="1:35">
      <c r="A549" s="607"/>
      <c r="B549" s="607"/>
      <c r="C549" s="607"/>
      <c r="D549" s="607"/>
      <c r="E549" s="607"/>
      <c r="F549" s="607"/>
      <c r="G549" s="607"/>
      <c r="H549" s="607"/>
      <c r="I549" s="607"/>
      <c r="J549" s="607"/>
      <c r="K549" s="607"/>
      <c r="L549" s="607"/>
      <c r="M549" s="607"/>
      <c r="N549" s="607"/>
      <c r="O549" s="607"/>
      <c r="P549" s="607"/>
      <c r="Q549" s="607"/>
      <c r="R549" s="607"/>
      <c r="S549" s="607"/>
      <c r="T549" s="607"/>
      <c r="U549" s="607"/>
      <c r="V549" s="607"/>
      <c r="W549" s="607"/>
      <c r="X549" s="607"/>
      <c r="Y549" s="607"/>
      <c r="Z549" s="607"/>
      <c r="AA549" s="607"/>
      <c r="AB549" s="607"/>
      <c r="AC549" s="607"/>
      <c r="AD549" s="607"/>
      <c r="AE549" s="607"/>
      <c r="AF549" s="607"/>
      <c r="AG549" s="607"/>
      <c r="AH549" s="607"/>
      <c r="AI549" s="607"/>
    </row>
    <row r="550" spans="1:35">
      <c r="A550" s="607"/>
      <c r="B550" s="607"/>
      <c r="C550" s="607"/>
      <c r="D550" s="607"/>
      <c r="E550" s="607"/>
      <c r="F550" s="607"/>
      <c r="G550" s="607"/>
      <c r="H550" s="607"/>
      <c r="I550" s="607"/>
      <c r="J550" s="607"/>
      <c r="K550" s="607"/>
      <c r="L550" s="607"/>
      <c r="M550" s="607"/>
      <c r="N550" s="607"/>
      <c r="O550" s="607"/>
      <c r="P550" s="607"/>
      <c r="Q550" s="607"/>
      <c r="R550" s="607"/>
      <c r="S550" s="607"/>
      <c r="T550" s="607"/>
      <c r="U550" s="607"/>
      <c r="V550" s="607"/>
      <c r="W550" s="607"/>
      <c r="X550" s="607"/>
      <c r="Y550" s="607"/>
      <c r="Z550" s="607"/>
      <c r="AA550" s="607"/>
      <c r="AB550" s="607"/>
      <c r="AC550" s="607"/>
      <c r="AD550" s="607"/>
      <c r="AE550" s="607"/>
      <c r="AF550" s="607"/>
      <c r="AG550" s="607"/>
      <c r="AH550" s="607"/>
      <c r="AI550" s="607"/>
    </row>
    <row r="551" spans="1:35">
      <c r="A551" s="607"/>
      <c r="B551" s="607"/>
      <c r="C551" s="607"/>
      <c r="D551" s="607"/>
      <c r="E551" s="607"/>
      <c r="F551" s="607"/>
      <c r="G551" s="607"/>
      <c r="H551" s="607"/>
      <c r="I551" s="607"/>
      <c r="J551" s="607"/>
      <c r="K551" s="607"/>
      <c r="L551" s="607"/>
      <c r="M551" s="607"/>
      <c r="N551" s="607"/>
      <c r="O551" s="607"/>
      <c r="P551" s="607"/>
      <c r="Q551" s="607"/>
      <c r="R551" s="607"/>
      <c r="S551" s="607"/>
      <c r="T551" s="607"/>
      <c r="U551" s="607"/>
      <c r="V551" s="607"/>
      <c r="W551" s="607"/>
      <c r="X551" s="607"/>
      <c r="Y551" s="607"/>
      <c r="Z551" s="607"/>
      <c r="AA551" s="607"/>
      <c r="AB551" s="607"/>
      <c r="AC551" s="607"/>
      <c r="AD551" s="607"/>
      <c r="AE551" s="607"/>
      <c r="AF551" s="607"/>
      <c r="AG551" s="607"/>
      <c r="AH551" s="607"/>
      <c r="AI551" s="607"/>
    </row>
    <row r="552" spans="1:35">
      <c r="A552" s="607"/>
      <c r="B552" s="607"/>
      <c r="C552" s="607"/>
      <c r="D552" s="607"/>
      <c r="E552" s="607"/>
      <c r="F552" s="607"/>
      <c r="G552" s="607"/>
      <c r="H552" s="607"/>
      <c r="I552" s="607"/>
      <c r="J552" s="607"/>
      <c r="K552" s="607"/>
      <c r="L552" s="607"/>
      <c r="M552" s="607"/>
      <c r="N552" s="607"/>
      <c r="O552" s="607"/>
      <c r="P552" s="607"/>
      <c r="Q552" s="607"/>
      <c r="R552" s="607"/>
      <c r="S552" s="607"/>
      <c r="T552" s="607"/>
      <c r="U552" s="607"/>
      <c r="V552" s="607"/>
      <c r="W552" s="607"/>
      <c r="X552" s="607"/>
      <c r="Y552" s="607"/>
      <c r="Z552" s="607"/>
      <c r="AA552" s="607"/>
      <c r="AB552" s="607"/>
      <c r="AC552" s="607"/>
      <c r="AD552" s="607"/>
      <c r="AE552" s="607"/>
      <c r="AF552" s="607"/>
      <c r="AG552" s="607"/>
      <c r="AH552" s="607"/>
      <c r="AI552" s="607"/>
    </row>
    <row r="553" spans="1:35">
      <c r="A553" s="607"/>
      <c r="B553" s="607"/>
      <c r="C553" s="607"/>
      <c r="D553" s="607"/>
      <c r="E553" s="607"/>
      <c r="F553" s="607"/>
      <c r="G553" s="607"/>
      <c r="H553" s="607"/>
      <c r="I553" s="607"/>
      <c r="J553" s="607"/>
      <c r="K553" s="607"/>
      <c r="L553" s="607"/>
      <c r="M553" s="607"/>
      <c r="N553" s="607"/>
      <c r="O553" s="607"/>
      <c r="P553" s="607"/>
      <c r="Q553" s="607"/>
      <c r="R553" s="607"/>
      <c r="S553" s="607"/>
      <c r="T553" s="607"/>
      <c r="U553" s="607"/>
      <c r="V553" s="607"/>
      <c r="W553" s="607"/>
      <c r="X553" s="607"/>
      <c r="Y553" s="607"/>
      <c r="Z553" s="607"/>
      <c r="AA553" s="607"/>
      <c r="AB553" s="607"/>
      <c r="AC553" s="607"/>
      <c r="AD553" s="607"/>
      <c r="AE553" s="607"/>
      <c r="AF553" s="607"/>
      <c r="AG553" s="607"/>
      <c r="AH553" s="607"/>
      <c r="AI553" s="607"/>
    </row>
    <row r="554" spans="1:35">
      <c r="A554" s="607"/>
      <c r="B554" s="607"/>
      <c r="C554" s="607"/>
      <c r="D554" s="607"/>
      <c r="E554" s="607"/>
      <c r="F554" s="607"/>
      <c r="G554" s="607"/>
      <c r="H554" s="607"/>
      <c r="I554" s="607"/>
      <c r="J554" s="607"/>
      <c r="K554" s="607"/>
      <c r="L554" s="607"/>
      <c r="M554" s="607"/>
      <c r="N554" s="607"/>
      <c r="O554" s="607"/>
      <c r="P554" s="607"/>
      <c r="Q554" s="607"/>
      <c r="R554" s="607"/>
      <c r="S554" s="607"/>
      <c r="T554" s="607"/>
      <c r="U554" s="607"/>
      <c r="V554" s="607"/>
      <c r="W554" s="607"/>
      <c r="X554" s="607"/>
      <c r="Y554" s="607"/>
      <c r="Z554" s="607"/>
      <c r="AA554" s="607"/>
      <c r="AB554" s="607"/>
      <c r="AC554" s="607"/>
      <c r="AD554" s="607"/>
      <c r="AE554" s="607"/>
      <c r="AF554" s="607"/>
      <c r="AG554" s="607"/>
      <c r="AH554" s="607"/>
      <c r="AI554" s="607"/>
    </row>
    <row r="555" spans="1:35">
      <c r="A555" s="607"/>
      <c r="B555" s="607"/>
      <c r="C555" s="607"/>
      <c r="D555" s="607"/>
      <c r="E555" s="607"/>
      <c r="F555" s="607"/>
      <c r="G555" s="607"/>
      <c r="H555" s="607"/>
      <c r="I555" s="607"/>
      <c r="J555" s="607"/>
      <c r="K555" s="607"/>
      <c r="L555" s="607"/>
      <c r="M555" s="607"/>
      <c r="N555" s="607"/>
      <c r="O555" s="607"/>
      <c r="P555" s="607"/>
      <c r="Q555" s="607"/>
      <c r="R555" s="607"/>
      <c r="S555" s="607"/>
      <c r="T555" s="607"/>
      <c r="U555" s="607"/>
      <c r="V555" s="607"/>
      <c r="W555" s="607"/>
      <c r="X555" s="607"/>
      <c r="Y555" s="607"/>
      <c r="Z555" s="607"/>
      <c r="AA555" s="607"/>
      <c r="AB555" s="607"/>
      <c r="AC555" s="607"/>
      <c r="AD555" s="607"/>
      <c r="AE555" s="607"/>
      <c r="AF555" s="607"/>
      <c r="AG555" s="607"/>
      <c r="AH555" s="607"/>
      <c r="AI555" s="607"/>
    </row>
    <row r="556" spans="1:35">
      <c r="A556" s="607"/>
      <c r="B556" s="607"/>
      <c r="C556" s="607"/>
      <c r="D556" s="607"/>
      <c r="E556" s="607"/>
      <c r="F556" s="607"/>
      <c r="G556" s="607"/>
      <c r="H556" s="607"/>
      <c r="I556" s="607"/>
      <c r="J556" s="607"/>
      <c r="K556" s="607"/>
      <c r="L556" s="607"/>
      <c r="M556" s="607"/>
      <c r="N556" s="607"/>
      <c r="O556" s="607"/>
      <c r="P556" s="607"/>
      <c r="Q556" s="607"/>
      <c r="R556" s="607"/>
      <c r="S556" s="607"/>
      <c r="T556" s="607"/>
      <c r="U556" s="607"/>
      <c r="V556" s="607"/>
      <c r="W556" s="607"/>
      <c r="X556" s="607"/>
      <c r="Y556" s="607"/>
      <c r="Z556" s="607"/>
      <c r="AA556" s="607"/>
      <c r="AB556" s="607"/>
      <c r="AC556" s="607"/>
      <c r="AD556" s="607"/>
      <c r="AE556" s="607"/>
      <c r="AF556" s="607"/>
      <c r="AG556" s="607"/>
      <c r="AH556" s="607"/>
      <c r="AI556" s="607"/>
    </row>
    <row r="557" spans="1:35">
      <c r="A557" s="607"/>
      <c r="B557" s="607"/>
      <c r="C557" s="607"/>
      <c r="D557" s="607"/>
      <c r="E557" s="607"/>
      <c r="F557" s="607"/>
      <c r="G557" s="607"/>
      <c r="H557" s="607"/>
      <c r="I557" s="607"/>
      <c r="J557" s="607"/>
      <c r="K557" s="607"/>
      <c r="L557" s="607"/>
      <c r="M557" s="607"/>
      <c r="N557" s="607"/>
      <c r="O557" s="607"/>
      <c r="P557" s="607"/>
      <c r="Q557" s="607"/>
      <c r="R557" s="607"/>
      <c r="S557" s="607"/>
      <c r="T557" s="607"/>
      <c r="U557" s="607"/>
      <c r="V557" s="607"/>
      <c r="W557" s="607"/>
      <c r="X557" s="607"/>
      <c r="Y557" s="607"/>
      <c r="Z557" s="607"/>
      <c r="AA557" s="607"/>
      <c r="AB557" s="607"/>
      <c r="AC557" s="607"/>
      <c r="AD557" s="607"/>
      <c r="AE557" s="607"/>
      <c r="AF557" s="607"/>
      <c r="AG557" s="607"/>
      <c r="AH557" s="607"/>
      <c r="AI557" s="607"/>
    </row>
    <row r="558" spans="1:35">
      <c r="A558" s="607"/>
      <c r="B558" s="607"/>
      <c r="C558" s="607"/>
      <c r="D558" s="607"/>
      <c r="E558" s="607"/>
      <c r="F558" s="607"/>
      <c r="G558" s="607"/>
      <c r="H558" s="607"/>
      <c r="I558" s="607"/>
      <c r="J558" s="607"/>
      <c r="K558" s="607"/>
      <c r="L558" s="607"/>
      <c r="M558" s="607"/>
      <c r="N558" s="607"/>
      <c r="O558" s="607"/>
      <c r="P558" s="607"/>
      <c r="Q558" s="607"/>
      <c r="R558" s="607"/>
      <c r="S558" s="607"/>
      <c r="T558" s="607"/>
      <c r="U558" s="607"/>
      <c r="V558" s="607"/>
      <c r="W558" s="607"/>
      <c r="X558" s="607"/>
      <c r="Y558" s="607"/>
      <c r="Z558" s="607"/>
      <c r="AA558" s="607"/>
      <c r="AB558" s="607"/>
      <c r="AC558" s="607"/>
      <c r="AD558" s="607"/>
      <c r="AE558" s="607"/>
      <c r="AF558" s="607"/>
      <c r="AG558" s="607"/>
      <c r="AH558" s="607"/>
      <c r="AI558" s="607"/>
    </row>
    <row r="559" spans="1:35">
      <c r="A559" s="607"/>
      <c r="B559" s="607"/>
      <c r="C559" s="607"/>
      <c r="D559" s="607"/>
      <c r="E559" s="607"/>
      <c r="F559" s="607"/>
      <c r="G559" s="607"/>
      <c r="H559" s="607"/>
      <c r="I559" s="607"/>
      <c r="J559" s="607"/>
      <c r="K559" s="607"/>
      <c r="L559" s="607"/>
      <c r="M559" s="607"/>
      <c r="N559" s="607"/>
      <c r="O559" s="607"/>
      <c r="P559" s="607"/>
      <c r="Q559" s="607"/>
      <c r="R559" s="607"/>
      <c r="S559" s="607"/>
      <c r="T559" s="607"/>
      <c r="U559" s="607"/>
      <c r="V559" s="607"/>
      <c r="W559" s="607"/>
      <c r="X559" s="607"/>
      <c r="Y559" s="607"/>
      <c r="Z559" s="607"/>
      <c r="AA559" s="607"/>
      <c r="AB559" s="607"/>
      <c r="AC559" s="607"/>
      <c r="AD559" s="607"/>
      <c r="AE559" s="607"/>
      <c r="AF559" s="607"/>
      <c r="AG559" s="607"/>
      <c r="AH559" s="607"/>
      <c r="AI559" s="607"/>
    </row>
    <row r="560" spans="1:35">
      <c r="A560" s="607"/>
      <c r="B560" s="607"/>
      <c r="C560" s="607"/>
      <c r="D560" s="607"/>
      <c r="E560" s="607"/>
      <c r="F560" s="607"/>
      <c r="G560" s="607"/>
      <c r="H560" s="607"/>
      <c r="I560" s="607"/>
      <c r="J560" s="607"/>
      <c r="K560" s="607"/>
      <c r="L560" s="607"/>
      <c r="M560" s="607"/>
      <c r="N560" s="607"/>
      <c r="O560" s="607"/>
      <c r="P560" s="607"/>
      <c r="Q560" s="607"/>
      <c r="R560" s="607"/>
      <c r="S560" s="607"/>
      <c r="T560" s="607"/>
      <c r="U560" s="607"/>
      <c r="V560" s="607"/>
      <c r="W560" s="607"/>
      <c r="X560" s="607"/>
      <c r="Y560" s="607"/>
      <c r="Z560" s="607"/>
      <c r="AA560" s="607"/>
      <c r="AB560" s="607"/>
      <c r="AC560" s="607"/>
      <c r="AD560" s="607"/>
      <c r="AE560" s="607"/>
      <c r="AF560" s="607"/>
      <c r="AG560" s="607"/>
      <c r="AH560" s="607"/>
      <c r="AI560" s="607"/>
    </row>
    <row r="561" spans="1:35">
      <c r="A561" s="607"/>
      <c r="B561" s="607"/>
      <c r="C561" s="607"/>
      <c r="D561" s="607"/>
      <c r="E561" s="607"/>
      <c r="F561" s="607"/>
      <c r="G561" s="607"/>
      <c r="H561" s="607"/>
      <c r="I561" s="607"/>
      <c r="J561" s="607"/>
      <c r="K561" s="607"/>
      <c r="L561" s="607"/>
      <c r="M561" s="607"/>
      <c r="N561" s="607"/>
      <c r="O561" s="607"/>
      <c r="P561" s="607"/>
      <c r="Q561" s="607"/>
      <c r="R561" s="607"/>
      <c r="S561" s="607"/>
      <c r="T561" s="607"/>
      <c r="U561" s="607"/>
      <c r="V561" s="607"/>
      <c r="W561" s="607"/>
      <c r="X561" s="607"/>
      <c r="Y561" s="607"/>
      <c r="Z561" s="607"/>
      <c r="AA561" s="607"/>
      <c r="AB561" s="607"/>
      <c r="AC561" s="607"/>
      <c r="AD561" s="607"/>
      <c r="AE561" s="607"/>
      <c r="AF561" s="607"/>
      <c r="AG561" s="607"/>
      <c r="AH561" s="607"/>
      <c r="AI561" s="607"/>
    </row>
    <row r="562" spans="1:35">
      <c r="A562" s="607"/>
      <c r="B562" s="607"/>
      <c r="C562" s="607"/>
      <c r="D562" s="607"/>
      <c r="E562" s="607"/>
      <c r="F562" s="607"/>
      <c r="G562" s="607"/>
      <c r="H562" s="607"/>
      <c r="I562" s="607"/>
      <c r="J562" s="607"/>
      <c r="K562" s="607"/>
      <c r="L562" s="607"/>
      <c r="M562" s="607"/>
      <c r="N562" s="607"/>
      <c r="O562" s="607"/>
      <c r="P562" s="607"/>
      <c r="Q562" s="607"/>
      <c r="R562" s="607"/>
      <c r="S562" s="607"/>
      <c r="T562" s="607"/>
      <c r="U562" s="607"/>
      <c r="V562" s="607"/>
      <c r="W562" s="607"/>
      <c r="X562" s="607"/>
      <c r="Y562" s="607"/>
      <c r="Z562" s="607"/>
      <c r="AA562" s="607"/>
      <c r="AB562" s="607"/>
      <c r="AC562" s="607"/>
      <c r="AD562" s="607"/>
      <c r="AE562" s="607"/>
      <c r="AF562" s="607"/>
      <c r="AG562" s="607"/>
      <c r="AH562" s="607"/>
      <c r="AI562" s="607"/>
    </row>
    <row r="563" spans="1:35">
      <c r="A563" s="607"/>
      <c r="B563" s="607"/>
      <c r="C563" s="607"/>
      <c r="D563" s="607"/>
      <c r="E563" s="607"/>
      <c r="F563" s="607"/>
      <c r="G563" s="607"/>
      <c r="H563" s="607"/>
      <c r="I563" s="607"/>
      <c r="J563" s="607"/>
      <c r="K563" s="607"/>
      <c r="L563" s="607"/>
      <c r="M563" s="607"/>
      <c r="N563" s="607"/>
      <c r="O563" s="607"/>
      <c r="P563" s="607"/>
      <c r="Q563" s="607"/>
      <c r="R563" s="607"/>
      <c r="S563" s="607"/>
      <c r="T563" s="607"/>
      <c r="U563" s="607"/>
      <c r="V563" s="607"/>
      <c r="W563" s="607"/>
      <c r="X563" s="607"/>
      <c r="Y563" s="607"/>
      <c r="Z563" s="607"/>
      <c r="AA563" s="607"/>
      <c r="AB563" s="607"/>
      <c r="AC563" s="607"/>
      <c r="AD563" s="607"/>
      <c r="AE563" s="607"/>
      <c r="AF563" s="607"/>
      <c r="AG563" s="607"/>
      <c r="AH563" s="607"/>
      <c r="AI563" s="607"/>
    </row>
    <row r="564" spans="1:35">
      <c r="A564" s="607"/>
      <c r="B564" s="607"/>
      <c r="C564" s="607"/>
      <c r="D564" s="607"/>
      <c r="E564" s="607"/>
      <c r="F564" s="607"/>
      <c r="G564" s="607"/>
      <c r="H564" s="607"/>
      <c r="I564" s="607"/>
      <c r="J564" s="607"/>
      <c r="K564" s="607"/>
      <c r="L564" s="607"/>
      <c r="M564" s="607"/>
      <c r="N564" s="607"/>
      <c r="O564" s="607"/>
      <c r="P564" s="607"/>
      <c r="Q564" s="607"/>
      <c r="R564" s="607"/>
      <c r="S564" s="607"/>
      <c r="T564" s="607"/>
      <c r="U564" s="607"/>
      <c r="V564" s="607"/>
      <c r="W564" s="607"/>
      <c r="X564" s="607"/>
      <c r="Y564" s="607"/>
      <c r="Z564" s="607"/>
      <c r="AA564" s="607"/>
      <c r="AB564" s="607"/>
      <c r="AC564" s="607"/>
      <c r="AD564" s="607"/>
      <c r="AE564" s="607"/>
      <c r="AF564" s="607"/>
      <c r="AG564" s="607"/>
      <c r="AH564" s="607"/>
      <c r="AI564" s="607"/>
    </row>
    <row r="565" spans="1:35">
      <c r="A565" s="607"/>
      <c r="B565" s="607"/>
      <c r="C565" s="607"/>
      <c r="D565" s="607"/>
      <c r="E565" s="607"/>
      <c r="F565" s="607"/>
      <c r="G565" s="607"/>
      <c r="H565" s="607"/>
      <c r="I565" s="607"/>
      <c r="J565" s="607"/>
      <c r="K565" s="607"/>
      <c r="L565" s="607"/>
      <c r="M565" s="607"/>
      <c r="N565" s="607"/>
      <c r="O565" s="607"/>
      <c r="P565" s="607"/>
      <c r="Q565" s="607"/>
      <c r="R565" s="607"/>
      <c r="S565" s="607"/>
      <c r="T565" s="607"/>
      <c r="U565" s="607"/>
      <c r="V565" s="607"/>
      <c r="W565" s="607"/>
      <c r="X565" s="607"/>
      <c r="Y565" s="607"/>
      <c r="Z565" s="607"/>
      <c r="AA565" s="607"/>
      <c r="AB565" s="607"/>
      <c r="AC565" s="607"/>
      <c r="AD565" s="607"/>
      <c r="AE565" s="607"/>
      <c r="AF565" s="607"/>
      <c r="AG565" s="607"/>
      <c r="AH565" s="607"/>
      <c r="AI565" s="607"/>
    </row>
    <row r="566" spans="1:35">
      <c r="A566" s="607"/>
      <c r="B566" s="607"/>
      <c r="C566" s="607"/>
      <c r="D566" s="607"/>
      <c r="E566" s="607"/>
      <c r="F566" s="607"/>
      <c r="G566" s="607"/>
      <c r="H566" s="607"/>
      <c r="I566" s="607"/>
      <c r="J566" s="607"/>
      <c r="K566" s="607"/>
      <c r="L566" s="607"/>
      <c r="M566" s="607"/>
      <c r="N566" s="607"/>
      <c r="O566" s="607"/>
      <c r="P566" s="607"/>
      <c r="Q566" s="607"/>
      <c r="R566" s="607"/>
      <c r="S566" s="607"/>
      <c r="T566" s="607"/>
      <c r="U566" s="607"/>
      <c r="V566" s="607"/>
      <c r="W566" s="607"/>
      <c r="X566" s="607"/>
      <c r="Y566" s="607"/>
      <c r="Z566" s="607"/>
      <c r="AA566" s="607"/>
      <c r="AB566" s="607"/>
      <c r="AC566" s="607"/>
      <c r="AD566" s="607"/>
      <c r="AE566" s="607"/>
      <c r="AF566" s="607"/>
      <c r="AG566" s="607"/>
      <c r="AH566" s="607"/>
      <c r="AI566" s="607"/>
    </row>
    <row r="567" spans="1:35">
      <c r="A567" s="607"/>
      <c r="B567" s="607"/>
      <c r="C567" s="607"/>
      <c r="D567" s="607"/>
      <c r="E567" s="607"/>
      <c r="F567" s="607"/>
      <c r="G567" s="607"/>
      <c r="H567" s="607"/>
      <c r="I567" s="607"/>
      <c r="J567" s="607"/>
      <c r="K567" s="607"/>
      <c r="L567" s="607"/>
      <c r="M567" s="607"/>
      <c r="N567" s="607"/>
      <c r="O567" s="607"/>
      <c r="P567" s="607"/>
      <c r="Q567" s="607"/>
      <c r="R567" s="607"/>
      <c r="S567" s="607"/>
      <c r="T567" s="607"/>
      <c r="U567" s="607"/>
      <c r="V567" s="607"/>
      <c r="W567" s="607"/>
      <c r="X567" s="607"/>
      <c r="Y567" s="607"/>
      <c r="Z567" s="607"/>
      <c r="AA567" s="607"/>
      <c r="AB567" s="607"/>
      <c r="AC567" s="607"/>
      <c r="AD567" s="607"/>
      <c r="AE567" s="607"/>
      <c r="AF567" s="607"/>
      <c r="AG567" s="607"/>
      <c r="AH567" s="607"/>
      <c r="AI567" s="607"/>
    </row>
    <row r="568" spans="1:35">
      <c r="A568" s="607"/>
      <c r="B568" s="607"/>
      <c r="C568" s="607"/>
      <c r="D568" s="607"/>
      <c r="E568" s="607"/>
      <c r="F568" s="607"/>
      <c r="G568" s="607"/>
      <c r="H568" s="607"/>
      <c r="I568" s="607"/>
      <c r="J568" s="607"/>
      <c r="K568" s="607"/>
      <c r="L568" s="607"/>
      <c r="M568" s="607"/>
      <c r="N568" s="607"/>
      <c r="O568" s="607"/>
      <c r="P568" s="607"/>
      <c r="Q568" s="607"/>
      <c r="R568" s="607"/>
      <c r="S568" s="607"/>
      <c r="T568" s="607"/>
      <c r="U568" s="607"/>
      <c r="V568" s="607"/>
      <c r="W568" s="607"/>
      <c r="X568" s="607"/>
      <c r="Y568" s="607"/>
      <c r="Z568" s="607"/>
      <c r="AA568" s="607"/>
      <c r="AB568" s="607"/>
      <c r="AC568" s="607"/>
      <c r="AD568" s="607"/>
      <c r="AE568" s="607"/>
      <c r="AF568" s="607"/>
      <c r="AG568" s="607"/>
      <c r="AH568" s="607"/>
      <c r="AI568" s="607"/>
    </row>
    <row r="569" spans="1:35">
      <c r="A569" s="607"/>
      <c r="B569" s="607"/>
      <c r="C569" s="607"/>
      <c r="D569" s="607"/>
      <c r="E569" s="607"/>
      <c r="F569" s="607"/>
      <c r="G569" s="607"/>
      <c r="H569" s="607"/>
      <c r="I569" s="607"/>
      <c r="J569" s="607"/>
      <c r="K569" s="607"/>
      <c r="L569" s="607"/>
      <c r="M569" s="607"/>
      <c r="N569" s="607"/>
      <c r="O569" s="607"/>
      <c r="P569" s="607"/>
      <c r="Q569" s="607"/>
      <c r="R569" s="607"/>
      <c r="S569" s="607"/>
      <c r="T569" s="607"/>
      <c r="U569" s="607"/>
      <c r="V569" s="607"/>
      <c r="W569" s="607"/>
      <c r="X569" s="607"/>
      <c r="Y569" s="607"/>
      <c r="Z569" s="607"/>
      <c r="AA569" s="607"/>
      <c r="AB569" s="607"/>
      <c r="AC569" s="607"/>
      <c r="AD569" s="607"/>
      <c r="AE569" s="607"/>
      <c r="AF569" s="607"/>
      <c r="AG569" s="607"/>
      <c r="AH569" s="607"/>
      <c r="AI569" s="607"/>
    </row>
    <row r="570" spans="1:35">
      <c r="A570" s="607"/>
      <c r="B570" s="607"/>
      <c r="C570" s="607"/>
      <c r="D570" s="607"/>
      <c r="E570" s="607"/>
      <c r="F570" s="607"/>
      <c r="G570" s="607"/>
      <c r="H570" s="607"/>
      <c r="I570" s="607"/>
      <c r="J570" s="607"/>
      <c r="K570" s="607"/>
      <c r="L570" s="607"/>
      <c r="M570" s="607"/>
      <c r="N570" s="607"/>
      <c r="O570" s="607"/>
      <c r="P570" s="607"/>
      <c r="Q570" s="607"/>
      <c r="R570" s="607"/>
      <c r="S570" s="607"/>
      <c r="T570" s="607"/>
      <c r="U570" s="607"/>
      <c r="V570" s="607"/>
      <c r="W570" s="607"/>
      <c r="X570" s="607"/>
      <c r="Y570" s="607"/>
      <c r="Z570" s="607"/>
      <c r="AA570" s="607"/>
      <c r="AB570" s="607"/>
      <c r="AC570" s="607"/>
      <c r="AD570" s="607"/>
      <c r="AE570" s="607"/>
      <c r="AF570" s="607"/>
      <c r="AG570" s="607"/>
      <c r="AH570" s="607"/>
      <c r="AI570" s="607"/>
    </row>
    <row r="571" spans="1:35">
      <c r="A571" s="607"/>
      <c r="B571" s="607"/>
      <c r="C571" s="607"/>
      <c r="D571" s="607"/>
      <c r="E571" s="607"/>
      <c r="F571" s="607"/>
      <c r="G571" s="607"/>
      <c r="H571" s="607"/>
      <c r="I571" s="607"/>
      <c r="J571" s="607"/>
      <c r="K571" s="607"/>
      <c r="L571" s="607"/>
      <c r="M571" s="607"/>
      <c r="N571" s="607"/>
      <c r="O571" s="607"/>
      <c r="P571" s="607"/>
      <c r="Q571" s="607"/>
      <c r="R571" s="607"/>
      <c r="S571" s="607"/>
      <c r="T571" s="607"/>
      <c r="U571" s="607"/>
      <c r="V571" s="607"/>
      <c r="W571" s="607"/>
      <c r="X571" s="607"/>
      <c r="Y571" s="607"/>
      <c r="Z571" s="607"/>
      <c r="AA571" s="607"/>
      <c r="AB571" s="607"/>
      <c r="AC571" s="607"/>
      <c r="AD571" s="607"/>
      <c r="AE571" s="607"/>
      <c r="AF571" s="607"/>
      <c r="AG571" s="607"/>
      <c r="AH571" s="607"/>
      <c r="AI571" s="607"/>
    </row>
    <row r="572" spans="1:35">
      <c r="A572" s="607"/>
      <c r="B572" s="607"/>
      <c r="C572" s="607"/>
      <c r="D572" s="607"/>
      <c r="E572" s="607"/>
      <c r="F572" s="607"/>
      <c r="G572" s="607"/>
      <c r="H572" s="607"/>
      <c r="I572" s="607"/>
      <c r="J572" s="607"/>
      <c r="K572" s="607"/>
      <c r="L572" s="607"/>
      <c r="M572" s="607"/>
      <c r="N572" s="607"/>
      <c r="O572" s="607"/>
      <c r="P572" s="607"/>
      <c r="Q572" s="607"/>
      <c r="R572" s="607"/>
      <c r="S572" s="607"/>
      <c r="T572" s="607"/>
      <c r="U572" s="607"/>
      <c r="V572" s="607"/>
      <c r="W572" s="607"/>
      <c r="X572" s="607"/>
      <c r="Y572" s="607"/>
      <c r="Z572" s="607"/>
      <c r="AA572" s="607"/>
      <c r="AB572" s="607"/>
      <c r="AC572" s="607"/>
      <c r="AD572" s="607"/>
      <c r="AE572" s="607"/>
      <c r="AF572" s="607"/>
      <c r="AG572" s="607"/>
      <c r="AH572" s="607"/>
      <c r="AI572" s="607"/>
    </row>
    <row r="573" spans="1:35">
      <c r="A573" s="607"/>
      <c r="B573" s="607"/>
      <c r="C573" s="607"/>
      <c r="D573" s="607"/>
      <c r="E573" s="607"/>
      <c r="F573" s="607"/>
      <c r="G573" s="607"/>
      <c r="H573" s="607"/>
      <c r="I573" s="607"/>
      <c r="J573" s="607"/>
      <c r="K573" s="607"/>
      <c r="L573" s="607"/>
      <c r="M573" s="607"/>
      <c r="N573" s="607"/>
      <c r="O573" s="607"/>
      <c r="P573" s="607"/>
      <c r="Q573" s="607"/>
      <c r="R573" s="607"/>
      <c r="S573" s="607"/>
      <c r="T573" s="607"/>
      <c r="U573" s="607"/>
      <c r="V573" s="607"/>
      <c r="W573" s="607"/>
      <c r="X573" s="607"/>
      <c r="Y573" s="607"/>
      <c r="Z573" s="607"/>
      <c r="AA573" s="607"/>
      <c r="AB573" s="607"/>
      <c r="AC573" s="607"/>
      <c r="AD573" s="607"/>
      <c r="AE573" s="607"/>
      <c r="AF573" s="607"/>
      <c r="AG573" s="607"/>
      <c r="AH573" s="607"/>
      <c r="AI573" s="607"/>
    </row>
    <row r="574" spans="1:35">
      <c r="A574" s="607"/>
      <c r="B574" s="607"/>
      <c r="C574" s="607"/>
      <c r="D574" s="607"/>
      <c r="E574" s="607"/>
      <c r="F574" s="607"/>
      <c r="G574" s="607"/>
      <c r="H574" s="607"/>
      <c r="I574" s="607"/>
      <c r="J574" s="607"/>
      <c r="K574" s="607"/>
      <c r="L574" s="607"/>
      <c r="M574" s="607"/>
      <c r="N574" s="607"/>
      <c r="O574" s="607"/>
      <c r="P574" s="607"/>
      <c r="Q574" s="607"/>
      <c r="R574" s="607"/>
      <c r="S574" s="607"/>
      <c r="T574" s="607"/>
      <c r="U574" s="607"/>
      <c r="V574" s="607"/>
      <c r="W574" s="607"/>
      <c r="X574" s="607"/>
      <c r="Y574" s="607"/>
      <c r="Z574" s="607"/>
      <c r="AA574" s="607"/>
      <c r="AB574" s="607"/>
      <c r="AC574" s="607"/>
      <c r="AD574" s="607"/>
      <c r="AE574" s="607"/>
      <c r="AF574" s="607"/>
      <c r="AG574" s="607"/>
      <c r="AH574" s="607"/>
      <c r="AI574" s="607"/>
    </row>
    <row r="575" spans="1:35">
      <c r="A575" s="607"/>
      <c r="B575" s="607"/>
      <c r="C575" s="607"/>
      <c r="D575" s="607"/>
      <c r="E575" s="607"/>
      <c r="F575" s="607"/>
      <c r="G575" s="607"/>
      <c r="H575" s="607"/>
      <c r="I575" s="607"/>
      <c r="J575" s="607"/>
      <c r="K575" s="607"/>
      <c r="L575" s="607"/>
      <c r="M575" s="607"/>
      <c r="N575" s="607"/>
      <c r="O575" s="607"/>
      <c r="P575" s="607"/>
      <c r="Q575" s="607"/>
      <c r="R575" s="607"/>
      <c r="S575" s="607"/>
      <c r="T575" s="607"/>
      <c r="U575" s="607"/>
      <c r="V575" s="607"/>
      <c r="W575" s="607"/>
      <c r="X575" s="607"/>
      <c r="Y575" s="607"/>
      <c r="Z575" s="607"/>
      <c r="AA575" s="607"/>
      <c r="AB575" s="607"/>
      <c r="AC575" s="607"/>
      <c r="AD575" s="607"/>
      <c r="AE575" s="607"/>
      <c r="AF575" s="607"/>
      <c r="AG575" s="607"/>
      <c r="AH575" s="607"/>
      <c r="AI575" s="607"/>
    </row>
    <row r="576" spans="1:35">
      <c r="A576" s="607"/>
      <c r="B576" s="607"/>
      <c r="C576" s="607"/>
      <c r="D576" s="607"/>
      <c r="E576" s="607"/>
      <c r="F576" s="607"/>
      <c r="G576" s="607"/>
      <c r="H576" s="607"/>
      <c r="I576" s="607"/>
      <c r="J576" s="607"/>
      <c r="K576" s="607"/>
      <c r="L576" s="607"/>
      <c r="M576" s="607"/>
      <c r="N576" s="607"/>
      <c r="O576" s="607"/>
      <c r="P576" s="607"/>
      <c r="Q576" s="607"/>
      <c r="R576" s="607"/>
      <c r="S576" s="607"/>
      <c r="T576" s="607"/>
      <c r="U576" s="607"/>
      <c r="V576" s="607"/>
      <c r="W576" s="607"/>
      <c r="X576" s="607"/>
      <c r="Y576" s="607"/>
      <c r="Z576" s="607"/>
      <c r="AA576" s="607"/>
      <c r="AB576" s="607"/>
      <c r="AC576" s="607"/>
      <c r="AD576" s="607"/>
      <c r="AE576" s="607"/>
      <c r="AF576" s="607"/>
      <c r="AG576" s="607"/>
      <c r="AH576" s="607"/>
      <c r="AI576" s="607"/>
    </row>
    <row r="577" spans="1:35">
      <c r="A577" s="607"/>
      <c r="B577" s="607"/>
      <c r="C577" s="607"/>
      <c r="D577" s="607"/>
      <c r="E577" s="607"/>
      <c r="F577" s="607"/>
      <c r="G577" s="607"/>
      <c r="H577" s="607"/>
      <c r="I577" s="607"/>
      <c r="J577" s="607"/>
      <c r="K577" s="607"/>
      <c r="L577" s="607"/>
      <c r="M577" s="607"/>
      <c r="N577" s="607"/>
      <c r="O577" s="607"/>
      <c r="P577" s="607"/>
      <c r="Q577" s="607"/>
      <c r="R577" s="607"/>
      <c r="S577" s="607"/>
      <c r="T577" s="607"/>
      <c r="U577" s="607"/>
      <c r="V577" s="607"/>
      <c r="W577" s="607"/>
      <c r="X577" s="607"/>
      <c r="Y577" s="607"/>
      <c r="Z577" s="607"/>
      <c r="AA577" s="607"/>
      <c r="AB577" s="607"/>
      <c r="AC577" s="607"/>
      <c r="AD577" s="607"/>
      <c r="AE577" s="607"/>
      <c r="AF577" s="607"/>
      <c r="AG577" s="607"/>
      <c r="AH577" s="607"/>
      <c r="AI577" s="607"/>
    </row>
    <row r="578" spans="1:35">
      <c r="A578" s="607"/>
      <c r="B578" s="607"/>
      <c r="C578" s="607"/>
      <c r="D578" s="607"/>
      <c r="E578" s="607"/>
      <c r="F578" s="607"/>
      <c r="G578" s="607"/>
      <c r="H578" s="607"/>
      <c r="I578" s="607"/>
      <c r="J578" s="607"/>
      <c r="K578" s="607"/>
      <c r="L578" s="607"/>
      <c r="M578" s="607"/>
      <c r="N578" s="607"/>
      <c r="O578" s="607"/>
      <c r="P578" s="607"/>
      <c r="Q578" s="607"/>
      <c r="R578" s="607"/>
      <c r="S578" s="607"/>
      <c r="T578" s="607"/>
      <c r="U578" s="607"/>
      <c r="V578" s="607"/>
      <c r="W578" s="607"/>
      <c r="X578" s="607"/>
      <c r="Y578" s="607"/>
      <c r="Z578" s="607"/>
      <c r="AA578" s="607"/>
      <c r="AB578" s="607"/>
      <c r="AC578" s="607"/>
      <c r="AD578" s="607"/>
      <c r="AE578" s="607"/>
      <c r="AF578" s="607"/>
      <c r="AG578" s="607"/>
      <c r="AH578" s="607"/>
      <c r="AI578" s="607"/>
    </row>
    <row r="579" spans="1:35">
      <c r="A579" s="607"/>
      <c r="B579" s="607"/>
      <c r="C579" s="607"/>
      <c r="D579" s="607"/>
      <c r="E579" s="607"/>
      <c r="F579" s="607"/>
      <c r="G579" s="607"/>
      <c r="H579" s="607"/>
      <c r="I579" s="607"/>
      <c r="J579" s="607"/>
      <c r="K579" s="607"/>
      <c r="L579" s="607"/>
      <c r="M579" s="607"/>
      <c r="N579" s="607"/>
      <c r="O579" s="607"/>
      <c r="P579" s="607"/>
      <c r="Q579" s="607"/>
      <c r="R579" s="607"/>
      <c r="S579" s="607"/>
      <c r="T579" s="607"/>
      <c r="U579" s="607"/>
      <c r="V579" s="607"/>
      <c r="W579" s="607"/>
      <c r="X579" s="607"/>
      <c r="Y579" s="607"/>
      <c r="Z579" s="607"/>
      <c r="AA579" s="607"/>
      <c r="AB579" s="607"/>
      <c r="AC579" s="607"/>
      <c r="AD579" s="607"/>
      <c r="AE579" s="607"/>
      <c r="AF579" s="607"/>
      <c r="AG579" s="607"/>
      <c r="AH579" s="607"/>
      <c r="AI579" s="607"/>
    </row>
    <row r="580" spans="1:35">
      <c r="A580" s="607"/>
      <c r="B580" s="607"/>
      <c r="C580" s="607"/>
      <c r="D580" s="607"/>
      <c r="E580" s="607"/>
      <c r="F580" s="607"/>
      <c r="G580" s="607"/>
      <c r="H580" s="607"/>
      <c r="I580" s="607"/>
      <c r="J580" s="607"/>
      <c r="K580" s="607"/>
      <c r="L580" s="607"/>
      <c r="M580" s="607"/>
      <c r="N580" s="607"/>
      <c r="O580" s="607"/>
      <c r="P580" s="607"/>
      <c r="Q580" s="607"/>
      <c r="R580" s="607"/>
      <c r="S580" s="607"/>
      <c r="T580" s="607"/>
      <c r="U580" s="607"/>
      <c r="V580" s="607"/>
      <c r="W580" s="607"/>
      <c r="X580" s="607"/>
      <c r="Y580" s="607"/>
      <c r="Z580" s="607"/>
      <c r="AA580" s="607"/>
      <c r="AB580" s="607"/>
      <c r="AC580" s="607"/>
      <c r="AD580" s="607"/>
      <c r="AE580" s="607"/>
      <c r="AF580" s="607"/>
      <c r="AG580" s="607"/>
      <c r="AH580" s="607"/>
      <c r="AI580" s="607"/>
    </row>
    <row r="581" spans="1:35">
      <c r="A581" s="607"/>
      <c r="B581" s="607"/>
      <c r="C581" s="607"/>
      <c r="D581" s="607"/>
      <c r="E581" s="607"/>
      <c r="F581" s="607"/>
      <c r="G581" s="607"/>
      <c r="H581" s="607"/>
      <c r="I581" s="607"/>
      <c r="J581" s="607"/>
      <c r="K581" s="607"/>
      <c r="L581" s="607"/>
      <c r="M581" s="607"/>
      <c r="N581" s="607"/>
      <c r="O581" s="607"/>
      <c r="P581" s="607"/>
      <c r="Q581" s="607"/>
      <c r="R581" s="607"/>
      <c r="S581" s="607"/>
      <c r="T581" s="607"/>
      <c r="U581" s="607"/>
      <c r="V581" s="607"/>
      <c r="W581" s="607"/>
      <c r="X581" s="607"/>
      <c r="Y581" s="607"/>
      <c r="Z581" s="607"/>
      <c r="AA581" s="607"/>
      <c r="AB581" s="607"/>
      <c r="AC581" s="607"/>
      <c r="AD581" s="607"/>
      <c r="AE581" s="607"/>
      <c r="AF581" s="607"/>
      <c r="AG581" s="607"/>
      <c r="AH581" s="607"/>
      <c r="AI581" s="607"/>
    </row>
    <row r="582" spans="1:35">
      <c r="A582" s="607"/>
      <c r="B582" s="607"/>
      <c r="C582" s="607"/>
      <c r="D582" s="607"/>
      <c r="E582" s="607"/>
      <c r="F582" s="607"/>
      <c r="G582" s="607"/>
      <c r="H582" s="607"/>
      <c r="I582" s="607"/>
      <c r="J582" s="607"/>
      <c r="K582" s="607"/>
      <c r="L582" s="607"/>
      <c r="M582" s="607"/>
      <c r="N582" s="607"/>
      <c r="O582" s="607"/>
      <c r="P582" s="607"/>
      <c r="Q582" s="607"/>
      <c r="R582" s="607"/>
      <c r="S582" s="607"/>
      <c r="T582" s="607"/>
      <c r="U582" s="607"/>
      <c r="V582" s="607"/>
      <c r="W582" s="607"/>
      <c r="X582" s="607"/>
      <c r="Y582" s="607"/>
      <c r="Z582" s="607"/>
      <c r="AA582" s="607"/>
      <c r="AB582" s="607"/>
      <c r="AC582" s="607"/>
      <c r="AD582" s="607"/>
      <c r="AE582" s="607"/>
      <c r="AF582" s="607"/>
      <c r="AG582" s="607"/>
      <c r="AH582" s="607"/>
      <c r="AI582" s="607"/>
    </row>
    <row r="583" spans="1:35">
      <c r="A583" s="607"/>
      <c r="B583" s="607"/>
      <c r="C583" s="607"/>
      <c r="D583" s="607"/>
      <c r="E583" s="607"/>
      <c r="F583" s="607"/>
      <c r="G583" s="607"/>
      <c r="H583" s="607"/>
      <c r="I583" s="607"/>
      <c r="J583" s="607"/>
      <c r="K583" s="607"/>
      <c r="L583" s="607"/>
      <c r="M583" s="607"/>
      <c r="N583" s="607"/>
      <c r="O583" s="607"/>
      <c r="P583" s="607"/>
      <c r="Q583" s="607"/>
      <c r="R583" s="607"/>
      <c r="S583" s="607"/>
      <c r="T583" s="607"/>
      <c r="U583" s="607"/>
      <c r="V583" s="607"/>
      <c r="W583" s="607"/>
      <c r="X583" s="607"/>
      <c r="Y583" s="607"/>
      <c r="Z583" s="607"/>
      <c r="AA583" s="607"/>
      <c r="AB583" s="607"/>
      <c r="AC583" s="607"/>
      <c r="AD583" s="607"/>
      <c r="AE583" s="607"/>
      <c r="AF583" s="607"/>
      <c r="AG583" s="607"/>
      <c r="AH583" s="607"/>
      <c r="AI583" s="607"/>
    </row>
    <row r="584" spans="1:35">
      <c r="A584" s="607"/>
      <c r="B584" s="607"/>
      <c r="C584" s="607"/>
      <c r="D584" s="607"/>
      <c r="E584" s="607"/>
      <c r="F584" s="607"/>
      <c r="G584" s="607"/>
      <c r="H584" s="607"/>
      <c r="I584" s="607"/>
      <c r="J584" s="607"/>
      <c r="K584" s="607"/>
      <c r="L584" s="607"/>
      <c r="M584" s="607"/>
      <c r="N584" s="607"/>
      <c r="O584" s="607"/>
      <c r="P584" s="607"/>
      <c r="Q584" s="607"/>
      <c r="R584" s="607"/>
      <c r="S584" s="607"/>
      <c r="T584" s="607"/>
      <c r="U584" s="607"/>
      <c r="V584" s="607"/>
      <c r="W584" s="607"/>
      <c r="X584" s="607"/>
      <c r="Y584" s="607"/>
      <c r="Z584" s="607"/>
      <c r="AA584" s="607"/>
      <c r="AB584" s="607"/>
      <c r="AC584" s="607"/>
      <c r="AD584" s="607"/>
      <c r="AE584" s="607"/>
      <c r="AF584" s="607"/>
      <c r="AG584" s="607"/>
      <c r="AH584" s="607"/>
      <c r="AI584" s="607"/>
    </row>
    <row r="585" spans="1:35">
      <c r="A585" s="607"/>
      <c r="B585" s="607"/>
      <c r="C585" s="607"/>
      <c r="D585" s="607"/>
      <c r="E585" s="607"/>
      <c r="F585" s="607"/>
      <c r="G585" s="607"/>
      <c r="H585" s="607"/>
      <c r="I585" s="607"/>
      <c r="J585" s="607"/>
      <c r="K585" s="607"/>
      <c r="L585" s="607"/>
      <c r="M585" s="607"/>
      <c r="N585" s="607"/>
      <c r="O585" s="607"/>
      <c r="P585" s="607"/>
      <c r="Q585" s="607"/>
      <c r="R585" s="607"/>
      <c r="S585" s="607"/>
      <c r="T585" s="607"/>
      <c r="U585" s="607"/>
      <c r="V585" s="607"/>
      <c r="W585" s="607"/>
      <c r="X585" s="607"/>
      <c r="Y585" s="607"/>
      <c r="Z585" s="607"/>
      <c r="AA585" s="607"/>
      <c r="AB585" s="607"/>
      <c r="AC585" s="607"/>
      <c r="AD585" s="607"/>
      <c r="AE585" s="607"/>
      <c r="AF585" s="607"/>
      <c r="AG585" s="607"/>
      <c r="AH585" s="607"/>
      <c r="AI585" s="607"/>
    </row>
    <row r="586" spans="1:35">
      <c r="A586" s="607"/>
      <c r="B586" s="607"/>
      <c r="C586" s="607"/>
      <c r="D586" s="607"/>
      <c r="E586" s="607"/>
      <c r="F586" s="607"/>
      <c r="G586" s="607"/>
      <c r="H586" s="607"/>
      <c r="I586" s="607"/>
      <c r="J586" s="607"/>
      <c r="K586" s="607"/>
      <c r="L586" s="607"/>
      <c r="M586" s="607"/>
      <c r="N586" s="607"/>
      <c r="O586" s="607"/>
      <c r="P586" s="607"/>
      <c r="Q586" s="607"/>
      <c r="R586" s="607"/>
      <c r="S586" s="607"/>
      <c r="T586" s="607"/>
      <c r="U586" s="607"/>
      <c r="V586" s="607"/>
      <c r="W586" s="607"/>
      <c r="X586" s="607"/>
      <c r="Y586" s="607"/>
      <c r="Z586" s="607"/>
      <c r="AA586" s="607"/>
      <c r="AB586" s="607"/>
      <c r="AC586" s="607"/>
      <c r="AD586" s="607"/>
      <c r="AE586" s="607"/>
      <c r="AF586" s="607"/>
      <c r="AG586" s="607"/>
      <c r="AH586" s="607"/>
      <c r="AI586" s="607"/>
    </row>
    <row r="587" spans="1:35">
      <c r="A587" s="607"/>
      <c r="B587" s="607"/>
      <c r="C587" s="607"/>
      <c r="D587" s="607"/>
      <c r="E587" s="607"/>
      <c r="F587" s="607"/>
      <c r="G587" s="607"/>
      <c r="H587" s="607"/>
      <c r="I587" s="607"/>
      <c r="J587" s="607"/>
      <c r="K587" s="607"/>
      <c r="L587" s="607"/>
      <c r="M587" s="607"/>
      <c r="N587" s="607"/>
      <c r="O587" s="607"/>
      <c r="P587" s="607"/>
      <c r="Q587" s="607"/>
      <c r="R587" s="607"/>
      <c r="S587" s="607"/>
      <c r="T587" s="607"/>
      <c r="U587" s="607"/>
      <c r="V587" s="607"/>
      <c r="W587" s="607"/>
      <c r="X587" s="607"/>
      <c r="Y587" s="607"/>
      <c r="Z587" s="607"/>
      <c r="AA587" s="607"/>
      <c r="AB587" s="607"/>
      <c r="AC587" s="607"/>
      <c r="AD587" s="607"/>
      <c r="AE587" s="607"/>
      <c r="AF587" s="607"/>
      <c r="AG587" s="607"/>
      <c r="AH587" s="607"/>
      <c r="AI587" s="607"/>
    </row>
    <row r="588" spans="1:35">
      <c r="A588" s="607"/>
      <c r="B588" s="607"/>
      <c r="C588" s="607"/>
      <c r="D588" s="607"/>
      <c r="E588" s="607"/>
      <c r="F588" s="607"/>
      <c r="G588" s="607"/>
      <c r="H588" s="607"/>
      <c r="I588" s="607"/>
      <c r="J588" s="607"/>
      <c r="K588" s="607"/>
      <c r="L588" s="607"/>
      <c r="M588" s="607"/>
      <c r="N588" s="607"/>
      <c r="O588" s="607"/>
      <c r="P588" s="607"/>
      <c r="Q588" s="607"/>
      <c r="R588" s="607"/>
      <c r="S588" s="607"/>
      <c r="T588" s="607"/>
      <c r="U588" s="607"/>
      <c r="V588" s="607"/>
      <c r="W588" s="607"/>
      <c r="X588" s="607"/>
      <c r="Y588" s="607"/>
      <c r="Z588" s="607"/>
      <c r="AA588" s="607"/>
      <c r="AB588" s="607"/>
      <c r="AC588" s="607"/>
      <c r="AD588" s="607"/>
      <c r="AE588" s="607"/>
      <c r="AF588" s="607"/>
      <c r="AG588" s="607"/>
      <c r="AH588" s="607"/>
      <c r="AI588" s="607"/>
    </row>
    <row r="589" spans="1:35">
      <c r="A589" s="607"/>
      <c r="B589" s="607"/>
      <c r="C589" s="607"/>
      <c r="D589" s="607"/>
      <c r="E589" s="607"/>
      <c r="F589" s="607"/>
      <c r="G589" s="607"/>
      <c r="H589" s="607"/>
      <c r="I589" s="607"/>
      <c r="J589" s="607"/>
      <c r="K589" s="607"/>
      <c r="L589" s="607"/>
      <c r="M589" s="607"/>
      <c r="N589" s="607"/>
      <c r="O589" s="607"/>
      <c r="P589" s="607"/>
      <c r="Q589" s="607"/>
      <c r="R589" s="607"/>
      <c r="S589" s="607"/>
      <c r="T589" s="607"/>
      <c r="U589" s="607"/>
      <c r="V589" s="607"/>
      <c r="W589" s="607"/>
      <c r="X589" s="607"/>
      <c r="Y589" s="607"/>
      <c r="Z589" s="607"/>
      <c r="AA589" s="607"/>
      <c r="AB589" s="607"/>
      <c r="AC589" s="607"/>
      <c r="AD589" s="607"/>
      <c r="AE589" s="607"/>
      <c r="AF589" s="607"/>
      <c r="AG589" s="607"/>
      <c r="AH589" s="607"/>
      <c r="AI589" s="607"/>
    </row>
    <row r="590" spans="1:35">
      <c r="A590" s="607"/>
      <c r="B590" s="607"/>
      <c r="C590" s="607"/>
      <c r="D590" s="607"/>
      <c r="E590" s="607"/>
      <c r="F590" s="607"/>
      <c r="G590" s="607"/>
      <c r="H590" s="607"/>
      <c r="I590" s="607"/>
      <c r="J590" s="607"/>
      <c r="K590" s="607"/>
      <c r="L590" s="607"/>
      <c r="M590" s="607"/>
      <c r="N590" s="607"/>
      <c r="O590" s="607"/>
      <c r="P590" s="607"/>
      <c r="Q590" s="607"/>
      <c r="R590" s="607"/>
      <c r="S590" s="607"/>
      <c r="T590" s="607"/>
      <c r="U590" s="607"/>
      <c r="V590" s="607"/>
      <c r="W590" s="607"/>
      <c r="X590" s="607"/>
      <c r="Y590" s="607"/>
      <c r="Z590" s="607"/>
      <c r="AA590" s="607"/>
      <c r="AB590" s="607"/>
      <c r="AC590" s="607"/>
      <c r="AD590" s="607"/>
      <c r="AE590" s="607"/>
      <c r="AF590" s="607"/>
      <c r="AG590" s="607"/>
      <c r="AH590" s="607"/>
      <c r="AI590" s="607"/>
    </row>
    <row r="591" spans="1:35">
      <c r="A591" s="607"/>
      <c r="B591" s="607"/>
      <c r="C591" s="607"/>
      <c r="D591" s="607"/>
      <c r="E591" s="607"/>
      <c r="F591" s="607"/>
      <c r="G591" s="607"/>
      <c r="H591" s="607"/>
      <c r="I591" s="607"/>
      <c r="J591" s="607"/>
      <c r="K591" s="607"/>
      <c r="L591" s="607"/>
      <c r="M591" s="607"/>
      <c r="N591" s="607"/>
      <c r="O591" s="607"/>
      <c r="P591" s="607"/>
      <c r="Q591" s="607"/>
      <c r="R591" s="607"/>
      <c r="S591" s="607"/>
      <c r="T591" s="607"/>
      <c r="U591" s="607"/>
      <c r="V591" s="607"/>
      <c r="W591" s="607"/>
      <c r="X591" s="607"/>
      <c r="Y591" s="607"/>
      <c r="Z591" s="607"/>
      <c r="AA591" s="607"/>
      <c r="AB591" s="607"/>
      <c r="AC591" s="607"/>
      <c r="AD591" s="607"/>
      <c r="AE591" s="607"/>
      <c r="AF591" s="607"/>
      <c r="AG591" s="607"/>
      <c r="AH591" s="607"/>
      <c r="AI591" s="607"/>
    </row>
    <row r="592" spans="1:35">
      <c r="A592" s="607"/>
      <c r="B592" s="607"/>
      <c r="C592" s="607"/>
      <c r="D592" s="607"/>
      <c r="E592" s="607"/>
      <c r="F592" s="607"/>
      <c r="G592" s="607"/>
      <c r="H592" s="607"/>
      <c r="I592" s="607"/>
      <c r="J592" s="607"/>
      <c r="K592" s="607"/>
      <c r="L592" s="607"/>
      <c r="M592" s="607"/>
      <c r="N592" s="607"/>
      <c r="O592" s="607"/>
      <c r="P592" s="607"/>
      <c r="Q592" s="607"/>
      <c r="R592" s="607"/>
      <c r="S592" s="607"/>
      <c r="T592" s="607"/>
      <c r="U592" s="607"/>
      <c r="V592" s="607"/>
      <c r="W592" s="607"/>
      <c r="X592" s="607"/>
      <c r="Y592" s="607"/>
      <c r="Z592" s="607"/>
      <c r="AA592" s="607"/>
      <c r="AB592" s="607"/>
      <c r="AC592" s="607"/>
      <c r="AD592" s="607"/>
      <c r="AE592" s="607"/>
      <c r="AF592" s="607"/>
      <c r="AG592" s="607"/>
      <c r="AH592" s="607"/>
      <c r="AI592" s="607"/>
    </row>
    <row r="593" spans="1:35">
      <c r="A593" s="607"/>
      <c r="B593" s="607"/>
      <c r="C593" s="607"/>
      <c r="D593" s="607"/>
      <c r="E593" s="607"/>
      <c r="F593" s="607"/>
      <c r="G593" s="607"/>
      <c r="H593" s="607"/>
      <c r="I593" s="607"/>
      <c r="J593" s="607"/>
      <c r="K593" s="607"/>
      <c r="L593" s="607"/>
      <c r="M593" s="607"/>
      <c r="N593" s="607"/>
      <c r="O593" s="607"/>
      <c r="P593" s="607"/>
      <c r="Q593" s="607"/>
      <c r="R593" s="607"/>
      <c r="S593" s="607"/>
      <c r="T593" s="607"/>
      <c r="U593" s="607"/>
      <c r="V593" s="607"/>
      <c r="W593" s="607"/>
      <c r="X593" s="607"/>
      <c r="Y593" s="607"/>
      <c r="Z593" s="607"/>
      <c r="AA593" s="607"/>
      <c r="AB593" s="607"/>
      <c r="AC593" s="607"/>
      <c r="AD593" s="607"/>
      <c r="AE593" s="607"/>
      <c r="AF593" s="607"/>
      <c r="AG593" s="607"/>
      <c r="AH593" s="607"/>
      <c r="AI593" s="607"/>
    </row>
    <row r="594" spans="1:35">
      <c r="A594" s="607"/>
      <c r="B594" s="607"/>
      <c r="C594" s="607"/>
      <c r="D594" s="607"/>
      <c r="E594" s="607"/>
      <c r="F594" s="607"/>
      <c r="G594" s="607"/>
      <c r="H594" s="607"/>
      <c r="I594" s="607"/>
      <c r="J594" s="607"/>
      <c r="K594" s="607"/>
      <c r="L594" s="607"/>
      <c r="M594" s="607"/>
      <c r="N594" s="607"/>
      <c r="O594" s="607"/>
      <c r="P594" s="607"/>
      <c r="Q594" s="607"/>
      <c r="R594" s="607"/>
      <c r="S594" s="607"/>
      <c r="T594" s="607"/>
      <c r="U594" s="607"/>
      <c r="V594" s="607"/>
      <c r="W594" s="607"/>
      <c r="X594" s="607"/>
      <c r="Y594" s="607"/>
      <c r="Z594" s="607"/>
      <c r="AA594" s="607"/>
      <c r="AB594" s="607"/>
      <c r="AC594" s="607"/>
      <c r="AD594" s="607"/>
      <c r="AE594" s="607"/>
      <c r="AF594" s="607"/>
      <c r="AG594" s="607"/>
      <c r="AH594" s="607"/>
      <c r="AI594" s="607"/>
    </row>
    <row r="595" spans="1:35">
      <c r="A595" s="607"/>
      <c r="B595" s="607"/>
      <c r="C595" s="607"/>
      <c r="D595" s="607"/>
      <c r="E595" s="607"/>
      <c r="F595" s="607"/>
      <c r="G595" s="607"/>
      <c r="H595" s="607"/>
      <c r="I595" s="607"/>
      <c r="J595" s="607"/>
      <c r="K595" s="607"/>
      <c r="L595" s="607"/>
      <c r="M595" s="607"/>
      <c r="N595" s="607"/>
      <c r="O595" s="607"/>
      <c r="P595" s="607"/>
      <c r="Q595" s="607"/>
      <c r="R595" s="607"/>
      <c r="S595" s="607"/>
      <c r="T595" s="607"/>
      <c r="U595" s="607"/>
      <c r="V595" s="607"/>
      <c r="W595" s="607"/>
      <c r="X595" s="607"/>
      <c r="Y595" s="607"/>
      <c r="Z595" s="607"/>
      <c r="AA595" s="607"/>
      <c r="AB595" s="607"/>
      <c r="AC595" s="607"/>
      <c r="AD595" s="607"/>
      <c r="AE595" s="607"/>
      <c r="AF595" s="607"/>
      <c r="AG595" s="607"/>
      <c r="AH595" s="607"/>
      <c r="AI595" s="607"/>
    </row>
    <row r="596" spans="1:35">
      <c r="A596" s="607"/>
      <c r="B596" s="607"/>
      <c r="C596" s="607"/>
      <c r="D596" s="607"/>
      <c r="E596" s="607"/>
      <c r="F596" s="607"/>
      <c r="G596" s="607"/>
      <c r="H596" s="607"/>
      <c r="I596" s="607"/>
      <c r="J596" s="607"/>
      <c r="K596" s="607"/>
      <c r="L596" s="607"/>
      <c r="M596" s="607"/>
      <c r="N596" s="607"/>
      <c r="O596" s="607"/>
      <c r="P596" s="607"/>
      <c r="Q596" s="607"/>
      <c r="R596" s="607"/>
      <c r="S596" s="607"/>
      <c r="T596" s="607"/>
      <c r="U596" s="607"/>
      <c r="V596" s="607"/>
      <c r="W596" s="607"/>
      <c r="X596" s="607"/>
      <c r="Y596" s="607"/>
      <c r="Z596" s="607"/>
      <c r="AA596" s="607"/>
      <c r="AB596" s="607"/>
      <c r="AC596" s="607"/>
      <c r="AD596" s="607"/>
      <c r="AE596" s="607"/>
      <c r="AF596" s="607"/>
      <c r="AG596" s="607"/>
      <c r="AH596" s="607"/>
      <c r="AI596" s="607"/>
    </row>
    <row r="597" spans="1:35">
      <c r="A597" s="607"/>
      <c r="B597" s="607"/>
      <c r="C597" s="607"/>
      <c r="D597" s="607"/>
      <c r="E597" s="607"/>
      <c r="F597" s="607"/>
      <c r="G597" s="607"/>
      <c r="H597" s="607"/>
      <c r="I597" s="607"/>
      <c r="J597" s="607"/>
      <c r="K597" s="607"/>
      <c r="L597" s="607"/>
      <c r="M597" s="607"/>
      <c r="N597" s="607"/>
      <c r="O597" s="607"/>
      <c r="P597" s="607"/>
      <c r="Q597" s="607"/>
      <c r="R597" s="607"/>
      <c r="S597" s="607"/>
      <c r="T597" s="607"/>
      <c r="U597" s="607"/>
      <c r="V597" s="607"/>
      <c r="W597" s="607"/>
      <c r="X597" s="607"/>
      <c r="Y597" s="607"/>
      <c r="Z597" s="607"/>
      <c r="AA597" s="607"/>
      <c r="AB597" s="607"/>
      <c r="AC597" s="607"/>
      <c r="AD597" s="607"/>
      <c r="AE597" s="607"/>
      <c r="AF597" s="607"/>
      <c r="AG597" s="607"/>
      <c r="AH597" s="607"/>
      <c r="AI597" s="607"/>
    </row>
    <row r="598" spans="1:35">
      <c r="A598" s="607"/>
      <c r="B598" s="607"/>
      <c r="C598" s="607"/>
      <c r="D598" s="607"/>
      <c r="E598" s="607"/>
      <c r="F598" s="607"/>
      <c r="G598" s="607"/>
      <c r="H598" s="607"/>
      <c r="I598" s="607"/>
      <c r="J598" s="607"/>
      <c r="K598" s="607"/>
      <c r="L598" s="607"/>
      <c r="M598" s="607"/>
      <c r="N598" s="607"/>
      <c r="O598" s="607"/>
      <c r="P598" s="607"/>
      <c r="Q598" s="607"/>
      <c r="R598" s="607"/>
      <c r="S598" s="607"/>
      <c r="T598" s="607"/>
      <c r="U598" s="607"/>
      <c r="V598" s="607"/>
      <c r="W598" s="607"/>
      <c r="X598" s="607"/>
      <c r="Y598" s="607"/>
      <c r="Z598" s="607"/>
      <c r="AA598" s="607"/>
      <c r="AB598" s="607"/>
      <c r="AC598" s="607"/>
      <c r="AD598" s="607"/>
      <c r="AE598" s="607"/>
      <c r="AF598" s="607"/>
      <c r="AG598" s="607"/>
      <c r="AH598" s="607"/>
      <c r="AI598" s="607"/>
    </row>
    <row r="599" spans="1:35">
      <c r="A599" s="607"/>
      <c r="B599" s="607"/>
      <c r="C599" s="607"/>
      <c r="D599" s="607"/>
      <c r="E599" s="607"/>
      <c r="F599" s="607"/>
      <c r="G599" s="607"/>
      <c r="H599" s="607"/>
      <c r="I599" s="607"/>
      <c r="J599" s="607"/>
      <c r="K599" s="607"/>
      <c r="L599" s="607"/>
      <c r="M599" s="607"/>
      <c r="N599" s="607"/>
      <c r="O599" s="607"/>
      <c r="P599" s="607"/>
      <c r="Q599" s="607"/>
      <c r="R599" s="607"/>
      <c r="S599" s="607"/>
      <c r="T599" s="607"/>
      <c r="U599" s="607"/>
      <c r="V599" s="607"/>
      <c r="W599" s="607"/>
      <c r="X599" s="607"/>
      <c r="Y599" s="607"/>
      <c r="Z599" s="607"/>
      <c r="AA599" s="607"/>
      <c r="AB599" s="607"/>
      <c r="AC599" s="607"/>
      <c r="AD599" s="607"/>
      <c r="AE599" s="607"/>
      <c r="AF599" s="607"/>
      <c r="AG599" s="607"/>
      <c r="AH599" s="607"/>
      <c r="AI599" s="607"/>
    </row>
    <row r="600" spans="1:35">
      <c r="A600" s="607"/>
      <c r="B600" s="607"/>
      <c r="C600" s="607"/>
      <c r="D600" s="607"/>
      <c r="E600" s="607"/>
      <c r="F600" s="607"/>
      <c r="G600" s="607"/>
      <c r="H600" s="607"/>
      <c r="I600" s="607"/>
      <c r="J600" s="607"/>
      <c r="K600" s="607"/>
      <c r="L600" s="607"/>
      <c r="M600" s="607"/>
      <c r="N600" s="607"/>
      <c r="O600" s="607"/>
      <c r="P600" s="607"/>
      <c r="Q600" s="607"/>
      <c r="R600" s="607"/>
      <c r="S600" s="607"/>
      <c r="T600" s="607"/>
      <c r="U600" s="607"/>
      <c r="V600" s="607"/>
      <c r="W600" s="607"/>
      <c r="X600" s="607"/>
      <c r="Y600" s="607"/>
      <c r="Z600" s="607"/>
      <c r="AA600" s="607"/>
      <c r="AB600" s="607"/>
      <c r="AC600" s="607"/>
      <c r="AD600" s="607"/>
      <c r="AE600" s="607"/>
      <c r="AF600" s="607"/>
      <c r="AG600" s="607"/>
      <c r="AH600" s="607"/>
      <c r="AI600" s="607"/>
    </row>
    <row r="601" spans="1:35">
      <c r="A601" s="607"/>
      <c r="B601" s="607"/>
      <c r="C601" s="607"/>
      <c r="D601" s="607"/>
      <c r="E601" s="607"/>
      <c r="F601" s="607"/>
      <c r="G601" s="607"/>
      <c r="H601" s="607"/>
      <c r="I601" s="607"/>
      <c r="J601" s="607"/>
      <c r="K601" s="607"/>
      <c r="L601" s="607"/>
      <c r="M601" s="607"/>
      <c r="N601" s="607"/>
      <c r="O601" s="607"/>
      <c r="P601" s="607"/>
      <c r="Q601" s="607"/>
      <c r="R601" s="607"/>
      <c r="S601" s="607"/>
      <c r="T601" s="607"/>
      <c r="U601" s="607"/>
      <c r="V601" s="607"/>
      <c r="W601" s="607"/>
      <c r="X601" s="607"/>
      <c r="Y601" s="607"/>
      <c r="Z601" s="607"/>
      <c r="AA601" s="607"/>
      <c r="AB601" s="607"/>
      <c r="AC601" s="607"/>
      <c r="AD601" s="607"/>
      <c r="AE601" s="607"/>
      <c r="AF601" s="607"/>
      <c r="AG601" s="607"/>
      <c r="AH601" s="607"/>
      <c r="AI601" s="607"/>
    </row>
    <row r="602" spans="1:35">
      <c r="A602" s="607"/>
      <c r="B602" s="607"/>
      <c r="C602" s="607"/>
      <c r="D602" s="607"/>
      <c r="E602" s="607"/>
      <c r="F602" s="607"/>
      <c r="G602" s="607"/>
      <c r="H602" s="607"/>
      <c r="I602" s="607"/>
      <c r="J602" s="607"/>
      <c r="K602" s="607"/>
      <c r="L602" s="607"/>
      <c r="M602" s="607"/>
      <c r="N602" s="607"/>
      <c r="O602" s="607"/>
      <c r="P602" s="607"/>
      <c r="Q602" s="607"/>
      <c r="R602" s="607"/>
      <c r="S602" s="607"/>
      <c r="T602" s="607"/>
      <c r="U602" s="607"/>
      <c r="V602" s="607"/>
      <c r="W602" s="607"/>
      <c r="X602" s="607"/>
      <c r="Y602" s="607"/>
      <c r="Z602" s="607"/>
      <c r="AA602" s="607"/>
      <c r="AB602" s="607"/>
      <c r="AC602" s="607"/>
      <c r="AD602" s="607"/>
      <c r="AE602" s="607"/>
      <c r="AF602" s="607"/>
      <c r="AG602" s="607"/>
      <c r="AH602" s="607"/>
      <c r="AI602" s="607"/>
    </row>
    <row r="603" spans="1:35">
      <c r="A603" s="607"/>
      <c r="B603" s="607"/>
      <c r="C603" s="607"/>
      <c r="D603" s="607"/>
      <c r="E603" s="607"/>
      <c r="F603" s="607"/>
      <c r="G603" s="607"/>
      <c r="H603" s="607"/>
      <c r="I603" s="607"/>
      <c r="J603" s="607"/>
      <c r="K603" s="607"/>
      <c r="L603" s="607"/>
      <c r="M603" s="607"/>
      <c r="N603" s="607"/>
      <c r="O603" s="607"/>
      <c r="P603" s="607"/>
      <c r="Q603" s="607"/>
      <c r="R603" s="607"/>
      <c r="S603" s="607"/>
      <c r="T603" s="607"/>
      <c r="U603" s="607"/>
      <c r="V603" s="607"/>
      <c r="W603" s="607"/>
      <c r="X603" s="607"/>
      <c r="Y603" s="607"/>
      <c r="Z603" s="607"/>
      <c r="AA603" s="607"/>
      <c r="AB603" s="607"/>
      <c r="AC603" s="607"/>
      <c r="AD603" s="607"/>
      <c r="AE603" s="607"/>
      <c r="AF603" s="607"/>
      <c r="AG603" s="607"/>
      <c r="AH603" s="607"/>
      <c r="AI603" s="607"/>
    </row>
    <row r="604" spans="1:35">
      <c r="A604" s="607"/>
      <c r="B604" s="607"/>
      <c r="C604" s="607"/>
      <c r="D604" s="607"/>
      <c r="E604" s="607"/>
      <c r="F604" s="607"/>
      <c r="G604" s="607"/>
      <c r="H604" s="607"/>
      <c r="I604" s="607"/>
      <c r="J604" s="607"/>
      <c r="K604" s="607"/>
      <c r="L604" s="607"/>
      <c r="M604" s="607"/>
      <c r="N604" s="607"/>
      <c r="O604" s="607"/>
      <c r="P604" s="607"/>
      <c r="Q604" s="607"/>
      <c r="R604" s="607"/>
      <c r="S604" s="607"/>
      <c r="T604" s="607"/>
      <c r="U604" s="607"/>
      <c r="V604" s="607"/>
      <c r="W604" s="607"/>
      <c r="X604" s="607"/>
      <c r="Y604" s="607"/>
      <c r="Z604" s="607"/>
      <c r="AA604" s="607"/>
      <c r="AB604" s="607"/>
      <c r="AC604" s="607"/>
      <c r="AD604" s="607"/>
      <c r="AE604" s="607"/>
      <c r="AF604" s="607"/>
      <c r="AG604" s="607"/>
      <c r="AH604" s="607"/>
      <c r="AI604" s="607"/>
    </row>
    <row r="605" spans="1:35">
      <c r="A605" s="607"/>
      <c r="B605" s="607"/>
      <c r="C605" s="607"/>
      <c r="D605" s="607"/>
      <c r="E605" s="607"/>
      <c r="F605" s="607"/>
      <c r="G605" s="607"/>
      <c r="H605" s="607"/>
      <c r="I605" s="607"/>
      <c r="J605" s="607"/>
      <c r="K605" s="607"/>
      <c r="L605" s="607"/>
      <c r="M605" s="607"/>
      <c r="N605" s="607"/>
      <c r="O605" s="607"/>
      <c r="P605" s="607"/>
      <c r="Q605" s="607"/>
      <c r="R605" s="607"/>
      <c r="S605" s="607"/>
      <c r="T605" s="607"/>
      <c r="U605" s="607"/>
      <c r="V605" s="607"/>
      <c r="W605" s="607"/>
      <c r="X605" s="607"/>
      <c r="Y605" s="607"/>
      <c r="Z605" s="607"/>
      <c r="AA605" s="607"/>
      <c r="AB605" s="607"/>
      <c r="AC605" s="607"/>
      <c r="AD605" s="607"/>
      <c r="AE605" s="607"/>
      <c r="AF605" s="607"/>
      <c r="AG605" s="607"/>
      <c r="AH605" s="607"/>
      <c r="AI605" s="607"/>
    </row>
    <row r="606" spans="1:35">
      <c r="A606" s="607"/>
      <c r="B606" s="607"/>
      <c r="C606" s="607"/>
      <c r="D606" s="607"/>
      <c r="E606" s="607"/>
      <c r="F606" s="607"/>
      <c r="G606" s="607"/>
      <c r="H606" s="607"/>
      <c r="I606" s="607"/>
      <c r="J606" s="607"/>
      <c r="K606" s="607"/>
      <c r="L606" s="607"/>
      <c r="M606" s="607"/>
      <c r="N606" s="607"/>
      <c r="O606" s="607"/>
      <c r="P606" s="607"/>
      <c r="Q606" s="607"/>
      <c r="R606" s="607"/>
      <c r="S606" s="607"/>
      <c r="T606" s="607"/>
      <c r="U606" s="607"/>
      <c r="V606" s="607"/>
      <c r="W606" s="607"/>
      <c r="X606" s="607"/>
      <c r="Y606" s="607"/>
      <c r="Z606" s="607"/>
      <c r="AA606" s="607"/>
      <c r="AB606" s="607"/>
      <c r="AC606" s="607"/>
      <c r="AD606" s="607"/>
      <c r="AE606" s="607"/>
      <c r="AF606" s="607"/>
      <c r="AG606" s="607"/>
      <c r="AH606" s="607"/>
      <c r="AI606" s="607"/>
    </row>
    <row r="607" spans="1:35">
      <c r="A607" s="607"/>
      <c r="B607" s="607"/>
      <c r="C607" s="607"/>
      <c r="D607" s="607"/>
      <c r="E607" s="607"/>
      <c r="F607" s="607"/>
      <c r="G607" s="607"/>
      <c r="H607" s="607"/>
      <c r="I607" s="607"/>
      <c r="J607" s="607"/>
      <c r="K607" s="607"/>
      <c r="L607" s="607"/>
      <c r="M607" s="607"/>
      <c r="N607" s="607"/>
      <c r="O607" s="607"/>
      <c r="P607" s="607"/>
      <c r="Q607" s="607"/>
      <c r="R607" s="607"/>
      <c r="S607" s="607"/>
      <c r="T607" s="607"/>
      <c r="U607" s="607"/>
      <c r="V607" s="607"/>
      <c r="W607" s="607"/>
      <c r="X607" s="607"/>
      <c r="Y607" s="607"/>
      <c r="Z607" s="607"/>
      <c r="AA607" s="607"/>
      <c r="AB607" s="607"/>
      <c r="AC607" s="607"/>
      <c r="AD607" s="607"/>
      <c r="AE607" s="607"/>
      <c r="AF607" s="607"/>
      <c r="AG607" s="607"/>
      <c r="AH607" s="607"/>
      <c r="AI607" s="607"/>
    </row>
    <row r="608" spans="1:35">
      <c r="A608" s="607"/>
      <c r="B608" s="607"/>
      <c r="C608" s="607"/>
      <c r="D608" s="607"/>
      <c r="E608" s="607"/>
      <c r="F608" s="607"/>
      <c r="G608" s="607"/>
      <c r="H608" s="607"/>
      <c r="I608" s="607"/>
      <c r="J608" s="607"/>
      <c r="K608" s="607"/>
      <c r="L608" s="607"/>
      <c r="M608" s="607"/>
      <c r="N608" s="607"/>
      <c r="O608" s="607"/>
      <c r="P608" s="607"/>
      <c r="Q608" s="607"/>
      <c r="R608" s="607"/>
      <c r="S608" s="607"/>
      <c r="T608" s="607"/>
      <c r="U608" s="607"/>
      <c r="V608" s="607"/>
      <c r="W608" s="607"/>
      <c r="X608" s="607"/>
      <c r="Y608" s="607"/>
      <c r="Z608" s="607"/>
      <c r="AA608" s="607"/>
      <c r="AB608" s="607"/>
      <c r="AC608" s="607"/>
      <c r="AD608" s="607"/>
      <c r="AE608" s="607"/>
      <c r="AF608" s="607"/>
      <c r="AG608" s="607"/>
      <c r="AH608" s="607"/>
      <c r="AI608" s="607"/>
    </row>
    <row r="609" spans="1:35">
      <c r="A609" s="607"/>
      <c r="B609" s="607"/>
      <c r="C609" s="607"/>
      <c r="D609" s="607"/>
      <c r="E609" s="607"/>
      <c r="F609" s="607"/>
      <c r="G609" s="607"/>
      <c r="H609" s="607"/>
      <c r="I609" s="607"/>
      <c r="J609" s="607"/>
      <c r="K609" s="607"/>
      <c r="L609" s="607"/>
      <c r="M609" s="607"/>
      <c r="N609" s="607"/>
      <c r="O609" s="607"/>
      <c r="P609" s="607"/>
      <c r="Q609" s="607"/>
      <c r="R609" s="607"/>
      <c r="S609" s="607"/>
      <c r="T609" s="607"/>
      <c r="U609" s="607"/>
      <c r="V609" s="607"/>
      <c r="W609" s="607"/>
      <c r="X609" s="607"/>
      <c r="Y609" s="607"/>
      <c r="Z609" s="607"/>
      <c r="AA609" s="607"/>
      <c r="AB609" s="607"/>
      <c r="AC609" s="607"/>
      <c r="AD609" s="607"/>
      <c r="AE609" s="607"/>
      <c r="AF609" s="607"/>
      <c r="AG609" s="607"/>
      <c r="AH609" s="607"/>
      <c r="AI609" s="607"/>
    </row>
    <row r="610" spans="1:35">
      <c r="A610" s="607"/>
      <c r="B610" s="607"/>
      <c r="C610" s="607"/>
      <c r="D610" s="607"/>
      <c r="E610" s="607"/>
      <c r="F610" s="607"/>
      <c r="G610" s="607"/>
      <c r="H610" s="607"/>
      <c r="I610" s="607"/>
      <c r="J610" s="607"/>
      <c r="K610" s="607"/>
      <c r="L610" s="607"/>
      <c r="M610" s="607"/>
      <c r="N610" s="607"/>
      <c r="O610" s="607"/>
      <c r="P610" s="607"/>
      <c r="Q610" s="607"/>
      <c r="R610" s="607"/>
      <c r="S610" s="607"/>
      <c r="T610" s="607"/>
      <c r="U610" s="607"/>
      <c r="V610" s="607"/>
      <c r="W610" s="607"/>
      <c r="X610" s="607"/>
      <c r="Y610" s="607"/>
      <c r="Z610" s="607"/>
      <c r="AA610" s="607"/>
      <c r="AB610" s="607"/>
      <c r="AC610" s="607"/>
      <c r="AD610" s="607"/>
      <c r="AE610" s="607"/>
      <c r="AF610" s="607"/>
      <c r="AG610" s="607"/>
      <c r="AH610" s="607"/>
      <c r="AI610" s="607"/>
    </row>
    <row r="611" spans="1:35">
      <c r="A611" s="607"/>
      <c r="B611" s="607"/>
      <c r="C611" s="607"/>
      <c r="D611" s="607"/>
      <c r="E611" s="607"/>
      <c r="F611" s="607"/>
      <c r="G611" s="607"/>
      <c r="H611" s="607"/>
      <c r="I611" s="607"/>
      <c r="J611" s="607"/>
      <c r="K611" s="607"/>
      <c r="L611" s="607"/>
      <c r="M611" s="607"/>
      <c r="N611" s="607"/>
      <c r="O611" s="607"/>
      <c r="P611" s="607"/>
      <c r="Q611" s="607"/>
      <c r="R611" s="607"/>
      <c r="S611" s="607"/>
      <c r="T611" s="607"/>
      <c r="U611" s="607"/>
      <c r="V611" s="607"/>
      <c r="W611" s="607"/>
      <c r="X611" s="607"/>
      <c r="Y611" s="607"/>
      <c r="Z611" s="607"/>
      <c r="AA611" s="607"/>
      <c r="AB611" s="607"/>
      <c r="AC611" s="607"/>
      <c r="AD611" s="607"/>
      <c r="AE611" s="607"/>
      <c r="AF611" s="607"/>
      <c r="AG611" s="607"/>
      <c r="AH611" s="607"/>
      <c r="AI611" s="607"/>
    </row>
    <row r="612" spans="1:35">
      <c r="A612" s="607"/>
      <c r="B612" s="607"/>
      <c r="C612" s="607"/>
      <c r="D612" s="607"/>
      <c r="E612" s="607"/>
      <c r="F612" s="607"/>
      <c r="G612" s="607"/>
      <c r="H612" s="607"/>
      <c r="I612" s="607"/>
      <c r="J612" s="607"/>
      <c r="K612" s="607"/>
      <c r="L612" s="607"/>
      <c r="M612" s="607"/>
      <c r="N612" s="607"/>
      <c r="O612" s="607"/>
      <c r="P612" s="607"/>
      <c r="Q612" s="607"/>
      <c r="R612" s="607"/>
      <c r="S612" s="607"/>
      <c r="T612" s="607"/>
      <c r="U612" s="607"/>
      <c r="V612" s="607"/>
      <c r="W612" s="607"/>
      <c r="X612" s="607"/>
      <c r="Y612" s="607"/>
      <c r="Z612" s="607"/>
      <c r="AA612" s="607"/>
      <c r="AB612" s="607"/>
      <c r="AC612" s="607"/>
      <c r="AD612" s="607"/>
      <c r="AE612" s="607"/>
      <c r="AF612" s="607"/>
      <c r="AG612" s="607"/>
      <c r="AH612" s="607"/>
      <c r="AI612" s="607"/>
    </row>
    <row r="613" spans="1:35">
      <c r="A613" s="607"/>
      <c r="B613" s="607"/>
      <c r="C613" s="607"/>
      <c r="D613" s="607"/>
      <c r="E613" s="607"/>
      <c r="F613" s="607"/>
      <c r="G613" s="607"/>
      <c r="H613" s="607"/>
      <c r="I613" s="607"/>
      <c r="J613" s="607"/>
      <c r="K613" s="607"/>
      <c r="L613" s="607"/>
      <c r="M613" s="607"/>
      <c r="N613" s="607"/>
      <c r="O613" s="607"/>
      <c r="P613" s="607"/>
      <c r="Q613" s="607"/>
      <c r="R613" s="607"/>
      <c r="S613" s="607"/>
      <c r="T613" s="607"/>
      <c r="U613" s="607"/>
      <c r="V613" s="607"/>
      <c r="W613" s="607"/>
      <c r="X613" s="607"/>
      <c r="Y613" s="607"/>
      <c r="Z613" s="607"/>
      <c r="AA613" s="607"/>
      <c r="AB613" s="607"/>
      <c r="AC613" s="607"/>
      <c r="AD613" s="607"/>
      <c r="AE613" s="607"/>
      <c r="AF613" s="607"/>
      <c r="AG613" s="607"/>
      <c r="AH613" s="607"/>
      <c r="AI613" s="607"/>
    </row>
    <row r="614" spans="1:35">
      <c r="A614" s="607"/>
      <c r="B614" s="607"/>
      <c r="C614" s="607"/>
      <c r="D614" s="607"/>
      <c r="E614" s="607"/>
      <c r="F614" s="607"/>
      <c r="G614" s="607"/>
      <c r="H614" s="607"/>
      <c r="I614" s="607"/>
      <c r="J614" s="607"/>
      <c r="K614" s="607"/>
      <c r="L614" s="607"/>
      <c r="M614" s="607"/>
      <c r="N614" s="607"/>
      <c r="O614" s="607"/>
      <c r="P614" s="607"/>
      <c r="Q614" s="607"/>
      <c r="R614" s="607"/>
      <c r="S614" s="607"/>
      <c r="T614" s="607"/>
      <c r="U614" s="607"/>
      <c r="V614" s="607"/>
      <c r="W614" s="607"/>
      <c r="X614" s="607"/>
      <c r="Y614" s="607"/>
      <c r="Z614" s="607"/>
      <c r="AA614" s="607"/>
      <c r="AB614" s="607"/>
      <c r="AC614" s="607"/>
      <c r="AD614" s="607"/>
      <c r="AE614" s="607"/>
      <c r="AF614" s="607"/>
      <c r="AG614" s="607"/>
      <c r="AH614" s="607"/>
      <c r="AI614" s="607"/>
    </row>
    <row r="615" spans="1:35">
      <c r="A615" s="607"/>
      <c r="B615" s="607"/>
      <c r="C615" s="607"/>
      <c r="D615" s="607"/>
      <c r="E615" s="607"/>
      <c r="F615" s="607"/>
      <c r="G615" s="607"/>
      <c r="H615" s="607"/>
      <c r="I615" s="607"/>
      <c r="J615" s="607"/>
      <c r="K615" s="607"/>
      <c r="L615" s="607"/>
      <c r="M615" s="607"/>
      <c r="N615" s="607"/>
      <c r="O615" s="607"/>
      <c r="P615" s="607"/>
      <c r="Q615" s="607"/>
      <c r="R615" s="607"/>
      <c r="S615" s="607"/>
      <c r="T615" s="607"/>
      <c r="U615" s="607"/>
      <c r="V615" s="607"/>
      <c r="W615" s="607"/>
      <c r="X615" s="607"/>
      <c r="Y615" s="607"/>
      <c r="Z615" s="607"/>
      <c r="AA615" s="607"/>
      <c r="AB615" s="607"/>
      <c r="AC615" s="607"/>
      <c r="AD615" s="607"/>
      <c r="AE615" s="607"/>
      <c r="AF615" s="607"/>
      <c r="AG615" s="607"/>
      <c r="AH615" s="607"/>
      <c r="AI615" s="607"/>
    </row>
    <row r="616" spans="1:35">
      <c r="A616" s="607"/>
      <c r="B616" s="607"/>
      <c r="C616" s="607"/>
      <c r="D616" s="607"/>
      <c r="E616" s="607"/>
      <c r="F616" s="607"/>
      <c r="G616" s="607"/>
      <c r="H616" s="607"/>
      <c r="I616" s="607"/>
      <c r="J616" s="607"/>
      <c r="K616" s="607"/>
      <c r="L616" s="607"/>
      <c r="M616" s="607"/>
      <c r="N616" s="607"/>
      <c r="O616" s="607"/>
      <c r="P616" s="607"/>
      <c r="Q616" s="607"/>
      <c r="R616" s="607"/>
      <c r="S616" s="607"/>
      <c r="T616" s="607"/>
      <c r="U616" s="607"/>
      <c r="V616" s="607"/>
      <c r="W616" s="607"/>
      <c r="X616" s="607"/>
      <c r="Y616" s="607"/>
      <c r="Z616" s="607"/>
      <c r="AA616" s="607"/>
      <c r="AB616" s="607"/>
      <c r="AC616" s="607"/>
      <c r="AD616" s="607"/>
      <c r="AE616" s="607"/>
      <c r="AF616" s="607"/>
      <c r="AG616" s="607"/>
      <c r="AH616" s="607"/>
      <c r="AI616" s="607"/>
    </row>
    <row r="617" spans="1:35">
      <c r="A617" s="607"/>
      <c r="B617" s="607"/>
      <c r="C617" s="607"/>
      <c r="D617" s="607"/>
      <c r="E617" s="607"/>
      <c r="F617" s="607"/>
      <c r="G617" s="607"/>
      <c r="H617" s="607"/>
      <c r="I617" s="607"/>
      <c r="J617" s="607"/>
      <c r="K617" s="607"/>
      <c r="L617" s="607"/>
      <c r="M617" s="607"/>
      <c r="N617" s="607"/>
      <c r="O617" s="607"/>
      <c r="P617" s="607"/>
      <c r="Q617" s="607"/>
      <c r="R617" s="607"/>
      <c r="S617" s="607"/>
      <c r="T617" s="607"/>
      <c r="U617" s="607"/>
      <c r="V617" s="607"/>
      <c r="W617" s="607"/>
      <c r="X617" s="607"/>
      <c r="Y617" s="607"/>
      <c r="Z617" s="607"/>
      <c r="AA617" s="607"/>
      <c r="AB617" s="607"/>
      <c r="AC617" s="607"/>
      <c r="AD617" s="607"/>
      <c r="AE617" s="607"/>
      <c r="AF617" s="607"/>
      <c r="AG617" s="607"/>
      <c r="AH617" s="607"/>
      <c r="AI617" s="607"/>
    </row>
    <row r="618" spans="1:35">
      <c r="A618" s="607"/>
      <c r="B618" s="607"/>
      <c r="C618" s="607"/>
      <c r="D618" s="607"/>
      <c r="E618" s="607"/>
      <c r="F618" s="607"/>
      <c r="G618" s="607"/>
      <c r="H618" s="607"/>
      <c r="I618" s="607"/>
      <c r="J618" s="607"/>
      <c r="K618" s="607"/>
      <c r="L618" s="607"/>
      <c r="M618" s="607"/>
      <c r="N618" s="607"/>
      <c r="O618" s="607"/>
      <c r="P618" s="607"/>
      <c r="Q618" s="607"/>
      <c r="R618" s="607"/>
      <c r="S618" s="607"/>
      <c r="T618" s="607"/>
      <c r="U618" s="607"/>
      <c r="V618" s="607"/>
      <c r="W618" s="607"/>
      <c r="X618" s="607"/>
      <c r="Y618" s="607"/>
      <c r="Z618" s="607"/>
      <c r="AA618" s="607"/>
      <c r="AB618" s="607"/>
      <c r="AC618" s="607"/>
      <c r="AD618" s="607"/>
      <c r="AE618" s="607"/>
      <c r="AF618" s="607"/>
      <c r="AG618" s="607"/>
      <c r="AH618" s="607"/>
      <c r="AI618" s="607"/>
    </row>
    <row r="619" spans="1:35">
      <c r="A619" s="607"/>
      <c r="B619" s="607"/>
      <c r="C619" s="607"/>
      <c r="D619" s="607"/>
      <c r="E619" s="607"/>
      <c r="F619" s="607"/>
      <c r="G619" s="607"/>
      <c r="H619" s="607"/>
      <c r="I619" s="607"/>
      <c r="J619" s="607"/>
      <c r="K619" s="607"/>
      <c r="L619" s="607"/>
      <c r="M619" s="607"/>
      <c r="N619" s="607"/>
      <c r="O619" s="607"/>
      <c r="P619" s="607"/>
      <c r="Q619" s="607"/>
      <c r="R619" s="607"/>
      <c r="S619" s="607"/>
      <c r="T619" s="607"/>
      <c r="U619" s="607"/>
      <c r="V619" s="607"/>
      <c r="W619" s="607"/>
      <c r="X619" s="607"/>
      <c r="Y619" s="607"/>
      <c r="Z619" s="607"/>
      <c r="AA619" s="607"/>
      <c r="AB619" s="607"/>
      <c r="AC619" s="607"/>
      <c r="AD619" s="607"/>
      <c r="AE619" s="607"/>
      <c r="AF619" s="607"/>
      <c r="AG619" s="607"/>
      <c r="AH619" s="607"/>
      <c r="AI619" s="607"/>
    </row>
    <row r="620" spans="1:35">
      <c r="A620" s="607"/>
      <c r="B620" s="607"/>
      <c r="C620" s="607"/>
      <c r="D620" s="607"/>
      <c r="E620" s="607"/>
      <c r="F620" s="607"/>
      <c r="G620" s="607"/>
      <c r="H620" s="607"/>
      <c r="I620" s="607"/>
      <c r="J620" s="607"/>
      <c r="K620" s="607"/>
      <c r="L620" s="607"/>
      <c r="M620" s="607"/>
      <c r="N620" s="607"/>
      <c r="O620" s="607"/>
      <c r="P620" s="607"/>
      <c r="Q620" s="607"/>
      <c r="R620" s="607"/>
      <c r="S620" s="607"/>
      <c r="T620" s="607"/>
      <c r="U620" s="607"/>
      <c r="V620" s="607"/>
      <c r="W620" s="607"/>
      <c r="X620" s="607"/>
      <c r="Y620" s="607"/>
      <c r="Z620" s="607"/>
      <c r="AA620" s="607"/>
      <c r="AB620" s="607"/>
      <c r="AC620" s="607"/>
      <c r="AD620" s="607"/>
      <c r="AE620" s="607"/>
      <c r="AF620" s="607"/>
      <c r="AG620" s="607"/>
      <c r="AH620" s="607"/>
      <c r="AI620" s="607"/>
    </row>
    <row r="621" spans="1:35">
      <c r="A621" s="607"/>
      <c r="B621" s="607"/>
      <c r="C621" s="607"/>
      <c r="D621" s="607"/>
      <c r="E621" s="607"/>
      <c r="F621" s="607"/>
      <c r="G621" s="607"/>
      <c r="H621" s="607"/>
      <c r="I621" s="607"/>
      <c r="J621" s="607"/>
      <c r="K621" s="607"/>
      <c r="L621" s="607"/>
      <c r="M621" s="607"/>
      <c r="N621" s="607"/>
      <c r="O621" s="607"/>
      <c r="P621" s="607"/>
      <c r="Q621" s="607"/>
      <c r="R621" s="607"/>
      <c r="S621" s="607"/>
      <c r="T621" s="607"/>
      <c r="U621" s="607"/>
      <c r="V621" s="607"/>
      <c r="W621" s="607"/>
      <c r="X621" s="607"/>
      <c r="Y621" s="607"/>
      <c r="Z621" s="607"/>
      <c r="AA621" s="607"/>
      <c r="AB621" s="607"/>
      <c r="AC621" s="607"/>
      <c r="AD621" s="607"/>
      <c r="AE621" s="607"/>
      <c r="AF621" s="607"/>
      <c r="AG621" s="607"/>
      <c r="AH621" s="607"/>
      <c r="AI621" s="607"/>
    </row>
    <row r="622" spans="1:35">
      <c r="A622" s="607"/>
      <c r="B622" s="607"/>
      <c r="C622" s="607"/>
      <c r="D622" s="607"/>
      <c r="E622" s="607"/>
      <c r="F622" s="607"/>
      <c r="G622" s="607"/>
      <c r="H622" s="607"/>
      <c r="I622" s="607"/>
      <c r="J622" s="607"/>
      <c r="K622" s="607"/>
      <c r="L622" s="607"/>
      <c r="M622" s="607"/>
      <c r="N622" s="607"/>
      <c r="O622" s="607"/>
      <c r="P622" s="607"/>
      <c r="Q622" s="607"/>
      <c r="R622" s="607"/>
      <c r="S622" s="607"/>
      <c r="T622" s="607"/>
      <c r="U622" s="607"/>
      <c r="V622" s="607"/>
      <c r="W622" s="607"/>
      <c r="X622" s="607"/>
      <c r="Y622" s="607"/>
      <c r="Z622" s="607"/>
      <c r="AA622" s="607"/>
      <c r="AB622" s="607"/>
      <c r="AC622" s="607"/>
      <c r="AD622" s="607"/>
      <c r="AE622" s="607"/>
      <c r="AF622" s="607"/>
      <c r="AG622" s="607"/>
      <c r="AH622" s="607"/>
      <c r="AI622" s="607"/>
    </row>
    <row r="623" spans="1:35">
      <c r="A623" s="607"/>
      <c r="B623" s="607"/>
      <c r="C623" s="607"/>
      <c r="D623" s="607"/>
      <c r="E623" s="607"/>
      <c r="F623" s="607"/>
      <c r="G623" s="607"/>
      <c r="H623" s="607"/>
      <c r="I623" s="607"/>
      <c r="J623" s="607"/>
      <c r="K623" s="607"/>
      <c r="L623" s="607"/>
      <c r="M623" s="607"/>
      <c r="N623" s="607"/>
      <c r="O623" s="607"/>
      <c r="P623" s="607"/>
      <c r="Q623" s="607"/>
      <c r="R623" s="607"/>
      <c r="S623" s="607"/>
      <c r="T623" s="607"/>
      <c r="U623" s="607"/>
      <c r="V623" s="607"/>
      <c r="W623" s="607"/>
      <c r="X623" s="607"/>
      <c r="Y623" s="607"/>
      <c r="Z623" s="607"/>
      <c r="AA623" s="607"/>
      <c r="AB623" s="607"/>
      <c r="AC623" s="607"/>
      <c r="AD623" s="607"/>
      <c r="AE623" s="607"/>
      <c r="AF623" s="607"/>
      <c r="AG623" s="607"/>
      <c r="AH623" s="607"/>
      <c r="AI623" s="607"/>
    </row>
    <row r="624" spans="1:35">
      <c r="A624" s="607"/>
      <c r="B624" s="607"/>
      <c r="C624" s="607"/>
      <c r="D624" s="607"/>
      <c r="E624" s="607"/>
      <c r="F624" s="607"/>
      <c r="G624" s="607"/>
      <c r="H624" s="607"/>
      <c r="I624" s="607"/>
      <c r="J624" s="607"/>
      <c r="K624" s="607"/>
      <c r="L624" s="607"/>
      <c r="M624" s="607"/>
      <c r="N624" s="607"/>
      <c r="O624" s="607"/>
      <c r="P624" s="607"/>
      <c r="Q624" s="607"/>
      <c r="R624" s="607"/>
      <c r="S624" s="607"/>
      <c r="T624" s="607"/>
      <c r="U624" s="607"/>
      <c r="V624" s="607"/>
      <c r="W624" s="607"/>
      <c r="X624" s="607"/>
      <c r="Y624" s="607"/>
      <c r="Z624" s="607"/>
      <c r="AA624" s="607"/>
      <c r="AB624" s="607"/>
      <c r="AC624" s="607"/>
      <c r="AD624" s="607"/>
      <c r="AE624" s="607"/>
      <c r="AF624" s="607"/>
      <c r="AG624" s="607"/>
      <c r="AH624" s="607"/>
      <c r="AI624" s="607"/>
    </row>
    <row r="625" spans="1:35">
      <c r="A625" s="607"/>
      <c r="B625" s="607"/>
      <c r="C625" s="607"/>
      <c r="D625" s="607"/>
      <c r="E625" s="607"/>
      <c r="F625" s="607"/>
      <c r="G625" s="607"/>
      <c r="H625" s="607"/>
      <c r="I625" s="607"/>
      <c r="J625" s="607"/>
      <c r="K625" s="607"/>
      <c r="L625" s="607"/>
      <c r="M625" s="607"/>
      <c r="N625" s="607"/>
      <c r="O625" s="607"/>
      <c r="P625" s="607"/>
      <c r="Q625" s="607"/>
      <c r="R625" s="607"/>
      <c r="S625" s="607"/>
      <c r="T625" s="607"/>
      <c r="U625" s="607"/>
      <c r="V625" s="607"/>
      <c r="W625" s="607"/>
      <c r="X625" s="607"/>
      <c r="Y625" s="607"/>
      <c r="Z625" s="607"/>
      <c r="AA625" s="607"/>
      <c r="AB625" s="607"/>
      <c r="AC625" s="607"/>
      <c r="AD625" s="607"/>
      <c r="AE625" s="607"/>
      <c r="AF625" s="607"/>
      <c r="AG625" s="607"/>
      <c r="AH625" s="607"/>
      <c r="AI625" s="607"/>
    </row>
    <row r="626" spans="1:35">
      <c r="A626" s="607"/>
      <c r="B626" s="607"/>
      <c r="C626" s="607"/>
      <c r="D626" s="607"/>
      <c r="E626" s="607"/>
      <c r="F626" s="607"/>
      <c r="G626" s="607"/>
      <c r="H626" s="607"/>
      <c r="I626" s="607"/>
      <c r="J626" s="607"/>
      <c r="K626" s="607"/>
      <c r="L626" s="607"/>
      <c r="M626" s="607"/>
      <c r="N626" s="607"/>
      <c r="O626" s="607"/>
      <c r="P626" s="607"/>
      <c r="Q626" s="607"/>
      <c r="R626" s="607"/>
      <c r="S626" s="607"/>
      <c r="T626" s="607"/>
      <c r="U626" s="607"/>
      <c r="V626" s="607"/>
      <c r="W626" s="607"/>
      <c r="X626" s="607"/>
      <c r="Y626" s="607"/>
      <c r="Z626" s="607"/>
      <c r="AA626" s="607"/>
      <c r="AB626" s="607"/>
      <c r="AC626" s="607"/>
      <c r="AD626" s="607"/>
      <c r="AE626" s="607"/>
      <c r="AF626" s="607"/>
      <c r="AG626" s="607"/>
      <c r="AH626" s="607"/>
      <c r="AI626" s="607"/>
    </row>
    <row r="627" spans="1:35">
      <c r="A627" s="607"/>
      <c r="B627" s="607"/>
      <c r="C627" s="607"/>
      <c r="D627" s="607"/>
      <c r="E627" s="607"/>
      <c r="F627" s="607"/>
      <c r="G627" s="607"/>
      <c r="H627" s="607"/>
      <c r="I627" s="607"/>
      <c r="J627" s="607"/>
      <c r="K627" s="607"/>
      <c r="L627" s="607"/>
      <c r="M627" s="607"/>
      <c r="N627" s="607"/>
      <c r="O627" s="607"/>
      <c r="P627" s="607"/>
      <c r="Q627" s="607"/>
      <c r="R627" s="607"/>
      <c r="S627" s="607"/>
      <c r="T627" s="607"/>
      <c r="U627" s="607"/>
      <c r="V627" s="607"/>
      <c r="W627" s="607"/>
      <c r="X627" s="607"/>
      <c r="Y627" s="607"/>
      <c r="Z627" s="607"/>
      <c r="AA627" s="607"/>
      <c r="AB627" s="607"/>
      <c r="AC627" s="607"/>
      <c r="AD627" s="607"/>
      <c r="AE627" s="607"/>
      <c r="AF627" s="607"/>
      <c r="AG627" s="607"/>
      <c r="AH627" s="607"/>
      <c r="AI627" s="607"/>
    </row>
    <row r="628" spans="1:35">
      <c r="A628" s="607"/>
      <c r="B628" s="607"/>
      <c r="C628" s="607"/>
      <c r="D628" s="607"/>
      <c r="E628" s="607"/>
      <c r="F628" s="607"/>
      <c r="G628" s="607"/>
      <c r="H628" s="607"/>
      <c r="I628" s="607"/>
      <c r="J628" s="607"/>
      <c r="K628" s="607"/>
      <c r="L628" s="607"/>
      <c r="M628" s="607"/>
      <c r="N628" s="607"/>
      <c r="O628" s="607"/>
      <c r="P628" s="607"/>
      <c r="Q628" s="607"/>
      <c r="R628" s="607"/>
      <c r="S628" s="607"/>
      <c r="T628" s="607"/>
      <c r="U628" s="607"/>
      <c r="V628" s="607"/>
      <c r="W628" s="607"/>
      <c r="X628" s="607"/>
      <c r="Y628" s="607"/>
      <c r="Z628" s="607"/>
      <c r="AA628" s="607"/>
      <c r="AB628" s="607"/>
      <c r="AC628" s="607"/>
      <c r="AD628" s="607"/>
      <c r="AE628" s="607"/>
      <c r="AF628" s="607"/>
      <c r="AG628" s="607"/>
      <c r="AH628" s="607"/>
      <c r="AI628" s="607"/>
    </row>
    <row r="629" spans="1:35">
      <c r="A629" s="607"/>
      <c r="B629" s="607"/>
      <c r="C629" s="607"/>
      <c r="D629" s="607"/>
      <c r="E629" s="607"/>
      <c r="F629" s="607"/>
      <c r="G629" s="607"/>
      <c r="H629" s="607"/>
      <c r="I629" s="607"/>
      <c r="J629" s="607"/>
      <c r="K629" s="607"/>
      <c r="L629" s="607"/>
      <c r="M629" s="607"/>
      <c r="N629" s="607"/>
      <c r="O629" s="607"/>
      <c r="P629" s="607"/>
      <c r="Q629" s="607"/>
      <c r="R629" s="607"/>
      <c r="S629" s="607"/>
      <c r="T629" s="607"/>
      <c r="U629" s="607"/>
      <c r="V629" s="607"/>
      <c r="W629" s="607"/>
      <c r="X629" s="607"/>
      <c r="Y629" s="607"/>
      <c r="Z629" s="607"/>
      <c r="AA629" s="607"/>
      <c r="AB629" s="607"/>
      <c r="AC629" s="607"/>
      <c r="AD629" s="607"/>
      <c r="AE629" s="607"/>
      <c r="AF629" s="607"/>
      <c r="AG629" s="607"/>
      <c r="AH629" s="607"/>
      <c r="AI629" s="607"/>
    </row>
    <row r="630" spans="1:35">
      <c r="A630" s="607"/>
      <c r="B630" s="607"/>
      <c r="C630" s="607"/>
      <c r="D630" s="607"/>
      <c r="E630" s="607"/>
      <c r="F630" s="607"/>
      <c r="G630" s="607"/>
      <c r="H630" s="607"/>
      <c r="I630" s="607"/>
      <c r="J630" s="607"/>
      <c r="K630" s="607"/>
      <c r="L630" s="607"/>
      <c r="M630" s="607"/>
      <c r="N630" s="607"/>
      <c r="O630" s="607"/>
      <c r="P630" s="607"/>
      <c r="Q630" s="607"/>
      <c r="R630" s="607"/>
      <c r="S630" s="607"/>
      <c r="T630" s="607"/>
      <c r="U630" s="607"/>
      <c r="V630" s="607"/>
      <c r="W630" s="607"/>
      <c r="X630" s="607"/>
      <c r="Y630" s="607"/>
      <c r="Z630" s="607"/>
      <c r="AA630" s="607"/>
      <c r="AB630" s="607"/>
      <c r="AC630" s="607"/>
      <c r="AD630" s="607"/>
      <c r="AE630" s="607"/>
      <c r="AF630" s="607"/>
      <c r="AG630" s="607"/>
      <c r="AH630" s="607"/>
      <c r="AI630" s="607"/>
    </row>
    <row r="631" spans="1:35">
      <c r="A631" s="607"/>
      <c r="B631" s="607"/>
      <c r="C631" s="607"/>
      <c r="D631" s="607"/>
      <c r="E631" s="607"/>
      <c r="F631" s="607"/>
      <c r="G631" s="607"/>
      <c r="H631" s="607"/>
      <c r="I631" s="607"/>
      <c r="J631" s="607"/>
      <c r="K631" s="607"/>
      <c r="L631" s="607"/>
      <c r="M631" s="607"/>
      <c r="N631" s="607"/>
      <c r="O631" s="607"/>
      <c r="P631" s="607"/>
      <c r="Q631" s="607"/>
      <c r="R631" s="607"/>
      <c r="S631" s="607"/>
      <c r="T631" s="607"/>
      <c r="U631" s="607"/>
      <c r="V631" s="607"/>
      <c r="W631" s="607"/>
      <c r="X631" s="607"/>
      <c r="Y631" s="607"/>
      <c r="Z631" s="607"/>
      <c r="AA631" s="607"/>
      <c r="AB631" s="607"/>
      <c r="AC631" s="607"/>
      <c r="AD631" s="607"/>
      <c r="AE631" s="607"/>
      <c r="AF631" s="607"/>
      <c r="AG631" s="607"/>
      <c r="AH631" s="607"/>
      <c r="AI631" s="607"/>
    </row>
    <row r="632" spans="1:35">
      <c r="A632" s="607"/>
      <c r="B632" s="607"/>
      <c r="C632" s="607"/>
      <c r="D632" s="607"/>
      <c r="E632" s="607"/>
      <c r="F632" s="607"/>
      <c r="G632" s="607"/>
      <c r="H632" s="607"/>
      <c r="I632" s="607"/>
      <c r="J632" s="607"/>
      <c r="K632" s="607"/>
      <c r="L632" s="607"/>
      <c r="M632" s="607"/>
      <c r="N632" s="607"/>
      <c r="O632" s="607"/>
      <c r="P632" s="607"/>
      <c r="Q632" s="607"/>
      <c r="R632" s="607"/>
      <c r="S632" s="607"/>
      <c r="T632" s="607"/>
      <c r="U632" s="607"/>
      <c r="V632" s="607"/>
      <c r="W632" s="607"/>
      <c r="X632" s="607"/>
      <c r="Y632" s="607"/>
      <c r="Z632" s="607"/>
      <c r="AA632" s="607"/>
      <c r="AB632" s="607"/>
      <c r="AC632" s="607"/>
      <c r="AD632" s="607"/>
      <c r="AE632" s="607"/>
      <c r="AF632" s="607"/>
      <c r="AG632" s="607"/>
      <c r="AH632" s="607"/>
      <c r="AI632" s="607"/>
    </row>
    <row r="633" spans="1:35">
      <c r="A633" s="607"/>
      <c r="B633" s="607"/>
      <c r="C633" s="607"/>
      <c r="D633" s="607"/>
      <c r="E633" s="607"/>
      <c r="F633" s="607"/>
      <c r="G633" s="607"/>
      <c r="H633" s="607"/>
      <c r="I633" s="607"/>
      <c r="J633" s="607"/>
      <c r="K633" s="607"/>
      <c r="L633" s="607"/>
      <c r="M633" s="607"/>
      <c r="N633" s="607"/>
      <c r="O633" s="607"/>
      <c r="P633" s="607"/>
      <c r="Q633" s="607"/>
      <c r="R633" s="607"/>
      <c r="S633" s="607"/>
      <c r="T633" s="607"/>
      <c r="U633" s="607"/>
      <c r="V633" s="607"/>
      <c r="W633" s="607"/>
      <c r="X633" s="607"/>
      <c r="Y633" s="607"/>
      <c r="Z633" s="607"/>
      <c r="AA633" s="607"/>
      <c r="AB633" s="607"/>
      <c r="AC633" s="607"/>
      <c r="AD633" s="607"/>
      <c r="AE633" s="607"/>
      <c r="AF633" s="607"/>
      <c r="AG633" s="607"/>
      <c r="AH633" s="607"/>
      <c r="AI633" s="607"/>
    </row>
    <row r="634" spans="1:35">
      <c r="A634" s="607"/>
      <c r="B634" s="607"/>
      <c r="C634" s="607"/>
      <c r="D634" s="607"/>
      <c r="E634" s="607"/>
      <c r="F634" s="607"/>
      <c r="G634" s="607"/>
      <c r="H634" s="607"/>
      <c r="I634" s="607"/>
      <c r="J634" s="607"/>
      <c r="K634" s="607"/>
      <c r="L634" s="607"/>
      <c r="M634" s="607"/>
      <c r="N634" s="607"/>
      <c r="O634" s="607"/>
      <c r="P634" s="607"/>
      <c r="Q634" s="607"/>
      <c r="R634" s="607"/>
      <c r="S634" s="607"/>
      <c r="T634" s="607"/>
      <c r="U634" s="607"/>
      <c r="V634" s="607"/>
      <c r="W634" s="607"/>
      <c r="X634" s="607"/>
      <c r="Y634" s="607"/>
      <c r="Z634" s="607"/>
      <c r="AA634" s="607"/>
      <c r="AB634" s="607"/>
      <c r="AC634" s="607"/>
      <c r="AD634" s="607"/>
      <c r="AE634" s="607"/>
      <c r="AF634" s="607"/>
      <c r="AG634" s="607"/>
      <c r="AH634" s="607"/>
      <c r="AI634" s="607"/>
    </row>
    <row r="635" spans="1:35">
      <c r="A635" s="607"/>
      <c r="B635" s="607"/>
      <c r="C635" s="607"/>
      <c r="D635" s="607"/>
      <c r="E635" s="607"/>
      <c r="F635" s="607"/>
      <c r="G635" s="607"/>
      <c r="H635" s="607"/>
      <c r="I635" s="607"/>
      <c r="J635" s="607"/>
      <c r="K635" s="607"/>
      <c r="L635" s="607"/>
      <c r="M635" s="607"/>
      <c r="N635" s="607"/>
      <c r="O635" s="607"/>
      <c r="P635" s="607"/>
      <c r="Q635" s="607"/>
      <c r="R635" s="607"/>
      <c r="S635" s="607"/>
      <c r="T635" s="607"/>
      <c r="U635" s="607"/>
      <c r="V635" s="607"/>
      <c r="W635" s="607"/>
      <c r="X635" s="607"/>
      <c r="Y635" s="607"/>
      <c r="Z635" s="607"/>
      <c r="AA635" s="607"/>
      <c r="AB635" s="607"/>
      <c r="AC635" s="607"/>
      <c r="AD635" s="607"/>
      <c r="AE635" s="607"/>
      <c r="AF635" s="607"/>
      <c r="AG635" s="607"/>
      <c r="AH635" s="607"/>
      <c r="AI635" s="607"/>
    </row>
    <row r="636" spans="1:35">
      <c r="A636" s="607"/>
      <c r="B636" s="607"/>
      <c r="C636" s="607"/>
      <c r="D636" s="607"/>
      <c r="E636" s="607"/>
      <c r="F636" s="607"/>
      <c r="G636" s="607"/>
      <c r="H636" s="607"/>
      <c r="I636" s="607"/>
      <c r="J636" s="607"/>
      <c r="K636" s="607"/>
      <c r="L636" s="607"/>
      <c r="M636" s="607"/>
      <c r="N636" s="607"/>
      <c r="O636" s="607"/>
      <c r="P636" s="607"/>
      <c r="Q636" s="607"/>
      <c r="R636" s="607"/>
      <c r="S636" s="607"/>
      <c r="T636" s="607"/>
      <c r="U636" s="607"/>
      <c r="V636" s="607"/>
      <c r="W636" s="607"/>
      <c r="X636" s="607"/>
      <c r="Y636" s="607"/>
      <c r="Z636" s="607"/>
      <c r="AA636" s="607"/>
      <c r="AB636" s="607"/>
      <c r="AC636" s="607"/>
      <c r="AD636" s="607"/>
      <c r="AE636" s="607"/>
      <c r="AF636" s="607"/>
      <c r="AG636" s="607"/>
      <c r="AH636" s="607"/>
      <c r="AI636" s="607"/>
    </row>
    <row r="637" spans="1:35">
      <c r="A637" s="607"/>
      <c r="B637" s="607"/>
      <c r="C637" s="607"/>
      <c r="D637" s="607"/>
      <c r="E637" s="607"/>
      <c r="F637" s="607"/>
      <c r="G637" s="607"/>
      <c r="H637" s="607"/>
      <c r="I637" s="607"/>
      <c r="J637" s="607"/>
      <c r="K637" s="607"/>
      <c r="L637" s="607"/>
      <c r="M637" s="607"/>
      <c r="N637" s="607"/>
      <c r="O637" s="607"/>
      <c r="P637" s="607"/>
      <c r="Q637" s="607"/>
      <c r="R637" s="607"/>
      <c r="S637" s="607"/>
      <c r="T637" s="607"/>
      <c r="U637" s="607"/>
      <c r="V637" s="607"/>
      <c r="W637" s="607"/>
      <c r="X637" s="607"/>
      <c r="Y637" s="607"/>
      <c r="Z637" s="607"/>
      <c r="AA637" s="607"/>
      <c r="AB637" s="607"/>
      <c r="AC637" s="607"/>
      <c r="AD637" s="607"/>
      <c r="AE637" s="607"/>
      <c r="AF637" s="607"/>
      <c r="AG637" s="607"/>
      <c r="AH637" s="607"/>
      <c r="AI637" s="607"/>
    </row>
    <row r="638" spans="1:35">
      <c r="A638" s="607"/>
      <c r="B638" s="607"/>
      <c r="C638" s="607"/>
      <c r="D638" s="607"/>
      <c r="E638" s="607"/>
      <c r="F638" s="607"/>
      <c r="G638" s="607"/>
      <c r="H638" s="607"/>
      <c r="I638" s="607"/>
      <c r="J638" s="607"/>
      <c r="K638" s="607"/>
      <c r="L638" s="607"/>
      <c r="M638" s="607"/>
      <c r="N638" s="607"/>
      <c r="O638" s="607"/>
      <c r="P638" s="607"/>
      <c r="Q638" s="607"/>
      <c r="R638" s="607"/>
      <c r="S638" s="607"/>
      <c r="T638" s="607"/>
      <c r="U638" s="607"/>
      <c r="V638" s="607"/>
      <c r="W638" s="607"/>
      <c r="X638" s="607"/>
      <c r="Y638" s="607"/>
      <c r="Z638" s="607"/>
      <c r="AA638" s="607"/>
      <c r="AB638" s="607"/>
      <c r="AC638" s="607"/>
      <c r="AD638" s="607"/>
      <c r="AE638" s="607"/>
      <c r="AF638" s="607"/>
      <c r="AG638" s="607"/>
      <c r="AH638" s="607"/>
      <c r="AI638" s="607"/>
    </row>
    <row r="639" spans="1:35">
      <c r="A639" s="607"/>
      <c r="B639" s="607"/>
      <c r="C639" s="607"/>
      <c r="D639" s="607"/>
      <c r="E639" s="607"/>
      <c r="F639" s="607"/>
      <c r="G639" s="607"/>
      <c r="H639" s="607"/>
      <c r="I639" s="607"/>
      <c r="J639" s="607"/>
      <c r="K639" s="607"/>
      <c r="L639" s="607"/>
      <c r="M639" s="607"/>
      <c r="N639" s="607"/>
      <c r="O639" s="607"/>
      <c r="P639" s="607"/>
      <c r="Q639" s="607"/>
      <c r="R639" s="607"/>
      <c r="S639" s="607"/>
      <c r="T639" s="607"/>
      <c r="U639" s="607"/>
      <c r="V639" s="607"/>
      <c r="W639" s="607"/>
      <c r="X639" s="607"/>
      <c r="Y639" s="607"/>
      <c r="Z639" s="607"/>
      <c r="AA639" s="607"/>
      <c r="AB639" s="607"/>
      <c r="AC639" s="607"/>
      <c r="AD639" s="607"/>
      <c r="AE639" s="607"/>
      <c r="AF639" s="607"/>
      <c r="AG639" s="607"/>
      <c r="AH639" s="607"/>
      <c r="AI639" s="607"/>
    </row>
    <row r="640" spans="1:35">
      <c r="A640" s="607"/>
      <c r="B640" s="607"/>
      <c r="C640" s="607"/>
      <c r="D640" s="607"/>
      <c r="E640" s="607"/>
      <c r="F640" s="607"/>
      <c r="G640" s="607"/>
      <c r="H640" s="607"/>
      <c r="I640" s="607"/>
      <c r="J640" s="607"/>
      <c r="K640" s="607"/>
      <c r="L640" s="607"/>
      <c r="M640" s="607"/>
      <c r="N640" s="607"/>
      <c r="O640" s="607"/>
      <c r="P640" s="607"/>
      <c r="Q640" s="607"/>
      <c r="R640" s="607"/>
      <c r="S640" s="607"/>
      <c r="T640" s="607"/>
      <c r="U640" s="607"/>
      <c r="V640" s="607"/>
      <c r="W640" s="607"/>
      <c r="X640" s="607"/>
      <c r="Y640" s="607"/>
      <c r="Z640" s="607"/>
      <c r="AA640" s="607"/>
      <c r="AB640" s="607"/>
      <c r="AC640" s="607"/>
      <c r="AD640" s="607"/>
      <c r="AE640" s="607"/>
      <c r="AF640" s="607"/>
      <c r="AG640" s="607"/>
      <c r="AH640" s="607"/>
      <c r="AI640" s="607"/>
    </row>
    <row r="641" spans="1:35">
      <c r="A641" s="607"/>
      <c r="B641" s="607"/>
      <c r="C641" s="607"/>
      <c r="D641" s="607"/>
      <c r="E641" s="607"/>
      <c r="F641" s="607"/>
      <c r="G641" s="607"/>
      <c r="H641" s="607"/>
      <c r="I641" s="607"/>
      <c r="J641" s="607"/>
      <c r="K641" s="607"/>
      <c r="L641" s="607"/>
      <c r="M641" s="607"/>
      <c r="N641" s="607"/>
      <c r="O641" s="607"/>
      <c r="P641" s="607"/>
      <c r="Q641" s="607"/>
      <c r="R641" s="607"/>
      <c r="S641" s="607"/>
      <c r="T641" s="607"/>
      <c r="U641" s="607"/>
      <c r="V641" s="607"/>
      <c r="W641" s="607"/>
      <c r="X641" s="607"/>
      <c r="Y641" s="607"/>
      <c r="Z641" s="607"/>
      <c r="AA641" s="607"/>
      <c r="AB641" s="607"/>
      <c r="AC641" s="607"/>
      <c r="AD641" s="607"/>
      <c r="AE641" s="607"/>
      <c r="AF641" s="607"/>
      <c r="AG641" s="607"/>
      <c r="AH641" s="607"/>
      <c r="AI641" s="607"/>
    </row>
    <row r="642" spans="1:35">
      <c r="A642" s="607"/>
      <c r="B642" s="607"/>
      <c r="C642" s="607"/>
      <c r="D642" s="607"/>
      <c r="E642" s="607"/>
      <c r="F642" s="607"/>
      <c r="G642" s="607"/>
      <c r="H642" s="607"/>
      <c r="I642" s="607"/>
      <c r="J642" s="607"/>
      <c r="K642" s="607"/>
      <c r="L642" s="607"/>
      <c r="M642" s="607"/>
      <c r="N642" s="607"/>
      <c r="O642" s="607"/>
      <c r="P642" s="607"/>
      <c r="Q642" s="607"/>
      <c r="R642" s="607"/>
      <c r="S642" s="607"/>
      <c r="T642" s="607"/>
      <c r="U642" s="607"/>
      <c r="V642" s="607"/>
      <c r="W642" s="607"/>
      <c r="X642" s="607"/>
      <c r="Y642" s="607"/>
      <c r="Z642" s="607"/>
      <c r="AA642" s="607"/>
      <c r="AB642" s="607"/>
      <c r="AC642" s="607"/>
      <c r="AD642" s="607"/>
      <c r="AE642" s="607"/>
      <c r="AF642" s="607"/>
      <c r="AG642" s="607"/>
      <c r="AH642" s="607"/>
      <c r="AI642" s="607"/>
    </row>
    <row r="643" spans="1:35">
      <c r="A643" s="607"/>
      <c r="B643" s="607"/>
      <c r="C643" s="607"/>
      <c r="D643" s="607"/>
      <c r="E643" s="607"/>
      <c r="F643" s="607"/>
      <c r="G643" s="607"/>
      <c r="H643" s="607"/>
      <c r="I643" s="607"/>
      <c r="J643" s="607"/>
      <c r="K643" s="607"/>
      <c r="L643" s="607"/>
      <c r="M643" s="607"/>
      <c r="N643" s="607"/>
      <c r="O643" s="607"/>
      <c r="P643" s="607"/>
      <c r="Q643" s="607"/>
      <c r="R643" s="607"/>
      <c r="S643" s="607"/>
      <c r="T643" s="607"/>
      <c r="U643" s="607"/>
      <c r="V643" s="607"/>
      <c r="W643" s="607"/>
      <c r="X643" s="607"/>
      <c r="Y643" s="607"/>
      <c r="Z643" s="607"/>
      <c r="AA643" s="607"/>
      <c r="AB643" s="607"/>
      <c r="AC643" s="607"/>
      <c r="AD643" s="607"/>
      <c r="AE643" s="607"/>
      <c r="AF643" s="607"/>
      <c r="AG643" s="607"/>
      <c r="AH643" s="607"/>
      <c r="AI643" s="607"/>
    </row>
    <row r="644" spans="1:35">
      <c r="A644" s="607"/>
      <c r="B644" s="607"/>
      <c r="C644" s="607"/>
      <c r="D644" s="607"/>
      <c r="E644" s="607"/>
      <c r="F644" s="607"/>
      <c r="G644" s="607"/>
      <c r="H644" s="607"/>
      <c r="I644" s="607"/>
      <c r="J644" s="607"/>
      <c r="K644" s="607"/>
      <c r="L644" s="607"/>
      <c r="M644" s="607"/>
      <c r="N644" s="607"/>
      <c r="O644" s="607"/>
      <c r="P644" s="607"/>
      <c r="Q644" s="607"/>
      <c r="R644" s="607"/>
      <c r="S644" s="607"/>
      <c r="T644" s="607"/>
      <c r="U644" s="607"/>
      <c r="V644" s="607"/>
      <c r="W644" s="607"/>
      <c r="X644" s="607"/>
      <c r="Y644" s="607"/>
      <c r="Z644" s="607"/>
      <c r="AA644" s="607"/>
      <c r="AB644" s="607"/>
      <c r="AC644" s="607"/>
      <c r="AD644" s="607"/>
      <c r="AE644" s="607"/>
      <c r="AF644" s="607"/>
      <c r="AG644" s="607"/>
      <c r="AH644" s="607"/>
      <c r="AI644" s="607"/>
    </row>
    <row r="645" spans="1:35">
      <c r="A645" s="607"/>
      <c r="B645" s="607"/>
      <c r="C645" s="607"/>
      <c r="D645" s="607"/>
      <c r="E645" s="607"/>
      <c r="F645" s="607"/>
      <c r="G645" s="607"/>
      <c r="H645" s="607"/>
      <c r="I645" s="607"/>
      <c r="J645" s="607"/>
      <c r="K645" s="607"/>
      <c r="L645" s="607"/>
      <c r="M645" s="607"/>
      <c r="N645" s="607"/>
      <c r="O645" s="607"/>
      <c r="P645" s="607"/>
      <c r="Q645" s="607"/>
      <c r="R645" s="607"/>
      <c r="S645" s="607"/>
      <c r="T645" s="607"/>
      <c r="U645" s="607"/>
      <c r="V645" s="607"/>
      <c r="W645" s="607"/>
      <c r="X645" s="607"/>
      <c r="Y645" s="607"/>
      <c r="Z645" s="607"/>
      <c r="AA645" s="607"/>
      <c r="AB645" s="607"/>
      <c r="AC645" s="607"/>
      <c r="AD645" s="607"/>
      <c r="AE645" s="607"/>
      <c r="AF645" s="607"/>
      <c r="AG645" s="607"/>
      <c r="AH645" s="607"/>
      <c r="AI645" s="607"/>
    </row>
    <row r="646" spans="1:35">
      <c r="A646" s="607"/>
      <c r="B646" s="607"/>
      <c r="C646" s="607"/>
      <c r="D646" s="607"/>
      <c r="E646" s="607"/>
      <c r="F646" s="607"/>
      <c r="G646" s="607"/>
      <c r="H646" s="607"/>
      <c r="I646" s="607"/>
      <c r="J646" s="607"/>
      <c r="K646" s="607"/>
      <c r="L646" s="607"/>
      <c r="M646" s="607"/>
      <c r="N646" s="607"/>
      <c r="O646" s="607"/>
      <c r="P646" s="607"/>
      <c r="Q646" s="607"/>
      <c r="R646" s="607"/>
      <c r="S646" s="607"/>
      <c r="T646" s="607"/>
      <c r="U646" s="607"/>
      <c r="V646" s="607"/>
      <c r="W646" s="607"/>
      <c r="X646" s="607"/>
      <c r="Y646" s="607"/>
      <c r="Z646" s="607"/>
      <c r="AA646" s="607"/>
      <c r="AB646" s="607"/>
      <c r="AC646" s="607"/>
      <c r="AD646" s="607"/>
      <c r="AE646" s="607"/>
      <c r="AF646" s="607"/>
      <c r="AG646" s="607"/>
      <c r="AH646" s="607"/>
      <c r="AI646" s="607"/>
    </row>
    <row r="647" spans="1:35">
      <c r="A647" s="607"/>
      <c r="B647" s="607"/>
      <c r="C647" s="607"/>
      <c r="D647" s="607"/>
      <c r="E647" s="607"/>
      <c r="F647" s="607"/>
      <c r="G647" s="607"/>
      <c r="H647" s="607"/>
      <c r="I647" s="607"/>
      <c r="J647" s="607"/>
      <c r="K647" s="607"/>
      <c r="L647" s="607"/>
      <c r="M647" s="607"/>
      <c r="N647" s="607"/>
      <c r="O647" s="607"/>
      <c r="P647" s="607"/>
      <c r="Q647" s="607"/>
      <c r="R647" s="607"/>
      <c r="S647" s="607"/>
      <c r="T647" s="607"/>
      <c r="U647" s="607"/>
      <c r="V647" s="607"/>
      <c r="W647" s="607"/>
      <c r="X647" s="607"/>
      <c r="Y647" s="607"/>
      <c r="Z647" s="607"/>
      <c r="AA647" s="607"/>
      <c r="AB647" s="607"/>
      <c r="AC647" s="607"/>
      <c r="AD647" s="607"/>
      <c r="AE647" s="607"/>
      <c r="AF647" s="607"/>
      <c r="AG647" s="607"/>
      <c r="AH647" s="607"/>
      <c r="AI647" s="607"/>
    </row>
    <row r="648" spans="1:35">
      <c r="A648" s="607"/>
      <c r="B648" s="607"/>
      <c r="C648" s="607"/>
      <c r="D648" s="607"/>
      <c r="E648" s="607"/>
      <c r="F648" s="607"/>
      <c r="G648" s="607"/>
      <c r="H648" s="607"/>
      <c r="I648" s="607"/>
      <c r="J648" s="607"/>
      <c r="K648" s="607"/>
      <c r="L648" s="607"/>
      <c r="M648" s="607"/>
      <c r="N648" s="607"/>
      <c r="O648" s="607"/>
      <c r="P648" s="607"/>
      <c r="Q648" s="607"/>
      <c r="R648" s="607"/>
      <c r="S648" s="607"/>
      <c r="T648" s="607"/>
      <c r="U648" s="607"/>
      <c r="V648" s="607"/>
      <c r="W648" s="607"/>
      <c r="X648" s="607"/>
      <c r="Y648" s="607"/>
      <c r="Z648" s="607"/>
      <c r="AA648" s="607"/>
      <c r="AB648" s="607"/>
      <c r="AC648" s="607"/>
      <c r="AD648" s="607"/>
      <c r="AE648" s="607"/>
      <c r="AF648" s="607"/>
      <c r="AG648" s="607"/>
      <c r="AH648" s="607"/>
      <c r="AI648" s="607"/>
    </row>
    <row r="649" spans="1:35">
      <c r="A649" s="607"/>
      <c r="B649" s="607"/>
      <c r="C649" s="607"/>
      <c r="D649" s="607"/>
      <c r="E649" s="607"/>
      <c r="F649" s="607"/>
      <c r="G649" s="607"/>
      <c r="H649" s="607"/>
      <c r="I649" s="607"/>
      <c r="J649" s="607"/>
      <c r="K649" s="607"/>
      <c r="L649" s="607"/>
      <c r="M649" s="607"/>
      <c r="N649" s="607"/>
      <c r="O649" s="607"/>
      <c r="P649" s="607"/>
      <c r="Q649" s="607"/>
      <c r="R649" s="607"/>
      <c r="S649" s="607"/>
      <c r="T649" s="607"/>
      <c r="U649" s="607"/>
      <c r="V649" s="607"/>
      <c r="W649" s="607"/>
      <c r="X649" s="607"/>
      <c r="Y649" s="607"/>
      <c r="Z649" s="607"/>
      <c r="AA649" s="607"/>
      <c r="AB649" s="607"/>
      <c r="AC649" s="607"/>
      <c r="AD649" s="607"/>
      <c r="AE649" s="607"/>
      <c r="AF649" s="607"/>
      <c r="AG649" s="607"/>
      <c r="AH649" s="607"/>
      <c r="AI649" s="607"/>
    </row>
    <row r="650" spans="1:35">
      <c r="A650" s="607"/>
      <c r="B650" s="607"/>
      <c r="C650" s="607"/>
      <c r="D650" s="607"/>
      <c r="E650" s="607"/>
      <c r="F650" s="607"/>
      <c r="G650" s="607"/>
      <c r="H650" s="607"/>
      <c r="I650" s="607"/>
      <c r="J650" s="607"/>
      <c r="K650" s="607"/>
      <c r="L650" s="607"/>
      <c r="M650" s="607"/>
      <c r="N650" s="607"/>
      <c r="O650" s="607"/>
      <c r="P650" s="607"/>
      <c r="Q650" s="607"/>
      <c r="R650" s="607"/>
      <c r="S650" s="607"/>
      <c r="T650" s="607"/>
      <c r="U650" s="607"/>
      <c r="V650" s="607"/>
      <c r="W650" s="607"/>
      <c r="X650" s="607"/>
      <c r="Y650" s="607"/>
      <c r="Z650" s="607"/>
      <c r="AA650" s="607"/>
      <c r="AB650" s="607"/>
      <c r="AC650" s="607"/>
      <c r="AD650" s="607"/>
      <c r="AE650" s="607"/>
      <c r="AF650" s="607"/>
      <c r="AG650" s="607"/>
      <c r="AH650" s="607"/>
      <c r="AI650" s="607"/>
    </row>
    <row r="651" spans="1:35">
      <c r="A651" s="607"/>
      <c r="B651" s="607"/>
      <c r="C651" s="607"/>
      <c r="D651" s="607"/>
      <c r="E651" s="607"/>
      <c r="F651" s="607"/>
      <c r="G651" s="607"/>
      <c r="H651" s="607"/>
      <c r="I651" s="607"/>
      <c r="J651" s="607"/>
      <c r="K651" s="607"/>
      <c r="L651" s="607"/>
      <c r="M651" s="607"/>
      <c r="N651" s="607"/>
      <c r="O651" s="607"/>
      <c r="P651" s="607"/>
      <c r="Q651" s="607"/>
      <c r="R651" s="607"/>
      <c r="S651" s="607"/>
      <c r="T651" s="607"/>
      <c r="U651" s="607"/>
      <c r="V651" s="607"/>
      <c r="W651" s="607"/>
      <c r="X651" s="607"/>
      <c r="Y651" s="607"/>
      <c r="Z651" s="607"/>
      <c r="AA651" s="607"/>
      <c r="AB651" s="607"/>
      <c r="AC651" s="607"/>
      <c r="AD651" s="607"/>
      <c r="AE651" s="607"/>
      <c r="AF651" s="607"/>
      <c r="AG651" s="607"/>
      <c r="AH651" s="607"/>
      <c r="AI651" s="607"/>
    </row>
    <row r="652" spans="1:35">
      <c r="A652" s="607"/>
      <c r="B652" s="607"/>
      <c r="C652" s="607"/>
      <c r="D652" s="607"/>
      <c r="E652" s="607"/>
      <c r="F652" s="607"/>
      <c r="G652" s="607"/>
      <c r="H652" s="607"/>
      <c r="I652" s="607"/>
      <c r="J652" s="607"/>
      <c r="K652" s="607"/>
      <c r="L652" s="607"/>
      <c r="M652" s="607"/>
      <c r="N652" s="607"/>
      <c r="O652" s="607"/>
      <c r="P652" s="607"/>
      <c r="Q652" s="607"/>
      <c r="R652" s="607"/>
      <c r="S652" s="607"/>
      <c r="T652" s="607"/>
      <c r="U652" s="607"/>
      <c r="V652" s="607"/>
      <c r="W652" s="607"/>
      <c r="X652" s="607"/>
      <c r="Y652" s="607"/>
      <c r="Z652" s="607"/>
      <c r="AA652" s="607"/>
      <c r="AB652" s="607"/>
      <c r="AC652" s="607"/>
      <c r="AD652" s="607"/>
      <c r="AE652" s="607"/>
      <c r="AF652" s="607"/>
      <c r="AG652" s="607"/>
      <c r="AH652" s="607"/>
      <c r="AI652" s="607"/>
    </row>
    <row r="653" spans="1:35">
      <c r="A653" s="607"/>
      <c r="B653" s="607"/>
      <c r="C653" s="607"/>
      <c r="D653" s="607"/>
      <c r="E653" s="607"/>
      <c r="F653" s="607"/>
      <c r="G653" s="607"/>
      <c r="H653" s="607"/>
      <c r="I653" s="607"/>
      <c r="J653" s="607"/>
      <c r="K653" s="607"/>
      <c r="L653" s="607"/>
      <c r="M653" s="607"/>
      <c r="N653" s="607"/>
      <c r="O653" s="607"/>
      <c r="P653" s="607"/>
      <c r="Q653" s="607"/>
      <c r="R653" s="607"/>
      <c r="S653" s="607"/>
      <c r="T653" s="607"/>
      <c r="U653" s="607"/>
      <c r="V653" s="607"/>
      <c r="W653" s="607"/>
      <c r="X653" s="607"/>
      <c r="Y653" s="607"/>
      <c r="Z653" s="607"/>
      <c r="AA653" s="607"/>
      <c r="AB653" s="607"/>
      <c r="AC653" s="607"/>
      <c r="AD653" s="607"/>
      <c r="AE653" s="607"/>
      <c r="AF653" s="607"/>
      <c r="AG653" s="607"/>
      <c r="AH653" s="607"/>
      <c r="AI653" s="607"/>
    </row>
    <row r="654" spans="1:35">
      <c r="A654" s="607"/>
      <c r="B654" s="607"/>
      <c r="C654" s="607"/>
      <c r="D654" s="607"/>
      <c r="E654" s="607"/>
      <c r="F654" s="607"/>
      <c r="G654" s="607"/>
      <c r="H654" s="607"/>
      <c r="I654" s="607"/>
      <c r="J654" s="607"/>
      <c r="K654" s="607"/>
      <c r="L654" s="607"/>
      <c r="M654" s="607"/>
      <c r="N654" s="607"/>
      <c r="O654" s="607"/>
      <c r="P654" s="607"/>
      <c r="Q654" s="607"/>
      <c r="R654" s="607"/>
      <c r="S654" s="607"/>
      <c r="T654" s="607"/>
      <c r="U654" s="607"/>
      <c r="V654" s="607"/>
      <c r="W654" s="607"/>
      <c r="X654" s="607"/>
      <c r="Y654" s="607"/>
      <c r="Z654" s="607"/>
      <c r="AA654" s="607"/>
      <c r="AB654" s="607"/>
      <c r="AC654" s="607"/>
      <c r="AD654" s="607"/>
      <c r="AE654" s="607"/>
      <c r="AF654" s="607"/>
      <c r="AG654" s="607"/>
      <c r="AH654" s="607"/>
      <c r="AI654" s="607"/>
    </row>
    <row r="655" spans="1:35">
      <c r="A655" s="607"/>
      <c r="B655" s="607"/>
      <c r="C655" s="607"/>
      <c r="D655" s="607"/>
      <c r="E655" s="607"/>
      <c r="F655" s="607"/>
      <c r="G655" s="607"/>
      <c r="H655" s="607"/>
      <c r="I655" s="607"/>
      <c r="J655" s="607"/>
      <c r="K655" s="607"/>
      <c r="L655" s="607"/>
      <c r="M655" s="607"/>
      <c r="N655" s="607"/>
      <c r="O655" s="607"/>
      <c r="P655" s="607"/>
      <c r="Q655" s="607"/>
      <c r="R655" s="607"/>
      <c r="S655" s="607"/>
      <c r="T655" s="607"/>
      <c r="U655" s="607"/>
      <c r="V655" s="607"/>
      <c r="W655" s="607"/>
      <c r="X655" s="607"/>
      <c r="Y655" s="607"/>
      <c r="Z655" s="607"/>
      <c r="AA655" s="607"/>
      <c r="AB655" s="607"/>
      <c r="AC655" s="607"/>
      <c r="AD655" s="607"/>
      <c r="AE655" s="607"/>
      <c r="AF655" s="607"/>
      <c r="AG655" s="607"/>
      <c r="AH655" s="607"/>
      <c r="AI655" s="607"/>
    </row>
    <row r="656" spans="1:35">
      <c r="A656" s="607"/>
      <c r="B656" s="607"/>
      <c r="C656" s="607"/>
      <c r="D656" s="607"/>
      <c r="E656" s="607"/>
      <c r="F656" s="607"/>
      <c r="G656" s="607"/>
      <c r="H656" s="607"/>
      <c r="I656" s="607"/>
      <c r="J656" s="607"/>
      <c r="K656" s="607"/>
      <c r="L656" s="607"/>
      <c r="M656" s="607"/>
      <c r="N656" s="607"/>
      <c r="O656" s="607"/>
      <c r="P656" s="607"/>
      <c r="Q656" s="607"/>
      <c r="R656" s="607"/>
      <c r="S656" s="607"/>
      <c r="T656" s="607"/>
      <c r="U656" s="607"/>
      <c r="V656" s="607"/>
      <c r="W656" s="607"/>
      <c r="X656" s="607"/>
      <c r="Y656" s="607"/>
      <c r="Z656" s="607"/>
      <c r="AA656" s="607"/>
      <c r="AB656" s="607"/>
      <c r="AC656" s="607"/>
      <c r="AD656" s="607"/>
      <c r="AE656" s="607"/>
      <c r="AF656" s="607"/>
      <c r="AG656" s="607"/>
      <c r="AH656" s="607"/>
      <c r="AI656" s="607"/>
    </row>
    <row r="657" spans="1:35">
      <c r="A657" s="607"/>
      <c r="B657" s="607"/>
      <c r="C657" s="607"/>
      <c r="D657" s="607"/>
      <c r="E657" s="607"/>
      <c r="F657" s="607"/>
      <c r="G657" s="607"/>
      <c r="H657" s="607"/>
      <c r="I657" s="607"/>
      <c r="J657" s="607"/>
      <c r="K657" s="607"/>
      <c r="L657" s="607"/>
      <c r="M657" s="607"/>
      <c r="N657" s="607"/>
      <c r="O657" s="607"/>
      <c r="P657" s="607"/>
      <c r="Q657" s="607"/>
      <c r="R657" s="607"/>
      <c r="S657" s="607"/>
      <c r="T657" s="607"/>
      <c r="U657" s="607"/>
      <c r="V657" s="607"/>
      <c r="W657" s="607"/>
      <c r="X657" s="607"/>
      <c r="Y657" s="607"/>
      <c r="Z657" s="607"/>
      <c r="AA657" s="607"/>
      <c r="AB657" s="607"/>
      <c r="AC657" s="607"/>
      <c r="AD657" s="607"/>
      <c r="AE657" s="607"/>
      <c r="AF657" s="607"/>
      <c r="AG657" s="607"/>
      <c r="AH657" s="607"/>
      <c r="AI657" s="607"/>
    </row>
    <row r="658" spans="1:35">
      <c r="A658" s="607"/>
      <c r="B658" s="607"/>
      <c r="C658" s="607"/>
      <c r="D658" s="607"/>
      <c r="E658" s="607"/>
      <c r="F658" s="607"/>
      <c r="G658" s="607"/>
      <c r="H658" s="607"/>
      <c r="I658" s="607"/>
      <c r="J658" s="607"/>
      <c r="K658" s="607"/>
      <c r="L658" s="607"/>
      <c r="M658" s="607"/>
      <c r="N658" s="607"/>
      <c r="O658" s="607"/>
      <c r="P658" s="607"/>
      <c r="Q658" s="607"/>
      <c r="R658" s="607"/>
      <c r="S658" s="607"/>
      <c r="T658" s="607"/>
      <c r="U658" s="607"/>
      <c r="V658" s="607"/>
      <c r="W658" s="607"/>
      <c r="X658" s="607"/>
      <c r="Y658" s="607"/>
      <c r="Z658" s="607"/>
      <c r="AA658" s="607"/>
      <c r="AB658" s="607"/>
      <c r="AC658" s="607"/>
      <c r="AD658" s="607"/>
      <c r="AE658" s="607"/>
      <c r="AF658" s="607"/>
      <c r="AG658" s="607"/>
      <c r="AH658" s="607"/>
      <c r="AI658" s="607"/>
    </row>
    <row r="659" spans="1:35">
      <c r="A659" s="607"/>
      <c r="B659" s="607"/>
      <c r="C659" s="607"/>
      <c r="D659" s="607"/>
      <c r="E659" s="607"/>
      <c r="F659" s="607"/>
      <c r="G659" s="607"/>
      <c r="H659" s="607"/>
      <c r="I659" s="607"/>
      <c r="J659" s="607"/>
      <c r="K659" s="607"/>
      <c r="L659" s="607"/>
      <c r="M659" s="607"/>
      <c r="N659" s="607"/>
      <c r="O659" s="607"/>
      <c r="P659" s="607"/>
      <c r="Q659" s="607"/>
      <c r="R659" s="607"/>
      <c r="S659" s="607"/>
      <c r="T659" s="607"/>
      <c r="U659" s="607"/>
      <c r="V659" s="607"/>
      <c r="W659" s="607"/>
      <c r="X659" s="607"/>
      <c r="Y659" s="607"/>
      <c r="Z659" s="607"/>
      <c r="AA659" s="607"/>
      <c r="AB659" s="607"/>
      <c r="AC659" s="607"/>
      <c r="AD659" s="607"/>
      <c r="AE659" s="607"/>
      <c r="AF659" s="607"/>
      <c r="AG659" s="607"/>
      <c r="AH659" s="607"/>
      <c r="AI659" s="607"/>
    </row>
    <row r="660" spans="1:35">
      <c r="A660" s="607"/>
      <c r="B660" s="607"/>
      <c r="C660" s="607"/>
      <c r="D660" s="607"/>
      <c r="E660" s="607"/>
      <c r="F660" s="607"/>
      <c r="G660" s="607"/>
      <c r="H660" s="607"/>
      <c r="I660" s="607"/>
      <c r="J660" s="607"/>
      <c r="K660" s="607"/>
      <c r="L660" s="607"/>
      <c r="M660" s="607"/>
      <c r="N660" s="607"/>
      <c r="O660" s="607"/>
      <c r="P660" s="607"/>
      <c r="Q660" s="607"/>
      <c r="R660" s="607"/>
      <c r="S660" s="607"/>
      <c r="T660" s="607"/>
      <c r="U660" s="607"/>
      <c r="V660" s="607"/>
      <c r="W660" s="607"/>
      <c r="X660" s="607"/>
      <c r="Y660" s="607"/>
      <c r="Z660" s="607"/>
      <c r="AA660" s="607"/>
      <c r="AB660" s="607"/>
      <c r="AC660" s="607"/>
      <c r="AD660" s="607"/>
      <c r="AE660" s="607"/>
      <c r="AF660" s="607"/>
      <c r="AG660" s="607"/>
      <c r="AH660" s="607"/>
      <c r="AI660" s="607"/>
    </row>
    <row r="661" spans="1:35">
      <c r="A661" s="607"/>
      <c r="B661" s="607"/>
      <c r="C661" s="607"/>
      <c r="D661" s="607"/>
      <c r="E661" s="607"/>
      <c r="F661" s="607"/>
      <c r="G661" s="607"/>
      <c r="H661" s="607"/>
      <c r="I661" s="607"/>
      <c r="J661" s="607"/>
      <c r="K661" s="607"/>
      <c r="L661" s="607"/>
      <c r="M661" s="607"/>
      <c r="N661" s="607"/>
      <c r="O661" s="607"/>
      <c r="P661" s="607"/>
      <c r="Q661" s="607"/>
      <c r="R661" s="607"/>
      <c r="S661" s="607"/>
      <c r="T661" s="607"/>
      <c r="U661" s="607"/>
      <c r="V661" s="607"/>
      <c r="W661" s="607"/>
      <c r="X661" s="607"/>
      <c r="Y661" s="607"/>
      <c r="Z661" s="607"/>
      <c r="AA661" s="607"/>
      <c r="AB661" s="607"/>
      <c r="AC661" s="607"/>
      <c r="AD661" s="607"/>
      <c r="AE661" s="607"/>
      <c r="AF661" s="607"/>
      <c r="AG661" s="607"/>
      <c r="AH661" s="607"/>
      <c r="AI661" s="607"/>
    </row>
    <row r="662" spans="1:35">
      <c r="A662" s="607"/>
      <c r="B662" s="607"/>
      <c r="C662" s="607"/>
      <c r="D662" s="607"/>
      <c r="E662" s="607"/>
      <c r="F662" s="607"/>
      <c r="G662" s="607"/>
      <c r="H662" s="607"/>
      <c r="I662" s="607"/>
      <c r="J662" s="607"/>
      <c r="K662" s="607"/>
      <c r="L662" s="607"/>
      <c r="M662" s="607"/>
      <c r="N662" s="607"/>
      <c r="O662" s="607"/>
      <c r="P662" s="607"/>
      <c r="Q662" s="607"/>
      <c r="R662" s="607"/>
      <c r="S662" s="607"/>
      <c r="T662" s="607"/>
      <c r="U662" s="607"/>
      <c r="V662" s="607"/>
      <c r="W662" s="607"/>
      <c r="X662" s="607"/>
      <c r="Y662" s="607"/>
      <c r="Z662" s="607"/>
      <c r="AA662" s="607"/>
      <c r="AB662" s="607"/>
      <c r="AC662" s="607"/>
      <c r="AD662" s="607"/>
      <c r="AE662" s="607"/>
      <c r="AF662" s="607"/>
      <c r="AG662" s="607"/>
      <c r="AH662" s="607"/>
      <c r="AI662" s="607"/>
    </row>
    <row r="663" spans="1:35">
      <c r="A663" s="607"/>
      <c r="B663" s="607"/>
      <c r="C663" s="607"/>
      <c r="D663" s="607"/>
      <c r="E663" s="607"/>
      <c r="F663" s="607"/>
      <c r="G663" s="607"/>
      <c r="H663" s="607"/>
      <c r="I663" s="607"/>
      <c r="J663" s="607"/>
      <c r="K663" s="607"/>
      <c r="L663" s="607"/>
      <c r="M663" s="607"/>
      <c r="N663" s="607"/>
      <c r="O663" s="607"/>
      <c r="P663" s="607"/>
      <c r="Q663" s="607"/>
      <c r="R663" s="607"/>
      <c r="S663" s="607"/>
      <c r="T663" s="607"/>
      <c r="U663" s="607"/>
      <c r="V663" s="607"/>
      <c r="W663" s="607"/>
      <c r="X663" s="607"/>
      <c r="Y663" s="607"/>
      <c r="Z663" s="607"/>
      <c r="AA663" s="607"/>
      <c r="AB663" s="607"/>
      <c r="AC663" s="607"/>
      <c r="AD663" s="607"/>
      <c r="AE663" s="607"/>
      <c r="AF663" s="607"/>
      <c r="AG663" s="607"/>
      <c r="AH663" s="607"/>
      <c r="AI663" s="607"/>
    </row>
    <row r="664" spans="1:35">
      <c r="A664" s="607"/>
      <c r="B664" s="607"/>
      <c r="C664" s="607"/>
      <c r="D664" s="607"/>
      <c r="E664" s="607"/>
      <c r="F664" s="607"/>
      <c r="G664" s="607"/>
      <c r="H664" s="607"/>
      <c r="I664" s="607"/>
      <c r="J664" s="607"/>
      <c r="K664" s="607"/>
      <c r="L664" s="607"/>
      <c r="M664" s="607"/>
      <c r="N664" s="607"/>
      <c r="O664" s="607"/>
      <c r="P664" s="607"/>
      <c r="Q664" s="607"/>
      <c r="R664" s="607"/>
      <c r="S664" s="607"/>
      <c r="T664" s="607"/>
      <c r="U664" s="607"/>
      <c r="V664" s="607"/>
      <c r="W664" s="607"/>
      <c r="X664" s="607"/>
      <c r="Y664" s="607"/>
      <c r="Z664" s="607"/>
      <c r="AA664" s="607"/>
      <c r="AB664" s="607"/>
      <c r="AC664" s="607"/>
      <c r="AD664" s="607"/>
      <c r="AE664" s="607"/>
      <c r="AF664" s="607"/>
      <c r="AG664" s="607"/>
      <c r="AH664" s="607"/>
      <c r="AI664" s="607"/>
    </row>
    <row r="665" spans="1:35">
      <c r="A665" s="607"/>
      <c r="B665" s="607"/>
      <c r="C665" s="607"/>
      <c r="D665" s="607"/>
      <c r="E665" s="607"/>
      <c r="F665" s="607"/>
      <c r="G665" s="607"/>
      <c r="H665" s="607"/>
      <c r="I665" s="607"/>
      <c r="J665" s="607"/>
      <c r="K665" s="607"/>
      <c r="L665" s="607"/>
      <c r="M665" s="607"/>
      <c r="N665" s="607"/>
      <c r="O665" s="607"/>
      <c r="P665" s="607"/>
      <c r="Q665" s="607"/>
      <c r="R665" s="607"/>
      <c r="S665" s="607"/>
      <c r="T665" s="607"/>
      <c r="U665" s="607"/>
      <c r="V665" s="607"/>
      <c r="W665" s="607"/>
      <c r="X665" s="607"/>
      <c r="Y665" s="607"/>
      <c r="Z665" s="607"/>
      <c r="AA665" s="607"/>
      <c r="AB665" s="607"/>
      <c r="AC665" s="607"/>
      <c r="AD665" s="607"/>
      <c r="AE665" s="607"/>
      <c r="AF665" s="607"/>
      <c r="AG665" s="607"/>
      <c r="AH665" s="607"/>
      <c r="AI665" s="607"/>
    </row>
    <row r="666" spans="1:35">
      <c r="A666" s="607"/>
      <c r="B666" s="607"/>
      <c r="C666" s="607"/>
      <c r="D666" s="607"/>
      <c r="E666" s="607"/>
      <c r="F666" s="607"/>
      <c r="G666" s="607"/>
      <c r="H666" s="607"/>
      <c r="I666" s="607"/>
      <c r="J666" s="607"/>
      <c r="K666" s="607"/>
      <c r="L666" s="607"/>
      <c r="M666" s="607"/>
      <c r="N666" s="607"/>
      <c r="O666" s="607"/>
      <c r="P666" s="607"/>
      <c r="Q666" s="607"/>
      <c r="R666" s="607"/>
      <c r="S666" s="607"/>
      <c r="T666" s="607"/>
      <c r="U666" s="607"/>
      <c r="V666" s="607"/>
      <c r="W666" s="607"/>
      <c r="X666" s="607"/>
      <c r="Y666" s="607"/>
      <c r="Z666" s="607"/>
      <c r="AA666" s="607"/>
      <c r="AB666" s="607"/>
      <c r="AC666" s="607"/>
      <c r="AD666" s="607"/>
      <c r="AE666" s="607"/>
      <c r="AF666" s="607"/>
      <c r="AG666" s="607"/>
      <c r="AH666" s="607"/>
      <c r="AI666" s="607"/>
    </row>
    <row r="667" spans="1:35">
      <c r="A667" s="607"/>
      <c r="B667" s="607"/>
      <c r="C667" s="607"/>
      <c r="D667" s="607"/>
      <c r="E667" s="607"/>
      <c r="F667" s="607"/>
      <c r="G667" s="607"/>
      <c r="H667" s="607"/>
      <c r="I667" s="607"/>
      <c r="J667" s="607"/>
      <c r="K667" s="607"/>
      <c r="L667" s="607"/>
      <c r="M667" s="607"/>
      <c r="N667" s="607"/>
      <c r="O667" s="607"/>
      <c r="P667" s="607"/>
      <c r="Q667" s="607"/>
      <c r="R667" s="607"/>
      <c r="S667" s="607"/>
      <c r="T667" s="607"/>
      <c r="U667" s="607"/>
      <c r="V667" s="607"/>
      <c r="W667" s="607"/>
      <c r="X667" s="607"/>
      <c r="Y667" s="607"/>
      <c r="Z667" s="607"/>
      <c r="AA667" s="607"/>
      <c r="AB667" s="607"/>
      <c r="AC667" s="607"/>
      <c r="AD667" s="607"/>
      <c r="AE667" s="607"/>
      <c r="AF667" s="607"/>
      <c r="AG667" s="607"/>
      <c r="AH667" s="607"/>
      <c r="AI667" s="607"/>
    </row>
    <row r="668" spans="1:35">
      <c r="A668" s="607"/>
      <c r="B668" s="607"/>
      <c r="C668" s="607"/>
      <c r="D668" s="607"/>
      <c r="E668" s="607"/>
      <c r="F668" s="607"/>
      <c r="G668" s="607"/>
      <c r="H668" s="607"/>
      <c r="I668" s="607"/>
      <c r="J668" s="607"/>
      <c r="K668" s="607"/>
      <c r="L668" s="607"/>
      <c r="M668" s="607"/>
      <c r="N668" s="607"/>
      <c r="O668" s="607"/>
      <c r="P668" s="607"/>
      <c r="Q668" s="607"/>
      <c r="R668" s="607"/>
      <c r="S668" s="607"/>
      <c r="T668" s="607"/>
      <c r="U668" s="607"/>
      <c r="V668" s="607"/>
      <c r="W668" s="607"/>
      <c r="X668" s="607"/>
      <c r="Y668" s="607"/>
      <c r="Z668" s="607"/>
      <c r="AA668" s="607"/>
      <c r="AB668" s="607"/>
      <c r="AC668" s="607"/>
      <c r="AD668" s="607"/>
      <c r="AE668" s="607"/>
      <c r="AF668" s="607"/>
      <c r="AG668" s="607"/>
      <c r="AH668" s="607"/>
      <c r="AI668" s="607"/>
    </row>
    <row r="669" spans="1:35">
      <c r="A669" s="607"/>
      <c r="B669" s="607"/>
      <c r="C669" s="607"/>
      <c r="D669" s="607"/>
      <c r="E669" s="607"/>
      <c r="F669" s="607"/>
      <c r="G669" s="607"/>
      <c r="H669" s="607"/>
      <c r="I669" s="607"/>
      <c r="J669" s="607"/>
      <c r="K669" s="607"/>
      <c r="L669" s="607"/>
      <c r="M669" s="607"/>
      <c r="N669" s="607"/>
      <c r="O669" s="607"/>
      <c r="P669" s="607"/>
      <c r="Q669" s="607"/>
      <c r="R669" s="607"/>
      <c r="S669" s="607"/>
      <c r="T669" s="607"/>
      <c r="U669" s="607"/>
      <c r="V669" s="607"/>
      <c r="W669" s="607"/>
      <c r="X669" s="607"/>
      <c r="Y669" s="607"/>
      <c r="Z669" s="607"/>
      <c r="AA669" s="607"/>
      <c r="AB669" s="607"/>
      <c r="AC669" s="607"/>
      <c r="AD669" s="607"/>
      <c r="AE669" s="607"/>
      <c r="AF669" s="607"/>
      <c r="AG669" s="607"/>
      <c r="AH669" s="607"/>
      <c r="AI669" s="607"/>
    </row>
    <row r="670" spans="1:35">
      <c r="A670" s="607"/>
      <c r="B670" s="607"/>
      <c r="C670" s="607"/>
      <c r="D670" s="607"/>
      <c r="E670" s="607"/>
      <c r="F670" s="607"/>
      <c r="G670" s="607"/>
      <c r="H670" s="607"/>
      <c r="I670" s="607"/>
      <c r="J670" s="607"/>
      <c r="K670" s="607"/>
      <c r="L670" s="607"/>
      <c r="M670" s="607"/>
      <c r="N670" s="607"/>
      <c r="O670" s="607"/>
      <c r="P670" s="607"/>
      <c r="Q670" s="607"/>
      <c r="R670" s="607"/>
      <c r="S670" s="607"/>
      <c r="T670" s="607"/>
      <c r="U670" s="607"/>
      <c r="V670" s="607"/>
      <c r="W670" s="607"/>
      <c r="X670" s="607"/>
      <c r="Y670" s="607"/>
      <c r="Z670" s="607"/>
      <c r="AA670" s="607"/>
      <c r="AB670" s="607"/>
      <c r="AC670" s="607"/>
      <c r="AD670" s="607"/>
      <c r="AE670" s="607"/>
      <c r="AF670" s="607"/>
      <c r="AG670" s="607"/>
      <c r="AH670" s="607"/>
      <c r="AI670" s="607"/>
    </row>
    <row r="671" spans="1:35">
      <c r="A671" s="607"/>
      <c r="B671" s="607"/>
      <c r="C671" s="607"/>
      <c r="D671" s="607"/>
      <c r="E671" s="607"/>
      <c r="F671" s="607"/>
      <c r="G671" s="607"/>
      <c r="H671" s="607"/>
      <c r="I671" s="607"/>
      <c r="J671" s="607"/>
      <c r="K671" s="607"/>
      <c r="L671" s="607"/>
      <c r="M671" s="607"/>
      <c r="N671" s="607"/>
      <c r="O671" s="607"/>
      <c r="P671" s="607"/>
      <c r="Q671" s="607"/>
      <c r="R671" s="607"/>
      <c r="S671" s="607"/>
      <c r="T671" s="607"/>
      <c r="U671" s="607"/>
      <c r="V671" s="607"/>
      <c r="W671" s="607"/>
      <c r="X671" s="607"/>
      <c r="Y671" s="607"/>
      <c r="Z671" s="607"/>
      <c r="AA671" s="607"/>
      <c r="AB671" s="607"/>
      <c r="AC671" s="607"/>
      <c r="AD671" s="607"/>
      <c r="AE671" s="607"/>
      <c r="AF671" s="607"/>
      <c r="AG671" s="607"/>
      <c r="AH671" s="607"/>
      <c r="AI671" s="607"/>
    </row>
    <row r="672" spans="1:35">
      <c r="A672" s="607"/>
      <c r="B672" s="607"/>
      <c r="C672" s="607"/>
      <c r="D672" s="607"/>
      <c r="E672" s="607"/>
      <c r="F672" s="607"/>
      <c r="G672" s="607"/>
      <c r="H672" s="607"/>
      <c r="I672" s="607"/>
      <c r="J672" s="607"/>
      <c r="K672" s="607"/>
      <c r="L672" s="607"/>
      <c r="M672" s="607"/>
      <c r="N672" s="607"/>
      <c r="O672" s="607"/>
      <c r="P672" s="607"/>
      <c r="Q672" s="607"/>
      <c r="R672" s="607"/>
      <c r="S672" s="607"/>
      <c r="T672" s="607"/>
      <c r="U672" s="607"/>
      <c r="V672" s="607"/>
      <c r="W672" s="607"/>
      <c r="X672" s="607"/>
      <c r="Y672" s="607"/>
      <c r="Z672" s="607"/>
      <c r="AA672" s="607"/>
      <c r="AB672" s="607"/>
      <c r="AC672" s="607"/>
      <c r="AD672" s="607"/>
      <c r="AE672" s="607"/>
      <c r="AF672" s="607"/>
      <c r="AG672" s="607"/>
      <c r="AH672" s="607"/>
      <c r="AI672" s="607"/>
    </row>
    <row r="673" spans="1:35">
      <c r="A673" s="607"/>
      <c r="B673" s="607"/>
      <c r="C673" s="607"/>
      <c r="D673" s="607"/>
      <c r="E673" s="607"/>
      <c r="F673" s="607"/>
      <c r="G673" s="607"/>
      <c r="H673" s="607"/>
      <c r="I673" s="607"/>
      <c r="J673" s="607"/>
      <c r="K673" s="607"/>
      <c r="L673" s="607"/>
      <c r="M673" s="607"/>
      <c r="N673" s="607"/>
      <c r="O673" s="607"/>
      <c r="P673" s="607"/>
      <c r="Q673" s="607"/>
      <c r="R673" s="607"/>
      <c r="S673" s="607"/>
      <c r="T673" s="607"/>
      <c r="U673" s="607"/>
      <c r="V673" s="607"/>
      <c r="W673" s="607"/>
      <c r="X673" s="607"/>
      <c r="Y673" s="607"/>
      <c r="Z673" s="607"/>
      <c r="AA673" s="607"/>
      <c r="AB673" s="607"/>
      <c r="AC673" s="607"/>
      <c r="AD673" s="607"/>
      <c r="AE673" s="607"/>
      <c r="AF673" s="607"/>
      <c r="AG673" s="607"/>
      <c r="AH673" s="607"/>
      <c r="AI673" s="607"/>
    </row>
    <row r="674" spans="1:35">
      <c r="A674" s="607"/>
      <c r="B674" s="607"/>
      <c r="C674" s="607"/>
      <c r="D674" s="607"/>
      <c r="E674" s="607"/>
      <c r="F674" s="607"/>
      <c r="G674" s="607"/>
      <c r="H674" s="607"/>
      <c r="I674" s="607"/>
      <c r="J674" s="607"/>
      <c r="K674" s="607"/>
      <c r="L674" s="607"/>
      <c r="M674" s="607"/>
      <c r="N674" s="607"/>
      <c r="O674" s="607"/>
      <c r="P674" s="607"/>
      <c r="Q674" s="607"/>
      <c r="R674" s="607"/>
      <c r="S674" s="607"/>
      <c r="T674" s="607"/>
      <c r="U674" s="607"/>
      <c r="V674" s="607"/>
      <c r="W674" s="607"/>
      <c r="X674" s="607"/>
      <c r="Y674" s="607"/>
      <c r="Z674" s="607"/>
      <c r="AA674" s="607"/>
      <c r="AB674" s="607"/>
      <c r="AC674" s="607"/>
      <c r="AD674" s="607"/>
      <c r="AE674" s="607"/>
      <c r="AF674" s="607"/>
      <c r="AG674" s="607"/>
      <c r="AH674" s="607"/>
      <c r="AI674" s="607"/>
    </row>
    <row r="675" spans="1:35">
      <c r="A675" s="607"/>
      <c r="B675" s="607"/>
      <c r="C675" s="607"/>
      <c r="D675" s="607"/>
      <c r="E675" s="607"/>
      <c r="F675" s="607"/>
      <c r="G675" s="607"/>
      <c r="H675" s="607"/>
      <c r="I675" s="607"/>
      <c r="J675" s="607"/>
      <c r="K675" s="607"/>
      <c r="L675" s="607"/>
      <c r="M675" s="607"/>
      <c r="N675" s="607"/>
      <c r="O675" s="607"/>
      <c r="P675" s="607"/>
      <c r="Q675" s="607"/>
      <c r="R675" s="607"/>
      <c r="S675" s="607"/>
      <c r="T675" s="607"/>
      <c r="U675" s="607"/>
      <c r="V675" s="607"/>
      <c r="W675" s="607"/>
      <c r="X675" s="607"/>
      <c r="Y675" s="607"/>
      <c r="Z675" s="607"/>
      <c r="AA675" s="607"/>
      <c r="AB675" s="607"/>
      <c r="AC675" s="607"/>
      <c r="AD675" s="607"/>
      <c r="AE675" s="607"/>
      <c r="AF675" s="607"/>
      <c r="AG675" s="607"/>
      <c r="AH675" s="607"/>
      <c r="AI675" s="607"/>
    </row>
    <row r="676" spans="1:35">
      <c r="A676" s="607"/>
      <c r="B676" s="607"/>
      <c r="C676" s="607"/>
      <c r="D676" s="607"/>
      <c r="E676" s="607"/>
      <c r="F676" s="607"/>
      <c r="G676" s="607"/>
      <c r="H676" s="607"/>
      <c r="I676" s="607"/>
      <c r="J676" s="607"/>
      <c r="K676" s="607"/>
      <c r="L676" s="607"/>
      <c r="M676" s="607"/>
      <c r="N676" s="607"/>
      <c r="O676" s="607"/>
      <c r="P676" s="607"/>
      <c r="Q676" s="607"/>
      <c r="R676" s="607"/>
      <c r="S676" s="607"/>
      <c r="T676" s="607"/>
      <c r="U676" s="607"/>
      <c r="V676" s="607"/>
      <c r="W676" s="607"/>
      <c r="X676" s="607"/>
      <c r="Y676" s="607"/>
      <c r="Z676" s="607"/>
      <c r="AA676" s="607"/>
      <c r="AB676" s="607"/>
      <c r="AC676" s="607"/>
      <c r="AD676" s="607"/>
      <c r="AE676" s="607"/>
      <c r="AF676" s="607"/>
      <c r="AG676" s="607"/>
      <c r="AH676" s="607"/>
      <c r="AI676" s="607"/>
    </row>
    <row r="677" spans="1:35">
      <c r="A677" s="607"/>
      <c r="B677" s="607"/>
      <c r="C677" s="607"/>
      <c r="D677" s="607"/>
      <c r="E677" s="607"/>
      <c r="F677" s="607"/>
      <c r="G677" s="607"/>
      <c r="H677" s="607"/>
      <c r="I677" s="607"/>
      <c r="J677" s="607"/>
      <c r="K677" s="607"/>
      <c r="L677" s="607"/>
      <c r="M677" s="607"/>
      <c r="N677" s="607"/>
      <c r="O677" s="607"/>
      <c r="P677" s="607"/>
      <c r="Q677" s="607"/>
      <c r="R677" s="607"/>
      <c r="S677" s="607"/>
      <c r="T677" s="607"/>
      <c r="U677" s="607"/>
      <c r="V677" s="607"/>
      <c r="W677" s="607"/>
      <c r="X677" s="607"/>
      <c r="Y677" s="607"/>
      <c r="Z677" s="607"/>
      <c r="AA677" s="607"/>
      <c r="AB677" s="607"/>
      <c r="AC677" s="607"/>
      <c r="AD677" s="607"/>
      <c r="AE677" s="607"/>
      <c r="AF677" s="607"/>
      <c r="AG677" s="607"/>
      <c r="AH677" s="607"/>
      <c r="AI677" s="607"/>
    </row>
    <row r="678" spans="1:35">
      <c r="A678" s="607"/>
      <c r="B678" s="607"/>
      <c r="C678" s="607"/>
      <c r="D678" s="607"/>
      <c r="E678" s="607"/>
      <c r="F678" s="607"/>
      <c r="G678" s="607"/>
      <c r="H678" s="607"/>
      <c r="I678" s="607"/>
      <c r="J678" s="607"/>
      <c r="K678" s="607"/>
      <c r="L678" s="607"/>
      <c r="M678" s="607"/>
      <c r="N678" s="607"/>
      <c r="O678" s="607"/>
      <c r="P678" s="607"/>
      <c r="Q678" s="607"/>
      <c r="R678" s="607"/>
      <c r="S678" s="607"/>
      <c r="T678" s="607"/>
      <c r="U678" s="607"/>
      <c r="V678" s="607"/>
      <c r="W678" s="607"/>
      <c r="X678" s="607"/>
      <c r="Y678" s="607"/>
      <c r="Z678" s="607"/>
      <c r="AA678" s="607"/>
      <c r="AB678" s="607"/>
      <c r="AC678" s="607"/>
      <c r="AD678" s="607"/>
      <c r="AE678" s="607"/>
      <c r="AF678" s="607"/>
      <c r="AG678" s="607"/>
      <c r="AH678" s="607"/>
      <c r="AI678" s="607"/>
    </row>
    <row r="679" spans="1:35">
      <c r="A679" s="607"/>
      <c r="B679" s="607"/>
      <c r="C679" s="607"/>
      <c r="D679" s="607"/>
      <c r="E679" s="607"/>
      <c r="F679" s="607"/>
      <c r="G679" s="607"/>
      <c r="H679" s="607"/>
      <c r="I679" s="607"/>
      <c r="J679" s="607"/>
      <c r="K679" s="607"/>
      <c r="L679" s="607"/>
      <c r="M679" s="607"/>
      <c r="N679" s="607"/>
      <c r="O679" s="607"/>
      <c r="P679" s="607"/>
      <c r="Q679" s="607"/>
      <c r="R679" s="607"/>
      <c r="S679" s="607"/>
      <c r="T679" s="607"/>
      <c r="U679" s="607"/>
      <c r="V679" s="607"/>
      <c r="W679" s="607"/>
      <c r="X679" s="607"/>
      <c r="Y679" s="607"/>
      <c r="Z679" s="607"/>
      <c r="AA679" s="607"/>
      <c r="AB679" s="607"/>
      <c r="AC679" s="607"/>
      <c r="AD679" s="607"/>
      <c r="AE679" s="607"/>
      <c r="AF679" s="607"/>
      <c r="AG679" s="607"/>
      <c r="AH679" s="607"/>
      <c r="AI679" s="607"/>
    </row>
    <row r="680" spans="1:35">
      <c r="A680" s="607"/>
      <c r="B680" s="607"/>
      <c r="C680" s="607"/>
      <c r="D680" s="607"/>
      <c r="E680" s="607"/>
      <c r="F680" s="607"/>
      <c r="G680" s="607"/>
      <c r="H680" s="607"/>
      <c r="I680" s="607"/>
      <c r="J680" s="607"/>
      <c r="K680" s="607"/>
      <c r="L680" s="607"/>
      <c r="M680" s="607"/>
      <c r="N680" s="607"/>
      <c r="O680" s="607"/>
      <c r="P680" s="607"/>
      <c r="Q680" s="607"/>
      <c r="R680" s="607"/>
      <c r="S680" s="607"/>
      <c r="T680" s="607"/>
      <c r="U680" s="607"/>
      <c r="V680" s="607"/>
      <c r="W680" s="607"/>
      <c r="X680" s="607"/>
      <c r="Y680" s="607"/>
      <c r="Z680" s="607"/>
      <c r="AA680" s="607"/>
      <c r="AB680" s="607"/>
      <c r="AC680" s="607"/>
      <c r="AD680" s="607"/>
      <c r="AE680" s="607"/>
      <c r="AF680" s="607"/>
      <c r="AG680" s="607"/>
      <c r="AH680" s="607"/>
      <c r="AI680" s="607"/>
    </row>
    <row r="681" spans="1:35">
      <c r="A681" s="607"/>
      <c r="B681" s="607"/>
      <c r="C681" s="607"/>
      <c r="D681" s="607"/>
      <c r="E681" s="607"/>
      <c r="F681" s="607"/>
      <c r="G681" s="607"/>
      <c r="H681" s="607"/>
      <c r="I681" s="607"/>
      <c r="J681" s="607"/>
      <c r="K681" s="607"/>
      <c r="L681" s="607"/>
      <c r="M681" s="607"/>
      <c r="N681" s="607"/>
      <c r="O681" s="607"/>
      <c r="P681" s="607"/>
      <c r="Q681" s="607"/>
      <c r="R681" s="607"/>
      <c r="S681" s="607"/>
      <c r="T681" s="607"/>
      <c r="U681" s="607"/>
      <c r="V681" s="607"/>
      <c r="W681" s="607"/>
      <c r="X681" s="607"/>
      <c r="Y681" s="607"/>
      <c r="Z681" s="607"/>
      <c r="AA681" s="607"/>
      <c r="AB681" s="607"/>
      <c r="AC681" s="607"/>
      <c r="AD681" s="607"/>
      <c r="AE681" s="607"/>
      <c r="AF681" s="607"/>
      <c r="AG681" s="607"/>
      <c r="AH681" s="607"/>
      <c r="AI681" s="607"/>
    </row>
    <row r="682" spans="1:35">
      <c r="A682" s="607"/>
      <c r="B682" s="607"/>
      <c r="C682" s="607"/>
      <c r="D682" s="607"/>
      <c r="E682" s="607"/>
      <c r="F682" s="607"/>
      <c r="G682" s="607"/>
      <c r="H682" s="607"/>
      <c r="I682" s="607"/>
      <c r="J682" s="607"/>
      <c r="K682" s="607"/>
      <c r="L682" s="607"/>
      <c r="M682" s="607"/>
      <c r="N682" s="607"/>
      <c r="O682" s="607"/>
      <c r="P682" s="607"/>
      <c r="Q682" s="607"/>
      <c r="R682" s="607"/>
      <c r="S682" s="607"/>
      <c r="T682" s="607"/>
      <c r="U682" s="607"/>
      <c r="V682" s="607"/>
      <c r="W682" s="607"/>
      <c r="X682" s="607"/>
      <c r="Y682" s="607"/>
      <c r="Z682" s="607"/>
      <c r="AA682" s="607"/>
      <c r="AB682" s="607"/>
      <c r="AC682" s="607"/>
      <c r="AD682" s="607"/>
      <c r="AE682" s="607"/>
      <c r="AF682" s="607"/>
      <c r="AG682" s="607"/>
      <c r="AH682" s="607"/>
      <c r="AI682" s="607"/>
    </row>
    <row r="683" spans="1:35">
      <c r="A683" s="607"/>
      <c r="B683" s="607"/>
      <c r="C683" s="607"/>
      <c r="D683" s="607"/>
      <c r="E683" s="607"/>
      <c r="F683" s="607"/>
      <c r="G683" s="607"/>
      <c r="H683" s="607"/>
      <c r="I683" s="607"/>
      <c r="J683" s="607"/>
      <c r="K683" s="607"/>
      <c r="L683" s="607"/>
      <c r="M683" s="607"/>
      <c r="N683" s="607"/>
      <c r="O683" s="607"/>
      <c r="P683" s="607"/>
      <c r="Q683" s="607"/>
      <c r="R683" s="607"/>
      <c r="S683" s="607"/>
      <c r="T683" s="607"/>
      <c r="U683" s="607"/>
      <c r="V683" s="607"/>
      <c r="W683" s="607"/>
      <c r="X683" s="607"/>
      <c r="Y683" s="607"/>
      <c r="Z683" s="607"/>
      <c r="AA683" s="607"/>
      <c r="AB683" s="607"/>
      <c r="AC683" s="607"/>
      <c r="AD683" s="607"/>
      <c r="AE683" s="607"/>
      <c r="AF683" s="607"/>
      <c r="AG683" s="607"/>
      <c r="AH683" s="607"/>
      <c r="AI683" s="607"/>
    </row>
    <row r="684" spans="1:35">
      <c r="A684" s="607"/>
      <c r="B684" s="607"/>
      <c r="C684" s="607"/>
      <c r="D684" s="607"/>
      <c r="E684" s="607"/>
      <c r="F684" s="607"/>
      <c r="G684" s="607"/>
      <c r="H684" s="607"/>
      <c r="I684" s="607"/>
      <c r="J684" s="607"/>
      <c r="K684" s="607"/>
      <c r="L684" s="607"/>
      <c r="M684" s="607"/>
      <c r="N684" s="607"/>
      <c r="O684" s="607"/>
      <c r="P684" s="607"/>
      <c r="Q684" s="607"/>
      <c r="R684" s="607"/>
      <c r="S684" s="607"/>
      <c r="T684" s="607"/>
      <c r="U684" s="607"/>
      <c r="V684" s="607"/>
      <c r="W684" s="607"/>
      <c r="X684" s="607"/>
      <c r="Y684" s="607"/>
      <c r="Z684" s="607"/>
      <c r="AA684" s="607"/>
      <c r="AB684" s="607"/>
      <c r="AC684" s="607"/>
      <c r="AD684" s="607"/>
      <c r="AE684" s="607"/>
      <c r="AF684" s="607"/>
      <c r="AG684" s="607"/>
      <c r="AH684" s="607"/>
      <c r="AI684" s="607"/>
    </row>
    <row r="685" spans="1:35">
      <c r="A685" s="607"/>
      <c r="B685" s="607"/>
      <c r="C685" s="607"/>
      <c r="D685" s="607"/>
      <c r="E685" s="607"/>
      <c r="F685" s="607"/>
      <c r="G685" s="607"/>
      <c r="H685" s="607"/>
      <c r="I685" s="607"/>
      <c r="J685" s="607"/>
      <c r="K685" s="607"/>
      <c r="L685" s="607"/>
      <c r="M685" s="607"/>
      <c r="N685" s="607"/>
      <c r="O685" s="607"/>
      <c r="P685" s="607"/>
      <c r="Q685" s="607"/>
      <c r="R685" s="607"/>
      <c r="S685" s="607"/>
      <c r="T685" s="607"/>
      <c r="U685" s="607"/>
      <c r="V685" s="607"/>
      <c r="W685" s="607"/>
      <c r="X685" s="607"/>
      <c r="Y685" s="607"/>
      <c r="Z685" s="607"/>
      <c r="AA685" s="607"/>
      <c r="AB685" s="607"/>
      <c r="AC685" s="607"/>
      <c r="AD685" s="607"/>
      <c r="AE685" s="607"/>
      <c r="AF685" s="607"/>
      <c r="AG685" s="607"/>
      <c r="AH685" s="607"/>
      <c r="AI685" s="607"/>
    </row>
    <row r="686" spans="1:35">
      <c r="A686" s="607"/>
      <c r="B686" s="607"/>
      <c r="C686" s="607"/>
      <c r="D686" s="607"/>
      <c r="E686" s="607"/>
      <c r="F686" s="607"/>
      <c r="G686" s="607"/>
      <c r="H686" s="607"/>
      <c r="I686" s="607"/>
      <c r="J686" s="607"/>
      <c r="K686" s="607"/>
      <c r="L686" s="607"/>
      <c r="M686" s="607"/>
      <c r="N686" s="607"/>
      <c r="O686" s="607"/>
      <c r="P686" s="607"/>
      <c r="Q686" s="607"/>
      <c r="R686" s="607"/>
      <c r="S686" s="607"/>
      <c r="T686" s="607"/>
      <c r="U686" s="607"/>
      <c r="V686" s="607"/>
      <c r="W686" s="607"/>
      <c r="X686" s="607"/>
      <c r="Y686" s="607"/>
      <c r="Z686" s="607"/>
      <c r="AA686" s="607"/>
      <c r="AB686" s="607"/>
      <c r="AC686" s="607"/>
      <c r="AD686" s="607"/>
      <c r="AE686" s="607"/>
      <c r="AF686" s="607"/>
      <c r="AG686" s="607"/>
      <c r="AH686" s="607"/>
      <c r="AI686" s="607"/>
    </row>
    <row r="687" spans="1:35">
      <c r="A687" s="607"/>
      <c r="B687" s="607"/>
      <c r="C687" s="607"/>
      <c r="D687" s="607"/>
      <c r="E687" s="607"/>
      <c r="F687" s="607"/>
      <c r="G687" s="607"/>
      <c r="H687" s="607"/>
      <c r="I687" s="607"/>
      <c r="J687" s="607"/>
      <c r="K687" s="607"/>
      <c r="L687" s="607"/>
      <c r="M687" s="607"/>
      <c r="N687" s="607"/>
      <c r="O687" s="607"/>
      <c r="P687" s="607"/>
      <c r="Q687" s="607"/>
      <c r="R687" s="607"/>
      <c r="S687" s="607"/>
      <c r="T687" s="607"/>
      <c r="U687" s="607"/>
      <c r="V687" s="607"/>
      <c r="W687" s="607"/>
      <c r="X687" s="607"/>
      <c r="Y687" s="607"/>
      <c r="Z687" s="607"/>
      <c r="AA687" s="607"/>
      <c r="AB687" s="607"/>
      <c r="AC687" s="607"/>
      <c r="AD687" s="607"/>
      <c r="AE687" s="607"/>
      <c r="AF687" s="607"/>
      <c r="AG687" s="607"/>
      <c r="AH687" s="607"/>
      <c r="AI687" s="607"/>
    </row>
    <row r="688" spans="1:35">
      <c r="A688" s="607"/>
      <c r="B688" s="607"/>
      <c r="C688" s="607"/>
      <c r="D688" s="607"/>
      <c r="E688" s="607"/>
      <c r="F688" s="607"/>
      <c r="G688" s="607"/>
      <c r="H688" s="607"/>
      <c r="I688" s="607"/>
      <c r="J688" s="607"/>
      <c r="K688" s="607"/>
      <c r="L688" s="607"/>
      <c r="M688" s="607"/>
      <c r="N688" s="607"/>
      <c r="O688" s="607"/>
      <c r="P688" s="607"/>
      <c r="Q688" s="607"/>
      <c r="R688" s="607"/>
      <c r="S688" s="607"/>
      <c r="T688" s="607"/>
      <c r="U688" s="607"/>
      <c r="V688" s="607"/>
      <c r="W688" s="607"/>
      <c r="X688" s="607"/>
      <c r="Y688" s="607"/>
      <c r="Z688" s="607"/>
      <c r="AA688" s="607"/>
      <c r="AB688" s="607"/>
      <c r="AC688" s="607"/>
      <c r="AD688" s="607"/>
      <c r="AE688" s="607"/>
      <c r="AF688" s="607"/>
      <c r="AG688" s="607"/>
      <c r="AH688" s="607"/>
      <c r="AI688" s="607"/>
    </row>
    <row r="689" spans="1:35">
      <c r="A689" s="607"/>
      <c r="B689" s="607"/>
      <c r="C689" s="607"/>
      <c r="D689" s="607"/>
      <c r="E689" s="607"/>
      <c r="F689" s="607"/>
      <c r="G689" s="607"/>
      <c r="H689" s="607"/>
      <c r="I689" s="607"/>
      <c r="J689" s="607"/>
      <c r="K689" s="607"/>
      <c r="L689" s="607"/>
      <c r="M689" s="607"/>
      <c r="N689" s="607"/>
      <c r="O689" s="607"/>
      <c r="P689" s="607"/>
      <c r="Q689" s="607"/>
      <c r="R689" s="607"/>
      <c r="S689" s="607"/>
      <c r="T689" s="607"/>
      <c r="U689" s="607"/>
      <c r="V689" s="607"/>
      <c r="W689" s="607"/>
      <c r="X689" s="607"/>
      <c r="Y689" s="607"/>
      <c r="Z689" s="607"/>
      <c r="AA689" s="607"/>
      <c r="AB689" s="607"/>
      <c r="AC689" s="607"/>
      <c r="AD689" s="607"/>
      <c r="AE689" s="607"/>
      <c r="AF689" s="607"/>
      <c r="AG689" s="607"/>
      <c r="AH689" s="607"/>
      <c r="AI689" s="607"/>
    </row>
    <row r="690" spans="1:35">
      <c r="A690" s="607"/>
      <c r="B690" s="607"/>
      <c r="C690" s="607"/>
      <c r="D690" s="607"/>
      <c r="E690" s="607"/>
      <c r="F690" s="607"/>
      <c r="G690" s="607"/>
      <c r="H690" s="607"/>
      <c r="I690" s="607"/>
      <c r="J690" s="607"/>
      <c r="K690" s="607"/>
      <c r="L690" s="607"/>
      <c r="M690" s="607"/>
      <c r="N690" s="607"/>
      <c r="O690" s="607"/>
      <c r="P690" s="607"/>
      <c r="Q690" s="607"/>
      <c r="R690" s="607"/>
      <c r="S690" s="607"/>
      <c r="T690" s="607"/>
      <c r="U690" s="607"/>
      <c r="V690" s="607"/>
      <c r="W690" s="607"/>
      <c r="X690" s="607"/>
      <c r="Y690" s="607"/>
      <c r="Z690" s="607"/>
      <c r="AA690" s="607"/>
      <c r="AB690" s="607"/>
      <c r="AC690" s="607"/>
      <c r="AD690" s="607"/>
      <c r="AE690" s="607"/>
      <c r="AF690" s="607"/>
      <c r="AG690" s="607"/>
      <c r="AH690" s="607"/>
      <c r="AI690" s="607"/>
    </row>
    <row r="691" spans="1:35">
      <c r="A691" s="607"/>
      <c r="B691" s="607"/>
      <c r="C691" s="607"/>
      <c r="D691" s="607"/>
      <c r="E691" s="607"/>
      <c r="F691" s="607"/>
      <c r="G691" s="607"/>
      <c r="H691" s="607"/>
      <c r="I691" s="607"/>
      <c r="J691" s="607"/>
      <c r="K691" s="607"/>
      <c r="L691" s="607"/>
      <c r="M691" s="607"/>
      <c r="N691" s="607"/>
      <c r="O691" s="607"/>
      <c r="P691" s="607"/>
      <c r="Q691" s="607"/>
      <c r="R691" s="607"/>
      <c r="S691" s="607"/>
      <c r="T691" s="607"/>
      <c r="U691" s="607"/>
      <c r="V691" s="607"/>
      <c r="W691" s="607"/>
      <c r="X691" s="607"/>
      <c r="Y691" s="607"/>
      <c r="Z691" s="607"/>
      <c r="AA691" s="607"/>
      <c r="AB691" s="607"/>
      <c r="AC691" s="607"/>
      <c r="AD691" s="607"/>
      <c r="AE691" s="607"/>
      <c r="AF691" s="607"/>
      <c r="AG691" s="607"/>
      <c r="AH691" s="607"/>
      <c r="AI691" s="607"/>
    </row>
    <row r="692" spans="1:35">
      <c r="A692" s="607"/>
      <c r="B692" s="607"/>
      <c r="C692" s="607"/>
      <c r="D692" s="607"/>
      <c r="E692" s="607"/>
      <c r="F692" s="607"/>
      <c r="G692" s="607"/>
      <c r="H692" s="607"/>
      <c r="I692" s="607"/>
      <c r="J692" s="607"/>
      <c r="K692" s="607"/>
      <c r="L692" s="607"/>
      <c r="M692" s="607"/>
      <c r="N692" s="607"/>
      <c r="O692" s="607"/>
      <c r="P692" s="607"/>
      <c r="Q692" s="607"/>
      <c r="R692" s="607"/>
      <c r="S692" s="607"/>
      <c r="T692" s="607"/>
      <c r="U692" s="607"/>
      <c r="V692" s="607"/>
      <c r="W692" s="607"/>
      <c r="X692" s="607"/>
      <c r="Y692" s="607"/>
      <c r="Z692" s="607"/>
      <c r="AA692" s="607"/>
      <c r="AB692" s="607"/>
      <c r="AC692" s="607"/>
      <c r="AD692" s="607"/>
      <c r="AE692" s="607"/>
      <c r="AF692" s="607"/>
      <c r="AG692" s="607"/>
      <c r="AH692" s="607"/>
      <c r="AI692" s="607"/>
    </row>
    <row r="693" spans="1:35">
      <c r="A693" s="607"/>
      <c r="B693" s="607"/>
      <c r="C693" s="607"/>
      <c r="D693" s="607"/>
      <c r="E693" s="607"/>
      <c r="F693" s="607"/>
      <c r="G693" s="607"/>
      <c r="H693" s="607"/>
      <c r="I693" s="607"/>
      <c r="J693" s="607"/>
      <c r="K693" s="607"/>
      <c r="L693" s="607"/>
      <c r="M693" s="607"/>
      <c r="N693" s="607"/>
      <c r="O693" s="607"/>
      <c r="P693" s="607"/>
      <c r="Q693" s="607"/>
      <c r="R693" s="607"/>
      <c r="S693" s="607"/>
      <c r="T693" s="607"/>
      <c r="U693" s="607"/>
      <c r="V693" s="607"/>
      <c r="W693" s="607"/>
      <c r="X693" s="607"/>
      <c r="Y693" s="607"/>
      <c r="Z693" s="607"/>
      <c r="AA693" s="607"/>
      <c r="AB693" s="607"/>
      <c r="AC693" s="607"/>
      <c r="AD693" s="607"/>
      <c r="AE693" s="607"/>
      <c r="AF693" s="607"/>
      <c r="AG693" s="607"/>
      <c r="AH693" s="607"/>
      <c r="AI693" s="607"/>
    </row>
    <row r="694" spans="1:35">
      <c r="A694" s="607"/>
      <c r="B694" s="607"/>
      <c r="C694" s="607"/>
      <c r="D694" s="607"/>
      <c r="E694" s="607"/>
      <c r="F694" s="607"/>
      <c r="G694" s="607"/>
      <c r="H694" s="607"/>
      <c r="I694" s="607"/>
      <c r="J694" s="607"/>
      <c r="K694" s="607"/>
      <c r="L694" s="607"/>
      <c r="M694" s="607"/>
      <c r="N694" s="607"/>
      <c r="O694" s="607"/>
      <c r="P694" s="607"/>
      <c r="Q694" s="607"/>
      <c r="R694" s="607"/>
      <c r="S694" s="607"/>
      <c r="T694" s="607"/>
      <c r="U694" s="607"/>
      <c r="V694" s="607"/>
      <c r="W694" s="607"/>
      <c r="X694" s="607"/>
      <c r="Y694" s="607"/>
      <c r="Z694" s="607"/>
      <c r="AA694" s="607"/>
      <c r="AB694" s="607"/>
      <c r="AC694" s="607"/>
      <c r="AD694" s="607"/>
      <c r="AE694" s="607"/>
      <c r="AF694" s="607"/>
      <c r="AG694" s="607"/>
      <c r="AH694" s="607"/>
      <c r="AI694" s="607"/>
    </row>
    <row r="695" spans="1:35">
      <c r="A695" s="607"/>
      <c r="B695" s="607"/>
      <c r="C695" s="607"/>
      <c r="D695" s="607"/>
      <c r="E695" s="607"/>
      <c r="F695" s="607"/>
      <c r="G695" s="607"/>
      <c r="H695" s="607"/>
      <c r="I695" s="607"/>
      <c r="J695" s="607"/>
      <c r="K695" s="607"/>
      <c r="L695" s="607"/>
      <c r="M695" s="607"/>
      <c r="N695" s="607"/>
      <c r="O695" s="607"/>
      <c r="P695" s="607"/>
      <c r="Q695" s="607"/>
      <c r="R695" s="607"/>
      <c r="S695" s="607"/>
      <c r="T695" s="607"/>
      <c r="U695" s="607"/>
      <c r="V695" s="607"/>
      <c r="W695" s="607"/>
      <c r="X695" s="607"/>
      <c r="Y695" s="607"/>
      <c r="Z695" s="607"/>
      <c r="AA695" s="607"/>
      <c r="AB695" s="607"/>
      <c r="AC695" s="607"/>
      <c r="AD695" s="607"/>
      <c r="AE695" s="607"/>
      <c r="AF695" s="607"/>
      <c r="AG695" s="607"/>
      <c r="AH695" s="607"/>
      <c r="AI695" s="607"/>
    </row>
    <row r="696" spans="1:35">
      <c r="A696" s="607"/>
      <c r="B696" s="607"/>
      <c r="C696" s="607"/>
      <c r="D696" s="607"/>
      <c r="E696" s="607"/>
      <c r="F696" s="607"/>
      <c r="G696" s="607"/>
      <c r="H696" s="607"/>
      <c r="I696" s="607"/>
      <c r="J696" s="607"/>
      <c r="K696" s="607"/>
      <c r="L696" s="607"/>
      <c r="M696" s="607"/>
      <c r="N696" s="607"/>
      <c r="O696" s="607"/>
      <c r="P696" s="607"/>
      <c r="Q696" s="607"/>
      <c r="R696" s="607"/>
      <c r="S696" s="607"/>
      <c r="T696" s="607"/>
      <c r="U696" s="607"/>
      <c r="V696" s="607"/>
      <c r="W696" s="607"/>
      <c r="X696" s="607"/>
      <c r="Y696" s="607"/>
      <c r="Z696" s="607"/>
      <c r="AA696" s="607"/>
      <c r="AB696" s="607"/>
      <c r="AC696" s="607"/>
      <c r="AD696" s="607"/>
      <c r="AE696" s="607"/>
      <c r="AF696" s="607"/>
      <c r="AG696" s="607"/>
      <c r="AH696" s="607"/>
      <c r="AI696" s="607"/>
    </row>
    <row r="697" spans="1:35">
      <c r="A697" s="607"/>
      <c r="B697" s="607"/>
      <c r="C697" s="607"/>
      <c r="D697" s="607"/>
      <c r="E697" s="607"/>
      <c r="F697" s="607"/>
      <c r="G697" s="607"/>
      <c r="H697" s="607"/>
      <c r="I697" s="607"/>
      <c r="J697" s="607"/>
      <c r="K697" s="607"/>
      <c r="L697" s="607"/>
      <c r="M697" s="607"/>
      <c r="N697" s="607"/>
      <c r="O697" s="607"/>
      <c r="P697" s="607"/>
      <c r="Q697" s="607"/>
      <c r="R697" s="607"/>
      <c r="S697" s="607"/>
      <c r="T697" s="607"/>
      <c r="U697" s="607"/>
      <c r="V697" s="607"/>
      <c r="W697" s="607"/>
      <c r="X697" s="607"/>
      <c r="Y697" s="607"/>
      <c r="Z697" s="607"/>
      <c r="AA697" s="607"/>
      <c r="AB697" s="607"/>
      <c r="AC697" s="607"/>
      <c r="AD697" s="607"/>
      <c r="AE697" s="607"/>
      <c r="AF697" s="607"/>
      <c r="AG697" s="607"/>
      <c r="AH697" s="607"/>
      <c r="AI697" s="607"/>
    </row>
    <row r="698" spans="1:35">
      <c r="A698" s="607"/>
      <c r="B698" s="607"/>
      <c r="C698" s="607"/>
      <c r="D698" s="607"/>
      <c r="E698" s="607"/>
      <c r="F698" s="607"/>
      <c r="G698" s="607"/>
      <c r="H698" s="607"/>
      <c r="I698" s="607"/>
      <c r="J698" s="607"/>
      <c r="K698" s="607"/>
      <c r="L698" s="607"/>
      <c r="M698" s="607"/>
      <c r="N698" s="607"/>
      <c r="O698" s="607"/>
      <c r="P698" s="607"/>
      <c r="Q698" s="607"/>
      <c r="R698" s="607"/>
      <c r="S698" s="607"/>
      <c r="T698" s="607"/>
      <c r="U698" s="607"/>
      <c r="V698" s="607"/>
      <c r="W698" s="607"/>
      <c r="X698" s="607"/>
      <c r="Y698" s="607"/>
      <c r="Z698" s="607"/>
      <c r="AA698" s="607"/>
      <c r="AB698" s="607"/>
      <c r="AC698" s="607"/>
      <c r="AD698" s="607"/>
      <c r="AE698" s="607"/>
      <c r="AF698" s="607"/>
      <c r="AG698" s="607"/>
      <c r="AH698" s="607"/>
      <c r="AI698" s="607"/>
    </row>
    <row r="699" spans="1:35">
      <c r="A699" s="607"/>
      <c r="B699" s="607"/>
      <c r="C699" s="607"/>
      <c r="D699" s="607"/>
      <c r="E699" s="607"/>
      <c r="F699" s="607"/>
      <c r="G699" s="607"/>
      <c r="H699" s="607"/>
      <c r="I699" s="607"/>
      <c r="J699" s="607"/>
      <c r="K699" s="607"/>
      <c r="L699" s="607"/>
      <c r="M699" s="607"/>
      <c r="N699" s="607"/>
      <c r="O699" s="607"/>
      <c r="P699" s="607"/>
      <c r="Q699" s="607"/>
      <c r="R699" s="607"/>
      <c r="S699" s="607"/>
      <c r="T699" s="607"/>
      <c r="U699" s="607"/>
      <c r="V699" s="607"/>
      <c r="W699" s="607"/>
      <c r="X699" s="607"/>
      <c r="Y699" s="607"/>
      <c r="Z699" s="607"/>
      <c r="AA699" s="607"/>
      <c r="AB699" s="607"/>
      <c r="AC699" s="607"/>
      <c r="AD699" s="607"/>
      <c r="AE699" s="607"/>
      <c r="AF699" s="607"/>
      <c r="AG699" s="607"/>
      <c r="AH699" s="607"/>
      <c r="AI699" s="607"/>
    </row>
    <row r="700" spans="1:35">
      <c r="A700" s="607"/>
      <c r="B700" s="607"/>
      <c r="C700" s="607"/>
      <c r="D700" s="607"/>
      <c r="E700" s="607"/>
      <c r="F700" s="607"/>
      <c r="G700" s="607"/>
      <c r="H700" s="607"/>
      <c r="I700" s="607"/>
      <c r="J700" s="607"/>
      <c r="K700" s="607"/>
      <c r="L700" s="607"/>
      <c r="M700" s="607"/>
      <c r="N700" s="607"/>
      <c r="O700" s="607"/>
      <c r="P700" s="607"/>
      <c r="Q700" s="607"/>
      <c r="R700" s="607"/>
      <c r="S700" s="607"/>
      <c r="T700" s="607"/>
      <c r="U700" s="607"/>
      <c r="V700" s="607"/>
      <c r="W700" s="607"/>
      <c r="X700" s="607"/>
      <c r="Y700" s="607"/>
      <c r="Z700" s="607"/>
      <c r="AA700" s="607"/>
      <c r="AB700" s="607"/>
      <c r="AC700" s="607"/>
      <c r="AD700" s="607"/>
      <c r="AE700" s="607"/>
      <c r="AF700" s="607"/>
      <c r="AG700" s="607"/>
      <c r="AH700" s="607"/>
      <c r="AI700" s="607"/>
    </row>
    <row r="701" spans="1:35">
      <c r="A701" s="607"/>
      <c r="B701" s="607"/>
      <c r="C701" s="607"/>
      <c r="D701" s="607"/>
      <c r="E701" s="607"/>
      <c r="F701" s="607"/>
      <c r="G701" s="607"/>
      <c r="H701" s="607"/>
      <c r="I701" s="607"/>
      <c r="J701" s="607"/>
      <c r="K701" s="607"/>
      <c r="L701" s="607"/>
      <c r="M701" s="607"/>
      <c r="N701" s="607"/>
      <c r="O701" s="607"/>
      <c r="P701" s="607"/>
      <c r="Q701" s="607"/>
      <c r="R701" s="607"/>
      <c r="S701" s="607"/>
      <c r="T701" s="607"/>
      <c r="U701" s="607"/>
      <c r="V701" s="607"/>
      <c r="W701" s="607"/>
      <c r="X701" s="607"/>
      <c r="Y701" s="607"/>
      <c r="Z701" s="607"/>
      <c r="AA701" s="607"/>
      <c r="AB701" s="607"/>
      <c r="AC701" s="607"/>
      <c r="AD701" s="607"/>
      <c r="AE701" s="607"/>
      <c r="AF701" s="607"/>
      <c r="AG701" s="607"/>
      <c r="AH701" s="607"/>
      <c r="AI701" s="607"/>
    </row>
    <row r="702" spans="1:35">
      <c r="A702" s="607"/>
      <c r="B702" s="607"/>
      <c r="C702" s="607"/>
      <c r="D702" s="607"/>
      <c r="E702" s="607"/>
      <c r="F702" s="607"/>
      <c r="G702" s="607"/>
      <c r="H702" s="607"/>
      <c r="I702" s="607"/>
      <c r="J702" s="607"/>
      <c r="K702" s="607"/>
      <c r="L702" s="607"/>
      <c r="M702" s="607"/>
      <c r="N702" s="607"/>
      <c r="O702" s="607"/>
      <c r="P702" s="607"/>
      <c r="Q702" s="607"/>
      <c r="R702" s="607"/>
      <c r="S702" s="607"/>
      <c r="T702" s="607"/>
      <c r="U702" s="607"/>
      <c r="V702" s="607"/>
      <c r="W702" s="607"/>
      <c r="X702" s="607"/>
      <c r="Y702" s="607"/>
      <c r="Z702" s="607"/>
      <c r="AA702" s="607"/>
      <c r="AB702" s="607"/>
      <c r="AC702" s="607"/>
      <c r="AD702" s="607"/>
      <c r="AE702" s="607"/>
      <c r="AF702" s="607"/>
      <c r="AG702" s="607"/>
      <c r="AH702" s="607"/>
      <c r="AI702" s="607"/>
    </row>
    <row r="703" spans="1:35">
      <c r="A703" s="607"/>
      <c r="B703" s="607"/>
      <c r="C703" s="607"/>
      <c r="D703" s="607"/>
      <c r="E703" s="607"/>
      <c r="F703" s="607"/>
      <c r="G703" s="607"/>
      <c r="H703" s="607"/>
      <c r="I703" s="607"/>
      <c r="J703" s="607"/>
      <c r="K703" s="607"/>
      <c r="L703" s="607"/>
      <c r="M703" s="607"/>
      <c r="N703" s="607"/>
      <c r="O703" s="607"/>
      <c r="P703" s="607"/>
      <c r="Q703" s="607"/>
      <c r="R703" s="607"/>
      <c r="S703" s="607"/>
      <c r="T703" s="607"/>
      <c r="U703" s="607"/>
      <c r="V703" s="607"/>
      <c r="W703" s="607"/>
      <c r="X703" s="607"/>
      <c r="Y703" s="607"/>
      <c r="Z703" s="607"/>
      <c r="AA703" s="607"/>
      <c r="AB703" s="607"/>
      <c r="AC703" s="607"/>
      <c r="AD703" s="607"/>
      <c r="AE703" s="607"/>
      <c r="AF703" s="607"/>
      <c r="AG703" s="607"/>
      <c r="AH703" s="607"/>
      <c r="AI703" s="607"/>
    </row>
    <row r="704" spans="1:35">
      <c r="A704" s="607"/>
      <c r="B704" s="607"/>
      <c r="C704" s="607"/>
      <c r="D704" s="607"/>
      <c r="E704" s="607"/>
      <c r="F704" s="607"/>
      <c r="G704" s="607"/>
      <c r="H704" s="607"/>
      <c r="I704" s="607"/>
      <c r="J704" s="607"/>
      <c r="K704" s="607"/>
      <c r="L704" s="607"/>
      <c r="M704" s="607"/>
      <c r="N704" s="607"/>
      <c r="O704" s="607"/>
      <c r="P704" s="607"/>
      <c r="Q704" s="607"/>
      <c r="R704" s="607"/>
      <c r="S704" s="607"/>
      <c r="T704" s="607"/>
      <c r="U704" s="607"/>
      <c r="V704" s="607"/>
      <c r="W704" s="607"/>
      <c r="X704" s="607"/>
      <c r="Y704" s="607"/>
      <c r="Z704" s="607"/>
      <c r="AA704" s="607"/>
      <c r="AB704" s="607"/>
      <c r="AC704" s="607"/>
      <c r="AD704" s="607"/>
      <c r="AE704" s="607"/>
      <c r="AF704" s="607"/>
      <c r="AG704" s="607"/>
      <c r="AH704" s="607"/>
      <c r="AI704" s="607"/>
    </row>
    <row r="705" spans="1:35">
      <c r="A705" s="607"/>
      <c r="B705" s="607"/>
      <c r="C705" s="607"/>
      <c r="D705" s="607"/>
      <c r="E705" s="607"/>
      <c r="F705" s="607"/>
      <c r="G705" s="607"/>
      <c r="H705" s="607"/>
      <c r="I705" s="607"/>
      <c r="J705" s="607"/>
      <c r="K705" s="607"/>
      <c r="L705" s="607"/>
      <c r="M705" s="607"/>
      <c r="N705" s="607"/>
      <c r="O705" s="607"/>
      <c r="P705" s="607"/>
      <c r="Q705" s="607"/>
      <c r="R705" s="607"/>
      <c r="S705" s="607"/>
      <c r="T705" s="607"/>
      <c r="U705" s="607"/>
      <c r="V705" s="607"/>
      <c r="W705" s="607"/>
      <c r="X705" s="607"/>
      <c r="Y705" s="607"/>
      <c r="Z705" s="607"/>
      <c r="AA705" s="607"/>
      <c r="AB705" s="607"/>
      <c r="AC705" s="607"/>
      <c r="AD705" s="607"/>
      <c r="AE705" s="607"/>
      <c r="AF705" s="607"/>
      <c r="AG705" s="607"/>
      <c r="AH705" s="607"/>
      <c r="AI705" s="607"/>
    </row>
    <row r="706" spans="1:35">
      <c r="A706" s="607"/>
      <c r="B706" s="607"/>
      <c r="C706" s="607"/>
      <c r="D706" s="607"/>
      <c r="E706" s="607"/>
      <c r="F706" s="607"/>
      <c r="G706" s="607"/>
      <c r="H706" s="607"/>
      <c r="I706" s="607"/>
      <c r="J706" s="607"/>
      <c r="K706" s="607"/>
      <c r="L706" s="607"/>
      <c r="M706" s="607"/>
      <c r="N706" s="607"/>
      <c r="O706" s="607"/>
      <c r="P706" s="607"/>
      <c r="Q706" s="607"/>
      <c r="R706" s="607"/>
      <c r="S706" s="607"/>
      <c r="T706" s="607"/>
      <c r="U706" s="607"/>
      <c r="V706" s="607"/>
      <c r="W706" s="607"/>
      <c r="X706" s="607"/>
      <c r="Y706" s="607"/>
      <c r="Z706" s="607"/>
      <c r="AA706" s="607"/>
      <c r="AB706" s="607"/>
      <c r="AC706" s="607"/>
      <c r="AD706" s="607"/>
      <c r="AE706" s="607"/>
      <c r="AF706" s="607"/>
      <c r="AG706" s="607"/>
      <c r="AH706" s="607"/>
      <c r="AI706" s="607"/>
    </row>
    <row r="707" spans="1:35">
      <c r="A707" s="607"/>
      <c r="B707" s="607"/>
      <c r="C707" s="607"/>
      <c r="D707" s="607"/>
      <c r="E707" s="607"/>
      <c r="F707" s="607"/>
      <c r="G707" s="607"/>
      <c r="H707" s="607"/>
      <c r="I707" s="607"/>
      <c r="J707" s="607"/>
      <c r="K707" s="607"/>
      <c r="L707" s="607"/>
      <c r="M707" s="607"/>
      <c r="N707" s="607"/>
      <c r="O707" s="607"/>
      <c r="P707" s="607"/>
      <c r="Q707" s="607"/>
      <c r="R707" s="607"/>
      <c r="S707" s="607"/>
      <c r="T707" s="607"/>
      <c r="U707" s="607"/>
      <c r="V707" s="607"/>
      <c r="W707" s="607"/>
      <c r="X707" s="607"/>
      <c r="Y707" s="607"/>
      <c r="Z707" s="607"/>
      <c r="AA707" s="607"/>
      <c r="AB707" s="607"/>
      <c r="AC707" s="607"/>
      <c r="AD707" s="607"/>
      <c r="AE707" s="607"/>
      <c r="AF707" s="607"/>
      <c r="AG707" s="607"/>
      <c r="AH707" s="607"/>
      <c r="AI707" s="607"/>
    </row>
    <row r="708" spans="1:35">
      <c r="A708" s="607"/>
      <c r="B708" s="607"/>
      <c r="C708" s="607"/>
      <c r="D708" s="607"/>
      <c r="E708" s="607"/>
      <c r="F708" s="607"/>
      <c r="G708" s="607"/>
      <c r="H708" s="607"/>
      <c r="I708" s="607"/>
      <c r="J708" s="607"/>
      <c r="K708" s="607"/>
      <c r="L708" s="607"/>
      <c r="M708" s="607"/>
      <c r="N708" s="607"/>
      <c r="O708" s="607"/>
      <c r="P708" s="607"/>
      <c r="Q708" s="607"/>
      <c r="R708" s="607"/>
      <c r="S708" s="607"/>
      <c r="T708" s="607"/>
      <c r="U708" s="607"/>
      <c r="V708" s="607"/>
      <c r="W708" s="607"/>
      <c r="X708" s="607"/>
      <c r="Y708" s="607"/>
      <c r="Z708" s="607"/>
      <c r="AA708" s="607"/>
      <c r="AB708" s="607"/>
      <c r="AC708" s="607"/>
      <c r="AD708" s="607"/>
      <c r="AE708" s="607"/>
      <c r="AF708" s="607"/>
      <c r="AG708" s="607"/>
      <c r="AH708" s="607"/>
      <c r="AI708" s="607"/>
    </row>
    <row r="709" spans="1:35">
      <c r="A709" s="607"/>
      <c r="B709" s="607"/>
      <c r="C709" s="607"/>
      <c r="D709" s="607"/>
      <c r="E709" s="607"/>
      <c r="F709" s="607"/>
      <c r="G709" s="607"/>
      <c r="H709" s="607"/>
      <c r="I709" s="607"/>
      <c r="J709" s="607"/>
      <c r="K709" s="607"/>
      <c r="L709" s="607"/>
      <c r="M709" s="607"/>
      <c r="N709" s="607"/>
      <c r="O709" s="607"/>
      <c r="P709" s="607"/>
      <c r="Q709" s="607"/>
      <c r="R709" s="607"/>
      <c r="S709" s="607"/>
      <c r="T709" s="607"/>
      <c r="U709" s="607"/>
      <c r="V709" s="607"/>
      <c r="W709" s="607"/>
      <c r="X709" s="607"/>
      <c r="Y709" s="607"/>
      <c r="Z709" s="607"/>
      <c r="AA709" s="607"/>
      <c r="AB709" s="607"/>
      <c r="AC709" s="607"/>
      <c r="AD709" s="607"/>
      <c r="AE709" s="607"/>
      <c r="AF709" s="607"/>
      <c r="AG709" s="607"/>
      <c r="AH709" s="607"/>
      <c r="AI709" s="607"/>
    </row>
    <row r="710" spans="1:35">
      <c r="A710" s="607"/>
      <c r="B710" s="607"/>
      <c r="C710" s="607"/>
      <c r="D710" s="607"/>
      <c r="E710" s="607"/>
      <c r="F710" s="607"/>
      <c r="G710" s="607"/>
      <c r="H710" s="607"/>
      <c r="I710" s="607"/>
      <c r="J710" s="607"/>
      <c r="K710" s="607"/>
      <c r="L710" s="607"/>
      <c r="M710" s="607"/>
      <c r="N710" s="607"/>
      <c r="O710" s="607"/>
      <c r="P710" s="607"/>
      <c r="Q710" s="607"/>
      <c r="R710" s="607"/>
      <c r="S710" s="607"/>
      <c r="T710" s="607"/>
      <c r="U710" s="607"/>
      <c r="V710" s="607"/>
      <c r="W710" s="607"/>
      <c r="X710" s="607"/>
      <c r="Y710" s="607"/>
      <c r="Z710" s="607"/>
      <c r="AA710" s="607"/>
      <c r="AB710" s="607"/>
      <c r="AC710" s="607"/>
      <c r="AD710" s="607"/>
      <c r="AE710" s="607"/>
      <c r="AF710" s="607"/>
      <c r="AG710" s="607"/>
      <c r="AH710" s="607"/>
      <c r="AI710" s="607"/>
    </row>
    <row r="711" spans="1:35">
      <c r="A711" s="607"/>
      <c r="B711" s="607"/>
      <c r="C711" s="607"/>
      <c r="D711" s="607"/>
      <c r="E711" s="607"/>
      <c r="F711" s="607"/>
      <c r="G711" s="607"/>
      <c r="H711" s="607"/>
      <c r="I711" s="607"/>
      <c r="J711" s="607"/>
      <c r="K711" s="607"/>
      <c r="L711" s="607"/>
      <c r="M711" s="607"/>
      <c r="N711" s="607"/>
      <c r="O711" s="607"/>
      <c r="P711" s="607"/>
      <c r="Q711" s="607"/>
      <c r="R711" s="607"/>
      <c r="S711" s="607"/>
      <c r="T711" s="607"/>
      <c r="U711" s="607"/>
      <c r="V711" s="607"/>
      <c r="W711" s="607"/>
      <c r="X711" s="607"/>
      <c r="Y711" s="607"/>
      <c r="Z711" s="607"/>
      <c r="AA711" s="607"/>
      <c r="AB711" s="607"/>
      <c r="AC711" s="607"/>
      <c r="AD711" s="607"/>
      <c r="AE711" s="607"/>
      <c r="AF711" s="607"/>
      <c r="AG711" s="607"/>
      <c r="AH711" s="607"/>
      <c r="AI711" s="607"/>
    </row>
    <row r="712" spans="1:35">
      <c r="A712" s="607"/>
      <c r="B712" s="607"/>
      <c r="C712" s="607"/>
      <c r="D712" s="607"/>
      <c r="E712" s="607"/>
      <c r="F712" s="607"/>
      <c r="G712" s="607"/>
      <c r="H712" s="607"/>
      <c r="I712" s="607"/>
      <c r="J712" s="607"/>
      <c r="K712" s="607"/>
      <c r="L712" s="607"/>
      <c r="M712" s="607"/>
      <c r="N712" s="607"/>
      <c r="O712" s="607"/>
      <c r="P712" s="607"/>
      <c r="Q712" s="607"/>
      <c r="R712" s="607"/>
      <c r="S712" s="607"/>
      <c r="T712" s="607"/>
      <c r="U712" s="607"/>
      <c r="V712" s="607"/>
      <c r="W712" s="607"/>
      <c r="X712" s="607"/>
      <c r="Y712" s="607"/>
      <c r="Z712" s="607"/>
      <c r="AA712" s="607"/>
      <c r="AB712" s="607"/>
      <c r="AC712" s="607"/>
      <c r="AD712" s="607"/>
      <c r="AE712" s="607"/>
      <c r="AF712" s="607"/>
      <c r="AG712" s="607"/>
      <c r="AH712" s="607"/>
      <c r="AI712" s="607"/>
    </row>
    <row r="713" spans="1:35">
      <c r="A713" s="607"/>
      <c r="B713" s="607"/>
      <c r="C713" s="607"/>
      <c r="D713" s="607"/>
      <c r="E713" s="607"/>
      <c r="F713" s="607"/>
      <c r="G713" s="607"/>
      <c r="H713" s="607"/>
      <c r="I713" s="607"/>
      <c r="J713" s="607"/>
      <c r="K713" s="607"/>
      <c r="L713" s="607"/>
      <c r="M713" s="607"/>
      <c r="N713" s="607"/>
      <c r="O713" s="607"/>
      <c r="P713" s="607"/>
      <c r="Q713" s="607"/>
      <c r="R713" s="607"/>
      <c r="S713" s="607"/>
      <c r="T713" s="607"/>
      <c r="U713" s="607"/>
      <c r="V713" s="607"/>
      <c r="W713" s="607"/>
      <c r="X713" s="607"/>
      <c r="Y713" s="607"/>
      <c r="Z713" s="607"/>
      <c r="AA713" s="607"/>
      <c r="AB713" s="607"/>
      <c r="AC713" s="607"/>
      <c r="AD713" s="607"/>
      <c r="AE713" s="607"/>
      <c r="AF713" s="607"/>
      <c r="AG713" s="607"/>
      <c r="AH713" s="607"/>
      <c r="AI713" s="607"/>
    </row>
    <row r="714" spans="1:35">
      <c r="A714" s="607"/>
      <c r="B714" s="607"/>
      <c r="C714" s="607"/>
      <c r="D714" s="607"/>
      <c r="E714" s="607"/>
      <c r="F714" s="607"/>
      <c r="G714" s="607"/>
      <c r="H714" s="607"/>
      <c r="I714" s="607"/>
      <c r="J714" s="607"/>
      <c r="K714" s="607"/>
      <c r="L714" s="607"/>
      <c r="M714" s="607"/>
      <c r="N714" s="607"/>
      <c r="O714" s="607"/>
      <c r="P714" s="607"/>
      <c r="Q714" s="607"/>
      <c r="R714" s="607"/>
      <c r="S714" s="607"/>
      <c r="T714" s="607"/>
      <c r="U714" s="607"/>
      <c r="V714" s="607"/>
      <c r="W714" s="607"/>
      <c r="X714" s="607"/>
      <c r="Y714" s="607"/>
      <c r="Z714" s="607"/>
      <c r="AA714" s="607"/>
      <c r="AB714" s="607"/>
      <c r="AC714" s="607"/>
      <c r="AD714" s="607"/>
      <c r="AE714" s="607"/>
      <c r="AF714" s="607"/>
      <c r="AG714" s="607"/>
      <c r="AH714" s="607"/>
      <c r="AI714" s="607"/>
    </row>
    <row r="715" spans="1:35">
      <c r="A715" s="607"/>
      <c r="B715" s="607"/>
      <c r="C715" s="607"/>
      <c r="D715" s="607"/>
      <c r="E715" s="607"/>
      <c r="F715" s="607"/>
      <c r="G715" s="607"/>
      <c r="H715" s="607"/>
      <c r="I715" s="607"/>
      <c r="J715" s="607"/>
      <c r="K715" s="607"/>
      <c r="L715" s="607"/>
      <c r="M715" s="607"/>
      <c r="N715" s="607"/>
      <c r="O715" s="607"/>
      <c r="P715" s="607"/>
      <c r="Q715" s="607"/>
      <c r="R715" s="607"/>
      <c r="S715" s="607"/>
      <c r="T715" s="607"/>
      <c r="U715" s="607"/>
      <c r="V715" s="607"/>
      <c r="W715" s="607"/>
      <c r="X715" s="607"/>
      <c r="Y715" s="607"/>
      <c r="Z715" s="607"/>
      <c r="AA715" s="607"/>
      <c r="AB715" s="607"/>
      <c r="AC715" s="607"/>
      <c r="AD715" s="607"/>
      <c r="AE715" s="607"/>
      <c r="AF715" s="607"/>
      <c r="AG715" s="607"/>
      <c r="AH715" s="607"/>
      <c r="AI715" s="607"/>
    </row>
    <row r="716" spans="1:35">
      <c r="A716" s="607"/>
      <c r="B716" s="607"/>
      <c r="C716" s="607"/>
      <c r="D716" s="607"/>
      <c r="E716" s="607"/>
      <c r="F716" s="607"/>
      <c r="G716" s="607"/>
      <c r="H716" s="607"/>
      <c r="I716" s="607"/>
      <c r="J716" s="607"/>
      <c r="K716" s="607"/>
      <c r="L716" s="607"/>
      <c r="M716" s="607"/>
      <c r="N716" s="607"/>
      <c r="O716" s="607"/>
      <c r="P716" s="607"/>
      <c r="Q716" s="607"/>
      <c r="R716" s="607"/>
      <c r="S716" s="607"/>
      <c r="T716" s="607"/>
      <c r="U716" s="607"/>
      <c r="V716" s="607"/>
      <c r="W716" s="607"/>
      <c r="X716" s="607"/>
      <c r="Y716" s="607"/>
      <c r="Z716" s="607"/>
      <c r="AA716" s="607"/>
      <c r="AB716" s="607"/>
      <c r="AC716" s="607"/>
      <c r="AD716" s="607"/>
      <c r="AE716" s="607"/>
      <c r="AF716" s="607"/>
      <c r="AG716" s="607"/>
      <c r="AH716" s="607"/>
      <c r="AI716" s="607"/>
    </row>
    <row r="717" spans="1:35">
      <c r="A717" s="607"/>
      <c r="B717" s="607"/>
      <c r="C717" s="607"/>
      <c r="D717" s="607"/>
      <c r="E717" s="607"/>
      <c r="F717" s="607"/>
      <c r="G717" s="607"/>
      <c r="H717" s="607"/>
      <c r="I717" s="607"/>
      <c r="J717" s="607"/>
      <c r="K717" s="607"/>
      <c r="L717" s="607"/>
      <c r="M717" s="607"/>
      <c r="N717" s="607"/>
      <c r="O717" s="607"/>
      <c r="P717" s="607"/>
      <c r="Q717" s="607"/>
      <c r="R717" s="607"/>
      <c r="S717" s="607"/>
      <c r="T717" s="607"/>
      <c r="U717" s="607"/>
      <c r="V717" s="607"/>
      <c r="W717" s="607"/>
      <c r="X717" s="607"/>
      <c r="Y717" s="607"/>
      <c r="Z717" s="607"/>
      <c r="AA717" s="607"/>
      <c r="AB717" s="607"/>
      <c r="AC717" s="607"/>
      <c r="AD717" s="607"/>
      <c r="AE717" s="607"/>
      <c r="AF717" s="607"/>
      <c r="AG717" s="607"/>
      <c r="AH717" s="607"/>
      <c r="AI717" s="607"/>
    </row>
    <row r="718" spans="1:35">
      <c r="A718" s="607"/>
      <c r="B718" s="607"/>
      <c r="C718" s="607"/>
      <c r="D718" s="607"/>
      <c r="E718" s="607"/>
      <c r="F718" s="607"/>
      <c r="G718" s="607"/>
      <c r="H718" s="607"/>
      <c r="I718" s="607"/>
      <c r="J718" s="607"/>
      <c r="K718" s="607"/>
      <c r="L718" s="607"/>
      <c r="M718" s="607"/>
      <c r="N718" s="607"/>
      <c r="O718" s="607"/>
      <c r="P718" s="607"/>
      <c r="Q718" s="607"/>
      <c r="R718" s="607"/>
      <c r="S718" s="607"/>
      <c r="T718" s="607"/>
      <c r="U718" s="607"/>
      <c r="V718" s="607"/>
      <c r="W718" s="607"/>
      <c r="X718" s="607"/>
      <c r="Y718" s="607"/>
      <c r="Z718" s="607"/>
      <c r="AA718" s="607"/>
      <c r="AB718" s="607"/>
      <c r="AC718" s="607"/>
      <c r="AD718" s="607"/>
      <c r="AE718" s="607"/>
      <c r="AF718" s="607"/>
      <c r="AG718" s="607"/>
      <c r="AH718" s="607"/>
      <c r="AI718" s="607"/>
    </row>
    <row r="719" spans="1:35">
      <c r="A719" s="607"/>
      <c r="B719" s="607"/>
      <c r="C719" s="607"/>
      <c r="D719" s="607"/>
      <c r="E719" s="607"/>
      <c r="F719" s="607"/>
      <c r="G719" s="607"/>
      <c r="H719" s="607"/>
      <c r="I719" s="607"/>
      <c r="J719" s="607"/>
      <c r="K719" s="607"/>
      <c r="L719" s="607"/>
      <c r="M719" s="607"/>
      <c r="N719" s="607"/>
      <c r="O719" s="607"/>
      <c r="P719" s="607"/>
      <c r="Q719" s="607"/>
      <c r="R719" s="607"/>
      <c r="S719" s="607"/>
      <c r="T719" s="607"/>
      <c r="U719" s="607"/>
      <c r="V719" s="607"/>
      <c r="W719" s="607"/>
      <c r="X719" s="607"/>
      <c r="Y719" s="607"/>
      <c r="Z719" s="607"/>
      <c r="AA719" s="607"/>
      <c r="AB719" s="607"/>
      <c r="AC719" s="607"/>
      <c r="AD719" s="607"/>
      <c r="AE719" s="607"/>
      <c r="AF719" s="607"/>
      <c r="AG719" s="607"/>
      <c r="AH719" s="607"/>
      <c r="AI719" s="607"/>
    </row>
    <row r="720" spans="1:35">
      <c r="A720" s="607"/>
      <c r="B720" s="607"/>
      <c r="C720" s="607"/>
      <c r="D720" s="607"/>
      <c r="E720" s="607"/>
      <c r="F720" s="607"/>
      <c r="G720" s="607"/>
      <c r="H720" s="607"/>
      <c r="I720" s="607"/>
      <c r="J720" s="607"/>
      <c r="K720" s="607"/>
      <c r="L720" s="607"/>
      <c r="M720" s="607"/>
      <c r="N720" s="607"/>
      <c r="O720" s="607"/>
      <c r="P720" s="607"/>
      <c r="Q720" s="607"/>
      <c r="R720" s="607"/>
      <c r="S720" s="607"/>
      <c r="T720" s="607"/>
      <c r="U720" s="607"/>
      <c r="V720" s="607"/>
      <c r="W720" s="607"/>
      <c r="X720" s="607"/>
      <c r="Y720" s="607"/>
      <c r="Z720" s="607"/>
      <c r="AA720" s="607"/>
      <c r="AB720" s="607"/>
      <c r="AC720" s="607"/>
      <c r="AD720" s="607"/>
      <c r="AE720" s="607"/>
      <c r="AF720" s="607"/>
      <c r="AG720" s="607"/>
      <c r="AH720" s="607"/>
      <c r="AI720" s="607"/>
    </row>
    <row r="721" spans="1:35">
      <c r="A721" s="607"/>
      <c r="B721" s="607"/>
      <c r="C721" s="607"/>
      <c r="D721" s="607"/>
      <c r="E721" s="607"/>
      <c r="F721" s="607"/>
      <c r="G721" s="607"/>
      <c r="H721" s="607"/>
      <c r="I721" s="607"/>
      <c r="J721" s="607"/>
      <c r="K721" s="607"/>
      <c r="L721" s="607"/>
      <c r="M721" s="607"/>
      <c r="N721" s="607"/>
      <c r="O721" s="607"/>
      <c r="P721" s="607"/>
      <c r="Q721" s="607"/>
      <c r="R721" s="607"/>
      <c r="S721" s="607"/>
      <c r="T721" s="607"/>
      <c r="U721" s="607"/>
      <c r="V721" s="607"/>
      <c r="W721" s="607"/>
      <c r="X721" s="607"/>
      <c r="Y721" s="607"/>
      <c r="Z721" s="607"/>
      <c r="AA721" s="607"/>
      <c r="AB721" s="607"/>
      <c r="AC721" s="607"/>
      <c r="AD721" s="607"/>
      <c r="AE721" s="607"/>
      <c r="AF721" s="607"/>
      <c r="AG721" s="607"/>
      <c r="AH721" s="607"/>
      <c r="AI721" s="607"/>
    </row>
    <row r="722" spans="1:35">
      <c r="A722" s="607"/>
      <c r="B722" s="607"/>
      <c r="C722" s="607"/>
      <c r="D722" s="607"/>
      <c r="E722" s="607"/>
      <c r="F722" s="607"/>
      <c r="G722" s="607"/>
      <c r="H722" s="607"/>
      <c r="I722" s="607"/>
      <c r="J722" s="607"/>
      <c r="K722" s="607"/>
      <c r="L722" s="607"/>
      <c r="M722" s="607"/>
      <c r="N722" s="607"/>
      <c r="O722" s="607"/>
      <c r="P722" s="607"/>
      <c r="Q722" s="607"/>
      <c r="R722" s="607"/>
      <c r="S722" s="607"/>
      <c r="T722" s="607"/>
      <c r="U722" s="607"/>
      <c r="V722" s="607"/>
      <c r="W722" s="607"/>
      <c r="X722" s="607"/>
      <c r="Y722" s="607"/>
      <c r="Z722" s="607"/>
      <c r="AA722" s="607"/>
      <c r="AB722" s="607"/>
      <c r="AC722" s="607"/>
      <c r="AD722" s="607"/>
      <c r="AE722" s="607"/>
      <c r="AF722" s="607"/>
      <c r="AG722" s="607"/>
      <c r="AH722" s="607"/>
      <c r="AI722" s="607"/>
    </row>
    <row r="723" spans="1:35">
      <c r="A723" s="607"/>
      <c r="B723" s="607"/>
      <c r="C723" s="607"/>
      <c r="D723" s="607"/>
      <c r="E723" s="607"/>
      <c r="F723" s="607"/>
      <c r="G723" s="607"/>
      <c r="H723" s="607"/>
      <c r="I723" s="607"/>
      <c r="J723" s="607"/>
      <c r="K723" s="607"/>
      <c r="L723" s="607"/>
      <c r="M723" s="607"/>
      <c r="N723" s="607"/>
      <c r="O723" s="607"/>
      <c r="P723" s="607"/>
      <c r="Q723" s="607"/>
      <c r="R723" s="607"/>
      <c r="S723" s="607"/>
      <c r="T723" s="607"/>
      <c r="U723" s="607"/>
      <c r="V723" s="607"/>
      <c r="W723" s="607"/>
      <c r="X723" s="607"/>
      <c r="Y723" s="607"/>
      <c r="Z723" s="607"/>
      <c r="AA723" s="607"/>
      <c r="AB723" s="607"/>
      <c r="AC723" s="607"/>
      <c r="AD723" s="607"/>
      <c r="AE723" s="607"/>
      <c r="AF723" s="607"/>
      <c r="AG723" s="607"/>
      <c r="AH723" s="607"/>
      <c r="AI723" s="607"/>
    </row>
    <row r="724" spans="1:35">
      <c r="A724" s="607"/>
      <c r="B724" s="607"/>
      <c r="C724" s="607"/>
      <c r="D724" s="607"/>
      <c r="E724" s="607"/>
      <c r="F724" s="607"/>
      <c r="G724" s="607"/>
      <c r="H724" s="607"/>
      <c r="I724" s="607"/>
      <c r="J724" s="607"/>
      <c r="K724" s="607"/>
      <c r="L724" s="607"/>
      <c r="M724" s="607"/>
      <c r="N724" s="607"/>
      <c r="O724" s="607"/>
      <c r="P724" s="607"/>
      <c r="Q724" s="607"/>
      <c r="R724" s="607"/>
      <c r="S724" s="607"/>
      <c r="T724" s="607"/>
      <c r="U724" s="607"/>
      <c r="V724" s="607"/>
      <c r="W724" s="607"/>
      <c r="X724" s="607"/>
      <c r="Y724" s="607"/>
      <c r="Z724" s="607"/>
      <c r="AA724" s="607"/>
      <c r="AB724" s="607"/>
      <c r="AC724" s="607"/>
      <c r="AD724" s="607"/>
      <c r="AE724" s="607"/>
      <c r="AF724" s="607"/>
      <c r="AG724" s="607"/>
      <c r="AH724" s="607"/>
      <c r="AI724" s="607"/>
    </row>
    <row r="725" spans="1:35">
      <c r="A725" s="607"/>
      <c r="B725" s="607"/>
      <c r="C725" s="607"/>
      <c r="D725" s="607"/>
      <c r="E725" s="607"/>
      <c r="F725" s="607"/>
      <c r="G725" s="607"/>
      <c r="H725" s="607"/>
      <c r="I725" s="607"/>
      <c r="J725" s="607"/>
      <c r="K725" s="607"/>
      <c r="L725" s="607"/>
      <c r="M725" s="607"/>
      <c r="N725" s="607"/>
      <c r="O725" s="607"/>
      <c r="P725" s="607"/>
      <c r="Q725" s="607"/>
      <c r="R725" s="607"/>
      <c r="S725" s="607"/>
      <c r="T725" s="607"/>
      <c r="U725" s="607"/>
      <c r="V725" s="607"/>
      <c r="W725" s="607"/>
      <c r="X725" s="607"/>
      <c r="Y725" s="607"/>
      <c r="Z725" s="607"/>
      <c r="AA725" s="607"/>
      <c r="AB725" s="607"/>
      <c r="AC725" s="607"/>
      <c r="AD725" s="607"/>
      <c r="AE725" s="607"/>
      <c r="AF725" s="607"/>
      <c r="AG725" s="607"/>
      <c r="AH725" s="607"/>
      <c r="AI725" s="607"/>
    </row>
    <row r="726" spans="1:35">
      <c r="A726" s="607"/>
      <c r="B726" s="607"/>
      <c r="C726" s="607"/>
      <c r="D726" s="607"/>
      <c r="E726" s="607"/>
      <c r="F726" s="607"/>
      <c r="G726" s="607"/>
      <c r="H726" s="607"/>
      <c r="I726" s="607"/>
      <c r="J726" s="607"/>
      <c r="K726" s="607"/>
      <c r="L726" s="607"/>
      <c r="M726" s="607"/>
      <c r="N726" s="607"/>
      <c r="O726" s="607"/>
      <c r="P726" s="607"/>
      <c r="Q726" s="607"/>
      <c r="R726" s="607"/>
      <c r="S726" s="607"/>
      <c r="T726" s="607"/>
      <c r="U726" s="607"/>
      <c r="V726" s="607"/>
      <c r="W726" s="607"/>
      <c r="X726" s="607"/>
      <c r="Y726" s="607"/>
      <c r="Z726" s="607"/>
      <c r="AA726" s="607"/>
      <c r="AB726" s="607"/>
      <c r="AC726" s="607"/>
      <c r="AD726" s="607"/>
      <c r="AE726" s="607"/>
      <c r="AF726" s="607"/>
      <c r="AG726" s="607"/>
      <c r="AH726" s="607"/>
      <c r="AI726" s="607"/>
    </row>
    <row r="727" spans="1:35">
      <c r="A727" s="607"/>
      <c r="B727" s="607"/>
      <c r="C727" s="607"/>
      <c r="D727" s="607"/>
      <c r="E727" s="607"/>
      <c r="F727" s="607"/>
      <c r="G727" s="607"/>
      <c r="H727" s="607"/>
      <c r="I727" s="607"/>
      <c r="J727" s="607"/>
      <c r="K727" s="607"/>
      <c r="L727" s="607"/>
      <c r="M727" s="607"/>
      <c r="N727" s="607"/>
      <c r="O727" s="607"/>
      <c r="P727" s="607"/>
      <c r="Q727" s="607"/>
      <c r="R727" s="607"/>
      <c r="S727" s="607"/>
      <c r="T727" s="607"/>
      <c r="U727" s="607"/>
      <c r="V727" s="607"/>
      <c r="W727" s="607"/>
      <c r="X727" s="607"/>
      <c r="Y727" s="607"/>
      <c r="Z727" s="607"/>
      <c r="AA727" s="607"/>
      <c r="AB727" s="607"/>
      <c r="AC727" s="607"/>
      <c r="AD727" s="607"/>
      <c r="AE727" s="607"/>
      <c r="AF727" s="607"/>
      <c r="AG727" s="607"/>
      <c r="AH727" s="607"/>
      <c r="AI727" s="607"/>
    </row>
    <row r="728" spans="1:35">
      <c r="A728" s="607"/>
      <c r="B728" s="607"/>
      <c r="C728" s="607"/>
      <c r="D728" s="607"/>
      <c r="E728" s="607"/>
      <c r="F728" s="607"/>
      <c r="G728" s="607"/>
      <c r="H728" s="607"/>
      <c r="I728" s="607"/>
      <c r="J728" s="607"/>
      <c r="K728" s="607"/>
      <c r="L728" s="607"/>
      <c r="M728" s="607"/>
      <c r="N728" s="607"/>
      <c r="O728" s="607"/>
      <c r="P728" s="607"/>
      <c r="Q728" s="607"/>
      <c r="R728" s="607"/>
      <c r="S728" s="607"/>
      <c r="T728" s="607"/>
      <c r="U728" s="607"/>
      <c r="V728" s="607"/>
      <c r="W728" s="607"/>
      <c r="X728" s="607"/>
      <c r="Y728" s="607"/>
      <c r="Z728" s="607"/>
      <c r="AA728" s="607"/>
      <c r="AB728" s="607"/>
      <c r="AC728" s="607"/>
      <c r="AD728" s="607"/>
      <c r="AE728" s="607"/>
      <c r="AF728" s="607"/>
      <c r="AG728" s="607"/>
      <c r="AH728" s="607"/>
      <c r="AI728" s="607"/>
    </row>
    <row r="729" spans="1:35">
      <c r="A729" s="607"/>
      <c r="B729" s="607"/>
      <c r="C729" s="607"/>
      <c r="D729" s="607"/>
      <c r="E729" s="607"/>
      <c r="F729" s="607"/>
      <c r="G729" s="607"/>
      <c r="H729" s="607"/>
      <c r="I729" s="607"/>
      <c r="J729" s="607"/>
      <c r="K729" s="607"/>
      <c r="L729" s="607"/>
      <c r="M729" s="607"/>
      <c r="N729" s="607"/>
      <c r="O729" s="607"/>
      <c r="P729" s="607"/>
      <c r="Q729" s="607"/>
      <c r="R729" s="607"/>
      <c r="S729" s="607"/>
      <c r="T729" s="607"/>
      <c r="U729" s="607"/>
      <c r="V729" s="607"/>
      <c r="W729" s="607"/>
      <c r="X729" s="607"/>
      <c r="Y729" s="607"/>
      <c r="Z729" s="607"/>
      <c r="AA729" s="607"/>
      <c r="AB729" s="607"/>
      <c r="AC729" s="607"/>
      <c r="AD729" s="607"/>
      <c r="AE729" s="607"/>
      <c r="AF729" s="607"/>
      <c r="AG729" s="607"/>
      <c r="AH729" s="607"/>
      <c r="AI729" s="607"/>
    </row>
    <row r="730" spans="1:35">
      <c r="A730" s="607"/>
      <c r="B730" s="607"/>
      <c r="C730" s="607"/>
      <c r="D730" s="607"/>
      <c r="E730" s="607"/>
      <c r="F730" s="607"/>
      <c r="G730" s="607"/>
      <c r="H730" s="607"/>
      <c r="I730" s="607"/>
      <c r="J730" s="607"/>
      <c r="K730" s="607"/>
      <c r="L730" s="607"/>
      <c r="M730" s="607"/>
      <c r="N730" s="607"/>
      <c r="O730" s="607"/>
      <c r="P730" s="607"/>
      <c r="Q730" s="607"/>
      <c r="R730" s="607"/>
      <c r="S730" s="607"/>
      <c r="T730" s="607"/>
      <c r="U730" s="607"/>
      <c r="V730" s="607"/>
      <c r="W730" s="607"/>
      <c r="X730" s="607"/>
      <c r="Y730" s="607"/>
      <c r="Z730" s="607"/>
      <c r="AA730" s="607"/>
      <c r="AB730" s="607"/>
      <c r="AC730" s="607"/>
      <c r="AD730" s="607"/>
      <c r="AE730" s="607"/>
      <c r="AF730" s="607"/>
      <c r="AG730" s="607"/>
      <c r="AH730" s="607"/>
      <c r="AI730" s="607"/>
    </row>
    <row r="731" spans="1:35">
      <c r="A731" s="607"/>
      <c r="B731" s="607"/>
      <c r="C731" s="607"/>
      <c r="D731" s="607"/>
      <c r="E731" s="607"/>
      <c r="F731" s="607"/>
      <c r="G731" s="607"/>
      <c r="H731" s="607"/>
      <c r="I731" s="607"/>
      <c r="J731" s="607"/>
      <c r="K731" s="607"/>
      <c r="L731" s="607"/>
      <c r="M731" s="607"/>
      <c r="N731" s="607"/>
      <c r="O731" s="607"/>
      <c r="P731" s="607"/>
      <c r="Q731" s="607"/>
      <c r="R731" s="607"/>
      <c r="S731" s="607"/>
      <c r="T731" s="607"/>
      <c r="U731" s="607"/>
      <c r="V731" s="607"/>
      <c r="W731" s="607"/>
      <c r="X731" s="607"/>
      <c r="Y731" s="607"/>
      <c r="Z731" s="607"/>
      <c r="AA731" s="607"/>
      <c r="AB731" s="607"/>
      <c r="AC731" s="607"/>
      <c r="AD731" s="607"/>
      <c r="AE731" s="607"/>
      <c r="AF731" s="607"/>
      <c r="AG731" s="607"/>
      <c r="AH731" s="607"/>
      <c r="AI731" s="607"/>
    </row>
    <row r="732" spans="1:35">
      <c r="A732" s="607"/>
      <c r="B732" s="607"/>
      <c r="C732" s="607"/>
      <c r="D732" s="607"/>
      <c r="E732" s="607"/>
      <c r="F732" s="607"/>
      <c r="G732" s="607"/>
      <c r="H732" s="607"/>
      <c r="I732" s="607"/>
      <c r="J732" s="607"/>
      <c r="K732" s="607"/>
      <c r="L732" s="607"/>
      <c r="M732" s="607"/>
      <c r="N732" s="607"/>
      <c r="O732" s="607"/>
      <c r="P732" s="607"/>
      <c r="Q732" s="607"/>
      <c r="R732" s="607"/>
      <c r="S732" s="607"/>
      <c r="T732" s="607"/>
      <c r="U732" s="607"/>
      <c r="V732" s="607"/>
      <c r="W732" s="607"/>
      <c r="X732" s="607"/>
      <c r="Y732" s="607"/>
      <c r="Z732" s="607"/>
      <c r="AA732" s="607"/>
      <c r="AB732" s="607"/>
      <c r="AC732" s="607"/>
      <c r="AD732" s="607"/>
      <c r="AE732" s="607"/>
      <c r="AF732" s="607"/>
      <c r="AG732" s="607"/>
      <c r="AH732" s="607"/>
      <c r="AI732" s="607"/>
    </row>
    <row r="733" spans="1:35">
      <c r="A733" s="607"/>
      <c r="B733" s="607"/>
      <c r="C733" s="607"/>
      <c r="D733" s="607"/>
      <c r="E733" s="607"/>
      <c r="F733" s="607"/>
      <c r="G733" s="607"/>
      <c r="H733" s="607"/>
      <c r="I733" s="607"/>
      <c r="J733" s="607"/>
      <c r="K733" s="607"/>
      <c r="L733" s="607"/>
      <c r="M733" s="607"/>
      <c r="N733" s="607"/>
      <c r="O733" s="607"/>
      <c r="P733" s="607"/>
      <c r="Q733" s="607"/>
      <c r="R733" s="607"/>
      <c r="S733" s="607"/>
      <c r="T733" s="607"/>
      <c r="U733" s="607"/>
      <c r="V733" s="607"/>
      <c r="W733" s="607"/>
      <c r="X733" s="607"/>
      <c r="Y733" s="607"/>
      <c r="Z733" s="607"/>
      <c r="AA733" s="607"/>
      <c r="AB733" s="607"/>
      <c r="AC733" s="607"/>
      <c r="AD733" s="607"/>
      <c r="AE733" s="607"/>
      <c r="AF733" s="607"/>
      <c r="AG733" s="607"/>
      <c r="AH733" s="607"/>
      <c r="AI733" s="607"/>
    </row>
    <row r="734" spans="1:35">
      <c r="A734" s="607"/>
      <c r="B734" s="607"/>
      <c r="C734" s="607"/>
      <c r="D734" s="607"/>
      <c r="E734" s="607"/>
      <c r="F734" s="607"/>
      <c r="G734" s="607"/>
      <c r="H734" s="607"/>
      <c r="I734" s="607"/>
      <c r="J734" s="607"/>
      <c r="K734" s="607"/>
      <c r="L734" s="607"/>
      <c r="M734" s="607"/>
      <c r="N734" s="607"/>
      <c r="O734" s="607"/>
      <c r="P734" s="607"/>
      <c r="Q734" s="607"/>
      <c r="R734" s="607"/>
      <c r="S734" s="607"/>
      <c r="T734" s="607"/>
      <c r="U734" s="607"/>
      <c r="V734" s="607"/>
      <c r="W734" s="607"/>
      <c r="X734" s="607"/>
      <c r="Y734" s="607"/>
      <c r="Z734" s="607"/>
      <c r="AA734" s="607"/>
      <c r="AB734" s="607"/>
      <c r="AC734" s="607"/>
      <c r="AD734" s="607"/>
      <c r="AE734" s="607"/>
      <c r="AF734" s="607"/>
      <c r="AG734" s="607"/>
      <c r="AH734" s="607"/>
      <c r="AI734" s="607"/>
    </row>
    <row r="735" spans="1:35">
      <c r="A735" s="607"/>
      <c r="B735" s="607"/>
      <c r="C735" s="607"/>
      <c r="D735" s="607"/>
      <c r="E735" s="607"/>
      <c r="F735" s="607"/>
      <c r="G735" s="607"/>
      <c r="H735" s="607"/>
      <c r="I735" s="607"/>
      <c r="J735" s="607"/>
      <c r="K735" s="607"/>
      <c r="L735" s="607"/>
      <c r="M735" s="607"/>
      <c r="N735" s="607"/>
      <c r="O735" s="607"/>
      <c r="P735" s="607"/>
      <c r="Q735" s="607"/>
      <c r="R735" s="607"/>
      <c r="S735" s="607"/>
      <c r="T735" s="607"/>
      <c r="U735" s="607"/>
      <c r="V735" s="607"/>
      <c r="W735" s="607"/>
      <c r="X735" s="607"/>
      <c r="Y735" s="607"/>
      <c r="Z735" s="607"/>
      <c r="AA735" s="607"/>
      <c r="AB735" s="607"/>
      <c r="AC735" s="607"/>
      <c r="AD735" s="607"/>
      <c r="AE735" s="607"/>
      <c r="AF735" s="607"/>
      <c r="AG735" s="607"/>
      <c r="AH735" s="607"/>
      <c r="AI735" s="607"/>
    </row>
    <row r="736" spans="1:35">
      <c r="A736" s="607"/>
      <c r="B736" s="607"/>
      <c r="C736" s="607"/>
      <c r="D736" s="607"/>
      <c r="E736" s="607"/>
      <c r="F736" s="607"/>
      <c r="G736" s="607"/>
      <c r="H736" s="607"/>
      <c r="I736" s="607"/>
      <c r="J736" s="607"/>
      <c r="K736" s="607"/>
      <c r="L736" s="607"/>
      <c r="M736" s="607"/>
      <c r="N736" s="607"/>
      <c r="O736" s="607"/>
      <c r="P736" s="607"/>
      <c r="Q736" s="607"/>
      <c r="R736" s="607"/>
      <c r="S736" s="607"/>
      <c r="T736" s="607"/>
      <c r="U736" s="607"/>
      <c r="V736" s="607"/>
      <c r="W736" s="607"/>
      <c r="X736" s="607"/>
      <c r="Y736" s="607"/>
      <c r="Z736" s="607"/>
      <c r="AA736" s="607"/>
      <c r="AB736" s="607"/>
      <c r="AC736" s="607"/>
      <c r="AD736" s="607"/>
      <c r="AE736" s="607"/>
      <c r="AF736" s="607"/>
      <c r="AG736" s="607"/>
      <c r="AH736" s="607"/>
      <c r="AI736" s="607"/>
    </row>
    <row r="737" spans="1:35">
      <c r="A737" s="607"/>
      <c r="B737" s="607"/>
      <c r="C737" s="607"/>
      <c r="D737" s="607"/>
      <c r="E737" s="607"/>
      <c r="F737" s="607"/>
      <c r="G737" s="607"/>
      <c r="H737" s="607"/>
      <c r="I737" s="607"/>
      <c r="J737" s="607"/>
      <c r="K737" s="607"/>
      <c r="L737" s="607"/>
      <c r="M737" s="607"/>
      <c r="N737" s="607"/>
      <c r="O737" s="607"/>
      <c r="P737" s="607"/>
      <c r="Q737" s="607"/>
      <c r="R737" s="607"/>
      <c r="S737" s="607"/>
      <c r="T737" s="607"/>
      <c r="U737" s="607"/>
      <c r="V737" s="607"/>
      <c r="W737" s="607"/>
      <c r="X737" s="607"/>
      <c r="Y737" s="607"/>
      <c r="Z737" s="607"/>
      <c r="AA737" s="607"/>
      <c r="AB737" s="607"/>
      <c r="AC737" s="607"/>
      <c r="AD737" s="607"/>
      <c r="AE737" s="607"/>
      <c r="AF737" s="607"/>
      <c r="AG737" s="607"/>
      <c r="AH737" s="607"/>
      <c r="AI737" s="607"/>
    </row>
    <row r="738" spans="1:35">
      <c r="A738" s="607"/>
      <c r="B738" s="607"/>
      <c r="C738" s="607"/>
      <c r="D738" s="607"/>
      <c r="E738" s="607"/>
      <c r="F738" s="607"/>
      <c r="G738" s="607"/>
      <c r="H738" s="607"/>
      <c r="I738" s="607"/>
      <c r="J738" s="607"/>
      <c r="K738" s="607"/>
      <c r="L738" s="607"/>
      <c r="M738" s="607"/>
      <c r="N738" s="607"/>
      <c r="O738" s="607"/>
      <c r="P738" s="607"/>
      <c r="Q738" s="607"/>
      <c r="R738" s="607"/>
      <c r="S738" s="607"/>
      <c r="T738" s="607"/>
      <c r="U738" s="607"/>
      <c r="V738" s="607"/>
      <c r="W738" s="607"/>
      <c r="X738" s="607"/>
      <c r="Y738" s="607"/>
      <c r="Z738" s="607"/>
      <c r="AA738" s="607"/>
      <c r="AB738" s="607"/>
      <c r="AC738" s="607"/>
      <c r="AD738" s="607"/>
      <c r="AE738" s="607"/>
      <c r="AF738" s="607"/>
      <c r="AG738" s="607"/>
      <c r="AH738" s="607"/>
      <c r="AI738" s="607"/>
    </row>
    <row r="739" spans="1:35">
      <c r="A739" s="607"/>
      <c r="B739" s="607"/>
      <c r="C739" s="607"/>
      <c r="D739" s="607"/>
      <c r="E739" s="607"/>
      <c r="F739" s="607"/>
      <c r="G739" s="607"/>
      <c r="H739" s="607"/>
      <c r="I739" s="607"/>
      <c r="J739" s="607"/>
      <c r="K739" s="607"/>
      <c r="L739" s="607"/>
      <c r="M739" s="607"/>
      <c r="N739" s="607"/>
      <c r="O739" s="607"/>
      <c r="P739" s="607"/>
      <c r="Q739" s="607"/>
      <c r="R739" s="607"/>
      <c r="S739" s="607"/>
      <c r="T739" s="607"/>
      <c r="U739" s="607"/>
      <c r="V739" s="607"/>
      <c r="W739" s="607"/>
      <c r="X739" s="607"/>
      <c r="Y739" s="607"/>
      <c r="Z739" s="607"/>
      <c r="AA739" s="607"/>
      <c r="AB739" s="607"/>
      <c r="AC739" s="607"/>
      <c r="AD739" s="607"/>
      <c r="AE739" s="607"/>
      <c r="AF739" s="607"/>
      <c r="AG739" s="607"/>
      <c r="AH739" s="607"/>
      <c r="AI739" s="607"/>
    </row>
    <row r="740" spans="1:35">
      <c r="A740" s="607"/>
      <c r="B740" s="607"/>
      <c r="C740" s="607"/>
      <c r="D740" s="607"/>
      <c r="E740" s="607"/>
      <c r="F740" s="607"/>
      <c r="G740" s="607"/>
      <c r="H740" s="607"/>
      <c r="I740" s="607"/>
      <c r="J740" s="607"/>
      <c r="K740" s="607"/>
      <c r="L740" s="607"/>
      <c r="M740" s="607"/>
      <c r="N740" s="607"/>
      <c r="O740" s="607"/>
      <c r="P740" s="607"/>
      <c r="Q740" s="607"/>
      <c r="R740" s="607"/>
      <c r="S740" s="607"/>
      <c r="T740" s="607"/>
      <c r="U740" s="607"/>
      <c r="V740" s="607"/>
      <c r="W740" s="607"/>
      <c r="X740" s="607"/>
      <c r="Y740" s="607"/>
      <c r="Z740" s="607"/>
      <c r="AA740" s="607"/>
      <c r="AB740" s="607"/>
      <c r="AC740" s="607"/>
      <c r="AD740" s="607"/>
      <c r="AE740" s="607"/>
      <c r="AF740" s="607"/>
      <c r="AG740" s="607"/>
      <c r="AH740" s="607"/>
      <c r="AI740" s="607"/>
    </row>
    <row r="741" spans="1:35">
      <c r="A741" s="607"/>
      <c r="B741" s="607"/>
      <c r="C741" s="607"/>
      <c r="D741" s="607"/>
      <c r="E741" s="607"/>
      <c r="F741" s="607"/>
      <c r="G741" s="607"/>
      <c r="H741" s="607"/>
      <c r="I741" s="607"/>
      <c r="J741" s="607"/>
      <c r="K741" s="607"/>
      <c r="L741" s="607"/>
      <c r="M741" s="607"/>
      <c r="N741" s="607"/>
      <c r="O741" s="607"/>
      <c r="P741" s="607"/>
      <c r="Q741" s="607"/>
      <c r="R741" s="607"/>
      <c r="S741" s="607"/>
      <c r="T741" s="607"/>
      <c r="U741" s="607"/>
      <c r="V741" s="607"/>
      <c r="W741" s="607"/>
      <c r="X741" s="607"/>
      <c r="Y741" s="607"/>
      <c r="Z741" s="607"/>
      <c r="AA741" s="607"/>
      <c r="AB741" s="607"/>
      <c r="AC741" s="607"/>
      <c r="AD741" s="607"/>
      <c r="AE741" s="607"/>
      <c r="AF741" s="607"/>
      <c r="AG741" s="607"/>
      <c r="AH741" s="607"/>
      <c r="AI741" s="607"/>
    </row>
    <row r="742" spans="1:35">
      <c r="A742" s="607"/>
      <c r="B742" s="607"/>
      <c r="C742" s="607"/>
      <c r="D742" s="607"/>
      <c r="E742" s="607"/>
      <c r="F742" s="607"/>
      <c r="G742" s="607"/>
      <c r="H742" s="607"/>
      <c r="I742" s="607"/>
      <c r="J742" s="607"/>
      <c r="K742" s="607"/>
      <c r="L742" s="607"/>
      <c r="M742" s="607"/>
      <c r="N742" s="607"/>
      <c r="O742" s="607"/>
      <c r="P742" s="607"/>
      <c r="Q742" s="607"/>
      <c r="R742" s="607"/>
      <c r="S742" s="607"/>
      <c r="T742" s="607"/>
      <c r="U742" s="607"/>
      <c r="V742" s="607"/>
      <c r="W742" s="607"/>
      <c r="X742" s="607"/>
      <c r="Y742" s="607"/>
      <c r="Z742" s="607"/>
      <c r="AA742" s="607"/>
      <c r="AB742" s="607"/>
      <c r="AC742" s="607"/>
      <c r="AD742" s="607"/>
      <c r="AE742" s="607"/>
      <c r="AF742" s="607"/>
      <c r="AG742" s="607"/>
      <c r="AH742" s="607"/>
      <c r="AI742" s="607"/>
    </row>
    <row r="743" spans="1:35">
      <c r="A743" s="607"/>
      <c r="B743" s="607"/>
      <c r="C743" s="607"/>
      <c r="D743" s="607"/>
      <c r="E743" s="607"/>
      <c r="F743" s="607"/>
      <c r="G743" s="607"/>
      <c r="H743" s="607"/>
      <c r="I743" s="607"/>
      <c r="J743" s="607"/>
      <c r="K743" s="607"/>
      <c r="L743" s="607"/>
      <c r="M743" s="607"/>
      <c r="N743" s="607"/>
      <c r="O743" s="607"/>
      <c r="P743" s="607"/>
      <c r="Q743" s="607"/>
      <c r="R743" s="607"/>
      <c r="S743" s="607"/>
      <c r="T743" s="607"/>
      <c r="U743" s="607"/>
      <c r="V743" s="607"/>
      <c r="W743" s="607"/>
      <c r="X743" s="607"/>
      <c r="Y743" s="607"/>
      <c r="Z743" s="607"/>
      <c r="AA743" s="607"/>
      <c r="AB743" s="607"/>
      <c r="AC743" s="607"/>
      <c r="AD743" s="607"/>
      <c r="AE743" s="607"/>
      <c r="AF743" s="607"/>
      <c r="AG743" s="607"/>
      <c r="AH743" s="607"/>
      <c r="AI743" s="607"/>
    </row>
    <row r="744" spans="1:35">
      <c r="A744" s="607"/>
      <c r="B744" s="607"/>
      <c r="C744" s="607"/>
      <c r="D744" s="607"/>
      <c r="E744" s="607"/>
      <c r="F744" s="607"/>
      <c r="G744" s="607"/>
      <c r="H744" s="607"/>
      <c r="I744" s="607"/>
      <c r="J744" s="607"/>
      <c r="K744" s="607"/>
      <c r="L744" s="607"/>
      <c r="M744" s="607"/>
      <c r="N744" s="607"/>
      <c r="O744" s="607"/>
      <c r="P744" s="607"/>
      <c r="Q744" s="607"/>
      <c r="R744" s="607"/>
      <c r="S744" s="607"/>
      <c r="T744" s="607"/>
      <c r="U744" s="607"/>
      <c r="V744" s="607"/>
      <c r="W744" s="607"/>
      <c r="X744" s="607"/>
      <c r="Y744" s="607"/>
      <c r="Z744" s="607"/>
      <c r="AA744" s="607"/>
      <c r="AB744" s="607"/>
      <c r="AC744" s="607"/>
      <c r="AD744" s="607"/>
      <c r="AE744" s="607"/>
      <c r="AF744" s="607"/>
      <c r="AG744" s="607"/>
      <c r="AH744" s="607"/>
      <c r="AI744" s="607"/>
    </row>
    <row r="745" spans="1:35">
      <c r="A745" s="607"/>
      <c r="B745" s="607"/>
      <c r="C745" s="607"/>
      <c r="D745" s="607"/>
      <c r="E745" s="607"/>
      <c r="F745" s="607"/>
      <c r="G745" s="607"/>
      <c r="H745" s="607"/>
      <c r="I745" s="607"/>
      <c r="J745" s="607"/>
      <c r="K745" s="607"/>
      <c r="L745" s="607"/>
      <c r="M745" s="607"/>
      <c r="N745" s="607"/>
      <c r="O745" s="607"/>
      <c r="P745" s="607"/>
      <c r="Q745" s="607"/>
      <c r="R745" s="607"/>
      <c r="S745" s="607"/>
      <c r="T745" s="607"/>
      <c r="U745" s="607"/>
      <c r="V745" s="607"/>
      <c r="W745" s="607"/>
      <c r="X745" s="607"/>
      <c r="Y745" s="607"/>
      <c r="Z745" s="607"/>
      <c r="AA745" s="607"/>
      <c r="AB745" s="607"/>
      <c r="AC745" s="607"/>
      <c r="AD745" s="607"/>
      <c r="AE745" s="607"/>
      <c r="AF745" s="607"/>
      <c r="AG745" s="607"/>
      <c r="AH745" s="607"/>
      <c r="AI745" s="607"/>
    </row>
    <row r="746" spans="1:35">
      <c r="A746" s="607"/>
      <c r="B746" s="607"/>
      <c r="C746" s="607"/>
      <c r="D746" s="607"/>
      <c r="E746" s="607"/>
      <c r="F746" s="607"/>
      <c r="G746" s="607"/>
      <c r="H746" s="607"/>
      <c r="I746" s="607"/>
      <c r="J746" s="607"/>
      <c r="K746" s="607"/>
      <c r="L746" s="607"/>
      <c r="M746" s="607"/>
      <c r="N746" s="607"/>
      <c r="O746" s="607"/>
      <c r="P746" s="607"/>
      <c r="Q746" s="607"/>
      <c r="R746" s="607"/>
      <c r="S746" s="607"/>
      <c r="T746" s="607"/>
      <c r="U746" s="607"/>
      <c r="V746" s="607"/>
      <c r="W746" s="607"/>
      <c r="X746" s="607"/>
      <c r="Y746" s="607"/>
      <c r="Z746" s="607"/>
      <c r="AA746" s="607"/>
      <c r="AB746" s="607"/>
      <c r="AC746" s="607"/>
      <c r="AD746" s="607"/>
      <c r="AE746" s="607"/>
      <c r="AF746" s="607"/>
      <c r="AG746" s="607"/>
      <c r="AH746" s="607"/>
      <c r="AI746" s="607"/>
    </row>
    <row r="747" spans="1:35">
      <c r="A747" s="607"/>
      <c r="B747" s="607"/>
      <c r="C747" s="607"/>
      <c r="D747" s="607"/>
      <c r="E747" s="607"/>
      <c r="F747" s="607"/>
      <c r="G747" s="607"/>
      <c r="H747" s="607"/>
      <c r="I747" s="607"/>
      <c r="J747" s="607"/>
      <c r="K747" s="607"/>
      <c r="L747" s="607"/>
      <c r="M747" s="607"/>
      <c r="N747" s="607"/>
      <c r="O747" s="607"/>
      <c r="P747" s="607"/>
      <c r="Q747" s="607"/>
      <c r="R747" s="607"/>
      <c r="S747" s="607"/>
      <c r="T747" s="607"/>
      <c r="U747" s="607"/>
      <c r="V747" s="607"/>
      <c r="W747" s="607"/>
      <c r="X747" s="607"/>
      <c r="Y747" s="607"/>
      <c r="Z747" s="607"/>
      <c r="AA747" s="607"/>
      <c r="AB747" s="607"/>
      <c r="AC747" s="607"/>
      <c r="AD747" s="607"/>
      <c r="AE747" s="607"/>
      <c r="AF747" s="607"/>
      <c r="AG747" s="607"/>
      <c r="AH747" s="607"/>
      <c r="AI747" s="607"/>
    </row>
    <row r="748" spans="1:35">
      <c r="A748" s="607"/>
      <c r="B748" s="607"/>
      <c r="C748" s="607"/>
      <c r="D748" s="607"/>
      <c r="E748" s="607"/>
      <c r="F748" s="607"/>
      <c r="G748" s="607"/>
      <c r="H748" s="607"/>
      <c r="I748" s="607"/>
      <c r="J748" s="607"/>
      <c r="K748" s="607"/>
      <c r="L748" s="607"/>
      <c r="M748" s="607"/>
      <c r="N748" s="607"/>
      <c r="O748" s="607"/>
      <c r="P748" s="607"/>
      <c r="Q748" s="607"/>
      <c r="R748" s="607"/>
      <c r="S748" s="607"/>
      <c r="T748" s="607"/>
      <c r="U748" s="607"/>
      <c r="V748" s="607"/>
      <c r="W748" s="607"/>
      <c r="X748" s="607"/>
      <c r="Y748" s="607"/>
      <c r="Z748" s="607"/>
      <c r="AA748" s="607"/>
      <c r="AB748" s="607"/>
      <c r="AC748" s="607"/>
      <c r="AD748" s="607"/>
      <c r="AE748" s="607"/>
      <c r="AF748" s="607"/>
      <c r="AG748" s="607"/>
      <c r="AH748" s="607"/>
      <c r="AI748" s="607"/>
    </row>
    <row r="749" spans="1:35">
      <c r="A749" s="607"/>
      <c r="B749" s="607"/>
      <c r="C749" s="607"/>
      <c r="D749" s="607"/>
      <c r="E749" s="607"/>
      <c r="F749" s="607"/>
      <c r="G749" s="607"/>
      <c r="H749" s="607"/>
      <c r="I749" s="607"/>
      <c r="J749" s="607"/>
      <c r="K749" s="607"/>
      <c r="L749" s="607"/>
      <c r="M749" s="607"/>
      <c r="N749" s="607"/>
      <c r="O749" s="607"/>
      <c r="P749" s="607"/>
      <c r="Q749" s="607"/>
      <c r="R749" s="607"/>
      <c r="S749" s="607"/>
      <c r="T749" s="607"/>
      <c r="U749" s="607"/>
      <c r="V749" s="607"/>
      <c r="W749" s="607"/>
      <c r="X749" s="607"/>
      <c r="Y749" s="607"/>
      <c r="Z749" s="607"/>
      <c r="AA749" s="607"/>
      <c r="AB749" s="607"/>
      <c r="AC749" s="607"/>
      <c r="AD749" s="607"/>
      <c r="AE749" s="607"/>
      <c r="AF749" s="607"/>
      <c r="AG749" s="607"/>
      <c r="AH749" s="607"/>
      <c r="AI749" s="607"/>
    </row>
    <row r="750" spans="1:35">
      <c r="A750" s="607"/>
      <c r="B750" s="607"/>
      <c r="C750" s="607"/>
      <c r="D750" s="607"/>
      <c r="E750" s="607"/>
      <c r="F750" s="607"/>
      <c r="G750" s="607"/>
      <c r="H750" s="607"/>
      <c r="I750" s="607"/>
      <c r="J750" s="607"/>
      <c r="K750" s="607"/>
      <c r="L750" s="607"/>
      <c r="M750" s="607"/>
      <c r="N750" s="607"/>
      <c r="O750" s="607"/>
      <c r="P750" s="607"/>
      <c r="Q750" s="607"/>
      <c r="R750" s="607"/>
      <c r="S750" s="607"/>
      <c r="T750" s="607"/>
      <c r="U750" s="607"/>
      <c r="V750" s="607"/>
      <c r="W750" s="607"/>
      <c r="X750" s="607"/>
      <c r="Y750" s="607"/>
      <c r="Z750" s="607"/>
      <c r="AA750" s="607"/>
      <c r="AB750" s="607"/>
      <c r="AC750" s="607"/>
      <c r="AD750" s="607"/>
      <c r="AE750" s="607"/>
      <c r="AF750" s="607"/>
      <c r="AG750" s="607"/>
      <c r="AH750" s="607"/>
      <c r="AI750" s="607"/>
    </row>
    <row r="751" spans="1:35">
      <c r="A751" s="607"/>
      <c r="B751" s="607"/>
      <c r="C751" s="607"/>
      <c r="D751" s="607"/>
      <c r="E751" s="607"/>
      <c r="F751" s="607"/>
      <c r="G751" s="607"/>
      <c r="H751" s="607"/>
      <c r="I751" s="607"/>
      <c r="J751" s="607"/>
      <c r="K751" s="607"/>
      <c r="L751" s="607"/>
      <c r="M751" s="607"/>
      <c r="N751" s="607"/>
      <c r="O751" s="607"/>
      <c r="P751" s="607"/>
      <c r="Q751" s="607"/>
      <c r="R751" s="607"/>
      <c r="S751" s="607"/>
      <c r="T751" s="607"/>
      <c r="U751" s="607"/>
      <c r="V751" s="607"/>
      <c r="W751" s="607"/>
      <c r="X751" s="607"/>
      <c r="Y751" s="607"/>
      <c r="Z751" s="607"/>
      <c r="AA751" s="607"/>
      <c r="AB751" s="607"/>
      <c r="AC751" s="607"/>
      <c r="AD751" s="607"/>
      <c r="AE751" s="607"/>
      <c r="AF751" s="607"/>
      <c r="AG751" s="607"/>
      <c r="AH751" s="607"/>
      <c r="AI751" s="607"/>
    </row>
    <row r="752" spans="1:35">
      <c r="A752" s="607"/>
      <c r="B752" s="607"/>
      <c r="C752" s="607"/>
      <c r="D752" s="607"/>
      <c r="E752" s="607"/>
      <c r="F752" s="607"/>
      <c r="G752" s="607"/>
      <c r="H752" s="607"/>
      <c r="I752" s="607"/>
      <c r="J752" s="607"/>
      <c r="K752" s="607"/>
      <c r="L752" s="607"/>
      <c r="M752" s="607"/>
      <c r="N752" s="607"/>
      <c r="O752" s="607"/>
      <c r="P752" s="607"/>
      <c r="Q752" s="607"/>
      <c r="R752" s="607"/>
      <c r="S752" s="607"/>
      <c r="T752" s="607"/>
      <c r="U752" s="607"/>
      <c r="V752" s="607"/>
      <c r="W752" s="607"/>
      <c r="X752" s="607"/>
      <c r="Y752" s="607"/>
      <c r="Z752" s="607"/>
      <c r="AA752" s="607"/>
      <c r="AB752" s="607"/>
      <c r="AC752" s="607"/>
      <c r="AD752" s="607"/>
      <c r="AE752" s="607"/>
      <c r="AF752" s="607"/>
      <c r="AG752" s="607"/>
      <c r="AH752" s="607"/>
      <c r="AI752" s="607"/>
    </row>
    <row r="753" spans="1:35">
      <c r="A753" s="607"/>
      <c r="B753" s="607"/>
      <c r="C753" s="607"/>
      <c r="D753" s="607"/>
      <c r="E753" s="607"/>
      <c r="F753" s="607"/>
      <c r="G753" s="607"/>
      <c r="H753" s="607"/>
      <c r="I753" s="607"/>
      <c r="J753" s="607"/>
      <c r="K753" s="607"/>
      <c r="L753" s="607"/>
      <c r="M753" s="607"/>
      <c r="N753" s="607"/>
      <c r="O753" s="607"/>
      <c r="P753" s="607"/>
      <c r="Q753" s="607"/>
      <c r="R753" s="607"/>
      <c r="S753" s="607"/>
      <c r="T753" s="607"/>
      <c r="U753" s="607"/>
      <c r="V753" s="607"/>
      <c r="W753" s="607"/>
      <c r="X753" s="607"/>
      <c r="Y753" s="607"/>
      <c r="Z753" s="607"/>
      <c r="AA753" s="607"/>
      <c r="AB753" s="607"/>
      <c r="AC753" s="607"/>
      <c r="AD753" s="607"/>
      <c r="AE753" s="607"/>
      <c r="AF753" s="607"/>
      <c r="AG753" s="607"/>
      <c r="AH753" s="607"/>
      <c r="AI753" s="607"/>
    </row>
    <row r="754" spans="1:35">
      <c r="A754" s="607"/>
      <c r="B754" s="607"/>
      <c r="C754" s="607"/>
      <c r="D754" s="607"/>
      <c r="E754" s="607"/>
      <c r="F754" s="607"/>
      <c r="G754" s="607"/>
      <c r="H754" s="607"/>
      <c r="I754" s="607"/>
      <c r="J754" s="607"/>
      <c r="K754" s="607"/>
      <c r="L754" s="607"/>
      <c r="M754" s="607"/>
      <c r="N754" s="607"/>
      <c r="O754" s="607"/>
      <c r="P754" s="607"/>
      <c r="Q754" s="607"/>
      <c r="R754" s="607"/>
      <c r="S754" s="607"/>
      <c r="T754" s="607"/>
      <c r="U754" s="607"/>
      <c r="V754" s="607"/>
      <c r="W754" s="607"/>
      <c r="X754" s="607"/>
      <c r="Y754" s="607"/>
      <c r="Z754" s="607"/>
      <c r="AA754" s="607"/>
      <c r="AB754" s="607"/>
      <c r="AC754" s="607"/>
      <c r="AD754" s="607"/>
      <c r="AE754" s="607"/>
      <c r="AF754" s="607"/>
      <c r="AG754" s="607"/>
      <c r="AH754" s="607"/>
      <c r="AI754" s="607"/>
    </row>
    <row r="755" spans="1:35">
      <c r="A755" s="607"/>
      <c r="B755" s="607"/>
      <c r="C755" s="607"/>
      <c r="D755" s="607"/>
      <c r="E755" s="607"/>
      <c r="F755" s="607"/>
      <c r="G755" s="607"/>
      <c r="H755" s="607"/>
      <c r="I755" s="607"/>
      <c r="J755" s="607"/>
      <c r="K755" s="607"/>
      <c r="L755" s="607"/>
      <c r="M755" s="607"/>
      <c r="N755" s="607"/>
      <c r="O755" s="607"/>
      <c r="P755" s="607"/>
      <c r="Q755" s="607"/>
      <c r="R755" s="607"/>
      <c r="S755" s="607"/>
      <c r="T755" s="607"/>
      <c r="U755" s="607"/>
      <c r="V755" s="607"/>
      <c r="W755" s="607"/>
      <c r="X755" s="607"/>
      <c r="Y755" s="607"/>
      <c r="Z755" s="607"/>
      <c r="AA755" s="607"/>
      <c r="AB755" s="607"/>
      <c r="AC755" s="607"/>
      <c r="AD755" s="607"/>
      <c r="AE755" s="607"/>
      <c r="AF755" s="607"/>
      <c r="AG755" s="607"/>
      <c r="AH755" s="607"/>
      <c r="AI755" s="607"/>
    </row>
    <row r="756" spans="1:35">
      <c r="A756" s="607"/>
      <c r="B756" s="607"/>
      <c r="C756" s="607"/>
      <c r="D756" s="607"/>
      <c r="E756" s="607"/>
      <c r="F756" s="607"/>
      <c r="G756" s="607"/>
      <c r="H756" s="607"/>
      <c r="I756" s="607"/>
      <c r="J756" s="607"/>
      <c r="K756" s="607"/>
      <c r="L756" s="607"/>
      <c r="M756" s="607"/>
      <c r="N756" s="607"/>
      <c r="O756" s="607"/>
      <c r="P756" s="607"/>
      <c r="Q756" s="607"/>
      <c r="R756" s="607"/>
      <c r="S756" s="607"/>
      <c r="T756" s="607"/>
      <c r="U756" s="607"/>
      <c r="V756" s="607"/>
      <c r="W756" s="607"/>
      <c r="X756" s="607"/>
      <c r="Y756" s="607"/>
      <c r="Z756" s="607"/>
      <c r="AA756" s="607"/>
      <c r="AB756" s="607"/>
      <c r="AC756" s="607"/>
      <c r="AD756" s="607"/>
      <c r="AE756" s="607"/>
      <c r="AF756" s="607"/>
      <c r="AG756" s="607"/>
      <c r="AH756" s="607"/>
      <c r="AI756" s="607"/>
    </row>
    <row r="757" spans="1:35">
      <c r="A757" s="607"/>
      <c r="B757" s="607"/>
      <c r="C757" s="607"/>
      <c r="D757" s="607"/>
      <c r="E757" s="607"/>
      <c r="F757" s="607"/>
      <c r="G757" s="607"/>
      <c r="H757" s="607"/>
      <c r="I757" s="607"/>
      <c r="J757" s="607"/>
      <c r="K757" s="607"/>
      <c r="L757" s="607"/>
      <c r="M757" s="607"/>
      <c r="N757" s="607"/>
      <c r="O757" s="607"/>
      <c r="P757" s="607"/>
      <c r="Q757" s="607"/>
      <c r="R757" s="607"/>
      <c r="S757" s="607"/>
      <c r="T757" s="607"/>
      <c r="U757" s="607"/>
      <c r="V757" s="607"/>
      <c r="W757" s="607"/>
      <c r="X757" s="607"/>
      <c r="Y757" s="607"/>
      <c r="Z757" s="607"/>
      <c r="AA757" s="607"/>
      <c r="AB757" s="607"/>
      <c r="AC757" s="607"/>
      <c r="AD757" s="607"/>
      <c r="AE757" s="607"/>
      <c r="AF757" s="607"/>
      <c r="AG757" s="607"/>
      <c r="AH757" s="607"/>
      <c r="AI757" s="607"/>
    </row>
    <row r="758" spans="1:35">
      <c r="A758" s="607"/>
      <c r="B758" s="607"/>
      <c r="C758" s="607"/>
      <c r="D758" s="607"/>
      <c r="E758" s="607"/>
      <c r="F758" s="607"/>
      <c r="G758" s="607"/>
      <c r="H758" s="607"/>
      <c r="I758" s="607"/>
      <c r="J758" s="607"/>
      <c r="K758" s="607"/>
      <c r="L758" s="607"/>
      <c r="M758" s="607"/>
      <c r="N758" s="607"/>
      <c r="O758" s="607"/>
      <c r="P758" s="607"/>
      <c r="Q758" s="607"/>
      <c r="R758" s="607"/>
      <c r="S758" s="607"/>
      <c r="T758" s="607"/>
      <c r="U758" s="607"/>
      <c r="V758" s="607"/>
      <c r="W758" s="607"/>
      <c r="X758" s="607"/>
      <c r="Y758" s="607"/>
      <c r="Z758" s="607"/>
      <c r="AA758" s="607"/>
      <c r="AB758" s="607"/>
      <c r="AC758" s="607"/>
      <c r="AD758" s="607"/>
      <c r="AE758" s="607"/>
      <c r="AF758" s="607"/>
      <c r="AG758" s="607"/>
      <c r="AH758" s="607"/>
      <c r="AI758" s="607"/>
    </row>
    <row r="759" spans="1:35">
      <c r="A759" s="607"/>
      <c r="B759" s="607"/>
      <c r="C759" s="607"/>
      <c r="D759" s="607"/>
      <c r="E759" s="607"/>
      <c r="F759" s="607"/>
      <c r="G759" s="607"/>
      <c r="H759" s="607"/>
      <c r="I759" s="607"/>
      <c r="J759" s="607"/>
      <c r="K759" s="607"/>
      <c r="L759" s="607"/>
      <c r="M759" s="607"/>
      <c r="N759" s="607"/>
      <c r="O759" s="607"/>
      <c r="P759" s="607"/>
      <c r="Q759" s="607"/>
      <c r="R759" s="607"/>
      <c r="S759" s="607"/>
      <c r="T759" s="607"/>
      <c r="U759" s="607"/>
      <c r="V759" s="607"/>
      <c r="W759" s="607"/>
      <c r="X759" s="607"/>
      <c r="Y759" s="607"/>
      <c r="Z759" s="607"/>
      <c r="AA759" s="607"/>
      <c r="AB759" s="607"/>
      <c r="AC759" s="607"/>
      <c r="AD759" s="607"/>
      <c r="AE759" s="607"/>
      <c r="AF759" s="607"/>
      <c r="AG759" s="607"/>
      <c r="AH759" s="607"/>
      <c r="AI759" s="607"/>
    </row>
    <row r="760" spans="1:35">
      <c r="A760" s="607"/>
      <c r="B760" s="607"/>
      <c r="C760" s="607"/>
      <c r="D760" s="607"/>
      <c r="E760" s="607"/>
      <c r="F760" s="607"/>
      <c r="G760" s="607"/>
      <c r="H760" s="607"/>
      <c r="I760" s="607"/>
      <c r="J760" s="607"/>
      <c r="K760" s="607"/>
      <c r="L760" s="607"/>
      <c r="M760" s="607"/>
      <c r="N760" s="607"/>
      <c r="O760" s="607"/>
      <c r="P760" s="607"/>
      <c r="Q760" s="607"/>
      <c r="R760" s="607"/>
      <c r="S760" s="607"/>
      <c r="T760" s="607"/>
      <c r="U760" s="607"/>
      <c r="V760" s="607"/>
      <c r="W760" s="607"/>
      <c r="X760" s="607"/>
      <c r="Y760" s="607"/>
      <c r="Z760" s="607"/>
      <c r="AA760" s="607"/>
      <c r="AB760" s="607"/>
      <c r="AC760" s="607"/>
      <c r="AD760" s="607"/>
      <c r="AE760" s="607"/>
      <c r="AF760" s="607"/>
      <c r="AG760" s="607"/>
      <c r="AH760" s="607"/>
      <c r="AI760" s="607"/>
    </row>
    <row r="761" spans="1:35">
      <c r="A761" s="607"/>
      <c r="B761" s="607"/>
      <c r="C761" s="607"/>
      <c r="D761" s="607"/>
      <c r="E761" s="607"/>
      <c r="F761" s="607"/>
      <c r="G761" s="607"/>
      <c r="H761" s="607"/>
      <c r="I761" s="607"/>
      <c r="J761" s="607"/>
      <c r="K761" s="607"/>
      <c r="L761" s="607"/>
      <c r="M761" s="607"/>
      <c r="N761" s="607"/>
      <c r="O761" s="607"/>
      <c r="P761" s="607"/>
      <c r="Q761" s="607"/>
      <c r="R761" s="607"/>
      <c r="S761" s="607"/>
      <c r="T761" s="607"/>
      <c r="U761" s="607"/>
      <c r="V761" s="607"/>
      <c r="W761" s="607"/>
      <c r="X761" s="607"/>
      <c r="Y761" s="607"/>
      <c r="Z761" s="607"/>
      <c r="AA761" s="607"/>
      <c r="AB761" s="607"/>
      <c r="AC761" s="607"/>
      <c r="AD761" s="607"/>
      <c r="AE761" s="607"/>
      <c r="AF761" s="607"/>
      <c r="AG761" s="607"/>
      <c r="AH761" s="607"/>
      <c r="AI761" s="607"/>
    </row>
    <row r="762" spans="1:35">
      <c r="A762" s="607"/>
      <c r="B762" s="607"/>
      <c r="C762" s="607"/>
      <c r="D762" s="607"/>
      <c r="E762" s="607"/>
      <c r="F762" s="607"/>
      <c r="G762" s="607"/>
      <c r="H762" s="607"/>
      <c r="I762" s="607"/>
      <c r="J762" s="607"/>
      <c r="K762" s="607"/>
      <c r="L762" s="607"/>
      <c r="M762" s="607"/>
      <c r="N762" s="607"/>
      <c r="O762" s="607"/>
      <c r="P762" s="607"/>
      <c r="Q762" s="607"/>
      <c r="R762" s="607"/>
      <c r="S762" s="607"/>
      <c r="T762" s="607"/>
      <c r="U762" s="607"/>
      <c r="V762" s="607"/>
      <c r="W762" s="607"/>
      <c r="X762" s="607"/>
      <c r="Y762" s="607"/>
      <c r="Z762" s="607"/>
      <c r="AA762" s="607"/>
      <c r="AB762" s="607"/>
      <c r="AC762" s="607"/>
      <c r="AD762" s="607"/>
      <c r="AE762" s="607"/>
      <c r="AF762" s="607"/>
      <c r="AG762" s="607"/>
      <c r="AH762" s="607"/>
      <c r="AI762" s="607"/>
    </row>
    <row r="763" spans="1:35">
      <c r="A763" s="607"/>
      <c r="B763" s="607"/>
      <c r="C763" s="607"/>
      <c r="D763" s="607"/>
      <c r="E763" s="607"/>
      <c r="F763" s="607"/>
      <c r="G763" s="607"/>
      <c r="H763" s="607"/>
      <c r="I763" s="607"/>
      <c r="J763" s="607"/>
      <c r="K763" s="607"/>
      <c r="L763" s="607"/>
      <c r="M763" s="607"/>
      <c r="N763" s="607"/>
      <c r="O763" s="607"/>
      <c r="P763" s="607"/>
      <c r="Q763" s="607"/>
      <c r="R763" s="607"/>
      <c r="S763" s="607"/>
      <c r="T763" s="607"/>
      <c r="U763" s="607"/>
      <c r="V763" s="607"/>
      <c r="W763" s="607"/>
      <c r="X763" s="607"/>
      <c r="Y763" s="607"/>
      <c r="Z763" s="607"/>
      <c r="AA763" s="607"/>
      <c r="AB763" s="607"/>
      <c r="AC763" s="607"/>
      <c r="AD763" s="607"/>
      <c r="AE763" s="607"/>
      <c r="AF763" s="607"/>
      <c r="AG763" s="607"/>
      <c r="AH763" s="607"/>
      <c r="AI763" s="607"/>
    </row>
    <row r="764" spans="1:35">
      <c r="A764" s="607"/>
      <c r="B764" s="607"/>
      <c r="C764" s="607"/>
      <c r="D764" s="607"/>
      <c r="E764" s="607"/>
      <c r="F764" s="607"/>
      <c r="G764" s="607"/>
      <c r="H764" s="607"/>
      <c r="I764" s="607"/>
      <c r="J764" s="607"/>
      <c r="K764" s="607"/>
      <c r="L764" s="607"/>
      <c r="M764" s="607"/>
      <c r="N764" s="607"/>
      <c r="O764" s="607"/>
      <c r="P764" s="607"/>
      <c r="Q764" s="607"/>
      <c r="R764" s="607"/>
      <c r="S764" s="607"/>
      <c r="T764" s="607"/>
      <c r="U764" s="607"/>
      <c r="V764" s="607"/>
      <c r="W764" s="607"/>
      <c r="X764" s="607"/>
      <c r="Y764" s="607"/>
      <c r="Z764" s="607"/>
      <c r="AA764" s="607"/>
      <c r="AB764" s="607"/>
      <c r="AC764" s="607"/>
      <c r="AD764" s="607"/>
      <c r="AE764" s="607"/>
      <c r="AF764" s="607"/>
      <c r="AG764" s="607"/>
      <c r="AH764" s="607"/>
      <c r="AI764" s="607"/>
    </row>
    <row r="765" spans="1:35">
      <c r="A765" s="607"/>
      <c r="B765" s="607"/>
      <c r="C765" s="607"/>
      <c r="D765" s="607"/>
      <c r="E765" s="607"/>
      <c r="F765" s="607"/>
      <c r="G765" s="607"/>
      <c r="H765" s="607"/>
      <c r="I765" s="607"/>
      <c r="J765" s="607"/>
      <c r="K765" s="607"/>
      <c r="L765" s="607"/>
      <c r="M765" s="607"/>
      <c r="N765" s="607"/>
      <c r="O765" s="607"/>
      <c r="P765" s="607"/>
      <c r="Q765" s="607"/>
      <c r="R765" s="607"/>
      <c r="S765" s="607"/>
      <c r="T765" s="607"/>
      <c r="U765" s="607"/>
      <c r="V765" s="607"/>
      <c r="W765" s="607"/>
      <c r="X765" s="607"/>
      <c r="Y765" s="607"/>
      <c r="Z765" s="607"/>
      <c r="AA765" s="607"/>
      <c r="AB765" s="607"/>
      <c r="AC765" s="607"/>
      <c r="AD765" s="607"/>
      <c r="AE765" s="607"/>
      <c r="AF765" s="607"/>
      <c r="AG765" s="607"/>
      <c r="AH765" s="607"/>
      <c r="AI765" s="607"/>
    </row>
    <row r="766" spans="1:35">
      <c r="A766" s="607"/>
      <c r="B766" s="607"/>
      <c r="C766" s="607"/>
      <c r="D766" s="607"/>
      <c r="E766" s="607"/>
      <c r="F766" s="607"/>
      <c r="G766" s="607"/>
      <c r="H766" s="607"/>
      <c r="I766" s="607"/>
      <c r="J766" s="607"/>
      <c r="K766" s="607"/>
      <c r="L766" s="607"/>
      <c r="M766" s="607"/>
      <c r="N766" s="607"/>
      <c r="O766" s="607"/>
      <c r="P766" s="607"/>
      <c r="Q766" s="607"/>
      <c r="R766" s="607"/>
      <c r="S766" s="607"/>
      <c r="T766" s="607"/>
      <c r="U766" s="607"/>
      <c r="V766" s="607"/>
      <c r="W766" s="607"/>
      <c r="X766" s="607"/>
      <c r="Y766" s="607"/>
      <c r="Z766" s="607"/>
      <c r="AA766" s="607"/>
      <c r="AB766" s="607"/>
      <c r="AC766" s="607"/>
      <c r="AD766" s="607"/>
      <c r="AE766" s="607"/>
      <c r="AF766" s="607"/>
      <c r="AG766" s="607"/>
      <c r="AH766" s="607"/>
      <c r="AI766" s="607"/>
    </row>
    <row r="767" spans="1:35">
      <c r="A767" s="607"/>
      <c r="B767" s="607"/>
      <c r="C767" s="607"/>
      <c r="D767" s="607"/>
      <c r="E767" s="607"/>
      <c r="F767" s="607"/>
      <c r="G767" s="607"/>
      <c r="H767" s="607"/>
      <c r="I767" s="607"/>
      <c r="J767" s="607"/>
      <c r="K767" s="607"/>
      <c r="L767" s="607"/>
      <c r="M767" s="607"/>
      <c r="N767" s="607"/>
      <c r="O767" s="607"/>
      <c r="P767" s="607"/>
      <c r="Q767" s="607"/>
      <c r="R767" s="607"/>
      <c r="S767" s="607"/>
      <c r="T767" s="607"/>
      <c r="U767" s="607"/>
      <c r="V767" s="607"/>
      <c r="W767" s="607"/>
      <c r="X767" s="607"/>
      <c r="Y767" s="607"/>
      <c r="Z767" s="607"/>
      <c r="AA767" s="607"/>
      <c r="AB767" s="607"/>
      <c r="AC767" s="607"/>
      <c r="AD767" s="607"/>
      <c r="AE767" s="607"/>
      <c r="AF767" s="607"/>
      <c r="AG767" s="607"/>
      <c r="AH767" s="607"/>
      <c r="AI767" s="607"/>
    </row>
    <row r="768" spans="1:35">
      <c r="A768" s="607"/>
      <c r="B768" s="607"/>
      <c r="C768" s="607"/>
      <c r="D768" s="607"/>
      <c r="E768" s="607"/>
      <c r="F768" s="607"/>
      <c r="G768" s="607"/>
      <c r="H768" s="607"/>
      <c r="I768" s="607"/>
      <c r="J768" s="607"/>
      <c r="K768" s="607"/>
      <c r="L768" s="607"/>
      <c r="M768" s="607"/>
      <c r="N768" s="607"/>
      <c r="O768" s="607"/>
      <c r="P768" s="607"/>
      <c r="Q768" s="607"/>
      <c r="R768" s="607"/>
      <c r="S768" s="607"/>
      <c r="T768" s="607"/>
      <c r="U768" s="607"/>
      <c r="V768" s="607"/>
      <c r="W768" s="607"/>
      <c r="X768" s="607"/>
      <c r="Y768" s="607"/>
      <c r="Z768" s="607"/>
      <c r="AA768" s="607"/>
      <c r="AB768" s="607"/>
      <c r="AC768" s="607"/>
      <c r="AD768" s="607"/>
      <c r="AE768" s="607"/>
      <c r="AF768" s="607"/>
      <c r="AG768" s="607"/>
      <c r="AH768" s="607"/>
      <c r="AI768" s="607"/>
    </row>
    <row r="769" spans="1:35">
      <c r="A769" s="607"/>
      <c r="B769" s="607"/>
      <c r="C769" s="607"/>
      <c r="D769" s="607"/>
      <c r="E769" s="607"/>
      <c r="F769" s="607"/>
      <c r="G769" s="607"/>
      <c r="H769" s="607"/>
      <c r="I769" s="607"/>
      <c r="J769" s="607"/>
      <c r="K769" s="607"/>
      <c r="L769" s="607"/>
      <c r="M769" s="607"/>
      <c r="N769" s="607"/>
      <c r="O769" s="607"/>
      <c r="P769" s="607"/>
      <c r="Q769" s="607"/>
      <c r="R769" s="607"/>
      <c r="S769" s="607"/>
      <c r="T769" s="607"/>
      <c r="U769" s="607"/>
      <c r="V769" s="607"/>
      <c r="W769" s="607"/>
      <c r="X769" s="607"/>
      <c r="Y769" s="607"/>
      <c r="Z769" s="607"/>
      <c r="AA769" s="607"/>
      <c r="AB769" s="607"/>
      <c r="AC769" s="607"/>
      <c r="AD769" s="607"/>
      <c r="AE769" s="607"/>
      <c r="AF769" s="607"/>
      <c r="AG769" s="607"/>
      <c r="AH769" s="607"/>
      <c r="AI769" s="607"/>
    </row>
    <row r="770" spans="1:35">
      <c r="A770" s="607"/>
      <c r="B770" s="607"/>
      <c r="C770" s="607"/>
      <c r="D770" s="607"/>
      <c r="E770" s="607"/>
      <c r="F770" s="607"/>
      <c r="G770" s="607"/>
      <c r="H770" s="607"/>
      <c r="I770" s="607"/>
      <c r="J770" s="607"/>
      <c r="K770" s="607"/>
      <c r="L770" s="607"/>
      <c r="M770" s="607"/>
      <c r="N770" s="607"/>
      <c r="O770" s="607"/>
      <c r="P770" s="607"/>
      <c r="Q770" s="607"/>
      <c r="R770" s="607"/>
      <c r="S770" s="607"/>
      <c r="T770" s="607"/>
      <c r="U770" s="607"/>
      <c r="V770" s="607"/>
      <c r="W770" s="607"/>
      <c r="X770" s="607"/>
      <c r="Y770" s="607"/>
      <c r="Z770" s="607"/>
      <c r="AA770" s="607"/>
      <c r="AB770" s="607"/>
      <c r="AC770" s="607"/>
      <c r="AD770" s="607"/>
      <c r="AE770" s="607"/>
      <c r="AF770" s="607"/>
      <c r="AG770" s="607"/>
      <c r="AH770" s="607"/>
      <c r="AI770" s="607"/>
    </row>
    <row r="771" spans="1:35">
      <c r="A771" s="607"/>
      <c r="B771" s="607"/>
      <c r="C771" s="607"/>
      <c r="D771" s="607"/>
      <c r="E771" s="607"/>
      <c r="F771" s="607"/>
      <c r="G771" s="607"/>
      <c r="H771" s="607"/>
      <c r="I771" s="607"/>
      <c r="J771" s="607"/>
      <c r="K771" s="607"/>
      <c r="L771" s="607"/>
      <c r="M771" s="607"/>
      <c r="N771" s="607"/>
      <c r="O771" s="607"/>
      <c r="P771" s="607"/>
      <c r="Q771" s="607"/>
      <c r="R771" s="607"/>
      <c r="S771" s="607"/>
      <c r="T771" s="607"/>
      <c r="U771" s="607"/>
      <c r="V771" s="607"/>
      <c r="W771" s="607"/>
      <c r="X771" s="607"/>
      <c r="Y771" s="607"/>
      <c r="Z771" s="607"/>
      <c r="AA771" s="607"/>
      <c r="AB771" s="607"/>
      <c r="AC771" s="607"/>
      <c r="AD771" s="607"/>
      <c r="AE771" s="607"/>
      <c r="AF771" s="607"/>
      <c r="AG771" s="607"/>
      <c r="AH771" s="607"/>
      <c r="AI771" s="607"/>
    </row>
    <row r="772" spans="1:35">
      <c r="A772" s="607"/>
      <c r="B772" s="607"/>
      <c r="C772" s="607"/>
      <c r="D772" s="607"/>
      <c r="E772" s="607"/>
      <c r="F772" s="607"/>
      <c r="G772" s="607"/>
      <c r="H772" s="607"/>
      <c r="I772" s="607"/>
      <c r="J772" s="607"/>
      <c r="K772" s="607"/>
      <c r="L772" s="607"/>
      <c r="M772" s="607"/>
      <c r="N772" s="607"/>
      <c r="O772" s="607"/>
      <c r="P772" s="607"/>
      <c r="Q772" s="607"/>
      <c r="R772" s="607"/>
      <c r="S772" s="607"/>
      <c r="T772" s="607"/>
      <c r="U772" s="607"/>
      <c r="V772" s="607"/>
      <c r="W772" s="607"/>
      <c r="X772" s="607"/>
      <c r="Y772" s="607"/>
      <c r="Z772" s="607"/>
      <c r="AA772" s="607"/>
      <c r="AB772" s="607"/>
      <c r="AC772" s="607"/>
      <c r="AD772" s="607"/>
      <c r="AE772" s="607"/>
      <c r="AF772" s="607"/>
      <c r="AG772" s="607"/>
      <c r="AH772" s="607"/>
      <c r="AI772" s="607"/>
    </row>
    <row r="773" spans="1:35">
      <c r="A773" s="607"/>
      <c r="B773" s="607"/>
      <c r="C773" s="607"/>
      <c r="D773" s="607"/>
      <c r="E773" s="607"/>
      <c r="F773" s="607"/>
      <c r="G773" s="607"/>
      <c r="H773" s="607"/>
      <c r="I773" s="607"/>
      <c r="J773" s="607"/>
      <c r="K773" s="607"/>
      <c r="L773" s="607"/>
      <c r="M773" s="607"/>
      <c r="N773" s="607"/>
      <c r="O773" s="607"/>
      <c r="P773" s="607"/>
      <c r="Q773" s="607"/>
      <c r="R773" s="607"/>
      <c r="S773" s="607"/>
      <c r="T773" s="607"/>
      <c r="U773" s="607"/>
      <c r="V773" s="607"/>
      <c r="W773" s="607"/>
      <c r="X773" s="607"/>
      <c r="Y773" s="607"/>
      <c r="Z773" s="607"/>
      <c r="AA773" s="607"/>
      <c r="AB773" s="607"/>
      <c r="AC773" s="607"/>
      <c r="AD773" s="607"/>
      <c r="AE773" s="607"/>
      <c r="AF773" s="607"/>
      <c r="AG773" s="607"/>
      <c r="AH773" s="607"/>
      <c r="AI773" s="607"/>
    </row>
    <row r="774" spans="1:35">
      <c r="A774" s="607"/>
      <c r="B774" s="607"/>
      <c r="C774" s="607"/>
      <c r="D774" s="607"/>
      <c r="E774" s="607"/>
      <c r="F774" s="607"/>
      <c r="G774" s="607"/>
      <c r="H774" s="607"/>
      <c r="I774" s="607"/>
      <c r="J774" s="607"/>
      <c r="K774" s="607"/>
      <c r="L774" s="607"/>
      <c r="M774" s="607"/>
      <c r="N774" s="607"/>
      <c r="O774" s="607"/>
      <c r="P774" s="607"/>
      <c r="Q774" s="607"/>
      <c r="R774" s="607"/>
      <c r="S774" s="607"/>
      <c r="T774" s="607"/>
      <c r="U774" s="607"/>
      <c r="V774" s="607"/>
      <c r="W774" s="607"/>
      <c r="X774" s="607"/>
      <c r="Y774" s="607"/>
      <c r="Z774" s="607"/>
      <c r="AA774" s="607"/>
      <c r="AB774" s="607"/>
      <c r="AC774" s="607"/>
      <c r="AD774" s="607"/>
      <c r="AE774" s="607"/>
      <c r="AF774" s="607"/>
      <c r="AG774" s="607"/>
      <c r="AH774" s="607"/>
      <c r="AI774" s="607"/>
    </row>
    <row r="775" spans="1:35">
      <c r="A775" s="607"/>
      <c r="B775" s="607"/>
      <c r="C775" s="607"/>
      <c r="D775" s="607"/>
      <c r="E775" s="607"/>
      <c r="F775" s="607"/>
      <c r="G775" s="607"/>
      <c r="H775" s="607"/>
      <c r="I775" s="607"/>
      <c r="J775" s="607"/>
      <c r="K775" s="607"/>
      <c r="L775" s="607"/>
      <c r="M775" s="607"/>
      <c r="N775" s="607"/>
      <c r="O775" s="607"/>
      <c r="P775" s="607"/>
      <c r="Q775" s="607"/>
      <c r="R775" s="607"/>
      <c r="S775" s="607"/>
      <c r="T775" s="607"/>
      <c r="U775" s="607"/>
      <c r="V775" s="607"/>
      <c r="W775" s="607"/>
      <c r="X775" s="607"/>
      <c r="Y775" s="607"/>
      <c r="Z775" s="607"/>
      <c r="AA775" s="607"/>
      <c r="AB775" s="607"/>
      <c r="AC775" s="607"/>
      <c r="AD775" s="607"/>
      <c r="AE775" s="607"/>
      <c r="AF775" s="607"/>
      <c r="AG775" s="607"/>
      <c r="AH775" s="607"/>
      <c r="AI775" s="607"/>
    </row>
    <row r="776" spans="1:35">
      <c r="A776" s="607"/>
      <c r="B776" s="607"/>
      <c r="C776" s="607"/>
      <c r="D776" s="607"/>
      <c r="E776" s="607"/>
      <c r="F776" s="607"/>
      <c r="G776" s="607"/>
      <c r="H776" s="607"/>
      <c r="I776" s="607"/>
      <c r="J776" s="607"/>
      <c r="K776" s="607"/>
      <c r="L776" s="607"/>
      <c r="M776" s="607"/>
      <c r="N776" s="607"/>
      <c r="O776" s="607"/>
      <c r="P776" s="607"/>
      <c r="Q776" s="607"/>
      <c r="R776" s="607"/>
      <c r="S776" s="607"/>
      <c r="T776" s="607"/>
      <c r="U776" s="607"/>
      <c r="V776" s="607"/>
      <c r="W776" s="607"/>
      <c r="X776" s="607"/>
      <c r="Y776" s="607"/>
      <c r="Z776" s="607"/>
      <c r="AA776" s="607"/>
      <c r="AB776" s="607"/>
      <c r="AC776" s="607"/>
      <c r="AD776" s="607"/>
      <c r="AE776" s="607"/>
      <c r="AF776" s="607"/>
      <c r="AG776" s="607"/>
      <c r="AH776" s="607"/>
      <c r="AI776" s="607"/>
    </row>
    <row r="777" spans="1:35">
      <c r="A777" s="607"/>
      <c r="B777" s="607"/>
      <c r="C777" s="607"/>
      <c r="D777" s="607"/>
      <c r="E777" s="607"/>
      <c r="F777" s="607"/>
      <c r="G777" s="607"/>
      <c r="H777" s="607"/>
      <c r="I777" s="607"/>
      <c r="J777" s="607"/>
      <c r="K777" s="607"/>
      <c r="L777" s="607"/>
      <c r="M777" s="607"/>
      <c r="N777" s="607"/>
      <c r="O777" s="607"/>
      <c r="P777" s="607"/>
      <c r="Q777" s="607"/>
      <c r="R777" s="607"/>
      <c r="S777" s="607"/>
      <c r="T777" s="607"/>
      <c r="U777" s="607"/>
      <c r="V777" s="607"/>
      <c r="W777" s="607"/>
      <c r="X777" s="607"/>
      <c r="Y777" s="607"/>
      <c r="Z777" s="607"/>
      <c r="AA777" s="607"/>
      <c r="AB777" s="607"/>
      <c r="AC777" s="607"/>
      <c r="AD777" s="607"/>
      <c r="AE777" s="607"/>
      <c r="AF777" s="607"/>
      <c r="AG777" s="607"/>
      <c r="AH777" s="607"/>
      <c r="AI777" s="607"/>
    </row>
    <row r="778" spans="1:35">
      <c r="A778" s="607"/>
      <c r="B778" s="607"/>
      <c r="C778" s="607"/>
      <c r="D778" s="607"/>
      <c r="E778" s="607"/>
      <c r="F778" s="607"/>
      <c r="G778" s="607"/>
      <c r="H778" s="607"/>
      <c r="I778" s="607"/>
      <c r="J778" s="607"/>
      <c r="K778" s="607"/>
      <c r="L778" s="607"/>
      <c r="M778" s="607"/>
      <c r="N778" s="607"/>
      <c r="O778" s="607"/>
      <c r="P778" s="607"/>
      <c r="Q778" s="607"/>
      <c r="R778" s="607"/>
      <c r="S778" s="607"/>
      <c r="T778" s="607"/>
      <c r="U778" s="607"/>
      <c r="V778" s="607"/>
      <c r="W778" s="607"/>
      <c r="X778" s="607"/>
      <c r="Y778" s="607"/>
      <c r="Z778" s="607"/>
      <c r="AA778" s="607"/>
      <c r="AB778" s="607"/>
      <c r="AC778" s="607"/>
      <c r="AD778" s="607"/>
      <c r="AE778" s="607"/>
      <c r="AF778" s="607"/>
      <c r="AG778" s="607"/>
      <c r="AH778" s="607"/>
      <c r="AI778" s="607"/>
    </row>
    <row r="779" spans="1:35">
      <c r="A779" s="607"/>
      <c r="B779" s="607"/>
      <c r="C779" s="607"/>
      <c r="D779" s="607"/>
      <c r="E779" s="607"/>
      <c r="F779" s="607"/>
      <c r="G779" s="607"/>
      <c r="H779" s="607"/>
      <c r="I779" s="607"/>
      <c r="J779" s="607"/>
      <c r="K779" s="607"/>
      <c r="L779" s="607"/>
      <c r="M779" s="607"/>
      <c r="N779" s="607"/>
      <c r="O779" s="607"/>
      <c r="P779" s="607"/>
      <c r="Q779" s="607"/>
      <c r="R779" s="607"/>
      <c r="S779" s="607"/>
      <c r="T779" s="607"/>
      <c r="U779" s="607"/>
      <c r="V779" s="607"/>
      <c r="W779" s="607"/>
      <c r="X779" s="607"/>
      <c r="Y779" s="607"/>
      <c r="Z779" s="607"/>
      <c r="AA779" s="607"/>
      <c r="AB779" s="607"/>
      <c r="AC779" s="607"/>
      <c r="AD779" s="607"/>
      <c r="AE779" s="607"/>
      <c r="AF779" s="607"/>
      <c r="AG779" s="607"/>
      <c r="AH779" s="607"/>
      <c r="AI779" s="607"/>
    </row>
    <row r="780" spans="1:35">
      <c r="A780" s="607"/>
      <c r="B780" s="607"/>
      <c r="C780" s="607"/>
      <c r="D780" s="607"/>
      <c r="E780" s="607"/>
      <c r="F780" s="607"/>
      <c r="G780" s="607"/>
      <c r="H780" s="607"/>
      <c r="I780" s="607"/>
      <c r="J780" s="607"/>
      <c r="K780" s="607"/>
      <c r="L780" s="607"/>
      <c r="M780" s="607"/>
      <c r="N780" s="607"/>
      <c r="O780" s="607"/>
      <c r="P780" s="607"/>
      <c r="Q780" s="607"/>
      <c r="R780" s="607"/>
      <c r="S780" s="607"/>
      <c r="T780" s="607"/>
      <c r="U780" s="607"/>
      <c r="V780" s="607"/>
      <c r="W780" s="607"/>
      <c r="X780" s="607"/>
      <c r="Y780" s="607"/>
      <c r="Z780" s="607"/>
      <c r="AA780" s="607"/>
      <c r="AB780" s="607"/>
      <c r="AC780" s="607"/>
      <c r="AD780" s="607"/>
      <c r="AE780" s="607"/>
      <c r="AF780" s="607"/>
      <c r="AG780" s="607"/>
      <c r="AH780" s="607"/>
      <c r="AI780" s="607"/>
    </row>
    <row r="781" spans="1:35">
      <c r="A781" s="607"/>
      <c r="B781" s="607"/>
      <c r="C781" s="607"/>
      <c r="D781" s="607"/>
      <c r="E781" s="607"/>
      <c r="F781" s="607"/>
      <c r="G781" s="607"/>
      <c r="H781" s="607"/>
      <c r="I781" s="607"/>
      <c r="J781" s="607"/>
      <c r="K781" s="607"/>
      <c r="L781" s="607"/>
      <c r="M781" s="607"/>
      <c r="N781" s="607"/>
      <c r="O781" s="607"/>
      <c r="P781" s="607"/>
      <c r="Q781" s="607"/>
      <c r="R781" s="607"/>
      <c r="S781" s="607"/>
      <c r="T781" s="607"/>
      <c r="U781" s="607"/>
      <c r="V781" s="607"/>
      <c r="W781" s="607"/>
      <c r="X781" s="607"/>
      <c r="Y781" s="607"/>
      <c r="Z781" s="607"/>
      <c r="AA781" s="607"/>
      <c r="AB781" s="607"/>
      <c r="AC781" s="607"/>
      <c r="AD781" s="607"/>
      <c r="AE781" s="607"/>
      <c r="AF781" s="607"/>
      <c r="AG781" s="607"/>
      <c r="AH781" s="607"/>
      <c r="AI781" s="607"/>
    </row>
    <row r="782" spans="1:35">
      <c r="A782" s="607"/>
      <c r="B782" s="607"/>
      <c r="C782" s="607"/>
      <c r="D782" s="607"/>
      <c r="E782" s="607"/>
      <c r="F782" s="607"/>
      <c r="G782" s="607"/>
      <c r="H782" s="607"/>
      <c r="I782" s="607"/>
      <c r="J782" s="607"/>
      <c r="K782" s="607"/>
      <c r="L782" s="607"/>
      <c r="M782" s="607"/>
      <c r="N782" s="607"/>
      <c r="O782" s="607"/>
      <c r="P782" s="607"/>
      <c r="Q782" s="607"/>
      <c r="R782" s="607"/>
      <c r="S782" s="607"/>
      <c r="T782" s="607"/>
      <c r="U782" s="607"/>
      <c r="V782" s="607"/>
      <c r="W782" s="607"/>
      <c r="X782" s="607"/>
      <c r="Y782" s="607"/>
      <c r="Z782" s="607"/>
      <c r="AA782" s="607"/>
      <c r="AB782" s="607"/>
      <c r="AC782" s="607"/>
      <c r="AD782" s="607"/>
      <c r="AE782" s="607"/>
      <c r="AF782" s="607"/>
      <c r="AG782" s="607"/>
      <c r="AH782" s="607"/>
      <c r="AI782" s="607"/>
    </row>
    <row r="783" spans="1:35">
      <c r="A783" s="607"/>
      <c r="B783" s="607"/>
      <c r="C783" s="607"/>
      <c r="D783" s="607"/>
      <c r="E783" s="607"/>
      <c r="F783" s="607"/>
      <c r="G783" s="607"/>
      <c r="H783" s="607"/>
      <c r="I783" s="607"/>
      <c r="J783" s="607"/>
      <c r="K783" s="607"/>
      <c r="L783" s="607"/>
      <c r="M783" s="607"/>
      <c r="N783" s="607"/>
      <c r="O783" s="607"/>
      <c r="P783" s="607"/>
      <c r="Q783" s="607"/>
      <c r="R783" s="607"/>
      <c r="S783" s="607"/>
      <c r="T783" s="607"/>
      <c r="U783" s="607"/>
      <c r="V783" s="607"/>
      <c r="W783" s="607"/>
      <c r="X783" s="607"/>
      <c r="Y783" s="607"/>
      <c r="Z783" s="607"/>
      <c r="AA783" s="607"/>
      <c r="AB783" s="607"/>
      <c r="AC783" s="607"/>
      <c r="AD783" s="607"/>
      <c r="AE783" s="607"/>
      <c r="AF783" s="607"/>
      <c r="AG783" s="607"/>
      <c r="AH783" s="607"/>
      <c r="AI783" s="607"/>
    </row>
    <row r="784" spans="1:35">
      <c r="A784" s="607"/>
      <c r="B784" s="607"/>
      <c r="C784" s="607"/>
      <c r="D784" s="607"/>
      <c r="E784" s="607"/>
      <c r="F784" s="607"/>
      <c r="G784" s="607"/>
      <c r="H784" s="607"/>
      <c r="I784" s="607"/>
      <c r="J784" s="607"/>
      <c r="K784" s="607"/>
      <c r="L784" s="607"/>
      <c r="M784" s="607"/>
      <c r="N784" s="607"/>
      <c r="O784" s="607"/>
      <c r="P784" s="607"/>
      <c r="Q784" s="607"/>
      <c r="R784" s="607"/>
      <c r="S784" s="607"/>
      <c r="T784" s="607"/>
      <c r="U784" s="607"/>
      <c r="V784" s="607"/>
      <c r="W784" s="607"/>
      <c r="X784" s="607"/>
      <c r="Y784" s="607"/>
      <c r="Z784" s="607"/>
      <c r="AA784" s="607"/>
      <c r="AB784" s="607"/>
      <c r="AC784" s="607"/>
      <c r="AD784" s="607"/>
      <c r="AE784" s="607"/>
      <c r="AF784" s="607"/>
      <c r="AG784" s="607"/>
      <c r="AH784" s="607"/>
      <c r="AI784" s="607"/>
    </row>
    <row r="785" spans="1:35">
      <c r="A785" s="607"/>
      <c r="B785" s="607"/>
      <c r="C785" s="607"/>
      <c r="D785" s="607"/>
      <c r="E785" s="607"/>
      <c r="F785" s="607"/>
      <c r="G785" s="607"/>
      <c r="H785" s="607"/>
      <c r="I785" s="607"/>
      <c r="J785" s="607"/>
      <c r="K785" s="607"/>
      <c r="L785" s="607"/>
      <c r="M785" s="607"/>
      <c r="N785" s="607"/>
      <c r="O785" s="607"/>
      <c r="P785" s="607"/>
      <c r="Q785" s="607"/>
      <c r="R785" s="607"/>
      <c r="S785" s="607"/>
      <c r="T785" s="607"/>
      <c r="U785" s="607"/>
      <c r="V785" s="607"/>
      <c r="W785" s="607"/>
      <c r="X785" s="607"/>
      <c r="Y785" s="607"/>
      <c r="Z785" s="607"/>
      <c r="AA785" s="607"/>
      <c r="AB785" s="607"/>
      <c r="AC785" s="607"/>
      <c r="AD785" s="607"/>
      <c r="AE785" s="607"/>
      <c r="AF785" s="607"/>
      <c r="AG785" s="607"/>
      <c r="AH785" s="607"/>
      <c r="AI785" s="607"/>
    </row>
    <row r="786" spans="1:35">
      <c r="A786" s="607"/>
      <c r="B786" s="607"/>
      <c r="C786" s="607"/>
      <c r="D786" s="607"/>
      <c r="E786" s="607"/>
      <c r="F786" s="607"/>
      <c r="G786" s="607"/>
      <c r="H786" s="607"/>
      <c r="I786" s="607"/>
      <c r="J786" s="607"/>
      <c r="K786" s="607"/>
      <c r="L786" s="607"/>
      <c r="M786" s="607"/>
      <c r="N786" s="607"/>
      <c r="O786" s="607"/>
      <c r="P786" s="607"/>
      <c r="Q786" s="607"/>
      <c r="R786" s="607"/>
      <c r="S786" s="607"/>
      <c r="T786" s="607"/>
      <c r="U786" s="607"/>
      <c r="V786" s="607"/>
      <c r="W786" s="607"/>
      <c r="X786" s="607"/>
      <c r="Y786" s="607"/>
      <c r="Z786" s="607"/>
      <c r="AA786" s="607"/>
      <c r="AB786" s="607"/>
      <c r="AC786" s="607"/>
      <c r="AD786" s="607"/>
      <c r="AE786" s="607"/>
      <c r="AF786" s="607"/>
      <c r="AG786" s="607"/>
      <c r="AH786" s="607"/>
      <c r="AI786" s="607"/>
    </row>
    <row r="787" spans="1:35">
      <c r="A787" s="607"/>
      <c r="B787" s="607"/>
      <c r="C787" s="607"/>
      <c r="D787" s="607"/>
      <c r="E787" s="607"/>
      <c r="F787" s="607"/>
      <c r="G787" s="607"/>
      <c r="H787" s="607"/>
      <c r="I787" s="607"/>
      <c r="J787" s="607"/>
      <c r="K787" s="607"/>
      <c r="L787" s="607"/>
      <c r="M787" s="607"/>
      <c r="N787" s="607"/>
      <c r="O787" s="607"/>
      <c r="P787" s="607"/>
      <c r="Q787" s="607"/>
      <c r="R787" s="607"/>
      <c r="S787" s="607"/>
      <c r="T787" s="607"/>
      <c r="U787" s="607"/>
      <c r="V787" s="607"/>
      <c r="W787" s="607"/>
      <c r="X787" s="607"/>
      <c r="Y787" s="607"/>
      <c r="Z787" s="607"/>
      <c r="AA787" s="607"/>
      <c r="AB787" s="607"/>
      <c r="AC787" s="607"/>
      <c r="AD787" s="607"/>
      <c r="AE787" s="607"/>
      <c r="AF787" s="607"/>
      <c r="AG787" s="607"/>
      <c r="AH787" s="607"/>
      <c r="AI787" s="607"/>
    </row>
    <row r="788" spans="1:35">
      <c r="A788" s="607"/>
      <c r="B788" s="607"/>
      <c r="C788" s="607"/>
      <c r="D788" s="607"/>
      <c r="E788" s="607"/>
      <c r="F788" s="607"/>
      <c r="G788" s="607"/>
      <c r="H788" s="607"/>
      <c r="I788" s="607"/>
      <c r="J788" s="607"/>
      <c r="K788" s="607"/>
      <c r="L788" s="607"/>
      <c r="M788" s="607"/>
      <c r="N788" s="607"/>
      <c r="O788" s="607"/>
      <c r="P788" s="607"/>
      <c r="Q788" s="607"/>
      <c r="R788" s="607"/>
      <c r="S788" s="607"/>
      <c r="T788" s="607"/>
      <c r="U788" s="607"/>
      <c r="V788" s="607"/>
      <c r="W788" s="607"/>
      <c r="X788" s="607"/>
      <c r="Y788" s="607"/>
      <c r="Z788" s="607"/>
      <c r="AA788" s="607"/>
      <c r="AB788" s="607"/>
      <c r="AC788" s="607"/>
      <c r="AD788" s="607"/>
      <c r="AE788" s="607"/>
      <c r="AF788" s="607"/>
      <c r="AG788" s="607"/>
      <c r="AH788" s="607"/>
      <c r="AI788" s="607"/>
    </row>
    <row r="789" spans="1:35">
      <c r="A789" s="607"/>
      <c r="B789" s="607"/>
      <c r="C789" s="607"/>
      <c r="D789" s="607"/>
      <c r="E789" s="607"/>
      <c r="F789" s="607"/>
      <c r="G789" s="607"/>
      <c r="H789" s="607"/>
      <c r="I789" s="607"/>
      <c r="J789" s="607"/>
      <c r="K789" s="607"/>
      <c r="L789" s="607"/>
      <c r="M789" s="607"/>
      <c r="N789" s="607"/>
      <c r="O789" s="607"/>
      <c r="P789" s="607"/>
      <c r="Q789" s="607"/>
      <c r="R789" s="607"/>
      <c r="S789" s="607"/>
      <c r="T789" s="607"/>
      <c r="U789" s="607"/>
      <c r="V789" s="607"/>
      <c r="W789" s="607"/>
      <c r="X789" s="607"/>
      <c r="Y789" s="607"/>
      <c r="Z789" s="607"/>
      <c r="AA789" s="607"/>
      <c r="AB789" s="607"/>
      <c r="AC789" s="607"/>
      <c r="AD789" s="607"/>
      <c r="AE789" s="607"/>
      <c r="AF789" s="607"/>
      <c r="AG789" s="607"/>
      <c r="AH789" s="607"/>
      <c r="AI789" s="607"/>
    </row>
    <row r="790" spans="1:35">
      <c r="A790" s="607"/>
      <c r="B790" s="607"/>
      <c r="C790" s="607"/>
      <c r="D790" s="607"/>
      <c r="E790" s="607"/>
      <c r="F790" s="607"/>
      <c r="G790" s="607"/>
      <c r="H790" s="607"/>
      <c r="I790" s="607"/>
      <c r="J790" s="607"/>
      <c r="K790" s="607"/>
      <c r="L790" s="607"/>
      <c r="M790" s="607"/>
      <c r="N790" s="607"/>
      <c r="O790" s="607"/>
      <c r="P790" s="607"/>
      <c r="Q790" s="607"/>
      <c r="R790" s="607"/>
      <c r="S790" s="607"/>
      <c r="T790" s="607"/>
      <c r="U790" s="607"/>
      <c r="V790" s="607"/>
      <c r="W790" s="607"/>
      <c r="X790" s="607"/>
      <c r="Y790" s="607"/>
      <c r="Z790" s="607"/>
      <c r="AA790" s="607"/>
      <c r="AB790" s="607"/>
      <c r="AC790" s="607"/>
      <c r="AD790" s="607"/>
      <c r="AE790" s="607"/>
      <c r="AF790" s="607"/>
      <c r="AG790" s="607"/>
      <c r="AH790" s="607"/>
      <c r="AI790" s="607"/>
    </row>
    <row r="791" spans="1:35">
      <c r="A791" s="607"/>
      <c r="B791" s="607"/>
      <c r="C791" s="607"/>
      <c r="D791" s="607"/>
      <c r="E791" s="607"/>
      <c r="F791" s="607"/>
      <c r="G791" s="607"/>
      <c r="H791" s="607"/>
      <c r="I791" s="607"/>
      <c r="J791" s="607"/>
      <c r="K791" s="607"/>
      <c r="L791" s="607"/>
      <c r="M791" s="607"/>
      <c r="N791" s="607"/>
      <c r="O791" s="607"/>
      <c r="P791" s="607"/>
      <c r="Q791" s="607"/>
      <c r="R791" s="607"/>
      <c r="S791" s="607"/>
      <c r="T791" s="607"/>
      <c r="U791" s="607"/>
      <c r="V791" s="607"/>
      <c r="W791" s="607"/>
      <c r="X791" s="607"/>
      <c r="Y791" s="607"/>
      <c r="Z791" s="607"/>
      <c r="AA791" s="607"/>
      <c r="AB791" s="607"/>
      <c r="AC791" s="607"/>
      <c r="AD791" s="607"/>
      <c r="AE791" s="607"/>
      <c r="AF791" s="607"/>
      <c r="AG791" s="607"/>
      <c r="AH791" s="607"/>
      <c r="AI791" s="607"/>
    </row>
    <row r="792" spans="1:35">
      <c r="A792" s="607"/>
      <c r="B792" s="607"/>
      <c r="C792" s="607"/>
      <c r="D792" s="607"/>
      <c r="E792" s="607"/>
      <c r="F792" s="607"/>
      <c r="G792" s="607"/>
      <c r="H792" s="607"/>
      <c r="I792" s="607"/>
      <c r="J792" s="607"/>
      <c r="K792" s="607"/>
      <c r="L792" s="607"/>
      <c r="M792" s="607"/>
      <c r="N792" s="607"/>
      <c r="O792" s="607"/>
      <c r="P792" s="607"/>
      <c r="Q792" s="607"/>
      <c r="R792" s="607"/>
      <c r="S792" s="607"/>
      <c r="T792" s="607"/>
      <c r="U792" s="607"/>
      <c r="V792" s="607"/>
      <c r="W792" s="607"/>
      <c r="X792" s="607"/>
      <c r="Y792" s="607"/>
      <c r="Z792" s="607"/>
      <c r="AA792" s="607"/>
      <c r="AB792" s="607"/>
      <c r="AC792" s="607"/>
      <c r="AD792" s="607"/>
      <c r="AE792" s="607"/>
      <c r="AF792" s="607"/>
      <c r="AG792" s="607"/>
      <c r="AH792" s="607"/>
      <c r="AI792" s="607"/>
    </row>
    <row r="793" spans="1:35">
      <c r="A793" s="607"/>
      <c r="B793" s="607"/>
      <c r="C793" s="607"/>
      <c r="D793" s="607"/>
      <c r="E793" s="607"/>
      <c r="F793" s="607"/>
      <c r="G793" s="607"/>
      <c r="H793" s="607"/>
      <c r="I793" s="607"/>
      <c r="J793" s="607"/>
      <c r="K793" s="607"/>
      <c r="L793" s="607"/>
      <c r="M793" s="607"/>
      <c r="N793" s="607"/>
      <c r="O793" s="607"/>
      <c r="P793" s="607"/>
      <c r="Q793" s="607"/>
      <c r="R793" s="607"/>
      <c r="S793" s="607"/>
      <c r="T793" s="607"/>
      <c r="U793" s="607"/>
      <c r="V793" s="607"/>
      <c r="W793" s="607"/>
      <c r="X793" s="607"/>
      <c r="Y793" s="607"/>
      <c r="Z793" s="607"/>
      <c r="AA793" s="607"/>
      <c r="AB793" s="607"/>
      <c r="AC793" s="607"/>
      <c r="AD793" s="607"/>
      <c r="AE793" s="607"/>
      <c r="AF793" s="607"/>
      <c r="AG793" s="607"/>
      <c r="AH793" s="607"/>
      <c r="AI793" s="607"/>
    </row>
    <row r="794" spans="1:35">
      <c r="A794" s="607"/>
      <c r="B794" s="607"/>
      <c r="C794" s="607"/>
      <c r="D794" s="607"/>
      <c r="E794" s="607"/>
      <c r="F794" s="607"/>
      <c r="G794" s="607"/>
      <c r="H794" s="607"/>
      <c r="I794" s="607"/>
      <c r="J794" s="607"/>
      <c r="K794" s="607"/>
      <c r="L794" s="607"/>
      <c r="M794" s="607"/>
      <c r="N794" s="607"/>
      <c r="O794" s="607"/>
      <c r="P794" s="607"/>
      <c r="Q794" s="607"/>
      <c r="R794" s="607"/>
      <c r="S794" s="607"/>
      <c r="T794" s="607"/>
      <c r="U794" s="607"/>
      <c r="V794" s="607"/>
      <c r="W794" s="607"/>
      <c r="X794" s="607"/>
      <c r="Y794" s="607"/>
      <c r="Z794" s="607"/>
      <c r="AA794" s="607"/>
      <c r="AB794" s="607"/>
      <c r="AC794" s="607"/>
      <c r="AD794" s="607"/>
      <c r="AE794" s="607"/>
      <c r="AF794" s="607"/>
      <c r="AG794" s="607"/>
      <c r="AH794" s="607"/>
      <c r="AI794" s="607"/>
    </row>
    <row r="795" spans="1:35">
      <c r="A795" s="607"/>
      <c r="B795" s="607"/>
      <c r="C795" s="607"/>
      <c r="D795" s="607"/>
      <c r="E795" s="607"/>
      <c r="F795" s="607"/>
      <c r="G795" s="607"/>
      <c r="H795" s="607"/>
      <c r="I795" s="607"/>
      <c r="J795" s="607"/>
      <c r="K795" s="607"/>
      <c r="L795" s="607"/>
      <c r="M795" s="607"/>
      <c r="N795" s="607"/>
      <c r="O795" s="607"/>
      <c r="P795" s="607"/>
      <c r="Q795" s="607"/>
      <c r="R795" s="607"/>
      <c r="S795" s="607"/>
      <c r="T795" s="607"/>
      <c r="U795" s="607"/>
      <c r="V795" s="607"/>
      <c r="W795" s="607"/>
      <c r="X795" s="607"/>
      <c r="Y795" s="607"/>
      <c r="Z795" s="607"/>
      <c r="AA795" s="607"/>
      <c r="AB795" s="607"/>
      <c r="AC795" s="607"/>
      <c r="AD795" s="607"/>
      <c r="AE795" s="607"/>
      <c r="AF795" s="607"/>
      <c r="AG795" s="607"/>
      <c r="AH795" s="607"/>
      <c r="AI795" s="607"/>
    </row>
    <row r="796" spans="1:35">
      <c r="A796" s="607"/>
      <c r="B796" s="607"/>
      <c r="C796" s="607"/>
      <c r="D796" s="607"/>
      <c r="E796" s="607"/>
      <c r="F796" s="607"/>
      <c r="G796" s="607"/>
      <c r="H796" s="607"/>
      <c r="I796" s="607"/>
      <c r="J796" s="607"/>
      <c r="K796" s="607"/>
      <c r="L796" s="607"/>
      <c r="M796" s="607"/>
      <c r="N796" s="607"/>
      <c r="O796" s="607"/>
      <c r="P796" s="607"/>
      <c r="Q796" s="607"/>
      <c r="R796" s="607"/>
      <c r="S796" s="607"/>
      <c r="T796" s="607"/>
      <c r="U796" s="607"/>
      <c r="V796" s="607"/>
      <c r="W796" s="607"/>
      <c r="X796" s="607"/>
      <c r="Y796" s="607"/>
      <c r="Z796" s="607"/>
      <c r="AA796" s="607"/>
      <c r="AB796" s="607"/>
      <c r="AC796" s="607"/>
      <c r="AD796" s="607"/>
      <c r="AE796" s="607"/>
      <c r="AF796" s="607"/>
      <c r="AG796" s="607"/>
      <c r="AH796" s="607"/>
      <c r="AI796" s="607"/>
    </row>
    <row r="797" spans="1:35">
      <c r="A797" s="607"/>
      <c r="B797" s="607"/>
      <c r="C797" s="607"/>
      <c r="D797" s="607"/>
      <c r="E797" s="607"/>
      <c r="F797" s="607"/>
      <c r="G797" s="607"/>
      <c r="H797" s="607"/>
      <c r="I797" s="607"/>
      <c r="J797" s="607"/>
      <c r="K797" s="607"/>
      <c r="L797" s="607"/>
      <c r="M797" s="607"/>
      <c r="N797" s="607"/>
      <c r="O797" s="607"/>
      <c r="P797" s="607"/>
      <c r="Q797" s="607"/>
      <c r="R797" s="607"/>
      <c r="S797" s="607"/>
      <c r="T797" s="607"/>
      <c r="U797" s="607"/>
      <c r="V797" s="607"/>
      <c r="W797" s="607"/>
      <c r="X797" s="607"/>
      <c r="Y797" s="607"/>
      <c r="Z797" s="607"/>
      <c r="AA797" s="607"/>
      <c r="AB797" s="607"/>
      <c r="AC797" s="607"/>
      <c r="AD797" s="607"/>
      <c r="AE797" s="607"/>
      <c r="AF797" s="607"/>
      <c r="AG797" s="607"/>
      <c r="AH797" s="607"/>
      <c r="AI797" s="607"/>
    </row>
    <row r="798" spans="1:35">
      <c r="A798" s="607"/>
      <c r="B798" s="607"/>
      <c r="C798" s="607"/>
      <c r="D798" s="607"/>
      <c r="E798" s="607"/>
      <c r="F798" s="607"/>
      <c r="G798" s="607"/>
      <c r="H798" s="607"/>
      <c r="I798" s="607"/>
      <c r="J798" s="607"/>
      <c r="K798" s="607"/>
      <c r="L798" s="607"/>
      <c r="M798" s="607"/>
      <c r="N798" s="607"/>
      <c r="O798" s="607"/>
      <c r="P798" s="607"/>
      <c r="Q798" s="607"/>
      <c r="R798" s="607"/>
      <c r="S798" s="607"/>
      <c r="T798" s="607"/>
      <c r="U798" s="607"/>
      <c r="V798" s="607"/>
      <c r="W798" s="607"/>
      <c r="X798" s="607"/>
      <c r="Y798" s="607"/>
      <c r="Z798" s="607"/>
      <c r="AA798" s="607"/>
      <c r="AB798" s="607"/>
      <c r="AC798" s="607"/>
      <c r="AD798" s="607"/>
      <c r="AE798" s="607"/>
      <c r="AF798" s="607"/>
      <c r="AG798" s="607"/>
      <c r="AH798" s="607"/>
      <c r="AI798" s="607"/>
    </row>
    <row r="799" spans="1:35">
      <c r="A799" s="607"/>
      <c r="B799" s="607"/>
      <c r="C799" s="607"/>
      <c r="D799" s="607"/>
      <c r="E799" s="607"/>
      <c r="F799" s="607"/>
      <c r="G799" s="607"/>
      <c r="H799" s="607"/>
      <c r="I799" s="607"/>
      <c r="J799" s="607"/>
      <c r="K799" s="607"/>
      <c r="L799" s="607"/>
      <c r="M799" s="607"/>
      <c r="N799" s="607"/>
      <c r="O799" s="607"/>
      <c r="P799" s="607"/>
      <c r="Q799" s="607"/>
      <c r="R799" s="607"/>
      <c r="S799" s="607"/>
      <c r="T799" s="607"/>
      <c r="U799" s="607"/>
      <c r="V799" s="607"/>
      <c r="W799" s="607"/>
      <c r="X799" s="607"/>
      <c r="Y799" s="607"/>
      <c r="Z799" s="607"/>
      <c r="AA799" s="607"/>
      <c r="AB799" s="607"/>
      <c r="AC799" s="607"/>
      <c r="AD799" s="607"/>
      <c r="AE799" s="607"/>
      <c r="AF799" s="607"/>
      <c r="AG799" s="607"/>
      <c r="AH799" s="607"/>
      <c r="AI799" s="607"/>
    </row>
    <row r="800" spans="1:35">
      <c r="A800" s="607"/>
      <c r="B800" s="607"/>
      <c r="C800" s="607"/>
      <c r="D800" s="607"/>
      <c r="E800" s="607"/>
      <c r="F800" s="607"/>
      <c r="G800" s="607"/>
      <c r="H800" s="607"/>
      <c r="I800" s="607"/>
      <c r="J800" s="607"/>
      <c r="K800" s="607"/>
      <c r="L800" s="607"/>
      <c r="M800" s="607"/>
      <c r="N800" s="607"/>
      <c r="O800" s="607"/>
      <c r="P800" s="607"/>
      <c r="Q800" s="607"/>
      <c r="R800" s="607"/>
      <c r="S800" s="607"/>
      <c r="T800" s="607"/>
      <c r="U800" s="607"/>
      <c r="V800" s="607"/>
      <c r="W800" s="607"/>
      <c r="X800" s="607"/>
      <c r="Y800" s="607"/>
      <c r="Z800" s="607"/>
      <c r="AA800" s="607"/>
      <c r="AB800" s="607"/>
      <c r="AC800" s="607"/>
      <c r="AD800" s="607"/>
      <c r="AE800" s="607"/>
      <c r="AF800" s="607"/>
      <c r="AG800" s="607"/>
      <c r="AH800" s="607"/>
      <c r="AI800" s="607"/>
    </row>
    <row r="801" spans="1:35">
      <c r="A801" s="607"/>
      <c r="B801" s="607"/>
      <c r="C801" s="607"/>
      <c r="D801" s="607"/>
      <c r="E801" s="607"/>
      <c r="F801" s="607"/>
      <c r="G801" s="607"/>
      <c r="H801" s="607"/>
      <c r="I801" s="607"/>
      <c r="J801" s="607"/>
      <c r="K801" s="607"/>
      <c r="L801" s="607"/>
      <c r="M801" s="607"/>
      <c r="N801" s="607"/>
      <c r="O801" s="607"/>
      <c r="P801" s="607"/>
      <c r="Q801" s="607"/>
      <c r="R801" s="607"/>
      <c r="S801" s="607"/>
      <c r="T801" s="607"/>
      <c r="U801" s="607"/>
      <c r="V801" s="607"/>
      <c r="W801" s="607"/>
      <c r="X801" s="607"/>
      <c r="Y801" s="607"/>
      <c r="Z801" s="607"/>
      <c r="AA801" s="607"/>
      <c r="AB801" s="607"/>
      <c r="AC801" s="607"/>
      <c r="AD801" s="607"/>
      <c r="AE801" s="607"/>
      <c r="AF801" s="607"/>
      <c r="AG801" s="607"/>
      <c r="AH801" s="607"/>
      <c r="AI801" s="607"/>
    </row>
    <row r="802" spans="1:35">
      <c r="A802" s="607"/>
      <c r="B802" s="607"/>
      <c r="C802" s="607"/>
      <c r="D802" s="607"/>
      <c r="E802" s="607"/>
      <c r="F802" s="607"/>
      <c r="G802" s="607"/>
      <c r="H802" s="607"/>
      <c r="I802" s="607"/>
      <c r="J802" s="607"/>
      <c r="K802" s="607"/>
      <c r="L802" s="607"/>
      <c r="M802" s="607"/>
      <c r="N802" s="607"/>
      <c r="O802" s="607"/>
      <c r="P802" s="607"/>
      <c r="Q802" s="607"/>
      <c r="R802" s="607"/>
      <c r="S802" s="607"/>
      <c r="T802" s="607"/>
      <c r="U802" s="607"/>
      <c r="V802" s="607"/>
      <c r="W802" s="607"/>
      <c r="X802" s="607"/>
      <c r="Y802" s="607"/>
      <c r="Z802" s="607"/>
      <c r="AA802" s="607"/>
      <c r="AB802" s="607"/>
      <c r="AC802" s="607"/>
      <c r="AD802" s="607"/>
      <c r="AE802" s="607"/>
      <c r="AF802" s="607"/>
      <c r="AG802" s="607"/>
      <c r="AH802" s="607"/>
      <c r="AI802" s="607"/>
    </row>
    <row r="803" spans="1:35">
      <c r="A803" s="607"/>
      <c r="B803" s="607"/>
      <c r="C803" s="607"/>
      <c r="D803" s="607"/>
      <c r="E803" s="607"/>
      <c r="F803" s="607"/>
      <c r="G803" s="607"/>
      <c r="H803" s="607"/>
      <c r="I803" s="607"/>
      <c r="J803" s="607"/>
      <c r="K803" s="607"/>
      <c r="L803" s="607"/>
      <c r="M803" s="607"/>
      <c r="N803" s="607"/>
      <c r="O803" s="607"/>
      <c r="P803" s="607"/>
      <c r="Q803" s="607"/>
      <c r="R803" s="607"/>
      <c r="S803" s="607"/>
      <c r="T803" s="607"/>
      <c r="U803" s="607"/>
      <c r="V803" s="607"/>
      <c r="W803" s="607"/>
      <c r="X803" s="607"/>
      <c r="Y803" s="607"/>
      <c r="Z803" s="607"/>
      <c r="AA803" s="607"/>
      <c r="AB803" s="607"/>
      <c r="AC803" s="607"/>
      <c r="AD803" s="607"/>
      <c r="AE803" s="607"/>
      <c r="AF803" s="607"/>
      <c r="AG803" s="607"/>
      <c r="AH803" s="607"/>
      <c r="AI803" s="607"/>
    </row>
    <row r="804" spans="1:35">
      <c r="A804" s="607"/>
      <c r="B804" s="607"/>
      <c r="C804" s="607"/>
      <c r="D804" s="607"/>
      <c r="E804" s="607"/>
      <c r="F804" s="607"/>
      <c r="G804" s="607"/>
      <c r="H804" s="607"/>
      <c r="I804" s="607"/>
      <c r="J804" s="607"/>
      <c r="K804" s="607"/>
      <c r="L804" s="607"/>
      <c r="M804" s="607"/>
      <c r="N804" s="607"/>
      <c r="O804" s="607"/>
      <c r="P804" s="607"/>
      <c r="Q804" s="607"/>
      <c r="R804" s="607"/>
      <c r="S804" s="607"/>
      <c r="T804" s="607"/>
      <c r="U804" s="607"/>
      <c r="V804" s="607"/>
      <c r="W804" s="607"/>
      <c r="X804" s="607"/>
      <c r="Y804" s="607"/>
      <c r="Z804" s="607"/>
      <c r="AA804" s="607"/>
      <c r="AB804" s="607"/>
      <c r="AC804" s="607"/>
      <c r="AD804" s="607"/>
      <c r="AE804" s="607"/>
      <c r="AF804" s="607"/>
      <c r="AG804" s="607"/>
      <c r="AH804" s="607"/>
      <c r="AI804" s="607"/>
    </row>
    <row r="805" spans="1:35">
      <c r="A805" s="607"/>
      <c r="B805" s="607"/>
      <c r="C805" s="607"/>
      <c r="D805" s="607"/>
      <c r="E805" s="607"/>
      <c r="F805" s="607"/>
      <c r="G805" s="607"/>
      <c r="H805" s="607"/>
      <c r="I805" s="607"/>
      <c r="J805" s="607"/>
      <c r="K805" s="607"/>
      <c r="L805" s="607"/>
      <c r="M805" s="607"/>
      <c r="N805" s="607"/>
      <c r="O805" s="607"/>
      <c r="P805" s="607"/>
      <c r="Q805" s="607"/>
      <c r="R805" s="607"/>
      <c r="S805" s="607"/>
      <c r="T805" s="607"/>
      <c r="U805" s="607"/>
      <c r="V805" s="607"/>
      <c r="W805" s="607"/>
      <c r="X805" s="607"/>
      <c r="Y805" s="607"/>
      <c r="Z805" s="607"/>
      <c r="AA805" s="607"/>
      <c r="AB805" s="607"/>
      <c r="AC805" s="607"/>
      <c r="AD805" s="607"/>
      <c r="AE805" s="607"/>
      <c r="AF805" s="607"/>
      <c r="AG805" s="607"/>
      <c r="AH805" s="607"/>
      <c r="AI805" s="607"/>
    </row>
    <row r="806" spans="1:35">
      <c r="A806" s="607"/>
      <c r="B806" s="607"/>
      <c r="C806" s="607"/>
      <c r="D806" s="607"/>
      <c r="E806" s="607"/>
      <c r="F806" s="607"/>
      <c r="G806" s="607"/>
      <c r="H806" s="607"/>
      <c r="I806" s="607"/>
      <c r="J806" s="607"/>
      <c r="K806" s="607"/>
      <c r="L806" s="607"/>
      <c r="M806" s="607"/>
      <c r="N806" s="607"/>
      <c r="O806" s="607"/>
      <c r="P806" s="607"/>
      <c r="Q806" s="607"/>
      <c r="R806" s="607"/>
      <c r="S806" s="607"/>
      <c r="T806" s="607"/>
      <c r="U806" s="607"/>
      <c r="V806" s="607"/>
      <c r="W806" s="607"/>
      <c r="X806" s="607"/>
      <c r="Y806" s="607"/>
      <c r="Z806" s="607"/>
      <c r="AA806" s="607"/>
      <c r="AB806" s="607"/>
      <c r="AC806" s="607"/>
      <c r="AD806" s="607"/>
      <c r="AE806" s="607"/>
      <c r="AF806" s="607"/>
      <c r="AG806" s="607"/>
      <c r="AH806" s="607"/>
      <c r="AI806" s="607"/>
    </row>
    <row r="807" spans="1:35">
      <c r="A807" s="607"/>
      <c r="B807" s="607"/>
      <c r="C807" s="607"/>
      <c r="D807" s="607"/>
      <c r="E807" s="607"/>
      <c r="F807" s="607"/>
      <c r="G807" s="607"/>
      <c r="H807" s="607"/>
      <c r="I807" s="607"/>
      <c r="J807" s="607"/>
      <c r="K807" s="607"/>
      <c r="L807" s="607"/>
      <c r="M807" s="607"/>
      <c r="N807" s="607"/>
      <c r="O807" s="607"/>
      <c r="P807" s="607"/>
      <c r="Q807" s="607"/>
      <c r="R807" s="607"/>
      <c r="S807" s="607"/>
      <c r="T807" s="607"/>
      <c r="U807" s="607"/>
      <c r="V807" s="607"/>
      <c r="W807" s="607"/>
      <c r="X807" s="607"/>
      <c r="Y807" s="607"/>
      <c r="Z807" s="607"/>
      <c r="AA807" s="607"/>
      <c r="AB807" s="607"/>
      <c r="AC807" s="607"/>
      <c r="AD807" s="607"/>
      <c r="AE807" s="607"/>
      <c r="AF807" s="607"/>
      <c r="AG807" s="607"/>
      <c r="AH807" s="607"/>
      <c r="AI807" s="607"/>
    </row>
    <row r="808" spans="1:35">
      <c r="A808" s="607"/>
      <c r="B808" s="607"/>
      <c r="C808" s="607"/>
      <c r="D808" s="607"/>
      <c r="E808" s="607"/>
      <c r="F808" s="607"/>
      <c r="G808" s="607"/>
      <c r="H808" s="607"/>
      <c r="I808" s="607"/>
      <c r="J808" s="607"/>
      <c r="K808" s="607"/>
      <c r="L808" s="607"/>
      <c r="M808" s="607"/>
      <c r="N808" s="607"/>
      <c r="O808" s="607"/>
      <c r="P808" s="607"/>
      <c r="Q808" s="607"/>
      <c r="R808" s="607"/>
      <c r="S808" s="607"/>
      <c r="T808" s="607"/>
      <c r="U808" s="607"/>
      <c r="V808" s="607"/>
      <c r="W808" s="607"/>
      <c r="X808" s="607"/>
      <c r="Y808" s="607"/>
      <c r="Z808" s="607"/>
      <c r="AA808" s="607"/>
      <c r="AB808" s="607"/>
      <c r="AC808" s="607"/>
      <c r="AD808" s="607"/>
      <c r="AE808" s="607"/>
      <c r="AF808" s="607"/>
      <c r="AG808" s="607"/>
      <c r="AH808" s="607"/>
      <c r="AI808" s="607"/>
    </row>
    <row r="809" spans="1:35">
      <c r="A809" s="607"/>
      <c r="B809" s="607"/>
      <c r="C809" s="607"/>
      <c r="D809" s="607"/>
      <c r="E809" s="607"/>
      <c r="F809" s="607"/>
      <c r="G809" s="607"/>
      <c r="H809" s="607"/>
      <c r="I809" s="607"/>
      <c r="J809" s="607"/>
      <c r="K809" s="607"/>
      <c r="L809" s="607"/>
      <c r="M809" s="607"/>
      <c r="N809" s="607"/>
      <c r="O809" s="607"/>
      <c r="P809" s="607"/>
      <c r="Q809" s="607"/>
      <c r="R809" s="607"/>
      <c r="S809" s="607"/>
      <c r="T809" s="607"/>
      <c r="U809" s="607"/>
      <c r="V809" s="607"/>
      <c r="W809" s="607"/>
      <c r="X809" s="607"/>
      <c r="Y809" s="607"/>
      <c r="Z809" s="607"/>
      <c r="AA809" s="607"/>
      <c r="AB809" s="607"/>
      <c r="AC809" s="607"/>
      <c r="AD809" s="607"/>
      <c r="AE809" s="607"/>
      <c r="AF809" s="607"/>
      <c r="AG809" s="607"/>
      <c r="AH809" s="607"/>
      <c r="AI809" s="607"/>
    </row>
    <row r="810" spans="1:35">
      <c r="A810" s="607"/>
      <c r="B810" s="607"/>
      <c r="C810" s="607"/>
      <c r="D810" s="607"/>
      <c r="E810" s="607"/>
      <c r="F810" s="607"/>
      <c r="G810" s="607"/>
      <c r="H810" s="607"/>
      <c r="I810" s="607"/>
      <c r="J810" s="607"/>
      <c r="K810" s="607"/>
      <c r="L810" s="607"/>
      <c r="M810" s="607"/>
      <c r="N810" s="607"/>
      <c r="O810" s="607"/>
      <c r="P810" s="607"/>
      <c r="Q810" s="607"/>
      <c r="R810" s="607"/>
      <c r="S810" s="607"/>
      <c r="T810" s="607"/>
      <c r="U810" s="607"/>
      <c r="V810" s="607"/>
      <c r="W810" s="607"/>
      <c r="X810" s="607"/>
      <c r="Y810" s="607"/>
      <c r="Z810" s="607"/>
      <c r="AA810" s="607"/>
      <c r="AB810" s="607"/>
      <c r="AC810" s="607"/>
      <c r="AD810" s="607"/>
      <c r="AE810" s="607"/>
      <c r="AF810" s="607"/>
      <c r="AG810" s="607"/>
      <c r="AH810" s="607"/>
      <c r="AI810" s="607"/>
    </row>
    <row r="811" spans="1:35">
      <c r="A811" s="607"/>
      <c r="B811" s="607"/>
      <c r="C811" s="607"/>
      <c r="D811" s="607"/>
      <c r="E811" s="607"/>
      <c r="F811" s="607"/>
      <c r="G811" s="607"/>
      <c r="H811" s="607"/>
      <c r="I811" s="607"/>
      <c r="J811" s="607"/>
      <c r="K811" s="607"/>
      <c r="L811" s="607"/>
      <c r="M811" s="607"/>
      <c r="N811" s="607"/>
      <c r="O811" s="607"/>
      <c r="P811" s="607"/>
      <c r="Q811" s="607"/>
      <c r="R811" s="607"/>
      <c r="S811" s="607"/>
      <c r="T811" s="607"/>
      <c r="U811" s="607"/>
      <c r="V811" s="607"/>
      <c r="W811" s="607"/>
      <c r="X811" s="607"/>
      <c r="Y811" s="607"/>
      <c r="Z811" s="607"/>
      <c r="AA811" s="607"/>
      <c r="AB811" s="607"/>
      <c r="AC811" s="607"/>
      <c r="AD811" s="607"/>
      <c r="AE811" s="607"/>
      <c r="AF811" s="607"/>
      <c r="AG811" s="607"/>
      <c r="AH811" s="607"/>
      <c r="AI811" s="607"/>
    </row>
    <row r="812" spans="1:35">
      <c r="A812" s="607"/>
      <c r="B812" s="607"/>
      <c r="C812" s="607"/>
      <c r="D812" s="607"/>
      <c r="E812" s="607"/>
      <c r="F812" s="607"/>
      <c r="G812" s="607"/>
      <c r="H812" s="607"/>
      <c r="I812" s="607"/>
      <c r="J812" s="607"/>
      <c r="K812" s="607"/>
      <c r="L812" s="607"/>
      <c r="M812" s="607"/>
      <c r="N812" s="607"/>
      <c r="O812" s="607"/>
      <c r="P812" s="607"/>
      <c r="Q812" s="607"/>
      <c r="R812" s="607"/>
      <c r="S812" s="607"/>
      <c r="T812" s="607"/>
      <c r="U812" s="607"/>
      <c r="V812" s="607"/>
      <c r="W812" s="607"/>
      <c r="X812" s="607"/>
      <c r="Y812" s="607"/>
      <c r="Z812" s="607"/>
      <c r="AA812" s="607"/>
      <c r="AB812" s="607"/>
      <c r="AC812" s="607"/>
      <c r="AD812" s="607"/>
      <c r="AE812" s="607"/>
      <c r="AF812" s="607"/>
      <c r="AG812" s="607"/>
      <c r="AH812" s="607"/>
      <c r="AI812" s="607"/>
    </row>
    <row r="813" spans="1:35">
      <c r="A813" s="607"/>
      <c r="B813" s="607"/>
      <c r="C813" s="607"/>
      <c r="D813" s="607"/>
      <c r="E813" s="607"/>
      <c r="F813" s="607"/>
      <c r="G813" s="607"/>
      <c r="H813" s="607"/>
      <c r="I813" s="607"/>
      <c r="J813" s="607"/>
      <c r="K813" s="607"/>
      <c r="L813" s="607"/>
      <c r="M813" s="607"/>
      <c r="N813" s="607"/>
      <c r="O813" s="607"/>
      <c r="P813" s="607"/>
      <c r="Q813" s="607"/>
      <c r="R813" s="607"/>
      <c r="S813" s="607"/>
      <c r="T813" s="607"/>
      <c r="U813" s="607"/>
      <c r="V813" s="607"/>
      <c r="W813" s="607"/>
      <c r="X813" s="607"/>
      <c r="Y813" s="607"/>
      <c r="Z813" s="607"/>
      <c r="AA813" s="607"/>
      <c r="AB813" s="607"/>
      <c r="AC813" s="607"/>
      <c r="AD813" s="607"/>
      <c r="AE813" s="607"/>
      <c r="AF813" s="607"/>
      <c r="AG813" s="607"/>
      <c r="AH813" s="607"/>
      <c r="AI813" s="607"/>
    </row>
    <row r="814" spans="1:35">
      <c r="A814" s="607"/>
      <c r="B814" s="607"/>
      <c r="C814" s="607"/>
      <c r="D814" s="607"/>
      <c r="E814" s="607"/>
      <c r="F814" s="607"/>
      <c r="G814" s="607"/>
      <c r="H814" s="607"/>
      <c r="I814" s="607"/>
      <c r="J814" s="607"/>
      <c r="K814" s="607"/>
      <c r="L814" s="607"/>
      <c r="M814" s="607"/>
      <c r="N814" s="607"/>
      <c r="O814" s="607"/>
      <c r="P814" s="607"/>
      <c r="Q814" s="607"/>
      <c r="R814" s="607"/>
      <c r="S814" s="607"/>
      <c r="T814" s="607"/>
      <c r="U814" s="607"/>
      <c r="V814" s="607"/>
      <c r="W814" s="607"/>
      <c r="X814" s="607"/>
      <c r="Y814" s="607"/>
      <c r="Z814" s="607"/>
      <c r="AA814" s="607"/>
      <c r="AB814" s="607"/>
      <c r="AC814" s="607"/>
      <c r="AD814" s="607"/>
      <c r="AE814" s="607"/>
      <c r="AF814" s="607"/>
      <c r="AG814" s="607"/>
      <c r="AH814" s="607"/>
      <c r="AI814" s="607"/>
    </row>
    <row r="815" spans="1:35">
      <c r="A815" s="607"/>
      <c r="B815" s="607"/>
      <c r="C815" s="607"/>
      <c r="D815" s="607"/>
      <c r="E815" s="607"/>
      <c r="F815" s="607"/>
      <c r="G815" s="607"/>
      <c r="H815" s="607"/>
      <c r="I815" s="607"/>
      <c r="J815" s="607"/>
      <c r="K815" s="607"/>
      <c r="L815" s="607"/>
      <c r="M815" s="607"/>
      <c r="N815" s="607"/>
      <c r="O815" s="607"/>
      <c r="P815" s="607"/>
      <c r="Q815" s="607"/>
      <c r="R815" s="607"/>
      <c r="S815" s="607"/>
      <c r="T815" s="607"/>
      <c r="U815" s="607"/>
      <c r="V815" s="607"/>
      <c r="W815" s="607"/>
      <c r="X815" s="607"/>
      <c r="Y815" s="607"/>
      <c r="Z815" s="607"/>
      <c r="AA815" s="607"/>
      <c r="AB815" s="607"/>
      <c r="AC815" s="607"/>
      <c r="AD815" s="607"/>
      <c r="AE815" s="607"/>
      <c r="AF815" s="607"/>
      <c r="AG815" s="607"/>
      <c r="AH815" s="607"/>
      <c r="AI815" s="607"/>
    </row>
    <row r="816" spans="1:35">
      <c r="A816" s="607"/>
      <c r="B816" s="607"/>
      <c r="C816" s="607"/>
      <c r="D816" s="607"/>
      <c r="E816" s="607"/>
      <c r="F816" s="607"/>
      <c r="G816" s="607"/>
      <c r="H816" s="607"/>
      <c r="I816" s="607"/>
      <c r="J816" s="607"/>
      <c r="K816" s="607"/>
      <c r="L816" s="607"/>
      <c r="M816" s="607"/>
      <c r="N816" s="607"/>
      <c r="O816" s="607"/>
      <c r="P816" s="607"/>
      <c r="Q816" s="607"/>
      <c r="R816" s="607"/>
      <c r="S816" s="607"/>
      <c r="T816" s="607"/>
      <c r="U816" s="607"/>
      <c r="V816" s="607"/>
      <c r="W816" s="607"/>
      <c r="X816" s="607"/>
      <c r="Y816" s="607"/>
      <c r="Z816" s="607"/>
      <c r="AA816" s="607"/>
      <c r="AB816" s="607"/>
      <c r="AC816" s="607"/>
      <c r="AD816" s="607"/>
      <c r="AE816" s="607"/>
      <c r="AF816" s="607"/>
      <c r="AG816" s="607"/>
      <c r="AH816" s="607"/>
      <c r="AI816" s="607"/>
    </row>
    <row r="817" spans="1:35">
      <c r="A817" s="607"/>
      <c r="B817" s="607"/>
      <c r="C817" s="607"/>
      <c r="D817" s="607"/>
      <c r="E817" s="607"/>
      <c r="F817" s="607"/>
      <c r="G817" s="607"/>
      <c r="H817" s="607"/>
      <c r="I817" s="607"/>
      <c r="J817" s="607"/>
      <c r="K817" s="607"/>
      <c r="L817" s="607"/>
      <c r="M817" s="607"/>
      <c r="N817" s="607"/>
      <c r="O817" s="607"/>
      <c r="P817" s="607"/>
      <c r="Q817" s="607"/>
      <c r="R817" s="607"/>
      <c r="S817" s="607"/>
      <c r="T817" s="607"/>
      <c r="U817" s="607"/>
      <c r="V817" s="607"/>
      <c r="W817" s="607"/>
      <c r="X817" s="607"/>
      <c r="Y817" s="607"/>
      <c r="Z817" s="607"/>
      <c r="AA817" s="607"/>
      <c r="AB817" s="607"/>
      <c r="AC817" s="607"/>
      <c r="AD817" s="607"/>
      <c r="AE817" s="607"/>
      <c r="AF817" s="607"/>
      <c r="AG817" s="607"/>
      <c r="AH817" s="607"/>
      <c r="AI817" s="607"/>
    </row>
    <row r="818" spans="1:35">
      <c r="A818" s="607"/>
      <c r="B818" s="607"/>
      <c r="C818" s="607"/>
      <c r="D818" s="607"/>
      <c r="E818" s="607"/>
      <c r="F818" s="607"/>
      <c r="G818" s="607"/>
      <c r="H818" s="607"/>
      <c r="I818" s="607"/>
      <c r="J818" s="607"/>
      <c r="K818" s="607"/>
      <c r="L818" s="607"/>
      <c r="M818" s="607"/>
      <c r="N818" s="607"/>
      <c r="O818" s="607"/>
      <c r="P818" s="607"/>
      <c r="Q818" s="607"/>
      <c r="R818" s="607"/>
      <c r="S818" s="607"/>
      <c r="T818" s="607"/>
      <c r="U818" s="607"/>
      <c r="V818" s="607"/>
      <c r="W818" s="607"/>
      <c r="X818" s="607"/>
      <c r="Y818" s="607"/>
      <c r="Z818" s="607"/>
      <c r="AA818" s="607"/>
      <c r="AB818" s="607"/>
      <c r="AC818" s="607"/>
      <c r="AD818" s="607"/>
      <c r="AE818" s="607"/>
      <c r="AF818" s="607"/>
      <c r="AG818" s="607"/>
      <c r="AH818" s="607"/>
      <c r="AI818" s="607"/>
    </row>
    <row r="819" spans="1:35">
      <c r="A819" s="607"/>
      <c r="B819" s="607"/>
      <c r="C819" s="607"/>
      <c r="D819" s="607"/>
      <c r="E819" s="607"/>
      <c r="F819" s="607"/>
      <c r="G819" s="607"/>
      <c r="H819" s="607"/>
      <c r="I819" s="607"/>
      <c r="J819" s="607"/>
      <c r="K819" s="607"/>
      <c r="L819" s="607"/>
      <c r="M819" s="607"/>
      <c r="N819" s="607"/>
      <c r="O819" s="607"/>
      <c r="P819" s="607"/>
      <c r="Q819" s="607"/>
      <c r="R819" s="607"/>
      <c r="S819" s="607"/>
      <c r="T819" s="607"/>
      <c r="U819" s="607"/>
      <c r="V819" s="607"/>
      <c r="W819" s="607"/>
      <c r="X819" s="607"/>
      <c r="Y819" s="607"/>
      <c r="Z819" s="607"/>
      <c r="AA819" s="607"/>
      <c r="AB819" s="607"/>
      <c r="AC819" s="607"/>
      <c r="AD819" s="607"/>
      <c r="AE819" s="607"/>
      <c r="AF819" s="607"/>
      <c r="AG819" s="607"/>
      <c r="AH819" s="607"/>
      <c r="AI819" s="607"/>
    </row>
    <row r="820" spans="1:35">
      <c r="A820" s="607"/>
      <c r="B820" s="607"/>
      <c r="C820" s="607"/>
      <c r="D820" s="607"/>
      <c r="E820" s="607"/>
      <c r="F820" s="607"/>
      <c r="G820" s="607"/>
      <c r="H820" s="607"/>
      <c r="I820" s="607"/>
      <c r="J820" s="607"/>
      <c r="K820" s="607"/>
      <c r="L820" s="607"/>
      <c r="M820" s="607"/>
      <c r="N820" s="607"/>
      <c r="O820" s="607"/>
      <c r="P820" s="607"/>
      <c r="Q820" s="607"/>
      <c r="R820" s="607"/>
      <c r="S820" s="607"/>
      <c r="T820" s="607"/>
      <c r="U820" s="607"/>
      <c r="V820" s="607"/>
      <c r="W820" s="607"/>
      <c r="X820" s="607"/>
      <c r="Y820" s="607"/>
      <c r="Z820" s="607"/>
      <c r="AA820" s="607"/>
      <c r="AB820" s="607"/>
      <c r="AC820" s="607"/>
      <c r="AD820" s="607"/>
      <c r="AE820" s="607"/>
      <c r="AF820" s="607"/>
      <c r="AG820" s="607"/>
      <c r="AH820" s="607"/>
      <c r="AI820" s="607"/>
    </row>
    <row r="821" spans="1:35">
      <c r="A821" s="607"/>
      <c r="B821" s="607"/>
      <c r="C821" s="607"/>
      <c r="D821" s="607"/>
      <c r="E821" s="607"/>
      <c r="F821" s="607"/>
      <c r="G821" s="607"/>
      <c r="H821" s="607"/>
      <c r="I821" s="607"/>
      <c r="J821" s="607"/>
      <c r="K821" s="607"/>
      <c r="L821" s="607"/>
      <c r="M821" s="607"/>
      <c r="N821" s="607"/>
      <c r="O821" s="607"/>
      <c r="P821" s="607"/>
      <c r="Q821" s="607"/>
      <c r="R821" s="607"/>
      <c r="S821" s="607"/>
      <c r="T821" s="607"/>
      <c r="U821" s="607"/>
      <c r="V821" s="607"/>
      <c r="W821" s="607"/>
      <c r="X821" s="607"/>
      <c r="Y821" s="607"/>
      <c r="Z821" s="607"/>
      <c r="AA821" s="607"/>
      <c r="AB821" s="607"/>
      <c r="AC821" s="607"/>
      <c r="AD821" s="607"/>
      <c r="AE821" s="607"/>
      <c r="AF821" s="607"/>
      <c r="AG821" s="607"/>
      <c r="AH821" s="607"/>
      <c r="AI821" s="607"/>
    </row>
    <row r="822" spans="1:35">
      <c r="A822" s="607"/>
      <c r="B822" s="607"/>
      <c r="C822" s="607"/>
      <c r="D822" s="607"/>
      <c r="E822" s="607"/>
      <c r="F822" s="607"/>
      <c r="G822" s="607"/>
      <c r="H822" s="607"/>
      <c r="I822" s="607"/>
      <c r="J822" s="607"/>
      <c r="K822" s="607"/>
      <c r="L822" s="607"/>
      <c r="M822" s="607"/>
      <c r="N822" s="607"/>
      <c r="O822" s="607"/>
      <c r="P822" s="607"/>
      <c r="Q822" s="607"/>
      <c r="R822" s="607"/>
      <c r="S822" s="607"/>
      <c r="T822" s="607"/>
      <c r="U822" s="607"/>
      <c r="V822" s="607"/>
      <c r="W822" s="607"/>
      <c r="X822" s="607"/>
      <c r="Y822" s="607"/>
      <c r="Z822" s="607"/>
      <c r="AA822" s="607"/>
      <c r="AB822" s="607"/>
      <c r="AC822" s="607"/>
      <c r="AD822" s="607"/>
      <c r="AE822" s="607"/>
      <c r="AF822" s="607"/>
      <c r="AG822" s="607"/>
      <c r="AH822" s="607"/>
      <c r="AI822" s="607"/>
    </row>
    <row r="823" spans="1:35">
      <c r="A823" s="607"/>
      <c r="B823" s="607"/>
      <c r="C823" s="607"/>
      <c r="D823" s="607"/>
      <c r="E823" s="607"/>
      <c r="F823" s="607"/>
      <c r="G823" s="607"/>
      <c r="H823" s="607"/>
      <c r="I823" s="607"/>
      <c r="J823" s="607"/>
      <c r="K823" s="607"/>
      <c r="L823" s="607"/>
      <c r="M823" s="607"/>
      <c r="N823" s="607"/>
      <c r="O823" s="607"/>
      <c r="P823" s="607"/>
      <c r="Q823" s="607"/>
      <c r="R823" s="607"/>
      <c r="S823" s="607"/>
      <c r="T823" s="607"/>
      <c r="U823" s="607"/>
      <c r="V823" s="607"/>
      <c r="W823" s="607"/>
      <c r="X823" s="607"/>
      <c r="Y823" s="607"/>
      <c r="Z823" s="607"/>
      <c r="AA823" s="607"/>
      <c r="AB823" s="607"/>
      <c r="AC823" s="607"/>
      <c r="AD823" s="607"/>
      <c r="AE823" s="607"/>
      <c r="AF823" s="607"/>
      <c r="AG823" s="607"/>
      <c r="AH823" s="607"/>
      <c r="AI823" s="607"/>
    </row>
    <row r="824" spans="1:35">
      <c r="A824" s="607"/>
      <c r="B824" s="607"/>
      <c r="C824" s="607"/>
      <c r="D824" s="607"/>
      <c r="E824" s="607"/>
      <c r="F824" s="607"/>
      <c r="G824" s="607"/>
      <c r="H824" s="607"/>
      <c r="I824" s="607"/>
      <c r="J824" s="607"/>
      <c r="K824" s="607"/>
      <c r="L824" s="607"/>
      <c r="M824" s="607"/>
      <c r="N824" s="607"/>
      <c r="O824" s="607"/>
      <c r="P824" s="607"/>
      <c r="Q824" s="607"/>
      <c r="R824" s="607"/>
      <c r="S824" s="607"/>
      <c r="T824" s="607"/>
      <c r="U824" s="607"/>
      <c r="V824" s="607"/>
      <c r="W824" s="607"/>
      <c r="X824" s="607"/>
      <c r="Y824" s="607"/>
      <c r="Z824" s="607"/>
      <c r="AA824" s="607"/>
      <c r="AB824" s="607"/>
      <c r="AC824" s="607"/>
      <c r="AD824" s="607"/>
      <c r="AE824" s="607"/>
      <c r="AF824" s="607"/>
      <c r="AG824" s="607"/>
      <c r="AH824" s="607"/>
      <c r="AI824" s="607"/>
    </row>
    <row r="825" spans="1:35">
      <c r="A825" s="607"/>
      <c r="B825" s="607"/>
      <c r="C825" s="607"/>
      <c r="D825" s="607"/>
      <c r="E825" s="607"/>
      <c r="F825" s="607"/>
      <c r="G825" s="607"/>
      <c r="H825" s="607"/>
      <c r="I825" s="607"/>
      <c r="J825" s="607"/>
      <c r="K825" s="607"/>
      <c r="L825" s="607"/>
      <c r="M825" s="607"/>
      <c r="N825" s="607"/>
      <c r="O825" s="607"/>
      <c r="P825" s="607"/>
      <c r="Q825" s="607"/>
      <c r="R825" s="607"/>
      <c r="S825" s="607"/>
      <c r="T825" s="607"/>
      <c r="U825" s="607"/>
      <c r="V825" s="607"/>
      <c r="W825" s="607"/>
      <c r="X825" s="607"/>
      <c r="Y825" s="607"/>
      <c r="Z825" s="607"/>
      <c r="AA825" s="607"/>
      <c r="AB825" s="607"/>
      <c r="AC825" s="607"/>
      <c r="AD825" s="607"/>
      <c r="AE825" s="607"/>
      <c r="AF825" s="607"/>
      <c r="AG825" s="607"/>
      <c r="AH825" s="607"/>
      <c r="AI825" s="607"/>
    </row>
    <row r="826" spans="1:35">
      <c r="A826" s="607"/>
      <c r="B826" s="607"/>
      <c r="C826" s="607"/>
      <c r="D826" s="607"/>
      <c r="E826" s="607"/>
      <c r="F826" s="607"/>
      <c r="G826" s="607"/>
      <c r="H826" s="607"/>
      <c r="I826" s="607"/>
      <c r="J826" s="607"/>
      <c r="K826" s="607"/>
      <c r="L826" s="607"/>
      <c r="M826" s="607"/>
      <c r="N826" s="607"/>
      <c r="O826" s="607"/>
      <c r="P826" s="607"/>
      <c r="Q826" s="607"/>
      <c r="R826" s="607"/>
      <c r="S826" s="607"/>
      <c r="T826" s="607"/>
      <c r="U826" s="607"/>
      <c r="V826" s="607"/>
      <c r="W826" s="607"/>
      <c r="X826" s="607"/>
      <c r="Y826" s="607"/>
      <c r="Z826" s="607"/>
      <c r="AA826" s="607"/>
      <c r="AB826" s="607"/>
      <c r="AC826" s="607"/>
      <c r="AD826" s="607"/>
      <c r="AE826" s="607"/>
      <c r="AF826" s="607"/>
      <c r="AG826" s="607"/>
      <c r="AH826" s="607"/>
      <c r="AI826" s="607"/>
    </row>
    <row r="827" spans="1:35">
      <c r="A827" s="607"/>
      <c r="B827" s="607"/>
      <c r="C827" s="607"/>
      <c r="D827" s="607"/>
      <c r="E827" s="607"/>
      <c r="F827" s="607"/>
      <c r="G827" s="607"/>
      <c r="H827" s="607"/>
      <c r="I827" s="607"/>
      <c r="J827" s="607"/>
      <c r="K827" s="607"/>
      <c r="L827" s="607"/>
      <c r="M827" s="607"/>
      <c r="N827" s="607"/>
      <c r="O827" s="607"/>
      <c r="P827" s="607"/>
      <c r="Q827" s="607"/>
      <c r="R827" s="607"/>
      <c r="S827" s="607"/>
      <c r="T827" s="607"/>
      <c r="U827" s="607"/>
      <c r="V827" s="607"/>
      <c r="W827" s="607"/>
      <c r="X827" s="607"/>
      <c r="Y827" s="607"/>
      <c r="Z827" s="607"/>
      <c r="AA827" s="607"/>
      <c r="AB827" s="607"/>
      <c r="AC827" s="607"/>
      <c r="AD827" s="607"/>
      <c r="AE827" s="607"/>
      <c r="AF827" s="607"/>
      <c r="AG827" s="607"/>
      <c r="AH827" s="607"/>
      <c r="AI827" s="607"/>
    </row>
    <row r="828" spans="1:35">
      <c r="A828" s="607"/>
      <c r="B828" s="607"/>
      <c r="C828" s="607"/>
      <c r="D828" s="607"/>
      <c r="E828" s="607"/>
      <c r="F828" s="607"/>
      <c r="G828" s="607"/>
      <c r="H828" s="607"/>
      <c r="I828" s="607"/>
      <c r="J828" s="607"/>
      <c r="K828" s="607"/>
      <c r="L828" s="607"/>
      <c r="M828" s="607"/>
      <c r="N828" s="607"/>
      <c r="O828" s="607"/>
      <c r="P828" s="607"/>
      <c r="Q828" s="607"/>
      <c r="R828" s="607"/>
      <c r="S828" s="607"/>
      <c r="T828" s="607"/>
      <c r="U828" s="607"/>
      <c r="V828" s="607"/>
      <c r="W828" s="607"/>
      <c r="X828" s="607"/>
      <c r="Y828" s="607"/>
      <c r="Z828" s="607"/>
      <c r="AA828" s="607"/>
      <c r="AB828" s="607"/>
      <c r="AC828" s="607"/>
      <c r="AD828" s="607"/>
      <c r="AE828" s="607"/>
      <c r="AF828" s="607"/>
      <c r="AG828" s="607"/>
      <c r="AH828" s="607"/>
      <c r="AI828" s="607"/>
    </row>
    <row r="829" spans="1:35">
      <c r="A829" s="607"/>
      <c r="B829" s="607"/>
      <c r="C829" s="607"/>
      <c r="D829" s="607"/>
      <c r="E829" s="607"/>
      <c r="F829" s="607"/>
      <c r="G829" s="607"/>
      <c r="H829" s="607"/>
      <c r="I829" s="607"/>
      <c r="J829" s="607"/>
      <c r="K829" s="607"/>
      <c r="L829" s="607"/>
      <c r="M829" s="607"/>
      <c r="N829" s="607"/>
      <c r="O829" s="607"/>
      <c r="P829" s="607"/>
      <c r="Q829" s="607"/>
      <c r="R829" s="607"/>
      <c r="S829" s="607"/>
      <c r="T829" s="607"/>
      <c r="U829" s="607"/>
      <c r="V829" s="607"/>
      <c r="W829" s="607"/>
      <c r="X829" s="607"/>
      <c r="Y829" s="607"/>
      <c r="Z829" s="607"/>
      <c r="AA829" s="607"/>
      <c r="AB829" s="607"/>
      <c r="AC829" s="607"/>
      <c r="AD829" s="607"/>
      <c r="AE829" s="607"/>
      <c r="AF829" s="607"/>
      <c r="AG829" s="607"/>
      <c r="AH829" s="607"/>
      <c r="AI829" s="607"/>
    </row>
    <row r="830" spans="1:35">
      <c r="A830" s="607"/>
      <c r="B830" s="607"/>
      <c r="C830" s="607"/>
      <c r="D830" s="607"/>
      <c r="E830" s="607"/>
      <c r="F830" s="607"/>
      <c r="G830" s="607"/>
      <c r="H830" s="607"/>
      <c r="I830" s="607"/>
      <c r="J830" s="607"/>
      <c r="K830" s="607"/>
      <c r="L830" s="607"/>
      <c r="M830" s="607"/>
      <c r="N830" s="607"/>
      <c r="O830" s="607"/>
      <c r="P830" s="607"/>
      <c r="Q830" s="607"/>
      <c r="R830" s="607"/>
      <c r="S830" s="607"/>
      <c r="T830" s="607"/>
      <c r="U830" s="607"/>
      <c r="V830" s="607"/>
      <c r="W830" s="607"/>
      <c r="X830" s="607"/>
      <c r="Y830" s="607"/>
      <c r="Z830" s="607"/>
      <c r="AA830" s="607"/>
      <c r="AB830" s="607"/>
      <c r="AC830" s="607"/>
      <c r="AD830" s="607"/>
      <c r="AE830" s="607"/>
      <c r="AF830" s="607"/>
      <c r="AG830" s="607"/>
      <c r="AH830" s="607"/>
      <c r="AI830" s="607"/>
    </row>
    <row r="831" spans="1:35">
      <c r="A831" s="607"/>
      <c r="B831" s="607"/>
      <c r="C831" s="607"/>
      <c r="D831" s="607"/>
      <c r="E831" s="607"/>
      <c r="F831" s="607"/>
      <c r="G831" s="607"/>
      <c r="H831" s="607"/>
      <c r="I831" s="607"/>
      <c r="J831" s="607"/>
      <c r="K831" s="607"/>
      <c r="L831" s="607"/>
      <c r="M831" s="607"/>
      <c r="N831" s="607"/>
      <c r="O831" s="607"/>
      <c r="P831" s="607"/>
      <c r="Q831" s="607"/>
      <c r="R831" s="607"/>
      <c r="S831" s="607"/>
      <c r="T831" s="607"/>
      <c r="U831" s="607"/>
      <c r="V831" s="607"/>
      <c r="W831" s="607"/>
      <c r="X831" s="607"/>
      <c r="Y831" s="607"/>
      <c r="Z831" s="607"/>
      <c r="AA831" s="607"/>
      <c r="AB831" s="607"/>
      <c r="AC831" s="607"/>
      <c r="AD831" s="607"/>
      <c r="AE831" s="607"/>
      <c r="AF831" s="607"/>
      <c r="AG831" s="607"/>
      <c r="AH831" s="607"/>
      <c r="AI831" s="607"/>
    </row>
    <row r="832" spans="1:35">
      <c r="A832" s="607"/>
      <c r="B832" s="607"/>
      <c r="C832" s="607"/>
      <c r="D832" s="607"/>
      <c r="E832" s="607"/>
      <c r="F832" s="607"/>
      <c r="G832" s="607"/>
      <c r="H832" s="607"/>
      <c r="I832" s="607"/>
      <c r="J832" s="607"/>
      <c r="K832" s="607"/>
      <c r="L832" s="607"/>
      <c r="M832" s="607"/>
      <c r="N832" s="607"/>
      <c r="O832" s="607"/>
      <c r="P832" s="607"/>
      <c r="Q832" s="607"/>
      <c r="R832" s="607"/>
      <c r="S832" s="607"/>
      <c r="T832" s="607"/>
      <c r="U832" s="607"/>
      <c r="V832" s="607"/>
      <c r="W832" s="607"/>
      <c r="X832" s="607"/>
      <c r="Y832" s="607"/>
      <c r="Z832" s="607"/>
      <c r="AA832" s="607"/>
      <c r="AB832" s="607"/>
      <c r="AC832" s="607"/>
      <c r="AD832" s="607"/>
      <c r="AE832" s="607"/>
      <c r="AF832" s="607"/>
      <c r="AG832" s="607"/>
      <c r="AH832" s="607"/>
      <c r="AI832" s="607"/>
    </row>
    <row r="833" spans="1:35">
      <c r="A833" s="607"/>
      <c r="B833" s="607"/>
      <c r="C833" s="607"/>
      <c r="D833" s="607"/>
      <c r="E833" s="607"/>
      <c r="F833" s="607"/>
      <c r="G833" s="607"/>
      <c r="H833" s="607"/>
      <c r="I833" s="607"/>
      <c r="J833" s="607"/>
      <c r="K833" s="607"/>
      <c r="L833" s="607"/>
      <c r="M833" s="607"/>
      <c r="N833" s="607"/>
      <c r="O833" s="607"/>
      <c r="P833" s="607"/>
      <c r="Q833" s="607"/>
      <c r="R833" s="607"/>
      <c r="S833" s="607"/>
      <c r="T833" s="607"/>
      <c r="U833" s="607"/>
      <c r="V833" s="607"/>
      <c r="W833" s="607"/>
      <c r="X833" s="607"/>
      <c r="Y833" s="607"/>
      <c r="Z833" s="607"/>
      <c r="AA833" s="607"/>
      <c r="AB833" s="607"/>
      <c r="AC833" s="607"/>
      <c r="AD833" s="607"/>
      <c r="AE833" s="607"/>
      <c r="AF833" s="607"/>
      <c r="AG833" s="607"/>
      <c r="AH833" s="607"/>
      <c r="AI833" s="607"/>
    </row>
    <row r="834" spans="1:35">
      <c r="A834" s="607"/>
      <c r="B834" s="607"/>
      <c r="C834" s="607"/>
      <c r="D834" s="607"/>
      <c r="E834" s="607"/>
      <c r="F834" s="607"/>
      <c r="G834" s="607"/>
      <c r="H834" s="607"/>
      <c r="I834" s="607"/>
      <c r="J834" s="607"/>
      <c r="K834" s="607"/>
      <c r="L834" s="607"/>
      <c r="M834" s="607"/>
      <c r="N834" s="607"/>
      <c r="O834" s="607"/>
      <c r="P834" s="607"/>
      <c r="Q834" s="607"/>
      <c r="R834" s="607"/>
      <c r="S834" s="607"/>
      <c r="T834" s="607"/>
      <c r="U834" s="607"/>
      <c r="V834" s="607"/>
      <c r="W834" s="607"/>
      <c r="X834" s="607"/>
      <c r="Y834" s="607"/>
      <c r="Z834" s="607"/>
      <c r="AA834" s="607"/>
      <c r="AB834" s="607"/>
      <c r="AC834" s="607"/>
      <c r="AD834" s="607"/>
      <c r="AE834" s="607"/>
      <c r="AF834" s="607"/>
      <c r="AG834" s="607"/>
      <c r="AH834" s="607"/>
      <c r="AI834" s="607"/>
    </row>
    <row r="835" spans="1:35">
      <c r="A835" s="607"/>
      <c r="B835" s="607"/>
      <c r="C835" s="607"/>
      <c r="D835" s="607"/>
      <c r="E835" s="607"/>
      <c r="F835" s="607"/>
      <c r="G835" s="607"/>
      <c r="H835" s="607"/>
      <c r="I835" s="607"/>
      <c r="J835" s="607"/>
      <c r="K835" s="607"/>
      <c r="L835" s="607"/>
      <c r="M835" s="607"/>
      <c r="N835" s="607"/>
      <c r="O835" s="607"/>
      <c r="P835" s="607"/>
      <c r="Q835" s="607"/>
      <c r="R835" s="607"/>
      <c r="S835" s="607"/>
      <c r="T835" s="607"/>
      <c r="U835" s="607"/>
      <c r="V835" s="607"/>
      <c r="W835" s="607"/>
      <c r="X835" s="607"/>
      <c r="Y835" s="607"/>
      <c r="Z835" s="607"/>
      <c r="AA835" s="607"/>
      <c r="AB835" s="607"/>
      <c r="AC835" s="607"/>
      <c r="AD835" s="607"/>
      <c r="AE835" s="607"/>
      <c r="AF835" s="607"/>
      <c r="AG835" s="607"/>
      <c r="AH835" s="607"/>
      <c r="AI835" s="607"/>
    </row>
    <row r="836" spans="1:35">
      <c r="A836" s="607"/>
      <c r="B836" s="607"/>
      <c r="C836" s="607"/>
      <c r="D836" s="607"/>
      <c r="E836" s="607"/>
      <c r="F836" s="607"/>
      <c r="G836" s="607"/>
      <c r="H836" s="607"/>
      <c r="I836" s="607"/>
      <c r="J836" s="607"/>
      <c r="K836" s="607"/>
      <c r="L836" s="607"/>
      <c r="M836" s="607"/>
      <c r="N836" s="607"/>
      <c r="O836" s="607"/>
      <c r="P836" s="607"/>
      <c r="Q836" s="607"/>
      <c r="R836" s="607"/>
      <c r="S836" s="607"/>
      <c r="T836" s="607"/>
      <c r="U836" s="607"/>
      <c r="V836" s="607"/>
      <c r="W836" s="607"/>
      <c r="X836" s="607"/>
      <c r="Y836" s="607"/>
      <c r="Z836" s="607"/>
      <c r="AA836" s="607"/>
      <c r="AB836" s="607"/>
      <c r="AC836" s="607"/>
      <c r="AD836" s="607"/>
      <c r="AE836" s="607"/>
      <c r="AF836" s="607"/>
      <c r="AG836" s="607"/>
      <c r="AH836" s="607"/>
      <c r="AI836" s="607"/>
    </row>
    <row r="837" spans="1:35">
      <c r="A837" s="607"/>
      <c r="B837" s="607"/>
      <c r="C837" s="607"/>
      <c r="D837" s="607"/>
      <c r="E837" s="607"/>
      <c r="F837" s="607"/>
      <c r="G837" s="607"/>
      <c r="H837" s="607"/>
      <c r="I837" s="607"/>
      <c r="J837" s="607"/>
      <c r="K837" s="607"/>
      <c r="L837" s="607"/>
      <c r="M837" s="607"/>
      <c r="N837" s="607"/>
      <c r="O837" s="607"/>
      <c r="P837" s="607"/>
      <c r="Q837" s="607"/>
      <c r="R837" s="607"/>
      <c r="S837" s="607"/>
      <c r="T837" s="607"/>
      <c r="U837" s="607"/>
      <c r="V837" s="607"/>
      <c r="W837" s="607"/>
      <c r="X837" s="607"/>
      <c r="Y837" s="607"/>
      <c r="Z837" s="607"/>
      <c r="AA837" s="607"/>
      <c r="AB837" s="607"/>
      <c r="AC837" s="607"/>
      <c r="AD837" s="607"/>
      <c r="AE837" s="607"/>
      <c r="AF837" s="607"/>
      <c r="AG837" s="607"/>
      <c r="AH837" s="607"/>
      <c r="AI837" s="607"/>
    </row>
    <row r="838" spans="1:35">
      <c r="A838" s="607"/>
      <c r="B838" s="607"/>
      <c r="C838" s="607"/>
      <c r="D838" s="607"/>
      <c r="E838" s="607"/>
      <c r="F838" s="607"/>
      <c r="G838" s="607"/>
      <c r="H838" s="607"/>
      <c r="I838" s="607"/>
      <c r="J838" s="607"/>
      <c r="K838" s="607"/>
      <c r="L838" s="607"/>
      <c r="M838" s="607"/>
      <c r="N838" s="607"/>
      <c r="O838" s="607"/>
      <c r="P838" s="607"/>
      <c r="Q838" s="607"/>
      <c r="R838" s="607"/>
      <c r="S838" s="607"/>
      <c r="T838" s="607"/>
      <c r="U838" s="607"/>
      <c r="V838" s="607"/>
      <c r="W838" s="607"/>
      <c r="X838" s="607"/>
      <c r="Y838" s="607"/>
      <c r="Z838" s="607"/>
      <c r="AA838" s="607"/>
      <c r="AB838" s="607"/>
      <c r="AC838" s="607"/>
      <c r="AD838" s="607"/>
      <c r="AE838" s="607"/>
      <c r="AF838" s="607"/>
      <c r="AG838" s="607"/>
      <c r="AH838" s="607"/>
      <c r="AI838" s="607"/>
    </row>
    <row r="839" spans="1:35">
      <c r="A839" s="607"/>
      <c r="B839" s="607"/>
      <c r="C839" s="607"/>
      <c r="D839" s="607"/>
      <c r="E839" s="607"/>
      <c r="F839" s="607"/>
      <c r="G839" s="607"/>
      <c r="H839" s="607"/>
      <c r="I839" s="607"/>
      <c r="J839" s="607"/>
      <c r="K839" s="607"/>
      <c r="L839" s="607"/>
      <c r="M839" s="607"/>
      <c r="N839" s="607"/>
      <c r="O839" s="607"/>
      <c r="P839" s="607"/>
      <c r="Q839" s="607"/>
      <c r="R839" s="607"/>
      <c r="S839" s="607"/>
      <c r="T839" s="607"/>
      <c r="U839" s="607"/>
      <c r="V839" s="607"/>
      <c r="W839" s="607"/>
      <c r="X839" s="607"/>
      <c r="Y839" s="607"/>
      <c r="Z839" s="607"/>
      <c r="AA839" s="607"/>
      <c r="AB839" s="607"/>
      <c r="AC839" s="607"/>
      <c r="AD839" s="607"/>
      <c r="AE839" s="607"/>
      <c r="AF839" s="607"/>
      <c r="AG839" s="607"/>
      <c r="AH839" s="607"/>
      <c r="AI839" s="607"/>
    </row>
    <row r="840" spans="1:35">
      <c r="A840" s="607"/>
      <c r="B840" s="607"/>
      <c r="C840" s="607"/>
      <c r="D840" s="607"/>
      <c r="E840" s="607"/>
      <c r="F840" s="607"/>
      <c r="G840" s="607"/>
      <c r="H840" s="607"/>
      <c r="I840" s="607"/>
      <c r="J840" s="607"/>
      <c r="K840" s="607"/>
      <c r="L840" s="607"/>
      <c r="M840" s="607"/>
      <c r="N840" s="607"/>
      <c r="O840" s="607"/>
      <c r="P840" s="607"/>
      <c r="Q840" s="607"/>
      <c r="R840" s="607"/>
      <c r="S840" s="607"/>
      <c r="T840" s="607"/>
      <c r="U840" s="607"/>
      <c r="V840" s="607"/>
      <c r="W840" s="607"/>
      <c r="X840" s="607"/>
      <c r="Y840" s="607"/>
      <c r="Z840" s="607"/>
      <c r="AA840" s="607"/>
      <c r="AB840" s="607"/>
      <c r="AC840" s="607"/>
      <c r="AD840" s="607"/>
      <c r="AE840" s="607"/>
      <c r="AF840" s="607"/>
      <c r="AG840" s="607"/>
      <c r="AH840" s="607"/>
      <c r="AI840" s="607"/>
    </row>
    <row r="841" spans="1:35">
      <c r="A841" s="607"/>
      <c r="B841" s="607"/>
      <c r="C841" s="607"/>
      <c r="D841" s="607"/>
      <c r="E841" s="607"/>
      <c r="F841" s="607"/>
      <c r="G841" s="607"/>
      <c r="H841" s="607"/>
      <c r="I841" s="607"/>
      <c r="J841" s="607"/>
      <c r="K841" s="607"/>
      <c r="L841" s="607"/>
      <c r="M841" s="607"/>
      <c r="N841" s="607"/>
      <c r="O841" s="607"/>
      <c r="P841" s="607"/>
      <c r="Q841" s="607"/>
      <c r="R841" s="607"/>
      <c r="S841" s="607"/>
      <c r="T841" s="607"/>
      <c r="U841" s="607"/>
      <c r="V841" s="607"/>
      <c r="W841" s="607"/>
      <c r="X841" s="607"/>
      <c r="Y841" s="607"/>
      <c r="Z841" s="607"/>
      <c r="AA841" s="607"/>
      <c r="AB841" s="607"/>
      <c r="AC841" s="607"/>
      <c r="AD841" s="607"/>
      <c r="AE841" s="607"/>
      <c r="AF841" s="607"/>
      <c r="AG841" s="607"/>
      <c r="AH841" s="607"/>
      <c r="AI841" s="607"/>
    </row>
    <row r="842" spans="1:35">
      <c r="A842" s="607"/>
      <c r="B842" s="607"/>
      <c r="C842" s="607"/>
      <c r="D842" s="607"/>
      <c r="E842" s="607"/>
      <c r="F842" s="607"/>
      <c r="G842" s="607"/>
      <c r="H842" s="607"/>
      <c r="I842" s="607"/>
      <c r="J842" s="607"/>
      <c r="K842" s="607"/>
      <c r="L842" s="607"/>
      <c r="M842" s="607"/>
      <c r="N842" s="607"/>
      <c r="O842" s="607"/>
      <c r="P842" s="607"/>
      <c r="Q842" s="607"/>
      <c r="R842" s="607"/>
      <c r="S842" s="607"/>
      <c r="T842" s="607"/>
      <c r="U842" s="607"/>
      <c r="V842" s="607"/>
      <c r="W842" s="607"/>
      <c r="X842" s="607"/>
      <c r="Y842" s="607"/>
      <c r="Z842" s="607"/>
      <c r="AA842" s="607"/>
      <c r="AB842" s="607"/>
      <c r="AC842" s="607"/>
      <c r="AD842" s="607"/>
      <c r="AE842" s="607"/>
      <c r="AF842" s="607"/>
      <c r="AG842" s="607"/>
      <c r="AH842" s="607"/>
      <c r="AI842" s="607"/>
    </row>
    <row r="843" spans="1:35">
      <c r="A843" s="607"/>
      <c r="B843" s="607"/>
      <c r="C843" s="607"/>
      <c r="D843" s="607"/>
      <c r="E843" s="607"/>
      <c r="F843" s="607"/>
      <c r="G843" s="607"/>
      <c r="H843" s="607"/>
      <c r="I843" s="607"/>
      <c r="J843" s="607"/>
      <c r="K843" s="607"/>
      <c r="L843" s="607"/>
      <c r="M843" s="607"/>
      <c r="N843" s="607"/>
      <c r="O843" s="607"/>
      <c r="P843" s="607"/>
      <c r="Q843" s="607"/>
      <c r="R843" s="607"/>
      <c r="S843" s="607"/>
      <c r="T843" s="607"/>
      <c r="U843" s="607"/>
      <c r="V843" s="607"/>
      <c r="W843" s="607"/>
      <c r="X843" s="607"/>
      <c r="Y843" s="607"/>
      <c r="Z843" s="607"/>
      <c r="AA843" s="607"/>
      <c r="AB843" s="607"/>
      <c r="AC843" s="607"/>
      <c r="AD843" s="607"/>
      <c r="AE843" s="607"/>
      <c r="AF843" s="607"/>
      <c r="AG843" s="607"/>
      <c r="AH843" s="607"/>
      <c r="AI843" s="607"/>
    </row>
    <row r="844" spans="1:35">
      <c r="A844" s="607"/>
      <c r="B844" s="607"/>
      <c r="C844" s="607"/>
      <c r="D844" s="607"/>
      <c r="E844" s="607"/>
      <c r="F844" s="607"/>
      <c r="G844" s="607"/>
      <c r="H844" s="607"/>
      <c r="I844" s="607"/>
      <c r="J844" s="607"/>
      <c r="K844" s="607"/>
      <c r="L844" s="607"/>
      <c r="M844" s="607"/>
      <c r="N844" s="607"/>
      <c r="O844" s="607"/>
      <c r="P844" s="607"/>
      <c r="Q844" s="607"/>
      <c r="R844" s="607"/>
      <c r="S844" s="607"/>
      <c r="T844" s="607"/>
      <c r="U844" s="607"/>
      <c r="V844" s="607"/>
      <c r="W844" s="607"/>
      <c r="X844" s="607"/>
      <c r="Y844" s="607"/>
      <c r="Z844" s="607"/>
      <c r="AA844" s="607"/>
      <c r="AB844" s="607"/>
      <c r="AC844" s="607"/>
      <c r="AD844" s="607"/>
      <c r="AE844" s="607"/>
      <c r="AF844" s="607"/>
      <c r="AG844" s="607"/>
      <c r="AH844" s="607"/>
      <c r="AI844" s="607"/>
    </row>
    <row r="845" spans="1:35">
      <c r="A845" s="607"/>
      <c r="B845" s="607"/>
      <c r="C845" s="607"/>
      <c r="D845" s="607"/>
      <c r="E845" s="607"/>
      <c r="F845" s="607"/>
      <c r="G845" s="607"/>
      <c r="H845" s="607"/>
      <c r="I845" s="607"/>
      <c r="J845" s="607"/>
      <c r="K845" s="607"/>
      <c r="L845" s="607"/>
      <c r="M845" s="607"/>
      <c r="N845" s="607"/>
      <c r="O845" s="607"/>
      <c r="P845" s="607"/>
      <c r="Q845" s="607"/>
      <c r="R845" s="607"/>
      <c r="S845" s="607"/>
      <c r="T845" s="607"/>
      <c r="U845" s="607"/>
      <c r="V845" s="607"/>
      <c r="W845" s="607"/>
      <c r="X845" s="607"/>
      <c r="Y845" s="607"/>
      <c r="Z845" s="607"/>
      <c r="AA845" s="607"/>
      <c r="AB845" s="607"/>
      <c r="AC845" s="607"/>
      <c r="AD845" s="607"/>
      <c r="AE845" s="607"/>
      <c r="AF845" s="607"/>
      <c r="AG845" s="607"/>
      <c r="AH845" s="607"/>
      <c r="AI845" s="607"/>
    </row>
    <row r="846" spans="1:35">
      <c r="A846" s="607"/>
      <c r="B846" s="607"/>
      <c r="C846" s="607"/>
      <c r="D846" s="607"/>
      <c r="E846" s="607"/>
      <c r="F846" s="607"/>
      <c r="G846" s="607"/>
      <c r="H846" s="607"/>
      <c r="I846" s="607"/>
      <c r="J846" s="607"/>
      <c r="K846" s="607"/>
      <c r="L846" s="607"/>
      <c r="M846" s="607"/>
      <c r="N846" s="607"/>
      <c r="O846" s="607"/>
      <c r="P846" s="607"/>
      <c r="Q846" s="607"/>
      <c r="R846" s="607"/>
      <c r="S846" s="607"/>
      <c r="T846" s="607"/>
      <c r="U846" s="607"/>
      <c r="V846" s="607"/>
      <c r="W846" s="607"/>
      <c r="X846" s="607"/>
      <c r="Y846" s="607"/>
      <c r="Z846" s="607"/>
      <c r="AA846" s="607"/>
      <c r="AB846" s="607"/>
      <c r="AC846" s="607"/>
      <c r="AD846" s="607"/>
      <c r="AE846" s="607"/>
      <c r="AF846" s="607"/>
      <c r="AG846" s="607"/>
      <c r="AH846" s="607"/>
      <c r="AI846" s="607"/>
    </row>
    <row r="847" spans="1:35">
      <c r="A847" s="607"/>
      <c r="B847" s="607"/>
      <c r="C847" s="607"/>
      <c r="D847" s="607"/>
      <c r="E847" s="607"/>
      <c r="F847" s="607"/>
      <c r="G847" s="607"/>
      <c r="H847" s="607"/>
      <c r="I847" s="607"/>
      <c r="J847" s="607"/>
      <c r="K847" s="607"/>
      <c r="L847" s="607"/>
      <c r="M847" s="607"/>
      <c r="N847" s="607"/>
      <c r="O847" s="607"/>
      <c r="P847" s="607"/>
      <c r="Q847" s="607"/>
      <c r="R847" s="607"/>
      <c r="S847" s="607"/>
      <c r="T847" s="607"/>
      <c r="U847" s="607"/>
      <c r="V847" s="607"/>
      <c r="W847" s="607"/>
      <c r="X847" s="607"/>
      <c r="Y847" s="607"/>
      <c r="Z847" s="607"/>
      <c r="AA847" s="607"/>
      <c r="AB847" s="607"/>
      <c r="AC847" s="607"/>
      <c r="AD847" s="607"/>
      <c r="AE847" s="607"/>
      <c r="AF847" s="607"/>
      <c r="AG847" s="607"/>
      <c r="AH847" s="607"/>
      <c r="AI847" s="607"/>
    </row>
    <row r="848" spans="1:35">
      <c r="A848" s="607"/>
      <c r="B848" s="607"/>
      <c r="C848" s="607"/>
      <c r="D848" s="607"/>
      <c r="E848" s="607"/>
      <c r="F848" s="607"/>
      <c r="G848" s="607"/>
      <c r="H848" s="607"/>
      <c r="I848" s="607"/>
      <c r="J848" s="607"/>
      <c r="K848" s="607"/>
      <c r="L848" s="607"/>
      <c r="M848" s="607"/>
      <c r="N848" s="607"/>
      <c r="O848" s="607"/>
      <c r="P848" s="607"/>
      <c r="Q848" s="607"/>
      <c r="R848" s="607"/>
      <c r="S848" s="607"/>
      <c r="T848" s="607"/>
      <c r="U848" s="607"/>
      <c r="V848" s="607"/>
      <c r="W848" s="607"/>
      <c r="X848" s="607"/>
      <c r="Y848" s="607"/>
      <c r="Z848" s="607"/>
      <c r="AA848" s="607"/>
      <c r="AB848" s="607"/>
      <c r="AC848" s="607"/>
      <c r="AD848" s="607"/>
      <c r="AE848" s="607"/>
      <c r="AF848" s="607"/>
      <c r="AG848" s="607"/>
      <c r="AH848" s="607"/>
      <c r="AI848" s="607"/>
    </row>
    <row r="849" spans="1:35">
      <c r="A849" s="607"/>
      <c r="B849" s="607"/>
      <c r="C849" s="607"/>
      <c r="D849" s="607"/>
      <c r="E849" s="607"/>
      <c r="F849" s="607"/>
      <c r="G849" s="607"/>
      <c r="H849" s="607"/>
      <c r="I849" s="607"/>
      <c r="J849" s="607"/>
      <c r="K849" s="607"/>
      <c r="L849" s="607"/>
      <c r="M849" s="607"/>
      <c r="N849" s="607"/>
      <c r="O849" s="607"/>
      <c r="P849" s="607"/>
      <c r="Q849" s="607"/>
      <c r="R849" s="607"/>
      <c r="S849" s="607"/>
      <c r="T849" s="607"/>
      <c r="U849" s="607"/>
      <c r="V849" s="607"/>
      <c r="W849" s="607"/>
      <c r="X849" s="607"/>
      <c r="Y849" s="607"/>
      <c r="Z849" s="607"/>
      <c r="AA849" s="607"/>
      <c r="AB849" s="607"/>
      <c r="AC849" s="607"/>
      <c r="AD849" s="607"/>
      <c r="AE849" s="607"/>
      <c r="AF849" s="607"/>
      <c r="AG849" s="607"/>
      <c r="AH849" s="607"/>
      <c r="AI849" s="607"/>
    </row>
    <row r="850" spans="1:35">
      <c r="A850" s="607"/>
      <c r="B850" s="607"/>
      <c r="C850" s="607"/>
      <c r="D850" s="607"/>
      <c r="E850" s="607"/>
      <c r="F850" s="607"/>
      <c r="G850" s="607"/>
      <c r="H850" s="607"/>
      <c r="I850" s="607"/>
      <c r="J850" s="607"/>
      <c r="K850" s="607"/>
      <c r="L850" s="607"/>
      <c r="M850" s="607"/>
      <c r="N850" s="607"/>
      <c r="O850" s="607"/>
      <c r="P850" s="607"/>
      <c r="Q850" s="607"/>
      <c r="R850" s="607"/>
      <c r="S850" s="607"/>
      <c r="T850" s="607"/>
      <c r="U850" s="607"/>
      <c r="V850" s="607"/>
      <c r="W850" s="607"/>
      <c r="X850" s="607"/>
      <c r="Y850" s="607"/>
      <c r="Z850" s="607"/>
      <c r="AA850" s="607"/>
      <c r="AB850" s="607"/>
      <c r="AC850" s="607"/>
      <c r="AD850" s="607"/>
      <c r="AE850" s="607"/>
      <c r="AF850" s="607"/>
      <c r="AG850" s="607"/>
      <c r="AH850" s="607"/>
      <c r="AI850" s="607"/>
    </row>
    <row r="851" spans="1:35">
      <c r="A851" s="607"/>
      <c r="B851" s="607"/>
      <c r="C851" s="607"/>
      <c r="D851" s="607"/>
      <c r="E851" s="607"/>
      <c r="F851" s="607"/>
      <c r="G851" s="607"/>
      <c r="H851" s="607"/>
      <c r="I851" s="607"/>
      <c r="J851" s="607"/>
      <c r="K851" s="607"/>
      <c r="L851" s="607"/>
      <c r="M851" s="607"/>
      <c r="N851" s="607"/>
      <c r="O851" s="607"/>
      <c r="P851" s="607"/>
      <c r="Q851" s="607"/>
      <c r="R851" s="607"/>
      <c r="S851" s="607"/>
      <c r="T851" s="607"/>
      <c r="U851" s="607"/>
      <c r="V851" s="607"/>
      <c r="W851" s="607"/>
      <c r="X851" s="607"/>
      <c r="Y851" s="607"/>
      <c r="Z851" s="607"/>
      <c r="AA851" s="607"/>
      <c r="AB851" s="607"/>
      <c r="AC851" s="607"/>
      <c r="AD851" s="607"/>
      <c r="AE851" s="607"/>
      <c r="AF851" s="607"/>
      <c r="AG851" s="607"/>
      <c r="AH851" s="607"/>
      <c r="AI851" s="607"/>
    </row>
    <row r="852" spans="1:35">
      <c r="A852" s="607"/>
      <c r="B852" s="607"/>
      <c r="C852" s="607"/>
      <c r="D852" s="607"/>
      <c r="E852" s="607"/>
      <c r="F852" s="607"/>
      <c r="G852" s="607"/>
      <c r="H852" s="607"/>
      <c r="I852" s="607"/>
      <c r="J852" s="607"/>
      <c r="K852" s="607"/>
      <c r="L852" s="607"/>
      <c r="M852" s="607"/>
      <c r="N852" s="607"/>
      <c r="O852" s="607"/>
      <c r="P852" s="607"/>
      <c r="Q852" s="607"/>
      <c r="R852" s="607"/>
      <c r="S852" s="607"/>
      <c r="T852" s="607"/>
      <c r="U852" s="607"/>
      <c r="V852" s="607"/>
      <c r="W852" s="607"/>
      <c r="X852" s="607"/>
      <c r="Y852" s="607"/>
      <c r="Z852" s="607"/>
      <c r="AA852" s="607"/>
      <c r="AB852" s="607"/>
      <c r="AC852" s="607"/>
      <c r="AD852" s="607"/>
      <c r="AE852" s="607"/>
      <c r="AF852" s="607"/>
      <c r="AG852" s="607"/>
      <c r="AH852" s="607"/>
      <c r="AI852" s="607"/>
    </row>
    <row r="853" spans="1:35">
      <c r="A853" s="607"/>
      <c r="B853" s="607"/>
      <c r="C853" s="607"/>
      <c r="D853" s="607"/>
      <c r="E853" s="607"/>
      <c r="F853" s="607"/>
      <c r="G853" s="607"/>
      <c r="H853" s="607"/>
      <c r="I853" s="607"/>
      <c r="J853" s="607"/>
      <c r="K853" s="607"/>
      <c r="L853" s="607"/>
      <c r="M853" s="607"/>
      <c r="N853" s="607"/>
      <c r="O853" s="607"/>
      <c r="P853" s="607"/>
      <c r="Q853" s="607"/>
      <c r="R853" s="607"/>
      <c r="S853" s="607"/>
      <c r="T853" s="607"/>
      <c r="U853" s="607"/>
      <c r="V853" s="607"/>
      <c r="W853" s="607"/>
      <c r="X853" s="607"/>
      <c r="Y853" s="607"/>
      <c r="Z853" s="607"/>
      <c r="AA853" s="607"/>
      <c r="AB853" s="607"/>
      <c r="AC853" s="607"/>
      <c r="AD853" s="607"/>
      <c r="AE853" s="607"/>
      <c r="AF853" s="607"/>
      <c r="AG853" s="607"/>
      <c r="AH853" s="607"/>
      <c r="AI853" s="607"/>
    </row>
    <row r="854" spans="1:35">
      <c r="A854" s="607"/>
      <c r="B854" s="607"/>
      <c r="C854" s="607"/>
      <c r="D854" s="607"/>
      <c r="E854" s="607"/>
      <c r="F854" s="607"/>
      <c r="G854" s="607"/>
      <c r="H854" s="607"/>
      <c r="I854" s="607"/>
      <c r="J854" s="607"/>
      <c r="K854" s="607"/>
      <c r="L854" s="607"/>
      <c r="M854" s="607"/>
      <c r="N854" s="607"/>
      <c r="O854" s="607"/>
      <c r="P854" s="607"/>
      <c r="Q854" s="607"/>
      <c r="R854" s="607"/>
      <c r="S854" s="607"/>
      <c r="T854" s="607"/>
      <c r="U854" s="607"/>
      <c r="V854" s="607"/>
      <c r="W854" s="607"/>
      <c r="X854" s="607"/>
      <c r="Y854" s="607"/>
      <c r="Z854" s="607"/>
      <c r="AA854" s="607"/>
      <c r="AB854" s="607"/>
      <c r="AC854" s="607"/>
      <c r="AD854" s="607"/>
      <c r="AE854" s="607"/>
      <c r="AF854" s="607"/>
      <c r="AG854" s="607"/>
      <c r="AH854" s="607"/>
      <c r="AI854" s="607"/>
    </row>
    <row r="855" spans="1:35">
      <c r="A855" s="607"/>
      <c r="B855" s="607"/>
      <c r="C855" s="607"/>
      <c r="D855" s="607"/>
      <c r="E855" s="607"/>
      <c r="F855" s="607"/>
      <c r="G855" s="607"/>
      <c r="H855" s="607"/>
      <c r="I855" s="607"/>
      <c r="J855" s="607"/>
      <c r="K855" s="607"/>
      <c r="L855" s="607"/>
      <c r="M855" s="607"/>
      <c r="N855" s="607"/>
      <c r="O855" s="607"/>
      <c r="P855" s="607"/>
      <c r="Q855" s="607"/>
      <c r="R855" s="607"/>
      <c r="S855" s="607"/>
      <c r="T855" s="607"/>
      <c r="U855" s="607"/>
      <c r="V855" s="607"/>
      <c r="W855" s="607"/>
      <c r="X855" s="607"/>
      <c r="Y855" s="607"/>
      <c r="Z855" s="607"/>
      <c r="AA855" s="607"/>
      <c r="AB855" s="607"/>
      <c r="AC855" s="607"/>
      <c r="AD855" s="607"/>
      <c r="AE855" s="607"/>
      <c r="AF855" s="607"/>
      <c r="AG855" s="607"/>
      <c r="AH855" s="607"/>
      <c r="AI855" s="607"/>
    </row>
    <row r="856" spans="1:35">
      <c r="A856" s="607"/>
      <c r="B856" s="607"/>
      <c r="C856" s="607"/>
      <c r="D856" s="607"/>
      <c r="E856" s="607"/>
      <c r="F856" s="607"/>
      <c r="G856" s="607"/>
      <c r="H856" s="607"/>
      <c r="I856" s="607"/>
      <c r="J856" s="607"/>
      <c r="K856" s="607"/>
      <c r="L856" s="607"/>
      <c r="M856" s="607"/>
      <c r="N856" s="607"/>
      <c r="O856" s="607"/>
      <c r="P856" s="607"/>
      <c r="Q856" s="607"/>
      <c r="R856" s="607"/>
      <c r="S856" s="607"/>
      <c r="T856" s="607"/>
      <c r="U856" s="607"/>
      <c r="V856" s="607"/>
      <c r="W856" s="607"/>
      <c r="X856" s="607"/>
      <c r="Y856" s="607"/>
      <c r="Z856" s="607"/>
      <c r="AA856" s="607"/>
      <c r="AB856" s="607"/>
      <c r="AC856" s="607"/>
      <c r="AD856" s="607"/>
      <c r="AE856" s="607"/>
      <c r="AF856" s="607"/>
      <c r="AG856" s="607"/>
      <c r="AH856" s="607"/>
      <c r="AI856" s="607"/>
    </row>
    <row r="857" spans="1:35">
      <c r="A857" s="607"/>
      <c r="B857" s="607"/>
      <c r="C857" s="607"/>
      <c r="D857" s="607"/>
      <c r="E857" s="607"/>
      <c r="F857" s="607"/>
      <c r="G857" s="607"/>
      <c r="H857" s="607"/>
      <c r="I857" s="607"/>
      <c r="J857" s="607"/>
      <c r="K857" s="607"/>
      <c r="L857" s="607"/>
      <c r="M857" s="607"/>
      <c r="N857" s="607"/>
      <c r="O857" s="607"/>
      <c r="P857" s="607"/>
      <c r="Q857" s="607"/>
      <c r="R857" s="607"/>
      <c r="S857" s="607"/>
      <c r="T857" s="607"/>
      <c r="U857" s="607"/>
      <c r="V857" s="607"/>
      <c r="W857" s="607"/>
      <c r="X857" s="607"/>
      <c r="Y857" s="607"/>
      <c r="Z857" s="607"/>
      <c r="AA857" s="607"/>
      <c r="AB857" s="607"/>
      <c r="AC857" s="607"/>
      <c r="AD857" s="607"/>
      <c r="AE857" s="607"/>
      <c r="AF857" s="607"/>
      <c r="AG857" s="607"/>
      <c r="AH857" s="607"/>
      <c r="AI857" s="607"/>
    </row>
    <row r="858" spans="1:35">
      <c r="A858" s="607"/>
      <c r="B858" s="607"/>
      <c r="C858" s="607"/>
      <c r="D858" s="607"/>
      <c r="E858" s="607"/>
      <c r="F858" s="607"/>
      <c r="G858" s="607"/>
      <c r="H858" s="607"/>
      <c r="I858" s="607"/>
      <c r="J858" s="607"/>
      <c r="K858" s="607"/>
      <c r="L858" s="607"/>
      <c r="M858" s="607"/>
      <c r="N858" s="607"/>
      <c r="O858" s="607"/>
      <c r="P858" s="607"/>
      <c r="Q858" s="607"/>
      <c r="R858" s="607"/>
      <c r="S858" s="607"/>
      <c r="T858" s="607"/>
      <c r="U858" s="607"/>
      <c r="V858" s="607"/>
      <c r="W858" s="607"/>
      <c r="X858" s="607"/>
      <c r="Y858" s="607"/>
      <c r="Z858" s="607"/>
      <c r="AA858" s="607"/>
      <c r="AB858" s="607"/>
      <c r="AC858" s="607"/>
      <c r="AD858" s="607"/>
      <c r="AE858" s="607"/>
      <c r="AF858" s="607"/>
      <c r="AG858" s="607"/>
      <c r="AH858" s="607"/>
      <c r="AI858" s="607"/>
    </row>
    <row r="859" spans="1:35">
      <c r="A859" s="607"/>
      <c r="B859" s="607"/>
      <c r="C859" s="607"/>
      <c r="D859" s="607"/>
      <c r="E859" s="607"/>
      <c r="F859" s="607"/>
      <c r="G859" s="607"/>
      <c r="H859" s="607"/>
      <c r="I859" s="607"/>
      <c r="J859" s="607"/>
      <c r="K859" s="607"/>
      <c r="L859" s="607"/>
      <c r="M859" s="607"/>
      <c r="N859" s="607"/>
      <c r="O859" s="607"/>
      <c r="P859" s="607"/>
      <c r="Q859" s="607"/>
      <c r="R859" s="607"/>
      <c r="S859" s="607"/>
      <c r="T859" s="607"/>
      <c r="U859" s="607"/>
      <c r="V859" s="607"/>
      <c r="W859" s="607"/>
      <c r="X859" s="607"/>
      <c r="Y859" s="607"/>
      <c r="Z859" s="607"/>
      <c r="AA859" s="607"/>
      <c r="AB859" s="607"/>
      <c r="AC859" s="607"/>
      <c r="AD859" s="607"/>
      <c r="AE859" s="607"/>
      <c r="AF859" s="607"/>
      <c r="AG859" s="607"/>
      <c r="AH859" s="607"/>
      <c r="AI859" s="607"/>
    </row>
    <row r="860" spans="1:35">
      <c r="A860" s="607"/>
      <c r="B860" s="607"/>
      <c r="C860" s="607"/>
      <c r="D860" s="607"/>
      <c r="E860" s="607"/>
      <c r="F860" s="607"/>
      <c r="G860" s="607"/>
      <c r="H860" s="607"/>
      <c r="I860" s="607"/>
      <c r="J860" s="607"/>
      <c r="K860" s="607"/>
      <c r="L860" s="607"/>
      <c r="M860" s="607"/>
      <c r="N860" s="607"/>
      <c r="O860" s="607"/>
      <c r="P860" s="607"/>
      <c r="Q860" s="607"/>
      <c r="R860" s="607"/>
      <c r="S860" s="607"/>
      <c r="T860" s="607"/>
      <c r="U860" s="607"/>
      <c r="V860" s="607"/>
      <c r="W860" s="607"/>
      <c r="X860" s="607"/>
      <c r="Y860" s="607"/>
      <c r="Z860" s="607"/>
      <c r="AA860" s="607"/>
      <c r="AB860" s="607"/>
      <c r="AC860" s="607"/>
      <c r="AD860" s="607"/>
      <c r="AE860" s="607"/>
      <c r="AF860" s="607"/>
      <c r="AG860" s="607"/>
      <c r="AH860" s="607"/>
      <c r="AI860" s="607"/>
    </row>
    <row r="861" spans="1:35">
      <c r="A861" s="607"/>
      <c r="B861" s="607"/>
      <c r="C861" s="607"/>
      <c r="D861" s="607"/>
      <c r="E861" s="607"/>
      <c r="F861" s="607"/>
      <c r="G861" s="607"/>
      <c r="H861" s="607"/>
      <c r="I861" s="607"/>
      <c r="J861" s="607"/>
      <c r="K861" s="607"/>
      <c r="L861" s="607"/>
      <c r="M861" s="607"/>
      <c r="N861" s="607"/>
      <c r="O861" s="607"/>
      <c r="P861" s="607"/>
      <c r="Q861" s="607"/>
      <c r="R861" s="607"/>
      <c r="S861" s="607"/>
      <c r="T861" s="607"/>
      <c r="U861" s="607"/>
      <c r="V861" s="607"/>
      <c r="W861" s="607"/>
      <c r="X861" s="607"/>
      <c r="Y861" s="607"/>
      <c r="Z861" s="607"/>
      <c r="AA861" s="607"/>
      <c r="AB861" s="607"/>
      <c r="AC861" s="607"/>
      <c r="AD861" s="607"/>
      <c r="AE861" s="607"/>
      <c r="AF861" s="607"/>
      <c r="AG861" s="607"/>
      <c r="AH861" s="607"/>
      <c r="AI861" s="607"/>
    </row>
    <row r="862" spans="1:35">
      <c r="A862" s="607"/>
      <c r="B862" s="607"/>
      <c r="C862" s="607"/>
      <c r="D862" s="607"/>
      <c r="E862" s="607"/>
      <c r="F862" s="607"/>
      <c r="G862" s="607"/>
      <c r="H862" s="607"/>
      <c r="I862" s="607"/>
      <c r="J862" s="607"/>
      <c r="K862" s="607"/>
      <c r="L862" s="607"/>
      <c r="M862" s="607"/>
      <c r="N862" s="607"/>
      <c r="O862" s="607"/>
      <c r="P862" s="607"/>
      <c r="Q862" s="607"/>
      <c r="R862" s="607"/>
      <c r="S862" s="607"/>
      <c r="T862" s="607"/>
      <c r="U862" s="607"/>
      <c r="V862" s="607"/>
      <c r="W862" s="607"/>
      <c r="X862" s="607"/>
      <c r="Y862" s="607"/>
      <c r="Z862" s="607"/>
      <c r="AA862" s="607"/>
      <c r="AB862" s="607"/>
      <c r="AC862" s="607"/>
      <c r="AD862" s="607"/>
      <c r="AE862" s="607"/>
      <c r="AF862" s="607"/>
      <c r="AG862" s="607"/>
      <c r="AH862" s="607"/>
      <c r="AI862" s="607"/>
    </row>
    <row r="863" spans="1:35">
      <c r="A863" s="607"/>
      <c r="B863" s="607"/>
      <c r="C863" s="607"/>
      <c r="D863" s="607"/>
      <c r="E863" s="607"/>
      <c r="F863" s="607"/>
      <c r="G863" s="607"/>
      <c r="H863" s="607"/>
      <c r="I863" s="607"/>
      <c r="J863" s="607"/>
      <c r="K863" s="607"/>
      <c r="L863" s="607"/>
      <c r="M863" s="607"/>
      <c r="N863" s="607"/>
      <c r="O863" s="607"/>
      <c r="P863" s="607"/>
      <c r="Q863" s="607"/>
      <c r="R863" s="607"/>
      <c r="S863" s="607"/>
      <c r="T863" s="607"/>
      <c r="U863" s="607"/>
      <c r="V863" s="607"/>
      <c r="W863" s="607"/>
      <c r="X863" s="607"/>
      <c r="Y863" s="607"/>
      <c r="Z863" s="607"/>
      <c r="AA863" s="607"/>
      <c r="AB863" s="607"/>
      <c r="AC863" s="607"/>
      <c r="AD863" s="607"/>
      <c r="AE863" s="607"/>
      <c r="AF863" s="607"/>
      <c r="AG863" s="607"/>
      <c r="AH863" s="607"/>
      <c r="AI863" s="607"/>
    </row>
    <row r="864" spans="1:35">
      <c r="A864" s="607"/>
      <c r="B864" s="607"/>
      <c r="C864" s="607"/>
      <c r="D864" s="607"/>
      <c r="E864" s="607"/>
      <c r="F864" s="607"/>
      <c r="G864" s="607"/>
      <c r="H864" s="607"/>
      <c r="I864" s="607"/>
      <c r="J864" s="607"/>
      <c r="K864" s="607"/>
      <c r="L864" s="607"/>
      <c r="M864" s="607"/>
      <c r="N864" s="607"/>
      <c r="O864" s="607"/>
      <c r="P864" s="607"/>
      <c r="Q864" s="607"/>
      <c r="R864" s="607"/>
      <c r="S864" s="607"/>
      <c r="T864" s="607"/>
      <c r="U864" s="607"/>
      <c r="V864" s="607"/>
      <c r="W864" s="607"/>
      <c r="X864" s="607"/>
      <c r="Y864" s="607"/>
      <c r="Z864" s="607"/>
      <c r="AA864" s="607"/>
      <c r="AB864" s="607"/>
      <c r="AC864" s="607"/>
      <c r="AD864" s="607"/>
      <c r="AE864" s="607"/>
      <c r="AF864" s="607"/>
      <c r="AG864" s="607"/>
      <c r="AH864" s="607"/>
      <c r="AI864" s="607"/>
    </row>
    <row r="865" spans="1:35">
      <c r="A865" s="607"/>
      <c r="B865" s="607"/>
      <c r="C865" s="607"/>
      <c r="D865" s="607"/>
      <c r="E865" s="607"/>
      <c r="F865" s="607"/>
      <c r="G865" s="607"/>
      <c r="H865" s="607"/>
      <c r="I865" s="607"/>
      <c r="J865" s="607"/>
      <c r="K865" s="607"/>
      <c r="L865" s="607"/>
      <c r="M865" s="607"/>
      <c r="N865" s="607"/>
      <c r="O865" s="607"/>
      <c r="P865" s="607"/>
      <c r="Q865" s="607"/>
      <c r="R865" s="607"/>
      <c r="S865" s="607"/>
      <c r="T865" s="607"/>
      <c r="U865" s="607"/>
      <c r="V865" s="607"/>
      <c r="W865" s="607"/>
      <c r="X865" s="607"/>
      <c r="Y865" s="607"/>
      <c r="Z865" s="607"/>
      <c r="AA865" s="607"/>
      <c r="AB865" s="607"/>
      <c r="AC865" s="607"/>
      <c r="AD865" s="607"/>
      <c r="AE865" s="607"/>
      <c r="AF865" s="607"/>
      <c r="AG865" s="607"/>
      <c r="AH865" s="607"/>
      <c r="AI865" s="607"/>
    </row>
    <row r="866" spans="1:35">
      <c r="A866" s="607"/>
      <c r="B866" s="607"/>
      <c r="C866" s="607"/>
      <c r="D866" s="607"/>
      <c r="E866" s="607"/>
      <c r="F866" s="607"/>
      <c r="G866" s="607"/>
      <c r="H866" s="607"/>
      <c r="I866" s="607"/>
      <c r="J866" s="607"/>
      <c r="K866" s="607"/>
      <c r="L866" s="607"/>
      <c r="M866" s="607"/>
      <c r="N866" s="607"/>
      <c r="O866" s="607"/>
      <c r="P866" s="607"/>
      <c r="Q866" s="607"/>
      <c r="R866" s="607"/>
      <c r="S866" s="607"/>
      <c r="T866" s="607"/>
      <c r="U866" s="607"/>
      <c r="V866" s="607"/>
      <c r="W866" s="607"/>
      <c r="X866" s="607"/>
      <c r="Y866" s="607"/>
      <c r="Z866" s="607"/>
      <c r="AA866" s="607"/>
      <c r="AB866" s="607"/>
      <c r="AC866" s="607"/>
      <c r="AD866" s="607"/>
      <c r="AE866" s="607"/>
      <c r="AF866" s="607"/>
      <c r="AG866" s="607"/>
      <c r="AH866" s="607"/>
      <c r="AI866" s="607"/>
    </row>
    <row r="867" spans="1:35">
      <c r="A867" s="607"/>
      <c r="B867" s="607"/>
      <c r="C867" s="607"/>
      <c r="D867" s="607"/>
      <c r="E867" s="607"/>
      <c r="F867" s="607"/>
      <c r="G867" s="607"/>
      <c r="H867" s="607"/>
      <c r="I867" s="607"/>
      <c r="J867" s="607"/>
      <c r="K867" s="607"/>
      <c r="L867" s="607"/>
      <c r="M867" s="607"/>
      <c r="N867" s="607"/>
      <c r="O867" s="607"/>
      <c r="P867" s="607"/>
      <c r="Q867" s="607"/>
      <c r="R867" s="607"/>
      <c r="S867" s="607"/>
      <c r="T867" s="607"/>
      <c r="U867" s="607"/>
      <c r="V867" s="607"/>
      <c r="W867" s="607"/>
      <c r="X867" s="607"/>
      <c r="Y867" s="607"/>
      <c r="Z867" s="607"/>
      <c r="AA867" s="607"/>
      <c r="AB867" s="607"/>
      <c r="AC867" s="607"/>
      <c r="AD867" s="607"/>
      <c r="AE867" s="607"/>
      <c r="AF867" s="607"/>
      <c r="AG867" s="607"/>
      <c r="AH867" s="607"/>
      <c r="AI867" s="607"/>
    </row>
    <row r="868" spans="1:35">
      <c r="A868" s="607"/>
      <c r="B868" s="607"/>
      <c r="C868" s="607"/>
      <c r="D868" s="607"/>
      <c r="E868" s="607"/>
      <c r="F868" s="607"/>
      <c r="G868" s="607"/>
      <c r="H868" s="607"/>
      <c r="I868" s="607"/>
      <c r="J868" s="607"/>
      <c r="K868" s="607"/>
      <c r="L868" s="607"/>
      <c r="M868" s="607"/>
      <c r="N868" s="607"/>
      <c r="O868" s="607"/>
      <c r="P868" s="607"/>
      <c r="Q868" s="607"/>
      <c r="R868" s="607"/>
      <c r="S868" s="607"/>
      <c r="T868" s="607"/>
      <c r="U868" s="607"/>
      <c r="V868" s="607"/>
      <c r="W868" s="607"/>
      <c r="X868" s="607"/>
      <c r="Y868" s="607"/>
      <c r="Z868" s="607"/>
      <c r="AA868" s="607"/>
      <c r="AB868" s="607"/>
      <c r="AC868" s="607"/>
      <c r="AD868" s="607"/>
      <c r="AE868" s="607"/>
      <c r="AF868" s="607"/>
      <c r="AG868" s="607"/>
      <c r="AH868" s="607"/>
      <c r="AI868" s="607"/>
    </row>
    <row r="869" spans="1:35">
      <c r="A869" s="607"/>
      <c r="B869" s="607"/>
      <c r="C869" s="607"/>
      <c r="D869" s="607"/>
      <c r="E869" s="607"/>
      <c r="F869" s="607"/>
      <c r="G869" s="607"/>
      <c r="H869" s="607"/>
      <c r="I869" s="607"/>
      <c r="J869" s="607"/>
      <c r="K869" s="607"/>
      <c r="L869" s="607"/>
      <c r="M869" s="607"/>
      <c r="N869" s="607"/>
      <c r="O869" s="607"/>
      <c r="P869" s="607"/>
      <c r="Q869" s="607"/>
      <c r="R869" s="607"/>
      <c r="S869" s="607"/>
      <c r="T869" s="607"/>
      <c r="U869" s="607"/>
      <c r="V869" s="607"/>
      <c r="W869" s="607"/>
      <c r="X869" s="607"/>
      <c r="Y869" s="607"/>
      <c r="Z869" s="607"/>
      <c r="AA869" s="607"/>
      <c r="AB869" s="607"/>
      <c r="AC869" s="607"/>
      <c r="AD869" s="607"/>
      <c r="AE869" s="607"/>
      <c r="AF869" s="607"/>
      <c r="AG869" s="607"/>
      <c r="AH869" s="607"/>
      <c r="AI869" s="607"/>
    </row>
    <row r="870" spans="1:35">
      <c r="A870" s="607"/>
      <c r="B870" s="607"/>
      <c r="C870" s="607"/>
      <c r="D870" s="607"/>
      <c r="E870" s="607"/>
      <c r="F870" s="607"/>
      <c r="G870" s="607"/>
      <c r="H870" s="607"/>
      <c r="I870" s="607"/>
      <c r="J870" s="607"/>
      <c r="K870" s="607"/>
      <c r="L870" s="607"/>
      <c r="M870" s="607"/>
      <c r="N870" s="607"/>
      <c r="O870" s="607"/>
      <c r="P870" s="607"/>
      <c r="Q870" s="607"/>
      <c r="R870" s="607"/>
      <c r="S870" s="607"/>
      <c r="T870" s="607"/>
      <c r="U870" s="607"/>
      <c r="V870" s="607"/>
      <c r="W870" s="607"/>
      <c r="X870" s="607"/>
      <c r="Y870" s="607"/>
      <c r="Z870" s="607"/>
      <c r="AA870" s="607"/>
      <c r="AB870" s="607"/>
      <c r="AC870" s="607"/>
      <c r="AD870" s="607"/>
      <c r="AE870" s="607"/>
      <c r="AF870" s="607"/>
      <c r="AG870" s="607"/>
      <c r="AH870" s="607"/>
      <c r="AI870" s="607"/>
    </row>
    <row r="871" spans="1:35">
      <c r="A871" s="607"/>
      <c r="B871" s="607"/>
      <c r="C871" s="607"/>
      <c r="D871" s="607"/>
      <c r="E871" s="607"/>
      <c r="F871" s="607"/>
      <c r="G871" s="607"/>
      <c r="H871" s="607"/>
      <c r="I871" s="607"/>
      <c r="J871" s="607"/>
      <c r="K871" s="607"/>
      <c r="L871" s="607"/>
      <c r="M871" s="607"/>
      <c r="N871" s="607"/>
      <c r="O871" s="607"/>
      <c r="P871" s="607"/>
      <c r="Q871" s="607"/>
      <c r="R871" s="607"/>
      <c r="S871" s="607"/>
      <c r="T871" s="607"/>
      <c r="U871" s="607"/>
      <c r="V871" s="607"/>
      <c r="W871" s="607"/>
      <c r="X871" s="607"/>
      <c r="Y871" s="607"/>
      <c r="Z871" s="607"/>
      <c r="AA871" s="607"/>
      <c r="AB871" s="607"/>
      <c r="AC871" s="607"/>
      <c r="AD871" s="607"/>
      <c r="AE871" s="607"/>
      <c r="AF871" s="607"/>
      <c r="AG871" s="607"/>
      <c r="AH871" s="607"/>
      <c r="AI871" s="607"/>
    </row>
    <row r="872" spans="1:35">
      <c r="A872" s="607"/>
      <c r="B872" s="607"/>
      <c r="C872" s="607"/>
      <c r="D872" s="607"/>
      <c r="E872" s="607"/>
      <c r="F872" s="607"/>
      <c r="G872" s="607"/>
      <c r="H872" s="607"/>
      <c r="I872" s="607"/>
      <c r="J872" s="607"/>
      <c r="K872" s="607"/>
      <c r="L872" s="607"/>
      <c r="M872" s="607"/>
      <c r="N872" s="607"/>
      <c r="O872" s="607"/>
      <c r="P872" s="607"/>
      <c r="Q872" s="607"/>
      <c r="R872" s="607"/>
      <c r="S872" s="607"/>
      <c r="T872" s="607"/>
      <c r="U872" s="607"/>
      <c r="V872" s="607"/>
      <c r="W872" s="607"/>
      <c r="X872" s="607"/>
      <c r="Y872" s="607"/>
      <c r="Z872" s="607"/>
      <c r="AA872" s="607"/>
      <c r="AB872" s="607"/>
      <c r="AC872" s="607"/>
      <c r="AD872" s="607"/>
      <c r="AE872" s="607"/>
      <c r="AF872" s="607"/>
      <c r="AG872" s="607"/>
      <c r="AH872" s="607"/>
      <c r="AI872" s="607"/>
    </row>
    <row r="873" spans="1:35">
      <c r="A873" s="607"/>
      <c r="B873" s="607"/>
      <c r="C873" s="607"/>
      <c r="D873" s="607"/>
      <c r="E873" s="607"/>
      <c r="F873" s="607"/>
      <c r="G873" s="607"/>
      <c r="H873" s="607"/>
      <c r="I873" s="607"/>
      <c r="J873" s="607"/>
      <c r="K873" s="607"/>
      <c r="L873" s="607"/>
      <c r="M873" s="607"/>
      <c r="N873" s="607"/>
      <c r="O873" s="607"/>
      <c r="P873" s="607"/>
      <c r="Q873" s="607"/>
      <c r="R873" s="607"/>
      <c r="S873" s="607"/>
      <c r="T873" s="607"/>
      <c r="U873" s="607"/>
      <c r="V873" s="607"/>
      <c r="W873" s="607"/>
      <c r="X873" s="607"/>
      <c r="Y873" s="607"/>
      <c r="Z873" s="607"/>
      <c r="AA873" s="607"/>
      <c r="AB873" s="607"/>
      <c r="AC873" s="607"/>
      <c r="AD873" s="607"/>
      <c r="AE873" s="607"/>
      <c r="AF873" s="607"/>
      <c r="AG873" s="607"/>
      <c r="AH873" s="607"/>
      <c r="AI873" s="607"/>
    </row>
    <row r="874" spans="1:35">
      <c r="A874" s="607"/>
      <c r="B874" s="607"/>
      <c r="C874" s="607"/>
      <c r="D874" s="607"/>
      <c r="E874" s="607"/>
      <c r="F874" s="607"/>
      <c r="G874" s="607"/>
      <c r="H874" s="607"/>
      <c r="I874" s="607"/>
      <c r="J874" s="607"/>
      <c r="K874" s="607"/>
      <c r="L874" s="607"/>
      <c r="M874" s="607"/>
      <c r="N874" s="607"/>
      <c r="O874" s="607"/>
      <c r="P874" s="607"/>
      <c r="Q874" s="607"/>
      <c r="R874" s="607"/>
      <c r="S874" s="607"/>
      <c r="T874" s="607"/>
      <c r="U874" s="607"/>
      <c r="V874" s="607"/>
      <c r="W874" s="607"/>
      <c r="X874" s="607"/>
      <c r="Y874" s="607"/>
      <c r="Z874" s="607"/>
      <c r="AA874" s="607"/>
      <c r="AB874" s="607"/>
      <c r="AC874" s="607"/>
      <c r="AD874" s="607"/>
      <c r="AE874" s="607"/>
      <c r="AF874" s="607"/>
      <c r="AG874" s="607"/>
      <c r="AH874" s="607"/>
      <c r="AI874" s="607"/>
    </row>
    <row r="875" spans="1:35">
      <c r="A875" s="607"/>
      <c r="B875" s="607"/>
      <c r="C875" s="607"/>
      <c r="D875" s="607"/>
      <c r="E875" s="607"/>
      <c r="F875" s="607"/>
      <c r="G875" s="607"/>
      <c r="H875" s="607"/>
      <c r="I875" s="607"/>
      <c r="J875" s="607"/>
      <c r="K875" s="607"/>
      <c r="L875" s="607"/>
      <c r="M875" s="607"/>
      <c r="N875" s="607"/>
      <c r="O875" s="607"/>
      <c r="P875" s="607"/>
      <c r="Q875" s="607"/>
      <c r="R875" s="607"/>
      <c r="S875" s="607"/>
      <c r="T875" s="607"/>
      <c r="U875" s="607"/>
      <c r="V875" s="607"/>
      <c r="W875" s="607"/>
      <c r="X875" s="607"/>
      <c r="Y875" s="607"/>
      <c r="Z875" s="607"/>
      <c r="AA875" s="607"/>
      <c r="AB875" s="607"/>
      <c r="AC875" s="607"/>
      <c r="AD875" s="607"/>
      <c r="AE875" s="607"/>
      <c r="AF875" s="607"/>
      <c r="AG875" s="607"/>
      <c r="AH875" s="607"/>
      <c r="AI875" s="607"/>
    </row>
    <row r="876" spans="1:35">
      <c r="A876" s="607"/>
      <c r="B876" s="607"/>
      <c r="C876" s="607"/>
      <c r="D876" s="607"/>
      <c r="E876" s="607"/>
      <c r="F876" s="607"/>
      <c r="G876" s="607"/>
      <c r="H876" s="607"/>
      <c r="I876" s="607"/>
      <c r="J876" s="607"/>
      <c r="K876" s="607"/>
      <c r="L876" s="607"/>
      <c r="M876" s="607"/>
      <c r="N876" s="607"/>
      <c r="O876" s="607"/>
      <c r="P876" s="607"/>
      <c r="Q876" s="607"/>
      <c r="R876" s="607"/>
      <c r="S876" s="607"/>
      <c r="T876" s="607"/>
      <c r="U876" s="607"/>
      <c r="V876" s="607"/>
      <c r="W876" s="607"/>
      <c r="X876" s="607"/>
      <c r="Y876" s="607"/>
      <c r="Z876" s="607"/>
      <c r="AA876" s="607"/>
      <c r="AB876" s="607"/>
      <c r="AC876" s="607"/>
      <c r="AD876" s="607"/>
      <c r="AE876" s="607"/>
      <c r="AF876" s="607"/>
      <c r="AG876" s="607"/>
      <c r="AH876" s="607"/>
      <c r="AI876" s="607"/>
    </row>
    <row r="877" spans="1:35">
      <c r="A877" s="607"/>
      <c r="B877" s="607"/>
      <c r="C877" s="607"/>
      <c r="D877" s="607"/>
      <c r="E877" s="607"/>
      <c r="F877" s="607"/>
      <c r="G877" s="607"/>
      <c r="H877" s="607"/>
      <c r="I877" s="607"/>
      <c r="J877" s="607"/>
      <c r="K877" s="607"/>
      <c r="L877" s="607"/>
      <c r="M877" s="607"/>
      <c r="N877" s="607"/>
      <c r="O877" s="607"/>
      <c r="P877" s="607"/>
      <c r="Q877" s="607"/>
      <c r="R877" s="607"/>
      <c r="S877" s="607"/>
      <c r="T877" s="607"/>
      <c r="U877" s="607"/>
      <c r="V877" s="607"/>
      <c r="W877" s="607"/>
      <c r="X877" s="607"/>
      <c r="Y877" s="607"/>
      <c r="Z877" s="607"/>
      <c r="AA877" s="607"/>
      <c r="AB877" s="607"/>
      <c r="AC877" s="607"/>
      <c r="AD877" s="607"/>
      <c r="AE877" s="607"/>
      <c r="AF877" s="607"/>
      <c r="AG877" s="607"/>
      <c r="AH877" s="607"/>
      <c r="AI877" s="607"/>
    </row>
    <row r="878" spans="1:35">
      <c r="A878" s="607"/>
      <c r="B878" s="607"/>
      <c r="C878" s="607"/>
      <c r="D878" s="607"/>
      <c r="E878" s="607"/>
      <c r="F878" s="607"/>
      <c r="G878" s="607"/>
      <c r="H878" s="607"/>
      <c r="I878" s="607"/>
      <c r="J878" s="607"/>
      <c r="K878" s="607"/>
      <c r="L878" s="607"/>
      <c r="M878" s="607"/>
      <c r="N878" s="607"/>
      <c r="O878" s="607"/>
      <c r="P878" s="607"/>
      <c r="Q878" s="607"/>
      <c r="R878" s="607"/>
      <c r="S878" s="607"/>
      <c r="T878" s="607"/>
      <c r="U878" s="607"/>
      <c r="V878" s="607"/>
      <c r="W878" s="607"/>
      <c r="X878" s="607"/>
      <c r="Y878" s="607"/>
      <c r="Z878" s="607"/>
      <c r="AA878" s="607"/>
      <c r="AB878" s="607"/>
      <c r="AC878" s="607"/>
      <c r="AD878" s="607"/>
      <c r="AE878" s="607"/>
      <c r="AF878" s="607"/>
      <c r="AG878" s="607"/>
      <c r="AH878" s="607"/>
      <c r="AI878" s="607"/>
    </row>
    <row r="879" spans="1:35">
      <c r="A879" s="607"/>
      <c r="B879" s="607"/>
      <c r="C879" s="607"/>
      <c r="D879" s="607"/>
      <c r="E879" s="607"/>
      <c r="F879" s="607"/>
      <c r="G879" s="607"/>
      <c r="H879" s="607"/>
      <c r="I879" s="607"/>
      <c r="J879" s="607"/>
      <c r="K879" s="607"/>
      <c r="L879" s="607"/>
      <c r="M879" s="607"/>
      <c r="N879" s="607"/>
      <c r="O879" s="607"/>
      <c r="P879" s="607"/>
      <c r="Q879" s="607"/>
      <c r="R879" s="607"/>
      <c r="S879" s="607"/>
      <c r="T879" s="607"/>
      <c r="U879" s="607"/>
      <c r="V879" s="607"/>
      <c r="W879" s="607"/>
      <c r="X879" s="607"/>
      <c r="Y879" s="607"/>
      <c r="Z879" s="607"/>
      <c r="AA879" s="607"/>
      <c r="AB879" s="607"/>
      <c r="AC879" s="607"/>
      <c r="AD879" s="607"/>
      <c r="AE879" s="607"/>
      <c r="AF879" s="607"/>
      <c r="AG879" s="607"/>
      <c r="AH879" s="607"/>
      <c r="AI879" s="607"/>
    </row>
    <row r="880" spans="1:35">
      <c r="A880" s="607"/>
      <c r="B880" s="607"/>
      <c r="C880" s="607"/>
      <c r="D880" s="607"/>
      <c r="E880" s="607"/>
      <c r="F880" s="607"/>
      <c r="G880" s="607"/>
      <c r="H880" s="607"/>
      <c r="I880" s="607"/>
      <c r="J880" s="607"/>
      <c r="K880" s="607"/>
      <c r="L880" s="607"/>
      <c r="M880" s="607"/>
      <c r="N880" s="607"/>
      <c r="O880" s="607"/>
      <c r="P880" s="607"/>
      <c r="Q880" s="607"/>
      <c r="R880" s="607"/>
      <c r="S880" s="607"/>
      <c r="T880" s="607"/>
      <c r="U880" s="607"/>
      <c r="V880" s="607"/>
      <c r="W880" s="607"/>
      <c r="X880" s="607"/>
      <c r="Y880" s="607"/>
      <c r="Z880" s="607"/>
      <c r="AA880" s="607"/>
      <c r="AB880" s="607"/>
      <c r="AC880" s="607"/>
      <c r="AD880" s="607"/>
      <c r="AE880" s="607"/>
      <c r="AF880" s="607"/>
      <c r="AG880" s="607"/>
      <c r="AH880" s="607"/>
      <c r="AI880" s="607"/>
    </row>
    <row r="881" spans="1:35">
      <c r="A881" s="607"/>
      <c r="B881" s="607"/>
      <c r="C881" s="607"/>
      <c r="D881" s="607"/>
      <c r="E881" s="607"/>
      <c r="F881" s="607"/>
      <c r="G881" s="607"/>
      <c r="H881" s="607"/>
      <c r="I881" s="607"/>
      <c r="J881" s="607"/>
      <c r="K881" s="607"/>
      <c r="L881" s="607"/>
      <c r="M881" s="607"/>
      <c r="N881" s="607"/>
      <c r="O881" s="607"/>
      <c r="P881" s="607"/>
      <c r="Q881" s="607"/>
      <c r="R881" s="607"/>
      <c r="S881" s="607"/>
      <c r="T881" s="607"/>
      <c r="U881" s="607"/>
      <c r="V881" s="607"/>
      <c r="W881" s="607"/>
      <c r="X881" s="607"/>
      <c r="Y881" s="607"/>
      <c r="Z881" s="607"/>
      <c r="AA881" s="607"/>
      <c r="AB881" s="607"/>
      <c r="AC881" s="607"/>
      <c r="AD881" s="607"/>
      <c r="AE881" s="607"/>
      <c r="AF881" s="607"/>
      <c r="AG881" s="607"/>
      <c r="AH881" s="607"/>
      <c r="AI881" s="607"/>
    </row>
    <row r="882" spans="1:35">
      <c r="A882" s="607"/>
      <c r="B882" s="607"/>
      <c r="C882" s="607"/>
      <c r="D882" s="607"/>
      <c r="E882" s="607"/>
      <c r="F882" s="607"/>
      <c r="G882" s="607"/>
      <c r="H882" s="607"/>
      <c r="I882" s="607"/>
      <c r="J882" s="607"/>
      <c r="K882" s="607"/>
      <c r="L882" s="607"/>
      <c r="M882" s="607"/>
      <c r="N882" s="607"/>
      <c r="O882" s="607"/>
      <c r="P882" s="607"/>
      <c r="Q882" s="607"/>
      <c r="R882" s="607"/>
      <c r="S882" s="607"/>
      <c r="T882" s="607"/>
      <c r="U882" s="607"/>
      <c r="V882" s="607"/>
      <c r="W882" s="607"/>
      <c r="X882" s="607"/>
      <c r="Y882" s="607"/>
      <c r="Z882" s="607"/>
      <c r="AA882" s="607"/>
      <c r="AB882" s="607"/>
      <c r="AC882" s="607"/>
      <c r="AD882" s="607"/>
      <c r="AE882" s="607"/>
      <c r="AF882" s="607"/>
      <c r="AG882" s="607"/>
      <c r="AH882" s="607"/>
      <c r="AI882" s="607"/>
    </row>
    <row r="883" spans="1:35">
      <c r="A883" s="607"/>
      <c r="B883" s="607"/>
      <c r="C883" s="607"/>
      <c r="D883" s="607"/>
      <c r="E883" s="607"/>
      <c r="F883" s="607"/>
      <c r="G883" s="607"/>
      <c r="H883" s="607"/>
      <c r="I883" s="607"/>
      <c r="J883" s="607"/>
      <c r="K883" s="607"/>
      <c r="L883" s="607"/>
      <c r="M883" s="607"/>
      <c r="N883" s="607"/>
      <c r="O883" s="607"/>
      <c r="P883" s="607"/>
      <c r="Q883" s="607"/>
      <c r="R883" s="607"/>
      <c r="S883" s="607"/>
      <c r="T883" s="607"/>
      <c r="U883" s="607"/>
      <c r="V883" s="607"/>
      <c r="W883" s="607"/>
      <c r="X883" s="607"/>
      <c r="Y883" s="607"/>
      <c r="Z883" s="607"/>
      <c r="AA883" s="607"/>
      <c r="AB883" s="607"/>
      <c r="AC883" s="607"/>
      <c r="AD883" s="607"/>
      <c r="AE883" s="607"/>
      <c r="AF883" s="607"/>
      <c r="AG883" s="607"/>
      <c r="AH883" s="607"/>
      <c r="AI883" s="607"/>
    </row>
    <row r="884" spans="1:35">
      <c r="A884" s="607"/>
      <c r="B884" s="607"/>
      <c r="C884" s="607"/>
      <c r="D884" s="607"/>
      <c r="E884" s="607"/>
      <c r="F884" s="607"/>
      <c r="G884" s="607"/>
      <c r="H884" s="607"/>
      <c r="I884" s="607"/>
      <c r="J884" s="607"/>
      <c r="K884" s="607"/>
      <c r="L884" s="607"/>
      <c r="M884" s="607"/>
      <c r="N884" s="607"/>
      <c r="O884" s="607"/>
      <c r="P884" s="607"/>
      <c r="Q884" s="607"/>
      <c r="R884" s="607"/>
      <c r="S884" s="607"/>
      <c r="T884" s="607"/>
      <c r="U884" s="607"/>
      <c r="V884" s="607"/>
      <c r="W884" s="607"/>
      <c r="X884" s="607"/>
      <c r="Y884" s="607"/>
      <c r="Z884" s="607"/>
      <c r="AA884" s="607"/>
      <c r="AB884" s="607"/>
      <c r="AC884" s="607"/>
      <c r="AD884" s="607"/>
      <c r="AE884" s="607"/>
      <c r="AF884" s="607"/>
      <c r="AG884" s="607"/>
      <c r="AH884" s="607"/>
      <c r="AI884" s="607"/>
    </row>
    <row r="885" spans="1:35">
      <c r="A885" s="607"/>
      <c r="B885" s="607"/>
      <c r="C885" s="607"/>
      <c r="D885" s="607"/>
      <c r="E885" s="607"/>
      <c r="F885" s="607"/>
      <c r="G885" s="607"/>
      <c r="H885" s="607"/>
      <c r="I885" s="607"/>
      <c r="J885" s="607"/>
      <c r="K885" s="607"/>
      <c r="L885" s="607"/>
      <c r="M885" s="607"/>
      <c r="N885" s="607"/>
      <c r="O885" s="607"/>
      <c r="P885" s="607"/>
      <c r="Q885" s="607"/>
      <c r="R885" s="607"/>
      <c r="S885" s="607"/>
      <c r="T885" s="607"/>
      <c r="U885" s="607"/>
      <c r="V885" s="607"/>
      <c r="W885" s="607"/>
      <c r="X885" s="607"/>
      <c r="Y885" s="607"/>
      <c r="Z885" s="607"/>
      <c r="AA885" s="607"/>
      <c r="AB885" s="607"/>
      <c r="AC885" s="607"/>
      <c r="AD885" s="607"/>
      <c r="AE885" s="607"/>
      <c r="AF885" s="607"/>
      <c r="AG885" s="607"/>
      <c r="AH885" s="607"/>
      <c r="AI885" s="607"/>
    </row>
    <row r="886" spans="1:35">
      <c r="A886" s="607"/>
      <c r="B886" s="607"/>
      <c r="C886" s="607"/>
      <c r="D886" s="607"/>
      <c r="E886" s="607"/>
      <c r="F886" s="607"/>
      <c r="G886" s="607"/>
      <c r="H886" s="607"/>
      <c r="I886" s="607"/>
      <c r="J886" s="607"/>
      <c r="K886" s="607"/>
      <c r="L886" s="607"/>
      <c r="M886" s="607"/>
      <c r="N886" s="607"/>
      <c r="O886" s="607"/>
      <c r="P886" s="607"/>
      <c r="Q886" s="607"/>
      <c r="R886" s="607"/>
      <c r="S886" s="607"/>
      <c r="T886" s="607"/>
      <c r="U886" s="607"/>
      <c r="V886" s="607"/>
      <c r="W886" s="607"/>
      <c r="X886" s="607"/>
      <c r="Y886" s="607"/>
      <c r="Z886" s="607"/>
      <c r="AA886" s="607"/>
      <c r="AB886" s="607"/>
      <c r="AC886" s="607"/>
      <c r="AD886" s="607"/>
      <c r="AE886" s="607"/>
      <c r="AF886" s="607"/>
      <c r="AG886" s="607"/>
      <c r="AH886" s="607"/>
      <c r="AI886" s="607"/>
    </row>
    <row r="887" spans="1:35">
      <c r="A887" s="607"/>
      <c r="B887" s="607"/>
      <c r="C887" s="607"/>
      <c r="D887" s="607"/>
      <c r="E887" s="607"/>
      <c r="F887" s="607"/>
      <c r="G887" s="607"/>
      <c r="H887" s="607"/>
      <c r="I887" s="607"/>
      <c r="J887" s="607"/>
      <c r="K887" s="607"/>
      <c r="L887" s="607"/>
      <c r="M887" s="607"/>
      <c r="N887" s="607"/>
      <c r="O887" s="607"/>
      <c r="P887" s="607"/>
      <c r="Q887" s="607"/>
      <c r="R887" s="607"/>
      <c r="S887" s="607"/>
      <c r="T887" s="607"/>
      <c r="U887" s="607"/>
      <c r="V887" s="607"/>
      <c r="W887" s="607"/>
      <c r="X887" s="607"/>
      <c r="Y887" s="607"/>
      <c r="Z887" s="607"/>
      <c r="AA887" s="607"/>
      <c r="AB887" s="607"/>
      <c r="AC887" s="607"/>
      <c r="AD887" s="607"/>
      <c r="AE887" s="607"/>
      <c r="AF887" s="607"/>
      <c r="AG887" s="607"/>
      <c r="AH887" s="607"/>
      <c r="AI887" s="607"/>
    </row>
    <row r="888" spans="1:35">
      <c r="A888" s="607"/>
      <c r="B888" s="607"/>
      <c r="C888" s="607"/>
      <c r="D888" s="607"/>
      <c r="E888" s="607"/>
      <c r="F888" s="607"/>
      <c r="G888" s="607"/>
      <c r="H888" s="607"/>
      <c r="I888" s="607"/>
      <c r="J888" s="607"/>
      <c r="K888" s="607"/>
      <c r="L888" s="607"/>
      <c r="M888" s="607"/>
      <c r="N888" s="607"/>
      <c r="O888" s="607"/>
      <c r="P888" s="607"/>
      <c r="Q888" s="607"/>
      <c r="R888" s="607"/>
      <c r="S888" s="607"/>
      <c r="T888" s="607"/>
      <c r="U888" s="607"/>
      <c r="V888" s="607"/>
      <c r="W888" s="607"/>
      <c r="X888" s="607"/>
      <c r="Y888" s="607"/>
      <c r="Z888" s="607"/>
      <c r="AA888" s="607"/>
      <c r="AB888" s="607"/>
      <c r="AC888" s="607"/>
      <c r="AD888" s="607"/>
      <c r="AE888" s="607"/>
      <c r="AF888" s="607"/>
      <c r="AG888" s="607"/>
      <c r="AH888" s="607"/>
      <c r="AI888" s="607"/>
    </row>
    <row r="889" spans="1:35">
      <c r="A889" s="607"/>
      <c r="B889" s="607"/>
      <c r="C889" s="607"/>
      <c r="D889" s="607"/>
      <c r="E889" s="607"/>
      <c r="F889" s="607"/>
      <c r="G889" s="607"/>
      <c r="H889" s="607"/>
      <c r="I889" s="607"/>
      <c r="J889" s="607"/>
      <c r="K889" s="607"/>
      <c r="L889" s="607"/>
      <c r="M889" s="607"/>
      <c r="N889" s="607"/>
      <c r="O889" s="607"/>
      <c r="P889" s="607"/>
      <c r="Q889" s="607"/>
      <c r="R889" s="607"/>
      <c r="S889" s="607"/>
      <c r="T889" s="607"/>
      <c r="U889" s="607"/>
      <c r="V889" s="607"/>
      <c r="W889" s="607"/>
      <c r="X889" s="607"/>
      <c r="Y889" s="607"/>
      <c r="Z889" s="607"/>
      <c r="AA889" s="607"/>
      <c r="AB889" s="607"/>
      <c r="AC889" s="607"/>
      <c r="AD889" s="607"/>
      <c r="AE889" s="607"/>
      <c r="AF889" s="607"/>
      <c r="AG889" s="607"/>
      <c r="AH889" s="607"/>
      <c r="AI889" s="607"/>
    </row>
    <row r="890" spans="1:35">
      <c r="A890" s="607"/>
      <c r="B890" s="607"/>
      <c r="C890" s="607"/>
      <c r="D890" s="607"/>
      <c r="E890" s="607"/>
      <c r="F890" s="607"/>
      <c r="G890" s="607"/>
      <c r="H890" s="607"/>
      <c r="I890" s="607"/>
      <c r="J890" s="607"/>
      <c r="K890" s="607"/>
      <c r="L890" s="607"/>
      <c r="M890" s="607"/>
      <c r="N890" s="607"/>
      <c r="O890" s="607"/>
      <c r="P890" s="607"/>
      <c r="Q890" s="607"/>
      <c r="R890" s="607"/>
      <c r="S890" s="607"/>
      <c r="T890" s="607"/>
      <c r="U890" s="607"/>
      <c r="V890" s="607"/>
      <c r="W890" s="607"/>
      <c r="X890" s="607"/>
      <c r="Y890" s="607"/>
      <c r="Z890" s="607"/>
      <c r="AA890" s="607"/>
      <c r="AB890" s="607"/>
      <c r="AC890" s="607"/>
      <c r="AD890" s="607"/>
      <c r="AE890" s="607"/>
      <c r="AF890" s="607"/>
      <c r="AG890" s="607"/>
      <c r="AH890" s="607"/>
      <c r="AI890" s="607"/>
    </row>
    <row r="891" spans="1:35">
      <c r="A891" s="607"/>
      <c r="B891" s="607"/>
      <c r="C891" s="607"/>
      <c r="D891" s="607"/>
      <c r="E891" s="607"/>
      <c r="F891" s="607"/>
      <c r="G891" s="607"/>
      <c r="H891" s="607"/>
      <c r="I891" s="607"/>
      <c r="J891" s="607"/>
      <c r="K891" s="607"/>
      <c r="L891" s="607"/>
      <c r="M891" s="607"/>
      <c r="N891" s="607"/>
      <c r="O891" s="607"/>
      <c r="P891" s="607"/>
      <c r="Q891" s="607"/>
      <c r="R891" s="607"/>
      <c r="S891" s="607"/>
      <c r="T891" s="607"/>
      <c r="U891" s="607"/>
      <c r="V891" s="607"/>
      <c r="W891" s="607"/>
      <c r="X891" s="607"/>
      <c r="Y891" s="607"/>
      <c r="Z891" s="607"/>
      <c r="AA891" s="607"/>
      <c r="AB891" s="607"/>
      <c r="AC891" s="607"/>
      <c r="AD891" s="607"/>
      <c r="AE891" s="607"/>
      <c r="AF891" s="607"/>
      <c r="AG891" s="607"/>
      <c r="AH891" s="607"/>
      <c r="AI891" s="607"/>
    </row>
    <row r="892" spans="1:35">
      <c r="A892" s="607"/>
      <c r="B892" s="607"/>
      <c r="C892" s="607"/>
      <c r="D892" s="607"/>
      <c r="E892" s="607"/>
      <c r="F892" s="607"/>
      <c r="G892" s="607"/>
      <c r="H892" s="607"/>
      <c r="I892" s="607"/>
      <c r="J892" s="607"/>
      <c r="K892" s="607"/>
      <c r="L892" s="607"/>
      <c r="M892" s="607"/>
      <c r="N892" s="607"/>
      <c r="O892" s="607"/>
      <c r="P892" s="607"/>
      <c r="Q892" s="607"/>
      <c r="R892" s="607"/>
      <c r="S892" s="607"/>
      <c r="T892" s="607"/>
      <c r="U892" s="607"/>
      <c r="V892" s="607"/>
      <c r="W892" s="607"/>
      <c r="X892" s="607"/>
      <c r="Y892" s="607"/>
      <c r="Z892" s="607"/>
      <c r="AA892" s="607"/>
      <c r="AB892" s="607"/>
      <c r="AC892" s="607"/>
      <c r="AD892" s="607"/>
      <c r="AE892" s="607"/>
      <c r="AF892" s="607"/>
      <c r="AG892" s="607"/>
      <c r="AH892" s="607"/>
      <c r="AI892" s="607"/>
    </row>
    <row r="893" spans="1:35">
      <c r="A893" s="607"/>
      <c r="B893" s="607"/>
      <c r="C893" s="607"/>
      <c r="D893" s="607"/>
      <c r="E893" s="607"/>
      <c r="F893" s="607"/>
      <c r="G893" s="607"/>
      <c r="H893" s="607"/>
      <c r="I893" s="607"/>
      <c r="J893" s="607"/>
      <c r="K893" s="607"/>
      <c r="L893" s="607"/>
      <c r="M893" s="607"/>
      <c r="N893" s="607"/>
      <c r="O893" s="607"/>
      <c r="P893" s="607"/>
      <c r="Q893" s="607"/>
      <c r="R893" s="607"/>
      <c r="S893" s="607"/>
      <c r="T893" s="607"/>
      <c r="U893" s="607"/>
      <c r="V893" s="607"/>
      <c r="W893" s="607"/>
      <c r="X893" s="607"/>
      <c r="Y893" s="607"/>
      <c r="Z893" s="607"/>
      <c r="AA893" s="607"/>
      <c r="AB893" s="607"/>
      <c r="AC893" s="607"/>
      <c r="AD893" s="607"/>
      <c r="AE893" s="607"/>
      <c r="AF893" s="607"/>
      <c r="AG893" s="607"/>
      <c r="AH893" s="607"/>
      <c r="AI893" s="607"/>
    </row>
    <row r="894" spans="1:35">
      <c r="A894" s="607"/>
      <c r="B894" s="607"/>
      <c r="C894" s="607"/>
      <c r="D894" s="607"/>
      <c r="E894" s="607"/>
      <c r="F894" s="607"/>
      <c r="G894" s="607"/>
      <c r="H894" s="607"/>
      <c r="I894" s="607"/>
      <c r="J894" s="607"/>
      <c r="K894" s="607"/>
      <c r="L894" s="607"/>
      <c r="M894" s="607"/>
      <c r="N894" s="607"/>
      <c r="O894" s="607"/>
      <c r="P894" s="607"/>
      <c r="Q894" s="607"/>
      <c r="R894" s="607"/>
      <c r="S894" s="607"/>
      <c r="T894" s="607"/>
      <c r="U894" s="607"/>
      <c r="V894" s="607"/>
      <c r="W894" s="607"/>
      <c r="X894" s="607"/>
      <c r="Y894" s="607"/>
      <c r="Z894" s="607"/>
      <c r="AA894" s="607"/>
      <c r="AB894" s="607"/>
      <c r="AC894" s="607"/>
      <c r="AD894" s="607"/>
      <c r="AE894" s="607"/>
      <c r="AF894" s="607"/>
      <c r="AG894" s="607"/>
      <c r="AH894" s="607"/>
      <c r="AI894" s="607"/>
    </row>
    <row r="895" spans="1:35">
      <c r="A895" s="607"/>
      <c r="B895" s="607"/>
      <c r="C895" s="607"/>
      <c r="D895" s="607"/>
      <c r="E895" s="607"/>
      <c r="F895" s="607"/>
      <c r="G895" s="607"/>
      <c r="H895" s="607"/>
      <c r="I895" s="607"/>
      <c r="J895" s="607"/>
      <c r="K895" s="607"/>
      <c r="L895" s="607"/>
      <c r="M895" s="607"/>
      <c r="N895" s="607"/>
      <c r="O895" s="607"/>
      <c r="P895" s="607"/>
      <c r="Q895" s="607"/>
      <c r="R895" s="607"/>
      <c r="S895" s="607"/>
      <c r="T895" s="607"/>
      <c r="U895" s="607"/>
      <c r="V895" s="607"/>
      <c r="W895" s="607"/>
      <c r="X895" s="607"/>
      <c r="Y895" s="607"/>
      <c r="Z895" s="607"/>
      <c r="AA895" s="607"/>
      <c r="AB895" s="607"/>
      <c r="AC895" s="607"/>
      <c r="AD895" s="607"/>
      <c r="AE895" s="607"/>
      <c r="AF895" s="607"/>
      <c r="AG895" s="607"/>
      <c r="AH895" s="607"/>
      <c r="AI895" s="607"/>
    </row>
    <row r="896" spans="1:35">
      <c r="A896" s="607"/>
      <c r="B896" s="607"/>
      <c r="C896" s="607"/>
      <c r="D896" s="607"/>
      <c r="E896" s="607"/>
      <c r="F896" s="607"/>
      <c r="G896" s="607"/>
      <c r="H896" s="607"/>
      <c r="I896" s="607"/>
      <c r="J896" s="607"/>
      <c r="K896" s="607"/>
      <c r="L896" s="607"/>
      <c r="M896" s="607"/>
      <c r="N896" s="607"/>
      <c r="O896" s="607"/>
      <c r="P896" s="607"/>
      <c r="Q896" s="607"/>
      <c r="R896" s="607"/>
      <c r="S896" s="607"/>
      <c r="T896" s="607"/>
      <c r="U896" s="607"/>
      <c r="V896" s="607"/>
      <c r="W896" s="607"/>
      <c r="X896" s="607"/>
      <c r="Y896" s="607"/>
      <c r="Z896" s="607"/>
      <c r="AA896" s="607"/>
      <c r="AB896" s="607"/>
      <c r="AC896" s="607"/>
      <c r="AD896" s="607"/>
      <c r="AE896" s="607"/>
      <c r="AF896" s="607"/>
      <c r="AG896" s="607"/>
      <c r="AH896" s="607"/>
      <c r="AI896" s="607"/>
    </row>
    <row r="897" spans="1:35">
      <c r="A897" s="607"/>
      <c r="B897" s="607"/>
      <c r="C897" s="607"/>
      <c r="D897" s="607"/>
      <c r="E897" s="607"/>
      <c r="F897" s="607"/>
      <c r="G897" s="607"/>
      <c r="H897" s="607"/>
      <c r="I897" s="607"/>
      <c r="J897" s="607"/>
      <c r="K897" s="607"/>
      <c r="L897" s="607"/>
      <c r="M897" s="607"/>
      <c r="N897" s="607"/>
      <c r="O897" s="607"/>
      <c r="P897" s="607"/>
      <c r="Q897" s="607"/>
      <c r="R897" s="607"/>
      <c r="S897" s="607"/>
      <c r="T897" s="607"/>
      <c r="U897" s="607"/>
      <c r="V897" s="607"/>
      <c r="W897" s="607"/>
      <c r="X897" s="607"/>
      <c r="Y897" s="607"/>
      <c r="Z897" s="607"/>
      <c r="AA897" s="607"/>
      <c r="AB897" s="607"/>
      <c r="AC897" s="607"/>
      <c r="AD897" s="607"/>
      <c r="AE897" s="607"/>
      <c r="AF897" s="607"/>
      <c r="AG897" s="607"/>
      <c r="AH897" s="607"/>
      <c r="AI897" s="607"/>
    </row>
    <row r="898" spans="1:35">
      <c r="A898" s="607"/>
      <c r="B898" s="607"/>
      <c r="C898" s="607"/>
      <c r="D898" s="607"/>
      <c r="E898" s="607"/>
      <c r="F898" s="607"/>
      <c r="G898" s="607"/>
      <c r="H898" s="607"/>
      <c r="I898" s="607"/>
      <c r="J898" s="607"/>
      <c r="K898" s="607"/>
      <c r="L898" s="607"/>
      <c r="M898" s="607"/>
      <c r="N898" s="607"/>
      <c r="O898" s="607"/>
      <c r="P898" s="607"/>
      <c r="Q898" s="607"/>
      <c r="R898" s="607"/>
      <c r="S898" s="607"/>
      <c r="T898" s="607"/>
      <c r="U898" s="607"/>
      <c r="V898" s="607"/>
      <c r="W898" s="607"/>
      <c r="X898" s="607"/>
      <c r="Y898" s="607"/>
      <c r="Z898" s="607"/>
      <c r="AA898" s="607"/>
      <c r="AB898" s="607"/>
      <c r="AC898" s="607"/>
      <c r="AD898" s="607"/>
      <c r="AE898" s="607"/>
      <c r="AF898" s="607"/>
      <c r="AG898" s="607"/>
      <c r="AH898" s="607"/>
      <c r="AI898" s="607"/>
    </row>
    <row r="899" spans="1:35">
      <c r="A899" s="607"/>
      <c r="B899" s="607"/>
      <c r="C899" s="607"/>
      <c r="D899" s="607"/>
      <c r="E899" s="607"/>
      <c r="F899" s="607"/>
      <c r="G899" s="607"/>
      <c r="H899" s="607"/>
      <c r="I899" s="607"/>
      <c r="J899" s="607"/>
      <c r="K899" s="607"/>
      <c r="L899" s="607"/>
      <c r="M899" s="607"/>
      <c r="N899" s="607"/>
      <c r="O899" s="607"/>
      <c r="P899" s="607"/>
      <c r="Q899" s="607"/>
      <c r="R899" s="607"/>
      <c r="S899" s="607"/>
      <c r="T899" s="607"/>
      <c r="U899" s="607"/>
      <c r="V899" s="607"/>
      <c r="W899" s="607"/>
      <c r="X899" s="607"/>
      <c r="Y899" s="607"/>
      <c r="Z899" s="607"/>
      <c r="AA899" s="607"/>
      <c r="AB899" s="607"/>
      <c r="AC899" s="607"/>
      <c r="AD899" s="607"/>
      <c r="AE899" s="607"/>
      <c r="AF899" s="607"/>
      <c r="AG899" s="607"/>
      <c r="AH899" s="607"/>
      <c r="AI899" s="607"/>
    </row>
    <row r="900" spans="1:35">
      <c r="A900" s="607"/>
      <c r="B900" s="607"/>
      <c r="C900" s="607"/>
      <c r="D900" s="607"/>
      <c r="E900" s="607"/>
      <c r="F900" s="607"/>
      <c r="G900" s="607"/>
      <c r="H900" s="607"/>
      <c r="I900" s="607"/>
      <c r="J900" s="607"/>
      <c r="K900" s="607"/>
      <c r="L900" s="607"/>
      <c r="M900" s="607"/>
      <c r="N900" s="607"/>
      <c r="O900" s="607"/>
      <c r="P900" s="607"/>
      <c r="Q900" s="607"/>
      <c r="R900" s="607"/>
      <c r="S900" s="607"/>
      <c r="T900" s="607"/>
      <c r="U900" s="607"/>
      <c r="V900" s="607"/>
      <c r="W900" s="607"/>
      <c r="X900" s="607"/>
      <c r="Y900" s="607"/>
      <c r="Z900" s="607"/>
      <c r="AA900" s="607"/>
      <c r="AB900" s="607"/>
      <c r="AC900" s="607"/>
      <c r="AD900" s="607"/>
      <c r="AE900" s="607"/>
      <c r="AF900" s="607"/>
      <c r="AG900" s="607"/>
      <c r="AH900" s="607"/>
      <c r="AI900" s="607"/>
    </row>
    <row r="901" spans="1:35">
      <c r="A901" s="607"/>
      <c r="B901" s="607"/>
      <c r="C901" s="607"/>
      <c r="D901" s="607"/>
      <c r="E901" s="607"/>
      <c r="F901" s="607"/>
      <c r="G901" s="607"/>
      <c r="H901" s="607"/>
      <c r="I901" s="607"/>
      <c r="J901" s="607"/>
      <c r="K901" s="607"/>
      <c r="L901" s="607"/>
      <c r="M901" s="607"/>
      <c r="N901" s="607"/>
      <c r="O901" s="607"/>
      <c r="P901" s="607"/>
      <c r="Q901" s="607"/>
      <c r="R901" s="607"/>
      <c r="S901" s="607"/>
      <c r="T901" s="607"/>
      <c r="U901" s="607"/>
      <c r="V901" s="607"/>
      <c r="W901" s="607"/>
      <c r="X901" s="607"/>
      <c r="Y901" s="607"/>
      <c r="Z901" s="607"/>
      <c r="AA901" s="607"/>
      <c r="AB901" s="607"/>
      <c r="AC901" s="607"/>
      <c r="AD901" s="607"/>
      <c r="AE901" s="607"/>
      <c r="AF901" s="607"/>
      <c r="AG901" s="607"/>
      <c r="AH901" s="607"/>
      <c r="AI901" s="607"/>
    </row>
    <row r="902" spans="1:35">
      <c r="A902" s="607"/>
      <c r="B902" s="607"/>
      <c r="C902" s="607"/>
      <c r="D902" s="607"/>
      <c r="E902" s="607"/>
      <c r="F902" s="607"/>
      <c r="G902" s="607"/>
      <c r="H902" s="607"/>
      <c r="I902" s="607"/>
      <c r="J902" s="607"/>
      <c r="K902" s="607"/>
      <c r="L902" s="607"/>
      <c r="M902" s="607"/>
      <c r="N902" s="607"/>
      <c r="O902" s="607"/>
      <c r="P902" s="607"/>
      <c r="Q902" s="607"/>
      <c r="R902" s="607"/>
      <c r="S902" s="607"/>
      <c r="T902" s="607"/>
      <c r="U902" s="607"/>
      <c r="V902" s="607"/>
      <c r="W902" s="607"/>
      <c r="X902" s="607"/>
      <c r="Y902" s="607"/>
      <c r="Z902" s="607"/>
      <c r="AA902" s="607"/>
      <c r="AB902" s="607"/>
      <c r="AC902" s="607"/>
      <c r="AD902" s="607"/>
      <c r="AE902" s="607"/>
      <c r="AF902" s="607"/>
      <c r="AG902" s="607"/>
      <c r="AH902" s="607"/>
      <c r="AI902" s="607"/>
    </row>
    <row r="903" spans="1:35">
      <c r="A903" s="607"/>
      <c r="B903" s="607"/>
      <c r="C903" s="607"/>
      <c r="D903" s="607"/>
      <c r="E903" s="607"/>
      <c r="F903" s="607"/>
      <c r="G903" s="607"/>
      <c r="H903" s="607"/>
      <c r="I903" s="607"/>
      <c r="J903" s="607"/>
      <c r="K903" s="607"/>
      <c r="L903" s="607"/>
      <c r="M903" s="607"/>
      <c r="N903" s="607"/>
      <c r="O903" s="607"/>
      <c r="P903" s="607"/>
      <c r="Q903" s="607"/>
      <c r="R903" s="607"/>
      <c r="S903" s="607"/>
      <c r="T903" s="607"/>
      <c r="U903" s="607"/>
      <c r="V903" s="607"/>
      <c r="W903" s="607"/>
      <c r="X903" s="607"/>
      <c r="Y903" s="607"/>
      <c r="Z903" s="607"/>
      <c r="AA903" s="607"/>
      <c r="AB903" s="607"/>
      <c r="AC903" s="607"/>
      <c r="AD903" s="607"/>
      <c r="AE903" s="607"/>
      <c r="AF903" s="607"/>
      <c r="AG903" s="607"/>
      <c r="AH903" s="607"/>
      <c r="AI903" s="607"/>
    </row>
    <row r="904" spans="1:35">
      <c r="A904" s="607"/>
      <c r="B904" s="607"/>
      <c r="C904" s="607"/>
      <c r="D904" s="607"/>
      <c r="E904" s="607"/>
      <c r="F904" s="607"/>
      <c r="G904" s="607"/>
      <c r="H904" s="607"/>
      <c r="I904" s="607"/>
      <c r="J904" s="607"/>
      <c r="K904" s="607"/>
      <c r="L904" s="607"/>
      <c r="M904" s="607"/>
      <c r="N904" s="607"/>
      <c r="O904" s="607"/>
      <c r="P904" s="607"/>
      <c r="Q904" s="607"/>
      <c r="R904" s="607"/>
      <c r="S904" s="607"/>
      <c r="T904" s="607"/>
      <c r="U904" s="607"/>
      <c r="V904" s="607"/>
      <c r="W904" s="607"/>
      <c r="X904" s="607"/>
      <c r="Y904" s="607"/>
      <c r="Z904" s="607"/>
      <c r="AA904" s="607"/>
      <c r="AB904" s="607"/>
      <c r="AC904" s="607"/>
      <c r="AD904" s="607"/>
      <c r="AE904" s="607"/>
      <c r="AF904" s="607"/>
      <c r="AG904" s="607"/>
      <c r="AH904" s="607"/>
      <c r="AI904" s="607"/>
    </row>
    <row r="905" spans="1:35">
      <c r="A905" s="607"/>
      <c r="B905" s="607"/>
      <c r="C905" s="607"/>
      <c r="D905" s="607"/>
      <c r="E905" s="607"/>
      <c r="F905" s="607"/>
      <c r="G905" s="607"/>
      <c r="H905" s="607"/>
      <c r="I905" s="607"/>
      <c r="J905" s="607"/>
      <c r="K905" s="607"/>
      <c r="L905" s="607"/>
      <c r="M905" s="607"/>
      <c r="N905" s="607"/>
      <c r="O905" s="607"/>
      <c r="P905" s="607"/>
      <c r="Q905" s="607"/>
      <c r="R905" s="607"/>
      <c r="S905" s="607"/>
      <c r="T905" s="607"/>
      <c r="U905" s="607"/>
      <c r="V905" s="607"/>
      <c r="W905" s="607"/>
      <c r="X905" s="607"/>
      <c r="Y905" s="607"/>
      <c r="Z905" s="607"/>
      <c r="AA905" s="607"/>
      <c r="AB905" s="607"/>
      <c r="AC905" s="607"/>
      <c r="AD905" s="607"/>
      <c r="AE905" s="607"/>
      <c r="AF905" s="607"/>
      <c r="AG905" s="607"/>
      <c r="AH905" s="607"/>
      <c r="AI905" s="607"/>
    </row>
    <row r="906" spans="1:35">
      <c r="A906" s="607"/>
      <c r="B906" s="607"/>
      <c r="C906" s="607"/>
      <c r="D906" s="607"/>
      <c r="E906" s="607"/>
      <c r="F906" s="607"/>
      <c r="G906" s="607"/>
      <c r="H906" s="607"/>
      <c r="I906" s="607"/>
      <c r="J906" s="607"/>
      <c r="K906" s="607"/>
      <c r="L906" s="607"/>
      <c r="M906" s="607"/>
      <c r="N906" s="607"/>
      <c r="O906" s="607"/>
      <c r="P906" s="607"/>
      <c r="Q906" s="607"/>
      <c r="R906" s="607"/>
      <c r="S906" s="607"/>
      <c r="T906" s="607"/>
      <c r="U906" s="607"/>
      <c r="V906" s="607"/>
      <c r="W906" s="607"/>
      <c r="X906" s="607"/>
      <c r="Y906" s="607"/>
      <c r="Z906" s="607"/>
      <c r="AA906" s="607"/>
      <c r="AB906" s="607"/>
      <c r="AC906" s="607"/>
      <c r="AD906" s="607"/>
      <c r="AE906" s="607"/>
      <c r="AF906" s="607"/>
      <c r="AG906" s="607"/>
      <c r="AH906" s="607"/>
      <c r="AI906" s="607"/>
    </row>
    <row r="907" spans="1:35">
      <c r="A907" s="607"/>
      <c r="B907" s="607"/>
      <c r="C907" s="607"/>
      <c r="D907" s="607"/>
      <c r="E907" s="607"/>
      <c r="F907" s="607"/>
      <c r="G907" s="607"/>
      <c r="H907" s="607"/>
      <c r="I907" s="607"/>
      <c r="J907" s="607"/>
      <c r="K907" s="607"/>
      <c r="L907" s="607"/>
      <c r="M907" s="607"/>
      <c r="N907" s="607"/>
      <c r="O907" s="607"/>
      <c r="P907" s="607"/>
      <c r="Q907" s="607"/>
      <c r="R907" s="607"/>
      <c r="S907" s="607"/>
      <c r="T907" s="607"/>
      <c r="U907" s="607"/>
      <c r="V907" s="607"/>
      <c r="W907" s="607"/>
      <c r="X907" s="607"/>
      <c r="Y907" s="607"/>
      <c r="Z907" s="607"/>
      <c r="AA907" s="607"/>
      <c r="AB907" s="607"/>
      <c r="AC907" s="607"/>
      <c r="AD907" s="607"/>
      <c r="AE907" s="607"/>
      <c r="AF907" s="607"/>
      <c r="AG907" s="607"/>
      <c r="AH907" s="607"/>
      <c r="AI907" s="607"/>
    </row>
    <row r="908" spans="1:35">
      <c r="A908" s="607"/>
      <c r="B908" s="607"/>
      <c r="C908" s="607"/>
      <c r="D908" s="607"/>
      <c r="E908" s="607"/>
      <c r="F908" s="607"/>
      <c r="G908" s="607"/>
      <c r="H908" s="607"/>
      <c r="I908" s="607"/>
      <c r="J908" s="607"/>
      <c r="K908" s="607"/>
      <c r="L908" s="607"/>
      <c r="M908" s="607"/>
      <c r="N908" s="607"/>
      <c r="O908" s="607"/>
      <c r="P908" s="607"/>
      <c r="Q908" s="607"/>
      <c r="R908" s="607"/>
      <c r="S908" s="607"/>
      <c r="T908" s="607"/>
      <c r="U908" s="607"/>
      <c r="V908" s="607"/>
      <c r="W908" s="607"/>
      <c r="X908" s="607"/>
      <c r="Y908" s="607"/>
      <c r="Z908" s="607"/>
      <c r="AA908" s="607"/>
      <c r="AB908" s="607"/>
      <c r="AC908" s="607"/>
      <c r="AD908" s="607"/>
      <c r="AE908" s="607"/>
      <c r="AF908" s="607"/>
      <c r="AG908" s="607"/>
      <c r="AH908" s="607"/>
      <c r="AI908" s="607"/>
    </row>
    <row r="909" spans="1:35">
      <c r="A909" s="607"/>
      <c r="B909" s="607"/>
      <c r="C909" s="607"/>
      <c r="D909" s="607"/>
      <c r="E909" s="607"/>
      <c r="F909" s="607"/>
      <c r="G909" s="607"/>
      <c r="H909" s="607"/>
      <c r="I909" s="607"/>
      <c r="J909" s="607"/>
      <c r="K909" s="607"/>
      <c r="L909" s="607"/>
      <c r="M909" s="607"/>
      <c r="N909" s="607"/>
      <c r="O909" s="607"/>
      <c r="P909" s="607"/>
      <c r="Q909" s="607"/>
      <c r="R909" s="607"/>
      <c r="S909" s="607"/>
      <c r="T909" s="607"/>
      <c r="U909" s="607"/>
      <c r="V909" s="607"/>
      <c r="W909" s="607"/>
      <c r="X909" s="607"/>
      <c r="Y909" s="607"/>
      <c r="Z909" s="607"/>
      <c r="AA909" s="607"/>
      <c r="AB909" s="607"/>
      <c r="AC909" s="607"/>
      <c r="AD909" s="607"/>
      <c r="AE909" s="607"/>
      <c r="AF909" s="607"/>
      <c r="AG909" s="607"/>
      <c r="AH909" s="607"/>
      <c r="AI909" s="607"/>
    </row>
    <row r="910" spans="1:35">
      <c r="A910" s="607"/>
      <c r="B910" s="607"/>
      <c r="C910" s="607"/>
      <c r="D910" s="607"/>
      <c r="E910" s="607"/>
      <c r="F910" s="607"/>
      <c r="G910" s="607"/>
      <c r="H910" s="607"/>
      <c r="I910" s="607"/>
      <c r="J910" s="607"/>
      <c r="K910" s="607"/>
      <c r="L910" s="607"/>
      <c r="M910" s="607"/>
      <c r="N910" s="607"/>
      <c r="O910" s="607"/>
      <c r="P910" s="607"/>
      <c r="Q910" s="607"/>
      <c r="R910" s="607"/>
      <c r="S910" s="607"/>
      <c r="T910" s="607"/>
      <c r="U910" s="607"/>
      <c r="V910" s="607"/>
      <c r="W910" s="607"/>
      <c r="X910" s="607"/>
      <c r="Y910" s="607"/>
      <c r="Z910" s="607"/>
      <c r="AA910" s="607"/>
      <c r="AB910" s="607"/>
      <c r="AC910" s="607"/>
      <c r="AD910" s="607"/>
      <c r="AE910" s="607"/>
      <c r="AF910" s="607"/>
      <c r="AG910" s="607"/>
      <c r="AH910" s="607"/>
      <c r="AI910" s="607"/>
    </row>
    <row r="911" spans="1:35">
      <c r="A911" s="607"/>
      <c r="B911" s="607"/>
      <c r="C911" s="607"/>
      <c r="D911" s="607"/>
      <c r="E911" s="607"/>
      <c r="F911" s="607"/>
      <c r="G911" s="607"/>
      <c r="H911" s="607"/>
      <c r="I911" s="607"/>
      <c r="J911" s="607"/>
      <c r="K911" s="607"/>
      <c r="L911" s="607"/>
      <c r="M911" s="607"/>
      <c r="N911" s="607"/>
      <c r="O911" s="607"/>
      <c r="P911" s="607"/>
      <c r="Q911" s="607"/>
      <c r="R911" s="607"/>
      <c r="S911" s="607"/>
      <c r="T911" s="607"/>
      <c r="U911" s="607"/>
      <c r="V911" s="607"/>
      <c r="W911" s="607"/>
      <c r="X911" s="607"/>
      <c r="Y911" s="607"/>
      <c r="Z911" s="607"/>
      <c r="AA911" s="607"/>
      <c r="AB911" s="607"/>
      <c r="AC911" s="607"/>
      <c r="AD911" s="607"/>
      <c r="AE911" s="607"/>
      <c r="AF911" s="607"/>
      <c r="AG911" s="607"/>
      <c r="AH911" s="607"/>
      <c r="AI911" s="607"/>
    </row>
    <row r="912" spans="1:35">
      <c r="A912" s="607"/>
      <c r="B912" s="607"/>
      <c r="C912" s="607"/>
      <c r="D912" s="607"/>
      <c r="E912" s="607"/>
      <c r="F912" s="607"/>
      <c r="G912" s="607"/>
      <c r="H912" s="607"/>
      <c r="I912" s="607"/>
      <c r="J912" s="607"/>
      <c r="K912" s="607"/>
      <c r="L912" s="607"/>
      <c r="M912" s="607"/>
      <c r="N912" s="607"/>
      <c r="O912" s="607"/>
      <c r="P912" s="607"/>
      <c r="Q912" s="607"/>
      <c r="R912" s="607"/>
      <c r="S912" s="607"/>
      <c r="T912" s="607"/>
      <c r="U912" s="607"/>
      <c r="V912" s="607"/>
      <c r="W912" s="607"/>
      <c r="X912" s="607"/>
      <c r="Y912" s="607"/>
      <c r="Z912" s="607"/>
      <c r="AA912" s="607"/>
      <c r="AB912" s="607"/>
      <c r="AC912" s="607"/>
      <c r="AD912" s="607"/>
      <c r="AE912" s="607"/>
      <c r="AF912" s="607"/>
      <c r="AG912" s="607"/>
      <c r="AH912" s="607"/>
      <c r="AI912" s="607"/>
    </row>
    <row r="913" spans="1:35">
      <c r="A913" s="607"/>
      <c r="B913" s="607"/>
      <c r="C913" s="607"/>
      <c r="D913" s="607"/>
      <c r="E913" s="607"/>
      <c r="F913" s="607"/>
      <c r="G913" s="607"/>
      <c r="H913" s="607"/>
      <c r="I913" s="607"/>
      <c r="J913" s="607"/>
      <c r="K913" s="607"/>
      <c r="L913" s="607"/>
      <c r="M913" s="607"/>
      <c r="N913" s="607"/>
      <c r="O913" s="607"/>
      <c r="P913" s="607"/>
      <c r="Q913" s="607"/>
      <c r="R913" s="607"/>
      <c r="S913" s="607"/>
      <c r="T913" s="607"/>
      <c r="U913" s="607"/>
      <c r="V913" s="607"/>
      <c r="W913" s="607"/>
      <c r="X913" s="607"/>
      <c r="Y913" s="607"/>
      <c r="Z913" s="607"/>
      <c r="AA913" s="607"/>
      <c r="AB913" s="607"/>
      <c r="AC913" s="607"/>
      <c r="AD913" s="607"/>
      <c r="AE913" s="607"/>
      <c r="AF913" s="607"/>
      <c r="AG913" s="607"/>
      <c r="AH913" s="607"/>
      <c r="AI913" s="607"/>
    </row>
    <row r="914" spans="1:35">
      <c r="A914" s="607"/>
      <c r="B914" s="607"/>
      <c r="C914" s="607"/>
      <c r="D914" s="607"/>
      <c r="E914" s="607"/>
      <c r="F914" s="607"/>
      <c r="G914" s="607"/>
      <c r="H914" s="607"/>
      <c r="I914" s="607"/>
      <c r="J914" s="607"/>
      <c r="K914" s="607"/>
      <c r="L914" s="607"/>
      <c r="M914" s="607"/>
      <c r="N914" s="607"/>
      <c r="O914" s="607"/>
      <c r="P914" s="607"/>
      <c r="Q914" s="607"/>
      <c r="R914" s="607"/>
      <c r="S914" s="607"/>
      <c r="T914" s="607"/>
      <c r="U914" s="607"/>
      <c r="V914" s="607"/>
      <c r="W914" s="607"/>
      <c r="X914" s="607"/>
      <c r="Y914" s="607"/>
      <c r="Z914" s="607"/>
      <c r="AA914" s="607"/>
      <c r="AB914" s="607"/>
      <c r="AC914" s="607"/>
      <c r="AD914" s="607"/>
      <c r="AE914" s="607"/>
      <c r="AF914" s="607"/>
      <c r="AG914" s="607"/>
      <c r="AH914" s="607"/>
      <c r="AI914" s="607"/>
    </row>
    <row r="915" spans="1:35">
      <c r="A915" s="607"/>
      <c r="B915" s="607"/>
      <c r="C915" s="607"/>
      <c r="D915" s="607"/>
      <c r="E915" s="607"/>
      <c r="F915" s="607"/>
      <c r="G915" s="607"/>
      <c r="H915" s="607"/>
      <c r="I915" s="607"/>
      <c r="J915" s="607"/>
      <c r="K915" s="607"/>
      <c r="L915" s="607"/>
      <c r="M915" s="607"/>
      <c r="N915" s="607"/>
      <c r="O915" s="607"/>
      <c r="P915" s="607"/>
      <c r="Q915" s="607"/>
      <c r="R915" s="607"/>
      <c r="S915" s="607"/>
      <c r="T915" s="607"/>
      <c r="U915" s="607"/>
      <c r="V915" s="607"/>
      <c r="W915" s="607"/>
      <c r="X915" s="607"/>
      <c r="Y915" s="607"/>
      <c r="Z915" s="607"/>
      <c r="AA915" s="607"/>
      <c r="AB915" s="607"/>
      <c r="AC915" s="607"/>
      <c r="AD915" s="607"/>
      <c r="AE915" s="607"/>
      <c r="AF915" s="607"/>
      <c r="AG915" s="607"/>
      <c r="AH915" s="607"/>
      <c r="AI915" s="607"/>
    </row>
    <row r="916" spans="1:35">
      <c r="A916" s="607"/>
      <c r="B916" s="607"/>
      <c r="C916" s="607"/>
      <c r="D916" s="607"/>
      <c r="E916" s="607"/>
      <c r="F916" s="607"/>
      <c r="G916" s="607"/>
      <c r="H916" s="607"/>
      <c r="I916" s="607"/>
      <c r="J916" s="607"/>
      <c r="K916" s="607"/>
      <c r="L916" s="607"/>
      <c r="M916" s="607"/>
      <c r="N916" s="607"/>
      <c r="O916" s="607"/>
      <c r="P916" s="607"/>
      <c r="Q916" s="607"/>
      <c r="R916" s="607"/>
      <c r="S916" s="607"/>
      <c r="T916" s="607"/>
      <c r="U916" s="607"/>
      <c r="V916" s="607"/>
      <c r="W916" s="607"/>
      <c r="X916" s="607"/>
      <c r="Y916" s="607"/>
      <c r="Z916" s="607"/>
      <c r="AA916" s="607"/>
      <c r="AB916" s="607"/>
      <c r="AC916" s="607"/>
      <c r="AD916" s="607"/>
      <c r="AE916" s="607"/>
      <c r="AF916" s="607"/>
      <c r="AG916" s="607"/>
      <c r="AH916" s="607"/>
      <c r="AI916" s="607"/>
    </row>
    <row r="917" spans="1:35">
      <c r="A917" s="607"/>
      <c r="B917" s="607"/>
      <c r="C917" s="607"/>
      <c r="D917" s="607"/>
      <c r="E917" s="607"/>
      <c r="F917" s="607"/>
      <c r="G917" s="607"/>
      <c r="H917" s="607"/>
      <c r="I917" s="607"/>
      <c r="J917" s="607"/>
      <c r="K917" s="607"/>
      <c r="L917" s="607"/>
      <c r="M917" s="607"/>
      <c r="N917" s="607"/>
      <c r="O917" s="607"/>
      <c r="P917" s="607"/>
      <c r="Q917" s="607"/>
      <c r="R917" s="607"/>
      <c r="S917" s="607"/>
      <c r="T917" s="607"/>
      <c r="U917" s="607"/>
      <c r="V917" s="607"/>
      <c r="W917" s="607"/>
      <c r="X917" s="607"/>
      <c r="Y917" s="607"/>
      <c r="Z917" s="607"/>
      <c r="AA917" s="607"/>
      <c r="AB917" s="607"/>
      <c r="AC917" s="607"/>
      <c r="AD917" s="607"/>
      <c r="AE917" s="607"/>
      <c r="AF917" s="607"/>
      <c r="AG917" s="607"/>
      <c r="AH917" s="607"/>
      <c r="AI917" s="607"/>
    </row>
    <row r="918" spans="1:35">
      <c r="A918" s="607"/>
      <c r="B918" s="607"/>
      <c r="C918" s="607"/>
      <c r="D918" s="607"/>
      <c r="E918" s="607"/>
      <c r="F918" s="607"/>
      <c r="G918" s="607"/>
      <c r="H918" s="607"/>
      <c r="I918" s="607"/>
      <c r="J918" s="607"/>
      <c r="K918" s="607"/>
      <c r="L918" s="607"/>
      <c r="M918" s="607"/>
      <c r="N918" s="607"/>
      <c r="O918" s="607"/>
      <c r="P918" s="607"/>
      <c r="Q918" s="607"/>
      <c r="R918" s="607"/>
      <c r="S918" s="607"/>
      <c r="T918" s="607"/>
      <c r="U918" s="607"/>
      <c r="V918" s="607"/>
      <c r="W918" s="607"/>
      <c r="X918" s="607"/>
      <c r="Y918" s="607"/>
      <c r="Z918" s="607"/>
      <c r="AA918" s="607"/>
      <c r="AB918" s="607"/>
      <c r="AC918" s="607"/>
      <c r="AD918" s="607"/>
      <c r="AE918" s="607"/>
      <c r="AF918" s="607"/>
      <c r="AG918" s="607"/>
      <c r="AH918" s="607"/>
      <c r="AI918" s="607"/>
    </row>
    <row r="919" spans="1:35">
      <c r="A919" s="607"/>
      <c r="B919" s="607"/>
      <c r="C919" s="607"/>
      <c r="D919" s="607"/>
      <c r="E919" s="607"/>
      <c r="F919" s="607"/>
      <c r="G919" s="607"/>
      <c r="H919" s="607"/>
      <c r="I919" s="607"/>
      <c r="J919" s="607"/>
      <c r="K919" s="607"/>
      <c r="L919" s="607"/>
      <c r="M919" s="607"/>
      <c r="N919" s="607"/>
      <c r="O919" s="607"/>
      <c r="P919" s="607"/>
      <c r="Q919" s="607"/>
      <c r="R919" s="607"/>
      <c r="S919" s="607"/>
      <c r="T919" s="607"/>
      <c r="U919" s="607"/>
      <c r="V919" s="607"/>
      <c r="W919" s="607"/>
      <c r="X919" s="607"/>
      <c r="Y919" s="607"/>
      <c r="Z919" s="607"/>
      <c r="AA919" s="607"/>
      <c r="AB919" s="607"/>
      <c r="AC919" s="607"/>
      <c r="AD919" s="607"/>
      <c r="AE919" s="607"/>
      <c r="AF919" s="607"/>
      <c r="AG919" s="607"/>
      <c r="AH919" s="607"/>
      <c r="AI919" s="607"/>
    </row>
    <row r="920" spans="1:35">
      <c r="A920" s="607"/>
      <c r="B920" s="607"/>
      <c r="C920" s="607"/>
      <c r="D920" s="607"/>
      <c r="E920" s="607"/>
      <c r="F920" s="607"/>
      <c r="G920" s="607"/>
      <c r="H920" s="607"/>
      <c r="I920" s="607"/>
      <c r="J920" s="607"/>
      <c r="K920" s="607"/>
      <c r="L920" s="607"/>
      <c r="M920" s="607"/>
      <c r="N920" s="607"/>
      <c r="O920" s="607"/>
      <c r="P920" s="607"/>
      <c r="Q920" s="607"/>
      <c r="R920" s="607"/>
      <c r="S920" s="607"/>
      <c r="T920" s="607"/>
      <c r="U920" s="607"/>
      <c r="V920" s="607"/>
      <c r="W920" s="607"/>
      <c r="X920" s="607"/>
      <c r="Y920" s="607"/>
      <c r="Z920" s="607"/>
      <c r="AA920" s="607"/>
      <c r="AB920" s="607"/>
      <c r="AC920" s="607"/>
      <c r="AD920" s="607"/>
      <c r="AE920" s="607"/>
      <c r="AF920" s="607"/>
      <c r="AG920" s="607"/>
      <c r="AH920" s="607"/>
      <c r="AI920" s="607"/>
    </row>
    <row r="921" spans="1:35">
      <c r="A921" s="607"/>
      <c r="B921" s="607"/>
      <c r="C921" s="607"/>
      <c r="D921" s="607"/>
      <c r="E921" s="607"/>
      <c r="F921" s="607"/>
      <c r="G921" s="607"/>
      <c r="H921" s="607"/>
      <c r="I921" s="607"/>
      <c r="J921" s="607"/>
      <c r="K921" s="607"/>
      <c r="L921" s="607"/>
      <c r="M921" s="607"/>
      <c r="N921" s="607"/>
      <c r="O921" s="607"/>
      <c r="P921" s="607"/>
      <c r="Q921" s="607"/>
      <c r="R921" s="607"/>
      <c r="S921" s="607"/>
      <c r="T921" s="607"/>
      <c r="U921" s="607"/>
      <c r="V921" s="607"/>
      <c r="W921" s="607"/>
      <c r="X921" s="607"/>
      <c r="Y921" s="607"/>
      <c r="Z921" s="607"/>
      <c r="AA921" s="607"/>
      <c r="AB921" s="607"/>
      <c r="AC921" s="607"/>
      <c r="AD921" s="607"/>
      <c r="AE921" s="607"/>
      <c r="AF921" s="607"/>
      <c r="AG921" s="607"/>
      <c r="AH921" s="607"/>
      <c r="AI921" s="607"/>
    </row>
    <row r="922" spans="1:35">
      <c r="A922" s="607"/>
      <c r="B922" s="607"/>
      <c r="C922" s="607"/>
      <c r="D922" s="607"/>
      <c r="E922" s="607"/>
      <c r="F922" s="607"/>
      <c r="G922" s="607"/>
      <c r="H922" s="607"/>
      <c r="I922" s="607"/>
      <c r="J922" s="607"/>
      <c r="K922" s="607"/>
      <c r="L922" s="607"/>
      <c r="M922" s="607"/>
      <c r="N922" s="607"/>
      <c r="O922" s="607"/>
      <c r="P922" s="607"/>
      <c r="Q922" s="607"/>
      <c r="R922" s="607"/>
      <c r="S922" s="607"/>
      <c r="T922" s="607"/>
      <c r="U922" s="607"/>
      <c r="V922" s="607"/>
      <c r="W922" s="607"/>
      <c r="X922" s="607"/>
      <c r="Y922" s="607"/>
      <c r="Z922" s="607"/>
      <c r="AA922" s="607"/>
      <c r="AB922" s="607"/>
      <c r="AC922" s="607"/>
      <c r="AD922" s="607"/>
      <c r="AE922" s="607"/>
      <c r="AF922" s="607"/>
      <c r="AG922" s="607"/>
      <c r="AH922" s="607"/>
      <c r="AI922" s="607"/>
    </row>
    <row r="923" spans="1:35">
      <c r="A923" s="607"/>
      <c r="B923" s="607"/>
      <c r="C923" s="607"/>
      <c r="D923" s="607"/>
      <c r="E923" s="607"/>
      <c r="F923" s="607"/>
      <c r="G923" s="607"/>
      <c r="H923" s="607"/>
      <c r="I923" s="607"/>
      <c r="J923" s="607"/>
      <c r="K923" s="607"/>
      <c r="L923" s="607"/>
      <c r="M923" s="607"/>
      <c r="N923" s="607"/>
      <c r="O923" s="607"/>
      <c r="P923" s="607"/>
      <c r="Q923" s="607"/>
      <c r="R923" s="607"/>
      <c r="S923" s="607"/>
      <c r="T923" s="607"/>
      <c r="U923" s="607"/>
      <c r="V923" s="607"/>
      <c r="W923" s="607"/>
      <c r="X923" s="607"/>
      <c r="Y923" s="607"/>
      <c r="Z923" s="607"/>
      <c r="AA923" s="607"/>
      <c r="AB923" s="607"/>
      <c r="AC923" s="607"/>
      <c r="AD923" s="607"/>
      <c r="AE923" s="607"/>
      <c r="AF923" s="607"/>
      <c r="AG923" s="607"/>
      <c r="AH923" s="607"/>
      <c r="AI923" s="607"/>
    </row>
    <row r="924" spans="1:35">
      <c r="A924" s="607"/>
      <c r="B924" s="607"/>
      <c r="C924" s="607"/>
      <c r="D924" s="607"/>
      <c r="E924" s="607"/>
      <c r="F924" s="607"/>
      <c r="G924" s="607"/>
      <c r="H924" s="607"/>
      <c r="I924" s="607"/>
      <c r="J924" s="607"/>
      <c r="K924" s="607"/>
      <c r="L924" s="607"/>
      <c r="M924" s="607"/>
      <c r="N924" s="607"/>
      <c r="O924" s="607"/>
      <c r="P924" s="607"/>
      <c r="Q924" s="607"/>
      <c r="R924" s="607"/>
      <c r="S924" s="607"/>
      <c r="T924" s="607"/>
      <c r="U924" s="607"/>
      <c r="V924" s="607"/>
      <c r="W924" s="607"/>
      <c r="X924" s="607"/>
      <c r="Y924" s="607"/>
      <c r="Z924" s="607"/>
      <c r="AA924" s="607"/>
      <c r="AB924" s="607"/>
      <c r="AC924" s="607"/>
      <c r="AD924" s="607"/>
      <c r="AE924" s="607"/>
      <c r="AF924" s="607"/>
      <c r="AG924" s="607"/>
      <c r="AH924" s="607"/>
      <c r="AI924" s="607"/>
    </row>
    <row r="925" spans="1:35">
      <c r="A925" s="607"/>
      <c r="B925" s="607"/>
      <c r="C925" s="607"/>
      <c r="D925" s="607"/>
      <c r="E925" s="607"/>
      <c r="F925" s="607"/>
      <c r="G925" s="607"/>
      <c r="H925" s="607"/>
      <c r="I925" s="607"/>
      <c r="J925" s="607"/>
      <c r="K925" s="607"/>
      <c r="L925" s="607"/>
      <c r="M925" s="607"/>
      <c r="N925" s="607"/>
      <c r="O925" s="607"/>
      <c r="P925" s="607"/>
      <c r="Q925" s="607"/>
      <c r="R925" s="607"/>
      <c r="S925" s="607"/>
      <c r="T925" s="607"/>
      <c r="U925" s="607"/>
      <c r="V925" s="607"/>
      <c r="W925" s="607"/>
      <c r="X925" s="607"/>
      <c r="Y925" s="607"/>
      <c r="Z925" s="607"/>
      <c r="AA925" s="607"/>
      <c r="AB925" s="607"/>
      <c r="AC925" s="607"/>
      <c r="AD925" s="607"/>
      <c r="AE925" s="607"/>
      <c r="AF925" s="607"/>
      <c r="AG925" s="607"/>
      <c r="AH925" s="607"/>
      <c r="AI925" s="607"/>
    </row>
    <row r="926" spans="1:35">
      <c r="A926" s="607"/>
      <c r="B926" s="607"/>
      <c r="C926" s="607"/>
      <c r="D926" s="607"/>
      <c r="E926" s="607"/>
      <c r="F926" s="607"/>
      <c r="G926" s="607"/>
      <c r="H926" s="607"/>
      <c r="I926" s="607"/>
      <c r="J926" s="607"/>
      <c r="K926" s="607"/>
      <c r="L926" s="607"/>
      <c r="M926" s="607"/>
      <c r="N926" s="607"/>
      <c r="O926" s="607"/>
      <c r="P926" s="607"/>
      <c r="Q926" s="607"/>
      <c r="R926" s="607"/>
      <c r="S926" s="607"/>
      <c r="T926" s="607"/>
      <c r="U926" s="607"/>
      <c r="V926" s="607"/>
      <c r="W926" s="607"/>
      <c r="X926" s="607"/>
      <c r="Y926" s="607"/>
      <c r="Z926" s="607"/>
      <c r="AA926" s="607"/>
      <c r="AB926" s="607"/>
      <c r="AC926" s="607"/>
      <c r="AD926" s="607"/>
      <c r="AE926" s="607"/>
      <c r="AF926" s="607"/>
      <c r="AG926" s="607"/>
      <c r="AH926" s="607"/>
      <c r="AI926" s="607"/>
    </row>
    <row r="927" spans="1:35">
      <c r="A927" s="607"/>
      <c r="B927" s="607"/>
      <c r="C927" s="607"/>
      <c r="D927" s="607"/>
      <c r="E927" s="607"/>
      <c r="F927" s="607"/>
      <c r="G927" s="607"/>
      <c r="H927" s="607"/>
      <c r="I927" s="607"/>
      <c r="J927" s="607"/>
      <c r="K927" s="607"/>
      <c r="L927" s="607"/>
      <c r="M927" s="607"/>
      <c r="N927" s="607"/>
      <c r="O927" s="607"/>
      <c r="P927" s="607"/>
      <c r="Q927" s="607"/>
      <c r="R927" s="607"/>
      <c r="S927" s="607"/>
      <c r="T927" s="607"/>
      <c r="U927" s="607"/>
      <c r="V927" s="607"/>
      <c r="W927" s="607"/>
      <c r="X927" s="607"/>
      <c r="Y927" s="607"/>
      <c r="Z927" s="607"/>
      <c r="AA927" s="607"/>
      <c r="AB927" s="607"/>
      <c r="AC927" s="607"/>
      <c r="AD927" s="607"/>
      <c r="AE927" s="607"/>
      <c r="AF927" s="607"/>
      <c r="AG927" s="607"/>
      <c r="AH927" s="607"/>
      <c r="AI927" s="607"/>
    </row>
    <row r="928" spans="1:35">
      <c r="A928" s="607"/>
      <c r="B928" s="607"/>
      <c r="C928" s="607"/>
      <c r="D928" s="607"/>
      <c r="E928" s="607"/>
      <c r="F928" s="607"/>
      <c r="G928" s="607"/>
      <c r="H928" s="607"/>
      <c r="I928" s="607"/>
      <c r="J928" s="607"/>
      <c r="K928" s="607"/>
      <c r="L928" s="607"/>
      <c r="M928" s="607"/>
      <c r="N928" s="607"/>
      <c r="O928" s="607"/>
      <c r="P928" s="607"/>
      <c r="Q928" s="607"/>
      <c r="R928" s="607"/>
      <c r="S928" s="607"/>
      <c r="T928" s="607"/>
      <c r="U928" s="607"/>
      <c r="V928" s="607"/>
      <c r="W928" s="607"/>
      <c r="X928" s="607"/>
      <c r="Y928" s="607"/>
      <c r="Z928" s="607"/>
      <c r="AA928" s="607"/>
      <c r="AB928" s="607"/>
      <c r="AC928" s="607"/>
      <c r="AD928" s="607"/>
      <c r="AE928" s="607"/>
      <c r="AF928" s="607"/>
      <c r="AG928" s="607"/>
      <c r="AH928" s="607"/>
      <c r="AI928" s="607"/>
    </row>
    <row r="929" spans="1:35">
      <c r="A929" s="607"/>
      <c r="B929" s="607"/>
      <c r="C929" s="607"/>
      <c r="D929" s="607"/>
      <c r="E929" s="607"/>
      <c r="F929" s="607"/>
      <c r="G929" s="607"/>
      <c r="H929" s="607"/>
      <c r="I929" s="607"/>
      <c r="J929" s="607"/>
      <c r="K929" s="607"/>
      <c r="L929" s="607"/>
      <c r="M929" s="607"/>
      <c r="N929" s="607"/>
      <c r="O929" s="607"/>
      <c r="P929" s="607"/>
      <c r="Q929" s="607"/>
      <c r="R929" s="607"/>
      <c r="S929" s="607"/>
      <c r="T929" s="607"/>
      <c r="U929" s="607"/>
      <c r="V929" s="607"/>
      <c r="W929" s="607"/>
      <c r="X929" s="607"/>
      <c r="Y929" s="607"/>
      <c r="Z929" s="607"/>
      <c r="AA929" s="607"/>
      <c r="AB929" s="607"/>
      <c r="AC929" s="607"/>
      <c r="AD929" s="607"/>
      <c r="AE929" s="607"/>
      <c r="AF929" s="607"/>
      <c r="AG929" s="607"/>
      <c r="AH929" s="607"/>
      <c r="AI929" s="607"/>
    </row>
    <row r="930" spans="1:35">
      <c r="A930" s="607"/>
      <c r="B930" s="607"/>
      <c r="C930" s="607"/>
      <c r="D930" s="607"/>
      <c r="E930" s="607"/>
      <c r="F930" s="607"/>
      <c r="G930" s="607"/>
      <c r="H930" s="607"/>
      <c r="I930" s="607"/>
      <c r="J930" s="607"/>
      <c r="K930" s="607"/>
      <c r="L930" s="607"/>
      <c r="M930" s="607"/>
      <c r="N930" s="607"/>
      <c r="O930" s="607"/>
      <c r="P930" s="607"/>
      <c r="Q930" s="607"/>
      <c r="R930" s="607"/>
      <c r="S930" s="607"/>
      <c r="T930" s="607"/>
      <c r="U930" s="607"/>
      <c r="V930" s="607"/>
      <c r="W930" s="607"/>
      <c r="X930" s="607"/>
      <c r="Y930" s="607"/>
      <c r="Z930" s="607"/>
      <c r="AA930" s="607"/>
      <c r="AB930" s="607"/>
      <c r="AC930" s="607"/>
      <c r="AD930" s="607"/>
      <c r="AE930" s="607"/>
      <c r="AF930" s="607"/>
      <c r="AG930" s="607"/>
      <c r="AH930" s="607"/>
      <c r="AI930" s="607"/>
    </row>
    <row r="931" spans="1:35">
      <c r="A931" s="607"/>
      <c r="B931" s="607"/>
      <c r="C931" s="607"/>
      <c r="D931" s="607"/>
      <c r="E931" s="607"/>
      <c r="F931" s="607"/>
      <c r="G931" s="607"/>
      <c r="H931" s="607"/>
      <c r="I931" s="607"/>
      <c r="J931" s="607"/>
      <c r="K931" s="607"/>
      <c r="L931" s="607"/>
      <c r="M931" s="607"/>
      <c r="N931" s="607"/>
      <c r="O931" s="607"/>
      <c r="P931" s="607"/>
      <c r="Q931" s="607"/>
      <c r="R931" s="607"/>
      <c r="S931" s="607"/>
      <c r="T931" s="607"/>
      <c r="U931" s="607"/>
      <c r="V931" s="607"/>
      <c r="W931" s="607"/>
      <c r="X931" s="607"/>
      <c r="Y931" s="607"/>
      <c r="Z931" s="607"/>
      <c r="AA931" s="607"/>
      <c r="AB931" s="607"/>
      <c r="AC931" s="607"/>
      <c r="AD931" s="607"/>
      <c r="AE931" s="607"/>
      <c r="AF931" s="607"/>
      <c r="AG931" s="607"/>
      <c r="AH931" s="607"/>
      <c r="AI931" s="607"/>
    </row>
    <row r="932" spans="1:35">
      <c r="A932" s="607"/>
      <c r="B932" s="607"/>
      <c r="C932" s="607"/>
      <c r="D932" s="607"/>
      <c r="E932" s="607"/>
      <c r="F932" s="607"/>
      <c r="G932" s="607"/>
      <c r="H932" s="607"/>
      <c r="I932" s="607"/>
      <c r="J932" s="607"/>
      <c r="K932" s="607"/>
      <c r="L932" s="607"/>
      <c r="M932" s="607"/>
      <c r="N932" s="607"/>
      <c r="O932" s="607"/>
      <c r="P932" s="607"/>
      <c r="Q932" s="607"/>
      <c r="R932" s="607"/>
      <c r="S932" s="607"/>
      <c r="T932" s="607"/>
      <c r="U932" s="607"/>
      <c r="V932" s="607"/>
      <c r="W932" s="607"/>
      <c r="X932" s="607"/>
      <c r="Y932" s="607"/>
      <c r="Z932" s="607"/>
      <c r="AA932" s="607"/>
      <c r="AB932" s="607"/>
      <c r="AC932" s="607"/>
      <c r="AD932" s="607"/>
      <c r="AE932" s="607"/>
      <c r="AF932" s="607"/>
      <c r="AG932" s="607"/>
      <c r="AH932" s="607"/>
      <c r="AI932" s="607"/>
    </row>
    <row r="933" spans="1:35">
      <c r="A933" s="607"/>
      <c r="B933" s="607"/>
      <c r="C933" s="607"/>
      <c r="D933" s="607"/>
      <c r="E933" s="607"/>
      <c r="F933" s="607"/>
      <c r="G933" s="607"/>
      <c r="H933" s="607"/>
      <c r="I933" s="607"/>
      <c r="J933" s="607"/>
      <c r="K933" s="607"/>
      <c r="L933" s="607"/>
      <c r="M933" s="607"/>
      <c r="N933" s="607"/>
      <c r="O933" s="607"/>
      <c r="P933" s="607"/>
      <c r="Q933" s="607"/>
      <c r="R933" s="607"/>
      <c r="S933" s="607"/>
      <c r="T933" s="607"/>
      <c r="U933" s="607"/>
      <c r="V933" s="607"/>
      <c r="W933" s="607"/>
      <c r="X933" s="607"/>
      <c r="Y933" s="607"/>
      <c r="Z933" s="607"/>
      <c r="AA933" s="607"/>
      <c r="AB933" s="607"/>
      <c r="AC933" s="607"/>
      <c r="AD933" s="607"/>
      <c r="AE933" s="607"/>
      <c r="AF933" s="607"/>
      <c r="AG933" s="607"/>
      <c r="AH933" s="607"/>
      <c r="AI933" s="607"/>
    </row>
    <row r="934" spans="1:35">
      <c r="A934" s="607"/>
      <c r="B934" s="607"/>
      <c r="C934" s="607"/>
      <c r="D934" s="607"/>
      <c r="E934" s="607"/>
      <c r="F934" s="607"/>
      <c r="G934" s="607"/>
      <c r="H934" s="607"/>
      <c r="I934" s="607"/>
      <c r="J934" s="607"/>
      <c r="K934" s="607"/>
      <c r="L934" s="607"/>
      <c r="M934" s="607"/>
      <c r="N934" s="607"/>
      <c r="O934" s="607"/>
      <c r="P934" s="607"/>
      <c r="Q934" s="607"/>
      <c r="R934" s="607"/>
      <c r="S934" s="607"/>
      <c r="T934" s="607"/>
      <c r="U934" s="607"/>
      <c r="V934" s="607"/>
      <c r="W934" s="607"/>
      <c r="X934" s="607"/>
      <c r="Y934" s="607"/>
      <c r="Z934" s="607"/>
      <c r="AA934" s="607"/>
      <c r="AB934" s="607"/>
      <c r="AC934" s="607"/>
      <c r="AD934" s="607"/>
      <c r="AE934" s="607"/>
      <c r="AF934" s="607"/>
      <c r="AG934" s="607"/>
      <c r="AH934" s="607"/>
      <c r="AI934" s="607"/>
    </row>
    <row r="935" spans="1:35">
      <c r="A935" s="607"/>
      <c r="B935" s="607"/>
      <c r="C935" s="607"/>
      <c r="D935" s="607"/>
      <c r="E935" s="607"/>
      <c r="F935" s="607"/>
      <c r="G935" s="607"/>
      <c r="H935" s="607"/>
      <c r="I935" s="607"/>
      <c r="J935" s="607"/>
      <c r="K935" s="607"/>
      <c r="L935" s="607"/>
      <c r="M935" s="607"/>
      <c r="N935" s="607"/>
      <c r="O935" s="607"/>
      <c r="P935" s="607"/>
      <c r="Q935" s="607"/>
      <c r="R935" s="607"/>
      <c r="S935" s="607"/>
      <c r="T935" s="607"/>
      <c r="U935" s="607"/>
      <c r="V935" s="607"/>
      <c r="W935" s="607"/>
      <c r="X935" s="607"/>
      <c r="Y935" s="607"/>
      <c r="Z935" s="607"/>
      <c r="AA935" s="607"/>
      <c r="AB935" s="607"/>
      <c r="AC935" s="607"/>
      <c r="AD935" s="607"/>
      <c r="AE935" s="607"/>
      <c r="AF935" s="607"/>
      <c r="AG935" s="607"/>
      <c r="AH935" s="607"/>
      <c r="AI935" s="607"/>
    </row>
    <row r="936" spans="1:35">
      <c r="A936" s="607"/>
      <c r="B936" s="607"/>
      <c r="C936" s="607"/>
      <c r="D936" s="607"/>
      <c r="E936" s="607"/>
      <c r="F936" s="607"/>
      <c r="G936" s="607"/>
      <c r="H936" s="607"/>
      <c r="I936" s="607"/>
      <c r="J936" s="607"/>
      <c r="K936" s="607"/>
      <c r="L936" s="607"/>
      <c r="M936" s="607"/>
      <c r="N936" s="607"/>
      <c r="O936" s="607"/>
      <c r="P936" s="607"/>
      <c r="Q936" s="607"/>
      <c r="R936" s="607"/>
      <c r="S936" s="607"/>
      <c r="T936" s="607"/>
      <c r="U936" s="607"/>
      <c r="V936" s="607"/>
      <c r="W936" s="607"/>
      <c r="X936" s="607"/>
      <c r="Y936" s="607"/>
      <c r="Z936" s="607"/>
      <c r="AA936" s="607"/>
      <c r="AB936" s="607"/>
      <c r="AC936" s="607"/>
      <c r="AD936" s="607"/>
      <c r="AE936" s="607"/>
      <c r="AF936" s="607"/>
      <c r="AG936" s="607"/>
      <c r="AH936" s="607"/>
      <c r="AI936" s="607"/>
    </row>
    <row r="937" spans="1:35">
      <c r="A937" s="607"/>
      <c r="B937" s="607"/>
      <c r="C937" s="607"/>
      <c r="D937" s="607"/>
      <c r="E937" s="607"/>
      <c r="F937" s="607"/>
      <c r="G937" s="607"/>
      <c r="H937" s="607"/>
      <c r="I937" s="607"/>
      <c r="J937" s="607"/>
      <c r="K937" s="607"/>
      <c r="L937" s="607"/>
      <c r="M937" s="607"/>
      <c r="N937" s="607"/>
      <c r="O937" s="607"/>
      <c r="P937" s="607"/>
      <c r="Q937" s="607"/>
      <c r="R937" s="607"/>
      <c r="S937" s="607"/>
      <c r="T937" s="607"/>
      <c r="U937" s="607"/>
      <c r="V937" s="607"/>
      <c r="W937" s="607"/>
      <c r="X937" s="607"/>
      <c r="Y937" s="607"/>
      <c r="Z937" s="607"/>
      <c r="AA937" s="607"/>
      <c r="AB937" s="607"/>
      <c r="AC937" s="607"/>
      <c r="AD937" s="607"/>
      <c r="AE937" s="607"/>
      <c r="AF937" s="607"/>
      <c r="AG937" s="607"/>
      <c r="AH937" s="607"/>
      <c r="AI937" s="607"/>
    </row>
    <row r="938" spans="1:35">
      <c r="A938" s="607"/>
      <c r="B938" s="607"/>
      <c r="C938" s="607"/>
      <c r="D938" s="607"/>
      <c r="E938" s="607"/>
      <c r="F938" s="607"/>
      <c r="G938" s="607"/>
      <c r="H938" s="607"/>
      <c r="I938" s="607"/>
      <c r="J938" s="607"/>
      <c r="K938" s="607"/>
      <c r="L938" s="607"/>
      <c r="M938" s="607"/>
      <c r="N938" s="607"/>
      <c r="O938" s="607"/>
      <c r="P938" s="607"/>
      <c r="Q938" s="607"/>
      <c r="R938" s="607"/>
      <c r="S938" s="607"/>
      <c r="T938" s="607"/>
      <c r="U938" s="607"/>
      <c r="V938" s="607"/>
      <c r="W938" s="607"/>
      <c r="X938" s="607"/>
      <c r="Y938" s="607"/>
      <c r="Z938" s="607"/>
      <c r="AA938" s="607"/>
      <c r="AB938" s="607"/>
      <c r="AC938" s="607"/>
      <c r="AD938" s="607"/>
      <c r="AE938" s="607"/>
      <c r="AF938" s="607"/>
      <c r="AG938" s="607"/>
      <c r="AH938" s="607"/>
      <c r="AI938" s="607"/>
    </row>
    <row r="939" spans="1:35">
      <c r="A939" s="607"/>
      <c r="B939" s="607"/>
      <c r="C939" s="607"/>
      <c r="D939" s="607"/>
      <c r="E939" s="607"/>
      <c r="F939" s="607"/>
      <c r="G939" s="607"/>
      <c r="H939" s="607"/>
      <c r="I939" s="607"/>
      <c r="J939" s="607"/>
      <c r="K939" s="607"/>
      <c r="L939" s="607"/>
      <c r="M939" s="607"/>
      <c r="N939" s="607"/>
      <c r="O939" s="607"/>
      <c r="P939" s="607"/>
      <c r="Q939" s="607"/>
      <c r="R939" s="607"/>
      <c r="S939" s="607"/>
      <c r="T939" s="607"/>
      <c r="U939" s="607"/>
      <c r="V939" s="607"/>
      <c r="W939" s="607"/>
      <c r="X939" s="607"/>
      <c r="Y939" s="607"/>
      <c r="Z939" s="607"/>
      <c r="AA939" s="607"/>
      <c r="AB939" s="607"/>
      <c r="AC939" s="607"/>
      <c r="AD939" s="607"/>
      <c r="AE939" s="607"/>
      <c r="AF939" s="607"/>
      <c r="AG939" s="607"/>
      <c r="AH939" s="607"/>
      <c r="AI939" s="607"/>
    </row>
    <row r="940" spans="1:35">
      <c r="A940" s="607"/>
      <c r="B940" s="607"/>
      <c r="C940" s="607"/>
      <c r="D940" s="607"/>
      <c r="E940" s="607"/>
      <c r="F940" s="607"/>
      <c r="G940" s="607"/>
      <c r="H940" s="607"/>
      <c r="I940" s="607"/>
      <c r="J940" s="607"/>
      <c r="K940" s="607"/>
      <c r="L940" s="607"/>
      <c r="M940" s="607"/>
      <c r="N940" s="607"/>
      <c r="O940" s="607"/>
      <c r="P940" s="607"/>
      <c r="Q940" s="607"/>
      <c r="R940" s="607"/>
      <c r="S940" s="607"/>
      <c r="T940" s="607"/>
      <c r="U940" s="607"/>
      <c r="V940" s="607"/>
      <c r="W940" s="607"/>
      <c r="X940" s="607"/>
      <c r="Y940" s="607"/>
      <c r="Z940" s="607"/>
      <c r="AA940" s="607"/>
      <c r="AB940" s="607"/>
      <c r="AC940" s="607"/>
      <c r="AD940" s="607"/>
      <c r="AE940" s="607"/>
      <c r="AF940" s="607"/>
      <c r="AG940" s="607"/>
      <c r="AH940" s="607"/>
      <c r="AI940" s="607"/>
    </row>
    <row r="941" spans="1:35">
      <c r="A941" s="607"/>
      <c r="B941" s="607"/>
      <c r="C941" s="607"/>
      <c r="D941" s="607"/>
      <c r="E941" s="607"/>
      <c r="F941" s="607"/>
      <c r="G941" s="607"/>
      <c r="H941" s="607"/>
      <c r="I941" s="607"/>
      <c r="J941" s="607"/>
      <c r="K941" s="607"/>
      <c r="L941" s="607"/>
      <c r="M941" s="607"/>
      <c r="N941" s="607"/>
      <c r="O941" s="607"/>
      <c r="P941" s="607"/>
      <c r="Q941" s="607"/>
      <c r="R941" s="607"/>
      <c r="S941" s="607"/>
      <c r="T941" s="607"/>
      <c r="U941" s="607"/>
      <c r="V941" s="607"/>
      <c r="W941" s="607"/>
      <c r="X941" s="607"/>
      <c r="Y941" s="607"/>
      <c r="Z941" s="607"/>
      <c r="AA941" s="607"/>
      <c r="AB941" s="607"/>
      <c r="AC941" s="607"/>
      <c r="AD941" s="607"/>
      <c r="AE941" s="607"/>
      <c r="AF941" s="607"/>
      <c r="AG941" s="607"/>
      <c r="AH941" s="607"/>
      <c r="AI941" s="607"/>
    </row>
    <row r="942" spans="1:35">
      <c r="A942" s="607"/>
      <c r="B942" s="607"/>
      <c r="C942" s="607"/>
      <c r="D942" s="607"/>
      <c r="E942" s="607"/>
      <c r="F942" s="607"/>
      <c r="G942" s="607"/>
      <c r="H942" s="607"/>
      <c r="I942" s="607"/>
      <c r="J942" s="607"/>
      <c r="K942" s="607"/>
      <c r="L942" s="607"/>
      <c r="M942" s="607"/>
      <c r="N942" s="607"/>
      <c r="O942" s="607"/>
      <c r="P942" s="607"/>
      <c r="Q942" s="607"/>
      <c r="R942" s="607"/>
      <c r="S942" s="607"/>
      <c r="T942" s="607"/>
      <c r="U942" s="607"/>
      <c r="V942" s="607"/>
      <c r="W942" s="607"/>
      <c r="X942" s="607"/>
      <c r="Y942" s="607"/>
      <c r="Z942" s="607"/>
      <c r="AA942" s="607"/>
      <c r="AB942" s="607"/>
      <c r="AC942" s="607"/>
      <c r="AD942" s="607"/>
      <c r="AE942" s="607"/>
      <c r="AF942" s="607"/>
      <c r="AG942" s="607"/>
      <c r="AH942" s="607"/>
      <c r="AI942" s="607"/>
    </row>
    <row r="943" spans="1:35">
      <c r="A943" s="607"/>
      <c r="B943" s="607"/>
      <c r="C943" s="607"/>
      <c r="D943" s="607"/>
      <c r="E943" s="607"/>
      <c r="F943" s="607"/>
      <c r="G943" s="607"/>
      <c r="H943" s="607"/>
      <c r="I943" s="607"/>
      <c r="J943" s="607"/>
      <c r="K943" s="607"/>
      <c r="L943" s="607"/>
      <c r="M943" s="607"/>
      <c r="N943" s="607"/>
      <c r="O943" s="607"/>
      <c r="P943" s="607"/>
      <c r="Q943" s="607"/>
      <c r="R943" s="607"/>
      <c r="S943" s="607"/>
      <c r="T943" s="607"/>
      <c r="U943" s="607"/>
      <c r="V943" s="607"/>
      <c r="W943" s="607"/>
      <c r="X943" s="607"/>
      <c r="Y943" s="607"/>
      <c r="Z943" s="607"/>
      <c r="AA943" s="607"/>
      <c r="AB943" s="607"/>
      <c r="AC943" s="607"/>
      <c r="AD943" s="607"/>
      <c r="AE943" s="607"/>
      <c r="AF943" s="607"/>
      <c r="AG943" s="607"/>
      <c r="AH943" s="607"/>
      <c r="AI943" s="607"/>
    </row>
    <row r="944" spans="1:35">
      <c r="A944" s="607"/>
      <c r="B944" s="607"/>
      <c r="C944" s="607"/>
      <c r="D944" s="607"/>
      <c r="E944" s="607"/>
      <c r="F944" s="607"/>
      <c r="G944" s="607"/>
      <c r="H944" s="607"/>
      <c r="I944" s="607"/>
      <c r="J944" s="607"/>
      <c r="K944" s="607"/>
      <c r="L944" s="607"/>
      <c r="M944" s="607"/>
      <c r="N944" s="607"/>
      <c r="O944" s="607"/>
      <c r="P944" s="607"/>
      <c r="Q944" s="607"/>
      <c r="R944" s="607"/>
      <c r="S944" s="607"/>
      <c r="T944" s="607"/>
      <c r="U944" s="607"/>
      <c r="V944" s="607"/>
      <c r="W944" s="607"/>
      <c r="X944" s="607"/>
      <c r="Y944" s="607"/>
      <c r="Z944" s="607"/>
      <c r="AA944" s="607"/>
      <c r="AB944" s="607"/>
      <c r="AC944" s="607"/>
      <c r="AD944" s="607"/>
      <c r="AE944" s="607"/>
      <c r="AF944" s="607"/>
      <c r="AG944" s="607"/>
      <c r="AH944" s="607"/>
      <c r="AI944" s="607"/>
    </row>
    <row r="945" spans="1:35">
      <c r="A945" s="607"/>
      <c r="B945" s="607"/>
      <c r="C945" s="607"/>
      <c r="D945" s="607"/>
      <c r="E945" s="607"/>
      <c r="F945" s="607"/>
      <c r="G945" s="607"/>
      <c r="H945" s="607"/>
      <c r="I945" s="607"/>
      <c r="J945" s="607"/>
      <c r="K945" s="607"/>
      <c r="L945" s="607"/>
      <c r="M945" s="607"/>
      <c r="N945" s="607"/>
      <c r="O945" s="607"/>
      <c r="P945" s="607"/>
      <c r="Q945" s="607"/>
      <c r="R945" s="607"/>
      <c r="S945" s="607"/>
      <c r="T945" s="607"/>
      <c r="U945" s="607"/>
      <c r="V945" s="607"/>
      <c r="W945" s="607"/>
      <c r="X945" s="607"/>
      <c r="Y945" s="607"/>
      <c r="Z945" s="607"/>
      <c r="AA945" s="607"/>
      <c r="AB945" s="607"/>
      <c r="AC945" s="607"/>
      <c r="AD945" s="607"/>
      <c r="AE945" s="607"/>
      <c r="AF945" s="607"/>
      <c r="AG945" s="607"/>
      <c r="AH945" s="607"/>
      <c r="AI945" s="607"/>
    </row>
    <row r="946" spans="1:35">
      <c r="A946" s="607"/>
      <c r="B946" s="607"/>
      <c r="C946" s="607"/>
      <c r="D946" s="607"/>
      <c r="E946" s="607"/>
      <c r="F946" s="607"/>
      <c r="G946" s="607"/>
      <c r="H946" s="607"/>
      <c r="I946" s="607"/>
      <c r="J946" s="607"/>
      <c r="K946" s="607"/>
      <c r="L946" s="607"/>
      <c r="M946" s="607"/>
      <c r="N946" s="607"/>
      <c r="O946" s="607"/>
      <c r="P946" s="607"/>
      <c r="Q946" s="607"/>
      <c r="R946" s="607"/>
      <c r="S946" s="607"/>
      <c r="T946" s="607"/>
      <c r="U946" s="607"/>
      <c r="V946" s="607"/>
      <c r="W946" s="607"/>
      <c r="X946" s="607"/>
      <c r="Y946" s="607"/>
      <c r="Z946" s="607"/>
      <c r="AA946" s="607"/>
      <c r="AB946" s="607"/>
      <c r="AC946" s="607"/>
      <c r="AD946" s="607"/>
      <c r="AE946" s="607"/>
      <c r="AF946" s="607"/>
      <c r="AG946" s="607"/>
      <c r="AH946" s="607"/>
      <c r="AI946" s="607"/>
    </row>
    <row r="947" spans="1:35">
      <c r="A947" s="607"/>
      <c r="B947" s="607"/>
      <c r="C947" s="607"/>
      <c r="D947" s="607"/>
      <c r="E947" s="607"/>
      <c r="F947" s="607"/>
      <c r="G947" s="607"/>
      <c r="H947" s="607"/>
      <c r="I947" s="607"/>
      <c r="J947" s="607"/>
      <c r="K947" s="607"/>
      <c r="L947" s="607"/>
      <c r="M947" s="607"/>
      <c r="N947" s="607"/>
      <c r="O947" s="607"/>
      <c r="P947" s="607"/>
      <c r="Q947" s="607"/>
      <c r="R947" s="607"/>
      <c r="S947" s="607"/>
      <c r="T947" s="607"/>
      <c r="U947" s="607"/>
      <c r="V947" s="607"/>
      <c r="W947" s="607"/>
      <c r="X947" s="607"/>
      <c r="Y947" s="607"/>
      <c r="Z947" s="607"/>
      <c r="AA947" s="607"/>
      <c r="AB947" s="607"/>
      <c r="AC947" s="607"/>
      <c r="AD947" s="607"/>
      <c r="AE947" s="607"/>
      <c r="AF947" s="607"/>
      <c r="AG947" s="607"/>
      <c r="AH947" s="607"/>
      <c r="AI947" s="607"/>
    </row>
    <row r="948" spans="1:35">
      <c r="A948" s="607"/>
      <c r="B948" s="607"/>
      <c r="C948" s="607"/>
      <c r="D948" s="607"/>
      <c r="E948" s="607"/>
      <c r="F948" s="607"/>
      <c r="G948" s="607"/>
      <c r="H948" s="607"/>
      <c r="I948" s="607"/>
      <c r="J948" s="607"/>
      <c r="K948" s="607"/>
      <c r="L948" s="607"/>
      <c r="M948" s="607"/>
      <c r="N948" s="607"/>
      <c r="O948" s="607"/>
      <c r="P948" s="607"/>
      <c r="Q948" s="607"/>
      <c r="R948" s="607"/>
      <c r="S948" s="607"/>
      <c r="T948" s="607"/>
      <c r="U948" s="607"/>
      <c r="V948" s="607"/>
      <c r="W948" s="607"/>
      <c r="X948" s="607"/>
      <c r="Y948" s="607"/>
      <c r="Z948" s="607"/>
      <c r="AA948" s="607"/>
      <c r="AB948" s="607"/>
      <c r="AC948" s="607"/>
      <c r="AD948" s="607"/>
      <c r="AE948" s="607"/>
      <c r="AF948" s="607"/>
      <c r="AG948" s="607"/>
      <c r="AH948" s="607"/>
      <c r="AI948" s="607"/>
    </row>
    <row r="949" spans="1:35">
      <c r="A949" s="607"/>
      <c r="B949" s="607"/>
      <c r="C949" s="607"/>
      <c r="D949" s="607"/>
      <c r="E949" s="607"/>
      <c r="F949" s="607"/>
      <c r="G949" s="607"/>
      <c r="H949" s="607"/>
      <c r="I949" s="607"/>
      <c r="J949" s="607"/>
      <c r="K949" s="607"/>
      <c r="L949" s="607"/>
      <c r="M949" s="607"/>
      <c r="N949" s="607"/>
      <c r="O949" s="607"/>
      <c r="P949" s="607"/>
      <c r="Q949" s="607"/>
      <c r="R949" s="607"/>
      <c r="S949" s="607"/>
      <c r="T949" s="607"/>
      <c r="U949" s="607"/>
      <c r="V949" s="607"/>
      <c r="W949" s="607"/>
      <c r="X949" s="607"/>
      <c r="Y949" s="607"/>
      <c r="Z949" s="607"/>
      <c r="AA949" s="607"/>
      <c r="AB949" s="607"/>
      <c r="AC949" s="607"/>
      <c r="AD949" s="607"/>
      <c r="AE949" s="607"/>
      <c r="AF949" s="607"/>
      <c r="AG949" s="607"/>
      <c r="AH949" s="607"/>
      <c r="AI949" s="607"/>
    </row>
    <row r="950" spans="1:35">
      <c r="A950" s="607"/>
      <c r="B950" s="607"/>
      <c r="C950" s="607"/>
      <c r="D950" s="607"/>
      <c r="E950" s="607"/>
      <c r="F950" s="607"/>
      <c r="G950" s="607"/>
      <c r="H950" s="607"/>
      <c r="I950" s="607"/>
      <c r="J950" s="607"/>
      <c r="K950" s="607"/>
      <c r="L950" s="607"/>
      <c r="M950" s="607"/>
      <c r="N950" s="607"/>
      <c r="O950" s="607"/>
      <c r="P950" s="607"/>
      <c r="Q950" s="607"/>
      <c r="R950" s="607"/>
      <c r="S950" s="607"/>
      <c r="T950" s="607"/>
      <c r="U950" s="607"/>
      <c r="V950" s="607"/>
      <c r="W950" s="607"/>
      <c r="X950" s="607"/>
      <c r="Y950" s="607"/>
      <c r="Z950" s="607"/>
      <c r="AA950" s="607"/>
      <c r="AB950" s="607"/>
      <c r="AC950" s="607"/>
      <c r="AD950" s="607"/>
      <c r="AE950" s="607"/>
      <c r="AF950" s="607"/>
      <c r="AG950" s="607"/>
      <c r="AH950" s="607"/>
      <c r="AI950" s="607"/>
    </row>
    <row r="951" spans="1:35">
      <c r="A951" s="607"/>
      <c r="B951" s="607"/>
      <c r="C951" s="607"/>
      <c r="D951" s="607"/>
      <c r="E951" s="607"/>
      <c r="F951" s="607"/>
      <c r="G951" s="607"/>
      <c r="H951" s="607"/>
      <c r="I951" s="607"/>
      <c r="J951" s="607"/>
      <c r="K951" s="607"/>
      <c r="L951" s="607"/>
      <c r="M951" s="607"/>
      <c r="N951" s="607"/>
      <c r="O951" s="607"/>
      <c r="P951" s="607"/>
      <c r="Q951" s="607"/>
      <c r="R951" s="607"/>
      <c r="S951" s="607"/>
      <c r="T951" s="607"/>
      <c r="U951" s="607"/>
      <c r="V951" s="607"/>
      <c r="W951" s="607"/>
      <c r="X951" s="607"/>
      <c r="Y951" s="607"/>
      <c r="Z951" s="607"/>
      <c r="AA951" s="607"/>
      <c r="AB951" s="607"/>
      <c r="AC951" s="607"/>
      <c r="AD951" s="607"/>
      <c r="AE951" s="607"/>
      <c r="AF951" s="607"/>
      <c r="AG951" s="607"/>
      <c r="AH951" s="607"/>
      <c r="AI951" s="607"/>
    </row>
    <row r="952" spans="1:35">
      <c r="A952" s="607"/>
      <c r="B952" s="607"/>
      <c r="C952" s="607"/>
      <c r="D952" s="607"/>
      <c r="E952" s="607"/>
      <c r="F952" s="607"/>
      <c r="G952" s="607"/>
      <c r="H952" s="607"/>
      <c r="I952" s="607"/>
      <c r="J952" s="607"/>
      <c r="K952" s="607"/>
      <c r="L952" s="607"/>
      <c r="M952" s="607"/>
      <c r="N952" s="607"/>
      <c r="O952" s="607"/>
      <c r="P952" s="607"/>
      <c r="Q952" s="607"/>
      <c r="R952" s="607"/>
      <c r="S952" s="607"/>
      <c r="T952" s="607"/>
      <c r="U952" s="607"/>
      <c r="V952" s="607"/>
      <c r="W952" s="607"/>
      <c r="X952" s="607"/>
      <c r="Y952" s="607"/>
      <c r="Z952" s="607"/>
      <c r="AA952" s="607"/>
      <c r="AB952" s="607"/>
      <c r="AC952" s="607"/>
      <c r="AD952" s="607"/>
      <c r="AE952" s="607"/>
      <c r="AF952" s="607"/>
      <c r="AG952" s="607"/>
      <c r="AH952" s="607"/>
      <c r="AI952" s="607"/>
    </row>
    <row r="953" spans="1:35">
      <c r="A953" s="607"/>
      <c r="B953" s="607"/>
      <c r="C953" s="607"/>
      <c r="D953" s="607"/>
      <c r="E953" s="607"/>
      <c r="F953" s="607"/>
      <c r="G953" s="607"/>
      <c r="H953" s="607"/>
      <c r="I953" s="607"/>
      <c r="J953" s="607"/>
      <c r="K953" s="607"/>
      <c r="L953" s="607"/>
      <c r="M953" s="607"/>
      <c r="N953" s="607"/>
      <c r="O953" s="607"/>
      <c r="P953" s="607"/>
      <c r="Q953" s="607"/>
      <c r="R953" s="607"/>
      <c r="S953" s="607"/>
      <c r="T953" s="607"/>
      <c r="U953" s="607"/>
      <c r="V953" s="607"/>
      <c r="W953" s="607"/>
      <c r="X953" s="607"/>
      <c r="Y953" s="607"/>
      <c r="Z953" s="607"/>
      <c r="AA953" s="607"/>
      <c r="AB953" s="607"/>
      <c r="AC953" s="607"/>
      <c r="AD953" s="607"/>
      <c r="AE953" s="607"/>
      <c r="AF953" s="607"/>
      <c r="AG953" s="607"/>
      <c r="AH953" s="607"/>
      <c r="AI953" s="607"/>
    </row>
    <row r="954" spans="1:35">
      <c r="A954" s="607"/>
      <c r="B954" s="607"/>
      <c r="C954" s="607"/>
      <c r="D954" s="607"/>
      <c r="E954" s="607"/>
      <c r="F954" s="607"/>
      <c r="G954" s="607"/>
      <c r="H954" s="607"/>
      <c r="I954" s="607"/>
      <c r="J954" s="607"/>
      <c r="K954" s="607"/>
      <c r="L954" s="607"/>
      <c r="M954" s="607"/>
      <c r="N954" s="607"/>
      <c r="O954" s="607"/>
      <c r="P954" s="607"/>
      <c r="Q954" s="607"/>
      <c r="R954" s="607"/>
      <c r="S954" s="607"/>
      <c r="T954" s="607"/>
      <c r="U954" s="607"/>
      <c r="V954" s="607"/>
      <c r="W954" s="607"/>
      <c r="X954" s="607"/>
      <c r="Y954" s="607"/>
      <c r="Z954" s="607"/>
      <c r="AA954" s="607"/>
      <c r="AB954" s="607"/>
      <c r="AC954" s="607"/>
      <c r="AD954" s="607"/>
      <c r="AE954" s="607"/>
      <c r="AF954" s="607"/>
      <c r="AG954" s="607"/>
      <c r="AH954" s="607"/>
      <c r="AI954" s="607"/>
    </row>
    <row r="955" spans="1:35">
      <c r="A955" s="607"/>
      <c r="B955" s="607"/>
      <c r="C955" s="607"/>
      <c r="D955" s="607"/>
      <c r="E955" s="607"/>
      <c r="F955" s="607"/>
      <c r="G955" s="607"/>
      <c r="H955" s="607"/>
      <c r="I955" s="607"/>
      <c r="J955" s="607"/>
      <c r="K955" s="607"/>
      <c r="L955" s="607"/>
      <c r="M955" s="607"/>
      <c r="N955" s="607"/>
      <c r="O955" s="607"/>
      <c r="P955" s="607"/>
      <c r="Q955" s="607"/>
      <c r="R955" s="607"/>
      <c r="S955" s="607"/>
      <c r="T955" s="607"/>
      <c r="U955" s="607"/>
      <c r="V955" s="607"/>
      <c r="W955" s="607"/>
      <c r="X955" s="607"/>
      <c r="Y955" s="607"/>
      <c r="Z955" s="607"/>
      <c r="AA955" s="607"/>
      <c r="AB955" s="607"/>
      <c r="AC955" s="607"/>
      <c r="AD955" s="607"/>
      <c r="AE955" s="607"/>
      <c r="AF955" s="607"/>
      <c r="AG955" s="607"/>
      <c r="AH955" s="607"/>
      <c r="AI955" s="607"/>
    </row>
    <row r="956" spans="1:35">
      <c r="A956" s="607"/>
      <c r="B956" s="607"/>
      <c r="C956" s="607"/>
      <c r="D956" s="607"/>
      <c r="E956" s="607"/>
      <c r="F956" s="607"/>
      <c r="G956" s="607"/>
      <c r="H956" s="607"/>
      <c r="I956" s="607"/>
      <c r="J956" s="607"/>
      <c r="K956" s="607"/>
      <c r="L956" s="607"/>
      <c r="M956" s="607"/>
      <c r="N956" s="607"/>
      <c r="O956" s="607"/>
      <c r="P956" s="607"/>
      <c r="Q956" s="607"/>
      <c r="R956" s="607"/>
      <c r="S956" s="607"/>
      <c r="T956" s="607"/>
      <c r="U956" s="607"/>
      <c r="V956" s="607"/>
      <c r="W956" s="607"/>
      <c r="X956" s="607"/>
      <c r="Y956" s="607"/>
      <c r="Z956" s="607"/>
      <c r="AA956" s="607"/>
      <c r="AB956" s="607"/>
      <c r="AC956" s="607"/>
      <c r="AD956" s="607"/>
      <c r="AE956" s="607"/>
      <c r="AF956" s="607"/>
      <c r="AG956" s="607"/>
      <c r="AH956" s="607"/>
      <c r="AI956" s="607"/>
    </row>
    <row r="957" spans="1:35">
      <c r="A957" s="607"/>
      <c r="B957" s="607"/>
      <c r="C957" s="607"/>
      <c r="D957" s="607"/>
      <c r="E957" s="607"/>
      <c r="F957" s="607"/>
      <c r="G957" s="607"/>
      <c r="H957" s="607"/>
      <c r="I957" s="607"/>
      <c r="J957" s="607"/>
      <c r="K957" s="607"/>
      <c r="L957" s="607"/>
      <c r="M957" s="607"/>
      <c r="N957" s="607"/>
      <c r="O957" s="607"/>
      <c r="P957" s="607"/>
      <c r="Q957" s="607"/>
      <c r="R957" s="607"/>
      <c r="S957" s="607"/>
      <c r="T957" s="607"/>
      <c r="U957" s="607"/>
      <c r="V957" s="607"/>
      <c r="W957" s="607"/>
      <c r="X957" s="607"/>
      <c r="Y957" s="607"/>
      <c r="Z957" s="607"/>
      <c r="AA957" s="607"/>
      <c r="AB957" s="607"/>
      <c r="AC957" s="607"/>
      <c r="AD957" s="607"/>
      <c r="AE957" s="607"/>
      <c r="AF957" s="607"/>
      <c r="AG957" s="607"/>
      <c r="AH957" s="607"/>
      <c r="AI957" s="607"/>
    </row>
    <row r="958" spans="1:35">
      <c r="A958" s="607"/>
      <c r="B958" s="607"/>
      <c r="C958" s="607"/>
      <c r="D958" s="607"/>
      <c r="E958" s="607"/>
      <c r="F958" s="607"/>
      <c r="G958" s="607"/>
      <c r="H958" s="607"/>
      <c r="I958" s="607"/>
      <c r="J958" s="607"/>
      <c r="K958" s="607"/>
      <c r="L958" s="607"/>
      <c r="M958" s="607"/>
      <c r="N958" s="607"/>
      <c r="O958" s="607"/>
      <c r="P958" s="607"/>
      <c r="Q958" s="607"/>
      <c r="R958" s="607"/>
      <c r="S958" s="607"/>
      <c r="T958" s="607"/>
      <c r="U958" s="607"/>
      <c r="V958" s="607"/>
      <c r="W958" s="607"/>
      <c r="X958" s="607"/>
      <c r="Y958" s="607"/>
      <c r="Z958" s="607"/>
      <c r="AA958" s="607"/>
      <c r="AB958" s="607"/>
      <c r="AC958" s="607"/>
      <c r="AD958" s="607"/>
      <c r="AE958" s="607"/>
      <c r="AF958" s="607"/>
      <c r="AG958" s="607"/>
      <c r="AH958" s="607"/>
      <c r="AI958" s="607"/>
    </row>
    <row r="959" spans="1:35">
      <c r="A959" s="607"/>
      <c r="B959" s="607"/>
      <c r="C959" s="607"/>
      <c r="D959" s="607"/>
      <c r="E959" s="607"/>
      <c r="F959" s="607"/>
      <c r="G959" s="607"/>
      <c r="H959" s="607"/>
      <c r="I959" s="607"/>
      <c r="J959" s="607"/>
      <c r="K959" s="607"/>
      <c r="L959" s="607"/>
      <c r="M959" s="607"/>
      <c r="N959" s="607"/>
      <c r="O959" s="607"/>
      <c r="P959" s="607"/>
      <c r="Q959" s="607"/>
      <c r="R959" s="607"/>
      <c r="S959" s="607"/>
      <c r="T959" s="607"/>
      <c r="U959" s="607"/>
      <c r="V959" s="607"/>
      <c r="W959" s="607"/>
      <c r="X959" s="607"/>
      <c r="Y959" s="607"/>
      <c r="Z959" s="607"/>
      <c r="AA959" s="607"/>
      <c r="AB959" s="607"/>
      <c r="AC959" s="607"/>
      <c r="AD959" s="607"/>
      <c r="AE959" s="607"/>
      <c r="AF959" s="607"/>
      <c r="AG959" s="607"/>
      <c r="AH959" s="607"/>
      <c r="AI959" s="607"/>
    </row>
    <row r="960" spans="1:35">
      <c r="A960" s="607"/>
      <c r="B960" s="607"/>
      <c r="C960" s="607"/>
      <c r="D960" s="607"/>
      <c r="E960" s="607"/>
      <c r="F960" s="607"/>
      <c r="G960" s="607"/>
      <c r="H960" s="607"/>
      <c r="I960" s="607"/>
      <c r="J960" s="607"/>
      <c r="K960" s="607"/>
      <c r="L960" s="607"/>
      <c r="M960" s="607"/>
      <c r="N960" s="607"/>
      <c r="O960" s="607"/>
      <c r="P960" s="607"/>
      <c r="Q960" s="607"/>
      <c r="R960" s="607"/>
      <c r="S960" s="607"/>
      <c r="T960" s="607"/>
      <c r="U960" s="607"/>
      <c r="V960" s="607"/>
      <c r="W960" s="607"/>
      <c r="X960" s="607"/>
      <c r="Y960" s="607"/>
      <c r="Z960" s="607"/>
      <c r="AA960" s="607"/>
      <c r="AB960" s="607"/>
      <c r="AC960" s="607"/>
      <c r="AD960" s="607"/>
      <c r="AE960" s="607"/>
      <c r="AF960" s="607"/>
      <c r="AG960" s="607"/>
      <c r="AH960" s="607"/>
      <c r="AI960" s="607"/>
    </row>
    <row r="961" spans="1:35">
      <c r="A961" s="607"/>
      <c r="B961" s="607"/>
      <c r="C961" s="607"/>
      <c r="D961" s="607"/>
      <c r="E961" s="607"/>
      <c r="F961" s="607"/>
      <c r="G961" s="607"/>
      <c r="H961" s="607"/>
      <c r="I961" s="607"/>
      <c r="J961" s="607"/>
      <c r="K961" s="607"/>
      <c r="L961" s="607"/>
      <c r="M961" s="607"/>
      <c r="N961" s="607"/>
      <c r="O961" s="607"/>
      <c r="P961" s="607"/>
      <c r="Q961" s="607"/>
      <c r="R961" s="607"/>
      <c r="S961" s="607"/>
      <c r="T961" s="607"/>
      <c r="U961" s="607"/>
      <c r="V961" s="607"/>
      <c r="W961" s="607"/>
      <c r="X961" s="607"/>
      <c r="Y961" s="607"/>
      <c r="Z961" s="607"/>
      <c r="AA961" s="607"/>
      <c r="AB961" s="607"/>
      <c r="AC961" s="607"/>
      <c r="AD961" s="607"/>
      <c r="AE961" s="607"/>
      <c r="AF961" s="607"/>
      <c r="AG961" s="607"/>
      <c r="AH961" s="607"/>
      <c r="AI961" s="607"/>
    </row>
    <row r="962" spans="1:35">
      <c r="A962" s="607"/>
      <c r="B962" s="607"/>
      <c r="C962" s="607"/>
      <c r="D962" s="607"/>
      <c r="E962" s="607"/>
      <c r="F962" s="607"/>
      <c r="G962" s="607"/>
      <c r="H962" s="607"/>
      <c r="I962" s="607"/>
      <c r="J962" s="607"/>
      <c r="K962" s="607"/>
      <c r="L962" s="607"/>
      <c r="M962" s="607"/>
      <c r="N962" s="607"/>
      <c r="O962" s="607"/>
      <c r="P962" s="607"/>
      <c r="Q962" s="607"/>
      <c r="R962" s="607"/>
      <c r="S962" s="607"/>
      <c r="T962" s="607"/>
      <c r="U962" s="607"/>
      <c r="V962" s="607"/>
      <c r="W962" s="607"/>
      <c r="X962" s="607"/>
      <c r="Y962" s="607"/>
      <c r="Z962" s="607"/>
      <c r="AA962" s="607"/>
      <c r="AB962" s="607"/>
      <c r="AC962" s="607"/>
      <c r="AD962" s="607"/>
      <c r="AE962" s="607"/>
      <c r="AF962" s="607"/>
      <c r="AG962" s="607"/>
      <c r="AH962" s="607"/>
      <c r="AI962" s="607"/>
    </row>
    <row r="963" spans="1:35">
      <c r="A963" s="607"/>
      <c r="B963" s="607"/>
      <c r="C963" s="607"/>
      <c r="D963" s="607"/>
      <c r="E963" s="607"/>
      <c r="F963" s="607"/>
      <c r="G963" s="607"/>
      <c r="H963" s="607"/>
      <c r="I963" s="607"/>
      <c r="J963" s="607"/>
      <c r="K963" s="607"/>
      <c r="L963" s="607"/>
      <c r="M963" s="607"/>
      <c r="N963" s="607"/>
      <c r="O963" s="607"/>
      <c r="P963" s="607"/>
      <c r="Q963" s="607"/>
      <c r="R963" s="607"/>
      <c r="S963" s="607"/>
      <c r="T963" s="607"/>
      <c r="U963" s="607"/>
      <c r="V963" s="607"/>
      <c r="W963" s="607"/>
      <c r="X963" s="607"/>
      <c r="Y963" s="607"/>
      <c r="Z963" s="607"/>
      <c r="AA963" s="607"/>
      <c r="AB963" s="607"/>
      <c r="AC963" s="607"/>
      <c r="AD963" s="607"/>
      <c r="AE963" s="607"/>
      <c r="AF963" s="607"/>
      <c r="AG963" s="607"/>
      <c r="AH963" s="607"/>
      <c r="AI963" s="607"/>
    </row>
    <row r="964" spans="1:35">
      <c r="A964" s="607"/>
      <c r="B964" s="607"/>
      <c r="C964" s="607"/>
      <c r="D964" s="607"/>
      <c r="E964" s="607"/>
      <c r="F964" s="607"/>
      <c r="G964" s="607"/>
      <c r="H964" s="607"/>
      <c r="I964" s="607"/>
      <c r="J964" s="607"/>
      <c r="K964" s="607"/>
      <c r="L964" s="607"/>
      <c r="M964" s="607"/>
      <c r="N964" s="607"/>
      <c r="O964" s="607"/>
      <c r="P964" s="607"/>
      <c r="Q964" s="607"/>
      <c r="R964" s="607"/>
      <c r="S964" s="607"/>
      <c r="T964" s="607"/>
      <c r="U964" s="607"/>
      <c r="V964" s="607"/>
      <c r="W964" s="607"/>
      <c r="X964" s="607"/>
      <c r="Y964" s="607"/>
      <c r="Z964" s="607"/>
      <c r="AA964" s="607"/>
      <c r="AB964" s="607"/>
      <c r="AC964" s="607"/>
      <c r="AD964" s="607"/>
      <c r="AE964" s="607"/>
      <c r="AF964" s="607"/>
      <c r="AG964" s="607"/>
      <c r="AH964" s="607"/>
      <c r="AI964" s="607"/>
    </row>
    <row r="965" spans="1:35">
      <c r="A965" s="607"/>
      <c r="B965" s="607"/>
      <c r="C965" s="607"/>
      <c r="D965" s="607"/>
      <c r="E965" s="607"/>
      <c r="F965" s="607"/>
      <c r="G965" s="607"/>
      <c r="H965" s="607"/>
      <c r="I965" s="607"/>
      <c r="J965" s="607"/>
      <c r="K965" s="607"/>
      <c r="L965" s="607"/>
      <c r="M965" s="607"/>
      <c r="N965" s="607"/>
      <c r="O965" s="607"/>
      <c r="P965" s="607"/>
      <c r="Q965" s="607"/>
      <c r="R965" s="607"/>
      <c r="S965" s="607"/>
      <c r="T965" s="607"/>
      <c r="U965" s="607"/>
      <c r="V965" s="607"/>
      <c r="W965" s="607"/>
      <c r="X965" s="607"/>
      <c r="Y965" s="607"/>
      <c r="Z965" s="607"/>
      <c r="AA965" s="607"/>
      <c r="AB965" s="607"/>
      <c r="AC965" s="607"/>
      <c r="AD965" s="607"/>
      <c r="AE965" s="607"/>
      <c r="AF965" s="607"/>
      <c r="AG965" s="607"/>
      <c r="AH965" s="607"/>
      <c r="AI965" s="607"/>
    </row>
    <row r="966" spans="1:35">
      <c r="A966" s="607"/>
      <c r="B966" s="607"/>
      <c r="C966" s="607"/>
      <c r="D966" s="607"/>
      <c r="E966" s="607"/>
      <c r="F966" s="607"/>
      <c r="G966" s="607"/>
      <c r="H966" s="607"/>
      <c r="I966" s="607"/>
      <c r="J966" s="607"/>
      <c r="K966" s="607"/>
      <c r="L966" s="607"/>
      <c r="M966" s="607"/>
      <c r="N966" s="607"/>
      <c r="O966" s="607"/>
      <c r="P966" s="607"/>
      <c r="Q966" s="607"/>
      <c r="R966" s="607"/>
      <c r="S966" s="607"/>
      <c r="T966" s="607"/>
      <c r="U966" s="607"/>
      <c r="V966" s="607"/>
      <c r="W966" s="607"/>
      <c r="X966" s="607"/>
      <c r="Y966" s="607"/>
      <c r="Z966" s="607"/>
      <c r="AA966" s="607"/>
      <c r="AB966" s="607"/>
      <c r="AC966" s="607"/>
      <c r="AD966" s="607"/>
      <c r="AE966" s="607"/>
      <c r="AF966" s="607"/>
      <c r="AG966" s="607"/>
      <c r="AH966" s="607"/>
      <c r="AI966" s="607"/>
    </row>
    <row r="967" spans="1:35">
      <c r="A967" s="607"/>
      <c r="B967" s="607"/>
      <c r="C967" s="607"/>
      <c r="D967" s="607"/>
      <c r="E967" s="607"/>
      <c r="F967" s="607"/>
      <c r="G967" s="607"/>
      <c r="H967" s="607"/>
      <c r="I967" s="607"/>
      <c r="J967" s="607"/>
      <c r="K967" s="607"/>
      <c r="L967" s="607"/>
      <c r="M967" s="607"/>
      <c r="N967" s="607"/>
      <c r="O967" s="607"/>
      <c r="P967" s="607"/>
      <c r="Q967" s="607"/>
      <c r="R967" s="607"/>
      <c r="S967" s="607"/>
      <c r="T967" s="607"/>
      <c r="U967" s="607"/>
      <c r="V967" s="607"/>
      <c r="W967" s="607"/>
      <c r="X967" s="607"/>
      <c r="Y967" s="607"/>
      <c r="Z967" s="607"/>
      <c r="AA967" s="607"/>
      <c r="AB967" s="607"/>
      <c r="AC967" s="607"/>
      <c r="AD967" s="607"/>
      <c r="AE967" s="607"/>
      <c r="AF967" s="607"/>
      <c r="AG967" s="607"/>
      <c r="AH967" s="607"/>
      <c r="AI967" s="607"/>
    </row>
    <row r="968" spans="1:35">
      <c r="A968" s="607"/>
      <c r="B968" s="607"/>
      <c r="C968" s="607"/>
      <c r="D968" s="607"/>
      <c r="E968" s="607"/>
      <c r="F968" s="607"/>
      <c r="G968" s="607"/>
      <c r="H968" s="607"/>
      <c r="I968" s="607"/>
      <c r="J968" s="607"/>
      <c r="K968" s="607"/>
      <c r="L968" s="607"/>
      <c r="M968" s="607"/>
      <c r="N968" s="607"/>
      <c r="O968" s="607"/>
      <c r="P968" s="607"/>
      <c r="Q968" s="607"/>
      <c r="R968" s="607"/>
      <c r="S968" s="607"/>
      <c r="T968" s="607"/>
      <c r="U968" s="607"/>
      <c r="V968" s="607"/>
      <c r="W968" s="607"/>
      <c r="X968" s="607"/>
      <c r="Y968" s="607"/>
      <c r="Z968" s="607"/>
      <c r="AA968" s="607"/>
      <c r="AB968" s="607"/>
      <c r="AC968" s="607"/>
      <c r="AD968" s="607"/>
      <c r="AE968" s="607"/>
      <c r="AF968" s="607"/>
      <c r="AG968" s="607"/>
      <c r="AH968" s="607"/>
      <c r="AI968" s="607"/>
    </row>
    <row r="969" spans="1:35">
      <c r="A969" s="607"/>
      <c r="B969" s="607"/>
      <c r="C969" s="607"/>
      <c r="D969" s="607"/>
      <c r="E969" s="607"/>
      <c r="F969" s="607"/>
      <c r="G969" s="607"/>
      <c r="H969" s="607"/>
      <c r="I969" s="607"/>
      <c r="J969" s="607"/>
      <c r="K969" s="607"/>
      <c r="L969" s="607"/>
      <c r="M969" s="607"/>
      <c r="N969" s="607"/>
      <c r="O969" s="607"/>
      <c r="P969" s="607"/>
      <c r="Q969" s="607"/>
      <c r="R969" s="607"/>
      <c r="S969" s="607"/>
      <c r="T969" s="607"/>
      <c r="U969" s="607"/>
      <c r="V969" s="607"/>
      <c r="W969" s="607"/>
      <c r="X969" s="607"/>
      <c r="Y969" s="607"/>
      <c r="Z969" s="607"/>
      <c r="AA969" s="607"/>
      <c r="AB969" s="607"/>
      <c r="AC969" s="607"/>
      <c r="AD969" s="607"/>
      <c r="AE969" s="607"/>
      <c r="AF969" s="607"/>
      <c r="AG969" s="607"/>
      <c r="AH969" s="607"/>
      <c r="AI969" s="607"/>
    </row>
    <row r="970" spans="1:35">
      <c r="A970" s="607"/>
      <c r="B970" s="607"/>
      <c r="C970" s="607"/>
      <c r="D970" s="607"/>
      <c r="E970" s="607"/>
      <c r="F970" s="607"/>
      <c r="G970" s="607"/>
      <c r="H970" s="607"/>
      <c r="I970" s="607"/>
      <c r="J970" s="607"/>
      <c r="K970" s="607"/>
      <c r="L970" s="607"/>
      <c r="M970" s="607"/>
      <c r="N970" s="607"/>
      <c r="O970" s="607"/>
      <c r="P970" s="607"/>
      <c r="Q970" s="607"/>
      <c r="R970" s="607"/>
      <c r="S970" s="607"/>
      <c r="T970" s="607"/>
      <c r="U970" s="607"/>
      <c r="V970" s="607"/>
      <c r="W970" s="607"/>
      <c r="X970" s="607"/>
      <c r="Y970" s="607"/>
      <c r="Z970" s="607"/>
      <c r="AA970" s="607"/>
      <c r="AB970" s="607"/>
      <c r="AC970" s="607"/>
      <c r="AD970" s="607"/>
      <c r="AE970" s="607"/>
      <c r="AF970" s="607"/>
      <c r="AG970" s="607"/>
      <c r="AH970" s="607"/>
      <c r="AI970" s="607"/>
    </row>
    <row r="971" spans="1:35">
      <c r="A971" s="607"/>
      <c r="B971" s="607"/>
      <c r="C971" s="607"/>
      <c r="D971" s="607"/>
      <c r="E971" s="607"/>
      <c r="F971" s="607"/>
      <c r="G971" s="607"/>
      <c r="H971" s="607"/>
      <c r="I971" s="607"/>
      <c r="J971" s="607"/>
      <c r="K971" s="607"/>
      <c r="L971" s="607"/>
      <c r="M971" s="607"/>
      <c r="N971" s="607"/>
      <c r="O971" s="607"/>
      <c r="P971" s="607"/>
      <c r="Q971" s="607"/>
      <c r="R971" s="607"/>
      <c r="S971" s="607"/>
      <c r="T971" s="607"/>
      <c r="U971" s="607"/>
      <c r="V971" s="607"/>
      <c r="W971" s="607"/>
      <c r="X971" s="607"/>
      <c r="Y971" s="607"/>
      <c r="Z971" s="607"/>
      <c r="AA971" s="607"/>
      <c r="AB971" s="607"/>
      <c r="AC971" s="607"/>
      <c r="AD971" s="607"/>
      <c r="AE971" s="607"/>
      <c r="AF971" s="607"/>
      <c r="AG971" s="607"/>
      <c r="AH971" s="607"/>
      <c r="AI971" s="607"/>
    </row>
    <row r="972" spans="1:35">
      <c r="A972" s="607"/>
      <c r="B972" s="607"/>
      <c r="C972" s="607"/>
      <c r="D972" s="607"/>
      <c r="E972" s="607"/>
      <c r="F972" s="607"/>
      <c r="G972" s="607"/>
      <c r="H972" s="607"/>
      <c r="I972" s="607"/>
      <c r="J972" s="607"/>
      <c r="K972" s="607"/>
      <c r="L972" s="607"/>
      <c r="M972" s="607"/>
      <c r="N972" s="607"/>
      <c r="O972" s="607"/>
      <c r="P972" s="607"/>
      <c r="Q972" s="607"/>
      <c r="R972" s="607"/>
      <c r="S972" s="607"/>
      <c r="T972" s="607"/>
      <c r="U972" s="607"/>
      <c r="V972" s="607"/>
      <c r="W972" s="607"/>
      <c r="X972" s="607"/>
      <c r="Y972" s="607"/>
      <c r="Z972" s="607"/>
      <c r="AA972" s="607"/>
      <c r="AB972" s="607"/>
      <c r="AC972" s="607"/>
      <c r="AD972" s="607"/>
      <c r="AE972" s="607"/>
      <c r="AF972" s="607"/>
      <c r="AG972" s="607"/>
      <c r="AH972" s="607"/>
      <c r="AI972" s="607"/>
    </row>
    <row r="973" spans="1:35">
      <c r="A973" s="607"/>
      <c r="B973" s="607"/>
      <c r="C973" s="607"/>
      <c r="D973" s="607"/>
      <c r="E973" s="607"/>
      <c r="F973" s="607"/>
      <c r="G973" s="607"/>
      <c r="H973" s="607"/>
      <c r="I973" s="607"/>
      <c r="J973" s="607"/>
      <c r="K973" s="607"/>
      <c r="L973" s="607"/>
      <c r="M973" s="607"/>
      <c r="N973" s="607"/>
      <c r="O973" s="607"/>
      <c r="P973" s="607"/>
      <c r="Q973" s="607"/>
      <c r="R973" s="607"/>
      <c r="S973" s="607"/>
      <c r="T973" s="607"/>
      <c r="U973" s="607"/>
      <c r="V973" s="607"/>
      <c r="W973" s="607"/>
      <c r="X973" s="607"/>
      <c r="Y973" s="607"/>
      <c r="Z973" s="607"/>
      <c r="AA973" s="607"/>
      <c r="AB973" s="607"/>
      <c r="AC973" s="607"/>
      <c r="AD973" s="607"/>
      <c r="AE973" s="607"/>
      <c r="AF973" s="607"/>
      <c r="AG973" s="607"/>
      <c r="AH973" s="607"/>
      <c r="AI973" s="607"/>
    </row>
    <row r="974" spans="1:35">
      <c r="A974" s="607"/>
      <c r="B974" s="607"/>
      <c r="C974" s="607"/>
      <c r="D974" s="607"/>
      <c r="E974" s="607"/>
      <c r="F974" s="607"/>
      <c r="G974" s="607"/>
      <c r="H974" s="607"/>
      <c r="I974" s="607"/>
      <c r="J974" s="607"/>
      <c r="K974" s="607"/>
      <c r="L974" s="607"/>
      <c r="M974" s="607"/>
      <c r="N974" s="607"/>
      <c r="O974" s="607"/>
      <c r="P974" s="607"/>
      <c r="Q974" s="607"/>
      <c r="R974" s="607"/>
      <c r="S974" s="607"/>
      <c r="T974" s="607"/>
      <c r="U974" s="607"/>
      <c r="V974" s="607"/>
      <c r="W974" s="607"/>
      <c r="X974" s="607"/>
      <c r="Y974" s="607"/>
      <c r="Z974" s="607"/>
      <c r="AA974" s="607"/>
      <c r="AB974" s="607"/>
      <c r="AC974" s="607"/>
      <c r="AD974" s="607"/>
      <c r="AE974" s="607"/>
      <c r="AF974" s="607"/>
      <c r="AG974" s="607"/>
      <c r="AH974" s="607"/>
      <c r="AI974" s="607"/>
    </row>
    <row r="975" spans="1:35">
      <c r="A975" s="607"/>
      <c r="B975" s="607"/>
      <c r="C975" s="607"/>
      <c r="D975" s="607"/>
      <c r="E975" s="607"/>
      <c r="F975" s="607"/>
      <c r="G975" s="607"/>
      <c r="H975" s="607"/>
      <c r="I975" s="607"/>
      <c r="J975" s="607"/>
      <c r="K975" s="607"/>
      <c r="L975" s="607"/>
      <c r="M975" s="607"/>
      <c r="N975" s="607"/>
      <c r="O975" s="607"/>
      <c r="P975" s="607"/>
      <c r="Q975" s="607"/>
      <c r="R975" s="607"/>
      <c r="S975" s="607"/>
      <c r="T975" s="607"/>
      <c r="U975" s="607"/>
      <c r="V975" s="607"/>
      <c r="W975" s="607"/>
      <c r="X975" s="607"/>
      <c r="Y975" s="607"/>
      <c r="Z975" s="607"/>
      <c r="AA975" s="607"/>
      <c r="AB975" s="607"/>
      <c r="AC975" s="607"/>
      <c r="AD975" s="607"/>
      <c r="AE975" s="607"/>
      <c r="AF975" s="607"/>
      <c r="AG975" s="607"/>
      <c r="AH975" s="607"/>
      <c r="AI975" s="607"/>
    </row>
    <row r="976" spans="1:35">
      <c r="A976" s="607"/>
      <c r="B976" s="607"/>
      <c r="C976" s="607"/>
      <c r="D976" s="607"/>
      <c r="E976" s="607"/>
      <c r="F976" s="607"/>
      <c r="G976" s="607"/>
      <c r="H976" s="607"/>
      <c r="I976" s="607"/>
      <c r="J976" s="607"/>
      <c r="K976" s="607"/>
      <c r="L976" s="607"/>
      <c r="M976" s="607"/>
      <c r="N976" s="607"/>
      <c r="O976" s="607"/>
      <c r="P976" s="607"/>
      <c r="Q976" s="607"/>
      <c r="R976" s="607"/>
      <c r="S976" s="607"/>
      <c r="T976" s="607"/>
      <c r="U976" s="607"/>
      <c r="V976" s="607"/>
      <c r="W976" s="607"/>
      <c r="X976" s="607"/>
      <c r="Y976" s="607"/>
      <c r="Z976" s="607"/>
      <c r="AA976" s="607"/>
      <c r="AB976" s="607"/>
      <c r="AC976" s="607"/>
      <c r="AD976" s="607"/>
      <c r="AE976" s="607"/>
      <c r="AF976" s="607"/>
      <c r="AG976" s="607"/>
      <c r="AH976" s="607"/>
      <c r="AI976" s="607"/>
    </row>
    <row r="977" spans="1:35">
      <c r="A977" s="607"/>
      <c r="B977" s="607"/>
      <c r="C977" s="607"/>
      <c r="D977" s="607"/>
      <c r="E977" s="607"/>
      <c r="F977" s="607"/>
      <c r="G977" s="607"/>
      <c r="H977" s="607"/>
      <c r="I977" s="607"/>
      <c r="J977" s="607"/>
      <c r="K977" s="607"/>
      <c r="L977" s="607"/>
      <c r="M977" s="607"/>
      <c r="N977" s="607"/>
      <c r="O977" s="607"/>
      <c r="P977" s="607"/>
      <c r="Q977" s="607"/>
      <c r="R977" s="607"/>
      <c r="S977" s="607"/>
      <c r="T977" s="607"/>
      <c r="U977" s="607"/>
      <c r="V977" s="607"/>
      <c r="W977" s="607"/>
      <c r="X977" s="607"/>
      <c r="Y977" s="607"/>
      <c r="Z977" s="607"/>
      <c r="AA977" s="607"/>
      <c r="AB977" s="607"/>
      <c r="AC977" s="607"/>
      <c r="AD977" s="607"/>
      <c r="AE977" s="607"/>
      <c r="AF977" s="607"/>
      <c r="AG977" s="607"/>
      <c r="AH977" s="607"/>
      <c r="AI977" s="607"/>
    </row>
    <row r="978" spans="1:35">
      <c r="A978" s="607"/>
      <c r="B978" s="607"/>
      <c r="C978" s="607"/>
      <c r="D978" s="607"/>
      <c r="E978" s="607"/>
      <c r="F978" s="607"/>
      <c r="G978" s="607"/>
      <c r="H978" s="607"/>
      <c r="I978" s="607"/>
      <c r="J978" s="607"/>
      <c r="K978" s="607"/>
      <c r="L978" s="607"/>
      <c r="M978" s="607"/>
      <c r="N978" s="607"/>
      <c r="O978" s="607"/>
      <c r="P978" s="607"/>
      <c r="Q978" s="607"/>
      <c r="R978" s="607"/>
      <c r="S978" s="607"/>
      <c r="T978" s="607"/>
      <c r="U978" s="607"/>
      <c r="V978" s="607"/>
      <c r="W978" s="607"/>
      <c r="X978" s="607"/>
      <c r="Y978" s="607"/>
      <c r="Z978" s="607"/>
      <c r="AA978" s="607"/>
      <c r="AB978" s="607"/>
      <c r="AC978" s="607"/>
      <c r="AD978" s="607"/>
      <c r="AE978" s="607"/>
      <c r="AF978" s="607"/>
      <c r="AG978" s="607"/>
      <c r="AH978" s="607"/>
      <c r="AI978" s="607"/>
    </row>
    <row r="979" spans="1:35">
      <c r="A979" s="607"/>
      <c r="B979" s="607"/>
      <c r="C979" s="607"/>
      <c r="D979" s="607"/>
      <c r="E979" s="607"/>
      <c r="F979" s="607"/>
      <c r="G979" s="607"/>
      <c r="H979" s="607"/>
      <c r="I979" s="607"/>
      <c r="J979" s="607"/>
      <c r="K979" s="607"/>
      <c r="L979" s="607"/>
      <c r="M979" s="607"/>
      <c r="N979" s="607"/>
      <c r="O979" s="607"/>
      <c r="P979" s="607"/>
      <c r="Q979" s="607"/>
      <c r="R979" s="607"/>
      <c r="S979" s="607"/>
      <c r="T979" s="607"/>
      <c r="U979" s="607"/>
      <c r="V979" s="607"/>
      <c r="W979" s="607"/>
      <c r="X979" s="607"/>
      <c r="Y979" s="607"/>
      <c r="Z979" s="607"/>
      <c r="AA979" s="607"/>
      <c r="AB979" s="607"/>
      <c r="AC979" s="607"/>
      <c r="AD979" s="607"/>
      <c r="AE979" s="607"/>
      <c r="AF979" s="607"/>
      <c r="AG979" s="607"/>
      <c r="AH979" s="607"/>
      <c r="AI979" s="607"/>
    </row>
    <row r="980" spans="1:35">
      <c r="A980" s="607"/>
      <c r="B980" s="607"/>
      <c r="C980" s="607"/>
      <c r="D980" s="607"/>
      <c r="E980" s="607"/>
      <c r="F980" s="607"/>
      <c r="G980" s="607"/>
      <c r="H980" s="607"/>
      <c r="I980" s="607"/>
      <c r="J980" s="607"/>
      <c r="K980" s="607"/>
      <c r="L980" s="607"/>
      <c r="M980" s="607"/>
      <c r="N980" s="607"/>
      <c r="O980" s="607"/>
      <c r="P980" s="607"/>
      <c r="Q980" s="607"/>
      <c r="R980" s="607"/>
      <c r="S980" s="607"/>
      <c r="T980" s="607"/>
      <c r="U980" s="607"/>
      <c r="V980" s="607"/>
      <c r="W980" s="607"/>
      <c r="X980" s="607"/>
      <c r="Y980" s="607"/>
      <c r="Z980" s="607"/>
      <c r="AA980" s="607"/>
      <c r="AB980" s="607"/>
      <c r="AC980" s="607"/>
      <c r="AD980" s="607"/>
      <c r="AE980" s="607"/>
      <c r="AF980" s="607"/>
      <c r="AG980" s="607"/>
      <c r="AH980" s="607"/>
      <c r="AI980" s="607"/>
    </row>
    <row r="981" spans="1:35">
      <c r="A981" s="607"/>
      <c r="B981" s="607"/>
      <c r="C981" s="607"/>
      <c r="D981" s="607"/>
      <c r="E981" s="607"/>
      <c r="F981" s="607"/>
      <c r="G981" s="607"/>
      <c r="H981" s="607"/>
      <c r="I981" s="607"/>
      <c r="J981" s="607"/>
      <c r="K981" s="607"/>
      <c r="L981" s="607"/>
      <c r="M981" s="607"/>
      <c r="N981" s="607"/>
      <c r="O981" s="607"/>
      <c r="P981" s="607"/>
      <c r="Q981" s="607"/>
      <c r="R981" s="607"/>
      <c r="S981" s="607"/>
      <c r="T981" s="607"/>
      <c r="U981" s="607"/>
      <c r="V981" s="607"/>
      <c r="W981" s="607"/>
      <c r="X981" s="607"/>
      <c r="Y981" s="607"/>
      <c r="Z981" s="607"/>
      <c r="AA981" s="607"/>
      <c r="AB981" s="607"/>
      <c r="AC981" s="607"/>
      <c r="AD981" s="607"/>
      <c r="AE981" s="607"/>
      <c r="AF981" s="607"/>
      <c r="AG981" s="607"/>
      <c r="AH981" s="607"/>
      <c r="AI981" s="607"/>
    </row>
    <row r="982" spans="1:35">
      <c r="A982" s="607"/>
      <c r="B982" s="607"/>
      <c r="C982" s="607"/>
      <c r="D982" s="607"/>
      <c r="E982" s="607"/>
      <c r="F982" s="607"/>
      <c r="G982" s="607"/>
      <c r="H982" s="607"/>
      <c r="I982" s="607"/>
      <c r="J982" s="607"/>
      <c r="K982" s="607"/>
      <c r="L982" s="607"/>
      <c r="M982" s="607"/>
      <c r="N982" s="607"/>
      <c r="O982" s="607"/>
      <c r="P982" s="607"/>
      <c r="Q982" s="607"/>
      <c r="R982" s="607"/>
      <c r="S982" s="607"/>
      <c r="T982" s="607"/>
      <c r="U982" s="607"/>
      <c r="V982" s="607"/>
      <c r="W982" s="607"/>
      <c r="X982" s="607"/>
      <c r="Y982" s="607"/>
      <c r="Z982" s="607"/>
      <c r="AA982" s="607"/>
      <c r="AB982" s="607"/>
      <c r="AC982" s="607"/>
      <c r="AD982" s="607"/>
      <c r="AE982" s="607"/>
      <c r="AF982" s="607"/>
      <c r="AG982" s="607"/>
      <c r="AH982" s="607"/>
      <c r="AI982" s="607"/>
    </row>
    <row r="983" spans="1:35">
      <c r="A983" s="607"/>
      <c r="B983" s="607"/>
      <c r="C983" s="607"/>
      <c r="D983" s="607"/>
      <c r="E983" s="607"/>
      <c r="F983" s="607"/>
      <c r="G983" s="607"/>
      <c r="H983" s="607"/>
      <c r="I983" s="607"/>
      <c r="J983" s="607"/>
      <c r="K983" s="607"/>
      <c r="L983" s="607"/>
      <c r="M983" s="607"/>
      <c r="N983" s="607"/>
      <c r="O983" s="607"/>
      <c r="P983" s="607"/>
      <c r="Q983" s="607"/>
      <c r="R983" s="607"/>
      <c r="S983" s="607"/>
      <c r="T983" s="607"/>
      <c r="U983" s="607"/>
      <c r="V983" s="607"/>
      <c r="W983" s="607"/>
      <c r="X983" s="607"/>
      <c r="Y983" s="607"/>
      <c r="Z983" s="607"/>
      <c r="AA983" s="607"/>
      <c r="AB983" s="607"/>
      <c r="AC983" s="607"/>
      <c r="AD983" s="607"/>
      <c r="AE983" s="607"/>
      <c r="AF983" s="607"/>
      <c r="AG983" s="607"/>
      <c r="AH983" s="607"/>
      <c r="AI983" s="607"/>
    </row>
    <row r="984" spans="1:35">
      <c r="A984" s="607"/>
      <c r="B984" s="607"/>
      <c r="C984" s="607"/>
      <c r="D984" s="607"/>
      <c r="E984" s="607"/>
      <c r="F984" s="607"/>
      <c r="G984" s="607"/>
      <c r="H984" s="607"/>
      <c r="I984" s="607"/>
      <c r="J984" s="607"/>
      <c r="K984" s="607"/>
      <c r="L984" s="607"/>
      <c r="M984" s="607"/>
      <c r="N984" s="607"/>
      <c r="O984" s="607"/>
      <c r="P984" s="607"/>
      <c r="Q984" s="607"/>
      <c r="R984" s="607"/>
      <c r="S984" s="607"/>
      <c r="T984" s="607"/>
      <c r="U984" s="607"/>
      <c r="V984" s="607"/>
      <c r="W984" s="607"/>
      <c r="X984" s="607"/>
      <c r="Y984" s="607"/>
      <c r="Z984" s="607"/>
      <c r="AA984" s="607"/>
      <c r="AB984" s="607"/>
      <c r="AC984" s="607"/>
      <c r="AD984" s="607"/>
      <c r="AE984" s="607"/>
      <c r="AF984" s="607"/>
      <c r="AG984" s="607"/>
      <c r="AH984" s="607"/>
      <c r="AI984" s="607"/>
    </row>
    <row r="985" spans="1:35">
      <c r="A985" s="607"/>
      <c r="B985" s="607"/>
      <c r="C985" s="607"/>
      <c r="D985" s="607"/>
      <c r="E985" s="607"/>
      <c r="F985" s="607"/>
      <c r="G985" s="607"/>
      <c r="H985" s="607"/>
      <c r="I985" s="607"/>
      <c r="J985" s="607"/>
      <c r="K985" s="607"/>
      <c r="L985" s="607"/>
      <c r="M985" s="607"/>
      <c r="N985" s="607"/>
      <c r="O985" s="607"/>
      <c r="P985" s="607"/>
      <c r="Q985" s="607"/>
      <c r="R985" s="607"/>
      <c r="S985" s="607"/>
      <c r="T985" s="607"/>
      <c r="U985" s="607"/>
      <c r="V985" s="607"/>
      <c r="W985" s="607"/>
      <c r="X985" s="607"/>
      <c r="Y985" s="607"/>
      <c r="Z985" s="607"/>
      <c r="AA985" s="607"/>
      <c r="AB985" s="607"/>
      <c r="AC985" s="607"/>
      <c r="AD985" s="607"/>
      <c r="AE985" s="607"/>
      <c r="AF985" s="607"/>
      <c r="AG985" s="607"/>
      <c r="AH985" s="607"/>
      <c r="AI985" s="607"/>
    </row>
    <row r="986" spans="1:35">
      <c r="A986" s="607"/>
      <c r="B986" s="607"/>
      <c r="C986" s="607"/>
      <c r="D986" s="607"/>
      <c r="E986" s="607"/>
      <c r="F986" s="607"/>
      <c r="G986" s="607"/>
      <c r="H986" s="607"/>
      <c r="I986" s="607"/>
      <c r="J986" s="607"/>
      <c r="K986" s="607"/>
      <c r="L986" s="607"/>
      <c r="M986" s="607"/>
      <c r="N986" s="607"/>
      <c r="O986" s="607"/>
      <c r="P986" s="607"/>
      <c r="Q986" s="607"/>
      <c r="R986" s="607"/>
      <c r="S986" s="607"/>
      <c r="T986" s="607"/>
      <c r="U986" s="607"/>
      <c r="V986" s="607"/>
      <c r="W986" s="607"/>
      <c r="X986" s="607"/>
      <c r="Y986" s="607"/>
      <c r="Z986" s="607"/>
      <c r="AA986" s="607"/>
      <c r="AB986" s="607"/>
      <c r="AC986" s="607"/>
      <c r="AD986" s="607"/>
      <c r="AE986" s="607"/>
      <c r="AF986" s="607"/>
      <c r="AG986" s="607"/>
      <c r="AH986" s="607"/>
      <c r="AI986" s="607"/>
    </row>
    <row r="987" spans="1:35">
      <c r="A987" s="607"/>
      <c r="B987" s="607"/>
      <c r="C987" s="607"/>
      <c r="D987" s="607"/>
      <c r="E987" s="607"/>
      <c r="F987" s="607"/>
      <c r="G987" s="607"/>
      <c r="H987" s="607"/>
      <c r="I987" s="607"/>
      <c r="J987" s="607"/>
      <c r="K987" s="607"/>
      <c r="L987" s="607"/>
      <c r="M987" s="607"/>
      <c r="N987" s="607"/>
      <c r="O987" s="607"/>
      <c r="P987" s="607"/>
      <c r="Q987" s="607"/>
      <c r="R987" s="607"/>
      <c r="S987" s="607"/>
      <c r="T987" s="607"/>
      <c r="U987" s="607"/>
      <c r="V987" s="607"/>
      <c r="W987" s="607"/>
      <c r="X987" s="607"/>
      <c r="Y987" s="607"/>
      <c r="Z987" s="607"/>
      <c r="AA987" s="607"/>
      <c r="AB987" s="607"/>
      <c r="AC987" s="607"/>
      <c r="AD987" s="607"/>
      <c r="AE987" s="607"/>
      <c r="AF987" s="607"/>
      <c r="AG987" s="607"/>
      <c r="AH987" s="607"/>
      <c r="AI987" s="607"/>
    </row>
    <row r="988" spans="1:35">
      <c r="A988" s="607"/>
      <c r="B988" s="607"/>
      <c r="C988" s="607"/>
      <c r="D988" s="607"/>
      <c r="E988" s="607"/>
      <c r="F988" s="607"/>
      <c r="G988" s="607"/>
      <c r="H988" s="607"/>
      <c r="I988" s="607"/>
      <c r="J988" s="607"/>
      <c r="K988" s="607"/>
      <c r="L988" s="607"/>
      <c r="M988" s="607"/>
      <c r="N988" s="607"/>
      <c r="O988" s="607"/>
      <c r="P988" s="607"/>
      <c r="Q988" s="607"/>
      <c r="R988" s="607"/>
      <c r="S988" s="607"/>
      <c r="T988" s="607"/>
      <c r="U988" s="607"/>
      <c r="V988" s="607"/>
      <c r="W988" s="607"/>
      <c r="X988" s="607"/>
      <c r="Y988" s="607"/>
      <c r="Z988" s="607"/>
      <c r="AA988" s="607"/>
      <c r="AB988" s="607"/>
      <c r="AC988" s="607"/>
      <c r="AD988" s="607"/>
      <c r="AE988" s="607"/>
      <c r="AF988" s="607"/>
      <c r="AG988" s="607"/>
      <c r="AH988" s="607"/>
      <c r="AI988" s="607"/>
    </row>
    <row r="989" spans="1:35">
      <c r="A989" s="607"/>
      <c r="B989" s="607"/>
      <c r="C989" s="607"/>
      <c r="D989" s="607"/>
      <c r="E989" s="607"/>
      <c r="F989" s="607"/>
      <c r="G989" s="607"/>
      <c r="H989" s="607"/>
      <c r="I989" s="607"/>
      <c r="J989" s="607"/>
      <c r="K989" s="607"/>
      <c r="L989" s="607"/>
      <c r="M989" s="607"/>
      <c r="N989" s="607"/>
      <c r="O989" s="607"/>
      <c r="P989" s="607"/>
      <c r="Q989" s="607"/>
      <c r="R989" s="607"/>
      <c r="S989" s="607"/>
      <c r="T989" s="607"/>
      <c r="U989" s="607"/>
      <c r="V989" s="607"/>
      <c r="W989" s="607"/>
      <c r="X989" s="607"/>
      <c r="Y989" s="607"/>
      <c r="Z989" s="607"/>
      <c r="AA989" s="607"/>
      <c r="AB989" s="607"/>
      <c r="AC989" s="607"/>
      <c r="AD989" s="607"/>
      <c r="AE989" s="607"/>
      <c r="AF989" s="607"/>
      <c r="AG989" s="607"/>
      <c r="AH989" s="607"/>
      <c r="AI989" s="607"/>
    </row>
    <row r="990" spans="1:35">
      <c r="A990" s="607"/>
      <c r="B990" s="607"/>
      <c r="C990" s="607"/>
      <c r="D990" s="607"/>
      <c r="E990" s="607"/>
      <c r="F990" s="607"/>
      <c r="G990" s="607"/>
      <c r="H990" s="607"/>
      <c r="I990" s="607"/>
      <c r="J990" s="607"/>
      <c r="K990" s="607"/>
      <c r="L990" s="607"/>
      <c r="M990" s="607"/>
      <c r="N990" s="607"/>
      <c r="O990" s="607"/>
      <c r="P990" s="607"/>
      <c r="Q990" s="607"/>
      <c r="R990" s="607"/>
      <c r="S990" s="607"/>
      <c r="T990" s="607"/>
      <c r="U990" s="607"/>
      <c r="V990" s="607"/>
      <c r="W990" s="607"/>
      <c r="X990" s="607"/>
      <c r="Y990" s="607"/>
      <c r="Z990" s="607"/>
      <c r="AA990" s="607"/>
      <c r="AB990" s="607"/>
      <c r="AC990" s="607"/>
      <c r="AD990" s="607"/>
      <c r="AE990" s="607"/>
      <c r="AF990" s="607"/>
      <c r="AG990" s="607"/>
      <c r="AH990" s="607"/>
      <c r="AI990" s="607"/>
    </row>
    <row r="991" spans="1:35">
      <c r="A991" s="607"/>
      <c r="B991" s="607"/>
      <c r="C991" s="607"/>
      <c r="D991" s="607"/>
      <c r="E991" s="607"/>
      <c r="F991" s="607"/>
      <c r="G991" s="607"/>
      <c r="H991" s="607"/>
      <c r="I991" s="607"/>
      <c r="J991" s="607"/>
      <c r="K991" s="607"/>
      <c r="L991" s="607"/>
      <c r="M991" s="607"/>
      <c r="N991" s="607"/>
      <c r="O991" s="607"/>
      <c r="P991" s="607"/>
      <c r="Q991" s="607"/>
      <c r="R991" s="607"/>
      <c r="S991" s="607"/>
      <c r="T991" s="607"/>
      <c r="U991" s="607"/>
      <c r="V991" s="607"/>
      <c r="W991" s="607"/>
      <c r="X991" s="607"/>
      <c r="Y991" s="607"/>
      <c r="Z991" s="607"/>
      <c r="AA991" s="607"/>
      <c r="AB991" s="607"/>
      <c r="AC991" s="607"/>
      <c r="AD991" s="607"/>
      <c r="AE991" s="607"/>
      <c r="AF991" s="607"/>
      <c r="AG991" s="607"/>
      <c r="AH991" s="607"/>
      <c r="AI991" s="607"/>
    </row>
    <row r="992" spans="1:35">
      <c r="A992" s="607"/>
      <c r="B992" s="607"/>
      <c r="C992" s="607"/>
      <c r="D992" s="607"/>
      <c r="E992" s="607"/>
      <c r="F992" s="607"/>
      <c r="G992" s="607"/>
      <c r="H992" s="607"/>
      <c r="I992" s="607"/>
      <c r="J992" s="607"/>
      <c r="K992" s="607"/>
      <c r="L992" s="607"/>
      <c r="M992" s="607"/>
      <c r="N992" s="607"/>
      <c r="O992" s="607"/>
      <c r="P992" s="607"/>
      <c r="Q992" s="607"/>
      <c r="R992" s="607"/>
      <c r="S992" s="607"/>
      <c r="T992" s="607"/>
      <c r="U992" s="607"/>
      <c r="V992" s="607"/>
      <c r="W992" s="607"/>
      <c r="X992" s="607"/>
      <c r="Y992" s="607"/>
      <c r="Z992" s="607"/>
      <c r="AA992" s="607"/>
      <c r="AB992" s="607"/>
      <c r="AC992" s="607"/>
      <c r="AD992" s="607"/>
      <c r="AE992" s="607"/>
      <c r="AF992" s="607"/>
      <c r="AG992" s="607"/>
      <c r="AH992" s="607"/>
      <c r="AI992" s="607"/>
    </row>
    <row r="993" spans="1:35">
      <c r="A993" s="607"/>
      <c r="B993" s="607"/>
      <c r="C993" s="607"/>
      <c r="D993" s="607"/>
      <c r="E993" s="607"/>
      <c r="F993" s="607"/>
      <c r="G993" s="607"/>
      <c r="H993" s="607"/>
      <c r="I993" s="607"/>
      <c r="J993" s="607"/>
      <c r="K993" s="607"/>
      <c r="L993" s="607"/>
      <c r="M993" s="607"/>
      <c r="N993" s="607"/>
      <c r="O993" s="607"/>
      <c r="P993" s="607"/>
      <c r="Q993" s="607"/>
      <c r="R993" s="607"/>
      <c r="S993" s="607"/>
      <c r="T993" s="607"/>
      <c r="U993" s="607"/>
      <c r="V993" s="607"/>
      <c r="W993" s="607"/>
      <c r="X993" s="607"/>
      <c r="Y993" s="607"/>
      <c r="Z993" s="607"/>
      <c r="AA993" s="607"/>
      <c r="AB993" s="607"/>
      <c r="AC993" s="607"/>
      <c r="AD993" s="607"/>
      <c r="AE993" s="607"/>
      <c r="AF993" s="607"/>
      <c r="AG993" s="607"/>
      <c r="AH993" s="607"/>
      <c r="AI993" s="607"/>
    </row>
    <row r="994" spans="1:35">
      <c r="A994" s="607"/>
      <c r="B994" s="607"/>
      <c r="C994" s="607"/>
      <c r="D994" s="607"/>
      <c r="E994" s="607"/>
      <c r="F994" s="607"/>
      <c r="G994" s="607"/>
      <c r="H994" s="607"/>
      <c r="I994" s="607"/>
      <c r="J994" s="607"/>
      <c r="K994" s="607"/>
      <c r="L994" s="607"/>
      <c r="M994" s="607"/>
      <c r="N994" s="607"/>
      <c r="O994" s="607"/>
      <c r="P994" s="607"/>
      <c r="Q994" s="607"/>
      <c r="R994" s="607"/>
      <c r="S994" s="607"/>
      <c r="T994" s="607"/>
      <c r="U994" s="607"/>
      <c r="V994" s="607"/>
      <c r="W994" s="607"/>
      <c r="X994" s="607"/>
      <c r="Y994" s="607"/>
      <c r="Z994" s="607"/>
      <c r="AA994" s="607"/>
      <c r="AB994" s="607"/>
      <c r="AC994" s="607"/>
      <c r="AD994" s="607"/>
      <c r="AE994" s="607"/>
      <c r="AF994" s="607"/>
      <c r="AG994" s="607"/>
      <c r="AH994" s="607"/>
      <c r="AI994" s="607"/>
    </row>
    <row r="995" spans="1:35">
      <c r="A995" s="607"/>
      <c r="B995" s="607"/>
      <c r="C995" s="607"/>
      <c r="D995" s="607"/>
      <c r="E995" s="607"/>
      <c r="F995" s="607"/>
      <c r="G995" s="607"/>
      <c r="H995" s="607"/>
      <c r="I995" s="607"/>
      <c r="J995" s="607"/>
      <c r="K995" s="607"/>
      <c r="L995" s="607"/>
      <c r="M995" s="607"/>
      <c r="N995" s="607"/>
      <c r="O995" s="607"/>
      <c r="P995" s="607"/>
      <c r="Q995" s="607"/>
      <c r="R995" s="607"/>
      <c r="S995" s="607"/>
      <c r="T995" s="607"/>
      <c r="U995" s="607"/>
      <c r="V995" s="607"/>
      <c r="W995" s="607"/>
      <c r="X995" s="607"/>
      <c r="Y995" s="607"/>
      <c r="Z995" s="607"/>
      <c r="AA995" s="607"/>
      <c r="AB995" s="607"/>
      <c r="AC995" s="607"/>
      <c r="AD995" s="607"/>
      <c r="AE995" s="607"/>
      <c r="AF995" s="607"/>
      <c r="AG995" s="607"/>
      <c r="AH995" s="607"/>
      <c r="AI995" s="607"/>
    </row>
    <row r="996" spans="1:35">
      <c r="A996" s="607"/>
      <c r="B996" s="607"/>
      <c r="C996" s="607"/>
      <c r="D996" s="607"/>
      <c r="E996" s="607"/>
      <c r="F996" s="607"/>
      <c r="G996" s="607"/>
      <c r="H996" s="607"/>
      <c r="I996" s="607"/>
      <c r="J996" s="607"/>
      <c r="K996" s="607"/>
      <c r="L996" s="607"/>
      <c r="M996" s="607"/>
      <c r="N996" s="607"/>
      <c r="O996" s="607"/>
      <c r="P996" s="607"/>
      <c r="Q996" s="607"/>
      <c r="R996" s="607"/>
      <c r="S996" s="607"/>
      <c r="T996" s="607"/>
      <c r="U996" s="607"/>
      <c r="V996" s="607"/>
      <c r="W996" s="607"/>
      <c r="X996" s="607"/>
      <c r="Y996" s="607"/>
      <c r="Z996" s="607"/>
      <c r="AA996" s="607"/>
      <c r="AB996" s="607"/>
      <c r="AC996" s="607"/>
      <c r="AD996" s="607"/>
      <c r="AE996" s="607"/>
      <c r="AF996" s="607"/>
      <c r="AG996" s="607"/>
      <c r="AH996" s="607"/>
      <c r="AI996" s="607"/>
    </row>
  </sheetData>
  <mergeCells count="75">
    <mergeCell ref="B12:D12"/>
    <mergeCell ref="B13:D13"/>
    <mergeCell ref="B14:D14"/>
    <mergeCell ref="B15:D15"/>
    <mergeCell ref="B16:D16"/>
    <mergeCell ref="A1:O1"/>
    <mergeCell ref="A2:N2"/>
    <mergeCell ref="A3:N3"/>
    <mergeCell ref="A4:N4"/>
    <mergeCell ref="A5:N5"/>
    <mergeCell ref="A6:N6"/>
    <mergeCell ref="G7:L7"/>
    <mergeCell ref="F7:F11"/>
    <mergeCell ref="G8:H8"/>
    <mergeCell ref="G9:H9"/>
    <mergeCell ref="G10:H10"/>
    <mergeCell ref="I8:J8"/>
    <mergeCell ref="K8:L8"/>
    <mergeCell ref="I9:J9"/>
    <mergeCell ref="K9:L9"/>
    <mergeCell ref="I10:J10"/>
    <mergeCell ref="K10:L10"/>
    <mergeCell ref="A7:A11"/>
    <mergeCell ref="M7:O10"/>
    <mergeCell ref="B7:D11"/>
    <mergeCell ref="E7:E11"/>
    <mergeCell ref="D89:O91"/>
    <mergeCell ref="D93:O95"/>
    <mergeCell ref="D97:O99"/>
    <mergeCell ref="D45:O47"/>
    <mergeCell ref="D49:O51"/>
    <mergeCell ref="D53:O55"/>
    <mergeCell ref="D57:O59"/>
    <mergeCell ref="D61:O63"/>
    <mergeCell ref="D65:O67"/>
    <mergeCell ref="D69:O71"/>
    <mergeCell ref="A42:O43"/>
    <mergeCell ref="D73:O75"/>
    <mergeCell ref="D77:O79"/>
    <mergeCell ref="D81:O83"/>
    <mergeCell ref="D85:O87"/>
    <mergeCell ref="B37:F37"/>
    <mergeCell ref="H37:J37"/>
    <mergeCell ref="B38:F38"/>
    <mergeCell ref="H38:J38"/>
    <mergeCell ref="A40:O41"/>
    <mergeCell ref="I30:O30"/>
    <mergeCell ref="B33:F33"/>
    <mergeCell ref="H33:J33"/>
    <mergeCell ref="H36:J36"/>
    <mergeCell ref="B36:F36"/>
    <mergeCell ref="A28:F28"/>
    <mergeCell ref="G28:J28"/>
    <mergeCell ref="M28:N28"/>
    <mergeCell ref="A29:F29"/>
    <mergeCell ref="G29:J29"/>
    <mergeCell ref="M29:N29"/>
    <mergeCell ref="G26:J26"/>
    <mergeCell ref="M26:N26"/>
    <mergeCell ref="A26:F26"/>
    <mergeCell ref="A27:F27"/>
    <mergeCell ref="G27:J27"/>
    <mergeCell ref="M27:N27"/>
    <mergeCell ref="A22:F22"/>
    <mergeCell ref="A24:O24"/>
    <mergeCell ref="A23:F23"/>
    <mergeCell ref="A25:F25"/>
    <mergeCell ref="G25:H25"/>
    <mergeCell ref="I25:J25"/>
    <mergeCell ref="M25:N25"/>
    <mergeCell ref="B17:D17"/>
    <mergeCell ref="B18:D18"/>
    <mergeCell ref="B19:D19"/>
    <mergeCell ref="B20:D20"/>
    <mergeCell ref="A21:F2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2">
    <tabColor theme="8" tint="-0.249977111117893"/>
    <pageSetUpPr fitToPage="1"/>
  </sheetPr>
  <dimension ref="A1:I63"/>
  <sheetViews>
    <sheetView view="pageBreakPreview" zoomScaleNormal="100" zoomScaleSheetLayoutView="100" zoomScalePageLayoutView="55" workbookViewId="0">
      <selection activeCell="G28" sqref="G28"/>
    </sheetView>
  </sheetViews>
  <sheetFormatPr baseColWidth="10" defaultColWidth="11.5" defaultRowHeight="15"/>
  <cols>
    <col min="1" max="1" width="10.1640625" style="85" customWidth="1"/>
    <col min="2" max="2" width="18.33203125" style="85" customWidth="1"/>
    <col min="3" max="3" width="25" style="85" customWidth="1"/>
    <col min="4" max="4" width="18.83203125" style="85" customWidth="1"/>
    <col min="5" max="5" width="20" style="85" customWidth="1"/>
    <col min="6" max="6" width="10.5" style="85" bestFit="1" customWidth="1"/>
    <col min="7" max="7" width="12.83203125" style="85" customWidth="1"/>
    <col min="8" max="8" width="12.5" style="85" customWidth="1"/>
    <col min="9" max="9" width="21.6640625" style="85" customWidth="1"/>
    <col min="10" max="10" width="32.83203125" style="85" bestFit="1" customWidth="1"/>
    <col min="11" max="16384" width="11.5" style="85"/>
  </cols>
  <sheetData>
    <row r="1" spans="1:9">
      <c r="A1" s="380"/>
      <c r="B1" s="380"/>
      <c r="C1" s="380"/>
      <c r="D1" s="380"/>
      <c r="E1" s="380"/>
      <c r="F1" s="380"/>
      <c r="G1" s="380"/>
      <c r="H1" s="380"/>
      <c r="I1" s="380"/>
    </row>
    <row r="2" spans="1:9">
      <c r="A2" s="380"/>
      <c r="B2" s="380"/>
      <c r="C2" s="380"/>
      <c r="D2" s="380"/>
      <c r="E2" s="380"/>
      <c r="F2" s="380"/>
      <c r="G2" s="380"/>
      <c r="H2" s="380"/>
      <c r="I2" s="380"/>
    </row>
    <row r="3" spans="1:9">
      <c r="A3" s="380"/>
      <c r="B3" s="380"/>
      <c r="C3" s="380"/>
      <c r="D3" s="380"/>
      <c r="E3" s="380"/>
      <c r="F3" s="380"/>
      <c r="G3" s="380"/>
      <c r="H3" s="380"/>
      <c r="I3" s="380"/>
    </row>
    <row r="4" spans="1:9">
      <c r="A4" s="380"/>
      <c r="B4" s="380"/>
      <c r="C4" s="380"/>
      <c r="D4" s="380"/>
      <c r="E4" s="380"/>
      <c r="F4" s="380"/>
      <c r="G4" s="380"/>
      <c r="H4" s="380"/>
      <c r="I4" s="380"/>
    </row>
    <row r="5" spans="1:9">
      <c r="A5" s="380"/>
      <c r="B5" s="380"/>
      <c r="C5" s="380"/>
      <c r="D5" s="380"/>
      <c r="E5" s="380"/>
      <c r="F5" s="380"/>
      <c r="G5" s="380"/>
      <c r="H5" s="380"/>
      <c r="I5" s="380"/>
    </row>
    <row r="6" spans="1:9">
      <c r="A6" s="380"/>
      <c r="B6" s="380"/>
      <c r="C6" s="380"/>
      <c r="D6" s="380"/>
      <c r="E6" s="380"/>
      <c r="F6" s="380"/>
      <c r="G6" s="380"/>
      <c r="H6" s="380"/>
      <c r="I6" s="380"/>
    </row>
    <row r="7" spans="1:9">
      <c r="A7" s="380"/>
      <c r="B7" s="380"/>
      <c r="C7" s="380"/>
      <c r="D7" s="380"/>
      <c r="E7" s="380"/>
      <c r="F7" s="380"/>
      <c r="G7" s="380"/>
      <c r="H7" s="380"/>
      <c r="I7" s="380"/>
    </row>
    <row r="8" spans="1:9">
      <c r="A8" s="380"/>
      <c r="B8" s="380"/>
      <c r="C8" s="380"/>
      <c r="D8" s="380"/>
      <c r="E8" s="380"/>
      <c r="F8" s="380"/>
      <c r="G8" s="380"/>
      <c r="H8" s="380"/>
      <c r="I8" s="380"/>
    </row>
    <row r="9" spans="1:9">
      <c r="A9" s="959" t="s">
        <v>12241</v>
      </c>
      <c r="B9" s="959"/>
      <c r="C9" s="959"/>
      <c r="D9" s="959"/>
      <c r="E9" s="959"/>
      <c r="F9" s="959"/>
      <c r="G9" s="959"/>
      <c r="H9" s="959"/>
      <c r="I9" s="959"/>
    </row>
    <row r="10" spans="1:9">
      <c r="A10" s="381"/>
      <c r="B10" s="381"/>
      <c r="C10" s="381"/>
      <c r="D10" s="381"/>
      <c r="E10" s="381"/>
      <c r="F10" s="381"/>
      <c r="G10" s="381"/>
      <c r="H10" s="381"/>
      <c r="I10" s="381"/>
    </row>
    <row r="11" spans="1:9" ht="15" customHeight="1">
      <c r="A11" s="949" t="s">
        <v>22105</v>
      </c>
      <c r="B11" s="949"/>
      <c r="C11" s="949"/>
      <c r="D11" s="949"/>
      <c r="E11" s="949"/>
      <c r="F11" s="949"/>
      <c r="G11" s="949"/>
      <c r="H11" s="949"/>
      <c r="I11" s="949"/>
    </row>
    <row r="12" spans="1:9" ht="39.75" customHeight="1" thickBot="1">
      <c r="A12" s="949" t="str">
        <f>+portada!A19</f>
        <v>REALIZAR LOS ESTUDIOS Y DISEÑOS TÉCNICOS INTEGRALES PARA LA COMPLEMENTACIÓN DE LA MEMBRANA ARQUITECTÓNICA, LAS SOLUCIONES DE ACCESIBILIDAD PARA PERSONAS CON MOVILIDAD REDUCIDA (PMR) Y LAS ADECUACIONES TÉCNICAS DEL ESCENARIO “EL MUELLE” DE LA FUNDACIÓN GILBERTO ALZATE AVENDAÑO – FUGA.</v>
      </c>
      <c r="B12" s="949"/>
      <c r="C12" s="949"/>
      <c r="D12" s="949"/>
      <c r="E12" s="949"/>
      <c r="F12" s="949"/>
      <c r="G12" s="949"/>
      <c r="H12" s="949"/>
      <c r="I12" s="949"/>
    </row>
    <row r="13" spans="1:9" ht="15" customHeight="1" thickBot="1">
      <c r="A13" s="949" t="s">
        <v>22108</v>
      </c>
      <c r="B13" s="949"/>
      <c r="C13" s="949"/>
      <c r="D13" s="949"/>
      <c r="E13" s="383">
        <f>IF(ISTEXT(F17),"",(F17+F18+F19))</f>
        <v>2</v>
      </c>
      <c r="F13" s="384" t="s">
        <v>22106</v>
      </c>
      <c r="G13" s="380"/>
      <c r="H13" s="385"/>
      <c r="I13" s="385"/>
    </row>
    <row r="14" spans="1:9">
      <c r="A14" s="954"/>
      <c r="B14" s="954"/>
      <c r="C14" s="954"/>
      <c r="D14" s="954"/>
      <c r="E14" s="954"/>
      <c r="F14" s="954"/>
      <c r="G14" s="954"/>
      <c r="H14" s="954"/>
      <c r="I14" s="954"/>
    </row>
    <row r="15" spans="1:9" ht="15" customHeight="1">
      <c r="A15" s="950" t="s">
        <v>23042</v>
      </c>
      <c r="B15" s="950"/>
      <c r="C15" s="949" t="str">
        <f>+portada!A17</f>
        <v xml:space="preserve">ESTUDIOS Y DISEÑOS EL MUELLE </v>
      </c>
      <c r="D15" s="949"/>
      <c r="E15" s="949"/>
      <c r="F15" s="537" t="s">
        <v>23043</v>
      </c>
      <c r="G15" s="386"/>
      <c r="H15" s="385"/>
      <c r="I15" s="385"/>
    </row>
    <row r="16" spans="1:9" ht="16" thickBot="1">
      <c r="A16" s="387"/>
      <c r="B16" s="387"/>
      <c r="C16" s="387"/>
      <c r="D16" s="387"/>
      <c r="E16" s="387"/>
      <c r="F16" s="387"/>
      <c r="G16" s="387"/>
      <c r="H16" s="387"/>
      <c r="I16" s="387"/>
    </row>
    <row r="17" spans="1:9">
      <c r="A17" s="387"/>
      <c r="B17" s="956" t="s">
        <v>22922</v>
      </c>
      <c r="C17" s="538" t="s">
        <v>101</v>
      </c>
      <c r="D17" s="387" t="str">
        <f>+Resumen!C10</f>
        <v>Consultoría</v>
      </c>
      <c r="E17" s="380"/>
      <c r="F17" s="388">
        <v>2</v>
      </c>
      <c r="G17" s="387" t="s">
        <v>22106</v>
      </c>
      <c r="H17" s="389"/>
      <c r="I17" s="380"/>
    </row>
    <row r="18" spans="1:9">
      <c r="A18" s="387"/>
      <c r="B18" s="957"/>
      <c r="C18" s="538" t="s">
        <v>103</v>
      </c>
      <c r="D18" s="387" t="str">
        <f>+Resumen!C29</f>
        <v>Otras consultorías</v>
      </c>
      <c r="E18" s="380"/>
      <c r="F18" s="388">
        <v>0</v>
      </c>
      <c r="G18" s="387" t="s">
        <v>22106</v>
      </c>
      <c r="H18" s="389"/>
      <c r="I18" s="380"/>
    </row>
    <row r="19" spans="1:9" ht="16" thickBot="1">
      <c r="A19" s="387"/>
      <c r="B19" s="958"/>
      <c r="C19" s="538" t="s">
        <v>129</v>
      </c>
      <c r="D19" s="387" t="s">
        <v>22107</v>
      </c>
      <c r="E19" s="380"/>
      <c r="F19" s="388">
        <v>0</v>
      </c>
      <c r="G19" s="387" t="s">
        <v>22106</v>
      </c>
      <c r="H19" s="389"/>
      <c r="I19" s="380"/>
    </row>
    <row r="20" spans="1:9">
      <c r="A20" s="387"/>
      <c r="B20" s="387"/>
      <c r="C20" s="387"/>
      <c r="D20" s="387"/>
      <c r="E20" s="380"/>
      <c r="F20" s="380"/>
      <c r="G20" s="387"/>
      <c r="H20" s="389"/>
      <c r="I20" s="380"/>
    </row>
    <row r="21" spans="1:9">
      <c r="A21" s="390"/>
      <c r="B21" s="387"/>
      <c r="C21" s="387"/>
      <c r="D21" s="387"/>
      <c r="E21" s="387"/>
      <c r="F21" s="387"/>
      <c r="G21" s="387"/>
      <c r="H21" s="387"/>
      <c r="I21" s="387"/>
    </row>
    <row r="22" spans="1:9" ht="15" customHeight="1">
      <c r="A22" s="954" t="s">
        <v>23044</v>
      </c>
      <c r="B22" s="954"/>
      <c r="C22" s="954"/>
      <c r="D22" s="954"/>
      <c r="E22" s="954"/>
      <c r="F22" s="954"/>
      <c r="G22" s="954"/>
      <c r="H22" s="954"/>
      <c r="I22" s="954"/>
    </row>
    <row r="23" spans="1:9" ht="15" customHeight="1">
      <c r="A23" s="382"/>
      <c r="B23" s="382"/>
      <c r="C23" s="382"/>
      <c r="D23" s="386"/>
      <c r="E23" s="386"/>
      <c r="F23" s="391"/>
      <c r="G23" s="391"/>
      <c r="H23" s="391"/>
      <c r="I23" s="385"/>
    </row>
    <row r="24" spans="1:9">
      <c r="A24" s="948" t="s">
        <v>23045</v>
      </c>
      <c r="B24" s="948"/>
      <c r="C24" s="948"/>
      <c r="D24" s="948"/>
      <c r="E24" s="948"/>
      <c r="F24" s="948"/>
      <c r="G24" s="948"/>
      <c r="H24" s="948"/>
      <c r="I24" s="948"/>
    </row>
    <row r="25" spans="1:9">
      <c r="A25" s="948"/>
      <c r="B25" s="948"/>
      <c r="C25" s="948"/>
      <c r="D25" s="948"/>
      <c r="E25" s="948"/>
      <c r="F25" s="948"/>
      <c r="G25" s="948"/>
      <c r="H25" s="948"/>
      <c r="I25" s="948"/>
    </row>
    <row r="26" spans="1:9" ht="33" customHeight="1">
      <c r="A26" s="948"/>
      <c r="B26" s="948"/>
      <c r="C26" s="948"/>
      <c r="D26" s="948"/>
      <c r="E26" s="948"/>
      <c r="F26" s="948"/>
      <c r="G26" s="948"/>
      <c r="H26" s="948"/>
      <c r="I26" s="948"/>
    </row>
    <row r="27" spans="1:9">
      <c r="A27" s="391"/>
      <c r="B27" s="391"/>
      <c r="C27" s="391"/>
      <c r="D27" s="391"/>
      <c r="E27" s="391"/>
      <c r="F27" s="391"/>
      <c r="G27" s="391"/>
      <c r="H27" s="391"/>
      <c r="I27" s="391"/>
    </row>
    <row r="28" spans="1:9">
      <c r="A28" s="954" t="s">
        <v>13566</v>
      </c>
      <c r="B28" s="954"/>
      <c r="C28" s="391"/>
      <c r="D28" s="391"/>
      <c r="E28" s="391"/>
      <c r="F28" s="391"/>
      <c r="G28" s="391"/>
      <c r="H28" s="391"/>
      <c r="I28" s="391"/>
    </row>
    <row r="29" spans="1:9" ht="15" customHeight="1">
      <c r="A29" s="952" t="str">
        <f>(Personal!D2)&amp;" (Sin IVA)"</f>
        <v>Consultoría (Sin IVA)</v>
      </c>
      <c r="B29" s="952"/>
      <c r="C29" s="952"/>
      <c r="D29" s="385"/>
      <c r="E29" s="392">
        <f>+Resumen!C50</f>
        <v>40779858.258299999</v>
      </c>
      <c r="F29" s="380"/>
      <c r="G29" s="392"/>
      <c r="H29" s="392"/>
      <c r="I29" s="393"/>
    </row>
    <row r="30" spans="1:9" ht="15" customHeight="1">
      <c r="A30" s="952" t="str">
        <f>(Personal!D40)&amp;" (Sin IVA)"</f>
        <v>Otras consultorías (Sin IVA)</v>
      </c>
      <c r="B30" s="952"/>
      <c r="C30" s="952"/>
      <c r="D30" s="385"/>
      <c r="E30" s="392">
        <f>+Resumen!C51</f>
        <v>0</v>
      </c>
      <c r="F30" s="380"/>
      <c r="G30" s="392"/>
      <c r="H30" s="392"/>
      <c r="I30" s="393"/>
    </row>
    <row r="31" spans="1:9" ht="15" customHeight="1">
      <c r="A31" s="952" t="s">
        <v>12249</v>
      </c>
      <c r="B31" s="953"/>
      <c r="C31" s="953"/>
      <c r="D31" s="385"/>
      <c r="E31" s="394">
        <f>+Resumen!C53</f>
        <v>7748173.069077</v>
      </c>
      <c r="F31" s="380"/>
      <c r="G31" s="392"/>
      <c r="H31" s="392"/>
      <c r="I31" s="393"/>
    </row>
    <row r="32" spans="1:9" ht="15" customHeight="1">
      <c r="A32" s="955" t="str">
        <f>Resumen!B54</f>
        <v>X. VALOR TOTAL  CONSULTORÍA / INTERVENTORÍA</v>
      </c>
      <c r="B32" s="955"/>
      <c r="C32" s="385"/>
      <c r="D32" s="391"/>
      <c r="E32" s="575">
        <f>+Resumen!C54</f>
        <v>48528031</v>
      </c>
      <c r="F32" s="380"/>
      <c r="G32" s="392"/>
      <c r="H32" s="392"/>
      <c r="I32" s="393" t="s">
        <v>12250</v>
      </c>
    </row>
    <row r="33" spans="1:9">
      <c r="A33" s="382"/>
      <c r="B33" s="382"/>
      <c r="C33" s="382"/>
      <c r="D33" s="391"/>
      <c r="E33" s="392"/>
      <c r="F33" s="380"/>
      <c r="G33" s="392"/>
      <c r="H33" s="392"/>
      <c r="I33" s="393"/>
    </row>
    <row r="34" spans="1:9" ht="15" customHeight="1">
      <c r="A34" s="951" t="s">
        <v>23046</v>
      </c>
      <c r="B34" s="951"/>
      <c r="C34" s="951"/>
      <c r="D34" s="951"/>
      <c r="E34" s="951"/>
      <c r="F34" s="380"/>
      <c r="G34" s="380"/>
      <c r="H34" s="380"/>
      <c r="I34" s="380"/>
    </row>
    <row r="35" spans="1:9" ht="34.5" customHeight="1">
      <c r="A35" s="947" t="s">
        <v>23057</v>
      </c>
      <c r="B35" s="947"/>
      <c r="C35" s="947"/>
      <c r="D35" s="947"/>
      <c r="E35" s="947"/>
      <c r="F35" s="947"/>
      <c r="G35" s="947"/>
      <c r="H35" s="947"/>
      <c r="I35" s="947"/>
    </row>
    <row r="36" spans="1:9" ht="15" customHeight="1">
      <c r="A36" s="393"/>
      <c r="B36" s="393"/>
      <c r="C36" s="393"/>
      <c r="D36" s="393"/>
      <c r="E36" s="393"/>
      <c r="F36" s="393"/>
      <c r="G36" s="393"/>
      <c r="H36" s="393"/>
      <c r="I36" s="392"/>
    </row>
    <row r="37" spans="1:9">
      <c r="A37" s="396" t="s">
        <v>23047</v>
      </c>
      <c r="B37" s="396"/>
      <c r="C37" s="396"/>
      <c r="D37" s="396"/>
      <c r="E37" s="396" t="s">
        <v>23047</v>
      </c>
      <c r="F37" s="387"/>
      <c r="G37" s="387"/>
      <c r="H37" s="387"/>
      <c r="I37" s="387"/>
    </row>
    <row r="38" spans="1:9">
      <c r="A38" s="390"/>
      <c r="B38" s="396"/>
      <c r="C38" s="396"/>
      <c r="D38" s="396"/>
      <c r="E38" s="396"/>
      <c r="F38" s="387"/>
      <c r="G38" s="387"/>
      <c r="H38" s="387"/>
      <c r="I38" s="387"/>
    </row>
    <row r="39" spans="1:9">
      <c r="A39" s="390"/>
      <c r="B39" s="396"/>
      <c r="C39" s="396"/>
      <c r="D39" s="396"/>
      <c r="E39" s="396"/>
      <c r="F39" s="387"/>
      <c r="G39" s="387"/>
      <c r="H39" s="387"/>
      <c r="I39" s="387"/>
    </row>
    <row r="40" spans="1:9">
      <c r="A40" s="390"/>
      <c r="B40" s="396"/>
      <c r="C40" s="396"/>
      <c r="D40" s="396"/>
      <c r="E40" s="396"/>
      <c r="F40" s="387"/>
      <c r="G40" s="387"/>
      <c r="H40" s="387"/>
      <c r="I40" s="387"/>
    </row>
    <row r="41" spans="1:9">
      <c r="A41" s="397" t="s">
        <v>12243</v>
      </c>
      <c r="B41" s="397"/>
      <c r="C41" s="397"/>
      <c r="D41" s="398"/>
      <c r="E41" s="397"/>
      <c r="F41" s="395"/>
      <c r="G41" s="395"/>
      <c r="H41" s="395"/>
      <c r="I41" s="387"/>
    </row>
    <row r="42" spans="1:9">
      <c r="A42" s="396" t="s">
        <v>12246</v>
      </c>
      <c r="B42" s="398" t="s">
        <v>23048</v>
      </c>
      <c r="C42" s="398"/>
      <c r="D42" s="398"/>
      <c r="E42" s="396" t="s">
        <v>12246</v>
      </c>
      <c r="F42" s="398" t="s">
        <v>23054</v>
      </c>
      <c r="G42" s="380"/>
      <c r="H42" s="380"/>
      <c r="I42" s="387"/>
    </row>
    <row r="43" spans="1:9">
      <c r="A43" s="396" t="s">
        <v>12247</v>
      </c>
      <c r="B43" s="398" t="s">
        <v>23049</v>
      </c>
      <c r="C43" s="398"/>
      <c r="D43" s="398"/>
      <c r="E43" s="396" t="s">
        <v>12247</v>
      </c>
      <c r="F43" s="398" t="s">
        <v>23049</v>
      </c>
      <c r="G43" s="380"/>
      <c r="H43" s="380"/>
      <c r="I43" s="387"/>
    </row>
    <row r="44" spans="1:9">
      <c r="A44" s="396"/>
      <c r="B44" s="396"/>
      <c r="C44" s="396"/>
      <c r="D44" s="396"/>
      <c r="E44" s="396"/>
      <c r="F44" s="387"/>
      <c r="G44" s="387"/>
      <c r="H44" s="387"/>
      <c r="I44" s="387"/>
    </row>
    <row r="45" spans="1:9">
      <c r="A45" s="396"/>
      <c r="B45" s="396"/>
      <c r="C45" s="396"/>
      <c r="D45" s="396"/>
      <c r="E45" s="396"/>
      <c r="F45" s="387"/>
      <c r="G45" s="387"/>
      <c r="H45" s="387"/>
      <c r="I45" s="387"/>
    </row>
    <row r="46" spans="1:9">
      <c r="A46" s="396" t="s">
        <v>23029</v>
      </c>
      <c r="B46" s="396"/>
      <c r="C46" s="396"/>
      <c r="D46" s="396"/>
      <c r="E46" s="396" t="s">
        <v>23030</v>
      </c>
      <c r="F46" s="387"/>
      <c r="G46" s="387"/>
      <c r="H46" s="387"/>
      <c r="I46" s="387"/>
    </row>
    <row r="47" spans="1:9">
      <c r="A47" s="390"/>
      <c r="B47" s="396"/>
      <c r="C47" s="396"/>
      <c r="D47" s="396"/>
      <c r="E47" s="396"/>
      <c r="F47" s="387"/>
      <c r="G47" s="387"/>
      <c r="H47" s="387"/>
      <c r="I47" s="387"/>
    </row>
    <row r="48" spans="1:9">
      <c r="A48" s="390"/>
      <c r="B48" s="396"/>
      <c r="C48" s="396"/>
      <c r="D48" s="396"/>
      <c r="E48" s="396"/>
      <c r="F48" s="387"/>
      <c r="G48" s="387"/>
      <c r="H48" s="387"/>
      <c r="I48" s="387"/>
    </row>
    <row r="49" spans="1:9">
      <c r="A49" s="390"/>
      <c r="B49" s="396"/>
      <c r="C49" s="396"/>
      <c r="D49" s="396"/>
      <c r="E49" s="396"/>
      <c r="F49" s="387"/>
      <c r="G49" s="387"/>
      <c r="H49" s="387"/>
      <c r="I49" s="387"/>
    </row>
    <row r="50" spans="1:9">
      <c r="A50" s="397" t="s">
        <v>12243</v>
      </c>
      <c r="B50" s="397"/>
      <c r="C50" s="397"/>
      <c r="D50" s="396"/>
      <c r="E50" s="397" t="s">
        <v>12243</v>
      </c>
      <c r="F50" s="395"/>
      <c r="G50" s="395"/>
      <c r="H50" s="395"/>
      <c r="I50" s="387"/>
    </row>
    <row r="51" spans="1:9">
      <c r="A51" s="396" t="s">
        <v>12246</v>
      </c>
      <c r="B51" s="573" t="s">
        <v>23053</v>
      </c>
      <c r="C51" s="396"/>
      <c r="D51" s="396"/>
      <c r="E51" s="396" t="s">
        <v>12246</v>
      </c>
      <c r="F51" s="573" t="s">
        <v>23050</v>
      </c>
      <c r="G51" s="387"/>
      <c r="H51" s="387"/>
      <c r="I51" s="387"/>
    </row>
    <row r="52" spans="1:9">
      <c r="A52" s="396" t="s">
        <v>12247</v>
      </c>
      <c r="B52" s="573" t="s">
        <v>23052</v>
      </c>
      <c r="C52" s="396"/>
      <c r="D52" s="396"/>
      <c r="E52" s="396" t="s">
        <v>12247</v>
      </c>
      <c r="F52" s="573" t="s">
        <v>23051</v>
      </c>
      <c r="G52" s="387"/>
      <c r="H52" s="387"/>
      <c r="I52" s="387"/>
    </row>
    <row r="53" spans="1:9">
      <c r="A53" s="396"/>
      <c r="B53" s="396"/>
      <c r="C53" s="396"/>
      <c r="D53" s="396"/>
      <c r="E53" s="396"/>
      <c r="F53" s="387"/>
      <c r="G53" s="387"/>
      <c r="H53" s="387"/>
      <c r="I53" s="387"/>
    </row>
    <row r="54" spans="1:9">
      <c r="A54" s="396"/>
      <c r="B54" s="396"/>
      <c r="C54" s="396"/>
      <c r="D54" s="396"/>
      <c r="E54" s="396"/>
      <c r="F54" s="387"/>
      <c r="G54" s="387"/>
      <c r="H54" s="387"/>
      <c r="I54" s="387"/>
    </row>
    <row r="55" spans="1:9">
      <c r="A55" s="396" t="s">
        <v>12242</v>
      </c>
      <c r="B55" s="396"/>
      <c r="C55" s="396"/>
      <c r="D55" s="396"/>
      <c r="E55" s="396"/>
      <c r="F55" s="387"/>
      <c r="G55" s="387"/>
      <c r="H55" s="387"/>
      <c r="I55" s="387"/>
    </row>
    <row r="56" spans="1:9">
      <c r="A56" s="396"/>
      <c r="B56" s="396"/>
      <c r="C56" s="396"/>
      <c r="D56" s="396"/>
      <c r="E56" s="396"/>
      <c r="F56" s="387"/>
      <c r="G56" s="387"/>
      <c r="H56" s="387"/>
      <c r="I56" s="387"/>
    </row>
    <row r="57" spans="1:9">
      <c r="A57" s="396"/>
      <c r="B57" s="396"/>
      <c r="C57" s="396"/>
      <c r="D57" s="396"/>
      <c r="E57" s="396"/>
      <c r="F57" s="387"/>
      <c r="G57" s="387"/>
      <c r="H57" s="387"/>
      <c r="I57" s="387"/>
    </row>
    <row r="58" spans="1:9">
      <c r="A58" s="396"/>
      <c r="B58" s="396"/>
      <c r="C58" s="396"/>
      <c r="D58" s="396"/>
      <c r="E58" s="396"/>
      <c r="F58" s="387"/>
      <c r="G58" s="387"/>
      <c r="H58" s="387"/>
      <c r="I58" s="387"/>
    </row>
    <row r="59" spans="1:9">
      <c r="A59" s="397" t="s">
        <v>12243</v>
      </c>
      <c r="B59" s="397"/>
      <c r="C59" s="397"/>
      <c r="D59" s="396"/>
      <c r="E59" s="396"/>
      <c r="F59" s="387"/>
      <c r="G59" s="387"/>
      <c r="H59" s="387"/>
      <c r="I59" s="387"/>
    </row>
    <row r="60" spans="1:9">
      <c r="A60" s="396" t="s">
        <v>12246</v>
      </c>
      <c r="B60" s="398" t="s">
        <v>23055</v>
      </c>
      <c r="C60" s="398"/>
      <c r="D60" s="396"/>
      <c r="E60" s="396"/>
      <c r="F60" s="387"/>
      <c r="G60" s="387"/>
      <c r="H60" s="387"/>
      <c r="I60" s="387"/>
    </row>
    <row r="61" spans="1:9" ht="16">
      <c r="A61" s="396" t="s">
        <v>12247</v>
      </c>
      <c r="B61" s="398" t="s">
        <v>23056</v>
      </c>
      <c r="C61" s="398"/>
      <c r="D61" s="398"/>
      <c r="E61" s="396"/>
      <c r="F61" s="574"/>
      <c r="G61" s="380"/>
      <c r="H61" s="380"/>
      <c r="I61" s="387"/>
    </row>
    <row r="62" spans="1:9">
      <c r="A62" s="380"/>
      <c r="B62" s="380"/>
      <c r="C62" s="380"/>
      <c r="D62" s="380"/>
      <c r="E62" s="380"/>
      <c r="F62" s="380"/>
      <c r="G62" s="380"/>
      <c r="H62" s="380"/>
      <c r="I62" s="387"/>
    </row>
    <row r="63" spans="1:9">
      <c r="A63" s="387"/>
      <c r="B63" s="387"/>
      <c r="C63" s="387"/>
      <c r="D63" s="387"/>
      <c r="E63" s="387"/>
      <c r="F63" s="387"/>
      <c r="G63" s="387"/>
      <c r="H63" s="387"/>
      <c r="I63" s="387"/>
    </row>
  </sheetData>
  <mergeCells count="17">
    <mergeCell ref="A9:I9"/>
    <mergeCell ref="A11:I11"/>
    <mergeCell ref="A12:I12"/>
    <mergeCell ref="A14:I14"/>
    <mergeCell ref="A13:D13"/>
    <mergeCell ref="A35:I35"/>
    <mergeCell ref="A24:I26"/>
    <mergeCell ref="C15:E15"/>
    <mergeCell ref="A15:B15"/>
    <mergeCell ref="A34:E34"/>
    <mergeCell ref="A30:C30"/>
    <mergeCell ref="A31:C31"/>
    <mergeCell ref="A28:B28"/>
    <mergeCell ref="A29:C29"/>
    <mergeCell ref="A32:B32"/>
    <mergeCell ref="A22:I22"/>
    <mergeCell ref="B17:B19"/>
  </mergeCells>
  <printOptions horizontalCentered="1"/>
  <pageMargins left="0.98425196850393704" right="0.82677165354330717" top="1.1417322834645669" bottom="0.74803149606299213" header="0.31496062992125984" footer="0.31496062992125984"/>
  <pageSetup scale="53" fitToHeight="0" orientation="portrait" r:id="rId1"/>
  <headerFooter alignWithMargins="0">
    <oddHeader>&amp;C&amp;G</oddHeader>
    <oddFooter>&amp;L           &amp;G&amp;C&amp;P de &amp;N&amp;R      &amp;G</oddFooter>
  </headerFooter>
  <drawing r:id="rId2"/>
  <legacyDrawing r:id="rId3"/>
  <legacyDrawingHF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tabColor theme="8" tint="-0.249977111117893"/>
  </sheetPr>
  <dimension ref="A1:U14149"/>
  <sheetViews>
    <sheetView showGridLines="0" zoomScale="70" zoomScaleNormal="70" workbookViewId="0">
      <pane ySplit="2" topLeftCell="A6329" activePane="bottomLeft" state="frozen"/>
      <selection activeCell="A50" sqref="A50"/>
      <selection pane="bottomLeft" activeCell="B6348" sqref="B6348"/>
    </sheetView>
  </sheetViews>
  <sheetFormatPr baseColWidth="10" defaultColWidth="9.1640625" defaultRowHeight="19.5" customHeight="1"/>
  <cols>
    <col min="1" max="1" width="13.6640625" style="177" customWidth="1"/>
    <col min="2" max="2" width="59.83203125" style="93" customWidth="1"/>
    <col min="3" max="3" width="9.5" style="94" customWidth="1"/>
    <col min="4" max="4" width="13.6640625" style="95" customWidth="1"/>
    <col min="5" max="5" width="9.5" style="94" customWidth="1"/>
    <col min="6" max="6" width="19.5" style="48" customWidth="1"/>
    <col min="7" max="7" width="16.1640625" style="97" customWidth="1"/>
    <col min="8" max="8" width="21.83203125" style="97" customWidth="1"/>
    <col min="9" max="9" width="47.1640625" style="93" customWidth="1"/>
    <col min="10" max="10" width="51.6640625" style="93" customWidth="1"/>
    <col min="11" max="11" width="46.33203125" style="551" customWidth="1"/>
    <col min="12" max="12" width="35" style="552" customWidth="1"/>
    <col min="13" max="13" width="16.6640625" style="96" customWidth="1"/>
    <col min="14" max="14" width="20.33203125" style="196" customWidth="1"/>
    <col min="15" max="15" width="14.5" customWidth="1"/>
    <col min="16" max="18" width="12.5" style="40" customWidth="1"/>
    <col min="19" max="19" width="15.5" style="40" customWidth="1"/>
    <col min="20" max="20" width="16.33203125" style="40" customWidth="1"/>
  </cols>
  <sheetData>
    <row r="1" spans="1:21" ht="19.5" customHeight="1">
      <c r="A1" s="176"/>
      <c r="B1" s="172"/>
      <c r="C1" s="171"/>
      <c r="D1" s="173"/>
      <c r="E1" s="171"/>
      <c r="F1" s="174"/>
      <c r="G1" s="175"/>
      <c r="H1" s="175"/>
      <c r="I1" s="172"/>
      <c r="J1" s="172"/>
      <c r="K1" s="543">
        <v>10</v>
      </c>
      <c r="L1" s="544">
        <v>7</v>
      </c>
      <c r="M1" s="178"/>
      <c r="N1" s="198"/>
    </row>
    <row r="2" spans="1:21" s="523" customFormat="1" ht="31.5" customHeight="1">
      <c r="A2" s="169" t="s">
        <v>203</v>
      </c>
      <c r="B2" s="169" t="s">
        <v>6033</v>
      </c>
      <c r="C2" s="169" t="s">
        <v>204</v>
      </c>
      <c r="D2" s="169" t="s">
        <v>205</v>
      </c>
      <c r="E2" s="169" t="s">
        <v>13567</v>
      </c>
      <c r="F2" s="169" t="s">
        <v>6034</v>
      </c>
      <c r="G2" s="169" t="s">
        <v>13757</v>
      </c>
      <c r="H2" s="169" t="s">
        <v>13295</v>
      </c>
      <c r="I2" s="169" t="s">
        <v>12635</v>
      </c>
      <c r="J2" s="169" t="s">
        <v>12636</v>
      </c>
      <c r="K2" s="169" t="s">
        <v>13294</v>
      </c>
      <c r="L2" s="169" t="s">
        <v>13741</v>
      </c>
      <c r="M2" s="169" t="s">
        <v>13742</v>
      </c>
      <c r="N2" s="169" t="s">
        <v>22140</v>
      </c>
      <c r="O2" s="169" t="s">
        <v>12634</v>
      </c>
      <c r="P2" s="169" t="s">
        <v>13293</v>
      </c>
      <c r="Q2" s="169" t="s">
        <v>22141</v>
      </c>
      <c r="R2" s="169" t="s">
        <v>22142</v>
      </c>
      <c r="S2" s="169" t="s">
        <v>22143</v>
      </c>
      <c r="T2" s="169" t="s">
        <v>13743</v>
      </c>
      <c r="U2" s="169"/>
    </row>
    <row r="3" spans="1:21" ht="19.5" customHeight="1">
      <c r="A3" s="545">
        <v>2</v>
      </c>
      <c r="B3" s="545" t="s">
        <v>12159</v>
      </c>
      <c r="C3" s="545" t="s">
        <v>216</v>
      </c>
      <c r="D3" s="546"/>
      <c r="E3" s="171" t="str">
        <f>TEXT(D3,"YYYY")</f>
        <v>1900</v>
      </c>
      <c r="F3" s="547">
        <v>0</v>
      </c>
      <c r="G3" s="548">
        <v>0</v>
      </c>
      <c r="H3" s="547">
        <v>0</v>
      </c>
      <c r="I3" s="545" t="s">
        <v>12637</v>
      </c>
      <c r="J3" s="545"/>
      <c r="K3" s="545" t="s">
        <v>13413</v>
      </c>
      <c r="L3" s="545" t="s">
        <v>13413</v>
      </c>
      <c r="M3" s="548" t="s">
        <v>13758</v>
      </c>
      <c r="N3" s="545" t="s">
        <v>13413</v>
      </c>
      <c r="O3" s="545" t="s">
        <v>13759</v>
      </c>
      <c r="P3" s="549">
        <v>1</v>
      </c>
      <c r="Q3" s="549">
        <v>1</v>
      </c>
      <c r="R3" s="549">
        <v>13</v>
      </c>
      <c r="S3" s="548"/>
      <c r="T3" s="548"/>
      <c r="U3" s="99"/>
    </row>
    <row r="4" spans="1:21" ht="19.5" customHeight="1">
      <c r="A4" s="545">
        <v>3</v>
      </c>
      <c r="B4" s="545" t="s">
        <v>1779</v>
      </c>
      <c r="C4" s="545" t="s">
        <v>216</v>
      </c>
      <c r="D4" s="546"/>
      <c r="E4" s="171" t="str">
        <f t="shared" ref="E4:E67" si="0">TEXT(D4,"YYYY")</f>
        <v>1900</v>
      </c>
      <c r="F4" s="547">
        <v>0</v>
      </c>
      <c r="G4" s="548">
        <v>0</v>
      </c>
      <c r="H4" s="547">
        <v>0</v>
      </c>
      <c r="I4" s="545" t="s">
        <v>12637</v>
      </c>
      <c r="J4" s="545"/>
      <c r="K4" s="545" t="s">
        <v>13413</v>
      </c>
      <c r="L4" s="545" t="s">
        <v>13413</v>
      </c>
      <c r="M4" s="548" t="s">
        <v>13758</v>
      </c>
      <c r="N4" s="545" t="s">
        <v>13413</v>
      </c>
      <c r="O4" s="545" t="s">
        <v>13759</v>
      </c>
      <c r="P4" s="549">
        <v>2</v>
      </c>
      <c r="Q4" s="549">
        <v>1</v>
      </c>
      <c r="R4" s="549">
        <v>13</v>
      </c>
      <c r="S4" s="548"/>
      <c r="T4" s="548"/>
      <c r="U4" s="99"/>
    </row>
    <row r="5" spans="1:21" ht="19.5" customHeight="1">
      <c r="A5" s="545">
        <v>4</v>
      </c>
      <c r="B5" s="545" t="s">
        <v>208</v>
      </c>
      <c r="C5" s="545" t="s">
        <v>209</v>
      </c>
      <c r="D5" s="546">
        <v>46052</v>
      </c>
      <c r="E5" s="171" t="str">
        <f t="shared" si="0"/>
        <v>2026</v>
      </c>
      <c r="F5" s="547">
        <v>808</v>
      </c>
      <c r="G5" s="548">
        <v>0.19</v>
      </c>
      <c r="H5" s="547">
        <v>678.99</v>
      </c>
      <c r="I5" s="545" t="s">
        <v>12638</v>
      </c>
      <c r="J5" s="545" t="s">
        <v>13307</v>
      </c>
      <c r="K5" s="545" t="s">
        <v>13413</v>
      </c>
      <c r="L5" s="545" t="s">
        <v>13760</v>
      </c>
      <c r="M5" s="548" t="s">
        <v>13758</v>
      </c>
      <c r="N5" s="545" t="s">
        <v>13413</v>
      </c>
      <c r="O5" s="545" t="s">
        <v>13413</v>
      </c>
      <c r="P5" s="549">
        <v>3</v>
      </c>
      <c r="Q5" s="549">
        <v>1</v>
      </c>
      <c r="R5" s="549">
        <v>63</v>
      </c>
      <c r="S5" s="548">
        <v>2228</v>
      </c>
      <c r="T5" s="548"/>
      <c r="U5" s="99"/>
    </row>
    <row r="6" spans="1:21" ht="19.5" customHeight="1">
      <c r="A6" s="545">
        <v>5</v>
      </c>
      <c r="B6" s="545" t="s">
        <v>12158</v>
      </c>
      <c r="C6" s="545" t="s">
        <v>206</v>
      </c>
      <c r="D6" s="546">
        <v>46080</v>
      </c>
      <c r="E6" s="171" t="str">
        <f t="shared" si="0"/>
        <v>2026</v>
      </c>
      <c r="F6" s="547">
        <v>8365</v>
      </c>
      <c r="G6" s="548">
        <v>0.19</v>
      </c>
      <c r="H6" s="547">
        <v>7029.41</v>
      </c>
      <c r="I6" s="545" t="s">
        <v>12638</v>
      </c>
      <c r="J6" s="545" t="s">
        <v>13296</v>
      </c>
      <c r="K6" s="545" t="s">
        <v>13413</v>
      </c>
      <c r="L6" s="545" t="s">
        <v>13413</v>
      </c>
      <c r="M6" s="548" t="s">
        <v>13758</v>
      </c>
      <c r="N6" s="545" t="s">
        <v>13413</v>
      </c>
      <c r="O6" s="545" t="s">
        <v>13413</v>
      </c>
      <c r="P6" s="549">
        <v>4</v>
      </c>
      <c r="Q6" s="549">
        <v>1</v>
      </c>
      <c r="R6" s="549">
        <v>63</v>
      </c>
      <c r="S6" s="548">
        <v>2218</v>
      </c>
      <c r="T6" s="548"/>
      <c r="U6" s="99"/>
    </row>
    <row r="7" spans="1:21" ht="19.5" customHeight="1">
      <c r="A7" s="545">
        <v>6</v>
      </c>
      <c r="B7" s="545" t="s">
        <v>215</v>
      </c>
      <c r="C7" s="545" t="s">
        <v>206</v>
      </c>
      <c r="D7" s="546">
        <v>44589</v>
      </c>
      <c r="E7" s="171" t="str">
        <f t="shared" si="0"/>
        <v>2022</v>
      </c>
      <c r="F7" s="547">
        <v>7517</v>
      </c>
      <c r="G7" s="548">
        <v>0.19</v>
      </c>
      <c r="H7" s="547">
        <v>6316.81</v>
      </c>
      <c r="I7" s="545" t="s">
        <v>12638</v>
      </c>
      <c r="J7" s="545" t="s">
        <v>13297</v>
      </c>
      <c r="K7" s="545" t="s">
        <v>13413</v>
      </c>
      <c r="L7" s="545" t="s">
        <v>13413</v>
      </c>
      <c r="M7" s="548" t="s">
        <v>13758</v>
      </c>
      <c r="N7" s="545" t="s">
        <v>13413</v>
      </c>
      <c r="O7" s="545" t="s">
        <v>13413</v>
      </c>
      <c r="P7" s="549">
        <v>5</v>
      </c>
      <c r="Q7" s="549">
        <v>1</v>
      </c>
      <c r="R7" s="549">
        <v>63</v>
      </c>
      <c r="S7" s="548">
        <v>2257</v>
      </c>
      <c r="T7" s="548"/>
      <c r="U7" s="99"/>
    </row>
    <row r="8" spans="1:21" ht="19.5" customHeight="1">
      <c r="A8" s="545">
        <v>7</v>
      </c>
      <c r="B8" s="545" t="s">
        <v>214</v>
      </c>
      <c r="C8" s="545" t="s">
        <v>206</v>
      </c>
      <c r="D8" s="546">
        <v>43537</v>
      </c>
      <c r="E8" s="171" t="str">
        <f t="shared" si="0"/>
        <v>2019</v>
      </c>
      <c r="F8" s="547">
        <v>4549</v>
      </c>
      <c r="G8" s="548">
        <v>0.19</v>
      </c>
      <c r="H8" s="547">
        <v>3822.69</v>
      </c>
      <c r="I8" s="545" t="s">
        <v>12638</v>
      </c>
      <c r="J8" s="545" t="s">
        <v>13297</v>
      </c>
      <c r="K8" s="545" t="s">
        <v>13413</v>
      </c>
      <c r="L8" s="545" t="s">
        <v>13413</v>
      </c>
      <c r="M8" s="548" t="s">
        <v>13758</v>
      </c>
      <c r="N8" s="545" t="s">
        <v>13413</v>
      </c>
      <c r="O8" s="545" t="s">
        <v>13413</v>
      </c>
      <c r="P8" s="549">
        <v>6</v>
      </c>
      <c r="Q8" s="549">
        <v>1</v>
      </c>
      <c r="R8" s="549">
        <v>63</v>
      </c>
      <c r="S8" s="548">
        <v>2257</v>
      </c>
      <c r="T8" s="548"/>
      <c r="U8" s="99"/>
    </row>
    <row r="9" spans="1:21" ht="19.5" customHeight="1">
      <c r="A9" s="545">
        <v>9</v>
      </c>
      <c r="B9" s="545" t="s">
        <v>7173</v>
      </c>
      <c r="C9" s="545" t="s">
        <v>206</v>
      </c>
      <c r="D9" s="546">
        <v>46052</v>
      </c>
      <c r="E9" s="171" t="str">
        <f t="shared" si="0"/>
        <v>2026</v>
      </c>
      <c r="F9" s="547">
        <v>6582</v>
      </c>
      <c r="G9" s="548">
        <v>0.19</v>
      </c>
      <c r="H9" s="547">
        <v>5531.09</v>
      </c>
      <c r="I9" s="545" t="s">
        <v>12638</v>
      </c>
      <c r="J9" s="545" t="s">
        <v>13307</v>
      </c>
      <c r="K9" s="545" t="s">
        <v>13761</v>
      </c>
      <c r="L9" s="545" t="s">
        <v>13413</v>
      </c>
      <c r="M9" s="548" t="s">
        <v>13758</v>
      </c>
      <c r="N9" s="545" t="s">
        <v>13413</v>
      </c>
      <c r="O9" s="545" t="s">
        <v>13413</v>
      </c>
      <c r="P9" s="549">
        <v>8</v>
      </c>
      <c r="Q9" s="549">
        <v>1</v>
      </c>
      <c r="R9" s="549">
        <v>63</v>
      </c>
      <c r="S9" s="548">
        <v>2228</v>
      </c>
      <c r="T9" s="548"/>
      <c r="U9" s="99"/>
    </row>
    <row r="10" spans="1:21" ht="19.5" customHeight="1">
      <c r="A10" s="545">
        <v>10</v>
      </c>
      <c r="B10" s="545" t="s">
        <v>6755</v>
      </c>
      <c r="C10" s="545" t="s">
        <v>209</v>
      </c>
      <c r="D10" s="546">
        <v>46052</v>
      </c>
      <c r="E10" s="171" t="str">
        <f t="shared" si="0"/>
        <v>2026</v>
      </c>
      <c r="F10" s="547">
        <v>26114</v>
      </c>
      <c r="G10" s="548">
        <v>0.19</v>
      </c>
      <c r="H10" s="547">
        <v>21944.54</v>
      </c>
      <c r="I10" s="545" t="s">
        <v>12639</v>
      </c>
      <c r="J10" s="545" t="s">
        <v>13307</v>
      </c>
      <c r="K10" s="545" t="s">
        <v>13762</v>
      </c>
      <c r="L10" s="545" t="s">
        <v>13763</v>
      </c>
      <c r="M10" s="548" t="s">
        <v>13758</v>
      </c>
      <c r="N10" s="545" t="s">
        <v>13413</v>
      </c>
      <c r="O10" s="545" t="s">
        <v>13413</v>
      </c>
      <c r="P10" s="549">
        <v>9</v>
      </c>
      <c r="Q10" s="549">
        <v>1</v>
      </c>
      <c r="R10" s="549">
        <v>64</v>
      </c>
      <c r="S10" s="548">
        <v>2228</v>
      </c>
      <c r="T10" s="548"/>
      <c r="U10" s="99"/>
    </row>
    <row r="11" spans="1:21" ht="19.5" customHeight="1">
      <c r="A11" s="545">
        <v>11</v>
      </c>
      <c r="B11" s="545" t="s">
        <v>6430</v>
      </c>
      <c r="C11" s="545" t="s">
        <v>209</v>
      </c>
      <c r="D11" s="546">
        <v>46052</v>
      </c>
      <c r="E11" s="171" t="str">
        <f t="shared" si="0"/>
        <v>2026</v>
      </c>
      <c r="F11" s="547">
        <v>3691</v>
      </c>
      <c r="G11" s="548">
        <v>0.19</v>
      </c>
      <c r="H11" s="547">
        <v>3101.68</v>
      </c>
      <c r="I11" s="545" t="s">
        <v>12639</v>
      </c>
      <c r="J11" s="545" t="s">
        <v>13307</v>
      </c>
      <c r="K11" s="545" t="s">
        <v>13413</v>
      </c>
      <c r="L11" s="545" t="s">
        <v>13763</v>
      </c>
      <c r="M11" s="548" t="s">
        <v>13758</v>
      </c>
      <c r="N11" s="545" t="s">
        <v>13413</v>
      </c>
      <c r="O11" s="545" t="s">
        <v>13413</v>
      </c>
      <c r="P11" s="549">
        <v>10</v>
      </c>
      <c r="Q11" s="549">
        <v>1</v>
      </c>
      <c r="R11" s="549">
        <v>64</v>
      </c>
      <c r="S11" s="548">
        <v>2228</v>
      </c>
      <c r="T11" s="548"/>
      <c r="U11" s="99"/>
    </row>
    <row r="12" spans="1:21" ht="19.5" customHeight="1">
      <c r="A12" s="545">
        <v>12</v>
      </c>
      <c r="B12" s="545" t="s">
        <v>12157</v>
      </c>
      <c r="C12" s="545" t="s">
        <v>209</v>
      </c>
      <c r="D12" s="546"/>
      <c r="E12" s="171" t="str">
        <f t="shared" si="0"/>
        <v>1900</v>
      </c>
      <c r="F12" s="547">
        <v>0</v>
      </c>
      <c r="G12" s="548">
        <v>0</v>
      </c>
      <c r="H12" s="547">
        <v>0</v>
      </c>
      <c r="I12" s="545" t="s">
        <v>12640</v>
      </c>
      <c r="J12" s="545"/>
      <c r="K12" s="545" t="s">
        <v>13413</v>
      </c>
      <c r="L12" s="545" t="s">
        <v>13413</v>
      </c>
      <c r="M12" s="548" t="s">
        <v>13758</v>
      </c>
      <c r="N12" s="545" t="s">
        <v>13413</v>
      </c>
      <c r="O12" s="545" t="s">
        <v>13413</v>
      </c>
      <c r="P12" s="549">
        <v>11</v>
      </c>
      <c r="Q12" s="549">
        <v>1</v>
      </c>
      <c r="R12" s="549">
        <v>1</v>
      </c>
      <c r="S12" s="548"/>
      <c r="T12" s="548"/>
      <c r="U12" s="99"/>
    </row>
    <row r="13" spans="1:21" ht="19.5" customHeight="1">
      <c r="A13" s="545">
        <v>13</v>
      </c>
      <c r="B13" s="545" t="s">
        <v>12156</v>
      </c>
      <c r="C13" s="545" t="s">
        <v>209</v>
      </c>
      <c r="D13" s="546"/>
      <c r="E13" s="171" t="str">
        <f t="shared" si="0"/>
        <v>1900</v>
      </c>
      <c r="F13" s="547">
        <v>0</v>
      </c>
      <c r="G13" s="548">
        <v>0</v>
      </c>
      <c r="H13" s="547">
        <v>0</v>
      </c>
      <c r="I13" s="545" t="s">
        <v>12640</v>
      </c>
      <c r="J13" s="545"/>
      <c r="K13" s="545" t="s">
        <v>13413</v>
      </c>
      <c r="L13" s="545" t="s">
        <v>13413</v>
      </c>
      <c r="M13" s="548" t="s">
        <v>13758</v>
      </c>
      <c r="N13" s="545" t="s">
        <v>13413</v>
      </c>
      <c r="O13" s="545" t="s">
        <v>13413</v>
      </c>
      <c r="P13" s="549">
        <v>12</v>
      </c>
      <c r="Q13" s="549">
        <v>1</v>
      </c>
      <c r="R13" s="549">
        <v>1</v>
      </c>
      <c r="S13" s="548"/>
      <c r="T13" s="548"/>
      <c r="U13" s="99"/>
    </row>
    <row r="14" spans="1:21" ht="19.5" customHeight="1">
      <c r="A14" s="545">
        <v>14</v>
      </c>
      <c r="B14" s="545" t="s">
        <v>12155</v>
      </c>
      <c r="C14" s="545" t="s">
        <v>216</v>
      </c>
      <c r="D14" s="546"/>
      <c r="E14" s="171" t="str">
        <f t="shared" si="0"/>
        <v>1900</v>
      </c>
      <c r="F14" s="547">
        <v>0</v>
      </c>
      <c r="G14" s="548">
        <v>0</v>
      </c>
      <c r="H14" s="547">
        <v>0</v>
      </c>
      <c r="I14" s="545" t="s">
        <v>12639</v>
      </c>
      <c r="J14" s="545"/>
      <c r="K14" s="545" t="s">
        <v>13413</v>
      </c>
      <c r="L14" s="545" t="s">
        <v>13764</v>
      </c>
      <c r="M14" s="548" t="s">
        <v>13758</v>
      </c>
      <c r="N14" s="545" t="s">
        <v>13413</v>
      </c>
      <c r="O14" s="545" t="s">
        <v>13413</v>
      </c>
      <c r="P14" s="549">
        <v>13</v>
      </c>
      <c r="Q14" s="549">
        <v>1</v>
      </c>
      <c r="R14" s="549">
        <v>64</v>
      </c>
      <c r="S14" s="548"/>
      <c r="T14" s="548"/>
      <c r="U14" s="99"/>
    </row>
    <row r="15" spans="1:21" ht="19.5" customHeight="1">
      <c r="A15" s="545">
        <v>15</v>
      </c>
      <c r="B15" s="545" t="s">
        <v>1763</v>
      </c>
      <c r="C15" s="545" t="s">
        <v>206</v>
      </c>
      <c r="D15" s="546"/>
      <c r="E15" s="171" t="str">
        <f t="shared" si="0"/>
        <v>1900</v>
      </c>
      <c r="F15" s="547">
        <v>0</v>
      </c>
      <c r="G15" s="548">
        <v>0</v>
      </c>
      <c r="H15" s="547">
        <v>0</v>
      </c>
      <c r="I15" s="545" t="s">
        <v>12641</v>
      </c>
      <c r="J15" s="545"/>
      <c r="K15" s="545" t="s">
        <v>13413</v>
      </c>
      <c r="L15" s="545" t="s">
        <v>13765</v>
      </c>
      <c r="M15" s="548" t="s">
        <v>13758</v>
      </c>
      <c r="N15" s="545" t="s">
        <v>22144</v>
      </c>
      <c r="O15" s="545" t="s">
        <v>13766</v>
      </c>
      <c r="P15" s="549">
        <v>14</v>
      </c>
      <c r="Q15" s="549">
        <v>1</v>
      </c>
      <c r="R15" s="549">
        <v>125</v>
      </c>
      <c r="S15" s="548"/>
      <c r="T15" s="548">
        <v>37</v>
      </c>
      <c r="U15" s="99"/>
    </row>
    <row r="16" spans="1:21" ht="19.5" customHeight="1">
      <c r="A16" s="545">
        <v>17</v>
      </c>
      <c r="B16" s="545" t="s">
        <v>12154</v>
      </c>
      <c r="C16" s="545" t="s">
        <v>216</v>
      </c>
      <c r="D16" s="546"/>
      <c r="E16" s="171" t="str">
        <f t="shared" si="0"/>
        <v>1900</v>
      </c>
      <c r="F16" s="547">
        <v>0</v>
      </c>
      <c r="G16" s="548">
        <v>0</v>
      </c>
      <c r="H16" s="547">
        <v>0</v>
      </c>
      <c r="I16" s="545" t="s">
        <v>12642</v>
      </c>
      <c r="J16" s="545"/>
      <c r="K16" s="545" t="s">
        <v>13413</v>
      </c>
      <c r="L16" s="545" t="s">
        <v>13413</v>
      </c>
      <c r="M16" s="548" t="s">
        <v>13758</v>
      </c>
      <c r="N16" s="545" t="s">
        <v>13413</v>
      </c>
      <c r="O16" s="545" t="s">
        <v>13413</v>
      </c>
      <c r="P16" s="549">
        <v>16</v>
      </c>
      <c r="Q16" s="549">
        <v>1</v>
      </c>
      <c r="R16" s="549">
        <v>135</v>
      </c>
      <c r="S16" s="548"/>
      <c r="T16" s="548"/>
      <c r="U16" s="99"/>
    </row>
    <row r="17" spans="1:21" ht="19.5" customHeight="1">
      <c r="A17" s="545">
        <v>18</v>
      </c>
      <c r="B17" s="545" t="s">
        <v>12153</v>
      </c>
      <c r="C17" s="545" t="s">
        <v>221</v>
      </c>
      <c r="D17" s="546"/>
      <c r="E17" s="171" t="str">
        <f t="shared" si="0"/>
        <v>1900</v>
      </c>
      <c r="F17" s="547">
        <v>0</v>
      </c>
      <c r="G17" s="548">
        <v>0</v>
      </c>
      <c r="H17" s="547">
        <v>0</v>
      </c>
      <c r="I17" s="545" t="s">
        <v>12643</v>
      </c>
      <c r="J17" s="545"/>
      <c r="K17" s="545" t="s">
        <v>13413</v>
      </c>
      <c r="L17" s="545" t="s">
        <v>13767</v>
      </c>
      <c r="M17" s="548" t="s">
        <v>13758</v>
      </c>
      <c r="N17" s="545" t="s">
        <v>13413</v>
      </c>
      <c r="O17" s="545" t="s">
        <v>13413</v>
      </c>
      <c r="P17" s="549">
        <v>17</v>
      </c>
      <c r="Q17" s="549">
        <v>1</v>
      </c>
      <c r="R17" s="549">
        <v>6</v>
      </c>
      <c r="S17" s="548"/>
      <c r="T17" s="548"/>
      <c r="U17" s="99"/>
    </row>
    <row r="18" spans="1:21" ht="19.5" customHeight="1">
      <c r="A18" s="545">
        <v>19</v>
      </c>
      <c r="B18" s="545" t="s">
        <v>4472</v>
      </c>
      <c r="C18" s="545" t="s">
        <v>206</v>
      </c>
      <c r="D18" s="546">
        <v>43532</v>
      </c>
      <c r="E18" s="171" t="str">
        <f t="shared" si="0"/>
        <v>2019</v>
      </c>
      <c r="F18" s="547">
        <v>2760</v>
      </c>
      <c r="G18" s="548">
        <v>0.19</v>
      </c>
      <c r="H18" s="547">
        <v>2319.33</v>
      </c>
      <c r="I18" s="545" t="s">
        <v>12644</v>
      </c>
      <c r="J18" s="545" t="s">
        <v>13298</v>
      </c>
      <c r="K18" s="545" t="s">
        <v>4472</v>
      </c>
      <c r="L18" s="545" t="s">
        <v>13768</v>
      </c>
      <c r="M18" s="548" t="s">
        <v>13758</v>
      </c>
      <c r="N18" s="545" t="s">
        <v>13413</v>
      </c>
      <c r="O18" s="545" t="s">
        <v>13413</v>
      </c>
      <c r="P18" s="549">
        <v>18</v>
      </c>
      <c r="Q18" s="549">
        <v>1</v>
      </c>
      <c r="R18" s="549">
        <v>62</v>
      </c>
      <c r="S18" s="548">
        <v>1012</v>
      </c>
      <c r="T18" s="548"/>
      <c r="U18" s="99"/>
    </row>
    <row r="19" spans="1:21" ht="19.5" customHeight="1">
      <c r="A19" s="545">
        <v>20</v>
      </c>
      <c r="B19" s="545" t="s">
        <v>7172</v>
      </c>
      <c r="C19" s="545" t="s">
        <v>206</v>
      </c>
      <c r="D19" s="546">
        <v>46052</v>
      </c>
      <c r="E19" s="171" t="str">
        <f t="shared" si="0"/>
        <v>2026</v>
      </c>
      <c r="F19" s="547">
        <v>4858</v>
      </c>
      <c r="G19" s="548">
        <v>0.19</v>
      </c>
      <c r="H19" s="547">
        <v>4082.35</v>
      </c>
      <c r="I19" s="545" t="s">
        <v>12644</v>
      </c>
      <c r="J19" s="545" t="s">
        <v>13307</v>
      </c>
      <c r="K19" s="545" t="s">
        <v>13413</v>
      </c>
      <c r="L19" s="545" t="s">
        <v>13769</v>
      </c>
      <c r="M19" s="548" t="s">
        <v>13758</v>
      </c>
      <c r="N19" s="545" t="s">
        <v>13413</v>
      </c>
      <c r="O19" s="545" t="s">
        <v>13413</v>
      </c>
      <c r="P19" s="549">
        <v>19</v>
      </c>
      <c r="Q19" s="549">
        <v>1</v>
      </c>
      <c r="R19" s="549">
        <v>62</v>
      </c>
      <c r="S19" s="548">
        <v>2228</v>
      </c>
      <c r="T19" s="548"/>
      <c r="U19" s="99"/>
    </row>
    <row r="20" spans="1:21" ht="19.5" customHeight="1">
      <c r="A20" s="545">
        <v>21</v>
      </c>
      <c r="B20" s="545" t="s">
        <v>7171</v>
      </c>
      <c r="C20" s="545" t="s">
        <v>209</v>
      </c>
      <c r="D20" s="546">
        <v>46052</v>
      </c>
      <c r="E20" s="171" t="str">
        <f t="shared" si="0"/>
        <v>2026</v>
      </c>
      <c r="F20" s="547">
        <v>4375</v>
      </c>
      <c r="G20" s="548">
        <v>0.19</v>
      </c>
      <c r="H20" s="547">
        <v>3676.47</v>
      </c>
      <c r="I20" s="545" t="s">
        <v>12644</v>
      </c>
      <c r="J20" s="545" t="s">
        <v>13307</v>
      </c>
      <c r="K20" s="545" t="s">
        <v>13413</v>
      </c>
      <c r="L20" s="545" t="s">
        <v>13770</v>
      </c>
      <c r="M20" s="548" t="s">
        <v>13758</v>
      </c>
      <c r="N20" s="545" t="s">
        <v>13413</v>
      </c>
      <c r="O20" s="545" t="s">
        <v>13413</v>
      </c>
      <c r="P20" s="549">
        <v>20</v>
      </c>
      <c r="Q20" s="549">
        <v>1</v>
      </c>
      <c r="R20" s="549">
        <v>62</v>
      </c>
      <c r="S20" s="548">
        <v>2228</v>
      </c>
      <c r="T20" s="548"/>
      <c r="U20" s="99"/>
    </row>
    <row r="21" spans="1:21" ht="19.5" customHeight="1">
      <c r="A21" s="545">
        <v>22</v>
      </c>
      <c r="B21" s="545" t="s">
        <v>1605</v>
      </c>
      <c r="C21" s="545" t="s">
        <v>221</v>
      </c>
      <c r="D21" s="546"/>
      <c r="E21" s="171" t="str">
        <f t="shared" si="0"/>
        <v>1900</v>
      </c>
      <c r="F21" s="547">
        <v>0</v>
      </c>
      <c r="G21" s="548">
        <v>0</v>
      </c>
      <c r="H21" s="547">
        <v>0</v>
      </c>
      <c r="I21" s="545" t="s">
        <v>12645</v>
      </c>
      <c r="J21" s="545"/>
      <c r="K21" s="545" t="s">
        <v>13413</v>
      </c>
      <c r="L21" s="545" t="s">
        <v>13771</v>
      </c>
      <c r="M21" s="548" t="s">
        <v>13758</v>
      </c>
      <c r="N21" s="545" t="s">
        <v>13413</v>
      </c>
      <c r="O21" s="545" t="s">
        <v>13772</v>
      </c>
      <c r="P21" s="549">
        <v>21</v>
      </c>
      <c r="Q21" s="549">
        <v>1</v>
      </c>
      <c r="R21" s="549">
        <v>12</v>
      </c>
      <c r="S21" s="548"/>
      <c r="T21" s="548"/>
      <c r="U21" s="99"/>
    </row>
    <row r="22" spans="1:21" ht="19.5" customHeight="1">
      <c r="A22" s="545">
        <v>23</v>
      </c>
      <c r="B22" s="545" t="s">
        <v>8383</v>
      </c>
      <c r="C22" s="545" t="s">
        <v>209</v>
      </c>
      <c r="D22" s="546">
        <v>46052</v>
      </c>
      <c r="E22" s="171" t="str">
        <f t="shared" si="0"/>
        <v>2026</v>
      </c>
      <c r="F22" s="547">
        <v>11094</v>
      </c>
      <c r="G22" s="548">
        <v>0.19</v>
      </c>
      <c r="H22" s="547">
        <v>9322.69</v>
      </c>
      <c r="I22" s="545" t="s">
        <v>12644</v>
      </c>
      <c r="J22" s="545" t="s">
        <v>13307</v>
      </c>
      <c r="K22" s="545" t="s">
        <v>13413</v>
      </c>
      <c r="L22" s="545" t="s">
        <v>13773</v>
      </c>
      <c r="M22" s="548" t="s">
        <v>13758</v>
      </c>
      <c r="N22" s="545" t="s">
        <v>13413</v>
      </c>
      <c r="O22" s="545" t="s">
        <v>13413</v>
      </c>
      <c r="P22" s="549">
        <v>22</v>
      </c>
      <c r="Q22" s="549">
        <v>1</v>
      </c>
      <c r="R22" s="549">
        <v>62</v>
      </c>
      <c r="S22" s="548">
        <v>2228</v>
      </c>
      <c r="T22" s="548"/>
      <c r="U22" s="99"/>
    </row>
    <row r="23" spans="1:21" ht="19.5" customHeight="1">
      <c r="A23" s="545">
        <v>24</v>
      </c>
      <c r="B23" s="545" t="s">
        <v>7170</v>
      </c>
      <c r="C23" s="545" t="s">
        <v>209</v>
      </c>
      <c r="D23" s="546">
        <v>46052</v>
      </c>
      <c r="E23" s="171" t="str">
        <f t="shared" si="0"/>
        <v>2026</v>
      </c>
      <c r="F23" s="547">
        <v>9815</v>
      </c>
      <c r="G23" s="548">
        <v>0.19</v>
      </c>
      <c r="H23" s="547">
        <v>8247.9</v>
      </c>
      <c r="I23" s="545" t="s">
        <v>12644</v>
      </c>
      <c r="J23" s="545" t="s">
        <v>13307</v>
      </c>
      <c r="K23" s="545" t="s">
        <v>13413</v>
      </c>
      <c r="L23" s="545" t="s">
        <v>13774</v>
      </c>
      <c r="M23" s="548" t="s">
        <v>13758</v>
      </c>
      <c r="N23" s="545" t="s">
        <v>13413</v>
      </c>
      <c r="O23" s="545" t="s">
        <v>13413</v>
      </c>
      <c r="P23" s="549">
        <v>23</v>
      </c>
      <c r="Q23" s="549">
        <v>1</v>
      </c>
      <c r="R23" s="549">
        <v>62</v>
      </c>
      <c r="S23" s="548">
        <v>2228</v>
      </c>
      <c r="T23" s="548"/>
      <c r="U23" s="99"/>
    </row>
    <row r="24" spans="1:21" ht="19.5" customHeight="1">
      <c r="A24" s="545">
        <v>25</v>
      </c>
      <c r="B24" s="545" t="s">
        <v>7169</v>
      </c>
      <c r="C24" s="545" t="s">
        <v>206</v>
      </c>
      <c r="D24" s="546">
        <v>46052</v>
      </c>
      <c r="E24" s="171" t="str">
        <f t="shared" si="0"/>
        <v>2026</v>
      </c>
      <c r="F24" s="547">
        <v>3596</v>
      </c>
      <c r="G24" s="548">
        <v>0.19</v>
      </c>
      <c r="H24" s="547">
        <v>3021.85</v>
      </c>
      <c r="I24" s="545" t="s">
        <v>12644</v>
      </c>
      <c r="J24" s="545" t="s">
        <v>13307</v>
      </c>
      <c r="K24" s="545" t="s">
        <v>13413</v>
      </c>
      <c r="L24" s="545" t="s">
        <v>13413</v>
      </c>
      <c r="M24" s="548" t="s">
        <v>13758</v>
      </c>
      <c r="N24" s="545" t="s">
        <v>13413</v>
      </c>
      <c r="O24" s="545" t="s">
        <v>13413</v>
      </c>
      <c r="P24" s="549">
        <v>24</v>
      </c>
      <c r="Q24" s="549">
        <v>1</v>
      </c>
      <c r="R24" s="549">
        <v>62</v>
      </c>
      <c r="S24" s="548">
        <v>2228</v>
      </c>
      <c r="T24" s="548"/>
      <c r="U24" s="99"/>
    </row>
    <row r="25" spans="1:21" ht="19.5" customHeight="1">
      <c r="A25" s="545">
        <v>27</v>
      </c>
      <c r="B25" s="545" t="s">
        <v>228</v>
      </c>
      <c r="C25" s="545" t="s">
        <v>209</v>
      </c>
      <c r="D25" s="546">
        <v>46052</v>
      </c>
      <c r="E25" s="171" t="str">
        <f t="shared" si="0"/>
        <v>2026</v>
      </c>
      <c r="F25" s="547">
        <v>3939</v>
      </c>
      <c r="G25" s="548">
        <v>0.19</v>
      </c>
      <c r="H25" s="547">
        <v>3310.08</v>
      </c>
      <c r="I25" s="545" t="s">
        <v>12644</v>
      </c>
      <c r="J25" s="545" t="s">
        <v>13307</v>
      </c>
      <c r="K25" s="545" t="s">
        <v>13413</v>
      </c>
      <c r="L25" s="545" t="s">
        <v>13775</v>
      </c>
      <c r="M25" s="548" t="s">
        <v>13758</v>
      </c>
      <c r="N25" s="545" t="s">
        <v>13413</v>
      </c>
      <c r="O25" s="545" t="s">
        <v>13413</v>
      </c>
      <c r="P25" s="549">
        <v>25</v>
      </c>
      <c r="Q25" s="549">
        <v>1</v>
      </c>
      <c r="R25" s="549">
        <v>62</v>
      </c>
      <c r="S25" s="548">
        <v>2228</v>
      </c>
      <c r="T25" s="548"/>
      <c r="U25" s="99"/>
    </row>
    <row r="26" spans="1:21" ht="19.5" customHeight="1">
      <c r="A26" s="545">
        <v>29</v>
      </c>
      <c r="B26" s="545" t="s">
        <v>240</v>
      </c>
      <c r="C26" s="545" t="s">
        <v>216</v>
      </c>
      <c r="D26" s="546"/>
      <c r="E26" s="171" t="str">
        <f t="shared" si="0"/>
        <v>1900</v>
      </c>
      <c r="F26" s="547">
        <v>0</v>
      </c>
      <c r="G26" s="548">
        <v>0</v>
      </c>
      <c r="H26" s="547">
        <v>0</v>
      </c>
      <c r="I26" s="545" t="s">
        <v>12646</v>
      </c>
      <c r="J26" s="545"/>
      <c r="K26" s="545" t="s">
        <v>13413</v>
      </c>
      <c r="L26" s="545" t="s">
        <v>13413</v>
      </c>
      <c r="M26" s="548" t="s">
        <v>13758</v>
      </c>
      <c r="N26" s="545" t="s">
        <v>13413</v>
      </c>
      <c r="O26" s="545" t="s">
        <v>13413</v>
      </c>
      <c r="P26" s="549">
        <v>27</v>
      </c>
      <c r="Q26" s="549">
        <v>1</v>
      </c>
      <c r="R26" s="549">
        <v>65</v>
      </c>
      <c r="S26" s="548"/>
      <c r="T26" s="548"/>
      <c r="U26" s="99"/>
    </row>
    <row r="27" spans="1:21" ht="19.5" customHeight="1">
      <c r="A27" s="545">
        <v>30</v>
      </c>
      <c r="B27" s="545" t="s">
        <v>238</v>
      </c>
      <c r="C27" s="545" t="s">
        <v>216</v>
      </c>
      <c r="D27" s="546">
        <v>46052</v>
      </c>
      <c r="E27" s="171" t="str">
        <f t="shared" si="0"/>
        <v>2026</v>
      </c>
      <c r="F27" s="547">
        <v>68009</v>
      </c>
      <c r="G27" s="548">
        <v>0.19</v>
      </c>
      <c r="H27" s="547">
        <v>57150.42</v>
      </c>
      <c r="I27" s="545" t="s">
        <v>12640</v>
      </c>
      <c r="J27" s="545" t="s">
        <v>13307</v>
      </c>
      <c r="K27" s="545" t="s">
        <v>13413</v>
      </c>
      <c r="L27" s="545" t="s">
        <v>13413</v>
      </c>
      <c r="M27" s="548" t="s">
        <v>13758</v>
      </c>
      <c r="N27" s="545" t="s">
        <v>13413</v>
      </c>
      <c r="O27" s="545" t="s">
        <v>13413</v>
      </c>
      <c r="P27" s="549">
        <v>28</v>
      </c>
      <c r="Q27" s="549">
        <v>1</v>
      </c>
      <c r="R27" s="549">
        <v>1</v>
      </c>
      <c r="S27" s="548">
        <v>2228</v>
      </c>
      <c r="T27" s="548"/>
      <c r="U27" s="99"/>
    </row>
    <row r="28" spans="1:21" ht="19.5" customHeight="1">
      <c r="A28" s="545">
        <v>31</v>
      </c>
      <c r="B28" s="545" t="s">
        <v>241</v>
      </c>
      <c r="C28" s="545" t="s">
        <v>216</v>
      </c>
      <c r="D28" s="546"/>
      <c r="E28" s="171" t="str">
        <f t="shared" si="0"/>
        <v>1900</v>
      </c>
      <c r="F28" s="547">
        <v>0</v>
      </c>
      <c r="G28" s="548">
        <v>0</v>
      </c>
      <c r="H28" s="547">
        <v>0</v>
      </c>
      <c r="I28" s="545" t="s">
        <v>12646</v>
      </c>
      <c r="J28" s="545"/>
      <c r="K28" s="545" t="s">
        <v>13413</v>
      </c>
      <c r="L28" s="545" t="s">
        <v>13413</v>
      </c>
      <c r="M28" s="548" t="s">
        <v>13758</v>
      </c>
      <c r="N28" s="545" t="s">
        <v>13413</v>
      </c>
      <c r="O28" s="545" t="s">
        <v>13413</v>
      </c>
      <c r="P28" s="549">
        <v>29</v>
      </c>
      <c r="Q28" s="549">
        <v>1</v>
      </c>
      <c r="R28" s="549">
        <v>65</v>
      </c>
      <c r="S28" s="548"/>
      <c r="T28" s="548"/>
      <c r="U28" s="99"/>
    </row>
    <row r="29" spans="1:21" ht="19.5" customHeight="1">
      <c r="A29" s="545">
        <v>32</v>
      </c>
      <c r="B29" s="545" t="s">
        <v>242</v>
      </c>
      <c r="C29" s="545" t="s">
        <v>216</v>
      </c>
      <c r="D29" s="546">
        <v>46044</v>
      </c>
      <c r="E29" s="171" t="str">
        <f t="shared" si="0"/>
        <v>2026</v>
      </c>
      <c r="F29" s="547">
        <v>49037</v>
      </c>
      <c r="G29" s="548">
        <v>0.19</v>
      </c>
      <c r="H29" s="547">
        <v>41207.56</v>
      </c>
      <c r="I29" s="545" t="s">
        <v>12644</v>
      </c>
      <c r="J29" s="545" t="s">
        <v>13298</v>
      </c>
      <c r="K29" s="545" t="s">
        <v>13413</v>
      </c>
      <c r="L29" s="545" t="s">
        <v>13413</v>
      </c>
      <c r="M29" s="548" t="s">
        <v>13758</v>
      </c>
      <c r="N29" s="545" t="s">
        <v>13413</v>
      </c>
      <c r="O29" s="545" t="s">
        <v>13413</v>
      </c>
      <c r="P29" s="549">
        <v>30</v>
      </c>
      <c r="Q29" s="549">
        <v>1</v>
      </c>
      <c r="R29" s="549">
        <v>62</v>
      </c>
      <c r="S29" s="548">
        <v>1012</v>
      </c>
      <c r="T29" s="548"/>
      <c r="U29" s="99"/>
    </row>
    <row r="30" spans="1:21" ht="19.5" customHeight="1">
      <c r="A30" s="545">
        <v>33</v>
      </c>
      <c r="B30" s="545" t="s">
        <v>243</v>
      </c>
      <c r="C30" s="545" t="s">
        <v>216</v>
      </c>
      <c r="D30" s="546">
        <v>46044</v>
      </c>
      <c r="E30" s="171" t="str">
        <f t="shared" si="0"/>
        <v>2026</v>
      </c>
      <c r="F30" s="547">
        <v>39517</v>
      </c>
      <c r="G30" s="548">
        <v>0.19</v>
      </c>
      <c r="H30" s="547">
        <v>33207.56</v>
      </c>
      <c r="I30" s="545" t="s">
        <v>12646</v>
      </c>
      <c r="J30" s="545" t="s">
        <v>13298</v>
      </c>
      <c r="K30" s="545" t="s">
        <v>13413</v>
      </c>
      <c r="L30" s="545" t="s">
        <v>13413</v>
      </c>
      <c r="M30" s="548" t="s">
        <v>13758</v>
      </c>
      <c r="N30" s="545" t="s">
        <v>13413</v>
      </c>
      <c r="O30" s="545" t="s">
        <v>13413</v>
      </c>
      <c r="P30" s="549">
        <v>31</v>
      </c>
      <c r="Q30" s="549">
        <v>1</v>
      </c>
      <c r="R30" s="549">
        <v>65</v>
      </c>
      <c r="S30" s="548">
        <v>1012</v>
      </c>
      <c r="T30" s="548"/>
      <c r="U30" s="99"/>
    </row>
    <row r="31" spans="1:21" ht="19.5" customHeight="1">
      <c r="A31" s="545">
        <v>35</v>
      </c>
      <c r="B31" s="545" t="s">
        <v>6429</v>
      </c>
      <c r="C31" s="545" t="s">
        <v>221</v>
      </c>
      <c r="D31" s="546">
        <v>46052</v>
      </c>
      <c r="E31" s="171" t="str">
        <f t="shared" si="0"/>
        <v>2026</v>
      </c>
      <c r="F31" s="547">
        <v>25031</v>
      </c>
      <c r="G31" s="548">
        <v>0.19</v>
      </c>
      <c r="H31" s="547">
        <v>21034.45</v>
      </c>
      <c r="I31" s="545" t="s">
        <v>12647</v>
      </c>
      <c r="J31" s="545" t="s">
        <v>13307</v>
      </c>
      <c r="K31" s="545" t="s">
        <v>13776</v>
      </c>
      <c r="L31" s="545" t="s">
        <v>13413</v>
      </c>
      <c r="M31" s="548" t="s">
        <v>13758</v>
      </c>
      <c r="N31" s="545" t="s">
        <v>13413</v>
      </c>
      <c r="O31" s="545" t="s">
        <v>13413</v>
      </c>
      <c r="P31" s="549">
        <v>32</v>
      </c>
      <c r="Q31" s="549">
        <v>1</v>
      </c>
      <c r="R31" s="549">
        <v>26</v>
      </c>
      <c r="S31" s="548">
        <v>2228</v>
      </c>
      <c r="T31" s="548"/>
      <c r="U31" s="99"/>
    </row>
    <row r="32" spans="1:21" ht="19.5" customHeight="1">
      <c r="A32" s="545">
        <v>36</v>
      </c>
      <c r="B32" s="545" t="s">
        <v>211</v>
      </c>
      <c r="C32" s="545" t="s">
        <v>4468</v>
      </c>
      <c r="D32" s="546"/>
      <c r="E32" s="171" t="str">
        <f t="shared" si="0"/>
        <v>1900</v>
      </c>
      <c r="F32" s="547">
        <v>0</v>
      </c>
      <c r="G32" s="548">
        <v>0</v>
      </c>
      <c r="H32" s="547">
        <v>0</v>
      </c>
      <c r="I32" s="545" t="s">
        <v>12638</v>
      </c>
      <c r="J32" s="545"/>
      <c r="K32" s="545" t="s">
        <v>13413</v>
      </c>
      <c r="L32" s="545" t="s">
        <v>13760</v>
      </c>
      <c r="M32" s="548" t="s">
        <v>13758</v>
      </c>
      <c r="N32" s="545" t="s">
        <v>13413</v>
      </c>
      <c r="O32" s="545" t="s">
        <v>13413</v>
      </c>
      <c r="P32" s="549">
        <v>33</v>
      </c>
      <c r="Q32" s="549">
        <v>1</v>
      </c>
      <c r="R32" s="549">
        <v>63</v>
      </c>
      <c r="S32" s="548"/>
      <c r="T32" s="548"/>
      <c r="U32" s="99"/>
    </row>
    <row r="33" spans="1:21" ht="19.5" customHeight="1">
      <c r="A33" s="545">
        <v>38</v>
      </c>
      <c r="B33" s="545" t="s">
        <v>252</v>
      </c>
      <c r="C33" s="545" t="s">
        <v>216</v>
      </c>
      <c r="D33" s="546">
        <v>44657</v>
      </c>
      <c r="E33" s="171" t="str">
        <f t="shared" si="0"/>
        <v>2022</v>
      </c>
      <c r="F33" s="547">
        <v>160388</v>
      </c>
      <c r="G33" s="548">
        <v>0.19</v>
      </c>
      <c r="H33" s="547">
        <v>134779.82999999999</v>
      </c>
      <c r="I33" s="545" t="s">
        <v>12640</v>
      </c>
      <c r="J33" s="545" t="s">
        <v>13296</v>
      </c>
      <c r="K33" s="545" t="s">
        <v>13777</v>
      </c>
      <c r="L33" s="545" t="s">
        <v>13413</v>
      </c>
      <c r="M33" s="548" t="s">
        <v>13758</v>
      </c>
      <c r="N33" s="545" t="s">
        <v>13413</v>
      </c>
      <c r="O33" s="545" t="s">
        <v>13413</v>
      </c>
      <c r="P33" s="549">
        <v>34</v>
      </c>
      <c r="Q33" s="549">
        <v>1</v>
      </c>
      <c r="R33" s="549">
        <v>1</v>
      </c>
      <c r="S33" s="548">
        <v>2218</v>
      </c>
      <c r="T33" s="548"/>
      <c r="U33" s="99"/>
    </row>
    <row r="34" spans="1:21" ht="19.5" customHeight="1">
      <c r="A34" s="545">
        <v>39</v>
      </c>
      <c r="B34" s="545" t="s">
        <v>12152</v>
      </c>
      <c r="C34" s="545" t="s">
        <v>216</v>
      </c>
      <c r="D34" s="546"/>
      <c r="E34" s="171" t="str">
        <f t="shared" si="0"/>
        <v>1900</v>
      </c>
      <c r="F34" s="547">
        <v>0</v>
      </c>
      <c r="G34" s="548">
        <v>0</v>
      </c>
      <c r="H34" s="547">
        <v>0</v>
      </c>
      <c r="I34" s="545" t="s">
        <v>12640</v>
      </c>
      <c r="J34" s="545"/>
      <c r="K34" s="545" t="s">
        <v>13413</v>
      </c>
      <c r="L34" s="545" t="s">
        <v>13413</v>
      </c>
      <c r="M34" s="548" t="s">
        <v>13758</v>
      </c>
      <c r="N34" s="545" t="s">
        <v>13413</v>
      </c>
      <c r="O34" s="545" t="s">
        <v>13413</v>
      </c>
      <c r="P34" s="549">
        <v>35</v>
      </c>
      <c r="Q34" s="549">
        <v>1</v>
      </c>
      <c r="R34" s="549">
        <v>1</v>
      </c>
      <c r="S34" s="548"/>
      <c r="T34" s="548"/>
      <c r="U34" s="99"/>
    </row>
    <row r="35" spans="1:21" ht="19.5" customHeight="1">
      <c r="A35" s="545">
        <v>40</v>
      </c>
      <c r="B35" s="545" t="s">
        <v>253</v>
      </c>
      <c r="C35" s="545" t="s">
        <v>216</v>
      </c>
      <c r="D35" s="546">
        <v>46052</v>
      </c>
      <c r="E35" s="171" t="str">
        <f t="shared" si="0"/>
        <v>2026</v>
      </c>
      <c r="F35" s="547">
        <v>246347</v>
      </c>
      <c r="G35" s="548">
        <v>0.19</v>
      </c>
      <c r="H35" s="547">
        <v>207014.29</v>
      </c>
      <c r="I35" s="545" t="s">
        <v>12640</v>
      </c>
      <c r="J35" s="545" t="s">
        <v>13307</v>
      </c>
      <c r="K35" s="545" t="s">
        <v>13778</v>
      </c>
      <c r="L35" s="545" t="s">
        <v>13779</v>
      </c>
      <c r="M35" s="548" t="s">
        <v>13758</v>
      </c>
      <c r="N35" s="545" t="s">
        <v>13413</v>
      </c>
      <c r="O35" s="545" t="s">
        <v>13413</v>
      </c>
      <c r="P35" s="549">
        <v>36</v>
      </c>
      <c r="Q35" s="549">
        <v>1</v>
      </c>
      <c r="R35" s="549">
        <v>1</v>
      </c>
      <c r="S35" s="548">
        <v>2228</v>
      </c>
      <c r="T35" s="548"/>
      <c r="U35" s="99"/>
    </row>
    <row r="36" spans="1:21" ht="19.5" customHeight="1">
      <c r="A36" s="545">
        <v>41</v>
      </c>
      <c r="B36" s="545" t="s">
        <v>12151</v>
      </c>
      <c r="C36" s="545" t="s">
        <v>216</v>
      </c>
      <c r="D36" s="546"/>
      <c r="E36" s="171" t="str">
        <f t="shared" si="0"/>
        <v>1900</v>
      </c>
      <c r="F36" s="547">
        <v>0</v>
      </c>
      <c r="G36" s="548">
        <v>0</v>
      </c>
      <c r="H36" s="547">
        <v>0</v>
      </c>
      <c r="I36" s="545" t="s">
        <v>12640</v>
      </c>
      <c r="J36" s="545"/>
      <c r="K36" s="545" t="s">
        <v>13780</v>
      </c>
      <c r="L36" s="545" t="s">
        <v>13781</v>
      </c>
      <c r="M36" s="548" t="s">
        <v>13758</v>
      </c>
      <c r="N36" s="545" t="s">
        <v>13413</v>
      </c>
      <c r="O36" s="545" t="s">
        <v>13782</v>
      </c>
      <c r="P36" s="549">
        <v>37</v>
      </c>
      <c r="Q36" s="549">
        <v>1</v>
      </c>
      <c r="R36" s="549">
        <v>1</v>
      </c>
      <c r="S36" s="548"/>
      <c r="T36" s="548"/>
      <c r="U36" s="99"/>
    </row>
    <row r="37" spans="1:21" ht="19.5" customHeight="1">
      <c r="A37" s="545">
        <v>42</v>
      </c>
      <c r="B37" s="545" t="s">
        <v>12150</v>
      </c>
      <c r="C37" s="545" t="s">
        <v>216</v>
      </c>
      <c r="D37" s="546"/>
      <c r="E37" s="171" t="str">
        <f t="shared" si="0"/>
        <v>1900</v>
      </c>
      <c r="F37" s="547">
        <v>0</v>
      </c>
      <c r="G37" s="548">
        <v>0</v>
      </c>
      <c r="H37" s="547">
        <v>0</v>
      </c>
      <c r="I37" s="545" t="s">
        <v>12640</v>
      </c>
      <c r="J37" s="545"/>
      <c r="K37" s="545" t="s">
        <v>13783</v>
      </c>
      <c r="L37" s="545" t="s">
        <v>13784</v>
      </c>
      <c r="M37" s="548" t="s">
        <v>13758</v>
      </c>
      <c r="N37" s="545" t="s">
        <v>13413</v>
      </c>
      <c r="O37" s="545" t="s">
        <v>13785</v>
      </c>
      <c r="P37" s="549">
        <v>38</v>
      </c>
      <c r="Q37" s="549">
        <v>1</v>
      </c>
      <c r="R37" s="549">
        <v>1</v>
      </c>
      <c r="S37" s="548"/>
      <c r="T37" s="548"/>
      <c r="U37" s="99"/>
    </row>
    <row r="38" spans="1:21" ht="19.5" customHeight="1">
      <c r="A38" s="545">
        <v>43</v>
      </c>
      <c r="B38" s="545" t="s">
        <v>12149</v>
      </c>
      <c r="C38" s="545" t="s">
        <v>216</v>
      </c>
      <c r="D38" s="546"/>
      <c r="E38" s="171" t="str">
        <f t="shared" si="0"/>
        <v>1900</v>
      </c>
      <c r="F38" s="547">
        <v>0</v>
      </c>
      <c r="G38" s="548">
        <v>0</v>
      </c>
      <c r="H38" s="547">
        <v>0</v>
      </c>
      <c r="I38" s="545" t="s">
        <v>12640</v>
      </c>
      <c r="J38" s="545"/>
      <c r="K38" s="545" t="s">
        <v>13786</v>
      </c>
      <c r="L38" s="545" t="s">
        <v>13787</v>
      </c>
      <c r="M38" s="548" t="s">
        <v>13758</v>
      </c>
      <c r="N38" s="545" t="s">
        <v>13413</v>
      </c>
      <c r="O38" s="545" t="s">
        <v>13788</v>
      </c>
      <c r="P38" s="549">
        <v>39</v>
      </c>
      <c r="Q38" s="549">
        <v>1</v>
      </c>
      <c r="R38" s="549">
        <v>1</v>
      </c>
      <c r="S38" s="548"/>
      <c r="T38" s="548"/>
      <c r="U38" s="99"/>
    </row>
    <row r="39" spans="1:21" ht="19.5" customHeight="1">
      <c r="A39" s="545">
        <v>44</v>
      </c>
      <c r="B39" s="545" t="s">
        <v>12148</v>
      </c>
      <c r="C39" s="545" t="s">
        <v>216</v>
      </c>
      <c r="D39" s="546"/>
      <c r="E39" s="171" t="str">
        <f t="shared" si="0"/>
        <v>1900</v>
      </c>
      <c r="F39" s="547">
        <v>0</v>
      </c>
      <c r="G39" s="548">
        <v>0</v>
      </c>
      <c r="H39" s="547">
        <v>0</v>
      </c>
      <c r="I39" s="545" t="s">
        <v>12640</v>
      </c>
      <c r="J39" s="545"/>
      <c r="K39" s="545" t="s">
        <v>13783</v>
      </c>
      <c r="L39" s="545" t="s">
        <v>13789</v>
      </c>
      <c r="M39" s="548" t="s">
        <v>13758</v>
      </c>
      <c r="N39" s="545" t="s">
        <v>13413</v>
      </c>
      <c r="O39" s="545" t="s">
        <v>13790</v>
      </c>
      <c r="P39" s="549">
        <v>40</v>
      </c>
      <c r="Q39" s="549">
        <v>1</v>
      </c>
      <c r="R39" s="549">
        <v>1</v>
      </c>
      <c r="S39" s="548"/>
      <c r="T39" s="548"/>
      <c r="U39" s="99"/>
    </row>
    <row r="40" spans="1:21" ht="19.5" customHeight="1">
      <c r="A40" s="545">
        <v>45</v>
      </c>
      <c r="B40" s="545" t="s">
        <v>256</v>
      </c>
      <c r="C40" s="545" t="s">
        <v>216</v>
      </c>
      <c r="D40" s="546"/>
      <c r="E40" s="171" t="str">
        <f t="shared" si="0"/>
        <v>1900</v>
      </c>
      <c r="F40" s="547">
        <v>0</v>
      </c>
      <c r="G40" s="548">
        <v>0</v>
      </c>
      <c r="H40" s="547">
        <v>0</v>
      </c>
      <c r="I40" s="545" t="s">
        <v>12640</v>
      </c>
      <c r="J40" s="545"/>
      <c r="K40" s="545" t="s">
        <v>13780</v>
      </c>
      <c r="L40" s="545" t="s">
        <v>13791</v>
      </c>
      <c r="M40" s="548" t="s">
        <v>13758</v>
      </c>
      <c r="N40" s="545" t="s">
        <v>13413</v>
      </c>
      <c r="O40" s="545" t="s">
        <v>13413</v>
      </c>
      <c r="P40" s="549">
        <v>41</v>
      </c>
      <c r="Q40" s="549">
        <v>1</v>
      </c>
      <c r="R40" s="549">
        <v>1</v>
      </c>
      <c r="S40" s="548"/>
      <c r="T40" s="548"/>
      <c r="U40" s="99"/>
    </row>
    <row r="41" spans="1:21" ht="19.5" customHeight="1">
      <c r="A41" s="545">
        <v>47</v>
      </c>
      <c r="B41" s="545" t="s">
        <v>12147</v>
      </c>
      <c r="C41" s="545" t="s">
        <v>216</v>
      </c>
      <c r="D41" s="546"/>
      <c r="E41" s="171" t="str">
        <f t="shared" si="0"/>
        <v>1900</v>
      </c>
      <c r="F41" s="547">
        <v>0</v>
      </c>
      <c r="G41" s="548">
        <v>0</v>
      </c>
      <c r="H41" s="547">
        <v>0</v>
      </c>
      <c r="I41" s="545" t="s">
        <v>12640</v>
      </c>
      <c r="J41" s="545"/>
      <c r="K41" s="545" t="s">
        <v>13792</v>
      </c>
      <c r="L41" s="545" t="s">
        <v>13793</v>
      </c>
      <c r="M41" s="548" t="s">
        <v>13758</v>
      </c>
      <c r="N41" s="545" t="s">
        <v>13413</v>
      </c>
      <c r="O41" s="545" t="s">
        <v>13794</v>
      </c>
      <c r="P41" s="549">
        <v>42</v>
      </c>
      <c r="Q41" s="549">
        <v>1</v>
      </c>
      <c r="R41" s="549">
        <v>1</v>
      </c>
      <c r="S41" s="548"/>
      <c r="T41" s="548"/>
      <c r="U41" s="99"/>
    </row>
    <row r="42" spans="1:21" ht="19.5" customHeight="1">
      <c r="A42" s="545">
        <v>48</v>
      </c>
      <c r="B42" s="545" t="s">
        <v>12146</v>
      </c>
      <c r="C42" s="545" t="s">
        <v>209</v>
      </c>
      <c r="D42" s="546">
        <v>46052</v>
      </c>
      <c r="E42" s="171" t="str">
        <f t="shared" si="0"/>
        <v>2026</v>
      </c>
      <c r="F42" s="547">
        <v>8437</v>
      </c>
      <c r="G42" s="548">
        <v>0.19</v>
      </c>
      <c r="H42" s="547">
        <v>7089.92</v>
      </c>
      <c r="I42" s="545" t="s">
        <v>12638</v>
      </c>
      <c r="J42" s="545" t="s">
        <v>13307</v>
      </c>
      <c r="K42" s="545" t="s">
        <v>13413</v>
      </c>
      <c r="L42" s="545" t="s">
        <v>13413</v>
      </c>
      <c r="M42" s="548" t="s">
        <v>13758</v>
      </c>
      <c r="N42" s="545" t="s">
        <v>13413</v>
      </c>
      <c r="O42" s="545" t="s">
        <v>13795</v>
      </c>
      <c r="P42" s="549">
        <v>43</v>
      </c>
      <c r="Q42" s="549">
        <v>1</v>
      </c>
      <c r="R42" s="549">
        <v>126</v>
      </c>
      <c r="S42" s="548">
        <v>2228</v>
      </c>
      <c r="T42" s="548"/>
      <c r="U42" s="99"/>
    </row>
    <row r="43" spans="1:21" ht="19.5" customHeight="1">
      <c r="A43" s="545">
        <v>49</v>
      </c>
      <c r="B43" s="545" t="s">
        <v>264</v>
      </c>
      <c r="C43" s="545" t="s">
        <v>209</v>
      </c>
      <c r="D43" s="546"/>
      <c r="E43" s="171" t="str">
        <f t="shared" si="0"/>
        <v>1900</v>
      </c>
      <c r="F43" s="547">
        <v>0</v>
      </c>
      <c r="G43" s="548">
        <v>0</v>
      </c>
      <c r="H43" s="547">
        <v>0</v>
      </c>
      <c r="I43" s="545" t="s">
        <v>12639</v>
      </c>
      <c r="J43" s="545"/>
      <c r="K43" s="545" t="s">
        <v>13413</v>
      </c>
      <c r="L43" s="545" t="s">
        <v>13796</v>
      </c>
      <c r="M43" s="548" t="s">
        <v>13758</v>
      </c>
      <c r="N43" s="545" t="s">
        <v>13413</v>
      </c>
      <c r="O43" s="545" t="s">
        <v>13797</v>
      </c>
      <c r="P43" s="549">
        <v>44</v>
      </c>
      <c r="Q43" s="549">
        <v>1</v>
      </c>
      <c r="R43" s="549">
        <v>64</v>
      </c>
      <c r="S43" s="548"/>
      <c r="T43" s="548"/>
      <c r="U43" s="99"/>
    </row>
    <row r="44" spans="1:21" ht="19.5" customHeight="1">
      <c r="A44" s="545">
        <v>50</v>
      </c>
      <c r="B44" s="545" t="s">
        <v>12145</v>
      </c>
      <c r="C44" s="545" t="s">
        <v>209</v>
      </c>
      <c r="D44" s="546"/>
      <c r="E44" s="171" t="str">
        <f t="shared" si="0"/>
        <v>1900</v>
      </c>
      <c r="F44" s="547">
        <v>0</v>
      </c>
      <c r="G44" s="548">
        <v>0</v>
      </c>
      <c r="H44" s="547">
        <v>0</v>
      </c>
      <c r="I44" s="545" t="s">
        <v>12639</v>
      </c>
      <c r="J44" s="545"/>
      <c r="K44" s="545" t="s">
        <v>13413</v>
      </c>
      <c r="L44" s="545" t="s">
        <v>13796</v>
      </c>
      <c r="M44" s="548" t="s">
        <v>13758</v>
      </c>
      <c r="N44" s="545" t="s">
        <v>13413</v>
      </c>
      <c r="O44" s="545" t="s">
        <v>13798</v>
      </c>
      <c r="P44" s="549">
        <v>45</v>
      </c>
      <c r="Q44" s="549">
        <v>1</v>
      </c>
      <c r="R44" s="549">
        <v>64</v>
      </c>
      <c r="S44" s="548"/>
      <c r="T44" s="548"/>
      <c r="U44" s="99"/>
    </row>
    <row r="45" spans="1:21" ht="19.5" customHeight="1">
      <c r="A45" s="545">
        <v>51</v>
      </c>
      <c r="B45" s="545" t="s">
        <v>12144</v>
      </c>
      <c r="C45" s="545" t="s">
        <v>209</v>
      </c>
      <c r="D45" s="546"/>
      <c r="E45" s="171" t="str">
        <f t="shared" si="0"/>
        <v>1900</v>
      </c>
      <c r="F45" s="547">
        <v>0</v>
      </c>
      <c r="G45" s="548">
        <v>0</v>
      </c>
      <c r="H45" s="547">
        <v>0</v>
      </c>
      <c r="I45" s="545" t="s">
        <v>12639</v>
      </c>
      <c r="J45" s="545"/>
      <c r="K45" s="545" t="s">
        <v>13413</v>
      </c>
      <c r="L45" s="545" t="s">
        <v>13796</v>
      </c>
      <c r="M45" s="548" t="s">
        <v>13758</v>
      </c>
      <c r="N45" s="545" t="s">
        <v>13413</v>
      </c>
      <c r="O45" s="545" t="s">
        <v>13799</v>
      </c>
      <c r="P45" s="549">
        <v>46</v>
      </c>
      <c r="Q45" s="549">
        <v>1</v>
      </c>
      <c r="R45" s="549">
        <v>64</v>
      </c>
      <c r="S45" s="548"/>
      <c r="T45" s="548"/>
      <c r="U45" s="99"/>
    </row>
    <row r="46" spans="1:21" ht="19.5" customHeight="1">
      <c r="A46" s="545">
        <v>52</v>
      </c>
      <c r="B46" s="545" t="s">
        <v>273</v>
      </c>
      <c r="C46" s="545" t="s">
        <v>216</v>
      </c>
      <c r="D46" s="546">
        <v>46052</v>
      </c>
      <c r="E46" s="171" t="str">
        <f t="shared" si="0"/>
        <v>2026</v>
      </c>
      <c r="F46" s="547">
        <v>63224</v>
      </c>
      <c r="G46" s="548">
        <v>0.19</v>
      </c>
      <c r="H46" s="547">
        <v>53129.41</v>
      </c>
      <c r="I46" s="545" t="s">
        <v>12646</v>
      </c>
      <c r="J46" s="545" t="s">
        <v>13307</v>
      </c>
      <c r="K46" s="545" t="s">
        <v>13413</v>
      </c>
      <c r="L46" s="545" t="s">
        <v>13800</v>
      </c>
      <c r="M46" s="548" t="s">
        <v>13758</v>
      </c>
      <c r="N46" s="545" t="s">
        <v>13413</v>
      </c>
      <c r="O46" s="545" t="s">
        <v>13413</v>
      </c>
      <c r="P46" s="549">
        <v>47</v>
      </c>
      <c r="Q46" s="549">
        <v>1</v>
      </c>
      <c r="R46" s="549">
        <v>65</v>
      </c>
      <c r="S46" s="548">
        <v>2228</v>
      </c>
      <c r="T46" s="548"/>
      <c r="U46" s="99"/>
    </row>
    <row r="47" spans="1:21" ht="19.5" customHeight="1">
      <c r="A47" s="545">
        <v>53</v>
      </c>
      <c r="B47" s="545" t="s">
        <v>6428</v>
      </c>
      <c r="C47" s="545" t="s">
        <v>209</v>
      </c>
      <c r="D47" s="546">
        <v>46052</v>
      </c>
      <c r="E47" s="171" t="str">
        <f t="shared" si="0"/>
        <v>2026</v>
      </c>
      <c r="F47" s="547">
        <v>4548</v>
      </c>
      <c r="G47" s="548">
        <v>0.19</v>
      </c>
      <c r="H47" s="547">
        <v>3821.85</v>
      </c>
      <c r="I47" s="545" t="s">
        <v>12648</v>
      </c>
      <c r="J47" s="545" t="s">
        <v>13307</v>
      </c>
      <c r="K47" s="545" t="s">
        <v>13413</v>
      </c>
      <c r="L47" s="545" t="s">
        <v>13801</v>
      </c>
      <c r="M47" s="548" t="s">
        <v>13758</v>
      </c>
      <c r="N47" s="545" t="s">
        <v>13413</v>
      </c>
      <c r="O47" s="545" t="s">
        <v>13413</v>
      </c>
      <c r="P47" s="549">
        <v>48</v>
      </c>
      <c r="Q47" s="549">
        <v>1</v>
      </c>
      <c r="R47" s="549">
        <v>67</v>
      </c>
      <c r="S47" s="548">
        <v>2228</v>
      </c>
      <c r="T47" s="548"/>
      <c r="U47" s="99"/>
    </row>
    <row r="48" spans="1:21" ht="19.5" customHeight="1">
      <c r="A48" s="545">
        <v>54</v>
      </c>
      <c r="B48" s="545" t="s">
        <v>12143</v>
      </c>
      <c r="C48" s="545" t="s">
        <v>209</v>
      </c>
      <c r="D48" s="546"/>
      <c r="E48" s="171" t="str">
        <f t="shared" si="0"/>
        <v>1900</v>
      </c>
      <c r="F48" s="547">
        <v>0</v>
      </c>
      <c r="G48" s="548">
        <v>0</v>
      </c>
      <c r="H48" s="547">
        <v>0</v>
      </c>
      <c r="I48" s="545" t="s">
        <v>12648</v>
      </c>
      <c r="J48" s="545"/>
      <c r="K48" s="545" t="s">
        <v>13413</v>
      </c>
      <c r="L48" s="545" t="s">
        <v>13801</v>
      </c>
      <c r="M48" s="548" t="s">
        <v>13758</v>
      </c>
      <c r="N48" s="545" t="s">
        <v>13413</v>
      </c>
      <c r="O48" s="545" t="s">
        <v>13413</v>
      </c>
      <c r="P48" s="549">
        <v>49</v>
      </c>
      <c r="Q48" s="549">
        <v>1</v>
      </c>
      <c r="R48" s="549">
        <v>67</v>
      </c>
      <c r="S48" s="548"/>
      <c r="T48" s="548"/>
      <c r="U48" s="99"/>
    </row>
    <row r="49" spans="1:21" ht="19.5" customHeight="1">
      <c r="A49" s="545">
        <v>55</v>
      </c>
      <c r="B49" s="545" t="s">
        <v>6427</v>
      </c>
      <c r="C49" s="545" t="s">
        <v>209</v>
      </c>
      <c r="D49" s="546">
        <v>46052</v>
      </c>
      <c r="E49" s="171" t="str">
        <f t="shared" si="0"/>
        <v>2026</v>
      </c>
      <c r="F49" s="547">
        <v>6101</v>
      </c>
      <c r="G49" s="548">
        <v>0.19</v>
      </c>
      <c r="H49" s="547">
        <v>5126.8900000000003</v>
      </c>
      <c r="I49" s="545" t="s">
        <v>12648</v>
      </c>
      <c r="J49" s="545" t="s">
        <v>13307</v>
      </c>
      <c r="K49" s="545" t="s">
        <v>13413</v>
      </c>
      <c r="L49" s="545" t="s">
        <v>13801</v>
      </c>
      <c r="M49" s="548" t="s">
        <v>13758</v>
      </c>
      <c r="N49" s="545" t="s">
        <v>13413</v>
      </c>
      <c r="O49" s="545" t="s">
        <v>13413</v>
      </c>
      <c r="P49" s="549">
        <v>50</v>
      </c>
      <c r="Q49" s="549">
        <v>1</v>
      </c>
      <c r="R49" s="549">
        <v>67</v>
      </c>
      <c r="S49" s="548">
        <v>2228</v>
      </c>
      <c r="T49" s="548"/>
      <c r="U49" s="99"/>
    </row>
    <row r="50" spans="1:21" ht="19.5" customHeight="1">
      <c r="A50" s="545">
        <v>56</v>
      </c>
      <c r="B50" s="545" t="s">
        <v>12142</v>
      </c>
      <c r="C50" s="545" t="s">
        <v>209</v>
      </c>
      <c r="D50" s="546"/>
      <c r="E50" s="171" t="str">
        <f t="shared" si="0"/>
        <v>1900</v>
      </c>
      <c r="F50" s="547">
        <v>0</v>
      </c>
      <c r="G50" s="548">
        <v>0</v>
      </c>
      <c r="H50" s="547">
        <v>0</v>
      </c>
      <c r="I50" s="545" t="s">
        <v>12646</v>
      </c>
      <c r="J50" s="545"/>
      <c r="K50" s="545" t="s">
        <v>13413</v>
      </c>
      <c r="L50" s="545" t="s">
        <v>13802</v>
      </c>
      <c r="M50" s="548" t="s">
        <v>13758</v>
      </c>
      <c r="N50" s="545" t="s">
        <v>13413</v>
      </c>
      <c r="O50" s="545" t="s">
        <v>13803</v>
      </c>
      <c r="P50" s="549">
        <v>51</v>
      </c>
      <c r="Q50" s="549">
        <v>1</v>
      </c>
      <c r="R50" s="549">
        <v>65</v>
      </c>
      <c r="S50" s="548"/>
      <c r="T50" s="548"/>
      <c r="U50" s="99"/>
    </row>
    <row r="51" spans="1:21" ht="19.5" customHeight="1">
      <c r="A51" s="545">
        <v>57</v>
      </c>
      <c r="B51" s="545" t="s">
        <v>2872</v>
      </c>
      <c r="C51" s="545" t="s">
        <v>221</v>
      </c>
      <c r="D51" s="546"/>
      <c r="E51" s="171" t="str">
        <f t="shared" si="0"/>
        <v>1900</v>
      </c>
      <c r="F51" s="547">
        <v>0</v>
      </c>
      <c r="G51" s="548">
        <v>0</v>
      </c>
      <c r="H51" s="547">
        <v>0</v>
      </c>
      <c r="I51" s="545" t="s">
        <v>12649</v>
      </c>
      <c r="J51" s="545"/>
      <c r="K51" s="545" t="s">
        <v>13413</v>
      </c>
      <c r="L51" s="545" t="s">
        <v>13413</v>
      </c>
      <c r="M51" s="548" t="s">
        <v>13758</v>
      </c>
      <c r="N51" s="545" t="s">
        <v>22145</v>
      </c>
      <c r="O51" s="545" t="s">
        <v>13413</v>
      </c>
      <c r="P51" s="549">
        <v>52</v>
      </c>
      <c r="Q51" s="549">
        <v>1</v>
      </c>
      <c r="R51" s="549">
        <v>17</v>
      </c>
      <c r="S51" s="548"/>
      <c r="T51" s="548">
        <v>166</v>
      </c>
      <c r="U51" s="99"/>
    </row>
    <row r="52" spans="1:21" ht="19.5" customHeight="1">
      <c r="A52" s="545">
        <v>59</v>
      </c>
      <c r="B52" s="545" t="s">
        <v>12141</v>
      </c>
      <c r="C52" s="545" t="s">
        <v>221</v>
      </c>
      <c r="D52" s="546"/>
      <c r="E52" s="171" t="str">
        <f t="shared" si="0"/>
        <v>1900</v>
      </c>
      <c r="F52" s="547">
        <v>0</v>
      </c>
      <c r="G52" s="548">
        <v>0</v>
      </c>
      <c r="H52" s="547">
        <v>0</v>
      </c>
      <c r="I52" s="545" t="s">
        <v>12649</v>
      </c>
      <c r="J52" s="545"/>
      <c r="K52" s="545" t="s">
        <v>13413</v>
      </c>
      <c r="L52" s="545" t="s">
        <v>13413</v>
      </c>
      <c r="M52" s="548" t="s">
        <v>13758</v>
      </c>
      <c r="N52" s="545" t="s">
        <v>22145</v>
      </c>
      <c r="O52" s="545" t="s">
        <v>13413</v>
      </c>
      <c r="P52" s="549">
        <v>54</v>
      </c>
      <c r="Q52" s="549">
        <v>1</v>
      </c>
      <c r="R52" s="549">
        <v>17</v>
      </c>
      <c r="S52" s="548"/>
      <c r="T52" s="548">
        <v>166</v>
      </c>
      <c r="U52" s="99"/>
    </row>
    <row r="53" spans="1:21" ht="19.5" customHeight="1">
      <c r="A53" s="545">
        <v>61</v>
      </c>
      <c r="B53" s="545" t="s">
        <v>12140</v>
      </c>
      <c r="C53" s="545" t="s">
        <v>216</v>
      </c>
      <c r="D53" s="546"/>
      <c r="E53" s="171" t="str">
        <f t="shared" si="0"/>
        <v>1900</v>
      </c>
      <c r="F53" s="547">
        <v>0</v>
      </c>
      <c r="G53" s="548">
        <v>0</v>
      </c>
      <c r="H53" s="547">
        <v>0</v>
      </c>
      <c r="I53" s="545" t="s">
        <v>12650</v>
      </c>
      <c r="J53" s="545"/>
      <c r="K53" s="545" t="s">
        <v>13413</v>
      </c>
      <c r="L53" s="545" t="s">
        <v>13413</v>
      </c>
      <c r="M53" s="548" t="s">
        <v>13758</v>
      </c>
      <c r="N53" s="545" t="s">
        <v>13413</v>
      </c>
      <c r="O53" s="545" t="s">
        <v>13804</v>
      </c>
      <c r="P53" s="549">
        <v>55</v>
      </c>
      <c r="Q53" s="549">
        <v>1</v>
      </c>
      <c r="R53" s="549">
        <v>127</v>
      </c>
      <c r="S53" s="548"/>
      <c r="T53" s="548"/>
      <c r="U53" s="99"/>
    </row>
    <row r="54" spans="1:21" ht="19.5" customHeight="1">
      <c r="A54" s="545">
        <v>62</v>
      </c>
      <c r="B54" s="545" t="s">
        <v>313</v>
      </c>
      <c r="C54" s="545" t="s">
        <v>311</v>
      </c>
      <c r="D54" s="546">
        <v>46052</v>
      </c>
      <c r="E54" s="171" t="str">
        <f t="shared" si="0"/>
        <v>2026</v>
      </c>
      <c r="F54" s="547">
        <v>112113</v>
      </c>
      <c r="G54" s="548">
        <v>0.19</v>
      </c>
      <c r="H54" s="547">
        <v>94212.61</v>
      </c>
      <c r="I54" s="545" t="s">
        <v>12651</v>
      </c>
      <c r="J54" s="545" t="s">
        <v>13307</v>
      </c>
      <c r="K54" s="545" t="s">
        <v>13413</v>
      </c>
      <c r="L54" s="545" t="s">
        <v>13805</v>
      </c>
      <c r="M54" s="548" t="s">
        <v>13758</v>
      </c>
      <c r="N54" s="545" t="s">
        <v>13413</v>
      </c>
      <c r="O54" s="545" t="s">
        <v>13413</v>
      </c>
      <c r="P54" s="549">
        <v>56</v>
      </c>
      <c r="Q54" s="549">
        <v>1</v>
      </c>
      <c r="R54" s="549">
        <v>68</v>
      </c>
      <c r="S54" s="548">
        <v>2228</v>
      </c>
      <c r="T54" s="548"/>
      <c r="U54" s="99"/>
    </row>
    <row r="55" spans="1:21" ht="19.5" customHeight="1">
      <c r="A55" s="545">
        <v>63</v>
      </c>
      <c r="B55" s="545" t="s">
        <v>316</v>
      </c>
      <c r="C55" s="545" t="s">
        <v>311</v>
      </c>
      <c r="D55" s="546"/>
      <c r="E55" s="171" t="str">
        <f t="shared" si="0"/>
        <v>1900</v>
      </c>
      <c r="F55" s="547">
        <v>0</v>
      </c>
      <c r="G55" s="548">
        <v>0</v>
      </c>
      <c r="H55" s="547">
        <v>0</v>
      </c>
      <c r="I55" s="545" t="s">
        <v>12651</v>
      </c>
      <c r="J55" s="545"/>
      <c r="K55" s="545" t="s">
        <v>13413</v>
      </c>
      <c r="L55" s="545" t="s">
        <v>13413</v>
      </c>
      <c r="M55" s="548" t="s">
        <v>13758</v>
      </c>
      <c r="N55" s="545" t="s">
        <v>13413</v>
      </c>
      <c r="O55" s="545" t="s">
        <v>13413</v>
      </c>
      <c r="P55" s="549">
        <v>57</v>
      </c>
      <c r="Q55" s="549">
        <v>1</v>
      </c>
      <c r="R55" s="549">
        <v>68</v>
      </c>
      <c r="S55" s="548"/>
      <c r="T55" s="548"/>
      <c r="U55" s="99"/>
    </row>
    <row r="56" spans="1:21" ht="19.5" customHeight="1">
      <c r="A56" s="545">
        <v>64</v>
      </c>
      <c r="B56" s="545" t="s">
        <v>4477</v>
      </c>
      <c r="C56" s="545" t="s">
        <v>311</v>
      </c>
      <c r="D56" s="546">
        <v>46052</v>
      </c>
      <c r="E56" s="171" t="str">
        <f t="shared" si="0"/>
        <v>2026</v>
      </c>
      <c r="F56" s="547">
        <v>82640</v>
      </c>
      <c r="G56" s="548">
        <v>0.19</v>
      </c>
      <c r="H56" s="547">
        <v>69445.38</v>
      </c>
      <c r="I56" s="545" t="s">
        <v>12651</v>
      </c>
      <c r="J56" s="545" t="s">
        <v>13307</v>
      </c>
      <c r="K56" s="545" t="s">
        <v>13413</v>
      </c>
      <c r="L56" s="545" t="s">
        <v>13806</v>
      </c>
      <c r="M56" s="548" t="s">
        <v>13758</v>
      </c>
      <c r="N56" s="545" t="s">
        <v>13413</v>
      </c>
      <c r="O56" s="545" t="s">
        <v>13413</v>
      </c>
      <c r="P56" s="549">
        <v>58</v>
      </c>
      <c r="Q56" s="549">
        <v>1</v>
      </c>
      <c r="R56" s="549">
        <v>68</v>
      </c>
      <c r="S56" s="548">
        <v>2228</v>
      </c>
      <c r="T56" s="548"/>
      <c r="U56" s="99"/>
    </row>
    <row r="57" spans="1:21" ht="19.5" customHeight="1">
      <c r="A57" s="545">
        <v>66</v>
      </c>
      <c r="B57" s="545" t="s">
        <v>2073</v>
      </c>
      <c r="C57" s="545" t="s">
        <v>209</v>
      </c>
      <c r="D57" s="546"/>
      <c r="E57" s="171" t="str">
        <f t="shared" si="0"/>
        <v>1900</v>
      </c>
      <c r="F57" s="547">
        <v>0</v>
      </c>
      <c r="G57" s="548">
        <v>0</v>
      </c>
      <c r="H57" s="547">
        <v>0</v>
      </c>
      <c r="I57" s="545" t="s">
        <v>12652</v>
      </c>
      <c r="J57" s="545"/>
      <c r="K57" s="545" t="s">
        <v>13413</v>
      </c>
      <c r="L57" s="545" t="s">
        <v>13807</v>
      </c>
      <c r="M57" s="548" t="s">
        <v>13758</v>
      </c>
      <c r="N57" s="545" t="s">
        <v>13413</v>
      </c>
      <c r="O57" s="545" t="s">
        <v>13808</v>
      </c>
      <c r="P57" s="549">
        <v>60</v>
      </c>
      <c r="Q57" s="549">
        <v>1</v>
      </c>
      <c r="R57" s="549">
        <v>134</v>
      </c>
      <c r="S57" s="548"/>
      <c r="T57" s="548"/>
      <c r="U57" s="99"/>
    </row>
    <row r="58" spans="1:21" ht="19.5" customHeight="1">
      <c r="A58" s="545">
        <v>67</v>
      </c>
      <c r="B58" s="545" t="s">
        <v>2633</v>
      </c>
      <c r="C58" s="545" t="s">
        <v>216</v>
      </c>
      <c r="D58" s="546">
        <v>44588</v>
      </c>
      <c r="E58" s="171" t="str">
        <f t="shared" si="0"/>
        <v>2022</v>
      </c>
      <c r="F58" s="547">
        <v>48231</v>
      </c>
      <c r="G58" s="548">
        <v>0.19</v>
      </c>
      <c r="H58" s="547">
        <v>40530.25</v>
      </c>
      <c r="I58" s="545" t="s">
        <v>12642</v>
      </c>
      <c r="J58" s="545" t="s">
        <v>13297</v>
      </c>
      <c r="K58" s="545" t="s">
        <v>13809</v>
      </c>
      <c r="L58" s="545" t="s">
        <v>13807</v>
      </c>
      <c r="M58" s="548" t="s">
        <v>13758</v>
      </c>
      <c r="N58" s="545" t="s">
        <v>13413</v>
      </c>
      <c r="O58" s="545" t="s">
        <v>13810</v>
      </c>
      <c r="P58" s="549">
        <v>61</v>
      </c>
      <c r="Q58" s="549">
        <v>1</v>
      </c>
      <c r="R58" s="549">
        <v>135</v>
      </c>
      <c r="S58" s="548">
        <v>2257</v>
      </c>
      <c r="T58" s="548"/>
      <c r="U58" s="99"/>
    </row>
    <row r="59" spans="1:21" ht="19.5" customHeight="1">
      <c r="A59" s="545">
        <v>69</v>
      </c>
      <c r="B59" s="545" t="s">
        <v>7290</v>
      </c>
      <c r="C59" s="545" t="s">
        <v>903</v>
      </c>
      <c r="D59" s="546">
        <v>46052</v>
      </c>
      <c r="E59" s="171" t="str">
        <f t="shared" si="0"/>
        <v>2026</v>
      </c>
      <c r="F59" s="547">
        <v>8357</v>
      </c>
      <c r="G59" s="548">
        <v>0</v>
      </c>
      <c r="H59" s="547">
        <v>8357</v>
      </c>
      <c r="I59" s="545" t="s">
        <v>12653</v>
      </c>
      <c r="J59" s="545" t="s">
        <v>13299</v>
      </c>
      <c r="K59" s="545" t="s">
        <v>13811</v>
      </c>
      <c r="L59" s="545" t="s">
        <v>13812</v>
      </c>
      <c r="M59" s="548" t="s">
        <v>13813</v>
      </c>
      <c r="N59" s="545" t="s">
        <v>13413</v>
      </c>
      <c r="O59" s="545" t="s">
        <v>13413</v>
      </c>
      <c r="P59" s="549">
        <v>63</v>
      </c>
      <c r="Q59" s="549">
        <v>3</v>
      </c>
      <c r="R59" s="549">
        <v>160</v>
      </c>
      <c r="S59" s="548">
        <v>443</v>
      </c>
      <c r="T59" s="548"/>
      <c r="U59" s="99"/>
    </row>
    <row r="60" spans="1:21" ht="19.5" customHeight="1">
      <c r="A60" s="545">
        <v>70</v>
      </c>
      <c r="B60" s="545" t="s">
        <v>325</v>
      </c>
      <c r="C60" s="545" t="s">
        <v>206</v>
      </c>
      <c r="D60" s="546">
        <v>46052</v>
      </c>
      <c r="E60" s="171" t="str">
        <f t="shared" si="0"/>
        <v>2026</v>
      </c>
      <c r="F60" s="547">
        <v>2098</v>
      </c>
      <c r="G60" s="548">
        <v>0.19</v>
      </c>
      <c r="H60" s="547">
        <v>1763.03</v>
      </c>
      <c r="I60" s="545" t="s">
        <v>12654</v>
      </c>
      <c r="J60" s="545" t="s">
        <v>13307</v>
      </c>
      <c r="K60" s="545" t="s">
        <v>13413</v>
      </c>
      <c r="L60" s="545" t="s">
        <v>13413</v>
      </c>
      <c r="M60" s="548" t="s">
        <v>13758</v>
      </c>
      <c r="N60" s="545" t="s">
        <v>13413</v>
      </c>
      <c r="O60" s="545" t="s">
        <v>13413</v>
      </c>
      <c r="P60" s="549">
        <v>64</v>
      </c>
      <c r="Q60" s="549">
        <v>1</v>
      </c>
      <c r="R60" s="549">
        <v>2</v>
      </c>
      <c r="S60" s="548">
        <v>2228</v>
      </c>
      <c r="T60" s="548"/>
      <c r="U60" s="99"/>
    </row>
    <row r="61" spans="1:21" ht="19.5" customHeight="1">
      <c r="A61" s="545">
        <v>72</v>
      </c>
      <c r="B61" s="545" t="s">
        <v>497</v>
      </c>
      <c r="C61" s="545" t="s">
        <v>206</v>
      </c>
      <c r="D61" s="546">
        <v>46080</v>
      </c>
      <c r="E61" s="171" t="str">
        <f t="shared" si="0"/>
        <v>2026</v>
      </c>
      <c r="F61" s="547">
        <v>6600</v>
      </c>
      <c r="G61" s="548">
        <v>0.19</v>
      </c>
      <c r="H61" s="547">
        <v>5546.22</v>
      </c>
      <c r="I61" s="545" t="s">
        <v>12655</v>
      </c>
      <c r="J61" s="545" t="s">
        <v>13296</v>
      </c>
      <c r="K61" s="545" t="s">
        <v>13413</v>
      </c>
      <c r="L61" s="545" t="s">
        <v>13413</v>
      </c>
      <c r="M61" s="548" t="s">
        <v>13758</v>
      </c>
      <c r="N61" s="545" t="s">
        <v>13413</v>
      </c>
      <c r="O61" s="545" t="s">
        <v>13413</v>
      </c>
      <c r="P61" s="549">
        <v>65</v>
      </c>
      <c r="Q61" s="549">
        <v>1</v>
      </c>
      <c r="R61" s="549">
        <v>80</v>
      </c>
      <c r="S61" s="548">
        <v>2218</v>
      </c>
      <c r="T61" s="548"/>
      <c r="U61" s="99"/>
    </row>
    <row r="62" spans="1:21" ht="19.5" customHeight="1">
      <c r="A62" s="545">
        <v>74</v>
      </c>
      <c r="B62" s="545" t="s">
        <v>12139</v>
      </c>
      <c r="C62" s="545" t="s">
        <v>216</v>
      </c>
      <c r="D62" s="546"/>
      <c r="E62" s="171" t="str">
        <f t="shared" si="0"/>
        <v>1900</v>
      </c>
      <c r="F62" s="547">
        <v>0</v>
      </c>
      <c r="G62" s="548">
        <v>0</v>
      </c>
      <c r="H62" s="547">
        <v>0</v>
      </c>
      <c r="I62" s="545" t="s">
        <v>12656</v>
      </c>
      <c r="J62" s="545"/>
      <c r="K62" s="545" t="s">
        <v>13413</v>
      </c>
      <c r="L62" s="545" t="s">
        <v>13814</v>
      </c>
      <c r="M62" s="548" t="s">
        <v>13758</v>
      </c>
      <c r="N62" s="545" t="s">
        <v>22146</v>
      </c>
      <c r="O62" s="545" t="s">
        <v>13815</v>
      </c>
      <c r="P62" s="549">
        <v>67</v>
      </c>
      <c r="Q62" s="549">
        <v>1</v>
      </c>
      <c r="R62" s="549">
        <v>119</v>
      </c>
      <c r="S62" s="548"/>
      <c r="T62" s="548">
        <v>15</v>
      </c>
      <c r="U62" s="99"/>
    </row>
    <row r="63" spans="1:21" ht="19.5" customHeight="1">
      <c r="A63" s="545">
        <v>77</v>
      </c>
      <c r="B63" s="545" t="s">
        <v>12138</v>
      </c>
      <c r="C63" s="545" t="s">
        <v>216</v>
      </c>
      <c r="D63" s="546"/>
      <c r="E63" s="171" t="str">
        <f t="shared" si="0"/>
        <v>1900</v>
      </c>
      <c r="F63" s="547">
        <v>0</v>
      </c>
      <c r="G63" s="548">
        <v>0</v>
      </c>
      <c r="H63" s="547">
        <v>0</v>
      </c>
      <c r="I63" s="545" t="s">
        <v>12656</v>
      </c>
      <c r="J63" s="545"/>
      <c r="K63" s="545" t="s">
        <v>13413</v>
      </c>
      <c r="L63" s="545" t="s">
        <v>13816</v>
      </c>
      <c r="M63" s="548" t="s">
        <v>13758</v>
      </c>
      <c r="N63" s="545" t="s">
        <v>22146</v>
      </c>
      <c r="O63" s="545" t="s">
        <v>13817</v>
      </c>
      <c r="P63" s="549">
        <v>70</v>
      </c>
      <c r="Q63" s="549">
        <v>1</v>
      </c>
      <c r="R63" s="549">
        <v>119</v>
      </c>
      <c r="S63" s="548"/>
      <c r="T63" s="548">
        <v>15</v>
      </c>
      <c r="U63" s="99"/>
    </row>
    <row r="64" spans="1:21" ht="19.5" customHeight="1">
      <c r="A64" s="545">
        <v>78</v>
      </c>
      <c r="B64" s="545" t="s">
        <v>1557</v>
      </c>
      <c r="C64" s="545" t="s">
        <v>216</v>
      </c>
      <c r="D64" s="546"/>
      <c r="E64" s="171" t="str">
        <f t="shared" si="0"/>
        <v>1900</v>
      </c>
      <c r="F64" s="547">
        <v>0</v>
      </c>
      <c r="G64" s="548">
        <v>0</v>
      </c>
      <c r="H64" s="547">
        <v>0</v>
      </c>
      <c r="I64" s="545" t="s">
        <v>12656</v>
      </c>
      <c r="J64" s="545"/>
      <c r="K64" s="545" t="s">
        <v>13413</v>
      </c>
      <c r="L64" s="545" t="s">
        <v>13818</v>
      </c>
      <c r="M64" s="548" t="s">
        <v>13758</v>
      </c>
      <c r="N64" s="545" t="s">
        <v>22146</v>
      </c>
      <c r="O64" s="545" t="s">
        <v>13819</v>
      </c>
      <c r="P64" s="549">
        <v>71</v>
      </c>
      <c r="Q64" s="549">
        <v>1</v>
      </c>
      <c r="R64" s="549">
        <v>119</v>
      </c>
      <c r="S64" s="548"/>
      <c r="T64" s="548">
        <v>15</v>
      </c>
      <c r="U64" s="99"/>
    </row>
    <row r="65" spans="1:21" ht="19.5" customHeight="1">
      <c r="A65" s="545">
        <v>82</v>
      </c>
      <c r="B65" s="545" t="s">
        <v>12137</v>
      </c>
      <c r="C65" s="545" t="s">
        <v>311</v>
      </c>
      <c r="D65" s="546"/>
      <c r="E65" s="171" t="str">
        <f t="shared" si="0"/>
        <v>1900</v>
      </c>
      <c r="F65" s="547">
        <v>0</v>
      </c>
      <c r="G65" s="548">
        <v>0</v>
      </c>
      <c r="H65" s="547">
        <v>0</v>
      </c>
      <c r="I65" s="545" t="s">
        <v>12657</v>
      </c>
      <c r="J65" s="545"/>
      <c r="K65" s="545" t="s">
        <v>13413</v>
      </c>
      <c r="L65" s="545" t="s">
        <v>13820</v>
      </c>
      <c r="M65" s="548" t="s">
        <v>13758</v>
      </c>
      <c r="N65" s="545" t="s">
        <v>22147</v>
      </c>
      <c r="O65" s="545" t="s">
        <v>13413</v>
      </c>
      <c r="P65" s="549">
        <v>73</v>
      </c>
      <c r="Q65" s="549">
        <v>1</v>
      </c>
      <c r="R65" s="549">
        <v>69</v>
      </c>
      <c r="S65" s="548"/>
      <c r="T65" s="548">
        <v>110</v>
      </c>
      <c r="U65" s="99"/>
    </row>
    <row r="66" spans="1:21" ht="19.5" customHeight="1">
      <c r="A66" s="545">
        <v>83</v>
      </c>
      <c r="B66" s="545" t="s">
        <v>394</v>
      </c>
      <c r="C66" s="545" t="s">
        <v>4479</v>
      </c>
      <c r="D66" s="546">
        <v>46052</v>
      </c>
      <c r="E66" s="171" t="str">
        <f t="shared" si="0"/>
        <v>2026</v>
      </c>
      <c r="F66" s="547">
        <v>34368</v>
      </c>
      <c r="G66" s="548">
        <v>0.19</v>
      </c>
      <c r="H66" s="547">
        <v>28880.67</v>
      </c>
      <c r="I66" s="545" t="s">
        <v>12654</v>
      </c>
      <c r="J66" s="545" t="s">
        <v>13307</v>
      </c>
      <c r="K66" s="545" t="s">
        <v>13413</v>
      </c>
      <c r="L66" s="545" t="s">
        <v>13413</v>
      </c>
      <c r="M66" s="548" t="s">
        <v>13758</v>
      </c>
      <c r="N66" s="545" t="s">
        <v>13413</v>
      </c>
      <c r="O66" s="545" t="s">
        <v>13413</v>
      </c>
      <c r="P66" s="549">
        <v>74</v>
      </c>
      <c r="Q66" s="549">
        <v>1</v>
      </c>
      <c r="R66" s="549">
        <v>2</v>
      </c>
      <c r="S66" s="548">
        <v>2228</v>
      </c>
      <c r="T66" s="548"/>
      <c r="U66" s="99"/>
    </row>
    <row r="67" spans="1:21" ht="19.5" customHeight="1">
      <c r="A67" s="545">
        <v>85</v>
      </c>
      <c r="B67" s="545" t="s">
        <v>7168</v>
      </c>
      <c r="C67" s="545" t="s">
        <v>311</v>
      </c>
      <c r="D67" s="546">
        <v>46052</v>
      </c>
      <c r="E67" s="171" t="str">
        <f t="shared" si="0"/>
        <v>2026</v>
      </c>
      <c r="F67" s="547">
        <v>123375</v>
      </c>
      <c r="G67" s="548">
        <v>0.19</v>
      </c>
      <c r="H67" s="547">
        <v>103676.47</v>
      </c>
      <c r="I67" s="545" t="s">
        <v>12654</v>
      </c>
      <c r="J67" s="545" t="s">
        <v>13307</v>
      </c>
      <c r="K67" s="545" t="s">
        <v>13413</v>
      </c>
      <c r="L67" s="545" t="s">
        <v>13413</v>
      </c>
      <c r="M67" s="548" t="s">
        <v>13758</v>
      </c>
      <c r="N67" s="545" t="s">
        <v>13413</v>
      </c>
      <c r="O67" s="545" t="s">
        <v>13413</v>
      </c>
      <c r="P67" s="549">
        <v>75</v>
      </c>
      <c r="Q67" s="549">
        <v>1</v>
      </c>
      <c r="R67" s="549">
        <v>2</v>
      </c>
      <c r="S67" s="548">
        <v>2228</v>
      </c>
      <c r="T67" s="548"/>
      <c r="U67" s="99"/>
    </row>
    <row r="68" spans="1:21" ht="19.5" customHeight="1">
      <c r="A68" s="545">
        <v>86</v>
      </c>
      <c r="B68" s="545" t="s">
        <v>12136</v>
      </c>
      <c r="C68" s="545" t="s">
        <v>206</v>
      </c>
      <c r="D68" s="546">
        <v>44589</v>
      </c>
      <c r="E68" s="171" t="str">
        <f t="shared" ref="E68:E131" si="1">TEXT(D68,"YYYY")</f>
        <v>2022</v>
      </c>
      <c r="F68" s="547">
        <v>5343</v>
      </c>
      <c r="G68" s="548">
        <v>0.19</v>
      </c>
      <c r="H68" s="547">
        <v>4489.92</v>
      </c>
      <c r="I68" s="545" t="s">
        <v>12640</v>
      </c>
      <c r="J68" s="545" t="s">
        <v>13297</v>
      </c>
      <c r="K68" s="545" t="s">
        <v>13413</v>
      </c>
      <c r="L68" s="545" t="s">
        <v>13821</v>
      </c>
      <c r="M68" s="548" t="s">
        <v>13758</v>
      </c>
      <c r="N68" s="545" t="s">
        <v>13413</v>
      </c>
      <c r="O68" s="545" t="s">
        <v>13413</v>
      </c>
      <c r="P68" s="549">
        <v>76</v>
      </c>
      <c r="Q68" s="549">
        <v>1</v>
      </c>
      <c r="R68" s="549">
        <v>1</v>
      </c>
      <c r="S68" s="548">
        <v>2257</v>
      </c>
      <c r="T68" s="548"/>
      <c r="U68" s="99"/>
    </row>
    <row r="69" spans="1:21" ht="19.5" customHeight="1">
      <c r="A69" s="545">
        <v>87</v>
      </c>
      <c r="B69" s="545" t="s">
        <v>12135</v>
      </c>
      <c r="C69" s="545" t="s">
        <v>216</v>
      </c>
      <c r="D69" s="546"/>
      <c r="E69" s="171" t="str">
        <f t="shared" si="1"/>
        <v>1900</v>
      </c>
      <c r="F69" s="547">
        <v>0</v>
      </c>
      <c r="G69" s="548">
        <v>0</v>
      </c>
      <c r="H69" s="547">
        <v>0</v>
      </c>
      <c r="I69" s="545" t="s">
        <v>12658</v>
      </c>
      <c r="J69" s="545"/>
      <c r="K69" s="545" t="s">
        <v>13413</v>
      </c>
      <c r="L69" s="545" t="s">
        <v>13822</v>
      </c>
      <c r="M69" s="548" t="s">
        <v>13758</v>
      </c>
      <c r="N69" s="545" t="s">
        <v>13413</v>
      </c>
      <c r="O69" s="545" t="s">
        <v>13823</v>
      </c>
      <c r="P69" s="549">
        <v>77</v>
      </c>
      <c r="Q69" s="549">
        <v>1</v>
      </c>
      <c r="R69" s="549">
        <v>9</v>
      </c>
      <c r="S69" s="548"/>
      <c r="T69" s="548"/>
      <c r="U69" s="99"/>
    </row>
    <row r="70" spans="1:21" ht="19.5" customHeight="1">
      <c r="A70" s="545">
        <v>88</v>
      </c>
      <c r="B70" s="545" t="s">
        <v>12134</v>
      </c>
      <c r="C70" s="545" t="s">
        <v>216</v>
      </c>
      <c r="D70" s="546"/>
      <c r="E70" s="171" t="str">
        <f t="shared" si="1"/>
        <v>1900</v>
      </c>
      <c r="F70" s="547">
        <v>0</v>
      </c>
      <c r="G70" s="548">
        <v>0</v>
      </c>
      <c r="H70" s="547">
        <v>0</v>
      </c>
      <c r="I70" s="545" t="s">
        <v>12658</v>
      </c>
      <c r="J70" s="545"/>
      <c r="K70" s="545" t="s">
        <v>13413</v>
      </c>
      <c r="L70" s="545" t="s">
        <v>13824</v>
      </c>
      <c r="M70" s="548" t="s">
        <v>13758</v>
      </c>
      <c r="N70" s="545" t="s">
        <v>13413</v>
      </c>
      <c r="O70" s="545" t="s">
        <v>13825</v>
      </c>
      <c r="P70" s="549">
        <v>78</v>
      </c>
      <c r="Q70" s="549">
        <v>1</v>
      </c>
      <c r="R70" s="549">
        <v>9</v>
      </c>
      <c r="S70" s="548"/>
      <c r="T70" s="548"/>
      <c r="U70" s="99"/>
    </row>
    <row r="71" spans="1:21" ht="19.5" customHeight="1">
      <c r="A71" s="545">
        <v>89</v>
      </c>
      <c r="B71" s="545" t="s">
        <v>881</v>
      </c>
      <c r="C71" s="545" t="s">
        <v>216</v>
      </c>
      <c r="D71" s="546">
        <v>46049</v>
      </c>
      <c r="E71" s="171" t="str">
        <f t="shared" si="1"/>
        <v>2026</v>
      </c>
      <c r="F71" s="547">
        <v>35734</v>
      </c>
      <c r="G71" s="548">
        <v>0.19</v>
      </c>
      <c r="H71" s="547">
        <v>30028.57</v>
      </c>
      <c r="I71" s="545" t="s">
        <v>12643</v>
      </c>
      <c r="J71" s="545" t="s">
        <v>13298</v>
      </c>
      <c r="K71" s="545" t="s">
        <v>13413</v>
      </c>
      <c r="L71" s="545" t="s">
        <v>13826</v>
      </c>
      <c r="M71" s="548" t="s">
        <v>13758</v>
      </c>
      <c r="N71" s="545" t="s">
        <v>13413</v>
      </c>
      <c r="O71" s="545" t="s">
        <v>13827</v>
      </c>
      <c r="P71" s="549">
        <v>79</v>
      </c>
      <c r="Q71" s="549">
        <v>1</v>
      </c>
      <c r="R71" s="549">
        <v>6</v>
      </c>
      <c r="S71" s="548">
        <v>1012</v>
      </c>
      <c r="T71" s="548"/>
      <c r="U71" s="99"/>
    </row>
    <row r="72" spans="1:21" ht="19.5" customHeight="1">
      <c r="A72" s="545">
        <v>91</v>
      </c>
      <c r="B72" s="545" t="s">
        <v>1333</v>
      </c>
      <c r="C72" s="545" t="s">
        <v>209</v>
      </c>
      <c r="D72" s="546"/>
      <c r="E72" s="171" t="str">
        <f t="shared" si="1"/>
        <v>1900</v>
      </c>
      <c r="F72" s="547">
        <v>0</v>
      </c>
      <c r="G72" s="548">
        <v>0</v>
      </c>
      <c r="H72" s="547">
        <v>0</v>
      </c>
      <c r="I72" s="545" t="s">
        <v>12659</v>
      </c>
      <c r="J72" s="545"/>
      <c r="K72" s="545" t="s">
        <v>13413</v>
      </c>
      <c r="L72" s="545" t="s">
        <v>13828</v>
      </c>
      <c r="M72" s="548" t="s">
        <v>13758</v>
      </c>
      <c r="N72" s="545" t="s">
        <v>13413</v>
      </c>
      <c r="O72" s="545" t="s">
        <v>13413</v>
      </c>
      <c r="P72" s="549">
        <v>81</v>
      </c>
      <c r="Q72" s="549">
        <v>1</v>
      </c>
      <c r="R72" s="549">
        <v>116</v>
      </c>
      <c r="S72" s="548"/>
      <c r="T72" s="548"/>
      <c r="U72" s="99"/>
    </row>
    <row r="73" spans="1:21" ht="19.5" customHeight="1">
      <c r="A73" s="545">
        <v>93</v>
      </c>
      <c r="B73" s="545" t="s">
        <v>12133</v>
      </c>
      <c r="C73" s="545" t="s">
        <v>216</v>
      </c>
      <c r="D73" s="546"/>
      <c r="E73" s="171" t="str">
        <f t="shared" si="1"/>
        <v>1900</v>
      </c>
      <c r="F73" s="547">
        <v>0</v>
      </c>
      <c r="G73" s="548">
        <v>0</v>
      </c>
      <c r="H73" s="547">
        <v>0</v>
      </c>
      <c r="I73" s="545" t="s">
        <v>12660</v>
      </c>
      <c r="J73" s="545"/>
      <c r="K73" s="545" t="s">
        <v>13413</v>
      </c>
      <c r="L73" s="545" t="s">
        <v>13829</v>
      </c>
      <c r="M73" s="548" t="s">
        <v>13758</v>
      </c>
      <c r="N73" s="545" t="s">
        <v>13413</v>
      </c>
      <c r="O73" s="545" t="s">
        <v>13827</v>
      </c>
      <c r="P73" s="549">
        <v>83</v>
      </c>
      <c r="Q73" s="549">
        <v>1</v>
      </c>
      <c r="R73" s="549">
        <v>72</v>
      </c>
      <c r="S73" s="548"/>
      <c r="T73" s="548"/>
      <c r="U73" s="99"/>
    </row>
    <row r="74" spans="1:21" ht="19.5" customHeight="1">
      <c r="A74" s="545">
        <v>94</v>
      </c>
      <c r="B74" s="545" t="s">
        <v>882</v>
      </c>
      <c r="C74" s="545" t="s">
        <v>216</v>
      </c>
      <c r="D74" s="546"/>
      <c r="E74" s="171" t="str">
        <f t="shared" si="1"/>
        <v>1900</v>
      </c>
      <c r="F74" s="547">
        <v>0</v>
      </c>
      <c r="G74" s="548">
        <v>0</v>
      </c>
      <c r="H74" s="547">
        <v>0</v>
      </c>
      <c r="I74" s="545" t="s">
        <v>12643</v>
      </c>
      <c r="J74" s="545"/>
      <c r="K74" s="545" t="s">
        <v>13413</v>
      </c>
      <c r="L74" s="545" t="s">
        <v>13830</v>
      </c>
      <c r="M74" s="548" t="s">
        <v>13758</v>
      </c>
      <c r="N74" s="545" t="s">
        <v>13413</v>
      </c>
      <c r="O74" s="545" t="s">
        <v>13413</v>
      </c>
      <c r="P74" s="549">
        <v>84</v>
      </c>
      <c r="Q74" s="549">
        <v>1</v>
      </c>
      <c r="R74" s="549">
        <v>6</v>
      </c>
      <c r="S74" s="548"/>
      <c r="T74" s="548"/>
      <c r="U74" s="99"/>
    </row>
    <row r="75" spans="1:21" ht="19.5" customHeight="1">
      <c r="A75" s="545">
        <v>98</v>
      </c>
      <c r="B75" s="545" t="s">
        <v>7167</v>
      </c>
      <c r="C75" s="545" t="s">
        <v>311</v>
      </c>
      <c r="D75" s="546">
        <v>46052</v>
      </c>
      <c r="E75" s="171" t="str">
        <f t="shared" si="1"/>
        <v>2026</v>
      </c>
      <c r="F75" s="547">
        <v>126683</v>
      </c>
      <c r="G75" s="548">
        <v>0.19</v>
      </c>
      <c r="H75" s="547">
        <v>106456.3</v>
      </c>
      <c r="I75" s="545" t="s">
        <v>12654</v>
      </c>
      <c r="J75" s="545" t="s">
        <v>13307</v>
      </c>
      <c r="K75" s="545" t="s">
        <v>13413</v>
      </c>
      <c r="L75" s="545" t="s">
        <v>13413</v>
      </c>
      <c r="M75" s="548" t="s">
        <v>13758</v>
      </c>
      <c r="N75" s="545" t="s">
        <v>13413</v>
      </c>
      <c r="O75" s="545" t="s">
        <v>13413</v>
      </c>
      <c r="P75" s="549">
        <v>88</v>
      </c>
      <c r="Q75" s="549">
        <v>1</v>
      </c>
      <c r="R75" s="549">
        <v>2</v>
      </c>
      <c r="S75" s="548">
        <v>2228</v>
      </c>
      <c r="T75" s="548"/>
      <c r="U75" s="99"/>
    </row>
    <row r="76" spans="1:21" ht="19.5" customHeight="1">
      <c r="A76" s="545">
        <v>99</v>
      </c>
      <c r="B76" s="545" t="s">
        <v>12132</v>
      </c>
      <c r="C76" s="545" t="s">
        <v>216</v>
      </c>
      <c r="D76" s="546"/>
      <c r="E76" s="171" t="str">
        <f t="shared" si="1"/>
        <v>1900</v>
      </c>
      <c r="F76" s="547">
        <v>0</v>
      </c>
      <c r="G76" s="548">
        <v>0</v>
      </c>
      <c r="H76" s="547">
        <v>0</v>
      </c>
      <c r="I76" s="545" t="s">
        <v>12661</v>
      </c>
      <c r="J76" s="545"/>
      <c r="K76" s="545" t="s">
        <v>13413</v>
      </c>
      <c r="L76" s="545" t="s">
        <v>13796</v>
      </c>
      <c r="M76" s="548" t="s">
        <v>13758</v>
      </c>
      <c r="N76" s="545" t="s">
        <v>13413</v>
      </c>
      <c r="O76" s="545" t="s">
        <v>13831</v>
      </c>
      <c r="P76" s="549">
        <v>89</v>
      </c>
      <c r="Q76" s="549">
        <v>1</v>
      </c>
      <c r="R76" s="549">
        <v>89</v>
      </c>
      <c r="S76" s="548"/>
      <c r="T76" s="548"/>
      <c r="U76" s="99"/>
    </row>
    <row r="77" spans="1:21" ht="19.5" customHeight="1">
      <c r="A77" s="545">
        <v>101</v>
      </c>
      <c r="B77" s="545" t="s">
        <v>12131</v>
      </c>
      <c r="C77" s="545" t="s">
        <v>311</v>
      </c>
      <c r="D77" s="546"/>
      <c r="E77" s="171" t="str">
        <f t="shared" si="1"/>
        <v>1900</v>
      </c>
      <c r="F77" s="547">
        <v>0</v>
      </c>
      <c r="G77" s="548">
        <v>0</v>
      </c>
      <c r="H77" s="547">
        <v>0</v>
      </c>
      <c r="I77" s="545" t="s">
        <v>12654</v>
      </c>
      <c r="J77" s="545"/>
      <c r="K77" s="545" t="s">
        <v>13832</v>
      </c>
      <c r="L77" s="545" t="s">
        <v>13833</v>
      </c>
      <c r="M77" s="548" t="s">
        <v>13758</v>
      </c>
      <c r="N77" s="545" t="s">
        <v>13413</v>
      </c>
      <c r="O77" s="545" t="s">
        <v>13413</v>
      </c>
      <c r="P77" s="549">
        <v>90</v>
      </c>
      <c r="Q77" s="549">
        <v>1</v>
      </c>
      <c r="R77" s="549">
        <v>2</v>
      </c>
      <c r="S77" s="548"/>
      <c r="T77" s="548"/>
      <c r="U77" s="99"/>
    </row>
    <row r="78" spans="1:21" ht="19.5" customHeight="1">
      <c r="A78" s="545">
        <v>103</v>
      </c>
      <c r="B78" s="545" t="s">
        <v>499</v>
      </c>
      <c r="C78" s="545" t="s">
        <v>216</v>
      </c>
      <c r="D78" s="546"/>
      <c r="E78" s="171" t="str">
        <f t="shared" si="1"/>
        <v>1900</v>
      </c>
      <c r="F78" s="547">
        <v>0</v>
      </c>
      <c r="G78" s="548">
        <v>0</v>
      </c>
      <c r="H78" s="547">
        <v>0</v>
      </c>
      <c r="I78" s="545" t="s">
        <v>12662</v>
      </c>
      <c r="J78" s="545"/>
      <c r="K78" s="545" t="s">
        <v>13413</v>
      </c>
      <c r="L78" s="545" t="s">
        <v>13834</v>
      </c>
      <c r="M78" s="548" t="s">
        <v>13758</v>
      </c>
      <c r="N78" s="545" t="s">
        <v>13413</v>
      </c>
      <c r="O78" s="545" t="s">
        <v>13413</v>
      </c>
      <c r="P78" s="549">
        <v>92</v>
      </c>
      <c r="Q78" s="549">
        <v>1</v>
      </c>
      <c r="R78" s="549">
        <v>78</v>
      </c>
      <c r="S78" s="548"/>
      <c r="T78" s="548"/>
      <c r="U78" s="99"/>
    </row>
    <row r="79" spans="1:21" ht="19.5" customHeight="1">
      <c r="A79" s="545">
        <v>106</v>
      </c>
      <c r="B79" s="545" t="s">
        <v>12130</v>
      </c>
      <c r="C79" s="545" t="s">
        <v>216</v>
      </c>
      <c r="D79" s="546"/>
      <c r="E79" s="171" t="str">
        <f t="shared" si="1"/>
        <v>1900</v>
      </c>
      <c r="F79" s="547">
        <v>0</v>
      </c>
      <c r="G79" s="548">
        <v>0</v>
      </c>
      <c r="H79" s="547">
        <v>0</v>
      </c>
      <c r="I79" s="545" t="s">
        <v>12660</v>
      </c>
      <c r="J79" s="545"/>
      <c r="K79" s="545" t="s">
        <v>13413</v>
      </c>
      <c r="L79" s="545" t="s">
        <v>13835</v>
      </c>
      <c r="M79" s="548" t="s">
        <v>13758</v>
      </c>
      <c r="N79" s="545" t="s">
        <v>13413</v>
      </c>
      <c r="O79" s="545" t="s">
        <v>13827</v>
      </c>
      <c r="P79" s="549">
        <v>95</v>
      </c>
      <c r="Q79" s="549">
        <v>1</v>
      </c>
      <c r="R79" s="549">
        <v>72</v>
      </c>
      <c r="S79" s="548"/>
      <c r="T79" s="548"/>
      <c r="U79" s="99"/>
    </row>
    <row r="80" spans="1:21" ht="19.5" customHeight="1">
      <c r="A80" s="545">
        <v>107</v>
      </c>
      <c r="B80" s="545" t="s">
        <v>12129</v>
      </c>
      <c r="C80" s="545" t="s">
        <v>216</v>
      </c>
      <c r="D80" s="546"/>
      <c r="E80" s="171" t="str">
        <f t="shared" si="1"/>
        <v>1900</v>
      </c>
      <c r="F80" s="547">
        <v>0</v>
      </c>
      <c r="G80" s="548">
        <v>0</v>
      </c>
      <c r="H80" s="547">
        <v>0</v>
      </c>
      <c r="I80" s="545" t="s">
        <v>12660</v>
      </c>
      <c r="J80" s="545"/>
      <c r="K80" s="545" t="s">
        <v>13413</v>
      </c>
      <c r="L80" s="545" t="s">
        <v>13835</v>
      </c>
      <c r="M80" s="548" t="s">
        <v>13758</v>
      </c>
      <c r="N80" s="545" t="s">
        <v>13413</v>
      </c>
      <c r="O80" s="545" t="s">
        <v>13827</v>
      </c>
      <c r="P80" s="549">
        <v>96</v>
      </c>
      <c r="Q80" s="549">
        <v>1</v>
      </c>
      <c r="R80" s="549">
        <v>72</v>
      </c>
      <c r="S80" s="548"/>
      <c r="T80" s="548"/>
      <c r="U80" s="99"/>
    </row>
    <row r="81" spans="1:21" ht="19.5" customHeight="1">
      <c r="A81" s="545">
        <v>109</v>
      </c>
      <c r="B81" s="545" t="s">
        <v>405</v>
      </c>
      <c r="C81" s="545" t="s">
        <v>311</v>
      </c>
      <c r="D81" s="546"/>
      <c r="E81" s="171" t="str">
        <f t="shared" si="1"/>
        <v>1900</v>
      </c>
      <c r="F81" s="547">
        <v>0</v>
      </c>
      <c r="G81" s="548">
        <v>0</v>
      </c>
      <c r="H81" s="547">
        <v>0</v>
      </c>
      <c r="I81" s="545" t="s">
        <v>12654</v>
      </c>
      <c r="J81" s="545"/>
      <c r="K81" s="545" t="s">
        <v>13413</v>
      </c>
      <c r="L81" s="545" t="s">
        <v>13413</v>
      </c>
      <c r="M81" s="548" t="s">
        <v>13758</v>
      </c>
      <c r="N81" s="545" t="s">
        <v>22147</v>
      </c>
      <c r="O81" s="545" t="s">
        <v>13413</v>
      </c>
      <c r="P81" s="549">
        <v>98</v>
      </c>
      <c r="Q81" s="549">
        <v>1</v>
      </c>
      <c r="R81" s="549">
        <v>2</v>
      </c>
      <c r="S81" s="548"/>
      <c r="T81" s="548">
        <v>110</v>
      </c>
      <c r="U81" s="99"/>
    </row>
    <row r="82" spans="1:21" ht="19.5" customHeight="1">
      <c r="A82" s="545">
        <v>110</v>
      </c>
      <c r="B82" s="545" t="s">
        <v>469</v>
      </c>
      <c r="C82" s="545" t="s">
        <v>216</v>
      </c>
      <c r="D82" s="546"/>
      <c r="E82" s="171" t="str">
        <f t="shared" si="1"/>
        <v>1900</v>
      </c>
      <c r="F82" s="547">
        <v>0</v>
      </c>
      <c r="G82" s="548">
        <v>0</v>
      </c>
      <c r="H82" s="547">
        <v>0</v>
      </c>
      <c r="I82" s="545" t="s">
        <v>12660</v>
      </c>
      <c r="J82" s="545"/>
      <c r="K82" s="545" t="s">
        <v>13413</v>
      </c>
      <c r="L82" s="545" t="s">
        <v>13836</v>
      </c>
      <c r="M82" s="548" t="s">
        <v>13758</v>
      </c>
      <c r="N82" s="545" t="s">
        <v>13413</v>
      </c>
      <c r="O82" s="545" t="s">
        <v>13837</v>
      </c>
      <c r="P82" s="549">
        <v>99</v>
      </c>
      <c r="Q82" s="549">
        <v>1</v>
      </c>
      <c r="R82" s="549">
        <v>72</v>
      </c>
      <c r="S82" s="548"/>
      <c r="T82" s="548"/>
      <c r="U82" s="99"/>
    </row>
    <row r="83" spans="1:21" ht="19.5" customHeight="1">
      <c r="A83" s="545">
        <v>111</v>
      </c>
      <c r="B83" s="545" t="s">
        <v>12128</v>
      </c>
      <c r="C83" s="545" t="s">
        <v>216</v>
      </c>
      <c r="D83" s="546"/>
      <c r="E83" s="171" t="str">
        <f t="shared" si="1"/>
        <v>1900</v>
      </c>
      <c r="F83" s="547">
        <v>0</v>
      </c>
      <c r="G83" s="548">
        <v>0</v>
      </c>
      <c r="H83" s="547">
        <v>0</v>
      </c>
      <c r="I83" s="545" t="s">
        <v>12660</v>
      </c>
      <c r="J83" s="545"/>
      <c r="K83" s="545" t="s">
        <v>13413</v>
      </c>
      <c r="L83" s="545" t="s">
        <v>13838</v>
      </c>
      <c r="M83" s="548" t="s">
        <v>13758</v>
      </c>
      <c r="N83" s="545" t="s">
        <v>13413</v>
      </c>
      <c r="O83" s="545" t="s">
        <v>13839</v>
      </c>
      <c r="P83" s="549">
        <v>100</v>
      </c>
      <c r="Q83" s="549">
        <v>1</v>
      </c>
      <c r="R83" s="549">
        <v>72</v>
      </c>
      <c r="S83" s="548"/>
      <c r="T83" s="548"/>
      <c r="U83" s="99"/>
    </row>
    <row r="84" spans="1:21" ht="19.5" customHeight="1">
      <c r="A84" s="545">
        <v>112</v>
      </c>
      <c r="B84" s="545" t="s">
        <v>12127</v>
      </c>
      <c r="C84" s="545" t="s">
        <v>216</v>
      </c>
      <c r="D84" s="546"/>
      <c r="E84" s="171" t="str">
        <f t="shared" si="1"/>
        <v>1900</v>
      </c>
      <c r="F84" s="547">
        <v>0</v>
      </c>
      <c r="G84" s="548">
        <v>0</v>
      </c>
      <c r="H84" s="547">
        <v>0</v>
      </c>
      <c r="I84" s="545" t="s">
        <v>12660</v>
      </c>
      <c r="J84" s="545"/>
      <c r="K84" s="545" t="s">
        <v>13413</v>
      </c>
      <c r="L84" s="545" t="s">
        <v>13413</v>
      </c>
      <c r="M84" s="548" t="s">
        <v>13758</v>
      </c>
      <c r="N84" s="545" t="s">
        <v>13413</v>
      </c>
      <c r="O84" s="545" t="s">
        <v>13827</v>
      </c>
      <c r="P84" s="549">
        <v>101</v>
      </c>
      <c r="Q84" s="549">
        <v>1</v>
      </c>
      <c r="R84" s="549">
        <v>72</v>
      </c>
      <c r="S84" s="548"/>
      <c r="T84" s="548"/>
      <c r="U84" s="99"/>
    </row>
    <row r="85" spans="1:21" ht="19.5" customHeight="1">
      <c r="A85" s="545">
        <v>113</v>
      </c>
      <c r="B85" s="545" t="s">
        <v>12126</v>
      </c>
      <c r="C85" s="545" t="s">
        <v>216</v>
      </c>
      <c r="D85" s="546"/>
      <c r="E85" s="171" t="str">
        <f t="shared" si="1"/>
        <v>1900</v>
      </c>
      <c r="F85" s="547">
        <v>0</v>
      </c>
      <c r="G85" s="548">
        <v>0</v>
      </c>
      <c r="H85" s="547">
        <v>0</v>
      </c>
      <c r="I85" s="545" t="s">
        <v>12660</v>
      </c>
      <c r="J85" s="545"/>
      <c r="K85" s="545" t="s">
        <v>13413</v>
      </c>
      <c r="L85" s="545" t="s">
        <v>13840</v>
      </c>
      <c r="M85" s="548" t="s">
        <v>13758</v>
      </c>
      <c r="N85" s="545" t="s">
        <v>13413</v>
      </c>
      <c r="O85" s="545" t="s">
        <v>13827</v>
      </c>
      <c r="P85" s="549">
        <v>102</v>
      </c>
      <c r="Q85" s="549">
        <v>1</v>
      </c>
      <c r="R85" s="549">
        <v>72</v>
      </c>
      <c r="S85" s="548"/>
      <c r="T85" s="548"/>
      <c r="U85" s="99"/>
    </row>
    <row r="86" spans="1:21" ht="19.5" customHeight="1">
      <c r="A86" s="545">
        <v>114</v>
      </c>
      <c r="B86" s="545" t="s">
        <v>457</v>
      </c>
      <c r="C86" s="545" t="s">
        <v>216</v>
      </c>
      <c r="D86" s="546">
        <v>43529</v>
      </c>
      <c r="E86" s="171" t="str">
        <f t="shared" si="1"/>
        <v>2019</v>
      </c>
      <c r="F86" s="547">
        <v>1080</v>
      </c>
      <c r="G86" s="548">
        <v>0</v>
      </c>
      <c r="H86" s="547">
        <v>1080</v>
      </c>
      <c r="I86" s="545" t="s">
        <v>12660</v>
      </c>
      <c r="J86" s="545" t="s">
        <v>13298</v>
      </c>
      <c r="K86" s="545" t="s">
        <v>13413</v>
      </c>
      <c r="L86" s="545" t="s">
        <v>13841</v>
      </c>
      <c r="M86" s="548" t="s">
        <v>13758</v>
      </c>
      <c r="N86" s="545" t="s">
        <v>13413</v>
      </c>
      <c r="O86" s="545" t="s">
        <v>13842</v>
      </c>
      <c r="P86" s="549">
        <v>103</v>
      </c>
      <c r="Q86" s="549">
        <v>1</v>
      </c>
      <c r="R86" s="549">
        <v>72</v>
      </c>
      <c r="S86" s="548">
        <v>1012</v>
      </c>
      <c r="T86" s="548"/>
      <c r="U86" s="99"/>
    </row>
    <row r="87" spans="1:21" ht="19.5" customHeight="1">
      <c r="A87" s="545">
        <v>115</v>
      </c>
      <c r="B87" s="545" t="s">
        <v>12125</v>
      </c>
      <c r="C87" s="545" t="s">
        <v>216</v>
      </c>
      <c r="D87" s="546"/>
      <c r="E87" s="171" t="str">
        <f t="shared" si="1"/>
        <v>1900</v>
      </c>
      <c r="F87" s="547">
        <v>0</v>
      </c>
      <c r="G87" s="548">
        <v>0</v>
      </c>
      <c r="H87" s="547">
        <v>0</v>
      </c>
      <c r="I87" s="545" t="s">
        <v>12663</v>
      </c>
      <c r="J87" s="545"/>
      <c r="K87" s="545" t="s">
        <v>13413</v>
      </c>
      <c r="L87" s="545" t="s">
        <v>13413</v>
      </c>
      <c r="M87" s="548" t="s">
        <v>13843</v>
      </c>
      <c r="N87" s="545" t="s">
        <v>13413</v>
      </c>
      <c r="O87" s="545" t="s">
        <v>13413</v>
      </c>
      <c r="P87" s="549">
        <v>104</v>
      </c>
      <c r="Q87" s="549">
        <v>5</v>
      </c>
      <c r="R87" s="549">
        <v>21</v>
      </c>
      <c r="S87" s="548"/>
      <c r="T87" s="548"/>
      <c r="U87" s="99"/>
    </row>
    <row r="88" spans="1:21" ht="19.5" customHeight="1">
      <c r="A88" s="545">
        <v>116</v>
      </c>
      <c r="B88" s="545" t="s">
        <v>12124</v>
      </c>
      <c r="C88" s="545" t="s">
        <v>216</v>
      </c>
      <c r="D88" s="546">
        <v>46052</v>
      </c>
      <c r="E88" s="171" t="str">
        <f t="shared" si="1"/>
        <v>2026</v>
      </c>
      <c r="F88" s="547">
        <v>3074</v>
      </c>
      <c r="G88" s="548">
        <v>0.19</v>
      </c>
      <c r="H88" s="547">
        <v>2583.19</v>
      </c>
      <c r="I88" s="545" t="s">
        <v>12660</v>
      </c>
      <c r="J88" s="545" t="s">
        <v>13307</v>
      </c>
      <c r="K88" s="545" t="s">
        <v>13413</v>
      </c>
      <c r="L88" s="545" t="s">
        <v>13844</v>
      </c>
      <c r="M88" s="548" t="s">
        <v>13758</v>
      </c>
      <c r="N88" s="545" t="s">
        <v>13413</v>
      </c>
      <c r="O88" s="545" t="s">
        <v>13845</v>
      </c>
      <c r="P88" s="549">
        <v>105</v>
      </c>
      <c r="Q88" s="549">
        <v>1</v>
      </c>
      <c r="R88" s="549">
        <v>72</v>
      </c>
      <c r="S88" s="548">
        <v>2228</v>
      </c>
      <c r="T88" s="548"/>
      <c r="U88" s="99"/>
    </row>
    <row r="89" spans="1:21" ht="19.5" customHeight="1">
      <c r="A89" s="545">
        <v>117</v>
      </c>
      <c r="B89" s="545" t="s">
        <v>7319</v>
      </c>
      <c r="C89" s="545" t="s">
        <v>216</v>
      </c>
      <c r="D89" s="546">
        <v>43819</v>
      </c>
      <c r="E89" s="171" t="str">
        <f t="shared" si="1"/>
        <v>2019</v>
      </c>
      <c r="F89" s="547">
        <v>53000.01</v>
      </c>
      <c r="G89" s="548">
        <v>0.16</v>
      </c>
      <c r="H89" s="547">
        <v>45689.66</v>
      </c>
      <c r="I89" s="545" t="s">
        <v>12663</v>
      </c>
      <c r="J89" s="545" t="s">
        <v>13300</v>
      </c>
      <c r="K89" s="545" t="s">
        <v>13413</v>
      </c>
      <c r="L89" s="545" t="s">
        <v>13413</v>
      </c>
      <c r="M89" s="548" t="s">
        <v>13758</v>
      </c>
      <c r="N89" s="545" t="s">
        <v>13413</v>
      </c>
      <c r="O89" s="545" t="s">
        <v>13413</v>
      </c>
      <c r="P89" s="549">
        <v>106</v>
      </c>
      <c r="Q89" s="549">
        <v>1</v>
      </c>
      <c r="R89" s="549">
        <v>21</v>
      </c>
      <c r="S89" s="548">
        <v>803</v>
      </c>
      <c r="T89" s="548"/>
      <c r="U89" s="99"/>
    </row>
    <row r="90" spans="1:21" ht="19.5" customHeight="1">
      <c r="A90" s="545">
        <v>118</v>
      </c>
      <c r="B90" s="545" t="s">
        <v>3614</v>
      </c>
      <c r="C90" s="545" t="s">
        <v>216</v>
      </c>
      <c r="D90" s="546"/>
      <c r="E90" s="171" t="str">
        <f t="shared" si="1"/>
        <v>1900</v>
      </c>
      <c r="F90" s="547">
        <v>0</v>
      </c>
      <c r="G90" s="548">
        <v>0</v>
      </c>
      <c r="H90" s="547">
        <v>0</v>
      </c>
      <c r="I90" s="545" t="s">
        <v>12664</v>
      </c>
      <c r="J90" s="545"/>
      <c r="K90" s="545" t="s">
        <v>13413</v>
      </c>
      <c r="L90" s="545" t="s">
        <v>13846</v>
      </c>
      <c r="M90" s="548" t="s">
        <v>13758</v>
      </c>
      <c r="N90" s="545" t="s">
        <v>13413</v>
      </c>
      <c r="O90" s="545" t="s">
        <v>13847</v>
      </c>
      <c r="P90" s="549">
        <v>107</v>
      </c>
      <c r="Q90" s="549">
        <v>1</v>
      </c>
      <c r="R90" s="549">
        <v>166</v>
      </c>
      <c r="S90" s="548"/>
      <c r="T90" s="548"/>
      <c r="U90" s="99"/>
    </row>
    <row r="91" spans="1:21" ht="19.5" customHeight="1">
      <c r="A91" s="545">
        <v>119</v>
      </c>
      <c r="B91" s="545" t="s">
        <v>2870</v>
      </c>
      <c r="C91" s="545" t="s">
        <v>216</v>
      </c>
      <c r="D91" s="546"/>
      <c r="E91" s="171" t="str">
        <f t="shared" si="1"/>
        <v>1900</v>
      </c>
      <c r="F91" s="547">
        <v>0</v>
      </c>
      <c r="G91" s="548">
        <v>0</v>
      </c>
      <c r="H91" s="547">
        <v>0</v>
      </c>
      <c r="I91" s="545" t="s">
        <v>12649</v>
      </c>
      <c r="J91" s="545"/>
      <c r="K91" s="545" t="s">
        <v>13413</v>
      </c>
      <c r="L91" s="545" t="s">
        <v>13413</v>
      </c>
      <c r="M91" s="548" t="s">
        <v>13758</v>
      </c>
      <c r="N91" s="545" t="s">
        <v>22145</v>
      </c>
      <c r="O91" s="545" t="s">
        <v>13413</v>
      </c>
      <c r="P91" s="549">
        <v>108</v>
      </c>
      <c r="Q91" s="549">
        <v>1</v>
      </c>
      <c r="R91" s="549">
        <v>17</v>
      </c>
      <c r="S91" s="548"/>
      <c r="T91" s="548">
        <v>166</v>
      </c>
      <c r="U91" s="99"/>
    </row>
    <row r="92" spans="1:21" ht="19.5" customHeight="1">
      <c r="A92" s="545">
        <v>121</v>
      </c>
      <c r="B92" s="545" t="s">
        <v>12123</v>
      </c>
      <c r="C92" s="545" t="s">
        <v>216</v>
      </c>
      <c r="D92" s="546"/>
      <c r="E92" s="171" t="str">
        <f t="shared" si="1"/>
        <v>1900</v>
      </c>
      <c r="F92" s="547">
        <v>0</v>
      </c>
      <c r="G92" s="548">
        <v>0</v>
      </c>
      <c r="H92" s="547">
        <v>0</v>
      </c>
      <c r="I92" s="545" t="s">
        <v>12663</v>
      </c>
      <c r="J92" s="545"/>
      <c r="K92" s="545" t="s">
        <v>13413</v>
      </c>
      <c r="L92" s="545" t="s">
        <v>13413</v>
      </c>
      <c r="M92" s="548" t="s">
        <v>13758</v>
      </c>
      <c r="N92" s="545" t="s">
        <v>13413</v>
      </c>
      <c r="O92" s="545" t="s">
        <v>13848</v>
      </c>
      <c r="P92" s="549">
        <v>110</v>
      </c>
      <c r="Q92" s="549">
        <v>1</v>
      </c>
      <c r="R92" s="549">
        <v>21</v>
      </c>
      <c r="S92" s="548"/>
      <c r="T92" s="548"/>
      <c r="U92" s="99"/>
    </row>
    <row r="93" spans="1:21" ht="19.5" customHeight="1">
      <c r="A93" s="545">
        <v>122</v>
      </c>
      <c r="B93" s="545" t="s">
        <v>7166</v>
      </c>
      <c r="C93" s="545" t="s">
        <v>216</v>
      </c>
      <c r="D93" s="546">
        <v>46052</v>
      </c>
      <c r="E93" s="171" t="str">
        <f t="shared" si="1"/>
        <v>2026</v>
      </c>
      <c r="F93" s="547">
        <v>1481</v>
      </c>
      <c r="G93" s="548">
        <v>0</v>
      </c>
      <c r="H93" s="547">
        <v>1481</v>
      </c>
      <c r="I93" s="545" t="s">
        <v>12665</v>
      </c>
      <c r="J93" s="545" t="s">
        <v>13307</v>
      </c>
      <c r="K93" s="545" t="s">
        <v>13849</v>
      </c>
      <c r="L93" s="545" t="s">
        <v>13850</v>
      </c>
      <c r="M93" s="548" t="s">
        <v>13758</v>
      </c>
      <c r="N93" s="545" t="s">
        <v>13413</v>
      </c>
      <c r="O93" s="545" t="s">
        <v>13851</v>
      </c>
      <c r="P93" s="549">
        <v>111</v>
      </c>
      <c r="Q93" s="549">
        <v>1</v>
      </c>
      <c r="R93" s="549">
        <v>75</v>
      </c>
      <c r="S93" s="548">
        <v>2228</v>
      </c>
      <c r="T93" s="548"/>
      <c r="U93" s="99"/>
    </row>
    <row r="94" spans="1:21" ht="19.5" customHeight="1">
      <c r="A94" s="545">
        <v>123</v>
      </c>
      <c r="B94" s="545" t="s">
        <v>13569</v>
      </c>
      <c r="C94" s="545" t="s">
        <v>216</v>
      </c>
      <c r="D94" s="546">
        <v>45012</v>
      </c>
      <c r="E94" s="171" t="str">
        <f t="shared" si="1"/>
        <v>2023</v>
      </c>
      <c r="F94" s="547">
        <v>663</v>
      </c>
      <c r="G94" s="548">
        <v>0</v>
      </c>
      <c r="H94" s="547">
        <v>663</v>
      </c>
      <c r="I94" s="545" t="s">
        <v>12665</v>
      </c>
      <c r="J94" s="545" t="s">
        <v>13297</v>
      </c>
      <c r="K94" s="545" t="s">
        <v>13852</v>
      </c>
      <c r="L94" s="545" t="s">
        <v>13413</v>
      </c>
      <c r="M94" s="548" t="s">
        <v>13758</v>
      </c>
      <c r="N94" s="545" t="s">
        <v>13413</v>
      </c>
      <c r="O94" s="545" t="s">
        <v>13853</v>
      </c>
      <c r="P94" s="549">
        <v>112</v>
      </c>
      <c r="Q94" s="549">
        <v>1</v>
      </c>
      <c r="R94" s="549">
        <v>75</v>
      </c>
      <c r="S94" s="548">
        <v>2257</v>
      </c>
      <c r="T94" s="548"/>
      <c r="U94" s="99"/>
    </row>
    <row r="95" spans="1:21" ht="19.5" customHeight="1">
      <c r="A95" s="545">
        <v>125</v>
      </c>
      <c r="B95" s="545" t="s">
        <v>12122</v>
      </c>
      <c r="C95" s="545" t="s">
        <v>216</v>
      </c>
      <c r="D95" s="546"/>
      <c r="E95" s="171" t="str">
        <f t="shared" si="1"/>
        <v>1900</v>
      </c>
      <c r="F95" s="547">
        <v>0</v>
      </c>
      <c r="G95" s="548">
        <v>0</v>
      </c>
      <c r="H95" s="547">
        <v>0</v>
      </c>
      <c r="I95" s="545" t="s">
        <v>12665</v>
      </c>
      <c r="J95" s="545"/>
      <c r="K95" s="545" t="s">
        <v>13413</v>
      </c>
      <c r="L95" s="545" t="s">
        <v>13854</v>
      </c>
      <c r="M95" s="548" t="s">
        <v>13758</v>
      </c>
      <c r="N95" s="545" t="s">
        <v>13413</v>
      </c>
      <c r="O95" s="545" t="s">
        <v>13827</v>
      </c>
      <c r="P95" s="549">
        <v>114</v>
      </c>
      <c r="Q95" s="549">
        <v>1</v>
      </c>
      <c r="R95" s="549">
        <v>75</v>
      </c>
      <c r="S95" s="548"/>
      <c r="T95" s="548"/>
      <c r="U95" s="99"/>
    </row>
    <row r="96" spans="1:21" ht="19.5" customHeight="1">
      <c r="A96" s="545">
        <v>126</v>
      </c>
      <c r="B96" s="545" t="s">
        <v>7675</v>
      </c>
      <c r="C96" s="545" t="s">
        <v>209</v>
      </c>
      <c r="D96" s="546">
        <v>46052</v>
      </c>
      <c r="E96" s="171" t="str">
        <f t="shared" si="1"/>
        <v>2026</v>
      </c>
      <c r="F96" s="547">
        <v>86281</v>
      </c>
      <c r="G96" s="548">
        <v>0.19</v>
      </c>
      <c r="H96" s="547">
        <v>72505.039999999994</v>
      </c>
      <c r="I96" s="545" t="s">
        <v>12645</v>
      </c>
      <c r="J96" s="545" t="s">
        <v>13307</v>
      </c>
      <c r="K96" s="545" t="s">
        <v>13413</v>
      </c>
      <c r="L96" s="545" t="s">
        <v>13855</v>
      </c>
      <c r="M96" s="548" t="s">
        <v>13758</v>
      </c>
      <c r="N96" s="545" t="s">
        <v>13413</v>
      </c>
      <c r="O96" s="545" t="s">
        <v>13856</v>
      </c>
      <c r="P96" s="549">
        <v>115</v>
      </c>
      <c r="Q96" s="549">
        <v>1</v>
      </c>
      <c r="R96" s="549">
        <v>12</v>
      </c>
      <c r="S96" s="548">
        <v>2228</v>
      </c>
      <c r="T96" s="548"/>
      <c r="U96" s="99"/>
    </row>
    <row r="97" spans="1:21" ht="19.5" customHeight="1">
      <c r="A97" s="545">
        <v>127</v>
      </c>
      <c r="B97" s="545" t="s">
        <v>495</v>
      </c>
      <c r="C97" s="545" t="s">
        <v>216</v>
      </c>
      <c r="D97" s="546">
        <v>46052</v>
      </c>
      <c r="E97" s="171" t="str">
        <f t="shared" si="1"/>
        <v>2026</v>
      </c>
      <c r="F97" s="547">
        <v>42827</v>
      </c>
      <c r="G97" s="548">
        <v>0.19</v>
      </c>
      <c r="H97" s="547">
        <v>35989.08</v>
      </c>
      <c r="I97" s="545" t="s">
        <v>12666</v>
      </c>
      <c r="J97" s="545" t="s">
        <v>13307</v>
      </c>
      <c r="K97" s="545" t="s">
        <v>13413</v>
      </c>
      <c r="L97" s="545" t="s">
        <v>13857</v>
      </c>
      <c r="M97" s="548" t="s">
        <v>13758</v>
      </c>
      <c r="N97" s="545" t="s">
        <v>22148</v>
      </c>
      <c r="O97" s="545" t="s">
        <v>13413</v>
      </c>
      <c r="P97" s="549">
        <v>116</v>
      </c>
      <c r="Q97" s="549">
        <v>1</v>
      </c>
      <c r="R97" s="549">
        <v>79</v>
      </c>
      <c r="S97" s="548">
        <v>2228</v>
      </c>
      <c r="T97" s="548">
        <v>163</v>
      </c>
      <c r="U97" s="99"/>
    </row>
    <row r="98" spans="1:21" ht="19.5" customHeight="1">
      <c r="A98" s="545">
        <v>128</v>
      </c>
      <c r="B98" s="545" t="s">
        <v>12121</v>
      </c>
      <c r="C98" s="545" t="s">
        <v>216</v>
      </c>
      <c r="D98" s="546">
        <v>44592</v>
      </c>
      <c r="E98" s="171" t="str">
        <f t="shared" si="1"/>
        <v>2022</v>
      </c>
      <c r="F98" s="547">
        <v>3169.01</v>
      </c>
      <c r="G98" s="548">
        <v>0.19</v>
      </c>
      <c r="H98" s="547">
        <v>2663.03</v>
      </c>
      <c r="I98" s="545" t="s">
        <v>12665</v>
      </c>
      <c r="J98" s="545" t="s">
        <v>13297</v>
      </c>
      <c r="K98" s="545" t="s">
        <v>13413</v>
      </c>
      <c r="L98" s="545" t="s">
        <v>13858</v>
      </c>
      <c r="M98" s="548" t="s">
        <v>13758</v>
      </c>
      <c r="N98" s="545" t="s">
        <v>13413</v>
      </c>
      <c r="O98" s="545" t="s">
        <v>13859</v>
      </c>
      <c r="P98" s="549">
        <v>117</v>
      </c>
      <c r="Q98" s="549">
        <v>1</v>
      </c>
      <c r="R98" s="549">
        <v>75</v>
      </c>
      <c r="S98" s="548">
        <v>2257</v>
      </c>
      <c r="T98" s="548"/>
      <c r="U98" s="99"/>
    </row>
    <row r="99" spans="1:21" ht="19.5" customHeight="1">
      <c r="A99" s="545">
        <v>130</v>
      </c>
      <c r="B99" s="545" t="s">
        <v>3615</v>
      </c>
      <c r="C99" s="545" t="s">
        <v>216</v>
      </c>
      <c r="D99" s="546"/>
      <c r="E99" s="171" t="str">
        <f t="shared" si="1"/>
        <v>1900</v>
      </c>
      <c r="F99" s="547">
        <v>0</v>
      </c>
      <c r="G99" s="548">
        <v>0</v>
      </c>
      <c r="H99" s="547">
        <v>0</v>
      </c>
      <c r="I99" s="545" t="s">
        <v>12664</v>
      </c>
      <c r="J99" s="545"/>
      <c r="K99" s="545" t="s">
        <v>13413</v>
      </c>
      <c r="L99" s="545" t="s">
        <v>13846</v>
      </c>
      <c r="M99" s="548" t="s">
        <v>13758</v>
      </c>
      <c r="N99" s="545" t="s">
        <v>13413</v>
      </c>
      <c r="O99" s="545" t="s">
        <v>13860</v>
      </c>
      <c r="P99" s="549">
        <v>118</v>
      </c>
      <c r="Q99" s="549">
        <v>1</v>
      </c>
      <c r="R99" s="549">
        <v>166</v>
      </c>
      <c r="S99" s="548"/>
      <c r="T99" s="548"/>
      <c r="U99" s="99"/>
    </row>
    <row r="100" spans="1:21" ht="19.5" customHeight="1">
      <c r="A100" s="545">
        <v>132</v>
      </c>
      <c r="B100" s="545" t="s">
        <v>3616</v>
      </c>
      <c r="C100" s="545" t="s">
        <v>216</v>
      </c>
      <c r="D100" s="546"/>
      <c r="E100" s="171" t="str">
        <f t="shared" si="1"/>
        <v>1900</v>
      </c>
      <c r="F100" s="547">
        <v>0</v>
      </c>
      <c r="G100" s="548">
        <v>0</v>
      </c>
      <c r="H100" s="547">
        <v>0</v>
      </c>
      <c r="I100" s="545" t="s">
        <v>12664</v>
      </c>
      <c r="J100" s="545"/>
      <c r="K100" s="545" t="s">
        <v>13413</v>
      </c>
      <c r="L100" s="545" t="s">
        <v>13846</v>
      </c>
      <c r="M100" s="548" t="s">
        <v>13758</v>
      </c>
      <c r="N100" s="545" t="s">
        <v>13413</v>
      </c>
      <c r="O100" s="545" t="s">
        <v>13861</v>
      </c>
      <c r="P100" s="549">
        <v>119</v>
      </c>
      <c r="Q100" s="549">
        <v>1</v>
      </c>
      <c r="R100" s="549">
        <v>166</v>
      </c>
      <c r="S100" s="548"/>
      <c r="T100" s="548"/>
      <c r="U100" s="99"/>
    </row>
    <row r="101" spans="1:21" ht="19.5" customHeight="1">
      <c r="A101" s="545">
        <v>133</v>
      </c>
      <c r="B101" s="545" t="s">
        <v>12120</v>
      </c>
      <c r="C101" s="545" t="s">
        <v>216</v>
      </c>
      <c r="D101" s="546"/>
      <c r="E101" s="171" t="str">
        <f t="shared" si="1"/>
        <v>1900</v>
      </c>
      <c r="F101" s="547">
        <v>0</v>
      </c>
      <c r="G101" s="548">
        <v>0</v>
      </c>
      <c r="H101" s="547">
        <v>0</v>
      </c>
      <c r="I101" s="545" t="s">
        <v>12652</v>
      </c>
      <c r="J101" s="545"/>
      <c r="K101" s="545" t="s">
        <v>13413</v>
      </c>
      <c r="L101" s="545" t="s">
        <v>13413</v>
      </c>
      <c r="M101" s="548" t="s">
        <v>13758</v>
      </c>
      <c r="N101" s="545" t="s">
        <v>13413</v>
      </c>
      <c r="O101" s="545" t="s">
        <v>13862</v>
      </c>
      <c r="P101" s="549">
        <v>120</v>
      </c>
      <c r="Q101" s="549">
        <v>1</v>
      </c>
      <c r="R101" s="549">
        <v>134</v>
      </c>
      <c r="S101" s="548"/>
      <c r="T101" s="548"/>
      <c r="U101" s="99"/>
    </row>
    <row r="102" spans="1:21" ht="19.5" customHeight="1">
      <c r="A102" s="545">
        <v>134</v>
      </c>
      <c r="B102" s="545" t="s">
        <v>492</v>
      </c>
      <c r="C102" s="545" t="s">
        <v>216</v>
      </c>
      <c r="D102" s="546"/>
      <c r="E102" s="171" t="str">
        <f t="shared" si="1"/>
        <v>1900</v>
      </c>
      <c r="F102" s="547">
        <v>0</v>
      </c>
      <c r="G102" s="548">
        <v>0</v>
      </c>
      <c r="H102" s="547">
        <v>0</v>
      </c>
      <c r="I102" s="545" t="s">
        <v>12665</v>
      </c>
      <c r="J102" s="545"/>
      <c r="K102" s="545" t="s">
        <v>13413</v>
      </c>
      <c r="L102" s="545" t="s">
        <v>13863</v>
      </c>
      <c r="M102" s="548" t="s">
        <v>13758</v>
      </c>
      <c r="N102" s="545" t="s">
        <v>13413</v>
      </c>
      <c r="O102" s="545" t="s">
        <v>13827</v>
      </c>
      <c r="P102" s="549">
        <v>121</v>
      </c>
      <c r="Q102" s="549">
        <v>1</v>
      </c>
      <c r="R102" s="549">
        <v>75</v>
      </c>
      <c r="S102" s="548"/>
      <c r="T102" s="548"/>
      <c r="U102" s="99"/>
    </row>
    <row r="103" spans="1:21" ht="19.5" customHeight="1">
      <c r="A103" s="545">
        <v>135</v>
      </c>
      <c r="B103" s="545" t="s">
        <v>12667</v>
      </c>
      <c r="C103" s="545" t="s">
        <v>216</v>
      </c>
      <c r="D103" s="546">
        <v>46052</v>
      </c>
      <c r="E103" s="171" t="str">
        <f t="shared" si="1"/>
        <v>2026</v>
      </c>
      <c r="F103" s="547">
        <v>1453</v>
      </c>
      <c r="G103" s="548">
        <v>0.19</v>
      </c>
      <c r="H103" s="547">
        <v>1221.01</v>
      </c>
      <c r="I103" s="545" t="s">
        <v>12665</v>
      </c>
      <c r="J103" s="545" t="s">
        <v>13307</v>
      </c>
      <c r="K103" s="545" t="s">
        <v>13864</v>
      </c>
      <c r="L103" s="545" t="s">
        <v>13865</v>
      </c>
      <c r="M103" s="548" t="s">
        <v>13758</v>
      </c>
      <c r="N103" s="545" t="s">
        <v>13413</v>
      </c>
      <c r="O103" s="545" t="s">
        <v>13827</v>
      </c>
      <c r="P103" s="549">
        <v>122</v>
      </c>
      <c r="Q103" s="549">
        <v>1</v>
      </c>
      <c r="R103" s="549">
        <v>75</v>
      </c>
      <c r="S103" s="548">
        <v>2228</v>
      </c>
      <c r="T103" s="548"/>
      <c r="U103" s="99"/>
    </row>
    <row r="104" spans="1:21" ht="19.5" customHeight="1">
      <c r="A104" s="545">
        <v>137</v>
      </c>
      <c r="B104" s="545" t="s">
        <v>12119</v>
      </c>
      <c r="C104" s="545" t="s">
        <v>216</v>
      </c>
      <c r="D104" s="546"/>
      <c r="E104" s="171" t="str">
        <f t="shared" si="1"/>
        <v>1900</v>
      </c>
      <c r="F104" s="547">
        <v>0</v>
      </c>
      <c r="G104" s="548">
        <v>0</v>
      </c>
      <c r="H104" s="547">
        <v>0</v>
      </c>
      <c r="I104" s="545" t="s">
        <v>12665</v>
      </c>
      <c r="J104" s="545"/>
      <c r="K104" s="545" t="s">
        <v>13413</v>
      </c>
      <c r="L104" s="545" t="s">
        <v>13866</v>
      </c>
      <c r="M104" s="548" t="s">
        <v>13758</v>
      </c>
      <c r="N104" s="545" t="s">
        <v>13413</v>
      </c>
      <c r="O104" s="545" t="s">
        <v>13867</v>
      </c>
      <c r="P104" s="549">
        <v>124</v>
      </c>
      <c r="Q104" s="549">
        <v>1</v>
      </c>
      <c r="R104" s="549">
        <v>75</v>
      </c>
      <c r="S104" s="548"/>
      <c r="T104" s="548"/>
      <c r="U104" s="99"/>
    </row>
    <row r="105" spans="1:21" ht="19.5" customHeight="1">
      <c r="A105" s="545">
        <v>138</v>
      </c>
      <c r="B105" s="545" t="s">
        <v>6754</v>
      </c>
      <c r="C105" s="545" t="s">
        <v>903</v>
      </c>
      <c r="D105" s="546">
        <v>46052</v>
      </c>
      <c r="E105" s="171" t="str">
        <f t="shared" si="1"/>
        <v>2026</v>
      </c>
      <c r="F105" s="547">
        <v>115871</v>
      </c>
      <c r="G105" s="548">
        <v>0.19</v>
      </c>
      <c r="H105" s="547">
        <v>97370.59</v>
      </c>
      <c r="I105" s="545" t="s">
        <v>12668</v>
      </c>
      <c r="J105" s="545" t="s">
        <v>13307</v>
      </c>
      <c r="K105" s="545" t="s">
        <v>13413</v>
      </c>
      <c r="L105" s="545" t="s">
        <v>13413</v>
      </c>
      <c r="M105" s="548" t="s">
        <v>13868</v>
      </c>
      <c r="N105" s="545" t="s">
        <v>13413</v>
      </c>
      <c r="O105" s="545" t="s">
        <v>13869</v>
      </c>
      <c r="P105" s="549">
        <v>125</v>
      </c>
      <c r="Q105" s="549">
        <v>2</v>
      </c>
      <c r="R105" s="549">
        <v>7</v>
      </c>
      <c r="S105" s="548">
        <v>2228</v>
      </c>
      <c r="T105" s="548"/>
      <c r="U105" s="99"/>
    </row>
    <row r="106" spans="1:21" ht="19.5" customHeight="1">
      <c r="A106" s="545">
        <v>139</v>
      </c>
      <c r="B106" s="545" t="s">
        <v>12118</v>
      </c>
      <c r="C106" s="545" t="s">
        <v>216</v>
      </c>
      <c r="D106" s="546"/>
      <c r="E106" s="171" t="str">
        <f t="shared" si="1"/>
        <v>1900</v>
      </c>
      <c r="F106" s="547">
        <v>0</v>
      </c>
      <c r="G106" s="548">
        <v>0</v>
      </c>
      <c r="H106" s="547">
        <v>0</v>
      </c>
      <c r="I106" s="545" t="s">
        <v>12665</v>
      </c>
      <c r="J106" s="545"/>
      <c r="K106" s="545" t="s">
        <v>13413</v>
      </c>
      <c r="L106" s="545" t="s">
        <v>13870</v>
      </c>
      <c r="M106" s="548" t="s">
        <v>13758</v>
      </c>
      <c r="N106" s="545" t="s">
        <v>13413</v>
      </c>
      <c r="O106" s="545" t="s">
        <v>13871</v>
      </c>
      <c r="P106" s="549">
        <v>126</v>
      </c>
      <c r="Q106" s="549">
        <v>1</v>
      </c>
      <c r="R106" s="549">
        <v>75</v>
      </c>
      <c r="S106" s="548"/>
      <c r="T106" s="548"/>
      <c r="U106" s="99"/>
    </row>
    <row r="107" spans="1:21" ht="19.5" customHeight="1">
      <c r="A107" s="545">
        <v>140</v>
      </c>
      <c r="B107" s="545" t="s">
        <v>407</v>
      </c>
      <c r="C107" s="545" t="s">
        <v>311</v>
      </c>
      <c r="D107" s="546">
        <v>44589</v>
      </c>
      <c r="E107" s="171" t="str">
        <f t="shared" si="1"/>
        <v>2022</v>
      </c>
      <c r="F107" s="547">
        <v>427554.01</v>
      </c>
      <c r="G107" s="548">
        <v>0.19</v>
      </c>
      <c r="H107" s="547">
        <v>359289.08</v>
      </c>
      <c r="I107" s="545" t="s">
        <v>12654</v>
      </c>
      <c r="J107" s="545" t="s">
        <v>13297</v>
      </c>
      <c r="K107" s="545" t="s">
        <v>13413</v>
      </c>
      <c r="L107" s="545" t="s">
        <v>13413</v>
      </c>
      <c r="M107" s="548" t="s">
        <v>13758</v>
      </c>
      <c r="N107" s="545" t="s">
        <v>22147</v>
      </c>
      <c r="O107" s="545" t="s">
        <v>13413</v>
      </c>
      <c r="P107" s="549">
        <v>127</v>
      </c>
      <c r="Q107" s="549">
        <v>1</v>
      </c>
      <c r="R107" s="549">
        <v>2</v>
      </c>
      <c r="S107" s="548">
        <v>2257</v>
      </c>
      <c r="T107" s="548">
        <v>110</v>
      </c>
      <c r="U107" s="99"/>
    </row>
    <row r="108" spans="1:21" ht="19.5" customHeight="1">
      <c r="A108" s="545">
        <v>141</v>
      </c>
      <c r="B108" s="545" t="s">
        <v>500</v>
      </c>
      <c r="C108" s="545" t="s">
        <v>221</v>
      </c>
      <c r="D108" s="546"/>
      <c r="E108" s="171" t="str">
        <f t="shared" si="1"/>
        <v>1900</v>
      </c>
      <c r="F108" s="547">
        <v>0</v>
      </c>
      <c r="G108" s="548">
        <v>0</v>
      </c>
      <c r="H108" s="547">
        <v>0</v>
      </c>
      <c r="I108" s="545" t="s">
        <v>12669</v>
      </c>
      <c r="J108" s="545"/>
      <c r="K108" s="545" t="s">
        <v>13413</v>
      </c>
      <c r="L108" s="545" t="s">
        <v>13872</v>
      </c>
      <c r="M108" s="548" t="s">
        <v>13758</v>
      </c>
      <c r="N108" s="545" t="s">
        <v>13413</v>
      </c>
      <c r="O108" s="545" t="s">
        <v>13873</v>
      </c>
      <c r="P108" s="549">
        <v>128</v>
      </c>
      <c r="Q108" s="549">
        <v>1</v>
      </c>
      <c r="R108" s="549">
        <v>85</v>
      </c>
      <c r="S108" s="548"/>
      <c r="T108" s="548"/>
      <c r="U108" s="99"/>
    </row>
    <row r="109" spans="1:21" ht="19.5" customHeight="1">
      <c r="A109" s="545">
        <v>142</v>
      </c>
      <c r="B109" s="545" t="s">
        <v>501</v>
      </c>
      <c r="C109" s="545" t="s">
        <v>221</v>
      </c>
      <c r="D109" s="546"/>
      <c r="E109" s="171" t="str">
        <f t="shared" si="1"/>
        <v>1900</v>
      </c>
      <c r="F109" s="547">
        <v>0</v>
      </c>
      <c r="G109" s="548">
        <v>0</v>
      </c>
      <c r="H109" s="547">
        <v>0</v>
      </c>
      <c r="I109" s="545" t="s">
        <v>12669</v>
      </c>
      <c r="J109" s="545"/>
      <c r="K109" s="545" t="s">
        <v>13413</v>
      </c>
      <c r="L109" s="545" t="s">
        <v>13874</v>
      </c>
      <c r="M109" s="548" t="s">
        <v>13758</v>
      </c>
      <c r="N109" s="545" t="s">
        <v>13413</v>
      </c>
      <c r="O109" s="545" t="s">
        <v>13875</v>
      </c>
      <c r="P109" s="549">
        <v>129</v>
      </c>
      <c r="Q109" s="549">
        <v>1</v>
      </c>
      <c r="R109" s="549">
        <v>85</v>
      </c>
      <c r="S109" s="548"/>
      <c r="T109" s="548"/>
      <c r="U109" s="99"/>
    </row>
    <row r="110" spans="1:21" ht="19.5" customHeight="1">
      <c r="A110" s="545">
        <v>143</v>
      </c>
      <c r="B110" s="545" t="s">
        <v>1185</v>
      </c>
      <c r="C110" s="545" t="s">
        <v>216</v>
      </c>
      <c r="D110" s="546"/>
      <c r="E110" s="171" t="str">
        <f t="shared" si="1"/>
        <v>1900</v>
      </c>
      <c r="F110" s="547">
        <v>0</v>
      </c>
      <c r="G110" s="548">
        <v>0</v>
      </c>
      <c r="H110" s="547">
        <v>0</v>
      </c>
      <c r="I110" s="545" t="s">
        <v>12658</v>
      </c>
      <c r="J110" s="545"/>
      <c r="K110" s="545" t="s">
        <v>13413</v>
      </c>
      <c r="L110" s="545" t="s">
        <v>13876</v>
      </c>
      <c r="M110" s="548" t="s">
        <v>13758</v>
      </c>
      <c r="N110" s="545" t="s">
        <v>13413</v>
      </c>
      <c r="O110" s="545" t="s">
        <v>13413</v>
      </c>
      <c r="P110" s="549">
        <v>130</v>
      </c>
      <c r="Q110" s="549">
        <v>1</v>
      </c>
      <c r="R110" s="549">
        <v>9</v>
      </c>
      <c r="S110" s="548"/>
      <c r="T110" s="548"/>
      <c r="U110" s="99"/>
    </row>
    <row r="111" spans="1:21" ht="19.5" customHeight="1">
      <c r="A111" s="545">
        <v>144</v>
      </c>
      <c r="B111" s="545" t="s">
        <v>7165</v>
      </c>
      <c r="C111" s="545" t="s">
        <v>206</v>
      </c>
      <c r="D111" s="546">
        <v>46052</v>
      </c>
      <c r="E111" s="171" t="str">
        <f t="shared" si="1"/>
        <v>2026</v>
      </c>
      <c r="F111" s="547">
        <v>5119</v>
      </c>
      <c r="G111" s="548">
        <v>0.19</v>
      </c>
      <c r="H111" s="547">
        <v>4301.68</v>
      </c>
      <c r="I111" s="545" t="s">
        <v>12644</v>
      </c>
      <c r="J111" s="545" t="s">
        <v>13307</v>
      </c>
      <c r="K111" s="545" t="s">
        <v>13413</v>
      </c>
      <c r="L111" s="545" t="s">
        <v>13877</v>
      </c>
      <c r="M111" s="548" t="s">
        <v>13758</v>
      </c>
      <c r="N111" s="545" t="s">
        <v>13413</v>
      </c>
      <c r="O111" s="545" t="s">
        <v>13413</v>
      </c>
      <c r="P111" s="549">
        <v>131</v>
      </c>
      <c r="Q111" s="549">
        <v>1</v>
      </c>
      <c r="R111" s="549">
        <v>62</v>
      </c>
      <c r="S111" s="548">
        <v>2228</v>
      </c>
      <c r="T111" s="548"/>
      <c r="U111" s="99"/>
    </row>
    <row r="112" spans="1:21" ht="19.5" customHeight="1">
      <c r="A112" s="545">
        <v>146</v>
      </c>
      <c r="B112" s="545" t="s">
        <v>12356</v>
      </c>
      <c r="C112" s="545" t="s">
        <v>216</v>
      </c>
      <c r="D112" s="546">
        <v>44585</v>
      </c>
      <c r="E112" s="171" t="str">
        <f t="shared" si="1"/>
        <v>2022</v>
      </c>
      <c r="F112" s="547">
        <v>61048</v>
      </c>
      <c r="G112" s="548">
        <v>0.19</v>
      </c>
      <c r="H112" s="547">
        <v>51300.84</v>
      </c>
      <c r="I112" s="545" t="s">
        <v>12670</v>
      </c>
      <c r="J112" s="545" t="s">
        <v>13297</v>
      </c>
      <c r="K112" s="545" t="s">
        <v>13878</v>
      </c>
      <c r="L112" s="545" t="s">
        <v>13413</v>
      </c>
      <c r="M112" s="548" t="s">
        <v>13868</v>
      </c>
      <c r="N112" s="545" t="s">
        <v>13413</v>
      </c>
      <c r="O112" s="545" t="s">
        <v>13413</v>
      </c>
      <c r="P112" s="549">
        <v>132</v>
      </c>
      <c r="Q112" s="549">
        <v>2</v>
      </c>
      <c r="R112" s="549">
        <v>24</v>
      </c>
      <c r="S112" s="548">
        <v>2257</v>
      </c>
      <c r="T112" s="548"/>
      <c r="U112" s="99"/>
    </row>
    <row r="113" spans="1:21" ht="19.5" customHeight="1">
      <c r="A113" s="545">
        <v>147</v>
      </c>
      <c r="B113" s="545" t="s">
        <v>12357</v>
      </c>
      <c r="C113" s="545" t="s">
        <v>216</v>
      </c>
      <c r="D113" s="546">
        <v>46052</v>
      </c>
      <c r="E113" s="171" t="str">
        <f t="shared" si="1"/>
        <v>2026</v>
      </c>
      <c r="F113" s="547">
        <v>88432</v>
      </c>
      <c r="G113" s="548">
        <v>0.19</v>
      </c>
      <c r="H113" s="547">
        <v>74312.61</v>
      </c>
      <c r="I113" s="545" t="s">
        <v>12670</v>
      </c>
      <c r="J113" s="545" t="s">
        <v>13307</v>
      </c>
      <c r="K113" s="545" t="s">
        <v>13879</v>
      </c>
      <c r="L113" s="545" t="s">
        <v>13413</v>
      </c>
      <c r="M113" s="548" t="s">
        <v>13868</v>
      </c>
      <c r="N113" s="545" t="s">
        <v>13413</v>
      </c>
      <c r="O113" s="545" t="s">
        <v>13413</v>
      </c>
      <c r="P113" s="549">
        <v>133</v>
      </c>
      <c r="Q113" s="549">
        <v>2</v>
      </c>
      <c r="R113" s="549">
        <v>24</v>
      </c>
      <c r="S113" s="548">
        <v>2228</v>
      </c>
      <c r="T113" s="548"/>
      <c r="U113" s="99"/>
    </row>
    <row r="114" spans="1:21" ht="19.5" customHeight="1">
      <c r="A114" s="545">
        <v>148</v>
      </c>
      <c r="B114" s="545" t="s">
        <v>12117</v>
      </c>
      <c r="C114" s="545" t="s">
        <v>221</v>
      </c>
      <c r="D114" s="546"/>
      <c r="E114" s="171" t="str">
        <f t="shared" si="1"/>
        <v>1900</v>
      </c>
      <c r="F114" s="547">
        <v>0</v>
      </c>
      <c r="G114" s="548">
        <v>0</v>
      </c>
      <c r="H114" s="547">
        <v>0</v>
      </c>
      <c r="I114" s="545" t="s">
        <v>12671</v>
      </c>
      <c r="J114" s="545"/>
      <c r="K114" s="545" t="s">
        <v>13413</v>
      </c>
      <c r="L114" s="545" t="s">
        <v>13880</v>
      </c>
      <c r="M114" s="548" t="s">
        <v>13758</v>
      </c>
      <c r="N114" s="545" t="s">
        <v>22149</v>
      </c>
      <c r="O114" s="545" t="s">
        <v>13881</v>
      </c>
      <c r="P114" s="549">
        <v>134</v>
      </c>
      <c r="Q114" s="549">
        <v>1</v>
      </c>
      <c r="R114" s="549">
        <v>82</v>
      </c>
      <c r="S114" s="548"/>
      <c r="T114" s="548">
        <v>43</v>
      </c>
      <c r="U114" s="99"/>
    </row>
    <row r="115" spans="1:21" ht="19.5" customHeight="1">
      <c r="A115" s="545">
        <v>149</v>
      </c>
      <c r="B115" s="545" t="s">
        <v>7315</v>
      </c>
      <c r="C115" s="545" t="s">
        <v>903</v>
      </c>
      <c r="D115" s="546">
        <v>46052</v>
      </c>
      <c r="E115" s="171" t="str">
        <f t="shared" si="1"/>
        <v>2026</v>
      </c>
      <c r="F115" s="547">
        <v>15917</v>
      </c>
      <c r="G115" s="548">
        <v>0</v>
      </c>
      <c r="H115" s="547">
        <v>15917</v>
      </c>
      <c r="I115" s="545" t="s">
        <v>12653</v>
      </c>
      <c r="J115" s="545" t="s">
        <v>13299</v>
      </c>
      <c r="K115" s="545" t="s">
        <v>13882</v>
      </c>
      <c r="L115" s="545" t="s">
        <v>13812</v>
      </c>
      <c r="M115" s="548" t="s">
        <v>13813</v>
      </c>
      <c r="N115" s="545" t="s">
        <v>13413</v>
      </c>
      <c r="O115" s="545" t="s">
        <v>13413</v>
      </c>
      <c r="P115" s="549">
        <v>135</v>
      </c>
      <c r="Q115" s="549">
        <v>3</v>
      </c>
      <c r="R115" s="549">
        <v>160</v>
      </c>
      <c r="S115" s="548">
        <v>443</v>
      </c>
      <c r="T115" s="548"/>
      <c r="U115" s="99"/>
    </row>
    <row r="116" spans="1:21" ht="19.5" customHeight="1">
      <c r="A116" s="545">
        <v>151</v>
      </c>
      <c r="B116" s="545" t="s">
        <v>998</v>
      </c>
      <c r="C116" s="545" t="s">
        <v>4504</v>
      </c>
      <c r="D116" s="546">
        <v>45708</v>
      </c>
      <c r="E116" s="171" t="str">
        <f t="shared" si="1"/>
        <v>2025</v>
      </c>
      <c r="F116" s="547">
        <v>45414.28</v>
      </c>
      <c r="G116" s="548">
        <v>0.19</v>
      </c>
      <c r="H116" s="547">
        <v>38163.26</v>
      </c>
      <c r="I116" s="545" t="s">
        <v>12668</v>
      </c>
      <c r="J116" s="545" t="s">
        <v>13307</v>
      </c>
      <c r="K116" s="545" t="s">
        <v>13883</v>
      </c>
      <c r="L116" s="545" t="s">
        <v>13884</v>
      </c>
      <c r="M116" s="548" t="s">
        <v>13868</v>
      </c>
      <c r="N116" s="545" t="s">
        <v>13413</v>
      </c>
      <c r="O116" s="545" t="s">
        <v>13413</v>
      </c>
      <c r="P116" s="549">
        <v>136</v>
      </c>
      <c r="Q116" s="549">
        <v>2</v>
      </c>
      <c r="R116" s="549">
        <v>7</v>
      </c>
      <c r="S116" s="548">
        <v>2228</v>
      </c>
      <c r="T116" s="548"/>
      <c r="U116" s="99"/>
    </row>
    <row r="117" spans="1:21" ht="19.5" customHeight="1">
      <c r="A117" s="545">
        <v>152</v>
      </c>
      <c r="B117" s="545" t="s">
        <v>6426</v>
      </c>
      <c r="C117" s="545" t="s">
        <v>206</v>
      </c>
      <c r="D117" s="546">
        <v>46052</v>
      </c>
      <c r="E117" s="171" t="str">
        <f t="shared" si="1"/>
        <v>2026</v>
      </c>
      <c r="F117" s="547">
        <v>5391</v>
      </c>
      <c r="G117" s="548">
        <v>0.19</v>
      </c>
      <c r="H117" s="547">
        <v>4530.25</v>
      </c>
      <c r="I117" s="545" t="s">
        <v>12644</v>
      </c>
      <c r="J117" s="545" t="s">
        <v>13307</v>
      </c>
      <c r="K117" s="545" t="s">
        <v>6426</v>
      </c>
      <c r="L117" s="545" t="s">
        <v>13769</v>
      </c>
      <c r="M117" s="548" t="s">
        <v>13758</v>
      </c>
      <c r="N117" s="545" t="s">
        <v>13413</v>
      </c>
      <c r="O117" s="545" t="s">
        <v>13413</v>
      </c>
      <c r="P117" s="549">
        <v>137</v>
      </c>
      <c r="Q117" s="549">
        <v>1</v>
      </c>
      <c r="R117" s="549">
        <v>62</v>
      </c>
      <c r="S117" s="548">
        <v>2228</v>
      </c>
      <c r="T117" s="548"/>
      <c r="U117" s="99"/>
    </row>
    <row r="118" spans="1:21" ht="19.5" customHeight="1">
      <c r="A118" s="545">
        <v>153</v>
      </c>
      <c r="B118" s="545" t="s">
        <v>12116</v>
      </c>
      <c r="C118" s="545" t="s">
        <v>206</v>
      </c>
      <c r="D118" s="546"/>
      <c r="E118" s="171" t="str">
        <f t="shared" si="1"/>
        <v>1900</v>
      </c>
      <c r="F118" s="547">
        <v>0</v>
      </c>
      <c r="G118" s="548">
        <v>0</v>
      </c>
      <c r="H118" s="547">
        <v>0</v>
      </c>
      <c r="I118" s="545" t="s">
        <v>12640</v>
      </c>
      <c r="J118" s="545"/>
      <c r="K118" s="545" t="s">
        <v>13413</v>
      </c>
      <c r="L118" s="545" t="s">
        <v>13885</v>
      </c>
      <c r="M118" s="548" t="s">
        <v>13758</v>
      </c>
      <c r="N118" s="545" t="s">
        <v>13413</v>
      </c>
      <c r="O118" s="545" t="s">
        <v>13413</v>
      </c>
      <c r="P118" s="549">
        <v>138</v>
      </c>
      <c r="Q118" s="549">
        <v>1</v>
      </c>
      <c r="R118" s="549">
        <v>1</v>
      </c>
      <c r="S118" s="548"/>
      <c r="T118" s="548"/>
      <c r="U118" s="99"/>
    </row>
    <row r="119" spans="1:21" ht="19.5" customHeight="1">
      <c r="A119" s="545">
        <v>154</v>
      </c>
      <c r="B119" s="545" t="s">
        <v>514</v>
      </c>
      <c r="C119" s="545" t="s">
        <v>221</v>
      </c>
      <c r="D119" s="546">
        <v>43843</v>
      </c>
      <c r="E119" s="171" t="str">
        <f t="shared" si="1"/>
        <v>2020</v>
      </c>
      <c r="F119" s="547">
        <v>2437.12</v>
      </c>
      <c r="G119" s="548">
        <v>0.19</v>
      </c>
      <c r="H119" s="547">
        <v>2048</v>
      </c>
      <c r="I119" s="545" t="s">
        <v>12672</v>
      </c>
      <c r="J119" s="545" t="s">
        <v>13297</v>
      </c>
      <c r="K119" s="545" t="s">
        <v>13413</v>
      </c>
      <c r="L119" s="545" t="s">
        <v>13886</v>
      </c>
      <c r="M119" s="548" t="s">
        <v>13758</v>
      </c>
      <c r="N119" s="545" t="s">
        <v>13413</v>
      </c>
      <c r="O119" s="545" t="s">
        <v>13413</v>
      </c>
      <c r="P119" s="549">
        <v>139</v>
      </c>
      <c r="Q119" s="549">
        <v>1</v>
      </c>
      <c r="R119" s="549">
        <v>4</v>
      </c>
      <c r="S119" s="548">
        <v>2257</v>
      </c>
      <c r="T119" s="548"/>
      <c r="U119" s="99"/>
    </row>
    <row r="120" spans="1:21" ht="19.5" customHeight="1">
      <c r="A120" s="545">
        <v>155</v>
      </c>
      <c r="B120" s="545" t="s">
        <v>12115</v>
      </c>
      <c r="C120" s="545" t="s">
        <v>221</v>
      </c>
      <c r="D120" s="546"/>
      <c r="E120" s="171" t="str">
        <f t="shared" si="1"/>
        <v>1900</v>
      </c>
      <c r="F120" s="547">
        <v>0</v>
      </c>
      <c r="G120" s="548">
        <v>0</v>
      </c>
      <c r="H120" s="547">
        <v>0</v>
      </c>
      <c r="I120" s="545" t="s">
        <v>12672</v>
      </c>
      <c r="J120" s="545"/>
      <c r="K120" s="545" t="s">
        <v>13413</v>
      </c>
      <c r="L120" s="545" t="s">
        <v>13886</v>
      </c>
      <c r="M120" s="548" t="s">
        <v>13758</v>
      </c>
      <c r="N120" s="545" t="s">
        <v>13413</v>
      </c>
      <c r="O120" s="545" t="s">
        <v>13413</v>
      </c>
      <c r="P120" s="549">
        <v>140</v>
      </c>
      <c r="Q120" s="549">
        <v>1</v>
      </c>
      <c r="R120" s="549">
        <v>4</v>
      </c>
      <c r="S120" s="548"/>
      <c r="T120" s="548"/>
      <c r="U120" s="99"/>
    </row>
    <row r="121" spans="1:21" ht="19.5" customHeight="1">
      <c r="A121" s="545">
        <v>156</v>
      </c>
      <c r="B121" s="545" t="s">
        <v>537</v>
      </c>
      <c r="C121" s="545" t="s">
        <v>221</v>
      </c>
      <c r="D121" s="546">
        <v>44592</v>
      </c>
      <c r="E121" s="171" t="str">
        <f t="shared" si="1"/>
        <v>2022</v>
      </c>
      <c r="F121" s="547">
        <v>54741</v>
      </c>
      <c r="G121" s="548">
        <v>0.19</v>
      </c>
      <c r="H121" s="547">
        <v>46000.84</v>
      </c>
      <c r="I121" s="545" t="s">
        <v>12673</v>
      </c>
      <c r="J121" s="545" t="s">
        <v>13297</v>
      </c>
      <c r="K121" s="545" t="s">
        <v>13413</v>
      </c>
      <c r="L121" s="545" t="s">
        <v>13887</v>
      </c>
      <c r="M121" s="548" t="s">
        <v>13758</v>
      </c>
      <c r="N121" s="545" t="s">
        <v>22150</v>
      </c>
      <c r="O121" s="545" t="s">
        <v>13888</v>
      </c>
      <c r="P121" s="549">
        <v>141</v>
      </c>
      <c r="Q121" s="549">
        <v>1</v>
      </c>
      <c r="R121" s="549">
        <v>83</v>
      </c>
      <c r="S121" s="548">
        <v>2257</v>
      </c>
      <c r="T121" s="548">
        <v>149</v>
      </c>
      <c r="U121" s="99"/>
    </row>
    <row r="122" spans="1:21" ht="19.5" customHeight="1">
      <c r="A122" s="545">
        <v>158</v>
      </c>
      <c r="B122" s="545" t="s">
        <v>12114</v>
      </c>
      <c r="C122" s="545" t="s">
        <v>221</v>
      </c>
      <c r="D122" s="546"/>
      <c r="E122" s="171" t="str">
        <f t="shared" si="1"/>
        <v>1900</v>
      </c>
      <c r="F122" s="547">
        <v>0</v>
      </c>
      <c r="G122" s="548">
        <v>0</v>
      </c>
      <c r="H122" s="547">
        <v>0</v>
      </c>
      <c r="I122" s="545" t="s">
        <v>12673</v>
      </c>
      <c r="J122" s="545"/>
      <c r="K122" s="545" t="s">
        <v>13413</v>
      </c>
      <c r="L122" s="545" t="s">
        <v>13887</v>
      </c>
      <c r="M122" s="548" t="s">
        <v>13758</v>
      </c>
      <c r="N122" s="545" t="s">
        <v>13413</v>
      </c>
      <c r="O122" s="545" t="s">
        <v>13889</v>
      </c>
      <c r="P122" s="549">
        <v>143</v>
      </c>
      <c r="Q122" s="549">
        <v>1</v>
      </c>
      <c r="R122" s="549">
        <v>83</v>
      </c>
      <c r="S122" s="548"/>
      <c r="T122" s="548"/>
      <c r="U122" s="99"/>
    </row>
    <row r="123" spans="1:21" ht="19.5" customHeight="1">
      <c r="A123" s="545">
        <v>159</v>
      </c>
      <c r="B123" s="545" t="s">
        <v>577</v>
      </c>
      <c r="C123" s="545" t="s">
        <v>216</v>
      </c>
      <c r="D123" s="546">
        <v>45708</v>
      </c>
      <c r="E123" s="171" t="str">
        <f t="shared" si="1"/>
        <v>2025</v>
      </c>
      <c r="F123" s="547">
        <v>64884.85</v>
      </c>
      <c r="G123" s="548">
        <v>0.19</v>
      </c>
      <c r="H123" s="547">
        <v>54525.08</v>
      </c>
      <c r="I123" s="545" t="s">
        <v>12674</v>
      </c>
      <c r="J123" s="545" t="s">
        <v>13307</v>
      </c>
      <c r="K123" s="545" t="s">
        <v>13413</v>
      </c>
      <c r="L123" s="545" t="s">
        <v>13796</v>
      </c>
      <c r="M123" s="548" t="s">
        <v>13758</v>
      </c>
      <c r="N123" s="545" t="s">
        <v>13413</v>
      </c>
      <c r="O123" s="545" t="s">
        <v>13890</v>
      </c>
      <c r="P123" s="549">
        <v>144</v>
      </c>
      <c r="Q123" s="549">
        <v>1</v>
      </c>
      <c r="R123" s="549">
        <v>5</v>
      </c>
      <c r="S123" s="548">
        <v>2228</v>
      </c>
      <c r="T123" s="548"/>
      <c r="U123" s="99"/>
    </row>
    <row r="124" spans="1:21" ht="19.5" customHeight="1">
      <c r="A124" s="545">
        <v>160</v>
      </c>
      <c r="B124" s="545" t="s">
        <v>12113</v>
      </c>
      <c r="C124" s="545" t="s">
        <v>221</v>
      </c>
      <c r="D124" s="546"/>
      <c r="E124" s="171" t="str">
        <f t="shared" si="1"/>
        <v>1900</v>
      </c>
      <c r="F124" s="547">
        <v>0</v>
      </c>
      <c r="G124" s="548">
        <v>0</v>
      </c>
      <c r="H124" s="547">
        <v>0</v>
      </c>
      <c r="I124" s="545" t="s">
        <v>12673</v>
      </c>
      <c r="J124" s="545"/>
      <c r="K124" s="545" t="s">
        <v>13413</v>
      </c>
      <c r="L124" s="545" t="s">
        <v>13887</v>
      </c>
      <c r="M124" s="548" t="s">
        <v>13758</v>
      </c>
      <c r="N124" s="545" t="s">
        <v>13413</v>
      </c>
      <c r="O124" s="545" t="s">
        <v>13889</v>
      </c>
      <c r="P124" s="549">
        <v>145</v>
      </c>
      <c r="Q124" s="549">
        <v>1</v>
      </c>
      <c r="R124" s="549">
        <v>83</v>
      </c>
      <c r="S124" s="548"/>
      <c r="T124" s="548"/>
      <c r="U124" s="99"/>
    </row>
    <row r="125" spans="1:21" ht="19.5" customHeight="1">
      <c r="A125" s="545">
        <v>161</v>
      </c>
      <c r="B125" s="545" t="s">
        <v>12112</v>
      </c>
      <c r="C125" s="545" t="s">
        <v>221</v>
      </c>
      <c r="D125" s="546"/>
      <c r="E125" s="171" t="str">
        <f t="shared" si="1"/>
        <v>1900</v>
      </c>
      <c r="F125" s="547">
        <v>0</v>
      </c>
      <c r="G125" s="548">
        <v>0</v>
      </c>
      <c r="H125" s="547">
        <v>0</v>
      </c>
      <c r="I125" s="545" t="s">
        <v>12673</v>
      </c>
      <c r="J125" s="545"/>
      <c r="K125" s="545" t="s">
        <v>13413</v>
      </c>
      <c r="L125" s="545" t="s">
        <v>13887</v>
      </c>
      <c r="M125" s="548" t="s">
        <v>13758</v>
      </c>
      <c r="N125" s="545" t="s">
        <v>13413</v>
      </c>
      <c r="O125" s="545" t="s">
        <v>13891</v>
      </c>
      <c r="P125" s="549">
        <v>146</v>
      </c>
      <c r="Q125" s="549">
        <v>1</v>
      </c>
      <c r="R125" s="549">
        <v>83</v>
      </c>
      <c r="S125" s="548"/>
      <c r="T125" s="548"/>
      <c r="U125" s="99"/>
    </row>
    <row r="126" spans="1:21" ht="19.5" customHeight="1">
      <c r="A126" s="545">
        <v>162</v>
      </c>
      <c r="B126" s="545" t="s">
        <v>12111</v>
      </c>
      <c r="C126" s="545" t="s">
        <v>221</v>
      </c>
      <c r="D126" s="546"/>
      <c r="E126" s="171" t="str">
        <f t="shared" si="1"/>
        <v>1900</v>
      </c>
      <c r="F126" s="547">
        <v>0</v>
      </c>
      <c r="G126" s="548">
        <v>0</v>
      </c>
      <c r="H126" s="547">
        <v>0</v>
      </c>
      <c r="I126" s="545" t="s">
        <v>12673</v>
      </c>
      <c r="J126" s="545"/>
      <c r="K126" s="545" t="s">
        <v>13413</v>
      </c>
      <c r="L126" s="545" t="s">
        <v>13887</v>
      </c>
      <c r="M126" s="548" t="s">
        <v>13758</v>
      </c>
      <c r="N126" s="545" t="s">
        <v>13413</v>
      </c>
      <c r="O126" s="545" t="s">
        <v>13889</v>
      </c>
      <c r="P126" s="549">
        <v>147</v>
      </c>
      <c r="Q126" s="549">
        <v>1</v>
      </c>
      <c r="R126" s="549">
        <v>83</v>
      </c>
      <c r="S126" s="548"/>
      <c r="T126" s="548"/>
      <c r="U126" s="99"/>
    </row>
    <row r="127" spans="1:21" ht="19.5" customHeight="1">
      <c r="A127" s="545">
        <v>163</v>
      </c>
      <c r="B127" s="545" t="s">
        <v>12110</v>
      </c>
      <c r="C127" s="545" t="s">
        <v>221</v>
      </c>
      <c r="D127" s="546"/>
      <c r="E127" s="171" t="str">
        <f t="shared" si="1"/>
        <v>1900</v>
      </c>
      <c r="F127" s="547">
        <v>0</v>
      </c>
      <c r="G127" s="548">
        <v>0</v>
      </c>
      <c r="H127" s="547">
        <v>0</v>
      </c>
      <c r="I127" s="545" t="s">
        <v>12673</v>
      </c>
      <c r="J127" s="545"/>
      <c r="K127" s="545" t="s">
        <v>13413</v>
      </c>
      <c r="L127" s="545" t="s">
        <v>13887</v>
      </c>
      <c r="M127" s="548" t="s">
        <v>13758</v>
      </c>
      <c r="N127" s="545" t="s">
        <v>13413</v>
      </c>
      <c r="O127" s="545" t="s">
        <v>13889</v>
      </c>
      <c r="P127" s="549">
        <v>148</v>
      </c>
      <c r="Q127" s="549">
        <v>1</v>
      </c>
      <c r="R127" s="549">
        <v>83</v>
      </c>
      <c r="S127" s="548"/>
      <c r="T127" s="548"/>
      <c r="U127" s="99"/>
    </row>
    <row r="128" spans="1:21" ht="19.5" customHeight="1">
      <c r="A128" s="545">
        <v>164</v>
      </c>
      <c r="B128" s="545" t="s">
        <v>12109</v>
      </c>
      <c r="C128" s="545" t="s">
        <v>221</v>
      </c>
      <c r="D128" s="546"/>
      <c r="E128" s="171" t="str">
        <f t="shared" si="1"/>
        <v>1900</v>
      </c>
      <c r="F128" s="547">
        <v>0</v>
      </c>
      <c r="G128" s="548">
        <v>0</v>
      </c>
      <c r="H128" s="547">
        <v>0</v>
      </c>
      <c r="I128" s="545" t="s">
        <v>12673</v>
      </c>
      <c r="J128" s="545"/>
      <c r="K128" s="545" t="s">
        <v>13413</v>
      </c>
      <c r="L128" s="545" t="s">
        <v>13887</v>
      </c>
      <c r="M128" s="548" t="s">
        <v>13758</v>
      </c>
      <c r="N128" s="545" t="s">
        <v>13413</v>
      </c>
      <c r="O128" s="545" t="s">
        <v>13889</v>
      </c>
      <c r="P128" s="549">
        <v>149</v>
      </c>
      <c r="Q128" s="549">
        <v>1</v>
      </c>
      <c r="R128" s="549">
        <v>83</v>
      </c>
      <c r="S128" s="548"/>
      <c r="T128" s="548"/>
      <c r="U128" s="99"/>
    </row>
    <row r="129" spans="1:21" ht="19.5" customHeight="1">
      <c r="A129" s="545">
        <v>165</v>
      </c>
      <c r="B129" s="545" t="s">
        <v>12108</v>
      </c>
      <c r="C129" s="545" t="s">
        <v>216</v>
      </c>
      <c r="D129" s="546"/>
      <c r="E129" s="171" t="str">
        <f t="shared" si="1"/>
        <v>1900</v>
      </c>
      <c r="F129" s="547">
        <v>0</v>
      </c>
      <c r="G129" s="548">
        <v>0</v>
      </c>
      <c r="H129" s="547">
        <v>0</v>
      </c>
      <c r="I129" s="545" t="s">
        <v>12674</v>
      </c>
      <c r="J129" s="545"/>
      <c r="K129" s="545" t="s">
        <v>13413</v>
      </c>
      <c r="L129" s="545" t="s">
        <v>13892</v>
      </c>
      <c r="M129" s="548" t="s">
        <v>13758</v>
      </c>
      <c r="N129" s="545" t="s">
        <v>22151</v>
      </c>
      <c r="O129" s="545" t="s">
        <v>13893</v>
      </c>
      <c r="P129" s="549">
        <v>150</v>
      </c>
      <c r="Q129" s="549">
        <v>1</v>
      </c>
      <c r="R129" s="549">
        <v>5</v>
      </c>
      <c r="S129" s="548"/>
      <c r="T129" s="548">
        <v>82</v>
      </c>
      <c r="U129" s="99"/>
    </row>
    <row r="130" spans="1:21" ht="19.5" customHeight="1">
      <c r="A130" s="545">
        <v>166</v>
      </c>
      <c r="B130" s="545" t="s">
        <v>536</v>
      </c>
      <c r="C130" s="545" t="s">
        <v>221</v>
      </c>
      <c r="D130" s="546"/>
      <c r="E130" s="171" t="str">
        <f t="shared" si="1"/>
        <v>1900</v>
      </c>
      <c r="F130" s="547">
        <v>0</v>
      </c>
      <c r="G130" s="548">
        <v>0</v>
      </c>
      <c r="H130" s="547">
        <v>0</v>
      </c>
      <c r="I130" s="545" t="s">
        <v>12673</v>
      </c>
      <c r="J130" s="545"/>
      <c r="K130" s="545" t="s">
        <v>13413</v>
      </c>
      <c r="L130" s="545" t="s">
        <v>13887</v>
      </c>
      <c r="M130" s="548" t="s">
        <v>13758</v>
      </c>
      <c r="N130" s="545" t="s">
        <v>13413</v>
      </c>
      <c r="O130" s="545" t="s">
        <v>13894</v>
      </c>
      <c r="P130" s="549">
        <v>151</v>
      </c>
      <c r="Q130" s="549">
        <v>1</v>
      </c>
      <c r="R130" s="549">
        <v>83</v>
      </c>
      <c r="S130" s="548"/>
      <c r="T130" s="548"/>
      <c r="U130" s="99"/>
    </row>
    <row r="131" spans="1:21" ht="19.5" customHeight="1">
      <c r="A131" s="545">
        <v>167</v>
      </c>
      <c r="B131" s="545" t="s">
        <v>12107</v>
      </c>
      <c r="C131" s="545" t="s">
        <v>857</v>
      </c>
      <c r="D131" s="546"/>
      <c r="E131" s="171" t="str">
        <f t="shared" si="1"/>
        <v>1900</v>
      </c>
      <c r="F131" s="547">
        <v>0</v>
      </c>
      <c r="G131" s="548">
        <v>0</v>
      </c>
      <c r="H131" s="547">
        <v>0</v>
      </c>
      <c r="I131" s="545" t="s">
        <v>12659</v>
      </c>
      <c r="J131" s="545"/>
      <c r="K131" s="545" t="s">
        <v>13413</v>
      </c>
      <c r="L131" s="545" t="s">
        <v>13895</v>
      </c>
      <c r="M131" s="548" t="s">
        <v>13758</v>
      </c>
      <c r="N131" s="545" t="s">
        <v>13413</v>
      </c>
      <c r="O131" s="545" t="s">
        <v>13896</v>
      </c>
      <c r="P131" s="549">
        <v>152</v>
      </c>
      <c r="Q131" s="549">
        <v>1</v>
      </c>
      <c r="R131" s="549">
        <v>116</v>
      </c>
      <c r="S131" s="548"/>
      <c r="T131" s="548"/>
      <c r="U131" s="99"/>
    </row>
    <row r="132" spans="1:21" ht="19.5" customHeight="1">
      <c r="A132" s="545">
        <v>169</v>
      </c>
      <c r="B132" s="545" t="s">
        <v>2751</v>
      </c>
      <c r="C132" s="545" t="s">
        <v>209</v>
      </c>
      <c r="D132" s="546"/>
      <c r="E132" s="171" t="str">
        <f t="shared" ref="E132:E195" si="2">TEXT(D132,"YYYY")</f>
        <v>1900</v>
      </c>
      <c r="F132" s="547">
        <v>0</v>
      </c>
      <c r="G132" s="548">
        <v>0</v>
      </c>
      <c r="H132" s="547">
        <v>0</v>
      </c>
      <c r="I132" s="545" t="s">
        <v>12675</v>
      </c>
      <c r="J132" s="545"/>
      <c r="K132" s="545" t="s">
        <v>13413</v>
      </c>
      <c r="L132" s="545" t="s">
        <v>13413</v>
      </c>
      <c r="M132" s="548" t="s">
        <v>13758</v>
      </c>
      <c r="N132" s="545" t="s">
        <v>13413</v>
      </c>
      <c r="O132" s="545" t="s">
        <v>13413</v>
      </c>
      <c r="P132" s="549">
        <v>154</v>
      </c>
      <c r="Q132" s="549">
        <v>1</v>
      </c>
      <c r="R132" s="549">
        <v>141</v>
      </c>
      <c r="S132" s="548"/>
      <c r="T132" s="548"/>
      <c r="U132" s="99"/>
    </row>
    <row r="133" spans="1:21" ht="19.5" customHeight="1">
      <c r="A133" s="545">
        <v>170</v>
      </c>
      <c r="B133" s="545" t="s">
        <v>2764</v>
      </c>
      <c r="C133" s="545" t="s">
        <v>209</v>
      </c>
      <c r="D133" s="546">
        <v>45708</v>
      </c>
      <c r="E133" s="171" t="str">
        <f t="shared" si="2"/>
        <v>2025</v>
      </c>
      <c r="F133" s="547">
        <v>5152.12</v>
      </c>
      <c r="G133" s="548">
        <v>0.19</v>
      </c>
      <c r="H133" s="547">
        <v>4329.51</v>
      </c>
      <c r="I133" s="545" t="s">
        <v>12675</v>
      </c>
      <c r="J133" s="545" t="s">
        <v>13307</v>
      </c>
      <c r="K133" s="545" t="s">
        <v>13897</v>
      </c>
      <c r="L133" s="545" t="s">
        <v>13413</v>
      </c>
      <c r="M133" s="548" t="s">
        <v>13758</v>
      </c>
      <c r="N133" s="545" t="s">
        <v>13413</v>
      </c>
      <c r="O133" s="545" t="s">
        <v>13413</v>
      </c>
      <c r="P133" s="549">
        <v>155</v>
      </c>
      <c r="Q133" s="549">
        <v>1</v>
      </c>
      <c r="R133" s="549">
        <v>141</v>
      </c>
      <c r="S133" s="548">
        <v>2228</v>
      </c>
      <c r="T133" s="548"/>
      <c r="U133" s="99"/>
    </row>
    <row r="134" spans="1:21" ht="19.5" customHeight="1">
      <c r="A134" s="545">
        <v>172</v>
      </c>
      <c r="B134" s="545" t="s">
        <v>12106</v>
      </c>
      <c r="C134" s="545" t="s">
        <v>209</v>
      </c>
      <c r="D134" s="546"/>
      <c r="E134" s="171" t="str">
        <f t="shared" si="2"/>
        <v>1900</v>
      </c>
      <c r="F134" s="547">
        <v>0</v>
      </c>
      <c r="G134" s="548">
        <v>0</v>
      </c>
      <c r="H134" s="547">
        <v>0</v>
      </c>
      <c r="I134" s="545" t="s">
        <v>12675</v>
      </c>
      <c r="J134" s="545"/>
      <c r="K134" s="545" t="s">
        <v>13413</v>
      </c>
      <c r="L134" s="545" t="s">
        <v>13413</v>
      </c>
      <c r="M134" s="548" t="s">
        <v>13758</v>
      </c>
      <c r="N134" s="545" t="s">
        <v>13413</v>
      </c>
      <c r="O134" s="545" t="s">
        <v>13413</v>
      </c>
      <c r="P134" s="549">
        <v>157</v>
      </c>
      <c r="Q134" s="549">
        <v>1</v>
      </c>
      <c r="R134" s="549">
        <v>141</v>
      </c>
      <c r="S134" s="548"/>
      <c r="T134" s="548"/>
      <c r="U134" s="99"/>
    </row>
    <row r="135" spans="1:21" ht="19.5" customHeight="1">
      <c r="A135" s="545">
        <v>173</v>
      </c>
      <c r="B135" s="545" t="s">
        <v>12105</v>
      </c>
      <c r="C135" s="545" t="s">
        <v>209</v>
      </c>
      <c r="D135" s="546"/>
      <c r="E135" s="171" t="str">
        <f t="shared" si="2"/>
        <v>1900</v>
      </c>
      <c r="F135" s="547">
        <v>0</v>
      </c>
      <c r="G135" s="548">
        <v>0</v>
      </c>
      <c r="H135" s="547">
        <v>0</v>
      </c>
      <c r="I135" s="545" t="s">
        <v>12675</v>
      </c>
      <c r="J135" s="545"/>
      <c r="K135" s="545" t="s">
        <v>13413</v>
      </c>
      <c r="L135" s="545" t="s">
        <v>13413</v>
      </c>
      <c r="M135" s="548" t="s">
        <v>13758</v>
      </c>
      <c r="N135" s="545" t="s">
        <v>13413</v>
      </c>
      <c r="O135" s="545" t="s">
        <v>13413</v>
      </c>
      <c r="P135" s="549">
        <v>158</v>
      </c>
      <c r="Q135" s="549">
        <v>1</v>
      </c>
      <c r="R135" s="549">
        <v>141</v>
      </c>
      <c r="S135" s="548"/>
      <c r="T135" s="548"/>
      <c r="U135" s="99"/>
    </row>
    <row r="136" spans="1:21" ht="19.5" customHeight="1">
      <c r="A136" s="545">
        <v>175</v>
      </c>
      <c r="B136" s="545" t="s">
        <v>12104</v>
      </c>
      <c r="C136" s="545" t="s">
        <v>209</v>
      </c>
      <c r="D136" s="546"/>
      <c r="E136" s="171" t="str">
        <f t="shared" si="2"/>
        <v>1900</v>
      </c>
      <c r="F136" s="547">
        <v>0</v>
      </c>
      <c r="G136" s="548">
        <v>0</v>
      </c>
      <c r="H136" s="547">
        <v>0</v>
      </c>
      <c r="I136" s="545" t="s">
        <v>12675</v>
      </c>
      <c r="J136" s="545"/>
      <c r="K136" s="545" t="s">
        <v>13413</v>
      </c>
      <c r="L136" s="545" t="s">
        <v>13413</v>
      </c>
      <c r="M136" s="548" t="s">
        <v>13758</v>
      </c>
      <c r="N136" s="545" t="s">
        <v>13413</v>
      </c>
      <c r="O136" s="545" t="s">
        <v>13413</v>
      </c>
      <c r="P136" s="549">
        <v>159</v>
      </c>
      <c r="Q136" s="549">
        <v>1</v>
      </c>
      <c r="R136" s="549">
        <v>15</v>
      </c>
      <c r="S136" s="548"/>
      <c r="T136" s="548"/>
      <c r="U136" s="99"/>
    </row>
    <row r="137" spans="1:21" ht="19.5" customHeight="1">
      <c r="A137" s="545">
        <v>176</v>
      </c>
      <c r="B137" s="545" t="s">
        <v>12103</v>
      </c>
      <c r="C137" s="545" t="s">
        <v>216</v>
      </c>
      <c r="D137" s="546"/>
      <c r="E137" s="171" t="str">
        <f t="shared" si="2"/>
        <v>1900</v>
      </c>
      <c r="F137" s="547">
        <v>0</v>
      </c>
      <c r="G137" s="548">
        <v>0</v>
      </c>
      <c r="H137" s="547">
        <v>0</v>
      </c>
      <c r="I137" s="545" t="s">
        <v>12676</v>
      </c>
      <c r="J137" s="545"/>
      <c r="K137" s="545" t="s">
        <v>13413</v>
      </c>
      <c r="L137" s="545" t="s">
        <v>13413</v>
      </c>
      <c r="M137" s="548" t="s">
        <v>13758</v>
      </c>
      <c r="N137" s="545" t="s">
        <v>13413</v>
      </c>
      <c r="O137" s="545" t="s">
        <v>13898</v>
      </c>
      <c r="P137" s="549">
        <v>160</v>
      </c>
      <c r="Q137" s="549">
        <v>1</v>
      </c>
      <c r="R137" s="549">
        <v>14</v>
      </c>
      <c r="S137" s="548"/>
      <c r="T137" s="548"/>
      <c r="U137" s="99"/>
    </row>
    <row r="138" spans="1:21" ht="19.5" customHeight="1">
      <c r="A138" s="545">
        <v>177</v>
      </c>
      <c r="B138" s="545" t="s">
        <v>548</v>
      </c>
      <c r="C138" s="545" t="s">
        <v>216</v>
      </c>
      <c r="D138" s="546"/>
      <c r="E138" s="171" t="str">
        <f t="shared" si="2"/>
        <v>1900</v>
      </c>
      <c r="F138" s="547">
        <v>0</v>
      </c>
      <c r="G138" s="548">
        <v>0</v>
      </c>
      <c r="H138" s="547">
        <v>0</v>
      </c>
      <c r="I138" s="545" t="s">
        <v>12672</v>
      </c>
      <c r="J138" s="545"/>
      <c r="K138" s="545" t="s">
        <v>13413</v>
      </c>
      <c r="L138" s="545" t="s">
        <v>13899</v>
      </c>
      <c r="M138" s="548" t="s">
        <v>13758</v>
      </c>
      <c r="N138" s="545" t="s">
        <v>13413</v>
      </c>
      <c r="O138" s="545" t="s">
        <v>13413</v>
      </c>
      <c r="P138" s="549">
        <v>161</v>
      </c>
      <c r="Q138" s="549">
        <v>1</v>
      </c>
      <c r="R138" s="549">
        <v>4</v>
      </c>
      <c r="S138" s="548"/>
      <c r="T138" s="548"/>
      <c r="U138" s="99"/>
    </row>
    <row r="139" spans="1:21" ht="19.5" customHeight="1">
      <c r="A139" s="545">
        <v>178</v>
      </c>
      <c r="B139" s="545" t="s">
        <v>2718</v>
      </c>
      <c r="C139" s="545" t="s">
        <v>209</v>
      </c>
      <c r="D139" s="546"/>
      <c r="E139" s="171" t="str">
        <f t="shared" si="2"/>
        <v>1900</v>
      </c>
      <c r="F139" s="547">
        <v>0</v>
      </c>
      <c r="G139" s="548">
        <v>0</v>
      </c>
      <c r="H139" s="547">
        <v>0</v>
      </c>
      <c r="I139" s="545" t="s">
        <v>12677</v>
      </c>
      <c r="J139" s="545"/>
      <c r="K139" s="545" t="s">
        <v>13413</v>
      </c>
      <c r="L139" s="545" t="s">
        <v>13413</v>
      </c>
      <c r="M139" s="548" t="s">
        <v>13758</v>
      </c>
      <c r="N139" s="545" t="s">
        <v>13413</v>
      </c>
      <c r="O139" s="545" t="s">
        <v>13413</v>
      </c>
      <c r="P139" s="549">
        <v>162</v>
      </c>
      <c r="Q139" s="549">
        <v>1</v>
      </c>
      <c r="R139" s="549">
        <v>143</v>
      </c>
      <c r="S139" s="548"/>
      <c r="T139" s="548"/>
      <c r="U139" s="99"/>
    </row>
    <row r="140" spans="1:21" ht="19.5" customHeight="1">
      <c r="A140" s="545">
        <v>179</v>
      </c>
      <c r="B140" s="545" t="s">
        <v>2719</v>
      </c>
      <c r="C140" s="545" t="s">
        <v>209</v>
      </c>
      <c r="D140" s="546"/>
      <c r="E140" s="171" t="str">
        <f t="shared" si="2"/>
        <v>1900</v>
      </c>
      <c r="F140" s="547">
        <v>0</v>
      </c>
      <c r="G140" s="548">
        <v>0</v>
      </c>
      <c r="H140" s="547">
        <v>0</v>
      </c>
      <c r="I140" s="545" t="s">
        <v>12677</v>
      </c>
      <c r="J140" s="545"/>
      <c r="K140" s="545" t="s">
        <v>13413</v>
      </c>
      <c r="L140" s="545" t="s">
        <v>13413</v>
      </c>
      <c r="M140" s="548" t="s">
        <v>13758</v>
      </c>
      <c r="N140" s="545" t="s">
        <v>13413</v>
      </c>
      <c r="O140" s="545" t="s">
        <v>13413</v>
      </c>
      <c r="P140" s="549">
        <v>163</v>
      </c>
      <c r="Q140" s="549">
        <v>1</v>
      </c>
      <c r="R140" s="549">
        <v>143</v>
      </c>
      <c r="S140" s="548"/>
      <c r="T140" s="548"/>
      <c r="U140" s="99"/>
    </row>
    <row r="141" spans="1:21" ht="19.5" customHeight="1">
      <c r="A141" s="545">
        <v>182</v>
      </c>
      <c r="B141" s="545" t="s">
        <v>2720</v>
      </c>
      <c r="C141" s="545" t="s">
        <v>209</v>
      </c>
      <c r="D141" s="546"/>
      <c r="E141" s="171" t="str">
        <f t="shared" si="2"/>
        <v>1900</v>
      </c>
      <c r="F141" s="547">
        <v>0</v>
      </c>
      <c r="G141" s="548">
        <v>0</v>
      </c>
      <c r="H141" s="547">
        <v>0</v>
      </c>
      <c r="I141" s="545" t="s">
        <v>12677</v>
      </c>
      <c r="J141" s="545"/>
      <c r="K141" s="545" t="s">
        <v>13413</v>
      </c>
      <c r="L141" s="545" t="s">
        <v>13413</v>
      </c>
      <c r="M141" s="548" t="s">
        <v>13758</v>
      </c>
      <c r="N141" s="545" t="s">
        <v>13413</v>
      </c>
      <c r="O141" s="545" t="s">
        <v>13413</v>
      </c>
      <c r="P141" s="549">
        <v>164</v>
      </c>
      <c r="Q141" s="549">
        <v>1</v>
      </c>
      <c r="R141" s="549">
        <v>143</v>
      </c>
      <c r="S141" s="548"/>
      <c r="T141" s="548"/>
      <c r="U141" s="99"/>
    </row>
    <row r="142" spans="1:21" ht="19.5" customHeight="1">
      <c r="A142" s="545">
        <v>183</v>
      </c>
      <c r="B142" s="545" t="s">
        <v>12102</v>
      </c>
      <c r="C142" s="545" t="s">
        <v>216</v>
      </c>
      <c r="D142" s="546"/>
      <c r="E142" s="171" t="str">
        <f t="shared" si="2"/>
        <v>1900</v>
      </c>
      <c r="F142" s="547">
        <v>0</v>
      </c>
      <c r="G142" s="548">
        <v>0</v>
      </c>
      <c r="H142" s="547">
        <v>0</v>
      </c>
      <c r="I142" s="545" t="s">
        <v>12678</v>
      </c>
      <c r="J142" s="545"/>
      <c r="K142" s="545" t="s">
        <v>13413</v>
      </c>
      <c r="L142" s="545" t="s">
        <v>13900</v>
      </c>
      <c r="M142" s="548" t="s">
        <v>13758</v>
      </c>
      <c r="N142" s="545" t="s">
        <v>13413</v>
      </c>
      <c r="O142" s="545" t="s">
        <v>13413</v>
      </c>
      <c r="P142" s="549">
        <v>165</v>
      </c>
      <c r="Q142" s="549">
        <v>1</v>
      </c>
      <c r="R142" s="549">
        <v>23</v>
      </c>
      <c r="S142" s="548"/>
      <c r="T142" s="548"/>
      <c r="U142" s="99"/>
    </row>
    <row r="143" spans="1:21" ht="19.5" customHeight="1">
      <c r="A143" s="545">
        <v>184</v>
      </c>
      <c r="B143" s="545" t="s">
        <v>3326</v>
      </c>
      <c r="C143" s="545" t="s">
        <v>216</v>
      </c>
      <c r="D143" s="546"/>
      <c r="E143" s="171" t="str">
        <f t="shared" si="2"/>
        <v>1900</v>
      </c>
      <c r="F143" s="547">
        <v>0</v>
      </c>
      <c r="G143" s="548">
        <v>0</v>
      </c>
      <c r="H143" s="547">
        <v>0</v>
      </c>
      <c r="I143" s="545" t="s">
        <v>12678</v>
      </c>
      <c r="J143" s="545"/>
      <c r="K143" s="545" t="s">
        <v>13413</v>
      </c>
      <c r="L143" s="545" t="s">
        <v>13413</v>
      </c>
      <c r="M143" s="548" t="s">
        <v>13758</v>
      </c>
      <c r="N143" s="545" t="s">
        <v>13413</v>
      </c>
      <c r="O143" s="545" t="s">
        <v>13413</v>
      </c>
      <c r="P143" s="549">
        <v>166</v>
      </c>
      <c r="Q143" s="549">
        <v>1</v>
      </c>
      <c r="R143" s="549">
        <v>23</v>
      </c>
      <c r="S143" s="548"/>
      <c r="T143" s="548"/>
      <c r="U143" s="99"/>
    </row>
    <row r="144" spans="1:21" ht="19.5" customHeight="1">
      <c r="A144" s="545">
        <v>185</v>
      </c>
      <c r="B144" s="545" t="s">
        <v>12101</v>
      </c>
      <c r="C144" s="545" t="s">
        <v>216</v>
      </c>
      <c r="D144" s="546"/>
      <c r="E144" s="171" t="str">
        <f t="shared" si="2"/>
        <v>1900</v>
      </c>
      <c r="F144" s="547">
        <v>0</v>
      </c>
      <c r="G144" s="548">
        <v>0</v>
      </c>
      <c r="H144" s="547">
        <v>0</v>
      </c>
      <c r="I144" s="545" t="s">
        <v>12678</v>
      </c>
      <c r="J144" s="545"/>
      <c r="K144" s="545" t="s">
        <v>13413</v>
      </c>
      <c r="L144" s="545" t="s">
        <v>13901</v>
      </c>
      <c r="M144" s="548" t="s">
        <v>13758</v>
      </c>
      <c r="N144" s="545" t="s">
        <v>13413</v>
      </c>
      <c r="O144" s="545" t="s">
        <v>13413</v>
      </c>
      <c r="P144" s="549">
        <v>167</v>
      </c>
      <c r="Q144" s="549">
        <v>1</v>
      </c>
      <c r="R144" s="549">
        <v>23</v>
      </c>
      <c r="S144" s="548"/>
      <c r="T144" s="548"/>
      <c r="U144" s="99"/>
    </row>
    <row r="145" spans="1:21" ht="19.5" customHeight="1">
      <c r="A145" s="545">
        <v>186</v>
      </c>
      <c r="B145" s="545" t="s">
        <v>539</v>
      </c>
      <c r="C145" s="545" t="s">
        <v>221</v>
      </c>
      <c r="D145" s="546"/>
      <c r="E145" s="171" t="str">
        <f t="shared" si="2"/>
        <v>1900</v>
      </c>
      <c r="F145" s="547">
        <v>0</v>
      </c>
      <c r="G145" s="548">
        <v>0</v>
      </c>
      <c r="H145" s="547">
        <v>0</v>
      </c>
      <c r="I145" s="545" t="s">
        <v>12671</v>
      </c>
      <c r="J145" s="545"/>
      <c r="K145" s="545" t="s">
        <v>13413</v>
      </c>
      <c r="L145" s="545" t="s">
        <v>13902</v>
      </c>
      <c r="M145" s="548" t="s">
        <v>13758</v>
      </c>
      <c r="N145" s="545" t="s">
        <v>22149</v>
      </c>
      <c r="O145" s="545" t="s">
        <v>13903</v>
      </c>
      <c r="P145" s="549">
        <v>168</v>
      </c>
      <c r="Q145" s="549">
        <v>1</v>
      </c>
      <c r="R145" s="549">
        <v>82</v>
      </c>
      <c r="S145" s="548"/>
      <c r="T145" s="548">
        <v>43</v>
      </c>
      <c r="U145" s="99"/>
    </row>
    <row r="146" spans="1:21" ht="19.5" customHeight="1">
      <c r="A146" s="545">
        <v>187</v>
      </c>
      <c r="B146" s="545" t="s">
        <v>12100</v>
      </c>
      <c r="C146" s="545" t="s">
        <v>216</v>
      </c>
      <c r="D146" s="546"/>
      <c r="E146" s="171" t="str">
        <f t="shared" si="2"/>
        <v>1900</v>
      </c>
      <c r="F146" s="547">
        <v>0</v>
      </c>
      <c r="G146" s="548">
        <v>0</v>
      </c>
      <c r="H146" s="547">
        <v>0</v>
      </c>
      <c r="I146" s="545" t="s">
        <v>12672</v>
      </c>
      <c r="J146" s="545"/>
      <c r="K146" s="545" t="s">
        <v>13413</v>
      </c>
      <c r="L146" s="545" t="s">
        <v>13899</v>
      </c>
      <c r="M146" s="548" t="s">
        <v>13758</v>
      </c>
      <c r="N146" s="545" t="s">
        <v>22152</v>
      </c>
      <c r="O146" s="545" t="s">
        <v>13413</v>
      </c>
      <c r="P146" s="549">
        <v>169</v>
      </c>
      <c r="Q146" s="549">
        <v>1</v>
      </c>
      <c r="R146" s="549">
        <v>4</v>
      </c>
      <c r="S146" s="548"/>
      <c r="T146" s="548">
        <v>382</v>
      </c>
      <c r="U146" s="99"/>
    </row>
    <row r="147" spans="1:21" ht="19.5" customHeight="1">
      <c r="A147" s="545">
        <v>188</v>
      </c>
      <c r="B147" s="545" t="s">
        <v>7945</v>
      </c>
      <c r="C147" s="545" t="s">
        <v>216</v>
      </c>
      <c r="D147" s="546"/>
      <c r="E147" s="171" t="str">
        <f t="shared" si="2"/>
        <v>1900</v>
      </c>
      <c r="F147" s="547">
        <v>0</v>
      </c>
      <c r="G147" s="548">
        <v>0</v>
      </c>
      <c r="H147" s="547">
        <v>0</v>
      </c>
      <c r="I147" s="545" t="s">
        <v>12673</v>
      </c>
      <c r="J147" s="545"/>
      <c r="K147" s="545" t="s">
        <v>13413</v>
      </c>
      <c r="L147" s="545" t="s">
        <v>13904</v>
      </c>
      <c r="M147" s="548" t="s">
        <v>13758</v>
      </c>
      <c r="N147" s="545" t="s">
        <v>13413</v>
      </c>
      <c r="O147" s="545" t="s">
        <v>13413</v>
      </c>
      <c r="P147" s="549">
        <v>170</v>
      </c>
      <c r="Q147" s="549">
        <v>1</v>
      </c>
      <c r="R147" s="549">
        <v>136</v>
      </c>
      <c r="S147" s="548"/>
      <c r="T147" s="548"/>
      <c r="U147" s="99"/>
    </row>
    <row r="148" spans="1:21" ht="19.5" customHeight="1">
      <c r="A148" s="545">
        <v>189</v>
      </c>
      <c r="B148" s="545" t="s">
        <v>553</v>
      </c>
      <c r="C148" s="545" t="s">
        <v>209</v>
      </c>
      <c r="D148" s="546"/>
      <c r="E148" s="171" t="str">
        <f t="shared" si="2"/>
        <v>1900</v>
      </c>
      <c r="F148" s="547">
        <v>0</v>
      </c>
      <c r="G148" s="548">
        <v>0</v>
      </c>
      <c r="H148" s="547">
        <v>0</v>
      </c>
      <c r="I148" s="545" t="s">
        <v>12679</v>
      </c>
      <c r="J148" s="545"/>
      <c r="K148" s="545" t="s">
        <v>13413</v>
      </c>
      <c r="L148" s="545" t="s">
        <v>13899</v>
      </c>
      <c r="M148" s="548" t="s">
        <v>13758</v>
      </c>
      <c r="N148" s="545" t="s">
        <v>13413</v>
      </c>
      <c r="O148" s="545" t="s">
        <v>13905</v>
      </c>
      <c r="P148" s="549">
        <v>171</v>
      </c>
      <c r="Q148" s="549">
        <v>1</v>
      </c>
      <c r="R148" s="549">
        <v>88</v>
      </c>
      <c r="S148" s="548"/>
      <c r="T148" s="548"/>
      <c r="U148" s="99"/>
    </row>
    <row r="149" spans="1:21" ht="19.5" customHeight="1">
      <c r="A149" s="545">
        <v>190</v>
      </c>
      <c r="B149" s="545" t="s">
        <v>555</v>
      </c>
      <c r="C149" s="545" t="s">
        <v>216</v>
      </c>
      <c r="D149" s="546"/>
      <c r="E149" s="171" t="str">
        <f t="shared" si="2"/>
        <v>1900</v>
      </c>
      <c r="F149" s="547">
        <v>0</v>
      </c>
      <c r="G149" s="548">
        <v>0</v>
      </c>
      <c r="H149" s="547">
        <v>0</v>
      </c>
      <c r="I149" s="545" t="s">
        <v>12661</v>
      </c>
      <c r="J149" s="545"/>
      <c r="K149" s="545" t="s">
        <v>13413</v>
      </c>
      <c r="L149" s="545" t="s">
        <v>13906</v>
      </c>
      <c r="M149" s="548" t="s">
        <v>13758</v>
      </c>
      <c r="N149" s="545" t="s">
        <v>13413</v>
      </c>
      <c r="O149" s="545" t="s">
        <v>13907</v>
      </c>
      <c r="P149" s="549">
        <v>172</v>
      </c>
      <c r="Q149" s="549">
        <v>1</v>
      </c>
      <c r="R149" s="549">
        <v>89</v>
      </c>
      <c r="S149" s="548"/>
      <c r="T149" s="548"/>
      <c r="U149" s="99"/>
    </row>
    <row r="150" spans="1:21" ht="19.5" customHeight="1">
      <c r="A150" s="545">
        <v>191</v>
      </c>
      <c r="B150" s="545" t="s">
        <v>12099</v>
      </c>
      <c r="C150" s="545" t="s">
        <v>209</v>
      </c>
      <c r="D150" s="546"/>
      <c r="E150" s="171" t="str">
        <f t="shared" si="2"/>
        <v>1900</v>
      </c>
      <c r="F150" s="547">
        <v>0</v>
      </c>
      <c r="G150" s="548">
        <v>0</v>
      </c>
      <c r="H150" s="547">
        <v>0</v>
      </c>
      <c r="I150" s="545" t="s">
        <v>12638</v>
      </c>
      <c r="J150" s="545"/>
      <c r="K150" s="545" t="s">
        <v>13413</v>
      </c>
      <c r="L150" s="545" t="s">
        <v>13908</v>
      </c>
      <c r="M150" s="548" t="s">
        <v>13758</v>
      </c>
      <c r="N150" s="545" t="s">
        <v>22153</v>
      </c>
      <c r="O150" s="545" t="s">
        <v>13909</v>
      </c>
      <c r="P150" s="549">
        <v>173</v>
      </c>
      <c r="Q150" s="549">
        <v>1</v>
      </c>
      <c r="R150" s="549">
        <v>126</v>
      </c>
      <c r="S150" s="548"/>
      <c r="T150" s="548">
        <v>31</v>
      </c>
      <c r="U150" s="99"/>
    </row>
    <row r="151" spans="1:21" ht="19.5" customHeight="1">
      <c r="A151" s="545">
        <v>192</v>
      </c>
      <c r="B151" s="545" t="s">
        <v>559</v>
      </c>
      <c r="C151" s="545" t="s">
        <v>216</v>
      </c>
      <c r="D151" s="546">
        <v>46052</v>
      </c>
      <c r="E151" s="171" t="str">
        <f t="shared" si="2"/>
        <v>2026</v>
      </c>
      <c r="F151" s="547">
        <v>44475</v>
      </c>
      <c r="G151" s="548">
        <v>0.19</v>
      </c>
      <c r="H151" s="547">
        <v>37373.949999999997</v>
      </c>
      <c r="I151" s="545" t="s">
        <v>12679</v>
      </c>
      <c r="J151" s="545" t="s">
        <v>13307</v>
      </c>
      <c r="K151" s="545" t="s">
        <v>13413</v>
      </c>
      <c r="L151" s="545" t="s">
        <v>13910</v>
      </c>
      <c r="M151" s="548" t="s">
        <v>13758</v>
      </c>
      <c r="N151" s="545" t="s">
        <v>13413</v>
      </c>
      <c r="O151" s="545" t="s">
        <v>13911</v>
      </c>
      <c r="P151" s="549">
        <v>174</v>
      </c>
      <c r="Q151" s="549">
        <v>1</v>
      </c>
      <c r="R151" s="549">
        <v>88</v>
      </c>
      <c r="S151" s="548">
        <v>2228</v>
      </c>
      <c r="T151" s="548"/>
      <c r="U151" s="99"/>
    </row>
    <row r="152" spans="1:21" ht="19.5" customHeight="1">
      <c r="A152" s="545">
        <v>193</v>
      </c>
      <c r="B152" s="545" t="s">
        <v>12098</v>
      </c>
      <c r="C152" s="545" t="s">
        <v>216</v>
      </c>
      <c r="D152" s="546"/>
      <c r="E152" s="171" t="str">
        <f t="shared" si="2"/>
        <v>1900</v>
      </c>
      <c r="F152" s="547">
        <v>0</v>
      </c>
      <c r="G152" s="548">
        <v>0</v>
      </c>
      <c r="H152" s="547">
        <v>0</v>
      </c>
      <c r="I152" s="545" t="s">
        <v>12679</v>
      </c>
      <c r="J152" s="545"/>
      <c r="K152" s="545" t="s">
        <v>13413</v>
      </c>
      <c r="L152" s="545" t="s">
        <v>13899</v>
      </c>
      <c r="M152" s="548" t="s">
        <v>13758</v>
      </c>
      <c r="N152" s="545" t="s">
        <v>13413</v>
      </c>
      <c r="O152" s="545" t="s">
        <v>13912</v>
      </c>
      <c r="P152" s="549">
        <v>175</v>
      </c>
      <c r="Q152" s="549">
        <v>1</v>
      </c>
      <c r="R152" s="549">
        <v>88</v>
      </c>
      <c r="S152" s="548"/>
      <c r="T152" s="548"/>
      <c r="U152" s="99"/>
    </row>
    <row r="153" spans="1:21" ht="19.5" customHeight="1">
      <c r="A153" s="545">
        <v>194</v>
      </c>
      <c r="B153" s="545" t="s">
        <v>562</v>
      </c>
      <c r="C153" s="545" t="s">
        <v>216</v>
      </c>
      <c r="D153" s="546"/>
      <c r="E153" s="171" t="str">
        <f t="shared" si="2"/>
        <v>1900</v>
      </c>
      <c r="F153" s="547">
        <v>0</v>
      </c>
      <c r="G153" s="548">
        <v>0</v>
      </c>
      <c r="H153" s="547">
        <v>0</v>
      </c>
      <c r="I153" s="545" t="s">
        <v>12679</v>
      </c>
      <c r="J153" s="545"/>
      <c r="K153" s="545" t="s">
        <v>13413</v>
      </c>
      <c r="L153" s="545" t="s">
        <v>13899</v>
      </c>
      <c r="M153" s="548" t="s">
        <v>13758</v>
      </c>
      <c r="N153" s="545" t="s">
        <v>13413</v>
      </c>
      <c r="O153" s="545" t="s">
        <v>13913</v>
      </c>
      <c r="P153" s="549">
        <v>176</v>
      </c>
      <c r="Q153" s="549">
        <v>1</v>
      </c>
      <c r="R153" s="549">
        <v>88</v>
      </c>
      <c r="S153" s="548"/>
      <c r="T153" s="548"/>
      <c r="U153" s="99"/>
    </row>
    <row r="154" spans="1:21" ht="19.5" customHeight="1">
      <c r="A154" s="545">
        <v>195</v>
      </c>
      <c r="B154" s="545" t="s">
        <v>566</v>
      </c>
      <c r="C154" s="545" t="s">
        <v>209</v>
      </c>
      <c r="D154" s="546">
        <v>46052</v>
      </c>
      <c r="E154" s="171" t="str">
        <f t="shared" si="2"/>
        <v>2026</v>
      </c>
      <c r="F154" s="547">
        <v>13213</v>
      </c>
      <c r="G154" s="548">
        <v>0.19</v>
      </c>
      <c r="H154" s="547">
        <v>11103.36</v>
      </c>
      <c r="I154" s="545" t="s">
        <v>12679</v>
      </c>
      <c r="J154" s="545" t="s">
        <v>13307</v>
      </c>
      <c r="K154" s="545" t="s">
        <v>13413</v>
      </c>
      <c r="L154" s="545" t="s">
        <v>13807</v>
      </c>
      <c r="M154" s="548" t="s">
        <v>13758</v>
      </c>
      <c r="N154" s="545" t="s">
        <v>13413</v>
      </c>
      <c r="O154" s="545" t="s">
        <v>13914</v>
      </c>
      <c r="P154" s="549">
        <v>177</v>
      </c>
      <c r="Q154" s="549">
        <v>1</v>
      </c>
      <c r="R154" s="549">
        <v>88</v>
      </c>
      <c r="S154" s="548">
        <v>2228</v>
      </c>
      <c r="T154" s="548"/>
      <c r="U154" s="99"/>
    </row>
    <row r="155" spans="1:21" ht="19.5" customHeight="1">
      <c r="A155" s="545">
        <v>196</v>
      </c>
      <c r="B155" s="545" t="s">
        <v>569</v>
      </c>
      <c r="C155" s="545" t="s">
        <v>209</v>
      </c>
      <c r="D155" s="546"/>
      <c r="E155" s="171" t="str">
        <f t="shared" si="2"/>
        <v>1900</v>
      </c>
      <c r="F155" s="547">
        <v>0</v>
      </c>
      <c r="G155" s="548">
        <v>0</v>
      </c>
      <c r="H155" s="547">
        <v>0</v>
      </c>
      <c r="I155" s="545" t="s">
        <v>12679</v>
      </c>
      <c r="J155" s="545"/>
      <c r="K155" s="545" t="s">
        <v>13413</v>
      </c>
      <c r="L155" s="545" t="s">
        <v>13899</v>
      </c>
      <c r="M155" s="548" t="s">
        <v>13758</v>
      </c>
      <c r="N155" s="545" t="s">
        <v>13413</v>
      </c>
      <c r="O155" s="545" t="s">
        <v>13915</v>
      </c>
      <c r="P155" s="549">
        <v>178</v>
      </c>
      <c r="Q155" s="549">
        <v>1</v>
      </c>
      <c r="R155" s="549">
        <v>88</v>
      </c>
      <c r="S155" s="548"/>
      <c r="T155" s="548"/>
      <c r="U155" s="99"/>
    </row>
    <row r="156" spans="1:21" ht="19.5" customHeight="1">
      <c r="A156" s="545">
        <v>197</v>
      </c>
      <c r="B156" s="545" t="s">
        <v>12097</v>
      </c>
      <c r="C156" s="545" t="s">
        <v>216</v>
      </c>
      <c r="D156" s="546"/>
      <c r="E156" s="171" t="str">
        <f t="shared" si="2"/>
        <v>1900</v>
      </c>
      <c r="F156" s="547">
        <v>0</v>
      </c>
      <c r="G156" s="548">
        <v>0</v>
      </c>
      <c r="H156" s="547">
        <v>0</v>
      </c>
      <c r="I156" s="545" t="s">
        <v>12661</v>
      </c>
      <c r="J156" s="545"/>
      <c r="K156" s="545" t="s">
        <v>13413</v>
      </c>
      <c r="L156" s="545" t="s">
        <v>13899</v>
      </c>
      <c r="M156" s="548" t="s">
        <v>13758</v>
      </c>
      <c r="N156" s="545" t="s">
        <v>13413</v>
      </c>
      <c r="O156" s="545" t="s">
        <v>13916</v>
      </c>
      <c r="P156" s="549">
        <v>179</v>
      </c>
      <c r="Q156" s="549">
        <v>1</v>
      </c>
      <c r="R156" s="549">
        <v>89</v>
      </c>
      <c r="S156" s="548"/>
      <c r="T156" s="548"/>
      <c r="U156" s="99"/>
    </row>
    <row r="157" spans="1:21" ht="19.5" customHeight="1">
      <c r="A157" s="545">
        <v>198</v>
      </c>
      <c r="B157" s="545" t="s">
        <v>12299</v>
      </c>
      <c r="C157" s="545" t="s">
        <v>216</v>
      </c>
      <c r="D157" s="546">
        <v>43510</v>
      </c>
      <c r="E157" s="171" t="str">
        <f t="shared" si="2"/>
        <v>2019</v>
      </c>
      <c r="F157" s="547">
        <v>228480</v>
      </c>
      <c r="G157" s="548">
        <v>0.19</v>
      </c>
      <c r="H157" s="547">
        <v>192000</v>
      </c>
      <c r="I157" s="545" t="s">
        <v>12674</v>
      </c>
      <c r="J157" s="545" t="s">
        <v>13301</v>
      </c>
      <c r="K157" s="545" t="s">
        <v>13917</v>
      </c>
      <c r="L157" s="545" t="s">
        <v>13899</v>
      </c>
      <c r="M157" s="548" t="s">
        <v>13758</v>
      </c>
      <c r="N157" s="545" t="s">
        <v>13413</v>
      </c>
      <c r="O157" s="545" t="s">
        <v>13918</v>
      </c>
      <c r="P157" s="549">
        <v>180</v>
      </c>
      <c r="Q157" s="549">
        <v>1</v>
      </c>
      <c r="R157" s="549">
        <v>5</v>
      </c>
      <c r="S157" s="548">
        <v>2221</v>
      </c>
      <c r="T157" s="548"/>
      <c r="U157" s="99"/>
    </row>
    <row r="158" spans="1:21" ht="19.5" customHeight="1">
      <c r="A158" s="545">
        <v>200</v>
      </c>
      <c r="B158" s="545" t="s">
        <v>3157</v>
      </c>
      <c r="C158" s="545" t="s">
        <v>216</v>
      </c>
      <c r="D158" s="546"/>
      <c r="E158" s="171" t="str">
        <f t="shared" si="2"/>
        <v>1900</v>
      </c>
      <c r="F158" s="547">
        <v>0</v>
      </c>
      <c r="G158" s="548">
        <v>0</v>
      </c>
      <c r="H158" s="547">
        <v>0</v>
      </c>
      <c r="I158" s="545" t="s">
        <v>12680</v>
      </c>
      <c r="J158" s="545"/>
      <c r="K158" s="545" t="s">
        <v>13413</v>
      </c>
      <c r="L158" s="545" t="s">
        <v>13919</v>
      </c>
      <c r="M158" s="548" t="s">
        <v>13758</v>
      </c>
      <c r="N158" s="545" t="s">
        <v>22154</v>
      </c>
      <c r="O158" s="545" t="s">
        <v>13920</v>
      </c>
      <c r="P158" s="549">
        <v>182</v>
      </c>
      <c r="Q158" s="549">
        <v>1</v>
      </c>
      <c r="R158" s="549">
        <v>20</v>
      </c>
      <c r="S158" s="548"/>
      <c r="T158" s="548">
        <v>170</v>
      </c>
      <c r="U158" s="99"/>
    </row>
    <row r="159" spans="1:21" ht="19.5" customHeight="1">
      <c r="A159" s="545">
        <v>201</v>
      </c>
      <c r="B159" s="545" t="s">
        <v>12096</v>
      </c>
      <c r="C159" s="545" t="s">
        <v>216</v>
      </c>
      <c r="D159" s="546"/>
      <c r="E159" s="171" t="str">
        <f t="shared" si="2"/>
        <v>1900</v>
      </c>
      <c r="F159" s="547">
        <v>0</v>
      </c>
      <c r="G159" s="548">
        <v>0</v>
      </c>
      <c r="H159" s="547">
        <v>0</v>
      </c>
      <c r="I159" s="545" t="s">
        <v>12674</v>
      </c>
      <c r="J159" s="545"/>
      <c r="K159" s="545" t="s">
        <v>13413</v>
      </c>
      <c r="L159" s="545" t="s">
        <v>13899</v>
      </c>
      <c r="M159" s="548" t="s">
        <v>13758</v>
      </c>
      <c r="N159" s="545" t="s">
        <v>13413</v>
      </c>
      <c r="O159" s="545" t="s">
        <v>13413</v>
      </c>
      <c r="P159" s="549">
        <v>183</v>
      </c>
      <c r="Q159" s="549">
        <v>1</v>
      </c>
      <c r="R159" s="549">
        <v>5</v>
      </c>
      <c r="S159" s="548"/>
      <c r="T159" s="548"/>
      <c r="U159" s="99"/>
    </row>
    <row r="160" spans="1:21" ht="19.5" customHeight="1">
      <c r="A160" s="545">
        <v>202</v>
      </c>
      <c r="B160" s="545" t="s">
        <v>12095</v>
      </c>
      <c r="C160" s="545" t="s">
        <v>216</v>
      </c>
      <c r="D160" s="546"/>
      <c r="E160" s="171" t="str">
        <f t="shared" si="2"/>
        <v>1900</v>
      </c>
      <c r="F160" s="547">
        <v>0</v>
      </c>
      <c r="G160" s="548">
        <v>0</v>
      </c>
      <c r="H160" s="547">
        <v>0</v>
      </c>
      <c r="I160" s="545" t="s">
        <v>12674</v>
      </c>
      <c r="J160" s="545"/>
      <c r="K160" s="545" t="s">
        <v>13413</v>
      </c>
      <c r="L160" s="545" t="s">
        <v>13899</v>
      </c>
      <c r="M160" s="548" t="s">
        <v>13758</v>
      </c>
      <c r="N160" s="545" t="s">
        <v>13413</v>
      </c>
      <c r="O160" s="545" t="s">
        <v>13413</v>
      </c>
      <c r="P160" s="549">
        <v>184</v>
      </c>
      <c r="Q160" s="549">
        <v>1</v>
      </c>
      <c r="R160" s="549">
        <v>5</v>
      </c>
      <c r="S160" s="548"/>
      <c r="T160" s="548"/>
      <c r="U160" s="99"/>
    </row>
    <row r="161" spans="1:21" ht="19.5" customHeight="1">
      <c r="A161" s="545">
        <v>203</v>
      </c>
      <c r="B161" s="545" t="s">
        <v>12094</v>
      </c>
      <c r="C161" s="545" t="s">
        <v>216</v>
      </c>
      <c r="D161" s="546"/>
      <c r="E161" s="171" t="str">
        <f t="shared" si="2"/>
        <v>1900</v>
      </c>
      <c r="F161" s="547">
        <v>0</v>
      </c>
      <c r="G161" s="548">
        <v>0</v>
      </c>
      <c r="H161" s="547">
        <v>0</v>
      </c>
      <c r="I161" s="545" t="s">
        <v>12680</v>
      </c>
      <c r="J161" s="545"/>
      <c r="K161" s="545" t="s">
        <v>13413</v>
      </c>
      <c r="L161" s="545" t="s">
        <v>13919</v>
      </c>
      <c r="M161" s="548" t="s">
        <v>13758</v>
      </c>
      <c r="N161" s="545" t="s">
        <v>13413</v>
      </c>
      <c r="O161" s="545" t="s">
        <v>13921</v>
      </c>
      <c r="P161" s="549">
        <v>185</v>
      </c>
      <c r="Q161" s="549">
        <v>1</v>
      </c>
      <c r="R161" s="549">
        <v>20</v>
      </c>
      <c r="S161" s="548"/>
      <c r="T161" s="548"/>
      <c r="U161" s="99"/>
    </row>
    <row r="162" spans="1:21" ht="19.5" customHeight="1">
      <c r="A162" s="545">
        <v>204</v>
      </c>
      <c r="B162" s="545" t="s">
        <v>12093</v>
      </c>
      <c r="C162" s="545" t="s">
        <v>216</v>
      </c>
      <c r="D162" s="546"/>
      <c r="E162" s="171" t="str">
        <f t="shared" si="2"/>
        <v>1900</v>
      </c>
      <c r="F162" s="547">
        <v>0</v>
      </c>
      <c r="G162" s="548">
        <v>0</v>
      </c>
      <c r="H162" s="547">
        <v>0</v>
      </c>
      <c r="I162" s="545" t="s">
        <v>12680</v>
      </c>
      <c r="J162" s="545"/>
      <c r="K162" s="545" t="s">
        <v>13413</v>
      </c>
      <c r="L162" s="545" t="s">
        <v>13919</v>
      </c>
      <c r="M162" s="548" t="s">
        <v>13758</v>
      </c>
      <c r="N162" s="545" t="s">
        <v>13413</v>
      </c>
      <c r="O162" s="545" t="s">
        <v>13922</v>
      </c>
      <c r="P162" s="549">
        <v>186</v>
      </c>
      <c r="Q162" s="549">
        <v>1</v>
      </c>
      <c r="R162" s="549">
        <v>20</v>
      </c>
      <c r="S162" s="548"/>
      <c r="T162" s="548"/>
      <c r="U162" s="99"/>
    </row>
    <row r="163" spans="1:21" ht="19.5" customHeight="1">
      <c r="A163" s="545">
        <v>205</v>
      </c>
      <c r="B163" s="545" t="s">
        <v>12092</v>
      </c>
      <c r="C163" s="545" t="s">
        <v>216</v>
      </c>
      <c r="D163" s="546"/>
      <c r="E163" s="171" t="str">
        <f t="shared" si="2"/>
        <v>1900</v>
      </c>
      <c r="F163" s="547">
        <v>0</v>
      </c>
      <c r="G163" s="548">
        <v>0</v>
      </c>
      <c r="H163" s="547">
        <v>0</v>
      </c>
      <c r="I163" s="545" t="s">
        <v>12674</v>
      </c>
      <c r="J163" s="545"/>
      <c r="K163" s="545" t="s">
        <v>13413</v>
      </c>
      <c r="L163" s="545" t="s">
        <v>13899</v>
      </c>
      <c r="M163" s="548" t="s">
        <v>13758</v>
      </c>
      <c r="N163" s="545" t="s">
        <v>13413</v>
      </c>
      <c r="O163" s="545" t="s">
        <v>13413</v>
      </c>
      <c r="P163" s="549">
        <v>187</v>
      </c>
      <c r="Q163" s="549">
        <v>1</v>
      </c>
      <c r="R163" s="549">
        <v>5</v>
      </c>
      <c r="S163" s="548"/>
      <c r="T163" s="548"/>
      <c r="U163" s="99"/>
    </row>
    <row r="164" spans="1:21" ht="19.5" customHeight="1">
      <c r="A164" s="545">
        <v>206</v>
      </c>
      <c r="B164" s="545" t="s">
        <v>12091</v>
      </c>
      <c r="C164" s="545" t="s">
        <v>216</v>
      </c>
      <c r="D164" s="546"/>
      <c r="E164" s="171" t="str">
        <f t="shared" si="2"/>
        <v>1900</v>
      </c>
      <c r="F164" s="547">
        <v>0</v>
      </c>
      <c r="G164" s="548">
        <v>0</v>
      </c>
      <c r="H164" s="547">
        <v>0</v>
      </c>
      <c r="I164" s="545" t="s">
        <v>12674</v>
      </c>
      <c r="J164" s="545"/>
      <c r="K164" s="545" t="s">
        <v>13413</v>
      </c>
      <c r="L164" s="545" t="s">
        <v>13899</v>
      </c>
      <c r="M164" s="548" t="s">
        <v>13758</v>
      </c>
      <c r="N164" s="545" t="s">
        <v>13413</v>
      </c>
      <c r="O164" s="545" t="s">
        <v>13413</v>
      </c>
      <c r="P164" s="549">
        <v>188</v>
      </c>
      <c r="Q164" s="549">
        <v>1</v>
      </c>
      <c r="R164" s="549">
        <v>5</v>
      </c>
      <c r="S164" s="548"/>
      <c r="T164" s="548"/>
      <c r="U164" s="99"/>
    </row>
    <row r="165" spans="1:21" ht="19.5" customHeight="1">
      <c r="A165" s="545">
        <v>207</v>
      </c>
      <c r="B165" s="545" t="s">
        <v>12090</v>
      </c>
      <c r="C165" s="545" t="s">
        <v>216</v>
      </c>
      <c r="D165" s="546"/>
      <c r="E165" s="171" t="str">
        <f t="shared" si="2"/>
        <v>1900</v>
      </c>
      <c r="F165" s="547">
        <v>0</v>
      </c>
      <c r="G165" s="548">
        <v>0</v>
      </c>
      <c r="H165" s="547">
        <v>0</v>
      </c>
      <c r="I165" s="545" t="s">
        <v>12674</v>
      </c>
      <c r="J165" s="545"/>
      <c r="K165" s="545" t="s">
        <v>13413</v>
      </c>
      <c r="L165" s="545" t="s">
        <v>13899</v>
      </c>
      <c r="M165" s="548" t="s">
        <v>13758</v>
      </c>
      <c r="N165" s="545" t="s">
        <v>13413</v>
      </c>
      <c r="O165" s="545" t="s">
        <v>13413</v>
      </c>
      <c r="P165" s="549">
        <v>189</v>
      </c>
      <c r="Q165" s="549">
        <v>1</v>
      </c>
      <c r="R165" s="549">
        <v>5</v>
      </c>
      <c r="S165" s="548"/>
      <c r="T165" s="548"/>
      <c r="U165" s="99"/>
    </row>
    <row r="166" spans="1:21" ht="19.5" customHeight="1">
      <c r="A166" s="545">
        <v>208</v>
      </c>
      <c r="B166" s="545" t="s">
        <v>10155</v>
      </c>
      <c r="C166" s="545" t="s">
        <v>216</v>
      </c>
      <c r="D166" s="546"/>
      <c r="E166" s="171" t="str">
        <f t="shared" si="2"/>
        <v>1900</v>
      </c>
      <c r="F166" s="547">
        <v>0</v>
      </c>
      <c r="G166" s="548">
        <v>0</v>
      </c>
      <c r="H166" s="547">
        <v>0</v>
      </c>
      <c r="I166" s="545" t="s">
        <v>12674</v>
      </c>
      <c r="J166" s="545"/>
      <c r="K166" s="545" t="s">
        <v>13413</v>
      </c>
      <c r="L166" s="545" t="s">
        <v>13899</v>
      </c>
      <c r="M166" s="548" t="s">
        <v>13758</v>
      </c>
      <c r="N166" s="545" t="s">
        <v>13413</v>
      </c>
      <c r="O166" s="545" t="s">
        <v>13413</v>
      </c>
      <c r="P166" s="549">
        <v>190</v>
      </c>
      <c r="Q166" s="549">
        <v>1</v>
      </c>
      <c r="R166" s="549">
        <v>5</v>
      </c>
      <c r="S166" s="548"/>
      <c r="T166" s="548"/>
      <c r="U166" s="99"/>
    </row>
    <row r="167" spans="1:21" ht="19.5" customHeight="1">
      <c r="A167" s="545">
        <v>209</v>
      </c>
      <c r="B167" s="545" t="s">
        <v>572</v>
      </c>
      <c r="C167" s="545" t="s">
        <v>216</v>
      </c>
      <c r="D167" s="546"/>
      <c r="E167" s="171" t="str">
        <f t="shared" si="2"/>
        <v>1900</v>
      </c>
      <c r="F167" s="547">
        <v>0</v>
      </c>
      <c r="G167" s="548">
        <v>0</v>
      </c>
      <c r="H167" s="547">
        <v>0</v>
      </c>
      <c r="I167" s="545" t="s">
        <v>12679</v>
      </c>
      <c r="J167" s="545"/>
      <c r="K167" s="545" t="s">
        <v>13413</v>
      </c>
      <c r="L167" s="545" t="s">
        <v>13906</v>
      </c>
      <c r="M167" s="548" t="s">
        <v>13758</v>
      </c>
      <c r="N167" s="545" t="s">
        <v>13413</v>
      </c>
      <c r="O167" s="545" t="s">
        <v>13923</v>
      </c>
      <c r="P167" s="549">
        <v>191</v>
      </c>
      <c r="Q167" s="549">
        <v>1</v>
      </c>
      <c r="R167" s="549">
        <v>88</v>
      </c>
      <c r="S167" s="548"/>
      <c r="T167" s="548"/>
      <c r="U167" s="99"/>
    </row>
    <row r="168" spans="1:21" ht="19.5" customHeight="1">
      <c r="A168" s="545">
        <v>210</v>
      </c>
      <c r="B168" s="545" t="s">
        <v>11759</v>
      </c>
      <c r="C168" s="545" t="s">
        <v>216</v>
      </c>
      <c r="D168" s="546"/>
      <c r="E168" s="171" t="str">
        <f t="shared" si="2"/>
        <v>1900</v>
      </c>
      <c r="F168" s="547">
        <v>0</v>
      </c>
      <c r="G168" s="548">
        <v>0</v>
      </c>
      <c r="H168" s="547">
        <v>0</v>
      </c>
      <c r="I168" s="545" t="s">
        <v>12674</v>
      </c>
      <c r="J168" s="545"/>
      <c r="K168" s="545" t="s">
        <v>13413</v>
      </c>
      <c r="L168" s="545" t="s">
        <v>13796</v>
      </c>
      <c r="M168" s="548" t="s">
        <v>13758</v>
      </c>
      <c r="N168" s="545" t="s">
        <v>13413</v>
      </c>
      <c r="O168" s="545" t="s">
        <v>13924</v>
      </c>
      <c r="P168" s="549">
        <v>192</v>
      </c>
      <c r="Q168" s="549">
        <v>1</v>
      </c>
      <c r="R168" s="549">
        <v>5</v>
      </c>
      <c r="S168" s="548"/>
      <c r="T168" s="548"/>
      <c r="U168" s="99"/>
    </row>
    <row r="169" spans="1:21" ht="19.5" customHeight="1">
      <c r="A169" s="545">
        <v>211</v>
      </c>
      <c r="B169" s="545" t="s">
        <v>12089</v>
      </c>
      <c r="C169" s="545" t="s">
        <v>216</v>
      </c>
      <c r="D169" s="546"/>
      <c r="E169" s="171" t="str">
        <f t="shared" si="2"/>
        <v>1900</v>
      </c>
      <c r="F169" s="547">
        <v>0</v>
      </c>
      <c r="G169" s="548">
        <v>0</v>
      </c>
      <c r="H169" s="547">
        <v>0</v>
      </c>
      <c r="I169" s="545" t="s">
        <v>12674</v>
      </c>
      <c r="J169" s="545"/>
      <c r="K169" s="545" t="s">
        <v>13413</v>
      </c>
      <c r="L169" s="545" t="s">
        <v>13899</v>
      </c>
      <c r="M169" s="548" t="s">
        <v>13758</v>
      </c>
      <c r="N169" s="545" t="s">
        <v>13413</v>
      </c>
      <c r="O169" s="545" t="s">
        <v>13413</v>
      </c>
      <c r="P169" s="549">
        <v>193</v>
      </c>
      <c r="Q169" s="549">
        <v>1</v>
      </c>
      <c r="R169" s="549">
        <v>5</v>
      </c>
      <c r="S169" s="548"/>
      <c r="T169" s="548"/>
      <c r="U169" s="99"/>
    </row>
    <row r="170" spans="1:21" ht="19.5" customHeight="1">
      <c r="A170" s="545">
        <v>212</v>
      </c>
      <c r="B170" s="545" t="s">
        <v>552</v>
      </c>
      <c r="C170" s="545" t="s">
        <v>216</v>
      </c>
      <c r="D170" s="546"/>
      <c r="E170" s="171" t="str">
        <f t="shared" si="2"/>
        <v>1900</v>
      </c>
      <c r="F170" s="547">
        <v>0</v>
      </c>
      <c r="G170" s="548">
        <v>0</v>
      </c>
      <c r="H170" s="547">
        <v>0</v>
      </c>
      <c r="I170" s="545" t="s">
        <v>12679</v>
      </c>
      <c r="J170" s="545"/>
      <c r="K170" s="545" t="s">
        <v>13413</v>
      </c>
      <c r="L170" s="545" t="s">
        <v>13807</v>
      </c>
      <c r="M170" s="548" t="s">
        <v>13758</v>
      </c>
      <c r="N170" s="545" t="s">
        <v>13413</v>
      </c>
      <c r="O170" s="545" t="s">
        <v>13925</v>
      </c>
      <c r="P170" s="549">
        <v>194</v>
      </c>
      <c r="Q170" s="549">
        <v>1</v>
      </c>
      <c r="R170" s="549">
        <v>88</v>
      </c>
      <c r="S170" s="548"/>
      <c r="T170" s="548"/>
      <c r="U170" s="99"/>
    </row>
    <row r="171" spans="1:21" ht="19.5" customHeight="1">
      <c r="A171" s="545">
        <v>213</v>
      </c>
      <c r="B171" s="545" t="s">
        <v>12088</v>
      </c>
      <c r="C171" s="545" t="s">
        <v>216</v>
      </c>
      <c r="D171" s="546"/>
      <c r="E171" s="171" t="str">
        <f t="shared" si="2"/>
        <v>1900</v>
      </c>
      <c r="F171" s="547">
        <v>0</v>
      </c>
      <c r="G171" s="548">
        <v>0</v>
      </c>
      <c r="H171" s="547">
        <v>0</v>
      </c>
      <c r="I171" s="545" t="s">
        <v>12661</v>
      </c>
      <c r="J171" s="545"/>
      <c r="K171" s="545" t="s">
        <v>13413</v>
      </c>
      <c r="L171" s="545" t="s">
        <v>13906</v>
      </c>
      <c r="M171" s="548" t="s">
        <v>13758</v>
      </c>
      <c r="N171" s="545" t="s">
        <v>13413</v>
      </c>
      <c r="O171" s="545" t="s">
        <v>13926</v>
      </c>
      <c r="P171" s="549">
        <v>195</v>
      </c>
      <c r="Q171" s="549">
        <v>1</v>
      </c>
      <c r="R171" s="549">
        <v>89</v>
      </c>
      <c r="S171" s="548"/>
      <c r="T171" s="548"/>
      <c r="U171" s="99"/>
    </row>
    <row r="172" spans="1:21" ht="19.5" customHeight="1">
      <c r="A172" s="545">
        <v>214</v>
      </c>
      <c r="B172" s="545" t="s">
        <v>12087</v>
      </c>
      <c r="C172" s="545" t="s">
        <v>216</v>
      </c>
      <c r="D172" s="546"/>
      <c r="E172" s="171" t="str">
        <f t="shared" si="2"/>
        <v>1900</v>
      </c>
      <c r="F172" s="547">
        <v>0</v>
      </c>
      <c r="G172" s="548">
        <v>0</v>
      </c>
      <c r="H172" s="547">
        <v>0</v>
      </c>
      <c r="I172" s="545" t="s">
        <v>12661</v>
      </c>
      <c r="J172" s="545"/>
      <c r="K172" s="545" t="s">
        <v>13413</v>
      </c>
      <c r="L172" s="545" t="s">
        <v>13906</v>
      </c>
      <c r="M172" s="548" t="s">
        <v>13758</v>
      </c>
      <c r="N172" s="545" t="s">
        <v>13413</v>
      </c>
      <c r="O172" s="545" t="s">
        <v>13927</v>
      </c>
      <c r="P172" s="549">
        <v>196</v>
      </c>
      <c r="Q172" s="549">
        <v>1</v>
      </c>
      <c r="R172" s="549">
        <v>89</v>
      </c>
      <c r="S172" s="548"/>
      <c r="T172" s="548"/>
      <c r="U172" s="99"/>
    </row>
    <row r="173" spans="1:21" ht="19.5" customHeight="1">
      <c r="A173" s="545">
        <v>215</v>
      </c>
      <c r="B173" s="545" t="s">
        <v>594</v>
      </c>
      <c r="C173" s="545" t="s">
        <v>216</v>
      </c>
      <c r="D173" s="546">
        <v>45708</v>
      </c>
      <c r="E173" s="171" t="str">
        <f t="shared" si="2"/>
        <v>2025</v>
      </c>
      <c r="F173" s="547">
        <v>960.16</v>
      </c>
      <c r="G173" s="548">
        <v>0.19</v>
      </c>
      <c r="H173" s="547">
        <v>806.86</v>
      </c>
      <c r="I173" s="545" t="s">
        <v>12674</v>
      </c>
      <c r="J173" s="545" t="s">
        <v>13307</v>
      </c>
      <c r="K173" s="545" t="s">
        <v>13413</v>
      </c>
      <c r="L173" s="545" t="s">
        <v>13899</v>
      </c>
      <c r="M173" s="548" t="s">
        <v>13758</v>
      </c>
      <c r="N173" s="545" t="s">
        <v>13413</v>
      </c>
      <c r="O173" s="545" t="s">
        <v>13413</v>
      </c>
      <c r="P173" s="549">
        <v>197</v>
      </c>
      <c r="Q173" s="549">
        <v>1</v>
      </c>
      <c r="R173" s="549">
        <v>5</v>
      </c>
      <c r="S173" s="548">
        <v>2228</v>
      </c>
      <c r="T173" s="548"/>
      <c r="U173" s="99"/>
    </row>
    <row r="174" spans="1:21" ht="19.5" customHeight="1">
      <c r="A174" s="545">
        <v>216</v>
      </c>
      <c r="B174" s="545" t="s">
        <v>570</v>
      </c>
      <c r="C174" s="545" t="s">
        <v>216</v>
      </c>
      <c r="D174" s="546">
        <v>46052</v>
      </c>
      <c r="E174" s="171" t="str">
        <f t="shared" si="2"/>
        <v>2026</v>
      </c>
      <c r="F174" s="547">
        <v>2144</v>
      </c>
      <c r="G174" s="548">
        <v>0.19</v>
      </c>
      <c r="H174" s="547">
        <v>1801.68</v>
      </c>
      <c r="I174" s="545" t="s">
        <v>12679</v>
      </c>
      <c r="J174" s="545" t="s">
        <v>13307</v>
      </c>
      <c r="K174" s="545" t="s">
        <v>13413</v>
      </c>
      <c r="L174" s="545" t="s">
        <v>13807</v>
      </c>
      <c r="M174" s="548" t="s">
        <v>13758</v>
      </c>
      <c r="N174" s="545" t="s">
        <v>13413</v>
      </c>
      <c r="O174" s="545" t="s">
        <v>13928</v>
      </c>
      <c r="P174" s="549">
        <v>198</v>
      </c>
      <c r="Q174" s="549">
        <v>1</v>
      </c>
      <c r="R174" s="549">
        <v>88</v>
      </c>
      <c r="S174" s="548">
        <v>2228</v>
      </c>
      <c r="T174" s="548"/>
      <c r="U174" s="99"/>
    </row>
    <row r="175" spans="1:21" ht="19.5" customHeight="1">
      <c r="A175" s="545">
        <v>217</v>
      </c>
      <c r="B175" s="545" t="s">
        <v>571</v>
      </c>
      <c r="C175" s="545" t="s">
        <v>216</v>
      </c>
      <c r="D175" s="546">
        <v>46052</v>
      </c>
      <c r="E175" s="171" t="str">
        <f t="shared" si="2"/>
        <v>2026</v>
      </c>
      <c r="F175" s="547">
        <v>5332</v>
      </c>
      <c r="G175" s="548">
        <v>0.19</v>
      </c>
      <c r="H175" s="547">
        <v>4480.67</v>
      </c>
      <c r="I175" s="545" t="s">
        <v>12679</v>
      </c>
      <c r="J175" s="545" t="s">
        <v>13307</v>
      </c>
      <c r="K175" s="545" t="s">
        <v>13413</v>
      </c>
      <c r="L175" s="545" t="s">
        <v>13807</v>
      </c>
      <c r="M175" s="548" t="s">
        <v>13758</v>
      </c>
      <c r="N175" s="545" t="s">
        <v>13413</v>
      </c>
      <c r="O175" s="545" t="s">
        <v>13929</v>
      </c>
      <c r="P175" s="549">
        <v>199</v>
      </c>
      <c r="Q175" s="549">
        <v>1</v>
      </c>
      <c r="R175" s="549">
        <v>88</v>
      </c>
      <c r="S175" s="548">
        <v>2228</v>
      </c>
      <c r="T175" s="548"/>
      <c r="U175" s="99"/>
    </row>
    <row r="176" spans="1:21" ht="19.5" customHeight="1">
      <c r="A176" s="545">
        <v>218</v>
      </c>
      <c r="B176" s="545" t="s">
        <v>12086</v>
      </c>
      <c r="C176" s="545" t="s">
        <v>216</v>
      </c>
      <c r="D176" s="546"/>
      <c r="E176" s="171" t="str">
        <f t="shared" si="2"/>
        <v>1900</v>
      </c>
      <c r="F176" s="547">
        <v>0</v>
      </c>
      <c r="G176" s="548">
        <v>0</v>
      </c>
      <c r="H176" s="547">
        <v>0</v>
      </c>
      <c r="I176" s="545" t="s">
        <v>12661</v>
      </c>
      <c r="J176" s="545"/>
      <c r="K176" s="545" t="s">
        <v>13413</v>
      </c>
      <c r="L176" s="545" t="s">
        <v>13930</v>
      </c>
      <c r="M176" s="548" t="s">
        <v>13758</v>
      </c>
      <c r="N176" s="545" t="s">
        <v>13413</v>
      </c>
      <c r="O176" s="545" t="s">
        <v>13931</v>
      </c>
      <c r="P176" s="549">
        <v>200</v>
      </c>
      <c r="Q176" s="549">
        <v>1</v>
      </c>
      <c r="R176" s="549">
        <v>89</v>
      </c>
      <c r="S176" s="548"/>
      <c r="T176" s="548"/>
      <c r="U176" s="99"/>
    </row>
    <row r="177" spans="1:21" ht="19.5" customHeight="1">
      <c r="A177" s="545">
        <v>220</v>
      </c>
      <c r="B177" s="545" t="s">
        <v>12085</v>
      </c>
      <c r="C177" s="545" t="s">
        <v>437</v>
      </c>
      <c r="D177" s="546"/>
      <c r="E177" s="171" t="str">
        <f t="shared" si="2"/>
        <v>1900</v>
      </c>
      <c r="F177" s="547">
        <v>0</v>
      </c>
      <c r="G177" s="548">
        <v>0</v>
      </c>
      <c r="H177" s="547">
        <v>0</v>
      </c>
      <c r="I177" s="545" t="s">
        <v>12668</v>
      </c>
      <c r="J177" s="545"/>
      <c r="K177" s="545" t="s">
        <v>13413</v>
      </c>
      <c r="L177" s="545" t="s">
        <v>13932</v>
      </c>
      <c r="M177" s="548" t="s">
        <v>13868</v>
      </c>
      <c r="N177" s="545" t="s">
        <v>13413</v>
      </c>
      <c r="O177" s="545" t="s">
        <v>13413</v>
      </c>
      <c r="P177" s="549">
        <v>202</v>
      </c>
      <c r="Q177" s="549">
        <v>2</v>
      </c>
      <c r="R177" s="549">
        <v>7</v>
      </c>
      <c r="S177" s="548"/>
      <c r="T177" s="548"/>
      <c r="U177" s="99"/>
    </row>
    <row r="178" spans="1:21" ht="19.5" customHeight="1">
      <c r="A178" s="545">
        <v>222</v>
      </c>
      <c r="B178" s="545" t="s">
        <v>6425</v>
      </c>
      <c r="C178" s="545" t="s">
        <v>216</v>
      </c>
      <c r="D178" s="546">
        <v>45708</v>
      </c>
      <c r="E178" s="171" t="str">
        <f t="shared" si="2"/>
        <v>2025</v>
      </c>
      <c r="F178" s="547">
        <v>82824.41</v>
      </c>
      <c r="G178" s="548">
        <v>0.19</v>
      </c>
      <c r="H178" s="547">
        <v>69600.34</v>
      </c>
      <c r="I178" s="545" t="s">
        <v>12674</v>
      </c>
      <c r="J178" s="545" t="s">
        <v>13307</v>
      </c>
      <c r="K178" s="545" t="s">
        <v>13413</v>
      </c>
      <c r="L178" s="545" t="s">
        <v>13899</v>
      </c>
      <c r="M178" s="548" t="s">
        <v>13758</v>
      </c>
      <c r="N178" s="545" t="s">
        <v>13413</v>
      </c>
      <c r="O178" s="545" t="s">
        <v>13413</v>
      </c>
      <c r="P178" s="549">
        <v>203</v>
      </c>
      <c r="Q178" s="549">
        <v>1</v>
      </c>
      <c r="R178" s="549">
        <v>5</v>
      </c>
      <c r="S178" s="548">
        <v>2228</v>
      </c>
      <c r="T178" s="548"/>
      <c r="U178" s="99"/>
    </row>
    <row r="179" spans="1:21" ht="19.5" customHeight="1">
      <c r="A179" s="545">
        <v>223</v>
      </c>
      <c r="B179" s="545" t="s">
        <v>6424</v>
      </c>
      <c r="C179" s="545" t="s">
        <v>216</v>
      </c>
      <c r="D179" s="546">
        <v>45708</v>
      </c>
      <c r="E179" s="171" t="str">
        <f t="shared" si="2"/>
        <v>2025</v>
      </c>
      <c r="F179" s="547">
        <v>78887.649999999994</v>
      </c>
      <c r="G179" s="548">
        <v>0.19</v>
      </c>
      <c r="H179" s="547">
        <v>66292.14</v>
      </c>
      <c r="I179" s="545" t="s">
        <v>12674</v>
      </c>
      <c r="J179" s="545" t="s">
        <v>13307</v>
      </c>
      <c r="K179" s="545" t="s">
        <v>13413</v>
      </c>
      <c r="L179" s="545" t="s">
        <v>13899</v>
      </c>
      <c r="M179" s="548" t="s">
        <v>13758</v>
      </c>
      <c r="N179" s="545" t="s">
        <v>13413</v>
      </c>
      <c r="O179" s="545" t="s">
        <v>13413</v>
      </c>
      <c r="P179" s="549">
        <v>204</v>
      </c>
      <c r="Q179" s="549">
        <v>1</v>
      </c>
      <c r="R179" s="549">
        <v>5</v>
      </c>
      <c r="S179" s="548">
        <v>2228</v>
      </c>
      <c r="T179" s="548"/>
      <c r="U179" s="99"/>
    </row>
    <row r="180" spans="1:21" ht="19.5" customHeight="1">
      <c r="A180" s="545">
        <v>224</v>
      </c>
      <c r="B180" s="545" t="s">
        <v>8282</v>
      </c>
      <c r="C180" s="545" t="s">
        <v>216</v>
      </c>
      <c r="D180" s="546">
        <v>44593</v>
      </c>
      <c r="E180" s="171" t="str">
        <f t="shared" si="2"/>
        <v>2022</v>
      </c>
      <c r="F180" s="547">
        <v>20587</v>
      </c>
      <c r="G180" s="548">
        <v>0.19</v>
      </c>
      <c r="H180" s="547">
        <v>17300</v>
      </c>
      <c r="I180" s="545" t="s">
        <v>12674</v>
      </c>
      <c r="J180" s="545" t="s">
        <v>13297</v>
      </c>
      <c r="K180" s="545" t="s">
        <v>13413</v>
      </c>
      <c r="L180" s="545" t="s">
        <v>13899</v>
      </c>
      <c r="M180" s="548" t="s">
        <v>13758</v>
      </c>
      <c r="N180" s="545" t="s">
        <v>13413</v>
      </c>
      <c r="O180" s="545" t="s">
        <v>13933</v>
      </c>
      <c r="P180" s="549">
        <v>205</v>
      </c>
      <c r="Q180" s="549">
        <v>1</v>
      </c>
      <c r="R180" s="549">
        <v>5</v>
      </c>
      <c r="S180" s="548">
        <v>2257</v>
      </c>
      <c r="T180" s="548"/>
      <c r="U180" s="99"/>
    </row>
    <row r="181" spans="1:21" ht="19.5" customHeight="1">
      <c r="A181" s="545">
        <v>225</v>
      </c>
      <c r="B181" s="545" t="s">
        <v>12084</v>
      </c>
      <c r="C181" s="545" t="s">
        <v>216</v>
      </c>
      <c r="D181" s="546"/>
      <c r="E181" s="171" t="str">
        <f t="shared" si="2"/>
        <v>1900</v>
      </c>
      <c r="F181" s="547">
        <v>0</v>
      </c>
      <c r="G181" s="548">
        <v>0</v>
      </c>
      <c r="H181" s="547">
        <v>0</v>
      </c>
      <c r="I181" s="545" t="s">
        <v>12674</v>
      </c>
      <c r="J181" s="545"/>
      <c r="K181" s="545" t="s">
        <v>13413</v>
      </c>
      <c r="L181" s="545" t="s">
        <v>13899</v>
      </c>
      <c r="M181" s="548" t="s">
        <v>13758</v>
      </c>
      <c r="N181" s="545" t="s">
        <v>13413</v>
      </c>
      <c r="O181" s="545" t="s">
        <v>13413</v>
      </c>
      <c r="P181" s="549">
        <v>206</v>
      </c>
      <c r="Q181" s="549">
        <v>1</v>
      </c>
      <c r="R181" s="549">
        <v>5</v>
      </c>
      <c r="S181" s="548"/>
      <c r="T181" s="548"/>
      <c r="U181" s="99"/>
    </row>
    <row r="182" spans="1:21" ht="19.5" customHeight="1">
      <c r="A182" s="545">
        <v>226</v>
      </c>
      <c r="B182" s="545" t="s">
        <v>6423</v>
      </c>
      <c r="C182" s="545" t="s">
        <v>216</v>
      </c>
      <c r="D182" s="546">
        <v>45708</v>
      </c>
      <c r="E182" s="171" t="str">
        <f t="shared" si="2"/>
        <v>2025</v>
      </c>
      <c r="F182" s="547">
        <v>33876.959999999999</v>
      </c>
      <c r="G182" s="548">
        <v>0.19</v>
      </c>
      <c r="H182" s="547">
        <v>28468.03</v>
      </c>
      <c r="I182" s="545" t="s">
        <v>12674</v>
      </c>
      <c r="J182" s="545" t="s">
        <v>13307</v>
      </c>
      <c r="K182" s="545" t="s">
        <v>13413</v>
      </c>
      <c r="L182" s="545" t="s">
        <v>13899</v>
      </c>
      <c r="M182" s="548" t="s">
        <v>13758</v>
      </c>
      <c r="N182" s="545" t="s">
        <v>13413</v>
      </c>
      <c r="O182" s="545" t="s">
        <v>13413</v>
      </c>
      <c r="P182" s="549">
        <v>207</v>
      </c>
      <c r="Q182" s="549">
        <v>1</v>
      </c>
      <c r="R182" s="549">
        <v>5</v>
      </c>
      <c r="S182" s="548">
        <v>2228</v>
      </c>
      <c r="T182" s="548"/>
      <c r="U182" s="99"/>
    </row>
    <row r="183" spans="1:21" ht="19.5" customHeight="1">
      <c r="A183" s="545">
        <v>227</v>
      </c>
      <c r="B183" s="545" t="s">
        <v>6422</v>
      </c>
      <c r="C183" s="545" t="s">
        <v>216</v>
      </c>
      <c r="D183" s="546">
        <v>45708</v>
      </c>
      <c r="E183" s="171" t="str">
        <f t="shared" si="2"/>
        <v>2025</v>
      </c>
      <c r="F183" s="547">
        <v>50600.38</v>
      </c>
      <c r="G183" s="548">
        <v>0.19</v>
      </c>
      <c r="H183" s="547">
        <v>42521.33</v>
      </c>
      <c r="I183" s="545" t="s">
        <v>12674</v>
      </c>
      <c r="J183" s="545" t="s">
        <v>13307</v>
      </c>
      <c r="K183" s="545" t="s">
        <v>13413</v>
      </c>
      <c r="L183" s="545" t="s">
        <v>13899</v>
      </c>
      <c r="M183" s="548" t="s">
        <v>13758</v>
      </c>
      <c r="N183" s="545" t="s">
        <v>13413</v>
      </c>
      <c r="O183" s="545" t="s">
        <v>13413</v>
      </c>
      <c r="P183" s="549">
        <v>208</v>
      </c>
      <c r="Q183" s="549">
        <v>1</v>
      </c>
      <c r="R183" s="549">
        <v>5</v>
      </c>
      <c r="S183" s="548">
        <v>2228</v>
      </c>
      <c r="T183" s="548"/>
      <c r="U183" s="99"/>
    </row>
    <row r="184" spans="1:21" ht="19.5" customHeight="1">
      <c r="A184" s="545">
        <v>228</v>
      </c>
      <c r="B184" s="545" t="s">
        <v>12083</v>
      </c>
      <c r="C184" s="545" t="s">
        <v>221</v>
      </c>
      <c r="D184" s="546"/>
      <c r="E184" s="171" t="str">
        <f t="shared" si="2"/>
        <v>1900</v>
      </c>
      <c r="F184" s="547">
        <v>0</v>
      </c>
      <c r="G184" s="548">
        <v>0</v>
      </c>
      <c r="H184" s="547">
        <v>0</v>
      </c>
      <c r="I184" s="545" t="s">
        <v>12674</v>
      </c>
      <c r="J184" s="545"/>
      <c r="K184" s="545" t="s">
        <v>13413</v>
      </c>
      <c r="L184" s="545" t="s">
        <v>13413</v>
      </c>
      <c r="M184" s="548" t="s">
        <v>13758</v>
      </c>
      <c r="N184" s="545" t="s">
        <v>13413</v>
      </c>
      <c r="O184" s="545" t="s">
        <v>13934</v>
      </c>
      <c r="P184" s="549">
        <v>209</v>
      </c>
      <c r="Q184" s="549">
        <v>1</v>
      </c>
      <c r="R184" s="549">
        <v>5</v>
      </c>
      <c r="S184" s="548"/>
      <c r="T184" s="548"/>
      <c r="U184" s="99"/>
    </row>
    <row r="185" spans="1:21" ht="19.5" customHeight="1">
      <c r="A185" s="545">
        <v>229</v>
      </c>
      <c r="B185" s="545" t="s">
        <v>609</v>
      </c>
      <c r="C185" s="545" t="s">
        <v>209</v>
      </c>
      <c r="D185" s="546"/>
      <c r="E185" s="171" t="str">
        <f t="shared" si="2"/>
        <v>1900</v>
      </c>
      <c r="F185" s="547">
        <v>0</v>
      </c>
      <c r="G185" s="548">
        <v>0</v>
      </c>
      <c r="H185" s="547">
        <v>0</v>
      </c>
      <c r="I185" s="545" t="s">
        <v>12674</v>
      </c>
      <c r="J185" s="545"/>
      <c r="K185" s="545" t="s">
        <v>13413</v>
      </c>
      <c r="L185" s="545" t="s">
        <v>13413</v>
      </c>
      <c r="M185" s="548" t="s">
        <v>13758</v>
      </c>
      <c r="N185" s="545" t="s">
        <v>13413</v>
      </c>
      <c r="O185" s="545" t="s">
        <v>13934</v>
      </c>
      <c r="P185" s="549">
        <v>210</v>
      </c>
      <c r="Q185" s="549">
        <v>1</v>
      </c>
      <c r="R185" s="549">
        <v>5</v>
      </c>
      <c r="S185" s="548"/>
      <c r="T185" s="548"/>
      <c r="U185" s="99"/>
    </row>
    <row r="186" spans="1:21" ht="19.5" customHeight="1">
      <c r="A186" s="545">
        <v>230</v>
      </c>
      <c r="B186" s="545" t="s">
        <v>12082</v>
      </c>
      <c r="C186" s="545" t="s">
        <v>216</v>
      </c>
      <c r="D186" s="546"/>
      <c r="E186" s="171" t="str">
        <f t="shared" si="2"/>
        <v>1900</v>
      </c>
      <c r="F186" s="547">
        <v>0</v>
      </c>
      <c r="G186" s="548">
        <v>0</v>
      </c>
      <c r="H186" s="547">
        <v>0</v>
      </c>
      <c r="I186" s="545" t="s">
        <v>12674</v>
      </c>
      <c r="J186" s="545"/>
      <c r="K186" s="545" t="s">
        <v>13413</v>
      </c>
      <c r="L186" s="545" t="s">
        <v>13935</v>
      </c>
      <c r="M186" s="548" t="s">
        <v>13758</v>
      </c>
      <c r="N186" s="545" t="s">
        <v>13413</v>
      </c>
      <c r="O186" s="545" t="s">
        <v>13936</v>
      </c>
      <c r="P186" s="549">
        <v>211</v>
      </c>
      <c r="Q186" s="549">
        <v>1</v>
      </c>
      <c r="R186" s="549">
        <v>5</v>
      </c>
      <c r="S186" s="548"/>
      <c r="T186" s="548"/>
      <c r="U186" s="99"/>
    </row>
    <row r="187" spans="1:21" ht="19.5" customHeight="1">
      <c r="A187" s="545">
        <v>231</v>
      </c>
      <c r="B187" s="545" t="s">
        <v>12081</v>
      </c>
      <c r="C187" s="545" t="s">
        <v>216</v>
      </c>
      <c r="D187" s="546"/>
      <c r="E187" s="171" t="str">
        <f t="shared" si="2"/>
        <v>1900</v>
      </c>
      <c r="F187" s="547">
        <v>0</v>
      </c>
      <c r="G187" s="548">
        <v>0</v>
      </c>
      <c r="H187" s="547">
        <v>0</v>
      </c>
      <c r="I187" s="545" t="s">
        <v>12674</v>
      </c>
      <c r="J187" s="545"/>
      <c r="K187" s="545" t="s">
        <v>13413</v>
      </c>
      <c r="L187" s="545" t="s">
        <v>13937</v>
      </c>
      <c r="M187" s="548" t="s">
        <v>13758</v>
      </c>
      <c r="N187" s="545" t="s">
        <v>13413</v>
      </c>
      <c r="O187" s="545" t="s">
        <v>13938</v>
      </c>
      <c r="P187" s="549">
        <v>212</v>
      </c>
      <c r="Q187" s="549">
        <v>1</v>
      </c>
      <c r="R187" s="549">
        <v>5</v>
      </c>
      <c r="S187" s="548"/>
      <c r="T187" s="548"/>
      <c r="U187" s="99"/>
    </row>
    <row r="188" spans="1:21" ht="19.5" customHeight="1">
      <c r="A188" s="545">
        <v>232</v>
      </c>
      <c r="B188" s="545" t="s">
        <v>621</v>
      </c>
      <c r="C188" s="545" t="s">
        <v>216</v>
      </c>
      <c r="D188" s="546"/>
      <c r="E188" s="171" t="str">
        <f t="shared" si="2"/>
        <v>1900</v>
      </c>
      <c r="F188" s="547">
        <v>0</v>
      </c>
      <c r="G188" s="548">
        <v>0</v>
      </c>
      <c r="H188" s="547">
        <v>0</v>
      </c>
      <c r="I188" s="545" t="s">
        <v>12674</v>
      </c>
      <c r="J188" s="545"/>
      <c r="K188" s="545" t="s">
        <v>13413</v>
      </c>
      <c r="L188" s="545" t="s">
        <v>13413</v>
      </c>
      <c r="M188" s="548" t="s">
        <v>13758</v>
      </c>
      <c r="N188" s="545" t="s">
        <v>13413</v>
      </c>
      <c r="O188" s="545" t="s">
        <v>13939</v>
      </c>
      <c r="P188" s="549">
        <v>213</v>
      </c>
      <c r="Q188" s="549">
        <v>1</v>
      </c>
      <c r="R188" s="549">
        <v>5</v>
      </c>
      <c r="S188" s="548"/>
      <c r="T188" s="548"/>
      <c r="U188" s="99"/>
    </row>
    <row r="189" spans="1:21" ht="19.5" customHeight="1">
      <c r="A189" s="545">
        <v>233</v>
      </c>
      <c r="B189" s="545" t="s">
        <v>622</v>
      </c>
      <c r="C189" s="545" t="s">
        <v>216</v>
      </c>
      <c r="D189" s="546"/>
      <c r="E189" s="171" t="str">
        <f t="shared" si="2"/>
        <v>1900</v>
      </c>
      <c r="F189" s="547">
        <v>0</v>
      </c>
      <c r="G189" s="548">
        <v>0</v>
      </c>
      <c r="H189" s="547">
        <v>0</v>
      </c>
      <c r="I189" s="545" t="s">
        <v>12674</v>
      </c>
      <c r="J189" s="545"/>
      <c r="K189" s="545" t="s">
        <v>13413</v>
      </c>
      <c r="L189" s="545" t="s">
        <v>13413</v>
      </c>
      <c r="M189" s="548" t="s">
        <v>13758</v>
      </c>
      <c r="N189" s="545" t="s">
        <v>13413</v>
      </c>
      <c r="O189" s="545" t="s">
        <v>13940</v>
      </c>
      <c r="P189" s="549">
        <v>214</v>
      </c>
      <c r="Q189" s="549">
        <v>1</v>
      </c>
      <c r="R189" s="549">
        <v>5</v>
      </c>
      <c r="S189" s="548"/>
      <c r="T189" s="548"/>
      <c r="U189" s="99"/>
    </row>
    <row r="190" spans="1:21" ht="19.5" customHeight="1">
      <c r="A190" s="545">
        <v>234</v>
      </c>
      <c r="B190" s="545" t="s">
        <v>623</v>
      </c>
      <c r="C190" s="545" t="s">
        <v>216</v>
      </c>
      <c r="D190" s="546"/>
      <c r="E190" s="171" t="str">
        <f t="shared" si="2"/>
        <v>1900</v>
      </c>
      <c r="F190" s="547">
        <v>0</v>
      </c>
      <c r="G190" s="548">
        <v>0</v>
      </c>
      <c r="H190" s="547">
        <v>0</v>
      </c>
      <c r="I190" s="545" t="s">
        <v>12674</v>
      </c>
      <c r="J190" s="545"/>
      <c r="K190" s="545" t="s">
        <v>13413</v>
      </c>
      <c r="L190" s="545" t="s">
        <v>13413</v>
      </c>
      <c r="M190" s="548" t="s">
        <v>13758</v>
      </c>
      <c r="N190" s="545" t="s">
        <v>13413</v>
      </c>
      <c r="O190" s="545" t="s">
        <v>13941</v>
      </c>
      <c r="P190" s="549">
        <v>215</v>
      </c>
      <c r="Q190" s="549">
        <v>1</v>
      </c>
      <c r="R190" s="549">
        <v>5</v>
      </c>
      <c r="S190" s="548"/>
      <c r="T190" s="548"/>
      <c r="U190" s="99"/>
    </row>
    <row r="191" spans="1:21" ht="19.5" customHeight="1">
      <c r="A191" s="545">
        <v>235</v>
      </c>
      <c r="B191" s="545" t="s">
        <v>12080</v>
      </c>
      <c r="C191" s="545" t="s">
        <v>216</v>
      </c>
      <c r="D191" s="546"/>
      <c r="E191" s="171" t="str">
        <f t="shared" si="2"/>
        <v>1900</v>
      </c>
      <c r="F191" s="547">
        <v>0</v>
      </c>
      <c r="G191" s="548">
        <v>0</v>
      </c>
      <c r="H191" s="547">
        <v>0</v>
      </c>
      <c r="I191" s="545" t="s">
        <v>12674</v>
      </c>
      <c r="J191" s="545"/>
      <c r="K191" s="545" t="s">
        <v>13413</v>
      </c>
      <c r="L191" s="545" t="s">
        <v>13892</v>
      </c>
      <c r="M191" s="548" t="s">
        <v>13758</v>
      </c>
      <c r="N191" s="545" t="s">
        <v>13413</v>
      </c>
      <c r="O191" s="545" t="s">
        <v>13942</v>
      </c>
      <c r="P191" s="549">
        <v>216</v>
      </c>
      <c r="Q191" s="549">
        <v>1</v>
      </c>
      <c r="R191" s="549">
        <v>5</v>
      </c>
      <c r="S191" s="548"/>
      <c r="T191" s="548"/>
      <c r="U191" s="99"/>
    </row>
    <row r="192" spans="1:21" ht="19.5" customHeight="1">
      <c r="A192" s="545">
        <v>236</v>
      </c>
      <c r="B192" s="545" t="s">
        <v>626</v>
      </c>
      <c r="C192" s="545" t="s">
        <v>216</v>
      </c>
      <c r="D192" s="546"/>
      <c r="E192" s="171" t="str">
        <f t="shared" si="2"/>
        <v>1900</v>
      </c>
      <c r="F192" s="547">
        <v>0</v>
      </c>
      <c r="G192" s="548">
        <v>0</v>
      </c>
      <c r="H192" s="547">
        <v>0</v>
      </c>
      <c r="I192" s="545" t="s">
        <v>12674</v>
      </c>
      <c r="J192" s="545"/>
      <c r="K192" s="545" t="s">
        <v>13413</v>
      </c>
      <c r="L192" s="545" t="s">
        <v>13899</v>
      </c>
      <c r="M192" s="548" t="s">
        <v>13758</v>
      </c>
      <c r="N192" s="545" t="s">
        <v>13413</v>
      </c>
      <c r="O192" s="545" t="s">
        <v>13413</v>
      </c>
      <c r="P192" s="549">
        <v>217</v>
      </c>
      <c r="Q192" s="549">
        <v>1</v>
      </c>
      <c r="R192" s="549">
        <v>5</v>
      </c>
      <c r="S192" s="548"/>
      <c r="T192" s="548"/>
      <c r="U192" s="99"/>
    </row>
    <row r="193" spans="1:21" ht="19.5" customHeight="1">
      <c r="A193" s="545">
        <v>237</v>
      </c>
      <c r="B193" s="545" t="s">
        <v>627</v>
      </c>
      <c r="C193" s="545" t="s">
        <v>216</v>
      </c>
      <c r="D193" s="546"/>
      <c r="E193" s="171" t="str">
        <f t="shared" si="2"/>
        <v>1900</v>
      </c>
      <c r="F193" s="547">
        <v>0</v>
      </c>
      <c r="G193" s="548">
        <v>0</v>
      </c>
      <c r="H193" s="547">
        <v>0</v>
      </c>
      <c r="I193" s="545" t="s">
        <v>12674</v>
      </c>
      <c r="J193" s="545"/>
      <c r="K193" s="545" t="s">
        <v>13413</v>
      </c>
      <c r="L193" s="545" t="s">
        <v>13899</v>
      </c>
      <c r="M193" s="548" t="s">
        <v>13758</v>
      </c>
      <c r="N193" s="545" t="s">
        <v>13413</v>
      </c>
      <c r="O193" s="545" t="s">
        <v>13413</v>
      </c>
      <c r="P193" s="549">
        <v>218</v>
      </c>
      <c r="Q193" s="549">
        <v>1</v>
      </c>
      <c r="R193" s="549">
        <v>5</v>
      </c>
      <c r="S193" s="548"/>
      <c r="T193" s="548"/>
      <c r="U193" s="99"/>
    </row>
    <row r="194" spans="1:21" ht="19.5" customHeight="1">
      <c r="A194" s="545">
        <v>238</v>
      </c>
      <c r="B194" s="545" t="s">
        <v>628</v>
      </c>
      <c r="C194" s="545" t="s">
        <v>216</v>
      </c>
      <c r="D194" s="546"/>
      <c r="E194" s="171" t="str">
        <f t="shared" si="2"/>
        <v>1900</v>
      </c>
      <c r="F194" s="547">
        <v>0</v>
      </c>
      <c r="G194" s="548">
        <v>0</v>
      </c>
      <c r="H194" s="547">
        <v>0</v>
      </c>
      <c r="I194" s="545" t="s">
        <v>12674</v>
      </c>
      <c r="J194" s="545"/>
      <c r="K194" s="545" t="s">
        <v>13413</v>
      </c>
      <c r="L194" s="545" t="s">
        <v>13899</v>
      </c>
      <c r="M194" s="548" t="s">
        <v>13758</v>
      </c>
      <c r="N194" s="545" t="s">
        <v>13413</v>
      </c>
      <c r="O194" s="545" t="s">
        <v>13413</v>
      </c>
      <c r="P194" s="549">
        <v>219</v>
      </c>
      <c r="Q194" s="549">
        <v>1</v>
      </c>
      <c r="R194" s="549">
        <v>5</v>
      </c>
      <c r="S194" s="548"/>
      <c r="T194" s="548"/>
      <c r="U194" s="99"/>
    </row>
    <row r="195" spans="1:21" ht="19.5" customHeight="1">
      <c r="A195" s="545">
        <v>239</v>
      </c>
      <c r="B195" s="545" t="s">
        <v>629</v>
      </c>
      <c r="C195" s="545" t="s">
        <v>216</v>
      </c>
      <c r="D195" s="546"/>
      <c r="E195" s="171" t="str">
        <f t="shared" si="2"/>
        <v>1900</v>
      </c>
      <c r="F195" s="547">
        <v>0</v>
      </c>
      <c r="G195" s="548">
        <v>0</v>
      </c>
      <c r="H195" s="547">
        <v>0</v>
      </c>
      <c r="I195" s="545" t="s">
        <v>12661</v>
      </c>
      <c r="J195" s="545"/>
      <c r="K195" s="545" t="s">
        <v>13413</v>
      </c>
      <c r="L195" s="545" t="s">
        <v>13906</v>
      </c>
      <c r="M195" s="548" t="s">
        <v>13758</v>
      </c>
      <c r="N195" s="545" t="s">
        <v>13413</v>
      </c>
      <c r="O195" s="545" t="s">
        <v>13943</v>
      </c>
      <c r="P195" s="549">
        <v>220</v>
      </c>
      <c r="Q195" s="549">
        <v>1</v>
      </c>
      <c r="R195" s="549">
        <v>89</v>
      </c>
      <c r="S195" s="548"/>
      <c r="T195" s="548"/>
      <c r="U195" s="99"/>
    </row>
    <row r="196" spans="1:21" ht="19.5" customHeight="1">
      <c r="A196" s="545">
        <v>240</v>
      </c>
      <c r="B196" s="545" t="s">
        <v>633</v>
      </c>
      <c r="C196" s="545" t="s">
        <v>216</v>
      </c>
      <c r="D196" s="546"/>
      <c r="E196" s="171" t="str">
        <f t="shared" ref="E196:E259" si="3">TEXT(D196,"YYYY")</f>
        <v>1900</v>
      </c>
      <c r="F196" s="547">
        <v>0</v>
      </c>
      <c r="G196" s="548">
        <v>0</v>
      </c>
      <c r="H196" s="547">
        <v>0</v>
      </c>
      <c r="I196" s="545" t="s">
        <v>12674</v>
      </c>
      <c r="J196" s="545"/>
      <c r="K196" s="545" t="s">
        <v>13413</v>
      </c>
      <c r="L196" s="545" t="s">
        <v>13899</v>
      </c>
      <c r="M196" s="548" t="s">
        <v>13758</v>
      </c>
      <c r="N196" s="545" t="s">
        <v>13413</v>
      </c>
      <c r="O196" s="545" t="s">
        <v>13413</v>
      </c>
      <c r="P196" s="549">
        <v>221</v>
      </c>
      <c r="Q196" s="549">
        <v>1</v>
      </c>
      <c r="R196" s="549">
        <v>5</v>
      </c>
      <c r="S196" s="548"/>
      <c r="T196" s="548"/>
      <c r="U196" s="99"/>
    </row>
    <row r="197" spans="1:21" ht="19.5" customHeight="1">
      <c r="A197" s="545">
        <v>241</v>
      </c>
      <c r="B197" s="545" t="s">
        <v>634</v>
      </c>
      <c r="C197" s="545" t="s">
        <v>216</v>
      </c>
      <c r="D197" s="546"/>
      <c r="E197" s="171" t="str">
        <f t="shared" si="3"/>
        <v>1900</v>
      </c>
      <c r="F197" s="547">
        <v>0</v>
      </c>
      <c r="G197" s="548">
        <v>0</v>
      </c>
      <c r="H197" s="547">
        <v>0</v>
      </c>
      <c r="I197" s="545" t="s">
        <v>12674</v>
      </c>
      <c r="J197" s="545"/>
      <c r="K197" s="545" t="s">
        <v>13413</v>
      </c>
      <c r="L197" s="545" t="s">
        <v>13899</v>
      </c>
      <c r="M197" s="548" t="s">
        <v>13758</v>
      </c>
      <c r="N197" s="545" t="s">
        <v>13413</v>
      </c>
      <c r="O197" s="545" t="s">
        <v>13413</v>
      </c>
      <c r="P197" s="549">
        <v>222</v>
      </c>
      <c r="Q197" s="549">
        <v>1</v>
      </c>
      <c r="R197" s="549">
        <v>5</v>
      </c>
      <c r="S197" s="548"/>
      <c r="T197" s="548"/>
      <c r="U197" s="99"/>
    </row>
    <row r="198" spans="1:21" ht="19.5" customHeight="1">
      <c r="A198" s="545">
        <v>242</v>
      </c>
      <c r="B198" s="545" t="s">
        <v>636</v>
      </c>
      <c r="C198" s="545" t="s">
        <v>216</v>
      </c>
      <c r="D198" s="546">
        <v>45708</v>
      </c>
      <c r="E198" s="171" t="str">
        <f t="shared" si="3"/>
        <v>2025</v>
      </c>
      <c r="F198" s="547">
        <v>1211.83</v>
      </c>
      <c r="G198" s="548">
        <v>0.19</v>
      </c>
      <c r="H198" s="547">
        <v>1018.35</v>
      </c>
      <c r="I198" s="545" t="s">
        <v>12674</v>
      </c>
      <c r="J198" s="545" t="s">
        <v>13307</v>
      </c>
      <c r="K198" s="545" t="s">
        <v>13413</v>
      </c>
      <c r="L198" s="545" t="s">
        <v>13899</v>
      </c>
      <c r="M198" s="548" t="s">
        <v>13758</v>
      </c>
      <c r="N198" s="545" t="s">
        <v>13413</v>
      </c>
      <c r="O198" s="545" t="s">
        <v>13413</v>
      </c>
      <c r="P198" s="549">
        <v>223</v>
      </c>
      <c r="Q198" s="549">
        <v>1</v>
      </c>
      <c r="R198" s="549">
        <v>5</v>
      </c>
      <c r="S198" s="548">
        <v>2228</v>
      </c>
      <c r="T198" s="548"/>
      <c r="U198" s="99"/>
    </row>
    <row r="199" spans="1:21" ht="19.5" customHeight="1">
      <c r="A199" s="545">
        <v>243</v>
      </c>
      <c r="B199" s="545" t="s">
        <v>635</v>
      </c>
      <c r="C199" s="545" t="s">
        <v>216</v>
      </c>
      <c r="D199" s="546"/>
      <c r="E199" s="171" t="str">
        <f t="shared" si="3"/>
        <v>1900</v>
      </c>
      <c r="F199" s="547">
        <v>0</v>
      </c>
      <c r="G199" s="548">
        <v>0</v>
      </c>
      <c r="H199" s="547">
        <v>0</v>
      </c>
      <c r="I199" s="545" t="s">
        <v>12674</v>
      </c>
      <c r="J199" s="545"/>
      <c r="K199" s="545" t="s">
        <v>13413</v>
      </c>
      <c r="L199" s="545" t="s">
        <v>13899</v>
      </c>
      <c r="M199" s="548" t="s">
        <v>13758</v>
      </c>
      <c r="N199" s="545" t="s">
        <v>13413</v>
      </c>
      <c r="O199" s="545" t="s">
        <v>13413</v>
      </c>
      <c r="P199" s="549">
        <v>224</v>
      </c>
      <c r="Q199" s="549">
        <v>1</v>
      </c>
      <c r="R199" s="549">
        <v>5</v>
      </c>
      <c r="S199" s="548"/>
      <c r="T199" s="548"/>
      <c r="U199" s="99"/>
    </row>
    <row r="200" spans="1:21" ht="19.5" customHeight="1">
      <c r="A200" s="545">
        <v>244</v>
      </c>
      <c r="B200" s="545" t="s">
        <v>3253</v>
      </c>
      <c r="C200" s="545" t="s">
        <v>221</v>
      </c>
      <c r="D200" s="546"/>
      <c r="E200" s="171" t="str">
        <f t="shared" si="3"/>
        <v>1900</v>
      </c>
      <c r="F200" s="547">
        <v>0</v>
      </c>
      <c r="G200" s="548">
        <v>0</v>
      </c>
      <c r="H200" s="547">
        <v>0</v>
      </c>
      <c r="I200" s="545" t="s">
        <v>12663</v>
      </c>
      <c r="J200" s="545"/>
      <c r="K200" s="545" t="s">
        <v>13413</v>
      </c>
      <c r="L200" s="545" t="s">
        <v>13944</v>
      </c>
      <c r="M200" s="548" t="s">
        <v>13758</v>
      </c>
      <c r="N200" s="545" t="s">
        <v>13413</v>
      </c>
      <c r="O200" s="545" t="s">
        <v>13945</v>
      </c>
      <c r="P200" s="549">
        <v>225</v>
      </c>
      <c r="Q200" s="549">
        <v>1</v>
      </c>
      <c r="R200" s="549">
        <v>21</v>
      </c>
      <c r="S200" s="548"/>
      <c r="T200" s="548"/>
      <c r="U200" s="99"/>
    </row>
    <row r="201" spans="1:21" ht="19.5" customHeight="1">
      <c r="A201" s="545">
        <v>245</v>
      </c>
      <c r="B201" s="545" t="s">
        <v>6421</v>
      </c>
      <c r="C201" s="545" t="s">
        <v>216</v>
      </c>
      <c r="D201" s="546">
        <v>46052</v>
      </c>
      <c r="E201" s="171" t="str">
        <f t="shared" si="3"/>
        <v>2026</v>
      </c>
      <c r="F201" s="547">
        <v>7398</v>
      </c>
      <c r="G201" s="548">
        <v>0.19</v>
      </c>
      <c r="H201" s="547">
        <v>6216.81</v>
      </c>
      <c r="I201" s="545" t="s">
        <v>12679</v>
      </c>
      <c r="J201" s="545" t="s">
        <v>13307</v>
      </c>
      <c r="K201" s="545" t="s">
        <v>13413</v>
      </c>
      <c r="L201" s="545" t="s">
        <v>13807</v>
      </c>
      <c r="M201" s="548" t="s">
        <v>13758</v>
      </c>
      <c r="N201" s="545" t="s">
        <v>13413</v>
      </c>
      <c r="O201" s="545" t="s">
        <v>13946</v>
      </c>
      <c r="P201" s="549">
        <v>226</v>
      </c>
      <c r="Q201" s="549">
        <v>1</v>
      </c>
      <c r="R201" s="549">
        <v>88</v>
      </c>
      <c r="S201" s="548">
        <v>2228</v>
      </c>
      <c r="T201" s="548"/>
      <c r="U201" s="99"/>
    </row>
    <row r="202" spans="1:21" ht="19.5" customHeight="1">
      <c r="A202" s="545">
        <v>246</v>
      </c>
      <c r="B202" s="545" t="s">
        <v>444</v>
      </c>
      <c r="C202" s="545" t="s">
        <v>216</v>
      </c>
      <c r="D202" s="546">
        <v>46052</v>
      </c>
      <c r="E202" s="171" t="str">
        <f t="shared" si="3"/>
        <v>2026</v>
      </c>
      <c r="F202" s="547">
        <v>1214</v>
      </c>
      <c r="G202" s="548">
        <v>0.19</v>
      </c>
      <c r="H202" s="547">
        <v>1020.17</v>
      </c>
      <c r="I202" s="545" t="s">
        <v>12681</v>
      </c>
      <c r="J202" s="545" t="s">
        <v>13307</v>
      </c>
      <c r="K202" s="545" t="s">
        <v>13413</v>
      </c>
      <c r="L202" s="545" t="s">
        <v>13947</v>
      </c>
      <c r="M202" s="548" t="s">
        <v>13758</v>
      </c>
      <c r="N202" s="545" t="s">
        <v>13413</v>
      </c>
      <c r="O202" s="545" t="s">
        <v>13948</v>
      </c>
      <c r="P202" s="549">
        <v>227</v>
      </c>
      <c r="Q202" s="549">
        <v>1</v>
      </c>
      <c r="R202" s="549">
        <v>3</v>
      </c>
      <c r="S202" s="548">
        <v>2228</v>
      </c>
      <c r="T202" s="548"/>
      <c r="U202" s="99"/>
    </row>
    <row r="203" spans="1:21" ht="19.5" customHeight="1">
      <c r="A203" s="545">
        <v>247</v>
      </c>
      <c r="B203" s="545" t="s">
        <v>212</v>
      </c>
      <c r="C203" s="545" t="s">
        <v>206</v>
      </c>
      <c r="D203" s="546"/>
      <c r="E203" s="171" t="str">
        <f t="shared" si="3"/>
        <v>1900</v>
      </c>
      <c r="F203" s="547">
        <v>0</v>
      </c>
      <c r="G203" s="548">
        <v>0</v>
      </c>
      <c r="H203" s="547">
        <v>0</v>
      </c>
      <c r="I203" s="545" t="s">
        <v>12638</v>
      </c>
      <c r="J203" s="545"/>
      <c r="K203" s="545" t="s">
        <v>13413</v>
      </c>
      <c r="L203" s="545" t="s">
        <v>13413</v>
      </c>
      <c r="M203" s="548" t="s">
        <v>13758</v>
      </c>
      <c r="N203" s="545" t="s">
        <v>13413</v>
      </c>
      <c r="O203" s="545" t="s">
        <v>13413</v>
      </c>
      <c r="P203" s="549">
        <v>228</v>
      </c>
      <c r="Q203" s="549">
        <v>1</v>
      </c>
      <c r="R203" s="549">
        <v>63</v>
      </c>
      <c r="S203" s="548"/>
      <c r="T203" s="548"/>
      <c r="U203" s="99"/>
    </row>
    <row r="204" spans="1:21" ht="19.5" customHeight="1">
      <c r="A204" s="545">
        <v>248</v>
      </c>
      <c r="B204" s="545" t="s">
        <v>445</v>
      </c>
      <c r="C204" s="545" t="s">
        <v>216</v>
      </c>
      <c r="D204" s="546">
        <v>45708</v>
      </c>
      <c r="E204" s="171" t="str">
        <f t="shared" si="3"/>
        <v>2025</v>
      </c>
      <c r="F204" s="547">
        <v>2087.5300000000002</v>
      </c>
      <c r="G204" s="548">
        <v>0</v>
      </c>
      <c r="H204" s="547">
        <v>2087.5300000000002</v>
      </c>
      <c r="I204" s="545" t="s">
        <v>12681</v>
      </c>
      <c r="J204" s="545" t="s">
        <v>13307</v>
      </c>
      <c r="K204" s="545" t="s">
        <v>13413</v>
      </c>
      <c r="L204" s="545" t="s">
        <v>13949</v>
      </c>
      <c r="M204" s="548" t="s">
        <v>13758</v>
      </c>
      <c r="N204" s="545" t="s">
        <v>13413</v>
      </c>
      <c r="O204" s="545" t="s">
        <v>13950</v>
      </c>
      <c r="P204" s="549">
        <v>229</v>
      </c>
      <c r="Q204" s="549">
        <v>1</v>
      </c>
      <c r="R204" s="549">
        <v>3</v>
      </c>
      <c r="S204" s="548">
        <v>2228</v>
      </c>
      <c r="T204" s="548"/>
      <c r="U204" s="99"/>
    </row>
    <row r="205" spans="1:21" ht="19.5" customHeight="1">
      <c r="A205" s="545">
        <v>249</v>
      </c>
      <c r="B205" s="545" t="s">
        <v>12079</v>
      </c>
      <c r="C205" s="545" t="s">
        <v>221</v>
      </c>
      <c r="D205" s="546"/>
      <c r="E205" s="171" t="str">
        <f t="shared" si="3"/>
        <v>1900</v>
      </c>
      <c r="F205" s="547">
        <v>0</v>
      </c>
      <c r="G205" s="548">
        <v>0</v>
      </c>
      <c r="H205" s="547">
        <v>0</v>
      </c>
      <c r="I205" s="545" t="s">
        <v>12674</v>
      </c>
      <c r="J205" s="545"/>
      <c r="K205" s="545" t="s">
        <v>13413</v>
      </c>
      <c r="L205" s="545" t="s">
        <v>13413</v>
      </c>
      <c r="M205" s="548" t="s">
        <v>13758</v>
      </c>
      <c r="N205" s="545" t="s">
        <v>13413</v>
      </c>
      <c r="O205" s="545" t="s">
        <v>13934</v>
      </c>
      <c r="P205" s="549">
        <v>230</v>
      </c>
      <c r="Q205" s="549">
        <v>1</v>
      </c>
      <c r="R205" s="549">
        <v>5</v>
      </c>
      <c r="S205" s="548"/>
      <c r="T205" s="548"/>
      <c r="U205" s="99"/>
    </row>
    <row r="206" spans="1:21" ht="19.5" customHeight="1">
      <c r="A206" s="545">
        <v>250</v>
      </c>
      <c r="B206" s="545" t="s">
        <v>12078</v>
      </c>
      <c r="C206" s="545" t="s">
        <v>221</v>
      </c>
      <c r="D206" s="546"/>
      <c r="E206" s="171" t="str">
        <f t="shared" si="3"/>
        <v>1900</v>
      </c>
      <c r="F206" s="547">
        <v>0</v>
      </c>
      <c r="G206" s="548">
        <v>0</v>
      </c>
      <c r="H206" s="547">
        <v>0</v>
      </c>
      <c r="I206" s="545" t="s">
        <v>12643</v>
      </c>
      <c r="J206" s="545"/>
      <c r="K206" s="545" t="s">
        <v>13413</v>
      </c>
      <c r="L206" s="545" t="s">
        <v>13413</v>
      </c>
      <c r="M206" s="548" t="s">
        <v>13758</v>
      </c>
      <c r="N206" s="545" t="s">
        <v>13413</v>
      </c>
      <c r="O206" s="545" t="s">
        <v>13951</v>
      </c>
      <c r="P206" s="549">
        <v>231</v>
      </c>
      <c r="Q206" s="549">
        <v>1</v>
      </c>
      <c r="R206" s="549">
        <v>6</v>
      </c>
      <c r="S206" s="548"/>
      <c r="T206" s="548"/>
      <c r="U206" s="99"/>
    </row>
    <row r="207" spans="1:21" ht="19.5" customHeight="1">
      <c r="A207" s="545">
        <v>251</v>
      </c>
      <c r="B207" s="545" t="s">
        <v>850</v>
      </c>
      <c r="C207" s="545" t="s">
        <v>221</v>
      </c>
      <c r="D207" s="546"/>
      <c r="E207" s="171" t="str">
        <f t="shared" si="3"/>
        <v>1900</v>
      </c>
      <c r="F207" s="547">
        <v>0</v>
      </c>
      <c r="G207" s="548">
        <v>0</v>
      </c>
      <c r="H207" s="547">
        <v>0</v>
      </c>
      <c r="I207" s="545" t="s">
        <v>12643</v>
      </c>
      <c r="J207" s="545"/>
      <c r="K207" s="545" t="s">
        <v>13413</v>
      </c>
      <c r="L207" s="545" t="s">
        <v>13952</v>
      </c>
      <c r="M207" s="548" t="s">
        <v>13758</v>
      </c>
      <c r="N207" s="545" t="s">
        <v>13413</v>
      </c>
      <c r="O207" s="545" t="s">
        <v>13953</v>
      </c>
      <c r="P207" s="549">
        <v>232</v>
      </c>
      <c r="Q207" s="549">
        <v>1</v>
      </c>
      <c r="R207" s="549">
        <v>6</v>
      </c>
      <c r="S207" s="548"/>
      <c r="T207" s="548"/>
      <c r="U207" s="99"/>
    </row>
    <row r="208" spans="1:21" ht="19.5" customHeight="1">
      <c r="A208" s="545">
        <v>255</v>
      </c>
      <c r="B208" s="545" t="s">
        <v>662</v>
      </c>
      <c r="C208" s="545" t="s">
        <v>221</v>
      </c>
      <c r="D208" s="546"/>
      <c r="E208" s="171" t="str">
        <f t="shared" si="3"/>
        <v>1900</v>
      </c>
      <c r="F208" s="547">
        <v>0</v>
      </c>
      <c r="G208" s="548">
        <v>0</v>
      </c>
      <c r="H208" s="547">
        <v>0</v>
      </c>
      <c r="I208" s="545" t="s">
        <v>12682</v>
      </c>
      <c r="J208" s="545"/>
      <c r="K208" s="545" t="s">
        <v>13413</v>
      </c>
      <c r="L208" s="545" t="s">
        <v>13954</v>
      </c>
      <c r="M208" s="548" t="s">
        <v>13758</v>
      </c>
      <c r="N208" s="545" t="s">
        <v>13413</v>
      </c>
      <c r="O208" s="545" t="s">
        <v>13955</v>
      </c>
      <c r="P208" s="549">
        <v>236</v>
      </c>
      <c r="Q208" s="549">
        <v>1</v>
      </c>
      <c r="R208" s="549">
        <v>90</v>
      </c>
      <c r="S208" s="548"/>
      <c r="T208" s="548"/>
      <c r="U208" s="99"/>
    </row>
    <row r="209" spans="1:21" ht="19.5" customHeight="1">
      <c r="A209" s="545">
        <v>256</v>
      </c>
      <c r="B209" s="545" t="s">
        <v>659</v>
      </c>
      <c r="C209" s="545" t="s">
        <v>221</v>
      </c>
      <c r="D209" s="546">
        <v>44589</v>
      </c>
      <c r="E209" s="171" t="str">
        <f t="shared" si="3"/>
        <v>2022</v>
      </c>
      <c r="F209" s="547">
        <v>221802.01</v>
      </c>
      <c r="G209" s="548">
        <v>0.19</v>
      </c>
      <c r="H209" s="547">
        <v>186388.24</v>
      </c>
      <c r="I209" s="545" t="s">
        <v>12682</v>
      </c>
      <c r="J209" s="545" t="s">
        <v>13297</v>
      </c>
      <c r="K209" s="545" t="s">
        <v>13413</v>
      </c>
      <c r="L209" s="545" t="s">
        <v>13954</v>
      </c>
      <c r="M209" s="548" t="s">
        <v>13758</v>
      </c>
      <c r="N209" s="545" t="s">
        <v>13413</v>
      </c>
      <c r="O209" s="545" t="s">
        <v>13956</v>
      </c>
      <c r="P209" s="549">
        <v>237</v>
      </c>
      <c r="Q209" s="549">
        <v>1</v>
      </c>
      <c r="R209" s="549">
        <v>90</v>
      </c>
      <c r="S209" s="548">
        <v>2257</v>
      </c>
      <c r="T209" s="548"/>
      <c r="U209" s="99"/>
    </row>
    <row r="210" spans="1:21" ht="19.5" customHeight="1">
      <c r="A210" s="545">
        <v>257</v>
      </c>
      <c r="B210" s="545" t="s">
        <v>3212</v>
      </c>
      <c r="C210" s="545" t="s">
        <v>221</v>
      </c>
      <c r="D210" s="546"/>
      <c r="E210" s="171" t="str">
        <f t="shared" si="3"/>
        <v>1900</v>
      </c>
      <c r="F210" s="547">
        <v>0</v>
      </c>
      <c r="G210" s="548">
        <v>0</v>
      </c>
      <c r="H210" s="547">
        <v>0</v>
      </c>
      <c r="I210" s="545" t="s">
        <v>12663</v>
      </c>
      <c r="J210" s="545"/>
      <c r="K210" s="545" t="s">
        <v>13413</v>
      </c>
      <c r="L210" s="545" t="s">
        <v>13944</v>
      </c>
      <c r="M210" s="548" t="s">
        <v>13758</v>
      </c>
      <c r="N210" s="545" t="s">
        <v>13413</v>
      </c>
      <c r="O210" s="545" t="s">
        <v>13957</v>
      </c>
      <c r="P210" s="549">
        <v>238</v>
      </c>
      <c r="Q210" s="549">
        <v>1</v>
      </c>
      <c r="R210" s="549">
        <v>21</v>
      </c>
      <c r="S210" s="548"/>
      <c r="T210" s="548"/>
      <c r="U210" s="99"/>
    </row>
    <row r="211" spans="1:21" ht="19.5" customHeight="1">
      <c r="A211" s="545">
        <v>258</v>
      </c>
      <c r="B211" s="545" t="s">
        <v>999</v>
      </c>
      <c r="C211" s="545" t="s">
        <v>4504</v>
      </c>
      <c r="D211" s="546"/>
      <c r="E211" s="171" t="str">
        <f t="shared" si="3"/>
        <v>1900</v>
      </c>
      <c r="F211" s="547">
        <v>0</v>
      </c>
      <c r="G211" s="548">
        <v>0</v>
      </c>
      <c r="H211" s="547">
        <v>0</v>
      </c>
      <c r="I211" s="545" t="s">
        <v>12668</v>
      </c>
      <c r="J211" s="545"/>
      <c r="K211" s="545" t="s">
        <v>13413</v>
      </c>
      <c r="L211" s="545" t="s">
        <v>13958</v>
      </c>
      <c r="M211" s="548" t="s">
        <v>13868</v>
      </c>
      <c r="N211" s="545" t="s">
        <v>13413</v>
      </c>
      <c r="O211" s="545" t="s">
        <v>13413</v>
      </c>
      <c r="P211" s="549">
        <v>239</v>
      </c>
      <c r="Q211" s="549">
        <v>2</v>
      </c>
      <c r="R211" s="549">
        <v>7</v>
      </c>
      <c r="S211" s="548"/>
      <c r="T211" s="548"/>
      <c r="U211" s="99"/>
    </row>
    <row r="212" spans="1:21" ht="19.5" customHeight="1">
      <c r="A212" s="545">
        <v>259</v>
      </c>
      <c r="B212" s="545" t="s">
        <v>661</v>
      </c>
      <c r="C212" s="545" t="s">
        <v>221</v>
      </c>
      <c r="D212" s="546"/>
      <c r="E212" s="171" t="str">
        <f t="shared" si="3"/>
        <v>1900</v>
      </c>
      <c r="F212" s="547">
        <v>0</v>
      </c>
      <c r="G212" s="548">
        <v>0</v>
      </c>
      <c r="H212" s="547">
        <v>0</v>
      </c>
      <c r="I212" s="545" t="s">
        <v>12682</v>
      </c>
      <c r="J212" s="545"/>
      <c r="K212" s="545" t="s">
        <v>13413</v>
      </c>
      <c r="L212" s="545" t="s">
        <v>13954</v>
      </c>
      <c r="M212" s="548" t="s">
        <v>13758</v>
      </c>
      <c r="N212" s="545" t="s">
        <v>13413</v>
      </c>
      <c r="O212" s="545" t="s">
        <v>13959</v>
      </c>
      <c r="P212" s="549">
        <v>240</v>
      </c>
      <c r="Q212" s="549">
        <v>1</v>
      </c>
      <c r="R212" s="549">
        <v>90</v>
      </c>
      <c r="S212" s="548"/>
      <c r="T212" s="548"/>
      <c r="U212" s="99"/>
    </row>
    <row r="213" spans="1:21" ht="19.5" customHeight="1">
      <c r="A213" s="545">
        <v>260</v>
      </c>
      <c r="B213" s="545" t="s">
        <v>12077</v>
      </c>
      <c r="C213" s="545" t="s">
        <v>221</v>
      </c>
      <c r="D213" s="546"/>
      <c r="E213" s="171" t="str">
        <f t="shared" si="3"/>
        <v>1900</v>
      </c>
      <c r="F213" s="547">
        <v>0</v>
      </c>
      <c r="G213" s="548">
        <v>0</v>
      </c>
      <c r="H213" s="547">
        <v>0</v>
      </c>
      <c r="I213" s="545" t="s">
        <v>12663</v>
      </c>
      <c r="J213" s="545"/>
      <c r="K213" s="545" t="s">
        <v>13413</v>
      </c>
      <c r="L213" s="545" t="s">
        <v>13960</v>
      </c>
      <c r="M213" s="548" t="s">
        <v>13758</v>
      </c>
      <c r="N213" s="545" t="s">
        <v>13413</v>
      </c>
      <c r="O213" s="545" t="s">
        <v>13961</v>
      </c>
      <c r="P213" s="549">
        <v>241</v>
      </c>
      <c r="Q213" s="549">
        <v>1</v>
      </c>
      <c r="R213" s="549">
        <v>21</v>
      </c>
      <c r="S213" s="548"/>
      <c r="T213" s="548"/>
      <c r="U213" s="99"/>
    </row>
    <row r="214" spans="1:21" ht="19.5" customHeight="1">
      <c r="A214" s="545">
        <v>261</v>
      </c>
      <c r="B214" s="545" t="s">
        <v>3233</v>
      </c>
      <c r="C214" s="545" t="s">
        <v>221</v>
      </c>
      <c r="D214" s="546"/>
      <c r="E214" s="171" t="str">
        <f t="shared" si="3"/>
        <v>1900</v>
      </c>
      <c r="F214" s="547">
        <v>0</v>
      </c>
      <c r="G214" s="548">
        <v>0</v>
      </c>
      <c r="H214" s="547">
        <v>0</v>
      </c>
      <c r="I214" s="545" t="s">
        <v>12663</v>
      </c>
      <c r="J214" s="545"/>
      <c r="K214" s="545" t="s">
        <v>13413</v>
      </c>
      <c r="L214" s="545" t="s">
        <v>13962</v>
      </c>
      <c r="M214" s="548" t="s">
        <v>13758</v>
      </c>
      <c r="N214" s="545" t="s">
        <v>13413</v>
      </c>
      <c r="O214" s="545" t="s">
        <v>13963</v>
      </c>
      <c r="P214" s="549">
        <v>242</v>
      </c>
      <c r="Q214" s="549">
        <v>1</v>
      </c>
      <c r="R214" s="549">
        <v>21</v>
      </c>
      <c r="S214" s="548"/>
      <c r="T214" s="548"/>
      <c r="U214" s="99"/>
    </row>
    <row r="215" spans="1:21" ht="19.5" customHeight="1">
      <c r="A215" s="545">
        <v>262</v>
      </c>
      <c r="B215" s="545" t="s">
        <v>3226</v>
      </c>
      <c r="C215" s="545" t="s">
        <v>221</v>
      </c>
      <c r="D215" s="546"/>
      <c r="E215" s="171" t="str">
        <f t="shared" si="3"/>
        <v>1900</v>
      </c>
      <c r="F215" s="547">
        <v>0</v>
      </c>
      <c r="G215" s="548">
        <v>0</v>
      </c>
      <c r="H215" s="547">
        <v>0</v>
      </c>
      <c r="I215" s="545" t="s">
        <v>12663</v>
      </c>
      <c r="J215" s="545"/>
      <c r="K215" s="545" t="s">
        <v>13413</v>
      </c>
      <c r="L215" s="545" t="s">
        <v>13964</v>
      </c>
      <c r="M215" s="548" t="s">
        <v>13758</v>
      </c>
      <c r="N215" s="545" t="s">
        <v>13413</v>
      </c>
      <c r="O215" s="545" t="s">
        <v>13961</v>
      </c>
      <c r="P215" s="549">
        <v>243</v>
      </c>
      <c r="Q215" s="549">
        <v>1</v>
      </c>
      <c r="R215" s="549">
        <v>21</v>
      </c>
      <c r="S215" s="548"/>
      <c r="T215" s="548"/>
      <c r="U215" s="99"/>
    </row>
    <row r="216" spans="1:21" ht="19.5" customHeight="1">
      <c r="A216" s="545">
        <v>263</v>
      </c>
      <c r="B216" s="545" t="s">
        <v>660</v>
      </c>
      <c r="C216" s="545" t="s">
        <v>221</v>
      </c>
      <c r="D216" s="546"/>
      <c r="E216" s="171" t="str">
        <f t="shared" si="3"/>
        <v>1900</v>
      </c>
      <c r="F216" s="547">
        <v>0</v>
      </c>
      <c r="G216" s="548">
        <v>0</v>
      </c>
      <c r="H216" s="547">
        <v>0</v>
      </c>
      <c r="I216" s="545" t="s">
        <v>12682</v>
      </c>
      <c r="J216" s="545"/>
      <c r="K216" s="545" t="s">
        <v>13413</v>
      </c>
      <c r="L216" s="545" t="s">
        <v>13954</v>
      </c>
      <c r="M216" s="548" t="s">
        <v>13758</v>
      </c>
      <c r="N216" s="545" t="s">
        <v>13413</v>
      </c>
      <c r="O216" s="545" t="s">
        <v>13965</v>
      </c>
      <c r="P216" s="549">
        <v>244</v>
      </c>
      <c r="Q216" s="549">
        <v>1</v>
      </c>
      <c r="R216" s="549">
        <v>90</v>
      </c>
      <c r="S216" s="548"/>
      <c r="T216" s="548"/>
      <c r="U216" s="99"/>
    </row>
    <row r="217" spans="1:21" ht="19.5" customHeight="1">
      <c r="A217" s="545">
        <v>264</v>
      </c>
      <c r="B217" s="545" t="s">
        <v>3227</v>
      </c>
      <c r="C217" s="545" t="s">
        <v>221</v>
      </c>
      <c r="D217" s="546"/>
      <c r="E217" s="171" t="str">
        <f t="shared" si="3"/>
        <v>1900</v>
      </c>
      <c r="F217" s="547">
        <v>0</v>
      </c>
      <c r="G217" s="548">
        <v>0</v>
      </c>
      <c r="H217" s="547">
        <v>0</v>
      </c>
      <c r="I217" s="545" t="s">
        <v>12663</v>
      </c>
      <c r="J217" s="545"/>
      <c r="K217" s="545" t="s">
        <v>13413</v>
      </c>
      <c r="L217" s="545" t="s">
        <v>13966</v>
      </c>
      <c r="M217" s="548" t="s">
        <v>13758</v>
      </c>
      <c r="N217" s="545" t="s">
        <v>13413</v>
      </c>
      <c r="O217" s="545" t="s">
        <v>13963</v>
      </c>
      <c r="P217" s="549">
        <v>245</v>
      </c>
      <c r="Q217" s="549">
        <v>1</v>
      </c>
      <c r="R217" s="549">
        <v>21</v>
      </c>
      <c r="S217" s="548"/>
      <c r="T217" s="548"/>
      <c r="U217" s="99"/>
    </row>
    <row r="218" spans="1:21" ht="19.5" customHeight="1">
      <c r="A218" s="545">
        <v>266</v>
      </c>
      <c r="B218" s="545" t="s">
        <v>10400</v>
      </c>
      <c r="C218" s="545" t="s">
        <v>786</v>
      </c>
      <c r="D218" s="546"/>
      <c r="E218" s="171" t="str">
        <f t="shared" si="3"/>
        <v>1900</v>
      </c>
      <c r="F218" s="547">
        <v>0</v>
      </c>
      <c r="G218" s="548">
        <v>0</v>
      </c>
      <c r="H218" s="547">
        <v>0</v>
      </c>
      <c r="I218" s="545" t="s">
        <v>12683</v>
      </c>
      <c r="J218" s="545"/>
      <c r="K218" s="545" t="s">
        <v>13413</v>
      </c>
      <c r="L218" s="545" t="s">
        <v>13967</v>
      </c>
      <c r="M218" s="548" t="s">
        <v>13758</v>
      </c>
      <c r="N218" s="545" t="s">
        <v>13413</v>
      </c>
      <c r="O218" s="545" t="s">
        <v>13968</v>
      </c>
      <c r="P218" s="549">
        <v>247</v>
      </c>
      <c r="Q218" s="549">
        <v>1</v>
      </c>
      <c r="R218" s="549">
        <v>18</v>
      </c>
      <c r="S218" s="548"/>
      <c r="T218" s="548"/>
      <c r="U218" s="99"/>
    </row>
    <row r="219" spans="1:21" ht="19.5" customHeight="1">
      <c r="A219" s="545">
        <v>267</v>
      </c>
      <c r="B219" s="545" t="s">
        <v>12076</v>
      </c>
      <c r="C219" s="545" t="s">
        <v>221</v>
      </c>
      <c r="D219" s="546"/>
      <c r="E219" s="171" t="str">
        <f t="shared" si="3"/>
        <v>1900</v>
      </c>
      <c r="F219" s="547">
        <v>0</v>
      </c>
      <c r="G219" s="548">
        <v>0</v>
      </c>
      <c r="H219" s="547">
        <v>0</v>
      </c>
      <c r="I219" s="545" t="s">
        <v>12643</v>
      </c>
      <c r="J219" s="545"/>
      <c r="K219" s="545" t="s">
        <v>13413</v>
      </c>
      <c r="L219" s="545" t="s">
        <v>13969</v>
      </c>
      <c r="M219" s="548" t="s">
        <v>13758</v>
      </c>
      <c r="N219" s="545" t="s">
        <v>13413</v>
      </c>
      <c r="O219" s="545" t="s">
        <v>13413</v>
      </c>
      <c r="P219" s="549">
        <v>248</v>
      </c>
      <c r="Q219" s="549">
        <v>1</v>
      </c>
      <c r="R219" s="549">
        <v>6</v>
      </c>
      <c r="S219" s="548"/>
      <c r="T219" s="548"/>
      <c r="U219" s="99"/>
    </row>
    <row r="220" spans="1:21" ht="19.5" customHeight="1">
      <c r="A220" s="545">
        <v>268</v>
      </c>
      <c r="B220" s="545" t="s">
        <v>12075</v>
      </c>
      <c r="C220" s="545" t="s">
        <v>206</v>
      </c>
      <c r="D220" s="546"/>
      <c r="E220" s="171" t="str">
        <f t="shared" si="3"/>
        <v>1900</v>
      </c>
      <c r="F220" s="547">
        <v>0</v>
      </c>
      <c r="G220" s="548">
        <v>0</v>
      </c>
      <c r="H220" s="547">
        <v>0</v>
      </c>
      <c r="I220" s="545" t="s">
        <v>12640</v>
      </c>
      <c r="J220" s="545"/>
      <c r="K220" s="545" t="s">
        <v>13413</v>
      </c>
      <c r="L220" s="545" t="s">
        <v>13413</v>
      </c>
      <c r="M220" s="548" t="s">
        <v>13758</v>
      </c>
      <c r="N220" s="545" t="s">
        <v>13413</v>
      </c>
      <c r="O220" s="545" t="s">
        <v>13413</v>
      </c>
      <c r="P220" s="549">
        <v>249</v>
      </c>
      <c r="Q220" s="549">
        <v>1</v>
      </c>
      <c r="R220" s="549">
        <v>1</v>
      </c>
      <c r="S220" s="548"/>
      <c r="T220" s="548"/>
      <c r="U220" s="99"/>
    </row>
    <row r="221" spans="1:21" ht="19.5" customHeight="1">
      <c r="A221" s="545">
        <v>269</v>
      </c>
      <c r="B221" s="545" t="s">
        <v>3228</v>
      </c>
      <c r="C221" s="545" t="s">
        <v>221</v>
      </c>
      <c r="D221" s="546"/>
      <c r="E221" s="171" t="str">
        <f t="shared" si="3"/>
        <v>1900</v>
      </c>
      <c r="F221" s="547">
        <v>0</v>
      </c>
      <c r="G221" s="548">
        <v>0</v>
      </c>
      <c r="H221" s="547">
        <v>0</v>
      </c>
      <c r="I221" s="545" t="s">
        <v>12663</v>
      </c>
      <c r="J221" s="545"/>
      <c r="K221" s="545" t="s">
        <v>13413</v>
      </c>
      <c r="L221" s="545" t="s">
        <v>13970</v>
      </c>
      <c r="M221" s="548" t="s">
        <v>13758</v>
      </c>
      <c r="N221" s="545" t="s">
        <v>13413</v>
      </c>
      <c r="O221" s="545" t="s">
        <v>13971</v>
      </c>
      <c r="P221" s="549">
        <v>250</v>
      </c>
      <c r="Q221" s="549">
        <v>1</v>
      </c>
      <c r="R221" s="549">
        <v>21</v>
      </c>
      <c r="S221" s="548"/>
      <c r="T221" s="548"/>
      <c r="U221" s="99"/>
    </row>
    <row r="222" spans="1:21" ht="19.5" customHeight="1">
      <c r="A222" s="545">
        <v>270</v>
      </c>
      <c r="B222" s="545" t="s">
        <v>12074</v>
      </c>
      <c r="C222" s="545" t="s">
        <v>206</v>
      </c>
      <c r="D222" s="546"/>
      <c r="E222" s="171" t="str">
        <f t="shared" si="3"/>
        <v>1900</v>
      </c>
      <c r="F222" s="547">
        <v>0</v>
      </c>
      <c r="G222" s="548">
        <v>0</v>
      </c>
      <c r="H222" s="547">
        <v>0</v>
      </c>
      <c r="I222" s="545" t="s">
        <v>12640</v>
      </c>
      <c r="J222" s="545"/>
      <c r="K222" s="545" t="s">
        <v>13413</v>
      </c>
      <c r="L222" s="545" t="s">
        <v>13413</v>
      </c>
      <c r="M222" s="548" t="s">
        <v>13758</v>
      </c>
      <c r="N222" s="545" t="s">
        <v>13413</v>
      </c>
      <c r="O222" s="545" t="s">
        <v>13413</v>
      </c>
      <c r="P222" s="549">
        <v>251</v>
      </c>
      <c r="Q222" s="549">
        <v>1</v>
      </c>
      <c r="R222" s="549">
        <v>1</v>
      </c>
      <c r="S222" s="548"/>
      <c r="T222" s="548"/>
      <c r="U222" s="99"/>
    </row>
    <row r="223" spans="1:21" ht="19.5" customHeight="1">
      <c r="A223" s="545">
        <v>271</v>
      </c>
      <c r="B223" s="545" t="s">
        <v>796</v>
      </c>
      <c r="C223" s="545" t="s">
        <v>221</v>
      </c>
      <c r="D223" s="546">
        <v>44592</v>
      </c>
      <c r="E223" s="171" t="str">
        <f t="shared" si="3"/>
        <v>2022</v>
      </c>
      <c r="F223" s="547">
        <v>101618</v>
      </c>
      <c r="G223" s="548">
        <v>0.19</v>
      </c>
      <c r="H223" s="547">
        <v>85393.279999999999</v>
      </c>
      <c r="I223" s="545" t="s">
        <v>12684</v>
      </c>
      <c r="J223" s="545" t="s">
        <v>13297</v>
      </c>
      <c r="K223" s="545" t="s">
        <v>13413</v>
      </c>
      <c r="L223" s="545" t="s">
        <v>13972</v>
      </c>
      <c r="M223" s="548" t="s">
        <v>13758</v>
      </c>
      <c r="N223" s="545" t="s">
        <v>13413</v>
      </c>
      <c r="O223" s="545" t="s">
        <v>13973</v>
      </c>
      <c r="P223" s="549">
        <v>252</v>
      </c>
      <c r="Q223" s="549">
        <v>1</v>
      </c>
      <c r="R223" s="549">
        <v>95</v>
      </c>
      <c r="S223" s="548">
        <v>2257</v>
      </c>
      <c r="T223" s="548"/>
      <c r="U223" s="99"/>
    </row>
    <row r="224" spans="1:21" ht="19.5" customHeight="1">
      <c r="A224" s="545">
        <v>272</v>
      </c>
      <c r="B224" s="545" t="s">
        <v>665</v>
      </c>
      <c r="C224" s="545" t="s">
        <v>221</v>
      </c>
      <c r="D224" s="546"/>
      <c r="E224" s="171" t="str">
        <f t="shared" si="3"/>
        <v>1900</v>
      </c>
      <c r="F224" s="547">
        <v>0</v>
      </c>
      <c r="G224" s="548">
        <v>0</v>
      </c>
      <c r="H224" s="547">
        <v>0</v>
      </c>
      <c r="I224" s="545" t="s">
        <v>12643</v>
      </c>
      <c r="J224" s="545"/>
      <c r="K224" s="545" t="s">
        <v>13413</v>
      </c>
      <c r="L224" s="545" t="s">
        <v>13974</v>
      </c>
      <c r="M224" s="548" t="s">
        <v>13758</v>
      </c>
      <c r="N224" s="545" t="s">
        <v>13413</v>
      </c>
      <c r="O224" s="545" t="s">
        <v>13413</v>
      </c>
      <c r="P224" s="549">
        <v>253</v>
      </c>
      <c r="Q224" s="549">
        <v>1</v>
      </c>
      <c r="R224" s="549">
        <v>6</v>
      </c>
      <c r="S224" s="548"/>
      <c r="T224" s="548"/>
      <c r="U224" s="99"/>
    </row>
    <row r="225" spans="1:21" ht="19.5" customHeight="1">
      <c r="A225" s="545">
        <v>273</v>
      </c>
      <c r="B225" s="545" t="s">
        <v>12073</v>
      </c>
      <c r="C225" s="545" t="s">
        <v>221</v>
      </c>
      <c r="D225" s="546"/>
      <c r="E225" s="171" t="str">
        <f t="shared" si="3"/>
        <v>1900</v>
      </c>
      <c r="F225" s="547">
        <v>0</v>
      </c>
      <c r="G225" s="548">
        <v>0</v>
      </c>
      <c r="H225" s="547">
        <v>0</v>
      </c>
      <c r="I225" s="545" t="s">
        <v>12643</v>
      </c>
      <c r="J225" s="545"/>
      <c r="K225" s="545" t="s">
        <v>13413</v>
      </c>
      <c r="L225" s="545" t="s">
        <v>13975</v>
      </c>
      <c r="M225" s="548" t="s">
        <v>13758</v>
      </c>
      <c r="N225" s="545" t="s">
        <v>13413</v>
      </c>
      <c r="O225" s="545" t="s">
        <v>13413</v>
      </c>
      <c r="P225" s="549">
        <v>254</v>
      </c>
      <c r="Q225" s="549">
        <v>1</v>
      </c>
      <c r="R225" s="549">
        <v>6</v>
      </c>
      <c r="S225" s="548"/>
      <c r="T225" s="548"/>
      <c r="U225" s="99"/>
    </row>
    <row r="226" spans="1:21" ht="19.5" customHeight="1">
      <c r="A226" s="545">
        <v>275</v>
      </c>
      <c r="B226" s="545" t="s">
        <v>668</v>
      </c>
      <c r="C226" s="545" t="s">
        <v>221</v>
      </c>
      <c r="D226" s="546"/>
      <c r="E226" s="171" t="str">
        <f t="shared" si="3"/>
        <v>1900</v>
      </c>
      <c r="F226" s="547">
        <v>0</v>
      </c>
      <c r="G226" s="548">
        <v>0</v>
      </c>
      <c r="H226" s="547">
        <v>0</v>
      </c>
      <c r="I226" s="545" t="s">
        <v>12643</v>
      </c>
      <c r="J226" s="545"/>
      <c r="K226" s="545" t="s">
        <v>13413</v>
      </c>
      <c r="L226" s="545" t="s">
        <v>13976</v>
      </c>
      <c r="M226" s="548" t="s">
        <v>13758</v>
      </c>
      <c r="N226" s="545" t="s">
        <v>13413</v>
      </c>
      <c r="O226" s="545" t="s">
        <v>13413</v>
      </c>
      <c r="P226" s="549">
        <v>256</v>
      </c>
      <c r="Q226" s="549">
        <v>1</v>
      </c>
      <c r="R226" s="549">
        <v>6</v>
      </c>
      <c r="S226" s="548"/>
      <c r="T226" s="548"/>
      <c r="U226" s="99"/>
    </row>
    <row r="227" spans="1:21" ht="19.5" customHeight="1">
      <c r="A227" s="545">
        <v>276</v>
      </c>
      <c r="B227" s="545" t="s">
        <v>669</v>
      </c>
      <c r="C227" s="545" t="s">
        <v>221</v>
      </c>
      <c r="D227" s="546"/>
      <c r="E227" s="171" t="str">
        <f t="shared" si="3"/>
        <v>1900</v>
      </c>
      <c r="F227" s="547">
        <v>0</v>
      </c>
      <c r="G227" s="548">
        <v>0</v>
      </c>
      <c r="H227" s="547">
        <v>0</v>
      </c>
      <c r="I227" s="545" t="s">
        <v>12643</v>
      </c>
      <c r="J227" s="545"/>
      <c r="K227" s="545" t="s">
        <v>13413</v>
      </c>
      <c r="L227" s="545" t="s">
        <v>13977</v>
      </c>
      <c r="M227" s="548" t="s">
        <v>13758</v>
      </c>
      <c r="N227" s="545" t="s">
        <v>13413</v>
      </c>
      <c r="O227" s="545" t="s">
        <v>13413</v>
      </c>
      <c r="P227" s="549">
        <v>257</v>
      </c>
      <c r="Q227" s="549">
        <v>1</v>
      </c>
      <c r="R227" s="549">
        <v>6</v>
      </c>
      <c r="S227" s="548"/>
      <c r="T227" s="548"/>
      <c r="U227" s="99"/>
    </row>
    <row r="228" spans="1:21" ht="19.5" customHeight="1">
      <c r="A228" s="545">
        <v>277</v>
      </c>
      <c r="B228" s="545" t="s">
        <v>667</v>
      </c>
      <c r="C228" s="545" t="s">
        <v>221</v>
      </c>
      <c r="D228" s="546"/>
      <c r="E228" s="171" t="str">
        <f t="shared" si="3"/>
        <v>1900</v>
      </c>
      <c r="F228" s="547">
        <v>0</v>
      </c>
      <c r="G228" s="548">
        <v>0</v>
      </c>
      <c r="H228" s="547">
        <v>0</v>
      </c>
      <c r="I228" s="545" t="s">
        <v>12643</v>
      </c>
      <c r="J228" s="545"/>
      <c r="K228" s="545" t="s">
        <v>13413</v>
      </c>
      <c r="L228" s="545" t="s">
        <v>13978</v>
      </c>
      <c r="M228" s="548" t="s">
        <v>13758</v>
      </c>
      <c r="N228" s="545" t="s">
        <v>13413</v>
      </c>
      <c r="O228" s="545" t="s">
        <v>13413</v>
      </c>
      <c r="P228" s="549">
        <v>258</v>
      </c>
      <c r="Q228" s="549">
        <v>1</v>
      </c>
      <c r="R228" s="549">
        <v>6</v>
      </c>
      <c r="S228" s="548"/>
      <c r="T228" s="548"/>
      <c r="U228" s="99"/>
    </row>
    <row r="229" spans="1:21" ht="19.5" customHeight="1">
      <c r="A229" s="545">
        <v>278</v>
      </c>
      <c r="B229" s="545" t="s">
        <v>663</v>
      </c>
      <c r="C229" s="545" t="s">
        <v>221</v>
      </c>
      <c r="D229" s="546"/>
      <c r="E229" s="171" t="str">
        <f t="shared" si="3"/>
        <v>1900</v>
      </c>
      <c r="F229" s="547">
        <v>0</v>
      </c>
      <c r="G229" s="548">
        <v>0</v>
      </c>
      <c r="H229" s="547">
        <v>0</v>
      </c>
      <c r="I229" s="545" t="s">
        <v>12643</v>
      </c>
      <c r="J229" s="545"/>
      <c r="K229" s="545" t="s">
        <v>13413</v>
      </c>
      <c r="L229" s="545" t="s">
        <v>13974</v>
      </c>
      <c r="M229" s="548" t="s">
        <v>13758</v>
      </c>
      <c r="N229" s="545" t="s">
        <v>13413</v>
      </c>
      <c r="O229" s="545" t="s">
        <v>13413</v>
      </c>
      <c r="P229" s="549">
        <v>259</v>
      </c>
      <c r="Q229" s="549">
        <v>1</v>
      </c>
      <c r="R229" s="549">
        <v>6</v>
      </c>
      <c r="S229" s="548"/>
      <c r="T229" s="548"/>
      <c r="U229" s="99"/>
    </row>
    <row r="230" spans="1:21" ht="19.5" customHeight="1">
      <c r="A230" s="545">
        <v>279</v>
      </c>
      <c r="B230" s="545" t="s">
        <v>3238</v>
      </c>
      <c r="C230" s="545" t="s">
        <v>221</v>
      </c>
      <c r="D230" s="546"/>
      <c r="E230" s="171" t="str">
        <f t="shared" si="3"/>
        <v>1900</v>
      </c>
      <c r="F230" s="547">
        <v>0</v>
      </c>
      <c r="G230" s="548">
        <v>0</v>
      </c>
      <c r="H230" s="547">
        <v>0</v>
      </c>
      <c r="I230" s="545" t="s">
        <v>12663</v>
      </c>
      <c r="J230" s="545"/>
      <c r="K230" s="545" t="s">
        <v>13413</v>
      </c>
      <c r="L230" s="545" t="s">
        <v>13962</v>
      </c>
      <c r="M230" s="548" t="s">
        <v>13758</v>
      </c>
      <c r="N230" s="545" t="s">
        <v>13413</v>
      </c>
      <c r="O230" s="545" t="s">
        <v>13945</v>
      </c>
      <c r="P230" s="549">
        <v>260</v>
      </c>
      <c r="Q230" s="549">
        <v>1</v>
      </c>
      <c r="R230" s="549">
        <v>21</v>
      </c>
      <c r="S230" s="548"/>
      <c r="T230" s="548"/>
      <c r="U230" s="99"/>
    </row>
    <row r="231" spans="1:21" ht="19.5" customHeight="1">
      <c r="A231" s="545">
        <v>280</v>
      </c>
      <c r="B231" s="545" t="s">
        <v>3237</v>
      </c>
      <c r="C231" s="545" t="s">
        <v>221</v>
      </c>
      <c r="D231" s="546"/>
      <c r="E231" s="171" t="str">
        <f t="shared" si="3"/>
        <v>1900</v>
      </c>
      <c r="F231" s="547">
        <v>0</v>
      </c>
      <c r="G231" s="548">
        <v>0</v>
      </c>
      <c r="H231" s="547">
        <v>0</v>
      </c>
      <c r="I231" s="545" t="s">
        <v>12663</v>
      </c>
      <c r="J231" s="545"/>
      <c r="K231" s="545" t="s">
        <v>13413</v>
      </c>
      <c r="L231" s="545" t="s">
        <v>13962</v>
      </c>
      <c r="M231" s="548" t="s">
        <v>13758</v>
      </c>
      <c r="N231" s="545" t="s">
        <v>13413</v>
      </c>
      <c r="O231" s="545" t="s">
        <v>13957</v>
      </c>
      <c r="P231" s="549">
        <v>261</v>
      </c>
      <c r="Q231" s="549">
        <v>1</v>
      </c>
      <c r="R231" s="549">
        <v>21</v>
      </c>
      <c r="S231" s="548"/>
      <c r="T231" s="548"/>
      <c r="U231" s="99"/>
    </row>
    <row r="232" spans="1:21" ht="19.5" customHeight="1">
      <c r="A232" s="545">
        <v>281</v>
      </c>
      <c r="B232" s="545" t="s">
        <v>12072</v>
      </c>
      <c r="C232" s="545" t="s">
        <v>216</v>
      </c>
      <c r="D232" s="546"/>
      <c r="E232" s="171" t="str">
        <f t="shared" si="3"/>
        <v>1900</v>
      </c>
      <c r="F232" s="547">
        <v>0</v>
      </c>
      <c r="G232" s="548">
        <v>0</v>
      </c>
      <c r="H232" s="547">
        <v>0</v>
      </c>
      <c r="I232" s="545" t="s">
        <v>12685</v>
      </c>
      <c r="J232" s="545"/>
      <c r="K232" s="545" t="s">
        <v>13413</v>
      </c>
      <c r="L232" s="545" t="s">
        <v>13413</v>
      </c>
      <c r="M232" s="548" t="s">
        <v>13758</v>
      </c>
      <c r="N232" s="545" t="s">
        <v>13413</v>
      </c>
      <c r="O232" s="545" t="s">
        <v>13413</v>
      </c>
      <c r="P232" s="549">
        <v>262</v>
      </c>
      <c r="Q232" s="549">
        <v>1</v>
      </c>
      <c r="R232" s="549">
        <v>11</v>
      </c>
      <c r="S232" s="548"/>
      <c r="T232" s="548"/>
      <c r="U232" s="99"/>
    </row>
    <row r="233" spans="1:21" ht="19.5" customHeight="1">
      <c r="A233" s="545">
        <v>282</v>
      </c>
      <c r="B233" s="545" t="s">
        <v>1569</v>
      </c>
      <c r="C233" s="545" t="s">
        <v>216</v>
      </c>
      <c r="D233" s="546"/>
      <c r="E233" s="171" t="str">
        <f t="shared" si="3"/>
        <v>1900</v>
      </c>
      <c r="F233" s="547">
        <v>0</v>
      </c>
      <c r="G233" s="548">
        <v>0</v>
      </c>
      <c r="H233" s="547">
        <v>0</v>
      </c>
      <c r="I233" s="545" t="s">
        <v>12685</v>
      </c>
      <c r="J233" s="545"/>
      <c r="K233" s="545" t="s">
        <v>13413</v>
      </c>
      <c r="L233" s="545" t="s">
        <v>13413</v>
      </c>
      <c r="M233" s="548" t="s">
        <v>13758</v>
      </c>
      <c r="N233" s="545" t="s">
        <v>13413</v>
      </c>
      <c r="O233" s="545" t="s">
        <v>13413</v>
      </c>
      <c r="P233" s="549">
        <v>263</v>
      </c>
      <c r="Q233" s="549">
        <v>1</v>
      </c>
      <c r="R233" s="549">
        <v>11</v>
      </c>
      <c r="S233" s="548"/>
      <c r="T233" s="548"/>
      <c r="U233" s="99"/>
    </row>
    <row r="234" spans="1:21" ht="19.5" customHeight="1">
      <c r="A234" s="545">
        <v>283</v>
      </c>
      <c r="B234" s="545" t="s">
        <v>12071</v>
      </c>
      <c r="C234" s="545" t="s">
        <v>216</v>
      </c>
      <c r="D234" s="546"/>
      <c r="E234" s="171" t="str">
        <f t="shared" si="3"/>
        <v>1900</v>
      </c>
      <c r="F234" s="547">
        <v>0</v>
      </c>
      <c r="G234" s="548">
        <v>0</v>
      </c>
      <c r="H234" s="547">
        <v>0</v>
      </c>
      <c r="I234" s="545" t="s">
        <v>12686</v>
      </c>
      <c r="J234" s="545"/>
      <c r="K234" s="545" t="s">
        <v>13413</v>
      </c>
      <c r="L234" s="545" t="s">
        <v>13413</v>
      </c>
      <c r="M234" s="548" t="s">
        <v>13758</v>
      </c>
      <c r="N234" s="545" t="s">
        <v>13413</v>
      </c>
      <c r="O234" s="545" t="s">
        <v>13979</v>
      </c>
      <c r="P234" s="549">
        <v>264</v>
      </c>
      <c r="Q234" s="549">
        <v>1</v>
      </c>
      <c r="R234" s="549">
        <v>131</v>
      </c>
      <c r="S234" s="548"/>
      <c r="T234" s="548"/>
      <c r="U234" s="99"/>
    </row>
    <row r="235" spans="1:21" ht="19.5" customHeight="1">
      <c r="A235" s="545">
        <v>284</v>
      </c>
      <c r="B235" s="545" t="s">
        <v>12070</v>
      </c>
      <c r="C235" s="545" t="s">
        <v>216</v>
      </c>
      <c r="D235" s="546"/>
      <c r="E235" s="171" t="str">
        <f t="shared" si="3"/>
        <v>1900</v>
      </c>
      <c r="F235" s="547">
        <v>0</v>
      </c>
      <c r="G235" s="548">
        <v>0</v>
      </c>
      <c r="H235" s="547">
        <v>0</v>
      </c>
      <c r="I235" s="545" t="s">
        <v>12652</v>
      </c>
      <c r="J235" s="545"/>
      <c r="K235" s="545" t="s">
        <v>13413</v>
      </c>
      <c r="L235" s="545" t="s">
        <v>13413</v>
      </c>
      <c r="M235" s="548" t="s">
        <v>13758</v>
      </c>
      <c r="N235" s="545" t="s">
        <v>13413</v>
      </c>
      <c r="O235" s="545" t="s">
        <v>13980</v>
      </c>
      <c r="P235" s="549">
        <v>265</v>
      </c>
      <c r="Q235" s="549">
        <v>1</v>
      </c>
      <c r="R235" s="549">
        <v>134</v>
      </c>
      <c r="S235" s="548"/>
      <c r="T235" s="548"/>
      <c r="U235" s="99"/>
    </row>
    <row r="236" spans="1:21" ht="19.5" customHeight="1">
      <c r="A236" s="545">
        <v>285</v>
      </c>
      <c r="B236" s="545" t="s">
        <v>12069</v>
      </c>
      <c r="C236" s="545" t="s">
        <v>216</v>
      </c>
      <c r="D236" s="546"/>
      <c r="E236" s="171" t="str">
        <f t="shared" si="3"/>
        <v>1900</v>
      </c>
      <c r="F236" s="547">
        <v>0</v>
      </c>
      <c r="G236" s="548">
        <v>0</v>
      </c>
      <c r="H236" s="547">
        <v>0</v>
      </c>
      <c r="I236" s="545" t="s">
        <v>12652</v>
      </c>
      <c r="J236" s="545"/>
      <c r="K236" s="545" t="s">
        <v>13413</v>
      </c>
      <c r="L236" s="545" t="s">
        <v>13413</v>
      </c>
      <c r="M236" s="548" t="s">
        <v>13758</v>
      </c>
      <c r="N236" s="545" t="s">
        <v>13413</v>
      </c>
      <c r="O236" s="545" t="s">
        <v>13981</v>
      </c>
      <c r="P236" s="549">
        <v>266</v>
      </c>
      <c r="Q236" s="549">
        <v>1</v>
      </c>
      <c r="R236" s="549">
        <v>134</v>
      </c>
      <c r="S236" s="548"/>
      <c r="T236" s="548"/>
      <c r="U236" s="99"/>
    </row>
    <row r="237" spans="1:21" ht="19.5" customHeight="1">
      <c r="A237" s="545">
        <v>288</v>
      </c>
      <c r="B237" s="545" t="s">
        <v>830</v>
      </c>
      <c r="C237" s="545" t="s">
        <v>221</v>
      </c>
      <c r="D237" s="546"/>
      <c r="E237" s="171" t="str">
        <f t="shared" si="3"/>
        <v>1900</v>
      </c>
      <c r="F237" s="547">
        <v>0</v>
      </c>
      <c r="G237" s="548">
        <v>0</v>
      </c>
      <c r="H237" s="547">
        <v>0</v>
      </c>
      <c r="I237" s="545" t="s">
        <v>12684</v>
      </c>
      <c r="J237" s="545"/>
      <c r="K237" s="545" t="s">
        <v>13413</v>
      </c>
      <c r="L237" s="545" t="s">
        <v>13982</v>
      </c>
      <c r="M237" s="548" t="s">
        <v>13758</v>
      </c>
      <c r="N237" s="545" t="s">
        <v>13413</v>
      </c>
      <c r="O237" s="545" t="s">
        <v>13983</v>
      </c>
      <c r="P237" s="549">
        <v>268</v>
      </c>
      <c r="Q237" s="549">
        <v>1</v>
      </c>
      <c r="R237" s="549">
        <v>95</v>
      </c>
      <c r="S237" s="548"/>
      <c r="T237" s="548"/>
      <c r="U237" s="99"/>
    </row>
    <row r="238" spans="1:21" ht="19.5" customHeight="1">
      <c r="A238" s="545">
        <v>289</v>
      </c>
      <c r="B238" s="545" t="s">
        <v>706</v>
      </c>
      <c r="C238" s="545" t="s">
        <v>221</v>
      </c>
      <c r="D238" s="546"/>
      <c r="E238" s="171" t="str">
        <f t="shared" si="3"/>
        <v>1900</v>
      </c>
      <c r="F238" s="547">
        <v>0</v>
      </c>
      <c r="G238" s="548">
        <v>0</v>
      </c>
      <c r="H238" s="547">
        <v>0</v>
      </c>
      <c r="I238" s="545" t="s">
        <v>12687</v>
      </c>
      <c r="J238" s="545"/>
      <c r="K238" s="545" t="s">
        <v>13413</v>
      </c>
      <c r="L238" s="545" t="s">
        <v>13982</v>
      </c>
      <c r="M238" s="548" t="s">
        <v>13758</v>
      </c>
      <c r="N238" s="545" t="s">
        <v>13413</v>
      </c>
      <c r="O238" s="545" t="s">
        <v>13984</v>
      </c>
      <c r="P238" s="549">
        <v>269</v>
      </c>
      <c r="Q238" s="549">
        <v>1</v>
      </c>
      <c r="R238" s="549">
        <v>91</v>
      </c>
      <c r="S238" s="548"/>
      <c r="T238" s="548"/>
      <c r="U238" s="99"/>
    </row>
    <row r="239" spans="1:21" ht="19.5" customHeight="1">
      <c r="A239" s="545">
        <v>290</v>
      </c>
      <c r="B239" s="545" t="s">
        <v>658</v>
      </c>
      <c r="C239" s="545" t="s">
        <v>216</v>
      </c>
      <c r="D239" s="546"/>
      <c r="E239" s="171" t="str">
        <f t="shared" si="3"/>
        <v>1900</v>
      </c>
      <c r="F239" s="547">
        <v>0</v>
      </c>
      <c r="G239" s="548">
        <v>0</v>
      </c>
      <c r="H239" s="547">
        <v>0</v>
      </c>
      <c r="I239" s="545" t="s">
        <v>12643</v>
      </c>
      <c r="J239" s="545"/>
      <c r="K239" s="545" t="s">
        <v>13413</v>
      </c>
      <c r="L239" s="545" t="s">
        <v>13413</v>
      </c>
      <c r="M239" s="548" t="s">
        <v>13758</v>
      </c>
      <c r="N239" s="545" t="s">
        <v>13413</v>
      </c>
      <c r="O239" s="545" t="s">
        <v>13413</v>
      </c>
      <c r="P239" s="549">
        <v>270</v>
      </c>
      <c r="Q239" s="549">
        <v>1</v>
      </c>
      <c r="R239" s="549">
        <v>6</v>
      </c>
      <c r="S239" s="548"/>
      <c r="T239" s="548"/>
      <c r="U239" s="99"/>
    </row>
    <row r="240" spans="1:21" ht="19.5" customHeight="1">
      <c r="A240" s="545">
        <v>291</v>
      </c>
      <c r="B240" s="545" t="s">
        <v>12068</v>
      </c>
      <c r="C240" s="545" t="s">
        <v>221</v>
      </c>
      <c r="D240" s="546"/>
      <c r="E240" s="171" t="str">
        <f t="shared" si="3"/>
        <v>1900</v>
      </c>
      <c r="F240" s="547">
        <v>0</v>
      </c>
      <c r="G240" s="548">
        <v>0</v>
      </c>
      <c r="H240" s="547">
        <v>0</v>
      </c>
      <c r="I240" s="545" t="s">
        <v>12688</v>
      </c>
      <c r="J240" s="545"/>
      <c r="K240" s="545" t="s">
        <v>13413</v>
      </c>
      <c r="L240" s="545" t="s">
        <v>13954</v>
      </c>
      <c r="M240" s="548" t="s">
        <v>13758</v>
      </c>
      <c r="N240" s="545" t="s">
        <v>13413</v>
      </c>
      <c r="O240" s="545" t="s">
        <v>13985</v>
      </c>
      <c r="P240" s="549">
        <v>271</v>
      </c>
      <c r="Q240" s="549">
        <v>1</v>
      </c>
      <c r="R240" s="549">
        <v>92</v>
      </c>
      <c r="S240" s="548"/>
      <c r="T240" s="548"/>
      <c r="U240" s="99"/>
    </row>
    <row r="241" spans="1:21" ht="19.5" customHeight="1">
      <c r="A241" s="545">
        <v>292</v>
      </c>
      <c r="B241" s="545" t="s">
        <v>657</v>
      </c>
      <c r="C241" s="545" t="s">
        <v>216</v>
      </c>
      <c r="D241" s="546"/>
      <c r="E241" s="171" t="str">
        <f t="shared" si="3"/>
        <v>1900</v>
      </c>
      <c r="F241" s="547">
        <v>0</v>
      </c>
      <c r="G241" s="548">
        <v>0</v>
      </c>
      <c r="H241" s="547">
        <v>0</v>
      </c>
      <c r="I241" s="545" t="s">
        <v>12643</v>
      </c>
      <c r="J241" s="545"/>
      <c r="K241" s="545" t="s">
        <v>13413</v>
      </c>
      <c r="L241" s="545" t="s">
        <v>13413</v>
      </c>
      <c r="M241" s="548" t="s">
        <v>13758</v>
      </c>
      <c r="N241" s="545" t="s">
        <v>13413</v>
      </c>
      <c r="O241" s="545" t="s">
        <v>13413</v>
      </c>
      <c r="P241" s="549">
        <v>272</v>
      </c>
      <c r="Q241" s="549">
        <v>1</v>
      </c>
      <c r="R241" s="549">
        <v>6</v>
      </c>
      <c r="S241" s="548"/>
      <c r="T241" s="548"/>
      <c r="U241" s="99"/>
    </row>
    <row r="242" spans="1:21" ht="19.5" customHeight="1">
      <c r="A242" s="545">
        <v>293</v>
      </c>
      <c r="B242" s="545" t="s">
        <v>12067</v>
      </c>
      <c r="C242" s="545" t="s">
        <v>221</v>
      </c>
      <c r="D242" s="546">
        <v>46052</v>
      </c>
      <c r="E242" s="171" t="str">
        <f t="shared" si="3"/>
        <v>2026</v>
      </c>
      <c r="F242" s="547">
        <v>65786</v>
      </c>
      <c r="G242" s="548">
        <v>0.19</v>
      </c>
      <c r="H242" s="547">
        <v>55282.35</v>
      </c>
      <c r="I242" s="545" t="s">
        <v>12643</v>
      </c>
      <c r="J242" s="545" t="s">
        <v>13307</v>
      </c>
      <c r="K242" s="545" t="s">
        <v>13986</v>
      </c>
      <c r="L242" s="545" t="s">
        <v>13413</v>
      </c>
      <c r="M242" s="548" t="s">
        <v>13758</v>
      </c>
      <c r="N242" s="545" t="s">
        <v>13413</v>
      </c>
      <c r="O242" s="545" t="s">
        <v>13413</v>
      </c>
      <c r="P242" s="549">
        <v>273</v>
      </c>
      <c r="Q242" s="549">
        <v>1</v>
      </c>
      <c r="R242" s="549">
        <v>6</v>
      </c>
      <c r="S242" s="548">
        <v>2228</v>
      </c>
      <c r="T242" s="548"/>
      <c r="U242" s="99"/>
    </row>
    <row r="243" spans="1:21" ht="19.5" customHeight="1">
      <c r="A243" s="545">
        <v>294</v>
      </c>
      <c r="B243" s="545" t="s">
        <v>676</v>
      </c>
      <c r="C243" s="545" t="s">
        <v>221</v>
      </c>
      <c r="D243" s="546"/>
      <c r="E243" s="171" t="str">
        <f t="shared" si="3"/>
        <v>1900</v>
      </c>
      <c r="F243" s="547">
        <v>0</v>
      </c>
      <c r="G243" s="548">
        <v>0</v>
      </c>
      <c r="H243" s="547">
        <v>0</v>
      </c>
      <c r="I243" s="545" t="s">
        <v>12643</v>
      </c>
      <c r="J243" s="545"/>
      <c r="K243" s="545" t="s">
        <v>13413</v>
      </c>
      <c r="L243" s="545" t="s">
        <v>13413</v>
      </c>
      <c r="M243" s="548" t="s">
        <v>13758</v>
      </c>
      <c r="N243" s="545" t="s">
        <v>13413</v>
      </c>
      <c r="O243" s="545" t="s">
        <v>13987</v>
      </c>
      <c r="P243" s="549">
        <v>274</v>
      </c>
      <c r="Q243" s="549">
        <v>1</v>
      </c>
      <c r="R243" s="549">
        <v>6</v>
      </c>
      <c r="S243" s="548"/>
      <c r="T243" s="548"/>
      <c r="U243" s="99"/>
    </row>
    <row r="244" spans="1:21" ht="19.5" customHeight="1">
      <c r="A244" s="545">
        <v>295</v>
      </c>
      <c r="B244" s="545" t="s">
        <v>2871</v>
      </c>
      <c r="C244" s="545" t="s">
        <v>216</v>
      </c>
      <c r="D244" s="546"/>
      <c r="E244" s="171" t="str">
        <f t="shared" si="3"/>
        <v>1900</v>
      </c>
      <c r="F244" s="547">
        <v>0</v>
      </c>
      <c r="G244" s="548">
        <v>0</v>
      </c>
      <c r="H244" s="547">
        <v>0</v>
      </c>
      <c r="I244" s="545" t="s">
        <v>12649</v>
      </c>
      <c r="J244" s="545"/>
      <c r="K244" s="545" t="s">
        <v>13413</v>
      </c>
      <c r="L244" s="545" t="s">
        <v>13413</v>
      </c>
      <c r="M244" s="548" t="s">
        <v>13758</v>
      </c>
      <c r="N244" s="545" t="s">
        <v>22145</v>
      </c>
      <c r="O244" s="545" t="s">
        <v>13413</v>
      </c>
      <c r="P244" s="549">
        <v>275</v>
      </c>
      <c r="Q244" s="549">
        <v>1</v>
      </c>
      <c r="R244" s="549">
        <v>17</v>
      </c>
      <c r="S244" s="548"/>
      <c r="T244" s="548">
        <v>166</v>
      </c>
      <c r="U244" s="99"/>
    </row>
    <row r="245" spans="1:21" ht="19.5" customHeight="1">
      <c r="A245" s="545">
        <v>297</v>
      </c>
      <c r="B245" s="545" t="s">
        <v>482</v>
      </c>
      <c r="C245" s="545" t="s">
        <v>216</v>
      </c>
      <c r="D245" s="546"/>
      <c r="E245" s="171" t="str">
        <f t="shared" si="3"/>
        <v>1900</v>
      </c>
      <c r="F245" s="547">
        <v>0</v>
      </c>
      <c r="G245" s="548">
        <v>0</v>
      </c>
      <c r="H245" s="547">
        <v>0</v>
      </c>
      <c r="I245" s="545" t="s">
        <v>12665</v>
      </c>
      <c r="J245" s="545"/>
      <c r="K245" s="545" t="s">
        <v>13413</v>
      </c>
      <c r="L245" s="545" t="s">
        <v>13988</v>
      </c>
      <c r="M245" s="548" t="s">
        <v>13758</v>
      </c>
      <c r="N245" s="545" t="s">
        <v>13413</v>
      </c>
      <c r="O245" s="545" t="s">
        <v>13413</v>
      </c>
      <c r="P245" s="549">
        <v>276</v>
      </c>
      <c r="Q245" s="549">
        <v>1</v>
      </c>
      <c r="R245" s="549">
        <v>75</v>
      </c>
      <c r="S245" s="548"/>
      <c r="T245" s="548"/>
      <c r="U245" s="99"/>
    </row>
    <row r="246" spans="1:21" ht="19.5" customHeight="1">
      <c r="A246" s="545">
        <v>300</v>
      </c>
      <c r="B246" s="545" t="s">
        <v>12066</v>
      </c>
      <c r="C246" s="545" t="s">
        <v>216</v>
      </c>
      <c r="D246" s="546"/>
      <c r="E246" s="171" t="str">
        <f t="shared" si="3"/>
        <v>1900</v>
      </c>
      <c r="F246" s="547">
        <v>0</v>
      </c>
      <c r="G246" s="548">
        <v>0</v>
      </c>
      <c r="H246" s="547">
        <v>0</v>
      </c>
      <c r="I246" s="545" t="s">
        <v>12649</v>
      </c>
      <c r="J246" s="545"/>
      <c r="K246" s="545" t="s">
        <v>13413</v>
      </c>
      <c r="L246" s="545" t="s">
        <v>13413</v>
      </c>
      <c r="M246" s="548" t="s">
        <v>13758</v>
      </c>
      <c r="N246" s="545" t="s">
        <v>22145</v>
      </c>
      <c r="O246" s="545" t="s">
        <v>13413</v>
      </c>
      <c r="P246" s="549">
        <v>278</v>
      </c>
      <c r="Q246" s="549">
        <v>1</v>
      </c>
      <c r="R246" s="549">
        <v>17</v>
      </c>
      <c r="S246" s="548"/>
      <c r="T246" s="548">
        <v>166</v>
      </c>
      <c r="U246" s="99"/>
    </row>
    <row r="247" spans="1:21" ht="19.5" customHeight="1">
      <c r="A247" s="545">
        <v>302</v>
      </c>
      <c r="B247" s="545" t="s">
        <v>693</v>
      </c>
      <c r="C247" s="545" t="s">
        <v>209</v>
      </c>
      <c r="D247" s="546"/>
      <c r="E247" s="171" t="str">
        <f t="shared" si="3"/>
        <v>1900</v>
      </c>
      <c r="F247" s="547">
        <v>0</v>
      </c>
      <c r="G247" s="548">
        <v>0</v>
      </c>
      <c r="H247" s="547">
        <v>0</v>
      </c>
      <c r="I247" s="545" t="s">
        <v>12643</v>
      </c>
      <c r="J247" s="545"/>
      <c r="K247" s="545" t="s">
        <v>13413</v>
      </c>
      <c r="L247" s="545" t="s">
        <v>13989</v>
      </c>
      <c r="M247" s="548" t="s">
        <v>13758</v>
      </c>
      <c r="N247" s="545" t="s">
        <v>13413</v>
      </c>
      <c r="O247" s="545" t="s">
        <v>13413</v>
      </c>
      <c r="P247" s="549">
        <v>279</v>
      </c>
      <c r="Q247" s="549">
        <v>1</v>
      </c>
      <c r="R247" s="549">
        <v>6</v>
      </c>
      <c r="S247" s="548"/>
      <c r="T247" s="548"/>
      <c r="U247" s="99"/>
    </row>
    <row r="248" spans="1:21" ht="19.5" customHeight="1">
      <c r="A248" s="545">
        <v>303</v>
      </c>
      <c r="B248" s="545" t="s">
        <v>7164</v>
      </c>
      <c r="C248" s="545" t="s">
        <v>209</v>
      </c>
      <c r="D248" s="546">
        <v>46052</v>
      </c>
      <c r="E248" s="171" t="str">
        <f t="shared" si="3"/>
        <v>2026</v>
      </c>
      <c r="F248" s="547">
        <v>44068</v>
      </c>
      <c r="G248" s="548">
        <v>0.19</v>
      </c>
      <c r="H248" s="547">
        <v>37031.93</v>
      </c>
      <c r="I248" s="545" t="s">
        <v>12676</v>
      </c>
      <c r="J248" s="545" t="s">
        <v>13307</v>
      </c>
      <c r="K248" s="545" t="s">
        <v>13413</v>
      </c>
      <c r="L248" s="545" t="s">
        <v>13807</v>
      </c>
      <c r="M248" s="548" t="s">
        <v>13758</v>
      </c>
      <c r="N248" s="545" t="s">
        <v>13413</v>
      </c>
      <c r="O248" s="545" t="s">
        <v>13990</v>
      </c>
      <c r="P248" s="549">
        <v>280</v>
      </c>
      <c r="Q248" s="549">
        <v>1</v>
      </c>
      <c r="R248" s="549">
        <v>14</v>
      </c>
      <c r="S248" s="548">
        <v>2228</v>
      </c>
      <c r="T248" s="548"/>
      <c r="U248" s="99"/>
    </row>
    <row r="249" spans="1:21" ht="19.5" customHeight="1">
      <c r="A249" s="545">
        <v>304</v>
      </c>
      <c r="B249" s="545" t="s">
        <v>6753</v>
      </c>
      <c r="C249" s="545" t="s">
        <v>216</v>
      </c>
      <c r="D249" s="546">
        <v>46052</v>
      </c>
      <c r="E249" s="171" t="str">
        <f t="shared" si="3"/>
        <v>2026</v>
      </c>
      <c r="F249" s="547">
        <v>144895</v>
      </c>
      <c r="G249" s="548">
        <v>0.19</v>
      </c>
      <c r="H249" s="547">
        <v>121760.5</v>
      </c>
      <c r="I249" s="545" t="s">
        <v>12676</v>
      </c>
      <c r="J249" s="545" t="s">
        <v>13307</v>
      </c>
      <c r="K249" s="545" t="s">
        <v>13413</v>
      </c>
      <c r="L249" s="545" t="s">
        <v>13807</v>
      </c>
      <c r="M249" s="548" t="s">
        <v>13758</v>
      </c>
      <c r="N249" s="545" t="s">
        <v>13413</v>
      </c>
      <c r="O249" s="545" t="s">
        <v>13991</v>
      </c>
      <c r="P249" s="549">
        <v>281</v>
      </c>
      <c r="Q249" s="549">
        <v>1</v>
      </c>
      <c r="R249" s="549">
        <v>14</v>
      </c>
      <c r="S249" s="548">
        <v>2228</v>
      </c>
      <c r="T249" s="548"/>
      <c r="U249" s="99"/>
    </row>
    <row r="250" spans="1:21" ht="19.5" customHeight="1">
      <c r="A250" s="545">
        <v>305</v>
      </c>
      <c r="B250" s="545" t="s">
        <v>821</v>
      </c>
      <c r="C250" s="545" t="s">
        <v>221</v>
      </c>
      <c r="D250" s="546"/>
      <c r="E250" s="171" t="str">
        <f t="shared" si="3"/>
        <v>1900</v>
      </c>
      <c r="F250" s="547">
        <v>0</v>
      </c>
      <c r="G250" s="548">
        <v>0</v>
      </c>
      <c r="H250" s="547">
        <v>0</v>
      </c>
      <c r="I250" s="545" t="s">
        <v>12684</v>
      </c>
      <c r="J250" s="545"/>
      <c r="K250" s="545" t="s">
        <v>13413</v>
      </c>
      <c r="L250" s="545" t="s">
        <v>13982</v>
      </c>
      <c r="M250" s="548" t="s">
        <v>13758</v>
      </c>
      <c r="N250" s="545" t="s">
        <v>13413</v>
      </c>
      <c r="O250" s="545" t="s">
        <v>13992</v>
      </c>
      <c r="P250" s="549">
        <v>282</v>
      </c>
      <c r="Q250" s="549">
        <v>1</v>
      </c>
      <c r="R250" s="549">
        <v>95</v>
      </c>
      <c r="S250" s="548"/>
      <c r="T250" s="548"/>
      <c r="U250" s="99"/>
    </row>
    <row r="251" spans="1:21" ht="19.5" customHeight="1">
      <c r="A251" s="545">
        <v>306</v>
      </c>
      <c r="B251" s="545" t="s">
        <v>695</v>
      </c>
      <c r="C251" s="545" t="s">
        <v>221</v>
      </c>
      <c r="D251" s="546"/>
      <c r="E251" s="171" t="str">
        <f t="shared" si="3"/>
        <v>1900</v>
      </c>
      <c r="F251" s="547">
        <v>0</v>
      </c>
      <c r="G251" s="548">
        <v>0</v>
      </c>
      <c r="H251" s="547">
        <v>0</v>
      </c>
      <c r="I251" s="545" t="s">
        <v>12643</v>
      </c>
      <c r="J251" s="545"/>
      <c r="K251" s="545" t="s">
        <v>13413</v>
      </c>
      <c r="L251" s="545" t="s">
        <v>13993</v>
      </c>
      <c r="M251" s="548" t="s">
        <v>13758</v>
      </c>
      <c r="N251" s="545" t="s">
        <v>13413</v>
      </c>
      <c r="O251" s="545" t="s">
        <v>13994</v>
      </c>
      <c r="P251" s="549">
        <v>283</v>
      </c>
      <c r="Q251" s="549">
        <v>1</v>
      </c>
      <c r="R251" s="549">
        <v>6</v>
      </c>
      <c r="S251" s="548"/>
      <c r="T251" s="548"/>
      <c r="U251" s="99"/>
    </row>
    <row r="252" spans="1:21" ht="19.5" customHeight="1">
      <c r="A252" s="545">
        <v>308</v>
      </c>
      <c r="B252" s="545" t="s">
        <v>12065</v>
      </c>
      <c r="C252" s="545" t="s">
        <v>206</v>
      </c>
      <c r="D252" s="546"/>
      <c r="E252" s="171" t="str">
        <f t="shared" si="3"/>
        <v>1900</v>
      </c>
      <c r="F252" s="547">
        <v>0</v>
      </c>
      <c r="G252" s="548">
        <v>0</v>
      </c>
      <c r="H252" s="547">
        <v>0</v>
      </c>
      <c r="I252" s="545" t="s">
        <v>12644</v>
      </c>
      <c r="J252" s="545"/>
      <c r="K252" s="545" t="s">
        <v>13413</v>
      </c>
      <c r="L252" s="545" t="s">
        <v>13995</v>
      </c>
      <c r="M252" s="548" t="s">
        <v>13758</v>
      </c>
      <c r="N252" s="545" t="s">
        <v>13413</v>
      </c>
      <c r="O252" s="545" t="s">
        <v>13413</v>
      </c>
      <c r="P252" s="549">
        <v>285</v>
      </c>
      <c r="Q252" s="549">
        <v>1</v>
      </c>
      <c r="R252" s="549">
        <v>62</v>
      </c>
      <c r="S252" s="548"/>
      <c r="T252" s="548"/>
      <c r="U252" s="99"/>
    </row>
    <row r="253" spans="1:21" ht="19.5" customHeight="1">
      <c r="A253" s="545">
        <v>309</v>
      </c>
      <c r="B253" s="545" t="s">
        <v>12064</v>
      </c>
      <c r="C253" s="545" t="s">
        <v>209</v>
      </c>
      <c r="D253" s="546"/>
      <c r="E253" s="171" t="str">
        <f t="shared" si="3"/>
        <v>1900</v>
      </c>
      <c r="F253" s="547">
        <v>0</v>
      </c>
      <c r="G253" s="548">
        <v>0</v>
      </c>
      <c r="H253" s="547">
        <v>0</v>
      </c>
      <c r="I253" s="545" t="s">
        <v>12643</v>
      </c>
      <c r="J253" s="545"/>
      <c r="K253" s="545" t="s">
        <v>13413</v>
      </c>
      <c r="L253" s="545" t="s">
        <v>13996</v>
      </c>
      <c r="M253" s="548" t="s">
        <v>13758</v>
      </c>
      <c r="N253" s="545" t="s">
        <v>13413</v>
      </c>
      <c r="O253" s="545" t="s">
        <v>13997</v>
      </c>
      <c r="P253" s="549">
        <v>286</v>
      </c>
      <c r="Q253" s="549">
        <v>1</v>
      </c>
      <c r="R253" s="549">
        <v>6</v>
      </c>
      <c r="S253" s="548"/>
      <c r="T253" s="548"/>
      <c r="U253" s="99"/>
    </row>
    <row r="254" spans="1:21" ht="19.5" customHeight="1">
      <c r="A254" s="545">
        <v>310</v>
      </c>
      <c r="B254" s="545" t="s">
        <v>740</v>
      </c>
      <c r="C254" s="545" t="s">
        <v>209</v>
      </c>
      <c r="D254" s="546"/>
      <c r="E254" s="171" t="str">
        <f t="shared" si="3"/>
        <v>1900</v>
      </c>
      <c r="F254" s="547">
        <v>0</v>
      </c>
      <c r="G254" s="548">
        <v>0</v>
      </c>
      <c r="H254" s="547">
        <v>0</v>
      </c>
      <c r="I254" s="545" t="s">
        <v>12643</v>
      </c>
      <c r="J254" s="545"/>
      <c r="K254" s="545" t="s">
        <v>13413</v>
      </c>
      <c r="L254" s="545" t="s">
        <v>13996</v>
      </c>
      <c r="M254" s="548" t="s">
        <v>13758</v>
      </c>
      <c r="N254" s="545" t="s">
        <v>13413</v>
      </c>
      <c r="O254" s="545" t="s">
        <v>13998</v>
      </c>
      <c r="P254" s="549">
        <v>287</v>
      </c>
      <c r="Q254" s="549">
        <v>1</v>
      </c>
      <c r="R254" s="549">
        <v>6</v>
      </c>
      <c r="S254" s="548"/>
      <c r="T254" s="548"/>
      <c r="U254" s="99"/>
    </row>
    <row r="255" spans="1:21" ht="19.5" customHeight="1">
      <c r="A255" s="545">
        <v>313</v>
      </c>
      <c r="B255" s="545" t="s">
        <v>769</v>
      </c>
      <c r="C255" s="545" t="s">
        <v>221</v>
      </c>
      <c r="D255" s="546"/>
      <c r="E255" s="171" t="str">
        <f t="shared" si="3"/>
        <v>1900</v>
      </c>
      <c r="F255" s="547">
        <v>0</v>
      </c>
      <c r="G255" s="548">
        <v>0</v>
      </c>
      <c r="H255" s="547">
        <v>0</v>
      </c>
      <c r="I255" s="545" t="s">
        <v>12688</v>
      </c>
      <c r="J255" s="545"/>
      <c r="K255" s="545" t="s">
        <v>13413</v>
      </c>
      <c r="L255" s="545" t="s">
        <v>13954</v>
      </c>
      <c r="M255" s="548" t="s">
        <v>13758</v>
      </c>
      <c r="N255" s="545" t="s">
        <v>13413</v>
      </c>
      <c r="O255" s="545" t="s">
        <v>13413</v>
      </c>
      <c r="P255" s="549">
        <v>290</v>
      </c>
      <c r="Q255" s="549">
        <v>1</v>
      </c>
      <c r="R255" s="549">
        <v>92</v>
      </c>
      <c r="S255" s="548"/>
      <c r="T255" s="548"/>
      <c r="U255" s="99"/>
    </row>
    <row r="256" spans="1:21" ht="19.5" customHeight="1">
      <c r="A256" s="545">
        <v>315</v>
      </c>
      <c r="B256" s="545" t="s">
        <v>3070</v>
      </c>
      <c r="C256" s="545" t="s">
        <v>216</v>
      </c>
      <c r="D256" s="546"/>
      <c r="E256" s="171" t="str">
        <f t="shared" si="3"/>
        <v>1900</v>
      </c>
      <c r="F256" s="547">
        <v>0</v>
      </c>
      <c r="G256" s="548">
        <v>0</v>
      </c>
      <c r="H256" s="547">
        <v>0</v>
      </c>
      <c r="I256" s="545" t="s">
        <v>12689</v>
      </c>
      <c r="J256" s="545"/>
      <c r="K256" s="545" t="s">
        <v>13413</v>
      </c>
      <c r="L256" s="545" t="s">
        <v>13999</v>
      </c>
      <c r="M256" s="548" t="s">
        <v>13758</v>
      </c>
      <c r="N256" s="545" t="s">
        <v>13413</v>
      </c>
      <c r="O256" s="545" t="s">
        <v>14000</v>
      </c>
      <c r="P256" s="549">
        <v>292</v>
      </c>
      <c r="Q256" s="549">
        <v>1</v>
      </c>
      <c r="R256" s="549">
        <v>156</v>
      </c>
      <c r="S256" s="548"/>
      <c r="T256" s="548"/>
      <c r="U256" s="99"/>
    </row>
    <row r="257" spans="1:21" ht="19.5" customHeight="1">
      <c r="A257" s="545">
        <v>316</v>
      </c>
      <c r="B257" s="545" t="s">
        <v>3071</v>
      </c>
      <c r="C257" s="545" t="s">
        <v>216</v>
      </c>
      <c r="D257" s="546"/>
      <c r="E257" s="171" t="str">
        <f t="shared" si="3"/>
        <v>1900</v>
      </c>
      <c r="F257" s="547">
        <v>0</v>
      </c>
      <c r="G257" s="548">
        <v>0</v>
      </c>
      <c r="H257" s="547">
        <v>0</v>
      </c>
      <c r="I257" s="545" t="s">
        <v>12689</v>
      </c>
      <c r="J257" s="545"/>
      <c r="K257" s="545" t="s">
        <v>13413</v>
      </c>
      <c r="L257" s="545" t="s">
        <v>13999</v>
      </c>
      <c r="M257" s="548" t="s">
        <v>13758</v>
      </c>
      <c r="N257" s="545" t="s">
        <v>13413</v>
      </c>
      <c r="O257" s="545" t="s">
        <v>14001</v>
      </c>
      <c r="P257" s="549">
        <v>293</v>
      </c>
      <c r="Q257" s="549">
        <v>1</v>
      </c>
      <c r="R257" s="549">
        <v>156</v>
      </c>
      <c r="S257" s="548"/>
      <c r="T257" s="548"/>
      <c r="U257" s="99"/>
    </row>
    <row r="258" spans="1:21" ht="19.5" customHeight="1">
      <c r="A258" s="545">
        <v>317</v>
      </c>
      <c r="B258" s="545" t="s">
        <v>3074</v>
      </c>
      <c r="C258" s="545" t="s">
        <v>216</v>
      </c>
      <c r="D258" s="546">
        <v>44585</v>
      </c>
      <c r="E258" s="171" t="str">
        <f t="shared" si="3"/>
        <v>2022</v>
      </c>
      <c r="F258" s="547">
        <v>11763.95</v>
      </c>
      <c r="G258" s="548">
        <v>0.19</v>
      </c>
      <c r="H258" s="547">
        <v>9885.67</v>
      </c>
      <c r="I258" s="545" t="s">
        <v>12689</v>
      </c>
      <c r="J258" s="545" t="s">
        <v>13297</v>
      </c>
      <c r="K258" s="545" t="s">
        <v>13413</v>
      </c>
      <c r="L258" s="545" t="s">
        <v>13999</v>
      </c>
      <c r="M258" s="548" t="s">
        <v>13758</v>
      </c>
      <c r="N258" s="545" t="s">
        <v>13413</v>
      </c>
      <c r="O258" s="545" t="s">
        <v>14002</v>
      </c>
      <c r="P258" s="549">
        <v>294</v>
      </c>
      <c r="Q258" s="549">
        <v>1</v>
      </c>
      <c r="R258" s="549">
        <v>156</v>
      </c>
      <c r="S258" s="548">
        <v>2257</v>
      </c>
      <c r="T258" s="548"/>
      <c r="U258" s="99"/>
    </row>
    <row r="259" spans="1:21" ht="19.5" customHeight="1">
      <c r="A259" s="545">
        <v>318</v>
      </c>
      <c r="B259" s="545" t="s">
        <v>8168</v>
      </c>
      <c r="C259" s="545" t="s">
        <v>209</v>
      </c>
      <c r="D259" s="546">
        <v>43537</v>
      </c>
      <c r="E259" s="171" t="str">
        <f t="shared" si="3"/>
        <v>2019</v>
      </c>
      <c r="F259" s="547">
        <v>4305</v>
      </c>
      <c r="G259" s="548">
        <v>0.19</v>
      </c>
      <c r="H259" s="547">
        <v>3617.65</v>
      </c>
      <c r="I259" s="545" t="s">
        <v>12644</v>
      </c>
      <c r="J259" s="545" t="s">
        <v>13298</v>
      </c>
      <c r="K259" s="545" t="s">
        <v>14003</v>
      </c>
      <c r="L259" s="545" t="s">
        <v>14004</v>
      </c>
      <c r="M259" s="548" t="s">
        <v>13758</v>
      </c>
      <c r="N259" s="545" t="s">
        <v>13413</v>
      </c>
      <c r="O259" s="545" t="s">
        <v>13413</v>
      </c>
      <c r="P259" s="549">
        <v>295</v>
      </c>
      <c r="Q259" s="549">
        <v>1</v>
      </c>
      <c r="R259" s="549">
        <v>62</v>
      </c>
      <c r="S259" s="548">
        <v>1012</v>
      </c>
      <c r="T259" s="548"/>
      <c r="U259" s="99"/>
    </row>
    <row r="260" spans="1:21" ht="19.5" customHeight="1">
      <c r="A260" s="545">
        <v>320</v>
      </c>
      <c r="B260" s="545" t="s">
        <v>775</v>
      </c>
      <c r="C260" s="545" t="s">
        <v>221</v>
      </c>
      <c r="D260" s="546"/>
      <c r="E260" s="171" t="str">
        <f t="shared" ref="E260:E323" si="4">TEXT(D260,"YYYY")</f>
        <v>1900</v>
      </c>
      <c r="F260" s="547">
        <v>0</v>
      </c>
      <c r="G260" s="548">
        <v>0</v>
      </c>
      <c r="H260" s="547">
        <v>0</v>
      </c>
      <c r="I260" s="545" t="s">
        <v>12643</v>
      </c>
      <c r="J260" s="545"/>
      <c r="K260" s="545" t="s">
        <v>13413</v>
      </c>
      <c r="L260" s="545" t="s">
        <v>13413</v>
      </c>
      <c r="M260" s="548" t="s">
        <v>13758</v>
      </c>
      <c r="N260" s="545" t="s">
        <v>13413</v>
      </c>
      <c r="O260" s="545" t="s">
        <v>13413</v>
      </c>
      <c r="P260" s="549">
        <v>297</v>
      </c>
      <c r="Q260" s="549">
        <v>1</v>
      </c>
      <c r="R260" s="549">
        <v>6</v>
      </c>
      <c r="S260" s="548"/>
      <c r="T260" s="548"/>
      <c r="U260" s="99"/>
    </row>
    <row r="261" spans="1:21" ht="19.5" customHeight="1">
      <c r="A261" s="545">
        <v>321</v>
      </c>
      <c r="B261" s="545" t="s">
        <v>3259</v>
      </c>
      <c r="C261" s="545" t="s">
        <v>221</v>
      </c>
      <c r="D261" s="546"/>
      <c r="E261" s="171" t="str">
        <f t="shared" si="4"/>
        <v>1900</v>
      </c>
      <c r="F261" s="547">
        <v>0</v>
      </c>
      <c r="G261" s="548">
        <v>0</v>
      </c>
      <c r="H261" s="547">
        <v>0</v>
      </c>
      <c r="I261" s="545" t="s">
        <v>12663</v>
      </c>
      <c r="J261" s="545"/>
      <c r="K261" s="545" t="s">
        <v>13413</v>
      </c>
      <c r="L261" s="545" t="s">
        <v>14005</v>
      </c>
      <c r="M261" s="548" t="s">
        <v>13758</v>
      </c>
      <c r="N261" s="545" t="s">
        <v>13413</v>
      </c>
      <c r="O261" s="545" t="s">
        <v>13957</v>
      </c>
      <c r="P261" s="549">
        <v>298</v>
      </c>
      <c r="Q261" s="549">
        <v>1</v>
      </c>
      <c r="R261" s="549">
        <v>21</v>
      </c>
      <c r="S261" s="548"/>
      <c r="T261" s="548"/>
      <c r="U261" s="99"/>
    </row>
    <row r="262" spans="1:21" ht="19.5" customHeight="1">
      <c r="A262" s="545">
        <v>322</v>
      </c>
      <c r="B262" s="545" t="s">
        <v>12063</v>
      </c>
      <c r="C262" s="545" t="s">
        <v>216</v>
      </c>
      <c r="D262" s="546"/>
      <c r="E262" s="171" t="str">
        <f t="shared" si="4"/>
        <v>1900</v>
      </c>
      <c r="F262" s="547">
        <v>0</v>
      </c>
      <c r="G262" s="548">
        <v>0</v>
      </c>
      <c r="H262" s="547">
        <v>0</v>
      </c>
      <c r="I262" s="545" t="s">
        <v>12674</v>
      </c>
      <c r="J262" s="545"/>
      <c r="K262" s="545" t="s">
        <v>13413</v>
      </c>
      <c r="L262" s="545" t="s">
        <v>14006</v>
      </c>
      <c r="M262" s="548" t="s">
        <v>13758</v>
      </c>
      <c r="N262" s="545" t="s">
        <v>13413</v>
      </c>
      <c r="O262" s="545" t="s">
        <v>14007</v>
      </c>
      <c r="P262" s="549">
        <v>299</v>
      </c>
      <c r="Q262" s="549">
        <v>1</v>
      </c>
      <c r="R262" s="549">
        <v>5</v>
      </c>
      <c r="S262" s="548"/>
      <c r="T262" s="548"/>
      <c r="U262" s="99"/>
    </row>
    <row r="263" spans="1:21" ht="19.5" customHeight="1">
      <c r="A263" s="545">
        <v>323</v>
      </c>
      <c r="B263" s="545" t="s">
        <v>783</v>
      </c>
      <c r="C263" s="545" t="s">
        <v>209</v>
      </c>
      <c r="D263" s="546"/>
      <c r="E263" s="171" t="str">
        <f t="shared" si="4"/>
        <v>1900</v>
      </c>
      <c r="F263" s="547">
        <v>0</v>
      </c>
      <c r="G263" s="548">
        <v>0</v>
      </c>
      <c r="H263" s="547">
        <v>0</v>
      </c>
      <c r="I263" s="545" t="s">
        <v>12643</v>
      </c>
      <c r="J263" s="545"/>
      <c r="K263" s="545" t="s">
        <v>13413</v>
      </c>
      <c r="L263" s="545" t="s">
        <v>14008</v>
      </c>
      <c r="M263" s="548" t="s">
        <v>13843</v>
      </c>
      <c r="N263" s="545" t="s">
        <v>13413</v>
      </c>
      <c r="O263" s="545" t="s">
        <v>13413</v>
      </c>
      <c r="P263" s="549">
        <v>300</v>
      </c>
      <c r="Q263" s="549">
        <v>5</v>
      </c>
      <c r="R263" s="549">
        <v>6</v>
      </c>
      <c r="S263" s="548"/>
      <c r="T263" s="548"/>
      <c r="U263" s="99"/>
    </row>
    <row r="264" spans="1:21" ht="19.5" customHeight="1">
      <c r="A264" s="545">
        <v>324</v>
      </c>
      <c r="B264" s="545" t="s">
        <v>6920</v>
      </c>
      <c r="C264" s="545" t="s">
        <v>206</v>
      </c>
      <c r="D264" s="546">
        <v>46052</v>
      </c>
      <c r="E264" s="171" t="str">
        <f t="shared" si="4"/>
        <v>2026</v>
      </c>
      <c r="F264" s="547">
        <v>1951</v>
      </c>
      <c r="G264" s="548">
        <v>0.19</v>
      </c>
      <c r="H264" s="547">
        <v>1639.5</v>
      </c>
      <c r="I264" s="545" t="s">
        <v>12643</v>
      </c>
      <c r="J264" s="545" t="s">
        <v>13307</v>
      </c>
      <c r="K264" s="545" t="s">
        <v>14009</v>
      </c>
      <c r="L264" s="545" t="s">
        <v>13982</v>
      </c>
      <c r="M264" s="548" t="s">
        <v>13758</v>
      </c>
      <c r="N264" s="545" t="s">
        <v>13413</v>
      </c>
      <c r="O264" s="545" t="s">
        <v>14010</v>
      </c>
      <c r="P264" s="549">
        <v>301</v>
      </c>
      <c r="Q264" s="549">
        <v>1</v>
      </c>
      <c r="R264" s="549">
        <v>6</v>
      </c>
      <c r="S264" s="548">
        <v>2228</v>
      </c>
      <c r="T264" s="548"/>
      <c r="U264" s="99"/>
    </row>
    <row r="265" spans="1:21" ht="19.5" customHeight="1">
      <c r="A265" s="545">
        <v>326</v>
      </c>
      <c r="B265" s="545" t="s">
        <v>929</v>
      </c>
      <c r="C265" s="545" t="s">
        <v>4532</v>
      </c>
      <c r="D265" s="546"/>
      <c r="E265" s="171" t="str">
        <f t="shared" si="4"/>
        <v>1900</v>
      </c>
      <c r="F265" s="547">
        <v>0</v>
      </c>
      <c r="G265" s="548">
        <v>0</v>
      </c>
      <c r="H265" s="547">
        <v>0</v>
      </c>
      <c r="I265" s="545" t="s">
        <v>12668</v>
      </c>
      <c r="J265" s="545"/>
      <c r="K265" s="545" t="s">
        <v>13413</v>
      </c>
      <c r="L265" s="545" t="s">
        <v>13413</v>
      </c>
      <c r="M265" s="548" t="s">
        <v>13868</v>
      </c>
      <c r="N265" s="545" t="s">
        <v>13413</v>
      </c>
      <c r="O265" s="545" t="s">
        <v>13413</v>
      </c>
      <c r="P265" s="549">
        <v>303</v>
      </c>
      <c r="Q265" s="549">
        <v>2</v>
      </c>
      <c r="R265" s="549">
        <v>7</v>
      </c>
      <c r="S265" s="548"/>
      <c r="T265" s="548"/>
      <c r="U265" s="99"/>
    </row>
    <row r="266" spans="1:21" ht="19.5" customHeight="1">
      <c r="A266" s="545">
        <v>327</v>
      </c>
      <c r="B266" s="545" t="s">
        <v>788</v>
      </c>
      <c r="C266" s="545" t="s">
        <v>221</v>
      </c>
      <c r="D266" s="546"/>
      <c r="E266" s="171" t="str">
        <f t="shared" si="4"/>
        <v>1900</v>
      </c>
      <c r="F266" s="547">
        <v>0</v>
      </c>
      <c r="G266" s="548">
        <v>0</v>
      </c>
      <c r="H266" s="547">
        <v>0</v>
      </c>
      <c r="I266" s="545" t="s">
        <v>12643</v>
      </c>
      <c r="J266" s="545"/>
      <c r="K266" s="545" t="s">
        <v>13413</v>
      </c>
      <c r="L266" s="545" t="s">
        <v>14011</v>
      </c>
      <c r="M266" s="548" t="s">
        <v>13758</v>
      </c>
      <c r="N266" s="545" t="s">
        <v>22155</v>
      </c>
      <c r="O266" s="545" t="s">
        <v>14012</v>
      </c>
      <c r="P266" s="549">
        <v>304</v>
      </c>
      <c r="Q266" s="549">
        <v>1</v>
      </c>
      <c r="R266" s="549">
        <v>6</v>
      </c>
      <c r="S266" s="548"/>
      <c r="T266" s="548">
        <v>32</v>
      </c>
      <c r="U266" s="99"/>
    </row>
    <row r="267" spans="1:21" ht="19.5" customHeight="1">
      <c r="A267" s="545">
        <v>329</v>
      </c>
      <c r="B267" s="545" t="s">
        <v>940</v>
      </c>
      <c r="C267" s="545" t="s">
        <v>4532</v>
      </c>
      <c r="D267" s="546"/>
      <c r="E267" s="171" t="str">
        <f t="shared" si="4"/>
        <v>1900</v>
      </c>
      <c r="F267" s="547">
        <v>0</v>
      </c>
      <c r="G267" s="548">
        <v>0</v>
      </c>
      <c r="H267" s="547">
        <v>0</v>
      </c>
      <c r="I267" s="545" t="s">
        <v>12668</v>
      </c>
      <c r="J267" s="545"/>
      <c r="K267" s="545" t="s">
        <v>13413</v>
      </c>
      <c r="L267" s="545" t="s">
        <v>13413</v>
      </c>
      <c r="M267" s="548" t="s">
        <v>13868</v>
      </c>
      <c r="N267" s="545" t="s">
        <v>13413</v>
      </c>
      <c r="O267" s="545" t="s">
        <v>13413</v>
      </c>
      <c r="P267" s="549">
        <v>305</v>
      </c>
      <c r="Q267" s="549">
        <v>2</v>
      </c>
      <c r="R267" s="549">
        <v>7</v>
      </c>
      <c r="S267" s="548"/>
      <c r="T267" s="548"/>
      <c r="U267" s="99"/>
    </row>
    <row r="268" spans="1:21" ht="19.5" customHeight="1">
      <c r="A268" s="545">
        <v>330</v>
      </c>
      <c r="B268" s="545" t="s">
        <v>853</v>
      </c>
      <c r="C268" s="545" t="s">
        <v>221</v>
      </c>
      <c r="D268" s="546">
        <v>43560</v>
      </c>
      <c r="E268" s="171" t="str">
        <f t="shared" si="4"/>
        <v>2019</v>
      </c>
      <c r="F268" s="547">
        <v>750</v>
      </c>
      <c r="G268" s="548">
        <v>0.16</v>
      </c>
      <c r="H268" s="547">
        <v>646.54999999999995</v>
      </c>
      <c r="I268" s="545" t="s">
        <v>12643</v>
      </c>
      <c r="J268" s="545" t="s">
        <v>13302</v>
      </c>
      <c r="K268" s="545" t="s">
        <v>13413</v>
      </c>
      <c r="L268" s="545" t="s">
        <v>14013</v>
      </c>
      <c r="M268" s="548" t="s">
        <v>13758</v>
      </c>
      <c r="N268" s="545" t="s">
        <v>13413</v>
      </c>
      <c r="O268" s="545" t="s">
        <v>13413</v>
      </c>
      <c r="P268" s="549">
        <v>306</v>
      </c>
      <c r="Q268" s="549">
        <v>1</v>
      </c>
      <c r="R268" s="549">
        <v>6</v>
      </c>
      <c r="S268" s="548">
        <v>2219</v>
      </c>
      <c r="T268" s="548"/>
      <c r="U268" s="99"/>
    </row>
    <row r="269" spans="1:21" ht="19.5" customHeight="1">
      <c r="A269" s="545">
        <v>331</v>
      </c>
      <c r="B269" s="545" t="s">
        <v>714</v>
      </c>
      <c r="C269" s="545" t="s">
        <v>221</v>
      </c>
      <c r="D269" s="546"/>
      <c r="E269" s="171" t="str">
        <f t="shared" si="4"/>
        <v>1900</v>
      </c>
      <c r="F269" s="547">
        <v>0</v>
      </c>
      <c r="G269" s="548">
        <v>0</v>
      </c>
      <c r="H269" s="547">
        <v>0</v>
      </c>
      <c r="I269" s="545" t="s">
        <v>12687</v>
      </c>
      <c r="J269" s="545"/>
      <c r="K269" s="545" t="s">
        <v>13413</v>
      </c>
      <c r="L269" s="545" t="s">
        <v>13982</v>
      </c>
      <c r="M269" s="548" t="s">
        <v>13758</v>
      </c>
      <c r="N269" s="545" t="s">
        <v>13413</v>
      </c>
      <c r="O269" s="545" t="s">
        <v>14014</v>
      </c>
      <c r="P269" s="549">
        <v>307</v>
      </c>
      <c r="Q269" s="549">
        <v>1</v>
      </c>
      <c r="R269" s="549">
        <v>91</v>
      </c>
      <c r="S269" s="548"/>
      <c r="T269" s="548"/>
      <c r="U269" s="99"/>
    </row>
    <row r="270" spans="1:21" ht="19.5" customHeight="1">
      <c r="A270" s="545">
        <v>332</v>
      </c>
      <c r="B270" s="545" t="s">
        <v>6420</v>
      </c>
      <c r="C270" s="545" t="s">
        <v>221</v>
      </c>
      <c r="D270" s="546">
        <v>46052</v>
      </c>
      <c r="E270" s="171" t="str">
        <f t="shared" si="4"/>
        <v>2026</v>
      </c>
      <c r="F270" s="547">
        <v>29641</v>
      </c>
      <c r="G270" s="548">
        <v>0.19</v>
      </c>
      <c r="H270" s="547">
        <v>24908.400000000001</v>
      </c>
      <c r="I270" s="545" t="s">
        <v>12687</v>
      </c>
      <c r="J270" s="545" t="s">
        <v>13307</v>
      </c>
      <c r="K270" s="545" t="s">
        <v>14015</v>
      </c>
      <c r="L270" s="545" t="s">
        <v>14016</v>
      </c>
      <c r="M270" s="548" t="s">
        <v>13758</v>
      </c>
      <c r="N270" s="545" t="s">
        <v>13413</v>
      </c>
      <c r="O270" s="545" t="s">
        <v>14017</v>
      </c>
      <c r="P270" s="549">
        <v>308</v>
      </c>
      <c r="Q270" s="549">
        <v>1</v>
      </c>
      <c r="R270" s="549">
        <v>91</v>
      </c>
      <c r="S270" s="548">
        <v>2228</v>
      </c>
      <c r="T270" s="548"/>
      <c r="U270" s="99"/>
    </row>
    <row r="271" spans="1:21" ht="19.5" customHeight="1">
      <c r="A271" s="545">
        <v>337</v>
      </c>
      <c r="B271" s="545" t="s">
        <v>3244</v>
      </c>
      <c r="C271" s="545" t="s">
        <v>221</v>
      </c>
      <c r="D271" s="546"/>
      <c r="E271" s="171" t="str">
        <f t="shared" si="4"/>
        <v>1900</v>
      </c>
      <c r="F271" s="547">
        <v>0</v>
      </c>
      <c r="G271" s="548">
        <v>0</v>
      </c>
      <c r="H271" s="547">
        <v>0</v>
      </c>
      <c r="I271" s="545" t="s">
        <v>12663</v>
      </c>
      <c r="J271" s="545"/>
      <c r="K271" s="545" t="s">
        <v>13413</v>
      </c>
      <c r="L271" s="545" t="s">
        <v>14018</v>
      </c>
      <c r="M271" s="548" t="s">
        <v>13758</v>
      </c>
      <c r="N271" s="545" t="s">
        <v>13413</v>
      </c>
      <c r="O271" s="545" t="s">
        <v>13945</v>
      </c>
      <c r="P271" s="549">
        <v>311</v>
      </c>
      <c r="Q271" s="549">
        <v>1</v>
      </c>
      <c r="R271" s="549">
        <v>21</v>
      </c>
      <c r="S271" s="548"/>
      <c r="T271" s="548"/>
      <c r="U271" s="99"/>
    </row>
    <row r="272" spans="1:21" ht="19.5" customHeight="1">
      <c r="A272" s="545">
        <v>339</v>
      </c>
      <c r="B272" s="545" t="s">
        <v>713</v>
      </c>
      <c r="C272" s="545" t="s">
        <v>221</v>
      </c>
      <c r="D272" s="546"/>
      <c r="E272" s="171" t="str">
        <f t="shared" si="4"/>
        <v>1900</v>
      </c>
      <c r="F272" s="547">
        <v>0</v>
      </c>
      <c r="G272" s="548">
        <v>0</v>
      </c>
      <c r="H272" s="547">
        <v>0</v>
      </c>
      <c r="I272" s="545" t="s">
        <v>12687</v>
      </c>
      <c r="J272" s="545"/>
      <c r="K272" s="545" t="s">
        <v>13413</v>
      </c>
      <c r="L272" s="545" t="s">
        <v>13982</v>
      </c>
      <c r="M272" s="548" t="s">
        <v>13758</v>
      </c>
      <c r="N272" s="545" t="s">
        <v>13413</v>
      </c>
      <c r="O272" s="545" t="s">
        <v>14019</v>
      </c>
      <c r="P272" s="549">
        <v>312</v>
      </c>
      <c r="Q272" s="549">
        <v>1</v>
      </c>
      <c r="R272" s="549">
        <v>91</v>
      </c>
      <c r="S272" s="548"/>
      <c r="T272" s="548"/>
      <c r="U272" s="99"/>
    </row>
    <row r="273" spans="1:21" ht="19.5" customHeight="1">
      <c r="A273" s="545">
        <v>340</v>
      </c>
      <c r="B273" s="545" t="s">
        <v>1215</v>
      </c>
      <c r="C273" s="545" t="s">
        <v>288</v>
      </c>
      <c r="D273" s="546"/>
      <c r="E273" s="171" t="str">
        <f t="shared" si="4"/>
        <v>1900</v>
      </c>
      <c r="F273" s="547">
        <v>0</v>
      </c>
      <c r="G273" s="548">
        <v>0</v>
      </c>
      <c r="H273" s="547">
        <v>0</v>
      </c>
      <c r="I273" s="545" t="s">
        <v>12659</v>
      </c>
      <c r="J273" s="545"/>
      <c r="K273" s="545" t="s">
        <v>13413</v>
      </c>
      <c r="L273" s="545" t="s">
        <v>13413</v>
      </c>
      <c r="M273" s="548" t="s">
        <v>13758</v>
      </c>
      <c r="N273" s="545" t="s">
        <v>13413</v>
      </c>
      <c r="O273" s="545" t="s">
        <v>13413</v>
      </c>
      <c r="P273" s="549">
        <v>313</v>
      </c>
      <c r="Q273" s="549">
        <v>1</v>
      </c>
      <c r="R273" s="549">
        <v>116</v>
      </c>
      <c r="S273" s="548"/>
      <c r="T273" s="548"/>
      <c r="U273" s="99"/>
    </row>
    <row r="274" spans="1:21" ht="19.5" customHeight="1">
      <c r="A274" s="545">
        <v>341</v>
      </c>
      <c r="B274" s="545" t="s">
        <v>861</v>
      </c>
      <c r="C274" s="545" t="s">
        <v>221</v>
      </c>
      <c r="D274" s="546">
        <v>46052</v>
      </c>
      <c r="E274" s="171" t="str">
        <f t="shared" si="4"/>
        <v>2026</v>
      </c>
      <c r="F274" s="547">
        <v>19503</v>
      </c>
      <c r="G274" s="548">
        <v>0.19</v>
      </c>
      <c r="H274" s="547">
        <v>16389.080000000002</v>
      </c>
      <c r="I274" s="545" t="s">
        <v>12643</v>
      </c>
      <c r="J274" s="545" t="s">
        <v>13307</v>
      </c>
      <c r="K274" s="545" t="s">
        <v>13413</v>
      </c>
      <c r="L274" s="545" t="s">
        <v>14020</v>
      </c>
      <c r="M274" s="548" t="s">
        <v>13843</v>
      </c>
      <c r="N274" s="545" t="s">
        <v>13413</v>
      </c>
      <c r="O274" s="545" t="s">
        <v>13413</v>
      </c>
      <c r="P274" s="549">
        <v>314</v>
      </c>
      <c r="Q274" s="549">
        <v>5</v>
      </c>
      <c r="R274" s="549">
        <v>6</v>
      </c>
      <c r="S274" s="548">
        <v>2228</v>
      </c>
      <c r="T274" s="548"/>
      <c r="U274" s="99"/>
    </row>
    <row r="275" spans="1:21" ht="19.5" customHeight="1">
      <c r="A275" s="545">
        <v>342</v>
      </c>
      <c r="B275" s="545" t="s">
        <v>860</v>
      </c>
      <c r="C275" s="545" t="s">
        <v>221</v>
      </c>
      <c r="D275" s="546"/>
      <c r="E275" s="171" t="str">
        <f t="shared" si="4"/>
        <v>1900</v>
      </c>
      <c r="F275" s="547">
        <v>0</v>
      </c>
      <c r="G275" s="548">
        <v>0</v>
      </c>
      <c r="H275" s="547">
        <v>0</v>
      </c>
      <c r="I275" s="545" t="s">
        <v>12643</v>
      </c>
      <c r="J275" s="545"/>
      <c r="K275" s="545" t="s">
        <v>13413</v>
      </c>
      <c r="L275" s="545" t="s">
        <v>14021</v>
      </c>
      <c r="M275" s="548" t="s">
        <v>13813</v>
      </c>
      <c r="N275" s="545" t="s">
        <v>13413</v>
      </c>
      <c r="O275" s="545" t="s">
        <v>13413</v>
      </c>
      <c r="P275" s="549">
        <v>315</v>
      </c>
      <c r="Q275" s="549">
        <v>3</v>
      </c>
      <c r="R275" s="549">
        <v>6</v>
      </c>
      <c r="S275" s="548"/>
      <c r="T275" s="548"/>
      <c r="U275" s="99"/>
    </row>
    <row r="276" spans="1:21" ht="19.5" customHeight="1">
      <c r="A276" s="545">
        <v>343</v>
      </c>
      <c r="B276" s="545" t="s">
        <v>7163</v>
      </c>
      <c r="C276" s="545" t="s">
        <v>216</v>
      </c>
      <c r="D276" s="546">
        <v>46052</v>
      </c>
      <c r="E276" s="171" t="str">
        <f t="shared" si="4"/>
        <v>2026</v>
      </c>
      <c r="F276" s="547">
        <v>5807</v>
      </c>
      <c r="G276" s="548">
        <v>0.19</v>
      </c>
      <c r="H276" s="547">
        <v>4879.83</v>
      </c>
      <c r="I276" s="545" t="s">
        <v>12642</v>
      </c>
      <c r="J276" s="545" t="s">
        <v>13307</v>
      </c>
      <c r="K276" s="545" t="s">
        <v>14022</v>
      </c>
      <c r="L276" s="545" t="s">
        <v>13807</v>
      </c>
      <c r="M276" s="548" t="s">
        <v>13758</v>
      </c>
      <c r="N276" s="545" t="s">
        <v>13413</v>
      </c>
      <c r="O276" s="545" t="s">
        <v>14023</v>
      </c>
      <c r="P276" s="549">
        <v>316</v>
      </c>
      <c r="Q276" s="549">
        <v>1</v>
      </c>
      <c r="R276" s="549">
        <v>135</v>
      </c>
      <c r="S276" s="548">
        <v>2228</v>
      </c>
      <c r="T276" s="548"/>
      <c r="U276" s="99"/>
    </row>
    <row r="277" spans="1:21" ht="19.5" customHeight="1">
      <c r="A277" s="545">
        <v>344</v>
      </c>
      <c r="B277" s="545" t="s">
        <v>12062</v>
      </c>
      <c r="C277" s="545" t="s">
        <v>221</v>
      </c>
      <c r="D277" s="546"/>
      <c r="E277" s="171" t="str">
        <f t="shared" si="4"/>
        <v>1900</v>
      </c>
      <c r="F277" s="547">
        <v>0</v>
      </c>
      <c r="G277" s="548">
        <v>0</v>
      </c>
      <c r="H277" s="547">
        <v>0</v>
      </c>
      <c r="I277" s="545" t="s">
        <v>12688</v>
      </c>
      <c r="J277" s="545"/>
      <c r="K277" s="545" t="s">
        <v>13413</v>
      </c>
      <c r="L277" s="545" t="s">
        <v>14024</v>
      </c>
      <c r="M277" s="548" t="s">
        <v>13758</v>
      </c>
      <c r="N277" s="545" t="s">
        <v>13413</v>
      </c>
      <c r="O277" s="545" t="s">
        <v>14025</v>
      </c>
      <c r="P277" s="549">
        <v>317</v>
      </c>
      <c r="Q277" s="549">
        <v>1</v>
      </c>
      <c r="R277" s="549">
        <v>92</v>
      </c>
      <c r="S277" s="548"/>
      <c r="T277" s="548"/>
      <c r="U277" s="99"/>
    </row>
    <row r="278" spans="1:21" ht="19.5" customHeight="1">
      <c r="A278" s="545">
        <v>345</v>
      </c>
      <c r="B278" s="545" t="s">
        <v>2539</v>
      </c>
      <c r="C278" s="545" t="s">
        <v>216</v>
      </c>
      <c r="D278" s="546">
        <v>45708</v>
      </c>
      <c r="E278" s="171" t="str">
        <f t="shared" si="4"/>
        <v>2025</v>
      </c>
      <c r="F278" s="547">
        <v>1135.95</v>
      </c>
      <c r="G278" s="548">
        <v>0.19</v>
      </c>
      <c r="H278" s="547">
        <v>954.58</v>
      </c>
      <c r="I278" s="545" t="s">
        <v>12642</v>
      </c>
      <c r="J278" s="545" t="s">
        <v>13307</v>
      </c>
      <c r="K278" s="545" t="s">
        <v>13413</v>
      </c>
      <c r="L278" s="545" t="s">
        <v>13807</v>
      </c>
      <c r="M278" s="548" t="s">
        <v>13758</v>
      </c>
      <c r="N278" s="545" t="s">
        <v>13413</v>
      </c>
      <c r="O278" s="545" t="s">
        <v>14026</v>
      </c>
      <c r="P278" s="549">
        <v>318</v>
      </c>
      <c r="Q278" s="549">
        <v>1</v>
      </c>
      <c r="R278" s="549">
        <v>135</v>
      </c>
      <c r="S278" s="548">
        <v>2228</v>
      </c>
      <c r="T278" s="548"/>
      <c r="U278" s="99"/>
    </row>
    <row r="279" spans="1:21" ht="19.5" customHeight="1">
      <c r="A279" s="545">
        <v>347</v>
      </c>
      <c r="B279" s="545" t="s">
        <v>3084</v>
      </c>
      <c r="C279" s="545" t="s">
        <v>216</v>
      </c>
      <c r="D279" s="546"/>
      <c r="E279" s="171" t="str">
        <f t="shared" si="4"/>
        <v>1900</v>
      </c>
      <c r="F279" s="547">
        <v>0</v>
      </c>
      <c r="G279" s="548">
        <v>0</v>
      </c>
      <c r="H279" s="547">
        <v>0</v>
      </c>
      <c r="I279" s="545" t="s">
        <v>12689</v>
      </c>
      <c r="J279" s="545"/>
      <c r="K279" s="545" t="s">
        <v>13413</v>
      </c>
      <c r="L279" s="545" t="s">
        <v>14027</v>
      </c>
      <c r="M279" s="548" t="s">
        <v>13758</v>
      </c>
      <c r="N279" s="545" t="s">
        <v>13413</v>
      </c>
      <c r="O279" s="545" t="s">
        <v>14028</v>
      </c>
      <c r="P279" s="549">
        <v>319</v>
      </c>
      <c r="Q279" s="549">
        <v>1</v>
      </c>
      <c r="R279" s="549">
        <v>156</v>
      </c>
      <c r="S279" s="548"/>
      <c r="T279" s="548"/>
      <c r="U279" s="99"/>
    </row>
    <row r="280" spans="1:21" ht="19.5" customHeight="1">
      <c r="A280" s="545">
        <v>348</v>
      </c>
      <c r="B280" s="545" t="s">
        <v>869</v>
      </c>
      <c r="C280" s="545" t="s">
        <v>221</v>
      </c>
      <c r="D280" s="546">
        <v>46080</v>
      </c>
      <c r="E280" s="171" t="str">
        <f t="shared" si="4"/>
        <v>2026</v>
      </c>
      <c r="F280" s="547">
        <v>37000</v>
      </c>
      <c r="G280" s="548">
        <v>0.19</v>
      </c>
      <c r="H280" s="547">
        <v>31092.44</v>
      </c>
      <c r="I280" s="545" t="s">
        <v>12643</v>
      </c>
      <c r="J280" s="545" t="s">
        <v>13296</v>
      </c>
      <c r="K280" s="545" t="s">
        <v>13413</v>
      </c>
      <c r="L280" s="545" t="s">
        <v>14029</v>
      </c>
      <c r="M280" s="548" t="s">
        <v>13758</v>
      </c>
      <c r="N280" s="545" t="s">
        <v>13413</v>
      </c>
      <c r="O280" s="545" t="s">
        <v>13413</v>
      </c>
      <c r="P280" s="549">
        <v>320</v>
      </c>
      <c r="Q280" s="549">
        <v>1</v>
      </c>
      <c r="R280" s="549">
        <v>6</v>
      </c>
      <c r="S280" s="548">
        <v>2218</v>
      </c>
      <c r="T280" s="548"/>
      <c r="U280" s="99"/>
    </row>
    <row r="281" spans="1:21" ht="19.5" customHeight="1">
      <c r="A281" s="545">
        <v>349</v>
      </c>
      <c r="B281" s="545" t="s">
        <v>870</v>
      </c>
      <c r="C281" s="545" t="s">
        <v>221</v>
      </c>
      <c r="D281" s="546"/>
      <c r="E281" s="171" t="str">
        <f t="shared" si="4"/>
        <v>1900</v>
      </c>
      <c r="F281" s="547">
        <v>0</v>
      </c>
      <c r="G281" s="548">
        <v>0</v>
      </c>
      <c r="H281" s="547">
        <v>0</v>
      </c>
      <c r="I281" s="545" t="s">
        <v>12643</v>
      </c>
      <c r="J281" s="545"/>
      <c r="K281" s="545" t="s">
        <v>13413</v>
      </c>
      <c r="L281" s="545" t="s">
        <v>14030</v>
      </c>
      <c r="M281" s="548" t="s">
        <v>13758</v>
      </c>
      <c r="N281" s="545" t="s">
        <v>13413</v>
      </c>
      <c r="O281" s="545" t="s">
        <v>13413</v>
      </c>
      <c r="P281" s="549">
        <v>321</v>
      </c>
      <c r="Q281" s="549">
        <v>1</v>
      </c>
      <c r="R281" s="549">
        <v>6</v>
      </c>
      <c r="S281" s="548"/>
      <c r="T281" s="548"/>
      <c r="U281" s="99"/>
    </row>
    <row r="282" spans="1:21" ht="19.5" customHeight="1">
      <c r="A282" s="545">
        <v>350</v>
      </c>
      <c r="B282" s="545" t="s">
        <v>872</v>
      </c>
      <c r="C282" s="545" t="s">
        <v>221</v>
      </c>
      <c r="D282" s="546"/>
      <c r="E282" s="171" t="str">
        <f t="shared" si="4"/>
        <v>1900</v>
      </c>
      <c r="F282" s="547">
        <v>0</v>
      </c>
      <c r="G282" s="548">
        <v>0</v>
      </c>
      <c r="H282" s="547">
        <v>0</v>
      </c>
      <c r="I282" s="545" t="s">
        <v>12643</v>
      </c>
      <c r="J282" s="545"/>
      <c r="K282" s="545" t="s">
        <v>13413</v>
      </c>
      <c r="L282" s="545" t="s">
        <v>14031</v>
      </c>
      <c r="M282" s="548" t="s">
        <v>13758</v>
      </c>
      <c r="N282" s="545" t="s">
        <v>13413</v>
      </c>
      <c r="O282" s="545" t="s">
        <v>13934</v>
      </c>
      <c r="P282" s="549">
        <v>322</v>
      </c>
      <c r="Q282" s="549">
        <v>1</v>
      </c>
      <c r="R282" s="549">
        <v>6</v>
      </c>
      <c r="S282" s="548"/>
      <c r="T282" s="548"/>
      <c r="U282" s="99"/>
    </row>
    <row r="283" spans="1:21" ht="19.5" customHeight="1">
      <c r="A283" s="545">
        <v>351</v>
      </c>
      <c r="B283" s="545" t="s">
        <v>777</v>
      </c>
      <c r="C283" s="545" t="s">
        <v>221</v>
      </c>
      <c r="D283" s="546"/>
      <c r="E283" s="171" t="str">
        <f t="shared" si="4"/>
        <v>1900</v>
      </c>
      <c r="F283" s="547">
        <v>0</v>
      </c>
      <c r="G283" s="548">
        <v>0</v>
      </c>
      <c r="H283" s="547">
        <v>0</v>
      </c>
      <c r="I283" s="545" t="s">
        <v>12643</v>
      </c>
      <c r="J283" s="545"/>
      <c r="K283" s="545" t="s">
        <v>13413</v>
      </c>
      <c r="L283" s="545" t="s">
        <v>13413</v>
      </c>
      <c r="M283" s="548" t="s">
        <v>13758</v>
      </c>
      <c r="N283" s="545" t="s">
        <v>13413</v>
      </c>
      <c r="O283" s="545" t="s">
        <v>13413</v>
      </c>
      <c r="P283" s="549">
        <v>323</v>
      </c>
      <c r="Q283" s="549">
        <v>1</v>
      </c>
      <c r="R283" s="549">
        <v>6</v>
      </c>
      <c r="S283" s="548"/>
      <c r="T283" s="548"/>
      <c r="U283" s="99"/>
    </row>
    <row r="284" spans="1:21" ht="19.5" customHeight="1">
      <c r="A284" s="545">
        <v>352</v>
      </c>
      <c r="B284" s="545" t="s">
        <v>8232</v>
      </c>
      <c r="C284" s="545" t="s">
        <v>206</v>
      </c>
      <c r="D284" s="546">
        <v>43532</v>
      </c>
      <c r="E284" s="171" t="str">
        <f t="shared" si="4"/>
        <v>2019</v>
      </c>
      <c r="F284" s="547">
        <v>2760</v>
      </c>
      <c r="G284" s="548">
        <v>0.19</v>
      </c>
      <c r="H284" s="547">
        <v>2319.33</v>
      </c>
      <c r="I284" s="545" t="s">
        <v>12644</v>
      </c>
      <c r="J284" s="545" t="s">
        <v>13298</v>
      </c>
      <c r="K284" s="545" t="s">
        <v>8232</v>
      </c>
      <c r="L284" s="545" t="s">
        <v>13769</v>
      </c>
      <c r="M284" s="548" t="s">
        <v>13758</v>
      </c>
      <c r="N284" s="545" t="s">
        <v>13413</v>
      </c>
      <c r="O284" s="545" t="s">
        <v>13413</v>
      </c>
      <c r="P284" s="549">
        <v>324</v>
      </c>
      <c r="Q284" s="549">
        <v>1</v>
      </c>
      <c r="R284" s="549">
        <v>62</v>
      </c>
      <c r="S284" s="548">
        <v>1012</v>
      </c>
      <c r="T284" s="548"/>
      <c r="U284" s="99"/>
    </row>
    <row r="285" spans="1:21" ht="19.5" customHeight="1">
      <c r="A285" s="545">
        <v>353</v>
      </c>
      <c r="B285" s="545" t="s">
        <v>891</v>
      </c>
      <c r="C285" s="545" t="s">
        <v>221</v>
      </c>
      <c r="D285" s="546"/>
      <c r="E285" s="171" t="str">
        <f t="shared" si="4"/>
        <v>1900</v>
      </c>
      <c r="F285" s="547">
        <v>0</v>
      </c>
      <c r="G285" s="548">
        <v>0</v>
      </c>
      <c r="H285" s="547">
        <v>0</v>
      </c>
      <c r="I285" s="545" t="s">
        <v>12688</v>
      </c>
      <c r="J285" s="545"/>
      <c r="K285" s="545" t="s">
        <v>13413</v>
      </c>
      <c r="L285" s="545" t="s">
        <v>14032</v>
      </c>
      <c r="M285" s="548" t="s">
        <v>13758</v>
      </c>
      <c r="N285" s="545" t="s">
        <v>13413</v>
      </c>
      <c r="O285" s="545" t="s">
        <v>14033</v>
      </c>
      <c r="P285" s="549">
        <v>325</v>
      </c>
      <c r="Q285" s="549">
        <v>1</v>
      </c>
      <c r="R285" s="549">
        <v>92</v>
      </c>
      <c r="S285" s="548"/>
      <c r="T285" s="548"/>
      <c r="U285" s="99"/>
    </row>
    <row r="286" spans="1:21" ht="19.5" customHeight="1">
      <c r="A286" s="545">
        <v>354</v>
      </c>
      <c r="B286" s="545" t="s">
        <v>12061</v>
      </c>
      <c r="C286" s="545" t="s">
        <v>4532</v>
      </c>
      <c r="D286" s="546"/>
      <c r="E286" s="171" t="str">
        <f t="shared" si="4"/>
        <v>1900</v>
      </c>
      <c r="F286" s="547">
        <v>0</v>
      </c>
      <c r="G286" s="548">
        <v>0</v>
      </c>
      <c r="H286" s="547">
        <v>0</v>
      </c>
      <c r="I286" s="545" t="s">
        <v>12668</v>
      </c>
      <c r="J286" s="545"/>
      <c r="K286" s="545" t="s">
        <v>13413</v>
      </c>
      <c r="L286" s="545" t="s">
        <v>13413</v>
      </c>
      <c r="M286" s="548" t="s">
        <v>13758</v>
      </c>
      <c r="N286" s="545" t="s">
        <v>13413</v>
      </c>
      <c r="O286" s="545" t="s">
        <v>13413</v>
      </c>
      <c r="P286" s="549">
        <v>326</v>
      </c>
      <c r="Q286" s="549">
        <v>1</v>
      </c>
      <c r="R286" s="549">
        <v>7</v>
      </c>
      <c r="S286" s="548"/>
      <c r="T286" s="548"/>
      <c r="U286" s="99"/>
    </row>
    <row r="287" spans="1:21" ht="19.5" customHeight="1">
      <c r="A287" s="545">
        <v>355</v>
      </c>
      <c r="B287" s="545" t="s">
        <v>888</v>
      </c>
      <c r="C287" s="545" t="s">
        <v>221</v>
      </c>
      <c r="D287" s="546"/>
      <c r="E287" s="171" t="str">
        <f t="shared" si="4"/>
        <v>1900</v>
      </c>
      <c r="F287" s="547">
        <v>0</v>
      </c>
      <c r="G287" s="548">
        <v>0</v>
      </c>
      <c r="H287" s="547">
        <v>0</v>
      </c>
      <c r="I287" s="545" t="s">
        <v>12643</v>
      </c>
      <c r="J287" s="545"/>
      <c r="K287" s="545" t="s">
        <v>13413</v>
      </c>
      <c r="L287" s="545" t="s">
        <v>14034</v>
      </c>
      <c r="M287" s="548" t="s">
        <v>13758</v>
      </c>
      <c r="N287" s="545" t="s">
        <v>13413</v>
      </c>
      <c r="O287" s="545" t="s">
        <v>13413</v>
      </c>
      <c r="P287" s="549">
        <v>327</v>
      </c>
      <c r="Q287" s="549">
        <v>1</v>
      </c>
      <c r="R287" s="549">
        <v>6</v>
      </c>
      <c r="S287" s="548"/>
      <c r="T287" s="548"/>
      <c r="U287" s="99"/>
    </row>
    <row r="288" spans="1:21" ht="19.5" customHeight="1">
      <c r="A288" s="545">
        <v>356</v>
      </c>
      <c r="B288" s="545" t="s">
        <v>12060</v>
      </c>
      <c r="C288" s="545" t="s">
        <v>221</v>
      </c>
      <c r="D288" s="546"/>
      <c r="E288" s="171" t="str">
        <f t="shared" si="4"/>
        <v>1900</v>
      </c>
      <c r="F288" s="547">
        <v>0</v>
      </c>
      <c r="G288" s="548">
        <v>0</v>
      </c>
      <c r="H288" s="547">
        <v>0</v>
      </c>
      <c r="I288" s="545" t="s">
        <v>12643</v>
      </c>
      <c r="J288" s="545"/>
      <c r="K288" s="545" t="s">
        <v>13413</v>
      </c>
      <c r="L288" s="545" t="s">
        <v>14035</v>
      </c>
      <c r="M288" s="548" t="s">
        <v>13843</v>
      </c>
      <c r="N288" s="545" t="s">
        <v>13413</v>
      </c>
      <c r="O288" s="545" t="s">
        <v>13413</v>
      </c>
      <c r="P288" s="549">
        <v>328</v>
      </c>
      <c r="Q288" s="549">
        <v>5</v>
      </c>
      <c r="R288" s="549">
        <v>6</v>
      </c>
      <c r="S288" s="548"/>
      <c r="T288" s="548"/>
      <c r="U288" s="99"/>
    </row>
    <row r="289" spans="1:21" ht="19.5" customHeight="1">
      <c r="A289" s="545">
        <v>357</v>
      </c>
      <c r="B289" s="545" t="s">
        <v>12059</v>
      </c>
      <c r="C289" s="545" t="s">
        <v>221</v>
      </c>
      <c r="D289" s="546"/>
      <c r="E289" s="171" t="str">
        <f t="shared" si="4"/>
        <v>1900</v>
      </c>
      <c r="F289" s="547">
        <v>0</v>
      </c>
      <c r="G289" s="548">
        <v>0</v>
      </c>
      <c r="H289" s="547">
        <v>0</v>
      </c>
      <c r="I289" s="545" t="s">
        <v>12643</v>
      </c>
      <c r="J289" s="545"/>
      <c r="K289" s="545" t="s">
        <v>13413</v>
      </c>
      <c r="L289" s="545" t="s">
        <v>14036</v>
      </c>
      <c r="M289" s="548" t="s">
        <v>13843</v>
      </c>
      <c r="N289" s="545" t="s">
        <v>13413</v>
      </c>
      <c r="O289" s="545" t="s">
        <v>13413</v>
      </c>
      <c r="P289" s="549">
        <v>329</v>
      </c>
      <c r="Q289" s="549">
        <v>5</v>
      </c>
      <c r="R289" s="549">
        <v>6</v>
      </c>
      <c r="S289" s="548"/>
      <c r="T289" s="548"/>
      <c r="U289" s="99"/>
    </row>
    <row r="290" spans="1:21" ht="19.5" customHeight="1">
      <c r="A290" s="545">
        <v>358</v>
      </c>
      <c r="B290" s="545" t="s">
        <v>12058</v>
      </c>
      <c r="C290" s="545" t="s">
        <v>221</v>
      </c>
      <c r="D290" s="546"/>
      <c r="E290" s="171" t="str">
        <f t="shared" si="4"/>
        <v>1900</v>
      </c>
      <c r="F290" s="547">
        <v>0</v>
      </c>
      <c r="G290" s="548">
        <v>0</v>
      </c>
      <c r="H290" s="547">
        <v>0</v>
      </c>
      <c r="I290" s="545" t="s">
        <v>12643</v>
      </c>
      <c r="J290" s="545"/>
      <c r="K290" s="545" t="s">
        <v>13413</v>
      </c>
      <c r="L290" s="545" t="s">
        <v>14036</v>
      </c>
      <c r="M290" s="548" t="s">
        <v>13843</v>
      </c>
      <c r="N290" s="545" t="s">
        <v>13413</v>
      </c>
      <c r="O290" s="545" t="s">
        <v>13413</v>
      </c>
      <c r="P290" s="549">
        <v>330</v>
      </c>
      <c r="Q290" s="549">
        <v>5</v>
      </c>
      <c r="R290" s="549">
        <v>6</v>
      </c>
      <c r="S290" s="548"/>
      <c r="T290" s="548"/>
      <c r="U290" s="99"/>
    </row>
    <row r="291" spans="1:21" ht="19.5" customHeight="1">
      <c r="A291" s="545">
        <v>359</v>
      </c>
      <c r="B291" s="545" t="s">
        <v>12057</v>
      </c>
      <c r="C291" s="545" t="s">
        <v>221</v>
      </c>
      <c r="D291" s="546"/>
      <c r="E291" s="171" t="str">
        <f t="shared" si="4"/>
        <v>1900</v>
      </c>
      <c r="F291" s="547">
        <v>0</v>
      </c>
      <c r="G291" s="548">
        <v>0</v>
      </c>
      <c r="H291" s="547">
        <v>0</v>
      </c>
      <c r="I291" s="545" t="s">
        <v>12643</v>
      </c>
      <c r="J291" s="545"/>
      <c r="K291" s="545" t="s">
        <v>14037</v>
      </c>
      <c r="L291" s="545" t="s">
        <v>14036</v>
      </c>
      <c r="M291" s="548" t="s">
        <v>13758</v>
      </c>
      <c r="N291" s="545" t="s">
        <v>13413</v>
      </c>
      <c r="O291" s="545" t="s">
        <v>13413</v>
      </c>
      <c r="P291" s="549">
        <v>331</v>
      </c>
      <c r="Q291" s="549">
        <v>1</v>
      </c>
      <c r="R291" s="549">
        <v>6</v>
      </c>
      <c r="S291" s="548"/>
      <c r="T291" s="548"/>
      <c r="U291" s="99"/>
    </row>
    <row r="292" spans="1:21" ht="19.5" customHeight="1">
      <c r="A292" s="545">
        <v>360</v>
      </c>
      <c r="B292" s="545" t="s">
        <v>12056</v>
      </c>
      <c r="C292" s="545" t="s">
        <v>216</v>
      </c>
      <c r="D292" s="546"/>
      <c r="E292" s="171" t="str">
        <f t="shared" si="4"/>
        <v>1900</v>
      </c>
      <c r="F292" s="547">
        <v>0</v>
      </c>
      <c r="G292" s="548">
        <v>0</v>
      </c>
      <c r="H292" s="547">
        <v>0</v>
      </c>
      <c r="I292" s="545" t="s">
        <v>12674</v>
      </c>
      <c r="J292" s="545"/>
      <c r="K292" s="545" t="s">
        <v>13413</v>
      </c>
      <c r="L292" s="545" t="s">
        <v>14006</v>
      </c>
      <c r="M292" s="548" t="s">
        <v>13758</v>
      </c>
      <c r="N292" s="545" t="s">
        <v>13413</v>
      </c>
      <c r="O292" s="545" t="s">
        <v>14038</v>
      </c>
      <c r="P292" s="549">
        <v>332</v>
      </c>
      <c r="Q292" s="549">
        <v>1</v>
      </c>
      <c r="R292" s="549">
        <v>5</v>
      </c>
      <c r="S292" s="548"/>
      <c r="T292" s="548"/>
      <c r="U292" s="99"/>
    </row>
    <row r="293" spans="1:21" ht="19.5" customHeight="1">
      <c r="A293" s="545">
        <v>361</v>
      </c>
      <c r="B293" s="545" t="s">
        <v>7162</v>
      </c>
      <c r="C293" s="545" t="s">
        <v>216</v>
      </c>
      <c r="D293" s="546">
        <v>45708</v>
      </c>
      <c r="E293" s="171" t="str">
        <f t="shared" si="4"/>
        <v>2025</v>
      </c>
      <c r="F293" s="547">
        <v>2256.58</v>
      </c>
      <c r="G293" s="548">
        <v>0.19</v>
      </c>
      <c r="H293" s="547">
        <v>1896.28</v>
      </c>
      <c r="I293" s="545" t="s">
        <v>12642</v>
      </c>
      <c r="J293" s="545" t="s">
        <v>13307</v>
      </c>
      <c r="K293" s="545" t="s">
        <v>13413</v>
      </c>
      <c r="L293" s="545" t="s">
        <v>13807</v>
      </c>
      <c r="M293" s="548" t="s">
        <v>13758</v>
      </c>
      <c r="N293" s="545" t="s">
        <v>13413</v>
      </c>
      <c r="O293" s="545" t="s">
        <v>14039</v>
      </c>
      <c r="P293" s="549">
        <v>333</v>
      </c>
      <c r="Q293" s="549">
        <v>1</v>
      </c>
      <c r="R293" s="549">
        <v>135</v>
      </c>
      <c r="S293" s="548">
        <v>2228</v>
      </c>
      <c r="T293" s="548"/>
      <c r="U293" s="99"/>
    </row>
    <row r="294" spans="1:21" ht="19.5" customHeight="1">
      <c r="A294" s="545">
        <v>362</v>
      </c>
      <c r="B294" s="545" t="s">
        <v>898</v>
      </c>
      <c r="C294" s="545" t="s">
        <v>209</v>
      </c>
      <c r="D294" s="546"/>
      <c r="E294" s="171" t="str">
        <f t="shared" si="4"/>
        <v>1900</v>
      </c>
      <c r="F294" s="547">
        <v>0</v>
      </c>
      <c r="G294" s="548">
        <v>0</v>
      </c>
      <c r="H294" s="547">
        <v>0</v>
      </c>
      <c r="I294" s="545" t="s">
        <v>12643</v>
      </c>
      <c r="J294" s="545"/>
      <c r="K294" s="545" t="s">
        <v>13413</v>
      </c>
      <c r="L294" s="545" t="s">
        <v>14040</v>
      </c>
      <c r="M294" s="548" t="s">
        <v>13758</v>
      </c>
      <c r="N294" s="545" t="s">
        <v>13413</v>
      </c>
      <c r="O294" s="545" t="s">
        <v>13413</v>
      </c>
      <c r="P294" s="549">
        <v>334</v>
      </c>
      <c r="Q294" s="549">
        <v>1</v>
      </c>
      <c r="R294" s="549">
        <v>6</v>
      </c>
      <c r="S294" s="548"/>
      <c r="T294" s="548"/>
      <c r="U294" s="99"/>
    </row>
    <row r="295" spans="1:21" ht="19.5" customHeight="1">
      <c r="A295" s="545">
        <v>363</v>
      </c>
      <c r="B295" s="545" t="s">
        <v>899</v>
      </c>
      <c r="C295" s="545" t="s">
        <v>209</v>
      </c>
      <c r="D295" s="546"/>
      <c r="E295" s="171" t="str">
        <f t="shared" si="4"/>
        <v>1900</v>
      </c>
      <c r="F295" s="547">
        <v>0</v>
      </c>
      <c r="G295" s="548">
        <v>0</v>
      </c>
      <c r="H295" s="547">
        <v>0</v>
      </c>
      <c r="I295" s="545" t="s">
        <v>12643</v>
      </c>
      <c r="J295" s="545"/>
      <c r="K295" s="545" t="s">
        <v>13413</v>
      </c>
      <c r="L295" s="545" t="s">
        <v>14041</v>
      </c>
      <c r="M295" s="548" t="s">
        <v>13758</v>
      </c>
      <c r="N295" s="545" t="s">
        <v>13413</v>
      </c>
      <c r="O295" s="545" t="s">
        <v>13413</v>
      </c>
      <c r="P295" s="549">
        <v>335</v>
      </c>
      <c r="Q295" s="549">
        <v>1</v>
      </c>
      <c r="R295" s="549">
        <v>6</v>
      </c>
      <c r="S295" s="548"/>
      <c r="T295" s="548"/>
      <c r="U295" s="99"/>
    </row>
    <row r="296" spans="1:21" ht="19.5" customHeight="1">
      <c r="A296" s="545">
        <v>364</v>
      </c>
      <c r="B296" s="545" t="s">
        <v>897</v>
      </c>
      <c r="C296" s="545" t="s">
        <v>209</v>
      </c>
      <c r="D296" s="546"/>
      <c r="E296" s="171" t="str">
        <f t="shared" si="4"/>
        <v>1900</v>
      </c>
      <c r="F296" s="547">
        <v>0</v>
      </c>
      <c r="G296" s="548">
        <v>0</v>
      </c>
      <c r="H296" s="547">
        <v>0</v>
      </c>
      <c r="I296" s="545" t="s">
        <v>12687</v>
      </c>
      <c r="J296" s="545"/>
      <c r="K296" s="545" t="s">
        <v>13413</v>
      </c>
      <c r="L296" s="545" t="s">
        <v>14042</v>
      </c>
      <c r="M296" s="548" t="s">
        <v>13758</v>
      </c>
      <c r="N296" s="545" t="s">
        <v>13413</v>
      </c>
      <c r="O296" s="545" t="s">
        <v>13413</v>
      </c>
      <c r="P296" s="549">
        <v>336</v>
      </c>
      <c r="Q296" s="549">
        <v>1</v>
      </c>
      <c r="R296" s="549">
        <v>91</v>
      </c>
      <c r="S296" s="548"/>
      <c r="T296" s="548"/>
      <c r="U296" s="99"/>
    </row>
    <row r="297" spans="1:21" ht="19.5" customHeight="1">
      <c r="A297" s="545">
        <v>365</v>
      </c>
      <c r="B297" s="545" t="s">
        <v>12055</v>
      </c>
      <c r="C297" s="545" t="s">
        <v>221</v>
      </c>
      <c r="D297" s="546"/>
      <c r="E297" s="171" t="str">
        <f t="shared" si="4"/>
        <v>1900</v>
      </c>
      <c r="F297" s="547">
        <v>0</v>
      </c>
      <c r="G297" s="548">
        <v>0</v>
      </c>
      <c r="H297" s="547">
        <v>0</v>
      </c>
      <c r="I297" s="545" t="s">
        <v>12643</v>
      </c>
      <c r="J297" s="545"/>
      <c r="K297" s="545" t="s">
        <v>13413</v>
      </c>
      <c r="L297" s="545" t="s">
        <v>14043</v>
      </c>
      <c r="M297" s="548" t="s">
        <v>13758</v>
      </c>
      <c r="N297" s="545" t="s">
        <v>13413</v>
      </c>
      <c r="O297" s="545" t="s">
        <v>14044</v>
      </c>
      <c r="P297" s="549">
        <v>337</v>
      </c>
      <c r="Q297" s="549">
        <v>1</v>
      </c>
      <c r="R297" s="549">
        <v>6</v>
      </c>
      <c r="S297" s="548"/>
      <c r="T297" s="548"/>
      <c r="U297" s="99"/>
    </row>
    <row r="298" spans="1:21" ht="19.5" customHeight="1">
      <c r="A298" s="545">
        <v>366</v>
      </c>
      <c r="B298" s="545" t="s">
        <v>6419</v>
      </c>
      <c r="C298" s="545" t="s">
        <v>216</v>
      </c>
      <c r="D298" s="546">
        <v>45708</v>
      </c>
      <c r="E298" s="171" t="str">
        <f t="shared" si="4"/>
        <v>2025</v>
      </c>
      <c r="F298" s="547">
        <v>6201.77</v>
      </c>
      <c r="G298" s="548">
        <v>0.19</v>
      </c>
      <c r="H298" s="547">
        <v>5211.57</v>
      </c>
      <c r="I298" s="545" t="s">
        <v>12689</v>
      </c>
      <c r="J298" s="545" t="s">
        <v>13307</v>
      </c>
      <c r="K298" s="545" t="s">
        <v>13413</v>
      </c>
      <c r="L298" s="545" t="s">
        <v>14045</v>
      </c>
      <c r="M298" s="548" t="s">
        <v>13758</v>
      </c>
      <c r="N298" s="545" t="s">
        <v>13413</v>
      </c>
      <c r="O298" s="545" t="s">
        <v>14046</v>
      </c>
      <c r="P298" s="549">
        <v>338</v>
      </c>
      <c r="Q298" s="549">
        <v>1</v>
      </c>
      <c r="R298" s="549">
        <v>156</v>
      </c>
      <c r="S298" s="548">
        <v>2228</v>
      </c>
      <c r="T298" s="548"/>
      <c r="U298" s="99"/>
    </row>
    <row r="299" spans="1:21" ht="19.5" customHeight="1">
      <c r="A299" s="545">
        <v>367</v>
      </c>
      <c r="B299" s="545" t="s">
        <v>905</v>
      </c>
      <c r="C299" s="545" t="s">
        <v>4504</v>
      </c>
      <c r="D299" s="546"/>
      <c r="E299" s="171" t="str">
        <f t="shared" si="4"/>
        <v>1900</v>
      </c>
      <c r="F299" s="547">
        <v>0</v>
      </c>
      <c r="G299" s="548">
        <v>0</v>
      </c>
      <c r="H299" s="547">
        <v>0</v>
      </c>
      <c r="I299" s="545" t="s">
        <v>12668</v>
      </c>
      <c r="J299" s="545"/>
      <c r="K299" s="545" t="s">
        <v>13413</v>
      </c>
      <c r="L299" s="545" t="s">
        <v>13413</v>
      </c>
      <c r="M299" s="548" t="s">
        <v>13868</v>
      </c>
      <c r="N299" s="545" t="s">
        <v>13413</v>
      </c>
      <c r="O299" s="545" t="s">
        <v>13413</v>
      </c>
      <c r="P299" s="549">
        <v>339</v>
      </c>
      <c r="Q299" s="549">
        <v>2</v>
      </c>
      <c r="R299" s="549">
        <v>7</v>
      </c>
      <c r="S299" s="548"/>
      <c r="T299" s="548"/>
      <c r="U299" s="99"/>
    </row>
    <row r="300" spans="1:21" ht="19.5" customHeight="1">
      <c r="A300" s="545">
        <v>368</v>
      </c>
      <c r="B300" s="545" t="s">
        <v>907</v>
      </c>
      <c r="C300" s="545" t="s">
        <v>4504</v>
      </c>
      <c r="D300" s="546">
        <v>46052</v>
      </c>
      <c r="E300" s="171" t="str">
        <f t="shared" si="4"/>
        <v>2026</v>
      </c>
      <c r="F300" s="547">
        <v>2133</v>
      </c>
      <c r="G300" s="548">
        <v>0.19</v>
      </c>
      <c r="H300" s="547">
        <v>1792.44</v>
      </c>
      <c r="I300" s="545" t="s">
        <v>12668</v>
      </c>
      <c r="J300" s="545" t="s">
        <v>13307</v>
      </c>
      <c r="K300" s="545" t="s">
        <v>13413</v>
      </c>
      <c r="L300" s="545" t="s">
        <v>13413</v>
      </c>
      <c r="M300" s="548" t="s">
        <v>13868</v>
      </c>
      <c r="N300" s="545" t="s">
        <v>13413</v>
      </c>
      <c r="O300" s="545" t="s">
        <v>13413</v>
      </c>
      <c r="P300" s="549">
        <v>340</v>
      </c>
      <c r="Q300" s="549">
        <v>2</v>
      </c>
      <c r="R300" s="549">
        <v>7</v>
      </c>
      <c r="S300" s="548">
        <v>2228</v>
      </c>
      <c r="T300" s="548"/>
      <c r="U300" s="99"/>
    </row>
    <row r="301" spans="1:21" ht="19.5" customHeight="1">
      <c r="A301" s="545">
        <v>369</v>
      </c>
      <c r="B301" s="545" t="s">
        <v>315</v>
      </c>
      <c r="C301" s="545" t="s">
        <v>311</v>
      </c>
      <c r="D301" s="546">
        <v>46052</v>
      </c>
      <c r="E301" s="171" t="str">
        <f t="shared" si="4"/>
        <v>2026</v>
      </c>
      <c r="F301" s="547">
        <v>84813</v>
      </c>
      <c r="G301" s="548">
        <v>0.19</v>
      </c>
      <c r="H301" s="547">
        <v>71271.429999999993</v>
      </c>
      <c r="I301" s="545" t="s">
        <v>12668</v>
      </c>
      <c r="J301" s="545" t="s">
        <v>13307</v>
      </c>
      <c r="K301" s="545" t="s">
        <v>13413</v>
      </c>
      <c r="L301" s="545" t="s">
        <v>13413</v>
      </c>
      <c r="M301" s="548" t="s">
        <v>13868</v>
      </c>
      <c r="N301" s="545" t="s">
        <v>13413</v>
      </c>
      <c r="O301" s="545" t="s">
        <v>14047</v>
      </c>
      <c r="P301" s="549">
        <v>341</v>
      </c>
      <c r="Q301" s="549">
        <v>2</v>
      </c>
      <c r="R301" s="549">
        <v>7</v>
      </c>
      <c r="S301" s="548">
        <v>2228</v>
      </c>
      <c r="T301" s="548"/>
      <c r="U301" s="99"/>
    </row>
    <row r="302" spans="1:21" ht="19.5" customHeight="1">
      <c r="A302" s="545">
        <v>370</v>
      </c>
      <c r="B302" s="545" t="s">
        <v>3128</v>
      </c>
      <c r="C302" s="545" t="s">
        <v>216</v>
      </c>
      <c r="D302" s="546"/>
      <c r="E302" s="171" t="str">
        <f t="shared" si="4"/>
        <v>1900</v>
      </c>
      <c r="F302" s="547">
        <v>0</v>
      </c>
      <c r="G302" s="548">
        <v>0</v>
      </c>
      <c r="H302" s="547">
        <v>0</v>
      </c>
      <c r="I302" s="545" t="s">
        <v>12689</v>
      </c>
      <c r="J302" s="545"/>
      <c r="K302" s="545" t="s">
        <v>13413</v>
      </c>
      <c r="L302" s="545" t="s">
        <v>14048</v>
      </c>
      <c r="M302" s="548" t="s">
        <v>13758</v>
      </c>
      <c r="N302" s="545" t="s">
        <v>13413</v>
      </c>
      <c r="O302" s="545" t="s">
        <v>14049</v>
      </c>
      <c r="P302" s="549">
        <v>342</v>
      </c>
      <c r="Q302" s="549">
        <v>1</v>
      </c>
      <c r="R302" s="549">
        <v>156</v>
      </c>
      <c r="S302" s="548"/>
      <c r="T302" s="548"/>
      <c r="U302" s="99"/>
    </row>
    <row r="303" spans="1:21" ht="19.5" customHeight="1">
      <c r="A303" s="545">
        <v>371</v>
      </c>
      <c r="B303" s="545" t="s">
        <v>322</v>
      </c>
      <c r="C303" s="545" t="s">
        <v>311</v>
      </c>
      <c r="D303" s="546">
        <v>45708</v>
      </c>
      <c r="E303" s="171" t="str">
        <f t="shared" si="4"/>
        <v>2025</v>
      </c>
      <c r="F303" s="547">
        <v>46143.3</v>
      </c>
      <c r="G303" s="548">
        <v>0.19</v>
      </c>
      <c r="H303" s="547">
        <v>38775.879999999997</v>
      </c>
      <c r="I303" s="545" t="s">
        <v>12668</v>
      </c>
      <c r="J303" s="545" t="s">
        <v>13307</v>
      </c>
      <c r="K303" s="545" t="s">
        <v>13413</v>
      </c>
      <c r="L303" s="545" t="s">
        <v>13413</v>
      </c>
      <c r="M303" s="548" t="s">
        <v>13868</v>
      </c>
      <c r="N303" s="545" t="s">
        <v>13413</v>
      </c>
      <c r="O303" s="545" t="s">
        <v>13413</v>
      </c>
      <c r="P303" s="549">
        <v>343</v>
      </c>
      <c r="Q303" s="549">
        <v>2</v>
      </c>
      <c r="R303" s="549">
        <v>7</v>
      </c>
      <c r="S303" s="548">
        <v>2228</v>
      </c>
      <c r="T303" s="548"/>
      <c r="U303" s="99"/>
    </row>
    <row r="304" spans="1:21" ht="19.5" customHeight="1">
      <c r="A304" s="545">
        <v>372</v>
      </c>
      <c r="B304" s="545" t="s">
        <v>12054</v>
      </c>
      <c r="C304" s="545" t="s">
        <v>4504</v>
      </c>
      <c r="D304" s="546"/>
      <c r="E304" s="171" t="str">
        <f t="shared" si="4"/>
        <v>1900</v>
      </c>
      <c r="F304" s="547">
        <v>0</v>
      </c>
      <c r="G304" s="548">
        <v>0</v>
      </c>
      <c r="H304" s="547">
        <v>0</v>
      </c>
      <c r="I304" s="545" t="s">
        <v>12668</v>
      </c>
      <c r="J304" s="545"/>
      <c r="K304" s="545" t="s">
        <v>13413</v>
      </c>
      <c r="L304" s="545" t="s">
        <v>14050</v>
      </c>
      <c r="M304" s="548" t="s">
        <v>13868</v>
      </c>
      <c r="N304" s="545" t="s">
        <v>13413</v>
      </c>
      <c r="O304" s="545" t="s">
        <v>13413</v>
      </c>
      <c r="P304" s="549">
        <v>344</v>
      </c>
      <c r="Q304" s="549">
        <v>2</v>
      </c>
      <c r="R304" s="549">
        <v>7</v>
      </c>
      <c r="S304" s="548"/>
      <c r="T304" s="548"/>
      <c r="U304" s="99"/>
    </row>
    <row r="305" spans="1:21" ht="19.5" customHeight="1">
      <c r="A305" s="545">
        <v>373</v>
      </c>
      <c r="B305" s="545" t="s">
        <v>928</v>
      </c>
      <c r="C305" s="545" t="s">
        <v>437</v>
      </c>
      <c r="D305" s="546"/>
      <c r="E305" s="171" t="str">
        <f t="shared" si="4"/>
        <v>1900</v>
      </c>
      <c r="F305" s="547">
        <v>0</v>
      </c>
      <c r="G305" s="548">
        <v>0</v>
      </c>
      <c r="H305" s="547">
        <v>0</v>
      </c>
      <c r="I305" s="545" t="s">
        <v>12668</v>
      </c>
      <c r="J305" s="545"/>
      <c r="K305" s="545" t="s">
        <v>13413</v>
      </c>
      <c r="L305" s="545" t="s">
        <v>14051</v>
      </c>
      <c r="M305" s="548" t="s">
        <v>13868</v>
      </c>
      <c r="N305" s="545" t="s">
        <v>13413</v>
      </c>
      <c r="O305" s="545" t="s">
        <v>14052</v>
      </c>
      <c r="P305" s="549">
        <v>345</v>
      </c>
      <c r="Q305" s="549">
        <v>2</v>
      </c>
      <c r="R305" s="549">
        <v>7</v>
      </c>
      <c r="S305" s="548"/>
      <c r="T305" s="548"/>
      <c r="U305" s="99"/>
    </row>
    <row r="306" spans="1:21" ht="19.5" customHeight="1">
      <c r="A306" s="545">
        <v>374</v>
      </c>
      <c r="B306" s="545" t="s">
        <v>12053</v>
      </c>
      <c r="C306" s="545" t="s">
        <v>206</v>
      </c>
      <c r="D306" s="546"/>
      <c r="E306" s="171" t="str">
        <f t="shared" si="4"/>
        <v>1900</v>
      </c>
      <c r="F306" s="547">
        <v>0</v>
      </c>
      <c r="G306" s="548">
        <v>0</v>
      </c>
      <c r="H306" s="547">
        <v>0</v>
      </c>
      <c r="I306" s="545" t="s">
        <v>12640</v>
      </c>
      <c r="J306" s="545"/>
      <c r="K306" s="545" t="s">
        <v>13413</v>
      </c>
      <c r="L306" s="545" t="s">
        <v>13413</v>
      </c>
      <c r="M306" s="548" t="s">
        <v>13758</v>
      </c>
      <c r="N306" s="545" t="s">
        <v>13413</v>
      </c>
      <c r="O306" s="545" t="s">
        <v>13413</v>
      </c>
      <c r="P306" s="549">
        <v>346</v>
      </c>
      <c r="Q306" s="549">
        <v>1</v>
      </c>
      <c r="R306" s="549">
        <v>1</v>
      </c>
      <c r="S306" s="548"/>
      <c r="T306" s="548"/>
      <c r="U306" s="99"/>
    </row>
    <row r="307" spans="1:21" ht="19.5" customHeight="1">
      <c r="A307" s="545">
        <v>375</v>
      </c>
      <c r="B307" s="545" t="s">
        <v>12052</v>
      </c>
      <c r="C307" s="545" t="s">
        <v>4504</v>
      </c>
      <c r="D307" s="546"/>
      <c r="E307" s="171" t="str">
        <f t="shared" si="4"/>
        <v>1900</v>
      </c>
      <c r="F307" s="547">
        <v>0</v>
      </c>
      <c r="G307" s="548">
        <v>0</v>
      </c>
      <c r="H307" s="547">
        <v>0</v>
      </c>
      <c r="I307" s="545" t="s">
        <v>12668</v>
      </c>
      <c r="J307" s="545"/>
      <c r="K307" s="545" t="s">
        <v>13413</v>
      </c>
      <c r="L307" s="545" t="s">
        <v>14053</v>
      </c>
      <c r="M307" s="548" t="s">
        <v>13868</v>
      </c>
      <c r="N307" s="545" t="s">
        <v>13413</v>
      </c>
      <c r="O307" s="545" t="s">
        <v>14054</v>
      </c>
      <c r="P307" s="549">
        <v>347</v>
      </c>
      <c r="Q307" s="549">
        <v>2</v>
      </c>
      <c r="R307" s="549">
        <v>7</v>
      </c>
      <c r="S307" s="548"/>
      <c r="T307" s="548"/>
      <c r="U307" s="99"/>
    </row>
    <row r="308" spans="1:21" ht="19.5" customHeight="1">
      <c r="A308" s="545">
        <v>376</v>
      </c>
      <c r="B308" s="545" t="s">
        <v>7161</v>
      </c>
      <c r="C308" s="545" t="s">
        <v>903</v>
      </c>
      <c r="D308" s="546">
        <v>46052</v>
      </c>
      <c r="E308" s="171" t="str">
        <f t="shared" si="4"/>
        <v>2026</v>
      </c>
      <c r="F308" s="547">
        <v>32177</v>
      </c>
      <c r="G308" s="548">
        <v>0.19</v>
      </c>
      <c r="H308" s="547">
        <v>27039.5</v>
      </c>
      <c r="I308" s="545" t="s">
        <v>12690</v>
      </c>
      <c r="J308" s="545" t="s">
        <v>13307</v>
      </c>
      <c r="K308" s="545" t="s">
        <v>13413</v>
      </c>
      <c r="L308" s="545" t="s">
        <v>13413</v>
      </c>
      <c r="M308" s="548" t="s">
        <v>13868</v>
      </c>
      <c r="N308" s="545" t="s">
        <v>13413</v>
      </c>
      <c r="O308" s="545" t="s">
        <v>13413</v>
      </c>
      <c r="P308" s="549">
        <v>348</v>
      </c>
      <c r="Q308" s="549">
        <v>2</v>
      </c>
      <c r="R308" s="549">
        <v>96</v>
      </c>
      <c r="S308" s="548">
        <v>2228</v>
      </c>
      <c r="T308" s="548"/>
      <c r="U308" s="99"/>
    </row>
    <row r="309" spans="1:21" ht="19.5" customHeight="1">
      <c r="A309" s="545">
        <v>377</v>
      </c>
      <c r="B309" s="545" t="s">
        <v>1158</v>
      </c>
      <c r="C309" s="545" t="s">
        <v>216</v>
      </c>
      <c r="D309" s="546"/>
      <c r="E309" s="171" t="str">
        <f t="shared" si="4"/>
        <v>1900</v>
      </c>
      <c r="F309" s="547">
        <v>0</v>
      </c>
      <c r="G309" s="548">
        <v>0</v>
      </c>
      <c r="H309" s="547">
        <v>0</v>
      </c>
      <c r="I309" s="545" t="s">
        <v>12691</v>
      </c>
      <c r="J309" s="545"/>
      <c r="K309" s="545" t="s">
        <v>13413</v>
      </c>
      <c r="L309" s="545" t="s">
        <v>14055</v>
      </c>
      <c r="M309" s="548" t="s">
        <v>13758</v>
      </c>
      <c r="N309" s="545" t="s">
        <v>22156</v>
      </c>
      <c r="O309" s="545" t="s">
        <v>14056</v>
      </c>
      <c r="P309" s="549">
        <v>349</v>
      </c>
      <c r="Q309" s="549">
        <v>1</v>
      </c>
      <c r="R309" s="549">
        <v>110</v>
      </c>
      <c r="S309" s="548"/>
      <c r="T309" s="548">
        <v>48</v>
      </c>
      <c r="U309" s="99"/>
    </row>
    <row r="310" spans="1:21" ht="19.5" customHeight="1">
      <c r="A310" s="545">
        <v>378</v>
      </c>
      <c r="B310" s="545" t="s">
        <v>7160</v>
      </c>
      <c r="C310" s="545" t="s">
        <v>4504</v>
      </c>
      <c r="D310" s="546">
        <v>46052</v>
      </c>
      <c r="E310" s="171" t="str">
        <f t="shared" si="4"/>
        <v>2026</v>
      </c>
      <c r="F310" s="547">
        <v>79507</v>
      </c>
      <c r="G310" s="548">
        <v>0.19</v>
      </c>
      <c r="H310" s="547">
        <v>66812.61</v>
      </c>
      <c r="I310" s="545" t="s">
        <v>12668</v>
      </c>
      <c r="J310" s="545" t="s">
        <v>13307</v>
      </c>
      <c r="K310" s="545" t="s">
        <v>13413</v>
      </c>
      <c r="L310" s="545" t="s">
        <v>13413</v>
      </c>
      <c r="M310" s="548" t="s">
        <v>13868</v>
      </c>
      <c r="N310" s="545" t="s">
        <v>13413</v>
      </c>
      <c r="O310" s="545" t="s">
        <v>14057</v>
      </c>
      <c r="P310" s="549">
        <v>350</v>
      </c>
      <c r="Q310" s="549">
        <v>2</v>
      </c>
      <c r="R310" s="549">
        <v>7</v>
      </c>
      <c r="S310" s="548">
        <v>2228</v>
      </c>
      <c r="T310" s="548"/>
      <c r="U310" s="99"/>
    </row>
    <row r="311" spans="1:21" ht="19.5" customHeight="1">
      <c r="A311" s="545">
        <v>379</v>
      </c>
      <c r="B311" s="545" t="s">
        <v>1160</v>
      </c>
      <c r="C311" s="545" t="s">
        <v>216</v>
      </c>
      <c r="D311" s="546"/>
      <c r="E311" s="171" t="str">
        <f t="shared" si="4"/>
        <v>1900</v>
      </c>
      <c r="F311" s="547">
        <v>0</v>
      </c>
      <c r="G311" s="548">
        <v>0</v>
      </c>
      <c r="H311" s="547">
        <v>0</v>
      </c>
      <c r="I311" s="545" t="s">
        <v>12691</v>
      </c>
      <c r="J311" s="545"/>
      <c r="K311" s="545" t="s">
        <v>13413</v>
      </c>
      <c r="L311" s="545" t="s">
        <v>14058</v>
      </c>
      <c r="M311" s="548" t="s">
        <v>13758</v>
      </c>
      <c r="N311" s="545" t="s">
        <v>13413</v>
      </c>
      <c r="O311" s="545" t="s">
        <v>14059</v>
      </c>
      <c r="P311" s="549">
        <v>351</v>
      </c>
      <c r="Q311" s="549">
        <v>1</v>
      </c>
      <c r="R311" s="549">
        <v>110</v>
      </c>
      <c r="S311" s="548"/>
      <c r="T311" s="548"/>
      <c r="U311" s="99"/>
    </row>
    <row r="312" spans="1:21" ht="19.5" customHeight="1">
      <c r="A312" s="545">
        <v>381</v>
      </c>
      <c r="B312" s="545" t="s">
        <v>13570</v>
      </c>
      <c r="C312" s="545" t="s">
        <v>4504</v>
      </c>
      <c r="D312" s="546">
        <v>44655</v>
      </c>
      <c r="E312" s="171" t="str">
        <f t="shared" si="4"/>
        <v>2022</v>
      </c>
      <c r="F312" s="547">
        <v>80</v>
      </c>
      <c r="G312" s="548">
        <v>0.19</v>
      </c>
      <c r="H312" s="547">
        <v>67.23</v>
      </c>
      <c r="I312" s="545" t="s">
        <v>12668</v>
      </c>
      <c r="J312" s="545" t="s">
        <v>13296</v>
      </c>
      <c r="K312" s="545" t="s">
        <v>14060</v>
      </c>
      <c r="L312" s="545" t="s">
        <v>13413</v>
      </c>
      <c r="M312" s="548" t="s">
        <v>13868</v>
      </c>
      <c r="N312" s="545" t="s">
        <v>13413</v>
      </c>
      <c r="O312" s="545" t="s">
        <v>13413</v>
      </c>
      <c r="P312" s="549">
        <v>352</v>
      </c>
      <c r="Q312" s="549">
        <v>2</v>
      </c>
      <c r="R312" s="549">
        <v>7</v>
      </c>
      <c r="S312" s="548">
        <v>2218</v>
      </c>
      <c r="T312" s="548"/>
      <c r="U312" s="99"/>
    </row>
    <row r="313" spans="1:21" ht="19.5" customHeight="1">
      <c r="A313" s="545">
        <v>382</v>
      </c>
      <c r="B313" s="545" t="s">
        <v>7159</v>
      </c>
      <c r="C313" s="545" t="s">
        <v>437</v>
      </c>
      <c r="D313" s="546">
        <v>46083</v>
      </c>
      <c r="E313" s="171" t="str">
        <f t="shared" si="4"/>
        <v>2026</v>
      </c>
      <c r="F313" s="547">
        <v>16632</v>
      </c>
      <c r="G313" s="548">
        <v>0.19</v>
      </c>
      <c r="H313" s="547">
        <v>13976.47</v>
      </c>
      <c r="I313" s="545" t="s">
        <v>12668</v>
      </c>
      <c r="J313" s="545" t="s">
        <v>13298</v>
      </c>
      <c r="K313" s="545"/>
      <c r="L313" s="545" t="s">
        <v>14061</v>
      </c>
      <c r="M313" s="548" t="s">
        <v>13868</v>
      </c>
      <c r="N313" s="545" t="s">
        <v>13413</v>
      </c>
      <c r="O313" s="545" t="s">
        <v>13413</v>
      </c>
      <c r="P313" s="549">
        <v>353</v>
      </c>
      <c r="Q313" s="549">
        <v>2</v>
      </c>
      <c r="R313" s="549">
        <v>7</v>
      </c>
      <c r="S313" s="548">
        <v>1012</v>
      </c>
      <c r="T313" s="548"/>
      <c r="U313" s="99"/>
    </row>
    <row r="314" spans="1:21" ht="19.5" customHeight="1">
      <c r="A314" s="545">
        <v>383</v>
      </c>
      <c r="B314" s="545" t="s">
        <v>7158</v>
      </c>
      <c r="C314" s="545" t="s">
        <v>437</v>
      </c>
      <c r="D314" s="546">
        <v>45708</v>
      </c>
      <c r="E314" s="171" t="str">
        <f t="shared" si="4"/>
        <v>2025</v>
      </c>
      <c r="F314" s="547">
        <v>12311.76</v>
      </c>
      <c r="G314" s="548">
        <v>0.19</v>
      </c>
      <c r="H314" s="547">
        <v>10346.02</v>
      </c>
      <c r="I314" s="545" t="s">
        <v>12668</v>
      </c>
      <c r="J314" s="545" t="s">
        <v>13307</v>
      </c>
      <c r="K314" s="545" t="s">
        <v>14062</v>
      </c>
      <c r="L314" s="545" t="s">
        <v>14063</v>
      </c>
      <c r="M314" s="548" t="s">
        <v>13868</v>
      </c>
      <c r="N314" s="545" t="s">
        <v>13413</v>
      </c>
      <c r="O314" s="545" t="s">
        <v>13413</v>
      </c>
      <c r="P314" s="549">
        <v>354</v>
      </c>
      <c r="Q314" s="549">
        <v>2</v>
      </c>
      <c r="R314" s="549">
        <v>7</v>
      </c>
      <c r="S314" s="548">
        <v>2228</v>
      </c>
      <c r="T314" s="548"/>
      <c r="U314" s="99"/>
    </row>
    <row r="315" spans="1:21" ht="19.5" customHeight="1">
      <c r="A315" s="545">
        <v>384</v>
      </c>
      <c r="B315" s="545" t="s">
        <v>7157</v>
      </c>
      <c r="C315" s="545" t="s">
        <v>4504</v>
      </c>
      <c r="D315" s="546">
        <v>45708</v>
      </c>
      <c r="E315" s="171" t="str">
        <f t="shared" si="4"/>
        <v>2025</v>
      </c>
      <c r="F315" s="547">
        <v>112</v>
      </c>
      <c r="G315" s="548">
        <v>0.19</v>
      </c>
      <c r="H315" s="547">
        <v>94.12</v>
      </c>
      <c r="I315" s="545" t="s">
        <v>12668</v>
      </c>
      <c r="J315" s="545" t="s">
        <v>13307</v>
      </c>
      <c r="K315" s="545" t="s">
        <v>13413</v>
      </c>
      <c r="L315" s="545" t="s">
        <v>13413</v>
      </c>
      <c r="M315" s="548" t="s">
        <v>13868</v>
      </c>
      <c r="N315" s="545" t="s">
        <v>13413</v>
      </c>
      <c r="O315" s="545" t="s">
        <v>13413</v>
      </c>
      <c r="P315" s="549">
        <v>355</v>
      </c>
      <c r="Q315" s="549">
        <v>2</v>
      </c>
      <c r="R315" s="549">
        <v>7</v>
      </c>
      <c r="S315" s="548">
        <v>2228</v>
      </c>
      <c r="T315" s="548"/>
      <c r="U315" s="99"/>
    </row>
    <row r="316" spans="1:21" ht="19.5" customHeight="1">
      <c r="A316" s="545">
        <v>385</v>
      </c>
      <c r="B316" s="545" t="s">
        <v>3079</v>
      </c>
      <c r="C316" s="545" t="s">
        <v>216</v>
      </c>
      <c r="D316" s="546"/>
      <c r="E316" s="171" t="str">
        <f t="shared" si="4"/>
        <v>1900</v>
      </c>
      <c r="F316" s="547">
        <v>0</v>
      </c>
      <c r="G316" s="548">
        <v>0</v>
      </c>
      <c r="H316" s="547">
        <v>0</v>
      </c>
      <c r="I316" s="545" t="s">
        <v>12689</v>
      </c>
      <c r="J316" s="545"/>
      <c r="K316" s="545" t="s">
        <v>13413</v>
      </c>
      <c r="L316" s="545" t="s">
        <v>14064</v>
      </c>
      <c r="M316" s="548" t="s">
        <v>13758</v>
      </c>
      <c r="N316" s="545" t="s">
        <v>13413</v>
      </c>
      <c r="O316" s="545" t="s">
        <v>14065</v>
      </c>
      <c r="P316" s="549">
        <v>356</v>
      </c>
      <c r="Q316" s="549">
        <v>1</v>
      </c>
      <c r="R316" s="549">
        <v>156</v>
      </c>
      <c r="S316" s="548"/>
      <c r="T316" s="548"/>
      <c r="U316" s="99"/>
    </row>
    <row r="317" spans="1:21" ht="19.5" customHeight="1">
      <c r="A317" s="545">
        <v>386</v>
      </c>
      <c r="B317" s="545" t="s">
        <v>957</v>
      </c>
      <c r="C317" s="545" t="s">
        <v>4504</v>
      </c>
      <c r="D317" s="546">
        <v>46052</v>
      </c>
      <c r="E317" s="171" t="str">
        <f t="shared" si="4"/>
        <v>2026</v>
      </c>
      <c r="F317" s="547">
        <v>1174</v>
      </c>
      <c r="G317" s="548">
        <v>0.19</v>
      </c>
      <c r="H317" s="547">
        <v>986.55</v>
      </c>
      <c r="I317" s="545" t="s">
        <v>12668</v>
      </c>
      <c r="J317" s="545" t="s">
        <v>13307</v>
      </c>
      <c r="K317" s="545"/>
      <c r="L317" s="545" t="s">
        <v>14066</v>
      </c>
      <c r="M317" s="548" t="s">
        <v>13868</v>
      </c>
      <c r="N317" s="545" t="s">
        <v>13413</v>
      </c>
      <c r="O317" s="545" t="s">
        <v>13413</v>
      </c>
      <c r="P317" s="549">
        <v>357</v>
      </c>
      <c r="Q317" s="549">
        <v>2</v>
      </c>
      <c r="R317" s="549">
        <v>7</v>
      </c>
      <c r="S317" s="548">
        <v>2228</v>
      </c>
      <c r="T317" s="548"/>
      <c r="U317" s="99"/>
    </row>
    <row r="318" spans="1:21" ht="19.5" customHeight="1">
      <c r="A318" s="545">
        <v>387</v>
      </c>
      <c r="B318" s="545" t="s">
        <v>12051</v>
      </c>
      <c r="C318" s="545" t="s">
        <v>216</v>
      </c>
      <c r="D318" s="546"/>
      <c r="E318" s="171" t="str">
        <f t="shared" si="4"/>
        <v>1900</v>
      </c>
      <c r="F318" s="547">
        <v>0</v>
      </c>
      <c r="G318" s="548">
        <v>0</v>
      </c>
      <c r="H318" s="547">
        <v>0</v>
      </c>
      <c r="I318" s="545" t="s">
        <v>12691</v>
      </c>
      <c r="J318" s="545"/>
      <c r="K318" s="545" t="s">
        <v>13413</v>
      </c>
      <c r="L318" s="545" t="s">
        <v>14067</v>
      </c>
      <c r="M318" s="548" t="s">
        <v>13758</v>
      </c>
      <c r="N318" s="545" t="s">
        <v>13413</v>
      </c>
      <c r="O318" s="545" t="s">
        <v>14068</v>
      </c>
      <c r="P318" s="549">
        <v>358</v>
      </c>
      <c r="Q318" s="549">
        <v>1</v>
      </c>
      <c r="R318" s="549">
        <v>110</v>
      </c>
      <c r="S318" s="548"/>
      <c r="T318" s="548"/>
      <c r="U318" s="99"/>
    </row>
    <row r="319" spans="1:21" ht="19.5" customHeight="1">
      <c r="A319" s="545">
        <v>388</v>
      </c>
      <c r="B319" s="545" t="s">
        <v>8422</v>
      </c>
      <c r="C319" s="545" t="s">
        <v>4504</v>
      </c>
      <c r="D319" s="546">
        <v>46077</v>
      </c>
      <c r="E319" s="171" t="str">
        <f t="shared" si="4"/>
        <v>2026</v>
      </c>
      <c r="F319" s="547">
        <v>72321</v>
      </c>
      <c r="G319" s="548">
        <v>0.19</v>
      </c>
      <c r="H319" s="547">
        <v>60773.95</v>
      </c>
      <c r="I319" s="545" t="s">
        <v>12668</v>
      </c>
      <c r="J319" s="545" t="s">
        <v>13298</v>
      </c>
      <c r="K319" s="545" t="s">
        <v>13413</v>
      </c>
      <c r="L319" s="545" t="s">
        <v>14069</v>
      </c>
      <c r="M319" s="548" t="s">
        <v>13868</v>
      </c>
      <c r="N319" s="545" t="s">
        <v>13413</v>
      </c>
      <c r="O319" s="545" t="s">
        <v>13413</v>
      </c>
      <c r="P319" s="549">
        <v>359</v>
      </c>
      <c r="Q319" s="549">
        <v>2</v>
      </c>
      <c r="R319" s="549">
        <v>7</v>
      </c>
      <c r="S319" s="548">
        <v>1012</v>
      </c>
      <c r="T319" s="548"/>
      <c r="U319" s="99"/>
    </row>
    <row r="320" spans="1:21" ht="19.5" customHeight="1">
      <c r="A320" s="545">
        <v>389</v>
      </c>
      <c r="B320" s="545" t="s">
        <v>12050</v>
      </c>
      <c r="C320" s="545" t="s">
        <v>216</v>
      </c>
      <c r="D320" s="546"/>
      <c r="E320" s="171" t="str">
        <f t="shared" si="4"/>
        <v>1900</v>
      </c>
      <c r="F320" s="547">
        <v>0</v>
      </c>
      <c r="G320" s="548">
        <v>0</v>
      </c>
      <c r="H320" s="547">
        <v>0</v>
      </c>
      <c r="I320" s="545" t="s">
        <v>12689</v>
      </c>
      <c r="J320" s="545"/>
      <c r="K320" s="545" t="s">
        <v>13413</v>
      </c>
      <c r="L320" s="545" t="s">
        <v>14070</v>
      </c>
      <c r="M320" s="548" t="s">
        <v>13758</v>
      </c>
      <c r="N320" s="545" t="s">
        <v>13413</v>
      </c>
      <c r="O320" s="545" t="s">
        <v>14071</v>
      </c>
      <c r="P320" s="549">
        <v>360</v>
      </c>
      <c r="Q320" s="549">
        <v>1</v>
      </c>
      <c r="R320" s="549">
        <v>156</v>
      </c>
      <c r="S320" s="548"/>
      <c r="T320" s="548"/>
      <c r="U320" s="99"/>
    </row>
    <row r="321" spans="1:21" ht="19.5" customHeight="1">
      <c r="A321" s="545">
        <v>390</v>
      </c>
      <c r="B321" s="545" t="s">
        <v>984</v>
      </c>
      <c r="C321" s="545" t="s">
        <v>4504</v>
      </c>
      <c r="D321" s="546">
        <v>45708</v>
      </c>
      <c r="E321" s="171" t="str">
        <f t="shared" si="4"/>
        <v>2025</v>
      </c>
      <c r="F321" s="547">
        <v>241.05</v>
      </c>
      <c r="G321" s="548">
        <v>0.19</v>
      </c>
      <c r="H321" s="547">
        <v>202.56</v>
      </c>
      <c r="I321" s="545" t="s">
        <v>12668</v>
      </c>
      <c r="J321" s="545" t="s">
        <v>13307</v>
      </c>
      <c r="K321" s="545" t="s">
        <v>14072</v>
      </c>
      <c r="L321" s="545" t="s">
        <v>13413</v>
      </c>
      <c r="M321" s="548" t="s">
        <v>13868</v>
      </c>
      <c r="N321" s="545" t="s">
        <v>13413</v>
      </c>
      <c r="O321" s="545" t="s">
        <v>13413</v>
      </c>
      <c r="P321" s="549">
        <v>361</v>
      </c>
      <c r="Q321" s="549">
        <v>2</v>
      </c>
      <c r="R321" s="549">
        <v>7</v>
      </c>
      <c r="S321" s="548">
        <v>2228</v>
      </c>
      <c r="T321" s="548"/>
      <c r="U321" s="99"/>
    </row>
    <row r="322" spans="1:21" ht="19.5" customHeight="1">
      <c r="A322" s="545">
        <v>391</v>
      </c>
      <c r="B322" s="545" t="s">
        <v>987</v>
      </c>
      <c r="C322" s="545" t="s">
        <v>4504</v>
      </c>
      <c r="D322" s="546">
        <v>44585</v>
      </c>
      <c r="E322" s="171" t="str">
        <f t="shared" si="4"/>
        <v>2022</v>
      </c>
      <c r="F322" s="547">
        <v>32346</v>
      </c>
      <c r="G322" s="548">
        <v>0.19</v>
      </c>
      <c r="H322" s="547">
        <v>27181.51</v>
      </c>
      <c r="I322" s="545" t="s">
        <v>12668</v>
      </c>
      <c r="J322" s="545" t="s">
        <v>13297</v>
      </c>
      <c r="K322" s="545" t="s">
        <v>13413</v>
      </c>
      <c r="L322" s="545" t="s">
        <v>13413</v>
      </c>
      <c r="M322" s="548" t="s">
        <v>13868</v>
      </c>
      <c r="N322" s="545" t="s">
        <v>13413</v>
      </c>
      <c r="O322" s="545" t="s">
        <v>13413</v>
      </c>
      <c r="P322" s="549">
        <v>362</v>
      </c>
      <c r="Q322" s="549">
        <v>2</v>
      </c>
      <c r="R322" s="549">
        <v>7</v>
      </c>
      <c r="S322" s="548">
        <v>2257</v>
      </c>
      <c r="T322" s="548"/>
      <c r="U322" s="99"/>
    </row>
    <row r="323" spans="1:21" ht="19.5" customHeight="1">
      <c r="A323" s="545">
        <v>393</v>
      </c>
      <c r="B323" s="545" t="s">
        <v>994</v>
      </c>
      <c r="C323" s="545" t="s">
        <v>216</v>
      </c>
      <c r="D323" s="546">
        <v>44585</v>
      </c>
      <c r="E323" s="171" t="str">
        <f t="shared" si="4"/>
        <v>2022</v>
      </c>
      <c r="F323" s="547">
        <v>1127</v>
      </c>
      <c r="G323" s="548">
        <v>0.19</v>
      </c>
      <c r="H323" s="547">
        <v>947.06</v>
      </c>
      <c r="I323" s="545" t="s">
        <v>12668</v>
      </c>
      <c r="J323" s="545" t="s">
        <v>13297</v>
      </c>
      <c r="K323" s="545" t="s">
        <v>13413</v>
      </c>
      <c r="L323" s="545" t="s">
        <v>14073</v>
      </c>
      <c r="M323" s="548" t="s">
        <v>13868</v>
      </c>
      <c r="N323" s="545" t="s">
        <v>13413</v>
      </c>
      <c r="O323" s="545" t="s">
        <v>13413</v>
      </c>
      <c r="P323" s="549">
        <v>363</v>
      </c>
      <c r="Q323" s="549">
        <v>2</v>
      </c>
      <c r="R323" s="549">
        <v>7</v>
      </c>
      <c r="S323" s="548">
        <v>2257</v>
      </c>
      <c r="T323" s="548"/>
      <c r="U323" s="99"/>
    </row>
    <row r="324" spans="1:21" ht="19.5" customHeight="1">
      <c r="A324" s="545">
        <v>394</v>
      </c>
      <c r="B324" s="545" t="s">
        <v>993</v>
      </c>
      <c r="C324" s="545" t="s">
        <v>216</v>
      </c>
      <c r="D324" s="546">
        <v>45708</v>
      </c>
      <c r="E324" s="171" t="str">
        <f t="shared" ref="E324:E387" si="5">TEXT(D324,"YYYY")</f>
        <v>2025</v>
      </c>
      <c r="F324" s="547">
        <v>6189.48</v>
      </c>
      <c r="G324" s="548">
        <v>0.19</v>
      </c>
      <c r="H324" s="547">
        <v>5201.24</v>
      </c>
      <c r="I324" s="545" t="s">
        <v>12668</v>
      </c>
      <c r="J324" s="545" t="s">
        <v>13307</v>
      </c>
      <c r="K324" s="545" t="s">
        <v>13413</v>
      </c>
      <c r="L324" s="545" t="s">
        <v>14073</v>
      </c>
      <c r="M324" s="548" t="s">
        <v>13868</v>
      </c>
      <c r="N324" s="545" t="s">
        <v>13413</v>
      </c>
      <c r="O324" s="545" t="s">
        <v>14074</v>
      </c>
      <c r="P324" s="549">
        <v>364</v>
      </c>
      <c r="Q324" s="549">
        <v>2</v>
      </c>
      <c r="R324" s="549">
        <v>7</v>
      </c>
      <c r="S324" s="548">
        <v>2228</v>
      </c>
      <c r="T324" s="548"/>
      <c r="U324" s="99"/>
    </row>
    <row r="325" spans="1:21" ht="19.5" customHeight="1">
      <c r="A325" s="545">
        <v>395</v>
      </c>
      <c r="B325" s="545" t="s">
        <v>995</v>
      </c>
      <c r="C325" s="545" t="s">
        <v>4532</v>
      </c>
      <c r="D325" s="546"/>
      <c r="E325" s="171" t="str">
        <f t="shared" si="5"/>
        <v>1900</v>
      </c>
      <c r="F325" s="547">
        <v>0</v>
      </c>
      <c r="G325" s="548">
        <v>0</v>
      </c>
      <c r="H325" s="547">
        <v>0</v>
      </c>
      <c r="I325" s="545" t="s">
        <v>12668</v>
      </c>
      <c r="J325" s="545"/>
      <c r="K325" s="545" t="s">
        <v>13413</v>
      </c>
      <c r="L325" s="545" t="s">
        <v>13413</v>
      </c>
      <c r="M325" s="548" t="s">
        <v>13868</v>
      </c>
      <c r="N325" s="545" t="s">
        <v>13413</v>
      </c>
      <c r="O325" s="545" t="s">
        <v>13413</v>
      </c>
      <c r="P325" s="549">
        <v>365</v>
      </c>
      <c r="Q325" s="549">
        <v>2</v>
      </c>
      <c r="R325" s="549">
        <v>7</v>
      </c>
      <c r="S325" s="548"/>
      <c r="T325" s="548"/>
      <c r="U325" s="99"/>
    </row>
    <row r="326" spans="1:21" ht="19.5" customHeight="1">
      <c r="A326" s="545">
        <v>396</v>
      </c>
      <c r="B326" s="545" t="s">
        <v>12049</v>
      </c>
      <c r="C326" s="545" t="s">
        <v>4504</v>
      </c>
      <c r="D326" s="546"/>
      <c r="E326" s="171" t="str">
        <f t="shared" si="5"/>
        <v>1900</v>
      </c>
      <c r="F326" s="547">
        <v>0</v>
      </c>
      <c r="G326" s="548">
        <v>0</v>
      </c>
      <c r="H326" s="547">
        <v>0</v>
      </c>
      <c r="I326" s="545" t="s">
        <v>12668</v>
      </c>
      <c r="J326" s="545"/>
      <c r="K326" s="545" t="s">
        <v>13413</v>
      </c>
      <c r="L326" s="545" t="s">
        <v>13413</v>
      </c>
      <c r="M326" s="548" t="s">
        <v>13868</v>
      </c>
      <c r="N326" s="545" t="s">
        <v>13413</v>
      </c>
      <c r="O326" s="545" t="s">
        <v>13413</v>
      </c>
      <c r="P326" s="549">
        <v>366</v>
      </c>
      <c r="Q326" s="549">
        <v>2</v>
      </c>
      <c r="R326" s="549">
        <v>7</v>
      </c>
      <c r="S326" s="548"/>
      <c r="T326" s="548"/>
      <c r="U326" s="99"/>
    </row>
    <row r="327" spans="1:21" ht="19.5" customHeight="1">
      <c r="A327" s="545">
        <v>398</v>
      </c>
      <c r="B327" s="545" t="s">
        <v>819</v>
      </c>
      <c r="C327" s="545" t="s">
        <v>221</v>
      </c>
      <c r="D327" s="546"/>
      <c r="E327" s="171" t="str">
        <f t="shared" si="5"/>
        <v>1900</v>
      </c>
      <c r="F327" s="547">
        <v>0</v>
      </c>
      <c r="G327" s="548">
        <v>0</v>
      </c>
      <c r="H327" s="547">
        <v>0</v>
      </c>
      <c r="I327" s="545" t="s">
        <v>12684</v>
      </c>
      <c r="J327" s="545"/>
      <c r="K327" s="545" t="s">
        <v>13413</v>
      </c>
      <c r="L327" s="545" t="s">
        <v>13982</v>
      </c>
      <c r="M327" s="548" t="s">
        <v>13758</v>
      </c>
      <c r="N327" s="545" t="s">
        <v>13413</v>
      </c>
      <c r="O327" s="545" t="s">
        <v>14075</v>
      </c>
      <c r="P327" s="549">
        <v>367</v>
      </c>
      <c r="Q327" s="549">
        <v>1</v>
      </c>
      <c r="R327" s="549">
        <v>95</v>
      </c>
      <c r="S327" s="548"/>
      <c r="T327" s="548"/>
      <c r="U327" s="99"/>
    </row>
    <row r="328" spans="1:21" ht="19.5" customHeight="1">
      <c r="A328" s="545">
        <v>399</v>
      </c>
      <c r="B328" s="545" t="s">
        <v>1162</v>
      </c>
      <c r="C328" s="545" t="s">
        <v>216</v>
      </c>
      <c r="D328" s="546"/>
      <c r="E328" s="171" t="str">
        <f t="shared" si="5"/>
        <v>1900</v>
      </c>
      <c r="F328" s="547">
        <v>0</v>
      </c>
      <c r="G328" s="548">
        <v>0</v>
      </c>
      <c r="H328" s="547">
        <v>0</v>
      </c>
      <c r="I328" s="545" t="s">
        <v>12691</v>
      </c>
      <c r="J328" s="545"/>
      <c r="K328" s="545" t="s">
        <v>13413</v>
      </c>
      <c r="L328" s="545" t="s">
        <v>14076</v>
      </c>
      <c r="M328" s="548" t="s">
        <v>13758</v>
      </c>
      <c r="N328" s="545" t="s">
        <v>13413</v>
      </c>
      <c r="O328" s="545" t="s">
        <v>14077</v>
      </c>
      <c r="P328" s="549">
        <v>368</v>
      </c>
      <c r="Q328" s="549">
        <v>1</v>
      </c>
      <c r="R328" s="549">
        <v>110</v>
      </c>
      <c r="S328" s="548"/>
      <c r="T328" s="548"/>
      <c r="U328" s="99"/>
    </row>
    <row r="329" spans="1:21" ht="19.5" customHeight="1">
      <c r="A329" s="545">
        <v>400</v>
      </c>
      <c r="B329" s="545" t="s">
        <v>1027</v>
      </c>
      <c r="C329" s="545" t="s">
        <v>4504</v>
      </c>
      <c r="D329" s="546">
        <v>46052</v>
      </c>
      <c r="E329" s="171" t="str">
        <f t="shared" si="5"/>
        <v>2026</v>
      </c>
      <c r="F329" s="547">
        <v>48761</v>
      </c>
      <c r="G329" s="548">
        <v>0.19</v>
      </c>
      <c r="H329" s="547">
        <v>40975.629999999997</v>
      </c>
      <c r="I329" s="545" t="s">
        <v>12668</v>
      </c>
      <c r="J329" s="545" t="s">
        <v>13307</v>
      </c>
      <c r="K329" s="545"/>
      <c r="L329" s="545" t="s">
        <v>13413</v>
      </c>
      <c r="M329" s="548" t="s">
        <v>13868</v>
      </c>
      <c r="N329" s="545" t="s">
        <v>13413</v>
      </c>
      <c r="O329" s="545" t="s">
        <v>13413</v>
      </c>
      <c r="P329" s="549">
        <v>369</v>
      </c>
      <c r="Q329" s="549">
        <v>2</v>
      </c>
      <c r="R329" s="549">
        <v>7</v>
      </c>
      <c r="S329" s="548">
        <v>2228</v>
      </c>
      <c r="T329" s="548"/>
      <c r="U329" s="99"/>
    </row>
    <row r="330" spans="1:21" ht="19.5" customHeight="1">
      <c r="A330" s="545">
        <v>401</v>
      </c>
      <c r="B330" s="545" t="s">
        <v>1004</v>
      </c>
      <c r="C330" s="545" t="s">
        <v>4504</v>
      </c>
      <c r="D330" s="546">
        <v>46052</v>
      </c>
      <c r="E330" s="171" t="str">
        <f t="shared" si="5"/>
        <v>2026</v>
      </c>
      <c r="F330" s="547">
        <v>68415</v>
      </c>
      <c r="G330" s="548">
        <v>0.19</v>
      </c>
      <c r="H330" s="547">
        <v>57491.6</v>
      </c>
      <c r="I330" s="545" t="s">
        <v>12668</v>
      </c>
      <c r="J330" s="545" t="s">
        <v>13307</v>
      </c>
      <c r="K330" s="545"/>
      <c r="L330" s="545" t="s">
        <v>14078</v>
      </c>
      <c r="M330" s="548" t="s">
        <v>13868</v>
      </c>
      <c r="N330" s="545" t="s">
        <v>13413</v>
      </c>
      <c r="O330" s="545" t="s">
        <v>13413</v>
      </c>
      <c r="P330" s="549">
        <v>370</v>
      </c>
      <c r="Q330" s="549">
        <v>2</v>
      </c>
      <c r="R330" s="549">
        <v>7</v>
      </c>
      <c r="S330" s="548">
        <v>2228</v>
      </c>
      <c r="T330" s="548"/>
      <c r="U330" s="99"/>
    </row>
    <row r="331" spans="1:21" ht="19.5" customHeight="1">
      <c r="A331" s="545">
        <v>403</v>
      </c>
      <c r="B331" s="545" t="s">
        <v>12048</v>
      </c>
      <c r="C331" s="545" t="s">
        <v>216</v>
      </c>
      <c r="D331" s="546"/>
      <c r="E331" s="171" t="str">
        <f t="shared" si="5"/>
        <v>1900</v>
      </c>
      <c r="F331" s="547">
        <v>0</v>
      </c>
      <c r="G331" s="548">
        <v>0</v>
      </c>
      <c r="H331" s="547">
        <v>0</v>
      </c>
      <c r="I331" s="545" t="s">
        <v>12692</v>
      </c>
      <c r="J331" s="545"/>
      <c r="K331" s="545" t="s">
        <v>13413</v>
      </c>
      <c r="L331" s="545" t="s">
        <v>14079</v>
      </c>
      <c r="M331" s="548" t="s">
        <v>13758</v>
      </c>
      <c r="N331" s="545" t="s">
        <v>13413</v>
      </c>
      <c r="O331" s="545" t="s">
        <v>14080</v>
      </c>
      <c r="P331" s="549">
        <v>371</v>
      </c>
      <c r="Q331" s="549">
        <v>1</v>
      </c>
      <c r="R331" s="549">
        <v>107</v>
      </c>
      <c r="S331" s="548"/>
      <c r="T331" s="548"/>
      <c r="U331" s="99"/>
    </row>
    <row r="332" spans="1:21" ht="19.5" customHeight="1">
      <c r="A332" s="545">
        <v>404</v>
      </c>
      <c r="B332" s="545" t="s">
        <v>12047</v>
      </c>
      <c r="C332" s="545" t="s">
        <v>216</v>
      </c>
      <c r="D332" s="546"/>
      <c r="E332" s="171" t="str">
        <f t="shared" si="5"/>
        <v>1900</v>
      </c>
      <c r="F332" s="547">
        <v>0</v>
      </c>
      <c r="G332" s="548">
        <v>0</v>
      </c>
      <c r="H332" s="547">
        <v>0</v>
      </c>
      <c r="I332" s="545" t="s">
        <v>12674</v>
      </c>
      <c r="J332" s="545"/>
      <c r="K332" s="545" t="s">
        <v>13413</v>
      </c>
      <c r="L332" s="545" t="s">
        <v>14081</v>
      </c>
      <c r="M332" s="548" t="s">
        <v>13758</v>
      </c>
      <c r="N332" s="545" t="s">
        <v>13413</v>
      </c>
      <c r="O332" s="545" t="s">
        <v>14082</v>
      </c>
      <c r="P332" s="549">
        <v>372</v>
      </c>
      <c r="Q332" s="549">
        <v>1</v>
      </c>
      <c r="R332" s="549">
        <v>5</v>
      </c>
      <c r="S332" s="548"/>
      <c r="T332" s="548"/>
      <c r="U332" s="99"/>
    </row>
    <row r="333" spans="1:21" ht="19.5" customHeight="1">
      <c r="A333" s="545">
        <v>405</v>
      </c>
      <c r="B333" s="545" t="s">
        <v>1155</v>
      </c>
      <c r="C333" s="545" t="s">
        <v>216</v>
      </c>
      <c r="D333" s="546"/>
      <c r="E333" s="171" t="str">
        <f t="shared" si="5"/>
        <v>1900</v>
      </c>
      <c r="F333" s="547">
        <v>0</v>
      </c>
      <c r="G333" s="548">
        <v>0</v>
      </c>
      <c r="H333" s="547">
        <v>0</v>
      </c>
      <c r="I333" s="545" t="s">
        <v>12691</v>
      </c>
      <c r="J333" s="545"/>
      <c r="K333" s="545" t="s">
        <v>13413</v>
      </c>
      <c r="L333" s="545" t="s">
        <v>14083</v>
      </c>
      <c r="M333" s="548" t="s">
        <v>13758</v>
      </c>
      <c r="N333" s="545" t="s">
        <v>13413</v>
      </c>
      <c r="O333" s="545" t="s">
        <v>14084</v>
      </c>
      <c r="P333" s="549">
        <v>373</v>
      </c>
      <c r="Q333" s="549">
        <v>1</v>
      </c>
      <c r="R333" s="549">
        <v>110</v>
      </c>
      <c r="S333" s="548"/>
      <c r="T333" s="548"/>
      <c r="U333" s="99"/>
    </row>
    <row r="334" spans="1:21" ht="19.5" customHeight="1">
      <c r="A334" s="545">
        <v>406</v>
      </c>
      <c r="B334" s="545" t="s">
        <v>1044</v>
      </c>
      <c r="C334" s="545" t="s">
        <v>216</v>
      </c>
      <c r="D334" s="546"/>
      <c r="E334" s="171" t="str">
        <f t="shared" si="5"/>
        <v>1900</v>
      </c>
      <c r="F334" s="547">
        <v>0</v>
      </c>
      <c r="G334" s="548">
        <v>0</v>
      </c>
      <c r="H334" s="547">
        <v>0</v>
      </c>
      <c r="I334" s="545" t="s">
        <v>12693</v>
      </c>
      <c r="J334" s="545"/>
      <c r="K334" s="545" t="s">
        <v>13413</v>
      </c>
      <c r="L334" s="545" t="s">
        <v>14085</v>
      </c>
      <c r="M334" s="548" t="s">
        <v>13758</v>
      </c>
      <c r="N334" s="545" t="s">
        <v>13413</v>
      </c>
      <c r="O334" s="545" t="s">
        <v>14086</v>
      </c>
      <c r="P334" s="549">
        <v>374</v>
      </c>
      <c r="Q334" s="549">
        <v>1</v>
      </c>
      <c r="R334" s="549">
        <v>102</v>
      </c>
      <c r="S334" s="548"/>
      <c r="T334" s="548"/>
      <c r="U334" s="99"/>
    </row>
    <row r="335" spans="1:21" ht="19.5" customHeight="1">
      <c r="A335" s="545">
        <v>407</v>
      </c>
      <c r="B335" s="545" t="s">
        <v>12046</v>
      </c>
      <c r="C335" s="545" t="s">
        <v>216</v>
      </c>
      <c r="D335" s="546">
        <v>44588</v>
      </c>
      <c r="E335" s="171" t="str">
        <f t="shared" si="5"/>
        <v>2022</v>
      </c>
      <c r="F335" s="547">
        <v>4273</v>
      </c>
      <c r="G335" s="548">
        <v>0.19</v>
      </c>
      <c r="H335" s="547">
        <v>3590.76</v>
      </c>
      <c r="I335" s="545" t="s">
        <v>12642</v>
      </c>
      <c r="J335" s="545" t="s">
        <v>13297</v>
      </c>
      <c r="K335" s="545" t="s">
        <v>13413</v>
      </c>
      <c r="L335" s="545" t="s">
        <v>13807</v>
      </c>
      <c r="M335" s="548" t="s">
        <v>13758</v>
      </c>
      <c r="N335" s="545" t="s">
        <v>13413</v>
      </c>
      <c r="O335" s="545" t="s">
        <v>14087</v>
      </c>
      <c r="P335" s="549">
        <v>375</v>
      </c>
      <c r="Q335" s="549">
        <v>1</v>
      </c>
      <c r="R335" s="549">
        <v>135</v>
      </c>
      <c r="S335" s="548">
        <v>2257</v>
      </c>
      <c r="T335" s="548"/>
      <c r="U335" s="99"/>
    </row>
    <row r="336" spans="1:21" ht="19.5" customHeight="1">
      <c r="A336" s="545">
        <v>408</v>
      </c>
      <c r="B336" s="545" t="s">
        <v>1051</v>
      </c>
      <c r="C336" s="545" t="s">
        <v>216</v>
      </c>
      <c r="D336" s="546"/>
      <c r="E336" s="171" t="str">
        <f t="shared" si="5"/>
        <v>1900</v>
      </c>
      <c r="F336" s="547">
        <v>0</v>
      </c>
      <c r="G336" s="548">
        <v>0</v>
      </c>
      <c r="H336" s="547">
        <v>0</v>
      </c>
      <c r="I336" s="545" t="s">
        <v>12694</v>
      </c>
      <c r="J336" s="545"/>
      <c r="K336" s="545" t="s">
        <v>13413</v>
      </c>
      <c r="L336" s="545" t="s">
        <v>14088</v>
      </c>
      <c r="M336" s="548" t="s">
        <v>13868</v>
      </c>
      <c r="N336" s="545" t="s">
        <v>22157</v>
      </c>
      <c r="O336" s="545" t="s">
        <v>14089</v>
      </c>
      <c r="P336" s="549">
        <v>376</v>
      </c>
      <c r="Q336" s="549">
        <v>2</v>
      </c>
      <c r="R336" s="549">
        <v>104</v>
      </c>
      <c r="S336" s="548"/>
      <c r="T336" s="548">
        <v>23</v>
      </c>
      <c r="U336" s="99"/>
    </row>
    <row r="337" spans="1:21" ht="19.5" customHeight="1">
      <c r="A337" s="545">
        <v>410</v>
      </c>
      <c r="B337" s="545" t="s">
        <v>12045</v>
      </c>
      <c r="C337" s="545" t="s">
        <v>209</v>
      </c>
      <c r="D337" s="546"/>
      <c r="E337" s="171" t="str">
        <f t="shared" si="5"/>
        <v>1900</v>
      </c>
      <c r="F337" s="547">
        <v>0</v>
      </c>
      <c r="G337" s="548">
        <v>0</v>
      </c>
      <c r="H337" s="547">
        <v>0</v>
      </c>
      <c r="I337" s="545" t="s">
        <v>12644</v>
      </c>
      <c r="J337" s="545"/>
      <c r="K337" s="545" t="s">
        <v>14090</v>
      </c>
      <c r="L337" s="545" t="s">
        <v>14091</v>
      </c>
      <c r="M337" s="548" t="s">
        <v>13758</v>
      </c>
      <c r="N337" s="545" t="s">
        <v>13413</v>
      </c>
      <c r="O337" s="545" t="s">
        <v>13413</v>
      </c>
      <c r="P337" s="549">
        <v>377</v>
      </c>
      <c r="Q337" s="549">
        <v>1</v>
      </c>
      <c r="R337" s="549">
        <v>62</v>
      </c>
      <c r="S337" s="548"/>
      <c r="T337" s="548"/>
      <c r="U337" s="99"/>
    </row>
    <row r="338" spans="1:21" ht="19.5" customHeight="1">
      <c r="A338" s="545">
        <v>412</v>
      </c>
      <c r="B338" s="545" t="s">
        <v>1069</v>
      </c>
      <c r="C338" s="545" t="s">
        <v>216</v>
      </c>
      <c r="D338" s="546"/>
      <c r="E338" s="171" t="str">
        <f t="shared" si="5"/>
        <v>1900</v>
      </c>
      <c r="F338" s="547">
        <v>0</v>
      </c>
      <c r="G338" s="548">
        <v>0</v>
      </c>
      <c r="H338" s="547">
        <v>0</v>
      </c>
      <c r="I338" s="545" t="s">
        <v>12695</v>
      </c>
      <c r="J338" s="545"/>
      <c r="K338" s="545" t="s">
        <v>13413</v>
      </c>
      <c r="L338" s="545" t="s">
        <v>14092</v>
      </c>
      <c r="M338" s="548" t="s">
        <v>13843</v>
      </c>
      <c r="N338" s="545" t="s">
        <v>13413</v>
      </c>
      <c r="O338" s="545" t="s">
        <v>14093</v>
      </c>
      <c r="P338" s="549">
        <v>378</v>
      </c>
      <c r="Q338" s="549">
        <v>5</v>
      </c>
      <c r="R338" s="549">
        <v>103</v>
      </c>
      <c r="S338" s="548"/>
      <c r="T338" s="548"/>
      <c r="U338" s="99"/>
    </row>
    <row r="339" spans="1:21" ht="19.5" customHeight="1">
      <c r="A339" s="545">
        <v>413</v>
      </c>
      <c r="B339" s="545" t="s">
        <v>1157</v>
      </c>
      <c r="C339" s="545" t="s">
        <v>216</v>
      </c>
      <c r="D339" s="546"/>
      <c r="E339" s="171" t="str">
        <f t="shared" si="5"/>
        <v>1900</v>
      </c>
      <c r="F339" s="547">
        <v>0</v>
      </c>
      <c r="G339" s="548">
        <v>0</v>
      </c>
      <c r="H339" s="547">
        <v>0</v>
      </c>
      <c r="I339" s="545" t="s">
        <v>12691</v>
      </c>
      <c r="J339" s="545"/>
      <c r="K339" s="545" t="s">
        <v>13413</v>
      </c>
      <c r="L339" s="545" t="s">
        <v>14094</v>
      </c>
      <c r="M339" s="548" t="s">
        <v>13758</v>
      </c>
      <c r="N339" s="545" t="s">
        <v>13413</v>
      </c>
      <c r="O339" s="545" t="s">
        <v>14095</v>
      </c>
      <c r="P339" s="549">
        <v>379</v>
      </c>
      <c r="Q339" s="549">
        <v>1</v>
      </c>
      <c r="R339" s="549">
        <v>110</v>
      </c>
      <c r="S339" s="548"/>
      <c r="T339" s="548"/>
      <c r="U339" s="99"/>
    </row>
    <row r="340" spans="1:21" ht="19.5" customHeight="1">
      <c r="A340" s="545">
        <v>414</v>
      </c>
      <c r="B340" s="545" t="s">
        <v>12044</v>
      </c>
      <c r="C340" s="545" t="s">
        <v>216</v>
      </c>
      <c r="D340" s="546"/>
      <c r="E340" s="171" t="str">
        <f t="shared" si="5"/>
        <v>1900</v>
      </c>
      <c r="F340" s="547">
        <v>0</v>
      </c>
      <c r="G340" s="548">
        <v>0</v>
      </c>
      <c r="H340" s="547">
        <v>0</v>
      </c>
      <c r="I340" s="545" t="s">
        <v>12691</v>
      </c>
      <c r="J340" s="545"/>
      <c r="K340" s="545" t="s">
        <v>13413</v>
      </c>
      <c r="L340" s="545" t="s">
        <v>14096</v>
      </c>
      <c r="M340" s="548" t="s">
        <v>13758</v>
      </c>
      <c r="N340" s="545" t="s">
        <v>13413</v>
      </c>
      <c r="O340" s="545" t="s">
        <v>14097</v>
      </c>
      <c r="P340" s="549">
        <v>380</v>
      </c>
      <c r="Q340" s="549">
        <v>1</v>
      </c>
      <c r="R340" s="549">
        <v>110</v>
      </c>
      <c r="S340" s="548"/>
      <c r="T340" s="548"/>
      <c r="U340" s="99"/>
    </row>
    <row r="341" spans="1:21" ht="19.5" customHeight="1">
      <c r="A341" s="545">
        <v>415</v>
      </c>
      <c r="B341" s="545" t="s">
        <v>1165</v>
      </c>
      <c r="C341" s="545" t="s">
        <v>216</v>
      </c>
      <c r="D341" s="546"/>
      <c r="E341" s="171" t="str">
        <f t="shared" si="5"/>
        <v>1900</v>
      </c>
      <c r="F341" s="547">
        <v>0</v>
      </c>
      <c r="G341" s="548">
        <v>0</v>
      </c>
      <c r="H341" s="547">
        <v>0</v>
      </c>
      <c r="I341" s="545" t="s">
        <v>12658</v>
      </c>
      <c r="J341" s="545"/>
      <c r="K341" s="545" t="s">
        <v>13413</v>
      </c>
      <c r="L341" s="545" t="s">
        <v>14098</v>
      </c>
      <c r="M341" s="548" t="s">
        <v>13758</v>
      </c>
      <c r="N341" s="545" t="s">
        <v>13413</v>
      </c>
      <c r="O341" s="545" t="s">
        <v>14099</v>
      </c>
      <c r="P341" s="549">
        <v>381</v>
      </c>
      <c r="Q341" s="549">
        <v>1</v>
      </c>
      <c r="R341" s="549">
        <v>9</v>
      </c>
      <c r="S341" s="548"/>
      <c r="T341" s="548"/>
      <c r="U341" s="99"/>
    </row>
    <row r="342" spans="1:21" ht="19.5" customHeight="1">
      <c r="A342" s="545">
        <v>416</v>
      </c>
      <c r="B342" s="545" t="s">
        <v>12043</v>
      </c>
      <c r="C342" s="545" t="s">
        <v>216</v>
      </c>
      <c r="D342" s="546"/>
      <c r="E342" s="171" t="str">
        <f t="shared" si="5"/>
        <v>1900</v>
      </c>
      <c r="F342" s="547">
        <v>0</v>
      </c>
      <c r="G342" s="548">
        <v>0</v>
      </c>
      <c r="H342" s="547">
        <v>0</v>
      </c>
      <c r="I342" s="545" t="s">
        <v>12696</v>
      </c>
      <c r="J342" s="545"/>
      <c r="K342" s="545" t="s">
        <v>13413</v>
      </c>
      <c r="L342" s="545" t="s">
        <v>14100</v>
      </c>
      <c r="M342" s="548" t="s">
        <v>13758</v>
      </c>
      <c r="N342" s="545" t="s">
        <v>13413</v>
      </c>
      <c r="O342" s="545" t="s">
        <v>14101</v>
      </c>
      <c r="P342" s="549">
        <v>382</v>
      </c>
      <c r="Q342" s="549">
        <v>1</v>
      </c>
      <c r="R342" s="549">
        <v>111</v>
      </c>
      <c r="S342" s="548"/>
      <c r="T342" s="548"/>
      <c r="U342" s="99"/>
    </row>
    <row r="343" spans="1:21" ht="19.5" customHeight="1">
      <c r="A343" s="545">
        <v>418</v>
      </c>
      <c r="B343" s="545" t="s">
        <v>12042</v>
      </c>
      <c r="C343" s="545" t="s">
        <v>216</v>
      </c>
      <c r="D343" s="546"/>
      <c r="E343" s="171" t="str">
        <f t="shared" si="5"/>
        <v>1900</v>
      </c>
      <c r="F343" s="547">
        <v>0</v>
      </c>
      <c r="G343" s="548">
        <v>0</v>
      </c>
      <c r="H343" s="547">
        <v>0</v>
      </c>
      <c r="I343" s="545" t="s">
        <v>12695</v>
      </c>
      <c r="J343" s="545"/>
      <c r="K343" s="545" t="s">
        <v>13413</v>
      </c>
      <c r="L343" s="545" t="s">
        <v>14102</v>
      </c>
      <c r="M343" s="548" t="s">
        <v>13758</v>
      </c>
      <c r="N343" s="545" t="s">
        <v>13413</v>
      </c>
      <c r="O343" s="545" t="s">
        <v>14103</v>
      </c>
      <c r="P343" s="549">
        <v>383</v>
      </c>
      <c r="Q343" s="549">
        <v>1</v>
      </c>
      <c r="R343" s="549">
        <v>103</v>
      </c>
      <c r="S343" s="548"/>
      <c r="T343" s="548"/>
      <c r="U343" s="99"/>
    </row>
    <row r="344" spans="1:21" ht="19.5" customHeight="1">
      <c r="A344" s="545">
        <v>419</v>
      </c>
      <c r="B344" s="545" t="s">
        <v>12041</v>
      </c>
      <c r="C344" s="545" t="s">
        <v>216</v>
      </c>
      <c r="D344" s="546"/>
      <c r="E344" s="171" t="str">
        <f t="shared" si="5"/>
        <v>1900</v>
      </c>
      <c r="F344" s="547">
        <v>0</v>
      </c>
      <c r="G344" s="548">
        <v>0</v>
      </c>
      <c r="H344" s="547">
        <v>0</v>
      </c>
      <c r="I344" s="545" t="s">
        <v>12642</v>
      </c>
      <c r="J344" s="545"/>
      <c r="K344" s="545" t="s">
        <v>13413</v>
      </c>
      <c r="L344" s="545" t="s">
        <v>13807</v>
      </c>
      <c r="M344" s="548" t="s">
        <v>13758</v>
      </c>
      <c r="N344" s="545" t="s">
        <v>13413</v>
      </c>
      <c r="O344" s="545" t="s">
        <v>14104</v>
      </c>
      <c r="P344" s="549">
        <v>384</v>
      </c>
      <c r="Q344" s="549">
        <v>1</v>
      </c>
      <c r="R344" s="549">
        <v>135</v>
      </c>
      <c r="S344" s="548"/>
      <c r="T344" s="548"/>
      <c r="U344" s="99"/>
    </row>
    <row r="345" spans="1:21" ht="19.5" customHeight="1">
      <c r="A345" s="545">
        <v>420</v>
      </c>
      <c r="B345" s="545" t="s">
        <v>12040</v>
      </c>
      <c r="C345" s="545" t="s">
        <v>216</v>
      </c>
      <c r="D345" s="546"/>
      <c r="E345" s="171" t="str">
        <f t="shared" si="5"/>
        <v>1900</v>
      </c>
      <c r="F345" s="547">
        <v>0</v>
      </c>
      <c r="G345" s="548">
        <v>0</v>
      </c>
      <c r="H345" s="547">
        <v>0</v>
      </c>
      <c r="I345" s="545" t="s">
        <v>12642</v>
      </c>
      <c r="J345" s="545"/>
      <c r="K345" s="545" t="s">
        <v>13413</v>
      </c>
      <c r="L345" s="545" t="s">
        <v>13807</v>
      </c>
      <c r="M345" s="548" t="s">
        <v>13758</v>
      </c>
      <c r="N345" s="545" t="s">
        <v>13413</v>
      </c>
      <c r="O345" s="545" t="s">
        <v>14105</v>
      </c>
      <c r="P345" s="549">
        <v>385</v>
      </c>
      <c r="Q345" s="549">
        <v>1</v>
      </c>
      <c r="R345" s="549">
        <v>135</v>
      </c>
      <c r="S345" s="548"/>
      <c r="T345" s="548"/>
      <c r="U345" s="99"/>
    </row>
    <row r="346" spans="1:21" ht="19.5" customHeight="1">
      <c r="A346" s="545">
        <v>421</v>
      </c>
      <c r="B346" s="545" t="s">
        <v>6852</v>
      </c>
      <c r="C346" s="545" t="s">
        <v>216</v>
      </c>
      <c r="D346" s="546">
        <v>46052</v>
      </c>
      <c r="E346" s="171" t="str">
        <f t="shared" si="5"/>
        <v>2026</v>
      </c>
      <c r="F346" s="547">
        <v>527</v>
      </c>
      <c r="G346" s="548">
        <v>0.19</v>
      </c>
      <c r="H346" s="547">
        <v>442.86</v>
      </c>
      <c r="I346" s="545" t="s">
        <v>12642</v>
      </c>
      <c r="J346" s="545" t="s">
        <v>13307</v>
      </c>
      <c r="K346" s="545" t="s">
        <v>13413</v>
      </c>
      <c r="L346" s="545" t="s">
        <v>13807</v>
      </c>
      <c r="M346" s="548" t="s">
        <v>13758</v>
      </c>
      <c r="N346" s="545" t="s">
        <v>13413</v>
      </c>
      <c r="O346" s="545" t="s">
        <v>14106</v>
      </c>
      <c r="P346" s="549">
        <v>386</v>
      </c>
      <c r="Q346" s="549">
        <v>1</v>
      </c>
      <c r="R346" s="549">
        <v>135</v>
      </c>
      <c r="S346" s="548">
        <v>2228</v>
      </c>
      <c r="T346" s="548"/>
      <c r="U346" s="99"/>
    </row>
    <row r="347" spans="1:21" ht="19.5" customHeight="1">
      <c r="A347" s="545">
        <v>422</v>
      </c>
      <c r="B347" s="545" t="s">
        <v>7156</v>
      </c>
      <c r="C347" s="545" t="s">
        <v>216</v>
      </c>
      <c r="D347" s="546">
        <v>45708</v>
      </c>
      <c r="E347" s="171" t="str">
        <f t="shared" si="5"/>
        <v>2025</v>
      </c>
      <c r="F347" s="547">
        <v>893.29</v>
      </c>
      <c r="G347" s="548">
        <v>0.19</v>
      </c>
      <c r="H347" s="547">
        <v>750.67</v>
      </c>
      <c r="I347" s="545" t="s">
        <v>12642</v>
      </c>
      <c r="J347" s="545" t="s">
        <v>13307</v>
      </c>
      <c r="K347" s="545" t="s">
        <v>13413</v>
      </c>
      <c r="L347" s="545" t="s">
        <v>13807</v>
      </c>
      <c r="M347" s="548" t="s">
        <v>13758</v>
      </c>
      <c r="N347" s="545" t="s">
        <v>13413</v>
      </c>
      <c r="O347" s="545" t="s">
        <v>14107</v>
      </c>
      <c r="P347" s="549">
        <v>387</v>
      </c>
      <c r="Q347" s="549">
        <v>1</v>
      </c>
      <c r="R347" s="549">
        <v>135</v>
      </c>
      <c r="S347" s="548">
        <v>2228</v>
      </c>
      <c r="T347" s="548"/>
      <c r="U347" s="99"/>
    </row>
    <row r="348" spans="1:21" ht="19.5" customHeight="1">
      <c r="A348" s="545">
        <v>423</v>
      </c>
      <c r="B348" s="545" t="s">
        <v>7155</v>
      </c>
      <c r="C348" s="545" t="s">
        <v>216</v>
      </c>
      <c r="D348" s="546">
        <v>45708</v>
      </c>
      <c r="E348" s="171" t="str">
        <f t="shared" si="5"/>
        <v>2025</v>
      </c>
      <c r="F348" s="547">
        <v>1568.25</v>
      </c>
      <c r="G348" s="548">
        <v>0.19</v>
      </c>
      <c r="H348" s="547">
        <v>1317.86</v>
      </c>
      <c r="I348" s="545" t="s">
        <v>12642</v>
      </c>
      <c r="J348" s="545" t="s">
        <v>13307</v>
      </c>
      <c r="K348" s="545" t="s">
        <v>13413</v>
      </c>
      <c r="L348" s="545" t="s">
        <v>13807</v>
      </c>
      <c r="M348" s="548" t="s">
        <v>13758</v>
      </c>
      <c r="N348" s="545" t="s">
        <v>13413</v>
      </c>
      <c r="O348" s="545" t="s">
        <v>14108</v>
      </c>
      <c r="P348" s="549">
        <v>388</v>
      </c>
      <c r="Q348" s="549">
        <v>1</v>
      </c>
      <c r="R348" s="549">
        <v>135</v>
      </c>
      <c r="S348" s="548">
        <v>2228</v>
      </c>
      <c r="T348" s="548"/>
      <c r="U348" s="99"/>
    </row>
    <row r="349" spans="1:21" ht="19.5" customHeight="1">
      <c r="A349" s="545">
        <v>424</v>
      </c>
      <c r="B349" s="545" t="s">
        <v>12039</v>
      </c>
      <c r="C349" s="545" t="s">
        <v>216</v>
      </c>
      <c r="D349" s="546"/>
      <c r="E349" s="171" t="str">
        <f t="shared" si="5"/>
        <v>1900</v>
      </c>
      <c r="F349" s="547">
        <v>0</v>
      </c>
      <c r="G349" s="548">
        <v>0</v>
      </c>
      <c r="H349" s="547">
        <v>0</v>
      </c>
      <c r="I349" s="545" t="s">
        <v>12696</v>
      </c>
      <c r="J349" s="545"/>
      <c r="K349" s="545" t="s">
        <v>13413</v>
      </c>
      <c r="L349" s="545" t="s">
        <v>14067</v>
      </c>
      <c r="M349" s="548" t="s">
        <v>13758</v>
      </c>
      <c r="N349" s="545" t="s">
        <v>13413</v>
      </c>
      <c r="O349" s="545" t="s">
        <v>14109</v>
      </c>
      <c r="P349" s="549">
        <v>389</v>
      </c>
      <c r="Q349" s="549">
        <v>1</v>
      </c>
      <c r="R349" s="549">
        <v>111</v>
      </c>
      <c r="S349" s="548"/>
      <c r="T349" s="548"/>
      <c r="U349" s="99"/>
    </row>
    <row r="350" spans="1:21" ht="19.5" customHeight="1">
      <c r="A350" s="545">
        <v>425</v>
      </c>
      <c r="B350" s="545" t="s">
        <v>3303</v>
      </c>
      <c r="C350" s="545" t="s">
        <v>216</v>
      </c>
      <c r="D350" s="546"/>
      <c r="E350" s="171" t="str">
        <f t="shared" si="5"/>
        <v>1900</v>
      </c>
      <c r="F350" s="547">
        <v>0</v>
      </c>
      <c r="G350" s="548">
        <v>0</v>
      </c>
      <c r="H350" s="547">
        <v>0</v>
      </c>
      <c r="I350" s="545" t="s">
        <v>12678</v>
      </c>
      <c r="J350" s="545"/>
      <c r="K350" s="545" t="s">
        <v>13413</v>
      </c>
      <c r="L350" s="545" t="s">
        <v>13413</v>
      </c>
      <c r="M350" s="548" t="s">
        <v>13758</v>
      </c>
      <c r="N350" s="545" t="s">
        <v>13413</v>
      </c>
      <c r="O350" s="545" t="s">
        <v>13413</v>
      </c>
      <c r="P350" s="549">
        <v>390</v>
      </c>
      <c r="Q350" s="549">
        <v>1</v>
      </c>
      <c r="R350" s="549">
        <v>23</v>
      </c>
      <c r="S350" s="548"/>
      <c r="T350" s="548"/>
      <c r="U350" s="99"/>
    </row>
    <row r="351" spans="1:21" ht="19.5" customHeight="1">
      <c r="A351" s="545">
        <v>426</v>
      </c>
      <c r="B351" s="545" t="s">
        <v>12038</v>
      </c>
      <c r="C351" s="545" t="s">
        <v>216</v>
      </c>
      <c r="D351" s="546"/>
      <c r="E351" s="171" t="str">
        <f t="shared" si="5"/>
        <v>1900</v>
      </c>
      <c r="F351" s="547">
        <v>0</v>
      </c>
      <c r="G351" s="548">
        <v>0</v>
      </c>
      <c r="H351" s="547">
        <v>0</v>
      </c>
      <c r="I351" s="545" t="s">
        <v>12656</v>
      </c>
      <c r="J351" s="545"/>
      <c r="K351" s="545" t="s">
        <v>13413</v>
      </c>
      <c r="L351" s="545" t="s">
        <v>14110</v>
      </c>
      <c r="M351" s="548" t="s">
        <v>13758</v>
      </c>
      <c r="N351" s="545" t="s">
        <v>13413</v>
      </c>
      <c r="O351" s="545" t="s">
        <v>14111</v>
      </c>
      <c r="P351" s="549">
        <v>391</v>
      </c>
      <c r="Q351" s="549">
        <v>1</v>
      </c>
      <c r="R351" s="549">
        <v>119</v>
      </c>
      <c r="S351" s="548"/>
      <c r="T351" s="548"/>
      <c r="U351" s="99"/>
    </row>
    <row r="352" spans="1:21" ht="19.5" customHeight="1">
      <c r="A352" s="545">
        <v>427</v>
      </c>
      <c r="B352" s="545" t="s">
        <v>12037</v>
      </c>
      <c r="C352" s="545" t="s">
        <v>216</v>
      </c>
      <c r="D352" s="546"/>
      <c r="E352" s="171" t="str">
        <f t="shared" si="5"/>
        <v>1900</v>
      </c>
      <c r="F352" s="547">
        <v>0</v>
      </c>
      <c r="G352" s="548">
        <v>0</v>
      </c>
      <c r="H352" s="547">
        <v>0</v>
      </c>
      <c r="I352" s="545" t="s">
        <v>12663</v>
      </c>
      <c r="J352" s="545"/>
      <c r="K352" s="545" t="s">
        <v>13413</v>
      </c>
      <c r="L352" s="545" t="s">
        <v>13413</v>
      </c>
      <c r="M352" s="548" t="s">
        <v>13758</v>
      </c>
      <c r="N352" s="545" t="s">
        <v>13413</v>
      </c>
      <c r="O352" s="545" t="s">
        <v>14112</v>
      </c>
      <c r="P352" s="549">
        <v>392</v>
      </c>
      <c r="Q352" s="549">
        <v>1</v>
      </c>
      <c r="R352" s="549">
        <v>21</v>
      </c>
      <c r="S352" s="548"/>
      <c r="T352" s="548"/>
      <c r="U352" s="99"/>
    </row>
    <row r="353" spans="1:21" ht="19.5" customHeight="1">
      <c r="A353" s="545">
        <v>428</v>
      </c>
      <c r="B353" s="545" t="s">
        <v>3617</v>
      </c>
      <c r="C353" s="545" t="s">
        <v>216</v>
      </c>
      <c r="D353" s="546"/>
      <c r="E353" s="171" t="str">
        <f t="shared" si="5"/>
        <v>1900</v>
      </c>
      <c r="F353" s="547">
        <v>0</v>
      </c>
      <c r="G353" s="548">
        <v>0</v>
      </c>
      <c r="H353" s="547">
        <v>0</v>
      </c>
      <c r="I353" s="545" t="s">
        <v>12664</v>
      </c>
      <c r="J353" s="545"/>
      <c r="K353" s="545" t="s">
        <v>13413</v>
      </c>
      <c r="L353" s="545" t="s">
        <v>14113</v>
      </c>
      <c r="M353" s="548" t="s">
        <v>13758</v>
      </c>
      <c r="N353" s="545" t="s">
        <v>13413</v>
      </c>
      <c r="O353" s="545" t="s">
        <v>14114</v>
      </c>
      <c r="P353" s="549">
        <v>393</v>
      </c>
      <c r="Q353" s="549">
        <v>1</v>
      </c>
      <c r="R353" s="549">
        <v>166</v>
      </c>
      <c r="S353" s="548"/>
      <c r="T353" s="548"/>
      <c r="U353" s="99"/>
    </row>
    <row r="354" spans="1:21" ht="19.5" customHeight="1">
      <c r="A354" s="545">
        <v>429</v>
      </c>
      <c r="B354" s="545" t="s">
        <v>1097</v>
      </c>
      <c r="C354" s="545" t="s">
        <v>216</v>
      </c>
      <c r="D354" s="546"/>
      <c r="E354" s="171" t="str">
        <f t="shared" si="5"/>
        <v>1900</v>
      </c>
      <c r="F354" s="547">
        <v>0</v>
      </c>
      <c r="G354" s="548">
        <v>0</v>
      </c>
      <c r="H354" s="547">
        <v>0</v>
      </c>
      <c r="I354" s="545" t="s">
        <v>12694</v>
      </c>
      <c r="J354" s="545"/>
      <c r="K354" s="545" t="s">
        <v>13413</v>
      </c>
      <c r="L354" s="545" t="s">
        <v>14115</v>
      </c>
      <c r="M354" s="548" t="s">
        <v>13868</v>
      </c>
      <c r="N354" s="545" t="s">
        <v>22158</v>
      </c>
      <c r="O354" s="545" t="s">
        <v>14116</v>
      </c>
      <c r="P354" s="549">
        <v>394</v>
      </c>
      <c r="Q354" s="549">
        <v>2</v>
      </c>
      <c r="R354" s="549">
        <v>104</v>
      </c>
      <c r="S354" s="548"/>
      <c r="T354" s="548">
        <v>39</v>
      </c>
      <c r="U354" s="99"/>
    </row>
    <row r="355" spans="1:21" ht="19.5" customHeight="1">
      <c r="A355" s="545">
        <v>430</v>
      </c>
      <c r="B355" s="545" t="s">
        <v>4470</v>
      </c>
      <c r="C355" s="545" t="s">
        <v>206</v>
      </c>
      <c r="D355" s="546">
        <v>43532</v>
      </c>
      <c r="E355" s="171" t="str">
        <f t="shared" si="5"/>
        <v>2019</v>
      </c>
      <c r="F355" s="547">
        <v>2760</v>
      </c>
      <c r="G355" s="548">
        <v>0.16</v>
      </c>
      <c r="H355" s="547">
        <v>2379.31</v>
      </c>
      <c r="I355" s="545" t="s">
        <v>12644</v>
      </c>
      <c r="J355" s="545" t="s">
        <v>13298</v>
      </c>
      <c r="K355" s="545" t="s">
        <v>4470</v>
      </c>
      <c r="L355" s="545" t="s">
        <v>14117</v>
      </c>
      <c r="M355" s="548" t="s">
        <v>13758</v>
      </c>
      <c r="N355" s="545" t="s">
        <v>13413</v>
      </c>
      <c r="O355" s="545" t="s">
        <v>13413</v>
      </c>
      <c r="P355" s="549">
        <v>395</v>
      </c>
      <c r="Q355" s="549">
        <v>1</v>
      </c>
      <c r="R355" s="549">
        <v>62</v>
      </c>
      <c r="S355" s="548">
        <v>1012</v>
      </c>
      <c r="T355" s="548"/>
      <c r="U355" s="99"/>
    </row>
    <row r="356" spans="1:21" ht="19.5" customHeight="1">
      <c r="A356" s="545">
        <v>432</v>
      </c>
      <c r="B356" s="545" t="s">
        <v>12036</v>
      </c>
      <c r="C356" s="545" t="s">
        <v>216</v>
      </c>
      <c r="D356" s="546"/>
      <c r="E356" s="171" t="str">
        <f t="shared" si="5"/>
        <v>1900</v>
      </c>
      <c r="F356" s="547">
        <v>0</v>
      </c>
      <c r="G356" s="548">
        <v>0</v>
      </c>
      <c r="H356" s="547">
        <v>0</v>
      </c>
      <c r="I356" s="545" t="s">
        <v>12658</v>
      </c>
      <c r="J356" s="545"/>
      <c r="K356" s="545" t="s">
        <v>13413</v>
      </c>
      <c r="L356" s="545" t="s">
        <v>13413</v>
      </c>
      <c r="M356" s="548" t="s">
        <v>13758</v>
      </c>
      <c r="N356" s="545" t="s">
        <v>13413</v>
      </c>
      <c r="O356" s="545" t="s">
        <v>14118</v>
      </c>
      <c r="P356" s="549">
        <v>397</v>
      </c>
      <c r="Q356" s="549">
        <v>1</v>
      </c>
      <c r="R356" s="549">
        <v>9</v>
      </c>
      <c r="S356" s="548"/>
      <c r="T356" s="548"/>
      <c r="U356" s="99"/>
    </row>
    <row r="357" spans="1:21" ht="19.5" customHeight="1">
      <c r="A357" s="545">
        <v>433</v>
      </c>
      <c r="B357" s="545" t="s">
        <v>1176</v>
      </c>
      <c r="C357" s="545" t="s">
        <v>216</v>
      </c>
      <c r="D357" s="546"/>
      <c r="E357" s="171" t="str">
        <f t="shared" si="5"/>
        <v>1900</v>
      </c>
      <c r="F357" s="547">
        <v>0</v>
      </c>
      <c r="G357" s="548">
        <v>0</v>
      </c>
      <c r="H357" s="547">
        <v>0</v>
      </c>
      <c r="I357" s="545" t="s">
        <v>12658</v>
      </c>
      <c r="J357" s="545"/>
      <c r="K357" s="545" t="s">
        <v>13413</v>
      </c>
      <c r="L357" s="545" t="s">
        <v>13413</v>
      </c>
      <c r="M357" s="548" t="s">
        <v>13758</v>
      </c>
      <c r="N357" s="545" t="s">
        <v>13413</v>
      </c>
      <c r="O357" s="545" t="s">
        <v>14119</v>
      </c>
      <c r="P357" s="549">
        <v>398</v>
      </c>
      <c r="Q357" s="549">
        <v>1</v>
      </c>
      <c r="R357" s="549">
        <v>9</v>
      </c>
      <c r="S357" s="548"/>
      <c r="T357" s="548"/>
      <c r="U357" s="99"/>
    </row>
    <row r="358" spans="1:21" ht="19.5" customHeight="1">
      <c r="A358" s="545">
        <v>434</v>
      </c>
      <c r="B358" s="545" t="s">
        <v>12035</v>
      </c>
      <c r="C358" s="545" t="s">
        <v>216</v>
      </c>
      <c r="D358" s="546"/>
      <c r="E358" s="171" t="str">
        <f t="shared" si="5"/>
        <v>1900</v>
      </c>
      <c r="F358" s="547">
        <v>0</v>
      </c>
      <c r="G358" s="548">
        <v>0</v>
      </c>
      <c r="H358" s="547">
        <v>0</v>
      </c>
      <c r="I358" s="545" t="s">
        <v>12658</v>
      </c>
      <c r="J358" s="545"/>
      <c r="K358" s="545" t="s">
        <v>13413</v>
      </c>
      <c r="L358" s="545" t="s">
        <v>14120</v>
      </c>
      <c r="M358" s="548" t="s">
        <v>13758</v>
      </c>
      <c r="N358" s="545" t="s">
        <v>13413</v>
      </c>
      <c r="O358" s="545" t="s">
        <v>14121</v>
      </c>
      <c r="P358" s="549">
        <v>399</v>
      </c>
      <c r="Q358" s="549">
        <v>1</v>
      </c>
      <c r="R358" s="549">
        <v>9</v>
      </c>
      <c r="S358" s="548"/>
      <c r="T358" s="548"/>
      <c r="U358" s="99"/>
    </row>
    <row r="359" spans="1:21" ht="19.5" customHeight="1">
      <c r="A359" s="545">
        <v>435</v>
      </c>
      <c r="B359" s="545" t="s">
        <v>12034</v>
      </c>
      <c r="C359" s="545" t="s">
        <v>216</v>
      </c>
      <c r="D359" s="546"/>
      <c r="E359" s="171" t="str">
        <f t="shared" si="5"/>
        <v>1900</v>
      </c>
      <c r="F359" s="547">
        <v>0</v>
      </c>
      <c r="G359" s="548">
        <v>0</v>
      </c>
      <c r="H359" s="547">
        <v>0</v>
      </c>
      <c r="I359" s="545" t="s">
        <v>12658</v>
      </c>
      <c r="J359" s="545"/>
      <c r="K359" s="545" t="s">
        <v>13413</v>
      </c>
      <c r="L359" s="545" t="s">
        <v>14122</v>
      </c>
      <c r="M359" s="548" t="s">
        <v>13758</v>
      </c>
      <c r="N359" s="545" t="s">
        <v>13413</v>
      </c>
      <c r="O359" s="545" t="s">
        <v>14123</v>
      </c>
      <c r="P359" s="549">
        <v>400</v>
      </c>
      <c r="Q359" s="549">
        <v>1</v>
      </c>
      <c r="R359" s="549">
        <v>9</v>
      </c>
      <c r="S359" s="548"/>
      <c r="T359" s="548"/>
      <c r="U359" s="99"/>
    </row>
    <row r="360" spans="1:21" ht="19.5" customHeight="1">
      <c r="A360" s="545">
        <v>436</v>
      </c>
      <c r="B360" s="545" t="s">
        <v>12033</v>
      </c>
      <c r="C360" s="545" t="s">
        <v>216</v>
      </c>
      <c r="D360" s="546"/>
      <c r="E360" s="171" t="str">
        <f t="shared" si="5"/>
        <v>1900</v>
      </c>
      <c r="F360" s="547">
        <v>0</v>
      </c>
      <c r="G360" s="548">
        <v>0</v>
      </c>
      <c r="H360" s="547">
        <v>0</v>
      </c>
      <c r="I360" s="545" t="s">
        <v>12658</v>
      </c>
      <c r="J360" s="545"/>
      <c r="K360" s="545" t="s">
        <v>13413</v>
      </c>
      <c r="L360" s="545" t="s">
        <v>14122</v>
      </c>
      <c r="M360" s="548" t="s">
        <v>13758</v>
      </c>
      <c r="N360" s="545" t="s">
        <v>13413</v>
      </c>
      <c r="O360" s="545" t="s">
        <v>14124</v>
      </c>
      <c r="P360" s="549">
        <v>401</v>
      </c>
      <c r="Q360" s="549">
        <v>1</v>
      </c>
      <c r="R360" s="549">
        <v>9</v>
      </c>
      <c r="S360" s="548"/>
      <c r="T360" s="548"/>
      <c r="U360" s="99"/>
    </row>
    <row r="361" spans="1:21" ht="19.5" customHeight="1">
      <c r="A361" s="545">
        <v>437</v>
      </c>
      <c r="B361" s="545" t="s">
        <v>782</v>
      </c>
      <c r="C361" s="545" t="s">
        <v>221</v>
      </c>
      <c r="D361" s="546"/>
      <c r="E361" s="171" t="str">
        <f t="shared" si="5"/>
        <v>1900</v>
      </c>
      <c r="F361" s="547">
        <v>0</v>
      </c>
      <c r="G361" s="548">
        <v>0</v>
      </c>
      <c r="H361" s="547">
        <v>0</v>
      </c>
      <c r="I361" s="545" t="s">
        <v>12643</v>
      </c>
      <c r="J361" s="545"/>
      <c r="K361" s="545" t="s">
        <v>13413</v>
      </c>
      <c r="L361" s="545" t="s">
        <v>13413</v>
      </c>
      <c r="M361" s="548" t="s">
        <v>13758</v>
      </c>
      <c r="N361" s="545" t="s">
        <v>13413</v>
      </c>
      <c r="O361" s="545" t="s">
        <v>14125</v>
      </c>
      <c r="P361" s="549">
        <v>402</v>
      </c>
      <c r="Q361" s="549">
        <v>1</v>
      </c>
      <c r="R361" s="549">
        <v>6</v>
      </c>
      <c r="S361" s="548"/>
      <c r="T361" s="548"/>
      <c r="U361" s="99"/>
    </row>
    <row r="362" spans="1:21" ht="19.5" customHeight="1">
      <c r="A362" s="545">
        <v>438</v>
      </c>
      <c r="B362" s="545" t="s">
        <v>8398</v>
      </c>
      <c r="C362" s="545" t="s">
        <v>209</v>
      </c>
      <c r="D362" s="546">
        <v>44596</v>
      </c>
      <c r="E362" s="171" t="str">
        <f t="shared" si="5"/>
        <v>2022</v>
      </c>
      <c r="F362" s="547">
        <v>67407</v>
      </c>
      <c r="G362" s="548">
        <v>0.19</v>
      </c>
      <c r="H362" s="547">
        <v>56644.54</v>
      </c>
      <c r="I362" s="545" t="s">
        <v>12697</v>
      </c>
      <c r="J362" s="545" t="s">
        <v>13297</v>
      </c>
      <c r="K362" s="545" t="s">
        <v>13413</v>
      </c>
      <c r="L362" s="545" t="s">
        <v>14126</v>
      </c>
      <c r="M362" s="548" t="s">
        <v>13758</v>
      </c>
      <c r="N362" s="545" t="s">
        <v>13413</v>
      </c>
      <c r="O362" s="545" t="s">
        <v>13413</v>
      </c>
      <c r="P362" s="549">
        <v>403</v>
      </c>
      <c r="Q362" s="549">
        <v>1</v>
      </c>
      <c r="R362" s="549">
        <v>138</v>
      </c>
      <c r="S362" s="548">
        <v>2257</v>
      </c>
      <c r="T362" s="548"/>
      <c r="U362" s="99"/>
    </row>
    <row r="363" spans="1:21" ht="19.5" customHeight="1">
      <c r="A363" s="545">
        <v>439</v>
      </c>
      <c r="B363" s="545" t="s">
        <v>3360</v>
      </c>
      <c r="C363" s="545" t="s">
        <v>216</v>
      </c>
      <c r="D363" s="546"/>
      <c r="E363" s="171" t="str">
        <f t="shared" si="5"/>
        <v>1900</v>
      </c>
      <c r="F363" s="547">
        <v>0</v>
      </c>
      <c r="G363" s="548">
        <v>0</v>
      </c>
      <c r="H363" s="547">
        <v>0</v>
      </c>
      <c r="I363" s="545" t="s">
        <v>12670</v>
      </c>
      <c r="J363" s="545"/>
      <c r="K363" s="545" t="s">
        <v>13413</v>
      </c>
      <c r="L363" s="545" t="s">
        <v>13413</v>
      </c>
      <c r="M363" s="548" t="s">
        <v>13868</v>
      </c>
      <c r="N363" s="545" t="s">
        <v>13413</v>
      </c>
      <c r="O363" s="545" t="s">
        <v>13413</v>
      </c>
      <c r="P363" s="549">
        <v>404</v>
      </c>
      <c r="Q363" s="549">
        <v>2</v>
      </c>
      <c r="R363" s="549">
        <v>24</v>
      </c>
      <c r="S363" s="548"/>
      <c r="T363" s="548"/>
      <c r="U363" s="99"/>
    </row>
    <row r="364" spans="1:21" ht="19.5" customHeight="1">
      <c r="A364" s="545">
        <v>440</v>
      </c>
      <c r="B364" s="545" t="s">
        <v>12032</v>
      </c>
      <c r="C364" s="545" t="s">
        <v>216</v>
      </c>
      <c r="D364" s="546"/>
      <c r="E364" s="171" t="str">
        <f t="shared" si="5"/>
        <v>1900</v>
      </c>
      <c r="F364" s="547">
        <v>0</v>
      </c>
      <c r="G364" s="548">
        <v>0</v>
      </c>
      <c r="H364" s="547">
        <v>0</v>
      </c>
      <c r="I364" s="545" t="s">
        <v>12698</v>
      </c>
      <c r="J364" s="545"/>
      <c r="K364" s="545" t="s">
        <v>13413</v>
      </c>
      <c r="L364" s="545" t="s">
        <v>14127</v>
      </c>
      <c r="M364" s="548" t="s">
        <v>13758</v>
      </c>
      <c r="N364" s="545" t="s">
        <v>13413</v>
      </c>
      <c r="O364" s="545" t="s">
        <v>14128</v>
      </c>
      <c r="P364" s="549">
        <v>405</v>
      </c>
      <c r="Q364" s="549">
        <v>1</v>
      </c>
      <c r="R364" s="549">
        <v>115</v>
      </c>
      <c r="S364" s="548"/>
      <c r="T364" s="548"/>
      <c r="U364" s="99"/>
    </row>
    <row r="365" spans="1:21" ht="19.5" customHeight="1">
      <c r="A365" s="545">
        <v>441</v>
      </c>
      <c r="B365" s="545" t="s">
        <v>1169</v>
      </c>
      <c r="C365" s="545" t="s">
        <v>216</v>
      </c>
      <c r="D365" s="546"/>
      <c r="E365" s="171" t="str">
        <f t="shared" si="5"/>
        <v>1900</v>
      </c>
      <c r="F365" s="547">
        <v>0</v>
      </c>
      <c r="G365" s="548">
        <v>0</v>
      </c>
      <c r="H365" s="547">
        <v>0</v>
      </c>
      <c r="I365" s="545" t="s">
        <v>12658</v>
      </c>
      <c r="J365" s="545"/>
      <c r="K365" s="545" t="s">
        <v>13413</v>
      </c>
      <c r="L365" s="545" t="s">
        <v>14129</v>
      </c>
      <c r="M365" s="548" t="s">
        <v>13758</v>
      </c>
      <c r="N365" s="545" t="s">
        <v>13413</v>
      </c>
      <c r="O365" s="545" t="s">
        <v>14130</v>
      </c>
      <c r="P365" s="549">
        <v>406</v>
      </c>
      <c r="Q365" s="549">
        <v>1</v>
      </c>
      <c r="R365" s="549">
        <v>9</v>
      </c>
      <c r="S365" s="548"/>
      <c r="T365" s="548"/>
      <c r="U365" s="99"/>
    </row>
    <row r="366" spans="1:21" ht="19.5" customHeight="1">
      <c r="A366" s="545">
        <v>442</v>
      </c>
      <c r="B366" s="545" t="s">
        <v>1168</v>
      </c>
      <c r="C366" s="545" t="s">
        <v>216</v>
      </c>
      <c r="D366" s="546"/>
      <c r="E366" s="171" t="str">
        <f t="shared" si="5"/>
        <v>1900</v>
      </c>
      <c r="F366" s="547">
        <v>0</v>
      </c>
      <c r="G366" s="548">
        <v>0</v>
      </c>
      <c r="H366" s="547">
        <v>0</v>
      </c>
      <c r="I366" s="545" t="s">
        <v>12658</v>
      </c>
      <c r="J366" s="545"/>
      <c r="K366" s="545" t="s">
        <v>13413</v>
      </c>
      <c r="L366" s="545" t="s">
        <v>14131</v>
      </c>
      <c r="M366" s="548" t="s">
        <v>13758</v>
      </c>
      <c r="N366" s="545" t="s">
        <v>13413</v>
      </c>
      <c r="O366" s="545" t="s">
        <v>14132</v>
      </c>
      <c r="P366" s="549">
        <v>407</v>
      </c>
      <c r="Q366" s="549">
        <v>1</v>
      </c>
      <c r="R366" s="549">
        <v>9</v>
      </c>
      <c r="S366" s="548"/>
      <c r="T366" s="548"/>
      <c r="U366" s="99"/>
    </row>
    <row r="367" spans="1:21" ht="19.5" customHeight="1">
      <c r="A367" s="545">
        <v>446</v>
      </c>
      <c r="B367" s="545" t="s">
        <v>1184</v>
      </c>
      <c r="C367" s="545" t="s">
        <v>216</v>
      </c>
      <c r="D367" s="546"/>
      <c r="E367" s="171" t="str">
        <f t="shared" si="5"/>
        <v>1900</v>
      </c>
      <c r="F367" s="547">
        <v>0</v>
      </c>
      <c r="G367" s="548">
        <v>0</v>
      </c>
      <c r="H367" s="547">
        <v>0</v>
      </c>
      <c r="I367" s="545" t="s">
        <v>12658</v>
      </c>
      <c r="J367" s="545"/>
      <c r="K367" s="545" t="s">
        <v>13413</v>
      </c>
      <c r="L367" s="545" t="s">
        <v>13413</v>
      </c>
      <c r="M367" s="548" t="s">
        <v>13758</v>
      </c>
      <c r="N367" s="545" t="s">
        <v>13413</v>
      </c>
      <c r="O367" s="545" t="s">
        <v>13413</v>
      </c>
      <c r="P367" s="549">
        <v>408</v>
      </c>
      <c r="Q367" s="549">
        <v>1</v>
      </c>
      <c r="R367" s="549">
        <v>9</v>
      </c>
      <c r="S367" s="548"/>
      <c r="T367" s="548"/>
      <c r="U367" s="99"/>
    </row>
    <row r="368" spans="1:21" ht="19.5" customHeight="1">
      <c r="A368" s="545">
        <v>447</v>
      </c>
      <c r="B368" s="545" t="s">
        <v>12031</v>
      </c>
      <c r="C368" s="545" t="s">
        <v>216</v>
      </c>
      <c r="D368" s="546"/>
      <c r="E368" s="171" t="str">
        <f t="shared" si="5"/>
        <v>1900</v>
      </c>
      <c r="F368" s="547">
        <v>0</v>
      </c>
      <c r="G368" s="548">
        <v>0</v>
      </c>
      <c r="H368" s="547">
        <v>0</v>
      </c>
      <c r="I368" s="545" t="s">
        <v>12699</v>
      </c>
      <c r="J368" s="545"/>
      <c r="K368" s="545" t="s">
        <v>13413</v>
      </c>
      <c r="L368" s="545" t="s">
        <v>14133</v>
      </c>
      <c r="M368" s="548" t="s">
        <v>13758</v>
      </c>
      <c r="N368" s="545" t="s">
        <v>13413</v>
      </c>
      <c r="O368" s="545" t="s">
        <v>14134</v>
      </c>
      <c r="P368" s="549">
        <v>409</v>
      </c>
      <c r="Q368" s="549">
        <v>1</v>
      </c>
      <c r="R368" s="549">
        <v>130</v>
      </c>
      <c r="S368" s="548"/>
      <c r="T368" s="548"/>
      <c r="U368" s="99"/>
    </row>
    <row r="369" spans="1:21" ht="19.5" customHeight="1">
      <c r="A369" s="545">
        <v>448</v>
      </c>
      <c r="B369" s="545" t="s">
        <v>12030</v>
      </c>
      <c r="C369" s="545" t="s">
        <v>216</v>
      </c>
      <c r="D369" s="546"/>
      <c r="E369" s="171" t="str">
        <f t="shared" si="5"/>
        <v>1900</v>
      </c>
      <c r="F369" s="547">
        <v>0</v>
      </c>
      <c r="G369" s="548">
        <v>0</v>
      </c>
      <c r="H369" s="547">
        <v>0</v>
      </c>
      <c r="I369" s="545" t="s">
        <v>12685</v>
      </c>
      <c r="J369" s="545"/>
      <c r="K369" s="545" t="s">
        <v>13413</v>
      </c>
      <c r="L369" s="545" t="s">
        <v>13413</v>
      </c>
      <c r="M369" s="548" t="s">
        <v>13758</v>
      </c>
      <c r="N369" s="545" t="s">
        <v>13413</v>
      </c>
      <c r="O369" s="545" t="s">
        <v>13413</v>
      </c>
      <c r="P369" s="549">
        <v>410</v>
      </c>
      <c r="Q369" s="549">
        <v>1</v>
      </c>
      <c r="R369" s="549">
        <v>11</v>
      </c>
      <c r="S369" s="548"/>
      <c r="T369" s="548"/>
      <c r="U369" s="99"/>
    </row>
    <row r="370" spans="1:21" ht="19.5" customHeight="1">
      <c r="A370" s="545">
        <v>449</v>
      </c>
      <c r="B370" s="545" t="s">
        <v>1186</v>
      </c>
      <c r="C370" s="545" t="s">
        <v>216</v>
      </c>
      <c r="D370" s="546"/>
      <c r="E370" s="171" t="str">
        <f t="shared" si="5"/>
        <v>1900</v>
      </c>
      <c r="F370" s="547">
        <v>0</v>
      </c>
      <c r="G370" s="548">
        <v>0</v>
      </c>
      <c r="H370" s="547">
        <v>0</v>
      </c>
      <c r="I370" s="545" t="s">
        <v>12658</v>
      </c>
      <c r="J370" s="545"/>
      <c r="K370" s="545" t="s">
        <v>13413</v>
      </c>
      <c r="L370" s="545" t="s">
        <v>14135</v>
      </c>
      <c r="M370" s="548" t="s">
        <v>13758</v>
      </c>
      <c r="N370" s="545" t="s">
        <v>13413</v>
      </c>
      <c r="O370" s="545" t="s">
        <v>14136</v>
      </c>
      <c r="P370" s="549">
        <v>411</v>
      </c>
      <c r="Q370" s="549">
        <v>1</v>
      </c>
      <c r="R370" s="549">
        <v>9</v>
      </c>
      <c r="S370" s="548"/>
      <c r="T370" s="548"/>
      <c r="U370" s="99"/>
    </row>
    <row r="371" spans="1:21" ht="19.5" customHeight="1">
      <c r="A371" s="545">
        <v>450</v>
      </c>
      <c r="B371" s="545" t="s">
        <v>1187</v>
      </c>
      <c r="C371" s="545" t="s">
        <v>216</v>
      </c>
      <c r="D371" s="546"/>
      <c r="E371" s="171" t="str">
        <f t="shared" si="5"/>
        <v>1900</v>
      </c>
      <c r="F371" s="547">
        <v>0</v>
      </c>
      <c r="G371" s="548">
        <v>0</v>
      </c>
      <c r="H371" s="547">
        <v>0</v>
      </c>
      <c r="I371" s="545" t="s">
        <v>12658</v>
      </c>
      <c r="J371" s="545"/>
      <c r="K371" s="545" t="s">
        <v>13413</v>
      </c>
      <c r="L371" s="545" t="s">
        <v>13413</v>
      </c>
      <c r="M371" s="548" t="s">
        <v>13758</v>
      </c>
      <c r="N371" s="545" t="s">
        <v>13413</v>
      </c>
      <c r="O371" s="545" t="s">
        <v>13413</v>
      </c>
      <c r="P371" s="549">
        <v>412</v>
      </c>
      <c r="Q371" s="549">
        <v>1</v>
      </c>
      <c r="R371" s="549">
        <v>9</v>
      </c>
      <c r="S371" s="548"/>
      <c r="T371" s="548"/>
      <c r="U371" s="99"/>
    </row>
    <row r="372" spans="1:21" ht="19.5" customHeight="1">
      <c r="A372" s="545">
        <v>451</v>
      </c>
      <c r="B372" s="545" t="s">
        <v>2676</v>
      </c>
      <c r="C372" s="545" t="s">
        <v>216</v>
      </c>
      <c r="D372" s="546">
        <v>46052</v>
      </c>
      <c r="E372" s="171" t="str">
        <f t="shared" si="5"/>
        <v>2026</v>
      </c>
      <c r="F372" s="547">
        <v>6898</v>
      </c>
      <c r="G372" s="548">
        <v>0.19</v>
      </c>
      <c r="H372" s="547">
        <v>5796.64</v>
      </c>
      <c r="I372" s="545" t="s">
        <v>12642</v>
      </c>
      <c r="J372" s="545" t="s">
        <v>13307</v>
      </c>
      <c r="K372" s="545" t="s">
        <v>13413</v>
      </c>
      <c r="L372" s="545" t="s">
        <v>13807</v>
      </c>
      <c r="M372" s="548" t="s">
        <v>13758</v>
      </c>
      <c r="N372" s="545" t="s">
        <v>13413</v>
      </c>
      <c r="O372" s="545" t="s">
        <v>14137</v>
      </c>
      <c r="P372" s="549">
        <v>413</v>
      </c>
      <c r="Q372" s="549">
        <v>1</v>
      </c>
      <c r="R372" s="549">
        <v>135</v>
      </c>
      <c r="S372" s="548">
        <v>2228</v>
      </c>
      <c r="T372" s="548"/>
      <c r="U372" s="99"/>
    </row>
    <row r="373" spans="1:21" ht="19.5" customHeight="1">
      <c r="A373" s="545">
        <v>452</v>
      </c>
      <c r="B373" s="545" t="s">
        <v>3258</v>
      </c>
      <c r="C373" s="545" t="s">
        <v>221</v>
      </c>
      <c r="D373" s="546"/>
      <c r="E373" s="171" t="str">
        <f t="shared" si="5"/>
        <v>1900</v>
      </c>
      <c r="F373" s="547">
        <v>0</v>
      </c>
      <c r="G373" s="548">
        <v>0</v>
      </c>
      <c r="H373" s="547">
        <v>0</v>
      </c>
      <c r="I373" s="545" t="s">
        <v>12663</v>
      </c>
      <c r="J373" s="545"/>
      <c r="K373" s="545" t="s">
        <v>13413</v>
      </c>
      <c r="L373" s="545" t="s">
        <v>14138</v>
      </c>
      <c r="M373" s="548" t="s">
        <v>13758</v>
      </c>
      <c r="N373" s="545" t="s">
        <v>13413</v>
      </c>
      <c r="O373" s="545" t="s">
        <v>14139</v>
      </c>
      <c r="P373" s="549">
        <v>414</v>
      </c>
      <c r="Q373" s="549">
        <v>1</v>
      </c>
      <c r="R373" s="549">
        <v>159</v>
      </c>
      <c r="S373" s="548"/>
      <c r="T373" s="548"/>
      <c r="U373" s="99"/>
    </row>
    <row r="374" spans="1:21" ht="19.5" customHeight="1">
      <c r="A374" s="545">
        <v>453</v>
      </c>
      <c r="B374" s="545" t="s">
        <v>1167</v>
      </c>
      <c r="C374" s="545" t="s">
        <v>216</v>
      </c>
      <c r="D374" s="546"/>
      <c r="E374" s="171" t="str">
        <f t="shared" si="5"/>
        <v>1900</v>
      </c>
      <c r="F374" s="547">
        <v>0</v>
      </c>
      <c r="G374" s="548">
        <v>0</v>
      </c>
      <c r="H374" s="547">
        <v>0</v>
      </c>
      <c r="I374" s="545" t="s">
        <v>12658</v>
      </c>
      <c r="J374" s="545"/>
      <c r="K374" s="545" t="s">
        <v>13413</v>
      </c>
      <c r="L374" s="545" t="s">
        <v>14140</v>
      </c>
      <c r="M374" s="548" t="s">
        <v>13758</v>
      </c>
      <c r="N374" s="545" t="s">
        <v>13413</v>
      </c>
      <c r="O374" s="545" t="s">
        <v>14141</v>
      </c>
      <c r="P374" s="549">
        <v>415</v>
      </c>
      <c r="Q374" s="549">
        <v>1</v>
      </c>
      <c r="R374" s="549">
        <v>9</v>
      </c>
      <c r="S374" s="548"/>
      <c r="T374" s="548"/>
      <c r="U374" s="99"/>
    </row>
    <row r="375" spans="1:21" ht="19.5" customHeight="1">
      <c r="A375" s="545">
        <v>454</v>
      </c>
      <c r="B375" s="545" t="s">
        <v>1624</v>
      </c>
      <c r="C375" s="545" t="s">
        <v>786</v>
      </c>
      <c r="D375" s="546"/>
      <c r="E375" s="171" t="str">
        <f t="shared" si="5"/>
        <v>1900</v>
      </c>
      <c r="F375" s="547">
        <v>0</v>
      </c>
      <c r="G375" s="548">
        <v>0</v>
      </c>
      <c r="H375" s="547">
        <v>0</v>
      </c>
      <c r="I375" s="545" t="s">
        <v>12641</v>
      </c>
      <c r="J375" s="545"/>
      <c r="K375" s="545" t="s">
        <v>13413</v>
      </c>
      <c r="L375" s="545" t="s">
        <v>14142</v>
      </c>
      <c r="M375" s="548" t="s">
        <v>13758</v>
      </c>
      <c r="N375" s="545" t="s">
        <v>22144</v>
      </c>
      <c r="O375" s="545" t="s">
        <v>14143</v>
      </c>
      <c r="P375" s="549">
        <v>416</v>
      </c>
      <c r="Q375" s="549">
        <v>1</v>
      </c>
      <c r="R375" s="549">
        <v>125</v>
      </c>
      <c r="S375" s="548"/>
      <c r="T375" s="548">
        <v>37</v>
      </c>
      <c r="U375" s="99"/>
    </row>
    <row r="376" spans="1:21" ht="19.5" customHeight="1">
      <c r="A376" s="545">
        <v>455</v>
      </c>
      <c r="B376" s="545" t="s">
        <v>12029</v>
      </c>
      <c r="C376" s="545" t="s">
        <v>209</v>
      </c>
      <c r="D376" s="546"/>
      <c r="E376" s="171" t="str">
        <f t="shared" si="5"/>
        <v>1900</v>
      </c>
      <c r="F376" s="547">
        <v>0</v>
      </c>
      <c r="G376" s="548">
        <v>0</v>
      </c>
      <c r="H376" s="547">
        <v>0</v>
      </c>
      <c r="I376" s="545" t="s">
        <v>12680</v>
      </c>
      <c r="J376" s="545"/>
      <c r="K376" s="545" t="s">
        <v>13413</v>
      </c>
      <c r="L376" s="545" t="s">
        <v>14144</v>
      </c>
      <c r="M376" s="548" t="s">
        <v>13758</v>
      </c>
      <c r="N376" s="545" t="s">
        <v>13413</v>
      </c>
      <c r="O376" s="545" t="s">
        <v>13413</v>
      </c>
      <c r="P376" s="549">
        <v>417</v>
      </c>
      <c r="Q376" s="549">
        <v>1</v>
      </c>
      <c r="R376" s="549">
        <v>20</v>
      </c>
      <c r="S376" s="548"/>
      <c r="T376" s="548"/>
      <c r="U376" s="99"/>
    </row>
    <row r="377" spans="1:21" ht="19.5" customHeight="1">
      <c r="A377" s="545">
        <v>456</v>
      </c>
      <c r="B377" s="545" t="s">
        <v>2420</v>
      </c>
      <c r="C377" s="545" t="s">
        <v>216</v>
      </c>
      <c r="D377" s="546">
        <v>45708</v>
      </c>
      <c r="E377" s="171" t="str">
        <f t="shared" si="5"/>
        <v>2025</v>
      </c>
      <c r="F377" s="547">
        <v>42423.64</v>
      </c>
      <c r="G377" s="548">
        <v>0.19</v>
      </c>
      <c r="H377" s="547">
        <v>35650.11</v>
      </c>
      <c r="I377" s="545" t="s">
        <v>12642</v>
      </c>
      <c r="J377" s="545" t="s">
        <v>13307</v>
      </c>
      <c r="K377" s="545" t="s">
        <v>13413</v>
      </c>
      <c r="L377" s="545" t="s">
        <v>13807</v>
      </c>
      <c r="M377" s="548" t="s">
        <v>13758</v>
      </c>
      <c r="N377" s="545" t="s">
        <v>13413</v>
      </c>
      <c r="O377" s="545" t="s">
        <v>14145</v>
      </c>
      <c r="P377" s="549">
        <v>418</v>
      </c>
      <c r="Q377" s="549">
        <v>1</v>
      </c>
      <c r="R377" s="549">
        <v>135</v>
      </c>
      <c r="S377" s="548">
        <v>2228</v>
      </c>
      <c r="T377" s="548"/>
      <c r="U377" s="99"/>
    </row>
    <row r="378" spans="1:21" ht="19.5" customHeight="1">
      <c r="A378" s="545">
        <v>457</v>
      </c>
      <c r="B378" s="545" t="s">
        <v>7154</v>
      </c>
      <c r="C378" s="545" t="s">
        <v>216</v>
      </c>
      <c r="D378" s="546">
        <v>46052</v>
      </c>
      <c r="E378" s="171" t="str">
        <f t="shared" si="5"/>
        <v>2026</v>
      </c>
      <c r="F378" s="547">
        <v>78097</v>
      </c>
      <c r="G378" s="548">
        <v>0.19</v>
      </c>
      <c r="H378" s="547">
        <v>65627.73</v>
      </c>
      <c r="I378" s="545" t="s">
        <v>12642</v>
      </c>
      <c r="J378" s="545" t="s">
        <v>13307</v>
      </c>
      <c r="K378" s="545" t="s">
        <v>13413</v>
      </c>
      <c r="L378" s="545" t="s">
        <v>13807</v>
      </c>
      <c r="M378" s="548" t="s">
        <v>13758</v>
      </c>
      <c r="N378" s="545" t="s">
        <v>13413</v>
      </c>
      <c r="O378" s="545" t="s">
        <v>14146</v>
      </c>
      <c r="P378" s="549">
        <v>419</v>
      </c>
      <c r="Q378" s="549">
        <v>1</v>
      </c>
      <c r="R378" s="549">
        <v>135</v>
      </c>
      <c r="S378" s="548">
        <v>2228</v>
      </c>
      <c r="T378" s="548"/>
      <c r="U378" s="99"/>
    </row>
    <row r="379" spans="1:21" ht="19.5" customHeight="1">
      <c r="A379" s="545">
        <v>458</v>
      </c>
      <c r="B379" s="545" t="s">
        <v>7153</v>
      </c>
      <c r="C379" s="545" t="s">
        <v>216</v>
      </c>
      <c r="D379" s="546">
        <v>45708</v>
      </c>
      <c r="E379" s="171" t="str">
        <f t="shared" si="5"/>
        <v>2025</v>
      </c>
      <c r="F379" s="547">
        <v>570.4</v>
      </c>
      <c r="G379" s="548">
        <v>0.19</v>
      </c>
      <c r="H379" s="547">
        <v>479.33</v>
      </c>
      <c r="I379" s="545" t="s">
        <v>12642</v>
      </c>
      <c r="J379" s="545" t="s">
        <v>13307</v>
      </c>
      <c r="K379" s="545" t="s">
        <v>13413</v>
      </c>
      <c r="L379" s="545" t="s">
        <v>13807</v>
      </c>
      <c r="M379" s="548" t="s">
        <v>13758</v>
      </c>
      <c r="N379" s="545" t="s">
        <v>13413</v>
      </c>
      <c r="O379" s="545" t="s">
        <v>14147</v>
      </c>
      <c r="P379" s="549">
        <v>420</v>
      </c>
      <c r="Q379" s="549">
        <v>1</v>
      </c>
      <c r="R379" s="549">
        <v>135</v>
      </c>
      <c r="S379" s="548">
        <v>2228</v>
      </c>
      <c r="T379" s="548"/>
      <c r="U379" s="99"/>
    </row>
    <row r="380" spans="1:21" ht="19.5" customHeight="1">
      <c r="A380" s="545">
        <v>459</v>
      </c>
      <c r="B380" s="545" t="s">
        <v>2630</v>
      </c>
      <c r="C380" s="545" t="s">
        <v>216</v>
      </c>
      <c r="D380" s="546">
        <v>45708</v>
      </c>
      <c r="E380" s="171" t="str">
        <f t="shared" si="5"/>
        <v>2025</v>
      </c>
      <c r="F380" s="547">
        <v>903.05</v>
      </c>
      <c r="G380" s="548">
        <v>0.19</v>
      </c>
      <c r="H380" s="547">
        <v>758.87</v>
      </c>
      <c r="I380" s="545" t="s">
        <v>12642</v>
      </c>
      <c r="J380" s="545" t="s">
        <v>13307</v>
      </c>
      <c r="K380" s="545" t="s">
        <v>14148</v>
      </c>
      <c r="L380" s="545" t="s">
        <v>13807</v>
      </c>
      <c r="M380" s="548" t="s">
        <v>13758</v>
      </c>
      <c r="N380" s="545" t="s">
        <v>13413</v>
      </c>
      <c r="O380" s="545" t="s">
        <v>14149</v>
      </c>
      <c r="P380" s="549">
        <v>421</v>
      </c>
      <c r="Q380" s="549">
        <v>1</v>
      </c>
      <c r="R380" s="549">
        <v>135</v>
      </c>
      <c r="S380" s="548">
        <v>2228</v>
      </c>
      <c r="T380" s="548"/>
      <c r="U380" s="99"/>
    </row>
    <row r="381" spans="1:21" ht="19.5" customHeight="1">
      <c r="A381" s="545">
        <v>460</v>
      </c>
      <c r="B381" s="545" t="s">
        <v>999</v>
      </c>
      <c r="C381" s="545" t="s">
        <v>437</v>
      </c>
      <c r="D381" s="546"/>
      <c r="E381" s="171" t="str">
        <f t="shared" si="5"/>
        <v>1900</v>
      </c>
      <c r="F381" s="547">
        <v>0</v>
      </c>
      <c r="G381" s="548">
        <v>0</v>
      </c>
      <c r="H381" s="547">
        <v>0</v>
      </c>
      <c r="I381" s="545" t="s">
        <v>12668</v>
      </c>
      <c r="J381" s="545"/>
      <c r="K381" s="545" t="s">
        <v>13413</v>
      </c>
      <c r="L381" s="545" t="s">
        <v>13958</v>
      </c>
      <c r="M381" s="548" t="s">
        <v>13868</v>
      </c>
      <c r="N381" s="545" t="s">
        <v>13413</v>
      </c>
      <c r="O381" s="545" t="s">
        <v>13413</v>
      </c>
      <c r="P381" s="549">
        <v>422</v>
      </c>
      <c r="Q381" s="549">
        <v>2</v>
      </c>
      <c r="R381" s="549">
        <v>7</v>
      </c>
      <c r="S381" s="548"/>
      <c r="T381" s="548"/>
      <c r="U381" s="99"/>
    </row>
    <row r="382" spans="1:21" ht="19.5" customHeight="1">
      <c r="A382" s="545">
        <v>462</v>
      </c>
      <c r="B382" s="545" t="s">
        <v>1148</v>
      </c>
      <c r="C382" s="545" t="s">
        <v>437</v>
      </c>
      <c r="D382" s="546"/>
      <c r="E382" s="171" t="str">
        <f t="shared" si="5"/>
        <v>1900</v>
      </c>
      <c r="F382" s="547">
        <v>0</v>
      </c>
      <c r="G382" s="548">
        <v>0</v>
      </c>
      <c r="H382" s="547">
        <v>0</v>
      </c>
      <c r="I382" s="545" t="s">
        <v>12692</v>
      </c>
      <c r="J382" s="545"/>
      <c r="K382" s="545" t="s">
        <v>13413</v>
      </c>
      <c r="L382" s="545" t="s">
        <v>14150</v>
      </c>
      <c r="M382" s="548" t="s">
        <v>13758</v>
      </c>
      <c r="N382" s="545" t="s">
        <v>13413</v>
      </c>
      <c r="O382" s="545" t="s">
        <v>13413</v>
      </c>
      <c r="P382" s="549">
        <v>423</v>
      </c>
      <c r="Q382" s="549">
        <v>1</v>
      </c>
      <c r="R382" s="549">
        <v>107</v>
      </c>
      <c r="S382" s="548"/>
      <c r="T382" s="548"/>
      <c r="U382" s="99"/>
    </row>
    <row r="383" spans="1:21" ht="19.5" customHeight="1">
      <c r="A383" s="545">
        <v>463</v>
      </c>
      <c r="B383" s="545" t="s">
        <v>1149</v>
      </c>
      <c r="C383" s="545" t="s">
        <v>216</v>
      </c>
      <c r="D383" s="546"/>
      <c r="E383" s="171" t="str">
        <f t="shared" si="5"/>
        <v>1900</v>
      </c>
      <c r="F383" s="547">
        <v>0</v>
      </c>
      <c r="G383" s="548">
        <v>0</v>
      </c>
      <c r="H383" s="547">
        <v>0</v>
      </c>
      <c r="I383" s="545" t="s">
        <v>12692</v>
      </c>
      <c r="J383" s="545"/>
      <c r="K383" s="545" t="s">
        <v>13413</v>
      </c>
      <c r="L383" s="545" t="s">
        <v>14151</v>
      </c>
      <c r="M383" s="548" t="s">
        <v>13758</v>
      </c>
      <c r="N383" s="545" t="s">
        <v>13413</v>
      </c>
      <c r="O383" s="545" t="s">
        <v>13413</v>
      </c>
      <c r="P383" s="549">
        <v>424</v>
      </c>
      <c r="Q383" s="549">
        <v>1</v>
      </c>
      <c r="R383" s="549">
        <v>107</v>
      </c>
      <c r="S383" s="548"/>
      <c r="T383" s="548"/>
      <c r="U383" s="99"/>
    </row>
    <row r="384" spans="1:21" ht="19.5" customHeight="1">
      <c r="A384" s="545">
        <v>465</v>
      </c>
      <c r="B384" s="545" t="s">
        <v>13676</v>
      </c>
      <c r="C384" s="545" t="s">
        <v>216</v>
      </c>
      <c r="D384" s="546">
        <v>46052</v>
      </c>
      <c r="E384" s="171" t="str">
        <f t="shared" si="5"/>
        <v>2026</v>
      </c>
      <c r="F384" s="547">
        <v>93087</v>
      </c>
      <c r="G384" s="548">
        <v>0.19</v>
      </c>
      <c r="H384" s="547">
        <v>78224.37</v>
      </c>
      <c r="I384" s="545" t="s">
        <v>12659</v>
      </c>
      <c r="J384" s="545" t="s">
        <v>13307</v>
      </c>
      <c r="K384" s="545" t="s">
        <v>13413</v>
      </c>
      <c r="L384" s="545" t="s">
        <v>13413</v>
      </c>
      <c r="M384" s="548" t="s">
        <v>13758</v>
      </c>
      <c r="N384" s="545" t="s">
        <v>13413</v>
      </c>
      <c r="O384" s="545" t="s">
        <v>13413</v>
      </c>
      <c r="P384" s="549">
        <v>425</v>
      </c>
      <c r="Q384" s="549">
        <v>1</v>
      </c>
      <c r="R384" s="549">
        <v>116</v>
      </c>
      <c r="S384" s="548">
        <v>2228</v>
      </c>
      <c r="T384" s="548"/>
      <c r="U384" s="99"/>
    </row>
    <row r="385" spans="1:21" ht="19.5" customHeight="1">
      <c r="A385" s="545">
        <v>466</v>
      </c>
      <c r="B385" s="545" t="s">
        <v>6625</v>
      </c>
      <c r="C385" s="545" t="s">
        <v>216</v>
      </c>
      <c r="D385" s="546">
        <v>44585</v>
      </c>
      <c r="E385" s="171" t="str">
        <f t="shared" si="5"/>
        <v>2022</v>
      </c>
      <c r="F385" s="547">
        <v>46145</v>
      </c>
      <c r="G385" s="548">
        <v>0.19</v>
      </c>
      <c r="H385" s="547">
        <v>38777.31</v>
      </c>
      <c r="I385" s="545" t="s">
        <v>12700</v>
      </c>
      <c r="J385" s="545" t="s">
        <v>13297</v>
      </c>
      <c r="K385" s="545" t="s">
        <v>13413</v>
      </c>
      <c r="L385" s="545" t="s">
        <v>13413</v>
      </c>
      <c r="M385" s="548" t="s">
        <v>13868</v>
      </c>
      <c r="N385" s="545" t="s">
        <v>13413</v>
      </c>
      <c r="O385" s="545" t="s">
        <v>14152</v>
      </c>
      <c r="P385" s="549">
        <v>426</v>
      </c>
      <c r="Q385" s="549">
        <v>2</v>
      </c>
      <c r="R385" s="549">
        <v>117</v>
      </c>
      <c r="S385" s="548">
        <v>2257</v>
      </c>
      <c r="T385" s="548"/>
      <c r="U385" s="99"/>
    </row>
    <row r="386" spans="1:21" ht="19.5" customHeight="1">
      <c r="A386" s="545">
        <v>468</v>
      </c>
      <c r="B386" s="545" t="s">
        <v>11051</v>
      </c>
      <c r="C386" s="545" t="s">
        <v>216</v>
      </c>
      <c r="D386" s="546"/>
      <c r="E386" s="171" t="str">
        <f t="shared" si="5"/>
        <v>1900</v>
      </c>
      <c r="F386" s="547">
        <v>0</v>
      </c>
      <c r="G386" s="548">
        <v>0</v>
      </c>
      <c r="H386" s="547">
        <v>0</v>
      </c>
      <c r="I386" s="545" t="s">
        <v>12673</v>
      </c>
      <c r="J386" s="545"/>
      <c r="K386" s="545" t="s">
        <v>13413</v>
      </c>
      <c r="L386" s="545" t="s">
        <v>13413</v>
      </c>
      <c r="M386" s="548" t="s">
        <v>13758</v>
      </c>
      <c r="N386" s="545" t="s">
        <v>13413</v>
      </c>
      <c r="O386" s="545" t="s">
        <v>13413</v>
      </c>
      <c r="P386" s="549">
        <v>428</v>
      </c>
      <c r="Q386" s="549">
        <v>1</v>
      </c>
      <c r="R386" s="549">
        <v>136</v>
      </c>
      <c r="S386" s="548"/>
      <c r="T386" s="548"/>
      <c r="U386" s="99"/>
    </row>
    <row r="387" spans="1:21" ht="19.5" customHeight="1">
      <c r="A387" s="545">
        <v>469</v>
      </c>
      <c r="B387" s="545" t="s">
        <v>1210</v>
      </c>
      <c r="C387" s="545" t="s">
        <v>216</v>
      </c>
      <c r="D387" s="546"/>
      <c r="E387" s="171" t="str">
        <f t="shared" si="5"/>
        <v>1900</v>
      </c>
      <c r="F387" s="547">
        <v>0</v>
      </c>
      <c r="G387" s="548">
        <v>0</v>
      </c>
      <c r="H387" s="547">
        <v>0</v>
      </c>
      <c r="I387" s="545" t="s">
        <v>12700</v>
      </c>
      <c r="J387" s="545"/>
      <c r="K387" s="545" t="s">
        <v>13413</v>
      </c>
      <c r="L387" s="545" t="s">
        <v>13413</v>
      </c>
      <c r="M387" s="548" t="s">
        <v>13868</v>
      </c>
      <c r="N387" s="545" t="s">
        <v>13413</v>
      </c>
      <c r="O387" s="545" t="s">
        <v>13413</v>
      </c>
      <c r="P387" s="549">
        <v>429</v>
      </c>
      <c r="Q387" s="549">
        <v>2</v>
      </c>
      <c r="R387" s="549">
        <v>117</v>
      </c>
      <c r="S387" s="548"/>
      <c r="T387" s="548"/>
      <c r="U387" s="99"/>
    </row>
    <row r="388" spans="1:21" ht="19.5" customHeight="1">
      <c r="A388" s="545">
        <v>472</v>
      </c>
      <c r="B388" s="545" t="s">
        <v>1216</v>
      </c>
      <c r="C388" s="545" t="s">
        <v>216</v>
      </c>
      <c r="D388" s="546">
        <v>44589</v>
      </c>
      <c r="E388" s="171" t="str">
        <f t="shared" ref="E388:E451" si="6">TEXT(D388,"YYYY")</f>
        <v>2022</v>
      </c>
      <c r="F388" s="547">
        <v>12111</v>
      </c>
      <c r="G388" s="548">
        <v>0.19</v>
      </c>
      <c r="H388" s="547">
        <v>10177.31</v>
      </c>
      <c r="I388" s="545" t="s">
        <v>12659</v>
      </c>
      <c r="J388" s="545" t="s">
        <v>13297</v>
      </c>
      <c r="K388" s="545" t="s">
        <v>13413</v>
      </c>
      <c r="L388" s="545" t="s">
        <v>14153</v>
      </c>
      <c r="M388" s="548" t="s">
        <v>13758</v>
      </c>
      <c r="N388" s="545" t="s">
        <v>13413</v>
      </c>
      <c r="O388" s="545" t="s">
        <v>14154</v>
      </c>
      <c r="P388" s="549">
        <v>431</v>
      </c>
      <c r="Q388" s="549">
        <v>1</v>
      </c>
      <c r="R388" s="549">
        <v>116</v>
      </c>
      <c r="S388" s="548">
        <v>2257</v>
      </c>
      <c r="T388" s="548"/>
      <c r="U388" s="99"/>
    </row>
    <row r="389" spans="1:21" ht="19.5" customHeight="1">
      <c r="A389" s="545">
        <v>473</v>
      </c>
      <c r="B389" s="545" t="s">
        <v>7152</v>
      </c>
      <c r="C389" s="545" t="s">
        <v>216</v>
      </c>
      <c r="D389" s="546">
        <v>46052</v>
      </c>
      <c r="E389" s="171" t="str">
        <f t="shared" si="6"/>
        <v>2026</v>
      </c>
      <c r="F389" s="547">
        <v>2322</v>
      </c>
      <c r="G389" s="548">
        <v>0.19</v>
      </c>
      <c r="H389" s="547">
        <v>1951.26</v>
      </c>
      <c r="I389" s="545" t="s">
        <v>12659</v>
      </c>
      <c r="J389" s="545" t="s">
        <v>13307</v>
      </c>
      <c r="K389" s="545" t="s">
        <v>13413</v>
      </c>
      <c r="L389" s="545" t="s">
        <v>14155</v>
      </c>
      <c r="M389" s="548" t="s">
        <v>13758</v>
      </c>
      <c r="N389" s="545" t="s">
        <v>13413</v>
      </c>
      <c r="O389" s="545" t="s">
        <v>14156</v>
      </c>
      <c r="P389" s="549">
        <v>432</v>
      </c>
      <c r="Q389" s="549">
        <v>1</v>
      </c>
      <c r="R389" s="549">
        <v>116</v>
      </c>
      <c r="S389" s="548">
        <v>2228</v>
      </c>
      <c r="T389" s="548"/>
      <c r="U389" s="99"/>
    </row>
    <row r="390" spans="1:21" ht="19.5" customHeight="1">
      <c r="A390" s="545">
        <v>474</v>
      </c>
      <c r="B390" s="545" t="s">
        <v>6418</v>
      </c>
      <c r="C390" s="545" t="s">
        <v>216</v>
      </c>
      <c r="D390" s="546">
        <v>46052</v>
      </c>
      <c r="E390" s="171" t="str">
        <f t="shared" si="6"/>
        <v>2026</v>
      </c>
      <c r="F390" s="547">
        <v>2708</v>
      </c>
      <c r="G390" s="548">
        <v>0.19</v>
      </c>
      <c r="H390" s="547">
        <v>2275.63</v>
      </c>
      <c r="I390" s="545" t="s">
        <v>12659</v>
      </c>
      <c r="J390" s="545" t="s">
        <v>13307</v>
      </c>
      <c r="K390" s="545" t="s">
        <v>13413</v>
      </c>
      <c r="L390" s="545" t="s">
        <v>14157</v>
      </c>
      <c r="M390" s="548" t="s">
        <v>13758</v>
      </c>
      <c r="N390" s="545" t="s">
        <v>13413</v>
      </c>
      <c r="O390" s="545" t="s">
        <v>14158</v>
      </c>
      <c r="P390" s="549">
        <v>433</v>
      </c>
      <c r="Q390" s="549">
        <v>1</v>
      </c>
      <c r="R390" s="549">
        <v>116</v>
      </c>
      <c r="S390" s="548">
        <v>2228</v>
      </c>
      <c r="T390" s="548"/>
      <c r="U390" s="99"/>
    </row>
    <row r="391" spans="1:21" ht="19.5" customHeight="1">
      <c r="A391" s="545">
        <v>475</v>
      </c>
      <c r="B391" s="545" t="s">
        <v>1213</v>
      </c>
      <c r="C391" s="545" t="s">
        <v>216</v>
      </c>
      <c r="D391" s="546"/>
      <c r="E391" s="171" t="str">
        <f t="shared" si="6"/>
        <v>1900</v>
      </c>
      <c r="F391" s="547">
        <v>0</v>
      </c>
      <c r="G391" s="548">
        <v>0</v>
      </c>
      <c r="H391" s="547">
        <v>0</v>
      </c>
      <c r="I391" s="545" t="s">
        <v>12659</v>
      </c>
      <c r="J391" s="545"/>
      <c r="K391" s="545" t="s">
        <v>13413</v>
      </c>
      <c r="L391" s="545" t="s">
        <v>14159</v>
      </c>
      <c r="M391" s="548" t="s">
        <v>13758</v>
      </c>
      <c r="N391" s="545" t="s">
        <v>13413</v>
      </c>
      <c r="O391" s="545" t="s">
        <v>14160</v>
      </c>
      <c r="P391" s="549">
        <v>434</v>
      </c>
      <c r="Q391" s="549">
        <v>1</v>
      </c>
      <c r="R391" s="549">
        <v>116</v>
      </c>
      <c r="S391" s="548"/>
      <c r="T391" s="548"/>
      <c r="U391" s="99"/>
    </row>
    <row r="392" spans="1:21" ht="19.5" customHeight="1">
      <c r="A392" s="545">
        <v>476</v>
      </c>
      <c r="B392" s="545" t="s">
        <v>1223</v>
      </c>
      <c r="C392" s="545" t="s">
        <v>216</v>
      </c>
      <c r="D392" s="546">
        <v>46052</v>
      </c>
      <c r="E392" s="171" t="str">
        <f t="shared" si="6"/>
        <v>2026</v>
      </c>
      <c r="F392" s="547">
        <v>4512</v>
      </c>
      <c r="G392" s="548">
        <v>0.19</v>
      </c>
      <c r="H392" s="547">
        <v>3791.6</v>
      </c>
      <c r="I392" s="545" t="s">
        <v>12659</v>
      </c>
      <c r="J392" s="545" t="s">
        <v>13307</v>
      </c>
      <c r="K392" s="545" t="s">
        <v>13413</v>
      </c>
      <c r="L392" s="545" t="s">
        <v>14161</v>
      </c>
      <c r="M392" s="548" t="s">
        <v>13758</v>
      </c>
      <c r="N392" s="545" t="s">
        <v>13413</v>
      </c>
      <c r="O392" s="545" t="s">
        <v>14162</v>
      </c>
      <c r="P392" s="549">
        <v>435</v>
      </c>
      <c r="Q392" s="549">
        <v>1</v>
      </c>
      <c r="R392" s="549">
        <v>116</v>
      </c>
      <c r="S392" s="548">
        <v>2228</v>
      </c>
      <c r="T392" s="548"/>
      <c r="U392" s="99"/>
    </row>
    <row r="393" spans="1:21" ht="19.5" customHeight="1">
      <c r="A393" s="545">
        <v>477</v>
      </c>
      <c r="B393" s="545" t="s">
        <v>1260</v>
      </c>
      <c r="C393" s="545" t="s">
        <v>216</v>
      </c>
      <c r="D393" s="546"/>
      <c r="E393" s="171" t="str">
        <f t="shared" si="6"/>
        <v>1900</v>
      </c>
      <c r="F393" s="547">
        <v>0</v>
      </c>
      <c r="G393" s="548">
        <v>0</v>
      </c>
      <c r="H393" s="547">
        <v>0</v>
      </c>
      <c r="I393" s="545" t="s">
        <v>12701</v>
      </c>
      <c r="J393" s="545"/>
      <c r="K393" s="545" t="s">
        <v>13413</v>
      </c>
      <c r="L393" s="545" t="s">
        <v>14163</v>
      </c>
      <c r="M393" s="548" t="s">
        <v>13868</v>
      </c>
      <c r="N393" s="545" t="s">
        <v>13413</v>
      </c>
      <c r="O393" s="545" t="s">
        <v>13413</v>
      </c>
      <c r="P393" s="549">
        <v>436</v>
      </c>
      <c r="Q393" s="549">
        <v>2</v>
      </c>
      <c r="R393" s="549">
        <v>10</v>
      </c>
      <c r="S393" s="548"/>
      <c r="T393" s="548"/>
      <c r="U393" s="99"/>
    </row>
    <row r="394" spans="1:21" ht="19.5" customHeight="1">
      <c r="A394" s="545">
        <v>478</v>
      </c>
      <c r="B394" s="545" t="s">
        <v>1236</v>
      </c>
      <c r="C394" s="545" t="s">
        <v>216</v>
      </c>
      <c r="D394" s="546">
        <v>45708</v>
      </c>
      <c r="E394" s="171" t="str">
        <f t="shared" si="6"/>
        <v>2025</v>
      </c>
      <c r="F394" s="547">
        <v>10824.99</v>
      </c>
      <c r="G394" s="548">
        <v>0.19</v>
      </c>
      <c r="H394" s="547">
        <v>9096.6299999999992</v>
      </c>
      <c r="I394" s="545" t="s">
        <v>12700</v>
      </c>
      <c r="J394" s="545" t="s">
        <v>13307</v>
      </c>
      <c r="K394" s="545" t="s">
        <v>13413</v>
      </c>
      <c r="L394" s="545" t="s">
        <v>13413</v>
      </c>
      <c r="M394" s="548" t="s">
        <v>13758</v>
      </c>
      <c r="N394" s="545" t="s">
        <v>13413</v>
      </c>
      <c r="O394" s="545" t="s">
        <v>13413</v>
      </c>
      <c r="P394" s="549">
        <v>437</v>
      </c>
      <c r="Q394" s="549">
        <v>1</v>
      </c>
      <c r="R394" s="549">
        <v>117</v>
      </c>
      <c r="S394" s="548">
        <v>2228</v>
      </c>
      <c r="T394" s="548"/>
      <c r="U394" s="99"/>
    </row>
    <row r="395" spans="1:21" ht="19.5" customHeight="1">
      <c r="A395" s="545">
        <v>479</v>
      </c>
      <c r="B395" s="545" t="s">
        <v>12028</v>
      </c>
      <c r="C395" s="545" t="s">
        <v>216</v>
      </c>
      <c r="D395" s="546"/>
      <c r="E395" s="171" t="str">
        <f t="shared" si="6"/>
        <v>1900</v>
      </c>
      <c r="F395" s="547">
        <v>0</v>
      </c>
      <c r="G395" s="548">
        <v>0</v>
      </c>
      <c r="H395" s="547">
        <v>0</v>
      </c>
      <c r="I395" s="545" t="s">
        <v>12700</v>
      </c>
      <c r="J395" s="545"/>
      <c r="K395" s="545" t="s">
        <v>13413</v>
      </c>
      <c r="L395" s="545" t="s">
        <v>13413</v>
      </c>
      <c r="M395" s="548" t="s">
        <v>13868</v>
      </c>
      <c r="N395" s="545" t="s">
        <v>13413</v>
      </c>
      <c r="O395" s="545" t="s">
        <v>13413</v>
      </c>
      <c r="P395" s="549">
        <v>438</v>
      </c>
      <c r="Q395" s="549">
        <v>2</v>
      </c>
      <c r="R395" s="549">
        <v>117</v>
      </c>
      <c r="S395" s="548"/>
      <c r="T395" s="548"/>
      <c r="U395" s="99"/>
    </row>
    <row r="396" spans="1:21" ht="19.5" customHeight="1">
      <c r="A396" s="545">
        <v>480</v>
      </c>
      <c r="B396" s="545" t="s">
        <v>12027</v>
      </c>
      <c r="C396" s="545" t="s">
        <v>216</v>
      </c>
      <c r="D396" s="546"/>
      <c r="E396" s="171" t="str">
        <f t="shared" si="6"/>
        <v>1900</v>
      </c>
      <c r="F396" s="547">
        <v>0</v>
      </c>
      <c r="G396" s="548">
        <v>0</v>
      </c>
      <c r="H396" s="547">
        <v>0</v>
      </c>
      <c r="I396" s="545" t="s">
        <v>12701</v>
      </c>
      <c r="J396" s="545"/>
      <c r="K396" s="545" t="s">
        <v>13413</v>
      </c>
      <c r="L396" s="545" t="s">
        <v>13413</v>
      </c>
      <c r="M396" s="548" t="s">
        <v>13868</v>
      </c>
      <c r="N396" s="545" t="s">
        <v>13413</v>
      </c>
      <c r="O396" s="545" t="s">
        <v>13413</v>
      </c>
      <c r="P396" s="549">
        <v>439</v>
      </c>
      <c r="Q396" s="549">
        <v>2</v>
      </c>
      <c r="R396" s="549">
        <v>10</v>
      </c>
      <c r="S396" s="548"/>
      <c r="T396" s="548"/>
      <c r="U396" s="99"/>
    </row>
    <row r="397" spans="1:21" ht="19.5" customHeight="1">
      <c r="A397" s="545">
        <v>481</v>
      </c>
      <c r="B397" s="545" t="s">
        <v>3175</v>
      </c>
      <c r="C397" s="545" t="s">
        <v>216</v>
      </c>
      <c r="D397" s="546"/>
      <c r="E397" s="171" t="str">
        <f t="shared" si="6"/>
        <v>1900</v>
      </c>
      <c r="F397" s="547">
        <v>0</v>
      </c>
      <c r="G397" s="548">
        <v>0</v>
      </c>
      <c r="H397" s="547">
        <v>0</v>
      </c>
      <c r="I397" s="545" t="s">
        <v>12680</v>
      </c>
      <c r="J397" s="545"/>
      <c r="K397" s="545" t="s">
        <v>13413</v>
      </c>
      <c r="L397" s="545" t="s">
        <v>13919</v>
      </c>
      <c r="M397" s="548" t="s">
        <v>13758</v>
      </c>
      <c r="N397" s="545" t="s">
        <v>13413</v>
      </c>
      <c r="O397" s="545" t="s">
        <v>14164</v>
      </c>
      <c r="P397" s="549">
        <v>440</v>
      </c>
      <c r="Q397" s="549">
        <v>1</v>
      </c>
      <c r="R397" s="549">
        <v>20</v>
      </c>
      <c r="S397" s="548"/>
      <c r="T397" s="548"/>
      <c r="U397" s="99"/>
    </row>
    <row r="398" spans="1:21" ht="19.5" customHeight="1">
      <c r="A398" s="545">
        <v>482</v>
      </c>
      <c r="B398" s="545" t="s">
        <v>1262</v>
      </c>
      <c r="C398" s="545" t="s">
        <v>216</v>
      </c>
      <c r="D398" s="546">
        <v>44585</v>
      </c>
      <c r="E398" s="171" t="str">
        <f t="shared" si="6"/>
        <v>2022</v>
      </c>
      <c r="F398" s="547">
        <v>104353</v>
      </c>
      <c r="G398" s="548">
        <v>0.19</v>
      </c>
      <c r="H398" s="547">
        <v>87691.6</v>
      </c>
      <c r="I398" s="545" t="s">
        <v>12700</v>
      </c>
      <c r="J398" s="545" t="s">
        <v>13297</v>
      </c>
      <c r="K398" s="545" t="s">
        <v>13413</v>
      </c>
      <c r="L398" s="545" t="s">
        <v>13413</v>
      </c>
      <c r="M398" s="548" t="s">
        <v>13868</v>
      </c>
      <c r="N398" s="545" t="s">
        <v>13413</v>
      </c>
      <c r="O398" s="545" t="s">
        <v>14165</v>
      </c>
      <c r="P398" s="549">
        <v>441</v>
      </c>
      <c r="Q398" s="549">
        <v>2</v>
      </c>
      <c r="R398" s="549">
        <v>117</v>
      </c>
      <c r="S398" s="548">
        <v>2257</v>
      </c>
      <c r="T398" s="548"/>
      <c r="U398" s="99"/>
    </row>
    <row r="399" spans="1:21" ht="19.5" customHeight="1">
      <c r="A399" s="545">
        <v>483</v>
      </c>
      <c r="B399" s="545" t="s">
        <v>13303</v>
      </c>
      <c r="C399" s="545" t="s">
        <v>216</v>
      </c>
      <c r="D399" s="546">
        <v>46052</v>
      </c>
      <c r="E399" s="171" t="str">
        <f t="shared" si="6"/>
        <v>2026</v>
      </c>
      <c r="F399" s="547">
        <v>589</v>
      </c>
      <c r="G399" s="548">
        <v>0.19</v>
      </c>
      <c r="H399" s="547">
        <v>494.96</v>
      </c>
      <c r="I399" s="545" t="s">
        <v>12659</v>
      </c>
      <c r="J399" s="545" t="s">
        <v>13307</v>
      </c>
      <c r="K399" s="545" t="s">
        <v>13413</v>
      </c>
      <c r="L399" s="545" t="s">
        <v>13413</v>
      </c>
      <c r="M399" s="548" t="s">
        <v>13758</v>
      </c>
      <c r="N399" s="545" t="s">
        <v>13413</v>
      </c>
      <c r="O399" s="545" t="s">
        <v>14166</v>
      </c>
      <c r="P399" s="549">
        <v>442</v>
      </c>
      <c r="Q399" s="549">
        <v>1</v>
      </c>
      <c r="R399" s="549">
        <v>116</v>
      </c>
      <c r="S399" s="548">
        <v>2228</v>
      </c>
      <c r="T399" s="548"/>
      <c r="U399" s="99"/>
    </row>
    <row r="400" spans="1:21" ht="19.5" customHeight="1">
      <c r="A400" s="545">
        <v>484</v>
      </c>
      <c r="B400" s="545" t="s">
        <v>1276</v>
      </c>
      <c r="C400" s="545" t="s">
        <v>216</v>
      </c>
      <c r="D400" s="546"/>
      <c r="E400" s="171" t="str">
        <f t="shared" si="6"/>
        <v>1900</v>
      </c>
      <c r="F400" s="547">
        <v>0</v>
      </c>
      <c r="G400" s="548">
        <v>0</v>
      </c>
      <c r="H400" s="547">
        <v>0</v>
      </c>
      <c r="I400" s="545" t="s">
        <v>12700</v>
      </c>
      <c r="J400" s="545"/>
      <c r="K400" s="545" t="s">
        <v>13413</v>
      </c>
      <c r="L400" s="545" t="s">
        <v>14167</v>
      </c>
      <c r="M400" s="548" t="s">
        <v>13868</v>
      </c>
      <c r="N400" s="545" t="s">
        <v>13413</v>
      </c>
      <c r="O400" s="545" t="s">
        <v>14168</v>
      </c>
      <c r="P400" s="549">
        <v>443</v>
      </c>
      <c r="Q400" s="549">
        <v>2</v>
      </c>
      <c r="R400" s="549">
        <v>117</v>
      </c>
      <c r="S400" s="548"/>
      <c r="T400" s="548"/>
      <c r="U400" s="99"/>
    </row>
    <row r="401" spans="1:21" ht="19.5" customHeight="1">
      <c r="A401" s="545">
        <v>485</v>
      </c>
      <c r="B401" s="545" t="s">
        <v>1278</v>
      </c>
      <c r="C401" s="545" t="s">
        <v>216</v>
      </c>
      <c r="D401" s="546"/>
      <c r="E401" s="171" t="str">
        <f t="shared" si="6"/>
        <v>1900</v>
      </c>
      <c r="F401" s="547">
        <v>0</v>
      </c>
      <c r="G401" s="548">
        <v>0</v>
      </c>
      <c r="H401" s="547">
        <v>0</v>
      </c>
      <c r="I401" s="545" t="s">
        <v>12700</v>
      </c>
      <c r="J401" s="545"/>
      <c r="K401" s="545" t="s">
        <v>13413</v>
      </c>
      <c r="L401" s="545" t="s">
        <v>14169</v>
      </c>
      <c r="M401" s="548" t="s">
        <v>13868</v>
      </c>
      <c r="N401" s="545" t="s">
        <v>13413</v>
      </c>
      <c r="O401" s="545" t="s">
        <v>13413</v>
      </c>
      <c r="P401" s="549">
        <v>444</v>
      </c>
      <c r="Q401" s="549">
        <v>2</v>
      </c>
      <c r="R401" s="549">
        <v>117</v>
      </c>
      <c r="S401" s="548"/>
      <c r="T401" s="548"/>
      <c r="U401" s="99"/>
    </row>
    <row r="402" spans="1:21" ht="19.5" customHeight="1">
      <c r="A402" s="545">
        <v>486</v>
      </c>
      <c r="B402" s="545" t="s">
        <v>1205</v>
      </c>
      <c r="C402" s="545" t="s">
        <v>216</v>
      </c>
      <c r="D402" s="546"/>
      <c r="E402" s="171" t="str">
        <f t="shared" si="6"/>
        <v>1900</v>
      </c>
      <c r="F402" s="547">
        <v>0</v>
      </c>
      <c r="G402" s="548">
        <v>0</v>
      </c>
      <c r="H402" s="547">
        <v>0</v>
      </c>
      <c r="I402" s="545" t="s">
        <v>12700</v>
      </c>
      <c r="J402" s="545"/>
      <c r="K402" s="545" t="s">
        <v>13413</v>
      </c>
      <c r="L402" s="545" t="s">
        <v>14167</v>
      </c>
      <c r="M402" s="548" t="s">
        <v>13868</v>
      </c>
      <c r="N402" s="545" t="s">
        <v>13413</v>
      </c>
      <c r="O402" s="545" t="s">
        <v>14170</v>
      </c>
      <c r="P402" s="549">
        <v>445</v>
      </c>
      <c r="Q402" s="549">
        <v>2</v>
      </c>
      <c r="R402" s="549">
        <v>117</v>
      </c>
      <c r="S402" s="548"/>
      <c r="T402" s="548"/>
      <c r="U402" s="99"/>
    </row>
    <row r="403" spans="1:21" ht="19.5" customHeight="1">
      <c r="A403" s="545">
        <v>487</v>
      </c>
      <c r="B403" s="545" t="s">
        <v>6624</v>
      </c>
      <c r="C403" s="545" t="s">
        <v>216</v>
      </c>
      <c r="D403" s="546">
        <v>44592</v>
      </c>
      <c r="E403" s="171" t="str">
        <f t="shared" si="6"/>
        <v>2022</v>
      </c>
      <c r="F403" s="547">
        <v>56872</v>
      </c>
      <c r="G403" s="548">
        <v>0.19</v>
      </c>
      <c r="H403" s="547">
        <v>47791.6</v>
      </c>
      <c r="I403" s="545" t="s">
        <v>12700</v>
      </c>
      <c r="J403" s="545" t="s">
        <v>13297</v>
      </c>
      <c r="K403" s="545" t="s">
        <v>14171</v>
      </c>
      <c r="L403" s="545" t="s">
        <v>13413</v>
      </c>
      <c r="M403" s="548" t="s">
        <v>13758</v>
      </c>
      <c r="N403" s="545" t="s">
        <v>13413</v>
      </c>
      <c r="O403" s="545" t="s">
        <v>14172</v>
      </c>
      <c r="P403" s="549">
        <v>446</v>
      </c>
      <c r="Q403" s="549">
        <v>1</v>
      </c>
      <c r="R403" s="549">
        <v>117</v>
      </c>
      <c r="S403" s="548">
        <v>2257</v>
      </c>
      <c r="T403" s="548"/>
      <c r="U403" s="99"/>
    </row>
    <row r="404" spans="1:21" ht="19.5" customHeight="1">
      <c r="A404" s="545">
        <v>488</v>
      </c>
      <c r="B404" s="545" t="s">
        <v>12026</v>
      </c>
      <c r="C404" s="545" t="s">
        <v>216</v>
      </c>
      <c r="D404" s="546"/>
      <c r="E404" s="171" t="str">
        <f t="shared" si="6"/>
        <v>1900</v>
      </c>
      <c r="F404" s="547">
        <v>0</v>
      </c>
      <c r="G404" s="548">
        <v>0</v>
      </c>
      <c r="H404" s="547">
        <v>0</v>
      </c>
      <c r="I404" s="545" t="s">
        <v>12700</v>
      </c>
      <c r="J404" s="545"/>
      <c r="K404" s="545" t="s">
        <v>13413</v>
      </c>
      <c r="L404" s="545" t="s">
        <v>13413</v>
      </c>
      <c r="M404" s="548" t="s">
        <v>13868</v>
      </c>
      <c r="N404" s="545" t="s">
        <v>13413</v>
      </c>
      <c r="O404" s="545" t="s">
        <v>14173</v>
      </c>
      <c r="P404" s="549">
        <v>447</v>
      </c>
      <c r="Q404" s="549">
        <v>2</v>
      </c>
      <c r="R404" s="549">
        <v>117</v>
      </c>
      <c r="S404" s="548"/>
      <c r="T404" s="548"/>
      <c r="U404" s="99"/>
    </row>
    <row r="405" spans="1:21" ht="19.5" customHeight="1">
      <c r="A405" s="545">
        <v>489</v>
      </c>
      <c r="B405" s="545" t="s">
        <v>1289</v>
      </c>
      <c r="C405" s="545" t="s">
        <v>209</v>
      </c>
      <c r="D405" s="546">
        <v>46052</v>
      </c>
      <c r="E405" s="171" t="str">
        <f t="shared" si="6"/>
        <v>2026</v>
      </c>
      <c r="F405" s="547">
        <v>19837</v>
      </c>
      <c r="G405" s="548">
        <v>0.19</v>
      </c>
      <c r="H405" s="547">
        <v>16669.75</v>
      </c>
      <c r="I405" s="545" t="s">
        <v>12701</v>
      </c>
      <c r="J405" s="545" t="s">
        <v>13307</v>
      </c>
      <c r="K405" s="545" t="s">
        <v>13413</v>
      </c>
      <c r="L405" s="545" t="s">
        <v>13413</v>
      </c>
      <c r="M405" s="548" t="s">
        <v>13758</v>
      </c>
      <c r="N405" s="545" t="s">
        <v>13413</v>
      </c>
      <c r="O405" s="545" t="s">
        <v>14174</v>
      </c>
      <c r="P405" s="549">
        <v>448</v>
      </c>
      <c r="Q405" s="549">
        <v>1</v>
      </c>
      <c r="R405" s="549">
        <v>10</v>
      </c>
      <c r="S405" s="548">
        <v>2228</v>
      </c>
      <c r="T405" s="548"/>
      <c r="U405" s="99"/>
    </row>
    <row r="406" spans="1:21" ht="19.5" customHeight="1">
      <c r="A406" s="545">
        <v>490</v>
      </c>
      <c r="B406" s="545" t="s">
        <v>12025</v>
      </c>
      <c r="C406" s="545" t="s">
        <v>216</v>
      </c>
      <c r="D406" s="546"/>
      <c r="E406" s="171" t="str">
        <f t="shared" si="6"/>
        <v>1900</v>
      </c>
      <c r="F406" s="547">
        <v>0</v>
      </c>
      <c r="G406" s="548">
        <v>0</v>
      </c>
      <c r="H406" s="547">
        <v>0</v>
      </c>
      <c r="I406" s="545" t="s">
        <v>12700</v>
      </c>
      <c r="J406" s="545"/>
      <c r="K406" s="545" t="s">
        <v>14175</v>
      </c>
      <c r="L406" s="545" t="s">
        <v>13413</v>
      </c>
      <c r="M406" s="548" t="s">
        <v>13758</v>
      </c>
      <c r="N406" s="545" t="s">
        <v>13413</v>
      </c>
      <c r="O406" s="545" t="s">
        <v>13413</v>
      </c>
      <c r="P406" s="549">
        <v>449</v>
      </c>
      <c r="Q406" s="549">
        <v>1</v>
      </c>
      <c r="R406" s="549">
        <v>117</v>
      </c>
      <c r="S406" s="548"/>
      <c r="T406" s="548"/>
      <c r="U406" s="99"/>
    </row>
    <row r="407" spans="1:21" ht="19.5" customHeight="1">
      <c r="A407" s="545">
        <v>491</v>
      </c>
      <c r="B407" s="545" t="s">
        <v>1296</v>
      </c>
      <c r="C407" s="545" t="s">
        <v>216</v>
      </c>
      <c r="D407" s="546"/>
      <c r="E407" s="171" t="str">
        <f t="shared" si="6"/>
        <v>1900</v>
      </c>
      <c r="F407" s="547">
        <v>0</v>
      </c>
      <c r="G407" s="548">
        <v>0</v>
      </c>
      <c r="H407" s="547">
        <v>0</v>
      </c>
      <c r="I407" s="545" t="s">
        <v>12700</v>
      </c>
      <c r="J407" s="545"/>
      <c r="K407" s="545" t="s">
        <v>13413</v>
      </c>
      <c r="L407" s="545" t="s">
        <v>14176</v>
      </c>
      <c r="M407" s="548" t="s">
        <v>13868</v>
      </c>
      <c r="N407" s="545" t="s">
        <v>13413</v>
      </c>
      <c r="O407" s="545" t="s">
        <v>14177</v>
      </c>
      <c r="P407" s="549">
        <v>450</v>
      </c>
      <c r="Q407" s="549">
        <v>2</v>
      </c>
      <c r="R407" s="549">
        <v>117</v>
      </c>
      <c r="S407" s="548"/>
      <c r="T407" s="548"/>
      <c r="U407" s="99"/>
    </row>
    <row r="408" spans="1:21" ht="19.5" customHeight="1">
      <c r="A408" s="545">
        <v>492</v>
      </c>
      <c r="B408" s="545" t="s">
        <v>1301</v>
      </c>
      <c r="C408" s="545" t="s">
        <v>216</v>
      </c>
      <c r="D408" s="546"/>
      <c r="E408" s="171" t="str">
        <f t="shared" si="6"/>
        <v>1900</v>
      </c>
      <c r="F408" s="547">
        <v>0</v>
      </c>
      <c r="G408" s="548">
        <v>0</v>
      </c>
      <c r="H408" s="547">
        <v>0</v>
      </c>
      <c r="I408" s="545" t="s">
        <v>12700</v>
      </c>
      <c r="J408" s="545"/>
      <c r="K408" s="545" t="s">
        <v>13413</v>
      </c>
      <c r="L408" s="545" t="s">
        <v>14167</v>
      </c>
      <c r="M408" s="548" t="s">
        <v>13868</v>
      </c>
      <c r="N408" s="545" t="s">
        <v>13413</v>
      </c>
      <c r="O408" s="545" t="s">
        <v>14178</v>
      </c>
      <c r="P408" s="549">
        <v>451</v>
      </c>
      <c r="Q408" s="549">
        <v>2</v>
      </c>
      <c r="R408" s="549">
        <v>117</v>
      </c>
      <c r="S408" s="548"/>
      <c r="T408" s="548"/>
      <c r="U408" s="99"/>
    </row>
    <row r="409" spans="1:21" ht="19.5" customHeight="1">
      <c r="A409" s="545">
        <v>493</v>
      </c>
      <c r="B409" s="545" t="s">
        <v>3146</v>
      </c>
      <c r="C409" s="545" t="s">
        <v>216</v>
      </c>
      <c r="D409" s="546"/>
      <c r="E409" s="171" t="str">
        <f t="shared" si="6"/>
        <v>1900</v>
      </c>
      <c r="F409" s="547">
        <v>0</v>
      </c>
      <c r="G409" s="548">
        <v>0</v>
      </c>
      <c r="H409" s="547">
        <v>0</v>
      </c>
      <c r="I409" s="545" t="s">
        <v>12680</v>
      </c>
      <c r="J409" s="545"/>
      <c r="K409" s="545" t="s">
        <v>13413</v>
      </c>
      <c r="L409" s="545" t="s">
        <v>14179</v>
      </c>
      <c r="M409" s="548" t="s">
        <v>13758</v>
      </c>
      <c r="N409" s="545" t="s">
        <v>13413</v>
      </c>
      <c r="O409" s="545" t="s">
        <v>14180</v>
      </c>
      <c r="P409" s="549">
        <v>452</v>
      </c>
      <c r="Q409" s="549">
        <v>1</v>
      </c>
      <c r="R409" s="549">
        <v>20</v>
      </c>
      <c r="S409" s="548"/>
      <c r="T409" s="548"/>
      <c r="U409" s="99"/>
    </row>
    <row r="410" spans="1:21" ht="19.5" customHeight="1">
      <c r="A410" s="545">
        <v>494</v>
      </c>
      <c r="B410" s="545" t="s">
        <v>6623</v>
      </c>
      <c r="C410" s="545" t="s">
        <v>216</v>
      </c>
      <c r="D410" s="546">
        <v>44592</v>
      </c>
      <c r="E410" s="171" t="str">
        <f t="shared" si="6"/>
        <v>2022</v>
      </c>
      <c r="F410" s="547">
        <v>7387</v>
      </c>
      <c r="G410" s="548">
        <v>0.19</v>
      </c>
      <c r="H410" s="547">
        <v>6207.56</v>
      </c>
      <c r="I410" s="545" t="s">
        <v>12700</v>
      </c>
      <c r="J410" s="545" t="s">
        <v>13297</v>
      </c>
      <c r="K410" s="545" t="s">
        <v>14181</v>
      </c>
      <c r="L410" s="545" t="s">
        <v>14182</v>
      </c>
      <c r="M410" s="548" t="s">
        <v>13758</v>
      </c>
      <c r="N410" s="545" t="s">
        <v>13413</v>
      </c>
      <c r="O410" s="545" t="s">
        <v>14183</v>
      </c>
      <c r="P410" s="549">
        <v>453</v>
      </c>
      <c r="Q410" s="549">
        <v>1</v>
      </c>
      <c r="R410" s="549">
        <v>117</v>
      </c>
      <c r="S410" s="548">
        <v>2257</v>
      </c>
      <c r="T410" s="548"/>
      <c r="U410" s="99"/>
    </row>
    <row r="411" spans="1:21" ht="19.5" customHeight="1">
      <c r="A411" s="545">
        <v>495</v>
      </c>
      <c r="B411" s="545" t="s">
        <v>1308</v>
      </c>
      <c r="C411" s="545" t="s">
        <v>216</v>
      </c>
      <c r="D411" s="546"/>
      <c r="E411" s="171" t="str">
        <f t="shared" si="6"/>
        <v>1900</v>
      </c>
      <c r="F411" s="547">
        <v>0</v>
      </c>
      <c r="G411" s="548">
        <v>0</v>
      </c>
      <c r="H411" s="547">
        <v>0</v>
      </c>
      <c r="I411" s="545" t="s">
        <v>12700</v>
      </c>
      <c r="J411" s="545"/>
      <c r="K411" s="545" t="s">
        <v>13413</v>
      </c>
      <c r="L411" s="545" t="s">
        <v>12700</v>
      </c>
      <c r="M411" s="548" t="s">
        <v>13868</v>
      </c>
      <c r="N411" s="545" t="s">
        <v>13413</v>
      </c>
      <c r="O411" s="545" t="s">
        <v>14184</v>
      </c>
      <c r="P411" s="549">
        <v>454</v>
      </c>
      <c r="Q411" s="549">
        <v>2</v>
      </c>
      <c r="R411" s="549">
        <v>117</v>
      </c>
      <c r="S411" s="548"/>
      <c r="T411" s="548"/>
      <c r="U411" s="99"/>
    </row>
    <row r="412" spans="1:21" ht="19.5" customHeight="1">
      <c r="A412" s="545">
        <v>496</v>
      </c>
      <c r="B412" s="545" t="s">
        <v>1310</v>
      </c>
      <c r="C412" s="545" t="s">
        <v>216</v>
      </c>
      <c r="D412" s="546"/>
      <c r="E412" s="171" t="str">
        <f t="shared" si="6"/>
        <v>1900</v>
      </c>
      <c r="F412" s="547">
        <v>0</v>
      </c>
      <c r="G412" s="548">
        <v>0</v>
      </c>
      <c r="H412" s="547">
        <v>0</v>
      </c>
      <c r="I412" s="545" t="s">
        <v>12701</v>
      </c>
      <c r="J412" s="545"/>
      <c r="K412" s="545" t="s">
        <v>13413</v>
      </c>
      <c r="L412" s="545" t="s">
        <v>14185</v>
      </c>
      <c r="M412" s="548" t="s">
        <v>13868</v>
      </c>
      <c r="N412" s="545" t="s">
        <v>13413</v>
      </c>
      <c r="O412" s="545" t="s">
        <v>14186</v>
      </c>
      <c r="P412" s="549">
        <v>455</v>
      </c>
      <c r="Q412" s="549">
        <v>2</v>
      </c>
      <c r="R412" s="549">
        <v>10</v>
      </c>
      <c r="S412" s="548"/>
      <c r="T412" s="548"/>
      <c r="U412" s="99"/>
    </row>
    <row r="413" spans="1:21" ht="19.5" customHeight="1">
      <c r="A413" s="545">
        <v>497</v>
      </c>
      <c r="B413" s="545" t="s">
        <v>3691</v>
      </c>
      <c r="C413" s="545" t="s">
        <v>209</v>
      </c>
      <c r="D413" s="546"/>
      <c r="E413" s="171" t="str">
        <f t="shared" si="6"/>
        <v>1900</v>
      </c>
      <c r="F413" s="547">
        <v>0</v>
      </c>
      <c r="G413" s="548">
        <v>0</v>
      </c>
      <c r="H413" s="547">
        <v>0</v>
      </c>
      <c r="I413" s="545" t="s">
        <v>12702</v>
      </c>
      <c r="J413" s="545"/>
      <c r="K413" s="545" t="s">
        <v>13413</v>
      </c>
      <c r="L413" s="545" t="s">
        <v>14187</v>
      </c>
      <c r="M413" s="548" t="s">
        <v>13758</v>
      </c>
      <c r="N413" s="545" t="s">
        <v>13413</v>
      </c>
      <c r="O413" s="545" t="s">
        <v>13413</v>
      </c>
      <c r="P413" s="549">
        <v>456</v>
      </c>
      <c r="Q413" s="549">
        <v>1</v>
      </c>
      <c r="R413" s="549">
        <v>27</v>
      </c>
      <c r="S413" s="548"/>
      <c r="T413" s="548"/>
      <c r="U413" s="99"/>
    </row>
    <row r="414" spans="1:21" ht="19.5" customHeight="1">
      <c r="A414" s="545">
        <v>498</v>
      </c>
      <c r="B414" s="545" t="s">
        <v>1286</v>
      </c>
      <c r="C414" s="545" t="s">
        <v>216</v>
      </c>
      <c r="D414" s="546">
        <v>44621</v>
      </c>
      <c r="E414" s="171" t="str">
        <f t="shared" si="6"/>
        <v>2022</v>
      </c>
      <c r="F414" s="547">
        <v>439900</v>
      </c>
      <c r="G414" s="548">
        <v>0.16</v>
      </c>
      <c r="H414" s="547">
        <v>379224.14</v>
      </c>
      <c r="I414" s="545" t="s">
        <v>12700</v>
      </c>
      <c r="J414" s="545" t="s">
        <v>13299</v>
      </c>
      <c r="K414" s="545" t="s">
        <v>13413</v>
      </c>
      <c r="L414" s="545" t="s">
        <v>13413</v>
      </c>
      <c r="M414" s="548" t="s">
        <v>13868</v>
      </c>
      <c r="N414" s="545" t="s">
        <v>13413</v>
      </c>
      <c r="O414" s="545" t="s">
        <v>13413</v>
      </c>
      <c r="P414" s="549">
        <v>457</v>
      </c>
      <c r="Q414" s="549">
        <v>2</v>
      </c>
      <c r="R414" s="549">
        <v>117</v>
      </c>
      <c r="S414" s="548">
        <v>443</v>
      </c>
      <c r="T414" s="548"/>
      <c r="U414" s="99"/>
    </row>
    <row r="415" spans="1:21" ht="19.5" customHeight="1">
      <c r="A415" s="545">
        <v>499</v>
      </c>
      <c r="B415" s="545" t="s">
        <v>1327</v>
      </c>
      <c r="C415" s="545" t="s">
        <v>216</v>
      </c>
      <c r="D415" s="546"/>
      <c r="E415" s="171" t="str">
        <f t="shared" si="6"/>
        <v>1900</v>
      </c>
      <c r="F415" s="547">
        <v>0</v>
      </c>
      <c r="G415" s="548">
        <v>0</v>
      </c>
      <c r="H415" s="547">
        <v>0</v>
      </c>
      <c r="I415" s="545" t="s">
        <v>12701</v>
      </c>
      <c r="J415" s="545"/>
      <c r="K415" s="545" t="s">
        <v>13413</v>
      </c>
      <c r="L415" s="545" t="s">
        <v>14188</v>
      </c>
      <c r="M415" s="548" t="s">
        <v>13868</v>
      </c>
      <c r="N415" s="545" t="s">
        <v>13413</v>
      </c>
      <c r="O415" s="545" t="s">
        <v>14189</v>
      </c>
      <c r="P415" s="549">
        <v>458</v>
      </c>
      <c r="Q415" s="549">
        <v>2</v>
      </c>
      <c r="R415" s="549">
        <v>10</v>
      </c>
      <c r="S415" s="548"/>
      <c r="T415" s="548"/>
      <c r="U415" s="99"/>
    </row>
    <row r="416" spans="1:21" ht="19.5" customHeight="1">
      <c r="A416" s="545">
        <v>500</v>
      </c>
      <c r="B416" s="545" t="s">
        <v>1329</v>
      </c>
      <c r="C416" s="545" t="s">
        <v>216</v>
      </c>
      <c r="D416" s="546"/>
      <c r="E416" s="171" t="str">
        <f t="shared" si="6"/>
        <v>1900</v>
      </c>
      <c r="F416" s="547">
        <v>0</v>
      </c>
      <c r="G416" s="548">
        <v>0</v>
      </c>
      <c r="H416" s="547">
        <v>0</v>
      </c>
      <c r="I416" s="545" t="s">
        <v>12659</v>
      </c>
      <c r="J416" s="545"/>
      <c r="K416" s="545" t="s">
        <v>13413</v>
      </c>
      <c r="L416" s="545" t="s">
        <v>14190</v>
      </c>
      <c r="M416" s="548" t="s">
        <v>13868</v>
      </c>
      <c r="N416" s="545" t="s">
        <v>13413</v>
      </c>
      <c r="O416" s="545" t="s">
        <v>14191</v>
      </c>
      <c r="P416" s="549">
        <v>459</v>
      </c>
      <c r="Q416" s="549">
        <v>2</v>
      </c>
      <c r="R416" s="549">
        <v>116</v>
      </c>
      <c r="S416" s="548"/>
      <c r="T416" s="548"/>
      <c r="U416" s="99"/>
    </row>
    <row r="417" spans="1:21" ht="19.5" customHeight="1">
      <c r="A417" s="545">
        <v>501</v>
      </c>
      <c r="B417" s="545" t="s">
        <v>6622</v>
      </c>
      <c r="C417" s="545" t="s">
        <v>216</v>
      </c>
      <c r="D417" s="546">
        <v>44585</v>
      </c>
      <c r="E417" s="171" t="str">
        <f t="shared" si="6"/>
        <v>2022</v>
      </c>
      <c r="F417" s="547">
        <v>39238</v>
      </c>
      <c r="G417" s="548">
        <v>0.19</v>
      </c>
      <c r="H417" s="547">
        <v>32973.11</v>
      </c>
      <c r="I417" s="545" t="s">
        <v>12700</v>
      </c>
      <c r="J417" s="545" t="s">
        <v>13297</v>
      </c>
      <c r="K417" s="545" t="s">
        <v>13413</v>
      </c>
      <c r="L417" s="545" t="s">
        <v>13413</v>
      </c>
      <c r="M417" s="548" t="s">
        <v>13868</v>
      </c>
      <c r="N417" s="545" t="s">
        <v>13413</v>
      </c>
      <c r="O417" s="545" t="s">
        <v>14192</v>
      </c>
      <c r="P417" s="549">
        <v>460</v>
      </c>
      <c r="Q417" s="549">
        <v>2</v>
      </c>
      <c r="R417" s="549">
        <v>117</v>
      </c>
      <c r="S417" s="548">
        <v>2257</v>
      </c>
      <c r="T417" s="548"/>
      <c r="U417" s="99"/>
    </row>
    <row r="418" spans="1:21" ht="19.5" customHeight="1">
      <c r="A418" s="545">
        <v>502</v>
      </c>
      <c r="B418" s="545" t="s">
        <v>6621</v>
      </c>
      <c r="C418" s="545" t="s">
        <v>216</v>
      </c>
      <c r="D418" s="546">
        <v>44585</v>
      </c>
      <c r="E418" s="171" t="str">
        <f t="shared" si="6"/>
        <v>2022</v>
      </c>
      <c r="F418" s="547">
        <v>50592.01</v>
      </c>
      <c r="G418" s="548">
        <v>0.19</v>
      </c>
      <c r="H418" s="547">
        <v>42514.29</v>
      </c>
      <c r="I418" s="545" t="s">
        <v>12700</v>
      </c>
      <c r="J418" s="545" t="s">
        <v>13297</v>
      </c>
      <c r="K418" s="545" t="s">
        <v>14193</v>
      </c>
      <c r="L418" s="545" t="s">
        <v>14194</v>
      </c>
      <c r="M418" s="548" t="s">
        <v>13868</v>
      </c>
      <c r="N418" s="545" t="s">
        <v>13413</v>
      </c>
      <c r="O418" s="545" t="s">
        <v>14195</v>
      </c>
      <c r="P418" s="549">
        <v>461</v>
      </c>
      <c r="Q418" s="549">
        <v>2</v>
      </c>
      <c r="R418" s="549">
        <v>117</v>
      </c>
      <c r="S418" s="548">
        <v>2257</v>
      </c>
      <c r="T418" s="548"/>
      <c r="U418" s="99"/>
    </row>
    <row r="419" spans="1:21" ht="19.5" customHeight="1">
      <c r="A419" s="545">
        <v>503</v>
      </c>
      <c r="B419" s="545" t="s">
        <v>6683</v>
      </c>
      <c r="C419" s="545" t="s">
        <v>209</v>
      </c>
      <c r="D419" s="546">
        <v>46052</v>
      </c>
      <c r="E419" s="171" t="str">
        <f t="shared" si="6"/>
        <v>2026</v>
      </c>
      <c r="F419" s="547">
        <v>1235</v>
      </c>
      <c r="G419" s="548">
        <v>0.19</v>
      </c>
      <c r="H419" s="547">
        <v>1037.82</v>
      </c>
      <c r="I419" s="545" t="s">
        <v>12701</v>
      </c>
      <c r="J419" s="545" t="s">
        <v>13307</v>
      </c>
      <c r="K419" s="545" t="s">
        <v>14196</v>
      </c>
      <c r="L419" s="545" t="s">
        <v>14197</v>
      </c>
      <c r="M419" s="548" t="s">
        <v>13758</v>
      </c>
      <c r="N419" s="545" t="s">
        <v>13413</v>
      </c>
      <c r="O419" s="545" t="s">
        <v>13413</v>
      </c>
      <c r="P419" s="549">
        <v>462</v>
      </c>
      <c r="Q419" s="549">
        <v>1</v>
      </c>
      <c r="R419" s="549">
        <v>10</v>
      </c>
      <c r="S419" s="548">
        <v>2228</v>
      </c>
      <c r="T419" s="548"/>
      <c r="U419" s="99"/>
    </row>
    <row r="420" spans="1:21" ht="19.5" customHeight="1">
      <c r="A420" s="545">
        <v>504</v>
      </c>
      <c r="B420" s="545" t="s">
        <v>1337</v>
      </c>
      <c r="C420" s="545" t="s">
        <v>216</v>
      </c>
      <c r="D420" s="546">
        <v>46052</v>
      </c>
      <c r="E420" s="171" t="str">
        <f t="shared" si="6"/>
        <v>2026</v>
      </c>
      <c r="F420" s="547">
        <v>6282</v>
      </c>
      <c r="G420" s="548">
        <v>0.19</v>
      </c>
      <c r="H420" s="547">
        <v>5278.99</v>
      </c>
      <c r="I420" s="545" t="s">
        <v>12659</v>
      </c>
      <c r="J420" s="545" t="s">
        <v>13307</v>
      </c>
      <c r="K420" s="545" t="s">
        <v>14198</v>
      </c>
      <c r="L420" s="545" t="s">
        <v>14199</v>
      </c>
      <c r="M420" s="548" t="s">
        <v>13758</v>
      </c>
      <c r="N420" s="545" t="s">
        <v>13413</v>
      </c>
      <c r="O420" s="545" t="s">
        <v>14200</v>
      </c>
      <c r="P420" s="549">
        <v>463</v>
      </c>
      <c r="Q420" s="549">
        <v>1</v>
      </c>
      <c r="R420" s="549">
        <v>116</v>
      </c>
      <c r="S420" s="548">
        <v>2228</v>
      </c>
      <c r="T420" s="548"/>
      <c r="U420" s="99"/>
    </row>
    <row r="421" spans="1:21" ht="19.5" customHeight="1">
      <c r="A421" s="545">
        <v>505</v>
      </c>
      <c r="B421" s="545" t="s">
        <v>1342</v>
      </c>
      <c r="C421" s="545" t="s">
        <v>216</v>
      </c>
      <c r="D421" s="546"/>
      <c r="E421" s="171" t="str">
        <f t="shared" si="6"/>
        <v>1900</v>
      </c>
      <c r="F421" s="547">
        <v>0</v>
      </c>
      <c r="G421" s="548">
        <v>0</v>
      </c>
      <c r="H421" s="547">
        <v>0</v>
      </c>
      <c r="I421" s="545" t="s">
        <v>12700</v>
      </c>
      <c r="J421" s="545"/>
      <c r="K421" s="545" t="s">
        <v>13413</v>
      </c>
      <c r="L421" s="545" t="s">
        <v>14201</v>
      </c>
      <c r="M421" s="548" t="s">
        <v>13868</v>
      </c>
      <c r="N421" s="545" t="s">
        <v>13413</v>
      </c>
      <c r="O421" s="545" t="s">
        <v>14202</v>
      </c>
      <c r="P421" s="549">
        <v>464</v>
      </c>
      <c r="Q421" s="549">
        <v>2</v>
      </c>
      <c r="R421" s="549">
        <v>117</v>
      </c>
      <c r="S421" s="548"/>
      <c r="T421" s="548"/>
      <c r="U421" s="99"/>
    </row>
    <row r="422" spans="1:21" ht="19.5" customHeight="1">
      <c r="A422" s="545">
        <v>507</v>
      </c>
      <c r="B422" s="545" t="s">
        <v>736</v>
      </c>
      <c r="C422" s="545" t="s">
        <v>209</v>
      </c>
      <c r="D422" s="546"/>
      <c r="E422" s="171" t="str">
        <f t="shared" si="6"/>
        <v>1900</v>
      </c>
      <c r="F422" s="547">
        <v>0</v>
      </c>
      <c r="G422" s="548">
        <v>0</v>
      </c>
      <c r="H422" s="547">
        <v>0</v>
      </c>
      <c r="I422" s="545" t="s">
        <v>12643</v>
      </c>
      <c r="J422" s="545"/>
      <c r="K422" s="545" t="s">
        <v>13413</v>
      </c>
      <c r="L422" s="545" t="s">
        <v>13413</v>
      </c>
      <c r="M422" s="548" t="s">
        <v>13758</v>
      </c>
      <c r="N422" s="545" t="s">
        <v>13413</v>
      </c>
      <c r="O422" s="545" t="s">
        <v>13413</v>
      </c>
      <c r="P422" s="549">
        <v>466</v>
      </c>
      <c r="Q422" s="549">
        <v>1</v>
      </c>
      <c r="R422" s="549">
        <v>6</v>
      </c>
      <c r="S422" s="548"/>
      <c r="T422" s="548"/>
      <c r="U422" s="99"/>
    </row>
    <row r="423" spans="1:21" ht="19.5" customHeight="1">
      <c r="A423" s="545">
        <v>508</v>
      </c>
      <c r="B423" s="545" t="s">
        <v>737</v>
      </c>
      <c r="C423" s="545" t="s">
        <v>209</v>
      </c>
      <c r="D423" s="546"/>
      <c r="E423" s="171" t="str">
        <f t="shared" si="6"/>
        <v>1900</v>
      </c>
      <c r="F423" s="547">
        <v>0</v>
      </c>
      <c r="G423" s="548">
        <v>0</v>
      </c>
      <c r="H423" s="547">
        <v>0</v>
      </c>
      <c r="I423" s="545" t="s">
        <v>12643</v>
      </c>
      <c r="J423" s="545"/>
      <c r="K423" s="545" t="s">
        <v>13413</v>
      </c>
      <c r="L423" s="545" t="s">
        <v>13413</v>
      </c>
      <c r="M423" s="548" t="s">
        <v>13758</v>
      </c>
      <c r="N423" s="545" t="s">
        <v>13413</v>
      </c>
      <c r="O423" s="545" t="s">
        <v>13413</v>
      </c>
      <c r="P423" s="549">
        <v>467</v>
      </c>
      <c r="Q423" s="549">
        <v>1</v>
      </c>
      <c r="R423" s="549">
        <v>6</v>
      </c>
      <c r="S423" s="548"/>
      <c r="T423" s="548"/>
      <c r="U423" s="99"/>
    </row>
    <row r="424" spans="1:21" ht="19.5" customHeight="1">
      <c r="A424" s="545">
        <v>509</v>
      </c>
      <c r="B424" s="545" t="s">
        <v>12024</v>
      </c>
      <c r="C424" s="545" t="s">
        <v>216</v>
      </c>
      <c r="D424" s="546"/>
      <c r="E424" s="171" t="str">
        <f t="shared" si="6"/>
        <v>1900</v>
      </c>
      <c r="F424" s="547">
        <v>0</v>
      </c>
      <c r="G424" s="548">
        <v>0</v>
      </c>
      <c r="H424" s="547">
        <v>0</v>
      </c>
      <c r="I424" s="545" t="s">
        <v>12700</v>
      </c>
      <c r="J424" s="545"/>
      <c r="K424" s="545" t="s">
        <v>14193</v>
      </c>
      <c r="L424" s="545" t="s">
        <v>13413</v>
      </c>
      <c r="M424" s="548" t="s">
        <v>13868</v>
      </c>
      <c r="N424" s="545" t="s">
        <v>13413</v>
      </c>
      <c r="O424" s="545" t="s">
        <v>14203</v>
      </c>
      <c r="P424" s="549">
        <v>468</v>
      </c>
      <c r="Q424" s="549">
        <v>2</v>
      </c>
      <c r="R424" s="549">
        <v>117</v>
      </c>
      <c r="S424" s="548"/>
      <c r="T424" s="548"/>
      <c r="U424" s="99"/>
    </row>
    <row r="425" spans="1:21" ht="19.5" customHeight="1">
      <c r="A425" s="545">
        <v>510</v>
      </c>
      <c r="B425" s="545" t="s">
        <v>12023</v>
      </c>
      <c r="C425" s="545" t="s">
        <v>216</v>
      </c>
      <c r="D425" s="546"/>
      <c r="E425" s="171" t="str">
        <f t="shared" si="6"/>
        <v>1900</v>
      </c>
      <c r="F425" s="547">
        <v>0</v>
      </c>
      <c r="G425" s="548">
        <v>0</v>
      </c>
      <c r="H425" s="547">
        <v>0</v>
      </c>
      <c r="I425" s="545" t="s">
        <v>12700</v>
      </c>
      <c r="J425" s="545"/>
      <c r="K425" s="545" t="s">
        <v>13413</v>
      </c>
      <c r="L425" s="545" t="s">
        <v>13413</v>
      </c>
      <c r="M425" s="548" t="s">
        <v>13868</v>
      </c>
      <c r="N425" s="545" t="s">
        <v>13413</v>
      </c>
      <c r="O425" s="545" t="s">
        <v>13413</v>
      </c>
      <c r="P425" s="549">
        <v>469</v>
      </c>
      <c r="Q425" s="549">
        <v>2</v>
      </c>
      <c r="R425" s="549">
        <v>117</v>
      </c>
      <c r="S425" s="548"/>
      <c r="T425" s="548"/>
      <c r="U425" s="99"/>
    </row>
    <row r="426" spans="1:21" ht="19.5" customHeight="1">
      <c r="A426" s="545">
        <v>511</v>
      </c>
      <c r="B426" s="545" t="s">
        <v>6685</v>
      </c>
      <c r="C426" s="545" t="s">
        <v>216</v>
      </c>
      <c r="D426" s="546">
        <v>45708</v>
      </c>
      <c r="E426" s="171" t="str">
        <f t="shared" si="6"/>
        <v>2025</v>
      </c>
      <c r="F426" s="547">
        <v>29720</v>
      </c>
      <c r="G426" s="548">
        <v>0.19</v>
      </c>
      <c r="H426" s="547">
        <v>24974.79</v>
      </c>
      <c r="I426" s="545" t="s">
        <v>12700</v>
      </c>
      <c r="J426" s="545" t="s">
        <v>13307</v>
      </c>
      <c r="K426" s="545" t="s">
        <v>14204</v>
      </c>
      <c r="L426" s="545" t="s">
        <v>14167</v>
      </c>
      <c r="M426" s="548" t="s">
        <v>13758</v>
      </c>
      <c r="N426" s="545" t="s">
        <v>13413</v>
      </c>
      <c r="O426" s="545" t="s">
        <v>14205</v>
      </c>
      <c r="P426" s="549">
        <v>470</v>
      </c>
      <c r="Q426" s="549">
        <v>1</v>
      </c>
      <c r="R426" s="549">
        <v>117</v>
      </c>
      <c r="S426" s="548">
        <v>2228</v>
      </c>
      <c r="T426" s="548"/>
      <c r="U426" s="99"/>
    </row>
    <row r="427" spans="1:21" ht="19.5" customHeight="1">
      <c r="A427" s="545">
        <v>512</v>
      </c>
      <c r="B427" s="545" t="s">
        <v>12022</v>
      </c>
      <c r="C427" s="545" t="s">
        <v>216</v>
      </c>
      <c r="D427" s="546"/>
      <c r="E427" s="171" t="str">
        <f t="shared" si="6"/>
        <v>1900</v>
      </c>
      <c r="F427" s="547">
        <v>0</v>
      </c>
      <c r="G427" s="548">
        <v>0</v>
      </c>
      <c r="H427" s="547">
        <v>0</v>
      </c>
      <c r="I427" s="545" t="s">
        <v>12675</v>
      </c>
      <c r="J427" s="545"/>
      <c r="K427" s="545" t="s">
        <v>13413</v>
      </c>
      <c r="L427" s="545" t="s">
        <v>13413</v>
      </c>
      <c r="M427" s="548" t="s">
        <v>13758</v>
      </c>
      <c r="N427" s="545" t="s">
        <v>13413</v>
      </c>
      <c r="O427" s="545" t="s">
        <v>14206</v>
      </c>
      <c r="P427" s="549">
        <v>471</v>
      </c>
      <c r="Q427" s="549">
        <v>1</v>
      </c>
      <c r="R427" s="549">
        <v>141</v>
      </c>
      <c r="S427" s="548"/>
      <c r="T427" s="548"/>
      <c r="U427" s="99"/>
    </row>
    <row r="428" spans="1:21" ht="19.5" customHeight="1">
      <c r="A428" s="545">
        <v>513</v>
      </c>
      <c r="B428" s="545" t="s">
        <v>1350</v>
      </c>
      <c r="C428" s="545" t="s">
        <v>216</v>
      </c>
      <c r="D428" s="546">
        <v>44585</v>
      </c>
      <c r="E428" s="171" t="str">
        <f t="shared" si="6"/>
        <v>2022</v>
      </c>
      <c r="F428" s="547">
        <v>13149</v>
      </c>
      <c r="G428" s="548">
        <v>0.19</v>
      </c>
      <c r="H428" s="547">
        <v>11049.58</v>
      </c>
      <c r="I428" s="545" t="s">
        <v>12700</v>
      </c>
      <c r="J428" s="545" t="s">
        <v>13297</v>
      </c>
      <c r="K428" s="545" t="s">
        <v>13413</v>
      </c>
      <c r="L428" s="545" t="s">
        <v>14188</v>
      </c>
      <c r="M428" s="548" t="s">
        <v>13868</v>
      </c>
      <c r="N428" s="545" t="s">
        <v>13413</v>
      </c>
      <c r="O428" s="545" t="s">
        <v>14207</v>
      </c>
      <c r="P428" s="549">
        <v>472</v>
      </c>
      <c r="Q428" s="549">
        <v>2</v>
      </c>
      <c r="R428" s="549">
        <v>117</v>
      </c>
      <c r="S428" s="548">
        <v>2257</v>
      </c>
      <c r="T428" s="548"/>
      <c r="U428" s="99"/>
    </row>
    <row r="429" spans="1:21" ht="19.5" customHeight="1">
      <c r="A429" s="545">
        <v>514</v>
      </c>
      <c r="B429" s="545" t="s">
        <v>1326</v>
      </c>
      <c r="C429" s="545" t="s">
        <v>216</v>
      </c>
      <c r="D429" s="546"/>
      <c r="E429" s="171" t="str">
        <f t="shared" si="6"/>
        <v>1900</v>
      </c>
      <c r="F429" s="547">
        <v>0</v>
      </c>
      <c r="G429" s="548">
        <v>0</v>
      </c>
      <c r="H429" s="547">
        <v>0</v>
      </c>
      <c r="I429" s="545" t="s">
        <v>12659</v>
      </c>
      <c r="J429" s="545"/>
      <c r="K429" s="545" t="s">
        <v>13413</v>
      </c>
      <c r="L429" s="545" t="s">
        <v>13413</v>
      </c>
      <c r="M429" s="548" t="s">
        <v>13758</v>
      </c>
      <c r="N429" s="545" t="s">
        <v>13413</v>
      </c>
      <c r="O429" s="545" t="s">
        <v>14208</v>
      </c>
      <c r="P429" s="549">
        <v>473</v>
      </c>
      <c r="Q429" s="549">
        <v>1</v>
      </c>
      <c r="R429" s="549">
        <v>116</v>
      </c>
      <c r="S429" s="548"/>
      <c r="T429" s="548"/>
      <c r="U429" s="99"/>
    </row>
    <row r="430" spans="1:21" ht="19.5" customHeight="1">
      <c r="A430" s="545">
        <v>515</v>
      </c>
      <c r="B430" s="545" t="s">
        <v>1364</v>
      </c>
      <c r="C430" s="545" t="s">
        <v>209</v>
      </c>
      <c r="D430" s="546"/>
      <c r="E430" s="171" t="str">
        <f t="shared" si="6"/>
        <v>1900</v>
      </c>
      <c r="F430" s="547">
        <v>0</v>
      </c>
      <c r="G430" s="548">
        <v>0</v>
      </c>
      <c r="H430" s="547">
        <v>0</v>
      </c>
      <c r="I430" s="545" t="s">
        <v>12701</v>
      </c>
      <c r="J430" s="545"/>
      <c r="K430" s="545" t="s">
        <v>13413</v>
      </c>
      <c r="L430" s="545" t="s">
        <v>14209</v>
      </c>
      <c r="M430" s="548" t="s">
        <v>13758</v>
      </c>
      <c r="N430" s="545" t="s">
        <v>13413</v>
      </c>
      <c r="O430" s="545" t="s">
        <v>14210</v>
      </c>
      <c r="P430" s="549">
        <v>474</v>
      </c>
      <c r="Q430" s="549">
        <v>1</v>
      </c>
      <c r="R430" s="549">
        <v>10</v>
      </c>
      <c r="S430" s="548"/>
      <c r="T430" s="548"/>
      <c r="U430" s="99"/>
    </row>
    <row r="431" spans="1:21" ht="19.5" customHeight="1">
      <c r="A431" s="545">
        <v>516</v>
      </c>
      <c r="B431" s="545" t="s">
        <v>6620</v>
      </c>
      <c r="C431" s="545" t="s">
        <v>216</v>
      </c>
      <c r="D431" s="546">
        <v>44585</v>
      </c>
      <c r="E431" s="171" t="str">
        <f t="shared" si="6"/>
        <v>2022</v>
      </c>
      <c r="F431" s="547">
        <v>6720</v>
      </c>
      <c r="G431" s="548">
        <v>0.19</v>
      </c>
      <c r="H431" s="547">
        <v>5647.06</v>
      </c>
      <c r="I431" s="545" t="s">
        <v>12700</v>
      </c>
      <c r="J431" s="545" t="s">
        <v>13297</v>
      </c>
      <c r="K431" s="545" t="s">
        <v>14211</v>
      </c>
      <c r="L431" s="545" t="s">
        <v>14188</v>
      </c>
      <c r="M431" s="548" t="s">
        <v>13868</v>
      </c>
      <c r="N431" s="545" t="s">
        <v>13413</v>
      </c>
      <c r="O431" s="545" t="s">
        <v>14212</v>
      </c>
      <c r="P431" s="549">
        <v>475</v>
      </c>
      <c r="Q431" s="549">
        <v>2</v>
      </c>
      <c r="R431" s="549">
        <v>117</v>
      </c>
      <c r="S431" s="548">
        <v>2257</v>
      </c>
      <c r="T431" s="548"/>
      <c r="U431" s="99"/>
    </row>
    <row r="432" spans="1:21" ht="19.5" customHeight="1">
      <c r="A432" s="545">
        <v>517</v>
      </c>
      <c r="B432" s="545" t="s">
        <v>7151</v>
      </c>
      <c r="C432" s="545" t="s">
        <v>216</v>
      </c>
      <c r="D432" s="546">
        <v>45708</v>
      </c>
      <c r="E432" s="171" t="str">
        <f t="shared" si="6"/>
        <v>2025</v>
      </c>
      <c r="F432" s="547">
        <v>1719.37</v>
      </c>
      <c r="G432" s="548">
        <v>0.19</v>
      </c>
      <c r="H432" s="547">
        <v>1444.85</v>
      </c>
      <c r="I432" s="545" t="s">
        <v>12642</v>
      </c>
      <c r="J432" s="545" t="s">
        <v>13307</v>
      </c>
      <c r="K432" s="545" t="s">
        <v>14213</v>
      </c>
      <c r="L432" s="545" t="s">
        <v>13807</v>
      </c>
      <c r="M432" s="548" t="s">
        <v>13758</v>
      </c>
      <c r="N432" s="545" t="s">
        <v>13413</v>
      </c>
      <c r="O432" s="545" t="s">
        <v>14214</v>
      </c>
      <c r="P432" s="549">
        <v>476</v>
      </c>
      <c r="Q432" s="549">
        <v>1</v>
      </c>
      <c r="R432" s="549">
        <v>135</v>
      </c>
      <c r="S432" s="548">
        <v>2228</v>
      </c>
      <c r="T432" s="548"/>
      <c r="U432" s="99"/>
    </row>
    <row r="433" spans="1:21" ht="19.5" customHeight="1">
      <c r="A433" s="545">
        <v>518</v>
      </c>
      <c r="B433" s="545" t="s">
        <v>610</v>
      </c>
      <c r="C433" s="545" t="s">
        <v>216</v>
      </c>
      <c r="D433" s="546"/>
      <c r="E433" s="171" t="str">
        <f t="shared" si="6"/>
        <v>1900</v>
      </c>
      <c r="F433" s="547">
        <v>0</v>
      </c>
      <c r="G433" s="548">
        <v>0</v>
      </c>
      <c r="H433" s="547">
        <v>0</v>
      </c>
      <c r="I433" s="545" t="s">
        <v>12674</v>
      </c>
      <c r="J433" s="545"/>
      <c r="K433" s="545" t="s">
        <v>13413</v>
      </c>
      <c r="L433" s="545" t="s">
        <v>14215</v>
      </c>
      <c r="M433" s="548" t="s">
        <v>13758</v>
      </c>
      <c r="N433" s="545" t="s">
        <v>13413</v>
      </c>
      <c r="O433" s="545" t="s">
        <v>13413</v>
      </c>
      <c r="P433" s="549">
        <v>477</v>
      </c>
      <c r="Q433" s="549">
        <v>1</v>
      </c>
      <c r="R433" s="549">
        <v>5</v>
      </c>
      <c r="S433" s="548"/>
      <c r="T433" s="548"/>
      <c r="U433" s="99"/>
    </row>
    <row r="434" spans="1:21" ht="19.5" customHeight="1">
      <c r="A434" s="545">
        <v>519</v>
      </c>
      <c r="B434" s="545" t="s">
        <v>1349</v>
      </c>
      <c r="C434" s="545" t="s">
        <v>216</v>
      </c>
      <c r="D434" s="546"/>
      <c r="E434" s="171" t="str">
        <f t="shared" si="6"/>
        <v>1900</v>
      </c>
      <c r="F434" s="547">
        <v>0</v>
      </c>
      <c r="G434" s="548">
        <v>0</v>
      </c>
      <c r="H434" s="547">
        <v>0</v>
      </c>
      <c r="I434" s="545" t="s">
        <v>12700</v>
      </c>
      <c r="J434" s="545"/>
      <c r="K434" s="545" t="s">
        <v>13413</v>
      </c>
      <c r="L434" s="545" t="s">
        <v>14188</v>
      </c>
      <c r="M434" s="548" t="s">
        <v>13868</v>
      </c>
      <c r="N434" s="545" t="s">
        <v>13413</v>
      </c>
      <c r="O434" s="545" t="s">
        <v>14216</v>
      </c>
      <c r="P434" s="549">
        <v>478</v>
      </c>
      <c r="Q434" s="549">
        <v>2</v>
      </c>
      <c r="R434" s="549">
        <v>117</v>
      </c>
      <c r="S434" s="548"/>
      <c r="T434" s="548"/>
      <c r="U434" s="99"/>
    </row>
    <row r="435" spans="1:21" ht="19.5" customHeight="1">
      <c r="A435" s="545">
        <v>520</v>
      </c>
      <c r="B435" s="545" t="s">
        <v>12021</v>
      </c>
      <c r="C435" s="545" t="s">
        <v>209</v>
      </c>
      <c r="D435" s="546"/>
      <c r="E435" s="171" t="str">
        <f t="shared" si="6"/>
        <v>1900</v>
      </c>
      <c r="F435" s="547">
        <v>0</v>
      </c>
      <c r="G435" s="548">
        <v>0</v>
      </c>
      <c r="H435" s="547">
        <v>0</v>
      </c>
      <c r="I435" s="545" t="s">
        <v>12659</v>
      </c>
      <c r="J435" s="545"/>
      <c r="K435" s="545" t="s">
        <v>13413</v>
      </c>
      <c r="L435" s="545" t="s">
        <v>13413</v>
      </c>
      <c r="M435" s="548" t="s">
        <v>13758</v>
      </c>
      <c r="N435" s="545" t="s">
        <v>13413</v>
      </c>
      <c r="O435" s="545" t="s">
        <v>13413</v>
      </c>
      <c r="P435" s="549">
        <v>479</v>
      </c>
      <c r="Q435" s="549">
        <v>1</v>
      </c>
      <c r="R435" s="549">
        <v>116</v>
      </c>
      <c r="S435" s="548"/>
      <c r="T435" s="548"/>
      <c r="U435" s="99"/>
    </row>
    <row r="436" spans="1:21" ht="19.5" customHeight="1">
      <c r="A436" s="545">
        <v>521</v>
      </c>
      <c r="B436" s="545" t="s">
        <v>1369</v>
      </c>
      <c r="C436" s="545" t="s">
        <v>209</v>
      </c>
      <c r="D436" s="546"/>
      <c r="E436" s="171" t="str">
        <f t="shared" si="6"/>
        <v>1900</v>
      </c>
      <c r="F436" s="547">
        <v>0</v>
      </c>
      <c r="G436" s="548">
        <v>0</v>
      </c>
      <c r="H436" s="547">
        <v>0</v>
      </c>
      <c r="I436" s="545" t="s">
        <v>12659</v>
      </c>
      <c r="J436" s="545"/>
      <c r="K436" s="545" t="s">
        <v>13413</v>
      </c>
      <c r="L436" s="545" t="s">
        <v>13413</v>
      </c>
      <c r="M436" s="548" t="s">
        <v>13758</v>
      </c>
      <c r="N436" s="545" t="s">
        <v>13413</v>
      </c>
      <c r="O436" s="545" t="s">
        <v>13413</v>
      </c>
      <c r="P436" s="549">
        <v>480</v>
      </c>
      <c r="Q436" s="549">
        <v>1</v>
      </c>
      <c r="R436" s="549">
        <v>116</v>
      </c>
      <c r="S436" s="548"/>
      <c r="T436" s="548"/>
      <c r="U436" s="99"/>
    </row>
    <row r="437" spans="1:21" ht="19.5" customHeight="1">
      <c r="A437" s="545">
        <v>522</v>
      </c>
      <c r="B437" s="545" t="s">
        <v>1374</v>
      </c>
      <c r="C437" s="545" t="s">
        <v>216</v>
      </c>
      <c r="D437" s="546">
        <v>44591</v>
      </c>
      <c r="E437" s="171" t="str">
        <f t="shared" si="6"/>
        <v>2022</v>
      </c>
      <c r="F437" s="547">
        <v>29345</v>
      </c>
      <c r="G437" s="548">
        <v>0.19</v>
      </c>
      <c r="H437" s="547">
        <v>24659.66</v>
      </c>
      <c r="I437" s="545" t="s">
        <v>12659</v>
      </c>
      <c r="J437" s="545" t="s">
        <v>13297</v>
      </c>
      <c r="K437" s="545" t="s">
        <v>13413</v>
      </c>
      <c r="L437" s="545" t="s">
        <v>13413</v>
      </c>
      <c r="M437" s="548" t="s">
        <v>13758</v>
      </c>
      <c r="N437" s="545" t="s">
        <v>13413</v>
      </c>
      <c r="O437" s="545" t="s">
        <v>13413</v>
      </c>
      <c r="P437" s="549">
        <v>481</v>
      </c>
      <c r="Q437" s="549">
        <v>1</v>
      </c>
      <c r="R437" s="549">
        <v>116</v>
      </c>
      <c r="S437" s="548">
        <v>2257</v>
      </c>
      <c r="T437" s="548"/>
      <c r="U437" s="99"/>
    </row>
    <row r="438" spans="1:21" ht="19.5" customHeight="1">
      <c r="A438" s="545">
        <v>523</v>
      </c>
      <c r="B438" s="545" t="s">
        <v>483</v>
      </c>
      <c r="C438" s="545" t="s">
        <v>216</v>
      </c>
      <c r="D438" s="546"/>
      <c r="E438" s="171" t="str">
        <f t="shared" si="6"/>
        <v>1900</v>
      </c>
      <c r="F438" s="547">
        <v>0</v>
      </c>
      <c r="G438" s="548">
        <v>0</v>
      </c>
      <c r="H438" s="547">
        <v>0</v>
      </c>
      <c r="I438" s="545" t="s">
        <v>12665</v>
      </c>
      <c r="J438" s="545"/>
      <c r="K438" s="545" t="s">
        <v>13413</v>
      </c>
      <c r="L438" s="545" t="s">
        <v>13988</v>
      </c>
      <c r="M438" s="548" t="s">
        <v>13758</v>
      </c>
      <c r="N438" s="545" t="s">
        <v>13413</v>
      </c>
      <c r="O438" s="545" t="s">
        <v>13413</v>
      </c>
      <c r="P438" s="549">
        <v>482</v>
      </c>
      <c r="Q438" s="549">
        <v>1</v>
      </c>
      <c r="R438" s="549">
        <v>75</v>
      </c>
      <c r="S438" s="548"/>
      <c r="T438" s="548"/>
      <c r="U438" s="99"/>
    </row>
    <row r="439" spans="1:21" ht="19.5" customHeight="1">
      <c r="A439" s="545">
        <v>524</v>
      </c>
      <c r="B439" s="545" t="s">
        <v>1376</v>
      </c>
      <c r="C439" s="545" t="s">
        <v>285</v>
      </c>
      <c r="D439" s="546">
        <v>46052</v>
      </c>
      <c r="E439" s="171" t="str">
        <f t="shared" si="6"/>
        <v>2026</v>
      </c>
      <c r="F439" s="547">
        <v>5176</v>
      </c>
      <c r="G439" s="548">
        <v>0.19</v>
      </c>
      <c r="H439" s="547">
        <v>4349.58</v>
      </c>
      <c r="I439" s="545" t="s">
        <v>12659</v>
      </c>
      <c r="J439" s="545" t="s">
        <v>13307</v>
      </c>
      <c r="K439" s="545" t="s">
        <v>13413</v>
      </c>
      <c r="L439" s="545" t="s">
        <v>14217</v>
      </c>
      <c r="M439" s="548" t="s">
        <v>13758</v>
      </c>
      <c r="N439" s="545" t="s">
        <v>13413</v>
      </c>
      <c r="O439" s="545" t="s">
        <v>13413</v>
      </c>
      <c r="P439" s="549">
        <v>483</v>
      </c>
      <c r="Q439" s="549">
        <v>1</v>
      </c>
      <c r="R439" s="549">
        <v>116</v>
      </c>
      <c r="S439" s="548">
        <v>2228</v>
      </c>
      <c r="T439" s="548"/>
      <c r="U439" s="99"/>
    </row>
    <row r="440" spans="1:21" ht="19.5" customHeight="1">
      <c r="A440" s="545">
        <v>525</v>
      </c>
      <c r="B440" s="545" t="s">
        <v>1378</v>
      </c>
      <c r="C440" s="545" t="s">
        <v>285</v>
      </c>
      <c r="D440" s="546">
        <v>46052</v>
      </c>
      <c r="E440" s="171" t="str">
        <f t="shared" si="6"/>
        <v>2026</v>
      </c>
      <c r="F440" s="547">
        <v>4855</v>
      </c>
      <c r="G440" s="548">
        <v>0.19</v>
      </c>
      <c r="H440" s="547">
        <v>4079.83</v>
      </c>
      <c r="I440" s="545" t="s">
        <v>12659</v>
      </c>
      <c r="J440" s="545" t="s">
        <v>13307</v>
      </c>
      <c r="K440" s="545" t="s">
        <v>13413</v>
      </c>
      <c r="L440" s="545" t="s">
        <v>13413</v>
      </c>
      <c r="M440" s="548" t="s">
        <v>13758</v>
      </c>
      <c r="N440" s="545" t="s">
        <v>13413</v>
      </c>
      <c r="O440" s="545" t="s">
        <v>13413</v>
      </c>
      <c r="P440" s="549">
        <v>484</v>
      </c>
      <c r="Q440" s="549">
        <v>1</v>
      </c>
      <c r="R440" s="549">
        <v>116</v>
      </c>
      <c r="S440" s="548">
        <v>2228</v>
      </c>
      <c r="T440" s="548"/>
      <c r="U440" s="99"/>
    </row>
    <row r="441" spans="1:21" ht="19.5" customHeight="1">
      <c r="A441" s="545">
        <v>526</v>
      </c>
      <c r="B441" s="545" t="s">
        <v>1507</v>
      </c>
      <c r="C441" s="545" t="s">
        <v>216</v>
      </c>
      <c r="D441" s="546"/>
      <c r="E441" s="171" t="str">
        <f t="shared" si="6"/>
        <v>1900</v>
      </c>
      <c r="F441" s="547">
        <v>0</v>
      </c>
      <c r="G441" s="548">
        <v>0</v>
      </c>
      <c r="H441" s="547">
        <v>0</v>
      </c>
      <c r="I441" s="545" t="s">
        <v>12685</v>
      </c>
      <c r="J441" s="545"/>
      <c r="K441" s="545" t="s">
        <v>13413</v>
      </c>
      <c r="L441" s="545" t="s">
        <v>13413</v>
      </c>
      <c r="M441" s="548" t="s">
        <v>13758</v>
      </c>
      <c r="N441" s="545" t="s">
        <v>13413</v>
      </c>
      <c r="O441" s="545" t="s">
        <v>14218</v>
      </c>
      <c r="P441" s="549">
        <v>485</v>
      </c>
      <c r="Q441" s="549">
        <v>1</v>
      </c>
      <c r="R441" s="549">
        <v>11</v>
      </c>
      <c r="S441" s="548"/>
      <c r="T441" s="548"/>
      <c r="U441" s="99"/>
    </row>
    <row r="442" spans="1:21" ht="19.5" customHeight="1">
      <c r="A442" s="545">
        <v>527</v>
      </c>
      <c r="B442" s="545" t="s">
        <v>1377</v>
      </c>
      <c r="C442" s="545" t="s">
        <v>285</v>
      </c>
      <c r="D442" s="546">
        <v>46052</v>
      </c>
      <c r="E442" s="171" t="str">
        <f t="shared" si="6"/>
        <v>2026</v>
      </c>
      <c r="F442" s="547">
        <v>6745</v>
      </c>
      <c r="G442" s="548">
        <v>0.19</v>
      </c>
      <c r="H442" s="547">
        <v>5668.07</v>
      </c>
      <c r="I442" s="545" t="s">
        <v>12659</v>
      </c>
      <c r="J442" s="545" t="s">
        <v>13307</v>
      </c>
      <c r="K442" s="545" t="s">
        <v>13413</v>
      </c>
      <c r="L442" s="545" t="s">
        <v>14217</v>
      </c>
      <c r="M442" s="548" t="s">
        <v>13758</v>
      </c>
      <c r="N442" s="545" t="s">
        <v>13413</v>
      </c>
      <c r="O442" s="545" t="s">
        <v>13413</v>
      </c>
      <c r="P442" s="549">
        <v>486</v>
      </c>
      <c r="Q442" s="549">
        <v>1</v>
      </c>
      <c r="R442" s="549">
        <v>116</v>
      </c>
      <c r="S442" s="548">
        <v>2228</v>
      </c>
      <c r="T442" s="548"/>
      <c r="U442" s="99"/>
    </row>
    <row r="443" spans="1:21" ht="19.5" customHeight="1">
      <c r="A443" s="545">
        <v>528</v>
      </c>
      <c r="B443" s="545" t="s">
        <v>1379</v>
      </c>
      <c r="C443" s="545" t="s">
        <v>285</v>
      </c>
      <c r="D443" s="546">
        <v>44987</v>
      </c>
      <c r="E443" s="171" t="str">
        <f t="shared" si="6"/>
        <v>2023</v>
      </c>
      <c r="F443" s="547">
        <v>3883.01</v>
      </c>
      <c r="G443" s="548">
        <v>0.19</v>
      </c>
      <c r="H443" s="547">
        <v>3263.03</v>
      </c>
      <c r="I443" s="545" t="s">
        <v>12659</v>
      </c>
      <c r="J443" s="545" t="s">
        <v>13296</v>
      </c>
      <c r="K443" s="545" t="s">
        <v>13413</v>
      </c>
      <c r="L443" s="545" t="s">
        <v>13413</v>
      </c>
      <c r="M443" s="548" t="s">
        <v>13758</v>
      </c>
      <c r="N443" s="545" t="s">
        <v>13413</v>
      </c>
      <c r="O443" s="545" t="s">
        <v>13413</v>
      </c>
      <c r="P443" s="549">
        <v>487</v>
      </c>
      <c r="Q443" s="549">
        <v>1</v>
      </c>
      <c r="R443" s="549">
        <v>116</v>
      </c>
      <c r="S443" s="548">
        <v>2218</v>
      </c>
      <c r="T443" s="548"/>
      <c r="U443" s="99"/>
    </row>
    <row r="444" spans="1:21" ht="19.5" customHeight="1">
      <c r="A444" s="545">
        <v>530</v>
      </c>
      <c r="B444" s="545" t="s">
        <v>6619</v>
      </c>
      <c r="C444" s="545" t="s">
        <v>216</v>
      </c>
      <c r="D444" s="546">
        <v>44585</v>
      </c>
      <c r="E444" s="171" t="str">
        <f t="shared" si="6"/>
        <v>2022</v>
      </c>
      <c r="F444" s="547">
        <v>31341.01</v>
      </c>
      <c r="G444" s="548">
        <v>0.19</v>
      </c>
      <c r="H444" s="547">
        <v>26336.98</v>
      </c>
      <c r="I444" s="545" t="s">
        <v>12700</v>
      </c>
      <c r="J444" s="545" t="s">
        <v>13297</v>
      </c>
      <c r="K444" s="545" t="s">
        <v>14219</v>
      </c>
      <c r="L444" s="545" t="s">
        <v>14167</v>
      </c>
      <c r="M444" s="548" t="s">
        <v>13868</v>
      </c>
      <c r="N444" s="545" t="s">
        <v>13413</v>
      </c>
      <c r="O444" s="545" t="s">
        <v>14220</v>
      </c>
      <c r="P444" s="549">
        <v>488</v>
      </c>
      <c r="Q444" s="549">
        <v>2</v>
      </c>
      <c r="R444" s="549">
        <v>117</v>
      </c>
      <c r="S444" s="548">
        <v>2257</v>
      </c>
      <c r="T444" s="548"/>
      <c r="U444" s="99"/>
    </row>
    <row r="445" spans="1:21" ht="19.5" customHeight="1">
      <c r="A445" s="545">
        <v>532</v>
      </c>
      <c r="B445" s="545" t="s">
        <v>7150</v>
      </c>
      <c r="C445" s="545" t="s">
        <v>216</v>
      </c>
      <c r="D445" s="546">
        <v>46052</v>
      </c>
      <c r="E445" s="171" t="str">
        <f t="shared" si="6"/>
        <v>2026</v>
      </c>
      <c r="F445" s="547">
        <v>1412</v>
      </c>
      <c r="G445" s="548">
        <v>0.19</v>
      </c>
      <c r="H445" s="547">
        <v>1186.55</v>
      </c>
      <c r="I445" s="545" t="s">
        <v>12659</v>
      </c>
      <c r="J445" s="545" t="s">
        <v>13307</v>
      </c>
      <c r="K445" s="545" t="s">
        <v>13413</v>
      </c>
      <c r="L445" s="545" t="s">
        <v>14176</v>
      </c>
      <c r="M445" s="548" t="s">
        <v>13758</v>
      </c>
      <c r="N445" s="545" t="s">
        <v>13413</v>
      </c>
      <c r="O445" s="545" t="s">
        <v>14221</v>
      </c>
      <c r="P445" s="549">
        <v>489</v>
      </c>
      <c r="Q445" s="549">
        <v>1</v>
      </c>
      <c r="R445" s="549">
        <v>116</v>
      </c>
      <c r="S445" s="548">
        <v>2228</v>
      </c>
      <c r="T445" s="548"/>
      <c r="U445" s="99"/>
    </row>
    <row r="446" spans="1:21" ht="19.5" customHeight="1">
      <c r="A446" s="545">
        <v>533</v>
      </c>
      <c r="B446" s="545" t="s">
        <v>1406</v>
      </c>
      <c r="C446" s="545" t="s">
        <v>216</v>
      </c>
      <c r="D446" s="546"/>
      <c r="E446" s="171" t="str">
        <f t="shared" si="6"/>
        <v>1900</v>
      </c>
      <c r="F446" s="547">
        <v>0</v>
      </c>
      <c r="G446" s="548">
        <v>0</v>
      </c>
      <c r="H446" s="547">
        <v>0</v>
      </c>
      <c r="I446" s="545" t="s">
        <v>12700</v>
      </c>
      <c r="J446" s="545"/>
      <c r="K446" s="545" t="s">
        <v>13413</v>
      </c>
      <c r="L446" s="545" t="s">
        <v>13413</v>
      </c>
      <c r="M446" s="548" t="s">
        <v>13868</v>
      </c>
      <c r="N446" s="545" t="s">
        <v>13413</v>
      </c>
      <c r="O446" s="545" t="s">
        <v>13413</v>
      </c>
      <c r="P446" s="549">
        <v>490</v>
      </c>
      <c r="Q446" s="549">
        <v>2</v>
      </c>
      <c r="R446" s="549">
        <v>117</v>
      </c>
      <c r="S446" s="548"/>
      <c r="T446" s="548"/>
      <c r="U446" s="99"/>
    </row>
    <row r="447" spans="1:21" ht="19.5" customHeight="1">
      <c r="A447" s="545">
        <v>534</v>
      </c>
      <c r="B447" s="545" t="s">
        <v>6417</v>
      </c>
      <c r="C447" s="545" t="s">
        <v>216</v>
      </c>
      <c r="D447" s="546">
        <v>46052</v>
      </c>
      <c r="E447" s="171" t="str">
        <f t="shared" si="6"/>
        <v>2026</v>
      </c>
      <c r="F447" s="547">
        <v>98</v>
      </c>
      <c r="G447" s="548">
        <v>0.19</v>
      </c>
      <c r="H447" s="547">
        <v>82.35</v>
      </c>
      <c r="I447" s="545" t="s">
        <v>12659</v>
      </c>
      <c r="J447" s="545" t="s">
        <v>13307</v>
      </c>
      <c r="K447" s="545" t="s">
        <v>13413</v>
      </c>
      <c r="L447" s="545" t="s">
        <v>14222</v>
      </c>
      <c r="M447" s="548" t="s">
        <v>13758</v>
      </c>
      <c r="N447" s="545" t="s">
        <v>13413</v>
      </c>
      <c r="O447" s="545" t="s">
        <v>14223</v>
      </c>
      <c r="P447" s="549">
        <v>491</v>
      </c>
      <c r="Q447" s="549">
        <v>1</v>
      </c>
      <c r="R447" s="549">
        <v>116</v>
      </c>
      <c r="S447" s="548">
        <v>2228</v>
      </c>
      <c r="T447" s="548"/>
      <c r="U447" s="99"/>
    </row>
    <row r="448" spans="1:21" ht="19.5" customHeight="1">
      <c r="A448" s="545">
        <v>535</v>
      </c>
      <c r="B448" s="545" t="s">
        <v>6857</v>
      </c>
      <c r="C448" s="545" t="s">
        <v>216</v>
      </c>
      <c r="D448" s="546">
        <v>46052</v>
      </c>
      <c r="E448" s="171" t="str">
        <f t="shared" si="6"/>
        <v>2026</v>
      </c>
      <c r="F448" s="547">
        <v>64</v>
      </c>
      <c r="G448" s="548">
        <v>0.19</v>
      </c>
      <c r="H448" s="547">
        <v>53.78</v>
      </c>
      <c r="I448" s="545" t="s">
        <v>12659</v>
      </c>
      <c r="J448" s="545" t="s">
        <v>13307</v>
      </c>
      <c r="K448" s="545" t="s">
        <v>13413</v>
      </c>
      <c r="L448" s="545" t="s">
        <v>14222</v>
      </c>
      <c r="M448" s="548" t="s">
        <v>13758</v>
      </c>
      <c r="N448" s="545" t="s">
        <v>13413</v>
      </c>
      <c r="O448" s="545" t="s">
        <v>14224</v>
      </c>
      <c r="P448" s="549">
        <v>492</v>
      </c>
      <c r="Q448" s="549">
        <v>1</v>
      </c>
      <c r="R448" s="549">
        <v>116</v>
      </c>
      <c r="S448" s="548">
        <v>2228</v>
      </c>
      <c r="T448" s="548"/>
      <c r="U448" s="99"/>
    </row>
    <row r="449" spans="1:21" ht="19.5" customHeight="1">
      <c r="A449" s="545">
        <v>536</v>
      </c>
      <c r="B449" s="545" t="s">
        <v>1446</v>
      </c>
      <c r="C449" s="545" t="s">
        <v>216</v>
      </c>
      <c r="D449" s="546"/>
      <c r="E449" s="171" t="str">
        <f t="shared" si="6"/>
        <v>1900</v>
      </c>
      <c r="F449" s="547">
        <v>0</v>
      </c>
      <c r="G449" s="548">
        <v>0</v>
      </c>
      <c r="H449" s="547">
        <v>0</v>
      </c>
      <c r="I449" s="545" t="s">
        <v>12700</v>
      </c>
      <c r="J449" s="545"/>
      <c r="K449" s="545" t="s">
        <v>13413</v>
      </c>
      <c r="L449" s="545" t="s">
        <v>13413</v>
      </c>
      <c r="M449" s="548" t="s">
        <v>13868</v>
      </c>
      <c r="N449" s="545" t="s">
        <v>13413</v>
      </c>
      <c r="O449" s="545" t="s">
        <v>13413</v>
      </c>
      <c r="P449" s="549">
        <v>493</v>
      </c>
      <c r="Q449" s="549">
        <v>2</v>
      </c>
      <c r="R449" s="549">
        <v>117</v>
      </c>
      <c r="S449" s="548"/>
      <c r="T449" s="548"/>
      <c r="U449" s="99"/>
    </row>
    <row r="450" spans="1:21" ht="19.5" customHeight="1">
      <c r="A450" s="545">
        <v>537</v>
      </c>
      <c r="B450" s="545" t="s">
        <v>12020</v>
      </c>
      <c r="C450" s="545" t="s">
        <v>209</v>
      </c>
      <c r="D450" s="546"/>
      <c r="E450" s="171" t="str">
        <f t="shared" si="6"/>
        <v>1900</v>
      </c>
      <c r="F450" s="547">
        <v>0</v>
      </c>
      <c r="G450" s="548">
        <v>0</v>
      </c>
      <c r="H450" s="547">
        <v>0</v>
      </c>
      <c r="I450" s="545" t="s">
        <v>12680</v>
      </c>
      <c r="J450" s="545"/>
      <c r="K450" s="545" t="s">
        <v>13413</v>
      </c>
      <c r="L450" s="545" t="s">
        <v>14144</v>
      </c>
      <c r="M450" s="548" t="s">
        <v>13758</v>
      </c>
      <c r="N450" s="545" t="s">
        <v>13413</v>
      </c>
      <c r="O450" s="545" t="s">
        <v>13413</v>
      </c>
      <c r="P450" s="549">
        <v>494</v>
      </c>
      <c r="Q450" s="549">
        <v>1</v>
      </c>
      <c r="R450" s="549">
        <v>20</v>
      </c>
      <c r="S450" s="548"/>
      <c r="T450" s="548"/>
      <c r="U450" s="99"/>
    </row>
    <row r="451" spans="1:21" ht="19.5" customHeight="1">
      <c r="A451" s="545">
        <v>538</v>
      </c>
      <c r="B451" s="545" t="s">
        <v>12019</v>
      </c>
      <c r="C451" s="545" t="s">
        <v>216</v>
      </c>
      <c r="D451" s="546"/>
      <c r="E451" s="171" t="str">
        <f t="shared" si="6"/>
        <v>1900</v>
      </c>
      <c r="F451" s="547">
        <v>0</v>
      </c>
      <c r="G451" s="548">
        <v>0</v>
      </c>
      <c r="H451" s="547">
        <v>0</v>
      </c>
      <c r="I451" s="545" t="s">
        <v>12656</v>
      </c>
      <c r="J451" s="545"/>
      <c r="K451" s="545" t="s">
        <v>13413</v>
      </c>
      <c r="L451" s="545" t="s">
        <v>13982</v>
      </c>
      <c r="M451" s="548" t="s">
        <v>13758</v>
      </c>
      <c r="N451" s="545" t="s">
        <v>13413</v>
      </c>
      <c r="O451" s="545" t="s">
        <v>14225</v>
      </c>
      <c r="P451" s="549">
        <v>495</v>
      </c>
      <c r="Q451" s="549">
        <v>1</v>
      </c>
      <c r="R451" s="549">
        <v>119</v>
      </c>
      <c r="S451" s="548"/>
      <c r="T451" s="548"/>
      <c r="U451" s="99"/>
    </row>
    <row r="452" spans="1:21" ht="19.5" customHeight="1">
      <c r="A452" s="545">
        <v>539</v>
      </c>
      <c r="B452" s="545" t="s">
        <v>12018</v>
      </c>
      <c r="C452" s="545" t="s">
        <v>216</v>
      </c>
      <c r="D452" s="546"/>
      <c r="E452" s="171" t="str">
        <f t="shared" ref="E452:E515" si="7">TEXT(D452,"YYYY")</f>
        <v>1900</v>
      </c>
      <c r="F452" s="547">
        <v>0</v>
      </c>
      <c r="G452" s="548">
        <v>0</v>
      </c>
      <c r="H452" s="547">
        <v>0</v>
      </c>
      <c r="I452" s="545" t="s">
        <v>12656</v>
      </c>
      <c r="J452" s="545"/>
      <c r="K452" s="545" t="s">
        <v>13413</v>
      </c>
      <c r="L452" s="545" t="s">
        <v>13982</v>
      </c>
      <c r="M452" s="548" t="s">
        <v>13758</v>
      </c>
      <c r="N452" s="545" t="s">
        <v>13413</v>
      </c>
      <c r="O452" s="545" t="s">
        <v>14226</v>
      </c>
      <c r="P452" s="549">
        <v>496</v>
      </c>
      <c r="Q452" s="549">
        <v>1</v>
      </c>
      <c r="R452" s="549">
        <v>119</v>
      </c>
      <c r="S452" s="548"/>
      <c r="T452" s="548"/>
      <c r="U452" s="99"/>
    </row>
    <row r="453" spans="1:21" ht="19.5" customHeight="1">
      <c r="A453" s="545">
        <v>540</v>
      </c>
      <c r="B453" s="545" t="s">
        <v>1455</v>
      </c>
      <c r="C453" s="545" t="s">
        <v>216</v>
      </c>
      <c r="D453" s="546"/>
      <c r="E453" s="171" t="str">
        <f t="shared" si="7"/>
        <v>1900</v>
      </c>
      <c r="F453" s="547">
        <v>0</v>
      </c>
      <c r="G453" s="548">
        <v>0</v>
      </c>
      <c r="H453" s="547">
        <v>0</v>
      </c>
      <c r="I453" s="545" t="s">
        <v>12656</v>
      </c>
      <c r="J453" s="545"/>
      <c r="K453" s="545" t="s">
        <v>13413</v>
      </c>
      <c r="L453" s="545" t="s">
        <v>13982</v>
      </c>
      <c r="M453" s="548" t="s">
        <v>13758</v>
      </c>
      <c r="N453" s="545" t="s">
        <v>13413</v>
      </c>
      <c r="O453" s="545" t="s">
        <v>14227</v>
      </c>
      <c r="P453" s="549">
        <v>497</v>
      </c>
      <c r="Q453" s="549">
        <v>1</v>
      </c>
      <c r="R453" s="549">
        <v>119</v>
      </c>
      <c r="S453" s="548"/>
      <c r="T453" s="548"/>
      <c r="U453" s="99"/>
    </row>
    <row r="454" spans="1:21" ht="19.5" customHeight="1">
      <c r="A454" s="545">
        <v>541</v>
      </c>
      <c r="B454" s="545" t="s">
        <v>1159</v>
      </c>
      <c r="C454" s="545" t="s">
        <v>216</v>
      </c>
      <c r="D454" s="546"/>
      <c r="E454" s="171" t="str">
        <f t="shared" si="7"/>
        <v>1900</v>
      </c>
      <c r="F454" s="547">
        <v>0</v>
      </c>
      <c r="G454" s="548">
        <v>0</v>
      </c>
      <c r="H454" s="547">
        <v>0</v>
      </c>
      <c r="I454" s="545" t="s">
        <v>12691</v>
      </c>
      <c r="J454" s="545"/>
      <c r="K454" s="545" t="s">
        <v>13413</v>
      </c>
      <c r="L454" s="545" t="s">
        <v>14067</v>
      </c>
      <c r="M454" s="548" t="s">
        <v>13758</v>
      </c>
      <c r="N454" s="545" t="s">
        <v>13413</v>
      </c>
      <c r="O454" s="545" t="s">
        <v>14228</v>
      </c>
      <c r="P454" s="549">
        <v>498</v>
      </c>
      <c r="Q454" s="549">
        <v>1</v>
      </c>
      <c r="R454" s="549">
        <v>110</v>
      </c>
      <c r="S454" s="548"/>
      <c r="T454" s="548"/>
      <c r="U454" s="99"/>
    </row>
    <row r="455" spans="1:21" ht="19.5" customHeight="1">
      <c r="A455" s="545">
        <v>542</v>
      </c>
      <c r="B455" s="545" t="s">
        <v>12017</v>
      </c>
      <c r="C455" s="545" t="s">
        <v>216</v>
      </c>
      <c r="D455" s="546"/>
      <c r="E455" s="171" t="str">
        <f t="shared" si="7"/>
        <v>1900</v>
      </c>
      <c r="F455" s="547">
        <v>0</v>
      </c>
      <c r="G455" s="548">
        <v>0</v>
      </c>
      <c r="H455" s="547">
        <v>0</v>
      </c>
      <c r="I455" s="545" t="s">
        <v>12691</v>
      </c>
      <c r="J455" s="545"/>
      <c r="K455" s="545" t="s">
        <v>13413</v>
      </c>
      <c r="L455" s="545" t="s">
        <v>14067</v>
      </c>
      <c r="M455" s="548" t="s">
        <v>13758</v>
      </c>
      <c r="N455" s="545" t="s">
        <v>13413</v>
      </c>
      <c r="O455" s="545" t="s">
        <v>14229</v>
      </c>
      <c r="P455" s="549">
        <v>499</v>
      </c>
      <c r="Q455" s="549">
        <v>1</v>
      </c>
      <c r="R455" s="549">
        <v>110</v>
      </c>
      <c r="S455" s="548"/>
      <c r="T455" s="548"/>
      <c r="U455" s="99"/>
    </row>
    <row r="456" spans="1:21" ht="19.5" customHeight="1">
      <c r="A456" s="545">
        <v>543</v>
      </c>
      <c r="B456" s="545" t="s">
        <v>12016</v>
      </c>
      <c r="C456" s="545" t="s">
        <v>216</v>
      </c>
      <c r="D456" s="546"/>
      <c r="E456" s="171" t="str">
        <f t="shared" si="7"/>
        <v>1900</v>
      </c>
      <c r="F456" s="547">
        <v>0</v>
      </c>
      <c r="G456" s="548">
        <v>0</v>
      </c>
      <c r="H456" s="547">
        <v>0</v>
      </c>
      <c r="I456" s="545" t="s">
        <v>12691</v>
      </c>
      <c r="J456" s="545"/>
      <c r="K456" s="545" t="s">
        <v>13413</v>
      </c>
      <c r="L456" s="545" t="s">
        <v>14067</v>
      </c>
      <c r="M456" s="548" t="s">
        <v>13758</v>
      </c>
      <c r="N456" s="545" t="s">
        <v>13413</v>
      </c>
      <c r="O456" s="545" t="s">
        <v>14230</v>
      </c>
      <c r="P456" s="549">
        <v>500</v>
      </c>
      <c r="Q456" s="549">
        <v>1</v>
      </c>
      <c r="R456" s="549">
        <v>110</v>
      </c>
      <c r="S456" s="548"/>
      <c r="T456" s="548"/>
      <c r="U456" s="99"/>
    </row>
    <row r="457" spans="1:21" ht="19.5" customHeight="1">
      <c r="A457" s="545">
        <v>544</v>
      </c>
      <c r="B457" s="545" t="s">
        <v>1161</v>
      </c>
      <c r="C457" s="545" t="s">
        <v>216</v>
      </c>
      <c r="D457" s="546"/>
      <c r="E457" s="171" t="str">
        <f t="shared" si="7"/>
        <v>1900</v>
      </c>
      <c r="F457" s="547">
        <v>0</v>
      </c>
      <c r="G457" s="548">
        <v>0</v>
      </c>
      <c r="H457" s="547">
        <v>0</v>
      </c>
      <c r="I457" s="545" t="s">
        <v>12691</v>
      </c>
      <c r="J457" s="545"/>
      <c r="K457" s="545" t="s">
        <v>13413</v>
      </c>
      <c r="L457" s="545" t="s">
        <v>14083</v>
      </c>
      <c r="M457" s="548" t="s">
        <v>13758</v>
      </c>
      <c r="N457" s="545" t="s">
        <v>13413</v>
      </c>
      <c r="O457" s="545" t="s">
        <v>14231</v>
      </c>
      <c r="P457" s="549">
        <v>501</v>
      </c>
      <c r="Q457" s="549">
        <v>1</v>
      </c>
      <c r="R457" s="549">
        <v>110</v>
      </c>
      <c r="S457" s="548"/>
      <c r="T457" s="548"/>
      <c r="U457" s="99"/>
    </row>
    <row r="458" spans="1:21" ht="19.5" customHeight="1">
      <c r="A458" s="545">
        <v>545</v>
      </c>
      <c r="B458" s="545" t="s">
        <v>12015</v>
      </c>
      <c r="C458" s="545" t="s">
        <v>216</v>
      </c>
      <c r="D458" s="546"/>
      <c r="E458" s="171" t="str">
        <f t="shared" si="7"/>
        <v>1900</v>
      </c>
      <c r="F458" s="547">
        <v>0</v>
      </c>
      <c r="G458" s="548">
        <v>0</v>
      </c>
      <c r="H458" s="547">
        <v>0</v>
      </c>
      <c r="I458" s="545" t="s">
        <v>12658</v>
      </c>
      <c r="J458" s="545"/>
      <c r="K458" s="545" t="s">
        <v>13413</v>
      </c>
      <c r="L458" s="545" t="s">
        <v>14232</v>
      </c>
      <c r="M458" s="548" t="s">
        <v>13758</v>
      </c>
      <c r="N458" s="545" t="s">
        <v>13413</v>
      </c>
      <c r="O458" s="545" t="s">
        <v>14233</v>
      </c>
      <c r="P458" s="549">
        <v>502</v>
      </c>
      <c r="Q458" s="549">
        <v>1</v>
      </c>
      <c r="R458" s="549">
        <v>9</v>
      </c>
      <c r="S458" s="548"/>
      <c r="T458" s="548"/>
      <c r="U458" s="99"/>
    </row>
    <row r="459" spans="1:21" ht="19.5" customHeight="1">
      <c r="A459" s="545">
        <v>546</v>
      </c>
      <c r="B459" s="545" t="s">
        <v>12014</v>
      </c>
      <c r="C459" s="545" t="s">
        <v>216</v>
      </c>
      <c r="D459" s="546"/>
      <c r="E459" s="171" t="str">
        <f t="shared" si="7"/>
        <v>1900</v>
      </c>
      <c r="F459" s="547">
        <v>0</v>
      </c>
      <c r="G459" s="548">
        <v>0</v>
      </c>
      <c r="H459" s="547">
        <v>0</v>
      </c>
      <c r="I459" s="545" t="s">
        <v>12658</v>
      </c>
      <c r="J459" s="545"/>
      <c r="K459" s="545" t="s">
        <v>13413</v>
      </c>
      <c r="L459" s="545" t="s">
        <v>14234</v>
      </c>
      <c r="M459" s="548" t="s">
        <v>13758</v>
      </c>
      <c r="N459" s="545" t="s">
        <v>13413</v>
      </c>
      <c r="O459" s="545" t="s">
        <v>14235</v>
      </c>
      <c r="P459" s="549">
        <v>503</v>
      </c>
      <c r="Q459" s="549">
        <v>1</v>
      </c>
      <c r="R459" s="549">
        <v>9</v>
      </c>
      <c r="S459" s="548"/>
      <c r="T459" s="548"/>
      <c r="U459" s="99"/>
    </row>
    <row r="460" spans="1:21" ht="19.5" customHeight="1">
      <c r="A460" s="545">
        <v>548</v>
      </c>
      <c r="B460" s="545" t="s">
        <v>1156</v>
      </c>
      <c r="C460" s="545" t="s">
        <v>216</v>
      </c>
      <c r="D460" s="546"/>
      <c r="E460" s="171" t="str">
        <f t="shared" si="7"/>
        <v>1900</v>
      </c>
      <c r="F460" s="547">
        <v>0</v>
      </c>
      <c r="G460" s="548">
        <v>0</v>
      </c>
      <c r="H460" s="547">
        <v>0</v>
      </c>
      <c r="I460" s="545" t="s">
        <v>12691</v>
      </c>
      <c r="J460" s="545"/>
      <c r="K460" s="545" t="s">
        <v>13413</v>
      </c>
      <c r="L460" s="545" t="s">
        <v>14067</v>
      </c>
      <c r="M460" s="548" t="s">
        <v>13758</v>
      </c>
      <c r="N460" s="545" t="s">
        <v>13413</v>
      </c>
      <c r="O460" s="545" t="s">
        <v>14236</v>
      </c>
      <c r="P460" s="549">
        <v>504</v>
      </c>
      <c r="Q460" s="549">
        <v>1</v>
      </c>
      <c r="R460" s="549">
        <v>110</v>
      </c>
      <c r="S460" s="548"/>
      <c r="T460" s="548"/>
      <c r="U460" s="99"/>
    </row>
    <row r="461" spans="1:21" ht="19.5" customHeight="1">
      <c r="A461" s="545">
        <v>549</v>
      </c>
      <c r="B461" s="545" t="s">
        <v>1164</v>
      </c>
      <c r="C461" s="545" t="s">
        <v>216</v>
      </c>
      <c r="D461" s="546"/>
      <c r="E461" s="171" t="str">
        <f t="shared" si="7"/>
        <v>1900</v>
      </c>
      <c r="F461" s="547">
        <v>0</v>
      </c>
      <c r="G461" s="548">
        <v>0</v>
      </c>
      <c r="H461" s="547">
        <v>0</v>
      </c>
      <c r="I461" s="545" t="s">
        <v>12691</v>
      </c>
      <c r="J461" s="545"/>
      <c r="K461" s="545" t="s">
        <v>13413</v>
      </c>
      <c r="L461" s="545" t="s">
        <v>14067</v>
      </c>
      <c r="M461" s="548" t="s">
        <v>13758</v>
      </c>
      <c r="N461" s="545" t="s">
        <v>13413</v>
      </c>
      <c r="O461" s="545" t="s">
        <v>14237</v>
      </c>
      <c r="P461" s="549">
        <v>505</v>
      </c>
      <c r="Q461" s="549">
        <v>1</v>
      </c>
      <c r="R461" s="549">
        <v>110</v>
      </c>
      <c r="S461" s="548"/>
      <c r="T461" s="548"/>
      <c r="U461" s="99"/>
    </row>
    <row r="462" spans="1:21" ht="19.5" customHeight="1">
      <c r="A462" s="545">
        <v>550</v>
      </c>
      <c r="B462" s="545" t="s">
        <v>1461</v>
      </c>
      <c r="C462" s="545" t="s">
        <v>216</v>
      </c>
      <c r="D462" s="546"/>
      <c r="E462" s="171" t="str">
        <f t="shared" si="7"/>
        <v>1900</v>
      </c>
      <c r="F462" s="547">
        <v>0</v>
      </c>
      <c r="G462" s="548">
        <v>0</v>
      </c>
      <c r="H462" s="547">
        <v>0</v>
      </c>
      <c r="I462" s="545" t="s">
        <v>12685</v>
      </c>
      <c r="J462" s="545"/>
      <c r="K462" s="545" t="s">
        <v>13413</v>
      </c>
      <c r="L462" s="545" t="s">
        <v>13413</v>
      </c>
      <c r="M462" s="548" t="s">
        <v>13758</v>
      </c>
      <c r="N462" s="545" t="s">
        <v>13413</v>
      </c>
      <c r="O462" s="545" t="s">
        <v>14238</v>
      </c>
      <c r="P462" s="549">
        <v>506</v>
      </c>
      <c r="Q462" s="549">
        <v>1</v>
      </c>
      <c r="R462" s="549">
        <v>11</v>
      </c>
      <c r="S462" s="548"/>
      <c r="T462" s="548"/>
      <c r="U462" s="99"/>
    </row>
    <row r="463" spans="1:21" ht="19.5" customHeight="1">
      <c r="A463" s="545">
        <v>551</v>
      </c>
      <c r="B463" s="545" t="s">
        <v>7149</v>
      </c>
      <c r="C463" s="545" t="s">
        <v>216</v>
      </c>
      <c r="D463" s="546">
        <v>45708</v>
      </c>
      <c r="E463" s="171" t="str">
        <f t="shared" si="7"/>
        <v>2025</v>
      </c>
      <c r="F463" s="547">
        <v>16202.58</v>
      </c>
      <c r="G463" s="548">
        <v>0.19</v>
      </c>
      <c r="H463" s="547">
        <v>13615.61</v>
      </c>
      <c r="I463" s="545" t="s">
        <v>12685</v>
      </c>
      <c r="J463" s="545" t="s">
        <v>13307</v>
      </c>
      <c r="K463" s="545" t="s">
        <v>13413</v>
      </c>
      <c r="L463" s="545" t="s">
        <v>13413</v>
      </c>
      <c r="M463" s="548" t="s">
        <v>13758</v>
      </c>
      <c r="N463" s="545" t="s">
        <v>13413</v>
      </c>
      <c r="O463" s="545" t="s">
        <v>14239</v>
      </c>
      <c r="P463" s="549">
        <v>507</v>
      </c>
      <c r="Q463" s="549">
        <v>1</v>
      </c>
      <c r="R463" s="549">
        <v>11</v>
      </c>
      <c r="S463" s="548">
        <v>2228</v>
      </c>
      <c r="T463" s="548"/>
      <c r="U463" s="99"/>
    </row>
    <row r="464" spans="1:21" ht="19.5" customHeight="1">
      <c r="A464" s="545">
        <v>552</v>
      </c>
      <c r="B464" s="545" t="s">
        <v>3051</v>
      </c>
      <c r="C464" s="545" t="s">
        <v>216</v>
      </c>
      <c r="D464" s="546"/>
      <c r="E464" s="171" t="str">
        <f t="shared" si="7"/>
        <v>1900</v>
      </c>
      <c r="F464" s="547">
        <v>0</v>
      </c>
      <c r="G464" s="548">
        <v>0</v>
      </c>
      <c r="H464" s="547">
        <v>0</v>
      </c>
      <c r="I464" s="545" t="s">
        <v>12689</v>
      </c>
      <c r="J464" s="545"/>
      <c r="K464" s="545" t="s">
        <v>13413</v>
      </c>
      <c r="L464" s="545" t="s">
        <v>14240</v>
      </c>
      <c r="M464" s="548" t="s">
        <v>13758</v>
      </c>
      <c r="N464" s="545" t="s">
        <v>13413</v>
      </c>
      <c r="O464" s="545" t="s">
        <v>14241</v>
      </c>
      <c r="P464" s="549">
        <v>508</v>
      </c>
      <c r="Q464" s="549">
        <v>1</v>
      </c>
      <c r="R464" s="549">
        <v>156</v>
      </c>
      <c r="S464" s="548"/>
      <c r="T464" s="548"/>
      <c r="U464" s="99"/>
    </row>
    <row r="465" spans="1:21" ht="19.5" customHeight="1">
      <c r="A465" s="545">
        <v>553</v>
      </c>
      <c r="B465" s="545" t="s">
        <v>1474</v>
      </c>
      <c r="C465" s="545" t="s">
        <v>216</v>
      </c>
      <c r="D465" s="546"/>
      <c r="E465" s="171" t="str">
        <f t="shared" si="7"/>
        <v>1900</v>
      </c>
      <c r="F465" s="547">
        <v>0</v>
      </c>
      <c r="G465" s="548">
        <v>0</v>
      </c>
      <c r="H465" s="547">
        <v>0</v>
      </c>
      <c r="I465" s="545" t="s">
        <v>12703</v>
      </c>
      <c r="J465" s="545"/>
      <c r="K465" s="545" t="s">
        <v>13413</v>
      </c>
      <c r="L465" s="545" t="s">
        <v>14242</v>
      </c>
      <c r="M465" s="548" t="s">
        <v>13758</v>
      </c>
      <c r="N465" s="545" t="s">
        <v>13413</v>
      </c>
      <c r="O465" s="545" t="s">
        <v>14243</v>
      </c>
      <c r="P465" s="549">
        <v>509</v>
      </c>
      <c r="Q465" s="549">
        <v>1</v>
      </c>
      <c r="R465" s="549">
        <v>120</v>
      </c>
      <c r="S465" s="548"/>
      <c r="T465" s="548"/>
      <c r="U465" s="99"/>
    </row>
    <row r="466" spans="1:21" ht="19.5" customHeight="1">
      <c r="A466" s="545">
        <v>554</v>
      </c>
      <c r="B466" s="545" t="s">
        <v>1475</v>
      </c>
      <c r="C466" s="545" t="s">
        <v>216</v>
      </c>
      <c r="D466" s="546"/>
      <c r="E466" s="171" t="str">
        <f t="shared" si="7"/>
        <v>1900</v>
      </c>
      <c r="F466" s="547">
        <v>0</v>
      </c>
      <c r="G466" s="548">
        <v>0</v>
      </c>
      <c r="H466" s="547">
        <v>0</v>
      </c>
      <c r="I466" s="545" t="s">
        <v>12703</v>
      </c>
      <c r="J466" s="545"/>
      <c r="K466" s="545" t="s">
        <v>13413</v>
      </c>
      <c r="L466" s="545" t="s">
        <v>14244</v>
      </c>
      <c r="M466" s="548" t="s">
        <v>13758</v>
      </c>
      <c r="N466" s="545" t="s">
        <v>13413</v>
      </c>
      <c r="O466" s="545" t="s">
        <v>14245</v>
      </c>
      <c r="P466" s="549">
        <v>510</v>
      </c>
      <c r="Q466" s="549">
        <v>1</v>
      </c>
      <c r="R466" s="549">
        <v>120</v>
      </c>
      <c r="S466" s="548"/>
      <c r="T466" s="548"/>
      <c r="U466" s="99"/>
    </row>
    <row r="467" spans="1:21" ht="19.5" customHeight="1">
      <c r="A467" s="545">
        <v>556</v>
      </c>
      <c r="B467" s="545" t="s">
        <v>3300</v>
      </c>
      <c r="C467" s="545" t="s">
        <v>216</v>
      </c>
      <c r="D467" s="546"/>
      <c r="E467" s="171" t="str">
        <f t="shared" si="7"/>
        <v>1900</v>
      </c>
      <c r="F467" s="547">
        <v>0</v>
      </c>
      <c r="G467" s="548">
        <v>0</v>
      </c>
      <c r="H467" s="547">
        <v>0</v>
      </c>
      <c r="I467" s="545" t="s">
        <v>12678</v>
      </c>
      <c r="J467" s="545"/>
      <c r="K467" s="545" t="s">
        <v>13413</v>
      </c>
      <c r="L467" s="545" t="s">
        <v>14246</v>
      </c>
      <c r="M467" s="548" t="s">
        <v>13758</v>
      </c>
      <c r="N467" s="545" t="s">
        <v>13413</v>
      </c>
      <c r="O467" s="545" t="s">
        <v>13413</v>
      </c>
      <c r="P467" s="549">
        <v>511</v>
      </c>
      <c r="Q467" s="549">
        <v>1</v>
      </c>
      <c r="R467" s="549">
        <v>23</v>
      </c>
      <c r="S467" s="548"/>
      <c r="T467" s="548"/>
      <c r="U467" s="99"/>
    </row>
    <row r="468" spans="1:21" ht="19.5" customHeight="1">
      <c r="A468" s="545">
        <v>557</v>
      </c>
      <c r="B468" s="545" t="s">
        <v>1480</v>
      </c>
      <c r="C468" s="545" t="s">
        <v>216</v>
      </c>
      <c r="D468" s="546"/>
      <c r="E468" s="171" t="str">
        <f t="shared" si="7"/>
        <v>1900</v>
      </c>
      <c r="F468" s="547">
        <v>0</v>
      </c>
      <c r="G468" s="548">
        <v>0</v>
      </c>
      <c r="H468" s="547">
        <v>0</v>
      </c>
      <c r="I468" s="545" t="s">
        <v>12703</v>
      </c>
      <c r="J468" s="545"/>
      <c r="K468" s="545" t="s">
        <v>13413</v>
      </c>
      <c r="L468" s="545" t="s">
        <v>14247</v>
      </c>
      <c r="M468" s="548" t="s">
        <v>13758</v>
      </c>
      <c r="N468" s="545" t="s">
        <v>13413</v>
      </c>
      <c r="O468" s="545" t="s">
        <v>14248</v>
      </c>
      <c r="P468" s="549">
        <v>512</v>
      </c>
      <c r="Q468" s="549">
        <v>1</v>
      </c>
      <c r="R468" s="549">
        <v>120</v>
      </c>
      <c r="S468" s="548"/>
      <c r="T468" s="548"/>
      <c r="U468" s="99"/>
    </row>
    <row r="469" spans="1:21" ht="19.5" customHeight="1">
      <c r="A469" s="545">
        <v>558</v>
      </c>
      <c r="B469" s="545" t="s">
        <v>12013</v>
      </c>
      <c r="C469" s="545" t="s">
        <v>216</v>
      </c>
      <c r="D469" s="546"/>
      <c r="E469" s="171" t="str">
        <f t="shared" si="7"/>
        <v>1900</v>
      </c>
      <c r="F469" s="547">
        <v>0</v>
      </c>
      <c r="G469" s="548">
        <v>0</v>
      </c>
      <c r="H469" s="547">
        <v>0</v>
      </c>
      <c r="I469" s="545" t="s">
        <v>12685</v>
      </c>
      <c r="J469" s="545"/>
      <c r="K469" s="545" t="s">
        <v>13413</v>
      </c>
      <c r="L469" s="545" t="s">
        <v>13413</v>
      </c>
      <c r="M469" s="548" t="s">
        <v>13758</v>
      </c>
      <c r="N469" s="545" t="s">
        <v>13413</v>
      </c>
      <c r="O469" s="545" t="s">
        <v>14249</v>
      </c>
      <c r="P469" s="549">
        <v>513</v>
      </c>
      <c r="Q469" s="549">
        <v>1</v>
      </c>
      <c r="R469" s="549">
        <v>11</v>
      </c>
      <c r="S469" s="548"/>
      <c r="T469" s="548"/>
      <c r="U469" s="99"/>
    </row>
    <row r="470" spans="1:21" ht="19.5" customHeight="1">
      <c r="A470" s="545">
        <v>559</v>
      </c>
      <c r="B470" s="545" t="s">
        <v>12012</v>
      </c>
      <c r="C470" s="545" t="s">
        <v>216</v>
      </c>
      <c r="D470" s="546"/>
      <c r="E470" s="171" t="str">
        <f t="shared" si="7"/>
        <v>1900</v>
      </c>
      <c r="F470" s="547">
        <v>0</v>
      </c>
      <c r="G470" s="548">
        <v>0</v>
      </c>
      <c r="H470" s="547">
        <v>0</v>
      </c>
      <c r="I470" s="545" t="s">
        <v>12703</v>
      </c>
      <c r="J470" s="545"/>
      <c r="K470" s="545" t="s">
        <v>13413</v>
      </c>
      <c r="L470" s="545" t="s">
        <v>14242</v>
      </c>
      <c r="M470" s="548" t="s">
        <v>13758</v>
      </c>
      <c r="N470" s="545" t="s">
        <v>13413</v>
      </c>
      <c r="O470" s="545" t="s">
        <v>14250</v>
      </c>
      <c r="P470" s="549">
        <v>514</v>
      </c>
      <c r="Q470" s="549">
        <v>1</v>
      </c>
      <c r="R470" s="549">
        <v>120</v>
      </c>
      <c r="S470" s="548"/>
      <c r="T470" s="548"/>
      <c r="U470" s="99"/>
    </row>
    <row r="471" spans="1:21" ht="19.5" customHeight="1">
      <c r="A471" s="545">
        <v>560</v>
      </c>
      <c r="B471" s="545" t="s">
        <v>1477</v>
      </c>
      <c r="C471" s="545" t="s">
        <v>216</v>
      </c>
      <c r="D471" s="546"/>
      <c r="E471" s="171" t="str">
        <f t="shared" si="7"/>
        <v>1900</v>
      </c>
      <c r="F471" s="547">
        <v>0</v>
      </c>
      <c r="G471" s="548">
        <v>0</v>
      </c>
      <c r="H471" s="547">
        <v>0</v>
      </c>
      <c r="I471" s="545" t="s">
        <v>12703</v>
      </c>
      <c r="J471" s="545"/>
      <c r="K471" s="545" t="s">
        <v>13413</v>
      </c>
      <c r="L471" s="545" t="s">
        <v>14251</v>
      </c>
      <c r="M471" s="548" t="s">
        <v>13758</v>
      </c>
      <c r="N471" s="545" t="s">
        <v>13413</v>
      </c>
      <c r="O471" s="545" t="s">
        <v>14252</v>
      </c>
      <c r="P471" s="549">
        <v>515</v>
      </c>
      <c r="Q471" s="549">
        <v>1</v>
      </c>
      <c r="R471" s="549">
        <v>120</v>
      </c>
      <c r="S471" s="548"/>
      <c r="T471" s="548"/>
      <c r="U471" s="99"/>
    </row>
    <row r="472" spans="1:21" ht="19.5" customHeight="1">
      <c r="A472" s="545">
        <v>561</v>
      </c>
      <c r="B472" s="545" t="s">
        <v>1170</v>
      </c>
      <c r="C472" s="545" t="s">
        <v>216</v>
      </c>
      <c r="D472" s="546"/>
      <c r="E472" s="171" t="str">
        <f t="shared" si="7"/>
        <v>1900</v>
      </c>
      <c r="F472" s="547">
        <v>0</v>
      </c>
      <c r="G472" s="548">
        <v>0</v>
      </c>
      <c r="H472" s="547">
        <v>0</v>
      </c>
      <c r="I472" s="545" t="s">
        <v>12658</v>
      </c>
      <c r="J472" s="545"/>
      <c r="K472" s="545" t="s">
        <v>13413</v>
      </c>
      <c r="L472" s="545" t="s">
        <v>14253</v>
      </c>
      <c r="M472" s="548" t="s">
        <v>13758</v>
      </c>
      <c r="N472" s="545" t="s">
        <v>13413</v>
      </c>
      <c r="O472" s="545" t="s">
        <v>14254</v>
      </c>
      <c r="P472" s="549">
        <v>516</v>
      </c>
      <c r="Q472" s="549">
        <v>1</v>
      </c>
      <c r="R472" s="549">
        <v>9</v>
      </c>
      <c r="S472" s="548"/>
      <c r="T472" s="548"/>
      <c r="U472" s="99"/>
    </row>
    <row r="473" spans="1:21" ht="19.5" customHeight="1">
      <c r="A473" s="545">
        <v>563</v>
      </c>
      <c r="B473" s="545" t="s">
        <v>12011</v>
      </c>
      <c r="C473" s="545" t="s">
        <v>216</v>
      </c>
      <c r="D473" s="546"/>
      <c r="E473" s="171" t="str">
        <f t="shared" si="7"/>
        <v>1900</v>
      </c>
      <c r="F473" s="547">
        <v>0</v>
      </c>
      <c r="G473" s="548">
        <v>0</v>
      </c>
      <c r="H473" s="547">
        <v>0</v>
      </c>
      <c r="I473" s="545" t="s">
        <v>12703</v>
      </c>
      <c r="J473" s="545"/>
      <c r="K473" s="545" t="s">
        <v>13413</v>
      </c>
      <c r="L473" s="545" t="s">
        <v>14244</v>
      </c>
      <c r="M473" s="548" t="s">
        <v>13758</v>
      </c>
      <c r="N473" s="545" t="s">
        <v>13413</v>
      </c>
      <c r="O473" s="545" t="s">
        <v>14255</v>
      </c>
      <c r="P473" s="549">
        <v>517</v>
      </c>
      <c r="Q473" s="549">
        <v>1</v>
      </c>
      <c r="R473" s="549">
        <v>120</v>
      </c>
      <c r="S473" s="548"/>
      <c r="T473" s="548"/>
      <c r="U473" s="99"/>
    </row>
    <row r="474" spans="1:21" ht="19.5" customHeight="1">
      <c r="A474" s="545">
        <v>564</v>
      </c>
      <c r="B474" s="545" t="s">
        <v>1494</v>
      </c>
      <c r="C474" s="545" t="s">
        <v>216</v>
      </c>
      <c r="D474" s="546"/>
      <c r="E474" s="171" t="str">
        <f t="shared" si="7"/>
        <v>1900</v>
      </c>
      <c r="F474" s="547">
        <v>0</v>
      </c>
      <c r="G474" s="548">
        <v>0</v>
      </c>
      <c r="H474" s="547">
        <v>0</v>
      </c>
      <c r="I474" s="545" t="s">
        <v>12685</v>
      </c>
      <c r="J474" s="545"/>
      <c r="K474" s="545" t="s">
        <v>13413</v>
      </c>
      <c r="L474" s="545" t="s">
        <v>14256</v>
      </c>
      <c r="M474" s="548" t="s">
        <v>13758</v>
      </c>
      <c r="N474" s="545" t="s">
        <v>13413</v>
      </c>
      <c r="O474" s="545" t="s">
        <v>14257</v>
      </c>
      <c r="P474" s="549">
        <v>518</v>
      </c>
      <c r="Q474" s="549">
        <v>1</v>
      </c>
      <c r="R474" s="549">
        <v>11</v>
      </c>
      <c r="S474" s="548"/>
      <c r="T474" s="548"/>
      <c r="U474" s="99"/>
    </row>
    <row r="475" spans="1:21" ht="19.5" customHeight="1">
      <c r="A475" s="545">
        <v>565</v>
      </c>
      <c r="B475" s="545" t="s">
        <v>1495</v>
      </c>
      <c r="C475" s="545" t="s">
        <v>216</v>
      </c>
      <c r="D475" s="546"/>
      <c r="E475" s="171" t="str">
        <f t="shared" si="7"/>
        <v>1900</v>
      </c>
      <c r="F475" s="547">
        <v>0</v>
      </c>
      <c r="G475" s="548">
        <v>0</v>
      </c>
      <c r="H475" s="547">
        <v>0</v>
      </c>
      <c r="I475" s="545" t="s">
        <v>12685</v>
      </c>
      <c r="J475" s="545"/>
      <c r="K475" s="545" t="s">
        <v>13413</v>
      </c>
      <c r="L475" s="545" t="s">
        <v>14258</v>
      </c>
      <c r="M475" s="548" t="s">
        <v>13758</v>
      </c>
      <c r="N475" s="545" t="s">
        <v>13413</v>
      </c>
      <c r="O475" s="545" t="s">
        <v>14259</v>
      </c>
      <c r="P475" s="549">
        <v>519</v>
      </c>
      <c r="Q475" s="549">
        <v>1</v>
      </c>
      <c r="R475" s="549">
        <v>11</v>
      </c>
      <c r="S475" s="548"/>
      <c r="T475" s="548"/>
      <c r="U475" s="99"/>
    </row>
    <row r="476" spans="1:21" ht="19.5" customHeight="1">
      <c r="A476" s="545">
        <v>566</v>
      </c>
      <c r="B476" s="545" t="s">
        <v>12010</v>
      </c>
      <c r="C476" s="545" t="s">
        <v>216</v>
      </c>
      <c r="D476" s="546"/>
      <c r="E476" s="171" t="str">
        <f t="shared" si="7"/>
        <v>1900</v>
      </c>
      <c r="F476" s="547">
        <v>0</v>
      </c>
      <c r="G476" s="548">
        <v>0</v>
      </c>
      <c r="H476" s="547">
        <v>0</v>
      </c>
      <c r="I476" s="545" t="s">
        <v>12678</v>
      </c>
      <c r="J476" s="545"/>
      <c r="K476" s="545" t="s">
        <v>13413</v>
      </c>
      <c r="L476" s="545" t="s">
        <v>14260</v>
      </c>
      <c r="M476" s="548" t="s">
        <v>13758</v>
      </c>
      <c r="N476" s="545" t="s">
        <v>13413</v>
      </c>
      <c r="O476" s="545" t="s">
        <v>13413</v>
      </c>
      <c r="P476" s="549">
        <v>520</v>
      </c>
      <c r="Q476" s="549">
        <v>1</v>
      </c>
      <c r="R476" s="549">
        <v>23</v>
      </c>
      <c r="S476" s="548"/>
      <c r="T476" s="548"/>
      <c r="U476" s="99"/>
    </row>
    <row r="477" spans="1:21" ht="19.5" customHeight="1">
      <c r="A477" s="545">
        <v>567</v>
      </c>
      <c r="B477" s="545" t="s">
        <v>7148</v>
      </c>
      <c r="C477" s="545" t="s">
        <v>216</v>
      </c>
      <c r="D477" s="546">
        <v>46052</v>
      </c>
      <c r="E477" s="171" t="str">
        <f t="shared" si="7"/>
        <v>2026</v>
      </c>
      <c r="F477" s="547">
        <v>245302</v>
      </c>
      <c r="G477" s="548">
        <v>0.19</v>
      </c>
      <c r="H477" s="547">
        <v>206136.13</v>
      </c>
      <c r="I477" s="545" t="s">
        <v>12676</v>
      </c>
      <c r="J477" s="545" t="s">
        <v>13307</v>
      </c>
      <c r="K477" s="545" t="s">
        <v>13413</v>
      </c>
      <c r="L477" s="545" t="s">
        <v>13807</v>
      </c>
      <c r="M477" s="548" t="s">
        <v>13758</v>
      </c>
      <c r="N477" s="545" t="s">
        <v>13413</v>
      </c>
      <c r="O477" s="545" t="s">
        <v>14261</v>
      </c>
      <c r="P477" s="549">
        <v>521</v>
      </c>
      <c r="Q477" s="549">
        <v>1</v>
      </c>
      <c r="R477" s="549">
        <v>14</v>
      </c>
      <c r="S477" s="548">
        <v>2228</v>
      </c>
      <c r="T477" s="548"/>
      <c r="U477" s="99"/>
    </row>
    <row r="478" spans="1:21" ht="19.5" customHeight="1">
      <c r="A478" s="545">
        <v>568</v>
      </c>
      <c r="B478" s="545" t="s">
        <v>1514</v>
      </c>
      <c r="C478" s="545" t="s">
        <v>216</v>
      </c>
      <c r="D478" s="546"/>
      <c r="E478" s="171" t="str">
        <f t="shared" si="7"/>
        <v>1900</v>
      </c>
      <c r="F478" s="547">
        <v>0</v>
      </c>
      <c r="G478" s="548">
        <v>0</v>
      </c>
      <c r="H478" s="547">
        <v>0</v>
      </c>
      <c r="I478" s="545" t="s">
        <v>12685</v>
      </c>
      <c r="J478" s="545"/>
      <c r="K478" s="545" t="s">
        <v>13413</v>
      </c>
      <c r="L478" s="545" t="s">
        <v>14262</v>
      </c>
      <c r="M478" s="548" t="s">
        <v>13758</v>
      </c>
      <c r="N478" s="545" t="s">
        <v>13413</v>
      </c>
      <c r="O478" s="545" t="s">
        <v>14263</v>
      </c>
      <c r="P478" s="549">
        <v>522</v>
      </c>
      <c r="Q478" s="549">
        <v>1</v>
      </c>
      <c r="R478" s="549">
        <v>11</v>
      </c>
      <c r="S478" s="548"/>
      <c r="T478" s="548"/>
      <c r="U478" s="99"/>
    </row>
    <row r="479" spans="1:21" ht="19.5" customHeight="1">
      <c r="A479" s="545">
        <v>569</v>
      </c>
      <c r="B479" s="545" t="s">
        <v>1513</v>
      </c>
      <c r="C479" s="545" t="s">
        <v>216</v>
      </c>
      <c r="D479" s="546"/>
      <c r="E479" s="171" t="str">
        <f t="shared" si="7"/>
        <v>1900</v>
      </c>
      <c r="F479" s="547">
        <v>0</v>
      </c>
      <c r="G479" s="548">
        <v>0</v>
      </c>
      <c r="H479" s="547">
        <v>0</v>
      </c>
      <c r="I479" s="545" t="s">
        <v>12685</v>
      </c>
      <c r="J479" s="545"/>
      <c r="K479" s="545" t="s">
        <v>13413</v>
      </c>
      <c r="L479" s="545" t="s">
        <v>13413</v>
      </c>
      <c r="M479" s="548" t="s">
        <v>13758</v>
      </c>
      <c r="N479" s="545" t="s">
        <v>13413</v>
      </c>
      <c r="O479" s="545" t="s">
        <v>14264</v>
      </c>
      <c r="P479" s="549">
        <v>523</v>
      </c>
      <c r="Q479" s="549">
        <v>1</v>
      </c>
      <c r="R479" s="549">
        <v>11</v>
      </c>
      <c r="S479" s="548"/>
      <c r="T479" s="548"/>
      <c r="U479" s="99"/>
    </row>
    <row r="480" spans="1:21" ht="19.5" customHeight="1">
      <c r="A480" s="545">
        <v>570</v>
      </c>
      <c r="B480" s="545" t="s">
        <v>7147</v>
      </c>
      <c r="C480" s="545" t="s">
        <v>216</v>
      </c>
      <c r="D480" s="546">
        <v>46052</v>
      </c>
      <c r="E480" s="171" t="str">
        <f t="shared" si="7"/>
        <v>2026</v>
      </c>
      <c r="F480" s="547">
        <v>485936</v>
      </c>
      <c r="G480" s="548">
        <v>0.19</v>
      </c>
      <c r="H480" s="547">
        <v>408349.58</v>
      </c>
      <c r="I480" s="545" t="s">
        <v>12676</v>
      </c>
      <c r="J480" s="545" t="s">
        <v>13307</v>
      </c>
      <c r="K480" s="545" t="s">
        <v>13413</v>
      </c>
      <c r="L480" s="545" t="s">
        <v>13807</v>
      </c>
      <c r="M480" s="548" t="s">
        <v>13758</v>
      </c>
      <c r="N480" s="545" t="s">
        <v>13413</v>
      </c>
      <c r="O480" s="545" t="s">
        <v>14265</v>
      </c>
      <c r="P480" s="549">
        <v>524</v>
      </c>
      <c r="Q480" s="549">
        <v>1</v>
      </c>
      <c r="R480" s="549">
        <v>14</v>
      </c>
      <c r="S480" s="548">
        <v>2228</v>
      </c>
      <c r="T480" s="548"/>
      <c r="U480" s="99"/>
    </row>
    <row r="481" spans="1:21" ht="19.5" customHeight="1">
      <c r="A481" s="545">
        <v>571</v>
      </c>
      <c r="B481" s="545" t="s">
        <v>12009</v>
      </c>
      <c r="C481" s="545" t="s">
        <v>216</v>
      </c>
      <c r="D481" s="546"/>
      <c r="E481" s="171" t="str">
        <f t="shared" si="7"/>
        <v>1900</v>
      </c>
      <c r="F481" s="547">
        <v>0</v>
      </c>
      <c r="G481" s="548">
        <v>0</v>
      </c>
      <c r="H481" s="547">
        <v>0</v>
      </c>
      <c r="I481" s="545" t="s">
        <v>12689</v>
      </c>
      <c r="J481" s="545"/>
      <c r="K481" s="545" t="s">
        <v>13413</v>
      </c>
      <c r="L481" s="545" t="s">
        <v>14240</v>
      </c>
      <c r="M481" s="548" t="s">
        <v>13758</v>
      </c>
      <c r="N481" s="545" t="s">
        <v>13413</v>
      </c>
      <c r="O481" s="545" t="s">
        <v>14266</v>
      </c>
      <c r="P481" s="549">
        <v>525</v>
      </c>
      <c r="Q481" s="549">
        <v>1</v>
      </c>
      <c r="R481" s="549">
        <v>156</v>
      </c>
      <c r="S481" s="548"/>
      <c r="T481" s="548"/>
      <c r="U481" s="99"/>
    </row>
    <row r="482" spans="1:21" ht="19.5" customHeight="1">
      <c r="A482" s="545">
        <v>572</v>
      </c>
      <c r="B482" s="545" t="s">
        <v>12008</v>
      </c>
      <c r="C482" s="545" t="s">
        <v>216</v>
      </c>
      <c r="D482" s="546"/>
      <c r="E482" s="171" t="str">
        <f t="shared" si="7"/>
        <v>1900</v>
      </c>
      <c r="F482" s="547">
        <v>0</v>
      </c>
      <c r="G482" s="548">
        <v>0</v>
      </c>
      <c r="H482" s="547">
        <v>0</v>
      </c>
      <c r="I482" s="545" t="s">
        <v>12704</v>
      </c>
      <c r="J482" s="545"/>
      <c r="K482" s="545" t="s">
        <v>13413</v>
      </c>
      <c r="L482" s="545" t="s">
        <v>13982</v>
      </c>
      <c r="M482" s="548" t="s">
        <v>13758</v>
      </c>
      <c r="N482" s="545" t="s">
        <v>13413</v>
      </c>
      <c r="O482" s="545" t="s">
        <v>14267</v>
      </c>
      <c r="P482" s="549">
        <v>526</v>
      </c>
      <c r="Q482" s="549">
        <v>1</v>
      </c>
      <c r="R482" s="549">
        <v>118</v>
      </c>
      <c r="S482" s="548"/>
      <c r="T482" s="548"/>
      <c r="U482" s="99"/>
    </row>
    <row r="483" spans="1:21" ht="19.5" customHeight="1">
      <c r="A483" s="545">
        <v>576</v>
      </c>
      <c r="B483" s="545" t="s">
        <v>1592</v>
      </c>
      <c r="C483" s="545" t="s">
        <v>206</v>
      </c>
      <c r="D483" s="546"/>
      <c r="E483" s="171" t="str">
        <f t="shared" si="7"/>
        <v>1900</v>
      </c>
      <c r="F483" s="547">
        <v>0</v>
      </c>
      <c r="G483" s="548">
        <v>0</v>
      </c>
      <c r="H483" s="547">
        <v>0</v>
      </c>
      <c r="I483" s="545" t="s">
        <v>12645</v>
      </c>
      <c r="J483" s="545"/>
      <c r="K483" s="545" t="s">
        <v>13413</v>
      </c>
      <c r="L483" s="545" t="s">
        <v>13413</v>
      </c>
      <c r="M483" s="548" t="s">
        <v>13758</v>
      </c>
      <c r="N483" s="545" t="s">
        <v>22144</v>
      </c>
      <c r="O483" s="545" t="s">
        <v>14268</v>
      </c>
      <c r="P483" s="549">
        <v>527</v>
      </c>
      <c r="Q483" s="549">
        <v>1</v>
      </c>
      <c r="R483" s="549">
        <v>12</v>
      </c>
      <c r="S483" s="548"/>
      <c r="T483" s="548">
        <v>37</v>
      </c>
      <c r="U483" s="99"/>
    </row>
    <row r="484" spans="1:21" ht="19.5" customHeight="1">
      <c r="A484" s="545">
        <v>577</v>
      </c>
      <c r="B484" s="545" t="s">
        <v>12007</v>
      </c>
      <c r="C484" s="545" t="s">
        <v>216</v>
      </c>
      <c r="D484" s="546"/>
      <c r="E484" s="171" t="str">
        <f t="shared" si="7"/>
        <v>1900</v>
      </c>
      <c r="F484" s="547">
        <v>0</v>
      </c>
      <c r="G484" s="548">
        <v>0</v>
      </c>
      <c r="H484" s="547">
        <v>0</v>
      </c>
      <c r="I484" s="545" t="s">
        <v>12656</v>
      </c>
      <c r="J484" s="545"/>
      <c r="K484" s="545" t="s">
        <v>13413</v>
      </c>
      <c r="L484" s="545" t="s">
        <v>14269</v>
      </c>
      <c r="M484" s="548" t="s">
        <v>13758</v>
      </c>
      <c r="N484" s="545" t="s">
        <v>13413</v>
      </c>
      <c r="O484" s="545" t="s">
        <v>14270</v>
      </c>
      <c r="P484" s="549">
        <v>528</v>
      </c>
      <c r="Q484" s="549">
        <v>1</v>
      </c>
      <c r="R484" s="549">
        <v>119</v>
      </c>
      <c r="S484" s="548"/>
      <c r="T484" s="548"/>
      <c r="U484" s="99"/>
    </row>
    <row r="485" spans="1:21" ht="19.5" customHeight="1">
      <c r="A485" s="545">
        <v>578</v>
      </c>
      <c r="B485" s="545" t="s">
        <v>4471</v>
      </c>
      <c r="C485" s="545" t="s">
        <v>209</v>
      </c>
      <c r="D485" s="546"/>
      <c r="E485" s="171" t="str">
        <f t="shared" si="7"/>
        <v>1900</v>
      </c>
      <c r="F485" s="547">
        <v>0</v>
      </c>
      <c r="G485" s="548">
        <v>0</v>
      </c>
      <c r="H485" s="547">
        <v>0</v>
      </c>
      <c r="I485" s="545" t="s">
        <v>12644</v>
      </c>
      <c r="J485" s="545"/>
      <c r="K485" s="545" t="s">
        <v>14271</v>
      </c>
      <c r="L485" s="545" t="s">
        <v>14272</v>
      </c>
      <c r="M485" s="548" t="s">
        <v>13758</v>
      </c>
      <c r="N485" s="545" t="s">
        <v>13413</v>
      </c>
      <c r="O485" s="545" t="s">
        <v>13413</v>
      </c>
      <c r="P485" s="549">
        <v>529</v>
      </c>
      <c r="Q485" s="549">
        <v>1</v>
      </c>
      <c r="R485" s="549">
        <v>62</v>
      </c>
      <c r="S485" s="548"/>
      <c r="T485" s="548"/>
      <c r="U485" s="99"/>
    </row>
    <row r="486" spans="1:21" ht="19.5" customHeight="1">
      <c r="A486" s="545">
        <v>580</v>
      </c>
      <c r="B486" s="545" t="s">
        <v>12006</v>
      </c>
      <c r="C486" s="545" t="s">
        <v>221</v>
      </c>
      <c r="D486" s="546"/>
      <c r="E486" s="171" t="str">
        <f t="shared" si="7"/>
        <v>1900</v>
      </c>
      <c r="F486" s="547">
        <v>0</v>
      </c>
      <c r="G486" s="548">
        <v>0</v>
      </c>
      <c r="H486" s="547">
        <v>0</v>
      </c>
      <c r="I486" s="545" t="s">
        <v>12663</v>
      </c>
      <c r="J486" s="545"/>
      <c r="K486" s="545" t="s">
        <v>13413</v>
      </c>
      <c r="L486" s="545" t="s">
        <v>14138</v>
      </c>
      <c r="M486" s="548" t="s">
        <v>13758</v>
      </c>
      <c r="N486" s="545" t="s">
        <v>13413</v>
      </c>
      <c r="O486" s="545" t="s">
        <v>14273</v>
      </c>
      <c r="P486" s="549">
        <v>530</v>
      </c>
      <c r="Q486" s="549">
        <v>1</v>
      </c>
      <c r="R486" s="549">
        <v>159</v>
      </c>
      <c r="S486" s="548"/>
      <c r="T486" s="548"/>
      <c r="U486" s="99"/>
    </row>
    <row r="487" spans="1:21" ht="19.5" customHeight="1">
      <c r="A487" s="545">
        <v>581</v>
      </c>
      <c r="B487" s="545" t="s">
        <v>326</v>
      </c>
      <c r="C487" s="545" t="s">
        <v>206</v>
      </c>
      <c r="D487" s="546">
        <v>46052</v>
      </c>
      <c r="E487" s="171" t="str">
        <f t="shared" si="7"/>
        <v>2026</v>
      </c>
      <c r="F487" s="547">
        <v>725</v>
      </c>
      <c r="G487" s="548">
        <v>0.19</v>
      </c>
      <c r="H487" s="547">
        <v>609.24</v>
      </c>
      <c r="I487" s="545" t="s">
        <v>12654</v>
      </c>
      <c r="J487" s="545" t="s">
        <v>13307</v>
      </c>
      <c r="K487" s="545" t="s">
        <v>14274</v>
      </c>
      <c r="L487" s="545" t="s">
        <v>14275</v>
      </c>
      <c r="M487" s="548" t="s">
        <v>13758</v>
      </c>
      <c r="N487" s="545" t="s">
        <v>13413</v>
      </c>
      <c r="O487" s="545" t="s">
        <v>13413</v>
      </c>
      <c r="P487" s="549">
        <v>531</v>
      </c>
      <c r="Q487" s="549">
        <v>1</v>
      </c>
      <c r="R487" s="549">
        <v>2</v>
      </c>
      <c r="S487" s="548">
        <v>2228</v>
      </c>
      <c r="T487" s="548"/>
      <c r="U487" s="99"/>
    </row>
    <row r="488" spans="1:21" ht="19.5" customHeight="1">
      <c r="A488" s="545">
        <v>582</v>
      </c>
      <c r="B488" s="545" t="s">
        <v>12005</v>
      </c>
      <c r="C488" s="545" t="s">
        <v>216</v>
      </c>
      <c r="D488" s="546"/>
      <c r="E488" s="171" t="str">
        <f t="shared" si="7"/>
        <v>1900</v>
      </c>
      <c r="F488" s="547">
        <v>0</v>
      </c>
      <c r="G488" s="548">
        <v>0</v>
      </c>
      <c r="H488" s="547">
        <v>0</v>
      </c>
      <c r="I488" s="545" t="s">
        <v>12656</v>
      </c>
      <c r="J488" s="545"/>
      <c r="K488" s="545" t="s">
        <v>13413</v>
      </c>
      <c r="L488" s="545" t="s">
        <v>13972</v>
      </c>
      <c r="M488" s="548" t="s">
        <v>13758</v>
      </c>
      <c r="N488" s="545" t="s">
        <v>13413</v>
      </c>
      <c r="O488" s="545" t="s">
        <v>14270</v>
      </c>
      <c r="P488" s="549">
        <v>532</v>
      </c>
      <c r="Q488" s="549">
        <v>1</v>
      </c>
      <c r="R488" s="549">
        <v>119</v>
      </c>
      <c r="S488" s="548"/>
      <c r="T488" s="548"/>
      <c r="U488" s="99"/>
    </row>
    <row r="489" spans="1:21" ht="19.5" customHeight="1">
      <c r="A489" s="545">
        <v>583</v>
      </c>
      <c r="B489" s="545" t="s">
        <v>12004</v>
      </c>
      <c r="C489" s="545" t="s">
        <v>216</v>
      </c>
      <c r="D489" s="546"/>
      <c r="E489" s="171" t="str">
        <f t="shared" si="7"/>
        <v>1900</v>
      </c>
      <c r="F489" s="547">
        <v>0</v>
      </c>
      <c r="G489" s="548">
        <v>0</v>
      </c>
      <c r="H489" s="547">
        <v>0</v>
      </c>
      <c r="I489" s="545" t="s">
        <v>12656</v>
      </c>
      <c r="J489" s="545"/>
      <c r="K489" s="545" t="s">
        <v>13413</v>
      </c>
      <c r="L489" s="545" t="s">
        <v>13982</v>
      </c>
      <c r="M489" s="548" t="s">
        <v>13758</v>
      </c>
      <c r="N489" s="545" t="s">
        <v>13413</v>
      </c>
      <c r="O489" s="545" t="s">
        <v>14276</v>
      </c>
      <c r="P489" s="549">
        <v>533</v>
      </c>
      <c r="Q489" s="549">
        <v>1</v>
      </c>
      <c r="R489" s="549">
        <v>119</v>
      </c>
      <c r="S489" s="548"/>
      <c r="T489" s="548"/>
      <c r="U489" s="99"/>
    </row>
    <row r="490" spans="1:21" ht="19.5" customHeight="1">
      <c r="A490" s="545">
        <v>584</v>
      </c>
      <c r="B490" s="545" t="s">
        <v>12003</v>
      </c>
      <c r="C490" s="545" t="s">
        <v>216</v>
      </c>
      <c r="D490" s="546"/>
      <c r="E490" s="171" t="str">
        <f t="shared" si="7"/>
        <v>1900</v>
      </c>
      <c r="F490" s="547">
        <v>0</v>
      </c>
      <c r="G490" s="548">
        <v>0</v>
      </c>
      <c r="H490" s="547">
        <v>0</v>
      </c>
      <c r="I490" s="545" t="s">
        <v>12656</v>
      </c>
      <c r="J490" s="545"/>
      <c r="K490" s="545" t="s">
        <v>13413</v>
      </c>
      <c r="L490" s="545" t="s">
        <v>13982</v>
      </c>
      <c r="M490" s="548" t="s">
        <v>13758</v>
      </c>
      <c r="N490" s="545" t="s">
        <v>13413</v>
      </c>
      <c r="O490" s="545" t="s">
        <v>14277</v>
      </c>
      <c r="P490" s="549">
        <v>534</v>
      </c>
      <c r="Q490" s="549">
        <v>1</v>
      </c>
      <c r="R490" s="549">
        <v>119</v>
      </c>
      <c r="S490" s="548"/>
      <c r="T490" s="548"/>
      <c r="U490" s="99"/>
    </row>
    <row r="491" spans="1:21" ht="19.5" customHeight="1">
      <c r="A491" s="545">
        <v>585</v>
      </c>
      <c r="B491" s="545" t="s">
        <v>12002</v>
      </c>
      <c r="C491" s="545" t="s">
        <v>216</v>
      </c>
      <c r="D491" s="546"/>
      <c r="E491" s="171" t="str">
        <f t="shared" si="7"/>
        <v>1900</v>
      </c>
      <c r="F491" s="547">
        <v>0</v>
      </c>
      <c r="G491" s="548">
        <v>0</v>
      </c>
      <c r="H491" s="547">
        <v>0</v>
      </c>
      <c r="I491" s="545" t="s">
        <v>12656</v>
      </c>
      <c r="J491" s="545"/>
      <c r="K491" s="545" t="s">
        <v>13413</v>
      </c>
      <c r="L491" s="545" t="s">
        <v>13982</v>
      </c>
      <c r="M491" s="548" t="s">
        <v>13758</v>
      </c>
      <c r="N491" s="545" t="s">
        <v>13413</v>
      </c>
      <c r="O491" s="545" t="s">
        <v>14278</v>
      </c>
      <c r="P491" s="549">
        <v>535</v>
      </c>
      <c r="Q491" s="549">
        <v>1</v>
      </c>
      <c r="R491" s="549">
        <v>119</v>
      </c>
      <c r="S491" s="548"/>
      <c r="T491" s="548"/>
      <c r="U491" s="99"/>
    </row>
    <row r="492" spans="1:21" ht="19.5" customHeight="1">
      <c r="A492" s="545">
        <v>586</v>
      </c>
      <c r="B492" s="545" t="s">
        <v>12001</v>
      </c>
      <c r="C492" s="545" t="s">
        <v>216</v>
      </c>
      <c r="D492" s="546"/>
      <c r="E492" s="171" t="str">
        <f t="shared" si="7"/>
        <v>1900</v>
      </c>
      <c r="F492" s="547">
        <v>0</v>
      </c>
      <c r="G492" s="548">
        <v>0</v>
      </c>
      <c r="H492" s="547">
        <v>0</v>
      </c>
      <c r="I492" s="545" t="s">
        <v>12656</v>
      </c>
      <c r="J492" s="545"/>
      <c r="K492" s="545" t="s">
        <v>13413</v>
      </c>
      <c r="L492" s="545" t="s">
        <v>14279</v>
      </c>
      <c r="M492" s="548" t="s">
        <v>13758</v>
      </c>
      <c r="N492" s="545" t="s">
        <v>13413</v>
      </c>
      <c r="O492" s="545" t="s">
        <v>14280</v>
      </c>
      <c r="P492" s="549">
        <v>536</v>
      </c>
      <c r="Q492" s="549">
        <v>1</v>
      </c>
      <c r="R492" s="549">
        <v>119</v>
      </c>
      <c r="S492" s="548"/>
      <c r="T492" s="548"/>
      <c r="U492" s="99"/>
    </row>
    <row r="493" spans="1:21" ht="19.5" customHeight="1">
      <c r="A493" s="545">
        <v>587</v>
      </c>
      <c r="B493" s="545" t="s">
        <v>12397</v>
      </c>
      <c r="C493" s="545" t="s">
        <v>216</v>
      </c>
      <c r="D493" s="546">
        <v>46052</v>
      </c>
      <c r="E493" s="171" t="str">
        <f t="shared" si="7"/>
        <v>2026</v>
      </c>
      <c r="F493" s="547">
        <v>137578</v>
      </c>
      <c r="G493" s="548">
        <v>0.19</v>
      </c>
      <c r="H493" s="547">
        <v>115611.76</v>
      </c>
      <c r="I493" s="545" t="s">
        <v>12656</v>
      </c>
      <c r="J493" s="545" t="s">
        <v>13307</v>
      </c>
      <c r="K493" s="545" t="s">
        <v>14281</v>
      </c>
      <c r="L493" s="545" t="s">
        <v>13972</v>
      </c>
      <c r="M493" s="548" t="s">
        <v>13758</v>
      </c>
      <c r="N493" s="545" t="s">
        <v>13413</v>
      </c>
      <c r="O493" s="545" t="s">
        <v>14280</v>
      </c>
      <c r="P493" s="549">
        <v>537</v>
      </c>
      <c r="Q493" s="549">
        <v>1</v>
      </c>
      <c r="R493" s="549">
        <v>119</v>
      </c>
      <c r="S493" s="548">
        <v>2228</v>
      </c>
      <c r="T493" s="548"/>
      <c r="U493" s="99"/>
    </row>
    <row r="494" spans="1:21" ht="19.5" customHeight="1">
      <c r="A494" s="545">
        <v>588</v>
      </c>
      <c r="B494" s="545" t="s">
        <v>12000</v>
      </c>
      <c r="C494" s="545" t="s">
        <v>216</v>
      </c>
      <c r="D494" s="546"/>
      <c r="E494" s="171" t="str">
        <f t="shared" si="7"/>
        <v>1900</v>
      </c>
      <c r="F494" s="547">
        <v>0</v>
      </c>
      <c r="G494" s="548">
        <v>0</v>
      </c>
      <c r="H494" s="547">
        <v>0</v>
      </c>
      <c r="I494" s="545" t="s">
        <v>12656</v>
      </c>
      <c r="J494" s="545"/>
      <c r="K494" s="545" t="s">
        <v>13413</v>
      </c>
      <c r="L494" s="545" t="s">
        <v>13982</v>
      </c>
      <c r="M494" s="548" t="s">
        <v>13758</v>
      </c>
      <c r="N494" s="545" t="s">
        <v>13413</v>
      </c>
      <c r="O494" s="545" t="s">
        <v>14282</v>
      </c>
      <c r="P494" s="549">
        <v>538</v>
      </c>
      <c r="Q494" s="549">
        <v>1</v>
      </c>
      <c r="R494" s="549">
        <v>119</v>
      </c>
      <c r="S494" s="548"/>
      <c r="T494" s="548"/>
      <c r="U494" s="99"/>
    </row>
    <row r="495" spans="1:21" ht="19.5" customHeight="1">
      <c r="A495" s="545">
        <v>589</v>
      </c>
      <c r="B495" s="545" t="s">
        <v>11999</v>
      </c>
      <c r="C495" s="545" t="s">
        <v>216</v>
      </c>
      <c r="D495" s="546"/>
      <c r="E495" s="171" t="str">
        <f t="shared" si="7"/>
        <v>1900</v>
      </c>
      <c r="F495" s="547">
        <v>0</v>
      </c>
      <c r="G495" s="548">
        <v>0</v>
      </c>
      <c r="H495" s="547">
        <v>0</v>
      </c>
      <c r="I495" s="545" t="s">
        <v>12656</v>
      </c>
      <c r="J495" s="545"/>
      <c r="K495" s="545" t="s">
        <v>13413</v>
      </c>
      <c r="L495" s="545" t="s">
        <v>13972</v>
      </c>
      <c r="M495" s="548" t="s">
        <v>13758</v>
      </c>
      <c r="N495" s="545" t="s">
        <v>13413</v>
      </c>
      <c r="O495" s="545" t="s">
        <v>14283</v>
      </c>
      <c r="P495" s="549">
        <v>539</v>
      </c>
      <c r="Q495" s="549">
        <v>1</v>
      </c>
      <c r="R495" s="549">
        <v>119</v>
      </c>
      <c r="S495" s="548"/>
      <c r="T495" s="548"/>
      <c r="U495" s="99"/>
    </row>
    <row r="496" spans="1:21" ht="19.5" customHeight="1">
      <c r="A496" s="545">
        <v>590</v>
      </c>
      <c r="B496" s="545" t="s">
        <v>485</v>
      </c>
      <c r="C496" s="545" t="s">
        <v>216</v>
      </c>
      <c r="D496" s="546"/>
      <c r="E496" s="171" t="str">
        <f t="shared" si="7"/>
        <v>1900</v>
      </c>
      <c r="F496" s="547">
        <v>0</v>
      </c>
      <c r="G496" s="548">
        <v>0</v>
      </c>
      <c r="H496" s="547">
        <v>0</v>
      </c>
      <c r="I496" s="545" t="s">
        <v>12665</v>
      </c>
      <c r="J496" s="545"/>
      <c r="K496" s="545" t="s">
        <v>13413</v>
      </c>
      <c r="L496" s="545" t="s">
        <v>13988</v>
      </c>
      <c r="M496" s="548" t="s">
        <v>13758</v>
      </c>
      <c r="N496" s="545" t="s">
        <v>13413</v>
      </c>
      <c r="O496" s="545" t="s">
        <v>13413</v>
      </c>
      <c r="P496" s="549">
        <v>540</v>
      </c>
      <c r="Q496" s="549">
        <v>1</v>
      </c>
      <c r="R496" s="549">
        <v>75</v>
      </c>
      <c r="S496" s="548"/>
      <c r="T496" s="548"/>
      <c r="U496" s="99"/>
    </row>
    <row r="497" spans="1:21" ht="19.5" customHeight="1">
      <c r="A497" s="545">
        <v>591</v>
      </c>
      <c r="B497" s="545" t="s">
        <v>12398</v>
      </c>
      <c r="C497" s="545" t="s">
        <v>216</v>
      </c>
      <c r="D497" s="546">
        <v>44589</v>
      </c>
      <c r="E497" s="171" t="str">
        <f t="shared" si="7"/>
        <v>2022</v>
      </c>
      <c r="F497" s="547">
        <v>163252.01</v>
      </c>
      <c r="G497" s="548">
        <v>0.19</v>
      </c>
      <c r="H497" s="547">
        <v>137186.56</v>
      </c>
      <c r="I497" s="545" t="s">
        <v>12656</v>
      </c>
      <c r="J497" s="545" t="s">
        <v>13297</v>
      </c>
      <c r="K497" s="545" t="s">
        <v>13413</v>
      </c>
      <c r="L497" s="545" t="s">
        <v>14284</v>
      </c>
      <c r="M497" s="548" t="s">
        <v>13758</v>
      </c>
      <c r="N497" s="545" t="s">
        <v>13413</v>
      </c>
      <c r="O497" s="545" t="s">
        <v>14285</v>
      </c>
      <c r="P497" s="549">
        <v>541</v>
      </c>
      <c r="Q497" s="549">
        <v>1</v>
      </c>
      <c r="R497" s="549">
        <v>119</v>
      </c>
      <c r="S497" s="548">
        <v>2257</v>
      </c>
      <c r="T497" s="548"/>
      <c r="U497" s="99"/>
    </row>
    <row r="498" spans="1:21" ht="19.5" customHeight="1">
      <c r="A498" s="545">
        <v>592</v>
      </c>
      <c r="B498" s="545" t="s">
        <v>883</v>
      </c>
      <c r="C498" s="545" t="s">
        <v>216</v>
      </c>
      <c r="D498" s="546"/>
      <c r="E498" s="171" t="str">
        <f t="shared" si="7"/>
        <v>1900</v>
      </c>
      <c r="F498" s="547">
        <v>0</v>
      </c>
      <c r="G498" s="548">
        <v>0</v>
      </c>
      <c r="H498" s="547">
        <v>0</v>
      </c>
      <c r="I498" s="545" t="s">
        <v>12643</v>
      </c>
      <c r="J498" s="545"/>
      <c r="K498" s="545" t="s">
        <v>13413</v>
      </c>
      <c r="L498" s="545" t="s">
        <v>14286</v>
      </c>
      <c r="M498" s="548" t="s">
        <v>13758</v>
      </c>
      <c r="N498" s="545" t="s">
        <v>13413</v>
      </c>
      <c r="O498" s="545" t="s">
        <v>13413</v>
      </c>
      <c r="P498" s="549">
        <v>542</v>
      </c>
      <c r="Q498" s="549">
        <v>1</v>
      </c>
      <c r="R498" s="549">
        <v>6</v>
      </c>
      <c r="S498" s="548"/>
      <c r="T498" s="548"/>
      <c r="U498" s="99"/>
    </row>
    <row r="499" spans="1:21" ht="19.5" customHeight="1">
      <c r="A499" s="545">
        <v>593</v>
      </c>
      <c r="B499" s="545" t="s">
        <v>1533</v>
      </c>
      <c r="C499" s="545" t="s">
        <v>216</v>
      </c>
      <c r="D499" s="546">
        <v>45708</v>
      </c>
      <c r="E499" s="171" t="str">
        <f t="shared" si="7"/>
        <v>2025</v>
      </c>
      <c r="F499" s="547">
        <v>45829.02</v>
      </c>
      <c r="G499" s="548">
        <v>0.19</v>
      </c>
      <c r="H499" s="547">
        <v>38511.78</v>
      </c>
      <c r="I499" s="545" t="s">
        <v>12685</v>
      </c>
      <c r="J499" s="545" t="s">
        <v>13307</v>
      </c>
      <c r="K499" s="545" t="s">
        <v>13413</v>
      </c>
      <c r="L499" s="545" t="s">
        <v>13413</v>
      </c>
      <c r="M499" s="548" t="s">
        <v>13758</v>
      </c>
      <c r="N499" s="545" t="s">
        <v>13413</v>
      </c>
      <c r="O499" s="545" t="s">
        <v>14287</v>
      </c>
      <c r="P499" s="549">
        <v>543</v>
      </c>
      <c r="Q499" s="549">
        <v>1</v>
      </c>
      <c r="R499" s="549">
        <v>11</v>
      </c>
      <c r="S499" s="548">
        <v>2228</v>
      </c>
      <c r="T499" s="548"/>
      <c r="U499" s="99"/>
    </row>
    <row r="500" spans="1:21" ht="19.5" customHeight="1">
      <c r="A500" s="545">
        <v>594</v>
      </c>
      <c r="B500" s="545" t="s">
        <v>1532</v>
      </c>
      <c r="C500" s="545" t="s">
        <v>216</v>
      </c>
      <c r="D500" s="546">
        <v>46078</v>
      </c>
      <c r="E500" s="171" t="str">
        <f t="shared" si="7"/>
        <v>2026</v>
      </c>
      <c r="F500" s="547">
        <v>26816</v>
      </c>
      <c r="G500" s="548">
        <v>0.19</v>
      </c>
      <c r="H500" s="547">
        <v>22534.45</v>
      </c>
      <c r="I500" s="545" t="s">
        <v>12685</v>
      </c>
      <c r="J500" s="545" t="s">
        <v>13298</v>
      </c>
      <c r="K500" s="545" t="s">
        <v>13413</v>
      </c>
      <c r="L500" s="545" t="s">
        <v>14288</v>
      </c>
      <c r="M500" s="548" t="s">
        <v>13758</v>
      </c>
      <c r="N500" s="545" t="s">
        <v>13413</v>
      </c>
      <c r="O500" s="545" t="s">
        <v>14289</v>
      </c>
      <c r="P500" s="549">
        <v>544</v>
      </c>
      <c r="Q500" s="549">
        <v>1</v>
      </c>
      <c r="R500" s="549">
        <v>11</v>
      </c>
      <c r="S500" s="548">
        <v>1012</v>
      </c>
      <c r="T500" s="548"/>
      <c r="U500" s="99"/>
    </row>
    <row r="501" spans="1:21" ht="19.5" customHeight="1">
      <c r="A501" s="545">
        <v>595</v>
      </c>
      <c r="B501" s="545" t="s">
        <v>11998</v>
      </c>
      <c r="C501" s="545" t="s">
        <v>216</v>
      </c>
      <c r="D501" s="546"/>
      <c r="E501" s="171" t="str">
        <f t="shared" si="7"/>
        <v>1900</v>
      </c>
      <c r="F501" s="547">
        <v>0</v>
      </c>
      <c r="G501" s="548">
        <v>0</v>
      </c>
      <c r="H501" s="547">
        <v>0</v>
      </c>
      <c r="I501" s="545" t="s">
        <v>12685</v>
      </c>
      <c r="J501" s="545"/>
      <c r="K501" s="545" t="s">
        <v>13413</v>
      </c>
      <c r="L501" s="545" t="s">
        <v>13413</v>
      </c>
      <c r="M501" s="548" t="s">
        <v>13758</v>
      </c>
      <c r="N501" s="545" t="s">
        <v>13413</v>
      </c>
      <c r="O501" s="545" t="s">
        <v>14290</v>
      </c>
      <c r="P501" s="549">
        <v>545</v>
      </c>
      <c r="Q501" s="549">
        <v>1</v>
      </c>
      <c r="R501" s="549">
        <v>11</v>
      </c>
      <c r="S501" s="548"/>
      <c r="T501" s="548"/>
      <c r="U501" s="99"/>
    </row>
    <row r="502" spans="1:21" ht="19.5" customHeight="1">
      <c r="A502" s="545">
        <v>596</v>
      </c>
      <c r="B502" s="545" t="s">
        <v>1506</v>
      </c>
      <c r="C502" s="545" t="s">
        <v>216</v>
      </c>
      <c r="D502" s="546"/>
      <c r="E502" s="171" t="str">
        <f t="shared" si="7"/>
        <v>1900</v>
      </c>
      <c r="F502" s="547">
        <v>0</v>
      </c>
      <c r="G502" s="548">
        <v>0</v>
      </c>
      <c r="H502" s="547">
        <v>0</v>
      </c>
      <c r="I502" s="545" t="s">
        <v>12685</v>
      </c>
      <c r="J502" s="545"/>
      <c r="K502" s="545" t="s">
        <v>13413</v>
      </c>
      <c r="L502" s="545" t="s">
        <v>14291</v>
      </c>
      <c r="M502" s="548" t="s">
        <v>13758</v>
      </c>
      <c r="N502" s="545" t="s">
        <v>13413</v>
      </c>
      <c r="O502" s="545" t="s">
        <v>14292</v>
      </c>
      <c r="P502" s="549">
        <v>546</v>
      </c>
      <c r="Q502" s="549">
        <v>1</v>
      </c>
      <c r="R502" s="549">
        <v>11</v>
      </c>
      <c r="S502" s="548"/>
      <c r="T502" s="548"/>
      <c r="U502" s="99"/>
    </row>
    <row r="503" spans="1:21" ht="19.5" customHeight="1">
      <c r="A503" s="545">
        <v>597</v>
      </c>
      <c r="B503" s="545" t="s">
        <v>1505</v>
      </c>
      <c r="C503" s="545" t="s">
        <v>216</v>
      </c>
      <c r="D503" s="546"/>
      <c r="E503" s="171" t="str">
        <f t="shared" si="7"/>
        <v>1900</v>
      </c>
      <c r="F503" s="547">
        <v>0</v>
      </c>
      <c r="G503" s="548">
        <v>0</v>
      </c>
      <c r="H503" s="547">
        <v>0</v>
      </c>
      <c r="I503" s="545" t="s">
        <v>12685</v>
      </c>
      <c r="J503" s="545"/>
      <c r="K503" s="545" t="s">
        <v>13413</v>
      </c>
      <c r="L503" s="545" t="s">
        <v>14291</v>
      </c>
      <c r="M503" s="548" t="s">
        <v>13758</v>
      </c>
      <c r="N503" s="545" t="s">
        <v>13413</v>
      </c>
      <c r="O503" s="545" t="s">
        <v>14293</v>
      </c>
      <c r="P503" s="549">
        <v>547</v>
      </c>
      <c r="Q503" s="549">
        <v>1</v>
      </c>
      <c r="R503" s="549">
        <v>11</v>
      </c>
      <c r="S503" s="548"/>
      <c r="T503" s="548"/>
      <c r="U503" s="99"/>
    </row>
    <row r="504" spans="1:21" ht="19.5" customHeight="1">
      <c r="A504" s="545">
        <v>598</v>
      </c>
      <c r="B504" s="545" t="s">
        <v>7314</v>
      </c>
      <c r="C504" s="545" t="s">
        <v>437</v>
      </c>
      <c r="D504" s="546">
        <v>46052</v>
      </c>
      <c r="E504" s="171" t="str">
        <f t="shared" si="7"/>
        <v>2026</v>
      </c>
      <c r="F504" s="547">
        <v>4212989</v>
      </c>
      <c r="G504" s="548">
        <v>0</v>
      </c>
      <c r="H504" s="547">
        <v>4212989</v>
      </c>
      <c r="I504" s="545" t="s">
        <v>12705</v>
      </c>
      <c r="J504" s="545" t="s">
        <v>13299</v>
      </c>
      <c r="K504" s="545" t="s">
        <v>22159</v>
      </c>
      <c r="L504" s="545" t="s">
        <v>13413</v>
      </c>
      <c r="M504" s="548" t="s">
        <v>13813</v>
      </c>
      <c r="N504" s="545" t="s">
        <v>13413</v>
      </c>
      <c r="O504" s="545" t="s">
        <v>13413</v>
      </c>
      <c r="P504" s="549">
        <v>548</v>
      </c>
      <c r="Q504" s="549">
        <v>3</v>
      </c>
      <c r="R504" s="549">
        <v>22</v>
      </c>
      <c r="S504" s="548">
        <v>443</v>
      </c>
      <c r="T504" s="548"/>
      <c r="U504" s="99"/>
    </row>
    <row r="505" spans="1:21" ht="19.5" customHeight="1">
      <c r="A505" s="545">
        <v>599</v>
      </c>
      <c r="B505" s="545" t="s">
        <v>3126</v>
      </c>
      <c r="C505" s="545" t="s">
        <v>216</v>
      </c>
      <c r="D505" s="546"/>
      <c r="E505" s="171" t="str">
        <f t="shared" si="7"/>
        <v>1900</v>
      </c>
      <c r="F505" s="547">
        <v>0</v>
      </c>
      <c r="G505" s="548">
        <v>0</v>
      </c>
      <c r="H505" s="547">
        <v>0</v>
      </c>
      <c r="I505" s="545" t="s">
        <v>12689</v>
      </c>
      <c r="J505" s="545"/>
      <c r="K505" s="545" t="s">
        <v>13413</v>
      </c>
      <c r="L505" s="545" t="s">
        <v>14294</v>
      </c>
      <c r="M505" s="548" t="s">
        <v>13758</v>
      </c>
      <c r="N505" s="545" t="s">
        <v>13413</v>
      </c>
      <c r="O505" s="545" t="s">
        <v>14295</v>
      </c>
      <c r="P505" s="549">
        <v>549</v>
      </c>
      <c r="Q505" s="549">
        <v>1</v>
      </c>
      <c r="R505" s="549">
        <v>156</v>
      </c>
      <c r="S505" s="548"/>
      <c r="T505" s="548"/>
      <c r="U505" s="99"/>
    </row>
    <row r="506" spans="1:21" ht="19.5" customHeight="1">
      <c r="A506" s="545">
        <v>600</v>
      </c>
      <c r="B506" s="545" t="s">
        <v>11997</v>
      </c>
      <c r="C506" s="545" t="s">
        <v>216</v>
      </c>
      <c r="D506" s="546"/>
      <c r="E506" s="171" t="str">
        <f t="shared" si="7"/>
        <v>1900</v>
      </c>
      <c r="F506" s="547">
        <v>0</v>
      </c>
      <c r="G506" s="548">
        <v>0</v>
      </c>
      <c r="H506" s="547">
        <v>0</v>
      </c>
      <c r="I506" s="545" t="s">
        <v>12685</v>
      </c>
      <c r="J506" s="545"/>
      <c r="K506" s="545" t="s">
        <v>13413</v>
      </c>
      <c r="L506" s="545" t="s">
        <v>13413</v>
      </c>
      <c r="M506" s="548" t="s">
        <v>13758</v>
      </c>
      <c r="N506" s="545" t="s">
        <v>13413</v>
      </c>
      <c r="O506" s="545" t="s">
        <v>14296</v>
      </c>
      <c r="P506" s="549">
        <v>550</v>
      </c>
      <c r="Q506" s="549">
        <v>1</v>
      </c>
      <c r="R506" s="549">
        <v>11</v>
      </c>
      <c r="S506" s="548"/>
      <c r="T506" s="548"/>
      <c r="U506" s="99"/>
    </row>
    <row r="507" spans="1:21" ht="19.5" customHeight="1">
      <c r="A507" s="545">
        <v>601</v>
      </c>
      <c r="B507" s="545" t="s">
        <v>1509</v>
      </c>
      <c r="C507" s="545" t="s">
        <v>216</v>
      </c>
      <c r="D507" s="546"/>
      <c r="E507" s="171" t="str">
        <f t="shared" si="7"/>
        <v>1900</v>
      </c>
      <c r="F507" s="547">
        <v>0</v>
      </c>
      <c r="G507" s="548">
        <v>0</v>
      </c>
      <c r="H507" s="547">
        <v>0</v>
      </c>
      <c r="I507" s="545" t="s">
        <v>12685</v>
      </c>
      <c r="J507" s="545"/>
      <c r="K507" s="545" t="s">
        <v>13413</v>
      </c>
      <c r="L507" s="545" t="s">
        <v>13413</v>
      </c>
      <c r="M507" s="548" t="s">
        <v>13758</v>
      </c>
      <c r="N507" s="545" t="s">
        <v>13413</v>
      </c>
      <c r="O507" s="545" t="s">
        <v>14297</v>
      </c>
      <c r="P507" s="549">
        <v>551</v>
      </c>
      <c r="Q507" s="549">
        <v>1</v>
      </c>
      <c r="R507" s="549">
        <v>11</v>
      </c>
      <c r="S507" s="548"/>
      <c r="T507" s="548"/>
      <c r="U507" s="99"/>
    </row>
    <row r="508" spans="1:21" ht="19.5" customHeight="1">
      <c r="A508" s="545">
        <v>602</v>
      </c>
      <c r="B508" s="545" t="s">
        <v>2634</v>
      </c>
      <c r="C508" s="545" t="s">
        <v>216</v>
      </c>
      <c r="D508" s="546">
        <v>45708</v>
      </c>
      <c r="E508" s="171" t="str">
        <f t="shared" si="7"/>
        <v>2025</v>
      </c>
      <c r="F508" s="547">
        <v>3775.48</v>
      </c>
      <c r="G508" s="548">
        <v>0.19</v>
      </c>
      <c r="H508" s="547">
        <v>3172.67</v>
      </c>
      <c r="I508" s="545" t="s">
        <v>12642</v>
      </c>
      <c r="J508" s="545" t="s">
        <v>13307</v>
      </c>
      <c r="K508" s="545" t="s">
        <v>13413</v>
      </c>
      <c r="L508" s="545" t="s">
        <v>13807</v>
      </c>
      <c r="M508" s="548" t="s">
        <v>13758</v>
      </c>
      <c r="N508" s="545" t="s">
        <v>13413</v>
      </c>
      <c r="O508" s="545" t="s">
        <v>14298</v>
      </c>
      <c r="P508" s="549">
        <v>552</v>
      </c>
      <c r="Q508" s="549">
        <v>1</v>
      </c>
      <c r="R508" s="549">
        <v>135</v>
      </c>
      <c r="S508" s="548">
        <v>2228</v>
      </c>
      <c r="T508" s="548"/>
      <c r="U508" s="99"/>
    </row>
    <row r="509" spans="1:21" ht="19.5" customHeight="1">
      <c r="A509" s="545">
        <v>603</v>
      </c>
      <c r="B509" s="545" t="s">
        <v>11996</v>
      </c>
      <c r="C509" s="545" t="s">
        <v>216</v>
      </c>
      <c r="D509" s="546"/>
      <c r="E509" s="171" t="str">
        <f t="shared" si="7"/>
        <v>1900</v>
      </c>
      <c r="F509" s="547">
        <v>0</v>
      </c>
      <c r="G509" s="548">
        <v>0</v>
      </c>
      <c r="H509" s="547">
        <v>0</v>
      </c>
      <c r="I509" s="545" t="s">
        <v>12656</v>
      </c>
      <c r="J509" s="545"/>
      <c r="K509" s="545" t="s">
        <v>13413</v>
      </c>
      <c r="L509" s="545" t="s">
        <v>13982</v>
      </c>
      <c r="M509" s="548" t="s">
        <v>13758</v>
      </c>
      <c r="N509" s="545" t="s">
        <v>13413</v>
      </c>
      <c r="O509" s="545" t="s">
        <v>14299</v>
      </c>
      <c r="P509" s="549">
        <v>553</v>
      </c>
      <c r="Q509" s="549">
        <v>1</v>
      </c>
      <c r="R509" s="549">
        <v>119</v>
      </c>
      <c r="S509" s="548"/>
      <c r="T509" s="548"/>
      <c r="U509" s="99"/>
    </row>
    <row r="510" spans="1:21" ht="19.5" customHeight="1">
      <c r="A510" s="545">
        <v>604</v>
      </c>
      <c r="B510" s="545" t="s">
        <v>7146</v>
      </c>
      <c r="C510" s="545" t="s">
        <v>216</v>
      </c>
      <c r="D510" s="546">
        <v>46052</v>
      </c>
      <c r="E510" s="171" t="str">
        <f t="shared" si="7"/>
        <v>2026</v>
      </c>
      <c r="F510" s="547">
        <v>408904</v>
      </c>
      <c r="G510" s="548">
        <v>0.19</v>
      </c>
      <c r="H510" s="547">
        <v>343616.81</v>
      </c>
      <c r="I510" s="545" t="s">
        <v>12656</v>
      </c>
      <c r="J510" s="545" t="s">
        <v>13307</v>
      </c>
      <c r="K510" s="545" t="s">
        <v>14300</v>
      </c>
      <c r="L510" s="545" t="s">
        <v>13982</v>
      </c>
      <c r="M510" s="548" t="s">
        <v>13758</v>
      </c>
      <c r="N510" s="545" t="s">
        <v>13413</v>
      </c>
      <c r="O510" s="545" t="s">
        <v>14301</v>
      </c>
      <c r="P510" s="549">
        <v>554</v>
      </c>
      <c r="Q510" s="549">
        <v>1</v>
      </c>
      <c r="R510" s="549">
        <v>119</v>
      </c>
      <c r="S510" s="548">
        <v>2228</v>
      </c>
      <c r="T510" s="548"/>
      <c r="U510" s="99"/>
    </row>
    <row r="511" spans="1:21" ht="19.5" customHeight="1">
      <c r="A511" s="545">
        <v>605</v>
      </c>
      <c r="B511" s="545" t="s">
        <v>1545</v>
      </c>
      <c r="C511" s="545" t="s">
        <v>216</v>
      </c>
      <c r="D511" s="546">
        <v>44589</v>
      </c>
      <c r="E511" s="171" t="str">
        <f t="shared" si="7"/>
        <v>2022</v>
      </c>
      <c r="F511" s="547">
        <v>266321</v>
      </c>
      <c r="G511" s="548">
        <v>0.19</v>
      </c>
      <c r="H511" s="547">
        <v>223799.16</v>
      </c>
      <c r="I511" s="545" t="s">
        <v>12656</v>
      </c>
      <c r="J511" s="545" t="s">
        <v>13297</v>
      </c>
      <c r="K511" s="545" t="s">
        <v>14302</v>
      </c>
      <c r="L511" s="545" t="s">
        <v>14303</v>
      </c>
      <c r="M511" s="548" t="s">
        <v>13758</v>
      </c>
      <c r="N511" s="545" t="s">
        <v>13413</v>
      </c>
      <c r="O511" s="545" t="s">
        <v>14304</v>
      </c>
      <c r="P511" s="549">
        <v>555</v>
      </c>
      <c r="Q511" s="549">
        <v>1</v>
      </c>
      <c r="R511" s="549">
        <v>119</v>
      </c>
      <c r="S511" s="548">
        <v>2257</v>
      </c>
      <c r="T511" s="548"/>
      <c r="U511" s="99"/>
    </row>
    <row r="512" spans="1:21" ht="19.5" customHeight="1">
      <c r="A512" s="545">
        <v>606</v>
      </c>
      <c r="B512" s="545" t="s">
        <v>11995</v>
      </c>
      <c r="C512" s="545" t="s">
        <v>216</v>
      </c>
      <c r="D512" s="546"/>
      <c r="E512" s="171" t="str">
        <f t="shared" si="7"/>
        <v>1900</v>
      </c>
      <c r="F512" s="547">
        <v>0</v>
      </c>
      <c r="G512" s="548">
        <v>0</v>
      </c>
      <c r="H512" s="547">
        <v>0</v>
      </c>
      <c r="I512" s="545" t="s">
        <v>12656</v>
      </c>
      <c r="J512" s="545"/>
      <c r="K512" s="545" t="s">
        <v>13413</v>
      </c>
      <c r="L512" s="545" t="s">
        <v>13413</v>
      </c>
      <c r="M512" s="548" t="s">
        <v>13758</v>
      </c>
      <c r="N512" s="545" t="s">
        <v>13413</v>
      </c>
      <c r="O512" s="545" t="s">
        <v>14305</v>
      </c>
      <c r="P512" s="549">
        <v>556</v>
      </c>
      <c r="Q512" s="549">
        <v>1</v>
      </c>
      <c r="R512" s="549">
        <v>119</v>
      </c>
      <c r="S512" s="548"/>
      <c r="T512" s="548"/>
      <c r="U512" s="99"/>
    </row>
    <row r="513" spans="1:21" ht="19.5" customHeight="1">
      <c r="A513" s="545">
        <v>607</v>
      </c>
      <c r="B513" s="545" t="s">
        <v>11994</v>
      </c>
      <c r="C513" s="545" t="s">
        <v>216</v>
      </c>
      <c r="D513" s="546"/>
      <c r="E513" s="171" t="str">
        <f t="shared" si="7"/>
        <v>1900</v>
      </c>
      <c r="F513" s="547">
        <v>0</v>
      </c>
      <c r="G513" s="548">
        <v>0</v>
      </c>
      <c r="H513" s="547">
        <v>0</v>
      </c>
      <c r="I513" s="545" t="s">
        <v>12704</v>
      </c>
      <c r="J513" s="545"/>
      <c r="K513" s="545" t="s">
        <v>13413</v>
      </c>
      <c r="L513" s="545" t="s">
        <v>13982</v>
      </c>
      <c r="M513" s="548" t="s">
        <v>13758</v>
      </c>
      <c r="N513" s="545" t="s">
        <v>13413</v>
      </c>
      <c r="O513" s="545" t="s">
        <v>14306</v>
      </c>
      <c r="P513" s="549">
        <v>557</v>
      </c>
      <c r="Q513" s="549">
        <v>1</v>
      </c>
      <c r="R513" s="549">
        <v>118</v>
      </c>
      <c r="S513" s="548"/>
      <c r="T513" s="548"/>
      <c r="U513" s="99"/>
    </row>
    <row r="514" spans="1:21" ht="19.5" customHeight="1">
      <c r="A514" s="545">
        <v>608</v>
      </c>
      <c r="B514" s="545" t="s">
        <v>1573</v>
      </c>
      <c r="C514" s="545" t="s">
        <v>216</v>
      </c>
      <c r="D514" s="546"/>
      <c r="E514" s="171" t="str">
        <f t="shared" si="7"/>
        <v>1900</v>
      </c>
      <c r="F514" s="547">
        <v>0</v>
      </c>
      <c r="G514" s="548">
        <v>0</v>
      </c>
      <c r="H514" s="547">
        <v>0</v>
      </c>
      <c r="I514" s="545" t="s">
        <v>12685</v>
      </c>
      <c r="J514" s="545"/>
      <c r="K514" s="545" t="s">
        <v>13413</v>
      </c>
      <c r="L514" s="545" t="s">
        <v>13899</v>
      </c>
      <c r="M514" s="548" t="s">
        <v>13758</v>
      </c>
      <c r="N514" s="545" t="s">
        <v>13413</v>
      </c>
      <c r="O514" s="545" t="s">
        <v>14307</v>
      </c>
      <c r="P514" s="549">
        <v>558</v>
      </c>
      <c r="Q514" s="549">
        <v>1</v>
      </c>
      <c r="R514" s="549">
        <v>11</v>
      </c>
      <c r="S514" s="548"/>
      <c r="T514" s="548"/>
      <c r="U514" s="99"/>
    </row>
    <row r="515" spans="1:21" ht="19.5" customHeight="1">
      <c r="A515" s="545">
        <v>609</v>
      </c>
      <c r="B515" s="545" t="s">
        <v>11993</v>
      </c>
      <c r="C515" s="545" t="s">
        <v>216</v>
      </c>
      <c r="D515" s="546"/>
      <c r="E515" s="171" t="str">
        <f t="shared" si="7"/>
        <v>1900</v>
      </c>
      <c r="F515" s="547">
        <v>0</v>
      </c>
      <c r="G515" s="548">
        <v>0</v>
      </c>
      <c r="H515" s="547">
        <v>0</v>
      </c>
      <c r="I515" s="545" t="s">
        <v>12685</v>
      </c>
      <c r="J515" s="545"/>
      <c r="K515" s="545" t="s">
        <v>13413</v>
      </c>
      <c r="L515" s="545" t="s">
        <v>13413</v>
      </c>
      <c r="M515" s="548" t="s">
        <v>13758</v>
      </c>
      <c r="N515" s="545" t="s">
        <v>13413</v>
      </c>
      <c r="O515" s="545" t="s">
        <v>14308</v>
      </c>
      <c r="P515" s="549">
        <v>559</v>
      </c>
      <c r="Q515" s="549">
        <v>1</v>
      </c>
      <c r="R515" s="549">
        <v>11</v>
      </c>
      <c r="S515" s="548"/>
      <c r="T515" s="548"/>
      <c r="U515" s="99"/>
    </row>
    <row r="516" spans="1:21" ht="19.5" customHeight="1">
      <c r="A516" s="545">
        <v>610</v>
      </c>
      <c r="B516" s="545" t="s">
        <v>11992</v>
      </c>
      <c r="C516" s="545" t="s">
        <v>216</v>
      </c>
      <c r="D516" s="546"/>
      <c r="E516" s="171" t="str">
        <f t="shared" ref="E516:E579" si="8">TEXT(D516,"YYYY")</f>
        <v>1900</v>
      </c>
      <c r="F516" s="547">
        <v>0</v>
      </c>
      <c r="G516" s="548">
        <v>0</v>
      </c>
      <c r="H516" s="547">
        <v>0</v>
      </c>
      <c r="I516" s="545" t="s">
        <v>12656</v>
      </c>
      <c r="J516" s="545"/>
      <c r="K516" s="545" t="s">
        <v>13413</v>
      </c>
      <c r="L516" s="545" t="s">
        <v>14309</v>
      </c>
      <c r="M516" s="548" t="s">
        <v>13758</v>
      </c>
      <c r="N516" s="545" t="s">
        <v>13413</v>
      </c>
      <c r="O516" s="545" t="s">
        <v>14310</v>
      </c>
      <c r="P516" s="549">
        <v>560</v>
      </c>
      <c r="Q516" s="549">
        <v>1</v>
      </c>
      <c r="R516" s="549">
        <v>119</v>
      </c>
      <c r="S516" s="548"/>
      <c r="T516" s="548"/>
      <c r="U516" s="99"/>
    </row>
    <row r="517" spans="1:21" ht="19.5" customHeight="1">
      <c r="A517" s="545">
        <v>611</v>
      </c>
      <c r="B517" s="545" t="s">
        <v>6416</v>
      </c>
      <c r="C517" s="545" t="s">
        <v>216</v>
      </c>
      <c r="D517" s="546">
        <v>46052</v>
      </c>
      <c r="E517" s="171" t="str">
        <f t="shared" si="8"/>
        <v>2026</v>
      </c>
      <c r="F517" s="547">
        <v>258696</v>
      </c>
      <c r="G517" s="548">
        <v>0.19</v>
      </c>
      <c r="H517" s="547">
        <v>217391.6</v>
      </c>
      <c r="I517" s="545" t="s">
        <v>12656</v>
      </c>
      <c r="J517" s="545" t="s">
        <v>13307</v>
      </c>
      <c r="K517" s="545" t="s">
        <v>13413</v>
      </c>
      <c r="L517" s="545" t="s">
        <v>13982</v>
      </c>
      <c r="M517" s="548" t="s">
        <v>13758</v>
      </c>
      <c r="N517" s="545" t="s">
        <v>13413</v>
      </c>
      <c r="O517" s="545" t="s">
        <v>14311</v>
      </c>
      <c r="P517" s="549">
        <v>561</v>
      </c>
      <c r="Q517" s="549">
        <v>1</v>
      </c>
      <c r="R517" s="549">
        <v>119</v>
      </c>
      <c r="S517" s="548">
        <v>2228</v>
      </c>
      <c r="T517" s="548"/>
      <c r="U517" s="99"/>
    </row>
    <row r="518" spans="1:21" ht="19.5" customHeight="1">
      <c r="A518" s="545">
        <v>613</v>
      </c>
      <c r="B518" s="545" t="s">
        <v>6068</v>
      </c>
      <c r="C518" s="545" t="s">
        <v>209</v>
      </c>
      <c r="D518" s="546">
        <v>44589</v>
      </c>
      <c r="E518" s="171" t="str">
        <f t="shared" si="8"/>
        <v>2022</v>
      </c>
      <c r="F518" s="547">
        <v>2060</v>
      </c>
      <c r="G518" s="548">
        <v>0.19</v>
      </c>
      <c r="H518" s="547">
        <v>1731.09</v>
      </c>
      <c r="I518" s="545" t="s">
        <v>12706</v>
      </c>
      <c r="J518" s="545" t="s">
        <v>13297</v>
      </c>
      <c r="K518" s="545" t="s">
        <v>13413</v>
      </c>
      <c r="L518" s="545" t="s">
        <v>13413</v>
      </c>
      <c r="M518" s="548" t="s">
        <v>13758</v>
      </c>
      <c r="N518" s="545" t="s">
        <v>13413</v>
      </c>
      <c r="O518" s="545" t="s">
        <v>14312</v>
      </c>
      <c r="P518" s="549">
        <v>562</v>
      </c>
      <c r="Q518" s="549">
        <v>1</v>
      </c>
      <c r="R518" s="549">
        <v>128</v>
      </c>
      <c r="S518" s="548">
        <v>2257</v>
      </c>
      <c r="T518" s="548"/>
      <c r="U518" s="99"/>
    </row>
    <row r="519" spans="1:21" ht="19.5" customHeight="1">
      <c r="A519" s="545">
        <v>614</v>
      </c>
      <c r="B519" s="545" t="s">
        <v>11991</v>
      </c>
      <c r="C519" s="545" t="s">
        <v>216</v>
      </c>
      <c r="D519" s="546"/>
      <c r="E519" s="171" t="str">
        <f t="shared" si="8"/>
        <v>1900</v>
      </c>
      <c r="F519" s="547">
        <v>0</v>
      </c>
      <c r="G519" s="548">
        <v>0</v>
      </c>
      <c r="H519" s="547">
        <v>0</v>
      </c>
      <c r="I519" s="545" t="s">
        <v>12656</v>
      </c>
      <c r="J519" s="545"/>
      <c r="K519" s="545" t="s">
        <v>13413</v>
      </c>
      <c r="L519" s="545" t="s">
        <v>13982</v>
      </c>
      <c r="M519" s="548" t="s">
        <v>13758</v>
      </c>
      <c r="N519" s="545" t="s">
        <v>13413</v>
      </c>
      <c r="O519" s="545" t="s">
        <v>14313</v>
      </c>
      <c r="P519" s="549">
        <v>563</v>
      </c>
      <c r="Q519" s="549">
        <v>1</v>
      </c>
      <c r="R519" s="549">
        <v>119</v>
      </c>
      <c r="S519" s="548"/>
      <c r="T519" s="548"/>
      <c r="U519" s="99"/>
    </row>
    <row r="520" spans="1:21" ht="19.5" customHeight="1">
      <c r="A520" s="545">
        <v>615</v>
      </c>
      <c r="B520" s="545" t="s">
        <v>11990</v>
      </c>
      <c r="C520" s="545" t="s">
        <v>216</v>
      </c>
      <c r="D520" s="546"/>
      <c r="E520" s="171" t="str">
        <f t="shared" si="8"/>
        <v>1900</v>
      </c>
      <c r="F520" s="547">
        <v>0</v>
      </c>
      <c r="G520" s="548">
        <v>0</v>
      </c>
      <c r="H520" s="547">
        <v>0</v>
      </c>
      <c r="I520" s="545" t="s">
        <v>12656</v>
      </c>
      <c r="J520" s="545"/>
      <c r="K520" s="545" t="s">
        <v>13413</v>
      </c>
      <c r="L520" s="545" t="s">
        <v>13982</v>
      </c>
      <c r="M520" s="548" t="s">
        <v>13758</v>
      </c>
      <c r="N520" s="545" t="s">
        <v>13413</v>
      </c>
      <c r="O520" s="545" t="s">
        <v>14314</v>
      </c>
      <c r="P520" s="549">
        <v>564</v>
      </c>
      <c r="Q520" s="549">
        <v>1</v>
      </c>
      <c r="R520" s="549">
        <v>119</v>
      </c>
      <c r="S520" s="548"/>
      <c r="T520" s="548"/>
      <c r="U520" s="99"/>
    </row>
    <row r="521" spans="1:21" ht="19.5" customHeight="1">
      <c r="A521" s="545">
        <v>616</v>
      </c>
      <c r="B521" s="545" t="s">
        <v>11989</v>
      </c>
      <c r="C521" s="545" t="s">
        <v>216</v>
      </c>
      <c r="D521" s="546"/>
      <c r="E521" s="171" t="str">
        <f t="shared" si="8"/>
        <v>1900</v>
      </c>
      <c r="F521" s="547">
        <v>0</v>
      </c>
      <c r="G521" s="548">
        <v>0</v>
      </c>
      <c r="H521" s="547">
        <v>0</v>
      </c>
      <c r="I521" s="545" t="s">
        <v>12656</v>
      </c>
      <c r="J521" s="545"/>
      <c r="K521" s="545" t="s">
        <v>13413</v>
      </c>
      <c r="L521" s="545" t="s">
        <v>13982</v>
      </c>
      <c r="M521" s="548" t="s">
        <v>13758</v>
      </c>
      <c r="N521" s="545" t="s">
        <v>13413</v>
      </c>
      <c r="O521" s="545" t="s">
        <v>14315</v>
      </c>
      <c r="P521" s="549">
        <v>565</v>
      </c>
      <c r="Q521" s="549">
        <v>1</v>
      </c>
      <c r="R521" s="549">
        <v>119</v>
      </c>
      <c r="S521" s="548"/>
      <c r="T521" s="548"/>
      <c r="U521" s="99"/>
    </row>
    <row r="522" spans="1:21" ht="19.5" customHeight="1">
      <c r="A522" s="545">
        <v>617</v>
      </c>
      <c r="B522" s="545" t="s">
        <v>11988</v>
      </c>
      <c r="C522" s="545" t="s">
        <v>216</v>
      </c>
      <c r="D522" s="546"/>
      <c r="E522" s="171" t="str">
        <f t="shared" si="8"/>
        <v>1900</v>
      </c>
      <c r="F522" s="547">
        <v>0</v>
      </c>
      <c r="G522" s="548">
        <v>0</v>
      </c>
      <c r="H522" s="547">
        <v>0</v>
      </c>
      <c r="I522" s="545" t="s">
        <v>12656</v>
      </c>
      <c r="J522" s="545"/>
      <c r="K522" s="545" t="s">
        <v>13413</v>
      </c>
      <c r="L522" s="545" t="s">
        <v>13982</v>
      </c>
      <c r="M522" s="548" t="s">
        <v>13758</v>
      </c>
      <c r="N522" s="545" t="s">
        <v>13413</v>
      </c>
      <c r="O522" s="545" t="s">
        <v>14316</v>
      </c>
      <c r="P522" s="549">
        <v>566</v>
      </c>
      <c r="Q522" s="549">
        <v>1</v>
      </c>
      <c r="R522" s="549">
        <v>119</v>
      </c>
      <c r="S522" s="548"/>
      <c r="T522" s="548"/>
      <c r="U522" s="99"/>
    </row>
    <row r="523" spans="1:21" ht="19.5" customHeight="1">
      <c r="A523" s="545">
        <v>618</v>
      </c>
      <c r="B523" s="545" t="s">
        <v>7145</v>
      </c>
      <c r="C523" s="545" t="s">
        <v>216</v>
      </c>
      <c r="D523" s="546">
        <v>45708</v>
      </c>
      <c r="E523" s="171" t="str">
        <f t="shared" si="8"/>
        <v>2025</v>
      </c>
      <c r="F523" s="547">
        <v>15497.54</v>
      </c>
      <c r="G523" s="548">
        <v>0.19</v>
      </c>
      <c r="H523" s="547">
        <v>13023.14</v>
      </c>
      <c r="I523" s="545" t="s">
        <v>12685</v>
      </c>
      <c r="J523" s="545" t="s">
        <v>13307</v>
      </c>
      <c r="K523" s="545" t="s">
        <v>13413</v>
      </c>
      <c r="L523" s="545" t="s">
        <v>13413</v>
      </c>
      <c r="M523" s="548" t="s">
        <v>13758</v>
      </c>
      <c r="N523" s="545" t="s">
        <v>13413</v>
      </c>
      <c r="O523" s="545" t="s">
        <v>14317</v>
      </c>
      <c r="P523" s="549">
        <v>567</v>
      </c>
      <c r="Q523" s="549">
        <v>1</v>
      </c>
      <c r="R523" s="549">
        <v>11</v>
      </c>
      <c r="S523" s="548">
        <v>2228</v>
      </c>
      <c r="T523" s="548"/>
      <c r="U523" s="99"/>
    </row>
    <row r="524" spans="1:21" ht="19.5" customHeight="1">
      <c r="A524" s="545">
        <v>619</v>
      </c>
      <c r="B524" s="545" t="s">
        <v>486</v>
      </c>
      <c r="C524" s="545" t="s">
        <v>216</v>
      </c>
      <c r="D524" s="546"/>
      <c r="E524" s="171" t="str">
        <f t="shared" si="8"/>
        <v>1900</v>
      </c>
      <c r="F524" s="547">
        <v>0</v>
      </c>
      <c r="G524" s="548">
        <v>0</v>
      </c>
      <c r="H524" s="547">
        <v>0</v>
      </c>
      <c r="I524" s="545" t="s">
        <v>12665</v>
      </c>
      <c r="J524" s="545"/>
      <c r="K524" s="545" t="s">
        <v>13413</v>
      </c>
      <c r="L524" s="545" t="s">
        <v>13988</v>
      </c>
      <c r="M524" s="548" t="s">
        <v>13758</v>
      </c>
      <c r="N524" s="545" t="s">
        <v>13413</v>
      </c>
      <c r="O524" s="545" t="s">
        <v>13413</v>
      </c>
      <c r="P524" s="549">
        <v>568</v>
      </c>
      <c r="Q524" s="549">
        <v>1</v>
      </c>
      <c r="R524" s="549">
        <v>75</v>
      </c>
      <c r="S524" s="548"/>
      <c r="T524" s="548"/>
      <c r="U524" s="99"/>
    </row>
    <row r="525" spans="1:21" ht="19.5" customHeight="1">
      <c r="A525" s="545">
        <v>620</v>
      </c>
      <c r="B525" s="545" t="s">
        <v>973</v>
      </c>
      <c r="C525" s="545" t="s">
        <v>437</v>
      </c>
      <c r="D525" s="546"/>
      <c r="E525" s="171" t="str">
        <f t="shared" si="8"/>
        <v>1900</v>
      </c>
      <c r="F525" s="547">
        <v>0</v>
      </c>
      <c r="G525" s="548">
        <v>0</v>
      </c>
      <c r="H525" s="547">
        <v>0</v>
      </c>
      <c r="I525" s="545" t="s">
        <v>12668</v>
      </c>
      <c r="J525" s="545"/>
      <c r="K525" s="545" t="s">
        <v>13413</v>
      </c>
      <c r="L525" s="545" t="s">
        <v>13413</v>
      </c>
      <c r="M525" s="548" t="s">
        <v>13868</v>
      </c>
      <c r="N525" s="545" t="s">
        <v>13413</v>
      </c>
      <c r="O525" s="545" t="s">
        <v>13413</v>
      </c>
      <c r="P525" s="549">
        <v>569</v>
      </c>
      <c r="Q525" s="549">
        <v>2</v>
      </c>
      <c r="R525" s="549">
        <v>7</v>
      </c>
      <c r="S525" s="548"/>
      <c r="T525" s="548"/>
      <c r="U525" s="99"/>
    </row>
    <row r="526" spans="1:21" ht="19.5" customHeight="1">
      <c r="A526" s="545">
        <v>621</v>
      </c>
      <c r="B526" s="545" t="s">
        <v>1570</v>
      </c>
      <c r="C526" s="545" t="s">
        <v>216</v>
      </c>
      <c r="D526" s="546"/>
      <c r="E526" s="171" t="str">
        <f t="shared" si="8"/>
        <v>1900</v>
      </c>
      <c r="F526" s="547">
        <v>0</v>
      </c>
      <c r="G526" s="548">
        <v>0</v>
      </c>
      <c r="H526" s="547">
        <v>0</v>
      </c>
      <c r="I526" s="545" t="s">
        <v>12685</v>
      </c>
      <c r="J526" s="545"/>
      <c r="K526" s="545" t="s">
        <v>13413</v>
      </c>
      <c r="L526" s="545" t="s">
        <v>13413</v>
      </c>
      <c r="M526" s="548" t="s">
        <v>13758</v>
      </c>
      <c r="N526" s="545" t="s">
        <v>13413</v>
      </c>
      <c r="O526" s="545" t="s">
        <v>13413</v>
      </c>
      <c r="P526" s="549">
        <v>570</v>
      </c>
      <c r="Q526" s="549">
        <v>1</v>
      </c>
      <c r="R526" s="549">
        <v>11</v>
      </c>
      <c r="S526" s="548"/>
      <c r="T526" s="548"/>
      <c r="U526" s="99"/>
    </row>
    <row r="527" spans="1:21" ht="19.5" customHeight="1">
      <c r="A527" s="545">
        <v>622</v>
      </c>
      <c r="B527" s="545" t="s">
        <v>1577</v>
      </c>
      <c r="C527" s="545" t="s">
        <v>209</v>
      </c>
      <c r="D527" s="546"/>
      <c r="E527" s="171" t="str">
        <f t="shared" si="8"/>
        <v>1900</v>
      </c>
      <c r="F527" s="547">
        <v>0</v>
      </c>
      <c r="G527" s="548">
        <v>0</v>
      </c>
      <c r="H527" s="547">
        <v>0</v>
      </c>
      <c r="I527" s="545" t="s">
        <v>12685</v>
      </c>
      <c r="J527" s="545"/>
      <c r="K527" s="545" t="s">
        <v>13413</v>
      </c>
      <c r="L527" s="545" t="s">
        <v>14318</v>
      </c>
      <c r="M527" s="548" t="s">
        <v>13758</v>
      </c>
      <c r="N527" s="545" t="s">
        <v>13413</v>
      </c>
      <c r="O527" s="545" t="s">
        <v>14319</v>
      </c>
      <c r="P527" s="549">
        <v>571</v>
      </c>
      <c r="Q527" s="549">
        <v>1</v>
      </c>
      <c r="R527" s="549">
        <v>11</v>
      </c>
      <c r="S527" s="548"/>
      <c r="T527" s="548"/>
      <c r="U527" s="99"/>
    </row>
    <row r="528" spans="1:21" ht="19.5" customHeight="1">
      <c r="A528" s="545">
        <v>623</v>
      </c>
      <c r="B528" s="545" t="s">
        <v>3123</v>
      </c>
      <c r="C528" s="545" t="s">
        <v>216</v>
      </c>
      <c r="D528" s="546"/>
      <c r="E528" s="171" t="str">
        <f t="shared" si="8"/>
        <v>1900</v>
      </c>
      <c r="F528" s="547">
        <v>0</v>
      </c>
      <c r="G528" s="548">
        <v>0</v>
      </c>
      <c r="H528" s="547">
        <v>0</v>
      </c>
      <c r="I528" s="545" t="s">
        <v>12689</v>
      </c>
      <c r="J528" s="545"/>
      <c r="K528" s="545" t="s">
        <v>13413</v>
      </c>
      <c r="L528" s="545" t="s">
        <v>14294</v>
      </c>
      <c r="M528" s="548" t="s">
        <v>13758</v>
      </c>
      <c r="N528" s="545" t="s">
        <v>13413</v>
      </c>
      <c r="O528" s="545" t="s">
        <v>14295</v>
      </c>
      <c r="P528" s="549">
        <v>572</v>
      </c>
      <c r="Q528" s="549">
        <v>1</v>
      </c>
      <c r="R528" s="549">
        <v>156</v>
      </c>
      <c r="S528" s="548"/>
      <c r="T528" s="548"/>
      <c r="U528" s="99"/>
    </row>
    <row r="529" spans="1:21" ht="19.5" customHeight="1">
      <c r="A529" s="545">
        <v>624</v>
      </c>
      <c r="B529" s="545" t="s">
        <v>11987</v>
      </c>
      <c r="C529" s="545" t="s">
        <v>216</v>
      </c>
      <c r="D529" s="546"/>
      <c r="E529" s="171" t="str">
        <f t="shared" si="8"/>
        <v>1900</v>
      </c>
      <c r="F529" s="547">
        <v>0</v>
      </c>
      <c r="G529" s="548">
        <v>0</v>
      </c>
      <c r="H529" s="547">
        <v>0</v>
      </c>
      <c r="I529" s="545" t="s">
        <v>12656</v>
      </c>
      <c r="J529" s="545"/>
      <c r="K529" s="545" t="s">
        <v>13413</v>
      </c>
      <c r="L529" s="545" t="s">
        <v>13413</v>
      </c>
      <c r="M529" s="548" t="s">
        <v>13758</v>
      </c>
      <c r="N529" s="545" t="s">
        <v>13413</v>
      </c>
      <c r="O529" s="545" t="s">
        <v>14320</v>
      </c>
      <c r="P529" s="549">
        <v>573</v>
      </c>
      <c r="Q529" s="549">
        <v>1</v>
      </c>
      <c r="R529" s="549">
        <v>119</v>
      </c>
      <c r="S529" s="548"/>
      <c r="T529" s="548"/>
      <c r="U529" s="99"/>
    </row>
    <row r="530" spans="1:21" ht="19.5" customHeight="1">
      <c r="A530" s="545">
        <v>625</v>
      </c>
      <c r="B530" s="545" t="s">
        <v>1791</v>
      </c>
      <c r="C530" s="545" t="s">
        <v>216</v>
      </c>
      <c r="D530" s="546"/>
      <c r="E530" s="171" t="str">
        <f t="shared" si="8"/>
        <v>1900</v>
      </c>
      <c r="F530" s="547">
        <v>0</v>
      </c>
      <c r="G530" s="548">
        <v>0</v>
      </c>
      <c r="H530" s="547">
        <v>0</v>
      </c>
      <c r="I530" s="545" t="s">
        <v>12637</v>
      </c>
      <c r="J530" s="545"/>
      <c r="K530" s="545" t="s">
        <v>13413</v>
      </c>
      <c r="L530" s="545" t="s">
        <v>14321</v>
      </c>
      <c r="M530" s="548" t="s">
        <v>13758</v>
      </c>
      <c r="N530" s="545" t="s">
        <v>22160</v>
      </c>
      <c r="O530" s="545" t="s">
        <v>14322</v>
      </c>
      <c r="P530" s="549">
        <v>574</v>
      </c>
      <c r="Q530" s="549">
        <v>1</v>
      </c>
      <c r="R530" s="549">
        <v>13</v>
      </c>
      <c r="S530" s="548"/>
      <c r="T530" s="548">
        <v>49</v>
      </c>
      <c r="U530" s="99"/>
    </row>
    <row r="531" spans="1:21" ht="19.5" customHeight="1">
      <c r="A531" s="545">
        <v>626</v>
      </c>
      <c r="B531" s="545" t="s">
        <v>11986</v>
      </c>
      <c r="C531" s="545" t="s">
        <v>216</v>
      </c>
      <c r="D531" s="546"/>
      <c r="E531" s="171" t="str">
        <f t="shared" si="8"/>
        <v>1900</v>
      </c>
      <c r="F531" s="547">
        <v>0</v>
      </c>
      <c r="G531" s="548">
        <v>0</v>
      </c>
      <c r="H531" s="547">
        <v>0</v>
      </c>
      <c r="I531" s="545" t="s">
        <v>12699</v>
      </c>
      <c r="J531" s="545"/>
      <c r="K531" s="545" t="s">
        <v>13413</v>
      </c>
      <c r="L531" s="545" t="s">
        <v>14323</v>
      </c>
      <c r="M531" s="548" t="s">
        <v>13758</v>
      </c>
      <c r="N531" s="545" t="s">
        <v>13413</v>
      </c>
      <c r="O531" s="545" t="s">
        <v>14324</v>
      </c>
      <c r="P531" s="549">
        <v>575</v>
      </c>
      <c r="Q531" s="549">
        <v>1</v>
      </c>
      <c r="R531" s="549">
        <v>130</v>
      </c>
      <c r="S531" s="548"/>
      <c r="T531" s="548"/>
      <c r="U531" s="99"/>
    </row>
    <row r="532" spans="1:21" ht="19.5" customHeight="1">
      <c r="A532" s="545">
        <v>627</v>
      </c>
      <c r="B532" s="545" t="s">
        <v>11985</v>
      </c>
      <c r="C532" s="545" t="s">
        <v>216</v>
      </c>
      <c r="D532" s="546"/>
      <c r="E532" s="171" t="str">
        <f t="shared" si="8"/>
        <v>1900</v>
      </c>
      <c r="F532" s="547">
        <v>0</v>
      </c>
      <c r="G532" s="548">
        <v>0</v>
      </c>
      <c r="H532" s="547">
        <v>0</v>
      </c>
      <c r="I532" s="545" t="s">
        <v>12685</v>
      </c>
      <c r="J532" s="545"/>
      <c r="K532" s="545" t="s">
        <v>13413</v>
      </c>
      <c r="L532" s="545" t="s">
        <v>13413</v>
      </c>
      <c r="M532" s="548" t="s">
        <v>13758</v>
      </c>
      <c r="N532" s="545" t="s">
        <v>13413</v>
      </c>
      <c r="O532" s="545" t="s">
        <v>14325</v>
      </c>
      <c r="P532" s="549">
        <v>576</v>
      </c>
      <c r="Q532" s="549">
        <v>1</v>
      </c>
      <c r="R532" s="549">
        <v>11</v>
      </c>
      <c r="S532" s="548"/>
      <c r="T532" s="548"/>
      <c r="U532" s="99"/>
    </row>
    <row r="533" spans="1:21" ht="19.5" customHeight="1">
      <c r="A533" s="545">
        <v>628</v>
      </c>
      <c r="B533" s="545" t="s">
        <v>3125</v>
      </c>
      <c r="C533" s="545" t="s">
        <v>216</v>
      </c>
      <c r="D533" s="546"/>
      <c r="E533" s="171" t="str">
        <f t="shared" si="8"/>
        <v>1900</v>
      </c>
      <c r="F533" s="547">
        <v>0</v>
      </c>
      <c r="G533" s="548">
        <v>0</v>
      </c>
      <c r="H533" s="547">
        <v>0</v>
      </c>
      <c r="I533" s="545" t="s">
        <v>12689</v>
      </c>
      <c r="J533" s="545"/>
      <c r="K533" s="545" t="s">
        <v>13413</v>
      </c>
      <c r="L533" s="545" t="s">
        <v>14294</v>
      </c>
      <c r="M533" s="548" t="s">
        <v>13758</v>
      </c>
      <c r="N533" s="545" t="s">
        <v>13413</v>
      </c>
      <c r="O533" s="545" t="s">
        <v>14295</v>
      </c>
      <c r="P533" s="549">
        <v>577</v>
      </c>
      <c r="Q533" s="549">
        <v>1</v>
      </c>
      <c r="R533" s="549">
        <v>156</v>
      </c>
      <c r="S533" s="548"/>
      <c r="T533" s="548"/>
      <c r="U533" s="99"/>
    </row>
    <row r="534" spans="1:21" ht="19.5" customHeight="1">
      <c r="A534" s="545">
        <v>630</v>
      </c>
      <c r="B534" s="545" t="s">
        <v>3127</v>
      </c>
      <c r="C534" s="545" t="s">
        <v>216</v>
      </c>
      <c r="D534" s="546"/>
      <c r="E534" s="171" t="str">
        <f t="shared" si="8"/>
        <v>1900</v>
      </c>
      <c r="F534" s="547">
        <v>0</v>
      </c>
      <c r="G534" s="548">
        <v>0</v>
      </c>
      <c r="H534" s="547">
        <v>0</v>
      </c>
      <c r="I534" s="545" t="s">
        <v>12689</v>
      </c>
      <c r="J534" s="545"/>
      <c r="K534" s="545" t="s">
        <v>13413</v>
      </c>
      <c r="L534" s="545" t="s">
        <v>14294</v>
      </c>
      <c r="M534" s="548" t="s">
        <v>13758</v>
      </c>
      <c r="N534" s="545" t="s">
        <v>13413</v>
      </c>
      <c r="O534" s="545" t="s">
        <v>14295</v>
      </c>
      <c r="P534" s="549">
        <v>578</v>
      </c>
      <c r="Q534" s="549">
        <v>1</v>
      </c>
      <c r="R534" s="549">
        <v>156</v>
      </c>
      <c r="S534" s="548"/>
      <c r="T534" s="548"/>
      <c r="U534" s="99"/>
    </row>
    <row r="535" spans="1:21" ht="19.5" customHeight="1">
      <c r="A535" s="545">
        <v>631</v>
      </c>
      <c r="B535" s="545" t="s">
        <v>1591</v>
      </c>
      <c r="C535" s="545" t="s">
        <v>216</v>
      </c>
      <c r="D535" s="546"/>
      <c r="E535" s="171" t="str">
        <f t="shared" si="8"/>
        <v>1900</v>
      </c>
      <c r="F535" s="547">
        <v>0</v>
      </c>
      <c r="G535" s="548">
        <v>0</v>
      </c>
      <c r="H535" s="547">
        <v>0</v>
      </c>
      <c r="I535" s="545" t="s">
        <v>12685</v>
      </c>
      <c r="J535" s="545"/>
      <c r="K535" s="545" t="s">
        <v>13413</v>
      </c>
      <c r="L535" s="545" t="s">
        <v>13413</v>
      </c>
      <c r="M535" s="548" t="s">
        <v>13758</v>
      </c>
      <c r="N535" s="545" t="s">
        <v>13413</v>
      </c>
      <c r="O535" s="545" t="s">
        <v>14326</v>
      </c>
      <c r="P535" s="549">
        <v>579</v>
      </c>
      <c r="Q535" s="549">
        <v>1</v>
      </c>
      <c r="R535" s="549">
        <v>11</v>
      </c>
      <c r="S535" s="548"/>
      <c r="T535" s="548"/>
      <c r="U535" s="99"/>
    </row>
    <row r="536" spans="1:21" ht="19.5" customHeight="1">
      <c r="A536" s="545">
        <v>632</v>
      </c>
      <c r="B536" s="545" t="s">
        <v>1588</v>
      </c>
      <c r="C536" s="545" t="s">
        <v>216</v>
      </c>
      <c r="D536" s="546"/>
      <c r="E536" s="171" t="str">
        <f t="shared" si="8"/>
        <v>1900</v>
      </c>
      <c r="F536" s="547">
        <v>0</v>
      </c>
      <c r="G536" s="548">
        <v>0</v>
      </c>
      <c r="H536" s="547">
        <v>0</v>
      </c>
      <c r="I536" s="545" t="s">
        <v>12685</v>
      </c>
      <c r="J536" s="545"/>
      <c r="K536" s="545" t="s">
        <v>13413</v>
      </c>
      <c r="L536" s="545" t="s">
        <v>14327</v>
      </c>
      <c r="M536" s="548" t="s">
        <v>13758</v>
      </c>
      <c r="N536" s="545" t="s">
        <v>13413</v>
      </c>
      <c r="O536" s="545" t="s">
        <v>13413</v>
      </c>
      <c r="P536" s="549">
        <v>580</v>
      </c>
      <c r="Q536" s="549">
        <v>1</v>
      </c>
      <c r="R536" s="549">
        <v>11</v>
      </c>
      <c r="S536" s="548"/>
      <c r="T536" s="548"/>
      <c r="U536" s="99"/>
    </row>
    <row r="537" spans="1:21" ht="19.5" customHeight="1">
      <c r="A537" s="545">
        <v>633</v>
      </c>
      <c r="B537" s="545" t="s">
        <v>7255</v>
      </c>
      <c r="C537" s="545" t="s">
        <v>786</v>
      </c>
      <c r="D537" s="546">
        <v>43839</v>
      </c>
      <c r="E537" s="171" t="str">
        <f t="shared" si="8"/>
        <v>2020</v>
      </c>
      <c r="F537" s="547">
        <v>9456</v>
      </c>
      <c r="G537" s="548">
        <v>0</v>
      </c>
      <c r="H537" s="547">
        <v>9456</v>
      </c>
      <c r="I537" s="545" t="s">
        <v>12707</v>
      </c>
      <c r="J537" s="545" t="s">
        <v>13304</v>
      </c>
      <c r="K537" s="545" t="s">
        <v>13413</v>
      </c>
      <c r="L537" s="545" t="s">
        <v>13413</v>
      </c>
      <c r="M537" s="548" t="s">
        <v>13758</v>
      </c>
      <c r="N537" s="545" t="s">
        <v>12979</v>
      </c>
      <c r="O537" s="545" t="s">
        <v>13413</v>
      </c>
      <c r="P537" s="549">
        <v>581</v>
      </c>
      <c r="Q537" s="549">
        <v>1</v>
      </c>
      <c r="R537" s="549">
        <v>40</v>
      </c>
      <c r="S537" s="548">
        <v>1134</v>
      </c>
      <c r="T537" s="548">
        <v>404</v>
      </c>
      <c r="U537" s="99"/>
    </row>
    <row r="538" spans="1:21" ht="19.5" customHeight="1">
      <c r="A538" s="545">
        <v>634</v>
      </c>
      <c r="B538" s="545" t="s">
        <v>11984</v>
      </c>
      <c r="C538" s="545" t="s">
        <v>206</v>
      </c>
      <c r="D538" s="546"/>
      <c r="E538" s="171" t="str">
        <f t="shared" si="8"/>
        <v>1900</v>
      </c>
      <c r="F538" s="547">
        <v>0</v>
      </c>
      <c r="G538" s="548">
        <v>0</v>
      </c>
      <c r="H538" s="547">
        <v>0</v>
      </c>
      <c r="I538" s="545" t="s">
        <v>12708</v>
      </c>
      <c r="J538" s="545"/>
      <c r="K538" s="545" t="s">
        <v>13413</v>
      </c>
      <c r="L538" s="545" t="s">
        <v>14328</v>
      </c>
      <c r="M538" s="548" t="s">
        <v>13758</v>
      </c>
      <c r="N538" s="545" t="s">
        <v>22161</v>
      </c>
      <c r="O538" s="545" t="s">
        <v>13413</v>
      </c>
      <c r="P538" s="549">
        <v>582</v>
      </c>
      <c r="Q538" s="549">
        <v>1</v>
      </c>
      <c r="R538" s="549">
        <v>121</v>
      </c>
      <c r="S538" s="548"/>
      <c r="T538" s="548">
        <v>36</v>
      </c>
      <c r="U538" s="99"/>
    </row>
    <row r="539" spans="1:21" ht="19.5" customHeight="1">
      <c r="A539" s="545">
        <v>635</v>
      </c>
      <c r="B539" s="545" t="s">
        <v>11983</v>
      </c>
      <c r="C539" s="545" t="s">
        <v>206</v>
      </c>
      <c r="D539" s="546"/>
      <c r="E539" s="171" t="str">
        <f t="shared" si="8"/>
        <v>1900</v>
      </c>
      <c r="F539" s="547">
        <v>0</v>
      </c>
      <c r="G539" s="548">
        <v>0</v>
      </c>
      <c r="H539" s="547">
        <v>0</v>
      </c>
      <c r="I539" s="545" t="s">
        <v>12645</v>
      </c>
      <c r="J539" s="545"/>
      <c r="K539" s="545" t="s">
        <v>13413</v>
      </c>
      <c r="L539" s="545" t="s">
        <v>14329</v>
      </c>
      <c r="M539" s="548" t="s">
        <v>13758</v>
      </c>
      <c r="N539" s="545" t="s">
        <v>22161</v>
      </c>
      <c r="O539" s="545" t="s">
        <v>13413</v>
      </c>
      <c r="P539" s="549">
        <v>583</v>
      </c>
      <c r="Q539" s="549">
        <v>1</v>
      </c>
      <c r="R539" s="549">
        <v>12</v>
      </c>
      <c r="S539" s="548"/>
      <c r="T539" s="548">
        <v>36</v>
      </c>
      <c r="U539" s="99"/>
    </row>
    <row r="540" spans="1:21" ht="19.5" customHeight="1">
      <c r="A540" s="545">
        <v>636</v>
      </c>
      <c r="B540" s="545" t="s">
        <v>1597</v>
      </c>
      <c r="C540" s="545" t="s">
        <v>975</v>
      </c>
      <c r="D540" s="546">
        <v>46052</v>
      </c>
      <c r="E540" s="171" t="str">
        <f t="shared" si="8"/>
        <v>2026</v>
      </c>
      <c r="F540" s="547">
        <v>20</v>
      </c>
      <c r="G540" s="548">
        <v>0</v>
      </c>
      <c r="H540" s="547">
        <v>20</v>
      </c>
      <c r="I540" s="545" t="s">
        <v>12645</v>
      </c>
      <c r="J540" s="545" t="s">
        <v>13307</v>
      </c>
      <c r="K540" s="545"/>
      <c r="L540" s="545" t="s">
        <v>13413</v>
      </c>
      <c r="M540" s="548" t="s">
        <v>13758</v>
      </c>
      <c r="N540" s="545" t="s">
        <v>22162</v>
      </c>
      <c r="O540" s="545" t="s">
        <v>13413</v>
      </c>
      <c r="P540" s="549">
        <v>584</v>
      </c>
      <c r="Q540" s="549">
        <v>1</v>
      </c>
      <c r="R540" s="549">
        <v>12</v>
      </c>
      <c r="S540" s="548">
        <v>2228</v>
      </c>
      <c r="T540" s="548">
        <v>165</v>
      </c>
      <c r="U540" s="99"/>
    </row>
    <row r="541" spans="1:21" ht="19.5" customHeight="1">
      <c r="A541" s="545">
        <v>637</v>
      </c>
      <c r="B541" s="545" t="s">
        <v>11982</v>
      </c>
      <c r="C541" s="545" t="s">
        <v>206</v>
      </c>
      <c r="D541" s="546"/>
      <c r="E541" s="171" t="str">
        <f t="shared" si="8"/>
        <v>1900</v>
      </c>
      <c r="F541" s="547">
        <v>0</v>
      </c>
      <c r="G541" s="548">
        <v>0</v>
      </c>
      <c r="H541" s="547">
        <v>0</v>
      </c>
      <c r="I541" s="545" t="s">
        <v>12645</v>
      </c>
      <c r="J541" s="545"/>
      <c r="K541" s="545" t="s">
        <v>13413</v>
      </c>
      <c r="L541" s="545" t="s">
        <v>14330</v>
      </c>
      <c r="M541" s="548" t="s">
        <v>13758</v>
      </c>
      <c r="N541" s="545" t="s">
        <v>22161</v>
      </c>
      <c r="O541" s="545" t="s">
        <v>13413</v>
      </c>
      <c r="P541" s="549">
        <v>585</v>
      </c>
      <c r="Q541" s="549">
        <v>1</v>
      </c>
      <c r="R541" s="549">
        <v>12</v>
      </c>
      <c r="S541" s="548"/>
      <c r="T541" s="548">
        <v>36</v>
      </c>
      <c r="U541" s="99"/>
    </row>
    <row r="542" spans="1:21" ht="19.5" customHeight="1">
      <c r="A542" s="545">
        <v>638</v>
      </c>
      <c r="B542" s="545" t="s">
        <v>1599</v>
      </c>
      <c r="C542" s="545" t="s">
        <v>206</v>
      </c>
      <c r="D542" s="546">
        <v>46052</v>
      </c>
      <c r="E542" s="171" t="str">
        <f t="shared" si="8"/>
        <v>2026</v>
      </c>
      <c r="F542" s="547">
        <v>13417</v>
      </c>
      <c r="G542" s="548">
        <v>0.19</v>
      </c>
      <c r="H542" s="547">
        <v>11274.79</v>
      </c>
      <c r="I542" s="545" t="s">
        <v>12709</v>
      </c>
      <c r="J542" s="545" t="s">
        <v>13307</v>
      </c>
      <c r="K542" s="545" t="s">
        <v>14331</v>
      </c>
      <c r="L542" s="545" t="s">
        <v>13413</v>
      </c>
      <c r="M542" s="548" t="s">
        <v>13758</v>
      </c>
      <c r="N542" s="545" t="s">
        <v>13413</v>
      </c>
      <c r="O542" s="545" t="s">
        <v>14332</v>
      </c>
      <c r="P542" s="549">
        <v>586</v>
      </c>
      <c r="Q542" s="549">
        <v>1</v>
      </c>
      <c r="R542" s="549">
        <v>124</v>
      </c>
      <c r="S542" s="548">
        <v>2228</v>
      </c>
      <c r="T542" s="548"/>
      <c r="U542" s="99"/>
    </row>
    <row r="543" spans="1:21" ht="19.5" customHeight="1">
      <c r="A543" s="545">
        <v>639</v>
      </c>
      <c r="B543" s="545" t="s">
        <v>6415</v>
      </c>
      <c r="C543" s="545" t="s">
        <v>206</v>
      </c>
      <c r="D543" s="546">
        <v>46052</v>
      </c>
      <c r="E543" s="171" t="str">
        <f t="shared" si="8"/>
        <v>2026</v>
      </c>
      <c r="F543" s="547">
        <v>6784</v>
      </c>
      <c r="G543" s="548">
        <v>0.19</v>
      </c>
      <c r="H543" s="547">
        <v>5700.84</v>
      </c>
      <c r="I543" s="545" t="s">
        <v>12710</v>
      </c>
      <c r="J543" s="545" t="s">
        <v>13307</v>
      </c>
      <c r="K543" s="545" t="s">
        <v>14333</v>
      </c>
      <c r="L543" s="545" t="s">
        <v>13413</v>
      </c>
      <c r="M543" s="548" t="s">
        <v>13758</v>
      </c>
      <c r="N543" s="545" t="s">
        <v>13413</v>
      </c>
      <c r="O543" s="545" t="s">
        <v>13413</v>
      </c>
      <c r="P543" s="549">
        <v>587</v>
      </c>
      <c r="Q543" s="549">
        <v>1</v>
      </c>
      <c r="R543" s="549">
        <v>123</v>
      </c>
      <c r="S543" s="548">
        <v>2228</v>
      </c>
      <c r="T543" s="548"/>
      <c r="U543" s="99"/>
    </row>
    <row r="544" spans="1:21" ht="19.5" customHeight="1">
      <c r="A544" s="545">
        <v>640</v>
      </c>
      <c r="B544" s="545" t="s">
        <v>1607</v>
      </c>
      <c r="C544" s="545" t="s">
        <v>786</v>
      </c>
      <c r="D544" s="546"/>
      <c r="E544" s="171" t="str">
        <f t="shared" si="8"/>
        <v>1900</v>
      </c>
      <c r="F544" s="547">
        <v>0</v>
      </c>
      <c r="G544" s="548">
        <v>0</v>
      </c>
      <c r="H544" s="547">
        <v>0</v>
      </c>
      <c r="I544" s="545" t="s">
        <v>12645</v>
      </c>
      <c r="J544" s="545"/>
      <c r="K544" s="545" t="s">
        <v>13413</v>
      </c>
      <c r="L544" s="545" t="s">
        <v>13413</v>
      </c>
      <c r="M544" s="548" t="s">
        <v>13758</v>
      </c>
      <c r="N544" s="545" t="s">
        <v>13413</v>
      </c>
      <c r="O544" s="545" t="s">
        <v>13413</v>
      </c>
      <c r="P544" s="549">
        <v>588</v>
      </c>
      <c r="Q544" s="549">
        <v>1</v>
      </c>
      <c r="R544" s="549">
        <v>12</v>
      </c>
      <c r="S544" s="548"/>
      <c r="T544" s="548"/>
      <c r="U544" s="99"/>
    </row>
    <row r="545" spans="1:21" ht="19.5" customHeight="1">
      <c r="A545" s="545">
        <v>641</v>
      </c>
      <c r="B545" s="545" t="s">
        <v>11981</v>
      </c>
      <c r="C545" s="545" t="s">
        <v>206</v>
      </c>
      <c r="D545" s="546"/>
      <c r="E545" s="171" t="str">
        <f t="shared" si="8"/>
        <v>1900</v>
      </c>
      <c r="F545" s="547">
        <v>0</v>
      </c>
      <c r="G545" s="548">
        <v>0</v>
      </c>
      <c r="H545" s="547">
        <v>0</v>
      </c>
      <c r="I545" s="545" t="s">
        <v>12645</v>
      </c>
      <c r="J545" s="545"/>
      <c r="K545" s="545" t="s">
        <v>13413</v>
      </c>
      <c r="L545" s="545" t="s">
        <v>14334</v>
      </c>
      <c r="M545" s="548" t="s">
        <v>13758</v>
      </c>
      <c r="N545" s="545" t="s">
        <v>13413</v>
      </c>
      <c r="O545" s="545" t="s">
        <v>14335</v>
      </c>
      <c r="P545" s="549">
        <v>589</v>
      </c>
      <c r="Q545" s="549">
        <v>1</v>
      </c>
      <c r="R545" s="549">
        <v>12</v>
      </c>
      <c r="S545" s="548"/>
      <c r="T545" s="548"/>
      <c r="U545" s="99"/>
    </row>
    <row r="546" spans="1:21" ht="19.5" customHeight="1">
      <c r="A546" s="545">
        <v>642</v>
      </c>
      <c r="B546" s="545" t="s">
        <v>12711</v>
      </c>
      <c r="C546" s="545" t="s">
        <v>437</v>
      </c>
      <c r="D546" s="546">
        <v>46052</v>
      </c>
      <c r="E546" s="171" t="str">
        <f t="shared" si="8"/>
        <v>2026</v>
      </c>
      <c r="F546" s="547">
        <v>2849242</v>
      </c>
      <c r="G546" s="548">
        <v>0</v>
      </c>
      <c r="H546" s="547">
        <v>2849242</v>
      </c>
      <c r="I546" s="545" t="s">
        <v>12705</v>
      </c>
      <c r="J546" s="545" t="s">
        <v>13299</v>
      </c>
      <c r="K546" s="545" t="s">
        <v>22163</v>
      </c>
      <c r="L546" s="545" t="s">
        <v>13413</v>
      </c>
      <c r="M546" s="548" t="s">
        <v>13813</v>
      </c>
      <c r="N546" s="545" t="s">
        <v>13413</v>
      </c>
      <c r="O546" s="545" t="s">
        <v>13413</v>
      </c>
      <c r="P546" s="549">
        <v>590</v>
      </c>
      <c r="Q546" s="549">
        <v>3</v>
      </c>
      <c r="R546" s="549">
        <v>22</v>
      </c>
      <c r="S546" s="548">
        <v>443</v>
      </c>
      <c r="T546" s="548"/>
      <c r="U546" s="99"/>
    </row>
    <row r="547" spans="1:21" ht="19.5" customHeight="1">
      <c r="A547" s="545">
        <v>644</v>
      </c>
      <c r="B547" s="545" t="s">
        <v>11980</v>
      </c>
      <c r="C547" s="545" t="s">
        <v>206</v>
      </c>
      <c r="D547" s="546"/>
      <c r="E547" s="171" t="str">
        <f t="shared" si="8"/>
        <v>1900</v>
      </c>
      <c r="F547" s="547">
        <v>0</v>
      </c>
      <c r="G547" s="548">
        <v>0</v>
      </c>
      <c r="H547" s="547">
        <v>0</v>
      </c>
      <c r="I547" s="545" t="s">
        <v>12708</v>
      </c>
      <c r="J547" s="545"/>
      <c r="K547" s="545" t="s">
        <v>14336</v>
      </c>
      <c r="L547" s="545" t="s">
        <v>14336</v>
      </c>
      <c r="M547" s="548" t="s">
        <v>13758</v>
      </c>
      <c r="N547" s="545" t="s">
        <v>22161</v>
      </c>
      <c r="O547" s="545" t="s">
        <v>13413</v>
      </c>
      <c r="P547" s="549">
        <v>591</v>
      </c>
      <c r="Q547" s="549">
        <v>1</v>
      </c>
      <c r="R547" s="549">
        <v>121</v>
      </c>
      <c r="S547" s="548"/>
      <c r="T547" s="548">
        <v>36</v>
      </c>
      <c r="U547" s="99"/>
    </row>
    <row r="548" spans="1:21" ht="19.5" customHeight="1">
      <c r="A548" s="545">
        <v>645</v>
      </c>
      <c r="B548" s="545" t="s">
        <v>11979</v>
      </c>
      <c r="C548" s="545" t="s">
        <v>206</v>
      </c>
      <c r="D548" s="546"/>
      <c r="E548" s="171" t="str">
        <f t="shared" si="8"/>
        <v>1900</v>
      </c>
      <c r="F548" s="547">
        <v>0</v>
      </c>
      <c r="G548" s="548">
        <v>0</v>
      </c>
      <c r="H548" s="547">
        <v>0</v>
      </c>
      <c r="I548" s="545" t="s">
        <v>12645</v>
      </c>
      <c r="J548" s="545"/>
      <c r="K548" s="545" t="s">
        <v>13413</v>
      </c>
      <c r="L548" s="545" t="s">
        <v>14337</v>
      </c>
      <c r="M548" s="548" t="s">
        <v>13758</v>
      </c>
      <c r="N548" s="545" t="s">
        <v>22161</v>
      </c>
      <c r="O548" s="545" t="s">
        <v>13413</v>
      </c>
      <c r="P548" s="549">
        <v>592</v>
      </c>
      <c r="Q548" s="549">
        <v>1</v>
      </c>
      <c r="R548" s="549">
        <v>12</v>
      </c>
      <c r="S548" s="548"/>
      <c r="T548" s="548">
        <v>36</v>
      </c>
      <c r="U548" s="99"/>
    </row>
    <row r="549" spans="1:21" ht="19.5" customHeight="1">
      <c r="A549" s="545">
        <v>646</v>
      </c>
      <c r="B549" s="545" t="s">
        <v>11978</v>
      </c>
      <c r="C549" s="545" t="s">
        <v>206</v>
      </c>
      <c r="D549" s="546"/>
      <c r="E549" s="171" t="str">
        <f t="shared" si="8"/>
        <v>1900</v>
      </c>
      <c r="F549" s="547">
        <v>0</v>
      </c>
      <c r="G549" s="548">
        <v>0</v>
      </c>
      <c r="H549" s="547">
        <v>0</v>
      </c>
      <c r="I549" s="545" t="s">
        <v>12645</v>
      </c>
      <c r="J549" s="545"/>
      <c r="K549" s="545" t="s">
        <v>14338</v>
      </c>
      <c r="L549" s="545" t="s">
        <v>14337</v>
      </c>
      <c r="M549" s="548" t="s">
        <v>13758</v>
      </c>
      <c r="N549" s="545" t="s">
        <v>22161</v>
      </c>
      <c r="O549" s="545" t="s">
        <v>13413</v>
      </c>
      <c r="P549" s="549">
        <v>593</v>
      </c>
      <c r="Q549" s="549">
        <v>1</v>
      </c>
      <c r="R549" s="549">
        <v>12</v>
      </c>
      <c r="S549" s="548"/>
      <c r="T549" s="548">
        <v>36</v>
      </c>
      <c r="U549" s="99"/>
    </row>
    <row r="550" spans="1:21" ht="19.5" customHeight="1">
      <c r="A550" s="545">
        <v>647</v>
      </c>
      <c r="B550" s="545" t="s">
        <v>1612</v>
      </c>
      <c r="C550" s="545" t="s">
        <v>206</v>
      </c>
      <c r="D550" s="546">
        <v>43844</v>
      </c>
      <c r="E550" s="171" t="str">
        <f t="shared" si="8"/>
        <v>2020</v>
      </c>
      <c r="F550" s="547">
        <v>18252.22</v>
      </c>
      <c r="G550" s="548">
        <v>0.19</v>
      </c>
      <c r="H550" s="547">
        <v>15338</v>
      </c>
      <c r="I550" s="545" t="s">
        <v>12708</v>
      </c>
      <c r="J550" s="545" t="s">
        <v>13297</v>
      </c>
      <c r="K550" s="545" t="s">
        <v>14339</v>
      </c>
      <c r="L550" s="545" t="s">
        <v>14340</v>
      </c>
      <c r="M550" s="548" t="s">
        <v>13758</v>
      </c>
      <c r="N550" s="545" t="s">
        <v>22161</v>
      </c>
      <c r="O550" s="545" t="s">
        <v>13413</v>
      </c>
      <c r="P550" s="549">
        <v>594</v>
      </c>
      <c r="Q550" s="549">
        <v>1</v>
      </c>
      <c r="R550" s="549">
        <v>121</v>
      </c>
      <c r="S550" s="548">
        <v>2257</v>
      </c>
      <c r="T550" s="548">
        <v>36</v>
      </c>
      <c r="U550" s="99"/>
    </row>
    <row r="551" spans="1:21" ht="19.5" customHeight="1">
      <c r="A551" s="545">
        <v>648</v>
      </c>
      <c r="B551" s="545" t="s">
        <v>11977</v>
      </c>
      <c r="C551" s="545" t="s">
        <v>216</v>
      </c>
      <c r="D551" s="546"/>
      <c r="E551" s="171" t="str">
        <f t="shared" si="8"/>
        <v>1900</v>
      </c>
      <c r="F551" s="547">
        <v>0</v>
      </c>
      <c r="G551" s="548">
        <v>0</v>
      </c>
      <c r="H551" s="547">
        <v>0</v>
      </c>
      <c r="I551" s="545" t="s">
        <v>12699</v>
      </c>
      <c r="J551" s="545"/>
      <c r="K551" s="545" t="s">
        <v>13413</v>
      </c>
      <c r="L551" s="545" t="s">
        <v>14341</v>
      </c>
      <c r="M551" s="548" t="s">
        <v>13758</v>
      </c>
      <c r="N551" s="545" t="s">
        <v>13413</v>
      </c>
      <c r="O551" s="545" t="s">
        <v>14342</v>
      </c>
      <c r="P551" s="549">
        <v>595</v>
      </c>
      <c r="Q551" s="549">
        <v>1</v>
      </c>
      <c r="R551" s="549">
        <v>130</v>
      </c>
      <c r="S551" s="548"/>
      <c r="T551" s="548"/>
      <c r="U551" s="99"/>
    </row>
    <row r="552" spans="1:21" ht="19.5" customHeight="1">
      <c r="A552" s="545">
        <v>649</v>
      </c>
      <c r="B552" s="545" t="s">
        <v>6414</v>
      </c>
      <c r="C552" s="545" t="s">
        <v>216</v>
      </c>
      <c r="D552" s="546">
        <v>45898</v>
      </c>
      <c r="E552" s="171" t="str">
        <f t="shared" si="8"/>
        <v>2025</v>
      </c>
      <c r="F552" s="547">
        <v>202634</v>
      </c>
      <c r="G552" s="548">
        <v>0.19</v>
      </c>
      <c r="H552" s="547">
        <v>170280.67</v>
      </c>
      <c r="I552" s="545" t="s">
        <v>12680</v>
      </c>
      <c r="J552" s="545" t="s">
        <v>13297</v>
      </c>
      <c r="K552" s="545" t="s">
        <v>13413</v>
      </c>
      <c r="L552" s="545" t="s">
        <v>14343</v>
      </c>
      <c r="M552" s="548" t="s">
        <v>13758</v>
      </c>
      <c r="N552" s="545" t="s">
        <v>13413</v>
      </c>
      <c r="O552" s="545" t="s">
        <v>14344</v>
      </c>
      <c r="P552" s="549">
        <v>596</v>
      </c>
      <c r="Q552" s="549">
        <v>1</v>
      </c>
      <c r="R552" s="549">
        <v>20</v>
      </c>
      <c r="S552" s="548">
        <v>2257</v>
      </c>
      <c r="T552" s="548"/>
      <c r="U552" s="99"/>
    </row>
    <row r="553" spans="1:21" ht="19.5" customHeight="1">
      <c r="A553" s="545">
        <v>651</v>
      </c>
      <c r="B553" s="545" t="s">
        <v>11976</v>
      </c>
      <c r="C553" s="545" t="s">
        <v>4501</v>
      </c>
      <c r="D553" s="546"/>
      <c r="E553" s="171" t="str">
        <f t="shared" si="8"/>
        <v>1900</v>
      </c>
      <c r="F553" s="547">
        <v>0</v>
      </c>
      <c r="G553" s="548">
        <v>0</v>
      </c>
      <c r="H553" s="547">
        <v>0</v>
      </c>
      <c r="I553" s="545" t="s">
        <v>12645</v>
      </c>
      <c r="J553" s="545"/>
      <c r="K553" s="545" t="s">
        <v>13413</v>
      </c>
      <c r="L553" s="545" t="s">
        <v>13413</v>
      </c>
      <c r="M553" s="548" t="s">
        <v>13758</v>
      </c>
      <c r="N553" s="545" t="s">
        <v>13413</v>
      </c>
      <c r="O553" s="545" t="s">
        <v>13413</v>
      </c>
      <c r="P553" s="549">
        <v>598</v>
      </c>
      <c r="Q553" s="549">
        <v>1</v>
      </c>
      <c r="R553" s="549">
        <v>12</v>
      </c>
      <c r="S553" s="548"/>
      <c r="T553" s="548"/>
      <c r="U553" s="99"/>
    </row>
    <row r="554" spans="1:21" ht="19.5" customHeight="1">
      <c r="A554" s="545">
        <v>652</v>
      </c>
      <c r="B554" s="545" t="s">
        <v>1775</v>
      </c>
      <c r="C554" s="545" t="s">
        <v>206</v>
      </c>
      <c r="D554" s="546"/>
      <c r="E554" s="171" t="str">
        <f t="shared" si="8"/>
        <v>1900</v>
      </c>
      <c r="F554" s="547">
        <v>0</v>
      </c>
      <c r="G554" s="548">
        <v>0</v>
      </c>
      <c r="H554" s="547">
        <v>0</v>
      </c>
      <c r="I554" s="545" t="s">
        <v>12708</v>
      </c>
      <c r="J554" s="545"/>
      <c r="K554" s="545" t="s">
        <v>13413</v>
      </c>
      <c r="L554" s="545" t="s">
        <v>14345</v>
      </c>
      <c r="M554" s="548" t="s">
        <v>13758</v>
      </c>
      <c r="N554" s="545" t="s">
        <v>22161</v>
      </c>
      <c r="O554" s="545" t="s">
        <v>13413</v>
      </c>
      <c r="P554" s="549">
        <v>599</v>
      </c>
      <c r="Q554" s="549">
        <v>1</v>
      </c>
      <c r="R554" s="549">
        <v>121</v>
      </c>
      <c r="S554" s="548"/>
      <c r="T554" s="548">
        <v>36</v>
      </c>
      <c r="U554" s="99"/>
    </row>
    <row r="555" spans="1:21" ht="19.5" customHeight="1">
      <c r="A555" s="545">
        <v>653</v>
      </c>
      <c r="B555" s="545" t="s">
        <v>3124</v>
      </c>
      <c r="C555" s="545" t="s">
        <v>216</v>
      </c>
      <c r="D555" s="546"/>
      <c r="E555" s="171" t="str">
        <f t="shared" si="8"/>
        <v>1900</v>
      </c>
      <c r="F555" s="547">
        <v>0</v>
      </c>
      <c r="G555" s="548">
        <v>0</v>
      </c>
      <c r="H555" s="547">
        <v>0</v>
      </c>
      <c r="I555" s="545" t="s">
        <v>12689</v>
      </c>
      <c r="J555" s="545"/>
      <c r="K555" s="545" t="s">
        <v>13413</v>
      </c>
      <c r="L555" s="545" t="s">
        <v>14294</v>
      </c>
      <c r="M555" s="548" t="s">
        <v>13758</v>
      </c>
      <c r="N555" s="545" t="s">
        <v>13413</v>
      </c>
      <c r="O555" s="545" t="s">
        <v>14295</v>
      </c>
      <c r="P555" s="549">
        <v>600</v>
      </c>
      <c r="Q555" s="549">
        <v>1</v>
      </c>
      <c r="R555" s="549">
        <v>156</v>
      </c>
      <c r="S555" s="548"/>
      <c r="T555" s="548"/>
      <c r="U555" s="99"/>
    </row>
    <row r="556" spans="1:21" ht="19.5" customHeight="1">
      <c r="A556" s="545">
        <v>654</v>
      </c>
      <c r="B556" s="545" t="s">
        <v>11975</v>
      </c>
      <c r="C556" s="545" t="s">
        <v>206</v>
      </c>
      <c r="D556" s="546"/>
      <c r="E556" s="171" t="str">
        <f t="shared" si="8"/>
        <v>1900</v>
      </c>
      <c r="F556" s="547">
        <v>0</v>
      </c>
      <c r="G556" s="548">
        <v>0</v>
      </c>
      <c r="H556" s="547">
        <v>0</v>
      </c>
      <c r="I556" s="545" t="s">
        <v>12708</v>
      </c>
      <c r="J556" s="545"/>
      <c r="K556" s="545" t="s">
        <v>13413</v>
      </c>
      <c r="L556" s="545" t="s">
        <v>14346</v>
      </c>
      <c r="M556" s="548" t="s">
        <v>13758</v>
      </c>
      <c r="N556" s="545" t="s">
        <v>22161</v>
      </c>
      <c r="O556" s="545" t="s">
        <v>13413</v>
      </c>
      <c r="P556" s="549">
        <v>601</v>
      </c>
      <c r="Q556" s="549">
        <v>1</v>
      </c>
      <c r="R556" s="549">
        <v>121</v>
      </c>
      <c r="S556" s="548"/>
      <c r="T556" s="548">
        <v>36</v>
      </c>
      <c r="U556" s="99"/>
    </row>
    <row r="557" spans="1:21" ht="19.5" customHeight="1">
      <c r="A557" s="545">
        <v>655</v>
      </c>
      <c r="B557" s="545" t="s">
        <v>1665</v>
      </c>
      <c r="C557" s="545" t="s">
        <v>206</v>
      </c>
      <c r="D557" s="546"/>
      <c r="E557" s="171" t="str">
        <f t="shared" si="8"/>
        <v>1900</v>
      </c>
      <c r="F557" s="547">
        <v>0</v>
      </c>
      <c r="G557" s="548">
        <v>0</v>
      </c>
      <c r="H557" s="547">
        <v>0</v>
      </c>
      <c r="I557" s="545" t="s">
        <v>12708</v>
      </c>
      <c r="J557" s="545"/>
      <c r="K557" s="545" t="s">
        <v>13413</v>
      </c>
      <c r="L557" s="545" t="s">
        <v>13413</v>
      </c>
      <c r="M557" s="548" t="s">
        <v>13758</v>
      </c>
      <c r="N557" s="545" t="s">
        <v>13413</v>
      </c>
      <c r="O557" s="545" t="s">
        <v>14347</v>
      </c>
      <c r="P557" s="549">
        <v>602</v>
      </c>
      <c r="Q557" s="549">
        <v>1</v>
      </c>
      <c r="R557" s="549">
        <v>121</v>
      </c>
      <c r="S557" s="548"/>
      <c r="T557" s="548"/>
      <c r="U557" s="99"/>
    </row>
    <row r="558" spans="1:21" ht="19.5" customHeight="1">
      <c r="A558" s="545">
        <v>656</v>
      </c>
      <c r="B558" s="545" t="s">
        <v>6919</v>
      </c>
      <c r="C558" s="545" t="s">
        <v>206</v>
      </c>
      <c r="D558" s="546">
        <v>46052</v>
      </c>
      <c r="E558" s="171" t="str">
        <f t="shared" si="8"/>
        <v>2026</v>
      </c>
      <c r="F558" s="547">
        <v>32278</v>
      </c>
      <c r="G558" s="548">
        <v>0.19</v>
      </c>
      <c r="H558" s="547">
        <v>27124.37</v>
      </c>
      <c r="I558" s="545" t="s">
        <v>12709</v>
      </c>
      <c r="J558" s="545" t="s">
        <v>13307</v>
      </c>
      <c r="K558" s="545" t="s">
        <v>14348</v>
      </c>
      <c r="L558" s="545" t="s">
        <v>14349</v>
      </c>
      <c r="M558" s="548" t="s">
        <v>13758</v>
      </c>
      <c r="N558" s="545" t="s">
        <v>13413</v>
      </c>
      <c r="O558" s="545" t="s">
        <v>14350</v>
      </c>
      <c r="P558" s="549">
        <v>603</v>
      </c>
      <c r="Q558" s="549">
        <v>1</v>
      </c>
      <c r="R558" s="549">
        <v>124</v>
      </c>
      <c r="S558" s="548">
        <v>2228</v>
      </c>
      <c r="T558" s="548"/>
      <c r="U558" s="99"/>
    </row>
    <row r="559" spans="1:21" ht="19.5" customHeight="1">
      <c r="A559" s="545">
        <v>657</v>
      </c>
      <c r="B559" s="545" t="s">
        <v>1598</v>
      </c>
      <c r="C559" s="545" t="s">
        <v>206</v>
      </c>
      <c r="D559" s="546"/>
      <c r="E559" s="171" t="str">
        <f t="shared" si="8"/>
        <v>1900</v>
      </c>
      <c r="F559" s="547">
        <v>0</v>
      </c>
      <c r="G559" s="548">
        <v>0</v>
      </c>
      <c r="H559" s="547">
        <v>0</v>
      </c>
      <c r="I559" s="545" t="s">
        <v>12709</v>
      </c>
      <c r="J559" s="545"/>
      <c r="K559" s="545" t="s">
        <v>14351</v>
      </c>
      <c r="L559" s="545" t="s">
        <v>13413</v>
      </c>
      <c r="M559" s="548" t="s">
        <v>13758</v>
      </c>
      <c r="N559" s="545" t="s">
        <v>13413</v>
      </c>
      <c r="O559" s="545" t="s">
        <v>14352</v>
      </c>
      <c r="P559" s="549">
        <v>604</v>
      </c>
      <c r="Q559" s="549">
        <v>1</v>
      </c>
      <c r="R559" s="549">
        <v>124</v>
      </c>
      <c r="S559" s="548"/>
      <c r="T559" s="548"/>
      <c r="U559" s="99"/>
    </row>
    <row r="560" spans="1:21" ht="19.5" customHeight="1">
      <c r="A560" s="545">
        <v>658</v>
      </c>
      <c r="B560" s="545" t="s">
        <v>1749</v>
      </c>
      <c r="C560" s="545" t="s">
        <v>221</v>
      </c>
      <c r="D560" s="546">
        <v>46052</v>
      </c>
      <c r="E560" s="171" t="str">
        <f t="shared" si="8"/>
        <v>2026</v>
      </c>
      <c r="F560" s="547">
        <v>10268</v>
      </c>
      <c r="G560" s="548">
        <v>0.19</v>
      </c>
      <c r="H560" s="547">
        <v>8628.57</v>
      </c>
      <c r="I560" s="545" t="s">
        <v>12709</v>
      </c>
      <c r="J560" s="545" t="s">
        <v>13307</v>
      </c>
      <c r="K560" s="545" t="s">
        <v>14353</v>
      </c>
      <c r="L560" s="545" t="s">
        <v>14354</v>
      </c>
      <c r="M560" s="548" t="s">
        <v>13758</v>
      </c>
      <c r="N560" s="545" t="s">
        <v>22149</v>
      </c>
      <c r="O560" s="545" t="s">
        <v>14355</v>
      </c>
      <c r="P560" s="549">
        <v>605</v>
      </c>
      <c r="Q560" s="549">
        <v>1</v>
      </c>
      <c r="R560" s="549">
        <v>124</v>
      </c>
      <c r="S560" s="548">
        <v>2228</v>
      </c>
      <c r="T560" s="548">
        <v>43</v>
      </c>
      <c r="U560" s="99"/>
    </row>
    <row r="561" spans="1:21" ht="19.5" customHeight="1">
      <c r="A561" s="545">
        <v>659</v>
      </c>
      <c r="B561" s="545" t="s">
        <v>1606</v>
      </c>
      <c r="C561" s="545" t="s">
        <v>786</v>
      </c>
      <c r="D561" s="546"/>
      <c r="E561" s="171" t="str">
        <f t="shared" si="8"/>
        <v>1900</v>
      </c>
      <c r="F561" s="547">
        <v>0</v>
      </c>
      <c r="G561" s="548">
        <v>0</v>
      </c>
      <c r="H561" s="547">
        <v>0</v>
      </c>
      <c r="I561" s="545" t="s">
        <v>12708</v>
      </c>
      <c r="J561" s="545"/>
      <c r="K561" s="545" t="s">
        <v>13413</v>
      </c>
      <c r="L561" s="545" t="s">
        <v>14356</v>
      </c>
      <c r="M561" s="548" t="s">
        <v>13758</v>
      </c>
      <c r="N561" s="545" t="s">
        <v>22161</v>
      </c>
      <c r="O561" s="545" t="s">
        <v>13413</v>
      </c>
      <c r="P561" s="549">
        <v>606</v>
      </c>
      <c r="Q561" s="549">
        <v>1</v>
      </c>
      <c r="R561" s="549">
        <v>121</v>
      </c>
      <c r="S561" s="548"/>
      <c r="T561" s="548">
        <v>36</v>
      </c>
      <c r="U561" s="99"/>
    </row>
    <row r="562" spans="1:21" ht="19.5" customHeight="1">
      <c r="A562" s="545">
        <v>660</v>
      </c>
      <c r="B562" s="545" t="s">
        <v>11974</v>
      </c>
      <c r="C562" s="545" t="s">
        <v>206</v>
      </c>
      <c r="D562" s="546"/>
      <c r="E562" s="171" t="str">
        <f t="shared" si="8"/>
        <v>1900</v>
      </c>
      <c r="F562" s="547">
        <v>0</v>
      </c>
      <c r="G562" s="548">
        <v>0</v>
      </c>
      <c r="H562" s="547">
        <v>0</v>
      </c>
      <c r="I562" s="545" t="s">
        <v>12709</v>
      </c>
      <c r="J562" s="545"/>
      <c r="K562" s="545" t="s">
        <v>13413</v>
      </c>
      <c r="L562" s="545" t="s">
        <v>14357</v>
      </c>
      <c r="M562" s="548" t="s">
        <v>13758</v>
      </c>
      <c r="N562" s="545" t="s">
        <v>22161</v>
      </c>
      <c r="O562" s="545" t="s">
        <v>13413</v>
      </c>
      <c r="P562" s="549">
        <v>607</v>
      </c>
      <c r="Q562" s="549">
        <v>1</v>
      </c>
      <c r="R562" s="549">
        <v>124</v>
      </c>
      <c r="S562" s="548"/>
      <c r="T562" s="548">
        <v>36</v>
      </c>
      <c r="U562" s="99"/>
    </row>
    <row r="563" spans="1:21" ht="19.5" customHeight="1">
      <c r="A563" s="545">
        <v>661</v>
      </c>
      <c r="B563" s="545" t="s">
        <v>1617</v>
      </c>
      <c r="C563" s="545" t="s">
        <v>786</v>
      </c>
      <c r="D563" s="546">
        <v>46052</v>
      </c>
      <c r="E563" s="171" t="str">
        <f t="shared" si="8"/>
        <v>2026</v>
      </c>
      <c r="F563" s="547">
        <v>39866</v>
      </c>
      <c r="G563" s="548">
        <v>0.19</v>
      </c>
      <c r="H563" s="547">
        <v>33500.839999999997</v>
      </c>
      <c r="I563" s="545" t="s">
        <v>12710</v>
      </c>
      <c r="J563" s="545" t="s">
        <v>13307</v>
      </c>
      <c r="K563" s="545" t="s">
        <v>13413</v>
      </c>
      <c r="L563" s="545" t="s">
        <v>14358</v>
      </c>
      <c r="M563" s="548" t="s">
        <v>13758</v>
      </c>
      <c r="N563" s="545" t="s">
        <v>13413</v>
      </c>
      <c r="O563" s="545" t="s">
        <v>13413</v>
      </c>
      <c r="P563" s="549">
        <v>608</v>
      </c>
      <c r="Q563" s="549">
        <v>1</v>
      </c>
      <c r="R563" s="549">
        <v>123</v>
      </c>
      <c r="S563" s="548">
        <v>2228</v>
      </c>
      <c r="T563" s="548"/>
      <c r="U563" s="99"/>
    </row>
    <row r="564" spans="1:21" ht="19.5" customHeight="1">
      <c r="A564" s="545">
        <v>662</v>
      </c>
      <c r="B564" s="545" t="s">
        <v>6413</v>
      </c>
      <c r="C564" s="545" t="s">
        <v>786</v>
      </c>
      <c r="D564" s="546">
        <v>46052</v>
      </c>
      <c r="E564" s="171" t="str">
        <f t="shared" si="8"/>
        <v>2026</v>
      </c>
      <c r="F564" s="547">
        <v>30803</v>
      </c>
      <c r="G564" s="548">
        <v>1.9E-3</v>
      </c>
      <c r="H564" s="547">
        <v>30744.59</v>
      </c>
      <c r="I564" s="545" t="s">
        <v>12710</v>
      </c>
      <c r="J564" s="545" t="s">
        <v>13307</v>
      </c>
      <c r="K564" s="545" t="s">
        <v>13413</v>
      </c>
      <c r="L564" s="545" t="s">
        <v>14358</v>
      </c>
      <c r="M564" s="548" t="s">
        <v>13758</v>
      </c>
      <c r="N564" s="545" t="s">
        <v>13413</v>
      </c>
      <c r="O564" s="545" t="s">
        <v>13413</v>
      </c>
      <c r="P564" s="549">
        <v>609</v>
      </c>
      <c r="Q564" s="549">
        <v>1</v>
      </c>
      <c r="R564" s="549">
        <v>123</v>
      </c>
      <c r="S564" s="548">
        <v>2228</v>
      </c>
      <c r="T564" s="548"/>
      <c r="U564" s="99"/>
    </row>
    <row r="565" spans="1:21" ht="19.5" customHeight="1">
      <c r="A565" s="545">
        <v>663</v>
      </c>
      <c r="B565" s="545" t="s">
        <v>6412</v>
      </c>
      <c r="C565" s="545" t="s">
        <v>206</v>
      </c>
      <c r="D565" s="546">
        <v>46052</v>
      </c>
      <c r="E565" s="171" t="str">
        <f t="shared" si="8"/>
        <v>2026</v>
      </c>
      <c r="F565" s="547">
        <v>9491</v>
      </c>
      <c r="G565" s="548">
        <v>0.19</v>
      </c>
      <c r="H565" s="547">
        <v>7975.63</v>
      </c>
      <c r="I565" s="545" t="s">
        <v>12709</v>
      </c>
      <c r="J565" s="545" t="s">
        <v>13307</v>
      </c>
      <c r="K565" s="545" t="s">
        <v>13413</v>
      </c>
      <c r="L565" s="545" t="s">
        <v>14359</v>
      </c>
      <c r="M565" s="548" t="s">
        <v>13758</v>
      </c>
      <c r="N565" s="545" t="s">
        <v>22161</v>
      </c>
      <c r="O565" s="545" t="s">
        <v>13413</v>
      </c>
      <c r="P565" s="549">
        <v>610</v>
      </c>
      <c r="Q565" s="549">
        <v>1</v>
      </c>
      <c r="R565" s="549">
        <v>124</v>
      </c>
      <c r="S565" s="548">
        <v>2228</v>
      </c>
      <c r="T565" s="548">
        <v>36</v>
      </c>
      <c r="U565" s="99"/>
    </row>
    <row r="566" spans="1:21" ht="19.5" customHeight="1">
      <c r="A566" s="545">
        <v>664</v>
      </c>
      <c r="B566" s="545" t="s">
        <v>6411</v>
      </c>
      <c r="C566" s="545" t="s">
        <v>216</v>
      </c>
      <c r="D566" s="546">
        <v>46052</v>
      </c>
      <c r="E566" s="171" t="str">
        <f t="shared" si="8"/>
        <v>2026</v>
      </c>
      <c r="F566" s="547">
        <v>21571</v>
      </c>
      <c r="G566" s="548">
        <v>0.19</v>
      </c>
      <c r="H566" s="547">
        <v>18126.89</v>
      </c>
      <c r="I566" s="545" t="s">
        <v>12664</v>
      </c>
      <c r="J566" s="545" t="s">
        <v>13307</v>
      </c>
      <c r="K566" s="545" t="s">
        <v>13413</v>
      </c>
      <c r="L566" s="545" t="s">
        <v>13846</v>
      </c>
      <c r="M566" s="548" t="s">
        <v>13758</v>
      </c>
      <c r="N566" s="545" t="s">
        <v>22154</v>
      </c>
      <c r="O566" s="545" t="s">
        <v>14360</v>
      </c>
      <c r="P566" s="549">
        <v>611</v>
      </c>
      <c r="Q566" s="549">
        <v>1</v>
      </c>
      <c r="R566" s="549">
        <v>166</v>
      </c>
      <c r="S566" s="548">
        <v>2228</v>
      </c>
      <c r="T566" s="548">
        <v>170</v>
      </c>
      <c r="U566" s="99"/>
    </row>
    <row r="567" spans="1:21" ht="19.5" customHeight="1">
      <c r="A567" s="545">
        <v>665</v>
      </c>
      <c r="B567" s="545" t="s">
        <v>1692</v>
      </c>
      <c r="C567" s="545" t="s">
        <v>786</v>
      </c>
      <c r="D567" s="546"/>
      <c r="E567" s="171" t="str">
        <f t="shared" si="8"/>
        <v>1900</v>
      </c>
      <c r="F567" s="547">
        <v>0</v>
      </c>
      <c r="G567" s="548">
        <v>0</v>
      </c>
      <c r="H567" s="547">
        <v>0</v>
      </c>
      <c r="I567" s="545" t="s">
        <v>12708</v>
      </c>
      <c r="J567" s="545"/>
      <c r="K567" s="545" t="s">
        <v>13413</v>
      </c>
      <c r="L567" s="545" t="s">
        <v>13413</v>
      </c>
      <c r="M567" s="548" t="s">
        <v>13758</v>
      </c>
      <c r="N567" s="545" t="s">
        <v>13413</v>
      </c>
      <c r="O567" s="545" t="s">
        <v>14361</v>
      </c>
      <c r="P567" s="549">
        <v>612</v>
      </c>
      <c r="Q567" s="549">
        <v>1</v>
      </c>
      <c r="R567" s="549">
        <v>121</v>
      </c>
      <c r="S567" s="548"/>
      <c r="T567" s="548"/>
      <c r="U567" s="99"/>
    </row>
    <row r="568" spans="1:21" ht="19.5" customHeight="1">
      <c r="A568" s="545">
        <v>666</v>
      </c>
      <c r="B568" s="545" t="s">
        <v>12492</v>
      </c>
      <c r="C568" s="545" t="s">
        <v>206</v>
      </c>
      <c r="D568" s="546">
        <v>46052</v>
      </c>
      <c r="E568" s="171" t="str">
        <f t="shared" si="8"/>
        <v>2026</v>
      </c>
      <c r="F568" s="547">
        <v>35379</v>
      </c>
      <c r="G568" s="548">
        <v>0.19</v>
      </c>
      <c r="H568" s="547">
        <v>29730.25</v>
      </c>
      <c r="I568" s="545" t="s">
        <v>12709</v>
      </c>
      <c r="J568" s="545" t="s">
        <v>13307</v>
      </c>
      <c r="K568" s="545" t="s">
        <v>14362</v>
      </c>
      <c r="L568" s="545" t="s">
        <v>13413</v>
      </c>
      <c r="M568" s="548" t="s">
        <v>13758</v>
      </c>
      <c r="N568" s="545" t="s">
        <v>13413</v>
      </c>
      <c r="O568" s="545" t="s">
        <v>14363</v>
      </c>
      <c r="P568" s="549">
        <v>613</v>
      </c>
      <c r="Q568" s="549">
        <v>1</v>
      </c>
      <c r="R568" s="549">
        <v>124</v>
      </c>
      <c r="S568" s="548">
        <v>2228</v>
      </c>
      <c r="T568" s="548"/>
      <c r="U568" s="99"/>
    </row>
    <row r="569" spans="1:21" ht="19.5" customHeight="1">
      <c r="A569" s="545">
        <v>667</v>
      </c>
      <c r="B569" s="545" t="s">
        <v>11973</v>
      </c>
      <c r="C569" s="545" t="s">
        <v>206</v>
      </c>
      <c r="D569" s="546"/>
      <c r="E569" s="171" t="str">
        <f t="shared" si="8"/>
        <v>1900</v>
      </c>
      <c r="F569" s="547">
        <v>0</v>
      </c>
      <c r="G569" s="548">
        <v>0</v>
      </c>
      <c r="H569" s="547">
        <v>0</v>
      </c>
      <c r="I569" s="545" t="s">
        <v>12709</v>
      </c>
      <c r="J569" s="545"/>
      <c r="K569" s="545" t="s">
        <v>13413</v>
      </c>
      <c r="L569" s="545" t="s">
        <v>14364</v>
      </c>
      <c r="M569" s="548" t="s">
        <v>13758</v>
      </c>
      <c r="N569" s="545" t="s">
        <v>22161</v>
      </c>
      <c r="O569" s="545" t="s">
        <v>13413</v>
      </c>
      <c r="P569" s="549">
        <v>614</v>
      </c>
      <c r="Q569" s="549">
        <v>1</v>
      </c>
      <c r="R569" s="549">
        <v>124</v>
      </c>
      <c r="S569" s="548"/>
      <c r="T569" s="548">
        <v>36</v>
      </c>
      <c r="U569" s="99"/>
    </row>
    <row r="570" spans="1:21" ht="19.5" customHeight="1">
      <c r="A570" s="545">
        <v>668</v>
      </c>
      <c r="B570" s="545" t="s">
        <v>1773</v>
      </c>
      <c r="C570" s="545" t="s">
        <v>221</v>
      </c>
      <c r="D570" s="546"/>
      <c r="E570" s="171" t="str">
        <f t="shared" si="8"/>
        <v>1900</v>
      </c>
      <c r="F570" s="547">
        <v>0</v>
      </c>
      <c r="G570" s="548">
        <v>0</v>
      </c>
      <c r="H570" s="547">
        <v>0</v>
      </c>
      <c r="I570" s="545" t="s">
        <v>12709</v>
      </c>
      <c r="J570" s="545"/>
      <c r="K570" s="545" t="s">
        <v>13413</v>
      </c>
      <c r="L570" s="545" t="s">
        <v>14365</v>
      </c>
      <c r="M570" s="548" t="s">
        <v>13843</v>
      </c>
      <c r="N570" s="545" t="s">
        <v>22149</v>
      </c>
      <c r="O570" s="545" t="s">
        <v>14366</v>
      </c>
      <c r="P570" s="549">
        <v>615</v>
      </c>
      <c r="Q570" s="549">
        <v>5</v>
      </c>
      <c r="R570" s="549">
        <v>124</v>
      </c>
      <c r="S570" s="548"/>
      <c r="T570" s="548">
        <v>43</v>
      </c>
      <c r="U570" s="99"/>
    </row>
    <row r="571" spans="1:21" ht="19.5" customHeight="1">
      <c r="A571" s="545">
        <v>669</v>
      </c>
      <c r="B571" s="545" t="s">
        <v>226</v>
      </c>
      <c r="C571" s="545" t="s">
        <v>206</v>
      </c>
      <c r="D571" s="546"/>
      <c r="E571" s="171" t="str">
        <f t="shared" si="8"/>
        <v>1900</v>
      </c>
      <c r="F571" s="547">
        <v>0</v>
      </c>
      <c r="G571" s="548">
        <v>0</v>
      </c>
      <c r="H571" s="547">
        <v>0</v>
      </c>
      <c r="I571" s="545" t="s">
        <v>12640</v>
      </c>
      <c r="J571" s="545"/>
      <c r="K571" s="545" t="s">
        <v>13413</v>
      </c>
      <c r="L571" s="545" t="s">
        <v>13413</v>
      </c>
      <c r="M571" s="548" t="s">
        <v>13758</v>
      </c>
      <c r="N571" s="545" t="s">
        <v>13413</v>
      </c>
      <c r="O571" s="545" t="s">
        <v>13413</v>
      </c>
      <c r="P571" s="549">
        <v>616</v>
      </c>
      <c r="Q571" s="549">
        <v>1</v>
      </c>
      <c r="R571" s="549">
        <v>1</v>
      </c>
      <c r="S571" s="548"/>
      <c r="T571" s="548"/>
      <c r="U571" s="99"/>
    </row>
    <row r="572" spans="1:21" ht="19.5" customHeight="1">
      <c r="A572" s="545">
        <v>670</v>
      </c>
      <c r="B572" s="545" t="s">
        <v>11972</v>
      </c>
      <c r="C572" s="545" t="s">
        <v>221</v>
      </c>
      <c r="D572" s="546"/>
      <c r="E572" s="171" t="str">
        <f t="shared" si="8"/>
        <v>1900</v>
      </c>
      <c r="F572" s="547">
        <v>0</v>
      </c>
      <c r="G572" s="548">
        <v>0</v>
      </c>
      <c r="H572" s="547">
        <v>0</v>
      </c>
      <c r="I572" s="545" t="s">
        <v>12709</v>
      </c>
      <c r="J572" s="545"/>
      <c r="K572" s="545" t="s">
        <v>13413</v>
      </c>
      <c r="L572" s="545" t="s">
        <v>14367</v>
      </c>
      <c r="M572" s="548" t="s">
        <v>13758</v>
      </c>
      <c r="N572" s="545" t="s">
        <v>22149</v>
      </c>
      <c r="O572" s="545" t="s">
        <v>14368</v>
      </c>
      <c r="P572" s="549">
        <v>617</v>
      </c>
      <c r="Q572" s="549">
        <v>1</v>
      </c>
      <c r="R572" s="549">
        <v>124</v>
      </c>
      <c r="S572" s="548"/>
      <c r="T572" s="548">
        <v>43</v>
      </c>
      <c r="U572" s="99"/>
    </row>
    <row r="573" spans="1:21" ht="19.5" customHeight="1">
      <c r="A573" s="545">
        <v>671</v>
      </c>
      <c r="B573" s="545" t="s">
        <v>11971</v>
      </c>
      <c r="C573" s="545" t="s">
        <v>221</v>
      </c>
      <c r="D573" s="546"/>
      <c r="E573" s="171" t="str">
        <f t="shared" si="8"/>
        <v>1900</v>
      </c>
      <c r="F573" s="547">
        <v>0</v>
      </c>
      <c r="G573" s="548">
        <v>0</v>
      </c>
      <c r="H573" s="547">
        <v>0</v>
      </c>
      <c r="I573" s="545" t="s">
        <v>12709</v>
      </c>
      <c r="J573" s="545"/>
      <c r="K573" s="545" t="s">
        <v>14369</v>
      </c>
      <c r="L573" s="545" t="s">
        <v>14370</v>
      </c>
      <c r="M573" s="548" t="s">
        <v>13758</v>
      </c>
      <c r="N573" s="545" t="s">
        <v>22149</v>
      </c>
      <c r="O573" s="545" t="s">
        <v>14371</v>
      </c>
      <c r="P573" s="549">
        <v>618</v>
      </c>
      <c r="Q573" s="549">
        <v>1</v>
      </c>
      <c r="R573" s="549">
        <v>124</v>
      </c>
      <c r="S573" s="548"/>
      <c r="T573" s="548">
        <v>43</v>
      </c>
      <c r="U573" s="99"/>
    </row>
    <row r="574" spans="1:21" ht="19.5" customHeight="1">
      <c r="A574" s="545">
        <v>672</v>
      </c>
      <c r="B574" s="545" t="s">
        <v>3254</v>
      </c>
      <c r="C574" s="545" t="s">
        <v>221</v>
      </c>
      <c r="D574" s="546"/>
      <c r="E574" s="171" t="str">
        <f t="shared" si="8"/>
        <v>1900</v>
      </c>
      <c r="F574" s="547">
        <v>0</v>
      </c>
      <c r="G574" s="548">
        <v>0</v>
      </c>
      <c r="H574" s="547">
        <v>0</v>
      </c>
      <c r="I574" s="545" t="s">
        <v>12663</v>
      </c>
      <c r="J574" s="545"/>
      <c r="K574" s="545" t="s">
        <v>13413</v>
      </c>
      <c r="L574" s="545" t="s">
        <v>14372</v>
      </c>
      <c r="M574" s="548" t="s">
        <v>13758</v>
      </c>
      <c r="N574" s="545" t="s">
        <v>13413</v>
      </c>
      <c r="O574" s="545" t="s">
        <v>13963</v>
      </c>
      <c r="P574" s="549">
        <v>619</v>
      </c>
      <c r="Q574" s="549">
        <v>1</v>
      </c>
      <c r="R574" s="549">
        <v>21</v>
      </c>
      <c r="S574" s="548"/>
      <c r="T574" s="548"/>
      <c r="U574" s="99"/>
    </row>
    <row r="575" spans="1:21" ht="19.5" customHeight="1">
      <c r="A575" s="545">
        <v>673</v>
      </c>
      <c r="B575" s="545" t="s">
        <v>328</v>
      </c>
      <c r="C575" s="545" t="s">
        <v>4479</v>
      </c>
      <c r="D575" s="546">
        <v>44589</v>
      </c>
      <c r="E575" s="171" t="str">
        <f t="shared" si="8"/>
        <v>2022</v>
      </c>
      <c r="F575" s="547">
        <v>26194.01</v>
      </c>
      <c r="G575" s="548">
        <v>0.19</v>
      </c>
      <c r="H575" s="547">
        <v>22011.77</v>
      </c>
      <c r="I575" s="545" t="s">
        <v>12654</v>
      </c>
      <c r="J575" s="545" t="s">
        <v>13297</v>
      </c>
      <c r="K575" s="545" t="s">
        <v>13413</v>
      </c>
      <c r="L575" s="545" t="s">
        <v>14373</v>
      </c>
      <c r="M575" s="548" t="s">
        <v>13758</v>
      </c>
      <c r="N575" s="545" t="s">
        <v>13413</v>
      </c>
      <c r="O575" s="545" t="s">
        <v>14374</v>
      </c>
      <c r="P575" s="549">
        <v>620</v>
      </c>
      <c r="Q575" s="549">
        <v>1</v>
      </c>
      <c r="R575" s="549">
        <v>2</v>
      </c>
      <c r="S575" s="548">
        <v>2257</v>
      </c>
      <c r="T575" s="548"/>
      <c r="U575" s="99"/>
    </row>
    <row r="576" spans="1:21" ht="19.5" customHeight="1">
      <c r="A576" s="545">
        <v>674</v>
      </c>
      <c r="B576" s="545" t="s">
        <v>11970</v>
      </c>
      <c r="C576" s="545" t="s">
        <v>209</v>
      </c>
      <c r="D576" s="546"/>
      <c r="E576" s="171" t="str">
        <f t="shared" si="8"/>
        <v>1900</v>
      </c>
      <c r="F576" s="547">
        <v>0</v>
      </c>
      <c r="G576" s="548">
        <v>0</v>
      </c>
      <c r="H576" s="547">
        <v>0</v>
      </c>
      <c r="I576" s="545" t="s">
        <v>12643</v>
      </c>
      <c r="J576" s="545"/>
      <c r="K576" s="545" t="s">
        <v>13413</v>
      </c>
      <c r="L576" s="545" t="s">
        <v>14375</v>
      </c>
      <c r="M576" s="548" t="s">
        <v>13758</v>
      </c>
      <c r="N576" s="545" t="s">
        <v>13413</v>
      </c>
      <c r="O576" s="545" t="s">
        <v>13413</v>
      </c>
      <c r="P576" s="549">
        <v>621</v>
      </c>
      <c r="Q576" s="549">
        <v>1</v>
      </c>
      <c r="R576" s="549">
        <v>6</v>
      </c>
      <c r="S576" s="548"/>
      <c r="T576" s="548"/>
      <c r="U576" s="99"/>
    </row>
    <row r="577" spans="1:21" ht="19.5" customHeight="1">
      <c r="A577" s="545">
        <v>675</v>
      </c>
      <c r="B577" s="545" t="s">
        <v>8361</v>
      </c>
      <c r="C577" s="545" t="s">
        <v>216</v>
      </c>
      <c r="D577" s="546"/>
      <c r="E577" s="171" t="str">
        <f t="shared" si="8"/>
        <v>1900</v>
      </c>
      <c r="F577" s="547">
        <v>0</v>
      </c>
      <c r="G577" s="548">
        <v>0</v>
      </c>
      <c r="H577" s="547">
        <v>0</v>
      </c>
      <c r="I577" s="545" t="s">
        <v>12673</v>
      </c>
      <c r="J577" s="545"/>
      <c r="K577" s="545" t="s">
        <v>13413</v>
      </c>
      <c r="L577" s="545" t="s">
        <v>13413</v>
      </c>
      <c r="M577" s="548" t="s">
        <v>13758</v>
      </c>
      <c r="N577" s="545" t="s">
        <v>13413</v>
      </c>
      <c r="O577" s="545" t="s">
        <v>13413</v>
      </c>
      <c r="P577" s="549">
        <v>622</v>
      </c>
      <c r="Q577" s="549">
        <v>1</v>
      </c>
      <c r="R577" s="549">
        <v>136</v>
      </c>
      <c r="S577" s="548"/>
      <c r="T577" s="548"/>
      <c r="U577" s="99"/>
    </row>
    <row r="578" spans="1:21" ht="19.5" customHeight="1">
      <c r="A578" s="545">
        <v>676</v>
      </c>
      <c r="B578" s="545" t="s">
        <v>6410</v>
      </c>
      <c r="C578" s="545" t="s">
        <v>206</v>
      </c>
      <c r="D578" s="546">
        <v>46052</v>
      </c>
      <c r="E578" s="171" t="str">
        <f t="shared" si="8"/>
        <v>2026</v>
      </c>
      <c r="F578" s="547">
        <v>25467</v>
      </c>
      <c r="G578" s="548">
        <v>0.19</v>
      </c>
      <c r="H578" s="547">
        <v>21400.84</v>
      </c>
      <c r="I578" s="545" t="s">
        <v>12709</v>
      </c>
      <c r="J578" s="545" t="s">
        <v>13307</v>
      </c>
      <c r="K578" s="545" t="s">
        <v>14376</v>
      </c>
      <c r="L578" s="545" t="s">
        <v>13413</v>
      </c>
      <c r="M578" s="548" t="s">
        <v>13758</v>
      </c>
      <c r="N578" s="545" t="s">
        <v>13413</v>
      </c>
      <c r="O578" s="545" t="s">
        <v>14377</v>
      </c>
      <c r="P578" s="549">
        <v>623</v>
      </c>
      <c r="Q578" s="549">
        <v>1</v>
      </c>
      <c r="R578" s="549">
        <v>124</v>
      </c>
      <c r="S578" s="548">
        <v>2228</v>
      </c>
      <c r="T578" s="548"/>
      <c r="U578" s="99"/>
    </row>
    <row r="579" spans="1:21" ht="19.5" customHeight="1">
      <c r="A579" s="545">
        <v>677</v>
      </c>
      <c r="B579" s="545" t="s">
        <v>11969</v>
      </c>
      <c r="C579" s="545" t="s">
        <v>786</v>
      </c>
      <c r="D579" s="546"/>
      <c r="E579" s="171" t="str">
        <f t="shared" si="8"/>
        <v>1900</v>
      </c>
      <c r="F579" s="547">
        <v>0</v>
      </c>
      <c r="G579" s="548">
        <v>0</v>
      </c>
      <c r="H579" s="547">
        <v>0</v>
      </c>
      <c r="I579" s="545" t="s">
        <v>12641</v>
      </c>
      <c r="J579" s="545"/>
      <c r="K579" s="545" t="s">
        <v>14378</v>
      </c>
      <c r="L579" s="545" t="s">
        <v>14379</v>
      </c>
      <c r="M579" s="548" t="s">
        <v>13758</v>
      </c>
      <c r="N579" s="545" t="s">
        <v>22144</v>
      </c>
      <c r="O579" s="545" t="s">
        <v>14380</v>
      </c>
      <c r="P579" s="549">
        <v>624</v>
      </c>
      <c r="Q579" s="549">
        <v>1</v>
      </c>
      <c r="R579" s="549">
        <v>125</v>
      </c>
      <c r="S579" s="548"/>
      <c r="T579" s="548">
        <v>37</v>
      </c>
      <c r="U579" s="99"/>
    </row>
    <row r="580" spans="1:21" ht="19.5" customHeight="1">
      <c r="A580" s="545">
        <v>678</v>
      </c>
      <c r="B580" s="545" t="s">
        <v>12493</v>
      </c>
      <c r="C580" s="545" t="s">
        <v>206</v>
      </c>
      <c r="D580" s="546">
        <v>46052</v>
      </c>
      <c r="E580" s="171" t="str">
        <f t="shared" ref="E580:E643" si="9">TEXT(D580,"YYYY")</f>
        <v>2026</v>
      </c>
      <c r="F580" s="547">
        <v>21084</v>
      </c>
      <c r="G580" s="548">
        <v>0.19</v>
      </c>
      <c r="H580" s="547">
        <v>17717.650000000001</v>
      </c>
      <c r="I580" s="545" t="s">
        <v>12709</v>
      </c>
      <c r="J580" s="545" t="s">
        <v>13307</v>
      </c>
      <c r="K580" s="545" t="s">
        <v>14381</v>
      </c>
      <c r="L580" s="545" t="s">
        <v>13413</v>
      </c>
      <c r="M580" s="548" t="s">
        <v>13758</v>
      </c>
      <c r="N580" s="545" t="s">
        <v>13413</v>
      </c>
      <c r="O580" s="545" t="s">
        <v>14382</v>
      </c>
      <c r="P580" s="549">
        <v>625</v>
      </c>
      <c r="Q580" s="549">
        <v>1</v>
      </c>
      <c r="R580" s="549">
        <v>124</v>
      </c>
      <c r="S580" s="548">
        <v>2228</v>
      </c>
      <c r="T580" s="548"/>
      <c r="U580" s="99"/>
    </row>
    <row r="581" spans="1:21" ht="19.5" customHeight="1">
      <c r="A581" s="545">
        <v>679</v>
      </c>
      <c r="B581" s="545" t="s">
        <v>1671</v>
      </c>
      <c r="C581" s="545" t="s">
        <v>206</v>
      </c>
      <c r="D581" s="546"/>
      <c r="E581" s="171" t="str">
        <f t="shared" si="9"/>
        <v>1900</v>
      </c>
      <c r="F581" s="547">
        <v>0</v>
      </c>
      <c r="G581" s="548">
        <v>0</v>
      </c>
      <c r="H581" s="547">
        <v>0</v>
      </c>
      <c r="I581" s="545" t="s">
        <v>12709</v>
      </c>
      <c r="J581" s="545"/>
      <c r="K581" s="545" t="s">
        <v>13413</v>
      </c>
      <c r="L581" s="545" t="s">
        <v>13413</v>
      </c>
      <c r="M581" s="548" t="s">
        <v>13758</v>
      </c>
      <c r="N581" s="545" t="s">
        <v>13413</v>
      </c>
      <c r="O581" s="545" t="s">
        <v>14383</v>
      </c>
      <c r="P581" s="549">
        <v>626</v>
      </c>
      <c r="Q581" s="549">
        <v>1</v>
      </c>
      <c r="R581" s="549">
        <v>124</v>
      </c>
      <c r="S581" s="548"/>
      <c r="T581" s="548"/>
      <c r="U581" s="99"/>
    </row>
    <row r="582" spans="1:21" ht="19.5" customHeight="1">
      <c r="A582" s="545">
        <v>680</v>
      </c>
      <c r="B582" s="545" t="s">
        <v>11968</v>
      </c>
      <c r="C582" s="545" t="s">
        <v>206</v>
      </c>
      <c r="D582" s="546"/>
      <c r="E582" s="171" t="str">
        <f t="shared" si="9"/>
        <v>1900</v>
      </c>
      <c r="F582" s="547">
        <v>0</v>
      </c>
      <c r="G582" s="548">
        <v>0</v>
      </c>
      <c r="H582" s="547">
        <v>0</v>
      </c>
      <c r="I582" s="545" t="s">
        <v>12709</v>
      </c>
      <c r="J582" s="545"/>
      <c r="K582" s="545" t="s">
        <v>13413</v>
      </c>
      <c r="L582" s="545" t="s">
        <v>14384</v>
      </c>
      <c r="M582" s="548" t="s">
        <v>13758</v>
      </c>
      <c r="N582" s="545" t="s">
        <v>22161</v>
      </c>
      <c r="O582" s="545" t="s">
        <v>13413</v>
      </c>
      <c r="P582" s="549">
        <v>627</v>
      </c>
      <c r="Q582" s="549">
        <v>1</v>
      </c>
      <c r="R582" s="549">
        <v>124</v>
      </c>
      <c r="S582" s="548"/>
      <c r="T582" s="548">
        <v>36</v>
      </c>
      <c r="U582" s="99"/>
    </row>
    <row r="583" spans="1:21" ht="19.5" customHeight="1">
      <c r="A583" s="545">
        <v>681</v>
      </c>
      <c r="B583" s="545" t="s">
        <v>11967</v>
      </c>
      <c r="C583" s="545" t="s">
        <v>209</v>
      </c>
      <c r="D583" s="546"/>
      <c r="E583" s="171" t="str">
        <f t="shared" si="9"/>
        <v>1900</v>
      </c>
      <c r="F583" s="547">
        <v>0</v>
      </c>
      <c r="G583" s="548">
        <v>0</v>
      </c>
      <c r="H583" s="547">
        <v>0</v>
      </c>
      <c r="I583" s="545" t="s">
        <v>12712</v>
      </c>
      <c r="J583" s="545"/>
      <c r="K583" s="545" t="s">
        <v>13413</v>
      </c>
      <c r="L583" s="545" t="s">
        <v>13413</v>
      </c>
      <c r="M583" s="548" t="s">
        <v>13758</v>
      </c>
      <c r="N583" s="545" t="s">
        <v>13413</v>
      </c>
      <c r="O583" s="545" t="s">
        <v>13413</v>
      </c>
      <c r="P583" s="549">
        <v>628</v>
      </c>
      <c r="Q583" s="549">
        <v>1</v>
      </c>
      <c r="R583" s="549">
        <v>87</v>
      </c>
      <c r="S583" s="548"/>
      <c r="T583" s="548"/>
      <c r="U583" s="99"/>
    </row>
    <row r="584" spans="1:21" ht="19.5" customHeight="1">
      <c r="A584" s="545">
        <v>682</v>
      </c>
      <c r="B584" s="545" t="s">
        <v>11966</v>
      </c>
      <c r="C584" s="545" t="s">
        <v>221</v>
      </c>
      <c r="D584" s="546"/>
      <c r="E584" s="171" t="str">
        <f t="shared" si="9"/>
        <v>1900</v>
      </c>
      <c r="F584" s="547">
        <v>0</v>
      </c>
      <c r="G584" s="548">
        <v>0</v>
      </c>
      <c r="H584" s="547">
        <v>0</v>
      </c>
      <c r="I584" s="545" t="s">
        <v>12709</v>
      </c>
      <c r="J584" s="545"/>
      <c r="K584" s="545" t="s">
        <v>13413</v>
      </c>
      <c r="L584" s="545" t="s">
        <v>14385</v>
      </c>
      <c r="M584" s="548" t="s">
        <v>13758</v>
      </c>
      <c r="N584" s="545" t="s">
        <v>13413</v>
      </c>
      <c r="O584" s="545" t="s">
        <v>13413</v>
      </c>
      <c r="P584" s="549">
        <v>629</v>
      </c>
      <c r="Q584" s="549">
        <v>1</v>
      </c>
      <c r="R584" s="549">
        <v>124</v>
      </c>
      <c r="S584" s="548"/>
      <c r="T584" s="548"/>
      <c r="U584" s="99"/>
    </row>
    <row r="585" spans="1:21" ht="19.5" customHeight="1">
      <c r="A585" s="545">
        <v>683</v>
      </c>
      <c r="B585" s="545" t="s">
        <v>11965</v>
      </c>
      <c r="C585" s="545" t="s">
        <v>221</v>
      </c>
      <c r="D585" s="546"/>
      <c r="E585" s="171" t="str">
        <f t="shared" si="9"/>
        <v>1900</v>
      </c>
      <c r="F585" s="547">
        <v>0</v>
      </c>
      <c r="G585" s="548">
        <v>0</v>
      </c>
      <c r="H585" s="547">
        <v>0</v>
      </c>
      <c r="I585" s="545" t="s">
        <v>12645</v>
      </c>
      <c r="J585" s="545"/>
      <c r="K585" s="545" t="s">
        <v>13413</v>
      </c>
      <c r="L585" s="545" t="s">
        <v>14386</v>
      </c>
      <c r="M585" s="548" t="s">
        <v>13758</v>
      </c>
      <c r="N585" s="545" t="s">
        <v>13413</v>
      </c>
      <c r="O585" s="545" t="s">
        <v>13413</v>
      </c>
      <c r="P585" s="549">
        <v>630</v>
      </c>
      <c r="Q585" s="549">
        <v>1</v>
      </c>
      <c r="R585" s="549">
        <v>12</v>
      </c>
      <c r="S585" s="548"/>
      <c r="T585" s="548"/>
      <c r="U585" s="99"/>
    </row>
    <row r="586" spans="1:21" ht="19.5" customHeight="1">
      <c r="A586" s="545">
        <v>684</v>
      </c>
      <c r="B586" s="545" t="s">
        <v>11964</v>
      </c>
      <c r="C586" s="545" t="s">
        <v>221</v>
      </c>
      <c r="D586" s="546"/>
      <c r="E586" s="171" t="str">
        <f t="shared" si="9"/>
        <v>1900</v>
      </c>
      <c r="F586" s="547">
        <v>0</v>
      </c>
      <c r="G586" s="548">
        <v>0</v>
      </c>
      <c r="H586" s="547">
        <v>0</v>
      </c>
      <c r="I586" s="545" t="s">
        <v>12645</v>
      </c>
      <c r="J586" s="545"/>
      <c r="K586" s="545" t="s">
        <v>13413</v>
      </c>
      <c r="L586" s="545" t="s">
        <v>14385</v>
      </c>
      <c r="M586" s="548" t="s">
        <v>13758</v>
      </c>
      <c r="N586" s="545" t="s">
        <v>13413</v>
      </c>
      <c r="O586" s="545" t="s">
        <v>13413</v>
      </c>
      <c r="P586" s="549">
        <v>631</v>
      </c>
      <c r="Q586" s="549">
        <v>1</v>
      </c>
      <c r="R586" s="549">
        <v>12</v>
      </c>
      <c r="S586" s="548"/>
      <c r="T586" s="548"/>
      <c r="U586" s="99"/>
    </row>
    <row r="587" spans="1:21" ht="19.5" customHeight="1">
      <c r="A587" s="545">
        <v>685</v>
      </c>
      <c r="B587" s="545" t="s">
        <v>2538</v>
      </c>
      <c r="C587" s="545" t="s">
        <v>216</v>
      </c>
      <c r="D587" s="546">
        <v>45708</v>
      </c>
      <c r="E587" s="171" t="str">
        <f t="shared" si="9"/>
        <v>2025</v>
      </c>
      <c r="F587" s="547">
        <v>644.6</v>
      </c>
      <c r="G587" s="548">
        <v>0.19</v>
      </c>
      <c r="H587" s="547">
        <v>541.67999999999995</v>
      </c>
      <c r="I587" s="545" t="s">
        <v>12642</v>
      </c>
      <c r="J587" s="545" t="s">
        <v>13307</v>
      </c>
      <c r="K587" s="545" t="s">
        <v>13413</v>
      </c>
      <c r="L587" s="545" t="s">
        <v>13807</v>
      </c>
      <c r="M587" s="548" t="s">
        <v>13758</v>
      </c>
      <c r="N587" s="545" t="s">
        <v>13413</v>
      </c>
      <c r="O587" s="545" t="s">
        <v>14387</v>
      </c>
      <c r="P587" s="549">
        <v>632</v>
      </c>
      <c r="Q587" s="549">
        <v>1</v>
      </c>
      <c r="R587" s="549">
        <v>135</v>
      </c>
      <c r="S587" s="548">
        <v>2228</v>
      </c>
      <c r="T587" s="548"/>
      <c r="U587" s="99"/>
    </row>
    <row r="588" spans="1:21" ht="19.5" customHeight="1">
      <c r="A588" s="545">
        <v>686</v>
      </c>
      <c r="B588" s="545" t="s">
        <v>7144</v>
      </c>
      <c r="C588" s="545" t="s">
        <v>216</v>
      </c>
      <c r="D588" s="546">
        <v>45708</v>
      </c>
      <c r="E588" s="171" t="str">
        <f t="shared" si="9"/>
        <v>2025</v>
      </c>
      <c r="F588" s="547">
        <v>7662.4</v>
      </c>
      <c r="G588" s="548">
        <v>0.19</v>
      </c>
      <c r="H588" s="547">
        <v>6438.99</v>
      </c>
      <c r="I588" s="545" t="s">
        <v>12642</v>
      </c>
      <c r="J588" s="545" t="s">
        <v>13307</v>
      </c>
      <c r="K588" s="545" t="s">
        <v>13413</v>
      </c>
      <c r="L588" s="545" t="s">
        <v>13807</v>
      </c>
      <c r="M588" s="548" t="s">
        <v>13758</v>
      </c>
      <c r="N588" s="545" t="s">
        <v>13413</v>
      </c>
      <c r="O588" s="545" t="s">
        <v>14388</v>
      </c>
      <c r="P588" s="549">
        <v>633</v>
      </c>
      <c r="Q588" s="549">
        <v>1</v>
      </c>
      <c r="R588" s="549">
        <v>135</v>
      </c>
      <c r="S588" s="548">
        <v>2228</v>
      </c>
      <c r="T588" s="548"/>
      <c r="U588" s="99"/>
    </row>
    <row r="589" spans="1:21" ht="19.5" customHeight="1">
      <c r="A589" s="545">
        <v>688</v>
      </c>
      <c r="B589" s="545" t="s">
        <v>974</v>
      </c>
      <c r="C589" s="545" t="s">
        <v>975</v>
      </c>
      <c r="D589" s="546"/>
      <c r="E589" s="171" t="str">
        <f t="shared" si="9"/>
        <v>1900</v>
      </c>
      <c r="F589" s="547">
        <v>0</v>
      </c>
      <c r="G589" s="548">
        <v>0</v>
      </c>
      <c r="H589" s="547">
        <v>0</v>
      </c>
      <c r="I589" s="545" t="s">
        <v>12690</v>
      </c>
      <c r="J589" s="545"/>
      <c r="K589" s="545" t="s">
        <v>13413</v>
      </c>
      <c r="L589" s="545" t="s">
        <v>14389</v>
      </c>
      <c r="M589" s="548" t="s">
        <v>13758</v>
      </c>
      <c r="N589" s="545" t="s">
        <v>13413</v>
      </c>
      <c r="O589" s="545" t="s">
        <v>14390</v>
      </c>
      <c r="P589" s="549">
        <v>635</v>
      </c>
      <c r="Q589" s="549">
        <v>1</v>
      </c>
      <c r="R589" s="549">
        <v>96</v>
      </c>
      <c r="S589" s="548"/>
      <c r="T589" s="548"/>
      <c r="U589" s="99"/>
    </row>
    <row r="590" spans="1:21" ht="19.5" customHeight="1">
      <c r="A590" s="545">
        <v>689</v>
      </c>
      <c r="B590" s="545" t="s">
        <v>11963</v>
      </c>
      <c r="C590" s="545" t="s">
        <v>206</v>
      </c>
      <c r="D590" s="546"/>
      <c r="E590" s="171" t="str">
        <f t="shared" si="9"/>
        <v>1900</v>
      </c>
      <c r="F590" s="547">
        <v>0</v>
      </c>
      <c r="G590" s="548">
        <v>0</v>
      </c>
      <c r="H590" s="547">
        <v>0</v>
      </c>
      <c r="I590" s="545" t="s">
        <v>12709</v>
      </c>
      <c r="J590" s="545"/>
      <c r="K590" s="545" t="s">
        <v>13413</v>
      </c>
      <c r="L590" s="545" t="s">
        <v>13413</v>
      </c>
      <c r="M590" s="548" t="s">
        <v>13758</v>
      </c>
      <c r="N590" s="545" t="s">
        <v>13413</v>
      </c>
      <c r="O590" s="545" t="s">
        <v>14391</v>
      </c>
      <c r="P590" s="549">
        <v>636</v>
      </c>
      <c r="Q590" s="549">
        <v>1</v>
      </c>
      <c r="R590" s="549">
        <v>124</v>
      </c>
      <c r="S590" s="548"/>
      <c r="T590" s="548"/>
      <c r="U590" s="99"/>
    </row>
    <row r="591" spans="1:21" ht="19.5" customHeight="1">
      <c r="A591" s="545">
        <v>690</v>
      </c>
      <c r="B591" s="545" t="s">
        <v>7143</v>
      </c>
      <c r="C591" s="545" t="s">
        <v>216</v>
      </c>
      <c r="D591" s="546">
        <v>43843</v>
      </c>
      <c r="E591" s="171" t="str">
        <f t="shared" si="9"/>
        <v>2020</v>
      </c>
      <c r="F591" s="547">
        <v>209131.79</v>
      </c>
      <c r="G591" s="548">
        <v>0.19</v>
      </c>
      <c r="H591" s="547">
        <v>175741</v>
      </c>
      <c r="I591" s="545" t="s">
        <v>12676</v>
      </c>
      <c r="J591" s="545" t="s">
        <v>13297</v>
      </c>
      <c r="K591" s="545" t="s">
        <v>13413</v>
      </c>
      <c r="L591" s="545" t="s">
        <v>13807</v>
      </c>
      <c r="M591" s="548" t="s">
        <v>13758</v>
      </c>
      <c r="N591" s="545" t="s">
        <v>13413</v>
      </c>
      <c r="O591" s="545" t="s">
        <v>14392</v>
      </c>
      <c r="P591" s="549">
        <v>637</v>
      </c>
      <c r="Q591" s="549">
        <v>1</v>
      </c>
      <c r="R591" s="549">
        <v>14</v>
      </c>
      <c r="S591" s="548">
        <v>2257</v>
      </c>
      <c r="T591" s="548"/>
      <c r="U591" s="99"/>
    </row>
    <row r="592" spans="1:21" ht="19.5" customHeight="1">
      <c r="A592" s="545">
        <v>691</v>
      </c>
      <c r="B592" s="545" t="s">
        <v>1694</v>
      </c>
      <c r="C592" s="545" t="s">
        <v>786</v>
      </c>
      <c r="D592" s="546">
        <v>44592</v>
      </c>
      <c r="E592" s="171" t="str">
        <f t="shared" si="9"/>
        <v>2022</v>
      </c>
      <c r="F592" s="547">
        <v>37242</v>
      </c>
      <c r="G592" s="548">
        <v>0.19</v>
      </c>
      <c r="H592" s="547">
        <v>31295.8</v>
      </c>
      <c r="I592" s="545" t="s">
        <v>12645</v>
      </c>
      <c r="J592" s="545" t="s">
        <v>13297</v>
      </c>
      <c r="K592" s="545" t="s">
        <v>14393</v>
      </c>
      <c r="L592" s="545" t="s">
        <v>13413</v>
      </c>
      <c r="M592" s="548" t="s">
        <v>13758</v>
      </c>
      <c r="N592" s="545" t="s">
        <v>13413</v>
      </c>
      <c r="O592" s="545" t="s">
        <v>14394</v>
      </c>
      <c r="P592" s="549">
        <v>638</v>
      </c>
      <c r="Q592" s="549">
        <v>1</v>
      </c>
      <c r="R592" s="549">
        <v>12</v>
      </c>
      <c r="S592" s="548">
        <v>2257</v>
      </c>
      <c r="T592" s="548"/>
      <c r="U592" s="99"/>
    </row>
    <row r="593" spans="1:21" ht="19.5" customHeight="1">
      <c r="A593" s="545">
        <v>692</v>
      </c>
      <c r="B593" s="545" t="s">
        <v>11962</v>
      </c>
      <c r="C593" s="545" t="s">
        <v>206</v>
      </c>
      <c r="D593" s="546"/>
      <c r="E593" s="171" t="str">
        <f t="shared" si="9"/>
        <v>1900</v>
      </c>
      <c r="F593" s="547">
        <v>0</v>
      </c>
      <c r="G593" s="548">
        <v>0</v>
      </c>
      <c r="H593" s="547">
        <v>0</v>
      </c>
      <c r="I593" s="545" t="s">
        <v>12708</v>
      </c>
      <c r="J593" s="545"/>
      <c r="K593" s="545" t="s">
        <v>13413</v>
      </c>
      <c r="L593" s="545" t="s">
        <v>14395</v>
      </c>
      <c r="M593" s="548" t="s">
        <v>13758</v>
      </c>
      <c r="N593" s="545" t="s">
        <v>22161</v>
      </c>
      <c r="O593" s="545" t="s">
        <v>13413</v>
      </c>
      <c r="P593" s="549">
        <v>639</v>
      </c>
      <c r="Q593" s="549">
        <v>1</v>
      </c>
      <c r="R593" s="549">
        <v>121</v>
      </c>
      <c r="S593" s="548"/>
      <c r="T593" s="548">
        <v>36</v>
      </c>
      <c r="U593" s="99"/>
    </row>
    <row r="594" spans="1:21" ht="19.5" customHeight="1">
      <c r="A594" s="545">
        <v>693</v>
      </c>
      <c r="B594" s="545" t="s">
        <v>8425</v>
      </c>
      <c r="C594" s="545" t="s">
        <v>786</v>
      </c>
      <c r="D594" s="546">
        <v>44592</v>
      </c>
      <c r="E594" s="171" t="str">
        <f t="shared" si="9"/>
        <v>2022</v>
      </c>
      <c r="F594" s="547">
        <v>91562</v>
      </c>
      <c r="G594" s="548">
        <v>0.19</v>
      </c>
      <c r="H594" s="547">
        <v>76942.86</v>
      </c>
      <c r="I594" s="545" t="s">
        <v>12645</v>
      </c>
      <c r="J594" s="545" t="s">
        <v>13297</v>
      </c>
      <c r="K594" s="545" t="s">
        <v>13413</v>
      </c>
      <c r="L594" s="545" t="s">
        <v>13413</v>
      </c>
      <c r="M594" s="548" t="s">
        <v>13758</v>
      </c>
      <c r="N594" s="545" t="s">
        <v>13413</v>
      </c>
      <c r="O594" s="545" t="s">
        <v>13413</v>
      </c>
      <c r="P594" s="549">
        <v>640</v>
      </c>
      <c r="Q594" s="549">
        <v>1</v>
      </c>
      <c r="R594" s="549">
        <v>12</v>
      </c>
      <c r="S594" s="548">
        <v>2257</v>
      </c>
      <c r="T594" s="548"/>
      <c r="U594" s="99"/>
    </row>
    <row r="595" spans="1:21" ht="19.5" customHeight="1">
      <c r="A595" s="545">
        <v>694</v>
      </c>
      <c r="B595" s="545" t="s">
        <v>11961</v>
      </c>
      <c r="C595" s="545" t="s">
        <v>206</v>
      </c>
      <c r="D595" s="546"/>
      <c r="E595" s="171" t="str">
        <f t="shared" si="9"/>
        <v>1900</v>
      </c>
      <c r="F595" s="547">
        <v>0</v>
      </c>
      <c r="G595" s="548">
        <v>0</v>
      </c>
      <c r="H595" s="547">
        <v>0</v>
      </c>
      <c r="I595" s="545" t="s">
        <v>12709</v>
      </c>
      <c r="J595" s="545"/>
      <c r="K595" s="545" t="s">
        <v>14396</v>
      </c>
      <c r="L595" s="545" t="s">
        <v>13413</v>
      </c>
      <c r="M595" s="548" t="s">
        <v>13758</v>
      </c>
      <c r="N595" s="545" t="s">
        <v>13413</v>
      </c>
      <c r="O595" s="545" t="s">
        <v>14397</v>
      </c>
      <c r="P595" s="549">
        <v>641</v>
      </c>
      <c r="Q595" s="549">
        <v>1</v>
      </c>
      <c r="R595" s="549">
        <v>124</v>
      </c>
      <c r="S595" s="548"/>
      <c r="T595" s="548"/>
      <c r="U595" s="99"/>
    </row>
    <row r="596" spans="1:21" ht="19.5" customHeight="1">
      <c r="A596" s="545">
        <v>695</v>
      </c>
      <c r="B596" s="545" t="s">
        <v>1705</v>
      </c>
      <c r="C596" s="545" t="s">
        <v>975</v>
      </c>
      <c r="D596" s="546"/>
      <c r="E596" s="171" t="str">
        <f t="shared" si="9"/>
        <v>1900</v>
      </c>
      <c r="F596" s="547">
        <v>0</v>
      </c>
      <c r="G596" s="548">
        <v>0</v>
      </c>
      <c r="H596" s="547">
        <v>0</v>
      </c>
      <c r="I596" s="545" t="s">
        <v>12708</v>
      </c>
      <c r="J596" s="545"/>
      <c r="K596" s="545" t="s">
        <v>13413</v>
      </c>
      <c r="L596" s="545" t="s">
        <v>13413</v>
      </c>
      <c r="M596" s="548" t="s">
        <v>13758</v>
      </c>
      <c r="N596" s="545" t="s">
        <v>13413</v>
      </c>
      <c r="O596" s="545" t="s">
        <v>13413</v>
      </c>
      <c r="P596" s="549">
        <v>642</v>
      </c>
      <c r="Q596" s="549">
        <v>1</v>
      </c>
      <c r="R596" s="549">
        <v>121</v>
      </c>
      <c r="S596" s="548"/>
      <c r="T596" s="548"/>
      <c r="U596" s="99"/>
    </row>
    <row r="597" spans="1:21" ht="19.5" customHeight="1">
      <c r="A597" s="545">
        <v>696</v>
      </c>
      <c r="B597" s="545" t="s">
        <v>1706</v>
      </c>
      <c r="C597" s="545" t="s">
        <v>975</v>
      </c>
      <c r="D597" s="546"/>
      <c r="E597" s="171" t="str">
        <f t="shared" si="9"/>
        <v>1900</v>
      </c>
      <c r="F597" s="547">
        <v>0</v>
      </c>
      <c r="G597" s="548">
        <v>0</v>
      </c>
      <c r="H597" s="547">
        <v>0</v>
      </c>
      <c r="I597" s="545" t="s">
        <v>12708</v>
      </c>
      <c r="J597" s="545"/>
      <c r="K597" s="545" t="s">
        <v>13413</v>
      </c>
      <c r="L597" s="545" t="s">
        <v>13413</v>
      </c>
      <c r="M597" s="548" t="s">
        <v>13758</v>
      </c>
      <c r="N597" s="545" t="s">
        <v>13413</v>
      </c>
      <c r="O597" s="545" t="s">
        <v>13413</v>
      </c>
      <c r="P597" s="549">
        <v>643</v>
      </c>
      <c r="Q597" s="549">
        <v>1</v>
      </c>
      <c r="R597" s="549">
        <v>121</v>
      </c>
      <c r="S597" s="548"/>
      <c r="T597" s="548"/>
      <c r="U597" s="99"/>
    </row>
    <row r="598" spans="1:21" ht="19.5" customHeight="1">
      <c r="A598" s="545">
        <v>697</v>
      </c>
      <c r="B598" s="545" t="s">
        <v>1707</v>
      </c>
      <c r="C598" s="545" t="s">
        <v>975</v>
      </c>
      <c r="D598" s="546"/>
      <c r="E598" s="171" t="str">
        <f t="shared" si="9"/>
        <v>1900</v>
      </c>
      <c r="F598" s="547">
        <v>0</v>
      </c>
      <c r="G598" s="548">
        <v>0</v>
      </c>
      <c r="H598" s="547">
        <v>0</v>
      </c>
      <c r="I598" s="545" t="s">
        <v>12708</v>
      </c>
      <c r="J598" s="545"/>
      <c r="K598" s="545" t="s">
        <v>13413</v>
      </c>
      <c r="L598" s="545" t="s">
        <v>13413</v>
      </c>
      <c r="M598" s="548" t="s">
        <v>13758</v>
      </c>
      <c r="N598" s="545" t="s">
        <v>13413</v>
      </c>
      <c r="O598" s="545" t="s">
        <v>13413</v>
      </c>
      <c r="P598" s="549">
        <v>644</v>
      </c>
      <c r="Q598" s="549">
        <v>1</v>
      </c>
      <c r="R598" s="549">
        <v>121</v>
      </c>
      <c r="S598" s="548"/>
      <c r="T598" s="548"/>
      <c r="U598" s="99"/>
    </row>
    <row r="599" spans="1:21" ht="19.5" customHeight="1">
      <c r="A599" s="545">
        <v>698</v>
      </c>
      <c r="B599" s="545" t="s">
        <v>1711</v>
      </c>
      <c r="C599" s="545" t="s">
        <v>206</v>
      </c>
      <c r="D599" s="546"/>
      <c r="E599" s="171" t="str">
        <f t="shared" si="9"/>
        <v>1900</v>
      </c>
      <c r="F599" s="547">
        <v>0</v>
      </c>
      <c r="G599" s="548">
        <v>0</v>
      </c>
      <c r="H599" s="547">
        <v>0</v>
      </c>
      <c r="I599" s="545" t="s">
        <v>12708</v>
      </c>
      <c r="J599" s="545"/>
      <c r="K599" s="545" t="s">
        <v>13413</v>
      </c>
      <c r="L599" s="545" t="s">
        <v>14398</v>
      </c>
      <c r="M599" s="548" t="s">
        <v>13758</v>
      </c>
      <c r="N599" s="545" t="s">
        <v>22161</v>
      </c>
      <c r="O599" s="545" t="s">
        <v>13413</v>
      </c>
      <c r="P599" s="549">
        <v>645</v>
      </c>
      <c r="Q599" s="549">
        <v>1</v>
      </c>
      <c r="R599" s="549">
        <v>121</v>
      </c>
      <c r="S599" s="548"/>
      <c r="T599" s="548">
        <v>36</v>
      </c>
      <c r="U599" s="99"/>
    </row>
    <row r="600" spans="1:21" ht="19.5" customHeight="1">
      <c r="A600" s="545">
        <v>699</v>
      </c>
      <c r="B600" s="545" t="s">
        <v>1716</v>
      </c>
      <c r="C600" s="545" t="s">
        <v>206</v>
      </c>
      <c r="D600" s="546">
        <v>46052</v>
      </c>
      <c r="E600" s="171" t="str">
        <f t="shared" si="9"/>
        <v>2026</v>
      </c>
      <c r="F600" s="547">
        <v>4930</v>
      </c>
      <c r="G600" s="548">
        <v>0.19</v>
      </c>
      <c r="H600" s="547">
        <v>4142.8599999999997</v>
      </c>
      <c r="I600" s="545" t="s">
        <v>12708</v>
      </c>
      <c r="J600" s="545" t="s">
        <v>13307</v>
      </c>
      <c r="K600" s="545" t="s">
        <v>13413</v>
      </c>
      <c r="L600" s="545" t="s">
        <v>14399</v>
      </c>
      <c r="M600" s="548" t="s">
        <v>13758</v>
      </c>
      <c r="N600" s="545" t="s">
        <v>22161</v>
      </c>
      <c r="O600" s="545" t="s">
        <v>13413</v>
      </c>
      <c r="P600" s="549">
        <v>646</v>
      </c>
      <c r="Q600" s="549">
        <v>1</v>
      </c>
      <c r="R600" s="549">
        <v>121</v>
      </c>
      <c r="S600" s="548">
        <v>2228</v>
      </c>
      <c r="T600" s="548">
        <v>36</v>
      </c>
      <c r="U600" s="99"/>
    </row>
    <row r="601" spans="1:21" ht="19.5" customHeight="1">
      <c r="A601" s="545">
        <v>700</v>
      </c>
      <c r="B601" s="545" t="s">
        <v>11960</v>
      </c>
      <c r="C601" s="545" t="s">
        <v>206</v>
      </c>
      <c r="D601" s="546"/>
      <c r="E601" s="171" t="str">
        <f t="shared" si="9"/>
        <v>1900</v>
      </c>
      <c r="F601" s="547">
        <v>0</v>
      </c>
      <c r="G601" s="548">
        <v>0</v>
      </c>
      <c r="H601" s="547">
        <v>0</v>
      </c>
      <c r="I601" s="545" t="s">
        <v>12645</v>
      </c>
      <c r="J601" s="545"/>
      <c r="K601" s="545" t="s">
        <v>13413</v>
      </c>
      <c r="L601" s="545" t="s">
        <v>14400</v>
      </c>
      <c r="M601" s="548" t="s">
        <v>13758</v>
      </c>
      <c r="N601" s="545" t="s">
        <v>22161</v>
      </c>
      <c r="O601" s="545" t="s">
        <v>13413</v>
      </c>
      <c r="P601" s="549">
        <v>647</v>
      </c>
      <c r="Q601" s="549">
        <v>1</v>
      </c>
      <c r="R601" s="549">
        <v>12</v>
      </c>
      <c r="S601" s="548"/>
      <c r="T601" s="548">
        <v>36</v>
      </c>
      <c r="U601" s="99"/>
    </row>
    <row r="602" spans="1:21" ht="19.5" customHeight="1">
      <c r="A602" s="545">
        <v>701</v>
      </c>
      <c r="B602" s="545" t="s">
        <v>11959</v>
      </c>
      <c r="C602" s="545" t="s">
        <v>209</v>
      </c>
      <c r="D602" s="546"/>
      <c r="E602" s="171" t="str">
        <f t="shared" si="9"/>
        <v>1900</v>
      </c>
      <c r="F602" s="547">
        <v>0</v>
      </c>
      <c r="G602" s="548">
        <v>0</v>
      </c>
      <c r="H602" s="547">
        <v>0</v>
      </c>
      <c r="I602" s="545" t="s">
        <v>12697</v>
      </c>
      <c r="J602" s="545"/>
      <c r="K602" s="545" t="s">
        <v>13413</v>
      </c>
      <c r="L602" s="545" t="s">
        <v>13807</v>
      </c>
      <c r="M602" s="548" t="s">
        <v>13758</v>
      </c>
      <c r="N602" s="545" t="s">
        <v>13413</v>
      </c>
      <c r="O602" s="545" t="s">
        <v>14401</v>
      </c>
      <c r="P602" s="549">
        <v>648</v>
      </c>
      <c r="Q602" s="549">
        <v>1</v>
      </c>
      <c r="R602" s="549">
        <v>138</v>
      </c>
      <c r="S602" s="548"/>
      <c r="T602" s="548"/>
      <c r="U602" s="99"/>
    </row>
    <row r="603" spans="1:21" ht="19.5" customHeight="1">
      <c r="A603" s="545">
        <v>702</v>
      </c>
      <c r="B603" s="545" t="s">
        <v>11958</v>
      </c>
      <c r="C603" s="545" t="s">
        <v>209</v>
      </c>
      <c r="D603" s="546"/>
      <c r="E603" s="171" t="str">
        <f t="shared" si="9"/>
        <v>1900</v>
      </c>
      <c r="F603" s="547">
        <v>0</v>
      </c>
      <c r="G603" s="548">
        <v>0</v>
      </c>
      <c r="H603" s="547">
        <v>0</v>
      </c>
      <c r="I603" s="545" t="s">
        <v>12639</v>
      </c>
      <c r="J603" s="545"/>
      <c r="K603" s="545" t="s">
        <v>13413</v>
      </c>
      <c r="L603" s="545" t="s">
        <v>13796</v>
      </c>
      <c r="M603" s="548" t="s">
        <v>13758</v>
      </c>
      <c r="N603" s="545" t="s">
        <v>13413</v>
      </c>
      <c r="O603" s="545" t="s">
        <v>14402</v>
      </c>
      <c r="P603" s="549">
        <v>649</v>
      </c>
      <c r="Q603" s="549">
        <v>1</v>
      </c>
      <c r="R603" s="549">
        <v>64</v>
      </c>
      <c r="S603" s="548"/>
      <c r="T603" s="548"/>
      <c r="U603" s="99"/>
    </row>
    <row r="604" spans="1:21" ht="19.5" customHeight="1">
      <c r="A604" s="545">
        <v>703</v>
      </c>
      <c r="B604" s="545" t="s">
        <v>1720</v>
      </c>
      <c r="C604" s="545" t="s">
        <v>206</v>
      </c>
      <c r="D604" s="546">
        <v>45491</v>
      </c>
      <c r="E604" s="171" t="str">
        <f t="shared" si="9"/>
        <v>2024</v>
      </c>
      <c r="F604" s="547">
        <v>9241</v>
      </c>
      <c r="G604" s="548">
        <v>0.19</v>
      </c>
      <c r="H604" s="547">
        <v>7765.55</v>
      </c>
      <c r="I604" s="545" t="s">
        <v>12709</v>
      </c>
      <c r="J604" s="545" t="s">
        <v>13307</v>
      </c>
      <c r="K604" s="545" t="s">
        <v>13413</v>
      </c>
      <c r="L604" s="545" t="s">
        <v>13413</v>
      </c>
      <c r="M604" s="548" t="s">
        <v>13758</v>
      </c>
      <c r="N604" s="545" t="s">
        <v>13413</v>
      </c>
      <c r="O604" s="545" t="s">
        <v>14403</v>
      </c>
      <c r="P604" s="549">
        <v>650</v>
      </c>
      <c r="Q604" s="549">
        <v>1</v>
      </c>
      <c r="R604" s="549">
        <v>124</v>
      </c>
      <c r="S604" s="548">
        <v>2228</v>
      </c>
      <c r="T604" s="548"/>
      <c r="U604" s="99"/>
    </row>
    <row r="605" spans="1:21" ht="19.5" customHeight="1">
      <c r="A605" s="545">
        <v>705</v>
      </c>
      <c r="B605" s="545" t="s">
        <v>10238</v>
      </c>
      <c r="C605" s="545" t="s">
        <v>206</v>
      </c>
      <c r="D605" s="546"/>
      <c r="E605" s="171" t="str">
        <f t="shared" si="9"/>
        <v>1900</v>
      </c>
      <c r="F605" s="547">
        <v>0</v>
      </c>
      <c r="G605" s="548">
        <v>0</v>
      </c>
      <c r="H605" s="547">
        <v>0</v>
      </c>
      <c r="I605" s="545" t="s">
        <v>12709</v>
      </c>
      <c r="J605" s="545"/>
      <c r="K605" s="545" t="s">
        <v>13413</v>
      </c>
      <c r="L605" s="545" t="s">
        <v>13413</v>
      </c>
      <c r="M605" s="548" t="s">
        <v>13758</v>
      </c>
      <c r="N605" s="545" t="s">
        <v>13413</v>
      </c>
      <c r="O605" s="545" t="s">
        <v>14404</v>
      </c>
      <c r="P605" s="549">
        <v>651</v>
      </c>
      <c r="Q605" s="549">
        <v>1</v>
      </c>
      <c r="R605" s="549">
        <v>124</v>
      </c>
      <c r="S605" s="548"/>
      <c r="T605" s="548"/>
      <c r="U605" s="99"/>
    </row>
    <row r="606" spans="1:21" ht="19.5" customHeight="1">
      <c r="A606" s="545">
        <v>706</v>
      </c>
      <c r="B606" s="545" t="s">
        <v>11957</v>
      </c>
      <c r="C606" s="545" t="s">
        <v>206</v>
      </c>
      <c r="D606" s="546"/>
      <c r="E606" s="171" t="str">
        <f t="shared" si="9"/>
        <v>1900</v>
      </c>
      <c r="F606" s="547">
        <v>0</v>
      </c>
      <c r="G606" s="548">
        <v>0</v>
      </c>
      <c r="H606" s="547">
        <v>0</v>
      </c>
      <c r="I606" s="545" t="s">
        <v>12709</v>
      </c>
      <c r="J606" s="545"/>
      <c r="K606" s="545" t="s">
        <v>13413</v>
      </c>
      <c r="L606" s="545" t="s">
        <v>14334</v>
      </c>
      <c r="M606" s="548" t="s">
        <v>13758</v>
      </c>
      <c r="N606" s="545" t="s">
        <v>13413</v>
      </c>
      <c r="O606" s="545" t="s">
        <v>14405</v>
      </c>
      <c r="P606" s="549">
        <v>652</v>
      </c>
      <c r="Q606" s="549">
        <v>1</v>
      </c>
      <c r="R606" s="549">
        <v>124</v>
      </c>
      <c r="S606" s="548"/>
      <c r="T606" s="548"/>
      <c r="U606" s="99"/>
    </row>
    <row r="607" spans="1:21" ht="19.5" customHeight="1">
      <c r="A607" s="545">
        <v>707</v>
      </c>
      <c r="B607" s="545" t="s">
        <v>6817</v>
      </c>
      <c r="C607" s="545" t="s">
        <v>206</v>
      </c>
      <c r="D607" s="546">
        <v>46052</v>
      </c>
      <c r="E607" s="171" t="str">
        <f t="shared" si="9"/>
        <v>2026</v>
      </c>
      <c r="F607" s="547">
        <v>20059</v>
      </c>
      <c r="G607" s="548">
        <v>0.19</v>
      </c>
      <c r="H607" s="547">
        <v>16856.3</v>
      </c>
      <c r="I607" s="545" t="s">
        <v>12709</v>
      </c>
      <c r="J607" s="545" t="s">
        <v>13307</v>
      </c>
      <c r="K607" s="545" t="s">
        <v>13413</v>
      </c>
      <c r="L607" s="545" t="s">
        <v>14406</v>
      </c>
      <c r="M607" s="548" t="s">
        <v>13758</v>
      </c>
      <c r="N607" s="545" t="s">
        <v>13413</v>
      </c>
      <c r="O607" s="545" t="s">
        <v>14407</v>
      </c>
      <c r="P607" s="549">
        <v>653</v>
      </c>
      <c r="Q607" s="549">
        <v>1</v>
      </c>
      <c r="R607" s="549">
        <v>124</v>
      </c>
      <c r="S607" s="548">
        <v>2228</v>
      </c>
      <c r="T607" s="548"/>
      <c r="U607" s="99"/>
    </row>
    <row r="608" spans="1:21" ht="19.5" customHeight="1">
      <c r="A608" s="545">
        <v>708</v>
      </c>
      <c r="B608" s="545" t="s">
        <v>1738</v>
      </c>
      <c r="C608" s="545" t="s">
        <v>206</v>
      </c>
      <c r="D608" s="546">
        <v>46052</v>
      </c>
      <c r="E608" s="171" t="str">
        <f t="shared" si="9"/>
        <v>2026</v>
      </c>
      <c r="F608" s="547">
        <v>41293</v>
      </c>
      <c r="G608" s="548">
        <v>0.19</v>
      </c>
      <c r="H608" s="547">
        <v>34700</v>
      </c>
      <c r="I608" s="545" t="s">
        <v>12709</v>
      </c>
      <c r="J608" s="545" t="s">
        <v>13307</v>
      </c>
      <c r="K608" s="545" t="s">
        <v>14408</v>
      </c>
      <c r="L608" s="545" t="s">
        <v>13413</v>
      </c>
      <c r="M608" s="548" t="s">
        <v>13758</v>
      </c>
      <c r="N608" s="545" t="s">
        <v>13413</v>
      </c>
      <c r="O608" s="545" t="s">
        <v>14409</v>
      </c>
      <c r="P608" s="549">
        <v>654</v>
      </c>
      <c r="Q608" s="549">
        <v>1</v>
      </c>
      <c r="R608" s="549">
        <v>124</v>
      </c>
      <c r="S608" s="548">
        <v>2228</v>
      </c>
      <c r="T608" s="548"/>
      <c r="U608" s="99"/>
    </row>
    <row r="609" spans="1:21" ht="19.5" customHeight="1">
      <c r="A609" s="545">
        <v>709</v>
      </c>
      <c r="B609" s="545" t="s">
        <v>1769</v>
      </c>
      <c r="C609" s="545" t="s">
        <v>206</v>
      </c>
      <c r="D609" s="546"/>
      <c r="E609" s="171" t="str">
        <f t="shared" si="9"/>
        <v>1900</v>
      </c>
      <c r="F609" s="547">
        <v>0</v>
      </c>
      <c r="G609" s="548">
        <v>0</v>
      </c>
      <c r="H609" s="547">
        <v>0</v>
      </c>
      <c r="I609" s="545" t="s">
        <v>12708</v>
      </c>
      <c r="J609" s="545"/>
      <c r="K609" s="545" t="s">
        <v>14410</v>
      </c>
      <c r="L609" s="545" t="s">
        <v>13413</v>
      </c>
      <c r="M609" s="548" t="s">
        <v>13758</v>
      </c>
      <c r="N609" s="545" t="s">
        <v>13413</v>
      </c>
      <c r="O609" s="545" t="s">
        <v>14411</v>
      </c>
      <c r="P609" s="549">
        <v>655</v>
      </c>
      <c r="Q609" s="549">
        <v>1</v>
      </c>
      <c r="R609" s="549">
        <v>121</v>
      </c>
      <c r="S609" s="548"/>
      <c r="T609" s="548"/>
      <c r="U609" s="99"/>
    </row>
    <row r="610" spans="1:21" ht="19.5" customHeight="1">
      <c r="A610" s="545">
        <v>710</v>
      </c>
      <c r="B610" s="545" t="s">
        <v>6684</v>
      </c>
      <c r="C610" s="545" t="s">
        <v>206</v>
      </c>
      <c r="D610" s="546">
        <v>46052</v>
      </c>
      <c r="E610" s="171" t="str">
        <f t="shared" si="9"/>
        <v>2026</v>
      </c>
      <c r="F610" s="547">
        <v>182183</v>
      </c>
      <c r="G610" s="548">
        <v>0.19</v>
      </c>
      <c r="H610" s="547">
        <v>153094.96</v>
      </c>
      <c r="I610" s="545" t="s">
        <v>12709</v>
      </c>
      <c r="J610" s="545" t="s">
        <v>13307</v>
      </c>
      <c r="K610" s="545" t="s">
        <v>14412</v>
      </c>
      <c r="L610" s="545" t="s">
        <v>13413</v>
      </c>
      <c r="M610" s="548" t="s">
        <v>13758</v>
      </c>
      <c r="N610" s="545" t="s">
        <v>13413</v>
      </c>
      <c r="O610" s="545" t="s">
        <v>14413</v>
      </c>
      <c r="P610" s="549">
        <v>656</v>
      </c>
      <c r="Q610" s="549">
        <v>1</v>
      </c>
      <c r="R610" s="549">
        <v>124</v>
      </c>
      <c r="S610" s="548">
        <v>2228</v>
      </c>
      <c r="T610" s="548"/>
      <c r="U610" s="99"/>
    </row>
    <row r="611" spans="1:21" ht="19.5" customHeight="1">
      <c r="A611" s="545">
        <v>711</v>
      </c>
      <c r="B611" s="545" t="s">
        <v>1760</v>
      </c>
      <c r="C611" s="545" t="s">
        <v>206</v>
      </c>
      <c r="D611" s="546">
        <v>44592</v>
      </c>
      <c r="E611" s="171" t="str">
        <f t="shared" si="9"/>
        <v>2022</v>
      </c>
      <c r="F611" s="547">
        <v>7176</v>
      </c>
      <c r="G611" s="548">
        <v>0.19</v>
      </c>
      <c r="H611" s="547">
        <v>6030.25</v>
      </c>
      <c r="I611" s="545" t="s">
        <v>12709</v>
      </c>
      <c r="J611" s="545" t="s">
        <v>13297</v>
      </c>
      <c r="K611" s="545" t="s">
        <v>13413</v>
      </c>
      <c r="L611" s="545" t="s">
        <v>13413</v>
      </c>
      <c r="M611" s="548" t="s">
        <v>13758</v>
      </c>
      <c r="N611" s="545" t="s">
        <v>13413</v>
      </c>
      <c r="O611" s="545" t="s">
        <v>14414</v>
      </c>
      <c r="P611" s="549">
        <v>657</v>
      </c>
      <c r="Q611" s="549">
        <v>1</v>
      </c>
      <c r="R611" s="549">
        <v>124</v>
      </c>
      <c r="S611" s="548">
        <v>2257</v>
      </c>
      <c r="T611" s="548"/>
      <c r="U611" s="99"/>
    </row>
    <row r="612" spans="1:21" ht="19.5" customHeight="1">
      <c r="A612" s="545">
        <v>712</v>
      </c>
      <c r="B612" s="545" t="s">
        <v>7551</v>
      </c>
      <c r="C612" s="545" t="s">
        <v>206</v>
      </c>
      <c r="D612" s="546">
        <v>44592</v>
      </c>
      <c r="E612" s="171" t="str">
        <f t="shared" si="9"/>
        <v>2022</v>
      </c>
      <c r="F612" s="547">
        <v>149628.01</v>
      </c>
      <c r="G612" s="548">
        <v>0.19</v>
      </c>
      <c r="H612" s="547">
        <v>125737.82</v>
      </c>
      <c r="I612" s="545" t="s">
        <v>12709</v>
      </c>
      <c r="J612" s="545" t="s">
        <v>13297</v>
      </c>
      <c r="K612" s="545" t="s">
        <v>13413</v>
      </c>
      <c r="L612" s="545" t="s">
        <v>13413</v>
      </c>
      <c r="M612" s="548" t="s">
        <v>13758</v>
      </c>
      <c r="N612" s="545" t="s">
        <v>13413</v>
      </c>
      <c r="O612" s="545" t="s">
        <v>14415</v>
      </c>
      <c r="P612" s="549">
        <v>658</v>
      </c>
      <c r="Q612" s="549">
        <v>1</v>
      </c>
      <c r="R612" s="549">
        <v>124</v>
      </c>
      <c r="S612" s="548">
        <v>2257</v>
      </c>
      <c r="T612" s="548"/>
      <c r="U612" s="99"/>
    </row>
    <row r="613" spans="1:21" ht="19.5" customHeight="1">
      <c r="A613" s="545">
        <v>713</v>
      </c>
      <c r="B613" s="545" t="s">
        <v>11956</v>
      </c>
      <c r="C613" s="545" t="s">
        <v>206</v>
      </c>
      <c r="D613" s="546"/>
      <c r="E613" s="171" t="str">
        <f t="shared" si="9"/>
        <v>1900</v>
      </c>
      <c r="F613" s="547">
        <v>0</v>
      </c>
      <c r="G613" s="548">
        <v>0</v>
      </c>
      <c r="H613" s="547">
        <v>0</v>
      </c>
      <c r="I613" s="545" t="s">
        <v>12641</v>
      </c>
      <c r="J613" s="545"/>
      <c r="K613" s="545" t="s">
        <v>13413</v>
      </c>
      <c r="L613" s="545" t="s">
        <v>13413</v>
      </c>
      <c r="M613" s="548" t="s">
        <v>13758</v>
      </c>
      <c r="N613" s="545" t="s">
        <v>13413</v>
      </c>
      <c r="O613" s="545" t="s">
        <v>14416</v>
      </c>
      <c r="P613" s="549">
        <v>659</v>
      </c>
      <c r="Q613" s="549">
        <v>1</v>
      </c>
      <c r="R613" s="549">
        <v>125</v>
      </c>
      <c r="S613" s="548"/>
      <c r="T613" s="548"/>
      <c r="U613" s="99"/>
    </row>
    <row r="614" spans="1:21" ht="19.5" customHeight="1">
      <c r="A614" s="545">
        <v>714</v>
      </c>
      <c r="B614" s="545" t="s">
        <v>12713</v>
      </c>
      <c r="C614" s="545" t="s">
        <v>437</v>
      </c>
      <c r="D614" s="546">
        <v>46052</v>
      </c>
      <c r="E614" s="171" t="str">
        <f t="shared" si="9"/>
        <v>2026</v>
      </c>
      <c r="F614" s="547">
        <v>2443180</v>
      </c>
      <c r="G614" s="548">
        <v>0</v>
      </c>
      <c r="H614" s="547">
        <v>2443180</v>
      </c>
      <c r="I614" s="545" t="s">
        <v>12705</v>
      </c>
      <c r="J614" s="545" t="s">
        <v>13299</v>
      </c>
      <c r="K614" s="545" t="s">
        <v>22164</v>
      </c>
      <c r="L614" s="545" t="s">
        <v>13413</v>
      </c>
      <c r="M614" s="548" t="s">
        <v>13813</v>
      </c>
      <c r="N614" s="545" t="s">
        <v>13413</v>
      </c>
      <c r="O614" s="545" t="s">
        <v>13413</v>
      </c>
      <c r="P614" s="549">
        <v>660</v>
      </c>
      <c r="Q614" s="549">
        <v>3</v>
      </c>
      <c r="R614" s="549">
        <v>22</v>
      </c>
      <c r="S614" s="548">
        <v>443</v>
      </c>
      <c r="T614" s="548"/>
      <c r="U614" s="99"/>
    </row>
    <row r="615" spans="1:21" ht="19.5" customHeight="1">
      <c r="A615" s="545">
        <v>715</v>
      </c>
      <c r="B615" s="545" t="s">
        <v>11955</v>
      </c>
      <c r="C615" s="545" t="s">
        <v>221</v>
      </c>
      <c r="D615" s="546"/>
      <c r="E615" s="171" t="str">
        <f t="shared" si="9"/>
        <v>1900</v>
      </c>
      <c r="F615" s="547">
        <v>0</v>
      </c>
      <c r="G615" s="548">
        <v>0</v>
      </c>
      <c r="H615" s="547">
        <v>0</v>
      </c>
      <c r="I615" s="545" t="s">
        <v>12645</v>
      </c>
      <c r="J615" s="545"/>
      <c r="K615" s="545" t="s">
        <v>13413</v>
      </c>
      <c r="L615" s="545" t="s">
        <v>14417</v>
      </c>
      <c r="M615" s="548" t="s">
        <v>13758</v>
      </c>
      <c r="N615" s="545" t="s">
        <v>13413</v>
      </c>
      <c r="O615" s="545" t="s">
        <v>13413</v>
      </c>
      <c r="P615" s="549">
        <v>661</v>
      </c>
      <c r="Q615" s="549">
        <v>1</v>
      </c>
      <c r="R615" s="549">
        <v>12</v>
      </c>
      <c r="S615" s="548"/>
      <c r="T615" s="548"/>
      <c r="U615" s="99"/>
    </row>
    <row r="616" spans="1:21" ht="19.5" customHeight="1">
      <c r="A616" s="545">
        <v>716</v>
      </c>
      <c r="B616" s="545" t="s">
        <v>1682</v>
      </c>
      <c r="C616" s="545" t="s">
        <v>221</v>
      </c>
      <c r="D616" s="546"/>
      <c r="E616" s="171" t="str">
        <f t="shared" si="9"/>
        <v>1900</v>
      </c>
      <c r="F616" s="547">
        <v>0</v>
      </c>
      <c r="G616" s="548">
        <v>0</v>
      </c>
      <c r="H616" s="547">
        <v>0</v>
      </c>
      <c r="I616" s="545" t="s">
        <v>12709</v>
      </c>
      <c r="J616" s="545"/>
      <c r="K616" s="545" t="s">
        <v>13413</v>
      </c>
      <c r="L616" s="545" t="s">
        <v>14418</v>
      </c>
      <c r="M616" s="548" t="s">
        <v>13758</v>
      </c>
      <c r="N616" s="545" t="s">
        <v>13413</v>
      </c>
      <c r="O616" s="545" t="s">
        <v>14419</v>
      </c>
      <c r="P616" s="549">
        <v>662</v>
      </c>
      <c r="Q616" s="549">
        <v>1</v>
      </c>
      <c r="R616" s="549">
        <v>124</v>
      </c>
      <c r="S616" s="548"/>
      <c r="T616" s="548"/>
      <c r="U616" s="99"/>
    </row>
    <row r="617" spans="1:21" ht="19.5" customHeight="1">
      <c r="A617" s="545">
        <v>718</v>
      </c>
      <c r="B617" s="545" t="s">
        <v>4660</v>
      </c>
      <c r="C617" s="545" t="s">
        <v>209</v>
      </c>
      <c r="D617" s="546">
        <v>43531</v>
      </c>
      <c r="E617" s="171" t="str">
        <f t="shared" si="9"/>
        <v>2019</v>
      </c>
      <c r="F617" s="547">
        <v>2643</v>
      </c>
      <c r="G617" s="548">
        <v>0.19</v>
      </c>
      <c r="H617" s="547">
        <v>2221.0100000000002</v>
      </c>
      <c r="I617" s="545" t="s">
        <v>12638</v>
      </c>
      <c r="J617" s="545" t="s">
        <v>13298</v>
      </c>
      <c r="K617" s="545" t="s">
        <v>13413</v>
      </c>
      <c r="L617" s="545" t="s">
        <v>13908</v>
      </c>
      <c r="M617" s="548" t="s">
        <v>13758</v>
      </c>
      <c r="N617" s="545" t="s">
        <v>22153</v>
      </c>
      <c r="O617" s="545" t="s">
        <v>14420</v>
      </c>
      <c r="P617" s="549">
        <v>663</v>
      </c>
      <c r="Q617" s="549">
        <v>1</v>
      </c>
      <c r="R617" s="549">
        <v>126</v>
      </c>
      <c r="S617" s="548">
        <v>1012</v>
      </c>
      <c r="T617" s="548">
        <v>31</v>
      </c>
      <c r="U617" s="99"/>
    </row>
    <row r="618" spans="1:21" ht="19.5" customHeight="1">
      <c r="A618" s="545">
        <v>720</v>
      </c>
      <c r="B618" s="545" t="s">
        <v>1028</v>
      </c>
      <c r="C618" s="545" t="s">
        <v>4504</v>
      </c>
      <c r="D618" s="546">
        <v>46066</v>
      </c>
      <c r="E618" s="171" t="str">
        <f t="shared" si="9"/>
        <v>2026</v>
      </c>
      <c r="F618" s="547">
        <v>57294</v>
      </c>
      <c r="G618" s="548">
        <v>0.19</v>
      </c>
      <c r="H618" s="547">
        <v>48146.22</v>
      </c>
      <c r="I618" s="545" t="s">
        <v>12668</v>
      </c>
      <c r="J618" s="545" t="s">
        <v>13298</v>
      </c>
      <c r="K618" s="545" t="s">
        <v>13413</v>
      </c>
      <c r="L618" s="545" t="s">
        <v>14421</v>
      </c>
      <c r="M618" s="548" t="s">
        <v>13868</v>
      </c>
      <c r="N618" s="545" t="s">
        <v>13413</v>
      </c>
      <c r="O618" s="545" t="s">
        <v>13413</v>
      </c>
      <c r="P618" s="549">
        <v>664</v>
      </c>
      <c r="Q618" s="549">
        <v>2</v>
      </c>
      <c r="R618" s="549">
        <v>7</v>
      </c>
      <c r="S618" s="548">
        <v>1012</v>
      </c>
      <c r="T618" s="548"/>
      <c r="U618" s="99"/>
    </row>
    <row r="619" spans="1:21" ht="19.5" customHeight="1">
      <c r="A619" s="545">
        <v>721</v>
      </c>
      <c r="B619" s="545" t="s">
        <v>6918</v>
      </c>
      <c r="C619" s="545" t="s">
        <v>209</v>
      </c>
      <c r="D619" s="546">
        <v>46052</v>
      </c>
      <c r="E619" s="171" t="str">
        <f t="shared" si="9"/>
        <v>2026</v>
      </c>
      <c r="F619" s="547">
        <v>1523</v>
      </c>
      <c r="G619" s="548">
        <v>0.19</v>
      </c>
      <c r="H619" s="547">
        <v>1279.83</v>
      </c>
      <c r="I619" s="545" t="s">
        <v>12638</v>
      </c>
      <c r="J619" s="545" t="s">
        <v>13307</v>
      </c>
      <c r="K619" s="545" t="s">
        <v>13413</v>
      </c>
      <c r="L619" s="545" t="s">
        <v>13908</v>
      </c>
      <c r="M619" s="548" t="s">
        <v>13758</v>
      </c>
      <c r="N619" s="545" t="s">
        <v>13413</v>
      </c>
      <c r="O619" s="545" t="s">
        <v>14422</v>
      </c>
      <c r="P619" s="549">
        <v>665</v>
      </c>
      <c r="Q619" s="549">
        <v>1</v>
      </c>
      <c r="R619" s="549">
        <v>126</v>
      </c>
      <c r="S619" s="548">
        <v>2228</v>
      </c>
      <c r="T619" s="548"/>
      <c r="U619" s="99"/>
    </row>
    <row r="620" spans="1:21" ht="19.5" customHeight="1">
      <c r="A620" s="545">
        <v>722</v>
      </c>
      <c r="B620" s="545" t="s">
        <v>1806</v>
      </c>
      <c r="C620" s="545" t="s">
        <v>209</v>
      </c>
      <c r="D620" s="546"/>
      <c r="E620" s="171" t="str">
        <f t="shared" si="9"/>
        <v>1900</v>
      </c>
      <c r="F620" s="547">
        <v>0</v>
      </c>
      <c r="G620" s="548">
        <v>0</v>
      </c>
      <c r="H620" s="547">
        <v>0</v>
      </c>
      <c r="I620" s="545" t="s">
        <v>12638</v>
      </c>
      <c r="J620" s="545"/>
      <c r="K620" s="545" t="s">
        <v>13413</v>
      </c>
      <c r="L620" s="545" t="s">
        <v>14423</v>
      </c>
      <c r="M620" s="548" t="s">
        <v>13758</v>
      </c>
      <c r="N620" s="545" t="s">
        <v>13413</v>
      </c>
      <c r="O620" s="545" t="s">
        <v>14424</v>
      </c>
      <c r="P620" s="549">
        <v>666</v>
      </c>
      <c r="Q620" s="549">
        <v>1</v>
      </c>
      <c r="R620" s="549">
        <v>126</v>
      </c>
      <c r="S620" s="548"/>
      <c r="T620" s="548"/>
      <c r="U620" s="99"/>
    </row>
    <row r="621" spans="1:21" ht="19.5" customHeight="1">
      <c r="A621" s="545">
        <v>723</v>
      </c>
      <c r="B621" s="545" t="s">
        <v>1819</v>
      </c>
      <c r="C621" s="545" t="s">
        <v>216</v>
      </c>
      <c r="D621" s="546"/>
      <c r="E621" s="171" t="str">
        <f t="shared" si="9"/>
        <v>1900</v>
      </c>
      <c r="F621" s="547">
        <v>0</v>
      </c>
      <c r="G621" s="548">
        <v>0</v>
      </c>
      <c r="H621" s="547">
        <v>0</v>
      </c>
      <c r="I621" s="545" t="s">
        <v>12650</v>
      </c>
      <c r="J621" s="545"/>
      <c r="K621" s="545" t="s">
        <v>13413</v>
      </c>
      <c r="L621" s="545" t="s">
        <v>13413</v>
      </c>
      <c r="M621" s="548" t="s">
        <v>13758</v>
      </c>
      <c r="N621" s="545" t="s">
        <v>13413</v>
      </c>
      <c r="O621" s="545" t="s">
        <v>14425</v>
      </c>
      <c r="P621" s="549">
        <v>667</v>
      </c>
      <c r="Q621" s="549">
        <v>1</v>
      </c>
      <c r="R621" s="549">
        <v>127</v>
      </c>
      <c r="S621" s="548"/>
      <c r="T621" s="548"/>
      <c r="U621" s="99"/>
    </row>
    <row r="622" spans="1:21" ht="19.5" customHeight="1">
      <c r="A622" s="545">
        <v>724</v>
      </c>
      <c r="B622" s="545" t="s">
        <v>1818</v>
      </c>
      <c r="C622" s="545" t="s">
        <v>216</v>
      </c>
      <c r="D622" s="546"/>
      <c r="E622" s="171" t="str">
        <f t="shared" si="9"/>
        <v>1900</v>
      </c>
      <c r="F622" s="547">
        <v>0</v>
      </c>
      <c r="G622" s="548">
        <v>0</v>
      </c>
      <c r="H622" s="547">
        <v>0</v>
      </c>
      <c r="I622" s="545" t="s">
        <v>12650</v>
      </c>
      <c r="J622" s="545"/>
      <c r="K622" s="545" t="s">
        <v>13413</v>
      </c>
      <c r="L622" s="545" t="s">
        <v>13413</v>
      </c>
      <c r="M622" s="548" t="s">
        <v>13758</v>
      </c>
      <c r="N622" s="545" t="s">
        <v>13413</v>
      </c>
      <c r="O622" s="545" t="s">
        <v>14426</v>
      </c>
      <c r="P622" s="549">
        <v>668</v>
      </c>
      <c r="Q622" s="549">
        <v>1</v>
      </c>
      <c r="R622" s="549">
        <v>127</v>
      </c>
      <c r="S622" s="548"/>
      <c r="T622" s="548"/>
      <c r="U622" s="99"/>
    </row>
    <row r="623" spans="1:21" ht="19.5" customHeight="1">
      <c r="A623" s="545">
        <v>725</v>
      </c>
      <c r="B623" s="545" t="s">
        <v>4649</v>
      </c>
      <c r="C623" s="545" t="s">
        <v>221</v>
      </c>
      <c r="D623" s="546">
        <v>43553</v>
      </c>
      <c r="E623" s="171" t="str">
        <f t="shared" si="9"/>
        <v>2019</v>
      </c>
      <c r="F623" s="547">
        <v>15011.01</v>
      </c>
      <c r="G623" s="548">
        <v>0.19</v>
      </c>
      <c r="H623" s="547">
        <v>12614.29</v>
      </c>
      <c r="I623" s="545" t="s">
        <v>12709</v>
      </c>
      <c r="J623" s="545" t="s">
        <v>13298</v>
      </c>
      <c r="K623" s="545" t="s">
        <v>14427</v>
      </c>
      <c r="L623" s="545" t="s">
        <v>14428</v>
      </c>
      <c r="M623" s="548" t="s">
        <v>13758</v>
      </c>
      <c r="N623" s="545" t="s">
        <v>22165</v>
      </c>
      <c r="O623" s="545" t="s">
        <v>14429</v>
      </c>
      <c r="P623" s="549">
        <v>669</v>
      </c>
      <c r="Q623" s="549">
        <v>1</v>
      </c>
      <c r="R623" s="549">
        <v>124</v>
      </c>
      <c r="S623" s="548">
        <v>1012</v>
      </c>
      <c r="T623" s="548">
        <v>156</v>
      </c>
      <c r="U623" s="99"/>
    </row>
    <row r="624" spans="1:21" ht="19.5" customHeight="1">
      <c r="A624" s="545">
        <v>726</v>
      </c>
      <c r="B624" s="545" t="s">
        <v>1172</v>
      </c>
      <c r="C624" s="545" t="s">
        <v>216</v>
      </c>
      <c r="D624" s="546"/>
      <c r="E624" s="171" t="str">
        <f t="shared" si="9"/>
        <v>1900</v>
      </c>
      <c r="F624" s="547">
        <v>0</v>
      </c>
      <c r="G624" s="548">
        <v>0</v>
      </c>
      <c r="H624" s="547">
        <v>0</v>
      </c>
      <c r="I624" s="545" t="s">
        <v>12714</v>
      </c>
      <c r="J624" s="545"/>
      <c r="K624" s="545" t="s">
        <v>13413</v>
      </c>
      <c r="L624" s="545" t="s">
        <v>14430</v>
      </c>
      <c r="M624" s="548" t="s">
        <v>13758</v>
      </c>
      <c r="N624" s="545" t="s">
        <v>13413</v>
      </c>
      <c r="O624" s="545" t="s">
        <v>14431</v>
      </c>
      <c r="P624" s="549">
        <v>670</v>
      </c>
      <c r="Q624" s="549">
        <v>1</v>
      </c>
      <c r="R624" s="549">
        <v>113</v>
      </c>
      <c r="S624" s="548"/>
      <c r="T624" s="548"/>
      <c r="U624" s="99"/>
    </row>
    <row r="625" spans="1:21" ht="19.5" customHeight="1">
      <c r="A625" s="545">
        <v>727</v>
      </c>
      <c r="B625" s="545" t="s">
        <v>11954</v>
      </c>
      <c r="C625" s="545" t="s">
        <v>216</v>
      </c>
      <c r="D625" s="546"/>
      <c r="E625" s="171" t="str">
        <f t="shared" si="9"/>
        <v>1900</v>
      </c>
      <c r="F625" s="547">
        <v>0</v>
      </c>
      <c r="G625" s="548">
        <v>0</v>
      </c>
      <c r="H625" s="547">
        <v>0</v>
      </c>
      <c r="I625" s="545" t="s">
        <v>12702</v>
      </c>
      <c r="J625" s="545"/>
      <c r="K625" s="545" t="s">
        <v>13413</v>
      </c>
      <c r="L625" s="545" t="s">
        <v>13413</v>
      </c>
      <c r="M625" s="548" t="s">
        <v>13758</v>
      </c>
      <c r="N625" s="545" t="s">
        <v>13413</v>
      </c>
      <c r="O625" s="545" t="s">
        <v>13413</v>
      </c>
      <c r="P625" s="549">
        <v>671</v>
      </c>
      <c r="Q625" s="549">
        <v>1</v>
      </c>
      <c r="R625" s="549">
        <v>27</v>
      </c>
      <c r="S625" s="548"/>
      <c r="T625" s="548"/>
      <c r="U625" s="99"/>
    </row>
    <row r="626" spans="1:21" ht="19.5" customHeight="1">
      <c r="A626" s="545">
        <v>728</v>
      </c>
      <c r="B626" s="545" t="s">
        <v>1828</v>
      </c>
      <c r="C626" s="545" t="s">
        <v>216</v>
      </c>
      <c r="D626" s="546"/>
      <c r="E626" s="171" t="str">
        <f t="shared" si="9"/>
        <v>1900</v>
      </c>
      <c r="F626" s="547">
        <v>0</v>
      </c>
      <c r="G626" s="548">
        <v>0</v>
      </c>
      <c r="H626" s="547">
        <v>0</v>
      </c>
      <c r="I626" s="545" t="s">
        <v>12686</v>
      </c>
      <c r="J626" s="545"/>
      <c r="K626" s="545" t="s">
        <v>13413</v>
      </c>
      <c r="L626" s="545" t="s">
        <v>13413</v>
      </c>
      <c r="M626" s="548" t="s">
        <v>13758</v>
      </c>
      <c r="N626" s="545" t="s">
        <v>13413</v>
      </c>
      <c r="O626" s="545" t="s">
        <v>14432</v>
      </c>
      <c r="P626" s="549">
        <v>672</v>
      </c>
      <c r="Q626" s="549">
        <v>1</v>
      </c>
      <c r="R626" s="549">
        <v>131</v>
      </c>
      <c r="S626" s="548"/>
      <c r="T626" s="548"/>
      <c r="U626" s="99"/>
    </row>
    <row r="627" spans="1:21" ht="19.5" customHeight="1">
      <c r="A627" s="545">
        <v>729</v>
      </c>
      <c r="B627" s="545" t="s">
        <v>1827</v>
      </c>
      <c r="C627" s="545" t="s">
        <v>216</v>
      </c>
      <c r="D627" s="546"/>
      <c r="E627" s="171" t="str">
        <f t="shared" si="9"/>
        <v>1900</v>
      </c>
      <c r="F627" s="547">
        <v>0</v>
      </c>
      <c r="G627" s="548">
        <v>0</v>
      </c>
      <c r="H627" s="547">
        <v>0</v>
      </c>
      <c r="I627" s="545" t="s">
        <v>12686</v>
      </c>
      <c r="J627" s="545"/>
      <c r="K627" s="545" t="s">
        <v>13413</v>
      </c>
      <c r="L627" s="545" t="s">
        <v>13413</v>
      </c>
      <c r="M627" s="548" t="s">
        <v>13758</v>
      </c>
      <c r="N627" s="545" t="s">
        <v>13413</v>
      </c>
      <c r="O627" s="545" t="s">
        <v>14433</v>
      </c>
      <c r="P627" s="549">
        <v>673</v>
      </c>
      <c r="Q627" s="549">
        <v>1</v>
      </c>
      <c r="R627" s="549">
        <v>131</v>
      </c>
      <c r="S627" s="548"/>
      <c r="T627" s="548"/>
      <c r="U627" s="99"/>
    </row>
    <row r="628" spans="1:21" ht="19.5" customHeight="1">
      <c r="A628" s="545">
        <v>730</v>
      </c>
      <c r="B628" s="545" t="s">
        <v>11953</v>
      </c>
      <c r="C628" s="545" t="s">
        <v>216</v>
      </c>
      <c r="D628" s="546"/>
      <c r="E628" s="171" t="str">
        <f t="shared" si="9"/>
        <v>1900</v>
      </c>
      <c r="F628" s="547">
        <v>0</v>
      </c>
      <c r="G628" s="548">
        <v>0</v>
      </c>
      <c r="H628" s="547">
        <v>0</v>
      </c>
      <c r="I628" s="545" t="s">
        <v>12702</v>
      </c>
      <c r="J628" s="545"/>
      <c r="K628" s="545" t="s">
        <v>13413</v>
      </c>
      <c r="L628" s="545" t="s">
        <v>13413</v>
      </c>
      <c r="M628" s="548" t="s">
        <v>13758</v>
      </c>
      <c r="N628" s="545" t="s">
        <v>13413</v>
      </c>
      <c r="O628" s="545" t="s">
        <v>13413</v>
      </c>
      <c r="P628" s="549">
        <v>674</v>
      </c>
      <c r="Q628" s="549">
        <v>1</v>
      </c>
      <c r="R628" s="549">
        <v>27</v>
      </c>
      <c r="S628" s="548"/>
      <c r="T628" s="548"/>
      <c r="U628" s="99"/>
    </row>
    <row r="629" spans="1:21" ht="19.5" customHeight="1">
      <c r="A629" s="545">
        <v>731</v>
      </c>
      <c r="B629" s="545" t="s">
        <v>1470</v>
      </c>
      <c r="C629" s="545" t="s">
        <v>216</v>
      </c>
      <c r="D629" s="546"/>
      <c r="E629" s="171" t="str">
        <f t="shared" si="9"/>
        <v>1900</v>
      </c>
      <c r="F629" s="547">
        <v>0</v>
      </c>
      <c r="G629" s="548">
        <v>0</v>
      </c>
      <c r="H629" s="547">
        <v>0</v>
      </c>
      <c r="I629" s="545" t="s">
        <v>12703</v>
      </c>
      <c r="J629" s="545"/>
      <c r="K629" s="545" t="s">
        <v>13413</v>
      </c>
      <c r="L629" s="545" t="s">
        <v>14244</v>
      </c>
      <c r="M629" s="548" t="s">
        <v>13758</v>
      </c>
      <c r="N629" s="545" t="s">
        <v>13413</v>
      </c>
      <c r="O629" s="545" t="s">
        <v>14434</v>
      </c>
      <c r="P629" s="549">
        <v>675</v>
      </c>
      <c r="Q629" s="549">
        <v>1</v>
      </c>
      <c r="R629" s="549">
        <v>120</v>
      </c>
      <c r="S629" s="548"/>
      <c r="T629" s="548"/>
      <c r="U629" s="99"/>
    </row>
    <row r="630" spans="1:21" ht="19.5" customHeight="1">
      <c r="A630" s="545">
        <v>733</v>
      </c>
      <c r="B630" s="545" t="s">
        <v>1843</v>
      </c>
      <c r="C630" s="545" t="s">
        <v>216</v>
      </c>
      <c r="D630" s="546"/>
      <c r="E630" s="171" t="str">
        <f t="shared" si="9"/>
        <v>1900</v>
      </c>
      <c r="F630" s="547">
        <v>0</v>
      </c>
      <c r="G630" s="548">
        <v>0</v>
      </c>
      <c r="H630" s="547">
        <v>0</v>
      </c>
      <c r="I630" s="545" t="s">
        <v>12686</v>
      </c>
      <c r="J630" s="545"/>
      <c r="K630" s="545" t="s">
        <v>13413</v>
      </c>
      <c r="L630" s="545" t="s">
        <v>13413</v>
      </c>
      <c r="M630" s="548" t="s">
        <v>13758</v>
      </c>
      <c r="N630" s="545" t="s">
        <v>13413</v>
      </c>
      <c r="O630" s="545" t="s">
        <v>14435</v>
      </c>
      <c r="P630" s="549">
        <v>676</v>
      </c>
      <c r="Q630" s="549">
        <v>1</v>
      </c>
      <c r="R630" s="549">
        <v>131</v>
      </c>
      <c r="S630" s="548"/>
      <c r="T630" s="548"/>
      <c r="U630" s="99"/>
    </row>
    <row r="631" spans="1:21" ht="19.5" customHeight="1">
      <c r="A631" s="545">
        <v>734</v>
      </c>
      <c r="B631" s="545" t="s">
        <v>11952</v>
      </c>
      <c r="C631" s="545" t="s">
        <v>216</v>
      </c>
      <c r="D631" s="546"/>
      <c r="E631" s="171" t="str">
        <f t="shared" si="9"/>
        <v>1900</v>
      </c>
      <c r="F631" s="547">
        <v>0</v>
      </c>
      <c r="G631" s="548">
        <v>0</v>
      </c>
      <c r="H631" s="547">
        <v>0</v>
      </c>
      <c r="I631" s="545" t="s">
        <v>12686</v>
      </c>
      <c r="J631" s="545"/>
      <c r="K631" s="545" t="s">
        <v>13413</v>
      </c>
      <c r="L631" s="545" t="s">
        <v>13413</v>
      </c>
      <c r="M631" s="548" t="s">
        <v>13758</v>
      </c>
      <c r="N631" s="545" t="s">
        <v>13413</v>
      </c>
      <c r="O631" s="545" t="s">
        <v>14436</v>
      </c>
      <c r="P631" s="549">
        <v>677</v>
      </c>
      <c r="Q631" s="549">
        <v>1</v>
      </c>
      <c r="R631" s="549">
        <v>131</v>
      </c>
      <c r="S631" s="548"/>
      <c r="T631" s="548"/>
      <c r="U631" s="99"/>
    </row>
    <row r="632" spans="1:21" ht="19.5" customHeight="1">
      <c r="A632" s="545">
        <v>735</v>
      </c>
      <c r="B632" s="545" t="s">
        <v>11951</v>
      </c>
      <c r="C632" s="545" t="s">
        <v>216</v>
      </c>
      <c r="D632" s="546"/>
      <c r="E632" s="171" t="str">
        <f t="shared" si="9"/>
        <v>1900</v>
      </c>
      <c r="F632" s="547">
        <v>0</v>
      </c>
      <c r="G632" s="548">
        <v>0</v>
      </c>
      <c r="H632" s="547">
        <v>0</v>
      </c>
      <c r="I632" s="545" t="s">
        <v>12650</v>
      </c>
      <c r="J632" s="545"/>
      <c r="K632" s="545" t="s">
        <v>13413</v>
      </c>
      <c r="L632" s="545" t="s">
        <v>14437</v>
      </c>
      <c r="M632" s="548" t="s">
        <v>13758</v>
      </c>
      <c r="N632" s="545" t="s">
        <v>13413</v>
      </c>
      <c r="O632" s="545" t="s">
        <v>14438</v>
      </c>
      <c r="P632" s="549">
        <v>678</v>
      </c>
      <c r="Q632" s="549">
        <v>1</v>
      </c>
      <c r="R632" s="549">
        <v>127</v>
      </c>
      <c r="S632" s="548"/>
      <c r="T632" s="548"/>
      <c r="U632" s="99"/>
    </row>
    <row r="633" spans="1:21" ht="19.5" customHeight="1">
      <c r="A633" s="545">
        <v>736</v>
      </c>
      <c r="B633" s="545" t="s">
        <v>1864</v>
      </c>
      <c r="C633" s="545" t="s">
        <v>216</v>
      </c>
      <c r="D633" s="546"/>
      <c r="E633" s="171" t="str">
        <f t="shared" si="9"/>
        <v>1900</v>
      </c>
      <c r="F633" s="547">
        <v>0</v>
      </c>
      <c r="G633" s="548">
        <v>0</v>
      </c>
      <c r="H633" s="547">
        <v>0</v>
      </c>
      <c r="I633" s="545" t="s">
        <v>12650</v>
      </c>
      <c r="J633" s="545"/>
      <c r="K633" s="545" t="s">
        <v>13413</v>
      </c>
      <c r="L633" s="545" t="s">
        <v>14439</v>
      </c>
      <c r="M633" s="548" t="s">
        <v>13758</v>
      </c>
      <c r="N633" s="545" t="s">
        <v>22166</v>
      </c>
      <c r="O633" s="545" t="s">
        <v>14440</v>
      </c>
      <c r="P633" s="549">
        <v>679</v>
      </c>
      <c r="Q633" s="549">
        <v>1</v>
      </c>
      <c r="R633" s="549">
        <v>127</v>
      </c>
      <c r="S633" s="548"/>
      <c r="T633" s="548">
        <v>11</v>
      </c>
      <c r="U633" s="99"/>
    </row>
    <row r="634" spans="1:21" ht="19.5" customHeight="1">
      <c r="A634" s="545">
        <v>737</v>
      </c>
      <c r="B634" s="545" t="s">
        <v>8281</v>
      </c>
      <c r="C634" s="545" t="s">
        <v>216</v>
      </c>
      <c r="D634" s="546">
        <v>43528</v>
      </c>
      <c r="E634" s="171" t="str">
        <f t="shared" si="9"/>
        <v>2019</v>
      </c>
      <c r="F634" s="547">
        <v>43071</v>
      </c>
      <c r="G634" s="548">
        <v>0.19</v>
      </c>
      <c r="H634" s="547">
        <v>36194.120000000003</v>
      </c>
      <c r="I634" s="545" t="s">
        <v>12646</v>
      </c>
      <c r="J634" s="545" t="s">
        <v>13296</v>
      </c>
      <c r="K634" s="545" t="s">
        <v>13413</v>
      </c>
      <c r="L634" s="545" t="s">
        <v>13413</v>
      </c>
      <c r="M634" s="548" t="s">
        <v>13758</v>
      </c>
      <c r="N634" s="545" t="s">
        <v>13413</v>
      </c>
      <c r="O634" s="545" t="s">
        <v>13413</v>
      </c>
      <c r="P634" s="549">
        <v>680</v>
      </c>
      <c r="Q634" s="549">
        <v>1</v>
      </c>
      <c r="R634" s="549">
        <v>65</v>
      </c>
      <c r="S634" s="548">
        <v>2218</v>
      </c>
      <c r="T634" s="548"/>
      <c r="U634" s="99"/>
    </row>
    <row r="635" spans="1:21" ht="19.5" customHeight="1">
      <c r="A635" s="545">
        <v>738</v>
      </c>
      <c r="B635" s="545" t="s">
        <v>2029</v>
      </c>
      <c r="C635" s="545" t="s">
        <v>216</v>
      </c>
      <c r="D635" s="546">
        <v>46052</v>
      </c>
      <c r="E635" s="171" t="str">
        <f t="shared" si="9"/>
        <v>2026</v>
      </c>
      <c r="F635" s="547">
        <v>6769</v>
      </c>
      <c r="G635" s="548">
        <v>0.19</v>
      </c>
      <c r="H635" s="547">
        <v>5688.24</v>
      </c>
      <c r="I635" s="545" t="s">
        <v>12706</v>
      </c>
      <c r="J635" s="545" t="s">
        <v>13307</v>
      </c>
      <c r="K635" s="545" t="s">
        <v>13413</v>
      </c>
      <c r="L635" s="545" t="s">
        <v>13413</v>
      </c>
      <c r="M635" s="548" t="s">
        <v>13758</v>
      </c>
      <c r="N635" s="545" t="s">
        <v>13413</v>
      </c>
      <c r="O635" s="545" t="s">
        <v>13413</v>
      </c>
      <c r="P635" s="549">
        <v>681</v>
      </c>
      <c r="Q635" s="549">
        <v>1</v>
      </c>
      <c r="R635" s="549">
        <v>128</v>
      </c>
      <c r="S635" s="548">
        <v>2228</v>
      </c>
      <c r="T635" s="548"/>
      <c r="U635" s="99"/>
    </row>
    <row r="636" spans="1:21" ht="19.5" customHeight="1">
      <c r="A636" s="545">
        <v>739</v>
      </c>
      <c r="B636" s="545" t="s">
        <v>11950</v>
      </c>
      <c r="C636" s="545" t="s">
        <v>216</v>
      </c>
      <c r="D636" s="546"/>
      <c r="E636" s="171" t="str">
        <f t="shared" si="9"/>
        <v>1900</v>
      </c>
      <c r="F636" s="547">
        <v>0</v>
      </c>
      <c r="G636" s="548">
        <v>0</v>
      </c>
      <c r="H636" s="547">
        <v>0</v>
      </c>
      <c r="I636" s="545" t="s">
        <v>12699</v>
      </c>
      <c r="J636" s="545"/>
      <c r="K636" s="545" t="s">
        <v>13413</v>
      </c>
      <c r="L636" s="545" t="s">
        <v>14441</v>
      </c>
      <c r="M636" s="548" t="s">
        <v>13758</v>
      </c>
      <c r="N636" s="545" t="s">
        <v>13413</v>
      </c>
      <c r="O636" s="545" t="s">
        <v>14442</v>
      </c>
      <c r="P636" s="549">
        <v>682</v>
      </c>
      <c r="Q636" s="549">
        <v>1</v>
      </c>
      <c r="R636" s="549">
        <v>130</v>
      </c>
      <c r="S636" s="548"/>
      <c r="T636" s="548"/>
      <c r="U636" s="99"/>
    </row>
    <row r="637" spans="1:21" ht="19.5" customHeight="1">
      <c r="A637" s="545">
        <v>740</v>
      </c>
      <c r="B637" s="545" t="s">
        <v>11949</v>
      </c>
      <c r="C637" s="545" t="s">
        <v>216</v>
      </c>
      <c r="D637" s="546"/>
      <c r="E637" s="171" t="str">
        <f t="shared" si="9"/>
        <v>1900</v>
      </c>
      <c r="F637" s="547">
        <v>0</v>
      </c>
      <c r="G637" s="548">
        <v>0</v>
      </c>
      <c r="H637" s="547">
        <v>0</v>
      </c>
      <c r="I637" s="545" t="s">
        <v>12659</v>
      </c>
      <c r="J637" s="545"/>
      <c r="K637" s="545" t="s">
        <v>13413</v>
      </c>
      <c r="L637" s="545" t="s">
        <v>13413</v>
      </c>
      <c r="M637" s="548" t="s">
        <v>13758</v>
      </c>
      <c r="N637" s="545" t="s">
        <v>13413</v>
      </c>
      <c r="O637" s="545" t="s">
        <v>14443</v>
      </c>
      <c r="P637" s="549">
        <v>683</v>
      </c>
      <c r="Q637" s="549">
        <v>1</v>
      </c>
      <c r="R637" s="549">
        <v>116</v>
      </c>
      <c r="S637" s="548"/>
      <c r="T637" s="548"/>
      <c r="U637" s="99"/>
    </row>
    <row r="638" spans="1:21" ht="19.5" customHeight="1">
      <c r="A638" s="545">
        <v>741</v>
      </c>
      <c r="B638" s="545" t="s">
        <v>1920</v>
      </c>
      <c r="C638" s="545" t="s">
        <v>209</v>
      </c>
      <c r="D638" s="546"/>
      <c r="E638" s="171" t="str">
        <f t="shared" si="9"/>
        <v>1900</v>
      </c>
      <c r="F638" s="547">
        <v>0</v>
      </c>
      <c r="G638" s="548">
        <v>0</v>
      </c>
      <c r="H638" s="547">
        <v>0</v>
      </c>
      <c r="I638" s="545" t="s">
        <v>12706</v>
      </c>
      <c r="J638" s="545"/>
      <c r="K638" s="545" t="s">
        <v>13413</v>
      </c>
      <c r="L638" s="545" t="s">
        <v>14444</v>
      </c>
      <c r="M638" s="548" t="s">
        <v>13758</v>
      </c>
      <c r="N638" s="545" t="s">
        <v>13413</v>
      </c>
      <c r="O638" s="545" t="s">
        <v>14445</v>
      </c>
      <c r="P638" s="549">
        <v>684</v>
      </c>
      <c r="Q638" s="549">
        <v>1</v>
      </c>
      <c r="R638" s="549">
        <v>128</v>
      </c>
      <c r="S638" s="548"/>
      <c r="T638" s="548"/>
      <c r="U638" s="99"/>
    </row>
    <row r="639" spans="1:21" ht="19.5" customHeight="1">
      <c r="A639" s="545">
        <v>742</v>
      </c>
      <c r="B639" s="545" t="s">
        <v>1921</v>
      </c>
      <c r="C639" s="545" t="s">
        <v>209</v>
      </c>
      <c r="D639" s="546"/>
      <c r="E639" s="171" t="str">
        <f t="shared" si="9"/>
        <v>1900</v>
      </c>
      <c r="F639" s="547">
        <v>0</v>
      </c>
      <c r="G639" s="548">
        <v>0</v>
      </c>
      <c r="H639" s="547">
        <v>0</v>
      </c>
      <c r="I639" s="545" t="s">
        <v>12706</v>
      </c>
      <c r="J639" s="545"/>
      <c r="K639" s="545" t="s">
        <v>13413</v>
      </c>
      <c r="L639" s="545" t="s">
        <v>14444</v>
      </c>
      <c r="M639" s="548" t="s">
        <v>13758</v>
      </c>
      <c r="N639" s="545" t="s">
        <v>13413</v>
      </c>
      <c r="O639" s="545" t="s">
        <v>14446</v>
      </c>
      <c r="P639" s="549">
        <v>685</v>
      </c>
      <c r="Q639" s="549">
        <v>1</v>
      </c>
      <c r="R639" s="549">
        <v>128</v>
      </c>
      <c r="S639" s="548"/>
      <c r="T639" s="548"/>
      <c r="U639" s="99"/>
    </row>
    <row r="640" spans="1:21" ht="19.5" customHeight="1">
      <c r="A640" s="545">
        <v>744</v>
      </c>
      <c r="B640" s="545" t="s">
        <v>11948</v>
      </c>
      <c r="C640" s="545" t="s">
        <v>216</v>
      </c>
      <c r="D640" s="546"/>
      <c r="E640" s="171" t="str">
        <f t="shared" si="9"/>
        <v>1900</v>
      </c>
      <c r="F640" s="547">
        <v>0</v>
      </c>
      <c r="G640" s="548">
        <v>0</v>
      </c>
      <c r="H640" s="547">
        <v>0</v>
      </c>
      <c r="I640" s="545" t="s">
        <v>12715</v>
      </c>
      <c r="J640" s="545"/>
      <c r="K640" s="545" t="s">
        <v>13413</v>
      </c>
      <c r="L640" s="545" t="s">
        <v>13413</v>
      </c>
      <c r="M640" s="548" t="s">
        <v>13758</v>
      </c>
      <c r="N640" s="545" t="s">
        <v>13413</v>
      </c>
      <c r="O640" s="545" t="s">
        <v>14447</v>
      </c>
      <c r="P640" s="549">
        <v>686</v>
      </c>
      <c r="Q640" s="549">
        <v>1</v>
      </c>
      <c r="R640" s="549">
        <v>129</v>
      </c>
      <c r="S640" s="548"/>
      <c r="T640" s="548"/>
      <c r="U640" s="99"/>
    </row>
    <row r="641" spans="1:21" ht="19.5" customHeight="1">
      <c r="A641" s="545">
        <v>745</v>
      </c>
      <c r="B641" s="545" t="s">
        <v>1982</v>
      </c>
      <c r="C641" s="545" t="s">
        <v>216</v>
      </c>
      <c r="D641" s="546">
        <v>46052</v>
      </c>
      <c r="E641" s="171" t="str">
        <f t="shared" si="9"/>
        <v>2026</v>
      </c>
      <c r="F641" s="547">
        <v>2385</v>
      </c>
      <c r="G641" s="548">
        <v>0.19</v>
      </c>
      <c r="H641" s="547">
        <v>2004.2</v>
      </c>
      <c r="I641" s="545" t="s">
        <v>12715</v>
      </c>
      <c r="J641" s="545" t="s">
        <v>13307</v>
      </c>
      <c r="K641" s="545" t="s">
        <v>13413</v>
      </c>
      <c r="L641" s="545" t="s">
        <v>13413</v>
      </c>
      <c r="M641" s="548" t="s">
        <v>13758</v>
      </c>
      <c r="N641" s="545" t="s">
        <v>13413</v>
      </c>
      <c r="O641" s="545" t="s">
        <v>14448</v>
      </c>
      <c r="P641" s="549">
        <v>687</v>
      </c>
      <c r="Q641" s="549">
        <v>1</v>
      </c>
      <c r="R641" s="549">
        <v>129</v>
      </c>
      <c r="S641" s="548">
        <v>2228</v>
      </c>
      <c r="T641" s="548"/>
      <c r="U641" s="99"/>
    </row>
    <row r="642" spans="1:21" ht="19.5" customHeight="1">
      <c r="A642" s="545">
        <v>746</v>
      </c>
      <c r="B642" s="545" t="s">
        <v>7142</v>
      </c>
      <c r="C642" s="545" t="s">
        <v>216</v>
      </c>
      <c r="D642" s="546">
        <v>46078</v>
      </c>
      <c r="E642" s="171" t="str">
        <f t="shared" si="9"/>
        <v>2026</v>
      </c>
      <c r="F642" s="547">
        <v>33446</v>
      </c>
      <c r="G642" s="548">
        <v>0.19</v>
      </c>
      <c r="H642" s="547">
        <v>28105.88</v>
      </c>
      <c r="I642" s="545" t="s">
        <v>12715</v>
      </c>
      <c r="J642" s="545" t="s">
        <v>13298</v>
      </c>
      <c r="K642" s="545" t="s">
        <v>13413</v>
      </c>
      <c r="L642" s="545" t="s">
        <v>14449</v>
      </c>
      <c r="M642" s="548" t="s">
        <v>13758</v>
      </c>
      <c r="N642" s="545" t="s">
        <v>13413</v>
      </c>
      <c r="O642" s="545" t="s">
        <v>14450</v>
      </c>
      <c r="P642" s="549">
        <v>688</v>
      </c>
      <c r="Q642" s="549">
        <v>1</v>
      </c>
      <c r="R642" s="549">
        <v>129</v>
      </c>
      <c r="S642" s="548">
        <v>1012</v>
      </c>
      <c r="T642" s="548"/>
      <c r="U642" s="99"/>
    </row>
    <row r="643" spans="1:21" ht="19.5" customHeight="1">
      <c r="A643" s="545">
        <v>748</v>
      </c>
      <c r="B643" s="545" t="s">
        <v>1973</v>
      </c>
      <c r="C643" s="545" t="s">
        <v>216</v>
      </c>
      <c r="D643" s="546">
        <v>46052</v>
      </c>
      <c r="E643" s="171" t="str">
        <f t="shared" si="9"/>
        <v>2026</v>
      </c>
      <c r="F643" s="547">
        <v>2813</v>
      </c>
      <c r="G643" s="548">
        <v>0.19</v>
      </c>
      <c r="H643" s="547">
        <v>2363.87</v>
      </c>
      <c r="I643" s="545" t="s">
        <v>12715</v>
      </c>
      <c r="J643" s="545" t="s">
        <v>13307</v>
      </c>
      <c r="K643" s="545" t="s">
        <v>13413</v>
      </c>
      <c r="L643" s="545" t="s">
        <v>13413</v>
      </c>
      <c r="M643" s="548" t="s">
        <v>13758</v>
      </c>
      <c r="N643" s="545" t="s">
        <v>13413</v>
      </c>
      <c r="O643" s="545" t="s">
        <v>14451</v>
      </c>
      <c r="P643" s="549">
        <v>689</v>
      </c>
      <c r="Q643" s="549">
        <v>1</v>
      </c>
      <c r="R643" s="549">
        <v>129</v>
      </c>
      <c r="S643" s="548">
        <v>2228</v>
      </c>
      <c r="T643" s="548"/>
      <c r="U643" s="99"/>
    </row>
    <row r="644" spans="1:21" ht="19.5" customHeight="1">
      <c r="A644" s="545">
        <v>749</v>
      </c>
      <c r="B644" s="545" t="s">
        <v>1860</v>
      </c>
      <c r="C644" s="545" t="s">
        <v>216</v>
      </c>
      <c r="D644" s="546"/>
      <c r="E644" s="171" t="str">
        <f t="shared" ref="E644:E707" si="10">TEXT(D644,"YYYY")</f>
        <v>1900</v>
      </c>
      <c r="F644" s="547">
        <v>0</v>
      </c>
      <c r="G644" s="548">
        <v>0</v>
      </c>
      <c r="H644" s="547">
        <v>0</v>
      </c>
      <c r="I644" s="545" t="s">
        <v>12650</v>
      </c>
      <c r="J644" s="545"/>
      <c r="K644" s="545" t="s">
        <v>13413</v>
      </c>
      <c r="L644" s="545" t="s">
        <v>14452</v>
      </c>
      <c r="M644" s="548" t="s">
        <v>13758</v>
      </c>
      <c r="N644" s="545" t="s">
        <v>13413</v>
      </c>
      <c r="O644" s="545" t="s">
        <v>14453</v>
      </c>
      <c r="P644" s="549">
        <v>690</v>
      </c>
      <c r="Q644" s="549">
        <v>1</v>
      </c>
      <c r="R644" s="549">
        <v>127</v>
      </c>
      <c r="S644" s="548"/>
      <c r="T644" s="548"/>
      <c r="U644" s="99"/>
    </row>
    <row r="645" spans="1:21" ht="19.5" customHeight="1">
      <c r="A645" s="545">
        <v>750</v>
      </c>
      <c r="B645" s="545" t="s">
        <v>1984</v>
      </c>
      <c r="C645" s="545" t="s">
        <v>216</v>
      </c>
      <c r="D645" s="546"/>
      <c r="E645" s="171" t="str">
        <f t="shared" si="10"/>
        <v>1900</v>
      </c>
      <c r="F645" s="547">
        <v>0</v>
      </c>
      <c r="G645" s="548">
        <v>0</v>
      </c>
      <c r="H645" s="547">
        <v>0</v>
      </c>
      <c r="I645" s="545" t="s">
        <v>12715</v>
      </c>
      <c r="J645" s="545"/>
      <c r="K645" s="545" t="s">
        <v>13413</v>
      </c>
      <c r="L645" s="545" t="s">
        <v>13413</v>
      </c>
      <c r="M645" s="548" t="s">
        <v>13758</v>
      </c>
      <c r="N645" s="545" t="s">
        <v>13413</v>
      </c>
      <c r="O645" s="545" t="s">
        <v>14454</v>
      </c>
      <c r="P645" s="549">
        <v>691</v>
      </c>
      <c r="Q645" s="549">
        <v>1</v>
      </c>
      <c r="R645" s="549">
        <v>129</v>
      </c>
      <c r="S645" s="548"/>
      <c r="T645" s="548"/>
      <c r="U645" s="99"/>
    </row>
    <row r="646" spans="1:21" ht="19.5" customHeight="1">
      <c r="A646" s="545">
        <v>752</v>
      </c>
      <c r="B646" s="545" t="s">
        <v>6752</v>
      </c>
      <c r="C646" s="545" t="s">
        <v>786</v>
      </c>
      <c r="D646" s="546">
        <v>46052</v>
      </c>
      <c r="E646" s="171" t="str">
        <f t="shared" si="10"/>
        <v>2026</v>
      </c>
      <c r="F646" s="547">
        <v>99321</v>
      </c>
      <c r="G646" s="548">
        <v>0.19</v>
      </c>
      <c r="H646" s="547">
        <v>83463.03</v>
      </c>
      <c r="I646" s="545" t="s">
        <v>12641</v>
      </c>
      <c r="J646" s="545" t="s">
        <v>13307</v>
      </c>
      <c r="K646" s="545" t="s">
        <v>13413</v>
      </c>
      <c r="L646" s="545" t="s">
        <v>14455</v>
      </c>
      <c r="M646" s="548" t="s">
        <v>13758</v>
      </c>
      <c r="N646" s="545" t="s">
        <v>22144</v>
      </c>
      <c r="O646" s="545" t="s">
        <v>14456</v>
      </c>
      <c r="P646" s="549">
        <v>692</v>
      </c>
      <c r="Q646" s="549">
        <v>1</v>
      </c>
      <c r="R646" s="549">
        <v>125</v>
      </c>
      <c r="S646" s="548">
        <v>2228</v>
      </c>
      <c r="T646" s="548">
        <v>37</v>
      </c>
      <c r="U646" s="99"/>
    </row>
    <row r="647" spans="1:21" ht="19.5" customHeight="1">
      <c r="A647" s="545">
        <v>753</v>
      </c>
      <c r="B647" s="545" t="s">
        <v>1861</v>
      </c>
      <c r="C647" s="545" t="s">
        <v>216</v>
      </c>
      <c r="D647" s="546"/>
      <c r="E647" s="171" t="str">
        <f t="shared" si="10"/>
        <v>1900</v>
      </c>
      <c r="F647" s="547">
        <v>0</v>
      </c>
      <c r="G647" s="548">
        <v>0</v>
      </c>
      <c r="H647" s="547">
        <v>0</v>
      </c>
      <c r="I647" s="545" t="s">
        <v>12650</v>
      </c>
      <c r="J647" s="545"/>
      <c r="K647" s="545" t="s">
        <v>13413</v>
      </c>
      <c r="L647" s="545" t="s">
        <v>14452</v>
      </c>
      <c r="M647" s="548" t="s">
        <v>13758</v>
      </c>
      <c r="N647" s="545" t="s">
        <v>13413</v>
      </c>
      <c r="O647" s="545" t="s">
        <v>14457</v>
      </c>
      <c r="P647" s="549">
        <v>693</v>
      </c>
      <c r="Q647" s="549">
        <v>1</v>
      </c>
      <c r="R647" s="549">
        <v>127</v>
      </c>
      <c r="S647" s="548"/>
      <c r="T647" s="548"/>
      <c r="U647" s="99"/>
    </row>
    <row r="648" spans="1:21" ht="19.5" customHeight="1">
      <c r="A648" s="545">
        <v>754</v>
      </c>
      <c r="B648" s="545" t="s">
        <v>11947</v>
      </c>
      <c r="C648" s="545" t="s">
        <v>216</v>
      </c>
      <c r="D648" s="546"/>
      <c r="E648" s="171" t="str">
        <f t="shared" si="10"/>
        <v>1900</v>
      </c>
      <c r="F648" s="547">
        <v>0</v>
      </c>
      <c r="G648" s="548">
        <v>0</v>
      </c>
      <c r="H648" s="547">
        <v>0</v>
      </c>
      <c r="I648" s="545" t="s">
        <v>12650</v>
      </c>
      <c r="J648" s="545"/>
      <c r="K648" s="545" t="s">
        <v>13413</v>
      </c>
      <c r="L648" s="545" t="s">
        <v>14458</v>
      </c>
      <c r="M648" s="548" t="s">
        <v>13758</v>
      </c>
      <c r="N648" s="545" t="s">
        <v>22166</v>
      </c>
      <c r="O648" s="545" t="s">
        <v>14459</v>
      </c>
      <c r="P648" s="549">
        <v>694</v>
      </c>
      <c r="Q648" s="549">
        <v>1</v>
      </c>
      <c r="R648" s="549">
        <v>127</v>
      </c>
      <c r="S648" s="548"/>
      <c r="T648" s="548">
        <v>11</v>
      </c>
      <c r="U648" s="99"/>
    </row>
    <row r="649" spans="1:21" ht="19.5" customHeight="1">
      <c r="A649" s="545">
        <v>755</v>
      </c>
      <c r="B649" s="545" t="s">
        <v>11946</v>
      </c>
      <c r="C649" s="545" t="s">
        <v>216</v>
      </c>
      <c r="D649" s="546"/>
      <c r="E649" s="171" t="str">
        <f t="shared" si="10"/>
        <v>1900</v>
      </c>
      <c r="F649" s="547">
        <v>0</v>
      </c>
      <c r="G649" s="548">
        <v>0</v>
      </c>
      <c r="H649" s="547">
        <v>0</v>
      </c>
      <c r="I649" s="545" t="s">
        <v>12652</v>
      </c>
      <c r="J649" s="545"/>
      <c r="K649" s="545" t="s">
        <v>13413</v>
      </c>
      <c r="L649" s="545" t="s">
        <v>13413</v>
      </c>
      <c r="M649" s="548" t="s">
        <v>13758</v>
      </c>
      <c r="N649" s="545" t="s">
        <v>13413</v>
      </c>
      <c r="O649" s="545" t="s">
        <v>14460</v>
      </c>
      <c r="P649" s="549">
        <v>695</v>
      </c>
      <c r="Q649" s="549">
        <v>1</v>
      </c>
      <c r="R649" s="549">
        <v>134</v>
      </c>
      <c r="S649" s="548"/>
      <c r="T649" s="548"/>
      <c r="U649" s="99"/>
    </row>
    <row r="650" spans="1:21" ht="19.5" customHeight="1">
      <c r="A650" s="545">
        <v>756</v>
      </c>
      <c r="B650" s="545" t="s">
        <v>6409</v>
      </c>
      <c r="C650" s="545" t="s">
        <v>216</v>
      </c>
      <c r="D650" s="546">
        <v>46052</v>
      </c>
      <c r="E650" s="171" t="str">
        <f t="shared" si="10"/>
        <v>2026</v>
      </c>
      <c r="F650" s="547">
        <v>5955</v>
      </c>
      <c r="G650" s="548">
        <v>0.19</v>
      </c>
      <c r="H650" s="547">
        <v>5004.2</v>
      </c>
      <c r="I650" s="545" t="s">
        <v>12652</v>
      </c>
      <c r="J650" s="545" t="s">
        <v>13307</v>
      </c>
      <c r="K650" s="545" t="s">
        <v>13413</v>
      </c>
      <c r="L650" s="545" t="s">
        <v>13807</v>
      </c>
      <c r="M650" s="548" t="s">
        <v>13758</v>
      </c>
      <c r="N650" s="545" t="s">
        <v>13413</v>
      </c>
      <c r="O650" s="545" t="s">
        <v>14461</v>
      </c>
      <c r="P650" s="549">
        <v>696</v>
      </c>
      <c r="Q650" s="549">
        <v>1</v>
      </c>
      <c r="R650" s="549">
        <v>134</v>
      </c>
      <c r="S650" s="548">
        <v>2228</v>
      </c>
      <c r="T650" s="548"/>
      <c r="U650" s="99"/>
    </row>
    <row r="651" spans="1:21" ht="19.5" customHeight="1">
      <c r="A651" s="545">
        <v>757</v>
      </c>
      <c r="B651" s="545" t="s">
        <v>3398</v>
      </c>
      <c r="C651" s="545" t="s">
        <v>216</v>
      </c>
      <c r="D651" s="546"/>
      <c r="E651" s="171" t="str">
        <f t="shared" si="10"/>
        <v>1900</v>
      </c>
      <c r="F651" s="547">
        <v>0</v>
      </c>
      <c r="G651" s="548">
        <v>0</v>
      </c>
      <c r="H651" s="547">
        <v>0</v>
      </c>
      <c r="I651" s="545" t="s">
        <v>12716</v>
      </c>
      <c r="J651" s="545"/>
      <c r="K651" s="545" t="s">
        <v>13413</v>
      </c>
      <c r="L651" s="545" t="s">
        <v>13413</v>
      </c>
      <c r="M651" s="548" t="s">
        <v>13758</v>
      </c>
      <c r="N651" s="545" t="s">
        <v>13413</v>
      </c>
      <c r="O651" s="545" t="s">
        <v>13413</v>
      </c>
      <c r="P651" s="549">
        <v>697</v>
      </c>
      <c r="Q651" s="549">
        <v>1</v>
      </c>
      <c r="R651" s="549">
        <v>25</v>
      </c>
      <c r="S651" s="548"/>
      <c r="T651" s="548"/>
      <c r="U651" s="99"/>
    </row>
    <row r="652" spans="1:21" ht="19.5" customHeight="1">
      <c r="A652" s="545">
        <v>758</v>
      </c>
      <c r="B652" s="545" t="s">
        <v>1955</v>
      </c>
      <c r="C652" s="545" t="s">
        <v>209</v>
      </c>
      <c r="D652" s="546">
        <v>46052</v>
      </c>
      <c r="E652" s="171" t="str">
        <f t="shared" si="10"/>
        <v>2026</v>
      </c>
      <c r="F652" s="547">
        <v>31086</v>
      </c>
      <c r="G652" s="548">
        <v>0.19</v>
      </c>
      <c r="H652" s="547">
        <v>26122.69</v>
      </c>
      <c r="I652" s="545" t="s">
        <v>12706</v>
      </c>
      <c r="J652" s="545" t="s">
        <v>13307</v>
      </c>
      <c r="K652" s="545" t="s">
        <v>13413</v>
      </c>
      <c r="L652" s="545" t="s">
        <v>13413</v>
      </c>
      <c r="M652" s="548" t="s">
        <v>13758</v>
      </c>
      <c r="N652" s="545" t="s">
        <v>13413</v>
      </c>
      <c r="O652" s="545" t="s">
        <v>14462</v>
      </c>
      <c r="P652" s="549">
        <v>698</v>
      </c>
      <c r="Q652" s="549">
        <v>1</v>
      </c>
      <c r="R652" s="549">
        <v>128</v>
      </c>
      <c r="S652" s="548">
        <v>2228</v>
      </c>
      <c r="T652" s="548"/>
      <c r="U652" s="99"/>
    </row>
    <row r="653" spans="1:21" ht="19.5" customHeight="1">
      <c r="A653" s="545">
        <v>759</v>
      </c>
      <c r="B653" s="545" t="s">
        <v>11945</v>
      </c>
      <c r="C653" s="545" t="s">
        <v>216</v>
      </c>
      <c r="D653" s="546"/>
      <c r="E653" s="171" t="str">
        <f t="shared" si="10"/>
        <v>1900</v>
      </c>
      <c r="F653" s="547">
        <v>0</v>
      </c>
      <c r="G653" s="548">
        <v>0</v>
      </c>
      <c r="H653" s="547">
        <v>0</v>
      </c>
      <c r="I653" s="545" t="s">
        <v>12650</v>
      </c>
      <c r="J653" s="545"/>
      <c r="K653" s="545" t="s">
        <v>13413</v>
      </c>
      <c r="L653" s="545" t="s">
        <v>14437</v>
      </c>
      <c r="M653" s="548" t="s">
        <v>13758</v>
      </c>
      <c r="N653" s="545" t="s">
        <v>13413</v>
      </c>
      <c r="O653" s="545" t="s">
        <v>14463</v>
      </c>
      <c r="P653" s="549">
        <v>699</v>
      </c>
      <c r="Q653" s="549">
        <v>1</v>
      </c>
      <c r="R653" s="549">
        <v>127</v>
      </c>
      <c r="S653" s="548"/>
      <c r="T653" s="548"/>
      <c r="U653" s="99"/>
    </row>
    <row r="654" spans="1:21" ht="19.5" customHeight="1">
      <c r="A654" s="545">
        <v>760</v>
      </c>
      <c r="B654" s="545" t="s">
        <v>2124</v>
      </c>
      <c r="C654" s="545" t="s">
        <v>216</v>
      </c>
      <c r="D654" s="546"/>
      <c r="E654" s="171" t="str">
        <f t="shared" si="10"/>
        <v>1900</v>
      </c>
      <c r="F654" s="547">
        <v>0</v>
      </c>
      <c r="G654" s="548">
        <v>0</v>
      </c>
      <c r="H654" s="547">
        <v>0</v>
      </c>
      <c r="I654" s="545" t="s">
        <v>12650</v>
      </c>
      <c r="J654" s="545"/>
      <c r="K654" s="545" t="s">
        <v>13413</v>
      </c>
      <c r="L654" s="545" t="s">
        <v>14439</v>
      </c>
      <c r="M654" s="548" t="s">
        <v>13758</v>
      </c>
      <c r="N654" s="545" t="s">
        <v>22166</v>
      </c>
      <c r="O654" s="545" t="s">
        <v>14464</v>
      </c>
      <c r="P654" s="549">
        <v>700</v>
      </c>
      <c r="Q654" s="549">
        <v>1</v>
      </c>
      <c r="R654" s="549">
        <v>127</v>
      </c>
      <c r="S654" s="548"/>
      <c r="T654" s="548">
        <v>11</v>
      </c>
      <c r="U654" s="99"/>
    </row>
    <row r="655" spans="1:21" ht="19.5" customHeight="1">
      <c r="A655" s="545">
        <v>761</v>
      </c>
      <c r="B655" s="545" t="s">
        <v>2115</v>
      </c>
      <c r="C655" s="545" t="s">
        <v>216</v>
      </c>
      <c r="D655" s="546">
        <v>46052</v>
      </c>
      <c r="E655" s="171" t="str">
        <f t="shared" si="10"/>
        <v>2026</v>
      </c>
      <c r="F655" s="547">
        <v>7674</v>
      </c>
      <c r="G655" s="548">
        <v>0.19</v>
      </c>
      <c r="H655" s="547">
        <v>6448.74</v>
      </c>
      <c r="I655" s="545" t="s">
        <v>12650</v>
      </c>
      <c r="J655" s="545" t="s">
        <v>13307</v>
      </c>
      <c r="K655" s="545" t="s">
        <v>21703</v>
      </c>
      <c r="L655" s="545"/>
      <c r="M655" s="548" t="s">
        <v>13758</v>
      </c>
      <c r="N655" s="545" t="s">
        <v>22166</v>
      </c>
      <c r="O655" s="545"/>
      <c r="P655" s="549">
        <v>701</v>
      </c>
      <c r="Q655" s="549">
        <v>1</v>
      </c>
      <c r="R655" s="549">
        <v>127</v>
      </c>
      <c r="S655" s="548">
        <v>2228</v>
      </c>
      <c r="T655" s="548">
        <v>11</v>
      </c>
      <c r="U655" s="99"/>
    </row>
    <row r="656" spans="1:21" ht="19.5" customHeight="1">
      <c r="A656" s="545">
        <v>762</v>
      </c>
      <c r="B656" s="545" t="s">
        <v>2117</v>
      </c>
      <c r="C656" s="545" t="s">
        <v>216</v>
      </c>
      <c r="D656" s="546"/>
      <c r="E656" s="171" t="str">
        <f t="shared" si="10"/>
        <v>1900</v>
      </c>
      <c r="F656" s="547">
        <v>0</v>
      </c>
      <c r="G656" s="548">
        <v>0</v>
      </c>
      <c r="H656" s="547">
        <v>0</v>
      </c>
      <c r="I656" s="545" t="s">
        <v>12650</v>
      </c>
      <c r="J656" s="545"/>
      <c r="K656" s="545" t="s">
        <v>13413</v>
      </c>
      <c r="L656" s="545" t="s">
        <v>14439</v>
      </c>
      <c r="M656" s="548" t="s">
        <v>13758</v>
      </c>
      <c r="N656" s="545" t="s">
        <v>22166</v>
      </c>
      <c r="O656" s="545" t="s">
        <v>14465</v>
      </c>
      <c r="P656" s="549">
        <v>702</v>
      </c>
      <c r="Q656" s="549">
        <v>1</v>
      </c>
      <c r="R656" s="549">
        <v>127</v>
      </c>
      <c r="S656" s="548"/>
      <c r="T656" s="548">
        <v>11</v>
      </c>
      <c r="U656" s="99"/>
    </row>
    <row r="657" spans="1:21" ht="19.5" customHeight="1">
      <c r="A657" s="545">
        <v>763</v>
      </c>
      <c r="B657" s="545" t="s">
        <v>11944</v>
      </c>
      <c r="C657" s="545" t="s">
        <v>216</v>
      </c>
      <c r="D657" s="546"/>
      <c r="E657" s="171" t="str">
        <f t="shared" si="10"/>
        <v>1900</v>
      </c>
      <c r="F657" s="547">
        <v>0</v>
      </c>
      <c r="G657" s="548">
        <v>0</v>
      </c>
      <c r="H657" s="547">
        <v>0</v>
      </c>
      <c r="I657" s="545" t="s">
        <v>12650</v>
      </c>
      <c r="J657" s="545"/>
      <c r="K657" s="545" t="s">
        <v>13413</v>
      </c>
      <c r="L657" s="545" t="s">
        <v>14437</v>
      </c>
      <c r="M657" s="548" t="s">
        <v>13758</v>
      </c>
      <c r="N657" s="545" t="s">
        <v>13413</v>
      </c>
      <c r="O657" s="545" t="s">
        <v>14466</v>
      </c>
      <c r="P657" s="549">
        <v>703</v>
      </c>
      <c r="Q657" s="549">
        <v>1</v>
      </c>
      <c r="R657" s="549">
        <v>127</v>
      </c>
      <c r="S657" s="548"/>
      <c r="T657" s="548"/>
      <c r="U657" s="99"/>
    </row>
    <row r="658" spans="1:21" ht="19.5" customHeight="1">
      <c r="A658" s="545">
        <v>764</v>
      </c>
      <c r="B658" s="545" t="s">
        <v>2127</v>
      </c>
      <c r="C658" s="545" t="s">
        <v>216</v>
      </c>
      <c r="D658" s="546"/>
      <c r="E658" s="171" t="str">
        <f t="shared" si="10"/>
        <v>1900</v>
      </c>
      <c r="F658" s="547">
        <v>0</v>
      </c>
      <c r="G658" s="548">
        <v>0</v>
      </c>
      <c r="H658" s="547">
        <v>0</v>
      </c>
      <c r="I658" s="545" t="s">
        <v>12650</v>
      </c>
      <c r="J658" s="545"/>
      <c r="K658" s="545" t="s">
        <v>13413</v>
      </c>
      <c r="L658" s="545" t="s">
        <v>14439</v>
      </c>
      <c r="M658" s="548" t="s">
        <v>13758</v>
      </c>
      <c r="N658" s="545" t="s">
        <v>22166</v>
      </c>
      <c r="O658" s="545" t="s">
        <v>14467</v>
      </c>
      <c r="P658" s="549">
        <v>704</v>
      </c>
      <c r="Q658" s="549">
        <v>1</v>
      </c>
      <c r="R658" s="549">
        <v>127</v>
      </c>
      <c r="S658" s="548"/>
      <c r="T658" s="548">
        <v>11</v>
      </c>
      <c r="U658" s="99"/>
    </row>
    <row r="659" spans="1:21" ht="19.5" customHeight="1">
      <c r="A659" s="545">
        <v>765</v>
      </c>
      <c r="B659" s="545" t="s">
        <v>6618</v>
      </c>
      <c r="C659" s="545" t="s">
        <v>216</v>
      </c>
      <c r="D659" s="546">
        <v>46052</v>
      </c>
      <c r="E659" s="171" t="str">
        <f t="shared" si="10"/>
        <v>2026</v>
      </c>
      <c r="F659" s="547">
        <v>7441</v>
      </c>
      <c r="G659" s="548">
        <v>0.19</v>
      </c>
      <c r="H659" s="547">
        <v>6252.94</v>
      </c>
      <c r="I659" s="545" t="s">
        <v>12650</v>
      </c>
      <c r="J659" s="545" t="s">
        <v>13307</v>
      </c>
      <c r="K659" s="545" t="s">
        <v>13413</v>
      </c>
      <c r="L659" s="545" t="s">
        <v>14437</v>
      </c>
      <c r="M659" s="548" t="s">
        <v>13758</v>
      </c>
      <c r="N659" s="545" t="s">
        <v>13413</v>
      </c>
      <c r="O659" s="545" t="s">
        <v>14468</v>
      </c>
      <c r="P659" s="549">
        <v>705</v>
      </c>
      <c r="Q659" s="549">
        <v>1</v>
      </c>
      <c r="R659" s="549">
        <v>127</v>
      </c>
      <c r="S659" s="548">
        <v>2228</v>
      </c>
      <c r="T659" s="548"/>
      <c r="U659" s="99"/>
    </row>
    <row r="660" spans="1:21" ht="19.5" customHeight="1">
      <c r="A660" s="545">
        <v>766</v>
      </c>
      <c r="B660" s="545" t="s">
        <v>11943</v>
      </c>
      <c r="C660" s="545" t="s">
        <v>216</v>
      </c>
      <c r="D660" s="546"/>
      <c r="E660" s="171" t="str">
        <f t="shared" si="10"/>
        <v>1900</v>
      </c>
      <c r="F660" s="547">
        <v>0</v>
      </c>
      <c r="G660" s="548">
        <v>0</v>
      </c>
      <c r="H660" s="547">
        <v>0</v>
      </c>
      <c r="I660" s="545" t="s">
        <v>12650</v>
      </c>
      <c r="J660" s="545"/>
      <c r="K660" s="545" t="s">
        <v>13413</v>
      </c>
      <c r="L660" s="545" t="s">
        <v>14439</v>
      </c>
      <c r="M660" s="548" t="s">
        <v>13758</v>
      </c>
      <c r="N660" s="545" t="s">
        <v>22166</v>
      </c>
      <c r="O660" s="545" t="s">
        <v>14469</v>
      </c>
      <c r="P660" s="549">
        <v>706</v>
      </c>
      <c r="Q660" s="549">
        <v>1</v>
      </c>
      <c r="R660" s="549">
        <v>127</v>
      </c>
      <c r="S660" s="548"/>
      <c r="T660" s="548">
        <v>11</v>
      </c>
      <c r="U660" s="99"/>
    </row>
    <row r="661" spans="1:21" ht="19.5" customHeight="1">
      <c r="A661" s="545">
        <v>767</v>
      </c>
      <c r="B661" s="545" t="s">
        <v>2137</v>
      </c>
      <c r="C661" s="545" t="s">
        <v>216</v>
      </c>
      <c r="D661" s="546">
        <v>44589</v>
      </c>
      <c r="E661" s="171" t="str">
        <f t="shared" si="10"/>
        <v>2022</v>
      </c>
      <c r="F661" s="547">
        <v>10981</v>
      </c>
      <c r="G661" s="548">
        <v>0.19</v>
      </c>
      <c r="H661" s="547">
        <v>9227.73</v>
      </c>
      <c r="I661" s="545" t="s">
        <v>12650</v>
      </c>
      <c r="J661" s="545" t="s">
        <v>13297</v>
      </c>
      <c r="K661" s="545" t="s">
        <v>13413</v>
      </c>
      <c r="L661" s="545" t="s">
        <v>14439</v>
      </c>
      <c r="M661" s="548" t="s">
        <v>13758</v>
      </c>
      <c r="N661" s="545" t="s">
        <v>22166</v>
      </c>
      <c r="O661" s="545" t="s">
        <v>14470</v>
      </c>
      <c r="P661" s="549">
        <v>707</v>
      </c>
      <c r="Q661" s="549">
        <v>1</v>
      </c>
      <c r="R661" s="549">
        <v>127</v>
      </c>
      <c r="S661" s="548">
        <v>2257</v>
      </c>
      <c r="T661" s="548">
        <v>11</v>
      </c>
      <c r="U661" s="99"/>
    </row>
    <row r="662" spans="1:21" ht="19.5" customHeight="1">
      <c r="A662" s="545">
        <v>768</v>
      </c>
      <c r="B662" s="545" t="s">
        <v>2253</v>
      </c>
      <c r="C662" s="545" t="s">
        <v>216</v>
      </c>
      <c r="D662" s="546">
        <v>46052</v>
      </c>
      <c r="E662" s="171" t="str">
        <f t="shared" si="10"/>
        <v>2026</v>
      </c>
      <c r="F662" s="547">
        <v>848</v>
      </c>
      <c r="G662" s="548">
        <v>0.19</v>
      </c>
      <c r="H662" s="547">
        <v>712.61</v>
      </c>
      <c r="I662" s="545" t="s">
        <v>12652</v>
      </c>
      <c r="J662" s="545" t="s">
        <v>13307</v>
      </c>
      <c r="K662" s="545" t="s">
        <v>13413</v>
      </c>
      <c r="L662" s="545" t="s">
        <v>13413</v>
      </c>
      <c r="M662" s="548" t="s">
        <v>13758</v>
      </c>
      <c r="N662" s="545" t="s">
        <v>13413</v>
      </c>
      <c r="O662" s="545" t="s">
        <v>14471</v>
      </c>
      <c r="P662" s="549">
        <v>708</v>
      </c>
      <c r="Q662" s="549">
        <v>1</v>
      </c>
      <c r="R662" s="549">
        <v>134</v>
      </c>
      <c r="S662" s="548">
        <v>2228</v>
      </c>
      <c r="T662" s="548"/>
      <c r="U662" s="99"/>
    </row>
    <row r="663" spans="1:21" ht="19.5" customHeight="1">
      <c r="A663" s="545">
        <v>769</v>
      </c>
      <c r="B663" s="545" t="s">
        <v>6917</v>
      </c>
      <c r="C663" s="545" t="s">
        <v>216</v>
      </c>
      <c r="D663" s="546">
        <v>45708</v>
      </c>
      <c r="E663" s="171" t="str">
        <f t="shared" si="10"/>
        <v>2025</v>
      </c>
      <c r="F663" s="547">
        <v>977.78</v>
      </c>
      <c r="G663" s="548">
        <v>0.19</v>
      </c>
      <c r="H663" s="547">
        <v>821.66</v>
      </c>
      <c r="I663" s="545" t="s">
        <v>12652</v>
      </c>
      <c r="J663" s="545" t="s">
        <v>13307</v>
      </c>
      <c r="K663" s="545" t="s">
        <v>13413</v>
      </c>
      <c r="L663" s="545" t="s">
        <v>13413</v>
      </c>
      <c r="M663" s="548" t="s">
        <v>13758</v>
      </c>
      <c r="N663" s="545" t="s">
        <v>13413</v>
      </c>
      <c r="O663" s="545" t="s">
        <v>14472</v>
      </c>
      <c r="P663" s="549">
        <v>709</v>
      </c>
      <c r="Q663" s="549">
        <v>1</v>
      </c>
      <c r="R663" s="549">
        <v>134</v>
      </c>
      <c r="S663" s="548">
        <v>2228</v>
      </c>
      <c r="T663" s="548"/>
      <c r="U663" s="99"/>
    </row>
    <row r="664" spans="1:21" ht="19.5" customHeight="1">
      <c r="A664" s="545">
        <v>770</v>
      </c>
      <c r="B664" s="545" t="s">
        <v>11942</v>
      </c>
      <c r="C664" s="545" t="s">
        <v>216</v>
      </c>
      <c r="D664" s="546"/>
      <c r="E664" s="171" t="str">
        <f t="shared" si="10"/>
        <v>1900</v>
      </c>
      <c r="F664" s="547">
        <v>0</v>
      </c>
      <c r="G664" s="548">
        <v>0</v>
      </c>
      <c r="H664" s="547">
        <v>0</v>
      </c>
      <c r="I664" s="545" t="s">
        <v>12703</v>
      </c>
      <c r="J664" s="545"/>
      <c r="K664" s="545" t="s">
        <v>13413</v>
      </c>
      <c r="L664" s="545" t="s">
        <v>14473</v>
      </c>
      <c r="M664" s="548" t="s">
        <v>13758</v>
      </c>
      <c r="N664" s="545" t="s">
        <v>13413</v>
      </c>
      <c r="O664" s="545" t="s">
        <v>14474</v>
      </c>
      <c r="P664" s="549">
        <v>710</v>
      </c>
      <c r="Q664" s="549">
        <v>1</v>
      </c>
      <c r="R664" s="549">
        <v>120</v>
      </c>
      <c r="S664" s="548"/>
      <c r="T664" s="548"/>
      <c r="U664" s="99"/>
    </row>
    <row r="665" spans="1:21" ht="19.5" customHeight="1">
      <c r="A665" s="545">
        <v>771</v>
      </c>
      <c r="B665" s="545" t="s">
        <v>6871</v>
      </c>
      <c r="C665" s="545" t="s">
        <v>216</v>
      </c>
      <c r="D665" s="546">
        <v>46052</v>
      </c>
      <c r="E665" s="171" t="str">
        <f t="shared" si="10"/>
        <v>2026</v>
      </c>
      <c r="F665" s="547">
        <v>449</v>
      </c>
      <c r="G665" s="548">
        <v>0.19</v>
      </c>
      <c r="H665" s="547">
        <v>377.31</v>
      </c>
      <c r="I665" s="545" t="s">
        <v>12642</v>
      </c>
      <c r="J665" s="545" t="s">
        <v>13307</v>
      </c>
      <c r="K665" s="545" t="s">
        <v>13413</v>
      </c>
      <c r="L665" s="545" t="s">
        <v>13807</v>
      </c>
      <c r="M665" s="548" t="s">
        <v>13758</v>
      </c>
      <c r="N665" s="545" t="s">
        <v>13413</v>
      </c>
      <c r="O665" s="545" t="s">
        <v>14475</v>
      </c>
      <c r="P665" s="549">
        <v>711</v>
      </c>
      <c r="Q665" s="549">
        <v>1</v>
      </c>
      <c r="R665" s="549">
        <v>135</v>
      </c>
      <c r="S665" s="548">
        <v>2228</v>
      </c>
      <c r="T665" s="548"/>
      <c r="U665" s="99"/>
    </row>
    <row r="666" spans="1:21" ht="19.5" customHeight="1">
      <c r="A666" s="545">
        <v>772</v>
      </c>
      <c r="B666" s="545" t="s">
        <v>6408</v>
      </c>
      <c r="C666" s="545" t="s">
        <v>216</v>
      </c>
      <c r="D666" s="546">
        <v>45708</v>
      </c>
      <c r="E666" s="171" t="str">
        <f t="shared" si="10"/>
        <v>2025</v>
      </c>
      <c r="F666" s="547">
        <v>720.51</v>
      </c>
      <c r="G666" s="548">
        <v>0.19</v>
      </c>
      <c r="H666" s="547">
        <v>605.47</v>
      </c>
      <c r="I666" s="545" t="s">
        <v>12642</v>
      </c>
      <c r="J666" s="545" t="s">
        <v>13307</v>
      </c>
      <c r="K666" s="545" t="s">
        <v>13413</v>
      </c>
      <c r="L666" s="545" t="s">
        <v>13807</v>
      </c>
      <c r="M666" s="548" t="s">
        <v>13758</v>
      </c>
      <c r="N666" s="545" t="s">
        <v>13413</v>
      </c>
      <c r="O666" s="545" t="s">
        <v>14476</v>
      </c>
      <c r="P666" s="549">
        <v>712</v>
      </c>
      <c r="Q666" s="549">
        <v>1</v>
      </c>
      <c r="R666" s="549">
        <v>135</v>
      </c>
      <c r="S666" s="548">
        <v>2228</v>
      </c>
      <c r="T666" s="548"/>
      <c r="U666" s="99"/>
    </row>
    <row r="667" spans="1:21" ht="19.5" customHeight="1">
      <c r="A667" s="545">
        <v>773</v>
      </c>
      <c r="B667" s="545" t="s">
        <v>11941</v>
      </c>
      <c r="C667" s="545" t="s">
        <v>216</v>
      </c>
      <c r="D667" s="546"/>
      <c r="E667" s="171" t="str">
        <f t="shared" si="10"/>
        <v>1900</v>
      </c>
      <c r="F667" s="547">
        <v>0</v>
      </c>
      <c r="G667" s="548">
        <v>0</v>
      </c>
      <c r="H667" s="547">
        <v>0</v>
      </c>
      <c r="I667" s="545" t="s">
        <v>12650</v>
      </c>
      <c r="J667" s="545"/>
      <c r="K667" s="545" t="s">
        <v>13413</v>
      </c>
      <c r="L667" s="545" t="s">
        <v>14439</v>
      </c>
      <c r="M667" s="548" t="s">
        <v>13758</v>
      </c>
      <c r="N667" s="545" t="s">
        <v>13413</v>
      </c>
      <c r="O667" s="545" t="s">
        <v>14477</v>
      </c>
      <c r="P667" s="549">
        <v>713</v>
      </c>
      <c r="Q667" s="549">
        <v>1</v>
      </c>
      <c r="R667" s="549">
        <v>127</v>
      </c>
      <c r="S667" s="548"/>
      <c r="T667" s="548"/>
      <c r="U667" s="99"/>
    </row>
    <row r="668" spans="1:21" ht="19.5" customHeight="1">
      <c r="A668" s="545">
        <v>774</v>
      </c>
      <c r="B668" s="545" t="s">
        <v>11940</v>
      </c>
      <c r="C668" s="545" t="s">
        <v>216</v>
      </c>
      <c r="D668" s="546"/>
      <c r="E668" s="171" t="str">
        <f t="shared" si="10"/>
        <v>1900</v>
      </c>
      <c r="F668" s="547">
        <v>0</v>
      </c>
      <c r="G668" s="548">
        <v>0</v>
      </c>
      <c r="H668" s="547">
        <v>0</v>
      </c>
      <c r="I668" s="545" t="s">
        <v>12650</v>
      </c>
      <c r="J668" s="545"/>
      <c r="K668" s="545" t="s">
        <v>13413</v>
      </c>
      <c r="L668" s="545" t="s">
        <v>14439</v>
      </c>
      <c r="M668" s="548" t="s">
        <v>13758</v>
      </c>
      <c r="N668" s="545" t="s">
        <v>13413</v>
      </c>
      <c r="O668" s="545" t="s">
        <v>14478</v>
      </c>
      <c r="P668" s="549">
        <v>714</v>
      </c>
      <c r="Q668" s="549">
        <v>1</v>
      </c>
      <c r="R668" s="549">
        <v>127</v>
      </c>
      <c r="S668" s="548"/>
      <c r="T668" s="548"/>
      <c r="U668" s="99"/>
    </row>
    <row r="669" spans="1:21" ht="19.5" customHeight="1">
      <c r="A669" s="545">
        <v>775</v>
      </c>
      <c r="B669" s="545" t="s">
        <v>11939</v>
      </c>
      <c r="C669" s="545" t="s">
        <v>216</v>
      </c>
      <c r="D669" s="546"/>
      <c r="E669" s="171" t="str">
        <f t="shared" si="10"/>
        <v>1900</v>
      </c>
      <c r="F669" s="547">
        <v>0</v>
      </c>
      <c r="G669" s="548">
        <v>0</v>
      </c>
      <c r="H669" s="547">
        <v>0</v>
      </c>
      <c r="I669" s="545" t="s">
        <v>12650</v>
      </c>
      <c r="J669" s="545"/>
      <c r="K669" s="545" t="s">
        <v>13413</v>
      </c>
      <c r="L669" s="545" t="s">
        <v>14479</v>
      </c>
      <c r="M669" s="548" t="s">
        <v>13758</v>
      </c>
      <c r="N669" s="545" t="s">
        <v>22166</v>
      </c>
      <c r="O669" s="545" t="s">
        <v>14480</v>
      </c>
      <c r="P669" s="549">
        <v>715</v>
      </c>
      <c r="Q669" s="549">
        <v>1</v>
      </c>
      <c r="R669" s="549">
        <v>127</v>
      </c>
      <c r="S669" s="548"/>
      <c r="T669" s="548">
        <v>11</v>
      </c>
      <c r="U669" s="99"/>
    </row>
    <row r="670" spans="1:21" ht="19.5" customHeight="1">
      <c r="A670" s="545">
        <v>776</v>
      </c>
      <c r="B670" s="545" t="s">
        <v>1847</v>
      </c>
      <c r="C670" s="545" t="s">
        <v>216</v>
      </c>
      <c r="D670" s="546"/>
      <c r="E670" s="171" t="str">
        <f t="shared" si="10"/>
        <v>1900</v>
      </c>
      <c r="F670" s="547">
        <v>0</v>
      </c>
      <c r="G670" s="548">
        <v>0</v>
      </c>
      <c r="H670" s="547">
        <v>0</v>
      </c>
      <c r="I670" s="545" t="s">
        <v>12686</v>
      </c>
      <c r="J670" s="545"/>
      <c r="K670" s="545" t="s">
        <v>13413</v>
      </c>
      <c r="L670" s="545" t="s">
        <v>13413</v>
      </c>
      <c r="M670" s="548" t="s">
        <v>13758</v>
      </c>
      <c r="N670" s="545" t="s">
        <v>13413</v>
      </c>
      <c r="O670" s="545" t="s">
        <v>14481</v>
      </c>
      <c r="P670" s="549">
        <v>716</v>
      </c>
      <c r="Q670" s="549">
        <v>1</v>
      </c>
      <c r="R670" s="549">
        <v>131</v>
      </c>
      <c r="S670" s="548"/>
      <c r="T670" s="548"/>
      <c r="U670" s="99"/>
    </row>
    <row r="671" spans="1:21" ht="19.5" customHeight="1">
      <c r="A671" s="545">
        <v>777</v>
      </c>
      <c r="B671" s="545" t="s">
        <v>11938</v>
      </c>
      <c r="C671" s="545" t="s">
        <v>216</v>
      </c>
      <c r="D671" s="546">
        <v>46052</v>
      </c>
      <c r="E671" s="171" t="str">
        <f t="shared" si="10"/>
        <v>2026</v>
      </c>
      <c r="F671" s="547">
        <v>1305959</v>
      </c>
      <c r="G671" s="548">
        <v>0.19</v>
      </c>
      <c r="H671" s="547">
        <v>1097444.54</v>
      </c>
      <c r="I671" s="545" t="s">
        <v>12717</v>
      </c>
      <c r="J671" s="545" t="s">
        <v>13307</v>
      </c>
      <c r="K671" s="545" t="s">
        <v>13413</v>
      </c>
      <c r="L671" s="545" t="s">
        <v>14482</v>
      </c>
      <c r="M671" s="548" t="s">
        <v>13758</v>
      </c>
      <c r="N671" s="545" t="s">
        <v>13413</v>
      </c>
      <c r="O671" s="545" t="s">
        <v>14483</v>
      </c>
      <c r="P671" s="549">
        <v>717</v>
      </c>
      <c r="Q671" s="549">
        <v>1</v>
      </c>
      <c r="R671" s="549">
        <v>19</v>
      </c>
      <c r="S671" s="548">
        <v>2228</v>
      </c>
      <c r="T671" s="548"/>
      <c r="U671" s="99"/>
    </row>
    <row r="672" spans="1:21" ht="19.5" customHeight="1">
      <c r="A672" s="545">
        <v>778</v>
      </c>
      <c r="B672" s="545" t="s">
        <v>11937</v>
      </c>
      <c r="C672" s="545" t="s">
        <v>216</v>
      </c>
      <c r="D672" s="546"/>
      <c r="E672" s="171" t="str">
        <f t="shared" si="10"/>
        <v>1900</v>
      </c>
      <c r="F672" s="547">
        <v>0</v>
      </c>
      <c r="G672" s="548">
        <v>0</v>
      </c>
      <c r="H672" s="547">
        <v>0</v>
      </c>
      <c r="I672" s="545" t="s">
        <v>12650</v>
      </c>
      <c r="J672" s="545"/>
      <c r="K672" s="545" t="s">
        <v>13413</v>
      </c>
      <c r="L672" s="545" t="s">
        <v>13413</v>
      </c>
      <c r="M672" s="548" t="s">
        <v>13758</v>
      </c>
      <c r="N672" s="545" t="s">
        <v>13413</v>
      </c>
      <c r="O672" s="545" t="s">
        <v>14484</v>
      </c>
      <c r="P672" s="549">
        <v>718</v>
      </c>
      <c r="Q672" s="549">
        <v>1</v>
      </c>
      <c r="R672" s="549">
        <v>127</v>
      </c>
      <c r="S672" s="548"/>
      <c r="T672" s="548"/>
      <c r="U672" s="99"/>
    </row>
    <row r="673" spans="1:21" ht="19.5" customHeight="1">
      <c r="A673" s="545">
        <v>779</v>
      </c>
      <c r="B673" s="545" t="s">
        <v>7141</v>
      </c>
      <c r="C673" s="545" t="s">
        <v>216</v>
      </c>
      <c r="D673" s="546">
        <v>46052</v>
      </c>
      <c r="E673" s="171" t="str">
        <f t="shared" si="10"/>
        <v>2026</v>
      </c>
      <c r="F673" s="547">
        <v>3149</v>
      </c>
      <c r="G673" s="548">
        <v>0.19</v>
      </c>
      <c r="H673" s="547">
        <v>2646.22</v>
      </c>
      <c r="I673" s="545" t="s">
        <v>12650</v>
      </c>
      <c r="J673" s="545" t="s">
        <v>13307</v>
      </c>
      <c r="K673" s="545" t="s">
        <v>13413</v>
      </c>
      <c r="L673" s="545" t="s">
        <v>14485</v>
      </c>
      <c r="M673" s="548" t="s">
        <v>13758</v>
      </c>
      <c r="N673" s="545" t="s">
        <v>13413</v>
      </c>
      <c r="O673" s="545" t="s">
        <v>14486</v>
      </c>
      <c r="P673" s="549">
        <v>719</v>
      </c>
      <c r="Q673" s="549">
        <v>1</v>
      </c>
      <c r="R673" s="549">
        <v>127</v>
      </c>
      <c r="S673" s="548">
        <v>2228</v>
      </c>
      <c r="T673" s="548"/>
      <c r="U673" s="99"/>
    </row>
    <row r="674" spans="1:21" ht="19.5" customHeight="1">
      <c r="A674" s="545">
        <v>780</v>
      </c>
      <c r="B674" s="545" t="s">
        <v>11936</v>
      </c>
      <c r="C674" s="545" t="s">
        <v>216</v>
      </c>
      <c r="D674" s="546"/>
      <c r="E674" s="171" t="str">
        <f t="shared" si="10"/>
        <v>1900</v>
      </c>
      <c r="F674" s="547">
        <v>0</v>
      </c>
      <c r="G674" s="548">
        <v>0</v>
      </c>
      <c r="H674" s="547">
        <v>0</v>
      </c>
      <c r="I674" s="545" t="s">
        <v>12650</v>
      </c>
      <c r="J674" s="545"/>
      <c r="K674" s="545" t="s">
        <v>13413</v>
      </c>
      <c r="L674" s="545" t="s">
        <v>14452</v>
      </c>
      <c r="M674" s="548" t="s">
        <v>13758</v>
      </c>
      <c r="N674" s="545" t="s">
        <v>13413</v>
      </c>
      <c r="O674" s="545" t="s">
        <v>14487</v>
      </c>
      <c r="P674" s="549">
        <v>720</v>
      </c>
      <c r="Q674" s="549">
        <v>1</v>
      </c>
      <c r="R674" s="549">
        <v>127</v>
      </c>
      <c r="S674" s="548"/>
      <c r="T674" s="548"/>
      <c r="U674" s="99"/>
    </row>
    <row r="675" spans="1:21" ht="19.5" customHeight="1">
      <c r="A675" s="545">
        <v>781</v>
      </c>
      <c r="B675" s="545" t="s">
        <v>2212</v>
      </c>
      <c r="C675" s="545" t="s">
        <v>216</v>
      </c>
      <c r="D675" s="546"/>
      <c r="E675" s="171" t="str">
        <f t="shared" si="10"/>
        <v>1900</v>
      </c>
      <c r="F675" s="547">
        <v>0</v>
      </c>
      <c r="G675" s="548">
        <v>0</v>
      </c>
      <c r="H675" s="547">
        <v>0</v>
      </c>
      <c r="I675" s="545" t="s">
        <v>12686</v>
      </c>
      <c r="J675" s="545"/>
      <c r="K675" s="545" t="s">
        <v>13413</v>
      </c>
      <c r="L675" s="545" t="s">
        <v>14488</v>
      </c>
      <c r="M675" s="548" t="s">
        <v>13758</v>
      </c>
      <c r="N675" s="545" t="s">
        <v>13413</v>
      </c>
      <c r="O675" s="545" t="s">
        <v>14489</v>
      </c>
      <c r="P675" s="549">
        <v>721</v>
      </c>
      <c r="Q675" s="549">
        <v>1</v>
      </c>
      <c r="R675" s="549">
        <v>131</v>
      </c>
      <c r="S675" s="548"/>
      <c r="T675" s="548"/>
      <c r="U675" s="99"/>
    </row>
    <row r="676" spans="1:21" ht="19.5" customHeight="1">
      <c r="A676" s="545">
        <v>782</v>
      </c>
      <c r="B676" s="545" t="s">
        <v>2211</v>
      </c>
      <c r="C676" s="545" t="s">
        <v>216</v>
      </c>
      <c r="D676" s="546"/>
      <c r="E676" s="171" t="str">
        <f t="shared" si="10"/>
        <v>1900</v>
      </c>
      <c r="F676" s="547">
        <v>0</v>
      </c>
      <c r="G676" s="548">
        <v>0</v>
      </c>
      <c r="H676" s="547">
        <v>0</v>
      </c>
      <c r="I676" s="545" t="s">
        <v>12686</v>
      </c>
      <c r="J676" s="545"/>
      <c r="K676" s="545" t="s">
        <v>13413</v>
      </c>
      <c r="L676" s="545" t="s">
        <v>13413</v>
      </c>
      <c r="M676" s="548" t="s">
        <v>13758</v>
      </c>
      <c r="N676" s="545" t="s">
        <v>13413</v>
      </c>
      <c r="O676" s="545" t="s">
        <v>14490</v>
      </c>
      <c r="P676" s="549">
        <v>722</v>
      </c>
      <c r="Q676" s="549">
        <v>1</v>
      </c>
      <c r="R676" s="549">
        <v>131</v>
      </c>
      <c r="S676" s="548"/>
      <c r="T676" s="548"/>
      <c r="U676" s="99"/>
    </row>
    <row r="677" spans="1:21" ht="19.5" customHeight="1">
      <c r="A677" s="545">
        <v>783</v>
      </c>
      <c r="B677" s="545" t="s">
        <v>2222</v>
      </c>
      <c r="C677" s="545" t="s">
        <v>216</v>
      </c>
      <c r="D677" s="546"/>
      <c r="E677" s="171" t="str">
        <f t="shared" si="10"/>
        <v>1900</v>
      </c>
      <c r="F677" s="547">
        <v>0</v>
      </c>
      <c r="G677" s="548">
        <v>0</v>
      </c>
      <c r="H677" s="547">
        <v>0</v>
      </c>
      <c r="I677" s="545" t="s">
        <v>12637</v>
      </c>
      <c r="J677" s="545"/>
      <c r="K677" s="545" t="s">
        <v>13413</v>
      </c>
      <c r="L677" s="545" t="s">
        <v>13413</v>
      </c>
      <c r="M677" s="548" t="s">
        <v>13758</v>
      </c>
      <c r="N677" s="545" t="s">
        <v>13413</v>
      </c>
      <c r="O677" s="545" t="s">
        <v>14491</v>
      </c>
      <c r="P677" s="549">
        <v>723</v>
      </c>
      <c r="Q677" s="549">
        <v>1</v>
      </c>
      <c r="R677" s="549">
        <v>13</v>
      </c>
      <c r="S677" s="548"/>
      <c r="T677" s="548"/>
      <c r="U677" s="99"/>
    </row>
    <row r="678" spans="1:21" ht="19.5" customHeight="1">
      <c r="A678" s="545">
        <v>784</v>
      </c>
      <c r="B678" s="545" t="s">
        <v>2233</v>
      </c>
      <c r="C678" s="545" t="s">
        <v>216</v>
      </c>
      <c r="D678" s="546">
        <v>46052</v>
      </c>
      <c r="E678" s="171" t="str">
        <f t="shared" si="10"/>
        <v>2026</v>
      </c>
      <c r="F678" s="547">
        <v>195203</v>
      </c>
      <c r="G678" s="548">
        <v>0.19</v>
      </c>
      <c r="H678" s="547">
        <v>164036.13</v>
      </c>
      <c r="I678" s="545" t="s">
        <v>12715</v>
      </c>
      <c r="J678" s="545" t="s">
        <v>13307</v>
      </c>
      <c r="K678" s="545" t="s">
        <v>13413</v>
      </c>
      <c r="L678" s="545" t="s">
        <v>13413</v>
      </c>
      <c r="M678" s="548" t="s">
        <v>13758</v>
      </c>
      <c r="N678" s="545" t="s">
        <v>13413</v>
      </c>
      <c r="O678" s="545" t="s">
        <v>14492</v>
      </c>
      <c r="P678" s="549">
        <v>724</v>
      </c>
      <c r="Q678" s="549">
        <v>1</v>
      </c>
      <c r="R678" s="549">
        <v>129</v>
      </c>
      <c r="S678" s="548">
        <v>2228</v>
      </c>
      <c r="T678" s="548"/>
      <c r="U678" s="99"/>
    </row>
    <row r="679" spans="1:21" ht="19.5" customHeight="1">
      <c r="A679" s="545">
        <v>785</v>
      </c>
      <c r="B679" s="545" t="s">
        <v>2231</v>
      </c>
      <c r="C679" s="545" t="s">
        <v>216</v>
      </c>
      <c r="D679" s="546"/>
      <c r="E679" s="171" t="str">
        <f t="shared" si="10"/>
        <v>1900</v>
      </c>
      <c r="F679" s="547">
        <v>0</v>
      </c>
      <c r="G679" s="548">
        <v>0</v>
      </c>
      <c r="H679" s="547">
        <v>0</v>
      </c>
      <c r="I679" s="545" t="s">
        <v>12715</v>
      </c>
      <c r="J679" s="545"/>
      <c r="K679" s="545" t="s">
        <v>13413</v>
      </c>
      <c r="L679" s="545" t="s">
        <v>13413</v>
      </c>
      <c r="M679" s="548" t="s">
        <v>13758</v>
      </c>
      <c r="N679" s="545" t="s">
        <v>13413</v>
      </c>
      <c r="O679" s="545" t="s">
        <v>14493</v>
      </c>
      <c r="P679" s="549">
        <v>725</v>
      </c>
      <c r="Q679" s="549">
        <v>1</v>
      </c>
      <c r="R679" s="549">
        <v>129</v>
      </c>
      <c r="S679" s="548"/>
      <c r="T679" s="548"/>
      <c r="U679" s="99"/>
    </row>
    <row r="680" spans="1:21" ht="19.5" customHeight="1">
      <c r="A680" s="545">
        <v>786</v>
      </c>
      <c r="B680" s="545" t="s">
        <v>6407</v>
      </c>
      <c r="C680" s="545" t="s">
        <v>216</v>
      </c>
      <c r="D680" s="546">
        <v>46052</v>
      </c>
      <c r="E680" s="171" t="str">
        <f t="shared" si="10"/>
        <v>2026</v>
      </c>
      <c r="F680" s="547">
        <v>8395</v>
      </c>
      <c r="G680" s="548">
        <v>0.19</v>
      </c>
      <c r="H680" s="547">
        <v>7054.62</v>
      </c>
      <c r="I680" s="545" t="s">
        <v>12715</v>
      </c>
      <c r="J680" s="545" t="s">
        <v>13307</v>
      </c>
      <c r="K680" s="545" t="s">
        <v>13413</v>
      </c>
      <c r="L680" s="545" t="s">
        <v>13413</v>
      </c>
      <c r="M680" s="548" t="s">
        <v>13758</v>
      </c>
      <c r="N680" s="545" t="s">
        <v>13413</v>
      </c>
      <c r="O680" s="545" t="s">
        <v>13413</v>
      </c>
      <c r="P680" s="549">
        <v>726</v>
      </c>
      <c r="Q680" s="549">
        <v>1</v>
      </c>
      <c r="R680" s="549">
        <v>129</v>
      </c>
      <c r="S680" s="548">
        <v>2228</v>
      </c>
      <c r="T680" s="548"/>
      <c r="U680" s="99"/>
    </row>
    <row r="681" spans="1:21" ht="19.5" customHeight="1">
      <c r="A681" s="545">
        <v>787</v>
      </c>
      <c r="B681" s="545" t="s">
        <v>2357</v>
      </c>
      <c r="C681" s="545" t="s">
        <v>216</v>
      </c>
      <c r="D681" s="546">
        <v>46052</v>
      </c>
      <c r="E681" s="171" t="str">
        <f t="shared" si="10"/>
        <v>2026</v>
      </c>
      <c r="F681" s="547">
        <v>256583</v>
      </c>
      <c r="G681" s="548">
        <v>0.19</v>
      </c>
      <c r="H681" s="547">
        <v>215615.97</v>
      </c>
      <c r="I681" s="545" t="s">
        <v>12715</v>
      </c>
      <c r="J681" s="545" t="s">
        <v>13307</v>
      </c>
      <c r="K681" s="545" t="s">
        <v>13413</v>
      </c>
      <c r="L681" s="545" t="s">
        <v>13413</v>
      </c>
      <c r="M681" s="548" t="s">
        <v>13758</v>
      </c>
      <c r="N681" s="545" t="s">
        <v>13413</v>
      </c>
      <c r="O681" s="545" t="s">
        <v>13413</v>
      </c>
      <c r="P681" s="549">
        <v>727</v>
      </c>
      <c r="Q681" s="549">
        <v>1</v>
      </c>
      <c r="R681" s="549">
        <v>129</v>
      </c>
      <c r="S681" s="548">
        <v>2228</v>
      </c>
      <c r="T681" s="548"/>
      <c r="U681" s="99"/>
    </row>
    <row r="682" spans="1:21" ht="19.5" customHeight="1">
      <c r="A682" s="545">
        <v>788</v>
      </c>
      <c r="B682" s="545" t="s">
        <v>11935</v>
      </c>
      <c r="C682" s="545" t="s">
        <v>216</v>
      </c>
      <c r="D682" s="546"/>
      <c r="E682" s="171" t="str">
        <f t="shared" si="10"/>
        <v>1900</v>
      </c>
      <c r="F682" s="547">
        <v>0</v>
      </c>
      <c r="G682" s="548">
        <v>0</v>
      </c>
      <c r="H682" s="547">
        <v>0</v>
      </c>
      <c r="I682" s="545" t="s">
        <v>12650</v>
      </c>
      <c r="J682" s="545"/>
      <c r="K682" s="545" t="s">
        <v>13413</v>
      </c>
      <c r="L682" s="545" t="s">
        <v>13413</v>
      </c>
      <c r="M682" s="548" t="s">
        <v>13758</v>
      </c>
      <c r="N682" s="545" t="s">
        <v>13413</v>
      </c>
      <c r="O682" s="545" t="s">
        <v>14494</v>
      </c>
      <c r="P682" s="549">
        <v>728</v>
      </c>
      <c r="Q682" s="549">
        <v>1</v>
      </c>
      <c r="R682" s="549">
        <v>127</v>
      </c>
      <c r="S682" s="548"/>
      <c r="T682" s="548"/>
      <c r="U682" s="99"/>
    </row>
    <row r="683" spans="1:21" ht="19.5" customHeight="1">
      <c r="A683" s="545">
        <v>789</v>
      </c>
      <c r="B683" s="545" t="s">
        <v>11934</v>
      </c>
      <c r="C683" s="545" t="s">
        <v>216</v>
      </c>
      <c r="D683" s="546"/>
      <c r="E683" s="171" t="str">
        <f t="shared" si="10"/>
        <v>1900</v>
      </c>
      <c r="F683" s="547">
        <v>0</v>
      </c>
      <c r="G683" s="548">
        <v>0</v>
      </c>
      <c r="H683" s="547">
        <v>0</v>
      </c>
      <c r="I683" s="545" t="s">
        <v>12650</v>
      </c>
      <c r="J683" s="545"/>
      <c r="K683" s="545" t="s">
        <v>13413</v>
      </c>
      <c r="L683" s="545" t="s">
        <v>14437</v>
      </c>
      <c r="M683" s="548" t="s">
        <v>13758</v>
      </c>
      <c r="N683" s="545" t="s">
        <v>22166</v>
      </c>
      <c r="O683" s="545" t="s">
        <v>14495</v>
      </c>
      <c r="P683" s="549">
        <v>729</v>
      </c>
      <c r="Q683" s="549">
        <v>1</v>
      </c>
      <c r="R683" s="549">
        <v>127</v>
      </c>
      <c r="S683" s="548"/>
      <c r="T683" s="548">
        <v>11</v>
      </c>
      <c r="U683" s="99"/>
    </row>
    <row r="684" spans="1:21" ht="19.5" customHeight="1">
      <c r="A684" s="545">
        <v>790</v>
      </c>
      <c r="B684" s="545" t="s">
        <v>11933</v>
      </c>
      <c r="C684" s="545" t="s">
        <v>216</v>
      </c>
      <c r="D684" s="546"/>
      <c r="E684" s="171" t="str">
        <f t="shared" si="10"/>
        <v>1900</v>
      </c>
      <c r="F684" s="547">
        <v>0</v>
      </c>
      <c r="G684" s="548">
        <v>0</v>
      </c>
      <c r="H684" s="547">
        <v>0</v>
      </c>
      <c r="I684" s="545" t="s">
        <v>12650</v>
      </c>
      <c r="J684" s="545"/>
      <c r="K684" s="545" t="s">
        <v>13413</v>
      </c>
      <c r="L684" s="545" t="s">
        <v>14439</v>
      </c>
      <c r="M684" s="548" t="s">
        <v>13758</v>
      </c>
      <c r="N684" s="545" t="s">
        <v>13413</v>
      </c>
      <c r="O684" s="545" t="s">
        <v>14496</v>
      </c>
      <c r="P684" s="549">
        <v>730</v>
      </c>
      <c r="Q684" s="549">
        <v>1</v>
      </c>
      <c r="R684" s="549">
        <v>127</v>
      </c>
      <c r="S684" s="548"/>
      <c r="T684" s="548"/>
      <c r="U684" s="99"/>
    </row>
    <row r="685" spans="1:21" ht="19.5" customHeight="1">
      <c r="A685" s="545">
        <v>791</v>
      </c>
      <c r="B685" s="545" t="s">
        <v>2281</v>
      </c>
      <c r="C685" s="545" t="s">
        <v>216</v>
      </c>
      <c r="D685" s="546"/>
      <c r="E685" s="171" t="str">
        <f t="shared" si="10"/>
        <v>1900</v>
      </c>
      <c r="F685" s="547">
        <v>0</v>
      </c>
      <c r="G685" s="548">
        <v>0</v>
      </c>
      <c r="H685" s="547">
        <v>0</v>
      </c>
      <c r="I685" s="545" t="s">
        <v>12650</v>
      </c>
      <c r="J685" s="545"/>
      <c r="K685" s="545" t="s">
        <v>13413</v>
      </c>
      <c r="L685" s="545" t="s">
        <v>14439</v>
      </c>
      <c r="M685" s="548" t="s">
        <v>13758</v>
      </c>
      <c r="N685" s="545" t="s">
        <v>22166</v>
      </c>
      <c r="O685" s="545" t="s">
        <v>14497</v>
      </c>
      <c r="P685" s="549">
        <v>731</v>
      </c>
      <c r="Q685" s="549">
        <v>1</v>
      </c>
      <c r="R685" s="549">
        <v>127</v>
      </c>
      <c r="S685" s="548"/>
      <c r="T685" s="548">
        <v>11</v>
      </c>
      <c r="U685" s="99"/>
    </row>
    <row r="686" spans="1:21" ht="19.5" customHeight="1">
      <c r="A686" s="545">
        <v>792</v>
      </c>
      <c r="B686" s="545" t="s">
        <v>11932</v>
      </c>
      <c r="C686" s="545" t="s">
        <v>216</v>
      </c>
      <c r="D686" s="546"/>
      <c r="E686" s="171" t="str">
        <f t="shared" si="10"/>
        <v>1900</v>
      </c>
      <c r="F686" s="547">
        <v>0</v>
      </c>
      <c r="G686" s="548">
        <v>0</v>
      </c>
      <c r="H686" s="547">
        <v>0</v>
      </c>
      <c r="I686" s="545" t="s">
        <v>12650</v>
      </c>
      <c r="J686" s="545"/>
      <c r="K686" s="545" t="s">
        <v>13413</v>
      </c>
      <c r="L686" s="545" t="s">
        <v>14437</v>
      </c>
      <c r="M686" s="548" t="s">
        <v>13758</v>
      </c>
      <c r="N686" s="545" t="s">
        <v>13413</v>
      </c>
      <c r="O686" s="545" t="s">
        <v>14498</v>
      </c>
      <c r="P686" s="549">
        <v>732</v>
      </c>
      <c r="Q686" s="549">
        <v>1</v>
      </c>
      <c r="R686" s="549">
        <v>127</v>
      </c>
      <c r="S686" s="548"/>
      <c r="T686" s="548"/>
      <c r="U686" s="99"/>
    </row>
    <row r="687" spans="1:21" ht="19.5" customHeight="1">
      <c r="A687" s="545">
        <v>793</v>
      </c>
      <c r="B687" s="545" t="s">
        <v>1332</v>
      </c>
      <c r="C687" s="545" t="s">
        <v>221</v>
      </c>
      <c r="D687" s="546"/>
      <c r="E687" s="171" t="str">
        <f t="shared" si="10"/>
        <v>1900</v>
      </c>
      <c r="F687" s="547">
        <v>0</v>
      </c>
      <c r="G687" s="548">
        <v>0</v>
      </c>
      <c r="H687" s="547">
        <v>0</v>
      </c>
      <c r="I687" s="545" t="s">
        <v>12659</v>
      </c>
      <c r="J687" s="545"/>
      <c r="K687" s="545" t="s">
        <v>13413</v>
      </c>
      <c r="L687" s="545" t="s">
        <v>14499</v>
      </c>
      <c r="M687" s="548" t="s">
        <v>13868</v>
      </c>
      <c r="N687" s="545" t="s">
        <v>13413</v>
      </c>
      <c r="O687" s="545" t="s">
        <v>14500</v>
      </c>
      <c r="P687" s="549">
        <v>733</v>
      </c>
      <c r="Q687" s="549">
        <v>2</v>
      </c>
      <c r="R687" s="549">
        <v>116</v>
      </c>
      <c r="S687" s="548"/>
      <c r="T687" s="548"/>
      <c r="U687" s="99"/>
    </row>
    <row r="688" spans="1:21" ht="19.5" customHeight="1">
      <c r="A688" s="545">
        <v>794</v>
      </c>
      <c r="B688" s="545" t="s">
        <v>6675</v>
      </c>
      <c r="C688" s="545" t="s">
        <v>209</v>
      </c>
      <c r="D688" s="546">
        <v>46052</v>
      </c>
      <c r="E688" s="171" t="str">
        <f t="shared" si="10"/>
        <v>2026</v>
      </c>
      <c r="F688" s="547">
        <v>2277</v>
      </c>
      <c r="G688" s="548">
        <v>0.19</v>
      </c>
      <c r="H688" s="547">
        <v>1913.45</v>
      </c>
      <c r="I688" s="545" t="s">
        <v>12652</v>
      </c>
      <c r="J688" s="545" t="s">
        <v>13307</v>
      </c>
      <c r="K688" s="545" t="s">
        <v>13413</v>
      </c>
      <c r="L688" s="545" t="s">
        <v>13807</v>
      </c>
      <c r="M688" s="548" t="s">
        <v>13758</v>
      </c>
      <c r="N688" s="545" t="s">
        <v>13413</v>
      </c>
      <c r="O688" s="545" t="s">
        <v>14501</v>
      </c>
      <c r="P688" s="549">
        <v>734</v>
      </c>
      <c r="Q688" s="549">
        <v>1</v>
      </c>
      <c r="R688" s="549">
        <v>134</v>
      </c>
      <c r="S688" s="548">
        <v>2228</v>
      </c>
      <c r="T688" s="548"/>
      <c r="U688" s="99"/>
    </row>
    <row r="689" spans="1:21" ht="19.5" customHeight="1">
      <c r="A689" s="545">
        <v>795</v>
      </c>
      <c r="B689" s="545" t="s">
        <v>7776</v>
      </c>
      <c r="C689" s="545" t="s">
        <v>209</v>
      </c>
      <c r="D689" s="546">
        <v>44600</v>
      </c>
      <c r="E689" s="171" t="str">
        <f t="shared" si="10"/>
        <v>2022</v>
      </c>
      <c r="F689" s="547">
        <v>11959</v>
      </c>
      <c r="G689" s="548">
        <v>0.19</v>
      </c>
      <c r="H689" s="547">
        <v>10049.58</v>
      </c>
      <c r="I689" s="545" t="s">
        <v>12652</v>
      </c>
      <c r="J689" s="545" t="s">
        <v>13297</v>
      </c>
      <c r="K689" s="545" t="s">
        <v>13413</v>
      </c>
      <c r="L689" s="545" t="s">
        <v>13807</v>
      </c>
      <c r="M689" s="548" t="s">
        <v>13758</v>
      </c>
      <c r="N689" s="545" t="s">
        <v>13413</v>
      </c>
      <c r="O689" s="545" t="s">
        <v>14502</v>
      </c>
      <c r="P689" s="549">
        <v>735</v>
      </c>
      <c r="Q689" s="549">
        <v>1</v>
      </c>
      <c r="R689" s="549">
        <v>134</v>
      </c>
      <c r="S689" s="548">
        <v>2257</v>
      </c>
      <c r="T689" s="548"/>
      <c r="U689" s="99"/>
    </row>
    <row r="690" spans="1:21" ht="19.5" customHeight="1">
      <c r="A690" s="545">
        <v>796</v>
      </c>
      <c r="B690" s="545" t="s">
        <v>2325</v>
      </c>
      <c r="C690" s="545" t="s">
        <v>209</v>
      </c>
      <c r="D690" s="546">
        <v>46052</v>
      </c>
      <c r="E690" s="171" t="str">
        <f t="shared" si="10"/>
        <v>2026</v>
      </c>
      <c r="F690" s="547">
        <v>1256</v>
      </c>
      <c r="G690" s="548">
        <v>0.19</v>
      </c>
      <c r="H690" s="547">
        <v>1055.46</v>
      </c>
      <c r="I690" s="545" t="s">
        <v>12652</v>
      </c>
      <c r="J690" s="545" t="s">
        <v>13307</v>
      </c>
      <c r="K690" s="545" t="s">
        <v>13413</v>
      </c>
      <c r="L690" s="545" t="s">
        <v>13807</v>
      </c>
      <c r="M690" s="548" t="s">
        <v>13758</v>
      </c>
      <c r="N690" s="545" t="s">
        <v>13413</v>
      </c>
      <c r="O690" s="545" t="s">
        <v>14503</v>
      </c>
      <c r="P690" s="549">
        <v>736</v>
      </c>
      <c r="Q690" s="549">
        <v>1</v>
      </c>
      <c r="R690" s="549">
        <v>134</v>
      </c>
      <c r="S690" s="548">
        <v>2228</v>
      </c>
      <c r="T690" s="548"/>
      <c r="U690" s="99"/>
    </row>
    <row r="691" spans="1:21" ht="19.5" customHeight="1">
      <c r="A691" s="545">
        <v>797</v>
      </c>
      <c r="B691" s="545" t="s">
        <v>6673</v>
      </c>
      <c r="C691" s="545" t="s">
        <v>209</v>
      </c>
      <c r="D691" s="546">
        <v>46052</v>
      </c>
      <c r="E691" s="171" t="str">
        <f t="shared" si="10"/>
        <v>2026</v>
      </c>
      <c r="F691" s="547">
        <v>1746</v>
      </c>
      <c r="G691" s="548">
        <v>0.19</v>
      </c>
      <c r="H691" s="547">
        <v>1467.23</v>
      </c>
      <c r="I691" s="545" t="s">
        <v>12652</v>
      </c>
      <c r="J691" s="545" t="s">
        <v>13307</v>
      </c>
      <c r="K691" s="545" t="s">
        <v>14504</v>
      </c>
      <c r="L691" s="545" t="s">
        <v>13807</v>
      </c>
      <c r="M691" s="548" t="s">
        <v>13758</v>
      </c>
      <c r="N691" s="545" t="s">
        <v>13413</v>
      </c>
      <c r="O691" s="545" t="s">
        <v>14505</v>
      </c>
      <c r="P691" s="549">
        <v>737</v>
      </c>
      <c r="Q691" s="549">
        <v>1</v>
      </c>
      <c r="R691" s="549">
        <v>134</v>
      </c>
      <c r="S691" s="548">
        <v>2228</v>
      </c>
      <c r="T691" s="548"/>
      <c r="U691" s="99"/>
    </row>
    <row r="692" spans="1:21" ht="19.5" customHeight="1">
      <c r="A692" s="545">
        <v>798</v>
      </c>
      <c r="B692" s="545" t="s">
        <v>7934</v>
      </c>
      <c r="C692" s="545" t="s">
        <v>216</v>
      </c>
      <c r="D692" s="546">
        <v>44683</v>
      </c>
      <c r="E692" s="171" t="str">
        <f t="shared" si="10"/>
        <v>2022</v>
      </c>
      <c r="F692" s="547">
        <v>8816</v>
      </c>
      <c r="G692" s="548">
        <v>0.19</v>
      </c>
      <c r="H692" s="547">
        <v>7408.4</v>
      </c>
      <c r="I692" s="545" t="s">
        <v>12652</v>
      </c>
      <c r="J692" s="545" t="s">
        <v>13296</v>
      </c>
      <c r="K692" s="545" t="s">
        <v>14506</v>
      </c>
      <c r="L692" s="545" t="s">
        <v>13807</v>
      </c>
      <c r="M692" s="548" t="s">
        <v>13758</v>
      </c>
      <c r="N692" s="545" t="s">
        <v>13413</v>
      </c>
      <c r="O692" s="545" t="s">
        <v>14507</v>
      </c>
      <c r="P692" s="549">
        <v>738</v>
      </c>
      <c r="Q692" s="549">
        <v>1</v>
      </c>
      <c r="R692" s="549">
        <v>134</v>
      </c>
      <c r="S692" s="548">
        <v>2218</v>
      </c>
      <c r="T692" s="548"/>
      <c r="U692" s="99"/>
    </row>
    <row r="693" spans="1:21" ht="19.5" customHeight="1">
      <c r="A693" s="545">
        <v>803</v>
      </c>
      <c r="B693" s="545" t="s">
        <v>4974</v>
      </c>
      <c r="C693" s="545" t="s">
        <v>209</v>
      </c>
      <c r="D693" s="546">
        <v>46056</v>
      </c>
      <c r="E693" s="171" t="str">
        <f t="shared" si="10"/>
        <v>2026</v>
      </c>
      <c r="F693" s="547">
        <v>5175</v>
      </c>
      <c r="G693" s="548">
        <v>0.19</v>
      </c>
      <c r="H693" s="547">
        <v>4348.74</v>
      </c>
      <c r="I693" s="545" t="s">
        <v>12652</v>
      </c>
      <c r="J693" s="545" t="s">
        <v>13296</v>
      </c>
      <c r="K693" s="545" t="s">
        <v>14508</v>
      </c>
      <c r="L693" s="545" t="s">
        <v>14509</v>
      </c>
      <c r="M693" s="548" t="s">
        <v>13758</v>
      </c>
      <c r="N693" s="545" t="s">
        <v>13413</v>
      </c>
      <c r="O693" s="545" t="s">
        <v>14510</v>
      </c>
      <c r="P693" s="549">
        <v>739</v>
      </c>
      <c r="Q693" s="549">
        <v>1</v>
      </c>
      <c r="R693" s="549">
        <v>134</v>
      </c>
      <c r="S693" s="548">
        <v>2218</v>
      </c>
      <c r="T693" s="548"/>
      <c r="U693" s="99"/>
    </row>
    <row r="694" spans="1:21" ht="19.5" customHeight="1">
      <c r="A694" s="545">
        <v>804</v>
      </c>
      <c r="B694" s="545" t="s">
        <v>2334</v>
      </c>
      <c r="C694" s="545" t="s">
        <v>216</v>
      </c>
      <c r="D694" s="546"/>
      <c r="E694" s="171" t="str">
        <f t="shared" si="10"/>
        <v>1900</v>
      </c>
      <c r="F694" s="547">
        <v>0</v>
      </c>
      <c r="G694" s="548">
        <v>0</v>
      </c>
      <c r="H694" s="547">
        <v>0</v>
      </c>
      <c r="I694" s="545" t="s">
        <v>12686</v>
      </c>
      <c r="J694" s="545"/>
      <c r="K694" s="545" t="s">
        <v>13413</v>
      </c>
      <c r="L694" s="545" t="s">
        <v>13413</v>
      </c>
      <c r="M694" s="548" t="s">
        <v>13758</v>
      </c>
      <c r="N694" s="545" t="s">
        <v>13413</v>
      </c>
      <c r="O694" s="545" t="s">
        <v>14511</v>
      </c>
      <c r="P694" s="549">
        <v>740</v>
      </c>
      <c r="Q694" s="549">
        <v>1</v>
      </c>
      <c r="R694" s="549">
        <v>131</v>
      </c>
      <c r="S694" s="548"/>
      <c r="T694" s="548"/>
      <c r="U694" s="99"/>
    </row>
    <row r="695" spans="1:21" ht="19.5" customHeight="1">
      <c r="A695" s="545">
        <v>805</v>
      </c>
      <c r="B695" s="545" t="s">
        <v>2333</v>
      </c>
      <c r="C695" s="545" t="s">
        <v>216</v>
      </c>
      <c r="D695" s="546"/>
      <c r="E695" s="171" t="str">
        <f t="shared" si="10"/>
        <v>1900</v>
      </c>
      <c r="F695" s="547">
        <v>0</v>
      </c>
      <c r="G695" s="548">
        <v>0</v>
      </c>
      <c r="H695" s="547">
        <v>0</v>
      </c>
      <c r="I695" s="545" t="s">
        <v>12686</v>
      </c>
      <c r="J695" s="545"/>
      <c r="K695" s="545" t="s">
        <v>13413</v>
      </c>
      <c r="L695" s="545" t="s">
        <v>13413</v>
      </c>
      <c r="M695" s="548" t="s">
        <v>13758</v>
      </c>
      <c r="N695" s="545" t="s">
        <v>13413</v>
      </c>
      <c r="O695" s="545" t="s">
        <v>14512</v>
      </c>
      <c r="P695" s="549">
        <v>741</v>
      </c>
      <c r="Q695" s="549">
        <v>1</v>
      </c>
      <c r="R695" s="549">
        <v>131</v>
      </c>
      <c r="S695" s="548"/>
      <c r="T695" s="548"/>
      <c r="U695" s="99"/>
    </row>
    <row r="696" spans="1:21" ht="19.5" customHeight="1">
      <c r="A696" s="545">
        <v>806</v>
      </c>
      <c r="B696" s="545" t="s">
        <v>6406</v>
      </c>
      <c r="C696" s="545" t="s">
        <v>216</v>
      </c>
      <c r="D696" s="546">
        <v>45708</v>
      </c>
      <c r="E696" s="171" t="str">
        <f t="shared" si="10"/>
        <v>2025</v>
      </c>
      <c r="F696" s="547">
        <v>5167.3100000000004</v>
      </c>
      <c r="G696" s="548">
        <v>0.19</v>
      </c>
      <c r="H696" s="547">
        <v>4342.2700000000004</v>
      </c>
      <c r="I696" s="545" t="s">
        <v>12652</v>
      </c>
      <c r="J696" s="545" t="s">
        <v>13307</v>
      </c>
      <c r="K696" s="545" t="s">
        <v>13413</v>
      </c>
      <c r="L696" s="545" t="s">
        <v>13413</v>
      </c>
      <c r="M696" s="548" t="s">
        <v>13758</v>
      </c>
      <c r="N696" s="545" t="s">
        <v>13413</v>
      </c>
      <c r="O696" s="545" t="s">
        <v>14513</v>
      </c>
      <c r="P696" s="549">
        <v>742</v>
      </c>
      <c r="Q696" s="549">
        <v>1</v>
      </c>
      <c r="R696" s="549">
        <v>134</v>
      </c>
      <c r="S696" s="548">
        <v>2228</v>
      </c>
      <c r="T696" s="548"/>
      <c r="U696" s="99"/>
    </row>
    <row r="697" spans="1:21" ht="19.5" customHeight="1">
      <c r="A697" s="545">
        <v>807</v>
      </c>
      <c r="B697" s="545" t="s">
        <v>6405</v>
      </c>
      <c r="C697" s="545" t="s">
        <v>216</v>
      </c>
      <c r="D697" s="546">
        <v>45708</v>
      </c>
      <c r="E697" s="171" t="str">
        <f t="shared" si="10"/>
        <v>2025</v>
      </c>
      <c r="F697" s="547">
        <v>2039.78</v>
      </c>
      <c r="G697" s="548">
        <v>0.19</v>
      </c>
      <c r="H697" s="547">
        <v>1714.1</v>
      </c>
      <c r="I697" s="545" t="s">
        <v>12652</v>
      </c>
      <c r="J697" s="545" t="s">
        <v>13307</v>
      </c>
      <c r="K697" s="545" t="s">
        <v>13413</v>
      </c>
      <c r="L697" s="545" t="s">
        <v>13413</v>
      </c>
      <c r="M697" s="548" t="s">
        <v>13758</v>
      </c>
      <c r="N697" s="545" t="s">
        <v>13413</v>
      </c>
      <c r="O697" s="545" t="s">
        <v>14514</v>
      </c>
      <c r="P697" s="549">
        <v>743</v>
      </c>
      <c r="Q697" s="549">
        <v>1</v>
      </c>
      <c r="R697" s="549">
        <v>134</v>
      </c>
      <c r="S697" s="548">
        <v>2228</v>
      </c>
      <c r="T697" s="548"/>
      <c r="U697" s="99"/>
    </row>
    <row r="698" spans="1:21" ht="19.5" customHeight="1">
      <c r="A698" s="545">
        <v>808</v>
      </c>
      <c r="B698" s="545" t="s">
        <v>6404</v>
      </c>
      <c r="C698" s="545" t="s">
        <v>216</v>
      </c>
      <c r="D698" s="546">
        <v>46052</v>
      </c>
      <c r="E698" s="171" t="str">
        <f t="shared" si="10"/>
        <v>2026</v>
      </c>
      <c r="F698" s="547">
        <v>953</v>
      </c>
      <c r="G698" s="548">
        <v>0.19</v>
      </c>
      <c r="H698" s="547">
        <v>800.84</v>
      </c>
      <c r="I698" s="545" t="s">
        <v>12652</v>
      </c>
      <c r="J698" s="545" t="s">
        <v>13307</v>
      </c>
      <c r="K698" s="545" t="s">
        <v>13413</v>
      </c>
      <c r="L698" s="545" t="s">
        <v>13413</v>
      </c>
      <c r="M698" s="548" t="s">
        <v>13758</v>
      </c>
      <c r="N698" s="545" t="s">
        <v>13413</v>
      </c>
      <c r="O698" s="545" t="s">
        <v>14515</v>
      </c>
      <c r="P698" s="549">
        <v>744</v>
      </c>
      <c r="Q698" s="549">
        <v>1</v>
      </c>
      <c r="R698" s="549">
        <v>134</v>
      </c>
      <c r="S698" s="548">
        <v>2228</v>
      </c>
      <c r="T698" s="548"/>
      <c r="U698" s="99"/>
    </row>
    <row r="699" spans="1:21" ht="19.5" customHeight="1">
      <c r="A699" s="545">
        <v>809</v>
      </c>
      <c r="B699" s="545" t="s">
        <v>6885</v>
      </c>
      <c r="C699" s="545" t="s">
        <v>216</v>
      </c>
      <c r="D699" s="546">
        <v>45708</v>
      </c>
      <c r="E699" s="171" t="str">
        <f t="shared" si="10"/>
        <v>2025</v>
      </c>
      <c r="F699" s="547">
        <v>3447.94</v>
      </c>
      <c r="G699" s="548">
        <v>0.19</v>
      </c>
      <c r="H699" s="547">
        <v>2897.43</v>
      </c>
      <c r="I699" s="545" t="s">
        <v>12652</v>
      </c>
      <c r="J699" s="545" t="s">
        <v>13307</v>
      </c>
      <c r="K699" s="545" t="s">
        <v>13413</v>
      </c>
      <c r="L699" s="545" t="s">
        <v>13413</v>
      </c>
      <c r="M699" s="548" t="s">
        <v>13758</v>
      </c>
      <c r="N699" s="545" t="s">
        <v>13413</v>
      </c>
      <c r="O699" s="545" t="s">
        <v>14516</v>
      </c>
      <c r="P699" s="549">
        <v>745</v>
      </c>
      <c r="Q699" s="549">
        <v>1</v>
      </c>
      <c r="R699" s="549">
        <v>134</v>
      </c>
      <c r="S699" s="548">
        <v>2228</v>
      </c>
      <c r="T699" s="548"/>
      <c r="U699" s="99"/>
    </row>
    <row r="700" spans="1:21" ht="19.5" customHeight="1">
      <c r="A700" s="545">
        <v>810</v>
      </c>
      <c r="B700" s="545" t="s">
        <v>6870</v>
      </c>
      <c r="C700" s="545" t="s">
        <v>216</v>
      </c>
      <c r="D700" s="546">
        <v>46052</v>
      </c>
      <c r="E700" s="171" t="str">
        <f t="shared" si="10"/>
        <v>2026</v>
      </c>
      <c r="F700" s="547">
        <v>1049</v>
      </c>
      <c r="G700" s="548">
        <v>0.19</v>
      </c>
      <c r="H700" s="547">
        <v>881.51</v>
      </c>
      <c r="I700" s="545" t="s">
        <v>12652</v>
      </c>
      <c r="J700" s="545" t="s">
        <v>13307</v>
      </c>
      <c r="K700" s="545" t="s">
        <v>13413</v>
      </c>
      <c r="L700" s="545" t="s">
        <v>13413</v>
      </c>
      <c r="M700" s="548" t="s">
        <v>13758</v>
      </c>
      <c r="N700" s="545" t="s">
        <v>13413</v>
      </c>
      <c r="O700" s="545" t="s">
        <v>14517</v>
      </c>
      <c r="P700" s="549">
        <v>746</v>
      </c>
      <c r="Q700" s="549">
        <v>1</v>
      </c>
      <c r="R700" s="549">
        <v>134</v>
      </c>
      <c r="S700" s="548">
        <v>2228</v>
      </c>
      <c r="T700" s="548"/>
      <c r="U700" s="99"/>
    </row>
    <row r="701" spans="1:21" ht="19.5" customHeight="1">
      <c r="A701" s="545">
        <v>811</v>
      </c>
      <c r="B701" s="545" t="s">
        <v>7588</v>
      </c>
      <c r="C701" s="545" t="s">
        <v>216</v>
      </c>
      <c r="D701" s="546">
        <v>44600</v>
      </c>
      <c r="E701" s="171" t="str">
        <f t="shared" si="10"/>
        <v>2022</v>
      </c>
      <c r="F701" s="547">
        <v>2999</v>
      </c>
      <c r="G701" s="548">
        <v>0.19</v>
      </c>
      <c r="H701" s="547">
        <v>2520.17</v>
      </c>
      <c r="I701" s="545" t="s">
        <v>12652</v>
      </c>
      <c r="J701" s="545" t="s">
        <v>13297</v>
      </c>
      <c r="K701" s="545" t="s">
        <v>13413</v>
      </c>
      <c r="L701" s="545" t="s">
        <v>13807</v>
      </c>
      <c r="M701" s="548" t="s">
        <v>13758</v>
      </c>
      <c r="N701" s="545" t="s">
        <v>13413</v>
      </c>
      <c r="O701" s="545" t="s">
        <v>14518</v>
      </c>
      <c r="P701" s="549">
        <v>747</v>
      </c>
      <c r="Q701" s="549">
        <v>1</v>
      </c>
      <c r="R701" s="549">
        <v>134</v>
      </c>
      <c r="S701" s="548">
        <v>2257</v>
      </c>
      <c r="T701" s="548"/>
      <c r="U701" s="99"/>
    </row>
    <row r="702" spans="1:21" ht="19.5" customHeight="1">
      <c r="A702" s="545">
        <v>812</v>
      </c>
      <c r="B702" s="545" t="s">
        <v>2362</v>
      </c>
      <c r="C702" s="545" t="s">
        <v>216</v>
      </c>
      <c r="D702" s="546"/>
      <c r="E702" s="171" t="str">
        <f t="shared" si="10"/>
        <v>1900</v>
      </c>
      <c r="F702" s="547">
        <v>0</v>
      </c>
      <c r="G702" s="548">
        <v>0</v>
      </c>
      <c r="H702" s="547">
        <v>0</v>
      </c>
      <c r="I702" s="545" t="s">
        <v>12650</v>
      </c>
      <c r="J702" s="545"/>
      <c r="K702" s="545" t="s">
        <v>13413</v>
      </c>
      <c r="L702" s="545" t="s">
        <v>14439</v>
      </c>
      <c r="M702" s="548" t="s">
        <v>13758</v>
      </c>
      <c r="N702" s="545" t="s">
        <v>22166</v>
      </c>
      <c r="O702" s="545" t="s">
        <v>14519</v>
      </c>
      <c r="P702" s="549">
        <v>748</v>
      </c>
      <c r="Q702" s="549">
        <v>1</v>
      </c>
      <c r="R702" s="549">
        <v>127</v>
      </c>
      <c r="S702" s="548"/>
      <c r="T702" s="548">
        <v>11</v>
      </c>
      <c r="U702" s="99"/>
    </row>
    <row r="703" spans="1:21" ht="19.5" customHeight="1">
      <c r="A703" s="545">
        <v>813</v>
      </c>
      <c r="B703" s="545" t="s">
        <v>11931</v>
      </c>
      <c r="C703" s="545" t="s">
        <v>216</v>
      </c>
      <c r="D703" s="546"/>
      <c r="E703" s="171" t="str">
        <f t="shared" si="10"/>
        <v>1900</v>
      </c>
      <c r="F703" s="547">
        <v>0</v>
      </c>
      <c r="G703" s="548">
        <v>0</v>
      </c>
      <c r="H703" s="547">
        <v>0</v>
      </c>
      <c r="I703" s="545" t="s">
        <v>12642</v>
      </c>
      <c r="J703" s="545"/>
      <c r="K703" s="545" t="s">
        <v>13413</v>
      </c>
      <c r="L703" s="545" t="s">
        <v>13413</v>
      </c>
      <c r="M703" s="548" t="s">
        <v>13758</v>
      </c>
      <c r="N703" s="545" t="s">
        <v>13413</v>
      </c>
      <c r="O703" s="545" t="s">
        <v>13413</v>
      </c>
      <c r="P703" s="549">
        <v>749</v>
      </c>
      <c r="Q703" s="549">
        <v>1</v>
      </c>
      <c r="R703" s="549">
        <v>135</v>
      </c>
      <c r="S703" s="548"/>
      <c r="T703" s="548"/>
      <c r="U703" s="99"/>
    </row>
    <row r="704" spans="1:21" ht="19.5" customHeight="1">
      <c r="A704" s="545">
        <v>814</v>
      </c>
      <c r="B704" s="545" t="s">
        <v>950</v>
      </c>
      <c r="C704" s="545" t="s">
        <v>437</v>
      </c>
      <c r="D704" s="546">
        <v>46071</v>
      </c>
      <c r="E704" s="171" t="str">
        <f t="shared" si="10"/>
        <v>2026</v>
      </c>
      <c r="F704" s="547">
        <v>1773705</v>
      </c>
      <c r="G704" s="548">
        <v>0.19</v>
      </c>
      <c r="H704" s="547">
        <v>1490508.4</v>
      </c>
      <c r="I704" s="545" t="s">
        <v>12668</v>
      </c>
      <c r="J704" s="545" t="s">
        <v>13298</v>
      </c>
      <c r="K704" s="545" t="s">
        <v>14520</v>
      </c>
      <c r="L704" s="545" t="s">
        <v>13413</v>
      </c>
      <c r="M704" s="548" t="s">
        <v>13868</v>
      </c>
      <c r="N704" s="545" t="s">
        <v>13413</v>
      </c>
      <c r="O704" s="545" t="s">
        <v>13413</v>
      </c>
      <c r="P704" s="549">
        <v>750</v>
      </c>
      <c r="Q704" s="549">
        <v>2</v>
      </c>
      <c r="R704" s="549">
        <v>7</v>
      </c>
      <c r="S704" s="548">
        <v>1012</v>
      </c>
      <c r="T704" s="548"/>
      <c r="U704" s="99"/>
    </row>
    <row r="705" spans="1:21" ht="19.5" customHeight="1">
      <c r="A705" s="545">
        <v>815</v>
      </c>
      <c r="B705" s="545" t="s">
        <v>8123</v>
      </c>
      <c r="C705" s="545" t="s">
        <v>216</v>
      </c>
      <c r="D705" s="546">
        <v>46058</v>
      </c>
      <c r="E705" s="171" t="str">
        <f t="shared" si="10"/>
        <v>2026</v>
      </c>
      <c r="F705" s="547">
        <v>342349</v>
      </c>
      <c r="G705" s="548">
        <v>0.19</v>
      </c>
      <c r="H705" s="547">
        <v>287688.24</v>
      </c>
      <c r="I705" s="545" t="s">
        <v>12718</v>
      </c>
      <c r="J705" s="545" t="s">
        <v>13298</v>
      </c>
      <c r="K705" s="545" t="s">
        <v>13413</v>
      </c>
      <c r="L705" s="545" t="s">
        <v>14521</v>
      </c>
      <c r="M705" s="548" t="s">
        <v>13758</v>
      </c>
      <c r="N705" s="545" t="s">
        <v>13413</v>
      </c>
      <c r="O705" s="545" t="s">
        <v>14522</v>
      </c>
      <c r="P705" s="549">
        <v>751</v>
      </c>
      <c r="Q705" s="549">
        <v>1</v>
      </c>
      <c r="R705" s="549">
        <v>137</v>
      </c>
      <c r="S705" s="548">
        <v>1012</v>
      </c>
      <c r="T705" s="548"/>
      <c r="U705" s="99"/>
    </row>
    <row r="706" spans="1:21" ht="19.5" customHeight="1">
      <c r="A706" s="545">
        <v>816</v>
      </c>
      <c r="B706" s="545" t="s">
        <v>2434</v>
      </c>
      <c r="C706" s="545" t="s">
        <v>216</v>
      </c>
      <c r="D706" s="546"/>
      <c r="E706" s="171" t="str">
        <f t="shared" si="10"/>
        <v>1900</v>
      </c>
      <c r="F706" s="547">
        <v>0</v>
      </c>
      <c r="G706" s="548">
        <v>0</v>
      </c>
      <c r="H706" s="547">
        <v>0</v>
      </c>
      <c r="I706" s="545" t="s">
        <v>12642</v>
      </c>
      <c r="J706" s="545"/>
      <c r="K706" s="545" t="s">
        <v>13413</v>
      </c>
      <c r="L706" s="545" t="s">
        <v>13413</v>
      </c>
      <c r="M706" s="548" t="s">
        <v>13758</v>
      </c>
      <c r="N706" s="545" t="s">
        <v>13413</v>
      </c>
      <c r="O706" s="545" t="s">
        <v>13413</v>
      </c>
      <c r="P706" s="549">
        <v>752</v>
      </c>
      <c r="Q706" s="549">
        <v>1</v>
      </c>
      <c r="R706" s="549">
        <v>135</v>
      </c>
      <c r="S706" s="548"/>
      <c r="T706" s="548"/>
      <c r="U706" s="99"/>
    </row>
    <row r="707" spans="1:21" ht="19.5" customHeight="1">
      <c r="A707" s="545">
        <v>817</v>
      </c>
      <c r="B707" s="545" t="s">
        <v>2436</v>
      </c>
      <c r="C707" s="545" t="s">
        <v>216</v>
      </c>
      <c r="D707" s="546"/>
      <c r="E707" s="171" t="str">
        <f t="shared" si="10"/>
        <v>1900</v>
      </c>
      <c r="F707" s="547">
        <v>0</v>
      </c>
      <c r="G707" s="548">
        <v>0</v>
      </c>
      <c r="H707" s="547">
        <v>0</v>
      </c>
      <c r="I707" s="545" t="s">
        <v>12642</v>
      </c>
      <c r="J707" s="545"/>
      <c r="K707" s="545" t="s">
        <v>13413</v>
      </c>
      <c r="L707" s="545" t="s">
        <v>13413</v>
      </c>
      <c r="M707" s="548" t="s">
        <v>13758</v>
      </c>
      <c r="N707" s="545" t="s">
        <v>13413</v>
      </c>
      <c r="O707" s="545" t="s">
        <v>13413</v>
      </c>
      <c r="P707" s="549">
        <v>753</v>
      </c>
      <c r="Q707" s="549">
        <v>1</v>
      </c>
      <c r="R707" s="549">
        <v>135</v>
      </c>
      <c r="S707" s="548"/>
      <c r="T707" s="548"/>
      <c r="U707" s="99"/>
    </row>
    <row r="708" spans="1:21" ht="19.5" customHeight="1">
      <c r="A708" s="545">
        <v>818</v>
      </c>
      <c r="B708" s="545" t="s">
        <v>8044</v>
      </c>
      <c r="C708" s="545" t="s">
        <v>216</v>
      </c>
      <c r="D708" s="546">
        <v>43552</v>
      </c>
      <c r="E708" s="171" t="str">
        <f t="shared" ref="E708:E771" si="11">TEXT(D708,"YYYY")</f>
        <v>2019</v>
      </c>
      <c r="F708" s="547">
        <v>2911</v>
      </c>
      <c r="G708" s="548">
        <v>0.19</v>
      </c>
      <c r="H708" s="547">
        <v>2446.2199999999998</v>
      </c>
      <c r="I708" s="545" t="s">
        <v>12642</v>
      </c>
      <c r="J708" s="545" t="s">
        <v>13302</v>
      </c>
      <c r="K708" s="545" t="s">
        <v>13413</v>
      </c>
      <c r="L708" s="545" t="s">
        <v>13413</v>
      </c>
      <c r="M708" s="548" t="s">
        <v>13758</v>
      </c>
      <c r="N708" s="545" t="s">
        <v>13413</v>
      </c>
      <c r="O708" s="545" t="s">
        <v>14523</v>
      </c>
      <c r="P708" s="549">
        <v>754</v>
      </c>
      <c r="Q708" s="549">
        <v>1</v>
      </c>
      <c r="R708" s="549">
        <v>135</v>
      </c>
      <c r="S708" s="548">
        <v>2219</v>
      </c>
      <c r="T708" s="548"/>
      <c r="U708" s="99"/>
    </row>
    <row r="709" spans="1:21" ht="19.5" customHeight="1">
      <c r="A709" s="545">
        <v>819</v>
      </c>
      <c r="B709" s="545" t="s">
        <v>8043</v>
      </c>
      <c r="C709" s="545" t="s">
        <v>216</v>
      </c>
      <c r="D709" s="546">
        <v>43552</v>
      </c>
      <c r="E709" s="171" t="str">
        <f t="shared" si="11"/>
        <v>2019</v>
      </c>
      <c r="F709" s="547">
        <v>9333</v>
      </c>
      <c r="G709" s="548">
        <v>0.19</v>
      </c>
      <c r="H709" s="547">
        <v>7842.86</v>
      </c>
      <c r="I709" s="545" t="s">
        <v>12642</v>
      </c>
      <c r="J709" s="545" t="s">
        <v>13305</v>
      </c>
      <c r="K709" s="545" t="s">
        <v>13413</v>
      </c>
      <c r="L709" s="545" t="s">
        <v>13413</v>
      </c>
      <c r="M709" s="548" t="s">
        <v>13758</v>
      </c>
      <c r="N709" s="545" t="s">
        <v>13413</v>
      </c>
      <c r="O709" s="545" t="s">
        <v>14524</v>
      </c>
      <c r="P709" s="549">
        <v>755</v>
      </c>
      <c r="Q709" s="549">
        <v>1</v>
      </c>
      <c r="R709" s="549">
        <v>135</v>
      </c>
      <c r="S709" s="548">
        <v>2217</v>
      </c>
      <c r="T709" s="548"/>
      <c r="U709" s="99"/>
    </row>
    <row r="710" spans="1:21" ht="19.5" customHeight="1">
      <c r="A710" s="545">
        <v>820</v>
      </c>
      <c r="B710" s="545" t="s">
        <v>6403</v>
      </c>
      <c r="C710" s="545" t="s">
        <v>216</v>
      </c>
      <c r="D710" s="546">
        <v>45708</v>
      </c>
      <c r="E710" s="171" t="str">
        <f t="shared" si="11"/>
        <v>2025</v>
      </c>
      <c r="F710" s="547">
        <v>2656.79</v>
      </c>
      <c r="G710" s="548">
        <v>0.19</v>
      </c>
      <c r="H710" s="547">
        <v>2232.6</v>
      </c>
      <c r="I710" s="545" t="s">
        <v>12642</v>
      </c>
      <c r="J710" s="545" t="s">
        <v>13307</v>
      </c>
      <c r="K710" s="545" t="s">
        <v>13413</v>
      </c>
      <c r="L710" s="545" t="s">
        <v>13413</v>
      </c>
      <c r="M710" s="548" t="s">
        <v>13758</v>
      </c>
      <c r="N710" s="545" t="s">
        <v>13413</v>
      </c>
      <c r="O710" s="545" t="s">
        <v>14525</v>
      </c>
      <c r="P710" s="549">
        <v>756</v>
      </c>
      <c r="Q710" s="549">
        <v>1</v>
      </c>
      <c r="R710" s="549">
        <v>135</v>
      </c>
      <c r="S710" s="548">
        <v>2228</v>
      </c>
      <c r="T710" s="548"/>
      <c r="U710" s="99"/>
    </row>
    <row r="711" spans="1:21" ht="19.5" customHeight="1">
      <c r="A711" s="545">
        <v>822</v>
      </c>
      <c r="B711" s="545" t="s">
        <v>11930</v>
      </c>
      <c r="C711" s="545" t="s">
        <v>216</v>
      </c>
      <c r="D711" s="546"/>
      <c r="E711" s="171" t="str">
        <f t="shared" si="11"/>
        <v>1900</v>
      </c>
      <c r="F711" s="547">
        <v>0</v>
      </c>
      <c r="G711" s="548">
        <v>0</v>
      </c>
      <c r="H711" s="547">
        <v>0</v>
      </c>
      <c r="I711" s="545" t="s">
        <v>12642</v>
      </c>
      <c r="J711" s="545"/>
      <c r="K711" s="545" t="s">
        <v>13413</v>
      </c>
      <c r="L711" s="545" t="s">
        <v>13413</v>
      </c>
      <c r="M711" s="548" t="s">
        <v>13758</v>
      </c>
      <c r="N711" s="545" t="s">
        <v>13413</v>
      </c>
      <c r="O711" s="545" t="s">
        <v>14526</v>
      </c>
      <c r="P711" s="549">
        <v>757</v>
      </c>
      <c r="Q711" s="549">
        <v>1</v>
      </c>
      <c r="R711" s="549">
        <v>135</v>
      </c>
      <c r="S711" s="548"/>
      <c r="T711" s="548"/>
      <c r="U711" s="99"/>
    </row>
    <row r="712" spans="1:21" ht="19.5" customHeight="1">
      <c r="A712" s="545">
        <v>823</v>
      </c>
      <c r="B712" s="545" t="s">
        <v>6402</v>
      </c>
      <c r="C712" s="545" t="s">
        <v>216</v>
      </c>
      <c r="D712" s="546">
        <v>45708</v>
      </c>
      <c r="E712" s="171" t="str">
        <f t="shared" si="11"/>
        <v>2025</v>
      </c>
      <c r="F712" s="547">
        <v>3218.38</v>
      </c>
      <c r="G712" s="548">
        <v>0.19</v>
      </c>
      <c r="H712" s="547">
        <v>2704.52</v>
      </c>
      <c r="I712" s="545" t="s">
        <v>12642</v>
      </c>
      <c r="J712" s="545" t="s">
        <v>13307</v>
      </c>
      <c r="K712" s="545" t="s">
        <v>13413</v>
      </c>
      <c r="L712" s="545" t="s">
        <v>13807</v>
      </c>
      <c r="M712" s="548" t="s">
        <v>13758</v>
      </c>
      <c r="N712" s="545" t="s">
        <v>13413</v>
      </c>
      <c r="O712" s="545" t="s">
        <v>14527</v>
      </c>
      <c r="P712" s="549">
        <v>758</v>
      </c>
      <c r="Q712" s="549">
        <v>1</v>
      </c>
      <c r="R712" s="549">
        <v>135</v>
      </c>
      <c r="S712" s="548">
        <v>2228</v>
      </c>
      <c r="T712" s="548"/>
      <c r="U712" s="99"/>
    </row>
    <row r="713" spans="1:21" ht="19.5" customHeight="1">
      <c r="A713" s="545">
        <v>824</v>
      </c>
      <c r="B713" s="545" t="s">
        <v>7140</v>
      </c>
      <c r="C713" s="545" t="s">
        <v>216</v>
      </c>
      <c r="D713" s="546">
        <v>45708</v>
      </c>
      <c r="E713" s="171" t="str">
        <f t="shared" si="11"/>
        <v>2025</v>
      </c>
      <c r="F713" s="547">
        <v>11777.63</v>
      </c>
      <c r="G713" s="548">
        <v>0.19</v>
      </c>
      <c r="H713" s="547">
        <v>9897.17</v>
      </c>
      <c r="I713" s="545" t="s">
        <v>12642</v>
      </c>
      <c r="J713" s="545" t="s">
        <v>13307</v>
      </c>
      <c r="K713" s="545" t="s">
        <v>13413</v>
      </c>
      <c r="L713" s="545" t="s">
        <v>13807</v>
      </c>
      <c r="M713" s="548" t="s">
        <v>13758</v>
      </c>
      <c r="N713" s="545" t="s">
        <v>13413</v>
      </c>
      <c r="O713" s="545" t="s">
        <v>14528</v>
      </c>
      <c r="P713" s="549">
        <v>759</v>
      </c>
      <c r="Q713" s="549">
        <v>1</v>
      </c>
      <c r="R713" s="549">
        <v>135</v>
      </c>
      <c r="S713" s="548">
        <v>2228</v>
      </c>
      <c r="T713" s="548"/>
      <c r="U713" s="99"/>
    </row>
    <row r="714" spans="1:21" ht="19.5" customHeight="1">
      <c r="A714" s="545">
        <v>825</v>
      </c>
      <c r="B714" s="545" t="s">
        <v>7139</v>
      </c>
      <c r="C714" s="545" t="s">
        <v>216</v>
      </c>
      <c r="D714" s="546">
        <v>46078</v>
      </c>
      <c r="E714" s="171" t="str">
        <f t="shared" si="11"/>
        <v>2026</v>
      </c>
      <c r="F714" s="547">
        <v>1917</v>
      </c>
      <c r="G714" s="548">
        <v>0.19</v>
      </c>
      <c r="H714" s="547">
        <v>1610.92</v>
      </c>
      <c r="I714" s="545" t="s">
        <v>12642</v>
      </c>
      <c r="J714" s="545" t="s">
        <v>13298</v>
      </c>
      <c r="K714" s="545" t="s">
        <v>14529</v>
      </c>
      <c r="L714" s="545" t="s">
        <v>13807</v>
      </c>
      <c r="M714" s="548" t="s">
        <v>13758</v>
      </c>
      <c r="N714" s="545" t="s">
        <v>13413</v>
      </c>
      <c r="O714" s="545" t="s">
        <v>14106</v>
      </c>
      <c r="P714" s="549">
        <v>760</v>
      </c>
      <c r="Q714" s="549">
        <v>1</v>
      </c>
      <c r="R714" s="549">
        <v>135</v>
      </c>
      <c r="S714" s="548">
        <v>1012</v>
      </c>
      <c r="T714" s="548"/>
      <c r="U714" s="99"/>
    </row>
    <row r="715" spans="1:21" ht="19.5" customHeight="1">
      <c r="A715" s="545">
        <v>826</v>
      </c>
      <c r="B715" s="545" t="s">
        <v>8436</v>
      </c>
      <c r="C715" s="545" t="s">
        <v>216</v>
      </c>
      <c r="D715" s="546">
        <v>46052</v>
      </c>
      <c r="E715" s="171" t="str">
        <f t="shared" si="11"/>
        <v>2026</v>
      </c>
      <c r="F715" s="547">
        <v>2061</v>
      </c>
      <c r="G715" s="548">
        <v>0.19</v>
      </c>
      <c r="H715" s="547">
        <v>1731.93</v>
      </c>
      <c r="I715" s="545" t="s">
        <v>12642</v>
      </c>
      <c r="J715" s="545" t="s">
        <v>13307</v>
      </c>
      <c r="K715" s="545" t="s">
        <v>13413</v>
      </c>
      <c r="L715" s="545" t="s">
        <v>13807</v>
      </c>
      <c r="M715" s="548" t="s">
        <v>13758</v>
      </c>
      <c r="N715" s="545" t="s">
        <v>13413</v>
      </c>
      <c r="O715" s="545" t="s">
        <v>14107</v>
      </c>
      <c r="P715" s="549">
        <v>761</v>
      </c>
      <c r="Q715" s="549">
        <v>1</v>
      </c>
      <c r="R715" s="549">
        <v>135</v>
      </c>
      <c r="S715" s="548">
        <v>2228</v>
      </c>
      <c r="T715" s="548"/>
      <c r="U715" s="99"/>
    </row>
    <row r="716" spans="1:21" ht="19.5" customHeight="1">
      <c r="A716" s="545">
        <v>827</v>
      </c>
      <c r="B716" s="545" t="s">
        <v>11929</v>
      </c>
      <c r="C716" s="545" t="s">
        <v>216</v>
      </c>
      <c r="D716" s="546"/>
      <c r="E716" s="171" t="str">
        <f t="shared" si="11"/>
        <v>1900</v>
      </c>
      <c r="F716" s="547">
        <v>0</v>
      </c>
      <c r="G716" s="548">
        <v>0</v>
      </c>
      <c r="H716" s="547">
        <v>0</v>
      </c>
      <c r="I716" s="545" t="s">
        <v>12642</v>
      </c>
      <c r="J716" s="545"/>
      <c r="K716" s="545" t="s">
        <v>13413</v>
      </c>
      <c r="L716" s="545" t="s">
        <v>13807</v>
      </c>
      <c r="M716" s="548" t="s">
        <v>13758</v>
      </c>
      <c r="N716" s="545" t="s">
        <v>13413</v>
      </c>
      <c r="O716" s="545" t="s">
        <v>14530</v>
      </c>
      <c r="P716" s="549">
        <v>762</v>
      </c>
      <c r="Q716" s="549">
        <v>1</v>
      </c>
      <c r="R716" s="549">
        <v>135</v>
      </c>
      <c r="S716" s="548"/>
      <c r="T716" s="548"/>
      <c r="U716" s="99"/>
    </row>
    <row r="717" spans="1:21" ht="19.5" customHeight="1">
      <c r="A717" s="545">
        <v>829</v>
      </c>
      <c r="B717" s="545" t="s">
        <v>7138</v>
      </c>
      <c r="C717" s="545" t="s">
        <v>216</v>
      </c>
      <c r="D717" s="546">
        <v>45708</v>
      </c>
      <c r="E717" s="171" t="str">
        <f t="shared" si="11"/>
        <v>2025</v>
      </c>
      <c r="F717" s="547">
        <v>7942.03</v>
      </c>
      <c r="G717" s="548">
        <v>0.19</v>
      </c>
      <c r="H717" s="547">
        <v>6673.97</v>
      </c>
      <c r="I717" s="545" t="s">
        <v>12642</v>
      </c>
      <c r="J717" s="545" t="s">
        <v>13307</v>
      </c>
      <c r="K717" s="545" t="s">
        <v>13413</v>
      </c>
      <c r="L717" s="545" t="s">
        <v>13807</v>
      </c>
      <c r="M717" s="548" t="s">
        <v>13758</v>
      </c>
      <c r="N717" s="545" t="s">
        <v>13413</v>
      </c>
      <c r="O717" s="545" t="s">
        <v>14531</v>
      </c>
      <c r="P717" s="549">
        <v>763</v>
      </c>
      <c r="Q717" s="549">
        <v>1</v>
      </c>
      <c r="R717" s="549">
        <v>135</v>
      </c>
      <c r="S717" s="548">
        <v>2228</v>
      </c>
      <c r="T717" s="548"/>
      <c r="U717" s="99"/>
    </row>
    <row r="718" spans="1:21" ht="19.5" customHeight="1">
      <c r="A718" s="545">
        <v>830</v>
      </c>
      <c r="B718" s="545" t="s">
        <v>2406</v>
      </c>
      <c r="C718" s="545" t="s">
        <v>216</v>
      </c>
      <c r="D718" s="546">
        <v>44588</v>
      </c>
      <c r="E718" s="171" t="str">
        <f t="shared" si="11"/>
        <v>2022</v>
      </c>
      <c r="F718" s="547">
        <v>45580</v>
      </c>
      <c r="G718" s="548">
        <v>0.19</v>
      </c>
      <c r="H718" s="547">
        <v>38302.519999999997</v>
      </c>
      <c r="I718" s="545" t="s">
        <v>12642</v>
      </c>
      <c r="J718" s="545" t="s">
        <v>13297</v>
      </c>
      <c r="K718" s="545" t="s">
        <v>13413</v>
      </c>
      <c r="L718" s="545" t="s">
        <v>13807</v>
      </c>
      <c r="M718" s="548" t="s">
        <v>13758</v>
      </c>
      <c r="N718" s="545" t="s">
        <v>13413</v>
      </c>
      <c r="O718" s="545" t="s">
        <v>14532</v>
      </c>
      <c r="P718" s="549">
        <v>764</v>
      </c>
      <c r="Q718" s="549">
        <v>1</v>
      </c>
      <c r="R718" s="549">
        <v>135</v>
      </c>
      <c r="S718" s="548">
        <v>2257</v>
      </c>
      <c r="T718" s="548"/>
      <c r="U718" s="99"/>
    </row>
    <row r="719" spans="1:21" ht="19.5" customHeight="1">
      <c r="A719" s="545">
        <v>831</v>
      </c>
      <c r="B719" s="545" t="s">
        <v>7137</v>
      </c>
      <c r="C719" s="545" t="s">
        <v>216</v>
      </c>
      <c r="D719" s="546">
        <v>46052</v>
      </c>
      <c r="E719" s="171" t="str">
        <f t="shared" si="11"/>
        <v>2026</v>
      </c>
      <c r="F719" s="547">
        <v>11429</v>
      </c>
      <c r="G719" s="548">
        <v>0.19</v>
      </c>
      <c r="H719" s="547">
        <v>9604.2000000000007</v>
      </c>
      <c r="I719" s="545" t="s">
        <v>12642</v>
      </c>
      <c r="J719" s="545" t="s">
        <v>13307</v>
      </c>
      <c r="K719" s="545" t="s">
        <v>13413</v>
      </c>
      <c r="L719" s="545" t="s">
        <v>13807</v>
      </c>
      <c r="M719" s="548" t="s">
        <v>13758</v>
      </c>
      <c r="N719" s="545" t="s">
        <v>13413</v>
      </c>
      <c r="O719" s="545" t="s">
        <v>14533</v>
      </c>
      <c r="P719" s="549">
        <v>765</v>
      </c>
      <c r="Q719" s="549">
        <v>1</v>
      </c>
      <c r="R719" s="549">
        <v>135</v>
      </c>
      <c r="S719" s="548">
        <v>2228</v>
      </c>
      <c r="T719" s="548"/>
      <c r="U719" s="99"/>
    </row>
    <row r="720" spans="1:21" ht="19.5" customHeight="1">
      <c r="A720" s="545">
        <v>832</v>
      </c>
      <c r="B720" s="545" t="s">
        <v>6883</v>
      </c>
      <c r="C720" s="545" t="s">
        <v>216</v>
      </c>
      <c r="D720" s="546">
        <v>44588</v>
      </c>
      <c r="E720" s="171" t="str">
        <f t="shared" si="11"/>
        <v>2022</v>
      </c>
      <c r="F720" s="547">
        <v>113125.01</v>
      </c>
      <c r="G720" s="548">
        <v>0.19</v>
      </c>
      <c r="H720" s="547">
        <v>95063.03</v>
      </c>
      <c r="I720" s="545" t="s">
        <v>12642</v>
      </c>
      <c r="J720" s="545" t="s">
        <v>13297</v>
      </c>
      <c r="K720" s="545" t="s">
        <v>13413</v>
      </c>
      <c r="L720" s="545" t="s">
        <v>13807</v>
      </c>
      <c r="M720" s="548" t="s">
        <v>13758</v>
      </c>
      <c r="N720" s="545" t="s">
        <v>13413</v>
      </c>
      <c r="O720" s="545" t="s">
        <v>14534</v>
      </c>
      <c r="P720" s="549">
        <v>766</v>
      </c>
      <c r="Q720" s="549">
        <v>1</v>
      </c>
      <c r="R720" s="549">
        <v>135</v>
      </c>
      <c r="S720" s="548">
        <v>2257</v>
      </c>
      <c r="T720" s="548"/>
      <c r="U720" s="99"/>
    </row>
    <row r="721" spans="1:21" ht="19.5" customHeight="1">
      <c r="A721" s="545">
        <v>833</v>
      </c>
      <c r="B721" s="545" t="s">
        <v>8421</v>
      </c>
      <c r="C721" s="545" t="s">
        <v>216</v>
      </c>
      <c r="D721" s="546">
        <v>45708</v>
      </c>
      <c r="E721" s="171" t="str">
        <f t="shared" si="11"/>
        <v>2025</v>
      </c>
      <c r="F721" s="547">
        <v>68766.48</v>
      </c>
      <c r="G721" s="548">
        <v>0.19</v>
      </c>
      <c r="H721" s="547">
        <v>57786.96</v>
      </c>
      <c r="I721" s="545" t="s">
        <v>12640</v>
      </c>
      <c r="J721" s="545" t="s">
        <v>13307</v>
      </c>
      <c r="K721" s="545" t="s">
        <v>13413</v>
      </c>
      <c r="L721" s="545" t="s">
        <v>13413</v>
      </c>
      <c r="M721" s="548" t="s">
        <v>13758</v>
      </c>
      <c r="N721" s="545" t="s">
        <v>13413</v>
      </c>
      <c r="O721" s="545" t="s">
        <v>13413</v>
      </c>
      <c r="P721" s="549">
        <v>767</v>
      </c>
      <c r="Q721" s="549">
        <v>1</v>
      </c>
      <c r="R721" s="549">
        <v>1</v>
      </c>
      <c r="S721" s="548">
        <v>2228</v>
      </c>
      <c r="T721" s="548"/>
      <c r="U721" s="99"/>
    </row>
    <row r="722" spans="1:21" ht="19.5" customHeight="1">
      <c r="A722" s="545">
        <v>834</v>
      </c>
      <c r="B722" s="545" t="s">
        <v>11928</v>
      </c>
      <c r="C722" s="545" t="s">
        <v>209</v>
      </c>
      <c r="D722" s="546"/>
      <c r="E722" s="171" t="str">
        <f t="shared" si="11"/>
        <v>1900</v>
      </c>
      <c r="F722" s="547">
        <v>0</v>
      </c>
      <c r="G722" s="548">
        <v>0</v>
      </c>
      <c r="H722" s="547">
        <v>0</v>
      </c>
      <c r="I722" s="545" t="s">
        <v>12706</v>
      </c>
      <c r="J722" s="545"/>
      <c r="K722" s="545" t="s">
        <v>13413</v>
      </c>
      <c r="L722" s="545" t="s">
        <v>13413</v>
      </c>
      <c r="M722" s="548" t="s">
        <v>13758</v>
      </c>
      <c r="N722" s="545" t="s">
        <v>13413</v>
      </c>
      <c r="O722" s="545" t="s">
        <v>14535</v>
      </c>
      <c r="P722" s="549">
        <v>768</v>
      </c>
      <c r="Q722" s="549">
        <v>1</v>
      </c>
      <c r="R722" s="549">
        <v>128</v>
      </c>
      <c r="S722" s="548"/>
      <c r="T722" s="548"/>
      <c r="U722" s="99"/>
    </row>
    <row r="723" spans="1:21" ht="19.5" customHeight="1">
      <c r="A723" s="545">
        <v>835</v>
      </c>
      <c r="B723" s="545" t="s">
        <v>7254</v>
      </c>
      <c r="C723" s="545" t="s">
        <v>216</v>
      </c>
      <c r="D723" s="546">
        <v>44529</v>
      </c>
      <c r="E723" s="171" t="str">
        <f t="shared" si="11"/>
        <v>2021</v>
      </c>
      <c r="F723" s="547">
        <v>53550</v>
      </c>
      <c r="G723" s="548">
        <v>0.19</v>
      </c>
      <c r="H723" s="547">
        <v>45000</v>
      </c>
      <c r="I723" s="545" t="s">
        <v>12718</v>
      </c>
      <c r="J723" s="545" t="s">
        <v>13296</v>
      </c>
      <c r="K723" s="545" t="s">
        <v>14536</v>
      </c>
      <c r="L723" s="545" t="s">
        <v>14521</v>
      </c>
      <c r="M723" s="548" t="s">
        <v>13758</v>
      </c>
      <c r="N723" s="545" t="s">
        <v>13413</v>
      </c>
      <c r="O723" s="545" t="s">
        <v>14537</v>
      </c>
      <c r="P723" s="549">
        <v>769</v>
      </c>
      <c r="Q723" s="549">
        <v>1</v>
      </c>
      <c r="R723" s="549">
        <v>137</v>
      </c>
      <c r="S723" s="548">
        <v>2218</v>
      </c>
      <c r="T723" s="548"/>
      <c r="U723" s="99"/>
    </row>
    <row r="724" spans="1:21" ht="19.5" customHeight="1">
      <c r="A724" s="545">
        <v>836</v>
      </c>
      <c r="B724" s="545" t="s">
        <v>6751</v>
      </c>
      <c r="C724" s="545" t="s">
        <v>216</v>
      </c>
      <c r="D724" s="546">
        <v>45708</v>
      </c>
      <c r="E724" s="171" t="str">
        <f t="shared" si="11"/>
        <v>2025</v>
      </c>
      <c r="F724" s="547">
        <v>254901.24</v>
      </c>
      <c r="G724" s="548">
        <v>0.19</v>
      </c>
      <c r="H724" s="547">
        <v>214202.72</v>
      </c>
      <c r="I724" s="545" t="s">
        <v>12718</v>
      </c>
      <c r="J724" s="545" t="s">
        <v>13307</v>
      </c>
      <c r="K724" s="545" t="s">
        <v>13413</v>
      </c>
      <c r="L724" s="545" t="s">
        <v>14521</v>
      </c>
      <c r="M724" s="548" t="s">
        <v>13758</v>
      </c>
      <c r="N724" s="545" t="s">
        <v>13413</v>
      </c>
      <c r="O724" s="545" t="s">
        <v>14538</v>
      </c>
      <c r="P724" s="549">
        <v>770</v>
      </c>
      <c r="Q724" s="549">
        <v>1</v>
      </c>
      <c r="R724" s="549">
        <v>137</v>
      </c>
      <c r="S724" s="548">
        <v>2228</v>
      </c>
      <c r="T724" s="548"/>
      <c r="U724" s="99"/>
    </row>
    <row r="725" spans="1:21" ht="19.5" customHeight="1">
      <c r="A725" s="545">
        <v>837</v>
      </c>
      <c r="B725" s="545" t="s">
        <v>2486</v>
      </c>
      <c r="C725" s="545" t="s">
        <v>216</v>
      </c>
      <c r="D725" s="546">
        <v>46056</v>
      </c>
      <c r="E725" s="171" t="str">
        <f t="shared" si="11"/>
        <v>2026</v>
      </c>
      <c r="F725" s="547">
        <v>63341</v>
      </c>
      <c r="G725" s="548">
        <v>0.19</v>
      </c>
      <c r="H725" s="547">
        <v>53227.73</v>
      </c>
      <c r="I725" s="545" t="s">
        <v>12718</v>
      </c>
      <c r="J725" s="545" t="s">
        <v>13298</v>
      </c>
      <c r="K725" s="545" t="s">
        <v>13413</v>
      </c>
      <c r="L725" s="545" t="s">
        <v>14521</v>
      </c>
      <c r="M725" s="548" t="s">
        <v>13758</v>
      </c>
      <c r="N725" s="545" t="s">
        <v>13413</v>
      </c>
      <c r="O725" s="545" t="s">
        <v>14539</v>
      </c>
      <c r="P725" s="549">
        <v>771</v>
      </c>
      <c r="Q725" s="549">
        <v>1</v>
      </c>
      <c r="R725" s="549">
        <v>137</v>
      </c>
      <c r="S725" s="548">
        <v>1012</v>
      </c>
      <c r="T725" s="548"/>
      <c r="U725" s="99"/>
    </row>
    <row r="726" spans="1:21" ht="19.5" customHeight="1">
      <c r="A726" s="545">
        <v>838</v>
      </c>
      <c r="B726" s="545" t="s">
        <v>6401</v>
      </c>
      <c r="C726" s="545" t="s">
        <v>216</v>
      </c>
      <c r="D726" s="546">
        <v>46058</v>
      </c>
      <c r="E726" s="171" t="str">
        <f t="shared" si="11"/>
        <v>2026</v>
      </c>
      <c r="F726" s="547">
        <v>95963</v>
      </c>
      <c r="G726" s="548">
        <v>0.19</v>
      </c>
      <c r="H726" s="547">
        <v>80641.179999999993</v>
      </c>
      <c r="I726" s="545" t="s">
        <v>12718</v>
      </c>
      <c r="J726" s="545" t="s">
        <v>13298</v>
      </c>
      <c r="K726" s="545" t="s">
        <v>14540</v>
      </c>
      <c r="L726" s="545" t="s">
        <v>14521</v>
      </c>
      <c r="M726" s="548" t="s">
        <v>13758</v>
      </c>
      <c r="N726" s="545" t="s">
        <v>13413</v>
      </c>
      <c r="O726" s="545" t="s">
        <v>14541</v>
      </c>
      <c r="P726" s="549">
        <v>772</v>
      </c>
      <c r="Q726" s="549">
        <v>1</v>
      </c>
      <c r="R726" s="549">
        <v>137</v>
      </c>
      <c r="S726" s="548">
        <v>1012</v>
      </c>
      <c r="T726" s="548"/>
      <c r="U726" s="99"/>
    </row>
    <row r="727" spans="1:21" ht="19.5" customHeight="1">
      <c r="A727" s="545">
        <v>839</v>
      </c>
      <c r="B727" s="545" t="s">
        <v>7136</v>
      </c>
      <c r="C727" s="545" t="s">
        <v>216</v>
      </c>
      <c r="D727" s="546">
        <v>46056</v>
      </c>
      <c r="E727" s="171" t="str">
        <f t="shared" si="11"/>
        <v>2026</v>
      </c>
      <c r="F727" s="547">
        <v>285369</v>
      </c>
      <c r="G727" s="548">
        <v>0.19</v>
      </c>
      <c r="H727" s="547">
        <v>239805.88</v>
      </c>
      <c r="I727" s="545" t="s">
        <v>12718</v>
      </c>
      <c r="J727" s="545" t="s">
        <v>13296</v>
      </c>
      <c r="K727" s="545" t="s">
        <v>14542</v>
      </c>
      <c r="L727" s="545" t="s">
        <v>14521</v>
      </c>
      <c r="M727" s="548" t="s">
        <v>13758</v>
      </c>
      <c r="N727" s="545" t="s">
        <v>13413</v>
      </c>
      <c r="O727" s="545" t="s">
        <v>14543</v>
      </c>
      <c r="P727" s="549">
        <v>773</v>
      </c>
      <c r="Q727" s="549">
        <v>1</v>
      </c>
      <c r="R727" s="549">
        <v>137</v>
      </c>
      <c r="S727" s="548">
        <v>2218</v>
      </c>
      <c r="T727" s="548"/>
      <c r="U727" s="99"/>
    </row>
    <row r="728" spans="1:21" ht="19.5" customHeight="1">
      <c r="A728" s="545">
        <v>841</v>
      </c>
      <c r="B728" s="545" t="s">
        <v>7135</v>
      </c>
      <c r="C728" s="545" t="s">
        <v>216</v>
      </c>
      <c r="D728" s="546">
        <v>46058</v>
      </c>
      <c r="E728" s="171" t="str">
        <f t="shared" si="11"/>
        <v>2026</v>
      </c>
      <c r="F728" s="547">
        <v>67900</v>
      </c>
      <c r="G728" s="548">
        <v>0.19</v>
      </c>
      <c r="H728" s="547">
        <v>57058.82</v>
      </c>
      <c r="I728" s="545" t="s">
        <v>12718</v>
      </c>
      <c r="J728" s="545" t="s">
        <v>13296</v>
      </c>
      <c r="K728" s="545" t="s">
        <v>13413</v>
      </c>
      <c r="L728" s="545" t="s">
        <v>13807</v>
      </c>
      <c r="M728" s="548" t="s">
        <v>13758</v>
      </c>
      <c r="N728" s="545" t="s">
        <v>13413</v>
      </c>
      <c r="O728" s="545" t="s">
        <v>14544</v>
      </c>
      <c r="P728" s="549">
        <v>774</v>
      </c>
      <c r="Q728" s="549">
        <v>1</v>
      </c>
      <c r="R728" s="549">
        <v>137</v>
      </c>
      <c r="S728" s="548">
        <v>2218</v>
      </c>
      <c r="T728" s="548"/>
      <c r="U728" s="99"/>
    </row>
    <row r="729" spans="1:21" ht="19.5" customHeight="1">
      <c r="A729" s="545">
        <v>842</v>
      </c>
      <c r="B729" s="545" t="s">
        <v>7134</v>
      </c>
      <c r="C729" s="545" t="s">
        <v>216</v>
      </c>
      <c r="D729" s="546">
        <v>45708</v>
      </c>
      <c r="E729" s="171" t="str">
        <f t="shared" si="11"/>
        <v>2025</v>
      </c>
      <c r="F729" s="547">
        <v>111757.31</v>
      </c>
      <c r="G729" s="548">
        <v>0.19</v>
      </c>
      <c r="H729" s="547">
        <v>93913.71</v>
      </c>
      <c r="I729" s="545" t="s">
        <v>12718</v>
      </c>
      <c r="J729" s="545" t="s">
        <v>13307</v>
      </c>
      <c r="K729" s="545" t="s">
        <v>13413</v>
      </c>
      <c r="L729" s="545" t="s">
        <v>13807</v>
      </c>
      <c r="M729" s="548" t="s">
        <v>13758</v>
      </c>
      <c r="N729" s="545" t="s">
        <v>13413</v>
      </c>
      <c r="O729" s="545" t="s">
        <v>14545</v>
      </c>
      <c r="P729" s="549">
        <v>775</v>
      </c>
      <c r="Q729" s="549">
        <v>1</v>
      </c>
      <c r="R729" s="549">
        <v>137</v>
      </c>
      <c r="S729" s="548">
        <v>2228</v>
      </c>
      <c r="T729" s="548"/>
      <c r="U729" s="99"/>
    </row>
    <row r="730" spans="1:21" ht="19.5" customHeight="1">
      <c r="A730" s="545">
        <v>843</v>
      </c>
      <c r="B730" s="545" t="s">
        <v>7133</v>
      </c>
      <c r="C730" s="545" t="s">
        <v>209</v>
      </c>
      <c r="D730" s="546">
        <v>46052</v>
      </c>
      <c r="E730" s="171" t="str">
        <f t="shared" si="11"/>
        <v>2026</v>
      </c>
      <c r="F730" s="547">
        <v>11355</v>
      </c>
      <c r="G730" s="548">
        <v>0.19</v>
      </c>
      <c r="H730" s="547">
        <v>9542.02</v>
      </c>
      <c r="I730" s="545" t="s">
        <v>12697</v>
      </c>
      <c r="J730" s="545" t="s">
        <v>13307</v>
      </c>
      <c r="K730" s="545" t="s">
        <v>13413</v>
      </c>
      <c r="L730" s="545" t="s">
        <v>13807</v>
      </c>
      <c r="M730" s="548" t="s">
        <v>13758</v>
      </c>
      <c r="N730" s="545" t="s">
        <v>13413</v>
      </c>
      <c r="O730" s="545" t="s">
        <v>14546</v>
      </c>
      <c r="P730" s="549">
        <v>776</v>
      </c>
      <c r="Q730" s="549">
        <v>1</v>
      </c>
      <c r="R730" s="549">
        <v>138</v>
      </c>
      <c r="S730" s="548">
        <v>2228</v>
      </c>
      <c r="T730" s="548"/>
      <c r="U730" s="99"/>
    </row>
    <row r="731" spans="1:21" ht="19.5" customHeight="1">
      <c r="A731" s="545">
        <v>844</v>
      </c>
      <c r="B731" s="545" t="s">
        <v>7132</v>
      </c>
      <c r="C731" s="545" t="s">
        <v>209</v>
      </c>
      <c r="D731" s="546">
        <v>46052</v>
      </c>
      <c r="E731" s="171" t="str">
        <f t="shared" si="11"/>
        <v>2026</v>
      </c>
      <c r="F731" s="547">
        <v>16971</v>
      </c>
      <c r="G731" s="548">
        <v>0.19</v>
      </c>
      <c r="H731" s="547">
        <v>14261.34</v>
      </c>
      <c r="I731" s="545" t="s">
        <v>12697</v>
      </c>
      <c r="J731" s="545" t="s">
        <v>13307</v>
      </c>
      <c r="K731" s="545" t="s">
        <v>13413</v>
      </c>
      <c r="L731" s="545" t="s">
        <v>13807</v>
      </c>
      <c r="M731" s="548" t="s">
        <v>13758</v>
      </c>
      <c r="N731" s="545" t="s">
        <v>13413</v>
      </c>
      <c r="O731" s="545" t="s">
        <v>14547</v>
      </c>
      <c r="P731" s="549">
        <v>777</v>
      </c>
      <c r="Q731" s="549">
        <v>1</v>
      </c>
      <c r="R731" s="549">
        <v>138</v>
      </c>
      <c r="S731" s="548">
        <v>2228</v>
      </c>
      <c r="T731" s="548"/>
      <c r="U731" s="99"/>
    </row>
    <row r="732" spans="1:21" ht="19.5" customHeight="1">
      <c r="A732" s="545">
        <v>845</v>
      </c>
      <c r="B732" s="545" t="s">
        <v>7131</v>
      </c>
      <c r="C732" s="545" t="s">
        <v>209</v>
      </c>
      <c r="D732" s="546">
        <v>46052</v>
      </c>
      <c r="E732" s="171" t="str">
        <f t="shared" si="11"/>
        <v>2026</v>
      </c>
      <c r="F732" s="547">
        <v>32953</v>
      </c>
      <c r="G732" s="548">
        <v>0.19</v>
      </c>
      <c r="H732" s="547">
        <v>27691.599999999999</v>
      </c>
      <c r="I732" s="545" t="s">
        <v>12697</v>
      </c>
      <c r="J732" s="545" t="s">
        <v>13307</v>
      </c>
      <c r="K732" s="545" t="s">
        <v>13413</v>
      </c>
      <c r="L732" s="545" t="s">
        <v>13807</v>
      </c>
      <c r="M732" s="548" t="s">
        <v>13758</v>
      </c>
      <c r="N732" s="545" t="s">
        <v>13413</v>
      </c>
      <c r="O732" s="545" t="s">
        <v>14548</v>
      </c>
      <c r="P732" s="549">
        <v>778</v>
      </c>
      <c r="Q732" s="549">
        <v>1</v>
      </c>
      <c r="R732" s="549">
        <v>138</v>
      </c>
      <c r="S732" s="548">
        <v>2228</v>
      </c>
      <c r="T732" s="548"/>
      <c r="U732" s="99"/>
    </row>
    <row r="733" spans="1:21" ht="19.5" customHeight="1">
      <c r="A733" s="545">
        <v>846</v>
      </c>
      <c r="B733" s="545" t="s">
        <v>8027</v>
      </c>
      <c r="C733" s="545" t="s">
        <v>209</v>
      </c>
      <c r="D733" s="546">
        <v>46057</v>
      </c>
      <c r="E733" s="171" t="str">
        <f t="shared" si="11"/>
        <v>2026</v>
      </c>
      <c r="F733" s="547">
        <v>7817</v>
      </c>
      <c r="G733" s="548">
        <v>0.19</v>
      </c>
      <c r="H733" s="547">
        <v>6568.91</v>
      </c>
      <c r="I733" s="545" t="s">
        <v>12697</v>
      </c>
      <c r="J733" s="545" t="s">
        <v>13296</v>
      </c>
      <c r="K733" s="545" t="s">
        <v>13413</v>
      </c>
      <c r="L733" s="545" t="s">
        <v>14549</v>
      </c>
      <c r="M733" s="548" t="s">
        <v>13758</v>
      </c>
      <c r="N733" s="545" t="s">
        <v>13413</v>
      </c>
      <c r="O733" s="545" t="s">
        <v>14550</v>
      </c>
      <c r="P733" s="549">
        <v>779</v>
      </c>
      <c r="Q733" s="549">
        <v>1</v>
      </c>
      <c r="R733" s="549">
        <v>138</v>
      </c>
      <c r="S733" s="548">
        <v>2218</v>
      </c>
      <c r="T733" s="548"/>
      <c r="U733" s="99"/>
    </row>
    <row r="734" spans="1:21" ht="19.5" customHeight="1">
      <c r="A734" s="545">
        <v>848</v>
      </c>
      <c r="B734" s="545" t="s">
        <v>11927</v>
      </c>
      <c r="C734" s="545" t="s">
        <v>209</v>
      </c>
      <c r="D734" s="546">
        <v>44596</v>
      </c>
      <c r="E734" s="171" t="str">
        <f t="shared" si="11"/>
        <v>2022</v>
      </c>
      <c r="F734" s="547">
        <v>7659.01</v>
      </c>
      <c r="G734" s="548">
        <v>0.19</v>
      </c>
      <c r="H734" s="547">
        <v>6436.14</v>
      </c>
      <c r="I734" s="545" t="s">
        <v>12697</v>
      </c>
      <c r="J734" s="545" t="s">
        <v>13297</v>
      </c>
      <c r="K734" s="545" t="s">
        <v>13413</v>
      </c>
      <c r="L734" s="545" t="s">
        <v>13807</v>
      </c>
      <c r="M734" s="548" t="s">
        <v>13758</v>
      </c>
      <c r="N734" s="545" t="s">
        <v>13413</v>
      </c>
      <c r="O734" s="545" t="s">
        <v>14551</v>
      </c>
      <c r="P734" s="549">
        <v>780</v>
      </c>
      <c r="Q734" s="549">
        <v>1</v>
      </c>
      <c r="R734" s="549">
        <v>138</v>
      </c>
      <c r="S734" s="548">
        <v>2257</v>
      </c>
      <c r="T734" s="548"/>
      <c r="U734" s="99"/>
    </row>
    <row r="735" spans="1:21" ht="19.5" customHeight="1">
      <c r="A735" s="545">
        <v>849</v>
      </c>
      <c r="B735" s="545" t="s">
        <v>6400</v>
      </c>
      <c r="C735" s="545" t="s">
        <v>209</v>
      </c>
      <c r="D735" s="546">
        <v>46052</v>
      </c>
      <c r="E735" s="171" t="str">
        <f t="shared" si="11"/>
        <v>2026</v>
      </c>
      <c r="F735" s="547">
        <v>7971</v>
      </c>
      <c r="G735" s="548">
        <v>0.19</v>
      </c>
      <c r="H735" s="547">
        <v>6698.32</v>
      </c>
      <c r="I735" s="545" t="s">
        <v>12697</v>
      </c>
      <c r="J735" s="545" t="s">
        <v>13307</v>
      </c>
      <c r="K735" s="545" t="s">
        <v>13413</v>
      </c>
      <c r="L735" s="545" t="s">
        <v>13807</v>
      </c>
      <c r="M735" s="548" t="s">
        <v>13758</v>
      </c>
      <c r="N735" s="545" t="s">
        <v>13413</v>
      </c>
      <c r="O735" s="545" t="s">
        <v>14552</v>
      </c>
      <c r="P735" s="549">
        <v>781</v>
      </c>
      <c r="Q735" s="549">
        <v>1</v>
      </c>
      <c r="R735" s="549">
        <v>138</v>
      </c>
      <c r="S735" s="548">
        <v>2228</v>
      </c>
      <c r="T735" s="548"/>
      <c r="U735" s="99"/>
    </row>
    <row r="736" spans="1:21" ht="19.5" customHeight="1">
      <c r="A736" s="545">
        <v>850</v>
      </c>
      <c r="B736" s="545" t="s">
        <v>6647</v>
      </c>
      <c r="C736" s="545" t="s">
        <v>209</v>
      </c>
      <c r="D736" s="546">
        <v>46052</v>
      </c>
      <c r="E736" s="171" t="str">
        <f t="shared" si="11"/>
        <v>2026</v>
      </c>
      <c r="F736" s="547">
        <v>5296</v>
      </c>
      <c r="G736" s="548">
        <v>0.19</v>
      </c>
      <c r="H736" s="547">
        <v>4450.42</v>
      </c>
      <c r="I736" s="545" t="s">
        <v>12697</v>
      </c>
      <c r="J736" s="545" t="s">
        <v>13307</v>
      </c>
      <c r="K736" s="545" t="s">
        <v>13413</v>
      </c>
      <c r="L736" s="545" t="s">
        <v>13807</v>
      </c>
      <c r="M736" s="548" t="s">
        <v>13758</v>
      </c>
      <c r="N736" s="545" t="s">
        <v>13413</v>
      </c>
      <c r="O736" s="545" t="s">
        <v>14553</v>
      </c>
      <c r="P736" s="549">
        <v>782</v>
      </c>
      <c r="Q736" s="549">
        <v>1</v>
      </c>
      <c r="R736" s="549">
        <v>138</v>
      </c>
      <c r="S736" s="548">
        <v>2228</v>
      </c>
      <c r="T736" s="548"/>
      <c r="U736" s="99"/>
    </row>
    <row r="737" spans="1:21" ht="19.5" customHeight="1">
      <c r="A737" s="545">
        <v>851</v>
      </c>
      <c r="B737" s="545" t="s">
        <v>7130</v>
      </c>
      <c r="C737" s="545" t="s">
        <v>209</v>
      </c>
      <c r="D737" s="546">
        <v>46052</v>
      </c>
      <c r="E737" s="171" t="str">
        <f t="shared" si="11"/>
        <v>2026</v>
      </c>
      <c r="F737" s="547">
        <v>12943</v>
      </c>
      <c r="G737" s="548">
        <v>0.19</v>
      </c>
      <c r="H737" s="547">
        <v>10876.47</v>
      </c>
      <c r="I737" s="545" t="s">
        <v>12697</v>
      </c>
      <c r="J737" s="545" t="s">
        <v>13307</v>
      </c>
      <c r="K737" s="545" t="s">
        <v>14554</v>
      </c>
      <c r="L737" s="545" t="s">
        <v>13807</v>
      </c>
      <c r="M737" s="548" t="s">
        <v>13758</v>
      </c>
      <c r="N737" s="545" t="s">
        <v>13413</v>
      </c>
      <c r="O737" s="545" t="s">
        <v>14555</v>
      </c>
      <c r="P737" s="549">
        <v>783</v>
      </c>
      <c r="Q737" s="549">
        <v>1</v>
      </c>
      <c r="R737" s="549">
        <v>138</v>
      </c>
      <c r="S737" s="548">
        <v>2228</v>
      </c>
      <c r="T737" s="548"/>
      <c r="U737" s="99"/>
    </row>
    <row r="738" spans="1:21" ht="19.5" customHeight="1">
      <c r="A738" s="545">
        <v>852</v>
      </c>
      <c r="B738" s="545" t="s">
        <v>7129</v>
      </c>
      <c r="C738" s="545" t="s">
        <v>209</v>
      </c>
      <c r="D738" s="546">
        <v>46052</v>
      </c>
      <c r="E738" s="171" t="str">
        <f t="shared" si="11"/>
        <v>2026</v>
      </c>
      <c r="F738" s="547">
        <v>1492</v>
      </c>
      <c r="G738" s="548">
        <v>0.19</v>
      </c>
      <c r="H738" s="547">
        <v>1253.78</v>
      </c>
      <c r="I738" s="545" t="s">
        <v>12697</v>
      </c>
      <c r="J738" s="545" t="s">
        <v>13307</v>
      </c>
      <c r="K738" s="545" t="s">
        <v>13413</v>
      </c>
      <c r="L738" s="545" t="s">
        <v>13807</v>
      </c>
      <c r="M738" s="548" t="s">
        <v>13758</v>
      </c>
      <c r="N738" s="545" t="s">
        <v>13413</v>
      </c>
      <c r="O738" s="545" t="s">
        <v>14556</v>
      </c>
      <c r="P738" s="549">
        <v>784</v>
      </c>
      <c r="Q738" s="549">
        <v>1</v>
      </c>
      <c r="R738" s="549">
        <v>138</v>
      </c>
      <c r="S738" s="548">
        <v>2228</v>
      </c>
      <c r="T738" s="548"/>
      <c r="U738" s="99"/>
    </row>
    <row r="739" spans="1:21" ht="19.5" customHeight="1">
      <c r="A739" s="545">
        <v>853</v>
      </c>
      <c r="B739" s="545" t="s">
        <v>6399</v>
      </c>
      <c r="C739" s="545" t="s">
        <v>209</v>
      </c>
      <c r="D739" s="546">
        <v>46052</v>
      </c>
      <c r="E739" s="171" t="str">
        <f t="shared" si="11"/>
        <v>2026</v>
      </c>
      <c r="F739" s="547">
        <v>4125</v>
      </c>
      <c r="G739" s="548">
        <v>0.19</v>
      </c>
      <c r="H739" s="547">
        <v>3466.39</v>
      </c>
      <c r="I739" s="545" t="s">
        <v>12697</v>
      </c>
      <c r="J739" s="545" t="s">
        <v>13307</v>
      </c>
      <c r="K739" s="545" t="s">
        <v>13413</v>
      </c>
      <c r="L739" s="545" t="s">
        <v>13807</v>
      </c>
      <c r="M739" s="548" t="s">
        <v>13758</v>
      </c>
      <c r="N739" s="545" t="s">
        <v>13413</v>
      </c>
      <c r="O739" s="545" t="s">
        <v>14557</v>
      </c>
      <c r="P739" s="549">
        <v>785</v>
      </c>
      <c r="Q739" s="549">
        <v>1</v>
      </c>
      <c r="R739" s="549">
        <v>138</v>
      </c>
      <c r="S739" s="548">
        <v>2228</v>
      </c>
      <c r="T739" s="548"/>
      <c r="U739" s="99"/>
    </row>
    <row r="740" spans="1:21" ht="19.5" customHeight="1">
      <c r="A740" s="545">
        <v>854</v>
      </c>
      <c r="B740" s="545" t="s">
        <v>6398</v>
      </c>
      <c r="C740" s="545" t="s">
        <v>209</v>
      </c>
      <c r="D740" s="546">
        <v>46052</v>
      </c>
      <c r="E740" s="171" t="str">
        <f t="shared" si="11"/>
        <v>2026</v>
      </c>
      <c r="F740" s="547">
        <v>6900</v>
      </c>
      <c r="G740" s="548">
        <v>0.19</v>
      </c>
      <c r="H740" s="547">
        <v>5798.32</v>
      </c>
      <c r="I740" s="545" t="s">
        <v>12697</v>
      </c>
      <c r="J740" s="545" t="s">
        <v>13307</v>
      </c>
      <c r="K740" s="545" t="s">
        <v>13413</v>
      </c>
      <c r="L740" s="545" t="s">
        <v>13807</v>
      </c>
      <c r="M740" s="548" t="s">
        <v>13758</v>
      </c>
      <c r="N740" s="545" t="s">
        <v>13413</v>
      </c>
      <c r="O740" s="545" t="s">
        <v>14558</v>
      </c>
      <c r="P740" s="549">
        <v>786</v>
      </c>
      <c r="Q740" s="549">
        <v>1</v>
      </c>
      <c r="R740" s="549">
        <v>138</v>
      </c>
      <c r="S740" s="548">
        <v>2228</v>
      </c>
      <c r="T740" s="548"/>
      <c r="U740" s="99"/>
    </row>
    <row r="741" spans="1:21" ht="19.5" customHeight="1">
      <c r="A741" s="545">
        <v>855</v>
      </c>
      <c r="B741" s="545" t="s">
        <v>11926</v>
      </c>
      <c r="C741" s="545" t="s">
        <v>216</v>
      </c>
      <c r="D741" s="546"/>
      <c r="E741" s="171" t="str">
        <f t="shared" si="11"/>
        <v>1900</v>
      </c>
      <c r="F741" s="547">
        <v>0</v>
      </c>
      <c r="G741" s="548">
        <v>0</v>
      </c>
      <c r="H741" s="547">
        <v>0</v>
      </c>
      <c r="I741" s="545" t="s">
        <v>12699</v>
      </c>
      <c r="J741" s="545"/>
      <c r="K741" s="545" t="s">
        <v>13413</v>
      </c>
      <c r="L741" s="545" t="s">
        <v>14323</v>
      </c>
      <c r="M741" s="548" t="s">
        <v>13758</v>
      </c>
      <c r="N741" s="545" t="s">
        <v>13413</v>
      </c>
      <c r="O741" s="545" t="s">
        <v>14559</v>
      </c>
      <c r="P741" s="549">
        <v>787</v>
      </c>
      <c r="Q741" s="549">
        <v>1</v>
      </c>
      <c r="R741" s="549">
        <v>130</v>
      </c>
      <c r="S741" s="548"/>
      <c r="T741" s="548"/>
      <c r="U741" s="99"/>
    </row>
    <row r="742" spans="1:21" ht="19.5" customHeight="1">
      <c r="A742" s="545">
        <v>856</v>
      </c>
      <c r="B742" s="545" t="s">
        <v>1621</v>
      </c>
      <c r="C742" s="545" t="s">
        <v>786</v>
      </c>
      <c r="D742" s="546"/>
      <c r="E742" s="171" t="str">
        <f t="shared" si="11"/>
        <v>1900</v>
      </c>
      <c r="F742" s="547">
        <v>0</v>
      </c>
      <c r="G742" s="548">
        <v>0</v>
      </c>
      <c r="H742" s="547">
        <v>0</v>
      </c>
      <c r="I742" s="545" t="s">
        <v>12641</v>
      </c>
      <c r="J742" s="545"/>
      <c r="K742" s="545" t="s">
        <v>13413</v>
      </c>
      <c r="L742" s="545" t="s">
        <v>14455</v>
      </c>
      <c r="M742" s="548" t="s">
        <v>13758</v>
      </c>
      <c r="N742" s="545" t="s">
        <v>22144</v>
      </c>
      <c r="O742" s="545" t="s">
        <v>14560</v>
      </c>
      <c r="P742" s="549">
        <v>788</v>
      </c>
      <c r="Q742" s="549">
        <v>1</v>
      </c>
      <c r="R742" s="549">
        <v>125</v>
      </c>
      <c r="S742" s="548"/>
      <c r="T742" s="548">
        <v>37</v>
      </c>
      <c r="U742" s="99"/>
    </row>
    <row r="743" spans="1:21" ht="19.5" customHeight="1">
      <c r="A743" s="545">
        <v>857</v>
      </c>
      <c r="B743" s="545" t="s">
        <v>11925</v>
      </c>
      <c r="C743" s="545" t="s">
        <v>209</v>
      </c>
      <c r="D743" s="546"/>
      <c r="E743" s="171" t="str">
        <f t="shared" si="11"/>
        <v>1900</v>
      </c>
      <c r="F743" s="547">
        <v>0</v>
      </c>
      <c r="G743" s="548">
        <v>0</v>
      </c>
      <c r="H743" s="547">
        <v>0</v>
      </c>
      <c r="I743" s="545" t="s">
        <v>12697</v>
      </c>
      <c r="J743" s="545"/>
      <c r="K743" s="545" t="s">
        <v>13413</v>
      </c>
      <c r="L743" s="545" t="s">
        <v>14561</v>
      </c>
      <c r="M743" s="548" t="s">
        <v>13758</v>
      </c>
      <c r="N743" s="545" t="s">
        <v>13413</v>
      </c>
      <c r="O743" s="545" t="s">
        <v>14562</v>
      </c>
      <c r="P743" s="549">
        <v>789</v>
      </c>
      <c r="Q743" s="549">
        <v>1</v>
      </c>
      <c r="R743" s="549">
        <v>138</v>
      </c>
      <c r="S743" s="548"/>
      <c r="T743" s="548"/>
      <c r="U743" s="99"/>
    </row>
    <row r="744" spans="1:21" ht="19.5" customHeight="1">
      <c r="A744" s="545">
        <v>858</v>
      </c>
      <c r="B744" s="545" t="s">
        <v>8042</v>
      </c>
      <c r="C744" s="545" t="s">
        <v>209</v>
      </c>
      <c r="D744" s="546">
        <v>44596</v>
      </c>
      <c r="E744" s="171" t="str">
        <f t="shared" si="11"/>
        <v>2022</v>
      </c>
      <c r="F744" s="547">
        <v>12685</v>
      </c>
      <c r="G744" s="548">
        <v>0.19</v>
      </c>
      <c r="H744" s="547">
        <v>10659.66</v>
      </c>
      <c r="I744" s="545" t="s">
        <v>12697</v>
      </c>
      <c r="J744" s="545" t="s">
        <v>13297</v>
      </c>
      <c r="K744" s="545" t="s">
        <v>13413</v>
      </c>
      <c r="L744" s="545" t="s">
        <v>14563</v>
      </c>
      <c r="M744" s="548" t="s">
        <v>13758</v>
      </c>
      <c r="N744" s="545" t="s">
        <v>13413</v>
      </c>
      <c r="O744" s="545" t="s">
        <v>14562</v>
      </c>
      <c r="P744" s="549">
        <v>790</v>
      </c>
      <c r="Q744" s="549">
        <v>1</v>
      </c>
      <c r="R744" s="549">
        <v>138</v>
      </c>
      <c r="S744" s="548">
        <v>2257</v>
      </c>
      <c r="T744" s="548"/>
      <c r="U744" s="99"/>
    </row>
    <row r="745" spans="1:21" ht="19.5" customHeight="1">
      <c r="A745" s="545">
        <v>859</v>
      </c>
      <c r="B745" s="545" t="s">
        <v>11924</v>
      </c>
      <c r="C745" s="545" t="s">
        <v>209</v>
      </c>
      <c r="D745" s="546"/>
      <c r="E745" s="171" t="str">
        <f t="shared" si="11"/>
        <v>1900</v>
      </c>
      <c r="F745" s="547">
        <v>0</v>
      </c>
      <c r="G745" s="548">
        <v>0</v>
      </c>
      <c r="H745" s="547">
        <v>0</v>
      </c>
      <c r="I745" s="545" t="s">
        <v>12697</v>
      </c>
      <c r="J745" s="545"/>
      <c r="K745" s="545" t="s">
        <v>14564</v>
      </c>
      <c r="L745" s="545" t="s">
        <v>14565</v>
      </c>
      <c r="M745" s="548" t="s">
        <v>13758</v>
      </c>
      <c r="N745" s="545" t="s">
        <v>13413</v>
      </c>
      <c r="O745" s="545" t="s">
        <v>13413</v>
      </c>
      <c r="P745" s="549">
        <v>791</v>
      </c>
      <c r="Q745" s="549">
        <v>1</v>
      </c>
      <c r="R745" s="549">
        <v>138</v>
      </c>
      <c r="S745" s="548"/>
      <c r="T745" s="548"/>
      <c r="U745" s="99"/>
    </row>
    <row r="746" spans="1:21" ht="19.5" customHeight="1">
      <c r="A746" s="545">
        <v>860</v>
      </c>
      <c r="B746" s="545" t="s">
        <v>8094</v>
      </c>
      <c r="C746" s="545" t="s">
        <v>209</v>
      </c>
      <c r="D746" s="546">
        <v>46057</v>
      </c>
      <c r="E746" s="171" t="str">
        <f t="shared" si="11"/>
        <v>2026</v>
      </c>
      <c r="F746" s="547">
        <v>47924</v>
      </c>
      <c r="G746" s="548">
        <v>0.19</v>
      </c>
      <c r="H746" s="547">
        <v>40272.269999999997</v>
      </c>
      <c r="I746" s="545" t="s">
        <v>12697</v>
      </c>
      <c r="J746" s="545" t="s">
        <v>13298</v>
      </c>
      <c r="K746" s="545" t="s">
        <v>13413</v>
      </c>
      <c r="L746" s="545" t="s">
        <v>14566</v>
      </c>
      <c r="M746" s="548" t="s">
        <v>13758</v>
      </c>
      <c r="N746" s="545" t="s">
        <v>13413</v>
      </c>
      <c r="O746" s="545" t="s">
        <v>13413</v>
      </c>
      <c r="P746" s="549">
        <v>792</v>
      </c>
      <c r="Q746" s="549">
        <v>1</v>
      </c>
      <c r="R746" s="549">
        <v>138</v>
      </c>
      <c r="S746" s="548">
        <v>1012</v>
      </c>
      <c r="T746" s="548"/>
      <c r="U746" s="99"/>
    </row>
    <row r="747" spans="1:21" ht="19.5" customHeight="1">
      <c r="A747" s="545">
        <v>861</v>
      </c>
      <c r="B747" s="545" t="s">
        <v>6397</v>
      </c>
      <c r="C747" s="545" t="s">
        <v>209</v>
      </c>
      <c r="D747" s="546">
        <v>45708</v>
      </c>
      <c r="E747" s="171" t="str">
        <f t="shared" si="11"/>
        <v>2025</v>
      </c>
      <c r="F747" s="547">
        <v>16757.2</v>
      </c>
      <c r="G747" s="548">
        <v>0.19</v>
      </c>
      <c r="H747" s="547">
        <v>14081.68</v>
      </c>
      <c r="I747" s="545" t="s">
        <v>12718</v>
      </c>
      <c r="J747" s="545" t="s">
        <v>13307</v>
      </c>
      <c r="K747" s="545" t="s">
        <v>14567</v>
      </c>
      <c r="L747" s="545" t="s">
        <v>14565</v>
      </c>
      <c r="M747" s="548" t="s">
        <v>13758</v>
      </c>
      <c r="N747" s="545" t="s">
        <v>13413</v>
      </c>
      <c r="O747" s="545" t="s">
        <v>13413</v>
      </c>
      <c r="P747" s="549">
        <v>793</v>
      </c>
      <c r="Q747" s="549">
        <v>1</v>
      </c>
      <c r="R747" s="549">
        <v>137</v>
      </c>
      <c r="S747" s="548">
        <v>2228</v>
      </c>
      <c r="T747" s="548"/>
      <c r="U747" s="99"/>
    </row>
    <row r="748" spans="1:21" ht="19.5" customHeight="1">
      <c r="A748" s="545">
        <v>862</v>
      </c>
      <c r="B748" s="545" t="s">
        <v>7475</v>
      </c>
      <c r="C748" s="545" t="s">
        <v>209</v>
      </c>
      <c r="D748" s="546">
        <v>43738</v>
      </c>
      <c r="E748" s="171" t="str">
        <f t="shared" si="11"/>
        <v>2019</v>
      </c>
      <c r="F748" s="547">
        <v>14150</v>
      </c>
      <c r="G748" s="548">
        <v>0.19</v>
      </c>
      <c r="H748" s="547">
        <v>11890.76</v>
      </c>
      <c r="I748" s="545" t="s">
        <v>12697</v>
      </c>
      <c r="J748" s="545" t="s">
        <v>13298</v>
      </c>
      <c r="K748" s="545" t="s">
        <v>13413</v>
      </c>
      <c r="L748" s="545" t="s">
        <v>14566</v>
      </c>
      <c r="M748" s="548" t="s">
        <v>13758</v>
      </c>
      <c r="N748" s="545" t="s">
        <v>13413</v>
      </c>
      <c r="O748" s="545" t="s">
        <v>13413</v>
      </c>
      <c r="P748" s="549">
        <v>794</v>
      </c>
      <c r="Q748" s="549">
        <v>1</v>
      </c>
      <c r="R748" s="549">
        <v>138</v>
      </c>
      <c r="S748" s="548">
        <v>1012</v>
      </c>
      <c r="T748" s="548"/>
      <c r="U748" s="99"/>
    </row>
    <row r="749" spans="1:21" ht="19.5" customHeight="1">
      <c r="A749" s="545">
        <v>863</v>
      </c>
      <c r="B749" s="545" t="s">
        <v>8026</v>
      </c>
      <c r="C749" s="545" t="s">
        <v>209</v>
      </c>
      <c r="D749" s="546">
        <v>43553</v>
      </c>
      <c r="E749" s="171" t="str">
        <f t="shared" si="11"/>
        <v>2019</v>
      </c>
      <c r="F749" s="547">
        <v>19508</v>
      </c>
      <c r="G749" s="548">
        <v>0.19</v>
      </c>
      <c r="H749" s="547">
        <v>16393.28</v>
      </c>
      <c r="I749" s="545" t="s">
        <v>12697</v>
      </c>
      <c r="J749" s="545" t="s">
        <v>13296</v>
      </c>
      <c r="K749" s="545" t="s">
        <v>13413</v>
      </c>
      <c r="L749" s="545" t="s">
        <v>14566</v>
      </c>
      <c r="M749" s="548" t="s">
        <v>13758</v>
      </c>
      <c r="N749" s="545" t="s">
        <v>13413</v>
      </c>
      <c r="O749" s="545" t="s">
        <v>13413</v>
      </c>
      <c r="P749" s="549">
        <v>795</v>
      </c>
      <c r="Q749" s="549">
        <v>1</v>
      </c>
      <c r="R749" s="549">
        <v>138</v>
      </c>
      <c r="S749" s="548">
        <v>2218</v>
      </c>
      <c r="T749" s="548"/>
      <c r="U749" s="99"/>
    </row>
    <row r="750" spans="1:21" ht="19.5" customHeight="1">
      <c r="A750" s="545">
        <v>864</v>
      </c>
      <c r="B750" s="545" t="s">
        <v>11923</v>
      </c>
      <c r="C750" s="545" t="s">
        <v>209</v>
      </c>
      <c r="D750" s="546">
        <v>44596</v>
      </c>
      <c r="E750" s="171" t="str">
        <f t="shared" si="11"/>
        <v>2022</v>
      </c>
      <c r="F750" s="547">
        <v>23545.01</v>
      </c>
      <c r="G750" s="548">
        <v>0.19</v>
      </c>
      <c r="H750" s="547">
        <v>19785.72</v>
      </c>
      <c r="I750" s="545" t="s">
        <v>12697</v>
      </c>
      <c r="J750" s="545" t="s">
        <v>13297</v>
      </c>
      <c r="K750" s="545" t="s">
        <v>13413</v>
      </c>
      <c r="L750" s="545" t="s">
        <v>13807</v>
      </c>
      <c r="M750" s="548" t="s">
        <v>13758</v>
      </c>
      <c r="N750" s="545" t="s">
        <v>13413</v>
      </c>
      <c r="O750" s="545" t="s">
        <v>14568</v>
      </c>
      <c r="P750" s="549">
        <v>796</v>
      </c>
      <c r="Q750" s="549">
        <v>1</v>
      </c>
      <c r="R750" s="549">
        <v>138</v>
      </c>
      <c r="S750" s="548">
        <v>2257</v>
      </c>
      <c r="T750" s="548"/>
      <c r="U750" s="99"/>
    </row>
    <row r="751" spans="1:21" ht="19.5" customHeight="1">
      <c r="A751" s="545">
        <v>865</v>
      </c>
      <c r="B751" s="545" t="s">
        <v>3160</v>
      </c>
      <c r="C751" s="545" t="s">
        <v>209</v>
      </c>
      <c r="D751" s="546"/>
      <c r="E751" s="171" t="str">
        <f t="shared" si="11"/>
        <v>1900</v>
      </c>
      <c r="F751" s="547">
        <v>0</v>
      </c>
      <c r="G751" s="548">
        <v>0</v>
      </c>
      <c r="H751" s="547">
        <v>0</v>
      </c>
      <c r="I751" s="545" t="s">
        <v>12719</v>
      </c>
      <c r="J751" s="545"/>
      <c r="K751" s="545" t="s">
        <v>13413</v>
      </c>
      <c r="L751" s="545" t="s">
        <v>14569</v>
      </c>
      <c r="M751" s="548" t="s">
        <v>13758</v>
      </c>
      <c r="N751" s="545" t="s">
        <v>13413</v>
      </c>
      <c r="O751" s="545" t="s">
        <v>13413</v>
      </c>
      <c r="P751" s="549">
        <v>797</v>
      </c>
      <c r="Q751" s="549">
        <v>1</v>
      </c>
      <c r="R751" s="549">
        <v>157</v>
      </c>
      <c r="S751" s="548"/>
      <c r="T751" s="548"/>
      <c r="U751" s="99"/>
    </row>
    <row r="752" spans="1:21" ht="19.5" customHeight="1">
      <c r="A752" s="545">
        <v>866</v>
      </c>
      <c r="B752" s="545" t="s">
        <v>11922</v>
      </c>
      <c r="C752" s="545" t="s">
        <v>209</v>
      </c>
      <c r="D752" s="546">
        <v>44596</v>
      </c>
      <c r="E752" s="171" t="str">
        <f t="shared" si="11"/>
        <v>2022</v>
      </c>
      <c r="F752" s="547">
        <v>74980</v>
      </c>
      <c r="G752" s="548">
        <v>0.19</v>
      </c>
      <c r="H752" s="547">
        <v>63008.4</v>
      </c>
      <c r="I752" s="545" t="s">
        <v>12719</v>
      </c>
      <c r="J752" s="545" t="s">
        <v>13297</v>
      </c>
      <c r="K752" s="545" t="s">
        <v>13413</v>
      </c>
      <c r="L752" s="545" t="s">
        <v>14570</v>
      </c>
      <c r="M752" s="548" t="s">
        <v>13758</v>
      </c>
      <c r="N752" s="545" t="s">
        <v>13413</v>
      </c>
      <c r="O752" s="545" t="s">
        <v>13413</v>
      </c>
      <c r="P752" s="549">
        <v>798</v>
      </c>
      <c r="Q752" s="549">
        <v>1</v>
      </c>
      <c r="R752" s="549">
        <v>157</v>
      </c>
      <c r="S752" s="548">
        <v>2257</v>
      </c>
      <c r="T752" s="548"/>
      <c r="U752" s="99"/>
    </row>
    <row r="753" spans="1:21" ht="19.5" customHeight="1">
      <c r="A753" s="545">
        <v>867</v>
      </c>
      <c r="B753" s="545" t="s">
        <v>3159</v>
      </c>
      <c r="C753" s="545" t="s">
        <v>209</v>
      </c>
      <c r="D753" s="546">
        <v>44596</v>
      </c>
      <c r="E753" s="171" t="str">
        <f t="shared" si="11"/>
        <v>2022</v>
      </c>
      <c r="F753" s="547">
        <v>158620</v>
      </c>
      <c r="G753" s="548">
        <v>0.19</v>
      </c>
      <c r="H753" s="547">
        <v>133294.12</v>
      </c>
      <c r="I753" s="545" t="s">
        <v>12719</v>
      </c>
      <c r="J753" s="545" t="s">
        <v>13297</v>
      </c>
      <c r="K753" s="545" t="s">
        <v>13413</v>
      </c>
      <c r="L753" s="545" t="s">
        <v>14570</v>
      </c>
      <c r="M753" s="548" t="s">
        <v>13758</v>
      </c>
      <c r="N753" s="545" t="s">
        <v>13413</v>
      </c>
      <c r="O753" s="545" t="s">
        <v>14571</v>
      </c>
      <c r="P753" s="549">
        <v>799</v>
      </c>
      <c r="Q753" s="549">
        <v>1</v>
      </c>
      <c r="R753" s="549">
        <v>157</v>
      </c>
      <c r="S753" s="548">
        <v>2257</v>
      </c>
      <c r="T753" s="548"/>
      <c r="U753" s="99"/>
    </row>
    <row r="754" spans="1:21" ht="19.5" customHeight="1">
      <c r="A754" s="545">
        <v>868</v>
      </c>
      <c r="B754" s="545" t="s">
        <v>3161</v>
      </c>
      <c r="C754" s="545" t="s">
        <v>209</v>
      </c>
      <c r="D754" s="546">
        <v>44596</v>
      </c>
      <c r="E754" s="171" t="str">
        <f t="shared" si="11"/>
        <v>2022</v>
      </c>
      <c r="F754" s="547">
        <v>42124</v>
      </c>
      <c r="G754" s="548">
        <v>0.19</v>
      </c>
      <c r="H754" s="547">
        <v>35398.32</v>
      </c>
      <c r="I754" s="545" t="s">
        <v>12719</v>
      </c>
      <c r="J754" s="545" t="s">
        <v>13297</v>
      </c>
      <c r="K754" s="545" t="s">
        <v>13413</v>
      </c>
      <c r="L754" s="545" t="s">
        <v>14569</v>
      </c>
      <c r="M754" s="548" t="s">
        <v>13758</v>
      </c>
      <c r="N754" s="545" t="s">
        <v>13413</v>
      </c>
      <c r="O754" s="545" t="s">
        <v>14571</v>
      </c>
      <c r="P754" s="549">
        <v>800</v>
      </c>
      <c r="Q754" s="549">
        <v>1</v>
      </c>
      <c r="R754" s="549">
        <v>157</v>
      </c>
      <c r="S754" s="548">
        <v>2257</v>
      </c>
      <c r="T754" s="548"/>
      <c r="U754" s="99"/>
    </row>
    <row r="755" spans="1:21" ht="19.5" customHeight="1">
      <c r="A755" s="545">
        <v>869</v>
      </c>
      <c r="B755" s="545" t="s">
        <v>11921</v>
      </c>
      <c r="C755" s="545" t="s">
        <v>209</v>
      </c>
      <c r="D755" s="546">
        <v>44596</v>
      </c>
      <c r="E755" s="171" t="str">
        <f t="shared" si="11"/>
        <v>2022</v>
      </c>
      <c r="F755" s="547">
        <v>72616</v>
      </c>
      <c r="G755" s="548">
        <v>0.19</v>
      </c>
      <c r="H755" s="547">
        <v>61021.85</v>
      </c>
      <c r="I755" s="545" t="s">
        <v>12680</v>
      </c>
      <c r="J755" s="545" t="s">
        <v>13297</v>
      </c>
      <c r="K755" s="545" t="s">
        <v>14572</v>
      </c>
      <c r="L755" s="545" t="s">
        <v>14569</v>
      </c>
      <c r="M755" s="548" t="s">
        <v>13758</v>
      </c>
      <c r="N755" s="545" t="s">
        <v>13413</v>
      </c>
      <c r="O755" s="545" t="s">
        <v>13413</v>
      </c>
      <c r="P755" s="549">
        <v>801</v>
      </c>
      <c r="Q755" s="549">
        <v>1</v>
      </c>
      <c r="R755" s="549">
        <v>20</v>
      </c>
      <c r="S755" s="548">
        <v>2257</v>
      </c>
      <c r="T755" s="548"/>
      <c r="U755" s="99"/>
    </row>
    <row r="756" spans="1:21" ht="19.5" customHeight="1">
      <c r="A756" s="545">
        <v>870</v>
      </c>
      <c r="B756" s="545" t="s">
        <v>7128</v>
      </c>
      <c r="C756" s="545" t="s">
        <v>209</v>
      </c>
      <c r="D756" s="546">
        <v>46052</v>
      </c>
      <c r="E756" s="171" t="str">
        <f t="shared" si="11"/>
        <v>2026</v>
      </c>
      <c r="F756" s="547">
        <v>2159</v>
      </c>
      <c r="G756" s="548">
        <v>0.19</v>
      </c>
      <c r="H756" s="547">
        <v>1814.29</v>
      </c>
      <c r="I756" s="545" t="s">
        <v>12697</v>
      </c>
      <c r="J756" s="545" t="s">
        <v>13307</v>
      </c>
      <c r="K756" s="545" t="s">
        <v>13413</v>
      </c>
      <c r="L756" s="545" t="s">
        <v>14126</v>
      </c>
      <c r="M756" s="548" t="s">
        <v>13758</v>
      </c>
      <c r="N756" s="545" t="s">
        <v>13413</v>
      </c>
      <c r="O756" s="545" t="s">
        <v>13413</v>
      </c>
      <c r="P756" s="549">
        <v>802</v>
      </c>
      <c r="Q756" s="549">
        <v>1</v>
      </c>
      <c r="R756" s="549">
        <v>138</v>
      </c>
      <c r="S756" s="548">
        <v>2228</v>
      </c>
      <c r="T756" s="548"/>
      <c r="U756" s="99"/>
    </row>
    <row r="757" spans="1:21" ht="19.5" customHeight="1">
      <c r="A757" s="545">
        <v>871</v>
      </c>
      <c r="B757" s="545" t="s">
        <v>11920</v>
      </c>
      <c r="C757" s="545" t="s">
        <v>209</v>
      </c>
      <c r="D757" s="546">
        <v>44596</v>
      </c>
      <c r="E757" s="171" t="str">
        <f t="shared" si="11"/>
        <v>2022</v>
      </c>
      <c r="F757" s="547">
        <v>14610</v>
      </c>
      <c r="G757" s="548">
        <v>0.19</v>
      </c>
      <c r="H757" s="547">
        <v>12277.31</v>
      </c>
      <c r="I757" s="545" t="s">
        <v>12697</v>
      </c>
      <c r="J757" s="545" t="s">
        <v>13297</v>
      </c>
      <c r="K757" s="545" t="s">
        <v>14573</v>
      </c>
      <c r="L757" s="545" t="s">
        <v>14126</v>
      </c>
      <c r="M757" s="548" t="s">
        <v>13758</v>
      </c>
      <c r="N757" s="545" t="s">
        <v>13413</v>
      </c>
      <c r="O757" s="545" t="s">
        <v>13413</v>
      </c>
      <c r="P757" s="549">
        <v>803</v>
      </c>
      <c r="Q757" s="549">
        <v>1</v>
      </c>
      <c r="R757" s="549">
        <v>138</v>
      </c>
      <c r="S757" s="548">
        <v>2257</v>
      </c>
      <c r="T757" s="548"/>
      <c r="U757" s="99"/>
    </row>
    <row r="758" spans="1:21" ht="19.5" customHeight="1">
      <c r="A758" s="545">
        <v>872</v>
      </c>
      <c r="B758" s="545" t="s">
        <v>7127</v>
      </c>
      <c r="C758" s="545" t="s">
        <v>209</v>
      </c>
      <c r="D758" s="546">
        <v>46052</v>
      </c>
      <c r="E758" s="171" t="str">
        <f t="shared" si="11"/>
        <v>2026</v>
      </c>
      <c r="F758" s="547">
        <v>7718</v>
      </c>
      <c r="G758" s="548">
        <v>0.19</v>
      </c>
      <c r="H758" s="547">
        <v>6485.71</v>
      </c>
      <c r="I758" s="545" t="s">
        <v>12697</v>
      </c>
      <c r="J758" s="545" t="s">
        <v>13307</v>
      </c>
      <c r="K758" s="545" t="s">
        <v>14574</v>
      </c>
      <c r="L758" s="545" t="s">
        <v>13413</v>
      </c>
      <c r="M758" s="548" t="s">
        <v>13758</v>
      </c>
      <c r="N758" s="545" t="s">
        <v>13413</v>
      </c>
      <c r="O758" s="545" t="s">
        <v>13413</v>
      </c>
      <c r="P758" s="549">
        <v>804</v>
      </c>
      <c r="Q758" s="549">
        <v>1</v>
      </c>
      <c r="R758" s="549">
        <v>138</v>
      </c>
      <c r="S758" s="548">
        <v>2228</v>
      </c>
      <c r="T758" s="548"/>
      <c r="U758" s="99"/>
    </row>
    <row r="759" spans="1:21" ht="19.5" customHeight="1">
      <c r="A759" s="545">
        <v>873</v>
      </c>
      <c r="B759" s="545" t="s">
        <v>7126</v>
      </c>
      <c r="C759" s="545" t="s">
        <v>209</v>
      </c>
      <c r="D759" s="546">
        <v>46052</v>
      </c>
      <c r="E759" s="171" t="str">
        <f t="shared" si="11"/>
        <v>2026</v>
      </c>
      <c r="F759" s="547">
        <v>9848</v>
      </c>
      <c r="G759" s="548">
        <v>0.19</v>
      </c>
      <c r="H759" s="547">
        <v>8275.6299999999992</v>
      </c>
      <c r="I759" s="545" t="s">
        <v>12697</v>
      </c>
      <c r="J759" s="545" t="s">
        <v>13307</v>
      </c>
      <c r="K759" s="545" t="s">
        <v>13413</v>
      </c>
      <c r="L759" s="545" t="s">
        <v>13413</v>
      </c>
      <c r="M759" s="548" t="s">
        <v>13758</v>
      </c>
      <c r="N759" s="545" t="s">
        <v>13413</v>
      </c>
      <c r="O759" s="545" t="s">
        <v>13413</v>
      </c>
      <c r="P759" s="549">
        <v>805</v>
      </c>
      <c r="Q759" s="549">
        <v>1</v>
      </c>
      <c r="R759" s="549">
        <v>138</v>
      </c>
      <c r="S759" s="548">
        <v>2228</v>
      </c>
      <c r="T759" s="548"/>
      <c r="U759" s="99"/>
    </row>
    <row r="760" spans="1:21" ht="19.5" customHeight="1">
      <c r="A760" s="545">
        <v>874</v>
      </c>
      <c r="B760" s="545" t="s">
        <v>11919</v>
      </c>
      <c r="C760" s="545" t="s">
        <v>209</v>
      </c>
      <c r="D760" s="546"/>
      <c r="E760" s="171" t="str">
        <f t="shared" si="11"/>
        <v>1900</v>
      </c>
      <c r="F760" s="547">
        <v>0</v>
      </c>
      <c r="G760" s="548">
        <v>0</v>
      </c>
      <c r="H760" s="547">
        <v>0</v>
      </c>
      <c r="I760" s="545" t="s">
        <v>12697</v>
      </c>
      <c r="J760" s="545"/>
      <c r="K760" s="545" t="s">
        <v>13413</v>
      </c>
      <c r="L760" s="545" t="s">
        <v>14575</v>
      </c>
      <c r="M760" s="548" t="s">
        <v>13758</v>
      </c>
      <c r="N760" s="545" t="s">
        <v>13413</v>
      </c>
      <c r="O760" s="545" t="s">
        <v>13413</v>
      </c>
      <c r="P760" s="549">
        <v>806</v>
      </c>
      <c r="Q760" s="549">
        <v>1</v>
      </c>
      <c r="R760" s="549">
        <v>138</v>
      </c>
      <c r="S760" s="548"/>
      <c r="T760" s="548"/>
      <c r="U760" s="99"/>
    </row>
    <row r="761" spans="1:21" ht="19.5" customHeight="1">
      <c r="A761" s="545">
        <v>875</v>
      </c>
      <c r="B761" s="545" t="s">
        <v>7125</v>
      </c>
      <c r="C761" s="545" t="s">
        <v>209</v>
      </c>
      <c r="D761" s="546">
        <v>46052</v>
      </c>
      <c r="E761" s="171" t="str">
        <f t="shared" si="11"/>
        <v>2026</v>
      </c>
      <c r="F761" s="547">
        <v>2593</v>
      </c>
      <c r="G761" s="548">
        <v>0.19</v>
      </c>
      <c r="H761" s="547">
        <v>2178.9899999999998</v>
      </c>
      <c r="I761" s="545" t="s">
        <v>12697</v>
      </c>
      <c r="J761" s="545" t="s">
        <v>13307</v>
      </c>
      <c r="K761" s="545" t="s">
        <v>13413</v>
      </c>
      <c r="L761" s="545" t="s">
        <v>14576</v>
      </c>
      <c r="M761" s="548" t="s">
        <v>13758</v>
      </c>
      <c r="N761" s="545" t="s">
        <v>13413</v>
      </c>
      <c r="O761" s="545" t="s">
        <v>13413</v>
      </c>
      <c r="P761" s="549">
        <v>807</v>
      </c>
      <c r="Q761" s="549">
        <v>1</v>
      </c>
      <c r="R761" s="549">
        <v>138</v>
      </c>
      <c r="S761" s="548">
        <v>2228</v>
      </c>
      <c r="T761" s="548"/>
      <c r="U761" s="99"/>
    </row>
    <row r="762" spans="1:21" ht="19.5" customHeight="1">
      <c r="A762" s="545">
        <v>876</v>
      </c>
      <c r="B762" s="545" t="s">
        <v>7124</v>
      </c>
      <c r="C762" s="545" t="s">
        <v>216</v>
      </c>
      <c r="D762" s="546">
        <v>46084</v>
      </c>
      <c r="E762" s="171" t="str">
        <f t="shared" si="11"/>
        <v>2026</v>
      </c>
      <c r="F762" s="547">
        <v>18591</v>
      </c>
      <c r="G762" s="548">
        <v>0.19</v>
      </c>
      <c r="H762" s="547">
        <v>15622.69</v>
      </c>
      <c r="I762" s="545" t="s">
        <v>12642</v>
      </c>
      <c r="J762" s="545" t="s">
        <v>13298</v>
      </c>
      <c r="K762" s="545" t="s">
        <v>13413</v>
      </c>
      <c r="L762" s="545" t="s">
        <v>13413</v>
      </c>
      <c r="M762" s="548" t="s">
        <v>13758</v>
      </c>
      <c r="N762" s="545" t="s">
        <v>13413</v>
      </c>
      <c r="O762" s="545" t="s">
        <v>14577</v>
      </c>
      <c r="P762" s="549">
        <v>808</v>
      </c>
      <c r="Q762" s="549">
        <v>1</v>
      </c>
      <c r="R762" s="549">
        <v>135</v>
      </c>
      <c r="S762" s="548">
        <v>1012</v>
      </c>
      <c r="T762" s="548"/>
      <c r="U762" s="99"/>
    </row>
    <row r="763" spans="1:21" ht="19.5" customHeight="1">
      <c r="A763" s="545">
        <v>877</v>
      </c>
      <c r="B763" s="545" t="s">
        <v>2643</v>
      </c>
      <c r="C763" s="545" t="s">
        <v>216</v>
      </c>
      <c r="D763" s="546">
        <v>45708</v>
      </c>
      <c r="E763" s="171" t="str">
        <f t="shared" si="11"/>
        <v>2025</v>
      </c>
      <c r="F763" s="547">
        <v>9388.7000000000007</v>
      </c>
      <c r="G763" s="548">
        <v>0.19</v>
      </c>
      <c r="H763" s="547">
        <v>7889.66</v>
      </c>
      <c r="I763" s="545" t="s">
        <v>12642</v>
      </c>
      <c r="J763" s="545" t="s">
        <v>13307</v>
      </c>
      <c r="K763" s="545" t="s">
        <v>13413</v>
      </c>
      <c r="L763" s="545" t="s">
        <v>13413</v>
      </c>
      <c r="M763" s="548" t="s">
        <v>13758</v>
      </c>
      <c r="N763" s="545" t="s">
        <v>13413</v>
      </c>
      <c r="O763" s="545" t="s">
        <v>14578</v>
      </c>
      <c r="P763" s="549">
        <v>809</v>
      </c>
      <c r="Q763" s="549">
        <v>1</v>
      </c>
      <c r="R763" s="549">
        <v>135</v>
      </c>
      <c r="S763" s="548">
        <v>2228</v>
      </c>
      <c r="T763" s="548"/>
      <c r="U763" s="99"/>
    </row>
    <row r="764" spans="1:21" ht="19.5" customHeight="1">
      <c r="A764" s="545">
        <v>878</v>
      </c>
      <c r="B764" s="545" t="s">
        <v>6396</v>
      </c>
      <c r="C764" s="545" t="s">
        <v>216</v>
      </c>
      <c r="D764" s="546">
        <v>45708</v>
      </c>
      <c r="E764" s="171" t="str">
        <f t="shared" si="11"/>
        <v>2025</v>
      </c>
      <c r="F764" s="547">
        <v>13478.46</v>
      </c>
      <c r="G764" s="548">
        <v>0.19</v>
      </c>
      <c r="H764" s="547">
        <v>11326.44</v>
      </c>
      <c r="I764" s="545" t="s">
        <v>12642</v>
      </c>
      <c r="J764" s="545" t="s">
        <v>13307</v>
      </c>
      <c r="K764" s="545" t="s">
        <v>13413</v>
      </c>
      <c r="L764" s="545" t="s">
        <v>13413</v>
      </c>
      <c r="M764" s="548" t="s">
        <v>13758</v>
      </c>
      <c r="N764" s="545" t="s">
        <v>13413</v>
      </c>
      <c r="O764" s="545" t="s">
        <v>14579</v>
      </c>
      <c r="P764" s="549">
        <v>810</v>
      </c>
      <c r="Q764" s="549">
        <v>1</v>
      </c>
      <c r="R764" s="549">
        <v>135</v>
      </c>
      <c r="S764" s="548">
        <v>2228</v>
      </c>
      <c r="T764" s="548"/>
      <c r="U764" s="99"/>
    </row>
    <row r="765" spans="1:21" ht="19.5" customHeight="1">
      <c r="A765" s="545">
        <v>879</v>
      </c>
      <c r="B765" s="545" t="s">
        <v>2673</v>
      </c>
      <c r="C765" s="545" t="s">
        <v>216</v>
      </c>
      <c r="D765" s="546"/>
      <c r="E765" s="171" t="str">
        <f t="shared" si="11"/>
        <v>1900</v>
      </c>
      <c r="F765" s="547">
        <v>0</v>
      </c>
      <c r="G765" s="548">
        <v>0</v>
      </c>
      <c r="H765" s="547">
        <v>0</v>
      </c>
      <c r="I765" s="545" t="s">
        <v>12642</v>
      </c>
      <c r="J765" s="545"/>
      <c r="K765" s="545" t="s">
        <v>13413</v>
      </c>
      <c r="L765" s="545" t="s">
        <v>13413</v>
      </c>
      <c r="M765" s="548" t="s">
        <v>13758</v>
      </c>
      <c r="N765" s="545" t="s">
        <v>13413</v>
      </c>
      <c r="O765" s="545" t="s">
        <v>14580</v>
      </c>
      <c r="P765" s="549">
        <v>811</v>
      </c>
      <c r="Q765" s="549">
        <v>1</v>
      </c>
      <c r="R765" s="549">
        <v>135</v>
      </c>
      <c r="S765" s="548"/>
      <c r="T765" s="548"/>
      <c r="U765" s="99"/>
    </row>
    <row r="766" spans="1:21" ht="19.5" customHeight="1">
      <c r="A766" s="545">
        <v>880</v>
      </c>
      <c r="B766" s="545" t="s">
        <v>2669</v>
      </c>
      <c r="C766" s="545" t="s">
        <v>216</v>
      </c>
      <c r="D766" s="546"/>
      <c r="E766" s="171" t="str">
        <f t="shared" si="11"/>
        <v>1900</v>
      </c>
      <c r="F766" s="547">
        <v>0</v>
      </c>
      <c r="G766" s="548">
        <v>0</v>
      </c>
      <c r="H766" s="547">
        <v>0</v>
      </c>
      <c r="I766" s="545" t="s">
        <v>12642</v>
      </c>
      <c r="J766" s="545"/>
      <c r="K766" s="545" t="s">
        <v>13413</v>
      </c>
      <c r="L766" s="545" t="s">
        <v>13413</v>
      </c>
      <c r="M766" s="548" t="s">
        <v>13758</v>
      </c>
      <c r="N766" s="545" t="s">
        <v>13413</v>
      </c>
      <c r="O766" s="545" t="s">
        <v>14581</v>
      </c>
      <c r="P766" s="549">
        <v>812</v>
      </c>
      <c r="Q766" s="549">
        <v>1</v>
      </c>
      <c r="R766" s="549">
        <v>135</v>
      </c>
      <c r="S766" s="548"/>
      <c r="T766" s="548"/>
      <c r="U766" s="99"/>
    </row>
    <row r="767" spans="1:21" ht="19.5" customHeight="1">
      <c r="A767" s="545">
        <v>881</v>
      </c>
      <c r="B767" s="545" t="s">
        <v>11918</v>
      </c>
      <c r="C767" s="545" t="s">
        <v>209</v>
      </c>
      <c r="D767" s="546"/>
      <c r="E767" s="171" t="str">
        <f t="shared" si="11"/>
        <v>1900</v>
      </c>
      <c r="F767" s="547">
        <v>0</v>
      </c>
      <c r="G767" s="548">
        <v>0</v>
      </c>
      <c r="H767" s="547">
        <v>0</v>
      </c>
      <c r="I767" s="545" t="s">
        <v>12680</v>
      </c>
      <c r="J767" s="545"/>
      <c r="K767" s="545" t="s">
        <v>13413</v>
      </c>
      <c r="L767" s="545" t="s">
        <v>14144</v>
      </c>
      <c r="M767" s="548" t="s">
        <v>13758</v>
      </c>
      <c r="N767" s="545" t="s">
        <v>13413</v>
      </c>
      <c r="O767" s="545" t="s">
        <v>13413</v>
      </c>
      <c r="P767" s="549">
        <v>813</v>
      </c>
      <c r="Q767" s="549">
        <v>1</v>
      </c>
      <c r="R767" s="549">
        <v>20</v>
      </c>
      <c r="S767" s="548"/>
      <c r="T767" s="548"/>
      <c r="U767" s="99"/>
    </row>
    <row r="768" spans="1:21" ht="19.5" customHeight="1">
      <c r="A768" s="545">
        <v>882</v>
      </c>
      <c r="B768" s="545" t="s">
        <v>6067</v>
      </c>
      <c r="C768" s="545" t="s">
        <v>216</v>
      </c>
      <c r="D768" s="546">
        <v>44685</v>
      </c>
      <c r="E768" s="171" t="str">
        <f t="shared" si="11"/>
        <v>2022</v>
      </c>
      <c r="F768" s="547">
        <v>4031.01</v>
      </c>
      <c r="G768" s="548">
        <v>0.19</v>
      </c>
      <c r="H768" s="547">
        <v>3387.4</v>
      </c>
      <c r="I768" s="545" t="s">
        <v>12642</v>
      </c>
      <c r="J768" s="545" t="s">
        <v>13296</v>
      </c>
      <c r="K768" s="545" t="s">
        <v>14582</v>
      </c>
      <c r="L768" s="545" t="s">
        <v>13807</v>
      </c>
      <c r="M768" s="548" t="s">
        <v>13758</v>
      </c>
      <c r="N768" s="545" t="s">
        <v>13413</v>
      </c>
      <c r="O768" s="545" t="s">
        <v>14583</v>
      </c>
      <c r="P768" s="549">
        <v>814</v>
      </c>
      <c r="Q768" s="549">
        <v>1</v>
      </c>
      <c r="R768" s="549">
        <v>135</v>
      </c>
      <c r="S768" s="548">
        <v>2218</v>
      </c>
      <c r="T768" s="548"/>
      <c r="U768" s="99"/>
    </row>
    <row r="769" spans="1:21" ht="19.5" customHeight="1">
      <c r="A769" s="545">
        <v>883</v>
      </c>
      <c r="B769" s="545" t="s">
        <v>2696</v>
      </c>
      <c r="C769" s="545" t="s">
        <v>209</v>
      </c>
      <c r="D769" s="546"/>
      <c r="E769" s="171" t="str">
        <f t="shared" si="11"/>
        <v>1900</v>
      </c>
      <c r="F769" s="547">
        <v>0</v>
      </c>
      <c r="G769" s="548">
        <v>0</v>
      </c>
      <c r="H769" s="547">
        <v>0</v>
      </c>
      <c r="I769" s="545" t="s">
        <v>12677</v>
      </c>
      <c r="J769" s="545"/>
      <c r="K769" s="545" t="s">
        <v>13413</v>
      </c>
      <c r="L769" s="545" t="s">
        <v>13413</v>
      </c>
      <c r="M769" s="548" t="s">
        <v>13758</v>
      </c>
      <c r="N769" s="545" t="s">
        <v>13413</v>
      </c>
      <c r="O769" s="545" t="s">
        <v>13413</v>
      </c>
      <c r="P769" s="549">
        <v>815</v>
      </c>
      <c r="Q769" s="549">
        <v>1</v>
      </c>
      <c r="R769" s="549">
        <v>143</v>
      </c>
      <c r="S769" s="548"/>
      <c r="T769" s="548"/>
      <c r="U769" s="99"/>
    </row>
    <row r="770" spans="1:21" ht="19.5" customHeight="1">
      <c r="A770" s="545">
        <v>884</v>
      </c>
      <c r="B770" s="545" t="s">
        <v>11917</v>
      </c>
      <c r="C770" s="545" t="s">
        <v>216</v>
      </c>
      <c r="D770" s="546"/>
      <c r="E770" s="171" t="str">
        <f t="shared" si="11"/>
        <v>1900</v>
      </c>
      <c r="F770" s="547">
        <v>0</v>
      </c>
      <c r="G770" s="548">
        <v>0</v>
      </c>
      <c r="H770" s="547">
        <v>0</v>
      </c>
      <c r="I770" s="545" t="s">
        <v>12675</v>
      </c>
      <c r="J770" s="545"/>
      <c r="K770" s="545" t="s">
        <v>14584</v>
      </c>
      <c r="L770" s="545" t="s">
        <v>13413</v>
      </c>
      <c r="M770" s="548" t="s">
        <v>13758</v>
      </c>
      <c r="N770" s="545" t="s">
        <v>13413</v>
      </c>
      <c r="O770" s="545" t="s">
        <v>13413</v>
      </c>
      <c r="P770" s="549">
        <v>816</v>
      </c>
      <c r="Q770" s="549">
        <v>1</v>
      </c>
      <c r="R770" s="549">
        <v>141</v>
      </c>
      <c r="S770" s="548"/>
      <c r="T770" s="548"/>
      <c r="U770" s="99"/>
    </row>
    <row r="771" spans="1:21" ht="19.5" customHeight="1">
      <c r="A771" s="545">
        <v>885</v>
      </c>
      <c r="B771" s="545" t="s">
        <v>2692</v>
      </c>
      <c r="C771" s="545" t="s">
        <v>209</v>
      </c>
      <c r="D771" s="546">
        <v>46052</v>
      </c>
      <c r="E771" s="171" t="str">
        <f t="shared" si="11"/>
        <v>2026</v>
      </c>
      <c r="F771" s="547">
        <v>21453</v>
      </c>
      <c r="G771" s="548">
        <v>0.19</v>
      </c>
      <c r="H771" s="547">
        <v>18027.73</v>
      </c>
      <c r="I771" s="545" t="s">
        <v>12675</v>
      </c>
      <c r="J771" s="545" t="s">
        <v>13307</v>
      </c>
      <c r="K771" s="545" t="s">
        <v>13413</v>
      </c>
      <c r="L771" s="545" t="s">
        <v>13413</v>
      </c>
      <c r="M771" s="548" t="s">
        <v>13758</v>
      </c>
      <c r="N771" s="545" t="s">
        <v>13413</v>
      </c>
      <c r="O771" s="545" t="s">
        <v>13413</v>
      </c>
      <c r="P771" s="549">
        <v>817</v>
      </c>
      <c r="Q771" s="549">
        <v>1</v>
      </c>
      <c r="R771" s="549">
        <v>141</v>
      </c>
      <c r="S771" s="548">
        <v>2228</v>
      </c>
      <c r="T771" s="548"/>
      <c r="U771" s="99"/>
    </row>
    <row r="772" spans="1:21" ht="19.5" customHeight="1">
      <c r="A772" s="545">
        <v>886</v>
      </c>
      <c r="B772" s="545" t="s">
        <v>11916</v>
      </c>
      <c r="C772" s="545" t="s">
        <v>216</v>
      </c>
      <c r="D772" s="546"/>
      <c r="E772" s="171" t="str">
        <f t="shared" ref="E772:E835" si="12">TEXT(D772,"YYYY")</f>
        <v>1900</v>
      </c>
      <c r="F772" s="547">
        <v>0</v>
      </c>
      <c r="G772" s="548">
        <v>0</v>
      </c>
      <c r="H772" s="547">
        <v>0</v>
      </c>
      <c r="I772" s="545" t="s">
        <v>12703</v>
      </c>
      <c r="J772" s="545"/>
      <c r="K772" s="545" t="s">
        <v>13413</v>
      </c>
      <c r="L772" s="545" t="s">
        <v>14585</v>
      </c>
      <c r="M772" s="548" t="s">
        <v>13758</v>
      </c>
      <c r="N772" s="545" t="s">
        <v>13413</v>
      </c>
      <c r="O772" s="545" t="s">
        <v>14586</v>
      </c>
      <c r="P772" s="549">
        <v>818</v>
      </c>
      <c r="Q772" s="549">
        <v>1</v>
      </c>
      <c r="R772" s="549">
        <v>120</v>
      </c>
      <c r="S772" s="548"/>
      <c r="T772" s="548"/>
      <c r="U772" s="99"/>
    </row>
    <row r="773" spans="1:21" ht="19.5" customHeight="1">
      <c r="A773" s="545">
        <v>887</v>
      </c>
      <c r="B773" s="545" t="s">
        <v>1471</v>
      </c>
      <c r="C773" s="545" t="s">
        <v>216</v>
      </c>
      <c r="D773" s="546"/>
      <c r="E773" s="171" t="str">
        <f t="shared" si="12"/>
        <v>1900</v>
      </c>
      <c r="F773" s="547">
        <v>0</v>
      </c>
      <c r="G773" s="548">
        <v>0</v>
      </c>
      <c r="H773" s="547">
        <v>0</v>
      </c>
      <c r="I773" s="545" t="s">
        <v>12703</v>
      </c>
      <c r="J773" s="545"/>
      <c r="K773" s="545" t="s">
        <v>13413</v>
      </c>
      <c r="L773" s="545" t="s">
        <v>14242</v>
      </c>
      <c r="M773" s="548" t="s">
        <v>13758</v>
      </c>
      <c r="N773" s="545" t="s">
        <v>13413</v>
      </c>
      <c r="O773" s="545" t="s">
        <v>14587</v>
      </c>
      <c r="P773" s="549">
        <v>819</v>
      </c>
      <c r="Q773" s="549">
        <v>1</v>
      </c>
      <c r="R773" s="549">
        <v>120</v>
      </c>
      <c r="S773" s="548"/>
      <c r="T773" s="548"/>
      <c r="U773" s="99"/>
    </row>
    <row r="774" spans="1:21" ht="19.5" customHeight="1">
      <c r="A774" s="545">
        <v>888</v>
      </c>
      <c r="B774" s="545" t="s">
        <v>11915</v>
      </c>
      <c r="C774" s="545" t="s">
        <v>216</v>
      </c>
      <c r="D774" s="546"/>
      <c r="E774" s="171" t="str">
        <f t="shared" si="12"/>
        <v>1900</v>
      </c>
      <c r="F774" s="547">
        <v>0</v>
      </c>
      <c r="G774" s="548">
        <v>0</v>
      </c>
      <c r="H774" s="547">
        <v>0</v>
      </c>
      <c r="I774" s="545" t="s">
        <v>12703</v>
      </c>
      <c r="J774" s="545"/>
      <c r="K774" s="545" t="s">
        <v>13413</v>
      </c>
      <c r="L774" s="545" t="s">
        <v>14244</v>
      </c>
      <c r="M774" s="548" t="s">
        <v>13758</v>
      </c>
      <c r="N774" s="545" t="s">
        <v>13413</v>
      </c>
      <c r="O774" s="545" t="s">
        <v>14588</v>
      </c>
      <c r="P774" s="549">
        <v>820</v>
      </c>
      <c r="Q774" s="549">
        <v>1</v>
      </c>
      <c r="R774" s="549">
        <v>120</v>
      </c>
      <c r="S774" s="548"/>
      <c r="T774" s="548"/>
      <c r="U774" s="99"/>
    </row>
    <row r="775" spans="1:21" ht="19.5" customHeight="1">
      <c r="A775" s="545">
        <v>889</v>
      </c>
      <c r="B775" s="545" t="s">
        <v>11914</v>
      </c>
      <c r="C775" s="545" t="s">
        <v>221</v>
      </c>
      <c r="D775" s="546"/>
      <c r="E775" s="171" t="str">
        <f t="shared" si="12"/>
        <v>1900</v>
      </c>
      <c r="F775" s="547">
        <v>0</v>
      </c>
      <c r="G775" s="548">
        <v>0</v>
      </c>
      <c r="H775" s="547">
        <v>0</v>
      </c>
      <c r="I775" s="545" t="s">
        <v>12687</v>
      </c>
      <c r="J775" s="545"/>
      <c r="K775" s="545" t="s">
        <v>13413</v>
      </c>
      <c r="L775" s="545" t="s">
        <v>14589</v>
      </c>
      <c r="M775" s="548" t="s">
        <v>13758</v>
      </c>
      <c r="N775" s="545" t="s">
        <v>13413</v>
      </c>
      <c r="O775" s="545" t="s">
        <v>13413</v>
      </c>
      <c r="P775" s="549">
        <v>821</v>
      </c>
      <c r="Q775" s="549">
        <v>1</v>
      </c>
      <c r="R775" s="549">
        <v>91</v>
      </c>
      <c r="S775" s="548"/>
      <c r="T775" s="548"/>
      <c r="U775" s="99"/>
    </row>
    <row r="776" spans="1:21" ht="19.5" customHeight="1">
      <c r="A776" s="545">
        <v>890</v>
      </c>
      <c r="B776" s="545" t="s">
        <v>1681</v>
      </c>
      <c r="C776" s="545" t="s">
        <v>221</v>
      </c>
      <c r="D776" s="546"/>
      <c r="E776" s="171" t="str">
        <f t="shared" si="12"/>
        <v>1900</v>
      </c>
      <c r="F776" s="547">
        <v>0</v>
      </c>
      <c r="G776" s="548">
        <v>0</v>
      </c>
      <c r="H776" s="547">
        <v>0</v>
      </c>
      <c r="I776" s="545" t="s">
        <v>12709</v>
      </c>
      <c r="J776" s="545"/>
      <c r="K776" s="545" t="s">
        <v>13413</v>
      </c>
      <c r="L776" s="545" t="s">
        <v>14590</v>
      </c>
      <c r="M776" s="548" t="s">
        <v>13758</v>
      </c>
      <c r="N776" s="545" t="s">
        <v>13413</v>
      </c>
      <c r="O776" s="545" t="s">
        <v>14419</v>
      </c>
      <c r="P776" s="549">
        <v>822</v>
      </c>
      <c r="Q776" s="549">
        <v>1</v>
      </c>
      <c r="R776" s="549">
        <v>124</v>
      </c>
      <c r="S776" s="548"/>
      <c r="T776" s="548"/>
      <c r="U776" s="99"/>
    </row>
    <row r="777" spans="1:21" ht="19.5" customHeight="1">
      <c r="A777" s="545">
        <v>891</v>
      </c>
      <c r="B777" s="545" t="s">
        <v>7123</v>
      </c>
      <c r="C777" s="545" t="s">
        <v>209</v>
      </c>
      <c r="D777" s="546">
        <v>46052</v>
      </c>
      <c r="E777" s="171" t="str">
        <f t="shared" si="12"/>
        <v>2026</v>
      </c>
      <c r="F777" s="547">
        <v>2629</v>
      </c>
      <c r="G777" s="548">
        <v>0.19</v>
      </c>
      <c r="H777" s="547">
        <v>2209.2399999999998</v>
      </c>
      <c r="I777" s="545" t="s">
        <v>12675</v>
      </c>
      <c r="J777" s="545" t="s">
        <v>13307</v>
      </c>
      <c r="K777" s="545" t="s">
        <v>13413</v>
      </c>
      <c r="L777" s="545" t="s">
        <v>13413</v>
      </c>
      <c r="M777" s="548" t="s">
        <v>13758</v>
      </c>
      <c r="N777" s="545" t="s">
        <v>13413</v>
      </c>
      <c r="O777" s="545" t="s">
        <v>13413</v>
      </c>
      <c r="P777" s="549">
        <v>823</v>
      </c>
      <c r="Q777" s="549">
        <v>1</v>
      </c>
      <c r="R777" s="549">
        <v>141</v>
      </c>
      <c r="S777" s="548">
        <v>2228</v>
      </c>
      <c r="T777" s="548"/>
      <c r="U777" s="99"/>
    </row>
    <row r="778" spans="1:21" ht="19.5" customHeight="1">
      <c r="A778" s="545">
        <v>892</v>
      </c>
      <c r="B778" s="545" t="s">
        <v>2700</v>
      </c>
      <c r="C778" s="545" t="s">
        <v>209</v>
      </c>
      <c r="D778" s="546">
        <v>46052</v>
      </c>
      <c r="E778" s="171" t="str">
        <f t="shared" si="12"/>
        <v>2026</v>
      </c>
      <c r="F778" s="547">
        <v>5771</v>
      </c>
      <c r="G778" s="548">
        <v>0.19</v>
      </c>
      <c r="H778" s="547">
        <v>4849.58</v>
      </c>
      <c r="I778" s="545" t="s">
        <v>12675</v>
      </c>
      <c r="J778" s="545" t="s">
        <v>13307</v>
      </c>
      <c r="K778" s="545" t="s">
        <v>13413</v>
      </c>
      <c r="L778" s="545" t="s">
        <v>13413</v>
      </c>
      <c r="M778" s="548" t="s">
        <v>13758</v>
      </c>
      <c r="N778" s="545" t="s">
        <v>13413</v>
      </c>
      <c r="O778" s="545" t="s">
        <v>13413</v>
      </c>
      <c r="P778" s="549">
        <v>824</v>
      </c>
      <c r="Q778" s="549">
        <v>1</v>
      </c>
      <c r="R778" s="549">
        <v>141</v>
      </c>
      <c r="S778" s="548">
        <v>2228</v>
      </c>
      <c r="T778" s="548"/>
      <c r="U778" s="99"/>
    </row>
    <row r="779" spans="1:21" ht="19.5" customHeight="1">
      <c r="A779" s="545">
        <v>893</v>
      </c>
      <c r="B779" s="545" t="s">
        <v>2756</v>
      </c>
      <c r="C779" s="545" t="s">
        <v>209</v>
      </c>
      <c r="D779" s="546"/>
      <c r="E779" s="171" t="str">
        <f t="shared" si="12"/>
        <v>1900</v>
      </c>
      <c r="F779" s="547">
        <v>0</v>
      </c>
      <c r="G779" s="548">
        <v>0</v>
      </c>
      <c r="H779" s="547">
        <v>0</v>
      </c>
      <c r="I779" s="545" t="s">
        <v>12675</v>
      </c>
      <c r="J779" s="545"/>
      <c r="K779" s="545" t="s">
        <v>13413</v>
      </c>
      <c r="L779" s="545" t="s">
        <v>14591</v>
      </c>
      <c r="M779" s="548" t="s">
        <v>13758</v>
      </c>
      <c r="N779" s="545" t="s">
        <v>13413</v>
      </c>
      <c r="O779" s="545" t="s">
        <v>13413</v>
      </c>
      <c r="P779" s="549">
        <v>825</v>
      </c>
      <c r="Q779" s="549">
        <v>1</v>
      </c>
      <c r="R779" s="549">
        <v>15</v>
      </c>
      <c r="S779" s="548"/>
      <c r="T779" s="548"/>
      <c r="U779" s="99"/>
    </row>
    <row r="780" spans="1:21" ht="19.5" customHeight="1">
      <c r="A780" s="545">
        <v>894</v>
      </c>
      <c r="B780" s="545" t="s">
        <v>2728</v>
      </c>
      <c r="C780" s="545" t="s">
        <v>221</v>
      </c>
      <c r="D780" s="546"/>
      <c r="E780" s="171" t="str">
        <f t="shared" si="12"/>
        <v>1900</v>
      </c>
      <c r="F780" s="547">
        <v>0</v>
      </c>
      <c r="G780" s="548">
        <v>0</v>
      </c>
      <c r="H780" s="547">
        <v>0</v>
      </c>
      <c r="I780" s="545" t="s">
        <v>12675</v>
      </c>
      <c r="J780" s="545"/>
      <c r="K780" s="545" t="s">
        <v>13413</v>
      </c>
      <c r="L780" s="545" t="s">
        <v>14592</v>
      </c>
      <c r="M780" s="548" t="s">
        <v>13758</v>
      </c>
      <c r="N780" s="545" t="s">
        <v>13413</v>
      </c>
      <c r="O780" s="545" t="s">
        <v>14593</v>
      </c>
      <c r="P780" s="549">
        <v>826</v>
      </c>
      <c r="Q780" s="549">
        <v>1</v>
      </c>
      <c r="R780" s="549">
        <v>141</v>
      </c>
      <c r="S780" s="548"/>
      <c r="T780" s="548"/>
      <c r="U780" s="99"/>
    </row>
    <row r="781" spans="1:21" ht="19.5" customHeight="1">
      <c r="A781" s="545">
        <v>895</v>
      </c>
      <c r="B781" s="545" t="s">
        <v>11913</v>
      </c>
      <c r="C781" s="545" t="s">
        <v>216</v>
      </c>
      <c r="D781" s="546"/>
      <c r="E781" s="171" t="str">
        <f t="shared" si="12"/>
        <v>1900</v>
      </c>
      <c r="F781" s="547">
        <v>0</v>
      </c>
      <c r="G781" s="548">
        <v>0</v>
      </c>
      <c r="H781" s="547">
        <v>0</v>
      </c>
      <c r="I781" s="545" t="s">
        <v>12720</v>
      </c>
      <c r="J781" s="545"/>
      <c r="K781" s="545" t="s">
        <v>13413</v>
      </c>
      <c r="L781" s="545" t="s">
        <v>14594</v>
      </c>
      <c r="M781" s="548" t="s">
        <v>13758</v>
      </c>
      <c r="N781" s="545" t="s">
        <v>13413</v>
      </c>
      <c r="O781" s="545" t="s">
        <v>14595</v>
      </c>
      <c r="P781" s="549">
        <v>827</v>
      </c>
      <c r="Q781" s="549">
        <v>1</v>
      </c>
      <c r="R781" s="549">
        <v>139</v>
      </c>
      <c r="S781" s="548"/>
      <c r="T781" s="548"/>
      <c r="U781" s="99"/>
    </row>
    <row r="782" spans="1:21" ht="19.5" customHeight="1">
      <c r="A782" s="545">
        <v>896</v>
      </c>
      <c r="B782" s="545" t="s">
        <v>11912</v>
      </c>
      <c r="C782" s="545" t="s">
        <v>216</v>
      </c>
      <c r="D782" s="546"/>
      <c r="E782" s="171" t="str">
        <f t="shared" si="12"/>
        <v>1900</v>
      </c>
      <c r="F782" s="547">
        <v>0</v>
      </c>
      <c r="G782" s="548">
        <v>0</v>
      </c>
      <c r="H782" s="547">
        <v>0</v>
      </c>
      <c r="I782" s="545" t="s">
        <v>12720</v>
      </c>
      <c r="J782" s="545"/>
      <c r="K782" s="545" t="s">
        <v>13413</v>
      </c>
      <c r="L782" s="545" t="s">
        <v>14596</v>
      </c>
      <c r="M782" s="548" t="s">
        <v>13758</v>
      </c>
      <c r="N782" s="545" t="s">
        <v>13413</v>
      </c>
      <c r="O782" s="545" t="s">
        <v>14597</v>
      </c>
      <c r="P782" s="549">
        <v>828</v>
      </c>
      <c r="Q782" s="549">
        <v>1</v>
      </c>
      <c r="R782" s="549">
        <v>139</v>
      </c>
      <c r="S782" s="548"/>
      <c r="T782" s="548"/>
      <c r="U782" s="99"/>
    </row>
    <row r="783" spans="1:21" ht="19.5" customHeight="1">
      <c r="A783" s="545">
        <v>897</v>
      </c>
      <c r="B783" s="545" t="s">
        <v>2714</v>
      </c>
      <c r="C783" s="545" t="s">
        <v>216</v>
      </c>
      <c r="D783" s="546"/>
      <c r="E783" s="171" t="str">
        <f t="shared" si="12"/>
        <v>1900</v>
      </c>
      <c r="F783" s="547">
        <v>0</v>
      </c>
      <c r="G783" s="548">
        <v>0</v>
      </c>
      <c r="H783" s="547">
        <v>0</v>
      </c>
      <c r="I783" s="545" t="s">
        <v>12720</v>
      </c>
      <c r="J783" s="545"/>
      <c r="K783" s="545" t="s">
        <v>13413</v>
      </c>
      <c r="L783" s="545" t="s">
        <v>14598</v>
      </c>
      <c r="M783" s="548" t="s">
        <v>13758</v>
      </c>
      <c r="N783" s="545" t="s">
        <v>13413</v>
      </c>
      <c r="O783" s="545" t="s">
        <v>14599</v>
      </c>
      <c r="P783" s="549">
        <v>829</v>
      </c>
      <c r="Q783" s="549">
        <v>1</v>
      </c>
      <c r="R783" s="549">
        <v>139</v>
      </c>
      <c r="S783" s="548"/>
      <c r="T783" s="548"/>
      <c r="U783" s="99"/>
    </row>
    <row r="784" spans="1:21" ht="19.5" customHeight="1">
      <c r="A784" s="545">
        <v>898</v>
      </c>
      <c r="B784" s="545" t="s">
        <v>11911</v>
      </c>
      <c r="C784" s="545" t="s">
        <v>216</v>
      </c>
      <c r="D784" s="546"/>
      <c r="E784" s="171" t="str">
        <f t="shared" si="12"/>
        <v>1900</v>
      </c>
      <c r="F784" s="547">
        <v>0</v>
      </c>
      <c r="G784" s="548">
        <v>0</v>
      </c>
      <c r="H784" s="547">
        <v>0</v>
      </c>
      <c r="I784" s="545" t="s">
        <v>12720</v>
      </c>
      <c r="J784" s="545"/>
      <c r="K784" s="545" t="s">
        <v>13413</v>
      </c>
      <c r="L784" s="545" t="s">
        <v>14600</v>
      </c>
      <c r="M784" s="548" t="s">
        <v>13758</v>
      </c>
      <c r="N784" s="545" t="s">
        <v>13413</v>
      </c>
      <c r="O784" s="545" t="s">
        <v>14601</v>
      </c>
      <c r="P784" s="549">
        <v>830</v>
      </c>
      <c r="Q784" s="549">
        <v>1</v>
      </c>
      <c r="R784" s="549">
        <v>139</v>
      </c>
      <c r="S784" s="548"/>
      <c r="T784" s="548"/>
      <c r="U784" s="99"/>
    </row>
    <row r="785" spans="1:21" ht="19.5" customHeight="1">
      <c r="A785" s="545">
        <v>899</v>
      </c>
      <c r="B785" s="545" t="s">
        <v>11910</v>
      </c>
      <c r="C785" s="545" t="s">
        <v>216</v>
      </c>
      <c r="D785" s="546"/>
      <c r="E785" s="171" t="str">
        <f t="shared" si="12"/>
        <v>1900</v>
      </c>
      <c r="F785" s="547">
        <v>0</v>
      </c>
      <c r="G785" s="548">
        <v>0</v>
      </c>
      <c r="H785" s="547">
        <v>0</v>
      </c>
      <c r="I785" s="545" t="s">
        <v>12703</v>
      </c>
      <c r="J785" s="545"/>
      <c r="K785" s="545" t="s">
        <v>13413</v>
      </c>
      <c r="L785" s="545" t="s">
        <v>14602</v>
      </c>
      <c r="M785" s="548" t="s">
        <v>13758</v>
      </c>
      <c r="N785" s="545" t="s">
        <v>13413</v>
      </c>
      <c r="O785" s="545" t="s">
        <v>14603</v>
      </c>
      <c r="P785" s="549">
        <v>831</v>
      </c>
      <c r="Q785" s="549">
        <v>1</v>
      </c>
      <c r="R785" s="549">
        <v>120</v>
      </c>
      <c r="S785" s="548"/>
      <c r="T785" s="548"/>
      <c r="U785" s="99"/>
    </row>
    <row r="786" spans="1:21" ht="19.5" customHeight="1">
      <c r="A786" s="545">
        <v>900</v>
      </c>
      <c r="B786" s="545" t="s">
        <v>1473</v>
      </c>
      <c r="C786" s="545" t="s">
        <v>216</v>
      </c>
      <c r="D786" s="546"/>
      <c r="E786" s="171" t="str">
        <f t="shared" si="12"/>
        <v>1900</v>
      </c>
      <c r="F786" s="547">
        <v>0</v>
      </c>
      <c r="G786" s="548">
        <v>0</v>
      </c>
      <c r="H786" s="547">
        <v>0</v>
      </c>
      <c r="I786" s="545" t="s">
        <v>12703</v>
      </c>
      <c r="J786" s="545"/>
      <c r="K786" s="545" t="s">
        <v>13413</v>
      </c>
      <c r="L786" s="545" t="s">
        <v>14604</v>
      </c>
      <c r="M786" s="548" t="s">
        <v>13758</v>
      </c>
      <c r="N786" s="545" t="s">
        <v>13413</v>
      </c>
      <c r="O786" s="545" t="s">
        <v>14605</v>
      </c>
      <c r="P786" s="549">
        <v>832</v>
      </c>
      <c r="Q786" s="549">
        <v>1</v>
      </c>
      <c r="R786" s="549">
        <v>120</v>
      </c>
      <c r="S786" s="548"/>
      <c r="T786" s="548"/>
      <c r="U786" s="99"/>
    </row>
    <row r="787" spans="1:21" ht="19.5" customHeight="1">
      <c r="A787" s="545">
        <v>901</v>
      </c>
      <c r="B787" s="545" t="s">
        <v>1479</v>
      </c>
      <c r="C787" s="545" t="s">
        <v>216</v>
      </c>
      <c r="D787" s="546"/>
      <c r="E787" s="171" t="str">
        <f t="shared" si="12"/>
        <v>1900</v>
      </c>
      <c r="F787" s="547">
        <v>0</v>
      </c>
      <c r="G787" s="548">
        <v>0</v>
      </c>
      <c r="H787" s="547">
        <v>0</v>
      </c>
      <c r="I787" s="545" t="s">
        <v>12703</v>
      </c>
      <c r="J787" s="545"/>
      <c r="K787" s="545" t="s">
        <v>13413</v>
      </c>
      <c r="L787" s="545" t="s">
        <v>14244</v>
      </c>
      <c r="M787" s="548" t="s">
        <v>13758</v>
      </c>
      <c r="N787" s="545" t="s">
        <v>13413</v>
      </c>
      <c r="O787" s="545" t="s">
        <v>14606</v>
      </c>
      <c r="P787" s="549">
        <v>833</v>
      </c>
      <c r="Q787" s="549">
        <v>1</v>
      </c>
      <c r="R787" s="549">
        <v>120</v>
      </c>
      <c r="S787" s="548"/>
      <c r="T787" s="548"/>
      <c r="U787" s="99"/>
    </row>
    <row r="788" spans="1:21" ht="19.5" customHeight="1">
      <c r="A788" s="545">
        <v>902</v>
      </c>
      <c r="B788" s="545" t="s">
        <v>11909</v>
      </c>
      <c r="C788" s="545" t="s">
        <v>216</v>
      </c>
      <c r="D788" s="546"/>
      <c r="E788" s="171" t="str">
        <f t="shared" si="12"/>
        <v>1900</v>
      </c>
      <c r="F788" s="547">
        <v>0</v>
      </c>
      <c r="G788" s="548">
        <v>0</v>
      </c>
      <c r="H788" s="547">
        <v>0</v>
      </c>
      <c r="I788" s="545" t="s">
        <v>12676</v>
      </c>
      <c r="J788" s="545"/>
      <c r="K788" s="545" t="s">
        <v>13413</v>
      </c>
      <c r="L788" s="545" t="s">
        <v>13807</v>
      </c>
      <c r="M788" s="548" t="s">
        <v>13758</v>
      </c>
      <c r="N788" s="545" t="s">
        <v>13413</v>
      </c>
      <c r="O788" s="545" t="s">
        <v>14607</v>
      </c>
      <c r="P788" s="549">
        <v>834</v>
      </c>
      <c r="Q788" s="549">
        <v>1</v>
      </c>
      <c r="R788" s="549">
        <v>14</v>
      </c>
      <c r="S788" s="548"/>
      <c r="T788" s="548"/>
      <c r="U788" s="99"/>
    </row>
    <row r="789" spans="1:21" ht="19.5" customHeight="1">
      <c r="A789" s="545">
        <v>903</v>
      </c>
      <c r="B789" s="545" t="s">
        <v>2715</v>
      </c>
      <c r="C789" s="545" t="s">
        <v>209</v>
      </c>
      <c r="D789" s="546"/>
      <c r="E789" s="171" t="str">
        <f t="shared" si="12"/>
        <v>1900</v>
      </c>
      <c r="F789" s="547">
        <v>0</v>
      </c>
      <c r="G789" s="548">
        <v>0</v>
      </c>
      <c r="H789" s="547">
        <v>0</v>
      </c>
      <c r="I789" s="545" t="s">
        <v>12675</v>
      </c>
      <c r="J789" s="545"/>
      <c r="K789" s="545" t="s">
        <v>13413</v>
      </c>
      <c r="L789" s="545" t="s">
        <v>13413</v>
      </c>
      <c r="M789" s="548" t="s">
        <v>13758</v>
      </c>
      <c r="N789" s="545" t="s">
        <v>13413</v>
      </c>
      <c r="O789" s="545" t="s">
        <v>13413</v>
      </c>
      <c r="P789" s="549">
        <v>835</v>
      </c>
      <c r="Q789" s="549">
        <v>1</v>
      </c>
      <c r="R789" s="549">
        <v>141</v>
      </c>
      <c r="S789" s="548"/>
      <c r="T789" s="548"/>
      <c r="U789" s="99"/>
    </row>
    <row r="790" spans="1:21" ht="19.5" customHeight="1">
      <c r="A790" s="545">
        <v>904</v>
      </c>
      <c r="B790" s="545" t="s">
        <v>2716</v>
      </c>
      <c r="C790" s="545" t="s">
        <v>209</v>
      </c>
      <c r="D790" s="546"/>
      <c r="E790" s="171" t="str">
        <f t="shared" si="12"/>
        <v>1900</v>
      </c>
      <c r="F790" s="547">
        <v>0</v>
      </c>
      <c r="G790" s="548">
        <v>0</v>
      </c>
      <c r="H790" s="547">
        <v>0</v>
      </c>
      <c r="I790" s="545" t="s">
        <v>12677</v>
      </c>
      <c r="J790" s="545"/>
      <c r="K790" s="545" t="s">
        <v>13413</v>
      </c>
      <c r="L790" s="545" t="s">
        <v>13413</v>
      </c>
      <c r="M790" s="548" t="s">
        <v>13758</v>
      </c>
      <c r="N790" s="545" t="s">
        <v>13413</v>
      </c>
      <c r="O790" s="545" t="s">
        <v>13413</v>
      </c>
      <c r="P790" s="549">
        <v>836</v>
      </c>
      <c r="Q790" s="549">
        <v>1</v>
      </c>
      <c r="R790" s="549">
        <v>143</v>
      </c>
      <c r="S790" s="548"/>
      <c r="T790" s="548"/>
      <c r="U790" s="99"/>
    </row>
    <row r="791" spans="1:21" ht="19.5" customHeight="1">
      <c r="A791" s="545">
        <v>905</v>
      </c>
      <c r="B791" s="545" t="s">
        <v>2717</v>
      </c>
      <c r="C791" s="545" t="s">
        <v>209</v>
      </c>
      <c r="D791" s="546"/>
      <c r="E791" s="171" t="str">
        <f t="shared" si="12"/>
        <v>1900</v>
      </c>
      <c r="F791" s="547">
        <v>0</v>
      </c>
      <c r="G791" s="548">
        <v>0</v>
      </c>
      <c r="H791" s="547">
        <v>0</v>
      </c>
      <c r="I791" s="545" t="s">
        <v>12677</v>
      </c>
      <c r="J791" s="545"/>
      <c r="K791" s="545" t="s">
        <v>13413</v>
      </c>
      <c r="L791" s="545" t="s">
        <v>13413</v>
      </c>
      <c r="M791" s="548" t="s">
        <v>13758</v>
      </c>
      <c r="N791" s="545" t="s">
        <v>13413</v>
      </c>
      <c r="O791" s="545" t="s">
        <v>13413</v>
      </c>
      <c r="P791" s="549">
        <v>837</v>
      </c>
      <c r="Q791" s="549">
        <v>1</v>
      </c>
      <c r="R791" s="549">
        <v>143</v>
      </c>
      <c r="S791" s="548"/>
      <c r="T791" s="548"/>
      <c r="U791" s="99"/>
    </row>
    <row r="792" spans="1:21" ht="19.5" customHeight="1">
      <c r="A792" s="545">
        <v>906</v>
      </c>
      <c r="B792" s="545" t="s">
        <v>11908</v>
      </c>
      <c r="C792" s="545" t="s">
        <v>216</v>
      </c>
      <c r="D792" s="546"/>
      <c r="E792" s="171" t="str">
        <f t="shared" si="12"/>
        <v>1900</v>
      </c>
      <c r="F792" s="547">
        <v>0</v>
      </c>
      <c r="G792" s="548">
        <v>0</v>
      </c>
      <c r="H792" s="547">
        <v>0</v>
      </c>
      <c r="I792" s="545" t="s">
        <v>12675</v>
      </c>
      <c r="J792" s="545"/>
      <c r="K792" s="545" t="s">
        <v>13413</v>
      </c>
      <c r="L792" s="545" t="s">
        <v>13413</v>
      </c>
      <c r="M792" s="548" t="s">
        <v>13758</v>
      </c>
      <c r="N792" s="545" t="s">
        <v>13413</v>
      </c>
      <c r="O792" s="545" t="s">
        <v>13413</v>
      </c>
      <c r="P792" s="549">
        <v>838</v>
      </c>
      <c r="Q792" s="549">
        <v>1</v>
      </c>
      <c r="R792" s="549">
        <v>141</v>
      </c>
      <c r="S792" s="548"/>
      <c r="T792" s="548"/>
      <c r="U792" s="99"/>
    </row>
    <row r="793" spans="1:21" ht="19.5" customHeight="1">
      <c r="A793" s="545">
        <v>907</v>
      </c>
      <c r="B793" s="545" t="s">
        <v>11907</v>
      </c>
      <c r="C793" s="545" t="s">
        <v>209</v>
      </c>
      <c r="D793" s="546"/>
      <c r="E793" s="171" t="str">
        <f t="shared" si="12"/>
        <v>1900</v>
      </c>
      <c r="F793" s="547">
        <v>0</v>
      </c>
      <c r="G793" s="548">
        <v>0</v>
      </c>
      <c r="H793" s="547">
        <v>0</v>
      </c>
      <c r="I793" s="545" t="s">
        <v>12697</v>
      </c>
      <c r="J793" s="545"/>
      <c r="K793" s="545" t="s">
        <v>13413</v>
      </c>
      <c r="L793" s="545" t="s">
        <v>13807</v>
      </c>
      <c r="M793" s="548" t="s">
        <v>13758</v>
      </c>
      <c r="N793" s="545" t="s">
        <v>13413</v>
      </c>
      <c r="O793" s="545" t="s">
        <v>14608</v>
      </c>
      <c r="P793" s="549">
        <v>839</v>
      </c>
      <c r="Q793" s="549">
        <v>1</v>
      </c>
      <c r="R793" s="549">
        <v>138</v>
      </c>
      <c r="S793" s="548"/>
      <c r="T793" s="548"/>
      <c r="U793" s="99"/>
    </row>
    <row r="794" spans="1:21" ht="19.5" customHeight="1">
      <c r="A794" s="545">
        <v>908</v>
      </c>
      <c r="B794" s="545" t="s">
        <v>11906</v>
      </c>
      <c r="C794" s="545" t="s">
        <v>209</v>
      </c>
      <c r="D794" s="546"/>
      <c r="E794" s="171" t="str">
        <f t="shared" si="12"/>
        <v>1900</v>
      </c>
      <c r="F794" s="547">
        <v>0</v>
      </c>
      <c r="G794" s="548">
        <v>0</v>
      </c>
      <c r="H794" s="547">
        <v>0</v>
      </c>
      <c r="I794" s="545" t="s">
        <v>12697</v>
      </c>
      <c r="J794" s="545"/>
      <c r="K794" s="545" t="s">
        <v>13413</v>
      </c>
      <c r="L794" s="545" t="s">
        <v>13807</v>
      </c>
      <c r="M794" s="548" t="s">
        <v>13758</v>
      </c>
      <c r="N794" s="545" t="s">
        <v>13413</v>
      </c>
      <c r="O794" s="545" t="s">
        <v>14609</v>
      </c>
      <c r="P794" s="549">
        <v>840</v>
      </c>
      <c r="Q794" s="549">
        <v>1</v>
      </c>
      <c r="R794" s="549">
        <v>138</v>
      </c>
      <c r="S794" s="548"/>
      <c r="T794" s="548"/>
      <c r="U794" s="99"/>
    </row>
    <row r="795" spans="1:21" ht="19.5" customHeight="1">
      <c r="A795" s="545">
        <v>909</v>
      </c>
      <c r="B795" s="545" t="s">
        <v>11905</v>
      </c>
      <c r="C795" s="545" t="s">
        <v>216</v>
      </c>
      <c r="D795" s="546"/>
      <c r="E795" s="171" t="str">
        <f t="shared" si="12"/>
        <v>1900</v>
      </c>
      <c r="F795" s="547">
        <v>0</v>
      </c>
      <c r="G795" s="548">
        <v>0</v>
      </c>
      <c r="H795" s="547">
        <v>0</v>
      </c>
      <c r="I795" s="545" t="s">
        <v>12721</v>
      </c>
      <c r="J795" s="545"/>
      <c r="K795" s="545" t="s">
        <v>13413</v>
      </c>
      <c r="L795" s="545" t="s">
        <v>14610</v>
      </c>
      <c r="M795" s="548" t="s">
        <v>13758</v>
      </c>
      <c r="N795" s="545" t="s">
        <v>13413</v>
      </c>
      <c r="O795" s="545" t="s">
        <v>13413</v>
      </c>
      <c r="P795" s="549">
        <v>841</v>
      </c>
      <c r="Q795" s="549">
        <v>1</v>
      </c>
      <c r="R795" s="549">
        <v>144</v>
      </c>
      <c r="S795" s="548"/>
      <c r="T795" s="548"/>
      <c r="U795" s="99"/>
    </row>
    <row r="796" spans="1:21" ht="19.5" customHeight="1">
      <c r="A796" s="545">
        <v>910</v>
      </c>
      <c r="B796" s="545" t="s">
        <v>11904</v>
      </c>
      <c r="C796" s="545" t="s">
        <v>216</v>
      </c>
      <c r="D796" s="546"/>
      <c r="E796" s="171" t="str">
        <f t="shared" si="12"/>
        <v>1900</v>
      </c>
      <c r="F796" s="547">
        <v>0</v>
      </c>
      <c r="G796" s="548">
        <v>0</v>
      </c>
      <c r="H796" s="547">
        <v>0</v>
      </c>
      <c r="I796" s="545" t="s">
        <v>12721</v>
      </c>
      <c r="J796" s="545"/>
      <c r="K796" s="545" t="s">
        <v>13413</v>
      </c>
      <c r="L796" s="545" t="s">
        <v>14610</v>
      </c>
      <c r="M796" s="548" t="s">
        <v>13758</v>
      </c>
      <c r="N796" s="545" t="s">
        <v>13413</v>
      </c>
      <c r="O796" s="545" t="s">
        <v>13413</v>
      </c>
      <c r="P796" s="549">
        <v>842</v>
      </c>
      <c r="Q796" s="549">
        <v>1</v>
      </c>
      <c r="R796" s="549">
        <v>144</v>
      </c>
      <c r="S796" s="548"/>
      <c r="T796" s="548"/>
      <c r="U796" s="99"/>
    </row>
    <row r="797" spans="1:21" ht="19.5" customHeight="1">
      <c r="A797" s="545">
        <v>911</v>
      </c>
      <c r="B797" s="545" t="s">
        <v>11903</v>
      </c>
      <c r="C797" s="545" t="s">
        <v>216</v>
      </c>
      <c r="D797" s="546"/>
      <c r="E797" s="171" t="str">
        <f t="shared" si="12"/>
        <v>1900</v>
      </c>
      <c r="F797" s="547">
        <v>0</v>
      </c>
      <c r="G797" s="548">
        <v>0</v>
      </c>
      <c r="H797" s="547">
        <v>0</v>
      </c>
      <c r="I797" s="545" t="s">
        <v>12721</v>
      </c>
      <c r="J797" s="545"/>
      <c r="K797" s="545" t="s">
        <v>13413</v>
      </c>
      <c r="L797" s="545" t="s">
        <v>14611</v>
      </c>
      <c r="M797" s="548" t="s">
        <v>13758</v>
      </c>
      <c r="N797" s="545" t="s">
        <v>13413</v>
      </c>
      <c r="O797" s="545" t="s">
        <v>14612</v>
      </c>
      <c r="P797" s="549">
        <v>843</v>
      </c>
      <c r="Q797" s="549">
        <v>1</v>
      </c>
      <c r="R797" s="549">
        <v>144</v>
      </c>
      <c r="S797" s="548"/>
      <c r="T797" s="548"/>
      <c r="U797" s="99"/>
    </row>
    <row r="798" spans="1:21" ht="19.5" customHeight="1">
      <c r="A798" s="545">
        <v>912</v>
      </c>
      <c r="B798" s="545" t="s">
        <v>11902</v>
      </c>
      <c r="C798" s="545" t="s">
        <v>216</v>
      </c>
      <c r="D798" s="546"/>
      <c r="E798" s="171" t="str">
        <f t="shared" si="12"/>
        <v>1900</v>
      </c>
      <c r="F798" s="547">
        <v>0</v>
      </c>
      <c r="G798" s="548">
        <v>0</v>
      </c>
      <c r="H798" s="547">
        <v>0</v>
      </c>
      <c r="I798" s="545" t="s">
        <v>12721</v>
      </c>
      <c r="J798" s="545"/>
      <c r="K798" s="545" t="s">
        <v>13413</v>
      </c>
      <c r="L798" s="545" t="s">
        <v>14611</v>
      </c>
      <c r="M798" s="548" t="s">
        <v>13758</v>
      </c>
      <c r="N798" s="545" t="s">
        <v>13413</v>
      </c>
      <c r="O798" s="545" t="s">
        <v>14612</v>
      </c>
      <c r="P798" s="549">
        <v>844</v>
      </c>
      <c r="Q798" s="549">
        <v>1</v>
      </c>
      <c r="R798" s="549">
        <v>144</v>
      </c>
      <c r="S798" s="548"/>
      <c r="T798" s="548"/>
      <c r="U798" s="99"/>
    </row>
    <row r="799" spans="1:21" ht="19.5" customHeight="1">
      <c r="A799" s="545">
        <v>913</v>
      </c>
      <c r="B799" s="545" t="s">
        <v>11901</v>
      </c>
      <c r="C799" s="545" t="s">
        <v>216</v>
      </c>
      <c r="D799" s="546"/>
      <c r="E799" s="171" t="str">
        <f t="shared" si="12"/>
        <v>1900</v>
      </c>
      <c r="F799" s="547">
        <v>0</v>
      </c>
      <c r="G799" s="548">
        <v>0</v>
      </c>
      <c r="H799" s="547">
        <v>0</v>
      </c>
      <c r="I799" s="545" t="s">
        <v>12721</v>
      </c>
      <c r="J799" s="545"/>
      <c r="K799" s="545" t="s">
        <v>13413</v>
      </c>
      <c r="L799" s="545" t="s">
        <v>14611</v>
      </c>
      <c r="M799" s="548" t="s">
        <v>13758</v>
      </c>
      <c r="N799" s="545" t="s">
        <v>13413</v>
      </c>
      <c r="O799" s="545" t="s">
        <v>14612</v>
      </c>
      <c r="P799" s="549">
        <v>845</v>
      </c>
      <c r="Q799" s="549">
        <v>1</v>
      </c>
      <c r="R799" s="549">
        <v>144</v>
      </c>
      <c r="S799" s="548"/>
      <c r="T799" s="548"/>
      <c r="U799" s="99"/>
    </row>
    <row r="800" spans="1:21" ht="19.5" customHeight="1">
      <c r="A800" s="545">
        <v>914</v>
      </c>
      <c r="B800" s="545" t="s">
        <v>11900</v>
      </c>
      <c r="C800" s="545" t="s">
        <v>216</v>
      </c>
      <c r="D800" s="546"/>
      <c r="E800" s="171" t="str">
        <f t="shared" si="12"/>
        <v>1900</v>
      </c>
      <c r="F800" s="547">
        <v>0</v>
      </c>
      <c r="G800" s="548">
        <v>0</v>
      </c>
      <c r="H800" s="547">
        <v>0</v>
      </c>
      <c r="I800" s="545" t="s">
        <v>12721</v>
      </c>
      <c r="J800" s="545"/>
      <c r="K800" s="545" t="s">
        <v>13413</v>
      </c>
      <c r="L800" s="545" t="s">
        <v>14611</v>
      </c>
      <c r="M800" s="548" t="s">
        <v>13758</v>
      </c>
      <c r="N800" s="545" t="s">
        <v>13413</v>
      </c>
      <c r="O800" s="545" t="s">
        <v>13413</v>
      </c>
      <c r="P800" s="549">
        <v>846</v>
      </c>
      <c r="Q800" s="549">
        <v>1</v>
      </c>
      <c r="R800" s="549">
        <v>144</v>
      </c>
      <c r="S800" s="548"/>
      <c r="T800" s="548"/>
      <c r="U800" s="99"/>
    </row>
    <row r="801" spans="1:21" ht="19.5" customHeight="1">
      <c r="A801" s="545">
        <v>915</v>
      </c>
      <c r="B801" s="545" t="s">
        <v>11899</v>
      </c>
      <c r="C801" s="545" t="s">
        <v>216</v>
      </c>
      <c r="D801" s="546"/>
      <c r="E801" s="171" t="str">
        <f t="shared" si="12"/>
        <v>1900</v>
      </c>
      <c r="F801" s="547">
        <v>0</v>
      </c>
      <c r="G801" s="548">
        <v>0</v>
      </c>
      <c r="H801" s="547">
        <v>0</v>
      </c>
      <c r="I801" s="545" t="s">
        <v>12721</v>
      </c>
      <c r="J801" s="545"/>
      <c r="K801" s="545" t="s">
        <v>13413</v>
      </c>
      <c r="L801" s="545" t="s">
        <v>14611</v>
      </c>
      <c r="M801" s="548" t="s">
        <v>13758</v>
      </c>
      <c r="N801" s="545" t="s">
        <v>13413</v>
      </c>
      <c r="O801" s="545" t="s">
        <v>13413</v>
      </c>
      <c r="P801" s="549">
        <v>847</v>
      </c>
      <c r="Q801" s="549">
        <v>1</v>
      </c>
      <c r="R801" s="549">
        <v>144</v>
      </c>
      <c r="S801" s="548"/>
      <c r="T801" s="548"/>
      <c r="U801" s="99"/>
    </row>
    <row r="802" spans="1:21" ht="19.5" customHeight="1">
      <c r="A802" s="545">
        <v>916</v>
      </c>
      <c r="B802" s="545" t="s">
        <v>11898</v>
      </c>
      <c r="C802" s="545" t="s">
        <v>216</v>
      </c>
      <c r="D802" s="546"/>
      <c r="E802" s="171" t="str">
        <f t="shared" si="12"/>
        <v>1900</v>
      </c>
      <c r="F802" s="547">
        <v>0</v>
      </c>
      <c r="G802" s="548">
        <v>0</v>
      </c>
      <c r="H802" s="547">
        <v>0</v>
      </c>
      <c r="I802" s="545" t="s">
        <v>12721</v>
      </c>
      <c r="J802" s="545"/>
      <c r="K802" s="545" t="s">
        <v>13413</v>
      </c>
      <c r="L802" s="545" t="s">
        <v>14611</v>
      </c>
      <c r="M802" s="548" t="s">
        <v>13758</v>
      </c>
      <c r="N802" s="545" t="s">
        <v>13413</v>
      </c>
      <c r="O802" s="545" t="s">
        <v>13413</v>
      </c>
      <c r="P802" s="549">
        <v>848</v>
      </c>
      <c r="Q802" s="549">
        <v>1</v>
      </c>
      <c r="R802" s="549">
        <v>144</v>
      </c>
      <c r="S802" s="548"/>
      <c r="T802" s="548"/>
      <c r="U802" s="99"/>
    </row>
    <row r="803" spans="1:21" ht="19.5" customHeight="1">
      <c r="A803" s="545">
        <v>917</v>
      </c>
      <c r="B803" s="545" t="s">
        <v>11897</v>
      </c>
      <c r="C803" s="545" t="s">
        <v>216</v>
      </c>
      <c r="D803" s="546"/>
      <c r="E803" s="171" t="str">
        <f t="shared" si="12"/>
        <v>1900</v>
      </c>
      <c r="F803" s="547">
        <v>0</v>
      </c>
      <c r="G803" s="548">
        <v>0</v>
      </c>
      <c r="H803" s="547">
        <v>0</v>
      </c>
      <c r="I803" s="545" t="s">
        <v>12721</v>
      </c>
      <c r="J803" s="545"/>
      <c r="K803" s="545" t="s">
        <v>13413</v>
      </c>
      <c r="L803" s="545" t="s">
        <v>14611</v>
      </c>
      <c r="M803" s="548" t="s">
        <v>13758</v>
      </c>
      <c r="N803" s="545" t="s">
        <v>13413</v>
      </c>
      <c r="O803" s="545" t="s">
        <v>13413</v>
      </c>
      <c r="P803" s="549">
        <v>849</v>
      </c>
      <c r="Q803" s="549">
        <v>1</v>
      </c>
      <c r="R803" s="549">
        <v>144</v>
      </c>
      <c r="S803" s="548"/>
      <c r="T803" s="548"/>
      <c r="U803" s="99"/>
    </row>
    <row r="804" spans="1:21" ht="19.5" customHeight="1">
      <c r="A804" s="545">
        <v>918</v>
      </c>
      <c r="B804" s="545" t="s">
        <v>11896</v>
      </c>
      <c r="C804" s="545" t="s">
        <v>216</v>
      </c>
      <c r="D804" s="546"/>
      <c r="E804" s="171" t="str">
        <f t="shared" si="12"/>
        <v>1900</v>
      </c>
      <c r="F804" s="547">
        <v>0</v>
      </c>
      <c r="G804" s="548">
        <v>0</v>
      </c>
      <c r="H804" s="547">
        <v>0</v>
      </c>
      <c r="I804" s="545" t="s">
        <v>12721</v>
      </c>
      <c r="J804" s="545"/>
      <c r="K804" s="545" t="s">
        <v>13413</v>
      </c>
      <c r="L804" s="545" t="s">
        <v>14611</v>
      </c>
      <c r="M804" s="548" t="s">
        <v>13758</v>
      </c>
      <c r="N804" s="545" t="s">
        <v>13413</v>
      </c>
      <c r="O804" s="545" t="s">
        <v>13413</v>
      </c>
      <c r="P804" s="549">
        <v>850</v>
      </c>
      <c r="Q804" s="549">
        <v>1</v>
      </c>
      <c r="R804" s="549">
        <v>144</v>
      </c>
      <c r="S804" s="548"/>
      <c r="T804" s="548"/>
      <c r="U804" s="99"/>
    </row>
    <row r="805" spans="1:21" ht="19.5" customHeight="1">
      <c r="A805" s="545">
        <v>919</v>
      </c>
      <c r="B805" s="545" t="s">
        <v>11895</v>
      </c>
      <c r="C805" s="545" t="s">
        <v>216</v>
      </c>
      <c r="D805" s="546"/>
      <c r="E805" s="171" t="str">
        <f t="shared" si="12"/>
        <v>1900</v>
      </c>
      <c r="F805" s="547">
        <v>0</v>
      </c>
      <c r="G805" s="548">
        <v>0</v>
      </c>
      <c r="H805" s="547">
        <v>0</v>
      </c>
      <c r="I805" s="545" t="s">
        <v>12721</v>
      </c>
      <c r="J805" s="545"/>
      <c r="K805" s="545" t="s">
        <v>13413</v>
      </c>
      <c r="L805" s="545" t="s">
        <v>14611</v>
      </c>
      <c r="M805" s="548" t="s">
        <v>13758</v>
      </c>
      <c r="N805" s="545" t="s">
        <v>13413</v>
      </c>
      <c r="O805" s="545" t="s">
        <v>13413</v>
      </c>
      <c r="P805" s="549">
        <v>851</v>
      </c>
      <c r="Q805" s="549">
        <v>1</v>
      </c>
      <c r="R805" s="549">
        <v>144</v>
      </c>
      <c r="S805" s="548"/>
      <c r="T805" s="548"/>
      <c r="U805" s="99"/>
    </row>
    <row r="806" spans="1:21" ht="19.5" customHeight="1">
      <c r="A806" s="545">
        <v>920</v>
      </c>
      <c r="B806" s="545" t="s">
        <v>7122</v>
      </c>
      <c r="C806" s="545" t="s">
        <v>209</v>
      </c>
      <c r="D806" s="546">
        <v>46080</v>
      </c>
      <c r="E806" s="171" t="str">
        <f t="shared" si="12"/>
        <v>2026</v>
      </c>
      <c r="F806" s="547">
        <v>8093</v>
      </c>
      <c r="G806" s="548">
        <v>0.19</v>
      </c>
      <c r="H806" s="547">
        <v>6800.84</v>
      </c>
      <c r="I806" s="545" t="s">
        <v>12675</v>
      </c>
      <c r="J806" s="545" t="s">
        <v>13298</v>
      </c>
      <c r="K806" s="545" t="s">
        <v>13413</v>
      </c>
      <c r="L806" s="545" t="s">
        <v>13413</v>
      </c>
      <c r="M806" s="548" t="s">
        <v>13758</v>
      </c>
      <c r="N806" s="545" t="s">
        <v>13413</v>
      </c>
      <c r="O806" s="545" t="s">
        <v>13413</v>
      </c>
      <c r="P806" s="549">
        <v>852</v>
      </c>
      <c r="Q806" s="549">
        <v>1</v>
      </c>
      <c r="R806" s="549">
        <v>15</v>
      </c>
      <c r="S806" s="548">
        <v>1012</v>
      </c>
      <c r="T806" s="548"/>
      <c r="U806" s="99"/>
    </row>
    <row r="807" spans="1:21" ht="19.5" customHeight="1">
      <c r="A807" s="545">
        <v>921</v>
      </c>
      <c r="B807" s="545" t="s">
        <v>2726</v>
      </c>
      <c r="C807" s="545" t="s">
        <v>221</v>
      </c>
      <c r="D807" s="546"/>
      <c r="E807" s="171" t="str">
        <f t="shared" si="12"/>
        <v>1900</v>
      </c>
      <c r="F807" s="547">
        <v>0</v>
      </c>
      <c r="G807" s="548">
        <v>0</v>
      </c>
      <c r="H807" s="547">
        <v>0</v>
      </c>
      <c r="I807" s="545" t="s">
        <v>12675</v>
      </c>
      <c r="J807" s="545"/>
      <c r="K807" s="545" t="s">
        <v>13413</v>
      </c>
      <c r="L807" s="545" t="s">
        <v>13413</v>
      </c>
      <c r="M807" s="548" t="s">
        <v>13758</v>
      </c>
      <c r="N807" s="545" t="s">
        <v>13413</v>
      </c>
      <c r="O807" s="545" t="s">
        <v>14593</v>
      </c>
      <c r="P807" s="549">
        <v>853</v>
      </c>
      <c r="Q807" s="549">
        <v>1</v>
      </c>
      <c r="R807" s="549">
        <v>141</v>
      </c>
      <c r="S807" s="548"/>
      <c r="T807" s="548"/>
      <c r="U807" s="99"/>
    </row>
    <row r="808" spans="1:21" ht="19.5" customHeight="1">
      <c r="A808" s="545">
        <v>922</v>
      </c>
      <c r="B808" s="545" t="s">
        <v>949</v>
      </c>
      <c r="C808" s="545" t="s">
        <v>4504</v>
      </c>
      <c r="D808" s="546"/>
      <c r="E808" s="171" t="str">
        <f t="shared" si="12"/>
        <v>1900</v>
      </c>
      <c r="F808" s="547">
        <v>0</v>
      </c>
      <c r="G808" s="548">
        <v>0</v>
      </c>
      <c r="H808" s="547">
        <v>0</v>
      </c>
      <c r="I808" s="545" t="s">
        <v>12668</v>
      </c>
      <c r="J808" s="545"/>
      <c r="K808" s="545" t="s">
        <v>13413</v>
      </c>
      <c r="L808" s="545" t="s">
        <v>14613</v>
      </c>
      <c r="M808" s="548" t="s">
        <v>13868</v>
      </c>
      <c r="N808" s="545" t="s">
        <v>13413</v>
      </c>
      <c r="O808" s="545" t="s">
        <v>13413</v>
      </c>
      <c r="P808" s="549">
        <v>854</v>
      </c>
      <c r="Q808" s="549">
        <v>2</v>
      </c>
      <c r="R808" s="549">
        <v>7</v>
      </c>
      <c r="S808" s="548"/>
      <c r="T808" s="548"/>
      <c r="U808" s="99"/>
    </row>
    <row r="809" spans="1:21" ht="19.5" customHeight="1">
      <c r="A809" s="545">
        <v>923</v>
      </c>
      <c r="B809" s="545" t="s">
        <v>2727</v>
      </c>
      <c r="C809" s="545" t="s">
        <v>209</v>
      </c>
      <c r="D809" s="546">
        <v>46052</v>
      </c>
      <c r="E809" s="171" t="str">
        <f t="shared" si="12"/>
        <v>2026</v>
      </c>
      <c r="F809" s="547">
        <v>7200</v>
      </c>
      <c r="G809" s="548">
        <v>0.19</v>
      </c>
      <c r="H809" s="547">
        <v>6050.42</v>
      </c>
      <c r="I809" s="545" t="s">
        <v>12675</v>
      </c>
      <c r="J809" s="545" t="s">
        <v>13307</v>
      </c>
      <c r="K809" s="545" t="s">
        <v>13413</v>
      </c>
      <c r="L809" s="545" t="s">
        <v>13413</v>
      </c>
      <c r="M809" s="548" t="s">
        <v>13758</v>
      </c>
      <c r="N809" s="545" t="s">
        <v>13413</v>
      </c>
      <c r="O809" s="545" t="s">
        <v>14614</v>
      </c>
      <c r="P809" s="549">
        <v>855</v>
      </c>
      <c r="Q809" s="549">
        <v>1</v>
      </c>
      <c r="R809" s="549">
        <v>141</v>
      </c>
      <c r="S809" s="548">
        <v>2228</v>
      </c>
      <c r="T809" s="548"/>
      <c r="U809" s="99"/>
    </row>
    <row r="810" spans="1:21" ht="19.5" customHeight="1">
      <c r="A810" s="545">
        <v>924</v>
      </c>
      <c r="B810" s="545" t="s">
        <v>11894</v>
      </c>
      <c r="C810" s="545" t="s">
        <v>221</v>
      </c>
      <c r="D810" s="546"/>
      <c r="E810" s="171" t="str">
        <f t="shared" si="12"/>
        <v>1900</v>
      </c>
      <c r="F810" s="547">
        <v>0</v>
      </c>
      <c r="G810" s="548">
        <v>0</v>
      </c>
      <c r="H810" s="547">
        <v>0</v>
      </c>
      <c r="I810" s="545" t="s">
        <v>12675</v>
      </c>
      <c r="J810" s="545"/>
      <c r="K810" s="545" t="s">
        <v>13413</v>
      </c>
      <c r="L810" s="545" t="s">
        <v>14615</v>
      </c>
      <c r="M810" s="548" t="s">
        <v>13758</v>
      </c>
      <c r="N810" s="545" t="s">
        <v>13413</v>
      </c>
      <c r="O810" s="545" t="s">
        <v>13413</v>
      </c>
      <c r="P810" s="549">
        <v>856</v>
      </c>
      <c r="Q810" s="549">
        <v>1</v>
      </c>
      <c r="R810" s="549">
        <v>141</v>
      </c>
      <c r="S810" s="548"/>
      <c r="T810" s="548"/>
      <c r="U810" s="99"/>
    </row>
    <row r="811" spans="1:21" ht="19.5" customHeight="1">
      <c r="A811" s="545">
        <v>925</v>
      </c>
      <c r="B811" s="545" t="s">
        <v>2730</v>
      </c>
      <c r="C811" s="545" t="s">
        <v>221</v>
      </c>
      <c r="D811" s="546"/>
      <c r="E811" s="171" t="str">
        <f t="shared" si="12"/>
        <v>1900</v>
      </c>
      <c r="F811" s="547">
        <v>0</v>
      </c>
      <c r="G811" s="548">
        <v>0</v>
      </c>
      <c r="H811" s="547">
        <v>0</v>
      </c>
      <c r="I811" s="545" t="s">
        <v>12675</v>
      </c>
      <c r="J811" s="545"/>
      <c r="K811" s="545" t="s">
        <v>13413</v>
      </c>
      <c r="L811" s="545" t="s">
        <v>14616</v>
      </c>
      <c r="M811" s="548" t="s">
        <v>13758</v>
      </c>
      <c r="N811" s="545" t="s">
        <v>13413</v>
      </c>
      <c r="O811" s="545" t="s">
        <v>14593</v>
      </c>
      <c r="P811" s="549">
        <v>857</v>
      </c>
      <c r="Q811" s="549">
        <v>1</v>
      </c>
      <c r="R811" s="549">
        <v>141</v>
      </c>
      <c r="S811" s="548"/>
      <c r="T811" s="548"/>
      <c r="U811" s="99"/>
    </row>
    <row r="812" spans="1:21" ht="19.5" customHeight="1">
      <c r="A812" s="545">
        <v>926</v>
      </c>
      <c r="B812" s="545" t="s">
        <v>2731</v>
      </c>
      <c r="C812" s="545" t="s">
        <v>221</v>
      </c>
      <c r="D812" s="546"/>
      <c r="E812" s="171" t="str">
        <f t="shared" si="12"/>
        <v>1900</v>
      </c>
      <c r="F812" s="547">
        <v>0</v>
      </c>
      <c r="G812" s="548">
        <v>0</v>
      </c>
      <c r="H812" s="547">
        <v>0</v>
      </c>
      <c r="I812" s="545" t="s">
        <v>12675</v>
      </c>
      <c r="J812" s="545"/>
      <c r="K812" s="545" t="s">
        <v>13413</v>
      </c>
      <c r="L812" s="545" t="s">
        <v>13413</v>
      </c>
      <c r="M812" s="548" t="s">
        <v>13758</v>
      </c>
      <c r="N812" s="545" t="s">
        <v>13413</v>
      </c>
      <c r="O812" s="545" t="s">
        <v>14617</v>
      </c>
      <c r="P812" s="549">
        <v>858</v>
      </c>
      <c r="Q812" s="549">
        <v>1</v>
      </c>
      <c r="R812" s="549">
        <v>141</v>
      </c>
      <c r="S812" s="548"/>
      <c r="T812" s="548"/>
      <c r="U812" s="99"/>
    </row>
    <row r="813" spans="1:21" ht="19.5" customHeight="1">
      <c r="A813" s="545">
        <v>927</v>
      </c>
      <c r="B813" s="545" t="s">
        <v>2733</v>
      </c>
      <c r="C813" s="545" t="s">
        <v>221</v>
      </c>
      <c r="D813" s="546"/>
      <c r="E813" s="171" t="str">
        <f t="shared" si="12"/>
        <v>1900</v>
      </c>
      <c r="F813" s="547">
        <v>0</v>
      </c>
      <c r="G813" s="548">
        <v>0</v>
      </c>
      <c r="H813" s="547">
        <v>0</v>
      </c>
      <c r="I813" s="545" t="s">
        <v>12720</v>
      </c>
      <c r="J813" s="545"/>
      <c r="K813" s="545" t="s">
        <v>13413</v>
      </c>
      <c r="L813" s="545" t="s">
        <v>14618</v>
      </c>
      <c r="M813" s="548" t="s">
        <v>13758</v>
      </c>
      <c r="N813" s="545" t="s">
        <v>13413</v>
      </c>
      <c r="O813" s="545" t="s">
        <v>14619</v>
      </c>
      <c r="P813" s="549">
        <v>859</v>
      </c>
      <c r="Q813" s="549">
        <v>1</v>
      </c>
      <c r="R813" s="549">
        <v>139</v>
      </c>
      <c r="S813" s="548"/>
      <c r="T813" s="548"/>
      <c r="U813" s="99"/>
    </row>
    <row r="814" spans="1:21" ht="19.5" customHeight="1">
      <c r="A814" s="545">
        <v>929</v>
      </c>
      <c r="B814" s="545" t="s">
        <v>2734</v>
      </c>
      <c r="C814" s="545" t="s">
        <v>221</v>
      </c>
      <c r="D814" s="546">
        <v>44676</v>
      </c>
      <c r="E814" s="171" t="str">
        <f t="shared" si="12"/>
        <v>2022</v>
      </c>
      <c r="F814" s="547">
        <v>73142.009999999995</v>
      </c>
      <c r="G814" s="548">
        <v>0.19</v>
      </c>
      <c r="H814" s="547">
        <v>61463.87</v>
      </c>
      <c r="I814" s="545" t="s">
        <v>12677</v>
      </c>
      <c r="J814" s="545" t="s">
        <v>13298</v>
      </c>
      <c r="K814" s="545" t="s">
        <v>13413</v>
      </c>
      <c r="L814" s="545" t="s">
        <v>14620</v>
      </c>
      <c r="M814" s="548" t="s">
        <v>13758</v>
      </c>
      <c r="N814" s="545" t="s">
        <v>13413</v>
      </c>
      <c r="O814" s="545" t="s">
        <v>13413</v>
      </c>
      <c r="P814" s="549">
        <v>860</v>
      </c>
      <c r="Q814" s="549">
        <v>1</v>
      </c>
      <c r="R814" s="549">
        <v>143</v>
      </c>
      <c r="S814" s="548">
        <v>1012</v>
      </c>
      <c r="T814" s="548"/>
      <c r="U814" s="99"/>
    </row>
    <row r="815" spans="1:21" ht="19.5" customHeight="1">
      <c r="A815" s="545">
        <v>931</v>
      </c>
      <c r="B815" s="545" t="s">
        <v>11893</v>
      </c>
      <c r="C815" s="545" t="s">
        <v>216</v>
      </c>
      <c r="D815" s="546"/>
      <c r="E815" s="171" t="str">
        <f t="shared" si="12"/>
        <v>1900</v>
      </c>
      <c r="F815" s="547">
        <v>0</v>
      </c>
      <c r="G815" s="548">
        <v>0</v>
      </c>
      <c r="H815" s="547">
        <v>0</v>
      </c>
      <c r="I815" s="545" t="s">
        <v>12642</v>
      </c>
      <c r="J815" s="545"/>
      <c r="K815" s="545" t="s">
        <v>13413</v>
      </c>
      <c r="L815" s="545" t="s">
        <v>13807</v>
      </c>
      <c r="M815" s="548" t="s">
        <v>13758</v>
      </c>
      <c r="N815" s="545" t="s">
        <v>13413</v>
      </c>
      <c r="O815" s="545" t="s">
        <v>14621</v>
      </c>
      <c r="P815" s="549">
        <v>861</v>
      </c>
      <c r="Q815" s="549">
        <v>1</v>
      </c>
      <c r="R815" s="549">
        <v>135</v>
      </c>
      <c r="S815" s="548"/>
      <c r="T815" s="548"/>
      <c r="U815" s="99"/>
    </row>
    <row r="816" spans="1:21" ht="19.5" customHeight="1">
      <c r="A816" s="545">
        <v>932</v>
      </c>
      <c r="B816" s="545" t="s">
        <v>2737</v>
      </c>
      <c r="C816" s="545" t="s">
        <v>216</v>
      </c>
      <c r="D816" s="546"/>
      <c r="E816" s="171" t="str">
        <f t="shared" si="12"/>
        <v>1900</v>
      </c>
      <c r="F816" s="547">
        <v>0</v>
      </c>
      <c r="G816" s="548">
        <v>0</v>
      </c>
      <c r="H816" s="547">
        <v>0</v>
      </c>
      <c r="I816" s="545" t="s">
        <v>12675</v>
      </c>
      <c r="J816" s="545"/>
      <c r="K816" s="545" t="s">
        <v>13413</v>
      </c>
      <c r="L816" s="545" t="s">
        <v>13413</v>
      </c>
      <c r="M816" s="548" t="s">
        <v>13758</v>
      </c>
      <c r="N816" s="545" t="s">
        <v>13413</v>
      </c>
      <c r="O816" s="545" t="s">
        <v>13413</v>
      </c>
      <c r="P816" s="549">
        <v>862</v>
      </c>
      <c r="Q816" s="549">
        <v>1</v>
      </c>
      <c r="R816" s="549">
        <v>15</v>
      </c>
      <c r="S816" s="548"/>
      <c r="T816" s="548"/>
      <c r="U816" s="99"/>
    </row>
    <row r="817" spans="1:21" ht="19.5" customHeight="1">
      <c r="A817" s="545">
        <v>933</v>
      </c>
      <c r="B817" s="545" t="s">
        <v>2752</v>
      </c>
      <c r="C817" s="545" t="s">
        <v>209</v>
      </c>
      <c r="D817" s="546">
        <v>46078</v>
      </c>
      <c r="E817" s="171" t="str">
        <f t="shared" si="12"/>
        <v>2026</v>
      </c>
      <c r="F817" s="547">
        <v>17114</v>
      </c>
      <c r="G817" s="548">
        <v>0.19</v>
      </c>
      <c r="H817" s="547">
        <v>14381.51</v>
      </c>
      <c r="I817" s="545" t="s">
        <v>12675</v>
      </c>
      <c r="J817" s="545" t="s">
        <v>13298</v>
      </c>
      <c r="K817" s="545" t="s">
        <v>13413</v>
      </c>
      <c r="L817" s="545" t="s">
        <v>13413</v>
      </c>
      <c r="M817" s="548" t="s">
        <v>13758</v>
      </c>
      <c r="N817" s="545" t="s">
        <v>13413</v>
      </c>
      <c r="O817" s="545" t="s">
        <v>13413</v>
      </c>
      <c r="P817" s="549">
        <v>863</v>
      </c>
      <c r="Q817" s="549">
        <v>1</v>
      </c>
      <c r="R817" s="549">
        <v>141</v>
      </c>
      <c r="S817" s="548">
        <v>1012</v>
      </c>
      <c r="T817" s="548"/>
      <c r="U817" s="99"/>
    </row>
    <row r="818" spans="1:21" ht="19.5" customHeight="1">
      <c r="A818" s="545">
        <v>934</v>
      </c>
      <c r="B818" s="545" t="s">
        <v>2740</v>
      </c>
      <c r="C818" s="545" t="s">
        <v>221</v>
      </c>
      <c r="D818" s="546"/>
      <c r="E818" s="171" t="str">
        <f t="shared" si="12"/>
        <v>1900</v>
      </c>
      <c r="F818" s="547">
        <v>0</v>
      </c>
      <c r="G818" s="548">
        <v>0</v>
      </c>
      <c r="H818" s="547">
        <v>0</v>
      </c>
      <c r="I818" s="545" t="s">
        <v>12677</v>
      </c>
      <c r="J818" s="545"/>
      <c r="K818" s="545" t="s">
        <v>13413</v>
      </c>
      <c r="L818" s="545" t="s">
        <v>13413</v>
      </c>
      <c r="M818" s="548" t="s">
        <v>13843</v>
      </c>
      <c r="N818" s="545" t="s">
        <v>13413</v>
      </c>
      <c r="O818" s="545" t="s">
        <v>13413</v>
      </c>
      <c r="P818" s="549">
        <v>864</v>
      </c>
      <c r="Q818" s="549">
        <v>5</v>
      </c>
      <c r="R818" s="549">
        <v>143</v>
      </c>
      <c r="S818" s="548"/>
      <c r="T818" s="548"/>
      <c r="U818" s="99"/>
    </row>
    <row r="819" spans="1:21" ht="19.5" customHeight="1">
      <c r="A819" s="545">
        <v>935</v>
      </c>
      <c r="B819" s="545" t="s">
        <v>2739</v>
      </c>
      <c r="C819" s="545" t="s">
        <v>221</v>
      </c>
      <c r="D819" s="546"/>
      <c r="E819" s="171" t="str">
        <f t="shared" si="12"/>
        <v>1900</v>
      </c>
      <c r="F819" s="547">
        <v>0</v>
      </c>
      <c r="G819" s="548">
        <v>0</v>
      </c>
      <c r="H819" s="547">
        <v>0</v>
      </c>
      <c r="I819" s="545" t="s">
        <v>12677</v>
      </c>
      <c r="J819" s="545"/>
      <c r="K819" s="545" t="s">
        <v>13413</v>
      </c>
      <c r="L819" s="545" t="s">
        <v>13413</v>
      </c>
      <c r="M819" s="548" t="s">
        <v>13758</v>
      </c>
      <c r="N819" s="545" t="s">
        <v>13413</v>
      </c>
      <c r="O819" s="545" t="s">
        <v>13413</v>
      </c>
      <c r="P819" s="549">
        <v>865</v>
      </c>
      <c r="Q819" s="549">
        <v>1</v>
      </c>
      <c r="R819" s="549">
        <v>143</v>
      </c>
      <c r="S819" s="548"/>
      <c r="T819" s="548"/>
      <c r="U819" s="99"/>
    </row>
    <row r="820" spans="1:21" ht="19.5" customHeight="1">
      <c r="A820" s="545">
        <v>936</v>
      </c>
      <c r="B820" s="545" t="s">
        <v>11892</v>
      </c>
      <c r="C820" s="545" t="s">
        <v>221</v>
      </c>
      <c r="D820" s="546"/>
      <c r="E820" s="171" t="str">
        <f t="shared" si="12"/>
        <v>1900</v>
      </c>
      <c r="F820" s="547">
        <v>0</v>
      </c>
      <c r="G820" s="548">
        <v>0</v>
      </c>
      <c r="H820" s="547">
        <v>0</v>
      </c>
      <c r="I820" s="545" t="s">
        <v>12677</v>
      </c>
      <c r="J820" s="545"/>
      <c r="K820" s="545" t="s">
        <v>13413</v>
      </c>
      <c r="L820" s="545" t="s">
        <v>13413</v>
      </c>
      <c r="M820" s="548" t="s">
        <v>13843</v>
      </c>
      <c r="N820" s="545" t="s">
        <v>13413</v>
      </c>
      <c r="O820" s="545" t="s">
        <v>13413</v>
      </c>
      <c r="P820" s="549">
        <v>866</v>
      </c>
      <c r="Q820" s="549">
        <v>5</v>
      </c>
      <c r="R820" s="549">
        <v>143</v>
      </c>
      <c r="S820" s="548"/>
      <c r="T820" s="548"/>
      <c r="U820" s="99"/>
    </row>
    <row r="821" spans="1:21" ht="19.5" customHeight="1">
      <c r="A821" s="545">
        <v>937</v>
      </c>
      <c r="B821" s="545" t="s">
        <v>2750</v>
      </c>
      <c r="C821" s="545" t="s">
        <v>209</v>
      </c>
      <c r="D821" s="546"/>
      <c r="E821" s="171" t="str">
        <f t="shared" si="12"/>
        <v>1900</v>
      </c>
      <c r="F821" s="547">
        <v>0</v>
      </c>
      <c r="G821" s="548">
        <v>0</v>
      </c>
      <c r="H821" s="547">
        <v>0</v>
      </c>
      <c r="I821" s="545" t="s">
        <v>12675</v>
      </c>
      <c r="J821" s="545"/>
      <c r="K821" s="545" t="s">
        <v>13413</v>
      </c>
      <c r="L821" s="545" t="s">
        <v>13413</v>
      </c>
      <c r="M821" s="548" t="s">
        <v>13758</v>
      </c>
      <c r="N821" s="545" t="s">
        <v>13413</v>
      </c>
      <c r="O821" s="545" t="s">
        <v>13413</v>
      </c>
      <c r="P821" s="549">
        <v>867</v>
      </c>
      <c r="Q821" s="549">
        <v>1</v>
      </c>
      <c r="R821" s="549">
        <v>141</v>
      </c>
      <c r="S821" s="548"/>
      <c r="T821" s="548"/>
      <c r="U821" s="99"/>
    </row>
    <row r="822" spans="1:21" ht="19.5" customHeight="1">
      <c r="A822" s="545">
        <v>938</v>
      </c>
      <c r="B822" s="545" t="s">
        <v>11891</v>
      </c>
      <c r="C822" s="545" t="s">
        <v>216</v>
      </c>
      <c r="D822" s="546"/>
      <c r="E822" s="171" t="str">
        <f t="shared" si="12"/>
        <v>1900</v>
      </c>
      <c r="F822" s="547">
        <v>0</v>
      </c>
      <c r="G822" s="548">
        <v>0</v>
      </c>
      <c r="H822" s="547">
        <v>0</v>
      </c>
      <c r="I822" s="545" t="s">
        <v>12721</v>
      </c>
      <c r="J822" s="545"/>
      <c r="K822" s="545" t="s">
        <v>13413</v>
      </c>
      <c r="L822" s="545" t="s">
        <v>14610</v>
      </c>
      <c r="M822" s="548" t="s">
        <v>13758</v>
      </c>
      <c r="N822" s="545" t="s">
        <v>13413</v>
      </c>
      <c r="O822" s="545" t="s">
        <v>14622</v>
      </c>
      <c r="P822" s="549">
        <v>868</v>
      </c>
      <c r="Q822" s="549">
        <v>1</v>
      </c>
      <c r="R822" s="549">
        <v>144</v>
      </c>
      <c r="S822" s="548"/>
      <c r="T822" s="548"/>
      <c r="U822" s="99"/>
    </row>
    <row r="823" spans="1:21" ht="19.5" customHeight="1">
      <c r="A823" s="545">
        <v>939</v>
      </c>
      <c r="B823" s="545" t="s">
        <v>2757</v>
      </c>
      <c r="C823" s="545" t="s">
        <v>216</v>
      </c>
      <c r="D823" s="546"/>
      <c r="E823" s="171" t="str">
        <f t="shared" si="12"/>
        <v>1900</v>
      </c>
      <c r="F823" s="547">
        <v>0</v>
      </c>
      <c r="G823" s="548">
        <v>0</v>
      </c>
      <c r="H823" s="547">
        <v>0</v>
      </c>
      <c r="I823" s="545" t="s">
        <v>12721</v>
      </c>
      <c r="J823" s="545"/>
      <c r="K823" s="545" t="s">
        <v>13413</v>
      </c>
      <c r="L823" s="545" t="s">
        <v>14611</v>
      </c>
      <c r="M823" s="548" t="s">
        <v>13758</v>
      </c>
      <c r="N823" s="545" t="s">
        <v>13413</v>
      </c>
      <c r="O823" s="545" t="s">
        <v>13413</v>
      </c>
      <c r="P823" s="549">
        <v>869</v>
      </c>
      <c r="Q823" s="549">
        <v>1</v>
      </c>
      <c r="R823" s="549">
        <v>144</v>
      </c>
      <c r="S823" s="548"/>
      <c r="T823" s="548"/>
      <c r="U823" s="99"/>
    </row>
    <row r="824" spans="1:21" ht="19.5" customHeight="1">
      <c r="A824" s="545">
        <v>940</v>
      </c>
      <c r="B824" s="545" t="s">
        <v>2764</v>
      </c>
      <c r="C824" s="545" t="s">
        <v>209</v>
      </c>
      <c r="D824" s="546">
        <v>46052</v>
      </c>
      <c r="E824" s="171" t="str">
        <f t="shared" si="12"/>
        <v>2026</v>
      </c>
      <c r="F824" s="547">
        <v>9875</v>
      </c>
      <c r="G824" s="548">
        <v>0.19</v>
      </c>
      <c r="H824" s="547">
        <v>8298.32</v>
      </c>
      <c r="I824" s="545" t="s">
        <v>12675</v>
      </c>
      <c r="J824" s="545" t="s">
        <v>13307</v>
      </c>
      <c r="K824" s="545" t="s">
        <v>14623</v>
      </c>
      <c r="L824" s="545" t="s">
        <v>13413</v>
      </c>
      <c r="M824" s="548" t="s">
        <v>13758</v>
      </c>
      <c r="N824" s="545" t="s">
        <v>13413</v>
      </c>
      <c r="O824" s="545" t="s">
        <v>13413</v>
      </c>
      <c r="P824" s="549">
        <v>870</v>
      </c>
      <c r="Q824" s="549">
        <v>1</v>
      </c>
      <c r="R824" s="549">
        <v>141</v>
      </c>
      <c r="S824" s="548">
        <v>2228</v>
      </c>
      <c r="T824" s="548"/>
      <c r="U824" s="99"/>
    </row>
    <row r="825" spans="1:21" ht="19.5" customHeight="1">
      <c r="A825" s="545">
        <v>941</v>
      </c>
      <c r="B825" s="545" t="s">
        <v>2773</v>
      </c>
      <c r="C825" s="545" t="s">
        <v>209</v>
      </c>
      <c r="D825" s="546">
        <v>46052</v>
      </c>
      <c r="E825" s="171" t="str">
        <f t="shared" si="12"/>
        <v>2026</v>
      </c>
      <c r="F825" s="547">
        <v>10421</v>
      </c>
      <c r="G825" s="548">
        <v>0.19</v>
      </c>
      <c r="H825" s="547">
        <v>8757.14</v>
      </c>
      <c r="I825" s="545" t="s">
        <v>12675</v>
      </c>
      <c r="J825" s="545" t="s">
        <v>13307</v>
      </c>
      <c r="K825" s="545" t="s">
        <v>13413</v>
      </c>
      <c r="L825" s="545" t="s">
        <v>13413</v>
      </c>
      <c r="M825" s="548" t="s">
        <v>13758</v>
      </c>
      <c r="N825" s="545" t="s">
        <v>13413</v>
      </c>
      <c r="O825" s="545" t="s">
        <v>13413</v>
      </c>
      <c r="P825" s="549">
        <v>871</v>
      </c>
      <c r="Q825" s="549">
        <v>1</v>
      </c>
      <c r="R825" s="549">
        <v>15</v>
      </c>
      <c r="S825" s="548">
        <v>2228</v>
      </c>
      <c r="T825" s="548"/>
      <c r="U825" s="99"/>
    </row>
    <row r="826" spans="1:21" ht="19.5" customHeight="1">
      <c r="A826" s="545">
        <v>942</v>
      </c>
      <c r="B826" s="545" t="s">
        <v>2774</v>
      </c>
      <c r="C826" s="545" t="s">
        <v>209</v>
      </c>
      <c r="D826" s="546">
        <v>46052</v>
      </c>
      <c r="E826" s="171" t="str">
        <f t="shared" si="12"/>
        <v>2026</v>
      </c>
      <c r="F826" s="547">
        <v>11865</v>
      </c>
      <c r="G826" s="548">
        <v>0.19</v>
      </c>
      <c r="H826" s="547">
        <v>9970.59</v>
      </c>
      <c r="I826" s="545" t="s">
        <v>12675</v>
      </c>
      <c r="J826" s="545" t="s">
        <v>13307</v>
      </c>
      <c r="K826" s="545" t="s">
        <v>13413</v>
      </c>
      <c r="L826" s="545" t="s">
        <v>13413</v>
      </c>
      <c r="M826" s="548" t="s">
        <v>13758</v>
      </c>
      <c r="N826" s="545" t="s">
        <v>13413</v>
      </c>
      <c r="O826" s="545" t="s">
        <v>13413</v>
      </c>
      <c r="P826" s="549">
        <v>872</v>
      </c>
      <c r="Q826" s="549">
        <v>1</v>
      </c>
      <c r="R826" s="549">
        <v>15</v>
      </c>
      <c r="S826" s="548">
        <v>2228</v>
      </c>
      <c r="T826" s="548"/>
      <c r="U826" s="99"/>
    </row>
    <row r="827" spans="1:21" ht="19.5" customHeight="1">
      <c r="A827" s="545">
        <v>943</v>
      </c>
      <c r="B827" s="545" t="s">
        <v>7121</v>
      </c>
      <c r="C827" s="545" t="s">
        <v>209</v>
      </c>
      <c r="D827" s="546">
        <v>46052</v>
      </c>
      <c r="E827" s="171" t="str">
        <f t="shared" si="12"/>
        <v>2026</v>
      </c>
      <c r="F827" s="547">
        <v>11431</v>
      </c>
      <c r="G827" s="548">
        <v>0.19</v>
      </c>
      <c r="H827" s="547">
        <v>9605.8799999999992</v>
      </c>
      <c r="I827" s="545" t="s">
        <v>12675</v>
      </c>
      <c r="J827" s="545" t="s">
        <v>13307</v>
      </c>
      <c r="K827" s="545" t="s">
        <v>13413</v>
      </c>
      <c r="L827" s="545" t="s">
        <v>13413</v>
      </c>
      <c r="M827" s="548" t="s">
        <v>13758</v>
      </c>
      <c r="N827" s="545" t="s">
        <v>13413</v>
      </c>
      <c r="O827" s="545" t="s">
        <v>13413</v>
      </c>
      <c r="P827" s="549">
        <v>873</v>
      </c>
      <c r="Q827" s="549">
        <v>1</v>
      </c>
      <c r="R827" s="549">
        <v>15</v>
      </c>
      <c r="S827" s="548">
        <v>2228</v>
      </c>
      <c r="T827" s="548"/>
      <c r="U827" s="99"/>
    </row>
    <row r="828" spans="1:21" ht="19.5" customHeight="1">
      <c r="A828" s="545">
        <v>944</v>
      </c>
      <c r="B828" s="545" t="s">
        <v>11890</v>
      </c>
      <c r="C828" s="545" t="s">
        <v>216</v>
      </c>
      <c r="D828" s="546"/>
      <c r="E828" s="171" t="str">
        <f t="shared" si="12"/>
        <v>1900</v>
      </c>
      <c r="F828" s="547">
        <v>0</v>
      </c>
      <c r="G828" s="548">
        <v>0</v>
      </c>
      <c r="H828" s="547">
        <v>0</v>
      </c>
      <c r="I828" s="545" t="s">
        <v>12715</v>
      </c>
      <c r="J828" s="545"/>
      <c r="K828" s="545" t="s">
        <v>13413</v>
      </c>
      <c r="L828" s="545" t="s">
        <v>14624</v>
      </c>
      <c r="M828" s="548" t="s">
        <v>13758</v>
      </c>
      <c r="N828" s="545" t="s">
        <v>13413</v>
      </c>
      <c r="O828" s="545" t="s">
        <v>14625</v>
      </c>
      <c r="P828" s="549">
        <v>874</v>
      </c>
      <c r="Q828" s="549">
        <v>1</v>
      </c>
      <c r="R828" s="549">
        <v>129</v>
      </c>
      <c r="S828" s="548"/>
      <c r="T828" s="548"/>
      <c r="U828" s="99"/>
    </row>
    <row r="829" spans="1:21" ht="19.5" customHeight="1">
      <c r="A829" s="545">
        <v>945</v>
      </c>
      <c r="B829" s="545" t="s">
        <v>11889</v>
      </c>
      <c r="C829" s="545" t="s">
        <v>216</v>
      </c>
      <c r="D829" s="546"/>
      <c r="E829" s="171" t="str">
        <f t="shared" si="12"/>
        <v>1900</v>
      </c>
      <c r="F829" s="547">
        <v>0</v>
      </c>
      <c r="G829" s="548">
        <v>0</v>
      </c>
      <c r="H829" s="547">
        <v>0</v>
      </c>
      <c r="I829" s="545" t="s">
        <v>12673</v>
      </c>
      <c r="J829" s="545"/>
      <c r="K829" s="545" t="s">
        <v>13413</v>
      </c>
      <c r="L829" s="545" t="s">
        <v>14626</v>
      </c>
      <c r="M829" s="548" t="s">
        <v>13758</v>
      </c>
      <c r="N829" s="545" t="s">
        <v>13413</v>
      </c>
      <c r="O829" s="545" t="s">
        <v>14206</v>
      </c>
      <c r="P829" s="549">
        <v>875</v>
      </c>
      <c r="Q829" s="549">
        <v>1</v>
      </c>
      <c r="R829" s="549">
        <v>140</v>
      </c>
      <c r="S829" s="548"/>
      <c r="T829" s="548"/>
      <c r="U829" s="99"/>
    </row>
    <row r="830" spans="1:21" ht="19.5" customHeight="1">
      <c r="A830" s="545">
        <v>946</v>
      </c>
      <c r="B830" s="545" t="s">
        <v>2777</v>
      </c>
      <c r="C830" s="545" t="s">
        <v>216</v>
      </c>
      <c r="D830" s="546"/>
      <c r="E830" s="171" t="str">
        <f t="shared" si="12"/>
        <v>1900</v>
      </c>
      <c r="F830" s="547">
        <v>0</v>
      </c>
      <c r="G830" s="548">
        <v>0</v>
      </c>
      <c r="H830" s="547">
        <v>0</v>
      </c>
      <c r="I830" s="545" t="s">
        <v>12673</v>
      </c>
      <c r="J830" s="545"/>
      <c r="K830" s="545" t="s">
        <v>13413</v>
      </c>
      <c r="L830" s="545" t="s">
        <v>13413</v>
      </c>
      <c r="M830" s="548" t="s">
        <v>13758</v>
      </c>
      <c r="N830" s="545" t="s">
        <v>13413</v>
      </c>
      <c r="O830" s="545" t="s">
        <v>14206</v>
      </c>
      <c r="P830" s="549">
        <v>876</v>
      </c>
      <c r="Q830" s="549">
        <v>1</v>
      </c>
      <c r="R830" s="549">
        <v>140</v>
      </c>
      <c r="S830" s="548"/>
      <c r="T830" s="548"/>
      <c r="U830" s="99"/>
    </row>
    <row r="831" spans="1:21" ht="19.5" customHeight="1">
      <c r="A831" s="545">
        <v>947</v>
      </c>
      <c r="B831" s="545" t="s">
        <v>11888</v>
      </c>
      <c r="C831" s="545" t="s">
        <v>216</v>
      </c>
      <c r="D831" s="546"/>
      <c r="E831" s="171" t="str">
        <f t="shared" si="12"/>
        <v>1900</v>
      </c>
      <c r="F831" s="547">
        <v>0</v>
      </c>
      <c r="G831" s="548">
        <v>0</v>
      </c>
      <c r="H831" s="547">
        <v>0</v>
      </c>
      <c r="I831" s="545" t="s">
        <v>12642</v>
      </c>
      <c r="J831" s="545"/>
      <c r="K831" s="545" t="s">
        <v>13413</v>
      </c>
      <c r="L831" s="545" t="s">
        <v>13807</v>
      </c>
      <c r="M831" s="548" t="s">
        <v>13758</v>
      </c>
      <c r="N831" s="545" t="s">
        <v>13413</v>
      </c>
      <c r="O831" s="545" t="s">
        <v>14627</v>
      </c>
      <c r="P831" s="549">
        <v>877</v>
      </c>
      <c r="Q831" s="549">
        <v>1</v>
      </c>
      <c r="R831" s="549">
        <v>135</v>
      </c>
      <c r="S831" s="548"/>
      <c r="T831" s="548"/>
      <c r="U831" s="99"/>
    </row>
    <row r="832" spans="1:21" ht="19.5" customHeight="1">
      <c r="A832" s="545">
        <v>948</v>
      </c>
      <c r="B832" s="545" t="s">
        <v>11887</v>
      </c>
      <c r="C832" s="545" t="s">
        <v>216</v>
      </c>
      <c r="D832" s="546"/>
      <c r="E832" s="171" t="str">
        <f t="shared" si="12"/>
        <v>1900</v>
      </c>
      <c r="F832" s="547">
        <v>0</v>
      </c>
      <c r="G832" s="548">
        <v>0</v>
      </c>
      <c r="H832" s="547">
        <v>0</v>
      </c>
      <c r="I832" s="545" t="s">
        <v>12721</v>
      </c>
      <c r="J832" s="545"/>
      <c r="K832" s="545" t="s">
        <v>13413</v>
      </c>
      <c r="L832" s="545" t="s">
        <v>13413</v>
      </c>
      <c r="M832" s="548" t="s">
        <v>13758</v>
      </c>
      <c r="N832" s="545" t="s">
        <v>13413</v>
      </c>
      <c r="O832" s="545" t="s">
        <v>14628</v>
      </c>
      <c r="P832" s="549">
        <v>878</v>
      </c>
      <c r="Q832" s="549">
        <v>1</v>
      </c>
      <c r="R832" s="549">
        <v>144</v>
      </c>
      <c r="S832" s="548"/>
      <c r="T832" s="548"/>
      <c r="U832" s="99"/>
    </row>
    <row r="833" spans="1:21" ht="19.5" customHeight="1">
      <c r="A833" s="545">
        <v>949</v>
      </c>
      <c r="B833" s="545" t="s">
        <v>932</v>
      </c>
      <c r="C833" s="545" t="s">
        <v>4504</v>
      </c>
      <c r="D833" s="546"/>
      <c r="E833" s="171" t="str">
        <f t="shared" si="12"/>
        <v>1900</v>
      </c>
      <c r="F833" s="547">
        <v>0</v>
      </c>
      <c r="G833" s="548">
        <v>0</v>
      </c>
      <c r="H833" s="547">
        <v>0</v>
      </c>
      <c r="I833" s="545" t="s">
        <v>12668</v>
      </c>
      <c r="J833" s="545"/>
      <c r="K833" s="545" t="s">
        <v>13413</v>
      </c>
      <c r="L833" s="545" t="s">
        <v>13413</v>
      </c>
      <c r="M833" s="548" t="s">
        <v>13868</v>
      </c>
      <c r="N833" s="545" t="s">
        <v>13413</v>
      </c>
      <c r="O833" s="545" t="s">
        <v>13413</v>
      </c>
      <c r="P833" s="549">
        <v>879</v>
      </c>
      <c r="Q833" s="549">
        <v>2</v>
      </c>
      <c r="R833" s="549">
        <v>7</v>
      </c>
      <c r="S833" s="548"/>
      <c r="T833" s="548"/>
      <c r="U833" s="99"/>
    </row>
    <row r="834" spans="1:21" ht="19.5" customHeight="1">
      <c r="A834" s="545">
        <v>950</v>
      </c>
      <c r="B834" s="545" t="s">
        <v>992</v>
      </c>
      <c r="C834" s="545" t="s">
        <v>4504</v>
      </c>
      <c r="D834" s="546">
        <v>46083</v>
      </c>
      <c r="E834" s="171" t="str">
        <f t="shared" si="12"/>
        <v>2026</v>
      </c>
      <c r="F834" s="547">
        <v>210</v>
      </c>
      <c r="G834" s="548">
        <v>0.19</v>
      </c>
      <c r="H834" s="547">
        <v>176.47</v>
      </c>
      <c r="I834" s="545" t="s">
        <v>12668</v>
      </c>
      <c r="J834" s="545" t="s">
        <v>13296</v>
      </c>
      <c r="K834" s="545"/>
      <c r="L834" s="545"/>
      <c r="M834" s="548" t="s">
        <v>13868</v>
      </c>
      <c r="N834" s="545" t="s">
        <v>13413</v>
      </c>
      <c r="O834" s="545" t="s">
        <v>13413</v>
      </c>
      <c r="P834" s="549">
        <v>880</v>
      </c>
      <c r="Q834" s="549">
        <v>2</v>
      </c>
      <c r="R834" s="549">
        <v>7</v>
      </c>
      <c r="S834" s="548">
        <v>2218</v>
      </c>
      <c r="T834" s="548"/>
      <c r="U834" s="99"/>
    </row>
    <row r="835" spans="1:21" ht="19.5" customHeight="1">
      <c r="A835" s="545">
        <v>951</v>
      </c>
      <c r="B835" s="545" t="s">
        <v>11884</v>
      </c>
      <c r="C835" s="545" t="s">
        <v>216</v>
      </c>
      <c r="D835" s="546"/>
      <c r="E835" s="171" t="str">
        <f t="shared" si="12"/>
        <v>1900</v>
      </c>
      <c r="F835" s="547">
        <v>0</v>
      </c>
      <c r="G835" s="548">
        <v>0</v>
      </c>
      <c r="H835" s="547">
        <v>0</v>
      </c>
      <c r="I835" s="545" t="s">
        <v>12656</v>
      </c>
      <c r="J835" s="545"/>
      <c r="K835" s="545" t="s">
        <v>13413</v>
      </c>
      <c r="L835" s="545" t="s">
        <v>13972</v>
      </c>
      <c r="M835" s="548" t="s">
        <v>13758</v>
      </c>
      <c r="N835" s="545" t="s">
        <v>13413</v>
      </c>
      <c r="O835" s="545" t="s">
        <v>14629</v>
      </c>
      <c r="P835" s="549">
        <v>881</v>
      </c>
      <c r="Q835" s="549">
        <v>1</v>
      </c>
      <c r="R835" s="549">
        <v>119</v>
      </c>
      <c r="S835" s="548"/>
      <c r="T835" s="548"/>
      <c r="U835" s="99"/>
    </row>
    <row r="836" spans="1:21" ht="19.5" customHeight="1">
      <c r="A836" s="545">
        <v>952</v>
      </c>
      <c r="B836" s="545" t="s">
        <v>2778</v>
      </c>
      <c r="C836" s="545" t="s">
        <v>216</v>
      </c>
      <c r="D836" s="546"/>
      <c r="E836" s="171" t="str">
        <f t="shared" ref="E836:E899" si="13">TEXT(D836,"YYYY")</f>
        <v>1900</v>
      </c>
      <c r="F836" s="547">
        <v>0</v>
      </c>
      <c r="G836" s="548">
        <v>0</v>
      </c>
      <c r="H836" s="547">
        <v>0</v>
      </c>
      <c r="I836" s="545" t="s">
        <v>12673</v>
      </c>
      <c r="J836" s="545"/>
      <c r="K836" s="545" t="s">
        <v>13413</v>
      </c>
      <c r="L836" s="545" t="s">
        <v>14630</v>
      </c>
      <c r="M836" s="548" t="s">
        <v>13758</v>
      </c>
      <c r="N836" s="545" t="s">
        <v>13413</v>
      </c>
      <c r="O836" s="545" t="s">
        <v>13413</v>
      </c>
      <c r="P836" s="549">
        <v>882</v>
      </c>
      <c r="Q836" s="549">
        <v>1</v>
      </c>
      <c r="R836" s="549">
        <v>140</v>
      </c>
      <c r="S836" s="548"/>
      <c r="T836" s="548"/>
      <c r="U836" s="99"/>
    </row>
    <row r="837" spans="1:21" ht="19.5" customHeight="1">
      <c r="A837" s="545">
        <v>953</v>
      </c>
      <c r="B837" s="545" t="s">
        <v>1850</v>
      </c>
      <c r="C837" s="545" t="s">
        <v>216</v>
      </c>
      <c r="D837" s="546"/>
      <c r="E837" s="171" t="str">
        <f t="shared" si="13"/>
        <v>1900</v>
      </c>
      <c r="F837" s="547">
        <v>0</v>
      </c>
      <c r="G837" s="548">
        <v>0</v>
      </c>
      <c r="H837" s="547">
        <v>0</v>
      </c>
      <c r="I837" s="545" t="s">
        <v>12686</v>
      </c>
      <c r="J837" s="545"/>
      <c r="K837" s="545" t="s">
        <v>13413</v>
      </c>
      <c r="L837" s="545" t="s">
        <v>13413</v>
      </c>
      <c r="M837" s="548" t="s">
        <v>13758</v>
      </c>
      <c r="N837" s="545" t="s">
        <v>13413</v>
      </c>
      <c r="O837" s="545" t="s">
        <v>13413</v>
      </c>
      <c r="P837" s="549">
        <v>883</v>
      </c>
      <c r="Q837" s="549">
        <v>1</v>
      </c>
      <c r="R837" s="549">
        <v>131</v>
      </c>
      <c r="S837" s="548"/>
      <c r="T837" s="548"/>
      <c r="U837" s="99"/>
    </row>
    <row r="838" spans="1:21" ht="19.5" customHeight="1">
      <c r="A838" s="545">
        <v>954</v>
      </c>
      <c r="B838" s="545" t="s">
        <v>11886</v>
      </c>
      <c r="C838" s="545" t="s">
        <v>216</v>
      </c>
      <c r="D838" s="546"/>
      <c r="E838" s="171" t="str">
        <f t="shared" si="13"/>
        <v>1900</v>
      </c>
      <c r="F838" s="547">
        <v>0</v>
      </c>
      <c r="G838" s="548">
        <v>0</v>
      </c>
      <c r="H838" s="547">
        <v>0</v>
      </c>
      <c r="I838" s="545" t="s">
        <v>12673</v>
      </c>
      <c r="J838" s="545"/>
      <c r="K838" s="545" t="s">
        <v>13413</v>
      </c>
      <c r="L838" s="545" t="s">
        <v>14631</v>
      </c>
      <c r="M838" s="548" t="s">
        <v>13758</v>
      </c>
      <c r="N838" s="545" t="s">
        <v>13413</v>
      </c>
      <c r="O838" s="545" t="s">
        <v>14632</v>
      </c>
      <c r="P838" s="549">
        <v>884</v>
      </c>
      <c r="Q838" s="549">
        <v>1</v>
      </c>
      <c r="R838" s="549">
        <v>140</v>
      </c>
      <c r="S838" s="548"/>
      <c r="T838" s="548"/>
      <c r="U838" s="99"/>
    </row>
    <row r="839" spans="1:21" ht="19.5" customHeight="1">
      <c r="A839" s="545">
        <v>955</v>
      </c>
      <c r="B839" s="545" t="s">
        <v>7120</v>
      </c>
      <c r="C839" s="545" t="s">
        <v>216</v>
      </c>
      <c r="D839" s="546">
        <v>46052</v>
      </c>
      <c r="E839" s="171" t="str">
        <f t="shared" si="13"/>
        <v>2026</v>
      </c>
      <c r="F839" s="547">
        <v>55517</v>
      </c>
      <c r="G839" s="548">
        <v>0</v>
      </c>
      <c r="H839" s="547">
        <v>55517</v>
      </c>
      <c r="I839" s="545" t="s">
        <v>12673</v>
      </c>
      <c r="J839" s="545" t="s">
        <v>13307</v>
      </c>
      <c r="K839" s="545" t="s">
        <v>14633</v>
      </c>
      <c r="L839" s="545" t="s">
        <v>13413</v>
      </c>
      <c r="M839" s="548" t="s">
        <v>13758</v>
      </c>
      <c r="N839" s="545" t="s">
        <v>13413</v>
      </c>
      <c r="O839" s="545" t="s">
        <v>14206</v>
      </c>
      <c r="P839" s="549">
        <v>885</v>
      </c>
      <c r="Q839" s="549">
        <v>1</v>
      </c>
      <c r="R839" s="549">
        <v>140</v>
      </c>
      <c r="S839" s="548">
        <v>2228</v>
      </c>
      <c r="T839" s="548"/>
      <c r="U839" s="99"/>
    </row>
    <row r="840" spans="1:21" ht="19.5" customHeight="1">
      <c r="A840" s="545">
        <v>956</v>
      </c>
      <c r="B840" s="545" t="s">
        <v>2779</v>
      </c>
      <c r="C840" s="545" t="s">
        <v>216</v>
      </c>
      <c r="D840" s="546">
        <v>43553</v>
      </c>
      <c r="E840" s="171" t="str">
        <f t="shared" si="13"/>
        <v>2019</v>
      </c>
      <c r="F840" s="547">
        <v>83371</v>
      </c>
      <c r="G840" s="548">
        <v>0.19</v>
      </c>
      <c r="H840" s="547">
        <v>70059.66</v>
      </c>
      <c r="I840" s="545" t="s">
        <v>12673</v>
      </c>
      <c r="J840" s="545" t="s">
        <v>13298</v>
      </c>
      <c r="K840" s="545" t="s">
        <v>14634</v>
      </c>
      <c r="L840" s="545" t="s">
        <v>14635</v>
      </c>
      <c r="M840" s="548" t="s">
        <v>13758</v>
      </c>
      <c r="N840" s="545" t="s">
        <v>13413</v>
      </c>
      <c r="O840" s="545" t="s">
        <v>13413</v>
      </c>
      <c r="P840" s="549">
        <v>886</v>
      </c>
      <c r="Q840" s="549">
        <v>1</v>
      </c>
      <c r="R840" s="549">
        <v>140</v>
      </c>
      <c r="S840" s="548">
        <v>1012</v>
      </c>
      <c r="T840" s="548"/>
      <c r="U840" s="99"/>
    </row>
    <row r="841" spans="1:21" ht="19.5" customHeight="1">
      <c r="A841" s="545">
        <v>957</v>
      </c>
      <c r="B841" s="545" t="s">
        <v>11885</v>
      </c>
      <c r="C841" s="545" t="s">
        <v>216</v>
      </c>
      <c r="D841" s="546"/>
      <c r="E841" s="171" t="str">
        <f t="shared" si="13"/>
        <v>1900</v>
      </c>
      <c r="F841" s="547">
        <v>0</v>
      </c>
      <c r="G841" s="548">
        <v>0</v>
      </c>
      <c r="H841" s="547">
        <v>0</v>
      </c>
      <c r="I841" s="545" t="s">
        <v>12702</v>
      </c>
      <c r="J841" s="545"/>
      <c r="K841" s="545" t="s">
        <v>13413</v>
      </c>
      <c r="L841" s="545" t="s">
        <v>13413</v>
      </c>
      <c r="M841" s="548" t="s">
        <v>13758</v>
      </c>
      <c r="N841" s="545" t="s">
        <v>13413</v>
      </c>
      <c r="O841" s="545" t="s">
        <v>13413</v>
      </c>
      <c r="P841" s="549">
        <v>887</v>
      </c>
      <c r="Q841" s="549">
        <v>1</v>
      </c>
      <c r="R841" s="549">
        <v>27</v>
      </c>
      <c r="S841" s="548"/>
      <c r="T841" s="548"/>
      <c r="U841" s="99"/>
    </row>
    <row r="842" spans="1:21" ht="19.5" customHeight="1">
      <c r="A842" s="545">
        <v>958</v>
      </c>
      <c r="B842" s="545" t="s">
        <v>11884</v>
      </c>
      <c r="C842" s="545" t="s">
        <v>216</v>
      </c>
      <c r="D842" s="546"/>
      <c r="E842" s="171" t="str">
        <f t="shared" si="13"/>
        <v>1900</v>
      </c>
      <c r="F842" s="547">
        <v>0</v>
      </c>
      <c r="G842" s="548">
        <v>0</v>
      </c>
      <c r="H842" s="547">
        <v>0</v>
      </c>
      <c r="I842" s="545" t="s">
        <v>12656</v>
      </c>
      <c r="J842" s="545"/>
      <c r="K842" s="545" t="s">
        <v>13413</v>
      </c>
      <c r="L842" s="545" t="s">
        <v>14279</v>
      </c>
      <c r="M842" s="548" t="s">
        <v>13758</v>
      </c>
      <c r="N842" s="545" t="s">
        <v>13413</v>
      </c>
      <c r="O842" s="545" t="s">
        <v>14629</v>
      </c>
      <c r="P842" s="549">
        <v>888</v>
      </c>
      <c r="Q842" s="549">
        <v>1</v>
      </c>
      <c r="R842" s="549">
        <v>119</v>
      </c>
      <c r="S842" s="548"/>
      <c r="T842" s="548"/>
      <c r="U842" s="99"/>
    </row>
    <row r="843" spans="1:21" ht="19.5" customHeight="1">
      <c r="A843" s="545">
        <v>959</v>
      </c>
      <c r="B843" s="545" t="s">
        <v>3901</v>
      </c>
      <c r="C843" s="545" t="s">
        <v>4504</v>
      </c>
      <c r="D843" s="546">
        <v>46052</v>
      </c>
      <c r="E843" s="171" t="str">
        <f t="shared" si="13"/>
        <v>2026</v>
      </c>
      <c r="F843" s="547">
        <v>523</v>
      </c>
      <c r="G843" s="548">
        <v>0.19</v>
      </c>
      <c r="H843" s="547">
        <v>439.5</v>
      </c>
      <c r="I843" s="545" t="s">
        <v>12722</v>
      </c>
      <c r="J843" s="545" t="s">
        <v>13307</v>
      </c>
      <c r="K843" s="545" t="s">
        <v>13413</v>
      </c>
      <c r="L843" s="545" t="s">
        <v>13413</v>
      </c>
      <c r="M843" s="548" t="s">
        <v>13868</v>
      </c>
      <c r="N843" s="545" t="s">
        <v>13413</v>
      </c>
      <c r="O843" s="545" t="s">
        <v>13413</v>
      </c>
      <c r="P843" s="549">
        <v>889</v>
      </c>
      <c r="Q843" s="549">
        <v>2</v>
      </c>
      <c r="R843" s="549">
        <v>36</v>
      </c>
      <c r="S843" s="548">
        <v>2228</v>
      </c>
      <c r="T843" s="548"/>
      <c r="U843" s="99"/>
    </row>
    <row r="844" spans="1:21" ht="19.5" customHeight="1">
      <c r="A844" s="545">
        <v>960</v>
      </c>
      <c r="B844" s="545" t="s">
        <v>11883</v>
      </c>
      <c r="C844" s="545" t="s">
        <v>216</v>
      </c>
      <c r="D844" s="546"/>
      <c r="E844" s="171" t="str">
        <f t="shared" si="13"/>
        <v>1900</v>
      </c>
      <c r="F844" s="547">
        <v>0</v>
      </c>
      <c r="G844" s="548">
        <v>0</v>
      </c>
      <c r="H844" s="547">
        <v>0</v>
      </c>
      <c r="I844" s="545" t="s">
        <v>12673</v>
      </c>
      <c r="J844" s="545"/>
      <c r="K844" s="545" t="s">
        <v>13413</v>
      </c>
      <c r="L844" s="545" t="s">
        <v>13413</v>
      </c>
      <c r="M844" s="548" t="s">
        <v>13758</v>
      </c>
      <c r="N844" s="545" t="s">
        <v>13413</v>
      </c>
      <c r="O844" s="545" t="s">
        <v>14206</v>
      </c>
      <c r="P844" s="549">
        <v>890</v>
      </c>
      <c r="Q844" s="549">
        <v>1</v>
      </c>
      <c r="R844" s="549">
        <v>140</v>
      </c>
      <c r="S844" s="548"/>
      <c r="T844" s="548"/>
      <c r="U844" s="99"/>
    </row>
    <row r="845" spans="1:21" ht="19.5" customHeight="1">
      <c r="A845" s="545">
        <v>961</v>
      </c>
      <c r="B845" s="545" t="s">
        <v>1028</v>
      </c>
      <c r="C845" s="545" t="s">
        <v>4504</v>
      </c>
      <c r="D845" s="546">
        <v>43839</v>
      </c>
      <c r="E845" s="171" t="str">
        <f t="shared" si="13"/>
        <v>2020</v>
      </c>
      <c r="F845" s="547">
        <v>45460</v>
      </c>
      <c r="G845" s="548">
        <v>0.19</v>
      </c>
      <c r="H845" s="547">
        <v>38201.68</v>
      </c>
      <c r="I845" s="545" t="s">
        <v>12668</v>
      </c>
      <c r="J845" s="545" t="s">
        <v>13297</v>
      </c>
      <c r="K845" s="545" t="s">
        <v>13413</v>
      </c>
      <c r="L845" s="545" t="s">
        <v>13958</v>
      </c>
      <c r="M845" s="548" t="s">
        <v>13868</v>
      </c>
      <c r="N845" s="545" t="s">
        <v>13413</v>
      </c>
      <c r="O845" s="545" t="s">
        <v>13413</v>
      </c>
      <c r="P845" s="549">
        <v>891</v>
      </c>
      <c r="Q845" s="549">
        <v>2</v>
      </c>
      <c r="R845" s="549">
        <v>7</v>
      </c>
      <c r="S845" s="548">
        <v>2257</v>
      </c>
      <c r="T845" s="548"/>
      <c r="U845" s="99"/>
    </row>
    <row r="846" spans="1:21" ht="19.5" customHeight="1">
      <c r="A846" s="545">
        <v>962</v>
      </c>
      <c r="B846" s="545" t="s">
        <v>11882</v>
      </c>
      <c r="C846" s="545" t="s">
        <v>216</v>
      </c>
      <c r="D846" s="546"/>
      <c r="E846" s="171" t="str">
        <f t="shared" si="13"/>
        <v>1900</v>
      </c>
      <c r="F846" s="547">
        <v>0</v>
      </c>
      <c r="G846" s="548">
        <v>0</v>
      </c>
      <c r="H846" s="547">
        <v>0</v>
      </c>
      <c r="I846" s="545" t="s">
        <v>12673</v>
      </c>
      <c r="J846" s="545"/>
      <c r="K846" s="545" t="s">
        <v>13413</v>
      </c>
      <c r="L846" s="545" t="s">
        <v>13413</v>
      </c>
      <c r="M846" s="548" t="s">
        <v>13758</v>
      </c>
      <c r="N846" s="545" t="s">
        <v>13413</v>
      </c>
      <c r="O846" s="545" t="s">
        <v>14206</v>
      </c>
      <c r="P846" s="549">
        <v>892</v>
      </c>
      <c r="Q846" s="549">
        <v>1</v>
      </c>
      <c r="R846" s="549">
        <v>140</v>
      </c>
      <c r="S846" s="548"/>
      <c r="T846" s="548"/>
      <c r="U846" s="99"/>
    </row>
    <row r="847" spans="1:21" ht="19.5" customHeight="1">
      <c r="A847" s="545">
        <v>963</v>
      </c>
      <c r="B847" s="545" t="s">
        <v>2783</v>
      </c>
      <c r="C847" s="545" t="s">
        <v>209</v>
      </c>
      <c r="D847" s="546"/>
      <c r="E847" s="171" t="str">
        <f t="shared" si="13"/>
        <v>1900</v>
      </c>
      <c r="F847" s="547">
        <v>0</v>
      </c>
      <c r="G847" s="548">
        <v>0</v>
      </c>
      <c r="H847" s="547">
        <v>0</v>
      </c>
      <c r="I847" s="545" t="s">
        <v>12675</v>
      </c>
      <c r="J847" s="545"/>
      <c r="K847" s="545" t="s">
        <v>13413</v>
      </c>
      <c r="L847" s="545" t="s">
        <v>13413</v>
      </c>
      <c r="M847" s="548" t="s">
        <v>13758</v>
      </c>
      <c r="N847" s="545" t="s">
        <v>13413</v>
      </c>
      <c r="O847" s="545" t="s">
        <v>13413</v>
      </c>
      <c r="P847" s="549">
        <v>893</v>
      </c>
      <c r="Q847" s="549">
        <v>1</v>
      </c>
      <c r="R847" s="549">
        <v>15</v>
      </c>
      <c r="S847" s="548"/>
      <c r="T847" s="548"/>
      <c r="U847" s="99"/>
    </row>
    <row r="848" spans="1:21" ht="19.5" customHeight="1">
      <c r="A848" s="545">
        <v>964</v>
      </c>
      <c r="B848" s="545" t="s">
        <v>2787</v>
      </c>
      <c r="C848" s="545" t="s">
        <v>216</v>
      </c>
      <c r="D848" s="546"/>
      <c r="E848" s="171" t="str">
        <f t="shared" si="13"/>
        <v>1900</v>
      </c>
      <c r="F848" s="547">
        <v>0</v>
      </c>
      <c r="G848" s="548">
        <v>0</v>
      </c>
      <c r="H848" s="547">
        <v>0</v>
      </c>
      <c r="I848" s="545" t="s">
        <v>12675</v>
      </c>
      <c r="J848" s="545"/>
      <c r="K848" s="545" t="s">
        <v>13413</v>
      </c>
      <c r="L848" s="545" t="s">
        <v>13413</v>
      </c>
      <c r="M848" s="548" t="s">
        <v>13758</v>
      </c>
      <c r="N848" s="545" t="s">
        <v>13413</v>
      </c>
      <c r="O848" s="545" t="s">
        <v>13413</v>
      </c>
      <c r="P848" s="549">
        <v>894</v>
      </c>
      <c r="Q848" s="549">
        <v>1</v>
      </c>
      <c r="R848" s="549">
        <v>141</v>
      </c>
      <c r="S848" s="548"/>
      <c r="T848" s="548"/>
      <c r="U848" s="99"/>
    </row>
    <row r="849" spans="1:21" ht="19.5" customHeight="1">
      <c r="A849" s="545">
        <v>965</v>
      </c>
      <c r="B849" s="545" t="s">
        <v>8397</v>
      </c>
      <c r="C849" s="545" t="s">
        <v>216</v>
      </c>
      <c r="D849" s="546">
        <v>44588</v>
      </c>
      <c r="E849" s="171" t="str">
        <f t="shared" si="13"/>
        <v>2022</v>
      </c>
      <c r="F849" s="547">
        <v>123027</v>
      </c>
      <c r="G849" s="548">
        <v>0.19</v>
      </c>
      <c r="H849" s="547">
        <v>103384.03</v>
      </c>
      <c r="I849" s="545" t="s">
        <v>12642</v>
      </c>
      <c r="J849" s="545" t="s">
        <v>13297</v>
      </c>
      <c r="K849" s="545" t="s">
        <v>13413</v>
      </c>
      <c r="L849" s="545" t="s">
        <v>13807</v>
      </c>
      <c r="M849" s="548" t="s">
        <v>13758</v>
      </c>
      <c r="N849" s="545" t="s">
        <v>13413</v>
      </c>
      <c r="O849" s="545" t="s">
        <v>14636</v>
      </c>
      <c r="P849" s="549">
        <v>895</v>
      </c>
      <c r="Q849" s="549">
        <v>1</v>
      </c>
      <c r="R849" s="549">
        <v>135</v>
      </c>
      <c r="S849" s="548">
        <v>2257</v>
      </c>
      <c r="T849" s="548"/>
      <c r="U849" s="99"/>
    </row>
    <row r="850" spans="1:21" ht="19.5" customHeight="1">
      <c r="A850" s="545">
        <v>966</v>
      </c>
      <c r="B850" s="545" t="s">
        <v>8122</v>
      </c>
      <c r="C850" s="545" t="s">
        <v>311</v>
      </c>
      <c r="D850" s="546">
        <v>43542</v>
      </c>
      <c r="E850" s="171" t="str">
        <f t="shared" si="13"/>
        <v>2019</v>
      </c>
      <c r="F850" s="547">
        <v>550000</v>
      </c>
      <c r="G850" s="548">
        <v>0.19</v>
      </c>
      <c r="H850" s="547">
        <v>462184.87</v>
      </c>
      <c r="I850" s="545" t="s">
        <v>12723</v>
      </c>
      <c r="J850" s="545" t="s">
        <v>13296</v>
      </c>
      <c r="K850" s="545" t="s">
        <v>13413</v>
      </c>
      <c r="L850" s="545" t="s">
        <v>13413</v>
      </c>
      <c r="M850" s="548" t="s">
        <v>13758</v>
      </c>
      <c r="N850" s="545" t="s">
        <v>13413</v>
      </c>
      <c r="O850" s="545" t="s">
        <v>14637</v>
      </c>
      <c r="P850" s="549">
        <v>896</v>
      </c>
      <c r="Q850" s="549">
        <v>1</v>
      </c>
      <c r="R850" s="549">
        <v>16</v>
      </c>
      <c r="S850" s="548">
        <v>2218</v>
      </c>
      <c r="T850" s="548"/>
      <c r="U850" s="99"/>
    </row>
    <row r="851" spans="1:21" ht="19.5" customHeight="1">
      <c r="A851" s="545">
        <v>968</v>
      </c>
      <c r="B851" s="545" t="s">
        <v>1028</v>
      </c>
      <c r="C851" s="545" t="s">
        <v>437</v>
      </c>
      <c r="D851" s="546">
        <v>43542</v>
      </c>
      <c r="E851" s="171" t="str">
        <f t="shared" si="13"/>
        <v>2019</v>
      </c>
      <c r="F851" s="547">
        <v>434765</v>
      </c>
      <c r="G851" s="548">
        <v>0.19</v>
      </c>
      <c r="H851" s="547">
        <v>365348.74</v>
      </c>
      <c r="I851" s="545" t="s">
        <v>12668</v>
      </c>
      <c r="J851" s="545" t="s">
        <v>13298</v>
      </c>
      <c r="K851" s="545" t="s">
        <v>13413</v>
      </c>
      <c r="L851" s="545" t="s">
        <v>13958</v>
      </c>
      <c r="M851" s="548" t="s">
        <v>13868</v>
      </c>
      <c r="N851" s="545" t="s">
        <v>13413</v>
      </c>
      <c r="O851" s="545" t="s">
        <v>13413</v>
      </c>
      <c r="P851" s="549">
        <v>897</v>
      </c>
      <c r="Q851" s="549">
        <v>2</v>
      </c>
      <c r="R851" s="549">
        <v>7</v>
      </c>
      <c r="S851" s="548">
        <v>1012</v>
      </c>
      <c r="T851" s="548"/>
      <c r="U851" s="99"/>
    </row>
    <row r="852" spans="1:21" ht="19.5" customHeight="1">
      <c r="A852" s="545">
        <v>970</v>
      </c>
      <c r="B852" s="545" t="s">
        <v>2790</v>
      </c>
      <c r="C852" s="545" t="s">
        <v>221</v>
      </c>
      <c r="D852" s="546"/>
      <c r="E852" s="171" t="str">
        <f t="shared" si="13"/>
        <v>1900</v>
      </c>
      <c r="F852" s="547">
        <v>0</v>
      </c>
      <c r="G852" s="548">
        <v>0</v>
      </c>
      <c r="H852" s="547">
        <v>0</v>
      </c>
      <c r="I852" s="545" t="s">
        <v>12723</v>
      </c>
      <c r="J852" s="545"/>
      <c r="K852" s="545" t="s">
        <v>13413</v>
      </c>
      <c r="L852" s="545" t="s">
        <v>13413</v>
      </c>
      <c r="M852" s="548" t="s">
        <v>13758</v>
      </c>
      <c r="N852" s="545" t="s">
        <v>13413</v>
      </c>
      <c r="O852" s="545" t="s">
        <v>14638</v>
      </c>
      <c r="P852" s="549">
        <v>898</v>
      </c>
      <c r="Q852" s="549">
        <v>1</v>
      </c>
      <c r="R852" s="549">
        <v>16</v>
      </c>
      <c r="S852" s="548"/>
      <c r="T852" s="548"/>
      <c r="U852" s="99"/>
    </row>
    <row r="853" spans="1:21" ht="19.5" customHeight="1">
      <c r="A853" s="545">
        <v>971</v>
      </c>
      <c r="B853" s="545" t="s">
        <v>11881</v>
      </c>
      <c r="C853" s="545" t="s">
        <v>221</v>
      </c>
      <c r="D853" s="546"/>
      <c r="E853" s="171" t="str">
        <f t="shared" si="13"/>
        <v>1900</v>
      </c>
      <c r="F853" s="547">
        <v>0</v>
      </c>
      <c r="G853" s="548">
        <v>0</v>
      </c>
      <c r="H853" s="547">
        <v>0</v>
      </c>
      <c r="I853" s="545" t="s">
        <v>12723</v>
      </c>
      <c r="J853" s="545"/>
      <c r="K853" s="545" t="s">
        <v>13413</v>
      </c>
      <c r="L853" s="545" t="s">
        <v>13413</v>
      </c>
      <c r="M853" s="548" t="s">
        <v>13758</v>
      </c>
      <c r="N853" s="545" t="s">
        <v>13413</v>
      </c>
      <c r="O853" s="545" t="s">
        <v>14638</v>
      </c>
      <c r="P853" s="549">
        <v>899</v>
      </c>
      <c r="Q853" s="549">
        <v>1</v>
      </c>
      <c r="R853" s="549">
        <v>16</v>
      </c>
      <c r="S853" s="548"/>
      <c r="T853" s="548"/>
      <c r="U853" s="99"/>
    </row>
    <row r="854" spans="1:21" ht="19.5" customHeight="1">
      <c r="A854" s="545">
        <v>972</v>
      </c>
      <c r="B854" s="545" t="s">
        <v>11880</v>
      </c>
      <c r="C854" s="545" t="s">
        <v>437</v>
      </c>
      <c r="D854" s="546"/>
      <c r="E854" s="171" t="str">
        <f t="shared" si="13"/>
        <v>1900</v>
      </c>
      <c r="F854" s="547">
        <v>0</v>
      </c>
      <c r="G854" s="548">
        <v>0</v>
      </c>
      <c r="H854" s="547">
        <v>0</v>
      </c>
      <c r="I854" s="545" t="s">
        <v>12668</v>
      </c>
      <c r="J854" s="545"/>
      <c r="K854" s="545" t="s">
        <v>13413</v>
      </c>
      <c r="L854" s="545" t="s">
        <v>13958</v>
      </c>
      <c r="M854" s="548" t="s">
        <v>13868</v>
      </c>
      <c r="N854" s="545" t="s">
        <v>13413</v>
      </c>
      <c r="O854" s="545" t="s">
        <v>13413</v>
      </c>
      <c r="P854" s="549">
        <v>900</v>
      </c>
      <c r="Q854" s="549">
        <v>2</v>
      </c>
      <c r="R854" s="549">
        <v>7</v>
      </c>
      <c r="S854" s="548"/>
      <c r="T854" s="548"/>
      <c r="U854" s="99"/>
    </row>
    <row r="855" spans="1:21" ht="19.5" customHeight="1">
      <c r="A855" s="545">
        <v>974</v>
      </c>
      <c r="B855" s="545" t="s">
        <v>8262</v>
      </c>
      <c r="C855" s="545" t="s">
        <v>311</v>
      </c>
      <c r="D855" s="546">
        <v>43529</v>
      </c>
      <c r="E855" s="171" t="str">
        <f t="shared" si="13"/>
        <v>2019</v>
      </c>
      <c r="F855" s="547">
        <v>600000</v>
      </c>
      <c r="G855" s="548">
        <v>0.19</v>
      </c>
      <c r="H855" s="547">
        <v>504201.68</v>
      </c>
      <c r="I855" s="545" t="s">
        <v>12723</v>
      </c>
      <c r="J855" s="545" t="s">
        <v>13296</v>
      </c>
      <c r="K855" s="545" t="s">
        <v>14639</v>
      </c>
      <c r="L855" s="545" t="s">
        <v>13413</v>
      </c>
      <c r="M855" s="548" t="s">
        <v>13758</v>
      </c>
      <c r="N855" s="545" t="s">
        <v>13413</v>
      </c>
      <c r="O855" s="545" t="s">
        <v>14638</v>
      </c>
      <c r="P855" s="549">
        <v>901</v>
      </c>
      <c r="Q855" s="549">
        <v>1</v>
      </c>
      <c r="R855" s="549">
        <v>16</v>
      </c>
      <c r="S855" s="548">
        <v>2218</v>
      </c>
      <c r="T855" s="548"/>
      <c r="U855" s="99"/>
    </row>
    <row r="856" spans="1:21" ht="19.5" customHeight="1">
      <c r="A856" s="545">
        <v>975</v>
      </c>
      <c r="B856" s="545" t="s">
        <v>6778</v>
      </c>
      <c r="C856" s="545" t="s">
        <v>311</v>
      </c>
      <c r="D856" s="546">
        <v>45708</v>
      </c>
      <c r="E856" s="171" t="str">
        <f t="shared" si="13"/>
        <v>2025</v>
      </c>
      <c r="F856" s="547">
        <v>822671.83</v>
      </c>
      <c r="G856" s="548">
        <v>0.19</v>
      </c>
      <c r="H856" s="547">
        <v>691320.87</v>
      </c>
      <c r="I856" s="545" t="s">
        <v>12723</v>
      </c>
      <c r="J856" s="545" t="s">
        <v>13307</v>
      </c>
      <c r="K856" s="545" t="s">
        <v>13413</v>
      </c>
      <c r="L856" s="545" t="s">
        <v>13413</v>
      </c>
      <c r="M856" s="548" t="s">
        <v>13758</v>
      </c>
      <c r="N856" s="545" t="s">
        <v>13413</v>
      </c>
      <c r="O856" s="545" t="s">
        <v>14640</v>
      </c>
      <c r="P856" s="549">
        <v>902</v>
      </c>
      <c r="Q856" s="549">
        <v>1</v>
      </c>
      <c r="R856" s="549">
        <v>16</v>
      </c>
      <c r="S856" s="548">
        <v>2228</v>
      </c>
      <c r="T856" s="548"/>
      <c r="U856" s="99"/>
    </row>
    <row r="857" spans="1:21" ht="19.5" customHeight="1">
      <c r="A857" s="545">
        <v>976</v>
      </c>
      <c r="B857" s="545" t="s">
        <v>11879</v>
      </c>
      <c r="C857" s="545" t="s">
        <v>437</v>
      </c>
      <c r="D857" s="546"/>
      <c r="E857" s="171" t="str">
        <f t="shared" si="13"/>
        <v>1900</v>
      </c>
      <c r="F857" s="547">
        <v>0</v>
      </c>
      <c r="G857" s="548">
        <v>0</v>
      </c>
      <c r="H857" s="547">
        <v>0</v>
      </c>
      <c r="I857" s="545" t="s">
        <v>12668</v>
      </c>
      <c r="J857" s="545"/>
      <c r="K857" s="545" t="s">
        <v>13413</v>
      </c>
      <c r="L857" s="545" t="s">
        <v>13932</v>
      </c>
      <c r="M857" s="548" t="s">
        <v>13868</v>
      </c>
      <c r="N857" s="545" t="s">
        <v>13413</v>
      </c>
      <c r="O857" s="545" t="s">
        <v>13413</v>
      </c>
      <c r="P857" s="549">
        <v>903</v>
      </c>
      <c r="Q857" s="549">
        <v>2</v>
      </c>
      <c r="R857" s="549">
        <v>7</v>
      </c>
      <c r="S857" s="548"/>
      <c r="T857" s="548"/>
      <c r="U857" s="99"/>
    </row>
    <row r="858" spans="1:21" ht="19.5" customHeight="1">
      <c r="A858" s="545">
        <v>977</v>
      </c>
      <c r="B858" s="545" t="s">
        <v>11878</v>
      </c>
      <c r="C858" s="545" t="s">
        <v>4504</v>
      </c>
      <c r="D858" s="546"/>
      <c r="E858" s="171" t="str">
        <f t="shared" si="13"/>
        <v>1900</v>
      </c>
      <c r="F858" s="547">
        <v>0</v>
      </c>
      <c r="G858" s="548">
        <v>0</v>
      </c>
      <c r="H858" s="547">
        <v>0</v>
      </c>
      <c r="I858" s="545" t="s">
        <v>12668</v>
      </c>
      <c r="J858" s="545"/>
      <c r="K858" s="545" t="s">
        <v>13413</v>
      </c>
      <c r="L858" s="545" t="s">
        <v>13958</v>
      </c>
      <c r="M858" s="548" t="s">
        <v>13868</v>
      </c>
      <c r="N858" s="545" t="s">
        <v>13413</v>
      </c>
      <c r="O858" s="545" t="s">
        <v>13413</v>
      </c>
      <c r="P858" s="549">
        <v>904</v>
      </c>
      <c r="Q858" s="549">
        <v>2</v>
      </c>
      <c r="R858" s="549">
        <v>7</v>
      </c>
      <c r="S858" s="548"/>
      <c r="T858" s="548"/>
      <c r="U858" s="99"/>
    </row>
    <row r="859" spans="1:21" ht="19.5" customHeight="1">
      <c r="A859" s="545">
        <v>978</v>
      </c>
      <c r="B859" s="545" t="s">
        <v>11877</v>
      </c>
      <c r="C859" s="545" t="s">
        <v>221</v>
      </c>
      <c r="D859" s="546"/>
      <c r="E859" s="171" t="str">
        <f t="shared" si="13"/>
        <v>1900</v>
      </c>
      <c r="F859" s="547">
        <v>0</v>
      </c>
      <c r="G859" s="548">
        <v>0</v>
      </c>
      <c r="H859" s="547">
        <v>0</v>
      </c>
      <c r="I859" s="545" t="s">
        <v>12723</v>
      </c>
      <c r="J859" s="545"/>
      <c r="K859" s="545" t="s">
        <v>13413</v>
      </c>
      <c r="L859" s="545" t="s">
        <v>13413</v>
      </c>
      <c r="M859" s="548" t="s">
        <v>13758</v>
      </c>
      <c r="N859" s="545" t="s">
        <v>13413</v>
      </c>
      <c r="O859" s="545" t="s">
        <v>14638</v>
      </c>
      <c r="P859" s="549">
        <v>905</v>
      </c>
      <c r="Q859" s="549">
        <v>1</v>
      </c>
      <c r="R859" s="549">
        <v>16</v>
      </c>
      <c r="S859" s="548"/>
      <c r="T859" s="548"/>
      <c r="U859" s="99"/>
    </row>
    <row r="860" spans="1:21" ht="19.5" customHeight="1">
      <c r="A860" s="545">
        <v>979</v>
      </c>
      <c r="B860" s="545" t="s">
        <v>11876</v>
      </c>
      <c r="C860" s="545" t="s">
        <v>221</v>
      </c>
      <c r="D860" s="546"/>
      <c r="E860" s="171" t="str">
        <f t="shared" si="13"/>
        <v>1900</v>
      </c>
      <c r="F860" s="547">
        <v>0</v>
      </c>
      <c r="G860" s="548">
        <v>0</v>
      </c>
      <c r="H860" s="547">
        <v>0</v>
      </c>
      <c r="I860" s="545" t="s">
        <v>12723</v>
      </c>
      <c r="J860" s="545"/>
      <c r="K860" s="545" t="s">
        <v>13413</v>
      </c>
      <c r="L860" s="545" t="s">
        <v>13413</v>
      </c>
      <c r="M860" s="548" t="s">
        <v>13758</v>
      </c>
      <c r="N860" s="545" t="s">
        <v>13413</v>
      </c>
      <c r="O860" s="545" t="s">
        <v>14638</v>
      </c>
      <c r="P860" s="549">
        <v>906</v>
      </c>
      <c r="Q860" s="549">
        <v>1</v>
      </c>
      <c r="R860" s="549">
        <v>16</v>
      </c>
      <c r="S860" s="548"/>
      <c r="T860" s="548"/>
      <c r="U860" s="99"/>
    </row>
    <row r="861" spans="1:21" ht="19.5" customHeight="1">
      <c r="A861" s="545">
        <v>980</v>
      </c>
      <c r="B861" s="545" t="s">
        <v>2796</v>
      </c>
      <c r="C861" s="545" t="s">
        <v>221</v>
      </c>
      <c r="D861" s="546"/>
      <c r="E861" s="171" t="str">
        <f t="shared" si="13"/>
        <v>1900</v>
      </c>
      <c r="F861" s="547">
        <v>0</v>
      </c>
      <c r="G861" s="548">
        <v>0</v>
      </c>
      <c r="H861" s="547">
        <v>0</v>
      </c>
      <c r="I861" s="545" t="s">
        <v>12723</v>
      </c>
      <c r="J861" s="545"/>
      <c r="K861" s="545" t="s">
        <v>13413</v>
      </c>
      <c r="L861" s="545" t="s">
        <v>13413</v>
      </c>
      <c r="M861" s="548" t="s">
        <v>13758</v>
      </c>
      <c r="N861" s="545" t="s">
        <v>13413</v>
      </c>
      <c r="O861" s="545" t="s">
        <v>14638</v>
      </c>
      <c r="P861" s="549">
        <v>907</v>
      </c>
      <c r="Q861" s="549">
        <v>1</v>
      </c>
      <c r="R861" s="549">
        <v>16</v>
      </c>
      <c r="S861" s="548"/>
      <c r="T861" s="548"/>
      <c r="U861" s="99"/>
    </row>
    <row r="862" spans="1:21" ht="19.5" customHeight="1">
      <c r="A862" s="545">
        <v>981</v>
      </c>
      <c r="B862" s="545" t="s">
        <v>2797</v>
      </c>
      <c r="C862" s="545" t="s">
        <v>221</v>
      </c>
      <c r="D862" s="546"/>
      <c r="E862" s="171" t="str">
        <f t="shared" si="13"/>
        <v>1900</v>
      </c>
      <c r="F862" s="547">
        <v>0</v>
      </c>
      <c r="G862" s="548">
        <v>0</v>
      </c>
      <c r="H862" s="547">
        <v>0</v>
      </c>
      <c r="I862" s="545" t="s">
        <v>12723</v>
      </c>
      <c r="J862" s="545"/>
      <c r="K862" s="545" t="s">
        <v>13413</v>
      </c>
      <c r="L862" s="545" t="s">
        <v>13413</v>
      </c>
      <c r="M862" s="548" t="s">
        <v>13758</v>
      </c>
      <c r="N862" s="545" t="s">
        <v>13413</v>
      </c>
      <c r="O862" s="545" t="s">
        <v>14638</v>
      </c>
      <c r="P862" s="549">
        <v>908</v>
      </c>
      <c r="Q862" s="549">
        <v>1</v>
      </c>
      <c r="R862" s="549">
        <v>16</v>
      </c>
      <c r="S862" s="548"/>
      <c r="T862" s="548"/>
      <c r="U862" s="99"/>
    </row>
    <row r="863" spans="1:21" ht="19.5" customHeight="1">
      <c r="A863" s="545">
        <v>982</v>
      </c>
      <c r="B863" s="545" t="s">
        <v>11875</v>
      </c>
      <c r="C863" s="545" t="s">
        <v>216</v>
      </c>
      <c r="D863" s="546"/>
      <c r="E863" s="171" t="str">
        <f t="shared" si="13"/>
        <v>1900</v>
      </c>
      <c r="F863" s="547">
        <v>0</v>
      </c>
      <c r="G863" s="548">
        <v>0</v>
      </c>
      <c r="H863" s="547">
        <v>0</v>
      </c>
      <c r="I863" s="545" t="s">
        <v>12721</v>
      </c>
      <c r="J863" s="545"/>
      <c r="K863" s="545" t="s">
        <v>13413</v>
      </c>
      <c r="L863" s="545" t="s">
        <v>14641</v>
      </c>
      <c r="M863" s="548" t="s">
        <v>13758</v>
      </c>
      <c r="N863" s="545" t="s">
        <v>13413</v>
      </c>
      <c r="O863" s="545" t="s">
        <v>14642</v>
      </c>
      <c r="P863" s="549">
        <v>909</v>
      </c>
      <c r="Q863" s="549">
        <v>1</v>
      </c>
      <c r="R863" s="549">
        <v>144</v>
      </c>
      <c r="S863" s="548"/>
      <c r="T863" s="548"/>
      <c r="U863" s="99"/>
    </row>
    <row r="864" spans="1:21" ht="19.5" customHeight="1">
      <c r="A864" s="545">
        <v>983</v>
      </c>
      <c r="B864" s="545" t="s">
        <v>11874</v>
      </c>
      <c r="C864" s="545" t="s">
        <v>216</v>
      </c>
      <c r="D864" s="546"/>
      <c r="E864" s="171" t="str">
        <f t="shared" si="13"/>
        <v>1900</v>
      </c>
      <c r="F864" s="547">
        <v>0</v>
      </c>
      <c r="G864" s="548">
        <v>0</v>
      </c>
      <c r="H864" s="547">
        <v>0</v>
      </c>
      <c r="I864" s="545" t="s">
        <v>12642</v>
      </c>
      <c r="J864" s="545"/>
      <c r="K864" s="545" t="s">
        <v>13413</v>
      </c>
      <c r="L864" s="545" t="s">
        <v>13807</v>
      </c>
      <c r="M864" s="548" t="s">
        <v>13758</v>
      </c>
      <c r="N864" s="545" t="s">
        <v>13413</v>
      </c>
      <c r="O864" s="545" t="s">
        <v>14643</v>
      </c>
      <c r="P864" s="549">
        <v>910</v>
      </c>
      <c r="Q864" s="549">
        <v>1</v>
      </c>
      <c r="R864" s="549">
        <v>135</v>
      </c>
      <c r="S864" s="548"/>
      <c r="T864" s="548"/>
      <c r="U864" s="99"/>
    </row>
    <row r="865" spans="1:21" ht="19.5" customHeight="1">
      <c r="A865" s="545">
        <v>984</v>
      </c>
      <c r="B865" s="545" t="s">
        <v>11873</v>
      </c>
      <c r="C865" s="545" t="s">
        <v>216</v>
      </c>
      <c r="D865" s="546"/>
      <c r="E865" s="171" t="str">
        <f t="shared" si="13"/>
        <v>1900</v>
      </c>
      <c r="F865" s="547">
        <v>0</v>
      </c>
      <c r="G865" s="548">
        <v>0</v>
      </c>
      <c r="H865" s="547">
        <v>0</v>
      </c>
      <c r="I865" s="545" t="s">
        <v>12721</v>
      </c>
      <c r="J865" s="545"/>
      <c r="K865" s="545" t="s">
        <v>13413</v>
      </c>
      <c r="L865" s="545" t="s">
        <v>13413</v>
      </c>
      <c r="M865" s="548" t="s">
        <v>13758</v>
      </c>
      <c r="N865" s="545" t="s">
        <v>13413</v>
      </c>
      <c r="O865" s="545" t="s">
        <v>14644</v>
      </c>
      <c r="P865" s="549">
        <v>911</v>
      </c>
      <c r="Q865" s="549">
        <v>1</v>
      </c>
      <c r="R865" s="549">
        <v>144</v>
      </c>
      <c r="S865" s="548"/>
      <c r="T865" s="548"/>
      <c r="U865" s="99"/>
    </row>
    <row r="866" spans="1:21" ht="19.5" customHeight="1">
      <c r="A866" s="545">
        <v>987</v>
      </c>
      <c r="B866" s="545" t="s">
        <v>1175</v>
      </c>
      <c r="C866" s="545" t="s">
        <v>216</v>
      </c>
      <c r="D866" s="546"/>
      <c r="E866" s="171" t="str">
        <f t="shared" si="13"/>
        <v>1900</v>
      </c>
      <c r="F866" s="547">
        <v>0</v>
      </c>
      <c r="G866" s="548">
        <v>0</v>
      </c>
      <c r="H866" s="547">
        <v>0</v>
      </c>
      <c r="I866" s="545" t="s">
        <v>12714</v>
      </c>
      <c r="J866" s="545"/>
      <c r="K866" s="545" t="s">
        <v>13413</v>
      </c>
      <c r="L866" s="545" t="s">
        <v>14645</v>
      </c>
      <c r="M866" s="548" t="s">
        <v>13758</v>
      </c>
      <c r="N866" s="545" t="s">
        <v>13413</v>
      </c>
      <c r="O866" s="545" t="s">
        <v>14646</v>
      </c>
      <c r="P866" s="549">
        <v>914</v>
      </c>
      <c r="Q866" s="549">
        <v>1</v>
      </c>
      <c r="R866" s="549">
        <v>113</v>
      </c>
      <c r="S866" s="548"/>
      <c r="T866" s="548"/>
      <c r="U866" s="99"/>
    </row>
    <row r="867" spans="1:21" ht="19.5" customHeight="1">
      <c r="A867" s="545">
        <v>988</v>
      </c>
      <c r="B867" s="545" t="s">
        <v>1166</v>
      </c>
      <c r="C867" s="545" t="s">
        <v>216</v>
      </c>
      <c r="D867" s="546"/>
      <c r="E867" s="171" t="str">
        <f t="shared" si="13"/>
        <v>1900</v>
      </c>
      <c r="F867" s="547">
        <v>0</v>
      </c>
      <c r="G867" s="548">
        <v>0</v>
      </c>
      <c r="H867" s="547">
        <v>0</v>
      </c>
      <c r="I867" s="545" t="s">
        <v>12696</v>
      </c>
      <c r="J867" s="545"/>
      <c r="K867" s="545" t="s">
        <v>13413</v>
      </c>
      <c r="L867" s="545" t="s">
        <v>14647</v>
      </c>
      <c r="M867" s="548" t="s">
        <v>13758</v>
      </c>
      <c r="N867" s="545" t="s">
        <v>13413</v>
      </c>
      <c r="O867" s="545" t="s">
        <v>14648</v>
      </c>
      <c r="P867" s="549">
        <v>915</v>
      </c>
      <c r="Q867" s="549">
        <v>1</v>
      </c>
      <c r="R867" s="549">
        <v>111</v>
      </c>
      <c r="S867" s="548"/>
      <c r="T867" s="548"/>
      <c r="U867" s="99"/>
    </row>
    <row r="868" spans="1:21" ht="19.5" customHeight="1">
      <c r="A868" s="545">
        <v>989</v>
      </c>
      <c r="B868" s="545" t="s">
        <v>11872</v>
      </c>
      <c r="C868" s="545" t="s">
        <v>216</v>
      </c>
      <c r="D868" s="546"/>
      <c r="E868" s="171" t="str">
        <f t="shared" si="13"/>
        <v>1900</v>
      </c>
      <c r="F868" s="547">
        <v>0</v>
      </c>
      <c r="G868" s="548">
        <v>0</v>
      </c>
      <c r="H868" s="547">
        <v>0</v>
      </c>
      <c r="I868" s="545" t="s">
        <v>12724</v>
      </c>
      <c r="J868" s="545"/>
      <c r="K868" s="545" t="s">
        <v>13413</v>
      </c>
      <c r="L868" s="545" t="s">
        <v>14649</v>
      </c>
      <c r="M868" s="548" t="s">
        <v>13758</v>
      </c>
      <c r="N868" s="545" t="s">
        <v>13413</v>
      </c>
      <c r="O868" s="545" t="s">
        <v>14650</v>
      </c>
      <c r="P868" s="549">
        <v>916</v>
      </c>
      <c r="Q868" s="549">
        <v>1</v>
      </c>
      <c r="R868" s="549">
        <v>112</v>
      </c>
      <c r="S868" s="548"/>
      <c r="T868" s="548"/>
      <c r="U868" s="99"/>
    </row>
    <row r="869" spans="1:21" ht="19.5" customHeight="1">
      <c r="A869" s="545">
        <v>990</v>
      </c>
      <c r="B869" s="545" t="s">
        <v>2801</v>
      </c>
      <c r="C869" s="545" t="s">
        <v>209</v>
      </c>
      <c r="D869" s="546">
        <v>43614</v>
      </c>
      <c r="E869" s="171" t="str">
        <f t="shared" si="13"/>
        <v>2019</v>
      </c>
      <c r="F869" s="547">
        <v>149940</v>
      </c>
      <c r="G869" s="548">
        <v>0.19</v>
      </c>
      <c r="H869" s="547">
        <v>126000</v>
      </c>
      <c r="I869" s="545" t="s">
        <v>12649</v>
      </c>
      <c r="J869" s="545" t="s">
        <v>13296</v>
      </c>
      <c r="K869" s="545" t="s">
        <v>13413</v>
      </c>
      <c r="L869" s="545" t="s">
        <v>14651</v>
      </c>
      <c r="M869" s="548" t="s">
        <v>13758</v>
      </c>
      <c r="N869" s="545" t="s">
        <v>13413</v>
      </c>
      <c r="O869" s="545" t="s">
        <v>13413</v>
      </c>
      <c r="P869" s="549">
        <v>917</v>
      </c>
      <c r="Q869" s="549">
        <v>1</v>
      </c>
      <c r="R869" s="549">
        <v>17</v>
      </c>
      <c r="S869" s="548">
        <v>2218</v>
      </c>
      <c r="T869" s="548"/>
      <c r="U869" s="99"/>
    </row>
    <row r="870" spans="1:21" ht="19.5" customHeight="1">
      <c r="A870" s="545">
        <v>991</v>
      </c>
      <c r="B870" s="545" t="s">
        <v>11871</v>
      </c>
      <c r="C870" s="545" t="s">
        <v>221</v>
      </c>
      <c r="D870" s="546"/>
      <c r="E870" s="171" t="str">
        <f t="shared" si="13"/>
        <v>1900</v>
      </c>
      <c r="F870" s="547">
        <v>0</v>
      </c>
      <c r="G870" s="548">
        <v>0</v>
      </c>
      <c r="H870" s="547">
        <v>0</v>
      </c>
      <c r="I870" s="545" t="s">
        <v>12649</v>
      </c>
      <c r="J870" s="545"/>
      <c r="K870" s="545" t="s">
        <v>13413</v>
      </c>
      <c r="L870" s="545" t="s">
        <v>14652</v>
      </c>
      <c r="M870" s="548" t="s">
        <v>13843</v>
      </c>
      <c r="N870" s="545" t="s">
        <v>13413</v>
      </c>
      <c r="O870" s="545" t="s">
        <v>13413</v>
      </c>
      <c r="P870" s="549">
        <v>918</v>
      </c>
      <c r="Q870" s="549">
        <v>5</v>
      </c>
      <c r="R870" s="549">
        <v>17</v>
      </c>
      <c r="S870" s="548"/>
      <c r="T870" s="548"/>
      <c r="U870" s="99"/>
    </row>
    <row r="871" spans="1:21" ht="19.5" customHeight="1">
      <c r="A871" s="545">
        <v>992</v>
      </c>
      <c r="B871" s="545" t="s">
        <v>794</v>
      </c>
      <c r="C871" s="545" t="s">
        <v>221</v>
      </c>
      <c r="D871" s="546"/>
      <c r="E871" s="171" t="str">
        <f t="shared" si="13"/>
        <v>1900</v>
      </c>
      <c r="F871" s="547">
        <v>0</v>
      </c>
      <c r="G871" s="548">
        <v>0</v>
      </c>
      <c r="H871" s="547">
        <v>0</v>
      </c>
      <c r="I871" s="545" t="s">
        <v>12687</v>
      </c>
      <c r="J871" s="545"/>
      <c r="K871" s="545" t="s">
        <v>13413</v>
      </c>
      <c r="L871" s="545" t="s">
        <v>13982</v>
      </c>
      <c r="M871" s="548" t="s">
        <v>13758</v>
      </c>
      <c r="N871" s="545" t="s">
        <v>13413</v>
      </c>
      <c r="O871" s="545" t="s">
        <v>14653</v>
      </c>
      <c r="P871" s="549">
        <v>919</v>
      </c>
      <c r="Q871" s="549">
        <v>1</v>
      </c>
      <c r="R871" s="549">
        <v>91</v>
      </c>
      <c r="S871" s="548"/>
      <c r="T871" s="548"/>
      <c r="U871" s="99"/>
    </row>
    <row r="872" spans="1:21" ht="19.5" customHeight="1">
      <c r="A872" s="545">
        <v>993</v>
      </c>
      <c r="B872" s="545" t="s">
        <v>11870</v>
      </c>
      <c r="C872" s="545" t="s">
        <v>221</v>
      </c>
      <c r="D872" s="546"/>
      <c r="E872" s="171" t="str">
        <f t="shared" si="13"/>
        <v>1900</v>
      </c>
      <c r="F872" s="547">
        <v>0</v>
      </c>
      <c r="G872" s="548">
        <v>0</v>
      </c>
      <c r="H872" s="547">
        <v>0</v>
      </c>
      <c r="I872" s="545" t="s">
        <v>12649</v>
      </c>
      <c r="J872" s="545"/>
      <c r="K872" s="545" t="s">
        <v>13413</v>
      </c>
      <c r="L872" s="545" t="s">
        <v>13413</v>
      </c>
      <c r="M872" s="548" t="s">
        <v>13843</v>
      </c>
      <c r="N872" s="545" t="s">
        <v>13413</v>
      </c>
      <c r="O872" s="545" t="s">
        <v>13413</v>
      </c>
      <c r="P872" s="549">
        <v>920</v>
      </c>
      <c r="Q872" s="549">
        <v>5</v>
      </c>
      <c r="R872" s="549">
        <v>17</v>
      </c>
      <c r="S872" s="548"/>
      <c r="T872" s="548"/>
      <c r="U872" s="99"/>
    </row>
    <row r="873" spans="1:21" ht="19.5" customHeight="1">
      <c r="A873" s="545">
        <v>994</v>
      </c>
      <c r="B873" s="545" t="s">
        <v>11869</v>
      </c>
      <c r="C873" s="545" t="s">
        <v>216</v>
      </c>
      <c r="D873" s="546"/>
      <c r="E873" s="171" t="str">
        <f t="shared" si="13"/>
        <v>1900</v>
      </c>
      <c r="F873" s="547">
        <v>0</v>
      </c>
      <c r="G873" s="548">
        <v>0</v>
      </c>
      <c r="H873" s="547">
        <v>0</v>
      </c>
      <c r="I873" s="545" t="s">
        <v>12714</v>
      </c>
      <c r="J873" s="545"/>
      <c r="K873" s="545" t="s">
        <v>13413</v>
      </c>
      <c r="L873" s="545" t="s">
        <v>14654</v>
      </c>
      <c r="M873" s="548" t="s">
        <v>13758</v>
      </c>
      <c r="N873" s="545" t="s">
        <v>13413</v>
      </c>
      <c r="O873" s="545" t="s">
        <v>14655</v>
      </c>
      <c r="P873" s="549">
        <v>921</v>
      </c>
      <c r="Q873" s="549">
        <v>1</v>
      </c>
      <c r="R873" s="549">
        <v>113</v>
      </c>
      <c r="S873" s="548"/>
      <c r="T873" s="548"/>
      <c r="U873" s="99"/>
    </row>
    <row r="874" spans="1:21" ht="19.5" customHeight="1">
      <c r="A874" s="545">
        <v>996</v>
      </c>
      <c r="B874" s="545" t="s">
        <v>614</v>
      </c>
      <c r="C874" s="545" t="s">
        <v>209</v>
      </c>
      <c r="D874" s="546"/>
      <c r="E874" s="171" t="str">
        <f t="shared" si="13"/>
        <v>1900</v>
      </c>
      <c r="F874" s="547">
        <v>0</v>
      </c>
      <c r="G874" s="548">
        <v>0</v>
      </c>
      <c r="H874" s="547">
        <v>0</v>
      </c>
      <c r="I874" s="545" t="s">
        <v>12674</v>
      </c>
      <c r="J874" s="545"/>
      <c r="K874" s="545" t="s">
        <v>13413</v>
      </c>
      <c r="L874" s="545" t="s">
        <v>14656</v>
      </c>
      <c r="M874" s="548" t="s">
        <v>13758</v>
      </c>
      <c r="N874" s="545" t="s">
        <v>22167</v>
      </c>
      <c r="O874" s="545" t="s">
        <v>14657</v>
      </c>
      <c r="P874" s="549">
        <v>922</v>
      </c>
      <c r="Q874" s="549">
        <v>1</v>
      </c>
      <c r="R874" s="549">
        <v>5</v>
      </c>
      <c r="S874" s="548"/>
      <c r="T874" s="548">
        <v>158</v>
      </c>
      <c r="U874" s="99"/>
    </row>
    <row r="875" spans="1:21" ht="19.5" customHeight="1">
      <c r="A875" s="545">
        <v>997</v>
      </c>
      <c r="B875" s="545" t="s">
        <v>11868</v>
      </c>
      <c r="C875" s="545" t="s">
        <v>216</v>
      </c>
      <c r="D875" s="546"/>
      <c r="E875" s="171" t="str">
        <f t="shared" si="13"/>
        <v>1900</v>
      </c>
      <c r="F875" s="547">
        <v>0</v>
      </c>
      <c r="G875" s="548">
        <v>0</v>
      </c>
      <c r="H875" s="547">
        <v>0</v>
      </c>
      <c r="I875" s="545" t="s">
        <v>12721</v>
      </c>
      <c r="J875" s="545"/>
      <c r="K875" s="545" t="s">
        <v>13413</v>
      </c>
      <c r="L875" s="545" t="s">
        <v>13413</v>
      </c>
      <c r="M875" s="548" t="s">
        <v>13758</v>
      </c>
      <c r="N875" s="545" t="s">
        <v>13413</v>
      </c>
      <c r="O875" s="545" t="s">
        <v>14658</v>
      </c>
      <c r="P875" s="549">
        <v>923</v>
      </c>
      <c r="Q875" s="549">
        <v>1</v>
      </c>
      <c r="R875" s="549">
        <v>144</v>
      </c>
      <c r="S875" s="548"/>
      <c r="T875" s="548"/>
      <c r="U875" s="99"/>
    </row>
    <row r="876" spans="1:21" ht="19.5" customHeight="1">
      <c r="A876" s="545">
        <v>998</v>
      </c>
      <c r="B876" s="545" t="s">
        <v>11867</v>
      </c>
      <c r="C876" s="545" t="s">
        <v>216</v>
      </c>
      <c r="D876" s="546"/>
      <c r="E876" s="171" t="str">
        <f t="shared" si="13"/>
        <v>1900</v>
      </c>
      <c r="F876" s="547">
        <v>0</v>
      </c>
      <c r="G876" s="548">
        <v>0</v>
      </c>
      <c r="H876" s="547">
        <v>0</v>
      </c>
      <c r="I876" s="545" t="s">
        <v>12721</v>
      </c>
      <c r="J876" s="545"/>
      <c r="K876" s="545" t="s">
        <v>13413</v>
      </c>
      <c r="L876" s="545" t="s">
        <v>13413</v>
      </c>
      <c r="M876" s="548" t="s">
        <v>13758</v>
      </c>
      <c r="N876" s="545" t="s">
        <v>13413</v>
      </c>
      <c r="O876" s="545" t="s">
        <v>14659</v>
      </c>
      <c r="P876" s="549">
        <v>924</v>
      </c>
      <c r="Q876" s="549">
        <v>1</v>
      </c>
      <c r="R876" s="549">
        <v>144</v>
      </c>
      <c r="S876" s="548"/>
      <c r="T876" s="548"/>
      <c r="U876" s="99"/>
    </row>
    <row r="877" spans="1:21" ht="19.5" customHeight="1">
      <c r="A877" s="545">
        <v>1003</v>
      </c>
      <c r="B877" s="545" t="s">
        <v>2818</v>
      </c>
      <c r="C877" s="545" t="s">
        <v>209</v>
      </c>
      <c r="D877" s="546"/>
      <c r="E877" s="171" t="str">
        <f t="shared" si="13"/>
        <v>1900</v>
      </c>
      <c r="F877" s="547">
        <v>0</v>
      </c>
      <c r="G877" s="548">
        <v>0</v>
      </c>
      <c r="H877" s="547">
        <v>0</v>
      </c>
      <c r="I877" s="545" t="s">
        <v>12725</v>
      </c>
      <c r="J877" s="545"/>
      <c r="K877" s="545" t="s">
        <v>13413</v>
      </c>
      <c r="L877" s="545" t="s">
        <v>14660</v>
      </c>
      <c r="M877" s="548" t="s">
        <v>13758</v>
      </c>
      <c r="N877" s="545" t="s">
        <v>13413</v>
      </c>
      <c r="O877" s="545" t="s">
        <v>14661</v>
      </c>
      <c r="P877" s="549">
        <v>925</v>
      </c>
      <c r="Q877" s="549">
        <v>1</v>
      </c>
      <c r="R877" s="549">
        <v>147</v>
      </c>
      <c r="S877" s="548"/>
      <c r="T877" s="548"/>
      <c r="U877" s="99"/>
    </row>
    <row r="878" spans="1:21" ht="19.5" customHeight="1">
      <c r="A878" s="545">
        <v>1004</v>
      </c>
      <c r="B878" s="545" t="s">
        <v>11866</v>
      </c>
      <c r="C878" s="545" t="s">
        <v>216</v>
      </c>
      <c r="D878" s="546"/>
      <c r="E878" s="171" t="str">
        <f t="shared" si="13"/>
        <v>1900</v>
      </c>
      <c r="F878" s="547">
        <v>0</v>
      </c>
      <c r="G878" s="548">
        <v>0</v>
      </c>
      <c r="H878" s="547">
        <v>0</v>
      </c>
      <c r="I878" s="545" t="s">
        <v>12680</v>
      </c>
      <c r="J878" s="545"/>
      <c r="K878" s="545" t="s">
        <v>13413</v>
      </c>
      <c r="L878" s="545" t="s">
        <v>14662</v>
      </c>
      <c r="M878" s="548" t="s">
        <v>13758</v>
      </c>
      <c r="N878" s="545" t="s">
        <v>13413</v>
      </c>
      <c r="O878" s="545" t="s">
        <v>14663</v>
      </c>
      <c r="P878" s="549">
        <v>926</v>
      </c>
      <c r="Q878" s="549">
        <v>1</v>
      </c>
      <c r="R878" s="549">
        <v>20</v>
      </c>
      <c r="S878" s="548"/>
      <c r="T878" s="548"/>
      <c r="U878" s="99"/>
    </row>
    <row r="879" spans="1:21" ht="19.5" customHeight="1">
      <c r="A879" s="545">
        <v>1005</v>
      </c>
      <c r="B879" s="545" t="s">
        <v>11865</v>
      </c>
      <c r="C879" s="545" t="s">
        <v>209</v>
      </c>
      <c r="D879" s="546"/>
      <c r="E879" s="171" t="str">
        <f t="shared" si="13"/>
        <v>1900</v>
      </c>
      <c r="F879" s="547">
        <v>0</v>
      </c>
      <c r="G879" s="548">
        <v>0</v>
      </c>
      <c r="H879" s="547">
        <v>0</v>
      </c>
      <c r="I879" s="545" t="s">
        <v>12725</v>
      </c>
      <c r="J879" s="545"/>
      <c r="K879" s="545" t="s">
        <v>13413</v>
      </c>
      <c r="L879" s="545" t="s">
        <v>14664</v>
      </c>
      <c r="M879" s="548" t="s">
        <v>13758</v>
      </c>
      <c r="N879" s="545" t="s">
        <v>13413</v>
      </c>
      <c r="O879" s="545" t="s">
        <v>14665</v>
      </c>
      <c r="P879" s="549">
        <v>927</v>
      </c>
      <c r="Q879" s="549">
        <v>1</v>
      </c>
      <c r="R879" s="549">
        <v>147</v>
      </c>
      <c r="S879" s="548"/>
      <c r="T879" s="548"/>
      <c r="U879" s="99"/>
    </row>
    <row r="880" spans="1:21" ht="19.5" customHeight="1">
      <c r="A880" s="545">
        <v>1006</v>
      </c>
      <c r="B880" s="545" t="s">
        <v>2160</v>
      </c>
      <c r="C880" s="545" t="s">
        <v>216</v>
      </c>
      <c r="D880" s="546"/>
      <c r="E880" s="171" t="str">
        <f t="shared" si="13"/>
        <v>1900</v>
      </c>
      <c r="F880" s="547">
        <v>0</v>
      </c>
      <c r="G880" s="548">
        <v>0</v>
      </c>
      <c r="H880" s="547">
        <v>0</v>
      </c>
      <c r="I880" s="545" t="s">
        <v>12686</v>
      </c>
      <c r="J880" s="545"/>
      <c r="K880" s="545" t="s">
        <v>13413</v>
      </c>
      <c r="L880" s="545" t="s">
        <v>14666</v>
      </c>
      <c r="M880" s="548" t="s">
        <v>13758</v>
      </c>
      <c r="N880" s="545" t="s">
        <v>13413</v>
      </c>
      <c r="O880" s="545" t="s">
        <v>14667</v>
      </c>
      <c r="P880" s="549">
        <v>928</v>
      </c>
      <c r="Q880" s="549">
        <v>1</v>
      </c>
      <c r="R880" s="549">
        <v>131</v>
      </c>
      <c r="S880" s="548"/>
      <c r="T880" s="548"/>
      <c r="U880" s="99"/>
    </row>
    <row r="881" spans="1:21" ht="19.5" customHeight="1">
      <c r="A881" s="545">
        <v>1007</v>
      </c>
      <c r="B881" s="545" t="s">
        <v>11864</v>
      </c>
      <c r="C881" s="545" t="s">
        <v>216</v>
      </c>
      <c r="D881" s="546"/>
      <c r="E881" s="171" t="str">
        <f t="shared" si="13"/>
        <v>1900</v>
      </c>
      <c r="F881" s="547">
        <v>0</v>
      </c>
      <c r="G881" s="548">
        <v>0</v>
      </c>
      <c r="H881" s="547">
        <v>0</v>
      </c>
      <c r="I881" s="545" t="s">
        <v>12696</v>
      </c>
      <c r="J881" s="545"/>
      <c r="K881" s="545" t="s">
        <v>13413</v>
      </c>
      <c r="L881" s="545" t="s">
        <v>14668</v>
      </c>
      <c r="M881" s="548" t="s">
        <v>13758</v>
      </c>
      <c r="N881" s="545" t="s">
        <v>13413</v>
      </c>
      <c r="O881" s="545" t="s">
        <v>14669</v>
      </c>
      <c r="P881" s="549">
        <v>929</v>
      </c>
      <c r="Q881" s="549">
        <v>1</v>
      </c>
      <c r="R881" s="549">
        <v>111</v>
      </c>
      <c r="S881" s="548"/>
      <c r="T881" s="548"/>
      <c r="U881" s="99"/>
    </row>
    <row r="882" spans="1:21" ht="19.5" customHeight="1">
      <c r="A882" s="545">
        <v>1009</v>
      </c>
      <c r="B882" s="545" t="s">
        <v>2762</v>
      </c>
      <c r="C882" s="545" t="s">
        <v>216</v>
      </c>
      <c r="D882" s="546"/>
      <c r="E882" s="171" t="str">
        <f t="shared" si="13"/>
        <v>1900</v>
      </c>
      <c r="F882" s="547">
        <v>0</v>
      </c>
      <c r="G882" s="548">
        <v>0</v>
      </c>
      <c r="H882" s="547">
        <v>0</v>
      </c>
      <c r="I882" s="545" t="s">
        <v>12721</v>
      </c>
      <c r="J882" s="545"/>
      <c r="K882" s="545" t="s">
        <v>13413</v>
      </c>
      <c r="L882" s="545" t="s">
        <v>13413</v>
      </c>
      <c r="M882" s="548" t="s">
        <v>13758</v>
      </c>
      <c r="N882" s="545" t="s">
        <v>13413</v>
      </c>
      <c r="O882" s="545" t="s">
        <v>13413</v>
      </c>
      <c r="P882" s="549">
        <v>931</v>
      </c>
      <c r="Q882" s="549">
        <v>1</v>
      </c>
      <c r="R882" s="549">
        <v>144</v>
      </c>
      <c r="S882" s="548"/>
      <c r="T882" s="548"/>
      <c r="U882" s="99"/>
    </row>
    <row r="883" spans="1:21" ht="19.5" customHeight="1">
      <c r="A883" s="545">
        <v>1010</v>
      </c>
      <c r="B883" s="545" t="s">
        <v>11863</v>
      </c>
      <c r="C883" s="545" t="s">
        <v>216</v>
      </c>
      <c r="D883" s="546"/>
      <c r="E883" s="171" t="str">
        <f t="shared" si="13"/>
        <v>1900</v>
      </c>
      <c r="F883" s="547">
        <v>0</v>
      </c>
      <c r="G883" s="548">
        <v>0</v>
      </c>
      <c r="H883" s="547">
        <v>0</v>
      </c>
      <c r="I883" s="545" t="s">
        <v>12680</v>
      </c>
      <c r="J883" s="545"/>
      <c r="K883" s="545" t="s">
        <v>13413</v>
      </c>
      <c r="L883" s="545" t="s">
        <v>14670</v>
      </c>
      <c r="M883" s="548" t="s">
        <v>13758</v>
      </c>
      <c r="N883" s="545" t="s">
        <v>13413</v>
      </c>
      <c r="O883" s="545" t="s">
        <v>14671</v>
      </c>
      <c r="P883" s="549">
        <v>932</v>
      </c>
      <c r="Q883" s="549">
        <v>1</v>
      </c>
      <c r="R883" s="549">
        <v>20</v>
      </c>
      <c r="S883" s="548"/>
      <c r="T883" s="548"/>
      <c r="U883" s="99"/>
    </row>
    <row r="884" spans="1:21" ht="19.5" customHeight="1">
      <c r="A884" s="545">
        <v>1011</v>
      </c>
      <c r="B884" s="545" t="s">
        <v>11862</v>
      </c>
      <c r="C884" s="545" t="s">
        <v>216</v>
      </c>
      <c r="D884" s="546"/>
      <c r="E884" s="171" t="str">
        <f t="shared" si="13"/>
        <v>1900</v>
      </c>
      <c r="F884" s="547">
        <v>0</v>
      </c>
      <c r="G884" s="548">
        <v>0</v>
      </c>
      <c r="H884" s="547">
        <v>0</v>
      </c>
      <c r="I884" s="545" t="s">
        <v>12698</v>
      </c>
      <c r="J884" s="545"/>
      <c r="K884" s="545" t="s">
        <v>13413</v>
      </c>
      <c r="L884" s="545" t="s">
        <v>14672</v>
      </c>
      <c r="M884" s="548" t="s">
        <v>13758</v>
      </c>
      <c r="N884" s="545" t="s">
        <v>13413</v>
      </c>
      <c r="O884" s="545" t="s">
        <v>14673</v>
      </c>
      <c r="P884" s="549">
        <v>933</v>
      </c>
      <c r="Q884" s="549">
        <v>1</v>
      </c>
      <c r="R884" s="549">
        <v>115</v>
      </c>
      <c r="S884" s="548"/>
      <c r="T884" s="548"/>
      <c r="U884" s="99"/>
    </row>
    <row r="885" spans="1:21" ht="19.5" customHeight="1">
      <c r="A885" s="545">
        <v>1012</v>
      </c>
      <c r="B885" s="545" t="s">
        <v>985</v>
      </c>
      <c r="C885" s="545" t="s">
        <v>437</v>
      </c>
      <c r="D885" s="546"/>
      <c r="E885" s="171" t="str">
        <f t="shared" si="13"/>
        <v>1900</v>
      </c>
      <c r="F885" s="547">
        <v>0</v>
      </c>
      <c r="G885" s="548">
        <v>0</v>
      </c>
      <c r="H885" s="547">
        <v>0</v>
      </c>
      <c r="I885" s="545" t="s">
        <v>12668</v>
      </c>
      <c r="J885" s="545"/>
      <c r="K885" s="545" t="s">
        <v>13413</v>
      </c>
      <c r="L885" s="545" t="s">
        <v>13958</v>
      </c>
      <c r="M885" s="548" t="s">
        <v>13868</v>
      </c>
      <c r="N885" s="545" t="s">
        <v>13413</v>
      </c>
      <c r="O885" s="545" t="s">
        <v>13413</v>
      </c>
      <c r="P885" s="549">
        <v>934</v>
      </c>
      <c r="Q885" s="549">
        <v>2</v>
      </c>
      <c r="R885" s="549">
        <v>7</v>
      </c>
      <c r="S885" s="548"/>
      <c r="T885" s="548"/>
      <c r="U885" s="99"/>
    </row>
    <row r="886" spans="1:21" ht="19.5" customHeight="1">
      <c r="A886" s="545">
        <v>1013</v>
      </c>
      <c r="B886" s="545" t="s">
        <v>1182</v>
      </c>
      <c r="C886" s="545" t="s">
        <v>216</v>
      </c>
      <c r="D886" s="546"/>
      <c r="E886" s="171" t="str">
        <f t="shared" si="13"/>
        <v>1900</v>
      </c>
      <c r="F886" s="547">
        <v>0</v>
      </c>
      <c r="G886" s="548">
        <v>0</v>
      </c>
      <c r="H886" s="547">
        <v>0</v>
      </c>
      <c r="I886" s="545" t="s">
        <v>12714</v>
      </c>
      <c r="J886" s="545"/>
      <c r="K886" s="545" t="s">
        <v>13413</v>
      </c>
      <c r="L886" s="545" t="s">
        <v>14674</v>
      </c>
      <c r="M886" s="548" t="s">
        <v>13758</v>
      </c>
      <c r="N886" s="545" t="s">
        <v>13413</v>
      </c>
      <c r="O886" s="545" t="s">
        <v>14675</v>
      </c>
      <c r="P886" s="549">
        <v>935</v>
      </c>
      <c r="Q886" s="549">
        <v>1</v>
      </c>
      <c r="R886" s="549">
        <v>113</v>
      </c>
      <c r="S886" s="548"/>
      <c r="T886" s="548"/>
      <c r="U886" s="99"/>
    </row>
    <row r="887" spans="1:21" ht="19.5" customHeight="1">
      <c r="A887" s="545">
        <v>1014</v>
      </c>
      <c r="B887" s="545" t="s">
        <v>11861</v>
      </c>
      <c r="C887" s="545" t="s">
        <v>216</v>
      </c>
      <c r="D887" s="546"/>
      <c r="E887" s="171" t="str">
        <f t="shared" si="13"/>
        <v>1900</v>
      </c>
      <c r="F887" s="547">
        <v>0</v>
      </c>
      <c r="G887" s="548">
        <v>0</v>
      </c>
      <c r="H887" s="547">
        <v>0</v>
      </c>
      <c r="I887" s="545" t="s">
        <v>12714</v>
      </c>
      <c r="J887" s="545"/>
      <c r="K887" s="545" t="s">
        <v>13413</v>
      </c>
      <c r="L887" s="545" t="s">
        <v>14676</v>
      </c>
      <c r="M887" s="548" t="s">
        <v>13758</v>
      </c>
      <c r="N887" s="545" t="s">
        <v>13413</v>
      </c>
      <c r="O887" s="545" t="s">
        <v>14677</v>
      </c>
      <c r="P887" s="549">
        <v>936</v>
      </c>
      <c r="Q887" s="549">
        <v>1</v>
      </c>
      <c r="R887" s="549">
        <v>113</v>
      </c>
      <c r="S887" s="548"/>
      <c r="T887" s="548"/>
      <c r="U887" s="99"/>
    </row>
    <row r="888" spans="1:21" ht="19.5" customHeight="1">
      <c r="A888" s="545">
        <v>1015</v>
      </c>
      <c r="B888" s="545" t="s">
        <v>11860</v>
      </c>
      <c r="C888" s="545" t="s">
        <v>216</v>
      </c>
      <c r="D888" s="546"/>
      <c r="E888" s="171" t="str">
        <f t="shared" si="13"/>
        <v>1900</v>
      </c>
      <c r="F888" s="547">
        <v>0</v>
      </c>
      <c r="G888" s="548">
        <v>0</v>
      </c>
      <c r="H888" s="547">
        <v>0</v>
      </c>
      <c r="I888" s="545" t="s">
        <v>12700</v>
      </c>
      <c r="J888" s="545"/>
      <c r="K888" s="545" t="s">
        <v>14678</v>
      </c>
      <c r="L888" s="545" t="s">
        <v>14679</v>
      </c>
      <c r="M888" s="548" t="s">
        <v>13868</v>
      </c>
      <c r="N888" s="545" t="s">
        <v>13413</v>
      </c>
      <c r="O888" s="545" t="s">
        <v>14680</v>
      </c>
      <c r="P888" s="549">
        <v>937</v>
      </c>
      <c r="Q888" s="549">
        <v>2</v>
      </c>
      <c r="R888" s="549">
        <v>117</v>
      </c>
      <c r="S888" s="548"/>
      <c r="T888" s="548"/>
      <c r="U888" s="99"/>
    </row>
    <row r="889" spans="1:21" ht="19.5" customHeight="1">
      <c r="A889" s="545">
        <v>1016</v>
      </c>
      <c r="B889" s="545" t="s">
        <v>11859</v>
      </c>
      <c r="C889" s="545" t="s">
        <v>216</v>
      </c>
      <c r="D889" s="546"/>
      <c r="E889" s="171" t="str">
        <f t="shared" si="13"/>
        <v>1900</v>
      </c>
      <c r="F889" s="547">
        <v>0</v>
      </c>
      <c r="G889" s="548">
        <v>0</v>
      </c>
      <c r="H889" s="547">
        <v>0</v>
      </c>
      <c r="I889" s="545" t="s">
        <v>12642</v>
      </c>
      <c r="J889" s="545"/>
      <c r="K889" s="545" t="s">
        <v>13413</v>
      </c>
      <c r="L889" s="545" t="s">
        <v>13807</v>
      </c>
      <c r="M889" s="548" t="s">
        <v>13758</v>
      </c>
      <c r="N889" s="545" t="s">
        <v>13413</v>
      </c>
      <c r="O889" s="545" t="s">
        <v>14681</v>
      </c>
      <c r="P889" s="549">
        <v>938</v>
      </c>
      <c r="Q889" s="549">
        <v>1</v>
      </c>
      <c r="R889" s="549">
        <v>135</v>
      </c>
      <c r="S889" s="548"/>
      <c r="T889" s="548"/>
      <c r="U889" s="99"/>
    </row>
    <row r="890" spans="1:21" ht="19.5" customHeight="1">
      <c r="A890" s="545">
        <v>1017</v>
      </c>
      <c r="B890" s="545" t="s">
        <v>11858</v>
      </c>
      <c r="C890" s="545" t="s">
        <v>216</v>
      </c>
      <c r="D890" s="546"/>
      <c r="E890" s="171" t="str">
        <f t="shared" si="13"/>
        <v>1900</v>
      </c>
      <c r="F890" s="547">
        <v>0</v>
      </c>
      <c r="G890" s="548">
        <v>0</v>
      </c>
      <c r="H890" s="547">
        <v>0</v>
      </c>
      <c r="I890" s="545" t="s">
        <v>12642</v>
      </c>
      <c r="J890" s="545"/>
      <c r="K890" s="545" t="s">
        <v>13413</v>
      </c>
      <c r="L890" s="545" t="s">
        <v>13807</v>
      </c>
      <c r="M890" s="548" t="s">
        <v>13758</v>
      </c>
      <c r="N890" s="545" t="s">
        <v>13413</v>
      </c>
      <c r="O890" s="545" t="s">
        <v>14682</v>
      </c>
      <c r="P890" s="549">
        <v>939</v>
      </c>
      <c r="Q890" s="549">
        <v>1</v>
      </c>
      <c r="R890" s="549">
        <v>135</v>
      </c>
      <c r="S890" s="548"/>
      <c r="T890" s="548"/>
      <c r="U890" s="99"/>
    </row>
    <row r="891" spans="1:21" ht="19.5" customHeight="1">
      <c r="A891" s="545">
        <v>1018</v>
      </c>
      <c r="B891" s="545" t="s">
        <v>11857</v>
      </c>
      <c r="C891" s="545" t="s">
        <v>216</v>
      </c>
      <c r="D891" s="546">
        <v>44588</v>
      </c>
      <c r="E891" s="171" t="str">
        <f t="shared" si="13"/>
        <v>2022</v>
      </c>
      <c r="F891" s="547">
        <v>4154</v>
      </c>
      <c r="G891" s="548">
        <v>0.19</v>
      </c>
      <c r="H891" s="547">
        <v>3490.76</v>
      </c>
      <c r="I891" s="545" t="s">
        <v>12642</v>
      </c>
      <c r="J891" s="545" t="s">
        <v>13297</v>
      </c>
      <c r="K891" s="545" t="s">
        <v>13413</v>
      </c>
      <c r="L891" s="545" t="s">
        <v>13807</v>
      </c>
      <c r="M891" s="548" t="s">
        <v>13758</v>
      </c>
      <c r="N891" s="545" t="s">
        <v>13413</v>
      </c>
      <c r="O891" s="545" t="s">
        <v>14683</v>
      </c>
      <c r="P891" s="549">
        <v>940</v>
      </c>
      <c r="Q891" s="549">
        <v>1</v>
      </c>
      <c r="R891" s="549">
        <v>135</v>
      </c>
      <c r="S891" s="548">
        <v>2257</v>
      </c>
      <c r="T891" s="548"/>
      <c r="U891" s="99"/>
    </row>
    <row r="892" spans="1:21" ht="19.5" customHeight="1">
      <c r="A892" s="545">
        <v>1019</v>
      </c>
      <c r="B892" s="545" t="s">
        <v>11856</v>
      </c>
      <c r="C892" s="545" t="s">
        <v>221</v>
      </c>
      <c r="D892" s="546"/>
      <c r="E892" s="171" t="str">
        <f t="shared" si="13"/>
        <v>1900</v>
      </c>
      <c r="F892" s="547">
        <v>0</v>
      </c>
      <c r="G892" s="548">
        <v>0</v>
      </c>
      <c r="H892" s="547">
        <v>0</v>
      </c>
      <c r="I892" s="545" t="s">
        <v>12726</v>
      </c>
      <c r="J892" s="545"/>
      <c r="K892" s="545" t="s">
        <v>14684</v>
      </c>
      <c r="L892" s="545" t="s">
        <v>14685</v>
      </c>
      <c r="M892" s="548" t="s">
        <v>13758</v>
      </c>
      <c r="N892" s="545" t="s">
        <v>13413</v>
      </c>
      <c r="O892" s="545" t="s">
        <v>13413</v>
      </c>
      <c r="P892" s="549">
        <v>941</v>
      </c>
      <c r="Q892" s="549">
        <v>1</v>
      </c>
      <c r="R892" s="549">
        <v>49</v>
      </c>
      <c r="S892" s="548"/>
      <c r="T892" s="548"/>
      <c r="U892" s="99"/>
    </row>
    <row r="893" spans="1:21" ht="19.5" customHeight="1">
      <c r="A893" s="545">
        <v>1020</v>
      </c>
      <c r="B893" s="545" t="s">
        <v>2873</v>
      </c>
      <c r="C893" s="545" t="s">
        <v>221</v>
      </c>
      <c r="D893" s="546"/>
      <c r="E893" s="171" t="str">
        <f t="shared" si="13"/>
        <v>1900</v>
      </c>
      <c r="F893" s="547">
        <v>0</v>
      </c>
      <c r="G893" s="548">
        <v>0</v>
      </c>
      <c r="H893" s="547">
        <v>0</v>
      </c>
      <c r="I893" s="545" t="s">
        <v>12727</v>
      </c>
      <c r="J893" s="545"/>
      <c r="K893" s="545" t="s">
        <v>13413</v>
      </c>
      <c r="L893" s="545" t="s">
        <v>14685</v>
      </c>
      <c r="M893" s="548" t="s">
        <v>13758</v>
      </c>
      <c r="N893" s="545" t="s">
        <v>13413</v>
      </c>
      <c r="O893" s="545" t="s">
        <v>13413</v>
      </c>
      <c r="P893" s="549">
        <v>942</v>
      </c>
      <c r="Q893" s="549">
        <v>1</v>
      </c>
      <c r="R893" s="549">
        <v>148</v>
      </c>
      <c r="S893" s="548"/>
      <c r="T893" s="548"/>
      <c r="U893" s="99"/>
    </row>
    <row r="894" spans="1:21" ht="19.5" customHeight="1">
      <c r="A894" s="545">
        <v>1021</v>
      </c>
      <c r="B894" s="545" t="s">
        <v>7253</v>
      </c>
      <c r="C894" s="545" t="s">
        <v>221</v>
      </c>
      <c r="D894" s="546">
        <v>44585</v>
      </c>
      <c r="E894" s="171" t="str">
        <f t="shared" si="13"/>
        <v>2022</v>
      </c>
      <c r="F894" s="547">
        <v>169932.01</v>
      </c>
      <c r="G894" s="548">
        <v>0.19</v>
      </c>
      <c r="H894" s="547">
        <v>142800.01</v>
      </c>
      <c r="I894" s="545" t="s">
        <v>12726</v>
      </c>
      <c r="J894" s="545" t="s">
        <v>13297</v>
      </c>
      <c r="K894" s="545" t="s">
        <v>13413</v>
      </c>
      <c r="L894" s="545" t="s">
        <v>14685</v>
      </c>
      <c r="M894" s="548" t="s">
        <v>13758</v>
      </c>
      <c r="N894" s="545" t="s">
        <v>13413</v>
      </c>
      <c r="O894" s="545" t="s">
        <v>13413</v>
      </c>
      <c r="P894" s="549">
        <v>943</v>
      </c>
      <c r="Q894" s="549">
        <v>1</v>
      </c>
      <c r="R894" s="549">
        <v>49</v>
      </c>
      <c r="S894" s="548">
        <v>2257</v>
      </c>
      <c r="T894" s="548"/>
      <c r="U894" s="99"/>
    </row>
    <row r="895" spans="1:21" ht="19.5" customHeight="1">
      <c r="A895" s="545">
        <v>1022</v>
      </c>
      <c r="B895" s="545" t="s">
        <v>11855</v>
      </c>
      <c r="C895" s="545" t="s">
        <v>221</v>
      </c>
      <c r="D895" s="546"/>
      <c r="E895" s="171" t="str">
        <f t="shared" si="13"/>
        <v>1900</v>
      </c>
      <c r="F895" s="547">
        <v>0</v>
      </c>
      <c r="G895" s="548">
        <v>0</v>
      </c>
      <c r="H895" s="547">
        <v>0</v>
      </c>
      <c r="I895" s="545" t="s">
        <v>12726</v>
      </c>
      <c r="J895" s="545"/>
      <c r="K895" s="545" t="s">
        <v>13413</v>
      </c>
      <c r="L895" s="545" t="s">
        <v>14686</v>
      </c>
      <c r="M895" s="548" t="s">
        <v>13758</v>
      </c>
      <c r="N895" s="545" t="s">
        <v>13413</v>
      </c>
      <c r="O895" s="545" t="s">
        <v>13413</v>
      </c>
      <c r="P895" s="549">
        <v>944</v>
      </c>
      <c r="Q895" s="549">
        <v>1</v>
      </c>
      <c r="R895" s="549">
        <v>49</v>
      </c>
      <c r="S895" s="548"/>
      <c r="T895" s="548"/>
      <c r="U895" s="99"/>
    </row>
    <row r="896" spans="1:21" ht="19.5" customHeight="1">
      <c r="A896" s="545">
        <v>1023</v>
      </c>
      <c r="B896" s="545" t="s">
        <v>2876</v>
      </c>
      <c r="C896" s="545" t="s">
        <v>786</v>
      </c>
      <c r="D896" s="546">
        <v>45708</v>
      </c>
      <c r="E896" s="171" t="str">
        <f t="shared" si="13"/>
        <v>2025</v>
      </c>
      <c r="F896" s="547">
        <v>106485.01</v>
      </c>
      <c r="G896" s="548">
        <v>0.19</v>
      </c>
      <c r="H896" s="547">
        <v>89483.199999999997</v>
      </c>
      <c r="I896" s="545" t="s">
        <v>12683</v>
      </c>
      <c r="J896" s="545" t="s">
        <v>13307</v>
      </c>
      <c r="K896" s="545" t="s">
        <v>13413</v>
      </c>
      <c r="L896" s="545" t="s">
        <v>13413</v>
      </c>
      <c r="M896" s="548" t="s">
        <v>13758</v>
      </c>
      <c r="N896" s="545" t="s">
        <v>13413</v>
      </c>
      <c r="O896" s="545" t="s">
        <v>13413</v>
      </c>
      <c r="P896" s="549">
        <v>945</v>
      </c>
      <c r="Q896" s="549">
        <v>1</v>
      </c>
      <c r="R896" s="549">
        <v>18</v>
      </c>
      <c r="S896" s="548">
        <v>2228</v>
      </c>
      <c r="T896" s="548"/>
      <c r="U896" s="99"/>
    </row>
    <row r="897" spans="1:21" ht="19.5" customHeight="1">
      <c r="A897" s="545">
        <v>1024</v>
      </c>
      <c r="B897" s="545" t="s">
        <v>2877</v>
      </c>
      <c r="C897" s="545" t="s">
        <v>786</v>
      </c>
      <c r="D897" s="546"/>
      <c r="E897" s="171" t="str">
        <f t="shared" si="13"/>
        <v>1900</v>
      </c>
      <c r="F897" s="547">
        <v>0</v>
      </c>
      <c r="G897" s="548">
        <v>0</v>
      </c>
      <c r="H897" s="547">
        <v>0</v>
      </c>
      <c r="I897" s="545" t="s">
        <v>12683</v>
      </c>
      <c r="J897" s="545"/>
      <c r="K897" s="545" t="s">
        <v>13413</v>
      </c>
      <c r="L897" s="545" t="s">
        <v>13413</v>
      </c>
      <c r="M897" s="548" t="s">
        <v>13758</v>
      </c>
      <c r="N897" s="545" t="s">
        <v>13413</v>
      </c>
      <c r="O897" s="545" t="s">
        <v>14687</v>
      </c>
      <c r="P897" s="549">
        <v>946</v>
      </c>
      <c r="Q897" s="549">
        <v>1</v>
      </c>
      <c r="R897" s="549">
        <v>18</v>
      </c>
      <c r="S897" s="548"/>
      <c r="T897" s="548"/>
      <c r="U897" s="99"/>
    </row>
    <row r="898" spans="1:21" ht="19.5" customHeight="1">
      <c r="A898" s="545">
        <v>1025</v>
      </c>
      <c r="B898" s="545" t="s">
        <v>2880</v>
      </c>
      <c r="C898" s="545" t="s">
        <v>786</v>
      </c>
      <c r="D898" s="546">
        <v>46058</v>
      </c>
      <c r="E898" s="171" t="str">
        <f t="shared" si="13"/>
        <v>2026</v>
      </c>
      <c r="F898" s="547">
        <v>71815</v>
      </c>
      <c r="G898" s="548">
        <v>0.19</v>
      </c>
      <c r="H898" s="547">
        <v>60348.74</v>
      </c>
      <c r="I898" s="545" t="s">
        <v>12683</v>
      </c>
      <c r="J898" s="545" t="s">
        <v>13298</v>
      </c>
      <c r="K898" s="545" t="s">
        <v>14688</v>
      </c>
      <c r="L898" s="545" t="s">
        <v>13413</v>
      </c>
      <c r="M898" s="548" t="s">
        <v>13758</v>
      </c>
      <c r="N898" s="545" t="s">
        <v>13413</v>
      </c>
      <c r="O898" s="545" t="s">
        <v>14689</v>
      </c>
      <c r="P898" s="549">
        <v>947</v>
      </c>
      <c r="Q898" s="549">
        <v>1</v>
      </c>
      <c r="R898" s="549">
        <v>18</v>
      </c>
      <c r="S898" s="548">
        <v>1012</v>
      </c>
      <c r="T898" s="548"/>
      <c r="U898" s="99"/>
    </row>
    <row r="899" spans="1:21" ht="19.5" customHeight="1">
      <c r="A899" s="545">
        <v>1026</v>
      </c>
      <c r="B899" s="545" t="s">
        <v>2881</v>
      </c>
      <c r="C899" s="545" t="s">
        <v>786</v>
      </c>
      <c r="D899" s="546">
        <v>46057</v>
      </c>
      <c r="E899" s="171" t="str">
        <f t="shared" si="13"/>
        <v>2026</v>
      </c>
      <c r="F899" s="547">
        <v>63525</v>
      </c>
      <c r="G899" s="548">
        <v>0.19</v>
      </c>
      <c r="H899" s="547">
        <v>53382.35</v>
      </c>
      <c r="I899" s="545" t="s">
        <v>12728</v>
      </c>
      <c r="J899" s="545" t="s">
        <v>13298</v>
      </c>
      <c r="K899" s="545" t="s">
        <v>13413</v>
      </c>
      <c r="L899" s="545" t="s">
        <v>13413</v>
      </c>
      <c r="M899" s="548" t="s">
        <v>13758</v>
      </c>
      <c r="N899" s="545" t="s">
        <v>13413</v>
      </c>
      <c r="O899" s="545" t="s">
        <v>13414</v>
      </c>
      <c r="P899" s="549">
        <v>948</v>
      </c>
      <c r="Q899" s="549">
        <v>1</v>
      </c>
      <c r="R899" s="549">
        <v>152</v>
      </c>
      <c r="S899" s="548">
        <v>1012</v>
      </c>
      <c r="T899" s="548"/>
      <c r="U899" s="99"/>
    </row>
    <row r="900" spans="1:21" ht="19.5" customHeight="1">
      <c r="A900" s="545">
        <v>1027</v>
      </c>
      <c r="B900" s="545" t="s">
        <v>11854</v>
      </c>
      <c r="C900" s="545" t="s">
        <v>786</v>
      </c>
      <c r="D900" s="546"/>
      <c r="E900" s="171" t="str">
        <f t="shared" ref="E900:E963" si="14">TEXT(D900,"YYYY")</f>
        <v>1900</v>
      </c>
      <c r="F900" s="547">
        <v>0</v>
      </c>
      <c r="G900" s="548">
        <v>0</v>
      </c>
      <c r="H900" s="547">
        <v>0</v>
      </c>
      <c r="I900" s="545" t="s">
        <v>12729</v>
      </c>
      <c r="J900" s="545"/>
      <c r="K900" s="545" t="s">
        <v>13413</v>
      </c>
      <c r="L900" s="545" t="s">
        <v>13413</v>
      </c>
      <c r="M900" s="548" t="s">
        <v>13758</v>
      </c>
      <c r="N900" s="545" t="s">
        <v>13413</v>
      </c>
      <c r="O900" s="545" t="s">
        <v>14690</v>
      </c>
      <c r="P900" s="549">
        <v>949</v>
      </c>
      <c r="Q900" s="549">
        <v>1</v>
      </c>
      <c r="R900" s="549">
        <v>149</v>
      </c>
      <c r="S900" s="548"/>
      <c r="T900" s="548"/>
      <c r="U900" s="99"/>
    </row>
    <row r="901" spans="1:21" ht="19.5" customHeight="1">
      <c r="A901" s="545">
        <v>1028</v>
      </c>
      <c r="B901" s="545" t="s">
        <v>11853</v>
      </c>
      <c r="C901" s="545" t="s">
        <v>786</v>
      </c>
      <c r="D901" s="546"/>
      <c r="E901" s="171" t="str">
        <f t="shared" si="14"/>
        <v>1900</v>
      </c>
      <c r="F901" s="547">
        <v>0</v>
      </c>
      <c r="G901" s="548">
        <v>0</v>
      </c>
      <c r="H901" s="547">
        <v>0</v>
      </c>
      <c r="I901" s="545" t="s">
        <v>12729</v>
      </c>
      <c r="J901" s="545"/>
      <c r="K901" s="545" t="s">
        <v>13413</v>
      </c>
      <c r="L901" s="545" t="s">
        <v>13413</v>
      </c>
      <c r="M901" s="548" t="s">
        <v>13758</v>
      </c>
      <c r="N901" s="545" t="s">
        <v>13413</v>
      </c>
      <c r="O901" s="545" t="s">
        <v>14691</v>
      </c>
      <c r="P901" s="549">
        <v>950</v>
      </c>
      <c r="Q901" s="549">
        <v>1</v>
      </c>
      <c r="R901" s="549">
        <v>149</v>
      </c>
      <c r="S901" s="548"/>
      <c r="T901" s="548"/>
      <c r="U901" s="99"/>
    </row>
    <row r="902" spans="1:21" ht="19.5" customHeight="1">
      <c r="A902" s="545">
        <v>1029</v>
      </c>
      <c r="B902" s="545" t="s">
        <v>2889</v>
      </c>
      <c r="C902" s="545" t="s">
        <v>786</v>
      </c>
      <c r="D902" s="546"/>
      <c r="E902" s="171" t="str">
        <f t="shared" si="14"/>
        <v>1900</v>
      </c>
      <c r="F902" s="547">
        <v>0</v>
      </c>
      <c r="G902" s="548">
        <v>0</v>
      </c>
      <c r="H902" s="547">
        <v>0</v>
      </c>
      <c r="I902" s="545" t="s">
        <v>12730</v>
      </c>
      <c r="J902" s="545"/>
      <c r="K902" s="545" t="s">
        <v>13413</v>
      </c>
      <c r="L902" s="545" t="s">
        <v>14692</v>
      </c>
      <c r="M902" s="548" t="s">
        <v>13758</v>
      </c>
      <c r="N902" s="545" t="s">
        <v>13413</v>
      </c>
      <c r="O902" s="545" t="s">
        <v>14693</v>
      </c>
      <c r="P902" s="549">
        <v>951</v>
      </c>
      <c r="Q902" s="549">
        <v>1</v>
      </c>
      <c r="R902" s="549">
        <v>150</v>
      </c>
      <c r="S902" s="548"/>
      <c r="T902" s="548"/>
      <c r="U902" s="99"/>
    </row>
    <row r="903" spans="1:21" ht="19.5" customHeight="1">
      <c r="A903" s="545">
        <v>1030</v>
      </c>
      <c r="B903" s="545" t="s">
        <v>2890</v>
      </c>
      <c r="C903" s="545" t="s">
        <v>786</v>
      </c>
      <c r="D903" s="546"/>
      <c r="E903" s="171" t="str">
        <f t="shared" si="14"/>
        <v>1900</v>
      </c>
      <c r="F903" s="547">
        <v>0</v>
      </c>
      <c r="G903" s="548">
        <v>0</v>
      </c>
      <c r="H903" s="547">
        <v>0</v>
      </c>
      <c r="I903" s="545" t="s">
        <v>12730</v>
      </c>
      <c r="J903" s="545"/>
      <c r="K903" s="545" t="s">
        <v>13413</v>
      </c>
      <c r="L903" s="545" t="s">
        <v>13413</v>
      </c>
      <c r="M903" s="548" t="s">
        <v>13758</v>
      </c>
      <c r="N903" s="545" t="s">
        <v>13413</v>
      </c>
      <c r="O903" s="545" t="s">
        <v>14694</v>
      </c>
      <c r="P903" s="549">
        <v>952</v>
      </c>
      <c r="Q903" s="549">
        <v>1</v>
      </c>
      <c r="R903" s="549">
        <v>150</v>
      </c>
      <c r="S903" s="548"/>
      <c r="T903" s="548"/>
      <c r="U903" s="99"/>
    </row>
    <row r="904" spans="1:21" ht="19.5" customHeight="1">
      <c r="A904" s="545">
        <v>1031</v>
      </c>
      <c r="B904" s="545" t="s">
        <v>2892</v>
      </c>
      <c r="C904" s="545" t="s">
        <v>4479</v>
      </c>
      <c r="D904" s="546">
        <v>45708</v>
      </c>
      <c r="E904" s="171" t="str">
        <f t="shared" si="14"/>
        <v>2025</v>
      </c>
      <c r="F904" s="547">
        <v>20203.13</v>
      </c>
      <c r="G904" s="548">
        <v>0.19</v>
      </c>
      <c r="H904" s="547">
        <v>16977.419999999998</v>
      </c>
      <c r="I904" s="545" t="s">
        <v>12683</v>
      </c>
      <c r="J904" s="545" t="s">
        <v>13307</v>
      </c>
      <c r="K904" s="545" t="s">
        <v>13413</v>
      </c>
      <c r="L904" s="545" t="s">
        <v>14695</v>
      </c>
      <c r="M904" s="548" t="s">
        <v>13758</v>
      </c>
      <c r="N904" s="545" t="s">
        <v>13413</v>
      </c>
      <c r="O904" s="545" t="s">
        <v>13413</v>
      </c>
      <c r="P904" s="549">
        <v>953</v>
      </c>
      <c r="Q904" s="549">
        <v>1</v>
      </c>
      <c r="R904" s="549">
        <v>18</v>
      </c>
      <c r="S904" s="548">
        <v>2228</v>
      </c>
      <c r="T904" s="548"/>
      <c r="U904" s="99"/>
    </row>
    <row r="905" spans="1:21" ht="19.5" customHeight="1">
      <c r="A905" s="545">
        <v>1032</v>
      </c>
      <c r="B905" s="545" t="s">
        <v>2891</v>
      </c>
      <c r="C905" s="545" t="s">
        <v>206</v>
      </c>
      <c r="D905" s="546">
        <v>46058</v>
      </c>
      <c r="E905" s="171" t="str">
        <f t="shared" si="14"/>
        <v>2026</v>
      </c>
      <c r="F905" s="547">
        <v>1787</v>
      </c>
      <c r="G905" s="548">
        <v>0.19</v>
      </c>
      <c r="H905" s="547">
        <v>1501.68</v>
      </c>
      <c r="I905" s="545" t="s">
        <v>12683</v>
      </c>
      <c r="J905" s="545" t="s">
        <v>13298</v>
      </c>
      <c r="K905" s="545" t="s">
        <v>13413</v>
      </c>
      <c r="L905" s="545" t="s">
        <v>14696</v>
      </c>
      <c r="M905" s="548" t="s">
        <v>13758</v>
      </c>
      <c r="N905" s="545" t="s">
        <v>13413</v>
      </c>
      <c r="O905" s="545" t="s">
        <v>13413</v>
      </c>
      <c r="P905" s="549">
        <v>954</v>
      </c>
      <c r="Q905" s="549">
        <v>1</v>
      </c>
      <c r="R905" s="549">
        <v>18</v>
      </c>
      <c r="S905" s="548">
        <v>1012</v>
      </c>
      <c r="T905" s="548"/>
      <c r="U905" s="99"/>
    </row>
    <row r="906" spans="1:21" ht="19.5" customHeight="1">
      <c r="A906" s="545">
        <v>1033</v>
      </c>
      <c r="B906" s="545" t="s">
        <v>11852</v>
      </c>
      <c r="C906" s="545" t="s">
        <v>216</v>
      </c>
      <c r="D906" s="546">
        <v>44588</v>
      </c>
      <c r="E906" s="171" t="str">
        <f t="shared" si="14"/>
        <v>2022</v>
      </c>
      <c r="F906" s="547">
        <v>14025.01</v>
      </c>
      <c r="G906" s="548">
        <v>0.19</v>
      </c>
      <c r="H906" s="547">
        <v>11785.72</v>
      </c>
      <c r="I906" s="545" t="s">
        <v>12642</v>
      </c>
      <c r="J906" s="545" t="s">
        <v>13297</v>
      </c>
      <c r="K906" s="545" t="s">
        <v>13413</v>
      </c>
      <c r="L906" s="545" t="s">
        <v>13807</v>
      </c>
      <c r="M906" s="548" t="s">
        <v>13758</v>
      </c>
      <c r="N906" s="545" t="s">
        <v>13413</v>
      </c>
      <c r="O906" s="545" t="s">
        <v>14697</v>
      </c>
      <c r="P906" s="549">
        <v>955</v>
      </c>
      <c r="Q906" s="549">
        <v>1</v>
      </c>
      <c r="R906" s="549">
        <v>135</v>
      </c>
      <c r="S906" s="548">
        <v>2257</v>
      </c>
      <c r="T906" s="548"/>
      <c r="U906" s="99"/>
    </row>
    <row r="907" spans="1:21" ht="19.5" customHeight="1">
      <c r="A907" s="545">
        <v>1034</v>
      </c>
      <c r="B907" s="545" t="s">
        <v>2902</v>
      </c>
      <c r="C907" s="545" t="s">
        <v>786</v>
      </c>
      <c r="D907" s="546">
        <v>46058</v>
      </c>
      <c r="E907" s="171" t="str">
        <f t="shared" si="14"/>
        <v>2026</v>
      </c>
      <c r="F907" s="547">
        <v>63450</v>
      </c>
      <c r="G907" s="548">
        <v>0.19</v>
      </c>
      <c r="H907" s="547">
        <v>53319.33</v>
      </c>
      <c r="I907" s="545" t="s">
        <v>12683</v>
      </c>
      <c r="J907" s="545" t="s">
        <v>13296</v>
      </c>
      <c r="K907" s="545" t="s">
        <v>13413</v>
      </c>
      <c r="L907" s="545" t="s">
        <v>13413</v>
      </c>
      <c r="M907" s="548" t="s">
        <v>13758</v>
      </c>
      <c r="N907" s="545" t="s">
        <v>13413</v>
      </c>
      <c r="O907" s="545" t="s">
        <v>14698</v>
      </c>
      <c r="P907" s="549">
        <v>956</v>
      </c>
      <c r="Q907" s="549">
        <v>1</v>
      </c>
      <c r="R907" s="549">
        <v>18</v>
      </c>
      <c r="S907" s="548">
        <v>2218</v>
      </c>
      <c r="T907" s="548"/>
      <c r="U907" s="99"/>
    </row>
    <row r="908" spans="1:21" ht="19.5" customHeight="1">
      <c r="A908" s="545">
        <v>1036</v>
      </c>
      <c r="B908" s="545" t="s">
        <v>11851</v>
      </c>
      <c r="C908" s="545" t="s">
        <v>216</v>
      </c>
      <c r="D908" s="546">
        <v>44588</v>
      </c>
      <c r="E908" s="171" t="str">
        <f t="shared" si="14"/>
        <v>2022</v>
      </c>
      <c r="F908" s="547">
        <v>3578</v>
      </c>
      <c r="G908" s="548">
        <v>0.19</v>
      </c>
      <c r="H908" s="547">
        <v>3006.72</v>
      </c>
      <c r="I908" s="545" t="s">
        <v>12642</v>
      </c>
      <c r="J908" s="545" t="s">
        <v>13297</v>
      </c>
      <c r="K908" s="545" t="s">
        <v>13413</v>
      </c>
      <c r="L908" s="545" t="s">
        <v>13807</v>
      </c>
      <c r="M908" s="548" t="s">
        <v>13758</v>
      </c>
      <c r="N908" s="545" t="s">
        <v>13413</v>
      </c>
      <c r="O908" s="545" t="s">
        <v>14699</v>
      </c>
      <c r="P908" s="549">
        <v>957</v>
      </c>
      <c r="Q908" s="549">
        <v>1</v>
      </c>
      <c r="R908" s="549">
        <v>135</v>
      </c>
      <c r="S908" s="548">
        <v>2257</v>
      </c>
      <c r="T908" s="548"/>
      <c r="U908" s="99"/>
    </row>
    <row r="909" spans="1:21" ht="19.5" customHeight="1">
      <c r="A909" s="545">
        <v>1037</v>
      </c>
      <c r="B909" s="545" t="s">
        <v>2906</v>
      </c>
      <c r="C909" s="545" t="s">
        <v>786</v>
      </c>
      <c r="D909" s="546">
        <v>45708</v>
      </c>
      <c r="E909" s="171" t="str">
        <f t="shared" si="14"/>
        <v>2025</v>
      </c>
      <c r="F909" s="547">
        <v>83353.919999999998</v>
      </c>
      <c r="G909" s="548">
        <v>0.19</v>
      </c>
      <c r="H909" s="547">
        <v>70045.31</v>
      </c>
      <c r="I909" s="545" t="s">
        <v>12731</v>
      </c>
      <c r="J909" s="545" t="s">
        <v>13307</v>
      </c>
      <c r="K909" s="545" t="s">
        <v>13413</v>
      </c>
      <c r="L909" s="545" t="s">
        <v>13413</v>
      </c>
      <c r="M909" s="548" t="s">
        <v>13758</v>
      </c>
      <c r="N909" s="545" t="s">
        <v>13413</v>
      </c>
      <c r="O909" s="545" t="s">
        <v>13413</v>
      </c>
      <c r="P909" s="549">
        <v>958</v>
      </c>
      <c r="Q909" s="549">
        <v>1</v>
      </c>
      <c r="R909" s="549">
        <v>151</v>
      </c>
      <c r="S909" s="548">
        <v>2228</v>
      </c>
      <c r="T909" s="548"/>
      <c r="U909" s="99"/>
    </row>
    <row r="910" spans="1:21" ht="19.5" customHeight="1">
      <c r="A910" s="545">
        <v>1038</v>
      </c>
      <c r="B910" s="545" t="s">
        <v>7119</v>
      </c>
      <c r="C910" s="545" t="s">
        <v>786</v>
      </c>
      <c r="D910" s="546">
        <v>46066</v>
      </c>
      <c r="E910" s="171" t="str">
        <f t="shared" si="14"/>
        <v>2026</v>
      </c>
      <c r="F910" s="547">
        <v>89591.01</v>
      </c>
      <c r="G910" s="548">
        <v>0.19</v>
      </c>
      <c r="H910" s="547">
        <v>75286.559999999998</v>
      </c>
      <c r="I910" s="545" t="s">
        <v>12731</v>
      </c>
      <c r="J910" s="545" t="s">
        <v>13298</v>
      </c>
      <c r="K910" s="545" t="s">
        <v>13413</v>
      </c>
      <c r="L910" s="545" t="s">
        <v>13413</v>
      </c>
      <c r="M910" s="548" t="s">
        <v>13758</v>
      </c>
      <c r="N910" s="545" t="s">
        <v>13413</v>
      </c>
      <c r="O910" s="545" t="s">
        <v>13413</v>
      </c>
      <c r="P910" s="549">
        <v>959</v>
      </c>
      <c r="Q910" s="549">
        <v>1</v>
      </c>
      <c r="R910" s="549">
        <v>151</v>
      </c>
      <c r="S910" s="548">
        <v>1012</v>
      </c>
      <c r="T910" s="548"/>
      <c r="U910" s="99"/>
    </row>
    <row r="911" spans="1:21" ht="19.5" customHeight="1">
      <c r="A911" s="545">
        <v>1039</v>
      </c>
      <c r="B911" s="545" t="s">
        <v>6395</v>
      </c>
      <c r="C911" s="545" t="s">
        <v>786</v>
      </c>
      <c r="D911" s="546">
        <v>45708</v>
      </c>
      <c r="E911" s="171" t="str">
        <f t="shared" si="14"/>
        <v>2025</v>
      </c>
      <c r="F911" s="547">
        <v>103088.48</v>
      </c>
      <c r="G911" s="548">
        <v>0.19</v>
      </c>
      <c r="H911" s="547">
        <v>86628.98</v>
      </c>
      <c r="I911" s="545" t="s">
        <v>12731</v>
      </c>
      <c r="J911" s="545" t="s">
        <v>13307</v>
      </c>
      <c r="K911" s="545" t="s">
        <v>13413</v>
      </c>
      <c r="L911" s="545" t="s">
        <v>13413</v>
      </c>
      <c r="M911" s="548" t="s">
        <v>13758</v>
      </c>
      <c r="N911" s="545" t="s">
        <v>13413</v>
      </c>
      <c r="O911" s="545" t="s">
        <v>14284</v>
      </c>
      <c r="P911" s="549">
        <v>960</v>
      </c>
      <c r="Q911" s="549">
        <v>1</v>
      </c>
      <c r="R911" s="549">
        <v>151</v>
      </c>
      <c r="S911" s="548">
        <v>2228</v>
      </c>
      <c r="T911" s="548"/>
      <c r="U911" s="99"/>
    </row>
    <row r="912" spans="1:21" ht="19.5" customHeight="1">
      <c r="A912" s="545">
        <v>1040</v>
      </c>
      <c r="B912" s="545" t="s">
        <v>2913</v>
      </c>
      <c r="C912" s="545" t="s">
        <v>786</v>
      </c>
      <c r="D912" s="546">
        <v>45708</v>
      </c>
      <c r="E912" s="171" t="str">
        <f t="shared" si="14"/>
        <v>2025</v>
      </c>
      <c r="F912" s="547">
        <v>131657.45000000001</v>
      </c>
      <c r="G912" s="548">
        <v>0.19</v>
      </c>
      <c r="H912" s="547">
        <v>110636.52</v>
      </c>
      <c r="I912" s="545" t="s">
        <v>12731</v>
      </c>
      <c r="J912" s="545" t="s">
        <v>13307</v>
      </c>
      <c r="K912" s="545" t="s">
        <v>13413</v>
      </c>
      <c r="L912" s="545" t="s">
        <v>13413</v>
      </c>
      <c r="M912" s="548" t="s">
        <v>13758</v>
      </c>
      <c r="N912" s="545" t="s">
        <v>13413</v>
      </c>
      <c r="O912" s="545" t="s">
        <v>14700</v>
      </c>
      <c r="P912" s="549">
        <v>961</v>
      </c>
      <c r="Q912" s="549">
        <v>1</v>
      </c>
      <c r="R912" s="549">
        <v>151</v>
      </c>
      <c r="S912" s="548">
        <v>2228</v>
      </c>
      <c r="T912" s="548"/>
      <c r="U912" s="99"/>
    </row>
    <row r="913" spans="1:21" ht="19.5" customHeight="1">
      <c r="A913" s="545">
        <v>1041</v>
      </c>
      <c r="B913" s="545" t="s">
        <v>11850</v>
      </c>
      <c r="C913" s="545" t="s">
        <v>206</v>
      </c>
      <c r="D913" s="546"/>
      <c r="E913" s="171" t="str">
        <f t="shared" si="14"/>
        <v>1900</v>
      </c>
      <c r="F913" s="547">
        <v>0</v>
      </c>
      <c r="G913" s="548">
        <v>0</v>
      </c>
      <c r="H913" s="547">
        <v>0</v>
      </c>
      <c r="I913" s="545" t="s">
        <v>12683</v>
      </c>
      <c r="J913" s="545"/>
      <c r="K913" s="545" t="s">
        <v>13413</v>
      </c>
      <c r="L913" s="545" t="s">
        <v>13413</v>
      </c>
      <c r="M913" s="548" t="s">
        <v>13758</v>
      </c>
      <c r="N913" s="545" t="s">
        <v>13413</v>
      </c>
      <c r="O913" s="545" t="s">
        <v>13413</v>
      </c>
      <c r="P913" s="549">
        <v>962</v>
      </c>
      <c r="Q913" s="549">
        <v>1</v>
      </c>
      <c r="R913" s="549">
        <v>18</v>
      </c>
      <c r="S913" s="548"/>
      <c r="T913" s="548"/>
      <c r="U913" s="99"/>
    </row>
    <row r="914" spans="1:21" ht="19.5" customHeight="1">
      <c r="A914" s="545">
        <v>1042</v>
      </c>
      <c r="B914" s="545" t="s">
        <v>2918</v>
      </c>
      <c r="C914" s="545" t="s">
        <v>786</v>
      </c>
      <c r="D914" s="546"/>
      <c r="E914" s="171" t="str">
        <f t="shared" si="14"/>
        <v>1900</v>
      </c>
      <c r="F914" s="547">
        <v>0</v>
      </c>
      <c r="G914" s="548">
        <v>0</v>
      </c>
      <c r="H914" s="547">
        <v>0</v>
      </c>
      <c r="I914" s="545" t="s">
        <v>12683</v>
      </c>
      <c r="J914" s="545"/>
      <c r="K914" s="545" t="s">
        <v>13413</v>
      </c>
      <c r="L914" s="545" t="s">
        <v>13413</v>
      </c>
      <c r="M914" s="548" t="s">
        <v>13758</v>
      </c>
      <c r="N914" s="545" t="s">
        <v>13413</v>
      </c>
      <c r="O914" s="545" t="s">
        <v>14701</v>
      </c>
      <c r="P914" s="549">
        <v>963</v>
      </c>
      <c r="Q914" s="549">
        <v>1</v>
      </c>
      <c r="R914" s="549">
        <v>18</v>
      </c>
      <c r="S914" s="548"/>
      <c r="T914" s="548"/>
      <c r="U914" s="99"/>
    </row>
    <row r="915" spans="1:21" ht="19.5" customHeight="1">
      <c r="A915" s="545">
        <v>1043</v>
      </c>
      <c r="B915" s="545" t="s">
        <v>11849</v>
      </c>
      <c r="C915" s="545" t="s">
        <v>216</v>
      </c>
      <c r="D915" s="546"/>
      <c r="E915" s="171" t="str">
        <f t="shared" si="14"/>
        <v>1900</v>
      </c>
      <c r="F915" s="547">
        <v>0</v>
      </c>
      <c r="G915" s="548">
        <v>0</v>
      </c>
      <c r="H915" s="547">
        <v>0</v>
      </c>
      <c r="I915" s="545" t="s">
        <v>12650</v>
      </c>
      <c r="J915" s="545"/>
      <c r="K915" s="545" t="s">
        <v>13413</v>
      </c>
      <c r="L915" s="545" t="s">
        <v>14702</v>
      </c>
      <c r="M915" s="548" t="s">
        <v>13758</v>
      </c>
      <c r="N915" s="545" t="s">
        <v>22166</v>
      </c>
      <c r="O915" s="545" t="s">
        <v>14703</v>
      </c>
      <c r="P915" s="549">
        <v>964</v>
      </c>
      <c r="Q915" s="549">
        <v>1</v>
      </c>
      <c r="R915" s="549">
        <v>127</v>
      </c>
      <c r="S915" s="548"/>
      <c r="T915" s="548">
        <v>11</v>
      </c>
      <c r="U915" s="99"/>
    </row>
    <row r="916" spans="1:21" ht="19.5" customHeight="1">
      <c r="A916" s="545">
        <v>1044</v>
      </c>
      <c r="B916" s="545" t="s">
        <v>2065</v>
      </c>
      <c r="C916" s="545" t="s">
        <v>216</v>
      </c>
      <c r="D916" s="546"/>
      <c r="E916" s="171" t="str">
        <f t="shared" si="14"/>
        <v>1900</v>
      </c>
      <c r="F916" s="547">
        <v>0</v>
      </c>
      <c r="G916" s="548">
        <v>0</v>
      </c>
      <c r="H916" s="547">
        <v>0</v>
      </c>
      <c r="I916" s="545" t="s">
        <v>12715</v>
      </c>
      <c r="J916" s="545"/>
      <c r="K916" s="545" t="s">
        <v>13413</v>
      </c>
      <c r="L916" s="545" t="s">
        <v>13413</v>
      </c>
      <c r="M916" s="548" t="s">
        <v>13758</v>
      </c>
      <c r="N916" s="545" t="s">
        <v>13413</v>
      </c>
      <c r="O916" s="545" t="s">
        <v>13413</v>
      </c>
      <c r="P916" s="549">
        <v>965</v>
      </c>
      <c r="Q916" s="549">
        <v>1</v>
      </c>
      <c r="R916" s="549">
        <v>129</v>
      </c>
      <c r="S916" s="548"/>
      <c r="T916" s="548"/>
      <c r="U916" s="99"/>
    </row>
    <row r="917" spans="1:21" ht="19.5" customHeight="1">
      <c r="A917" s="545">
        <v>1045</v>
      </c>
      <c r="B917" s="545" t="s">
        <v>11848</v>
      </c>
      <c r="C917" s="545" t="s">
        <v>786</v>
      </c>
      <c r="D917" s="546"/>
      <c r="E917" s="171" t="str">
        <f t="shared" si="14"/>
        <v>1900</v>
      </c>
      <c r="F917" s="547">
        <v>0</v>
      </c>
      <c r="G917" s="548">
        <v>0</v>
      </c>
      <c r="H917" s="547">
        <v>0</v>
      </c>
      <c r="I917" s="545" t="s">
        <v>12683</v>
      </c>
      <c r="J917" s="545"/>
      <c r="K917" s="545" t="s">
        <v>13413</v>
      </c>
      <c r="L917" s="545" t="s">
        <v>13413</v>
      </c>
      <c r="M917" s="548" t="s">
        <v>13758</v>
      </c>
      <c r="N917" s="545" t="s">
        <v>13413</v>
      </c>
      <c r="O917" s="545" t="s">
        <v>14704</v>
      </c>
      <c r="P917" s="549">
        <v>966</v>
      </c>
      <c r="Q917" s="549">
        <v>1</v>
      </c>
      <c r="R917" s="549">
        <v>18</v>
      </c>
      <c r="S917" s="548"/>
      <c r="T917" s="548"/>
      <c r="U917" s="99"/>
    </row>
    <row r="918" spans="1:21" ht="19.5" customHeight="1">
      <c r="A918" s="545">
        <v>1046</v>
      </c>
      <c r="B918" s="545" t="s">
        <v>11847</v>
      </c>
      <c r="C918" s="545" t="s">
        <v>221</v>
      </c>
      <c r="D918" s="546"/>
      <c r="E918" s="171" t="str">
        <f t="shared" si="14"/>
        <v>1900</v>
      </c>
      <c r="F918" s="547">
        <v>0</v>
      </c>
      <c r="G918" s="548">
        <v>0</v>
      </c>
      <c r="H918" s="547">
        <v>0</v>
      </c>
      <c r="I918" s="545" t="s">
        <v>12709</v>
      </c>
      <c r="J918" s="545"/>
      <c r="K918" s="545" t="s">
        <v>13413</v>
      </c>
      <c r="L918" s="545" t="s">
        <v>14705</v>
      </c>
      <c r="M918" s="548" t="s">
        <v>13758</v>
      </c>
      <c r="N918" s="545" t="s">
        <v>22165</v>
      </c>
      <c r="O918" s="545" t="s">
        <v>14706</v>
      </c>
      <c r="P918" s="549">
        <v>967</v>
      </c>
      <c r="Q918" s="549">
        <v>1</v>
      </c>
      <c r="R918" s="549">
        <v>124</v>
      </c>
      <c r="S918" s="548"/>
      <c r="T918" s="548">
        <v>156</v>
      </c>
      <c r="U918" s="99"/>
    </row>
    <row r="919" spans="1:21" ht="19.5" customHeight="1">
      <c r="A919" s="545">
        <v>1047</v>
      </c>
      <c r="B919" s="545" t="s">
        <v>2921</v>
      </c>
      <c r="C919" s="545" t="s">
        <v>786</v>
      </c>
      <c r="D919" s="546">
        <v>45708</v>
      </c>
      <c r="E919" s="171" t="str">
        <f t="shared" si="14"/>
        <v>2025</v>
      </c>
      <c r="F919" s="547">
        <v>86887.59</v>
      </c>
      <c r="G919" s="548">
        <v>0.19</v>
      </c>
      <c r="H919" s="547">
        <v>73014.78</v>
      </c>
      <c r="I919" s="545" t="s">
        <v>12683</v>
      </c>
      <c r="J919" s="545" t="s">
        <v>13307</v>
      </c>
      <c r="K919" s="545" t="s">
        <v>13413</v>
      </c>
      <c r="L919" s="545" t="s">
        <v>13413</v>
      </c>
      <c r="M919" s="548" t="s">
        <v>13758</v>
      </c>
      <c r="N919" s="545" t="s">
        <v>13413</v>
      </c>
      <c r="O919" s="545" t="s">
        <v>14707</v>
      </c>
      <c r="P919" s="549">
        <v>968</v>
      </c>
      <c r="Q919" s="549">
        <v>1</v>
      </c>
      <c r="R919" s="549">
        <v>18</v>
      </c>
      <c r="S919" s="548">
        <v>2228</v>
      </c>
      <c r="T919" s="548"/>
      <c r="U919" s="99"/>
    </row>
    <row r="920" spans="1:21" ht="19.5" customHeight="1">
      <c r="A920" s="545">
        <v>1048</v>
      </c>
      <c r="B920" s="545" t="s">
        <v>11846</v>
      </c>
      <c r="C920" s="545" t="s">
        <v>786</v>
      </c>
      <c r="D920" s="546"/>
      <c r="E920" s="171" t="str">
        <f t="shared" si="14"/>
        <v>1900</v>
      </c>
      <c r="F920" s="547">
        <v>0</v>
      </c>
      <c r="G920" s="548">
        <v>0</v>
      </c>
      <c r="H920" s="547">
        <v>0</v>
      </c>
      <c r="I920" s="545" t="s">
        <v>12683</v>
      </c>
      <c r="J920" s="545"/>
      <c r="K920" s="545" t="s">
        <v>13413</v>
      </c>
      <c r="L920" s="545" t="s">
        <v>13413</v>
      </c>
      <c r="M920" s="548" t="s">
        <v>13758</v>
      </c>
      <c r="N920" s="545" t="s">
        <v>13413</v>
      </c>
      <c r="O920" s="545" t="s">
        <v>14708</v>
      </c>
      <c r="P920" s="549">
        <v>969</v>
      </c>
      <c r="Q920" s="549">
        <v>1</v>
      </c>
      <c r="R920" s="549">
        <v>18</v>
      </c>
      <c r="S920" s="548"/>
      <c r="T920" s="548"/>
      <c r="U920" s="99"/>
    </row>
    <row r="921" spans="1:21" ht="19.5" customHeight="1">
      <c r="A921" s="545">
        <v>1049</v>
      </c>
      <c r="B921" s="545" t="s">
        <v>11845</v>
      </c>
      <c r="C921" s="545" t="s">
        <v>786</v>
      </c>
      <c r="D921" s="546"/>
      <c r="E921" s="171" t="str">
        <f t="shared" si="14"/>
        <v>1900</v>
      </c>
      <c r="F921" s="547">
        <v>0</v>
      </c>
      <c r="G921" s="548">
        <v>0</v>
      </c>
      <c r="H921" s="547">
        <v>0</v>
      </c>
      <c r="I921" s="545" t="s">
        <v>12683</v>
      </c>
      <c r="J921" s="545"/>
      <c r="K921" s="545" t="s">
        <v>13413</v>
      </c>
      <c r="L921" s="545" t="s">
        <v>13413</v>
      </c>
      <c r="M921" s="548" t="s">
        <v>13758</v>
      </c>
      <c r="N921" s="545" t="s">
        <v>13413</v>
      </c>
      <c r="O921" s="545" t="s">
        <v>14709</v>
      </c>
      <c r="P921" s="549">
        <v>970</v>
      </c>
      <c r="Q921" s="549">
        <v>1</v>
      </c>
      <c r="R921" s="549">
        <v>18</v>
      </c>
      <c r="S921" s="548"/>
      <c r="T921" s="548"/>
      <c r="U921" s="99"/>
    </row>
    <row r="922" spans="1:21" ht="19.5" customHeight="1">
      <c r="A922" s="545">
        <v>1050</v>
      </c>
      <c r="B922" s="545" t="s">
        <v>6394</v>
      </c>
      <c r="C922" s="545" t="s">
        <v>786</v>
      </c>
      <c r="D922" s="546">
        <v>45708</v>
      </c>
      <c r="E922" s="171" t="str">
        <f t="shared" si="14"/>
        <v>2025</v>
      </c>
      <c r="F922" s="547">
        <v>110500.46</v>
      </c>
      <c r="G922" s="548">
        <v>0.19</v>
      </c>
      <c r="H922" s="547">
        <v>92857.53</v>
      </c>
      <c r="I922" s="545" t="s">
        <v>12683</v>
      </c>
      <c r="J922" s="545" t="s">
        <v>13307</v>
      </c>
      <c r="K922" s="545" t="s">
        <v>13413</v>
      </c>
      <c r="L922" s="545" t="s">
        <v>13413</v>
      </c>
      <c r="M922" s="548" t="s">
        <v>13758</v>
      </c>
      <c r="N922" s="545" t="s">
        <v>13413</v>
      </c>
      <c r="O922" s="545" t="s">
        <v>14710</v>
      </c>
      <c r="P922" s="549">
        <v>971</v>
      </c>
      <c r="Q922" s="549">
        <v>1</v>
      </c>
      <c r="R922" s="549">
        <v>18</v>
      </c>
      <c r="S922" s="548">
        <v>2228</v>
      </c>
      <c r="T922" s="548"/>
      <c r="U922" s="99"/>
    </row>
    <row r="923" spans="1:21" ht="19.5" customHeight="1">
      <c r="A923" s="545">
        <v>1052</v>
      </c>
      <c r="B923" s="545" t="s">
        <v>6393</v>
      </c>
      <c r="C923" s="545" t="s">
        <v>786</v>
      </c>
      <c r="D923" s="546">
        <v>46057</v>
      </c>
      <c r="E923" s="171" t="str">
        <f t="shared" si="14"/>
        <v>2026</v>
      </c>
      <c r="F923" s="547">
        <v>126084</v>
      </c>
      <c r="G923" s="548">
        <v>0.19</v>
      </c>
      <c r="H923" s="547">
        <v>105952.94</v>
      </c>
      <c r="I923" s="545" t="s">
        <v>12728</v>
      </c>
      <c r="J923" s="545" t="s">
        <v>13296</v>
      </c>
      <c r="K923" s="545" t="s">
        <v>14711</v>
      </c>
      <c r="L923" s="545" t="s">
        <v>13413</v>
      </c>
      <c r="M923" s="548" t="s">
        <v>13758</v>
      </c>
      <c r="N923" s="545" t="s">
        <v>13413</v>
      </c>
      <c r="O923" s="545" t="s">
        <v>14712</v>
      </c>
      <c r="P923" s="549">
        <v>972</v>
      </c>
      <c r="Q923" s="549">
        <v>1</v>
      </c>
      <c r="R923" s="549">
        <v>152</v>
      </c>
      <c r="S923" s="548">
        <v>2218</v>
      </c>
      <c r="T923" s="548"/>
      <c r="U923" s="99"/>
    </row>
    <row r="924" spans="1:21" ht="19.5" customHeight="1">
      <c r="A924" s="545">
        <v>1053</v>
      </c>
      <c r="B924" s="545" t="s">
        <v>2927</v>
      </c>
      <c r="C924" s="545" t="s">
        <v>206</v>
      </c>
      <c r="D924" s="546">
        <v>45708</v>
      </c>
      <c r="E924" s="171" t="str">
        <f t="shared" si="14"/>
        <v>2025</v>
      </c>
      <c r="F924" s="547">
        <v>441</v>
      </c>
      <c r="G924" s="548">
        <v>0.19</v>
      </c>
      <c r="H924" s="547">
        <v>370.59</v>
      </c>
      <c r="I924" s="545" t="s">
        <v>12683</v>
      </c>
      <c r="J924" s="545" t="s">
        <v>13307</v>
      </c>
      <c r="K924" s="545" t="s">
        <v>13413</v>
      </c>
      <c r="L924" s="545" t="s">
        <v>14713</v>
      </c>
      <c r="M924" s="548" t="s">
        <v>13758</v>
      </c>
      <c r="N924" s="545" t="s">
        <v>13413</v>
      </c>
      <c r="O924" s="545" t="s">
        <v>13413</v>
      </c>
      <c r="P924" s="549">
        <v>973</v>
      </c>
      <c r="Q924" s="549">
        <v>1</v>
      </c>
      <c r="R924" s="549">
        <v>18</v>
      </c>
      <c r="S924" s="548">
        <v>2228</v>
      </c>
      <c r="T924" s="548"/>
      <c r="U924" s="99"/>
    </row>
    <row r="925" spans="1:21" ht="19.5" customHeight="1">
      <c r="A925" s="545">
        <v>1054</v>
      </c>
      <c r="B925" s="545" t="s">
        <v>11844</v>
      </c>
      <c r="C925" s="545" t="s">
        <v>216</v>
      </c>
      <c r="D925" s="546">
        <v>44585</v>
      </c>
      <c r="E925" s="171" t="str">
        <f t="shared" si="14"/>
        <v>2022</v>
      </c>
      <c r="F925" s="547">
        <v>14302</v>
      </c>
      <c r="G925" s="548">
        <v>0.19</v>
      </c>
      <c r="H925" s="547">
        <v>12018.49</v>
      </c>
      <c r="I925" s="545" t="s">
        <v>12642</v>
      </c>
      <c r="J925" s="545" t="s">
        <v>13297</v>
      </c>
      <c r="K925" s="545" t="s">
        <v>13413</v>
      </c>
      <c r="L925" s="545" t="s">
        <v>13807</v>
      </c>
      <c r="M925" s="548" t="s">
        <v>13758</v>
      </c>
      <c r="N925" s="545" t="s">
        <v>13413</v>
      </c>
      <c r="O925" s="545" t="s">
        <v>14714</v>
      </c>
      <c r="P925" s="549">
        <v>974</v>
      </c>
      <c r="Q925" s="549">
        <v>1</v>
      </c>
      <c r="R925" s="549">
        <v>135</v>
      </c>
      <c r="S925" s="548">
        <v>2257</v>
      </c>
      <c r="T925" s="548"/>
      <c r="U925" s="99"/>
    </row>
    <row r="926" spans="1:21" ht="19.5" customHeight="1">
      <c r="A926" s="545">
        <v>1055</v>
      </c>
      <c r="B926" s="545" t="s">
        <v>2929</v>
      </c>
      <c r="C926" s="545" t="s">
        <v>786</v>
      </c>
      <c r="D926" s="546"/>
      <c r="E926" s="171" t="str">
        <f t="shared" si="14"/>
        <v>1900</v>
      </c>
      <c r="F926" s="547">
        <v>0</v>
      </c>
      <c r="G926" s="548">
        <v>0</v>
      </c>
      <c r="H926" s="547">
        <v>0</v>
      </c>
      <c r="I926" s="545" t="s">
        <v>12683</v>
      </c>
      <c r="J926" s="545"/>
      <c r="K926" s="545" t="s">
        <v>13413</v>
      </c>
      <c r="L926" s="545" t="s">
        <v>13413</v>
      </c>
      <c r="M926" s="548" t="s">
        <v>13758</v>
      </c>
      <c r="N926" s="545" t="s">
        <v>13413</v>
      </c>
      <c r="O926" s="545" t="s">
        <v>14715</v>
      </c>
      <c r="P926" s="549">
        <v>975</v>
      </c>
      <c r="Q926" s="549">
        <v>1</v>
      </c>
      <c r="R926" s="549">
        <v>18</v>
      </c>
      <c r="S926" s="548"/>
      <c r="T926" s="548"/>
      <c r="U926" s="99"/>
    </row>
    <row r="927" spans="1:21" ht="19.5" customHeight="1">
      <c r="A927" s="545">
        <v>1056</v>
      </c>
      <c r="B927" s="545" t="s">
        <v>11843</v>
      </c>
      <c r="C927" s="545" t="s">
        <v>786</v>
      </c>
      <c r="D927" s="546"/>
      <c r="E927" s="171" t="str">
        <f t="shared" si="14"/>
        <v>1900</v>
      </c>
      <c r="F927" s="547">
        <v>0</v>
      </c>
      <c r="G927" s="548">
        <v>0</v>
      </c>
      <c r="H927" s="547">
        <v>0</v>
      </c>
      <c r="I927" s="545" t="s">
        <v>12683</v>
      </c>
      <c r="J927" s="545"/>
      <c r="K927" s="545" t="s">
        <v>13413</v>
      </c>
      <c r="L927" s="545" t="s">
        <v>13413</v>
      </c>
      <c r="M927" s="548" t="s">
        <v>13758</v>
      </c>
      <c r="N927" s="545" t="s">
        <v>13413</v>
      </c>
      <c r="O927" s="545" t="s">
        <v>14716</v>
      </c>
      <c r="P927" s="549">
        <v>976</v>
      </c>
      <c r="Q927" s="549">
        <v>1</v>
      </c>
      <c r="R927" s="549">
        <v>18</v>
      </c>
      <c r="S927" s="548"/>
      <c r="T927" s="548"/>
      <c r="U927" s="99"/>
    </row>
    <row r="928" spans="1:21" ht="19.5" customHeight="1">
      <c r="A928" s="545">
        <v>1057</v>
      </c>
      <c r="B928" s="545" t="s">
        <v>2930</v>
      </c>
      <c r="C928" s="545" t="s">
        <v>786</v>
      </c>
      <c r="D928" s="546"/>
      <c r="E928" s="171" t="str">
        <f t="shared" si="14"/>
        <v>1900</v>
      </c>
      <c r="F928" s="547">
        <v>0</v>
      </c>
      <c r="G928" s="548">
        <v>0</v>
      </c>
      <c r="H928" s="547">
        <v>0</v>
      </c>
      <c r="I928" s="545" t="s">
        <v>12683</v>
      </c>
      <c r="J928" s="545"/>
      <c r="K928" s="545" t="s">
        <v>13413</v>
      </c>
      <c r="L928" s="545" t="s">
        <v>13413</v>
      </c>
      <c r="M928" s="548" t="s">
        <v>13758</v>
      </c>
      <c r="N928" s="545" t="s">
        <v>13413</v>
      </c>
      <c r="O928" s="545" t="s">
        <v>14717</v>
      </c>
      <c r="P928" s="549">
        <v>977</v>
      </c>
      <c r="Q928" s="549">
        <v>1</v>
      </c>
      <c r="R928" s="549">
        <v>18</v>
      </c>
      <c r="S928" s="548"/>
      <c r="T928" s="548"/>
      <c r="U928" s="99"/>
    </row>
    <row r="929" spans="1:21" ht="19.5" customHeight="1">
      <c r="A929" s="545">
        <v>1058</v>
      </c>
      <c r="B929" s="545" t="s">
        <v>2931</v>
      </c>
      <c r="C929" s="545" t="s">
        <v>786</v>
      </c>
      <c r="D929" s="546"/>
      <c r="E929" s="171" t="str">
        <f t="shared" si="14"/>
        <v>1900</v>
      </c>
      <c r="F929" s="547">
        <v>0</v>
      </c>
      <c r="G929" s="548">
        <v>0</v>
      </c>
      <c r="H929" s="547">
        <v>0</v>
      </c>
      <c r="I929" s="545" t="s">
        <v>12683</v>
      </c>
      <c r="J929" s="545"/>
      <c r="K929" s="545" t="s">
        <v>13413</v>
      </c>
      <c r="L929" s="545" t="s">
        <v>13413</v>
      </c>
      <c r="M929" s="548" t="s">
        <v>13758</v>
      </c>
      <c r="N929" s="545" t="s">
        <v>13413</v>
      </c>
      <c r="O929" s="545" t="s">
        <v>13413</v>
      </c>
      <c r="P929" s="549">
        <v>978</v>
      </c>
      <c r="Q929" s="549">
        <v>1</v>
      </c>
      <c r="R929" s="549">
        <v>18</v>
      </c>
      <c r="S929" s="548"/>
      <c r="T929" s="548"/>
      <c r="U929" s="99"/>
    </row>
    <row r="930" spans="1:21" ht="19.5" customHeight="1">
      <c r="A930" s="545">
        <v>1059</v>
      </c>
      <c r="B930" s="545" t="s">
        <v>1680</v>
      </c>
      <c r="C930" s="545" t="s">
        <v>221</v>
      </c>
      <c r="D930" s="546"/>
      <c r="E930" s="171" t="str">
        <f t="shared" si="14"/>
        <v>1900</v>
      </c>
      <c r="F930" s="547">
        <v>0</v>
      </c>
      <c r="G930" s="548">
        <v>0</v>
      </c>
      <c r="H930" s="547">
        <v>0</v>
      </c>
      <c r="I930" s="545" t="s">
        <v>12709</v>
      </c>
      <c r="J930" s="545"/>
      <c r="K930" s="545" t="s">
        <v>13413</v>
      </c>
      <c r="L930" s="545" t="s">
        <v>14590</v>
      </c>
      <c r="M930" s="548" t="s">
        <v>13758</v>
      </c>
      <c r="N930" s="545" t="s">
        <v>13413</v>
      </c>
      <c r="O930" s="545" t="s">
        <v>14718</v>
      </c>
      <c r="P930" s="549">
        <v>979</v>
      </c>
      <c r="Q930" s="549">
        <v>1</v>
      </c>
      <c r="R930" s="549">
        <v>124</v>
      </c>
      <c r="S930" s="548"/>
      <c r="T930" s="548"/>
      <c r="U930" s="99"/>
    </row>
    <row r="931" spans="1:21" ht="19.5" customHeight="1">
      <c r="A931" s="545">
        <v>1060</v>
      </c>
      <c r="B931" s="545" t="s">
        <v>2954</v>
      </c>
      <c r="C931" s="545" t="s">
        <v>786</v>
      </c>
      <c r="D931" s="546">
        <v>46058</v>
      </c>
      <c r="E931" s="171" t="str">
        <f t="shared" si="14"/>
        <v>2026</v>
      </c>
      <c r="F931" s="547">
        <v>113675</v>
      </c>
      <c r="G931" s="548">
        <v>0.19</v>
      </c>
      <c r="H931" s="547">
        <v>95525.21</v>
      </c>
      <c r="I931" s="545" t="s">
        <v>12683</v>
      </c>
      <c r="J931" s="545" t="s">
        <v>13298</v>
      </c>
      <c r="K931" s="545" t="s">
        <v>14719</v>
      </c>
      <c r="L931" s="545" t="s">
        <v>13413</v>
      </c>
      <c r="M931" s="548" t="s">
        <v>13758</v>
      </c>
      <c r="N931" s="545" t="s">
        <v>13413</v>
      </c>
      <c r="O931" s="545" t="s">
        <v>14478</v>
      </c>
      <c r="P931" s="549">
        <v>980</v>
      </c>
      <c r="Q931" s="549">
        <v>1</v>
      </c>
      <c r="R931" s="549">
        <v>18</v>
      </c>
      <c r="S931" s="548">
        <v>1012</v>
      </c>
      <c r="T931" s="548"/>
      <c r="U931" s="99"/>
    </row>
    <row r="932" spans="1:21" ht="19.5" customHeight="1">
      <c r="A932" s="545">
        <v>1061</v>
      </c>
      <c r="B932" s="545" t="s">
        <v>2956</v>
      </c>
      <c r="C932" s="545" t="s">
        <v>206</v>
      </c>
      <c r="D932" s="546"/>
      <c r="E932" s="171" t="str">
        <f t="shared" si="14"/>
        <v>1900</v>
      </c>
      <c r="F932" s="547">
        <v>0</v>
      </c>
      <c r="G932" s="548">
        <v>0</v>
      </c>
      <c r="H932" s="547">
        <v>0</v>
      </c>
      <c r="I932" s="545" t="s">
        <v>12683</v>
      </c>
      <c r="J932" s="545"/>
      <c r="K932" s="545" t="s">
        <v>13413</v>
      </c>
      <c r="L932" s="545" t="s">
        <v>13413</v>
      </c>
      <c r="M932" s="548" t="s">
        <v>13758</v>
      </c>
      <c r="N932" s="545" t="s">
        <v>13413</v>
      </c>
      <c r="O932" s="545" t="s">
        <v>13413</v>
      </c>
      <c r="P932" s="549">
        <v>981</v>
      </c>
      <c r="Q932" s="549">
        <v>1</v>
      </c>
      <c r="R932" s="549">
        <v>18</v>
      </c>
      <c r="S932" s="548"/>
      <c r="T932" s="548"/>
      <c r="U932" s="99"/>
    </row>
    <row r="933" spans="1:21" ht="19.5" customHeight="1">
      <c r="A933" s="545">
        <v>1062</v>
      </c>
      <c r="B933" s="545" t="s">
        <v>11842</v>
      </c>
      <c r="C933" s="545" t="s">
        <v>786</v>
      </c>
      <c r="D933" s="546"/>
      <c r="E933" s="171" t="str">
        <f t="shared" si="14"/>
        <v>1900</v>
      </c>
      <c r="F933" s="547">
        <v>0</v>
      </c>
      <c r="G933" s="548">
        <v>0</v>
      </c>
      <c r="H933" s="547">
        <v>0</v>
      </c>
      <c r="I933" s="545" t="s">
        <v>12683</v>
      </c>
      <c r="J933" s="545"/>
      <c r="K933" s="545" t="s">
        <v>13413</v>
      </c>
      <c r="L933" s="545" t="s">
        <v>13413</v>
      </c>
      <c r="M933" s="548" t="s">
        <v>13758</v>
      </c>
      <c r="N933" s="545" t="s">
        <v>13413</v>
      </c>
      <c r="O933" s="545" t="s">
        <v>13413</v>
      </c>
      <c r="P933" s="549">
        <v>982</v>
      </c>
      <c r="Q933" s="549">
        <v>1</v>
      </c>
      <c r="R933" s="549">
        <v>18</v>
      </c>
      <c r="S933" s="548"/>
      <c r="T933" s="548"/>
      <c r="U933" s="99"/>
    </row>
    <row r="934" spans="1:21" ht="19.5" customHeight="1">
      <c r="A934" s="545">
        <v>1063</v>
      </c>
      <c r="B934" s="545" t="s">
        <v>2960</v>
      </c>
      <c r="C934" s="545" t="s">
        <v>786</v>
      </c>
      <c r="D934" s="546"/>
      <c r="E934" s="171" t="str">
        <f t="shared" si="14"/>
        <v>1900</v>
      </c>
      <c r="F934" s="547">
        <v>0</v>
      </c>
      <c r="G934" s="548">
        <v>0</v>
      </c>
      <c r="H934" s="547">
        <v>0</v>
      </c>
      <c r="I934" s="545" t="s">
        <v>12683</v>
      </c>
      <c r="J934" s="545"/>
      <c r="K934" s="545" t="s">
        <v>13413</v>
      </c>
      <c r="L934" s="545" t="s">
        <v>13413</v>
      </c>
      <c r="M934" s="548" t="s">
        <v>13758</v>
      </c>
      <c r="N934" s="545" t="s">
        <v>13413</v>
      </c>
      <c r="O934" s="545" t="s">
        <v>14720</v>
      </c>
      <c r="P934" s="549">
        <v>983</v>
      </c>
      <c r="Q934" s="549">
        <v>1</v>
      </c>
      <c r="R934" s="549">
        <v>18</v>
      </c>
      <c r="S934" s="548"/>
      <c r="T934" s="548"/>
      <c r="U934" s="99"/>
    </row>
    <row r="935" spans="1:21" ht="19.5" customHeight="1">
      <c r="A935" s="545">
        <v>1065</v>
      </c>
      <c r="B935" s="545" t="s">
        <v>7118</v>
      </c>
      <c r="C935" s="545" t="s">
        <v>786</v>
      </c>
      <c r="D935" s="546">
        <v>45708</v>
      </c>
      <c r="E935" s="171" t="str">
        <f t="shared" si="14"/>
        <v>2025</v>
      </c>
      <c r="F935" s="547">
        <v>122168.06</v>
      </c>
      <c r="G935" s="548">
        <v>0.19</v>
      </c>
      <c r="H935" s="547">
        <v>102662.23</v>
      </c>
      <c r="I935" s="545" t="s">
        <v>12683</v>
      </c>
      <c r="J935" s="545" t="s">
        <v>13307</v>
      </c>
      <c r="K935" s="545" t="s">
        <v>13413</v>
      </c>
      <c r="L935" s="545" t="s">
        <v>13413</v>
      </c>
      <c r="M935" s="548" t="s">
        <v>13758</v>
      </c>
      <c r="N935" s="545" t="s">
        <v>13413</v>
      </c>
      <c r="O935" s="545" t="s">
        <v>14721</v>
      </c>
      <c r="P935" s="549">
        <v>984</v>
      </c>
      <c r="Q935" s="549">
        <v>1</v>
      </c>
      <c r="R935" s="549">
        <v>18</v>
      </c>
      <c r="S935" s="548">
        <v>2228</v>
      </c>
      <c r="T935" s="548"/>
      <c r="U935" s="99"/>
    </row>
    <row r="936" spans="1:21" ht="19.5" customHeight="1">
      <c r="A936" s="545">
        <v>1066</v>
      </c>
      <c r="B936" s="545" t="s">
        <v>2893</v>
      </c>
      <c r="C936" s="545" t="s">
        <v>221</v>
      </c>
      <c r="D936" s="546">
        <v>46052</v>
      </c>
      <c r="E936" s="171" t="str">
        <f t="shared" si="14"/>
        <v>2026</v>
      </c>
      <c r="F936" s="547">
        <v>16843</v>
      </c>
      <c r="G936" s="548">
        <v>0.19</v>
      </c>
      <c r="H936" s="547">
        <v>14153.78</v>
      </c>
      <c r="I936" s="545" t="s">
        <v>12683</v>
      </c>
      <c r="J936" s="545" t="s">
        <v>13307</v>
      </c>
      <c r="K936" s="545" t="s">
        <v>13413</v>
      </c>
      <c r="L936" s="545" t="s">
        <v>14722</v>
      </c>
      <c r="M936" s="548" t="s">
        <v>13758</v>
      </c>
      <c r="N936" s="545" t="s">
        <v>13413</v>
      </c>
      <c r="O936" s="545" t="s">
        <v>13968</v>
      </c>
      <c r="P936" s="549">
        <v>985</v>
      </c>
      <c r="Q936" s="549">
        <v>1</v>
      </c>
      <c r="R936" s="549">
        <v>18</v>
      </c>
      <c r="S936" s="548">
        <v>2228</v>
      </c>
      <c r="T936" s="548"/>
      <c r="U936" s="99"/>
    </row>
    <row r="937" spans="1:21" ht="19.5" customHeight="1">
      <c r="A937" s="545">
        <v>1067</v>
      </c>
      <c r="B937" s="545" t="s">
        <v>2968</v>
      </c>
      <c r="C937" s="545" t="s">
        <v>786</v>
      </c>
      <c r="D937" s="546"/>
      <c r="E937" s="171" t="str">
        <f t="shared" si="14"/>
        <v>1900</v>
      </c>
      <c r="F937" s="547">
        <v>0</v>
      </c>
      <c r="G937" s="548">
        <v>0</v>
      </c>
      <c r="H937" s="547">
        <v>0</v>
      </c>
      <c r="I937" s="545" t="s">
        <v>12683</v>
      </c>
      <c r="J937" s="545"/>
      <c r="K937" s="545" t="s">
        <v>13413</v>
      </c>
      <c r="L937" s="545" t="s">
        <v>13413</v>
      </c>
      <c r="M937" s="548" t="s">
        <v>13758</v>
      </c>
      <c r="N937" s="545" t="s">
        <v>13413</v>
      </c>
      <c r="O937" s="545" t="s">
        <v>14723</v>
      </c>
      <c r="P937" s="549">
        <v>986</v>
      </c>
      <c r="Q937" s="549">
        <v>1</v>
      </c>
      <c r="R937" s="549">
        <v>18</v>
      </c>
      <c r="S937" s="548"/>
      <c r="T937" s="548"/>
      <c r="U937" s="99"/>
    </row>
    <row r="938" spans="1:21" ht="19.5" customHeight="1">
      <c r="A938" s="545">
        <v>1068</v>
      </c>
      <c r="B938" s="545" t="s">
        <v>2971</v>
      </c>
      <c r="C938" s="545" t="s">
        <v>786</v>
      </c>
      <c r="D938" s="546"/>
      <c r="E938" s="171" t="str">
        <f t="shared" si="14"/>
        <v>1900</v>
      </c>
      <c r="F938" s="547">
        <v>0</v>
      </c>
      <c r="G938" s="548">
        <v>0</v>
      </c>
      <c r="H938" s="547">
        <v>0</v>
      </c>
      <c r="I938" s="545" t="s">
        <v>12683</v>
      </c>
      <c r="J938" s="545"/>
      <c r="K938" s="545" t="s">
        <v>13413</v>
      </c>
      <c r="L938" s="545" t="s">
        <v>13413</v>
      </c>
      <c r="M938" s="548" t="s">
        <v>13758</v>
      </c>
      <c r="N938" s="545" t="s">
        <v>13413</v>
      </c>
      <c r="O938" s="545" t="s">
        <v>14724</v>
      </c>
      <c r="P938" s="549">
        <v>987</v>
      </c>
      <c r="Q938" s="549">
        <v>1</v>
      </c>
      <c r="R938" s="549">
        <v>18</v>
      </c>
      <c r="S938" s="548"/>
      <c r="T938" s="548"/>
      <c r="U938" s="99"/>
    </row>
    <row r="939" spans="1:21" ht="19.5" customHeight="1">
      <c r="A939" s="545">
        <v>1070</v>
      </c>
      <c r="B939" s="545" t="s">
        <v>2972</v>
      </c>
      <c r="C939" s="545" t="s">
        <v>786</v>
      </c>
      <c r="D939" s="546">
        <v>46058</v>
      </c>
      <c r="E939" s="171" t="str">
        <f t="shared" si="14"/>
        <v>2026</v>
      </c>
      <c r="F939" s="547">
        <v>33435</v>
      </c>
      <c r="G939" s="548">
        <v>0.19</v>
      </c>
      <c r="H939" s="547">
        <v>28096.639999999999</v>
      </c>
      <c r="I939" s="545" t="s">
        <v>12683</v>
      </c>
      <c r="J939" s="545" t="s">
        <v>13298</v>
      </c>
      <c r="K939" s="545" t="s">
        <v>13413</v>
      </c>
      <c r="L939" s="545" t="s">
        <v>14725</v>
      </c>
      <c r="M939" s="548" t="s">
        <v>13758</v>
      </c>
      <c r="N939" s="545" t="s">
        <v>13413</v>
      </c>
      <c r="O939" s="545" t="s">
        <v>14726</v>
      </c>
      <c r="P939" s="549">
        <v>988</v>
      </c>
      <c r="Q939" s="549">
        <v>1</v>
      </c>
      <c r="R939" s="549">
        <v>18</v>
      </c>
      <c r="S939" s="548">
        <v>1012</v>
      </c>
      <c r="T939" s="548"/>
      <c r="U939" s="99"/>
    </row>
    <row r="940" spans="1:21" ht="19.5" customHeight="1">
      <c r="A940" s="545">
        <v>1071</v>
      </c>
      <c r="B940" s="545" t="s">
        <v>2973</v>
      </c>
      <c r="C940" s="545" t="s">
        <v>786</v>
      </c>
      <c r="D940" s="546"/>
      <c r="E940" s="171" t="str">
        <f t="shared" si="14"/>
        <v>1900</v>
      </c>
      <c r="F940" s="547">
        <v>0</v>
      </c>
      <c r="G940" s="548">
        <v>0</v>
      </c>
      <c r="H940" s="547">
        <v>0</v>
      </c>
      <c r="I940" s="545" t="s">
        <v>12683</v>
      </c>
      <c r="J940" s="545"/>
      <c r="K940" s="545" t="s">
        <v>13413</v>
      </c>
      <c r="L940" s="545" t="s">
        <v>14727</v>
      </c>
      <c r="M940" s="548" t="s">
        <v>13758</v>
      </c>
      <c r="N940" s="545" t="s">
        <v>13413</v>
      </c>
      <c r="O940" s="545" t="s">
        <v>14728</v>
      </c>
      <c r="P940" s="549">
        <v>989</v>
      </c>
      <c r="Q940" s="549">
        <v>1</v>
      </c>
      <c r="R940" s="549">
        <v>18</v>
      </c>
      <c r="S940" s="548"/>
      <c r="T940" s="548"/>
      <c r="U940" s="99"/>
    </row>
    <row r="941" spans="1:21" ht="19.5" customHeight="1">
      <c r="A941" s="545">
        <v>1072</v>
      </c>
      <c r="B941" s="545" t="s">
        <v>2974</v>
      </c>
      <c r="C941" s="545" t="s">
        <v>786</v>
      </c>
      <c r="D941" s="546"/>
      <c r="E941" s="171" t="str">
        <f t="shared" si="14"/>
        <v>1900</v>
      </c>
      <c r="F941" s="547">
        <v>0</v>
      </c>
      <c r="G941" s="548">
        <v>0</v>
      </c>
      <c r="H941" s="547">
        <v>0</v>
      </c>
      <c r="I941" s="545" t="s">
        <v>12683</v>
      </c>
      <c r="J941" s="545"/>
      <c r="K941" s="545" t="s">
        <v>13413</v>
      </c>
      <c r="L941" s="545" t="s">
        <v>14727</v>
      </c>
      <c r="M941" s="548" t="s">
        <v>13758</v>
      </c>
      <c r="N941" s="545" t="s">
        <v>13413</v>
      </c>
      <c r="O941" s="545" t="s">
        <v>14729</v>
      </c>
      <c r="P941" s="549">
        <v>990</v>
      </c>
      <c r="Q941" s="549">
        <v>1</v>
      </c>
      <c r="R941" s="549">
        <v>18</v>
      </c>
      <c r="S941" s="548"/>
      <c r="T941" s="548"/>
      <c r="U941" s="99"/>
    </row>
    <row r="942" spans="1:21" ht="19.5" customHeight="1">
      <c r="A942" s="545">
        <v>1073</v>
      </c>
      <c r="B942" s="545" t="s">
        <v>2976</v>
      </c>
      <c r="C942" s="545" t="s">
        <v>975</v>
      </c>
      <c r="D942" s="546"/>
      <c r="E942" s="171" t="str">
        <f t="shared" si="14"/>
        <v>1900</v>
      </c>
      <c r="F942" s="547">
        <v>0</v>
      </c>
      <c r="G942" s="548">
        <v>0</v>
      </c>
      <c r="H942" s="547">
        <v>0</v>
      </c>
      <c r="I942" s="545" t="s">
        <v>12683</v>
      </c>
      <c r="J942" s="545"/>
      <c r="K942" s="545" t="s">
        <v>13413</v>
      </c>
      <c r="L942" s="545" t="s">
        <v>13413</v>
      </c>
      <c r="M942" s="548" t="s">
        <v>13758</v>
      </c>
      <c r="N942" s="545" t="s">
        <v>13413</v>
      </c>
      <c r="O942" s="545" t="s">
        <v>14730</v>
      </c>
      <c r="P942" s="549">
        <v>991</v>
      </c>
      <c r="Q942" s="549">
        <v>1</v>
      </c>
      <c r="R942" s="549">
        <v>18</v>
      </c>
      <c r="S942" s="548"/>
      <c r="T942" s="548"/>
      <c r="U942" s="99"/>
    </row>
    <row r="943" spans="1:21" ht="19.5" customHeight="1">
      <c r="A943" s="545">
        <v>1074</v>
      </c>
      <c r="B943" s="545" t="s">
        <v>6617</v>
      </c>
      <c r="C943" s="545" t="s">
        <v>786</v>
      </c>
      <c r="D943" s="546">
        <v>44592</v>
      </c>
      <c r="E943" s="171" t="str">
        <f t="shared" si="14"/>
        <v>2022</v>
      </c>
      <c r="F943" s="547">
        <v>35050</v>
      </c>
      <c r="G943" s="548">
        <v>0.19</v>
      </c>
      <c r="H943" s="547">
        <v>29453.78</v>
      </c>
      <c r="I943" s="545" t="s">
        <v>12683</v>
      </c>
      <c r="J943" s="545" t="s">
        <v>13297</v>
      </c>
      <c r="K943" s="545" t="s">
        <v>13413</v>
      </c>
      <c r="L943" s="545" t="s">
        <v>14731</v>
      </c>
      <c r="M943" s="548" t="s">
        <v>13758</v>
      </c>
      <c r="N943" s="545" t="s">
        <v>13413</v>
      </c>
      <c r="O943" s="545" t="s">
        <v>14732</v>
      </c>
      <c r="P943" s="549">
        <v>992</v>
      </c>
      <c r="Q943" s="549">
        <v>1</v>
      </c>
      <c r="R943" s="549">
        <v>18</v>
      </c>
      <c r="S943" s="548">
        <v>2257</v>
      </c>
      <c r="T943" s="548"/>
      <c r="U943" s="99"/>
    </row>
    <row r="944" spans="1:21" ht="19.5" customHeight="1">
      <c r="A944" s="545">
        <v>1075</v>
      </c>
      <c r="B944" s="545" t="s">
        <v>2977</v>
      </c>
      <c r="C944" s="545" t="s">
        <v>786</v>
      </c>
      <c r="D944" s="546"/>
      <c r="E944" s="171" t="str">
        <f t="shared" si="14"/>
        <v>1900</v>
      </c>
      <c r="F944" s="547">
        <v>0</v>
      </c>
      <c r="G944" s="548">
        <v>0</v>
      </c>
      <c r="H944" s="547">
        <v>0</v>
      </c>
      <c r="I944" s="545" t="s">
        <v>12728</v>
      </c>
      <c r="J944" s="545"/>
      <c r="K944" s="545" t="s">
        <v>13413</v>
      </c>
      <c r="L944" s="545" t="s">
        <v>13413</v>
      </c>
      <c r="M944" s="548" t="s">
        <v>13758</v>
      </c>
      <c r="N944" s="545" t="s">
        <v>13413</v>
      </c>
      <c r="O944" s="545" t="s">
        <v>14733</v>
      </c>
      <c r="P944" s="549">
        <v>993</v>
      </c>
      <c r="Q944" s="549">
        <v>1</v>
      </c>
      <c r="R944" s="549">
        <v>152</v>
      </c>
      <c r="S944" s="548"/>
      <c r="T944" s="548"/>
      <c r="U944" s="99"/>
    </row>
    <row r="945" spans="1:21" ht="19.5" customHeight="1">
      <c r="A945" s="545">
        <v>1076</v>
      </c>
      <c r="B945" s="545" t="s">
        <v>836</v>
      </c>
      <c r="C945" s="545" t="s">
        <v>221</v>
      </c>
      <c r="D945" s="546"/>
      <c r="E945" s="171" t="str">
        <f t="shared" si="14"/>
        <v>1900</v>
      </c>
      <c r="F945" s="547">
        <v>0</v>
      </c>
      <c r="G945" s="548">
        <v>0</v>
      </c>
      <c r="H945" s="547">
        <v>0</v>
      </c>
      <c r="I945" s="545" t="s">
        <v>12684</v>
      </c>
      <c r="J945" s="545"/>
      <c r="K945" s="545" t="s">
        <v>13413</v>
      </c>
      <c r="L945" s="545" t="s">
        <v>13982</v>
      </c>
      <c r="M945" s="548" t="s">
        <v>13758</v>
      </c>
      <c r="N945" s="545" t="s">
        <v>13413</v>
      </c>
      <c r="O945" s="545" t="s">
        <v>14734</v>
      </c>
      <c r="P945" s="549">
        <v>994</v>
      </c>
      <c r="Q945" s="549">
        <v>1</v>
      </c>
      <c r="R945" s="549">
        <v>95</v>
      </c>
      <c r="S945" s="548"/>
      <c r="T945" s="548"/>
      <c r="U945" s="99"/>
    </row>
    <row r="946" spans="1:21" ht="19.5" customHeight="1">
      <c r="A946" s="545">
        <v>1077</v>
      </c>
      <c r="B946" s="545" t="s">
        <v>2988</v>
      </c>
      <c r="C946" s="545" t="s">
        <v>216</v>
      </c>
      <c r="D946" s="546"/>
      <c r="E946" s="171" t="str">
        <f t="shared" si="14"/>
        <v>1900</v>
      </c>
      <c r="F946" s="547">
        <v>0</v>
      </c>
      <c r="G946" s="548">
        <v>0</v>
      </c>
      <c r="H946" s="547">
        <v>0</v>
      </c>
      <c r="I946" s="545" t="s">
        <v>12728</v>
      </c>
      <c r="J946" s="545"/>
      <c r="K946" s="545" t="s">
        <v>13413</v>
      </c>
      <c r="L946" s="545" t="s">
        <v>13413</v>
      </c>
      <c r="M946" s="548" t="s">
        <v>13758</v>
      </c>
      <c r="N946" s="545" t="s">
        <v>13413</v>
      </c>
      <c r="O946" s="545" t="s">
        <v>13413</v>
      </c>
      <c r="P946" s="549">
        <v>995</v>
      </c>
      <c r="Q946" s="549">
        <v>1</v>
      </c>
      <c r="R946" s="549">
        <v>152</v>
      </c>
      <c r="S946" s="548"/>
      <c r="T946" s="548"/>
      <c r="U946" s="99"/>
    </row>
    <row r="947" spans="1:21" ht="19.5" customHeight="1">
      <c r="A947" s="545">
        <v>1078</v>
      </c>
      <c r="B947" s="545" t="s">
        <v>6856</v>
      </c>
      <c r="C947" s="545" t="s">
        <v>786</v>
      </c>
      <c r="D947" s="546">
        <v>45708</v>
      </c>
      <c r="E947" s="171" t="str">
        <f t="shared" si="14"/>
        <v>2025</v>
      </c>
      <c r="F947" s="547">
        <v>68942.55</v>
      </c>
      <c r="G947" s="548">
        <v>0.19</v>
      </c>
      <c r="H947" s="547">
        <v>57934.91</v>
      </c>
      <c r="I947" s="545" t="s">
        <v>12728</v>
      </c>
      <c r="J947" s="545" t="s">
        <v>13307</v>
      </c>
      <c r="K947" s="545" t="s">
        <v>13413</v>
      </c>
      <c r="L947" s="545" t="s">
        <v>13413</v>
      </c>
      <c r="M947" s="548" t="s">
        <v>13758</v>
      </c>
      <c r="N947" s="545" t="s">
        <v>13413</v>
      </c>
      <c r="O947" s="545" t="s">
        <v>13413</v>
      </c>
      <c r="P947" s="549">
        <v>996</v>
      </c>
      <c r="Q947" s="549">
        <v>1</v>
      </c>
      <c r="R947" s="549">
        <v>152</v>
      </c>
      <c r="S947" s="548">
        <v>2228</v>
      </c>
      <c r="T947" s="548"/>
      <c r="U947" s="99"/>
    </row>
    <row r="948" spans="1:21" ht="19.5" customHeight="1">
      <c r="A948" s="545">
        <v>1079</v>
      </c>
      <c r="B948" s="545" t="s">
        <v>2991</v>
      </c>
      <c r="C948" s="545" t="s">
        <v>2958</v>
      </c>
      <c r="D948" s="546">
        <v>45708</v>
      </c>
      <c r="E948" s="171" t="str">
        <f t="shared" si="14"/>
        <v>2025</v>
      </c>
      <c r="F948" s="547">
        <v>34480.92</v>
      </c>
      <c r="G948" s="548">
        <v>0.19</v>
      </c>
      <c r="H948" s="547">
        <v>28975.56</v>
      </c>
      <c r="I948" s="545" t="s">
        <v>12728</v>
      </c>
      <c r="J948" s="545" t="s">
        <v>13307</v>
      </c>
      <c r="K948" s="545" t="s">
        <v>13413</v>
      </c>
      <c r="L948" s="545" t="s">
        <v>13413</v>
      </c>
      <c r="M948" s="548" t="s">
        <v>13758</v>
      </c>
      <c r="N948" s="545" t="s">
        <v>13413</v>
      </c>
      <c r="O948" s="545" t="s">
        <v>13413</v>
      </c>
      <c r="P948" s="549">
        <v>997</v>
      </c>
      <c r="Q948" s="549">
        <v>1</v>
      </c>
      <c r="R948" s="549">
        <v>152</v>
      </c>
      <c r="S948" s="548">
        <v>2228</v>
      </c>
      <c r="T948" s="548"/>
      <c r="U948" s="99"/>
    </row>
    <row r="949" spans="1:21" ht="19.5" customHeight="1">
      <c r="A949" s="545">
        <v>1080</v>
      </c>
      <c r="B949" s="545" t="s">
        <v>2993</v>
      </c>
      <c r="C949" s="545" t="s">
        <v>4479</v>
      </c>
      <c r="D949" s="546">
        <v>45708</v>
      </c>
      <c r="E949" s="171" t="str">
        <f t="shared" si="14"/>
        <v>2025</v>
      </c>
      <c r="F949" s="547">
        <v>32628.36</v>
      </c>
      <c r="G949" s="548">
        <v>0.19</v>
      </c>
      <c r="H949" s="547">
        <v>27418.79</v>
      </c>
      <c r="I949" s="545" t="s">
        <v>12683</v>
      </c>
      <c r="J949" s="545" t="s">
        <v>13307</v>
      </c>
      <c r="K949" s="545" t="s">
        <v>13413</v>
      </c>
      <c r="L949" s="545" t="s">
        <v>13413</v>
      </c>
      <c r="M949" s="548" t="s">
        <v>13758</v>
      </c>
      <c r="N949" s="545" t="s">
        <v>13413</v>
      </c>
      <c r="O949" s="545" t="s">
        <v>13413</v>
      </c>
      <c r="P949" s="549">
        <v>998</v>
      </c>
      <c r="Q949" s="549">
        <v>1</v>
      </c>
      <c r="R949" s="549">
        <v>18</v>
      </c>
      <c r="S949" s="548">
        <v>2228</v>
      </c>
      <c r="T949" s="548"/>
      <c r="U949" s="99"/>
    </row>
    <row r="950" spans="1:21" ht="19.5" customHeight="1">
      <c r="A950" s="545">
        <v>1081</v>
      </c>
      <c r="B950" s="545" t="s">
        <v>1683</v>
      </c>
      <c r="C950" s="545" t="s">
        <v>221</v>
      </c>
      <c r="D950" s="546"/>
      <c r="E950" s="171" t="str">
        <f t="shared" si="14"/>
        <v>1900</v>
      </c>
      <c r="F950" s="547">
        <v>0</v>
      </c>
      <c r="G950" s="548">
        <v>0</v>
      </c>
      <c r="H950" s="547">
        <v>0</v>
      </c>
      <c r="I950" s="545" t="s">
        <v>12709</v>
      </c>
      <c r="J950" s="545"/>
      <c r="K950" s="545" t="s">
        <v>13413</v>
      </c>
      <c r="L950" s="545" t="s">
        <v>14735</v>
      </c>
      <c r="M950" s="548" t="s">
        <v>13758</v>
      </c>
      <c r="N950" s="545" t="s">
        <v>22165</v>
      </c>
      <c r="O950" s="545" t="s">
        <v>14736</v>
      </c>
      <c r="P950" s="549">
        <v>999</v>
      </c>
      <c r="Q950" s="549">
        <v>1</v>
      </c>
      <c r="R950" s="549">
        <v>124</v>
      </c>
      <c r="S950" s="548"/>
      <c r="T950" s="548">
        <v>156</v>
      </c>
      <c r="U950" s="99"/>
    </row>
    <row r="951" spans="1:21" ht="19.5" customHeight="1">
      <c r="A951" s="545">
        <v>1082</v>
      </c>
      <c r="B951" s="545" t="s">
        <v>1645</v>
      </c>
      <c r="C951" s="545" t="s">
        <v>221</v>
      </c>
      <c r="D951" s="546">
        <v>46052</v>
      </c>
      <c r="E951" s="171" t="str">
        <f t="shared" si="14"/>
        <v>2026</v>
      </c>
      <c r="F951" s="547">
        <v>3426</v>
      </c>
      <c r="G951" s="548">
        <v>0.19</v>
      </c>
      <c r="H951" s="547">
        <v>2878.99</v>
      </c>
      <c r="I951" s="545" t="s">
        <v>12732</v>
      </c>
      <c r="J951" s="545" t="s">
        <v>13307</v>
      </c>
      <c r="K951" s="545" t="s">
        <v>13413</v>
      </c>
      <c r="L951" s="545" t="s">
        <v>14737</v>
      </c>
      <c r="M951" s="548" t="s">
        <v>13758</v>
      </c>
      <c r="N951" s="545" t="s">
        <v>13413</v>
      </c>
      <c r="O951" s="545" t="s">
        <v>14738</v>
      </c>
      <c r="P951" s="549">
        <v>1000</v>
      </c>
      <c r="Q951" s="549">
        <v>1</v>
      </c>
      <c r="R951" s="549">
        <v>122</v>
      </c>
      <c r="S951" s="548">
        <v>2228</v>
      </c>
      <c r="T951" s="548"/>
      <c r="U951" s="99"/>
    </row>
    <row r="952" spans="1:21" ht="19.5" customHeight="1">
      <c r="A952" s="545">
        <v>1083</v>
      </c>
      <c r="B952" s="545" t="s">
        <v>2798</v>
      </c>
      <c r="C952" s="545" t="s">
        <v>209</v>
      </c>
      <c r="D952" s="546"/>
      <c r="E952" s="171" t="str">
        <f t="shared" si="14"/>
        <v>1900</v>
      </c>
      <c r="F952" s="547">
        <v>0</v>
      </c>
      <c r="G952" s="548">
        <v>0</v>
      </c>
      <c r="H952" s="547">
        <v>0</v>
      </c>
      <c r="I952" s="545" t="s">
        <v>12725</v>
      </c>
      <c r="J952" s="545"/>
      <c r="K952" s="545" t="s">
        <v>13413</v>
      </c>
      <c r="L952" s="545" t="s">
        <v>14739</v>
      </c>
      <c r="M952" s="548" t="s">
        <v>13758</v>
      </c>
      <c r="N952" s="545" t="s">
        <v>13413</v>
      </c>
      <c r="O952" s="545" t="s">
        <v>14740</v>
      </c>
      <c r="P952" s="549">
        <v>1001</v>
      </c>
      <c r="Q952" s="549">
        <v>1</v>
      </c>
      <c r="R952" s="549">
        <v>147</v>
      </c>
      <c r="S952" s="548"/>
      <c r="T952" s="548"/>
      <c r="U952" s="99"/>
    </row>
    <row r="953" spans="1:21" ht="19.5" customHeight="1">
      <c r="A953" s="545">
        <v>1084</v>
      </c>
      <c r="B953" s="545" t="s">
        <v>1512</v>
      </c>
      <c r="C953" s="545" t="s">
        <v>216</v>
      </c>
      <c r="D953" s="546"/>
      <c r="E953" s="171" t="str">
        <f t="shared" si="14"/>
        <v>1900</v>
      </c>
      <c r="F953" s="547">
        <v>0</v>
      </c>
      <c r="G953" s="548">
        <v>0</v>
      </c>
      <c r="H953" s="547">
        <v>0</v>
      </c>
      <c r="I953" s="545" t="s">
        <v>12703</v>
      </c>
      <c r="J953" s="545"/>
      <c r="K953" s="545" t="s">
        <v>13413</v>
      </c>
      <c r="L953" s="545" t="s">
        <v>14741</v>
      </c>
      <c r="M953" s="548" t="s">
        <v>13758</v>
      </c>
      <c r="N953" s="545" t="s">
        <v>13413</v>
      </c>
      <c r="O953" s="545" t="s">
        <v>14742</v>
      </c>
      <c r="P953" s="549">
        <v>1002</v>
      </c>
      <c r="Q953" s="549">
        <v>1</v>
      </c>
      <c r="R953" s="549">
        <v>120</v>
      </c>
      <c r="S953" s="548"/>
      <c r="T953" s="548"/>
      <c r="U953" s="99"/>
    </row>
    <row r="954" spans="1:21" ht="19.5" customHeight="1">
      <c r="A954" s="545">
        <v>1085</v>
      </c>
      <c r="B954" s="545" t="s">
        <v>3008</v>
      </c>
      <c r="C954" s="545" t="s">
        <v>221</v>
      </c>
      <c r="D954" s="546"/>
      <c r="E954" s="171" t="str">
        <f t="shared" si="14"/>
        <v>1900</v>
      </c>
      <c r="F954" s="547">
        <v>0</v>
      </c>
      <c r="G954" s="548">
        <v>0</v>
      </c>
      <c r="H954" s="547">
        <v>0</v>
      </c>
      <c r="I954" s="545" t="s">
        <v>12717</v>
      </c>
      <c r="J954" s="545"/>
      <c r="K954" s="545" t="s">
        <v>13413</v>
      </c>
      <c r="L954" s="545" t="s">
        <v>14743</v>
      </c>
      <c r="M954" s="548" t="s">
        <v>13758</v>
      </c>
      <c r="N954" s="545" t="s">
        <v>13413</v>
      </c>
      <c r="O954" s="545" t="s">
        <v>14744</v>
      </c>
      <c r="P954" s="549">
        <v>1003</v>
      </c>
      <c r="Q954" s="549">
        <v>1</v>
      </c>
      <c r="R954" s="549">
        <v>19</v>
      </c>
      <c r="S954" s="548"/>
      <c r="T954" s="548"/>
      <c r="U954" s="99"/>
    </row>
    <row r="955" spans="1:21" ht="19.5" customHeight="1">
      <c r="A955" s="545">
        <v>1086</v>
      </c>
      <c r="B955" s="545" t="s">
        <v>2799</v>
      </c>
      <c r="C955" s="545" t="s">
        <v>209</v>
      </c>
      <c r="D955" s="546">
        <v>45708</v>
      </c>
      <c r="E955" s="171" t="str">
        <f t="shared" si="14"/>
        <v>2025</v>
      </c>
      <c r="F955" s="547">
        <v>6197.1</v>
      </c>
      <c r="G955" s="548">
        <v>0.19</v>
      </c>
      <c r="H955" s="547">
        <v>5207.6400000000003</v>
      </c>
      <c r="I955" s="545" t="s">
        <v>12725</v>
      </c>
      <c r="J955" s="545" t="s">
        <v>13307</v>
      </c>
      <c r="K955" s="545" t="s">
        <v>13413</v>
      </c>
      <c r="L955" s="545" t="s">
        <v>14745</v>
      </c>
      <c r="M955" s="548" t="s">
        <v>13758</v>
      </c>
      <c r="N955" s="545" t="s">
        <v>13413</v>
      </c>
      <c r="O955" s="545" t="s">
        <v>14746</v>
      </c>
      <c r="P955" s="549">
        <v>1004</v>
      </c>
      <c r="Q955" s="549">
        <v>1</v>
      </c>
      <c r="R955" s="549">
        <v>147</v>
      </c>
      <c r="S955" s="548">
        <v>2228</v>
      </c>
      <c r="T955" s="548"/>
      <c r="U955" s="99"/>
    </row>
    <row r="956" spans="1:21" ht="19.5" customHeight="1">
      <c r="A956" s="545">
        <v>1087</v>
      </c>
      <c r="B956" s="545" t="s">
        <v>7313</v>
      </c>
      <c r="C956" s="545" t="s">
        <v>216</v>
      </c>
      <c r="D956" s="546">
        <v>44588</v>
      </c>
      <c r="E956" s="171" t="str">
        <f t="shared" si="14"/>
        <v>2022</v>
      </c>
      <c r="F956" s="547">
        <v>18549.009999999998</v>
      </c>
      <c r="G956" s="548">
        <v>0.19</v>
      </c>
      <c r="H956" s="547">
        <v>15587.4</v>
      </c>
      <c r="I956" s="545" t="s">
        <v>12642</v>
      </c>
      <c r="J956" s="545" t="s">
        <v>13297</v>
      </c>
      <c r="K956" s="545" t="s">
        <v>13413</v>
      </c>
      <c r="L956" s="545" t="s">
        <v>13807</v>
      </c>
      <c r="M956" s="548" t="s">
        <v>13758</v>
      </c>
      <c r="N956" s="545" t="s">
        <v>13413</v>
      </c>
      <c r="O956" s="545" t="s">
        <v>14747</v>
      </c>
      <c r="P956" s="549">
        <v>1005</v>
      </c>
      <c r="Q956" s="549">
        <v>1</v>
      </c>
      <c r="R956" s="549">
        <v>135</v>
      </c>
      <c r="S956" s="548">
        <v>2257</v>
      </c>
      <c r="T956" s="548"/>
      <c r="U956" s="99"/>
    </row>
    <row r="957" spans="1:21" ht="19.5" customHeight="1">
      <c r="A957" s="545">
        <v>1088</v>
      </c>
      <c r="B957" s="545" t="s">
        <v>3010</v>
      </c>
      <c r="C957" s="545" t="s">
        <v>209</v>
      </c>
      <c r="D957" s="546"/>
      <c r="E957" s="171" t="str">
        <f t="shared" si="14"/>
        <v>1900</v>
      </c>
      <c r="F957" s="547">
        <v>0</v>
      </c>
      <c r="G957" s="548">
        <v>0</v>
      </c>
      <c r="H957" s="547">
        <v>0</v>
      </c>
      <c r="I957" s="545" t="s">
        <v>12717</v>
      </c>
      <c r="J957" s="545"/>
      <c r="K957" s="545" t="s">
        <v>13413</v>
      </c>
      <c r="L957" s="545" t="s">
        <v>14748</v>
      </c>
      <c r="M957" s="548" t="s">
        <v>13758</v>
      </c>
      <c r="N957" s="545" t="s">
        <v>13413</v>
      </c>
      <c r="O957" s="545" t="s">
        <v>14749</v>
      </c>
      <c r="P957" s="549">
        <v>1006</v>
      </c>
      <c r="Q957" s="549">
        <v>1</v>
      </c>
      <c r="R957" s="549">
        <v>19</v>
      </c>
      <c r="S957" s="548"/>
      <c r="T957" s="548"/>
      <c r="U957" s="99"/>
    </row>
    <row r="958" spans="1:21" ht="19.5" customHeight="1">
      <c r="A958" s="545">
        <v>1089</v>
      </c>
      <c r="B958" s="545" t="s">
        <v>317</v>
      </c>
      <c r="C958" s="545" t="s">
        <v>311</v>
      </c>
      <c r="D958" s="546"/>
      <c r="E958" s="171" t="str">
        <f t="shared" si="14"/>
        <v>1900</v>
      </c>
      <c r="F958" s="547">
        <v>0</v>
      </c>
      <c r="G958" s="548">
        <v>0</v>
      </c>
      <c r="H958" s="547">
        <v>0</v>
      </c>
      <c r="I958" s="545" t="s">
        <v>12651</v>
      </c>
      <c r="J958" s="545"/>
      <c r="K958" s="545" t="s">
        <v>13413</v>
      </c>
      <c r="L958" s="545" t="s">
        <v>13413</v>
      </c>
      <c r="M958" s="548" t="s">
        <v>13758</v>
      </c>
      <c r="N958" s="545" t="s">
        <v>13413</v>
      </c>
      <c r="O958" s="545" t="s">
        <v>13413</v>
      </c>
      <c r="P958" s="549">
        <v>1007</v>
      </c>
      <c r="Q958" s="549">
        <v>1</v>
      </c>
      <c r="R958" s="549">
        <v>68</v>
      </c>
      <c r="S958" s="548"/>
      <c r="T958" s="548"/>
      <c r="U958" s="99"/>
    </row>
    <row r="959" spans="1:21" ht="19.5" customHeight="1">
      <c r="A959" s="545">
        <v>1090</v>
      </c>
      <c r="B959" s="545" t="s">
        <v>11841</v>
      </c>
      <c r="C959" s="545" t="s">
        <v>216</v>
      </c>
      <c r="D959" s="546"/>
      <c r="E959" s="171" t="str">
        <f t="shared" si="14"/>
        <v>1900</v>
      </c>
      <c r="F959" s="547">
        <v>0</v>
      </c>
      <c r="G959" s="548">
        <v>0</v>
      </c>
      <c r="H959" s="547">
        <v>0</v>
      </c>
      <c r="I959" s="545" t="s">
        <v>12718</v>
      </c>
      <c r="J959" s="545"/>
      <c r="K959" s="545" t="s">
        <v>13413</v>
      </c>
      <c r="L959" s="545" t="s">
        <v>14521</v>
      </c>
      <c r="M959" s="548" t="s">
        <v>13758</v>
      </c>
      <c r="N959" s="545" t="s">
        <v>13413</v>
      </c>
      <c r="O959" s="545" t="s">
        <v>14539</v>
      </c>
      <c r="P959" s="549">
        <v>1008</v>
      </c>
      <c r="Q959" s="549">
        <v>1</v>
      </c>
      <c r="R959" s="549">
        <v>137</v>
      </c>
      <c r="S959" s="548"/>
      <c r="T959" s="548"/>
      <c r="U959" s="99"/>
    </row>
    <row r="960" spans="1:21" ht="19.5" customHeight="1">
      <c r="A960" s="545">
        <v>1091</v>
      </c>
      <c r="B960" s="545" t="s">
        <v>1233</v>
      </c>
      <c r="C960" s="545" t="s">
        <v>4552</v>
      </c>
      <c r="D960" s="546">
        <v>46052</v>
      </c>
      <c r="E960" s="171" t="str">
        <f t="shared" si="14"/>
        <v>2026</v>
      </c>
      <c r="F960" s="547">
        <v>96867</v>
      </c>
      <c r="G960" s="548">
        <v>0.19</v>
      </c>
      <c r="H960" s="547">
        <v>81400.84</v>
      </c>
      <c r="I960" s="545" t="s">
        <v>12700</v>
      </c>
      <c r="J960" s="545" t="s">
        <v>13307</v>
      </c>
      <c r="K960" s="545" t="s">
        <v>13413</v>
      </c>
      <c r="L960" s="545" t="s">
        <v>14750</v>
      </c>
      <c r="M960" s="548" t="s">
        <v>13758</v>
      </c>
      <c r="N960" s="545" t="s">
        <v>13413</v>
      </c>
      <c r="O960" s="545" t="s">
        <v>14751</v>
      </c>
      <c r="P960" s="549">
        <v>1009</v>
      </c>
      <c r="Q960" s="549">
        <v>1</v>
      </c>
      <c r="R960" s="549">
        <v>117</v>
      </c>
      <c r="S960" s="548">
        <v>2228</v>
      </c>
      <c r="T960" s="548"/>
      <c r="U960" s="99"/>
    </row>
    <row r="961" spans="1:21" ht="19.5" customHeight="1">
      <c r="A961" s="545">
        <v>1092</v>
      </c>
      <c r="B961" s="545" t="s">
        <v>11840</v>
      </c>
      <c r="C961" s="545" t="s">
        <v>4552</v>
      </c>
      <c r="D961" s="546"/>
      <c r="E961" s="171" t="str">
        <f t="shared" si="14"/>
        <v>1900</v>
      </c>
      <c r="F961" s="547">
        <v>0</v>
      </c>
      <c r="G961" s="548">
        <v>0</v>
      </c>
      <c r="H961" s="547">
        <v>0</v>
      </c>
      <c r="I961" s="545" t="s">
        <v>12700</v>
      </c>
      <c r="J961" s="545"/>
      <c r="K961" s="545" t="s">
        <v>13413</v>
      </c>
      <c r="L961" s="545" t="s">
        <v>13413</v>
      </c>
      <c r="M961" s="548" t="s">
        <v>13868</v>
      </c>
      <c r="N961" s="545" t="s">
        <v>13413</v>
      </c>
      <c r="O961" s="545" t="s">
        <v>14752</v>
      </c>
      <c r="P961" s="549">
        <v>1010</v>
      </c>
      <c r="Q961" s="549">
        <v>2</v>
      </c>
      <c r="R961" s="549">
        <v>117</v>
      </c>
      <c r="S961" s="548"/>
      <c r="T961" s="548"/>
      <c r="U961" s="99"/>
    </row>
    <row r="962" spans="1:21" ht="19.5" customHeight="1">
      <c r="A962" s="545">
        <v>1093</v>
      </c>
      <c r="B962" s="545" t="s">
        <v>2800</v>
      </c>
      <c r="C962" s="545" t="s">
        <v>209</v>
      </c>
      <c r="D962" s="546"/>
      <c r="E962" s="171" t="str">
        <f t="shared" si="14"/>
        <v>1900</v>
      </c>
      <c r="F962" s="547">
        <v>0</v>
      </c>
      <c r="G962" s="548">
        <v>0</v>
      </c>
      <c r="H962" s="547">
        <v>0</v>
      </c>
      <c r="I962" s="545" t="s">
        <v>12725</v>
      </c>
      <c r="J962" s="545"/>
      <c r="K962" s="545" t="s">
        <v>13413</v>
      </c>
      <c r="L962" s="545" t="s">
        <v>14753</v>
      </c>
      <c r="M962" s="548" t="s">
        <v>13758</v>
      </c>
      <c r="N962" s="545" t="s">
        <v>13413</v>
      </c>
      <c r="O962" s="545" t="s">
        <v>14754</v>
      </c>
      <c r="P962" s="549">
        <v>1011</v>
      </c>
      <c r="Q962" s="549">
        <v>1</v>
      </c>
      <c r="R962" s="549">
        <v>147</v>
      </c>
      <c r="S962" s="548"/>
      <c r="T962" s="548"/>
      <c r="U962" s="99"/>
    </row>
    <row r="963" spans="1:21" ht="19.5" customHeight="1">
      <c r="A963" s="545">
        <v>1094</v>
      </c>
      <c r="B963" s="545" t="s">
        <v>2296</v>
      </c>
      <c r="C963" s="545" t="s">
        <v>216</v>
      </c>
      <c r="D963" s="546"/>
      <c r="E963" s="171" t="str">
        <f t="shared" si="14"/>
        <v>1900</v>
      </c>
      <c r="F963" s="547">
        <v>0</v>
      </c>
      <c r="G963" s="548">
        <v>0</v>
      </c>
      <c r="H963" s="547">
        <v>0</v>
      </c>
      <c r="I963" s="545" t="s">
        <v>12650</v>
      </c>
      <c r="J963" s="545"/>
      <c r="K963" s="545" t="s">
        <v>13413</v>
      </c>
      <c r="L963" s="545" t="s">
        <v>14755</v>
      </c>
      <c r="M963" s="548" t="s">
        <v>13758</v>
      </c>
      <c r="N963" s="545" t="s">
        <v>13413</v>
      </c>
      <c r="O963" s="545" t="s">
        <v>14756</v>
      </c>
      <c r="P963" s="549">
        <v>1012</v>
      </c>
      <c r="Q963" s="549">
        <v>1</v>
      </c>
      <c r="R963" s="549">
        <v>127</v>
      </c>
      <c r="S963" s="548"/>
      <c r="T963" s="548"/>
      <c r="U963" s="99"/>
    </row>
    <row r="964" spans="1:21" ht="19.5" customHeight="1">
      <c r="A964" s="545">
        <v>1095</v>
      </c>
      <c r="B964" s="545" t="s">
        <v>11839</v>
      </c>
      <c r="C964" s="545" t="s">
        <v>216</v>
      </c>
      <c r="D964" s="546">
        <v>44588</v>
      </c>
      <c r="E964" s="171" t="str">
        <f t="shared" ref="E964:E1027" si="15">TEXT(D964,"YYYY")</f>
        <v>2022</v>
      </c>
      <c r="F964" s="547">
        <v>22914</v>
      </c>
      <c r="G964" s="548">
        <v>0.19</v>
      </c>
      <c r="H964" s="547">
        <v>19255.46</v>
      </c>
      <c r="I964" s="545" t="s">
        <v>12642</v>
      </c>
      <c r="J964" s="545" t="s">
        <v>13297</v>
      </c>
      <c r="K964" s="545" t="s">
        <v>13413</v>
      </c>
      <c r="L964" s="545" t="s">
        <v>13807</v>
      </c>
      <c r="M964" s="548" t="s">
        <v>13758</v>
      </c>
      <c r="N964" s="545" t="s">
        <v>13413</v>
      </c>
      <c r="O964" s="545" t="s">
        <v>14757</v>
      </c>
      <c r="P964" s="549">
        <v>1013</v>
      </c>
      <c r="Q964" s="549">
        <v>1</v>
      </c>
      <c r="R964" s="549">
        <v>135</v>
      </c>
      <c r="S964" s="548">
        <v>2257</v>
      </c>
      <c r="T964" s="548"/>
      <c r="U964" s="99"/>
    </row>
    <row r="965" spans="1:21" ht="19.5" customHeight="1">
      <c r="A965" s="545">
        <v>1096</v>
      </c>
      <c r="B965" s="545" t="s">
        <v>2815</v>
      </c>
      <c r="C965" s="545" t="s">
        <v>209</v>
      </c>
      <c r="D965" s="546"/>
      <c r="E965" s="171" t="str">
        <f t="shared" si="15"/>
        <v>1900</v>
      </c>
      <c r="F965" s="547">
        <v>0</v>
      </c>
      <c r="G965" s="548">
        <v>0</v>
      </c>
      <c r="H965" s="547">
        <v>0</v>
      </c>
      <c r="I965" s="545" t="s">
        <v>12733</v>
      </c>
      <c r="J965" s="545"/>
      <c r="K965" s="545" t="s">
        <v>13413</v>
      </c>
      <c r="L965" s="545" t="s">
        <v>13413</v>
      </c>
      <c r="M965" s="548" t="s">
        <v>13758</v>
      </c>
      <c r="N965" s="545" t="s">
        <v>13413</v>
      </c>
      <c r="O965" s="545" t="s">
        <v>14758</v>
      </c>
      <c r="P965" s="549">
        <v>1014</v>
      </c>
      <c r="Q965" s="549">
        <v>1</v>
      </c>
      <c r="R965" s="549">
        <v>146</v>
      </c>
      <c r="S965" s="548"/>
      <c r="T965" s="548"/>
      <c r="U965" s="99"/>
    </row>
    <row r="966" spans="1:21" ht="19.5" customHeight="1">
      <c r="A966" s="545">
        <v>1097</v>
      </c>
      <c r="B966" s="545" t="s">
        <v>11838</v>
      </c>
      <c r="C966" s="545" t="s">
        <v>216</v>
      </c>
      <c r="D966" s="546"/>
      <c r="E966" s="171" t="str">
        <f t="shared" si="15"/>
        <v>1900</v>
      </c>
      <c r="F966" s="547">
        <v>0</v>
      </c>
      <c r="G966" s="548">
        <v>0</v>
      </c>
      <c r="H966" s="547">
        <v>0</v>
      </c>
      <c r="I966" s="545" t="s">
        <v>12714</v>
      </c>
      <c r="J966" s="545"/>
      <c r="K966" s="545" t="s">
        <v>13413</v>
      </c>
      <c r="L966" s="545" t="s">
        <v>14759</v>
      </c>
      <c r="M966" s="548" t="s">
        <v>13758</v>
      </c>
      <c r="N966" s="545" t="s">
        <v>13413</v>
      </c>
      <c r="O966" s="545" t="s">
        <v>14760</v>
      </c>
      <c r="P966" s="549">
        <v>1015</v>
      </c>
      <c r="Q966" s="549">
        <v>1</v>
      </c>
      <c r="R966" s="549">
        <v>113</v>
      </c>
      <c r="S966" s="548"/>
      <c r="T966" s="548"/>
      <c r="U966" s="99"/>
    </row>
    <row r="967" spans="1:21" ht="19.5" customHeight="1">
      <c r="A967" s="545">
        <v>1098</v>
      </c>
      <c r="B967" s="545" t="s">
        <v>11837</v>
      </c>
      <c r="C967" s="545" t="s">
        <v>216</v>
      </c>
      <c r="D967" s="546"/>
      <c r="E967" s="171" t="str">
        <f t="shared" si="15"/>
        <v>1900</v>
      </c>
      <c r="F967" s="547">
        <v>0</v>
      </c>
      <c r="G967" s="548">
        <v>0</v>
      </c>
      <c r="H967" s="547">
        <v>0</v>
      </c>
      <c r="I967" s="545" t="s">
        <v>12714</v>
      </c>
      <c r="J967" s="545"/>
      <c r="K967" s="545" t="s">
        <v>13413</v>
      </c>
      <c r="L967" s="545" t="s">
        <v>14761</v>
      </c>
      <c r="M967" s="548" t="s">
        <v>13758</v>
      </c>
      <c r="N967" s="545" t="s">
        <v>13413</v>
      </c>
      <c r="O967" s="545" t="s">
        <v>14762</v>
      </c>
      <c r="P967" s="549">
        <v>1016</v>
      </c>
      <c r="Q967" s="549">
        <v>1</v>
      </c>
      <c r="R967" s="549">
        <v>113</v>
      </c>
      <c r="S967" s="548"/>
      <c r="T967" s="548"/>
      <c r="U967" s="99"/>
    </row>
    <row r="968" spans="1:21" ht="19.5" customHeight="1">
      <c r="A968" s="545">
        <v>1099</v>
      </c>
      <c r="B968" s="545" t="s">
        <v>7117</v>
      </c>
      <c r="C968" s="545" t="s">
        <v>216</v>
      </c>
      <c r="D968" s="546">
        <v>46052</v>
      </c>
      <c r="E968" s="171" t="str">
        <f t="shared" si="15"/>
        <v>2026</v>
      </c>
      <c r="F968" s="547">
        <v>1553</v>
      </c>
      <c r="G968" s="548">
        <v>0.19</v>
      </c>
      <c r="H968" s="547">
        <v>1305.04</v>
      </c>
      <c r="I968" s="545" t="s">
        <v>12642</v>
      </c>
      <c r="J968" s="545" t="s">
        <v>13307</v>
      </c>
      <c r="K968" s="545" t="s">
        <v>13413</v>
      </c>
      <c r="L968" s="545" t="s">
        <v>13807</v>
      </c>
      <c r="M968" s="548" t="s">
        <v>13758</v>
      </c>
      <c r="N968" s="545" t="s">
        <v>13413</v>
      </c>
      <c r="O968" s="545" t="s">
        <v>14763</v>
      </c>
      <c r="P968" s="549">
        <v>1017</v>
      </c>
      <c r="Q968" s="549">
        <v>1</v>
      </c>
      <c r="R968" s="549">
        <v>135</v>
      </c>
      <c r="S968" s="548">
        <v>2228</v>
      </c>
      <c r="T968" s="548"/>
      <c r="U968" s="99"/>
    </row>
    <row r="969" spans="1:21" ht="19.5" customHeight="1">
      <c r="A969" s="545">
        <v>1100</v>
      </c>
      <c r="B969" s="545" t="s">
        <v>11836</v>
      </c>
      <c r="C969" s="545" t="s">
        <v>216</v>
      </c>
      <c r="D969" s="546">
        <v>44589</v>
      </c>
      <c r="E969" s="171" t="str">
        <f t="shared" si="15"/>
        <v>2022</v>
      </c>
      <c r="F969" s="547">
        <v>13625</v>
      </c>
      <c r="G969" s="548">
        <v>0.19</v>
      </c>
      <c r="H969" s="547">
        <v>11449.58</v>
      </c>
      <c r="I969" s="545" t="s">
        <v>12734</v>
      </c>
      <c r="J969" s="545" t="s">
        <v>13297</v>
      </c>
      <c r="K969" s="545" t="s">
        <v>13413</v>
      </c>
      <c r="L969" s="545" t="s">
        <v>13807</v>
      </c>
      <c r="M969" s="548" t="s">
        <v>13758</v>
      </c>
      <c r="N969" s="545" t="s">
        <v>13413</v>
      </c>
      <c r="O969" s="545" t="s">
        <v>14764</v>
      </c>
      <c r="P969" s="549">
        <v>1018</v>
      </c>
      <c r="Q969" s="549">
        <v>1</v>
      </c>
      <c r="R969" s="549">
        <v>155</v>
      </c>
      <c r="S969" s="548">
        <v>2257</v>
      </c>
      <c r="T969" s="548"/>
      <c r="U969" s="99"/>
    </row>
    <row r="970" spans="1:21" ht="19.5" customHeight="1">
      <c r="A970" s="545">
        <v>1101</v>
      </c>
      <c r="B970" s="545" t="s">
        <v>7116</v>
      </c>
      <c r="C970" s="545" t="s">
        <v>216</v>
      </c>
      <c r="D970" s="546">
        <v>45708</v>
      </c>
      <c r="E970" s="171" t="str">
        <f t="shared" si="15"/>
        <v>2025</v>
      </c>
      <c r="F970" s="547">
        <v>5000.7700000000004</v>
      </c>
      <c r="G970" s="548">
        <v>0.19</v>
      </c>
      <c r="H970" s="547">
        <v>4202.33</v>
      </c>
      <c r="I970" s="545" t="s">
        <v>12642</v>
      </c>
      <c r="J970" s="545" t="s">
        <v>13307</v>
      </c>
      <c r="K970" s="545" t="s">
        <v>14574</v>
      </c>
      <c r="L970" s="545" t="s">
        <v>13807</v>
      </c>
      <c r="M970" s="548" t="s">
        <v>13758</v>
      </c>
      <c r="N970" s="545" t="s">
        <v>13413</v>
      </c>
      <c r="O970" s="545" t="s">
        <v>14765</v>
      </c>
      <c r="P970" s="549">
        <v>1019</v>
      </c>
      <c r="Q970" s="549">
        <v>1</v>
      </c>
      <c r="R970" s="549">
        <v>135</v>
      </c>
      <c r="S970" s="548">
        <v>2228</v>
      </c>
      <c r="T970" s="548"/>
      <c r="U970" s="99"/>
    </row>
    <row r="971" spans="1:21" ht="19.5" customHeight="1">
      <c r="A971" s="545">
        <v>1102</v>
      </c>
      <c r="B971" s="545" t="s">
        <v>11835</v>
      </c>
      <c r="C971" s="545" t="s">
        <v>216</v>
      </c>
      <c r="D971" s="546">
        <v>44596</v>
      </c>
      <c r="E971" s="171" t="str">
        <f t="shared" si="15"/>
        <v>2022</v>
      </c>
      <c r="F971" s="547">
        <v>29905</v>
      </c>
      <c r="G971" s="548">
        <v>0.19</v>
      </c>
      <c r="H971" s="547">
        <v>25130.25</v>
      </c>
      <c r="I971" s="545" t="s">
        <v>12680</v>
      </c>
      <c r="J971" s="545" t="s">
        <v>13297</v>
      </c>
      <c r="K971" s="545" t="s">
        <v>13413</v>
      </c>
      <c r="L971" s="545" t="s">
        <v>13807</v>
      </c>
      <c r="M971" s="548" t="s">
        <v>13758</v>
      </c>
      <c r="N971" s="545" t="s">
        <v>13413</v>
      </c>
      <c r="O971" s="545" t="s">
        <v>14766</v>
      </c>
      <c r="P971" s="549">
        <v>1020</v>
      </c>
      <c r="Q971" s="549">
        <v>1</v>
      </c>
      <c r="R971" s="549">
        <v>20</v>
      </c>
      <c r="S971" s="548">
        <v>2257</v>
      </c>
      <c r="T971" s="548"/>
      <c r="U971" s="99"/>
    </row>
    <row r="972" spans="1:21" ht="19.5" customHeight="1">
      <c r="A972" s="545">
        <v>1103</v>
      </c>
      <c r="B972" s="545" t="s">
        <v>11834</v>
      </c>
      <c r="C972" s="545" t="s">
        <v>216</v>
      </c>
      <c r="D972" s="546">
        <v>44596</v>
      </c>
      <c r="E972" s="171" t="str">
        <f t="shared" si="15"/>
        <v>2022</v>
      </c>
      <c r="F972" s="547">
        <v>51543.01</v>
      </c>
      <c r="G972" s="548">
        <v>0.19</v>
      </c>
      <c r="H972" s="547">
        <v>43313.45</v>
      </c>
      <c r="I972" s="545" t="s">
        <v>12680</v>
      </c>
      <c r="J972" s="545" t="s">
        <v>13297</v>
      </c>
      <c r="K972" s="545" t="s">
        <v>13413</v>
      </c>
      <c r="L972" s="545" t="s">
        <v>13807</v>
      </c>
      <c r="M972" s="548" t="s">
        <v>13758</v>
      </c>
      <c r="N972" s="545" t="s">
        <v>13413</v>
      </c>
      <c r="O972" s="545" t="s">
        <v>14767</v>
      </c>
      <c r="P972" s="549">
        <v>1021</v>
      </c>
      <c r="Q972" s="549">
        <v>1</v>
      </c>
      <c r="R972" s="549">
        <v>20</v>
      </c>
      <c r="S972" s="548">
        <v>2257</v>
      </c>
      <c r="T972" s="548"/>
      <c r="U972" s="99"/>
    </row>
    <row r="973" spans="1:21" ht="19.5" customHeight="1">
      <c r="A973" s="545">
        <v>1104</v>
      </c>
      <c r="B973" s="545" t="s">
        <v>3048</v>
      </c>
      <c r="C973" s="545" t="s">
        <v>216</v>
      </c>
      <c r="D973" s="546">
        <v>43530</v>
      </c>
      <c r="E973" s="171" t="str">
        <f t="shared" si="15"/>
        <v>2019</v>
      </c>
      <c r="F973" s="547">
        <v>101906</v>
      </c>
      <c r="G973" s="548">
        <v>0.19</v>
      </c>
      <c r="H973" s="547">
        <v>85635.29</v>
      </c>
      <c r="I973" s="545" t="s">
        <v>12680</v>
      </c>
      <c r="J973" s="545" t="s">
        <v>13296</v>
      </c>
      <c r="K973" s="545" t="s">
        <v>14768</v>
      </c>
      <c r="L973" s="545" t="s">
        <v>14769</v>
      </c>
      <c r="M973" s="548" t="s">
        <v>13758</v>
      </c>
      <c r="N973" s="545" t="s">
        <v>13413</v>
      </c>
      <c r="O973" s="545" t="s">
        <v>14770</v>
      </c>
      <c r="P973" s="549">
        <v>1022</v>
      </c>
      <c r="Q973" s="549">
        <v>1</v>
      </c>
      <c r="R973" s="549">
        <v>20</v>
      </c>
      <c r="S973" s="548">
        <v>2218</v>
      </c>
      <c r="T973" s="548"/>
      <c r="U973" s="99"/>
    </row>
    <row r="974" spans="1:21" ht="19.5" customHeight="1">
      <c r="A974" s="545">
        <v>1105</v>
      </c>
      <c r="B974" s="545" t="s">
        <v>3046</v>
      </c>
      <c r="C974" s="545" t="s">
        <v>216</v>
      </c>
      <c r="D974" s="546"/>
      <c r="E974" s="171" t="str">
        <f t="shared" si="15"/>
        <v>1900</v>
      </c>
      <c r="F974" s="547">
        <v>0</v>
      </c>
      <c r="G974" s="548">
        <v>0</v>
      </c>
      <c r="H974" s="547">
        <v>0</v>
      </c>
      <c r="I974" s="545" t="s">
        <v>12680</v>
      </c>
      <c r="J974" s="545"/>
      <c r="K974" s="545" t="s">
        <v>13413</v>
      </c>
      <c r="L974" s="545" t="s">
        <v>14771</v>
      </c>
      <c r="M974" s="548" t="s">
        <v>13758</v>
      </c>
      <c r="N974" s="545" t="s">
        <v>13413</v>
      </c>
      <c r="O974" s="545" t="s">
        <v>14772</v>
      </c>
      <c r="P974" s="549">
        <v>1023</v>
      </c>
      <c r="Q974" s="549">
        <v>1</v>
      </c>
      <c r="R974" s="549">
        <v>20</v>
      </c>
      <c r="S974" s="548"/>
      <c r="T974" s="548"/>
      <c r="U974" s="99"/>
    </row>
    <row r="975" spans="1:21" ht="19.5" customHeight="1">
      <c r="A975" s="545">
        <v>1106</v>
      </c>
      <c r="B975" s="545" t="s">
        <v>11833</v>
      </c>
      <c r="C975" s="545" t="s">
        <v>216</v>
      </c>
      <c r="D975" s="546"/>
      <c r="E975" s="171" t="str">
        <f t="shared" si="15"/>
        <v>1900</v>
      </c>
      <c r="F975" s="547">
        <v>0</v>
      </c>
      <c r="G975" s="548">
        <v>0</v>
      </c>
      <c r="H975" s="547">
        <v>0</v>
      </c>
      <c r="I975" s="545" t="s">
        <v>12680</v>
      </c>
      <c r="J975" s="545"/>
      <c r="K975" s="545" t="s">
        <v>13413</v>
      </c>
      <c r="L975" s="545" t="s">
        <v>14773</v>
      </c>
      <c r="M975" s="548" t="s">
        <v>13758</v>
      </c>
      <c r="N975" s="545" t="s">
        <v>13413</v>
      </c>
      <c r="O975" s="545" t="s">
        <v>14774</v>
      </c>
      <c r="P975" s="549">
        <v>1024</v>
      </c>
      <c r="Q975" s="549">
        <v>1</v>
      </c>
      <c r="R975" s="549">
        <v>20</v>
      </c>
      <c r="S975" s="548"/>
      <c r="T975" s="548"/>
      <c r="U975" s="99"/>
    </row>
    <row r="976" spans="1:21" ht="19.5" customHeight="1">
      <c r="A976" s="545">
        <v>1107</v>
      </c>
      <c r="B976" s="545" t="s">
        <v>3050</v>
      </c>
      <c r="C976" s="545" t="s">
        <v>216</v>
      </c>
      <c r="D976" s="546"/>
      <c r="E976" s="171" t="str">
        <f t="shared" si="15"/>
        <v>1900</v>
      </c>
      <c r="F976" s="547">
        <v>0</v>
      </c>
      <c r="G976" s="548">
        <v>0</v>
      </c>
      <c r="H976" s="547">
        <v>0</v>
      </c>
      <c r="I976" s="545" t="s">
        <v>12734</v>
      </c>
      <c r="J976" s="545"/>
      <c r="K976" s="545" t="s">
        <v>13413</v>
      </c>
      <c r="L976" s="545" t="s">
        <v>13899</v>
      </c>
      <c r="M976" s="548" t="s">
        <v>13758</v>
      </c>
      <c r="N976" s="545" t="s">
        <v>13413</v>
      </c>
      <c r="O976" s="545" t="s">
        <v>14775</v>
      </c>
      <c r="P976" s="549">
        <v>1025</v>
      </c>
      <c r="Q976" s="549">
        <v>1</v>
      </c>
      <c r="R976" s="549">
        <v>155</v>
      </c>
      <c r="S976" s="548"/>
      <c r="T976" s="548"/>
      <c r="U976" s="99"/>
    </row>
    <row r="977" spans="1:21" ht="19.5" customHeight="1">
      <c r="A977" s="545">
        <v>1108</v>
      </c>
      <c r="B977" s="545" t="s">
        <v>2295</v>
      </c>
      <c r="C977" s="545" t="s">
        <v>216</v>
      </c>
      <c r="D977" s="546"/>
      <c r="E977" s="171" t="str">
        <f t="shared" si="15"/>
        <v>1900</v>
      </c>
      <c r="F977" s="547">
        <v>0</v>
      </c>
      <c r="G977" s="548">
        <v>0</v>
      </c>
      <c r="H977" s="547">
        <v>0</v>
      </c>
      <c r="I977" s="545" t="s">
        <v>12650</v>
      </c>
      <c r="J977" s="545"/>
      <c r="K977" s="545" t="s">
        <v>13413</v>
      </c>
      <c r="L977" s="545" t="s">
        <v>14776</v>
      </c>
      <c r="M977" s="548" t="s">
        <v>13758</v>
      </c>
      <c r="N977" s="545" t="s">
        <v>13413</v>
      </c>
      <c r="O977" s="545" t="s">
        <v>14777</v>
      </c>
      <c r="P977" s="549">
        <v>1026</v>
      </c>
      <c r="Q977" s="549">
        <v>1</v>
      </c>
      <c r="R977" s="549">
        <v>127</v>
      </c>
      <c r="S977" s="548"/>
      <c r="T977" s="548"/>
      <c r="U977" s="99"/>
    </row>
    <row r="978" spans="1:21" ht="19.5" customHeight="1">
      <c r="A978" s="545">
        <v>1109</v>
      </c>
      <c r="B978" s="545" t="s">
        <v>11832</v>
      </c>
      <c r="C978" s="545" t="s">
        <v>216</v>
      </c>
      <c r="D978" s="546"/>
      <c r="E978" s="171" t="str">
        <f t="shared" si="15"/>
        <v>1900</v>
      </c>
      <c r="F978" s="547">
        <v>0</v>
      </c>
      <c r="G978" s="548">
        <v>0</v>
      </c>
      <c r="H978" s="547">
        <v>0</v>
      </c>
      <c r="I978" s="545" t="s">
        <v>12680</v>
      </c>
      <c r="J978" s="545"/>
      <c r="K978" s="545" t="s">
        <v>13413</v>
      </c>
      <c r="L978" s="545" t="s">
        <v>14778</v>
      </c>
      <c r="M978" s="548" t="s">
        <v>13758</v>
      </c>
      <c r="N978" s="545" t="s">
        <v>13413</v>
      </c>
      <c r="O978" s="545" t="s">
        <v>14779</v>
      </c>
      <c r="P978" s="549">
        <v>1027</v>
      </c>
      <c r="Q978" s="549">
        <v>1</v>
      </c>
      <c r="R978" s="549">
        <v>20</v>
      </c>
      <c r="S978" s="548"/>
      <c r="T978" s="548"/>
      <c r="U978" s="99"/>
    </row>
    <row r="979" spans="1:21" ht="19.5" customHeight="1">
      <c r="A979" s="545">
        <v>1110</v>
      </c>
      <c r="B979" s="545" t="s">
        <v>11831</v>
      </c>
      <c r="C979" s="545" t="s">
        <v>216</v>
      </c>
      <c r="D979" s="546"/>
      <c r="E979" s="171" t="str">
        <f t="shared" si="15"/>
        <v>1900</v>
      </c>
      <c r="F979" s="547">
        <v>0</v>
      </c>
      <c r="G979" s="548">
        <v>0</v>
      </c>
      <c r="H979" s="547">
        <v>0</v>
      </c>
      <c r="I979" s="545" t="s">
        <v>12680</v>
      </c>
      <c r="J979" s="545"/>
      <c r="K979" s="545" t="s">
        <v>13413</v>
      </c>
      <c r="L979" s="545" t="s">
        <v>14778</v>
      </c>
      <c r="M979" s="548" t="s">
        <v>13758</v>
      </c>
      <c r="N979" s="545" t="s">
        <v>13413</v>
      </c>
      <c r="O979" s="545" t="s">
        <v>14780</v>
      </c>
      <c r="P979" s="549">
        <v>1028</v>
      </c>
      <c r="Q979" s="549">
        <v>1</v>
      </c>
      <c r="R979" s="549">
        <v>20</v>
      </c>
      <c r="S979" s="548"/>
      <c r="T979" s="548"/>
      <c r="U979" s="99"/>
    </row>
    <row r="980" spans="1:21" ht="19.5" customHeight="1">
      <c r="A980" s="545">
        <v>1111</v>
      </c>
      <c r="B980" s="545" t="s">
        <v>2548</v>
      </c>
      <c r="C980" s="545" t="s">
        <v>216</v>
      </c>
      <c r="D980" s="546">
        <v>45708</v>
      </c>
      <c r="E980" s="171" t="str">
        <f t="shared" si="15"/>
        <v>2025</v>
      </c>
      <c r="F980" s="547">
        <v>6758.24</v>
      </c>
      <c r="G980" s="548">
        <v>0.19</v>
      </c>
      <c r="H980" s="547">
        <v>5679.19</v>
      </c>
      <c r="I980" s="545" t="s">
        <v>12642</v>
      </c>
      <c r="J980" s="545" t="s">
        <v>13307</v>
      </c>
      <c r="K980" s="545" t="s">
        <v>13413</v>
      </c>
      <c r="L980" s="545" t="s">
        <v>13807</v>
      </c>
      <c r="M980" s="548" t="s">
        <v>13758</v>
      </c>
      <c r="N980" s="545" t="s">
        <v>13413</v>
      </c>
      <c r="O980" s="545" t="s">
        <v>14781</v>
      </c>
      <c r="P980" s="549">
        <v>1029</v>
      </c>
      <c r="Q980" s="549">
        <v>1</v>
      </c>
      <c r="R980" s="549">
        <v>135</v>
      </c>
      <c r="S980" s="548">
        <v>2228</v>
      </c>
      <c r="T980" s="548"/>
      <c r="U980" s="99"/>
    </row>
    <row r="981" spans="1:21" ht="19.5" customHeight="1">
      <c r="A981" s="545">
        <v>1112</v>
      </c>
      <c r="B981" s="545" t="s">
        <v>11830</v>
      </c>
      <c r="C981" s="545" t="s">
        <v>216</v>
      </c>
      <c r="D981" s="546"/>
      <c r="E981" s="171" t="str">
        <f t="shared" si="15"/>
        <v>1900</v>
      </c>
      <c r="F981" s="547">
        <v>0</v>
      </c>
      <c r="G981" s="548">
        <v>0</v>
      </c>
      <c r="H981" s="547">
        <v>0</v>
      </c>
      <c r="I981" s="545" t="s">
        <v>12680</v>
      </c>
      <c r="J981" s="545"/>
      <c r="K981" s="545" t="s">
        <v>13413</v>
      </c>
      <c r="L981" s="545" t="s">
        <v>14778</v>
      </c>
      <c r="M981" s="548" t="s">
        <v>13758</v>
      </c>
      <c r="N981" s="545" t="s">
        <v>13413</v>
      </c>
      <c r="O981" s="545" t="s">
        <v>14782</v>
      </c>
      <c r="P981" s="549">
        <v>1030</v>
      </c>
      <c r="Q981" s="549">
        <v>1</v>
      </c>
      <c r="R981" s="549">
        <v>20</v>
      </c>
      <c r="S981" s="548"/>
      <c r="T981" s="548"/>
      <c r="U981" s="99"/>
    </row>
    <row r="982" spans="1:21" ht="19.5" customHeight="1">
      <c r="A982" s="545">
        <v>1113</v>
      </c>
      <c r="B982" s="545" t="s">
        <v>11829</v>
      </c>
      <c r="C982" s="545" t="s">
        <v>216</v>
      </c>
      <c r="D982" s="546"/>
      <c r="E982" s="171" t="str">
        <f t="shared" si="15"/>
        <v>1900</v>
      </c>
      <c r="F982" s="547">
        <v>0</v>
      </c>
      <c r="G982" s="548">
        <v>0</v>
      </c>
      <c r="H982" s="547">
        <v>0</v>
      </c>
      <c r="I982" s="545" t="s">
        <v>12680</v>
      </c>
      <c r="J982" s="545"/>
      <c r="K982" s="545" t="s">
        <v>13413</v>
      </c>
      <c r="L982" s="545" t="s">
        <v>14778</v>
      </c>
      <c r="M982" s="548" t="s">
        <v>13758</v>
      </c>
      <c r="N982" s="545" t="s">
        <v>13413</v>
      </c>
      <c r="O982" s="545" t="s">
        <v>14783</v>
      </c>
      <c r="P982" s="549">
        <v>1031</v>
      </c>
      <c r="Q982" s="549">
        <v>1</v>
      </c>
      <c r="R982" s="549">
        <v>20</v>
      </c>
      <c r="S982" s="548"/>
      <c r="T982" s="548"/>
      <c r="U982" s="99"/>
    </row>
    <row r="983" spans="1:21" ht="19.5" customHeight="1">
      <c r="A983" s="545">
        <v>1114</v>
      </c>
      <c r="B983" s="545" t="s">
        <v>11828</v>
      </c>
      <c r="C983" s="545" t="s">
        <v>216</v>
      </c>
      <c r="D983" s="546"/>
      <c r="E983" s="171" t="str">
        <f t="shared" si="15"/>
        <v>1900</v>
      </c>
      <c r="F983" s="547">
        <v>0</v>
      </c>
      <c r="G983" s="548">
        <v>0</v>
      </c>
      <c r="H983" s="547">
        <v>0</v>
      </c>
      <c r="I983" s="545" t="s">
        <v>12734</v>
      </c>
      <c r="J983" s="545"/>
      <c r="K983" s="545" t="s">
        <v>13413</v>
      </c>
      <c r="L983" s="545" t="s">
        <v>13807</v>
      </c>
      <c r="M983" s="548" t="s">
        <v>13758</v>
      </c>
      <c r="N983" s="545" t="s">
        <v>13413</v>
      </c>
      <c r="O983" s="545" t="s">
        <v>14784</v>
      </c>
      <c r="P983" s="549">
        <v>1032</v>
      </c>
      <c r="Q983" s="549">
        <v>1</v>
      </c>
      <c r="R983" s="549">
        <v>155</v>
      </c>
      <c r="S983" s="548"/>
      <c r="T983" s="548"/>
      <c r="U983" s="99"/>
    </row>
    <row r="984" spans="1:21" ht="19.5" customHeight="1">
      <c r="A984" s="545">
        <v>1115</v>
      </c>
      <c r="B984" s="545" t="s">
        <v>11827</v>
      </c>
      <c r="C984" s="545" t="s">
        <v>209</v>
      </c>
      <c r="D984" s="546"/>
      <c r="E984" s="171" t="str">
        <f t="shared" si="15"/>
        <v>1900</v>
      </c>
      <c r="F984" s="547">
        <v>0</v>
      </c>
      <c r="G984" s="548">
        <v>0</v>
      </c>
      <c r="H984" s="547">
        <v>0</v>
      </c>
      <c r="I984" s="545" t="s">
        <v>12734</v>
      </c>
      <c r="J984" s="545"/>
      <c r="K984" s="545" t="s">
        <v>13413</v>
      </c>
      <c r="L984" s="545" t="s">
        <v>13807</v>
      </c>
      <c r="M984" s="548" t="s">
        <v>13758</v>
      </c>
      <c r="N984" s="545" t="s">
        <v>13413</v>
      </c>
      <c r="O984" s="545" t="s">
        <v>14785</v>
      </c>
      <c r="P984" s="549">
        <v>1033</v>
      </c>
      <c r="Q984" s="549">
        <v>1</v>
      </c>
      <c r="R984" s="549">
        <v>155</v>
      </c>
      <c r="S984" s="548"/>
      <c r="T984" s="548"/>
      <c r="U984" s="99"/>
    </row>
    <row r="985" spans="1:21" ht="19.5" customHeight="1">
      <c r="A985" s="545">
        <v>1116</v>
      </c>
      <c r="B985" s="545" t="s">
        <v>3163</v>
      </c>
      <c r="C985" s="545" t="s">
        <v>216</v>
      </c>
      <c r="D985" s="546">
        <v>44596</v>
      </c>
      <c r="E985" s="171" t="str">
        <f t="shared" si="15"/>
        <v>2022</v>
      </c>
      <c r="F985" s="547">
        <v>415</v>
      </c>
      <c r="G985" s="548">
        <v>0.19</v>
      </c>
      <c r="H985" s="547">
        <v>348.74</v>
      </c>
      <c r="I985" s="545" t="s">
        <v>12680</v>
      </c>
      <c r="J985" s="545" t="s">
        <v>13297</v>
      </c>
      <c r="K985" s="545" t="s">
        <v>13413</v>
      </c>
      <c r="L985" s="545" t="s">
        <v>13807</v>
      </c>
      <c r="M985" s="548" t="s">
        <v>13758</v>
      </c>
      <c r="N985" s="545" t="s">
        <v>13413</v>
      </c>
      <c r="O985" s="545" t="s">
        <v>14786</v>
      </c>
      <c r="P985" s="549">
        <v>1034</v>
      </c>
      <c r="Q985" s="549">
        <v>1</v>
      </c>
      <c r="R985" s="549">
        <v>20</v>
      </c>
      <c r="S985" s="548">
        <v>2257</v>
      </c>
      <c r="T985" s="548"/>
      <c r="U985" s="99"/>
    </row>
    <row r="986" spans="1:21" ht="19.5" customHeight="1">
      <c r="A986" s="545">
        <v>1117</v>
      </c>
      <c r="B986" s="545" t="s">
        <v>11826</v>
      </c>
      <c r="C986" s="545" t="s">
        <v>216</v>
      </c>
      <c r="D986" s="546"/>
      <c r="E986" s="171" t="str">
        <f t="shared" si="15"/>
        <v>1900</v>
      </c>
      <c r="F986" s="547">
        <v>0</v>
      </c>
      <c r="G986" s="548">
        <v>0</v>
      </c>
      <c r="H986" s="547">
        <v>0</v>
      </c>
      <c r="I986" s="545" t="s">
        <v>12680</v>
      </c>
      <c r="J986" s="545"/>
      <c r="K986" s="545" t="s">
        <v>13413</v>
      </c>
      <c r="L986" s="545" t="s">
        <v>14787</v>
      </c>
      <c r="M986" s="548" t="s">
        <v>13758</v>
      </c>
      <c r="N986" s="545" t="s">
        <v>13413</v>
      </c>
      <c r="O986" s="545" t="s">
        <v>14788</v>
      </c>
      <c r="P986" s="549">
        <v>1035</v>
      </c>
      <c r="Q986" s="549">
        <v>1</v>
      </c>
      <c r="R986" s="549">
        <v>20</v>
      </c>
      <c r="S986" s="548"/>
      <c r="T986" s="548"/>
      <c r="U986" s="99"/>
    </row>
    <row r="987" spans="1:21" ht="19.5" customHeight="1">
      <c r="A987" s="545">
        <v>1118</v>
      </c>
      <c r="B987" s="545" t="s">
        <v>3056</v>
      </c>
      <c r="C987" s="545" t="s">
        <v>216</v>
      </c>
      <c r="D987" s="546"/>
      <c r="E987" s="171" t="str">
        <f t="shared" si="15"/>
        <v>1900</v>
      </c>
      <c r="F987" s="547">
        <v>0</v>
      </c>
      <c r="G987" s="548">
        <v>0</v>
      </c>
      <c r="H987" s="547">
        <v>0</v>
      </c>
      <c r="I987" s="545" t="s">
        <v>12680</v>
      </c>
      <c r="J987" s="545"/>
      <c r="K987" s="545" t="s">
        <v>13413</v>
      </c>
      <c r="L987" s="545" t="s">
        <v>13413</v>
      </c>
      <c r="M987" s="548" t="s">
        <v>13758</v>
      </c>
      <c r="N987" s="545" t="s">
        <v>13413</v>
      </c>
      <c r="O987" s="545" t="s">
        <v>14789</v>
      </c>
      <c r="P987" s="549">
        <v>1036</v>
      </c>
      <c r="Q987" s="549">
        <v>1</v>
      </c>
      <c r="R987" s="549">
        <v>20</v>
      </c>
      <c r="S987" s="548"/>
      <c r="T987" s="548"/>
      <c r="U987" s="99"/>
    </row>
    <row r="988" spans="1:21" ht="19.5" customHeight="1">
      <c r="A988" s="545">
        <v>1119</v>
      </c>
      <c r="B988" s="545" t="s">
        <v>1684</v>
      </c>
      <c r="C988" s="545" t="s">
        <v>221</v>
      </c>
      <c r="D988" s="546">
        <v>46078</v>
      </c>
      <c r="E988" s="171" t="str">
        <f t="shared" si="15"/>
        <v>2026</v>
      </c>
      <c r="F988" s="547">
        <v>45856</v>
      </c>
      <c r="G988" s="548">
        <v>0.19</v>
      </c>
      <c r="H988" s="547">
        <v>38534.449999999997</v>
      </c>
      <c r="I988" s="545" t="s">
        <v>12709</v>
      </c>
      <c r="J988" s="545" t="s">
        <v>13298</v>
      </c>
      <c r="K988" s="545" t="s">
        <v>13413</v>
      </c>
      <c r="L988" s="545" t="s">
        <v>14790</v>
      </c>
      <c r="M988" s="548" t="s">
        <v>13758</v>
      </c>
      <c r="N988" s="545" t="s">
        <v>22165</v>
      </c>
      <c r="O988" s="545" t="s">
        <v>14791</v>
      </c>
      <c r="P988" s="549">
        <v>1037</v>
      </c>
      <c r="Q988" s="549">
        <v>1</v>
      </c>
      <c r="R988" s="549">
        <v>124</v>
      </c>
      <c r="S988" s="548">
        <v>1012</v>
      </c>
      <c r="T988" s="548">
        <v>156</v>
      </c>
      <c r="U988" s="99"/>
    </row>
    <row r="989" spans="1:21" ht="19.5" customHeight="1">
      <c r="A989" s="545">
        <v>1120</v>
      </c>
      <c r="B989" s="545" t="s">
        <v>11825</v>
      </c>
      <c r="C989" s="545" t="s">
        <v>209</v>
      </c>
      <c r="D989" s="546">
        <v>44600</v>
      </c>
      <c r="E989" s="171" t="str">
        <f t="shared" si="15"/>
        <v>2022</v>
      </c>
      <c r="F989" s="547">
        <v>7138</v>
      </c>
      <c r="G989" s="548">
        <v>0.19</v>
      </c>
      <c r="H989" s="547">
        <v>5998.32</v>
      </c>
      <c r="I989" s="545" t="s">
        <v>12652</v>
      </c>
      <c r="J989" s="545" t="s">
        <v>13297</v>
      </c>
      <c r="K989" s="545" t="s">
        <v>13413</v>
      </c>
      <c r="L989" s="545" t="s">
        <v>13807</v>
      </c>
      <c r="M989" s="548" t="s">
        <v>13758</v>
      </c>
      <c r="N989" s="545" t="s">
        <v>13413</v>
      </c>
      <c r="O989" s="545" t="s">
        <v>14792</v>
      </c>
      <c r="P989" s="549">
        <v>1038</v>
      </c>
      <c r="Q989" s="549">
        <v>1</v>
      </c>
      <c r="R989" s="549">
        <v>134</v>
      </c>
      <c r="S989" s="548">
        <v>2257</v>
      </c>
      <c r="T989" s="548"/>
      <c r="U989" s="99"/>
    </row>
    <row r="990" spans="1:21" ht="19.5" customHeight="1">
      <c r="A990" s="545">
        <v>1121</v>
      </c>
      <c r="B990" s="545" t="s">
        <v>2326</v>
      </c>
      <c r="C990" s="545" t="s">
        <v>209</v>
      </c>
      <c r="D990" s="546">
        <v>44600</v>
      </c>
      <c r="E990" s="171" t="str">
        <f t="shared" si="15"/>
        <v>2022</v>
      </c>
      <c r="F990" s="547">
        <v>16161</v>
      </c>
      <c r="G990" s="548">
        <v>0.19</v>
      </c>
      <c r="H990" s="547">
        <v>13580.67</v>
      </c>
      <c r="I990" s="545" t="s">
        <v>12652</v>
      </c>
      <c r="J990" s="545" t="s">
        <v>13297</v>
      </c>
      <c r="K990" s="545" t="s">
        <v>13413</v>
      </c>
      <c r="L990" s="545" t="s">
        <v>14793</v>
      </c>
      <c r="M990" s="548" t="s">
        <v>13758</v>
      </c>
      <c r="N990" s="545" t="s">
        <v>13413</v>
      </c>
      <c r="O990" s="545" t="s">
        <v>14794</v>
      </c>
      <c r="P990" s="549">
        <v>1039</v>
      </c>
      <c r="Q990" s="549">
        <v>1</v>
      </c>
      <c r="R990" s="549">
        <v>134</v>
      </c>
      <c r="S990" s="548">
        <v>2257</v>
      </c>
      <c r="T990" s="548"/>
      <c r="U990" s="99"/>
    </row>
    <row r="991" spans="1:21" ht="19.5" customHeight="1">
      <c r="A991" s="545">
        <v>1122</v>
      </c>
      <c r="B991" s="545" t="s">
        <v>2629</v>
      </c>
      <c r="C991" s="545" t="s">
        <v>216</v>
      </c>
      <c r="D991" s="546">
        <v>46084</v>
      </c>
      <c r="E991" s="171" t="str">
        <f t="shared" si="15"/>
        <v>2026</v>
      </c>
      <c r="F991" s="547">
        <v>300</v>
      </c>
      <c r="G991" s="548">
        <v>0.19</v>
      </c>
      <c r="H991" s="547">
        <v>252.1</v>
      </c>
      <c r="I991" s="545" t="s">
        <v>12642</v>
      </c>
      <c r="J991" s="545" t="s">
        <v>13296</v>
      </c>
      <c r="K991" s="545" t="s">
        <v>14795</v>
      </c>
      <c r="L991" s="545" t="s">
        <v>13807</v>
      </c>
      <c r="M991" s="548" t="s">
        <v>13758</v>
      </c>
      <c r="N991" s="545" t="s">
        <v>13413</v>
      </c>
      <c r="O991" s="545" t="s">
        <v>14796</v>
      </c>
      <c r="P991" s="549">
        <v>1040</v>
      </c>
      <c r="Q991" s="549">
        <v>1</v>
      </c>
      <c r="R991" s="549">
        <v>135</v>
      </c>
      <c r="S991" s="548">
        <v>2218</v>
      </c>
      <c r="T991" s="548"/>
      <c r="U991" s="99"/>
    </row>
    <row r="992" spans="1:21" ht="19.5" customHeight="1">
      <c r="A992" s="545">
        <v>1123</v>
      </c>
      <c r="B992" s="545" t="s">
        <v>6392</v>
      </c>
      <c r="C992" s="545" t="s">
        <v>216</v>
      </c>
      <c r="D992" s="546">
        <v>45898</v>
      </c>
      <c r="E992" s="171" t="str">
        <f t="shared" si="15"/>
        <v>2025</v>
      </c>
      <c r="F992" s="547">
        <v>82321</v>
      </c>
      <c r="G992" s="548">
        <v>0.19</v>
      </c>
      <c r="H992" s="547">
        <v>69177.31</v>
      </c>
      <c r="I992" s="545" t="s">
        <v>12680</v>
      </c>
      <c r="J992" s="545" t="s">
        <v>13297</v>
      </c>
      <c r="K992" s="545" t="s">
        <v>14797</v>
      </c>
      <c r="L992" s="545" t="s">
        <v>14798</v>
      </c>
      <c r="M992" s="548" t="s">
        <v>13758</v>
      </c>
      <c r="N992" s="545" t="s">
        <v>13413</v>
      </c>
      <c r="O992" s="545" t="s">
        <v>14799</v>
      </c>
      <c r="P992" s="549">
        <v>1041</v>
      </c>
      <c r="Q992" s="549">
        <v>1</v>
      </c>
      <c r="R992" s="549">
        <v>20</v>
      </c>
      <c r="S992" s="548">
        <v>2257</v>
      </c>
      <c r="T992" s="548"/>
      <c r="U992" s="99"/>
    </row>
    <row r="993" spans="1:21" ht="19.5" customHeight="1">
      <c r="A993" s="545">
        <v>1124</v>
      </c>
      <c r="B993" s="545" t="s">
        <v>11824</v>
      </c>
      <c r="C993" s="545" t="s">
        <v>216</v>
      </c>
      <c r="D993" s="546"/>
      <c r="E993" s="171" t="str">
        <f t="shared" si="15"/>
        <v>1900</v>
      </c>
      <c r="F993" s="547">
        <v>0</v>
      </c>
      <c r="G993" s="548">
        <v>0</v>
      </c>
      <c r="H993" s="547">
        <v>0</v>
      </c>
      <c r="I993" s="545" t="s">
        <v>12700</v>
      </c>
      <c r="J993" s="545"/>
      <c r="K993" s="545" t="s">
        <v>13413</v>
      </c>
      <c r="L993" s="545" t="s">
        <v>14800</v>
      </c>
      <c r="M993" s="548" t="s">
        <v>13868</v>
      </c>
      <c r="N993" s="545" t="s">
        <v>13413</v>
      </c>
      <c r="O993" s="545" t="s">
        <v>14801</v>
      </c>
      <c r="P993" s="549">
        <v>1042</v>
      </c>
      <c r="Q993" s="549">
        <v>2</v>
      </c>
      <c r="R993" s="549">
        <v>117</v>
      </c>
      <c r="S993" s="548"/>
      <c r="T993" s="548"/>
      <c r="U993" s="99"/>
    </row>
    <row r="994" spans="1:21" ht="19.5" customHeight="1">
      <c r="A994" s="545">
        <v>1125</v>
      </c>
      <c r="B994" s="545" t="s">
        <v>7115</v>
      </c>
      <c r="C994" s="545" t="s">
        <v>216</v>
      </c>
      <c r="D994" s="546">
        <v>46052</v>
      </c>
      <c r="E994" s="171" t="str">
        <f t="shared" si="15"/>
        <v>2026</v>
      </c>
      <c r="F994" s="547">
        <v>988320</v>
      </c>
      <c r="G994" s="548">
        <v>0.19</v>
      </c>
      <c r="H994" s="547">
        <v>830521.01</v>
      </c>
      <c r="I994" s="545" t="s">
        <v>12680</v>
      </c>
      <c r="J994" s="545" t="s">
        <v>13307</v>
      </c>
      <c r="K994" s="545" t="s">
        <v>14802</v>
      </c>
      <c r="L994" s="545" t="s">
        <v>14803</v>
      </c>
      <c r="M994" s="548" t="s">
        <v>13758</v>
      </c>
      <c r="N994" s="545" t="s">
        <v>13413</v>
      </c>
      <c r="O994" s="545" t="s">
        <v>14804</v>
      </c>
      <c r="P994" s="549">
        <v>1043</v>
      </c>
      <c r="Q994" s="549">
        <v>1</v>
      </c>
      <c r="R994" s="549">
        <v>20</v>
      </c>
      <c r="S994" s="548">
        <v>2228</v>
      </c>
      <c r="T994" s="548"/>
      <c r="U994" s="99"/>
    </row>
    <row r="995" spans="1:21" ht="19.5" customHeight="1">
      <c r="A995" s="545">
        <v>1126</v>
      </c>
      <c r="B995" s="545" t="s">
        <v>11823</v>
      </c>
      <c r="C995" s="545" t="s">
        <v>216</v>
      </c>
      <c r="D995" s="546"/>
      <c r="E995" s="171" t="str">
        <f t="shared" si="15"/>
        <v>1900</v>
      </c>
      <c r="F995" s="547">
        <v>0</v>
      </c>
      <c r="G995" s="548">
        <v>0</v>
      </c>
      <c r="H995" s="547">
        <v>0</v>
      </c>
      <c r="I995" s="545" t="s">
        <v>12700</v>
      </c>
      <c r="J995" s="545"/>
      <c r="K995" s="545" t="s">
        <v>13413</v>
      </c>
      <c r="L995" s="545" t="s">
        <v>14805</v>
      </c>
      <c r="M995" s="548" t="s">
        <v>13868</v>
      </c>
      <c r="N995" s="545" t="s">
        <v>13413</v>
      </c>
      <c r="O995" s="545" t="s">
        <v>14806</v>
      </c>
      <c r="P995" s="549">
        <v>1044</v>
      </c>
      <c r="Q995" s="549">
        <v>2</v>
      </c>
      <c r="R995" s="549">
        <v>117</v>
      </c>
      <c r="S995" s="548"/>
      <c r="T995" s="548"/>
      <c r="U995" s="99"/>
    </row>
    <row r="996" spans="1:21" ht="19.5" customHeight="1">
      <c r="A996" s="545">
        <v>1127</v>
      </c>
      <c r="B996" s="545" t="s">
        <v>11822</v>
      </c>
      <c r="C996" s="545" t="s">
        <v>216</v>
      </c>
      <c r="D996" s="546"/>
      <c r="E996" s="171" t="str">
        <f t="shared" si="15"/>
        <v>1900</v>
      </c>
      <c r="F996" s="547">
        <v>0</v>
      </c>
      <c r="G996" s="548">
        <v>0</v>
      </c>
      <c r="H996" s="547">
        <v>0</v>
      </c>
      <c r="I996" s="545" t="s">
        <v>12714</v>
      </c>
      <c r="J996" s="545"/>
      <c r="K996" s="545" t="s">
        <v>13413</v>
      </c>
      <c r="L996" s="545" t="s">
        <v>14807</v>
      </c>
      <c r="M996" s="548" t="s">
        <v>13758</v>
      </c>
      <c r="N996" s="545" t="s">
        <v>13413</v>
      </c>
      <c r="O996" s="545" t="s">
        <v>14808</v>
      </c>
      <c r="P996" s="549">
        <v>1045</v>
      </c>
      <c r="Q996" s="549">
        <v>1</v>
      </c>
      <c r="R996" s="549">
        <v>113</v>
      </c>
      <c r="S996" s="548"/>
      <c r="T996" s="548"/>
      <c r="U996" s="99"/>
    </row>
    <row r="997" spans="1:21" ht="19.5" customHeight="1">
      <c r="A997" s="545">
        <v>1130</v>
      </c>
      <c r="B997" s="545" t="s">
        <v>11821</v>
      </c>
      <c r="C997" s="545" t="s">
        <v>216</v>
      </c>
      <c r="D997" s="546"/>
      <c r="E997" s="171" t="str">
        <f t="shared" si="15"/>
        <v>1900</v>
      </c>
      <c r="F997" s="547">
        <v>0</v>
      </c>
      <c r="G997" s="548">
        <v>0</v>
      </c>
      <c r="H997" s="547">
        <v>0</v>
      </c>
      <c r="I997" s="545" t="s">
        <v>12680</v>
      </c>
      <c r="J997" s="545"/>
      <c r="K997" s="545" t="s">
        <v>13413</v>
      </c>
      <c r="L997" s="545" t="s">
        <v>14809</v>
      </c>
      <c r="M997" s="548" t="s">
        <v>13758</v>
      </c>
      <c r="N997" s="545" t="s">
        <v>13413</v>
      </c>
      <c r="O997" s="545" t="s">
        <v>14810</v>
      </c>
      <c r="P997" s="549">
        <v>1047</v>
      </c>
      <c r="Q997" s="549">
        <v>1</v>
      </c>
      <c r="R997" s="549">
        <v>20</v>
      </c>
      <c r="S997" s="548"/>
      <c r="T997" s="548"/>
      <c r="U997" s="99"/>
    </row>
    <row r="998" spans="1:21" ht="19.5" customHeight="1">
      <c r="A998" s="545">
        <v>1132</v>
      </c>
      <c r="B998" s="545" t="s">
        <v>1493</v>
      </c>
      <c r="C998" s="545" t="s">
        <v>216</v>
      </c>
      <c r="D998" s="546"/>
      <c r="E998" s="171" t="str">
        <f t="shared" si="15"/>
        <v>1900</v>
      </c>
      <c r="F998" s="547">
        <v>0</v>
      </c>
      <c r="G998" s="548">
        <v>0</v>
      </c>
      <c r="H998" s="547">
        <v>0</v>
      </c>
      <c r="I998" s="545" t="s">
        <v>12685</v>
      </c>
      <c r="J998" s="545"/>
      <c r="K998" s="545" t="s">
        <v>14811</v>
      </c>
      <c r="L998" s="545" t="s">
        <v>13413</v>
      </c>
      <c r="M998" s="548" t="s">
        <v>13758</v>
      </c>
      <c r="N998" s="545" t="s">
        <v>13413</v>
      </c>
      <c r="O998" s="545" t="s">
        <v>14812</v>
      </c>
      <c r="P998" s="549">
        <v>1048</v>
      </c>
      <c r="Q998" s="549">
        <v>1</v>
      </c>
      <c r="R998" s="549">
        <v>11</v>
      </c>
      <c r="S998" s="548"/>
      <c r="T998" s="548"/>
      <c r="U998" s="99"/>
    </row>
    <row r="999" spans="1:21" ht="19.5" customHeight="1">
      <c r="A999" s="545">
        <v>1134</v>
      </c>
      <c r="B999" s="545" t="s">
        <v>11820</v>
      </c>
      <c r="C999" s="545" t="s">
        <v>216</v>
      </c>
      <c r="D999" s="546"/>
      <c r="E999" s="171" t="str">
        <f t="shared" si="15"/>
        <v>1900</v>
      </c>
      <c r="F999" s="547">
        <v>0</v>
      </c>
      <c r="G999" s="548">
        <v>0</v>
      </c>
      <c r="H999" s="547">
        <v>0</v>
      </c>
      <c r="I999" s="545" t="s">
        <v>12680</v>
      </c>
      <c r="J999" s="545"/>
      <c r="K999" s="545" t="s">
        <v>13413</v>
      </c>
      <c r="L999" s="545" t="s">
        <v>13919</v>
      </c>
      <c r="M999" s="548" t="s">
        <v>13758</v>
      </c>
      <c r="N999" s="545" t="s">
        <v>13413</v>
      </c>
      <c r="O999" s="545" t="s">
        <v>14813</v>
      </c>
      <c r="P999" s="549">
        <v>1049</v>
      </c>
      <c r="Q999" s="549">
        <v>1</v>
      </c>
      <c r="R999" s="549">
        <v>20</v>
      </c>
      <c r="S999" s="548"/>
      <c r="T999" s="548"/>
      <c r="U999" s="99"/>
    </row>
    <row r="1000" spans="1:21" ht="19.5" customHeight="1">
      <c r="A1000" s="545">
        <v>1135</v>
      </c>
      <c r="B1000" s="545" t="s">
        <v>7114</v>
      </c>
      <c r="C1000" s="545" t="s">
        <v>209</v>
      </c>
      <c r="D1000" s="546">
        <v>46052</v>
      </c>
      <c r="E1000" s="171" t="str">
        <f t="shared" si="15"/>
        <v>2026</v>
      </c>
      <c r="F1000" s="547">
        <v>65302</v>
      </c>
      <c r="G1000" s="548">
        <v>0.19</v>
      </c>
      <c r="H1000" s="547">
        <v>54875.63</v>
      </c>
      <c r="I1000" s="545" t="s">
        <v>12676</v>
      </c>
      <c r="J1000" s="545" t="s">
        <v>13307</v>
      </c>
      <c r="K1000" s="545" t="s">
        <v>13413</v>
      </c>
      <c r="L1000" s="545" t="s">
        <v>13807</v>
      </c>
      <c r="M1000" s="548" t="s">
        <v>13758</v>
      </c>
      <c r="N1000" s="545" t="s">
        <v>13413</v>
      </c>
      <c r="O1000" s="545" t="s">
        <v>14814</v>
      </c>
      <c r="P1000" s="549">
        <v>1050</v>
      </c>
      <c r="Q1000" s="549">
        <v>1</v>
      </c>
      <c r="R1000" s="549">
        <v>14</v>
      </c>
      <c r="S1000" s="548">
        <v>2228</v>
      </c>
      <c r="T1000" s="548"/>
      <c r="U1000" s="99"/>
    </row>
    <row r="1001" spans="1:21" ht="19.5" customHeight="1">
      <c r="A1001" s="545">
        <v>1136</v>
      </c>
      <c r="B1001" s="545" t="s">
        <v>7113</v>
      </c>
      <c r="C1001" s="545" t="s">
        <v>209</v>
      </c>
      <c r="D1001" s="546">
        <v>46052</v>
      </c>
      <c r="E1001" s="171" t="str">
        <f t="shared" si="15"/>
        <v>2026</v>
      </c>
      <c r="F1001" s="547">
        <v>178983</v>
      </c>
      <c r="G1001" s="548">
        <v>0.19</v>
      </c>
      <c r="H1001" s="547">
        <v>150405.88</v>
      </c>
      <c r="I1001" s="545" t="s">
        <v>12676</v>
      </c>
      <c r="J1001" s="545" t="s">
        <v>13307</v>
      </c>
      <c r="K1001" s="545" t="s">
        <v>13413</v>
      </c>
      <c r="L1001" s="545" t="s">
        <v>13807</v>
      </c>
      <c r="M1001" s="548" t="s">
        <v>13758</v>
      </c>
      <c r="N1001" s="545" t="s">
        <v>13413</v>
      </c>
      <c r="O1001" s="545" t="s">
        <v>14815</v>
      </c>
      <c r="P1001" s="549">
        <v>1051</v>
      </c>
      <c r="Q1001" s="549">
        <v>1</v>
      </c>
      <c r="R1001" s="549">
        <v>14</v>
      </c>
      <c r="S1001" s="548">
        <v>2228</v>
      </c>
      <c r="T1001" s="548"/>
      <c r="U1001" s="99"/>
    </row>
    <row r="1002" spans="1:21" ht="19.5" customHeight="1">
      <c r="A1002" s="545">
        <v>1137</v>
      </c>
      <c r="B1002" s="545" t="s">
        <v>3117</v>
      </c>
      <c r="C1002" s="545" t="s">
        <v>216</v>
      </c>
      <c r="D1002" s="546">
        <v>46052</v>
      </c>
      <c r="E1002" s="171" t="str">
        <f t="shared" si="15"/>
        <v>2026</v>
      </c>
      <c r="F1002" s="547">
        <v>71778</v>
      </c>
      <c r="G1002" s="548">
        <v>0.19</v>
      </c>
      <c r="H1002" s="547">
        <v>60317.65</v>
      </c>
      <c r="I1002" s="545" t="s">
        <v>12689</v>
      </c>
      <c r="J1002" s="545" t="s">
        <v>13307</v>
      </c>
      <c r="K1002" s="545" t="s">
        <v>14816</v>
      </c>
      <c r="L1002" s="545" t="s">
        <v>14817</v>
      </c>
      <c r="M1002" s="548" t="s">
        <v>13758</v>
      </c>
      <c r="N1002" s="545" t="s">
        <v>13413</v>
      </c>
      <c r="O1002" s="545" t="s">
        <v>14818</v>
      </c>
      <c r="P1002" s="549">
        <v>1052</v>
      </c>
      <c r="Q1002" s="549">
        <v>1</v>
      </c>
      <c r="R1002" s="549">
        <v>156</v>
      </c>
      <c r="S1002" s="548">
        <v>2228</v>
      </c>
      <c r="T1002" s="548"/>
      <c r="U1002" s="99"/>
    </row>
    <row r="1003" spans="1:21" ht="19.5" customHeight="1">
      <c r="A1003" s="545">
        <v>1138</v>
      </c>
      <c r="B1003" s="545" t="s">
        <v>3122</v>
      </c>
      <c r="C1003" s="545" t="s">
        <v>216</v>
      </c>
      <c r="D1003" s="546"/>
      <c r="E1003" s="171" t="str">
        <f t="shared" si="15"/>
        <v>1900</v>
      </c>
      <c r="F1003" s="547">
        <v>0</v>
      </c>
      <c r="G1003" s="548">
        <v>0</v>
      </c>
      <c r="H1003" s="547">
        <v>0</v>
      </c>
      <c r="I1003" s="545" t="s">
        <v>12680</v>
      </c>
      <c r="J1003" s="545"/>
      <c r="K1003" s="545" t="s">
        <v>13413</v>
      </c>
      <c r="L1003" s="545" t="s">
        <v>14819</v>
      </c>
      <c r="M1003" s="548" t="s">
        <v>13758</v>
      </c>
      <c r="N1003" s="545" t="s">
        <v>13413</v>
      </c>
      <c r="O1003" s="545" t="s">
        <v>14820</v>
      </c>
      <c r="P1003" s="549">
        <v>1053</v>
      </c>
      <c r="Q1003" s="549">
        <v>1</v>
      </c>
      <c r="R1003" s="549">
        <v>20</v>
      </c>
      <c r="S1003" s="548"/>
      <c r="T1003" s="548"/>
      <c r="U1003" s="99"/>
    </row>
    <row r="1004" spans="1:21" ht="19.5" customHeight="1">
      <c r="A1004" s="545">
        <v>1139</v>
      </c>
      <c r="B1004" s="545" t="s">
        <v>11819</v>
      </c>
      <c r="C1004" s="545" t="s">
        <v>216</v>
      </c>
      <c r="D1004" s="546"/>
      <c r="E1004" s="171" t="str">
        <f t="shared" si="15"/>
        <v>1900</v>
      </c>
      <c r="F1004" s="547">
        <v>0</v>
      </c>
      <c r="G1004" s="548">
        <v>0</v>
      </c>
      <c r="H1004" s="547">
        <v>0</v>
      </c>
      <c r="I1004" s="545" t="s">
        <v>12700</v>
      </c>
      <c r="J1004" s="545"/>
      <c r="K1004" s="545" t="s">
        <v>13413</v>
      </c>
      <c r="L1004" s="545" t="s">
        <v>14821</v>
      </c>
      <c r="M1004" s="548" t="s">
        <v>13868</v>
      </c>
      <c r="N1004" s="545" t="s">
        <v>13413</v>
      </c>
      <c r="O1004" s="545" t="s">
        <v>14822</v>
      </c>
      <c r="P1004" s="549">
        <v>1054</v>
      </c>
      <c r="Q1004" s="549">
        <v>2</v>
      </c>
      <c r="R1004" s="549">
        <v>117</v>
      </c>
      <c r="S1004" s="548"/>
      <c r="T1004" s="548"/>
      <c r="U1004" s="99"/>
    </row>
    <row r="1005" spans="1:21" ht="19.5" customHeight="1">
      <c r="A1005" s="545">
        <v>1140</v>
      </c>
      <c r="B1005" s="545" t="s">
        <v>1853</v>
      </c>
      <c r="C1005" s="545" t="s">
        <v>216</v>
      </c>
      <c r="D1005" s="546"/>
      <c r="E1005" s="171" t="str">
        <f t="shared" si="15"/>
        <v>1900</v>
      </c>
      <c r="F1005" s="547">
        <v>0</v>
      </c>
      <c r="G1005" s="548">
        <v>0</v>
      </c>
      <c r="H1005" s="547">
        <v>0</v>
      </c>
      <c r="I1005" s="545" t="s">
        <v>12652</v>
      </c>
      <c r="J1005" s="545"/>
      <c r="K1005" s="545" t="s">
        <v>13413</v>
      </c>
      <c r="L1005" s="545" t="s">
        <v>13413</v>
      </c>
      <c r="M1005" s="548" t="s">
        <v>13758</v>
      </c>
      <c r="N1005" s="545" t="s">
        <v>13413</v>
      </c>
      <c r="O1005" s="545" t="s">
        <v>13413</v>
      </c>
      <c r="P1005" s="549">
        <v>1055</v>
      </c>
      <c r="Q1005" s="549">
        <v>1</v>
      </c>
      <c r="R1005" s="549">
        <v>134</v>
      </c>
      <c r="S1005" s="548"/>
      <c r="T1005" s="548"/>
      <c r="U1005" s="99"/>
    </row>
    <row r="1006" spans="1:21" ht="19.5" customHeight="1">
      <c r="A1006" s="545">
        <v>1141</v>
      </c>
      <c r="B1006" s="545" t="s">
        <v>3150</v>
      </c>
      <c r="C1006" s="545" t="s">
        <v>216</v>
      </c>
      <c r="D1006" s="546"/>
      <c r="E1006" s="171" t="str">
        <f t="shared" si="15"/>
        <v>1900</v>
      </c>
      <c r="F1006" s="547">
        <v>0</v>
      </c>
      <c r="G1006" s="548">
        <v>0</v>
      </c>
      <c r="H1006" s="547">
        <v>0</v>
      </c>
      <c r="I1006" s="545" t="s">
        <v>12680</v>
      </c>
      <c r="J1006" s="545"/>
      <c r="K1006" s="545" t="s">
        <v>13413</v>
      </c>
      <c r="L1006" s="545" t="s">
        <v>14823</v>
      </c>
      <c r="M1006" s="548" t="s">
        <v>13758</v>
      </c>
      <c r="N1006" s="545" t="s">
        <v>13413</v>
      </c>
      <c r="O1006" s="545" t="s">
        <v>14824</v>
      </c>
      <c r="P1006" s="549">
        <v>1056</v>
      </c>
      <c r="Q1006" s="549">
        <v>1</v>
      </c>
      <c r="R1006" s="549">
        <v>20</v>
      </c>
      <c r="S1006" s="548"/>
      <c r="T1006" s="548"/>
      <c r="U1006" s="99"/>
    </row>
    <row r="1007" spans="1:21" ht="19.5" customHeight="1">
      <c r="A1007" s="545">
        <v>1142</v>
      </c>
      <c r="B1007" s="545" t="s">
        <v>3142</v>
      </c>
      <c r="C1007" s="545" t="s">
        <v>216</v>
      </c>
      <c r="D1007" s="546">
        <v>46072</v>
      </c>
      <c r="E1007" s="171" t="str">
        <f t="shared" si="15"/>
        <v>2026</v>
      </c>
      <c r="F1007" s="547">
        <v>494721</v>
      </c>
      <c r="G1007" s="548">
        <v>0.19</v>
      </c>
      <c r="H1007" s="547">
        <v>415731.93</v>
      </c>
      <c r="I1007" s="545" t="s">
        <v>12680</v>
      </c>
      <c r="J1007" s="545" t="s">
        <v>13298</v>
      </c>
      <c r="K1007" s="545" t="s">
        <v>14825</v>
      </c>
      <c r="L1007" s="545" t="s">
        <v>14826</v>
      </c>
      <c r="M1007" s="548" t="s">
        <v>13758</v>
      </c>
      <c r="N1007" s="545" t="s">
        <v>13413</v>
      </c>
      <c r="O1007" s="545" t="s">
        <v>14827</v>
      </c>
      <c r="P1007" s="549">
        <v>1057</v>
      </c>
      <c r="Q1007" s="549">
        <v>1</v>
      </c>
      <c r="R1007" s="549">
        <v>20</v>
      </c>
      <c r="S1007" s="548">
        <v>1012</v>
      </c>
      <c r="T1007" s="548"/>
      <c r="U1007" s="99"/>
    </row>
    <row r="1008" spans="1:21" ht="19.5" customHeight="1">
      <c r="A1008" s="545">
        <v>1143</v>
      </c>
      <c r="B1008" s="545" t="s">
        <v>3145</v>
      </c>
      <c r="C1008" s="545" t="s">
        <v>216</v>
      </c>
      <c r="D1008" s="546"/>
      <c r="E1008" s="171" t="str">
        <f t="shared" si="15"/>
        <v>1900</v>
      </c>
      <c r="F1008" s="547">
        <v>0</v>
      </c>
      <c r="G1008" s="548">
        <v>0</v>
      </c>
      <c r="H1008" s="547">
        <v>0</v>
      </c>
      <c r="I1008" s="545" t="s">
        <v>12680</v>
      </c>
      <c r="J1008" s="545"/>
      <c r="K1008" s="545" t="s">
        <v>13413</v>
      </c>
      <c r="L1008" s="545" t="s">
        <v>13413</v>
      </c>
      <c r="M1008" s="548" t="s">
        <v>13758</v>
      </c>
      <c r="N1008" s="545" t="s">
        <v>13413</v>
      </c>
      <c r="O1008" s="545" t="s">
        <v>14828</v>
      </c>
      <c r="P1008" s="549">
        <v>1058</v>
      </c>
      <c r="Q1008" s="549">
        <v>1</v>
      </c>
      <c r="R1008" s="549">
        <v>20</v>
      </c>
      <c r="S1008" s="548"/>
      <c r="T1008" s="548"/>
      <c r="U1008" s="99"/>
    </row>
    <row r="1009" spans="1:21" ht="19.5" customHeight="1">
      <c r="A1009" s="545">
        <v>1144</v>
      </c>
      <c r="B1009" s="545" t="s">
        <v>3148</v>
      </c>
      <c r="C1009" s="545" t="s">
        <v>216</v>
      </c>
      <c r="D1009" s="546">
        <v>45708</v>
      </c>
      <c r="E1009" s="171" t="str">
        <f t="shared" si="15"/>
        <v>2025</v>
      </c>
      <c r="F1009" s="547">
        <v>11409.12</v>
      </c>
      <c r="G1009" s="548">
        <v>0.19</v>
      </c>
      <c r="H1009" s="547">
        <v>9587.5</v>
      </c>
      <c r="I1009" s="545" t="s">
        <v>12680</v>
      </c>
      <c r="J1009" s="545" t="s">
        <v>13307</v>
      </c>
      <c r="K1009" s="545" t="s">
        <v>13413</v>
      </c>
      <c r="L1009" s="545" t="s">
        <v>13413</v>
      </c>
      <c r="M1009" s="548" t="s">
        <v>13758</v>
      </c>
      <c r="N1009" s="545" t="s">
        <v>13413</v>
      </c>
      <c r="O1009" s="545" t="s">
        <v>14829</v>
      </c>
      <c r="P1009" s="549">
        <v>1059</v>
      </c>
      <c r="Q1009" s="549">
        <v>1</v>
      </c>
      <c r="R1009" s="549">
        <v>20</v>
      </c>
      <c r="S1009" s="548">
        <v>2228</v>
      </c>
      <c r="T1009" s="548"/>
      <c r="U1009" s="99"/>
    </row>
    <row r="1010" spans="1:21" ht="19.5" customHeight="1">
      <c r="A1010" s="545">
        <v>1145</v>
      </c>
      <c r="B1010" s="545" t="s">
        <v>11818</v>
      </c>
      <c r="C1010" s="545" t="s">
        <v>209</v>
      </c>
      <c r="D1010" s="546"/>
      <c r="E1010" s="171" t="str">
        <f t="shared" si="15"/>
        <v>1900</v>
      </c>
      <c r="F1010" s="547">
        <v>0</v>
      </c>
      <c r="G1010" s="548">
        <v>0</v>
      </c>
      <c r="H1010" s="547">
        <v>0</v>
      </c>
      <c r="I1010" s="545" t="s">
        <v>12719</v>
      </c>
      <c r="J1010" s="545"/>
      <c r="K1010" s="545" t="s">
        <v>13413</v>
      </c>
      <c r="L1010" s="545" t="s">
        <v>13899</v>
      </c>
      <c r="M1010" s="548" t="s">
        <v>13758</v>
      </c>
      <c r="N1010" s="545" t="s">
        <v>13413</v>
      </c>
      <c r="O1010" s="545" t="s">
        <v>14830</v>
      </c>
      <c r="P1010" s="549">
        <v>1060</v>
      </c>
      <c r="Q1010" s="549">
        <v>1</v>
      </c>
      <c r="R1010" s="549">
        <v>157</v>
      </c>
      <c r="S1010" s="548"/>
      <c r="T1010" s="548"/>
      <c r="U1010" s="99"/>
    </row>
    <row r="1011" spans="1:21" ht="19.5" customHeight="1">
      <c r="A1011" s="545">
        <v>1146</v>
      </c>
      <c r="B1011" s="545" t="s">
        <v>7960</v>
      </c>
      <c r="C1011" s="545" t="s">
        <v>209</v>
      </c>
      <c r="D1011" s="546">
        <v>44596</v>
      </c>
      <c r="E1011" s="171" t="str">
        <f t="shared" si="15"/>
        <v>2022</v>
      </c>
      <c r="F1011" s="547">
        <v>105312</v>
      </c>
      <c r="G1011" s="548">
        <v>0.19</v>
      </c>
      <c r="H1011" s="547">
        <v>88497.48</v>
      </c>
      <c r="I1011" s="545" t="s">
        <v>12719</v>
      </c>
      <c r="J1011" s="545" t="s">
        <v>13297</v>
      </c>
      <c r="K1011" s="545" t="s">
        <v>14831</v>
      </c>
      <c r="L1011" s="545" t="s">
        <v>14832</v>
      </c>
      <c r="M1011" s="548" t="s">
        <v>13758</v>
      </c>
      <c r="N1011" s="545" t="s">
        <v>13413</v>
      </c>
      <c r="O1011" s="545" t="s">
        <v>14830</v>
      </c>
      <c r="P1011" s="549">
        <v>1061</v>
      </c>
      <c r="Q1011" s="549">
        <v>1</v>
      </c>
      <c r="R1011" s="549">
        <v>157</v>
      </c>
      <c r="S1011" s="548">
        <v>2257</v>
      </c>
      <c r="T1011" s="548"/>
      <c r="U1011" s="99"/>
    </row>
    <row r="1012" spans="1:21" ht="19.5" customHeight="1">
      <c r="A1012" s="545">
        <v>1147</v>
      </c>
      <c r="B1012" s="545" t="s">
        <v>11817</v>
      </c>
      <c r="C1012" s="545" t="s">
        <v>209</v>
      </c>
      <c r="D1012" s="546"/>
      <c r="E1012" s="171" t="str">
        <f t="shared" si="15"/>
        <v>1900</v>
      </c>
      <c r="F1012" s="547">
        <v>0</v>
      </c>
      <c r="G1012" s="548">
        <v>0</v>
      </c>
      <c r="H1012" s="547">
        <v>0</v>
      </c>
      <c r="I1012" s="545" t="s">
        <v>12719</v>
      </c>
      <c r="J1012" s="545"/>
      <c r="K1012" s="545" t="s">
        <v>13413</v>
      </c>
      <c r="L1012" s="545" t="s">
        <v>13899</v>
      </c>
      <c r="M1012" s="548" t="s">
        <v>13758</v>
      </c>
      <c r="N1012" s="545" t="s">
        <v>13413</v>
      </c>
      <c r="O1012" s="545" t="s">
        <v>14830</v>
      </c>
      <c r="P1012" s="549">
        <v>1062</v>
      </c>
      <c r="Q1012" s="549">
        <v>1</v>
      </c>
      <c r="R1012" s="549">
        <v>157</v>
      </c>
      <c r="S1012" s="548"/>
      <c r="T1012" s="548"/>
      <c r="U1012" s="99"/>
    </row>
    <row r="1013" spans="1:21" ht="19.5" customHeight="1">
      <c r="A1013" s="545">
        <v>1148</v>
      </c>
      <c r="B1013" s="545" t="s">
        <v>3155</v>
      </c>
      <c r="C1013" s="545" t="s">
        <v>209</v>
      </c>
      <c r="D1013" s="546">
        <v>44596</v>
      </c>
      <c r="E1013" s="171" t="str">
        <f t="shared" si="15"/>
        <v>2022</v>
      </c>
      <c r="F1013" s="547">
        <v>22751</v>
      </c>
      <c r="G1013" s="548">
        <v>0.19</v>
      </c>
      <c r="H1013" s="547">
        <v>19118.490000000002</v>
      </c>
      <c r="I1013" s="545" t="s">
        <v>12680</v>
      </c>
      <c r="J1013" s="545" t="s">
        <v>13297</v>
      </c>
      <c r="K1013" s="545" t="s">
        <v>13413</v>
      </c>
      <c r="L1013" s="545" t="s">
        <v>13807</v>
      </c>
      <c r="M1013" s="548" t="s">
        <v>13758</v>
      </c>
      <c r="N1013" s="545" t="s">
        <v>13413</v>
      </c>
      <c r="O1013" s="545" t="s">
        <v>14833</v>
      </c>
      <c r="P1013" s="549">
        <v>1063</v>
      </c>
      <c r="Q1013" s="549">
        <v>1</v>
      </c>
      <c r="R1013" s="549">
        <v>20</v>
      </c>
      <c r="S1013" s="548">
        <v>2257</v>
      </c>
      <c r="T1013" s="548"/>
      <c r="U1013" s="99"/>
    </row>
    <row r="1014" spans="1:21" ht="19.5" customHeight="1">
      <c r="A1014" s="545">
        <v>1149</v>
      </c>
      <c r="B1014" s="545" t="s">
        <v>11816</v>
      </c>
      <c r="C1014" s="545" t="s">
        <v>209</v>
      </c>
      <c r="D1014" s="546">
        <v>44596</v>
      </c>
      <c r="E1014" s="171" t="str">
        <f t="shared" si="15"/>
        <v>2022</v>
      </c>
      <c r="F1014" s="547">
        <v>12878</v>
      </c>
      <c r="G1014" s="548">
        <v>0.19</v>
      </c>
      <c r="H1014" s="547">
        <v>10821.85</v>
      </c>
      <c r="I1014" s="545" t="s">
        <v>12680</v>
      </c>
      <c r="J1014" s="545" t="s">
        <v>13297</v>
      </c>
      <c r="K1014" s="545" t="s">
        <v>13413</v>
      </c>
      <c r="L1014" s="545" t="s">
        <v>13807</v>
      </c>
      <c r="M1014" s="548" t="s">
        <v>13758</v>
      </c>
      <c r="N1014" s="545" t="s">
        <v>13413</v>
      </c>
      <c r="O1014" s="545" t="s">
        <v>14834</v>
      </c>
      <c r="P1014" s="549">
        <v>1064</v>
      </c>
      <c r="Q1014" s="549">
        <v>1</v>
      </c>
      <c r="R1014" s="549">
        <v>20</v>
      </c>
      <c r="S1014" s="548">
        <v>2257</v>
      </c>
      <c r="T1014" s="548"/>
      <c r="U1014" s="99"/>
    </row>
    <row r="1015" spans="1:21" ht="19.5" customHeight="1">
      <c r="A1015" s="545">
        <v>1150</v>
      </c>
      <c r="B1015" s="545" t="s">
        <v>11815</v>
      </c>
      <c r="C1015" s="545" t="s">
        <v>209</v>
      </c>
      <c r="D1015" s="546">
        <v>44596</v>
      </c>
      <c r="E1015" s="171" t="str">
        <f t="shared" si="15"/>
        <v>2022</v>
      </c>
      <c r="F1015" s="547">
        <v>23289</v>
      </c>
      <c r="G1015" s="548">
        <v>0.19</v>
      </c>
      <c r="H1015" s="547">
        <v>19570.59</v>
      </c>
      <c r="I1015" s="545" t="s">
        <v>12680</v>
      </c>
      <c r="J1015" s="545" t="s">
        <v>13297</v>
      </c>
      <c r="K1015" s="545" t="s">
        <v>13413</v>
      </c>
      <c r="L1015" s="545" t="s">
        <v>13807</v>
      </c>
      <c r="M1015" s="548" t="s">
        <v>13758</v>
      </c>
      <c r="N1015" s="545" t="s">
        <v>13413</v>
      </c>
      <c r="O1015" s="545" t="s">
        <v>14835</v>
      </c>
      <c r="P1015" s="549">
        <v>1065</v>
      </c>
      <c r="Q1015" s="549">
        <v>1</v>
      </c>
      <c r="R1015" s="549">
        <v>20</v>
      </c>
      <c r="S1015" s="548">
        <v>2257</v>
      </c>
      <c r="T1015" s="548"/>
      <c r="U1015" s="99"/>
    </row>
    <row r="1016" spans="1:21" ht="19.5" customHeight="1">
      <c r="A1016" s="545">
        <v>1151</v>
      </c>
      <c r="B1016" s="545" t="s">
        <v>11814</v>
      </c>
      <c r="C1016" s="545" t="s">
        <v>209</v>
      </c>
      <c r="D1016" s="546">
        <v>44596</v>
      </c>
      <c r="E1016" s="171" t="str">
        <f t="shared" si="15"/>
        <v>2022</v>
      </c>
      <c r="F1016" s="547">
        <v>45066</v>
      </c>
      <c r="G1016" s="548">
        <v>0.19</v>
      </c>
      <c r="H1016" s="547">
        <v>37870.589999999997</v>
      </c>
      <c r="I1016" s="545" t="s">
        <v>12680</v>
      </c>
      <c r="J1016" s="545" t="s">
        <v>13297</v>
      </c>
      <c r="K1016" s="545" t="s">
        <v>13413</v>
      </c>
      <c r="L1016" s="545" t="s">
        <v>13807</v>
      </c>
      <c r="M1016" s="548" t="s">
        <v>13758</v>
      </c>
      <c r="N1016" s="545" t="s">
        <v>13413</v>
      </c>
      <c r="O1016" s="545" t="s">
        <v>14836</v>
      </c>
      <c r="P1016" s="549">
        <v>1066</v>
      </c>
      <c r="Q1016" s="549">
        <v>1</v>
      </c>
      <c r="R1016" s="549">
        <v>20</v>
      </c>
      <c r="S1016" s="548">
        <v>2257</v>
      </c>
      <c r="T1016" s="548"/>
      <c r="U1016" s="99"/>
    </row>
    <row r="1017" spans="1:21" ht="19.5" customHeight="1">
      <c r="A1017" s="545">
        <v>1152</v>
      </c>
      <c r="B1017" s="545" t="s">
        <v>11813</v>
      </c>
      <c r="C1017" s="545" t="s">
        <v>209</v>
      </c>
      <c r="D1017" s="546">
        <v>44596</v>
      </c>
      <c r="E1017" s="171" t="str">
        <f t="shared" si="15"/>
        <v>2022</v>
      </c>
      <c r="F1017" s="547">
        <v>64422.01</v>
      </c>
      <c r="G1017" s="548">
        <v>0.19</v>
      </c>
      <c r="H1017" s="547">
        <v>54136.14</v>
      </c>
      <c r="I1017" s="545" t="s">
        <v>12680</v>
      </c>
      <c r="J1017" s="545" t="s">
        <v>13297</v>
      </c>
      <c r="K1017" s="545" t="s">
        <v>13413</v>
      </c>
      <c r="L1017" s="545" t="s">
        <v>13807</v>
      </c>
      <c r="M1017" s="548" t="s">
        <v>13758</v>
      </c>
      <c r="N1017" s="545" t="s">
        <v>13413</v>
      </c>
      <c r="O1017" s="545" t="s">
        <v>14837</v>
      </c>
      <c r="P1017" s="549">
        <v>1067</v>
      </c>
      <c r="Q1017" s="549">
        <v>1</v>
      </c>
      <c r="R1017" s="549">
        <v>20</v>
      </c>
      <c r="S1017" s="548">
        <v>2257</v>
      </c>
      <c r="T1017" s="548"/>
      <c r="U1017" s="99"/>
    </row>
    <row r="1018" spans="1:21" ht="19.5" customHeight="1">
      <c r="A1018" s="545">
        <v>1153</v>
      </c>
      <c r="B1018" s="545" t="s">
        <v>11812</v>
      </c>
      <c r="C1018" s="545" t="s">
        <v>209</v>
      </c>
      <c r="D1018" s="546">
        <v>44596</v>
      </c>
      <c r="E1018" s="171" t="str">
        <f t="shared" si="15"/>
        <v>2022</v>
      </c>
      <c r="F1018" s="547">
        <v>94091</v>
      </c>
      <c r="G1018" s="548">
        <v>0.19</v>
      </c>
      <c r="H1018" s="547">
        <v>79068.070000000007</v>
      </c>
      <c r="I1018" s="545" t="s">
        <v>12680</v>
      </c>
      <c r="J1018" s="545" t="s">
        <v>13297</v>
      </c>
      <c r="K1018" s="545" t="s">
        <v>13413</v>
      </c>
      <c r="L1018" s="545" t="s">
        <v>13807</v>
      </c>
      <c r="M1018" s="548" t="s">
        <v>13758</v>
      </c>
      <c r="N1018" s="545" t="s">
        <v>13413</v>
      </c>
      <c r="O1018" s="545" t="s">
        <v>14838</v>
      </c>
      <c r="P1018" s="549">
        <v>1068</v>
      </c>
      <c r="Q1018" s="549">
        <v>1</v>
      </c>
      <c r="R1018" s="549">
        <v>20</v>
      </c>
      <c r="S1018" s="548">
        <v>2257</v>
      </c>
      <c r="T1018" s="548"/>
      <c r="U1018" s="99"/>
    </row>
    <row r="1019" spans="1:21" ht="19.5" customHeight="1">
      <c r="A1019" s="545">
        <v>1154</v>
      </c>
      <c r="B1019" s="545" t="s">
        <v>11811</v>
      </c>
      <c r="C1019" s="545" t="s">
        <v>216</v>
      </c>
      <c r="D1019" s="546"/>
      <c r="E1019" s="171" t="str">
        <f t="shared" si="15"/>
        <v>1900</v>
      </c>
      <c r="F1019" s="547">
        <v>0</v>
      </c>
      <c r="G1019" s="548">
        <v>0</v>
      </c>
      <c r="H1019" s="547">
        <v>0</v>
      </c>
      <c r="I1019" s="545" t="s">
        <v>12680</v>
      </c>
      <c r="J1019" s="545"/>
      <c r="K1019" s="545" t="s">
        <v>13413</v>
      </c>
      <c r="L1019" s="545" t="s">
        <v>14839</v>
      </c>
      <c r="M1019" s="548" t="s">
        <v>13758</v>
      </c>
      <c r="N1019" s="545" t="s">
        <v>13413</v>
      </c>
      <c r="O1019" s="545" t="s">
        <v>14840</v>
      </c>
      <c r="P1019" s="549">
        <v>1069</v>
      </c>
      <c r="Q1019" s="549">
        <v>1</v>
      </c>
      <c r="R1019" s="549">
        <v>20</v>
      </c>
      <c r="S1019" s="548"/>
      <c r="T1019" s="548"/>
      <c r="U1019" s="99"/>
    </row>
    <row r="1020" spans="1:21" ht="19.5" customHeight="1">
      <c r="A1020" s="545">
        <v>1155</v>
      </c>
      <c r="B1020" s="545" t="s">
        <v>11810</v>
      </c>
      <c r="C1020" s="545" t="s">
        <v>216</v>
      </c>
      <c r="D1020" s="546"/>
      <c r="E1020" s="171" t="str">
        <f t="shared" si="15"/>
        <v>1900</v>
      </c>
      <c r="F1020" s="547">
        <v>0</v>
      </c>
      <c r="G1020" s="548">
        <v>0</v>
      </c>
      <c r="H1020" s="547">
        <v>0</v>
      </c>
      <c r="I1020" s="545" t="s">
        <v>12680</v>
      </c>
      <c r="J1020" s="545"/>
      <c r="K1020" s="545" t="s">
        <v>13413</v>
      </c>
      <c r="L1020" s="545" t="s">
        <v>13919</v>
      </c>
      <c r="M1020" s="548" t="s">
        <v>13758</v>
      </c>
      <c r="N1020" s="545" t="s">
        <v>13413</v>
      </c>
      <c r="O1020" s="545" t="s">
        <v>14841</v>
      </c>
      <c r="P1020" s="549">
        <v>1070</v>
      </c>
      <c r="Q1020" s="549">
        <v>1</v>
      </c>
      <c r="R1020" s="549">
        <v>20</v>
      </c>
      <c r="S1020" s="548"/>
      <c r="T1020" s="548"/>
      <c r="U1020" s="99"/>
    </row>
    <row r="1021" spans="1:21" ht="19.5" customHeight="1">
      <c r="A1021" s="545">
        <v>1156</v>
      </c>
      <c r="B1021" s="545" t="s">
        <v>11809</v>
      </c>
      <c r="C1021" s="545" t="s">
        <v>216</v>
      </c>
      <c r="D1021" s="546"/>
      <c r="E1021" s="171" t="str">
        <f t="shared" si="15"/>
        <v>1900</v>
      </c>
      <c r="F1021" s="547">
        <v>0</v>
      </c>
      <c r="G1021" s="548">
        <v>0</v>
      </c>
      <c r="H1021" s="547">
        <v>0</v>
      </c>
      <c r="I1021" s="545" t="s">
        <v>12680</v>
      </c>
      <c r="J1021" s="545"/>
      <c r="K1021" s="545" t="s">
        <v>13413</v>
      </c>
      <c r="L1021" s="545" t="s">
        <v>13919</v>
      </c>
      <c r="M1021" s="548" t="s">
        <v>13758</v>
      </c>
      <c r="N1021" s="545" t="s">
        <v>13413</v>
      </c>
      <c r="O1021" s="545" t="s">
        <v>14842</v>
      </c>
      <c r="P1021" s="549">
        <v>1071</v>
      </c>
      <c r="Q1021" s="549">
        <v>1</v>
      </c>
      <c r="R1021" s="549">
        <v>20</v>
      </c>
      <c r="S1021" s="548"/>
      <c r="T1021" s="548"/>
      <c r="U1021" s="99"/>
    </row>
    <row r="1022" spans="1:21" ht="19.5" customHeight="1">
      <c r="A1022" s="545">
        <v>1157</v>
      </c>
      <c r="B1022" s="545" t="s">
        <v>11808</v>
      </c>
      <c r="C1022" s="545" t="s">
        <v>216</v>
      </c>
      <c r="D1022" s="546"/>
      <c r="E1022" s="171" t="str">
        <f t="shared" si="15"/>
        <v>1900</v>
      </c>
      <c r="F1022" s="547">
        <v>0</v>
      </c>
      <c r="G1022" s="548">
        <v>0</v>
      </c>
      <c r="H1022" s="547">
        <v>0</v>
      </c>
      <c r="I1022" s="545" t="s">
        <v>12680</v>
      </c>
      <c r="J1022" s="545"/>
      <c r="K1022" s="545" t="s">
        <v>13413</v>
      </c>
      <c r="L1022" s="545" t="s">
        <v>13919</v>
      </c>
      <c r="M1022" s="548" t="s">
        <v>13758</v>
      </c>
      <c r="N1022" s="545" t="s">
        <v>13413</v>
      </c>
      <c r="O1022" s="545" t="s">
        <v>14843</v>
      </c>
      <c r="P1022" s="549">
        <v>1072</v>
      </c>
      <c r="Q1022" s="549">
        <v>1</v>
      </c>
      <c r="R1022" s="549">
        <v>20</v>
      </c>
      <c r="S1022" s="548"/>
      <c r="T1022" s="548"/>
      <c r="U1022" s="99"/>
    </row>
    <row r="1023" spans="1:21" ht="19.5" customHeight="1">
      <c r="A1023" s="545">
        <v>1158</v>
      </c>
      <c r="B1023" s="545" t="s">
        <v>11807</v>
      </c>
      <c r="C1023" s="545" t="s">
        <v>216</v>
      </c>
      <c r="D1023" s="546"/>
      <c r="E1023" s="171" t="str">
        <f t="shared" si="15"/>
        <v>1900</v>
      </c>
      <c r="F1023" s="547">
        <v>0</v>
      </c>
      <c r="G1023" s="548">
        <v>0</v>
      </c>
      <c r="H1023" s="547">
        <v>0</v>
      </c>
      <c r="I1023" s="545" t="s">
        <v>12680</v>
      </c>
      <c r="J1023" s="545"/>
      <c r="K1023" s="545" t="s">
        <v>13413</v>
      </c>
      <c r="L1023" s="545" t="s">
        <v>13919</v>
      </c>
      <c r="M1023" s="548" t="s">
        <v>13758</v>
      </c>
      <c r="N1023" s="545" t="s">
        <v>13413</v>
      </c>
      <c r="O1023" s="545" t="s">
        <v>14844</v>
      </c>
      <c r="P1023" s="549">
        <v>1073</v>
      </c>
      <c r="Q1023" s="549">
        <v>1</v>
      </c>
      <c r="R1023" s="549">
        <v>20</v>
      </c>
      <c r="S1023" s="548"/>
      <c r="T1023" s="548"/>
      <c r="U1023" s="99"/>
    </row>
    <row r="1024" spans="1:21" ht="19.5" customHeight="1">
      <c r="A1024" s="545">
        <v>1159</v>
      </c>
      <c r="B1024" s="545" t="s">
        <v>3156</v>
      </c>
      <c r="C1024" s="545" t="s">
        <v>216</v>
      </c>
      <c r="D1024" s="546"/>
      <c r="E1024" s="171" t="str">
        <f t="shared" si="15"/>
        <v>1900</v>
      </c>
      <c r="F1024" s="547">
        <v>0</v>
      </c>
      <c r="G1024" s="548">
        <v>0</v>
      </c>
      <c r="H1024" s="547">
        <v>0</v>
      </c>
      <c r="I1024" s="545" t="s">
        <v>12680</v>
      </c>
      <c r="J1024" s="545"/>
      <c r="K1024" s="545" t="s">
        <v>13413</v>
      </c>
      <c r="L1024" s="545" t="s">
        <v>13919</v>
      </c>
      <c r="M1024" s="548" t="s">
        <v>13758</v>
      </c>
      <c r="N1024" s="545" t="s">
        <v>13413</v>
      </c>
      <c r="O1024" s="545" t="s">
        <v>14845</v>
      </c>
      <c r="P1024" s="549">
        <v>1074</v>
      </c>
      <c r="Q1024" s="549">
        <v>1</v>
      </c>
      <c r="R1024" s="549">
        <v>20</v>
      </c>
      <c r="S1024" s="548"/>
      <c r="T1024" s="548"/>
      <c r="U1024" s="99"/>
    </row>
    <row r="1025" spans="1:21" ht="19.5" customHeight="1">
      <c r="A1025" s="545">
        <v>1160</v>
      </c>
      <c r="B1025" s="545" t="s">
        <v>3057</v>
      </c>
      <c r="C1025" s="545" t="s">
        <v>209</v>
      </c>
      <c r="D1025" s="546"/>
      <c r="E1025" s="171" t="str">
        <f t="shared" si="15"/>
        <v>1900</v>
      </c>
      <c r="F1025" s="547">
        <v>0</v>
      </c>
      <c r="G1025" s="548">
        <v>0</v>
      </c>
      <c r="H1025" s="547">
        <v>0</v>
      </c>
      <c r="I1025" s="545" t="s">
        <v>12680</v>
      </c>
      <c r="J1025" s="545"/>
      <c r="K1025" s="545" t="s">
        <v>13413</v>
      </c>
      <c r="L1025" s="545" t="s">
        <v>13899</v>
      </c>
      <c r="M1025" s="548" t="s">
        <v>13758</v>
      </c>
      <c r="N1025" s="545" t="s">
        <v>13413</v>
      </c>
      <c r="O1025" s="545" t="s">
        <v>13413</v>
      </c>
      <c r="P1025" s="549">
        <v>1075</v>
      </c>
      <c r="Q1025" s="549">
        <v>1</v>
      </c>
      <c r="R1025" s="549">
        <v>20</v>
      </c>
      <c r="S1025" s="548"/>
      <c r="T1025" s="548"/>
      <c r="U1025" s="99"/>
    </row>
    <row r="1026" spans="1:21" ht="19.5" customHeight="1">
      <c r="A1026" s="545">
        <v>1161</v>
      </c>
      <c r="B1026" s="545" t="s">
        <v>11806</v>
      </c>
      <c r="C1026" s="545" t="s">
        <v>209</v>
      </c>
      <c r="D1026" s="546">
        <v>44596</v>
      </c>
      <c r="E1026" s="171" t="str">
        <f t="shared" si="15"/>
        <v>2022</v>
      </c>
      <c r="F1026" s="547">
        <v>156782</v>
      </c>
      <c r="G1026" s="548">
        <v>0.19</v>
      </c>
      <c r="H1026" s="547">
        <v>131749.57999999999</v>
      </c>
      <c r="I1026" s="545" t="s">
        <v>12680</v>
      </c>
      <c r="J1026" s="545" t="s">
        <v>13297</v>
      </c>
      <c r="K1026" s="545" t="s">
        <v>13413</v>
      </c>
      <c r="L1026" s="545" t="s">
        <v>13807</v>
      </c>
      <c r="M1026" s="548" t="s">
        <v>13758</v>
      </c>
      <c r="N1026" s="545" t="s">
        <v>13413</v>
      </c>
      <c r="O1026" s="545" t="s">
        <v>14846</v>
      </c>
      <c r="P1026" s="549">
        <v>1076</v>
      </c>
      <c r="Q1026" s="549">
        <v>1</v>
      </c>
      <c r="R1026" s="549">
        <v>20</v>
      </c>
      <c r="S1026" s="548">
        <v>2257</v>
      </c>
      <c r="T1026" s="548"/>
      <c r="U1026" s="99"/>
    </row>
    <row r="1027" spans="1:21" ht="19.5" customHeight="1">
      <c r="A1027" s="545">
        <v>1162</v>
      </c>
      <c r="B1027" s="545" t="s">
        <v>11805</v>
      </c>
      <c r="C1027" s="545" t="s">
        <v>209</v>
      </c>
      <c r="D1027" s="546">
        <v>44596</v>
      </c>
      <c r="E1027" s="171" t="str">
        <f t="shared" si="15"/>
        <v>2022</v>
      </c>
      <c r="F1027" s="547">
        <v>349055</v>
      </c>
      <c r="G1027" s="548">
        <v>0.19</v>
      </c>
      <c r="H1027" s="547">
        <v>293323.53000000003</v>
      </c>
      <c r="I1027" s="545" t="s">
        <v>12680</v>
      </c>
      <c r="J1027" s="545" t="s">
        <v>13297</v>
      </c>
      <c r="K1027" s="545" t="s">
        <v>13413</v>
      </c>
      <c r="L1027" s="545" t="s">
        <v>13807</v>
      </c>
      <c r="M1027" s="548" t="s">
        <v>13758</v>
      </c>
      <c r="N1027" s="545" t="s">
        <v>13413</v>
      </c>
      <c r="O1027" s="545" t="s">
        <v>14847</v>
      </c>
      <c r="P1027" s="549">
        <v>1077</v>
      </c>
      <c r="Q1027" s="549">
        <v>1</v>
      </c>
      <c r="R1027" s="549">
        <v>20</v>
      </c>
      <c r="S1027" s="548">
        <v>2257</v>
      </c>
      <c r="T1027" s="548"/>
      <c r="U1027" s="99"/>
    </row>
    <row r="1028" spans="1:21" ht="19.5" customHeight="1">
      <c r="A1028" s="545">
        <v>1163</v>
      </c>
      <c r="B1028" s="545" t="s">
        <v>11804</v>
      </c>
      <c r="C1028" s="545" t="s">
        <v>216</v>
      </c>
      <c r="D1028" s="546"/>
      <c r="E1028" s="171" t="str">
        <f t="shared" ref="E1028:E1091" si="16">TEXT(D1028,"YYYY")</f>
        <v>1900</v>
      </c>
      <c r="F1028" s="547">
        <v>0</v>
      </c>
      <c r="G1028" s="548">
        <v>0</v>
      </c>
      <c r="H1028" s="547">
        <v>0</v>
      </c>
      <c r="I1028" s="545" t="s">
        <v>12734</v>
      </c>
      <c r="J1028" s="545"/>
      <c r="K1028" s="545" t="s">
        <v>13413</v>
      </c>
      <c r="L1028" s="545" t="s">
        <v>13899</v>
      </c>
      <c r="M1028" s="548" t="s">
        <v>13758</v>
      </c>
      <c r="N1028" s="545" t="s">
        <v>13413</v>
      </c>
      <c r="O1028" s="545" t="s">
        <v>13413</v>
      </c>
      <c r="P1028" s="549">
        <v>1078</v>
      </c>
      <c r="Q1028" s="549">
        <v>1</v>
      </c>
      <c r="R1028" s="549">
        <v>155</v>
      </c>
      <c r="S1028" s="548"/>
      <c r="T1028" s="548"/>
      <c r="U1028" s="99"/>
    </row>
    <row r="1029" spans="1:21" ht="19.5" customHeight="1">
      <c r="A1029" s="545">
        <v>1164</v>
      </c>
      <c r="B1029" s="545" t="s">
        <v>3162</v>
      </c>
      <c r="C1029" s="545" t="s">
        <v>209</v>
      </c>
      <c r="D1029" s="546">
        <v>43839</v>
      </c>
      <c r="E1029" s="171" t="str">
        <f t="shared" si="16"/>
        <v>2020</v>
      </c>
      <c r="F1029" s="547">
        <v>22758</v>
      </c>
      <c r="G1029" s="548">
        <v>0.19</v>
      </c>
      <c r="H1029" s="547">
        <v>19124.37</v>
      </c>
      <c r="I1029" s="545" t="s">
        <v>12680</v>
      </c>
      <c r="J1029" s="545" t="s">
        <v>13297</v>
      </c>
      <c r="K1029" s="545" t="s">
        <v>13413</v>
      </c>
      <c r="L1029" s="545" t="s">
        <v>13807</v>
      </c>
      <c r="M1029" s="548" t="s">
        <v>13758</v>
      </c>
      <c r="N1029" s="545" t="s">
        <v>13413</v>
      </c>
      <c r="O1029" s="545" t="s">
        <v>14848</v>
      </c>
      <c r="P1029" s="549">
        <v>1079</v>
      </c>
      <c r="Q1029" s="549">
        <v>1</v>
      </c>
      <c r="R1029" s="549">
        <v>20</v>
      </c>
      <c r="S1029" s="548">
        <v>2257</v>
      </c>
      <c r="T1029" s="548"/>
      <c r="U1029" s="99"/>
    </row>
    <row r="1030" spans="1:21" ht="19.5" customHeight="1">
      <c r="A1030" s="545">
        <v>1165</v>
      </c>
      <c r="B1030" s="545" t="s">
        <v>3170</v>
      </c>
      <c r="C1030" s="545" t="s">
        <v>216</v>
      </c>
      <c r="D1030" s="546"/>
      <c r="E1030" s="171" t="str">
        <f t="shared" si="16"/>
        <v>1900</v>
      </c>
      <c r="F1030" s="547">
        <v>0</v>
      </c>
      <c r="G1030" s="548">
        <v>0</v>
      </c>
      <c r="H1030" s="547">
        <v>0</v>
      </c>
      <c r="I1030" s="545" t="s">
        <v>12680</v>
      </c>
      <c r="J1030" s="545"/>
      <c r="K1030" s="545" t="s">
        <v>13413</v>
      </c>
      <c r="L1030" s="545" t="s">
        <v>13807</v>
      </c>
      <c r="M1030" s="548" t="s">
        <v>13758</v>
      </c>
      <c r="N1030" s="545" t="s">
        <v>13413</v>
      </c>
      <c r="O1030" s="545" t="s">
        <v>14849</v>
      </c>
      <c r="P1030" s="549">
        <v>1080</v>
      </c>
      <c r="Q1030" s="549">
        <v>1</v>
      </c>
      <c r="R1030" s="549">
        <v>20</v>
      </c>
      <c r="S1030" s="548"/>
      <c r="T1030" s="548"/>
      <c r="U1030" s="99"/>
    </row>
    <row r="1031" spans="1:21" ht="19.5" customHeight="1">
      <c r="A1031" s="545">
        <v>1167</v>
      </c>
      <c r="B1031" s="545" t="s">
        <v>11803</v>
      </c>
      <c r="C1031" s="545" t="s">
        <v>216</v>
      </c>
      <c r="D1031" s="546"/>
      <c r="E1031" s="171" t="str">
        <f t="shared" si="16"/>
        <v>1900</v>
      </c>
      <c r="F1031" s="547">
        <v>0</v>
      </c>
      <c r="G1031" s="548">
        <v>0</v>
      </c>
      <c r="H1031" s="547">
        <v>0</v>
      </c>
      <c r="I1031" s="545" t="s">
        <v>12680</v>
      </c>
      <c r="J1031" s="545"/>
      <c r="K1031" s="545" t="s">
        <v>13413</v>
      </c>
      <c r="L1031" s="545" t="s">
        <v>13919</v>
      </c>
      <c r="M1031" s="548" t="s">
        <v>13758</v>
      </c>
      <c r="N1031" s="545" t="s">
        <v>13413</v>
      </c>
      <c r="O1031" s="545" t="s">
        <v>14850</v>
      </c>
      <c r="P1031" s="549">
        <v>1082</v>
      </c>
      <c r="Q1031" s="549">
        <v>1</v>
      </c>
      <c r="R1031" s="549">
        <v>20</v>
      </c>
      <c r="S1031" s="548"/>
      <c r="T1031" s="548"/>
      <c r="U1031" s="99"/>
    </row>
    <row r="1032" spans="1:21" ht="19.5" customHeight="1">
      <c r="A1032" s="545">
        <v>1168</v>
      </c>
      <c r="B1032" s="545" t="s">
        <v>11802</v>
      </c>
      <c r="C1032" s="545" t="s">
        <v>216</v>
      </c>
      <c r="D1032" s="546"/>
      <c r="E1032" s="171" t="str">
        <f t="shared" si="16"/>
        <v>1900</v>
      </c>
      <c r="F1032" s="547">
        <v>0</v>
      </c>
      <c r="G1032" s="548">
        <v>0</v>
      </c>
      <c r="H1032" s="547">
        <v>0</v>
      </c>
      <c r="I1032" s="545" t="s">
        <v>12680</v>
      </c>
      <c r="J1032" s="545"/>
      <c r="K1032" s="545" t="s">
        <v>13413</v>
      </c>
      <c r="L1032" s="545" t="s">
        <v>14778</v>
      </c>
      <c r="M1032" s="548" t="s">
        <v>13758</v>
      </c>
      <c r="N1032" s="545" t="s">
        <v>13413</v>
      </c>
      <c r="O1032" s="545" t="s">
        <v>14851</v>
      </c>
      <c r="P1032" s="549">
        <v>1083</v>
      </c>
      <c r="Q1032" s="549">
        <v>1</v>
      </c>
      <c r="R1032" s="549">
        <v>20</v>
      </c>
      <c r="S1032" s="548"/>
      <c r="T1032" s="548"/>
      <c r="U1032" s="99"/>
    </row>
    <row r="1033" spans="1:21" ht="19.5" customHeight="1">
      <c r="A1033" s="545">
        <v>1169</v>
      </c>
      <c r="B1033" s="545" t="s">
        <v>11801</v>
      </c>
      <c r="C1033" s="545" t="s">
        <v>216</v>
      </c>
      <c r="D1033" s="546"/>
      <c r="E1033" s="171" t="str">
        <f t="shared" si="16"/>
        <v>1900</v>
      </c>
      <c r="F1033" s="547">
        <v>0</v>
      </c>
      <c r="G1033" s="548">
        <v>0</v>
      </c>
      <c r="H1033" s="547">
        <v>0</v>
      </c>
      <c r="I1033" s="545" t="s">
        <v>12680</v>
      </c>
      <c r="J1033" s="545"/>
      <c r="K1033" s="545" t="s">
        <v>13413</v>
      </c>
      <c r="L1033" s="545" t="s">
        <v>13919</v>
      </c>
      <c r="M1033" s="548" t="s">
        <v>13758</v>
      </c>
      <c r="N1033" s="545" t="s">
        <v>13413</v>
      </c>
      <c r="O1033" s="545" t="s">
        <v>14852</v>
      </c>
      <c r="P1033" s="549">
        <v>1084</v>
      </c>
      <c r="Q1033" s="549">
        <v>1</v>
      </c>
      <c r="R1033" s="549">
        <v>20</v>
      </c>
      <c r="S1033" s="548"/>
      <c r="T1033" s="548"/>
      <c r="U1033" s="99"/>
    </row>
    <row r="1034" spans="1:21" ht="19.5" customHeight="1">
      <c r="A1034" s="545">
        <v>1170</v>
      </c>
      <c r="B1034" s="545" t="s">
        <v>11800</v>
      </c>
      <c r="C1034" s="545" t="s">
        <v>216</v>
      </c>
      <c r="D1034" s="546"/>
      <c r="E1034" s="171" t="str">
        <f t="shared" si="16"/>
        <v>1900</v>
      </c>
      <c r="F1034" s="547">
        <v>0</v>
      </c>
      <c r="G1034" s="548">
        <v>0</v>
      </c>
      <c r="H1034" s="547">
        <v>0</v>
      </c>
      <c r="I1034" s="545" t="s">
        <v>12680</v>
      </c>
      <c r="J1034" s="545"/>
      <c r="K1034" s="545" t="s">
        <v>13413</v>
      </c>
      <c r="L1034" s="545" t="s">
        <v>14778</v>
      </c>
      <c r="M1034" s="548" t="s">
        <v>13758</v>
      </c>
      <c r="N1034" s="545" t="s">
        <v>13413</v>
      </c>
      <c r="O1034" s="545" t="s">
        <v>14853</v>
      </c>
      <c r="P1034" s="549">
        <v>1085</v>
      </c>
      <c r="Q1034" s="549">
        <v>1</v>
      </c>
      <c r="R1034" s="549">
        <v>20</v>
      </c>
      <c r="S1034" s="548"/>
      <c r="T1034" s="548"/>
      <c r="U1034" s="99"/>
    </row>
    <row r="1035" spans="1:21" ht="19.5" customHeight="1">
      <c r="A1035" s="545">
        <v>1171</v>
      </c>
      <c r="B1035" s="545" t="s">
        <v>3176</v>
      </c>
      <c r="C1035" s="545" t="s">
        <v>216</v>
      </c>
      <c r="D1035" s="546"/>
      <c r="E1035" s="171" t="str">
        <f t="shared" si="16"/>
        <v>1900</v>
      </c>
      <c r="F1035" s="547">
        <v>0</v>
      </c>
      <c r="G1035" s="548">
        <v>0</v>
      </c>
      <c r="H1035" s="547">
        <v>0</v>
      </c>
      <c r="I1035" s="545" t="s">
        <v>12735</v>
      </c>
      <c r="J1035" s="545"/>
      <c r="K1035" s="545" t="s">
        <v>13413</v>
      </c>
      <c r="L1035" s="545" t="s">
        <v>14854</v>
      </c>
      <c r="M1035" s="548" t="s">
        <v>13758</v>
      </c>
      <c r="N1035" s="545" t="s">
        <v>13413</v>
      </c>
      <c r="O1035" s="545" t="s">
        <v>14855</v>
      </c>
      <c r="P1035" s="549">
        <v>1086</v>
      </c>
      <c r="Q1035" s="549">
        <v>1</v>
      </c>
      <c r="R1035" s="549">
        <v>158</v>
      </c>
      <c r="S1035" s="548"/>
      <c r="T1035" s="548"/>
      <c r="U1035" s="99"/>
    </row>
    <row r="1036" spans="1:21" ht="19.5" customHeight="1">
      <c r="A1036" s="545">
        <v>1172</v>
      </c>
      <c r="B1036" s="545" t="s">
        <v>2047</v>
      </c>
      <c r="C1036" s="545" t="s">
        <v>216</v>
      </c>
      <c r="D1036" s="546"/>
      <c r="E1036" s="171" t="str">
        <f t="shared" si="16"/>
        <v>1900</v>
      </c>
      <c r="F1036" s="547">
        <v>0</v>
      </c>
      <c r="G1036" s="548">
        <v>0</v>
      </c>
      <c r="H1036" s="547">
        <v>0</v>
      </c>
      <c r="I1036" s="545" t="s">
        <v>12715</v>
      </c>
      <c r="J1036" s="545"/>
      <c r="K1036" s="545" t="s">
        <v>13413</v>
      </c>
      <c r="L1036" s="545" t="s">
        <v>13413</v>
      </c>
      <c r="M1036" s="548" t="s">
        <v>13758</v>
      </c>
      <c r="N1036" s="545" t="s">
        <v>13413</v>
      </c>
      <c r="O1036" s="545" t="s">
        <v>14856</v>
      </c>
      <c r="P1036" s="549">
        <v>1087</v>
      </c>
      <c r="Q1036" s="549">
        <v>1</v>
      </c>
      <c r="R1036" s="549">
        <v>129</v>
      </c>
      <c r="S1036" s="548"/>
      <c r="T1036" s="548"/>
      <c r="U1036" s="99"/>
    </row>
    <row r="1037" spans="1:21" ht="19.5" customHeight="1">
      <c r="A1037" s="545">
        <v>1174</v>
      </c>
      <c r="B1037" s="545" t="s">
        <v>3180</v>
      </c>
      <c r="C1037" s="545" t="s">
        <v>216</v>
      </c>
      <c r="D1037" s="546"/>
      <c r="E1037" s="171" t="str">
        <f t="shared" si="16"/>
        <v>1900</v>
      </c>
      <c r="F1037" s="547">
        <v>0</v>
      </c>
      <c r="G1037" s="548">
        <v>0</v>
      </c>
      <c r="H1037" s="547">
        <v>0</v>
      </c>
      <c r="I1037" s="545" t="s">
        <v>12663</v>
      </c>
      <c r="J1037" s="545"/>
      <c r="K1037" s="545" t="s">
        <v>13413</v>
      </c>
      <c r="L1037" s="545" t="s">
        <v>14857</v>
      </c>
      <c r="M1037" s="548" t="s">
        <v>13758</v>
      </c>
      <c r="N1037" s="545" t="s">
        <v>13413</v>
      </c>
      <c r="O1037" s="545" t="s">
        <v>14858</v>
      </c>
      <c r="P1037" s="549">
        <v>1089</v>
      </c>
      <c r="Q1037" s="549">
        <v>1</v>
      </c>
      <c r="R1037" s="549">
        <v>21</v>
      </c>
      <c r="S1037" s="548"/>
      <c r="T1037" s="548"/>
      <c r="U1037" s="99"/>
    </row>
    <row r="1038" spans="1:21" ht="19.5" customHeight="1">
      <c r="A1038" s="545">
        <v>1175</v>
      </c>
      <c r="B1038" s="545" t="s">
        <v>6391</v>
      </c>
      <c r="C1038" s="545" t="s">
        <v>216</v>
      </c>
      <c r="D1038" s="546">
        <v>46052</v>
      </c>
      <c r="E1038" s="171" t="str">
        <f t="shared" si="16"/>
        <v>2026</v>
      </c>
      <c r="F1038" s="547">
        <v>54514</v>
      </c>
      <c r="G1038" s="548">
        <v>0.19</v>
      </c>
      <c r="H1038" s="547">
        <v>45810.080000000002</v>
      </c>
      <c r="I1038" s="545" t="s">
        <v>12735</v>
      </c>
      <c r="J1038" s="545" t="s">
        <v>13307</v>
      </c>
      <c r="K1038" s="545" t="s">
        <v>13413</v>
      </c>
      <c r="L1038" s="545" t="s">
        <v>14857</v>
      </c>
      <c r="M1038" s="548" t="s">
        <v>13758</v>
      </c>
      <c r="N1038" s="545" t="s">
        <v>13413</v>
      </c>
      <c r="O1038" s="545" t="s">
        <v>14859</v>
      </c>
      <c r="P1038" s="549">
        <v>1090</v>
      </c>
      <c r="Q1038" s="549">
        <v>1</v>
      </c>
      <c r="R1038" s="549">
        <v>51</v>
      </c>
      <c r="S1038" s="548">
        <v>2228</v>
      </c>
      <c r="T1038" s="548"/>
      <c r="U1038" s="99"/>
    </row>
    <row r="1039" spans="1:21" ht="19.5" customHeight="1">
      <c r="A1039" s="545">
        <v>1176</v>
      </c>
      <c r="B1039" s="545" t="s">
        <v>2546</v>
      </c>
      <c r="C1039" s="545" t="s">
        <v>216</v>
      </c>
      <c r="D1039" s="546">
        <v>44588</v>
      </c>
      <c r="E1039" s="171" t="str">
        <f t="shared" si="16"/>
        <v>2022</v>
      </c>
      <c r="F1039" s="547">
        <v>100770</v>
      </c>
      <c r="G1039" s="548">
        <v>0.19</v>
      </c>
      <c r="H1039" s="547">
        <v>84680.67</v>
      </c>
      <c r="I1039" s="545" t="s">
        <v>12642</v>
      </c>
      <c r="J1039" s="545" t="s">
        <v>13297</v>
      </c>
      <c r="K1039" s="545" t="s">
        <v>13413</v>
      </c>
      <c r="L1039" s="545" t="s">
        <v>13807</v>
      </c>
      <c r="M1039" s="548" t="s">
        <v>13758</v>
      </c>
      <c r="N1039" s="545" t="s">
        <v>13413</v>
      </c>
      <c r="O1039" s="545" t="s">
        <v>14860</v>
      </c>
      <c r="P1039" s="549">
        <v>1091</v>
      </c>
      <c r="Q1039" s="549">
        <v>1</v>
      </c>
      <c r="R1039" s="549">
        <v>135</v>
      </c>
      <c r="S1039" s="548">
        <v>2257</v>
      </c>
      <c r="T1039" s="548"/>
      <c r="U1039" s="99"/>
    </row>
    <row r="1040" spans="1:21" ht="19.5" customHeight="1">
      <c r="A1040" s="545">
        <v>1177</v>
      </c>
      <c r="B1040" s="545" t="s">
        <v>3181</v>
      </c>
      <c r="C1040" s="545" t="s">
        <v>216</v>
      </c>
      <c r="D1040" s="546"/>
      <c r="E1040" s="171" t="str">
        <f t="shared" si="16"/>
        <v>1900</v>
      </c>
      <c r="F1040" s="547">
        <v>0</v>
      </c>
      <c r="G1040" s="548">
        <v>0</v>
      </c>
      <c r="H1040" s="547">
        <v>0</v>
      </c>
      <c r="I1040" s="545" t="s">
        <v>12663</v>
      </c>
      <c r="J1040" s="545"/>
      <c r="K1040" s="545" t="s">
        <v>13413</v>
      </c>
      <c r="L1040" s="545" t="s">
        <v>14857</v>
      </c>
      <c r="M1040" s="548" t="s">
        <v>13758</v>
      </c>
      <c r="N1040" s="545" t="s">
        <v>13413</v>
      </c>
      <c r="O1040" s="545" t="s">
        <v>14861</v>
      </c>
      <c r="P1040" s="549">
        <v>1092</v>
      </c>
      <c r="Q1040" s="549">
        <v>1</v>
      </c>
      <c r="R1040" s="549">
        <v>21</v>
      </c>
      <c r="S1040" s="548"/>
      <c r="T1040" s="548"/>
      <c r="U1040" s="99"/>
    </row>
    <row r="1041" spans="1:21" ht="19.5" customHeight="1">
      <c r="A1041" s="545">
        <v>1178</v>
      </c>
      <c r="B1041" s="545" t="s">
        <v>11799</v>
      </c>
      <c r="C1041" s="545" t="s">
        <v>216</v>
      </c>
      <c r="D1041" s="546"/>
      <c r="E1041" s="171" t="str">
        <f t="shared" si="16"/>
        <v>1900</v>
      </c>
      <c r="F1041" s="547">
        <v>0</v>
      </c>
      <c r="G1041" s="548">
        <v>0</v>
      </c>
      <c r="H1041" s="547">
        <v>0</v>
      </c>
      <c r="I1041" s="545" t="s">
        <v>12663</v>
      </c>
      <c r="J1041" s="545"/>
      <c r="K1041" s="545" t="s">
        <v>13413</v>
      </c>
      <c r="L1041" s="545" t="s">
        <v>14857</v>
      </c>
      <c r="M1041" s="548" t="s">
        <v>13758</v>
      </c>
      <c r="N1041" s="545" t="s">
        <v>13413</v>
      </c>
      <c r="O1041" s="545" t="s">
        <v>14862</v>
      </c>
      <c r="P1041" s="549">
        <v>1093</v>
      </c>
      <c r="Q1041" s="549">
        <v>1</v>
      </c>
      <c r="R1041" s="549">
        <v>21</v>
      </c>
      <c r="S1041" s="548"/>
      <c r="T1041" s="548"/>
      <c r="U1041" s="99"/>
    </row>
    <row r="1042" spans="1:21" ht="19.5" customHeight="1">
      <c r="A1042" s="545">
        <v>1179</v>
      </c>
      <c r="B1042" s="545" t="s">
        <v>2675</v>
      </c>
      <c r="C1042" s="545" t="s">
        <v>216</v>
      </c>
      <c r="D1042" s="546">
        <v>45708</v>
      </c>
      <c r="E1042" s="171" t="str">
        <f t="shared" si="16"/>
        <v>2025</v>
      </c>
      <c r="F1042" s="547">
        <v>10465.799999999999</v>
      </c>
      <c r="G1042" s="548">
        <v>0.19</v>
      </c>
      <c r="H1042" s="547">
        <v>8794.7900000000009</v>
      </c>
      <c r="I1042" s="545" t="s">
        <v>12642</v>
      </c>
      <c r="J1042" s="545" t="s">
        <v>13307</v>
      </c>
      <c r="K1042" s="545" t="s">
        <v>13413</v>
      </c>
      <c r="L1042" s="545" t="s">
        <v>13807</v>
      </c>
      <c r="M1042" s="548" t="s">
        <v>13758</v>
      </c>
      <c r="N1042" s="545" t="s">
        <v>13413</v>
      </c>
      <c r="O1042" s="545" t="s">
        <v>14863</v>
      </c>
      <c r="P1042" s="549">
        <v>1094</v>
      </c>
      <c r="Q1042" s="549">
        <v>1</v>
      </c>
      <c r="R1042" s="549">
        <v>135</v>
      </c>
      <c r="S1042" s="548">
        <v>2228</v>
      </c>
      <c r="T1042" s="548"/>
      <c r="U1042" s="99"/>
    </row>
    <row r="1043" spans="1:21" ht="19.5" customHeight="1">
      <c r="A1043" s="545">
        <v>1180</v>
      </c>
      <c r="B1043" s="545" t="s">
        <v>3183</v>
      </c>
      <c r="C1043" s="545" t="s">
        <v>216</v>
      </c>
      <c r="D1043" s="546"/>
      <c r="E1043" s="171" t="str">
        <f t="shared" si="16"/>
        <v>1900</v>
      </c>
      <c r="F1043" s="547">
        <v>0</v>
      </c>
      <c r="G1043" s="548">
        <v>0</v>
      </c>
      <c r="H1043" s="547">
        <v>0</v>
      </c>
      <c r="I1043" s="545" t="s">
        <v>12663</v>
      </c>
      <c r="J1043" s="545"/>
      <c r="K1043" s="545" t="s">
        <v>13413</v>
      </c>
      <c r="L1043" s="545" t="s">
        <v>14857</v>
      </c>
      <c r="M1043" s="548" t="s">
        <v>13758</v>
      </c>
      <c r="N1043" s="545" t="s">
        <v>13413</v>
      </c>
      <c r="O1043" s="545" t="s">
        <v>14864</v>
      </c>
      <c r="P1043" s="549">
        <v>1095</v>
      </c>
      <c r="Q1043" s="549">
        <v>1</v>
      </c>
      <c r="R1043" s="549">
        <v>21</v>
      </c>
      <c r="S1043" s="548"/>
      <c r="T1043" s="548"/>
      <c r="U1043" s="99"/>
    </row>
    <row r="1044" spans="1:21" ht="19.5" customHeight="1">
      <c r="A1044" s="545">
        <v>1182</v>
      </c>
      <c r="B1044" s="545" t="s">
        <v>6851</v>
      </c>
      <c r="C1044" s="545" t="s">
        <v>216</v>
      </c>
      <c r="D1044" s="546">
        <v>44588</v>
      </c>
      <c r="E1044" s="171" t="str">
        <f t="shared" si="16"/>
        <v>2022</v>
      </c>
      <c r="F1044" s="547">
        <v>92923.01</v>
      </c>
      <c r="G1044" s="548">
        <v>0.19</v>
      </c>
      <c r="H1044" s="547">
        <v>78086.559999999998</v>
      </c>
      <c r="I1044" s="545" t="s">
        <v>12642</v>
      </c>
      <c r="J1044" s="545" t="s">
        <v>13297</v>
      </c>
      <c r="K1044" s="545" t="s">
        <v>13413</v>
      </c>
      <c r="L1044" s="545" t="s">
        <v>13807</v>
      </c>
      <c r="M1044" s="548" t="s">
        <v>13758</v>
      </c>
      <c r="N1044" s="545" t="s">
        <v>13413</v>
      </c>
      <c r="O1044" s="545" t="s">
        <v>14865</v>
      </c>
      <c r="P1044" s="549">
        <v>1097</v>
      </c>
      <c r="Q1044" s="549">
        <v>1</v>
      </c>
      <c r="R1044" s="549">
        <v>135</v>
      </c>
      <c r="S1044" s="548">
        <v>2257</v>
      </c>
      <c r="T1044" s="548"/>
      <c r="U1044" s="99"/>
    </row>
    <row r="1045" spans="1:21" ht="19.5" customHeight="1">
      <c r="A1045" s="545">
        <v>1183</v>
      </c>
      <c r="B1045" s="545" t="s">
        <v>3184</v>
      </c>
      <c r="C1045" s="545" t="s">
        <v>216</v>
      </c>
      <c r="D1045" s="546"/>
      <c r="E1045" s="171" t="str">
        <f t="shared" si="16"/>
        <v>1900</v>
      </c>
      <c r="F1045" s="547">
        <v>0</v>
      </c>
      <c r="G1045" s="548">
        <v>0</v>
      </c>
      <c r="H1045" s="547">
        <v>0</v>
      </c>
      <c r="I1045" s="545" t="s">
        <v>12663</v>
      </c>
      <c r="J1045" s="545"/>
      <c r="K1045" s="545" t="s">
        <v>13413</v>
      </c>
      <c r="L1045" s="545" t="s">
        <v>14857</v>
      </c>
      <c r="M1045" s="548" t="s">
        <v>13758</v>
      </c>
      <c r="N1045" s="545" t="s">
        <v>13413</v>
      </c>
      <c r="O1045" s="545" t="s">
        <v>14866</v>
      </c>
      <c r="P1045" s="549">
        <v>1098</v>
      </c>
      <c r="Q1045" s="549">
        <v>1</v>
      </c>
      <c r="R1045" s="549">
        <v>21</v>
      </c>
      <c r="S1045" s="548"/>
      <c r="T1045" s="548"/>
      <c r="U1045" s="99"/>
    </row>
    <row r="1046" spans="1:21" ht="19.5" customHeight="1">
      <c r="A1046" s="545">
        <v>1184</v>
      </c>
      <c r="B1046" s="545" t="s">
        <v>11798</v>
      </c>
      <c r="C1046" s="545" t="s">
        <v>216</v>
      </c>
      <c r="D1046" s="546"/>
      <c r="E1046" s="171" t="str">
        <f t="shared" si="16"/>
        <v>1900</v>
      </c>
      <c r="F1046" s="547">
        <v>0</v>
      </c>
      <c r="G1046" s="548">
        <v>0</v>
      </c>
      <c r="H1046" s="547">
        <v>0</v>
      </c>
      <c r="I1046" s="545" t="s">
        <v>12663</v>
      </c>
      <c r="J1046" s="545"/>
      <c r="K1046" s="545" t="s">
        <v>13413</v>
      </c>
      <c r="L1046" s="545" t="s">
        <v>14857</v>
      </c>
      <c r="M1046" s="548" t="s">
        <v>13758</v>
      </c>
      <c r="N1046" s="545" t="s">
        <v>13413</v>
      </c>
      <c r="O1046" s="545" t="s">
        <v>14867</v>
      </c>
      <c r="P1046" s="549">
        <v>1099</v>
      </c>
      <c r="Q1046" s="549">
        <v>1</v>
      </c>
      <c r="R1046" s="549">
        <v>21</v>
      </c>
      <c r="S1046" s="548"/>
      <c r="T1046" s="548"/>
      <c r="U1046" s="99"/>
    </row>
    <row r="1047" spans="1:21" ht="19.5" customHeight="1">
      <c r="A1047" s="545">
        <v>1185</v>
      </c>
      <c r="B1047" s="545" t="s">
        <v>12289</v>
      </c>
      <c r="C1047" s="545" t="s">
        <v>216</v>
      </c>
      <c r="D1047" s="546">
        <v>45708</v>
      </c>
      <c r="E1047" s="171" t="str">
        <f t="shared" si="16"/>
        <v>2025</v>
      </c>
      <c r="F1047" s="547">
        <v>15727.82</v>
      </c>
      <c r="G1047" s="548">
        <v>0.19</v>
      </c>
      <c r="H1047" s="547">
        <v>13216.66</v>
      </c>
      <c r="I1047" s="545" t="s">
        <v>12700</v>
      </c>
      <c r="J1047" s="545" t="s">
        <v>13307</v>
      </c>
      <c r="K1047" s="545" t="s">
        <v>14868</v>
      </c>
      <c r="L1047" s="545" t="s">
        <v>13413</v>
      </c>
      <c r="M1047" s="548" t="s">
        <v>13758</v>
      </c>
      <c r="N1047" s="545" t="s">
        <v>13413</v>
      </c>
      <c r="O1047" s="545" t="s">
        <v>13413</v>
      </c>
      <c r="P1047" s="549">
        <v>1100</v>
      </c>
      <c r="Q1047" s="549">
        <v>1</v>
      </c>
      <c r="R1047" s="549">
        <v>117</v>
      </c>
      <c r="S1047" s="548">
        <v>2228</v>
      </c>
      <c r="T1047" s="548"/>
      <c r="U1047" s="99"/>
    </row>
    <row r="1048" spans="1:21" ht="19.5" customHeight="1">
      <c r="A1048" s="545">
        <v>1186</v>
      </c>
      <c r="B1048" s="545" t="s">
        <v>3187</v>
      </c>
      <c r="C1048" s="545" t="s">
        <v>216</v>
      </c>
      <c r="D1048" s="546"/>
      <c r="E1048" s="171" t="str">
        <f t="shared" si="16"/>
        <v>1900</v>
      </c>
      <c r="F1048" s="547">
        <v>0</v>
      </c>
      <c r="G1048" s="548">
        <v>0</v>
      </c>
      <c r="H1048" s="547">
        <v>0</v>
      </c>
      <c r="I1048" s="545" t="s">
        <v>12735</v>
      </c>
      <c r="J1048" s="545"/>
      <c r="K1048" s="545" t="s">
        <v>13413</v>
      </c>
      <c r="L1048" s="545" t="s">
        <v>14869</v>
      </c>
      <c r="M1048" s="548" t="s">
        <v>13758</v>
      </c>
      <c r="N1048" s="545" t="s">
        <v>13413</v>
      </c>
      <c r="O1048" s="545" t="s">
        <v>14870</v>
      </c>
      <c r="P1048" s="549">
        <v>1101</v>
      </c>
      <c r="Q1048" s="549">
        <v>1</v>
      </c>
      <c r="R1048" s="549">
        <v>158</v>
      </c>
      <c r="S1048" s="548"/>
      <c r="T1048" s="548"/>
      <c r="U1048" s="99"/>
    </row>
    <row r="1049" spans="1:21" ht="19.5" customHeight="1">
      <c r="A1049" s="545">
        <v>1187</v>
      </c>
      <c r="B1049" s="545" t="s">
        <v>3188</v>
      </c>
      <c r="C1049" s="545" t="s">
        <v>216</v>
      </c>
      <c r="D1049" s="546"/>
      <c r="E1049" s="171" t="str">
        <f t="shared" si="16"/>
        <v>1900</v>
      </c>
      <c r="F1049" s="547">
        <v>0</v>
      </c>
      <c r="G1049" s="548">
        <v>0</v>
      </c>
      <c r="H1049" s="547">
        <v>0</v>
      </c>
      <c r="I1049" s="545" t="s">
        <v>12735</v>
      </c>
      <c r="J1049" s="545"/>
      <c r="K1049" s="545" t="s">
        <v>13413</v>
      </c>
      <c r="L1049" s="545" t="s">
        <v>14869</v>
      </c>
      <c r="M1049" s="548" t="s">
        <v>13758</v>
      </c>
      <c r="N1049" s="545" t="s">
        <v>13413</v>
      </c>
      <c r="O1049" s="545" t="s">
        <v>14871</v>
      </c>
      <c r="P1049" s="549">
        <v>1102</v>
      </c>
      <c r="Q1049" s="549">
        <v>1</v>
      </c>
      <c r="R1049" s="549">
        <v>158</v>
      </c>
      <c r="S1049" s="548"/>
      <c r="T1049" s="548"/>
      <c r="U1049" s="99"/>
    </row>
    <row r="1050" spans="1:21" ht="19.5" customHeight="1">
      <c r="A1050" s="545">
        <v>1188</v>
      </c>
      <c r="B1050" s="545" t="s">
        <v>3189</v>
      </c>
      <c r="C1050" s="545" t="s">
        <v>216</v>
      </c>
      <c r="D1050" s="546"/>
      <c r="E1050" s="171" t="str">
        <f t="shared" si="16"/>
        <v>1900</v>
      </c>
      <c r="F1050" s="547">
        <v>0</v>
      </c>
      <c r="G1050" s="548">
        <v>0</v>
      </c>
      <c r="H1050" s="547">
        <v>0</v>
      </c>
      <c r="I1050" s="545" t="s">
        <v>12735</v>
      </c>
      <c r="J1050" s="545"/>
      <c r="K1050" s="545" t="s">
        <v>13413</v>
      </c>
      <c r="L1050" s="545" t="s">
        <v>14869</v>
      </c>
      <c r="M1050" s="548" t="s">
        <v>13758</v>
      </c>
      <c r="N1050" s="545" t="s">
        <v>13413</v>
      </c>
      <c r="O1050" s="545" t="s">
        <v>14871</v>
      </c>
      <c r="P1050" s="549">
        <v>1103</v>
      </c>
      <c r="Q1050" s="549">
        <v>1</v>
      </c>
      <c r="R1050" s="549">
        <v>158</v>
      </c>
      <c r="S1050" s="548"/>
      <c r="T1050" s="548"/>
      <c r="U1050" s="99"/>
    </row>
    <row r="1051" spans="1:21" ht="19.5" customHeight="1">
      <c r="A1051" s="545">
        <v>1189</v>
      </c>
      <c r="B1051" s="545" t="s">
        <v>3193</v>
      </c>
      <c r="C1051" s="545" t="s">
        <v>216</v>
      </c>
      <c r="D1051" s="546"/>
      <c r="E1051" s="171" t="str">
        <f t="shared" si="16"/>
        <v>1900</v>
      </c>
      <c r="F1051" s="547">
        <v>0</v>
      </c>
      <c r="G1051" s="548">
        <v>0</v>
      </c>
      <c r="H1051" s="547">
        <v>0</v>
      </c>
      <c r="I1051" s="545" t="s">
        <v>12735</v>
      </c>
      <c r="J1051" s="545"/>
      <c r="K1051" s="545" t="s">
        <v>13413</v>
      </c>
      <c r="L1051" s="545" t="s">
        <v>14869</v>
      </c>
      <c r="M1051" s="548" t="s">
        <v>13758</v>
      </c>
      <c r="N1051" s="545" t="s">
        <v>13413</v>
      </c>
      <c r="O1051" s="545" t="s">
        <v>14872</v>
      </c>
      <c r="P1051" s="549">
        <v>1104</v>
      </c>
      <c r="Q1051" s="549">
        <v>1</v>
      </c>
      <c r="R1051" s="549">
        <v>158</v>
      </c>
      <c r="S1051" s="548"/>
      <c r="T1051" s="548"/>
      <c r="U1051" s="99"/>
    </row>
    <row r="1052" spans="1:21" ht="19.5" customHeight="1">
      <c r="A1052" s="545">
        <v>1190</v>
      </c>
      <c r="B1052" s="545" t="s">
        <v>3206</v>
      </c>
      <c r="C1052" s="545" t="s">
        <v>216</v>
      </c>
      <c r="D1052" s="546"/>
      <c r="E1052" s="171" t="str">
        <f t="shared" si="16"/>
        <v>1900</v>
      </c>
      <c r="F1052" s="547">
        <v>0</v>
      </c>
      <c r="G1052" s="548">
        <v>0</v>
      </c>
      <c r="H1052" s="547">
        <v>0</v>
      </c>
      <c r="I1052" s="545" t="s">
        <v>12735</v>
      </c>
      <c r="J1052" s="545"/>
      <c r="K1052" s="545" t="s">
        <v>13413</v>
      </c>
      <c r="L1052" s="545" t="s">
        <v>14869</v>
      </c>
      <c r="M1052" s="548" t="s">
        <v>13758</v>
      </c>
      <c r="N1052" s="545" t="s">
        <v>13413</v>
      </c>
      <c r="O1052" s="545" t="s">
        <v>14872</v>
      </c>
      <c r="P1052" s="549">
        <v>1105</v>
      </c>
      <c r="Q1052" s="549">
        <v>1</v>
      </c>
      <c r="R1052" s="549">
        <v>158</v>
      </c>
      <c r="S1052" s="548"/>
      <c r="T1052" s="548"/>
      <c r="U1052" s="99"/>
    </row>
    <row r="1053" spans="1:21" ht="19.5" customHeight="1">
      <c r="A1053" s="545">
        <v>1191</v>
      </c>
      <c r="B1053" s="545" t="s">
        <v>3192</v>
      </c>
      <c r="C1053" s="545" t="s">
        <v>216</v>
      </c>
      <c r="D1053" s="546"/>
      <c r="E1053" s="171" t="str">
        <f t="shared" si="16"/>
        <v>1900</v>
      </c>
      <c r="F1053" s="547">
        <v>0</v>
      </c>
      <c r="G1053" s="548">
        <v>0</v>
      </c>
      <c r="H1053" s="547">
        <v>0</v>
      </c>
      <c r="I1053" s="545" t="s">
        <v>12735</v>
      </c>
      <c r="J1053" s="545"/>
      <c r="K1053" s="545" t="s">
        <v>13413</v>
      </c>
      <c r="L1053" s="545" t="s">
        <v>14873</v>
      </c>
      <c r="M1053" s="548" t="s">
        <v>13758</v>
      </c>
      <c r="N1053" s="545" t="s">
        <v>13413</v>
      </c>
      <c r="O1053" s="545" t="s">
        <v>14874</v>
      </c>
      <c r="P1053" s="549">
        <v>1106</v>
      </c>
      <c r="Q1053" s="549">
        <v>1</v>
      </c>
      <c r="R1053" s="549">
        <v>158</v>
      </c>
      <c r="S1053" s="548"/>
      <c r="T1053" s="548"/>
      <c r="U1053" s="99"/>
    </row>
    <row r="1054" spans="1:21" ht="19.5" customHeight="1">
      <c r="A1054" s="545">
        <v>1192</v>
      </c>
      <c r="B1054" s="545" t="s">
        <v>3195</v>
      </c>
      <c r="C1054" s="545" t="s">
        <v>216</v>
      </c>
      <c r="D1054" s="546"/>
      <c r="E1054" s="171" t="str">
        <f t="shared" si="16"/>
        <v>1900</v>
      </c>
      <c r="F1054" s="547">
        <v>0</v>
      </c>
      <c r="G1054" s="548">
        <v>0</v>
      </c>
      <c r="H1054" s="547">
        <v>0</v>
      </c>
      <c r="I1054" s="545" t="s">
        <v>12735</v>
      </c>
      <c r="J1054" s="545"/>
      <c r="K1054" s="545" t="s">
        <v>13413</v>
      </c>
      <c r="L1054" s="545" t="s">
        <v>14869</v>
      </c>
      <c r="M1054" s="548" t="s">
        <v>13758</v>
      </c>
      <c r="N1054" s="545" t="s">
        <v>13413</v>
      </c>
      <c r="O1054" s="545" t="s">
        <v>14875</v>
      </c>
      <c r="P1054" s="549">
        <v>1107</v>
      </c>
      <c r="Q1054" s="549">
        <v>1</v>
      </c>
      <c r="R1054" s="549">
        <v>158</v>
      </c>
      <c r="S1054" s="548"/>
      <c r="T1054" s="548"/>
      <c r="U1054" s="99"/>
    </row>
    <row r="1055" spans="1:21" ht="19.5" customHeight="1">
      <c r="A1055" s="545">
        <v>1193</v>
      </c>
      <c r="B1055" s="545" t="s">
        <v>6646</v>
      </c>
      <c r="C1055" s="545" t="s">
        <v>216</v>
      </c>
      <c r="D1055" s="546">
        <v>46052</v>
      </c>
      <c r="E1055" s="171" t="str">
        <f t="shared" si="16"/>
        <v>2026</v>
      </c>
      <c r="F1055" s="547">
        <v>102089</v>
      </c>
      <c r="G1055" s="548">
        <v>0.19</v>
      </c>
      <c r="H1055" s="547">
        <v>85789.08</v>
      </c>
      <c r="I1055" s="545" t="s">
        <v>12735</v>
      </c>
      <c r="J1055" s="545" t="s">
        <v>13307</v>
      </c>
      <c r="K1055" s="545" t="s">
        <v>14876</v>
      </c>
      <c r="L1055" s="545" t="s">
        <v>14869</v>
      </c>
      <c r="M1055" s="548" t="s">
        <v>13758</v>
      </c>
      <c r="N1055" s="545" t="s">
        <v>13413</v>
      </c>
      <c r="O1055" s="545" t="s">
        <v>14877</v>
      </c>
      <c r="P1055" s="549">
        <v>1108</v>
      </c>
      <c r="Q1055" s="549">
        <v>1</v>
      </c>
      <c r="R1055" s="549">
        <v>51</v>
      </c>
      <c r="S1055" s="548">
        <v>2228</v>
      </c>
      <c r="T1055" s="548"/>
      <c r="U1055" s="99"/>
    </row>
    <row r="1056" spans="1:21" ht="19.5" customHeight="1">
      <c r="A1056" s="545">
        <v>1194</v>
      </c>
      <c r="B1056" s="545" t="s">
        <v>3196</v>
      </c>
      <c r="C1056" s="545" t="s">
        <v>216</v>
      </c>
      <c r="D1056" s="546"/>
      <c r="E1056" s="171" t="str">
        <f t="shared" si="16"/>
        <v>1900</v>
      </c>
      <c r="F1056" s="547">
        <v>0</v>
      </c>
      <c r="G1056" s="548">
        <v>0</v>
      </c>
      <c r="H1056" s="547">
        <v>0</v>
      </c>
      <c r="I1056" s="545" t="s">
        <v>12735</v>
      </c>
      <c r="J1056" s="545"/>
      <c r="K1056" s="545" t="s">
        <v>13413</v>
      </c>
      <c r="L1056" s="545" t="s">
        <v>14869</v>
      </c>
      <c r="M1056" s="548" t="s">
        <v>13758</v>
      </c>
      <c r="N1056" s="545" t="s">
        <v>13413</v>
      </c>
      <c r="O1056" s="545" t="s">
        <v>14877</v>
      </c>
      <c r="P1056" s="549">
        <v>1109</v>
      </c>
      <c r="Q1056" s="549">
        <v>1</v>
      </c>
      <c r="R1056" s="549">
        <v>158</v>
      </c>
      <c r="S1056" s="548"/>
      <c r="T1056" s="548"/>
      <c r="U1056" s="99"/>
    </row>
    <row r="1057" spans="1:21" ht="19.5" customHeight="1">
      <c r="A1057" s="545">
        <v>1195</v>
      </c>
      <c r="B1057" s="545" t="s">
        <v>3198</v>
      </c>
      <c r="C1057" s="545" t="s">
        <v>216</v>
      </c>
      <c r="D1057" s="546"/>
      <c r="E1057" s="171" t="str">
        <f t="shared" si="16"/>
        <v>1900</v>
      </c>
      <c r="F1057" s="547">
        <v>0</v>
      </c>
      <c r="G1057" s="548">
        <v>0</v>
      </c>
      <c r="H1057" s="547">
        <v>0</v>
      </c>
      <c r="I1057" s="545" t="s">
        <v>12735</v>
      </c>
      <c r="J1057" s="545"/>
      <c r="K1057" s="545" t="s">
        <v>13413</v>
      </c>
      <c r="L1057" s="545" t="s">
        <v>14869</v>
      </c>
      <c r="M1057" s="548" t="s">
        <v>13758</v>
      </c>
      <c r="N1057" s="545" t="s">
        <v>13413</v>
      </c>
      <c r="O1057" s="545" t="s">
        <v>14878</v>
      </c>
      <c r="P1057" s="549">
        <v>1110</v>
      </c>
      <c r="Q1057" s="549">
        <v>1</v>
      </c>
      <c r="R1057" s="549">
        <v>158</v>
      </c>
      <c r="S1057" s="548"/>
      <c r="T1057" s="548"/>
      <c r="U1057" s="99"/>
    </row>
    <row r="1058" spans="1:21" ht="19.5" customHeight="1">
      <c r="A1058" s="545">
        <v>1196</v>
      </c>
      <c r="B1058" s="545" t="s">
        <v>3202</v>
      </c>
      <c r="C1058" s="545" t="s">
        <v>216</v>
      </c>
      <c r="D1058" s="546"/>
      <c r="E1058" s="171" t="str">
        <f t="shared" si="16"/>
        <v>1900</v>
      </c>
      <c r="F1058" s="547">
        <v>0</v>
      </c>
      <c r="G1058" s="548">
        <v>0</v>
      </c>
      <c r="H1058" s="547">
        <v>0</v>
      </c>
      <c r="I1058" s="545" t="s">
        <v>12735</v>
      </c>
      <c r="J1058" s="545"/>
      <c r="K1058" s="545" t="s">
        <v>13413</v>
      </c>
      <c r="L1058" s="545" t="s">
        <v>14869</v>
      </c>
      <c r="M1058" s="548" t="s">
        <v>13758</v>
      </c>
      <c r="N1058" s="545" t="s">
        <v>13413</v>
      </c>
      <c r="O1058" s="545" t="s">
        <v>14879</v>
      </c>
      <c r="P1058" s="549">
        <v>1111</v>
      </c>
      <c r="Q1058" s="549">
        <v>1</v>
      </c>
      <c r="R1058" s="549">
        <v>158</v>
      </c>
      <c r="S1058" s="548"/>
      <c r="T1058" s="548"/>
      <c r="U1058" s="99"/>
    </row>
    <row r="1059" spans="1:21" ht="19.5" customHeight="1">
      <c r="A1059" s="545">
        <v>1197</v>
      </c>
      <c r="B1059" s="545" t="s">
        <v>3201</v>
      </c>
      <c r="C1059" s="545" t="s">
        <v>216</v>
      </c>
      <c r="D1059" s="546"/>
      <c r="E1059" s="171" t="str">
        <f t="shared" si="16"/>
        <v>1900</v>
      </c>
      <c r="F1059" s="547">
        <v>0</v>
      </c>
      <c r="G1059" s="548">
        <v>0</v>
      </c>
      <c r="H1059" s="547">
        <v>0</v>
      </c>
      <c r="I1059" s="545" t="s">
        <v>12735</v>
      </c>
      <c r="J1059" s="545"/>
      <c r="K1059" s="545" t="s">
        <v>13413</v>
      </c>
      <c r="L1059" s="545" t="s">
        <v>14869</v>
      </c>
      <c r="M1059" s="548" t="s">
        <v>13758</v>
      </c>
      <c r="N1059" s="545" t="s">
        <v>13413</v>
      </c>
      <c r="O1059" s="545" t="s">
        <v>14879</v>
      </c>
      <c r="P1059" s="549">
        <v>1112</v>
      </c>
      <c r="Q1059" s="549">
        <v>1</v>
      </c>
      <c r="R1059" s="549">
        <v>158</v>
      </c>
      <c r="S1059" s="548"/>
      <c r="T1059" s="548"/>
      <c r="U1059" s="99"/>
    </row>
    <row r="1060" spans="1:21" ht="19.5" customHeight="1">
      <c r="A1060" s="545">
        <v>1198</v>
      </c>
      <c r="B1060" s="545" t="s">
        <v>11797</v>
      </c>
      <c r="C1060" s="545" t="s">
        <v>216</v>
      </c>
      <c r="D1060" s="546"/>
      <c r="E1060" s="171" t="str">
        <f t="shared" si="16"/>
        <v>1900</v>
      </c>
      <c r="F1060" s="547">
        <v>0</v>
      </c>
      <c r="G1060" s="548">
        <v>0</v>
      </c>
      <c r="H1060" s="547">
        <v>0</v>
      </c>
      <c r="I1060" s="545" t="s">
        <v>12735</v>
      </c>
      <c r="J1060" s="545"/>
      <c r="K1060" s="545" t="s">
        <v>13413</v>
      </c>
      <c r="L1060" s="545" t="s">
        <v>14869</v>
      </c>
      <c r="M1060" s="548" t="s">
        <v>13758</v>
      </c>
      <c r="N1060" s="545" t="s">
        <v>13413</v>
      </c>
      <c r="O1060" s="545" t="s">
        <v>14880</v>
      </c>
      <c r="P1060" s="549">
        <v>1113</v>
      </c>
      <c r="Q1060" s="549">
        <v>1</v>
      </c>
      <c r="R1060" s="549">
        <v>158</v>
      </c>
      <c r="S1060" s="548"/>
      <c r="T1060" s="548"/>
      <c r="U1060" s="99"/>
    </row>
    <row r="1061" spans="1:21" ht="19.5" customHeight="1">
      <c r="A1061" s="545">
        <v>1199</v>
      </c>
      <c r="B1061" s="545" t="s">
        <v>3203</v>
      </c>
      <c r="C1061" s="545" t="s">
        <v>216</v>
      </c>
      <c r="D1061" s="546"/>
      <c r="E1061" s="171" t="str">
        <f t="shared" si="16"/>
        <v>1900</v>
      </c>
      <c r="F1061" s="547">
        <v>0</v>
      </c>
      <c r="G1061" s="548">
        <v>0</v>
      </c>
      <c r="H1061" s="547">
        <v>0</v>
      </c>
      <c r="I1061" s="545" t="s">
        <v>12663</v>
      </c>
      <c r="J1061" s="545"/>
      <c r="K1061" s="545" t="s">
        <v>13413</v>
      </c>
      <c r="L1061" s="545" t="s">
        <v>14881</v>
      </c>
      <c r="M1061" s="548" t="s">
        <v>13758</v>
      </c>
      <c r="N1061" s="545" t="s">
        <v>22168</v>
      </c>
      <c r="O1061" s="545" t="s">
        <v>14882</v>
      </c>
      <c r="P1061" s="549">
        <v>1114</v>
      </c>
      <c r="Q1061" s="549">
        <v>1</v>
      </c>
      <c r="R1061" s="549">
        <v>21</v>
      </c>
      <c r="S1061" s="548"/>
      <c r="T1061" s="548">
        <v>150</v>
      </c>
      <c r="U1061" s="99"/>
    </row>
    <row r="1062" spans="1:21" ht="19.5" customHeight="1">
      <c r="A1062" s="545">
        <v>1200</v>
      </c>
      <c r="B1062" s="545" t="s">
        <v>3204</v>
      </c>
      <c r="C1062" s="545" t="s">
        <v>216</v>
      </c>
      <c r="D1062" s="546"/>
      <c r="E1062" s="171" t="str">
        <f t="shared" si="16"/>
        <v>1900</v>
      </c>
      <c r="F1062" s="547">
        <v>0</v>
      </c>
      <c r="G1062" s="548">
        <v>0</v>
      </c>
      <c r="H1062" s="547">
        <v>0</v>
      </c>
      <c r="I1062" s="545" t="s">
        <v>12735</v>
      </c>
      <c r="J1062" s="545"/>
      <c r="K1062" s="545" t="s">
        <v>13413</v>
      </c>
      <c r="L1062" s="545" t="s">
        <v>13413</v>
      </c>
      <c r="M1062" s="548" t="s">
        <v>13758</v>
      </c>
      <c r="N1062" s="545" t="s">
        <v>13413</v>
      </c>
      <c r="O1062" s="545" t="s">
        <v>14883</v>
      </c>
      <c r="P1062" s="549">
        <v>1115</v>
      </c>
      <c r="Q1062" s="549">
        <v>1</v>
      </c>
      <c r="R1062" s="549">
        <v>158</v>
      </c>
      <c r="S1062" s="548"/>
      <c r="T1062" s="548"/>
      <c r="U1062" s="99"/>
    </row>
    <row r="1063" spans="1:21" ht="19.5" customHeight="1">
      <c r="A1063" s="545">
        <v>1201</v>
      </c>
      <c r="B1063" s="545" t="s">
        <v>3205</v>
      </c>
      <c r="C1063" s="545" t="s">
        <v>216</v>
      </c>
      <c r="D1063" s="546"/>
      <c r="E1063" s="171" t="str">
        <f t="shared" si="16"/>
        <v>1900</v>
      </c>
      <c r="F1063" s="547">
        <v>0</v>
      </c>
      <c r="G1063" s="548">
        <v>0</v>
      </c>
      <c r="H1063" s="547">
        <v>0</v>
      </c>
      <c r="I1063" s="545" t="s">
        <v>12663</v>
      </c>
      <c r="J1063" s="545"/>
      <c r="K1063" s="545" t="s">
        <v>13413</v>
      </c>
      <c r="L1063" s="545" t="s">
        <v>13413</v>
      </c>
      <c r="M1063" s="548" t="s">
        <v>13758</v>
      </c>
      <c r="N1063" s="545" t="s">
        <v>13413</v>
      </c>
      <c r="O1063" s="545" t="s">
        <v>14884</v>
      </c>
      <c r="P1063" s="549">
        <v>1116</v>
      </c>
      <c r="Q1063" s="549">
        <v>1</v>
      </c>
      <c r="R1063" s="549">
        <v>21</v>
      </c>
      <c r="S1063" s="548"/>
      <c r="T1063" s="548"/>
      <c r="U1063" s="99"/>
    </row>
    <row r="1064" spans="1:21" ht="19.5" customHeight="1">
      <c r="A1064" s="545">
        <v>1202</v>
      </c>
      <c r="B1064" s="545" t="s">
        <v>3185</v>
      </c>
      <c r="C1064" s="545" t="s">
        <v>216</v>
      </c>
      <c r="D1064" s="546"/>
      <c r="E1064" s="171" t="str">
        <f t="shared" si="16"/>
        <v>1900</v>
      </c>
      <c r="F1064" s="547">
        <v>0</v>
      </c>
      <c r="G1064" s="548">
        <v>0</v>
      </c>
      <c r="H1064" s="547">
        <v>0</v>
      </c>
      <c r="I1064" s="545" t="s">
        <v>12663</v>
      </c>
      <c r="J1064" s="545"/>
      <c r="K1064" s="545" t="s">
        <v>13413</v>
      </c>
      <c r="L1064" s="545" t="s">
        <v>13413</v>
      </c>
      <c r="M1064" s="548" t="s">
        <v>13758</v>
      </c>
      <c r="N1064" s="545" t="s">
        <v>13413</v>
      </c>
      <c r="O1064" s="545" t="s">
        <v>13413</v>
      </c>
      <c r="P1064" s="549">
        <v>1117</v>
      </c>
      <c r="Q1064" s="549">
        <v>1</v>
      </c>
      <c r="R1064" s="549">
        <v>21</v>
      </c>
      <c r="S1064" s="548"/>
      <c r="T1064" s="548"/>
      <c r="U1064" s="99"/>
    </row>
    <row r="1065" spans="1:21" ht="19.5" customHeight="1">
      <c r="A1065" s="545">
        <v>1203</v>
      </c>
      <c r="B1065" s="545" t="s">
        <v>4005</v>
      </c>
      <c r="C1065" s="545" t="s">
        <v>216</v>
      </c>
      <c r="D1065" s="546">
        <v>46052</v>
      </c>
      <c r="E1065" s="171" t="str">
        <f t="shared" si="16"/>
        <v>2026</v>
      </c>
      <c r="F1065" s="547">
        <v>167818</v>
      </c>
      <c r="G1065" s="548">
        <v>0.19</v>
      </c>
      <c r="H1065" s="547">
        <v>141023.53</v>
      </c>
      <c r="I1065" s="545" t="s">
        <v>12735</v>
      </c>
      <c r="J1065" s="545" t="s">
        <v>13307</v>
      </c>
      <c r="K1065" s="545" t="s">
        <v>14885</v>
      </c>
      <c r="L1065" s="545" t="s">
        <v>13413</v>
      </c>
      <c r="M1065" s="548" t="s">
        <v>13758</v>
      </c>
      <c r="N1065" s="545" t="s">
        <v>13413</v>
      </c>
      <c r="O1065" s="545" t="s">
        <v>14886</v>
      </c>
      <c r="P1065" s="549">
        <v>1118</v>
      </c>
      <c r="Q1065" s="549">
        <v>1</v>
      </c>
      <c r="R1065" s="549">
        <v>51</v>
      </c>
      <c r="S1065" s="548">
        <v>2228</v>
      </c>
      <c r="T1065" s="548"/>
      <c r="U1065" s="99"/>
    </row>
    <row r="1066" spans="1:21" ht="19.5" customHeight="1">
      <c r="A1066" s="545">
        <v>1204</v>
      </c>
      <c r="B1066" s="545" t="s">
        <v>3177</v>
      </c>
      <c r="C1066" s="545" t="s">
        <v>216</v>
      </c>
      <c r="D1066" s="546"/>
      <c r="E1066" s="171" t="str">
        <f t="shared" si="16"/>
        <v>1900</v>
      </c>
      <c r="F1066" s="547">
        <v>0</v>
      </c>
      <c r="G1066" s="548">
        <v>0</v>
      </c>
      <c r="H1066" s="547">
        <v>0</v>
      </c>
      <c r="I1066" s="545" t="s">
        <v>12663</v>
      </c>
      <c r="J1066" s="545"/>
      <c r="K1066" s="545" t="s">
        <v>13413</v>
      </c>
      <c r="L1066" s="545" t="s">
        <v>14887</v>
      </c>
      <c r="M1066" s="548" t="s">
        <v>13758</v>
      </c>
      <c r="N1066" s="545" t="s">
        <v>13413</v>
      </c>
      <c r="O1066" s="545" t="s">
        <v>14888</v>
      </c>
      <c r="P1066" s="549">
        <v>1119</v>
      </c>
      <c r="Q1066" s="549">
        <v>1</v>
      </c>
      <c r="R1066" s="549">
        <v>21</v>
      </c>
      <c r="S1066" s="548"/>
      <c r="T1066" s="548"/>
      <c r="U1066" s="99"/>
    </row>
    <row r="1067" spans="1:21" ht="19.5" customHeight="1">
      <c r="A1067" s="545">
        <v>1205</v>
      </c>
      <c r="B1067" s="545" t="s">
        <v>3229</v>
      </c>
      <c r="C1067" s="545" t="s">
        <v>221</v>
      </c>
      <c r="D1067" s="546"/>
      <c r="E1067" s="171" t="str">
        <f t="shared" si="16"/>
        <v>1900</v>
      </c>
      <c r="F1067" s="547">
        <v>0</v>
      </c>
      <c r="G1067" s="548">
        <v>0</v>
      </c>
      <c r="H1067" s="547">
        <v>0</v>
      </c>
      <c r="I1067" s="545" t="s">
        <v>12663</v>
      </c>
      <c r="J1067" s="545"/>
      <c r="K1067" s="545" t="s">
        <v>13413</v>
      </c>
      <c r="L1067" s="545" t="s">
        <v>13966</v>
      </c>
      <c r="M1067" s="548" t="s">
        <v>13758</v>
      </c>
      <c r="N1067" s="545" t="s">
        <v>13413</v>
      </c>
      <c r="O1067" s="545" t="s">
        <v>14889</v>
      </c>
      <c r="P1067" s="549">
        <v>1120</v>
      </c>
      <c r="Q1067" s="549">
        <v>1</v>
      </c>
      <c r="R1067" s="549">
        <v>21</v>
      </c>
      <c r="S1067" s="548"/>
      <c r="T1067" s="548"/>
      <c r="U1067" s="99"/>
    </row>
    <row r="1068" spans="1:21" ht="19.5" customHeight="1">
      <c r="A1068" s="545">
        <v>1206</v>
      </c>
      <c r="B1068" s="545" t="s">
        <v>3239</v>
      </c>
      <c r="C1068" s="545" t="s">
        <v>221</v>
      </c>
      <c r="D1068" s="546"/>
      <c r="E1068" s="171" t="str">
        <f t="shared" si="16"/>
        <v>1900</v>
      </c>
      <c r="F1068" s="547">
        <v>0</v>
      </c>
      <c r="G1068" s="548">
        <v>0</v>
      </c>
      <c r="H1068" s="547">
        <v>0</v>
      </c>
      <c r="I1068" s="545" t="s">
        <v>12663</v>
      </c>
      <c r="J1068" s="545"/>
      <c r="K1068" s="545" t="s">
        <v>13413</v>
      </c>
      <c r="L1068" s="545" t="s">
        <v>13962</v>
      </c>
      <c r="M1068" s="548" t="s">
        <v>13758</v>
      </c>
      <c r="N1068" s="545" t="s">
        <v>13413</v>
      </c>
      <c r="O1068" s="545" t="s">
        <v>14890</v>
      </c>
      <c r="P1068" s="549">
        <v>1121</v>
      </c>
      <c r="Q1068" s="549">
        <v>1</v>
      </c>
      <c r="R1068" s="549">
        <v>21</v>
      </c>
      <c r="S1068" s="548"/>
      <c r="T1068" s="548"/>
      <c r="U1068" s="99"/>
    </row>
    <row r="1069" spans="1:21" ht="19.5" customHeight="1">
      <c r="A1069" s="545">
        <v>1207</v>
      </c>
      <c r="B1069" s="545" t="s">
        <v>3241</v>
      </c>
      <c r="C1069" s="545" t="s">
        <v>221</v>
      </c>
      <c r="D1069" s="546">
        <v>45708</v>
      </c>
      <c r="E1069" s="171" t="str">
        <f t="shared" si="16"/>
        <v>2025</v>
      </c>
      <c r="F1069" s="547">
        <v>174360.07</v>
      </c>
      <c r="G1069" s="548">
        <v>0.19</v>
      </c>
      <c r="H1069" s="547">
        <v>146521.06</v>
      </c>
      <c r="I1069" s="545" t="s">
        <v>12663</v>
      </c>
      <c r="J1069" s="545" t="s">
        <v>13307</v>
      </c>
      <c r="K1069" s="545" t="s">
        <v>13413</v>
      </c>
      <c r="L1069" s="545" t="s">
        <v>13962</v>
      </c>
      <c r="M1069" s="548" t="s">
        <v>13758</v>
      </c>
      <c r="N1069" s="545" t="s">
        <v>13413</v>
      </c>
      <c r="O1069" s="545" t="s">
        <v>14889</v>
      </c>
      <c r="P1069" s="549">
        <v>1122</v>
      </c>
      <c r="Q1069" s="549">
        <v>1</v>
      </c>
      <c r="R1069" s="549">
        <v>21</v>
      </c>
      <c r="S1069" s="548">
        <v>2228</v>
      </c>
      <c r="T1069" s="548"/>
      <c r="U1069" s="99"/>
    </row>
    <row r="1070" spans="1:21" ht="19.5" customHeight="1">
      <c r="A1070" s="545">
        <v>1208</v>
      </c>
      <c r="B1070" s="545" t="s">
        <v>3210</v>
      </c>
      <c r="C1070" s="545" t="s">
        <v>221</v>
      </c>
      <c r="D1070" s="546">
        <v>45708</v>
      </c>
      <c r="E1070" s="171" t="str">
        <f t="shared" si="16"/>
        <v>2025</v>
      </c>
      <c r="F1070" s="547">
        <v>134983.22</v>
      </c>
      <c r="G1070" s="548">
        <v>0.19</v>
      </c>
      <c r="H1070" s="547">
        <v>113431.28</v>
      </c>
      <c r="I1070" s="545" t="s">
        <v>12663</v>
      </c>
      <c r="J1070" s="545" t="s">
        <v>13307</v>
      </c>
      <c r="K1070" s="545" t="s">
        <v>13413</v>
      </c>
      <c r="L1070" s="545" t="s">
        <v>14891</v>
      </c>
      <c r="M1070" s="548" t="s">
        <v>13758</v>
      </c>
      <c r="N1070" s="545" t="s">
        <v>13413</v>
      </c>
      <c r="O1070" s="545" t="s">
        <v>13957</v>
      </c>
      <c r="P1070" s="549">
        <v>1123</v>
      </c>
      <c r="Q1070" s="549">
        <v>1</v>
      </c>
      <c r="R1070" s="549">
        <v>21</v>
      </c>
      <c r="S1070" s="548">
        <v>2228</v>
      </c>
      <c r="T1070" s="548"/>
      <c r="U1070" s="99"/>
    </row>
    <row r="1071" spans="1:21" ht="19.5" customHeight="1">
      <c r="A1071" s="545">
        <v>1211</v>
      </c>
      <c r="B1071" s="545" t="s">
        <v>3245</v>
      </c>
      <c r="C1071" s="545" t="s">
        <v>221</v>
      </c>
      <c r="D1071" s="546"/>
      <c r="E1071" s="171" t="str">
        <f t="shared" si="16"/>
        <v>1900</v>
      </c>
      <c r="F1071" s="547">
        <v>0</v>
      </c>
      <c r="G1071" s="548">
        <v>0</v>
      </c>
      <c r="H1071" s="547">
        <v>0</v>
      </c>
      <c r="I1071" s="545" t="s">
        <v>12663</v>
      </c>
      <c r="J1071" s="545"/>
      <c r="K1071" s="545" t="s">
        <v>13413</v>
      </c>
      <c r="L1071" s="545" t="s">
        <v>14018</v>
      </c>
      <c r="M1071" s="548" t="s">
        <v>13758</v>
      </c>
      <c r="N1071" s="545" t="s">
        <v>13413</v>
      </c>
      <c r="O1071" s="545" t="s">
        <v>14890</v>
      </c>
      <c r="P1071" s="549">
        <v>1125</v>
      </c>
      <c r="Q1071" s="549">
        <v>1</v>
      </c>
      <c r="R1071" s="549">
        <v>21</v>
      </c>
      <c r="S1071" s="548"/>
      <c r="T1071" s="548"/>
      <c r="U1071" s="99"/>
    </row>
    <row r="1072" spans="1:21" ht="19.5" customHeight="1">
      <c r="A1072" s="545">
        <v>1212</v>
      </c>
      <c r="B1072" s="545" t="s">
        <v>3075</v>
      </c>
      <c r="C1072" s="545" t="s">
        <v>216</v>
      </c>
      <c r="D1072" s="546">
        <v>43525</v>
      </c>
      <c r="E1072" s="171" t="str">
        <f t="shared" si="16"/>
        <v>2019</v>
      </c>
      <c r="F1072" s="547">
        <v>6033</v>
      </c>
      <c r="G1072" s="548">
        <v>0.19</v>
      </c>
      <c r="H1072" s="547">
        <v>5069.75</v>
      </c>
      <c r="I1072" s="545" t="s">
        <v>12680</v>
      </c>
      <c r="J1072" s="545" t="s">
        <v>13302</v>
      </c>
      <c r="K1072" s="545" t="s">
        <v>13413</v>
      </c>
      <c r="L1072" s="545" t="s">
        <v>13413</v>
      </c>
      <c r="M1072" s="548" t="s">
        <v>13758</v>
      </c>
      <c r="N1072" s="545" t="s">
        <v>13413</v>
      </c>
      <c r="O1072" s="545" t="s">
        <v>14892</v>
      </c>
      <c r="P1072" s="549">
        <v>1126</v>
      </c>
      <c r="Q1072" s="549">
        <v>1</v>
      </c>
      <c r="R1072" s="549">
        <v>20</v>
      </c>
      <c r="S1072" s="548">
        <v>2219</v>
      </c>
      <c r="T1072" s="548"/>
      <c r="U1072" s="99"/>
    </row>
    <row r="1073" spans="1:21" ht="19.5" customHeight="1">
      <c r="A1073" s="545">
        <v>1213</v>
      </c>
      <c r="B1073" s="545" t="s">
        <v>3219</v>
      </c>
      <c r="C1073" s="545" t="s">
        <v>216</v>
      </c>
      <c r="D1073" s="546"/>
      <c r="E1073" s="171" t="str">
        <f t="shared" si="16"/>
        <v>1900</v>
      </c>
      <c r="F1073" s="547">
        <v>0</v>
      </c>
      <c r="G1073" s="548">
        <v>0</v>
      </c>
      <c r="H1073" s="547">
        <v>0</v>
      </c>
      <c r="I1073" s="545" t="s">
        <v>12663</v>
      </c>
      <c r="J1073" s="545"/>
      <c r="K1073" s="545" t="s">
        <v>13413</v>
      </c>
      <c r="L1073" s="545" t="s">
        <v>14893</v>
      </c>
      <c r="M1073" s="548" t="s">
        <v>13758</v>
      </c>
      <c r="N1073" s="545" t="s">
        <v>13413</v>
      </c>
      <c r="O1073" s="545" t="s">
        <v>13413</v>
      </c>
      <c r="P1073" s="549">
        <v>1127</v>
      </c>
      <c r="Q1073" s="549">
        <v>1</v>
      </c>
      <c r="R1073" s="549">
        <v>21</v>
      </c>
      <c r="S1073" s="548"/>
      <c r="T1073" s="548"/>
      <c r="U1073" s="99"/>
    </row>
    <row r="1074" spans="1:21" ht="19.5" customHeight="1">
      <c r="A1074" s="545">
        <v>1214</v>
      </c>
      <c r="B1074" s="545" t="s">
        <v>3247</v>
      </c>
      <c r="C1074" s="545" t="s">
        <v>221</v>
      </c>
      <c r="D1074" s="546"/>
      <c r="E1074" s="171" t="str">
        <f t="shared" si="16"/>
        <v>1900</v>
      </c>
      <c r="F1074" s="547">
        <v>0</v>
      </c>
      <c r="G1074" s="548">
        <v>0</v>
      </c>
      <c r="H1074" s="547">
        <v>0</v>
      </c>
      <c r="I1074" s="545" t="s">
        <v>12663</v>
      </c>
      <c r="J1074" s="545"/>
      <c r="K1074" s="545" t="s">
        <v>13413</v>
      </c>
      <c r="L1074" s="545" t="s">
        <v>14894</v>
      </c>
      <c r="M1074" s="548" t="s">
        <v>13758</v>
      </c>
      <c r="N1074" s="545" t="s">
        <v>13413</v>
      </c>
      <c r="O1074" s="545" t="s">
        <v>13957</v>
      </c>
      <c r="P1074" s="549">
        <v>1128</v>
      </c>
      <c r="Q1074" s="549">
        <v>1</v>
      </c>
      <c r="R1074" s="549">
        <v>21</v>
      </c>
      <c r="S1074" s="548"/>
      <c r="T1074" s="548"/>
      <c r="U1074" s="99"/>
    </row>
    <row r="1075" spans="1:21" ht="19.5" customHeight="1">
      <c r="A1075" s="545">
        <v>1215</v>
      </c>
      <c r="B1075" s="545" t="s">
        <v>11735</v>
      </c>
      <c r="C1075" s="545" t="s">
        <v>4504</v>
      </c>
      <c r="D1075" s="546">
        <v>46052</v>
      </c>
      <c r="E1075" s="171" t="str">
        <f t="shared" si="16"/>
        <v>2026</v>
      </c>
      <c r="F1075" s="547">
        <v>69369</v>
      </c>
      <c r="G1075" s="548">
        <v>0.19</v>
      </c>
      <c r="H1075" s="547">
        <v>58293.279999999999</v>
      </c>
      <c r="I1075" s="545" t="s">
        <v>12668</v>
      </c>
      <c r="J1075" s="545" t="s">
        <v>13307</v>
      </c>
      <c r="K1075" s="545" t="s">
        <v>13413</v>
      </c>
      <c r="L1075" s="545" t="s">
        <v>13932</v>
      </c>
      <c r="M1075" s="548" t="s">
        <v>13868</v>
      </c>
      <c r="N1075" s="545" t="s">
        <v>13413</v>
      </c>
      <c r="O1075" s="545" t="s">
        <v>13413</v>
      </c>
      <c r="P1075" s="549">
        <v>1129</v>
      </c>
      <c r="Q1075" s="549">
        <v>2</v>
      </c>
      <c r="R1075" s="549">
        <v>7</v>
      </c>
      <c r="S1075" s="548">
        <v>2228</v>
      </c>
      <c r="T1075" s="548"/>
      <c r="U1075" s="99"/>
    </row>
    <row r="1076" spans="1:21" ht="19.5" customHeight="1">
      <c r="A1076" s="545">
        <v>1216</v>
      </c>
      <c r="B1076" s="545" t="s">
        <v>3255</v>
      </c>
      <c r="C1076" s="545" t="s">
        <v>221</v>
      </c>
      <c r="D1076" s="546"/>
      <c r="E1076" s="171" t="str">
        <f t="shared" si="16"/>
        <v>1900</v>
      </c>
      <c r="F1076" s="547">
        <v>0</v>
      </c>
      <c r="G1076" s="548">
        <v>0</v>
      </c>
      <c r="H1076" s="547">
        <v>0</v>
      </c>
      <c r="I1076" s="545" t="s">
        <v>12663</v>
      </c>
      <c r="J1076" s="545"/>
      <c r="K1076" s="545" t="s">
        <v>13413</v>
      </c>
      <c r="L1076" s="545" t="s">
        <v>14895</v>
      </c>
      <c r="M1076" s="548" t="s">
        <v>13758</v>
      </c>
      <c r="N1076" s="545" t="s">
        <v>13413</v>
      </c>
      <c r="O1076" s="545" t="s">
        <v>13945</v>
      </c>
      <c r="P1076" s="549">
        <v>1130</v>
      </c>
      <c r="Q1076" s="549">
        <v>1</v>
      </c>
      <c r="R1076" s="549">
        <v>21</v>
      </c>
      <c r="S1076" s="548"/>
      <c r="T1076" s="548"/>
      <c r="U1076" s="99"/>
    </row>
    <row r="1077" spans="1:21" ht="19.5" customHeight="1">
      <c r="A1077" s="545">
        <v>1217</v>
      </c>
      <c r="B1077" s="545" t="s">
        <v>3249</v>
      </c>
      <c r="C1077" s="545" t="s">
        <v>221</v>
      </c>
      <c r="D1077" s="546"/>
      <c r="E1077" s="171" t="str">
        <f t="shared" si="16"/>
        <v>1900</v>
      </c>
      <c r="F1077" s="547">
        <v>0</v>
      </c>
      <c r="G1077" s="548">
        <v>0</v>
      </c>
      <c r="H1077" s="547">
        <v>0</v>
      </c>
      <c r="I1077" s="545" t="s">
        <v>12663</v>
      </c>
      <c r="J1077" s="545"/>
      <c r="K1077" s="545" t="s">
        <v>13413</v>
      </c>
      <c r="L1077" s="545" t="s">
        <v>14896</v>
      </c>
      <c r="M1077" s="548" t="s">
        <v>13758</v>
      </c>
      <c r="N1077" s="545" t="s">
        <v>13413</v>
      </c>
      <c r="O1077" s="545" t="s">
        <v>14897</v>
      </c>
      <c r="P1077" s="549">
        <v>1131</v>
      </c>
      <c r="Q1077" s="549">
        <v>1</v>
      </c>
      <c r="R1077" s="549">
        <v>21</v>
      </c>
      <c r="S1077" s="548"/>
      <c r="T1077" s="548"/>
      <c r="U1077" s="99"/>
    </row>
    <row r="1078" spans="1:21" ht="19.5" customHeight="1">
      <c r="A1078" s="545">
        <v>1218</v>
      </c>
      <c r="B1078" s="545" t="s">
        <v>3250</v>
      </c>
      <c r="C1078" s="545" t="s">
        <v>221</v>
      </c>
      <c r="D1078" s="546"/>
      <c r="E1078" s="171" t="str">
        <f t="shared" si="16"/>
        <v>1900</v>
      </c>
      <c r="F1078" s="547">
        <v>0</v>
      </c>
      <c r="G1078" s="548">
        <v>0</v>
      </c>
      <c r="H1078" s="547">
        <v>0</v>
      </c>
      <c r="I1078" s="545" t="s">
        <v>12663</v>
      </c>
      <c r="J1078" s="545"/>
      <c r="K1078" s="545" t="s">
        <v>13413</v>
      </c>
      <c r="L1078" s="545" t="s">
        <v>13944</v>
      </c>
      <c r="M1078" s="548" t="s">
        <v>13758</v>
      </c>
      <c r="N1078" s="545" t="s">
        <v>13413</v>
      </c>
      <c r="O1078" s="545" t="s">
        <v>13957</v>
      </c>
      <c r="P1078" s="549">
        <v>1132</v>
      </c>
      <c r="Q1078" s="549">
        <v>1</v>
      </c>
      <c r="R1078" s="549">
        <v>21</v>
      </c>
      <c r="S1078" s="548"/>
      <c r="T1078" s="548"/>
      <c r="U1078" s="99"/>
    </row>
    <row r="1079" spans="1:21" ht="19.5" customHeight="1">
      <c r="A1079" s="545">
        <v>1219</v>
      </c>
      <c r="B1079" s="545" t="s">
        <v>3251</v>
      </c>
      <c r="C1079" s="545" t="s">
        <v>221</v>
      </c>
      <c r="D1079" s="546"/>
      <c r="E1079" s="171" t="str">
        <f t="shared" si="16"/>
        <v>1900</v>
      </c>
      <c r="F1079" s="547">
        <v>0</v>
      </c>
      <c r="G1079" s="548">
        <v>0</v>
      </c>
      <c r="H1079" s="547">
        <v>0</v>
      </c>
      <c r="I1079" s="545" t="s">
        <v>12663</v>
      </c>
      <c r="J1079" s="545"/>
      <c r="K1079" s="545" t="s">
        <v>13413</v>
      </c>
      <c r="L1079" s="545" t="s">
        <v>13944</v>
      </c>
      <c r="M1079" s="548" t="s">
        <v>13758</v>
      </c>
      <c r="N1079" s="545" t="s">
        <v>13413</v>
      </c>
      <c r="O1079" s="545" t="s">
        <v>13963</v>
      </c>
      <c r="P1079" s="549">
        <v>1133</v>
      </c>
      <c r="Q1079" s="549">
        <v>1</v>
      </c>
      <c r="R1079" s="549">
        <v>21</v>
      </c>
      <c r="S1079" s="548"/>
      <c r="T1079" s="548"/>
      <c r="U1079" s="99"/>
    </row>
    <row r="1080" spans="1:21" ht="19.5" customHeight="1">
      <c r="A1080" s="545">
        <v>1220</v>
      </c>
      <c r="B1080" s="545" t="s">
        <v>3252</v>
      </c>
      <c r="C1080" s="545" t="s">
        <v>221</v>
      </c>
      <c r="D1080" s="546"/>
      <c r="E1080" s="171" t="str">
        <f t="shared" si="16"/>
        <v>1900</v>
      </c>
      <c r="F1080" s="547">
        <v>0</v>
      </c>
      <c r="G1080" s="548">
        <v>0</v>
      </c>
      <c r="H1080" s="547">
        <v>0</v>
      </c>
      <c r="I1080" s="545" t="s">
        <v>12663</v>
      </c>
      <c r="J1080" s="545"/>
      <c r="K1080" s="545" t="s">
        <v>13413</v>
      </c>
      <c r="L1080" s="545" t="s">
        <v>13944</v>
      </c>
      <c r="M1080" s="548" t="s">
        <v>13758</v>
      </c>
      <c r="N1080" s="545" t="s">
        <v>13413</v>
      </c>
      <c r="O1080" s="545" t="s">
        <v>14890</v>
      </c>
      <c r="P1080" s="549">
        <v>1134</v>
      </c>
      <c r="Q1080" s="549">
        <v>1</v>
      </c>
      <c r="R1080" s="549">
        <v>21</v>
      </c>
      <c r="S1080" s="548"/>
      <c r="T1080" s="548"/>
      <c r="U1080" s="99"/>
    </row>
    <row r="1081" spans="1:21" ht="19.5" customHeight="1">
      <c r="A1081" s="545">
        <v>1221</v>
      </c>
      <c r="B1081" s="545" t="s">
        <v>12290</v>
      </c>
      <c r="C1081" s="545" t="s">
        <v>216</v>
      </c>
      <c r="D1081" s="546">
        <v>44591</v>
      </c>
      <c r="E1081" s="171" t="str">
        <f t="shared" si="16"/>
        <v>2022</v>
      </c>
      <c r="F1081" s="547">
        <v>3097</v>
      </c>
      <c r="G1081" s="548">
        <v>0.19</v>
      </c>
      <c r="H1081" s="547">
        <v>2602.52</v>
      </c>
      <c r="I1081" s="545" t="s">
        <v>12700</v>
      </c>
      <c r="J1081" s="545" t="s">
        <v>13297</v>
      </c>
      <c r="K1081" s="545" t="s">
        <v>13413</v>
      </c>
      <c r="L1081" s="545" t="s">
        <v>13413</v>
      </c>
      <c r="M1081" s="548" t="s">
        <v>13758</v>
      </c>
      <c r="N1081" s="545" t="s">
        <v>13413</v>
      </c>
      <c r="O1081" s="545" t="s">
        <v>13413</v>
      </c>
      <c r="P1081" s="549">
        <v>1135</v>
      </c>
      <c r="Q1081" s="549">
        <v>1</v>
      </c>
      <c r="R1081" s="549">
        <v>117</v>
      </c>
      <c r="S1081" s="548">
        <v>2257</v>
      </c>
      <c r="T1081" s="548"/>
      <c r="U1081" s="99"/>
    </row>
    <row r="1082" spans="1:21" ht="19.5" customHeight="1">
      <c r="A1082" s="545">
        <v>1222</v>
      </c>
      <c r="B1082" s="545" t="s">
        <v>2816</v>
      </c>
      <c r="C1082" s="545" t="s">
        <v>209</v>
      </c>
      <c r="D1082" s="546"/>
      <c r="E1082" s="171" t="str">
        <f t="shared" si="16"/>
        <v>1900</v>
      </c>
      <c r="F1082" s="547">
        <v>0</v>
      </c>
      <c r="G1082" s="548">
        <v>0</v>
      </c>
      <c r="H1082" s="547">
        <v>0</v>
      </c>
      <c r="I1082" s="545" t="s">
        <v>12733</v>
      </c>
      <c r="J1082" s="545"/>
      <c r="K1082" s="545" t="s">
        <v>13413</v>
      </c>
      <c r="L1082" s="545" t="s">
        <v>14898</v>
      </c>
      <c r="M1082" s="548" t="s">
        <v>13758</v>
      </c>
      <c r="N1082" s="545" t="s">
        <v>13413</v>
      </c>
      <c r="O1082" s="545" t="s">
        <v>14899</v>
      </c>
      <c r="P1082" s="549">
        <v>1136</v>
      </c>
      <c r="Q1082" s="549">
        <v>1</v>
      </c>
      <c r="R1082" s="549">
        <v>146</v>
      </c>
      <c r="S1082" s="548"/>
      <c r="T1082" s="548"/>
      <c r="U1082" s="99"/>
    </row>
    <row r="1083" spans="1:21" ht="19.5" customHeight="1">
      <c r="A1083" s="545">
        <v>1225</v>
      </c>
      <c r="B1083" s="545" t="s">
        <v>7289</v>
      </c>
      <c r="C1083" s="545" t="s">
        <v>5217</v>
      </c>
      <c r="D1083" s="546">
        <v>46056</v>
      </c>
      <c r="E1083" s="171" t="str">
        <f t="shared" si="16"/>
        <v>2026</v>
      </c>
      <c r="F1083" s="547">
        <v>104130</v>
      </c>
      <c r="G1083" s="548">
        <v>0</v>
      </c>
      <c r="H1083" s="547">
        <v>104130</v>
      </c>
      <c r="I1083" s="545" t="s">
        <v>12705</v>
      </c>
      <c r="J1083" s="545" t="s">
        <v>13299</v>
      </c>
      <c r="K1083" s="545" t="s">
        <v>14900</v>
      </c>
      <c r="L1083" s="545" t="s">
        <v>13413</v>
      </c>
      <c r="M1083" s="548" t="s">
        <v>13813</v>
      </c>
      <c r="N1083" s="545" t="s">
        <v>13413</v>
      </c>
      <c r="O1083" s="545" t="s">
        <v>13413</v>
      </c>
      <c r="P1083" s="549">
        <v>1138</v>
      </c>
      <c r="Q1083" s="549">
        <v>3</v>
      </c>
      <c r="R1083" s="549">
        <v>22</v>
      </c>
      <c r="S1083" s="548">
        <v>443</v>
      </c>
      <c r="T1083" s="548"/>
      <c r="U1083" s="99"/>
    </row>
    <row r="1084" spans="1:21" ht="19.5" customHeight="1">
      <c r="A1084" s="545">
        <v>1226</v>
      </c>
      <c r="B1084" s="545" t="s">
        <v>6616</v>
      </c>
      <c r="C1084" s="545" t="s">
        <v>216</v>
      </c>
      <c r="D1084" s="546">
        <v>44591</v>
      </c>
      <c r="E1084" s="171" t="str">
        <f t="shared" si="16"/>
        <v>2022</v>
      </c>
      <c r="F1084" s="547">
        <v>8937</v>
      </c>
      <c r="G1084" s="548">
        <v>0.19</v>
      </c>
      <c r="H1084" s="547">
        <v>7510.08</v>
      </c>
      <c r="I1084" s="545" t="s">
        <v>12700</v>
      </c>
      <c r="J1084" s="545" t="s">
        <v>13297</v>
      </c>
      <c r="K1084" s="545" t="s">
        <v>13413</v>
      </c>
      <c r="L1084" s="545" t="s">
        <v>13413</v>
      </c>
      <c r="M1084" s="548" t="s">
        <v>13758</v>
      </c>
      <c r="N1084" s="545" t="s">
        <v>13413</v>
      </c>
      <c r="O1084" s="545" t="s">
        <v>13413</v>
      </c>
      <c r="P1084" s="549">
        <v>1139</v>
      </c>
      <c r="Q1084" s="549">
        <v>1</v>
      </c>
      <c r="R1084" s="549">
        <v>117</v>
      </c>
      <c r="S1084" s="548">
        <v>2257</v>
      </c>
      <c r="T1084" s="548"/>
      <c r="U1084" s="99"/>
    </row>
    <row r="1085" spans="1:21" ht="19.5" customHeight="1">
      <c r="A1085" s="545">
        <v>1228</v>
      </c>
      <c r="B1085" s="545" t="s">
        <v>11796</v>
      </c>
      <c r="C1085" s="545" t="s">
        <v>216</v>
      </c>
      <c r="D1085" s="546"/>
      <c r="E1085" s="171" t="str">
        <f t="shared" si="16"/>
        <v>1900</v>
      </c>
      <c r="F1085" s="547">
        <v>0</v>
      </c>
      <c r="G1085" s="548">
        <v>0</v>
      </c>
      <c r="H1085" s="547">
        <v>0</v>
      </c>
      <c r="I1085" s="545" t="s">
        <v>12700</v>
      </c>
      <c r="J1085" s="545"/>
      <c r="K1085" s="545" t="s">
        <v>13413</v>
      </c>
      <c r="L1085" s="545" t="s">
        <v>13413</v>
      </c>
      <c r="M1085" s="548" t="s">
        <v>13758</v>
      </c>
      <c r="N1085" s="545" t="s">
        <v>13413</v>
      </c>
      <c r="O1085" s="545" t="s">
        <v>13413</v>
      </c>
      <c r="P1085" s="549">
        <v>1141</v>
      </c>
      <c r="Q1085" s="549">
        <v>1</v>
      </c>
      <c r="R1085" s="549">
        <v>117</v>
      </c>
      <c r="S1085" s="548"/>
      <c r="T1085" s="548"/>
      <c r="U1085" s="99"/>
    </row>
    <row r="1086" spans="1:21" ht="19.5" customHeight="1">
      <c r="A1086" s="545">
        <v>1229</v>
      </c>
      <c r="B1086" s="545" t="s">
        <v>11795</v>
      </c>
      <c r="C1086" s="545" t="s">
        <v>216</v>
      </c>
      <c r="D1086" s="546"/>
      <c r="E1086" s="171" t="str">
        <f t="shared" si="16"/>
        <v>1900</v>
      </c>
      <c r="F1086" s="547">
        <v>0</v>
      </c>
      <c r="G1086" s="548">
        <v>0</v>
      </c>
      <c r="H1086" s="547">
        <v>0</v>
      </c>
      <c r="I1086" s="545" t="s">
        <v>12700</v>
      </c>
      <c r="J1086" s="545"/>
      <c r="K1086" s="545" t="s">
        <v>13413</v>
      </c>
      <c r="L1086" s="545" t="s">
        <v>13413</v>
      </c>
      <c r="M1086" s="548" t="s">
        <v>13758</v>
      </c>
      <c r="N1086" s="545" t="s">
        <v>13413</v>
      </c>
      <c r="O1086" s="545" t="s">
        <v>13413</v>
      </c>
      <c r="P1086" s="549">
        <v>1142</v>
      </c>
      <c r="Q1086" s="549">
        <v>1</v>
      </c>
      <c r="R1086" s="549">
        <v>117</v>
      </c>
      <c r="S1086" s="548"/>
      <c r="T1086" s="548"/>
      <c r="U1086" s="99"/>
    </row>
    <row r="1087" spans="1:21" ht="19.5" customHeight="1">
      <c r="A1087" s="545">
        <v>1230</v>
      </c>
      <c r="B1087" s="545" t="s">
        <v>1220</v>
      </c>
      <c r="C1087" s="545" t="s">
        <v>216</v>
      </c>
      <c r="D1087" s="546">
        <v>46052</v>
      </c>
      <c r="E1087" s="171" t="str">
        <f t="shared" si="16"/>
        <v>2026</v>
      </c>
      <c r="F1087" s="547">
        <v>9943</v>
      </c>
      <c r="G1087" s="548">
        <v>0.19</v>
      </c>
      <c r="H1087" s="547">
        <v>8355.4599999999991</v>
      </c>
      <c r="I1087" s="545" t="s">
        <v>12700</v>
      </c>
      <c r="J1087" s="545" t="s">
        <v>13307</v>
      </c>
      <c r="K1087" s="545" t="s">
        <v>13413</v>
      </c>
      <c r="L1087" s="545" t="s">
        <v>13413</v>
      </c>
      <c r="M1087" s="548" t="s">
        <v>13758</v>
      </c>
      <c r="N1087" s="545" t="s">
        <v>13413</v>
      </c>
      <c r="O1087" s="545" t="s">
        <v>13413</v>
      </c>
      <c r="P1087" s="549">
        <v>1143</v>
      </c>
      <c r="Q1087" s="549">
        <v>1</v>
      </c>
      <c r="R1087" s="549">
        <v>117</v>
      </c>
      <c r="S1087" s="548">
        <v>2228</v>
      </c>
      <c r="T1087" s="548"/>
      <c r="U1087" s="99"/>
    </row>
    <row r="1088" spans="1:21" ht="19.5" customHeight="1">
      <c r="A1088" s="545">
        <v>1231</v>
      </c>
      <c r="B1088" s="545" t="s">
        <v>6615</v>
      </c>
      <c r="C1088" s="545" t="s">
        <v>216</v>
      </c>
      <c r="D1088" s="546">
        <v>44591</v>
      </c>
      <c r="E1088" s="171" t="str">
        <f t="shared" si="16"/>
        <v>2022</v>
      </c>
      <c r="F1088" s="547">
        <v>4042</v>
      </c>
      <c r="G1088" s="548">
        <v>0.19</v>
      </c>
      <c r="H1088" s="547">
        <v>3396.64</v>
      </c>
      <c r="I1088" s="545" t="s">
        <v>12700</v>
      </c>
      <c r="J1088" s="545" t="s">
        <v>13297</v>
      </c>
      <c r="K1088" s="545" t="s">
        <v>13413</v>
      </c>
      <c r="L1088" s="545" t="s">
        <v>13413</v>
      </c>
      <c r="M1088" s="548" t="s">
        <v>13758</v>
      </c>
      <c r="N1088" s="545" t="s">
        <v>13413</v>
      </c>
      <c r="O1088" s="545" t="s">
        <v>13413</v>
      </c>
      <c r="P1088" s="549">
        <v>1144</v>
      </c>
      <c r="Q1088" s="549">
        <v>1</v>
      </c>
      <c r="R1088" s="549">
        <v>117</v>
      </c>
      <c r="S1088" s="548">
        <v>2257</v>
      </c>
      <c r="T1088" s="548"/>
      <c r="U1088" s="99"/>
    </row>
    <row r="1089" spans="1:21" ht="19.5" customHeight="1">
      <c r="A1089" s="545">
        <v>1234</v>
      </c>
      <c r="B1089" s="545" t="s">
        <v>1239</v>
      </c>
      <c r="C1089" s="545" t="s">
        <v>216</v>
      </c>
      <c r="D1089" s="546">
        <v>44592</v>
      </c>
      <c r="E1089" s="171" t="str">
        <f t="shared" si="16"/>
        <v>2022</v>
      </c>
      <c r="F1089" s="547">
        <v>4561</v>
      </c>
      <c r="G1089" s="548">
        <v>0.19</v>
      </c>
      <c r="H1089" s="547">
        <v>3832.77</v>
      </c>
      <c r="I1089" s="545" t="s">
        <v>12700</v>
      </c>
      <c r="J1089" s="545" t="s">
        <v>13297</v>
      </c>
      <c r="K1089" s="545" t="s">
        <v>13413</v>
      </c>
      <c r="L1089" s="545" t="s">
        <v>13413</v>
      </c>
      <c r="M1089" s="548" t="s">
        <v>13758</v>
      </c>
      <c r="N1089" s="545" t="s">
        <v>13413</v>
      </c>
      <c r="O1089" s="545" t="s">
        <v>13413</v>
      </c>
      <c r="P1089" s="549">
        <v>1145</v>
      </c>
      <c r="Q1089" s="549">
        <v>1</v>
      </c>
      <c r="R1089" s="549">
        <v>117</v>
      </c>
      <c r="S1089" s="548">
        <v>2257</v>
      </c>
      <c r="T1089" s="548"/>
      <c r="U1089" s="99"/>
    </row>
    <row r="1090" spans="1:21" ht="19.5" customHeight="1">
      <c r="A1090" s="545">
        <v>1235</v>
      </c>
      <c r="B1090" s="545" t="s">
        <v>218</v>
      </c>
      <c r="C1090" s="545" t="s">
        <v>209</v>
      </c>
      <c r="D1090" s="546"/>
      <c r="E1090" s="171" t="str">
        <f t="shared" si="16"/>
        <v>1900</v>
      </c>
      <c r="F1090" s="547">
        <v>0</v>
      </c>
      <c r="G1090" s="548">
        <v>0</v>
      </c>
      <c r="H1090" s="547">
        <v>0</v>
      </c>
      <c r="I1090" s="545" t="s">
        <v>12640</v>
      </c>
      <c r="J1090" s="545"/>
      <c r="K1090" s="545" t="s">
        <v>13413</v>
      </c>
      <c r="L1090" s="545" t="s">
        <v>13413</v>
      </c>
      <c r="M1090" s="548" t="s">
        <v>13758</v>
      </c>
      <c r="N1090" s="545" t="s">
        <v>13413</v>
      </c>
      <c r="O1090" s="545" t="s">
        <v>13413</v>
      </c>
      <c r="P1090" s="549">
        <v>1146</v>
      </c>
      <c r="Q1090" s="549">
        <v>1</v>
      </c>
      <c r="R1090" s="549">
        <v>1</v>
      </c>
      <c r="S1090" s="548"/>
      <c r="T1090" s="548"/>
      <c r="U1090" s="99"/>
    </row>
    <row r="1091" spans="1:21" ht="19.5" customHeight="1">
      <c r="A1091" s="545">
        <v>1237</v>
      </c>
      <c r="B1091" s="545" t="s">
        <v>1958</v>
      </c>
      <c r="C1091" s="545" t="s">
        <v>209</v>
      </c>
      <c r="D1091" s="546"/>
      <c r="E1091" s="171" t="str">
        <f t="shared" si="16"/>
        <v>1900</v>
      </c>
      <c r="F1091" s="547">
        <v>0</v>
      </c>
      <c r="G1091" s="548">
        <v>0</v>
      </c>
      <c r="H1091" s="547">
        <v>0</v>
      </c>
      <c r="I1091" s="545" t="s">
        <v>12706</v>
      </c>
      <c r="J1091" s="545"/>
      <c r="K1091" s="545" t="s">
        <v>13413</v>
      </c>
      <c r="L1091" s="545" t="s">
        <v>13413</v>
      </c>
      <c r="M1091" s="548" t="s">
        <v>13758</v>
      </c>
      <c r="N1091" s="545" t="s">
        <v>13413</v>
      </c>
      <c r="O1091" s="545" t="s">
        <v>13413</v>
      </c>
      <c r="P1091" s="549">
        <v>1147</v>
      </c>
      <c r="Q1091" s="549">
        <v>1</v>
      </c>
      <c r="R1091" s="549">
        <v>128</v>
      </c>
      <c r="S1091" s="548"/>
      <c r="T1091" s="548"/>
      <c r="U1091" s="99"/>
    </row>
    <row r="1092" spans="1:21" ht="19.5" customHeight="1">
      <c r="A1092" s="545">
        <v>1238</v>
      </c>
      <c r="B1092" s="545" t="s">
        <v>1250</v>
      </c>
      <c r="C1092" s="545" t="s">
        <v>216</v>
      </c>
      <c r="D1092" s="546"/>
      <c r="E1092" s="171" t="str">
        <f t="shared" ref="E1092:E1155" si="17">TEXT(D1092,"YYYY")</f>
        <v>1900</v>
      </c>
      <c r="F1092" s="547">
        <v>0</v>
      </c>
      <c r="G1092" s="548">
        <v>0</v>
      </c>
      <c r="H1092" s="547">
        <v>0</v>
      </c>
      <c r="I1092" s="545" t="s">
        <v>12659</v>
      </c>
      <c r="J1092" s="545"/>
      <c r="K1092" s="545" t="s">
        <v>13413</v>
      </c>
      <c r="L1092" s="545" t="s">
        <v>13413</v>
      </c>
      <c r="M1092" s="548" t="s">
        <v>13758</v>
      </c>
      <c r="N1092" s="545" t="s">
        <v>13413</v>
      </c>
      <c r="O1092" s="545" t="s">
        <v>13413</v>
      </c>
      <c r="P1092" s="549">
        <v>1148</v>
      </c>
      <c r="Q1092" s="549">
        <v>1</v>
      </c>
      <c r="R1092" s="549">
        <v>116</v>
      </c>
      <c r="S1092" s="548"/>
      <c r="T1092" s="548"/>
      <c r="U1092" s="99"/>
    </row>
    <row r="1093" spans="1:21" ht="19.5" customHeight="1">
      <c r="A1093" s="545">
        <v>1239</v>
      </c>
      <c r="B1093" s="545" t="s">
        <v>6614</v>
      </c>
      <c r="C1093" s="545" t="s">
        <v>216</v>
      </c>
      <c r="D1093" s="546">
        <v>44589</v>
      </c>
      <c r="E1093" s="171" t="str">
        <f t="shared" si="17"/>
        <v>2022</v>
      </c>
      <c r="F1093" s="547">
        <v>34010</v>
      </c>
      <c r="G1093" s="548">
        <v>0.19</v>
      </c>
      <c r="H1093" s="547">
        <v>28579.83</v>
      </c>
      <c r="I1093" s="545" t="s">
        <v>12659</v>
      </c>
      <c r="J1093" s="545" t="s">
        <v>13297</v>
      </c>
      <c r="K1093" s="545" t="s">
        <v>13413</v>
      </c>
      <c r="L1093" s="545" t="s">
        <v>13413</v>
      </c>
      <c r="M1093" s="548" t="s">
        <v>13758</v>
      </c>
      <c r="N1093" s="545" t="s">
        <v>13413</v>
      </c>
      <c r="O1093" s="545" t="s">
        <v>13413</v>
      </c>
      <c r="P1093" s="549">
        <v>1149</v>
      </c>
      <c r="Q1093" s="549">
        <v>1</v>
      </c>
      <c r="R1093" s="549">
        <v>116</v>
      </c>
      <c r="S1093" s="548">
        <v>2257</v>
      </c>
      <c r="T1093" s="548"/>
      <c r="U1093" s="99"/>
    </row>
    <row r="1094" spans="1:21" ht="19.5" customHeight="1">
      <c r="A1094" s="545">
        <v>1240</v>
      </c>
      <c r="B1094" s="545" t="s">
        <v>1256</v>
      </c>
      <c r="C1094" s="545" t="s">
        <v>216</v>
      </c>
      <c r="D1094" s="546"/>
      <c r="E1094" s="171" t="str">
        <f t="shared" si="17"/>
        <v>1900</v>
      </c>
      <c r="F1094" s="547">
        <v>0</v>
      </c>
      <c r="G1094" s="548">
        <v>0</v>
      </c>
      <c r="H1094" s="547">
        <v>0</v>
      </c>
      <c r="I1094" s="545" t="s">
        <v>12659</v>
      </c>
      <c r="J1094" s="545"/>
      <c r="K1094" s="545" t="s">
        <v>13413</v>
      </c>
      <c r="L1094" s="545" t="s">
        <v>13413</v>
      </c>
      <c r="M1094" s="548" t="s">
        <v>13758</v>
      </c>
      <c r="N1094" s="545" t="s">
        <v>13413</v>
      </c>
      <c r="O1094" s="545" t="s">
        <v>13413</v>
      </c>
      <c r="P1094" s="549">
        <v>1150</v>
      </c>
      <c r="Q1094" s="549">
        <v>1</v>
      </c>
      <c r="R1094" s="549">
        <v>116</v>
      </c>
      <c r="S1094" s="548"/>
      <c r="T1094" s="548"/>
      <c r="U1094" s="99"/>
    </row>
    <row r="1095" spans="1:21" ht="19.5" customHeight="1">
      <c r="A1095" s="545">
        <v>1241</v>
      </c>
      <c r="B1095" s="545" t="s">
        <v>1257</v>
      </c>
      <c r="C1095" s="545" t="s">
        <v>216</v>
      </c>
      <c r="D1095" s="546"/>
      <c r="E1095" s="171" t="str">
        <f t="shared" si="17"/>
        <v>1900</v>
      </c>
      <c r="F1095" s="547">
        <v>0</v>
      </c>
      <c r="G1095" s="548">
        <v>0</v>
      </c>
      <c r="H1095" s="547">
        <v>0</v>
      </c>
      <c r="I1095" s="545" t="s">
        <v>12659</v>
      </c>
      <c r="J1095" s="545"/>
      <c r="K1095" s="545" t="s">
        <v>13413</v>
      </c>
      <c r="L1095" s="545" t="s">
        <v>13413</v>
      </c>
      <c r="M1095" s="548" t="s">
        <v>13758</v>
      </c>
      <c r="N1095" s="545" t="s">
        <v>13413</v>
      </c>
      <c r="O1095" s="545" t="s">
        <v>13413</v>
      </c>
      <c r="P1095" s="549">
        <v>1151</v>
      </c>
      <c r="Q1095" s="549">
        <v>1</v>
      </c>
      <c r="R1095" s="549">
        <v>116</v>
      </c>
      <c r="S1095" s="548"/>
      <c r="T1095" s="548"/>
      <c r="U1095" s="99"/>
    </row>
    <row r="1096" spans="1:21" ht="19.5" customHeight="1">
      <c r="A1096" s="545">
        <v>1242</v>
      </c>
      <c r="B1096" s="545" t="s">
        <v>1259</v>
      </c>
      <c r="C1096" s="545" t="s">
        <v>216</v>
      </c>
      <c r="D1096" s="546"/>
      <c r="E1096" s="171" t="str">
        <f t="shared" si="17"/>
        <v>1900</v>
      </c>
      <c r="F1096" s="547">
        <v>0</v>
      </c>
      <c r="G1096" s="548">
        <v>0</v>
      </c>
      <c r="H1096" s="547">
        <v>0</v>
      </c>
      <c r="I1096" s="545" t="s">
        <v>12659</v>
      </c>
      <c r="J1096" s="545"/>
      <c r="K1096" s="545" t="s">
        <v>13413</v>
      </c>
      <c r="L1096" s="545" t="s">
        <v>13413</v>
      </c>
      <c r="M1096" s="548" t="s">
        <v>13758</v>
      </c>
      <c r="N1096" s="545" t="s">
        <v>13413</v>
      </c>
      <c r="O1096" s="545" t="s">
        <v>13413</v>
      </c>
      <c r="P1096" s="549">
        <v>1152</v>
      </c>
      <c r="Q1096" s="549">
        <v>1</v>
      </c>
      <c r="R1096" s="549">
        <v>116</v>
      </c>
      <c r="S1096" s="548"/>
      <c r="T1096" s="548"/>
      <c r="U1096" s="99"/>
    </row>
    <row r="1097" spans="1:21" ht="19.5" customHeight="1">
      <c r="A1097" s="545">
        <v>1243</v>
      </c>
      <c r="B1097" s="545" t="s">
        <v>1258</v>
      </c>
      <c r="C1097" s="545" t="s">
        <v>216</v>
      </c>
      <c r="D1097" s="546"/>
      <c r="E1097" s="171" t="str">
        <f t="shared" si="17"/>
        <v>1900</v>
      </c>
      <c r="F1097" s="547">
        <v>0</v>
      </c>
      <c r="G1097" s="548">
        <v>0</v>
      </c>
      <c r="H1097" s="547">
        <v>0</v>
      </c>
      <c r="I1097" s="545" t="s">
        <v>12659</v>
      </c>
      <c r="J1097" s="545"/>
      <c r="K1097" s="545" t="s">
        <v>13413</v>
      </c>
      <c r="L1097" s="545" t="s">
        <v>13413</v>
      </c>
      <c r="M1097" s="548" t="s">
        <v>13758</v>
      </c>
      <c r="N1097" s="545" t="s">
        <v>13413</v>
      </c>
      <c r="O1097" s="545" t="s">
        <v>13413</v>
      </c>
      <c r="P1097" s="549">
        <v>1153</v>
      </c>
      <c r="Q1097" s="549">
        <v>1</v>
      </c>
      <c r="R1097" s="549">
        <v>116</v>
      </c>
      <c r="S1097" s="548"/>
      <c r="T1097" s="548"/>
      <c r="U1097" s="99"/>
    </row>
    <row r="1098" spans="1:21" ht="19.5" customHeight="1">
      <c r="A1098" s="545">
        <v>1244</v>
      </c>
      <c r="B1098" s="545" t="s">
        <v>11794</v>
      </c>
      <c r="C1098" s="545" t="s">
        <v>216</v>
      </c>
      <c r="D1098" s="546"/>
      <c r="E1098" s="171" t="str">
        <f t="shared" si="17"/>
        <v>1900</v>
      </c>
      <c r="F1098" s="547">
        <v>0</v>
      </c>
      <c r="G1098" s="548">
        <v>0</v>
      </c>
      <c r="H1098" s="547">
        <v>0</v>
      </c>
      <c r="I1098" s="545" t="s">
        <v>12700</v>
      </c>
      <c r="J1098" s="545"/>
      <c r="K1098" s="545" t="s">
        <v>13413</v>
      </c>
      <c r="L1098" s="545" t="s">
        <v>13413</v>
      </c>
      <c r="M1098" s="548" t="s">
        <v>13868</v>
      </c>
      <c r="N1098" s="545" t="s">
        <v>13413</v>
      </c>
      <c r="O1098" s="545" t="s">
        <v>13413</v>
      </c>
      <c r="P1098" s="549">
        <v>1154</v>
      </c>
      <c r="Q1098" s="549">
        <v>2</v>
      </c>
      <c r="R1098" s="549">
        <v>117</v>
      </c>
      <c r="S1098" s="548"/>
      <c r="T1098" s="548"/>
      <c r="U1098" s="99"/>
    </row>
    <row r="1099" spans="1:21" ht="19.5" customHeight="1">
      <c r="A1099" s="545">
        <v>1245</v>
      </c>
      <c r="B1099" s="545" t="s">
        <v>11793</v>
      </c>
      <c r="C1099" s="545" t="s">
        <v>216</v>
      </c>
      <c r="D1099" s="546"/>
      <c r="E1099" s="171" t="str">
        <f t="shared" si="17"/>
        <v>1900</v>
      </c>
      <c r="F1099" s="547">
        <v>0</v>
      </c>
      <c r="G1099" s="548">
        <v>0</v>
      </c>
      <c r="H1099" s="547">
        <v>0</v>
      </c>
      <c r="I1099" s="545" t="s">
        <v>12670</v>
      </c>
      <c r="J1099" s="545"/>
      <c r="K1099" s="545" t="s">
        <v>13413</v>
      </c>
      <c r="L1099" s="545" t="s">
        <v>13413</v>
      </c>
      <c r="M1099" s="548" t="s">
        <v>13868</v>
      </c>
      <c r="N1099" s="545" t="s">
        <v>13413</v>
      </c>
      <c r="O1099" s="545" t="s">
        <v>13413</v>
      </c>
      <c r="P1099" s="549">
        <v>1155</v>
      </c>
      <c r="Q1099" s="549">
        <v>2</v>
      </c>
      <c r="R1099" s="549">
        <v>24</v>
      </c>
      <c r="S1099" s="548"/>
      <c r="T1099" s="548"/>
      <c r="U1099" s="99"/>
    </row>
    <row r="1100" spans="1:21" ht="19.5" customHeight="1">
      <c r="A1100" s="545">
        <v>1246</v>
      </c>
      <c r="B1100" s="545" t="s">
        <v>11792</v>
      </c>
      <c r="C1100" s="545" t="s">
        <v>216</v>
      </c>
      <c r="D1100" s="546"/>
      <c r="E1100" s="171" t="str">
        <f t="shared" si="17"/>
        <v>1900</v>
      </c>
      <c r="F1100" s="547">
        <v>0</v>
      </c>
      <c r="G1100" s="548">
        <v>0</v>
      </c>
      <c r="H1100" s="547">
        <v>0</v>
      </c>
      <c r="I1100" s="545" t="s">
        <v>12670</v>
      </c>
      <c r="J1100" s="545"/>
      <c r="K1100" s="545" t="s">
        <v>13413</v>
      </c>
      <c r="L1100" s="545" t="s">
        <v>13413</v>
      </c>
      <c r="M1100" s="548" t="s">
        <v>13868</v>
      </c>
      <c r="N1100" s="545" t="s">
        <v>13413</v>
      </c>
      <c r="O1100" s="545" t="s">
        <v>13413</v>
      </c>
      <c r="P1100" s="549">
        <v>1156</v>
      </c>
      <c r="Q1100" s="549">
        <v>2</v>
      </c>
      <c r="R1100" s="549">
        <v>24</v>
      </c>
      <c r="S1100" s="548"/>
      <c r="T1100" s="548"/>
      <c r="U1100" s="99"/>
    </row>
    <row r="1101" spans="1:21" ht="19.5" customHeight="1">
      <c r="A1101" s="545">
        <v>1247</v>
      </c>
      <c r="B1101" s="545" t="s">
        <v>3351</v>
      </c>
      <c r="C1101" s="545" t="s">
        <v>216</v>
      </c>
      <c r="D1101" s="546"/>
      <c r="E1101" s="171" t="str">
        <f t="shared" si="17"/>
        <v>1900</v>
      </c>
      <c r="F1101" s="547">
        <v>0</v>
      </c>
      <c r="G1101" s="548">
        <v>0</v>
      </c>
      <c r="H1101" s="547">
        <v>0</v>
      </c>
      <c r="I1101" s="545" t="s">
        <v>12670</v>
      </c>
      <c r="J1101" s="545"/>
      <c r="K1101" s="545" t="s">
        <v>13413</v>
      </c>
      <c r="L1101" s="545" t="s">
        <v>13413</v>
      </c>
      <c r="M1101" s="548" t="s">
        <v>13868</v>
      </c>
      <c r="N1101" s="545" t="s">
        <v>13413</v>
      </c>
      <c r="O1101" s="545" t="s">
        <v>13413</v>
      </c>
      <c r="P1101" s="549">
        <v>1157</v>
      </c>
      <c r="Q1101" s="549">
        <v>2</v>
      </c>
      <c r="R1101" s="549">
        <v>24</v>
      </c>
      <c r="S1101" s="548"/>
      <c r="T1101" s="548"/>
      <c r="U1101" s="99"/>
    </row>
    <row r="1102" spans="1:21" ht="19.5" customHeight="1">
      <c r="A1102" s="545">
        <v>1250</v>
      </c>
      <c r="B1102" s="545" t="s">
        <v>2007</v>
      </c>
      <c r="C1102" s="545" t="s">
        <v>4468</v>
      </c>
      <c r="D1102" s="546">
        <v>44592</v>
      </c>
      <c r="E1102" s="171" t="str">
        <f t="shared" si="17"/>
        <v>2022</v>
      </c>
      <c r="F1102" s="547">
        <v>19001</v>
      </c>
      <c r="G1102" s="548">
        <v>0.19</v>
      </c>
      <c r="H1102" s="547">
        <v>15967.23</v>
      </c>
      <c r="I1102" s="545" t="s">
        <v>12637</v>
      </c>
      <c r="J1102" s="545" t="s">
        <v>13297</v>
      </c>
      <c r="K1102" s="545" t="s">
        <v>13413</v>
      </c>
      <c r="L1102" s="545" t="s">
        <v>14901</v>
      </c>
      <c r="M1102" s="548" t="s">
        <v>13758</v>
      </c>
      <c r="N1102" s="545" t="s">
        <v>13413</v>
      </c>
      <c r="O1102" s="545" t="s">
        <v>13413</v>
      </c>
      <c r="P1102" s="549">
        <v>1159</v>
      </c>
      <c r="Q1102" s="549">
        <v>1</v>
      </c>
      <c r="R1102" s="549">
        <v>13</v>
      </c>
      <c r="S1102" s="548">
        <v>2257</v>
      </c>
      <c r="T1102" s="548"/>
      <c r="U1102" s="99"/>
    </row>
    <row r="1103" spans="1:21" ht="19.5" customHeight="1">
      <c r="A1103" s="545">
        <v>1253</v>
      </c>
      <c r="B1103" s="545" t="s">
        <v>1279</v>
      </c>
      <c r="C1103" s="545" t="s">
        <v>216</v>
      </c>
      <c r="D1103" s="546"/>
      <c r="E1103" s="171" t="str">
        <f t="shared" si="17"/>
        <v>1900</v>
      </c>
      <c r="F1103" s="547">
        <v>0</v>
      </c>
      <c r="G1103" s="548">
        <v>0</v>
      </c>
      <c r="H1103" s="547">
        <v>0</v>
      </c>
      <c r="I1103" s="545" t="s">
        <v>12700</v>
      </c>
      <c r="J1103" s="545"/>
      <c r="K1103" s="545" t="s">
        <v>13413</v>
      </c>
      <c r="L1103" s="545" t="s">
        <v>13413</v>
      </c>
      <c r="M1103" s="548" t="s">
        <v>13868</v>
      </c>
      <c r="N1103" s="545" t="s">
        <v>13413</v>
      </c>
      <c r="O1103" s="545" t="s">
        <v>13413</v>
      </c>
      <c r="P1103" s="549">
        <v>1162</v>
      </c>
      <c r="Q1103" s="549">
        <v>2</v>
      </c>
      <c r="R1103" s="549">
        <v>117</v>
      </c>
      <c r="S1103" s="548"/>
      <c r="T1103" s="548"/>
      <c r="U1103" s="99"/>
    </row>
    <row r="1104" spans="1:21" ht="19.5" customHeight="1">
      <c r="A1104" s="545">
        <v>1254</v>
      </c>
      <c r="B1104" s="545" t="s">
        <v>1280</v>
      </c>
      <c r="C1104" s="545" t="s">
        <v>216</v>
      </c>
      <c r="D1104" s="546"/>
      <c r="E1104" s="171" t="str">
        <f t="shared" si="17"/>
        <v>1900</v>
      </c>
      <c r="F1104" s="547">
        <v>0</v>
      </c>
      <c r="G1104" s="548">
        <v>0</v>
      </c>
      <c r="H1104" s="547">
        <v>0</v>
      </c>
      <c r="I1104" s="545" t="s">
        <v>12700</v>
      </c>
      <c r="J1104" s="545"/>
      <c r="K1104" s="545" t="s">
        <v>13413</v>
      </c>
      <c r="L1104" s="545" t="s">
        <v>13413</v>
      </c>
      <c r="M1104" s="548" t="s">
        <v>13868</v>
      </c>
      <c r="N1104" s="545" t="s">
        <v>13413</v>
      </c>
      <c r="O1104" s="545" t="s">
        <v>13413</v>
      </c>
      <c r="P1104" s="549">
        <v>1163</v>
      </c>
      <c r="Q1104" s="549">
        <v>2</v>
      </c>
      <c r="R1104" s="549">
        <v>117</v>
      </c>
      <c r="S1104" s="548"/>
      <c r="T1104" s="548"/>
      <c r="U1104" s="99"/>
    </row>
    <row r="1105" spans="1:21" ht="19.5" customHeight="1">
      <c r="A1105" s="545">
        <v>1255</v>
      </c>
      <c r="B1105" s="545" t="s">
        <v>1281</v>
      </c>
      <c r="C1105" s="545" t="s">
        <v>216</v>
      </c>
      <c r="D1105" s="546"/>
      <c r="E1105" s="171" t="str">
        <f t="shared" si="17"/>
        <v>1900</v>
      </c>
      <c r="F1105" s="547">
        <v>0</v>
      </c>
      <c r="G1105" s="548">
        <v>0</v>
      </c>
      <c r="H1105" s="547">
        <v>0</v>
      </c>
      <c r="I1105" s="545" t="s">
        <v>12700</v>
      </c>
      <c r="J1105" s="545"/>
      <c r="K1105" s="545" t="s">
        <v>13413</v>
      </c>
      <c r="L1105" s="545" t="s">
        <v>13413</v>
      </c>
      <c r="M1105" s="548" t="s">
        <v>13758</v>
      </c>
      <c r="N1105" s="545" t="s">
        <v>13413</v>
      </c>
      <c r="O1105" s="545" t="s">
        <v>13413</v>
      </c>
      <c r="P1105" s="549">
        <v>1164</v>
      </c>
      <c r="Q1105" s="549">
        <v>1</v>
      </c>
      <c r="R1105" s="549">
        <v>117</v>
      </c>
      <c r="S1105" s="548"/>
      <c r="T1105" s="548"/>
      <c r="U1105" s="99"/>
    </row>
    <row r="1106" spans="1:21" ht="19.5" customHeight="1">
      <c r="A1106" s="545">
        <v>1256</v>
      </c>
      <c r="B1106" s="545" t="s">
        <v>3353</v>
      </c>
      <c r="C1106" s="545" t="s">
        <v>216</v>
      </c>
      <c r="D1106" s="546"/>
      <c r="E1106" s="171" t="str">
        <f t="shared" si="17"/>
        <v>1900</v>
      </c>
      <c r="F1106" s="547">
        <v>0</v>
      </c>
      <c r="G1106" s="548">
        <v>0</v>
      </c>
      <c r="H1106" s="547">
        <v>0</v>
      </c>
      <c r="I1106" s="545" t="s">
        <v>12670</v>
      </c>
      <c r="J1106" s="545"/>
      <c r="K1106" s="545" t="s">
        <v>13413</v>
      </c>
      <c r="L1106" s="545" t="s">
        <v>13413</v>
      </c>
      <c r="M1106" s="548" t="s">
        <v>13758</v>
      </c>
      <c r="N1106" s="545" t="s">
        <v>13413</v>
      </c>
      <c r="O1106" s="545" t="s">
        <v>13413</v>
      </c>
      <c r="P1106" s="549">
        <v>1165</v>
      </c>
      <c r="Q1106" s="549">
        <v>1</v>
      </c>
      <c r="R1106" s="549">
        <v>24</v>
      </c>
      <c r="S1106" s="548"/>
      <c r="T1106" s="548"/>
      <c r="U1106" s="99"/>
    </row>
    <row r="1107" spans="1:21" ht="19.5" customHeight="1">
      <c r="A1107" s="545">
        <v>1257</v>
      </c>
      <c r="B1107" s="545" t="s">
        <v>1287</v>
      </c>
      <c r="C1107" s="545" t="s">
        <v>216</v>
      </c>
      <c r="D1107" s="546"/>
      <c r="E1107" s="171" t="str">
        <f t="shared" si="17"/>
        <v>1900</v>
      </c>
      <c r="F1107" s="547">
        <v>0</v>
      </c>
      <c r="G1107" s="548">
        <v>0</v>
      </c>
      <c r="H1107" s="547">
        <v>0</v>
      </c>
      <c r="I1107" s="545" t="s">
        <v>12700</v>
      </c>
      <c r="J1107" s="545"/>
      <c r="K1107" s="545" t="s">
        <v>13413</v>
      </c>
      <c r="L1107" s="545" t="s">
        <v>13413</v>
      </c>
      <c r="M1107" s="548" t="s">
        <v>13758</v>
      </c>
      <c r="N1107" s="545" t="s">
        <v>13413</v>
      </c>
      <c r="O1107" s="545" t="s">
        <v>13413</v>
      </c>
      <c r="P1107" s="549">
        <v>1166</v>
      </c>
      <c r="Q1107" s="549">
        <v>1</v>
      </c>
      <c r="R1107" s="549">
        <v>117</v>
      </c>
      <c r="S1107" s="548"/>
      <c r="T1107" s="548"/>
      <c r="U1107" s="99"/>
    </row>
    <row r="1108" spans="1:21" ht="19.5" customHeight="1">
      <c r="A1108" s="545">
        <v>1258</v>
      </c>
      <c r="B1108" s="545" t="s">
        <v>11791</v>
      </c>
      <c r="C1108" s="545" t="s">
        <v>216</v>
      </c>
      <c r="D1108" s="546"/>
      <c r="E1108" s="171" t="str">
        <f t="shared" si="17"/>
        <v>1900</v>
      </c>
      <c r="F1108" s="547">
        <v>0</v>
      </c>
      <c r="G1108" s="548">
        <v>0</v>
      </c>
      <c r="H1108" s="547">
        <v>0</v>
      </c>
      <c r="I1108" s="545" t="s">
        <v>12700</v>
      </c>
      <c r="J1108" s="545"/>
      <c r="K1108" s="545" t="s">
        <v>13413</v>
      </c>
      <c r="L1108" s="545" t="s">
        <v>13413</v>
      </c>
      <c r="M1108" s="548" t="s">
        <v>13758</v>
      </c>
      <c r="N1108" s="545" t="s">
        <v>13413</v>
      </c>
      <c r="O1108" s="545" t="s">
        <v>13413</v>
      </c>
      <c r="P1108" s="549">
        <v>1167</v>
      </c>
      <c r="Q1108" s="549">
        <v>1</v>
      </c>
      <c r="R1108" s="549">
        <v>117</v>
      </c>
      <c r="S1108" s="548"/>
      <c r="T1108" s="548"/>
      <c r="U1108" s="99"/>
    </row>
    <row r="1109" spans="1:21" ht="19.5" customHeight="1">
      <c r="A1109" s="545">
        <v>1259</v>
      </c>
      <c r="B1109" s="545" t="s">
        <v>7112</v>
      </c>
      <c r="C1109" s="545" t="s">
        <v>216</v>
      </c>
      <c r="D1109" s="546">
        <v>46052</v>
      </c>
      <c r="E1109" s="171" t="str">
        <f t="shared" si="17"/>
        <v>2026</v>
      </c>
      <c r="F1109" s="547">
        <v>824352</v>
      </c>
      <c r="G1109" s="548">
        <v>0.19</v>
      </c>
      <c r="H1109" s="547">
        <v>692732.77</v>
      </c>
      <c r="I1109" s="545" t="s">
        <v>12700</v>
      </c>
      <c r="J1109" s="545" t="s">
        <v>13307</v>
      </c>
      <c r="K1109" s="545" t="s">
        <v>14902</v>
      </c>
      <c r="L1109" s="545" t="s">
        <v>13413</v>
      </c>
      <c r="M1109" s="548" t="s">
        <v>13758</v>
      </c>
      <c r="N1109" s="545" t="s">
        <v>13413</v>
      </c>
      <c r="O1109" s="545" t="s">
        <v>13413</v>
      </c>
      <c r="P1109" s="549">
        <v>1168</v>
      </c>
      <c r="Q1109" s="549">
        <v>1</v>
      </c>
      <c r="R1109" s="549">
        <v>117</v>
      </c>
      <c r="S1109" s="548">
        <v>2228</v>
      </c>
      <c r="T1109" s="548"/>
      <c r="U1109" s="99"/>
    </row>
    <row r="1110" spans="1:21" ht="19.5" customHeight="1">
      <c r="A1110" s="545">
        <v>1261</v>
      </c>
      <c r="B1110" s="545" t="s">
        <v>1297</v>
      </c>
      <c r="C1110" s="545" t="s">
        <v>216</v>
      </c>
      <c r="D1110" s="546"/>
      <c r="E1110" s="171" t="str">
        <f t="shared" si="17"/>
        <v>1900</v>
      </c>
      <c r="F1110" s="547">
        <v>0</v>
      </c>
      <c r="G1110" s="548">
        <v>0</v>
      </c>
      <c r="H1110" s="547">
        <v>0</v>
      </c>
      <c r="I1110" s="545" t="s">
        <v>12700</v>
      </c>
      <c r="J1110" s="545"/>
      <c r="K1110" s="545" t="s">
        <v>13413</v>
      </c>
      <c r="L1110" s="545" t="s">
        <v>13413</v>
      </c>
      <c r="M1110" s="548" t="s">
        <v>13758</v>
      </c>
      <c r="N1110" s="545" t="s">
        <v>13413</v>
      </c>
      <c r="O1110" s="545" t="s">
        <v>14903</v>
      </c>
      <c r="P1110" s="549">
        <v>1170</v>
      </c>
      <c r="Q1110" s="549">
        <v>1</v>
      </c>
      <c r="R1110" s="549">
        <v>117</v>
      </c>
      <c r="S1110" s="548"/>
      <c r="T1110" s="548"/>
      <c r="U1110" s="99"/>
    </row>
    <row r="1111" spans="1:21" ht="19.5" customHeight="1">
      <c r="A1111" s="545">
        <v>1264</v>
      </c>
      <c r="B1111" s="545" t="s">
        <v>1306</v>
      </c>
      <c r="C1111" s="545" t="s">
        <v>216</v>
      </c>
      <c r="D1111" s="546"/>
      <c r="E1111" s="171" t="str">
        <f t="shared" si="17"/>
        <v>1900</v>
      </c>
      <c r="F1111" s="547">
        <v>0</v>
      </c>
      <c r="G1111" s="548">
        <v>0</v>
      </c>
      <c r="H1111" s="547">
        <v>0</v>
      </c>
      <c r="I1111" s="545" t="s">
        <v>12701</v>
      </c>
      <c r="J1111" s="545"/>
      <c r="K1111" s="545" t="s">
        <v>13413</v>
      </c>
      <c r="L1111" s="545" t="s">
        <v>13413</v>
      </c>
      <c r="M1111" s="548" t="s">
        <v>13758</v>
      </c>
      <c r="N1111" s="545" t="s">
        <v>13413</v>
      </c>
      <c r="O1111" s="545" t="s">
        <v>13413</v>
      </c>
      <c r="P1111" s="549">
        <v>1173</v>
      </c>
      <c r="Q1111" s="549">
        <v>1</v>
      </c>
      <c r="R1111" s="549">
        <v>10</v>
      </c>
      <c r="S1111" s="548"/>
      <c r="T1111" s="548"/>
      <c r="U1111" s="99"/>
    </row>
    <row r="1112" spans="1:21" ht="19.5" customHeight="1">
      <c r="A1112" s="545">
        <v>1265</v>
      </c>
      <c r="B1112" s="545" t="s">
        <v>1305</v>
      </c>
      <c r="C1112" s="545" t="s">
        <v>216</v>
      </c>
      <c r="D1112" s="546"/>
      <c r="E1112" s="171" t="str">
        <f t="shared" si="17"/>
        <v>1900</v>
      </c>
      <c r="F1112" s="547">
        <v>0</v>
      </c>
      <c r="G1112" s="548">
        <v>0</v>
      </c>
      <c r="H1112" s="547">
        <v>0</v>
      </c>
      <c r="I1112" s="545" t="s">
        <v>12701</v>
      </c>
      <c r="J1112" s="545"/>
      <c r="K1112" s="545" t="s">
        <v>13413</v>
      </c>
      <c r="L1112" s="545" t="s">
        <v>13413</v>
      </c>
      <c r="M1112" s="548" t="s">
        <v>13758</v>
      </c>
      <c r="N1112" s="545" t="s">
        <v>13413</v>
      </c>
      <c r="O1112" s="545" t="s">
        <v>13413</v>
      </c>
      <c r="P1112" s="549">
        <v>1174</v>
      </c>
      <c r="Q1112" s="549">
        <v>1</v>
      </c>
      <c r="R1112" s="549">
        <v>10</v>
      </c>
      <c r="S1112" s="548"/>
      <c r="T1112" s="548"/>
      <c r="U1112" s="99"/>
    </row>
    <row r="1113" spans="1:21" ht="19.5" customHeight="1">
      <c r="A1113" s="545">
        <v>1266</v>
      </c>
      <c r="B1113" s="545" t="s">
        <v>2915</v>
      </c>
      <c r="C1113" s="545" t="s">
        <v>786</v>
      </c>
      <c r="D1113" s="546"/>
      <c r="E1113" s="171" t="str">
        <f t="shared" si="17"/>
        <v>1900</v>
      </c>
      <c r="F1113" s="547">
        <v>0</v>
      </c>
      <c r="G1113" s="548">
        <v>0</v>
      </c>
      <c r="H1113" s="547">
        <v>0</v>
      </c>
      <c r="I1113" s="545" t="s">
        <v>12683</v>
      </c>
      <c r="J1113" s="545"/>
      <c r="K1113" s="545" t="s">
        <v>13413</v>
      </c>
      <c r="L1113" s="545" t="s">
        <v>13413</v>
      </c>
      <c r="M1113" s="548" t="s">
        <v>13758</v>
      </c>
      <c r="N1113" s="545" t="s">
        <v>13413</v>
      </c>
      <c r="O1113" s="545" t="s">
        <v>13413</v>
      </c>
      <c r="P1113" s="549">
        <v>1175</v>
      </c>
      <c r="Q1113" s="549">
        <v>1</v>
      </c>
      <c r="R1113" s="549">
        <v>18</v>
      </c>
      <c r="S1113" s="548"/>
      <c r="T1113" s="548"/>
      <c r="U1113" s="99"/>
    </row>
    <row r="1114" spans="1:21" ht="19.5" customHeight="1">
      <c r="A1114" s="545">
        <v>1267</v>
      </c>
      <c r="B1114" s="545" t="s">
        <v>2915</v>
      </c>
      <c r="C1114" s="545" t="s">
        <v>5203</v>
      </c>
      <c r="D1114" s="546">
        <v>44592</v>
      </c>
      <c r="E1114" s="171" t="str">
        <f t="shared" si="17"/>
        <v>2022</v>
      </c>
      <c r="F1114" s="547">
        <v>88768</v>
      </c>
      <c r="G1114" s="548">
        <v>0.19</v>
      </c>
      <c r="H1114" s="547">
        <v>74594.960000000006</v>
      </c>
      <c r="I1114" s="545" t="s">
        <v>12683</v>
      </c>
      <c r="J1114" s="545" t="s">
        <v>13297</v>
      </c>
      <c r="K1114" s="545" t="s">
        <v>13413</v>
      </c>
      <c r="L1114" s="545" t="s">
        <v>13413</v>
      </c>
      <c r="M1114" s="548" t="s">
        <v>13758</v>
      </c>
      <c r="N1114" s="545" t="s">
        <v>13413</v>
      </c>
      <c r="O1114" s="545" t="s">
        <v>13413</v>
      </c>
      <c r="P1114" s="549">
        <v>1176</v>
      </c>
      <c r="Q1114" s="549">
        <v>1</v>
      </c>
      <c r="R1114" s="549">
        <v>18</v>
      </c>
      <c r="S1114" s="548">
        <v>2257</v>
      </c>
      <c r="T1114" s="548"/>
      <c r="U1114" s="99"/>
    </row>
    <row r="1115" spans="1:21" ht="19.5" customHeight="1">
      <c r="A1115" s="545">
        <v>1268</v>
      </c>
      <c r="B1115" s="545" t="s">
        <v>1309</v>
      </c>
      <c r="C1115" s="545" t="s">
        <v>216</v>
      </c>
      <c r="D1115" s="546"/>
      <c r="E1115" s="171" t="str">
        <f t="shared" si="17"/>
        <v>1900</v>
      </c>
      <c r="F1115" s="547">
        <v>0</v>
      </c>
      <c r="G1115" s="548">
        <v>0</v>
      </c>
      <c r="H1115" s="547">
        <v>0</v>
      </c>
      <c r="I1115" s="545" t="s">
        <v>12700</v>
      </c>
      <c r="J1115" s="545"/>
      <c r="K1115" s="545" t="s">
        <v>13413</v>
      </c>
      <c r="L1115" s="545" t="s">
        <v>13413</v>
      </c>
      <c r="M1115" s="548" t="s">
        <v>13868</v>
      </c>
      <c r="N1115" s="545" t="s">
        <v>13413</v>
      </c>
      <c r="O1115" s="545" t="s">
        <v>13413</v>
      </c>
      <c r="P1115" s="549">
        <v>1177</v>
      </c>
      <c r="Q1115" s="549">
        <v>2</v>
      </c>
      <c r="R1115" s="549">
        <v>117</v>
      </c>
      <c r="S1115" s="548"/>
      <c r="T1115" s="548"/>
      <c r="U1115" s="99"/>
    </row>
    <row r="1116" spans="1:21" ht="19.5" customHeight="1">
      <c r="A1116" s="545">
        <v>1269</v>
      </c>
      <c r="B1116" s="545" t="s">
        <v>11790</v>
      </c>
      <c r="C1116" s="545" t="s">
        <v>216</v>
      </c>
      <c r="D1116" s="546"/>
      <c r="E1116" s="171" t="str">
        <f t="shared" si="17"/>
        <v>1900</v>
      </c>
      <c r="F1116" s="547">
        <v>0</v>
      </c>
      <c r="G1116" s="548">
        <v>0</v>
      </c>
      <c r="H1116" s="547">
        <v>0</v>
      </c>
      <c r="I1116" s="545" t="s">
        <v>12700</v>
      </c>
      <c r="J1116" s="545"/>
      <c r="K1116" s="545" t="s">
        <v>13413</v>
      </c>
      <c r="L1116" s="545" t="s">
        <v>13413</v>
      </c>
      <c r="M1116" s="548" t="s">
        <v>13758</v>
      </c>
      <c r="N1116" s="545" t="s">
        <v>13413</v>
      </c>
      <c r="O1116" s="545" t="s">
        <v>13413</v>
      </c>
      <c r="P1116" s="549">
        <v>1178</v>
      </c>
      <c r="Q1116" s="549">
        <v>1</v>
      </c>
      <c r="R1116" s="549">
        <v>117</v>
      </c>
      <c r="S1116" s="548"/>
      <c r="T1116" s="548"/>
      <c r="U1116" s="99"/>
    </row>
    <row r="1117" spans="1:21" ht="19.5" customHeight="1">
      <c r="A1117" s="545">
        <v>1270</v>
      </c>
      <c r="B1117" s="545" t="s">
        <v>3362</v>
      </c>
      <c r="C1117" s="545" t="s">
        <v>216</v>
      </c>
      <c r="D1117" s="546"/>
      <c r="E1117" s="171" t="str">
        <f t="shared" si="17"/>
        <v>1900</v>
      </c>
      <c r="F1117" s="547">
        <v>0</v>
      </c>
      <c r="G1117" s="548">
        <v>0</v>
      </c>
      <c r="H1117" s="547">
        <v>0</v>
      </c>
      <c r="I1117" s="545" t="s">
        <v>12670</v>
      </c>
      <c r="J1117" s="545"/>
      <c r="K1117" s="545" t="s">
        <v>13413</v>
      </c>
      <c r="L1117" s="545" t="s">
        <v>13413</v>
      </c>
      <c r="M1117" s="548" t="s">
        <v>13758</v>
      </c>
      <c r="N1117" s="545" t="s">
        <v>13413</v>
      </c>
      <c r="O1117" s="545" t="s">
        <v>13413</v>
      </c>
      <c r="P1117" s="549">
        <v>1179</v>
      </c>
      <c r="Q1117" s="549">
        <v>1</v>
      </c>
      <c r="R1117" s="549">
        <v>24</v>
      </c>
      <c r="S1117" s="548"/>
      <c r="T1117" s="548"/>
      <c r="U1117" s="99"/>
    </row>
    <row r="1118" spans="1:21" ht="19.5" customHeight="1">
      <c r="A1118" s="545">
        <v>1271</v>
      </c>
      <c r="B1118" s="545" t="s">
        <v>7334</v>
      </c>
      <c r="C1118" s="545" t="s">
        <v>288</v>
      </c>
      <c r="D1118" s="546">
        <v>46052</v>
      </c>
      <c r="E1118" s="171" t="str">
        <f t="shared" si="17"/>
        <v>2026</v>
      </c>
      <c r="F1118" s="547">
        <v>9577</v>
      </c>
      <c r="G1118" s="548">
        <v>0.19</v>
      </c>
      <c r="H1118" s="547">
        <v>8047.9</v>
      </c>
      <c r="I1118" s="545" t="s">
        <v>12670</v>
      </c>
      <c r="J1118" s="545" t="s">
        <v>13307</v>
      </c>
      <c r="K1118" s="545" t="s">
        <v>13413</v>
      </c>
      <c r="L1118" s="545" t="s">
        <v>13413</v>
      </c>
      <c r="M1118" s="548" t="s">
        <v>13758</v>
      </c>
      <c r="N1118" s="545" t="s">
        <v>13413</v>
      </c>
      <c r="O1118" s="545" t="s">
        <v>13413</v>
      </c>
      <c r="P1118" s="549">
        <v>1180</v>
      </c>
      <c r="Q1118" s="549">
        <v>1</v>
      </c>
      <c r="R1118" s="549">
        <v>24</v>
      </c>
      <c r="S1118" s="548">
        <v>2228</v>
      </c>
      <c r="T1118" s="548"/>
      <c r="U1118" s="99"/>
    </row>
    <row r="1119" spans="1:21" ht="19.5" customHeight="1">
      <c r="A1119" s="545">
        <v>1272</v>
      </c>
      <c r="B1119" s="545" t="s">
        <v>11789</v>
      </c>
      <c r="C1119" s="545" t="s">
        <v>288</v>
      </c>
      <c r="D1119" s="546"/>
      <c r="E1119" s="171" t="str">
        <f t="shared" si="17"/>
        <v>1900</v>
      </c>
      <c r="F1119" s="547">
        <v>0</v>
      </c>
      <c r="G1119" s="548">
        <v>0</v>
      </c>
      <c r="H1119" s="547">
        <v>0</v>
      </c>
      <c r="I1119" s="545" t="s">
        <v>12670</v>
      </c>
      <c r="J1119" s="545"/>
      <c r="K1119" s="545" t="s">
        <v>14904</v>
      </c>
      <c r="L1119" s="545" t="s">
        <v>13413</v>
      </c>
      <c r="M1119" s="548" t="s">
        <v>13758</v>
      </c>
      <c r="N1119" s="545" t="s">
        <v>13413</v>
      </c>
      <c r="O1119" s="545" t="s">
        <v>13413</v>
      </c>
      <c r="P1119" s="549">
        <v>1181</v>
      </c>
      <c r="Q1119" s="549">
        <v>1</v>
      </c>
      <c r="R1119" s="549">
        <v>24</v>
      </c>
      <c r="S1119" s="548"/>
      <c r="T1119" s="548"/>
      <c r="U1119" s="99"/>
    </row>
    <row r="1120" spans="1:21" ht="19.5" customHeight="1">
      <c r="A1120" s="545">
        <v>1273</v>
      </c>
      <c r="B1120" s="545" t="s">
        <v>3364</v>
      </c>
      <c r="C1120" s="545" t="s">
        <v>288</v>
      </c>
      <c r="D1120" s="546"/>
      <c r="E1120" s="171" t="str">
        <f t="shared" si="17"/>
        <v>1900</v>
      </c>
      <c r="F1120" s="547">
        <v>0</v>
      </c>
      <c r="G1120" s="548">
        <v>0</v>
      </c>
      <c r="H1120" s="547">
        <v>0</v>
      </c>
      <c r="I1120" s="545" t="s">
        <v>12670</v>
      </c>
      <c r="J1120" s="545"/>
      <c r="K1120" s="545" t="s">
        <v>13413</v>
      </c>
      <c r="L1120" s="545" t="s">
        <v>13413</v>
      </c>
      <c r="M1120" s="548" t="s">
        <v>13758</v>
      </c>
      <c r="N1120" s="545" t="s">
        <v>13413</v>
      </c>
      <c r="O1120" s="545" t="s">
        <v>13413</v>
      </c>
      <c r="P1120" s="549">
        <v>1182</v>
      </c>
      <c r="Q1120" s="549">
        <v>1</v>
      </c>
      <c r="R1120" s="549">
        <v>24</v>
      </c>
      <c r="S1120" s="548"/>
      <c r="T1120" s="548"/>
      <c r="U1120" s="99"/>
    </row>
    <row r="1121" spans="1:21" ht="19.5" customHeight="1">
      <c r="A1121" s="545">
        <v>1275</v>
      </c>
      <c r="B1121" s="545" t="s">
        <v>225</v>
      </c>
      <c r="C1121" s="545" t="s">
        <v>206</v>
      </c>
      <c r="D1121" s="546">
        <v>46052</v>
      </c>
      <c r="E1121" s="171" t="str">
        <f t="shared" si="17"/>
        <v>2026</v>
      </c>
      <c r="F1121" s="547">
        <v>3753</v>
      </c>
      <c r="G1121" s="548">
        <v>0.19</v>
      </c>
      <c r="H1121" s="547">
        <v>3153.78</v>
      </c>
      <c r="I1121" s="545" t="s">
        <v>12640</v>
      </c>
      <c r="J1121" s="545" t="s">
        <v>13307</v>
      </c>
      <c r="K1121" s="545" t="s">
        <v>13413</v>
      </c>
      <c r="L1121" s="545" t="s">
        <v>13413</v>
      </c>
      <c r="M1121" s="548" t="s">
        <v>13758</v>
      </c>
      <c r="N1121" s="545" t="s">
        <v>13413</v>
      </c>
      <c r="O1121" s="545" t="s">
        <v>13413</v>
      </c>
      <c r="P1121" s="549">
        <v>1183</v>
      </c>
      <c r="Q1121" s="549">
        <v>1</v>
      </c>
      <c r="R1121" s="549">
        <v>1</v>
      </c>
      <c r="S1121" s="548">
        <v>2228</v>
      </c>
      <c r="T1121" s="548"/>
      <c r="U1121" s="99"/>
    </row>
    <row r="1122" spans="1:21" ht="19.5" customHeight="1">
      <c r="A1122" s="545">
        <v>1276</v>
      </c>
      <c r="B1122" s="545" t="s">
        <v>517</v>
      </c>
      <c r="C1122" s="545" t="s">
        <v>216</v>
      </c>
      <c r="D1122" s="546"/>
      <c r="E1122" s="171" t="str">
        <f t="shared" si="17"/>
        <v>1900</v>
      </c>
      <c r="F1122" s="547">
        <v>0</v>
      </c>
      <c r="G1122" s="548">
        <v>0</v>
      </c>
      <c r="H1122" s="547">
        <v>0</v>
      </c>
      <c r="I1122" s="545" t="s">
        <v>12672</v>
      </c>
      <c r="J1122" s="545"/>
      <c r="K1122" s="545" t="s">
        <v>13413</v>
      </c>
      <c r="L1122" s="545" t="s">
        <v>13413</v>
      </c>
      <c r="M1122" s="548" t="s">
        <v>13758</v>
      </c>
      <c r="N1122" s="545" t="s">
        <v>13413</v>
      </c>
      <c r="O1122" s="545" t="s">
        <v>13413</v>
      </c>
      <c r="P1122" s="549">
        <v>1184</v>
      </c>
      <c r="Q1122" s="549">
        <v>1</v>
      </c>
      <c r="R1122" s="549">
        <v>4</v>
      </c>
      <c r="S1122" s="548"/>
      <c r="T1122" s="548"/>
      <c r="U1122" s="99"/>
    </row>
    <row r="1123" spans="1:21" ht="19.5" customHeight="1">
      <c r="A1123" s="545">
        <v>1277</v>
      </c>
      <c r="B1123" s="545" t="s">
        <v>518</v>
      </c>
      <c r="C1123" s="545" t="s">
        <v>216</v>
      </c>
      <c r="D1123" s="546"/>
      <c r="E1123" s="171" t="str">
        <f t="shared" si="17"/>
        <v>1900</v>
      </c>
      <c r="F1123" s="547">
        <v>0</v>
      </c>
      <c r="G1123" s="548">
        <v>0</v>
      </c>
      <c r="H1123" s="547">
        <v>0</v>
      </c>
      <c r="I1123" s="545" t="s">
        <v>12672</v>
      </c>
      <c r="J1123" s="545"/>
      <c r="K1123" s="545" t="s">
        <v>13413</v>
      </c>
      <c r="L1123" s="545" t="s">
        <v>13413</v>
      </c>
      <c r="M1123" s="548" t="s">
        <v>13758</v>
      </c>
      <c r="N1123" s="545" t="s">
        <v>13413</v>
      </c>
      <c r="O1123" s="545" t="s">
        <v>13413</v>
      </c>
      <c r="P1123" s="549">
        <v>1185</v>
      </c>
      <c r="Q1123" s="549">
        <v>1</v>
      </c>
      <c r="R1123" s="549">
        <v>4</v>
      </c>
      <c r="S1123" s="548"/>
      <c r="T1123" s="548"/>
      <c r="U1123" s="99"/>
    </row>
    <row r="1124" spans="1:21" ht="19.5" customHeight="1">
      <c r="A1124" s="545">
        <v>1278</v>
      </c>
      <c r="B1124" s="545" t="s">
        <v>519</v>
      </c>
      <c r="C1124" s="545" t="s">
        <v>216</v>
      </c>
      <c r="D1124" s="546"/>
      <c r="E1124" s="171" t="str">
        <f t="shared" si="17"/>
        <v>1900</v>
      </c>
      <c r="F1124" s="547">
        <v>0</v>
      </c>
      <c r="G1124" s="548">
        <v>0</v>
      </c>
      <c r="H1124" s="547">
        <v>0</v>
      </c>
      <c r="I1124" s="545" t="s">
        <v>12672</v>
      </c>
      <c r="J1124" s="545"/>
      <c r="K1124" s="545" t="s">
        <v>13413</v>
      </c>
      <c r="L1124" s="545" t="s">
        <v>13413</v>
      </c>
      <c r="M1124" s="548" t="s">
        <v>13758</v>
      </c>
      <c r="N1124" s="545" t="s">
        <v>13413</v>
      </c>
      <c r="O1124" s="545" t="s">
        <v>13413</v>
      </c>
      <c r="P1124" s="549">
        <v>1186</v>
      </c>
      <c r="Q1124" s="549">
        <v>1</v>
      </c>
      <c r="R1124" s="549">
        <v>4</v>
      </c>
      <c r="S1124" s="548"/>
      <c r="T1124" s="548"/>
      <c r="U1124" s="99"/>
    </row>
    <row r="1125" spans="1:21" ht="19.5" customHeight="1">
      <c r="A1125" s="545">
        <v>1279</v>
      </c>
      <c r="B1125" s="545" t="s">
        <v>520</v>
      </c>
      <c r="C1125" s="545" t="s">
        <v>216</v>
      </c>
      <c r="D1125" s="546"/>
      <c r="E1125" s="171" t="str">
        <f t="shared" si="17"/>
        <v>1900</v>
      </c>
      <c r="F1125" s="547">
        <v>0</v>
      </c>
      <c r="G1125" s="548">
        <v>0</v>
      </c>
      <c r="H1125" s="547">
        <v>0</v>
      </c>
      <c r="I1125" s="545" t="s">
        <v>12672</v>
      </c>
      <c r="J1125" s="545"/>
      <c r="K1125" s="545" t="s">
        <v>13413</v>
      </c>
      <c r="L1125" s="545" t="s">
        <v>13413</v>
      </c>
      <c r="M1125" s="548" t="s">
        <v>13758</v>
      </c>
      <c r="N1125" s="545" t="s">
        <v>13413</v>
      </c>
      <c r="O1125" s="545" t="s">
        <v>13413</v>
      </c>
      <c r="P1125" s="549">
        <v>1187</v>
      </c>
      <c r="Q1125" s="549">
        <v>1</v>
      </c>
      <c r="R1125" s="549">
        <v>4</v>
      </c>
      <c r="S1125" s="548"/>
      <c r="T1125" s="548"/>
      <c r="U1125" s="99"/>
    </row>
    <row r="1126" spans="1:21" ht="19.5" customHeight="1">
      <c r="A1126" s="545">
        <v>1280</v>
      </c>
      <c r="B1126" s="545" t="s">
        <v>521</v>
      </c>
      <c r="C1126" s="545" t="s">
        <v>216</v>
      </c>
      <c r="D1126" s="546"/>
      <c r="E1126" s="171" t="str">
        <f t="shared" si="17"/>
        <v>1900</v>
      </c>
      <c r="F1126" s="547">
        <v>0</v>
      </c>
      <c r="G1126" s="548">
        <v>0</v>
      </c>
      <c r="H1126" s="547">
        <v>0</v>
      </c>
      <c r="I1126" s="545" t="s">
        <v>12672</v>
      </c>
      <c r="J1126" s="545"/>
      <c r="K1126" s="545" t="s">
        <v>13413</v>
      </c>
      <c r="L1126" s="545" t="s">
        <v>13413</v>
      </c>
      <c r="M1126" s="548" t="s">
        <v>13758</v>
      </c>
      <c r="N1126" s="545" t="s">
        <v>13413</v>
      </c>
      <c r="O1126" s="545" t="s">
        <v>13413</v>
      </c>
      <c r="P1126" s="549">
        <v>1188</v>
      </c>
      <c r="Q1126" s="549">
        <v>1</v>
      </c>
      <c r="R1126" s="549">
        <v>4</v>
      </c>
      <c r="S1126" s="548"/>
      <c r="T1126" s="548"/>
      <c r="U1126" s="99"/>
    </row>
    <row r="1127" spans="1:21" ht="19.5" customHeight="1">
      <c r="A1127" s="545">
        <v>1281</v>
      </c>
      <c r="B1127" s="545" t="s">
        <v>11788</v>
      </c>
      <c r="C1127" s="545" t="s">
        <v>216</v>
      </c>
      <c r="D1127" s="546"/>
      <c r="E1127" s="171" t="str">
        <f t="shared" si="17"/>
        <v>1900</v>
      </c>
      <c r="F1127" s="547">
        <v>0</v>
      </c>
      <c r="G1127" s="548">
        <v>0</v>
      </c>
      <c r="H1127" s="547">
        <v>0</v>
      </c>
      <c r="I1127" s="545" t="s">
        <v>12672</v>
      </c>
      <c r="J1127" s="545"/>
      <c r="K1127" s="545" t="s">
        <v>13413</v>
      </c>
      <c r="L1127" s="545" t="s">
        <v>13413</v>
      </c>
      <c r="M1127" s="548" t="s">
        <v>13758</v>
      </c>
      <c r="N1127" s="545" t="s">
        <v>13413</v>
      </c>
      <c r="O1127" s="545" t="s">
        <v>13413</v>
      </c>
      <c r="P1127" s="549">
        <v>1189</v>
      </c>
      <c r="Q1127" s="549">
        <v>1</v>
      </c>
      <c r="R1127" s="549">
        <v>4</v>
      </c>
      <c r="S1127" s="548"/>
      <c r="T1127" s="548"/>
      <c r="U1127" s="99"/>
    </row>
    <row r="1128" spans="1:21" ht="19.5" customHeight="1">
      <c r="A1128" s="545">
        <v>1284</v>
      </c>
      <c r="B1128" s="545" t="s">
        <v>1325</v>
      </c>
      <c r="C1128" s="545" t="s">
        <v>216</v>
      </c>
      <c r="D1128" s="546">
        <v>46052</v>
      </c>
      <c r="E1128" s="171" t="str">
        <f t="shared" si="17"/>
        <v>2026</v>
      </c>
      <c r="F1128" s="547">
        <v>1181</v>
      </c>
      <c r="G1128" s="548">
        <v>0.19</v>
      </c>
      <c r="H1128" s="547">
        <v>992.44</v>
      </c>
      <c r="I1128" s="545" t="s">
        <v>12701</v>
      </c>
      <c r="J1128" s="545" t="s">
        <v>13307</v>
      </c>
      <c r="K1128" s="545" t="s">
        <v>14905</v>
      </c>
      <c r="L1128" s="545" t="s">
        <v>13413</v>
      </c>
      <c r="M1128" s="548" t="s">
        <v>13758</v>
      </c>
      <c r="N1128" s="545" t="s">
        <v>13413</v>
      </c>
      <c r="O1128" s="545" t="s">
        <v>13413</v>
      </c>
      <c r="P1128" s="549">
        <v>1190</v>
      </c>
      <c r="Q1128" s="549">
        <v>1</v>
      </c>
      <c r="R1128" s="549">
        <v>10</v>
      </c>
      <c r="S1128" s="548">
        <v>2228</v>
      </c>
      <c r="T1128" s="548"/>
      <c r="U1128" s="99"/>
    </row>
    <row r="1129" spans="1:21" ht="19.5" customHeight="1">
      <c r="A1129" s="545">
        <v>1285</v>
      </c>
      <c r="B1129" s="545" t="s">
        <v>12400</v>
      </c>
      <c r="C1129" s="545" t="s">
        <v>216</v>
      </c>
      <c r="D1129" s="546">
        <v>44590</v>
      </c>
      <c r="E1129" s="171" t="str">
        <f t="shared" si="17"/>
        <v>2022</v>
      </c>
      <c r="F1129" s="547">
        <v>1362</v>
      </c>
      <c r="G1129" s="548">
        <v>0.19</v>
      </c>
      <c r="H1129" s="547">
        <v>1144.54</v>
      </c>
      <c r="I1129" s="545" t="s">
        <v>12701</v>
      </c>
      <c r="J1129" s="545" t="s">
        <v>13297</v>
      </c>
      <c r="K1129" s="545" t="s">
        <v>14906</v>
      </c>
      <c r="L1129" s="545" t="s">
        <v>13413</v>
      </c>
      <c r="M1129" s="548" t="s">
        <v>13758</v>
      </c>
      <c r="N1129" s="545" t="s">
        <v>13413</v>
      </c>
      <c r="O1129" s="545" t="s">
        <v>13413</v>
      </c>
      <c r="P1129" s="549">
        <v>1191</v>
      </c>
      <c r="Q1129" s="549">
        <v>1</v>
      </c>
      <c r="R1129" s="549">
        <v>10</v>
      </c>
      <c r="S1129" s="548">
        <v>2257</v>
      </c>
      <c r="T1129" s="548"/>
      <c r="U1129" s="99"/>
    </row>
    <row r="1130" spans="1:21" ht="19.5" customHeight="1">
      <c r="A1130" s="545">
        <v>1286</v>
      </c>
      <c r="B1130" s="545" t="s">
        <v>3674</v>
      </c>
      <c r="C1130" s="545" t="s">
        <v>216</v>
      </c>
      <c r="D1130" s="546">
        <v>46052</v>
      </c>
      <c r="E1130" s="171" t="str">
        <f t="shared" si="17"/>
        <v>2026</v>
      </c>
      <c r="F1130" s="547">
        <v>45863</v>
      </c>
      <c r="G1130" s="548">
        <v>0.19</v>
      </c>
      <c r="H1130" s="547">
        <v>38540.339999999997</v>
      </c>
      <c r="I1130" s="545" t="s">
        <v>12702</v>
      </c>
      <c r="J1130" s="545" t="s">
        <v>13307</v>
      </c>
      <c r="K1130" s="545" t="s">
        <v>13413</v>
      </c>
      <c r="L1130" s="545" t="s">
        <v>13413</v>
      </c>
      <c r="M1130" s="548" t="s">
        <v>13758</v>
      </c>
      <c r="N1130" s="545" t="s">
        <v>13413</v>
      </c>
      <c r="O1130" s="545" t="s">
        <v>13413</v>
      </c>
      <c r="P1130" s="549">
        <v>1192</v>
      </c>
      <c r="Q1130" s="549">
        <v>1</v>
      </c>
      <c r="R1130" s="549">
        <v>27</v>
      </c>
      <c r="S1130" s="548">
        <v>2228</v>
      </c>
      <c r="T1130" s="548"/>
      <c r="U1130" s="99"/>
    </row>
    <row r="1131" spans="1:21" ht="19.5" customHeight="1">
      <c r="A1131" s="545">
        <v>1287</v>
      </c>
      <c r="B1131" s="545" t="s">
        <v>11787</v>
      </c>
      <c r="C1131" s="545" t="s">
        <v>216</v>
      </c>
      <c r="D1131" s="546"/>
      <c r="E1131" s="171" t="str">
        <f t="shared" si="17"/>
        <v>1900</v>
      </c>
      <c r="F1131" s="547">
        <v>0</v>
      </c>
      <c r="G1131" s="548">
        <v>0</v>
      </c>
      <c r="H1131" s="547">
        <v>0</v>
      </c>
      <c r="I1131" s="545" t="s">
        <v>12659</v>
      </c>
      <c r="J1131" s="545"/>
      <c r="K1131" s="545" t="s">
        <v>13413</v>
      </c>
      <c r="L1131" s="545" t="s">
        <v>13413</v>
      </c>
      <c r="M1131" s="548" t="s">
        <v>13868</v>
      </c>
      <c r="N1131" s="545" t="s">
        <v>13413</v>
      </c>
      <c r="O1131" s="545" t="s">
        <v>13413</v>
      </c>
      <c r="P1131" s="549">
        <v>1193</v>
      </c>
      <c r="Q1131" s="549">
        <v>2</v>
      </c>
      <c r="R1131" s="549">
        <v>116</v>
      </c>
      <c r="S1131" s="548"/>
      <c r="T1131" s="548"/>
      <c r="U1131" s="99"/>
    </row>
    <row r="1132" spans="1:21" ht="19.5" customHeight="1">
      <c r="A1132" s="545">
        <v>1288</v>
      </c>
      <c r="B1132" s="545" t="s">
        <v>1330</v>
      </c>
      <c r="C1132" s="545" t="s">
        <v>216</v>
      </c>
      <c r="D1132" s="546"/>
      <c r="E1132" s="171" t="str">
        <f t="shared" si="17"/>
        <v>1900</v>
      </c>
      <c r="F1132" s="547">
        <v>0</v>
      </c>
      <c r="G1132" s="548">
        <v>0</v>
      </c>
      <c r="H1132" s="547">
        <v>0</v>
      </c>
      <c r="I1132" s="545" t="s">
        <v>12659</v>
      </c>
      <c r="J1132" s="545"/>
      <c r="K1132" s="545" t="s">
        <v>13413</v>
      </c>
      <c r="L1132" s="545" t="s">
        <v>13413</v>
      </c>
      <c r="M1132" s="548" t="s">
        <v>13758</v>
      </c>
      <c r="N1132" s="545" t="s">
        <v>13413</v>
      </c>
      <c r="O1132" s="545" t="s">
        <v>13413</v>
      </c>
      <c r="P1132" s="549">
        <v>1194</v>
      </c>
      <c r="Q1132" s="549">
        <v>1</v>
      </c>
      <c r="R1132" s="549">
        <v>116</v>
      </c>
      <c r="S1132" s="548"/>
      <c r="T1132" s="548"/>
      <c r="U1132" s="99"/>
    </row>
    <row r="1133" spans="1:21" ht="19.5" customHeight="1">
      <c r="A1133" s="545">
        <v>1289</v>
      </c>
      <c r="B1133" s="545" t="s">
        <v>11786</v>
      </c>
      <c r="C1133" s="545" t="s">
        <v>216</v>
      </c>
      <c r="D1133" s="546"/>
      <c r="E1133" s="171" t="str">
        <f t="shared" si="17"/>
        <v>1900</v>
      </c>
      <c r="F1133" s="547">
        <v>0</v>
      </c>
      <c r="G1133" s="548">
        <v>0</v>
      </c>
      <c r="H1133" s="547">
        <v>0</v>
      </c>
      <c r="I1133" s="545" t="s">
        <v>12659</v>
      </c>
      <c r="J1133" s="545"/>
      <c r="K1133" s="545" t="s">
        <v>13413</v>
      </c>
      <c r="L1133" s="545" t="s">
        <v>13413</v>
      </c>
      <c r="M1133" s="548" t="s">
        <v>13758</v>
      </c>
      <c r="N1133" s="545" t="s">
        <v>13413</v>
      </c>
      <c r="O1133" s="545" t="s">
        <v>13413</v>
      </c>
      <c r="P1133" s="549">
        <v>1195</v>
      </c>
      <c r="Q1133" s="549">
        <v>1</v>
      </c>
      <c r="R1133" s="549">
        <v>116</v>
      </c>
      <c r="S1133" s="548"/>
      <c r="T1133" s="548"/>
      <c r="U1133" s="99"/>
    </row>
    <row r="1134" spans="1:21" ht="19.5" customHeight="1">
      <c r="A1134" s="545">
        <v>1290</v>
      </c>
      <c r="B1134" s="545" t="s">
        <v>11785</v>
      </c>
      <c r="C1134" s="545" t="s">
        <v>221</v>
      </c>
      <c r="D1134" s="546"/>
      <c r="E1134" s="171" t="str">
        <f t="shared" si="17"/>
        <v>1900</v>
      </c>
      <c r="F1134" s="547">
        <v>0</v>
      </c>
      <c r="G1134" s="548">
        <v>0</v>
      </c>
      <c r="H1134" s="547">
        <v>0</v>
      </c>
      <c r="I1134" s="545" t="s">
        <v>12640</v>
      </c>
      <c r="J1134" s="545"/>
      <c r="K1134" s="545" t="s">
        <v>13413</v>
      </c>
      <c r="L1134" s="545" t="s">
        <v>13413</v>
      </c>
      <c r="M1134" s="548" t="s">
        <v>13758</v>
      </c>
      <c r="N1134" s="545" t="s">
        <v>13413</v>
      </c>
      <c r="O1134" s="545" t="s">
        <v>13413</v>
      </c>
      <c r="P1134" s="549">
        <v>1196</v>
      </c>
      <c r="Q1134" s="549">
        <v>1</v>
      </c>
      <c r="R1134" s="549">
        <v>1</v>
      </c>
      <c r="S1134" s="548"/>
      <c r="T1134" s="548"/>
      <c r="U1134" s="99"/>
    </row>
    <row r="1135" spans="1:21" ht="19.5" customHeight="1">
      <c r="A1135" s="545">
        <v>1291</v>
      </c>
      <c r="B1135" s="545" t="s">
        <v>11784</v>
      </c>
      <c r="C1135" s="545" t="s">
        <v>221</v>
      </c>
      <c r="D1135" s="546"/>
      <c r="E1135" s="171" t="str">
        <f t="shared" si="17"/>
        <v>1900</v>
      </c>
      <c r="F1135" s="547">
        <v>0</v>
      </c>
      <c r="G1135" s="548">
        <v>0</v>
      </c>
      <c r="H1135" s="547">
        <v>0</v>
      </c>
      <c r="I1135" s="545" t="s">
        <v>12640</v>
      </c>
      <c r="J1135" s="545"/>
      <c r="K1135" s="545" t="s">
        <v>13413</v>
      </c>
      <c r="L1135" s="545" t="s">
        <v>13413</v>
      </c>
      <c r="M1135" s="548" t="s">
        <v>13758</v>
      </c>
      <c r="N1135" s="545" t="s">
        <v>13413</v>
      </c>
      <c r="O1135" s="545" t="s">
        <v>13413</v>
      </c>
      <c r="P1135" s="549">
        <v>1197</v>
      </c>
      <c r="Q1135" s="549">
        <v>1</v>
      </c>
      <c r="R1135" s="549">
        <v>1</v>
      </c>
      <c r="S1135" s="548"/>
      <c r="T1135" s="548"/>
      <c r="U1135" s="99"/>
    </row>
    <row r="1136" spans="1:21" ht="19.5" customHeight="1">
      <c r="A1136" s="545">
        <v>1292</v>
      </c>
      <c r="B1136" s="545" t="s">
        <v>11783</v>
      </c>
      <c r="C1136" s="545" t="s">
        <v>216</v>
      </c>
      <c r="D1136" s="546"/>
      <c r="E1136" s="171" t="str">
        <f t="shared" si="17"/>
        <v>1900</v>
      </c>
      <c r="F1136" s="547">
        <v>0</v>
      </c>
      <c r="G1136" s="548">
        <v>0</v>
      </c>
      <c r="H1136" s="547">
        <v>0</v>
      </c>
      <c r="I1136" s="545" t="s">
        <v>12640</v>
      </c>
      <c r="J1136" s="545"/>
      <c r="K1136" s="545" t="s">
        <v>13413</v>
      </c>
      <c r="L1136" s="545" t="s">
        <v>13413</v>
      </c>
      <c r="M1136" s="548" t="s">
        <v>13758</v>
      </c>
      <c r="N1136" s="545" t="s">
        <v>13413</v>
      </c>
      <c r="O1136" s="545" t="s">
        <v>13413</v>
      </c>
      <c r="P1136" s="549">
        <v>1198</v>
      </c>
      <c r="Q1136" s="549">
        <v>1</v>
      </c>
      <c r="R1136" s="549">
        <v>1</v>
      </c>
      <c r="S1136" s="548"/>
      <c r="T1136" s="548"/>
      <c r="U1136" s="99"/>
    </row>
    <row r="1137" spans="1:21" ht="19.5" customHeight="1">
      <c r="A1137" s="545">
        <v>1294</v>
      </c>
      <c r="B1137" s="545" t="s">
        <v>6613</v>
      </c>
      <c r="C1137" s="545" t="s">
        <v>221</v>
      </c>
      <c r="D1137" s="546">
        <v>46052</v>
      </c>
      <c r="E1137" s="171" t="str">
        <f t="shared" si="17"/>
        <v>2026</v>
      </c>
      <c r="F1137" s="547">
        <v>19727</v>
      </c>
      <c r="G1137" s="548">
        <v>0.19</v>
      </c>
      <c r="H1137" s="547">
        <v>16577.310000000001</v>
      </c>
      <c r="I1137" s="545" t="s">
        <v>12687</v>
      </c>
      <c r="J1137" s="545" t="s">
        <v>13307</v>
      </c>
      <c r="K1137" s="545" t="s">
        <v>14907</v>
      </c>
      <c r="L1137" s="545" t="s">
        <v>14908</v>
      </c>
      <c r="M1137" s="548" t="s">
        <v>13758</v>
      </c>
      <c r="N1137" s="545" t="s">
        <v>13413</v>
      </c>
      <c r="O1137" s="545" t="s">
        <v>13413</v>
      </c>
      <c r="P1137" s="549">
        <v>1199</v>
      </c>
      <c r="Q1137" s="549">
        <v>1</v>
      </c>
      <c r="R1137" s="549">
        <v>91</v>
      </c>
      <c r="S1137" s="548">
        <v>2228</v>
      </c>
      <c r="T1137" s="548"/>
      <c r="U1137" s="99"/>
    </row>
    <row r="1138" spans="1:21" ht="19.5" customHeight="1">
      <c r="A1138" s="545">
        <v>1295</v>
      </c>
      <c r="B1138" s="545" t="s">
        <v>11782</v>
      </c>
      <c r="C1138" s="545" t="s">
        <v>221</v>
      </c>
      <c r="D1138" s="546"/>
      <c r="E1138" s="171" t="str">
        <f t="shared" si="17"/>
        <v>1900</v>
      </c>
      <c r="F1138" s="547">
        <v>0</v>
      </c>
      <c r="G1138" s="548">
        <v>0</v>
      </c>
      <c r="H1138" s="547">
        <v>0</v>
      </c>
      <c r="I1138" s="545" t="s">
        <v>12640</v>
      </c>
      <c r="J1138" s="545"/>
      <c r="K1138" s="545" t="s">
        <v>13413</v>
      </c>
      <c r="L1138" s="545" t="s">
        <v>13413</v>
      </c>
      <c r="M1138" s="548" t="s">
        <v>13758</v>
      </c>
      <c r="N1138" s="545" t="s">
        <v>13413</v>
      </c>
      <c r="O1138" s="545" t="s">
        <v>13413</v>
      </c>
      <c r="P1138" s="549">
        <v>1200</v>
      </c>
      <c r="Q1138" s="549">
        <v>1</v>
      </c>
      <c r="R1138" s="549">
        <v>1</v>
      </c>
      <c r="S1138" s="548"/>
      <c r="T1138" s="548"/>
      <c r="U1138" s="99"/>
    </row>
    <row r="1139" spans="1:21" ht="19.5" customHeight="1">
      <c r="A1139" s="545">
        <v>1296</v>
      </c>
      <c r="B1139" s="545" t="s">
        <v>11781</v>
      </c>
      <c r="C1139" s="545" t="s">
        <v>221</v>
      </c>
      <c r="D1139" s="546"/>
      <c r="E1139" s="171" t="str">
        <f t="shared" si="17"/>
        <v>1900</v>
      </c>
      <c r="F1139" s="547">
        <v>0</v>
      </c>
      <c r="G1139" s="548">
        <v>0</v>
      </c>
      <c r="H1139" s="547">
        <v>0</v>
      </c>
      <c r="I1139" s="545" t="s">
        <v>12640</v>
      </c>
      <c r="J1139" s="545"/>
      <c r="K1139" s="545" t="s">
        <v>13413</v>
      </c>
      <c r="L1139" s="545" t="s">
        <v>13413</v>
      </c>
      <c r="M1139" s="548" t="s">
        <v>13758</v>
      </c>
      <c r="N1139" s="545" t="s">
        <v>13413</v>
      </c>
      <c r="O1139" s="545" t="s">
        <v>13413</v>
      </c>
      <c r="P1139" s="549">
        <v>1201</v>
      </c>
      <c r="Q1139" s="549">
        <v>1</v>
      </c>
      <c r="R1139" s="549">
        <v>1</v>
      </c>
      <c r="S1139" s="548"/>
      <c r="T1139" s="548"/>
      <c r="U1139" s="99"/>
    </row>
    <row r="1140" spans="1:21" ht="19.5" customHeight="1">
      <c r="A1140" s="545">
        <v>1297</v>
      </c>
      <c r="B1140" s="545" t="s">
        <v>1343</v>
      </c>
      <c r="C1140" s="545" t="s">
        <v>216</v>
      </c>
      <c r="D1140" s="546"/>
      <c r="E1140" s="171" t="str">
        <f t="shared" si="17"/>
        <v>1900</v>
      </c>
      <c r="F1140" s="547">
        <v>0</v>
      </c>
      <c r="G1140" s="548">
        <v>0</v>
      </c>
      <c r="H1140" s="547">
        <v>0</v>
      </c>
      <c r="I1140" s="545" t="s">
        <v>12700</v>
      </c>
      <c r="J1140" s="545"/>
      <c r="K1140" s="545" t="s">
        <v>13413</v>
      </c>
      <c r="L1140" s="545" t="s">
        <v>13413</v>
      </c>
      <c r="M1140" s="548" t="s">
        <v>13758</v>
      </c>
      <c r="N1140" s="545" t="s">
        <v>13413</v>
      </c>
      <c r="O1140" s="545" t="s">
        <v>13413</v>
      </c>
      <c r="P1140" s="549">
        <v>1202</v>
      </c>
      <c r="Q1140" s="549">
        <v>1</v>
      </c>
      <c r="R1140" s="549">
        <v>117</v>
      </c>
      <c r="S1140" s="548"/>
      <c r="T1140" s="548"/>
      <c r="U1140" s="99"/>
    </row>
    <row r="1141" spans="1:21" ht="19.5" customHeight="1">
      <c r="A1141" s="545">
        <v>1298</v>
      </c>
      <c r="B1141" s="545" t="s">
        <v>11780</v>
      </c>
      <c r="C1141" s="545" t="s">
        <v>216</v>
      </c>
      <c r="D1141" s="546"/>
      <c r="E1141" s="171" t="str">
        <f t="shared" si="17"/>
        <v>1900</v>
      </c>
      <c r="F1141" s="547">
        <v>0</v>
      </c>
      <c r="G1141" s="548">
        <v>0</v>
      </c>
      <c r="H1141" s="547">
        <v>0</v>
      </c>
      <c r="I1141" s="545" t="s">
        <v>12700</v>
      </c>
      <c r="J1141" s="545"/>
      <c r="K1141" s="545" t="s">
        <v>13413</v>
      </c>
      <c r="L1141" s="545" t="s">
        <v>13413</v>
      </c>
      <c r="M1141" s="548" t="s">
        <v>13758</v>
      </c>
      <c r="N1141" s="545" t="s">
        <v>13413</v>
      </c>
      <c r="O1141" s="545" t="s">
        <v>13413</v>
      </c>
      <c r="P1141" s="549">
        <v>1203</v>
      </c>
      <c r="Q1141" s="549">
        <v>1</v>
      </c>
      <c r="R1141" s="549">
        <v>117</v>
      </c>
      <c r="S1141" s="548"/>
      <c r="T1141" s="548"/>
      <c r="U1141" s="99"/>
    </row>
    <row r="1142" spans="1:21" ht="19.5" customHeight="1">
      <c r="A1142" s="545">
        <v>1305</v>
      </c>
      <c r="B1142" s="545" t="s">
        <v>11779</v>
      </c>
      <c r="C1142" s="545" t="s">
        <v>206</v>
      </c>
      <c r="D1142" s="546"/>
      <c r="E1142" s="171" t="str">
        <f t="shared" si="17"/>
        <v>1900</v>
      </c>
      <c r="F1142" s="547">
        <v>0</v>
      </c>
      <c r="G1142" s="548">
        <v>0</v>
      </c>
      <c r="H1142" s="547">
        <v>0</v>
      </c>
      <c r="I1142" s="545" t="s">
        <v>12708</v>
      </c>
      <c r="J1142" s="545"/>
      <c r="K1142" s="545" t="s">
        <v>13413</v>
      </c>
      <c r="L1142" s="545" t="s">
        <v>14909</v>
      </c>
      <c r="M1142" s="548" t="s">
        <v>13758</v>
      </c>
      <c r="N1142" s="545" t="s">
        <v>22161</v>
      </c>
      <c r="O1142" s="545" t="s">
        <v>13413</v>
      </c>
      <c r="P1142" s="549">
        <v>1205</v>
      </c>
      <c r="Q1142" s="549">
        <v>1</v>
      </c>
      <c r="R1142" s="549">
        <v>121</v>
      </c>
      <c r="S1142" s="548"/>
      <c r="T1142" s="548">
        <v>36</v>
      </c>
      <c r="U1142" s="99"/>
    </row>
    <row r="1143" spans="1:21" ht="19.5" customHeight="1">
      <c r="A1143" s="545">
        <v>1307</v>
      </c>
      <c r="B1143" s="545" t="s">
        <v>3064</v>
      </c>
      <c r="C1143" s="545" t="s">
        <v>216</v>
      </c>
      <c r="D1143" s="546"/>
      <c r="E1143" s="171" t="str">
        <f t="shared" si="17"/>
        <v>1900</v>
      </c>
      <c r="F1143" s="547">
        <v>0</v>
      </c>
      <c r="G1143" s="548">
        <v>0</v>
      </c>
      <c r="H1143" s="547">
        <v>0</v>
      </c>
      <c r="I1143" s="545" t="s">
        <v>12689</v>
      </c>
      <c r="J1143" s="545"/>
      <c r="K1143" s="545" t="s">
        <v>13413</v>
      </c>
      <c r="L1143" s="545" t="s">
        <v>13413</v>
      </c>
      <c r="M1143" s="548" t="s">
        <v>13758</v>
      </c>
      <c r="N1143" s="545" t="s">
        <v>13413</v>
      </c>
      <c r="O1143" s="545" t="s">
        <v>13413</v>
      </c>
      <c r="P1143" s="549">
        <v>1206</v>
      </c>
      <c r="Q1143" s="549">
        <v>1</v>
      </c>
      <c r="R1143" s="549">
        <v>156</v>
      </c>
      <c r="S1143" s="548"/>
      <c r="T1143" s="548"/>
      <c r="U1143" s="99"/>
    </row>
    <row r="1144" spans="1:21" ht="19.5" customHeight="1">
      <c r="A1144" s="545">
        <v>1308</v>
      </c>
      <c r="B1144" s="545" t="s">
        <v>3065</v>
      </c>
      <c r="C1144" s="545" t="s">
        <v>216</v>
      </c>
      <c r="D1144" s="546"/>
      <c r="E1144" s="171" t="str">
        <f t="shared" si="17"/>
        <v>1900</v>
      </c>
      <c r="F1144" s="547">
        <v>0</v>
      </c>
      <c r="G1144" s="548">
        <v>0</v>
      </c>
      <c r="H1144" s="547">
        <v>0</v>
      </c>
      <c r="I1144" s="545" t="s">
        <v>12689</v>
      </c>
      <c r="J1144" s="545"/>
      <c r="K1144" s="545" t="s">
        <v>13413</v>
      </c>
      <c r="L1144" s="545" t="s">
        <v>13413</v>
      </c>
      <c r="M1144" s="548" t="s">
        <v>13758</v>
      </c>
      <c r="N1144" s="545" t="s">
        <v>13413</v>
      </c>
      <c r="O1144" s="545" t="s">
        <v>13413</v>
      </c>
      <c r="P1144" s="549">
        <v>1207</v>
      </c>
      <c r="Q1144" s="549">
        <v>1</v>
      </c>
      <c r="R1144" s="549">
        <v>156</v>
      </c>
      <c r="S1144" s="548"/>
      <c r="T1144" s="548"/>
      <c r="U1144" s="99"/>
    </row>
    <row r="1145" spans="1:21" ht="19.5" customHeight="1">
      <c r="A1145" s="545">
        <v>1310</v>
      </c>
      <c r="B1145" s="545" t="s">
        <v>3066</v>
      </c>
      <c r="C1145" s="545" t="s">
        <v>216</v>
      </c>
      <c r="D1145" s="546"/>
      <c r="E1145" s="171" t="str">
        <f t="shared" si="17"/>
        <v>1900</v>
      </c>
      <c r="F1145" s="547">
        <v>0</v>
      </c>
      <c r="G1145" s="548">
        <v>0</v>
      </c>
      <c r="H1145" s="547">
        <v>0</v>
      </c>
      <c r="I1145" s="545" t="s">
        <v>12689</v>
      </c>
      <c r="J1145" s="545"/>
      <c r="K1145" s="545" t="s">
        <v>13413</v>
      </c>
      <c r="L1145" s="545" t="s">
        <v>13413</v>
      </c>
      <c r="M1145" s="548" t="s">
        <v>13758</v>
      </c>
      <c r="N1145" s="545" t="s">
        <v>13413</v>
      </c>
      <c r="O1145" s="545" t="s">
        <v>13413</v>
      </c>
      <c r="P1145" s="549">
        <v>1209</v>
      </c>
      <c r="Q1145" s="549">
        <v>1</v>
      </c>
      <c r="R1145" s="549">
        <v>156</v>
      </c>
      <c r="S1145" s="548"/>
      <c r="T1145" s="548"/>
      <c r="U1145" s="99"/>
    </row>
    <row r="1146" spans="1:21" ht="19.5" customHeight="1">
      <c r="A1146" s="545">
        <v>1311</v>
      </c>
      <c r="B1146" s="545" t="s">
        <v>3067</v>
      </c>
      <c r="C1146" s="545" t="s">
        <v>216</v>
      </c>
      <c r="D1146" s="546"/>
      <c r="E1146" s="171" t="str">
        <f t="shared" si="17"/>
        <v>1900</v>
      </c>
      <c r="F1146" s="547">
        <v>0</v>
      </c>
      <c r="G1146" s="548">
        <v>0</v>
      </c>
      <c r="H1146" s="547">
        <v>0</v>
      </c>
      <c r="I1146" s="545" t="s">
        <v>12689</v>
      </c>
      <c r="J1146" s="545"/>
      <c r="K1146" s="545" t="s">
        <v>13413</v>
      </c>
      <c r="L1146" s="545" t="s">
        <v>13413</v>
      </c>
      <c r="M1146" s="548" t="s">
        <v>13758</v>
      </c>
      <c r="N1146" s="545" t="s">
        <v>13413</v>
      </c>
      <c r="O1146" s="545" t="s">
        <v>13413</v>
      </c>
      <c r="P1146" s="549">
        <v>1210</v>
      </c>
      <c r="Q1146" s="549">
        <v>1</v>
      </c>
      <c r="R1146" s="549">
        <v>156</v>
      </c>
      <c r="S1146" s="548"/>
      <c r="T1146" s="548"/>
      <c r="U1146" s="99"/>
    </row>
    <row r="1147" spans="1:21" ht="19.5" customHeight="1">
      <c r="A1147" s="545">
        <v>1312</v>
      </c>
      <c r="B1147" s="545" t="s">
        <v>3068</v>
      </c>
      <c r="C1147" s="545" t="s">
        <v>216</v>
      </c>
      <c r="D1147" s="546"/>
      <c r="E1147" s="171" t="str">
        <f t="shared" si="17"/>
        <v>1900</v>
      </c>
      <c r="F1147" s="547">
        <v>0</v>
      </c>
      <c r="G1147" s="548">
        <v>0</v>
      </c>
      <c r="H1147" s="547">
        <v>0</v>
      </c>
      <c r="I1147" s="545" t="s">
        <v>12689</v>
      </c>
      <c r="J1147" s="545"/>
      <c r="K1147" s="545" t="s">
        <v>13413</v>
      </c>
      <c r="L1147" s="545" t="s">
        <v>13413</v>
      </c>
      <c r="M1147" s="548" t="s">
        <v>13758</v>
      </c>
      <c r="N1147" s="545" t="s">
        <v>13413</v>
      </c>
      <c r="O1147" s="545" t="s">
        <v>13413</v>
      </c>
      <c r="P1147" s="549">
        <v>1211</v>
      </c>
      <c r="Q1147" s="549">
        <v>1</v>
      </c>
      <c r="R1147" s="549">
        <v>156</v>
      </c>
      <c r="S1147" s="548"/>
      <c r="T1147" s="548"/>
      <c r="U1147" s="99"/>
    </row>
    <row r="1148" spans="1:21" ht="19.5" customHeight="1">
      <c r="A1148" s="545">
        <v>1313</v>
      </c>
      <c r="B1148" s="545" t="s">
        <v>3069</v>
      </c>
      <c r="C1148" s="545" t="s">
        <v>216</v>
      </c>
      <c r="D1148" s="546"/>
      <c r="E1148" s="171" t="str">
        <f t="shared" si="17"/>
        <v>1900</v>
      </c>
      <c r="F1148" s="547">
        <v>0</v>
      </c>
      <c r="G1148" s="548">
        <v>0</v>
      </c>
      <c r="H1148" s="547">
        <v>0</v>
      </c>
      <c r="I1148" s="545" t="s">
        <v>12689</v>
      </c>
      <c r="J1148" s="545"/>
      <c r="K1148" s="545" t="s">
        <v>13413</v>
      </c>
      <c r="L1148" s="545" t="s">
        <v>13413</v>
      </c>
      <c r="M1148" s="548" t="s">
        <v>13758</v>
      </c>
      <c r="N1148" s="545" t="s">
        <v>13413</v>
      </c>
      <c r="O1148" s="545" t="s">
        <v>13413</v>
      </c>
      <c r="P1148" s="549">
        <v>1212</v>
      </c>
      <c r="Q1148" s="549">
        <v>1</v>
      </c>
      <c r="R1148" s="549">
        <v>156</v>
      </c>
      <c r="S1148" s="548"/>
      <c r="T1148" s="548"/>
      <c r="U1148" s="99"/>
    </row>
    <row r="1149" spans="1:21" ht="19.5" customHeight="1">
      <c r="A1149" s="545">
        <v>1314</v>
      </c>
      <c r="B1149" s="545" t="s">
        <v>3076</v>
      </c>
      <c r="C1149" s="545" t="s">
        <v>216</v>
      </c>
      <c r="D1149" s="546"/>
      <c r="E1149" s="171" t="str">
        <f t="shared" si="17"/>
        <v>1900</v>
      </c>
      <c r="F1149" s="547">
        <v>0</v>
      </c>
      <c r="G1149" s="548">
        <v>0</v>
      </c>
      <c r="H1149" s="547">
        <v>0</v>
      </c>
      <c r="I1149" s="545" t="s">
        <v>12689</v>
      </c>
      <c r="J1149" s="545"/>
      <c r="K1149" s="545" t="s">
        <v>13413</v>
      </c>
      <c r="L1149" s="545" t="s">
        <v>13413</v>
      </c>
      <c r="M1149" s="548" t="s">
        <v>13758</v>
      </c>
      <c r="N1149" s="545" t="s">
        <v>13413</v>
      </c>
      <c r="O1149" s="545" t="s">
        <v>13413</v>
      </c>
      <c r="P1149" s="549">
        <v>1213</v>
      </c>
      <c r="Q1149" s="549">
        <v>1</v>
      </c>
      <c r="R1149" s="549">
        <v>156</v>
      </c>
      <c r="S1149" s="548"/>
      <c r="T1149" s="548"/>
      <c r="U1149" s="99"/>
    </row>
    <row r="1150" spans="1:21" ht="19.5" customHeight="1">
      <c r="A1150" s="545">
        <v>1315</v>
      </c>
      <c r="B1150" s="545" t="s">
        <v>3077</v>
      </c>
      <c r="C1150" s="545" t="s">
        <v>216</v>
      </c>
      <c r="D1150" s="546"/>
      <c r="E1150" s="171" t="str">
        <f t="shared" si="17"/>
        <v>1900</v>
      </c>
      <c r="F1150" s="547">
        <v>0</v>
      </c>
      <c r="G1150" s="548">
        <v>0</v>
      </c>
      <c r="H1150" s="547">
        <v>0</v>
      </c>
      <c r="I1150" s="545" t="s">
        <v>12689</v>
      </c>
      <c r="J1150" s="545"/>
      <c r="K1150" s="545" t="s">
        <v>13413</v>
      </c>
      <c r="L1150" s="545" t="s">
        <v>13413</v>
      </c>
      <c r="M1150" s="548" t="s">
        <v>13758</v>
      </c>
      <c r="N1150" s="545" t="s">
        <v>13413</v>
      </c>
      <c r="O1150" s="545" t="s">
        <v>13413</v>
      </c>
      <c r="P1150" s="549">
        <v>1214</v>
      </c>
      <c r="Q1150" s="549">
        <v>1</v>
      </c>
      <c r="R1150" s="549">
        <v>156</v>
      </c>
      <c r="S1150" s="548"/>
      <c r="T1150" s="548"/>
      <c r="U1150" s="99"/>
    </row>
    <row r="1151" spans="1:21" ht="19.5" customHeight="1">
      <c r="A1151" s="545">
        <v>1317</v>
      </c>
      <c r="B1151" s="545" t="s">
        <v>11778</v>
      </c>
      <c r="C1151" s="545" t="s">
        <v>221</v>
      </c>
      <c r="D1151" s="546"/>
      <c r="E1151" s="171" t="str">
        <f t="shared" si="17"/>
        <v>1900</v>
      </c>
      <c r="F1151" s="547">
        <v>0</v>
      </c>
      <c r="G1151" s="548">
        <v>0</v>
      </c>
      <c r="H1151" s="547">
        <v>0</v>
      </c>
      <c r="I1151" s="545" t="s">
        <v>12684</v>
      </c>
      <c r="J1151" s="545"/>
      <c r="K1151" s="545" t="s">
        <v>13413</v>
      </c>
      <c r="L1151" s="545" t="s">
        <v>14910</v>
      </c>
      <c r="M1151" s="548" t="s">
        <v>13758</v>
      </c>
      <c r="N1151" s="545" t="s">
        <v>13413</v>
      </c>
      <c r="O1151" s="545" t="s">
        <v>13413</v>
      </c>
      <c r="P1151" s="549">
        <v>1216</v>
      </c>
      <c r="Q1151" s="549">
        <v>1</v>
      </c>
      <c r="R1151" s="549">
        <v>95</v>
      </c>
      <c r="S1151" s="548"/>
      <c r="T1151" s="548"/>
      <c r="U1151" s="99"/>
    </row>
    <row r="1152" spans="1:21" ht="19.5" customHeight="1">
      <c r="A1152" s="545">
        <v>1318</v>
      </c>
      <c r="B1152" s="545" t="s">
        <v>11777</v>
      </c>
      <c r="C1152" s="545" t="s">
        <v>216</v>
      </c>
      <c r="D1152" s="546"/>
      <c r="E1152" s="171" t="str">
        <f t="shared" si="17"/>
        <v>1900</v>
      </c>
      <c r="F1152" s="547">
        <v>0</v>
      </c>
      <c r="G1152" s="548">
        <v>0</v>
      </c>
      <c r="H1152" s="547">
        <v>0</v>
      </c>
      <c r="I1152" s="545" t="s">
        <v>12689</v>
      </c>
      <c r="J1152" s="545"/>
      <c r="K1152" s="545" t="s">
        <v>13413</v>
      </c>
      <c r="L1152" s="545" t="s">
        <v>13413</v>
      </c>
      <c r="M1152" s="548" t="s">
        <v>13758</v>
      </c>
      <c r="N1152" s="545" t="s">
        <v>13413</v>
      </c>
      <c r="O1152" s="545" t="s">
        <v>13413</v>
      </c>
      <c r="P1152" s="549">
        <v>1217</v>
      </c>
      <c r="Q1152" s="549">
        <v>1</v>
      </c>
      <c r="R1152" s="549">
        <v>156</v>
      </c>
      <c r="S1152" s="548"/>
      <c r="T1152" s="548"/>
      <c r="U1152" s="99"/>
    </row>
    <row r="1153" spans="1:21" ht="19.5" customHeight="1">
      <c r="A1153" s="545">
        <v>1323</v>
      </c>
      <c r="B1153" s="545" t="s">
        <v>11776</v>
      </c>
      <c r="C1153" s="545" t="s">
        <v>216</v>
      </c>
      <c r="D1153" s="546"/>
      <c r="E1153" s="171" t="str">
        <f t="shared" si="17"/>
        <v>1900</v>
      </c>
      <c r="F1153" s="547">
        <v>0</v>
      </c>
      <c r="G1153" s="548">
        <v>0</v>
      </c>
      <c r="H1153" s="547">
        <v>0</v>
      </c>
      <c r="I1153" s="545" t="s">
        <v>12685</v>
      </c>
      <c r="J1153" s="545"/>
      <c r="K1153" s="545" t="s">
        <v>13413</v>
      </c>
      <c r="L1153" s="545" t="s">
        <v>13413</v>
      </c>
      <c r="M1153" s="548" t="s">
        <v>13758</v>
      </c>
      <c r="N1153" s="545" t="s">
        <v>13413</v>
      </c>
      <c r="O1153" s="545" t="s">
        <v>13413</v>
      </c>
      <c r="P1153" s="549">
        <v>1220</v>
      </c>
      <c r="Q1153" s="549">
        <v>1</v>
      </c>
      <c r="R1153" s="549">
        <v>11</v>
      </c>
      <c r="S1153" s="548"/>
      <c r="T1153" s="548"/>
      <c r="U1153" s="99"/>
    </row>
    <row r="1154" spans="1:21" ht="19.5" customHeight="1">
      <c r="A1154" s="545">
        <v>1326</v>
      </c>
      <c r="B1154" s="545" t="s">
        <v>6390</v>
      </c>
      <c r="C1154" s="545" t="s">
        <v>216</v>
      </c>
      <c r="D1154" s="546">
        <v>45708</v>
      </c>
      <c r="E1154" s="171" t="str">
        <f t="shared" si="17"/>
        <v>2025</v>
      </c>
      <c r="F1154" s="547">
        <v>11115.34</v>
      </c>
      <c r="G1154" s="548">
        <v>0.19</v>
      </c>
      <c r="H1154" s="547">
        <v>9340.6299999999992</v>
      </c>
      <c r="I1154" s="545" t="s">
        <v>12683</v>
      </c>
      <c r="J1154" s="545" t="s">
        <v>13307</v>
      </c>
      <c r="K1154" s="545" t="s">
        <v>13413</v>
      </c>
      <c r="L1154" s="545" t="s">
        <v>13413</v>
      </c>
      <c r="M1154" s="548" t="s">
        <v>13758</v>
      </c>
      <c r="N1154" s="545" t="s">
        <v>13413</v>
      </c>
      <c r="O1154" s="545" t="s">
        <v>13413</v>
      </c>
      <c r="P1154" s="549">
        <v>1221</v>
      </c>
      <c r="Q1154" s="549">
        <v>1</v>
      </c>
      <c r="R1154" s="549">
        <v>18</v>
      </c>
      <c r="S1154" s="548">
        <v>2228</v>
      </c>
      <c r="T1154" s="548"/>
      <c r="U1154" s="99"/>
    </row>
    <row r="1155" spans="1:21" ht="19.5" customHeight="1">
      <c r="A1155" s="545">
        <v>1328</v>
      </c>
      <c r="B1155" s="545" t="s">
        <v>299</v>
      </c>
      <c r="C1155" s="545" t="s">
        <v>216</v>
      </c>
      <c r="D1155" s="546"/>
      <c r="E1155" s="171" t="str">
        <f t="shared" si="17"/>
        <v>1900</v>
      </c>
      <c r="F1155" s="547">
        <v>0</v>
      </c>
      <c r="G1155" s="548">
        <v>0</v>
      </c>
      <c r="H1155" s="547">
        <v>0</v>
      </c>
      <c r="I1155" s="545" t="s">
        <v>12640</v>
      </c>
      <c r="J1155" s="545"/>
      <c r="K1155" s="545" t="s">
        <v>13413</v>
      </c>
      <c r="L1155" s="545" t="s">
        <v>13413</v>
      </c>
      <c r="M1155" s="548" t="s">
        <v>13758</v>
      </c>
      <c r="N1155" s="545" t="s">
        <v>13413</v>
      </c>
      <c r="O1155" s="545" t="s">
        <v>13413</v>
      </c>
      <c r="P1155" s="549">
        <v>1223</v>
      </c>
      <c r="Q1155" s="549">
        <v>1</v>
      </c>
      <c r="R1155" s="549">
        <v>1</v>
      </c>
      <c r="S1155" s="548"/>
      <c r="T1155" s="548"/>
      <c r="U1155" s="99"/>
    </row>
    <row r="1156" spans="1:21" ht="19.5" customHeight="1">
      <c r="A1156" s="545">
        <v>1331</v>
      </c>
      <c r="B1156" s="545" t="s">
        <v>300</v>
      </c>
      <c r="C1156" s="545" t="s">
        <v>216</v>
      </c>
      <c r="D1156" s="546">
        <v>46052</v>
      </c>
      <c r="E1156" s="171" t="str">
        <f t="shared" ref="E1156:E1219" si="18">TEXT(D1156,"YYYY")</f>
        <v>2026</v>
      </c>
      <c r="F1156" s="547">
        <v>14036</v>
      </c>
      <c r="G1156" s="548">
        <v>0.19</v>
      </c>
      <c r="H1156" s="547">
        <v>11794.96</v>
      </c>
      <c r="I1156" s="545" t="s">
        <v>12640</v>
      </c>
      <c r="J1156" s="545" t="s">
        <v>13307</v>
      </c>
      <c r="K1156" s="545" t="s">
        <v>14911</v>
      </c>
      <c r="L1156" s="545" t="s">
        <v>13413</v>
      </c>
      <c r="M1156" s="548" t="s">
        <v>13758</v>
      </c>
      <c r="N1156" s="545" t="s">
        <v>13413</v>
      </c>
      <c r="O1156" s="545" t="s">
        <v>13413</v>
      </c>
      <c r="P1156" s="549">
        <v>1226</v>
      </c>
      <c r="Q1156" s="549">
        <v>1</v>
      </c>
      <c r="R1156" s="549">
        <v>1</v>
      </c>
      <c r="S1156" s="548">
        <v>2228</v>
      </c>
      <c r="T1156" s="548"/>
      <c r="U1156" s="99"/>
    </row>
    <row r="1157" spans="1:21" ht="19.5" customHeight="1">
      <c r="A1157" s="545">
        <v>1333</v>
      </c>
      <c r="B1157" s="545" t="s">
        <v>11775</v>
      </c>
      <c r="C1157" s="545" t="s">
        <v>216</v>
      </c>
      <c r="D1157" s="546"/>
      <c r="E1157" s="171" t="str">
        <f t="shared" si="18"/>
        <v>1900</v>
      </c>
      <c r="F1157" s="547">
        <v>0</v>
      </c>
      <c r="G1157" s="548">
        <v>0</v>
      </c>
      <c r="H1157" s="547">
        <v>0</v>
      </c>
      <c r="I1157" s="545" t="s">
        <v>12640</v>
      </c>
      <c r="J1157" s="545"/>
      <c r="K1157" s="545" t="s">
        <v>13413</v>
      </c>
      <c r="L1157" s="545" t="s">
        <v>13413</v>
      </c>
      <c r="M1157" s="548" t="s">
        <v>13758</v>
      </c>
      <c r="N1157" s="545" t="s">
        <v>13413</v>
      </c>
      <c r="O1157" s="545" t="s">
        <v>13413</v>
      </c>
      <c r="P1157" s="549">
        <v>1228</v>
      </c>
      <c r="Q1157" s="549">
        <v>1</v>
      </c>
      <c r="R1157" s="549">
        <v>1</v>
      </c>
      <c r="S1157" s="548"/>
      <c r="T1157" s="548"/>
      <c r="U1157" s="99"/>
    </row>
    <row r="1158" spans="1:21" ht="19.5" customHeight="1">
      <c r="A1158" s="545">
        <v>1367</v>
      </c>
      <c r="B1158" s="545" t="s">
        <v>11774</v>
      </c>
      <c r="C1158" s="545" t="s">
        <v>221</v>
      </c>
      <c r="D1158" s="546"/>
      <c r="E1158" s="171" t="str">
        <f t="shared" si="18"/>
        <v>1900</v>
      </c>
      <c r="F1158" s="547">
        <v>0</v>
      </c>
      <c r="G1158" s="548">
        <v>0</v>
      </c>
      <c r="H1158" s="547">
        <v>0</v>
      </c>
      <c r="I1158" s="545" t="s">
        <v>12684</v>
      </c>
      <c r="J1158" s="545"/>
      <c r="K1158" s="545" t="s">
        <v>13413</v>
      </c>
      <c r="L1158" s="545" t="s">
        <v>14912</v>
      </c>
      <c r="M1158" s="548" t="s">
        <v>13758</v>
      </c>
      <c r="N1158" s="545" t="s">
        <v>13413</v>
      </c>
      <c r="O1158" s="545" t="s">
        <v>13413</v>
      </c>
      <c r="P1158" s="549">
        <v>1232</v>
      </c>
      <c r="Q1158" s="549">
        <v>1</v>
      </c>
      <c r="R1158" s="549">
        <v>95</v>
      </c>
      <c r="S1158" s="548"/>
      <c r="T1158" s="548"/>
      <c r="U1158" s="99"/>
    </row>
    <row r="1159" spans="1:21" ht="19.5" customHeight="1">
      <c r="A1159" s="545">
        <v>1397</v>
      </c>
      <c r="B1159" s="545" t="s">
        <v>7111</v>
      </c>
      <c r="C1159" s="545" t="s">
        <v>216</v>
      </c>
      <c r="D1159" s="546">
        <v>46052</v>
      </c>
      <c r="E1159" s="171" t="str">
        <f t="shared" si="18"/>
        <v>2026</v>
      </c>
      <c r="F1159" s="547">
        <v>2248</v>
      </c>
      <c r="G1159" s="548">
        <v>0.19</v>
      </c>
      <c r="H1159" s="547">
        <v>1889.08</v>
      </c>
      <c r="I1159" s="545" t="s">
        <v>12642</v>
      </c>
      <c r="J1159" s="545" t="s">
        <v>13307</v>
      </c>
      <c r="K1159" s="545" t="s">
        <v>13413</v>
      </c>
      <c r="L1159" s="545" t="s">
        <v>13807</v>
      </c>
      <c r="M1159" s="548" t="s">
        <v>13758</v>
      </c>
      <c r="N1159" s="545" t="s">
        <v>13413</v>
      </c>
      <c r="O1159" s="545" t="s">
        <v>14913</v>
      </c>
      <c r="P1159" s="549">
        <v>1233</v>
      </c>
      <c r="Q1159" s="549">
        <v>1</v>
      </c>
      <c r="R1159" s="549">
        <v>135</v>
      </c>
      <c r="S1159" s="548">
        <v>2228</v>
      </c>
      <c r="T1159" s="548"/>
      <c r="U1159" s="99"/>
    </row>
    <row r="1160" spans="1:21" ht="19.5" customHeight="1">
      <c r="A1160" s="545">
        <v>1404</v>
      </c>
      <c r="B1160" s="545" t="s">
        <v>11773</v>
      </c>
      <c r="C1160" s="545" t="s">
        <v>209</v>
      </c>
      <c r="D1160" s="546"/>
      <c r="E1160" s="171" t="str">
        <f t="shared" si="18"/>
        <v>1900</v>
      </c>
      <c r="F1160" s="547">
        <v>0</v>
      </c>
      <c r="G1160" s="548">
        <v>0</v>
      </c>
      <c r="H1160" s="547">
        <v>0</v>
      </c>
      <c r="I1160" s="545" t="s">
        <v>12680</v>
      </c>
      <c r="J1160" s="545"/>
      <c r="K1160" s="545" t="s">
        <v>13413</v>
      </c>
      <c r="L1160" s="545" t="s">
        <v>14144</v>
      </c>
      <c r="M1160" s="548" t="s">
        <v>13758</v>
      </c>
      <c r="N1160" s="545" t="s">
        <v>13413</v>
      </c>
      <c r="O1160" s="545" t="s">
        <v>13413</v>
      </c>
      <c r="P1160" s="549">
        <v>1234</v>
      </c>
      <c r="Q1160" s="549">
        <v>1</v>
      </c>
      <c r="R1160" s="549">
        <v>20</v>
      </c>
      <c r="S1160" s="548"/>
      <c r="T1160" s="548"/>
      <c r="U1160" s="99"/>
    </row>
    <row r="1161" spans="1:21" ht="19.5" customHeight="1">
      <c r="A1161" s="545">
        <v>1405</v>
      </c>
      <c r="B1161" s="545" t="s">
        <v>11052</v>
      </c>
      <c r="C1161" s="545" t="s">
        <v>216</v>
      </c>
      <c r="D1161" s="546"/>
      <c r="E1161" s="171" t="str">
        <f t="shared" si="18"/>
        <v>1900</v>
      </c>
      <c r="F1161" s="547">
        <v>0</v>
      </c>
      <c r="G1161" s="548">
        <v>0</v>
      </c>
      <c r="H1161" s="547">
        <v>0</v>
      </c>
      <c r="I1161" s="545" t="s">
        <v>12673</v>
      </c>
      <c r="J1161" s="545"/>
      <c r="K1161" s="545" t="s">
        <v>13413</v>
      </c>
      <c r="L1161" s="545" t="s">
        <v>13413</v>
      </c>
      <c r="M1161" s="548" t="s">
        <v>13758</v>
      </c>
      <c r="N1161" s="545" t="s">
        <v>13413</v>
      </c>
      <c r="O1161" s="545" t="s">
        <v>13413</v>
      </c>
      <c r="P1161" s="549">
        <v>1235</v>
      </c>
      <c r="Q1161" s="549">
        <v>1</v>
      </c>
      <c r="R1161" s="549">
        <v>136</v>
      </c>
      <c r="S1161" s="548"/>
      <c r="T1161" s="548"/>
      <c r="U1161" s="99"/>
    </row>
    <row r="1162" spans="1:21" ht="19.5" customHeight="1">
      <c r="A1162" s="545">
        <v>1426</v>
      </c>
      <c r="B1162" s="545" t="s">
        <v>7110</v>
      </c>
      <c r="C1162" s="545" t="s">
        <v>209</v>
      </c>
      <c r="D1162" s="546">
        <v>43843</v>
      </c>
      <c r="E1162" s="171" t="str">
        <f t="shared" si="18"/>
        <v>2020</v>
      </c>
      <c r="F1162" s="547">
        <v>121659.65</v>
      </c>
      <c r="G1162" s="548">
        <v>0.19</v>
      </c>
      <c r="H1162" s="547">
        <v>102235</v>
      </c>
      <c r="I1162" s="545" t="s">
        <v>12676</v>
      </c>
      <c r="J1162" s="545" t="s">
        <v>13297</v>
      </c>
      <c r="K1162" s="545" t="s">
        <v>13413</v>
      </c>
      <c r="L1162" s="545" t="s">
        <v>13807</v>
      </c>
      <c r="M1162" s="548" t="s">
        <v>13758</v>
      </c>
      <c r="N1162" s="545" t="s">
        <v>13413</v>
      </c>
      <c r="O1162" s="545" t="s">
        <v>14914</v>
      </c>
      <c r="P1162" s="549">
        <v>1236</v>
      </c>
      <c r="Q1162" s="549">
        <v>1</v>
      </c>
      <c r="R1162" s="549">
        <v>14</v>
      </c>
      <c r="S1162" s="548">
        <v>2257</v>
      </c>
      <c r="T1162" s="548"/>
      <c r="U1162" s="99"/>
    </row>
    <row r="1163" spans="1:21" ht="19.5" customHeight="1">
      <c r="A1163" s="545">
        <v>1450</v>
      </c>
      <c r="B1163" s="545" t="s">
        <v>11772</v>
      </c>
      <c r="C1163" s="545" t="s">
        <v>209</v>
      </c>
      <c r="D1163" s="546">
        <v>44601</v>
      </c>
      <c r="E1163" s="171" t="str">
        <f t="shared" si="18"/>
        <v>2022</v>
      </c>
      <c r="F1163" s="547">
        <v>429664.01</v>
      </c>
      <c r="G1163" s="548">
        <v>0.19</v>
      </c>
      <c r="H1163" s="547">
        <v>361062.19</v>
      </c>
      <c r="I1163" s="545" t="s">
        <v>12676</v>
      </c>
      <c r="J1163" s="545" t="s">
        <v>13297</v>
      </c>
      <c r="K1163" s="545" t="s">
        <v>13413</v>
      </c>
      <c r="L1163" s="545" t="s">
        <v>13807</v>
      </c>
      <c r="M1163" s="548" t="s">
        <v>13758</v>
      </c>
      <c r="N1163" s="545" t="s">
        <v>13413</v>
      </c>
      <c r="O1163" s="545" t="s">
        <v>14915</v>
      </c>
      <c r="P1163" s="549">
        <v>1237</v>
      </c>
      <c r="Q1163" s="549">
        <v>1</v>
      </c>
      <c r="R1163" s="549">
        <v>14</v>
      </c>
      <c r="S1163" s="548">
        <v>2257</v>
      </c>
      <c r="T1163" s="548"/>
      <c r="U1163" s="99"/>
    </row>
    <row r="1164" spans="1:21" ht="19.5" customHeight="1">
      <c r="A1164" s="545">
        <v>1498</v>
      </c>
      <c r="B1164" s="545" t="s">
        <v>11771</v>
      </c>
      <c r="C1164" s="545" t="s">
        <v>209</v>
      </c>
      <c r="D1164" s="546"/>
      <c r="E1164" s="171" t="str">
        <f t="shared" si="18"/>
        <v>1900</v>
      </c>
      <c r="F1164" s="547">
        <v>0</v>
      </c>
      <c r="G1164" s="548">
        <v>0</v>
      </c>
      <c r="H1164" s="547">
        <v>0</v>
      </c>
      <c r="I1164" s="545" t="s">
        <v>12680</v>
      </c>
      <c r="J1164" s="545"/>
      <c r="K1164" s="545" t="s">
        <v>13413</v>
      </c>
      <c r="L1164" s="545" t="s">
        <v>14144</v>
      </c>
      <c r="M1164" s="548" t="s">
        <v>13758</v>
      </c>
      <c r="N1164" s="545" t="s">
        <v>13413</v>
      </c>
      <c r="O1164" s="545" t="s">
        <v>13413</v>
      </c>
      <c r="P1164" s="549">
        <v>1238</v>
      </c>
      <c r="Q1164" s="549">
        <v>1</v>
      </c>
      <c r="R1164" s="549">
        <v>20</v>
      </c>
      <c r="S1164" s="548"/>
      <c r="T1164" s="548"/>
      <c r="U1164" s="99"/>
    </row>
    <row r="1165" spans="1:21" ht="19.5" customHeight="1">
      <c r="A1165" s="545">
        <v>1550</v>
      </c>
      <c r="B1165" s="545" t="s">
        <v>7312</v>
      </c>
      <c r="C1165" s="545" t="s">
        <v>437</v>
      </c>
      <c r="D1165" s="546">
        <v>46052</v>
      </c>
      <c r="E1165" s="171" t="str">
        <f t="shared" si="18"/>
        <v>2026</v>
      </c>
      <c r="F1165" s="547">
        <v>1750905</v>
      </c>
      <c r="G1165" s="548">
        <v>0</v>
      </c>
      <c r="H1165" s="547">
        <v>1750905</v>
      </c>
      <c r="I1165" s="545" t="s">
        <v>12653</v>
      </c>
      <c r="J1165" s="545" t="s">
        <v>13299</v>
      </c>
      <c r="K1165" s="545" t="s">
        <v>22169</v>
      </c>
      <c r="L1165" s="545" t="s">
        <v>13413</v>
      </c>
      <c r="M1165" s="548" t="s">
        <v>13813</v>
      </c>
      <c r="N1165" s="545" t="s">
        <v>13413</v>
      </c>
      <c r="O1165" s="545" t="s">
        <v>13413</v>
      </c>
      <c r="P1165" s="549">
        <v>1240</v>
      </c>
      <c r="Q1165" s="549">
        <v>3</v>
      </c>
      <c r="R1165" s="549">
        <v>160</v>
      </c>
      <c r="S1165" s="548">
        <v>443</v>
      </c>
      <c r="T1165" s="548"/>
      <c r="U1165" s="99"/>
    </row>
    <row r="1166" spans="1:21" ht="19.5" customHeight="1">
      <c r="A1166" s="545">
        <v>1551</v>
      </c>
      <c r="B1166" s="545" t="s">
        <v>3282</v>
      </c>
      <c r="C1166" s="545" t="s">
        <v>437</v>
      </c>
      <c r="D1166" s="546"/>
      <c r="E1166" s="171" t="str">
        <f t="shared" si="18"/>
        <v>1900</v>
      </c>
      <c r="F1166" s="547">
        <v>0</v>
      </c>
      <c r="G1166" s="548">
        <v>0</v>
      </c>
      <c r="H1166" s="547">
        <v>0</v>
      </c>
      <c r="I1166" s="545" t="s">
        <v>12653</v>
      </c>
      <c r="J1166" s="545"/>
      <c r="K1166" s="545" t="s">
        <v>13413</v>
      </c>
      <c r="L1166" s="545" t="s">
        <v>13413</v>
      </c>
      <c r="M1166" s="548" t="s">
        <v>13813</v>
      </c>
      <c r="N1166" s="545" t="s">
        <v>13413</v>
      </c>
      <c r="O1166" s="545" t="s">
        <v>13413</v>
      </c>
      <c r="P1166" s="549">
        <v>1241</v>
      </c>
      <c r="Q1166" s="549">
        <v>3</v>
      </c>
      <c r="R1166" s="549">
        <v>160</v>
      </c>
      <c r="S1166" s="548"/>
      <c r="T1166" s="548"/>
      <c r="U1166" s="99"/>
    </row>
    <row r="1167" spans="1:21" ht="19.5" customHeight="1">
      <c r="A1167" s="545">
        <v>1553</v>
      </c>
      <c r="B1167" s="545" t="s">
        <v>1295</v>
      </c>
      <c r="C1167" s="545" t="s">
        <v>216</v>
      </c>
      <c r="D1167" s="546"/>
      <c r="E1167" s="171" t="str">
        <f t="shared" si="18"/>
        <v>1900</v>
      </c>
      <c r="F1167" s="547">
        <v>0</v>
      </c>
      <c r="G1167" s="548">
        <v>0</v>
      </c>
      <c r="H1167" s="547">
        <v>0</v>
      </c>
      <c r="I1167" s="545" t="s">
        <v>12700</v>
      </c>
      <c r="J1167" s="545"/>
      <c r="K1167" s="545" t="s">
        <v>13413</v>
      </c>
      <c r="L1167" s="545" t="s">
        <v>14916</v>
      </c>
      <c r="M1167" s="548" t="s">
        <v>13868</v>
      </c>
      <c r="N1167" s="545" t="s">
        <v>13413</v>
      </c>
      <c r="O1167" s="545" t="s">
        <v>14917</v>
      </c>
      <c r="P1167" s="549">
        <v>1242</v>
      </c>
      <c r="Q1167" s="549">
        <v>2</v>
      </c>
      <c r="R1167" s="549">
        <v>117</v>
      </c>
      <c r="S1167" s="548"/>
      <c r="T1167" s="548"/>
      <c r="U1167" s="99"/>
    </row>
    <row r="1168" spans="1:21" ht="19.5" customHeight="1">
      <c r="A1168" s="545">
        <v>1554</v>
      </c>
      <c r="B1168" s="545" t="s">
        <v>6612</v>
      </c>
      <c r="C1168" s="545" t="s">
        <v>216</v>
      </c>
      <c r="D1168" s="546">
        <v>44585</v>
      </c>
      <c r="E1168" s="171" t="str">
        <f t="shared" si="18"/>
        <v>2022</v>
      </c>
      <c r="F1168" s="547">
        <v>532479.01</v>
      </c>
      <c r="G1168" s="548">
        <v>0.19</v>
      </c>
      <c r="H1168" s="547">
        <v>447461.35</v>
      </c>
      <c r="I1168" s="545" t="s">
        <v>12700</v>
      </c>
      <c r="J1168" s="545" t="s">
        <v>13297</v>
      </c>
      <c r="K1168" s="545" t="s">
        <v>13413</v>
      </c>
      <c r="L1168" s="545" t="s">
        <v>14821</v>
      </c>
      <c r="M1168" s="548" t="s">
        <v>13868</v>
      </c>
      <c r="N1168" s="545" t="s">
        <v>13413</v>
      </c>
      <c r="O1168" s="545" t="s">
        <v>14918</v>
      </c>
      <c r="P1168" s="549">
        <v>1243</v>
      </c>
      <c r="Q1168" s="549">
        <v>2</v>
      </c>
      <c r="R1168" s="549">
        <v>117</v>
      </c>
      <c r="S1168" s="548">
        <v>2257</v>
      </c>
      <c r="T1168" s="548"/>
      <c r="U1168" s="99"/>
    </row>
    <row r="1169" spans="1:21" ht="19.5" customHeight="1">
      <c r="A1169" s="545">
        <v>1558</v>
      </c>
      <c r="B1169" s="545" t="s">
        <v>3296</v>
      </c>
      <c r="C1169" s="545" t="s">
        <v>437</v>
      </c>
      <c r="D1169" s="546">
        <v>44720</v>
      </c>
      <c r="E1169" s="171" t="str">
        <f t="shared" si="18"/>
        <v>2022</v>
      </c>
      <c r="F1169" s="547">
        <v>1919164</v>
      </c>
      <c r="G1169" s="548">
        <v>0</v>
      </c>
      <c r="H1169" s="547">
        <v>1919164</v>
      </c>
      <c r="I1169" s="545" t="s">
        <v>12653</v>
      </c>
      <c r="J1169" s="545" t="s">
        <v>13299</v>
      </c>
      <c r="K1169" s="545" t="s">
        <v>14919</v>
      </c>
      <c r="L1169" s="545" t="s">
        <v>13413</v>
      </c>
      <c r="M1169" s="548" t="s">
        <v>13813</v>
      </c>
      <c r="N1169" s="545" t="s">
        <v>13413</v>
      </c>
      <c r="O1169" s="545" t="s">
        <v>13413</v>
      </c>
      <c r="P1169" s="549">
        <v>1244</v>
      </c>
      <c r="Q1169" s="549">
        <v>3</v>
      </c>
      <c r="R1169" s="549">
        <v>160</v>
      </c>
      <c r="S1169" s="548">
        <v>443</v>
      </c>
      <c r="T1169" s="548"/>
      <c r="U1169" s="99"/>
    </row>
    <row r="1170" spans="1:21" ht="19.5" customHeight="1">
      <c r="A1170" s="545">
        <v>1561</v>
      </c>
      <c r="B1170" s="545" t="s">
        <v>3314</v>
      </c>
      <c r="C1170" s="545" t="s">
        <v>216</v>
      </c>
      <c r="D1170" s="546"/>
      <c r="E1170" s="171" t="str">
        <f t="shared" si="18"/>
        <v>1900</v>
      </c>
      <c r="F1170" s="547">
        <v>0</v>
      </c>
      <c r="G1170" s="548">
        <v>0</v>
      </c>
      <c r="H1170" s="547">
        <v>0</v>
      </c>
      <c r="I1170" s="545" t="s">
        <v>12678</v>
      </c>
      <c r="J1170" s="545"/>
      <c r="K1170" s="545" t="s">
        <v>13413</v>
      </c>
      <c r="L1170" s="545" t="s">
        <v>13413</v>
      </c>
      <c r="M1170" s="548" t="s">
        <v>13758</v>
      </c>
      <c r="N1170" s="545" t="s">
        <v>13413</v>
      </c>
      <c r="O1170" s="545" t="s">
        <v>13413</v>
      </c>
      <c r="P1170" s="549">
        <v>1245</v>
      </c>
      <c r="Q1170" s="549">
        <v>1</v>
      </c>
      <c r="R1170" s="549">
        <v>23</v>
      </c>
      <c r="S1170" s="548"/>
      <c r="T1170" s="548"/>
      <c r="U1170" s="99"/>
    </row>
    <row r="1171" spans="1:21" ht="19.5" customHeight="1">
      <c r="A1171" s="545">
        <v>1562</v>
      </c>
      <c r="B1171" s="545" t="s">
        <v>3315</v>
      </c>
      <c r="C1171" s="545" t="s">
        <v>216</v>
      </c>
      <c r="D1171" s="546"/>
      <c r="E1171" s="171" t="str">
        <f t="shared" si="18"/>
        <v>1900</v>
      </c>
      <c r="F1171" s="547">
        <v>0</v>
      </c>
      <c r="G1171" s="548">
        <v>0</v>
      </c>
      <c r="H1171" s="547">
        <v>0</v>
      </c>
      <c r="I1171" s="545" t="s">
        <v>12678</v>
      </c>
      <c r="J1171" s="545"/>
      <c r="K1171" s="545" t="s">
        <v>13413</v>
      </c>
      <c r="L1171" s="545" t="s">
        <v>13413</v>
      </c>
      <c r="M1171" s="548" t="s">
        <v>13758</v>
      </c>
      <c r="N1171" s="545" t="s">
        <v>13413</v>
      </c>
      <c r="O1171" s="545" t="s">
        <v>13413</v>
      </c>
      <c r="P1171" s="549">
        <v>1246</v>
      </c>
      <c r="Q1171" s="549">
        <v>1</v>
      </c>
      <c r="R1171" s="549">
        <v>23</v>
      </c>
      <c r="S1171" s="548"/>
      <c r="T1171" s="548"/>
      <c r="U1171" s="99"/>
    </row>
    <row r="1172" spans="1:21" ht="19.5" customHeight="1">
      <c r="A1172" s="545">
        <v>1563</v>
      </c>
      <c r="B1172" s="545" t="s">
        <v>3316</v>
      </c>
      <c r="C1172" s="545" t="s">
        <v>216</v>
      </c>
      <c r="D1172" s="546"/>
      <c r="E1172" s="171" t="str">
        <f t="shared" si="18"/>
        <v>1900</v>
      </c>
      <c r="F1172" s="547">
        <v>0</v>
      </c>
      <c r="G1172" s="548">
        <v>0</v>
      </c>
      <c r="H1172" s="547">
        <v>0</v>
      </c>
      <c r="I1172" s="545" t="s">
        <v>12678</v>
      </c>
      <c r="J1172" s="545"/>
      <c r="K1172" s="545" t="s">
        <v>13413</v>
      </c>
      <c r="L1172" s="545" t="s">
        <v>13413</v>
      </c>
      <c r="M1172" s="548" t="s">
        <v>13758</v>
      </c>
      <c r="N1172" s="545" t="s">
        <v>13413</v>
      </c>
      <c r="O1172" s="545" t="s">
        <v>13413</v>
      </c>
      <c r="P1172" s="549">
        <v>1247</v>
      </c>
      <c r="Q1172" s="549">
        <v>1</v>
      </c>
      <c r="R1172" s="549">
        <v>23</v>
      </c>
      <c r="S1172" s="548"/>
      <c r="T1172" s="548"/>
      <c r="U1172" s="99"/>
    </row>
    <row r="1173" spans="1:21" ht="19.5" customHeight="1">
      <c r="A1173" s="545">
        <v>1564</v>
      </c>
      <c r="B1173" s="545" t="s">
        <v>3317</v>
      </c>
      <c r="C1173" s="545" t="s">
        <v>216</v>
      </c>
      <c r="D1173" s="546"/>
      <c r="E1173" s="171" t="str">
        <f t="shared" si="18"/>
        <v>1900</v>
      </c>
      <c r="F1173" s="547">
        <v>0</v>
      </c>
      <c r="G1173" s="548">
        <v>0</v>
      </c>
      <c r="H1173" s="547">
        <v>0</v>
      </c>
      <c r="I1173" s="545" t="s">
        <v>12678</v>
      </c>
      <c r="J1173" s="545"/>
      <c r="K1173" s="545" t="s">
        <v>13413</v>
      </c>
      <c r="L1173" s="545" t="s">
        <v>13413</v>
      </c>
      <c r="M1173" s="548" t="s">
        <v>13758</v>
      </c>
      <c r="N1173" s="545" t="s">
        <v>13413</v>
      </c>
      <c r="O1173" s="545" t="s">
        <v>13413</v>
      </c>
      <c r="P1173" s="549">
        <v>1248</v>
      </c>
      <c r="Q1173" s="549">
        <v>1</v>
      </c>
      <c r="R1173" s="549">
        <v>23</v>
      </c>
      <c r="S1173" s="548"/>
      <c r="T1173" s="548"/>
      <c r="U1173" s="99"/>
    </row>
    <row r="1174" spans="1:21" ht="19.5" customHeight="1">
      <c r="A1174" s="545">
        <v>1565</v>
      </c>
      <c r="B1174" s="545" t="s">
        <v>3318</v>
      </c>
      <c r="C1174" s="545" t="s">
        <v>216</v>
      </c>
      <c r="D1174" s="546"/>
      <c r="E1174" s="171" t="str">
        <f t="shared" si="18"/>
        <v>1900</v>
      </c>
      <c r="F1174" s="547">
        <v>0</v>
      </c>
      <c r="G1174" s="548">
        <v>0</v>
      </c>
      <c r="H1174" s="547">
        <v>0</v>
      </c>
      <c r="I1174" s="545" t="s">
        <v>12678</v>
      </c>
      <c r="J1174" s="545"/>
      <c r="K1174" s="545" t="s">
        <v>13413</v>
      </c>
      <c r="L1174" s="545" t="s">
        <v>13413</v>
      </c>
      <c r="M1174" s="548" t="s">
        <v>13758</v>
      </c>
      <c r="N1174" s="545" t="s">
        <v>13413</v>
      </c>
      <c r="O1174" s="545" t="s">
        <v>13413</v>
      </c>
      <c r="P1174" s="549">
        <v>1249</v>
      </c>
      <c r="Q1174" s="549">
        <v>1</v>
      </c>
      <c r="R1174" s="549">
        <v>23</v>
      </c>
      <c r="S1174" s="548"/>
      <c r="T1174" s="548"/>
      <c r="U1174" s="99"/>
    </row>
    <row r="1175" spans="1:21" ht="19.5" customHeight="1">
      <c r="A1175" s="545">
        <v>1566</v>
      </c>
      <c r="B1175" s="545" t="s">
        <v>3319</v>
      </c>
      <c r="C1175" s="545" t="s">
        <v>216</v>
      </c>
      <c r="D1175" s="546"/>
      <c r="E1175" s="171" t="str">
        <f t="shared" si="18"/>
        <v>1900</v>
      </c>
      <c r="F1175" s="547">
        <v>0</v>
      </c>
      <c r="G1175" s="548">
        <v>0</v>
      </c>
      <c r="H1175" s="547">
        <v>0</v>
      </c>
      <c r="I1175" s="545" t="s">
        <v>12678</v>
      </c>
      <c r="J1175" s="545"/>
      <c r="K1175" s="545" t="s">
        <v>13413</v>
      </c>
      <c r="L1175" s="545" t="s">
        <v>13413</v>
      </c>
      <c r="M1175" s="548" t="s">
        <v>13758</v>
      </c>
      <c r="N1175" s="545" t="s">
        <v>13413</v>
      </c>
      <c r="O1175" s="545" t="s">
        <v>13413</v>
      </c>
      <c r="P1175" s="549">
        <v>1250</v>
      </c>
      <c r="Q1175" s="549">
        <v>1</v>
      </c>
      <c r="R1175" s="549">
        <v>23</v>
      </c>
      <c r="S1175" s="548"/>
      <c r="T1175" s="548"/>
      <c r="U1175" s="99"/>
    </row>
    <row r="1176" spans="1:21" ht="19.5" customHeight="1">
      <c r="A1176" s="545">
        <v>1567</v>
      </c>
      <c r="B1176" s="545" t="s">
        <v>11770</v>
      </c>
      <c r="C1176" s="545" t="s">
        <v>216</v>
      </c>
      <c r="D1176" s="546"/>
      <c r="E1176" s="171" t="str">
        <f t="shared" si="18"/>
        <v>1900</v>
      </c>
      <c r="F1176" s="547">
        <v>0</v>
      </c>
      <c r="G1176" s="548">
        <v>0</v>
      </c>
      <c r="H1176" s="547">
        <v>0</v>
      </c>
      <c r="I1176" s="545" t="s">
        <v>12678</v>
      </c>
      <c r="J1176" s="545"/>
      <c r="K1176" s="545" t="s">
        <v>13413</v>
      </c>
      <c r="L1176" s="545" t="s">
        <v>13413</v>
      </c>
      <c r="M1176" s="548" t="s">
        <v>13758</v>
      </c>
      <c r="N1176" s="545" t="s">
        <v>13413</v>
      </c>
      <c r="O1176" s="545" t="s">
        <v>14920</v>
      </c>
      <c r="P1176" s="549">
        <v>1251</v>
      </c>
      <c r="Q1176" s="549">
        <v>1</v>
      </c>
      <c r="R1176" s="549">
        <v>23</v>
      </c>
      <c r="S1176" s="548"/>
      <c r="T1176" s="548"/>
      <c r="U1176" s="99"/>
    </row>
    <row r="1177" spans="1:21" ht="19.5" customHeight="1">
      <c r="A1177" s="545">
        <v>1568</v>
      </c>
      <c r="B1177" s="545" t="s">
        <v>11769</v>
      </c>
      <c r="C1177" s="545" t="s">
        <v>216</v>
      </c>
      <c r="D1177" s="546"/>
      <c r="E1177" s="171" t="str">
        <f t="shared" si="18"/>
        <v>1900</v>
      </c>
      <c r="F1177" s="547">
        <v>0</v>
      </c>
      <c r="G1177" s="548">
        <v>0</v>
      </c>
      <c r="H1177" s="547">
        <v>0</v>
      </c>
      <c r="I1177" s="545" t="s">
        <v>12678</v>
      </c>
      <c r="J1177" s="545"/>
      <c r="K1177" s="545" t="s">
        <v>13413</v>
      </c>
      <c r="L1177" s="545" t="s">
        <v>14921</v>
      </c>
      <c r="M1177" s="548" t="s">
        <v>13758</v>
      </c>
      <c r="N1177" s="545" t="s">
        <v>13413</v>
      </c>
      <c r="O1177" s="545" t="s">
        <v>14920</v>
      </c>
      <c r="P1177" s="549">
        <v>1252</v>
      </c>
      <c r="Q1177" s="549">
        <v>1</v>
      </c>
      <c r="R1177" s="549">
        <v>23</v>
      </c>
      <c r="S1177" s="548"/>
      <c r="T1177" s="548"/>
      <c r="U1177" s="99"/>
    </row>
    <row r="1178" spans="1:21" ht="19.5" customHeight="1">
      <c r="A1178" s="545">
        <v>1569</v>
      </c>
      <c r="B1178" s="545" t="s">
        <v>11768</v>
      </c>
      <c r="C1178" s="545" t="s">
        <v>216</v>
      </c>
      <c r="D1178" s="546"/>
      <c r="E1178" s="171" t="str">
        <f t="shared" si="18"/>
        <v>1900</v>
      </c>
      <c r="F1178" s="547">
        <v>0</v>
      </c>
      <c r="G1178" s="548">
        <v>0</v>
      </c>
      <c r="H1178" s="547">
        <v>0</v>
      </c>
      <c r="I1178" s="545" t="s">
        <v>12678</v>
      </c>
      <c r="J1178" s="545"/>
      <c r="K1178" s="545" t="s">
        <v>13413</v>
      </c>
      <c r="L1178" s="545" t="s">
        <v>14922</v>
      </c>
      <c r="M1178" s="548" t="s">
        <v>13758</v>
      </c>
      <c r="N1178" s="545" t="s">
        <v>13413</v>
      </c>
      <c r="O1178" s="545" t="s">
        <v>13413</v>
      </c>
      <c r="P1178" s="549">
        <v>1253</v>
      </c>
      <c r="Q1178" s="549">
        <v>1</v>
      </c>
      <c r="R1178" s="549">
        <v>23</v>
      </c>
      <c r="S1178" s="548"/>
      <c r="T1178" s="548"/>
      <c r="U1178" s="99"/>
    </row>
    <row r="1179" spans="1:21" ht="19.5" customHeight="1">
      <c r="A1179" s="545">
        <v>1570</v>
      </c>
      <c r="B1179" s="545" t="s">
        <v>11767</v>
      </c>
      <c r="C1179" s="545" t="s">
        <v>216</v>
      </c>
      <c r="D1179" s="546"/>
      <c r="E1179" s="171" t="str">
        <f t="shared" si="18"/>
        <v>1900</v>
      </c>
      <c r="F1179" s="547">
        <v>0</v>
      </c>
      <c r="G1179" s="548">
        <v>0</v>
      </c>
      <c r="H1179" s="547">
        <v>0</v>
      </c>
      <c r="I1179" s="545" t="s">
        <v>12678</v>
      </c>
      <c r="J1179" s="545"/>
      <c r="K1179" s="545" t="s">
        <v>13413</v>
      </c>
      <c r="L1179" s="545" t="s">
        <v>13413</v>
      </c>
      <c r="M1179" s="548" t="s">
        <v>13758</v>
      </c>
      <c r="N1179" s="545" t="s">
        <v>13413</v>
      </c>
      <c r="O1179" s="545" t="s">
        <v>14923</v>
      </c>
      <c r="P1179" s="549">
        <v>1254</v>
      </c>
      <c r="Q1179" s="549">
        <v>1</v>
      </c>
      <c r="R1179" s="549">
        <v>23</v>
      </c>
      <c r="S1179" s="548"/>
      <c r="T1179" s="548"/>
      <c r="U1179" s="99"/>
    </row>
    <row r="1180" spans="1:21" ht="19.5" customHeight="1">
      <c r="A1180" s="545">
        <v>1571</v>
      </c>
      <c r="B1180" s="545" t="s">
        <v>11766</v>
      </c>
      <c r="C1180" s="545" t="s">
        <v>216</v>
      </c>
      <c r="D1180" s="546"/>
      <c r="E1180" s="171" t="str">
        <f t="shared" si="18"/>
        <v>1900</v>
      </c>
      <c r="F1180" s="547">
        <v>0</v>
      </c>
      <c r="G1180" s="548">
        <v>0</v>
      </c>
      <c r="H1180" s="547">
        <v>0</v>
      </c>
      <c r="I1180" s="545" t="s">
        <v>12678</v>
      </c>
      <c r="J1180" s="545"/>
      <c r="K1180" s="545" t="s">
        <v>13413</v>
      </c>
      <c r="L1180" s="545" t="s">
        <v>13413</v>
      </c>
      <c r="M1180" s="548" t="s">
        <v>13758</v>
      </c>
      <c r="N1180" s="545" t="s">
        <v>13413</v>
      </c>
      <c r="O1180" s="545" t="s">
        <v>14923</v>
      </c>
      <c r="P1180" s="549">
        <v>1255</v>
      </c>
      <c r="Q1180" s="549">
        <v>1</v>
      </c>
      <c r="R1180" s="549">
        <v>23</v>
      </c>
      <c r="S1180" s="548"/>
      <c r="T1180" s="548"/>
      <c r="U1180" s="99"/>
    </row>
    <row r="1181" spans="1:21" ht="19.5" customHeight="1">
      <c r="A1181" s="545">
        <v>1572</v>
      </c>
      <c r="B1181" s="545" t="s">
        <v>3695</v>
      </c>
      <c r="C1181" s="545" t="s">
        <v>216</v>
      </c>
      <c r="D1181" s="546">
        <v>46052</v>
      </c>
      <c r="E1181" s="171" t="str">
        <f t="shared" si="18"/>
        <v>2026</v>
      </c>
      <c r="F1181" s="547">
        <v>1974</v>
      </c>
      <c r="G1181" s="548">
        <v>0.19</v>
      </c>
      <c r="H1181" s="547">
        <v>1658.82</v>
      </c>
      <c r="I1181" s="545" t="s">
        <v>12702</v>
      </c>
      <c r="J1181" s="545" t="s">
        <v>13307</v>
      </c>
      <c r="K1181" s="545" t="s">
        <v>14924</v>
      </c>
      <c r="L1181" s="545" t="s">
        <v>13413</v>
      </c>
      <c r="M1181" s="548" t="s">
        <v>13758</v>
      </c>
      <c r="N1181" s="545" t="s">
        <v>13413</v>
      </c>
      <c r="O1181" s="545" t="s">
        <v>13413</v>
      </c>
      <c r="P1181" s="549">
        <v>1256</v>
      </c>
      <c r="Q1181" s="549">
        <v>1</v>
      </c>
      <c r="R1181" s="549">
        <v>27</v>
      </c>
      <c r="S1181" s="548">
        <v>2228</v>
      </c>
      <c r="T1181" s="548"/>
      <c r="U1181" s="99"/>
    </row>
    <row r="1182" spans="1:21" ht="19.5" customHeight="1">
      <c r="A1182" s="545">
        <v>1577</v>
      </c>
      <c r="B1182" s="545" t="s">
        <v>11765</v>
      </c>
      <c r="C1182" s="545" t="s">
        <v>209</v>
      </c>
      <c r="D1182" s="546"/>
      <c r="E1182" s="171" t="str">
        <f t="shared" si="18"/>
        <v>1900</v>
      </c>
      <c r="F1182" s="547">
        <v>0</v>
      </c>
      <c r="G1182" s="548">
        <v>0</v>
      </c>
      <c r="H1182" s="547">
        <v>0</v>
      </c>
      <c r="I1182" s="545" t="s">
        <v>12637</v>
      </c>
      <c r="J1182" s="545"/>
      <c r="K1182" s="545" t="s">
        <v>13413</v>
      </c>
      <c r="L1182" s="545" t="s">
        <v>14925</v>
      </c>
      <c r="M1182" s="548" t="s">
        <v>13758</v>
      </c>
      <c r="N1182" s="545" t="s">
        <v>13413</v>
      </c>
      <c r="O1182" s="545" t="s">
        <v>13413</v>
      </c>
      <c r="P1182" s="549">
        <v>1257</v>
      </c>
      <c r="Q1182" s="549">
        <v>1</v>
      </c>
      <c r="R1182" s="549">
        <v>13</v>
      </c>
      <c r="S1182" s="548"/>
      <c r="T1182" s="548"/>
      <c r="U1182" s="99"/>
    </row>
    <row r="1183" spans="1:21" ht="19.5" customHeight="1">
      <c r="A1183" s="545">
        <v>1579</v>
      </c>
      <c r="B1183" s="545" t="s">
        <v>3223</v>
      </c>
      <c r="C1183" s="545" t="s">
        <v>216</v>
      </c>
      <c r="D1183" s="546"/>
      <c r="E1183" s="171" t="str">
        <f t="shared" si="18"/>
        <v>1900</v>
      </c>
      <c r="F1183" s="547">
        <v>0</v>
      </c>
      <c r="G1183" s="548">
        <v>0</v>
      </c>
      <c r="H1183" s="547">
        <v>0</v>
      </c>
      <c r="I1183" s="545" t="s">
        <v>12663</v>
      </c>
      <c r="J1183" s="545"/>
      <c r="K1183" s="545" t="s">
        <v>13413</v>
      </c>
      <c r="L1183" s="545" t="s">
        <v>14926</v>
      </c>
      <c r="M1183" s="548" t="s">
        <v>13758</v>
      </c>
      <c r="N1183" s="545" t="s">
        <v>13413</v>
      </c>
      <c r="O1183" s="545" t="s">
        <v>14927</v>
      </c>
      <c r="P1183" s="549">
        <v>1258</v>
      </c>
      <c r="Q1183" s="549">
        <v>1</v>
      </c>
      <c r="R1183" s="549">
        <v>21</v>
      </c>
      <c r="S1183" s="548"/>
      <c r="T1183" s="548"/>
      <c r="U1183" s="99"/>
    </row>
    <row r="1184" spans="1:21" ht="19.5" customHeight="1">
      <c r="A1184" s="545">
        <v>1580</v>
      </c>
      <c r="B1184" s="545" t="s">
        <v>7109</v>
      </c>
      <c r="C1184" s="545" t="s">
        <v>209</v>
      </c>
      <c r="D1184" s="546">
        <v>46052</v>
      </c>
      <c r="E1184" s="171" t="str">
        <f t="shared" si="18"/>
        <v>2026</v>
      </c>
      <c r="F1184" s="547">
        <v>3358</v>
      </c>
      <c r="G1184" s="548">
        <v>0.19</v>
      </c>
      <c r="H1184" s="547">
        <v>2821.85</v>
      </c>
      <c r="I1184" s="545" t="s">
        <v>12697</v>
      </c>
      <c r="J1184" s="545" t="s">
        <v>13307</v>
      </c>
      <c r="K1184" s="545" t="s">
        <v>13413</v>
      </c>
      <c r="L1184" s="545" t="s">
        <v>14126</v>
      </c>
      <c r="M1184" s="548" t="s">
        <v>13758</v>
      </c>
      <c r="N1184" s="545" t="s">
        <v>13413</v>
      </c>
      <c r="O1184" s="545" t="s">
        <v>13413</v>
      </c>
      <c r="P1184" s="549">
        <v>1259</v>
      </c>
      <c r="Q1184" s="549">
        <v>1</v>
      </c>
      <c r="R1184" s="549">
        <v>138</v>
      </c>
      <c r="S1184" s="548">
        <v>2228</v>
      </c>
      <c r="T1184" s="548"/>
      <c r="U1184" s="99"/>
    </row>
    <row r="1185" spans="1:21" ht="19.5" customHeight="1">
      <c r="A1185" s="545">
        <v>1581</v>
      </c>
      <c r="B1185" s="545" t="s">
        <v>6389</v>
      </c>
      <c r="C1185" s="545" t="s">
        <v>209</v>
      </c>
      <c r="D1185" s="546">
        <v>46052</v>
      </c>
      <c r="E1185" s="171" t="str">
        <f t="shared" si="18"/>
        <v>2026</v>
      </c>
      <c r="F1185" s="547">
        <v>6464</v>
      </c>
      <c r="G1185" s="548">
        <v>0.19</v>
      </c>
      <c r="H1185" s="547">
        <v>5431.93</v>
      </c>
      <c r="I1185" s="545" t="s">
        <v>12697</v>
      </c>
      <c r="J1185" s="545" t="s">
        <v>13307</v>
      </c>
      <c r="K1185" s="545" t="s">
        <v>13413</v>
      </c>
      <c r="L1185" s="545" t="s">
        <v>14126</v>
      </c>
      <c r="M1185" s="548" t="s">
        <v>13758</v>
      </c>
      <c r="N1185" s="545" t="s">
        <v>13413</v>
      </c>
      <c r="O1185" s="545" t="s">
        <v>13413</v>
      </c>
      <c r="P1185" s="549">
        <v>1260</v>
      </c>
      <c r="Q1185" s="549">
        <v>1</v>
      </c>
      <c r="R1185" s="549">
        <v>138</v>
      </c>
      <c r="S1185" s="548">
        <v>2228</v>
      </c>
      <c r="T1185" s="548"/>
      <c r="U1185" s="99"/>
    </row>
    <row r="1186" spans="1:21" ht="19.5" customHeight="1">
      <c r="A1186" s="545">
        <v>1583</v>
      </c>
      <c r="B1186" s="545" t="s">
        <v>7108</v>
      </c>
      <c r="C1186" s="545" t="s">
        <v>209</v>
      </c>
      <c r="D1186" s="546">
        <v>44596</v>
      </c>
      <c r="E1186" s="171" t="str">
        <f t="shared" si="18"/>
        <v>2022</v>
      </c>
      <c r="F1186" s="547">
        <v>30786</v>
      </c>
      <c r="G1186" s="548">
        <v>0.19</v>
      </c>
      <c r="H1186" s="547">
        <v>25870.59</v>
      </c>
      <c r="I1186" s="545" t="s">
        <v>12697</v>
      </c>
      <c r="J1186" s="545" t="s">
        <v>13297</v>
      </c>
      <c r="K1186" s="545" t="s">
        <v>13413</v>
      </c>
      <c r="L1186" s="545" t="s">
        <v>14126</v>
      </c>
      <c r="M1186" s="548" t="s">
        <v>13758</v>
      </c>
      <c r="N1186" s="545" t="s">
        <v>13413</v>
      </c>
      <c r="O1186" s="545" t="s">
        <v>13413</v>
      </c>
      <c r="P1186" s="549">
        <v>1262</v>
      </c>
      <c r="Q1186" s="549">
        <v>1</v>
      </c>
      <c r="R1186" s="549">
        <v>138</v>
      </c>
      <c r="S1186" s="548">
        <v>2257</v>
      </c>
      <c r="T1186" s="548"/>
      <c r="U1186" s="99"/>
    </row>
    <row r="1187" spans="1:21" ht="19.5" customHeight="1">
      <c r="A1187" s="545">
        <v>1584</v>
      </c>
      <c r="B1187" s="545" t="s">
        <v>7107</v>
      </c>
      <c r="C1187" s="545" t="s">
        <v>209</v>
      </c>
      <c r="D1187" s="546">
        <v>46052</v>
      </c>
      <c r="E1187" s="171" t="str">
        <f t="shared" si="18"/>
        <v>2026</v>
      </c>
      <c r="F1187" s="547">
        <v>28718</v>
      </c>
      <c r="G1187" s="548">
        <v>0.19</v>
      </c>
      <c r="H1187" s="547">
        <v>24132.77</v>
      </c>
      <c r="I1187" s="545" t="s">
        <v>12697</v>
      </c>
      <c r="J1187" s="545" t="s">
        <v>13307</v>
      </c>
      <c r="K1187" s="545" t="s">
        <v>13413</v>
      </c>
      <c r="L1187" s="545" t="s">
        <v>14126</v>
      </c>
      <c r="M1187" s="548" t="s">
        <v>13758</v>
      </c>
      <c r="N1187" s="545" t="s">
        <v>13413</v>
      </c>
      <c r="O1187" s="545" t="s">
        <v>13413</v>
      </c>
      <c r="P1187" s="549">
        <v>1263</v>
      </c>
      <c r="Q1187" s="549">
        <v>1</v>
      </c>
      <c r="R1187" s="549">
        <v>138</v>
      </c>
      <c r="S1187" s="548">
        <v>2228</v>
      </c>
      <c r="T1187" s="548"/>
      <c r="U1187" s="99"/>
    </row>
    <row r="1188" spans="1:21" ht="19.5" customHeight="1">
      <c r="A1188" s="545">
        <v>1585</v>
      </c>
      <c r="B1188" s="545" t="s">
        <v>6388</v>
      </c>
      <c r="C1188" s="545" t="s">
        <v>209</v>
      </c>
      <c r="D1188" s="546">
        <v>46052</v>
      </c>
      <c r="E1188" s="171" t="str">
        <f t="shared" si="18"/>
        <v>2026</v>
      </c>
      <c r="F1188" s="547">
        <v>6057</v>
      </c>
      <c r="G1188" s="548">
        <v>0.19</v>
      </c>
      <c r="H1188" s="547">
        <v>5089.92</v>
      </c>
      <c r="I1188" s="545" t="s">
        <v>12697</v>
      </c>
      <c r="J1188" s="545" t="s">
        <v>13307</v>
      </c>
      <c r="K1188" s="545" t="s">
        <v>13413</v>
      </c>
      <c r="L1188" s="545" t="s">
        <v>13413</v>
      </c>
      <c r="M1188" s="548" t="s">
        <v>13758</v>
      </c>
      <c r="N1188" s="545" t="s">
        <v>13413</v>
      </c>
      <c r="O1188" s="545" t="s">
        <v>13413</v>
      </c>
      <c r="P1188" s="549">
        <v>1264</v>
      </c>
      <c r="Q1188" s="549">
        <v>1</v>
      </c>
      <c r="R1188" s="549">
        <v>138</v>
      </c>
      <c r="S1188" s="548">
        <v>2228</v>
      </c>
      <c r="T1188" s="548"/>
      <c r="U1188" s="99"/>
    </row>
    <row r="1189" spans="1:21" ht="19.5" customHeight="1">
      <c r="A1189" s="545">
        <v>1586</v>
      </c>
      <c r="B1189" s="545" t="s">
        <v>11764</v>
      </c>
      <c r="C1189" s="545" t="s">
        <v>209</v>
      </c>
      <c r="D1189" s="546">
        <v>44596</v>
      </c>
      <c r="E1189" s="171" t="str">
        <f t="shared" si="18"/>
        <v>2022</v>
      </c>
      <c r="F1189" s="547">
        <v>61134</v>
      </c>
      <c r="G1189" s="548">
        <v>0.19</v>
      </c>
      <c r="H1189" s="547">
        <v>51373.11</v>
      </c>
      <c r="I1189" s="545" t="s">
        <v>12697</v>
      </c>
      <c r="J1189" s="545" t="s">
        <v>13297</v>
      </c>
      <c r="K1189" s="545" t="s">
        <v>13413</v>
      </c>
      <c r="L1189" s="545" t="s">
        <v>14575</v>
      </c>
      <c r="M1189" s="548" t="s">
        <v>13758</v>
      </c>
      <c r="N1189" s="545" t="s">
        <v>13413</v>
      </c>
      <c r="O1189" s="545" t="s">
        <v>13413</v>
      </c>
      <c r="P1189" s="549">
        <v>1265</v>
      </c>
      <c r="Q1189" s="549">
        <v>1</v>
      </c>
      <c r="R1189" s="549">
        <v>138</v>
      </c>
      <c r="S1189" s="548">
        <v>2257</v>
      </c>
      <c r="T1189" s="548"/>
      <c r="U1189" s="99"/>
    </row>
    <row r="1190" spans="1:21" ht="19.5" customHeight="1">
      <c r="A1190" s="545">
        <v>1587</v>
      </c>
      <c r="B1190" s="545" t="s">
        <v>11763</v>
      </c>
      <c r="C1190" s="545" t="s">
        <v>216</v>
      </c>
      <c r="D1190" s="546"/>
      <c r="E1190" s="171" t="str">
        <f t="shared" si="18"/>
        <v>1900</v>
      </c>
      <c r="F1190" s="547">
        <v>0</v>
      </c>
      <c r="G1190" s="548">
        <v>0</v>
      </c>
      <c r="H1190" s="547">
        <v>0</v>
      </c>
      <c r="I1190" s="545" t="s">
        <v>12678</v>
      </c>
      <c r="J1190" s="545"/>
      <c r="K1190" s="545" t="s">
        <v>13413</v>
      </c>
      <c r="L1190" s="545" t="s">
        <v>14928</v>
      </c>
      <c r="M1190" s="548" t="s">
        <v>13758</v>
      </c>
      <c r="N1190" s="545" t="s">
        <v>13413</v>
      </c>
      <c r="O1190" s="545" t="s">
        <v>13413</v>
      </c>
      <c r="P1190" s="549">
        <v>1266</v>
      </c>
      <c r="Q1190" s="549">
        <v>1</v>
      </c>
      <c r="R1190" s="549">
        <v>23</v>
      </c>
      <c r="S1190" s="548"/>
      <c r="T1190" s="548"/>
      <c r="U1190" s="99"/>
    </row>
    <row r="1191" spans="1:21" ht="19.5" customHeight="1">
      <c r="A1191" s="545">
        <v>1588</v>
      </c>
      <c r="B1191" s="545" t="s">
        <v>11762</v>
      </c>
      <c r="C1191" s="545" t="s">
        <v>216</v>
      </c>
      <c r="D1191" s="546"/>
      <c r="E1191" s="171" t="str">
        <f t="shared" si="18"/>
        <v>1900</v>
      </c>
      <c r="F1191" s="547">
        <v>0</v>
      </c>
      <c r="G1191" s="548">
        <v>0</v>
      </c>
      <c r="H1191" s="547">
        <v>0</v>
      </c>
      <c r="I1191" s="545" t="s">
        <v>12678</v>
      </c>
      <c r="J1191" s="545"/>
      <c r="K1191" s="545" t="s">
        <v>13413</v>
      </c>
      <c r="L1191" s="545" t="s">
        <v>14928</v>
      </c>
      <c r="M1191" s="548" t="s">
        <v>13758</v>
      </c>
      <c r="N1191" s="545" t="s">
        <v>13413</v>
      </c>
      <c r="O1191" s="545" t="s">
        <v>13413</v>
      </c>
      <c r="P1191" s="549">
        <v>1267</v>
      </c>
      <c r="Q1191" s="549">
        <v>1</v>
      </c>
      <c r="R1191" s="549">
        <v>23</v>
      </c>
      <c r="S1191" s="548"/>
      <c r="T1191" s="548"/>
      <c r="U1191" s="99"/>
    </row>
    <row r="1192" spans="1:21" ht="19.5" customHeight="1">
      <c r="A1192" s="545">
        <v>1589</v>
      </c>
      <c r="B1192" s="545" t="s">
        <v>11761</v>
      </c>
      <c r="C1192" s="545" t="s">
        <v>209</v>
      </c>
      <c r="D1192" s="546"/>
      <c r="E1192" s="171" t="str">
        <f t="shared" si="18"/>
        <v>1900</v>
      </c>
      <c r="F1192" s="547">
        <v>0</v>
      </c>
      <c r="G1192" s="548">
        <v>0</v>
      </c>
      <c r="H1192" s="547">
        <v>0</v>
      </c>
      <c r="I1192" s="545" t="s">
        <v>12725</v>
      </c>
      <c r="J1192" s="545"/>
      <c r="K1192" s="545" t="s">
        <v>13413</v>
      </c>
      <c r="L1192" s="545" t="s">
        <v>14664</v>
      </c>
      <c r="M1192" s="548" t="s">
        <v>13758</v>
      </c>
      <c r="N1192" s="545" t="s">
        <v>13413</v>
      </c>
      <c r="O1192" s="545" t="s">
        <v>14929</v>
      </c>
      <c r="P1192" s="549">
        <v>1268</v>
      </c>
      <c r="Q1192" s="549">
        <v>1</v>
      </c>
      <c r="R1192" s="549">
        <v>147</v>
      </c>
      <c r="S1192" s="548"/>
      <c r="T1192" s="548"/>
      <c r="U1192" s="99"/>
    </row>
    <row r="1193" spans="1:21" ht="19.5" customHeight="1">
      <c r="A1193" s="545">
        <v>1590</v>
      </c>
      <c r="B1193" s="545" t="s">
        <v>11760</v>
      </c>
      <c r="C1193" s="545" t="s">
        <v>209</v>
      </c>
      <c r="D1193" s="546">
        <v>44596</v>
      </c>
      <c r="E1193" s="171" t="str">
        <f t="shared" si="18"/>
        <v>2022</v>
      </c>
      <c r="F1193" s="547">
        <v>7236</v>
      </c>
      <c r="G1193" s="548">
        <v>0.19</v>
      </c>
      <c r="H1193" s="547">
        <v>6080.67</v>
      </c>
      <c r="I1193" s="545" t="s">
        <v>12697</v>
      </c>
      <c r="J1193" s="545" t="s">
        <v>13297</v>
      </c>
      <c r="K1193" s="545" t="s">
        <v>13413</v>
      </c>
      <c r="L1193" s="545" t="s">
        <v>14575</v>
      </c>
      <c r="M1193" s="548" t="s">
        <v>13758</v>
      </c>
      <c r="N1193" s="545" t="s">
        <v>13413</v>
      </c>
      <c r="O1193" s="545" t="s">
        <v>14930</v>
      </c>
      <c r="P1193" s="549">
        <v>1269</v>
      </c>
      <c r="Q1193" s="549">
        <v>1</v>
      </c>
      <c r="R1193" s="549">
        <v>138</v>
      </c>
      <c r="S1193" s="548">
        <v>2257</v>
      </c>
      <c r="T1193" s="548"/>
      <c r="U1193" s="99"/>
    </row>
    <row r="1194" spans="1:21" ht="19.5" customHeight="1">
      <c r="A1194" s="545">
        <v>1591</v>
      </c>
      <c r="B1194" s="545" t="s">
        <v>7106</v>
      </c>
      <c r="C1194" s="545" t="s">
        <v>209</v>
      </c>
      <c r="D1194" s="546">
        <v>46052</v>
      </c>
      <c r="E1194" s="171" t="str">
        <f t="shared" si="18"/>
        <v>2026</v>
      </c>
      <c r="F1194" s="547">
        <v>6005</v>
      </c>
      <c r="G1194" s="548">
        <v>0.19</v>
      </c>
      <c r="H1194" s="547">
        <v>5046.22</v>
      </c>
      <c r="I1194" s="545" t="s">
        <v>12697</v>
      </c>
      <c r="J1194" s="545" t="s">
        <v>13307</v>
      </c>
      <c r="K1194" s="545" t="s">
        <v>13413</v>
      </c>
      <c r="L1194" s="545" t="s">
        <v>14575</v>
      </c>
      <c r="M1194" s="548" t="s">
        <v>13758</v>
      </c>
      <c r="N1194" s="545" t="s">
        <v>13413</v>
      </c>
      <c r="O1194" s="545" t="s">
        <v>13413</v>
      </c>
      <c r="P1194" s="549">
        <v>1270</v>
      </c>
      <c r="Q1194" s="549">
        <v>1</v>
      </c>
      <c r="R1194" s="549">
        <v>138</v>
      </c>
      <c r="S1194" s="548">
        <v>2228</v>
      </c>
      <c r="T1194" s="548"/>
      <c r="U1194" s="99"/>
    </row>
    <row r="1195" spans="1:21" ht="19.5" customHeight="1">
      <c r="A1195" s="545">
        <v>1592</v>
      </c>
      <c r="B1195" s="545" t="s">
        <v>8025</v>
      </c>
      <c r="C1195" s="545" t="s">
        <v>209</v>
      </c>
      <c r="D1195" s="546">
        <v>44596</v>
      </c>
      <c r="E1195" s="171" t="str">
        <f t="shared" si="18"/>
        <v>2022</v>
      </c>
      <c r="F1195" s="547">
        <v>13622</v>
      </c>
      <c r="G1195" s="548">
        <v>0.19</v>
      </c>
      <c r="H1195" s="547">
        <v>11447.06</v>
      </c>
      <c r="I1195" s="545" t="s">
        <v>12697</v>
      </c>
      <c r="J1195" s="545" t="s">
        <v>13297</v>
      </c>
      <c r="K1195" s="545" t="s">
        <v>14931</v>
      </c>
      <c r="L1195" s="545" t="s">
        <v>14575</v>
      </c>
      <c r="M1195" s="548" t="s">
        <v>13758</v>
      </c>
      <c r="N1195" s="545" t="s">
        <v>13413</v>
      </c>
      <c r="O1195" s="545" t="s">
        <v>13413</v>
      </c>
      <c r="P1195" s="549">
        <v>1271</v>
      </c>
      <c r="Q1195" s="549">
        <v>1</v>
      </c>
      <c r="R1195" s="549">
        <v>138</v>
      </c>
      <c r="S1195" s="548">
        <v>2257</v>
      </c>
      <c r="T1195" s="548"/>
      <c r="U1195" s="99"/>
    </row>
    <row r="1196" spans="1:21" ht="19.5" customHeight="1">
      <c r="A1196" s="545">
        <v>1593</v>
      </c>
      <c r="B1196" s="545" t="s">
        <v>8261</v>
      </c>
      <c r="C1196" s="545" t="s">
        <v>209</v>
      </c>
      <c r="D1196" s="546">
        <v>45708</v>
      </c>
      <c r="E1196" s="171" t="str">
        <f t="shared" si="18"/>
        <v>2025</v>
      </c>
      <c r="F1196" s="547">
        <v>15084.86</v>
      </c>
      <c r="G1196" s="548">
        <v>0.19</v>
      </c>
      <c r="H1196" s="547">
        <v>12676.35</v>
      </c>
      <c r="I1196" s="545" t="s">
        <v>12697</v>
      </c>
      <c r="J1196" s="545" t="s">
        <v>13307</v>
      </c>
      <c r="K1196" s="545" t="s">
        <v>13413</v>
      </c>
      <c r="L1196" s="545" t="s">
        <v>14575</v>
      </c>
      <c r="M1196" s="548" t="s">
        <v>13758</v>
      </c>
      <c r="N1196" s="545" t="s">
        <v>13413</v>
      </c>
      <c r="O1196" s="545" t="s">
        <v>13413</v>
      </c>
      <c r="P1196" s="549">
        <v>1272</v>
      </c>
      <c r="Q1196" s="549">
        <v>1</v>
      </c>
      <c r="R1196" s="549">
        <v>138</v>
      </c>
      <c r="S1196" s="548">
        <v>2228</v>
      </c>
      <c r="T1196" s="548"/>
      <c r="U1196" s="99"/>
    </row>
    <row r="1197" spans="1:21" ht="19.5" customHeight="1">
      <c r="A1197" s="545">
        <v>1595</v>
      </c>
      <c r="B1197" s="545" t="s">
        <v>3304</v>
      </c>
      <c r="C1197" s="545" t="s">
        <v>216</v>
      </c>
      <c r="D1197" s="546"/>
      <c r="E1197" s="171" t="str">
        <f t="shared" si="18"/>
        <v>1900</v>
      </c>
      <c r="F1197" s="547">
        <v>0</v>
      </c>
      <c r="G1197" s="548">
        <v>0</v>
      </c>
      <c r="H1197" s="547">
        <v>0</v>
      </c>
      <c r="I1197" s="545" t="s">
        <v>12678</v>
      </c>
      <c r="J1197" s="545"/>
      <c r="K1197" s="545" t="s">
        <v>13413</v>
      </c>
      <c r="L1197" s="545" t="s">
        <v>14932</v>
      </c>
      <c r="M1197" s="548" t="s">
        <v>13758</v>
      </c>
      <c r="N1197" s="545" t="s">
        <v>13413</v>
      </c>
      <c r="O1197" s="545" t="s">
        <v>13413</v>
      </c>
      <c r="P1197" s="549">
        <v>1273</v>
      </c>
      <c r="Q1197" s="549">
        <v>1</v>
      </c>
      <c r="R1197" s="549">
        <v>23</v>
      </c>
      <c r="S1197" s="548"/>
      <c r="T1197" s="548"/>
      <c r="U1197" s="99"/>
    </row>
    <row r="1198" spans="1:21" ht="19.5" customHeight="1">
      <c r="A1198" s="545">
        <v>1600</v>
      </c>
      <c r="B1198" s="545" t="s">
        <v>11759</v>
      </c>
      <c r="C1198" s="545" t="s">
        <v>209</v>
      </c>
      <c r="D1198" s="546"/>
      <c r="E1198" s="171" t="str">
        <f t="shared" si="18"/>
        <v>1900</v>
      </c>
      <c r="F1198" s="547">
        <v>0</v>
      </c>
      <c r="G1198" s="548">
        <v>0</v>
      </c>
      <c r="H1198" s="547">
        <v>0</v>
      </c>
      <c r="I1198" s="545" t="s">
        <v>12661</v>
      </c>
      <c r="J1198" s="545"/>
      <c r="K1198" s="545" t="s">
        <v>13413</v>
      </c>
      <c r="L1198" s="545" t="s">
        <v>13413</v>
      </c>
      <c r="M1198" s="548" t="s">
        <v>13758</v>
      </c>
      <c r="N1198" s="545" t="s">
        <v>13413</v>
      </c>
      <c r="O1198" s="545" t="s">
        <v>13924</v>
      </c>
      <c r="P1198" s="549">
        <v>1274</v>
      </c>
      <c r="Q1198" s="549">
        <v>1</v>
      </c>
      <c r="R1198" s="549">
        <v>89</v>
      </c>
      <c r="S1198" s="548"/>
      <c r="T1198" s="548"/>
      <c r="U1198" s="99"/>
    </row>
    <row r="1199" spans="1:21" ht="19.5" customHeight="1">
      <c r="A1199" s="545">
        <v>1602</v>
      </c>
      <c r="B1199" s="545" t="s">
        <v>8244</v>
      </c>
      <c r="C1199" s="545" t="s">
        <v>209</v>
      </c>
      <c r="D1199" s="546">
        <v>44592</v>
      </c>
      <c r="E1199" s="171" t="str">
        <f t="shared" si="18"/>
        <v>2022</v>
      </c>
      <c r="F1199" s="547">
        <v>2324</v>
      </c>
      <c r="G1199" s="548">
        <v>0.19</v>
      </c>
      <c r="H1199" s="547">
        <v>1952.94</v>
      </c>
      <c r="I1199" s="545" t="s">
        <v>12637</v>
      </c>
      <c r="J1199" s="545" t="s">
        <v>13297</v>
      </c>
      <c r="K1199" s="545" t="s">
        <v>13413</v>
      </c>
      <c r="L1199" s="545" t="s">
        <v>14563</v>
      </c>
      <c r="M1199" s="548" t="s">
        <v>13758</v>
      </c>
      <c r="N1199" s="545" t="s">
        <v>13413</v>
      </c>
      <c r="O1199" s="545" t="s">
        <v>13413</v>
      </c>
      <c r="P1199" s="549">
        <v>1275</v>
      </c>
      <c r="Q1199" s="549">
        <v>1</v>
      </c>
      <c r="R1199" s="549">
        <v>13</v>
      </c>
      <c r="S1199" s="548">
        <v>2257</v>
      </c>
      <c r="T1199" s="548"/>
      <c r="U1199" s="99"/>
    </row>
    <row r="1200" spans="1:21" ht="19.5" customHeight="1">
      <c r="A1200" s="545">
        <v>1603</v>
      </c>
      <c r="B1200" s="545" t="s">
        <v>2561</v>
      </c>
      <c r="C1200" s="545" t="s">
        <v>209</v>
      </c>
      <c r="D1200" s="546"/>
      <c r="E1200" s="171" t="str">
        <f t="shared" si="18"/>
        <v>1900</v>
      </c>
      <c r="F1200" s="547">
        <v>0</v>
      </c>
      <c r="G1200" s="548">
        <v>0</v>
      </c>
      <c r="H1200" s="547">
        <v>0</v>
      </c>
      <c r="I1200" s="545" t="s">
        <v>12697</v>
      </c>
      <c r="J1200" s="545"/>
      <c r="K1200" s="545" t="s">
        <v>13413</v>
      </c>
      <c r="L1200" s="545" t="s">
        <v>14933</v>
      </c>
      <c r="M1200" s="548" t="s">
        <v>13758</v>
      </c>
      <c r="N1200" s="545" t="s">
        <v>13413</v>
      </c>
      <c r="O1200" s="545" t="s">
        <v>13413</v>
      </c>
      <c r="P1200" s="549">
        <v>1276</v>
      </c>
      <c r="Q1200" s="549">
        <v>1</v>
      </c>
      <c r="R1200" s="549">
        <v>138</v>
      </c>
      <c r="S1200" s="548"/>
      <c r="T1200" s="548"/>
      <c r="U1200" s="99"/>
    </row>
    <row r="1201" spans="1:21" ht="19.5" customHeight="1">
      <c r="A1201" s="545">
        <v>1604</v>
      </c>
      <c r="B1201" s="545" t="s">
        <v>2562</v>
      </c>
      <c r="C1201" s="545" t="s">
        <v>209</v>
      </c>
      <c r="D1201" s="546"/>
      <c r="E1201" s="171" t="str">
        <f t="shared" si="18"/>
        <v>1900</v>
      </c>
      <c r="F1201" s="547">
        <v>0</v>
      </c>
      <c r="G1201" s="548">
        <v>0</v>
      </c>
      <c r="H1201" s="547">
        <v>0</v>
      </c>
      <c r="I1201" s="545" t="s">
        <v>12697</v>
      </c>
      <c r="J1201" s="545"/>
      <c r="K1201" s="545" t="s">
        <v>13413</v>
      </c>
      <c r="L1201" s="545" t="s">
        <v>14933</v>
      </c>
      <c r="M1201" s="548" t="s">
        <v>13758</v>
      </c>
      <c r="N1201" s="545" t="s">
        <v>13413</v>
      </c>
      <c r="O1201" s="545" t="s">
        <v>13413</v>
      </c>
      <c r="P1201" s="549">
        <v>1277</v>
      </c>
      <c r="Q1201" s="549">
        <v>1</v>
      </c>
      <c r="R1201" s="549">
        <v>138</v>
      </c>
      <c r="S1201" s="548"/>
      <c r="T1201" s="548"/>
      <c r="U1201" s="99"/>
    </row>
    <row r="1202" spans="1:21" ht="19.5" customHeight="1">
      <c r="A1202" s="545">
        <v>1605</v>
      </c>
      <c r="B1202" s="545" t="s">
        <v>11758</v>
      </c>
      <c r="C1202" s="545" t="s">
        <v>209</v>
      </c>
      <c r="D1202" s="546">
        <v>44596</v>
      </c>
      <c r="E1202" s="171" t="str">
        <f t="shared" si="18"/>
        <v>2022</v>
      </c>
      <c r="F1202" s="547">
        <v>9408</v>
      </c>
      <c r="G1202" s="548">
        <v>0.19</v>
      </c>
      <c r="H1202" s="547">
        <v>7905.88</v>
      </c>
      <c r="I1202" s="545" t="s">
        <v>12697</v>
      </c>
      <c r="J1202" s="545" t="s">
        <v>13297</v>
      </c>
      <c r="K1202" s="545" t="s">
        <v>13413</v>
      </c>
      <c r="L1202" s="545" t="s">
        <v>14933</v>
      </c>
      <c r="M1202" s="548" t="s">
        <v>13758</v>
      </c>
      <c r="N1202" s="545" t="s">
        <v>13413</v>
      </c>
      <c r="O1202" s="545" t="s">
        <v>13413</v>
      </c>
      <c r="P1202" s="549">
        <v>1278</v>
      </c>
      <c r="Q1202" s="549">
        <v>1</v>
      </c>
      <c r="R1202" s="549">
        <v>138</v>
      </c>
      <c r="S1202" s="548">
        <v>2257</v>
      </c>
      <c r="T1202" s="548"/>
      <c r="U1202" s="99"/>
    </row>
    <row r="1203" spans="1:21" ht="19.5" customHeight="1">
      <c r="A1203" s="545">
        <v>1606</v>
      </c>
      <c r="B1203" s="545" t="s">
        <v>11757</v>
      </c>
      <c r="C1203" s="545" t="s">
        <v>216</v>
      </c>
      <c r="D1203" s="546"/>
      <c r="E1203" s="171" t="str">
        <f t="shared" si="18"/>
        <v>1900</v>
      </c>
      <c r="F1203" s="547">
        <v>0</v>
      </c>
      <c r="G1203" s="548">
        <v>0</v>
      </c>
      <c r="H1203" s="547">
        <v>0</v>
      </c>
      <c r="I1203" s="545" t="s">
        <v>12678</v>
      </c>
      <c r="J1203" s="545"/>
      <c r="K1203" s="545" t="s">
        <v>13413</v>
      </c>
      <c r="L1203" s="545" t="s">
        <v>14934</v>
      </c>
      <c r="M1203" s="548" t="s">
        <v>13758</v>
      </c>
      <c r="N1203" s="545" t="s">
        <v>13413</v>
      </c>
      <c r="O1203" s="545" t="s">
        <v>13413</v>
      </c>
      <c r="P1203" s="549">
        <v>1279</v>
      </c>
      <c r="Q1203" s="549">
        <v>1</v>
      </c>
      <c r="R1203" s="549">
        <v>23</v>
      </c>
      <c r="S1203" s="548"/>
      <c r="T1203" s="548"/>
      <c r="U1203" s="99"/>
    </row>
    <row r="1204" spans="1:21" ht="19.5" customHeight="1">
      <c r="A1204" s="545">
        <v>1607</v>
      </c>
      <c r="B1204" s="545" t="s">
        <v>3320</v>
      </c>
      <c r="C1204" s="545" t="s">
        <v>216</v>
      </c>
      <c r="D1204" s="546"/>
      <c r="E1204" s="171" t="str">
        <f t="shared" si="18"/>
        <v>1900</v>
      </c>
      <c r="F1204" s="547">
        <v>0</v>
      </c>
      <c r="G1204" s="548">
        <v>0</v>
      </c>
      <c r="H1204" s="547">
        <v>0</v>
      </c>
      <c r="I1204" s="545" t="s">
        <v>12678</v>
      </c>
      <c r="J1204" s="545"/>
      <c r="K1204" s="545" t="s">
        <v>13413</v>
      </c>
      <c r="L1204" s="545" t="s">
        <v>14934</v>
      </c>
      <c r="M1204" s="548" t="s">
        <v>13758</v>
      </c>
      <c r="N1204" s="545" t="s">
        <v>13413</v>
      </c>
      <c r="O1204" s="545" t="s">
        <v>13413</v>
      </c>
      <c r="P1204" s="549">
        <v>1280</v>
      </c>
      <c r="Q1204" s="549">
        <v>1</v>
      </c>
      <c r="R1204" s="549">
        <v>23</v>
      </c>
      <c r="S1204" s="548"/>
      <c r="T1204" s="548"/>
      <c r="U1204" s="99"/>
    </row>
    <row r="1205" spans="1:21" ht="19.5" customHeight="1">
      <c r="A1205" s="545">
        <v>1608</v>
      </c>
      <c r="B1205" s="545" t="s">
        <v>11756</v>
      </c>
      <c r="C1205" s="545" t="s">
        <v>216</v>
      </c>
      <c r="D1205" s="546">
        <v>46078</v>
      </c>
      <c r="E1205" s="171" t="str">
        <f t="shared" si="18"/>
        <v>2026</v>
      </c>
      <c r="F1205" s="547">
        <v>172357.01</v>
      </c>
      <c r="G1205" s="548">
        <v>0.19</v>
      </c>
      <c r="H1205" s="547">
        <v>144837.82</v>
      </c>
      <c r="I1205" s="545" t="s">
        <v>12678</v>
      </c>
      <c r="J1205" s="545" t="s">
        <v>13298</v>
      </c>
      <c r="K1205" s="545" t="s">
        <v>13413</v>
      </c>
      <c r="L1205" s="545" t="s">
        <v>14934</v>
      </c>
      <c r="M1205" s="548" t="s">
        <v>13758</v>
      </c>
      <c r="N1205" s="545" t="s">
        <v>13413</v>
      </c>
      <c r="O1205" s="545" t="s">
        <v>13413</v>
      </c>
      <c r="P1205" s="549">
        <v>1281</v>
      </c>
      <c r="Q1205" s="549">
        <v>1</v>
      </c>
      <c r="R1205" s="549">
        <v>23</v>
      </c>
      <c r="S1205" s="548">
        <v>1012</v>
      </c>
      <c r="T1205" s="548"/>
      <c r="U1205" s="99"/>
    </row>
    <row r="1206" spans="1:21" ht="19.5" customHeight="1">
      <c r="A1206" s="545">
        <v>1609</v>
      </c>
      <c r="B1206" s="545" t="s">
        <v>3321</v>
      </c>
      <c r="C1206" s="545" t="s">
        <v>216</v>
      </c>
      <c r="D1206" s="546">
        <v>45708</v>
      </c>
      <c r="E1206" s="171" t="str">
        <f t="shared" si="18"/>
        <v>2025</v>
      </c>
      <c r="F1206" s="547">
        <v>3642446.05</v>
      </c>
      <c r="G1206" s="548">
        <v>0.19</v>
      </c>
      <c r="H1206" s="547">
        <v>3060879.04</v>
      </c>
      <c r="I1206" s="545" t="s">
        <v>12678</v>
      </c>
      <c r="J1206" s="545" t="s">
        <v>13307</v>
      </c>
      <c r="K1206" s="545" t="s">
        <v>13413</v>
      </c>
      <c r="L1206" s="545" t="s">
        <v>14934</v>
      </c>
      <c r="M1206" s="548" t="s">
        <v>13758</v>
      </c>
      <c r="N1206" s="545" t="s">
        <v>13413</v>
      </c>
      <c r="O1206" s="545" t="s">
        <v>13413</v>
      </c>
      <c r="P1206" s="549">
        <v>1282</v>
      </c>
      <c r="Q1206" s="549">
        <v>1</v>
      </c>
      <c r="R1206" s="549">
        <v>23</v>
      </c>
      <c r="S1206" s="548">
        <v>2228</v>
      </c>
      <c r="T1206" s="548"/>
      <c r="U1206" s="99"/>
    </row>
    <row r="1207" spans="1:21" ht="19.5" customHeight="1">
      <c r="A1207" s="545">
        <v>1610</v>
      </c>
      <c r="B1207" s="545" t="s">
        <v>3322</v>
      </c>
      <c r="C1207" s="545" t="s">
        <v>216</v>
      </c>
      <c r="D1207" s="546"/>
      <c r="E1207" s="171" t="str">
        <f t="shared" si="18"/>
        <v>1900</v>
      </c>
      <c r="F1207" s="547">
        <v>0</v>
      </c>
      <c r="G1207" s="548">
        <v>0</v>
      </c>
      <c r="H1207" s="547">
        <v>0</v>
      </c>
      <c r="I1207" s="545" t="s">
        <v>12678</v>
      </c>
      <c r="J1207" s="545"/>
      <c r="K1207" s="545" t="s">
        <v>13413</v>
      </c>
      <c r="L1207" s="545" t="s">
        <v>14934</v>
      </c>
      <c r="M1207" s="548" t="s">
        <v>13758</v>
      </c>
      <c r="N1207" s="545" t="s">
        <v>13413</v>
      </c>
      <c r="O1207" s="545" t="s">
        <v>13413</v>
      </c>
      <c r="P1207" s="549">
        <v>1283</v>
      </c>
      <c r="Q1207" s="549">
        <v>1</v>
      </c>
      <c r="R1207" s="549">
        <v>23</v>
      </c>
      <c r="S1207" s="548"/>
      <c r="T1207" s="548"/>
      <c r="U1207" s="99"/>
    </row>
    <row r="1208" spans="1:21" ht="19.5" customHeight="1">
      <c r="A1208" s="545">
        <v>1611</v>
      </c>
      <c r="B1208" s="545" t="s">
        <v>11755</v>
      </c>
      <c r="C1208" s="545" t="s">
        <v>216</v>
      </c>
      <c r="D1208" s="546"/>
      <c r="E1208" s="171" t="str">
        <f t="shared" si="18"/>
        <v>1900</v>
      </c>
      <c r="F1208" s="547">
        <v>0</v>
      </c>
      <c r="G1208" s="548">
        <v>0</v>
      </c>
      <c r="H1208" s="547">
        <v>0</v>
      </c>
      <c r="I1208" s="545" t="s">
        <v>12702</v>
      </c>
      <c r="J1208" s="545"/>
      <c r="K1208" s="545" t="s">
        <v>13413</v>
      </c>
      <c r="L1208" s="545" t="s">
        <v>13413</v>
      </c>
      <c r="M1208" s="548" t="s">
        <v>13758</v>
      </c>
      <c r="N1208" s="545" t="s">
        <v>13413</v>
      </c>
      <c r="O1208" s="545" t="s">
        <v>13413</v>
      </c>
      <c r="P1208" s="549">
        <v>1284</v>
      </c>
      <c r="Q1208" s="549">
        <v>1</v>
      </c>
      <c r="R1208" s="549">
        <v>27</v>
      </c>
      <c r="S1208" s="548"/>
      <c r="T1208" s="548"/>
      <c r="U1208" s="99"/>
    </row>
    <row r="1209" spans="1:21" ht="19.5" customHeight="1">
      <c r="A1209" s="545">
        <v>1612</v>
      </c>
      <c r="B1209" s="545" t="s">
        <v>3324</v>
      </c>
      <c r="C1209" s="545" t="s">
        <v>216</v>
      </c>
      <c r="D1209" s="546"/>
      <c r="E1209" s="171" t="str">
        <f t="shared" si="18"/>
        <v>1900</v>
      </c>
      <c r="F1209" s="547">
        <v>0</v>
      </c>
      <c r="G1209" s="548">
        <v>0</v>
      </c>
      <c r="H1209" s="547">
        <v>0</v>
      </c>
      <c r="I1209" s="545" t="s">
        <v>12678</v>
      </c>
      <c r="J1209" s="545"/>
      <c r="K1209" s="545" t="s">
        <v>14935</v>
      </c>
      <c r="L1209" s="545" t="s">
        <v>14934</v>
      </c>
      <c r="M1209" s="548" t="s">
        <v>13758</v>
      </c>
      <c r="N1209" s="545" t="s">
        <v>13413</v>
      </c>
      <c r="O1209" s="545" t="s">
        <v>13413</v>
      </c>
      <c r="P1209" s="549">
        <v>1285</v>
      </c>
      <c r="Q1209" s="549">
        <v>1</v>
      </c>
      <c r="R1209" s="549">
        <v>23</v>
      </c>
      <c r="S1209" s="548"/>
      <c r="T1209" s="548"/>
      <c r="U1209" s="99"/>
    </row>
    <row r="1210" spans="1:21" ht="19.5" customHeight="1">
      <c r="A1210" s="545">
        <v>1613</v>
      </c>
      <c r="B1210" s="545" t="s">
        <v>3325</v>
      </c>
      <c r="C1210" s="545" t="s">
        <v>216</v>
      </c>
      <c r="D1210" s="546"/>
      <c r="E1210" s="171" t="str">
        <f t="shared" si="18"/>
        <v>1900</v>
      </c>
      <c r="F1210" s="547">
        <v>0</v>
      </c>
      <c r="G1210" s="548">
        <v>0</v>
      </c>
      <c r="H1210" s="547">
        <v>0</v>
      </c>
      <c r="I1210" s="545" t="s">
        <v>12678</v>
      </c>
      <c r="J1210" s="545"/>
      <c r="K1210" s="545" t="s">
        <v>13413</v>
      </c>
      <c r="L1210" s="545" t="s">
        <v>14934</v>
      </c>
      <c r="M1210" s="548" t="s">
        <v>13758</v>
      </c>
      <c r="N1210" s="545" t="s">
        <v>13413</v>
      </c>
      <c r="O1210" s="545" t="s">
        <v>13413</v>
      </c>
      <c r="P1210" s="549">
        <v>1286</v>
      </c>
      <c r="Q1210" s="549">
        <v>1</v>
      </c>
      <c r="R1210" s="549">
        <v>23</v>
      </c>
      <c r="S1210" s="548"/>
      <c r="T1210" s="548"/>
      <c r="U1210" s="99"/>
    </row>
    <row r="1211" spans="1:21" ht="19.5" customHeight="1">
      <c r="A1211" s="545">
        <v>1620</v>
      </c>
      <c r="B1211" s="545" t="s">
        <v>11754</v>
      </c>
      <c r="C1211" s="545" t="s">
        <v>216</v>
      </c>
      <c r="D1211" s="546"/>
      <c r="E1211" s="171" t="str">
        <f t="shared" si="18"/>
        <v>1900</v>
      </c>
      <c r="F1211" s="547">
        <v>0</v>
      </c>
      <c r="G1211" s="548">
        <v>0</v>
      </c>
      <c r="H1211" s="547">
        <v>0</v>
      </c>
      <c r="I1211" s="545" t="s">
        <v>12650</v>
      </c>
      <c r="J1211" s="545"/>
      <c r="K1211" s="545" t="s">
        <v>13413</v>
      </c>
      <c r="L1211" s="545" t="s">
        <v>14936</v>
      </c>
      <c r="M1211" s="548" t="s">
        <v>13758</v>
      </c>
      <c r="N1211" s="545" t="s">
        <v>13413</v>
      </c>
      <c r="O1211" s="545" t="s">
        <v>14937</v>
      </c>
      <c r="P1211" s="549">
        <v>1293</v>
      </c>
      <c r="Q1211" s="549">
        <v>1</v>
      </c>
      <c r="R1211" s="549">
        <v>127</v>
      </c>
      <c r="S1211" s="548"/>
      <c r="T1211" s="548"/>
      <c r="U1211" s="99"/>
    </row>
    <row r="1212" spans="1:21" ht="19.5" customHeight="1">
      <c r="A1212" s="545">
        <v>1621</v>
      </c>
      <c r="B1212" s="545" t="s">
        <v>3872</v>
      </c>
      <c r="C1212" s="545" t="s">
        <v>311</v>
      </c>
      <c r="D1212" s="546">
        <v>46080</v>
      </c>
      <c r="E1212" s="171" t="str">
        <f t="shared" si="18"/>
        <v>2026</v>
      </c>
      <c r="F1212" s="547">
        <v>176362</v>
      </c>
      <c r="G1212" s="548">
        <v>0</v>
      </c>
      <c r="H1212" s="547">
        <v>176362</v>
      </c>
      <c r="I1212" s="545" t="s">
        <v>12738</v>
      </c>
      <c r="J1212" s="545" t="s">
        <v>13298</v>
      </c>
      <c r="K1212" s="545" t="s">
        <v>14938</v>
      </c>
      <c r="L1212" s="545" t="s">
        <v>14939</v>
      </c>
      <c r="M1212" s="548" t="s">
        <v>13758</v>
      </c>
      <c r="N1212" s="545" t="s">
        <v>13413</v>
      </c>
      <c r="O1212" s="545" t="s">
        <v>13413</v>
      </c>
      <c r="P1212" s="549">
        <v>1294</v>
      </c>
      <c r="Q1212" s="549">
        <v>1</v>
      </c>
      <c r="R1212" s="549">
        <v>32</v>
      </c>
      <c r="S1212" s="548">
        <v>1012</v>
      </c>
      <c r="T1212" s="548"/>
      <c r="U1212" s="99"/>
    </row>
    <row r="1213" spans="1:21" ht="19.5" customHeight="1">
      <c r="A1213" s="545">
        <v>1622</v>
      </c>
      <c r="B1213" s="545" t="s">
        <v>408</v>
      </c>
      <c r="C1213" s="545" t="s">
        <v>311</v>
      </c>
      <c r="D1213" s="546"/>
      <c r="E1213" s="171" t="str">
        <f t="shared" si="18"/>
        <v>1900</v>
      </c>
      <c r="F1213" s="547">
        <v>0</v>
      </c>
      <c r="G1213" s="548">
        <v>0</v>
      </c>
      <c r="H1213" s="547">
        <v>0</v>
      </c>
      <c r="I1213" s="545" t="s">
        <v>12654</v>
      </c>
      <c r="J1213" s="545"/>
      <c r="K1213" s="545" t="s">
        <v>13413</v>
      </c>
      <c r="L1213" s="545" t="s">
        <v>13413</v>
      </c>
      <c r="M1213" s="548" t="s">
        <v>13758</v>
      </c>
      <c r="N1213" s="545" t="s">
        <v>22147</v>
      </c>
      <c r="O1213" s="545" t="s">
        <v>13413</v>
      </c>
      <c r="P1213" s="549">
        <v>1295</v>
      </c>
      <c r="Q1213" s="549">
        <v>1</v>
      </c>
      <c r="R1213" s="549">
        <v>2</v>
      </c>
      <c r="S1213" s="548"/>
      <c r="T1213" s="548">
        <v>110</v>
      </c>
      <c r="U1213" s="99"/>
    </row>
    <row r="1214" spans="1:21" ht="19.5" customHeight="1">
      <c r="A1214" s="545">
        <v>1623</v>
      </c>
      <c r="B1214" s="545" t="s">
        <v>410</v>
      </c>
      <c r="C1214" s="545" t="s">
        <v>311</v>
      </c>
      <c r="D1214" s="546"/>
      <c r="E1214" s="171" t="str">
        <f t="shared" si="18"/>
        <v>1900</v>
      </c>
      <c r="F1214" s="547">
        <v>0</v>
      </c>
      <c r="G1214" s="548">
        <v>0</v>
      </c>
      <c r="H1214" s="547">
        <v>0</v>
      </c>
      <c r="I1214" s="545" t="s">
        <v>12739</v>
      </c>
      <c r="J1214" s="545"/>
      <c r="K1214" s="545" t="s">
        <v>13413</v>
      </c>
      <c r="L1214" s="545" t="s">
        <v>13413</v>
      </c>
      <c r="M1214" s="548" t="s">
        <v>13758</v>
      </c>
      <c r="N1214" s="545" t="s">
        <v>22147</v>
      </c>
      <c r="O1214" s="545" t="s">
        <v>13413</v>
      </c>
      <c r="P1214" s="549">
        <v>1296</v>
      </c>
      <c r="Q1214" s="549">
        <v>1</v>
      </c>
      <c r="R1214" s="549">
        <v>70</v>
      </c>
      <c r="S1214" s="548"/>
      <c r="T1214" s="548">
        <v>110</v>
      </c>
      <c r="U1214" s="99"/>
    </row>
    <row r="1215" spans="1:21" ht="19.5" customHeight="1">
      <c r="A1215" s="545">
        <v>1624</v>
      </c>
      <c r="B1215" s="545" t="s">
        <v>411</v>
      </c>
      <c r="C1215" s="545" t="s">
        <v>311</v>
      </c>
      <c r="D1215" s="546"/>
      <c r="E1215" s="171" t="str">
        <f t="shared" si="18"/>
        <v>1900</v>
      </c>
      <c r="F1215" s="547">
        <v>0</v>
      </c>
      <c r="G1215" s="548">
        <v>0</v>
      </c>
      <c r="H1215" s="547">
        <v>0</v>
      </c>
      <c r="I1215" s="545" t="s">
        <v>12739</v>
      </c>
      <c r="J1215" s="545"/>
      <c r="K1215" s="545" t="s">
        <v>13413</v>
      </c>
      <c r="L1215" s="545" t="s">
        <v>13413</v>
      </c>
      <c r="M1215" s="548" t="s">
        <v>13758</v>
      </c>
      <c r="N1215" s="545" t="s">
        <v>22147</v>
      </c>
      <c r="O1215" s="545" t="s">
        <v>13413</v>
      </c>
      <c r="P1215" s="549">
        <v>1297</v>
      </c>
      <c r="Q1215" s="549">
        <v>1</v>
      </c>
      <c r="R1215" s="549">
        <v>70</v>
      </c>
      <c r="S1215" s="548"/>
      <c r="T1215" s="548">
        <v>110</v>
      </c>
      <c r="U1215" s="99"/>
    </row>
    <row r="1216" spans="1:21" ht="19.5" customHeight="1">
      <c r="A1216" s="545">
        <v>1625</v>
      </c>
      <c r="B1216" s="545" t="s">
        <v>413</v>
      </c>
      <c r="C1216" s="545" t="s">
        <v>311</v>
      </c>
      <c r="D1216" s="546"/>
      <c r="E1216" s="171" t="str">
        <f t="shared" si="18"/>
        <v>1900</v>
      </c>
      <c r="F1216" s="547">
        <v>0</v>
      </c>
      <c r="G1216" s="548">
        <v>0</v>
      </c>
      <c r="H1216" s="547">
        <v>0</v>
      </c>
      <c r="I1216" s="545" t="s">
        <v>12739</v>
      </c>
      <c r="J1216" s="545"/>
      <c r="K1216" s="545" t="s">
        <v>13413</v>
      </c>
      <c r="L1216" s="545" t="s">
        <v>13413</v>
      </c>
      <c r="M1216" s="548" t="s">
        <v>13758</v>
      </c>
      <c r="N1216" s="545" t="s">
        <v>22147</v>
      </c>
      <c r="O1216" s="545" t="s">
        <v>13413</v>
      </c>
      <c r="P1216" s="549">
        <v>1298</v>
      </c>
      <c r="Q1216" s="549">
        <v>1</v>
      </c>
      <c r="R1216" s="549">
        <v>70</v>
      </c>
      <c r="S1216" s="548"/>
      <c r="T1216" s="548">
        <v>110</v>
      </c>
      <c r="U1216" s="99"/>
    </row>
    <row r="1217" spans="1:21" ht="19.5" customHeight="1">
      <c r="A1217" s="545">
        <v>1626</v>
      </c>
      <c r="B1217" s="545" t="s">
        <v>414</v>
      </c>
      <c r="C1217" s="545" t="s">
        <v>311</v>
      </c>
      <c r="D1217" s="546"/>
      <c r="E1217" s="171" t="str">
        <f t="shared" si="18"/>
        <v>1900</v>
      </c>
      <c r="F1217" s="547">
        <v>0</v>
      </c>
      <c r="G1217" s="548">
        <v>0</v>
      </c>
      <c r="H1217" s="547">
        <v>0</v>
      </c>
      <c r="I1217" s="545" t="s">
        <v>12739</v>
      </c>
      <c r="J1217" s="545"/>
      <c r="K1217" s="545" t="s">
        <v>13413</v>
      </c>
      <c r="L1217" s="545" t="s">
        <v>13413</v>
      </c>
      <c r="M1217" s="548" t="s">
        <v>13758</v>
      </c>
      <c r="N1217" s="545" t="s">
        <v>22147</v>
      </c>
      <c r="O1217" s="545" t="s">
        <v>13413</v>
      </c>
      <c r="P1217" s="549">
        <v>1299</v>
      </c>
      <c r="Q1217" s="549">
        <v>1</v>
      </c>
      <c r="R1217" s="549">
        <v>70</v>
      </c>
      <c r="S1217" s="548"/>
      <c r="T1217" s="548">
        <v>110</v>
      </c>
      <c r="U1217" s="99"/>
    </row>
    <row r="1218" spans="1:21" ht="19.5" customHeight="1">
      <c r="A1218" s="545">
        <v>1627</v>
      </c>
      <c r="B1218" s="545" t="s">
        <v>534</v>
      </c>
      <c r="C1218" s="545" t="s">
        <v>221</v>
      </c>
      <c r="D1218" s="546"/>
      <c r="E1218" s="171" t="str">
        <f t="shared" si="18"/>
        <v>1900</v>
      </c>
      <c r="F1218" s="547">
        <v>0</v>
      </c>
      <c r="G1218" s="548">
        <v>0</v>
      </c>
      <c r="H1218" s="547">
        <v>0</v>
      </c>
      <c r="I1218" s="545" t="s">
        <v>12673</v>
      </c>
      <c r="J1218" s="545"/>
      <c r="K1218" s="545" t="s">
        <v>13413</v>
      </c>
      <c r="L1218" s="545" t="s">
        <v>13887</v>
      </c>
      <c r="M1218" s="548" t="s">
        <v>13758</v>
      </c>
      <c r="N1218" s="545" t="s">
        <v>13413</v>
      </c>
      <c r="O1218" s="545" t="s">
        <v>14940</v>
      </c>
      <c r="P1218" s="549">
        <v>1300</v>
      </c>
      <c r="Q1218" s="549">
        <v>1</v>
      </c>
      <c r="R1218" s="549">
        <v>83</v>
      </c>
      <c r="S1218" s="548"/>
      <c r="T1218" s="548"/>
      <c r="U1218" s="99"/>
    </row>
    <row r="1219" spans="1:21" ht="19.5" customHeight="1">
      <c r="A1219" s="545">
        <v>1628</v>
      </c>
      <c r="B1219" s="545" t="s">
        <v>11753</v>
      </c>
      <c r="C1219" s="545" t="s">
        <v>216</v>
      </c>
      <c r="D1219" s="546"/>
      <c r="E1219" s="171" t="str">
        <f t="shared" si="18"/>
        <v>1900</v>
      </c>
      <c r="F1219" s="547">
        <v>0</v>
      </c>
      <c r="G1219" s="548">
        <v>0</v>
      </c>
      <c r="H1219" s="547">
        <v>0</v>
      </c>
      <c r="I1219" s="545" t="s">
        <v>12672</v>
      </c>
      <c r="J1219" s="545"/>
      <c r="K1219" s="545" t="s">
        <v>13413</v>
      </c>
      <c r="L1219" s="545" t="s">
        <v>14941</v>
      </c>
      <c r="M1219" s="548" t="s">
        <v>13758</v>
      </c>
      <c r="N1219" s="545" t="s">
        <v>13413</v>
      </c>
      <c r="O1219" s="545" t="s">
        <v>14942</v>
      </c>
      <c r="P1219" s="549">
        <v>1301</v>
      </c>
      <c r="Q1219" s="549">
        <v>1</v>
      </c>
      <c r="R1219" s="549">
        <v>4</v>
      </c>
      <c r="S1219" s="548"/>
      <c r="T1219" s="548"/>
      <c r="U1219" s="99"/>
    </row>
    <row r="1220" spans="1:21" ht="19.5" customHeight="1">
      <c r="A1220" s="545">
        <v>1629</v>
      </c>
      <c r="B1220" s="545" t="s">
        <v>11752</v>
      </c>
      <c r="C1220" s="545" t="s">
        <v>216</v>
      </c>
      <c r="D1220" s="546"/>
      <c r="E1220" s="171" t="str">
        <f t="shared" ref="E1220:E1283" si="19">TEXT(D1220,"YYYY")</f>
        <v>1900</v>
      </c>
      <c r="F1220" s="547">
        <v>0</v>
      </c>
      <c r="G1220" s="548">
        <v>0</v>
      </c>
      <c r="H1220" s="547">
        <v>0</v>
      </c>
      <c r="I1220" s="545" t="s">
        <v>12676</v>
      </c>
      <c r="J1220" s="545"/>
      <c r="K1220" s="545" t="s">
        <v>13413</v>
      </c>
      <c r="L1220" s="545" t="s">
        <v>14941</v>
      </c>
      <c r="M1220" s="548" t="s">
        <v>13758</v>
      </c>
      <c r="N1220" s="545" t="s">
        <v>13413</v>
      </c>
      <c r="O1220" s="545" t="s">
        <v>14943</v>
      </c>
      <c r="P1220" s="549">
        <v>1302</v>
      </c>
      <c r="Q1220" s="549">
        <v>1</v>
      </c>
      <c r="R1220" s="549">
        <v>14</v>
      </c>
      <c r="S1220" s="548"/>
      <c r="T1220" s="548"/>
      <c r="U1220" s="99"/>
    </row>
    <row r="1221" spans="1:21" ht="19.5" customHeight="1">
      <c r="A1221" s="545">
        <v>1630</v>
      </c>
      <c r="B1221" s="545" t="s">
        <v>7105</v>
      </c>
      <c r="C1221" s="545" t="s">
        <v>216</v>
      </c>
      <c r="D1221" s="546">
        <v>46084</v>
      </c>
      <c r="E1221" s="171" t="str">
        <f t="shared" si="19"/>
        <v>2026</v>
      </c>
      <c r="F1221" s="547">
        <v>3386</v>
      </c>
      <c r="G1221" s="548">
        <v>0.19</v>
      </c>
      <c r="H1221" s="547">
        <v>2845.38</v>
      </c>
      <c r="I1221" s="545" t="s">
        <v>12642</v>
      </c>
      <c r="J1221" s="545" t="s">
        <v>13298</v>
      </c>
      <c r="K1221" s="545" t="s">
        <v>13413</v>
      </c>
      <c r="L1221" s="545" t="s">
        <v>13807</v>
      </c>
      <c r="M1221" s="548" t="s">
        <v>13758</v>
      </c>
      <c r="N1221" s="545" t="s">
        <v>13413</v>
      </c>
      <c r="O1221" s="545" t="s">
        <v>14944</v>
      </c>
      <c r="P1221" s="549">
        <v>1303</v>
      </c>
      <c r="Q1221" s="549">
        <v>1</v>
      </c>
      <c r="R1221" s="549">
        <v>135</v>
      </c>
      <c r="S1221" s="548">
        <v>1012</v>
      </c>
      <c r="T1221" s="548"/>
      <c r="U1221" s="99"/>
    </row>
    <row r="1222" spans="1:21" ht="19.5" customHeight="1">
      <c r="A1222" s="545">
        <v>1631</v>
      </c>
      <c r="B1222" s="545" t="s">
        <v>480</v>
      </c>
      <c r="C1222" s="545" t="s">
        <v>216</v>
      </c>
      <c r="D1222" s="546"/>
      <c r="E1222" s="171" t="str">
        <f t="shared" si="19"/>
        <v>1900</v>
      </c>
      <c r="F1222" s="547">
        <v>0</v>
      </c>
      <c r="G1222" s="548">
        <v>0</v>
      </c>
      <c r="H1222" s="547">
        <v>0</v>
      </c>
      <c r="I1222" s="545" t="s">
        <v>12665</v>
      </c>
      <c r="J1222" s="545"/>
      <c r="K1222" s="545" t="s">
        <v>13413</v>
      </c>
      <c r="L1222" s="545" t="s">
        <v>14945</v>
      </c>
      <c r="M1222" s="548" t="s">
        <v>13758</v>
      </c>
      <c r="N1222" s="545" t="s">
        <v>13413</v>
      </c>
      <c r="O1222" s="545" t="s">
        <v>13827</v>
      </c>
      <c r="P1222" s="549">
        <v>1304</v>
      </c>
      <c r="Q1222" s="549">
        <v>1</v>
      </c>
      <c r="R1222" s="549">
        <v>75</v>
      </c>
      <c r="S1222" s="548"/>
      <c r="T1222" s="548"/>
      <c r="U1222" s="99"/>
    </row>
    <row r="1223" spans="1:21" ht="19.5" customHeight="1">
      <c r="A1223" s="545">
        <v>1633</v>
      </c>
      <c r="B1223" s="545" t="s">
        <v>2637</v>
      </c>
      <c r="C1223" s="545" t="s">
        <v>216</v>
      </c>
      <c r="D1223" s="546">
        <v>45708</v>
      </c>
      <c r="E1223" s="171" t="str">
        <f t="shared" si="19"/>
        <v>2025</v>
      </c>
      <c r="F1223" s="547">
        <v>28895.69</v>
      </c>
      <c r="G1223" s="548">
        <v>0.19</v>
      </c>
      <c r="H1223" s="547">
        <v>24282.09</v>
      </c>
      <c r="I1223" s="545" t="s">
        <v>12642</v>
      </c>
      <c r="J1223" s="545" t="s">
        <v>13307</v>
      </c>
      <c r="K1223" s="545" t="s">
        <v>13413</v>
      </c>
      <c r="L1223" s="545" t="s">
        <v>13807</v>
      </c>
      <c r="M1223" s="548" t="s">
        <v>13758</v>
      </c>
      <c r="N1223" s="545" t="s">
        <v>13413</v>
      </c>
      <c r="O1223" s="545" t="s">
        <v>14946</v>
      </c>
      <c r="P1223" s="549">
        <v>1306</v>
      </c>
      <c r="Q1223" s="549">
        <v>1</v>
      </c>
      <c r="R1223" s="549">
        <v>135</v>
      </c>
      <c r="S1223" s="548">
        <v>2228</v>
      </c>
      <c r="T1223" s="548"/>
      <c r="U1223" s="99"/>
    </row>
    <row r="1224" spans="1:21" ht="19.5" customHeight="1">
      <c r="A1224" s="545">
        <v>1634</v>
      </c>
      <c r="B1224" s="545" t="s">
        <v>11751</v>
      </c>
      <c r="C1224" s="545" t="s">
        <v>216</v>
      </c>
      <c r="D1224" s="546">
        <v>44600</v>
      </c>
      <c r="E1224" s="171" t="str">
        <f t="shared" si="19"/>
        <v>2022</v>
      </c>
      <c r="F1224" s="547">
        <v>496</v>
      </c>
      <c r="G1224" s="548">
        <v>0.19</v>
      </c>
      <c r="H1224" s="547">
        <v>416.81</v>
      </c>
      <c r="I1224" s="545" t="s">
        <v>12652</v>
      </c>
      <c r="J1224" s="545" t="s">
        <v>13297</v>
      </c>
      <c r="K1224" s="545" t="s">
        <v>13413</v>
      </c>
      <c r="L1224" s="545" t="s">
        <v>13807</v>
      </c>
      <c r="M1224" s="548" t="s">
        <v>13758</v>
      </c>
      <c r="N1224" s="545" t="s">
        <v>13413</v>
      </c>
      <c r="O1224" s="545" t="s">
        <v>14947</v>
      </c>
      <c r="P1224" s="549">
        <v>1307</v>
      </c>
      <c r="Q1224" s="549">
        <v>1</v>
      </c>
      <c r="R1224" s="549">
        <v>134</v>
      </c>
      <c r="S1224" s="548">
        <v>2257</v>
      </c>
      <c r="T1224" s="548"/>
      <c r="U1224" s="99"/>
    </row>
    <row r="1225" spans="1:21" ht="19.5" customHeight="1">
      <c r="A1225" s="545">
        <v>1635</v>
      </c>
      <c r="B1225" s="545" t="s">
        <v>6387</v>
      </c>
      <c r="C1225" s="545" t="s">
        <v>216</v>
      </c>
      <c r="D1225" s="546">
        <v>46052</v>
      </c>
      <c r="E1225" s="171" t="str">
        <f t="shared" si="19"/>
        <v>2026</v>
      </c>
      <c r="F1225" s="547">
        <v>620</v>
      </c>
      <c r="G1225" s="548">
        <v>0.19</v>
      </c>
      <c r="H1225" s="547">
        <v>521.01</v>
      </c>
      <c r="I1225" s="545" t="s">
        <v>12652</v>
      </c>
      <c r="J1225" s="545" t="s">
        <v>13307</v>
      </c>
      <c r="K1225" s="545" t="s">
        <v>13413</v>
      </c>
      <c r="L1225" s="545" t="s">
        <v>13807</v>
      </c>
      <c r="M1225" s="548" t="s">
        <v>13758</v>
      </c>
      <c r="N1225" s="545" t="s">
        <v>13413</v>
      </c>
      <c r="O1225" s="545" t="s">
        <v>14948</v>
      </c>
      <c r="P1225" s="549">
        <v>1308</v>
      </c>
      <c r="Q1225" s="549">
        <v>1</v>
      </c>
      <c r="R1225" s="549">
        <v>134</v>
      </c>
      <c r="S1225" s="548">
        <v>2228</v>
      </c>
      <c r="T1225" s="548"/>
      <c r="U1225" s="99"/>
    </row>
    <row r="1226" spans="1:21" ht="19.5" customHeight="1">
      <c r="A1226" s="545">
        <v>1636</v>
      </c>
      <c r="B1226" s="545" t="s">
        <v>11750</v>
      </c>
      <c r="C1226" s="545" t="s">
        <v>216</v>
      </c>
      <c r="D1226" s="546">
        <v>46052</v>
      </c>
      <c r="E1226" s="171" t="str">
        <f t="shared" si="19"/>
        <v>2026</v>
      </c>
      <c r="F1226" s="547">
        <v>821320</v>
      </c>
      <c r="G1226" s="548">
        <v>0.19</v>
      </c>
      <c r="H1226" s="547">
        <v>690184.87</v>
      </c>
      <c r="I1226" s="545" t="s">
        <v>12665</v>
      </c>
      <c r="J1226" s="545" t="s">
        <v>13307</v>
      </c>
      <c r="K1226" s="545" t="s">
        <v>13413</v>
      </c>
      <c r="L1226" s="545" t="s">
        <v>14949</v>
      </c>
      <c r="M1226" s="548" t="s">
        <v>13758</v>
      </c>
      <c r="N1226" s="545" t="s">
        <v>13413</v>
      </c>
      <c r="O1226" s="545" t="s">
        <v>13827</v>
      </c>
      <c r="P1226" s="549">
        <v>1309</v>
      </c>
      <c r="Q1226" s="549">
        <v>1</v>
      </c>
      <c r="R1226" s="549">
        <v>75</v>
      </c>
      <c r="S1226" s="548">
        <v>2228</v>
      </c>
      <c r="T1226" s="548"/>
      <c r="U1226" s="99"/>
    </row>
    <row r="1227" spans="1:21" ht="19.5" customHeight="1">
      <c r="A1227" s="545">
        <v>1638</v>
      </c>
      <c r="B1227" s="545" t="s">
        <v>7104</v>
      </c>
      <c r="C1227" s="545" t="s">
        <v>437</v>
      </c>
      <c r="D1227" s="546">
        <v>45708</v>
      </c>
      <c r="E1227" s="171" t="str">
        <f t="shared" si="19"/>
        <v>2025</v>
      </c>
      <c r="F1227" s="547">
        <v>64694.35</v>
      </c>
      <c r="G1227" s="548">
        <v>0.19</v>
      </c>
      <c r="H1227" s="547">
        <v>54365</v>
      </c>
      <c r="I1227" s="545" t="s">
        <v>12668</v>
      </c>
      <c r="J1227" s="545" t="s">
        <v>13307</v>
      </c>
      <c r="K1227" s="545" t="s">
        <v>13413</v>
      </c>
      <c r="L1227" s="545" t="s">
        <v>13413</v>
      </c>
      <c r="M1227" s="548" t="s">
        <v>13868</v>
      </c>
      <c r="N1227" s="545" t="s">
        <v>13413</v>
      </c>
      <c r="O1227" s="545" t="s">
        <v>13413</v>
      </c>
      <c r="P1227" s="549">
        <v>1311</v>
      </c>
      <c r="Q1227" s="549">
        <v>2</v>
      </c>
      <c r="R1227" s="549">
        <v>7</v>
      </c>
      <c r="S1227" s="548">
        <v>2228</v>
      </c>
      <c r="T1227" s="548"/>
      <c r="U1227" s="99"/>
    </row>
    <row r="1228" spans="1:21" ht="19.5" customHeight="1">
      <c r="A1228" s="545">
        <v>1640</v>
      </c>
      <c r="B1228" s="545" t="s">
        <v>11749</v>
      </c>
      <c r="C1228" s="545" t="s">
        <v>216</v>
      </c>
      <c r="D1228" s="546"/>
      <c r="E1228" s="171" t="str">
        <f t="shared" si="19"/>
        <v>1900</v>
      </c>
      <c r="F1228" s="547">
        <v>0</v>
      </c>
      <c r="G1228" s="548">
        <v>0</v>
      </c>
      <c r="H1228" s="547">
        <v>0</v>
      </c>
      <c r="I1228" s="545" t="s">
        <v>12650</v>
      </c>
      <c r="J1228" s="545"/>
      <c r="K1228" s="545" t="s">
        <v>13413</v>
      </c>
      <c r="L1228" s="545" t="s">
        <v>13413</v>
      </c>
      <c r="M1228" s="548" t="s">
        <v>13758</v>
      </c>
      <c r="N1228" s="545" t="s">
        <v>13413</v>
      </c>
      <c r="O1228" s="545" t="s">
        <v>14950</v>
      </c>
      <c r="P1228" s="549">
        <v>1313</v>
      </c>
      <c r="Q1228" s="549">
        <v>1</v>
      </c>
      <c r="R1228" s="549">
        <v>127</v>
      </c>
      <c r="S1228" s="548"/>
      <c r="T1228" s="548"/>
      <c r="U1228" s="99"/>
    </row>
    <row r="1229" spans="1:21" ht="19.5" customHeight="1">
      <c r="A1229" s="545">
        <v>1641</v>
      </c>
      <c r="B1229" s="545" t="s">
        <v>11748</v>
      </c>
      <c r="C1229" s="545" t="s">
        <v>216</v>
      </c>
      <c r="D1229" s="546"/>
      <c r="E1229" s="171" t="str">
        <f t="shared" si="19"/>
        <v>1900</v>
      </c>
      <c r="F1229" s="547">
        <v>0</v>
      </c>
      <c r="G1229" s="548">
        <v>0</v>
      </c>
      <c r="H1229" s="547">
        <v>0</v>
      </c>
      <c r="I1229" s="545" t="s">
        <v>12650</v>
      </c>
      <c r="J1229" s="545"/>
      <c r="K1229" s="545" t="s">
        <v>13413</v>
      </c>
      <c r="L1229" s="545" t="s">
        <v>14951</v>
      </c>
      <c r="M1229" s="548" t="s">
        <v>13758</v>
      </c>
      <c r="N1229" s="545" t="s">
        <v>13413</v>
      </c>
      <c r="O1229" s="545" t="s">
        <v>14952</v>
      </c>
      <c r="P1229" s="549">
        <v>1314</v>
      </c>
      <c r="Q1229" s="549">
        <v>1</v>
      </c>
      <c r="R1229" s="549">
        <v>127</v>
      </c>
      <c r="S1229" s="548"/>
      <c r="T1229" s="548"/>
      <c r="U1229" s="99"/>
    </row>
    <row r="1230" spans="1:21" ht="19.5" customHeight="1">
      <c r="A1230" s="545">
        <v>1642</v>
      </c>
      <c r="B1230" s="545" t="s">
        <v>11747</v>
      </c>
      <c r="C1230" s="545" t="s">
        <v>216</v>
      </c>
      <c r="D1230" s="546"/>
      <c r="E1230" s="171" t="str">
        <f t="shared" si="19"/>
        <v>1900</v>
      </c>
      <c r="F1230" s="547">
        <v>0</v>
      </c>
      <c r="G1230" s="548">
        <v>0</v>
      </c>
      <c r="H1230" s="547">
        <v>0</v>
      </c>
      <c r="I1230" s="545" t="s">
        <v>12650</v>
      </c>
      <c r="J1230" s="545"/>
      <c r="K1230" s="545" t="s">
        <v>13413</v>
      </c>
      <c r="L1230" s="545" t="s">
        <v>13413</v>
      </c>
      <c r="M1230" s="548" t="s">
        <v>13758</v>
      </c>
      <c r="N1230" s="545" t="s">
        <v>13413</v>
      </c>
      <c r="O1230" s="545" t="s">
        <v>14953</v>
      </c>
      <c r="P1230" s="549">
        <v>1315</v>
      </c>
      <c r="Q1230" s="549">
        <v>1</v>
      </c>
      <c r="R1230" s="549">
        <v>127</v>
      </c>
      <c r="S1230" s="548"/>
      <c r="T1230" s="548"/>
      <c r="U1230" s="99"/>
    </row>
    <row r="1231" spans="1:21" ht="19.5" customHeight="1">
      <c r="A1231" s="545">
        <v>1643</v>
      </c>
      <c r="B1231" s="545" t="s">
        <v>11746</v>
      </c>
      <c r="C1231" s="545" t="s">
        <v>216</v>
      </c>
      <c r="D1231" s="546"/>
      <c r="E1231" s="171" t="str">
        <f t="shared" si="19"/>
        <v>1900</v>
      </c>
      <c r="F1231" s="547">
        <v>0</v>
      </c>
      <c r="G1231" s="548">
        <v>0</v>
      </c>
      <c r="H1231" s="547">
        <v>0</v>
      </c>
      <c r="I1231" s="545" t="s">
        <v>12650</v>
      </c>
      <c r="J1231" s="545"/>
      <c r="K1231" s="545" t="s">
        <v>13413</v>
      </c>
      <c r="L1231" s="545" t="s">
        <v>13413</v>
      </c>
      <c r="M1231" s="548" t="s">
        <v>13758</v>
      </c>
      <c r="N1231" s="545" t="s">
        <v>13413</v>
      </c>
      <c r="O1231" s="545" t="s">
        <v>14954</v>
      </c>
      <c r="P1231" s="549">
        <v>1316</v>
      </c>
      <c r="Q1231" s="549">
        <v>1</v>
      </c>
      <c r="R1231" s="549">
        <v>127</v>
      </c>
      <c r="S1231" s="548"/>
      <c r="T1231" s="548"/>
      <c r="U1231" s="99"/>
    </row>
    <row r="1232" spans="1:21" ht="19.5" customHeight="1">
      <c r="A1232" s="545">
        <v>1644</v>
      </c>
      <c r="B1232" s="545" t="s">
        <v>11745</v>
      </c>
      <c r="C1232" s="545" t="s">
        <v>216</v>
      </c>
      <c r="D1232" s="546"/>
      <c r="E1232" s="171" t="str">
        <f t="shared" si="19"/>
        <v>1900</v>
      </c>
      <c r="F1232" s="547">
        <v>0</v>
      </c>
      <c r="G1232" s="548">
        <v>0</v>
      </c>
      <c r="H1232" s="547">
        <v>0</v>
      </c>
      <c r="I1232" s="545" t="s">
        <v>12650</v>
      </c>
      <c r="J1232" s="545"/>
      <c r="K1232" s="545" t="s">
        <v>13413</v>
      </c>
      <c r="L1232" s="545" t="s">
        <v>13413</v>
      </c>
      <c r="M1232" s="548" t="s">
        <v>13758</v>
      </c>
      <c r="N1232" s="545" t="s">
        <v>13413</v>
      </c>
      <c r="O1232" s="545" t="s">
        <v>14955</v>
      </c>
      <c r="P1232" s="549">
        <v>1317</v>
      </c>
      <c r="Q1232" s="549">
        <v>1</v>
      </c>
      <c r="R1232" s="549">
        <v>127</v>
      </c>
      <c r="S1232" s="548"/>
      <c r="T1232" s="548"/>
      <c r="U1232" s="99"/>
    </row>
    <row r="1233" spans="1:21" ht="19.5" customHeight="1">
      <c r="A1233" s="545">
        <v>1645</v>
      </c>
      <c r="B1233" s="545" t="s">
        <v>11744</v>
      </c>
      <c r="C1233" s="545" t="s">
        <v>216</v>
      </c>
      <c r="D1233" s="546"/>
      <c r="E1233" s="171" t="str">
        <f t="shared" si="19"/>
        <v>1900</v>
      </c>
      <c r="F1233" s="547">
        <v>0</v>
      </c>
      <c r="G1233" s="548">
        <v>0</v>
      </c>
      <c r="H1233" s="547">
        <v>0</v>
      </c>
      <c r="I1233" s="545" t="s">
        <v>12650</v>
      </c>
      <c r="J1233" s="545"/>
      <c r="K1233" s="545" t="s">
        <v>13413</v>
      </c>
      <c r="L1233" s="545" t="s">
        <v>13413</v>
      </c>
      <c r="M1233" s="548" t="s">
        <v>13758</v>
      </c>
      <c r="N1233" s="545" t="s">
        <v>13413</v>
      </c>
      <c r="O1233" s="545" t="s">
        <v>14956</v>
      </c>
      <c r="P1233" s="549">
        <v>1318</v>
      </c>
      <c r="Q1233" s="549">
        <v>1</v>
      </c>
      <c r="R1233" s="549">
        <v>127</v>
      </c>
      <c r="S1233" s="548"/>
      <c r="T1233" s="548"/>
      <c r="U1233" s="99"/>
    </row>
    <row r="1234" spans="1:21" ht="19.5" customHeight="1">
      <c r="A1234" s="545">
        <v>1646</v>
      </c>
      <c r="B1234" s="545" t="s">
        <v>11743</v>
      </c>
      <c r="C1234" s="545" t="s">
        <v>216</v>
      </c>
      <c r="D1234" s="546"/>
      <c r="E1234" s="171" t="str">
        <f t="shared" si="19"/>
        <v>1900</v>
      </c>
      <c r="F1234" s="547">
        <v>0</v>
      </c>
      <c r="G1234" s="548">
        <v>0</v>
      </c>
      <c r="H1234" s="547">
        <v>0</v>
      </c>
      <c r="I1234" s="545" t="s">
        <v>12650</v>
      </c>
      <c r="J1234" s="545"/>
      <c r="K1234" s="545" t="s">
        <v>13413</v>
      </c>
      <c r="L1234" s="545" t="s">
        <v>13413</v>
      </c>
      <c r="M1234" s="548" t="s">
        <v>13758</v>
      </c>
      <c r="N1234" s="545" t="s">
        <v>13413</v>
      </c>
      <c r="O1234" s="545" t="s">
        <v>14957</v>
      </c>
      <c r="P1234" s="549">
        <v>1319</v>
      </c>
      <c r="Q1234" s="549">
        <v>1</v>
      </c>
      <c r="R1234" s="549">
        <v>127</v>
      </c>
      <c r="S1234" s="548"/>
      <c r="T1234" s="548"/>
      <c r="U1234" s="99"/>
    </row>
    <row r="1235" spans="1:21" ht="19.5" customHeight="1">
      <c r="A1235" s="545">
        <v>1647</v>
      </c>
      <c r="B1235" s="545" t="s">
        <v>11742</v>
      </c>
      <c r="C1235" s="545" t="s">
        <v>216</v>
      </c>
      <c r="D1235" s="546"/>
      <c r="E1235" s="171" t="str">
        <f t="shared" si="19"/>
        <v>1900</v>
      </c>
      <c r="F1235" s="547">
        <v>0</v>
      </c>
      <c r="G1235" s="548">
        <v>0</v>
      </c>
      <c r="H1235" s="547">
        <v>0</v>
      </c>
      <c r="I1235" s="545" t="s">
        <v>12655</v>
      </c>
      <c r="J1235" s="545"/>
      <c r="K1235" s="545" t="s">
        <v>13413</v>
      </c>
      <c r="L1235" s="545" t="s">
        <v>14958</v>
      </c>
      <c r="M1235" s="548" t="s">
        <v>13758</v>
      </c>
      <c r="N1235" s="545" t="s">
        <v>13413</v>
      </c>
      <c r="O1235" s="545" t="s">
        <v>13413</v>
      </c>
      <c r="P1235" s="549">
        <v>1320</v>
      </c>
      <c r="Q1235" s="549">
        <v>1</v>
      </c>
      <c r="R1235" s="549">
        <v>109</v>
      </c>
      <c r="S1235" s="548"/>
      <c r="T1235" s="548"/>
      <c r="U1235" s="99"/>
    </row>
    <row r="1236" spans="1:21" ht="19.5" customHeight="1">
      <c r="A1236" s="545">
        <v>1648</v>
      </c>
      <c r="B1236" s="545" t="s">
        <v>11741</v>
      </c>
      <c r="C1236" s="545" t="s">
        <v>216</v>
      </c>
      <c r="D1236" s="546"/>
      <c r="E1236" s="171" t="str">
        <f t="shared" si="19"/>
        <v>1900</v>
      </c>
      <c r="F1236" s="547">
        <v>0</v>
      </c>
      <c r="G1236" s="548">
        <v>0</v>
      </c>
      <c r="H1236" s="547">
        <v>0</v>
      </c>
      <c r="I1236" s="545" t="s">
        <v>12650</v>
      </c>
      <c r="J1236" s="545"/>
      <c r="K1236" s="545" t="s">
        <v>13413</v>
      </c>
      <c r="L1236" s="545" t="s">
        <v>13413</v>
      </c>
      <c r="M1236" s="548" t="s">
        <v>13758</v>
      </c>
      <c r="N1236" s="545" t="s">
        <v>13413</v>
      </c>
      <c r="O1236" s="545" t="s">
        <v>14959</v>
      </c>
      <c r="P1236" s="549">
        <v>1321</v>
      </c>
      <c r="Q1236" s="549">
        <v>1</v>
      </c>
      <c r="R1236" s="549">
        <v>127</v>
      </c>
      <c r="S1236" s="548"/>
      <c r="T1236" s="548"/>
      <c r="U1236" s="99"/>
    </row>
    <row r="1237" spans="1:21" ht="19.5" customHeight="1">
      <c r="A1237" s="545">
        <v>1650</v>
      </c>
      <c r="B1237" s="545" t="s">
        <v>936</v>
      </c>
      <c r="C1237" s="545" t="s">
        <v>903</v>
      </c>
      <c r="D1237" s="546"/>
      <c r="E1237" s="171" t="str">
        <f t="shared" si="19"/>
        <v>1900</v>
      </c>
      <c r="F1237" s="547">
        <v>0</v>
      </c>
      <c r="G1237" s="548">
        <v>0</v>
      </c>
      <c r="H1237" s="547">
        <v>0</v>
      </c>
      <c r="I1237" s="545" t="s">
        <v>12690</v>
      </c>
      <c r="J1237" s="545"/>
      <c r="K1237" s="545" t="s">
        <v>13413</v>
      </c>
      <c r="L1237" s="545" t="s">
        <v>14960</v>
      </c>
      <c r="M1237" s="548" t="s">
        <v>13868</v>
      </c>
      <c r="N1237" s="545" t="s">
        <v>13413</v>
      </c>
      <c r="O1237" s="545" t="s">
        <v>14961</v>
      </c>
      <c r="P1237" s="549">
        <v>1323</v>
      </c>
      <c r="Q1237" s="549">
        <v>2</v>
      </c>
      <c r="R1237" s="549">
        <v>96</v>
      </c>
      <c r="S1237" s="548"/>
      <c r="T1237" s="548"/>
      <c r="U1237" s="99"/>
    </row>
    <row r="1238" spans="1:21" ht="19.5" customHeight="1">
      <c r="A1238" s="545">
        <v>1651</v>
      </c>
      <c r="B1238" s="545" t="s">
        <v>11740</v>
      </c>
      <c r="C1238" s="545" t="s">
        <v>221</v>
      </c>
      <c r="D1238" s="546"/>
      <c r="E1238" s="171" t="str">
        <f t="shared" si="19"/>
        <v>1900</v>
      </c>
      <c r="F1238" s="547">
        <v>0</v>
      </c>
      <c r="G1238" s="548">
        <v>0</v>
      </c>
      <c r="H1238" s="547">
        <v>0</v>
      </c>
      <c r="I1238" s="545" t="s">
        <v>12684</v>
      </c>
      <c r="J1238" s="545"/>
      <c r="K1238" s="545" t="s">
        <v>13413</v>
      </c>
      <c r="L1238" s="545" t="s">
        <v>14962</v>
      </c>
      <c r="M1238" s="548" t="s">
        <v>13758</v>
      </c>
      <c r="N1238" s="545" t="s">
        <v>13413</v>
      </c>
      <c r="O1238" s="545" t="s">
        <v>13413</v>
      </c>
      <c r="P1238" s="549">
        <v>1324</v>
      </c>
      <c r="Q1238" s="549">
        <v>1</v>
      </c>
      <c r="R1238" s="549">
        <v>95</v>
      </c>
      <c r="S1238" s="548"/>
      <c r="T1238" s="548"/>
      <c r="U1238" s="99"/>
    </row>
    <row r="1239" spans="1:21" ht="19.5" customHeight="1">
      <c r="A1239" s="545">
        <v>1652</v>
      </c>
      <c r="B1239" s="545" t="s">
        <v>1016</v>
      </c>
      <c r="C1239" s="545" t="s">
        <v>4504</v>
      </c>
      <c r="D1239" s="546"/>
      <c r="E1239" s="171" t="str">
        <f t="shared" si="19"/>
        <v>1900</v>
      </c>
      <c r="F1239" s="547">
        <v>0</v>
      </c>
      <c r="G1239" s="548">
        <v>0</v>
      </c>
      <c r="H1239" s="547">
        <v>0</v>
      </c>
      <c r="I1239" s="545" t="s">
        <v>12668</v>
      </c>
      <c r="J1239" s="545"/>
      <c r="K1239" s="545" t="s">
        <v>13413</v>
      </c>
      <c r="L1239" s="545" t="s">
        <v>13413</v>
      </c>
      <c r="M1239" s="548" t="s">
        <v>13868</v>
      </c>
      <c r="N1239" s="545" t="s">
        <v>13413</v>
      </c>
      <c r="O1239" s="545" t="s">
        <v>13413</v>
      </c>
      <c r="P1239" s="549">
        <v>1325</v>
      </c>
      <c r="Q1239" s="549">
        <v>2</v>
      </c>
      <c r="R1239" s="549">
        <v>7</v>
      </c>
      <c r="S1239" s="548"/>
      <c r="T1239" s="548"/>
      <c r="U1239" s="99"/>
    </row>
    <row r="1240" spans="1:21" ht="19.5" customHeight="1">
      <c r="A1240" s="545">
        <v>1653</v>
      </c>
      <c r="B1240" s="545" t="s">
        <v>969</v>
      </c>
      <c r="C1240" s="545" t="s">
        <v>4504</v>
      </c>
      <c r="D1240" s="546">
        <v>44684</v>
      </c>
      <c r="E1240" s="171" t="str">
        <f t="shared" si="19"/>
        <v>2022</v>
      </c>
      <c r="F1240" s="547">
        <v>417</v>
      </c>
      <c r="G1240" s="548">
        <v>0.19</v>
      </c>
      <c r="H1240" s="547">
        <v>350.42</v>
      </c>
      <c r="I1240" s="545" t="s">
        <v>12668</v>
      </c>
      <c r="J1240" s="545" t="s">
        <v>13296</v>
      </c>
      <c r="K1240" s="545" t="s">
        <v>13413</v>
      </c>
      <c r="L1240" s="545" t="s">
        <v>13413</v>
      </c>
      <c r="M1240" s="548" t="s">
        <v>13868</v>
      </c>
      <c r="N1240" s="545" t="s">
        <v>13413</v>
      </c>
      <c r="O1240" s="545" t="s">
        <v>13413</v>
      </c>
      <c r="P1240" s="549">
        <v>1326</v>
      </c>
      <c r="Q1240" s="549">
        <v>2</v>
      </c>
      <c r="R1240" s="549">
        <v>7</v>
      </c>
      <c r="S1240" s="548">
        <v>2218</v>
      </c>
      <c r="T1240" s="548"/>
      <c r="U1240" s="99"/>
    </row>
    <row r="1241" spans="1:21" ht="19.5" customHeight="1">
      <c r="A1241" s="545">
        <v>1654</v>
      </c>
      <c r="B1241" s="545" t="s">
        <v>481</v>
      </c>
      <c r="C1241" s="545" t="s">
        <v>216</v>
      </c>
      <c r="D1241" s="546"/>
      <c r="E1241" s="171" t="str">
        <f t="shared" si="19"/>
        <v>1900</v>
      </c>
      <c r="F1241" s="547">
        <v>0</v>
      </c>
      <c r="G1241" s="548">
        <v>0</v>
      </c>
      <c r="H1241" s="547">
        <v>0</v>
      </c>
      <c r="I1241" s="545" t="s">
        <v>12665</v>
      </c>
      <c r="J1241" s="545"/>
      <c r="K1241" s="545" t="s">
        <v>13413</v>
      </c>
      <c r="L1241" s="545" t="s">
        <v>14963</v>
      </c>
      <c r="M1241" s="548" t="s">
        <v>13758</v>
      </c>
      <c r="N1241" s="545" t="s">
        <v>13413</v>
      </c>
      <c r="O1241" s="545" t="s">
        <v>14964</v>
      </c>
      <c r="P1241" s="549">
        <v>1327</v>
      </c>
      <c r="Q1241" s="549">
        <v>1</v>
      </c>
      <c r="R1241" s="549">
        <v>75</v>
      </c>
      <c r="S1241" s="548"/>
      <c r="T1241" s="548"/>
      <c r="U1241" s="99"/>
    </row>
    <row r="1242" spans="1:21" ht="19.5" customHeight="1">
      <c r="A1242" s="545">
        <v>1655</v>
      </c>
      <c r="B1242" s="545" t="s">
        <v>11739</v>
      </c>
      <c r="C1242" s="545" t="s">
        <v>4504</v>
      </c>
      <c r="D1242" s="546"/>
      <c r="E1242" s="171" t="str">
        <f t="shared" si="19"/>
        <v>1900</v>
      </c>
      <c r="F1242" s="547">
        <v>0</v>
      </c>
      <c r="G1242" s="548">
        <v>0</v>
      </c>
      <c r="H1242" s="547">
        <v>0</v>
      </c>
      <c r="I1242" s="545" t="s">
        <v>12668</v>
      </c>
      <c r="J1242" s="545"/>
      <c r="K1242" s="545" t="s">
        <v>14965</v>
      </c>
      <c r="L1242" s="545" t="s">
        <v>13413</v>
      </c>
      <c r="M1242" s="548" t="s">
        <v>13868</v>
      </c>
      <c r="N1242" s="545" t="s">
        <v>13413</v>
      </c>
      <c r="O1242" s="545" t="s">
        <v>13413</v>
      </c>
      <c r="P1242" s="549">
        <v>1328</v>
      </c>
      <c r="Q1242" s="549">
        <v>2</v>
      </c>
      <c r="R1242" s="549">
        <v>7</v>
      </c>
      <c r="S1242" s="548"/>
      <c r="T1242" s="548"/>
      <c r="U1242" s="99"/>
    </row>
    <row r="1243" spans="1:21" ht="19.5" customHeight="1">
      <c r="A1243" s="545">
        <v>1656</v>
      </c>
      <c r="B1243" s="545" t="s">
        <v>931</v>
      </c>
      <c r="C1243" s="545" t="s">
        <v>437</v>
      </c>
      <c r="D1243" s="546"/>
      <c r="E1243" s="171" t="str">
        <f t="shared" si="19"/>
        <v>1900</v>
      </c>
      <c r="F1243" s="547">
        <v>0</v>
      </c>
      <c r="G1243" s="548">
        <v>0</v>
      </c>
      <c r="H1243" s="547">
        <v>0</v>
      </c>
      <c r="I1243" s="545" t="s">
        <v>12668</v>
      </c>
      <c r="J1243" s="545"/>
      <c r="K1243" s="545" t="s">
        <v>13413</v>
      </c>
      <c r="L1243" s="545" t="s">
        <v>14966</v>
      </c>
      <c r="M1243" s="548" t="s">
        <v>13868</v>
      </c>
      <c r="N1243" s="545" t="s">
        <v>13413</v>
      </c>
      <c r="O1243" s="545" t="s">
        <v>14967</v>
      </c>
      <c r="P1243" s="549">
        <v>1329</v>
      </c>
      <c r="Q1243" s="549">
        <v>2</v>
      </c>
      <c r="R1243" s="549">
        <v>7</v>
      </c>
      <c r="S1243" s="548"/>
      <c r="T1243" s="548"/>
      <c r="U1243" s="99"/>
    </row>
    <row r="1244" spans="1:21" ht="19.5" customHeight="1">
      <c r="A1244" s="545">
        <v>1657</v>
      </c>
      <c r="B1244" s="545" t="s">
        <v>1017</v>
      </c>
      <c r="C1244" s="545" t="s">
        <v>4504</v>
      </c>
      <c r="D1244" s="546"/>
      <c r="E1244" s="171" t="str">
        <f t="shared" si="19"/>
        <v>1900</v>
      </c>
      <c r="F1244" s="547">
        <v>0</v>
      </c>
      <c r="G1244" s="548">
        <v>0</v>
      </c>
      <c r="H1244" s="547">
        <v>0</v>
      </c>
      <c r="I1244" s="545" t="s">
        <v>12668</v>
      </c>
      <c r="J1244" s="545"/>
      <c r="K1244" s="545" t="s">
        <v>13413</v>
      </c>
      <c r="L1244" s="545" t="s">
        <v>13413</v>
      </c>
      <c r="M1244" s="548" t="s">
        <v>13868</v>
      </c>
      <c r="N1244" s="545" t="s">
        <v>13413</v>
      </c>
      <c r="O1244" s="545" t="s">
        <v>13413</v>
      </c>
      <c r="P1244" s="549">
        <v>1330</v>
      </c>
      <c r="Q1244" s="549">
        <v>2</v>
      </c>
      <c r="R1244" s="549">
        <v>7</v>
      </c>
      <c r="S1244" s="548"/>
      <c r="T1244" s="548"/>
      <c r="U1244" s="99"/>
    </row>
    <row r="1245" spans="1:21" ht="19.5" customHeight="1">
      <c r="A1245" s="545">
        <v>1658</v>
      </c>
      <c r="B1245" s="545" t="s">
        <v>938</v>
      </c>
      <c r="C1245" s="545" t="s">
        <v>4504</v>
      </c>
      <c r="D1245" s="546"/>
      <c r="E1245" s="171" t="str">
        <f t="shared" si="19"/>
        <v>1900</v>
      </c>
      <c r="F1245" s="547">
        <v>0</v>
      </c>
      <c r="G1245" s="548">
        <v>0</v>
      </c>
      <c r="H1245" s="547">
        <v>0</v>
      </c>
      <c r="I1245" s="545" t="s">
        <v>12690</v>
      </c>
      <c r="J1245" s="545"/>
      <c r="K1245" s="545" t="s">
        <v>13413</v>
      </c>
      <c r="L1245" s="545" t="s">
        <v>14960</v>
      </c>
      <c r="M1245" s="548" t="s">
        <v>13868</v>
      </c>
      <c r="N1245" s="545" t="s">
        <v>13413</v>
      </c>
      <c r="O1245" s="545" t="s">
        <v>14961</v>
      </c>
      <c r="P1245" s="549">
        <v>1331</v>
      </c>
      <c r="Q1245" s="549">
        <v>2</v>
      </c>
      <c r="R1245" s="549">
        <v>96</v>
      </c>
      <c r="S1245" s="548"/>
      <c r="T1245" s="548"/>
      <c r="U1245" s="99"/>
    </row>
    <row r="1246" spans="1:21" ht="19.5" customHeight="1">
      <c r="A1246" s="545">
        <v>1659</v>
      </c>
      <c r="B1246" s="545" t="s">
        <v>937</v>
      </c>
      <c r="C1246" s="545" t="s">
        <v>437</v>
      </c>
      <c r="D1246" s="546"/>
      <c r="E1246" s="171" t="str">
        <f t="shared" si="19"/>
        <v>1900</v>
      </c>
      <c r="F1246" s="547">
        <v>0</v>
      </c>
      <c r="G1246" s="548">
        <v>0</v>
      </c>
      <c r="H1246" s="547">
        <v>0</v>
      </c>
      <c r="I1246" s="545" t="s">
        <v>12690</v>
      </c>
      <c r="J1246" s="545"/>
      <c r="K1246" s="545" t="s">
        <v>13413</v>
      </c>
      <c r="L1246" s="545" t="s">
        <v>14960</v>
      </c>
      <c r="M1246" s="548" t="s">
        <v>13868</v>
      </c>
      <c r="N1246" s="545" t="s">
        <v>13413</v>
      </c>
      <c r="O1246" s="545" t="s">
        <v>14961</v>
      </c>
      <c r="P1246" s="549">
        <v>1332</v>
      </c>
      <c r="Q1246" s="549">
        <v>2</v>
      </c>
      <c r="R1246" s="549">
        <v>96</v>
      </c>
      <c r="S1246" s="548"/>
      <c r="T1246" s="548"/>
      <c r="U1246" s="99"/>
    </row>
    <row r="1247" spans="1:21" ht="19.5" customHeight="1">
      <c r="A1247" s="545">
        <v>1660</v>
      </c>
      <c r="B1247" s="545" t="s">
        <v>6386</v>
      </c>
      <c r="C1247" s="545" t="s">
        <v>216</v>
      </c>
      <c r="D1247" s="546">
        <v>45708</v>
      </c>
      <c r="E1247" s="171" t="str">
        <f t="shared" si="19"/>
        <v>2025</v>
      </c>
      <c r="F1247" s="547">
        <v>54756.97</v>
      </c>
      <c r="G1247" s="548">
        <v>0.19</v>
      </c>
      <c r="H1247" s="547">
        <v>46014.26</v>
      </c>
      <c r="I1247" s="545" t="s">
        <v>12674</v>
      </c>
      <c r="J1247" s="545" t="s">
        <v>13307</v>
      </c>
      <c r="K1247" s="545" t="s">
        <v>13413</v>
      </c>
      <c r="L1247" s="545" t="s">
        <v>13892</v>
      </c>
      <c r="M1247" s="548" t="s">
        <v>13758</v>
      </c>
      <c r="N1247" s="545" t="s">
        <v>13413</v>
      </c>
      <c r="O1247" s="545" t="s">
        <v>14968</v>
      </c>
      <c r="P1247" s="549">
        <v>1333</v>
      </c>
      <c r="Q1247" s="549">
        <v>1</v>
      </c>
      <c r="R1247" s="549">
        <v>5</v>
      </c>
      <c r="S1247" s="548">
        <v>2228</v>
      </c>
      <c r="T1247" s="548"/>
      <c r="U1247" s="99"/>
    </row>
    <row r="1248" spans="1:21" ht="19.5" customHeight="1">
      <c r="A1248" s="545">
        <v>1661</v>
      </c>
      <c r="B1248" s="545" t="s">
        <v>6385</v>
      </c>
      <c r="C1248" s="545" t="s">
        <v>216</v>
      </c>
      <c r="D1248" s="546">
        <v>46052</v>
      </c>
      <c r="E1248" s="171" t="str">
        <f t="shared" si="19"/>
        <v>2026</v>
      </c>
      <c r="F1248" s="547">
        <v>1035</v>
      </c>
      <c r="G1248" s="548">
        <v>0.19</v>
      </c>
      <c r="H1248" s="547">
        <v>869.75</v>
      </c>
      <c r="I1248" s="545" t="s">
        <v>12652</v>
      </c>
      <c r="J1248" s="545" t="s">
        <v>13307</v>
      </c>
      <c r="K1248" s="545" t="s">
        <v>13413</v>
      </c>
      <c r="L1248" s="545" t="s">
        <v>13807</v>
      </c>
      <c r="M1248" s="548" t="s">
        <v>13758</v>
      </c>
      <c r="N1248" s="545" t="s">
        <v>13413</v>
      </c>
      <c r="O1248" s="545" t="s">
        <v>14969</v>
      </c>
      <c r="P1248" s="549">
        <v>1334</v>
      </c>
      <c r="Q1248" s="549">
        <v>1</v>
      </c>
      <c r="R1248" s="549">
        <v>134</v>
      </c>
      <c r="S1248" s="548">
        <v>2228</v>
      </c>
      <c r="T1248" s="548"/>
      <c r="U1248" s="99"/>
    </row>
    <row r="1249" spans="1:21" ht="19.5" customHeight="1">
      <c r="A1249" s="545">
        <v>1662</v>
      </c>
      <c r="B1249" s="545" t="s">
        <v>11738</v>
      </c>
      <c r="C1249" s="545" t="s">
        <v>216</v>
      </c>
      <c r="D1249" s="546"/>
      <c r="E1249" s="171" t="str">
        <f t="shared" si="19"/>
        <v>1900</v>
      </c>
      <c r="F1249" s="547">
        <v>0</v>
      </c>
      <c r="G1249" s="548">
        <v>0</v>
      </c>
      <c r="H1249" s="547">
        <v>0</v>
      </c>
      <c r="I1249" s="545" t="s">
        <v>12652</v>
      </c>
      <c r="J1249" s="545"/>
      <c r="K1249" s="545" t="s">
        <v>13413</v>
      </c>
      <c r="L1249" s="545" t="s">
        <v>13807</v>
      </c>
      <c r="M1249" s="548" t="s">
        <v>13758</v>
      </c>
      <c r="N1249" s="545" t="s">
        <v>13413</v>
      </c>
      <c r="O1249" s="545" t="s">
        <v>14970</v>
      </c>
      <c r="P1249" s="549">
        <v>1335</v>
      </c>
      <c r="Q1249" s="549">
        <v>1</v>
      </c>
      <c r="R1249" s="549">
        <v>134</v>
      </c>
      <c r="S1249" s="548"/>
      <c r="T1249" s="548"/>
      <c r="U1249" s="99"/>
    </row>
    <row r="1250" spans="1:21" ht="19.5" customHeight="1">
      <c r="A1250" s="545">
        <v>1663</v>
      </c>
      <c r="B1250" s="545" t="s">
        <v>6384</v>
      </c>
      <c r="C1250" s="545" t="s">
        <v>216</v>
      </c>
      <c r="D1250" s="546">
        <v>45708</v>
      </c>
      <c r="E1250" s="171" t="str">
        <f t="shared" si="19"/>
        <v>2025</v>
      </c>
      <c r="F1250" s="547">
        <v>853862.2</v>
      </c>
      <c r="G1250" s="548">
        <v>0.19</v>
      </c>
      <c r="H1250" s="547">
        <v>717531.26</v>
      </c>
      <c r="I1250" s="545" t="s">
        <v>12685</v>
      </c>
      <c r="J1250" s="545" t="s">
        <v>13307</v>
      </c>
      <c r="K1250" s="545" t="s">
        <v>14971</v>
      </c>
      <c r="L1250" s="545" t="s">
        <v>13413</v>
      </c>
      <c r="M1250" s="548" t="s">
        <v>13758</v>
      </c>
      <c r="N1250" s="545" t="s">
        <v>13413</v>
      </c>
      <c r="O1250" s="545" t="s">
        <v>13413</v>
      </c>
      <c r="P1250" s="549">
        <v>1336</v>
      </c>
      <c r="Q1250" s="549">
        <v>1</v>
      </c>
      <c r="R1250" s="549">
        <v>11</v>
      </c>
      <c r="S1250" s="548">
        <v>2228</v>
      </c>
      <c r="T1250" s="548"/>
      <c r="U1250" s="99"/>
    </row>
    <row r="1251" spans="1:21" ht="19.5" customHeight="1">
      <c r="A1251" s="545">
        <v>1664</v>
      </c>
      <c r="B1251" s="545" t="s">
        <v>615</v>
      </c>
      <c r="C1251" s="545" t="s">
        <v>221</v>
      </c>
      <c r="D1251" s="546"/>
      <c r="E1251" s="171" t="str">
        <f t="shared" si="19"/>
        <v>1900</v>
      </c>
      <c r="F1251" s="547">
        <v>0</v>
      </c>
      <c r="G1251" s="548">
        <v>0</v>
      </c>
      <c r="H1251" s="547">
        <v>0</v>
      </c>
      <c r="I1251" s="545" t="s">
        <v>12674</v>
      </c>
      <c r="J1251" s="545"/>
      <c r="K1251" s="545" t="s">
        <v>13413</v>
      </c>
      <c r="L1251" s="545" t="s">
        <v>14972</v>
      </c>
      <c r="M1251" s="548" t="s">
        <v>13758</v>
      </c>
      <c r="N1251" s="545" t="s">
        <v>22165</v>
      </c>
      <c r="O1251" s="545" t="s">
        <v>14973</v>
      </c>
      <c r="P1251" s="549">
        <v>1337</v>
      </c>
      <c r="Q1251" s="549">
        <v>1</v>
      </c>
      <c r="R1251" s="549">
        <v>5</v>
      </c>
      <c r="S1251" s="548"/>
      <c r="T1251" s="548">
        <v>156</v>
      </c>
      <c r="U1251" s="99"/>
    </row>
    <row r="1252" spans="1:21" ht="19.5" customHeight="1">
      <c r="A1252" s="545">
        <v>1665</v>
      </c>
      <c r="B1252" s="545" t="s">
        <v>11737</v>
      </c>
      <c r="C1252" s="545" t="s">
        <v>209</v>
      </c>
      <c r="D1252" s="546"/>
      <c r="E1252" s="171" t="str">
        <f t="shared" si="19"/>
        <v>1900</v>
      </c>
      <c r="F1252" s="547">
        <v>0</v>
      </c>
      <c r="G1252" s="548">
        <v>0</v>
      </c>
      <c r="H1252" s="547">
        <v>0</v>
      </c>
      <c r="I1252" s="545" t="s">
        <v>12740</v>
      </c>
      <c r="J1252" s="545"/>
      <c r="K1252" s="545" t="s">
        <v>13413</v>
      </c>
      <c r="L1252" s="545" t="s">
        <v>14974</v>
      </c>
      <c r="M1252" s="548" t="s">
        <v>13758</v>
      </c>
      <c r="N1252" s="545" t="s">
        <v>13413</v>
      </c>
      <c r="O1252" s="545" t="s">
        <v>14975</v>
      </c>
      <c r="P1252" s="549">
        <v>1338</v>
      </c>
      <c r="Q1252" s="549">
        <v>1</v>
      </c>
      <c r="R1252" s="549">
        <v>93</v>
      </c>
      <c r="S1252" s="548"/>
      <c r="T1252" s="548"/>
      <c r="U1252" s="99"/>
    </row>
    <row r="1253" spans="1:21" ht="19.5" customHeight="1">
      <c r="A1253" s="545">
        <v>1666</v>
      </c>
      <c r="B1253" s="545" t="s">
        <v>1009</v>
      </c>
      <c r="C1253" s="545" t="s">
        <v>4504</v>
      </c>
      <c r="D1253" s="546">
        <v>45708</v>
      </c>
      <c r="E1253" s="171" t="str">
        <f t="shared" si="19"/>
        <v>2025</v>
      </c>
      <c r="F1253" s="547">
        <v>2543.84</v>
      </c>
      <c r="G1253" s="548">
        <v>0.19</v>
      </c>
      <c r="H1253" s="547">
        <v>2137.6799999999998</v>
      </c>
      <c r="I1253" s="545" t="s">
        <v>12668</v>
      </c>
      <c r="J1253" s="545" t="s">
        <v>13307</v>
      </c>
      <c r="K1253" s="545" t="s">
        <v>13413</v>
      </c>
      <c r="L1253" s="545" t="s">
        <v>13413</v>
      </c>
      <c r="M1253" s="548" t="s">
        <v>13868</v>
      </c>
      <c r="N1253" s="545" t="s">
        <v>13413</v>
      </c>
      <c r="O1253" s="545" t="s">
        <v>13413</v>
      </c>
      <c r="P1253" s="549">
        <v>1339</v>
      </c>
      <c r="Q1253" s="549">
        <v>2</v>
      </c>
      <c r="R1253" s="549">
        <v>7</v>
      </c>
      <c r="S1253" s="548">
        <v>2228</v>
      </c>
      <c r="T1253" s="548"/>
      <c r="U1253" s="99"/>
    </row>
    <row r="1254" spans="1:21" ht="19.5" customHeight="1">
      <c r="A1254" s="545">
        <v>1668</v>
      </c>
      <c r="B1254" s="545" t="s">
        <v>11736</v>
      </c>
      <c r="C1254" s="545" t="s">
        <v>216</v>
      </c>
      <c r="D1254" s="546"/>
      <c r="E1254" s="171" t="str">
        <f t="shared" si="19"/>
        <v>1900</v>
      </c>
      <c r="F1254" s="547">
        <v>0</v>
      </c>
      <c r="G1254" s="548">
        <v>0</v>
      </c>
      <c r="H1254" s="547">
        <v>0</v>
      </c>
      <c r="I1254" s="545" t="s">
        <v>12650</v>
      </c>
      <c r="J1254" s="545"/>
      <c r="K1254" s="545" t="s">
        <v>13413</v>
      </c>
      <c r="L1254" s="545" t="s">
        <v>13413</v>
      </c>
      <c r="M1254" s="548" t="s">
        <v>13758</v>
      </c>
      <c r="N1254" s="545" t="s">
        <v>13413</v>
      </c>
      <c r="O1254" s="545" t="s">
        <v>14976</v>
      </c>
      <c r="P1254" s="549">
        <v>1340</v>
      </c>
      <c r="Q1254" s="549">
        <v>1</v>
      </c>
      <c r="R1254" s="549">
        <v>127</v>
      </c>
      <c r="S1254" s="548"/>
      <c r="T1254" s="548"/>
      <c r="U1254" s="99"/>
    </row>
    <row r="1255" spans="1:21" ht="19.5" customHeight="1">
      <c r="A1255" s="545">
        <v>1671</v>
      </c>
      <c r="B1255" s="545" t="s">
        <v>11735</v>
      </c>
      <c r="C1255" s="545" t="s">
        <v>437</v>
      </c>
      <c r="D1255" s="546"/>
      <c r="E1255" s="171" t="str">
        <f t="shared" si="19"/>
        <v>1900</v>
      </c>
      <c r="F1255" s="547">
        <v>0</v>
      </c>
      <c r="G1255" s="548">
        <v>0</v>
      </c>
      <c r="H1255" s="547">
        <v>0</v>
      </c>
      <c r="I1255" s="545" t="s">
        <v>12668</v>
      </c>
      <c r="J1255" s="545"/>
      <c r="K1255" s="545" t="s">
        <v>13413</v>
      </c>
      <c r="L1255" s="545" t="s">
        <v>13932</v>
      </c>
      <c r="M1255" s="548" t="s">
        <v>13868</v>
      </c>
      <c r="N1255" s="545" t="s">
        <v>13413</v>
      </c>
      <c r="O1255" s="545" t="s">
        <v>13413</v>
      </c>
      <c r="P1255" s="549">
        <v>1342</v>
      </c>
      <c r="Q1255" s="549">
        <v>2</v>
      </c>
      <c r="R1255" s="549">
        <v>7</v>
      </c>
      <c r="S1255" s="548"/>
      <c r="T1255" s="548"/>
      <c r="U1255" s="99"/>
    </row>
    <row r="1256" spans="1:21" ht="19.5" customHeight="1">
      <c r="A1256" s="545">
        <v>1672</v>
      </c>
      <c r="B1256" s="545" t="s">
        <v>7103</v>
      </c>
      <c r="C1256" s="545" t="s">
        <v>4504</v>
      </c>
      <c r="D1256" s="546">
        <v>46083</v>
      </c>
      <c r="E1256" s="171" t="str">
        <f t="shared" si="19"/>
        <v>2026</v>
      </c>
      <c r="F1256" s="547">
        <v>50114.01</v>
      </c>
      <c r="G1256" s="548">
        <v>0.19</v>
      </c>
      <c r="H1256" s="547">
        <v>42112.61</v>
      </c>
      <c r="I1256" s="545" t="s">
        <v>12668</v>
      </c>
      <c r="J1256" s="545" t="s">
        <v>13298</v>
      </c>
      <c r="K1256" s="545" t="s">
        <v>13413</v>
      </c>
      <c r="L1256" s="545"/>
      <c r="M1256" s="548" t="s">
        <v>13868</v>
      </c>
      <c r="N1256" s="545" t="s">
        <v>13413</v>
      </c>
      <c r="O1256" s="545" t="s">
        <v>13413</v>
      </c>
      <c r="P1256" s="549">
        <v>1343</v>
      </c>
      <c r="Q1256" s="549">
        <v>2</v>
      </c>
      <c r="R1256" s="549">
        <v>7</v>
      </c>
      <c r="S1256" s="548">
        <v>1012</v>
      </c>
      <c r="T1256" s="548"/>
      <c r="U1256" s="99"/>
    </row>
    <row r="1257" spans="1:21" ht="19.5" customHeight="1">
      <c r="A1257" s="545">
        <v>1673</v>
      </c>
      <c r="B1257" s="545" t="s">
        <v>11734</v>
      </c>
      <c r="C1257" s="545" t="s">
        <v>216</v>
      </c>
      <c r="D1257" s="546"/>
      <c r="E1257" s="171" t="str">
        <f t="shared" si="19"/>
        <v>1900</v>
      </c>
      <c r="F1257" s="547">
        <v>0</v>
      </c>
      <c r="G1257" s="548">
        <v>0</v>
      </c>
      <c r="H1257" s="547">
        <v>0</v>
      </c>
      <c r="I1257" s="545" t="s">
        <v>12650</v>
      </c>
      <c r="J1257" s="545"/>
      <c r="K1257" s="545" t="s">
        <v>13413</v>
      </c>
      <c r="L1257" s="545" t="s">
        <v>13413</v>
      </c>
      <c r="M1257" s="548" t="s">
        <v>13758</v>
      </c>
      <c r="N1257" s="545" t="s">
        <v>13413</v>
      </c>
      <c r="O1257" s="545" t="s">
        <v>14977</v>
      </c>
      <c r="P1257" s="549">
        <v>1344</v>
      </c>
      <c r="Q1257" s="549">
        <v>1</v>
      </c>
      <c r="R1257" s="549">
        <v>127</v>
      </c>
      <c r="S1257" s="548"/>
      <c r="T1257" s="548"/>
      <c r="U1257" s="99"/>
    </row>
    <row r="1258" spans="1:21" ht="19.5" customHeight="1">
      <c r="A1258" s="545">
        <v>1674</v>
      </c>
      <c r="B1258" s="545" t="s">
        <v>11733</v>
      </c>
      <c r="C1258" s="545" t="s">
        <v>216</v>
      </c>
      <c r="D1258" s="546"/>
      <c r="E1258" s="171" t="str">
        <f t="shared" si="19"/>
        <v>1900</v>
      </c>
      <c r="F1258" s="547">
        <v>0</v>
      </c>
      <c r="G1258" s="548">
        <v>0</v>
      </c>
      <c r="H1258" s="547">
        <v>0</v>
      </c>
      <c r="I1258" s="545" t="s">
        <v>12650</v>
      </c>
      <c r="J1258" s="545"/>
      <c r="K1258" s="545" t="s">
        <v>13413</v>
      </c>
      <c r="L1258" s="545" t="s">
        <v>13413</v>
      </c>
      <c r="M1258" s="548" t="s">
        <v>13758</v>
      </c>
      <c r="N1258" s="545" t="s">
        <v>13413</v>
      </c>
      <c r="O1258" s="545" t="s">
        <v>14978</v>
      </c>
      <c r="P1258" s="549">
        <v>1345</v>
      </c>
      <c r="Q1258" s="549">
        <v>1</v>
      </c>
      <c r="R1258" s="549">
        <v>127</v>
      </c>
      <c r="S1258" s="548"/>
      <c r="T1258" s="548"/>
      <c r="U1258" s="99"/>
    </row>
    <row r="1259" spans="1:21" ht="19.5" customHeight="1">
      <c r="A1259" s="545">
        <v>1675</v>
      </c>
      <c r="B1259" s="545" t="s">
        <v>3013</v>
      </c>
      <c r="C1259" s="545" t="s">
        <v>221</v>
      </c>
      <c r="D1259" s="546"/>
      <c r="E1259" s="171" t="str">
        <f t="shared" si="19"/>
        <v>1900</v>
      </c>
      <c r="F1259" s="547">
        <v>0</v>
      </c>
      <c r="G1259" s="548">
        <v>0</v>
      </c>
      <c r="H1259" s="547">
        <v>0</v>
      </c>
      <c r="I1259" s="545" t="s">
        <v>12717</v>
      </c>
      <c r="J1259" s="545"/>
      <c r="K1259" s="545" t="s">
        <v>13413</v>
      </c>
      <c r="L1259" s="545" t="s">
        <v>13413</v>
      </c>
      <c r="M1259" s="548" t="s">
        <v>13758</v>
      </c>
      <c r="N1259" s="545" t="s">
        <v>22170</v>
      </c>
      <c r="O1259" s="545" t="s">
        <v>13413</v>
      </c>
      <c r="P1259" s="549">
        <v>1346</v>
      </c>
      <c r="Q1259" s="549">
        <v>1</v>
      </c>
      <c r="R1259" s="549">
        <v>19</v>
      </c>
      <c r="S1259" s="548"/>
      <c r="T1259" s="548">
        <v>93</v>
      </c>
      <c r="U1259" s="99"/>
    </row>
    <row r="1260" spans="1:21" ht="19.5" customHeight="1">
      <c r="A1260" s="545">
        <v>1676</v>
      </c>
      <c r="B1260" s="545" t="s">
        <v>3033</v>
      </c>
      <c r="C1260" s="545" t="s">
        <v>209</v>
      </c>
      <c r="D1260" s="546"/>
      <c r="E1260" s="171" t="str">
        <f t="shared" si="19"/>
        <v>1900</v>
      </c>
      <c r="F1260" s="547">
        <v>0</v>
      </c>
      <c r="G1260" s="548">
        <v>0</v>
      </c>
      <c r="H1260" s="547">
        <v>0</v>
      </c>
      <c r="I1260" s="545" t="s">
        <v>12717</v>
      </c>
      <c r="J1260" s="545"/>
      <c r="K1260" s="545" t="s">
        <v>13413</v>
      </c>
      <c r="L1260" s="545" t="s">
        <v>14979</v>
      </c>
      <c r="M1260" s="548" t="s">
        <v>13758</v>
      </c>
      <c r="N1260" s="545" t="s">
        <v>22170</v>
      </c>
      <c r="O1260" s="545" t="s">
        <v>13413</v>
      </c>
      <c r="P1260" s="549">
        <v>1347</v>
      </c>
      <c r="Q1260" s="549">
        <v>1</v>
      </c>
      <c r="R1260" s="549">
        <v>19</v>
      </c>
      <c r="S1260" s="548"/>
      <c r="T1260" s="548">
        <v>93</v>
      </c>
      <c r="U1260" s="99"/>
    </row>
    <row r="1261" spans="1:21" ht="19.5" customHeight="1">
      <c r="A1261" s="545">
        <v>1677</v>
      </c>
      <c r="B1261" s="545" t="s">
        <v>11732</v>
      </c>
      <c r="C1261" s="545" t="s">
        <v>216</v>
      </c>
      <c r="D1261" s="546"/>
      <c r="E1261" s="171" t="str">
        <f t="shared" si="19"/>
        <v>1900</v>
      </c>
      <c r="F1261" s="547">
        <v>0</v>
      </c>
      <c r="G1261" s="548">
        <v>0</v>
      </c>
      <c r="H1261" s="547">
        <v>0</v>
      </c>
      <c r="I1261" s="545" t="s">
        <v>12650</v>
      </c>
      <c r="J1261" s="545"/>
      <c r="K1261" s="545" t="s">
        <v>13413</v>
      </c>
      <c r="L1261" s="545" t="s">
        <v>13413</v>
      </c>
      <c r="M1261" s="548" t="s">
        <v>13758</v>
      </c>
      <c r="N1261" s="545" t="s">
        <v>13413</v>
      </c>
      <c r="O1261" s="545" t="s">
        <v>14980</v>
      </c>
      <c r="P1261" s="549">
        <v>1348</v>
      </c>
      <c r="Q1261" s="549">
        <v>1</v>
      </c>
      <c r="R1261" s="549">
        <v>127</v>
      </c>
      <c r="S1261" s="548"/>
      <c r="T1261" s="548"/>
      <c r="U1261" s="99"/>
    </row>
    <row r="1262" spans="1:21" ht="19.5" customHeight="1">
      <c r="A1262" s="545">
        <v>1681</v>
      </c>
      <c r="B1262" s="545" t="s">
        <v>8307</v>
      </c>
      <c r="C1262" s="545" t="s">
        <v>216</v>
      </c>
      <c r="D1262" s="546">
        <v>43524</v>
      </c>
      <c r="E1262" s="171" t="str">
        <f t="shared" si="19"/>
        <v>2019</v>
      </c>
      <c r="F1262" s="547">
        <v>53012</v>
      </c>
      <c r="G1262" s="548">
        <v>0.19</v>
      </c>
      <c r="H1262" s="547">
        <v>44547.9</v>
      </c>
      <c r="I1262" s="545" t="s">
        <v>12741</v>
      </c>
      <c r="J1262" s="545" t="s">
        <v>13296</v>
      </c>
      <c r="K1262" s="545" t="s">
        <v>14981</v>
      </c>
      <c r="L1262" s="545" t="s">
        <v>14982</v>
      </c>
      <c r="M1262" s="548" t="s">
        <v>13758</v>
      </c>
      <c r="N1262" s="545" t="s">
        <v>13413</v>
      </c>
      <c r="O1262" s="545" t="s">
        <v>14983</v>
      </c>
      <c r="P1262" s="549">
        <v>1352</v>
      </c>
      <c r="Q1262" s="549">
        <v>1</v>
      </c>
      <c r="R1262" s="549">
        <v>37</v>
      </c>
      <c r="S1262" s="548">
        <v>2218</v>
      </c>
      <c r="T1262" s="548"/>
      <c r="U1262" s="99"/>
    </row>
    <row r="1263" spans="1:21" ht="19.5" customHeight="1">
      <c r="A1263" s="545">
        <v>1682</v>
      </c>
      <c r="B1263" s="545" t="s">
        <v>3923</v>
      </c>
      <c r="C1263" s="545" t="s">
        <v>216</v>
      </c>
      <c r="D1263" s="546">
        <v>46052</v>
      </c>
      <c r="E1263" s="171" t="str">
        <f t="shared" si="19"/>
        <v>2026</v>
      </c>
      <c r="F1263" s="547">
        <v>228551</v>
      </c>
      <c r="G1263" s="548">
        <v>0.19</v>
      </c>
      <c r="H1263" s="547">
        <v>192059.66</v>
      </c>
      <c r="I1263" s="545" t="s">
        <v>12741</v>
      </c>
      <c r="J1263" s="545" t="s">
        <v>13307</v>
      </c>
      <c r="K1263" s="545" t="s">
        <v>14984</v>
      </c>
      <c r="L1263" s="545" t="s">
        <v>13413</v>
      </c>
      <c r="M1263" s="548" t="s">
        <v>13758</v>
      </c>
      <c r="N1263" s="545" t="s">
        <v>13413</v>
      </c>
      <c r="O1263" s="545" t="s">
        <v>14985</v>
      </c>
      <c r="P1263" s="549">
        <v>1353</v>
      </c>
      <c r="Q1263" s="549">
        <v>1</v>
      </c>
      <c r="R1263" s="549">
        <v>37</v>
      </c>
      <c r="S1263" s="548">
        <v>2228</v>
      </c>
      <c r="T1263" s="548"/>
      <c r="U1263" s="99"/>
    </row>
    <row r="1264" spans="1:21" ht="19.5" customHeight="1">
      <c r="A1264" s="545">
        <v>1683</v>
      </c>
      <c r="B1264" s="545" t="s">
        <v>1085</v>
      </c>
      <c r="C1264" s="545" t="s">
        <v>216</v>
      </c>
      <c r="D1264" s="546"/>
      <c r="E1264" s="171" t="str">
        <f t="shared" si="19"/>
        <v>1900</v>
      </c>
      <c r="F1264" s="547">
        <v>0</v>
      </c>
      <c r="G1264" s="548">
        <v>0</v>
      </c>
      <c r="H1264" s="547">
        <v>0</v>
      </c>
      <c r="I1264" s="545" t="s">
        <v>12694</v>
      </c>
      <c r="J1264" s="545"/>
      <c r="K1264" s="545" t="s">
        <v>13413</v>
      </c>
      <c r="L1264" s="545" t="s">
        <v>14986</v>
      </c>
      <c r="M1264" s="548" t="s">
        <v>13868</v>
      </c>
      <c r="N1264" s="545" t="s">
        <v>22157</v>
      </c>
      <c r="O1264" s="545" t="s">
        <v>14987</v>
      </c>
      <c r="P1264" s="549">
        <v>1354</v>
      </c>
      <c r="Q1264" s="549">
        <v>2</v>
      </c>
      <c r="R1264" s="549">
        <v>104</v>
      </c>
      <c r="S1264" s="548"/>
      <c r="T1264" s="548">
        <v>23</v>
      </c>
      <c r="U1264" s="99"/>
    </row>
    <row r="1265" spans="1:21" ht="19.5" customHeight="1">
      <c r="A1265" s="545">
        <v>1684</v>
      </c>
      <c r="B1265" s="545" t="s">
        <v>11731</v>
      </c>
      <c r="C1265" s="545" t="s">
        <v>216</v>
      </c>
      <c r="D1265" s="546"/>
      <c r="E1265" s="171" t="str">
        <f t="shared" si="19"/>
        <v>1900</v>
      </c>
      <c r="F1265" s="547">
        <v>0</v>
      </c>
      <c r="G1265" s="548">
        <v>0</v>
      </c>
      <c r="H1265" s="547">
        <v>0</v>
      </c>
      <c r="I1265" s="545" t="s">
        <v>12700</v>
      </c>
      <c r="J1265" s="545"/>
      <c r="K1265" s="545" t="s">
        <v>13413</v>
      </c>
      <c r="L1265" s="545" t="s">
        <v>14988</v>
      </c>
      <c r="M1265" s="548" t="s">
        <v>13868</v>
      </c>
      <c r="N1265" s="545" t="s">
        <v>13413</v>
      </c>
      <c r="O1265" s="545" t="s">
        <v>14989</v>
      </c>
      <c r="P1265" s="549">
        <v>1355</v>
      </c>
      <c r="Q1265" s="549">
        <v>2</v>
      </c>
      <c r="R1265" s="549">
        <v>117</v>
      </c>
      <c r="S1265" s="548"/>
      <c r="T1265" s="548"/>
      <c r="U1265" s="99"/>
    </row>
    <row r="1266" spans="1:21" ht="19.5" customHeight="1">
      <c r="A1266" s="545">
        <v>1685</v>
      </c>
      <c r="B1266" s="545" t="s">
        <v>11730</v>
      </c>
      <c r="C1266" s="545" t="s">
        <v>216</v>
      </c>
      <c r="D1266" s="546"/>
      <c r="E1266" s="171" t="str">
        <f t="shared" si="19"/>
        <v>1900</v>
      </c>
      <c r="F1266" s="547">
        <v>0</v>
      </c>
      <c r="G1266" s="548">
        <v>0</v>
      </c>
      <c r="H1266" s="547">
        <v>0</v>
      </c>
      <c r="I1266" s="545" t="s">
        <v>12700</v>
      </c>
      <c r="J1266" s="545"/>
      <c r="K1266" s="545" t="s">
        <v>13413</v>
      </c>
      <c r="L1266" s="545" t="s">
        <v>14990</v>
      </c>
      <c r="M1266" s="548" t="s">
        <v>13868</v>
      </c>
      <c r="N1266" s="545" t="s">
        <v>13413</v>
      </c>
      <c r="O1266" s="545" t="s">
        <v>14991</v>
      </c>
      <c r="P1266" s="549">
        <v>1356</v>
      </c>
      <c r="Q1266" s="549">
        <v>2</v>
      </c>
      <c r="R1266" s="549">
        <v>117</v>
      </c>
      <c r="S1266" s="548"/>
      <c r="T1266" s="548"/>
      <c r="U1266" s="99"/>
    </row>
    <row r="1267" spans="1:21" ht="19.5" customHeight="1">
      <c r="A1267" s="545">
        <v>1686</v>
      </c>
      <c r="B1267" s="545" t="s">
        <v>11729</v>
      </c>
      <c r="C1267" s="545" t="s">
        <v>216</v>
      </c>
      <c r="D1267" s="546"/>
      <c r="E1267" s="171" t="str">
        <f t="shared" si="19"/>
        <v>1900</v>
      </c>
      <c r="F1267" s="547">
        <v>0</v>
      </c>
      <c r="G1267" s="548">
        <v>0</v>
      </c>
      <c r="H1267" s="547">
        <v>0</v>
      </c>
      <c r="I1267" s="545" t="s">
        <v>12652</v>
      </c>
      <c r="J1267" s="545"/>
      <c r="K1267" s="545" t="s">
        <v>13413</v>
      </c>
      <c r="L1267" s="545" t="s">
        <v>13807</v>
      </c>
      <c r="M1267" s="548" t="s">
        <v>13758</v>
      </c>
      <c r="N1267" s="545" t="s">
        <v>13413</v>
      </c>
      <c r="O1267" s="545" t="s">
        <v>14992</v>
      </c>
      <c r="P1267" s="549">
        <v>1357</v>
      </c>
      <c r="Q1267" s="549">
        <v>1</v>
      </c>
      <c r="R1267" s="549">
        <v>134</v>
      </c>
      <c r="S1267" s="548"/>
      <c r="T1267" s="548"/>
      <c r="U1267" s="99"/>
    </row>
    <row r="1268" spans="1:21" ht="19.5" customHeight="1">
      <c r="A1268" s="545">
        <v>1687</v>
      </c>
      <c r="B1268" s="545" t="s">
        <v>11728</v>
      </c>
      <c r="C1268" s="545" t="s">
        <v>216</v>
      </c>
      <c r="D1268" s="546"/>
      <c r="E1268" s="171" t="str">
        <f t="shared" si="19"/>
        <v>1900</v>
      </c>
      <c r="F1268" s="547">
        <v>0</v>
      </c>
      <c r="G1268" s="548">
        <v>0</v>
      </c>
      <c r="H1268" s="547">
        <v>0</v>
      </c>
      <c r="I1268" s="545" t="s">
        <v>12700</v>
      </c>
      <c r="J1268" s="545"/>
      <c r="K1268" s="545" t="s">
        <v>13413</v>
      </c>
      <c r="L1268" s="545" t="s">
        <v>14993</v>
      </c>
      <c r="M1268" s="548" t="s">
        <v>13868</v>
      </c>
      <c r="N1268" s="545" t="s">
        <v>13413</v>
      </c>
      <c r="O1268" s="545" t="s">
        <v>14994</v>
      </c>
      <c r="P1268" s="549">
        <v>1358</v>
      </c>
      <c r="Q1268" s="549">
        <v>2</v>
      </c>
      <c r="R1268" s="549">
        <v>117</v>
      </c>
      <c r="S1268" s="548"/>
      <c r="T1268" s="548"/>
      <c r="U1268" s="99"/>
    </row>
    <row r="1269" spans="1:21" ht="19.5" customHeight="1">
      <c r="A1269" s="545">
        <v>1688</v>
      </c>
      <c r="B1269" s="545" t="s">
        <v>7907</v>
      </c>
      <c r="C1269" s="545" t="s">
        <v>216</v>
      </c>
      <c r="D1269" s="546">
        <v>44581</v>
      </c>
      <c r="E1269" s="171" t="str">
        <f t="shared" si="19"/>
        <v>2022</v>
      </c>
      <c r="F1269" s="547">
        <v>273397</v>
      </c>
      <c r="G1269" s="548">
        <v>0.19</v>
      </c>
      <c r="H1269" s="547">
        <v>229745.38</v>
      </c>
      <c r="I1269" s="545" t="s">
        <v>12700</v>
      </c>
      <c r="J1269" s="545" t="s">
        <v>13298</v>
      </c>
      <c r="K1269" s="545" t="s">
        <v>14995</v>
      </c>
      <c r="L1269" s="545" t="s">
        <v>14993</v>
      </c>
      <c r="M1269" s="548" t="s">
        <v>13868</v>
      </c>
      <c r="N1269" s="545" t="s">
        <v>13413</v>
      </c>
      <c r="O1269" s="545" t="s">
        <v>14996</v>
      </c>
      <c r="P1269" s="549">
        <v>1359</v>
      </c>
      <c r="Q1269" s="549">
        <v>2</v>
      </c>
      <c r="R1269" s="549">
        <v>117</v>
      </c>
      <c r="S1269" s="548">
        <v>1012</v>
      </c>
      <c r="T1269" s="548"/>
      <c r="U1269" s="99"/>
    </row>
    <row r="1270" spans="1:21" ht="19.5" customHeight="1">
      <c r="A1270" s="545">
        <v>1689</v>
      </c>
      <c r="B1270" s="545" t="s">
        <v>456</v>
      </c>
      <c r="C1270" s="545" t="s">
        <v>216</v>
      </c>
      <c r="D1270" s="546"/>
      <c r="E1270" s="171" t="str">
        <f t="shared" si="19"/>
        <v>1900</v>
      </c>
      <c r="F1270" s="547">
        <v>0</v>
      </c>
      <c r="G1270" s="548">
        <v>0</v>
      </c>
      <c r="H1270" s="547">
        <v>0</v>
      </c>
      <c r="I1270" s="545" t="s">
        <v>12660</v>
      </c>
      <c r="J1270" s="545"/>
      <c r="K1270" s="545" t="s">
        <v>13413</v>
      </c>
      <c r="L1270" s="545" t="s">
        <v>13841</v>
      </c>
      <c r="M1270" s="548" t="s">
        <v>13758</v>
      </c>
      <c r="N1270" s="545" t="s">
        <v>13413</v>
      </c>
      <c r="O1270" s="545" t="s">
        <v>14997</v>
      </c>
      <c r="P1270" s="549">
        <v>1360</v>
      </c>
      <c r="Q1270" s="549">
        <v>1</v>
      </c>
      <c r="R1270" s="549">
        <v>72</v>
      </c>
      <c r="S1270" s="548"/>
      <c r="T1270" s="548"/>
      <c r="U1270" s="99"/>
    </row>
    <row r="1271" spans="1:21" ht="19.5" customHeight="1">
      <c r="A1271" s="545">
        <v>1690</v>
      </c>
      <c r="B1271" s="545" t="s">
        <v>462</v>
      </c>
      <c r="C1271" s="545" t="s">
        <v>216</v>
      </c>
      <c r="D1271" s="546">
        <v>43552</v>
      </c>
      <c r="E1271" s="171" t="str">
        <f t="shared" si="19"/>
        <v>2019</v>
      </c>
      <c r="F1271" s="547">
        <v>999</v>
      </c>
      <c r="G1271" s="548">
        <v>0</v>
      </c>
      <c r="H1271" s="547">
        <v>999</v>
      </c>
      <c r="I1271" s="545" t="s">
        <v>12660</v>
      </c>
      <c r="J1271" s="545" t="s">
        <v>13296</v>
      </c>
      <c r="K1271" s="545" t="s">
        <v>13413</v>
      </c>
      <c r="L1271" s="545" t="s">
        <v>13844</v>
      </c>
      <c r="M1271" s="548" t="s">
        <v>13758</v>
      </c>
      <c r="N1271" s="545" t="s">
        <v>13413</v>
      </c>
      <c r="O1271" s="545" t="s">
        <v>14998</v>
      </c>
      <c r="P1271" s="549">
        <v>1361</v>
      </c>
      <c r="Q1271" s="549">
        <v>1</v>
      </c>
      <c r="R1271" s="549">
        <v>72</v>
      </c>
      <c r="S1271" s="548">
        <v>2218</v>
      </c>
      <c r="T1271" s="548"/>
      <c r="U1271" s="99"/>
    </row>
    <row r="1272" spans="1:21" ht="19.5" customHeight="1">
      <c r="A1272" s="545">
        <v>1691</v>
      </c>
      <c r="B1272" s="545" t="s">
        <v>1285</v>
      </c>
      <c r="C1272" s="545" t="s">
        <v>216</v>
      </c>
      <c r="D1272" s="546">
        <v>46052</v>
      </c>
      <c r="E1272" s="171" t="str">
        <f t="shared" si="19"/>
        <v>2026</v>
      </c>
      <c r="F1272" s="547">
        <v>689862</v>
      </c>
      <c r="G1272" s="548">
        <v>0.19</v>
      </c>
      <c r="H1272" s="547">
        <v>579715.97</v>
      </c>
      <c r="I1272" s="545" t="s">
        <v>12700</v>
      </c>
      <c r="J1272" s="545" t="s">
        <v>13307</v>
      </c>
      <c r="K1272" s="545" t="s">
        <v>14999</v>
      </c>
      <c r="L1272" s="545" t="s">
        <v>13413</v>
      </c>
      <c r="M1272" s="548" t="s">
        <v>13758</v>
      </c>
      <c r="N1272" s="545" t="s">
        <v>13413</v>
      </c>
      <c r="O1272" s="545" t="s">
        <v>15000</v>
      </c>
      <c r="P1272" s="549">
        <v>1362</v>
      </c>
      <c r="Q1272" s="549">
        <v>1</v>
      </c>
      <c r="R1272" s="549">
        <v>117</v>
      </c>
      <c r="S1272" s="548">
        <v>2228</v>
      </c>
      <c r="T1272" s="548"/>
      <c r="U1272" s="99"/>
    </row>
    <row r="1273" spans="1:21" ht="19.5" customHeight="1">
      <c r="A1273" s="545">
        <v>1693</v>
      </c>
      <c r="B1273" s="545" t="s">
        <v>7252</v>
      </c>
      <c r="C1273" s="545" t="s">
        <v>216</v>
      </c>
      <c r="D1273" s="546">
        <v>46052</v>
      </c>
      <c r="E1273" s="171" t="str">
        <f t="shared" si="19"/>
        <v>2026</v>
      </c>
      <c r="F1273" s="547">
        <v>6964</v>
      </c>
      <c r="G1273" s="548">
        <v>0.19</v>
      </c>
      <c r="H1273" s="547">
        <v>5852.1</v>
      </c>
      <c r="I1273" s="545" t="s">
        <v>12650</v>
      </c>
      <c r="J1273" s="545" t="s">
        <v>13307</v>
      </c>
      <c r="K1273" s="545"/>
      <c r="L1273" s="545" t="s">
        <v>13413</v>
      </c>
      <c r="M1273" s="548" t="s">
        <v>13758</v>
      </c>
      <c r="N1273" s="545" t="s">
        <v>13413</v>
      </c>
      <c r="O1273" s="545" t="s">
        <v>15001</v>
      </c>
      <c r="P1273" s="549">
        <v>1363</v>
      </c>
      <c r="Q1273" s="549">
        <v>1</v>
      </c>
      <c r="R1273" s="549">
        <v>127</v>
      </c>
      <c r="S1273" s="548">
        <v>2228</v>
      </c>
      <c r="T1273" s="548"/>
      <c r="U1273" s="99"/>
    </row>
    <row r="1274" spans="1:21" ht="19.5" customHeight="1">
      <c r="A1274" s="545">
        <v>1695</v>
      </c>
      <c r="B1274" s="545" t="s">
        <v>908</v>
      </c>
      <c r="C1274" s="545" t="s">
        <v>4504</v>
      </c>
      <c r="D1274" s="546"/>
      <c r="E1274" s="171" t="str">
        <f t="shared" si="19"/>
        <v>1900</v>
      </c>
      <c r="F1274" s="547">
        <v>0</v>
      </c>
      <c r="G1274" s="548">
        <v>0</v>
      </c>
      <c r="H1274" s="547">
        <v>0</v>
      </c>
      <c r="I1274" s="545" t="s">
        <v>12668</v>
      </c>
      <c r="J1274" s="545"/>
      <c r="K1274" s="545" t="s">
        <v>13413</v>
      </c>
      <c r="L1274" s="545" t="s">
        <v>13413</v>
      </c>
      <c r="M1274" s="548" t="s">
        <v>13868</v>
      </c>
      <c r="N1274" s="545" t="s">
        <v>13413</v>
      </c>
      <c r="O1274" s="545" t="s">
        <v>13413</v>
      </c>
      <c r="P1274" s="549">
        <v>1364</v>
      </c>
      <c r="Q1274" s="549">
        <v>2</v>
      </c>
      <c r="R1274" s="549">
        <v>7</v>
      </c>
      <c r="S1274" s="548"/>
      <c r="T1274" s="548"/>
      <c r="U1274" s="99"/>
    </row>
    <row r="1275" spans="1:21" ht="19.5" customHeight="1">
      <c r="A1275" s="545">
        <v>1697</v>
      </c>
      <c r="B1275" s="545" t="s">
        <v>3397</v>
      </c>
      <c r="C1275" s="545" t="s">
        <v>216</v>
      </c>
      <c r="D1275" s="546"/>
      <c r="E1275" s="171" t="str">
        <f t="shared" si="19"/>
        <v>1900</v>
      </c>
      <c r="F1275" s="547">
        <v>0</v>
      </c>
      <c r="G1275" s="548">
        <v>0</v>
      </c>
      <c r="H1275" s="547">
        <v>0</v>
      </c>
      <c r="I1275" s="545" t="s">
        <v>12716</v>
      </c>
      <c r="J1275" s="545"/>
      <c r="K1275" s="545" t="s">
        <v>13413</v>
      </c>
      <c r="L1275" s="545" t="s">
        <v>13413</v>
      </c>
      <c r="M1275" s="548" t="s">
        <v>13758</v>
      </c>
      <c r="N1275" s="545" t="s">
        <v>13413</v>
      </c>
      <c r="O1275" s="545" t="s">
        <v>13413</v>
      </c>
      <c r="P1275" s="549">
        <v>1365</v>
      </c>
      <c r="Q1275" s="549">
        <v>1</v>
      </c>
      <c r="R1275" s="549">
        <v>25</v>
      </c>
      <c r="S1275" s="548"/>
      <c r="T1275" s="548"/>
      <c r="U1275" s="99"/>
    </row>
    <row r="1276" spans="1:21" ht="19.5" customHeight="1">
      <c r="A1276" s="545">
        <v>1698</v>
      </c>
      <c r="B1276" s="545" t="s">
        <v>11727</v>
      </c>
      <c r="C1276" s="545" t="s">
        <v>216</v>
      </c>
      <c r="D1276" s="546"/>
      <c r="E1276" s="171" t="str">
        <f t="shared" si="19"/>
        <v>1900</v>
      </c>
      <c r="F1276" s="547">
        <v>0</v>
      </c>
      <c r="G1276" s="548">
        <v>0</v>
      </c>
      <c r="H1276" s="547">
        <v>0</v>
      </c>
      <c r="I1276" s="545" t="s">
        <v>12650</v>
      </c>
      <c r="J1276" s="545"/>
      <c r="K1276" s="545" t="s">
        <v>13413</v>
      </c>
      <c r="L1276" s="545" t="s">
        <v>15002</v>
      </c>
      <c r="M1276" s="548" t="s">
        <v>13758</v>
      </c>
      <c r="N1276" s="545" t="s">
        <v>13413</v>
      </c>
      <c r="O1276" s="545" t="s">
        <v>13413</v>
      </c>
      <c r="P1276" s="549">
        <v>1366</v>
      </c>
      <c r="Q1276" s="549">
        <v>1</v>
      </c>
      <c r="R1276" s="549">
        <v>127</v>
      </c>
      <c r="S1276" s="548"/>
      <c r="T1276" s="548"/>
      <c r="U1276" s="99"/>
    </row>
    <row r="1277" spans="1:21" ht="19.5" customHeight="1">
      <c r="A1277" s="545">
        <v>1699</v>
      </c>
      <c r="B1277" s="545" t="s">
        <v>11726</v>
      </c>
      <c r="C1277" s="545" t="s">
        <v>216</v>
      </c>
      <c r="D1277" s="546"/>
      <c r="E1277" s="171" t="str">
        <f t="shared" si="19"/>
        <v>1900</v>
      </c>
      <c r="F1277" s="547">
        <v>0</v>
      </c>
      <c r="G1277" s="548">
        <v>0</v>
      </c>
      <c r="H1277" s="547">
        <v>0</v>
      </c>
      <c r="I1277" s="545" t="s">
        <v>12650</v>
      </c>
      <c r="J1277" s="545"/>
      <c r="K1277" s="545" t="s">
        <v>13413</v>
      </c>
      <c r="L1277" s="545" t="s">
        <v>15003</v>
      </c>
      <c r="M1277" s="548" t="s">
        <v>13758</v>
      </c>
      <c r="N1277" s="545" t="s">
        <v>13413</v>
      </c>
      <c r="O1277" s="545" t="s">
        <v>15004</v>
      </c>
      <c r="P1277" s="549">
        <v>1367</v>
      </c>
      <c r="Q1277" s="549">
        <v>1</v>
      </c>
      <c r="R1277" s="549">
        <v>127</v>
      </c>
      <c r="S1277" s="548"/>
      <c r="T1277" s="548"/>
      <c r="U1277" s="99"/>
    </row>
    <row r="1278" spans="1:21" ht="19.5" customHeight="1">
      <c r="A1278" s="545">
        <v>1700</v>
      </c>
      <c r="B1278" s="545" t="s">
        <v>11725</v>
      </c>
      <c r="C1278" s="545" t="s">
        <v>216</v>
      </c>
      <c r="D1278" s="546"/>
      <c r="E1278" s="171" t="str">
        <f t="shared" si="19"/>
        <v>1900</v>
      </c>
      <c r="F1278" s="547">
        <v>0</v>
      </c>
      <c r="G1278" s="548">
        <v>0</v>
      </c>
      <c r="H1278" s="547">
        <v>0</v>
      </c>
      <c r="I1278" s="545" t="s">
        <v>12650</v>
      </c>
      <c r="J1278" s="545"/>
      <c r="K1278" s="545" t="s">
        <v>13413</v>
      </c>
      <c r="L1278" s="545" t="s">
        <v>13413</v>
      </c>
      <c r="M1278" s="548" t="s">
        <v>13758</v>
      </c>
      <c r="N1278" s="545" t="s">
        <v>13413</v>
      </c>
      <c r="O1278" s="545" t="s">
        <v>15005</v>
      </c>
      <c r="P1278" s="549">
        <v>1368</v>
      </c>
      <c r="Q1278" s="549">
        <v>1</v>
      </c>
      <c r="R1278" s="549">
        <v>127</v>
      </c>
      <c r="S1278" s="548"/>
      <c r="T1278" s="548"/>
      <c r="U1278" s="99"/>
    </row>
    <row r="1279" spans="1:21" ht="19.5" customHeight="1">
      <c r="A1279" s="545">
        <v>1701</v>
      </c>
      <c r="B1279" s="545" t="s">
        <v>2139</v>
      </c>
      <c r="C1279" s="545" t="s">
        <v>216</v>
      </c>
      <c r="D1279" s="546"/>
      <c r="E1279" s="171" t="str">
        <f t="shared" si="19"/>
        <v>1900</v>
      </c>
      <c r="F1279" s="547">
        <v>0</v>
      </c>
      <c r="G1279" s="548">
        <v>0</v>
      </c>
      <c r="H1279" s="547">
        <v>0</v>
      </c>
      <c r="I1279" s="545" t="s">
        <v>12650</v>
      </c>
      <c r="J1279" s="545"/>
      <c r="K1279" s="545" t="s">
        <v>13413</v>
      </c>
      <c r="L1279" s="545" t="s">
        <v>13413</v>
      </c>
      <c r="M1279" s="548" t="s">
        <v>13758</v>
      </c>
      <c r="N1279" s="545" t="s">
        <v>13413</v>
      </c>
      <c r="O1279" s="545" t="s">
        <v>15006</v>
      </c>
      <c r="P1279" s="549">
        <v>1369</v>
      </c>
      <c r="Q1279" s="549">
        <v>1</v>
      </c>
      <c r="R1279" s="549">
        <v>127</v>
      </c>
      <c r="S1279" s="548"/>
      <c r="T1279" s="548"/>
      <c r="U1279" s="99"/>
    </row>
    <row r="1280" spans="1:21" ht="19.5" customHeight="1">
      <c r="A1280" s="545">
        <v>1702</v>
      </c>
      <c r="B1280" s="545" t="s">
        <v>11724</v>
      </c>
      <c r="C1280" s="545" t="s">
        <v>216</v>
      </c>
      <c r="D1280" s="546"/>
      <c r="E1280" s="171" t="str">
        <f t="shared" si="19"/>
        <v>1900</v>
      </c>
      <c r="F1280" s="547">
        <v>0</v>
      </c>
      <c r="G1280" s="548">
        <v>0</v>
      </c>
      <c r="H1280" s="547">
        <v>0</v>
      </c>
      <c r="I1280" s="545" t="s">
        <v>12650</v>
      </c>
      <c r="J1280" s="545"/>
      <c r="K1280" s="545" t="s">
        <v>13413</v>
      </c>
      <c r="L1280" s="545" t="s">
        <v>13413</v>
      </c>
      <c r="M1280" s="548" t="s">
        <v>13758</v>
      </c>
      <c r="N1280" s="545" t="s">
        <v>13413</v>
      </c>
      <c r="O1280" s="545" t="s">
        <v>15007</v>
      </c>
      <c r="P1280" s="549">
        <v>1370</v>
      </c>
      <c r="Q1280" s="549">
        <v>1</v>
      </c>
      <c r="R1280" s="549">
        <v>127</v>
      </c>
      <c r="S1280" s="548"/>
      <c r="T1280" s="548"/>
      <c r="U1280" s="99"/>
    </row>
    <row r="1281" spans="1:21" ht="19.5" customHeight="1">
      <c r="A1281" s="545">
        <v>1703</v>
      </c>
      <c r="B1281" s="545" t="s">
        <v>2135</v>
      </c>
      <c r="C1281" s="545" t="s">
        <v>216</v>
      </c>
      <c r="D1281" s="546"/>
      <c r="E1281" s="171" t="str">
        <f t="shared" si="19"/>
        <v>1900</v>
      </c>
      <c r="F1281" s="547">
        <v>0</v>
      </c>
      <c r="G1281" s="548">
        <v>0</v>
      </c>
      <c r="H1281" s="547">
        <v>0</v>
      </c>
      <c r="I1281" s="545" t="s">
        <v>12650</v>
      </c>
      <c r="J1281" s="545"/>
      <c r="K1281" s="545" t="s">
        <v>13413</v>
      </c>
      <c r="L1281" s="545" t="s">
        <v>13413</v>
      </c>
      <c r="M1281" s="548" t="s">
        <v>13758</v>
      </c>
      <c r="N1281" s="545" t="s">
        <v>13413</v>
      </c>
      <c r="O1281" s="545" t="s">
        <v>15008</v>
      </c>
      <c r="P1281" s="549">
        <v>1371</v>
      </c>
      <c r="Q1281" s="549">
        <v>1</v>
      </c>
      <c r="R1281" s="549">
        <v>127</v>
      </c>
      <c r="S1281" s="548"/>
      <c r="T1281" s="548"/>
      <c r="U1281" s="99"/>
    </row>
    <row r="1282" spans="1:21" ht="19.5" customHeight="1">
      <c r="A1282" s="545">
        <v>1708</v>
      </c>
      <c r="B1282" s="545" t="s">
        <v>475</v>
      </c>
      <c r="C1282" s="545" t="s">
        <v>216</v>
      </c>
      <c r="D1282" s="546"/>
      <c r="E1282" s="171" t="str">
        <f t="shared" si="19"/>
        <v>1900</v>
      </c>
      <c r="F1282" s="547">
        <v>0</v>
      </c>
      <c r="G1282" s="548">
        <v>0</v>
      </c>
      <c r="H1282" s="547">
        <v>0</v>
      </c>
      <c r="I1282" s="545" t="s">
        <v>12665</v>
      </c>
      <c r="J1282" s="545"/>
      <c r="K1282" s="545" t="s">
        <v>13413</v>
      </c>
      <c r="L1282" s="545" t="s">
        <v>15009</v>
      </c>
      <c r="M1282" s="548" t="s">
        <v>13758</v>
      </c>
      <c r="N1282" s="545" t="s">
        <v>13413</v>
      </c>
      <c r="O1282" s="545" t="s">
        <v>15010</v>
      </c>
      <c r="P1282" s="549">
        <v>1373</v>
      </c>
      <c r="Q1282" s="549">
        <v>1</v>
      </c>
      <c r="R1282" s="549">
        <v>75</v>
      </c>
      <c r="S1282" s="548"/>
      <c r="T1282" s="548"/>
      <c r="U1282" s="99"/>
    </row>
    <row r="1283" spans="1:21" ht="19.5" customHeight="1">
      <c r="A1283" s="545">
        <v>1709</v>
      </c>
      <c r="B1283" s="545" t="s">
        <v>2074</v>
      </c>
      <c r="C1283" s="545" t="s">
        <v>209</v>
      </c>
      <c r="D1283" s="546"/>
      <c r="E1283" s="171" t="str">
        <f t="shared" si="19"/>
        <v>1900</v>
      </c>
      <c r="F1283" s="547">
        <v>0</v>
      </c>
      <c r="G1283" s="548">
        <v>0</v>
      </c>
      <c r="H1283" s="547">
        <v>0</v>
      </c>
      <c r="I1283" s="545" t="s">
        <v>12637</v>
      </c>
      <c r="J1283" s="545"/>
      <c r="K1283" s="545" t="s">
        <v>13413</v>
      </c>
      <c r="L1283" s="545" t="s">
        <v>13413</v>
      </c>
      <c r="M1283" s="548" t="s">
        <v>13758</v>
      </c>
      <c r="N1283" s="545" t="s">
        <v>13413</v>
      </c>
      <c r="O1283" s="545" t="s">
        <v>13413</v>
      </c>
      <c r="P1283" s="549">
        <v>1374</v>
      </c>
      <c r="Q1283" s="549">
        <v>1</v>
      </c>
      <c r="R1283" s="549">
        <v>13</v>
      </c>
      <c r="S1283" s="548"/>
      <c r="T1283" s="548"/>
      <c r="U1283" s="99"/>
    </row>
    <row r="1284" spans="1:21" ht="19.5" customHeight="1">
      <c r="A1284" s="545">
        <v>1710</v>
      </c>
      <c r="B1284" s="545" t="s">
        <v>11723</v>
      </c>
      <c r="C1284" s="545" t="s">
        <v>216</v>
      </c>
      <c r="D1284" s="546"/>
      <c r="E1284" s="171" t="str">
        <f t="shared" ref="E1284:E1347" si="20">TEXT(D1284,"YYYY")</f>
        <v>1900</v>
      </c>
      <c r="F1284" s="547">
        <v>0</v>
      </c>
      <c r="G1284" s="548">
        <v>0</v>
      </c>
      <c r="H1284" s="547">
        <v>0</v>
      </c>
      <c r="I1284" s="545" t="s">
        <v>12660</v>
      </c>
      <c r="J1284" s="545"/>
      <c r="K1284" s="545" t="s">
        <v>13413</v>
      </c>
      <c r="L1284" s="545" t="s">
        <v>15011</v>
      </c>
      <c r="M1284" s="548" t="s">
        <v>13758</v>
      </c>
      <c r="N1284" s="545" t="s">
        <v>13413</v>
      </c>
      <c r="O1284" s="545" t="s">
        <v>15012</v>
      </c>
      <c r="P1284" s="549">
        <v>1375</v>
      </c>
      <c r="Q1284" s="549">
        <v>1</v>
      </c>
      <c r="R1284" s="549">
        <v>72</v>
      </c>
      <c r="S1284" s="548"/>
      <c r="T1284" s="548"/>
      <c r="U1284" s="99"/>
    </row>
    <row r="1285" spans="1:21" ht="19.5" customHeight="1">
      <c r="A1285" s="545">
        <v>1711</v>
      </c>
      <c r="B1285" s="545" t="s">
        <v>4484</v>
      </c>
      <c r="C1285" s="545" t="s">
        <v>216</v>
      </c>
      <c r="D1285" s="546">
        <v>43509</v>
      </c>
      <c r="E1285" s="171" t="str">
        <f t="shared" si="20"/>
        <v>2019</v>
      </c>
      <c r="F1285" s="547">
        <v>579</v>
      </c>
      <c r="G1285" s="548">
        <v>0</v>
      </c>
      <c r="H1285" s="547">
        <v>579</v>
      </c>
      <c r="I1285" s="545" t="s">
        <v>12665</v>
      </c>
      <c r="J1285" s="545" t="s">
        <v>13298</v>
      </c>
      <c r="K1285" s="545" t="s">
        <v>13413</v>
      </c>
      <c r="L1285" s="545" t="s">
        <v>13866</v>
      </c>
      <c r="M1285" s="548" t="s">
        <v>13758</v>
      </c>
      <c r="N1285" s="545" t="s">
        <v>13413</v>
      </c>
      <c r="O1285" s="545" t="s">
        <v>15013</v>
      </c>
      <c r="P1285" s="549">
        <v>1376</v>
      </c>
      <c r="Q1285" s="549">
        <v>1</v>
      </c>
      <c r="R1285" s="549">
        <v>75</v>
      </c>
      <c r="S1285" s="548">
        <v>1012</v>
      </c>
      <c r="T1285" s="548"/>
      <c r="U1285" s="99"/>
    </row>
    <row r="1286" spans="1:21" ht="19.5" customHeight="1">
      <c r="A1286" s="545">
        <v>1712</v>
      </c>
      <c r="B1286" s="545" t="s">
        <v>11722</v>
      </c>
      <c r="C1286" s="545" t="s">
        <v>216</v>
      </c>
      <c r="D1286" s="546"/>
      <c r="E1286" s="171" t="str">
        <f t="shared" si="20"/>
        <v>1900</v>
      </c>
      <c r="F1286" s="547">
        <v>0</v>
      </c>
      <c r="G1286" s="548">
        <v>0</v>
      </c>
      <c r="H1286" s="547">
        <v>0</v>
      </c>
      <c r="I1286" s="545" t="s">
        <v>12663</v>
      </c>
      <c r="J1286" s="545"/>
      <c r="K1286" s="545" t="s">
        <v>13413</v>
      </c>
      <c r="L1286" s="545" t="s">
        <v>14857</v>
      </c>
      <c r="M1286" s="548" t="s">
        <v>13758</v>
      </c>
      <c r="N1286" s="545" t="s">
        <v>13413</v>
      </c>
      <c r="O1286" s="545" t="s">
        <v>15014</v>
      </c>
      <c r="P1286" s="549">
        <v>1377</v>
      </c>
      <c r="Q1286" s="549">
        <v>1</v>
      </c>
      <c r="R1286" s="549">
        <v>21</v>
      </c>
      <c r="S1286" s="548"/>
      <c r="T1286" s="548"/>
      <c r="U1286" s="99"/>
    </row>
    <row r="1287" spans="1:21" ht="19.5" customHeight="1">
      <c r="A1287" s="545">
        <v>1713</v>
      </c>
      <c r="B1287" s="545" t="s">
        <v>11721</v>
      </c>
      <c r="C1287" s="545" t="s">
        <v>216</v>
      </c>
      <c r="D1287" s="546">
        <v>44596</v>
      </c>
      <c r="E1287" s="171" t="str">
        <f t="shared" si="20"/>
        <v>2022</v>
      </c>
      <c r="F1287" s="547">
        <v>3395</v>
      </c>
      <c r="G1287" s="548">
        <v>0.19</v>
      </c>
      <c r="H1287" s="547">
        <v>2852.94</v>
      </c>
      <c r="I1287" s="545" t="s">
        <v>12697</v>
      </c>
      <c r="J1287" s="545" t="s">
        <v>13297</v>
      </c>
      <c r="K1287" s="545" t="s">
        <v>13413</v>
      </c>
      <c r="L1287" s="545" t="s">
        <v>13807</v>
      </c>
      <c r="M1287" s="548" t="s">
        <v>13758</v>
      </c>
      <c r="N1287" s="545" t="s">
        <v>13413</v>
      </c>
      <c r="O1287" s="545" t="s">
        <v>15015</v>
      </c>
      <c r="P1287" s="549">
        <v>1378</v>
      </c>
      <c r="Q1287" s="549">
        <v>1</v>
      </c>
      <c r="R1287" s="549">
        <v>138</v>
      </c>
      <c r="S1287" s="548">
        <v>2257</v>
      </c>
      <c r="T1287" s="548"/>
      <c r="U1287" s="99"/>
    </row>
    <row r="1288" spans="1:21" ht="19.5" customHeight="1">
      <c r="A1288" s="545">
        <v>1715</v>
      </c>
      <c r="B1288" s="545" t="s">
        <v>8024</v>
      </c>
      <c r="C1288" s="545" t="s">
        <v>437</v>
      </c>
      <c r="D1288" s="546">
        <v>43553</v>
      </c>
      <c r="E1288" s="171" t="str">
        <f t="shared" si="20"/>
        <v>2019</v>
      </c>
      <c r="F1288" s="547">
        <v>392700</v>
      </c>
      <c r="G1288" s="548">
        <v>0.19</v>
      </c>
      <c r="H1288" s="547">
        <v>330000</v>
      </c>
      <c r="I1288" s="545" t="s">
        <v>12668</v>
      </c>
      <c r="J1288" s="545" t="s">
        <v>13296</v>
      </c>
      <c r="K1288" s="545" t="s">
        <v>13413</v>
      </c>
      <c r="L1288" s="545" t="s">
        <v>15016</v>
      </c>
      <c r="M1288" s="548" t="s">
        <v>13868</v>
      </c>
      <c r="N1288" s="545" t="s">
        <v>13413</v>
      </c>
      <c r="O1288" s="545" t="s">
        <v>13413</v>
      </c>
      <c r="P1288" s="549">
        <v>1380</v>
      </c>
      <c r="Q1288" s="549">
        <v>2</v>
      </c>
      <c r="R1288" s="549">
        <v>7</v>
      </c>
      <c r="S1288" s="548">
        <v>2218</v>
      </c>
      <c r="T1288" s="548"/>
      <c r="U1288" s="99"/>
    </row>
    <row r="1289" spans="1:21" ht="19.5" customHeight="1">
      <c r="A1289" s="545">
        <v>1716</v>
      </c>
      <c r="B1289" s="545" t="s">
        <v>11720</v>
      </c>
      <c r="C1289" s="545" t="s">
        <v>209</v>
      </c>
      <c r="D1289" s="546">
        <v>44596</v>
      </c>
      <c r="E1289" s="171" t="str">
        <f t="shared" si="20"/>
        <v>2022</v>
      </c>
      <c r="F1289" s="547">
        <v>14118.01</v>
      </c>
      <c r="G1289" s="548">
        <v>0.19</v>
      </c>
      <c r="H1289" s="547">
        <v>11863.87</v>
      </c>
      <c r="I1289" s="545" t="s">
        <v>12697</v>
      </c>
      <c r="J1289" s="545" t="s">
        <v>13297</v>
      </c>
      <c r="K1289" s="545" t="s">
        <v>13413</v>
      </c>
      <c r="L1289" s="545" t="s">
        <v>14933</v>
      </c>
      <c r="M1289" s="548" t="s">
        <v>13758</v>
      </c>
      <c r="N1289" s="545" t="s">
        <v>13413</v>
      </c>
      <c r="O1289" s="545" t="s">
        <v>13413</v>
      </c>
      <c r="P1289" s="549">
        <v>1381</v>
      </c>
      <c r="Q1289" s="549">
        <v>1</v>
      </c>
      <c r="R1289" s="549">
        <v>138</v>
      </c>
      <c r="S1289" s="548">
        <v>2257</v>
      </c>
      <c r="T1289" s="548"/>
      <c r="U1289" s="99"/>
    </row>
    <row r="1290" spans="1:21" ht="19.5" customHeight="1">
      <c r="A1290" s="545">
        <v>1717</v>
      </c>
      <c r="B1290" s="545" t="s">
        <v>357</v>
      </c>
      <c r="C1290" s="545" t="s">
        <v>221</v>
      </c>
      <c r="D1290" s="546"/>
      <c r="E1290" s="171" t="str">
        <f t="shared" si="20"/>
        <v>1900</v>
      </c>
      <c r="F1290" s="547">
        <v>0</v>
      </c>
      <c r="G1290" s="548">
        <v>0</v>
      </c>
      <c r="H1290" s="547">
        <v>0</v>
      </c>
      <c r="I1290" s="545" t="s">
        <v>12654</v>
      </c>
      <c r="J1290" s="545"/>
      <c r="K1290" s="545" t="s">
        <v>13413</v>
      </c>
      <c r="L1290" s="545" t="s">
        <v>15017</v>
      </c>
      <c r="M1290" s="548" t="s">
        <v>13758</v>
      </c>
      <c r="N1290" s="545" t="s">
        <v>13413</v>
      </c>
      <c r="O1290" s="545" t="s">
        <v>15018</v>
      </c>
      <c r="P1290" s="549">
        <v>1382</v>
      </c>
      <c r="Q1290" s="549">
        <v>1</v>
      </c>
      <c r="R1290" s="549">
        <v>2</v>
      </c>
      <c r="S1290" s="548"/>
      <c r="T1290" s="548"/>
      <c r="U1290" s="99"/>
    </row>
    <row r="1291" spans="1:21" ht="19.5" customHeight="1">
      <c r="A1291" s="545">
        <v>1718</v>
      </c>
      <c r="B1291" s="545" t="s">
        <v>503</v>
      </c>
      <c r="C1291" s="545" t="s">
        <v>216</v>
      </c>
      <c r="D1291" s="546"/>
      <c r="E1291" s="171" t="str">
        <f t="shared" si="20"/>
        <v>1900</v>
      </c>
      <c r="F1291" s="547">
        <v>0</v>
      </c>
      <c r="G1291" s="548">
        <v>0</v>
      </c>
      <c r="H1291" s="547">
        <v>0</v>
      </c>
      <c r="I1291" s="545" t="s">
        <v>12672</v>
      </c>
      <c r="J1291" s="545"/>
      <c r="K1291" s="545" t="s">
        <v>13413</v>
      </c>
      <c r="L1291" s="545" t="s">
        <v>15019</v>
      </c>
      <c r="M1291" s="548" t="s">
        <v>13758</v>
      </c>
      <c r="N1291" s="545" t="s">
        <v>13413</v>
      </c>
      <c r="O1291" s="545" t="s">
        <v>13413</v>
      </c>
      <c r="P1291" s="549">
        <v>1383</v>
      </c>
      <c r="Q1291" s="549">
        <v>1</v>
      </c>
      <c r="R1291" s="549">
        <v>4</v>
      </c>
      <c r="S1291" s="548"/>
      <c r="T1291" s="548"/>
      <c r="U1291" s="99"/>
    </row>
    <row r="1292" spans="1:21" ht="19.5" customHeight="1">
      <c r="A1292" s="545">
        <v>1720</v>
      </c>
      <c r="B1292" s="545" t="s">
        <v>11719</v>
      </c>
      <c r="C1292" s="545" t="s">
        <v>216</v>
      </c>
      <c r="D1292" s="546"/>
      <c r="E1292" s="171" t="str">
        <f t="shared" si="20"/>
        <v>1900</v>
      </c>
      <c r="F1292" s="547">
        <v>0</v>
      </c>
      <c r="G1292" s="548">
        <v>0</v>
      </c>
      <c r="H1292" s="547">
        <v>0</v>
      </c>
      <c r="I1292" s="545" t="s">
        <v>12672</v>
      </c>
      <c r="J1292" s="545"/>
      <c r="K1292" s="545" t="s">
        <v>13413</v>
      </c>
      <c r="L1292" s="545" t="s">
        <v>15019</v>
      </c>
      <c r="M1292" s="548" t="s">
        <v>13758</v>
      </c>
      <c r="N1292" s="545" t="s">
        <v>13413</v>
      </c>
      <c r="O1292" s="545" t="s">
        <v>13413</v>
      </c>
      <c r="P1292" s="549">
        <v>1384</v>
      </c>
      <c r="Q1292" s="549">
        <v>1</v>
      </c>
      <c r="R1292" s="549">
        <v>4</v>
      </c>
      <c r="S1292" s="548"/>
      <c r="T1292" s="548"/>
      <c r="U1292" s="99"/>
    </row>
    <row r="1293" spans="1:21" ht="19.5" customHeight="1">
      <c r="A1293" s="545">
        <v>1721</v>
      </c>
      <c r="B1293" s="545" t="s">
        <v>504</v>
      </c>
      <c r="C1293" s="545" t="s">
        <v>216</v>
      </c>
      <c r="D1293" s="546"/>
      <c r="E1293" s="171" t="str">
        <f t="shared" si="20"/>
        <v>1900</v>
      </c>
      <c r="F1293" s="547">
        <v>0</v>
      </c>
      <c r="G1293" s="548">
        <v>0</v>
      </c>
      <c r="H1293" s="547">
        <v>0</v>
      </c>
      <c r="I1293" s="545" t="s">
        <v>12672</v>
      </c>
      <c r="J1293" s="545"/>
      <c r="K1293" s="545" t="s">
        <v>13413</v>
      </c>
      <c r="L1293" s="545" t="s">
        <v>15019</v>
      </c>
      <c r="M1293" s="548" t="s">
        <v>13758</v>
      </c>
      <c r="N1293" s="545" t="s">
        <v>13413</v>
      </c>
      <c r="O1293" s="545" t="s">
        <v>13413</v>
      </c>
      <c r="P1293" s="549">
        <v>1385</v>
      </c>
      <c r="Q1293" s="549">
        <v>1</v>
      </c>
      <c r="R1293" s="549">
        <v>4</v>
      </c>
      <c r="S1293" s="548"/>
      <c r="T1293" s="548"/>
      <c r="U1293" s="99"/>
    </row>
    <row r="1294" spans="1:21" ht="19.5" customHeight="1">
      <c r="A1294" s="545">
        <v>1724</v>
      </c>
      <c r="B1294" s="545" t="s">
        <v>11718</v>
      </c>
      <c r="C1294" s="545" t="s">
        <v>216</v>
      </c>
      <c r="D1294" s="546"/>
      <c r="E1294" s="171" t="str">
        <f t="shared" si="20"/>
        <v>1900</v>
      </c>
      <c r="F1294" s="547">
        <v>0</v>
      </c>
      <c r="G1294" s="548">
        <v>0</v>
      </c>
      <c r="H1294" s="547">
        <v>0</v>
      </c>
      <c r="I1294" s="545" t="s">
        <v>12650</v>
      </c>
      <c r="J1294" s="545"/>
      <c r="K1294" s="545" t="s">
        <v>13413</v>
      </c>
      <c r="L1294" s="545" t="s">
        <v>13413</v>
      </c>
      <c r="M1294" s="548" t="s">
        <v>13758</v>
      </c>
      <c r="N1294" s="545" t="s">
        <v>13413</v>
      </c>
      <c r="O1294" s="545" t="s">
        <v>15020</v>
      </c>
      <c r="P1294" s="549">
        <v>1388</v>
      </c>
      <c r="Q1294" s="549">
        <v>1</v>
      </c>
      <c r="R1294" s="549">
        <v>127</v>
      </c>
      <c r="S1294" s="548"/>
      <c r="T1294" s="548"/>
      <c r="U1294" s="99"/>
    </row>
    <row r="1295" spans="1:21" ht="19.5" customHeight="1">
      <c r="A1295" s="545">
        <v>1725</v>
      </c>
      <c r="B1295" s="545" t="s">
        <v>6674</v>
      </c>
      <c r="C1295" s="545" t="s">
        <v>209</v>
      </c>
      <c r="D1295" s="546">
        <v>45708</v>
      </c>
      <c r="E1295" s="171" t="str">
        <f t="shared" si="20"/>
        <v>2025</v>
      </c>
      <c r="F1295" s="547">
        <v>16139.08</v>
      </c>
      <c r="G1295" s="548">
        <v>0.19</v>
      </c>
      <c r="H1295" s="547">
        <v>13562.26</v>
      </c>
      <c r="I1295" s="545" t="s">
        <v>12637</v>
      </c>
      <c r="J1295" s="545" t="s">
        <v>13307</v>
      </c>
      <c r="K1295" s="545" t="s">
        <v>13413</v>
      </c>
      <c r="L1295" s="545" t="s">
        <v>14933</v>
      </c>
      <c r="M1295" s="548" t="s">
        <v>13758</v>
      </c>
      <c r="N1295" s="545" t="s">
        <v>13413</v>
      </c>
      <c r="O1295" s="545" t="s">
        <v>13413</v>
      </c>
      <c r="P1295" s="549">
        <v>1389</v>
      </c>
      <c r="Q1295" s="549">
        <v>1</v>
      </c>
      <c r="R1295" s="549">
        <v>13</v>
      </c>
      <c r="S1295" s="548">
        <v>2228</v>
      </c>
      <c r="T1295" s="548"/>
      <c r="U1295" s="99"/>
    </row>
    <row r="1296" spans="1:21" ht="19.5" customHeight="1">
      <c r="A1296" s="545">
        <v>1726</v>
      </c>
      <c r="B1296" s="545" t="s">
        <v>1521</v>
      </c>
      <c r="C1296" s="545" t="s">
        <v>216</v>
      </c>
      <c r="D1296" s="546"/>
      <c r="E1296" s="171" t="str">
        <f t="shared" si="20"/>
        <v>1900</v>
      </c>
      <c r="F1296" s="547">
        <v>0</v>
      </c>
      <c r="G1296" s="548">
        <v>0</v>
      </c>
      <c r="H1296" s="547">
        <v>0</v>
      </c>
      <c r="I1296" s="545" t="s">
        <v>12656</v>
      </c>
      <c r="J1296" s="545"/>
      <c r="K1296" s="545" t="s">
        <v>13413</v>
      </c>
      <c r="L1296" s="545" t="s">
        <v>15021</v>
      </c>
      <c r="M1296" s="548" t="s">
        <v>13758</v>
      </c>
      <c r="N1296" s="545" t="s">
        <v>22146</v>
      </c>
      <c r="O1296" s="545" t="s">
        <v>15022</v>
      </c>
      <c r="P1296" s="549">
        <v>1390</v>
      </c>
      <c r="Q1296" s="549">
        <v>1</v>
      </c>
      <c r="R1296" s="549">
        <v>119</v>
      </c>
      <c r="S1296" s="548"/>
      <c r="T1296" s="548">
        <v>15</v>
      </c>
      <c r="U1296" s="99"/>
    </row>
    <row r="1297" spans="1:21" ht="19.5" customHeight="1">
      <c r="A1297" s="545">
        <v>1727</v>
      </c>
      <c r="B1297" s="545" t="s">
        <v>11717</v>
      </c>
      <c r="C1297" s="545" t="s">
        <v>216</v>
      </c>
      <c r="D1297" s="546"/>
      <c r="E1297" s="171" t="str">
        <f t="shared" si="20"/>
        <v>1900</v>
      </c>
      <c r="F1297" s="547">
        <v>0</v>
      </c>
      <c r="G1297" s="548">
        <v>0</v>
      </c>
      <c r="H1297" s="547">
        <v>0</v>
      </c>
      <c r="I1297" s="545" t="s">
        <v>12650</v>
      </c>
      <c r="J1297" s="545"/>
      <c r="K1297" s="545" t="s">
        <v>13413</v>
      </c>
      <c r="L1297" s="545" t="s">
        <v>13413</v>
      </c>
      <c r="M1297" s="548" t="s">
        <v>13758</v>
      </c>
      <c r="N1297" s="545" t="s">
        <v>13413</v>
      </c>
      <c r="O1297" s="545" t="s">
        <v>15023</v>
      </c>
      <c r="P1297" s="549">
        <v>1391</v>
      </c>
      <c r="Q1297" s="549">
        <v>1</v>
      </c>
      <c r="R1297" s="549">
        <v>127</v>
      </c>
      <c r="S1297" s="548"/>
      <c r="T1297" s="548"/>
      <c r="U1297" s="99"/>
    </row>
    <row r="1298" spans="1:21" ht="19.5" customHeight="1">
      <c r="A1298" s="545">
        <v>1728</v>
      </c>
      <c r="B1298" s="545" t="s">
        <v>11716</v>
      </c>
      <c r="C1298" s="545" t="s">
        <v>216</v>
      </c>
      <c r="D1298" s="546"/>
      <c r="E1298" s="171" t="str">
        <f t="shared" si="20"/>
        <v>1900</v>
      </c>
      <c r="F1298" s="547">
        <v>0</v>
      </c>
      <c r="G1298" s="548">
        <v>0</v>
      </c>
      <c r="H1298" s="547">
        <v>0</v>
      </c>
      <c r="I1298" s="545" t="s">
        <v>12665</v>
      </c>
      <c r="J1298" s="545"/>
      <c r="K1298" s="545" t="s">
        <v>13413</v>
      </c>
      <c r="L1298" s="545" t="s">
        <v>15024</v>
      </c>
      <c r="M1298" s="548" t="s">
        <v>13758</v>
      </c>
      <c r="N1298" s="545" t="s">
        <v>13413</v>
      </c>
      <c r="O1298" s="545" t="s">
        <v>15025</v>
      </c>
      <c r="P1298" s="549">
        <v>1392</v>
      </c>
      <c r="Q1298" s="549">
        <v>1</v>
      </c>
      <c r="R1298" s="549">
        <v>75</v>
      </c>
      <c r="S1298" s="548"/>
      <c r="T1298" s="548"/>
      <c r="U1298" s="99"/>
    </row>
    <row r="1299" spans="1:21" ht="19.5" customHeight="1">
      <c r="A1299" s="545">
        <v>1729</v>
      </c>
      <c r="B1299" s="545" t="s">
        <v>11053</v>
      </c>
      <c r="C1299" s="545" t="s">
        <v>216</v>
      </c>
      <c r="D1299" s="546"/>
      <c r="E1299" s="171" t="str">
        <f t="shared" si="20"/>
        <v>1900</v>
      </c>
      <c r="F1299" s="547">
        <v>0</v>
      </c>
      <c r="G1299" s="548">
        <v>0</v>
      </c>
      <c r="H1299" s="547">
        <v>0</v>
      </c>
      <c r="I1299" s="545" t="s">
        <v>12673</v>
      </c>
      <c r="J1299" s="545"/>
      <c r="K1299" s="545" t="s">
        <v>13413</v>
      </c>
      <c r="L1299" s="545" t="s">
        <v>13413</v>
      </c>
      <c r="M1299" s="548" t="s">
        <v>13758</v>
      </c>
      <c r="N1299" s="545" t="s">
        <v>13413</v>
      </c>
      <c r="O1299" s="545" t="s">
        <v>13413</v>
      </c>
      <c r="P1299" s="549">
        <v>1393</v>
      </c>
      <c r="Q1299" s="549">
        <v>1</v>
      </c>
      <c r="R1299" s="549">
        <v>136</v>
      </c>
      <c r="S1299" s="548"/>
      <c r="T1299" s="548"/>
      <c r="U1299" s="99"/>
    </row>
    <row r="1300" spans="1:21" ht="19.5" customHeight="1">
      <c r="A1300" s="545">
        <v>1730</v>
      </c>
      <c r="B1300" s="545" t="s">
        <v>6383</v>
      </c>
      <c r="C1300" s="545" t="s">
        <v>216</v>
      </c>
      <c r="D1300" s="546">
        <v>46052</v>
      </c>
      <c r="E1300" s="171" t="str">
        <f t="shared" si="20"/>
        <v>2026</v>
      </c>
      <c r="F1300" s="547">
        <v>199554</v>
      </c>
      <c r="G1300" s="548">
        <v>0.19</v>
      </c>
      <c r="H1300" s="547">
        <v>167692.44</v>
      </c>
      <c r="I1300" s="545" t="s">
        <v>12673</v>
      </c>
      <c r="J1300" s="545" t="s">
        <v>13307</v>
      </c>
      <c r="K1300" s="545" t="s">
        <v>13413</v>
      </c>
      <c r="L1300" s="545" t="s">
        <v>15026</v>
      </c>
      <c r="M1300" s="548" t="s">
        <v>13758</v>
      </c>
      <c r="N1300" s="545" t="s">
        <v>13413</v>
      </c>
      <c r="O1300" s="545" t="s">
        <v>13413</v>
      </c>
      <c r="P1300" s="549">
        <v>1394</v>
      </c>
      <c r="Q1300" s="549">
        <v>1</v>
      </c>
      <c r="R1300" s="549">
        <v>136</v>
      </c>
      <c r="S1300" s="548">
        <v>2228</v>
      </c>
      <c r="T1300" s="548"/>
      <c r="U1300" s="99"/>
    </row>
    <row r="1301" spans="1:21" ht="19.5" customHeight="1">
      <c r="A1301" s="545">
        <v>1731</v>
      </c>
      <c r="B1301" s="545" t="s">
        <v>11715</v>
      </c>
      <c r="C1301" s="545" t="s">
        <v>216</v>
      </c>
      <c r="D1301" s="546"/>
      <c r="E1301" s="171" t="str">
        <f t="shared" si="20"/>
        <v>1900</v>
      </c>
      <c r="F1301" s="547">
        <v>0</v>
      </c>
      <c r="G1301" s="548">
        <v>0</v>
      </c>
      <c r="H1301" s="547">
        <v>0</v>
      </c>
      <c r="I1301" s="545" t="s">
        <v>12724</v>
      </c>
      <c r="J1301" s="545"/>
      <c r="K1301" s="545" t="s">
        <v>13413</v>
      </c>
      <c r="L1301" s="545" t="s">
        <v>15027</v>
      </c>
      <c r="M1301" s="548" t="s">
        <v>13758</v>
      </c>
      <c r="N1301" s="545" t="s">
        <v>13413</v>
      </c>
      <c r="O1301" s="545" t="s">
        <v>15028</v>
      </c>
      <c r="P1301" s="549">
        <v>1395</v>
      </c>
      <c r="Q1301" s="549">
        <v>1</v>
      </c>
      <c r="R1301" s="549">
        <v>112</v>
      </c>
      <c r="S1301" s="548"/>
      <c r="T1301" s="548"/>
      <c r="U1301" s="99"/>
    </row>
    <row r="1302" spans="1:21" ht="19.5" customHeight="1">
      <c r="A1302" s="545">
        <v>1732</v>
      </c>
      <c r="B1302" s="545" t="s">
        <v>11714</v>
      </c>
      <c r="C1302" s="545" t="s">
        <v>216</v>
      </c>
      <c r="D1302" s="546"/>
      <c r="E1302" s="171" t="str">
        <f t="shared" si="20"/>
        <v>1900</v>
      </c>
      <c r="F1302" s="547">
        <v>0</v>
      </c>
      <c r="G1302" s="548">
        <v>0</v>
      </c>
      <c r="H1302" s="547">
        <v>0</v>
      </c>
      <c r="I1302" s="545" t="s">
        <v>12691</v>
      </c>
      <c r="J1302" s="545"/>
      <c r="K1302" s="545" t="s">
        <v>13413</v>
      </c>
      <c r="L1302" s="545" t="s">
        <v>15029</v>
      </c>
      <c r="M1302" s="548" t="s">
        <v>13758</v>
      </c>
      <c r="N1302" s="545" t="s">
        <v>13413</v>
      </c>
      <c r="O1302" s="545" t="s">
        <v>15030</v>
      </c>
      <c r="P1302" s="549">
        <v>1396</v>
      </c>
      <c r="Q1302" s="549">
        <v>1</v>
      </c>
      <c r="R1302" s="549">
        <v>110</v>
      </c>
      <c r="S1302" s="548"/>
      <c r="T1302" s="548"/>
      <c r="U1302" s="99"/>
    </row>
    <row r="1303" spans="1:21" ht="19.5" customHeight="1">
      <c r="A1303" s="545">
        <v>1733</v>
      </c>
      <c r="B1303" s="545" t="s">
        <v>2107</v>
      </c>
      <c r="C1303" s="545" t="s">
        <v>216</v>
      </c>
      <c r="D1303" s="546"/>
      <c r="E1303" s="171" t="str">
        <f t="shared" si="20"/>
        <v>1900</v>
      </c>
      <c r="F1303" s="547">
        <v>0</v>
      </c>
      <c r="G1303" s="548">
        <v>0</v>
      </c>
      <c r="H1303" s="547">
        <v>0</v>
      </c>
      <c r="I1303" s="545" t="s">
        <v>12650</v>
      </c>
      <c r="J1303" s="545"/>
      <c r="K1303" s="545" t="s">
        <v>13413</v>
      </c>
      <c r="L1303" s="545" t="s">
        <v>13413</v>
      </c>
      <c r="M1303" s="548" t="s">
        <v>13758</v>
      </c>
      <c r="N1303" s="545" t="s">
        <v>13413</v>
      </c>
      <c r="O1303" s="545" t="s">
        <v>15031</v>
      </c>
      <c r="P1303" s="549">
        <v>1397</v>
      </c>
      <c r="Q1303" s="549">
        <v>1</v>
      </c>
      <c r="R1303" s="549">
        <v>127</v>
      </c>
      <c r="S1303" s="548"/>
      <c r="T1303" s="548"/>
      <c r="U1303" s="99"/>
    </row>
    <row r="1304" spans="1:21" ht="19.5" customHeight="1">
      <c r="A1304" s="545">
        <v>1734</v>
      </c>
      <c r="B1304" s="545" t="s">
        <v>207</v>
      </c>
      <c r="C1304" s="545" t="s">
        <v>206</v>
      </c>
      <c r="D1304" s="546">
        <v>43650</v>
      </c>
      <c r="E1304" s="171" t="str">
        <f t="shared" si="20"/>
        <v>2019</v>
      </c>
      <c r="F1304" s="547">
        <v>2926</v>
      </c>
      <c r="G1304" s="548">
        <v>0.19</v>
      </c>
      <c r="H1304" s="547">
        <v>2458.8200000000002</v>
      </c>
      <c r="I1304" s="545" t="s">
        <v>12644</v>
      </c>
      <c r="J1304" s="545" t="s">
        <v>13298</v>
      </c>
      <c r="K1304" s="545" t="s">
        <v>13413</v>
      </c>
      <c r="L1304" s="545" t="s">
        <v>13413</v>
      </c>
      <c r="M1304" s="548" t="s">
        <v>13758</v>
      </c>
      <c r="N1304" s="545" t="s">
        <v>13413</v>
      </c>
      <c r="O1304" s="545" t="s">
        <v>13413</v>
      </c>
      <c r="P1304" s="549">
        <v>1398</v>
      </c>
      <c r="Q1304" s="549">
        <v>1</v>
      </c>
      <c r="R1304" s="549">
        <v>62</v>
      </c>
      <c r="S1304" s="548">
        <v>1012</v>
      </c>
      <c r="T1304" s="548"/>
      <c r="U1304" s="99"/>
    </row>
    <row r="1305" spans="1:21" ht="19.5" customHeight="1">
      <c r="A1305" s="545">
        <v>1735</v>
      </c>
      <c r="B1305" s="545" t="s">
        <v>8306</v>
      </c>
      <c r="C1305" s="545" t="s">
        <v>209</v>
      </c>
      <c r="D1305" s="546">
        <v>46052</v>
      </c>
      <c r="E1305" s="171" t="str">
        <f t="shared" si="20"/>
        <v>2026</v>
      </c>
      <c r="F1305" s="547">
        <v>17801</v>
      </c>
      <c r="G1305" s="548">
        <v>0.19</v>
      </c>
      <c r="H1305" s="547">
        <v>14958.82</v>
      </c>
      <c r="I1305" s="545" t="s">
        <v>12697</v>
      </c>
      <c r="J1305" s="545" t="s">
        <v>13307</v>
      </c>
      <c r="K1305" s="545" t="s">
        <v>13413</v>
      </c>
      <c r="L1305" s="545" t="s">
        <v>14933</v>
      </c>
      <c r="M1305" s="548" t="s">
        <v>13758</v>
      </c>
      <c r="N1305" s="545" t="s">
        <v>13413</v>
      </c>
      <c r="O1305" s="545" t="s">
        <v>13413</v>
      </c>
      <c r="P1305" s="549">
        <v>1399</v>
      </c>
      <c r="Q1305" s="549">
        <v>1</v>
      </c>
      <c r="R1305" s="549">
        <v>138</v>
      </c>
      <c r="S1305" s="548">
        <v>2228</v>
      </c>
      <c r="T1305" s="548"/>
      <c r="U1305" s="99"/>
    </row>
    <row r="1306" spans="1:21" ht="19.5" customHeight="1">
      <c r="A1306" s="545">
        <v>1736</v>
      </c>
      <c r="B1306" s="545" t="s">
        <v>11713</v>
      </c>
      <c r="C1306" s="545" t="s">
        <v>216</v>
      </c>
      <c r="D1306" s="546"/>
      <c r="E1306" s="171" t="str">
        <f t="shared" si="20"/>
        <v>1900</v>
      </c>
      <c r="F1306" s="547">
        <v>0</v>
      </c>
      <c r="G1306" s="548">
        <v>0</v>
      </c>
      <c r="H1306" s="547">
        <v>0</v>
      </c>
      <c r="I1306" s="545" t="s">
        <v>12650</v>
      </c>
      <c r="J1306" s="545"/>
      <c r="K1306" s="545" t="s">
        <v>13413</v>
      </c>
      <c r="L1306" s="545" t="s">
        <v>15003</v>
      </c>
      <c r="M1306" s="548" t="s">
        <v>13758</v>
      </c>
      <c r="N1306" s="545" t="s">
        <v>13413</v>
      </c>
      <c r="O1306" s="545" t="s">
        <v>15032</v>
      </c>
      <c r="P1306" s="549">
        <v>1400</v>
      </c>
      <c r="Q1306" s="549">
        <v>1</v>
      </c>
      <c r="R1306" s="549">
        <v>127</v>
      </c>
      <c r="S1306" s="548"/>
      <c r="T1306" s="548"/>
      <c r="U1306" s="99"/>
    </row>
    <row r="1307" spans="1:21" ht="19.5" customHeight="1">
      <c r="A1307" s="545">
        <v>1737</v>
      </c>
      <c r="B1307" s="545" t="s">
        <v>11712</v>
      </c>
      <c r="C1307" s="545" t="s">
        <v>216</v>
      </c>
      <c r="D1307" s="546"/>
      <c r="E1307" s="171" t="str">
        <f t="shared" si="20"/>
        <v>1900</v>
      </c>
      <c r="F1307" s="547">
        <v>0</v>
      </c>
      <c r="G1307" s="548">
        <v>0</v>
      </c>
      <c r="H1307" s="547">
        <v>0</v>
      </c>
      <c r="I1307" s="545" t="s">
        <v>12700</v>
      </c>
      <c r="J1307" s="545"/>
      <c r="K1307" s="545" t="s">
        <v>13413</v>
      </c>
      <c r="L1307" s="545" t="s">
        <v>13413</v>
      </c>
      <c r="M1307" s="548" t="s">
        <v>13868</v>
      </c>
      <c r="N1307" s="545" t="s">
        <v>13413</v>
      </c>
      <c r="O1307" s="545" t="s">
        <v>15033</v>
      </c>
      <c r="P1307" s="549">
        <v>1401</v>
      </c>
      <c r="Q1307" s="549">
        <v>2</v>
      </c>
      <c r="R1307" s="549">
        <v>117</v>
      </c>
      <c r="S1307" s="548"/>
      <c r="T1307" s="548"/>
      <c r="U1307" s="99"/>
    </row>
    <row r="1308" spans="1:21" ht="19.5" customHeight="1">
      <c r="A1308" s="545">
        <v>1738</v>
      </c>
      <c r="B1308" s="545" t="s">
        <v>11711</v>
      </c>
      <c r="C1308" s="545" t="s">
        <v>216</v>
      </c>
      <c r="D1308" s="546"/>
      <c r="E1308" s="171" t="str">
        <f t="shared" si="20"/>
        <v>1900</v>
      </c>
      <c r="F1308" s="547">
        <v>0</v>
      </c>
      <c r="G1308" s="548">
        <v>0</v>
      </c>
      <c r="H1308" s="547">
        <v>0</v>
      </c>
      <c r="I1308" s="545" t="s">
        <v>12650</v>
      </c>
      <c r="J1308" s="545"/>
      <c r="K1308" s="545" t="s">
        <v>13413</v>
      </c>
      <c r="L1308" s="545" t="s">
        <v>13413</v>
      </c>
      <c r="M1308" s="548" t="s">
        <v>13758</v>
      </c>
      <c r="N1308" s="545" t="s">
        <v>13413</v>
      </c>
      <c r="O1308" s="545" t="s">
        <v>15034</v>
      </c>
      <c r="P1308" s="549">
        <v>1402</v>
      </c>
      <c r="Q1308" s="549">
        <v>1</v>
      </c>
      <c r="R1308" s="549">
        <v>127</v>
      </c>
      <c r="S1308" s="548"/>
      <c r="T1308" s="548"/>
      <c r="U1308" s="99"/>
    </row>
    <row r="1309" spans="1:21" ht="19.5" customHeight="1">
      <c r="A1309" s="545">
        <v>1739</v>
      </c>
      <c r="B1309" s="545" t="s">
        <v>2039</v>
      </c>
      <c r="C1309" s="545" t="s">
        <v>216</v>
      </c>
      <c r="D1309" s="546"/>
      <c r="E1309" s="171" t="str">
        <f t="shared" si="20"/>
        <v>1900</v>
      </c>
      <c r="F1309" s="547">
        <v>0</v>
      </c>
      <c r="G1309" s="548">
        <v>0</v>
      </c>
      <c r="H1309" s="547">
        <v>0</v>
      </c>
      <c r="I1309" s="545" t="s">
        <v>12650</v>
      </c>
      <c r="J1309" s="545"/>
      <c r="K1309" s="545" t="s">
        <v>13413</v>
      </c>
      <c r="L1309" s="545" t="s">
        <v>13413</v>
      </c>
      <c r="M1309" s="548" t="s">
        <v>13758</v>
      </c>
      <c r="N1309" s="545" t="s">
        <v>13413</v>
      </c>
      <c r="O1309" s="545" t="s">
        <v>15035</v>
      </c>
      <c r="P1309" s="549">
        <v>1403</v>
      </c>
      <c r="Q1309" s="549">
        <v>1</v>
      </c>
      <c r="R1309" s="549">
        <v>127</v>
      </c>
      <c r="S1309" s="548"/>
      <c r="T1309" s="548"/>
      <c r="U1309" s="99"/>
    </row>
    <row r="1310" spans="1:21" ht="19.5" customHeight="1">
      <c r="A1310" s="545">
        <v>1740</v>
      </c>
      <c r="B1310" s="545" t="s">
        <v>11710</v>
      </c>
      <c r="C1310" s="545" t="s">
        <v>216</v>
      </c>
      <c r="D1310" s="546"/>
      <c r="E1310" s="171" t="str">
        <f t="shared" si="20"/>
        <v>1900</v>
      </c>
      <c r="F1310" s="547">
        <v>0</v>
      </c>
      <c r="G1310" s="548">
        <v>0</v>
      </c>
      <c r="H1310" s="547">
        <v>0</v>
      </c>
      <c r="I1310" s="545" t="s">
        <v>12650</v>
      </c>
      <c r="J1310" s="545"/>
      <c r="K1310" s="545" t="s">
        <v>13413</v>
      </c>
      <c r="L1310" s="545" t="s">
        <v>15036</v>
      </c>
      <c r="M1310" s="548" t="s">
        <v>13758</v>
      </c>
      <c r="N1310" s="545" t="s">
        <v>13413</v>
      </c>
      <c r="O1310" s="545" t="s">
        <v>14952</v>
      </c>
      <c r="P1310" s="549">
        <v>1404</v>
      </c>
      <c r="Q1310" s="549">
        <v>1</v>
      </c>
      <c r="R1310" s="549">
        <v>127</v>
      </c>
      <c r="S1310" s="548"/>
      <c r="T1310" s="548"/>
      <c r="U1310" s="99"/>
    </row>
    <row r="1311" spans="1:21" ht="19.5" customHeight="1">
      <c r="A1311" s="545">
        <v>1743</v>
      </c>
      <c r="B1311" s="545" t="s">
        <v>11709</v>
      </c>
      <c r="C1311" s="545" t="s">
        <v>216</v>
      </c>
      <c r="D1311" s="546"/>
      <c r="E1311" s="171" t="str">
        <f t="shared" si="20"/>
        <v>1900</v>
      </c>
      <c r="F1311" s="547">
        <v>0</v>
      </c>
      <c r="G1311" s="548">
        <v>0</v>
      </c>
      <c r="H1311" s="547">
        <v>0</v>
      </c>
      <c r="I1311" s="545" t="s">
        <v>12700</v>
      </c>
      <c r="J1311" s="545"/>
      <c r="K1311" s="545" t="s">
        <v>13413</v>
      </c>
      <c r="L1311" s="545" t="s">
        <v>15037</v>
      </c>
      <c r="M1311" s="548" t="s">
        <v>13868</v>
      </c>
      <c r="N1311" s="545" t="s">
        <v>13413</v>
      </c>
      <c r="O1311" s="545" t="s">
        <v>15038</v>
      </c>
      <c r="P1311" s="549">
        <v>1407</v>
      </c>
      <c r="Q1311" s="549">
        <v>2</v>
      </c>
      <c r="R1311" s="549">
        <v>117</v>
      </c>
      <c r="S1311" s="548"/>
      <c r="T1311" s="548"/>
      <c r="U1311" s="99"/>
    </row>
    <row r="1312" spans="1:21" ht="19.5" customHeight="1">
      <c r="A1312" s="545">
        <v>1744</v>
      </c>
      <c r="B1312" s="545" t="s">
        <v>2899</v>
      </c>
      <c r="C1312" s="545" t="s">
        <v>786</v>
      </c>
      <c r="D1312" s="546"/>
      <c r="E1312" s="171" t="str">
        <f t="shared" si="20"/>
        <v>1900</v>
      </c>
      <c r="F1312" s="547">
        <v>0</v>
      </c>
      <c r="G1312" s="548">
        <v>0</v>
      </c>
      <c r="H1312" s="547">
        <v>0</v>
      </c>
      <c r="I1312" s="545" t="s">
        <v>12728</v>
      </c>
      <c r="J1312" s="545"/>
      <c r="K1312" s="545" t="s">
        <v>13413</v>
      </c>
      <c r="L1312" s="545" t="s">
        <v>13413</v>
      </c>
      <c r="M1312" s="548" t="s">
        <v>13758</v>
      </c>
      <c r="N1312" s="545" t="s">
        <v>13413</v>
      </c>
      <c r="O1312" s="545" t="s">
        <v>15039</v>
      </c>
      <c r="P1312" s="549">
        <v>1408</v>
      </c>
      <c r="Q1312" s="549">
        <v>1</v>
      </c>
      <c r="R1312" s="549">
        <v>152</v>
      </c>
      <c r="S1312" s="548"/>
      <c r="T1312" s="548"/>
      <c r="U1312" s="99"/>
    </row>
    <row r="1313" spans="1:21" ht="19.5" customHeight="1">
      <c r="A1313" s="545">
        <v>1745</v>
      </c>
      <c r="B1313" s="545" t="s">
        <v>303</v>
      </c>
      <c r="C1313" s="545" t="s">
        <v>206</v>
      </c>
      <c r="D1313" s="546"/>
      <c r="E1313" s="171" t="str">
        <f t="shared" si="20"/>
        <v>1900</v>
      </c>
      <c r="F1313" s="547">
        <v>0</v>
      </c>
      <c r="G1313" s="548">
        <v>0</v>
      </c>
      <c r="H1313" s="547">
        <v>0</v>
      </c>
      <c r="I1313" s="545" t="s">
        <v>12644</v>
      </c>
      <c r="J1313" s="545"/>
      <c r="K1313" s="545" t="s">
        <v>13413</v>
      </c>
      <c r="L1313" s="545" t="s">
        <v>13413</v>
      </c>
      <c r="M1313" s="548" t="s">
        <v>13758</v>
      </c>
      <c r="N1313" s="545" t="s">
        <v>13413</v>
      </c>
      <c r="O1313" s="545" t="s">
        <v>13413</v>
      </c>
      <c r="P1313" s="549">
        <v>1409</v>
      </c>
      <c r="Q1313" s="549">
        <v>1</v>
      </c>
      <c r="R1313" s="549">
        <v>62</v>
      </c>
      <c r="S1313" s="548"/>
      <c r="T1313" s="548"/>
      <c r="U1313" s="99"/>
    </row>
    <row r="1314" spans="1:21" ht="19.5" customHeight="1">
      <c r="A1314" s="545">
        <v>1746</v>
      </c>
      <c r="B1314" s="545" t="s">
        <v>2268</v>
      </c>
      <c r="C1314" s="545" t="s">
        <v>216</v>
      </c>
      <c r="D1314" s="546"/>
      <c r="E1314" s="171" t="str">
        <f t="shared" si="20"/>
        <v>1900</v>
      </c>
      <c r="F1314" s="547">
        <v>0</v>
      </c>
      <c r="G1314" s="548">
        <v>0</v>
      </c>
      <c r="H1314" s="547">
        <v>0</v>
      </c>
      <c r="I1314" s="545" t="s">
        <v>12650</v>
      </c>
      <c r="J1314" s="545"/>
      <c r="K1314" s="545" t="s">
        <v>13413</v>
      </c>
      <c r="L1314" s="545" t="s">
        <v>13413</v>
      </c>
      <c r="M1314" s="548" t="s">
        <v>13758</v>
      </c>
      <c r="N1314" s="545" t="s">
        <v>13413</v>
      </c>
      <c r="O1314" s="545" t="s">
        <v>15040</v>
      </c>
      <c r="P1314" s="549">
        <v>1410</v>
      </c>
      <c r="Q1314" s="549">
        <v>1</v>
      </c>
      <c r="R1314" s="549">
        <v>127</v>
      </c>
      <c r="S1314" s="548"/>
      <c r="T1314" s="548"/>
      <c r="U1314" s="99"/>
    </row>
    <row r="1315" spans="1:21" ht="19.5" customHeight="1">
      <c r="A1315" s="545">
        <v>1747</v>
      </c>
      <c r="B1315" s="545" t="s">
        <v>11708</v>
      </c>
      <c r="C1315" s="545" t="s">
        <v>216</v>
      </c>
      <c r="D1315" s="546"/>
      <c r="E1315" s="171" t="str">
        <f t="shared" si="20"/>
        <v>1900</v>
      </c>
      <c r="F1315" s="547">
        <v>0</v>
      </c>
      <c r="G1315" s="548">
        <v>0</v>
      </c>
      <c r="H1315" s="547">
        <v>0</v>
      </c>
      <c r="I1315" s="545" t="s">
        <v>12650</v>
      </c>
      <c r="J1315" s="545"/>
      <c r="K1315" s="545" t="s">
        <v>13413</v>
      </c>
      <c r="L1315" s="545" t="s">
        <v>13413</v>
      </c>
      <c r="M1315" s="548" t="s">
        <v>13758</v>
      </c>
      <c r="N1315" s="545" t="s">
        <v>13413</v>
      </c>
      <c r="O1315" s="545" t="s">
        <v>15041</v>
      </c>
      <c r="P1315" s="549">
        <v>1411</v>
      </c>
      <c r="Q1315" s="549">
        <v>1</v>
      </c>
      <c r="R1315" s="549">
        <v>127</v>
      </c>
      <c r="S1315" s="548"/>
      <c r="T1315" s="548"/>
      <c r="U1315" s="99"/>
    </row>
    <row r="1316" spans="1:21" ht="19.5" customHeight="1">
      <c r="A1316" s="545">
        <v>1748</v>
      </c>
      <c r="B1316" s="545" t="s">
        <v>11707</v>
      </c>
      <c r="C1316" s="545" t="s">
        <v>216</v>
      </c>
      <c r="D1316" s="546"/>
      <c r="E1316" s="171" t="str">
        <f t="shared" si="20"/>
        <v>1900</v>
      </c>
      <c r="F1316" s="547">
        <v>0</v>
      </c>
      <c r="G1316" s="548">
        <v>0</v>
      </c>
      <c r="H1316" s="547">
        <v>0</v>
      </c>
      <c r="I1316" s="545" t="s">
        <v>12650</v>
      </c>
      <c r="J1316" s="545"/>
      <c r="K1316" s="545" t="s">
        <v>13413</v>
      </c>
      <c r="L1316" s="545" t="s">
        <v>13413</v>
      </c>
      <c r="M1316" s="548" t="s">
        <v>13758</v>
      </c>
      <c r="N1316" s="545" t="s">
        <v>13413</v>
      </c>
      <c r="O1316" s="545" t="s">
        <v>15042</v>
      </c>
      <c r="P1316" s="549">
        <v>1412</v>
      </c>
      <c r="Q1316" s="549">
        <v>1</v>
      </c>
      <c r="R1316" s="549">
        <v>127</v>
      </c>
      <c r="S1316" s="548"/>
      <c r="T1316" s="548"/>
      <c r="U1316" s="99"/>
    </row>
    <row r="1317" spans="1:21" ht="19.5" customHeight="1">
      <c r="A1317" s="545">
        <v>1749</v>
      </c>
      <c r="B1317" s="545" t="s">
        <v>1366</v>
      </c>
      <c r="C1317" s="545" t="s">
        <v>216</v>
      </c>
      <c r="D1317" s="546"/>
      <c r="E1317" s="171" t="str">
        <f t="shared" si="20"/>
        <v>1900</v>
      </c>
      <c r="F1317" s="547">
        <v>0</v>
      </c>
      <c r="G1317" s="548">
        <v>0</v>
      </c>
      <c r="H1317" s="547">
        <v>0</v>
      </c>
      <c r="I1317" s="545" t="s">
        <v>12700</v>
      </c>
      <c r="J1317" s="545"/>
      <c r="K1317" s="545" t="s">
        <v>13413</v>
      </c>
      <c r="L1317" s="545" t="s">
        <v>15037</v>
      </c>
      <c r="M1317" s="548" t="s">
        <v>13868</v>
      </c>
      <c r="N1317" s="545" t="s">
        <v>13413</v>
      </c>
      <c r="O1317" s="545" t="s">
        <v>15043</v>
      </c>
      <c r="P1317" s="549">
        <v>1413</v>
      </c>
      <c r="Q1317" s="549">
        <v>2</v>
      </c>
      <c r="R1317" s="549">
        <v>117</v>
      </c>
      <c r="S1317" s="548"/>
      <c r="T1317" s="548"/>
      <c r="U1317" s="99"/>
    </row>
    <row r="1318" spans="1:21" ht="19.5" customHeight="1">
      <c r="A1318" s="545">
        <v>1750</v>
      </c>
      <c r="B1318" s="545" t="s">
        <v>11706</v>
      </c>
      <c r="C1318" s="545" t="s">
        <v>216</v>
      </c>
      <c r="D1318" s="546"/>
      <c r="E1318" s="171" t="str">
        <f t="shared" si="20"/>
        <v>1900</v>
      </c>
      <c r="F1318" s="547">
        <v>0</v>
      </c>
      <c r="G1318" s="548">
        <v>0</v>
      </c>
      <c r="H1318" s="547">
        <v>0</v>
      </c>
      <c r="I1318" s="545" t="s">
        <v>12650</v>
      </c>
      <c r="J1318" s="545"/>
      <c r="K1318" s="545" t="s">
        <v>13413</v>
      </c>
      <c r="L1318" s="545" t="s">
        <v>15044</v>
      </c>
      <c r="M1318" s="548" t="s">
        <v>13758</v>
      </c>
      <c r="N1318" s="545" t="s">
        <v>13413</v>
      </c>
      <c r="O1318" s="545" t="s">
        <v>15045</v>
      </c>
      <c r="P1318" s="549">
        <v>1414</v>
      </c>
      <c r="Q1318" s="549">
        <v>1</v>
      </c>
      <c r="R1318" s="549">
        <v>127</v>
      </c>
      <c r="S1318" s="548"/>
      <c r="T1318" s="548"/>
      <c r="U1318" s="99"/>
    </row>
    <row r="1319" spans="1:21" ht="19.5" customHeight="1">
      <c r="A1319" s="545">
        <v>1751</v>
      </c>
      <c r="B1319" s="545" t="s">
        <v>479</v>
      </c>
      <c r="C1319" s="545" t="s">
        <v>216</v>
      </c>
      <c r="D1319" s="546"/>
      <c r="E1319" s="171" t="str">
        <f t="shared" si="20"/>
        <v>1900</v>
      </c>
      <c r="F1319" s="547">
        <v>0</v>
      </c>
      <c r="G1319" s="548">
        <v>0</v>
      </c>
      <c r="H1319" s="547">
        <v>0</v>
      </c>
      <c r="I1319" s="545" t="s">
        <v>12742</v>
      </c>
      <c r="J1319" s="545"/>
      <c r="K1319" s="545" t="s">
        <v>13413</v>
      </c>
      <c r="L1319" s="545" t="s">
        <v>13413</v>
      </c>
      <c r="M1319" s="548" t="s">
        <v>13758</v>
      </c>
      <c r="N1319" s="545" t="s">
        <v>13413</v>
      </c>
      <c r="O1319" s="545" t="s">
        <v>15046</v>
      </c>
      <c r="P1319" s="549">
        <v>1415</v>
      </c>
      <c r="Q1319" s="549">
        <v>1</v>
      </c>
      <c r="R1319" s="549">
        <v>77</v>
      </c>
      <c r="S1319" s="548"/>
      <c r="T1319" s="548"/>
      <c r="U1319" s="99"/>
    </row>
    <row r="1320" spans="1:21" ht="19.5" customHeight="1">
      <c r="A1320" s="545">
        <v>1752</v>
      </c>
      <c r="B1320" s="545" t="s">
        <v>11705</v>
      </c>
      <c r="C1320" s="545" t="s">
        <v>216</v>
      </c>
      <c r="D1320" s="546"/>
      <c r="E1320" s="171" t="str">
        <f t="shared" si="20"/>
        <v>1900</v>
      </c>
      <c r="F1320" s="547">
        <v>0</v>
      </c>
      <c r="G1320" s="548">
        <v>0</v>
      </c>
      <c r="H1320" s="547">
        <v>0</v>
      </c>
      <c r="I1320" s="545" t="s">
        <v>12650</v>
      </c>
      <c r="J1320" s="545"/>
      <c r="K1320" s="545" t="s">
        <v>13413</v>
      </c>
      <c r="L1320" s="545" t="s">
        <v>15036</v>
      </c>
      <c r="M1320" s="548" t="s">
        <v>13758</v>
      </c>
      <c r="N1320" s="545" t="s">
        <v>13413</v>
      </c>
      <c r="O1320" s="545" t="s">
        <v>15047</v>
      </c>
      <c r="P1320" s="549">
        <v>1416</v>
      </c>
      <c r="Q1320" s="549">
        <v>1</v>
      </c>
      <c r="R1320" s="549">
        <v>127</v>
      </c>
      <c r="S1320" s="548"/>
      <c r="T1320" s="548"/>
      <c r="U1320" s="99"/>
    </row>
    <row r="1321" spans="1:21" ht="19.5" customHeight="1">
      <c r="A1321" s="545">
        <v>1753</v>
      </c>
      <c r="B1321" s="545" t="s">
        <v>810</v>
      </c>
      <c r="C1321" s="545" t="s">
        <v>221</v>
      </c>
      <c r="D1321" s="546"/>
      <c r="E1321" s="171" t="str">
        <f t="shared" si="20"/>
        <v>1900</v>
      </c>
      <c r="F1321" s="547">
        <v>0</v>
      </c>
      <c r="G1321" s="548">
        <v>0</v>
      </c>
      <c r="H1321" s="547">
        <v>0</v>
      </c>
      <c r="I1321" s="545" t="s">
        <v>12684</v>
      </c>
      <c r="J1321" s="545"/>
      <c r="K1321" s="545" t="s">
        <v>13413</v>
      </c>
      <c r="L1321" s="545" t="s">
        <v>15048</v>
      </c>
      <c r="M1321" s="548" t="s">
        <v>13758</v>
      </c>
      <c r="N1321" s="545" t="s">
        <v>13413</v>
      </c>
      <c r="O1321" s="545" t="s">
        <v>13413</v>
      </c>
      <c r="P1321" s="549">
        <v>1417</v>
      </c>
      <c r="Q1321" s="549">
        <v>1</v>
      </c>
      <c r="R1321" s="549">
        <v>95</v>
      </c>
      <c r="S1321" s="548"/>
      <c r="T1321" s="548"/>
      <c r="U1321" s="99"/>
    </row>
    <row r="1322" spans="1:21" ht="19.5" customHeight="1">
      <c r="A1322" s="545">
        <v>1754</v>
      </c>
      <c r="B1322" s="545" t="s">
        <v>2978</v>
      </c>
      <c r="C1322" s="545" t="s">
        <v>786</v>
      </c>
      <c r="D1322" s="546"/>
      <c r="E1322" s="171" t="str">
        <f t="shared" si="20"/>
        <v>1900</v>
      </c>
      <c r="F1322" s="547">
        <v>0</v>
      </c>
      <c r="G1322" s="548">
        <v>0</v>
      </c>
      <c r="H1322" s="547">
        <v>0</v>
      </c>
      <c r="I1322" s="545" t="s">
        <v>12728</v>
      </c>
      <c r="J1322" s="545"/>
      <c r="K1322" s="545" t="s">
        <v>13413</v>
      </c>
      <c r="L1322" s="545" t="s">
        <v>13413</v>
      </c>
      <c r="M1322" s="548" t="s">
        <v>13758</v>
      </c>
      <c r="N1322" s="545" t="s">
        <v>13413</v>
      </c>
      <c r="O1322" s="545" t="s">
        <v>15049</v>
      </c>
      <c r="P1322" s="549">
        <v>1418</v>
      </c>
      <c r="Q1322" s="549">
        <v>1</v>
      </c>
      <c r="R1322" s="549">
        <v>152</v>
      </c>
      <c r="S1322" s="548"/>
      <c r="T1322" s="548"/>
      <c r="U1322" s="99"/>
    </row>
    <row r="1323" spans="1:21" ht="19.5" customHeight="1">
      <c r="A1323" s="545">
        <v>1755</v>
      </c>
      <c r="B1323" s="545" t="s">
        <v>6382</v>
      </c>
      <c r="C1323" s="545" t="s">
        <v>786</v>
      </c>
      <c r="D1323" s="546">
        <v>45708</v>
      </c>
      <c r="E1323" s="171" t="str">
        <f t="shared" si="20"/>
        <v>2025</v>
      </c>
      <c r="F1323" s="547">
        <v>76262.05</v>
      </c>
      <c r="G1323" s="548">
        <v>0.19</v>
      </c>
      <c r="H1323" s="547">
        <v>64085.760000000002</v>
      </c>
      <c r="I1323" s="545" t="s">
        <v>12683</v>
      </c>
      <c r="J1323" s="545" t="s">
        <v>13307</v>
      </c>
      <c r="K1323" s="545" t="s">
        <v>13413</v>
      </c>
      <c r="L1323" s="545" t="s">
        <v>13413</v>
      </c>
      <c r="M1323" s="548" t="s">
        <v>13758</v>
      </c>
      <c r="N1323" s="545" t="s">
        <v>13413</v>
      </c>
      <c r="O1323" s="545" t="s">
        <v>15050</v>
      </c>
      <c r="P1323" s="549">
        <v>1419</v>
      </c>
      <c r="Q1323" s="549">
        <v>1</v>
      </c>
      <c r="R1323" s="549">
        <v>18</v>
      </c>
      <c r="S1323" s="548">
        <v>2228</v>
      </c>
      <c r="T1323" s="548"/>
      <c r="U1323" s="99"/>
    </row>
    <row r="1324" spans="1:21" ht="19.5" customHeight="1">
      <c r="A1324" s="545">
        <v>1756</v>
      </c>
      <c r="B1324" s="545" t="s">
        <v>11704</v>
      </c>
      <c r="C1324" s="545" t="s">
        <v>216</v>
      </c>
      <c r="D1324" s="546"/>
      <c r="E1324" s="171" t="str">
        <f t="shared" si="20"/>
        <v>1900</v>
      </c>
      <c r="F1324" s="547">
        <v>0</v>
      </c>
      <c r="G1324" s="548">
        <v>0</v>
      </c>
      <c r="H1324" s="547">
        <v>0</v>
      </c>
      <c r="I1324" s="545" t="s">
        <v>12704</v>
      </c>
      <c r="J1324" s="545"/>
      <c r="K1324" s="545" t="s">
        <v>13413</v>
      </c>
      <c r="L1324" s="545" t="s">
        <v>14284</v>
      </c>
      <c r="M1324" s="548" t="s">
        <v>13758</v>
      </c>
      <c r="N1324" s="545" t="s">
        <v>13413</v>
      </c>
      <c r="O1324" s="545" t="s">
        <v>15051</v>
      </c>
      <c r="P1324" s="549">
        <v>1420</v>
      </c>
      <c r="Q1324" s="549">
        <v>1</v>
      </c>
      <c r="R1324" s="549">
        <v>118</v>
      </c>
      <c r="S1324" s="548"/>
      <c r="T1324" s="548"/>
      <c r="U1324" s="99"/>
    </row>
    <row r="1325" spans="1:21" ht="19.5" customHeight="1">
      <c r="A1325" s="545">
        <v>1758</v>
      </c>
      <c r="B1325" s="545" t="s">
        <v>11703</v>
      </c>
      <c r="C1325" s="545" t="s">
        <v>216</v>
      </c>
      <c r="D1325" s="546"/>
      <c r="E1325" s="171" t="str">
        <f t="shared" si="20"/>
        <v>1900</v>
      </c>
      <c r="F1325" s="547">
        <v>0</v>
      </c>
      <c r="G1325" s="548">
        <v>0</v>
      </c>
      <c r="H1325" s="547">
        <v>0</v>
      </c>
      <c r="I1325" s="545" t="s">
        <v>12650</v>
      </c>
      <c r="J1325" s="545"/>
      <c r="K1325" s="545" t="s">
        <v>13413</v>
      </c>
      <c r="L1325" s="545" t="s">
        <v>13413</v>
      </c>
      <c r="M1325" s="548" t="s">
        <v>13758</v>
      </c>
      <c r="N1325" s="545" t="s">
        <v>13413</v>
      </c>
      <c r="O1325" s="545" t="s">
        <v>15052</v>
      </c>
      <c r="P1325" s="549">
        <v>1421</v>
      </c>
      <c r="Q1325" s="549">
        <v>1</v>
      </c>
      <c r="R1325" s="549">
        <v>127</v>
      </c>
      <c r="S1325" s="548"/>
      <c r="T1325" s="548"/>
      <c r="U1325" s="99"/>
    </row>
    <row r="1326" spans="1:21" ht="19.5" customHeight="1">
      <c r="A1326" s="545">
        <v>1759</v>
      </c>
      <c r="B1326" s="545" t="s">
        <v>11702</v>
      </c>
      <c r="C1326" s="545" t="s">
        <v>216</v>
      </c>
      <c r="D1326" s="546"/>
      <c r="E1326" s="171" t="str">
        <f t="shared" si="20"/>
        <v>1900</v>
      </c>
      <c r="F1326" s="547">
        <v>0</v>
      </c>
      <c r="G1326" s="548">
        <v>0</v>
      </c>
      <c r="H1326" s="547">
        <v>0</v>
      </c>
      <c r="I1326" s="545" t="s">
        <v>12650</v>
      </c>
      <c r="J1326" s="545"/>
      <c r="K1326" s="545" t="s">
        <v>13413</v>
      </c>
      <c r="L1326" s="545" t="s">
        <v>13413</v>
      </c>
      <c r="M1326" s="548" t="s">
        <v>13758</v>
      </c>
      <c r="N1326" s="545" t="s">
        <v>13413</v>
      </c>
      <c r="O1326" s="545" t="s">
        <v>15053</v>
      </c>
      <c r="P1326" s="549">
        <v>1422</v>
      </c>
      <c r="Q1326" s="549">
        <v>1</v>
      </c>
      <c r="R1326" s="549">
        <v>127</v>
      </c>
      <c r="S1326" s="548"/>
      <c r="T1326" s="548"/>
      <c r="U1326" s="99"/>
    </row>
    <row r="1327" spans="1:21" ht="19.5" customHeight="1">
      <c r="A1327" s="545">
        <v>1760</v>
      </c>
      <c r="B1327" s="545" t="s">
        <v>1646</v>
      </c>
      <c r="C1327" s="545" t="s">
        <v>221</v>
      </c>
      <c r="D1327" s="546">
        <v>46052</v>
      </c>
      <c r="E1327" s="171" t="str">
        <f t="shared" si="20"/>
        <v>2026</v>
      </c>
      <c r="F1327" s="547">
        <v>8082</v>
      </c>
      <c r="G1327" s="548">
        <v>0.19</v>
      </c>
      <c r="H1327" s="547">
        <v>6791.6</v>
      </c>
      <c r="I1327" s="545" t="s">
        <v>12732</v>
      </c>
      <c r="J1327" s="545" t="s">
        <v>13307</v>
      </c>
      <c r="K1327" s="545" t="s">
        <v>13413</v>
      </c>
      <c r="L1327" s="545" t="s">
        <v>15054</v>
      </c>
      <c r="M1327" s="548" t="s">
        <v>13758</v>
      </c>
      <c r="N1327" s="545" t="s">
        <v>13413</v>
      </c>
      <c r="O1327" s="545" t="s">
        <v>15055</v>
      </c>
      <c r="P1327" s="549">
        <v>1423</v>
      </c>
      <c r="Q1327" s="549">
        <v>1</v>
      </c>
      <c r="R1327" s="549">
        <v>122</v>
      </c>
      <c r="S1327" s="548">
        <v>2228</v>
      </c>
      <c r="T1327" s="548"/>
      <c r="U1327" s="99"/>
    </row>
    <row r="1328" spans="1:21" ht="19.5" customHeight="1">
      <c r="A1328" s="545">
        <v>1761</v>
      </c>
      <c r="B1328" s="545" t="s">
        <v>7933</v>
      </c>
      <c r="C1328" s="545" t="s">
        <v>216</v>
      </c>
      <c r="D1328" s="546">
        <v>43579</v>
      </c>
      <c r="E1328" s="171" t="str">
        <f t="shared" si="20"/>
        <v>2019</v>
      </c>
      <c r="F1328" s="547">
        <v>16504</v>
      </c>
      <c r="G1328" s="548">
        <v>0.19</v>
      </c>
      <c r="H1328" s="547">
        <v>13868.91</v>
      </c>
      <c r="I1328" s="545" t="s">
        <v>12650</v>
      </c>
      <c r="J1328" s="545" t="s">
        <v>13298</v>
      </c>
      <c r="K1328" s="545" t="s">
        <v>13413</v>
      </c>
      <c r="L1328" s="545" t="s">
        <v>15056</v>
      </c>
      <c r="M1328" s="548" t="s">
        <v>13758</v>
      </c>
      <c r="N1328" s="545" t="s">
        <v>22166</v>
      </c>
      <c r="O1328" s="545" t="s">
        <v>15057</v>
      </c>
      <c r="P1328" s="549">
        <v>1424</v>
      </c>
      <c r="Q1328" s="549">
        <v>1</v>
      </c>
      <c r="R1328" s="549">
        <v>127</v>
      </c>
      <c r="S1328" s="548">
        <v>1012</v>
      </c>
      <c r="T1328" s="548">
        <v>11</v>
      </c>
      <c r="U1328" s="99"/>
    </row>
    <row r="1329" spans="1:21" ht="19.5" customHeight="1">
      <c r="A1329" s="545">
        <v>1762</v>
      </c>
      <c r="B1329" s="545" t="s">
        <v>11701</v>
      </c>
      <c r="C1329" s="545" t="s">
        <v>216</v>
      </c>
      <c r="D1329" s="546"/>
      <c r="E1329" s="171" t="str">
        <f t="shared" si="20"/>
        <v>1900</v>
      </c>
      <c r="F1329" s="547">
        <v>0</v>
      </c>
      <c r="G1329" s="548">
        <v>0</v>
      </c>
      <c r="H1329" s="547">
        <v>0</v>
      </c>
      <c r="I1329" s="545" t="s">
        <v>12715</v>
      </c>
      <c r="J1329" s="545"/>
      <c r="K1329" s="545" t="s">
        <v>13413</v>
      </c>
      <c r="L1329" s="545" t="s">
        <v>15058</v>
      </c>
      <c r="M1329" s="548" t="s">
        <v>13758</v>
      </c>
      <c r="N1329" s="545" t="s">
        <v>13413</v>
      </c>
      <c r="O1329" s="545" t="s">
        <v>15059</v>
      </c>
      <c r="P1329" s="549">
        <v>1425</v>
      </c>
      <c r="Q1329" s="549">
        <v>1</v>
      </c>
      <c r="R1329" s="549">
        <v>129</v>
      </c>
      <c r="S1329" s="548"/>
      <c r="T1329" s="548"/>
      <c r="U1329" s="99"/>
    </row>
    <row r="1330" spans="1:21" ht="19.5" customHeight="1">
      <c r="A1330" s="545">
        <v>1763</v>
      </c>
      <c r="B1330" s="545" t="s">
        <v>2979</v>
      </c>
      <c r="C1330" s="545" t="s">
        <v>786</v>
      </c>
      <c r="D1330" s="546"/>
      <c r="E1330" s="171" t="str">
        <f t="shared" si="20"/>
        <v>1900</v>
      </c>
      <c r="F1330" s="547">
        <v>0</v>
      </c>
      <c r="G1330" s="548">
        <v>0</v>
      </c>
      <c r="H1330" s="547">
        <v>0</v>
      </c>
      <c r="I1330" s="545" t="s">
        <v>12728</v>
      </c>
      <c r="J1330" s="545"/>
      <c r="K1330" s="545" t="s">
        <v>13413</v>
      </c>
      <c r="L1330" s="545" t="s">
        <v>13413</v>
      </c>
      <c r="M1330" s="548" t="s">
        <v>13758</v>
      </c>
      <c r="N1330" s="545" t="s">
        <v>13413</v>
      </c>
      <c r="O1330" s="545" t="s">
        <v>15060</v>
      </c>
      <c r="P1330" s="549">
        <v>1426</v>
      </c>
      <c r="Q1330" s="549">
        <v>1</v>
      </c>
      <c r="R1330" s="549">
        <v>152</v>
      </c>
      <c r="S1330" s="548"/>
      <c r="T1330" s="548"/>
      <c r="U1330" s="99"/>
    </row>
    <row r="1331" spans="1:21" ht="19.5" customHeight="1">
      <c r="A1331" s="545">
        <v>1764</v>
      </c>
      <c r="B1331" s="545" t="s">
        <v>3012</v>
      </c>
      <c r="C1331" s="545" t="s">
        <v>221</v>
      </c>
      <c r="D1331" s="546"/>
      <c r="E1331" s="171" t="str">
        <f t="shared" si="20"/>
        <v>1900</v>
      </c>
      <c r="F1331" s="547">
        <v>0</v>
      </c>
      <c r="G1331" s="548">
        <v>0</v>
      </c>
      <c r="H1331" s="547">
        <v>0</v>
      </c>
      <c r="I1331" s="545" t="s">
        <v>12717</v>
      </c>
      <c r="J1331" s="545"/>
      <c r="K1331" s="545" t="s">
        <v>13413</v>
      </c>
      <c r="L1331" s="545" t="s">
        <v>13413</v>
      </c>
      <c r="M1331" s="548" t="s">
        <v>13758</v>
      </c>
      <c r="N1331" s="545" t="s">
        <v>22170</v>
      </c>
      <c r="O1331" s="545" t="s">
        <v>13413</v>
      </c>
      <c r="P1331" s="549">
        <v>1427</v>
      </c>
      <c r="Q1331" s="549">
        <v>1</v>
      </c>
      <c r="R1331" s="549">
        <v>19</v>
      </c>
      <c r="S1331" s="548"/>
      <c r="T1331" s="548">
        <v>93</v>
      </c>
      <c r="U1331" s="99"/>
    </row>
    <row r="1332" spans="1:21" ht="19.5" customHeight="1">
      <c r="A1332" s="545">
        <v>1765</v>
      </c>
      <c r="B1332" s="545" t="s">
        <v>6381</v>
      </c>
      <c r="C1332" s="545" t="s">
        <v>786</v>
      </c>
      <c r="D1332" s="546">
        <v>45708</v>
      </c>
      <c r="E1332" s="171" t="str">
        <f t="shared" si="20"/>
        <v>2025</v>
      </c>
      <c r="F1332" s="547">
        <v>83010.820000000007</v>
      </c>
      <c r="G1332" s="548">
        <v>0.19</v>
      </c>
      <c r="H1332" s="547">
        <v>69756.990000000005</v>
      </c>
      <c r="I1332" s="545" t="s">
        <v>12731</v>
      </c>
      <c r="J1332" s="545" t="s">
        <v>13307</v>
      </c>
      <c r="K1332" s="545" t="s">
        <v>13413</v>
      </c>
      <c r="L1332" s="545" t="s">
        <v>13413</v>
      </c>
      <c r="M1332" s="548" t="s">
        <v>13758</v>
      </c>
      <c r="N1332" s="545" t="s">
        <v>13413</v>
      </c>
      <c r="O1332" s="545" t="s">
        <v>14284</v>
      </c>
      <c r="P1332" s="549">
        <v>1428</v>
      </c>
      <c r="Q1332" s="549">
        <v>1</v>
      </c>
      <c r="R1332" s="549">
        <v>151</v>
      </c>
      <c r="S1332" s="548">
        <v>2228</v>
      </c>
      <c r="T1332" s="548"/>
      <c r="U1332" s="99"/>
    </row>
    <row r="1333" spans="1:21" ht="19.5" customHeight="1">
      <c r="A1333" s="545">
        <v>1766</v>
      </c>
      <c r="B1333" s="545" t="s">
        <v>2961</v>
      </c>
      <c r="C1333" s="545" t="s">
        <v>786</v>
      </c>
      <c r="D1333" s="546"/>
      <c r="E1333" s="171" t="str">
        <f t="shared" si="20"/>
        <v>1900</v>
      </c>
      <c r="F1333" s="547">
        <v>0</v>
      </c>
      <c r="G1333" s="548">
        <v>0</v>
      </c>
      <c r="H1333" s="547">
        <v>0</v>
      </c>
      <c r="I1333" s="545" t="s">
        <v>12683</v>
      </c>
      <c r="J1333" s="545"/>
      <c r="K1333" s="545" t="s">
        <v>13413</v>
      </c>
      <c r="L1333" s="545" t="s">
        <v>15061</v>
      </c>
      <c r="M1333" s="548" t="s">
        <v>13758</v>
      </c>
      <c r="N1333" s="545" t="s">
        <v>13413</v>
      </c>
      <c r="O1333" s="545" t="s">
        <v>15062</v>
      </c>
      <c r="P1333" s="549">
        <v>1429</v>
      </c>
      <c r="Q1333" s="549">
        <v>1</v>
      </c>
      <c r="R1333" s="549">
        <v>18</v>
      </c>
      <c r="S1333" s="548"/>
      <c r="T1333" s="548"/>
      <c r="U1333" s="99"/>
    </row>
    <row r="1334" spans="1:21" ht="19.5" customHeight="1">
      <c r="A1334" s="545">
        <v>1767</v>
      </c>
      <c r="B1334" s="545" t="s">
        <v>2951</v>
      </c>
      <c r="C1334" s="545" t="s">
        <v>786</v>
      </c>
      <c r="D1334" s="546"/>
      <c r="E1334" s="171" t="str">
        <f t="shared" si="20"/>
        <v>1900</v>
      </c>
      <c r="F1334" s="547">
        <v>0</v>
      </c>
      <c r="G1334" s="548">
        <v>0</v>
      </c>
      <c r="H1334" s="547">
        <v>0</v>
      </c>
      <c r="I1334" s="545" t="s">
        <v>12683</v>
      </c>
      <c r="J1334" s="545"/>
      <c r="K1334" s="545" t="s">
        <v>13413</v>
      </c>
      <c r="L1334" s="545" t="s">
        <v>13413</v>
      </c>
      <c r="M1334" s="548" t="s">
        <v>13758</v>
      </c>
      <c r="N1334" s="545" t="s">
        <v>13413</v>
      </c>
      <c r="O1334" s="545" t="s">
        <v>15063</v>
      </c>
      <c r="P1334" s="549">
        <v>1430</v>
      </c>
      <c r="Q1334" s="549">
        <v>1</v>
      </c>
      <c r="R1334" s="549">
        <v>18</v>
      </c>
      <c r="S1334" s="548"/>
      <c r="T1334" s="548"/>
      <c r="U1334" s="99"/>
    </row>
    <row r="1335" spans="1:21" ht="19.5" customHeight="1">
      <c r="A1335" s="545">
        <v>1768</v>
      </c>
      <c r="B1335" s="545" t="s">
        <v>11700</v>
      </c>
      <c r="C1335" s="545" t="s">
        <v>216</v>
      </c>
      <c r="D1335" s="546"/>
      <c r="E1335" s="171" t="str">
        <f t="shared" si="20"/>
        <v>1900</v>
      </c>
      <c r="F1335" s="547">
        <v>0</v>
      </c>
      <c r="G1335" s="548">
        <v>0</v>
      </c>
      <c r="H1335" s="547">
        <v>0</v>
      </c>
      <c r="I1335" s="545" t="s">
        <v>12715</v>
      </c>
      <c r="J1335" s="545"/>
      <c r="K1335" s="545" t="s">
        <v>13413</v>
      </c>
      <c r="L1335" s="545" t="s">
        <v>15064</v>
      </c>
      <c r="M1335" s="548" t="s">
        <v>13758</v>
      </c>
      <c r="N1335" s="545" t="s">
        <v>13413</v>
      </c>
      <c r="O1335" s="545" t="s">
        <v>15065</v>
      </c>
      <c r="P1335" s="549">
        <v>1431</v>
      </c>
      <c r="Q1335" s="549">
        <v>1</v>
      </c>
      <c r="R1335" s="549">
        <v>129</v>
      </c>
      <c r="S1335" s="548"/>
      <c r="T1335" s="548"/>
      <c r="U1335" s="99"/>
    </row>
    <row r="1336" spans="1:21" ht="19.5" customHeight="1">
      <c r="A1336" s="545">
        <v>1769</v>
      </c>
      <c r="B1336" s="545" t="s">
        <v>11699</v>
      </c>
      <c r="C1336" s="545" t="s">
        <v>216</v>
      </c>
      <c r="D1336" s="546"/>
      <c r="E1336" s="171" t="str">
        <f t="shared" si="20"/>
        <v>1900</v>
      </c>
      <c r="F1336" s="547">
        <v>0</v>
      </c>
      <c r="G1336" s="548">
        <v>0</v>
      </c>
      <c r="H1336" s="547">
        <v>0</v>
      </c>
      <c r="I1336" s="545" t="s">
        <v>12650</v>
      </c>
      <c r="J1336" s="545"/>
      <c r="K1336" s="545" t="s">
        <v>13413</v>
      </c>
      <c r="L1336" s="545" t="s">
        <v>15044</v>
      </c>
      <c r="M1336" s="548" t="s">
        <v>13758</v>
      </c>
      <c r="N1336" s="545" t="s">
        <v>13413</v>
      </c>
      <c r="O1336" s="545" t="s">
        <v>15066</v>
      </c>
      <c r="P1336" s="549">
        <v>1432</v>
      </c>
      <c r="Q1336" s="549">
        <v>1</v>
      </c>
      <c r="R1336" s="549">
        <v>127</v>
      </c>
      <c r="S1336" s="548"/>
      <c r="T1336" s="548"/>
      <c r="U1336" s="99"/>
    </row>
    <row r="1337" spans="1:21" ht="19.5" customHeight="1">
      <c r="A1337" s="545">
        <v>1770</v>
      </c>
      <c r="B1337" s="545" t="s">
        <v>11698</v>
      </c>
      <c r="C1337" s="545" t="s">
        <v>216</v>
      </c>
      <c r="D1337" s="546"/>
      <c r="E1337" s="171" t="str">
        <f t="shared" si="20"/>
        <v>1900</v>
      </c>
      <c r="F1337" s="547">
        <v>0</v>
      </c>
      <c r="G1337" s="548">
        <v>0</v>
      </c>
      <c r="H1337" s="547">
        <v>0</v>
      </c>
      <c r="I1337" s="545" t="s">
        <v>12665</v>
      </c>
      <c r="J1337" s="545"/>
      <c r="K1337" s="545" t="s">
        <v>13413</v>
      </c>
      <c r="L1337" s="545" t="s">
        <v>15067</v>
      </c>
      <c r="M1337" s="548" t="s">
        <v>13758</v>
      </c>
      <c r="N1337" s="545" t="s">
        <v>13413</v>
      </c>
      <c r="O1337" s="545" t="s">
        <v>13827</v>
      </c>
      <c r="P1337" s="549">
        <v>1433</v>
      </c>
      <c r="Q1337" s="549">
        <v>1</v>
      </c>
      <c r="R1337" s="549">
        <v>75</v>
      </c>
      <c r="S1337" s="548"/>
      <c r="T1337" s="548"/>
      <c r="U1337" s="99"/>
    </row>
    <row r="1338" spans="1:21" ht="19.5" customHeight="1">
      <c r="A1338" s="545">
        <v>1771</v>
      </c>
      <c r="B1338" s="545" t="s">
        <v>11697</v>
      </c>
      <c r="C1338" s="545" t="s">
        <v>216</v>
      </c>
      <c r="D1338" s="546"/>
      <c r="E1338" s="171" t="str">
        <f t="shared" si="20"/>
        <v>1900</v>
      </c>
      <c r="F1338" s="547">
        <v>0</v>
      </c>
      <c r="G1338" s="548">
        <v>0</v>
      </c>
      <c r="H1338" s="547">
        <v>0</v>
      </c>
      <c r="I1338" s="545" t="s">
        <v>12643</v>
      </c>
      <c r="J1338" s="545"/>
      <c r="K1338" s="545" t="s">
        <v>13413</v>
      </c>
      <c r="L1338" s="545" t="s">
        <v>15068</v>
      </c>
      <c r="M1338" s="548" t="s">
        <v>13758</v>
      </c>
      <c r="N1338" s="545" t="s">
        <v>13413</v>
      </c>
      <c r="O1338" s="545" t="s">
        <v>15069</v>
      </c>
      <c r="P1338" s="549">
        <v>1434</v>
      </c>
      <c r="Q1338" s="549">
        <v>1</v>
      </c>
      <c r="R1338" s="549">
        <v>6</v>
      </c>
      <c r="S1338" s="548"/>
      <c r="T1338" s="548"/>
      <c r="U1338" s="99"/>
    </row>
    <row r="1339" spans="1:21" ht="19.5" customHeight="1">
      <c r="A1339" s="545">
        <v>1772</v>
      </c>
      <c r="B1339" s="545" t="s">
        <v>11696</v>
      </c>
      <c r="C1339" s="545" t="s">
        <v>216</v>
      </c>
      <c r="D1339" s="546"/>
      <c r="E1339" s="171" t="str">
        <f t="shared" si="20"/>
        <v>1900</v>
      </c>
      <c r="F1339" s="547">
        <v>0</v>
      </c>
      <c r="G1339" s="548">
        <v>0</v>
      </c>
      <c r="H1339" s="547">
        <v>0</v>
      </c>
      <c r="I1339" s="545" t="s">
        <v>12665</v>
      </c>
      <c r="J1339" s="545"/>
      <c r="K1339" s="545" t="s">
        <v>13413</v>
      </c>
      <c r="L1339" s="545" t="s">
        <v>15070</v>
      </c>
      <c r="M1339" s="548" t="s">
        <v>13758</v>
      </c>
      <c r="N1339" s="545" t="s">
        <v>13413</v>
      </c>
      <c r="O1339" s="545" t="s">
        <v>13827</v>
      </c>
      <c r="P1339" s="549">
        <v>1435</v>
      </c>
      <c r="Q1339" s="549">
        <v>1</v>
      </c>
      <c r="R1339" s="549">
        <v>75</v>
      </c>
      <c r="S1339" s="548"/>
      <c r="T1339" s="548"/>
      <c r="U1339" s="99"/>
    </row>
    <row r="1340" spans="1:21" ht="19.5" customHeight="1">
      <c r="A1340" s="545">
        <v>1773</v>
      </c>
      <c r="B1340" s="545" t="s">
        <v>11695</v>
      </c>
      <c r="C1340" s="545" t="s">
        <v>216</v>
      </c>
      <c r="D1340" s="546">
        <v>44596</v>
      </c>
      <c r="E1340" s="171" t="str">
        <f t="shared" si="20"/>
        <v>2022</v>
      </c>
      <c r="F1340" s="547">
        <v>11714</v>
      </c>
      <c r="G1340" s="548">
        <v>0.19</v>
      </c>
      <c r="H1340" s="547">
        <v>9843.7000000000007</v>
      </c>
      <c r="I1340" s="545" t="s">
        <v>12697</v>
      </c>
      <c r="J1340" s="545" t="s">
        <v>13297</v>
      </c>
      <c r="K1340" s="545" t="s">
        <v>13413</v>
      </c>
      <c r="L1340" s="545" t="s">
        <v>13807</v>
      </c>
      <c r="M1340" s="548" t="s">
        <v>13758</v>
      </c>
      <c r="N1340" s="545" t="s">
        <v>13413</v>
      </c>
      <c r="O1340" s="545" t="s">
        <v>15071</v>
      </c>
      <c r="P1340" s="549">
        <v>1436</v>
      </c>
      <c r="Q1340" s="549">
        <v>1</v>
      </c>
      <c r="R1340" s="549">
        <v>138</v>
      </c>
      <c r="S1340" s="548">
        <v>2257</v>
      </c>
      <c r="T1340" s="548"/>
      <c r="U1340" s="99"/>
    </row>
    <row r="1341" spans="1:21" ht="19.5" customHeight="1">
      <c r="A1341" s="545">
        <v>1774</v>
      </c>
      <c r="B1341" s="545" t="s">
        <v>7102</v>
      </c>
      <c r="C1341" s="545" t="s">
        <v>216</v>
      </c>
      <c r="D1341" s="546">
        <v>46052</v>
      </c>
      <c r="E1341" s="171" t="str">
        <f t="shared" si="20"/>
        <v>2026</v>
      </c>
      <c r="F1341" s="547">
        <v>68127</v>
      </c>
      <c r="G1341" s="548">
        <v>0.19</v>
      </c>
      <c r="H1341" s="547">
        <v>57249.58</v>
      </c>
      <c r="I1341" s="545" t="s">
        <v>12676</v>
      </c>
      <c r="J1341" s="545" t="s">
        <v>13307</v>
      </c>
      <c r="K1341" s="545" t="s">
        <v>13413</v>
      </c>
      <c r="L1341" s="545" t="s">
        <v>13807</v>
      </c>
      <c r="M1341" s="548" t="s">
        <v>13758</v>
      </c>
      <c r="N1341" s="545" t="s">
        <v>13413</v>
      </c>
      <c r="O1341" s="545" t="s">
        <v>15072</v>
      </c>
      <c r="P1341" s="549">
        <v>1437</v>
      </c>
      <c r="Q1341" s="549">
        <v>1</v>
      </c>
      <c r="R1341" s="549">
        <v>14</v>
      </c>
      <c r="S1341" s="548">
        <v>2228</v>
      </c>
      <c r="T1341" s="548"/>
      <c r="U1341" s="99"/>
    </row>
    <row r="1342" spans="1:21" ht="19.5" customHeight="1">
      <c r="A1342" s="545">
        <v>1775</v>
      </c>
      <c r="B1342" s="545" t="s">
        <v>11694</v>
      </c>
      <c r="C1342" s="545" t="s">
        <v>216</v>
      </c>
      <c r="D1342" s="546"/>
      <c r="E1342" s="171" t="str">
        <f t="shared" si="20"/>
        <v>1900</v>
      </c>
      <c r="F1342" s="547">
        <v>0</v>
      </c>
      <c r="G1342" s="548">
        <v>0</v>
      </c>
      <c r="H1342" s="547">
        <v>0</v>
      </c>
      <c r="I1342" s="545" t="s">
        <v>12680</v>
      </c>
      <c r="J1342" s="545"/>
      <c r="K1342" s="545" t="s">
        <v>13413</v>
      </c>
      <c r="L1342" s="545" t="s">
        <v>13807</v>
      </c>
      <c r="M1342" s="548" t="s">
        <v>13758</v>
      </c>
      <c r="N1342" s="545" t="s">
        <v>13413</v>
      </c>
      <c r="O1342" s="545" t="s">
        <v>15073</v>
      </c>
      <c r="P1342" s="549">
        <v>1438</v>
      </c>
      <c r="Q1342" s="549">
        <v>1</v>
      </c>
      <c r="R1342" s="549">
        <v>20</v>
      </c>
      <c r="S1342" s="548"/>
      <c r="T1342" s="548"/>
      <c r="U1342" s="99"/>
    </row>
    <row r="1343" spans="1:21" ht="19.5" customHeight="1">
      <c r="A1343" s="545">
        <v>1776</v>
      </c>
      <c r="B1343" s="545" t="s">
        <v>11693</v>
      </c>
      <c r="C1343" s="545" t="s">
        <v>216</v>
      </c>
      <c r="D1343" s="546"/>
      <c r="E1343" s="171" t="str">
        <f t="shared" si="20"/>
        <v>1900</v>
      </c>
      <c r="F1343" s="547">
        <v>0</v>
      </c>
      <c r="G1343" s="548">
        <v>0</v>
      </c>
      <c r="H1343" s="547">
        <v>0</v>
      </c>
      <c r="I1343" s="545" t="s">
        <v>12680</v>
      </c>
      <c r="J1343" s="545"/>
      <c r="K1343" s="545" t="s">
        <v>13413</v>
      </c>
      <c r="L1343" s="545" t="s">
        <v>13807</v>
      </c>
      <c r="M1343" s="548" t="s">
        <v>13758</v>
      </c>
      <c r="N1343" s="545" t="s">
        <v>13413</v>
      </c>
      <c r="O1343" s="545" t="s">
        <v>13413</v>
      </c>
      <c r="P1343" s="549">
        <v>1439</v>
      </c>
      <c r="Q1343" s="549">
        <v>1</v>
      </c>
      <c r="R1343" s="549">
        <v>20</v>
      </c>
      <c r="S1343" s="548"/>
      <c r="T1343" s="548"/>
      <c r="U1343" s="99"/>
    </row>
    <row r="1344" spans="1:21" ht="19.5" customHeight="1">
      <c r="A1344" s="545">
        <v>1777</v>
      </c>
      <c r="B1344" s="545" t="s">
        <v>453</v>
      </c>
      <c r="C1344" s="545" t="s">
        <v>216</v>
      </c>
      <c r="D1344" s="546"/>
      <c r="E1344" s="171" t="str">
        <f t="shared" si="20"/>
        <v>1900</v>
      </c>
      <c r="F1344" s="547">
        <v>0</v>
      </c>
      <c r="G1344" s="548">
        <v>0</v>
      </c>
      <c r="H1344" s="547">
        <v>0</v>
      </c>
      <c r="I1344" s="545" t="s">
        <v>12660</v>
      </c>
      <c r="J1344" s="545"/>
      <c r="K1344" s="545" t="s">
        <v>13413</v>
      </c>
      <c r="L1344" s="545" t="s">
        <v>15074</v>
      </c>
      <c r="M1344" s="548" t="s">
        <v>13758</v>
      </c>
      <c r="N1344" s="545" t="s">
        <v>13413</v>
      </c>
      <c r="O1344" s="545" t="s">
        <v>13827</v>
      </c>
      <c r="P1344" s="549">
        <v>1440</v>
      </c>
      <c r="Q1344" s="549">
        <v>1</v>
      </c>
      <c r="R1344" s="549">
        <v>72</v>
      </c>
      <c r="S1344" s="548"/>
      <c r="T1344" s="548"/>
      <c r="U1344" s="99"/>
    </row>
    <row r="1345" spans="1:21" ht="19.5" customHeight="1">
      <c r="A1345" s="545">
        <v>1778</v>
      </c>
      <c r="B1345" s="545" t="s">
        <v>460</v>
      </c>
      <c r="C1345" s="545" t="s">
        <v>216</v>
      </c>
      <c r="D1345" s="546"/>
      <c r="E1345" s="171" t="str">
        <f t="shared" si="20"/>
        <v>1900</v>
      </c>
      <c r="F1345" s="547">
        <v>0</v>
      </c>
      <c r="G1345" s="548">
        <v>0</v>
      </c>
      <c r="H1345" s="547">
        <v>0</v>
      </c>
      <c r="I1345" s="545" t="s">
        <v>12660</v>
      </c>
      <c r="J1345" s="545"/>
      <c r="K1345" s="545" t="s">
        <v>13413</v>
      </c>
      <c r="L1345" s="545" t="s">
        <v>15075</v>
      </c>
      <c r="M1345" s="548" t="s">
        <v>13758</v>
      </c>
      <c r="N1345" s="545" t="s">
        <v>13413</v>
      </c>
      <c r="O1345" s="545" t="s">
        <v>13827</v>
      </c>
      <c r="P1345" s="549">
        <v>1441</v>
      </c>
      <c r="Q1345" s="549">
        <v>1</v>
      </c>
      <c r="R1345" s="549">
        <v>72</v>
      </c>
      <c r="S1345" s="548"/>
      <c r="T1345" s="548"/>
      <c r="U1345" s="99"/>
    </row>
    <row r="1346" spans="1:21" ht="19.5" customHeight="1">
      <c r="A1346" s="545">
        <v>1779</v>
      </c>
      <c r="B1346" s="545" t="s">
        <v>463</v>
      </c>
      <c r="C1346" s="545" t="s">
        <v>216</v>
      </c>
      <c r="D1346" s="546"/>
      <c r="E1346" s="171" t="str">
        <f t="shared" si="20"/>
        <v>1900</v>
      </c>
      <c r="F1346" s="547">
        <v>0</v>
      </c>
      <c r="G1346" s="548">
        <v>0</v>
      </c>
      <c r="H1346" s="547">
        <v>0</v>
      </c>
      <c r="I1346" s="545" t="s">
        <v>12660</v>
      </c>
      <c r="J1346" s="545"/>
      <c r="K1346" s="545" t="s">
        <v>13413</v>
      </c>
      <c r="L1346" s="545" t="s">
        <v>15076</v>
      </c>
      <c r="M1346" s="548" t="s">
        <v>13758</v>
      </c>
      <c r="N1346" s="545" t="s">
        <v>13413</v>
      </c>
      <c r="O1346" s="545" t="s">
        <v>13827</v>
      </c>
      <c r="P1346" s="549">
        <v>1442</v>
      </c>
      <c r="Q1346" s="549">
        <v>1</v>
      </c>
      <c r="R1346" s="549">
        <v>72</v>
      </c>
      <c r="S1346" s="548"/>
      <c r="T1346" s="548"/>
      <c r="U1346" s="99"/>
    </row>
    <row r="1347" spans="1:21" ht="19.5" customHeight="1">
      <c r="A1347" s="545">
        <v>1780</v>
      </c>
      <c r="B1347" s="545" t="s">
        <v>11692</v>
      </c>
      <c r="C1347" s="545" t="s">
        <v>216</v>
      </c>
      <c r="D1347" s="546">
        <v>44596</v>
      </c>
      <c r="E1347" s="171" t="str">
        <f t="shared" si="20"/>
        <v>2022</v>
      </c>
      <c r="F1347" s="547">
        <v>40127</v>
      </c>
      <c r="G1347" s="548">
        <v>0.19</v>
      </c>
      <c r="H1347" s="547">
        <v>33720.17</v>
      </c>
      <c r="I1347" s="545" t="s">
        <v>12680</v>
      </c>
      <c r="J1347" s="545" t="s">
        <v>13297</v>
      </c>
      <c r="K1347" s="545" t="s">
        <v>13413</v>
      </c>
      <c r="L1347" s="545" t="s">
        <v>13807</v>
      </c>
      <c r="M1347" s="548" t="s">
        <v>13758</v>
      </c>
      <c r="N1347" s="545" t="s">
        <v>13413</v>
      </c>
      <c r="O1347" s="545" t="s">
        <v>13413</v>
      </c>
      <c r="P1347" s="549">
        <v>1443</v>
      </c>
      <c r="Q1347" s="549">
        <v>1</v>
      </c>
      <c r="R1347" s="549">
        <v>20</v>
      </c>
      <c r="S1347" s="548">
        <v>2257</v>
      </c>
      <c r="T1347" s="548"/>
      <c r="U1347" s="99"/>
    </row>
    <row r="1348" spans="1:21" ht="19.5" customHeight="1">
      <c r="A1348" s="545">
        <v>1781</v>
      </c>
      <c r="B1348" s="545" t="s">
        <v>11691</v>
      </c>
      <c r="C1348" s="545" t="s">
        <v>216</v>
      </c>
      <c r="D1348" s="546">
        <v>44596</v>
      </c>
      <c r="E1348" s="171" t="str">
        <f t="shared" ref="E1348:E1411" si="21">TEXT(D1348,"YYYY")</f>
        <v>2022</v>
      </c>
      <c r="F1348" s="547">
        <v>16560</v>
      </c>
      <c r="G1348" s="548">
        <v>0.19</v>
      </c>
      <c r="H1348" s="547">
        <v>13915.97</v>
      </c>
      <c r="I1348" s="545" t="s">
        <v>12680</v>
      </c>
      <c r="J1348" s="545" t="s">
        <v>13297</v>
      </c>
      <c r="K1348" s="545" t="s">
        <v>13413</v>
      </c>
      <c r="L1348" s="545" t="s">
        <v>13807</v>
      </c>
      <c r="M1348" s="548" t="s">
        <v>13758</v>
      </c>
      <c r="N1348" s="545" t="s">
        <v>13413</v>
      </c>
      <c r="O1348" s="545" t="s">
        <v>13413</v>
      </c>
      <c r="P1348" s="549">
        <v>1444</v>
      </c>
      <c r="Q1348" s="549">
        <v>1</v>
      </c>
      <c r="R1348" s="549">
        <v>20</v>
      </c>
      <c r="S1348" s="548">
        <v>2257</v>
      </c>
      <c r="T1348" s="548"/>
      <c r="U1348" s="99"/>
    </row>
    <row r="1349" spans="1:21" ht="19.5" customHeight="1">
      <c r="A1349" s="545">
        <v>1782</v>
      </c>
      <c r="B1349" s="545" t="s">
        <v>11690</v>
      </c>
      <c r="C1349" s="545" t="s">
        <v>216</v>
      </c>
      <c r="D1349" s="546">
        <v>44596</v>
      </c>
      <c r="E1349" s="171" t="str">
        <f t="shared" si="21"/>
        <v>2022</v>
      </c>
      <c r="F1349" s="547">
        <v>7774</v>
      </c>
      <c r="G1349" s="548">
        <v>0.19</v>
      </c>
      <c r="H1349" s="547">
        <v>6532.77</v>
      </c>
      <c r="I1349" s="545" t="s">
        <v>12680</v>
      </c>
      <c r="J1349" s="545" t="s">
        <v>13297</v>
      </c>
      <c r="K1349" s="545" t="s">
        <v>13413</v>
      </c>
      <c r="L1349" s="545" t="s">
        <v>13807</v>
      </c>
      <c r="M1349" s="548" t="s">
        <v>13758</v>
      </c>
      <c r="N1349" s="545" t="s">
        <v>13413</v>
      </c>
      <c r="O1349" s="545" t="s">
        <v>15077</v>
      </c>
      <c r="P1349" s="549">
        <v>1445</v>
      </c>
      <c r="Q1349" s="549">
        <v>1</v>
      </c>
      <c r="R1349" s="549">
        <v>20</v>
      </c>
      <c r="S1349" s="548">
        <v>2257</v>
      </c>
      <c r="T1349" s="548"/>
      <c r="U1349" s="99"/>
    </row>
    <row r="1350" spans="1:21" ht="19.5" customHeight="1">
      <c r="A1350" s="545">
        <v>1783</v>
      </c>
      <c r="B1350" s="545" t="s">
        <v>823</v>
      </c>
      <c r="C1350" s="545" t="s">
        <v>216</v>
      </c>
      <c r="D1350" s="546"/>
      <c r="E1350" s="171" t="str">
        <f t="shared" si="21"/>
        <v>1900</v>
      </c>
      <c r="F1350" s="547">
        <v>0</v>
      </c>
      <c r="G1350" s="548">
        <v>0</v>
      </c>
      <c r="H1350" s="547">
        <v>0</v>
      </c>
      <c r="I1350" s="545" t="s">
        <v>12643</v>
      </c>
      <c r="J1350" s="545"/>
      <c r="K1350" s="545" t="s">
        <v>13413</v>
      </c>
      <c r="L1350" s="545" t="s">
        <v>15078</v>
      </c>
      <c r="M1350" s="548" t="s">
        <v>13758</v>
      </c>
      <c r="N1350" s="545" t="s">
        <v>13413</v>
      </c>
      <c r="O1350" s="545" t="s">
        <v>13413</v>
      </c>
      <c r="P1350" s="549">
        <v>1446</v>
      </c>
      <c r="Q1350" s="549">
        <v>1</v>
      </c>
      <c r="R1350" s="549">
        <v>6</v>
      </c>
      <c r="S1350" s="548"/>
      <c r="T1350" s="548"/>
      <c r="U1350" s="99"/>
    </row>
    <row r="1351" spans="1:21" ht="19.5" customHeight="1">
      <c r="A1351" s="545">
        <v>1784</v>
      </c>
      <c r="B1351" s="545" t="s">
        <v>822</v>
      </c>
      <c r="C1351" s="545" t="s">
        <v>216</v>
      </c>
      <c r="D1351" s="546"/>
      <c r="E1351" s="171" t="str">
        <f t="shared" si="21"/>
        <v>1900</v>
      </c>
      <c r="F1351" s="547">
        <v>0</v>
      </c>
      <c r="G1351" s="548">
        <v>0</v>
      </c>
      <c r="H1351" s="547">
        <v>0</v>
      </c>
      <c r="I1351" s="545" t="s">
        <v>12643</v>
      </c>
      <c r="J1351" s="545"/>
      <c r="K1351" s="545" t="s">
        <v>13413</v>
      </c>
      <c r="L1351" s="545" t="s">
        <v>15079</v>
      </c>
      <c r="M1351" s="548" t="s">
        <v>13758</v>
      </c>
      <c r="N1351" s="545" t="s">
        <v>13413</v>
      </c>
      <c r="O1351" s="545" t="s">
        <v>14964</v>
      </c>
      <c r="P1351" s="549">
        <v>1447</v>
      </c>
      <c r="Q1351" s="549">
        <v>1</v>
      </c>
      <c r="R1351" s="549">
        <v>6</v>
      </c>
      <c r="S1351" s="548"/>
      <c r="T1351" s="548"/>
      <c r="U1351" s="99"/>
    </row>
    <row r="1352" spans="1:21" ht="19.5" customHeight="1">
      <c r="A1352" s="545">
        <v>1785</v>
      </c>
      <c r="B1352" s="545" t="s">
        <v>3164</v>
      </c>
      <c r="C1352" s="545" t="s">
        <v>216</v>
      </c>
      <c r="D1352" s="546">
        <v>44596</v>
      </c>
      <c r="E1352" s="171" t="str">
        <f t="shared" si="21"/>
        <v>2022</v>
      </c>
      <c r="F1352" s="547">
        <v>10913</v>
      </c>
      <c r="G1352" s="548">
        <v>0.19</v>
      </c>
      <c r="H1352" s="547">
        <v>9170.59</v>
      </c>
      <c r="I1352" s="545" t="s">
        <v>12680</v>
      </c>
      <c r="J1352" s="545" t="s">
        <v>13297</v>
      </c>
      <c r="K1352" s="545" t="s">
        <v>13413</v>
      </c>
      <c r="L1352" s="545" t="s">
        <v>13807</v>
      </c>
      <c r="M1352" s="548" t="s">
        <v>13758</v>
      </c>
      <c r="N1352" s="545" t="s">
        <v>13413</v>
      </c>
      <c r="O1352" s="545" t="s">
        <v>15080</v>
      </c>
      <c r="P1352" s="549">
        <v>1448</v>
      </c>
      <c r="Q1352" s="549">
        <v>1</v>
      </c>
      <c r="R1352" s="549">
        <v>20</v>
      </c>
      <c r="S1352" s="548">
        <v>2257</v>
      </c>
      <c r="T1352" s="548"/>
      <c r="U1352" s="99"/>
    </row>
    <row r="1353" spans="1:21" ht="19.5" customHeight="1">
      <c r="A1353" s="545">
        <v>1786</v>
      </c>
      <c r="B1353" s="545" t="s">
        <v>1647</v>
      </c>
      <c r="C1353" s="545" t="s">
        <v>221</v>
      </c>
      <c r="D1353" s="546">
        <v>46052</v>
      </c>
      <c r="E1353" s="171" t="str">
        <f t="shared" si="21"/>
        <v>2026</v>
      </c>
      <c r="F1353" s="547">
        <v>7864</v>
      </c>
      <c r="G1353" s="548">
        <v>0.19</v>
      </c>
      <c r="H1353" s="547">
        <v>6608.4</v>
      </c>
      <c r="I1353" s="545" t="s">
        <v>12732</v>
      </c>
      <c r="J1353" s="545" t="s">
        <v>13307</v>
      </c>
      <c r="K1353" s="545" t="s">
        <v>13413</v>
      </c>
      <c r="L1353" s="545" t="s">
        <v>15081</v>
      </c>
      <c r="M1353" s="548" t="s">
        <v>13758</v>
      </c>
      <c r="N1353" s="545" t="s">
        <v>13413</v>
      </c>
      <c r="O1353" s="545" t="s">
        <v>13943</v>
      </c>
      <c r="P1353" s="549">
        <v>1449</v>
      </c>
      <c r="Q1353" s="549">
        <v>1</v>
      </c>
      <c r="R1353" s="549">
        <v>122</v>
      </c>
      <c r="S1353" s="548">
        <v>2228</v>
      </c>
      <c r="T1353" s="548"/>
      <c r="U1353" s="99"/>
    </row>
    <row r="1354" spans="1:21" ht="19.5" customHeight="1">
      <c r="A1354" s="545">
        <v>1787</v>
      </c>
      <c r="B1354" s="545" t="s">
        <v>1654</v>
      </c>
      <c r="C1354" s="545" t="s">
        <v>221</v>
      </c>
      <c r="D1354" s="546"/>
      <c r="E1354" s="171" t="str">
        <f t="shared" si="21"/>
        <v>1900</v>
      </c>
      <c r="F1354" s="547">
        <v>0</v>
      </c>
      <c r="G1354" s="548">
        <v>0</v>
      </c>
      <c r="H1354" s="547">
        <v>0</v>
      </c>
      <c r="I1354" s="545" t="s">
        <v>12732</v>
      </c>
      <c r="J1354" s="545"/>
      <c r="K1354" s="545" t="s">
        <v>13413</v>
      </c>
      <c r="L1354" s="545" t="s">
        <v>15082</v>
      </c>
      <c r="M1354" s="548" t="s">
        <v>13758</v>
      </c>
      <c r="N1354" s="545" t="s">
        <v>13413</v>
      </c>
      <c r="O1354" s="545" t="s">
        <v>15083</v>
      </c>
      <c r="P1354" s="549">
        <v>1450</v>
      </c>
      <c r="Q1354" s="549">
        <v>1</v>
      </c>
      <c r="R1354" s="549">
        <v>122</v>
      </c>
      <c r="S1354" s="548"/>
      <c r="T1354" s="548"/>
      <c r="U1354" s="99"/>
    </row>
    <row r="1355" spans="1:21" ht="19.5" customHeight="1">
      <c r="A1355" s="545">
        <v>1788</v>
      </c>
      <c r="B1355" s="545" t="s">
        <v>829</v>
      </c>
      <c r="C1355" s="545" t="s">
        <v>221</v>
      </c>
      <c r="D1355" s="546"/>
      <c r="E1355" s="171" t="str">
        <f t="shared" si="21"/>
        <v>1900</v>
      </c>
      <c r="F1355" s="547">
        <v>0</v>
      </c>
      <c r="G1355" s="548">
        <v>0</v>
      </c>
      <c r="H1355" s="547">
        <v>0</v>
      </c>
      <c r="I1355" s="545" t="s">
        <v>12684</v>
      </c>
      <c r="J1355" s="545"/>
      <c r="K1355" s="545" t="s">
        <v>13413</v>
      </c>
      <c r="L1355" s="545" t="s">
        <v>13982</v>
      </c>
      <c r="M1355" s="548" t="s">
        <v>13758</v>
      </c>
      <c r="N1355" s="545" t="s">
        <v>13413</v>
      </c>
      <c r="O1355" s="545" t="s">
        <v>15084</v>
      </c>
      <c r="P1355" s="549">
        <v>1451</v>
      </c>
      <c r="Q1355" s="549">
        <v>1</v>
      </c>
      <c r="R1355" s="549">
        <v>95</v>
      </c>
      <c r="S1355" s="548"/>
      <c r="T1355" s="548"/>
      <c r="U1355" s="99"/>
    </row>
    <row r="1356" spans="1:21" ht="19.5" customHeight="1">
      <c r="A1356" s="545">
        <v>1790</v>
      </c>
      <c r="B1356" s="545" t="s">
        <v>2269</v>
      </c>
      <c r="C1356" s="545" t="s">
        <v>216</v>
      </c>
      <c r="D1356" s="546"/>
      <c r="E1356" s="171" t="str">
        <f t="shared" si="21"/>
        <v>1900</v>
      </c>
      <c r="F1356" s="547">
        <v>0</v>
      </c>
      <c r="G1356" s="548">
        <v>0</v>
      </c>
      <c r="H1356" s="547">
        <v>0</v>
      </c>
      <c r="I1356" s="545" t="s">
        <v>12650</v>
      </c>
      <c r="J1356" s="545"/>
      <c r="K1356" s="545" t="s">
        <v>13413</v>
      </c>
      <c r="L1356" s="545" t="s">
        <v>15044</v>
      </c>
      <c r="M1356" s="548" t="s">
        <v>13758</v>
      </c>
      <c r="N1356" s="545" t="s">
        <v>13413</v>
      </c>
      <c r="O1356" s="545" t="s">
        <v>15085</v>
      </c>
      <c r="P1356" s="549">
        <v>1453</v>
      </c>
      <c r="Q1356" s="549">
        <v>1</v>
      </c>
      <c r="R1356" s="549">
        <v>127</v>
      </c>
      <c r="S1356" s="548"/>
      <c r="T1356" s="548"/>
      <c r="U1356" s="99"/>
    </row>
    <row r="1357" spans="1:21" ht="19.5" customHeight="1">
      <c r="A1357" s="545">
        <v>1791</v>
      </c>
      <c r="B1357" s="545" t="s">
        <v>815</v>
      </c>
      <c r="C1357" s="545" t="s">
        <v>221</v>
      </c>
      <c r="D1357" s="546"/>
      <c r="E1357" s="171" t="str">
        <f t="shared" si="21"/>
        <v>1900</v>
      </c>
      <c r="F1357" s="547">
        <v>0</v>
      </c>
      <c r="G1357" s="548">
        <v>0</v>
      </c>
      <c r="H1357" s="547">
        <v>0</v>
      </c>
      <c r="I1357" s="545" t="s">
        <v>12684</v>
      </c>
      <c r="J1357" s="545"/>
      <c r="K1357" s="545" t="s">
        <v>13413</v>
      </c>
      <c r="L1357" s="545" t="s">
        <v>13982</v>
      </c>
      <c r="M1357" s="548" t="s">
        <v>13758</v>
      </c>
      <c r="N1357" s="545" t="s">
        <v>13413</v>
      </c>
      <c r="O1357" s="545" t="s">
        <v>15086</v>
      </c>
      <c r="P1357" s="549">
        <v>1454</v>
      </c>
      <c r="Q1357" s="549">
        <v>1</v>
      </c>
      <c r="R1357" s="549">
        <v>95</v>
      </c>
      <c r="S1357" s="548"/>
      <c r="T1357" s="548"/>
      <c r="U1357" s="99"/>
    </row>
    <row r="1358" spans="1:21" ht="19.5" customHeight="1">
      <c r="A1358" s="545">
        <v>1792</v>
      </c>
      <c r="B1358" s="545" t="s">
        <v>4508</v>
      </c>
      <c r="C1358" s="545" t="s">
        <v>221</v>
      </c>
      <c r="D1358" s="546">
        <v>43525</v>
      </c>
      <c r="E1358" s="171" t="str">
        <f t="shared" si="21"/>
        <v>2019</v>
      </c>
      <c r="F1358" s="547">
        <v>18960</v>
      </c>
      <c r="G1358" s="548">
        <v>0.19</v>
      </c>
      <c r="H1358" s="547">
        <v>15932.77</v>
      </c>
      <c r="I1358" s="545" t="s">
        <v>12687</v>
      </c>
      <c r="J1358" s="545" t="s">
        <v>13305</v>
      </c>
      <c r="K1358" s="545" t="s">
        <v>15087</v>
      </c>
      <c r="L1358" s="545" t="s">
        <v>15088</v>
      </c>
      <c r="M1358" s="548" t="s">
        <v>13758</v>
      </c>
      <c r="N1358" s="545" t="s">
        <v>13413</v>
      </c>
      <c r="O1358" s="545" t="s">
        <v>15089</v>
      </c>
      <c r="P1358" s="549">
        <v>1455</v>
      </c>
      <c r="Q1358" s="549">
        <v>1</v>
      </c>
      <c r="R1358" s="549">
        <v>91</v>
      </c>
      <c r="S1358" s="548">
        <v>2217</v>
      </c>
      <c r="T1358" s="548"/>
      <c r="U1358" s="99"/>
    </row>
    <row r="1359" spans="1:21" ht="19.5" customHeight="1">
      <c r="A1359" s="545">
        <v>1793</v>
      </c>
      <c r="B1359" s="545" t="s">
        <v>848</v>
      </c>
      <c r="C1359" s="545" t="s">
        <v>221</v>
      </c>
      <c r="D1359" s="546"/>
      <c r="E1359" s="171" t="str">
        <f t="shared" si="21"/>
        <v>1900</v>
      </c>
      <c r="F1359" s="547">
        <v>0</v>
      </c>
      <c r="G1359" s="548">
        <v>0</v>
      </c>
      <c r="H1359" s="547">
        <v>0</v>
      </c>
      <c r="I1359" s="545" t="s">
        <v>12684</v>
      </c>
      <c r="J1359" s="545"/>
      <c r="K1359" s="545" t="s">
        <v>13413</v>
      </c>
      <c r="L1359" s="545" t="s">
        <v>15090</v>
      </c>
      <c r="M1359" s="548" t="s">
        <v>13758</v>
      </c>
      <c r="N1359" s="545" t="s">
        <v>13413</v>
      </c>
      <c r="O1359" s="545" t="s">
        <v>15091</v>
      </c>
      <c r="P1359" s="549">
        <v>1456</v>
      </c>
      <c r="Q1359" s="549">
        <v>1</v>
      </c>
      <c r="R1359" s="549">
        <v>95</v>
      </c>
      <c r="S1359" s="548"/>
      <c r="T1359" s="548"/>
      <c r="U1359" s="99"/>
    </row>
    <row r="1360" spans="1:21" ht="19.5" customHeight="1">
      <c r="A1360" s="545">
        <v>1794</v>
      </c>
      <c r="B1360" s="545" t="s">
        <v>698</v>
      </c>
      <c r="C1360" s="545" t="s">
        <v>221</v>
      </c>
      <c r="D1360" s="546"/>
      <c r="E1360" s="171" t="str">
        <f t="shared" si="21"/>
        <v>1900</v>
      </c>
      <c r="F1360" s="547">
        <v>0</v>
      </c>
      <c r="G1360" s="548">
        <v>0</v>
      </c>
      <c r="H1360" s="547">
        <v>0</v>
      </c>
      <c r="I1360" s="545" t="s">
        <v>12687</v>
      </c>
      <c r="J1360" s="545"/>
      <c r="K1360" s="545" t="s">
        <v>13413</v>
      </c>
      <c r="L1360" s="545" t="s">
        <v>15092</v>
      </c>
      <c r="M1360" s="548" t="s">
        <v>13758</v>
      </c>
      <c r="N1360" s="545" t="s">
        <v>13413</v>
      </c>
      <c r="O1360" s="545" t="s">
        <v>15093</v>
      </c>
      <c r="P1360" s="549">
        <v>1457</v>
      </c>
      <c r="Q1360" s="549">
        <v>1</v>
      </c>
      <c r="R1360" s="549">
        <v>91</v>
      </c>
      <c r="S1360" s="548"/>
      <c r="T1360" s="548"/>
      <c r="U1360" s="99"/>
    </row>
    <row r="1361" spans="1:21" ht="19.5" customHeight="1">
      <c r="A1361" s="545">
        <v>1795</v>
      </c>
      <c r="B1361" s="545" t="s">
        <v>816</v>
      </c>
      <c r="C1361" s="545" t="s">
        <v>221</v>
      </c>
      <c r="D1361" s="546"/>
      <c r="E1361" s="171" t="str">
        <f t="shared" si="21"/>
        <v>1900</v>
      </c>
      <c r="F1361" s="547">
        <v>0</v>
      </c>
      <c r="G1361" s="548">
        <v>0</v>
      </c>
      <c r="H1361" s="547">
        <v>0</v>
      </c>
      <c r="I1361" s="545" t="s">
        <v>12684</v>
      </c>
      <c r="J1361" s="545"/>
      <c r="K1361" s="545" t="s">
        <v>13413</v>
      </c>
      <c r="L1361" s="545" t="s">
        <v>15094</v>
      </c>
      <c r="M1361" s="548" t="s">
        <v>13758</v>
      </c>
      <c r="N1361" s="545" t="s">
        <v>13413</v>
      </c>
      <c r="O1361" s="545" t="s">
        <v>15095</v>
      </c>
      <c r="P1361" s="549">
        <v>1458</v>
      </c>
      <c r="Q1361" s="549">
        <v>1</v>
      </c>
      <c r="R1361" s="549">
        <v>95</v>
      </c>
      <c r="S1361" s="548"/>
      <c r="T1361" s="548"/>
      <c r="U1361" s="99"/>
    </row>
    <row r="1362" spans="1:21" ht="19.5" customHeight="1">
      <c r="A1362" s="545">
        <v>1796</v>
      </c>
      <c r="B1362" s="545" t="s">
        <v>699</v>
      </c>
      <c r="C1362" s="545" t="s">
        <v>221</v>
      </c>
      <c r="D1362" s="546"/>
      <c r="E1362" s="171" t="str">
        <f t="shared" si="21"/>
        <v>1900</v>
      </c>
      <c r="F1362" s="547">
        <v>0</v>
      </c>
      <c r="G1362" s="548">
        <v>0</v>
      </c>
      <c r="H1362" s="547">
        <v>0</v>
      </c>
      <c r="I1362" s="545" t="s">
        <v>12687</v>
      </c>
      <c r="J1362" s="545"/>
      <c r="K1362" s="545" t="s">
        <v>13413</v>
      </c>
      <c r="L1362" s="545" t="s">
        <v>15096</v>
      </c>
      <c r="M1362" s="548" t="s">
        <v>13758</v>
      </c>
      <c r="N1362" s="545" t="s">
        <v>13413</v>
      </c>
      <c r="O1362" s="545" t="s">
        <v>15097</v>
      </c>
      <c r="P1362" s="549">
        <v>1459</v>
      </c>
      <c r="Q1362" s="549">
        <v>1</v>
      </c>
      <c r="R1362" s="549">
        <v>91</v>
      </c>
      <c r="S1362" s="548"/>
      <c r="T1362" s="548"/>
      <c r="U1362" s="99"/>
    </row>
    <row r="1363" spans="1:21" ht="19.5" customHeight="1">
      <c r="A1363" s="545">
        <v>1797</v>
      </c>
      <c r="B1363" s="545" t="s">
        <v>2917</v>
      </c>
      <c r="C1363" s="545" t="s">
        <v>786</v>
      </c>
      <c r="D1363" s="546"/>
      <c r="E1363" s="171" t="str">
        <f t="shared" si="21"/>
        <v>1900</v>
      </c>
      <c r="F1363" s="547">
        <v>0</v>
      </c>
      <c r="G1363" s="548">
        <v>0</v>
      </c>
      <c r="H1363" s="547">
        <v>0</v>
      </c>
      <c r="I1363" s="545" t="s">
        <v>12683</v>
      </c>
      <c r="J1363" s="545"/>
      <c r="K1363" s="545" t="s">
        <v>13413</v>
      </c>
      <c r="L1363" s="545" t="s">
        <v>13413</v>
      </c>
      <c r="M1363" s="548" t="s">
        <v>13758</v>
      </c>
      <c r="N1363" s="545" t="s">
        <v>13413</v>
      </c>
      <c r="O1363" s="545" t="s">
        <v>13413</v>
      </c>
      <c r="P1363" s="549">
        <v>1460</v>
      </c>
      <c r="Q1363" s="549">
        <v>1</v>
      </c>
      <c r="R1363" s="549">
        <v>18</v>
      </c>
      <c r="S1363" s="548"/>
      <c r="T1363" s="548"/>
      <c r="U1363" s="99"/>
    </row>
    <row r="1364" spans="1:21" ht="19.5" customHeight="1">
      <c r="A1364" s="545">
        <v>1798</v>
      </c>
      <c r="B1364" s="545" t="s">
        <v>2895</v>
      </c>
      <c r="C1364" s="545" t="s">
        <v>786</v>
      </c>
      <c r="D1364" s="546"/>
      <c r="E1364" s="171" t="str">
        <f t="shared" si="21"/>
        <v>1900</v>
      </c>
      <c r="F1364" s="547">
        <v>0</v>
      </c>
      <c r="G1364" s="548">
        <v>0</v>
      </c>
      <c r="H1364" s="547">
        <v>0</v>
      </c>
      <c r="I1364" s="545" t="s">
        <v>12683</v>
      </c>
      <c r="J1364" s="545"/>
      <c r="K1364" s="545" t="s">
        <v>13413</v>
      </c>
      <c r="L1364" s="545" t="s">
        <v>15098</v>
      </c>
      <c r="M1364" s="548" t="s">
        <v>13758</v>
      </c>
      <c r="N1364" s="545" t="s">
        <v>13413</v>
      </c>
      <c r="O1364" s="545" t="s">
        <v>13413</v>
      </c>
      <c r="P1364" s="549">
        <v>1461</v>
      </c>
      <c r="Q1364" s="549">
        <v>1</v>
      </c>
      <c r="R1364" s="549">
        <v>18</v>
      </c>
      <c r="S1364" s="548"/>
      <c r="T1364" s="548"/>
      <c r="U1364" s="99"/>
    </row>
    <row r="1365" spans="1:21" ht="19.5" customHeight="1">
      <c r="A1365" s="545">
        <v>1799</v>
      </c>
      <c r="B1365" s="545" t="s">
        <v>812</v>
      </c>
      <c r="C1365" s="545" t="s">
        <v>221</v>
      </c>
      <c r="D1365" s="546"/>
      <c r="E1365" s="171" t="str">
        <f t="shared" si="21"/>
        <v>1900</v>
      </c>
      <c r="F1365" s="547">
        <v>0</v>
      </c>
      <c r="G1365" s="548">
        <v>0</v>
      </c>
      <c r="H1365" s="547">
        <v>0</v>
      </c>
      <c r="I1365" s="545" t="s">
        <v>12684</v>
      </c>
      <c r="J1365" s="545"/>
      <c r="K1365" s="545" t="s">
        <v>13413</v>
      </c>
      <c r="L1365" s="545" t="s">
        <v>13982</v>
      </c>
      <c r="M1365" s="548" t="s">
        <v>13758</v>
      </c>
      <c r="N1365" s="545" t="s">
        <v>13413</v>
      </c>
      <c r="O1365" s="545" t="s">
        <v>15099</v>
      </c>
      <c r="P1365" s="549">
        <v>1462</v>
      </c>
      <c r="Q1365" s="549">
        <v>1</v>
      </c>
      <c r="R1365" s="549">
        <v>95</v>
      </c>
      <c r="S1365" s="548"/>
      <c r="T1365" s="548"/>
      <c r="U1365" s="99"/>
    </row>
    <row r="1366" spans="1:21" ht="19.5" customHeight="1">
      <c r="A1366" s="545">
        <v>1800</v>
      </c>
      <c r="B1366" s="545" t="s">
        <v>702</v>
      </c>
      <c r="C1366" s="545" t="s">
        <v>221</v>
      </c>
      <c r="D1366" s="546"/>
      <c r="E1366" s="171" t="str">
        <f t="shared" si="21"/>
        <v>1900</v>
      </c>
      <c r="F1366" s="547">
        <v>0</v>
      </c>
      <c r="G1366" s="548">
        <v>0</v>
      </c>
      <c r="H1366" s="547">
        <v>0</v>
      </c>
      <c r="I1366" s="545" t="s">
        <v>12687</v>
      </c>
      <c r="J1366" s="545"/>
      <c r="K1366" s="545" t="s">
        <v>13413</v>
      </c>
      <c r="L1366" s="545" t="s">
        <v>13982</v>
      </c>
      <c r="M1366" s="548" t="s">
        <v>13758</v>
      </c>
      <c r="N1366" s="545" t="s">
        <v>13413</v>
      </c>
      <c r="O1366" s="545" t="s">
        <v>15100</v>
      </c>
      <c r="P1366" s="549">
        <v>1463</v>
      </c>
      <c r="Q1366" s="549">
        <v>1</v>
      </c>
      <c r="R1366" s="549">
        <v>91</v>
      </c>
      <c r="S1366" s="548"/>
      <c r="T1366" s="548"/>
      <c r="U1366" s="99"/>
    </row>
    <row r="1367" spans="1:21" ht="19.5" customHeight="1">
      <c r="A1367" s="545">
        <v>1801</v>
      </c>
      <c r="B1367" s="545" t="s">
        <v>11689</v>
      </c>
      <c r="C1367" s="545" t="s">
        <v>221</v>
      </c>
      <c r="D1367" s="546"/>
      <c r="E1367" s="171" t="str">
        <f t="shared" si="21"/>
        <v>1900</v>
      </c>
      <c r="F1367" s="547">
        <v>0</v>
      </c>
      <c r="G1367" s="548">
        <v>0</v>
      </c>
      <c r="H1367" s="547">
        <v>0</v>
      </c>
      <c r="I1367" s="545" t="s">
        <v>12684</v>
      </c>
      <c r="J1367" s="545"/>
      <c r="K1367" s="545" t="s">
        <v>13413</v>
      </c>
      <c r="L1367" s="545" t="s">
        <v>15094</v>
      </c>
      <c r="M1367" s="548" t="s">
        <v>13758</v>
      </c>
      <c r="N1367" s="545" t="s">
        <v>13413</v>
      </c>
      <c r="O1367" s="545" t="s">
        <v>15101</v>
      </c>
      <c r="P1367" s="549">
        <v>1464</v>
      </c>
      <c r="Q1367" s="549">
        <v>1</v>
      </c>
      <c r="R1367" s="549">
        <v>95</v>
      </c>
      <c r="S1367" s="548"/>
      <c r="T1367" s="548"/>
      <c r="U1367" s="99"/>
    </row>
    <row r="1368" spans="1:21" ht="19.5" customHeight="1">
      <c r="A1368" s="545">
        <v>1802</v>
      </c>
      <c r="B1368" s="545" t="s">
        <v>11688</v>
      </c>
      <c r="C1368" s="545" t="s">
        <v>221</v>
      </c>
      <c r="D1368" s="546"/>
      <c r="E1368" s="171" t="str">
        <f t="shared" si="21"/>
        <v>1900</v>
      </c>
      <c r="F1368" s="547">
        <v>0</v>
      </c>
      <c r="G1368" s="548">
        <v>0</v>
      </c>
      <c r="H1368" s="547">
        <v>0</v>
      </c>
      <c r="I1368" s="545" t="s">
        <v>12687</v>
      </c>
      <c r="J1368" s="545"/>
      <c r="K1368" s="545" t="s">
        <v>13413</v>
      </c>
      <c r="L1368" s="545" t="s">
        <v>13982</v>
      </c>
      <c r="M1368" s="548" t="s">
        <v>13758</v>
      </c>
      <c r="N1368" s="545" t="s">
        <v>13413</v>
      </c>
      <c r="O1368" s="545" t="s">
        <v>15102</v>
      </c>
      <c r="P1368" s="549">
        <v>1465</v>
      </c>
      <c r="Q1368" s="549">
        <v>1</v>
      </c>
      <c r="R1368" s="549">
        <v>91</v>
      </c>
      <c r="S1368" s="548"/>
      <c r="T1368" s="548"/>
      <c r="U1368" s="99"/>
    </row>
    <row r="1369" spans="1:21" ht="19.5" customHeight="1">
      <c r="A1369" s="545">
        <v>1803</v>
      </c>
      <c r="B1369" s="545" t="s">
        <v>809</v>
      </c>
      <c r="C1369" s="545" t="s">
        <v>221</v>
      </c>
      <c r="D1369" s="546"/>
      <c r="E1369" s="171" t="str">
        <f t="shared" si="21"/>
        <v>1900</v>
      </c>
      <c r="F1369" s="547">
        <v>0</v>
      </c>
      <c r="G1369" s="548">
        <v>0</v>
      </c>
      <c r="H1369" s="547">
        <v>0</v>
      </c>
      <c r="I1369" s="545" t="s">
        <v>12684</v>
      </c>
      <c r="J1369" s="545"/>
      <c r="K1369" s="545" t="s">
        <v>13413</v>
      </c>
      <c r="L1369" s="545" t="s">
        <v>13982</v>
      </c>
      <c r="M1369" s="548" t="s">
        <v>13758</v>
      </c>
      <c r="N1369" s="545" t="s">
        <v>13413</v>
      </c>
      <c r="O1369" s="545" t="s">
        <v>15103</v>
      </c>
      <c r="P1369" s="549">
        <v>1466</v>
      </c>
      <c r="Q1369" s="549">
        <v>1</v>
      </c>
      <c r="R1369" s="549">
        <v>95</v>
      </c>
      <c r="S1369" s="548"/>
      <c r="T1369" s="548"/>
      <c r="U1369" s="99"/>
    </row>
    <row r="1370" spans="1:21" ht="19.5" customHeight="1">
      <c r="A1370" s="545">
        <v>1804</v>
      </c>
      <c r="B1370" s="545" t="s">
        <v>2955</v>
      </c>
      <c r="C1370" s="545" t="s">
        <v>786</v>
      </c>
      <c r="D1370" s="546"/>
      <c r="E1370" s="171" t="str">
        <f t="shared" si="21"/>
        <v>1900</v>
      </c>
      <c r="F1370" s="547">
        <v>0</v>
      </c>
      <c r="G1370" s="548">
        <v>0</v>
      </c>
      <c r="H1370" s="547">
        <v>0</v>
      </c>
      <c r="I1370" s="545" t="s">
        <v>12683</v>
      </c>
      <c r="J1370" s="545"/>
      <c r="K1370" s="545" t="s">
        <v>13413</v>
      </c>
      <c r="L1370" s="545" t="s">
        <v>13413</v>
      </c>
      <c r="M1370" s="548" t="s">
        <v>13758</v>
      </c>
      <c r="N1370" s="545" t="s">
        <v>13413</v>
      </c>
      <c r="O1370" s="545" t="s">
        <v>13413</v>
      </c>
      <c r="P1370" s="549">
        <v>1467</v>
      </c>
      <c r="Q1370" s="549">
        <v>1</v>
      </c>
      <c r="R1370" s="549">
        <v>18</v>
      </c>
      <c r="S1370" s="548"/>
      <c r="T1370" s="548"/>
      <c r="U1370" s="99"/>
    </row>
    <row r="1371" spans="1:21" ht="19.5" customHeight="1">
      <c r="A1371" s="545">
        <v>1805</v>
      </c>
      <c r="B1371" s="545" t="s">
        <v>2916</v>
      </c>
      <c r="C1371" s="545" t="s">
        <v>786</v>
      </c>
      <c r="D1371" s="546"/>
      <c r="E1371" s="171" t="str">
        <f t="shared" si="21"/>
        <v>1900</v>
      </c>
      <c r="F1371" s="547">
        <v>0</v>
      </c>
      <c r="G1371" s="548">
        <v>0</v>
      </c>
      <c r="H1371" s="547">
        <v>0</v>
      </c>
      <c r="I1371" s="545" t="s">
        <v>12683</v>
      </c>
      <c r="J1371" s="545"/>
      <c r="K1371" s="545" t="s">
        <v>13413</v>
      </c>
      <c r="L1371" s="545" t="s">
        <v>13413</v>
      </c>
      <c r="M1371" s="548" t="s">
        <v>13758</v>
      </c>
      <c r="N1371" s="545" t="s">
        <v>13413</v>
      </c>
      <c r="O1371" s="545" t="s">
        <v>15104</v>
      </c>
      <c r="P1371" s="549">
        <v>1468</v>
      </c>
      <c r="Q1371" s="549">
        <v>1</v>
      </c>
      <c r="R1371" s="549">
        <v>18</v>
      </c>
      <c r="S1371" s="548"/>
      <c r="T1371" s="548"/>
      <c r="U1371" s="99"/>
    </row>
    <row r="1372" spans="1:21" ht="19.5" customHeight="1">
      <c r="A1372" s="545">
        <v>1806</v>
      </c>
      <c r="B1372" s="545" t="s">
        <v>11687</v>
      </c>
      <c r="C1372" s="545" t="s">
        <v>786</v>
      </c>
      <c r="D1372" s="546"/>
      <c r="E1372" s="171" t="str">
        <f t="shared" si="21"/>
        <v>1900</v>
      </c>
      <c r="F1372" s="547">
        <v>0</v>
      </c>
      <c r="G1372" s="548">
        <v>0</v>
      </c>
      <c r="H1372" s="547">
        <v>0</v>
      </c>
      <c r="I1372" s="545" t="s">
        <v>12683</v>
      </c>
      <c r="J1372" s="545"/>
      <c r="K1372" s="545" t="s">
        <v>13413</v>
      </c>
      <c r="L1372" s="545" t="s">
        <v>13413</v>
      </c>
      <c r="M1372" s="548" t="s">
        <v>13758</v>
      </c>
      <c r="N1372" s="545" t="s">
        <v>13413</v>
      </c>
      <c r="O1372" s="545" t="s">
        <v>15105</v>
      </c>
      <c r="P1372" s="549">
        <v>1469</v>
      </c>
      <c r="Q1372" s="549">
        <v>1</v>
      </c>
      <c r="R1372" s="549">
        <v>18</v>
      </c>
      <c r="S1372" s="548"/>
      <c r="T1372" s="548"/>
      <c r="U1372" s="99"/>
    </row>
    <row r="1373" spans="1:21" ht="19.5" customHeight="1">
      <c r="A1373" s="545">
        <v>1807</v>
      </c>
      <c r="B1373" s="545" t="s">
        <v>1655</v>
      </c>
      <c r="C1373" s="545" t="s">
        <v>221</v>
      </c>
      <c r="D1373" s="546">
        <v>43990</v>
      </c>
      <c r="E1373" s="171" t="str">
        <f t="shared" si="21"/>
        <v>2020</v>
      </c>
      <c r="F1373" s="547">
        <v>3422</v>
      </c>
      <c r="G1373" s="548">
        <v>0.19</v>
      </c>
      <c r="H1373" s="547">
        <v>2875.63</v>
      </c>
      <c r="I1373" s="545" t="s">
        <v>12732</v>
      </c>
      <c r="J1373" s="545" t="s">
        <v>13297</v>
      </c>
      <c r="K1373" s="545" t="s">
        <v>13413</v>
      </c>
      <c r="L1373" s="545" t="s">
        <v>15106</v>
      </c>
      <c r="M1373" s="548" t="s">
        <v>13758</v>
      </c>
      <c r="N1373" s="545" t="s">
        <v>13413</v>
      </c>
      <c r="O1373" s="545" t="s">
        <v>15107</v>
      </c>
      <c r="P1373" s="549">
        <v>1470</v>
      </c>
      <c r="Q1373" s="549">
        <v>1</v>
      </c>
      <c r="R1373" s="549">
        <v>122</v>
      </c>
      <c r="S1373" s="548">
        <v>2257</v>
      </c>
      <c r="T1373" s="548"/>
      <c r="U1373" s="99"/>
    </row>
    <row r="1374" spans="1:21" ht="19.5" customHeight="1">
      <c r="A1374" s="545">
        <v>1808</v>
      </c>
      <c r="B1374" s="545" t="s">
        <v>849</v>
      </c>
      <c r="C1374" s="545" t="s">
        <v>221</v>
      </c>
      <c r="D1374" s="546"/>
      <c r="E1374" s="171" t="str">
        <f t="shared" si="21"/>
        <v>1900</v>
      </c>
      <c r="F1374" s="547">
        <v>0</v>
      </c>
      <c r="G1374" s="548">
        <v>0</v>
      </c>
      <c r="H1374" s="547">
        <v>0</v>
      </c>
      <c r="I1374" s="545" t="s">
        <v>12684</v>
      </c>
      <c r="J1374" s="545"/>
      <c r="K1374" s="545" t="s">
        <v>13413</v>
      </c>
      <c r="L1374" s="545" t="s">
        <v>15108</v>
      </c>
      <c r="M1374" s="548" t="s">
        <v>13758</v>
      </c>
      <c r="N1374" s="545" t="s">
        <v>13413</v>
      </c>
      <c r="O1374" s="545" t="s">
        <v>15109</v>
      </c>
      <c r="P1374" s="549">
        <v>1471</v>
      </c>
      <c r="Q1374" s="549">
        <v>1</v>
      </c>
      <c r="R1374" s="549">
        <v>95</v>
      </c>
      <c r="S1374" s="548"/>
      <c r="T1374" s="548"/>
      <c r="U1374" s="99"/>
    </row>
    <row r="1375" spans="1:21" ht="19.5" customHeight="1">
      <c r="A1375" s="545">
        <v>1809</v>
      </c>
      <c r="B1375" s="545" t="s">
        <v>11686</v>
      </c>
      <c r="C1375" s="545" t="s">
        <v>221</v>
      </c>
      <c r="D1375" s="546"/>
      <c r="E1375" s="171" t="str">
        <f t="shared" si="21"/>
        <v>1900</v>
      </c>
      <c r="F1375" s="547">
        <v>0</v>
      </c>
      <c r="G1375" s="548">
        <v>0</v>
      </c>
      <c r="H1375" s="547">
        <v>0</v>
      </c>
      <c r="I1375" s="545" t="s">
        <v>12684</v>
      </c>
      <c r="J1375" s="545"/>
      <c r="K1375" s="545" t="s">
        <v>13413</v>
      </c>
      <c r="L1375" s="545" t="s">
        <v>15110</v>
      </c>
      <c r="M1375" s="548" t="s">
        <v>13758</v>
      </c>
      <c r="N1375" s="545" t="s">
        <v>13413</v>
      </c>
      <c r="O1375" s="545" t="s">
        <v>15111</v>
      </c>
      <c r="P1375" s="549">
        <v>1472</v>
      </c>
      <c r="Q1375" s="549">
        <v>1</v>
      </c>
      <c r="R1375" s="549">
        <v>95</v>
      </c>
      <c r="S1375" s="548"/>
      <c r="T1375" s="548"/>
      <c r="U1375" s="99"/>
    </row>
    <row r="1376" spans="1:21" ht="19.5" customHeight="1">
      <c r="A1376" s="545">
        <v>1810</v>
      </c>
      <c r="B1376" s="545" t="s">
        <v>11685</v>
      </c>
      <c r="C1376" s="545" t="s">
        <v>216</v>
      </c>
      <c r="D1376" s="546"/>
      <c r="E1376" s="171" t="str">
        <f t="shared" si="21"/>
        <v>1900</v>
      </c>
      <c r="F1376" s="547">
        <v>0</v>
      </c>
      <c r="G1376" s="548">
        <v>0</v>
      </c>
      <c r="H1376" s="547">
        <v>0</v>
      </c>
      <c r="I1376" s="545" t="s">
        <v>12656</v>
      </c>
      <c r="J1376" s="545"/>
      <c r="K1376" s="545" t="s">
        <v>13413</v>
      </c>
      <c r="L1376" s="545" t="s">
        <v>13982</v>
      </c>
      <c r="M1376" s="548" t="s">
        <v>13758</v>
      </c>
      <c r="N1376" s="545" t="s">
        <v>13413</v>
      </c>
      <c r="O1376" s="545" t="s">
        <v>15112</v>
      </c>
      <c r="P1376" s="549">
        <v>1473</v>
      </c>
      <c r="Q1376" s="549">
        <v>1</v>
      </c>
      <c r="R1376" s="549">
        <v>119</v>
      </c>
      <c r="S1376" s="548"/>
      <c r="T1376" s="548"/>
      <c r="U1376" s="99"/>
    </row>
    <row r="1377" spans="1:21" ht="19.5" customHeight="1">
      <c r="A1377" s="545">
        <v>1811</v>
      </c>
      <c r="B1377" s="545" t="s">
        <v>6645</v>
      </c>
      <c r="C1377" s="545" t="s">
        <v>786</v>
      </c>
      <c r="D1377" s="546">
        <v>46052</v>
      </c>
      <c r="E1377" s="171" t="str">
        <f t="shared" si="21"/>
        <v>2026</v>
      </c>
      <c r="F1377" s="547">
        <v>77243</v>
      </c>
      <c r="G1377" s="548">
        <v>0.19</v>
      </c>
      <c r="H1377" s="547">
        <v>64910.080000000002</v>
      </c>
      <c r="I1377" s="545" t="s">
        <v>12731</v>
      </c>
      <c r="J1377" s="545" t="s">
        <v>13307</v>
      </c>
      <c r="K1377" s="545" t="s">
        <v>13413</v>
      </c>
      <c r="L1377" s="545" t="s">
        <v>13413</v>
      </c>
      <c r="M1377" s="548" t="s">
        <v>13758</v>
      </c>
      <c r="N1377" s="545" t="s">
        <v>13413</v>
      </c>
      <c r="O1377" s="545" t="s">
        <v>13413</v>
      </c>
      <c r="P1377" s="549">
        <v>1474</v>
      </c>
      <c r="Q1377" s="549">
        <v>1</v>
      </c>
      <c r="R1377" s="549">
        <v>151</v>
      </c>
      <c r="S1377" s="548">
        <v>2228</v>
      </c>
      <c r="T1377" s="548"/>
      <c r="U1377" s="99"/>
    </row>
    <row r="1378" spans="1:21" ht="19.5" customHeight="1">
      <c r="A1378" s="545">
        <v>1812</v>
      </c>
      <c r="B1378" s="545" t="s">
        <v>11684</v>
      </c>
      <c r="C1378" s="545" t="s">
        <v>221</v>
      </c>
      <c r="D1378" s="546"/>
      <c r="E1378" s="171" t="str">
        <f t="shared" si="21"/>
        <v>1900</v>
      </c>
      <c r="F1378" s="547">
        <v>0</v>
      </c>
      <c r="G1378" s="548">
        <v>0</v>
      </c>
      <c r="H1378" s="547">
        <v>0</v>
      </c>
      <c r="I1378" s="545" t="s">
        <v>12673</v>
      </c>
      <c r="J1378" s="545"/>
      <c r="K1378" s="545" t="s">
        <v>13413</v>
      </c>
      <c r="L1378" s="545" t="s">
        <v>15113</v>
      </c>
      <c r="M1378" s="548" t="s">
        <v>13758</v>
      </c>
      <c r="N1378" s="545" t="s">
        <v>13413</v>
      </c>
      <c r="O1378" s="545" t="s">
        <v>15114</v>
      </c>
      <c r="P1378" s="549">
        <v>1475</v>
      </c>
      <c r="Q1378" s="549">
        <v>1</v>
      </c>
      <c r="R1378" s="549">
        <v>83</v>
      </c>
      <c r="S1378" s="548"/>
      <c r="T1378" s="548"/>
      <c r="U1378" s="99"/>
    </row>
    <row r="1379" spans="1:21" ht="19.5" customHeight="1">
      <c r="A1379" s="545">
        <v>1813</v>
      </c>
      <c r="B1379" s="545" t="s">
        <v>535</v>
      </c>
      <c r="C1379" s="545" t="s">
        <v>221</v>
      </c>
      <c r="D1379" s="546"/>
      <c r="E1379" s="171" t="str">
        <f t="shared" si="21"/>
        <v>1900</v>
      </c>
      <c r="F1379" s="547">
        <v>0</v>
      </c>
      <c r="G1379" s="548">
        <v>0</v>
      </c>
      <c r="H1379" s="547">
        <v>0</v>
      </c>
      <c r="I1379" s="545" t="s">
        <v>12673</v>
      </c>
      <c r="J1379" s="545"/>
      <c r="K1379" s="545" t="s">
        <v>13413</v>
      </c>
      <c r="L1379" s="545" t="s">
        <v>13887</v>
      </c>
      <c r="M1379" s="548" t="s">
        <v>13758</v>
      </c>
      <c r="N1379" s="545" t="s">
        <v>13413</v>
      </c>
      <c r="O1379" s="545" t="s">
        <v>14940</v>
      </c>
      <c r="P1379" s="549">
        <v>1476</v>
      </c>
      <c r="Q1379" s="549">
        <v>1</v>
      </c>
      <c r="R1379" s="549">
        <v>83</v>
      </c>
      <c r="S1379" s="548"/>
      <c r="T1379" s="548"/>
      <c r="U1379" s="99"/>
    </row>
    <row r="1380" spans="1:21" ht="19.5" customHeight="1">
      <c r="A1380" s="545">
        <v>1814</v>
      </c>
      <c r="B1380" s="545" t="s">
        <v>638</v>
      </c>
      <c r="C1380" s="545" t="s">
        <v>221</v>
      </c>
      <c r="D1380" s="546"/>
      <c r="E1380" s="171" t="str">
        <f t="shared" si="21"/>
        <v>1900</v>
      </c>
      <c r="F1380" s="547">
        <v>0</v>
      </c>
      <c r="G1380" s="548">
        <v>0</v>
      </c>
      <c r="H1380" s="547">
        <v>0</v>
      </c>
      <c r="I1380" s="545" t="s">
        <v>12674</v>
      </c>
      <c r="J1380" s="545"/>
      <c r="K1380" s="545" t="s">
        <v>13413</v>
      </c>
      <c r="L1380" s="545" t="s">
        <v>15115</v>
      </c>
      <c r="M1380" s="548" t="s">
        <v>13758</v>
      </c>
      <c r="N1380" s="545" t="s">
        <v>13413</v>
      </c>
      <c r="O1380" s="545" t="s">
        <v>15116</v>
      </c>
      <c r="P1380" s="549">
        <v>1477</v>
      </c>
      <c r="Q1380" s="549">
        <v>1</v>
      </c>
      <c r="R1380" s="549">
        <v>5</v>
      </c>
      <c r="S1380" s="548"/>
      <c r="T1380" s="548"/>
      <c r="U1380" s="99"/>
    </row>
    <row r="1381" spans="1:21" ht="19.5" customHeight="1">
      <c r="A1381" s="545">
        <v>1815</v>
      </c>
      <c r="B1381" s="545" t="s">
        <v>11683</v>
      </c>
      <c r="C1381" s="545" t="s">
        <v>221</v>
      </c>
      <c r="D1381" s="546"/>
      <c r="E1381" s="171" t="str">
        <f t="shared" si="21"/>
        <v>1900</v>
      </c>
      <c r="F1381" s="547">
        <v>0</v>
      </c>
      <c r="G1381" s="548">
        <v>0</v>
      </c>
      <c r="H1381" s="547">
        <v>0</v>
      </c>
      <c r="I1381" s="545" t="s">
        <v>12673</v>
      </c>
      <c r="J1381" s="545"/>
      <c r="K1381" s="545" t="s">
        <v>13413</v>
      </c>
      <c r="L1381" s="545" t="s">
        <v>15117</v>
      </c>
      <c r="M1381" s="548" t="s">
        <v>13758</v>
      </c>
      <c r="N1381" s="545" t="s">
        <v>13413</v>
      </c>
      <c r="O1381" s="545" t="s">
        <v>13889</v>
      </c>
      <c r="P1381" s="549">
        <v>1478</v>
      </c>
      <c r="Q1381" s="549">
        <v>1</v>
      </c>
      <c r="R1381" s="549">
        <v>83</v>
      </c>
      <c r="S1381" s="548"/>
      <c r="T1381" s="548"/>
      <c r="U1381" s="99"/>
    </row>
    <row r="1382" spans="1:21" ht="19.5" customHeight="1">
      <c r="A1382" s="545">
        <v>1816</v>
      </c>
      <c r="B1382" s="545" t="s">
        <v>11682</v>
      </c>
      <c r="C1382" s="545" t="s">
        <v>221</v>
      </c>
      <c r="D1382" s="546"/>
      <c r="E1382" s="171" t="str">
        <f t="shared" si="21"/>
        <v>1900</v>
      </c>
      <c r="F1382" s="547">
        <v>0</v>
      </c>
      <c r="G1382" s="548">
        <v>0</v>
      </c>
      <c r="H1382" s="547">
        <v>0</v>
      </c>
      <c r="I1382" s="545" t="s">
        <v>12673</v>
      </c>
      <c r="J1382" s="545"/>
      <c r="K1382" s="545" t="s">
        <v>13413</v>
      </c>
      <c r="L1382" s="545" t="s">
        <v>13887</v>
      </c>
      <c r="M1382" s="548" t="s">
        <v>13758</v>
      </c>
      <c r="N1382" s="545" t="s">
        <v>13413</v>
      </c>
      <c r="O1382" s="545" t="s">
        <v>14940</v>
      </c>
      <c r="P1382" s="549">
        <v>1479</v>
      </c>
      <c r="Q1382" s="549">
        <v>1</v>
      </c>
      <c r="R1382" s="549">
        <v>83</v>
      </c>
      <c r="S1382" s="548"/>
      <c r="T1382" s="548"/>
      <c r="U1382" s="99"/>
    </row>
    <row r="1383" spans="1:21" ht="19.5" customHeight="1">
      <c r="A1383" s="545">
        <v>1817</v>
      </c>
      <c r="B1383" s="545" t="s">
        <v>11681</v>
      </c>
      <c r="C1383" s="545" t="s">
        <v>221</v>
      </c>
      <c r="D1383" s="546"/>
      <c r="E1383" s="171" t="str">
        <f t="shared" si="21"/>
        <v>1900</v>
      </c>
      <c r="F1383" s="547">
        <v>0</v>
      </c>
      <c r="G1383" s="548">
        <v>0</v>
      </c>
      <c r="H1383" s="547">
        <v>0</v>
      </c>
      <c r="I1383" s="545" t="s">
        <v>12673</v>
      </c>
      <c r="J1383" s="545"/>
      <c r="K1383" s="545" t="s">
        <v>13413</v>
      </c>
      <c r="L1383" s="545" t="s">
        <v>13887</v>
      </c>
      <c r="M1383" s="548" t="s">
        <v>13758</v>
      </c>
      <c r="N1383" s="545" t="s">
        <v>13413</v>
      </c>
      <c r="O1383" s="545" t="s">
        <v>14940</v>
      </c>
      <c r="P1383" s="549">
        <v>1480</v>
      </c>
      <c r="Q1383" s="549">
        <v>1</v>
      </c>
      <c r="R1383" s="549">
        <v>83</v>
      </c>
      <c r="S1383" s="548"/>
      <c r="T1383" s="548"/>
      <c r="U1383" s="99"/>
    </row>
    <row r="1384" spans="1:21" ht="19.5" customHeight="1">
      <c r="A1384" s="545">
        <v>1818</v>
      </c>
      <c r="B1384" s="545" t="s">
        <v>11680</v>
      </c>
      <c r="C1384" s="545" t="s">
        <v>216</v>
      </c>
      <c r="D1384" s="546"/>
      <c r="E1384" s="171" t="str">
        <f t="shared" si="21"/>
        <v>1900</v>
      </c>
      <c r="F1384" s="547">
        <v>0</v>
      </c>
      <c r="G1384" s="548">
        <v>0</v>
      </c>
      <c r="H1384" s="547">
        <v>0</v>
      </c>
      <c r="I1384" s="545" t="s">
        <v>12661</v>
      </c>
      <c r="J1384" s="545"/>
      <c r="K1384" s="545" t="s">
        <v>13413</v>
      </c>
      <c r="L1384" s="545" t="s">
        <v>13796</v>
      </c>
      <c r="M1384" s="548" t="s">
        <v>13758</v>
      </c>
      <c r="N1384" s="545" t="s">
        <v>13413</v>
      </c>
      <c r="O1384" s="545" t="s">
        <v>15118</v>
      </c>
      <c r="P1384" s="549">
        <v>1481</v>
      </c>
      <c r="Q1384" s="549">
        <v>1</v>
      </c>
      <c r="R1384" s="549">
        <v>89</v>
      </c>
      <c r="S1384" s="548"/>
      <c r="T1384" s="548"/>
      <c r="U1384" s="99"/>
    </row>
    <row r="1385" spans="1:21" ht="19.5" customHeight="1">
      <c r="A1385" s="545">
        <v>1819</v>
      </c>
      <c r="B1385" s="545" t="s">
        <v>11679</v>
      </c>
      <c r="C1385" s="545" t="s">
        <v>216</v>
      </c>
      <c r="D1385" s="546"/>
      <c r="E1385" s="171" t="str">
        <f t="shared" si="21"/>
        <v>1900</v>
      </c>
      <c r="F1385" s="547">
        <v>0</v>
      </c>
      <c r="G1385" s="548">
        <v>0</v>
      </c>
      <c r="H1385" s="547">
        <v>0</v>
      </c>
      <c r="I1385" s="545" t="s">
        <v>12661</v>
      </c>
      <c r="J1385" s="545"/>
      <c r="K1385" s="545" t="s">
        <v>13413</v>
      </c>
      <c r="L1385" s="545" t="s">
        <v>13796</v>
      </c>
      <c r="M1385" s="548" t="s">
        <v>13758</v>
      </c>
      <c r="N1385" s="545" t="s">
        <v>13413</v>
      </c>
      <c r="O1385" s="545" t="s">
        <v>15119</v>
      </c>
      <c r="P1385" s="549">
        <v>1482</v>
      </c>
      <c r="Q1385" s="549">
        <v>1</v>
      </c>
      <c r="R1385" s="549">
        <v>89</v>
      </c>
      <c r="S1385" s="548"/>
      <c r="T1385" s="548"/>
      <c r="U1385" s="99"/>
    </row>
    <row r="1386" spans="1:21" ht="19.5" customHeight="1">
      <c r="A1386" s="545">
        <v>1820</v>
      </c>
      <c r="B1386" s="545" t="s">
        <v>11678</v>
      </c>
      <c r="C1386" s="545" t="s">
        <v>216</v>
      </c>
      <c r="D1386" s="546"/>
      <c r="E1386" s="171" t="str">
        <f t="shared" si="21"/>
        <v>1900</v>
      </c>
      <c r="F1386" s="547">
        <v>0</v>
      </c>
      <c r="G1386" s="548">
        <v>0</v>
      </c>
      <c r="H1386" s="547">
        <v>0</v>
      </c>
      <c r="I1386" s="545" t="s">
        <v>12674</v>
      </c>
      <c r="J1386" s="545"/>
      <c r="K1386" s="545" t="s">
        <v>13413</v>
      </c>
      <c r="L1386" s="545" t="s">
        <v>13796</v>
      </c>
      <c r="M1386" s="548" t="s">
        <v>13758</v>
      </c>
      <c r="N1386" s="545" t="s">
        <v>13413</v>
      </c>
      <c r="O1386" s="545" t="s">
        <v>15120</v>
      </c>
      <c r="P1386" s="549">
        <v>1483</v>
      </c>
      <c r="Q1386" s="549">
        <v>1</v>
      </c>
      <c r="R1386" s="549">
        <v>5</v>
      </c>
      <c r="S1386" s="548"/>
      <c r="T1386" s="548"/>
      <c r="U1386" s="99"/>
    </row>
    <row r="1387" spans="1:21" ht="19.5" customHeight="1">
      <c r="A1387" s="545">
        <v>1821</v>
      </c>
      <c r="B1387" s="545" t="s">
        <v>265</v>
      </c>
      <c r="C1387" s="545" t="s">
        <v>209</v>
      </c>
      <c r="D1387" s="546">
        <v>46052</v>
      </c>
      <c r="E1387" s="171" t="str">
        <f t="shared" si="21"/>
        <v>2026</v>
      </c>
      <c r="F1387" s="547">
        <v>21457</v>
      </c>
      <c r="G1387" s="548">
        <v>0.19</v>
      </c>
      <c r="H1387" s="547">
        <v>18031.09</v>
      </c>
      <c r="I1387" s="545" t="s">
        <v>12639</v>
      </c>
      <c r="J1387" s="545" t="s">
        <v>13307</v>
      </c>
      <c r="K1387" s="545" t="s">
        <v>13413</v>
      </c>
      <c r="L1387" s="545" t="s">
        <v>13796</v>
      </c>
      <c r="M1387" s="548" t="s">
        <v>13758</v>
      </c>
      <c r="N1387" s="545" t="s">
        <v>22171</v>
      </c>
      <c r="O1387" s="545" t="s">
        <v>15121</v>
      </c>
      <c r="P1387" s="549">
        <v>1484</v>
      </c>
      <c r="Q1387" s="549">
        <v>1</v>
      </c>
      <c r="R1387" s="549">
        <v>64</v>
      </c>
      <c r="S1387" s="548">
        <v>2228</v>
      </c>
      <c r="T1387" s="548">
        <v>147</v>
      </c>
      <c r="U1387" s="99"/>
    </row>
    <row r="1388" spans="1:21" ht="19.5" customHeight="1">
      <c r="A1388" s="545">
        <v>1822</v>
      </c>
      <c r="B1388" s="545" t="s">
        <v>11677</v>
      </c>
      <c r="C1388" s="545" t="s">
        <v>221</v>
      </c>
      <c r="D1388" s="546"/>
      <c r="E1388" s="171" t="str">
        <f t="shared" si="21"/>
        <v>1900</v>
      </c>
      <c r="F1388" s="547">
        <v>0</v>
      </c>
      <c r="G1388" s="548">
        <v>0</v>
      </c>
      <c r="H1388" s="547">
        <v>0</v>
      </c>
      <c r="I1388" s="545" t="s">
        <v>12643</v>
      </c>
      <c r="J1388" s="545"/>
      <c r="K1388" s="545" t="s">
        <v>13413</v>
      </c>
      <c r="L1388" s="545" t="s">
        <v>14029</v>
      </c>
      <c r="M1388" s="548" t="s">
        <v>13758</v>
      </c>
      <c r="N1388" s="545" t="s">
        <v>13413</v>
      </c>
      <c r="O1388" s="545" t="s">
        <v>13413</v>
      </c>
      <c r="P1388" s="549">
        <v>1485</v>
      </c>
      <c r="Q1388" s="549">
        <v>1</v>
      </c>
      <c r="R1388" s="549">
        <v>6</v>
      </c>
      <c r="S1388" s="548"/>
      <c r="T1388" s="548"/>
      <c r="U1388" s="99"/>
    </row>
    <row r="1389" spans="1:21" ht="19.5" customHeight="1">
      <c r="A1389" s="545">
        <v>1823</v>
      </c>
      <c r="B1389" s="545" t="s">
        <v>871</v>
      </c>
      <c r="C1389" s="545" t="s">
        <v>221</v>
      </c>
      <c r="D1389" s="546"/>
      <c r="E1389" s="171" t="str">
        <f t="shared" si="21"/>
        <v>1900</v>
      </c>
      <c r="F1389" s="547">
        <v>0</v>
      </c>
      <c r="G1389" s="548">
        <v>0</v>
      </c>
      <c r="H1389" s="547">
        <v>0</v>
      </c>
      <c r="I1389" s="545" t="s">
        <v>12643</v>
      </c>
      <c r="J1389" s="545"/>
      <c r="K1389" s="545" t="s">
        <v>13413</v>
      </c>
      <c r="L1389" s="545" t="s">
        <v>14030</v>
      </c>
      <c r="M1389" s="548" t="s">
        <v>13758</v>
      </c>
      <c r="N1389" s="545" t="s">
        <v>13413</v>
      </c>
      <c r="O1389" s="545" t="s">
        <v>13413</v>
      </c>
      <c r="P1389" s="549">
        <v>1486</v>
      </c>
      <c r="Q1389" s="549">
        <v>1</v>
      </c>
      <c r="R1389" s="549">
        <v>6</v>
      </c>
      <c r="S1389" s="548"/>
      <c r="T1389" s="548"/>
      <c r="U1389" s="99"/>
    </row>
    <row r="1390" spans="1:21" ht="19.5" customHeight="1">
      <c r="A1390" s="545">
        <v>1824</v>
      </c>
      <c r="B1390" s="545" t="s">
        <v>7101</v>
      </c>
      <c r="C1390" s="545" t="s">
        <v>786</v>
      </c>
      <c r="D1390" s="546">
        <v>46052</v>
      </c>
      <c r="E1390" s="171" t="str">
        <f t="shared" si="21"/>
        <v>2026</v>
      </c>
      <c r="F1390" s="547">
        <v>84689</v>
      </c>
      <c r="G1390" s="548">
        <v>0.19</v>
      </c>
      <c r="H1390" s="547">
        <v>71167.23</v>
      </c>
      <c r="I1390" s="545" t="s">
        <v>12731</v>
      </c>
      <c r="J1390" s="545" t="s">
        <v>13307</v>
      </c>
      <c r="K1390" s="545" t="s">
        <v>13413</v>
      </c>
      <c r="L1390" s="545" t="s">
        <v>13413</v>
      </c>
      <c r="M1390" s="548" t="s">
        <v>13758</v>
      </c>
      <c r="N1390" s="545" t="s">
        <v>22172</v>
      </c>
      <c r="O1390" s="545" t="s">
        <v>13413</v>
      </c>
      <c r="P1390" s="549">
        <v>1487</v>
      </c>
      <c r="Q1390" s="549">
        <v>1</v>
      </c>
      <c r="R1390" s="549">
        <v>151</v>
      </c>
      <c r="S1390" s="548">
        <v>2228</v>
      </c>
      <c r="T1390" s="548">
        <v>86</v>
      </c>
      <c r="U1390" s="99"/>
    </row>
    <row r="1391" spans="1:21" ht="19.5" customHeight="1">
      <c r="A1391" s="545">
        <v>1825</v>
      </c>
      <c r="B1391" s="545" t="s">
        <v>2536</v>
      </c>
      <c r="C1391" s="545" t="s">
        <v>216</v>
      </c>
      <c r="D1391" s="546"/>
      <c r="E1391" s="171" t="str">
        <f t="shared" si="21"/>
        <v>1900</v>
      </c>
      <c r="F1391" s="547">
        <v>0</v>
      </c>
      <c r="G1391" s="548">
        <v>0</v>
      </c>
      <c r="H1391" s="547">
        <v>0</v>
      </c>
      <c r="I1391" s="545" t="s">
        <v>12642</v>
      </c>
      <c r="J1391" s="545"/>
      <c r="K1391" s="545" t="s">
        <v>13413</v>
      </c>
      <c r="L1391" s="545" t="s">
        <v>13807</v>
      </c>
      <c r="M1391" s="548" t="s">
        <v>13758</v>
      </c>
      <c r="N1391" s="545" t="s">
        <v>13413</v>
      </c>
      <c r="O1391" s="545" t="s">
        <v>15122</v>
      </c>
      <c r="P1391" s="549">
        <v>1488</v>
      </c>
      <c r="Q1391" s="549">
        <v>1</v>
      </c>
      <c r="R1391" s="549">
        <v>135</v>
      </c>
      <c r="S1391" s="548"/>
      <c r="T1391" s="548"/>
      <c r="U1391" s="99"/>
    </row>
    <row r="1392" spans="1:21" ht="19.5" customHeight="1">
      <c r="A1392" s="545">
        <v>1826</v>
      </c>
      <c r="B1392" s="545" t="s">
        <v>2905</v>
      </c>
      <c r="C1392" s="545" t="s">
        <v>786</v>
      </c>
      <c r="D1392" s="546">
        <v>45708</v>
      </c>
      <c r="E1392" s="171" t="str">
        <f t="shared" si="21"/>
        <v>2025</v>
      </c>
      <c r="F1392" s="547">
        <v>77330.320000000007</v>
      </c>
      <c r="G1392" s="548">
        <v>0.19</v>
      </c>
      <c r="H1392" s="547">
        <v>64983.46</v>
      </c>
      <c r="I1392" s="545" t="s">
        <v>12731</v>
      </c>
      <c r="J1392" s="545" t="s">
        <v>13307</v>
      </c>
      <c r="K1392" s="545" t="s">
        <v>13413</v>
      </c>
      <c r="L1392" s="545" t="s">
        <v>15123</v>
      </c>
      <c r="M1392" s="548" t="s">
        <v>13758</v>
      </c>
      <c r="N1392" s="545" t="s">
        <v>13413</v>
      </c>
      <c r="O1392" s="545" t="s">
        <v>15124</v>
      </c>
      <c r="P1392" s="549">
        <v>1489</v>
      </c>
      <c r="Q1392" s="549">
        <v>1</v>
      </c>
      <c r="R1392" s="549">
        <v>151</v>
      </c>
      <c r="S1392" s="548">
        <v>2228</v>
      </c>
      <c r="T1392" s="548"/>
      <c r="U1392" s="99"/>
    </row>
    <row r="1393" spans="1:21" ht="19.5" customHeight="1">
      <c r="A1393" s="545">
        <v>1827</v>
      </c>
      <c r="B1393" s="545" t="s">
        <v>2909</v>
      </c>
      <c r="C1393" s="545" t="s">
        <v>786</v>
      </c>
      <c r="D1393" s="546"/>
      <c r="E1393" s="171" t="str">
        <f t="shared" si="21"/>
        <v>1900</v>
      </c>
      <c r="F1393" s="547">
        <v>0</v>
      </c>
      <c r="G1393" s="548">
        <v>0</v>
      </c>
      <c r="H1393" s="547">
        <v>0</v>
      </c>
      <c r="I1393" s="545" t="s">
        <v>12731</v>
      </c>
      <c r="J1393" s="545"/>
      <c r="K1393" s="545" t="s">
        <v>13413</v>
      </c>
      <c r="L1393" s="545" t="s">
        <v>15123</v>
      </c>
      <c r="M1393" s="548" t="s">
        <v>13758</v>
      </c>
      <c r="N1393" s="545" t="s">
        <v>13413</v>
      </c>
      <c r="O1393" s="545" t="s">
        <v>15125</v>
      </c>
      <c r="P1393" s="549">
        <v>1490</v>
      </c>
      <c r="Q1393" s="549">
        <v>1</v>
      </c>
      <c r="R1393" s="549">
        <v>151</v>
      </c>
      <c r="S1393" s="548"/>
      <c r="T1393" s="548"/>
      <c r="U1393" s="99"/>
    </row>
    <row r="1394" spans="1:21" ht="19.5" customHeight="1">
      <c r="A1394" s="545">
        <v>1828</v>
      </c>
      <c r="B1394" s="545" t="s">
        <v>2910</v>
      </c>
      <c r="C1394" s="545" t="s">
        <v>786</v>
      </c>
      <c r="D1394" s="546"/>
      <c r="E1394" s="171" t="str">
        <f t="shared" si="21"/>
        <v>1900</v>
      </c>
      <c r="F1394" s="547">
        <v>0</v>
      </c>
      <c r="G1394" s="548">
        <v>0</v>
      </c>
      <c r="H1394" s="547">
        <v>0</v>
      </c>
      <c r="I1394" s="545" t="s">
        <v>12731</v>
      </c>
      <c r="J1394" s="545"/>
      <c r="K1394" s="545" t="s">
        <v>13413</v>
      </c>
      <c r="L1394" s="545" t="s">
        <v>15123</v>
      </c>
      <c r="M1394" s="548" t="s">
        <v>13758</v>
      </c>
      <c r="N1394" s="545" t="s">
        <v>13413</v>
      </c>
      <c r="O1394" s="545" t="s">
        <v>15126</v>
      </c>
      <c r="P1394" s="549">
        <v>1491</v>
      </c>
      <c r="Q1394" s="549">
        <v>1</v>
      </c>
      <c r="R1394" s="549">
        <v>151</v>
      </c>
      <c r="S1394" s="548"/>
      <c r="T1394" s="548"/>
      <c r="U1394" s="99"/>
    </row>
    <row r="1395" spans="1:21" ht="19.5" customHeight="1">
      <c r="A1395" s="545">
        <v>1829</v>
      </c>
      <c r="B1395" s="545" t="s">
        <v>2983</v>
      </c>
      <c r="C1395" s="545" t="s">
        <v>786</v>
      </c>
      <c r="D1395" s="546"/>
      <c r="E1395" s="171" t="str">
        <f t="shared" si="21"/>
        <v>1900</v>
      </c>
      <c r="F1395" s="547">
        <v>0</v>
      </c>
      <c r="G1395" s="548">
        <v>0</v>
      </c>
      <c r="H1395" s="547">
        <v>0</v>
      </c>
      <c r="I1395" s="545" t="s">
        <v>12728</v>
      </c>
      <c r="J1395" s="545"/>
      <c r="K1395" s="545" t="s">
        <v>13413</v>
      </c>
      <c r="L1395" s="545" t="s">
        <v>15123</v>
      </c>
      <c r="M1395" s="548" t="s">
        <v>13758</v>
      </c>
      <c r="N1395" s="545" t="s">
        <v>13413</v>
      </c>
      <c r="O1395" s="545" t="s">
        <v>13413</v>
      </c>
      <c r="P1395" s="549">
        <v>1492</v>
      </c>
      <c r="Q1395" s="549">
        <v>1</v>
      </c>
      <c r="R1395" s="549">
        <v>152</v>
      </c>
      <c r="S1395" s="548"/>
      <c r="T1395" s="548"/>
      <c r="U1395" s="99"/>
    </row>
    <row r="1396" spans="1:21" ht="19.5" customHeight="1">
      <c r="A1396" s="545">
        <v>1830</v>
      </c>
      <c r="B1396" s="545" t="s">
        <v>6855</v>
      </c>
      <c r="C1396" s="545" t="s">
        <v>786</v>
      </c>
      <c r="D1396" s="546">
        <v>45708</v>
      </c>
      <c r="E1396" s="171" t="str">
        <f t="shared" si="21"/>
        <v>2025</v>
      </c>
      <c r="F1396" s="547">
        <v>39568.6</v>
      </c>
      <c r="G1396" s="548">
        <v>0.19</v>
      </c>
      <c r="H1396" s="547">
        <v>33250.92</v>
      </c>
      <c r="I1396" s="545" t="s">
        <v>12728</v>
      </c>
      <c r="J1396" s="545" t="s">
        <v>13307</v>
      </c>
      <c r="K1396" s="545" t="s">
        <v>13413</v>
      </c>
      <c r="L1396" s="545" t="s">
        <v>15123</v>
      </c>
      <c r="M1396" s="548" t="s">
        <v>13758</v>
      </c>
      <c r="N1396" s="545" t="s">
        <v>13413</v>
      </c>
      <c r="O1396" s="545" t="s">
        <v>15127</v>
      </c>
      <c r="P1396" s="549">
        <v>1493</v>
      </c>
      <c r="Q1396" s="549">
        <v>1</v>
      </c>
      <c r="R1396" s="549">
        <v>152</v>
      </c>
      <c r="S1396" s="548">
        <v>2228</v>
      </c>
      <c r="T1396" s="548"/>
      <c r="U1396" s="99"/>
    </row>
    <row r="1397" spans="1:21" ht="19.5" customHeight="1">
      <c r="A1397" s="545">
        <v>1831</v>
      </c>
      <c r="B1397" s="545" t="s">
        <v>2984</v>
      </c>
      <c r="C1397" s="545" t="s">
        <v>786</v>
      </c>
      <c r="D1397" s="546"/>
      <c r="E1397" s="171" t="str">
        <f t="shared" si="21"/>
        <v>1900</v>
      </c>
      <c r="F1397" s="547">
        <v>0</v>
      </c>
      <c r="G1397" s="548">
        <v>0</v>
      </c>
      <c r="H1397" s="547">
        <v>0</v>
      </c>
      <c r="I1397" s="545" t="s">
        <v>12728</v>
      </c>
      <c r="J1397" s="545"/>
      <c r="K1397" s="545" t="s">
        <v>15128</v>
      </c>
      <c r="L1397" s="545" t="s">
        <v>15123</v>
      </c>
      <c r="M1397" s="548" t="s">
        <v>13758</v>
      </c>
      <c r="N1397" s="545" t="s">
        <v>13413</v>
      </c>
      <c r="O1397" s="545" t="s">
        <v>15129</v>
      </c>
      <c r="P1397" s="549">
        <v>1494</v>
      </c>
      <c r="Q1397" s="549">
        <v>1</v>
      </c>
      <c r="R1397" s="549">
        <v>152</v>
      </c>
      <c r="S1397" s="548"/>
      <c r="T1397" s="548"/>
      <c r="U1397" s="99"/>
    </row>
    <row r="1398" spans="1:21" ht="19.5" customHeight="1">
      <c r="A1398" s="545">
        <v>1832</v>
      </c>
      <c r="B1398" s="545" t="s">
        <v>7100</v>
      </c>
      <c r="C1398" s="545" t="s">
        <v>786</v>
      </c>
      <c r="D1398" s="546">
        <v>45708</v>
      </c>
      <c r="E1398" s="171" t="str">
        <f t="shared" si="21"/>
        <v>2025</v>
      </c>
      <c r="F1398" s="547">
        <v>141073.51999999999</v>
      </c>
      <c r="G1398" s="548">
        <v>0.19</v>
      </c>
      <c r="H1398" s="547">
        <v>118549.18</v>
      </c>
      <c r="I1398" s="545" t="s">
        <v>12683</v>
      </c>
      <c r="J1398" s="545" t="s">
        <v>13307</v>
      </c>
      <c r="K1398" s="545" t="s">
        <v>15130</v>
      </c>
      <c r="L1398" s="545" t="s">
        <v>15123</v>
      </c>
      <c r="M1398" s="548" t="s">
        <v>13758</v>
      </c>
      <c r="N1398" s="545" t="s">
        <v>13413</v>
      </c>
      <c r="O1398" s="545" t="s">
        <v>15131</v>
      </c>
      <c r="P1398" s="549">
        <v>1495</v>
      </c>
      <c r="Q1398" s="549">
        <v>1</v>
      </c>
      <c r="R1398" s="549">
        <v>18</v>
      </c>
      <c r="S1398" s="548">
        <v>2228</v>
      </c>
      <c r="T1398" s="548"/>
      <c r="U1398" s="99"/>
    </row>
    <row r="1399" spans="1:21" ht="19.5" customHeight="1">
      <c r="A1399" s="545">
        <v>1834</v>
      </c>
      <c r="B1399" s="545" t="s">
        <v>2879</v>
      </c>
      <c r="C1399" s="545" t="s">
        <v>786</v>
      </c>
      <c r="D1399" s="546">
        <v>45708</v>
      </c>
      <c r="E1399" s="171" t="str">
        <f t="shared" si="21"/>
        <v>2025</v>
      </c>
      <c r="F1399" s="547">
        <v>62394.14</v>
      </c>
      <c r="G1399" s="548">
        <v>0.19</v>
      </c>
      <c r="H1399" s="547">
        <v>52432.05</v>
      </c>
      <c r="I1399" s="545" t="s">
        <v>12683</v>
      </c>
      <c r="J1399" s="545" t="s">
        <v>13307</v>
      </c>
      <c r="K1399" s="545" t="s">
        <v>15132</v>
      </c>
      <c r="L1399" s="545" t="s">
        <v>15123</v>
      </c>
      <c r="M1399" s="548" t="s">
        <v>13758</v>
      </c>
      <c r="N1399" s="545" t="s">
        <v>13413</v>
      </c>
      <c r="O1399" s="545" t="s">
        <v>15133</v>
      </c>
      <c r="P1399" s="549">
        <v>1496</v>
      </c>
      <c r="Q1399" s="549">
        <v>1</v>
      </c>
      <c r="R1399" s="549">
        <v>18</v>
      </c>
      <c r="S1399" s="548">
        <v>2228</v>
      </c>
      <c r="T1399" s="548"/>
      <c r="U1399" s="99"/>
    </row>
    <row r="1400" spans="1:21" ht="19.5" customHeight="1">
      <c r="A1400" s="545">
        <v>1835</v>
      </c>
      <c r="B1400" s="545" t="s">
        <v>2883</v>
      </c>
      <c r="C1400" s="545" t="s">
        <v>786</v>
      </c>
      <c r="D1400" s="546">
        <v>46056</v>
      </c>
      <c r="E1400" s="171" t="str">
        <f t="shared" si="21"/>
        <v>2026</v>
      </c>
      <c r="F1400" s="547">
        <v>67990</v>
      </c>
      <c r="G1400" s="548">
        <v>0.19</v>
      </c>
      <c r="H1400" s="547">
        <v>57134.45</v>
      </c>
      <c r="I1400" s="545" t="s">
        <v>12683</v>
      </c>
      <c r="J1400" s="545" t="s">
        <v>13296</v>
      </c>
      <c r="K1400" s="545" t="s">
        <v>13413</v>
      </c>
      <c r="L1400" s="545" t="s">
        <v>15123</v>
      </c>
      <c r="M1400" s="548" t="s">
        <v>13758</v>
      </c>
      <c r="N1400" s="545" t="s">
        <v>13413</v>
      </c>
      <c r="O1400" s="545" t="s">
        <v>15134</v>
      </c>
      <c r="P1400" s="549">
        <v>1497</v>
      </c>
      <c r="Q1400" s="549">
        <v>1</v>
      </c>
      <c r="R1400" s="549">
        <v>18</v>
      </c>
      <c r="S1400" s="548">
        <v>2218</v>
      </c>
      <c r="T1400" s="548"/>
      <c r="U1400" s="99"/>
    </row>
    <row r="1401" spans="1:21" ht="19.5" customHeight="1">
      <c r="A1401" s="545">
        <v>1836</v>
      </c>
      <c r="B1401" s="545" t="s">
        <v>11676</v>
      </c>
      <c r="C1401" s="545" t="s">
        <v>216</v>
      </c>
      <c r="D1401" s="546">
        <v>44596</v>
      </c>
      <c r="E1401" s="171" t="str">
        <f t="shared" si="21"/>
        <v>2022</v>
      </c>
      <c r="F1401" s="547">
        <v>834</v>
      </c>
      <c r="G1401" s="548">
        <v>0.19</v>
      </c>
      <c r="H1401" s="547">
        <v>700.84</v>
      </c>
      <c r="I1401" s="545" t="s">
        <v>12697</v>
      </c>
      <c r="J1401" s="545" t="s">
        <v>13297</v>
      </c>
      <c r="K1401" s="545" t="s">
        <v>13413</v>
      </c>
      <c r="L1401" s="545" t="s">
        <v>13807</v>
      </c>
      <c r="M1401" s="548" t="s">
        <v>13758</v>
      </c>
      <c r="N1401" s="545" t="s">
        <v>13413</v>
      </c>
      <c r="O1401" s="545" t="s">
        <v>15135</v>
      </c>
      <c r="P1401" s="549">
        <v>1498</v>
      </c>
      <c r="Q1401" s="549">
        <v>1</v>
      </c>
      <c r="R1401" s="549">
        <v>138</v>
      </c>
      <c r="S1401" s="548">
        <v>2257</v>
      </c>
      <c r="T1401" s="548"/>
      <c r="U1401" s="99"/>
    </row>
    <row r="1402" spans="1:21" ht="19.5" customHeight="1">
      <c r="A1402" s="545">
        <v>1837</v>
      </c>
      <c r="B1402" s="545" t="s">
        <v>2886</v>
      </c>
      <c r="C1402" s="545" t="s">
        <v>786</v>
      </c>
      <c r="D1402" s="546"/>
      <c r="E1402" s="171" t="str">
        <f t="shared" si="21"/>
        <v>1900</v>
      </c>
      <c r="F1402" s="547">
        <v>0</v>
      </c>
      <c r="G1402" s="548">
        <v>0</v>
      </c>
      <c r="H1402" s="547">
        <v>0</v>
      </c>
      <c r="I1402" s="545" t="s">
        <v>12729</v>
      </c>
      <c r="J1402" s="545"/>
      <c r="K1402" s="545" t="s">
        <v>13413</v>
      </c>
      <c r="L1402" s="545" t="s">
        <v>15123</v>
      </c>
      <c r="M1402" s="548" t="s">
        <v>13758</v>
      </c>
      <c r="N1402" s="545" t="s">
        <v>13413</v>
      </c>
      <c r="O1402" s="545" t="s">
        <v>15136</v>
      </c>
      <c r="P1402" s="549">
        <v>1499</v>
      </c>
      <c r="Q1402" s="549">
        <v>1</v>
      </c>
      <c r="R1402" s="549">
        <v>149</v>
      </c>
      <c r="S1402" s="548"/>
      <c r="T1402" s="548"/>
      <c r="U1402" s="99"/>
    </row>
    <row r="1403" spans="1:21" ht="19.5" customHeight="1">
      <c r="A1403" s="545">
        <v>1838</v>
      </c>
      <c r="B1403" s="545" t="s">
        <v>2888</v>
      </c>
      <c r="C1403" s="545" t="s">
        <v>786</v>
      </c>
      <c r="D1403" s="546"/>
      <c r="E1403" s="171" t="str">
        <f t="shared" si="21"/>
        <v>1900</v>
      </c>
      <c r="F1403" s="547">
        <v>0</v>
      </c>
      <c r="G1403" s="548">
        <v>0</v>
      </c>
      <c r="H1403" s="547">
        <v>0</v>
      </c>
      <c r="I1403" s="545" t="s">
        <v>12729</v>
      </c>
      <c r="J1403" s="545"/>
      <c r="K1403" s="545" t="s">
        <v>13413</v>
      </c>
      <c r="L1403" s="545" t="s">
        <v>15123</v>
      </c>
      <c r="M1403" s="548" t="s">
        <v>13758</v>
      </c>
      <c r="N1403" s="545" t="s">
        <v>13413</v>
      </c>
      <c r="O1403" s="545" t="s">
        <v>15137</v>
      </c>
      <c r="P1403" s="549">
        <v>1500</v>
      </c>
      <c r="Q1403" s="549">
        <v>1</v>
      </c>
      <c r="R1403" s="549">
        <v>149</v>
      </c>
      <c r="S1403" s="548"/>
      <c r="T1403" s="548"/>
      <c r="U1403" s="99"/>
    </row>
    <row r="1404" spans="1:21" ht="19.5" customHeight="1">
      <c r="A1404" s="545">
        <v>1839</v>
      </c>
      <c r="B1404" s="545" t="s">
        <v>2887</v>
      </c>
      <c r="C1404" s="545" t="s">
        <v>786</v>
      </c>
      <c r="D1404" s="546"/>
      <c r="E1404" s="171" t="str">
        <f t="shared" si="21"/>
        <v>1900</v>
      </c>
      <c r="F1404" s="547">
        <v>0</v>
      </c>
      <c r="G1404" s="548">
        <v>0</v>
      </c>
      <c r="H1404" s="547">
        <v>0</v>
      </c>
      <c r="I1404" s="545" t="s">
        <v>12729</v>
      </c>
      <c r="J1404" s="545"/>
      <c r="K1404" s="545" t="s">
        <v>13413</v>
      </c>
      <c r="L1404" s="545" t="s">
        <v>15123</v>
      </c>
      <c r="M1404" s="548" t="s">
        <v>13758</v>
      </c>
      <c r="N1404" s="545" t="s">
        <v>13413</v>
      </c>
      <c r="O1404" s="545" t="s">
        <v>15138</v>
      </c>
      <c r="P1404" s="549">
        <v>1501</v>
      </c>
      <c r="Q1404" s="549">
        <v>1</v>
      </c>
      <c r="R1404" s="549">
        <v>149</v>
      </c>
      <c r="S1404" s="548"/>
      <c r="T1404" s="548"/>
      <c r="U1404" s="99"/>
    </row>
    <row r="1405" spans="1:21" ht="19.5" customHeight="1">
      <c r="A1405" s="545">
        <v>1840</v>
      </c>
      <c r="B1405" s="545" t="s">
        <v>2932</v>
      </c>
      <c r="C1405" s="545" t="s">
        <v>786</v>
      </c>
      <c r="D1405" s="546"/>
      <c r="E1405" s="171" t="str">
        <f t="shared" si="21"/>
        <v>1900</v>
      </c>
      <c r="F1405" s="547">
        <v>0</v>
      </c>
      <c r="G1405" s="548">
        <v>0</v>
      </c>
      <c r="H1405" s="547">
        <v>0</v>
      </c>
      <c r="I1405" s="545" t="s">
        <v>12683</v>
      </c>
      <c r="J1405" s="545"/>
      <c r="K1405" s="545" t="s">
        <v>13413</v>
      </c>
      <c r="L1405" s="545" t="s">
        <v>15123</v>
      </c>
      <c r="M1405" s="548" t="s">
        <v>13758</v>
      </c>
      <c r="N1405" s="545" t="s">
        <v>13413</v>
      </c>
      <c r="O1405" s="545" t="s">
        <v>13413</v>
      </c>
      <c r="P1405" s="549">
        <v>1502</v>
      </c>
      <c r="Q1405" s="549">
        <v>1</v>
      </c>
      <c r="R1405" s="549">
        <v>18</v>
      </c>
      <c r="S1405" s="548"/>
      <c r="T1405" s="548"/>
      <c r="U1405" s="99"/>
    </row>
    <row r="1406" spans="1:21" ht="19.5" customHeight="1">
      <c r="A1406" s="545">
        <v>1841</v>
      </c>
      <c r="B1406" s="545" t="s">
        <v>2959</v>
      </c>
      <c r="C1406" s="545" t="s">
        <v>786</v>
      </c>
      <c r="D1406" s="546"/>
      <c r="E1406" s="171" t="str">
        <f t="shared" si="21"/>
        <v>1900</v>
      </c>
      <c r="F1406" s="547">
        <v>0</v>
      </c>
      <c r="G1406" s="548">
        <v>0</v>
      </c>
      <c r="H1406" s="547">
        <v>0</v>
      </c>
      <c r="I1406" s="545" t="s">
        <v>12683</v>
      </c>
      <c r="J1406" s="545"/>
      <c r="K1406" s="545" t="s">
        <v>13413</v>
      </c>
      <c r="L1406" s="545" t="s">
        <v>15123</v>
      </c>
      <c r="M1406" s="548" t="s">
        <v>13758</v>
      </c>
      <c r="N1406" s="545" t="s">
        <v>13413</v>
      </c>
      <c r="O1406" s="545" t="s">
        <v>15139</v>
      </c>
      <c r="P1406" s="549">
        <v>1503</v>
      </c>
      <c r="Q1406" s="549">
        <v>1</v>
      </c>
      <c r="R1406" s="549">
        <v>18</v>
      </c>
      <c r="S1406" s="548"/>
      <c r="T1406" s="548"/>
      <c r="U1406" s="99"/>
    </row>
    <row r="1407" spans="1:21" ht="19.5" customHeight="1">
      <c r="A1407" s="545">
        <v>1842</v>
      </c>
      <c r="B1407" s="545" t="s">
        <v>5206</v>
      </c>
      <c r="C1407" s="545" t="s">
        <v>786</v>
      </c>
      <c r="D1407" s="546">
        <v>44592</v>
      </c>
      <c r="E1407" s="171" t="str">
        <f t="shared" si="21"/>
        <v>2022</v>
      </c>
      <c r="F1407" s="547">
        <v>74490</v>
      </c>
      <c r="G1407" s="548">
        <v>0.19</v>
      </c>
      <c r="H1407" s="547">
        <v>62596.639999999999</v>
      </c>
      <c r="I1407" s="545" t="s">
        <v>12683</v>
      </c>
      <c r="J1407" s="545" t="s">
        <v>13297</v>
      </c>
      <c r="K1407" s="545" t="s">
        <v>15140</v>
      </c>
      <c r="L1407" s="545" t="s">
        <v>15123</v>
      </c>
      <c r="M1407" s="548" t="s">
        <v>13758</v>
      </c>
      <c r="N1407" s="545" t="s">
        <v>13413</v>
      </c>
      <c r="O1407" s="545" t="s">
        <v>13413</v>
      </c>
      <c r="P1407" s="549">
        <v>1504</v>
      </c>
      <c r="Q1407" s="549">
        <v>1</v>
      </c>
      <c r="R1407" s="549">
        <v>18</v>
      </c>
      <c r="S1407" s="548">
        <v>2257</v>
      </c>
      <c r="T1407" s="548"/>
      <c r="U1407" s="99"/>
    </row>
    <row r="1408" spans="1:21" ht="19.5" customHeight="1">
      <c r="A1408" s="545">
        <v>1846</v>
      </c>
      <c r="B1408" s="545" t="s">
        <v>2981</v>
      </c>
      <c r="C1408" s="545" t="s">
        <v>786</v>
      </c>
      <c r="D1408" s="546"/>
      <c r="E1408" s="171" t="str">
        <f t="shared" si="21"/>
        <v>1900</v>
      </c>
      <c r="F1408" s="547">
        <v>0</v>
      </c>
      <c r="G1408" s="548">
        <v>0</v>
      </c>
      <c r="H1408" s="547">
        <v>0</v>
      </c>
      <c r="I1408" s="545" t="s">
        <v>12728</v>
      </c>
      <c r="J1408" s="545"/>
      <c r="K1408" s="545" t="s">
        <v>13413</v>
      </c>
      <c r="L1408" s="545" t="s">
        <v>15123</v>
      </c>
      <c r="M1408" s="548" t="s">
        <v>13758</v>
      </c>
      <c r="N1408" s="545" t="s">
        <v>13413</v>
      </c>
      <c r="O1408" s="545" t="s">
        <v>13415</v>
      </c>
      <c r="P1408" s="549">
        <v>1505</v>
      </c>
      <c r="Q1408" s="549">
        <v>1</v>
      </c>
      <c r="R1408" s="549">
        <v>152</v>
      </c>
      <c r="S1408" s="548"/>
      <c r="T1408" s="548"/>
      <c r="U1408" s="99"/>
    </row>
    <row r="1409" spans="1:21" ht="19.5" customHeight="1">
      <c r="A1409" s="545">
        <v>1847</v>
      </c>
      <c r="B1409" s="545" t="s">
        <v>2980</v>
      </c>
      <c r="C1409" s="545" t="s">
        <v>786</v>
      </c>
      <c r="D1409" s="546"/>
      <c r="E1409" s="171" t="str">
        <f t="shared" si="21"/>
        <v>1900</v>
      </c>
      <c r="F1409" s="547">
        <v>0</v>
      </c>
      <c r="G1409" s="548">
        <v>0</v>
      </c>
      <c r="H1409" s="547">
        <v>0</v>
      </c>
      <c r="I1409" s="545" t="s">
        <v>12728</v>
      </c>
      <c r="J1409" s="545"/>
      <c r="K1409" s="545" t="s">
        <v>13413</v>
      </c>
      <c r="L1409" s="545" t="s">
        <v>15123</v>
      </c>
      <c r="M1409" s="548" t="s">
        <v>13758</v>
      </c>
      <c r="N1409" s="545" t="s">
        <v>13413</v>
      </c>
      <c r="O1409" s="545" t="s">
        <v>13415</v>
      </c>
      <c r="P1409" s="549">
        <v>1506</v>
      </c>
      <c r="Q1409" s="549">
        <v>1</v>
      </c>
      <c r="R1409" s="549">
        <v>152</v>
      </c>
      <c r="S1409" s="548"/>
      <c r="T1409" s="548"/>
      <c r="U1409" s="99"/>
    </row>
    <row r="1410" spans="1:21" ht="19.5" customHeight="1">
      <c r="A1410" s="545">
        <v>1848</v>
      </c>
      <c r="B1410" s="545" t="s">
        <v>2982</v>
      </c>
      <c r="C1410" s="545" t="s">
        <v>786</v>
      </c>
      <c r="D1410" s="546"/>
      <c r="E1410" s="171" t="str">
        <f t="shared" si="21"/>
        <v>1900</v>
      </c>
      <c r="F1410" s="547">
        <v>0</v>
      </c>
      <c r="G1410" s="548">
        <v>0</v>
      </c>
      <c r="H1410" s="547">
        <v>0</v>
      </c>
      <c r="I1410" s="545" t="s">
        <v>12728</v>
      </c>
      <c r="J1410" s="545"/>
      <c r="K1410" s="545" t="s">
        <v>13413</v>
      </c>
      <c r="L1410" s="545" t="s">
        <v>15123</v>
      </c>
      <c r="M1410" s="548" t="s">
        <v>13758</v>
      </c>
      <c r="N1410" s="545" t="s">
        <v>13413</v>
      </c>
      <c r="O1410" s="545" t="s">
        <v>13415</v>
      </c>
      <c r="P1410" s="549">
        <v>1507</v>
      </c>
      <c r="Q1410" s="549">
        <v>1</v>
      </c>
      <c r="R1410" s="549">
        <v>152</v>
      </c>
      <c r="S1410" s="548"/>
      <c r="T1410" s="548"/>
      <c r="U1410" s="99"/>
    </row>
    <row r="1411" spans="1:21" ht="19.5" customHeight="1">
      <c r="A1411" s="545">
        <v>1849</v>
      </c>
      <c r="B1411" s="545" t="s">
        <v>302</v>
      </c>
      <c r="C1411" s="545" t="s">
        <v>206</v>
      </c>
      <c r="D1411" s="546"/>
      <c r="E1411" s="171" t="str">
        <f t="shared" si="21"/>
        <v>1900</v>
      </c>
      <c r="F1411" s="547">
        <v>0</v>
      </c>
      <c r="G1411" s="548">
        <v>0</v>
      </c>
      <c r="H1411" s="547">
        <v>0</v>
      </c>
      <c r="I1411" s="545" t="s">
        <v>12644</v>
      </c>
      <c r="J1411" s="545"/>
      <c r="K1411" s="545" t="s">
        <v>13413</v>
      </c>
      <c r="L1411" s="545" t="s">
        <v>13413</v>
      </c>
      <c r="M1411" s="548" t="s">
        <v>13758</v>
      </c>
      <c r="N1411" s="545" t="s">
        <v>13413</v>
      </c>
      <c r="O1411" s="545" t="s">
        <v>13413</v>
      </c>
      <c r="P1411" s="549">
        <v>1508</v>
      </c>
      <c r="Q1411" s="549">
        <v>1</v>
      </c>
      <c r="R1411" s="549">
        <v>62</v>
      </c>
      <c r="S1411" s="548"/>
      <c r="T1411" s="548"/>
      <c r="U1411" s="99"/>
    </row>
    <row r="1412" spans="1:21" ht="19.5" customHeight="1">
      <c r="A1412" s="545">
        <v>1850</v>
      </c>
      <c r="B1412" s="545" t="s">
        <v>2907</v>
      </c>
      <c r="C1412" s="545" t="s">
        <v>786</v>
      </c>
      <c r="D1412" s="546"/>
      <c r="E1412" s="171" t="str">
        <f t="shared" ref="E1412:E1475" si="22">TEXT(D1412,"YYYY")</f>
        <v>1900</v>
      </c>
      <c r="F1412" s="547">
        <v>0</v>
      </c>
      <c r="G1412" s="548">
        <v>0</v>
      </c>
      <c r="H1412" s="547">
        <v>0</v>
      </c>
      <c r="I1412" s="545" t="s">
        <v>12731</v>
      </c>
      <c r="J1412" s="545"/>
      <c r="K1412" s="545" t="s">
        <v>13413</v>
      </c>
      <c r="L1412" s="545" t="s">
        <v>15123</v>
      </c>
      <c r="M1412" s="548" t="s">
        <v>13758</v>
      </c>
      <c r="N1412" s="545" t="s">
        <v>13413</v>
      </c>
      <c r="O1412" s="545" t="s">
        <v>15141</v>
      </c>
      <c r="P1412" s="549">
        <v>1509</v>
      </c>
      <c r="Q1412" s="549">
        <v>1</v>
      </c>
      <c r="R1412" s="549">
        <v>151</v>
      </c>
      <c r="S1412" s="548"/>
      <c r="T1412" s="548"/>
      <c r="U1412" s="99"/>
    </row>
    <row r="1413" spans="1:21" ht="19.5" customHeight="1">
      <c r="A1413" s="545">
        <v>1851</v>
      </c>
      <c r="B1413" s="545" t="s">
        <v>2908</v>
      </c>
      <c r="C1413" s="545" t="s">
        <v>786</v>
      </c>
      <c r="D1413" s="546"/>
      <c r="E1413" s="171" t="str">
        <f t="shared" si="22"/>
        <v>1900</v>
      </c>
      <c r="F1413" s="547">
        <v>0</v>
      </c>
      <c r="G1413" s="548">
        <v>0</v>
      </c>
      <c r="H1413" s="547">
        <v>0</v>
      </c>
      <c r="I1413" s="545" t="s">
        <v>12731</v>
      </c>
      <c r="J1413" s="545"/>
      <c r="K1413" s="545" t="s">
        <v>13413</v>
      </c>
      <c r="L1413" s="545" t="s">
        <v>15123</v>
      </c>
      <c r="M1413" s="548" t="s">
        <v>13758</v>
      </c>
      <c r="N1413" s="545" t="s">
        <v>13413</v>
      </c>
      <c r="O1413" s="545" t="s">
        <v>15142</v>
      </c>
      <c r="P1413" s="549">
        <v>1510</v>
      </c>
      <c r="Q1413" s="549">
        <v>1</v>
      </c>
      <c r="R1413" s="549">
        <v>151</v>
      </c>
      <c r="S1413" s="548"/>
      <c r="T1413" s="548"/>
      <c r="U1413" s="99"/>
    </row>
    <row r="1414" spans="1:21" ht="19.5" customHeight="1">
      <c r="A1414" s="545">
        <v>1853</v>
      </c>
      <c r="B1414" s="545" t="s">
        <v>2911</v>
      </c>
      <c r="C1414" s="545" t="s">
        <v>786</v>
      </c>
      <c r="D1414" s="546"/>
      <c r="E1414" s="171" t="str">
        <f t="shared" si="22"/>
        <v>1900</v>
      </c>
      <c r="F1414" s="547">
        <v>0</v>
      </c>
      <c r="G1414" s="548">
        <v>0</v>
      </c>
      <c r="H1414" s="547">
        <v>0</v>
      </c>
      <c r="I1414" s="545" t="s">
        <v>12731</v>
      </c>
      <c r="J1414" s="545"/>
      <c r="K1414" s="545" t="s">
        <v>13413</v>
      </c>
      <c r="L1414" s="545" t="s">
        <v>15123</v>
      </c>
      <c r="M1414" s="548" t="s">
        <v>13758</v>
      </c>
      <c r="N1414" s="545" t="s">
        <v>13413</v>
      </c>
      <c r="O1414" s="545" t="s">
        <v>15143</v>
      </c>
      <c r="P1414" s="549">
        <v>1511</v>
      </c>
      <c r="Q1414" s="549">
        <v>1</v>
      </c>
      <c r="R1414" s="549">
        <v>151</v>
      </c>
      <c r="S1414" s="548"/>
      <c r="T1414" s="548"/>
      <c r="U1414" s="99"/>
    </row>
    <row r="1415" spans="1:21" ht="19.5" customHeight="1">
      <c r="A1415" s="545">
        <v>1854</v>
      </c>
      <c r="B1415" s="545" t="s">
        <v>2912</v>
      </c>
      <c r="C1415" s="545" t="s">
        <v>786</v>
      </c>
      <c r="D1415" s="546"/>
      <c r="E1415" s="171" t="str">
        <f t="shared" si="22"/>
        <v>1900</v>
      </c>
      <c r="F1415" s="547">
        <v>0</v>
      </c>
      <c r="G1415" s="548">
        <v>0</v>
      </c>
      <c r="H1415" s="547">
        <v>0</v>
      </c>
      <c r="I1415" s="545" t="s">
        <v>12731</v>
      </c>
      <c r="J1415" s="545"/>
      <c r="K1415" s="545" t="s">
        <v>13413</v>
      </c>
      <c r="L1415" s="545" t="s">
        <v>15123</v>
      </c>
      <c r="M1415" s="548" t="s">
        <v>13758</v>
      </c>
      <c r="N1415" s="545" t="s">
        <v>13413</v>
      </c>
      <c r="O1415" s="545" t="s">
        <v>15143</v>
      </c>
      <c r="P1415" s="549">
        <v>1512</v>
      </c>
      <c r="Q1415" s="549">
        <v>1</v>
      </c>
      <c r="R1415" s="549">
        <v>151</v>
      </c>
      <c r="S1415" s="548"/>
      <c r="T1415" s="548"/>
      <c r="U1415" s="99"/>
    </row>
    <row r="1416" spans="1:21" ht="19.5" customHeight="1">
      <c r="A1416" s="545">
        <v>1855</v>
      </c>
      <c r="B1416" s="545" t="s">
        <v>2945</v>
      </c>
      <c r="C1416" s="545" t="s">
        <v>786</v>
      </c>
      <c r="D1416" s="546">
        <v>44592</v>
      </c>
      <c r="E1416" s="171" t="str">
        <f t="shared" si="22"/>
        <v>2022</v>
      </c>
      <c r="F1416" s="547">
        <v>157269</v>
      </c>
      <c r="G1416" s="548">
        <v>0.19</v>
      </c>
      <c r="H1416" s="547">
        <v>132158.82</v>
      </c>
      <c r="I1416" s="545" t="s">
        <v>12683</v>
      </c>
      <c r="J1416" s="545" t="s">
        <v>13297</v>
      </c>
      <c r="K1416" s="545" t="s">
        <v>13413</v>
      </c>
      <c r="L1416" s="545" t="s">
        <v>15123</v>
      </c>
      <c r="M1416" s="548" t="s">
        <v>13758</v>
      </c>
      <c r="N1416" s="545" t="s">
        <v>13413</v>
      </c>
      <c r="O1416" s="545" t="s">
        <v>15144</v>
      </c>
      <c r="P1416" s="549">
        <v>1513</v>
      </c>
      <c r="Q1416" s="549">
        <v>1</v>
      </c>
      <c r="R1416" s="549">
        <v>18</v>
      </c>
      <c r="S1416" s="548">
        <v>2257</v>
      </c>
      <c r="T1416" s="548"/>
      <c r="U1416" s="99"/>
    </row>
    <row r="1417" spans="1:21" ht="19.5" customHeight="1">
      <c r="A1417" s="545">
        <v>1858</v>
      </c>
      <c r="B1417" s="545" t="s">
        <v>619</v>
      </c>
      <c r="C1417" s="545" t="s">
        <v>221</v>
      </c>
      <c r="D1417" s="546"/>
      <c r="E1417" s="171" t="str">
        <f t="shared" si="22"/>
        <v>1900</v>
      </c>
      <c r="F1417" s="547">
        <v>0</v>
      </c>
      <c r="G1417" s="548">
        <v>0</v>
      </c>
      <c r="H1417" s="547">
        <v>0</v>
      </c>
      <c r="I1417" s="545" t="s">
        <v>12674</v>
      </c>
      <c r="J1417" s="545"/>
      <c r="K1417" s="545" t="s">
        <v>13413</v>
      </c>
      <c r="L1417" s="545" t="s">
        <v>14972</v>
      </c>
      <c r="M1417" s="548" t="s">
        <v>13758</v>
      </c>
      <c r="N1417" s="545" t="s">
        <v>22165</v>
      </c>
      <c r="O1417" s="545" t="s">
        <v>15145</v>
      </c>
      <c r="P1417" s="549">
        <v>1515</v>
      </c>
      <c r="Q1417" s="549">
        <v>1</v>
      </c>
      <c r="R1417" s="549">
        <v>5</v>
      </c>
      <c r="S1417" s="548"/>
      <c r="T1417" s="548">
        <v>156</v>
      </c>
      <c r="U1417" s="99"/>
    </row>
    <row r="1418" spans="1:21" ht="19.5" customHeight="1">
      <c r="A1418" s="545">
        <v>1863</v>
      </c>
      <c r="B1418" s="545" t="s">
        <v>2923</v>
      </c>
      <c r="C1418" s="545" t="s">
        <v>786</v>
      </c>
      <c r="D1418" s="546"/>
      <c r="E1418" s="171" t="str">
        <f t="shared" si="22"/>
        <v>1900</v>
      </c>
      <c r="F1418" s="547">
        <v>0</v>
      </c>
      <c r="G1418" s="548">
        <v>0</v>
      </c>
      <c r="H1418" s="547">
        <v>0</v>
      </c>
      <c r="I1418" s="545" t="s">
        <v>12683</v>
      </c>
      <c r="J1418" s="545"/>
      <c r="K1418" s="545" t="s">
        <v>13413</v>
      </c>
      <c r="L1418" s="545" t="s">
        <v>15123</v>
      </c>
      <c r="M1418" s="548" t="s">
        <v>13758</v>
      </c>
      <c r="N1418" s="545" t="s">
        <v>13413</v>
      </c>
      <c r="O1418" s="545" t="s">
        <v>15146</v>
      </c>
      <c r="P1418" s="549">
        <v>1516</v>
      </c>
      <c r="Q1418" s="549">
        <v>1</v>
      </c>
      <c r="R1418" s="549">
        <v>18</v>
      </c>
      <c r="S1418" s="548"/>
      <c r="T1418" s="548"/>
      <c r="U1418" s="99"/>
    </row>
    <row r="1419" spans="1:21" ht="19.5" customHeight="1">
      <c r="A1419" s="545">
        <v>1864</v>
      </c>
      <c r="B1419" s="545" t="s">
        <v>2922</v>
      </c>
      <c r="C1419" s="545" t="s">
        <v>786</v>
      </c>
      <c r="D1419" s="546">
        <v>44592</v>
      </c>
      <c r="E1419" s="171" t="str">
        <f t="shared" si="22"/>
        <v>2022</v>
      </c>
      <c r="F1419" s="547">
        <v>55451</v>
      </c>
      <c r="G1419" s="548">
        <v>0.19</v>
      </c>
      <c r="H1419" s="547">
        <v>46597.48</v>
      </c>
      <c r="I1419" s="545" t="s">
        <v>12683</v>
      </c>
      <c r="J1419" s="545" t="s">
        <v>13297</v>
      </c>
      <c r="K1419" s="545" t="s">
        <v>13413</v>
      </c>
      <c r="L1419" s="545" t="s">
        <v>15123</v>
      </c>
      <c r="M1419" s="548" t="s">
        <v>13758</v>
      </c>
      <c r="N1419" s="545" t="s">
        <v>13413</v>
      </c>
      <c r="O1419" s="545" t="s">
        <v>15147</v>
      </c>
      <c r="P1419" s="549">
        <v>1517</v>
      </c>
      <c r="Q1419" s="549">
        <v>1</v>
      </c>
      <c r="R1419" s="549">
        <v>18</v>
      </c>
      <c r="S1419" s="548">
        <v>2257</v>
      </c>
      <c r="T1419" s="548"/>
      <c r="U1419" s="99"/>
    </row>
    <row r="1420" spans="1:21" ht="19.5" customHeight="1">
      <c r="A1420" s="545">
        <v>1865</v>
      </c>
      <c r="B1420" s="545" t="s">
        <v>11675</v>
      </c>
      <c r="C1420" s="545" t="s">
        <v>221</v>
      </c>
      <c r="D1420" s="546"/>
      <c r="E1420" s="171" t="str">
        <f t="shared" si="22"/>
        <v>1900</v>
      </c>
      <c r="F1420" s="547">
        <v>0</v>
      </c>
      <c r="G1420" s="548">
        <v>0</v>
      </c>
      <c r="H1420" s="547">
        <v>0</v>
      </c>
      <c r="I1420" s="545" t="s">
        <v>12687</v>
      </c>
      <c r="J1420" s="545"/>
      <c r="K1420" s="545" t="s">
        <v>13413</v>
      </c>
      <c r="L1420" s="545" t="s">
        <v>15110</v>
      </c>
      <c r="M1420" s="548" t="s">
        <v>13758</v>
      </c>
      <c r="N1420" s="545" t="s">
        <v>13413</v>
      </c>
      <c r="O1420" s="545" t="s">
        <v>15148</v>
      </c>
      <c r="P1420" s="549">
        <v>1518</v>
      </c>
      <c r="Q1420" s="549">
        <v>1</v>
      </c>
      <c r="R1420" s="549">
        <v>91</v>
      </c>
      <c r="S1420" s="548"/>
      <c r="T1420" s="548"/>
      <c r="U1420" s="99"/>
    </row>
    <row r="1421" spans="1:21" ht="19.5" customHeight="1">
      <c r="A1421" s="545">
        <v>1866</v>
      </c>
      <c r="B1421" s="545" t="s">
        <v>1179</v>
      </c>
      <c r="C1421" s="545" t="s">
        <v>216</v>
      </c>
      <c r="D1421" s="546"/>
      <c r="E1421" s="171" t="str">
        <f t="shared" si="22"/>
        <v>1900</v>
      </c>
      <c r="F1421" s="547">
        <v>0</v>
      </c>
      <c r="G1421" s="548">
        <v>0</v>
      </c>
      <c r="H1421" s="547">
        <v>0</v>
      </c>
      <c r="I1421" s="545" t="s">
        <v>12658</v>
      </c>
      <c r="J1421" s="545"/>
      <c r="K1421" s="545" t="s">
        <v>13413</v>
      </c>
      <c r="L1421" s="545" t="s">
        <v>15149</v>
      </c>
      <c r="M1421" s="548" t="s">
        <v>13758</v>
      </c>
      <c r="N1421" s="545" t="s">
        <v>13413</v>
      </c>
      <c r="O1421" s="545" t="s">
        <v>15150</v>
      </c>
      <c r="P1421" s="549">
        <v>1519</v>
      </c>
      <c r="Q1421" s="549">
        <v>1</v>
      </c>
      <c r="R1421" s="549">
        <v>9</v>
      </c>
      <c r="S1421" s="548"/>
      <c r="T1421" s="548"/>
      <c r="U1421" s="99"/>
    </row>
    <row r="1422" spans="1:21" ht="19.5" customHeight="1">
      <c r="A1422" s="545">
        <v>1867</v>
      </c>
      <c r="B1422" s="545" t="s">
        <v>1177</v>
      </c>
      <c r="C1422" s="545" t="s">
        <v>216</v>
      </c>
      <c r="D1422" s="546"/>
      <c r="E1422" s="171" t="str">
        <f t="shared" si="22"/>
        <v>1900</v>
      </c>
      <c r="F1422" s="547">
        <v>0</v>
      </c>
      <c r="G1422" s="548">
        <v>0</v>
      </c>
      <c r="H1422" s="547">
        <v>0</v>
      </c>
      <c r="I1422" s="545" t="s">
        <v>12658</v>
      </c>
      <c r="J1422" s="545"/>
      <c r="K1422" s="545" t="s">
        <v>13413</v>
      </c>
      <c r="L1422" s="545" t="s">
        <v>15151</v>
      </c>
      <c r="M1422" s="548" t="s">
        <v>13758</v>
      </c>
      <c r="N1422" s="545" t="s">
        <v>13413</v>
      </c>
      <c r="O1422" s="545" t="s">
        <v>15152</v>
      </c>
      <c r="P1422" s="549">
        <v>1520</v>
      </c>
      <c r="Q1422" s="549">
        <v>1</v>
      </c>
      <c r="R1422" s="549">
        <v>9</v>
      </c>
      <c r="S1422" s="548"/>
      <c r="T1422" s="548"/>
      <c r="U1422" s="99"/>
    </row>
    <row r="1423" spans="1:21" ht="19.5" customHeight="1">
      <c r="A1423" s="545">
        <v>1868</v>
      </c>
      <c r="B1423" s="545" t="s">
        <v>1173</v>
      </c>
      <c r="C1423" s="545" t="s">
        <v>216</v>
      </c>
      <c r="D1423" s="546"/>
      <c r="E1423" s="171" t="str">
        <f t="shared" si="22"/>
        <v>1900</v>
      </c>
      <c r="F1423" s="547">
        <v>0</v>
      </c>
      <c r="G1423" s="548">
        <v>0</v>
      </c>
      <c r="H1423" s="547">
        <v>0</v>
      </c>
      <c r="I1423" s="545" t="s">
        <v>12658</v>
      </c>
      <c r="J1423" s="545"/>
      <c r="K1423" s="545" t="s">
        <v>13413</v>
      </c>
      <c r="L1423" s="545" t="s">
        <v>13413</v>
      </c>
      <c r="M1423" s="548" t="s">
        <v>13758</v>
      </c>
      <c r="N1423" s="545" t="s">
        <v>13413</v>
      </c>
      <c r="O1423" s="545" t="s">
        <v>14438</v>
      </c>
      <c r="P1423" s="549">
        <v>1521</v>
      </c>
      <c r="Q1423" s="549">
        <v>1</v>
      </c>
      <c r="R1423" s="549">
        <v>9</v>
      </c>
      <c r="S1423" s="548"/>
      <c r="T1423" s="548"/>
      <c r="U1423" s="99"/>
    </row>
    <row r="1424" spans="1:21" ht="19.5" customHeight="1">
      <c r="A1424" s="545">
        <v>1869</v>
      </c>
      <c r="B1424" s="545" t="s">
        <v>1178</v>
      </c>
      <c r="C1424" s="545" t="s">
        <v>216</v>
      </c>
      <c r="D1424" s="546"/>
      <c r="E1424" s="171" t="str">
        <f t="shared" si="22"/>
        <v>1900</v>
      </c>
      <c r="F1424" s="547">
        <v>0</v>
      </c>
      <c r="G1424" s="548">
        <v>0</v>
      </c>
      <c r="H1424" s="547">
        <v>0</v>
      </c>
      <c r="I1424" s="545" t="s">
        <v>12658</v>
      </c>
      <c r="J1424" s="545"/>
      <c r="K1424" s="545" t="s">
        <v>13413</v>
      </c>
      <c r="L1424" s="545" t="s">
        <v>13413</v>
      </c>
      <c r="M1424" s="548" t="s">
        <v>13758</v>
      </c>
      <c r="N1424" s="545" t="s">
        <v>13413</v>
      </c>
      <c r="O1424" s="545" t="s">
        <v>15153</v>
      </c>
      <c r="P1424" s="549">
        <v>1522</v>
      </c>
      <c r="Q1424" s="549">
        <v>1</v>
      </c>
      <c r="R1424" s="549">
        <v>9</v>
      </c>
      <c r="S1424" s="548"/>
      <c r="T1424" s="548"/>
      <c r="U1424" s="99"/>
    </row>
    <row r="1425" spans="1:21" ht="19.5" customHeight="1">
      <c r="A1425" s="545">
        <v>1870</v>
      </c>
      <c r="B1425" s="545" t="s">
        <v>1174</v>
      </c>
      <c r="C1425" s="545" t="s">
        <v>216</v>
      </c>
      <c r="D1425" s="546"/>
      <c r="E1425" s="171" t="str">
        <f t="shared" si="22"/>
        <v>1900</v>
      </c>
      <c r="F1425" s="547">
        <v>0</v>
      </c>
      <c r="G1425" s="548">
        <v>0</v>
      </c>
      <c r="H1425" s="547">
        <v>0</v>
      </c>
      <c r="I1425" s="545" t="s">
        <v>12658</v>
      </c>
      <c r="J1425" s="545"/>
      <c r="K1425" s="545" t="s">
        <v>13413</v>
      </c>
      <c r="L1425" s="545" t="s">
        <v>15154</v>
      </c>
      <c r="M1425" s="548" t="s">
        <v>13758</v>
      </c>
      <c r="N1425" s="545" t="s">
        <v>13413</v>
      </c>
      <c r="O1425" s="545" t="s">
        <v>15155</v>
      </c>
      <c r="P1425" s="549">
        <v>1523</v>
      </c>
      <c r="Q1425" s="549">
        <v>1</v>
      </c>
      <c r="R1425" s="549">
        <v>9</v>
      </c>
      <c r="S1425" s="548"/>
      <c r="T1425" s="548"/>
      <c r="U1425" s="99"/>
    </row>
    <row r="1426" spans="1:21" ht="19.5" customHeight="1">
      <c r="A1426" s="545">
        <v>1871</v>
      </c>
      <c r="B1426" s="545" t="s">
        <v>649</v>
      </c>
      <c r="C1426" s="545" t="s">
        <v>221</v>
      </c>
      <c r="D1426" s="546"/>
      <c r="E1426" s="171" t="str">
        <f t="shared" si="22"/>
        <v>1900</v>
      </c>
      <c r="F1426" s="547">
        <v>0</v>
      </c>
      <c r="G1426" s="548">
        <v>0</v>
      </c>
      <c r="H1426" s="547">
        <v>0</v>
      </c>
      <c r="I1426" s="545" t="s">
        <v>12643</v>
      </c>
      <c r="J1426" s="545"/>
      <c r="K1426" s="545" t="s">
        <v>13413</v>
      </c>
      <c r="L1426" s="545" t="s">
        <v>13413</v>
      </c>
      <c r="M1426" s="548" t="s">
        <v>13758</v>
      </c>
      <c r="N1426" s="545" t="s">
        <v>13413</v>
      </c>
      <c r="O1426" s="545" t="s">
        <v>13413</v>
      </c>
      <c r="P1426" s="549">
        <v>1524</v>
      </c>
      <c r="Q1426" s="549">
        <v>1</v>
      </c>
      <c r="R1426" s="549">
        <v>6</v>
      </c>
      <c r="S1426" s="548"/>
      <c r="T1426" s="548"/>
      <c r="U1426" s="99"/>
    </row>
    <row r="1427" spans="1:21" ht="19.5" customHeight="1">
      <c r="A1427" s="545">
        <v>1872</v>
      </c>
      <c r="B1427" s="545" t="s">
        <v>873</v>
      </c>
      <c r="C1427" s="545" t="s">
        <v>221</v>
      </c>
      <c r="D1427" s="546"/>
      <c r="E1427" s="171" t="str">
        <f t="shared" si="22"/>
        <v>1900</v>
      </c>
      <c r="F1427" s="547">
        <v>0</v>
      </c>
      <c r="G1427" s="548">
        <v>0</v>
      </c>
      <c r="H1427" s="547">
        <v>0</v>
      </c>
      <c r="I1427" s="545" t="s">
        <v>12643</v>
      </c>
      <c r="J1427" s="545"/>
      <c r="K1427" s="545" t="s">
        <v>13413</v>
      </c>
      <c r="L1427" s="545" t="s">
        <v>14031</v>
      </c>
      <c r="M1427" s="548" t="s">
        <v>13758</v>
      </c>
      <c r="N1427" s="545" t="s">
        <v>13413</v>
      </c>
      <c r="O1427" s="545" t="s">
        <v>13934</v>
      </c>
      <c r="P1427" s="549">
        <v>1525</v>
      </c>
      <c r="Q1427" s="549">
        <v>1</v>
      </c>
      <c r="R1427" s="549">
        <v>6</v>
      </c>
      <c r="S1427" s="548"/>
      <c r="T1427" s="548"/>
      <c r="U1427" s="99"/>
    </row>
    <row r="1428" spans="1:21" ht="19.5" customHeight="1">
      <c r="A1428" s="545">
        <v>1873</v>
      </c>
      <c r="B1428" s="545" t="s">
        <v>11674</v>
      </c>
      <c r="C1428" s="545" t="s">
        <v>216</v>
      </c>
      <c r="D1428" s="546"/>
      <c r="E1428" s="171" t="str">
        <f t="shared" si="22"/>
        <v>1900</v>
      </c>
      <c r="F1428" s="547">
        <v>0</v>
      </c>
      <c r="G1428" s="548">
        <v>0</v>
      </c>
      <c r="H1428" s="547">
        <v>0</v>
      </c>
      <c r="I1428" s="545" t="s">
        <v>12665</v>
      </c>
      <c r="J1428" s="545"/>
      <c r="K1428" s="545" t="s">
        <v>13413</v>
      </c>
      <c r="L1428" s="545" t="s">
        <v>15156</v>
      </c>
      <c r="M1428" s="548" t="s">
        <v>13758</v>
      </c>
      <c r="N1428" s="545" t="s">
        <v>13413</v>
      </c>
      <c r="O1428" s="545" t="s">
        <v>13827</v>
      </c>
      <c r="P1428" s="549">
        <v>1526</v>
      </c>
      <c r="Q1428" s="549">
        <v>1</v>
      </c>
      <c r="R1428" s="549">
        <v>75</v>
      </c>
      <c r="S1428" s="548"/>
      <c r="T1428" s="548"/>
      <c r="U1428" s="99"/>
    </row>
    <row r="1429" spans="1:21" ht="19.5" customHeight="1">
      <c r="A1429" s="545">
        <v>1874</v>
      </c>
      <c r="B1429" s="545" t="s">
        <v>11673</v>
      </c>
      <c r="C1429" s="545" t="s">
        <v>221</v>
      </c>
      <c r="D1429" s="546"/>
      <c r="E1429" s="171" t="str">
        <f t="shared" si="22"/>
        <v>1900</v>
      </c>
      <c r="F1429" s="547">
        <v>0</v>
      </c>
      <c r="G1429" s="548">
        <v>0</v>
      </c>
      <c r="H1429" s="547">
        <v>0</v>
      </c>
      <c r="I1429" s="545" t="s">
        <v>12683</v>
      </c>
      <c r="J1429" s="545"/>
      <c r="K1429" s="545" t="s">
        <v>13413</v>
      </c>
      <c r="L1429" s="545" t="s">
        <v>15157</v>
      </c>
      <c r="M1429" s="548" t="s">
        <v>13758</v>
      </c>
      <c r="N1429" s="545" t="s">
        <v>13413</v>
      </c>
      <c r="O1429" s="545" t="s">
        <v>13968</v>
      </c>
      <c r="P1429" s="549">
        <v>1527</v>
      </c>
      <c r="Q1429" s="549">
        <v>1</v>
      </c>
      <c r="R1429" s="549">
        <v>18</v>
      </c>
      <c r="S1429" s="548"/>
      <c r="T1429" s="548"/>
      <c r="U1429" s="99"/>
    </row>
    <row r="1430" spans="1:21" ht="19.5" customHeight="1">
      <c r="A1430" s="545">
        <v>1875</v>
      </c>
      <c r="B1430" s="545" t="s">
        <v>11672</v>
      </c>
      <c r="C1430" s="545" t="s">
        <v>216</v>
      </c>
      <c r="D1430" s="546"/>
      <c r="E1430" s="171" t="str">
        <f t="shared" si="22"/>
        <v>1900</v>
      </c>
      <c r="F1430" s="547">
        <v>0</v>
      </c>
      <c r="G1430" s="548">
        <v>0</v>
      </c>
      <c r="H1430" s="547">
        <v>0</v>
      </c>
      <c r="I1430" s="545" t="s">
        <v>12665</v>
      </c>
      <c r="J1430" s="545"/>
      <c r="K1430" s="545" t="s">
        <v>13413</v>
      </c>
      <c r="L1430" s="545" t="s">
        <v>15156</v>
      </c>
      <c r="M1430" s="548" t="s">
        <v>13758</v>
      </c>
      <c r="N1430" s="545" t="s">
        <v>13413</v>
      </c>
      <c r="O1430" s="545" t="s">
        <v>13827</v>
      </c>
      <c r="P1430" s="549">
        <v>1528</v>
      </c>
      <c r="Q1430" s="549">
        <v>1</v>
      </c>
      <c r="R1430" s="549">
        <v>75</v>
      </c>
      <c r="S1430" s="548"/>
      <c r="T1430" s="548"/>
      <c r="U1430" s="99"/>
    </row>
    <row r="1431" spans="1:21" ht="19.5" customHeight="1">
      <c r="A1431" s="545">
        <v>1876</v>
      </c>
      <c r="B1431" s="545" t="s">
        <v>11671</v>
      </c>
      <c r="C1431" s="545" t="s">
        <v>216</v>
      </c>
      <c r="D1431" s="546"/>
      <c r="E1431" s="171" t="str">
        <f t="shared" si="22"/>
        <v>1900</v>
      </c>
      <c r="F1431" s="547">
        <v>0</v>
      </c>
      <c r="G1431" s="548">
        <v>0</v>
      </c>
      <c r="H1431" s="547">
        <v>0</v>
      </c>
      <c r="I1431" s="545" t="s">
        <v>12665</v>
      </c>
      <c r="J1431" s="545"/>
      <c r="K1431" s="545" t="s">
        <v>13413</v>
      </c>
      <c r="L1431" s="545" t="s">
        <v>15156</v>
      </c>
      <c r="M1431" s="548" t="s">
        <v>13758</v>
      </c>
      <c r="N1431" s="545" t="s">
        <v>13413</v>
      </c>
      <c r="O1431" s="545" t="s">
        <v>13827</v>
      </c>
      <c r="P1431" s="549">
        <v>1529</v>
      </c>
      <c r="Q1431" s="549">
        <v>1</v>
      </c>
      <c r="R1431" s="549">
        <v>75</v>
      </c>
      <c r="S1431" s="548"/>
      <c r="T1431" s="548"/>
      <c r="U1431" s="99"/>
    </row>
    <row r="1432" spans="1:21" ht="19.5" customHeight="1">
      <c r="A1432" s="545">
        <v>1877</v>
      </c>
      <c r="B1432" s="545" t="s">
        <v>11670</v>
      </c>
      <c r="C1432" s="545" t="s">
        <v>216</v>
      </c>
      <c r="D1432" s="546"/>
      <c r="E1432" s="171" t="str">
        <f t="shared" si="22"/>
        <v>1900</v>
      </c>
      <c r="F1432" s="547">
        <v>0</v>
      </c>
      <c r="G1432" s="548">
        <v>0</v>
      </c>
      <c r="H1432" s="547">
        <v>0</v>
      </c>
      <c r="I1432" s="545" t="s">
        <v>12742</v>
      </c>
      <c r="J1432" s="545"/>
      <c r="K1432" s="545" t="s">
        <v>13413</v>
      </c>
      <c r="L1432" s="545" t="s">
        <v>13413</v>
      </c>
      <c r="M1432" s="548" t="s">
        <v>13758</v>
      </c>
      <c r="N1432" s="545" t="s">
        <v>13413</v>
      </c>
      <c r="O1432" s="545" t="s">
        <v>15158</v>
      </c>
      <c r="P1432" s="549">
        <v>1530</v>
      </c>
      <c r="Q1432" s="549">
        <v>1</v>
      </c>
      <c r="R1432" s="549">
        <v>77</v>
      </c>
      <c r="S1432" s="548"/>
      <c r="T1432" s="548"/>
      <c r="U1432" s="99"/>
    </row>
    <row r="1433" spans="1:21" ht="19.5" customHeight="1">
      <c r="A1433" s="545">
        <v>1878</v>
      </c>
      <c r="B1433" s="545" t="s">
        <v>224</v>
      </c>
      <c r="C1433" s="545" t="s">
        <v>206</v>
      </c>
      <c r="D1433" s="546">
        <v>46052</v>
      </c>
      <c r="E1433" s="171" t="str">
        <f t="shared" si="22"/>
        <v>2026</v>
      </c>
      <c r="F1433" s="547">
        <v>4821</v>
      </c>
      <c r="G1433" s="548">
        <v>0.19</v>
      </c>
      <c r="H1433" s="547">
        <v>4051.26</v>
      </c>
      <c r="I1433" s="545" t="s">
        <v>12640</v>
      </c>
      <c r="J1433" s="545" t="s">
        <v>13307</v>
      </c>
      <c r="K1433" s="545" t="s">
        <v>13413</v>
      </c>
      <c r="L1433" s="545" t="s">
        <v>13413</v>
      </c>
      <c r="M1433" s="548" t="s">
        <v>13758</v>
      </c>
      <c r="N1433" s="545" t="s">
        <v>13413</v>
      </c>
      <c r="O1433" s="545" t="s">
        <v>13413</v>
      </c>
      <c r="P1433" s="549">
        <v>1531</v>
      </c>
      <c r="Q1433" s="549">
        <v>1</v>
      </c>
      <c r="R1433" s="549">
        <v>1</v>
      </c>
      <c r="S1433" s="548">
        <v>2228</v>
      </c>
      <c r="T1433" s="548"/>
      <c r="U1433" s="99"/>
    </row>
    <row r="1434" spans="1:21" ht="19.5" customHeight="1">
      <c r="A1434" s="545">
        <v>1879</v>
      </c>
      <c r="B1434" s="545" t="s">
        <v>8413</v>
      </c>
      <c r="C1434" s="545" t="s">
        <v>206</v>
      </c>
      <c r="D1434" s="546">
        <v>46052</v>
      </c>
      <c r="E1434" s="171" t="str">
        <f t="shared" si="22"/>
        <v>2026</v>
      </c>
      <c r="F1434" s="547">
        <v>4960</v>
      </c>
      <c r="G1434" s="548">
        <v>0.19</v>
      </c>
      <c r="H1434" s="547">
        <v>4168.07</v>
      </c>
      <c r="I1434" s="545" t="s">
        <v>12743</v>
      </c>
      <c r="J1434" s="545" t="s">
        <v>13307</v>
      </c>
      <c r="K1434" s="545" t="s">
        <v>22173</v>
      </c>
      <c r="L1434" s="545" t="s">
        <v>13413</v>
      </c>
      <c r="M1434" s="548" t="s">
        <v>13758</v>
      </c>
      <c r="N1434" s="545" t="s">
        <v>13413</v>
      </c>
      <c r="O1434" s="545" t="s">
        <v>13413</v>
      </c>
      <c r="P1434" s="549">
        <v>1532</v>
      </c>
      <c r="Q1434" s="549">
        <v>1</v>
      </c>
      <c r="R1434" s="549">
        <v>66</v>
      </c>
      <c r="S1434" s="548">
        <v>2228</v>
      </c>
      <c r="T1434" s="548"/>
      <c r="U1434" s="99"/>
    </row>
    <row r="1435" spans="1:21" ht="19.5" customHeight="1">
      <c r="A1435" s="545">
        <v>1881</v>
      </c>
      <c r="B1435" s="545" t="s">
        <v>451</v>
      </c>
      <c r="C1435" s="545" t="s">
        <v>209</v>
      </c>
      <c r="D1435" s="546"/>
      <c r="E1435" s="171" t="str">
        <f t="shared" si="22"/>
        <v>1900</v>
      </c>
      <c r="F1435" s="547">
        <v>0</v>
      </c>
      <c r="G1435" s="548">
        <v>0</v>
      </c>
      <c r="H1435" s="547">
        <v>0</v>
      </c>
      <c r="I1435" s="545" t="s">
        <v>12744</v>
      </c>
      <c r="J1435" s="545"/>
      <c r="K1435" s="545" t="s">
        <v>13413</v>
      </c>
      <c r="L1435" s="545" t="s">
        <v>15159</v>
      </c>
      <c r="M1435" s="548" t="s">
        <v>13758</v>
      </c>
      <c r="N1435" s="545" t="s">
        <v>13413</v>
      </c>
      <c r="O1435" s="545" t="s">
        <v>13413</v>
      </c>
      <c r="P1435" s="549">
        <v>1533</v>
      </c>
      <c r="Q1435" s="549">
        <v>1</v>
      </c>
      <c r="R1435" s="549">
        <v>71</v>
      </c>
      <c r="S1435" s="548"/>
      <c r="T1435" s="548"/>
      <c r="U1435" s="99"/>
    </row>
    <row r="1436" spans="1:21" ht="19.5" customHeight="1">
      <c r="A1436" s="545">
        <v>1882</v>
      </c>
      <c r="B1436" s="545" t="s">
        <v>473</v>
      </c>
      <c r="C1436" s="545" t="s">
        <v>209</v>
      </c>
      <c r="D1436" s="546"/>
      <c r="E1436" s="171" t="str">
        <f t="shared" si="22"/>
        <v>1900</v>
      </c>
      <c r="F1436" s="547">
        <v>0</v>
      </c>
      <c r="G1436" s="548">
        <v>0</v>
      </c>
      <c r="H1436" s="547">
        <v>0</v>
      </c>
      <c r="I1436" s="545" t="s">
        <v>12681</v>
      </c>
      <c r="J1436" s="545"/>
      <c r="K1436" s="545" t="s">
        <v>13413</v>
      </c>
      <c r="L1436" s="545" t="s">
        <v>15160</v>
      </c>
      <c r="M1436" s="548" t="s">
        <v>13758</v>
      </c>
      <c r="N1436" s="545" t="s">
        <v>13413</v>
      </c>
      <c r="O1436" s="545" t="s">
        <v>13413</v>
      </c>
      <c r="P1436" s="549">
        <v>1534</v>
      </c>
      <c r="Q1436" s="549">
        <v>1</v>
      </c>
      <c r="R1436" s="549">
        <v>3</v>
      </c>
      <c r="S1436" s="548"/>
      <c r="T1436" s="548"/>
      <c r="U1436" s="99"/>
    </row>
    <row r="1437" spans="1:21" ht="19.5" customHeight="1">
      <c r="A1437" s="545">
        <v>1883</v>
      </c>
      <c r="B1437" s="545" t="s">
        <v>472</v>
      </c>
      <c r="C1437" s="545" t="s">
        <v>209</v>
      </c>
      <c r="D1437" s="546"/>
      <c r="E1437" s="171" t="str">
        <f t="shared" si="22"/>
        <v>1900</v>
      </c>
      <c r="F1437" s="547">
        <v>0</v>
      </c>
      <c r="G1437" s="548">
        <v>0</v>
      </c>
      <c r="H1437" s="547">
        <v>0</v>
      </c>
      <c r="I1437" s="545" t="s">
        <v>12681</v>
      </c>
      <c r="J1437" s="545"/>
      <c r="K1437" s="545" t="s">
        <v>13413</v>
      </c>
      <c r="L1437" s="545" t="s">
        <v>15160</v>
      </c>
      <c r="M1437" s="548" t="s">
        <v>13758</v>
      </c>
      <c r="N1437" s="545" t="s">
        <v>13413</v>
      </c>
      <c r="O1437" s="545" t="s">
        <v>13413</v>
      </c>
      <c r="P1437" s="549">
        <v>1535</v>
      </c>
      <c r="Q1437" s="549">
        <v>1</v>
      </c>
      <c r="R1437" s="549">
        <v>3</v>
      </c>
      <c r="S1437" s="548"/>
      <c r="T1437" s="548"/>
      <c r="U1437" s="99"/>
    </row>
    <row r="1438" spans="1:21" ht="19.5" customHeight="1">
      <c r="A1438" s="545">
        <v>1884</v>
      </c>
      <c r="B1438" s="545" t="s">
        <v>11669</v>
      </c>
      <c r="C1438" s="545" t="s">
        <v>209</v>
      </c>
      <c r="D1438" s="546"/>
      <c r="E1438" s="171" t="str">
        <f t="shared" si="22"/>
        <v>1900</v>
      </c>
      <c r="F1438" s="547">
        <v>0</v>
      </c>
      <c r="G1438" s="548">
        <v>0</v>
      </c>
      <c r="H1438" s="547">
        <v>0</v>
      </c>
      <c r="I1438" s="545" t="s">
        <v>12681</v>
      </c>
      <c r="J1438" s="545"/>
      <c r="K1438" s="545" t="s">
        <v>13413</v>
      </c>
      <c r="L1438" s="545" t="s">
        <v>15161</v>
      </c>
      <c r="M1438" s="548" t="s">
        <v>13758</v>
      </c>
      <c r="N1438" s="545" t="s">
        <v>13413</v>
      </c>
      <c r="O1438" s="545" t="s">
        <v>13413</v>
      </c>
      <c r="P1438" s="549">
        <v>1536</v>
      </c>
      <c r="Q1438" s="549">
        <v>1</v>
      </c>
      <c r="R1438" s="549">
        <v>3</v>
      </c>
      <c r="S1438" s="548"/>
      <c r="T1438" s="548"/>
      <c r="U1438" s="99"/>
    </row>
    <row r="1439" spans="1:21" ht="19.5" customHeight="1">
      <c r="A1439" s="545">
        <v>1885</v>
      </c>
      <c r="B1439" s="545" t="s">
        <v>11668</v>
      </c>
      <c r="C1439" s="545" t="s">
        <v>216</v>
      </c>
      <c r="D1439" s="546"/>
      <c r="E1439" s="171" t="str">
        <f t="shared" si="22"/>
        <v>1900</v>
      </c>
      <c r="F1439" s="547">
        <v>0</v>
      </c>
      <c r="G1439" s="548">
        <v>0</v>
      </c>
      <c r="H1439" s="547">
        <v>0</v>
      </c>
      <c r="I1439" s="545" t="s">
        <v>12665</v>
      </c>
      <c r="J1439" s="545"/>
      <c r="K1439" s="545" t="s">
        <v>13413</v>
      </c>
      <c r="L1439" s="545" t="s">
        <v>15162</v>
      </c>
      <c r="M1439" s="548" t="s">
        <v>13758</v>
      </c>
      <c r="N1439" s="545" t="s">
        <v>13413</v>
      </c>
      <c r="O1439" s="545" t="s">
        <v>13827</v>
      </c>
      <c r="P1439" s="549">
        <v>1537</v>
      </c>
      <c r="Q1439" s="549">
        <v>1</v>
      </c>
      <c r="R1439" s="549">
        <v>75</v>
      </c>
      <c r="S1439" s="548"/>
      <c r="T1439" s="548"/>
      <c r="U1439" s="99"/>
    </row>
    <row r="1440" spans="1:21" ht="19.5" customHeight="1">
      <c r="A1440" s="545">
        <v>1886</v>
      </c>
      <c r="B1440" s="545" t="s">
        <v>11667</v>
      </c>
      <c r="C1440" s="545" t="s">
        <v>216</v>
      </c>
      <c r="D1440" s="546"/>
      <c r="E1440" s="171" t="str">
        <f t="shared" si="22"/>
        <v>1900</v>
      </c>
      <c r="F1440" s="547">
        <v>0</v>
      </c>
      <c r="G1440" s="548">
        <v>0</v>
      </c>
      <c r="H1440" s="547">
        <v>0</v>
      </c>
      <c r="I1440" s="545" t="s">
        <v>12665</v>
      </c>
      <c r="J1440" s="545"/>
      <c r="K1440" s="545" t="s">
        <v>13413</v>
      </c>
      <c r="L1440" s="545" t="s">
        <v>15163</v>
      </c>
      <c r="M1440" s="548" t="s">
        <v>13758</v>
      </c>
      <c r="N1440" s="545" t="s">
        <v>13413</v>
      </c>
      <c r="O1440" s="545" t="s">
        <v>15164</v>
      </c>
      <c r="P1440" s="549">
        <v>1538</v>
      </c>
      <c r="Q1440" s="549">
        <v>1</v>
      </c>
      <c r="R1440" s="549">
        <v>75</v>
      </c>
      <c r="S1440" s="548"/>
      <c r="T1440" s="548"/>
      <c r="U1440" s="99"/>
    </row>
    <row r="1441" spans="1:21" ht="19.5" customHeight="1">
      <c r="A1441" s="545">
        <v>1887</v>
      </c>
      <c r="B1441" s="545" t="s">
        <v>11666</v>
      </c>
      <c r="C1441" s="545" t="s">
        <v>216</v>
      </c>
      <c r="D1441" s="546"/>
      <c r="E1441" s="171" t="str">
        <f t="shared" si="22"/>
        <v>1900</v>
      </c>
      <c r="F1441" s="547">
        <v>0</v>
      </c>
      <c r="G1441" s="548">
        <v>0</v>
      </c>
      <c r="H1441" s="547">
        <v>0</v>
      </c>
      <c r="I1441" s="545" t="s">
        <v>12665</v>
      </c>
      <c r="J1441" s="545"/>
      <c r="K1441" s="545" t="s">
        <v>13413</v>
      </c>
      <c r="L1441" s="545" t="s">
        <v>15165</v>
      </c>
      <c r="M1441" s="548" t="s">
        <v>13758</v>
      </c>
      <c r="N1441" s="545" t="s">
        <v>13413</v>
      </c>
      <c r="O1441" s="545" t="s">
        <v>15164</v>
      </c>
      <c r="P1441" s="549">
        <v>1539</v>
      </c>
      <c r="Q1441" s="549">
        <v>1</v>
      </c>
      <c r="R1441" s="549">
        <v>75</v>
      </c>
      <c r="S1441" s="548"/>
      <c r="T1441" s="548"/>
      <c r="U1441" s="99"/>
    </row>
    <row r="1442" spans="1:21" ht="19.5" customHeight="1">
      <c r="A1442" s="545">
        <v>1888</v>
      </c>
      <c r="B1442" s="545" t="s">
        <v>11665</v>
      </c>
      <c r="C1442" s="545" t="s">
        <v>216</v>
      </c>
      <c r="D1442" s="546"/>
      <c r="E1442" s="171" t="str">
        <f t="shared" si="22"/>
        <v>1900</v>
      </c>
      <c r="F1442" s="547">
        <v>0</v>
      </c>
      <c r="G1442" s="548">
        <v>0</v>
      </c>
      <c r="H1442" s="547">
        <v>0</v>
      </c>
      <c r="I1442" s="545" t="s">
        <v>12665</v>
      </c>
      <c r="J1442" s="545"/>
      <c r="K1442" s="545" t="s">
        <v>13413</v>
      </c>
      <c r="L1442" s="545" t="s">
        <v>15165</v>
      </c>
      <c r="M1442" s="548" t="s">
        <v>13758</v>
      </c>
      <c r="N1442" s="545" t="s">
        <v>13413</v>
      </c>
      <c r="O1442" s="545" t="s">
        <v>13827</v>
      </c>
      <c r="P1442" s="549">
        <v>1540</v>
      </c>
      <c r="Q1442" s="549">
        <v>1</v>
      </c>
      <c r="R1442" s="549">
        <v>75</v>
      </c>
      <c r="S1442" s="548"/>
      <c r="T1442" s="548"/>
      <c r="U1442" s="99"/>
    </row>
    <row r="1443" spans="1:21" ht="19.5" customHeight="1">
      <c r="A1443" s="545">
        <v>1889</v>
      </c>
      <c r="B1443" s="545" t="s">
        <v>489</v>
      </c>
      <c r="C1443" s="545" t="s">
        <v>216</v>
      </c>
      <c r="D1443" s="546"/>
      <c r="E1443" s="171" t="str">
        <f t="shared" si="22"/>
        <v>1900</v>
      </c>
      <c r="F1443" s="547">
        <v>0</v>
      </c>
      <c r="G1443" s="548">
        <v>0</v>
      </c>
      <c r="H1443" s="547">
        <v>0</v>
      </c>
      <c r="I1443" s="545" t="s">
        <v>12665</v>
      </c>
      <c r="J1443" s="545"/>
      <c r="K1443" s="545" t="s">
        <v>13413</v>
      </c>
      <c r="L1443" s="545" t="s">
        <v>15166</v>
      </c>
      <c r="M1443" s="548" t="s">
        <v>13758</v>
      </c>
      <c r="N1443" s="545" t="s">
        <v>13413</v>
      </c>
      <c r="O1443" s="545" t="s">
        <v>13827</v>
      </c>
      <c r="P1443" s="549">
        <v>1541</v>
      </c>
      <c r="Q1443" s="549">
        <v>1</v>
      </c>
      <c r="R1443" s="549">
        <v>75</v>
      </c>
      <c r="S1443" s="548"/>
      <c r="T1443" s="548"/>
      <c r="U1443" s="99"/>
    </row>
    <row r="1444" spans="1:21" ht="19.5" customHeight="1">
      <c r="A1444" s="545">
        <v>1890</v>
      </c>
      <c r="B1444" s="545" t="s">
        <v>488</v>
      </c>
      <c r="C1444" s="545" t="s">
        <v>216</v>
      </c>
      <c r="D1444" s="546"/>
      <c r="E1444" s="171" t="str">
        <f t="shared" si="22"/>
        <v>1900</v>
      </c>
      <c r="F1444" s="547">
        <v>0</v>
      </c>
      <c r="G1444" s="548">
        <v>0</v>
      </c>
      <c r="H1444" s="547">
        <v>0</v>
      </c>
      <c r="I1444" s="545" t="s">
        <v>12665</v>
      </c>
      <c r="J1444" s="545"/>
      <c r="K1444" s="545" t="s">
        <v>13413</v>
      </c>
      <c r="L1444" s="545" t="s">
        <v>15166</v>
      </c>
      <c r="M1444" s="548" t="s">
        <v>13758</v>
      </c>
      <c r="N1444" s="545" t="s">
        <v>13413</v>
      </c>
      <c r="O1444" s="545" t="s">
        <v>13827</v>
      </c>
      <c r="P1444" s="549">
        <v>1542</v>
      </c>
      <c r="Q1444" s="549">
        <v>1</v>
      </c>
      <c r="R1444" s="549">
        <v>75</v>
      </c>
      <c r="S1444" s="548"/>
      <c r="T1444" s="548"/>
      <c r="U1444" s="99"/>
    </row>
    <row r="1445" spans="1:21" ht="19.5" customHeight="1">
      <c r="A1445" s="545">
        <v>1891</v>
      </c>
      <c r="B1445" s="545" t="s">
        <v>11664</v>
      </c>
      <c r="C1445" s="545" t="s">
        <v>216</v>
      </c>
      <c r="D1445" s="546"/>
      <c r="E1445" s="171" t="str">
        <f t="shared" si="22"/>
        <v>1900</v>
      </c>
      <c r="F1445" s="547">
        <v>0</v>
      </c>
      <c r="G1445" s="548">
        <v>0</v>
      </c>
      <c r="H1445" s="547">
        <v>0</v>
      </c>
      <c r="I1445" s="545" t="s">
        <v>12665</v>
      </c>
      <c r="J1445" s="545"/>
      <c r="K1445" s="545" t="s">
        <v>13413</v>
      </c>
      <c r="L1445" s="545" t="s">
        <v>15167</v>
      </c>
      <c r="M1445" s="548" t="s">
        <v>13758</v>
      </c>
      <c r="N1445" s="545" t="s">
        <v>13413</v>
      </c>
      <c r="O1445" s="545" t="s">
        <v>13827</v>
      </c>
      <c r="P1445" s="549">
        <v>1543</v>
      </c>
      <c r="Q1445" s="549">
        <v>1</v>
      </c>
      <c r="R1445" s="549">
        <v>75</v>
      </c>
      <c r="S1445" s="548"/>
      <c r="T1445" s="548"/>
      <c r="U1445" s="99"/>
    </row>
    <row r="1446" spans="1:21" ht="19.5" customHeight="1">
      <c r="A1446" s="545">
        <v>1892</v>
      </c>
      <c r="B1446" s="545" t="s">
        <v>11663</v>
      </c>
      <c r="C1446" s="545" t="s">
        <v>216</v>
      </c>
      <c r="D1446" s="546"/>
      <c r="E1446" s="171" t="str">
        <f t="shared" si="22"/>
        <v>1900</v>
      </c>
      <c r="F1446" s="547">
        <v>0</v>
      </c>
      <c r="G1446" s="548">
        <v>0</v>
      </c>
      <c r="H1446" s="547">
        <v>0</v>
      </c>
      <c r="I1446" s="545" t="s">
        <v>12665</v>
      </c>
      <c r="J1446" s="545"/>
      <c r="K1446" s="545" t="s">
        <v>13413</v>
      </c>
      <c r="L1446" s="545" t="s">
        <v>15167</v>
      </c>
      <c r="M1446" s="548" t="s">
        <v>13758</v>
      </c>
      <c r="N1446" s="545" t="s">
        <v>13413</v>
      </c>
      <c r="O1446" s="545" t="s">
        <v>13827</v>
      </c>
      <c r="P1446" s="549">
        <v>1544</v>
      </c>
      <c r="Q1446" s="549">
        <v>1</v>
      </c>
      <c r="R1446" s="549">
        <v>75</v>
      </c>
      <c r="S1446" s="548"/>
      <c r="T1446" s="548"/>
      <c r="U1446" s="99"/>
    </row>
    <row r="1447" spans="1:21" ht="19.5" customHeight="1">
      <c r="A1447" s="545">
        <v>1893</v>
      </c>
      <c r="B1447" s="545" t="s">
        <v>477</v>
      </c>
      <c r="C1447" s="545" t="s">
        <v>216</v>
      </c>
      <c r="D1447" s="546"/>
      <c r="E1447" s="171" t="str">
        <f t="shared" si="22"/>
        <v>1900</v>
      </c>
      <c r="F1447" s="547">
        <v>0</v>
      </c>
      <c r="G1447" s="548">
        <v>0</v>
      </c>
      <c r="H1447" s="547">
        <v>0</v>
      </c>
      <c r="I1447" s="545" t="s">
        <v>12665</v>
      </c>
      <c r="J1447" s="545"/>
      <c r="K1447" s="545" t="s">
        <v>13413</v>
      </c>
      <c r="L1447" s="545" t="s">
        <v>15168</v>
      </c>
      <c r="M1447" s="548" t="s">
        <v>13758</v>
      </c>
      <c r="N1447" s="545" t="s">
        <v>13413</v>
      </c>
      <c r="O1447" s="545" t="s">
        <v>13827</v>
      </c>
      <c r="P1447" s="549">
        <v>1545</v>
      </c>
      <c r="Q1447" s="549">
        <v>1</v>
      </c>
      <c r="R1447" s="549">
        <v>75</v>
      </c>
      <c r="S1447" s="548"/>
      <c r="T1447" s="548"/>
      <c r="U1447" s="99"/>
    </row>
    <row r="1448" spans="1:21" ht="19.5" customHeight="1">
      <c r="A1448" s="545">
        <v>1894</v>
      </c>
      <c r="B1448" s="545" t="s">
        <v>476</v>
      </c>
      <c r="C1448" s="545" t="s">
        <v>216</v>
      </c>
      <c r="D1448" s="546"/>
      <c r="E1448" s="171" t="str">
        <f t="shared" si="22"/>
        <v>1900</v>
      </c>
      <c r="F1448" s="547">
        <v>0</v>
      </c>
      <c r="G1448" s="548">
        <v>0</v>
      </c>
      <c r="H1448" s="547">
        <v>0</v>
      </c>
      <c r="I1448" s="545" t="s">
        <v>12665</v>
      </c>
      <c r="J1448" s="545"/>
      <c r="K1448" s="545" t="s">
        <v>13413</v>
      </c>
      <c r="L1448" s="545" t="s">
        <v>15168</v>
      </c>
      <c r="M1448" s="548" t="s">
        <v>13758</v>
      </c>
      <c r="N1448" s="545" t="s">
        <v>13413</v>
      </c>
      <c r="O1448" s="545" t="s">
        <v>13827</v>
      </c>
      <c r="P1448" s="549">
        <v>1546</v>
      </c>
      <c r="Q1448" s="549">
        <v>1</v>
      </c>
      <c r="R1448" s="549">
        <v>75</v>
      </c>
      <c r="S1448" s="548"/>
      <c r="T1448" s="548"/>
      <c r="U1448" s="99"/>
    </row>
    <row r="1449" spans="1:21" ht="19.5" customHeight="1">
      <c r="A1449" s="545">
        <v>1895</v>
      </c>
      <c r="B1449" s="545" t="s">
        <v>690</v>
      </c>
      <c r="C1449" s="545" t="s">
        <v>216</v>
      </c>
      <c r="D1449" s="546"/>
      <c r="E1449" s="171" t="str">
        <f t="shared" si="22"/>
        <v>1900</v>
      </c>
      <c r="F1449" s="547">
        <v>0</v>
      </c>
      <c r="G1449" s="548">
        <v>0</v>
      </c>
      <c r="H1449" s="547">
        <v>0</v>
      </c>
      <c r="I1449" s="545" t="s">
        <v>12684</v>
      </c>
      <c r="J1449" s="545"/>
      <c r="K1449" s="545" t="s">
        <v>13413</v>
      </c>
      <c r="L1449" s="545" t="s">
        <v>15169</v>
      </c>
      <c r="M1449" s="548" t="s">
        <v>13758</v>
      </c>
      <c r="N1449" s="545" t="s">
        <v>13413</v>
      </c>
      <c r="O1449" s="545" t="s">
        <v>13413</v>
      </c>
      <c r="P1449" s="549">
        <v>1547</v>
      </c>
      <c r="Q1449" s="549">
        <v>1</v>
      </c>
      <c r="R1449" s="549">
        <v>95</v>
      </c>
      <c r="S1449" s="548"/>
      <c r="T1449" s="548"/>
      <c r="U1449" s="99"/>
    </row>
    <row r="1450" spans="1:21" ht="19.5" customHeight="1">
      <c r="A1450" s="545">
        <v>1896</v>
      </c>
      <c r="B1450" s="545" t="s">
        <v>689</v>
      </c>
      <c r="C1450" s="545" t="s">
        <v>216</v>
      </c>
      <c r="D1450" s="546"/>
      <c r="E1450" s="171" t="str">
        <f t="shared" si="22"/>
        <v>1900</v>
      </c>
      <c r="F1450" s="547">
        <v>0</v>
      </c>
      <c r="G1450" s="548">
        <v>0</v>
      </c>
      <c r="H1450" s="547">
        <v>0</v>
      </c>
      <c r="I1450" s="545" t="s">
        <v>12684</v>
      </c>
      <c r="J1450" s="545"/>
      <c r="K1450" s="545" t="s">
        <v>13413</v>
      </c>
      <c r="L1450" s="545" t="s">
        <v>15169</v>
      </c>
      <c r="M1450" s="548" t="s">
        <v>13758</v>
      </c>
      <c r="N1450" s="545" t="s">
        <v>13413</v>
      </c>
      <c r="O1450" s="545" t="s">
        <v>13413</v>
      </c>
      <c r="P1450" s="549">
        <v>1548</v>
      </c>
      <c r="Q1450" s="549">
        <v>1</v>
      </c>
      <c r="R1450" s="549">
        <v>95</v>
      </c>
      <c r="S1450" s="548"/>
      <c r="T1450" s="548"/>
      <c r="U1450" s="99"/>
    </row>
    <row r="1451" spans="1:21" ht="19.5" customHeight="1">
      <c r="A1451" s="545">
        <v>1897</v>
      </c>
      <c r="B1451" s="545" t="s">
        <v>11662</v>
      </c>
      <c r="C1451" s="545" t="s">
        <v>209</v>
      </c>
      <c r="D1451" s="546"/>
      <c r="E1451" s="171" t="str">
        <f t="shared" si="22"/>
        <v>1900</v>
      </c>
      <c r="F1451" s="547">
        <v>0</v>
      </c>
      <c r="G1451" s="548">
        <v>0</v>
      </c>
      <c r="H1451" s="547">
        <v>0</v>
      </c>
      <c r="I1451" s="545" t="s">
        <v>12637</v>
      </c>
      <c r="J1451" s="545"/>
      <c r="K1451" s="545" t="s">
        <v>13413</v>
      </c>
      <c r="L1451" s="545" t="s">
        <v>13413</v>
      </c>
      <c r="M1451" s="548" t="s">
        <v>13758</v>
      </c>
      <c r="N1451" s="545" t="s">
        <v>13413</v>
      </c>
      <c r="O1451" s="545" t="s">
        <v>15170</v>
      </c>
      <c r="P1451" s="549">
        <v>1549</v>
      </c>
      <c r="Q1451" s="549">
        <v>1</v>
      </c>
      <c r="R1451" s="549">
        <v>13</v>
      </c>
      <c r="S1451" s="548"/>
      <c r="T1451" s="548"/>
      <c r="U1451" s="99"/>
    </row>
    <row r="1452" spans="1:21" ht="19.5" customHeight="1">
      <c r="A1452" s="545">
        <v>1898</v>
      </c>
      <c r="B1452" s="545" t="s">
        <v>4963</v>
      </c>
      <c r="C1452" s="545" t="s">
        <v>216</v>
      </c>
      <c r="D1452" s="546">
        <v>43566</v>
      </c>
      <c r="E1452" s="171" t="str">
        <f t="shared" si="22"/>
        <v>2019</v>
      </c>
      <c r="F1452" s="547">
        <v>22984.01</v>
      </c>
      <c r="G1452" s="548">
        <v>0.19</v>
      </c>
      <c r="H1452" s="547">
        <v>19314.29</v>
      </c>
      <c r="I1452" s="545" t="s">
        <v>12650</v>
      </c>
      <c r="J1452" s="545" t="s">
        <v>13301</v>
      </c>
      <c r="K1452" s="545" t="s">
        <v>15171</v>
      </c>
      <c r="L1452" s="545" t="s">
        <v>13413</v>
      </c>
      <c r="M1452" s="548" t="s">
        <v>13758</v>
      </c>
      <c r="N1452" s="545" t="s">
        <v>13413</v>
      </c>
      <c r="O1452" s="545" t="s">
        <v>13413</v>
      </c>
      <c r="P1452" s="549">
        <v>1550</v>
      </c>
      <c r="Q1452" s="549">
        <v>1</v>
      </c>
      <c r="R1452" s="549">
        <v>127</v>
      </c>
      <c r="S1452" s="548">
        <v>2221</v>
      </c>
      <c r="T1452" s="548"/>
      <c r="U1452" s="99"/>
    </row>
    <row r="1453" spans="1:21" ht="19.5" customHeight="1">
      <c r="A1453" s="545">
        <v>1899</v>
      </c>
      <c r="B1453" s="545" t="s">
        <v>874</v>
      </c>
      <c r="C1453" s="545" t="s">
        <v>221</v>
      </c>
      <c r="D1453" s="546"/>
      <c r="E1453" s="171" t="str">
        <f t="shared" si="22"/>
        <v>1900</v>
      </c>
      <c r="F1453" s="547">
        <v>0</v>
      </c>
      <c r="G1453" s="548">
        <v>0</v>
      </c>
      <c r="H1453" s="547">
        <v>0</v>
      </c>
      <c r="I1453" s="545" t="s">
        <v>12643</v>
      </c>
      <c r="J1453" s="545"/>
      <c r="K1453" s="545" t="s">
        <v>13413</v>
      </c>
      <c r="L1453" s="545" t="s">
        <v>15172</v>
      </c>
      <c r="M1453" s="548" t="s">
        <v>13758</v>
      </c>
      <c r="N1453" s="545" t="s">
        <v>13413</v>
      </c>
      <c r="O1453" s="545" t="s">
        <v>13413</v>
      </c>
      <c r="P1453" s="549">
        <v>1551</v>
      </c>
      <c r="Q1453" s="549">
        <v>1</v>
      </c>
      <c r="R1453" s="549">
        <v>6</v>
      </c>
      <c r="S1453" s="548"/>
      <c r="T1453" s="548"/>
      <c r="U1453" s="99"/>
    </row>
    <row r="1454" spans="1:21" ht="19.5" customHeight="1">
      <c r="A1454" s="545">
        <v>1900</v>
      </c>
      <c r="B1454" s="545" t="s">
        <v>875</v>
      </c>
      <c r="C1454" s="545" t="s">
        <v>221</v>
      </c>
      <c r="D1454" s="546"/>
      <c r="E1454" s="171" t="str">
        <f t="shared" si="22"/>
        <v>1900</v>
      </c>
      <c r="F1454" s="547">
        <v>0</v>
      </c>
      <c r="G1454" s="548">
        <v>0</v>
      </c>
      <c r="H1454" s="547">
        <v>0</v>
      </c>
      <c r="I1454" s="545" t="s">
        <v>12643</v>
      </c>
      <c r="J1454" s="545"/>
      <c r="K1454" s="545" t="s">
        <v>13413</v>
      </c>
      <c r="L1454" s="545" t="s">
        <v>15172</v>
      </c>
      <c r="M1454" s="548" t="s">
        <v>13758</v>
      </c>
      <c r="N1454" s="545" t="s">
        <v>13413</v>
      </c>
      <c r="O1454" s="545" t="s">
        <v>13413</v>
      </c>
      <c r="P1454" s="549">
        <v>1552</v>
      </c>
      <c r="Q1454" s="549">
        <v>1</v>
      </c>
      <c r="R1454" s="549">
        <v>6</v>
      </c>
      <c r="S1454" s="548"/>
      <c r="T1454" s="548"/>
      <c r="U1454" s="99"/>
    </row>
    <row r="1455" spans="1:21" ht="19.5" customHeight="1">
      <c r="A1455" s="545">
        <v>1901</v>
      </c>
      <c r="B1455" s="545" t="s">
        <v>1658</v>
      </c>
      <c r="C1455" s="545" t="s">
        <v>221</v>
      </c>
      <c r="D1455" s="546"/>
      <c r="E1455" s="171" t="str">
        <f t="shared" si="22"/>
        <v>1900</v>
      </c>
      <c r="F1455" s="547">
        <v>0</v>
      </c>
      <c r="G1455" s="548">
        <v>0</v>
      </c>
      <c r="H1455" s="547">
        <v>0</v>
      </c>
      <c r="I1455" s="545" t="s">
        <v>12709</v>
      </c>
      <c r="J1455" s="545"/>
      <c r="K1455" s="545" t="s">
        <v>13413</v>
      </c>
      <c r="L1455" s="545" t="s">
        <v>15173</v>
      </c>
      <c r="M1455" s="548" t="s">
        <v>13758</v>
      </c>
      <c r="N1455" s="545" t="s">
        <v>13413</v>
      </c>
      <c r="O1455" s="545" t="s">
        <v>15174</v>
      </c>
      <c r="P1455" s="549">
        <v>1553</v>
      </c>
      <c r="Q1455" s="549">
        <v>1</v>
      </c>
      <c r="R1455" s="549">
        <v>124</v>
      </c>
      <c r="S1455" s="548"/>
      <c r="T1455" s="548"/>
      <c r="U1455" s="99"/>
    </row>
    <row r="1456" spans="1:21" ht="19.5" customHeight="1">
      <c r="A1456" s="545">
        <v>1902</v>
      </c>
      <c r="B1456" s="545" t="s">
        <v>708</v>
      </c>
      <c r="C1456" s="545" t="s">
        <v>221</v>
      </c>
      <c r="D1456" s="546"/>
      <c r="E1456" s="171" t="str">
        <f t="shared" si="22"/>
        <v>1900</v>
      </c>
      <c r="F1456" s="547">
        <v>0</v>
      </c>
      <c r="G1456" s="548">
        <v>0</v>
      </c>
      <c r="H1456" s="547">
        <v>0</v>
      </c>
      <c r="I1456" s="545" t="s">
        <v>12687</v>
      </c>
      <c r="J1456" s="545"/>
      <c r="K1456" s="545" t="s">
        <v>13413</v>
      </c>
      <c r="L1456" s="545" t="s">
        <v>13982</v>
      </c>
      <c r="M1456" s="548" t="s">
        <v>13758</v>
      </c>
      <c r="N1456" s="545" t="s">
        <v>13413</v>
      </c>
      <c r="O1456" s="545" t="s">
        <v>15175</v>
      </c>
      <c r="P1456" s="549">
        <v>1554</v>
      </c>
      <c r="Q1456" s="549">
        <v>1</v>
      </c>
      <c r="R1456" s="549">
        <v>91</v>
      </c>
      <c r="S1456" s="548"/>
      <c r="T1456" s="548"/>
      <c r="U1456" s="99"/>
    </row>
    <row r="1457" spans="1:21" ht="19.5" customHeight="1">
      <c r="A1457" s="545">
        <v>1903</v>
      </c>
      <c r="B1457" s="545" t="s">
        <v>795</v>
      </c>
      <c r="C1457" s="545" t="s">
        <v>221</v>
      </c>
      <c r="D1457" s="546"/>
      <c r="E1457" s="171" t="str">
        <f t="shared" si="22"/>
        <v>1900</v>
      </c>
      <c r="F1457" s="547">
        <v>0</v>
      </c>
      <c r="G1457" s="548">
        <v>0</v>
      </c>
      <c r="H1457" s="547">
        <v>0</v>
      </c>
      <c r="I1457" s="545" t="s">
        <v>12684</v>
      </c>
      <c r="J1457" s="545"/>
      <c r="K1457" s="545" t="s">
        <v>13413</v>
      </c>
      <c r="L1457" s="545" t="s">
        <v>13982</v>
      </c>
      <c r="M1457" s="548" t="s">
        <v>13758</v>
      </c>
      <c r="N1457" s="545" t="s">
        <v>13413</v>
      </c>
      <c r="O1457" s="545" t="s">
        <v>15176</v>
      </c>
      <c r="P1457" s="549">
        <v>1555</v>
      </c>
      <c r="Q1457" s="549">
        <v>1</v>
      </c>
      <c r="R1457" s="549">
        <v>95</v>
      </c>
      <c r="S1457" s="548"/>
      <c r="T1457" s="548"/>
      <c r="U1457" s="99"/>
    </row>
    <row r="1458" spans="1:21" ht="19.5" customHeight="1">
      <c r="A1458" s="545">
        <v>1904</v>
      </c>
      <c r="B1458" s="545" t="s">
        <v>701</v>
      </c>
      <c r="C1458" s="545" t="s">
        <v>221</v>
      </c>
      <c r="D1458" s="546"/>
      <c r="E1458" s="171" t="str">
        <f t="shared" si="22"/>
        <v>1900</v>
      </c>
      <c r="F1458" s="547">
        <v>0</v>
      </c>
      <c r="G1458" s="548">
        <v>0</v>
      </c>
      <c r="H1458" s="547">
        <v>0</v>
      </c>
      <c r="I1458" s="545" t="s">
        <v>12687</v>
      </c>
      <c r="J1458" s="545"/>
      <c r="K1458" s="545" t="s">
        <v>13413</v>
      </c>
      <c r="L1458" s="545" t="s">
        <v>14016</v>
      </c>
      <c r="M1458" s="548" t="s">
        <v>13758</v>
      </c>
      <c r="N1458" s="545" t="s">
        <v>13413</v>
      </c>
      <c r="O1458" s="545" t="s">
        <v>15177</v>
      </c>
      <c r="P1458" s="549">
        <v>1556</v>
      </c>
      <c r="Q1458" s="549">
        <v>1</v>
      </c>
      <c r="R1458" s="549">
        <v>91</v>
      </c>
      <c r="S1458" s="548"/>
      <c r="T1458" s="548"/>
      <c r="U1458" s="99"/>
    </row>
    <row r="1459" spans="1:21" ht="19.5" customHeight="1">
      <c r="A1459" s="545">
        <v>1905</v>
      </c>
      <c r="B1459" s="545" t="s">
        <v>647</v>
      </c>
      <c r="C1459" s="545" t="s">
        <v>221</v>
      </c>
      <c r="D1459" s="546"/>
      <c r="E1459" s="171" t="str">
        <f t="shared" si="22"/>
        <v>1900</v>
      </c>
      <c r="F1459" s="547">
        <v>0</v>
      </c>
      <c r="G1459" s="548">
        <v>0</v>
      </c>
      <c r="H1459" s="547">
        <v>0</v>
      </c>
      <c r="I1459" s="545" t="s">
        <v>12684</v>
      </c>
      <c r="J1459" s="545"/>
      <c r="K1459" s="545" t="s">
        <v>13413</v>
      </c>
      <c r="L1459" s="545" t="s">
        <v>15178</v>
      </c>
      <c r="M1459" s="548" t="s">
        <v>13758</v>
      </c>
      <c r="N1459" s="545" t="s">
        <v>13413</v>
      </c>
      <c r="O1459" s="545" t="s">
        <v>13413</v>
      </c>
      <c r="P1459" s="549">
        <v>1557</v>
      </c>
      <c r="Q1459" s="549">
        <v>1</v>
      </c>
      <c r="R1459" s="549">
        <v>95</v>
      </c>
      <c r="S1459" s="548"/>
      <c r="T1459" s="548"/>
      <c r="U1459" s="99"/>
    </row>
    <row r="1460" spans="1:21" ht="19.5" customHeight="1">
      <c r="A1460" s="545">
        <v>1906</v>
      </c>
      <c r="B1460" s="545" t="s">
        <v>646</v>
      </c>
      <c r="C1460" s="545" t="s">
        <v>221</v>
      </c>
      <c r="D1460" s="546"/>
      <c r="E1460" s="171" t="str">
        <f t="shared" si="22"/>
        <v>1900</v>
      </c>
      <c r="F1460" s="547">
        <v>0</v>
      </c>
      <c r="G1460" s="548">
        <v>0</v>
      </c>
      <c r="H1460" s="547">
        <v>0</v>
      </c>
      <c r="I1460" s="545" t="s">
        <v>12684</v>
      </c>
      <c r="J1460" s="545"/>
      <c r="K1460" s="545" t="s">
        <v>15179</v>
      </c>
      <c r="L1460" s="545" t="s">
        <v>15180</v>
      </c>
      <c r="M1460" s="548" t="s">
        <v>13758</v>
      </c>
      <c r="N1460" s="545" t="s">
        <v>13413</v>
      </c>
      <c r="O1460" s="545" t="s">
        <v>15181</v>
      </c>
      <c r="P1460" s="549">
        <v>1558</v>
      </c>
      <c r="Q1460" s="549">
        <v>1</v>
      </c>
      <c r="R1460" s="549">
        <v>95</v>
      </c>
      <c r="S1460" s="548"/>
      <c r="T1460" s="548"/>
      <c r="U1460" s="99"/>
    </row>
    <row r="1461" spans="1:21" ht="19.5" customHeight="1">
      <c r="A1461" s="545">
        <v>1907</v>
      </c>
      <c r="B1461" s="545" t="s">
        <v>650</v>
      </c>
      <c r="C1461" s="545" t="s">
        <v>221</v>
      </c>
      <c r="D1461" s="546"/>
      <c r="E1461" s="171" t="str">
        <f t="shared" si="22"/>
        <v>1900</v>
      </c>
      <c r="F1461" s="547">
        <v>0</v>
      </c>
      <c r="G1461" s="548">
        <v>0</v>
      </c>
      <c r="H1461" s="547">
        <v>0</v>
      </c>
      <c r="I1461" s="545" t="s">
        <v>12684</v>
      </c>
      <c r="J1461" s="545"/>
      <c r="K1461" s="545" t="s">
        <v>13413</v>
      </c>
      <c r="L1461" s="545" t="s">
        <v>14029</v>
      </c>
      <c r="M1461" s="548" t="s">
        <v>13758</v>
      </c>
      <c r="N1461" s="545" t="s">
        <v>13413</v>
      </c>
      <c r="O1461" s="545" t="s">
        <v>13413</v>
      </c>
      <c r="P1461" s="549">
        <v>1559</v>
      </c>
      <c r="Q1461" s="549">
        <v>1</v>
      </c>
      <c r="R1461" s="549">
        <v>95</v>
      </c>
      <c r="S1461" s="548"/>
      <c r="T1461" s="548"/>
      <c r="U1461" s="99"/>
    </row>
    <row r="1462" spans="1:21" ht="19.5" customHeight="1">
      <c r="A1462" s="545">
        <v>1908</v>
      </c>
      <c r="B1462" s="545" t="s">
        <v>645</v>
      </c>
      <c r="C1462" s="545" t="s">
        <v>221</v>
      </c>
      <c r="D1462" s="546"/>
      <c r="E1462" s="171" t="str">
        <f t="shared" si="22"/>
        <v>1900</v>
      </c>
      <c r="F1462" s="547">
        <v>0</v>
      </c>
      <c r="G1462" s="548">
        <v>0</v>
      </c>
      <c r="H1462" s="547">
        <v>0</v>
      </c>
      <c r="I1462" s="545" t="s">
        <v>12684</v>
      </c>
      <c r="J1462" s="545"/>
      <c r="K1462" s="545" t="s">
        <v>13413</v>
      </c>
      <c r="L1462" s="545" t="s">
        <v>14029</v>
      </c>
      <c r="M1462" s="548" t="s">
        <v>13758</v>
      </c>
      <c r="N1462" s="545" t="s">
        <v>13413</v>
      </c>
      <c r="O1462" s="545" t="s">
        <v>15181</v>
      </c>
      <c r="P1462" s="549">
        <v>1560</v>
      </c>
      <c r="Q1462" s="549">
        <v>1</v>
      </c>
      <c r="R1462" s="549">
        <v>95</v>
      </c>
      <c r="S1462" s="548"/>
      <c r="T1462" s="548"/>
      <c r="U1462" s="99"/>
    </row>
    <row r="1463" spans="1:21" ht="19.5" customHeight="1">
      <c r="A1463" s="545">
        <v>1910</v>
      </c>
      <c r="B1463" s="545" t="s">
        <v>644</v>
      </c>
      <c r="C1463" s="545" t="s">
        <v>221</v>
      </c>
      <c r="D1463" s="546"/>
      <c r="E1463" s="171" t="str">
        <f t="shared" si="22"/>
        <v>1900</v>
      </c>
      <c r="F1463" s="547">
        <v>0</v>
      </c>
      <c r="G1463" s="548">
        <v>0</v>
      </c>
      <c r="H1463" s="547">
        <v>0</v>
      </c>
      <c r="I1463" s="545" t="s">
        <v>12684</v>
      </c>
      <c r="J1463" s="545"/>
      <c r="K1463" s="545" t="s">
        <v>13413</v>
      </c>
      <c r="L1463" s="545" t="s">
        <v>15182</v>
      </c>
      <c r="M1463" s="548" t="s">
        <v>13758</v>
      </c>
      <c r="N1463" s="545" t="s">
        <v>13413</v>
      </c>
      <c r="O1463" s="545" t="s">
        <v>13413</v>
      </c>
      <c r="P1463" s="549">
        <v>1562</v>
      </c>
      <c r="Q1463" s="549">
        <v>1</v>
      </c>
      <c r="R1463" s="549">
        <v>95</v>
      </c>
      <c r="S1463" s="548"/>
      <c r="T1463" s="548"/>
      <c r="U1463" s="99"/>
    </row>
    <row r="1464" spans="1:21" ht="19.5" customHeight="1">
      <c r="A1464" s="545">
        <v>1911</v>
      </c>
      <c r="B1464" s="545" t="s">
        <v>11661</v>
      </c>
      <c r="C1464" s="545" t="s">
        <v>216</v>
      </c>
      <c r="D1464" s="546"/>
      <c r="E1464" s="171" t="str">
        <f t="shared" si="22"/>
        <v>1900</v>
      </c>
      <c r="F1464" s="547">
        <v>0</v>
      </c>
      <c r="G1464" s="548">
        <v>0</v>
      </c>
      <c r="H1464" s="547">
        <v>0</v>
      </c>
      <c r="I1464" s="545" t="s">
        <v>12642</v>
      </c>
      <c r="J1464" s="545"/>
      <c r="K1464" s="545" t="s">
        <v>13413</v>
      </c>
      <c r="L1464" s="545" t="s">
        <v>13807</v>
      </c>
      <c r="M1464" s="548" t="s">
        <v>13758</v>
      </c>
      <c r="N1464" s="545" t="s">
        <v>13413</v>
      </c>
      <c r="O1464" s="545" t="s">
        <v>15183</v>
      </c>
      <c r="P1464" s="549">
        <v>1563</v>
      </c>
      <c r="Q1464" s="549">
        <v>1</v>
      </c>
      <c r="R1464" s="549">
        <v>135</v>
      </c>
      <c r="S1464" s="548"/>
      <c r="T1464" s="548"/>
      <c r="U1464" s="99"/>
    </row>
    <row r="1465" spans="1:21" ht="19.5" customHeight="1">
      <c r="A1465" s="545">
        <v>1912</v>
      </c>
      <c r="B1465" s="545" t="s">
        <v>2360</v>
      </c>
      <c r="C1465" s="545" t="s">
        <v>216</v>
      </c>
      <c r="D1465" s="546">
        <v>43566</v>
      </c>
      <c r="E1465" s="171" t="str">
        <f t="shared" si="22"/>
        <v>2019</v>
      </c>
      <c r="F1465" s="547">
        <v>2680</v>
      </c>
      <c r="G1465" s="548">
        <v>0.19</v>
      </c>
      <c r="H1465" s="547">
        <v>2252.1</v>
      </c>
      <c r="I1465" s="545" t="s">
        <v>12706</v>
      </c>
      <c r="J1465" s="545" t="s">
        <v>13302</v>
      </c>
      <c r="K1465" s="545" t="s">
        <v>13413</v>
      </c>
      <c r="L1465" s="545" t="s">
        <v>13413</v>
      </c>
      <c r="M1465" s="548" t="s">
        <v>13758</v>
      </c>
      <c r="N1465" s="545" t="s">
        <v>13413</v>
      </c>
      <c r="O1465" s="545" t="s">
        <v>13413</v>
      </c>
      <c r="P1465" s="549">
        <v>1564</v>
      </c>
      <c r="Q1465" s="549">
        <v>1</v>
      </c>
      <c r="R1465" s="549">
        <v>128</v>
      </c>
      <c r="S1465" s="548">
        <v>2219</v>
      </c>
      <c r="T1465" s="548"/>
      <c r="U1465" s="99"/>
    </row>
    <row r="1466" spans="1:21" ht="19.5" customHeight="1">
      <c r="A1466" s="545">
        <v>1913</v>
      </c>
      <c r="B1466" s="545" t="s">
        <v>652</v>
      </c>
      <c r="C1466" s="545" t="s">
        <v>221</v>
      </c>
      <c r="D1466" s="546"/>
      <c r="E1466" s="171" t="str">
        <f t="shared" si="22"/>
        <v>1900</v>
      </c>
      <c r="F1466" s="547">
        <v>0</v>
      </c>
      <c r="G1466" s="548">
        <v>0</v>
      </c>
      <c r="H1466" s="547">
        <v>0</v>
      </c>
      <c r="I1466" s="545" t="s">
        <v>12684</v>
      </c>
      <c r="J1466" s="545"/>
      <c r="K1466" s="545" t="s">
        <v>13413</v>
      </c>
      <c r="L1466" s="545" t="s">
        <v>15184</v>
      </c>
      <c r="M1466" s="548" t="s">
        <v>13758</v>
      </c>
      <c r="N1466" s="545" t="s">
        <v>13413</v>
      </c>
      <c r="O1466" s="545" t="s">
        <v>13413</v>
      </c>
      <c r="P1466" s="549">
        <v>1565</v>
      </c>
      <c r="Q1466" s="549">
        <v>1</v>
      </c>
      <c r="R1466" s="549">
        <v>95</v>
      </c>
      <c r="S1466" s="548"/>
      <c r="T1466" s="548"/>
      <c r="U1466" s="99"/>
    </row>
    <row r="1467" spans="1:21" ht="19.5" customHeight="1">
      <c r="A1467" s="545">
        <v>1915</v>
      </c>
      <c r="B1467" s="545" t="s">
        <v>11660</v>
      </c>
      <c r="C1467" s="545" t="s">
        <v>206</v>
      </c>
      <c r="D1467" s="546"/>
      <c r="E1467" s="171" t="str">
        <f t="shared" si="22"/>
        <v>1900</v>
      </c>
      <c r="F1467" s="547">
        <v>0</v>
      </c>
      <c r="G1467" s="548">
        <v>0</v>
      </c>
      <c r="H1467" s="547">
        <v>0</v>
      </c>
      <c r="I1467" s="545" t="s">
        <v>12743</v>
      </c>
      <c r="J1467" s="545"/>
      <c r="K1467" s="545" t="s">
        <v>13413</v>
      </c>
      <c r="L1467" s="545" t="s">
        <v>13413</v>
      </c>
      <c r="M1467" s="548" t="s">
        <v>13758</v>
      </c>
      <c r="N1467" s="545" t="s">
        <v>13413</v>
      </c>
      <c r="O1467" s="545" t="s">
        <v>13413</v>
      </c>
      <c r="P1467" s="549">
        <v>1567</v>
      </c>
      <c r="Q1467" s="549">
        <v>1</v>
      </c>
      <c r="R1467" s="549">
        <v>66</v>
      </c>
      <c r="S1467" s="548"/>
      <c r="T1467" s="548"/>
      <c r="U1467" s="99"/>
    </row>
    <row r="1468" spans="1:21" ht="19.5" customHeight="1">
      <c r="A1468" s="545">
        <v>1916</v>
      </c>
      <c r="B1468" s="545" t="s">
        <v>257</v>
      </c>
      <c r="C1468" s="545" t="s">
        <v>206</v>
      </c>
      <c r="D1468" s="546"/>
      <c r="E1468" s="171" t="str">
        <f t="shared" si="22"/>
        <v>1900</v>
      </c>
      <c r="F1468" s="547">
        <v>0</v>
      </c>
      <c r="G1468" s="548">
        <v>0</v>
      </c>
      <c r="H1468" s="547">
        <v>0</v>
      </c>
      <c r="I1468" s="545" t="s">
        <v>12743</v>
      </c>
      <c r="J1468" s="545"/>
      <c r="K1468" s="545" t="s">
        <v>13413</v>
      </c>
      <c r="L1468" s="545" t="s">
        <v>13413</v>
      </c>
      <c r="M1468" s="548" t="s">
        <v>13758</v>
      </c>
      <c r="N1468" s="545" t="s">
        <v>13413</v>
      </c>
      <c r="O1468" s="545" t="s">
        <v>13413</v>
      </c>
      <c r="P1468" s="549">
        <v>1568</v>
      </c>
      <c r="Q1468" s="549">
        <v>1</v>
      </c>
      <c r="R1468" s="549">
        <v>66</v>
      </c>
      <c r="S1468" s="548"/>
      <c r="T1468" s="548"/>
      <c r="U1468" s="99"/>
    </row>
    <row r="1469" spans="1:21" ht="19.5" customHeight="1">
      <c r="A1469" s="545">
        <v>1917</v>
      </c>
      <c r="B1469" s="545" t="s">
        <v>651</v>
      </c>
      <c r="C1469" s="545" t="s">
        <v>221</v>
      </c>
      <c r="D1469" s="546">
        <v>44721</v>
      </c>
      <c r="E1469" s="171" t="str">
        <f t="shared" si="22"/>
        <v>2022</v>
      </c>
      <c r="F1469" s="547">
        <v>32742</v>
      </c>
      <c r="G1469" s="548">
        <v>0</v>
      </c>
      <c r="H1469" s="547">
        <v>32742</v>
      </c>
      <c r="I1469" s="545" t="s">
        <v>12684</v>
      </c>
      <c r="J1469" s="545" t="s">
        <v>13298</v>
      </c>
      <c r="K1469" s="545" t="s">
        <v>15185</v>
      </c>
      <c r="L1469" s="545" t="s">
        <v>15186</v>
      </c>
      <c r="M1469" s="548" t="s">
        <v>13758</v>
      </c>
      <c r="N1469" s="545" t="s">
        <v>13413</v>
      </c>
      <c r="O1469" s="545" t="s">
        <v>13413</v>
      </c>
      <c r="P1469" s="549">
        <v>1569</v>
      </c>
      <c r="Q1469" s="549">
        <v>1</v>
      </c>
      <c r="R1469" s="549">
        <v>95</v>
      </c>
      <c r="S1469" s="548">
        <v>1012</v>
      </c>
      <c r="T1469" s="548"/>
      <c r="U1469" s="99"/>
    </row>
    <row r="1470" spans="1:21" ht="19.5" customHeight="1">
      <c r="A1470" s="545">
        <v>1919</v>
      </c>
      <c r="B1470" s="545" t="s">
        <v>642</v>
      </c>
      <c r="C1470" s="545" t="s">
        <v>221</v>
      </c>
      <c r="D1470" s="546"/>
      <c r="E1470" s="171" t="str">
        <f t="shared" si="22"/>
        <v>1900</v>
      </c>
      <c r="F1470" s="547">
        <v>0</v>
      </c>
      <c r="G1470" s="548">
        <v>0</v>
      </c>
      <c r="H1470" s="547">
        <v>0</v>
      </c>
      <c r="I1470" s="545" t="s">
        <v>12684</v>
      </c>
      <c r="J1470" s="545"/>
      <c r="K1470" s="545" t="s">
        <v>13413</v>
      </c>
      <c r="L1470" s="545" t="s">
        <v>15187</v>
      </c>
      <c r="M1470" s="548" t="s">
        <v>13758</v>
      </c>
      <c r="N1470" s="545" t="s">
        <v>13413</v>
      </c>
      <c r="O1470" s="545" t="s">
        <v>13413</v>
      </c>
      <c r="P1470" s="549">
        <v>1570</v>
      </c>
      <c r="Q1470" s="549">
        <v>1</v>
      </c>
      <c r="R1470" s="549">
        <v>95</v>
      </c>
      <c r="S1470" s="548"/>
      <c r="T1470" s="548"/>
      <c r="U1470" s="99"/>
    </row>
    <row r="1471" spans="1:21" ht="19.5" customHeight="1">
      <c r="A1471" s="545">
        <v>1920</v>
      </c>
      <c r="B1471" s="545" t="s">
        <v>641</v>
      </c>
      <c r="C1471" s="545" t="s">
        <v>221</v>
      </c>
      <c r="D1471" s="546"/>
      <c r="E1471" s="171" t="str">
        <f t="shared" si="22"/>
        <v>1900</v>
      </c>
      <c r="F1471" s="547">
        <v>0</v>
      </c>
      <c r="G1471" s="548">
        <v>0</v>
      </c>
      <c r="H1471" s="547">
        <v>0</v>
      </c>
      <c r="I1471" s="545" t="s">
        <v>12684</v>
      </c>
      <c r="J1471" s="545"/>
      <c r="K1471" s="545" t="s">
        <v>13413</v>
      </c>
      <c r="L1471" s="545" t="s">
        <v>15188</v>
      </c>
      <c r="M1471" s="548" t="s">
        <v>13758</v>
      </c>
      <c r="N1471" s="545" t="s">
        <v>13413</v>
      </c>
      <c r="O1471" s="545" t="s">
        <v>13413</v>
      </c>
      <c r="P1471" s="549">
        <v>1571</v>
      </c>
      <c r="Q1471" s="549">
        <v>1</v>
      </c>
      <c r="R1471" s="549">
        <v>95</v>
      </c>
      <c r="S1471" s="548"/>
      <c r="T1471" s="548"/>
      <c r="U1471" s="99"/>
    </row>
    <row r="1472" spans="1:21" ht="19.5" customHeight="1">
      <c r="A1472" s="545">
        <v>1922</v>
      </c>
      <c r="B1472" s="545" t="s">
        <v>643</v>
      </c>
      <c r="C1472" s="545" t="s">
        <v>221</v>
      </c>
      <c r="D1472" s="546"/>
      <c r="E1472" s="171" t="str">
        <f t="shared" si="22"/>
        <v>1900</v>
      </c>
      <c r="F1472" s="547">
        <v>0</v>
      </c>
      <c r="G1472" s="548">
        <v>0</v>
      </c>
      <c r="H1472" s="547">
        <v>0</v>
      </c>
      <c r="I1472" s="545" t="s">
        <v>12684</v>
      </c>
      <c r="J1472" s="545"/>
      <c r="K1472" s="545" t="s">
        <v>13413</v>
      </c>
      <c r="L1472" s="545" t="s">
        <v>15189</v>
      </c>
      <c r="M1472" s="548" t="s">
        <v>13758</v>
      </c>
      <c r="N1472" s="545" t="s">
        <v>13413</v>
      </c>
      <c r="O1472" s="545" t="s">
        <v>13413</v>
      </c>
      <c r="P1472" s="549">
        <v>1573</v>
      </c>
      <c r="Q1472" s="549">
        <v>1</v>
      </c>
      <c r="R1472" s="549">
        <v>95</v>
      </c>
      <c r="S1472" s="548"/>
      <c r="T1472" s="548"/>
      <c r="U1472" s="99"/>
    </row>
    <row r="1473" spans="1:21" ht="19.5" customHeight="1">
      <c r="A1473" s="545">
        <v>1923</v>
      </c>
      <c r="B1473" s="545" t="s">
        <v>887</v>
      </c>
      <c r="C1473" s="545" t="s">
        <v>221</v>
      </c>
      <c r="D1473" s="546"/>
      <c r="E1473" s="171" t="str">
        <f t="shared" si="22"/>
        <v>1900</v>
      </c>
      <c r="F1473" s="547">
        <v>0</v>
      </c>
      <c r="G1473" s="548">
        <v>0</v>
      </c>
      <c r="H1473" s="547">
        <v>0</v>
      </c>
      <c r="I1473" s="545" t="s">
        <v>12643</v>
      </c>
      <c r="J1473" s="545"/>
      <c r="K1473" s="545" t="s">
        <v>13413</v>
      </c>
      <c r="L1473" s="545" t="s">
        <v>15190</v>
      </c>
      <c r="M1473" s="548" t="s">
        <v>13758</v>
      </c>
      <c r="N1473" s="545" t="s">
        <v>13413</v>
      </c>
      <c r="O1473" s="545" t="s">
        <v>13413</v>
      </c>
      <c r="P1473" s="549">
        <v>1574</v>
      </c>
      <c r="Q1473" s="549">
        <v>1</v>
      </c>
      <c r="R1473" s="549">
        <v>6</v>
      </c>
      <c r="S1473" s="548"/>
      <c r="T1473" s="548"/>
      <c r="U1473" s="99"/>
    </row>
    <row r="1474" spans="1:21" ht="19.5" customHeight="1">
      <c r="A1474" s="545">
        <v>1924</v>
      </c>
      <c r="B1474" s="545" t="s">
        <v>886</v>
      </c>
      <c r="C1474" s="545" t="s">
        <v>221</v>
      </c>
      <c r="D1474" s="546"/>
      <c r="E1474" s="171" t="str">
        <f t="shared" si="22"/>
        <v>1900</v>
      </c>
      <c r="F1474" s="547">
        <v>0</v>
      </c>
      <c r="G1474" s="548">
        <v>0</v>
      </c>
      <c r="H1474" s="547">
        <v>0</v>
      </c>
      <c r="I1474" s="545" t="s">
        <v>12643</v>
      </c>
      <c r="J1474" s="545"/>
      <c r="K1474" s="545" t="s">
        <v>13413</v>
      </c>
      <c r="L1474" s="545" t="s">
        <v>15190</v>
      </c>
      <c r="M1474" s="548" t="s">
        <v>13758</v>
      </c>
      <c r="N1474" s="545" t="s">
        <v>13413</v>
      </c>
      <c r="O1474" s="545" t="s">
        <v>13413</v>
      </c>
      <c r="P1474" s="549">
        <v>1575</v>
      </c>
      <c r="Q1474" s="549">
        <v>1</v>
      </c>
      <c r="R1474" s="549">
        <v>6</v>
      </c>
      <c r="S1474" s="548"/>
      <c r="T1474" s="548"/>
      <c r="U1474" s="99"/>
    </row>
    <row r="1475" spans="1:21" ht="19.5" customHeight="1">
      <c r="A1475" s="545">
        <v>1925</v>
      </c>
      <c r="B1475" s="545" t="s">
        <v>885</v>
      </c>
      <c r="C1475" s="545" t="s">
        <v>221</v>
      </c>
      <c r="D1475" s="546"/>
      <c r="E1475" s="171" t="str">
        <f t="shared" si="22"/>
        <v>1900</v>
      </c>
      <c r="F1475" s="547">
        <v>0</v>
      </c>
      <c r="G1475" s="548">
        <v>0</v>
      </c>
      <c r="H1475" s="547">
        <v>0</v>
      </c>
      <c r="I1475" s="545" t="s">
        <v>12643</v>
      </c>
      <c r="J1475" s="545"/>
      <c r="K1475" s="545" t="s">
        <v>13413</v>
      </c>
      <c r="L1475" s="545" t="s">
        <v>15191</v>
      </c>
      <c r="M1475" s="548" t="s">
        <v>13758</v>
      </c>
      <c r="N1475" s="545" t="s">
        <v>13413</v>
      </c>
      <c r="O1475" s="545" t="s">
        <v>13413</v>
      </c>
      <c r="P1475" s="549">
        <v>1576</v>
      </c>
      <c r="Q1475" s="549">
        <v>1</v>
      </c>
      <c r="R1475" s="549">
        <v>6</v>
      </c>
      <c r="S1475" s="548"/>
      <c r="T1475" s="548"/>
      <c r="U1475" s="99"/>
    </row>
    <row r="1476" spans="1:21" ht="19.5" customHeight="1">
      <c r="A1476" s="545">
        <v>1926</v>
      </c>
      <c r="B1476" s="545" t="s">
        <v>884</v>
      </c>
      <c r="C1476" s="545" t="s">
        <v>221</v>
      </c>
      <c r="D1476" s="546"/>
      <c r="E1476" s="171" t="str">
        <f t="shared" ref="E1476:E1539" si="23">TEXT(D1476,"YYYY")</f>
        <v>1900</v>
      </c>
      <c r="F1476" s="547">
        <v>0</v>
      </c>
      <c r="G1476" s="548">
        <v>0</v>
      </c>
      <c r="H1476" s="547">
        <v>0</v>
      </c>
      <c r="I1476" s="545" t="s">
        <v>12643</v>
      </c>
      <c r="J1476" s="545"/>
      <c r="K1476" s="545" t="s">
        <v>13413</v>
      </c>
      <c r="L1476" s="545" t="s">
        <v>15192</v>
      </c>
      <c r="M1476" s="548" t="s">
        <v>13758</v>
      </c>
      <c r="N1476" s="545" t="s">
        <v>13413</v>
      </c>
      <c r="O1476" s="545" t="s">
        <v>13413</v>
      </c>
      <c r="P1476" s="549">
        <v>1577</v>
      </c>
      <c r="Q1476" s="549">
        <v>1</v>
      </c>
      <c r="R1476" s="549">
        <v>6</v>
      </c>
      <c r="S1476" s="548"/>
      <c r="T1476" s="548"/>
      <c r="U1476" s="99"/>
    </row>
    <row r="1477" spans="1:21" ht="19.5" customHeight="1">
      <c r="A1477" s="545">
        <v>1927</v>
      </c>
      <c r="B1477" s="545" t="s">
        <v>719</v>
      </c>
      <c r="C1477" s="545" t="s">
        <v>209</v>
      </c>
      <c r="D1477" s="546"/>
      <c r="E1477" s="171" t="str">
        <f t="shared" si="23"/>
        <v>1900</v>
      </c>
      <c r="F1477" s="547">
        <v>0</v>
      </c>
      <c r="G1477" s="548">
        <v>0</v>
      </c>
      <c r="H1477" s="547">
        <v>0</v>
      </c>
      <c r="I1477" s="545" t="s">
        <v>12643</v>
      </c>
      <c r="J1477" s="545"/>
      <c r="K1477" s="545" t="s">
        <v>13413</v>
      </c>
      <c r="L1477" s="545" t="s">
        <v>15193</v>
      </c>
      <c r="M1477" s="548" t="s">
        <v>13758</v>
      </c>
      <c r="N1477" s="545" t="s">
        <v>13413</v>
      </c>
      <c r="O1477" s="545" t="s">
        <v>13413</v>
      </c>
      <c r="P1477" s="549">
        <v>1578</v>
      </c>
      <c r="Q1477" s="549">
        <v>1</v>
      </c>
      <c r="R1477" s="549">
        <v>6</v>
      </c>
      <c r="S1477" s="548"/>
      <c r="T1477" s="548"/>
      <c r="U1477" s="99"/>
    </row>
    <row r="1478" spans="1:21" ht="19.5" customHeight="1">
      <c r="A1478" s="545">
        <v>1928</v>
      </c>
      <c r="B1478" s="545" t="s">
        <v>718</v>
      </c>
      <c r="C1478" s="545" t="s">
        <v>209</v>
      </c>
      <c r="D1478" s="546"/>
      <c r="E1478" s="171" t="str">
        <f t="shared" si="23"/>
        <v>1900</v>
      </c>
      <c r="F1478" s="547">
        <v>0</v>
      </c>
      <c r="G1478" s="548">
        <v>0</v>
      </c>
      <c r="H1478" s="547">
        <v>0</v>
      </c>
      <c r="I1478" s="545" t="s">
        <v>12643</v>
      </c>
      <c r="J1478" s="545"/>
      <c r="K1478" s="545" t="s">
        <v>13413</v>
      </c>
      <c r="L1478" s="545" t="s">
        <v>15193</v>
      </c>
      <c r="M1478" s="548" t="s">
        <v>13758</v>
      </c>
      <c r="N1478" s="545" t="s">
        <v>13413</v>
      </c>
      <c r="O1478" s="545" t="s">
        <v>15181</v>
      </c>
      <c r="P1478" s="549">
        <v>1579</v>
      </c>
      <c r="Q1478" s="549">
        <v>1</v>
      </c>
      <c r="R1478" s="549">
        <v>6</v>
      </c>
      <c r="S1478" s="548"/>
      <c r="T1478" s="548"/>
      <c r="U1478" s="99"/>
    </row>
    <row r="1479" spans="1:21" ht="19.5" customHeight="1">
      <c r="A1479" s="545">
        <v>1929</v>
      </c>
      <c r="B1479" s="545" t="s">
        <v>717</v>
      </c>
      <c r="C1479" s="545" t="s">
        <v>209</v>
      </c>
      <c r="D1479" s="546"/>
      <c r="E1479" s="171" t="str">
        <f t="shared" si="23"/>
        <v>1900</v>
      </c>
      <c r="F1479" s="547">
        <v>0</v>
      </c>
      <c r="G1479" s="548">
        <v>0</v>
      </c>
      <c r="H1479" s="547">
        <v>0</v>
      </c>
      <c r="I1479" s="545" t="s">
        <v>12643</v>
      </c>
      <c r="J1479" s="545"/>
      <c r="K1479" s="545" t="s">
        <v>13413</v>
      </c>
      <c r="L1479" s="545" t="s">
        <v>15194</v>
      </c>
      <c r="M1479" s="548" t="s">
        <v>13758</v>
      </c>
      <c r="N1479" s="545" t="s">
        <v>13413</v>
      </c>
      <c r="O1479" s="545" t="s">
        <v>13413</v>
      </c>
      <c r="P1479" s="549">
        <v>1580</v>
      </c>
      <c r="Q1479" s="549">
        <v>1</v>
      </c>
      <c r="R1479" s="549">
        <v>6</v>
      </c>
      <c r="S1479" s="548"/>
      <c r="T1479" s="548"/>
      <c r="U1479" s="99"/>
    </row>
    <row r="1480" spans="1:21" ht="19.5" customHeight="1">
      <c r="A1480" s="545">
        <v>1930</v>
      </c>
      <c r="B1480" s="545" t="s">
        <v>716</v>
      </c>
      <c r="C1480" s="545" t="s">
        <v>209</v>
      </c>
      <c r="D1480" s="546"/>
      <c r="E1480" s="171" t="str">
        <f t="shared" si="23"/>
        <v>1900</v>
      </c>
      <c r="F1480" s="547">
        <v>0</v>
      </c>
      <c r="G1480" s="548">
        <v>0</v>
      </c>
      <c r="H1480" s="547">
        <v>0</v>
      </c>
      <c r="I1480" s="545" t="s">
        <v>12643</v>
      </c>
      <c r="J1480" s="545"/>
      <c r="K1480" s="545" t="s">
        <v>13413</v>
      </c>
      <c r="L1480" s="545" t="s">
        <v>15195</v>
      </c>
      <c r="M1480" s="548" t="s">
        <v>13758</v>
      </c>
      <c r="N1480" s="545" t="s">
        <v>13413</v>
      </c>
      <c r="O1480" s="545" t="s">
        <v>13413</v>
      </c>
      <c r="P1480" s="549">
        <v>1581</v>
      </c>
      <c r="Q1480" s="549">
        <v>1</v>
      </c>
      <c r="R1480" s="549">
        <v>6</v>
      </c>
      <c r="S1480" s="548"/>
      <c r="T1480" s="548"/>
      <c r="U1480" s="99"/>
    </row>
    <row r="1481" spans="1:21" ht="19.5" customHeight="1">
      <c r="A1481" s="545">
        <v>1931</v>
      </c>
      <c r="B1481" s="545" t="s">
        <v>11659</v>
      </c>
      <c r="C1481" s="545" t="s">
        <v>216</v>
      </c>
      <c r="D1481" s="546"/>
      <c r="E1481" s="171" t="str">
        <f t="shared" si="23"/>
        <v>1900</v>
      </c>
      <c r="F1481" s="547">
        <v>0</v>
      </c>
      <c r="G1481" s="548">
        <v>0</v>
      </c>
      <c r="H1481" s="547">
        <v>0</v>
      </c>
      <c r="I1481" s="545" t="s">
        <v>12674</v>
      </c>
      <c r="J1481" s="545"/>
      <c r="K1481" s="545" t="s">
        <v>13413</v>
      </c>
      <c r="L1481" s="545" t="s">
        <v>15196</v>
      </c>
      <c r="M1481" s="548" t="s">
        <v>13758</v>
      </c>
      <c r="N1481" s="545" t="s">
        <v>13413</v>
      </c>
      <c r="O1481" s="545" t="s">
        <v>13413</v>
      </c>
      <c r="P1481" s="549">
        <v>1582</v>
      </c>
      <c r="Q1481" s="549">
        <v>1</v>
      </c>
      <c r="R1481" s="549">
        <v>5</v>
      </c>
      <c r="S1481" s="548"/>
      <c r="T1481" s="548"/>
      <c r="U1481" s="99"/>
    </row>
    <row r="1482" spans="1:21" ht="19.5" customHeight="1">
      <c r="A1482" s="545">
        <v>1932</v>
      </c>
      <c r="B1482" s="545" t="s">
        <v>617</v>
      </c>
      <c r="C1482" s="545" t="s">
        <v>216</v>
      </c>
      <c r="D1482" s="546"/>
      <c r="E1482" s="171" t="str">
        <f t="shared" si="23"/>
        <v>1900</v>
      </c>
      <c r="F1482" s="547">
        <v>0</v>
      </c>
      <c r="G1482" s="548">
        <v>0</v>
      </c>
      <c r="H1482" s="547">
        <v>0</v>
      </c>
      <c r="I1482" s="545" t="s">
        <v>12674</v>
      </c>
      <c r="J1482" s="545"/>
      <c r="K1482" s="545" t="s">
        <v>13413</v>
      </c>
      <c r="L1482" s="545" t="s">
        <v>15196</v>
      </c>
      <c r="M1482" s="548" t="s">
        <v>13758</v>
      </c>
      <c r="N1482" s="545" t="s">
        <v>13413</v>
      </c>
      <c r="O1482" s="545" t="s">
        <v>13413</v>
      </c>
      <c r="P1482" s="549">
        <v>1583</v>
      </c>
      <c r="Q1482" s="549">
        <v>1</v>
      </c>
      <c r="R1482" s="549">
        <v>5</v>
      </c>
      <c r="S1482" s="548"/>
      <c r="T1482" s="548"/>
      <c r="U1482" s="99"/>
    </row>
    <row r="1483" spans="1:21" ht="19.5" customHeight="1">
      <c r="A1483" s="545">
        <v>1933</v>
      </c>
      <c r="B1483" s="545" t="s">
        <v>11658</v>
      </c>
      <c r="C1483" s="545" t="s">
        <v>216</v>
      </c>
      <c r="D1483" s="546"/>
      <c r="E1483" s="171" t="str">
        <f t="shared" si="23"/>
        <v>1900</v>
      </c>
      <c r="F1483" s="547">
        <v>0</v>
      </c>
      <c r="G1483" s="548">
        <v>0</v>
      </c>
      <c r="H1483" s="547">
        <v>0</v>
      </c>
      <c r="I1483" s="545" t="s">
        <v>12674</v>
      </c>
      <c r="J1483" s="545"/>
      <c r="K1483" s="545" t="s">
        <v>13413</v>
      </c>
      <c r="L1483" s="545" t="s">
        <v>15197</v>
      </c>
      <c r="M1483" s="548" t="s">
        <v>13758</v>
      </c>
      <c r="N1483" s="545" t="s">
        <v>13413</v>
      </c>
      <c r="O1483" s="545" t="s">
        <v>15198</v>
      </c>
      <c r="P1483" s="549">
        <v>1584</v>
      </c>
      <c r="Q1483" s="549">
        <v>1</v>
      </c>
      <c r="R1483" s="549">
        <v>5</v>
      </c>
      <c r="S1483" s="548"/>
      <c r="T1483" s="548"/>
      <c r="U1483" s="99"/>
    </row>
    <row r="1484" spans="1:21" ht="19.5" customHeight="1">
      <c r="A1484" s="545">
        <v>1934</v>
      </c>
      <c r="B1484" s="545" t="s">
        <v>560</v>
      </c>
      <c r="C1484" s="545" t="s">
        <v>216</v>
      </c>
      <c r="D1484" s="546"/>
      <c r="E1484" s="171" t="str">
        <f t="shared" si="23"/>
        <v>1900</v>
      </c>
      <c r="F1484" s="547">
        <v>0</v>
      </c>
      <c r="G1484" s="548">
        <v>0</v>
      </c>
      <c r="H1484" s="547">
        <v>0</v>
      </c>
      <c r="I1484" s="545" t="s">
        <v>12674</v>
      </c>
      <c r="J1484" s="545"/>
      <c r="K1484" s="545" t="s">
        <v>13413</v>
      </c>
      <c r="L1484" s="545" t="s">
        <v>15197</v>
      </c>
      <c r="M1484" s="548" t="s">
        <v>13758</v>
      </c>
      <c r="N1484" s="545" t="s">
        <v>13413</v>
      </c>
      <c r="O1484" s="545" t="s">
        <v>15199</v>
      </c>
      <c r="P1484" s="549">
        <v>1585</v>
      </c>
      <c r="Q1484" s="549">
        <v>1</v>
      </c>
      <c r="R1484" s="549">
        <v>5</v>
      </c>
      <c r="S1484" s="548"/>
      <c r="T1484" s="548"/>
      <c r="U1484" s="99"/>
    </row>
    <row r="1485" spans="1:21" ht="19.5" customHeight="1">
      <c r="A1485" s="545">
        <v>1935</v>
      </c>
      <c r="B1485" s="545" t="s">
        <v>6644</v>
      </c>
      <c r="C1485" s="545" t="s">
        <v>216</v>
      </c>
      <c r="D1485" s="546">
        <v>46052</v>
      </c>
      <c r="E1485" s="171" t="str">
        <f t="shared" si="23"/>
        <v>2026</v>
      </c>
      <c r="F1485" s="547">
        <v>2099</v>
      </c>
      <c r="G1485" s="548">
        <v>0.19</v>
      </c>
      <c r="H1485" s="547">
        <v>1763.87</v>
      </c>
      <c r="I1485" s="545" t="s">
        <v>12650</v>
      </c>
      <c r="J1485" s="545" t="s">
        <v>13307</v>
      </c>
      <c r="K1485" s="545" t="s">
        <v>13413</v>
      </c>
      <c r="L1485" s="545" t="s">
        <v>14452</v>
      </c>
      <c r="M1485" s="548" t="s">
        <v>13758</v>
      </c>
      <c r="N1485" s="545" t="s">
        <v>13413</v>
      </c>
      <c r="O1485" s="545" t="s">
        <v>15200</v>
      </c>
      <c r="P1485" s="549">
        <v>1586</v>
      </c>
      <c r="Q1485" s="549">
        <v>1</v>
      </c>
      <c r="R1485" s="549">
        <v>127</v>
      </c>
      <c r="S1485" s="548">
        <v>2228</v>
      </c>
      <c r="T1485" s="548"/>
      <c r="U1485" s="99"/>
    </row>
    <row r="1486" spans="1:21" ht="19.5" customHeight="1">
      <c r="A1486" s="545">
        <v>1937</v>
      </c>
      <c r="B1486" s="545" t="s">
        <v>11657</v>
      </c>
      <c r="C1486" s="545" t="s">
        <v>216</v>
      </c>
      <c r="D1486" s="546"/>
      <c r="E1486" s="171" t="str">
        <f t="shared" si="23"/>
        <v>1900</v>
      </c>
      <c r="F1486" s="547">
        <v>0</v>
      </c>
      <c r="G1486" s="548">
        <v>0</v>
      </c>
      <c r="H1486" s="547">
        <v>0</v>
      </c>
      <c r="I1486" s="545" t="s">
        <v>12658</v>
      </c>
      <c r="J1486" s="545"/>
      <c r="K1486" s="545" t="s">
        <v>13413</v>
      </c>
      <c r="L1486" s="545" t="s">
        <v>15201</v>
      </c>
      <c r="M1486" s="548" t="s">
        <v>13758</v>
      </c>
      <c r="N1486" s="545" t="s">
        <v>13413</v>
      </c>
      <c r="O1486" s="545" t="s">
        <v>13413</v>
      </c>
      <c r="P1486" s="549">
        <v>1588</v>
      </c>
      <c r="Q1486" s="549">
        <v>1</v>
      </c>
      <c r="R1486" s="549">
        <v>9</v>
      </c>
      <c r="S1486" s="548"/>
      <c r="T1486" s="548"/>
      <c r="U1486" s="99"/>
    </row>
    <row r="1487" spans="1:21" ht="19.5" customHeight="1">
      <c r="A1487" s="545">
        <v>1939</v>
      </c>
      <c r="B1487" s="545" t="s">
        <v>11656</v>
      </c>
      <c r="C1487" s="545" t="s">
        <v>216</v>
      </c>
      <c r="D1487" s="546"/>
      <c r="E1487" s="171" t="str">
        <f t="shared" si="23"/>
        <v>1900</v>
      </c>
      <c r="F1487" s="547">
        <v>0</v>
      </c>
      <c r="G1487" s="548">
        <v>0</v>
      </c>
      <c r="H1487" s="547">
        <v>0</v>
      </c>
      <c r="I1487" s="545" t="s">
        <v>12658</v>
      </c>
      <c r="J1487" s="545"/>
      <c r="K1487" s="545" t="s">
        <v>13413</v>
      </c>
      <c r="L1487" s="545" t="s">
        <v>15201</v>
      </c>
      <c r="M1487" s="548" t="s">
        <v>13758</v>
      </c>
      <c r="N1487" s="545" t="s">
        <v>13413</v>
      </c>
      <c r="O1487" s="545" t="s">
        <v>15202</v>
      </c>
      <c r="P1487" s="549">
        <v>1589</v>
      </c>
      <c r="Q1487" s="549">
        <v>1</v>
      </c>
      <c r="R1487" s="549">
        <v>9</v>
      </c>
      <c r="S1487" s="548"/>
      <c r="T1487" s="548"/>
      <c r="U1487" s="99"/>
    </row>
    <row r="1488" spans="1:21" ht="19.5" customHeight="1">
      <c r="A1488" s="545">
        <v>1940</v>
      </c>
      <c r="B1488" s="545" t="s">
        <v>11655</v>
      </c>
      <c r="C1488" s="545" t="s">
        <v>216</v>
      </c>
      <c r="D1488" s="546"/>
      <c r="E1488" s="171" t="str">
        <f t="shared" si="23"/>
        <v>1900</v>
      </c>
      <c r="F1488" s="547">
        <v>0</v>
      </c>
      <c r="G1488" s="548">
        <v>0</v>
      </c>
      <c r="H1488" s="547">
        <v>0</v>
      </c>
      <c r="I1488" s="545" t="s">
        <v>12658</v>
      </c>
      <c r="J1488" s="545"/>
      <c r="K1488" s="545" t="s">
        <v>13413</v>
      </c>
      <c r="L1488" s="545" t="s">
        <v>15203</v>
      </c>
      <c r="M1488" s="548" t="s">
        <v>13758</v>
      </c>
      <c r="N1488" s="545" t="s">
        <v>13413</v>
      </c>
      <c r="O1488" s="545" t="s">
        <v>13413</v>
      </c>
      <c r="P1488" s="549">
        <v>1590</v>
      </c>
      <c r="Q1488" s="549">
        <v>1</v>
      </c>
      <c r="R1488" s="549">
        <v>9</v>
      </c>
      <c r="S1488" s="548"/>
      <c r="T1488" s="548"/>
      <c r="U1488" s="99"/>
    </row>
    <row r="1489" spans="1:21" ht="19.5" customHeight="1">
      <c r="A1489" s="545">
        <v>1942</v>
      </c>
      <c r="B1489" s="545" t="s">
        <v>11654</v>
      </c>
      <c r="C1489" s="545" t="s">
        <v>786</v>
      </c>
      <c r="D1489" s="546"/>
      <c r="E1489" s="171" t="str">
        <f t="shared" si="23"/>
        <v>1900</v>
      </c>
      <c r="F1489" s="547">
        <v>0</v>
      </c>
      <c r="G1489" s="548">
        <v>0</v>
      </c>
      <c r="H1489" s="547">
        <v>0</v>
      </c>
      <c r="I1489" s="545" t="s">
        <v>12683</v>
      </c>
      <c r="J1489" s="545"/>
      <c r="K1489" s="545"/>
      <c r="L1489" s="545" t="s">
        <v>14455</v>
      </c>
      <c r="M1489" s="548" t="s">
        <v>13758</v>
      </c>
      <c r="N1489" s="545" t="s">
        <v>22144</v>
      </c>
      <c r="O1489" s="545" t="s">
        <v>15204</v>
      </c>
      <c r="P1489" s="549">
        <v>1591</v>
      </c>
      <c r="Q1489" s="549">
        <v>1</v>
      </c>
      <c r="R1489" s="549">
        <v>55</v>
      </c>
      <c r="S1489" s="548"/>
      <c r="T1489" s="548">
        <v>37</v>
      </c>
      <c r="U1489" s="99"/>
    </row>
    <row r="1490" spans="1:21" ht="19.5" customHeight="1">
      <c r="A1490" s="545">
        <v>1944</v>
      </c>
      <c r="B1490" s="545" t="s">
        <v>11653</v>
      </c>
      <c r="C1490" s="545" t="s">
        <v>216</v>
      </c>
      <c r="D1490" s="546"/>
      <c r="E1490" s="171" t="str">
        <f t="shared" si="23"/>
        <v>1900</v>
      </c>
      <c r="F1490" s="547">
        <v>0</v>
      </c>
      <c r="G1490" s="548">
        <v>0</v>
      </c>
      <c r="H1490" s="547">
        <v>0</v>
      </c>
      <c r="I1490" s="545" t="s">
        <v>12674</v>
      </c>
      <c r="J1490" s="545"/>
      <c r="K1490" s="545" t="s">
        <v>13413</v>
      </c>
      <c r="L1490" s="545" t="s">
        <v>15205</v>
      </c>
      <c r="M1490" s="548" t="s">
        <v>13758</v>
      </c>
      <c r="N1490" s="545" t="s">
        <v>13413</v>
      </c>
      <c r="O1490" s="545" t="s">
        <v>15206</v>
      </c>
      <c r="P1490" s="549">
        <v>1592</v>
      </c>
      <c r="Q1490" s="549">
        <v>1</v>
      </c>
      <c r="R1490" s="549">
        <v>5</v>
      </c>
      <c r="S1490" s="548"/>
      <c r="T1490" s="548"/>
      <c r="U1490" s="99"/>
    </row>
    <row r="1491" spans="1:21" ht="19.5" customHeight="1">
      <c r="A1491" s="545">
        <v>1945</v>
      </c>
      <c r="B1491" s="545" t="s">
        <v>11652</v>
      </c>
      <c r="C1491" s="545" t="s">
        <v>216</v>
      </c>
      <c r="D1491" s="546"/>
      <c r="E1491" s="171" t="str">
        <f t="shared" si="23"/>
        <v>1900</v>
      </c>
      <c r="F1491" s="547">
        <v>0</v>
      </c>
      <c r="G1491" s="548">
        <v>0</v>
      </c>
      <c r="H1491" s="547">
        <v>0</v>
      </c>
      <c r="I1491" s="545" t="s">
        <v>12674</v>
      </c>
      <c r="J1491" s="545"/>
      <c r="K1491" s="545" t="s">
        <v>13413</v>
      </c>
      <c r="L1491" s="545" t="s">
        <v>13899</v>
      </c>
      <c r="M1491" s="548" t="s">
        <v>13758</v>
      </c>
      <c r="N1491" s="545" t="s">
        <v>13413</v>
      </c>
      <c r="O1491" s="545" t="s">
        <v>13413</v>
      </c>
      <c r="P1491" s="549">
        <v>1593</v>
      </c>
      <c r="Q1491" s="549">
        <v>1</v>
      </c>
      <c r="R1491" s="549">
        <v>5</v>
      </c>
      <c r="S1491" s="548"/>
      <c r="T1491" s="548"/>
      <c r="U1491" s="99"/>
    </row>
    <row r="1492" spans="1:21" ht="19.5" customHeight="1">
      <c r="A1492" s="545">
        <v>1946</v>
      </c>
      <c r="B1492" s="545" t="s">
        <v>11651</v>
      </c>
      <c r="C1492" s="545" t="s">
        <v>216</v>
      </c>
      <c r="D1492" s="546"/>
      <c r="E1492" s="171" t="str">
        <f t="shared" si="23"/>
        <v>1900</v>
      </c>
      <c r="F1492" s="547">
        <v>0</v>
      </c>
      <c r="G1492" s="548">
        <v>0</v>
      </c>
      <c r="H1492" s="547">
        <v>0</v>
      </c>
      <c r="I1492" s="545" t="s">
        <v>12674</v>
      </c>
      <c r="J1492" s="545"/>
      <c r="K1492" s="545" t="s">
        <v>13413</v>
      </c>
      <c r="L1492" s="545" t="s">
        <v>13899</v>
      </c>
      <c r="M1492" s="548" t="s">
        <v>13758</v>
      </c>
      <c r="N1492" s="545" t="s">
        <v>13413</v>
      </c>
      <c r="O1492" s="545" t="s">
        <v>13413</v>
      </c>
      <c r="P1492" s="549">
        <v>1594</v>
      </c>
      <c r="Q1492" s="549">
        <v>1</v>
      </c>
      <c r="R1492" s="549">
        <v>5</v>
      </c>
      <c r="S1492" s="548"/>
      <c r="T1492" s="548"/>
      <c r="U1492" s="99"/>
    </row>
    <row r="1493" spans="1:21" ht="19.5" customHeight="1">
      <c r="A1493" s="545">
        <v>1947</v>
      </c>
      <c r="B1493" s="545" t="s">
        <v>11650</v>
      </c>
      <c r="C1493" s="545" t="s">
        <v>216</v>
      </c>
      <c r="D1493" s="546"/>
      <c r="E1493" s="171" t="str">
        <f t="shared" si="23"/>
        <v>1900</v>
      </c>
      <c r="F1493" s="547">
        <v>0</v>
      </c>
      <c r="G1493" s="548">
        <v>0</v>
      </c>
      <c r="H1493" s="547">
        <v>0</v>
      </c>
      <c r="I1493" s="545" t="s">
        <v>12674</v>
      </c>
      <c r="J1493" s="545"/>
      <c r="K1493" s="545" t="s">
        <v>13413</v>
      </c>
      <c r="L1493" s="545" t="s">
        <v>13899</v>
      </c>
      <c r="M1493" s="548" t="s">
        <v>13758</v>
      </c>
      <c r="N1493" s="545" t="s">
        <v>13413</v>
      </c>
      <c r="O1493" s="545" t="s">
        <v>13413</v>
      </c>
      <c r="P1493" s="549">
        <v>1595</v>
      </c>
      <c r="Q1493" s="549">
        <v>1</v>
      </c>
      <c r="R1493" s="549">
        <v>5</v>
      </c>
      <c r="S1493" s="548"/>
      <c r="T1493" s="548"/>
      <c r="U1493" s="99"/>
    </row>
    <row r="1494" spans="1:21" ht="19.5" customHeight="1">
      <c r="A1494" s="545">
        <v>1948</v>
      </c>
      <c r="B1494" s="545" t="s">
        <v>11649</v>
      </c>
      <c r="C1494" s="545" t="s">
        <v>216</v>
      </c>
      <c r="D1494" s="546"/>
      <c r="E1494" s="171" t="str">
        <f t="shared" si="23"/>
        <v>1900</v>
      </c>
      <c r="F1494" s="547">
        <v>0</v>
      </c>
      <c r="G1494" s="548">
        <v>0</v>
      </c>
      <c r="H1494" s="547">
        <v>0</v>
      </c>
      <c r="I1494" s="545" t="s">
        <v>12674</v>
      </c>
      <c r="J1494" s="545"/>
      <c r="K1494" s="545" t="s">
        <v>13413</v>
      </c>
      <c r="L1494" s="545" t="s">
        <v>13899</v>
      </c>
      <c r="M1494" s="548" t="s">
        <v>13758</v>
      </c>
      <c r="N1494" s="545" t="s">
        <v>13413</v>
      </c>
      <c r="O1494" s="545" t="s">
        <v>13413</v>
      </c>
      <c r="P1494" s="549">
        <v>1596</v>
      </c>
      <c r="Q1494" s="549">
        <v>1</v>
      </c>
      <c r="R1494" s="549">
        <v>5</v>
      </c>
      <c r="S1494" s="548"/>
      <c r="T1494" s="548"/>
      <c r="U1494" s="99"/>
    </row>
    <row r="1495" spans="1:21" ht="19.5" customHeight="1">
      <c r="A1495" s="545">
        <v>1949</v>
      </c>
      <c r="B1495" s="545" t="s">
        <v>798</v>
      </c>
      <c r="C1495" s="545" t="s">
        <v>221</v>
      </c>
      <c r="D1495" s="546"/>
      <c r="E1495" s="171" t="str">
        <f t="shared" si="23"/>
        <v>1900</v>
      </c>
      <c r="F1495" s="547">
        <v>0</v>
      </c>
      <c r="G1495" s="548">
        <v>0</v>
      </c>
      <c r="H1495" s="547">
        <v>0</v>
      </c>
      <c r="I1495" s="545" t="s">
        <v>12684</v>
      </c>
      <c r="J1495" s="545"/>
      <c r="K1495" s="545" t="s">
        <v>13413</v>
      </c>
      <c r="L1495" s="545" t="s">
        <v>13982</v>
      </c>
      <c r="M1495" s="548" t="s">
        <v>13758</v>
      </c>
      <c r="N1495" s="545" t="s">
        <v>13413</v>
      </c>
      <c r="O1495" s="545" t="s">
        <v>15207</v>
      </c>
      <c r="P1495" s="549">
        <v>1597</v>
      </c>
      <c r="Q1495" s="549">
        <v>1</v>
      </c>
      <c r="R1495" s="549">
        <v>95</v>
      </c>
      <c r="S1495" s="548"/>
      <c r="T1495" s="548"/>
      <c r="U1495" s="99"/>
    </row>
    <row r="1496" spans="1:21" ht="19.5" customHeight="1">
      <c r="A1496" s="545">
        <v>1950</v>
      </c>
      <c r="B1496" s="545" t="s">
        <v>11648</v>
      </c>
      <c r="C1496" s="545" t="s">
        <v>216</v>
      </c>
      <c r="D1496" s="546"/>
      <c r="E1496" s="171" t="str">
        <f t="shared" si="23"/>
        <v>1900</v>
      </c>
      <c r="F1496" s="547">
        <v>0</v>
      </c>
      <c r="G1496" s="548">
        <v>0</v>
      </c>
      <c r="H1496" s="547">
        <v>0</v>
      </c>
      <c r="I1496" s="545" t="s">
        <v>12650</v>
      </c>
      <c r="J1496" s="545"/>
      <c r="K1496" s="545" t="s">
        <v>13413</v>
      </c>
      <c r="L1496" s="545" t="s">
        <v>13413</v>
      </c>
      <c r="M1496" s="548" t="s">
        <v>13758</v>
      </c>
      <c r="N1496" s="545" t="s">
        <v>13413</v>
      </c>
      <c r="O1496" s="545" t="s">
        <v>15208</v>
      </c>
      <c r="P1496" s="549">
        <v>1598</v>
      </c>
      <c r="Q1496" s="549">
        <v>1</v>
      </c>
      <c r="R1496" s="549">
        <v>127</v>
      </c>
      <c r="S1496" s="548"/>
      <c r="T1496" s="548"/>
      <c r="U1496" s="99"/>
    </row>
    <row r="1497" spans="1:21" ht="19.5" customHeight="1">
      <c r="A1497" s="545">
        <v>1951</v>
      </c>
      <c r="B1497" s="545" t="s">
        <v>11647</v>
      </c>
      <c r="C1497" s="545" t="s">
        <v>216</v>
      </c>
      <c r="D1497" s="546"/>
      <c r="E1497" s="171" t="str">
        <f t="shared" si="23"/>
        <v>1900</v>
      </c>
      <c r="F1497" s="547">
        <v>0</v>
      </c>
      <c r="G1497" s="548">
        <v>0</v>
      </c>
      <c r="H1497" s="547">
        <v>0</v>
      </c>
      <c r="I1497" s="545" t="s">
        <v>12674</v>
      </c>
      <c r="J1497" s="545"/>
      <c r="K1497" s="545" t="s">
        <v>13413</v>
      </c>
      <c r="L1497" s="545" t="s">
        <v>13899</v>
      </c>
      <c r="M1497" s="548" t="s">
        <v>13758</v>
      </c>
      <c r="N1497" s="545" t="s">
        <v>13413</v>
      </c>
      <c r="O1497" s="545" t="s">
        <v>13413</v>
      </c>
      <c r="P1497" s="549">
        <v>1599</v>
      </c>
      <c r="Q1497" s="549">
        <v>1</v>
      </c>
      <c r="R1497" s="549">
        <v>5</v>
      </c>
      <c r="S1497" s="548"/>
      <c r="T1497" s="548"/>
      <c r="U1497" s="99"/>
    </row>
    <row r="1498" spans="1:21" ht="19.5" customHeight="1">
      <c r="A1498" s="545">
        <v>1952</v>
      </c>
      <c r="B1498" s="545" t="s">
        <v>11646</v>
      </c>
      <c r="C1498" s="545" t="s">
        <v>216</v>
      </c>
      <c r="D1498" s="546"/>
      <c r="E1498" s="171" t="str">
        <f t="shared" si="23"/>
        <v>1900</v>
      </c>
      <c r="F1498" s="547">
        <v>0</v>
      </c>
      <c r="G1498" s="548">
        <v>0</v>
      </c>
      <c r="H1498" s="547">
        <v>0</v>
      </c>
      <c r="I1498" s="545" t="s">
        <v>12674</v>
      </c>
      <c r="J1498" s="545"/>
      <c r="K1498" s="545" t="s">
        <v>13413</v>
      </c>
      <c r="L1498" s="545" t="s">
        <v>13899</v>
      </c>
      <c r="M1498" s="548" t="s">
        <v>13758</v>
      </c>
      <c r="N1498" s="545" t="s">
        <v>13413</v>
      </c>
      <c r="O1498" s="545" t="s">
        <v>13413</v>
      </c>
      <c r="P1498" s="549">
        <v>1600</v>
      </c>
      <c r="Q1498" s="549">
        <v>1</v>
      </c>
      <c r="R1498" s="549">
        <v>5</v>
      </c>
      <c r="S1498" s="548"/>
      <c r="T1498" s="548"/>
      <c r="U1498" s="99"/>
    </row>
    <row r="1499" spans="1:21" ht="19.5" customHeight="1">
      <c r="A1499" s="545">
        <v>1953</v>
      </c>
      <c r="B1499" s="545" t="s">
        <v>11645</v>
      </c>
      <c r="C1499" s="545" t="s">
        <v>216</v>
      </c>
      <c r="D1499" s="546"/>
      <c r="E1499" s="171" t="str">
        <f t="shared" si="23"/>
        <v>1900</v>
      </c>
      <c r="F1499" s="547">
        <v>0</v>
      </c>
      <c r="G1499" s="548">
        <v>0</v>
      </c>
      <c r="H1499" s="547">
        <v>0</v>
      </c>
      <c r="I1499" s="545" t="s">
        <v>12674</v>
      </c>
      <c r="J1499" s="545"/>
      <c r="K1499" s="545" t="s">
        <v>13413</v>
      </c>
      <c r="L1499" s="545" t="s">
        <v>13899</v>
      </c>
      <c r="M1499" s="548" t="s">
        <v>13758</v>
      </c>
      <c r="N1499" s="545" t="s">
        <v>13413</v>
      </c>
      <c r="O1499" s="545" t="s">
        <v>13413</v>
      </c>
      <c r="P1499" s="549">
        <v>1601</v>
      </c>
      <c r="Q1499" s="549">
        <v>1</v>
      </c>
      <c r="R1499" s="549">
        <v>5</v>
      </c>
      <c r="S1499" s="548"/>
      <c r="T1499" s="548"/>
      <c r="U1499" s="99"/>
    </row>
    <row r="1500" spans="1:21" ht="19.5" customHeight="1">
      <c r="A1500" s="545">
        <v>1954</v>
      </c>
      <c r="B1500" s="545" t="s">
        <v>6380</v>
      </c>
      <c r="C1500" s="545" t="s">
        <v>216</v>
      </c>
      <c r="D1500" s="546">
        <v>45708</v>
      </c>
      <c r="E1500" s="171" t="str">
        <f t="shared" si="23"/>
        <v>2025</v>
      </c>
      <c r="F1500" s="547">
        <v>67152.509999999995</v>
      </c>
      <c r="G1500" s="548">
        <v>0.19</v>
      </c>
      <c r="H1500" s="547">
        <v>56430.68</v>
      </c>
      <c r="I1500" s="545" t="s">
        <v>12674</v>
      </c>
      <c r="J1500" s="545" t="s">
        <v>13307</v>
      </c>
      <c r="K1500" s="545" t="s">
        <v>13413</v>
      </c>
      <c r="L1500" s="545" t="s">
        <v>13899</v>
      </c>
      <c r="M1500" s="548" t="s">
        <v>13758</v>
      </c>
      <c r="N1500" s="545" t="s">
        <v>13413</v>
      </c>
      <c r="O1500" s="545" t="s">
        <v>13413</v>
      </c>
      <c r="P1500" s="549">
        <v>1602</v>
      </c>
      <c r="Q1500" s="549">
        <v>1</v>
      </c>
      <c r="R1500" s="549">
        <v>5</v>
      </c>
      <c r="S1500" s="548">
        <v>2228</v>
      </c>
      <c r="T1500" s="548"/>
      <c r="U1500" s="99"/>
    </row>
    <row r="1501" spans="1:21" ht="19.5" customHeight="1">
      <c r="A1501" s="545">
        <v>1955</v>
      </c>
      <c r="B1501" s="545" t="s">
        <v>11644</v>
      </c>
      <c r="C1501" s="545" t="s">
        <v>786</v>
      </c>
      <c r="D1501" s="546"/>
      <c r="E1501" s="171" t="str">
        <f t="shared" si="23"/>
        <v>1900</v>
      </c>
      <c r="F1501" s="547">
        <v>0</v>
      </c>
      <c r="G1501" s="548">
        <v>0</v>
      </c>
      <c r="H1501" s="547">
        <v>0</v>
      </c>
      <c r="I1501" s="545" t="s">
        <v>12683</v>
      </c>
      <c r="J1501" s="545"/>
      <c r="K1501" s="545"/>
      <c r="L1501" s="545" t="s">
        <v>14455</v>
      </c>
      <c r="M1501" s="548" t="s">
        <v>13758</v>
      </c>
      <c r="N1501" s="545" t="s">
        <v>22144</v>
      </c>
      <c r="O1501" s="545" t="s">
        <v>15209</v>
      </c>
      <c r="P1501" s="549">
        <v>1603</v>
      </c>
      <c r="Q1501" s="549">
        <v>1</v>
      </c>
      <c r="R1501" s="549">
        <v>55</v>
      </c>
      <c r="S1501" s="548"/>
      <c r="T1501" s="548">
        <v>37</v>
      </c>
      <c r="U1501" s="99"/>
    </row>
    <row r="1502" spans="1:21" ht="19.5" customHeight="1">
      <c r="A1502" s="545">
        <v>1957</v>
      </c>
      <c r="B1502" s="545" t="s">
        <v>1608</v>
      </c>
      <c r="C1502" s="545" t="s">
        <v>786</v>
      </c>
      <c r="D1502" s="546"/>
      <c r="E1502" s="171" t="str">
        <f t="shared" si="23"/>
        <v>1900</v>
      </c>
      <c r="F1502" s="547">
        <v>0</v>
      </c>
      <c r="G1502" s="548">
        <v>0</v>
      </c>
      <c r="H1502" s="547">
        <v>0</v>
      </c>
      <c r="I1502" s="545" t="s">
        <v>12641</v>
      </c>
      <c r="J1502" s="545"/>
      <c r="K1502" s="545" t="s">
        <v>13413</v>
      </c>
      <c r="L1502" s="545" t="s">
        <v>13413</v>
      </c>
      <c r="M1502" s="548" t="s">
        <v>13758</v>
      </c>
      <c r="N1502" s="545" t="s">
        <v>13413</v>
      </c>
      <c r="O1502" s="545" t="s">
        <v>13413</v>
      </c>
      <c r="P1502" s="549">
        <v>1605</v>
      </c>
      <c r="Q1502" s="549">
        <v>1</v>
      </c>
      <c r="R1502" s="549">
        <v>125</v>
      </c>
      <c r="S1502" s="548"/>
      <c r="T1502" s="548"/>
      <c r="U1502" s="99"/>
    </row>
    <row r="1503" spans="1:21" ht="19.5" customHeight="1">
      <c r="A1503" s="545">
        <v>1958</v>
      </c>
      <c r="B1503" s="545" t="s">
        <v>1699</v>
      </c>
      <c r="C1503" s="545" t="s">
        <v>786</v>
      </c>
      <c r="D1503" s="546">
        <v>46052</v>
      </c>
      <c r="E1503" s="171" t="str">
        <f t="shared" si="23"/>
        <v>2026</v>
      </c>
      <c r="F1503" s="547">
        <v>177451</v>
      </c>
      <c r="G1503" s="548">
        <v>0.19</v>
      </c>
      <c r="H1503" s="547">
        <v>149118.49</v>
      </c>
      <c r="I1503" s="545" t="s">
        <v>12645</v>
      </c>
      <c r="J1503" s="545" t="s">
        <v>13307</v>
      </c>
      <c r="K1503" s="545" t="s">
        <v>13413</v>
      </c>
      <c r="L1503" s="545" t="s">
        <v>13413</v>
      </c>
      <c r="M1503" s="548" t="s">
        <v>13758</v>
      </c>
      <c r="N1503" s="545" t="s">
        <v>13413</v>
      </c>
      <c r="O1503" s="545" t="s">
        <v>13413</v>
      </c>
      <c r="P1503" s="549">
        <v>1606</v>
      </c>
      <c r="Q1503" s="549">
        <v>1</v>
      </c>
      <c r="R1503" s="549">
        <v>12</v>
      </c>
      <c r="S1503" s="548">
        <v>2228</v>
      </c>
      <c r="T1503" s="548"/>
      <c r="U1503" s="99"/>
    </row>
    <row r="1504" spans="1:21" ht="19.5" customHeight="1">
      <c r="A1504" s="545">
        <v>1959</v>
      </c>
      <c r="B1504" s="545" t="s">
        <v>1673</v>
      </c>
      <c r="C1504" s="545" t="s">
        <v>786</v>
      </c>
      <c r="D1504" s="546"/>
      <c r="E1504" s="171" t="str">
        <f t="shared" si="23"/>
        <v>1900</v>
      </c>
      <c r="F1504" s="547">
        <v>0</v>
      </c>
      <c r="G1504" s="548">
        <v>0</v>
      </c>
      <c r="H1504" s="547">
        <v>0</v>
      </c>
      <c r="I1504" s="545" t="s">
        <v>12708</v>
      </c>
      <c r="J1504" s="545"/>
      <c r="K1504" s="545" t="s">
        <v>13413</v>
      </c>
      <c r="L1504" s="545" t="s">
        <v>15210</v>
      </c>
      <c r="M1504" s="548" t="s">
        <v>13758</v>
      </c>
      <c r="N1504" s="545" t="s">
        <v>13413</v>
      </c>
      <c r="O1504" s="545" t="s">
        <v>13413</v>
      </c>
      <c r="P1504" s="549">
        <v>1607</v>
      </c>
      <c r="Q1504" s="549">
        <v>1</v>
      </c>
      <c r="R1504" s="549">
        <v>121</v>
      </c>
      <c r="S1504" s="548"/>
      <c r="T1504" s="548"/>
      <c r="U1504" s="99"/>
    </row>
    <row r="1505" spans="1:21" ht="19.5" customHeight="1">
      <c r="A1505" s="545">
        <v>1960</v>
      </c>
      <c r="B1505" s="545" t="s">
        <v>12516</v>
      </c>
      <c r="C1505" s="545" t="s">
        <v>221</v>
      </c>
      <c r="D1505" s="546">
        <v>44589</v>
      </c>
      <c r="E1505" s="171" t="str">
        <f t="shared" si="23"/>
        <v>2022</v>
      </c>
      <c r="F1505" s="547">
        <v>1484</v>
      </c>
      <c r="G1505" s="548">
        <v>0.19</v>
      </c>
      <c r="H1505" s="547">
        <v>1247.06</v>
      </c>
      <c r="I1505" s="545" t="s">
        <v>12732</v>
      </c>
      <c r="J1505" s="545" t="s">
        <v>13297</v>
      </c>
      <c r="K1505" s="545" t="s">
        <v>15211</v>
      </c>
      <c r="L1505" s="545" t="s">
        <v>13413</v>
      </c>
      <c r="M1505" s="548" t="s">
        <v>13758</v>
      </c>
      <c r="N1505" s="545" t="s">
        <v>13413</v>
      </c>
      <c r="O1505" s="545" t="s">
        <v>13413</v>
      </c>
      <c r="P1505" s="549">
        <v>1608</v>
      </c>
      <c r="Q1505" s="549">
        <v>1</v>
      </c>
      <c r="R1505" s="549">
        <v>122</v>
      </c>
      <c r="S1505" s="548">
        <v>2257</v>
      </c>
      <c r="T1505" s="548"/>
      <c r="U1505" s="99"/>
    </row>
    <row r="1506" spans="1:21" ht="19.5" customHeight="1">
      <c r="A1506" s="545">
        <v>1961</v>
      </c>
      <c r="B1506" s="545" t="s">
        <v>1627</v>
      </c>
      <c r="C1506" s="545" t="s">
        <v>221</v>
      </c>
      <c r="D1506" s="546"/>
      <c r="E1506" s="171" t="str">
        <f t="shared" si="23"/>
        <v>1900</v>
      </c>
      <c r="F1506" s="547">
        <v>0</v>
      </c>
      <c r="G1506" s="548">
        <v>0</v>
      </c>
      <c r="H1506" s="547">
        <v>0</v>
      </c>
      <c r="I1506" s="545" t="s">
        <v>12732</v>
      </c>
      <c r="J1506" s="545"/>
      <c r="K1506" s="545" t="s">
        <v>13413</v>
      </c>
      <c r="L1506" s="545" t="s">
        <v>13413</v>
      </c>
      <c r="M1506" s="548" t="s">
        <v>13758</v>
      </c>
      <c r="N1506" s="545" t="s">
        <v>13413</v>
      </c>
      <c r="O1506" s="545" t="s">
        <v>13413</v>
      </c>
      <c r="P1506" s="549">
        <v>1609</v>
      </c>
      <c r="Q1506" s="549">
        <v>1</v>
      </c>
      <c r="R1506" s="549">
        <v>122</v>
      </c>
      <c r="S1506" s="548"/>
      <c r="T1506" s="548"/>
      <c r="U1506" s="99"/>
    </row>
    <row r="1507" spans="1:21" ht="19.5" customHeight="1">
      <c r="A1507" s="545">
        <v>1962</v>
      </c>
      <c r="B1507" s="545" t="s">
        <v>440</v>
      </c>
      <c r="C1507" s="545" t="s">
        <v>206</v>
      </c>
      <c r="D1507" s="546">
        <v>46052</v>
      </c>
      <c r="E1507" s="171" t="str">
        <f t="shared" si="23"/>
        <v>2026</v>
      </c>
      <c r="F1507" s="547">
        <v>1353</v>
      </c>
      <c r="G1507" s="548">
        <v>0.19</v>
      </c>
      <c r="H1507" s="547">
        <v>1136.97</v>
      </c>
      <c r="I1507" s="545" t="s">
        <v>12654</v>
      </c>
      <c r="J1507" s="545" t="s">
        <v>13307</v>
      </c>
      <c r="K1507" s="545" t="s">
        <v>13413</v>
      </c>
      <c r="L1507" s="545" t="s">
        <v>13413</v>
      </c>
      <c r="M1507" s="548" t="s">
        <v>13758</v>
      </c>
      <c r="N1507" s="545" t="s">
        <v>13413</v>
      </c>
      <c r="O1507" s="545" t="s">
        <v>13413</v>
      </c>
      <c r="P1507" s="549">
        <v>1610</v>
      </c>
      <c r="Q1507" s="549">
        <v>1</v>
      </c>
      <c r="R1507" s="549">
        <v>2</v>
      </c>
      <c r="S1507" s="548">
        <v>2228</v>
      </c>
      <c r="T1507" s="548"/>
      <c r="U1507" s="99"/>
    </row>
    <row r="1508" spans="1:21" ht="19.5" customHeight="1">
      <c r="A1508" s="545">
        <v>1963</v>
      </c>
      <c r="B1508" s="545" t="s">
        <v>11643</v>
      </c>
      <c r="C1508" s="545" t="s">
        <v>216</v>
      </c>
      <c r="D1508" s="546"/>
      <c r="E1508" s="171" t="str">
        <f t="shared" si="23"/>
        <v>1900</v>
      </c>
      <c r="F1508" s="547">
        <v>0</v>
      </c>
      <c r="G1508" s="548">
        <v>0</v>
      </c>
      <c r="H1508" s="547">
        <v>0</v>
      </c>
      <c r="I1508" s="545" t="s">
        <v>12650</v>
      </c>
      <c r="J1508" s="545"/>
      <c r="K1508" s="545" t="s">
        <v>13413</v>
      </c>
      <c r="L1508" s="545" t="s">
        <v>13413</v>
      </c>
      <c r="M1508" s="548" t="s">
        <v>13758</v>
      </c>
      <c r="N1508" s="545" t="s">
        <v>13413</v>
      </c>
      <c r="O1508" s="545" t="s">
        <v>15212</v>
      </c>
      <c r="P1508" s="549">
        <v>1611</v>
      </c>
      <c r="Q1508" s="549">
        <v>1</v>
      </c>
      <c r="R1508" s="549">
        <v>127</v>
      </c>
      <c r="S1508" s="548"/>
      <c r="T1508" s="548"/>
      <c r="U1508" s="99"/>
    </row>
    <row r="1509" spans="1:21" ht="19.5" customHeight="1">
      <c r="A1509" s="545">
        <v>1964</v>
      </c>
      <c r="B1509" s="545" t="s">
        <v>1659</v>
      </c>
      <c r="C1509" s="545" t="s">
        <v>221</v>
      </c>
      <c r="D1509" s="546"/>
      <c r="E1509" s="171" t="str">
        <f t="shared" si="23"/>
        <v>1900</v>
      </c>
      <c r="F1509" s="547">
        <v>0</v>
      </c>
      <c r="G1509" s="548">
        <v>0</v>
      </c>
      <c r="H1509" s="547">
        <v>0</v>
      </c>
      <c r="I1509" s="545" t="s">
        <v>12709</v>
      </c>
      <c r="J1509" s="545"/>
      <c r="K1509" s="545" t="s">
        <v>13413</v>
      </c>
      <c r="L1509" s="545" t="s">
        <v>15173</v>
      </c>
      <c r="M1509" s="548" t="s">
        <v>13758</v>
      </c>
      <c r="N1509" s="545" t="s">
        <v>13413</v>
      </c>
      <c r="O1509" s="545" t="s">
        <v>15213</v>
      </c>
      <c r="P1509" s="549">
        <v>1612</v>
      </c>
      <c r="Q1509" s="549">
        <v>1</v>
      </c>
      <c r="R1509" s="549">
        <v>124</v>
      </c>
      <c r="S1509" s="548"/>
      <c r="T1509" s="548"/>
      <c r="U1509" s="99"/>
    </row>
    <row r="1510" spans="1:21" ht="19.5" customHeight="1">
      <c r="A1510" s="545">
        <v>1965</v>
      </c>
      <c r="B1510" s="545" t="s">
        <v>459</v>
      </c>
      <c r="C1510" s="545" t="s">
        <v>216</v>
      </c>
      <c r="D1510" s="546"/>
      <c r="E1510" s="171" t="str">
        <f t="shared" si="23"/>
        <v>1900</v>
      </c>
      <c r="F1510" s="547">
        <v>0</v>
      </c>
      <c r="G1510" s="548">
        <v>0</v>
      </c>
      <c r="H1510" s="547">
        <v>0</v>
      </c>
      <c r="I1510" s="545" t="s">
        <v>12660</v>
      </c>
      <c r="J1510" s="545"/>
      <c r="K1510" s="545" t="s">
        <v>13413</v>
      </c>
      <c r="L1510" s="545" t="s">
        <v>15214</v>
      </c>
      <c r="M1510" s="548" t="s">
        <v>13758</v>
      </c>
      <c r="N1510" s="545" t="s">
        <v>13413</v>
      </c>
      <c r="O1510" s="545" t="s">
        <v>13853</v>
      </c>
      <c r="P1510" s="549">
        <v>1613</v>
      </c>
      <c r="Q1510" s="549">
        <v>1</v>
      </c>
      <c r="R1510" s="549">
        <v>72</v>
      </c>
      <c r="S1510" s="548"/>
      <c r="T1510" s="548"/>
      <c r="U1510" s="99"/>
    </row>
    <row r="1511" spans="1:21" ht="19.5" customHeight="1">
      <c r="A1511" s="545">
        <v>1966</v>
      </c>
      <c r="B1511" s="545" t="s">
        <v>6379</v>
      </c>
      <c r="C1511" s="545" t="s">
        <v>216</v>
      </c>
      <c r="D1511" s="546">
        <v>45708</v>
      </c>
      <c r="E1511" s="171" t="str">
        <f t="shared" si="23"/>
        <v>2025</v>
      </c>
      <c r="F1511" s="547">
        <v>1266.29</v>
      </c>
      <c r="G1511" s="548">
        <v>0</v>
      </c>
      <c r="H1511" s="547">
        <v>1266.29</v>
      </c>
      <c r="I1511" s="545" t="s">
        <v>12660</v>
      </c>
      <c r="J1511" s="545" t="s">
        <v>13307</v>
      </c>
      <c r="K1511" s="545" t="s">
        <v>13413</v>
      </c>
      <c r="L1511" s="545" t="s">
        <v>15215</v>
      </c>
      <c r="M1511" s="548" t="s">
        <v>13758</v>
      </c>
      <c r="N1511" s="545" t="s">
        <v>13413</v>
      </c>
      <c r="O1511" s="545" t="s">
        <v>13853</v>
      </c>
      <c r="P1511" s="549">
        <v>1614</v>
      </c>
      <c r="Q1511" s="549">
        <v>1</v>
      </c>
      <c r="R1511" s="549">
        <v>72</v>
      </c>
      <c r="S1511" s="548">
        <v>2228</v>
      </c>
      <c r="T1511" s="548"/>
      <c r="U1511" s="99"/>
    </row>
    <row r="1512" spans="1:21" ht="19.5" customHeight="1">
      <c r="A1512" s="545">
        <v>1967</v>
      </c>
      <c r="B1512" s="545" t="s">
        <v>11642</v>
      </c>
      <c r="C1512" s="545" t="s">
        <v>216</v>
      </c>
      <c r="D1512" s="546"/>
      <c r="E1512" s="171" t="str">
        <f t="shared" si="23"/>
        <v>1900</v>
      </c>
      <c r="F1512" s="547">
        <v>0</v>
      </c>
      <c r="G1512" s="548">
        <v>0</v>
      </c>
      <c r="H1512" s="547">
        <v>0</v>
      </c>
      <c r="I1512" s="545" t="s">
        <v>12655</v>
      </c>
      <c r="J1512" s="545"/>
      <c r="K1512" s="545" t="s">
        <v>13413</v>
      </c>
      <c r="L1512" s="545" t="s">
        <v>15216</v>
      </c>
      <c r="M1512" s="548" t="s">
        <v>13868</v>
      </c>
      <c r="N1512" s="545" t="s">
        <v>13413</v>
      </c>
      <c r="O1512" s="545" t="s">
        <v>15217</v>
      </c>
      <c r="P1512" s="549">
        <v>1615</v>
      </c>
      <c r="Q1512" s="549">
        <v>2</v>
      </c>
      <c r="R1512" s="549">
        <v>109</v>
      </c>
      <c r="S1512" s="548"/>
      <c r="T1512" s="548"/>
      <c r="U1512" s="99"/>
    </row>
    <row r="1513" spans="1:21" ht="19.5" customHeight="1">
      <c r="A1513" s="545">
        <v>1968</v>
      </c>
      <c r="B1513" s="545" t="s">
        <v>11641</v>
      </c>
      <c r="C1513" s="545" t="s">
        <v>216</v>
      </c>
      <c r="D1513" s="546"/>
      <c r="E1513" s="171" t="str">
        <f t="shared" si="23"/>
        <v>1900</v>
      </c>
      <c r="F1513" s="547">
        <v>0</v>
      </c>
      <c r="G1513" s="548">
        <v>0</v>
      </c>
      <c r="H1513" s="547">
        <v>0</v>
      </c>
      <c r="I1513" s="545" t="s">
        <v>12665</v>
      </c>
      <c r="J1513" s="545"/>
      <c r="K1513" s="545" t="s">
        <v>13413</v>
      </c>
      <c r="L1513" s="545" t="s">
        <v>15218</v>
      </c>
      <c r="M1513" s="548" t="s">
        <v>13758</v>
      </c>
      <c r="N1513" s="545" t="s">
        <v>13413</v>
      </c>
      <c r="O1513" s="545" t="s">
        <v>14964</v>
      </c>
      <c r="P1513" s="549">
        <v>1616</v>
      </c>
      <c r="Q1513" s="549">
        <v>1</v>
      </c>
      <c r="R1513" s="549">
        <v>75</v>
      </c>
      <c r="S1513" s="548"/>
      <c r="T1513" s="548"/>
      <c r="U1513" s="99"/>
    </row>
    <row r="1514" spans="1:21" ht="19.5" customHeight="1">
      <c r="A1514" s="545">
        <v>1969</v>
      </c>
      <c r="B1514" s="545" t="s">
        <v>484</v>
      </c>
      <c r="C1514" s="545" t="s">
        <v>216</v>
      </c>
      <c r="D1514" s="546"/>
      <c r="E1514" s="171" t="str">
        <f t="shared" si="23"/>
        <v>1900</v>
      </c>
      <c r="F1514" s="547">
        <v>0</v>
      </c>
      <c r="G1514" s="548">
        <v>0</v>
      </c>
      <c r="H1514" s="547">
        <v>0</v>
      </c>
      <c r="I1514" s="545" t="s">
        <v>12665</v>
      </c>
      <c r="J1514" s="545"/>
      <c r="K1514" s="545" t="s">
        <v>13413</v>
      </c>
      <c r="L1514" s="545" t="s">
        <v>13865</v>
      </c>
      <c r="M1514" s="548" t="s">
        <v>13758</v>
      </c>
      <c r="N1514" s="545" t="s">
        <v>13413</v>
      </c>
      <c r="O1514" s="545" t="s">
        <v>14964</v>
      </c>
      <c r="P1514" s="549">
        <v>1617</v>
      </c>
      <c r="Q1514" s="549">
        <v>1</v>
      </c>
      <c r="R1514" s="549">
        <v>75</v>
      </c>
      <c r="S1514" s="548"/>
      <c r="T1514" s="548"/>
      <c r="U1514" s="99"/>
    </row>
    <row r="1515" spans="1:21" ht="19.5" customHeight="1">
      <c r="A1515" s="545">
        <v>1970</v>
      </c>
      <c r="B1515" s="545" t="s">
        <v>1146</v>
      </c>
      <c r="C1515" s="545" t="s">
        <v>216</v>
      </c>
      <c r="D1515" s="546"/>
      <c r="E1515" s="171" t="str">
        <f t="shared" si="23"/>
        <v>1900</v>
      </c>
      <c r="F1515" s="547">
        <v>0</v>
      </c>
      <c r="G1515" s="548">
        <v>0</v>
      </c>
      <c r="H1515" s="547">
        <v>0</v>
      </c>
      <c r="I1515" s="545" t="s">
        <v>12655</v>
      </c>
      <c r="J1515" s="545"/>
      <c r="K1515" s="545" t="s">
        <v>13413</v>
      </c>
      <c r="L1515" s="545" t="s">
        <v>15219</v>
      </c>
      <c r="M1515" s="548" t="s">
        <v>13758</v>
      </c>
      <c r="N1515" s="545" t="s">
        <v>13413</v>
      </c>
      <c r="O1515" s="545" t="s">
        <v>15220</v>
      </c>
      <c r="P1515" s="549">
        <v>1618</v>
      </c>
      <c r="Q1515" s="549">
        <v>1</v>
      </c>
      <c r="R1515" s="549">
        <v>109</v>
      </c>
      <c r="S1515" s="548"/>
      <c r="T1515" s="548"/>
      <c r="U1515" s="99"/>
    </row>
    <row r="1516" spans="1:21" ht="19.5" customHeight="1">
      <c r="A1516" s="545">
        <v>1971</v>
      </c>
      <c r="B1516" s="545" t="s">
        <v>11640</v>
      </c>
      <c r="C1516" s="545" t="s">
        <v>285</v>
      </c>
      <c r="D1516" s="546"/>
      <c r="E1516" s="171" t="str">
        <f t="shared" si="23"/>
        <v>1900</v>
      </c>
      <c r="F1516" s="547">
        <v>0</v>
      </c>
      <c r="G1516" s="548">
        <v>0</v>
      </c>
      <c r="H1516" s="547">
        <v>0</v>
      </c>
      <c r="I1516" s="545" t="s">
        <v>12659</v>
      </c>
      <c r="J1516" s="545"/>
      <c r="K1516" s="545" t="s">
        <v>13413</v>
      </c>
      <c r="L1516" s="545" t="s">
        <v>13413</v>
      </c>
      <c r="M1516" s="548" t="s">
        <v>13868</v>
      </c>
      <c r="N1516" s="545" t="s">
        <v>13413</v>
      </c>
      <c r="O1516" s="545" t="s">
        <v>13413</v>
      </c>
      <c r="P1516" s="549">
        <v>1619</v>
      </c>
      <c r="Q1516" s="549">
        <v>2</v>
      </c>
      <c r="R1516" s="549">
        <v>116</v>
      </c>
      <c r="S1516" s="548"/>
      <c r="T1516" s="548"/>
      <c r="U1516" s="99"/>
    </row>
    <row r="1517" spans="1:21" ht="19.5" customHeight="1">
      <c r="A1517" s="545">
        <v>1972</v>
      </c>
      <c r="B1517" s="545" t="s">
        <v>1065</v>
      </c>
      <c r="C1517" s="545" t="s">
        <v>216</v>
      </c>
      <c r="D1517" s="546"/>
      <c r="E1517" s="171" t="str">
        <f t="shared" si="23"/>
        <v>1900</v>
      </c>
      <c r="F1517" s="547">
        <v>0</v>
      </c>
      <c r="G1517" s="548">
        <v>0</v>
      </c>
      <c r="H1517" s="547">
        <v>0</v>
      </c>
      <c r="I1517" s="545" t="s">
        <v>12694</v>
      </c>
      <c r="J1517" s="545"/>
      <c r="K1517" s="545" t="s">
        <v>13413</v>
      </c>
      <c r="L1517" s="545" t="s">
        <v>15221</v>
      </c>
      <c r="M1517" s="548" t="s">
        <v>13868</v>
      </c>
      <c r="N1517" s="545" t="s">
        <v>22158</v>
      </c>
      <c r="O1517" s="545" t="s">
        <v>15222</v>
      </c>
      <c r="P1517" s="549">
        <v>1620</v>
      </c>
      <c r="Q1517" s="549">
        <v>2</v>
      </c>
      <c r="R1517" s="549">
        <v>104</v>
      </c>
      <c r="S1517" s="548"/>
      <c r="T1517" s="548">
        <v>39</v>
      </c>
      <c r="U1517" s="99"/>
    </row>
    <row r="1518" spans="1:21" ht="19.5" customHeight="1">
      <c r="A1518" s="545">
        <v>1974</v>
      </c>
      <c r="B1518" s="545" t="s">
        <v>1243</v>
      </c>
      <c r="C1518" s="545" t="s">
        <v>216</v>
      </c>
      <c r="D1518" s="546"/>
      <c r="E1518" s="171" t="str">
        <f t="shared" si="23"/>
        <v>1900</v>
      </c>
      <c r="F1518" s="547">
        <v>0</v>
      </c>
      <c r="G1518" s="548">
        <v>0</v>
      </c>
      <c r="H1518" s="547">
        <v>0</v>
      </c>
      <c r="I1518" s="545" t="s">
        <v>12700</v>
      </c>
      <c r="J1518" s="545"/>
      <c r="K1518" s="545" t="s">
        <v>13413</v>
      </c>
      <c r="L1518" s="545" t="s">
        <v>13413</v>
      </c>
      <c r="M1518" s="548" t="s">
        <v>13868</v>
      </c>
      <c r="N1518" s="545" t="s">
        <v>13413</v>
      </c>
      <c r="O1518" s="545" t="s">
        <v>13413</v>
      </c>
      <c r="P1518" s="549">
        <v>1621</v>
      </c>
      <c r="Q1518" s="549">
        <v>2</v>
      </c>
      <c r="R1518" s="549">
        <v>117</v>
      </c>
      <c r="S1518" s="548"/>
      <c r="T1518" s="548"/>
      <c r="U1518" s="99"/>
    </row>
    <row r="1519" spans="1:21" ht="19.5" customHeight="1">
      <c r="A1519" s="545">
        <v>1975</v>
      </c>
      <c r="B1519" s="545" t="s">
        <v>11639</v>
      </c>
      <c r="C1519" s="545" t="s">
        <v>216</v>
      </c>
      <c r="D1519" s="546"/>
      <c r="E1519" s="171" t="str">
        <f t="shared" si="23"/>
        <v>1900</v>
      </c>
      <c r="F1519" s="547">
        <v>0</v>
      </c>
      <c r="G1519" s="548">
        <v>0</v>
      </c>
      <c r="H1519" s="547">
        <v>0</v>
      </c>
      <c r="I1519" s="545" t="s">
        <v>12700</v>
      </c>
      <c r="J1519" s="545"/>
      <c r="K1519" s="545" t="s">
        <v>15223</v>
      </c>
      <c r="L1519" s="545" t="s">
        <v>13413</v>
      </c>
      <c r="M1519" s="548" t="s">
        <v>13868</v>
      </c>
      <c r="N1519" s="545" t="s">
        <v>13413</v>
      </c>
      <c r="O1519" s="545" t="s">
        <v>13413</v>
      </c>
      <c r="P1519" s="549">
        <v>1622</v>
      </c>
      <c r="Q1519" s="549">
        <v>2</v>
      </c>
      <c r="R1519" s="549">
        <v>117</v>
      </c>
      <c r="S1519" s="548"/>
      <c r="T1519" s="548"/>
      <c r="U1519" s="99"/>
    </row>
    <row r="1520" spans="1:21" ht="19.5" customHeight="1">
      <c r="A1520" s="545">
        <v>1976</v>
      </c>
      <c r="B1520" s="545" t="s">
        <v>6916</v>
      </c>
      <c r="C1520" s="545" t="s">
        <v>216</v>
      </c>
      <c r="D1520" s="546">
        <v>46052</v>
      </c>
      <c r="E1520" s="171" t="str">
        <f t="shared" si="23"/>
        <v>2026</v>
      </c>
      <c r="F1520" s="547">
        <v>263613</v>
      </c>
      <c r="G1520" s="548">
        <v>0.19</v>
      </c>
      <c r="H1520" s="547">
        <v>221523.53</v>
      </c>
      <c r="I1520" s="545" t="s">
        <v>12700</v>
      </c>
      <c r="J1520" s="545" t="s">
        <v>13307</v>
      </c>
      <c r="K1520" s="545" t="s">
        <v>15224</v>
      </c>
      <c r="L1520" s="545" t="s">
        <v>15225</v>
      </c>
      <c r="M1520" s="548" t="s">
        <v>13758</v>
      </c>
      <c r="N1520" s="545" t="s">
        <v>13413</v>
      </c>
      <c r="O1520" s="545" t="s">
        <v>13413</v>
      </c>
      <c r="P1520" s="549">
        <v>1623</v>
      </c>
      <c r="Q1520" s="549">
        <v>1</v>
      </c>
      <c r="R1520" s="549">
        <v>117</v>
      </c>
      <c r="S1520" s="548">
        <v>2228</v>
      </c>
      <c r="T1520" s="548"/>
      <c r="U1520" s="99"/>
    </row>
    <row r="1521" spans="1:21" ht="19.5" customHeight="1">
      <c r="A1521" s="545">
        <v>1977</v>
      </c>
      <c r="B1521" s="545" t="s">
        <v>11638</v>
      </c>
      <c r="C1521" s="545" t="s">
        <v>216</v>
      </c>
      <c r="D1521" s="546"/>
      <c r="E1521" s="171" t="str">
        <f t="shared" si="23"/>
        <v>1900</v>
      </c>
      <c r="F1521" s="547">
        <v>0</v>
      </c>
      <c r="G1521" s="548">
        <v>0</v>
      </c>
      <c r="H1521" s="547">
        <v>0</v>
      </c>
      <c r="I1521" s="545" t="s">
        <v>12700</v>
      </c>
      <c r="J1521" s="545"/>
      <c r="K1521" s="545" t="s">
        <v>13413</v>
      </c>
      <c r="L1521" s="545" t="s">
        <v>15226</v>
      </c>
      <c r="M1521" s="548" t="s">
        <v>13868</v>
      </c>
      <c r="N1521" s="545" t="s">
        <v>13413</v>
      </c>
      <c r="O1521" s="545" t="s">
        <v>13413</v>
      </c>
      <c r="P1521" s="549">
        <v>1624</v>
      </c>
      <c r="Q1521" s="549">
        <v>2</v>
      </c>
      <c r="R1521" s="549">
        <v>117</v>
      </c>
      <c r="S1521" s="548"/>
      <c r="T1521" s="548"/>
      <c r="U1521" s="99"/>
    </row>
    <row r="1522" spans="1:21" ht="19.5" customHeight="1">
      <c r="A1522" s="545">
        <v>1980</v>
      </c>
      <c r="B1522" s="545" t="s">
        <v>843</v>
      </c>
      <c r="C1522" s="545" t="s">
        <v>216</v>
      </c>
      <c r="D1522" s="546"/>
      <c r="E1522" s="171" t="str">
        <f t="shared" si="23"/>
        <v>1900</v>
      </c>
      <c r="F1522" s="547">
        <v>0</v>
      </c>
      <c r="G1522" s="548">
        <v>0</v>
      </c>
      <c r="H1522" s="547">
        <v>0</v>
      </c>
      <c r="I1522" s="545" t="s">
        <v>12684</v>
      </c>
      <c r="J1522" s="545"/>
      <c r="K1522" s="545" t="s">
        <v>13413</v>
      </c>
      <c r="L1522" s="545" t="s">
        <v>13982</v>
      </c>
      <c r="M1522" s="548" t="s">
        <v>13758</v>
      </c>
      <c r="N1522" s="545" t="s">
        <v>13413</v>
      </c>
      <c r="O1522" s="545" t="s">
        <v>15227</v>
      </c>
      <c r="P1522" s="549">
        <v>1626</v>
      </c>
      <c r="Q1522" s="549">
        <v>1</v>
      </c>
      <c r="R1522" s="549">
        <v>95</v>
      </c>
      <c r="S1522" s="548"/>
      <c r="T1522" s="548"/>
      <c r="U1522" s="99"/>
    </row>
    <row r="1523" spans="1:21" ht="19.5" customHeight="1">
      <c r="A1523" s="545">
        <v>1981</v>
      </c>
      <c r="B1523" s="545" t="s">
        <v>1307</v>
      </c>
      <c r="C1523" s="545" t="s">
        <v>216</v>
      </c>
      <c r="D1523" s="546"/>
      <c r="E1523" s="171" t="str">
        <f t="shared" si="23"/>
        <v>1900</v>
      </c>
      <c r="F1523" s="547">
        <v>0</v>
      </c>
      <c r="G1523" s="548">
        <v>0</v>
      </c>
      <c r="H1523" s="547">
        <v>0</v>
      </c>
      <c r="I1523" s="545" t="s">
        <v>12701</v>
      </c>
      <c r="J1523" s="545"/>
      <c r="K1523" s="545" t="s">
        <v>13413</v>
      </c>
      <c r="L1523" s="545" t="s">
        <v>13413</v>
      </c>
      <c r="M1523" s="548" t="s">
        <v>13758</v>
      </c>
      <c r="N1523" s="545" t="s">
        <v>13413</v>
      </c>
      <c r="O1523" s="545" t="s">
        <v>13413</v>
      </c>
      <c r="P1523" s="549">
        <v>1627</v>
      </c>
      <c r="Q1523" s="549">
        <v>1</v>
      </c>
      <c r="R1523" s="549">
        <v>10</v>
      </c>
      <c r="S1523" s="548"/>
      <c r="T1523" s="548"/>
      <c r="U1523" s="99"/>
    </row>
    <row r="1524" spans="1:21" ht="19.5" customHeight="1">
      <c r="A1524" s="545">
        <v>1982</v>
      </c>
      <c r="B1524" s="545" t="s">
        <v>1315</v>
      </c>
      <c r="C1524" s="545" t="s">
        <v>216</v>
      </c>
      <c r="D1524" s="546">
        <v>44590</v>
      </c>
      <c r="E1524" s="171" t="str">
        <f t="shared" si="23"/>
        <v>2022</v>
      </c>
      <c r="F1524" s="547">
        <v>6126</v>
      </c>
      <c r="G1524" s="548">
        <v>0.19</v>
      </c>
      <c r="H1524" s="547">
        <v>5147.8999999999996</v>
      </c>
      <c r="I1524" s="545" t="s">
        <v>12701</v>
      </c>
      <c r="J1524" s="545" t="s">
        <v>13297</v>
      </c>
      <c r="K1524" s="545" t="s">
        <v>13413</v>
      </c>
      <c r="L1524" s="545" t="s">
        <v>13413</v>
      </c>
      <c r="M1524" s="548" t="s">
        <v>13758</v>
      </c>
      <c r="N1524" s="545" t="s">
        <v>13413</v>
      </c>
      <c r="O1524" s="545" t="s">
        <v>13413</v>
      </c>
      <c r="P1524" s="549">
        <v>1628</v>
      </c>
      <c r="Q1524" s="549">
        <v>1</v>
      </c>
      <c r="R1524" s="549">
        <v>10</v>
      </c>
      <c r="S1524" s="548">
        <v>2257</v>
      </c>
      <c r="T1524" s="548"/>
      <c r="U1524" s="99"/>
    </row>
    <row r="1525" spans="1:21" ht="19.5" customHeight="1">
      <c r="A1525" s="545">
        <v>1983</v>
      </c>
      <c r="B1525" s="545" t="s">
        <v>1345</v>
      </c>
      <c r="C1525" s="545" t="s">
        <v>216</v>
      </c>
      <c r="D1525" s="546"/>
      <c r="E1525" s="171" t="str">
        <f t="shared" si="23"/>
        <v>1900</v>
      </c>
      <c r="F1525" s="547">
        <v>0</v>
      </c>
      <c r="G1525" s="548">
        <v>0</v>
      </c>
      <c r="H1525" s="547">
        <v>0</v>
      </c>
      <c r="I1525" s="545" t="s">
        <v>12701</v>
      </c>
      <c r="J1525" s="545"/>
      <c r="K1525" s="545" t="s">
        <v>13413</v>
      </c>
      <c r="L1525" s="545" t="s">
        <v>15228</v>
      </c>
      <c r="M1525" s="548" t="s">
        <v>13868</v>
      </c>
      <c r="N1525" s="545" t="s">
        <v>13413</v>
      </c>
      <c r="O1525" s="545" t="s">
        <v>15229</v>
      </c>
      <c r="P1525" s="549">
        <v>1629</v>
      </c>
      <c r="Q1525" s="549">
        <v>2</v>
      </c>
      <c r="R1525" s="549">
        <v>10</v>
      </c>
      <c r="S1525" s="548"/>
      <c r="T1525" s="548"/>
      <c r="U1525" s="99"/>
    </row>
    <row r="1526" spans="1:21" ht="19.5" customHeight="1">
      <c r="A1526" s="545">
        <v>1984</v>
      </c>
      <c r="B1526" s="545" t="s">
        <v>1334</v>
      </c>
      <c r="C1526" s="545" t="s">
        <v>209</v>
      </c>
      <c r="D1526" s="546">
        <v>46052</v>
      </c>
      <c r="E1526" s="171" t="str">
        <f t="shared" si="23"/>
        <v>2026</v>
      </c>
      <c r="F1526" s="547">
        <v>2652</v>
      </c>
      <c r="G1526" s="548">
        <v>0.19</v>
      </c>
      <c r="H1526" s="547">
        <v>2228.5700000000002</v>
      </c>
      <c r="I1526" s="545" t="s">
        <v>12659</v>
      </c>
      <c r="J1526" s="545" t="s">
        <v>13307</v>
      </c>
      <c r="K1526" s="545" t="s">
        <v>13413</v>
      </c>
      <c r="L1526" s="545" t="s">
        <v>15230</v>
      </c>
      <c r="M1526" s="548" t="s">
        <v>13758</v>
      </c>
      <c r="N1526" s="545" t="s">
        <v>13413</v>
      </c>
      <c r="O1526" s="545" t="s">
        <v>13413</v>
      </c>
      <c r="P1526" s="549">
        <v>1630</v>
      </c>
      <c r="Q1526" s="549">
        <v>1</v>
      </c>
      <c r="R1526" s="549">
        <v>116</v>
      </c>
      <c r="S1526" s="548">
        <v>2228</v>
      </c>
      <c r="T1526" s="548"/>
      <c r="U1526" s="99"/>
    </row>
    <row r="1527" spans="1:21" ht="19.5" customHeight="1">
      <c r="A1527" s="545">
        <v>1985</v>
      </c>
      <c r="B1527" s="545" t="s">
        <v>6816</v>
      </c>
      <c r="C1527" s="545" t="s">
        <v>209</v>
      </c>
      <c r="D1527" s="546">
        <v>43990</v>
      </c>
      <c r="E1527" s="171" t="str">
        <f t="shared" si="23"/>
        <v>2020</v>
      </c>
      <c r="F1527" s="547">
        <v>1613</v>
      </c>
      <c r="G1527" s="548">
        <v>0.19</v>
      </c>
      <c r="H1527" s="547">
        <v>1355.46</v>
      </c>
      <c r="I1527" s="545" t="s">
        <v>12725</v>
      </c>
      <c r="J1527" s="545" t="s">
        <v>13297</v>
      </c>
      <c r="K1527" s="545" t="s">
        <v>13413</v>
      </c>
      <c r="L1527" s="545" t="s">
        <v>14664</v>
      </c>
      <c r="M1527" s="548" t="s">
        <v>13758</v>
      </c>
      <c r="N1527" s="545" t="s">
        <v>13413</v>
      </c>
      <c r="O1527" s="545" t="s">
        <v>15231</v>
      </c>
      <c r="P1527" s="549">
        <v>1631</v>
      </c>
      <c r="Q1527" s="549">
        <v>1</v>
      </c>
      <c r="R1527" s="549">
        <v>147</v>
      </c>
      <c r="S1527" s="548">
        <v>2257</v>
      </c>
      <c r="T1527" s="548"/>
      <c r="U1527" s="99"/>
    </row>
    <row r="1528" spans="1:21" ht="19.5" customHeight="1">
      <c r="A1528" s="545">
        <v>1987</v>
      </c>
      <c r="B1528" s="545" t="s">
        <v>12477</v>
      </c>
      <c r="C1528" s="545" t="s">
        <v>285</v>
      </c>
      <c r="D1528" s="546">
        <v>46052</v>
      </c>
      <c r="E1528" s="171" t="str">
        <f t="shared" si="23"/>
        <v>2026</v>
      </c>
      <c r="F1528" s="547">
        <v>5738</v>
      </c>
      <c r="G1528" s="548">
        <v>0.19</v>
      </c>
      <c r="H1528" s="547">
        <v>4821.8500000000004</v>
      </c>
      <c r="I1528" s="545" t="s">
        <v>12659</v>
      </c>
      <c r="J1528" s="545" t="s">
        <v>13307</v>
      </c>
      <c r="K1528" s="545" t="s">
        <v>13413</v>
      </c>
      <c r="L1528" s="545" t="s">
        <v>13413</v>
      </c>
      <c r="M1528" s="548" t="s">
        <v>13758</v>
      </c>
      <c r="N1528" s="545" t="s">
        <v>13413</v>
      </c>
      <c r="O1528" s="545" t="s">
        <v>13413</v>
      </c>
      <c r="P1528" s="549">
        <v>1632</v>
      </c>
      <c r="Q1528" s="549">
        <v>1</v>
      </c>
      <c r="R1528" s="549">
        <v>116</v>
      </c>
      <c r="S1528" s="548">
        <v>2228</v>
      </c>
      <c r="T1528" s="548"/>
      <c r="U1528" s="99"/>
    </row>
    <row r="1529" spans="1:21" ht="19.5" customHeight="1">
      <c r="A1529" s="545">
        <v>1989</v>
      </c>
      <c r="B1529" s="545" t="s">
        <v>11637</v>
      </c>
      <c r="C1529" s="545" t="s">
        <v>216</v>
      </c>
      <c r="D1529" s="546"/>
      <c r="E1529" s="171" t="str">
        <f t="shared" si="23"/>
        <v>1900</v>
      </c>
      <c r="F1529" s="547">
        <v>0</v>
      </c>
      <c r="G1529" s="548">
        <v>0</v>
      </c>
      <c r="H1529" s="547">
        <v>0</v>
      </c>
      <c r="I1529" s="545" t="s">
        <v>12680</v>
      </c>
      <c r="J1529" s="545"/>
      <c r="K1529" s="545" t="s">
        <v>13413</v>
      </c>
      <c r="L1529" s="545" t="s">
        <v>13919</v>
      </c>
      <c r="M1529" s="548" t="s">
        <v>13758</v>
      </c>
      <c r="N1529" s="545" t="s">
        <v>13413</v>
      </c>
      <c r="O1529" s="545" t="s">
        <v>15232</v>
      </c>
      <c r="P1529" s="549">
        <v>1634</v>
      </c>
      <c r="Q1529" s="549">
        <v>1</v>
      </c>
      <c r="R1529" s="549">
        <v>20</v>
      </c>
      <c r="S1529" s="548"/>
      <c r="T1529" s="548"/>
      <c r="U1529" s="99"/>
    </row>
    <row r="1530" spans="1:21" ht="19.5" customHeight="1">
      <c r="A1530" s="545">
        <v>1990</v>
      </c>
      <c r="B1530" s="545" t="s">
        <v>7099</v>
      </c>
      <c r="C1530" s="545" t="s">
        <v>216</v>
      </c>
      <c r="D1530" s="546">
        <v>46052</v>
      </c>
      <c r="E1530" s="171" t="str">
        <f t="shared" si="23"/>
        <v>2026</v>
      </c>
      <c r="F1530" s="547">
        <v>8740</v>
      </c>
      <c r="G1530" s="548">
        <v>0.19</v>
      </c>
      <c r="H1530" s="547">
        <v>7344.54</v>
      </c>
      <c r="I1530" s="545" t="s">
        <v>12640</v>
      </c>
      <c r="J1530" s="545" t="s">
        <v>13307</v>
      </c>
      <c r="K1530" s="545" t="s">
        <v>22174</v>
      </c>
      <c r="L1530" s="545" t="s">
        <v>13413</v>
      </c>
      <c r="M1530" s="548" t="s">
        <v>13758</v>
      </c>
      <c r="N1530" s="545" t="s">
        <v>13413</v>
      </c>
      <c r="O1530" s="545" t="s">
        <v>13413</v>
      </c>
      <c r="P1530" s="549">
        <v>1635</v>
      </c>
      <c r="Q1530" s="549">
        <v>1</v>
      </c>
      <c r="R1530" s="549">
        <v>1</v>
      </c>
      <c r="S1530" s="548">
        <v>2228</v>
      </c>
      <c r="T1530" s="548"/>
      <c r="U1530" s="99"/>
    </row>
    <row r="1531" spans="1:21" ht="19.5" customHeight="1">
      <c r="A1531" s="545">
        <v>1991</v>
      </c>
      <c r="B1531" s="545" t="s">
        <v>227</v>
      </c>
      <c r="C1531" s="545" t="s">
        <v>206</v>
      </c>
      <c r="D1531" s="546">
        <v>46064</v>
      </c>
      <c r="E1531" s="171" t="str">
        <f t="shared" si="23"/>
        <v>2026</v>
      </c>
      <c r="F1531" s="547">
        <v>4356</v>
      </c>
      <c r="G1531" s="548">
        <v>0.19</v>
      </c>
      <c r="H1531" s="547">
        <v>3660.5</v>
      </c>
      <c r="I1531" s="545" t="s">
        <v>12640</v>
      </c>
      <c r="J1531" s="545" t="s">
        <v>13296</v>
      </c>
      <c r="K1531" s="545" t="s">
        <v>22175</v>
      </c>
      <c r="L1531" s="545" t="s">
        <v>13413</v>
      </c>
      <c r="M1531" s="548" t="s">
        <v>13758</v>
      </c>
      <c r="N1531" s="545" t="s">
        <v>13413</v>
      </c>
      <c r="O1531" s="545" t="s">
        <v>15233</v>
      </c>
      <c r="P1531" s="549">
        <v>1636</v>
      </c>
      <c r="Q1531" s="549">
        <v>1</v>
      </c>
      <c r="R1531" s="549">
        <v>1</v>
      </c>
      <c r="S1531" s="548">
        <v>2218</v>
      </c>
      <c r="T1531" s="548"/>
      <c r="U1531" s="99"/>
    </row>
    <row r="1532" spans="1:21" ht="19.5" customHeight="1">
      <c r="A1532" s="545">
        <v>1992</v>
      </c>
      <c r="B1532" s="545" t="s">
        <v>6378</v>
      </c>
      <c r="C1532" s="545" t="s">
        <v>206</v>
      </c>
      <c r="D1532" s="546">
        <v>46052</v>
      </c>
      <c r="E1532" s="171" t="str">
        <f t="shared" si="23"/>
        <v>2026</v>
      </c>
      <c r="F1532" s="547">
        <v>4284</v>
      </c>
      <c r="G1532" s="548">
        <v>0.19</v>
      </c>
      <c r="H1532" s="547">
        <v>3600</v>
      </c>
      <c r="I1532" s="545" t="s">
        <v>12644</v>
      </c>
      <c r="J1532" s="545" t="s">
        <v>13307</v>
      </c>
      <c r="K1532" s="545" t="s">
        <v>13413</v>
      </c>
      <c r="L1532" s="545" t="s">
        <v>13413</v>
      </c>
      <c r="M1532" s="548" t="s">
        <v>13758</v>
      </c>
      <c r="N1532" s="545" t="s">
        <v>13413</v>
      </c>
      <c r="O1532" s="545" t="s">
        <v>13413</v>
      </c>
      <c r="P1532" s="549">
        <v>1637</v>
      </c>
      <c r="Q1532" s="549">
        <v>1</v>
      </c>
      <c r="R1532" s="549">
        <v>62</v>
      </c>
      <c r="S1532" s="548">
        <v>2228</v>
      </c>
      <c r="T1532" s="548"/>
      <c r="U1532" s="99"/>
    </row>
    <row r="1533" spans="1:21" ht="19.5" customHeight="1">
      <c r="A1533" s="545">
        <v>1995</v>
      </c>
      <c r="B1533" s="545" t="s">
        <v>314</v>
      </c>
      <c r="C1533" s="545" t="s">
        <v>311</v>
      </c>
      <c r="D1533" s="546">
        <v>46052</v>
      </c>
      <c r="E1533" s="171" t="str">
        <f t="shared" si="23"/>
        <v>2026</v>
      </c>
      <c r="F1533" s="547">
        <v>92775</v>
      </c>
      <c r="G1533" s="548">
        <v>0.19</v>
      </c>
      <c r="H1533" s="547">
        <v>77962.179999999993</v>
      </c>
      <c r="I1533" s="545" t="s">
        <v>12651</v>
      </c>
      <c r="J1533" s="545" t="s">
        <v>13307</v>
      </c>
      <c r="K1533" s="545" t="s">
        <v>13413</v>
      </c>
      <c r="L1533" s="545" t="s">
        <v>13413</v>
      </c>
      <c r="M1533" s="548" t="s">
        <v>13758</v>
      </c>
      <c r="N1533" s="545" t="s">
        <v>13413</v>
      </c>
      <c r="O1533" s="545" t="s">
        <v>13413</v>
      </c>
      <c r="P1533" s="549">
        <v>1638</v>
      </c>
      <c r="Q1533" s="549">
        <v>1</v>
      </c>
      <c r="R1533" s="549">
        <v>68</v>
      </c>
      <c r="S1533" s="548">
        <v>2228</v>
      </c>
      <c r="T1533" s="548"/>
      <c r="U1533" s="99"/>
    </row>
    <row r="1534" spans="1:21" ht="19.5" customHeight="1">
      <c r="A1534" s="545">
        <v>2000</v>
      </c>
      <c r="B1534" s="545" t="s">
        <v>2419</v>
      </c>
      <c r="C1534" s="545" t="s">
        <v>216</v>
      </c>
      <c r="D1534" s="546"/>
      <c r="E1534" s="171" t="str">
        <f t="shared" si="23"/>
        <v>1900</v>
      </c>
      <c r="F1534" s="547">
        <v>0</v>
      </c>
      <c r="G1534" s="548">
        <v>0</v>
      </c>
      <c r="H1534" s="547">
        <v>0</v>
      </c>
      <c r="I1534" s="545" t="s">
        <v>12642</v>
      </c>
      <c r="J1534" s="545"/>
      <c r="K1534" s="545" t="s">
        <v>13413</v>
      </c>
      <c r="L1534" s="545" t="s">
        <v>13807</v>
      </c>
      <c r="M1534" s="548" t="s">
        <v>13758</v>
      </c>
      <c r="N1534" s="545" t="s">
        <v>13413</v>
      </c>
      <c r="O1534" s="545" t="s">
        <v>15234</v>
      </c>
      <c r="P1534" s="549">
        <v>1642</v>
      </c>
      <c r="Q1534" s="549">
        <v>1</v>
      </c>
      <c r="R1534" s="549">
        <v>135</v>
      </c>
      <c r="S1534" s="548"/>
      <c r="T1534" s="548"/>
      <c r="U1534" s="99"/>
    </row>
    <row r="1535" spans="1:21" ht="19.5" customHeight="1">
      <c r="A1535" s="545">
        <v>2001</v>
      </c>
      <c r="B1535" s="545" t="s">
        <v>1347</v>
      </c>
      <c r="C1535" s="545" t="s">
        <v>216</v>
      </c>
      <c r="D1535" s="546">
        <v>44585</v>
      </c>
      <c r="E1535" s="171" t="str">
        <f t="shared" si="23"/>
        <v>2022</v>
      </c>
      <c r="F1535" s="547">
        <v>23963.01</v>
      </c>
      <c r="G1535" s="548">
        <v>0.19</v>
      </c>
      <c r="H1535" s="547">
        <v>20136.98</v>
      </c>
      <c r="I1535" s="545" t="s">
        <v>12700</v>
      </c>
      <c r="J1535" s="545" t="s">
        <v>13297</v>
      </c>
      <c r="K1535" s="545" t="s">
        <v>15235</v>
      </c>
      <c r="L1535" s="545" t="s">
        <v>15235</v>
      </c>
      <c r="M1535" s="548" t="s">
        <v>13868</v>
      </c>
      <c r="N1535" s="545" t="s">
        <v>13413</v>
      </c>
      <c r="O1535" s="545" t="s">
        <v>13413</v>
      </c>
      <c r="P1535" s="549">
        <v>1643</v>
      </c>
      <c r="Q1535" s="549">
        <v>2</v>
      </c>
      <c r="R1535" s="549">
        <v>117</v>
      </c>
      <c r="S1535" s="548">
        <v>2257</v>
      </c>
      <c r="T1535" s="548"/>
      <c r="U1535" s="99"/>
    </row>
    <row r="1536" spans="1:21" ht="19.5" customHeight="1">
      <c r="A1536" s="545">
        <v>2002</v>
      </c>
      <c r="B1536" s="545" t="s">
        <v>6611</v>
      </c>
      <c r="C1536" s="545" t="s">
        <v>216</v>
      </c>
      <c r="D1536" s="546">
        <v>46045</v>
      </c>
      <c r="E1536" s="171" t="str">
        <f t="shared" si="23"/>
        <v>2026</v>
      </c>
      <c r="F1536" s="547">
        <v>34510</v>
      </c>
      <c r="G1536" s="548">
        <v>0.19</v>
      </c>
      <c r="H1536" s="547">
        <v>29000</v>
      </c>
      <c r="I1536" s="545" t="s">
        <v>12700</v>
      </c>
      <c r="J1536" s="545" t="s">
        <v>13296</v>
      </c>
      <c r="K1536" s="545" t="s">
        <v>15235</v>
      </c>
      <c r="L1536" s="545" t="s">
        <v>15235</v>
      </c>
      <c r="M1536" s="548" t="s">
        <v>13868</v>
      </c>
      <c r="N1536" s="545" t="s">
        <v>13413</v>
      </c>
      <c r="O1536" s="545" t="s">
        <v>13413</v>
      </c>
      <c r="P1536" s="549">
        <v>1644</v>
      </c>
      <c r="Q1536" s="549">
        <v>2</v>
      </c>
      <c r="R1536" s="549">
        <v>117</v>
      </c>
      <c r="S1536" s="548">
        <v>2218</v>
      </c>
      <c r="T1536" s="548"/>
      <c r="U1536" s="99"/>
    </row>
    <row r="1537" spans="1:21" ht="19.5" customHeight="1">
      <c r="A1537" s="545">
        <v>2003</v>
      </c>
      <c r="B1537" s="545" t="s">
        <v>4624</v>
      </c>
      <c r="C1537" s="545" t="s">
        <v>216</v>
      </c>
      <c r="D1537" s="546"/>
      <c r="E1537" s="171" t="str">
        <f t="shared" si="23"/>
        <v>1900</v>
      </c>
      <c r="F1537" s="547">
        <v>0</v>
      </c>
      <c r="G1537" s="548">
        <v>0</v>
      </c>
      <c r="H1537" s="547">
        <v>0</v>
      </c>
      <c r="I1537" s="545" t="s">
        <v>12700</v>
      </c>
      <c r="J1537" s="545"/>
      <c r="K1537" s="545" t="s">
        <v>15236</v>
      </c>
      <c r="L1537" s="545" t="s">
        <v>13413</v>
      </c>
      <c r="M1537" s="548" t="s">
        <v>13868</v>
      </c>
      <c r="N1537" s="545" t="s">
        <v>13413</v>
      </c>
      <c r="O1537" s="545" t="s">
        <v>15237</v>
      </c>
      <c r="P1537" s="549">
        <v>1645</v>
      </c>
      <c r="Q1537" s="549">
        <v>2</v>
      </c>
      <c r="R1537" s="549">
        <v>117</v>
      </c>
      <c r="S1537" s="548"/>
      <c r="T1537" s="548"/>
      <c r="U1537" s="99"/>
    </row>
    <row r="1538" spans="1:21" ht="19.5" customHeight="1">
      <c r="A1538" s="545">
        <v>2004</v>
      </c>
      <c r="B1538" s="545" t="s">
        <v>1721</v>
      </c>
      <c r="C1538" s="545" t="s">
        <v>206</v>
      </c>
      <c r="D1538" s="546"/>
      <c r="E1538" s="171" t="str">
        <f t="shared" si="23"/>
        <v>1900</v>
      </c>
      <c r="F1538" s="547">
        <v>0</v>
      </c>
      <c r="G1538" s="548">
        <v>0</v>
      </c>
      <c r="H1538" s="547">
        <v>0</v>
      </c>
      <c r="I1538" s="545" t="s">
        <v>12709</v>
      </c>
      <c r="J1538" s="545"/>
      <c r="K1538" s="545" t="s">
        <v>13413</v>
      </c>
      <c r="L1538" s="545" t="s">
        <v>13413</v>
      </c>
      <c r="M1538" s="548" t="s">
        <v>13758</v>
      </c>
      <c r="N1538" s="545" t="s">
        <v>13413</v>
      </c>
      <c r="O1538" s="545" t="s">
        <v>15238</v>
      </c>
      <c r="P1538" s="549">
        <v>1646</v>
      </c>
      <c r="Q1538" s="549">
        <v>1</v>
      </c>
      <c r="R1538" s="549">
        <v>124</v>
      </c>
      <c r="S1538" s="548"/>
      <c r="T1538" s="548"/>
      <c r="U1538" s="99"/>
    </row>
    <row r="1539" spans="1:21" ht="19.5" customHeight="1">
      <c r="A1539" s="545">
        <v>2005</v>
      </c>
      <c r="B1539" s="545" t="s">
        <v>11636</v>
      </c>
      <c r="C1539" s="545" t="s">
        <v>209</v>
      </c>
      <c r="D1539" s="546"/>
      <c r="E1539" s="171" t="str">
        <f t="shared" si="23"/>
        <v>1900</v>
      </c>
      <c r="F1539" s="547">
        <v>0</v>
      </c>
      <c r="G1539" s="548">
        <v>0</v>
      </c>
      <c r="H1539" s="547">
        <v>0</v>
      </c>
      <c r="I1539" s="545" t="s">
        <v>12719</v>
      </c>
      <c r="J1539" s="545"/>
      <c r="K1539" s="545" t="s">
        <v>13413</v>
      </c>
      <c r="L1539" s="545" t="s">
        <v>13899</v>
      </c>
      <c r="M1539" s="548" t="s">
        <v>13758</v>
      </c>
      <c r="N1539" s="545" t="s">
        <v>13413</v>
      </c>
      <c r="O1539" s="545" t="s">
        <v>14830</v>
      </c>
      <c r="P1539" s="549">
        <v>1647</v>
      </c>
      <c r="Q1539" s="549">
        <v>1</v>
      </c>
      <c r="R1539" s="549">
        <v>157</v>
      </c>
      <c r="S1539" s="548"/>
      <c r="T1539" s="548"/>
      <c r="U1539" s="99"/>
    </row>
    <row r="1540" spans="1:21" ht="19.5" customHeight="1">
      <c r="A1540" s="545">
        <v>2006</v>
      </c>
      <c r="B1540" s="545" t="s">
        <v>11635</v>
      </c>
      <c r="C1540" s="545" t="s">
        <v>209</v>
      </c>
      <c r="D1540" s="546"/>
      <c r="E1540" s="171" t="str">
        <f t="shared" ref="E1540:E1603" si="24">TEXT(D1540,"YYYY")</f>
        <v>1900</v>
      </c>
      <c r="F1540" s="547">
        <v>0</v>
      </c>
      <c r="G1540" s="548">
        <v>0</v>
      </c>
      <c r="H1540" s="547">
        <v>0</v>
      </c>
      <c r="I1540" s="545" t="s">
        <v>12719</v>
      </c>
      <c r="J1540" s="545"/>
      <c r="K1540" s="545" t="s">
        <v>13413</v>
      </c>
      <c r="L1540" s="545" t="s">
        <v>13899</v>
      </c>
      <c r="M1540" s="548" t="s">
        <v>13758</v>
      </c>
      <c r="N1540" s="545" t="s">
        <v>13413</v>
      </c>
      <c r="O1540" s="545" t="s">
        <v>14830</v>
      </c>
      <c r="P1540" s="549">
        <v>1648</v>
      </c>
      <c r="Q1540" s="549">
        <v>1</v>
      </c>
      <c r="R1540" s="549">
        <v>157</v>
      </c>
      <c r="S1540" s="548"/>
      <c r="T1540" s="548"/>
      <c r="U1540" s="99"/>
    </row>
    <row r="1541" spans="1:21" ht="19.5" customHeight="1">
      <c r="A1541" s="545">
        <v>2007</v>
      </c>
      <c r="B1541" s="545" t="s">
        <v>11634</v>
      </c>
      <c r="C1541" s="545" t="s">
        <v>209</v>
      </c>
      <c r="D1541" s="546"/>
      <c r="E1541" s="171" t="str">
        <f t="shared" si="24"/>
        <v>1900</v>
      </c>
      <c r="F1541" s="547">
        <v>0</v>
      </c>
      <c r="G1541" s="548">
        <v>0</v>
      </c>
      <c r="H1541" s="547">
        <v>0</v>
      </c>
      <c r="I1541" s="545" t="s">
        <v>12719</v>
      </c>
      <c r="J1541" s="545"/>
      <c r="K1541" s="545" t="s">
        <v>13413</v>
      </c>
      <c r="L1541" s="545" t="s">
        <v>13899</v>
      </c>
      <c r="M1541" s="548" t="s">
        <v>13758</v>
      </c>
      <c r="N1541" s="545" t="s">
        <v>13413</v>
      </c>
      <c r="O1541" s="545" t="s">
        <v>14830</v>
      </c>
      <c r="P1541" s="549">
        <v>1649</v>
      </c>
      <c r="Q1541" s="549">
        <v>1</v>
      </c>
      <c r="R1541" s="549">
        <v>157</v>
      </c>
      <c r="S1541" s="548"/>
      <c r="T1541" s="548"/>
      <c r="U1541" s="99"/>
    </row>
    <row r="1542" spans="1:21" ht="19.5" customHeight="1">
      <c r="A1542" s="545">
        <v>2008</v>
      </c>
      <c r="B1542" s="545" t="s">
        <v>11633</v>
      </c>
      <c r="C1542" s="545" t="s">
        <v>209</v>
      </c>
      <c r="D1542" s="546"/>
      <c r="E1542" s="171" t="str">
        <f t="shared" si="24"/>
        <v>1900</v>
      </c>
      <c r="F1542" s="547">
        <v>0</v>
      </c>
      <c r="G1542" s="548">
        <v>0</v>
      </c>
      <c r="H1542" s="547">
        <v>0</v>
      </c>
      <c r="I1542" s="545" t="s">
        <v>12719</v>
      </c>
      <c r="J1542" s="545"/>
      <c r="K1542" s="545" t="s">
        <v>13413</v>
      </c>
      <c r="L1542" s="545" t="s">
        <v>13899</v>
      </c>
      <c r="M1542" s="548" t="s">
        <v>13758</v>
      </c>
      <c r="N1542" s="545" t="s">
        <v>13413</v>
      </c>
      <c r="O1542" s="545" t="s">
        <v>14830</v>
      </c>
      <c r="P1542" s="549">
        <v>1650</v>
      </c>
      <c r="Q1542" s="549">
        <v>1</v>
      </c>
      <c r="R1542" s="549">
        <v>157</v>
      </c>
      <c r="S1542" s="548"/>
      <c r="T1542" s="548"/>
      <c r="U1542" s="99"/>
    </row>
    <row r="1543" spans="1:21" ht="19.5" customHeight="1">
      <c r="A1543" s="545">
        <v>2009</v>
      </c>
      <c r="B1543" s="545" t="s">
        <v>11632</v>
      </c>
      <c r="C1543" s="545" t="s">
        <v>209</v>
      </c>
      <c r="D1543" s="546"/>
      <c r="E1543" s="171" t="str">
        <f t="shared" si="24"/>
        <v>1900</v>
      </c>
      <c r="F1543" s="547">
        <v>0</v>
      </c>
      <c r="G1543" s="548">
        <v>0</v>
      </c>
      <c r="H1543" s="547">
        <v>0</v>
      </c>
      <c r="I1543" s="545" t="s">
        <v>12719</v>
      </c>
      <c r="J1543" s="545"/>
      <c r="K1543" s="545" t="s">
        <v>13413</v>
      </c>
      <c r="L1543" s="545" t="s">
        <v>13899</v>
      </c>
      <c r="M1543" s="548" t="s">
        <v>13758</v>
      </c>
      <c r="N1543" s="545" t="s">
        <v>13413</v>
      </c>
      <c r="O1543" s="545" t="s">
        <v>14830</v>
      </c>
      <c r="P1543" s="549">
        <v>1651</v>
      </c>
      <c r="Q1543" s="549">
        <v>1</v>
      </c>
      <c r="R1543" s="549">
        <v>157</v>
      </c>
      <c r="S1543" s="548"/>
      <c r="T1543" s="548"/>
      <c r="U1543" s="99"/>
    </row>
    <row r="1544" spans="1:21" ht="19.5" customHeight="1">
      <c r="A1544" s="545">
        <v>2010</v>
      </c>
      <c r="B1544" s="545" t="s">
        <v>11631</v>
      </c>
      <c r="C1544" s="545" t="s">
        <v>209</v>
      </c>
      <c r="D1544" s="546"/>
      <c r="E1544" s="171" t="str">
        <f t="shared" si="24"/>
        <v>1900</v>
      </c>
      <c r="F1544" s="547">
        <v>0</v>
      </c>
      <c r="G1544" s="548">
        <v>0</v>
      </c>
      <c r="H1544" s="547">
        <v>0</v>
      </c>
      <c r="I1544" s="545" t="s">
        <v>12719</v>
      </c>
      <c r="J1544" s="545"/>
      <c r="K1544" s="545" t="s">
        <v>13413</v>
      </c>
      <c r="L1544" s="545" t="s">
        <v>15239</v>
      </c>
      <c r="M1544" s="548" t="s">
        <v>13758</v>
      </c>
      <c r="N1544" s="545" t="s">
        <v>13413</v>
      </c>
      <c r="O1544" s="545" t="s">
        <v>14830</v>
      </c>
      <c r="P1544" s="549">
        <v>1652</v>
      </c>
      <c r="Q1544" s="549">
        <v>1</v>
      </c>
      <c r="R1544" s="549">
        <v>157</v>
      </c>
      <c r="S1544" s="548"/>
      <c r="T1544" s="548"/>
      <c r="U1544" s="99"/>
    </row>
    <row r="1545" spans="1:21" ht="19.5" customHeight="1">
      <c r="A1545" s="545">
        <v>2011</v>
      </c>
      <c r="B1545" s="545" t="s">
        <v>11630</v>
      </c>
      <c r="C1545" s="545" t="s">
        <v>216</v>
      </c>
      <c r="D1545" s="546"/>
      <c r="E1545" s="171" t="str">
        <f t="shared" si="24"/>
        <v>1900</v>
      </c>
      <c r="F1545" s="547">
        <v>0</v>
      </c>
      <c r="G1545" s="548">
        <v>0</v>
      </c>
      <c r="H1545" s="547">
        <v>0</v>
      </c>
      <c r="I1545" s="545" t="s">
        <v>12721</v>
      </c>
      <c r="J1545" s="545"/>
      <c r="K1545" s="545" t="s">
        <v>13413</v>
      </c>
      <c r="L1545" s="545" t="s">
        <v>13413</v>
      </c>
      <c r="M1545" s="548" t="s">
        <v>13758</v>
      </c>
      <c r="N1545" s="545" t="s">
        <v>13413</v>
      </c>
      <c r="O1545" s="545" t="s">
        <v>15240</v>
      </c>
      <c r="P1545" s="549">
        <v>1653</v>
      </c>
      <c r="Q1545" s="549">
        <v>1</v>
      </c>
      <c r="R1545" s="549">
        <v>144</v>
      </c>
      <c r="S1545" s="548"/>
      <c r="T1545" s="548"/>
      <c r="U1545" s="99"/>
    </row>
    <row r="1546" spans="1:21" ht="19.5" customHeight="1">
      <c r="A1546" s="545">
        <v>2012</v>
      </c>
      <c r="B1546" s="545" t="s">
        <v>11629</v>
      </c>
      <c r="C1546" s="545" t="s">
        <v>216</v>
      </c>
      <c r="D1546" s="546"/>
      <c r="E1546" s="171" t="str">
        <f t="shared" si="24"/>
        <v>1900</v>
      </c>
      <c r="F1546" s="547">
        <v>0</v>
      </c>
      <c r="G1546" s="548">
        <v>0</v>
      </c>
      <c r="H1546" s="547">
        <v>0</v>
      </c>
      <c r="I1546" s="545" t="s">
        <v>12680</v>
      </c>
      <c r="J1546" s="545"/>
      <c r="K1546" s="545" t="s">
        <v>13413</v>
      </c>
      <c r="L1546" s="545" t="s">
        <v>13919</v>
      </c>
      <c r="M1546" s="548" t="s">
        <v>13758</v>
      </c>
      <c r="N1546" s="545" t="s">
        <v>13413</v>
      </c>
      <c r="O1546" s="545" t="s">
        <v>15241</v>
      </c>
      <c r="P1546" s="549">
        <v>1654</v>
      </c>
      <c r="Q1546" s="549">
        <v>1</v>
      </c>
      <c r="R1546" s="549">
        <v>20</v>
      </c>
      <c r="S1546" s="548"/>
      <c r="T1546" s="548"/>
      <c r="U1546" s="99"/>
    </row>
    <row r="1547" spans="1:21" ht="19.5" customHeight="1">
      <c r="A1547" s="545">
        <v>2014</v>
      </c>
      <c r="B1547" s="545" t="s">
        <v>1131</v>
      </c>
      <c r="C1547" s="545" t="s">
        <v>216</v>
      </c>
      <c r="D1547" s="546"/>
      <c r="E1547" s="171" t="str">
        <f t="shared" si="24"/>
        <v>1900</v>
      </c>
      <c r="F1547" s="547">
        <v>0</v>
      </c>
      <c r="G1547" s="548">
        <v>0</v>
      </c>
      <c r="H1547" s="547">
        <v>0</v>
      </c>
      <c r="I1547" s="545" t="s">
        <v>12694</v>
      </c>
      <c r="J1547" s="545"/>
      <c r="K1547" s="545" t="s">
        <v>13413</v>
      </c>
      <c r="L1547" s="545" t="s">
        <v>15242</v>
      </c>
      <c r="M1547" s="548" t="s">
        <v>13868</v>
      </c>
      <c r="N1547" s="545" t="s">
        <v>22158</v>
      </c>
      <c r="O1547" s="545" t="s">
        <v>15243</v>
      </c>
      <c r="P1547" s="549">
        <v>1656</v>
      </c>
      <c r="Q1547" s="549">
        <v>2</v>
      </c>
      <c r="R1547" s="549">
        <v>104</v>
      </c>
      <c r="S1547" s="548"/>
      <c r="T1547" s="548">
        <v>39</v>
      </c>
      <c r="U1547" s="99"/>
    </row>
    <row r="1548" spans="1:21" ht="19.5" customHeight="1">
      <c r="A1548" s="545">
        <v>2015</v>
      </c>
      <c r="B1548" s="545" t="s">
        <v>11628</v>
      </c>
      <c r="C1548" s="545" t="s">
        <v>216</v>
      </c>
      <c r="D1548" s="546">
        <v>46056</v>
      </c>
      <c r="E1548" s="171" t="str">
        <f t="shared" si="24"/>
        <v>2026</v>
      </c>
      <c r="F1548" s="547">
        <v>56569</v>
      </c>
      <c r="G1548" s="548">
        <v>0.19</v>
      </c>
      <c r="H1548" s="547">
        <v>47536.97</v>
      </c>
      <c r="I1548" s="545" t="s">
        <v>12718</v>
      </c>
      <c r="J1548" s="545" t="s">
        <v>13298</v>
      </c>
      <c r="K1548" s="545" t="s">
        <v>13413</v>
      </c>
      <c r="L1548" s="545" t="s">
        <v>14521</v>
      </c>
      <c r="M1548" s="548" t="s">
        <v>13758</v>
      </c>
      <c r="N1548" s="545" t="s">
        <v>13413</v>
      </c>
      <c r="O1548" s="545" t="s">
        <v>15244</v>
      </c>
      <c r="P1548" s="549">
        <v>1657</v>
      </c>
      <c r="Q1548" s="549">
        <v>1</v>
      </c>
      <c r="R1548" s="549">
        <v>137</v>
      </c>
      <c r="S1548" s="548">
        <v>1012</v>
      </c>
      <c r="T1548" s="548"/>
      <c r="U1548" s="99"/>
    </row>
    <row r="1549" spans="1:21" ht="19.5" customHeight="1">
      <c r="A1549" s="545">
        <v>2016</v>
      </c>
      <c r="B1549" s="545" t="s">
        <v>11627</v>
      </c>
      <c r="C1549" s="545" t="s">
        <v>216</v>
      </c>
      <c r="D1549" s="546"/>
      <c r="E1549" s="171" t="str">
        <f t="shared" si="24"/>
        <v>1900</v>
      </c>
      <c r="F1549" s="547">
        <v>0</v>
      </c>
      <c r="G1549" s="548">
        <v>0</v>
      </c>
      <c r="H1549" s="547">
        <v>0</v>
      </c>
      <c r="I1549" s="545" t="s">
        <v>12718</v>
      </c>
      <c r="J1549" s="545"/>
      <c r="K1549" s="545" t="s">
        <v>13413</v>
      </c>
      <c r="L1549" s="545" t="s">
        <v>14521</v>
      </c>
      <c r="M1549" s="548" t="s">
        <v>13758</v>
      </c>
      <c r="N1549" s="545" t="s">
        <v>13413</v>
      </c>
      <c r="O1549" s="545" t="s">
        <v>15245</v>
      </c>
      <c r="P1549" s="549">
        <v>1658</v>
      </c>
      <c r="Q1549" s="549">
        <v>1</v>
      </c>
      <c r="R1549" s="549">
        <v>137</v>
      </c>
      <c r="S1549" s="548"/>
      <c r="T1549" s="548"/>
      <c r="U1549" s="99"/>
    </row>
    <row r="1550" spans="1:21" ht="19.5" customHeight="1">
      <c r="A1550" s="545">
        <v>2017</v>
      </c>
      <c r="B1550" s="545" t="s">
        <v>8435</v>
      </c>
      <c r="C1550" s="545" t="s">
        <v>216</v>
      </c>
      <c r="D1550" s="546">
        <v>44585</v>
      </c>
      <c r="E1550" s="171" t="str">
        <f t="shared" si="24"/>
        <v>2022</v>
      </c>
      <c r="F1550" s="547">
        <v>4818</v>
      </c>
      <c r="G1550" s="548">
        <v>0.19</v>
      </c>
      <c r="H1550" s="547">
        <v>4048.74</v>
      </c>
      <c r="I1550" s="545" t="s">
        <v>12701</v>
      </c>
      <c r="J1550" s="545" t="s">
        <v>13297</v>
      </c>
      <c r="K1550" s="545" t="s">
        <v>13413</v>
      </c>
      <c r="L1550" s="545" t="s">
        <v>13413</v>
      </c>
      <c r="M1550" s="548" t="s">
        <v>13868</v>
      </c>
      <c r="N1550" s="545" t="s">
        <v>13413</v>
      </c>
      <c r="O1550" s="545" t="s">
        <v>15246</v>
      </c>
      <c r="P1550" s="549">
        <v>1659</v>
      </c>
      <c r="Q1550" s="549">
        <v>2</v>
      </c>
      <c r="R1550" s="549">
        <v>10</v>
      </c>
      <c r="S1550" s="548">
        <v>2257</v>
      </c>
      <c r="T1550" s="548"/>
      <c r="U1550" s="99"/>
    </row>
    <row r="1551" spans="1:21" ht="19.5" customHeight="1">
      <c r="A1551" s="545">
        <v>2018</v>
      </c>
      <c r="B1551" s="545" t="s">
        <v>3207</v>
      </c>
      <c r="C1551" s="545" t="s">
        <v>216</v>
      </c>
      <c r="D1551" s="546"/>
      <c r="E1551" s="171" t="str">
        <f t="shared" si="24"/>
        <v>1900</v>
      </c>
      <c r="F1551" s="547">
        <v>0</v>
      </c>
      <c r="G1551" s="548">
        <v>0</v>
      </c>
      <c r="H1551" s="547">
        <v>0</v>
      </c>
      <c r="I1551" s="545" t="s">
        <v>12735</v>
      </c>
      <c r="J1551" s="545"/>
      <c r="K1551" s="545" t="s">
        <v>13413</v>
      </c>
      <c r="L1551" s="545" t="s">
        <v>14869</v>
      </c>
      <c r="M1551" s="548" t="s">
        <v>13758</v>
      </c>
      <c r="N1551" s="545" t="s">
        <v>13413</v>
      </c>
      <c r="O1551" s="545" t="s">
        <v>14880</v>
      </c>
      <c r="P1551" s="549">
        <v>1660</v>
      </c>
      <c r="Q1551" s="549">
        <v>1</v>
      </c>
      <c r="R1551" s="549">
        <v>158</v>
      </c>
      <c r="S1551" s="548"/>
      <c r="T1551" s="548"/>
      <c r="U1551" s="99"/>
    </row>
    <row r="1552" spans="1:21" ht="19.5" customHeight="1">
      <c r="A1552" s="545">
        <v>2019</v>
      </c>
      <c r="B1552" s="545" t="s">
        <v>3197</v>
      </c>
      <c r="C1552" s="545" t="s">
        <v>216</v>
      </c>
      <c r="D1552" s="546"/>
      <c r="E1552" s="171" t="str">
        <f t="shared" si="24"/>
        <v>1900</v>
      </c>
      <c r="F1552" s="547">
        <v>0</v>
      </c>
      <c r="G1552" s="548">
        <v>0</v>
      </c>
      <c r="H1552" s="547">
        <v>0</v>
      </c>
      <c r="I1552" s="545" t="s">
        <v>12735</v>
      </c>
      <c r="J1552" s="545"/>
      <c r="K1552" s="545" t="s">
        <v>13413</v>
      </c>
      <c r="L1552" s="545" t="s">
        <v>14869</v>
      </c>
      <c r="M1552" s="548" t="s">
        <v>13758</v>
      </c>
      <c r="N1552" s="545" t="s">
        <v>13413</v>
      </c>
      <c r="O1552" s="545" t="s">
        <v>14878</v>
      </c>
      <c r="P1552" s="549">
        <v>1661</v>
      </c>
      <c r="Q1552" s="549">
        <v>1</v>
      </c>
      <c r="R1552" s="549">
        <v>158</v>
      </c>
      <c r="S1552" s="548"/>
      <c r="T1552" s="548"/>
      <c r="U1552" s="99"/>
    </row>
    <row r="1553" spans="1:21" ht="19.5" customHeight="1">
      <c r="A1553" s="545">
        <v>2020</v>
      </c>
      <c r="B1553" s="545" t="s">
        <v>3194</v>
      </c>
      <c r="C1553" s="545" t="s">
        <v>216</v>
      </c>
      <c r="D1553" s="546">
        <v>46052</v>
      </c>
      <c r="E1553" s="171" t="str">
        <f t="shared" si="24"/>
        <v>2026</v>
      </c>
      <c r="F1553" s="547">
        <v>24108</v>
      </c>
      <c r="G1553" s="548">
        <v>0.19</v>
      </c>
      <c r="H1553" s="547">
        <v>20258.82</v>
      </c>
      <c r="I1553" s="545" t="s">
        <v>12735</v>
      </c>
      <c r="J1553" s="545" t="s">
        <v>13307</v>
      </c>
      <c r="K1553" s="545" t="s">
        <v>13413</v>
      </c>
      <c r="L1553" s="545" t="s">
        <v>14869</v>
      </c>
      <c r="M1553" s="548" t="s">
        <v>13758</v>
      </c>
      <c r="N1553" s="545" t="s">
        <v>13413</v>
      </c>
      <c r="O1553" s="545" t="s">
        <v>14875</v>
      </c>
      <c r="P1553" s="549">
        <v>1662</v>
      </c>
      <c r="Q1553" s="549">
        <v>1</v>
      </c>
      <c r="R1553" s="549">
        <v>158</v>
      </c>
      <c r="S1553" s="548">
        <v>2228</v>
      </c>
      <c r="T1553" s="548"/>
      <c r="U1553" s="99"/>
    </row>
    <row r="1554" spans="1:21" ht="19.5" customHeight="1">
      <c r="A1554" s="545">
        <v>2021</v>
      </c>
      <c r="B1554" s="545" t="s">
        <v>1053</v>
      </c>
      <c r="C1554" s="545" t="s">
        <v>216</v>
      </c>
      <c r="D1554" s="546"/>
      <c r="E1554" s="171" t="str">
        <f t="shared" si="24"/>
        <v>1900</v>
      </c>
      <c r="F1554" s="547">
        <v>0</v>
      </c>
      <c r="G1554" s="548">
        <v>0</v>
      </c>
      <c r="H1554" s="547">
        <v>0</v>
      </c>
      <c r="I1554" s="545" t="s">
        <v>12694</v>
      </c>
      <c r="J1554" s="545"/>
      <c r="K1554" s="545" t="s">
        <v>13413</v>
      </c>
      <c r="L1554" s="545" t="s">
        <v>15247</v>
      </c>
      <c r="M1554" s="548" t="s">
        <v>13868</v>
      </c>
      <c r="N1554" s="545" t="s">
        <v>22158</v>
      </c>
      <c r="O1554" s="545" t="s">
        <v>15248</v>
      </c>
      <c r="P1554" s="549">
        <v>1663</v>
      </c>
      <c r="Q1554" s="549">
        <v>2</v>
      </c>
      <c r="R1554" s="549">
        <v>104</v>
      </c>
      <c r="S1554" s="548"/>
      <c r="T1554" s="548">
        <v>39</v>
      </c>
      <c r="U1554" s="99"/>
    </row>
    <row r="1555" spans="1:21" ht="19.5" customHeight="1">
      <c r="A1555" s="545">
        <v>2022</v>
      </c>
      <c r="B1555" s="545" t="s">
        <v>3191</v>
      </c>
      <c r="C1555" s="545" t="s">
        <v>216</v>
      </c>
      <c r="D1555" s="546"/>
      <c r="E1555" s="171" t="str">
        <f t="shared" si="24"/>
        <v>1900</v>
      </c>
      <c r="F1555" s="547">
        <v>0</v>
      </c>
      <c r="G1555" s="548">
        <v>0</v>
      </c>
      <c r="H1555" s="547">
        <v>0</v>
      </c>
      <c r="I1555" s="545" t="s">
        <v>12735</v>
      </c>
      <c r="J1555" s="545"/>
      <c r="K1555" s="545" t="s">
        <v>13413</v>
      </c>
      <c r="L1555" s="545" t="s">
        <v>15249</v>
      </c>
      <c r="M1555" s="548" t="s">
        <v>13758</v>
      </c>
      <c r="N1555" s="545" t="s">
        <v>13413</v>
      </c>
      <c r="O1555" s="545" t="s">
        <v>14874</v>
      </c>
      <c r="P1555" s="549">
        <v>1664</v>
      </c>
      <c r="Q1555" s="549">
        <v>1</v>
      </c>
      <c r="R1555" s="549">
        <v>158</v>
      </c>
      <c r="S1555" s="548"/>
      <c r="T1555" s="548"/>
      <c r="U1555" s="99"/>
    </row>
    <row r="1556" spans="1:21" ht="19.5" customHeight="1">
      <c r="A1556" s="545">
        <v>2023</v>
      </c>
      <c r="B1556" s="545" t="s">
        <v>3190</v>
      </c>
      <c r="C1556" s="545" t="s">
        <v>216</v>
      </c>
      <c r="D1556" s="546"/>
      <c r="E1556" s="171" t="str">
        <f t="shared" si="24"/>
        <v>1900</v>
      </c>
      <c r="F1556" s="547">
        <v>0</v>
      </c>
      <c r="G1556" s="548">
        <v>0</v>
      </c>
      <c r="H1556" s="547">
        <v>0</v>
      </c>
      <c r="I1556" s="545" t="s">
        <v>12735</v>
      </c>
      <c r="J1556" s="545"/>
      <c r="K1556" s="545" t="s">
        <v>13413</v>
      </c>
      <c r="L1556" s="545" t="s">
        <v>15250</v>
      </c>
      <c r="M1556" s="548" t="s">
        <v>13758</v>
      </c>
      <c r="N1556" s="545" t="s">
        <v>13413</v>
      </c>
      <c r="O1556" s="545" t="s">
        <v>15251</v>
      </c>
      <c r="P1556" s="549">
        <v>1665</v>
      </c>
      <c r="Q1556" s="549">
        <v>1</v>
      </c>
      <c r="R1556" s="549">
        <v>158</v>
      </c>
      <c r="S1556" s="548"/>
      <c r="T1556" s="548"/>
      <c r="U1556" s="99"/>
    </row>
    <row r="1557" spans="1:21" ht="19.5" customHeight="1">
      <c r="A1557" s="545">
        <v>2024</v>
      </c>
      <c r="B1557" s="545" t="s">
        <v>1104</v>
      </c>
      <c r="C1557" s="545" t="s">
        <v>216</v>
      </c>
      <c r="D1557" s="546"/>
      <c r="E1557" s="171" t="str">
        <f t="shared" si="24"/>
        <v>1900</v>
      </c>
      <c r="F1557" s="547">
        <v>0</v>
      </c>
      <c r="G1557" s="548">
        <v>0</v>
      </c>
      <c r="H1557" s="547">
        <v>0</v>
      </c>
      <c r="I1557" s="545" t="s">
        <v>12694</v>
      </c>
      <c r="J1557" s="545"/>
      <c r="K1557" s="545" t="s">
        <v>13413</v>
      </c>
      <c r="L1557" s="545" t="s">
        <v>15252</v>
      </c>
      <c r="M1557" s="548" t="s">
        <v>13868</v>
      </c>
      <c r="N1557" s="545" t="s">
        <v>22176</v>
      </c>
      <c r="O1557" s="545" t="s">
        <v>15253</v>
      </c>
      <c r="P1557" s="549">
        <v>1666</v>
      </c>
      <c r="Q1557" s="549">
        <v>2</v>
      </c>
      <c r="R1557" s="549">
        <v>104</v>
      </c>
      <c r="S1557" s="548"/>
      <c r="T1557" s="548">
        <v>9</v>
      </c>
      <c r="U1557" s="99"/>
    </row>
    <row r="1558" spans="1:21" ht="19.5" customHeight="1">
      <c r="A1558" s="545">
        <v>2025</v>
      </c>
      <c r="B1558" s="545" t="s">
        <v>1660</v>
      </c>
      <c r="C1558" s="545" t="s">
        <v>221</v>
      </c>
      <c r="D1558" s="546">
        <v>46052</v>
      </c>
      <c r="E1558" s="171" t="str">
        <f t="shared" si="24"/>
        <v>2026</v>
      </c>
      <c r="F1558" s="547">
        <v>5732</v>
      </c>
      <c r="G1558" s="548">
        <v>0.19</v>
      </c>
      <c r="H1558" s="547">
        <v>4816.8100000000004</v>
      </c>
      <c r="I1558" s="545" t="s">
        <v>12709</v>
      </c>
      <c r="J1558" s="545" t="s">
        <v>13307</v>
      </c>
      <c r="K1558" s="545" t="s">
        <v>13413</v>
      </c>
      <c r="L1558" s="545" t="s">
        <v>15254</v>
      </c>
      <c r="M1558" s="548" t="s">
        <v>13758</v>
      </c>
      <c r="N1558" s="545" t="s">
        <v>13413</v>
      </c>
      <c r="O1558" s="545" t="s">
        <v>15255</v>
      </c>
      <c r="P1558" s="549">
        <v>1667</v>
      </c>
      <c r="Q1558" s="549">
        <v>1</v>
      </c>
      <c r="R1558" s="549">
        <v>124</v>
      </c>
      <c r="S1558" s="548">
        <v>2228</v>
      </c>
      <c r="T1558" s="548"/>
      <c r="U1558" s="99"/>
    </row>
    <row r="1559" spans="1:21" ht="19.5" customHeight="1">
      <c r="A1559" s="545">
        <v>2026</v>
      </c>
      <c r="B1559" s="545" t="s">
        <v>11626</v>
      </c>
      <c r="C1559" s="545" t="s">
        <v>216</v>
      </c>
      <c r="D1559" s="546"/>
      <c r="E1559" s="171" t="str">
        <f t="shared" si="24"/>
        <v>1900</v>
      </c>
      <c r="F1559" s="547">
        <v>0</v>
      </c>
      <c r="G1559" s="548">
        <v>0</v>
      </c>
      <c r="H1559" s="547">
        <v>0</v>
      </c>
      <c r="I1559" s="545" t="s">
        <v>12735</v>
      </c>
      <c r="J1559" s="545"/>
      <c r="K1559" s="545" t="s">
        <v>13413</v>
      </c>
      <c r="L1559" s="545" t="s">
        <v>14869</v>
      </c>
      <c r="M1559" s="548" t="s">
        <v>13758</v>
      </c>
      <c r="N1559" s="545" t="s">
        <v>13413</v>
      </c>
      <c r="O1559" s="545" t="s">
        <v>15256</v>
      </c>
      <c r="P1559" s="549">
        <v>1668</v>
      </c>
      <c r="Q1559" s="549">
        <v>1</v>
      </c>
      <c r="R1559" s="549">
        <v>158</v>
      </c>
      <c r="S1559" s="548"/>
      <c r="T1559" s="548"/>
      <c r="U1559" s="99"/>
    </row>
    <row r="1560" spans="1:21" ht="19.5" customHeight="1">
      <c r="A1560" s="545">
        <v>2027</v>
      </c>
      <c r="B1560" s="545" t="s">
        <v>3199</v>
      </c>
      <c r="C1560" s="545" t="s">
        <v>216</v>
      </c>
      <c r="D1560" s="546"/>
      <c r="E1560" s="171" t="str">
        <f t="shared" si="24"/>
        <v>1900</v>
      </c>
      <c r="F1560" s="547">
        <v>0</v>
      </c>
      <c r="G1560" s="548">
        <v>0</v>
      </c>
      <c r="H1560" s="547">
        <v>0</v>
      </c>
      <c r="I1560" s="545" t="s">
        <v>12735</v>
      </c>
      <c r="J1560" s="545"/>
      <c r="K1560" s="545" t="s">
        <v>13413</v>
      </c>
      <c r="L1560" s="545" t="s">
        <v>14869</v>
      </c>
      <c r="M1560" s="548" t="s">
        <v>13758</v>
      </c>
      <c r="N1560" s="545" t="s">
        <v>13413</v>
      </c>
      <c r="O1560" s="545" t="s">
        <v>15256</v>
      </c>
      <c r="P1560" s="549">
        <v>1669</v>
      </c>
      <c r="Q1560" s="549">
        <v>1</v>
      </c>
      <c r="R1560" s="549">
        <v>158</v>
      </c>
      <c r="S1560" s="548"/>
      <c r="T1560" s="548"/>
      <c r="U1560" s="99"/>
    </row>
    <row r="1561" spans="1:21" ht="19.5" customHeight="1">
      <c r="A1561" s="545">
        <v>2028</v>
      </c>
      <c r="B1561" s="545" t="s">
        <v>11625</v>
      </c>
      <c r="C1561" s="545" t="s">
        <v>216</v>
      </c>
      <c r="D1561" s="546"/>
      <c r="E1561" s="171" t="str">
        <f t="shared" si="24"/>
        <v>1900</v>
      </c>
      <c r="F1561" s="547">
        <v>0</v>
      </c>
      <c r="G1561" s="548">
        <v>0</v>
      </c>
      <c r="H1561" s="547">
        <v>0</v>
      </c>
      <c r="I1561" s="545" t="s">
        <v>12735</v>
      </c>
      <c r="J1561" s="545"/>
      <c r="K1561" s="545" t="s">
        <v>13413</v>
      </c>
      <c r="L1561" s="545" t="s">
        <v>14869</v>
      </c>
      <c r="M1561" s="548" t="s">
        <v>13758</v>
      </c>
      <c r="N1561" s="545" t="s">
        <v>13413</v>
      </c>
      <c r="O1561" s="545" t="s">
        <v>15257</v>
      </c>
      <c r="P1561" s="549">
        <v>1670</v>
      </c>
      <c r="Q1561" s="549">
        <v>1</v>
      </c>
      <c r="R1561" s="549">
        <v>158</v>
      </c>
      <c r="S1561" s="548"/>
      <c r="T1561" s="548"/>
      <c r="U1561" s="99"/>
    </row>
    <row r="1562" spans="1:21" ht="19.5" customHeight="1">
      <c r="A1562" s="545">
        <v>2029</v>
      </c>
      <c r="B1562" s="545" t="s">
        <v>3200</v>
      </c>
      <c r="C1562" s="545" t="s">
        <v>216</v>
      </c>
      <c r="D1562" s="546"/>
      <c r="E1562" s="171" t="str">
        <f t="shared" si="24"/>
        <v>1900</v>
      </c>
      <c r="F1562" s="547">
        <v>0</v>
      </c>
      <c r="G1562" s="548">
        <v>0</v>
      </c>
      <c r="H1562" s="547">
        <v>0</v>
      </c>
      <c r="I1562" s="545" t="s">
        <v>12735</v>
      </c>
      <c r="J1562" s="545"/>
      <c r="K1562" s="545" t="s">
        <v>13413</v>
      </c>
      <c r="L1562" s="545" t="s">
        <v>14869</v>
      </c>
      <c r="M1562" s="548" t="s">
        <v>13758</v>
      </c>
      <c r="N1562" s="545" t="s">
        <v>13413</v>
      </c>
      <c r="O1562" s="545" t="s">
        <v>15257</v>
      </c>
      <c r="P1562" s="549">
        <v>1671</v>
      </c>
      <c r="Q1562" s="549">
        <v>1</v>
      </c>
      <c r="R1562" s="549">
        <v>158</v>
      </c>
      <c r="S1562" s="548"/>
      <c r="T1562" s="548"/>
      <c r="U1562" s="99"/>
    </row>
    <row r="1563" spans="1:21" ht="19.5" customHeight="1">
      <c r="A1563" s="545">
        <v>2030</v>
      </c>
      <c r="B1563" s="545" t="s">
        <v>11624</v>
      </c>
      <c r="C1563" s="545" t="s">
        <v>216</v>
      </c>
      <c r="D1563" s="546"/>
      <c r="E1563" s="171" t="str">
        <f t="shared" si="24"/>
        <v>1900</v>
      </c>
      <c r="F1563" s="547">
        <v>0</v>
      </c>
      <c r="G1563" s="548">
        <v>0</v>
      </c>
      <c r="H1563" s="547">
        <v>0</v>
      </c>
      <c r="I1563" s="545" t="s">
        <v>12741</v>
      </c>
      <c r="J1563" s="545"/>
      <c r="K1563" s="545" t="s">
        <v>13413</v>
      </c>
      <c r="L1563" s="545" t="s">
        <v>13413</v>
      </c>
      <c r="M1563" s="548" t="s">
        <v>13758</v>
      </c>
      <c r="N1563" s="545" t="s">
        <v>13413</v>
      </c>
      <c r="O1563" s="545" t="s">
        <v>15258</v>
      </c>
      <c r="P1563" s="549">
        <v>1672</v>
      </c>
      <c r="Q1563" s="549">
        <v>1</v>
      </c>
      <c r="R1563" s="549">
        <v>37</v>
      </c>
      <c r="S1563" s="548"/>
      <c r="T1563" s="548"/>
      <c r="U1563" s="99"/>
    </row>
    <row r="1564" spans="1:21" ht="19.5" customHeight="1">
      <c r="A1564" s="545">
        <v>2033</v>
      </c>
      <c r="B1564" s="545" t="s">
        <v>8305</v>
      </c>
      <c r="C1564" s="545" t="s">
        <v>216</v>
      </c>
      <c r="D1564" s="546">
        <v>43524</v>
      </c>
      <c r="E1564" s="171" t="str">
        <f t="shared" si="24"/>
        <v>2019</v>
      </c>
      <c r="F1564" s="547">
        <v>7107</v>
      </c>
      <c r="G1564" s="548">
        <v>0.19</v>
      </c>
      <c r="H1564" s="547">
        <v>5972.27</v>
      </c>
      <c r="I1564" s="545" t="s">
        <v>12741</v>
      </c>
      <c r="J1564" s="545" t="s">
        <v>13298</v>
      </c>
      <c r="K1564" s="545" t="s">
        <v>13413</v>
      </c>
      <c r="L1564" s="545" t="s">
        <v>15259</v>
      </c>
      <c r="M1564" s="548" t="s">
        <v>13758</v>
      </c>
      <c r="N1564" s="545" t="s">
        <v>13413</v>
      </c>
      <c r="O1564" s="545" t="s">
        <v>15260</v>
      </c>
      <c r="P1564" s="549">
        <v>1675</v>
      </c>
      <c r="Q1564" s="549">
        <v>1</v>
      </c>
      <c r="R1564" s="549">
        <v>37</v>
      </c>
      <c r="S1564" s="548">
        <v>1012</v>
      </c>
      <c r="T1564" s="548"/>
      <c r="U1564" s="99"/>
    </row>
    <row r="1565" spans="1:21" ht="19.5" customHeight="1">
      <c r="A1565" s="545">
        <v>2034</v>
      </c>
      <c r="B1565" s="545" t="s">
        <v>11623</v>
      </c>
      <c r="C1565" s="545" t="s">
        <v>221</v>
      </c>
      <c r="D1565" s="546"/>
      <c r="E1565" s="171" t="str">
        <f t="shared" si="24"/>
        <v>1900</v>
      </c>
      <c r="F1565" s="547">
        <v>0</v>
      </c>
      <c r="G1565" s="548">
        <v>0</v>
      </c>
      <c r="H1565" s="547">
        <v>0</v>
      </c>
      <c r="I1565" s="545" t="s">
        <v>12674</v>
      </c>
      <c r="J1565" s="545"/>
      <c r="K1565" s="545" t="s">
        <v>13413</v>
      </c>
      <c r="L1565" s="545" t="s">
        <v>13413</v>
      </c>
      <c r="M1565" s="548" t="s">
        <v>13758</v>
      </c>
      <c r="N1565" s="545" t="s">
        <v>13413</v>
      </c>
      <c r="O1565" s="545" t="s">
        <v>13934</v>
      </c>
      <c r="P1565" s="549">
        <v>1676</v>
      </c>
      <c r="Q1565" s="549">
        <v>1</v>
      </c>
      <c r="R1565" s="549">
        <v>5</v>
      </c>
      <c r="S1565" s="548"/>
      <c r="T1565" s="548"/>
      <c r="U1565" s="99"/>
    </row>
    <row r="1566" spans="1:21" ht="19.5" customHeight="1">
      <c r="A1566" s="545">
        <v>2035</v>
      </c>
      <c r="B1566" s="545" t="s">
        <v>7098</v>
      </c>
      <c r="C1566" s="545" t="s">
        <v>216</v>
      </c>
      <c r="D1566" s="546">
        <v>45708</v>
      </c>
      <c r="E1566" s="171" t="str">
        <f t="shared" si="24"/>
        <v>2025</v>
      </c>
      <c r="F1566" s="547">
        <v>2301</v>
      </c>
      <c r="G1566" s="548">
        <v>0.19</v>
      </c>
      <c r="H1566" s="547">
        <v>1933.62</v>
      </c>
      <c r="I1566" s="545" t="s">
        <v>12642</v>
      </c>
      <c r="J1566" s="545" t="s">
        <v>13307</v>
      </c>
      <c r="K1566" s="545" t="s">
        <v>15261</v>
      </c>
      <c r="L1566" s="545" t="s">
        <v>13807</v>
      </c>
      <c r="M1566" s="548" t="s">
        <v>13758</v>
      </c>
      <c r="N1566" s="545" t="s">
        <v>13413</v>
      </c>
      <c r="O1566" s="545" t="s">
        <v>15262</v>
      </c>
      <c r="P1566" s="549">
        <v>1677</v>
      </c>
      <c r="Q1566" s="549">
        <v>1</v>
      </c>
      <c r="R1566" s="549">
        <v>135</v>
      </c>
      <c r="S1566" s="548">
        <v>2228</v>
      </c>
      <c r="T1566" s="548"/>
      <c r="U1566" s="99"/>
    </row>
    <row r="1567" spans="1:21" ht="19.5" customHeight="1">
      <c r="A1567" s="545">
        <v>2036</v>
      </c>
      <c r="B1567" s="545" t="s">
        <v>6377</v>
      </c>
      <c r="C1567" s="545" t="s">
        <v>216</v>
      </c>
      <c r="D1567" s="546">
        <v>46084</v>
      </c>
      <c r="E1567" s="171" t="str">
        <f t="shared" si="24"/>
        <v>2026</v>
      </c>
      <c r="F1567" s="547">
        <v>18926</v>
      </c>
      <c r="G1567" s="548">
        <v>0.19</v>
      </c>
      <c r="H1567" s="547">
        <v>15904.2</v>
      </c>
      <c r="I1567" s="545" t="s">
        <v>12642</v>
      </c>
      <c r="J1567" s="545" t="s">
        <v>13298</v>
      </c>
      <c r="K1567" s="545" t="s">
        <v>13413</v>
      </c>
      <c r="L1567" s="545" t="s">
        <v>13807</v>
      </c>
      <c r="M1567" s="548" t="s">
        <v>13758</v>
      </c>
      <c r="N1567" s="545" t="s">
        <v>13413</v>
      </c>
      <c r="O1567" s="545" t="s">
        <v>15263</v>
      </c>
      <c r="P1567" s="549">
        <v>1678</v>
      </c>
      <c r="Q1567" s="549">
        <v>1</v>
      </c>
      <c r="R1567" s="549">
        <v>135</v>
      </c>
      <c r="S1567" s="548">
        <v>1012</v>
      </c>
      <c r="T1567" s="548"/>
      <c r="U1567" s="99"/>
    </row>
    <row r="1568" spans="1:21" ht="19.5" customHeight="1">
      <c r="A1568" s="545">
        <v>2037</v>
      </c>
      <c r="B1568" s="545" t="s">
        <v>6869</v>
      </c>
      <c r="C1568" s="545" t="s">
        <v>216</v>
      </c>
      <c r="D1568" s="546">
        <v>45708</v>
      </c>
      <c r="E1568" s="171" t="str">
        <f t="shared" si="24"/>
        <v>2025</v>
      </c>
      <c r="F1568" s="547">
        <v>1741.49</v>
      </c>
      <c r="G1568" s="548">
        <v>0.19</v>
      </c>
      <c r="H1568" s="547">
        <v>1463.44</v>
      </c>
      <c r="I1568" s="545" t="s">
        <v>12642</v>
      </c>
      <c r="J1568" s="545" t="s">
        <v>13307</v>
      </c>
      <c r="K1568" s="545" t="s">
        <v>13413</v>
      </c>
      <c r="L1568" s="545" t="s">
        <v>13807</v>
      </c>
      <c r="M1568" s="548" t="s">
        <v>13758</v>
      </c>
      <c r="N1568" s="545" t="s">
        <v>13413</v>
      </c>
      <c r="O1568" s="545" t="s">
        <v>15264</v>
      </c>
      <c r="P1568" s="549">
        <v>1679</v>
      </c>
      <c r="Q1568" s="549">
        <v>1</v>
      </c>
      <c r="R1568" s="549">
        <v>135</v>
      </c>
      <c r="S1568" s="548">
        <v>2228</v>
      </c>
      <c r="T1568" s="548"/>
      <c r="U1568" s="99"/>
    </row>
    <row r="1569" spans="1:21" ht="19.5" customHeight="1">
      <c r="A1569" s="545">
        <v>2038</v>
      </c>
      <c r="B1569" s="545" t="s">
        <v>6643</v>
      </c>
      <c r="C1569" s="545" t="s">
        <v>216</v>
      </c>
      <c r="D1569" s="546">
        <v>45708</v>
      </c>
      <c r="E1569" s="171" t="str">
        <f t="shared" si="24"/>
        <v>2025</v>
      </c>
      <c r="F1569" s="547">
        <v>5521.87</v>
      </c>
      <c r="G1569" s="548">
        <v>0.19</v>
      </c>
      <c r="H1569" s="547">
        <v>4640.22</v>
      </c>
      <c r="I1569" s="545" t="s">
        <v>12642</v>
      </c>
      <c r="J1569" s="545" t="s">
        <v>13307</v>
      </c>
      <c r="K1569" s="545" t="s">
        <v>13413</v>
      </c>
      <c r="L1569" s="545" t="s">
        <v>13807</v>
      </c>
      <c r="M1569" s="548" t="s">
        <v>13758</v>
      </c>
      <c r="N1569" s="545" t="s">
        <v>13413</v>
      </c>
      <c r="O1569" s="545" t="s">
        <v>15265</v>
      </c>
      <c r="P1569" s="549">
        <v>1680</v>
      </c>
      <c r="Q1569" s="549">
        <v>1</v>
      </c>
      <c r="R1569" s="549">
        <v>135</v>
      </c>
      <c r="S1569" s="548">
        <v>2228</v>
      </c>
      <c r="T1569" s="548"/>
      <c r="U1569" s="99"/>
    </row>
    <row r="1570" spans="1:21" ht="19.5" customHeight="1">
      <c r="A1570" s="545">
        <v>2039</v>
      </c>
      <c r="B1570" s="545" t="s">
        <v>6868</v>
      </c>
      <c r="C1570" s="545" t="s">
        <v>216</v>
      </c>
      <c r="D1570" s="546">
        <v>44588</v>
      </c>
      <c r="E1570" s="171" t="str">
        <f t="shared" si="24"/>
        <v>2022</v>
      </c>
      <c r="F1570" s="547">
        <v>52251</v>
      </c>
      <c r="G1570" s="548">
        <v>0.19</v>
      </c>
      <c r="H1570" s="547">
        <v>43908.4</v>
      </c>
      <c r="I1570" s="545" t="s">
        <v>12642</v>
      </c>
      <c r="J1570" s="545" t="s">
        <v>13297</v>
      </c>
      <c r="K1570" s="545" t="s">
        <v>13413</v>
      </c>
      <c r="L1570" s="545" t="s">
        <v>13807</v>
      </c>
      <c r="M1570" s="548" t="s">
        <v>13758</v>
      </c>
      <c r="N1570" s="545" t="s">
        <v>13413</v>
      </c>
      <c r="O1570" s="545" t="s">
        <v>15266</v>
      </c>
      <c r="P1570" s="549">
        <v>1681</v>
      </c>
      <c r="Q1570" s="549">
        <v>1</v>
      </c>
      <c r="R1570" s="549">
        <v>135</v>
      </c>
      <c r="S1570" s="548">
        <v>2257</v>
      </c>
      <c r="T1570" s="548"/>
      <c r="U1570" s="99"/>
    </row>
    <row r="1571" spans="1:21" ht="19.5" customHeight="1">
      <c r="A1571" s="545">
        <v>2040</v>
      </c>
      <c r="B1571" s="545" t="s">
        <v>6610</v>
      </c>
      <c r="C1571" s="545" t="s">
        <v>216</v>
      </c>
      <c r="D1571" s="546">
        <v>44588</v>
      </c>
      <c r="E1571" s="171" t="str">
        <f t="shared" si="24"/>
        <v>2022</v>
      </c>
      <c r="F1571" s="547">
        <v>2103</v>
      </c>
      <c r="G1571" s="548">
        <v>0.19</v>
      </c>
      <c r="H1571" s="547">
        <v>1767.23</v>
      </c>
      <c r="I1571" s="545" t="s">
        <v>12704</v>
      </c>
      <c r="J1571" s="545" t="s">
        <v>13297</v>
      </c>
      <c r="K1571" s="545" t="s">
        <v>13413</v>
      </c>
      <c r="L1571" s="545" t="s">
        <v>13807</v>
      </c>
      <c r="M1571" s="548" t="s">
        <v>13758</v>
      </c>
      <c r="N1571" s="545" t="s">
        <v>13413</v>
      </c>
      <c r="O1571" s="545" t="s">
        <v>15267</v>
      </c>
      <c r="P1571" s="549">
        <v>1682</v>
      </c>
      <c r="Q1571" s="549">
        <v>1</v>
      </c>
      <c r="R1571" s="549">
        <v>118</v>
      </c>
      <c r="S1571" s="548">
        <v>2257</v>
      </c>
      <c r="T1571" s="548"/>
      <c r="U1571" s="99"/>
    </row>
    <row r="1572" spans="1:21" ht="19.5" customHeight="1">
      <c r="A1572" s="545">
        <v>2041</v>
      </c>
      <c r="B1572" s="545" t="s">
        <v>11622</v>
      </c>
      <c r="C1572" s="545" t="s">
        <v>216</v>
      </c>
      <c r="D1572" s="546">
        <v>44588</v>
      </c>
      <c r="E1572" s="171" t="str">
        <f t="shared" si="24"/>
        <v>2022</v>
      </c>
      <c r="F1572" s="547">
        <v>12920</v>
      </c>
      <c r="G1572" s="548">
        <v>0.19</v>
      </c>
      <c r="H1572" s="547">
        <v>10857.14</v>
      </c>
      <c r="I1572" s="545" t="s">
        <v>12642</v>
      </c>
      <c r="J1572" s="545" t="s">
        <v>13297</v>
      </c>
      <c r="K1572" s="545" t="s">
        <v>13413</v>
      </c>
      <c r="L1572" s="545" t="s">
        <v>13807</v>
      </c>
      <c r="M1572" s="548" t="s">
        <v>13758</v>
      </c>
      <c r="N1572" s="545" t="s">
        <v>13413</v>
      </c>
      <c r="O1572" s="545" t="s">
        <v>15268</v>
      </c>
      <c r="P1572" s="549">
        <v>1683</v>
      </c>
      <c r="Q1572" s="549">
        <v>1</v>
      </c>
      <c r="R1572" s="549">
        <v>135</v>
      </c>
      <c r="S1572" s="548">
        <v>2257</v>
      </c>
      <c r="T1572" s="548"/>
      <c r="U1572" s="99"/>
    </row>
    <row r="1573" spans="1:21" ht="19.5" customHeight="1">
      <c r="A1573" s="545">
        <v>2042</v>
      </c>
      <c r="B1573" s="545" t="s">
        <v>11621</v>
      </c>
      <c r="C1573" s="545" t="s">
        <v>216</v>
      </c>
      <c r="D1573" s="546">
        <v>44588</v>
      </c>
      <c r="E1573" s="171" t="str">
        <f t="shared" si="24"/>
        <v>2022</v>
      </c>
      <c r="F1573" s="547">
        <v>55011</v>
      </c>
      <c r="G1573" s="548">
        <v>0.19</v>
      </c>
      <c r="H1573" s="547">
        <v>46227.73</v>
      </c>
      <c r="I1573" s="545" t="s">
        <v>12642</v>
      </c>
      <c r="J1573" s="545" t="s">
        <v>13297</v>
      </c>
      <c r="K1573" s="545" t="s">
        <v>13413</v>
      </c>
      <c r="L1573" s="545" t="s">
        <v>13807</v>
      </c>
      <c r="M1573" s="548" t="s">
        <v>13758</v>
      </c>
      <c r="N1573" s="545" t="s">
        <v>13413</v>
      </c>
      <c r="O1573" s="545" t="s">
        <v>15269</v>
      </c>
      <c r="P1573" s="549">
        <v>1684</v>
      </c>
      <c r="Q1573" s="549">
        <v>1</v>
      </c>
      <c r="R1573" s="549">
        <v>135</v>
      </c>
      <c r="S1573" s="548">
        <v>2257</v>
      </c>
      <c r="T1573" s="548"/>
      <c r="U1573" s="99"/>
    </row>
    <row r="1574" spans="1:21" ht="19.5" customHeight="1">
      <c r="A1574" s="545">
        <v>2043</v>
      </c>
      <c r="B1574" s="545" t="s">
        <v>11620</v>
      </c>
      <c r="C1574" s="545" t="s">
        <v>216</v>
      </c>
      <c r="D1574" s="546">
        <v>44588</v>
      </c>
      <c r="E1574" s="171" t="str">
        <f t="shared" si="24"/>
        <v>2022</v>
      </c>
      <c r="F1574" s="547">
        <v>924</v>
      </c>
      <c r="G1574" s="548">
        <v>0.19</v>
      </c>
      <c r="H1574" s="547">
        <v>776.47</v>
      </c>
      <c r="I1574" s="545" t="s">
        <v>12642</v>
      </c>
      <c r="J1574" s="545" t="s">
        <v>13297</v>
      </c>
      <c r="K1574" s="545" t="s">
        <v>13413</v>
      </c>
      <c r="L1574" s="545" t="s">
        <v>13807</v>
      </c>
      <c r="M1574" s="548" t="s">
        <v>13758</v>
      </c>
      <c r="N1574" s="545" t="s">
        <v>13413</v>
      </c>
      <c r="O1574" s="545" t="s">
        <v>15270</v>
      </c>
      <c r="P1574" s="549">
        <v>1685</v>
      </c>
      <c r="Q1574" s="549">
        <v>1</v>
      </c>
      <c r="R1574" s="549">
        <v>135</v>
      </c>
      <c r="S1574" s="548">
        <v>2257</v>
      </c>
      <c r="T1574" s="548"/>
      <c r="U1574" s="99"/>
    </row>
    <row r="1575" spans="1:21" ht="19.5" customHeight="1">
      <c r="A1575" s="545">
        <v>2044</v>
      </c>
      <c r="B1575" s="545" t="s">
        <v>7097</v>
      </c>
      <c r="C1575" s="545" t="s">
        <v>216</v>
      </c>
      <c r="D1575" s="546">
        <v>45708</v>
      </c>
      <c r="E1575" s="171" t="str">
        <f t="shared" si="24"/>
        <v>2025</v>
      </c>
      <c r="F1575" s="547">
        <v>330.68</v>
      </c>
      <c r="G1575" s="548">
        <v>0.19</v>
      </c>
      <c r="H1575" s="547">
        <v>277.88</v>
      </c>
      <c r="I1575" s="545" t="s">
        <v>12642</v>
      </c>
      <c r="J1575" s="545" t="s">
        <v>13307</v>
      </c>
      <c r="K1575" s="545" t="s">
        <v>13413</v>
      </c>
      <c r="L1575" s="545" t="s">
        <v>13807</v>
      </c>
      <c r="M1575" s="548" t="s">
        <v>13758</v>
      </c>
      <c r="N1575" s="545" t="s">
        <v>13413</v>
      </c>
      <c r="O1575" s="545" t="s">
        <v>15271</v>
      </c>
      <c r="P1575" s="549">
        <v>1686</v>
      </c>
      <c r="Q1575" s="549">
        <v>1</v>
      </c>
      <c r="R1575" s="549">
        <v>135</v>
      </c>
      <c r="S1575" s="548">
        <v>2228</v>
      </c>
      <c r="T1575" s="548"/>
      <c r="U1575" s="99"/>
    </row>
    <row r="1576" spans="1:21" ht="19.5" customHeight="1">
      <c r="A1576" s="545">
        <v>2045</v>
      </c>
      <c r="B1576" s="545" t="s">
        <v>2510</v>
      </c>
      <c r="C1576" s="545" t="s">
        <v>216</v>
      </c>
      <c r="D1576" s="546">
        <v>45708</v>
      </c>
      <c r="E1576" s="171" t="str">
        <f t="shared" si="24"/>
        <v>2025</v>
      </c>
      <c r="F1576" s="547">
        <v>21790.37</v>
      </c>
      <c r="G1576" s="548">
        <v>0.19</v>
      </c>
      <c r="H1576" s="547">
        <v>18311.23</v>
      </c>
      <c r="I1576" s="545" t="s">
        <v>12642</v>
      </c>
      <c r="J1576" s="545" t="s">
        <v>13307</v>
      </c>
      <c r="K1576" s="545" t="s">
        <v>13413</v>
      </c>
      <c r="L1576" s="545" t="s">
        <v>13807</v>
      </c>
      <c r="M1576" s="548" t="s">
        <v>13758</v>
      </c>
      <c r="N1576" s="545" t="s">
        <v>13413</v>
      </c>
      <c r="O1576" s="545" t="s">
        <v>15272</v>
      </c>
      <c r="P1576" s="549">
        <v>1687</v>
      </c>
      <c r="Q1576" s="549">
        <v>1</v>
      </c>
      <c r="R1576" s="549">
        <v>135</v>
      </c>
      <c r="S1576" s="548">
        <v>2228</v>
      </c>
      <c r="T1576" s="548"/>
      <c r="U1576" s="99"/>
    </row>
    <row r="1577" spans="1:21" ht="19.5" customHeight="1">
      <c r="A1577" s="545">
        <v>2046</v>
      </c>
      <c r="B1577" s="545" t="s">
        <v>7096</v>
      </c>
      <c r="C1577" s="545" t="s">
        <v>216</v>
      </c>
      <c r="D1577" s="546">
        <v>45708</v>
      </c>
      <c r="E1577" s="171" t="str">
        <f t="shared" si="24"/>
        <v>2025</v>
      </c>
      <c r="F1577" s="547">
        <v>5303.95</v>
      </c>
      <c r="G1577" s="548">
        <v>0.19</v>
      </c>
      <c r="H1577" s="547">
        <v>4457.1000000000004</v>
      </c>
      <c r="I1577" s="545" t="s">
        <v>12642</v>
      </c>
      <c r="J1577" s="545" t="s">
        <v>13307</v>
      </c>
      <c r="K1577" s="545" t="s">
        <v>13413</v>
      </c>
      <c r="L1577" s="545" t="s">
        <v>13807</v>
      </c>
      <c r="M1577" s="548" t="s">
        <v>13758</v>
      </c>
      <c r="N1577" s="545" t="s">
        <v>13413</v>
      </c>
      <c r="O1577" s="545" t="s">
        <v>15273</v>
      </c>
      <c r="P1577" s="549">
        <v>1688</v>
      </c>
      <c r="Q1577" s="549">
        <v>1</v>
      </c>
      <c r="R1577" s="549">
        <v>135</v>
      </c>
      <c r="S1577" s="548">
        <v>2228</v>
      </c>
      <c r="T1577" s="548"/>
      <c r="U1577" s="99"/>
    </row>
    <row r="1578" spans="1:21" ht="19.5" customHeight="1">
      <c r="A1578" s="545">
        <v>2047</v>
      </c>
      <c r="B1578" s="545" t="s">
        <v>7095</v>
      </c>
      <c r="C1578" s="545" t="s">
        <v>216</v>
      </c>
      <c r="D1578" s="546">
        <v>45708</v>
      </c>
      <c r="E1578" s="171" t="str">
        <f t="shared" si="24"/>
        <v>2025</v>
      </c>
      <c r="F1578" s="547">
        <v>22288.58</v>
      </c>
      <c r="G1578" s="548">
        <v>0.19</v>
      </c>
      <c r="H1578" s="547">
        <v>18729.900000000001</v>
      </c>
      <c r="I1578" s="545" t="s">
        <v>12642</v>
      </c>
      <c r="J1578" s="545" t="s">
        <v>13307</v>
      </c>
      <c r="K1578" s="545" t="s">
        <v>13413</v>
      </c>
      <c r="L1578" s="545" t="s">
        <v>13807</v>
      </c>
      <c r="M1578" s="548" t="s">
        <v>13758</v>
      </c>
      <c r="N1578" s="545" t="s">
        <v>13413</v>
      </c>
      <c r="O1578" s="545" t="s">
        <v>15274</v>
      </c>
      <c r="P1578" s="549">
        <v>1689</v>
      </c>
      <c r="Q1578" s="549">
        <v>1</v>
      </c>
      <c r="R1578" s="549">
        <v>135</v>
      </c>
      <c r="S1578" s="548">
        <v>2228</v>
      </c>
      <c r="T1578" s="548"/>
      <c r="U1578" s="99"/>
    </row>
    <row r="1579" spans="1:21" ht="19.5" customHeight="1">
      <c r="A1579" s="545">
        <v>2048</v>
      </c>
      <c r="B1579" s="545" t="s">
        <v>7094</v>
      </c>
      <c r="C1579" s="545" t="s">
        <v>216</v>
      </c>
      <c r="D1579" s="546">
        <v>46052</v>
      </c>
      <c r="E1579" s="171" t="str">
        <f t="shared" si="24"/>
        <v>2026</v>
      </c>
      <c r="F1579" s="547">
        <v>396</v>
      </c>
      <c r="G1579" s="548">
        <v>0.19</v>
      </c>
      <c r="H1579" s="547">
        <v>332.77</v>
      </c>
      <c r="I1579" s="545" t="s">
        <v>12642</v>
      </c>
      <c r="J1579" s="545" t="s">
        <v>13307</v>
      </c>
      <c r="K1579" s="545" t="s">
        <v>13413</v>
      </c>
      <c r="L1579" s="545" t="s">
        <v>13807</v>
      </c>
      <c r="M1579" s="548" t="s">
        <v>13758</v>
      </c>
      <c r="N1579" s="545" t="s">
        <v>13413</v>
      </c>
      <c r="O1579" s="545" t="s">
        <v>15275</v>
      </c>
      <c r="P1579" s="549">
        <v>1690</v>
      </c>
      <c r="Q1579" s="549">
        <v>1</v>
      </c>
      <c r="R1579" s="549">
        <v>135</v>
      </c>
      <c r="S1579" s="548">
        <v>2228</v>
      </c>
      <c r="T1579" s="548"/>
      <c r="U1579" s="99"/>
    </row>
    <row r="1580" spans="1:21" ht="19.5" customHeight="1">
      <c r="A1580" s="545">
        <v>2049</v>
      </c>
      <c r="B1580" s="545" t="s">
        <v>11619</v>
      </c>
      <c r="C1580" s="545" t="s">
        <v>216</v>
      </c>
      <c r="D1580" s="546">
        <v>44588</v>
      </c>
      <c r="E1580" s="171" t="str">
        <f t="shared" si="24"/>
        <v>2022</v>
      </c>
      <c r="F1580" s="547">
        <v>10219.01</v>
      </c>
      <c r="G1580" s="548">
        <v>0.19</v>
      </c>
      <c r="H1580" s="547">
        <v>8587.4</v>
      </c>
      <c r="I1580" s="545" t="s">
        <v>12642</v>
      </c>
      <c r="J1580" s="545" t="s">
        <v>13297</v>
      </c>
      <c r="K1580" s="545" t="s">
        <v>13413</v>
      </c>
      <c r="L1580" s="545" t="s">
        <v>13807</v>
      </c>
      <c r="M1580" s="548" t="s">
        <v>13758</v>
      </c>
      <c r="N1580" s="545" t="s">
        <v>13413</v>
      </c>
      <c r="O1580" s="545" t="s">
        <v>15276</v>
      </c>
      <c r="P1580" s="549">
        <v>1691</v>
      </c>
      <c r="Q1580" s="549">
        <v>1</v>
      </c>
      <c r="R1580" s="549">
        <v>135</v>
      </c>
      <c r="S1580" s="548">
        <v>2257</v>
      </c>
      <c r="T1580" s="548"/>
      <c r="U1580" s="99"/>
    </row>
    <row r="1581" spans="1:21" ht="19.5" customHeight="1">
      <c r="A1581" s="545">
        <v>2050</v>
      </c>
      <c r="B1581" s="545" t="s">
        <v>2668</v>
      </c>
      <c r="C1581" s="545" t="s">
        <v>216</v>
      </c>
      <c r="D1581" s="546"/>
      <c r="E1581" s="171" t="str">
        <f t="shared" si="24"/>
        <v>1900</v>
      </c>
      <c r="F1581" s="547">
        <v>0</v>
      </c>
      <c r="G1581" s="548">
        <v>0</v>
      </c>
      <c r="H1581" s="547">
        <v>0</v>
      </c>
      <c r="I1581" s="545" t="s">
        <v>12642</v>
      </c>
      <c r="J1581" s="545"/>
      <c r="K1581" s="545" t="s">
        <v>13413</v>
      </c>
      <c r="L1581" s="545" t="s">
        <v>13807</v>
      </c>
      <c r="M1581" s="548" t="s">
        <v>13758</v>
      </c>
      <c r="N1581" s="545" t="s">
        <v>13413</v>
      </c>
      <c r="O1581" s="545" t="s">
        <v>15277</v>
      </c>
      <c r="P1581" s="549">
        <v>1692</v>
      </c>
      <c r="Q1581" s="549">
        <v>1</v>
      </c>
      <c r="R1581" s="549">
        <v>135</v>
      </c>
      <c r="S1581" s="548"/>
      <c r="T1581" s="548"/>
      <c r="U1581" s="99"/>
    </row>
    <row r="1582" spans="1:21" ht="19.5" customHeight="1">
      <c r="A1582" s="545">
        <v>2051</v>
      </c>
      <c r="B1582" s="545" t="s">
        <v>11618</v>
      </c>
      <c r="C1582" s="545" t="s">
        <v>216</v>
      </c>
      <c r="D1582" s="546"/>
      <c r="E1582" s="171" t="str">
        <f t="shared" si="24"/>
        <v>1900</v>
      </c>
      <c r="F1582" s="547">
        <v>0</v>
      </c>
      <c r="G1582" s="548">
        <v>0</v>
      </c>
      <c r="H1582" s="547">
        <v>0</v>
      </c>
      <c r="I1582" s="545" t="s">
        <v>12642</v>
      </c>
      <c r="J1582" s="545"/>
      <c r="K1582" s="545" t="s">
        <v>13413</v>
      </c>
      <c r="L1582" s="545" t="s">
        <v>13807</v>
      </c>
      <c r="M1582" s="548" t="s">
        <v>13758</v>
      </c>
      <c r="N1582" s="545" t="s">
        <v>13413</v>
      </c>
      <c r="O1582" s="545" t="s">
        <v>15278</v>
      </c>
      <c r="P1582" s="549">
        <v>1693</v>
      </c>
      <c r="Q1582" s="549">
        <v>1</v>
      </c>
      <c r="R1582" s="549">
        <v>135</v>
      </c>
      <c r="S1582" s="548"/>
      <c r="T1582" s="548"/>
      <c r="U1582" s="99"/>
    </row>
    <row r="1583" spans="1:21" ht="19.5" customHeight="1">
      <c r="A1583" s="545">
        <v>2052</v>
      </c>
      <c r="B1583" s="545" t="s">
        <v>11617</v>
      </c>
      <c r="C1583" s="545" t="s">
        <v>216</v>
      </c>
      <c r="D1583" s="546"/>
      <c r="E1583" s="171" t="str">
        <f t="shared" si="24"/>
        <v>1900</v>
      </c>
      <c r="F1583" s="547">
        <v>0</v>
      </c>
      <c r="G1583" s="548">
        <v>0</v>
      </c>
      <c r="H1583" s="547">
        <v>0</v>
      </c>
      <c r="I1583" s="545" t="s">
        <v>12642</v>
      </c>
      <c r="J1583" s="545"/>
      <c r="K1583" s="545" t="s">
        <v>13413</v>
      </c>
      <c r="L1583" s="545" t="s">
        <v>13807</v>
      </c>
      <c r="M1583" s="548" t="s">
        <v>13758</v>
      </c>
      <c r="N1583" s="545" t="s">
        <v>13413</v>
      </c>
      <c r="O1583" s="545" t="s">
        <v>15279</v>
      </c>
      <c r="P1583" s="549">
        <v>1694</v>
      </c>
      <c r="Q1583" s="549">
        <v>1</v>
      </c>
      <c r="R1583" s="549">
        <v>135</v>
      </c>
      <c r="S1583" s="548"/>
      <c r="T1583" s="548"/>
      <c r="U1583" s="99"/>
    </row>
    <row r="1584" spans="1:21" ht="19.5" customHeight="1">
      <c r="A1584" s="545">
        <v>2053</v>
      </c>
      <c r="B1584" s="545" t="s">
        <v>11616</v>
      </c>
      <c r="C1584" s="545" t="s">
        <v>216</v>
      </c>
      <c r="D1584" s="546"/>
      <c r="E1584" s="171" t="str">
        <f t="shared" si="24"/>
        <v>1900</v>
      </c>
      <c r="F1584" s="547">
        <v>0</v>
      </c>
      <c r="G1584" s="548">
        <v>0</v>
      </c>
      <c r="H1584" s="547">
        <v>0</v>
      </c>
      <c r="I1584" s="545" t="s">
        <v>12642</v>
      </c>
      <c r="J1584" s="545"/>
      <c r="K1584" s="545" t="s">
        <v>13413</v>
      </c>
      <c r="L1584" s="545" t="s">
        <v>13807</v>
      </c>
      <c r="M1584" s="548" t="s">
        <v>13758</v>
      </c>
      <c r="N1584" s="545" t="s">
        <v>13413</v>
      </c>
      <c r="O1584" s="545" t="s">
        <v>15280</v>
      </c>
      <c r="P1584" s="549">
        <v>1695</v>
      </c>
      <c r="Q1584" s="549">
        <v>1</v>
      </c>
      <c r="R1584" s="549">
        <v>135</v>
      </c>
      <c r="S1584" s="548"/>
      <c r="T1584" s="548"/>
      <c r="U1584" s="99"/>
    </row>
    <row r="1585" spans="1:21" ht="19.5" customHeight="1">
      <c r="A1585" s="545">
        <v>2054</v>
      </c>
      <c r="B1585" s="545" t="s">
        <v>11615</v>
      </c>
      <c r="C1585" s="545" t="s">
        <v>216</v>
      </c>
      <c r="D1585" s="546"/>
      <c r="E1585" s="171" t="str">
        <f t="shared" si="24"/>
        <v>1900</v>
      </c>
      <c r="F1585" s="547">
        <v>0</v>
      </c>
      <c r="G1585" s="548">
        <v>0</v>
      </c>
      <c r="H1585" s="547">
        <v>0</v>
      </c>
      <c r="I1585" s="545" t="s">
        <v>12642</v>
      </c>
      <c r="J1585" s="545"/>
      <c r="K1585" s="545" t="s">
        <v>13413</v>
      </c>
      <c r="L1585" s="545" t="s">
        <v>13807</v>
      </c>
      <c r="M1585" s="548" t="s">
        <v>13758</v>
      </c>
      <c r="N1585" s="545" t="s">
        <v>13413</v>
      </c>
      <c r="O1585" s="545" t="s">
        <v>15281</v>
      </c>
      <c r="P1585" s="549">
        <v>1696</v>
      </c>
      <c r="Q1585" s="549">
        <v>1</v>
      </c>
      <c r="R1585" s="549">
        <v>135</v>
      </c>
      <c r="S1585" s="548"/>
      <c r="T1585" s="548"/>
      <c r="U1585" s="99"/>
    </row>
    <row r="1586" spans="1:21" ht="19.5" customHeight="1">
      <c r="A1586" s="545">
        <v>2055</v>
      </c>
      <c r="B1586" s="545" t="s">
        <v>2462</v>
      </c>
      <c r="C1586" s="545" t="s">
        <v>216</v>
      </c>
      <c r="D1586" s="546"/>
      <c r="E1586" s="171" t="str">
        <f t="shared" si="24"/>
        <v>1900</v>
      </c>
      <c r="F1586" s="547">
        <v>0</v>
      </c>
      <c r="G1586" s="548">
        <v>0</v>
      </c>
      <c r="H1586" s="547">
        <v>0</v>
      </c>
      <c r="I1586" s="545" t="s">
        <v>12642</v>
      </c>
      <c r="J1586" s="545"/>
      <c r="K1586" s="545" t="s">
        <v>13413</v>
      </c>
      <c r="L1586" s="545" t="s">
        <v>13807</v>
      </c>
      <c r="M1586" s="548" t="s">
        <v>13758</v>
      </c>
      <c r="N1586" s="545" t="s">
        <v>13413</v>
      </c>
      <c r="O1586" s="545" t="s">
        <v>14608</v>
      </c>
      <c r="P1586" s="549">
        <v>1697</v>
      </c>
      <c r="Q1586" s="549">
        <v>1</v>
      </c>
      <c r="R1586" s="549">
        <v>135</v>
      </c>
      <c r="S1586" s="548"/>
      <c r="T1586" s="548"/>
      <c r="U1586" s="99"/>
    </row>
    <row r="1587" spans="1:21" ht="19.5" customHeight="1">
      <c r="A1587" s="545">
        <v>2056</v>
      </c>
      <c r="B1587" s="545" t="s">
        <v>11614</v>
      </c>
      <c r="C1587" s="545" t="s">
        <v>216</v>
      </c>
      <c r="D1587" s="546">
        <v>44588</v>
      </c>
      <c r="E1587" s="171" t="str">
        <f t="shared" si="24"/>
        <v>2022</v>
      </c>
      <c r="F1587" s="547">
        <v>2692.01</v>
      </c>
      <c r="G1587" s="548">
        <v>0.19</v>
      </c>
      <c r="H1587" s="547">
        <v>2262.19</v>
      </c>
      <c r="I1587" s="545" t="s">
        <v>12642</v>
      </c>
      <c r="J1587" s="545" t="s">
        <v>13297</v>
      </c>
      <c r="K1587" s="545" t="s">
        <v>13413</v>
      </c>
      <c r="L1587" s="545" t="s">
        <v>13807</v>
      </c>
      <c r="M1587" s="548" t="s">
        <v>13758</v>
      </c>
      <c r="N1587" s="545" t="s">
        <v>13413</v>
      </c>
      <c r="O1587" s="545" t="s">
        <v>15282</v>
      </c>
      <c r="P1587" s="549">
        <v>1698</v>
      </c>
      <c r="Q1587" s="549">
        <v>1</v>
      </c>
      <c r="R1587" s="549">
        <v>135</v>
      </c>
      <c r="S1587" s="548">
        <v>2257</v>
      </c>
      <c r="T1587" s="548"/>
      <c r="U1587" s="99"/>
    </row>
    <row r="1588" spans="1:21" ht="19.5" customHeight="1">
      <c r="A1588" s="545">
        <v>2057</v>
      </c>
      <c r="B1588" s="545" t="s">
        <v>11055</v>
      </c>
      <c r="C1588" s="545" t="s">
        <v>216</v>
      </c>
      <c r="D1588" s="546"/>
      <c r="E1588" s="171" t="str">
        <f t="shared" si="24"/>
        <v>1900</v>
      </c>
      <c r="F1588" s="547">
        <v>0</v>
      </c>
      <c r="G1588" s="548">
        <v>0</v>
      </c>
      <c r="H1588" s="547">
        <v>0</v>
      </c>
      <c r="I1588" s="545" t="s">
        <v>12642</v>
      </c>
      <c r="J1588" s="545"/>
      <c r="K1588" s="545" t="s">
        <v>13413</v>
      </c>
      <c r="L1588" s="545" t="s">
        <v>13413</v>
      </c>
      <c r="M1588" s="548" t="s">
        <v>13758</v>
      </c>
      <c r="N1588" s="545" t="s">
        <v>13413</v>
      </c>
      <c r="O1588" s="545" t="s">
        <v>13413</v>
      </c>
      <c r="P1588" s="549">
        <v>1699</v>
      </c>
      <c r="Q1588" s="549">
        <v>1</v>
      </c>
      <c r="R1588" s="549">
        <v>135</v>
      </c>
      <c r="S1588" s="548"/>
      <c r="T1588" s="548"/>
      <c r="U1588" s="99"/>
    </row>
    <row r="1589" spans="1:21" ht="19.5" customHeight="1">
      <c r="A1589" s="545">
        <v>2058</v>
      </c>
      <c r="B1589" s="545" t="s">
        <v>11613</v>
      </c>
      <c r="C1589" s="545" t="s">
        <v>216</v>
      </c>
      <c r="D1589" s="546">
        <v>44588</v>
      </c>
      <c r="E1589" s="171" t="str">
        <f t="shared" si="24"/>
        <v>2022</v>
      </c>
      <c r="F1589" s="547">
        <v>2973</v>
      </c>
      <c r="G1589" s="548">
        <v>0.19</v>
      </c>
      <c r="H1589" s="547">
        <v>2498.3200000000002</v>
      </c>
      <c r="I1589" s="545" t="s">
        <v>12642</v>
      </c>
      <c r="J1589" s="545" t="s">
        <v>13297</v>
      </c>
      <c r="K1589" s="545" t="s">
        <v>13413</v>
      </c>
      <c r="L1589" s="545" t="s">
        <v>13807</v>
      </c>
      <c r="M1589" s="548" t="s">
        <v>13758</v>
      </c>
      <c r="N1589" s="545" t="s">
        <v>13413</v>
      </c>
      <c r="O1589" s="545" t="s">
        <v>15283</v>
      </c>
      <c r="P1589" s="549">
        <v>1700</v>
      </c>
      <c r="Q1589" s="549">
        <v>1</v>
      </c>
      <c r="R1589" s="549">
        <v>135</v>
      </c>
      <c r="S1589" s="548">
        <v>2257</v>
      </c>
      <c r="T1589" s="548"/>
      <c r="U1589" s="99"/>
    </row>
    <row r="1590" spans="1:21" ht="19.5" customHeight="1">
      <c r="A1590" s="545">
        <v>2059</v>
      </c>
      <c r="B1590" s="545" t="s">
        <v>11612</v>
      </c>
      <c r="C1590" s="545" t="s">
        <v>216</v>
      </c>
      <c r="D1590" s="546">
        <v>44588</v>
      </c>
      <c r="E1590" s="171" t="str">
        <f t="shared" si="24"/>
        <v>2022</v>
      </c>
      <c r="F1590" s="547">
        <v>14053</v>
      </c>
      <c r="G1590" s="548">
        <v>0.19</v>
      </c>
      <c r="H1590" s="547">
        <v>11809.24</v>
      </c>
      <c r="I1590" s="545" t="s">
        <v>12642</v>
      </c>
      <c r="J1590" s="545" t="s">
        <v>13297</v>
      </c>
      <c r="K1590" s="545" t="s">
        <v>13413</v>
      </c>
      <c r="L1590" s="545" t="s">
        <v>13807</v>
      </c>
      <c r="M1590" s="548" t="s">
        <v>13758</v>
      </c>
      <c r="N1590" s="545" t="s">
        <v>13413</v>
      </c>
      <c r="O1590" s="545" t="s">
        <v>15284</v>
      </c>
      <c r="P1590" s="549">
        <v>1701</v>
      </c>
      <c r="Q1590" s="549">
        <v>1</v>
      </c>
      <c r="R1590" s="549">
        <v>135</v>
      </c>
      <c r="S1590" s="548">
        <v>2257</v>
      </c>
      <c r="T1590" s="548"/>
      <c r="U1590" s="99"/>
    </row>
    <row r="1591" spans="1:21" ht="19.5" customHeight="1">
      <c r="A1591" s="545">
        <v>2060</v>
      </c>
      <c r="B1591" s="545" t="s">
        <v>7093</v>
      </c>
      <c r="C1591" s="545" t="s">
        <v>216</v>
      </c>
      <c r="D1591" s="546">
        <v>46052</v>
      </c>
      <c r="E1591" s="171" t="str">
        <f t="shared" si="24"/>
        <v>2026</v>
      </c>
      <c r="F1591" s="547">
        <v>46004</v>
      </c>
      <c r="G1591" s="548">
        <v>0.19</v>
      </c>
      <c r="H1591" s="547">
        <v>38658.82</v>
      </c>
      <c r="I1591" s="545" t="s">
        <v>12676</v>
      </c>
      <c r="J1591" s="545" t="s">
        <v>13307</v>
      </c>
      <c r="K1591" s="545" t="s">
        <v>13413</v>
      </c>
      <c r="L1591" s="545" t="s">
        <v>13807</v>
      </c>
      <c r="M1591" s="548" t="s">
        <v>13758</v>
      </c>
      <c r="N1591" s="545" t="s">
        <v>13413</v>
      </c>
      <c r="O1591" s="545" t="s">
        <v>15285</v>
      </c>
      <c r="P1591" s="549">
        <v>1702</v>
      </c>
      <c r="Q1591" s="549">
        <v>1</v>
      </c>
      <c r="R1591" s="549">
        <v>14</v>
      </c>
      <c r="S1591" s="548">
        <v>2228</v>
      </c>
      <c r="T1591" s="548"/>
      <c r="U1591" s="99"/>
    </row>
    <row r="1592" spans="1:21" ht="19.5" customHeight="1">
      <c r="A1592" s="545">
        <v>2061</v>
      </c>
      <c r="B1592" s="545" t="s">
        <v>2549</v>
      </c>
      <c r="C1592" s="545" t="s">
        <v>216</v>
      </c>
      <c r="D1592" s="546">
        <v>45708</v>
      </c>
      <c r="E1592" s="171" t="str">
        <f t="shared" si="24"/>
        <v>2025</v>
      </c>
      <c r="F1592" s="547">
        <v>17798.8</v>
      </c>
      <c r="G1592" s="548">
        <v>0.19</v>
      </c>
      <c r="H1592" s="547">
        <v>14956.97</v>
      </c>
      <c r="I1592" s="545" t="s">
        <v>12642</v>
      </c>
      <c r="J1592" s="545" t="s">
        <v>13307</v>
      </c>
      <c r="K1592" s="545" t="s">
        <v>13413</v>
      </c>
      <c r="L1592" s="545" t="s">
        <v>13807</v>
      </c>
      <c r="M1592" s="548" t="s">
        <v>13758</v>
      </c>
      <c r="N1592" s="545" t="s">
        <v>13413</v>
      </c>
      <c r="O1592" s="545" t="s">
        <v>15286</v>
      </c>
      <c r="P1592" s="549">
        <v>1703</v>
      </c>
      <c r="Q1592" s="549">
        <v>1</v>
      </c>
      <c r="R1592" s="549">
        <v>135</v>
      </c>
      <c r="S1592" s="548">
        <v>2228</v>
      </c>
      <c r="T1592" s="548"/>
      <c r="U1592" s="99"/>
    </row>
    <row r="1593" spans="1:21" ht="19.5" customHeight="1">
      <c r="A1593" s="545">
        <v>2062</v>
      </c>
      <c r="B1593" s="545" t="s">
        <v>2677</v>
      </c>
      <c r="C1593" s="545" t="s">
        <v>216</v>
      </c>
      <c r="D1593" s="546">
        <v>46052</v>
      </c>
      <c r="E1593" s="171" t="str">
        <f t="shared" si="24"/>
        <v>2026</v>
      </c>
      <c r="F1593" s="547">
        <v>16438</v>
      </c>
      <c r="G1593" s="548">
        <v>0.19</v>
      </c>
      <c r="H1593" s="547">
        <v>13813.45</v>
      </c>
      <c r="I1593" s="545" t="s">
        <v>12642</v>
      </c>
      <c r="J1593" s="545" t="s">
        <v>13307</v>
      </c>
      <c r="K1593" s="545" t="s">
        <v>13413</v>
      </c>
      <c r="L1593" s="545" t="s">
        <v>13807</v>
      </c>
      <c r="M1593" s="548" t="s">
        <v>13758</v>
      </c>
      <c r="N1593" s="545" t="s">
        <v>13413</v>
      </c>
      <c r="O1593" s="545" t="s">
        <v>15287</v>
      </c>
      <c r="P1593" s="549">
        <v>1704</v>
      </c>
      <c r="Q1593" s="549">
        <v>1</v>
      </c>
      <c r="R1593" s="549">
        <v>135</v>
      </c>
      <c r="S1593" s="548">
        <v>2228</v>
      </c>
      <c r="T1593" s="548"/>
      <c r="U1593" s="99"/>
    </row>
    <row r="1594" spans="1:21" ht="19.5" customHeight="1">
      <c r="A1594" s="545">
        <v>2063</v>
      </c>
      <c r="B1594" s="545" t="s">
        <v>7092</v>
      </c>
      <c r="C1594" s="545" t="s">
        <v>216</v>
      </c>
      <c r="D1594" s="546">
        <v>46052</v>
      </c>
      <c r="E1594" s="171" t="str">
        <f t="shared" si="24"/>
        <v>2026</v>
      </c>
      <c r="F1594" s="547">
        <v>5612</v>
      </c>
      <c r="G1594" s="548">
        <v>0.19</v>
      </c>
      <c r="H1594" s="547">
        <v>4715.97</v>
      </c>
      <c r="I1594" s="545" t="s">
        <v>12642</v>
      </c>
      <c r="J1594" s="545" t="s">
        <v>13307</v>
      </c>
      <c r="K1594" s="545" t="s">
        <v>13413</v>
      </c>
      <c r="L1594" s="545" t="s">
        <v>13807</v>
      </c>
      <c r="M1594" s="548" t="s">
        <v>13758</v>
      </c>
      <c r="N1594" s="545" t="s">
        <v>13413</v>
      </c>
      <c r="O1594" s="545" t="s">
        <v>15288</v>
      </c>
      <c r="P1594" s="549">
        <v>1705</v>
      </c>
      <c r="Q1594" s="549">
        <v>1</v>
      </c>
      <c r="R1594" s="549">
        <v>135</v>
      </c>
      <c r="S1594" s="548">
        <v>2228</v>
      </c>
      <c r="T1594" s="548"/>
      <c r="U1594" s="99"/>
    </row>
    <row r="1595" spans="1:21" ht="19.5" customHeight="1">
      <c r="A1595" s="545">
        <v>2064</v>
      </c>
      <c r="B1595" s="545" t="s">
        <v>7091</v>
      </c>
      <c r="C1595" s="545" t="s">
        <v>216</v>
      </c>
      <c r="D1595" s="546">
        <v>46084</v>
      </c>
      <c r="E1595" s="171" t="str">
        <f t="shared" si="24"/>
        <v>2026</v>
      </c>
      <c r="F1595" s="547">
        <v>1336</v>
      </c>
      <c r="G1595" s="548">
        <v>0.19</v>
      </c>
      <c r="H1595" s="547">
        <v>1122.69</v>
      </c>
      <c r="I1595" s="545" t="s">
        <v>12642</v>
      </c>
      <c r="J1595" s="545" t="s">
        <v>13296</v>
      </c>
      <c r="K1595" s="545" t="s">
        <v>13413</v>
      </c>
      <c r="L1595" s="545" t="s">
        <v>13807</v>
      </c>
      <c r="M1595" s="548" t="s">
        <v>13758</v>
      </c>
      <c r="N1595" s="545" t="s">
        <v>13413</v>
      </c>
      <c r="O1595" s="545" t="s">
        <v>15289</v>
      </c>
      <c r="P1595" s="549">
        <v>1706</v>
      </c>
      <c r="Q1595" s="549">
        <v>1</v>
      </c>
      <c r="R1595" s="549">
        <v>135</v>
      </c>
      <c r="S1595" s="548">
        <v>2218</v>
      </c>
      <c r="T1595" s="548"/>
      <c r="U1595" s="99"/>
    </row>
    <row r="1596" spans="1:21" ht="19.5" customHeight="1">
      <c r="A1596" s="545">
        <v>2065</v>
      </c>
      <c r="B1596" s="545" t="s">
        <v>573</v>
      </c>
      <c r="C1596" s="545" t="s">
        <v>216</v>
      </c>
      <c r="D1596" s="546"/>
      <c r="E1596" s="171" t="str">
        <f t="shared" si="24"/>
        <v>1900</v>
      </c>
      <c r="F1596" s="547">
        <v>0</v>
      </c>
      <c r="G1596" s="548">
        <v>0</v>
      </c>
      <c r="H1596" s="547">
        <v>0</v>
      </c>
      <c r="I1596" s="545" t="s">
        <v>12679</v>
      </c>
      <c r="J1596" s="545"/>
      <c r="K1596" s="545" t="s">
        <v>13413</v>
      </c>
      <c r="L1596" s="545" t="s">
        <v>13906</v>
      </c>
      <c r="M1596" s="548" t="s">
        <v>13758</v>
      </c>
      <c r="N1596" s="545" t="s">
        <v>13413</v>
      </c>
      <c r="O1596" s="545" t="s">
        <v>15290</v>
      </c>
      <c r="P1596" s="549">
        <v>1707</v>
      </c>
      <c r="Q1596" s="549">
        <v>1</v>
      </c>
      <c r="R1596" s="549">
        <v>88</v>
      </c>
      <c r="S1596" s="548"/>
      <c r="T1596" s="548"/>
      <c r="U1596" s="99"/>
    </row>
    <row r="1597" spans="1:21" ht="19.5" customHeight="1">
      <c r="A1597" s="545">
        <v>2066</v>
      </c>
      <c r="B1597" s="545" t="s">
        <v>6376</v>
      </c>
      <c r="C1597" s="545" t="s">
        <v>216</v>
      </c>
      <c r="D1597" s="546">
        <v>46052</v>
      </c>
      <c r="E1597" s="171" t="str">
        <f t="shared" si="24"/>
        <v>2026</v>
      </c>
      <c r="F1597" s="547">
        <v>73993</v>
      </c>
      <c r="G1597" s="548">
        <v>0.19</v>
      </c>
      <c r="H1597" s="547">
        <v>62178.99</v>
      </c>
      <c r="I1597" s="545" t="s">
        <v>12661</v>
      </c>
      <c r="J1597" s="545" t="s">
        <v>13307</v>
      </c>
      <c r="K1597" s="545" t="s">
        <v>13413</v>
      </c>
      <c r="L1597" s="545" t="s">
        <v>15291</v>
      </c>
      <c r="M1597" s="548" t="s">
        <v>13758</v>
      </c>
      <c r="N1597" s="545" t="s">
        <v>13413</v>
      </c>
      <c r="O1597" s="545" t="s">
        <v>15292</v>
      </c>
      <c r="P1597" s="549">
        <v>1708</v>
      </c>
      <c r="Q1597" s="549">
        <v>1</v>
      </c>
      <c r="R1597" s="549">
        <v>89</v>
      </c>
      <c r="S1597" s="548">
        <v>2228</v>
      </c>
      <c r="T1597" s="548"/>
      <c r="U1597" s="99"/>
    </row>
    <row r="1598" spans="1:21" ht="19.5" customHeight="1">
      <c r="A1598" s="545">
        <v>2067</v>
      </c>
      <c r="B1598" s="545" t="s">
        <v>630</v>
      </c>
      <c r="C1598" s="545" t="s">
        <v>216</v>
      </c>
      <c r="D1598" s="546"/>
      <c r="E1598" s="171" t="str">
        <f t="shared" si="24"/>
        <v>1900</v>
      </c>
      <c r="F1598" s="547">
        <v>0</v>
      </c>
      <c r="G1598" s="548">
        <v>0</v>
      </c>
      <c r="H1598" s="547">
        <v>0</v>
      </c>
      <c r="I1598" s="545" t="s">
        <v>12661</v>
      </c>
      <c r="J1598" s="545"/>
      <c r="K1598" s="545" t="s">
        <v>13413</v>
      </c>
      <c r="L1598" s="545" t="s">
        <v>13906</v>
      </c>
      <c r="M1598" s="548" t="s">
        <v>13758</v>
      </c>
      <c r="N1598" s="545" t="s">
        <v>13413</v>
      </c>
      <c r="O1598" s="545" t="s">
        <v>15293</v>
      </c>
      <c r="P1598" s="549">
        <v>1709</v>
      </c>
      <c r="Q1598" s="549">
        <v>1</v>
      </c>
      <c r="R1598" s="549">
        <v>89</v>
      </c>
      <c r="S1598" s="548"/>
      <c r="T1598" s="548"/>
      <c r="U1598" s="99"/>
    </row>
    <row r="1599" spans="1:21" ht="19.5" customHeight="1">
      <c r="A1599" s="545">
        <v>2069</v>
      </c>
      <c r="B1599" s="545" t="s">
        <v>11611</v>
      </c>
      <c r="C1599" s="545" t="s">
        <v>216</v>
      </c>
      <c r="D1599" s="546"/>
      <c r="E1599" s="171" t="str">
        <f t="shared" si="24"/>
        <v>1900</v>
      </c>
      <c r="F1599" s="547">
        <v>0</v>
      </c>
      <c r="G1599" s="548">
        <v>0</v>
      </c>
      <c r="H1599" s="547">
        <v>0</v>
      </c>
      <c r="I1599" s="545" t="s">
        <v>12675</v>
      </c>
      <c r="J1599" s="545"/>
      <c r="K1599" s="545" t="s">
        <v>13413</v>
      </c>
      <c r="L1599" s="545" t="s">
        <v>13413</v>
      </c>
      <c r="M1599" s="548" t="s">
        <v>13758</v>
      </c>
      <c r="N1599" s="545" t="s">
        <v>13413</v>
      </c>
      <c r="O1599" s="545" t="s">
        <v>14206</v>
      </c>
      <c r="P1599" s="549">
        <v>1710</v>
      </c>
      <c r="Q1599" s="549">
        <v>1</v>
      </c>
      <c r="R1599" s="549">
        <v>141</v>
      </c>
      <c r="S1599" s="548"/>
      <c r="T1599" s="548"/>
      <c r="U1599" s="99"/>
    </row>
    <row r="1600" spans="1:21" ht="19.5" customHeight="1">
      <c r="A1600" s="545">
        <v>2074</v>
      </c>
      <c r="B1600" s="545" t="s">
        <v>11610</v>
      </c>
      <c r="C1600" s="545" t="s">
        <v>216</v>
      </c>
      <c r="D1600" s="546"/>
      <c r="E1600" s="171" t="str">
        <f t="shared" si="24"/>
        <v>1900</v>
      </c>
      <c r="F1600" s="547">
        <v>0</v>
      </c>
      <c r="G1600" s="548">
        <v>0</v>
      </c>
      <c r="H1600" s="547">
        <v>0</v>
      </c>
      <c r="I1600" s="545" t="s">
        <v>12703</v>
      </c>
      <c r="J1600" s="545"/>
      <c r="K1600" s="545" t="s">
        <v>13413</v>
      </c>
      <c r="L1600" s="545" t="s">
        <v>13413</v>
      </c>
      <c r="M1600" s="548" t="s">
        <v>13758</v>
      </c>
      <c r="N1600" s="545" t="s">
        <v>13413</v>
      </c>
      <c r="O1600" s="545" t="s">
        <v>15294</v>
      </c>
      <c r="P1600" s="549">
        <v>1715</v>
      </c>
      <c r="Q1600" s="549">
        <v>1</v>
      </c>
      <c r="R1600" s="549">
        <v>120</v>
      </c>
      <c r="S1600" s="548"/>
      <c r="T1600" s="548"/>
      <c r="U1600" s="99"/>
    </row>
    <row r="1601" spans="1:21" ht="19.5" customHeight="1">
      <c r="A1601" s="545">
        <v>2075</v>
      </c>
      <c r="B1601" s="545" t="s">
        <v>845</v>
      </c>
      <c r="C1601" s="545" t="s">
        <v>216</v>
      </c>
      <c r="D1601" s="546"/>
      <c r="E1601" s="171" t="str">
        <f t="shared" si="24"/>
        <v>1900</v>
      </c>
      <c r="F1601" s="547">
        <v>0</v>
      </c>
      <c r="G1601" s="548">
        <v>0</v>
      </c>
      <c r="H1601" s="547">
        <v>0</v>
      </c>
      <c r="I1601" s="545" t="s">
        <v>12684</v>
      </c>
      <c r="J1601" s="545"/>
      <c r="K1601" s="545" t="s">
        <v>13413</v>
      </c>
      <c r="L1601" s="545" t="s">
        <v>13982</v>
      </c>
      <c r="M1601" s="548" t="s">
        <v>13758</v>
      </c>
      <c r="N1601" s="545" t="s">
        <v>13413</v>
      </c>
      <c r="O1601" s="545" t="s">
        <v>15295</v>
      </c>
      <c r="P1601" s="549">
        <v>1716</v>
      </c>
      <c r="Q1601" s="549">
        <v>1</v>
      </c>
      <c r="R1601" s="549">
        <v>95</v>
      </c>
      <c r="S1601" s="548"/>
      <c r="T1601" s="548"/>
      <c r="U1601" s="99"/>
    </row>
    <row r="1602" spans="1:21" ht="19.5" customHeight="1">
      <c r="A1602" s="545">
        <v>2076</v>
      </c>
      <c r="B1602" s="545" t="s">
        <v>1483</v>
      </c>
      <c r="C1602" s="545" t="s">
        <v>216</v>
      </c>
      <c r="D1602" s="546"/>
      <c r="E1602" s="171" t="str">
        <f t="shared" si="24"/>
        <v>1900</v>
      </c>
      <c r="F1602" s="547">
        <v>0</v>
      </c>
      <c r="G1602" s="548">
        <v>0</v>
      </c>
      <c r="H1602" s="547">
        <v>0</v>
      </c>
      <c r="I1602" s="545" t="s">
        <v>12703</v>
      </c>
      <c r="J1602" s="545"/>
      <c r="K1602" s="545" t="s">
        <v>13413</v>
      </c>
      <c r="L1602" s="545" t="s">
        <v>13413</v>
      </c>
      <c r="M1602" s="548" t="s">
        <v>13758</v>
      </c>
      <c r="N1602" s="545" t="s">
        <v>13413</v>
      </c>
      <c r="O1602" s="545" t="s">
        <v>15296</v>
      </c>
      <c r="P1602" s="549">
        <v>1717</v>
      </c>
      <c r="Q1602" s="549">
        <v>1</v>
      </c>
      <c r="R1602" s="549">
        <v>120</v>
      </c>
      <c r="S1602" s="548"/>
      <c r="T1602" s="548"/>
      <c r="U1602" s="99"/>
    </row>
    <row r="1603" spans="1:21" ht="19.5" customHeight="1">
      <c r="A1603" s="545">
        <v>2077</v>
      </c>
      <c r="B1603" s="545" t="s">
        <v>11609</v>
      </c>
      <c r="C1603" s="545" t="s">
        <v>216</v>
      </c>
      <c r="D1603" s="546"/>
      <c r="E1603" s="171" t="str">
        <f t="shared" si="24"/>
        <v>1900</v>
      </c>
      <c r="F1603" s="547">
        <v>0</v>
      </c>
      <c r="G1603" s="548">
        <v>0</v>
      </c>
      <c r="H1603" s="547">
        <v>0</v>
      </c>
      <c r="I1603" s="545" t="s">
        <v>12704</v>
      </c>
      <c r="J1603" s="545"/>
      <c r="K1603" s="545" t="s">
        <v>13413</v>
      </c>
      <c r="L1603" s="545" t="s">
        <v>13413</v>
      </c>
      <c r="M1603" s="548" t="s">
        <v>13758</v>
      </c>
      <c r="N1603" s="545" t="s">
        <v>13413</v>
      </c>
      <c r="O1603" s="545" t="s">
        <v>15297</v>
      </c>
      <c r="P1603" s="549">
        <v>1718</v>
      </c>
      <c r="Q1603" s="549">
        <v>1</v>
      </c>
      <c r="R1603" s="549">
        <v>118</v>
      </c>
      <c r="S1603" s="548"/>
      <c r="T1603" s="548"/>
      <c r="U1603" s="99"/>
    </row>
    <row r="1604" spans="1:21" ht="19.5" customHeight="1">
      <c r="A1604" s="545">
        <v>2078</v>
      </c>
      <c r="B1604" s="545" t="s">
        <v>11608</v>
      </c>
      <c r="C1604" s="545" t="s">
        <v>216</v>
      </c>
      <c r="D1604" s="546"/>
      <c r="E1604" s="171" t="str">
        <f t="shared" ref="E1604:E1667" si="25">TEXT(D1604,"YYYY")</f>
        <v>1900</v>
      </c>
      <c r="F1604" s="547">
        <v>0</v>
      </c>
      <c r="G1604" s="548">
        <v>0</v>
      </c>
      <c r="H1604" s="547">
        <v>0</v>
      </c>
      <c r="I1604" s="545" t="s">
        <v>12704</v>
      </c>
      <c r="J1604" s="545"/>
      <c r="K1604" s="545" t="s">
        <v>13413</v>
      </c>
      <c r="L1604" s="545" t="s">
        <v>13413</v>
      </c>
      <c r="M1604" s="548" t="s">
        <v>13758</v>
      </c>
      <c r="N1604" s="545" t="s">
        <v>13413</v>
      </c>
      <c r="O1604" s="545" t="s">
        <v>15298</v>
      </c>
      <c r="P1604" s="549">
        <v>1719</v>
      </c>
      <c r="Q1604" s="549">
        <v>1</v>
      </c>
      <c r="R1604" s="549">
        <v>118</v>
      </c>
      <c r="S1604" s="548"/>
      <c r="T1604" s="548"/>
      <c r="U1604" s="99"/>
    </row>
    <row r="1605" spans="1:21" ht="19.5" customHeight="1">
      <c r="A1605" s="545">
        <v>2079</v>
      </c>
      <c r="B1605" s="545" t="s">
        <v>11607</v>
      </c>
      <c r="C1605" s="545" t="s">
        <v>216</v>
      </c>
      <c r="D1605" s="546"/>
      <c r="E1605" s="171" t="str">
        <f t="shared" si="25"/>
        <v>1900</v>
      </c>
      <c r="F1605" s="547">
        <v>0</v>
      </c>
      <c r="G1605" s="548">
        <v>0</v>
      </c>
      <c r="H1605" s="547">
        <v>0</v>
      </c>
      <c r="I1605" s="545" t="s">
        <v>12703</v>
      </c>
      <c r="J1605" s="545"/>
      <c r="K1605" s="545" t="s">
        <v>13413</v>
      </c>
      <c r="L1605" s="545" t="s">
        <v>13413</v>
      </c>
      <c r="M1605" s="548" t="s">
        <v>13758</v>
      </c>
      <c r="N1605" s="545" t="s">
        <v>13413</v>
      </c>
      <c r="O1605" s="545" t="s">
        <v>15299</v>
      </c>
      <c r="P1605" s="549">
        <v>1720</v>
      </c>
      <c r="Q1605" s="549">
        <v>1</v>
      </c>
      <c r="R1605" s="549">
        <v>120</v>
      </c>
      <c r="S1605" s="548"/>
      <c r="T1605" s="548"/>
      <c r="U1605" s="99"/>
    </row>
    <row r="1606" spans="1:21" ht="19.5" customHeight="1">
      <c r="A1606" s="545">
        <v>2080</v>
      </c>
      <c r="B1606" s="545" t="s">
        <v>1534</v>
      </c>
      <c r="C1606" s="545" t="s">
        <v>216</v>
      </c>
      <c r="D1606" s="546"/>
      <c r="E1606" s="171" t="str">
        <f t="shared" si="25"/>
        <v>1900</v>
      </c>
      <c r="F1606" s="547">
        <v>0</v>
      </c>
      <c r="G1606" s="548">
        <v>0</v>
      </c>
      <c r="H1606" s="547">
        <v>0</v>
      </c>
      <c r="I1606" s="545" t="s">
        <v>12703</v>
      </c>
      <c r="J1606" s="545"/>
      <c r="K1606" s="545" t="s">
        <v>13413</v>
      </c>
      <c r="L1606" s="545" t="s">
        <v>15300</v>
      </c>
      <c r="M1606" s="548" t="s">
        <v>13758</v>
      </c>
      <c r="N1606" s="545" t="s">
        <v>13413</v>
      </c>
      <c r="O1606" s="545" t="s">
        <v>15301</v>
      </c>
      <c r="P1606" s="549">
        <v>1721</v>
      </c>
      <c r="Q1606" s="549">
        <v>1</v>
      </c>
      <c r="R1606" s="549">
        <v>120</v>
      </c>
      <c r="S1606" s="548"/>
      <c r="T1606" s="548"/>
      <c r="U1606" s="99"/>
    </row>
    <row r="1607" spans="1:21" ht="19.5" customHeight="1">
      <c r="A1607" s="545">
        <v>2081</v>
      </c>
      <c r="B1607" s="545" t="s">
        <v>11606</v>
      </c>
      <c r="C1607" s="545" t="s">
        <v>216</v>
      </c>
      <c r="D1607" s="546"/>
      <c r="E1607" s="171" t="str">
        <f t="shared" si="25"/>
        <v>1900</v>
      </c>
      <c r="F1607" s="547">
        <v>0</v>
      </c>
      <c r="G1607" s="548">
        <v>0</v>
      </c>
      <c r="H1607" s="547">
        <v>0</v>
      </c>
      <c r="I1607" s="545" t="s">
        <v>12703</v>
      </c>
      <c r="J1607" s="545"/>
      <c r="K1607" s="545" t="s">
        <v>13413</v>
      </c>
      <c r="L1607" s="545" t="s">
        <v>15302</v>
      </c>
      <c r="M1607" s="548" t="s">
        <v>13758</v>
      </c>
      <c r="N1607" s="545" t="s">
        <v>13413</v>
      </c>
      <c r="O1607" s="545" t="s">
        <v>15303</v>
      </c>
      <c r="P1607" s="549">
        <v>1722</v>
      </c>
      <c r="Q1607" s="549">
        <v>1</v>
      </c>
      <c r="R1607" s="549">
        <v>120</v>
      </c>
      <c r="S1607" s="548"/>
      <c r="T1607" s="548"/>
      <c r="U1607" s="99"/>
    </row>
    <row r="1608" spans="1:21" ht="19.5" customHeight="1">
      <c r="A1608" s="545">
        <v>2082</v>
      </c>
      <c r="B1608" s="545" t="s">
        <v>11605</v>
      </c>
      <c r="C1608" s="545" t="s">
        <v>216</v>
      </c>
      <c r="D1608" s="546"/>
      <c r="E1608" s="171" t="str">
        <f t="shared" si="25"/>
        <v>1900</v>
      </c>
      <c r="F1608" s="547">
        <v>0</v>
      </c>
      <c r="G1608" s="548">
        <v>0</v>
      </c>
      <c r="H1608" s="547">
        <v>0</v>
      </c>
      <c r="I1608" s="545" t="s">
        <v>12703</v>
      </c>
      <c r="J1608" s="545"/>
      <c r="K1608" s="545" t="s">
        <v>13413</v>
      </c>
      <c r="L1608" s="545" t="s">
        <v>15304</v>
      </c>
      <c r="M1608" s="548" t="s">
        <v>13758</v>
      </c>
      <c r="N1608" s="545" t="s">
        <v>13413</v>
      </c>
      <c r="O1608" s="545" t="s">
        <v>15305</v>
      </c>
      <c r="P1608" s="549">
        <v>1723</v>
      </c>
      <c r="Q1608" s="549">
        <v>1</v>
      </c>
      <c r="R1608" s="549">
        <v>120</v>
      </c>
      <c r="S1608" s="548"/>
      <c r="T1608" s="548"/>
      <c r="U1608" s="99"/>
    </row>
    <row r="1609" spans="1:21" ht="19.5" customHeight="1">
      <c r="A1609" s="545">
        <v>2083</v>
      </c>
      <c r="B1609" s="545" t="s">
        <v>11604</v>
      </c>
      <c r="C1609" s="545" t="s">
        <v>216</v>
      </c>
      <c r="D1609" s="546"/>
      <c r="E1609" s="171" t="str">
        <f t="shared" si="25"/>
        <v>1900</v>
      </c>
      <c r="F1609" s="547">
        <v>0</v>
      </c>
      <c r="G1609" s="548">
        <v>0</v>
      </c>
      <c r="H1609" s="547">
        <v>0</v>
      </c>
      <c r="I1609" s="545" t="s">
        <v>12741</v>
      </c>
      <c r="J1609" s="545"/>
      <c r="K1609" s="545" t="s">
        <v>15306</v>
      </c>
      <c r="L1609" s="545" t="s">
        <v>13413</v>
      </c>
      <c r="M1609" s="548" t="s">
        <v>13758</v>
      </c>
      <c r="N1609" s="545" t="s">
        <v>13413</v>
      </c>
      <c r="O1609" s="545" t="s">
        <v>13413</v>
      </c>
      <c r="P1609" s="549">
        <v>1724</v>
      </c>
      <c r="Q1609" s="549">
        <v>1</v>
      </c>
      <c r="R1609" s="549">
        <v>37</v>
      </c>
      <c r="S1609" s="548"/>
      <c r="T1609" s="548"/>
      <c r="U1609" s="99"/>
    </row>
    <row r="1610" spans="1:21" ht="19.5" customHeight="1">
      <c r="A1610" s="545">
        <v>2084</v>
      </c>
      <c r="B1610" s="545" t="s">
        <v>1478</v>
      </c>
      <c r="C1610" s="545" t="s">
        <v>216</v>
      </c>
      <c r="D1610" s="546"/>
      <c r="E1610" s="171" t="str">
        <f t="shared" si="25"/>
        <v>1900</v>
      </c>
      <c r="F1610" s="547">
        <v>0</v>
      </c>
      <c r="G1610" s="548">
        <v>0</v>
      </c>
      <c r="H1610" s="547">
        <v>0</v>
      </c>
      <c r="I1610" s="545" t="s">
        <v>12703</v>
      </c>
      <c r="J1610" s="545"/>
      <c r="K1610" s="545" t="s">
        <v>13413</v>
      </c>
      <c r="L1610" s="545" t="s">
        <v>15307</v>
      </c>
      <c r="M1610" s="548" t="s">
        <v>13758</v>
      </c>
      <c r="N1610" s="545" t="s">
        <v>13413</v>
      </c>
      <c r="O1610" s="545" t="s">
        <v>15308</v>
      </c>
      <c r="P1610" s="549">
        <v>1725</v>
      </c>
      <c r="Q1610" s="549">
        <v>1</v>
      </c>
      <c r="R1610" s="549">
        <v>120</v>
      </c>
      <c r="S1610" s="548"/>
      <c r="T1610" s="548"/>
      <c r="U1610" s="99"/>
    </row>
    <row r="1611" spans="1:21" ht="19.5" customHeight="1">
      <c r="A1611" s="545">
        <v>2085</v>
      </c>
      <c r="B1611" s="545" t="s">
        <v>1554</v>
      </c>
      <c r="C1611" s="545" t="s">
        <v>216</v>
      </c>
      <c r="D1611" s="546"/>
      <c r="E1611" s="171" t="str">
        <f t="shared" si="25"/>
        <v>1900</v>
      </c>
      <c r="F1611" s="547">
        <v>0</v>
      </c>
      <c r="G1611" s="548">
        <v>0</v>
      </c>
      <c r="H1611" s="547">
        <v>0</v>
      </c>
      <c r="I1611" s="545" t="s">
        <v>12704</v>
      </c>
      <c r="J1611" s="545"/>
      <c r="K1611" s="545" t="s">
        <v>13413</v>
      </c>
      <c r="L1611" s="545" t="s">
        <v>13413</v>
      </c>
      <c r="M1611" s="548" t="s">
        <v>13758</v>
      </c>
      <c r="N1611" s="545" t="s">
        <v>13413</v>
      </c>
      <c r="O1611" s="545" t="s">
        <v>15309</v>
      </c>
      <c r="P1611" s="549">
        <v>1726</v>
      </c>
      <c r="Q1611" s="549">
        <v>1</v>
      </c>
      <c r="R1611" s="549">
        <v>118</v>
      </c>
      <c r="S1611" s="548"/>
      <c r="T1611" s="548"/>
      <c r="U1611" s="99"/>
    </row>
    <row r="1612" spans="1:21" ht="19.5" customHeight="1">
      <c r="A1612" s="545">
        <v>2086</v>
      </c>
      <c r="B1612" s="545" t="s">
        <v>11603</v>
      </c>
      <c r="C1612" s="545" t="s">
        <v>216</v>
      </c>
      <c r="D1612" s="546"/>
      <c r="E1612" s="171" t="str">
        <f t="shared" si="25"/>
        <v>1900</v>
      </c>
      <c r="F1612" s="547">
        <v>0</v>
      </c>
      <c r="G1612" s="548">
        <v>0</v>
      </c>
      <c r="H1612" s="547">
        <v>0</v>
      </c>
      <c r="I1612" s="545" t="s">
        <v>12704</v>
      </c>
      <c r="J1612" s="545"/>
      <c r="K1612" s="545" t="s">
        <v>13413</v>
      </c>
      <c r="L1612" s="545" t="s">
        <v>13413</v>
      </c>
      <c r="M1612" s="548" t="s">
        <v>13758</v>
      </c>
      <c r="N1612" s="545" t="s">
        <v>13413</v>
      </c>
      <c r="O1612" s="545" t="s">
        <v>15310</v>
      </c>
      <c r="P1612" s="549">
        <v>1727</v>
      </c>
      <c r="Q1612" s="549">
        <v>1</v>
      </c>
      <c r="R1612" s="549">
        <v>118</v>
      </c>
      <c r="S1612" s="548"/>
      <c r="T1612" s="548"/>
      <c r="U1612" s="99"/>
    </row>
    <row r="1613" spans="1:21" ht="19.5" customHeight="1">
      <c r="A1613" s="545">
        <v>2087</v>
      </c>
      <c r="B1613" s="545" t="s">
        <v>11602</v>
      </c>
      <c r="C1613" s="545" t="s">
        <v>216</v>
      </c>
      <c r="D1613" s="546"/>
      <c r="E1613" s="171" t="str">
        <f t="shared" si="25"/>
        <v>1900</v>
      </c>
      <c r="F1613" s="547">
        <v>0</v>
      </c>
      <c r="G1613" s="548">
        <v>0</v>
      </c>
      <c r="H1613" s="547">
        <v>0</v>
      </c>
      <c r="I1613" s="545" t="s">
        <v>12741</v>
      </c>
      <c r="J1613" s="545"/>
      <c r="K1613" s="545" t="s">
        <v>15311</v>
      </c>
      <c r="L1613" s="545" t="s">
        <v>13413</v>
      </c>
      <c r="M1613" s="548" t="s">
        <v>13758</v>
      </c>
      <c r="N1613" s="545" t="s">
        <v>13413</v>
      </c>
      <c r="O1613" s="545" t="s">
        <v>13413</v>
      </c>
      <c r="P1613" s="549">
        <v>1728</v>
      </c>
      <c r="Q1613" s="549">
        <v>1</v>
      </c>
      <c r="R1613" s="549">
        <v>37</v>
      </c>
      <c r="S1613" s="548"/>
      <c r="T1613" s="548"/>
      <c r="U1613" s="99"/>
    </row>
    <row r="1614" spans="1:21" ht="19.5" customHeight="1">
      <c r="A1614" s="545">
        <v>2088</v>
      </c>
      <c r="B1614" s="545" t="s">
        <v>1498</v>
      </c>
      <c r="C1614" s="545" t="s">
        <v>216</v>
      </c>
      <c r="D1614" s="546"/>
      <c r="E1614" s="171" t="str">
        <f t="shared" si="25"/>
        <v>1900</v>
      </c>
      <c r="F1614" s="547">
        <v>0</v>
      </c>
      <c r="G1614" s="548">
        <v>0</v>
      </c>
      <c r="H1614" s="547">
        <v>0</v>
      </c>
      <c r="I1614" s="545" t="s">
        <v>12703</v>
      </c>
      <c r="J1614" s="545"/>
      <c r="K1614" s="545" t="s">
        <v>13413</v>
      </c>
      <c r="L1614" s="545" t="s">
        <v>13413</v>
      </c>
      <c r="M1614" s="548" t="s">
        <v>13758</v>
      </c>
      <c r="N1614" s="545" t="s">
        <v>13413</v>
      </c>
      <c r="O1614" s="545" t="s">
        <v>15312</v>
      </c>
      <c r="P1614" s="549">
        <v>1729</v>
      </c>
      <c r="Q1614" s="549">
        <v>1</v>
      </c>
      <c r="R1614" s="549">
        <v>120</v>
      </c>
      <c r="S1614" s="548"/>
      <c r="T1614" s="548"/>
      <c r="U1614" s="99"/>
    </row>
    <row r="1615" spans="1:21" ht="19.5" customHeight="1">
      <c r="A1615" s="545">
        <v>2089</v>
      </c>
      <c r="B1615" s="545" t="s">
        <v>6375</v>
      </c>
      <c r="C1615" s="545" t="s">
        <v>216</v>
      </c>
      <c r="D1615" s="546">
        <v>46052</v>
      </c>
      <c r="E1615" s="171" t="str">
        <f t="shared" si="25"/>
        <v>2026</v>
      </c>
      <c r="F1615" s="547">
        <v>38775</v>
      </c>
      <c r="G1615" s="548">
        <v>0.19</v>
      </c>
      <c r="H1615" s="547">
        <v>32584.03</v>
      </c>
      <c r="I1615" s="545" t="s">
        <v>12703</v>
      </c>
      <c r="J1615" s="545" t="s">
        <v>13307</v>
      </c>
      <c r="K1615" s="545" t="s">
        <v>13413</v>
      </c>
      <c r="L1615" s="545" t="s">
        <v>13413</v>
      </c>
      <c r="M1615" s="548" t="s">
        <v>13758</v>
      </c>
      <c r="N1615" s="545" t="s">
        <v>13413</v>
      </c>
      <c r="O1615" s="545" t="s">
        <v>15313</v>
      </c>
      <c r="P1615" s="549">
        <v>1730</v>
      </c>
      <c r="Q1615" s="549">
        <v>1</v>
      </c>
      <c r="R1615" s="549">
        <v>120</v>
      </c>
      <c r="S1615" s="548">
        <v>2228</v>
      </c>
      <c r="T1615" s="548"/>
      <c r="U1615" s="99"/>
    </row>
    <row r="1616" spans="1:21" ht="19.5" customHeight="1">
      <c r="A1616" s="545">
        <v>2090</v>
      </c>
      <c r="B1616" s="545" t="s">
        <v>11601</v>
      </c>
      <c r="C1616" s="545" t="s">
        <v>216</v>
      </c>
      <c r="D1616" s="546"/>
      <c r="E1616" s="171" t="str">
        <f t="shared" si="25"/>
        <v>1900</v>
      </c>
      <c r="F1616" s="547">
        <v>0</v>
      </c>
      <c r="G1616" s="548">
        <v>0</v>
      </c>
      <c r="H1616" s="547">
        <v>0</v>
      </c>
      <c r="I1616" s="545" t="s">
        <v>12703</v>
      </c>
      <c r="J1616" s="545"/>
      <c r="K1616" s="545" t="s">
        <v>13413</v>
      </c>
      <c r="L1616" s="545" t="s">
        <v>13413</v>
      </c>
      <c r="M1616" s="548" t="s">
        <v>13758</v>
      </c>
      <c r="N1616" s="545" t="s">
        <v>13413</v>
      </c>
      <c r="O1616" s="545" t="s">
        <v>15314</v>
      </c>
      <c r="P1616" s="549">
        <v>1731</v>
      </c>
      <c r="Q1616" s="549">
        <v>1</v>
      </c>
      <c r="R1616" s="549">
        <v>120</v>
      </c>
      <c r="S1616" s="548"/>
      <c r="T1616" s="548"/>
      <c r="U1616" s="99"/>
    </row>
    <row r="1617" spans="1:21" ht="19.5" customHeight="1">
      <c r="A1617" s="545">
        <v>2091</v>
      </c>
      <c r="B1617" s="545" t="s">
        <v>11600</v>
      </c>
      <c r="C1617" s="545" t="s">
        <v>216</v>
      </c>
      <c r="D1617" s="546"/>
      <c r="E1617" s="171" t="str">
        <f t="shared" si="25"/>
        <v>1900</v>
      </c>
      <c r="F1617" s="547">
        <v>0</v>
      </c>
      <c r="G1617" s="548">
        <v>0</v>
      </c>
      <c r="H1617" s="547">
        <v>0</v>
      </c>
      <c r="I1617" s="545" t="s">
        <v>12703</v>
      </c>
      <c r="J1617" s="545"/>
      <c r="K1617" s="545" t="s">
        <v>13413</v>
      </c>
      <c r="L1617" s="545" t="s">
        <v>13413</v>
      </c>
      <c r="M1617" s="548" t="s">
        <v>13758</v>
      </c>
      <c r="N1617" s="545" t="s">
        <v>13413</v>
      </c>
      <c r="O1617" s="545" t="s">
        <v>15315</v>
      </c>
      <c r="P1617" s="549">
        <v>1732</v>
      </c>
      <c r="Q1617" s="549">
        <v>1</v>
      </c>
      <c r="R1617" s="549">
        <v>120</v>
      </c>
      <c r="S1617" s="548"/>
      <c r="T1617" s="548"/>
      <c r="U1617" s="99"/>
    </row>
    <row r="1618" spans="1:21" ht="19.5" customHeight="1">
      <c r="A1618" s="545">
        <v>2092</v>
      </c>
      <c r="B1618" s="545" t="s">
        <v>11599</v>
      </c>
      <c r="C1618" s="545" t="s">
        <v>216</v>
      </c>
      <c r="D1618" s="546"/>
      <c r="E1618" s="171" t="str">
        <f t="shared" si="25"/>
        <v>1900</v>
      </c>
      <c r="F1618" s="547">
        <v>0</v>
      </c>
      <c r="G1618" s="548">
        <v>0</v>
      </c>
      <c r="H1618" s="547">
        <v>0</v>
      </c>
      <c r="I1618" s="545" t="s">
        <v>12704</v>
      </c>
      <c r="J1618" s="545"/>
      <c r="K1618" s="545" t="s">
        <v>13413</v>
      </c>
      <c r="L1618" s="545" t="s">
        <v>15316</v>
      </c>
      <c r="M1618" s="548" t="s">
        <v>13758</v>
      </c>
      <c r="N1618" s="545" t="s">
        <v>13413</v>
      </c>
      <c r="O1618" s="545" t="s">
        <v>15317</v>
      </c>
      <c r="P1618" s="549">
        <v>1733</v>
      </c>
      <c r="Q1618" s="549">
        <v>1</v>
      </c>
      <c r="R1618" s="549">
        <v>118</v>
      </c>
      <c r="S1618" s="548"/>
      <c r="T1618" s="548"/>
      <c r="U1618" s="99"/>
    </row>
    <row r="1619" spans="1:21" ht="19.5" customHeight="1">
      <c r="A1619" s="545">
        <v>2093</v>
      </c>
      <c r="B1619" s="545" t="s">
        <v>1565</v>
      </c>
      <c r="C1619" s="545" t="s">
        <v>216</v>
      </c>
      <c r="D1619" s="546"/>
      <c r="E1619" s="171" t="str">
        <f t="shared" si="25"/>
        <v>1900</v>
      </c>
      <c r="F1619" s="547">
        <v>0</v>
      </c>
      <c r="G1619" s="548">
        <v>0</v>
      </c>
      <c r="H1619" s="547">
        <v>0</v>
      </c>
      <c r="I1619" s="545" t="s">
        <v>12704</v>
      </c>
      <c r="J1619" s="545"/>
      <c r="K1619" s="545" t="s">
        <v>13413</v>
      </c>
      <c r="L1619" s="545" t="s">
        <v>13413</v>
      </c>
      <c r="M1619" s="548" t="s">
        <v>13758</v>
      </c>
      <c r="N1619" s="545" t="s">
        <v>13413</v>
      </c>
      <c r="O1619" s="545" t="s">
        <v>15318</v>
      </c>
      <c r="P1619" s="549">
        <v>1734</v>
      </c>
      <c r="Q1619" s="549">
        <v>1</v>
      </c>
      <c r="R1619" s="549">
        <v>118</v>
      </c>
      <c r="S1619" s="548"/>
      <c r="T1619" s="548"/>
      <c r="U1619" s="99"/>
    </row>
    <row r="1620" spans="1:21" ht="19.5" customHeight="1">
      <c r="A1620" s="545">
        <v>2094</v>
      </c>
      <c r="B1620" s="545" t="s">
        <v>11598</v>
      </c>
      <c r="C1620" s="545" t="s">
        <v>216</v>
      </c>
      <c r="D1620" s="546"/>
      <c r="E1620" s="171" t="str">
        <f t="shared" si="25"/>
        <v>1900</v>
      </c>
      <c r="F1620" s="547">
        <v>0</v>
      </c>
      <c r="G1620" s="548">
        <v>0</v>
      </c>
      <c r="H1620" s="547">
        <v>0</v>
      </c>
      <c r="I1620" s="545" t="s">
        <v>12703</v>
      </c>
      <c r="J1620" s="545"/>
      <c r="K1620" s="545" t="s">
        <v>13413</v>
      </c>
      <c r="L1620" s="545" t="s">
        <v>13413</v>
      </c>
      <c r="M1620" s="548" t="s">
        <v>13758</v>
      </c>
      <c r="N1620" s="545" t="s">
        <v>13413</v>
      </c>
      <c r="O1620" s="545" t="s">
        <v>15319</v>
      </c>
      <c r="P1620" s="549">
        <v>1735</v>
      </c>
      <c r="Q1620" s="549">
        <v>1</v>
      </c>
      <c r="R1620" s="549">
        <v>120</v>
      </c>
      <c r="S1620" s="548"/>
      <c r="T1620" s="548"/>
      <c r="U1620" s="99"/>
    </row>
    <row r="1621" spans="1:21" ht="19.5" customHeight="1">
      <c r="A1621" s="545">
        <v>2095</v>
      </c>
      <c r="B1621" s="545" t="s">
        <v>1463</v>
      </c>
      <c r="C1621" s="545" t="s">
        <v>216</v>
      </c>
      <c r="D1621" s="546"/>
      <c r="E1621" s="171" t="str">
        <f t="shared" si="25"/>
        <v>1900</v>
      </c>
      <c r="F1621" s="547">
        <v>0</v>
      </c>
      <c r="G1621" s="548">
        <v>0</v>
      </c>
      <c r="H1621" s="547">
        <v>0</v>
      </c>
      <c r="I1621" s="545" t="s">
        <v>12685</v>
      </c>
      <c r="J1621" s="545"/>
      <c r="K1621" s="545" t="s">
        <v>13413</v>
      </c>
      <c r="L1621" s="545" t="s">
        <v>13413</v>
      </c>
      <c r="M1621" s="548" t="s">
        <v>13758</v>
      </c>
      <c r="N1621" s="545" t="s">
        <v>13413</v>
      </c>
      <c r="O1621" s="545" t="s">
        <v>15320</v>
      </c>
      <c r="P1621" s="549">
        <v>1736</v>
      </c>
      <c r="Q1621" s="549">
        <v>1</v>
      </c>
      <c r="R1621" s="549">
        <v>11</v>
      </c>
      <c r="S1621" s="548"/>
      <c r="T1621" s="548"/>
      <c r="U1621" s="99"/>
    </row>
    <row r="1622" spans="1:21" ht="19.5" customHeight="1">
      <c r="A1622" s="545">
        <v>2096</v>
      </c>
      <c r="B1622" s="545" t="s">
        <v>11597</v>
      </c>
      <c r="C1622" s="545" t="s">
        <v>216</v>
      </c>
      <c r="D1622" s="546"/>
      <c r="E1622" s="171" t="str">
        <f t="shared" si="25"/>
        <v>1900</v>
      </c>
      <c r="F1622" s="547">
        <v>0</v>
      </c>
      <c r="G1622" s="548">
        <v>0</v>
      </c>
      <c r="H1622" s="547">
        <v>0</v>
      </c>
      <c r="I1622" s="545" t="s">
        <v>12704</v>
      </c>
      <c r="J1622" s="545"/>
      <c r="K1622" s="545" t="s">
        <v>13413</v>
      </c>
      <c r="L1622" s="545" t="s">
        <v>13413</v>
      </c>
      <c r="M1622" s="548" t="s">
        <v>13758</v>
      </c>
      <c r="N1622" s="545" t="s">
        <v>13413</v>
      </c>
      <c r="O1622" s="545" t="s">
        <v>15321</v>
      </c>
      <c r="P1622" s="549">
        <v>1737</v>
      </c>
      <c r="Q1622" s="549">
        <v>1</v>
      </c>
      <c r="R1622" s="549">
        <v>118</v>
      </c>
      <c r="S1622" s="548"/>
      <c r="T1622" s="548"/>
      <c r="U1622" s="99"/>
    </row>
    <row r="1623" spans="1:21" ht="19.5" customHeight="1">
      <c r="A1623" s="545">
        <v>2097</v>
      </c>
      <c r="B1623" s="545" t="s">
        <v>1481</v>
      </c>
      <c r="C1623" s="545" t="s">
        <v>216</v>
      </c>
      <c r="D1623" s="546"/>
      <c r="E1623" s="171" t="str">
        <f t="shared" si="25"/>
        <v>1900</v>
      </c>
      <c r="F1623" s="547">
        <v>0</v>
      </c>
      <c r="G1623" s="548">
        <v>0</v>
      </c>
      <c r="H1623" s="547">
        <v>0</v>
      </c>
      <c r="I1623" s="545" t="s">
        <v>12703</v>
      </c>
      <c r="J1623" s="545"/>
      <c r="K1623" s="545" t="s">
        <v>13413</v>
      </c>
      <c r="L1623" s="545" t="s">
        <v>13413</v>
      </c>
      <c r="M1623" s="548" t="s">
        <v>13758</v>
      </c>
      <c r="N1623" s="545" t="s">
        <v>13413</v>
      </c>
      <c r="O1623" s="545" t="s">
        <v>15322</v>
      </c>
      <c r="P1623" s="549">
        <v>1738</v>
      </c>
      <c r="Q1623" s="549">
        <v>1</v>
      </c>
      <c r="R1623" s="549">
        <v>120</v>
      </c>
      <c r="S1623" s="548"/>
      <c r="T1623" s="548"/>
      <c r="U1623" s="99"/>
    </row>
    <row r="1624" spans="1:21" ht="19.5" customHeight="1">
      <c r="A1624" s="545">
        <v>2098</v>
      </c>
      <c r="B1624" s="545" t="s">
        <v>1536</v>
      </c>
      <c r="C1624" s="545" t="s">
        <v>216</v>
      </c>
      <c r="D1624" s="546"/>
      <c r="E1624" s="171" t="str">
        <f t="shared" si="25"/>
        <v>1900</v>
      </c>
      <c r="F1624" s="547">
        <v>0</v>
      </c>
      <c r="G1624" s="548">
        <v>0</v>
      </c>
      <c r="H1624" s="547">
        <v>0</v>
      </c>
      <c r="I1624" s="545" t="s">
        <v>12703</v>
      </c>
      <c r="J1624" s="545"/>
      <c r="K1624" s="545" t="s">
        <v>13413</v>
      </c>
      <c r="L1624" s="545" t="s">
        <v>15323</v>
      </c>
      <c r="M1624" s="548" t="s">
        <v>13758</v>
      </c>
      <c r="N1624" s="545" t="s">
        <v>13413</v>
      </c>
      <c r="O1624" s="545" t="s">
        <v>15324</v>
      </c>
      <c r="P1624" s="549">
        <v>1739</v>
      </c>
      <c r="Q1624" s="549">
        <v>1</v>
      </c>
      <c r="R1624" s="549">
        <v>120</v>
      </c>
      <c r="S1624" s="548"/>
      <c r="T1624" s="548"/>
      <c r="U1624" s="99"/>
    </row>
    <row r="1625" spans="1:21" ht="19.5" customHeight="1">
      <c r="A1625" s="545">
        <v>2099</v>
      </c>
      <c r="B1625" s="545" t="s">
        <v>1535</v>
      </c>
      <c r="C1625" s="545" t="s">
        <v>216</v>
      </c>
      <c r="D1625" s="546"/>
      <c r="E1625" s="171" t="str">
        <f t="shared" si="25"/>
        <v>1900</v>
      </c>
      <c r="F1625" s="547">
        <v>0</v>
      </c>
      <c r="G1625" s="548">
        <v>0</v>
      </c>
      <c r="H1625" s="547">
        <v>0</v>
      </c>
      <c r="I1625" s="545" t="s">
        <v>12703</v>
      </c>
      <c r="J1625" s="545"/>
      <c r="K1625" s="545" t="s">
        <v>13413</v>
      </c>
      <c r="L1625" s="545" t="s">
        <v>15325</v>
      </c>
      <c r="M1625" s="548" t="s">
        <v>13758</v>
      </c>
      <c r="N1625" s="545" t="s">
        <v>13413</v>
      </c>
      <c r="O1625" s="545" t="s">
        <v>15326</v>
      </c>
      <c r="P1625" s="549">
        <v>1740</v>
      </c>
      <c r="Q1625" s="549">
        <v>1</v>
      </c>
      <c r="R1625" s="549">
        <v>120</v>
      </c>
      <c r="S1625" s="548"/>
      <c r="T1625" s="548"/>
      <c r="U1625" s="99"/>
    </row>
    <row r="1626" spans="1:21" ht="19.5" customHeight="1">
      <c r="A1626" s="545">
        <v>2100</v>
      </c>
      <c r="B1626" s="545" t="s">
        <v>8114</v>
      </c>
      <c r="C1626" s="545" t="s">
        <v>216</v>
      </c>
      <c r="D1626" s="546">
        <v>44585</v>
      </c>
      <c r="E1626" s="171" t="str">
        <f t="shared" si="25"/>
        <v>2022</v>
      </c>
      <c r="F1626" s="547">
        <v>58091</v>
      </c>
      <c r="G1626" s="548">
        <v>0.19</v>
      </c>
      <c r="H1626" s="547">
        <v>48815.97</v>
      </c>
      <c r="I1626" s="545" t="s">
        <v>12675</v>
      </c>
      <c r="J1626" s="545" t="s">
        <v>13297</v>
      </c>
      <c r="K1626" s="545" t="s">
        <v>13413</v>
      </c>
      <c r="L1626" s="545" t="s">
        <v>13413</v>
      </c>
      <c r="M1626" s="548" t="s">
        <v>13758</v>
      </c>
      <c r="N1626" s="545" t="s">
        <v>13413</v>
      </c>
      <c r="O1626" s="545" t="s">
        <v>13413</v>
      </c>
      <c r="P1626" s="549">
        <v>1741</v>
      </c>
      <c r="Q1626" s="549">
        <v>1</v>
      </c>
      <c r="R1626" s="549">
        <v>141</v>
      </c>
      <c r="S1626" s="548">
        <v>2257</v>
      </c>
      <c r="T1626" s="548"/>
      <c r="U1626" s="99"/>
    </row>
    <row r="1627" spans="1:21" ht="19.5" customHeight="1">
      <c r="A1627" s="545">
        <v>2101</v>
      </c>
      <c r="B1627" s="545" t="s">
        <v>2744</v>
      </c>
      <c r="C1627" s="545" t="s">
        <v>216</v>
      </c>
      <c r="D1627" s="546"/>
      <c r="E1627" s="171" t="str">
        <f t="shared" si="25"/>
        <v>1900</v>
      </c>
      <c r="F1627" s="547">
        <v>0</v>
      </c>
      <c r="G1627" s="548">
        <v>0</v>
      </c>
      <c r="H1627" s="547">
        <v>0</v>
      </c>
      <c r="I1627" s="545" t="s">
        <v>12675</v>
      </c>
      <c r="J1627" s="545"/>
      <c r="K1627" s="545" t="s">
        <v>13413</v>
      </c>
      <c r="L1627" s="545" t="s">
        <v>13413</v>
      </c>
      <c r="M1627" s="548" t="s">
        <v>13758</v>
      </c>
      <c r="N1627" s="545" t="s">
        <v>13413</v>
      </c>
      <c r="O1627" s="545" t="s">
        <v>13413</v>
      </c>
      <c r="P1627" s="549">
        <v>1742</v>
      </c>
      <c r="Q1627" s="549">
        <v>1</v>
      </c>
      <c r="R1627" s="549">
        <v>141</v>
      </c>
      <c r="S1627" s="548"/>
      <c r="T1627" s="548"/>
      <c r="U1627" s="99"/>
    </row>
    <row r="1628" spans="1:21" ht="19.5" customHeight="1">
      <c r="A1628" s="545">
        <v>2102</v>
      </c>
      <c r="B1628" s="545" t="s">
        <v>11596</v>
      </c>
      <c r="C1628" s="545" t="s">
        <v>216</v>
      </c>
      <c r="D1628" s="546"/>
      <c r="E1628" s="171" t="str">
        <f t="shared" si="25"/>
        <v>1900</v>
      </c>
      <c r="F1628" s="547">
        <v>0</v>
      </c>
      <c r="G1628" s="548">
        <v>0</v>
      </c>
      <c r="H1628" s="547">
        <v>0</v>
      </c>
      <c r="I1628" s="545" t="s">
        <v>12675</v>
      </c>
      <c r="J1628" s="545"/>
      <c r="K1628" s="545" t="s">
        <v>13413</v>
      </c>
      <c r="L1628" s="545" t="s">
        <v>13413</v>
      </c>
      <c r="M1628" s="548" t="s">
        <v>13758</v>
      </c>
      <c r="N1628" s="545" t="s">
        <v>13413</v>
      </c>
      <c r="O1628" s="545" t="s">
        <v>13413</v>
      </c>
      <c r="P1628" s="549">
        <v>1743</v>
      </c>
      <c r="Q1628" s="549">
        <v>1</v>
      </c>
      <c r="R1628" s="549">
        <v>141</v>
      </c>
      <c r="S1628" s="548"/>
      <c r="T1628" s="548"/>
      <c r="U1628" s="99"/>
    </row>
    <row r="1629" spans="1:21" ht="19.5" customHeight="1">
      <c r="A1629" s="545">
        <v>2103</v>
      </c>
      <c r="B1629" s="545" t="s">
        <v>2745</v>
      </c>
      <c r="C1629" s="545" t="s">
        <v>216</v>
      </c>
      <c r="D1629" s="546"/>
      <c r="E1629" s="171" t="str">
        <f t="shared" si="25"/>
        <v>1900</v>
      </c>
      <c r="F1629" s="547">
        <v>0</v>
      </c>
      <c r="G1629" s="548">
        <v>0</v>
      </c>
      <c r="H1629" s="547">
        <v>0</v>
      </c>
      <c r="I1629" s="545" t="s">
        <v>12675</v>
      </c>
      <c r="J1629" s="545"/>
      <c r="K1629" s="545" t="s">
        <v>13413</v>
      </c>
      <c r="L1629" s="545" t="s">
        <v>13413</v>
      </c>
      <c r="M1629" s="548" t="s">
        <v>13758</v>
      </c>
      <c r="N1629" s="545" t="s">
        <v>13413</v>
      </c>
      <c r="O1629" s="545" t="s">
        <v>13413</v>
      </c>
      <c r="P1629" s="549">
        <v>1744</v>
      </c>
      <c r="Q1629" s="549">
        <v>1</v>
      </c>
      <c r="R1629" s="549">
        <v>141</v>
      </c>
      <c r="S1629" s="548"/>
      <c r="T1629" s="548"/>
      <c r="U1629" s="99"/>
    </row>
    <row r="1630" spans="1:21" ht="19.5" customHeight="1">
      <c r="A1630" s="545">
        <v>2104</v>
      </c>
      <c r="B1630" s="545" t="s">
        <v>11595</v>
      </c>
      <c r="C1630" s="545" t="s">
        <v>216</v>
      </c>
      <c r="D1630" s="546"/>
      <c r="E1630" s="171" t="str">
        <f t="shared" si="25"/>
        <v>1900</v>
      </c>
      <c r="F1630" s="547">
        <v>0</v>
      </c>
      <c r="G1630" s="548">
        <v>0</v>
      </c>
      <c r="H1630" s="547">
        <v>0</v>
      </c>
      <c r="I1630" s="545" t="s">
        <v>12675</v>
      </c>
      <c r="J1630" s="545"/>
      <c r="K1630" s="545" t="s">
        <v>13413</v>
      </c>
      <c r="L1630" s="545" t="s">
        <v>13413</v>
      </c>
      <c r="M1630" s="548" t="s">
        <v>13758</v>
      </c>
      <c r="N1630" s="545" t="s">
        <v>13413</v>
      </c>
      <c r="O1630" s="545" t="s">
        <v>13413</v>
      </c>
      <c r="P1630" s="549">
        <v>1745</v>
      </c>
      <c r="Q1630" s="549">
        <v>1</v>
      </c>
      <c r="R1630" s="549">
        <v>141</v>
      </c>
      <c r="S1630" s="548"/>
      <c r="T1630" s="548"/>
      <c r="U1630" s="99"/>
    </row>
    <row r="1631" spans="1:21" ht="19.5" customHeight="1">
      <c r="A1631" s="545">
        <v>2105</v>
      </c>
      <c r="B1631" s="545" t="s">
        <v>2746</v>
      </c>
      <c r="C1631" s="545" t="s">
        <v>216</v>
      </c>
      <c r="D1631" s="546"/>
      <c r="E1631" s="171" t="str">
        <f t="shared" si="25"/>
        <v>1900</v>
      </c>
      <c r="F1631" s="547">
        <v>0</v>
      </c>
      <c r="G1631" s="548">
        <v>0</v>
      </c>
      <c r="H1631" s="547">
        <v>0</v>
      </c>
      <c r="I1631" s="545" t="s">
        <v>12675</v>
      </c>
      <c r="J1631" s="545"/>
      <c r="K1631" s="545" t="s">
        <v>13413</v>
      </c>
      <c r="L1631" s="545" t="s">
        <v>13413</v>
      </c>
      <c r="M1631" s="548" t="s">
        <v>13758</v>
      </c>
      <c r="N1631" s="545" t="s">
        <v>13413</v>
      </c>
      <c r="O1631" s="545" t="s">
        <v>13413</v>
      </c>
      <c r="P1631" s="549">
        <v>1746</v>
      </c>
      <c r="Q1631" s="549">
        <v>1</v>
      </c>
      <c r="R1631" s="549">
        <v>141</v>
      </c>
      <c r="S1631" s="548"/>
      <c r="T1631" s="548"/>
      <c r="U1631" s="99"/>
    </row>
    <row r="1632" spans="1:21" ht="19.5" customHeight="1">
      <c r="A1632" s="545">
        <v>2106</v>
      </c>
      <c r="B1632" s="545" t="s">
        <v>7090</v>
      </c>
      <c r="C1632" s="545" t="s">
        <v>216</v>
      </c>
      <c r="D1632" s="546">
        <v>44722</v>
      </c>
      <c r="E1632" s="171" t="str">
        <f t="shared" si="25"/>
        <v>2022</v>
      </c>
      <c r="F1632" s="547">
        <v>26394</v>
      </c>
      <c r="G1632" s="548">
        <v>0.19</v>
      </c>
      <c r="H1632" s="547">
        <v>22179.83</v>
      </c>
      <c r="I1632" s="545" t="s">
        <v>12675</v>
      </c>
      <c r="J1632" s="545" t="s">
        <v>13297</v>
      </c>
      <c r="K1632" s="545" t="s">
        <v>13413</v>
      </c>
      <c r="L1632" s="545" t="s">
        <v>13413</v>
      </c>
      <c r="M1632" s="548" t="s">
        <v>13758</v>
      </c>
      <c r="N1632" s="545" t="s">
        <v>13413</v>
      </c>
      <c r="O1632" s="545" t="s">
        <v>13413</v>
      </c>
      <c r="P1632" s="549">
        <v>1747</v>
      </c>
      <c r="Q1632" s="549">
        <v>1</v>
      </c>
      <c r="R1632" s="549">
        <v>141</v>
      </c>
      <c r="S1632" s="548">
        <v>2257</v>
      </c>
      <c r="T1632" s="548"/>
      <c r="U1632" s="99"/>
    </row>
    <row r="1633" spans="1:21" ht="19.5" customHeight="1">
      <c r="A1633" s="545">
        <v>2107</v>
      </c>
      <c r="B1633" s="545" t="s">
        <v>2729</v>
      </c>
      <c r="C1633" s="545" t="s">
        <v>221</v>
      </c>
      <c r="D1633" s="546"/>
      <c r="E1633" s="171" t="str">
        <f t="shared" si="25"/>
        <v>1900</v>
      </c>
      <c r="F1633" s="547">
        <v>0</v>
      </c>
      <c r="G1633" s="548">
        <v>0</v>
      </c>
      <c r="H1633" s="547">
        <v>0</v>
      </c>
      <c r="I1633" s="545" t="s">
        <v>12675</v>
      </c>
      <c r="J1633" s="545"/>
      <c r="K1633" s="545" t="s">
        <v>13413</v>
      </c>
      <c r="L1633" s="545" t="s">
        <v>14620</v>
      </c>
      <c r="M1633" s="548" t="s">
        <v>13758</v>
      </c>
      <c r="N1633" s="545" t="s">
        <v>13413</v>
      </c>
      <c r="O1633" s="545" t="s">
        <v>13413</v>
      </c>
      <c r="P1633" s="549">
        <v>1748</v>
      </c>
      <c r="Q1633" s="549">
        <v>1</v>
      </c>
      <c r="R1633" s="549">
        <v>141</v>
      </c>
      <c r="S1633" s="548"/>
      <c r="T1633" s="548"/>
      <c r="U1633" s="99"/>
    </row>
    <row r="1634" spans="1:21" ht="19.5" customHeight="1">
      <c r="A1634" s="545">
        <v>2109</v>
      </c>
      <c r="B1634" s="545" t="s">
        <v>7410</v>
      </c>
      <c r="C1634" s="545" t="s">
        <v>216</v>
      </c>
      <c r="D1634" s="546">
        <v>44589</v>
      </c>
      <c r="E1634" s="171" t="str">
        <f t="shared" si="25"/>
        <v>2022</v>
      </c>
      <c r="F1634" s="547">
        <v>17631</v>
      </c>
      <c r="G1634" s="548">
        <v>0.19</v>
      </c>
      <c r="H1634" s="547">
        <v>14815.97</v>
      </c>
      <c r="I1634" s="545" t="s">
        <v>12734</v>
      </c>
      <c r="J1634" s="545" t="s">
        <v>13297</v>
      </c>
      <c r="K1634" s="545" t="s">
        <v>13413</v>
      </c>
      <c r="L1634" s="545" t="s">
        <v>13807</v>
      </c>
      <c r="M1634" s="548" t="s">
        <v>13758</v>
      </c>
      <c r="N1634" s="545" t="s">
        <v>13413</v>
      </c>
      <c r="O1634" s="545" t="s">
        <v>15327</v>
      </c>
      <c r="P1634" s="549">
        <v>1749</v>
      </c>
      <c r="Q1634" s="549">
        <v>1</v>
      </c>
      <c r="R1634" s="549">
        <v>155</v>
      </c>
      <c r="S1634" s="548">
        <v>2257</v>
      </c>
      <c r="T1634" s="548"/>
      <c r="U1634" s="99"/>
    </row>
    <row r="1635" spans="1:21" ht="19.5" customHeight="1">
      <c r="A1635" s="545">
        <v>2110</v>
      </c>
      <c r="B1635" s="545" t="s">
        <v>844</v>
      </c>
      <c r="C1635" s="545" t="s">
        <v>216</v>
      </c>
      <c r="D1635" s="546"/>
      <c r="E1635" s="171" t="str">
        <f t="shared" si="25"/>
        <v>1900</v>
      </c>
      <c r="F1635" s="547">
        <v>0</v>
      </c>
      <c r="G1635" s="548">
        <v>0</v>
      </c>
      <c r="H1635" s="547">
        <v>0</v>
      </c>
      <c r="I1635" s="545" t="s">
        <v>12684</v>
      </c>
      <c r="J1635" s="545"/>
      <c r="K1635" s="545" t="s">
        <v>13413</v>
      </c>
      <c r="L1635" s="545" t="s">
        <v>13982</v>
      </c>
      <c r="M1635" s="548" t="s">
        <v>13758</v>
      </c>
      <c r="N1635" s="545" t="s">
        <v>13413</v>
      </c>
      <c r="O1635" s="545" t="s">
        <v>15328</v>
      </c>
      <c r="P1635" s="549">
        <v>1750</v>
      </c>
      <c r="Q1635" s="549">
        <v>1</v>
      </c>
      <c r="R1635" s="549">
        <v>95</v>
      </c>
      <c r="S1635" s="548"/>
      <c r="T1635" s="548"/>
      <c r="U1635" s="99"/>
    </row>
    <row r="1636" spans="1:21" ht="19.5" customHeight="1">
      <c r="A1636" s="545">
        <v>2111</v>
      </c>
      <c r="B1636" s="545" t="s">
        <v>7409</v>
      </c>
      <c r="C1636" s="545" t="s">
        <v>216</v>
      </c>
      <c r="D1636" s="546">
        <v>44589</v>
      </c>
      <c r="E1636" s="171" t="str">
        <f t="shared" si="25"/>
        <v>2022</v>
      </c>
      <c r="F1636" s="547">
        <v>36987</v>
      </c>
      <c r="G1636" s="548">
        <v>0.19</v>
      </c>
      <c r="H1636" s="547">
        <v>31081.51</v>
      </c>
      <c r="I1636" s="545" t="s">
        <v>12734</v>
      </c>
      <c r="J1636" s="545" t="s">
        <v>13297</v>
      </c>
      <c r="K1636" s="545" t="s">
        <v>13413</v>
      </c>
      <c r="L1636" s="545" t="s">
        <v>13807</v>
      </c>
      <c r="M1636" s="548" t="s">
        <v>13758</v>
      </c>
      <c r="N1636" s="545" t="s">
        <v>13413</v>
      </c>
      <c r="O1636" s="545" t="s">
        <v>15329</v>
      </c>
      <c r="P1636" s="549">
        <v>1751</v>
      </c>
      <c r="Q1636" s="549">
        <v>1</v>
      </c>
      <c r="R1636" s="549">
        <v>155</v>
      </c>
      <c r="S1636" s="548">
        <v>2257</v>
      </c>
      <c r="T1636" s="548"/>
      <c r="U1636" s="99"/>
    </row>
    <row r="1637" spans="1:21" ht="19.5" customHeight="1">
      <c r="A1637" s="545">
        <v>2112</v>
      </c>
      <c r="B1637" s="545" t="s">
        <v>11594</v>
      </c>
      <c r="C1637" s="545" t="s">
        <v>216</v>
      </c>
      <c r="D1637" s="546">
        <v>44589</v>
      </c>
      <c r="E1637" s="171" t="str">
        <f t="shared" si="25"/>
        <v>2022</v>
      </c>
      <c r="F1637" s="547">
        <v>75322</v>
      </c>
      <c r="G1637" s="548">
        <v>0.19</v>
      </c>
      <c r="H1637" s="547">
        <v>63295.8</v>
      </c>
      <c r="I1637" s="545" t="s">
        <v>12734</v>
      </c>
      <c r="J1637" s="545" t="s">
        <v>13297</v>
      </c>
      <c r="K1637" s="545" t="s">
        <v>13413</v>
      </c>
      <c r="L1637" s="545" t="s">
        <v>13807</v>
      </c>
      <c r="M1637" s="548" t="s">
        <v>13758</v>
      </c>
      <c r="N1637" s="545" t="s">
        <v>13413</v>
      </c>
      <c r="O1637" s="545" t="s">
        <v>15330</v>
      </c>
      <c r="P1637" s="549">
        <v>1752</v>
      </c>
      <c r="Q1637" s="549">
        <v>1</v>
      </c>
      <c r="R1637" s="549">
        <v>155</v>
      </c>
      <c r="S1637" s="548">
        <v>2257</v>
      </c>
      <c r="T1637" s="548"/>
      <c r="U1637" s="99"/>
    </row>
    <row r="1638" spans="1:21" ht="19.5" customHeight="1">
      <c r="A1638" s="545">
        <v>2113</v>
      </c>
      <c r="B1638" s="545" t="s">
        <v>11593</v>
      </c>
      <c r="C1638" s="545" t="s">
        <v>216</v>
      </c>
      <c r="D1638" s="546">
        <v>44589</v>
      </c>
      <c r="E1638" s="171" t="str">
        <f t="shared" si="25"/>
        <v>2022</v>
      </c>
      <c r="F1638" s="547">
        <v>108877</v>
      </c>
      <c r="G1638" s="548">
        <v>0.19</v>
      </c>
      <c r="H1638" s="547">
        <v>91493.28</v>
      </c>
      <c r="I1638" s="545" t="s">
        <v>12734</v>
      </c>
      <c r="J1638" s="545" t="s">
        <v>13297</v>
      </c>
      <c r="K1638" s="545" t="s">
        <v>13413</v>
      </c>
      <c r="L1638" s="545" t="s">
        <v>13807</v>
      </c>
      <c r="M1638" s="548" t="s">
        <v>13758</v>
      </c>
      <c r="N1638" s="545" t="s">
        <v>13413</v>
      </c>
      <c r="O1638" s="545" t="s">
        <v>15331</v>
      </c>
      <c r="P1638" s="549">
        <v>1753</v>
      </c>
      <c r="Q1638" s="549">
        <v>1</v>
      </c>
      <c r="R1638" s="549">
        <v>155</v>
      </c>
      <c r="S1638" s="548">
        <v>2257</v>
      </c>
      <c r="T1638" s="548"/>
      <c r="U1638" s="99"/>
    </row>
    <row r="1639" spans="1:21" ht="19.5" customHeight="1">
      <c r="A1639" s="545">
        <v>2114</v>
      </c>
      <c r="B1639" s="545" t="s">
        <v>11592</v>
      </c>
      <c r="C1639" s="545" t="s">
        <v>216</v>
      </c>
      <c r="D1639" s="546">
        <v>44589</v>
      </c>
      <c r="E1639" s="171" t="str">
        <f t="shared" si="25"/>
        <v>2022</v>
      </c>
      <c r="F1639" s="547">
        <v>122486</v>
      </c>
      <c r="G1639" s="548">
        <v>0.19</v>
      </c>
      <c r="H1639" s="547">
        <v>102929.41</v>
      </c>
      <c r="I1639" s="545" t="s">
        <v>12734</v>
      </c>
      <c r="J1639" s="545" t="s">
        <v>13297</v>
      </c>
      <c r="K1639" s="545" t="s">
        <v>13413</v>
      </c>
      <c r="L1639" s="545" t="s">
        <v>13807</v>
      </c>
      <c r="M1639" s="548" t="s">
        <v>13758</v>
      </c>
      <c r="N1639" s="545" t="s">
        <v>13413</v>
      </c>
      <c r="O1639" s="545" t="s">
        <v>15332</v>
      </c>
      <c r="P1639" s="549">
        <v>1754</v>
      </c>
      <c r="Q1639" s="549">
        <v>1</v>
      </c>
      <c r="R1639" s="549">
        <v>155</v>
      </c>
      <c r="S1639" s="548">
        <v>2257</v>
      </c>
      <c r="T1639" s="548"/>
      <c r="U1639" s="99"/>
    </row>
    <row r="1640" spans="1:21" ht="19.5" customHeight="1">
      <c r="A1640" s="545">
        <v>2117</v>
      </c>
      <c r="B1640" s="545" t="s">
        <v>6083</v>
      </c>
      <c r="C1640" s="545" t="s">
        <v>216</v>
      </c>
      <c r="D1640" s="546">
        <v>46052</v>
      </c>
      <c r="E1640" s="171" t="str">
        <f t="shared" si="25"/>
        <v>2026</v>
      </c>
      <c r="F1640" s="547">
        <v>16913</v>
      </c>
      <c r="G1640" s="548">
        <v>0.19</v>
      </c>
      <c r="H1640" s="547">
        <v>14212.61</v>
      </c>
      <c r="I1640" s="545" t="s">
        <v>12701</v>
      </c>
      <c r="J1640" s="545" t="s">
        <v>13307</v>
      </c>
      <c r="K1640" s="545" t="s">
        <v>13413</v>
      </c>
      <c r="L1640" s="545" t="s">
        <v>13413</v>
      </c>
      <c r="M1640" s="548" t="s">
        <v>13758</v>
      </c>
      <c r="N1640" s="545" t="s">
        <v>13413</v>
      </c>
      <c r="O1640" s="545" t="s">
        <v>15333</v>
      </c>
      <c r="P1640" s="549">
        <v>1755</v>
      </c>
      <c r="Q1640" s="549">
        <v>1</v>
      </c>
      <c r="R1640" s="549">
        <v>10</v>
      </c>
      <c r="S1640" s="548">
        <v>2228</v>
      </c>
      <c r="T1640" s="548"/>
      <c r="U1640" s="99"/>
    </row>
    <row r="1641" spans="1:21" ht="19.5" customHeight="1">
      <c r="A1641" s="545">
        <v>2119</v>
      </c>
      <c r="B1641" s="545" t="s">
        <v>3371</v>
      </c>
      <c r="C1641" s="545" t="s">
        <v>216</v>
      </c>
      <c r="D1641" s="546">
        <v>44596</v>
      </c>
      <c r="E1641" s="171" t="str">
        <f t="shared" si="25"/>
        <v>2022</v>
      </c>
      <c r="F1641" s="547">
        <v>9821</v>
      </c>
      <c r="G1641" s="548">
        <v>0.19</v>
      </c>
      <c r="H1641" s="547">
        <v>8252.94</v>
      </c>
      <c r="I1641" s="545" t="s">
        <v>12670</v>
      </c>
      <c r="J1641" s="545" t="s">
        <v>13297</v>
      </c>
      <c r="K1641" s="545" t="s">
        <v>13413</v>
      </c>
      <c r="L1641" s="545" t="s">
        <v>13413</v>
      </c>
      <c r="M1641" s="548" t="s">
        <v>13758</v>
      </c>
      <c r="N1641" s="545" t="s">
        <v>13413</v>
      </c>
      <c r="O1641" s="545" t="s">
        <v>15334</v>
      </c>
      <c r="P1641" s="549">
        <v>1756</v>
      </c>
      <c r="Q1641" s="549">
        <v>1</v>
      </c>
      <c r="R1641" s="549">
        <v>24</v>
      </c>
      <c r="S1641" s="548">
        <v>2257</v>
      </c>
      <c r="T1641" s="548"/>
      <c r="U1641" s="99"/>
    </row>
    <row r="1642" spans="1:21" ht="19.5" customHeight="1">
      <c r="A1642" s="545">
        <v>2120</v>
      </c>
      <c r="B1642" s="545" t="s">
        <v>11591</v>
      </c>
      <c r="C1642" s="545" t="s">
        <v>216</v>
      </c>
      <c r="D1642" s="546"/>
      <c r="E1642" s="171" t="str">
        <f t="shared" si="25"/>
        <v>1900</v>
      </c>
      <c r="F1642" s="547">
        <v>0</v>
      </c>
      <c r="G1642" s="548">
        <v>0</v>
      </c>
      <c r="H1642" s="547">
        <v>0</v>
      </c>
      <c r="I1642" s="545" t="s">
        <v>12670</v>
      </c>
      <c r="J1642" s="545"/>
      <c r="K1642" s="545" t="s">
        <v>13413</v>
      </c>
      <c r="L1642" s="545" t="s">
        <v>13413</v>
      </c>
      <c r="M1642" s="548" t="s">
        <v>13868</v>
      </c>
      <c r="N1642" s="545" t="s">
        <v>13413</v>
      </c>
      <c r="O1642" s="545" t="s">
        <v>15335</v>
      </c>
      <c r="P1642" s="549">
        <v>1757</v>
      </c>
      <c r="Q1642" s="549">
        <v>2</v>
      </c>
      <c r="R1642" s="549">
        <v>24</v>
      </c>
      <c r="S1642" s="548"/>
      <c r="T1642" s="548"/>
      <c r="U1642" s="99"/>
    </row>
    <row r="1643" spans="1:21" ht="19.5" customHeight="1">
      <c r="A1643" s="545">
        <v>2121</v>
      </c>
      <c r="B1643" s="545" t="s">
        <v>11590</v>
      </c>
      <c r="C1643" s="545" t="s">
        <v>216</v>
      </c>
      <c r="D1643" s="546"/>
      <c r="E1643" s="171" t="str">
        <f t="shared" si="25"/>
        <v>1900</v>
      </c>
      <c r="F1643" s="547">
        <v>0</v>
      </c>
      <c r="G1643" s="548">
        <v>0</v>
      </c>
      <c r="H1643" s="547">
        <v>0</v>
      </c>
      <c r="I1643" s="545" t="s">
        <v>12670</v>
      </c>
      <c r="J1643" s="545"/>
      <c r="K1643" s="545" t="s">
        <v>13413</v>
      </c>
      <c r="L1643" s="545" t="s">
        <v>13413</v>
      </c>
      <c r="M1643" s="548" t="s">
        <v>13868</v>
      </c>
      <c r="N1643" s="545" t="s">
        <v>13413</v>
      </c>
      <c r="O1643" s="545" t="s">
        <v>15336</v>
      </c>
      <c r="P1643" s="549">
        <v>1758</v>
      </c>
      <c r="Q1643" s="549">
        <v>2</v>
      </c>
      <c r="R1643" s="549">
        <v>24</v>
      </c>
      <c r="S1643" s="548"/>
      <c r="T1643" s="548"/>
      <c r="U1643" s="99"/>
    </row>
    <row r="1644" spans="1:21" ht="19.5" customHeight="1">
      <c r="A1644" s="545">
        <v>2122</v>
      </c>
      <c r="B1644" s="545" t="s">
        <v>666</v>
      </c>
      <c r="C1644" s="545" t="s">
        <v>221</v>
      </c>
      <c r="D1644" s="546"/>
      <c r="E1644" s="171" t="str">
        <f t="shared" si="25"/>
        <v>1900</v>
      </c>
      <c r="F1644" s="547">
        <v>0</v>
      </c>
      <c r="G1644" s="548">
        <v>0</v>
      </c>
      <c r="H1644" s="547">
        <v>0</v>
      </c>
      <c r="I1644" s="545" t="s">
        <v>12643</v>
      </c>
      <c r="J1644" s="545"/>
      <c r="K1644" s="545" t="s">
        <v>13413</v>
      </c>
      <c r="L1644" s="545" t="s">
        <v>13974</v>
      </c>
      <c r="M1644" s="548" t="s">
        <v>13758</v>
      </c>
      <c r="N1644" s="545" t="s">
        <v>13413</v>
      </c>
      <c r="O1644" s="545" t="s">
        <v>13413</v>
      </c>
      <c r="P1644" s="549">
        <v>1759</v>
      </c>
      <c r="Q1644" s="549">
        <v>1</v>
      </c>
      <c r="R1644" s="549">
        <v>6</v>
      </c>
      <c r="S1644" s="548"/>
      <c r="T1644" s="548"/>
      <c r="U1644" s="99"/>
    </row>
    <row r="1645" spans="1:21" ht="19.5" customHeight="1">
      <c r="A1645" s="545">
        <v>2123</v>
      </c>
      <c r="B1645" s="545" t="s">
        <v>11589</v>
      </c>
      <c r="C1645" s="545" t="s">
        <v>221</v>
      </c>
      <c r="D1645" s="546"/>
      <c r="E1645" s="171" t="str">
        <f t="shared" si="25"/>
        <v>1900</v>
      </c>
      <c r="F1645" s="547">
        <v>0</v>
      </c>
      <c r="G1645" s="548">
        <v>0</v>
      </c>
      <c r="H1645" s="547">
        <v>0</v>
      </c>
      <c r="I1645" s="545" t="s">
        <v>12643</v>
      </c>
      <c r="J1645" s="545"/>
      <c r="K1645" s="545" t="s">
        <v>13413</v>
      </c>
      <c r="L1645" s="545" t="s">
        <v>15337</v>
      </c>
      <c r="M1645" s="548" t="s">
        <v>13758</v>
      </c>
      <c r="N1645" s="545" t="s">
        <v>13413</v>
      </c>
      <c r="O1645" s="545" t="s">
        <v>13413</v>
      </c>
      <c r="P1645" s="549">
        <v>1760</v>
      </c>
      <c r="Q1645" s="549">
        <v>1</v>
      </c>
      <c r="R1645" s="549">
        <v>6</v>
      </c>
      <c r="S1645" s="548"/>
      <c r="T1645" s="548"/>
      <c r="U1645" s="99"/>
    </row>
    <row r="1646" spans="1:21" ht="19.5" customHeight="1">
      <c r="A1646" s="545">
        <v>2125</v>
      </c>
      <c r="B1646" s="545" t="s">
        <v>671</v>
      </c>
      <c r="C1646" s="545" t="s">
        <v>221</v>
      </c>
      <c r="D1646" s="546"/>
      <c r="E1646" s="171" t="str">
        <f t="shared" si="25"/>
        <v>1900</v>
      </c>
      <c r="F1646" s="547">
        <v>0</v>
      </c>
      <c r="G1646" s="548">
        <v>0</v>
      </c>
      <c r="H1646" s="547">
        <v>0</v>
      </c>
      <c r="I1646" s="545" t="s">
        <v>12643</v>
      </c>
      <c r="J1646" s="545"/>
      <c r="K1646" s="545" t="s">
        <v>13413</v>
      </c>
      <c r="L1646" s="545" t="s">
        <v>15338</v>
      </c>
      <c r="M1646" s="548" t="s">
        <v>13758</v>
      </c>
      <c r="N1646" s="545" t="s">
        <v>13413</v>
      </c>
      <c r="O1646" s="545" t="s">
        <v>15339</v>
      </c>
      <c r="P1646" s="549">
        <v>1762</v>
      </c>
      <c r="Q1646" s="549">
        <v>1</v>
      </c>
      <c r="R1646" s="549">
        <v>6</v>
      </c>
      <c r="S1646" s="548"/>
      <c r="T1646" s="548"/>
      <c r="U1646" s="99"/>
    </row>
    <row r="1647" spans="1:21" ht="19.5" customHeight="1">
      <c r="A1647" s="545">
        <v>2126</v>
      </c>
      <c r="B1647" s="545" t="s">
        <v>664</v>
      </c>
      <c r="C1647" s="545" t="s">
        <v>221</v>
      </c>
      <c r="D1647" s="546"/>
      <c r="E1647" s="171" t="str">
        <f t="shared" si="25"/>
        <v>1900</v>
      </c>
      <c r="F1647" s="547">
        <v>0</v>
      </c>
      <c r="G1647" s="548">
        <v>0</v>
      </c>
      <c r="H1647" s="547">
        <v>0</v>
      </c>
      <c r="I1647" s="545" t="s">
        <v>12643</v>
      </c>
      <c r="J1647" s="545"/>
      <c r="K1647" s="545" t="s">
        <v>13413</v>
      </c>
      <c r="L1647" s="545" t="s">
        <v>15340</v>
      </c>
      <c r="M1647" s="548" t="s">
        <v>13758</v>
      </c>
      <c r="N1647" s="545" t="s">
        <v>13413</v>
      </c>
      <c r="O1647" s="545" t="s">
        <v>13413</v>
      </c>
      <c r="P1647" s="549">
        <v>1763</v>
      </c>
      <c r="Q1647" s="549">
        <v>1</v>
      </c>
      <c r="R1647" s="549">
        <v>6</v>
      </c>
      <c r="S1647" s="548"/>
      <c r="T1647" s="548"/>
      <c r="U1647" s="99"/>
    </row>
    <row r="1648" spans="1:21" ht="19.5" customHeight="1">
      <c r="A1648" s="545">
        <v>2127</v>
      </c>
      <c r="B1648" s="545" t="s">
        <v>670</v>
      </c>
      <c r="C1648" s="545" t="s">
        <v>221</v>
      </c>
      <c r="D1648" s="546"/>
      <c r="E1648" s="171" t="str">
        <f t="shared" si="25"/>
        <v>1900</v>
      </c>
      <c r="F1648" s="547">
        <v>0</v>
      </c>
      <c r="G1648" s="548">
        <v>0</v>
      </c>
      <c r="H1648" s="547">
        <v>0</v>
      </c>
      <c r="I1648" s="545" t="s">
        <v>12643</v>
      </c>
      <c r="J1648" s="545"/>
      <c r="K1648" s="545" t="s">
        <v>13413</v>
      </c>
      <c r="L1648" s="545" t="s">
        <v>15340</v>
      </c>
      <c r="M1648" s="548" t="s">
        <v>13758</v>
      </c>
      <c r="N1648" s="545" t="s">
        <v>13413</v>
      </c>
      <c r="O1648" s="545" t="s">
        <v>13413</v>
      </c>
      <c r="P1648" s="549">
        <v>1764</v>
      </c>
      <c r="Q1648" s="549">
        <v>1</v>
      </c>
      <c r="R1648" s="549">
        <v>6</v>
      </c>
      <c r="S1648" s="548"/>
      <c r="T1648" s="548"/>
      <c r="U1648" s="99"/>
    </row>
    <row r="1649" spans="1:21" ht="19.5" customHeight="1">
      <c r="A1649" s="545">
        <v>2128</v>
      </c>
      <c r="B1649" s="545" t="s">
        <v>780</v>
      </c>
      <c r="C1649" s="545" t="s">
        <v>216</v>
      </c>
      <c r="D1649" s="546"/>
      <c r="E1649" s="171" t="str">
        <f t="shared" si="25"/>
        <v>1900</v>
      </c>
      <c r="F1649" s="547">
        <v>0</v>
      </c>
      <c r="G1649" s="548">
        <v>0</v>
      </c>
      <c r="H1649" s="547">
        <v>0</v>
      </c>
      <c r="I1649" s="545" t="s">
        <v>12643</v>
      </c>
      <c r="J1649" s="545"/>
      <c r="K1649" s="545" t="s">
        <v>13413</v>
      </c>
      <c r="L1649" s="545" t="s">
        <v>15341</v>
      </c>
      <c r="M1649" s="548" t="s">
        <v>13758</v>
      </c>
      <c r="N1649" s="545" t="s">
        <v>13413</v>
      </c>
      <c r="O1649" s="545" t="s">
        <v>13413</v>
      </c>
      <c r="P1649" s="549">
        <v>1765</v>
      </c>
      <c r="Q1649" s="549">
        <v>1</v>
      </c>
      <c r="R1649" s="549">
        <v>6</v>
      </c>
      <c r="S1649" s="548"/>
      <c r="T1649" s="548"/>
      <c r="U1649" s="99"/>
    </row>
    <row r="1650" spans="1:21" ht="19.5" customHeight="1">
      <c r="A1650" s="545">
        <v>2129</v>
      </c>
      <c r="B1650" s="545" t="s">
        <v>11588</v>
      </c>
      <c r="C1650" s="545" t="s">
        <v>216</v>
      </c>
      <c r="D1650" s="546"/>
      <c r="E1650" s="171" t="str">
        <f t="shared" si="25"/>
        <v>1900</v>
      </c>
      <c r="F1650" s="547">
        <v>0</v>
      </c>
      <c r="G1650" s="548">
        <v>0</v>
      </c>
      <c r="H1650" s="547">
        <v>0</v>
      </c>
      <c r="I1650" s="545" t="s">
        <v>12643</v>
      </c>
      <c r="J1650" s="545"/>
      <c r="K1650" s="545" t="s">
        <v>13413</v>
      </c>
      <c r="L1650" s="545" t="s">
        <v>15341</v>
      </c>
      <c r="M1650" s="548" t="s">
        <v>13758</v>
      </c>
      <c r="N1650" s="545" t="s">
        <v>13413</v>
      </c>
      <c r="O1650" s="545" t="s">
        <v>15342</v>
      </c>
      <c r="P1650" s="549">
        <v>1766</v>
      </c>
      <c r="Q1650" s="549">
        <v>1</v>
      </c>
      <c r="R1650" s="549">
        <v>6</v>
      </c>
      <c r="S1650" s="548"/>
      <c r="T1650" s="548"/>
      <c r="U1650" s="99"/>
    </row>
    <row r="1651" spans="1:21" ht="19.5" customHeight="1">
      <c r="A1651" s="545">
        <v>2130</v>
      </c>
      <c r="B1651" s="545" t="s">
        <v>3182</v>
      </c>
      <c r="C1651" s="545" t="s">
        <v>216</v>
      </c>
      <c r="D1651" s="546"/>
      <c r="E1651" s="171" t="str">
        <f t="shared" si="25"/>
        <v>1900</v>
      </c>
      <c r="F1651" s="547">
        <v>0</v>
      </c>
      <c r="G1651" s="548">
        <v>0</v>
      </c>
      <c r="H1651" s="547">
        <v>0</v>
      </c>
      <c r="I1651" s="545" t="s">
        <v>12663</v>
      </c>
      <c r="J1651" s="545"/>
      <c r="K1651" s="545" t="s">
        <v>13413</v>
      </c>
      <c r="L1651" s="545" t="s">
        <v>14857</v>
      </c>
      <c r="M1651" s="548" t="s">
        <v>13758</v>
      </c>
      <c r="N1651" s="545" t="s">
        <v>13413</v>
      </c>
      <c r="O1651" s="545" t="s">
        <v>15343</v>
      </c>
      <c r="P1651" s="549">
        <v>1767</v>
      </c>
      <c r="Q1651" s="549">
        <v>1</v>
      </c>
      <c r="R1651" s="549">
        <v>21</v>
      </c>
      <c r="S1651" s="548"/>
      <c r="T1651" s="548"/>
      <c r="U1651" s="99"/>
    </row>
    <row r="1652" spans="1:21" ht="19.5" customHeight="1">
      <c r="A1652" s="545">
        <v>2131</v>
      </c>
      <c r="B1652" s="545" t="s">
        <v>11587</v>
      </c>
      <c r="C1652" s="545" t="s">
        <v>216</v>
      </c>
      <c r="D1652" s="546"/>
      <c r="E1652" s="171" t="str">
        <f t="shared" si="25"/>
        <v>1900</v>
      </c>
      <c r="F1652" s="547">
        <v>0</v>
      </c>
      <c r="G1652" s="548">
        <v>0</v>
      </c>
      <c r="H1652" s="547">
        <v>0</v>
      </c>
      <c r="I1652" s="545" t="s">
        <v>12640</v>
      </c>
      <c r="J1652" s="545"/>
      <c r="K1652" s="545" t="s">
        <v>13413</v>
      </c>
      <c r="L1652" s="545" t="s">
        <v>13413</v>
      </c>
      <c r="M1652" s="548" t="s">
        <v>13758</v>
      </c>
      <c r="N1652" s="545" t="s">
        <v>13413</v>
      </c>
      <c r="O1652" s="545" t="s">
        <v>13413</v>
      </c>
      <c r="P1652" s="549">
        <v>1768</v>
      </c>
      <c r="Q1652" s="549">
        <v>1</v>
      </c>
      <c r="R1652" s="549">
        <v>1</v>
      </c>
      <c r="S1652" s="548"/>
      <c r="T1652" s="548"/>
      <c r="U1652" s="99"/>
    </row>
    <row r="1653" spans="1:21" ht="19.5" customHeight="1">
      <c r="A1653" s="545">
        <v>2132</v>
      </c>
      <c r="B1653" s="545" t="s">
        <v>13571</v>
      </c>
      <c r="C1653" s="545" t="s">
        <v>216</v>
      </c>
      <c r="D1653" s="546">
        <v>45708</v>
      </c>
      <c r="E1653" s="171" t="str">
        <f t="shared" si="25"/>
        <v>2025</v>
      </c>
      <c r="F1653" s="547">
        <v>142195.28</v>
      </c>
      <c r="G1653" s="548">
        <v>0.19</v>
      </c>
      <c r="H1653" s="547">
        <v>119491.83</v>
      </c>
      <c r="I1653" s="545" t="s">
        <v>12680</v>
      </c>
      <c r="J1653" s="545" t="s">
        <v>13307</v>
      </c>
      <c r="K1653" s="545" t="s">
        <v>13413</v>
      </c>
      <c r="L1653" s="545" t="s">
        <v>15344</v>
      </c>
      <c r="M1653" s="548" t="s">
        <v>13758</v>
      </c>
      <c r="N1653" s="545" t="s">
        <v>13413</v>
      </c>
      <c r="O1653" s="545" t="s">
        <v>15345</v>
      </c>
      <c r="P1653" s="549">
        <v>1769</v>
      </c>
      <c r="Q1653" s="549">
        <v>1</v>
      </c>
      <c r="R1653" s="549">
        <v>20</v>
      </c>
      <c r="S1653" s="548">
        <v>2228</v>
      </c>
      <c r="T1653" s="548"/>
      <c r="U1653" s="99"/>
    </row>
    <row r="1654" spans="1:21" ht="19.5" customHeight="1">
      <c r="A1654" s="545">
        <v>2133</v>
      </c>
      <c r="B1654" s="545" t="s">
        <v>11586</v>
      </c>
      <c r="C1654" s="545" t="s">
        <v>221</v>
      </c>
      <c r="D1654" s="546"/>
      <c r="E1654" s="171" t="str">
        <f t="shared" si="25"/>
        <v>1900</v>
      </c>
      <c r="F1654" s="547">
        <v>0</v>
      </c>
      <c r="G1654" s="548">
        <v>0</v>
      </c>
      <c r="H1654" s="547">
        <v>0</v>
      </c>
      <c r="I1654" s="545" t="s">
        <v>12688</v>
      </c>
      <c r="J1654" s="545"/>
      <c r="K1654" s="545" t="s">
        <v>13413</v>
      </c>
      <c r="L1654" s="545" t="s">
        <v>15346</v>
      </c>
      <c r="M1654" s="548" t="s">
        <v>13758</v>
      </c>
      <c r="N1654" s="545" t="s">
        <v>13413</v>
      </c>
      <c r="O1654" s="545" t="s">
        <v>15347</v>
      </c>
      <c r="P1654" s="549">
        <v>1770</v>
      </c>
      <c r="Q1654" s="549">
        <v>1</v>
      </c>
      <c r="R1654" s="549">
        <v>92</v>
      </c>
      <c r="S1654" s="548"/>
      <c r="T1654" s="548"/>
      <c r="U1654" s="99"/>
    </row>
    <row r="1655" spans="1:21" ht="19.5" customHeight="1">
      <c r="A1655" s="545">
        <v>2135</v>
      </c>
      <c r="B1655" s="545" t="s">
        <v>839</v>
      </c>
      <c r="C1655" s="545" t="s">
        <v>221</v>
      </c>
      <c r="D1655" s="546"/>
      <c r="E1655" s="171" t="str">
        <f t="shared" si="25"/>
        <v>1900</v>
      </c>
      <c r="F1655" s="547">
        <v>0</v>
      </c>
      <c r="G1655" s="548">
        <v>0</v>
      </c>
      <c r="H1655" s="547">
        <v>0</v>
      </c>
      <c r="I1655" s="545" t="s">
        <v>12684</v>
      </c>
      <c r="J1655" s="545"/>
      <c r="K1655" s="545" t="s">
        <v>13413</v>
      </c>
      <c r="L1655" s="545" t="s">
        <v>15110</v>
      </c>
      <c r="M1655" s="548" t="s">
        <v>13758</v>
      </c>
      <c r="N1655" s="545" t="s">
        <v>13413</v>
      </c>
      <c r="O1655" s="545" t="s">
        <v>15348</v>
      </c>
      <c r="P1655" s="549">
        <v>1772</v>
      </c>
      <c r="Q1655" s="549">
        <v>1</v>
      </c>
      <c r="R1655" s="549">
        <v>95</v>
      </c>
      <c r="S1655" s="548"/>
      <c r="T1655" s="548"/>
      <c r="U1655" s="99"/>
    </row>
    <row r="1656" spans="1:21" ht="19.5" customHeight="1">
      <c r="A1656" s="545">
        <v>2137</v>
      </c>
      <c r="B1656" s="545" t="s">
        <v>3916</v>
      </c>
      <c r="C1656" s="545" t="s">
        <v>4504</v>
      </c>
      <c r="D1656" s="546">
        <v>44690</v>
      </c>
      <c r="E1656" s="171" t="str">
        <f t="shared" si="25"/>
        <v>2022</v>
      </c>
      <c r="F1656" s="547">
        <v>1521</v>
      </c>
      <c r="G1656" s="548">
        <v>0.19</v>
      </c>
      <c r="H1656" s="547">
        <v>1278.1500000000001</v>
      </c>
      <c r="I1656" s="545" t="s">
        <v>12741</v>
      </c>
      <c r="J1656" s="545" t="s">
        <v>13296</v>
      </c>
      <c r="K1656" s="545" t="s">
        <v>13413</v>
      </c>
      <c r="L1656" s="545" t="s">
        <v>13413</v>
      </c>
      <c r="M1656" s="548" t="s">
        <v>13868</v>
      </c>
      <c r="N1656" s="545" t="s">
        <v>13413</v>
      </c>
      <c r="O1656" s="545" t="s">
        <v>13413</v>
      </c>
      <c r="P1656" s="549">
        <v>1773</v>
      </c>
      <c r="Q1656" s="549">
        <v>2</v>
      </c>
      <c r="R1656" s="549">
        <v>37</v>
      </c>
      <c r="S1656" s="548">
        <v>2218</v>
      </c>
      <c r="T1656" s="548"/>
      <c r="U1656" s="99"/>
    </row>
    <row r="1657" spans="1:21" ht="19.5" customHeight="1">
      <c r="A1657" s="545">
        <v>2138</v>
      </c>
      <c r="B1657" s="545" t="s">
        <v>493</v>
      </c>
      <c r="C1657" s="545" t="s">
        <v>216</v>
      </c>
      <c r="D1657" s="546"/>
      <c r="E1657" s="171" t="str">
        <f t="shared" si="25"/>
        <v>1900</v>
      </c>
      <c r="F1657" s="547">
        <v>0</v>
      </c>
      <c r="G1657" s="548">
        <v>0</v>
      </c>
      <c r="H1657" s="547">
        <v>0</v>
      </c>
      <c r="I1657" s="545" t="s">
        <v>12665</v>
      </c>
      <c r="J1657" s="545"/>
      <c r="K1657" s="545" t="s">
        <v>13413</v>
      </c>
      <c r="L1657" s="545" t="s">
        <v>15349</v>
      </c>
      <c r="M1657" s="548" t="s">
        <v>13758</v>
      </c>
      <c r="N1657" s="545" t="s">
        <v>13413</v>
      </c>
      <c r="O1657" s="545" t="s">
        <v>15350</v>
      </c>
      <c r="P1657" s="549">
        <v>1774</v>
      </c>
      <c r="Q1657" s="549">
        <v>1</v>
      </c>
      <c r="R1657" s="549">
        <v>75</v>
      </c>
      <c r="S1657" s="548"/>
      <c r="T1657" s="548"/>
      <c r="U1657" s="99"/>
    </row>
    <row r="1658" spans="1:21" ht="19.5" customHeight="1">
      <c r="A1658" s="545">
        <v>2140</v>
      </c>
      <c r="B1658" s="545" t="s">
        <v>3224</v>
      </c>
      <c r="C1658" s="545" t="s">
        <v>216</v>
      </c>
      <c r="D1658" s="546"/>
      <c r="E1658" s="171" t="str">
        <f t="shared" si="25"/>
        <v>1900</v>
      </c>
      <c r="F1658" s="547">
        <v>0</v>
      </c>
      <c r="G1658" s="548">
        <v>0</v>
      </c>
      <c r="H1658" s="547">
        <v>0</v>
      </c>
      <c r="I1658" s="545" t="s">
        <v>12663</v>
      </c>
      <c r="J1658" s="545"/>
      <c r="K1658" s="545" t="s">
        <v>13413</v>
      </c>
      <c r="L1658" s="545" t="s">
        <v>15351</v>
      </c>
      <c r="M1658" s="548" t="s">
        <v>13758</v>
      </c>
      <c r="N1658" s="545" t="s">
        <v>13413</v>
      </c>
      <c r="O1658" s="545" t="s">
        <v>14495</v>
      </c>
      <c r="P1658" s="549">
        <v>1776</v>
      </c>
      <c r="Q1658" s="549">
        <v>1</v>
      </c>
      <c r="R1658" s="549">
        <v>21</v>
      </c>
      <c r="S1658" s="548"/>
      <c r="T1658" s="548"/>
      <c r="U1658" s="99"/>
    </row>
    <row r="1659" spans="1:21" ht="19.5" customHeight="1">
      <c r="A1659" s="545">
        <v>2141</v>
      </c>
      <c r="B1659" s="545" t="s">
        <v>11585</v>
      </c>
      <c r="C1659" s="545" t="s">
        <v>311</v>
      </c>
      <c r="D1659" s="546"/>
      <c r="E1659" s="171" t="str">
        <f t="shared" si="25"/>
        <v>1900</v>
      </c>
      <c r="F1659" s="547">
        <v>0</v>
      </c>
      <c r="G1659" s="548">
        <v>0</v>
      </c>
      <c r="H1659" s="547">
        <v>0</v>
      </c>
      <c r="I1659" s="545" t="s">
        <v>12654</v>
      </c>
      <c r="J1659" s="545"/>
      <c r="K1659" s="545" t="s">
        <v>13413</v>
      </c>
      <c r="L1659" s="545" t="s">
        <v>13413</v>
      </c>
      <c r="M1659" s="548" t="s">
        <v>13758</v>
      </c>
      <c r="N1659" s="545" t="s">
        <v>13413</v>
      </c>
      <c r="O1659" s="545" t="s">
        <v>13413</v>
      </c>
      <c r="P1659" s="549">
        <v>1777</v>
      </c>
      <c r="Q1659" s="549">
        <v>1</v>
      </c>
      <c r="R1659" s="549">
        <v>2</v>
      </c>
      <c r="S1659" s="548"/>
      <c r="T1659" s="548"/>
      <c r="U1659" s="99"/>
    </row>
    <row r="1660" spans="1:21" ht="19.5" customHeight="1">
      <c r="A1660" s="545">
        <v>2142</v>
      </c>
      <c r="B1660" s="545" t="s">
        <v>6609</v>
      </c>
      <c r="C1660" s="545" t="s">
        <v>216</v>
      </c>
      <c r="D1660" s="546">
        <v>44585</v>
      </c>
      <c r="E1660" s="171" t="str">
        <f t="shared" si="25"/>
        <v>2022</v>
      </c>
      <c r="F1660" s="547">
        <v>52704.01</v>
      </c>
      <c r="G1660" s="548">
        <v>0.19</v>
      </c>
      <c r="H1660" s="547">
        <v>44289.08</v>
      </c>
      <c r="I1660" s="545" t="s">
        <v>12659</v>
      </c>
      <c r="J1660" s="545" t="s">
        <v>13297</v>
      </c>
      <c r="K1660" s="545" t="s">
        <v>13413</v>
      </c>
      <c r="L1660" s="545" t="s">
        <v>13413</v>
      </c>
      <c r="M1660" s="548" t="s">
        <v>13868</v>
      </c>
      <c r="N1660" s="545" t="s">
        <v>13413</v>
      </c>
      <c r="O1660" s="545" t="s">
        <v>15352</v>
      </c>
      <c r="P1660" s="549">
        <v>1778</v>
      </c>
      <c r="Q1660" s="549">
        <v>2</v>
      </c>
      <c r="R1660" s="549">
        <v>116</v>
      </c>
      <c r="S1660" s="548">
        <v>2257</v>
      </c>
      <c r="T1660" s="548"/>
      <c r="U1660" s="99"/>
    </row>
    <row r="1661" spans="1:21" ht="19.5" customHeight="1">
      <c r="A1661" s="545">
        <v>2143</v>
      </c>
      <c r="B1661" s="545" t="s">
        <v>454</v>
      </c>
      <c r="C1661" s="545" t="s">
        <v>216</v>
      </c>
      <c r="D1661" s="546"/>
      <c r="E1661" s="171" t="str">
        <f t="shared" si="25"/>
        <v>1900</v>
      </c>
      <c r="F1661" s="547">
        <v>0</v>
      </c>
      <c r="G1661" s="548">
        <v>0</v>
      </c>
      <c r="H1661" s="547">
        <v>0</v>
      </c>
      <c r="I1661" s="545" t="s">
        <v>12660</v>
      </c>
      <c r="J1661" s="545"/>
      <c r="K1661" s="545" t="s">
        <v>13413</v>
      </c>
      <c r="L1661" s="545" t="s">
        <v>15353</v>
      </c>
      <c r="M1661" s="548" t="s">
        <v>13758</v>
      </c>
      <c r="N1661" s="545" t="s">
        <v>13413</v>
      </c>
      <c r="O1661" s="545" t="s">
        <v>14964</v>
      </c>
      <c r="P1661" s="549">
        <v>1779</v>
      </c>
      <c r="Q1661" s="549">
        <v>1</v>
      </c>
      <c r="R1661" s="549">
        <v>72</v>
      </c>
      <c r="S1661" s="548"/>
      <c r="T1661" s="548"/>
      <c r="U1661" s="99"/>
    </row>
    <row r="1662" spans="1:21" ht="19.5" customHeight="1">
      <c r="A1662" s="545">
        <v>2144</v>
      </c>
      <c r="B1662" s="545" t="s">
        <v>11584</v>
      </c>
      <c r="C1662" s="545" t="s">
        <v>209</v>
      </c>
      <c r="D1662" s="546"/>
      <c r="E1662" s="171" t="str">
        <f t="shared" si="25"/>
        <v>1900</v>
      </c>
      <c r="F1662" s="547">
        <v>0</v>
      </c>
      <c r="G1662" s="548">
        <v>0</v>
      </c>
      <c r="H1662" s="547">
        <v>0</v>
      </c>
      <c r="I1662" s="545" t="s">
        <v>12649</v>
      </c>
      <c r="J1662" s="545"/>
      <c r="K1662" s="545" t="s">
        <v>13413</v>
      </c>
      <c r="L1662" s="545" t="s">
        <v>14664</v>
      </c>
      <c r="M1662" s="548" t="s">
        <v>13758</v>
      </c>
      <c r="N1662" s="545" t="s">
        <v>13413</v>
      </c>
      <c r="O1662" s="545" t="s">
        <v>15354</v>
      </c>
      <c r="P1662" s="549">
        <v>1780</v>
      </c>
      <c r="Q1662" s="549">
        <v>1</v>
      </c>
      <c r="R1662" s="549">
        <v>17</v>
      </c>
      <c r="S1662" s="548"/>
      <c r="T1662" s="548"/>
      <c r="U1662" s="99"/>
    </row>
    <row r="1663" spans="1:21" ht="19.5" customHeight="1">
      <c r="A1663" s="545">
        <v>2145</v>
      </c>
      <c r="B1663" s="545" t="s">
        <v>461</v>
      </c>
      <c r="C1663" s="545" t="s">
        <v>216</v>
      </c>
      <c r="D1663" s="546"/>
      <c r="E1663" s="171" t="str">
        <f t="shared" si="25"/>
        <v>1900</v>
      </c>
      <c r="F1663" s="547">
        <v>0</v>
      </c>
      <c r="G1663" s="548">
        <v>0</v>
      </c>
      <c r="H1663" s="547">
        <v>0</v>
      </c>
      <c r="I1663" s="545" t="s">
        <v>12660</v>
      </c>
      <c r="J1663" s="545"/>
      <c r="K1663" s="545" t="s">
        <v>13413</v>
      </c>
      <c r="L1663" s="545" t="s">
        <v>15355</v>
      </c>
      <c r="M1663" s="548" t="s">
        <v>13758</v>
      </c>
      <c r="N1663" s="545" t="s">
        <v>13413</v>
      </c>
      <c r="O1663" s="545" t="s">
        <v>14964</v>
      </c>
      <c r="P1663" s="549">
        <v>1781</v>
      </c>
      <c r="Q1663" s="549">
        <v>1</v>
      </c>
      <c r="R1663" s="549">
        <v>72</v>
      </c>
      <c r="S1663" s="548"/>
      <c r="T1663" s="548"/>
      <c r="U1663" s="99"/>
    </row>
    <row r="1664" spans="1:21" ht="19.5" customHeight="1">
      <c r="A1664" s="545">
        <v>2146</v>
      </c>
      <c r="B1664" s="545" t="s">
        <v>6608</v>
      </c>
      <c r="C1664" s="545" t="s">
        <v>216</v>
      </c>
      <c r="D1664" s="546">
        <v>44585</v>
      </c>
      <c r="E1664" s="171" t="str">
        <f t="shared" si="25"/>
        <v>2022</v>
      </c>
      <c r="F1664" s="547">
        <v>42459</v>
      </c>
      <c r="G1664" s="548">
        <v>0.19</v>
      </c>
      <c r="H1664" s="547">
        <v>35679.83</v>
      </c>
      <c r="I1664" s="545" t="s">
        <v>12659</v>
      </c>
      <c r="J1664" s="545" t="s">
        <v>13297</v>
      </c>
      <c r="K1664" s="545" t="s">
        <v>13413</v>
      </c>
      <c r="L1664" s="545" t="s">
        <v>13413</v>
      </c>
      <c r="M1664" s="548" t="s">
        <v>13868</v>
      </c>
      <c r="N1664" s="545" t="s">
        <v>13413</v>
      </c>
      <c r="O1664" s="545" t="s">
        <v>15356</v>
      </c>
      <c r="P1664" s="549">
        <v>1782</v>
      </c>
      <c r="Q1664" s="549">
        <v>2</v>
      </c>
      <c r="R1664" s="549">
        <v>116</v>
      </c>
      <c r="S1664" s="548">
        <v>2257</v>
      </c>
      <c r="T1664" s="548"/>
      <c r="U1664" s="99"/>
    </row>
    <row r="1665" spans="1:21" ht="19.5" customHeight="1">
      <c r="A1665" s="545">
        <v>2147</v>
      </c>
      <c r="B1665" s="545" t="s">
        <v>1252</v>
      </c>
      <c r="C1665" s="545" t="s">
        <v>216</v>
      </c>
      <c r="D1665" s="546"/>
      <c r="E1665" s="171" t="str">
        <f t="shared" si="25"/>
        <v>1900</v>
      </c>
      <c r="F1665" s="547">
        <v>0</v>
      </c>
      <c r="G1665" s="548">
        <v>0</v>
      </c>
      <c r="H1665" s="547">
        <v>0</v>
      </c>
      <c r="I1665" s="545" t="s">
        <v>12659</v>
      </c>
      <c r="J1665" s="545"/>
      <c r="K1665" s="545" t="s">
        <v>13413</v>
      </c>
      <c r="L1665" s="545" t="s">
        <v>13413</v>
      </c>
      <c r="M1665" s="548" t="s">
        <v>13868</v>
      </c>
      <c r="N1665" s="545" t="s">
        <v>13413</v>
      </c>
      <c r="O1665" s="545" t="s">
        <v>15357</v>
      </c>
      <c r="P1665" s="549">
        <v>1783</v>
      </c>
      <c r="Q1665" s="549">
        <v>2</v>
      </c>
      <c r="R1665" s="549">
        <v>116</v>
      </c>
      <c r="S1665" s="548"/>
      <c r="T1665" s="548"/>
      <c r="U1665" s="99"/>
    </row>
    <row r="1666" spans="1:21" ht="19.5" customHeight="1">
      <c r="A1666" s="545">
        <v>2148</v>
      </c>
      <c r="B1666" s="545" t="s">
        <v>464</v>
      </c>
      <c r="C1666" s="545" t="s">
        <v>216</v>
      </c>
      <c r="D1666" s="546"/>
      <c r="E1666" s="171" t="str">
        <f t="shared" si="25"/>
        <v>1900</v>
      </c>
      <c r="F1666" s="547">
        <v>0</v>
      </c>
      <c r="G1666" s="548">
        <v>0</v>
      </c>
      <c r="H1666" s="547">
        <v>0</v>
      </c>
      <c r="I1666" s="545" t="s">
        <v>12660</v>
      </c>
      <c r="J1666" s="545"/>
      <c r="K1666" s="545" t="s">
        <v>13413</v>
      </c>
      <c r="L1666" s="545" t="s">
        <v>13826</v>
      </c>
      <c r="M1666" s="548" t="s">
        <v>13758</v>
      </c>
      <c r="N1666" s="545" t="s">
        <v>13413</v>
      </c>
      <c r="O1666" s="545" t="s">
        <v>14964</v>
      </c>
      <c r="P1666" s="549">
        <v>1784</v>
      </c>
      <c r="Q1666" s="549">
        <v>1</v>
      </c>
      <c r="R1666" s="549">
        <v>72</v>
      </c>
      <c r="S1666" s="548"/>
      <c r="T1666" s="548"/>
      <c r="U1666" s="99"/>
    </row>
    <row r="1667" spans="1:21" ht="19.5" customHeight="1">
      <c r="A1667" s="545">
        <v>2149</v>
      </c>
      <c r="B1667" s="545" t="s">
        <v>2853</v>
      </c>
      <c r="C1667" s="545" t="s">
        <v>209</v>
      </c>
      <c r="D1667" s="546"/>
      <c r="E1667" s="171" t="str">
        <f t="shared" si="25"/>
        <v>1900</v>
      </c>
      <c r="F1667" s="547">
        <v>0</v>
      </c>
      <c r="G1667" s="548">
        <v>0</v>
      </c>
      <c r="H1667" s="547">
        <v>0</v>
      </c>
      <c r="I1667" s="545" t="s">
        <v>12649</v>
      </c>
      <c r="J1667" s="545"/>
      <c r="K1667" s="545" t="s">
        <v>13413</v>
      </c>
      <c r="L1667" s="545" t="s">
        <v>14664</v>
      </c>
      <c r="M1667" s="548" t="s">
        <v>13758</v>
      </c>
      <c r="N1667" s="545" t="s">
        <v>13413</v>
      </c>
      <c r="O1667" s="545" t="s">
        <v>15358</v>
      </c>
      <c r="P1667" s="549">
        <v>1785</v>
      </c>
      <c r="Q1667" s="549">
        <v>1</v>
      </c>
      <c r="R1667" s="549">
        <v>17</v>
      </c>
      <c r="S1667" s="548"/>
      <c r="T1667" s="548"/>
      <c r="U1667" s="99"/>
    </row>
    <row r="1668" spans="1:21" ht="19.5" customHeight="1">
      <c r="A1668" s="545">
        <v>2150</v>
      </c>
      <c r="B1668" s="545" t="s">
        <v>2851</v>
      </c>
      <c r="C1668" s="545" t="s">
        <v>209</v>
      </c>
      <c r="D1668" s="546"/>
      <c r="E1668" s="171" t="str">
        <f t="shared" ref="E1668:E1731" si="26">TEXT(D1668,"YYYY")</f>
        <v>1900</v>
      </c>
      <c r="F1668" s="547">
        <v>0</v>
      </c>
      <c r="G1668" s="548">
        <v>0</v>
      </c>
      <c r="H1668" s="547">
        <v>0</v>
      </c>
      <c r="I1668" s="545" t="s">
        <v>12649</v>
      </c>
      <c r="J1668" s="545"/>
      <c r="K1668" s="545" t="s">
        <v>13413</v>
      </c>
      <c r="L1668" s="545" t="s">
        <v>14660</v>
      </c>
      <c r="M1668" s="548" t="s">
        <v>13758</v>
      </c>
      <c r="N1668" s="545" t="s">
        <v>13413</v>
      </c>
      <c r="O1668" s="545" t="s">
        <v>15358</v>
      </c>
      <c r="P1668" s="549">
        <v>1786</v>
      </c>
      <c r="Q1668" s="549">
        <v>1</v>
      </c>
      <c r="R1668" s="549">
        <v>17</v>
      </c>
      <c r="S1668" s="548"/>
      <c r="T1668" s="548"/>
      <c r="U1668" s="99"/>
    </row>
    <row r="1669" spans="1:21" ht="19.5" customHeight="1">
      <c r="A1669" s="545">
        <v>2151</v>
      </c>
      <c r="B1669" s="545" t="s">
        <v>2852</v>
      </c>
      <c r="C1669" s="545" t="s">
        <v>209</v>
      </c>
      <c r="D1669" s="546"/>
      <c r="E1669" s="171" t="str">
        <f t="shared" si="26"/>
        <v>1900</v>
      </c>
      <c r="F1669" s="547">
        <v>0</v>
      </c>
      <c r="G1669" s="548">
        <v>0</v>
      </c>
      <c r="H1669" s="547">
        <v>0</v>
      </c>
      <c r="I1669" s="545" t="s">
        <v>12649</v>
      </c>
      <c r="J1669" s="545"/>
      <c r="K1669" s="545" t="s">
        <v>13413</v>
      </c>
      <c r="L1669" s="545" t="s">
        <v>14660</v>
      </c>
      <c r="M1669" s="548" t="s">
        <v>13758</v>
      </c>
      <c r="N1669" s="545" t="s">
        <v>13413</v>
      </c>
      <c r="O1669" s="545" t="s">
        <v>15359</v>
      </c>
      <c r="P1669" s="549">
        <v>1787</v>
      </c>
      <c r="Q1669" s="549">
        <v>1</v>
      </c>
      <c r="R1669" s="549">
        <v>17</v>
      </c>
      <c r="S1669" s="548"/>
      <c r="T1669" s="548"/>
      <c r="U1669" s="99"/>
    </row>
    <row r="1670" spans="1:21" ht="19.5" customHeight="1">
      <c r="A1670" s="545">
        <v>2152</v>
      </c>
      <c r="B1670" s="545" t="s">
        <v>2854</v>
      </c>
      <c r="C1670" s="545" t="s">
        <v>209</v>
      </c>
      <c r="D1670" s="546"/>
      <c r="E1670" s="171" t="str">
        <f t="shared" si="26"/>
        <v>1900</v>
      </c>
      <c r="F1670" s="547">
        <v>0</v>
      </c>
      <c r="G1670" s="548">
        <v>0</v>
      </c>
      <c r="H1670" s="547">
        <v>0</v>
      </c>
      <c r="I1670" s="545" t="s">
        <v>12649</v>
      </c>
      <c r="J1670" s="545"/>
      <c r="K1670" s="545" t="s">
        <v>13413</v>
      </c>
      <c r="L1670" s="545" t="s">
        <v>14664</v>
      </c>
      <c r="M1670" s="548" t="s">
        <v>13758</v>
      </c>
      <c r="N1670" s="545" t="s">
        <v>13413</v>
      </c>
      <c r="O1670" s="545" t="s">
        <v>15359</v>
      </c>
      <c r="P1670" s="549">
        <v>1788</v>
      </c>
      <c r="Q1670" s="549">
        <v>1</v>
      </c>
      <c r="R1670" s="549">
        <v>17</v>
      </c>
      <c r="S1670" s="548"/>
      <c r="T1670" s="548"/>
      <c r="U1670" s="99"/>
    </row>
    <row r="1671" spans="1:21" ht="19.5" customHeight="1">
      <c r="A1671" s="545">
        <v>2153</v>
      </c>
      <c r="B1671" s="545" t="s">
        <v>7251</v>
      </c>
      <c r="C1671" s="545" t="s">
        <v>216</v>
      </c>
      <c r="D1671" s="546">
        <v>43839</v>
      </c>
      <c r="E1671" s="171" t="str">
        <f t="shared" si="26"/>
        <v>2020</v>
      </c>
      <c r="F1671" s="547">
        <v>570</v>
      </c>
      <c r="G1671" s="548">
        <v>0</v>
      </c>
      <c r="H1671" s="547">
        <v>570</v>
      </c>
      <c r="I1671" s="545" t="s">
        <v>12665</v>
      </c>
      <c r="J1671" s="545" t="s">
        <v>13297</v>
      </c>
      <c r="K1671" s="545" t="s">
        <v>13413</v>
      </c>
      <c r="L1671" s="545" t="s">
        <v>15360</v>
      </c>
      <c r="M1671" s="548" t="s">
        <v>13758</v>
      </c>
      <c r="N1671" s="545" t="s">
        <v>13413</v>
      </c>
      <c r="O1671" s="545" t="s">
        <v>15350</v>
      </c>
      <c r="P1671" s="549">
        <v>1789</v>
      </c>
      <c r="Q1671" s="549">
        <v>1</v>
      </c>
      <c r="R1671" s="549">
        <v>75</v>
      </c>
      <c r="S1671" s="548">
        <v>2257</v>
      </c>
      <c r="T1671" s="548"/>
      <c r="U1671" s="99"/>
    </row>
    <row r="1672" spans="1:21" ht="19.5" customHeight="1">
      <c r="A1672" s="545">
        <v>2154</v>
      </c>
      <c r="B1672" s="545" t="s">
        <v>1253</v>
      </c>
      <c r="C1672" s="545" t="s">
        <v>216</v>
      </c>
      <c r="D1672" s="546"/>
      <c r="E1672" s="171" t="str">
        <f t="shared" si="26"/>
        <v>1900</v>
      </c>
      <c r="F1672" s="547">
        <v>0</v>
      </c>
      <c r="G1672" s="548">
        <v>0</v>
      </c>
      <c r="H1672" s="547">
        <v>0</v>
      </c>
      <c r="I1672" s="545" t="s">
        <v>12659</v>
      </c>
      <c r="J1672" s="545"/>
      <c r="K1672" s="545" t="s">
        <v>13413</v>
      </c>
      <c r="L1672" s="545" t="s">
        <v>13413</v>
      </c>
      <c r="M1672" s="548" t="s">
        <v>13868</v>
      </c>
      <c r="N1672" s="545" t="s">
        <v>13413</v>
      </c>
      <c r="O1672" s="545" t="s">
        <v>15361</v>
      </c>
      <c r="P1672" s="549">
        <v>1790</v>
      </c>
      <c r="Q1672" s="549">
        <v>2</v>
      </c>
      <c r="R1672" s="549">
        <v>116</v>
      </c>
      <c r="S1672" s="548"/>
      <c r="T1672" s="548"/>
      <c r="U1672" s="99"/>
    </row>
    <row r="1673" spans="1:21" ht="19.5" customHeight="1">
      <c r="A1673" s="545">
        <v>2155</v>
      </c>
      <c r="B1673" s="545" t="s">
        <v>424</v>
      </c>
      <c r="C1673" s="545" t="s">
        <v>311</v>
      </c>
      <c r="D1673" s="546"/>
      <c r="E1673" s="171" t="str">
        <f t="shared" si="26"/>
        <v>1900</v>
      </c>
      <c r="F1673" s="547">
        <v>0</v>
      </c>
      <c r="G1673" s="548">
        <v>0</v>
      </c>
      <c r="H1673" s="547">
        <v>0</v>
      </c>
      <c r="I1673" s="545" t="s">
        <v>12654</v>
      </c>
      <c r="J1673" s="545"/>
      <c r="K1673" s="545" t="s">
        <v>13413</v>
      </c>
      <c r="L1673" s="545" t="s">
        <v>13413</v>
      </c>
      <c r="M1673" s="548" t="s">
        <v>13758</v>
      </c>
      <c r="N1673" s="545" t="s">
        <v>13413</v>
      </c>
      <c r="O1673" s="545" t="s">
        <v>13413</v>
      </c>
      <c r="P1673" s="549">
        <v>1791</v>
      </c>
      <c r="Q1673" s="549">
        <v>1</v>
      </c>
      <c r="R1673" s="549">
        <v>2</v>
      </c>
      <c r="S1673" s="548"/>
      <c r="T1673" s="548"/>
      <c r="U1673" s="99"/>
    </row>
    <row r="1674" spans="1:21" ht="19.5" customHeight="1">
      <c r="A1674" s="545">
        <v>2156</v>
      </c>
      <c r="B1674" s="545" t="s">
        <v>3094</v>
      </c>
      <c r="C1674" s="545" t="s">
        <v>216</v>
      </c>
      <c r="D1674" s="546">
        <v>46052</v>
      </c>
      <c r="E1674" s="171" t="str">
        <f t="shared" si="26"/>
        <v>2026</v>
      </c>
      <c r="F1674" s="547">
        <v>2649</v>
      </c>
      <c r="G1674" s="548">
        <v>0.19</v>
      </c>
      <c r="H1674" s="547">
        <v>2226.0500000000002</v>
      </c>
      <c r="I1674" s="545" t="s">
        <v>12680</v>
      </c>
      <c r="J1674" s="545" t="s">
        <v>13307</v>
      </c>
      <c r="K1674" s="545" t="s">
        <v>13413</v>
      </c>
      <c r="L1674" s="545" t="s">
        <v>13413</v>
      </c>
      <c r="M1674" s="548" t="s">
        <v>13758</v>
      </c>
      <c r="N1674" s="545" t="s">
        <v>13413</v>
      </c>
      <c r="O1674" s="545" t="s">
        <v>15362</v>
      </c>
      <c r="P1674" s="549">
        <v>1792</v>
      </c>
      <c r="Q1674" s="549">
        <v>1</v>
      </c>
      <c r="R1674" s="549">
        <v>20</v>
      </c>
      <c r="S1674" s="548">
        <v>2228</v>
      </c>
      <c r="T1674" s="548"/>
      <c r="U1674" s="99"/>
    </row>
    <row r="1675" spans="1:21" ht="19.5" customHeight="1">
      <c r="A1675" s="545">
        <v>2157</v>
      </c>
      <c r="B1675" s="545" t="s">
        <v>11583</v>
      </c>
      <c r="C1675" s="545" t="s">
        <v>216</v>
      </c>
      <c r="D1675" s="546"/>
      <c r="E1675" s="171" t="str">
        <f t="shared" si="26"/>
        <v>1900</v>
      </c>
      <c r="F1675" s="547">
        <v>0</v>
      </c>
      <c r="G1675" s="548">
        <v>0</v>
      </c>
      <c r="H1675" s="547">
        <v>0</v>
      </c>
      <c r="I1675" s="545" t="s">
        <v>12665</v>
      </c>
      <c r="J1675" s="545"/>
      <c r="K1675" s="545" t="s">
        <v>13413</v>
      </c>
      <c r="L1675" s="545" t="s">
        <v>15363</v>
      </c>
      <c r="M1675" s="548" t="s">
        <v>13758</v>
      </c>
      <c r="N1675" s="545" t="s">
        <v>13413</v>
      </c>
      <c r="O1675" s="545" t="s">
        <v>14964</v>
      </c>
      <c r="P1675" s="549">
        <v>1793</v>
      </c>
      <c r="Q1675" s="549">
        <v>1</v>
      </c>
      <c r="R1675" s="549">
        <v>75</v>
      </c>
      <c r="S1675" s="548"/>
      <c r="T1675" s="548"/>
      <c r="U1675" s="99"/>
    </row>
    <row r="1676" spans="1:21" ht="19.5" customHeight="1">
      <c r="A1676" s="545">
        <v>2158</v>
      </c>
      <c r="B1676" s="545" t="s">
        <v>11582</v>
      </c>
      <c r="C1676" s="545" t="s">
        <v>216</v>
      </c>
      <c r="D1676" s="546"/>
      <c r="E1676" s="171" t="str">
        <f t="shared" si="26"/>
        <v>1900</v>
      </c>
      <c r="F1676" s="547">
        <v>0</v>
      </c>
      <c r="G1676" s="548">
        <v>0</v>
      </c>
      <c r="H1676" s="547">
        <v>0</v>
      </c>
      <c r="I1676" s="545" t="s">
        <v>12642</v>
      </c>
      <c r="J1676" s="545"/>
      <c r="K1676" s="545" t="s">
        <v>13413</v>
      </c>
      <c r="L1676" s="545" t="s">
        <v>13807</v>
      </c>
      <c r="M1676" s="548" t="s">
        <v>13758</v>
      </c>
      <c r="N1676" s="545" t="s">
        <v>13413</v>
      </c>
      <c r="O1676" s="545" t="s">
        <v>15364</v>
      </c>
      <c r="P1676" s="549">
        <v>1794</v>
      </c>
      <c r="Q1676" s="549">
        <v>1</v>
      </c>
      <c r="R1676" s="549">
        <v>135</v>
      </c>
      <c r="S1676" s="548"/>
      <c r="T1676" s="548"/>
      <c r="U1676" s="99"/>
    </row>
    <row r="1677" spans="1:21" ht="19.5" customHeight="1">
      <c r="A1677" s="545">
        <v>2161</v>
      </c>
      <c r="B1677" s="545" t="s">
        <v>1911</v>
      </c>
      <c r="C1677" s="545" t="s">
        <v>209</v>
      </c>
      <c r="D1677" s="546"/>
      <c r="E1677" s="171" t="str">
        <f t="shared" si="26"/>
        <v>1900</v>
      </c>
      <c r="F1677" s="547">
        <v>0</v>
      </c>
      <c r="G1677" s="548">
        <v>0</v>
      </c>
      <c r="H1677" s="547">
        <v>0</v>
      </c>
      <c r="I1677" s="545" t="s">
        <v>12706</v>
      </c>
      <c r="J1677" s="545"/>
      <c r="K1677" s="545" t="s">
        <v>13413</v>
      </c>
      <c r="L1677" s="545" t="s">
        <v>13413</v>
      </c>
      <c r="M1677" s="548" t="s">
        <v>13758</v>
      </c>
      <c r="N1677" s="545" t="s">
        <v>13413</v>
      </c>
      <c r="O1677" s="545" t="s">
        <v>15365</v>
      </c>
      <c r="P1677" s="549">
        <v>1795</v>
      </c>
      <c r="Q1677" s="549">
        <v>1</v>
      </c>
      <c r="R1677" s="549">
        <v>128</v>
      </c>
      <c r="S1677" s="548"/>
      <c r="T1677" s="548"/>
      <c r="U1677" s="99"/>
    </row>
    <row r="1678" spans="1:21" ht="19.5" customHeight="1">
      <c r="A1678" s="545">
        <v>2162</v>
      </c>
      <c r="B1678" s="545" t="s">
        <v>954</v>
      </c>
      <c r="C1678" s="545" t="s">
        <v>221</v>
      </c>
      <c r="D1678" s="546">
        <v>46052</v>
      </c>
      <c r="E1678" s="171" t="str">
        <f t="shared" si="26"/>
        <v>2026</v>
      </c>
      <c r="F1678" s="547">
        <v>1988</v>
      </c>
      <c r="G1678" s="548">
        <v>0.19</v>
      </c>
      <c r="H1678" s="547">
        <v>1670.59</v>
      </c>
      <c r="I1678" s="545" t="s">
        <v>12668</v>
      </c>
      <c r="J1678" s="545" t="s">
        <v>13307</v>
      </c>
      <c r="K1678" s="545"/>
      <c r="L1678" s="545" t="s">
        <v>15366</v>
      </c>
      <c r="M1678" s="548" t="s">
        <v>13868</v>
      </c>
      <c r="N1678" s="545" t="s">
        <v>13413</v>
      </c>
      <c r="O1678" s="545" t="s">
        <v>13413</v>
      </c>
      <c r="P1678" s="549">
        <v>1796</v>
      </c>
      <c r="Q1678" s="549">
        <v>2</v>
      </c>
      <c r="R1678" s="549">
        <v>7</v>
      </c>
      <c r="S1678" s="548">
        <v>2228</v>
      </c>
      <c r="T1678" s="548"/>
      <c r="U1678" s="99"/>
    </row>
    <row r="1679" spans="1:21" ht="19.5" customHeight="1">
      <c r="A1679" s="545">
        <v>2171</v>
      </c>
      <c r="B1679" s="545" t="s">
        <v>11581</v>
      </c>
      <c r="C1679" s="545" t="s">
        <v>216</v>
      </c>
      <c r="D1679" s="546"/>
      <c r="E1679" s="171" t="str">
        <f t="shared" si="26"/>
        <v>1900</v>
      </c>
      <c r="F1679" s="547">
        <v>0</v>
      </c>
      <c r="G1679" s="548">
        <v>0</v>
      </c>
      <c r="H1679" s="547">
        <v>0</v>
      </c>
      <c r="I1679" s="545" t="s">
        <v>12664</v>
      </c>
      <c r="J1679" s="545"/>
      <c r="K1679" s="545" t="s">
        <v>13413</v>
      </c>
      <c r="L1679" s="545" t="s">
        <v>13846</v>
      </c>
      <c r="M1679" s="548" t="s">
        <v>13758</v>
      </c>
      <c r="N1679" s="545" t="s">
        <v>22154</v>
      </c>
      <c r="O1679" s="545" t="s">
        <v>15367</v>
      </c>
      <c r="P1679" s="549">
        <v>1798</v>
      </c>
      <c r="Q1679" s="549">
        <v>1</v>
      </c>
      <c r="R1679" s="549">
        <v>166</v>
      </c>
      <c r="S1679" s="548"/>
      <c r="T1679" s="548">
        <v>170</v>
      </c>
      <c r="U1679" s="99"/>
    </row>
    <row r="1680" spans="1:21" ht="19.5" customHeight="1">
      <c r="A1680" s="545">
        <v>2172</v>
      </c>
      <c r="B1680" s="545" t="s">
        <v>11580</v>
      </c>
      <c r="C1680" s="545" t="s">
        <v>216</v>
      </c>
      <c r="D1680" s="546"/>
      <c r="E1680" s="171" t="str">
        <f t="shared" si="26"/>
        <v>1900</v>
      </c>
      <c r="F1680" s="547">
        <v>0</v>
      </c>
      <c r="G1680" s="548">
        <v>0</v>
      </c>
      <c r="H1680" s="547">
        <v>0</v>
      </c>
      <c r="I1680" s="545" t="s">
        <v>12664</v>
      </c>
      <c r="J1680" s="545"/>
      <c r="K1680" s="545" t="s">
        <v>13413</v>
      </c>
      <c r="L1680" s="545" t="s">
        <v>13846</v>
      </c>
      <c r="M1680" s="548" t="s">
        <v>13758</v>
      </c>
      <c r="N1680" s="545" t="s">
        <v>22177</v>
      </c>
      <c r="O1680" s="545" t="s">
        <v>15368</v>
      </c>
      <c r="P1680" s="549">
        <v>1799</v>
      </c>
      <c r="Q1680" s="549">
        <v>1</v>
      </c>
      <c r="R1680" s="549">
        <v>166</v>
      </c>
      <c r="S1680" s="548"/>
      <c r="T1680" s="548">
        <v>95</v>
      </c>
      <c r="U1680" s="99"/>
    </row>
    <row r="1681" spans="1:21" ht="19.5" customHeight="1">
      <c r="A1681" s="545">
        <v>2174</v>
      </c>
      <c r="B1681" s="545" t="s">
        <v>3433</v>
      </c>
      <c r="C1681" s="545" t="s">
        <v>216</v>
      </c>
      <c r="D1681" s="546"/>
      <c r="E1681" s="171" t="str">
        <f t="shared" si="26"/>
        <v>1900</v>
      </c>
      <c r="F1681" s="547">
        <v>0</v>
      </c>
      <c r="G1681" s="548">
        <v>0</v>
      </c>
      <c r="H1681" s="547">
        <v>0</v>
      </c>
      <c r="I1681" s="545" t="s">
        <v>12664</v>
      </c>
      <c r="J1681" s="545"/>
      <c r="K1681" s="545" t="s">
        <v>13413</v>
      </c>
      <c r="L1681" s="545" t="s">
        <v>15369</v>
      </c>
      <c r="M1681" s="548" t="s">
        <v>13758</v>
      </c>
      <c r="N1681" s="545" t="s">
        <v>22154</v>
      </c>
      <c r="O1681" s="545" t="s">
        <v>13413</v>
      </c>
      <c r="P1681" s="549">
        <v>1800</v>
      </c>
      <c r="Q1681" s="549">
        <v>1</v>
      </c>
      <c r="R1681" s="549">
        <v>166</v>
      </c>
      <c r="S1681" s="548"/>
      <c r="T1681" s="548">
        <v>170</v>
      </c>
      <c r="U1681" s="99"/>
    </row>
    <row r="1682" spans="1:21" ht="19.5" customHeight="1">
      <c r="A1682" s="545">
        <v>2175</v>
      </c>
      <c r="B1682" s="545" t="s">
        <v>3432</v>
      </c>
      <c r="C1682" s="545" t="s">
        <v>216</v>
      </c>
      <c r="D1682" s="546"/>
      <c r="E1682" s="171" t="str">
        <f t="shared" si="26"/>
        <v>1900</v>
      </c>
      <c r="F1682" s="547">
        <v>0</v>
      </c>
      <c r="G1682" s="548">
        <v>0</v>
      </c>
      <c r="H1682" s="547">
        <v>0</v>
      </c>
      <c r="I1682" s="545" t="s">
        <v>12664</v>
      </c>
      <c r="J1682" s="545"/>
      <c r="K1682" s="545" t="s">
        <v>13413</v>
      </c>
      <c r="L1682" s="545" t="s">
        <v>15370</v>
      </c>
      <c r="M1682" s="548" t="s">
        <v>13758</v>
      </c>
      <c r="N1682" s="545" t="s">
        <v>22154</v>
      </c>
      <c r="O1682" s="545" t="s">
        <v>15371</v>
      </c>
      <c r="P1682" s="549">
        <v>1801</v>
      </c>
      <c r="Q1682" s="549">
        <v>1</v>
      </c>
      <c r="R1682" s="549">
        <v>166</v>
      </c>
      <c r="S1682" s="548"/>
      <c r="T1682" s="548">
        <v>170</v>
      </c>
      <c r="U1682" s="99"/>
    </row>
    <row r="1683" spans="1:21" ht="19.5" customHeight="1">
      <c r="A1683" s="545">
        <v>2176</v>
      </c>
      <c r="B1683" s="545" t="s">
        <v>3441</v>
      </c>
      <c r="C1683" s="545" t="s">
        <v>216</v>
      </c>
      <c r="D1683" s="546">
        <v>46052</v>
      </c>
      <c r="E1683" s="171" t="str">
        <f t="shared" si="26"/>
        <v>2026</v>
      </c>
      <c r="F1683" s="547">
        <v>85622</v>
      </c>
      <c r="G1683" s="548">
        <v>0.19</v>
      </c>
      <c r="H1683" s="547">
        <v>71951.259999999995</v>
      </c>
      <c r="I1683" s="545" t="s">
        <v>12664</v>
      </c>
      <c r="J1683" s="545" t="s">
        <v>13307</v>
      </c>
      <c r="K1683" s="545" t="s">
        <v>15372</v>
      </c>
      <c r="L1683" s="545" t="s">
        <v>15373</v>
      </c>
      <c r="M1683" s="548" t="s">
        <v>13758</v>
      </c>
      <c r="N1683" s="545" t="s">
        <v>22154</v>
      </c>
      <c r="O1683" s="545" t="s">
        <v>13413</v>
      </c>
      <c r="P1683" s="549">
        <v>1802</v>
      </c>
      <c r="Q1683" s="549">
        <v>1</v>
      </c>
      <c r="R1683" s="549">
        <v>166</v>
      </c>
      <c r="S1683" s="548">
        <v>2228</v>
      </c>
      <c r="T1683" s="548">
        <v>170</v>
      </c>
      <c r="U1683" s="99"/>
    </row>
    <row r="1684" spans="1:21" ht="19.5" customHeight="1">
      <c r="A1684" s="545">
        <v>2177</v>
      </c>
      <c r="B1684" s="545" t="s">
        <v>3572</v>
      </c>
      <c r="C1684" s="545" t="s">
        <v>221</v>
      </c>
      <c r="D1684" s="546"/>
      <c r="E1684" s="171" t="str">
        <f t="shared" si="26"/>
        <v>1900</v>
      </c>
      <c r="F1684" s="547">
        <v>0</v>
      </c>
      <c r="G1684" s="548">
        <v>0</v>
      </c>
      <c r="H1684" s="547">
        <v>0</v>
      </c>
      <c r="I1684" s="545" t="s">
        <v>12664</v>
      </c>
      <c r="J1684" s="545"/>
      <c r="K1684" s="545" t="s">
        <v>13413</v>
      </c>
      <c r="L1684" s="545" t="s">
        <v>13413</v>
      </c>
      <c r="M1684" s="548" t="s">
        <v>13758</v>
      </c>
      <c r="N1684" s="545" t="s">
        <v>22154</v>
      </c>
      <c r="O1684" s="545" t="s">
        <v>15374</v>
      </c>
      <c r="P1684" s="549">
        <v>1803</v>
      </c>
      <c r="Q1684" s="549">
        <v>1</v>
      </c>
      <c r="R1684" s="549">
        <v>166</v>
      </c>
      <c r="S1684" s="548"/>
      <c r="T1684" s="548">
        <v>170</v>
      </c>
      <c r="U1684" s="99"/>
    </row>
    <row r="1685" spans="1:21" ht="19.5" customHeight="1">
      <c r="A1685" s="545">
        <v>2178</v>
      </c>
      <c r="B1685" s="545" t="s">
        <v>3027</v>
      </c>
      <c r="C1685" s="545" t="s">
        <v>216</v>
      </c>
      <c r="D1685" s="546"/>
      <c r="E1685" s="171" t="str">
        <f t="shared" si="26"/>
        <v>1900</v>
      </c>
      <c r="F1685" s="547">
        <v>0</v>
      </c>
      <c r="G1685" s="548">
        <v>0</v>
      </c>
      <c r="H1685" s="547">
        <v>0</v>
      </c>
      <c r="I1685" s="545" t="s">
        <v>12657</v>
      </c>
      <c r="J1685" s="545"/>
      <c r="K1685" s="545" t="s">
        <v>13413</v>
      </c>
      <c r="L1685" s="545" t="s">
        <v>15375</v>
      </c>
      <c r="M1685" s="548" t="s">
        <v>13758</v>
      </c>
      <c r="N1685" s="545" t="s">
        <v>22154</v>
      </c>
      <c r="O1685" s="545" t="s">
        <v>15376</v>
      </c>
      <c r="P1685" s="549">
        <v>1804</v>
      </c>
      <c r="Q1685" s="549">
        <v>1</v>
      </c>
      <c r="R1685" s="549">
        <v>153</v>
      </c>
      <c r="S1685" s="548"/>
      <c r="T1685" s="548">
        <v>170</v>
      </c>
      <c r="U1685" s="99"/>
    </row>
    <row r="1686" spans="1:21" ht="19.5" customHeight="1">
      <c r="A1686" s="545">
        <v>2179</v>
      </c>
      <c r="B1686" s="545" t="s">
        <v>3028</v>
      </c>
      <c r="C1686" s="545" t="s">
        <v>216</v>
      </c>
      <c r="D1686" s="546"/>
      <c r="E1686" s="171" t="str">
        <f t="shared" si="26"/>
        <v>1900</v>
      </c>
      <c r="F1686" s="547">
        <v>0</v>
      </c>
      <c r="G1686" s="548">
        <v>0</v>
      </c>
      <c r="H1686" s="547">
        <v>0</v>
      </c>
      <c r="I1686" s="545" t="s">
        <v>12657</v>
      </c>
      <c r="J1686" s="545"/>
      <c r="K1686" s="545" t="s">
        <v>13413</v>
      </c>
      <c r="L1686" s="545" t="s">
        <v>15377</v>
      </c>
      <c r="M1686" s="548" t="s">
        <v>13758</v>
      </c>
      <c r="N1686" s="545" t="s">
        <v>22154</v>
      </c>
      <c r="O1686" s="545" t="s">
        <v>15378</v>
      </c>
      <c r="P1686" s="549">
        <v>1805</v>
      </c>
      <c r="Q1686" s="549">
        <v>1</v>
      </c>
      <c r="R1686" s="549">
        <v>153</v>
      </c>
      <c r="S1686" s="548"/>
      <c r="T1686" s="548">
        <v>170</v>
      </c>
      <c r="U1686" s="99"/>
    </row>
    <row r="1687" spans="1:21" ht="19.5" customHeight="1">
      <c r="A1687" s="545">
        <v>2180</v>
      </c>
      <c r="B1687" s="545" t="s">
        <v>3029</v>
      </c>
      <c r="C1687" s="545" t="s">
        <v>216</v>
      </c>
      <c r="D1687" s="546"/>
      <c r="E1687" s="171" t="str">
        <f t="shared" si="26"/>
        <v>1900</v>
      </c>
      <c r="F1687" s="547">
        <v>0</v>
      </c>
      <c r="G1687" s="548">
        <v>0</v>
      </c>
      <c r="H1687" s="547">
        <v>0</v>
      </c>
      <c r="I1687" s="545" t="s">
        <v>12657</v>
      </c>
      <c r="J1687" s="545"/>
      <c r="K1687" s="545" t="s">
        <v>13413</v>
      </c>
      <c r="L1687" s="545" t="s">
        <v>13413</v>
      </c>
      <c r="M1687" s="548" t="s">
        <v>13758</v>
      </c>
      <c r="N1687" s="545" t="s">
        <v>22154</v>
      </c>
      <c r="O1687" s="545" t="s">
        <v>15379</v>
      </c>
      <c r="P1687" s="549">
        <v>1806</v>
      </c>
      <c r="Q1687" s="549">
        <v>1</v>
      </c>
      <c r="R1687" s="549">
        <v>153</v>
      </c>
      <c r="S1687" s="548"/>
      <c r="T1687" s="548">
        <v>170</v>
      </c>
      <c r="U1687" s="99"/>
    </row>
    <row r="1688" spans="1:21" ht="19.5" customHeight="1">
      <c r="A1688" s="545">
        <v>2181</v>
      </c>
      <c r="B1688" s="545" t="s">
        <v>3220</v>
      </c>
      <c r="C1688" s="545" t="s">
        <v>216</v>
      </c>
      <c r="D1688" s="546"/>
      <c r="E1688" s="171" t="str">
        <f t="shared" si="26"/>
        <v>1900</v>
      </c>
      <c r="F1688" s="547">
        <v>0</v>
      </c>
      <c r="G1688" s="548">
        <v>0</v>
      </c>
      <c r="H1688" s="547">
        <v>0</v>
      </c>
      <c r="I1688" s="545" t="s">
        <v>12663</v>
      </c>
      <c r="J1688" s="545"/>
      <c r="K1688" s="545" t="s">
        <v>13413</v>
      </c>
      <c r="L1688" s="545" t="s">
        <v>15380</v>
      </c>
      <c r="M1688" s="548" t="s">
        <v>13758</v>
      </c>
      <c r="N1688" s="545" t="s">
        <v>13413</v>
      </c>
      <c r="O1688" s="545" t="s">
        <v>15381</v>
      </c>
      <c r="P1688" s="549">
        <v>1807</v>
      </c>
      <c r="Q1688" s="549">
        <v>1</v>
      </c>
      <c r="R1688" s="549">
        <v>21</v>
      </c>
      <c r="S1688" s="548"/>
      <c r="T1688" s="548"/>
      <c r="U1688" s="99"/>
    </row>
    <row r="1689" spans="1:21" ht="19.5" customHeight="1">
      <c r="A1689" s="545">
        <v>2182</v>
      </c>
      <c r="B1689" s="545" t="s">
        <v>11579</v>
      </c>
      <c r="C1689" s="545" t="s">
        <v>206</v>
      </c>
      <c r="D1689" s="546"/>
      <c r="E1689" s="171" t="str">
        <f t="shared" si="26"/>
        <v>1900</v>
      </c>
      <c r="F1689" s="547">
        <v>0</v>
      </c>
      <c r="G1689" s="548">
        <v>0</v>
      </c>
      <c r="H1689" s="547">
        <v>0</v>
      </c>
      <c r="I1689" s="545" t="s">
        <v>12709</v>
      </c>
      <c r="J1689" s="545"/>
      <c r="K1689" s="545" t="s">
        <v>13413</v>
      </c>
      <c r="L1689" s="545" t="s">
        <v>15382</v>
      </c>
      <c r="M1689" s="548" t="s">
        <v>13758</v>
      </c>
      <c r="N1689" s="545" t="s">
        <v>22161</v>
      </c>
      <c r="O1689" s="545" t="s">
        <v>13413</v>
      </c>
      <c r="P1689" s="549">
        <v>1808</v>
      </c>
      <c r="Q1689" s="549">
        <v>1</v>
      </c>
      <c r="R1689" s="549">
        <v>124</v>
      </c>
      <c r="S1689" s="548"/>
      <c r="T1689" s="548">
        <v>36</v>
      </c>
      <c r="U1689" s="99"/>
    </row>
    <row r="1690" spans="1:21" ht="19.5" customHeight="1">
      <c r="A1690" s="545">
        <v>2183</v>
      </c>
      <c r="B1690" s="545" t="s">
        <v>11578</v>
      </c>
      <c r="C1690" s="545" t="s">
        <v>209</v>
      </c>
      <c r="D1690" s="546"/>
      <c r="E1690" s="171" t="str">
        <f t="shared" si="26"/>
        <v>1900</v>
      </c>
      <c r="F1690" s="547">
        <v>0</v>
      </c>
      <c r="G1690" s="548">
        <v>0</v>
      </c>
      <c r="H1690" s="547">
        <v>0</v>
      </c>
      <c r="I1690" s="545" t="s">
        <v>12645</v>
      </c>
      <c r="J1690" s="545"/>
      <c r="K1690" s="545" t="s">
        <v>13413</v>
      </c>
      <c r="L1690" s="545" t="s">
        <v>15383</v>
      </c>
      <c r="M1690" s="548" t="s">
        <v>13758</v>
      </c>
      <c r="N1690" s="545" t="s">
        <v>22161</v>
      </c>
      <c r="O1690" s="545" t="s">
        <v>13413</v>
      </c>
      <c r="P1690" s="549">
        <v>1809</v>
      </c>
      <c r="Q1690" s="549">
        <v>1</v>
      </c>
      <c r="R1690" s="549">
        <v>12</v>
      </c>
      <c r="S1690" s="548"/>
      <c r="T1690" s="548">
        <v>36</v>
      </c>
      <c r="U1690" s="99"/>
    </row>
    <row r="1691" spans="1:21" ht="19.5" customHeight="1">
      <c r="A1691" s="545">
        <v>2184</v>
      </c>
      <c r="B1691" s="545" t="s">
        <v>11577</v>
      </c>
      <c r="C1691" s="545" t="s">
        <v>209</v>
      </c>
      <c r="D1691" s="546"/>
      <c r="E1691" s="171" t="str">
        <f t="shared" si="26"/>
        <v>1900</v>
      </c>
      <c r="F1691" s="547">
        <v>0</v>
      </c>
      <c r="G1691" s="548">
        <v>0</v>
      </c>
      <c r="H1691" s="547">
        <v>0</v>
      </c>
      <c r="I1691" s="545" t="s">
        <v>12645</v>
      </c>
      <c r="J1691" s="545"/>
      <c r="K1691" s="545" t="s">
        <v>13413</v>
      </c>
      <c r="L1691" s="545" t="s">
        <v>15384</v>
      </c>
      <c r="M1691" s="548" t="s">
        <v>13758</v>
      </c>
      <c r="N1691" s="545" t="s">
        <v>22161</v>
      </c>
      <c r="O1691" s="545" t="s">
        <v>13413</v>
      </c>
      <c r="P1691" s="549">
        <v>1810</v>
      </c>
      <c r="Q1691" s="549">
        <v>1</v>
      </c>
      <c r="R1691" s="549">
        <v>12</v>
      </c>
      <c r="S1691" s="548"/>
      <c r="T1691" s="548">
        <v>36</v>
      </c>
      <c r="U1691" s="99"/>
    </row>
    <row r="1692" spans="1:21" ht="19.5" customHeight="1">
      <c r="A1692" s="545">
        <v>2185</v>
      </c>
      <c r="B1692" s="545" t="s">
        <v>11576</v>
      </c>
      <c r="C1692" s="545" t="s">
        <v>209</v>
      </c>
      <c r="D1692" s="546"/>
      <c r="E1692" s="171" t="str">
        <f t="shared" si="26"/>
        <v>1900</v>
      </c>
      <c r="F1692" s="547">
        <v>0</v>
      </c>
      <c r="G1692" s="548">
        <v>0</v>
      </c>
      <c r="H1692" s="547">
        <v>0</v>
      </c>
      <c r="I1692" s="545" t="s">
        <v>12645</v>
      </c>
      <c r="J1692" s="545"/>
      <c r="K1692" s="545" t="s">
        <v>13413</v>
      </c>
      <c r="L1692" s="545" t="s">
        <v>15384</v>
      </c>
      <c r="M1692" s="548" t="s">
        <v>13758</v>
      </c>
      <c r="N1692" s="545" t="s">
        <v>22161</v>
      </c>
      <c r="O1692" s="545" t="s">
        <v>13413</v>
      </c>
      <c r="P1692" s="549">
        <v>1811</v>
      </c>
      <c r="Q1692" s="549">
        <v>1</v>
      </c>
      <c r="R1692" s="549">
        <v>12</v>
      </c>
      <c r="S1692" s="548"/>
      <c r="T1692" s="548">
        <v>36</v>
      </c>
      <c r="U1692" s="99"/>
    </row>
    <row r="1693" spans="1:21" ht="19.5" customHeight="1">
      <c r="A1693" s="545">
        <v>2187</v>
      </c>
      <c r="B1693" s="545" t="s">
        <v>2154</v>
      </c>
      <c r="C1693" s="545" t="s">
        <v>216</v>
      </c>
      <c r="D1693" s="546">
        <v>43566</v>
      </c>
      <c r="E1693" s="171" t="str">
        <f t="shared" si="26"/>
        <v>2019</v>
      </c>
      <c r="F1693" s="547">
        <v>25888</v>
      </c>
      <c r="G1693" s="548">
        <v>0.19</v>
      </c>
      <c r="H1693" s="547">
        <v>21754.62</v>
      </c>
      <c r="I1693" s="545" t="s">
        <v>12637</v>
      </c>
      <c r="J1693" s="545" t="s">
        <v>13302</v>
      </c>
      <c r="K1693" s="545" t="s">
        <v>13413</v>
      </c>
      <c r="L1693" s="545" t="s">
        <v>15385</v>
      </c>
      <c r="M1693" s="548" t="s">
        <v>13758</v>
      </c>
      <c r="N1693" s="545" t="s">
        <v>13413</v>
      </c>
      <c r="O1693" s="545" t="s">
        <v>13413</v>
      </c>
      <c r="P1693" s="549">
        <v>1812</v>
      </c>
      <c r="Q1693" s="549">
        <v>1</v>
      </c>
      <c r="R1693" s="549">
        <v>13</v>
      </c>
      <c r="S1693" s="548">
        <v>2219</v>
      </c>
      <c r="T1693" s="548"/>
      <c r="U1693" s="99"/>
    </row>
    <row r="1694" spans="1:21" ht="19.5" customHeight="1">
      <c r="A1694" s="545">
        <v>2188</v>
      </c>
      <c r="B1694" s="545" t="s">
        <v>11575</v>
      </c>
      <c r="C1694" s="545" t="s">
        <v>206</v>
      </c>
      <c r="D1694" s="546"/>
      <c r="E1694" s="171" t="str">
        <f t="shared" si="26"/>
        <v>1900</v>
      </c>
      <c r="F1694" s="547">
        <v>0</v>
      </c>
      <c r="G1694" s="548">
        <v>0</v>
      </c>
      <c r="H1694" s="547">
        <v>0</v>
      </c>
      <c r="I1694" s="545" t="s">
        <v>12645</v>
      </c>
      <c r="J1694" s="545"/>
      <c r="K1694" s="545" t="s">
        <v>13413</v>
      </c>
      <c r="L1694" s="545" t="s">
        <v>15386</v>
      </c>
      <c r="M1694" s="548" t="s">
        <v>13758</v>
      </c>
      <c r="N1694" s="545" t="s">
        <v>22161</v>
      </c>
      <c r="O1694" s="545" t="s">
        <v>13413</v>
      </c>
      <c r="P1694" s="549">
        <v>1813</v>
      </c>
      <c r="Q1694" s="549">
        <v>1</v>
      </c>
      <c r="R1694" s="549">
        <v>12</v>
      </c>
      <c r="S1694" s="548"/>
      <c r="T1694" s="548">
        <v>36</v>
      </c>
      <c r="U1694" s="99"/>
    </row>
    <row r="1695" spans="1:21" ht="19.5" customHeight="1">
      <c r="A1695" s="545">
        <v>2189</v>
      </c>
      <c r="B1695" s="545" t="s">
        <v>11574</v>
      </c>
      <c r="C1695" s="545" t="s">
        <v>206</v>
      </c>
      <c r="D1695" s="546"/>
      <c r="E1695" s="171" t="str">
        <f t="shared" si="26"/>
        <v>1900</v>
      </c>
      <c r="F1695" s="547">
        <v>0</v>
      </c>
      <c r="G1695" s="548">
        <v>0</v>
      </c>
      <c r="H1695" s="547">
        <v>0</v>
      </c>
      <c r="I1695" s="545" t="s">
        <v>12708</v>
      </c>
      <c r="J1695" s="545"/>
      <c r="K1695" s="545" t="s">
        <v>13413</v>
      </c>
      <c r="L1695" s="545" t="s">
        <v>15387</v>
      </c>
      <c r="M1695" s="548" t="s">
        <v>13758</v>
      </c>
      <c r="N1695" s="545" t="s">
        <v>22161</v>
      </c>
      <c r="O1695" s="545" t="s">
        <v>13413</v>
      </c>
      <c r="P1695" s="549">
        <v>1814</v>
      </c>
      <c r="Q1695" s="549">
        <v>1</v>
      </c>
      <c r="R1695" s="549">
        <v>121</v>
      </c>
      <c r="S1695" s="548"/>
      <c r="T1695" s="548">
        <v>36</v>
      </c>
      <c r="U1695" s="99"/>
    </row>
    <row r="1696" spans="1:21" ht="19.5" customHeight="1">
      <c r="A1696" s="545">
        <v>2190</v>
      </c>
      <c r="B1696" s="545" t="s">
        <v>11573</v>
      </c>
      <c r="C1696" s="545" t="s">
        <v>206</v>
      </c>
      <c r="D1696" s="546"/>
      <c r="E1696" s="171" t="str">
        <f t="shared" si="26"/>
        <v>1900</v>
      </c>
      <c r="F1696" s="547">
        <v>0</v>
      </c>
      <c r="G1696" s="548">
        <v>0</v>
      </c>
      <c r="H1696" s="547">
        <v>0</v>
      </c>
      <c r="I1696" s="545" t="s">
        <v>12708</v>
      </c>
      <c r="J1696" s="545"/>
      <c r="K1696" s="545" t="s">
        <v>13413</v>
      </c>
      <c r="L1696" s="545" t="s">
        <v>14395</v>
      </c>
      <c r="M1696" s="548" t="s">
        <v>13758</v>
      </c>
      <c r="N1696" s="545" t="s">
        <v>22161</v>
      </c>
      <c r="O1696" s="545" t="s">
        <v>13413</v>
      </c>
      <c r="P1696" s="549">
        <v>1815</v>
      </c>
      <c r="Q1696" s="549">
        <v>1</v>
      </c>
      <c r="R1696" s="549">
        <v>121</v>
      </c>
      <c r="S1696" s="548"/>
      <c r="T1696" s="548">
        <v>36</v>
      </c>
      <c r="U1696" s="99"/>
    </row>
    <row r="1697" spans="1:21" ht="19.5" customHeight="1">
      <c r="A1697" s="545">
        <v>2191</v>
      </c>
      <c r="B1697" s="545" t="s">
        <v>11572</v>
      </c>
      <c r="C1697" s="545" t="s">
        <v>206</v>
      </c>
      <c r="D1697" s="546"/>
      <c r="E1697" s="171" t="str">
        <f t="shared" si="26"/>
        <v>1900</v>
      </c>
      <c r="F1697" s="547">
        <v>0</v>
      </c>
      <c r="G1697" s="548">
        <v>0</v>
      </c>
      <c r="H1697" s="547">
        <v>0</v>
      </c>
      <c r="I1697" s="545" t="s">
        <v>12708</v>
      </c>
      <c r="J1697" s="545"/>
      <c r="K1697" s="545" t="s">
        <v>13413</v>
      </c>
      <c r="L1697" s="545" t="s">
        <v>15388</v>
      </c>
      <c r="M1697" s="548" t="s">
        <v>13758</v>
      </c>
      <c r="N1697" s="545" t="s">
        <v>22161</v>
      </c>
      <c r="O1697" s="545" t="s">
        <v>13413</v>
      </c>
      <c r="P1697" s="549">
        <v>1816</v>
      </c>
      <c r="Q1697" s="549">
        <v>1</v>
      </c>
      <c r="R1697" s="549">
        <v>121</v>
      </c>
      <c r="S1697" s="548"/>
      <c r="T1697" s="548">
        <v>36</v>
      </c>
      <c r="U1697" s="99"/>
    </row>
    <row r="1698" spans="1:21" ht="19.5" customHeight="1">
      <c r="A1698" s="545">
        <v>2193</v>
      </c>
      <c r="B1698" s="545" t="s">
        <v>11571</v>
      </c>
      <c r="C1698" s="545" t="s">
        <v>206</v>
      </c>
      <c r="D1698" s="546"/>
      <c r="E1698" s="171" t="str">
        <f t="shared" si="26"/>
        <v>1900</v>
      </c>
      <c r="F1698" s="547">
        <v>0</v>
      </c>
      <c r="G1698" s="548">
        <v>0</v>
      </c>
      <c r="H1698" s="547">
        <v>0</v>
      </c>
      <c r="I1698" s="545" t="s">
        <v>12708</v>
      </c>
      <c r="J1698" s="545"/>
      <c r="K1698" s="545" t="s">
        <v>13413</v>
      </c>
      <c r="L1698" s="545" t="s">
        <v>15389</v>
      </c>
      <c r="M1698" s="548" t="s">
        <v>13758</v>
      </c>
      <c r="N1698" s="545" t="s">
        <v>22161</v>
      </c>
      <c r="O1698" s="545" t="s">
        <v>13413</v>
      </c>
      <c r="P1698" s="549">
        <v>1817</v>
      </c>
      <c r="Q1698" s="549">
        <v>1</v>
      </c>
      <c r="R1698" s="549">
        <v>121</v>
      </c>
      <c r="S1698" s="548"/>
      <c r="T1698" s="548">
        <v>36</v>
      </c>
      <c r="U1698" s="99"/>
    </row>
    <row r="1699" spans="1:21" ht="19.5" customHeight="1">
      <c r="A1699" s="545">
        <v>2194</v>
      </c>
      <c r="B1699" s="545" t="s">
        <v>11570</v>
      </c>
      <c r="C1699" s="545" t="s">
        <v>206</v>
      </c>
      <c r="D1699" s="546"/>
      <c r="E1699" s="171" t="str">
        <f t="shared" si="26"/>
        <v>1900</v>
      </c>
      <c r="F1699" s="547">
        <v>0</v>
      </c>
      <c r="G1699" s="548">
        <v>0</v>
      </c>
      <c r="H1699" s="547">
        <v>0</v>
      </c>
      <c r="I1699" s="545" t="s">
        <v>12709</v>
      </c>
      <c r="J1699" s="545"/>
      <c r="K1699" s="545" t="s">
        <v>13413</v>
      </c>
      <c r="L1699" s="545" t="s">
        <v>15390</v>
      </c>
      <c r="M1699" s="548" t="s">
        <v>13758</v>
      </c>
      <c r="N1699" s="545" t="s">
        <v>22161</v>
      </c>
      <c r="O1699" s="545" t="s">
        <v>13413</v>
      </c>
      <c r="P1699" s="549">
        <v>1818</v>
      </c>
      <c r="Q1699" s="549">
        <v>1</v>
      </c>
      <c r="R1699" s="549">
        <v>124</v>
      </c>
      <c r="S1699" s="548"/>
      <c r="T1699" s="548">
        <v>36</v>
      </c>
      <c r="U1699" s="99"/>
    </row>
    <row r="1700" spans="1:21" ht="19.5" customHeight="1">
      <c r="A1700" s="545">
        <v>2201</v>
      </c>
      <c r="B1700" s="545" t="s">
        <v>11569</v>
      </c>
      <c r="C1700" s="545" t="s">
        <v>216</v>
      </c>
      <c r="D1700" s="546"/>
      <c r="E1700" s="171" t="str">
        <f t="shared" si="26"/>
        <v>1900</v>
      </c>
      <c r="F1700" s="547">
        <v>0</v>
      </c>
      <c r="G1700" s="548">
        <v>0</v>
      </c>
      <c r="H1700" s="547">
        <v>0</v>
      </c>
      <c r="I1700" s="545" t="s">
        <v>12678</v>
      </c>
      <c r="J1700" s="545"/>
      <c r="K1700" s="545" t="s">
        <v>13413</v>
      </c>
      <c r="L1700" s="545" t="s">
        <v>13413</v>
      </c>
      <c r="M1700" s="548" t="s">
        <v>13758</v>
      </c>
      <c r="N1700" s="545" t="s">
        <v>13413</v>
      </c>
      <c r="O1700" s="545" t="s">
        <v>14923</v>
      </c>
      <c r="P1700" s="549">
        <v>1825</v>
      </c>
      <c r="Q1700" s="549">
        <v>1</v>
      </c>
      <c r="R1700" s="549">
        <v>23</v>
      </c>
      <c r="S1700" s="548"/>
      <c r="T1700" s="548"/>
      <c r="U1700" s="99"/>
    </row>
    <row r="1701" spans="1:21" ht="19.5" customHeight="1">
      <c r="A1701" s="545">
        <v>2202</v>
      </c>
      <c r="B1701" s="545" t="s">
        <v>11568</v>
      </c>
      <c r="C1701" s="545" t="s">
        <v>216</v>
      </c>
      <c r="D1701" s="546"/>
      <c r="E1701" s="171" t="str">
        <f t="shared" si="26"/>
        <v>1900</v>
      </c>
      <c r="F1701" s="547">
        <v>0</v>
      </c>
      <c r="G1701" s="548">
        <v>0</v>
      </c>
      <c r="H1701" s="547">
        <v>0</v>
      </c>
      <c r="I1701" s="545" t="s">
        <v>12678</v>
      </c>
      <c r="J1701" s="545"/>
      <c r="K1701" s="545" t="s">
        <v>13413</v>
      </c>
      <c r="L1701" s="545" t="s">
        <v>13413</v>
      </c>
      <c r="M1701" s="548" t="s">
        <v>13758</v>
      </c>
      <c r="N1701" s="545" t="s">
        <v>13413</v>
      </c>
      <c r="O1701" s="545" t="s">
        <v>14923</v>
      </c>
      <c r="P1701" s="549">
        <v>1826</v>
      </c>
      <c r="Q1701" s="549">
        <v>1</v>
      </c>
      <c r="R1701" s="549">
        <v>23</v>
      </c>
      <c r="S1701" s="548"/>
      <c r="T1701" s="548"/>
      <c r="U1701" s="99"/>
    </row>
    <row r="1702" spans="1:21" ht="19.5" customHeight="1">
      <c r="A1702" s="545">
        <v>2204</v>
      </c>
      <c r="B1702" s="545" t="s">
        <v>11567</v>
      </c>
      <c r="C1702" s="545" t="s">
        <v>216</v>
      </c>
      <c r="D1702" s="546"/>
      <c r="E1702" s="171" t="str">
        <f t="shared" si="26"/>
        <v>1900</v>
      </c>
      <c r="F1702" s="547">
        <v>0</v>
      </c>
      <c r="G1702" s="548">
        <v>0</v>
      </c>
      <c r="H1702" s="547">
        <v>0</v>
      </c>
      <c r="I1702" s="545" t="s">
        <v>12664</v>
      </c>
      <c r="J1702" s="545"/>
      <c r="K1702" s="545" t="s">
        <v>13413</v>
      </c>
      <c r="L1702" s="545" t="s">
        <v>13846</v>
      </c>
      <c r="M1702" s="548" t="s">
        <v>13758</v>
      </c>
      <c r="N1702" s="545" t="s">
        <v>22154</v>
      </c>
      <c r="O1702" s="545" t="s">
        <v>15391</v>
      </c>
      <c r="P1702" s="549">
        <v>1828</v>
      </c>
      <c r="Q1702" s="549">
        <v>1</v>
      </c>
      <c r="R1702" s="549">
        <v>166</v>
      </c>
      <c r="S1702" s="548"/>
      <c r="T1702" s="548">
        <v>170</v>
      </c>
      <c r="U1702" s="99"/>
    </row>
    <row r="1703" spans="1:21" ht="19.5" customHeight="1">
      <c r="A1703" s="545">
        <v>2205</v>
      </c>
      <c r="B1703" s="545" t="s">
        <v>11566</v>
      </c>
      <c r="C1703" s="545" t="s">
        <v>216</v>
      </c>
      <c r="D1703" s="546"/>
      <c r="E1703" s="171" t="str">
        <f t="shared" si="26"/>
        <v>1900</v>
      </c>
      <c r="F1703" s="547">
        <v>0</v>
      </c>
      <c r="G1703" s="548">
        <v>0</v>
      </c>
      <c r="H1703" s="547">
        <v>0</v>
      </c>
      <c r="I1703" s="545" t="s">
        <v>12664</v>
      </c>
      <c r="J1703" s="545"/>
      <c r="K1703" s="545" t="s">
        <v>13413</v>
      </c>
      <c r="L1703" s="545" t="s">
        <v>13846</v>
      </c>
      <c r="M1703" s="548" t="s">
        <v>13758</v>
      </c>
      <c r="N1703" s="545" t="s">
        <v>22177</v>
      </c>
      <c r="O1703" s="545" t="s">
        <v>15368</v>
      </c>
      <c r="P1703" s="549">
        <v>1829</v>
      </c>
      <c r="Q1703" s="549">
        <v>1</v>
      </c>
      <c r="R1703" s="549">
        <v>166</v>
      </c>
      <c r="S1703" s="548"/>
      <c r="T1703" s="548">
        <v>95</v>
      </c>
      <c r="U1703" s="99"/>
    </row>
    <row r="1704" spans="1:21" ht="19.5" customHeight="1">
      <c r="A1704" s="545">
        <v>2206</v>
      </c>
      <c r="B1704" s="545" t="s">
        <v>11565</v>
      </c>
      <c r="C1704" s="545" t="s">
        <v>216</v>
      </c>
      <c r="D1704" s="546"/>
      <c r="E1704" s="171" t="str">
        <f t="shared" si="26"/>
        <v>1900</v>
      </c>
      <c r="F1704" s="547">
        <v>0</v>
      </c>
      <c r="G1704" s="548">
        <v>0</v>
      </c>
      <c r="H1704" s="547">
        <v>0</v>
      </c>
      <c r="I1704" s="545" t="s">
        <v>12664</v>
      </c>
      <c r="J1704" s="545"/>
      <c r="K1704" s="545" t="s">
        <v>13413</v>
      </c>
      <c r="L1704" s="545" t="s">
        <v>13846</v>
      </c>
      <c r="M1704" s="548" t="s">
        <v>13758</v>
      </c>
      <c r="N1704" s="545" t="s">
        <v>22154</v>
      </c>
      <c r="O1704" s="545" t="s">
        <v>15392</v>
      </c>
      <c r="P1704" s="549">
        <v>1830</v>
      </c>
      <c r="Q1704" s="549">
        <v>1</v>
      </c>
      <c r="R1704" s="549">
        <v>166</v>
      </c>
      <c r="S1704" s="548"/>
      <c r="T1704" s="548">
        <v>170</v>
      </c>
      <c r="U1704" s="99"/>
    </row>
    <row r="1705" spans="1:21" ht="19.5" customHeight="1">
      <c r="A1705" s="545">
        <v>2207</v>
      </c>
      <c r="B1705" s="545" t="s">
        <v>11564</v>
      </c>
      <c r="C1705" s="545" t="s">
        <v>221</v>
      </c>
      <c r="D1705" s="546"/>
      <c r="E1705" s="171" t="str">
        <f t="shared" si="26"/>
        <v>1900</v>
      </c>
      <c r="F1705" s="547">
        <v>0</v>
      </c>
      <c r="G1705" s="548">
        <v>0</v>
      </c>
      <c r="H1705" s="547">
        <v>0</v>
      </c>
      <c r="I1705" s="545" t="s">
        <v>12664</v>
      </c>
      <c r="J1705" s="545"/>
      <c r="K1705" s="545" t="s">
        <v>13413</v>
      </c>
      <c r="L1705" s="545" t="s">
        <v>15393</v>
      </c>
      <c r="M1705" s="548" t="s">
        <v>13758</v>
      </c>
      <c r="N1705" s="545" t="s">
        <v>22154</v>
      </c>
      <c r="O1705" s="545" t="s">
        <v>15394</v>
      </c>
      <c r="P1705" s="549">
        <v>1831</v>
      </c>
      <c r="Q1705" s="549">
        <v>1</v>
      </c>
      <c r="R1705" s="549">
        <v>166</v>
      </c>
      <c r="S1705" s="548"/>
      <c r="T1705" s="548">
        <v>170</v>
      </c>
      <c r="U1705" s="99"/>
    </row>
    <row r="1706" spans="1:21" ht="19.5" customHeight="1">
      <c r="A1706" s="545">
        <v>2210</v>
      </c>
      <c r="B1706" s="545" t="s">
        <v>3419</v>
      </c>
      <c r="C1706" s="545" t="s">
        <v>216</v>
      </c>
      <c r="D1706" s="546">
        <v>46052</v>
      </c>
      <c r="E1706" s="171" t="str">
        <f t="shared" si="26"/>
        <v>2026</v>
      </c>
      <c r="F1706" s="547">
        <v>185410</v>
      </c>
      <c r="G1706" s="548">
        <v>0.19</v>
      </c>
      <c r="H1706" s="547">
        <v>155806.72</v>
      </c>
      <c r="I1706" s="545" t="s">
        <v>12664</v>
      </c>
      <c r="J1706" s="545" t="s">
        <v>13307</v>
      </c>
      <c r="K1706" s="545" t="s">
        <v>13413</v>
      </c>
      <c r="L1706" s="545" t="s">
        <v>13413</v>
      </c>
      <c r="M1706" s="548" t="s">
        <v>13758</v>
      </c>
      <c r="N1706" s="545" t="s">
        <v>22154</v>
      </c>
      <c r="O1706" s="545" t="s">
        <v>13413</v>
      </c>
      <c r="P1706" s="549">
        <v>1832</v>
      </c>
      <c r="Q1706" s="549">
        <v>1</v>
      </c>
      <c r="R1706" s="549">
        <v>166</v>
      </c>
      <c r="S1706" s="548">
        <v>2228</v>
      </c>
      <c r="T1706" s="548">
        <v>170</v>
      </c>
      <c r="U1706" s="99"/>
    </row>
    <row r="1707" spans="1:21" ht="19.5" customHeight="1">
      <c r="A1707" s="545">
        <v>2211</v>
      </c>
      <c r="B1707" s="545" t="s">
        <v>3427</v>
      </c>
      <c r="C1707" s="545" t="s">
        <v>216</v>
      </c>
      <c r="D1707" s="546"/>
      <c r="E1707" s="171" t="str">
        <f t="shared" si="26"/>
        <v>1900</v>
      </c>
      <c r="F1707" s="547">
        <v>0</v>
      </c>
      <c r="G1707" s="548">
        <v>0</v>
      </c>
      <c r="H1707" s="547">
        <v>0</v>
      </c>
      <c r="I1707" s="545" t="s">
        <v>12664</v>
      </c>
      <c r="J1707" s="545"/>
      <c r="K1707" s="545" t="s">
        <v>13413</v>
      </c>
      <c r="L1707" s="545" t="s">
        <v>13413</v>
      </c>
      <c r="M1707" s="548" t="s">
        <v>13758</v>
      </c>
      <c r="N1707" s="545" t="s">
        <v>22154</v>
      </c>
      <c r="O1707" s="545" t="s">
        <v>15395</v>
      </c>
      <c r="P1707" s="549">
        <v>1833</v>
      </c>
      <c r="Q1707" s="549">
        <v>1</v>
      </c>
      <c r="R1707" s="549">
        <v>166</v>
      </c>
      <c r="S1707" s="548"/>
      <c r="T1707" s="548">
        <v>170</v>
      </c>
      <c r="U1707" s="99"/>
    </row>
    <row r="1708" spans="1:21" ht="19.5" customHeight="1">
      <c r="A1708" s="545">
        <v>2212</v>
      </c>
      <c r="B1708" s="545" t="s">
        <v>3443</v>
      </c>
      <c r="C1708" s="545" t="s">
        <v>216</v>
      </c>
      <c r="D1708" s="546"/>
      <c r="E1708" s="171" t="str">
        <f t="shared" si="26"/>
        <v>1900</v>
      </c>
      <c r="F1708" s="547">
        <v>0</v>
      </c>
      <c r="G1708" s="548">
        <v>0</v>
      </c>
      <c r="H1708" s="547">
        <v>0</v>
      </c>
      <c r="I1708" s="545" t="s">
        <v>12664</v>
      </c>
      <c r="J1708" s="545"/>
      <c r="K1708" s="545" t="s">
        <v>13413</v>
      </c>
      <c r="L1708" s="545" t="s">
        <v>15396</v>
      </c>
      <c r="M1708" s="548" t="s">
        <v>13758</v>
      </c>
      <c r="N1708" s="545" t="s">
        <v>22177</v>
      </c>
      <c r="O1708" s="545" t="s">
        <v>15397</v>
      </c>
      <c r="P1708" s="549">
        <v>1834</v>
      </c>
      <c r="Q1708" s="549">
        <v>1</v>
      </c>
      <c r="R1708" s="549">
        <v>166</v>
      </c>
      <c r="S1708" s="548"/>
      <c r="T1708" s="548">
        <v>95</v>
      </c>
      <c r="U1708" s="99"/>
    </row>
    <row r="1709" spans="1:21" ht="19.5" customHeight="1">
      <c r="A1709" s="545">
        <v>2213</v>
      </c>
      <c r="B1709" s="545" t="s">
        <v>3657</v>
      </c>
      <c r="C1709" s="545" t="s">
        <v>216</v>
      </c>
      <c r="D1709" s="546"/>
      <c r="E1709" s="171" t="str">
        <f t="shared" si="26"/>
        <v>1900</v>
      </c>
      <c r="F1709" s="547">
        <v>0</v>
      </c>
      <c r="G1709" s="548">
        <v>0</v>
      </c>
      <c r="H1709" s="547">
        <v>0</v>
      </c>
      <c r="I1709" s="545" t="s">
        <v>12664</v>
      </c>
      <c r="J1709" s="545"/>
      <c r="K1709" s="545" t="s">
        <v>13413</v>
      </c>
      <c r="L1709" s="545" t="s">
        <v>15398</v>
      </c>
      <c r="M1709" s="548" t="s">
        <v>13758</v>
      </c>
      <c r="N1709" s="545" t="s">
        <v>22154</v>
      </c>
      <c r="O1709" s="545" t="s">
        <v>15399</v>
      </c>
      <c r="P1709" s="549">
        <v>1835</v>
      </c>
      <c r="Q1709" s="549">
        <v>1</v>
      </c>
      <c r="R1709" s="549">
        <v>166</v>
      </c>
      <c r="S1709" s="548"/>
      <c r="T1709" s="548">
        <v>170</v>
      </c>
      <c r="U1709" s="99"/>
    </row>
    <row r="1710" spans="1:21" ht="19.5" customHeight="1">
      <c r="A1710" s="545">
        <v>2214</v>
      </c>
      <c r="B1710" s="545" t="s">
        <v>3302</v>
      </c>
      <c r="C1710" s="545" t="s">
        <v>216</v>
      </c>
      <c r="D1710" s="546"/>
      <c r="E1710" s="171" t="str">
        <f t="shared" si="26"/>
        <v>1900</v>
      </c>
      <c r="F1710" s="547">
        <v>0</v>
      </c>
      <c r="G1710" s="548">
        <v>0</v>
      </c>
      <c r="H1710" s="547">
        <v>0</v>
      </c>
      <c r="I1710" s="545" t="s">
        <v>12678</v>
      </c>
      <c r="J1710" s="545"/>
      <c r="K1710" s="545" t="s">
        <v>13413</v>
      </c>
      <c r="L1710" s="545" t="s">
        <v>15400</v>
      </c>
      <c r="M1710" s="548" t="s">
        <v>13758</v>
      </c>
      <c r="N1710" s="545" t="s">
        <v>13413</v>
      </c>
      <c r="O1710" s="545" t="s">
        <v>15401</v>
      </c>
      <c r="P1710" s="549">
        <v>1836</v>
      </c>
      <c r="Q1710" s="549">
        <v>1</v>
      </c>
      <c r="R1710" s="549">
        <v>23</v>
      </c>
      <c r="S1710" s="548"/>
      <c r="T1710" s="548"/>
      <c r="U1710" s="99"/>
    </row>
    <row r="1711" spans="1:21" ht="19.5" customHeight="1">
      <c r="A1711" s="545">
        <v>2215</v>
      </c>
      <c r="B1711" s="545" t="s">
        <v>3611</v>
      </c>
      <c r="C1711" s="545" t="s">
        <v>216</v>
      </c>
      <c r="D1711" s="546"/>
      <c r="E1711" s="171" t="str">
        <f t="shared" si="26"/>
        <v>1900</v>
      </c>
      <c r="F1711" s="547">
        <v>0</v>
      </c>
      <c r="G1711" s="548">
        <v>0</v>
      </c>
      <c r="H1711" s="547">
        <v>0</v>
      </c>
      <c r="I1711" s="545" t="s">
        <v>12664</v>
      </c>
      <c r="J1711" s="545"/>
      <c r="K1711" s="545" t="s">
        <v>13413</v>
      </c>
      <c r="L1711" s="545" t="s">
        <v>15402</v>
      </c>
      <c r="M1711" s="548" t="s">
        <v>13758</v>
      </c>
      <c r="N1711" s="545" t="s">
        <v>22154</v>
      </c>
      <c r="O1711" s="545" t="s">
        <v>15403</v>
      </c>
      <c r="P1711" s="549">
        <v>1837</v>
      </c>
      <c r="Q1711" s="549">
        <v>1</v>
      </c>
      <c r="R1711" s="549">
        <v>166</v>
      </c>
      <c r="S1711" s="548"/>
      <c r="T1711" s="548">
        <v>170</v>
      </c>
      <c r="U1711" s="99"/>
    </row>
    <row r="1712" spans="1:21" ht="19.5" customHeight="1">
      <c r="A1712" s="545">
        <v>2216</v>
      </c>
      <c r="B1712" s="545" t="s">
        <v>11563</v>
      </c>
      <c r="C1712" s="545" t="s">
        <v>216</v>
      </c>
      <c r="D1712" s="546"/>
      <c r="E1712" s="171" t="str">
        <f t="shared" si="26"/>
        <v>1900</v>
      </c>
      <c r="F1712" s="547">
        <v>0</v>
      </c>
      <c r="G1712" s="548">
        <v>0</v>
      </c>
      <c r="H1712" s="547">
        <v>0</v>
      </c>
      <c r="I1712" s="545" t="s">
        <v>12664</v>
      </c>
      <c r="J1712" s="545"/>
      <c r="K1712" s="545" t="s">
        <v>13413</v>
      </c>
      <c r="L1712" s="545" t="s">
        <v>13413</v>
      </c>
      <c r="M1712" s="548" t="s">
        <v>13758</v>
      </c>
      <c r="N1712" s="545" t="s">
        <v>22154</v>
      </c>
      <c r="O1712" s="545" t="s">
        <v>15404</v>
      </c>
      <c r="P1712" s="549">
        <v>1838</v>
      </c>
      <c r="Q1712" s="549">
        <v>1</v>
      </c>
      <c r="R1712" s="549">
        <v>166</v>
      </c>
      <c r="S1712" s="548"/>
      <c r="T1712" s="548">
        <v>170</v>
      </c>
      <c r="U1712" s="99"/>
    </row>
    <row r="1713" spans="1:21" ht="19.5" customHeight="1">
      <c r="A1713" s="545">
        <v>2217</v>
      </c>
      <c r="B1713" s="545" t="s">
        <v>2994</v>
      </c>
      <c r="C1713" s="545" t="s">
        <v>216</v>
      </c>
      <c r="D1713" s="546"/>
      <c r="E1713" s="171" t="str">
        <f t="shared" si="26"/>
        <v>1900</v>
      </c>
      <c r="F1713" s="547">
        <v>0</v>
      </c>
      <c r="G1713" s="548">
        <v>0</v>
      </c>
      <c r="H1713" s="547">
        <v>0</v>
      </c>
      <c r="I1713" s="545" t="s">
        <v>12717</v>
      </c>
      <c r="J1713" s="545"/>
      <c r="K1713" s="545" t="s">
        <v>13413</v>
      </c>
      <c r="L1713" s="545" t="s">
        <v>15405</v>
      </c>
      <c r="M1713" s="548" t="s">
        <v>13758</v>
      </c>
      <c r="N1713" s="545" t="s">
        <v>22154</v>
      </c>
      <c r="O1713" s="545" t="s">
        <v>13413</v>
      </c>
      <c r="P1713" s="549">
        <v>1839</v>
      </c>
      <c r="Q1713" s="549">
        <v>1</v>
      </c>
      <c r="R1713" s="549">
        <v>19</v>
      </c>
      <c r="S1713" s="548"/>
      <c r="T1713" s="548">
        <v>170</v>
      </c>
      <c r="U1713" s="99"/>
    </row>
    <row r="1714" spans="1:21" ht="19.5" customHeight="1">
      <c r="A1714" s="545">
        <v>2218</v>
      </c>
      <c r="B1714" s="545" t="s">
        <v>3571</v>
      </c>
      <c r="C1714" s="545" t="s">
        <v>221</v>
      </c>
      <c r="D1714" s="546"/>
      <c r="E1714" s="171" t="str">
        <f t="shared" si="26"/>
        <v>1900</v>
      </c>
      <c r="F1714" s="547">
        <v>0</v>
      </c>
      <c r="G1714" s="548">
        <v>0</v>
      </c>
      <c r="H1714" s="547">
        <v>0</v>
      </c>
      <c r="I1714" s="545" t="s">
        <v>12664</v>
      </c>
      <c r="J1714" s="545"/>
      <c r="K1714" s="545" t="s">
        <v>13413</v>
      </c>
      <c r="L1714" s="545" t="s">
        <v>13413</v>
      </c>
      <c r="M1714" s="548" t="s">
        <v>13758</v>
      </c>
      <c r="N1714" s="545" t="s">
        <v>22177</v>
      </c>
      <c r="O1714" s="545" t="s">
        <v>15406</v>
      </c>
      <c r="P1714" s="549">
        <v>1840</v>
      </c>
      <c r="Q1714" s="549">
        <v>1</v>
      </c>
      <c r="R1714" s="549">
        <v>166</v>
      </c>
      <c r="S1714" s="548"/>
      <c r="T1714" s="548">
        <v>95</v>
      </c>
      <c r="U1714" s="99"/>
    </row>
    <row r="1715" spans="1:21" ht="19.5" customHeight="1">
      <c r="A1715" s="545">
        <v>2219</v>
      </c>
      <c r="B1715" s="545" t="s">
        <v>13572</v>
      </c>
      <c r="C1715" s="545" t="s">
        <v>216</v>
      </c>
      <c r="D1715" s="546">
        <v>46052</v>
      </c>
      <c r="E1715" s="171" t="str">
        <f t="shared" si="26"/>
        <v>2026</v>
      </c>
      <c r="F1715" s="547">
        <v>711951</v>
      </c>
      <c r="G1715" s="548">
        <v>0.19</v>
      </c>
      <c r="H1715" s="547">
        <v>598278.15</v>
      </c>
      <c r="I1715" s="545" t="s">
        <v>12657</v>
      </c>
      <c r="J1715" s="545" t="s">
        <v>13307</v>
      </c>
      <c r="K1715" s="545" t="s">
        <v>13413</v>
      </c>
      <c r="L1715" s="545" t="s">
        <v>15407</v>
      </c>
      <c r="M1715" s="548" t="s">
        <v>13758</v>
      </c>
      <c r="N1715" s="545" t="s">
        <v>22154</v>
      </c>
      <c r="O1715" s="545" t="s">
        <v>15408</v>
      </c>
      <c r="P1715" s="549">
        <v>1841</v>
      </c>
      <c r="Q1715" s="549">
        <v>1</v>
      </c>
      <c r="R1715" s="549">
        <v>153</v>
      </c>
      <c r="S1715" s="548">
        <v>2228</v>
      </c>
      <c r="T1715" s="548">
        <v>170</v>
      </c>
      <c r="U1715" s="99"/>
    </row>
    <row r="1716" spans="1:21" ht="19.5" customHeight="1">
      <c r="A1716" s="545">
        <v>2220</v>
      </c>
      <c r="B1716" s="545" t="s">
        <v>13573</v>
      </c>
      <c r="C1716" s="545" t="s">
        <v>216</v>
      </c>
      <c r="D1716" s="546">
        <v>46052</v>
      </c>
      <c r="E1716" s="171" t="str">
        <f t="shared" si="26"/>
        <v>2026</v>
      </c>
      <c r="F1716" s="547">
        <v>753956</v>
      </c>
      <c r="G1716" s="548">
        <v>0.19</v>
      </c>
      <c r="H1716" s="547">
        <v>633576.47</v>
      </c>
      <c r="I1716" s="545" t="s">
        <v>12657</v>
      </c>
      <c r="J1716" s="545" t="s">
        <v>13307</v>
      </c>
      <c r="K1716" s="545" t="s">
        <v>13413</v>
      </c>
      <c r="L1716" s="545" t="s">
        <v>15409</v>
      </c>
      <c r="M1716" s="548" t="s">
        <v>13758</v>
      </c>
      <c r="N1716" s="545" t="s">
        <v>22154</v>
      </c>
      <c r="O1716" s="545" t="s">
        <v>15410</v>
      </c>
      <c r="P1716" s="549">
        <v>1842</v>
      </c>
      <c r="Q1716" s="549">
        <v>1</v>
      </c>
      <c r="R1716" s="549">
        <v>153</v>
      </c>
      <c r="S1716" s="548">
        <v>2228</v>
      </c>
      <c r="T1716" s="548">
        <v>170</v>
      </c>
      <c r="U1716" s="99"/>
    </row>
    <row r="1717" spans="1:21" ht="19.5" customHeight="1">
      <c r="A1717" s="545">
        <v>2221</v>
      </c>
      <c r="B1717" s="545" t="s">
        <v>13574</v>
      </c>
      <c r="C1717" s="545" t="s">
        <v>216</v>
      </c>
      <c r="D1717" s="546">
        <v>46052</v>
      </c>
      <c r="E1717" s="171" t="str">
        <f t="shared" si="26"/>
        <v>2026</v>
      </c>
      <c r="F1717" s="547">
        <v>952509</v>
      </c>
      <c r="G1717" s="548">
        <v>0.19</v>
      </c>
      <c r="H1717" s="547">
        <v>800427.73</v>
      </c>
      <c r="I1717" s="545" t="s">
        <v>12657</v>
      </c>
      <c r="J1717" s="545" t="s">
        <v>13307</v>
      </c>
      <c r="K1717" s="545" t="s">
        <v>13413</v>
      </c>
      <c r="L1717" s="545" t="s">
        <v>15407</v>
      </c>
      <c r="M1717" s="548" t="s">
        <v>13758</v>
      </c>
      <c r="N1717" s="545" t="s">
        <v>22154</v>
      </c>
      <c r="O1717" s="545" t="s">
        <v>15408</v>
      </c>
      <c r="P1717" s="549">
        <v>1843</v>
      </c>
      <c r="Q1717" s="549">
        <v>1</v>
      </c>
      <c r="R1717" s="549">
        <v>153</v>
      </c>
      <c r="S1717" s="548">
        <v>2228</v>
      </c>
      <c r="T1717" s="548">
        <v>170</v>
      </c>
      <c r="U1717" s="99"/>
    </row>
    <row r="1718" spans="1:21" ht="19.5" customHeight="1">
      <c r="A1718" s="545">
        <v>2223</v>
      </c>
      <c r="B1718" s="545" t="s">
        <v>13575</v>
      </c>
      <c r="C1718" s="545" t="s">
        <v>216</v>
      </c>
      <c r="D1718" s="546">
        <v>46052</v>
      </c>
      <c r="E1718" s="171" t="str">
        <f t="shared" si="26"/>
        <v>2026</v>
      </c>
      <c r="F1718" s="547">
        <v>1036215</v>
      </c>
      <c r="G1718" s="548">
        <v>0.19</v>
      </c>
      <c r="H1718" s="547">
        <v>870768.91</v>
      </c>
      <c r="I1718" s="545" t="s">
        <v>12657</v>
      </c>
      <c r="J1718" s="545" t="s">
        <v>13307</v>
      </c>
      <c r="K1718" s="545" t="s">
        <v>13413</v>
      </c>
      <c r="L1718" s="545" t="s">
        <v>15407</v>
      </c>
      <c r="M1718" s="548" t="s">
        <v>13758</v>
      </c>
      <c r="N1718" s="545" t="s">
        <v>22154</v>
      </c>
      <c r="O1718" s="545" t="s">
        <v>15408</v>
      </c>
      <c r="P1718" s="549">
        <v>1844</v>
      </c>
      <c r="Q1718" s="549">
        <v>1</v>
      </c>
      <c r="R1718" s="549">
        <v>153</v>
      </c>
      <c r="S1718" s="548">
        <v>2228</v>
      </c>
      <c r="T1718" s="548">
        <v>170</v>
      </c>
      <c r="U1718" s="99"/>
    </row>
    <row r="1719" spans="1:21" ht="19.5" customHeight="1">
      <c r="A1719" s="545">
        <v>2226</v>
      </c>
      <c r="B1719" s="545" t="s">
        <v>13576</v>
      </c>
      <c r="C1719" s="545" t="s">
        <v>216</v>
      </c>
      <c r="D1719" s="546">
        <v>46052</v>
      </c>
      <c r="E1719" s="171" t="str">
        <f t="shared" si="26"/>
        <v>2026</v>
      </c>
      <c r="F1719" s="547">
        <v>2184601</v>
      </c>
      <c r="G1719" s="548">
        <v>0.19</v>
      </c>
      <c r="H1719" s="547">
        <v>1835799.16</v>
      </c>
      <c r="I1719" s="545" t="s">
        <v>12657</v>
      </c>
      <c r="J1719" s="545" t="s">
        <v>13307</v>
      </c>
      <c r="K1719" s="545" t="s">
        <v>13413</v>
      </c>
      <c r="L1719" s="545" t="s">
        <v>14482</v>
      </c>
      <c r="M1719" s="548" t="s">
        <v>13758</v>
      </c>
      <c r="N1719" s="545" t="s">
        <v>22154</v>
      </c>
      <c r="O1719" s="545" t="s">
        <v>15410</v>
      </c>
      <c r="P1719" s="549">
        <v>1845</v>
      </c>
      <c r="Q1719" s="549">
        <v>1</v>
      </c>
      <c r="R1719" s="549">
        <v>153</v>
      </c>
      <c r="S1719" s="548">
        <v>2228</v>
      </c>
      <c r="T1719" s="548">
        <v>170</v>
      </c>
      <c r="U1719" s="99"/>
    </row>
    <row r="1720" spans="1:21" ht="19.5" customHeight="1">
      <c r="A1720" s="545">
        <v>2227</v>
      </c>
      <c r="B1720" s="545" t="s">
        <v>11562</v>
      </c>
      <c r="C1720" s="545" t="s">
        <v>216</v>
      </c>
      <c r="D1720" s="546"/>
      <c r="E1720" s="171" t="str">
        <f t="shared" si="26"/>
        <v>1900</v>
      </c>
      <c r="F1720" s="547">
        <v>0</v>
      </c>
      <c r="G1720" s="548">
        <v>0</v>
      </c>
      <c r="H1720" s="547">
        <v>0</v>
      </c>
      <c r="I1720" s="545" t="s">
        <v>12702</v>
      </c>
      <c r="J1720" s="545"/>
      <c r="K1720" s="545" t="s">
        <v>13413</v>
      </c>
      <c r="L1720" s="545" t="s">
        <v>13413</v>
      </c>
      <c r="M1720" s="548" t="s">
        <v>13758</v>
      </c>
      <c r="N1720" s="545" t="s">
        <v>13413</v>
      </c>
      <c r="O1720" s="545" t="s">
        <v>13413</v>
      </c>
      <c r="P1720" s="549">
        <v>1846</v>
      </c>
      <c r="Q1720" s="549">
        <v>1</v>
      </c>
      <c r="R1720" s="549">
        <v>27</v>
      </c>
      <c r="S1720" s="548"/>
      <c r="T1720" s="548"/>
      <c r="U1720" s="99"/>
    </row>
    <row r="1721" spans="1:21" ht="19.5" customHeight="1">
      <c r="A1721" s="545">
        <v>2228</v>
      </c>
      <c r="B1721" s="545" t="s">
        <v>13577</v>
      </c>
      <c r="C1721" s="545" t="s">
        <v>216</v>
      </c>
      <c r="D1721" s="546">
        <v>46052</v>
      </c>
      <c r="E1721" s="171" t="str">
        <f t="shared" si="26"/>
        <v>2026</v>
      </c>
      <c r="F1721" s="547">
        <v>723630</v>
      </c>
      <c r="G1721" s="548">
        <v>0.19</v>
      </c>
      <c r="H1721" s="547">
        <v>608092.43999999994</v>
      </c>
      <c r="I1721" s="545" t="s">
        <v>12657</v>
      </c>
      <c r="J1721" s="545" t="s">
        <v>13307</v>
      </c>
      <c r="K1721" s="545" t="s">
        <v>15411</v>
      </c>
      <c r="L1721" s="545" t="s">
        <v>15407</v>
      </c>
      <c r="M1721" s="548" t="s">
        <v>13758</v>
      </c>
      <c r="N1721" s="545" t="s">
        <v>22154</v>
      </c>
      <c r="O1721" s="545" t="s">
        <v>15412</v>
      </c>
      <c r="P1721" s="549">
        <v>1847</v>
      </c>
      <c r="Q1721" s="549">
        <v>1</v>
      </c>
      <c r="R1721" s="549">
        <v>153</v>
      </c>
      <c r="S1721" s="548">
        <v>2228</v>
      </c>
      <c r="T1721" s="548">
        <v>170</v>
      </c>
      <c r="U1721" s="99"/>
    </row>
    <row r="1722" spans="1:21" ht="19.5" customHeight="1">
      <c r="A1722" s="545">
        <v>2235</v>
      </c>
      <c r="B1722" s="545" t="s">
        <v>11561</v>
      </c>
      <c r="C1722" s="545" t="s">
        <v>216</v>
      </c>
      <c r="D1722" s="546">
        <v>46052</v>
      </c>
      <c r="E1722" s="171" t="str">
        <f t="shared" si="26"/>
        <v>2026</v>
      </c>
      <c r="F1722" s="547">
        <v>1897464</v>
      </c>
      <c r="G1722" s="548">
        <v>0.19</v>
      </c>
      <c r="H1722" s="547">
        <v>1594507.56</v>
      </c>
      <c r="I1722" s="545" t="s">
        <v>12657</v>
      </c>
      <c r="J1722" s="545" t="s">
        <v>13307</v>
      </c>
      <c r="K1722" s="545" t="s">
        <v>15413</v>
      </c>
      <c r="L1722" s="545" t="s">
        <v>14482</v>
      </c>
      <c r="M1722" s="548" t="s">
        <v>13758</v>
      </c>
      <c r="N1722" s="545" t="s">
        <v>22154</v>
      </c>
      <c r="O1722" s="545" t="s">
        <v>15410</v>
      </c>
      <c r="P1722" s="549">
        <v>1848</v>
      </c>
      <c r="Q1722" s="549">
        <v>1</v>
      </c>
      <c r="R1722" s="549">
        <v>153</v>
      </c>
      <c r="S1722" s="548">
        <v>2228</v>
      </c>
      <c r="T1722" s="548">
        <v>170</v>
      </c>
      <c r="U1722" s="99"/>
    </row>
    <row r="1723" spans="1:21" ht="19.5" customHeight="1">
      <c r="A1723" s="545">
        <v>2236</v>
      </c>
      <c r="B1723" s="545" t="s">
        <v>11560</v>
      </c>
      <c r="C1723" s="545" t="s">
        <v>209</v>
      </c>
      <c r="D1723" s="546"/>
      <c r="E1723" s="171" t="str">
        <f t="shared" si="26"/>
        <v>1900</v>
      </c>
      <c r="F1723" s="547">
        <v>0</v>
      </c>
      <c r="G1723" s="548">
        <v>0</v>
      </c>
      <c r="H1723" s="547">
        <v>0</v>
      </c>
      <c r="I1723" s="545" t="s">
        <v>12719</v>
      </c>
      <c r="J1723" s="545"/>
      <c r="K1723" s="545" t="s">
        <v>13413</v>
      </c>
      <c r="L1723" s="545" t="s">
        <v>13413</v>
      </c>
      <c r="M1723" s="548" t="s">
        <v>13758</v>
      </c>
      <c r="N1723" s="545" t="s">
        <v>13413</v>
      </c>
      <c r="O1723" s="545" t="s">
        <v>14830</v>
      </c>
      <c r="P1723" s="549">
        <v>1849</v>
      </c>
      <c r="Q1723" s="549">
        <v>1</v>
      </c>
      <c r="R1723" s="549">
        <v>157</v>
      </c>
      <c r="S1723" s="548"/>
      <c r="T1723" s="548"/>
      <c r="U1723" s="99"/>
    </row>
    <row r="1724" spans="1:21" ht="19.5" customHeight="1">
      <c r="A1724" s="545">
        <v>2237</v>
      </c>
      <c r="B1724" s="545" t="s">
        <v>11559</v>
      </c>
      <c r="C1724" s="545" t="s">
        <v>209</v>
      </c>
      <c r="D1724" s="546"/>
      <c r="E1724" s="171" t="str">
        <f t="shared" si="26"/>
        <v>1900</v>
      </c>
      <c r="F1724" s="547">
        <v>0</v>
      </c>
      <c r="G1724" s="548">
        <v>0</v>
      </c>
      <c r="H1724" s="547">
        <v>0</v>
      </c>
      <c r="I1724" s="545" t="s">
        <v>12719</v>
      </c>
      <c r="J1724" s="545"/>
      <c r="K1724" s="545" t="s">
        <v>13413</v>
      </c>
      <c r="L1724" s="545" t="s">
        <v>15307</v>
      </c>
      <c r="M1724" s="548" t="s">
        <v>13758</v>
      </c>
      <c r="N1724" s="545" t="s">
        <v>13413</v>
      </c>
      <c r="O1724" s="545" t="s">
        <v>14830</v>
      </c>
      <c r="P1724" s="549">
        <v>1850</v>
      </c>
      <c r="Q1724" s="549">
        <v>1</v>
      </c>
      <c r="R1724" s="549">
        <v>157</v>
      </c>
      <c r="S1724" s="548"/>
      <c r="T1724" s="548"/>
      <c r="U1724" s="99"/>
    </row>
    <row r="1725" spans="1:21" ht="19.5" customHeight="1">
      <c r="A1725" s="545">
        <v>2238</v>
      </c>
      <c r="B1725" s="545" t="s">
        <v>1571</v>
      </c>
      <c r="C1725" s="545" t="s">
        <v>216</v>
      </c>
      <c r="D1725" s="546"/>
      <c r="E1725" s="171" t="str">
        <f t="shared" si="26"/>
        <v>1900</v>
      </c>
      <c r="F1725" s="547">
        <v>0</v>
      </c>
      <c r="G1725" s="548">
        <v>0</v>
      </c>
      <c r="H1725" s="547">
        <v>0</v>
      </c>
      <c r="I1725" s="545" t="s">
        <v>12685</v>
      </c>
      <c r="J1725" s="545"/>
      <c r="K1725" s="545" t="s">
        <v>13413</v>
      </c>
      <c r="L1725" s="545" t="s">
        <v>13899</v>
      </c>
      <c r="M1725" s="548" t="s">
        <v>13758</v>
      </c>
      <c r="N1725" s="545" t="s">
        <v>13413</v>
      </c>
      <c r="O1725" s="545" t="s">
        <v>15414</v>
      </c>
      <c r="P1725" s="549">
        <v>1851</v>
      </c>
      <c r="Q1725" s="549">
        <v>1</v>
      </c>
      <c r="R1725" s="549">
        <v>11</v>
      </c>
      <c r="S1725" s="548"/>
      <c r="T1725" s="548"/>
      <c r="U1725" s="99"/>
    </row>
    <row r="1726" spans="1:21" ht="19.5" customHeight="1">
      <c r="A1726" s="545">
        <v>2239</v>
      </c>
      <c r="B1726" s="545" t="s">
        <v>11558</v>
      </c>
      <c r="C1726" s="545" t="s">
        <v>216</v>
      </c>
      <c r="D1726" s="546"/>
      <c r="E1726" s="171" t="str">
        <f t="shared" si="26"/>
        <v>1900</v>
      </c>
      <c r="F1726" s="547">
        <v>0</v>
      </c>
      <c r="G1726" s="548">
        <v>0</v>
      </c>
      <c r="H1726" s="547">
        <v>0</v>
      </c>
      <c r="I1726" s="545" t="s">
        <v>12674</v>
      </c>
      <c r="J1726" s="545"/>
      <c r="K1726" s="545" t="s">
        <v>13413</v>
      </c>
      <c r="L1726" s="545" t="s">
        <v>13899</v>
      </c>
      <c r="M1726" s="548" t="s">
        <v>13758</v>
      </c>
      <c r="N1726" s="545" t="s">
        <v>13413</v>
      </c>
      <c r="O1726" s="545" t="s">
        <v>13933</v>
      </c>
      <c r="P1726" s="549">
        <v>1852</v>
      </c>
      <c r="Q1726" s="549">
        <v>1</v>
      </c>
      <c r="R1726" s="549">
        <v>5</v>
      </c>
      <c r="S1726" s="548"/>
      <c r="T1726" s="548"/>
      <c r="U1726" s="99"/>
    </row>
    <row r="1727" spans="1:21" ht="19.5" customHeight="1">
      <c r="A1727" s="545">
        <v>2240</v>
      </c>
      <c r="B1727" s="545" t="s">
        <v>616</v>
      </c>
      <c r="C1727" s="545" t="s">
        <v>216</v>
      </c>
      <c r="D1727" s="546"/>
      <c r="E1727" s="171" t="str">
        <f t="shared" si="26"/>
        <v>1900</v>
      </c>
      <c r="F1727" s="547">
        <v>0</v>
      </c>
      <c r="G1727" s="548">
        <v>0</v>
      </c>
      <c r="H1727" s="547">
        <v>0</v>
      </c>
      <c r="I1727" s="545" t="s">
        <v>12674</v>
      </c>
      <c r="J1727" s="545"/>
      <c r="K1727" s="545" t="s">
        <v>13413</v>
      </c>
      <c r="L1727" s="545" t="s">
        <v>13899</v>
      </c>
      <c r="M1727" s="548" t="s">
        <v>13758</v>
      </c>
      <c r="N1727" s="545" t="s">
        <v>13413</v>
      </c>
      <c r="O1727" s="545" t="s">
        <v>13413</v>
      </c>
      <c r="P1727" s="549">
        <v>1853</v>
      </c>
      <c r="Q1727" s="549">
        <v>1</v>
      </c>
      <c r="R1727" s="549">
        <v>5</v>
      </c>
      <c r="S1727" s="548"/>
      <c r="T1727" s="548"/>
      <c r="U1727" s="99"/>
    </row>
    <row r="1728" spans="1:21" ht="19.5" customHeight="1">
      <c r="A1728" s="545">
        <v>2241</v>
      </c>
      <c r="B1728" s="545" t="s">
        <v>567</v>
      </c>
      <c r="C1728" s="545" t="s">
        <v>209</v>
      </c>
      <c r="D1728" s="546"/>
      <c r="E1728" s="171" t="str">
        <f t="shared" si="26"/>
        <v>1900</v>
      </c>
      <c r="F1728" s="547">
        <v>0</v>
      </c>
      <c r="G1728" s="548">
        <v>0</v>
      </c>
      <c r="H1728" s="547">
        <v>0</v>
      </c>
      <c r="I1728" s="545" t="s">
        <v>12679</v>
      </c>
      <c r="J1728" s="545"/>
      <c r="K1728" s="545" t="s">
        <v>13413</v>
      </c>
      <c r="L1728" s="545" t="s">
        <v>13899</v>
      </c>
      <c r="M1728" s="548" t="s">
        <v>13758</v>
      </c>
      <c r="N1728" s="545" t="s">
        <v>13413</v>
      </c>
      <c r="O1728" s="545" t="s">
        <v>15415</v>
      </c>
      <c r="P1728" s="549">
        <v>1854</v>
      </c>
      <c r="Q1728" s="549">
        <v>1</v>
      </c>
      <c r="R1728" s="549">
        <v>88</v>
      </c>
      <c r="S1728" s="548"/>
      <c r="T1728" s="548"/>
      <c r="U1728" s="99"/>
    </row>
    <row r="1729" spans="1:21" ht="19.5" customHeight="1">
      <c r="A1729" s="545">
        <v>2242</v>
      </c>
      <c r="B1729" s="545" t="s">
        <v>568</v>
      </c>
      <c r="C1729" s="545" t="s">
        <v>209</v>
      </c>
      <c r="D1729" s="546"/>
      <c r="E1729" s="171" t="str">
        <f t="shared" si="26"/>
        <v>1900</v>
      </c>
      <c r="F1729" s="547">
        <v>0</v>
      </c>
      <c r="G1729" s="548">
        <v>0</v>
      </c>
      <c r="H1729" s="547">
        <v>0</v>
      </c>
      <c r="I1729" s="545" t="s">
        <v>12679</v>
      </c>
      <c r="J1729" s="545"/>
      <c r="K1729" s="545" t="s">
        <v>13413</v>
      </c>
      <c r="L1729" s="545" t="s">
        <v>13899</v>
      </c>
      <c r="M1729" s="548" t="s">
        <v>13758</v>
      </c>
      <c r="N1729" s="545" t="s">
        <v>13413</v>
      </c>
      <c r="O1729" s="545" t="s">
        <v>15416</v>
      </c>
      <c r="P1729" s="549">
        <v>1855</v>
      </c>
      <c r="Q1729" s="549">
        <v>1</v>
      </c>
      <c r="R1729" s="549">
        <v>88</v>
      </c>
      <c r="S1729" s="548"/>
      <c r="T1729" s="548"/>
      <c r="U1729" s="99"/>
    </row>
    <row r="1730" spans="1:21" ht="19.5" customHeight="1">
      <c r="A1730" s="545">
        <v>2243</v>
      </c>
      <c r="B1730" s="545" t="s">
        <v>11557</v>
      </c>
      <c r="C1730" s="545" t="s">
        <v>216</v>
      </c>
      <c r="D1730" s="546"/>
      <c r="E1730" s="171" t="str">
        <f t="shared" si="26"/>
        <v>1900</v>
      </c>
      <c r="F1730" s="547">
        <v>0</v>
      </c>
      <c r="G1730" s="548">
        <v>0</v>
      </c>
      <c r="H1730" s="547">
        <v>0</v>
      </c>
      <c r="I1730" s="545" t="s">
        <v>12674</v>
      </c>
      <c r="J1730" s="545"/>
      <c r="K1730" s="545" t="s">
        <v>13413</v>
      </c>
      <c r="L1730" s="545" t="s">
        <v>13899</v>
      </c>
      <c r="M1730" s="548" t="s">
        <v>13758</v>
      </c>
      <c r="N1730" s="545" t="s">
        <v>13413</v>
      </c>
      <c r="O1730" s="545" t="s">
        <v>13413</v>
      </c>
      <c r="P1730" s="549">
        <v>1856</v>
      </c>
      <c r="Q1730" s="549">
        <v>1</v>
      </c>
      <c r="R1730" s="549">
        <v>5</v>
      </c>
      <c r="S1730" s="548"/>
      <c r="T1730" s="548"/>
      <c r="U1730" s="99"/>
    </row>
    <row r="1731" spans="1:21" ht="19.5" customHeight="1">
      <c r="A1731" s="545">
        <v>2244</v>
      </c>
      <c r="B1731" s="545" t="s">
        <v>11556</v>
      </c>
      <c r="C1731" s="545" t="s">
        <v>209</v>
      </c>
      <c r="D1731" s="546"/>
      <c r="E1731" s="171" t="str">
        <f t="shared" si="26"/>
        <v>1900</v>
      </c>
      <c r="F1731" s="547">
        <v>0</v>
      </c>
      <c r="G1731" s="548">
        <v>0</v>
      </c>
      <c r="H1731" s="547">
        <v>0</v>
      </c>
      <c r="I1731" s="545" t="s">
        <v>12719</v>
      </c>
      <c r="J1731" s="545"/>
      <c r="K1731" s="545" t="s">
        <v>15417</v>
      </c>
      <c r="L1731" s="545" t="s">
        <v>13413</v>
      </c>
      <c r="M1731" s="548" t="s">
        <v>13758</v>
      </c>
      <c r="N1731" s="545" t="s">
        <v>13413</v>
      </c>
      <c r="O1731" s="545" t="s">
        <v>14830</v>
      </c>
      <c r="P1731" s="549">
        <v>1857</v>
      </c>
      <c r="Q1731" s="549">
        <v>1</v>
      </c>
      <c r="R1731" s="549">
        <v>157</v>
      </c>
      <c r="S1731" s="548"/>
      <c r="T1731" s="548"/>
      <c r="U1731" s="99"/>
    </row>
    <row r="1732" spans="1:21" ht="19.5" customHeight="1">
      <c r="A1732" s="545">
        <v>2245</v>
      </c>
      <c r="B1732" s="545" t="s">
        <v>554</v>
      </c>
      <c r="C1732" s="545" t="s">
        <v>209</v>
      </c>
      <c r="D1732" s="546"/>
      <c r="E1732" s="171" t="str">
        <f t="shared" ref="E1732:E1795" si="27">TEXT(D1732,"YYYY")</f>
        <v>1900</v>
      </c>
      <c r="F1732" s="547">
        <v>0</v>
      </c>
      <c r="G1732" s="548">
        <v>0</v>
      </c>
      <c r="H1732" s="547">
        <v>0</v>
      </c>
      <c r="I1732" s="545" t="s">
        <v>12679</v>
      </c>
      <c r="J1732" s="545"/>
      <c r="K1732" s="545" t="s">
        <v>13413</v>
      </c>
      <c r="L1732" s="545" t="s">
        <v>13899</v>
      </c>
      <c r="M1732" s="548" t="s">
        <v>13758</v>
      </c>
      <c r="N1732" s="545" t="s">
        <v>13413</v>
      </c>
      <c r="O1732" s="545" t="s">
        <v>15418</v>
      </c>
      <c r="P1732" s="549">
        <v>1858</v>
      </c>
      <c r="Q1732" s="549">
        <v>1</v>
      </c>
      <c r="R1732" s="549">
        <v>88</v>
      </c>
      <c r="S1732" s="548"/>
      <c r="T1732" s="548"/>
      <c r="U1732" s="99"/>
    </row>
    <row r="1733" spans="1:21" ht="19.5" customHeight="1">
      <c r="A1733" s="545">
        <v>2246</v>
      </c>
      <c r="B1733" s="545" t="s">
        <v>11555</v>
      </c>
      <c r="C1733" s="545" t="s">
        <v>216</v>
      </c>
      <c r="D1733" s="546"/>
      <c r="E1733" s="171" t="str">
        <f t="shared" si="27"/>
        <v>1900</v>
      </c>
      <c r="F1733" s="547">
        <v>0</v>
      </c>
      <c r="G1733" s="548">
        <v>0</v>
      </c>
      <c r="H1733" s="547">
        <v>0</v>
      </c>
      <c r="I1733" s="545" t="s">
        <v>12674</v>
      </c>
      <c r="J1733" s="545"/>
      <c r="K1733" s="545" t="s">
        <v>13413</v>
      </c>
      <c r="L1733" s="545" t="s">
        <v>13899</v>
      </c>
      <c r="M1733" s="548" t="s">
        <v>13758</v>
      </c>
      <c r="N1733" s="545" t="s">
        <v>13413</v>
      </c>
      <c r="O1733" s="545" t="s">
        <v>13413</v>
      </c>
      <c r="P1733" s="549">
        <v>1859</v>
      </c>
      <c r="Q1733" s="549">
        <v>1</v>
      </c>
      <c r="R1733" s="549">
        <v>5</v>
      </c>
      <c r="S1733" s="548"/>
      <c r="T1733" s="548"/>
      <c r="U1733" s="99"/>
    </row>
    <row r="1734" spans="1:21" ht="19.5" customHeight="1">
      <c r="A1734" s="545">
        <v>2247</v>
      </c>
      <c r="B1734" s="545" t="s">
        <v>11554</v>
      </c>
      <c r="C1734" s="545" t="s">
        <v>216</v>
      </c>
      <c r="D1734" s="546"/>
      <c r="E1734" s="171" t="str">
        <f t="shared" si="27"/>
        <v>1900</v>
      </c>
      <c r="F1734" s="547">
        <v>0</v>
      </c>
      <c r="G1734" s="548">
        <v>0</v>
      </c>
      <c r="H1734" s="547">
        <v>0</v>
      </c>
      <c r="I1734" s="545" t="s">
        <v>12734</v>
      </c>
      <c r="J1734" s="545"/>
      <c r="K1734" s="545" t="s">
        <v>13413</v>
      </c>
      <c r="L1734" s="545" t="s">
        <v>13899</v>
      </c>
      <c r="M1734" s="548" t="s">
        <v>13758</v>
      </c>
      <c r="N1734" s="545" t="s">
        <v>13413</v>
      </c>
      <c r="O1734" s="545" t="s">
        <v>15419</v>
      </c>
      <c r="P1734" s="549">
        <v>1860</v>
      </c>
      <c r="Q1734" s="549">
        <v>1</v>
      </c>
      <c r="R1734" s="549">
        <v>155</v>
      </c>
      <c r="S1734" s="548"/>
      <c r="T1734" s="548"/>
      <c r="U1734" s="99"/>
    </row>
    <row r="1735" spans="1:21" ht="19.5" customHeight="1">
      <c r="A1735" s="545">
        <v>2248</v>
      </c>
      <c r="B1735" s="545" t="s">
        <v>11553</v>
      </c>
      <c r="C1735" s="545" t="s">
        <v>216</v>
      </c>
      <c r="D1735" s="546"/>
      <c r="E1735" s="171" t="str">
        <f t="shared" si="27"/>
        <v>1900</v>
      </c>
      <c r="F1735" s="547">
        <v>0</v>
      </c>
      <c r="G1735" s="548">
        <v>0</v>
      </c>
      <c r="H1735" s="547">
        <v>0</v>
      </c>
      <c r="I1735" s="545" t="s">
        <v>12734</v>
      </c>
      <c r="J1735" s="545"/>
      <c r="K1735" s="545" t="s">
        <v>13413</v>
      </c>
      <c r="L1735" s="545" t="s">
        <v>13899</v>
      </c>
      <c r="M1735" s="548" t="s">
        <v>13758</v>
      </c>
      <c r="N1735" s="545" t="s">
        <v>13413</v>
      </c>
      <c r="O1735" s="545" t="s">
        <v>15420</v>
      </c>
      <c r="P1735" s="549">
        <v>1861</v>
      </c>
      <c r="Q1735" s="549">
        <v>1</v>
      </c>
      <c r="R1735" s="549">
        <v>155</v>
      </c>
      <c r="S1735" s="548"/>
      <c r="T1735" s="548"/>
      <c r="U1735" s="99"/>
    </row>
    <row r="1736" spans="1:21" ht="19.5" customHeight="1">
      <c r="A1736" s="545">
        <v>2249</v>
      </c>
      <c r="B1736" s="545" t="s">
        <v>11552</v>
      </c>
      <c r="C1736" s="545" t="s">
        <v>216</v>
      </c>
      <c r="D1736" s="546"/>
      <c r="E1736" s="171" t="str">
        <f t="shared" si="27"/>
        <v>1900</v>
      </c>
      <c r="F1736" s="547">
        <v>0</v>
      </c>
      <c r="G1736" s="548">
        <v>0</v>
      </c>
      <c r="H1736" s="547">
        <v>0</v>
      </c>
      <c r="I1736" s="545" t="s">
        <v>12734</v>
      </c>
      <c r="J1736" s="545"/>
      <c r="K1736" s="545" t="s">
        <v>13413</v>
      </c>
      <c r="L1736" s="545" t="s">
        <v>13899</v>
      </c>
      <c r="M1736" s="548" t="s">
        <v>13758</v>
      </c>
      <c r="N1736" s="545" t="s">
        <v>13413</v>
      </c>
      <c r="O1736" s="545" t="s">
        <v>15421</v>
      </c>
      <c r="P1736" s="549">
        <v>1862</v>
      </c>
      <c r="Q1736" s="549">
        <v>1</v>
      </c>
      <c r="R1736" s="549">
        <v>155</v>
      </c>
      <c r="S1736" s="548"/>
      <c r="T1736" s="548"/>
      <c r="U1736" s="99"/>
    </row>
    <row r="1737" spans="1:21" ht="19.5" customHeight="1">
      <c r="A1737" s="545">
        <v>2250</v>
      </c>
      <c r="B1737" s="545" t="s">
        <v>11551</v>
      </c>
      <c r="C1737" s="545" t="s">
        <v>216</v>
      </c>
      <c r="D1737" s="546"/>
      <c r="E1737" s="171" t="str">
        <f t="shared" si="27"/>
        <v>1900</v>
      </c>
      <c r="F1737" s="547">
        <v>0</v>
      </c>
      <c r="G1737" s="548">
        <v>0</v>
      </c>
      <c r="H1737" s="547">
        <v>0</v>
      </c>
      <c r="I1737" s="545" t="s">
        <v>12734</v>
      </c>
      <c r="J1737" s="545"/>
      <c r="K1737" s="545" t="s">
        <v>13413</v>
      </c>
      <c r="L1737" s="545" t="s">
        <v>13899</v>
      </c>
      <c r="M1737" s="548" t="s">
        <v>13758</v>
      </c>
      <c r="N1737" s="545" t="s">
        <v>13413</v>
      </c>
      <c r="O1737" s="545" t="s">
        <v>15422</v>
      </c>
      <c r="P1737" s="549">
        <v>1863</v>
      </c>
      <c r="Q1737" s="549">
        <v>1</v>
      </c>
      <c r="R1737" s="549">
        <v>155</v>
      </c>
      <c r="S1737" s="548"/>
      <c r="T1737" s="548"/>
      <c r="U1737" s="99"/>
    </row>
    <row r="1738" spans="1:21" ht="19.5" customHeight="1">
      <c r="A1738" s="545">
        <v>2251</v>
      </c>
      <c r="B1738" s="545" t="s">
        <v>11550</v>
      </c>
      <c r="C1738" s="545" t="s">
        <v>216</v>
      </c>
      <c r="D1738" s="546"/>
      <c r="E1738" s="171" t="str">
        <f t="shared" si="27"/>
        <v>1900</v>
      </c>
      <c r="F1738" s="547">
        <v>0</v>
      </c>
      <c r="G1738" s="548">
        <v>0</v>
      </c>
      <c r="H1738" s="547">
        <v>0</v>
      </c>
      <c r="I1738" s="545" t="s">
        <v>12734</v>
      </c>
      <c r="J1738" s="545"/>
      <c r="K1738" s="545" t="s">
        <v>13413</v>
      </c>
      <c r="L1738" s="545" t="s">
        <v>13899</v>
      </c>
      <c r="M1738" s="548" t="s">
        <v>13758</v>
      </c>
      <c r="N1738" s="545" t="s">
        <v>13413</v>
      </c>
      <c r="O1738" s="545" t="s">
        <v>15423</v>
      </c>
      <c r="P1738" s="549">
        <v>1864</v>
      </c>
      <c r="Q1738" s="549">
        <v>1</v>
      </c>
      <c r="R1738" s="549">
        <v>155</v>
      </c>
      <c r="S1738" s="548"/>
      <c r="T1738" s="548"/>
      <c r="U1738" s="99"/>
    </row>
    <row r="1739" spans="1:21" ht="19.5" customHeight="1">
      <c r="A1739" s="545">
        <v>2252</v>
      </c>
      <c r="B1739" s="545" t="s">
        <v>545</v>
      </c>
      <c r="C1739" s="545" t="s">
        <v>216</v>
      </c>
      <c r="D1739" s="546"/>
      <c r="E1739" s="171" t="str">
        <f t="shared" si="27"/>
        <v>1900</v>
      </c>
      <c r="F1739" s="547">
        <v>0</v>
      </c>
      <c r="G1739" s="548">
        <v>0</v>
      </c>
      <c r="H1739" s="547">
        <v>0</v>
      </c>
      <c r="I1739" s="545" t="s">
        <v>12672</v>
      </c>
      <c r="J1739" s="545"/>
      <c r="K1739" s="545" t="s">
        <v>13413</v>
      </c>
      <c r="L1739" s="545" t="s">
        <v>13899</v>
      </c>
      <c r="M1739" s="548" t="s">
        <v>13758</v>
      </c>
      <c r="N1739" s="545" t="s">
        <v>13413</v>
      </c>
      <c r="O1739" s="545" t="s">
        <v>13413</v>
      </c>
      <c r="P1739" s="549">
        <v>1865</v>
      </c>
      <c r="Q1739" s="549">
        <v>1</v>
      </c>
      <c r="R1739" s="549">
        <v>4</v>
      </c>
      <c r="S1739" s="548"/>
      <c r="T1739" s="548"/>
      <c r="U1739" s="99"/>
    </row>
    <row r="1740" spans="1:21" ht="19.5" customHeight="1">
      <c r="A1740" s="545">
        <v>2253</v>
      </c>
      <c r="B1740" s="545" t="s">
        <v>546</v>
      </c>
      <c r="C1740" s="545" t="s">
        <v>216</v>
      </c>
      <c r="D1740" s="546"/>
      <c r="E1740" s="171" t="str">
        <f t="shared" si="27"/>
        <v>1900</v>
      </c>
      <c r="F1740" s="547">
        <v>0</v>
      </c>
      <c r="G1740" s="548">
        <v>0</v>
      </c>
      <c r="H1740" s="547">
        <v>0</v>
      </c>
      <c r="I1740" s="545" t="s">
        <v>12672</v>
      </c>
      <c r="J1740" s="545"/>
      <c r="K1740" s="545" t="s">
        <v>13413</v>
      </c>
      <c r="L1740" s="545" t="s">
        <v>13899</v>
      </c>
      <c r="M1740" s="548" t="s">
        <v>13758</v>
      </c>
      <c r="N1740" s="545" t="s">
        <v>13413</v>
      </c>
      <c r="O1740" s="545" t="s">
        <v>13413</v>
      </c>
      <c r="P1740" s="549">
        <v>1866</v>
      </c>
      <c r="Q1740" s="549">
        <v>1</v>
      </c>
      <c r="R1740" s="549">
        <v>4</v>
      </c>
      <c r="S1740" s="548"/>
      <c r="T1740" s="548"/>
      <c r="U1740" s="99"/>
    </row>
    <row r="1741" spans="1:21" ht="19.5" customHeight="1">
      <c r="A1741" s="545">
        <v>2254</v>
      </c>
      <c r="B1741" s="545" t="s">
        <v>547</v>
      </c>
      <c r="C1741" s="545" t="s">
        <v>216</v>
      </c>
      <c r="D1741" s="546"/>
      <c r="E1741" s="171" t="str">
        <f t="shared" si="27"/>
        <v>1900</v>
      </c>
      <c r="F1741" s="547">
        <v>0</v>
      </c>
      <c r="G1741" s="548">
        <v>0</v>
      </c>
      <c r="H1741" s="547">
        <v>0</v>
      </c>
      <c r="I1741" s="545" t="s">
        <v>12672</v>
      </c>
      <c r="J1741" s="545"/>
      <c r="K1741" s="545" t="s">
        <v>13413</v>
      </c>
      <c r="L1741" s="545" t="s">
        <v>13899</v>
      </c>
      <c r="M1741" s="548" t="s">
        <v>13758</v>
      </c>
      <c r="N1741" s="545" t="s">
        <v>13413</v>
      </c>
      <c r="O1741" s="545" t="s">
        <v>13413</v>
      </c>
      <c r="P1741" s="549">
        <v>1867</v>
      </c>
      <c r="Q1741" s="549">
        <v>1</v>
      </c>
      <c r="R1741" s="549">
        <v>4</v>
      </c>
      <c r="S1741" s="548"/>
      <c r="T1741" s="548"/>
      <c r="U1741" s="99"/>
    </row>
    <row r="1742" spans="1:21" ht="19.5" customHeight="1">
      <c r="A1742" s="545">
        <v>2255</v>
      </c>
      <c r="B1742" s="545" t="s">
        <v>11549</v>
      </c>
      <c r="C1742" s="545" t="s">
        <v>216</v>
      </c>
      <c r="D1742" s="546"/>
      <c r="E1742" s="171" t="str">
        <f t="shared" si="27"/>
        <v>1900</v>
      </c>
      <c r="F1742" s="547">
        <v>0</v>
      </c>
      <c r="G1742" s="548">
        <v>0</v>
      </c>
      <c r="H1742" s="547">
        <v>0</v>
      </c>
      <c r="I1742" s="545" t="s">
        <v>12674</v>
      </c>
      <c r="J1742" s="545"/>
      <c r="K1742" s="545" t="s">
        <v>13413</v>
      </c>
      <c r="L1742" s="545" t="s">
        <v>13899</v>
      </c>
      <c r="M1742" s="548" t="s">
        <v>13758</v>
      </c>
      <c r="N1742" s="545" t="s">
        <v>13413</v>
      </c>
      <c r="O1742" s="545" t="s">
        <v>13413</v>
      </c>
      <c r="P1742" s="549">
        <v>1868</v>
      </c>
      <c r="Q1742" s="549">
        <v>1</v>
      </c>
      <c r="R1742" s="549">
        <v>5</v>
      </c>
      <c r="S1742" s="548"/>
      <c r="T1742" s="548"/>
      <c r="U1742" s="99"/>
    </row>
    <row r="1743" spans="1:21" ht="19.5" customHeight="1">
      <c r="A1743" s="545">
        <v>2256</v>
      </c>
      <c r="B1743" s="545" t="s">
        <v>592</v>
      </c>
      <c r="C1743" s="545" t="s">
        <v>216</v>
      </c>
      <c r="D1743" s="546"/>
      <c r="E1743" s="171" t="str">
        <f t="shared" si="27"/>
        <v>1900</v>
      </c>
      <c r="F1743" s="547">
        <v>0</v>
      </c>
      <c r="G1743" s="548">
        <v>0</v>
      </c>
      <c r="H1743" s="547">
        <v>0</v>
      </c>
      <c r="I1743" s="545" t="s">
        <v>12674</v>
      </c>
      <c r="J1743" s="545"/>
      <c r="K1743" s="545" t="s">
        <v>13413</v>
      </c>
      <c r="L1743" s="545" t="s">
        <v>13899</v>
      </c>
      <c r="M1743" s="548" t="s">
        <v>13758</v>
      </c>
      <c r="N1743" s="545" t="s">
        <v>13413</v>
      </c>
      <c r="O1743" s="545" t="s">
        <v>15424</v>
      </c>
      <c r="P1743" s="549">
        <v>1869</v>
      </c>
      <c r="Q1743" s="549">
        <v>1</v>
      </c>
      <c r="R1743" s="549">
        <v>5</v>
      </c>
      <c r="S1743" s="548"/>
      <c r="T1743" s="548"/>
      <c r="U1743" s="99"/>
    </row>
    <row r="1744" spans="1:21" ht="19.5" customHeight="1">
      <c r="A1744" s="545">
        <v>2257</v>
      </c>
      <c r="B1744" s="545" t="s">
        <v>593</v>
      </c>
      <c r="C1744" s="545" t="s">
        <v>216</v>
      </c>
      <c r="D1744" s="546"/>
      <c r="E1744" s="171" t="str">
        <f t="shared" si="27"/>
        <v>1900</v>
      </c>
      <c r="F1744" s="547">
        <v>0</v>
      </c>
      <c r="G1744" s="548">
        <v>0</v>
      </c>
      <c r="H1744" s="547">
        <v>0</v>
      </c>
      <c r="I1744" s="545" t="s">
        <v>12674</v>
      </c>
      <c r="J1744" s="545"/>
      <c r="K1744" s="545" t="s">
        <v>13413</v>
      </c>
      <c r="L1744" s="545" t="s">
        <v>13899</v>
      </c>
      <c r="M1744" s="548" t="s">
        <v>13758</v>
      </c>
      <c r="N1744" s="545" t="s">
        <v>13413</v>
      </c>
      <c r="O1744" s="545" t="s">
        <v>13413</v>
      </c>
      <c r="P1744" s="549">
        <v>1870</v>
      </c>
      <c r="Q1744" s="549">
        <v>1</v>
      </c>
      <c r="R1744" s="549">
        <v>5</v>
      </c>
      <c r="S1744" s="548"/>
      <c r="T1744" s="548"/>
      <c r="U1744" s="99"/>
    </row>
    <row r="1745" spans="1:21" ht="19.5" customHeight="1">
      <c r="A1745" s="545">
        <v>2258</v>
      </c>
      <c r="B1745" s="545" t="s">
        <v>3380</v>
      </c>
      <c r="C1745" s="545" t="s">
        <v>221</v>
      </c>
      <c r="D1745" s="546"/>
      <c r="E1745" s="171" t="str">
        <f t="shared" si="27"/>
        <v>1900</v>
      </c>
      <c r="F1745" s="547">
        <v>0</v>
      </c>
      <c r="G1745" s="548">
        <v>0</v>
      </c>
      <c r="H1745" s="547">
        <v>0</v>
      </c>
      <c r="I1745" s="545" t="s">
        <v>12716</v>
      </c>
      <c r="J1745" s="545"/>
      <c r="K1745" s="545" t="s">
        <v>13413</v>
      </c>
      <c r="L1745" s="545" t="s">
        <v>13413</v>
      </c>
      <c r="M1745" s="548" t="s">
        <v>13758</v>
      </c>
      <c r="N1745" s="545" t="s">
        <v>13413</v>
      </c>
      <c r="O1745" s="545" t="s">
        <v>13413</v>
      </c>
      <c r="P1745" s="549">
        <v>1871</v>
      </c>
      <c r="Q1745" s="549">
        <v>1</v>
      </c>
      <c r="R1745" s="549">
        <v>25</v>
      </c>
      <c r="S1745" s="548"/>
      <c r="T1745" s="548"/>
      <c r="U1745" s="99"/>
    </row>
    <row r="1746" spans="1:21" ht="19.5" customHeight="1">
      <c r="A1746" s="545">
        <v>2259</v>
      </c>
      <c r="B1746" s="545" t="s">
        <v>11548</v>
      </c>
      <c r="C1746" s="545" t="s">
        <v>216</v>
      </c>
      <c r="D1746" s="546"/>
      <c r="E1746" s="171" t="str">
        <f t="shared" si="27"/>
        <v>1900</v>
      </c>
      <c r="F1746" s="547">
        <v>0</v>
      </c>
      <c r="G1746" s="548">
        <v>0</v>
      </c>
      <c r="H1746" s="547">
        <v>0</v>
      </c>
      <c r="I1746" s="545" t="s">
        <v>12679</v>
      </c>
      <c r="J1746" s="545"/>
      <c r="K1746" s="545" t="s">
        <v>13413</v>
      </c>
      <c r="L1746" s="545" t="s">
        <v>13899</v>
      </c>
      <c r="M1746" s="548" t="s">
        <v>13758</v>
      </c>
      <c r="N1746" s="545" t="s">
        <v>13413</v>
      </c>
      <c r="O1746" s="545" t="s">
        <v>15425</v>
      </c>
      <c r="P1746" s="549">
        <v>1872</v>
      </c>
      <c r="Q1746" s="549">
        <v>1</v>
      </c>
      <c r="R1746" s="549">
        <v>88</v>
      </c>
      <c r="S1746" s="548"/>
      <c r="T1746" s="548"/>
      <c r="U1746" s="99"/>
    </row>
    <row r="1747" spans="1:21" ht="19.5" customHeight="1">
      <c r="A1747" s="545">
        <v>2260</v>
      </c>
      <c r="B1747" s="545" t="s">
        <v>11547</v>
      </c>
      <c r="C1747" s="545" t="s">
        <v>216</v>
      </c>
      <c r="D1747" s="546"/>
      <c r="E1747" s="171" t="str">
        <f t="shared" si="27"/>
        <v>1900</v>
      </c>
      <c r="F1747" s="547">
        <v>0</v>
      </c>
      <c r="G1747" s="548">
        <v>0</v>
      </c>
      <c r="H1747" s="547">
        <v>0</v>
      </c>
      <c r="I1747" s="545" t="s">
        <v>12674</v>
      </c>
      <c r="J1747" s="545"/>
      <c r="K1747" s="545" t="s">
        <v>13413</v>
      </c>
      <c r="L1747" s="545" t="s">
        <v>13899</v>
      </c>
      <c r="M1747" s="548" t="s">
        <v>13758</v>
      </c>
      <c r="N1747" s="545" t="s">
        <v>13413</v>
      </c>
      <c r="O1747" s="545" t="s">
        <v>13413</v>
      </c>
      <c r="P1747" s="549">
        <v>1873</v>
      </c>
      <c r="Q1747" s="549">
        <v>1</v>
      </c>
      <c r="R1747" s="549">
        <v>5</v>
      </c>
      <c r="S1747" s="548"/>
      <c r="T1747" s="548"/>
      <c r="U1747" s="99"/>
    </row>
    <row r="1748" spans="1:21" ht="19.5" customHeight="1">
      <c r="A1748" s="545">
        <v>2261</v>
      </c>
      <c r="B1748" s="545" t="s">
        <v>11546</v>
      </c>
      <c r="C1748" s="545" t="s">
        <v>216</v>
      </c>
      <c r="D1748" s="546"/>
      <c r="E1748" s="171" t="str">
        <f t="shared" si="27"/>
        <v>1900</v>
      </c>
      <c r="F1748" s="547">
        <v>0</v>
      </c>
      <c r="G1748" s="548">
        <v>0</v>
      </c>
      <c r="H1748" s="547">
        <v>0</v>
      </c>
      <c r="I1748" s="545" t="s">
        <v>12674</v>
      </c>
      <c r="J1748" s="545"/>
      <c r="K1748" s="545" t="s">
        <v>13413</v>
      </c>
      <c r="L1748" s="545" t="s">
        <v>13899</v>
      </c>
      <c r="M1748" s="548" t="s">
        <v>13758</v>
      </c>
      <c r="N1748" s="545" t="s">
        <v>13413</v>
      </c>
      <c r="O1748" s="545" t="s">
        <v>13413</v>
      </c>
      <c r="P1748" s="549">
        <v>1874</v>
      </c>
      <c r="Q1748" s="549">
        <v>1</v>
      </c>
      <c r="R1748" s="549">
        <v>5</v>
      </c>
      <c r="S1748" s="548"/>
      <c r="T1748" s="548"/>
      <c r="U1748" s="99"/>
    </row>
    <row r="1749" spans="1:21" ht="19.5" customHeight="1">
      <c r="A1749" s="545">
        <v>2262</v>
      </c>
      <c r="B1749" s="545" t="s">
        <v>11545</v>
      </c>
      <c r="C1749" s="545" t="s">
        <v>216</v>
      </c>
      <c r="D1749" s="546"/>
      <c r="E1749" s="171" t="str">
        <f t="shared" si="27"/>
        <v>1900</v>
      </c>
      <c r="F1749" s="547">
        <v>0</v>
      </c>
      <c r="G1749" s="548">
        <v>0</v>
      </c>
      <c r="H1749" s="547">
        <v>0</v>
      </c>
      <c r="I1749" s="545" t="s">
        <v>12674</v>
      </c>
      <c r="J1749" s="545"/>
      <c r="K1749" s="545" t="s">
        <v>13413</v>
      </c>
      <c r="L1749" s="545" t="s">
        <v>13899</v>
      </c>
      <c r="M1749" s="548" t="s">
        <v>13758</v>
      </c>
      <c r="N1749" s="545" t="s">
        <v>13413</v>
      </c>
      <c r="O1749" s="545" t="s">
        <v>13413</v>
      </c>
      <c r="P1749" s="549">
        <v>1875</v>
      </c>
      <c r="Q1749" s="549">
        <v>1</v>
      </c>
      <c r="R1749" s="549">
        <v>5</v>
      </c>
      <c r="S1749" s="548"/>
      <c r="T1749" s="548"/>
      <c r="U1749" s="99"/>
    </row>
    <row r="1750" spans="1:21" ht="19.5" customHeight="1">
      <c r="A1750" s="545">
        <v>2263</v>
      </c>
      <c r="B1750" s="545" t="s">
        <v>563</v>
      </c>
      <c r="C1750" s="545" t="s">
        <v>216</v>
      </c>
      <c r="D1750" s="546"/>
      <c r="E1750" s="171" t="str">
        <f t="shared" si="27"/>
        <v>1900</v>
      </c>
      <c r="F1750" s="547">
        <v>0</v>
      </c>
      <c r="G1750" s="548">
        <v>0</v>
      </c>
      <c r="H1750" s="547">
        <v>0</v>
      </c>
      <c r="I1750" s="545" t="s">
        <v>12661</v>
      </c>
      <c r="J1750" s="545"/>
      <c r="K1750" s="545" t="s">
        <v>13413</v>
      </c>
      <c r="L1750" s="545" t="s">
        <v>13899</v>
      </c>
      <c r="M1750" s="548" t="s">
        <v>13758</v>
      </c>
      <c r="N1750" s="545" t="s">
        <v>13413</v>
      </c>
      <c r="O1750" s="545" t="s">
        <v>15426</v>
      </c>
      <c r="P1750" s="549">
        <v>1876</v>
      </c>
      <c r="Q1750" s="549">
        <v>1</v>
      </c>
      <c r="R1750" s="549">
        <v>89</v>
      </c>
      <c r="S1750" s="548"/>
      <c r="T1750" s="548"/>
      <c r="U1750" s="99"/>
    </row>
    <row r="1751" spans="1:21" ht="19.5" customHeight="1">
      <c r="A1751" s="545">
        <v>2264</v>
      </c>
      <c r="B1751" s="545" t="s">
        <v>564</v>
      </c>
      <c r="C1751" s="545" t="s">
        <v>216</v>
      </c>
      <c r="D1751" s="546"/>
      <c r="E1751" s="171" t="str">
        <f t="shared" si="27"/>
        <v>1900</v>
      </c>
      <c r="F1751" s="547">
        <v>0</v>
      </c>
      <c r="G1751" s="548">
        <v>0</v>
      </c>
      <c r="H1751" s="547">
        <v>0</v>
      </c>
      <c r="I1751" s="545" t="s">
        <v>12661</v>
      </c>
      <c r="J1751" s="545"/>
      <c r="K1751" s="545" t="s">
        <v>13413</v>
      </c>
      <c r="L1751" s="545" t="s">
        <v>13899</v>
      </c>
      <c r="M1751" s="548" t="s">
        <v>13758</v>
      </c>
      <c r="N1751" s="545" t="s">
        <v>13413</v>
      </c>
      <c r="O1751" s="545" t="s">
        <v>15427</v>
      </c>
      <c r="P1751" s="549">
        <v>1877</v>
      </c>
      <c r="Q1751" s="549">
        <v>1</v>
      </c>
      <c r="R1751" s="549">
        <v>89</v>
      </c>
      <c r="S1751" s="548"/>
      <c r="T1751" s="548"/>
      <c r="U1751" s="99"/>
    </row>
    <row r="1752" spans="1:21" ht="19.5" customHeight="1">
      <c r="A1752" s="545">
        <v>2265</v>
      </c>
      <c r="B1752" s="545" t="s">
        <v>11544</v>
      </c>
      <c r="C1752" s="545" t="s">
        <v>216</v>
      </c>
      <c r="D1752" s="546"/>
      <c r="E1752" s="171" t="str">
        <f t="shared" si="27"/>
        <v>1900</v>
      </c>
      <c r="F1752" s="547">
        <v>0</v>
      </c>
      <c r="G1752" s="548">
        <v>0</v>
      </c>
      <c r="H1752" s="547">
        <v>0</v>
      </c>
      <c r="I1752" s="545" t="s">
        <v>12674</v>
      </c>
      <c r="J1752" s="545"/>
      <c r="K1752" s="545" t="s">
        <v>13413</v>
      </c>
      <c r="L1752" s="545" t="s">
        <v>13899</v>
      </c>
      <c r="M1752" s="548" t="s">
        <v>13758</v>
      </c>
      <c r="N1752" s="545" t="s">
        <v>13413</v>
      </c>
      <c r="O1752" s="545" t="s">
        <v>13413</v>
      </c>
      <c r="P1752" s="549">
        <v>1878</v>
      </c>
      <c r="Q1752" s="549">
        <v>1</v>
      </c>
      <c r="R1752" s="549">
        <v>5</v>
      </c>
      <c r="S1752" s="548"/>
      <c r="T1752" s="548"/>
      <c r="U1752" s="99"/>
    </row>
    <row r="1753" spans="1:21" ht="19.5" customHeight="1">
      <c r="A1753" s="545">
        <v>2266</v>
      </c>
      <c r="B1753" s="545" t="s">
        <v>11543</v>
      </c>
      <c r="C1753" s="545" t="s">
        <v>216</v>
      </c>
      <c r="D1753" s="546"/>
      <c r="E1753" s="171" t="str">
        <f t="shared" si="27"/>
        <v>1900</v>
      </c>
      <c r="F1753" s="547">
        <v>0</v>
      </c>
      <c r="G1753" s="548">
        <v>0</v>
      </c>
      <c r="H1753" s="547">
        <v>0</v>
      </c>
      <c r="I1753" s="545" t="s">
        <v>12674</v>
      </c>
      <c r="J1753" s="545"/>
      <c r="K1753" s="545" t="s">
        <v>13413</v>
      </c>
      <c r="L1753" s="545" t="s">
        <v>13899</v>
      </c>
      <c r="M1753" s="548" t="s">
        <v>13758</v>
      </c>
      <c r="N1753" s="545" t="s">
        <v>13413</v>
      </c>
      <c r="O1753" s="545" t="s">
        <v>13413</v>
      </c>
      <c r="P1753" s="549">
        <v>1879</v>
      </c>
      <c r="Q1753" s="549">
        <v>1</v>
      </c>
      <c r="R1753" s="549">
        <v>5</v>
      </c>
      <c r="S1753" s="548"/>
      <c r="T1753" s="548"/>
      <c r="U1753" s="99"/>
    </row>
    <row r="1754" spans="1:21" ht="19.5" customHeight="1">
      <c r="A1754" s="545">
        <v>2267</v>
      </c>
      <c r="B1754" s="545" t="s">
        <v>598</v>
      </c>
      <c r="C1754" s="545" t="s">
        <v>216</v>
      </c>
      <c r="D1754" s="546"/>
      <c r="E1754" s="171" t="str">
        <f t="shared" si="27"/>
        <v>1900</v>
      </c>
      <c r="F1754" s="547">
        <v>0</v>
      </c>
      <c r="G1754" s="548">
        <v>0</v>
      </c>
      <c r="H1754" s="547">
        <v>0</v>
      </c>
      <c r="I1754" s="545" t="s">
        <v>12674</v>
      </c>
      <c r="J1754" s="545"/>
      <c r="K1754" s="545" t="s">
        <v>13413</v>
      </c>
      <c r="L1754" s="545" t="s">
        <v>13899</v>
      </c>
      <c r="M1754" s="548" t="s">
        <v>13758</v>
      </c>
      <c r="N1754" s="545" t="s">
        <v>13413</v>
      </c>
      <c r="O1754" s="545" t="s">
        <v>13413</v>
      </c>
      <c r="P1754" s="549">
        <v>1880</v>
      </c>
      <c r="Q1754" s="549">
        <v>1</v>
      </c>
      <c r="R1754" s="549">
        <v>5</v>
      </c>
      <c r="S1754" s="548"/>
      <c r="T1754" s="548"/>
      <c r="U1754" s="99"/>
    </row>
    <row r="1755" spans="1:21" ht="19.5" customHeight="1">
      <c r="A1755" s="545">
        <v>2268</v>
      </c>
      <c r="B1755" s="545" t="s">
        <v>599</v>
      </c>
      <c r="C1755" s="545" t="s">
        <v>216</v>
      </c>
      <c r="D1755" s="546"/>
      <c r="E1755" s="171" t="str">
        <f t="shared" si="27"/>
        <v>1900</v>
      </c>
      <c r="F1755" s="547">
        <v>0</v>
      </c>
      <c r="G1755" s="548">
        <v>0</v>
      </c>
      <c r="H1755" s="547">
        <v>0</v>
      </c>
      <c r="I1755" s="545" t="s">
        <v>12674</v>
      </c>
      <c r="J1755" s="545"/>
      <c r="K1755" s="545" t="s">
        <v>13413</v>
      </c>
      <c r="L1755" s="545" t="s">
        <v>13899</v>
      </c>
      <c r="M1755" s="548" t="s">
        <v>13758</v>
      </c>
      <c r="N1755" s="545" t="s">
        <v>13413</v>
      </c>
      <c r="O1755" s="545" t="s">
        <v>13413</v>
      </c>
      <c r="P1755" s="549">
        <v>1881</v>
      </c>
      <c r="Q1755" s="549">
        <v>1</v>
      </c>
      <c r="R1755" s="549">
        <v>5</v>
      </c>
      <c r="S1755" s="548"/>
      <c r="T1755" s="548"/>
      <c r="U1755" s="99"/>
    </row>
    <row r="1756" spans="1:21" ht="19.5" customHeight="1">
      <c r="A1756" s="545">
        <v>2269</v>
      </c>
      <c r="B1756" s="545" t="s">
        <v>600</v>
      </c>
      <c r="C1756" s="545" t="s">
        <v>216</v>
      </c>
      <c r="D1756" s="546"/>
      <c r="E1756" s="171" t="str">
        <f t="shared" si="27"/>
        <v>1900</v>
      </c>
      <c r="F1756" s="547">
        <v>0</v>
      </c>
      <c r="G1756" s="548">
        <v>0</v>
      </c>
      <c r="H1756" s="547">
        <v>0</v>
      </c>
      <c r="I1756" s="545" t="s">
        <v>12674</v>
      </c>
      <c r="J1756" s="545"/>
      <c r="K1756" s="545" t="s">
        <v>13413</v>
      </c>
      <c r="L1756" s="545" t="s">
        <v>13899</v>
      </c>
      <c r="M1756" s="548" t="s">
        <v>13758</v>
      </c>
      <c r="N1756" s="545" t="s">
        <v>13413</v>
      </c>
      <c r="O1756" s="545" t="s">
        <v>13413</v>
      </c>
      <c r="P1756" s="549">
        <v>1882</v>
      </c>
      <c r="Q1756" s="549">
        <v>1</v>
      </c>
      <c r="R1756" s="549">
        <v>5</v>
      </c>
      <c r="S1756" s="548"/>
      <c r="T1756" s="548"/>
      <c r="U1756" s="99"/>
    </row>
    <row r="1757" spans="1:21" ht="19.5" customHeight="1">
      <c r="A1757" s="545">
        <v>2270</v>
      </c>
      <c r="B1757" s="545" t="s">
        <v>601</v>
      </c>
      <c r="C1757" s="545" t="s">
        <v>216</v>
      </c>
      <c r="D1757" s="546"/>
      <c r="E1757" s="171" t="str">
        <f t="shared" si="27"/>
        <v>1900</v>
      </c>
      <c r="F1757" s="547">
        <v>0</v>
      </c>
      <c r="G1757" s="548">
        <v>0</v>
      </c>
      <c r="H1757" s="547">
        <v>0</v>
      </c>
      <c r="I1757" s="545" t="s">
        <v>12674</v>
      </c>
      <c r="J1757" s="545"/>
      <c r="K1757" s="545" t="s">
        <v>13413</v>
      </c>
      <c r="L1757" s="545" t="s">
        <v>13899</v>
      </c>
      <c r="M1757" s="548" t="s">
        <v>13758</v>
      </c>
      <c r="N1757" s="545" t="s">
        <v>13413</v>
      </c>
      <c r="O1757" s="545" t="s">
        <v>13413</v>
      </c>
      <c r="P1757" s="549">
        <v>1883</v>
      </c>
      <c r="Q1757" s="549">
        <v>1</v>
      </c>
      <c r="R1757" s="549">
        <v>5</v>
      </c>
      <c r="S1757" s="548"/>
      <c r="T1757" s="548"/>
      <c r="U1757" s="99"/>
    </row>
    <row r="1758" spans="1:21" ht="19.5" customHeight="1">
      <c r="A1758" s="545">
        <v>2271</v>
      </c>
      <c r="B1758" s="545" t="s">
        <v>556</v>
      </c>
      <c r="C1758" s="545" t="s">
        <v>216</v>
      </c>
      <c r="D1758" s="546"/>
      <c r="E1758" s="171" t="str">
        <f t="shared" si="27"/>
        <v>1900</v>
      </c>
      <c r="F1758" s="547">
        <v>0</v>
      </c>
      <c r="G1758" s="548">
        <v>0</v>
      </c>
      <c r="H1758" s="547">
        <v>0</v>
      </c>
      <c r="I1758" s="545" t="s">
        <v>12661</v>
      </c>
      <c r="J1758" s="545"/>
      <c r="K1758" s="545" t="s">
        <v>13413</v>
      </c>
      <c r="L1758" s="545" t="s">
        <v>13906</v>
      </c>
      <c r="M1758" s="548" t="s">
        <v>13758</v>
      </c>
      <c r="N1758" s="545" t="s">
        <v>13413</v>
      </c>
      <c r="O1758" s="545" t="s">
        <v>15428</v>
      </c>
      <c r="P1758" s="549">
        <v>1884</v>
      </c>
      <c r="Q1758" s="549">
        <v>1</v>
      </c>
      <c r="R1758" s="549">
        <v>89</v>
      </c>
      <c r="S1758" s="548"/>
      <c r="T1758" s="548"/>
      <c r="U1758" s="99"/>
    </row>
    <row r="1759" spans="1:21" ht="19.5" customHeight="1">
      <c r="A1759" s="545">
        <v>2272</v>
      </c>
      <c r="B1759" s="545" t="s">
        <v>557</v>
      </c>
      <c r="C1759" s="545" t="s">
        <v>216</v>
      </c>
      <c r="D1759" s="546"/>
      <c r="E1759" s="171" t="str">
        <f t="shared" si="27"/>
        <v>1900</v>
      </c>
      <c r="F1759" s="547">
        <v>0</v>
      </c>
      <c r="G1759" s="548">
        <v>0</v>
      </c>
      <c r="H1759" s="547">
        <v>0</v>
      </c>
      <c r="I1759" s="545" t="s">
        <v>12661</v>
      </c>
      <c r="J1759" s="545"/>
      <c r="K1759" s="545" t="s">
        <v>13413</v>
      </c>
      <c r="L1759" s="545" t="s">
        <v>13906</v>
      </c>
      <c r="M1759" s="548" t="s">
        <v>13758</v>
      </c>
      <c r="N1759" s="545" t="s">
        <v>13413</v>
      </c>
      <c r="O1759" s="545" t="s">
        <v>15429</v>
      </c>
      <c r="P1759" s="549">
        <v>1885</v>
      </c>
      <c r="Q1759" s="549">
        <v>1</v>
      </c>
      <c r="R1759" s="549">
        <v>89</v>
      </c>
      <c r="S1759" s="548"/>
      <c r="T1759" s="548"/>
      <c r="U1759" s="99"/>
    </row>
    <row r="1760" spans="1:21" ht="19.5" customHeight="1">
      <c r="A1760" s="545">
        <v>2273</v>
      </c>
      <c r="B1760" s="545" t="s">
        <v>558</v>
      </c>
      <c r="C1760" s="545" t="s">
        <v>216</v>
      </c>
      <c r="D1760" s="546"/>
      <c r="E1760" s="171" t="str">
        <f t="shared" si="27"/>
        <v>1900</v>
      </c>
      <c r="F1760" s="547">
        <v>0</v>
      </c>
      <c r="G1760" s="548">
        <v>0</v>
      </c>
      <c r="H1760" s="547">
        <v>0</v>
      </c>
      <c r="I1760" s="545" t="s">
        <v>12661</v>
      </c>
      <c r="J1760" s="545"/>
      <c r="K1760" s="545" t="s">
        <v>13413</v>
      </c>
      <c r="L1760" s="545" t="s">
        <v>13906</v>
      </c>
      <c r="M1760" s="548" t="s">
        <v>13758</v>
      </c>
      <c r="N1760" s="545" t="s">
        <v>13413</v>
      </c>
      <c r="O1760" s="545" t="s">
        <v>15430</v>
      </c>
      <c r="P1760" s="549">
        <v>1886</v>
      </c>
      <c r="Q1760" s="549">
        <v>1</v>
      </c>
      <c r="R1760" s="549">
        <v>89</v>
      </c>
      <c r="S1760" s="548"/>
      <c r="T1760" s="548"/>
      <c r="U1760" s="99"/>
    </row>
    <row r="1761" spans="1:21" ht="19.5" customHeight="1">
      <c r="A1761" s="545">
        <v>2274</v>
      </c>
      <c r="B1761" s="545" t="s">
        <v>606</v>
      </c>
      <c r="C1761" s="545" t="s">
        <v>216</v>
      </c>
      <c r="D1761" s="546"/>
      <c r="E1761" s="171" t="str">
        <f t="shared" si="27"/>
        <v>1900</v>
      </c>
      <c r="F1761" s="547">
        <v>0</v>
      </c>
      <c r="G1761" s="548">
        <v>0</v>
      </c>
      <c r="H1761" s="547">
        <v>0</v>
      </c>
      <c r="I1761" s="545" t="s">
        <v>12679</v>
      </c>
      <c r="J1761" s="545"/>
      <c r="K1761" s="545" t="s">
        <v>13413</v>
      </c>
      <c r="L1761" s="545" t="s">
        <v>13906</v>
      </c>
      <c r="M1761" s="548" t="s">
        <v>13758</v>
      </c>
      <c r="N1761" s="545" t="s">
        <v>13413</v>
      </c>
      <c r="O1761" s="545" t="s">
        <v>15431</v>
      </c>
      <c r="P1761" s="549">
        <v>1887</v>
      </c>
      <c r="Q1761" s="549">
        <v>1</v>
      </c>
      <c r="R1761" s="549">
        <v>88</v>
      </c>
      <c r="S1761" s="548"/>
      <c r="T1761" s="548"/>
      <c r="U1761" s="99"/>
    </row>
    <row r="1762" spans="1:21" ht="19.5" customHeight="1">
      <c r="A1762" s="545">
        <v>2275</v>
      </c>
      <c r="B1762" s="545" t="s">
        <v>3089</v>
      </c>
      <c r="C1762" s="545" t="s">
        <v>216</v>
      </c>
      <c r="D1762" s="546"/>
      <c r="E1762" s="171" t="str">
        <f t="shared" si="27"/>
        <v>1900</v>
      </c>
      <c r="F1762" s="547">
        <v>0</v>
      </c>
      <c r="G1762" s="548">
        <v>0</v>
      </c>
      <c r="H1762" s="547">
        <v>0</v>
      </c>
      <c r="I1762" s="545" t="s">
        <v>12680</v>
      </c>
      <c r="J1762" s="545"/>
      <c r="K1762" s="545" t="s">
        <v>13413</v>
      </c>
      <c r="L1762" s="545" t="s">
        <v>13413</v>
      </c>
      <c r="M1762" s="548" t="s">
        <v>13758</v>
      </c>
      <c r="N1762" s="545" t="s">
        <v>13413</v>
      </c>
      <c r="O1762" s="545" t="s">
        <v>15432</v>
      </c>
      <c r="P1762" s="549">
        <v>1888</v>
      </c>
      <c r="Q1762" s="549">
        <v>1</v>
      </c>
      <c r="R1762" s="549">
        <v>20</v>
      </c>
      <c r="S1762" s="548"/>
      <c r="T1762" s="548"/>
      <c r="U1762" s="99"/>
    </row>
    <row r="1763" spans="1:21" ht="19.5" customHeight="1">
      <c r="A1763" s="545">
        <v>2276</v>
      </c>
      <c r="B1763" s="545" t="s">
        <v>11542</v>
      </c>
      <c r="C1763" s="545" t="s">
        <v>216</v>
      </c>
      <c r="D1763" s="546"/>
      <c r="E1763" s="171" t="str">
        <f t="shared" si="27"/>
        <v>1900</v>
      </c>
      <c r="F1763" s="547">
        <v>0</v>
      </c>
      <c r="G1763" s="548">
        <v>0</v>
      </c>
      <c r="H1763" s="547">
        <v>0</v>
      </c>
      <c r="I1763" s="545" t="s">
        <v>12661</v>
      </c>
      <c r="J1763" s="545"/>
      <c r="K1763" s="545" t="s">
        <v>13413</v>
      </c>
      <c r="L1763" s="545" t="s">
        <v>13906</v>
      </c>
      <c r="M1763" s="548" t="s">
        <v>13758</v>
      </c>
      <c r="N1763" s="545" t="s">
        <v>13413</v>
      </c>
      <c r="O1763" s="545" t="s">
        <v>15433</v>
      </c>
      <c r="P1763" s="549">
        <v>1889</v>
      </c>
      <c r="Q1763" s="549">
        <v>1</v>
      </c>
      <c r="R1763" s="549">
        <v>89</v>
      </c>
      <c r="S1763" s="548"/>
      <c r="T1763" s="548"/>
      <c r="U1763" s="99"/>
    </row>
    <row r="1764" spans="1:21" ht="19.5" customHeight="1">
      <c r="A1764" s="545">
        <v>2277</v>
      </c>
      <c r="B1764" s="545" t="s">
        <v>11541</v>
      </c>
      <c r="C1764" s="545" t="s">
        <v>216</v>
      </c>
      <c r="D1764" s="546"/>
      <c r="E1764" s="171" t="str">
        <f t="shared" si="27"/>
        <v>1900</v>
      </c>
      <c r="F1764" s="547">
        <v>0</v>
      </c>
      <c r="G1764" s="548">
        <v>0</v>
      </c>
      <c r="H1764" s="547">
        <v>0</v>
      </c>
      <c r="I1764" s="545" t="s">
        <v>12661</v>
      </c>
      <c r="J1764" s="545"/>
      <c r="K1764" s="545" t="s">
        <v>13413</v>
      </c>
      <c r="L1764" s="545" t="s">
        <v>13906</v>
      </c>
      <c r="M1764" s="548" t="s">
        <v>13758</v>
      </c>
      <c r="N1764" s="545" t="s">
        <v>13413</v>
      </c>
      <c r="O1764" s="545" t="s">
        <v>15434</v>
      </c>
      <c r="P1764" s="549">
        <v>1890</v>
      </c>
      <c r="Q1764" s="549">
        <v>1</v>
      </c>
      <c r="R1764" s="549">
        <v>89</v>
      </c>
      <c r="S1764" s="548"/>
      <c r="T1764" s="548"/>
      <c r="U1764" s="99"/>
    </row>
    <row r="1765" spans="1:21" ht="19.5" customHeight="1">
      <c r="A1765" s="545">
        <v>2278</v>
      </c>
      <c r="B1765" s="545" t="s">
        <v>11540</v>
      </c>
      <c r="C1765" s="545" t="s">
        <v>216</v>
      </c>
      <c r="D1765" s="546"/>
      <c r="E1765" s="171" t="str">
        <f t="shared" si="27"/>
        <v>1900</v>
      </c>
      <c r="F1765" s="547">
        <v>0</v>
      </c>
      <c r="G1765" s="548">
        <v>0</v>
      </c>
      <c r="H1765" s="547">
        <v>0</v>
      </c>
      <c r="I1765" s="545" t="s">
        <v>12661</v>
      </c>
      <c r="J1765" s="545"/>
      <c r="K1765" s="545" t="s">
        <v>13413</v>
      </c>
      <c r="L1765" s="545" t="s">
        <v>13906</v>
      </c>
      <c r="M1765" s="548" t="s">
        <v>13758</v>
      </c>
      <c r="N1765" s="545" t="s">
        <v>13413</v>
      </c>
      <c r="O1765" s="545" t="s">
        <v>15435</v>
      </c>
      <c r="P1765" s="549">
        <v>1891</v>
      </c>
      <c r="Q1765" s="549">
        <v>1</v>
      </c>
      <c r="R1765" s="549">
        <v>89</v>
      </c>
      <c r="S1765" s="548"/>
      <c r="T1765" s="548"/>
      <c r="U1765" s="99"/>
    </row>
    <row r="1766" spans="1:21" ht="19.5" customHeight="1">
      <c r="A1766" s="545">
        <v>2279</v>
      </c>
      <c r="B1766" s="545" t="s">
        <v>11539</v>
      </c>
      <c r="C1766" s="545" t="s">
        <v>216</v>
      </c>
      <c r="D1766" s="546"/>
      <c r="E1766" s="171" t="str">
        <f t="shared" si="27"/>
        <v>1900</v>
      </c>
      <c r="F1766" s="547">
        <v>0</v>
      </c>
      <c r="G1766" s="548">
        <v>0</v>
      </c>
      <c r="H1766" s="547">
        <v>0</v>
      </c>
      <c r="I1766" s="545" t="s">
        <v>12661</v>
      </c>
      <c r="J1766" s="545"/>
      <c r="K1766" s="545" t="s">
        <v>13413</v>
      </c>
      <c r="L1766" s="545" t="s">
        <v>13906</v>
      </c>
      <c r="M1766" s="548" t="s">
        <v>13758</v>
      </c>
      <c r="N1766" s="545" t="s">
        <v>13413</v>
      </c>
      <c r="O1766" s="545" t="s">
        <v>15083</v>
      </c>
      <c r="P1766" s="549">
        <v>1892</v>
      </c>
      <c r="Q1766" s="549">
        <v>1</v>
      </c>
      <c r="R1766" s="549">
        <v>89</v>
      </c>
      <c r="S1766" s="548"/>
      <c r="T1766" s="548"/>
      <c r="U1766" s="99"/>
    </row>
    <row r="1767" spans="1:21" ht="19.5" customHeight="1">
      <c r="A1767" s="545">
        <v>2280</v>
      </c>
      <c r="B1767" s="545" t="s">
        <v>11538</v>
      </c>
      <c r="C1767" s="545" t="s">
        <v>216</v>
      </c>
      <c r="D1767" s="546"/>
      <c r="E1767" s="171" t="str">
        <f t="shared" si="27"/>
        <v>1900</v>
      </c>
      <c r="F1767" s="547">
        <v>0</v>
      </c>
      <c r="G1767" s="548">
        <v>0</v>
      </c>
      <c r="H1767" s="547">
        <v>0</v>
      </c>
      <c r="I1767" s="545" t="s">
        <v>12679</v>
      </c>
      <c r="J1767" s="545"/>
      <c r="K1767" s="545" t="s">
        <v>13413</v>
      </c>
      <c r="L1767" s="545" t="s">
        <v>13906</v>
      </c>
      <c r="M1767" s="548" t="s">
        <v>13758</v>
      </c>
      <c r="N1767" s="545" t="s">
        <v>13413</v>
      </c>
      <c r="O1767" s="545" t="s">
        <v>15436</v>
      </c>
      <c r="P1767" s="549">
        <v>1893</v>
      </c>
      <c r="Q1767" s="549">
        <v>1</v>
      </c>
      <c r="R1767" s="549">
        <v>88</v>
      </c>
      <c r="S1767" s="548"/>
      <c r="T1767" s="548"/>
      <c r="U1767" s="99"/>
    </row>
    <row r="1768" spans="1:21" ht="19.5" customHeight="1">
      <c r="A1768" s="545">
        <v>2281</v>
      </c>
      <c r="B1768" s="545" t="s">
        <v>11537</v>
      </c>
      <c r="C1768" s="545" t="s">
        <v>216</v>
      </c>
      <c r="D1768" s="546"/>
      <c r="E1768" s="171" t="str">
        <f t="shared" si="27"/>
        <v>1900</v>
      </c>
      <c r="F1768" s="547">
        <v>0</v>
      </c>
      <c r="G1768" s="548">
        <v>0</v>
      </c>
      <c r="H1768" s="547">
        <v>0</v>
      </c>
      <c r="I1768" s="545" t="s">
        <v>12679</v>
      </c>
      <c r="J1768" s="545"/>
      <c r="K1768" s="545" t="s">
        <v>13413</v>
      </c>
      <c r="L1768" s="545" t="s">
        <v>13906</v>
      </c>
      <c r="M1768" s="548" t="s">
        <v>13758</v>
      </c>
      <c r="N1768" s="545" t="s">
        <v>13413</v>
      </c>
      <c r="O1768" s="545" t="s">
        <v>15437</v>
      </c>
      <c r="P1768" s="549">
        <v>1894</v>
      </c>
      <c r="Q1768" s="549">
        <v>1</v>
      </c>
      <c r="R1768" s="549">
        <v>88</v>
      </c>
      <c r="S1768" s="548"/>
      <c r="T1768" s="548"/>
      <c r="U1768" s="99"/>
    </row>
    <row r="1769" spans="1:21" ht="19.5" customHeight="1">
      <c r="A1769" s="545">
        <v>2282</v>
      </c>
      <c r="B1769" s="545" t="s">
        <v>11536</v>
      </c>
      <c r="C1769" s="545" t="s">
        <v>216</v>
      </c>
      <c r="D1769" s="546"/>
      <c r="E1769" s="171" t="str">
        <f t="shared" si="27"/>
        <v>1900</v>
      </c>
      <c r="F1769" s="547">
        <v>0</v>
      </c>
      <c r="G1769" s="548">
        <v>0</v>
      </c>
      <c r="H1769" s="547">
        <v>0</v>
      </c>
      <c r="I1769" s="545" t="s">
        <v>12661</v>
      </c>
      <c r="J1769" s="545"/>
      <c r="K1769" s="545" t="s">
        <v>13413</v>
      </c>
      <c r="L1769" s="545" t="s">
        <v>13906</v>
      </c>
      <c r="M1769" s="548" t="s">
        <v>13758</v>
      </c>
      <c r="N1769" s="545" t="s">
        <v>13413</v>
      </c>
      <c r="O1769" s="545" t="s">
        <v>15438</v>
      </c>
      <c r="P1769" s="549">
        <v>1895</v>
      </c>
      <c r="Q1769" s="549">
        <v>1</v>
      </c>
      <c r="R1769" s="549">
        <v>89</v>
      </c>
      <c r="S1769" s="548"/>
      <c r="T1769" s="548"/>
      <c r="U1769" s="99"/>
    </row>
    <row r="1770" spans="1:21" ht="19.5" customHeight="1">
      <c r="A1770" s="545">
        <v>2283</v>
      </c>
      <c r="B1770" s="545" t="s">
        <v>11535</v>
      </c>
      <c r="C1770" s="545" t="s">
        <v>216</v>
      </c>
      <c r="D1770" s="546"/>
      <c r="E1770" s="171" t="str">
        <f t="shared" si="27"/>
        <v>1900</v>
      </c>
      <c r="F1770" s="547">
        <v>0</v>
      </c>
      <c r="G1770" s="548">
        <v>0</v>
      </c>
      <c r="H1770" s="547">
        <v>0</v>
      </c>
      <c r="I1770" s="545" t="s">
        <v>12661</v>
      </c>
      <c r="J1770" s="545"/>
      <c r="K1770" s="545" t="s">
        <v>13413</v>
      </c>
      <c r="L1770" s="545" t="s">
        <v>13906</v>
      </c>
      <c r="M1770" s="548" t="s">
        <v>13758</v>
      </c>
      <c r="N1770" s="545" t="s">
        <v>13413</v>
      </c>
      <c r="O1770" s="545" t="s">
        <v>15439</v>
      </c>
      <c r="P1770" s="549">
        <v>1896</v>
      </c>
      <c r="Q1770" s="549">
        <v>1</v>
      </c>
      <c r="R1770" s="549">
        <v>89</v>
      </c>
      <c r="S1770" s="548"/>
      <c r="T1770" s="548"/>
      <c r="U1770" s="99"/>
    </row>
    <row r="1771" spans="1:21" ht="19.5" customHeight="1">
      <c r="A1771" s="545">
        <v>2284</v>
      </c>
      <c r="B1771" s="545" t="s">
        <v>11534</v>
      </c>
      <c r="C1771" s="545" t="s">
        <v>216</v>
      </c>
      <c r="D1771" s="546"/>
      <c r="E1771" s="171" t="str">
        <f t="shared" si="27"/>
        <v>1900</v>
      </c>
      <c r="F1771" s="547">
        <v>0</v>
      </c>
      <c r="G1771" s="548">
        <v>0</v>
      </c>
      <c r="H1771" s="547">
        <v>0</v>
      </c>
      <c r="I1771" s="545" t="s">
        <v>12661</v>
      </c>
      <c r="J1771" s="545"/>
      <c r="K1771" s="545" t="s">
        <v>13413</v>
      </c>
      <c r="L1771" s="545" t="s">
        <v>13906</v>
      </c>
      <c r="M1771" s="548" t="s">
        <v>13758</v>
      </c>
      <c r="N1771" s="545" t="s">
        <v>13413</v>
      </c>
      <c r="O1771" s="545" t="s">
        <v>15440</v>
      </c>
      <c r="P1771" s="549">
        <v>1897</v>
      </c>
      <c r="Q1771" s="549">
        <v>1</v>
      </c>
      <c r="R1771" s="549">
        <v>89</v>
      </c>
      <c r="S1771" s="548"/>
      <c r="T1771" s="548"/>
      <c r="U1771" s="99"/>
    </row>
    <row r="1772" spans="1:21" ht="19.5" customHeight="1">
      <c r="A1772" s="545">
        <v>2285</v>
      </c>
      <c r="B1772" s="545" t="s">
        <v>11533</v>
      </c>
      <c r="C1772" s="545" t="s">
        <v>216</v>
      </c>
      <c r="D1772" s="546"/>
      <c r="E1772" s="171" t="str">
        <f t="shared" si="27"/>
        <v>1900</v>
      </c>
      <c r="F1772" s="547">
        <v>0</v>
      </c>
      <c r="G1772" s="548">
        <v>0</v>
      </c>
      <c r="H1772" s="547">
        <v>0</v>
      </c>
      <c r="I1772" s="545" t="s">
        <v>12661</v>
      </c>
      <c r="J1772" s="545"/>
      <c r="K1772" s="545" t="s">
        <v>13413</v>
      </c>
      <c r="L1772" s="545" t="s">
        <v>13906</v>
      </c>
      <c r="M1772" s="548" t="s">
        <v>13758</v>
      </c>
      <c r="N1772" s="545" t="s">
        <v>13413</v>
      </c>
      <c r="O1772" s="545" t="s">
        <v>15441</v>
      </c>
      <c r="P1772" s="549">
        <v>1898</v>
      </c>
      <c r="Q1772" s="549">
        <v>1</v>
      </c>
      <c r="R1772" s="549">
        <v>89</v>
      </c>
      <c r="S1772" s="548"/>
      <c r="T1772" s="548"/>
      <c r="U1772" s="99"/>
    </row>
    <row r="1773" spans="1:21" ht="19.5" customHeight="1">
      <c r="A1773" s="545">
        <v>2286</v>
      </c>
      <c r="B1773" s="545" t="s">
        <v>11532</v>
      </c>
      <c r="C1773" s="545" t="s">
        <v>216</v>
      </c>
      <c r="D1773" s="546"/>
      <c r="E1773" s="171" t="str">
        <f t="shared" si="27"/>
        <v>1900</v>
      </c>
      <c r="F1773" s="547">
        <v>0</v>
      </c>
      <c r="G1773" s="548">
        <v>0</v>
      </c>
      <c r="H1773" s="547">
        <v>0</v>
      </c>
      <c r="I1773" s="545" t="s">
        <v>12661</v>
      </c>
      <c r="J1773" s="545"/>
      <c r="K1773" s="545" t="s">
        <v>13413</v>
      </c>
      <c r="L1773" s="545" t="s">
        <v>13906</v>
      </c>
      <c r="M1773" s="548" t="s">
        <v>13758</v>
      </c>
      <c r="N1773" s="545" t="s">
        <v>13413</v>
      </c>
      <c r="O1773" s="545" t="s">
        <v>15442</v>
      </c>
      <c r="P1773" s="549">
        <v>1899</v>
      </c>
      <c r="Q1773" s="549">
        <v>1</v>
      </c>
      <c r="R1773" s="549">
        <v>89</v>
      </c>
      <c r="S1773" s="548"/>
      <c r="T1773" s="548"/>
      <c r="U1773" s="99"/>
    </row>
    <row r="1774" spans="1:21" ht="19.5" customHeight="1">
      <c r="A1774" s="545">
        <v>2287</v>
      </c>
      <c r="B1774" s="545" t="s">
        <v>586</v>
      </c>
      <c r="C1774" s="545" t="s">
        <v>216</v>
      </c>
      <c r="D1774" s="546"/>
      <c r="E1774" s="171" t="str">
        <f t="shared" si="27"/>
        <v>1900</v>
      </c>
      <c r="F1774" s="547">
        <v>0</v>
      </c>
      <c r="G1774" s="548">
        <v>0</v>
      </c>
      <c r="H1774" s="547">
        <v>0</v>
      </c>
      <c r="I1774" s="545" t="s">
        <v>12661</v>
      </c>
      <c r="J1774" s="545"/>
      <c r="K1774" s="545" t="s">
        <v>13413</v>
      </c>
      <c r="L1774" s="545" t="s">
        <v>13906</v>
      </c>
      <c r="M1774" s="548" t="s">
        <v>13758</v>
      </c>
      <c r="N1774" s="545" t="s">
        <v>13413</v>
      </c>
      <c r="O1774" s="545" t="s">
        <v>15443</v>
      </c>
      <c r="P1774" s="549">
        <v>1900</v>
      </c>
      <c r="Q1774" s="549">
        <v>1</v>
      </c>
      <c r="R1774" s="549">
        <v>89</v>
      </c>
      <c r="S1774" s="548"/>
      <c r="T1774" s="548"/>
      <c r="U1774" s="99"/>
    </row>
    <row r="1775" spans="1:21" ht="19.5" customHeight="1">
      <c r="A1775" s="545">
        <v>2288</v>
      </c>
      <c r="B1775" s="545" t="s">
        <v>11531</v>
      </c>
      <c r="C1775" s="545" t="s">
        <v>216</v>
      </c>
      <c r="D1775" s="546"/>
      <c r="E1775" s="171" t="str">
        <f t="shared" si="27"/>
        <v>1900</v>
      </c>
      <c r="F1775" s="547">
        <v>0</v>
      </c>
      <c r="G1775" s="548">
        <v>0</v>
      </c>
      <c r="H1775" s="547">
        <v>0</v>
      </c>
      <c r="I1775" s="545" t="s">
        <v>12661</v>
      </c>
      <c r="J1775" s="545"/>
      <c r="K1775" s="545" t="s">
        <v>13413</v>
      </c>
      <c r="L1775" s="545" t="s">
        <v>13906</v>
      </c>
      <c r="M1775" s="548" t="s">
        <v>13758</v>
      </c>
      <c r="N1775" s="545" t="s">
        <v>13413</v>
      </c>
      <c r="O1775" s="545" t="s">
        <v>15444</v>
      </c>
      <c r="P1775" s="549">
        <v>1901</v>
      </c>
      <c r="Q1775" s="549">
        <v>1</v>
      </c>
      <c r="R1775" s="549">
        <v>89</v>
      </c>
      <c r="S1775" s="548"/>
      <c r="T1775" s="548"/>
      <c r="U1775" s="99"/>
    </row>
    <row r="1776" spans="1:21" ht="19.5" customHeight="1">
      <c r="A1776" s="545">
        <v>2289</v>
      </c>
      <c r="B1776" s="545" t="s">
        <v>587</v>
      </c>
      <c r="C1776" s="545" t="s">
        <v>216</v>
      </c>
      <c r="D1776" s="546"/>
      <c r="E1776" s="171" t="str">
        <f t="shared" si="27"/>
        <v>1900</v>
      </c>
      <c r="F1776" s="547">
        <v>0</v>
      </c>
      <c r="G1776" s="548">
        <v>0</v>
      </c>
      <c r="H1776" s="547">
        <v>0</v>
      </c>
      <c r="I1776" s="545" t="s">
        <v>12661</v>
      </c>
      <c r="J1776" s="545"/>
      <c r="K1776" s="545" t="s">
        <v>13413</v>
      </c>
      <c r="L1776" s="545" t="s">
        <v>13906</v>
      </c>
      <c r="M1776" s="548" t="s">
        <v>13758</v>
      </c>
      <c r="N1776" s="545" t="s">
        <v>13413</v>
      </c>
      <c r="O1776" s="545" t="s">
        <v>15445</v>
      </c>
      <c r="P1776" s="549">
        <v>1902</v>
      </c>
      <c r="Q1776" s="549">
        <v>1</v>
      </c>
      <c r="R1776" s="549">
        <v>89</v>
      </c>
      <c r="S1776" s="548"/>
      <c r="T1776" s="548"/>
      <c r="U1776" s="99"/>
    </row>
    <row r="1777" spans="1:21" ht="19.5" customHeight="1">
      <c r="A1777" s="545">
        <v>2290</v>
      </c>
      <c r="B1777" s="545" t="s">
        <v>11530</v>
      </c>
      <c r="C1777" s="545" t="s">
        <v>216</v>
      </c>
      <c r="D1777" s="546"/>
      <c r="E1777" s="171" t="str">
        <f t="shared" si="27"/>
        <v>1900</v>
      </c>
      <c r="F1777" s="547">
        <v>0</v>
      </c>
      <c r="G1777" s="548">
        <v>0</v>
      </c>
      <c r="H1777" s="547">
        <v>0</v>
      </c>
      <c r="I1777" s="545" t="s">
        <v>12661</v>
      </c>
      <c r="J1777" s="545"/>
      <c r="K1777" s="545" t="s">
        <v>13413</v>
      </c>
      <c r="L1777" s="545" t="s">
        <v>13906</v>
      </c>
      <c r="M1777" s="548" t="s">
        <v>13758</v>
      </c>
      <c r="N1777" s="545" t="s">
        <v>13413</v>
      </c>
      <c r="O1777" s="545" t="s">
        <v>15446</v>
      </c>
      <c r="P1777" s="549">
        <v>1903</v>
      </c>
      <c r="Q1777" s="549">
        <v>1</v>
      </c>
      <c r="R1777" s="549">
        <v>89</v>
      </c>
      <c r="S1777" s="548"/>
      <c r="T1777" s="548"/>
      <c r="U1777" s="99"/>
    </row>
    <row r="1778" spans="1:21" ht="19.5" customHeight="1">
      <c r="A1778" s="545">
        <v>2291</v>
      </c>
      <c r="B1778" s="545" t="s">
        <v>11529</v>
      </c>
      <c r="C1778" s="545" t="s">
        <v>216</v>
      </c>
      <c r="D1778" s="546"/>
      <c r="E1778" s="171" t="str">
        <f t="shared" si="27"/>
        <v>1900</v>
      </c>
      <c r="F1778" s="547">
        <v>0</v>
      </c>
      <c r="G1778" s="548">
        <v>0</v>
      </c>
      <c r="H1778" s="547">
        <v>0</v>
      </c>
      <c r="I1778" s="545" t="s">
        <v>12661</v>
      </c>
      <c r="J1778" s="545"/>
      <c r="K1778" s="545" t="s">
        <v>13413</v>
      </c>
      <c r="L1778" s="545" t="s">
        <v>13906</v>
      </c>
      <c r="M1778" s="548" t="s">
        <v>13758</v>
      </c>
      <c r="N1778" s="545" t="s">
        <v>13413</v>
      </c>
      <c r="O1778" s="545" t="s">
        <v>15447</v>
      </c>
      <c r="P1778" s="549">
        <v>1904</v>
      </c>
      <c r="Q1778" s="549">
        <v>1</v>
      </c>
      <c r="R1778" s="549">
        <v>89</v>
      </c>
      <c r="S1778" s="548"/>
      <c r="T1778" s="548"/>
      <c r="U1778" s="99"/>
    </row>
    <row r="1779" spans="1:21" ht="19.5" customHeight="1">
      <c r="A1779" s="545">
        <v>2292</v>
      </c>
      <c r="B1779" s="545" t="s">
        <v>11528</v>
      </c>
      <c r="C1779" s="545" t="s">
        <v>216</v>
      </c>
      <c r="D1779" s="546"/>
      <c r="E1779" s="171" t="str">
        <f t="shared" si="27"/>
        <v>1900</v>
      </c>
      <c r="F1779" s="547">
        <v>0</v>
      </c>
      <c r="G1779" s="548">
        <v>0</v>
      </c>
      <c r="H1779" s="547">
        <v>0</v>
      </c>
      <c r="I1779" s="545" t="s">
        <v>12661</v>
      </c>
      <c r="J1779" s="545"/>
      <c r="K1779" s="545" t="s">
        <v>13413</v>
      </c>
      <c r="L1779" s="545" t="s">
        <v>13906</v>
      </c>
      <c r="M1779" s="548" t="s">
        <v>13758</v>
      </c>
      <c r="N1779" s="545" t="s">
        <v>13413</v>
      </c>
      <c r="O1779" s="545" t="s">
        <v>15448</v>
      </c>
      <c r="P1779" s="549">
        <v>1905</v>
      </c>
      <c r="Q1779" s="549">
        <v>1</v>
      </c>
      <c r="R1779" s="549">
        <v>89</v>
      </c>
      <c r="S1779" s="548"/>
      <c r="T1779" s="548"/>
      <c r="U1779" s="99"/>
    </row>
    <row r="1780" spans="1:21" ht="19.5" customHeight="1">
      <c r="A1780" s="545">
        <v>2293</v>
      </c>
      <c r="B1780" s="545" t="s">
        <v>11527</v>
      </c>
      <c r="C1780" s="545" t="s">
        <v>216</v>
      </c>
      <c r="D1780" s="546"/>
      <c r="E1780" s="171" t="str">
        <f t="shared" si="27"/>
        <v>1900</v>
      </c>
      <c r="F1780" s="547">
        <v>0</v>
      </c>
      <c r="G1780" s="548">
        <v>0</v>
      </c>
      <c r="H1780" s="547">
        <v>0</v>
      </c>
      <c r="I1780" s="545" t="s">
        <v>12661</v>
      </c>
      <c r="J1780" s="545"/>
      <c r="K1780" s="545" t="s">
        <v>13413</v>
      </c>
      <c r="L1780" s="545" t="s">
        <v>15449</v>
      </c>
      <c r="M1780" s="548" t="s">
        <v>13758</v>
      </c>
      <c r="N1780" s="545" t="s">
        <v>13413</v>
      </c>
      <c r="O1780" s="545" t="s">
        <v>15277</v>
      </c>
      <c r="P1780" s="549">
        <v>1906</v>
      </c>
      <c r="Q1780" s="549">
        <v>1</v>
      </c>
      <c r="R1780" s="549">
        <v>89</v>
      </c>
      <c r="S1780" s="548"/>
      <c r="T1780" s="548"/>
      <c r="U1780" s="99"/>
    </row>
    <row r="1781" spans="1:21" ht="19.5" customHeight="1">
      <c r="A1781" s="545">
        <v>2294</v>
      </c>
      <c r="B1781" s="545" t="s">
        <v>11526</v>
      </c>
      <c r="C1781" s="545" t="s">
        <v>216</v>
      </c>
      <c r="D1781" s="546"/>
      <c r="E1781" s="171" t="str">
        <f t="shared" si="27"/>
        <v>1900</v>
      </c>
      <c r="F1781" s="547">
        <v>0</v>
      </c>
      <c r="G1781" s="548">
        <v>0</v>
      </c>
      <c r="H1781" s="547">
        <v>0</v>
      </c>
      <c r="I1781" s="545" t="s">
        <v>12661</v>
      </c>
      <c r="J1781" s="545"/>
      <c r="K1781" s="545" t="s">
        <v>13413</v>
      </c>
      <c r="L1781" s="545" t="s">
        <v>15449</v>
      </c>
      <c r="M1781" s="548" t="s">
        <v>13758</v>
      </c>
      <c r="N1781" s="545" t="s">
        <v>13413</v>
      </c>
      <c r="O1781" s="545" t="s">
        <v>15450</v>
      </c>
      <c r="P1781" s="549">
        <v>1907</v>
      </c>
      <c r="Q1781" s="549">
        <v>1</v>
      </c>
      <c r="R1781" s="549">
        <v>89</v>
      </c>
      <c r="S1781" s="548"/>
      <c r="T1781" s="548"/>
      <c r="U1781" s="99"/>
    </row>
    <row r="1782" spans="1:21" ht="19.5" customHeight="1">
      <c r="A1782" s="545">
        <v>2295</v>
      </c>
      <c r="B1782" s="545" t="s">
        <v>11525</v>
      </c>
      <c r="C1782" s="545" t="s">
        <v>216</v>
      </c>
      <c r="D1782" s="546"/>
      <c r="E1782" s="171" t="str">
        <f t="shared" si="27"/>
        <v>1900</v>
      </c>
      <c r="F1782" s="547">
        <v>0</v>
      </c>
      <c r="G1782" s="548">
        <v>0</v>
      </c>
      <c r="H1782" s="547">
        <v>0</v>
      </c>
      <c r="I1782" s="545" t="s">
        <v>12661</v>
      </c>
      <c r="J1782" s="545"/>
      <c r="K1782" s="545" t="s">
        <v>13413</v>
      </c>
      <c r="L1782" s="545" t="s">
        <v>15451</v>
      </c>
      <c r="M1782" s="548" t="s">
        <v>13758</v>
      </c>
      <c r="N1782" s="545" t="s">
        <v>13413</v>
      </c>
      <c r="O1782" s="545" t="s">
        <v>15452</v>
      </c>
      <c r="P1782" s="549">
        <v>1908</v>
      </c>
      <c r="Q1782" s="549">
        <v>1</v>
      </c>
      <c r="R1782" s="549">
        <v>89</v>
      </c>
      <c r="S1782" s="548"/>
      <c r="T1782" s="548"/>
      <c r="U1782" s="99"/>
    </row>
    <row r="1783" spans="1:21" ht="19.5" customHeight="1">
      <c r="A1783" s="545">
        <v>2296</v>
      </c>
      <c r="B1783" s="545" t="s">
        <v>11524</v>
      </c>
      <c r="C1783" s="545" t="s">
        <v>216</v>
      </c>
      <c r="D1783" s="546"/>
      <c r="E1783" s="171" t="str">
        <f t="shared" si="27"/>
        <v>1900</v>
      </c>
      <c r="F1783" s="547">
        <v>0</v>
      </c>
      <c r="G1783" s="548">
        <v>0</v>
      </c>
      <c r="H1783" s="547">
        <v>0</v>
      </c>
      <c r="I1783" s="545" t="s">
        <v>12661</v>
      </c>
      <c r="J1783" s="545"/>
      <c r="K1783" s="545" t="s">
        <v>13413</v>
      </c>
      <c r="L1783" s="545" t="s">
        <v>15451</v>
      </c>
      <c r="M1783" s="548" t="s">
        <v>13758</v>
      </c>
      <c r="N1783" s="545" t="s">
        <v>13413</v>
      </c>
      <c r="O1783" s="545" t="s">
        <v>15453</v>
      </c>
      <c r="P1783" s="549">
        <v>1909</v>
      </c>
      <c r="Q1783" s="549">
        <v>1</v>
      </c>
      <c r="R1783" s="549">
        <v>89</v>
      </c>
      <c r="S1783" s="548"/>
      <c r="T1783" s="548"/>
      <c r="U1783" s="99"/>
    </row>
    <row r="1784" spans="1:21" ht="19.5" customHeight="1">
      <c r="A1784" s="545">
        <v>2297</v>
      </c>
      <c r="B1784" s="545" t="s">
        <v>11523</v>
      </c>
      <c r="C1784" s="545" t="s">
        <v>216</v>
      </c>
      <c r="D1784" s="546"/>
      <c r="E1784" s="171" t="str">
        <f t="shared" si="27"/>
        <v>1900</v>
      </c>
      <c r="F1784" s="547">
        <v>0</v>
      </c>
      <c r="G1784" s="548">
        <v>0</v>
      </c>
      <c r="H1784" s="547">
        <v>0</v>
      </c>
      <c r="I1784" s="545" t="s">
        <v>12661</v>
      </c>
      <c r="J1784" s="545"/>
      <c r="K1784" s="545" t="s">
        <v>13413</v>
      </c>
      <c r="L1784" s="545" t="s">
        <v>15454</v>
      </c>
      <c r="M1784" s="548" t="s">
        <v>13758</v>
      </c>
      <c r="N1784" s="545" t="s">
        <v>13413</v>
      </c>
      <c r="O1784" s="545" t="s">
        <v>15455</v>
      </c>
      <c r="P1784" s="549">
        <v>1910</v>
      </c>
      <c r="Q1784" s="549">
        <v>1</v>
      </c>
      <c r="R1784" s="549">
        <v>89</v>
      </c>
      <c r="S1784" s="548"/>
      <c r="T1784" s="548"/>
      <c r="U1784" s="99"/>
    </row>
    <row r="1785" spans="1:21" ht="19.5" customHeight="1">
      <c r="A1785" s="545">
        <v>2298</v>
      </c>
      <c r="B1785" s="545" t="s">
        <v>11522</v>
      </c>
      <c r="C1785" s="545" t="s">
        <v>216</v>
      </c>
      <c r="D1785" s="546"/>
      <c r="E1785" s="171" t="str">
        <f t="shared" si="27"/>
        <v>1900</v>
      </c>
      <c r="F1785" s="547">
        <v>0</v>
      </c>
      <c r="G1785" s="548">
        <v>0</v>
      </c>
      <c r="H1785" s="547">
        <v>0</v>
      </c>
      <c r="I1785" s="545" t="s">
        <v>12661</v>
      </c>
      <c r="J1785" s="545"/>
      <c r="K1785" s="545" t="s">
        <v>13413</v>
      </c>
      <c r="L1785" s="545" t="s">
        <v>15454</v>
      </c>
      <c r="M1785" s="548" t="s">
        <v>13758</v>
      </c>
      <c r="N1785" s="545" t="s">
        <v>13413</v>
      </c>
      <c r="O1785" s="545" t="s">
        <v>15456</v>
      </c>
      <c r="P1785" s="549">
        <v>1911</v>
      </c>
      <c r="Q1785" s="549">
        <v>1</v>
      </c>
      <c r="R1785" s="549">
        <v>89</v>
      </c>
      <c r="S1785" s="548"/>
      <c r="T1785" s="548"/>
      <c r="U1785" s="99"/>
    </row>
    <row r="1786" spans="1:21" ht="19.5" customHeight="1">
      <c r="A1786" s="545">
        <v>2299</v>
      </c>
      <c r="B1786" s="545" t="s">
        <v>608</v>
      </c>
      <c r="C1786" s="545" t="s">
        <v>216</v>
      </c>
      <c r="D1786" s="546"/>
      <c r="E1786" s="171" t="str">
        <f t="shared" si="27"/>
        <v>1900</v>
      </c>
      <c r="F1786" s="547">
        <v>0</v>
      </c>
      <c r="G1786" s="548">
        <v>0</v>
      </c>
      <c r="H1786" s="547">
        <v>0</v>
      </c>
      <c r="I1786" s="545" t="s">
        <v>12661</v>
      </c>
      <c r="J1786" s="545"/>
      <c r="K1786" s="545" t="s">
        <v>13413</v>
      </c>
      <c r="L1786" s="545" t="s">
        <v>15457</v>
      </c>
      <c r="M1786" s="548" t="s">
        <v>13758</v>
      </c>
      <c r="N1786" s="545" t="s">
        <v>13413</v>
      </c>
      <c r="O1786" s="545" t="s">
        <v>15458</v>
      </c>
      <c r="P1786" s="549">
        <v>1912</v>
      </c>
      <c r="Q1786" s="549">
        <v>1</v>
      </c>
      <c r="R1786" s="549">
        <v>89</v>
      </c>
      <c r="S1786" s="548"/>
      <c r="T1786" s="548"/>
      <c r="U1786" s="99"/>
    </row>
    <row r="1787" spans="1:21" ht="19.5" customHeight="1">
      <c r="A1787" s="545">
        <v>2300</v>
      </c>
      <c r="B1787" s="545" t="s">
        <v>561</v>
      </c>
      <c r="C1787" s="545" t="s">
        <v>216</v>
      </c>
      <c r="D1787" s="546"/>
      <c r="E1787" s="171" t="str">
        <f t="shared" si="27"/>
        <v>1900</v>
      </c>
      <c r="F1787" s="547">
        <v>0</v>
      </c>
      <c r="G1787" s="548">
        <v>0</v>
      </c>
      <c r="H1787" s="547">
        <v>0</v>
      </c>
      <c r="I1787" s="545" t="s">
        <v>12679</v>
      </c>
      <c r="J1787" s="545"/>
      <c r="K1787" s="545" t="s">
        <v>13413</v>
      </c>
      <c r="L1787" s="545" t="s">
        <v>13906</v>
      </c>
      <c r="M1787" s="548" t="s">
        <v>13758</v>
      </c>
      <c r="N1787" s="545" t="s">
        <v>13413</v>
      </c>
      <c r="O1787" s="545" t="s">
        <v>15459</v>
      </c>
      <c r="P1787" s="549">
        <v>1913</v>
      </c>
      <c r="Q1787" s="549">
        <v>1</v>
      </c>
      <c r="R1787" s="549">
        <v>88</v>
      </c>
      <c r="S1787" s="548"/>
      <c r="T1787" s="548"/>
      <c r="U1787" s="99"/>
    </row>
    <row r="1788" spans="1:21" ht="19.5" customHeight="1">
      <c r="A1788" s="545">
        <v>2301</v>
      </c>
      <c r="B1788" s="545" t="s">
        <v>11521</v>
      </c>
      <c r="C1788" s="545" t="s">
        <v>216</v>
      </c>
      <c r="D1788" s="546"/>
      <c r="E1788" s="171" t="str">
        <f t="shared" si="27"/>
        <v>1900</v>
      </c>
      <c r="F1788" s="547">
        <v>0</v>
      </c>
      <c r="G1788" s="548">
        <v>0</v>
      </c>
      <c r="H1788" s="547">
        <v>0</v>
      </c>
      <c r="I1788" s="545" t="s">
        <v>12661</v>
      </c>
      <c r="J1788" s="545"/>
      <c r="K1788" s="545" t="s">
        <v>13413</v>
      </c>
      <c r="L1788" s="545" t="s">
        <v>13906</v>
      </c>
      <c r="M1788" s="548" t="s">
        <v>13758</v>
      </c>
      <c r="N1788" s="545" t="s">
        <v>13413</v>
      </c>
      <c r="O1788" s="545" t="s">
        <v>15460</v>
      </c>
      <c r="P1788" s="549">
        <v>1914</v>
      </c>
      <c r="Q1788" s="549">
        <v>1</v>
      </c>
      <c r="R1788" s="549">
        <v>89</v>
      </c>
      <c r="S1788" s="548"/>
      <c r="T1788" s="548"/>
      <c r="U1788" s="99"/>
    </row>
    <row r="1789" spans="1:21" ht="19.5" customHeight="1">
      <c r="A1789" s="545">
        <v>2302</v>
      </c>
      <c r="B1789" s="545" t="s">
        <v>11520</v>
      </c>
      <c r="C1789" s="545" t="s">
        <v>216</v>
      </c>
      <c r="D1789" s="546"/>
      <c r="E1789" s="171" t="str">
        <f t="shared" si="27"/>
        <v>1900</v>
      </c>
      <c r="F1789" s="547">
        <v>0</v>
      </c>
      <c r="G1789" s="548">
        <v>0</v>
      </c>
      <c r="H1789" s="547">
        <v>0</v>
      </c>
      <c r="I1789" s="545" t="s">
        <v>12661</v>
      </c>
      <c r="J1789" s="545"/>
      <c r="K1789" s="545" t="s">
        <v>13413</v>
      </c>
      <c r="L1789" s="545" t="s">
        <v>13906</v>
      </c>
      <c r="M1789" s="548" t="s">
        <v>13758</v>
      </c>
      <c r="N1789" s="545" t="s">
        <v>13413</v>
      </c>
      <c r="O1789" s="545" t="s">
        <v>15461</v>
      </c>
      <c r="P1789" s="549">
        <v>1915</v>
      </c>
      <c r="Q1789" s="549">
        <v>1</v>
      </c>
      <c r="R1789" s="549">
        <v>89</v>
      </c>
      <c r="S1789" s="548"/>
      <c r="T1789" s="548"/>
      <c r="U1789" s="99"/>
    </row>
    <row r="1790" spans="1:21" ht="19.5" customHeight="1">
      <c r="A1790" s="545">
        <v>2303</v>
      </c>
      <c r="B1790" s="545" t="s">
        <v>632</v>
      </c>
      <c r="C1790" s="545" t="s">
        <v>216</v>
      </c>
      <c r="D1790" s="546"/>
      <c r="E1790" s="171" t="str">
        <f t="shared" si="27"/>
        <v>1900</v>
      </c>
      <c r="F1790" s="547">
        <v>0</v>
      </c>
      <c r="G1790" s="548">
        <v>0</v>
      </c>
      <c r="H1790" s="547">
        <v>0</v>
      </c>
      <c r="I1790" s="545" t="s">
        <v>12661</v>
      </c>
      <c r="J1790" s="545"/>
      <c r="K1790" s="545" t="s">
        <v>13413</v>
      </c>
      <c r="L1790" s="545" t="s">
        <v>13906</v>
      </c>
      <c r="M1790" s="548" t="s">
        <v>13758</v>
      </c>
      <c r="N1790" s="545" t="s">
        <v>13413</v>
      </c>
      <c r="O1790" s="545" t="s">
        <v>15462</v>
      </c>
      <c r="P1790" s="549">
        <v>1916</v>
      </c>
      <c r="Q1790" s="549">
        <v>1</v>
      </c>
      <c r="R1790" s="549">
        <v>89</v>
      </c>
      <c r="S1790" s="548"/>
      <c r="T1790" s="548"/>
      <c r="U1790" s="99"/>
    </row>
    <row r="1791" spans="1:21" ht="19.5" customHeight="1">
      <c r="A1791" s="545">
        <v>2304</v>
      </c>
      <c r="B1791" s="545" t="s">
        <v>631</v>
      </c>
      <c r="C1791" s="545" t="s">
        <v>216</v>
      </c>
      <c r="D1791" s="546"/>
      <c r="E1791" s="171" t="str">
        <f t="shared" si="27"/>
        <v>1900</v>
      </c>
      <c r="F1791" s="547">
        <v>0</v>
      </c>
      <c r="G1791" s="548">
        <v>0</v>
      </c>
      <c r="H1791" s="547">
        <v>0</v>
      </c>
      <c r="I1791" s="545" t="s">
        <v>12661</v>
      </c>
      <c r="J1791" s="545"/>
      <c r="K1791" s="545" t="s">
        <v>13413</v>
      </c>
      <c r="L1791" s="545" t="s">
        <v>13906</v>
      </c>
      <c r="M1791" s="548" t="s">
        <v>13758</v>
      </c>
      <c r="N1791" s="545" t="s">
        <v>13413</v>
      </c>
      <c r="O1791" s="545" t="s">
        <v>15463</v>
      </c>
      <c r="P1791" s="549">
        <v>1917</v>
      </c>
      <c r="Q1791" s="549">
        <v>1</v>
      </c>
      <c r="R1791" s="549">
        <v>89</v>
      </c>
      <c r="S1791" s="548"/>
      <c r="T1791" s="548"/>
      <c r="U1791" s="99"/>
    </row>
    <row r="1792" spans="1:21" ht="19.5" customHeight="1">
      <c r="A1792" s="545">
        <v>2305</v>
      </c>
      <c r="B1792" s="545" t="s">
        <v>565</v>
      </c>
      <c r="C1792" s="545" t="s">
        <v>216</v>
      </c>
      <c r="D1792" s="546"/>
      <c r="E1792" s="171" t="str">
        <f t="shared" si="27"/>
        <v>1900</v>
      </c>
      <c r="F1792" s="547">
        <v>0</v>
      </c>
      <c r="G1792" s="548">
        <v>0</v>
      </c>
      <c r="H1792" s="547">
        <v>0</v>
      </c>
      <c r="I1792" s="545" t="s">
        <v>12679</v>
      </c>
      <c r="J1792" s="545"/>
      <c r="K1792" s="545" t="s">
        <v>13413</v>
      </c>
      <c r="L1792" s="545" t="s">
        <v>13906</v>
      </c>
      <c r="M1792" s="548" t="s">
        <v>13758</v>
      </c>
      <c r="N1792" s="545" t="s">
        <v>13413</v>
      </c>
      <c r="O1792" s="545" t="s">
        <v>15464</v>
      </c>
      <c r="P1792" s="549">
        <v>1918</v>
      </c>
      <c r="Q1792" s="549">
        <v>1</v>
      </c>
      <c r="R1792" s="549">
        <v>88</v>
      </c>
      <c r="S1792" s="548"/>
      <c r="T1792" s="548"/>
      <c r="U1792" s="99"/>
    </row>
    <row r="1793" spans="1:21" ht="19.5" customHeight="1">
      <c r="A1793" s="545">
        <v>2306</v>
      </c>
      <c r="B1793" s="545" t="s">
        <v>11519</v>
      </c>
      <c r="C1793" s="545" t="s">
        <v>216</v>
      </c>
      <c r="D1793" s="546"/>
      <c r="E1793" s="171" t="str">
        <f t="shared" si="27"/>
        <v>1900</v>
      </c>
      <c r="F1793" s="547">
        <v>0</v>
      </c>
      <c r="G1793" s="548">
        <v>0</v>
      </c>
      <c r="H1793" s="547">
        <v>0</v>
      </c>
      <c r="I1793" s="545" t="s">
        <v>12661</v>
      </c>
      <c r="J1793" s="545"/>
      <c r="K1793" s="545" t="s">
        <v>13413</v>
      </c>
      <c r="L1793" s="545" t="s">
        <v>13906</v>
      </c>
      <c r="M1793" s="548" t="s">
        <v>13758</v>
      </c>
      <c r="N1793" s="545" t="s">
        <v>13413</v>
      </c>
      <c r="O1793" s="545" t="s">
        <v>15283</v>
      </c>
      <c r="P1793" s="549">
        <v>1919</v>
      </c>
      <c r="Q1793" s="549">
        <v>1</v>
      </c>
      <c r="R1793" s="549">
        <v>89</v>
      </c>
      <c r="S1793" s="548"/>
      <c r="T1793" s="548"/>
      <c r="U1793" s="99"/>
    </row>
    <row r="1794" spans="1:21" ht="19.5" customHeight="1">
      <c r="A1794" s="545">
        <v>2307</v>
      </c>
      <c r="B1794" s="545" t="s">
        <v>11518</v>
      </c>
      <c r="C1794" s="545" t="s">
        <v>216</v>
      </c>
      <c r="D1794" s="546"/>
      <c r="E1794" s="171" t="str">
        <f t="shared" si="27"/>
        <v>1900</v>
      </c>
      <c r="F1794" s="547">
        <v>0</v>
      </c>
      <c r="G1794" s="548">
        <v>0</v>
      </c>
      <c r="H1794" s="547">
        <v>0</v>
      </c>
      <c r="I1794" s="545" t="s">
        <v>12661</v>
      </c>
      <c r="J1794" s="545"/>
      <c r="K1794" s="545" t="s">
        <v>13413</v>
      </c>
      <c r="L1794" s="545" t="s">
        <v>13906</v>
      </c>
      <c r="M1794" s="548" t="s">
        <v>13758</v>
      </c>
      <c r="N1794" s="545" t="s">
        <v>13413</v>
      </c>
      <c r="O1794" s="545" t="s">
        <v>15465</v>
      </c>
      <c r="P1794" s="549">
        <v>1920</v>
      </c>
      <c r="Q1794" s="549">
        <v>1</v>
      </c>
      <c r="R1794" s="549">
        <v>89</v>
      </c>
      <c r="S1794" s="548"/>
      <c r="T1794" s="548"/>
      <c r="U1794" s="99"/>
    </row>
    <row r="1795" spans="1:21" ht="19.5" customHeight="1">
      <c r="A1795" s="545">
        <v>2308</v>
      </c>
      <c r="B1795" s="545" t="s">
        <v>11517</v>
      </c>
      <c r="C1795" s="545" t="s">
        <v>209</v>
      </c>
      <c r="D1795" s="546"/>
      <c r="E1795" s="171" t="str">
        <f t="shared" si="27"/>
        <v>1900</v>
      </c>
      <c r="F1795" s="547">
        <v>0</v>
      </c>
      <c r="G1795" s="548">
        <v>0</v>
      </c>
      <c r="H1795" s="547">
        <v>0</v>
      </c>
      <c r="I1795" s="545" t="s">
        <v>12719</v>
      </c>
      <c r="J1795" s="545"/>
      <c r="K1795" s="545" t="s">
        <v>13413</v>
      </c>
      <c r="L1795" s="545" t="s">
        <v>13899</v>
      </c>
      <c r="M1795" s="548" t="s">
        <v>13758</v>
      </c>
      <c r="N1795" s="545" t="s">
        <v>13413</v>
      </c>
      <c r="O1795" s="545" t="s">
        <v>15466</v>
      </c>
      <c r="P1795" s="549">
        <v>1921</v>
      </c>
      <c r="Q1795" s="549">
        <v>1</v>
      </c>
      <c r="R1795" s="549">
        <v>157</v>
      </c>
      <c r="S1795" s="548"/>
      <c r="T1795" s="548"/>
      <c r="U1795" s="99"/>
    </row>
    <row r="1796" spans="1:21" ht="19.5" customHeight="1">
      <c r="A1796" s="545">
        <v>2309</v>
      </c>
      <c r="B1796" s="545" t="s">
        <v>11516</v>
      </c>
      <c r="C1796" s="545" t="s">
        <v>209</v>
      </c>
      <c r="D1796" s="546"/>
      <c r="E1796" s="171" t="str">
        <f t="shared" ref="E1796:E1859" si="28">TEXT(D1796,"YYYY")</f>
        <v>1900</v>
      </c>
      <c r="F1796" s="547">
        <v>0</v>
      </c>
      <c r="G1796" s="548">
        <v>0</v>
      </c>
      <c r="H1796" s="547">
        <v>0</v>
      </c>
      <c r="I1796" s="545" t="s">
        <v>12719</v>
      </c>
      <c r="J1796" s="545"/>
      <c r="K1796" s="545" t="s">
        <v>13413</v>
      </c>
      <c r="L1796" s="545" t="s">
        <v>13899</v>
      </c>
      <c r="M1796" s="548" t="s">
        <v>13758</v>
      </c>
      <c r="N1796" s="545" t="s">
        <v>13413</v>
      </c>
      <c r="O1796" s="545" t="s">
        <v>15466</v>
      </c>
      <c r="P1796" s="549">
        <v>1922</v>
      </c>
      <c r="Q1796" s="549">
        <v>1</v>
      </c>
      <c r="R1796" s="549">
        <v>157</v>
      </c>
      <c r="S1796" s="548"/>
      <c r="T1796" s="548"/>
      <c r="U1796" s="99"/>
    </row>
    <row r="1797" spans="1:21" ht="19.5" customHeight="1">
      <c r="A1797" s="545">
        <v>2310</v>
      </c>
      <c r="B1797" s="545" t="s">
        <v>11515</v>
      </c>
      <c r="C1797" s="545" t="s">
        <v>209</v>
      </c>
      <c r="D1797" s="546"/>
      <c r="E1797" s="171" t="str">
        <f t="shared" si="28"/>
        <v>1900</v>
      </c>
      <c r="F1797" s="547">
        <v>0</v>
      </c>
      <c r="G1797" s="548">
        <v>0</v>
      </c>
      <c r="H1797" s="547">
        <v>0</v>
      </c>
      <c r="I1797" s="545" t="s">
        <v>12719</v>
      </c>
      <c r="J1797" s="545"/>
      <c r="K1797" s="545" t="s">
        <v>13413</v>
      </c>
      <c r="L1797" s="545" t="s">
        <v>13899</v>
      </c>
      <c r="M1797" s="548" t="s">
        <v>13758</v>
      </c>
      <c r="N1797" s="545" t="s">
        <v>13413</v>
      </c>
      <c r="O1797" s="545" t="s">
        <v>15466</v>
      </c>
      <c r="P1797" s="549">
        <v>1923</v>
      </c>
      <c r="Q1797" s="549">
        <v>1</v>
      </c>
      <c r="R1797" s="549">
        <v>157</v>
      </c>
      <c r="S1797" s="548"/>
      <c r="T1797" s="548"/>
      <c r="U1797" s="99"/>
    </row>
    <row r="1798" spans="1:21" ht="19.5" customHeight="1">
      <c r="A1798" s="545">
        <v>2311</v>
      </c>
      <c r="B1798" s="545" t="s">
        <v>11514</v>
      </c>
      <c r="C1798" s="545" t="s">
        <v>209</v>
      </c>
      <c r="D1798" s="546"/>
      <c r="E1798" s="171" t="str">
        <f t="shared" si="28"/>
        <v>1900</v>
      </c>
      <c r="F1798" s="547">
        <v>0</v>
      </c>
      <c r="G1798" s="548">
        <v>0</v>
      </c>
      <c r="H1798" s="547">
        <v>0</v>
      </c>
      <c r="I1798" s="545" t="s">
        <v>12719</v>
      </c>
      <c r="J1798" s="545"/>
      <c r="K1798" s="545" t="s">
        <v>13413</v>
      </c>
      <c r="L1798" s="545" t="s">
        <v>13899</v>
      </c>
      <c r="M1798" s="548" t="s">
        <v>13758</v>
      </c>
      <c r="N1798" s="545" t="s">
        <v>13413</v>
      </c>
      <c r="O1798" s="545" t="s">
        <v>15466</v>
      </c>
      <c r="P1798" s="549">
        <v>1924</v>
      </c>
      <c r="Q1798" s="549">
        <v>1</v>
      </c>
      <c r="R1798" s="549">
        <v>157</v>
      </c>
      <c r="S1798" s="548"/>
      <c r="T1798" s="548"/>
      <c r="U1798" s="99"/>
    </row>
    <row r="1799" spans="1:21" ht="19.5" customHeight="1">
      <c r="A1799" s="545">
        <v>2312</v>
      </c>
      <c r="B1799" s="545" t="s">
        <v>11513</v>
      </c>
      <c r="C1799" s="545" t="s">
        <v>209</v>
      </c>
      <c r="D1799" s="546"/>
      <c r="E1799" s="171" t="str">
        <f t="shared" si="28"/>
        <v>1900</v>
      </c>
      <c r="F1799" s="547">
        <v>0</v>
      </c>
      <c r="G1799" s="548">
        <v>0</v>
      </c>
      <c r="H1799" s="547">
        <v>0</v>
      </c>
      <c r="I1799" s="545" t="s">
        <v>12719</v>
      </c>
      <c r="J1799" s="545"/>
      <c r="K1799" s="545" t="s">
        <v>13413</v>
      </c>
      <c r="L1799" s="545" t="s">
        <v>13899</v>
      </c>
      <c r="M1799" s="548" t="s">
        <v>13758</v>
      </c>
      <c r="N1799" s="545" t="s">
        <v>13413</v>
      </c>
      <c r="O1799" s="545" t="s">
        <v>15466</v>
      </c>
      <c r="P1799" s="549">
        <v>1925</v>
      </c>
      <c r="Q1799" s="549">
        <v>1</v>
      </c>
      <c r="R1799" s="549">
        <v>157</v>
      </c>
      <c r="S1799" s="548"/>
      <c r="T1799" s="548"/>
      <c r="U1799" s="99"/>
    </row>
    <row r="1800" spans="1:21" ht="19.5" customHeight="1">
      <c r="A1800" s="545">
        <v>2313</v>
      </c>
      <c r="B1800" s="545" t="s">
        <v>11512</v>
      </c>
      <c r="C1800" s="545" t="s">
        <v>209</v>
      </c>
      <c r="D1800" s="546"/>
      <c r="E1800" s="171" t="str">
        <f t="shared" si="28"/>
        <v>1900</v>
      </c>
      <c r="F1800" s="547">
        <v>0</v>
      </c>
      <c r="G1800" s="548">
        <v>0</v>
      </c>
      <c r="H1800" s="547">
        <v>0</v>
      </c>
      <c r="I1800" s="545" t="s">
        <v>12719</v>
      </c>
      <c r="J1800" s="545"/>
      <c r="K1800" s="545" t="s">
        <v>13413</v>
      </c>
      <c r="L1800" s="545" t="s">
        <v>13899</v>
      </c>
      <c r="M1800" s="548" t="s">
        <v>13758</v>
      </c>
      <c r="N1800" s="545" t="s">
        <v>13413</v>
      </c>
      <c r="O1800" s="545" t="s">
        <v>15466</v>
      </c>
      <c r="P1800" s="549">
        <v>1926</v>
      </c>
      <c r="Q1800" s="549">
        <v>1</v>
      </c>
      <c r="R1800" s="549">
        <v>157</v>
      </c>
      <c r="S1800" s="548"/>
      <c r="T1800" s="548"/>
      <c r="U1800" s="99"/>
    </row>
    <row r="1801" spans="1:21" ht="19.5" customHeight="1">
      <c r="A1801" s="545">
        <v>2314</v>
      </c>
      <c r="B1801" s="545" t="s">
        <v>11511</v>
      </c>
      <c r="C1801" s="545" t="s">
        <v>209</v>
      </c>
      <c r="D1801" s="546"/>
      <c r="E1801" s="171" t="str">
        <f t="shared" si="28"/>
        <v>1900</v>
      </c>
      <c r="F1801" s="547">
        <v>0</v>
      </c>
      <c r="G1801" s="548">
        <v>0</v>
      </c>
      <c r="H1801" s="547">
        <v>0</v>
      </c>
      <c r="I1801" s="545" t="s">
        <v>12719</v>
      </c>
      <c r="J1801" s="545"/>
      <c r="K1801" s="545" t="s">
        <v>13413</v>
      </c>
      <c r="L1801" s="545" t="s">
        <v>13899</v>
      </c>
      <c r="M1801" s="548" t="s">
        <v>13758</v>
      </c>
      <c r="N1801" s="545" t="s">
        <v>13413</v>
      </c>
      <c r="O1801" s="545" t="s">
        <v>15466</v>
      </c>
      <c r="P1801" s="549">
        <v>1927</v>
      </c>
      <c r="Q1801" s="549">
        <v>1</v>
      </c>
      <c r="R1801" s="549">
        <v>157</v>
      </c>
      <c r="S1801" s="548"/>
      <c r="T1801" s="548"/>
      <c r="U1801" s="99"/>
    </row>
    <row r="1802" spans="1:21" ht="19.5" customHeight="1">
      <c r="A1802" s="545">
        <v>2315</v>
      </c>
      <c r="B1802" s="545" t="s">
        <v>11510</v>
      </c>
      <c r="C1802" s="545" t="s">
        <v>209</v>
      </c>
      <c r="D1802" s="546"/>
      <c r="E1802" s="171" t="str">
        <f t="shared" si="28"/>
        <v>1900</v>
      </c>
      <c r="F1802" s="547">
        <v>0</v>
      </c>
      <c r="G1802" s="548">
        <v>0</v>
      </c>
      <c r="H1802" s="547">
        <v>0</v>
      </c>
      <c r="I1802" s="545" t="s">
        <v>12719</v>
      </c>
      <c r="J1802" s="545"/>
      <c r="K1802" s="545" t="s">
        <v>13413</v>
      </c>
      <c r="L1802" s="545" t="s">
        <v>13899</v>
      </c>
      <c r="M1802" s="548" t="s">
        <v>13758</v>
      </c>
      <c r="N1802" s="545" t="s">
        <v>13413</v>
      </c>
      <c r="O1802" s="545" t="s">
        <v>15466</v>
      </c>
      <c r="P1802" s="549">
        <v>1928</v>
      </c>
      <c r="Q1802" s="549">
        <v>1</v>
      </c>
      <c r="R1802" s="549">
        <v>157</v>
      </c>
      <c r="S1802" s="548"/>
      <c r="T1802" s="548"/>
      <c r="U1802" s="99"/>
    </row>
    <row r="1803" spans="1:21" ht="19.5" customHeight="1">
      <c r="A1803" s="545">
        <v>2316</v>
      </c>
      <c r="B1803" s="545" t="s">
        <v>11509</v>
      </c>
      <c r="C1803" s="545" t="s">
        <v>209</v>
      </c>
      <c r="D1803" s="546"/>
      <c r="E1803" s="171" t="str">
        <f t="shared" si="28"/>
        <v>1900</v>
      </c>
      <c r="F1803" s="547">
        <v>0</v>
      </c>
      <c r="G1803" s="548">
        <v>0</v>
      </c>
      <c r="H1803" s="547">
        <v>0</v>
      </c>
      <c r="I1803" s="545" t="s">
        <v>12719</v>
      </c>
      <c r="J1803" s="545"/>
      <c r="K1803" s="545" t="s">
        <v>13413</v>
      </c>
      <c r="L1803" s="545" t="s">
        <v>13899</v>
      </c>
      <c r="M1803" s="548" t="s">
        <v>13758</v>
      </c>
      <c r="N1803" s="545" t="s">
        <v>13413</v>
      </c>
      <c r="O1803" s="545" t="s">
        <v>15466</v>
      </c>
      <c r="P1803" s="549">
        <v>1929</v>
      </c>
      <c r="Q1803" s="549">
        <v>1</v>
      </c>
      <c r="R1803" s="549">
        <v>157</v>
      </c>
      <c r="S1803" s="548"/>
      <c r="T1803" s="548"/>
      <c r="U1803" s="99"/>
    </row>
    <row r="1804" spans="1:21" ht="19.5" customHeight="1">
      <c r="A1804" s="545">
        <v>2317</v>
      </c>
      <c r="B1804" s="545" t="s">
        <v>11508</v>
      </c>
      <c r="C1804" s="545" t="s">
        <v>209</v>
      </c>
      <c r="D1804" s="546"/>
      <c r="E1804" s="171" t="str">
        <f t="shared" si="28"/>
        <v>1900</v>
      </c>
      <c r="F1804" s="547">
        <v>0</v>
      </c>
      <c r="G1804" s="548">
        <v>0</v>
      </c>
      <c r="H1804" s="547">
        <v>0</v>
      </c>
      <c r="I1804" s="545" t="s">
        <v>12719</v>
      </c>
      <c r="J1804" s="545"/>
      <c r="K1804" s="545" t="s">
        <v>13413</v>
      </c>
      <c r="L1804" s="545" t="s">
        <v>13899</v>
      </c>
      <c r="M1804" s="548" t="s">
        <v>13758</v>
      </c>
      <c r="N1804" s="545" t="s">
        <v>13413</v>
      </c>
      <c r="O1804" s="545" t="s">
        <v>15466</v>
      </c>
      <c r="P1804" s="549">
        <v>1930</v>
      </c>
      <c r="Q1804" s="549">
        <v>1</v>
      </c>
      <c r="R1804" s="549">
        <v>157</v>
      </c>
      <c r="S1804" s="548"/>
      <c r="T1804" s="548"/>
      <c r="U1804" s="99"/>
    </row>
    <row r="1805" spans="1:21" ht="19.5" customHeight="1">
      <c r="A1805" s="545">
        <v>2318</v>
      </c>
      <c r="B1805" s="545" t="s">
        <v>11507</v>
      </c>
      <c r="C1805" s="545" t="s">
        <v>209</v>
      </c>
      <c r="D1805" s="546"/>
      <c r="E1805" s="171" t="str">
        <f t="shared" si="28"/>
        <v>1900</v>
      </c>
      <c r="F1805" s="547">
        <v>0</v>
      </c>
      <c r="G1805" s="548">
        <v>0</v>
      </c>
      <c r="H1805" s="547">
        <v>0</v>
      </c>
      <c r="I1805" s="545" t="s">
        <v>12719</v>
      </c>
      <c r="J1805" s="545"/>
      <c r="K1805" s="545" t="s">
        <v>13413</v>
      </c>
      <c r="L1805" s="545" t="s">
        <v>13899</v>
      </c>
      <c r="M1805" s="548" t="s">
        <v>13758</v>
      </c>
      <c r="N1805" s="545" t="s">
        <v>13413</v>
      </c>
      <c r="O1805" s="545" t="s">
        <v>15466</v>
      </c>
      <c r="P1805" s="549">
        <v>1931</v>
      </c>
      <c r="Q1805" s="549">
        <v>1</v>
      </c>
      <c r="R1805" s="549">
        <v>157</v>
      </c>
      <c r="S1805" s="548"/>
      <c r="T1805" s="548"/>
      <c r="U1805" s="99"/>
    </row>
    <row r="1806" spans="1:21" ht="19.5" customHeight="1">
      <c r="A1806" s="545">
        <v>2319</v>
      </c>
      <c r="B1806" s="545" t="s">
        <v>11506</v>
      </c>
      <c r="C1806" s="545" t="s">
        <v>209</v>
      </c>
      <c r="D1806" s="546"/>
      <c r="E1806" s="171" t="str">
        <f t="shared" si="28"/>
        <v>1900</v>
      </c>
      <c r="F1806" s="547">
        <v>0</v>
      </c>
      <c r="G1806" s="548">
        <v>0</v>
      </c>
      <c r="H1806" s="547">
        <v>0</v>
      </c>
      <c r="I1806" s="545" t="s">
        <v>12719</v>
      </c>
      <c r="J1806" s="545"/>
      <c r="K1806" s="545" t="s">
        <v>13413</v>
      </c>
      <c r="L1806" s="545" t="s">
        <v>13899</v>
      </c>
      <c r="M1806" s="548" t="s">
        <v>13758</v>
      </c>
      <c r="N1806" s="545" t="s">
        <v>13413</v>
      </c>
      <c r="O1806" s="545" t="s">
        <v>15466</v>
      </c>
      <c r="P1806" s="549">
        <v>1932</v>
      </c>
      <c r="Q1806" s="549">
        <v>1</v>
      </c>
      <c r="R1806" s="549">
        <v>157</v>
      </c>
      <c r="S1806" s="548"/>
      <c r="T1806" s="548"/>
      <c r="U1806" s="99"/>
    </row>
    <row r="1807" spans="1:21" ht="19.5" customHeight="1">
      <c r="A1807" s="545">
        <v>2320</v>
      </c>
      <c r="B1807" s="545" t="s">
        <v>11505</v>
      </c>
      <c r="C1807" s="545" t="s">
        <v>216</v>
      </c>
      <c r="D1807" s="546"/>
      <c r="E1807" s="171" t="str">
        <f t="shared" si="28"/>
        <v>1900</v>
      </c>
      <c r="F1807" s="547">
        <v>0</v>
      </c>
      <c r="G1807" s="548">
        <v>0</v>
      </c>
      <c r="H1807" s="547">
        <v>0</v>
      </c>
      <c r="I1807" s="545" t="s">
        <v>12721</v>
      </c>
      <c r="J1807" s="545"/>
      <c r="K1807" s="545" t="s">
        <v>13413</v>
      </c>
      <c r="L1807" s="545" t="s">
        <v>13413</v>
      </c>
      <c r="M1807" s="548" t="s">
        <v>13758</v>
      </c>
      <c r="N1807" s="545" t="s">
        <v>13413</v>
      </c>
      <c r="O1807" s="545" t="s">
        <v>15467</v>
      </c>
      <c r="P1807" s="549">
        <v>1933</v>
      </c>
      <c r="Q1807" s="549">
        <v>1</v>
      </c>
      <c r="R1807" s="549">
        <v>144</v>
      </c>
      <c r="S1807" s="548"/>
      <c r="T1807" s="548"/>
      <c r="U1807" s="99"/>
    </row>
    <row r="1808" spans="1:21" ht="19.5" customHeight="1">
      <c r="A1808" s="545">
        <v>2321</v>
      </c>
      <c r="B1808" s="545" t="s">
        <v>11504</v>
      </c>
      <c r="C1808" s="545" t="s">
        <v>216</v>
      </c>
      <c r="D1808" s="546"/>
      <c r="E1808" s="171" t="str">
        <f t="shared" si="28"/>
        <v>1900</v>
      </c>
      <c r="F1808" s="547">
        <v>0</v>
      </c>
      <c r="G1808" s="548">
        <v>0</v>
      </c>
      <c r="H1808" s="547">
        <v>0</v>
      </c>
      <c r="I1808" s="545" t="s">
        <v>12721</v>
      </c>
      <c r="J1808" s="545"/>
      <c r="K1808" s="545" t="s">
        <v>13413</v>
      </c>
      <c r="L1808" s="545" t="s">
        <v>13413</v>
      </c>
      <c r="M1808" s="548" t="s">
        <v>13758</v>
      </c>
      <c r="N1808" s="545" t="s">
        <v>13413</v>
      </c>
      <c r="O1808" s="545" t="s">
        <v>15468</v>
      </c>
      <c r="P1808" s="549">
        <v>1934</v>
      </c>
      <c r="Q1808" s="549">
        <v>1</v>
      </c>
      <c r="R1808" s="549">
        <v>144</v>
      </c>
      <c r="S1808" s="548"/>
      <c r="T1808" s="548"/>
      <c r="U1808" s="99"/>
    </row>
    <row r="1809" spans="1:21" ht="19.5" customHeight="1">
      <c r="A1809" s="545">
        <v>2322</v>
      </c>
      <c r="B1809" s="545" t="s">
        <v>11503</v>
      </c>
      <c r="C1809" s="545" t="s">
        <v>216</v>
      </c>
      <c r="D1809" s="546"/>
      <c r="E1809" s="171" t="str">
        <f t="shared" si="28"/>
        <v>1900</v>
      </c>
      <c r="F1809" s="547">
        <v>0</v>
      </c>
      <c r="G1809" s="548">
        <v>0</v>
      </c>
      <c r="H1809" s="547">
        <v>0</v>
      </c>
      <c r="I1809" s="545" t="s">
        <v>12721</v>
      </c>
      <c r="J1809" s="545"/>
      <c r="K1809" s="545" t="s">
        <v>13413</v>
      </c>
      <c r="L1809" s="545" t="s">
        <v>15469</v>
      </c>
      <c r="M1809" s="548" t="s">
        <v>13758</v>
      </c>
      <c r="N1809" s="545" t="s">
        <v>13413</v>
      </c>
      <c r="O1809" s="545" t="s">
        <v>15470</v>
      </c>
      <c r="P1809" s="549">
        <v>1935</v>
      </c>
      <c r="Q1809" s="549">
        <v>1</v>
      </c>
      <c r="R1809" s="549">
        <v>144</v>
      </c>
      <c r="S1809" s="548"/>
      <c r="T1809" s="548"/>
      <c r="U1809" s="99"/>
    </row>
    <row r="1810" spans="1:21" ht="19.5" customHeight="1">
      <c r="A1810" s="545">
        <v>2323</v>
      </c>
      <c r="B1810" s="545" t="s">
        <v>793</v>
      </c>
      <c r="C1810" s="545" t="s">
        <v>216</v>
      </c>
      <c r="D1810" s="546"/>
      <c r="E1810" s="171" t="str">
        <f t="shared" si="28"/>
        <v>1900</v>
      </c>
      <c r="F1810" s="547">
        <v>0</v>
      </c>
      <c r="G1810" s="548">
        <v>0</v>
      </c>
      <c r="H1810" s="547">
        <v>0</v>
      </c>
      <c r="I1810" s="545" t="s">
        <v>12684</v>
      </c>
      <c r="J1810" s="545"/>
      <c r="K1810" s="545" t="s">
        <v>13413</v>
      </c>
      <c r="L1810" s="545" t="s">
        <v>13982</v>
      </c>
      <c r="M1810" s="548" t="s">
        <v>13758</v>
      </c>
      <c r="N1810" s="545" t="s">
        <v>13413</v>
      </c>
      <c r="O1810" s="545" t="s">
        <v>15471</v>
      </c>
      <c r="P1810" s="549">
        <v>1936</v>
      </c>
      <c r="Q1810" s="549">
        <v>1</v>
      </c>
      <c r="R1810" s="549">
        <v>95</v>
      </c>
      <c r="S1810" s="548"/>
      <c r="T1810" s="548"/>
      <c r="U1810" s="99"/>
    </row>
    <row r="1811" spans="1:21" ht="19.5" customHeight="1">
      <c r="A1811" s="545">
        <v>2331</v>
      </c>
      <c r="B1811" s="545" t="s">
        <v>11502</v>
      </c>
      <c r="C1811" s="545" t="s">
        <v>216</v>
      </c>
      <c r="D1811" s="546"/>
      <c r="E1811" s="171" t="str">
        <f t="shared" si="28"/>
        <v>1900</v>
      </c>
      <c r="F1811" s="547">
        <v>0</v>
      </c>
      <c r="G1811" s="548">
        <v>0</v>
      </c>
      <c r="H1811" s="547">
        <v>0</v>
      </c>
      <c r="I1811" s="545" t="s">
        <v>12684</v>
      </c>
      <c r="J1811" s="545"/>
      <c r="K1811" s="545" t="s">
        <v>13413</v>
      </c>
      <c r="L1811" s="545" t="s">
        <v>13982</v>
      </c>
      <c r="M1811" s="548" t="s">
        <v>13758</v>
      </c>
      <c r="N1811" s="545" t="s">
        <v>13413</v>
      </c>
      <c r="O1811" s="545" t="s">
        <v>15472</v>
      </c>
      <c r="P1811" s="549">
        <v>1937</v>
      </c>
      <c r="Q1811" s="549">
        <v>1</v>
      </c>
      <c r="R1811" s="549">
        <v>95</v>
      </c>
      <c r="S1811" s="548"/>
      <c r="T1811" s="548"/>
      <c r="U1811" s="99"/>
    </row>
    <row r="1812" spans="1:21" ht="19.5" customHeight="1">
      <c r="A1812" s="545">
        <v>2335</v>
      </c>
      <c r="B1812" s="545" t="s">
        <v>3379</v>
      </c>
      <c r="C1812" s="545" t="s">
        <v>221</v>
      </c>
      <c r="D1812" s="546"/>
      <c r="E1812" s="171" t="str">
        <f t="shared" si="28"/>
        <v>1900</v>
      </c>
      <c r="F1812" s="547">
        <v>0</v>
      </c>
      <c r="G1812" s="548">
        <v>0</v>
      </c>
      <c r="H1812" s="547">
        <v>0</v>
      </c>
      <c r="I1812" s="545" t="s">
        <v>12716</v>
      </c>
      <c r="J1812" s="545"/>
      <c r="K1812" s="545" t="s">
        <v>13413</v>
      </c>
      <c r="L1812" s="545" t="s">
        <v>13413</v>
      </c>
      <c r="M1812" s="548" t="s">
        <v>13758</v>
      </c>
      <c r="N1812" s="545" t="s">
        <v>13413</v>
      </c>
      <c r="O1812" s="545" t="s">
        <v>13413</v>
      </c>
      <c r="P1812" s="549">
        <v>1938</v>
      </c>
      <c r="Q1812" s="549">
        <v>1</v>
      </c>
      <c r="R1812" s="549">
        <v>25</v>
      </c>
      <c r="S1812" s="548"/>
      <c r="T1812" s="548"/>
      <c r="U1812" s="99"/>
    </row>
    <row r="1813" spans="1:21" ht="19.5" customHeight="1">
      <c r="A1813" s="545">
        <v>2336</v>
      </c>
      <c r="B1813" s="545" t="s">
        <v>3382</v>
      </c>
      <c r="C1813" s="545" t="s">
        <v>216</v>
      </c>
      <c r="D1813" s="546"/>
      <c r="E1813" s="171" t="str">
        <f t="shared" si="28"/>
        <v>1900</v>
      </c>
      <c r="F1813" s="547">
        <v>0</v>
      </c>
      <c r="G1813" s="548">
        <v>0</v>
      </c>
      <c r="H1813" s="547">
        <v>0</v>
      </c>
      <c r="I1813" s="545" t="s">
        <v>12716</v>
      </c>
      <c r="J1813" s="545"/>
      <c r="K1813" s="545" t="s">
        <v>13413</v>
      </c>
      <c r="L1813" s="545" t="s">
        <v>13413</v>
      </c>
      <c r="M1813" s="548" t="s">
        <v>13758</v>
      </c>
      <c r="N1813" s="545" t="s">
        <v>13413</v>
      </c>
      <c r="O1813" s="545" t="s">
        <v>13413</v>
      </c>
      <c r="P1813" s="549">
        <v>1939</v>
      </c>
      <c r="Q1813" s="549">
        <v>1</v>
      </c>
      <c r="R1813" s="549">
        <v>25</v>
      </c>
      <c r="S1813" s="548"/>
      <c r="T1813" s="548"/>
      <c r="U1813" s="99"/>
    </row>
    <row r="1814" spans="1:21" ht="19.5" customHeight="1">
      <c r="A1814" s="545">
        <v>2337</v>
      </c>
      <c r="B1814" s="545" t="s">
        <v>3383</v>
      </c>
      <c r="C1814" s="545" t="s">
        <v>216</v>
      </c>
      <c r="D1814" s="546"/>
      <c r="E1814" s="171" t="str">
        <f t="shared" si="28"/>
        <v>1900</v>
      </c>
      <c r="F1814" s="547">
        <v>0</v>
      </c>
      <c r="G1814" s="548">
        <v>0</v>
      </c>
      <c r="H1814" s="547">
        <v>0</v>
      </c>
      <c r="I1814" s="545" t="s">
        <v>12716</v>
      </c>
      <c r="J1814" s="545"/>
      <c r="K1814" s="545" t="s">
        <v>13413</v>
      </c>
      <c r="L1814" s="545" t="s">
        <v>13413</v>
      </c>
      <c r="M1814" s="548" t="s">
        <v>13758</v>
      </c>
      <c r="N1814" s="545" t="s">
        <v>13413</v>
      </c>
      <c r="O1814" s="545" t="s">
        <v>13413</v>
      </c>
      <c r="P1814" s="549">
        <v>1940</v>
      </c>
      <c r="Q1814" s="549">
        <v>1</v>
      </c>
      <c r="R1814" s="549">
        <v>25</v>
      </c>
      <c r="S1814" s="548"/>
      <c r="T1814" s="548"/>
      <c r="U1814" s="99"/>
    </row>
    <row r="1815" spans="1:21" ht="19.5" customHeight="1">
      <c r="A1815" s="545">
        <v>2338</v>
      </c>
      <c r="B1815" s="545" t="s">
        <v>3391</v>
      </c>
      <c r="C1815" s="545" t="s">
        <v>216</v>
      </c>
      <c r="D1815" s="546"/>
      <c r="E1815" s="171" t="str">
        <f t="shared" si="28"/>
        <v>1900</v>
      </c>
      <c r="F1815" s="547">
        <v>0</v>
      </c>
      <c r="G1815" s="548">
        <v>0</v>
      </c>
      <c r="H1815" s="547">
        <v>0</v>
      </c>
      <c r="I1815" s="545" t="s">
        <v>12716</v>
      </c>
      <c r="J1815" s="545"/>
      <c r="K1815" s="545" t="s">
        <v>13413</v>
      </c>
      <c r="L1815" s="545" t="s">
        <v>13413</v>
      </c>
      <c r="M1815" s="548" t="s">
        <v>13758</v>
      </c>
      <c r="N1815" s="545" t="s">
        <v>13413</v>
      </c>
      <c r="O1815" s="545" t="s">
        <v>13413</v>
      </c>
      <c r="P1815" s="549">
        <v>1941</v>
      </c>
      <c r="Q1815" s="549">
        <v>1</v>
      </c>
      <c r="R1815" s="549">
        <v>25</v>
      </c>
      <c r="S1815" s="548"/>
      <c r="T1815" s="548"/>
      <c r="U1815" s="99"/>
    </row>
    <row r="1816" spans="1:21" ht="19.5" customHeight="1">
      <c r="A1816" s="545">
        <v>2339</v>
      </c>
      <c r="B1816" s="545" t="s">
        <v>3392</v>
      </c>
      <c r="C1816" s="545" t="s">
        <v>216</v>
      </c>
      <c r="D1816" s="546"/>
      <c r="E1816" s="171" t="str">
        <f t="shared" si="28"/>
        <v>1900</v>
      </c>
      <c r="F1816" s="547">
        <v>0</v>
      </c>
      <c r="G1816" s="548">
        <v>0</v>
      </c>
      <c r="H1816" s="547">
        <v>0</v>
      </c>
      <c r="I1816" s="545" t="s">
        <v>12716</v>
      </c>
      <c r="J1816" s="545"/>
      <c r="K1816" s="545" t="s">
        <v>13413</v>
      </c>
      <c r="L1816" s="545" t="s">
        <v>13413</v>
      </c>
      <c r="M1816" s="548" t="s">
        <v>13758</v>
      </c>
      <c r="N1816" s="545" t="s">
        <v>13413</v>
      </c>
      <c r="O1816" s="545" t="s">
        <v>13413</v>
      </c>
      <c r="P1816" s="549">
        <v>1942</v>
      </c>
      <c r="Q1816" s="549">
        <v>1</v>
      </c>
      <c r="R1816" s="549">
        <v>25</v>
      </c>
      <c r="S1816" s="548"/>
      <c r="T1816" s="548"/>
      <c r="U1816" s="99"/>
    </row>
    <row r="1817" spans="1:21" ht="19.5" customHeight="1">
      <c r="A1817" s="545">
        <v>2340</v>
      </c>
      <c r="B1817" s="545" t="s">
        <v>3390</v>
      </c>
      <c r="C1817" s="545" t="s">
        <v>216</v>
      </c>
      <c r="D1817" s="546"/>
      <c r="E1817" s="171" t="str">
        <f t="shared" si="28"/>
        <v>1900</v>
      </c>
      <c r="F1817" s="547">
        <v>0</v>
      </c>
      <c r="G1817" s="548">
        <v>0</v>
      </c>
      <c r="H1817" s="547">
        <v>0</v>
      </c>
      <c r="I1817" s="545" t="s">
        <v>12716</v>
      </c>
      <c r="J1817" s="545"/>
      <c r="K1817" s="545" t="s">
        <v>13413</v>
      </c>
      <c r="L1817" s="545" t="s">
        <v>13413</v>
      </c>
      <c r="M1817" s="548" t="s">
        <v>13758</v>
      </c>
      <c r="N1817" s="545" t="s">
        <v>13413</v>
      </c>
      <c r="O1817" s="545" t="s">
        <v>13413</v>
      </c>
      <c r="P1817" s="549">
        <v>1943</v>
      </c>
      <c r="Q1817" s="549">
        <v>1</v>
      </c>
      <c r="R1817" s="549">
        <v>25</v>
      </c>
      <c r="S1817" s="548"/>
      <c r="T1817" s="548"/>
      <c r="U1817" s="99"/>
    </row>
    <row r="1818" spans="1:21" ht="19.5" customHeight="1">
      <c r="A1818" s="545">
        <v>2341</v>
      </c>
      <c r="B1818" s="545" t="s">
        <v>3395</v>
      </c>
      <c r="C1818" s="545" t="s">
        <v>216</v>
      </c>
      <c r="D1818" s="546"/>
      <c r="E1818" s="171" t="str">
        <f t="shared" si="28"/>
        <v>1900</v>
      </c>
      <c r="F1818" s="547">
        <v>0</v>
      </c>
      <c r="G1818" s="548">
        <v>0</v>
      </c>
      <c r="H1818" s="547">
        <v>0</v>
      </c>
      <c r="I1818" s="545" t="s">
        <v>12716</v>
      </c>
      <c r="J1818" s="545"/>
      <c r="K1818" s="545" t="s">
        <v>13413</v>
      </c>
      <c r="L1818" s="545" t="s">
        <v>13413</v>
      </c>
      <c r="M1818" s="548" t="s">
        <v>13758</v>
      </c>
      <c r="N1818" s="545" t="s">
        <v>13413</v>
      </c>
      <c r="O1818" s="545" t="s">
        <v>13413</v>
      </c>
      <c r="P1818" s="549">
        <v>1944</v>
      </c>
      <c r="Q1818" s="549">
        <v>1</v>
      </c>
      <c r="R1818" s="549">
        <v>25</v>
      </c>
      <c r="S1818" s="548"/>
      <c r="T1818" s="548"/>
      <c r="U1818" s="99"/>
    </row>
    <row r="1819" spans="1:21" ht="19.5" customHeight="1">
      <c r="A1819" s="545">
        <v>2342</v>
      </c>
      <c r="B1819" s="545" t="s">
        <v>3394</v>
      </c>
      <c r="C1819" s="545" t="s">
        <v>216</v>
      </c>
      <c r="D1819" s="546"/>
      <c r="E1819" s="171" t="str">
        <f t="shared" si="28"/>
        <v>1900</v>
      </c>
      <c r="F1819" s="547">
        <v>0</v>
      </c>
      <c r="G1819" s="548">
        <v>0</v>
      </c>
      <c r="H1819" s="547">
        <v>0</v>
      </c>
      <c r="I1819" s="545" t="s">
        <v>12716</v>
      </c>
      <c r="J1819" s="545"/>
      <c r="K1819" s="545" t="s">
        <v>13413</v>
      </c>
      <c r="L1819" s="545" t="s">
        <v>13413</v>
      </c>
      <c r="M1819" s="548" t="s">
        <v>13758</v>
      </c>
      <c r="N1819" s="545" t="s">
        <v>13413</v>
      </c>
      <c r="O1819" s="545" t="s">
        <v>13413</v>
      </c>
      <c r="P1819" s="549">
        <v>1945</v>
      </c>
      <c r="Q1819" s="549">
        <v>1</v>
      </c>
      <c r="R1819" s="549">
        <v>25</v>
      </c>
      <c r="S1819" s="548"/>
      <c r="T1819" s="548"/>
      <c r="U1819" s="99"/>
    </row>
    <row r="1820" spans="1:21" ht="19.5" customHeight="1">
      <c r="A1820" s="545">
        <v>2343</v>
      </c>
      <c r="B1820" s="545" t="s">
        <v>3393</v>
      </c>
      <c r="C1820" s="545" t="s">
        <v>216</v>
      </c>
      <c r="D1820" s="546"/>
      <c r="E1820" s="171" t="str">
        <f t="shared" si="28"/>
        <v>1900</v>
      </c>
      <c r="F1820" s="547">
        <v>0</v>
      </c>
      <c r="G1820" s="548">
        <v>0</v>
      </c>
      <c r="H1820" s="547">
        <v>0</v>
      </c>
      <c r="I1820" s="545" t="s">
        <v>12716</v>
      </c>
      <c r="J1820" s="545"/>
      <c r="K1820" s="545" t="s">
        <v>13413</v>
      </c>
      <c r="L1820" s="545" t="s">
        <v>13413</v>
      </c>
      <c r="M1820" s="548" t="s">
        <v>13758</v>
      </c>
      <c r="N1820" s="545" t="s">
        <v>13413</v>
      </c>
      <c r="O1820" s="545" t="s">
        <v>13413</v>
      </c>
      <c r="P1820" s="549">
        <v>1946</v>
      </c>
      <c r="Q1820" s="549">
        <v>1</v>
      </c>
      <c r="R1820" s="549">
        <v>25</v>
      </c>
      <c r="S1820" s="548"/>
      <c r="T1820" s="548"/>
      <c r="U1820" s="99"/>
    </row>
    <row r="1821" spans="1:21" ht="19.5" customHeight="1">
      <c r="A1821" s="545">
        <v>2344</v>
      </c>
      <c r="B1821" s="545" t="s">
        <v>3389</v>
      </c>
      <c r="C1821" s="545" t="s">
        <v>216</v>
      </c>
      <c r="D1821" s="546"/>
      <c r="E1821" s="171" t="str">
        <f t="shared" si="28"/>
        <v>1900</v>
      </c>
      <c r="F1821" s="547">
        <v>0</v>
      </c>
      <c r="G1821" s="548">
        <v>0</v>
      </c>
      <c r="H1821" s="547">
        <v>0</v>
      </c>
      <c r="I1821" s="545" t="s">
        <v>12716</v>
      </c>
      <c r="J1821" s="545"/>
      <c r="K1821" s="545" t="s">
        <v>13413</v>
      </c>
      <c r="L1821" s="545" t="s">
        <v>13413</v>
      </c>
      <c r="M1821" s="548" t="s">
        <v>13758</v>
      </c>
      <c r="N1821" s="545" t="s">
        <v>13413</v>
      </c>
      <c r="O1821" s="545" t="s">
        <v>13413</v>
      </c>
      <c r="P1821" s="549">
        <v>1947</v>
      </c>
      <c r="Q1821" s="549">
        <v>1</v>
      </c>
      <c r="R1821" s="549">
        <v>25</v>
      </c>
      <c r="S1821" s="548"/>
      <c r="T1821" s="548"/>
      <c r="U1821" s="99"/>
    </row>
    <row r="1822" spans="1:21" ht="19.5" customHeight="1">
      <c r="A1822" s="545">
        <v>2345</v>
      </c>
      <c r="B1822" s="545" t="s">
        <v>6374</v>
      </c>
      <c r="C1822" s="545" t="s">
        <v>216</v>
      </c>
      <c r="D1822" s="546">
        <v>45708</v>
      </c>
      <c r="E1822" s="171" t="str">
        <f t="shared" si="28"/>
        <v>2025</v>
      </c>
      <c r="F1822" s="547">
        <v>3102.47</v>
      </c>
      <c r="G1822" s="548">
        <v>0.19</v>
      </c>
      <c r="H1822" s="547">
        <v>2607.12</v>
      </c>
      <c r="I1822" s="545" t="s">
        <v>12689</v>
      </c>
      <c r="J1822" s="545" t="s">
        <v>13307</v>
      </c>
      <c r="K1822" s="545" t="s">
        <v>13413</v>
      </c>
      <c r="L1822" s="545" t="s">
        <v>15473</v>
      </c>
      <c r="M1822" s="548" t="s">
        <v>13758</v>
      </c>
      <c r="N1822" s="545" t="s">
        <v>13413</v>
      </c>
      <c r="O1822" s="545" t="s">
        <v>15474</v>
      </c>
      <c r="P1822" s="549">
        <v>1948</v>
      </c>
      <c r="Q1822" s="549">
        <v>1</v>
      </c>
      <c r="R1822" s="549">
        <v>156</v>
      </c>
      <c r="S1822" s="548">
        <v>2228</v>
      </c>
      <c r="T1822" s="548"/>
      <c r="U1822" s="99"/>
    </row>
    <row r="1823" spans="1:21" ht="19.5" customHeight="1">
      <c r="A1823" s="545">
        <v>2346</v>
      </c>
      <c r="B1823" s="545" t="s">
        <v>6750</v>
      </c>
      <c r="C1823" s="545" t="s">
        <v>221</v>
      </c>
      <c r="D1823" s="546">
        <v>46052</v>
      </c>
      <c r="E1823" s="171" t="str">
        <f t="shared" si="28"/>
        <v>2026</v>
      </c>
      <c r="F1823" s="547">
        <v>16988</v>
      </c>
      <c r="G1823" s="548">
        <v>0.19</v>
      </c>
      <c r="H1823" s="547">
        <v>14275.63</v>
      </c>
      <c r="I1823" s="545" t="s">
        <v>12647</v>
      </c>
      <c r="J1823" s="545" t="s">
        <v>13307</v>
      </c>
      <c r="K1823" s="545" t="s">
        <v>13413</v>
      </c>
      <c r="L1823" s="545" t="s">
        <v>13413</v>
      </c>
      <c r="M1823" s="548" t="s">
        <v>13758</v>
      </c>
      <c r="N1823" s="545" t="s">
        <v>13413</v>
      </c>
      <c r="O1823" s="545" t="s">
        <v>13413</v>
      </c>
      <c r="P1823" s="549">
        <v>1949</v>
      </c>
      <c r="Q1823" s="549">
        <v>1</v>
      </c>
      <c r="R1823" s="549">
        <v>26</v>
      </c>
      <c r="S1823" s="548">
        <v>2228</v>
      </c>
      <c r="T1823" s="548"/>
      <c r="U1823" s="99"/>
    </row>
    <row r="1824" spans="1:21" ht="19.5" customHeight="1">
      <c r="A1824" s="545">
        <v>2347</v>
      </c>
      <c r="B1824" s="545" t="s">
        <v>498</v>
      </c>
      <c r="C1824" s="545" t="s">
        <v>216</v>
      </c>
      <c r="D1824" s="546">
        <v>43839</v>
      </c>
      <c r="E1824" s="171" t="str">
        <f t="shared" si="28"/>
        <v>2020</v>
      </c>
      <c r="F1824" s="547">
        <v>4359.01</v>
      </c>
      <c r="G1824" s="548">
        <v>0.19</v>
      </c>
      <c r="H1824" s="547">
        <v>3663.03</v>
      </c>
      <c r="I1824" s="545" t="s">
        <v>12662</v>
      </c>
      <c r="J1824" s="545" t="s">
        <v>13297</v>
      </c>
      <c r="K1824" s="545" t="s">
        <v>15475</v>
      </c>
      <c r="L1824" s="545" t="s">
        <v>15476</v>
      </c>
      <c r="M1824" s="548" t="s">
        <v>13758</v>
      </c>
      <c r="N1824" s="545" t="s">
        <v>13413</v>
      </c>
      <c r="O1824" s="545" t="s">
        <v>15477</v>
      </c>
      <c r="P1824" s="549">
        <v>1950</v>
      </c>
      <c r="Q1824" s="549">
        <v>1</v>
      </c>
      <c r="R1824" s="549">
        <v>78</v>
      </c>
      <c r="S1824" s="548">
        <v>2257</v>
      </c>
      <c r="T1824" s="548"/>
      <c r="U1824" s="99"/>
    </row>
    <row r="1825" spans="1:21" ht="19.5" customHeight="1">
      <c r="A1825" s="545">
        <v>2348</v>
      </c>
      <c r="B1825" s="545" t="s">
        <v>1043</v>
      </c>
      <c r="C1825" s="545" t="s">
        <v>216</v>
      </c>
      <c r="D1825" s="546"/>
      <c r="E1825" s="171" t="str">
        <f t="shared" si="28"/>
        <v>1900</v>
      </c>
      <c r="F1825" s="547">
        <v>0</v>
      </c>
      <c r="G1825" s="548">
        <v>0</v>
      </c>
      <c r="H1825" s="547">
        <v>0</v>
      </c>
      <c r="I1825" s="545" t="s">
        <v>12693</v>
      </c>
      <c r="J1825" s="545"/>
      <c r="K1825" s="545" t="s">
        <v>13413</v>
      </c>
      <c r="L1825" s="545" t="s">
        <v>14085</v>
      </c>
      <c r="M1825" s="548" t="s">
        <v>13758</v>
      </c>
      <c r="N1825" s="545" t="s">
        <v>13413</v>
      </c>
      <c r="O1825" s="545" t="s">
        <v>14086</v>
      </c>
      <c r="P1825" s="549">
        <v>1951</v>
      </c>
      <c r="Q1825" s="549">
        <v>1</v>
      </c>
      <c r="R1825" s="549">
        <v>102</v>
      </c>
      <c r="S1825" s="548"/>
      <c r="T1825" s="548"/>
      <c r="U1825" s="99"/>
    </row>
    <row r="1826" spans="1:21" ht="19.5" customHeight="1">
      <c r="A1826" s="545">
        <v>2349</v>
      </c>
      <c r="B1826" s="545" t="s">
        <v>11501</v>
      </c>
      <c r="C1826" s="545" t="s">
        <v>216</v>
      </c>
      <c r="D1826" s="546"/>
      <c r="E1826" s="171" t="str">
        <f t="shared" si="28"/>
        <v>1900</v>
      </c>
      <c r="F1826" s="547">
        <v>0</v>
      </c>
      <c r="G1826" s="548">
        <v>0</v>
      </c>
      <c r="H1826" s="547">
        <v>0</v>
      </c>
      <c r="I1826" s="545" t="s">
        <v>12679</v>
      </c>
      <c r="J1826" s="545"/>
      <c r="K1826" s="545" t="s">
        <v>13413</v>
      </c>
      <c r="L1826" s="545" t="s">
        <v>13899</v>
      </c>
      <c r="M1826" s="548" t="s">
        <v>13758</v>
      </c>
      <c r="N1826" s="545" t="s">
        <v>13413</v>
      </c>
      <c r="O1826" s="545" t="s">
        <v>15478</v>
      </c>
      <c r="P1826" s="549">
        <v>1952</v>
      </c>
      <c r="Q1826" s="549">
        <v>1</v>
      </c>
      <c r="R1826" s="549">
        <v>88</v>
      </c>
      <c r="S1826" s="548"/>
      <c r="T1826" s="548"/>
      <c r="U1826" s="99"/>
    </row>
    <row r="1827" spans="1:21" ht="19.5" customHeight="1">
      <c r="A1827" s="545">
        <v>2350</v>
      </c>
      <c r="B1827" s="545" t="s">
        <v>3378</v>
      </c>
      <c r="C1827" s="545" t="s">
        <v>216</v>
      </c>
      <c r="D1827" s="546"/>
      <c r="E1827" s="171" t="str">
        <f t="shared" si="28"/>
        <v>1900</v>
      </c>
      <c r="F1827" s="547">
        <v>0</v>
      </c>
      <c r="G1827" s="548">
        <v>0</v>
      </c>
      <c r="H1827" s="547">
        <v>0</v>
      </c>
      <c r="I1827" s="545" t="s">
        <v>12716</v>
      </c>
      <c r="J1827" s="545"/>
      <c r="K1827" s="545" t="s">
        <v>13413</v>
      </c>
      <c r="L1827" s="545" t="s">
        <v>13413</v>
      </c>
      <c r="M1827" s="548" t="s">
        <v>13758</v>
      </c>
      <c r="N1827" s="545" t="s">
        <v>13413</v>
      </c>
      <c r="O1827" s="545" t="s">
        <v>13413</v>
      </c>
      <c r="P1827" s="549">
        <v>1953</v>
      </c>
      <c r="Q1827" s="549">
        <v>1</v>
      </c>
      <c r="R1827" s="549">
        <v>25</v>
      </c>
      <c r="S1827" s="548"/>
      <c r="T1827" s="548"/>
      <c r="U1827" s="99"/>
    </row>
    <row r="1828" spans="1:21" ht="19.5" customHeight="1">
      <c r="A1828" s="545">
        <v>2351</v>
      </c>
      <c r="B1828" s="545" t="s">
        <v>637</v>
      </c>
      <c r="C1828" s="545" t="s">
        <v>216</v>
      </c>
      <c r="D1828" s="546"/>
      <c r="E1828" s="171" t="str">
        <f t="shared" si="28"/>
        <v>1900</v>
      </c>
      <c r="F1828" s="547">
        <v>0</v>
      </c>
      <c r="G1828" s="548">
        <v>0</v>
      </c>
      <c r="H1828" s="547">
        <v>0</v>
      </c>
      <c r="I1828" s="545" t="s">
        <v>12679</v>
      </c>
      <c r="J1828" s="545"/>
      <c r="K1828" s="545" t="s">
        <v>13413</v>
      </c>
      <c r="L1828" s="545" t="s">
        <v>13899</v>
      </c>
      <c r="M1828" s="548" t="s">
        <v>13758</v>
      </c>
      <c r="N1828" s="545" t="s">
        <v>13413</v>
      </c>
      <c r="O1828" s="545" t="s">
        <v>13413</v>
      </c>
      <c r="P1828" s="549">
        <v>1954</v>
      </c>
      <c r="Q1828" s="549">
        <v>1</v>
      </c>
      <c r="R1828" s="549">
        <v>88</v>
      </c>
      <c r="S1828" s="548"/>
      <c r="T1828" s="548"/>
      <c r="U1828" s="99"/>
    </row>
    <row r="1829" spans="1:21" ht="19.5" customHeight="1">
      <c r="A1829" s="545">
        <v>2352</v>
      </c>
      <c r="B1829" s="545" t="s">
        <v>11500</v>
      </c>
      <c r="C1829" s="545" t="s">
        <v>216</v>
      </c>
      <c r="D1829" s="546"/>
      <c r="E1829" s="171" t="str">
        <f t="shared" si="28"/>
        <v>1900</v>
      </c>
      <c r="F1829" s="547">
        <v>0</v>
      </c>
      <c r="G1829" s="548">
        <v>0</v>
      </c>
      <c r="H1829" s="547">
        <v>0</v>
      </c>
      <c r="I1829" s="545" t="s">
        <v>12674</v>
      </c>
      <c r="J1829" s="545"/>
      <c r="K1829" s="545" t="s">
        <v>13413</v>
      </c>
      <c r="L1829" s="545" t="s">
        <v>13899</v>
      </c>
      <c r="M1829" s="548" t="s">
        <v>13758</v>
      </c>
      <c r="N1829" s="545" t="s">
        <v>13413</v>
      </c>
      <c r="O1829" s="545" t="s">
        <v>13413</v>
      </c>
      <c r="P1829" s="549">
        <v>1955</v>
      </c>
      <c r="Q1829" s="549">
        <v>1</v>
      </c>
      <c r="R1829" s="549">
        <v>5</v>
      </c>
      <c r="S1829" s="548"/>
      <c r="T1829" s="548"/>
      <c r="U1829" s="99"/>
    </row>
    <row r="1830" spans="1:21" ht="19.5" customHeight="1">
      <c r="A1830" s="545">
        <v>2354</v>
      </c>
      <c r="B1830" s="545" t="s">
        <v>3090</v>
      </c>
      <c r="C1830" s="545" t="s">
        <v>216</v>
      </c>
      <c r="D1830" s="546"/>
      <c r="E1830" s="171" t="str">
        <f t="shared" si="28"/>
        <v>1900</v>
      </c>
      <c r="F1830" s="547">
        <v>0</v>
      </c>
      <c r="G1830" s="548">
        <v>0</v>
      </c>
      <c r="H1830" s="547">
        <v>0</v>
      </c>
      <c r="I1830" s="545" t="s">
        <v>12680</v>
      </c>
      <c r="J1830" s="545"/>
      <c r="K1830" s="545" t="s">
        <v>13413</v>
      </c>
      <c r="L1830" s="545" t="s">
        <v>15479</v>
      </c>
      <c r="M1830" s="548" t="s">
        <v>13758</v>
      </c>
      <c r="N1830" s="545" t="s">
        <v>13413</v>
      </c>
      <c r="O1830" s="545" t="s">
        <v>15480</v>
      </c>
      <c r="P1830" s="549">
        <v>1956</v>
      </c>
      <c r="Q1830" s="549">
        <v>1</v>
      </c>
      <c r="R1830" s="549">
        <v>20</v>
      </c>
      <c r="S1830" s="548"/>
      <c r="T1830" s="548"/>
      <c r="U1830" s="99"/>
    </row>
    <row r="1831" spans="1:21" ht="19.5" customHeight="1">
      <c r="A1831" s="545">
        <v>2355</v>
      </c>
      <c r="B1831" s="545" t="s">
        <v>2684</v>
      </c>
      <c r="C1831" s="545" t="s">
        <v>216</v>
      </c>
      <c r="D1831" s="546"/>
      <c r="E1831" s="171" t="str">
        <f t="shared" si="28"/>
        <v>1900</v>
      </c>
      <c r="F1831" s="547">
        <v>0</v>
      </c>
      <c r="G1831" s="548">
        <v>0</v>
      </c>
      <c r="H1831" s="547">
        <v>0</v>
      </c>
      <c r="I1831" s="545" t="s">
        <v>12675</v>
      </c>
      <c r="J1831" s="545"/>
      <c r="K1831" s="545" t="s">
        <v>13413</v>
      </c>
      <c r="L1831" s="545" t="s">
        <v>15481</v>
      </c>
      <c r="M1831" s="548" t="s">
        <v>13758</v>
      </c>
      <c r="N1831" s="545" t="s">
        <v>13413</v>
      </c>
      <c r="O1831" s="545" t="s">
        <v>13413</v>
      </c>
      <c r="P1831" s="549">
        <v>1957</v>
      </c>
      <c r="Q1831" s="549">
        <v>1</v>
      </c>
      <c r="R1831" s="549">
        <v>15</v>
      </c>
      <c r="S1831" s="548"/>
      <c r="T1831" s="548"/>
      <c r="U1831" s="99"/>
    </row>
    <row r="1832" spans="1:21" ht="19.5" customHeight="1">
      <c r="A1832" s="545">
        <v>2357</v>
      </c>
      <c r="B1832" s="545" t="s">
        <v>3087</v>
      </c>
      <c r="C1832" s="545" t="s">
        <v>216</v>
      </c>
      <c r="D1832" s="546"/>
      <c r="E1832" s="171" t="str">
        <f t="shared" si="28"/>
        <v>1900</v>
      </c>
      <c r="F1832" s="547">
        <v>0</v>
      </c>
      <c r="G1832" s="548">
        <v>0</v>
      </c>
      <c r="H1832" s="547">
        <v>0</v>
      </c>
      <c r="I1832" s="545" t="s">
        <v>12680</v>
      </c>
      <c r="J1832" s="545"/>
      <c r="K1832" s="545" t="s">
        <v>13413</v>
      </c>
      <c r="L1832" s="545" t="s">
        <v>13413</v>
      </c>
      <c r="M1832" s="548" t="s">
        <v>13758</v>
      </c>
      <c r="N1832" s="545" t="s">
        <v>13413</v>
      </c>
      <c r="O1832" s="545" t="s">
        <v>15482</v>
      </c>
      <c r="P1832" s="549">
        <v>1958</v>
      </c>
      <c r="Q1832" s="549">
        <v>1</v>
      </c>
      <c r="R1832" s="549">
        <v>20</v>
      </c>
      <c r="S1832" s="548"/>
      <c r="T1832" s="548"/>
      <c r="U1832" s="99"/>
    </row>
    <row r="1833" spans="1:21" ht="19.5" customHeight="1">
      <c r="A1833" s="545">
        <v>2358</v>
      </c>
      <c r="B1833" s="545" t="s">
        <v>3083</v>
      </c>
      <c r="C1833" s="545" t="s">
        <v>216</v>
      </c>
      <c r="D1833" s="546"/>
      <c r="E1833" s="171" t="str">
        <f t="shared" si="28"/>
        <v>1900</v>
      </c>
      <c r="F1833" s="547">
        <v>0</v>
      </c>
      <c r="G1833" s="548">
        <v>0</v>
      </c>
      <c r="H1833" s="547">
        <v>0</v>
      </c>
      <c r="I1833" s="545" t="s">
        <v>12680</v>
      </c>
      <c r="J1833" s="545"/>
      <c r="K1833" s="545" t="s">
        <v>13413</v>
      </c>
      <c r="L1833" s="545" t="s">
        <v>13413</v>
      </c>
      <c r="M1833" s="548" t="s">
        <v>13758</v>
      </c>
      <c r="N1833" s="545" t="s">
        <v>13413</v>
      </c>
      <c r="O1833" s="545" t="s">
        <v>15483</v>
      </c>
      <c r="P1833" s="549">
        <v>1959</v>
      </c>
      <c r="Q1833" s="549">
        <v>1</v>
      </c>
      <c r="R1833" s="549">
        <v>20</v>
      </c>
      <c r="S1833" s="548"/>
      <c r="T1833" s="548"/>
      <c r="U1833" s="99"/>
    </row>
    <row r="1834" spans="1:21" ht="19.5" customHeight="1">
      <c r="A1834" s="545">
        <v>2359</v>
      </c>
      <c r="B1834" s="545" t="s">
        <v>2685</v>
      </c>
      <c r="C1834" s="545" t="s">
        <v>216</v>
      </c>
      <c r="D1834" s="546"/>
      <c r="E1834" s="171" t="str">
        <f t="shared" si="28"/>
        <v>1900</v>
      </c>
      <c r="F1834" s="547">
        <v>0</v>
      </c>
      <c r="G1834" s="548">
        <v>0</v>
      </c>
      <c r="H1834" s="547">
        <v>0</v>
      </c>
      <c r="I1834" s="545" t="s">
        <v>12675</v>
      </c>
      <c r="J1834" s="545"/>
      <c r="K1834" s="545" t="s">
        <v>13413</v>
      </c>
      <c r="L1834" s="545" t="s">
        <v>15484</v>
      </c>
      <c r="M1834" s="548" t="s">
        <v>13758</v>
      </c>
      <c r="N1834" s="545" t="s">
        <v>13413</v>
      </c>
      <c r="O1834" s="545" t="s">
        <v>13413</v>
      </c>
      <c r="P1834" s="549">
        <v>1960</v>
      </c>
      <c r="Q1834" s="549">
        <v>1</v>
      </c>
      <c r="R1834" s="549">
        <v>15</v>
      </c>
      <c r="S1834" s="548"/>
      <c r="T1834" s="548"/>
      <c r="U1834" s="99"/>
    </row>
    <row r="1835" spans="1:21" ht="19.5" customHeight="1">
      <c r="A1835" s="545">
        <v>2361</v>
      </c>
      <c r="B1835" s="545" t="s">
        <v>11499</v>
      </c>
      <c r="C1835" s="545" t="s">
        <v>209</v>
      </c>
      <c r="D1835" s="546"/>
      <c r="E1835" s="171" t="str">
        <f t="shared" si="28"/>
        <v>1900</v>
      </c>
      <c r="F1835" s="547">
        <v>0</v>
      </c>
      <c r="G1835" s="548">
        <v>0</v>
      </c>
      <c r="H1835" s="547">
        <v>0</v>
      </c>
      <c r="I1835" s="545" t="s">
        <v>12719</v>
      </c>
      <c r="J1835" s="545"/>
      <c r="K1835" s="545" t="s">
        <v>13413</v>
      </c>
      <c r="L1835" s="545" t="s">
        <v>13413</v>
      </c>
      <c r="M1835" s="548" t="s">
        <v>13758</v>
      </c>
      <c r="N1835" s="545" t="s">
        <v>13413</v>
      </c>
      <c r="O1835" s="545" t="s">
        <v>14830</v>
      </c>
      <c r="P1835" s="549">
        <v>1962</v>
      </c>
      <c r="Q1835" s="549">
        <v>1</v>
      </c>
      <c r="R1835" s="549">
        <v>157</v>
      </c>
      <c r="S1835" s="548"/>
      <c r="T1835" s="548"/>
      <c r="U1835" s="99"/>
    </row>
    <row r="1836" spans="1:21" ht="19.5" customHeight="1">
      <c r="A1836" s="545">
        <v>2362</v>
      </c>
      <c r="B1836" s="545" t="s">
        <v>11498</v>
      </c>
      <c r="C1836" s="545" t="s">
        <v>216</v>
      </c>
      <c r="D1836" s="546"/>
      <c r="E1836" s="171" t="str">
        <f t="shared" si="28"/>
        <v>1900</v>
      </c>
      <c r="F1836" s="547">
        <v>0</v>
      </c>
      <c r="G1836" s="548">
        <v>0</v>
      </c>
      <c r="H1836" s="547">
        <v>0</v>
      </c>
      <c r="I1836" s="545" t="s">
        <v>12660</v>
      </c>
      <c r="J1836" s="545"/>
      <c r="K1836" s="545" t="s">
        <v>13413</v>
      </c>
      <c r="L1836" s="545" t="s">
        <v>15485</v>
      </c>
      <c r="M1836" s="548" t="s">
        <v>13758</v>
      </c>
      <c r="N1836" s="545" t="s">
        <v>13413</v>
      </c>
      <c r="O1836" s="545" t="s">
        <v>15486</v>
      </c>
      <c r="P1836" s="549">
        <v>1963</v>
      </c>
      <c r="Q1836" s="549">
        <v>1</v>
      </c>
      <c r="R1836" s="549">
        <v>72</v>
      </c>
      <c r="S1836" s="548"/>
      <c r="T1836" s="548"/>
      <c r="U1836" s="99"/>
    </row>
    <row r="1837" spans="1:21" ht="19.5" customHeight="1">
      <c r="A1837" s="545">
        <v>2363</v>
      </c>
      <c r="B1837" s="545" t="s">
        <v>3129</v>
      </c>
      <c r="C1837" s="545" t="s">
        <v>216</v>
      </c>
      <c r="D1837" s="546"/>
      <c r="E1837" s="171" t="str">
        <f t="shared" si="28"/>
        <v>1900</v>
      </c>
      <c r="F1837" s="547">
        <v>0</v>
      </c>
      <c r="G1837" s="548">
        <v>0</v>
      </c>
      <c r="H1837" s="547">
        <v>0</v>
      </c>
      <c r="I1837" s="545" t="s">
        <v>12680</v>
      </c>
      <c r="J1837" s="545"/>
      <c r="K1837" s="545" t="s">
        <v>13413</v>
      </c>
      <c r="L1837" s="545" t="s">
        <v>13413</v>
      </c>
      <c r="M1837" s="548" t="s">
        <v>13758</v>
      </c>
      <c r="N1837" s="545" t="s">
        <v>13413</v>
      </c>
      <c r="O1837" s="545" t="s">
        <v>15487</v>
      </c>
      <c r="P1837" s="549">
        <v>1964</v>
      </c>
      <c r="Q1837" s="549">
        <v>1</v>
      </c>
      <c r="R1837" s="549">
        <v>20</v>
      </c>
      <c r="S1837" s="548"/>
      <c r="T1837" s="548"/>
      <c r="U1837" s="99"/>
    </row>
    <row r="1838" spans="1:21" ht="19.5" customHeight="1">
      <c r="A1838" s="545">
        <v>2364</v>
      </c>
      <c r="B1838" s="545" t="s">
        <v>11497</v>
      </c>
      <c r="C1838" s="545" t="s">
        <v>216</v>
      </c>
      <c r="D1838" s="546"/>
      <c r="E1838" s="171" t="str">
        <f t="shared" si="28"/>
        <v>1900</v>
      </c>
      <c r="F1838" s="547">
        <v>0</v>
      </c>
      <c r="G1838" s="548">
        <v>0</v>
      </c>
      <c r="H1838" s="547">
        <v>0</v>
      </c>
      <c r="I1838" s="545" t="s">
        <v>12660</v>
      </c>
      <c r="J1838" s="545"/>
      <c r="K1838" s="545" t="s">
        <v>13413</v>
      </c>
      <c r="L1838" s="545" t="s">
        <v>15488</v>
      </c>
      <c r="M1838" s="548" t="s">
        <v>13758</v>
      </c>
      <c r="N1838" s="545" t="s">
        <v>13413</v>
      </c>
      <c r="O1838" s="545" t="s">
        <v>15489</v>
      </c>
      <c r="P1838" s="549">
        <v>1965</v>
      </c>
      <c r="Q1838" s="549">
        <v>1</v>
      </c>
      <c r="R1838" s="549">
        <v>72</v>
      </c>
      <c r="S1838" s="548"/>
      <c r="T1838" s="548"/>
      <c r="U1838" s="99"/>
    </row>
    <row r="1839" spans="1:21" ht="19.5" customHeight="1">
      <c r="A1839" s="545">
        <v>2365</v>
      </c>
      <c r="B1839" s="545" t="s">
        <v>11496</v>
      </c>
      <c r="C1839" s="545" t="s">
        <v>216</v>
      </c>
      <c r="D1839" s="546"/>
      <c r="E1839" s="171" t="str">
        <f t="shared" si="28"/>
        <v>1900</v>
      </c>
      <c r="F1839" s="547">
        <v>0</v>
      </c>
      <c r="G1839" s="548">
        <v>0</v>
      </c>
      <c r="H1839" s="547">
        <v>0</v>
      </c>
      <c r="I1839" s="545" t="s">
        <v>12660</v>
      </c>
      <c r="J1839" s="545"/>
      <c r="K1839" s="545" t="s">
        <v>13413</v>
      </c>
      <c r="L1839" s="545" t="s">
        <v>15490</v>
      </c>
      <c r="M1839" s="548" t="s">
        <v>13758</v>
      </c>
      <c r="N1839" s="545" t="s">
        <v>13413</v>
      </c>
      <c r="O1839" s="545" t="s">
        <v>15491</v>
      </c>
      <c r="P1839" s="549">
        <v>1966</v>
      </c>
      <c r="Q1839" s="549">
        <v>1</v>
      </c>
      <c r="R1839" s="549">
        <v>72</v>
      </c>
      <c r="S1839" s="548"/>
      <c r="T1839" s="548"/>
      <c r="U1839" s="99"/>
    </row>
    <row r="1840" spans="1:21" ht="19.5" customHeight="1">
      <c r="A1840" s="545">
        <v>2366</v>
      </c>
      <c r="B1840" s="545" t="s">
        <v>3130</v>
      </c>
      <c r="C1840" s="545" t="s">
        <v>216</v>
      </c>
      <c r="D1840" s="546">
        <v>44596</v>
      </c>
      <c r="E1840" s="171" t="str">
        <f t="shared" si="28"/>
        <v>2022</v>
      </c>
      <c r="F1840" s="547">
        <v>5809</v>
      </c>
      <c r="G1840" s="548">
        <v>0.19</v>
      </c>
      <c r="H1840" s="547">
        <v>4881.51</v>
      </c>
      <c r="I1840" s="545" t="s">
        <v>12680</v>
      </c>
      <c r="J1840" s="545" t="s">
        <v>13297</v>
      </c>
      <c r="K1840" s="545" t="s">
        <v>13413</v>
      </c>
      <c r="L1840" s="545" t="s">
        <v>13413</v>
      </c>
      <c r="M1840" s="548" t="s">
        <v>13758</v>
      </c>
      <c r="N1840" s="545" t="s">
        <v>13413</v>
      </c>
      <c r="O1840" s="545" t="s">
        <v>15492</v>
      </c>
      <c r="P1840" s="549">
        <v>1967</v>
      </c>
      <c r="Q1840" s="549">
        <v>1</v>
      </c>
      <c r="R1840" s="549">
        <v>20</v>
      </c>
      <c r="S1840" s="548">
        <v>2257</v>
      </c>
      <c r="T1840" s="548"/>
      <c r="U1840" s="99"/>
    </row>
    <row r="1841" spans="1:21" ht="19.5" customHeight="1">
      <c r="A1841" s="545">
        <v>2372</v>
      </c>
      <c r="B1841" s="545" t="s">
        <v>3168</v>
      </c>
      <c r="C1841" s="545" t="s">
        <v>216</v>
      </c>
      <c r="D1841" s="546"/>
      <c r="E1841" s="171" t="str">
        <f t="shared" si="28"/>
        <v>1900</v>
      </c>
      <c r="F1841" s="547">
        <v>0</v>
      </c>
      <c r="G1841" s="548">
        <v>0</v>
      </c>
      <c r="H1841" s="547">
        <v>0</v>
      </c>
      <c r="I1841" s="545" t="s">
        <v>12680</v>
      </c>
      <c r="J1841" s="545"/>
      <c r="K1841" s="545" t="s">
        <v>13413</v>
      </c>
      <c r="L1841" s="545" t="s">
        <v>13413</v>
      </c>
      <c r="M1841" s="548" t="s">
        <v>13758</v>
      </c>
      <c r="N1841" s="545" t="s">
        <v>13413</v>
      </c>
      <c r="O1841" s="545" t="s">
        <v>15493</v>
      </c>
      <c r="P1841" s="549">
        <v>1969</v>
      </c>
      <c r="Q1841" s="549">
        <v>1</v>
      </c>
      <c r="R1841" s="549">
        <v>20</v>
      </c>
      <c r="S1841" s="548"/>
      <c r="T1841" s="548"/>
      <c r="U1841" s="99"/>
    </row>
    <row r="1842" spans="1:21" ht="19.5" customHeight="1">
      <c r="A1842" s="545">
        <v>2373</v>
      </c>
      <c r="B1842" s="545" t="s">
        <v>11495</v>
      </c>
      <c r="C1842" s="545" t="s">
        <v>216</v>
      </c>
      <c r="D1842" s="546"/>
      <c r="E1842" s="171" t="str">
        <f t="shared" si="28"/>
        <v>1900</v>
      </c>
      <c r="F1842" s="547">
        <v>0</v>
      </c>
      <c r="G1842" s="548">
        <v>0</v>
      </c>
      <c r="H1842" s="547">
        <v>0</v>
      </c>
      <c r="I1842" s="545" t="s">
        <v>12660</v>
      </c>
      <c r="J1842" s="545"/>
      <c r="K1842" s="545" t="s">
        <v>13413</v>
      </c>
      <c r="L1842" s="545" t="s">
        <v>15494</v>
      </c>
      <c r="M1842" s="548" t="s">
        <v>13758</v>
      </c>
      <c r="N1842" s="545" t="s">
        <v>13413</v>
      </c>
      <c r="O1842" s="545" t="s">
        <v>15495</v>
      </c>
      <c r="P1842" s="549">
        <v>1970</v>
      </c>
      <c r="Q1842" s="549">
        <v>1</v>
      </c>
      <c r="R1842" s="549">
        <v>72</v>
      </c>
      <c r="S1842" s="548"/>
      <c r="T1842" s="548"/>
      <c r="U1842" s="99"/>
    </row>
    <row r="1843" spans="1:21" ht="19.5" customHeight="1">
      <c r="A1843" s="545">
        <v>2374</v>
      </c>
      <c r="B1843" s="545" t="s">
        <v>468</v>
      </c>
      <c r="C1843" s="545" t="s">
        <v>216</v>
      </c>
      <c r="D1843" s="546"/>
      <c r="E1843" s="171" t="str">
        <f t="shared" si="28"/>
        <v>1900</v>
      </c>
      <c r="F1843" s="547">
        <v>0</v>
      </c>
      <c r="G1843" s="548">
        <v>0</v>
      </c>
      <c r="H1843" s="547">
        <v>0</v>
      </c>
      <c r="I1843" s="545" t="s">
        <v>12660</v>
      </c>
      <c r="J1843" s="545"/>
      <c r="K1843" s="545" t="s">
        <v>13413</v>
      </c>
      <c r="L1843" s="545" t="s">
        <v>15496</v>
      </c>
      <c r="M1843" s="548" t="s">
        <v>13758</v>
      </c>
      <c r="N1843" s="545" t="s">
        <v>13413</v>
      </c>
      <c r="O1843" s="545" t="s">
        <v>15497</v>
      </c>
      <c r="P1843" s="549">
        <v>1971</v>
      </c>
      <c r="Q1843" s="549">
        <v>1</v>
      </c>
      <c r="R1843" s="549">
        <v>72</v>
      </c>
      <c r="S1843" s="548"/>
      <c r="T1843" s="548"/>
      <c r="U1843" s="99"/>
    </row>
    <row r="1844" spans="1:21" ht="19.5" customHeight="1">
      <c r="A1844" s="545">
        <v>2375</v>
      </c>
      <c r="B1844" s="545" t="s">
        <v>11494</v>
      </c>
      <c r="C1844" s="545" t="s">
        <v>216</v>
      </c>
      <c r="D1844" s="546"/>
      <c r="E1844" s="171" t="str">
        <f t="shared" si="28"/>
        <v>1900</v>
      </c>
      <c r="F1844" s="547">
        <v>0</v>
      </c>
      <c r="G1844" s="548">
        <v>0</v>
      </c>
      <c r="H1844" s="547">
        <v>0</v>
      </c>
      <c r="I1844" s="545" t="s">
        <v>12660</v>
      </c>
      <c r="J1844" s="545"/>
      <c r="K1844" s="545" t="s">
        <v>13413</v>
      </c>
      <c r="L1844" s="545" t="s">
        <v>15498</v>
      </c>
      <c r="M1844" s="548" t="s">
        <v>13758</v>
      </c>
      <c r="N1844" s="545" t="s">
        <v>13413</v>
      </c>
      <c r="O1844" s="545" t="s">
        <v>15499</v>
      </c>
      <c r="P1844" s="549">
        <v>1972</v>
      </c>
      <c r="Q1844" s="549">
        <v>1</v>
      </c>
      <c r="R1844" s="549">
        <v>72</v>
      </c>
      <c r="S1844" s="548"/>
      <c r="T1844" s="548"/>
      <c r="U1844" s="99"/>
    </row>
    <row r="1845" spans="1:21" ht="19.5" customHeight="1">
      <c r="A1845" s="545">
        <v>2376</v>
      </c>
      <c r="B1845" s="545" t="s">
        <v>681</v>
      </c>
      <c r="C1845" s="545" t="s">
        <v>216</v>
      </c>
      <c r="D1845" s="546"/>
      <c r="E1845" s="171" t="str">
        <f t="shared" si="28"/>
        <v>1900</v>
      </c>
      <c r="F1845" s="547">
        <v>0</v>
      </c>
      <c r="G1845" s="548">
        <v>0</v>
      </c>
      <c r="H1845" s="547">
        <v>0</v>
      </c>
      <c r="I1845" s="545" t="s">
        <v>12643</v>
      </c>
      <c r="J1845" s="545"/>
      <c r="K1845" s="545" t="s">
        <v>13413</v>
      </c>
      <c r="L1845" s="545" t="s">
        <v>15500</v>
      </c>
      <c r="M1845" s="548" t="s">
        <v>13758</v>
      </c>
      <c r="N1845" s="545" t="s">
        <v>13413</v>
      </c>
      <c r="O1845" s="545" t="s">
        <v>15501</v>
      </c>
      <c r="P1845" s="549">
        <v>1973</v>
      </c>
      <c r="Q1845" s="549">
        <v>1</v>
      </c>
      <c r="R1845" s="549">
        <v>6</v>
      </c>
      <c r="S1845" s="548"/>
      <c r="T1845" s="548"/>
      <c r="U1845" s="99"/>
    </row>
    <row r="1846" spans="1:21" ht="19.5" customHeight="1">
      <c r="A1846" s="545">
        <v>2377</v>
      </c>
      <c r="B1846" s="545" t="s">
        <v>680</v>
      </c>
      <c r="C1846" s="545" t="s">
        <v>216</v>
      </c>
      <c r="D1846" s="546"/>
      <c r="E1846" s="171" t="str">
        <f t="shared" si="28"/>
        <v>1900</v>
      </c>
      <c r="F1846" s="547">
        <v>0</v>
      </c>
      <c r="G1846" s="548">
        <v>0</v>
      </c>
      <c r="H1846" s="547">
        <v>0</v>
      </c>
      <c r="I1846" s="545" t="s">
        <v>12643</v>
      </c>
      <c r="J1846" s="545"/>
      <c r="K1846" s="545" t="s">
        <v>13413</v>
      </c>
      <c r="L1846" s="545" t="s">
        <v>15502</v>
      </c>
      <c r="M1846" s="548" t="s">
        <v>13758</v>
      </c>
      <c r="N1846" s="545" t="s">
        <v>13413</v>
      </c>
      <c r="O1846" s="545" t="s">
        <v>15503</v>
      </c>
      <c r="P1846" s="549">
        <v>1974</v>
      </c>
      <c r="Q1846" s="549">
        <v>1</v>
      </c>
      <c r="R1846" s="549">
        <v>6</v>
      </c>
      <c r="S1846" s="548"/>
      <c r="T1846" s="548"/>
      <c r="U1846" s="99"/>
    </row>
    <row r="1847" spans="1:21" ht="19.5" customHeight="1">
      <c r="A1847" s="545">
        <v>2378</v>
      </c>
      <c r="B1847" s="545" t="s">
        <v>679</v>
      </c>
      <c r="C1847" s="545" t="s">
        <v>216</v>
      </c>
      <c r="D1847" s="546"/>
      <c r="E1847" s="171" t="str">
        <f t="shared" si="28"/>
        <v>1900</v>
      </c>
      <c r="F1847" s="547">
        <v>0</v>
      </c>
      <c r="G1847" s="548">
        <v>0</v>
      </c>
      <c r="H1847" s="547">
        <v>0</v>
      </c>
      <c r="I1847" s="545" t="s">
        <v>12643</v>
      </c>
      <c r="J1847" s="545"/>
      <c r="K1847" s="545" t="s">
        <v>13413</v>
      </c>
      <c r="L1847" s="545" t="s">
        <v>15504</v>
      </c>
      <c r="M1847" s="548" t="s">
        <v>13758</v>
      </c>
      <c r="N1847" s="545" t="s">
        <v>13413</v>
      </c>
      <c r="O1847" s="545" t="s">
        <v>15505</v>
      </c>
      <c r="P1847" s="549">
        <v>1975</v>
      </c>
      <c r="Q1847" s="549">
        <v>1</v>
      </c>
      <c r="R1847" s="549">
        <v>6</v>
      </c>
      <c r="S1847" s="548"/>
      <c r="T1847" s="548"/>
      <c r="U1847" s="99"/>
    </row>
    <row r="1848" spans="1:21" ht="19.5" customHeight="1">
      <c r="A1848" s="545">
        <v>2380</v>
      </c>
      <c r="B1848" s="545" t="s">
        <v>11493</v>
      </c>
      <c r="C1848" s="545" t="s">
        <v>216</v>
      </c>
      <c r="D1848" s="546"/>
      <c r="E1848" s="171" t="str">
        <f t="shared" si="28"/>
        <v>1900</v>
      </c>
      <c r="F1848" s="547">
        <v>0</v>
      </c>
      <c r="G1848" s="548">
        <v>0</v>
      </c>
      <c r="H1848" s="547">
        <v>0</v>
      </c>
      <c r="I1848" s="545" t="s">
        <v>12650</v>
      </c>
      <c r="J1848" s="545"/>
      <c r="K1848" s="545" t="s">
        <v>13413</v>
      </c>
      <c r="L1848" s="545" t="s">
        <v>13413</v>
      </c>
      <c r="M1848" s="548" t="s">
        <v>13758</v>
      </c>
      <c r="N1848" s="545" t="s">
        <v>13413</v>
      </c>
      <c r="O1848" s="545" t="s">
        <v>15506</v>
      </c>
      <c r="P1848" s="549">
        <v>1977</v>
      </c>
      <c r="Q1848" s="549">
        <v>1</v>
      </c>
      <c r="R1848" s="549">
        <v>127</v>
      </c>
      <c r="S1848" s="548"/>
      <c r="T1848" s="548"/>
      <c r="U1848" s="99"/>
    </row>
    <row r="1849" spans="1:21" ht="19.5" customHeight="1">
      <c r="A1849" s="545">
        <v>2382</v>
      </c>
      <c r="B1849" s="545" t="s">
        <v>837</v>
      </c>
      <c r="C1849" s="545" t="s">
        <v>221</v>
      </c>
      <c r="D1849" s="546"/>
      <c r="E1849" s="171" t="str">
        <f t="shared" si="28"/>
        <v>1900</v>
      </c>
      <c r="F1849" s="547">
        <v>0</v>
      </c>
      <c r="G1849" s="548">
        <v>0</v>
      </c>
      <c r="H1849" s="547">
        <v>0</v>
      </c>
      <c r="I1849" s="545" t="s">
        <v>12684</v>
      </c>
      <c r="J1849" s="545"/>
      <c r="K1849" s="545" t="s">
        <v>13413</v>
      </c>
      <c r="L1849" s="545" t="s">
        <v>13982</v>
      </c>
      <c r="M1849" s="548" t="s">
        <v>13758</v>
      </c>
      <c r="N1849" s="545" t="s">
        <v>13413</v>
      </c>
      <c r="O1849" s="545" t="s">
        <v>15507</v>
      </c>
      <c r="P1849" s="549">
        <v>1979</v>
      </c>
      <c r="Q1849" s="549">
        <v>1</v>
      </c>
      <c r="R1849" s="549">
        <v>95</v>
      </c>
      <c r="S1849" s="548"/>
      <c r="T1849" s="548"/>
      <c r="U1849" s="99"/>
    </row>
    <row r="1850" spans="1:21" ht="19.5" customHeight="1">
      <c r="A1850" s="545">
        <v>2384</v>
      </c>
      <c r="B1850" s="545" t="s">
        <v>11492</v>
      </c>
      <c r="C1850" s="545" t="s">
        <v>209</v>
      </c>
      <c r="D1850" s="546"/>
      <c r="E1850" s="171" t="str">
        <f t="shared" si="28"/>
        <v>1900</v>
      </c>
      <c r="F1850" s="547">
        <v>0</v>
      </c>
      <c r="G1850" s="548">
        <v>0</v>
      </c>
      <c r="H1850" s="547">
        <v>0</v>
      </c>
      <c r="I1850" s="545" t="s">
        <v>12719</v>
      </c>
      <c r="J1850" s="545"/>
      <c r="K1850" s="545" t="s">
        <v>13413</v>
      </c>
      <c r="L1850" s="545" t="s">
        <v>13413</v>
      </c>
      <c r="M1850" s="548" t="s">
        <v>13758</v>
      </c>
      <c r="N1850" s="545" t="s">
        <v>13413</v>
      </c>
      <c r="O1850" s="545" t="s">
        <v>14830</v>
      </c>
      <c r="P1850" s="549">
        <v>1981</v>
      </c>
      <c r="Q1850" s="549">
        <v>1</v>
      </c>
      <c r="R1850" s="549">
        <v>157</v>
      </c>
      <c r="S1850" s="548"/>
      <c r="T1850" s="548"/>
      <c r="U1850" s="99"/>
    </row>
    <row r="1851" spans="1:21" ht="19.5" customHeight="1">
      <c r="A1851" s="545">
        <v>2386</v>
      </c>
      <c r="B1851" s="545" t="s">
        <v>11491</v>
      </c>
      <c r="C1851" s="545" t="s">
        <v>209</v>
      </c>
      <c r="D1851" s="546"/>
      <c r="E1851" s="171" t="str">
        <f t="shared" si="28"/>
        <v>1900</v>
      </c>
      <c r="F1851" s="547">
        <v>0</v>
      </c>
      <c r="G1851" s="548">
        <v>0</v>
      </c>
      <c r="H1851" s="547">
        <v>0</v>
      </c>
      <c r="I1851" s="545" t="s">
        <v>12719</v>
      </c>
      <c r="J1851" s="545"/>
      <c r="K1851" s="545" t="s">
        <v>13413</v>
      </c>
      <c r="L1851" s="545" t="s">
        <v>13413</v>
      </c>
      <c r="M1851" s="548" t="s">
        <v>13758</v>
      </c>
      <c r="N1851" s="545" t="s">
        <v>13413</v>
      </c>
      <c r="O1851" s="545" t="s">
        <v>14830</v>
      </c>
      <c r="P1851" s="549">
        <v>1983</v>
      </c>
      <c r="Q1851" s="549">
        <v>1</v>
      </c>
      <c r="R1851" s="549">
        <v>157</v>
      </c>
      <c r="S1851" s="548"/>
      <c r="T1851" s="548"/>
      <c r="U1851" s="99"/>
    </row>
    <row r="1852" spans="1:21" ht="19.5" customHeight="1">
      <c r="A1852" s="545">
        <v>2387</v>
      </c>
      <c r="B1852" s="545" t="s">
        <v>11490</v>
      </c>
      <c r="C1852" s="545" t="s">
        <v>216</v>
      </c>
      <c r="D1852" s="546"/>
      <c r="E1852" s="171" t="str">
        <f t="shared" si="28"/>
        <v>1900</v>
      </c>
      <c r="F1852" s="547">
        <v>0</v>
      </c>
      <c r="G1852" s="548">
        <v>0</v>
      </c>
      <c r="H1852" s="547">
        <v>0</v>
      </c>
      <c r="I1852" s="545" t="s">
        <v>12678</v>
      </c>
      <c r="J1852" s="545"/>
      <c r="K1852" s="545" t="s">
        <v>13413</v>
      </c>
      <c r="L1852" s="545" t="s">
        <v>15508</v>
      </c>
      <c r="M1852" s="548" t="s">
        <v>13758</v>
      </c>
      <c r="N1852" s="545" t="s">
        <v>13413</v>
      </c>
      <c r="O1852" s="545" t="s">
        <v>15509</v>
      </c>
      <c r="P1852" s="549">
        <v>1984</v>
      </c>
      <c r="Q1852" s="549">
        <v>1</v>
      </c>
      <c r="R1852" s="549">
        <v>23</v>
      </c>
      <c r="S1852" s="548"/>
      <c r="T1852" s="548"/>
      <c r="U1852" s="99"/>
    </row>
    <row r="1853" spans="1:21" ht="19.5" customHeight="1">
      <c r="A1853" s="545">
        <v>2388</v>
      </c>
      <c r="B1853" s="545" t="s">
        <v>1050</v>
      </c>
      <c r="C1853" s="545" t="s">
        <v>216</v>
      </c>
      <c r="D1853" s="546"/>
      <c r="E1853" s="171" t="str">
        <f t="shared" si="28"/>
        <v>1900</v>
      </c>
      <c r="F1853" s="547">
        <v>0</v>
      </c>
      <c r="G1853" s="548">
        <v>0</v>
      </c>
      <c r="H1853" s="547">
        <v>0</v>
      </c>
      <c r="I1853" s="545" t="s">
        <v>12694</v>
      </c>
      <c r="J1853" s="545"/>
      <c r="K1853" s="545" t="s">
        <v>13413</v>
      </c>
      <c r="L1853" s="545" t="s">
        <v>15510</v>
      </c>
      <c r="M1853" s="548" t="s">
        <v>13868</v>
      </c>
      <c r="N1853" s="545" t="s">
        <v>22157</v>
      </c>
      <c r="O1853" s="545" t="s">
        <v>15511</v>
      </c>
      <c r="P1853" s="549">
        <v>1985</v>
      </c>
      <c r="Q1853" s="549">
        <v>2</v>
      </c>
      <c r="R1853" s="549">
        <v>104</v>
      </c>
      <c r="S1853" s="548"/>
      <c r="T1853" s="548">
        <v>23</v>
      </c>
      <c r="U1853" s="99"/>
    </row>
    <row r="1854" spans="1:21" ht="19.5" customHeight="1">
      <c r="A1854" s="545">
        <v>2389</v>
      </c>
      <c r="B1854" s="545" t="s">
        <v>3370</v>
      </c>
      <c r="C1854" s="545" t="s">
        <v>216</v>
      </c>
      <c r="D1854" s="546"/>
      <c r="E1854" s="171" t="str">
        <f t="shared" si="28"/>
        <v>1900</v>
      </c>
      <c r="F1854" s="547">
        <v>0</v>
      </c>
      <c r="G1854" s="548">
        <v>0</v>
      </c>
      <c r="H1854" s="547">
        <v>0</v>
      </c>
      <c r="I1854" s="545" t="s">
        <v>12670</v>
      </c>
      <c r="J1854" s="545"/>
      <c r="K1854" s="545" t="s">
        <v>13413</v>
      </c>
      <c r="L1854" s="545" t="s">
        <v>13413</v>
      </c>
      <c r="M1854" s="548" t="s">
        <v>13868</v>
      </c>
      <c r="N1854" s="545" t="s">
        <v>13413</v>
      </c>
      <c r="O1854" s="545" t="s">
        <v>15512</v>
      </c>
      <c r="P1854" s="549">
        <v>1986</v>
      </c>
      <c r="Q1854" s="549">
        <v>2</v>
      </c>
      <c r="R1854" s="549">
        <v>24</v>
      </c>
      <c r="S1854" s="548"/>
      <c r="T1854" s="548"/>
      <c r="U1854" s="99"/>
    </row>
    <row r="1855" spans="1:21" ht="19.5" customHeight="1">
      <c r="A1855" s="545">
        <v>2390</v>
      </c>
      <c r="B1855" s="545" t="s">
        <v>3356</v>
      </c>
      <c r="C1855" s="545" t="s">
        <v>216</v>
      </c>
      <c r="D1855" s="546">
        <v>46052</v>
      </c>
      <c r="E1855" s="171" t="str">
        <f t="shared" si="28"/>
        <v>2026</v>
      </c>
      <c r="F1855" s="547">
        <v>32796</v>
      </c>
      <c r="G1855" s="548">
        <v>0.19</v>
      </c>
      <c r="H1855" s="547">
        <v>27559.66</v>
      </c>
      <c r="I1855" s="545" t="s">
        <v>12670</v>
      </c>
      <c r="J1855" s="545" t="s">
        <v>13307</v>
      </c>
      <c r="K1855" s="545" t="s">
        <v>13413</v>
      </c>
      <c r="L1855" s="545" t="s">
        <v>13413</v>
      </c>
      <c r="M1855" s="548" t="s">
        <v>13868</v>
      </c>
      <c r="N1855" s="545" t="s">
        <v>13413</v>
      </c>
      <c r="O1855" s="545" t="s">
        <v>15513</v>
      </c>
      <c r="P1855" s="549">
        <v>1987</v>
      </c>
      <c r="Q1855" s="549">
        <v>2</v>
      </c>
      <c r="R1855" s="549">
        <v>24</v>
      </c>
      <c r="S1855" s="548">
        <v>2228</v>
      </c>
      <c r="T1855" s="548"/>
      <c r="U1855" s="99"/>
    </row>
    <row r="1856" spans="1:21" ht="19.5" customHeight="1">
      <c r="A1856" s="545">
        <v>2391</v>
      </c>
      <c r="B1856" s="545" t="s">
        <v>3355</v>
      </c>
      <c r="C1856" s="545" t="s">
        <v>216</v>
      </c>
      <c r="D1856" s="546"/>
      <c r="E1856" s="171" t="str">
        <f t="shared" si="28"/>
        <v>1900</v>
      </c>
      <c r="F1856" s="547">
        <v>0</v>
      </c>
      <c r="G1856" s="548">
        <v>0</v>
      </c>
      <c r="H1856" s="547">
        <v>0</v>
      </c>
      <c r="I1856" s="545" t="s">
        <v>12670</v>
      </c>
      <c r="J1856" s="545"/>
      <c r="K1856" s="545" t="s">
        <v>13413</v>
      </c>
      <c r="L1856" s="545" t="s">
        <v>13413</v>
      </c>
      <c r="M1856" s="548" t="s">
        <v>13868</v>
      </c>
      <c r="N1856" s="545" t="s">
        <v>13413</v>
      </c>
      <c r="O1856" s="545" t="s">
        <v>15514</v>
      </c>
      <c r="P1856" s="549">
        <v>1988</v>
      </c>
      <c r="Q1856" s="549">
        <v>2</v>
      </c>
      <c r="R1856" s="549">
        <v>24</v>
      </c>
      <c r="S1856" s="548"/>
      <c r="T1856" s="548"/>
      <c r="U1856" s="99"/>
    </row>
    <row r="1857" spans="1:21" ht="19.5" customHeight="1">
      <c r="A1857" s="545">
        <v>2392</v>
      </c>
      <c r="B1857" s="545" t="s">
        <v>6607</v>
      </c>
      <c r="C1857" s="545" t="s">
        <v>216</v>
      </c>
      <c r="D1857" s="546">
        <v>44585</v>
      </c>
      <c r="E1857" s="171" t="str">
        <f t="shared" si="28"/>
        <v>2022</v>
      </c>
      <c r="F1857" s="547">
        <v>6586</v>
      </c>
      <c r="G1857" s="548">
        <v>0.19</v>
      </c>
      <c r="H1857" s="547">
        <v>5534.45</v>
      </c>
      <c r="I1857" s="545" t="s">
        <v>12670</v>
      </c>
      <c r="J1857" s="545" t="s">
        <v>13297</v>
      </c>
      <c r="K1857" s="545" t="s">
        <v>13413</v>
      </c>
      <c r="L1857" s="545" t="s">
        <v>13413</v>
      </c>
      <c r="M1857" s="548" t="s">
        <v>13868</v>
      </c>
      <c r="N1857" s="545" t="s">
        <v>13413</v>
      </c>
      <c r="O1857" s="545" t="s">
        <v>13413</v>
      </c>
      <c r="P1857" s="549">
        <v>1989</v>
      </c>
      <c r="Q1857" s="549">
        <v>2</v>
      </c>
      <c r="R1857" s="549">
        <v>24</v>
      </c>
      <c r="S1857" s="548">
        <v>2257</v>
      </c>
      <c r="T1857" s="548"/>
      <c r="U1857" s="99"/>
    </row>
    <row r="1858" spans="1:21" ht="19.5" customHeight="1">
      <c r="A1858" s="545">
        <v>2393</v>
      </c>
      <c r="B1858" s="545" t="s">
        <v>3357</v>
      </c>
      <c r="C1858" s="545" t="s">
        <v>216</v>
      </c>
      <c r="D1858" s="546">
        <v>44585</v>
      </c>
      <c r="E1858" s="171" t="str">
        <f t="shared" si="28"/>
        <v>2022</v>
      </c>
      <c r="F1858" s="547">
        <v>88721</v>
      </c>
      <c r="G1858" s="548">
        <v>0.19</v>
      </c>
      <c r="H1858" s="547">
        <v>74555.460000000006</v>
      </c>
      <c r="I1858" s="545" t="s">
        <v>12670</v>
      </c>
      <c r="J1858" s="545" t="s">
        <v>13297</v>
      </c>
      <c r="K1858" s="545" t="s">
        <v>13413</v>
      </c>
      <c r="L1858" s="545" t="s">
        <v>13413</v>
      </c>
      <c r="M1858" s="548" t="s">
        <v>13868</v>
      </c>
      <c r="N1858" s="545" t="s">
        <v>13413</v>
      </c>
      <c r="O1858" s="545" t="s">
        <v>15515</v>
      </c>
      <c r="P1858" s="549">
        <v>1990</v>
      </c>
      <c r="Q1858" s="549">
        <v>2</v>
      </c>
      <c r="R1858" s="549">
        <v>24</v>
      </c>
      <c r="S1858" s="548">
        <v>2257</v>
      </c>
      <c r="T1858" s="548"/>
      <c r="U1858" s="99"/>
    </row>
    <row r="1859" spans="1:21" ht="19.5" customHeight="1">
      <c r="A1859" s="545">
        <v>2394</v>
      </c>
      <c r="B1859" s="545" t="s">
        <v>8420</v>
      </c>
      <c r="C1859" s="545" t="s">
        <v>216</v>
      </c>
      <c r="D1859" s="546">
        <v>46052</v>
      </c>
      <c r="E1859" s="171" t="str">
        <f t="shared" si="28"/>
        <v>2026</v>
      </c>
      <c r="F1859" s="547">
        <v>36680</v>
      </c>
      <c r="G1859" s="548">
        <v>0.19</v>
      </c>
      <c r="H1859" s="547">
        <v>30823.53</v>
      </c>
      <c r="I1859" s="545" t="s">
        <v>12670</v>
      </c>
      <c r="J1859" s="545" t="s">
        <v>13307</v>
      </c>
      <c r="K1859" s="545" t="s">
        <v>13413</v>
      </c>
      <c r="L1859" s="545" t="s">
        <v>13413</v>
      </c>
      <c r="M1859" s="548" t="s">
        <v>13758</v>
      </c>
      <c r="N1859" s="545" t="s">
        <v>13413</v>
      </c>
      <c r="O1859" s="545" t="s">
        <v>15516</v>
      </c>
      <c r="P1859" s="549">
        <v>1991</v>
      </c>
      <c r="Q1859" s="549">
        <v>1</v>
      </c>
      <c r="R1859" s="549">
        <v>24</v>
      </c>
      <c r="S1859" s="548">
        <v>2228</v>
      </c>
      <c r="T1859" s="548"/>
      <c r="U1859" s="99"/>
    </row>
    <row r="1860" spans="1:21" ht="19.5" customHeight="1">
      <c r="A1860" s="545">
        <v>2395</v>
      </c>
      <c r="B1860" s="545" t="s">
        <v>3167</v>
      </c>
      <c r="C1860" s="545" t="s">
        <v>216</v>
      </c>
      <c r="D1860" s="546"/>
      <c r="E1860" s="171" t="str">
        <f t="shared" ref="E1860:E1923" si="29">TEXT(D1860,"YYYY")</f>
        <v>1900</v>
      </c>
      <c r="F1860" s="547">
        <v>0</v>
      </c>
      <c r="G1860" s="548">
        <v>0</v>
      </c>
      <c r="H1860" s="547">
        <v>0</v>
      </c>
      <c r="I1860" s="545" t="s">
        <v>12680</v>
      </c>
      <c r="J1860" s="545"/>
      <c r="K1860" s="545" t="s">
        <v>13413</v>
      </c>
      <c r="L1860" s="545" t="s">
        <v>13413</v>
      </c>
      <c r="M1860" s="548" t="s">
        <v>13758</v>
      </c>
      <c r="N1860" s="545" t="s">
        <v>13413</v>
      </c>
      <c r="O1860" s="545" t="s">
        <v>15517</v>
      </c>
      <c r="P1860" s="549">
        <v>1992</v>
      </c>
      <c r="Q1860" s="549">
        <v>1</v>
      </c>
      <c r="R1860" s="549">
        <v>20</v>
      </c>
      <c r="S1860" s="548"/>
      <c r="T1860" s="548"/>
      <c r="U1860" s="99"/>
    </row>
    <row r="1861" spans="1:21" ht="19.5" customHeight="1">
      <c r="A1861" s="545">
        <v>2399</v>
      </c>
      <c r="B1861" s="545" t="s">
        <v>2320</v>
      </c>
      <c r="C1861" s="545" t="s">
        <v>216</v>
      </c>
      <c r="D1861" s="546"/>
      <c r="E1861" s="171" t="str">
        <f t="shared" si="29"/>
        <v>1900</v>
      </c>
      <c r="F1861" s="547">
        <v>0</v>
      </c>
      <c r="G1861" s="548">
        <v>0</v>
      </c>
      <c r="H1861" s="547">
        <v>0</v>
      </c>
      <c r="I1861" s="545" t="s">
        <v>12650</v>
      </c>
      <c r="J1861" s="545"/>
      <c r="K1861" s="545" t="s">
        <v>13413</v>
      </c>
      <c r="L1861" s="545" t="s">
        <v>15518</v>
      </c>
      <c r="M1861" s="548" t="s">
        <v>13758</v>
      </c>
      <c r="N1861" s="545" t="s">
        <v>13413</v>
      </c>
      <c r="O1861" s="545" t="s">
        <v>13413</v>
      </c>
      <c r="P1861" s="549">
        <v>1995</v>
      </c>
      <c r="Q1861" s="549">
        <v>1</v>
      </c>
      <c r="R1861" s="549">
        <v>127</v>
      </c>
      <c r="S1861" s="548"/>
      <c r="T1861" s="548"/>
      <c r="U1861" s="99"/>
    </row>
    <row r="1862" spans="1:21" ht="19.5" customHeight="1">
      <c r="A1862" s="545">
        <v>2401</v>
      </c>
      <c r="B1862" s="545" t="s">
        <v>1041</v>
      </c>
      <c r="C1862" s="545" t="s">
        <v>216</v>
      </c>
      <c r="D1862" s="546"/>
      <c r="E1862" s="171" t="str">
        <f t="shared" si="29"/>
        <v>1900</v>
      </c>
      <c r="F1862" s="547">
        <v>0</v>
      </c>
      <c r="G1862" s="548">
        <v>0</v>
      </c>
      <c r="H1862" s="547">
        <v>0</v>
      </c>
      <c r="I1862" s="545" t="s">
        <v>12693</v>
      </c>
      <c r="J1862" s="545"/>
      <c r="K1862" s="545" t="s">
        <v>13413</v>
      </c>
      <c r="L1862" s="545" t="s">
        <v>15519</v>
      </c>
      <c r="M1862" s="548" t="s">
        <v>13758</v>
      </c>
      <c r="N1862" s="545" t="s">
        <v>13413</v>
      </c>
      <c r="O1862" s="545" t="s">
        <v>13413</v>
      </c>
      <c r="P1862" s="549">
        <v>1997</v>
      </c>
      <c r="Q1862" s="549">
        <v>1</v>
      </c>
      <c r="R1862" s="549">
        <v>102</v>
      </c>
      <c r="S1862" s="548"/>
      <c r="T1862" s="548"/>
      <c r="U1862" s="99"/>
    </row>
    <row r="1863" spans="1:21" ht="19.5" customHeight="1">
      <c r="A1863" s="545">
        <v>2402</v>
      </c>
      <c r="B1863" s="545" t="s">
        <v>1150</v>
      </c>
      <c r="C1863" s="545" t="s">
        <v>216</v>
      </c>
      <c r="D1863" s="546"/>
      <c r="E1863" s="171" t="str">
        <f t="shared" si="29"/>
        <v>1900</v>
      </c>
      <c r="F1863" s="547">
        <v>0</v>
      </c>
      <c r="G1863" s="548">
        <v>0</v>
      </c>
      <c r="H1863" s="547">
        <v>0</v>
      </c>
      <c r="I1863" s="545" t="s">
        <v>12692</v>
      </c>
      <c r="J1863" s="545"/>
      <c r="K1863" s="545" t="s">
        <v>13413</v>
      </c>
      <c r="L1863" s="545" t="s">
        <v>13413</v>
      </c>
      <c r="M1863" s="548" t="s">
        <v>13758</v>
      </c>
      <c r="N1863" s="545" t="s">
        <v>13413</v>
      </c>
      <c r="O1863" s="545" t="s">
        <v>13413</v>
      </c>
      <c r="P1863" s="549">
        <v>1998</v>
      </c>
      <c r="Q1863" s="549">
        <v>1</v>
      </c>
      <c r="R1863" s="549">
        <v>107</v>
      </c>
      <c r="S1863" s="548"/>
      <c r="T1863" s="548"/>
      <c r="U1863" s="99"/>
    </row>
    <row r="1864" spans="1:21" ht="19.5" customHeight="1">
      <c r="A1864" s="545">
        <v>2403</v>
      </c>
      <c r="B1864" s="545" t="s">
        <v>3149</v>
      </c>
      <c r="C1864" s="545" t="s">
        <v>216</v>
      </c>
      <c r="D1864" s="546"/>
      <c r="E1864" s="171" t="str">
        <f t="shared" si="29"/>
        <v>1900</v>
      </c>
      <c r="F1864" s="547">
        <v>0</v>
      </c>
      <c r="G1864" s="548">
        <v>0</v>
      </c>
      <c r="H1864" s="547">
        <v>0</v>
      </c>
      <c r="I1864" s="545" t="s">
        <v>12680</v>
      </c>
      <c r="J1864" s="545"/>
      <c r="K1864" s="545" t="s">
        <v>13413</v>
      </c>
      <c r="L1864" s="545" t="s">
        <v>13413</v>
      </c>
      <c r="M1864" s="548" t="s">
        <v>13758</v>
      </c>
      <c r="N1864" s="545" t="s">
        <v>13413</v>
      </c>
      <c r="O1864" s="545" t="s">
        <v>15520</v>
      </c>
      <c r="P1864" s="549">
        <v>1999</v>
      </c>
      <c r="Q1864" s="549">
        <v>1</v>
      </c>
      <c r="R1864" s="549">
        <v>20</v>
      </c>
      <c r="S1864" s="548"/>
      <c r="T1864" s="548"/>
      <c r="U1864" s="99"/>
    </row>
    <row r="1865" spans="1:21" ht="19.5" customHeight="1">
      <c r="A1865" s="545">
        <v>2404</v>
      </c>
      <c r="B1865" s="545" t="s">
        <v>3059</v>
      </c>
      <c r="C1865" s="545" t="s">
        <v>216</v>
      </c>
      <c r="D1865" s="546"/>
      <c r="E1865" s="171" t="str">
        <f t="shared" si="29"/>
        <v>1900</v>
      </c>
      <c r="F1865" s="547">
        <v>0</v>
      </c>
      <c r="G1865" s="548">
        <v>0</v>
      </c>
      <c r="H1865" s="547">
        <v>0</v>
      </c>
      <c r="I1865" s="545" t="s">
        <v>12680</v>
      </c>
      <c r="J1865" s="545"/>
      <c r="K1865" s="545" t="s">
        <v>13413</v>
      </c>
      <c r="L1865" s="545" t="s">
        <v>13413</v>
      </c>
      <c r="M1865" s="548" t="s">
        <v>13758</v>
      </c>
      <c r="N1865" s="545" t="s">
        <v>13413</v>
      </c>
      <c r="O1865" s="545" t="s">
        <v>15521</v>
      </c>
      <c r="P1865" s="549">
        <v>2000</v>
      </c>
      <c r="Q1865" s="549">
        <v>1</v>
      </c>
      <c r="R1865" s="549">
        <v>20</v>
      </c>
      <c r="S1865" s="548"/>
      <c r="T1865" s="548"/>
      <c r="U1865" s="99"/>
    </row>
    <row r="1866" spans="1:21" ht="19.5" customHeight="1">
      <c r="A1866" s="545">
        <v>2406</v>
      </c>
      <c r="B1866" s="545" t="s">
        <v>8422</v>
      </c>
      <c r="C1866" s="545" t="s">
        <v>437</v>
      </c>
      <c r="D1866" s="546"/>
      <c r="E1866" s="171" t="str">
        <f t="shared" si="29"/>
        <v>1900</v>
      </c>
      <c r="F1866" s="547">
        <v>0</v>
      </c>
      <c r="G1866" s="548">
        <v>0</v>
      </c>
      <c r="H1866" s="547">
        <v>0</v>
      </c>
      <c r="I1866" s="545" t="s">
        <v>12668</v>
      </c>
      <c r="J1866" s="545"/>
      <c r="K1866" s="545" t="s">
        <v>13413</v>
      </c>
      <c r="L1866" s="545" t="s">
        <v>13413</v>
      </c>
      <c r="M1866" s="548" t="s">
        <v>13868</v>
      </c>
      <c r="N1866" s="545" t="s">
        <v>13413</v>
      </c>
      <c r="O1866" s="545" t="s">
        <v>13413</v>
      </c>
      <c r="P1866" s="549">
        <v>2001</v>
      </c>
      <c r="Q1866" s="549">
        <v>2</v>
      </c>
      <c r="R1866" s="549">
        <v>7</v>
      </c>
      <c r="S1866" s="548"/>
      <c r="T1866" s="548"/>
      <c r="U1866" s="99"/>
    </row>
    <row r="1867" spans="1:21" ht="19.5" customHeight="1">
      <c r="A1867" s="545">
        <v>2407</v>
      </c>
      <c r="B1867" s="545" t="s">
        <v>3152</v>
      </c>
      <c r="C1867" s="545" t="s">
        <v>216</v>
      </c>
      <c r="D1867" s="546"/>
      <c r="E1867" s="171" t="str">
        <f t="shared" si="29"/>
        <v>1900</v>
      </c>
      <c r="F1867" s="547">
        <v>0</v>
      </c>
      <c r="G1867" s="548">
        <v>0</v>
      </c>
      <c r="H1867" s="547">
        <v>0</v>
      </c>
      <c r="I1867" s="545" t="s">
        <v>12680</v>
      </c>
      <c r="J1867" s="545"/>
      <c r="K1867" s="545" t="s">
        <v>13413</v>
      </c>
      <c r="L1867" s="545" t="s">
        <v>13413</v>
      </c>
      <c r="M1867" s="548" t="s">
        <v>13758</v>
      </c>
      <c r="N1867" s="545" t="s">
        <v>13413</v>
      </c>
      <c r="O1867" s="545" t="s">
        <v>15522</v>
      </c>
      <c r="P1867" s="549">
        <v>2002</v>
      </c>
      <c r="Q1867" s="549">
        <v>1</v>
      </c>
      <c r="R1867" s="549">
        <v>20</v>
      </c>
      <c r="S1867" s="548"/>
      <c r="T1867" s="548"/>
      <c r="U1867" s="99"/>
    </row>
    <row r="1868" spans="1:21" ht="19.5" customHeight="1">
      <c r="A1868" s="545">
        <v>2408</v>
      </c>
      <c r="B1868" s="545" t="s">
        <v>11489</v>
      </c>
      <c r="C1868" s="545" t="s">
        <v>216</v>
      </c>
      <c r="D1868" s="546"/>
      <c r="E1868" s="171" t="str">
        <f t="shared" si="29"/>
        <v>1900</v>
      </c>
      <c r="F1868" s="547">
        <v>0</v>
      </c>
      <c r="G1868" s="548">
        <v>0</v>
      </c>
      <c r="H1868" s="547">
        <v>0</v>
      </c>
      <c r="I1868" s="545" t="s">
        <v>12660</v>
      </c>
      <c r="J1868" s="545"/>
      <c r="K1868" s="545" t="s">
        <v>13413</v>
      </c>
      <c r="L1868" s="545" t="s">
        <v>15215</v>
      </c>
      <c r="M1868" s="548" t="s">
        <v>13758</v>
      </c>
      <c r="N1868" s="545" t="s">
        <v>13413</v>
      </c>
      <c r="O1868" s="545" t="s">
        <v>13827</v>
      </c>
      <c r="P1868" s="549">
        <v>2003</v>
      </c>
      <c r="Q1868" s="549">
        <v>1</v>
      </c>
      <c r="R1868" s="549">
        <v>72</v>
      </c>
      <c r="S1868" s="548"/>
      <c r="T1868" s="548"/>
      <c r="U1868" s="99"/>
    </row>
    <row r="1869" spans="1:21" ht="19.5" customHeight="1">
      <c r="A1869" s="545">
        <v>2409</v>
      </c>
      <c r="B1869" s="545" t="s">
        <v>458</v>
      </c>
      <c r="C1869" s="545" t="s">
        <v>216</v>
      </c>
      <c r="D1869" s="546"/>
      <c r="E1869" s="171" t="str">
        <f t="shared" si="29"/>
        <v>1900</v>
      </c>
      <c r="F1869" s="547">
        <v>0</v>
      </c>
      <c r="G1869" s="548">
        <v>0</v>
      </c>
      <c r="H1869" s="547">
        <v>0</v>
      </c>
      <c r="I1869" s="545" t="s">
        <v>12660</v>
      </c>
      <c r="J1869" s="545"/>
      <c r="K1869" s="545" t="s">
        <v>13413</v>
      </c>
      <c r="L1869" s="545" t="s">
        <v>15523</v>
      </c>
      <c r="M1869" s="548" t="s">
        <v>13758</v>
      </c>
      <c r="N1869" s="545" t="s">
        <v>13413</v>
      </c>
      <c r="O1869" s="545" t="s">
        <v>13827</v>
      </c>
      <c r="P1869" s="549">
        <v>2004</v>
      </c>
      <c r="Q1869" s="549">
        <v>1</v>
      </c>
      <c r="R1869" s="549">
        <v>72</v>
      </c>
      <c r="S1869" s="548"/>
      <c r="T1869" s="548"/>
      <c r="U1869" s="99"/>
    </row>
    <row r="1870" spans="1:21" ht="19.5" customHeight="1">
      <c r="A1870" s="545">
        <v>2410</v>
      </c>
      <c r="B1870" s="545" t="s">
        <v>11488</v>
      </c>
      <c r="C1870" s="545" t="s">
        <v>221</v>
      </c>
      <c r="D1870" s="546"/>
      <c r="E1870" s="171" t="str">
        <f t="shared" si="29"/>
        <v>1900</v>
      </c>
      <c r="F1870" s="547">
        <v>0</v>
      </c>
      <c r="G1870" s="548">
        <v>0</v>
      </c>
      <c r="H1870" s="547">
        <v>0</v>
      </c>
      <c r="I1870" s="545" t="s">
        <v>12684</v>
      </c>
      <c r="J1870" s="545"/>
      <c r="K1870" s="545" t="s">
        <v>13413</v>
      </c>
      <c r="L1870" s="545" t="s">
        <v>13982</v>
      </c>
      <c r="M1870" s="548" t="s">
        <v>13758</v>
      </c>
      <c r="N1870" s="545" t="s">
        <v>13413</v>
      </c>
      <c r="O1870" s="545" t="s">
        <v>15524</v>
      </c>
      <c r="P1870" s="549">
        <v>2005</v>
      </c>
      <c r="Q1870" s="549">
        <v>1</v>
      </c>
      <c r="R1870" s="549">
        <v>95</v>
      </c>
      <c r="S1870" s="548"/>
      <c r="T1870" s="548"/>
      <c r="U1870" s="99"/>
    </row>
    <row r="1871" spans="1:21" ht="19.5" customHeight="1">
      <c r="A1871" s="545">
        <v>2411</v>
      </c>
      <c r="B1871" s="545" t="s">
        <v>11487</v>
      </c>
      <c r="C1871" s="545" t="s">
        <v>209</v>
      </c>
      <c r="D1871" s="546"/>
      <c r="E1871" s="171" t="str">
        <f t="shared" si="29"/>
        <v>1900</v>
      </c>
      <c r="F1871" s="547">
        <v>0</v>
      </c>
      <c r="G1871" s="548">
        <v>0</v>
      </c>
      <c r="H1871" s="547">
        <v>0</v>
      </c>
      <c r="I1871" s="545" t="s">
        <v>12719</v>
      </c>
      <c r="J1871" s="545"/>
      <c r="K1871" s="545" t="s">
        <v>13413</v>
      </c>
      <c r="L1871" s="545" t="s">
        <v>13413</v>
      </c>
      <c r="M1871" s="548" t="s">
        <v>13758</v>
      </c>
      <c r="N1871" s="545" t="s">
        <v>13413</v>
      </c>
      <c r="O1871" s="545" t="s">
        <v>14830</v>
      </c>
      <c r="P1871" s="549">
        <v>2006</v>
      </c>
      <c r="Q1871" s="549">
        <v>1</v>
      </c>
      <c r="R1871" s="549">
        <v>157</v>
      </c>
      <c r="S1871" s="548"/>
      <c r="T1871" s="548"/>
      <c r="U1871" s="99"/>
    </row>
    <row r="1872" spans="1:21" ht="19.5" customHeight="1">
      <c r="A1872" s="545">
        <v>2412</v>
      </c>
      <c r="B1872" s="545" t="s">
        <v>11486</v>
      </c>
      <c r="C1872" s="545" t="s">
        <v>216</v>
      </c>
      <c r="D1872" s="546"/>
      <c r="E1872" s="171" t="str">
        <f t="shared" si="29"/>
        <v>1900</v>
      </c>
      <c r="F1872" s="547">
        <v>0</v>
      </c>
      <c r="G1872" s="548">
        <v>0</v>
      </c>
      <c r="H1872" s="547">
        <v>0</v>
      </c>
      <c r="I1872" s="545" t="s">
        <v>12675</v>
      </c>
      <c r="J1872" s="545"/>
      <c r="K1872" s="545" t="s">
        <v>13413</v>
      </c>
      <c r="L1872" s="545" t="s">
        <v>15525</v>
      </c>
      <c r="M1872" s="548" t="s">
        <v>13758</v>
      </c>
      <c r="N1872" s="545" t="s">
        <v>13413</v>
      </c>
      <c r="O1872" s="545" t="s">
        <v>13413</v>
      </c>
      <c r="P1872" s="549">
        <v>2007</v>
      </c>
      <c r="Q1872" s="549">
        <v>1</v>
      </c>
      <c r="R1872" s="549">
        <v>141</v>
      </c>
      <c r="S1872" s="548"/>
      <c r="T1872" s="548"/>
      <c r="U1872" s="99"/>
    </row>
    <row r="1873" spans="1:21" ht="19.5" customHeight="1">
      <c r="A1873" s="545">
        <v>2413</v>
      </c>
      <c r="B1873" s="545" t="s">
        <v>11485</v>
      </c>
      <c r="C1873" s="545" t="s">
        <v>216</v>
      </c>
      <c r="D1873" s="546"/>
      <c r="E1873" s="171" t="str">
        <f t="shared" si="29"/>
        <v>1900</v>
      </c>
      <c r="F1873" s="547">
        <v>0</v>
      </c>
      <c r="G1873" s="548">
        <v>0</v>
      </c>
      <c r="H1873" s="547">
        <v>0</v>
      </c>
      <c r="I1873" s="545" t="s">
        <v>12675</v>
      </c>
      <c r="J1873" s="545"/>
      <c r="K1873" s="545" t="s">
        <v>13413</v>
      </c>
      <c r="L1873" s="545" t="s">
        <v>15525</v>
      </c>
      <c r="M1873" s="548" t="s">
        <v>13758</v>
      </c>
      <c r="N1873" s="545" t="s">
        <v>13413</v>
      </c>
      <c r="O1873" s="545" t="s">
        <v>13413</v>
      </c>
      <c r="P1873" s="549">
        <v>2008</v>
      </c>
      <c r="Q1873" s="549">
        <v>1</v>
      </c>
      <c r="R1873" s="549">
        <v>141</v>
      </c>
      <c r="S1873" s="548"/>
      <c r="T1873" s="548"/>
      <c r="U1873" s="99"/>
    </row>
    <row r="1874" spans="1:21" ht="19.5" customHeight="1">
      <c r="A1874" s="545">
        <v>2414</v>
      </c>
      <c r="B1874" s="545" t="s">
        <v>3135</v>
      </c>
      <c r="C1874" s="545" t="s">
        <v>216</v>
      </c>
      <c r="D1874" s="546"/>
      <c r="E1874" s="171" t="str">
        <f t="shared" si="29"/>
        <v>1900</v>
      </c>
      <c r="F1874" s="547">
        <v>0</v>
      </c>
      <c r="G1874" s="548">
        <v>0</v>
      </c>
      <c r="H1874" s="547">
        <v>0</v>
      </c>
      <c r="I1874" s="545" t="s">
        <v>12689</v>
      </c>
      <c r="J1874" s="545"/>
      <c r="K1874" s="545" t="s">
        <v>13413</v>
      </c>
      <c r="L1874" s="545" t="s">
        <v>14045</v>
      </c>
      <c r="M1874" s="548" t="s">
        <v>13758</v>
      </c>
      <c r="N1874" s="545" t="s">
        <v>13413</v>
      </c>
      <c r="O1874" s="545" t="s">
        <v>15526</v>
      </c>
      <c r="P1874" s="549">
        <v>2009</v>
      </c>
      <c r="Q1874" s="549">
        <v>1</v>
      </c>
      <c r="R1874" s="549">
        <v>156</v>
      </c>
      <c r="S1874" s="548"/>
      <c r="T1874" s="548"/>
      <c r="U1874" s="99"/>
    </row>
    <row r="1875" spans="1:21" ht="19.5" customHeight="1">
      <c r="A1875" s="545">
        <v>2416</v>
      </c>
      <c r="B1875" s="545" t="s">
        <v>11484</v>
      </c>
      <c r="C1875" s="545" t="s">
        <v>216</v>
      </c>
      <c r="D1875" s="546"/>
      <c r="E1875" s="171" t="str">
        <f t="shared" si="29"/>
        <v>1900</v>
      </c>
      <c r="F1875" s="547">
        <v>0</v>
      </c>
      <c r="G1875" s="548">
        <v>0</v>
      </c>
      <c r="H1875" s="547">
        <v>0</v>
      </c>
      <c r="I1875" s="545" t="s">
        <v>12675</v>
      </c>
      <c r="J1875" s="545"/>
      <c r="K1875" s="545" t="s">
        <v>13413</v>
      </c>
      <c r="L1875" s="545" t="s">
        <v>15525</v>
      </c>
      <c r="M1875" s="548" t="s">
        <v>13758</v>
      </c>
      <c r="N1875" s="545" t="s">
        <v>13413</v>
      </c>
      <c r="O1875" s="545" t="s">
        <v>13413</v>
      </c>
      <c r="P1875" s="549">
        <v>2011</v>
      </c>
      <c r="Q1875" s="549">
        <v>1</v>
      </c>
      <c r="R1875" s="549">
        <v>141</v>
      </c>
      <c r="S1875" s="548"/>
      <c r="T1875" s="548"/>
      <c r="U1875" s="99"/>
    </row>
    <row r="1876" spans="1:21" ht="19.5" customHeight="1">
      <c r="A1876" s="545">
        <v>2417</v>
      </c>
      <c r="B1876" s="545" t="s">
        <v>838</v>
      </c>
      <c r="C1876" s="545" t="s">
        <v>216</v>
      </c>
      <c r="D1876" s="546"/>
      <c r="E1876" s="171" t="str">
        <f t="shared" si="29"/>
        <v>1900</v>
      </c>
      <c r="F1876" s="547">
        <v>0</v>
      </c>
      <c r="G1876" s="548">
        <v>0</v>
      </c>
      <c r="H1876" s="547">
        <v>0</v>
      </c>
      <c r="I1876" s="545" t="s">
        <v>12684</v>
      </c>
      <c r="J1876" s="545"/>
      <c r="K1876" s="545" t="s">
        <v>13413</v>
      </c>
      <c r="L1876" s="545" t="s">
        <v>13982</v>
      </c>
      <c r="M1876" s="548" t="s">
        <v>13758</v>
      </c>
      <c r="N1876" s="545" t="s">
        <v>13413</v>
      </c>
      <c r="O1876" s="545" t="s">
        <v>15527</v>
      </c>
      <c r="P1876" s="549">
        <v>2012</v>
      </c>
      <c r="Q1876" s="549">
        <v>1</v>
      </c>
      <c r="R1876" s="549">
        <v>95</v>
      </c>
      <c r="S1876" s="548"/>
      <c r="T1876" s="548"/>
      <c r="U1876" s="99"/>
    </row>
    <row r="1877" spans="1:21" ht="19.5" customHeight="1">
      <c r="A1877" s="545">
        <v>2418</v>
      </c>
      <c r="B1877" s="545" t="s">
        <v>797</v>
      </c>
      <c r="C1877" s="545" t="s">
        <v>216</v>
      </c>
      <c r="D1877" s="546"/>
      <c r="E1877" s="171" t="str">
        <f t="shared" si="29"/>
        <v>1900</v>
      </c>
      <c r="F1877" s="547">
        <v>0</v>
      </c>
      <c r="G1877" s="548">
        <v>0</v>
      </c>
      <c r="H1877" s="547">
        <v>0</v>
      </c>
      <c r="I1877" s="545" t="s">
        <v>12684</v>
      </c>
      <c r="J1877" s="545"/>
      <c r="K1877" s="545" t="s">
        <v>13413</v>
      </c>
      <c r="L1877" s="545" t="s">
        <v>13982</v>
      </c>
      <c r="M1877" s="548" t="s">
        <v>13758</v>
      </c>
      <c r="N1877" s="545" t="s">
        <v>13413</v>
      </c>
      <c r="O1877" s="545" t="s">
        <v>15528</v>
      </c>
      <c r="P1877" s="549">
        <v>2013</v>
      </c>
      <c r="Q1877" s="549">
        <v>1</v>
      </c>
      <c r="R1877" s="549">
        <v>95</v>
      </c>
      <c r="S1877" s="548"/>
      <c r="T1877" s="548"/>
      <c r="U1877" s="99"/>
    </row>
    <row r="1878" spans="1:21" ht="19.5" customHeight="1">
      <c r="A1878" s="545">
        <v>2419</v>
      </c>
      <c r="B1878" s="545" t="s">
        <v>2005</v>
      </c>
      <c r="C1878" s="545" t="s">
        <v>216</v>
      </c>
      <c r="D1878" s="546"/>
      <c r="E1878" s="171" t="str">
        <f t="shared" si="29"/>
        <v>1900</v>
      </c>
      <c r="F1878" s="547">
        <v>0</v>
      </c>
      <c r="G1878" s="548">
        <v>0</v>
      </c>
      <c r="H1878" s="547">
        <v>0</v>
      </c>
      <c r="I1878" s="545" t="s">
        <v>12706</v>
      </c>
      <c r="J1878" s="545"/>
      <c r="K1878" s="545" t="s">
        <v>13413</v>
      </c>
      <c r="L1878" s="545" t="s">
        <v>13413</v>
      </c>
      <c r="M1878" s="548" t="s">
        <v>13758</v>
      </c>
      <c r="N1878" s="545" t="s">
        <v>13413</v>
      </c>
      <c r="O1878" s="545" t="s">
        <v>13413</v>
      </c>
      <c r="P1878" s="549">
        <v>2014</v>
      </c>
      <c r="Q1878" s="549">
        <v>1</v>
      </c>
      <c r="R1878" s="549">
        <v>128</v>
      </c>
      <c r="S1878" s="548"/>
      <c r="T1878" s="548"/>
      <c r="U1878" s="99"/>
    </row>
    <row r="1879" spans="1:21" ht="19.5" customHeight="1">
      <c r="A1879" s="545">
        <v>2420</v>
      </c>
      <c r="B1879" s="545" t="s">
        <v>11483</v>
      </c>
      <c r="C1879" s="545" t="s">
        <v>216</v>
      </c>
      <c r="D1879" s="546"/>
      <c r="E1879" s="171" t="str">
        <f t="shared" si="29"/>
        <v>1900</v>
      </c>
      <c r="F1879" s="547">
        <v>0</v>
      </c>
      <c r="G1879" s="548">
        <v>0</v>
      </c>
      <c r="H1879" s="547">
        <v>0</v>
      </c>
      <c r="I1879" s="545" t="s">
        <v>12675</v>
      </c>
      <c r="J1879" s="545"/>
      <c r="K1879" s="545" t="s">
        <v>13413</v>
      </c>
      <c r="L1879" s="545" t="s">
        <v>15529</v>
      </c>
      <c r="M1879" s="548" t="s">
        <v>13758</v>
      </c>
      <c r="N1879" s="545" t="s">
        <v>13413</v>
      </c>
      <c r="O1879" s="545" t="s">
        <v>13413</v>
      </c>
      <c r="P1879" s="549">
        <v>2015</v>
      </c>
      <c r="Q1879" s="549">
        <v>1</v>
      </c>
      <c r="R1879" s="549">
        <v>141</v>
      </c>
      <c r="S1879" s="548"/>
      <c r="T1879" s="548"/>
      <c r="U1879" s="99"/>
    </row>
    <row r="1880" spans="1:21" ht="19.5" customHeight="1">
      <c r="A1880" s="545">
        <v>2421</v>
      </c>
      <c r="B1880" s="545" t="s">
        <v>11482</v>
      </c>
      <c r="C1880" s="545" t="s">
        <v>221</v>
      </c>
      <c r="D1880" s="546"/>
      <c r="E1880" s="171" t="str">
        <f t="shared" si="29"/>
        <v>1900</v>
      </c>
      <c r="F1880" s="547">
        <v>0</v>
      </c>
      <c r="G1880" s="548">
        <v>0</v>
      </c>
      <c r="H1880" s="547">
        <v>0</v>
      </c>
      <c r="I1880" s="545" t="s">
        <v>12684</v>
      </c>
      <c r="J1880" s="545"/>
      <c r="K1880" s="545" t="s">
        <v>13413</v>
      </c>
      <c r="L1880" s="545" t="s">
        <v>13982</v>
      </c>
      <c r="M1880" s="548" t="s">
        <v>13758</v>
      </c>
      <c r="N1880" s="545" t="s">
        <v>13413</v>
      </c>
      <c r="O1880" s="545" t="s">
        <v>15530</v>
      </c>
      <c r="P1880" s="549">
        <v>2016</v>
      </c>
      <c r="Q1880" s="549">
        <v>1</v>
      </c>
      <c r="R1880" s="549">
        <v>95</v>
      </c>
      <c r="S1880" s="548"/>
      <c r="T1880" s="548"/>
      <c r="U1880" s="99"/>
    </row>
    <row r="1881" spans="1:21" ht="19.5" customHeight="1">
      <c r="A1881" s="545">
        <v>2422</v>
      </c>
      <c r="B1881" s="545" t="s">
        <v>11481</v>
      </c>
      <c r="C1881" s="545" t="s">
        <v>216</v>
      </c>
      <c r="D1881" s="546"/>
      <c r="E1881" s="171" t="str">
        <f t="shared" si="29"/>
        <v>1900</v>
      </c>
      <c r="F1881" s="547">
        <v>0</v>
      </c>
      <c r="G1881" s="548">
        <v>0</v>
      </c>
      <c r="H1881" s="547">
        <v>0</v>
      </c>
      <c r="I1881" s="545" t="s">
        <v>12675</v>
      </c>
      <c r="J1881" s="545"/>
      <c r="K1881" s="545" t="s">
        <v>13413</v>
      </c>
      <c r="L1881" s="545" t="s">
        <v>15525</v>
      </c>
      <c r="M1881" s="548" t="s">
        <v>13758</v>
      </c>
      <c r="N1881" s="545" t="s">
        <v>13413</v>
      </c>
      <c r="O1881" s="545" t="s">
        <v>13413</v>
      </c>
      <c r="P1881" s="549">
        <v>2017</v>
      </c>
      <c r="Q1881" s="549">
        <v>1</v>
      </c>
      <c r="R1881" s="549">
        <v>141</v>
      </c>
      <c r="S1881" s="548"/>
      <c r="T1881" s="548"/>
      <c r="U1881" s="99"/>
    </row>
    <row r="1882" spans="1:21" ht="19.5" customHeight="1">
      <c r="A1882" s="545">
        <v>2424</v>
      </c>
      <c r="B1882" s="545" t="s">
        <v>11480</v>
      </c>
      <c r="C1882" s="545" t="s">
        <v>221</v>
      </c>
      <c r="D1882" s="546"/>
      <c r="E1882" s="171" t="str">
        <f t="shared" si="29"/>
        <v>1900</v>
      </c>
      <c r="F1882" s="547">
        <v>0</v>
      </c>
      <c r="G1882" s="548">
        <v>0</v>
      </c>
      <c r="H1882" s="547">
        <v>0</v>
      </c>
      <c r="I1882" s="545" t="s">
        <v>12687</v>
      </c>
      <c r="J1882" s="545"/>
      <c r="K1882" s="545" t="s">
        <v>13413</v>
      </c>
      <c r="L1882" s="545" t="s">
        <v>15531</v>
      </c>
      <c r="M1882" s="548" t="s">
        <v>13758</v>
      </c>
      <c r="N1882" s="545" t="s">
        <v>13413</v>
      </c>
      <c r="O1882" s="545" t="s">
        <v>15532</v>
      </c>
      <c r="P1882" s="549">
        <v>2019</v>
      </c>
      <c r="Q1882" s="549">
        <v>1</v>
      </c>
      <c r="R1882" s="549">
        <v>91</v>
      </c>
      <c r="S1882" s="548"/>
      <c r="T1882" s="548"/>
      <c r="U1882" s="99"/>
    </row>
    <row r="1883" spans="1:21" ht="19.5" customHeight="1">
      <c r="A1883" s="545">
        <v>2425</v>
      </c>
      <c r="B1883" s="545" t="s">
        <v>705</v>
      </c>
      <c r="C1883" s="545" t="s">
        <v>221</v>
      </c>
      <c r="D1883" s="546"/>
      <c r="E1883" s="171" t="str">
        <f t="shared" si="29"/>
        <v>1900</v>
      </c>
      <c r="F1883" s="547">
        <v>0</v>
      </c>
      <c r="G1883" s="548">
        <v>0</v>
      </c>
      <c r="H1883" s="547">
        <v>0</v>
      </c>
      <c r="I1883" s="545" t="s">
        <v>12687</v>
      </c>
      <c r="J1883" s="545"/>
      <c r="K1883" s="545" t="s">
        <v>13413</v>
      </c>
      <c r="L1883" s="545" t="s">
        <v>13982</v>
      </c>
      <c r="M1883" s="548" t="s">
        <v>13758</v>
      </c>
      <c r="N1883" s="545" t="s">
        <v>13413</v>
      </c>
      <c r="O1883" s="545" t="s">
        <v>15533</v>
      </c>
      <c r="P1883" s="549">
        <v>2020</v>
      </c>
      <c r="Q1883" s="549">
        <v>1</v>
      </c>
      <c r="R1883" s="549">
        <v>91</v>
      </c>
      <c r="S1883" s="548"/>
      <c r="T1883" s="548"/>
      <c r="U1883" s="99"/>
    </row>
    <row r="1884" spans="1:21" ht="19.5" customHeight="1">
      <c r="A1884" s="545">
        <v>2426</v>
      </c>
      <c r="B1884" s="545" t="s">
        <v>11479</v>
      </c>
      <c r="C1884" s="545" t="s">
        <v>216</v>
      </c>
      <c r="D1884" s="546"/>
      <c r="E1884" s="171" t="str">
        <f t="shared" si="29"/>
        <v>1900</v>
      </c>
      <c r="F1884" s="547">
        <v>0</v>
      </c>
      <c r="G1884" s="548">
        <v>0</v>
      </c>
      <c r="H1884" s="547">
        <v>0</v>
      </c>
      <c r="I1884" s="545" t="s">
        <v>12706</v>
      </c>
      <c r="J1884" s="545"/>
      <c r="K1884" s="545" t="s">
        <v>13413</v>
      </c>
      <c r="L1884" s="545" t="s">
        <v>13413</v>
      </c>
      <c r="M1884" s="548" t="s">
        <v>13758</v>
      </c>
      <c r="N1884" s="545" t="s">
        <v>13413</v>
      </c>
      <c r="O1884" s="545" t="s">
        <v>13413</v>
      </c>
      <c r="P1884" s="549">
        <v>2021</v>
      </c>
      <c r="Q1884" s="549">
        <v>1</v>
      </c>
      <c r="R1884" s="549">
        <v>128</v>
      </c>
      <c r="S1884" s="548"/>
      <c r="T1884" s="548"/>
      <c r="U1884" s="99"/>
    </row>
    <row r="1885" spans="1:21" ht="19.5" customHeight="1">
      <c r="A1885" s="545">
        <v>2430</v>
      </c>
      <c r="B1885" s="545" t="s">
        <v>11478</v>
      </c>
      <c r="C1885" s="545" t="s">
        <v>221</v>
      </c>
      <c r="D1885" s="546"/>
      <c r="E1885" s="171" t="str">
        <f t="shared" si="29"/>
        <v>1900</v>
      </c>
      <c r="F1885" s="547">
        <v>0</v>
      </c>
      <c r="G1885" s="548">
        <v>0</v>
      </c>
      <c r="H1885" s="547">
        <v>0</v>
      </c>
      <c r="I1885" s="545" t="s">
        <v>12673</v>
      </c>
      <c r="J1885" s="545"/>
      <c r="K1885" s="545" t="s">
        <v>13413</v>
      </c>
      <c r="L1885" s="545" t="s">
        <v>15534</v>
      </c>
      <c r="M1885" s="548" t="s">
        <v>13758</v>
      </c>
      <c r="N1885" s="545" t="s">
        <v>13413</v>
      </c>
      <c r="O1885" s="545" t="s">
        <v>13413</v>
      </c>
      <c r="P1885" s="549">
        <v>2022</v>
      </c>
      <c r="Q1885" s="549">
        <v>1</v>
      </c>
      <c r="R1885" s="549">
        <v>83</v>
      </c>
      <c r="S1885" s="548"/>
      <c r="T1885" s="548"/>
      <c r="U1885" s="99"/>
    </row>
    <row r="1886" spans="1:21" ht="19.5" customHeight="1">
      <c r="A1886" s="545">
        <v>2431</v>
      </c>
      <c r="B1886" s="545" t="s">
        <v>2772</v>
      </c>
      <c r="C1886" s="545" t="s">
        <v>216</v>
      </c>
      <c r="D1886" s="546"/>
      <c r="E1886" s="171" t="str">
        <f t="shared" si="29"/>
        <v>1900</v>
      </c>
      <c r="F1886" s="547">
        <v>0</v>
      </c>
      <c r="G1886" s="548">
        <v>0</v>
      </c>
      <c r="H1886" s="547">
        <v>0</v>
      </c>
      <c r="I1886" s="545" t="s">
        <v>12675</v>
      </c>
      <c r="J1886" s="545"/>
      <c r="K1886" s="545" t="s">
        <v>13413</v>
      </c>
      <c r="L1886" s="545" t="s">
        <v>15535</v>
      </c>
      <c r="M1886" s="548" t="s">
        <v>13758</v>
      </c>
      <c r="N1886" s="545" t="s">
        <v>13413</v>
      </c>
      <c r="O1886" s="545" t="s">
        <v>13413</v>
      </c>
      <c r="P1886" s="549">
        <v>2023</v>
      </c>
      <c r="Q1886" s="549">
        <v>1</v>
      </c>
      <c r="R1886" s="549">
        <v>15</v>
      </c>
      <c r="S1886" s="548"/>
      <c r="T1886" s="548"/>
      <c r="U1886" s="99"/>
    </row>
    <row r="1887" spans="1:21" ht="19.5" customHeight="1">
      <c r="A1887" s="545">
        <v>2432</v>
      </c>
      <c r="B1887" s="545" t="s">
        <v>11477</v>
      </c>
      <c r="C1887" s="545" t="s">
        <v>216</v>
      </c>
      <c r="D1887" s="546"/>
      <c r="E1887" s="171" t="str">
        <f t="shared" si="29"/>
        <v>1900</v>
      </c>
      <c r="F1887" s="547">
        <v>0</v>
      </c>
      <c r="G1887" s="548">
        <v>0</v>
      </c>
      <c r="H1887" s="547">
        <v>0</v>
      </c>
      <c r="I1887" s="545" t="s">
        <v>12680</v>
      </c>
      <c r="J1887" s="545"/>
      <c r="K1887" s="545" t="s">
        <v>13413</v>
      </c>
      <c r="L1887" s="545" t="s">
        <v>15536</v>
      </c>
      <c r="M1887" s="548" t="s">
        <v>13758</v>
      </c>
      <c r="N1887" s="545" t="s">
        <v>13413</v>
      </c>
      <c r="O1887" s="545" t="s">
        <v>15537</v>
      </c>
      <c r="P1887" s="549">
        <v>2024</v>
      </c>
      <c r="Q1887" s="549">
        <v>1</v>
      </c>
      <c r="R1887" s="549">
        <v>20</v>
      </c>
      <c r="S1887" s="548"/>
      <c r="T1887" s="548"/>
      <c r="U1887" s="99"/>
    </row>
    <row r="1888" spans="1:21" ht="19.5" customHeight="1">
      <c r="A1888" s="545">
        <v>2436</v>
      </c>
      <c r="B1888" s="545" t="s">
        <v>11476</v>
      </c>
      <c r="C1888" s="545" t="s">
        <v>216</v>
      </c>
      <c r="D1888" s="546"/>
      <c r="E1888" s="171" t="str">
        <f t="shared" si="29"/>
        <v>1900</v>
      </c>
      <c r="F1888" s="547">
        <v>0</v>
      </c>
      <c r="G1888" s="548">
        <v>0</v>
      </c>
      <c r="H1888" s="547">
        <v>0</v>
      </c>
      <c r="I1888" s="545" t="s">
        <v>12678</v>
      </c>
      <c r="J1888" s="545"/>
      <c r="K1888" s="545" t="s">
        <v>13413</v>
      </c>
      <c r="L1888" s="545" t="s">
        <v>13413</v>
      </c>
      <c r="M1888" s="548" t="s">
        <v>13758</v>
      </c>
      <c r="N1888" s="545" t="s">
        <v>13413</v>
      </c>
      <c r="O1888" s="545" t="s">
        <v>13413</v>
      </c>
      <c r="P1888" s="549">
        <v>2027</v>
      </c>
      <c r="Q1888" s="549">
        <v>1</v>
      </c>
      <c r="R1888" s="549">
        <v>23</v>
      </c>
      <c r="S1888" s="548"/>
      <c r="T1888" s="548"/>
      <c r="U1888" s="99"/>
    </row>
    <row r="1889" spans="1:21" ht="19.5" customHeight="1">
      <c r="A1889" s="545">
        <v>2437</v>
      </c>
      <c r="B1889" s="545" t="s">
        <v>11475</v>
      </c>
      <c r="C1889" s="545" t="s">
        <v>216</v>
      </c>
      <c r="D1889" s="546"/>
      <c r="E1889" s="171" t="str">
        <f t="shared" si="29"/>
        <v>1900</v>
      </c>
      <c r="F1889" s="547">
        <v>0</v>
      </c>
      <c r="G1889" s="548">
        <v>0</v>
      </c>
      <c r="H1889" s="547">
        <v>0</v>
      </c>
      <c r="I1889" s="545" t="s">
        <v>12700</v>
      </c>
      <c r="J1889" s="545"/>
      <c r="K1889" s="545" t="s">
        <v>13413</v>
      </c>
      <c r="L1889" s="545" t="s">
        <v>13413</v>
      </c>
      <c r="M1889" s="548" t="s">
        <v>13868</v>
      </c>
      <c r="N1889" s="545" t="s">
        <v>13413</v>
      </c>
      <c r="O1889" s="545" t="s">
        <v>13413</v>
      </c>
      <c r="P1889" s="549">
        <v>2028</v>
      </c>
      <c r="Q1889" s="549">
        <v>2</v>
      </c>
      <c r="R1889" s="549">
        <v>117</v>
      </c>
      <c r="S1889" s="548"/>
      <c r="T1889" s="548"/>
      <c r="U1889" s="99"/>
    </row>
    <row r="1890" spans="1:21" ht="19.5" customHeight="1">
      <c r="A1890" s="545">
        <v>2438</v>
      </c>
      <c r="B1890" s="545" t="s">
        <v>1237</v>
      </c>
      <c r="C1890" s="545" t="s">
        <v>216</v>
      </c>
      <c r="D1890" s="546"/>
      <c r="E1890" s="171" t="str">
        <f t="shared" si="29"/>
        <v>1900</v>
      </c>
      <c r="F1890" s="547">
        <v>0</v>
      </c>
      <c r="G1890" s="548">
        <v>0</v>
      </c>
      <c r="H1890" s="547">
        <v>0</v>
      </c>
      <c r="I1890" s="545" t="s">
        <v>12700</v>
      </c>
      <c r="J1890" s="545"/>
      <c r="K1890" s="545" t="s">
        <v>13413</v>
      </c>
      <c r="L1890" s="545" t="s">
        <v>13413</v>
      </c>
      <c r="M1890" s="548" t="s">
        <v>13868</v>
      </c>
      <c r="N1890" s="545" t="s">
        <v>13413</v>
      </c>
      <c r="O1890" s="545" t="s">
        <v>13413</v>
      </c>
      <c r="P1890" s="549">
        <v>2029</v>
      </c>
      <c r="Q1890" s="549">
        <v>2</v>
      </c>
      <c r="R1890" s="549">
        <v>117</v>
      </c>
      <c r="S1890" s="548"/>
      <c r="T1890" s="548"/>
      <c r="U1890" s="99"/>
    </row>
    <row r="1891" spans="1:21" ht="19.5" customHeight="1">
      <c r="A1891" s="545">
        <v>2439</v>
      </c>
      <c r="B1891" s="545" t="s">
        <v>1234</v>
      </c>
      <c r="C1891" s="545" t="s">
        <v>216</v>
      </c>
      <c r="D1891" s="546">
        <v>46052</v>
      </c>
      <c r="E1891" s="171" t="str">
        <f t="shared" si="29"/>
        <v>2026</v>
      </c>
      <c r="F1891" s="547">
        <v>4538</v>
      </c>
      <c r="G1891" s="548">
        <v>0.19</v>
      </c>
      <c r="H1891" s="547">
        <v>3813.45</v>
      </c>
      <c r="I1891" s="545" t="s">
        <v>12700</v>
      </c>
      <c r="J1891" s="545" t="s">
        <v>13307</v>
      </c>
      <c r="K1891" s="545" t="s">
        <v>13413</v>
      </c>
      <c r="L1891" s="545" t="s">
        <v>13413</v>
      </c>
      <c r="M1891" s="548" t="s">
        <v>13758</v>
      </c>
      <c r="N1891" s="545" t="s">
        <v>13413</v>
      </c>
      <c r="O1891" s="545" t="s">
        <v>13413</v>
      </c>
      <c r="P1891" s="549">
        <v>2030</v>
      </c>
      <c r="Q1891" s="549">
        <v>1</v>
      </c>
      <c r="R1891" s="549">
        <v>117</v>
      </c>
      <c r="S1891" s="548">
        <v>2228</v>
      </c>
      <c r="T1891" s="548"/>
      <c r="U1891" s="99"/>
    </row>
    <row r="1892" spans="1:21" ht="19.5" customHeight="1">
      <c r="A1892" s="545">
        <v>2440</v>
      </c>
      <c r="B1892" s="545" t="s">
        <v>1238</v>
      </c>
      <c r="C1892" s="545" t="s">
        <v>216</v>
      </c>
      <c r="D1892" s="546"/>
      <c r="E1892" s="171" t="str">
        <f t="shared" si="29"/>
        <v>1900</v>
      </c>
      <c r="F1892" s="547">
        <v>0</v>
      </c>
      <c r="G1892" s="548">
        <v>0</v>
      </c>
      <c r="H1892" s="547">
        <v>0</v>
      </c>
      <c r="I1892" s="545" t="s">
        <v>12700</v>
      </c>
      <c r="J1892" s="545"/>
      <c r="K1892" s="545" t="s">
        <v>13413</v>
      </c>
      <c r="L1892" s="545" t="s">
        <v>13413</v>
      </c>
      <c r="M1892" s="548" t="s">
        <v>13868</v>
      </c>
      <c r="N1892" s="545" t="s">
        <v>13413</v>
      </c>
      <c r="O1892" s="545" t="s">
        <v>13413</v>
      </c>
      <c r="P1892" s="549">
        <v>2031</v>
      </c>
      <c r="Q1892" s="549">
        <v>2</v>
      </c>
      <c r="R1892" s="549">
        <v>117</v>
      </c>
      <c r="S1892" s="548"/>
      <c r="T1892" s="548"/>
      <c r="U1892" s="99"/>
    </row>
    <row r="1893" spans="1:21" ht="19.5" customHeight="1">
      <c r="A1893" s="545">
        <v>2441</v>
      </c>
      <c r="B1893" s="545" t="s">
        <v>1235</v>
      </c>
      <c r="C1893" s="545" t="s">
        <v>216</v>
      </c>
      <c r="D1893" s="546">
        <v>45708</v>
      </c>
      <c r="E1893" s="171" t="str">
        <f t="shared" si="29"/>
        <v>2025</v>
      </c>
      <c r="F1893" s="547">
        <v>7867.62</v>
      </c>
      <c r="G1893" s="548">
        <v>0.19</v>
      </c>
      <c r="H1893" s="547">
        <v>6611.45</v>
      </c>
      <c r="I1893" s="545" t="s">
        <v>12700</v>
      </c>
      <c r="J1893" s="545" t="s">
        <v>13307</v>
      </c>
      <c r="K1893" s="545" t="s">
        <v>13413</v>
      </c>
      <c r="L1893" s="545" t="s">
        <v>13413</v>
      </c>
      <c r="M1893" s="548" t="s">
        <v>13758</v>
      </c>
      <c r="N1893" s="545" t="s">
        <v>13413</v>
      </c>
      <c r="O1893" s="545" t="s">
        <v>13413</v>
      </c>
      <c r="P1893" s="549">
        <v>2032</v>
      </c>
      <c r="Q1893" s="549">
        <v>1</v>
      </c>
      <c r="R1893" s="549">
        <v>117</v>
      </c>
      <c r="S1893" s="548">
        <v>2228</v>
      </c>
      <c r="T1893" s="548"/>
      <c r="U1893" s="99"/>
    </row>
    <row r="1894" spans="1:21" ht="19.5" customHeight="1">
      <c r="A1894" s="545">
        <v>2442</v>
      </c>
      <c r="B1894" s="545" t="s">
        <v>11474</v>
      </c>
      <c r="C1894" s="545" t="s">
        <v>216</v>
      </c>
      <c r="D1894" s="546"/>
      <c r="E1894" s="171" t="str">
        <f t="shared" si="29"/>
        <v>1900</v>
      </c>
      <c r="F1894" s="547">
        <v>0</v>
      </c>
      <c r="G1894" s="548">
        <v>0</v>
      </c>
      <c r="H1894" s="547">
        <v>0</v>
      </c>
      <c r="I1894" s="545" t="s">
        <v>12700</v>
      </c>
      <c r="J1894" s="545"/>
      <c r="K1894" s="545" t="s">
        <v>13413</v>
      </c>
      <c r="L1894" s="545" t="s">
        <v>13413</v>
      </c>
      <c r="M1894" s="548" t="s">
        <v>13868</v>
      </c>
      <c r="N1894" s="545" t="s">
        <v>13413</v>
      </c>
      <c r="O1894" s="545" t="s">
        <v>13413</v>
      </c>
      <c r="P1894" s="549">
        <v>2033</v>
      </c>
      <c r="Q1894" s="549">
        <v>2</v>
      </c>
      <c r="R1894" s="549">
        <v>117</v>
      </c>
      <c r="S1894" s="548"/>
      <c r="T1894" s="548"/>
      <c r="U1894" s="99"/>
    </row>
    <row r="1895" spans="1:21" ht="19.5" customHeight="1">
      <c r="A1895" s="545">
        <v>2443</v>
      </c>
      <c r="B1895" s="545" t="s">
        <v>11473</v>
      </c>
      <c r="C1895" s="545" t="s">
        <v>216</v>
      </c>
      <c r="D1895" s="546"/>
      <c r="E1895" s="171" t="str">
        <f t="shared" si="29"/>
        <v>1900</v>
      </c>
      <c r="F1895" s="547">
        <v>0</v>
      </c>
      <c r="G1895" s="548">
        <v>0</v>
      </c>
      <c r="H1895" s="547">
        <v>0</v>
      </c>
      <c r="I1895" s="545" t="s">
        <v>12678</v>
      </c>
      <c r="J1895" s="545"/>
      <c r="K1895" s="545" t="s">
        <v>13413</v>
      </c>
      <c r="L1895" s="545" t="s">
        <v>13413</v>
      </c>
      <c r="M1895" s="548" t="s">
        <v>13758</v>
      </c>
      <c r="N1895" s="545" t="s">
        <v>13413</v>
      </c>
      <c r="O1895" s="545" t="s">
        <v>13413</v>
      </c>
      <c r="P1895" s="549">
        <v>2034</v>
      </c>
      <c r="Q1895" s="549">
        <v>1</v>
      </c>
      <c r="R1895" s="549">
        <v>23</v>
      </c>
      <c r="S1895" s="548"/>
      <c r="T1895" s="548"/>
      <c r="U1895" s="99"/>
    </row>
    <row r="1896" spans="1:21" ht="19.5" customHeight="1">
      <c r="A1896" s="545">
        <v>2445</v>
      </c>
      <c r="B1896" s="545" t="s">
        <v>7089</v>
      </c>
      <c r="C1896" s="545" t="s">
        <v>437</v>
      </c>
      <c r="D1896" s="546">
        <v>46052</v>
      </c>
      <c r="E1896" s="171" t="str">
        <f t="shared" si="29"/>
        <v>2026</v>
      </c>
      <c r="F1896" s="547">
        <v>1350955</v>
      </c>
      <c r="G1896" s="548">
        <v>0.19</v>
      </c>
      <c r="H1896" s="547">
        <v>1135256.3</v>
      </c>
      <c r="I1896" s="545" t="s">
        <v>12668</v>
      </c>
      <c r="J1896" s="545" t="s">
        <v>13307</v>
      </c>
      <c r="K1896" s="545"/>
      <c r="L1896" s="545" t="s">
        <v>13413</v>
      </c>
      <c r="M1896" s="548" t="s">
        <v>13868</v>
      </c>
      <c r="N1896" s="545" t="s">
        <v>13413</v>
      </c>
      <c r="O1896" s="545" t="s">
        <v>15538</v>
      </c>
      <c r="P1896" s="549">
        <v>2035</v>
      </c>
      <c r="Q1896" s="549">
        <v>2</v>
      </c>
      <c r="R1896" s="549">
        <v>7</v>
      </c>
      <c r="S1896" s="548">
        <v>2228</v>
      </c>
      <c r="T1896" s="548"/>
      <c r="U1896" s="99"/>
    </row>
    <row r="1897" spans="1:21" ht="19.5" customHeight="1">
      <c r="A1897" s="545">
        <v>2446</v>
      </c>
      <c r="B1897" s="545" t="s">
        <v>924</v>
      </c>
      <c r="C1897" s="545" t="s">
        <v>922</v>
      </c>
      <c r="D1897" s="546">
        <v>43815</v>
      </c>
      <c r="E1897" s="171" t="str">
        <f t="shared" si="29"/>
        <v>2019</v>
      </c>
      <c r="F1897" s="547">
        <v>198202</v>
      </c>
      <c r="G1897" s="548">
        <v>0</v>
      </c>
      <c r="H1897" s="547">
        <v>198202</v>
      </c>
      <c r="I1897" s="545" t="s">
        <v>12668</v>
      </c>
      <c r="J1897" s="545" t="s">
        <v>13307</v>
      </c>
      <c r="K1897" s="545" t="s">
        <v>13413</v>
      </c>
      <c r="L1897" s="545" t="s">
        <v>15539</v>
      </c>
      <c r="M1897" s="548" t="s">
        <v>13868</v>
      </c>
      <c r="N1897" s="545" t="s">
        <v>13413</v>
      </c>
      <c r="O1897" s="545" t="s">
        <v>13413</v>
      </c>
      <c r="P1897" s="549">
        <v>2036</v>
      </c>
      <c r="Q1897" s="549">
        <v>2</v>
      </c>
      <c r="R1897" s="549">
        <v>7</v>
      </c>
      <c r="S1897" s="548">
        <v>2228</v>
      </c>
      <c r="T1897" s="548"/>
      <c r="U1897" s="99"/>
    </row>
    <row r="1898" spans="1:21" ht="19.5" customHeight="1">
      <c r="A1898" s="545">
        <v>2447</v>
      </c>
      <c r="B1898" s="545" t="s">
        <v>923</v>
      </c>
      <c r="C1898" s="545" t="s">
        <v>922</v>
      </c>
      <c r="D1898" s="546">
        <v>45708</v>
      </c>
      <c r="E1898" s="171" t="str">
        <f t="shared" si="29"/>
        <v>2025</v>
      </c>
      <c r="F1898" s="547">
        <v>277822.7</v>
      </c>
      <c r="G1898" s="548">
        <v>0.19</v>
      </c>
      <c r="H1898" s="547">
        <v>233464.45</v>
      </c>
      <c r="I1898" s="545" t="s">
        <v>12668</v>
      </c>
      <c r="J1898" s="545" t="s">
        <v>13307</v>
      </c>
      <c r="K1898" s="545" t="s">
        <v>13413</v>
      </c>
      <c r="L1898" s="545" t="s">
        <v>15539</v>
      </c>
      <c r="M1898" s="548" t="s">
        <v>15540</v>
      </c>
      <c r="N1898" s="545" t="s">
        <v>13413</v>
      </c>
      <c r="O1898" s="545" t="s">
        <v>13413</v>
      </c>
      <c r="P1898" s="549">
        <v>2037</v>
      </c>
      <c r="Q1898" s="549">
        <v>4</v>
      </c>
      <c r="R1898" s="549">
        <v>7</v>
      </c>
      <c r="S1898" s="548">
        <v>2228</v>
      </c>
      <c r="T1898" s="548"/>
      <c r="U1898" s="99"/>
    </row>
    <row r="1899" spans="1:21" ht="19.5" customHeight="1">
      <c r="A1899" s="545">
        <v>2449</v>
      </c>
      <c r="B1899" s="545" t="s">
        <v>722</v>
      </c>
      <c r="C1899" s="545" t="s">
        <v>206</v>
      </c>
      <c r="D1899" s="546"/>
      <c r="E1899" s="171" t="str">
        <f t="shared" si="29"/>
        <v>1900</v>
      </c>
      <c r="F1899" s="547">
        <v>0</v>
      </c>
      <c r="G1899" s="548">
        <v>0</v>
      </c>
      <c r="H1899" s="547">
        <v>0</v>
      </c>
      <c r="I1899" s="545" t="s">
        <v>12643</v>
      </c>
      <c r="J1899" s="545"/>
      <c r="K1899" s="545" t="s">
        <v>13413</v>
      </c>
      <c r="L1899" s="545" t="s">
        <v>13954</v>
      </c>
      <c r="M1899" s="548" t="s">
        <v>13758</v>
      </c>
      <c r="N1899" s="545" t="s">
        <v>13413</v>
      </c>
      <c r="O1899" s="545" t="s">
        <v>15541</v>
      </c>
      <c r="P1899" s="549">
        <v>2038</v>
      </c>
      <c r="Q1899" s="549">
        <v>1</v>
      </c>
      <c r="R1899" s="549">
        <v>6</v>
      </c>
      <c r="S1899" s="548"/>
      <c r="T1899" s="548"/>
      <c r="U1899" s="99"/>
    </row>
    <row r="1900" spans="1:21" ht="19.5" customHeight="1">
      <c r="A1900" s="545">
        <v>2450</v>
      </c>
      <c r="B1900" s="545" t="s">
        <v>11472</v>
      </c>
      <c r="C1900" s="545" t="s">
        <v>206</v>
      </c>
      <c r="D1900" s="546"/>
      <c r="E1900" s="171" t="str">
        <f t="shared" si="29"/>
        <v>1900</v>
      </c>
      <c r="F1900" s="547">
        <v>0</v>
      </c>
      <c r="G1900" s="548">
        <v>0</v>
      </c>
      <c r="H1900" s="547">
        <v>0</v>
      </c>
      <c r="I1900" s="545" t="s">
        <v>12643</v>
      </c>
      <c r="J1900" s="545"/>
      <c r="K1900" s="545" t="s">
        <v>13413</v>
      </c>
      <c r="L1900" s="545" t="s">
        <v>13954</v>
      </c>
      <c r="M1900" s="548" t="s">
        <v>13758</v>
      </c>
      <c r="N1900" s="545" t="s">
        <v>13413</v>
      </c>
      <c r="O1900" s="545" t="s">
        <v>15542</v>
      </c>
      <c r="P1900" s="549">
        <v>2039</v>
      </c>
      <c r="Q1900" s="549">
        <v>1</v>
      </c>
      <c r="R1900" s="549">
        <v>6</v>
      </c>
      <c r="S1900" s="548"/>
      <c r="T1900" s="548"/>
      <c r="U1900" s="99"/>
    </row>
    <row r="1901" spans="1:21" ht="19.5" customHeight="1">
      <c r="A1901" s="545">
        <v>2453</v>
      </c>
      <c r="B1901" s="545" t="s">
        <v>11471</v>
      </c>
      <c r="C1901" s="545" t="s">
        <v>216</v>
      </c>
      <c r="D1901" s="546"/>
      <c r="E1901" s="171" t="str">
        <f t="shared" si="29"/>
        <v>1900</v>
      </c>
      <c r="F1901" s="547">
        <v>0</v>
      </c>
      <c r="G1901" s="548">
        <v>0</v>
      </c>
      <c r="H1901" s="547">
        <v>0</v>
      </c>
      <c r="I1901" s="545" t="s">
        <v>12674</v>
      </c>
      <c r="J1901" s="545"/>
      <c r="K1901" s="545" t="s">
        <v>13413</v>
      </c>
      <c r="L1901" s="545" t="s">
        <v>15543</v>
      </c>
      <c r="M1901" s="548" t="s">
        <v>13758</v>
      </c>
      <c r="N1901" s="545" t="s">
        <v>13413</v>
      </c>
      <c r="O1901" s="545" t="s">
        <v>15544</v>
      </c>
      <c r="P1901" s="549">
        <v>2040</v>
      </c>
      <c r="Q1901" s="549">
        <v>1</v>
      </c>
      <c r="R1901" s="549">
        <v>5</v>
      </c>
      <c r="S1901" s="548"/>
      <c r="T1901" s="548"/>
      <c r="U1901" s="99"/>
    </row>
    <row r="1902" spans="1:21" ht="19.5" customHeight="1">
      <c r="A1902" s="545">
        <v>2454</v>
      </c>
      <c r="B1902" s="545" t="s">
        <v>11470</v>
      </c>
      <c r="C1902" s="545" t="s">
        <v>216</v>
      </c>
      <c r="D1902" s="546"/>
      <c r="E1902" s="171" t="str">
        <f t="shared" si="29"/>
        <v>1900</v>
      </c>
      <c r="F1902" s="547">
        <v>0</v>
      </c>
      <c r="G1902" s="548">
        <v>0</v>
      </c>
      <c r="H1902" s="547">
        <v>0</v>
      </c>
      <c r="I1902" s="545" t="s">
        <v>12674</v>
      </c>
      <c r="J1902" s="545"/>
      <c r="K1902" s="545" t="s">
        <v>13413</v>
      </c>
      <c r="L1902" s="545" t="s">
        <v>15543</v>
      </c>
      <c r="M1902" s="548" t="s">
        <v>13758</v>
      </c>
      <c r="N1902" s="545" t="s">
        <v>13413</v>
      </c>
      <c r="O1902" s="545" t="s">
        <v>15545</v>
      </c>
      <c r="P1902" s="549">
        <v>2041</v>
      </c>
      <c r="Q1902" s="549">
        <v>1</v>
      </c>
      <c r="R1902" s="549">
        <v>5</v>
      </c>
      <c r="S1902" s="548"/>
      <c r="T1902" s="548"/>
      <c r="U1902" s="99"/>
    </row>
    <row r="1903" spans="1:21" ht="19.5" customHeight="1">
      <c r="A1903" s="545">
        <v>2455</v>
      </c>
      <c r="B1903" s="545" t="s">
        <v>11469</v>
      </c>
      <c r="C1903" s="545" t="s">
        <v>216</v>
      </c>
      <c r="D1903" s="546"/>
      <c r="E1903" s="171" t="str">
        <f t="shared" si="29"/>
        <v>1900</v>
      </c>
      <c r="F1903" s="547">
        <v>0</v>
      </c>
      <c r="G1903" s="548">
        <v>0</v>
      </c>
      <c r="H1903" s="547">
        <v>0</v>
      </c>
      <c r="I1903" s="545" t="s">
        <v>12674</v>
      </c>
      <c r="J1903" s="545"/>
      <c r="K1903" s="545" t="s">
        <v>13413</v>
      </c>
      <c r="L1903" s="545" t="s">
        <v>15543</v>
      </c>
      <c r="M1903" s="548" t="s">
        <v>13758</v>
      </c>
      <c r="N1903" s="545" t="s">
        <v>13413</v>
      </c>
      <c r="O1903" s="545" t="s">
        <v>15546</v>
      </c>
      <c r="P1903" s="549">
        <v>2042</v>
      </c>
      <c r="Q1903" s="549">
        <v>1</v>
      </c>
      <c r="R1903" s="549">
        <v>5</v>
      </c>
      <c r="S1903" s="548"/>
      <c r="T1903" s="548"/>
      <c r="U1903" s="99"/>
    </row>
    <row r="1904" spans="1:21" ht="19.5" customHeight="1">
      <c r="A1904" s="545">
        <v>2456</v>
      </c>
      <c r="B1904" s="545" t="s">
        <v>11468</v>
      </c>
      <c r="C1904" s="545" t="s">
        <v>216</v>
      </c>
      <c r="D1904" s="546"/>
      <c r="E1904" s="171" t="str">
        <f t="shared" si="29"/>
        <v>1900</v>
      </c>
      <c r="F1904" s="547">
        <v>0</v>
      </c>
      <c r="G1904" s="548">
        <v>0</v>
      </c>
      <c r="H1904" s="547">
        <v>0</v>
      </c>
      <c r="I1904" s="545" t="s">
        <v>12674</v>
      </c>
      <c r="J1904" s="545"/>
      <c r="K1904" s="545" t="s">
        <v>13413</v>
      </c>
      <c r="L1904" s="545" t="s">
        <v>15543</v>
      </c>
      <c r="M1904" s="548" t="s">
        <v>13758</v>
      </c>
      <c r="N1904" s="545" t="s">
        <v>13413</v>
      </c>
      <c r="O1904" s="545" t="s">
        <v>15547</v>
      </c>
      <c r="P1904" s="549">
        <v>2043</v>
      </c>
      <c r="Q1904" s="549">
        <v>1</v>
      </c>
      <c r="R1904" s="549">
        <v>5</v>
      </c>
      <c r="S1904" s="548"/>
      <c r="T1904" s="548"/>
      <c r="U1904" s="99"/>
    </row>
    <row r="1905" spans="1:21" ht="19.5" customHeight="1">
      <c r="A1905" s="545">
        <v>2459</v>
      </c>
      <c r="B1905" s="545" t="s">
        <v>2732</v>
      </c>
      <c r="C1905" s="545" t="s">
        <v>221</v>
      </c>
      <c r="D1905" s="546"/>
      <c r="E1905" s="171" t="str">
        <f t="shared" si="29"/>
        <v>1900</v>
      </c>
      <c r="F1905" s="547">
        <v>0</v>
      </c>
      <c r="G1905" s="548">
        <v>0</v>
      </c>
      <c r="H1905" s="547">
        <v>0</v>
      </c>
      <c r="I1905" s="545" t="s">
        <v>12675</v>
      </c>
      <c r="J1905" s="545"/>
      <c r="K1905" s="545" t="s">
        <v>13413</v>
      </c>
      <c r="L1905" s="545" t="s">
        <v>15548</v>
      </c>
      <c r="M1905" s="548" t="s">
        <v>13758</v>
      </c>
      <c r="N1905" s="545" t="s">
        <v>13413</v>
      </c>
      <c r="O1905" s="545" t="s">
        <v>15549</v>
      </c>
      <c r="P1905" s="549">
        <v>2044</v>
      </c>
      <c r="Q1905" s="549">
        <v>1</v>
      </c>
      <c r="R1905" s="549">
        <v>141</v>
      </c>
      <c r="S1905" s="548"/>
      <c r="T1905" s="548"/>
      <c r="U1905" s="99"/>
    </row>
    <row r="1906" spans="1:21" ht="19.5" customHeight="1">
      <c r="A1906" s="545">
        <v>2461</v>
      </c>
      <c r="B1906" s="545" t="s">
        <v>11467</v>
      </c>
      <c r="C1906" s="545" t="s">
        <v>216</v>
      </c>
      <c r="D1906" s="546"/>
      <c r="E1906" s="171" t="str">
        <f t="shared" si="29"/>
        <v>1900</v>
      </c>
      <c r="F1906" s="547">
        <v>0</v>
      </c>
      <c r="G1906" s="548">
        <v>0</v>
      </c>
      <c r="H1906" s="547">
        <v>0</v>
      </c>
      <c r="I1906" s="545" t="s">
        <v>12652</v>
      </c>
      <c r="J1906" s="545"/>
      <c r="K1906" s="545" t="s">
        <v>13413</v>
      </c>
      <c r="L1906" s="545" t="s">
        <v>13807</v>
      </c>
      <c r="M1906" s="548" t="s">
        <v>13758</v>
      </c>
      <c r="N1906" s="545" t="s">
        <v>13413</v>
      </c>
      <c r="O1906" s="545" t="s">
        <v>15550</v>
      </c>
      <c r="P1906" s="549">
        <v>2045</v>
      </c>
      <c r="Q1906" s="549">
        <v>1</v>
      </c>
      <c r="R1906" s="549">
        <v>134</v>
      </c>
      <c r="S1906" s="548"/>
      <c r="T1906" s="548"/>
      <c r="U1906" s="99"/>
    </row>
    <row r="1907" spans="1:21" ht="19.5" customHeight="1">
      <c r="A1907" s="545">
        <v>2462</v>
      </c>
      <c r="B1907" s="545" t="s">
        <v>2950</v>
      </c>
      <c r="C1907" s="545" t="s">
        <v>786</v>
      </c>
      <c r="D1907" s="546"/>
      <c r="E1907" s="171" t="str">
        <f t="shared" si="29"/>
        <v>1900</v>
      </c>
      <c r="F1907" s="547">
        <v>0</v>
      </c>
      <c r="G1907" s="548">
        <v>0</v>
      </c>
      <c r="H1907" s="547">
        <v>0</v>
      </c>
      <c r="I1907" s="545" t="s">
        <v>12683</v>
      </c>
      <c r="J1907" s="545"/>
      <c r="K1907" s="545" t="s">
        <v>13413</v>
      </c>
      <c r="L1907" s="545" t="s">
        <v>13413</v>
      </c>
      <c r="M1907" s="548" t="s">
        <v>13758</v>
      </c>
      <c r="N1907" s="545" t="s">
        <v>13413</v>
      </c>
      <c r="O1907" s="545" t="s">
        <v>15551</v>
      </c>
      <c r="P1907" s="549">
        <v>2046</v>
      </c>
      <c r="Q1907" s="549">
        <v>1</v>
      </c>
      <c r="R1907" s="549">
        <v>18</v>
      </c>
      <c r="S1907" s="548"/>
      <c r="T1907" s="548"/>
      <c r="U1907" s="99"/>
    </row>
    <row r="1908" spans="1:21" ht="19.5" customHeight="1">
      <c r="A1908" s="545">
        <v>2463</v>
      </c>
      <c r="B1908" s="545" t="s">
        <v>2920</v>
      </c>
      <c r="C1908" s="545" t="s">
        <v>786</v>
      </c>
      <c r="D1908" s="546"/>
      <c r="E1908" s="171" t="str">
        <f t="shared" si="29"/>
        <v>1900</v>
      </c>
      <c r="F1908" s="547">
        <v>0</v>
      </c>
      <c r="G1908" s="548">
        <v>0</v>
      </c>
      <c r="H1908" s="547">
        <v>0</v>
      </c>
      <c r="I1908" s="545" t="s">
        <v>12683</v>
      </c>
      <c r="J1908" s="545"/>
      <c r="K1908" s="545" t="s">
        <v>13413</v>
      </c>
      <c r="L1908" s="545" t="s">
        <v>13413</v>
      </c>
      <c r="M1908" s="548" t="s">
        <v>13758</v>
      </c>
      <c r="N1908" s="545" t="s">
        <v>13413</v>
      </c>
      <c r="O1908" s="545" t="s">
        <v>15552</v>
      </c>
      <c r="P1908" s="549">
        <v>2047</v>
      </c>
      <c r="Q1908" s="549">
        <v>1</v>
      </c>
      <c r="R1908" s="549">
        <v>18</v>
      </c>
      <c r="S1908" s="548"/>
      <c r="T1908" s="548"/>
      <c r="U1908" s="99"/>
    </row>
    <row r="1909" spans="1:21" ht="19.5" customHeight="1">
      <c r="A1909" s="545">
        <v>2464</v>
      </c>
      <c r="B1909" s="545" t="s">
        <v>2919</v>
      </c>
      <c r="C1909" s="545" t="s">
        <v>786</v>
      </c>
      <c r="D1909" s="546"/>
      <c r="E1909" s="171" t="str">
        <f t="shared" si="29"/>
        <v>1900</v>
      </c>
      <c r="F1909" s="547">
        <v>0</v>
      </c>
      <c r="G1909" s="548">
        <v>0</v>
      </c>
      <c r="H1909" s="547">
        <v>0</v>
      </c>
      <c r="I1909" s="545" t="s">
        <v>12683</v>
      </c>
      <c r="J1909" s="545"/>
      <c r="K1909" s="545" t="s">
        <v>13413</v>
      </c>
      <c r="L1909" s="545" t="s">
        <v>13413</v>
      </c>
      <c r="M1909" s="548" t="s">
        <v>13758</v>
      </c>
      <c r="N1909" s="545" t="s">
        <v>13413</v>
      </c>
      <c r="O1909" s="545" t="s">
        <v>15553</v>
      </c>
      <c r="P1909" s="549">
        <v>2048</v>
      </c>
      <c r="Q1909" s="549">
        <v>1</v>
      </c>
      <c r="R1909" s="549">
        <v>18</v>
      </c>
      <c r="S1909" s="548"/>
      <c r="T1909" s="548"/>
      <c r="U1909" s="99"/>
    </row>
    <row r="1910" spans="1:21" ht="19.5" customHeight="1">
      <c r="A1910" s="545">
        <v>2465</v>
      </c>
      <c r="B1910" s="545" t="s">
        <v>1070</v>
      </c>
      <c r="C1910" s="545" t="s">
        <v>216</v>
      </c>
      <c r="D1910" s="546"/>
      <c r="E1910" s="171" t="str">
        <f t="shared" si="29"/>
        <v>1900</v>
      </c>
      <c r="F1910" s="547">
        <v>0</v>
      </c>
      <c r="G1910" s="548">
        <v>0</v>
      </c>
      <c r="H1910" s="547">
        <v>0</v>
      </c>
      <c r="I1910" s="545" t="s">
        <v>12692</v>
      </c>
      <c r="J1910" s="545"/>
      <c r="K1910" s="545" t="s">
        <v>13413</v>
      </c>
      <c r="L1910" s="545" t="s">
        <v>15554</v>
      </c>
      <c r="M1910" s="548" t="s">
        <v>13758</v>
      </c>
      <c r="N1910" s="545" t="s">
        <v>13413</v>
      </c>
      <c r="O1910" s="545" t="s">
        <v>15555</v>
      </c>
      <c r="P1910" s="549">
        <v>2049</v>
      </c>
      <c r="Q1910" s="549">
        <v>1</v>
      </c>
      <c r="R1910" s="549">
        <v>107</v>
      </c>
      <c r="S1910" s="548"/>
      <c r="T1910" s="548"/>
      <c r="U1910" s="99"/>
    </row>
    <row r="1911" spans="1:21" ht="19.5" customHeight="1">
      <c r="A1911" s="545">
        <v>2466</v>
      </c>
      <c r="B1911" s="545" t="s">
        <v>11466</v>
      </c>
      <c r="C1911" s="545" t="s">
        <v>216</v>
      </c>
      <c r="D1911" s="546"/>
      <c r="E1911" s="171" t="str">
        <f t="shared" si="29"/>
        <v>1900</v>
      </c>
      <c r="F1911" s="547">
        <v>0</v>
      </c>
      <c r="G1911" s="548">
        <v>0</v>
      </c>
      <c r="H1911" s="547">
        <v>0</v>
      </c>
      <c r="I1911" s="545" t="s">
        <v>12655</v>
      </c>
      <c r="J1911" s="545"/>
      <c r="K1911" s="545" t="s">
        <v>13413</v>
      </c>
      <c r="L1911" s="545" t="s">
        <v>15556</v>
      </c>
      <c r="M1911" s="548" t="s">
        <v>13758</v>
      </c>
      <c r="N1911" s="545" t="s">
        <v>13413</v>
      </c>
      <c r="O1911" s="545" t="s">
        <v>15557</v>
      </c>
      <c r="P1911" s="549">
        <v>2050</v>
      </c>
      <c r="Q1911" s="549">
        <v>1</v>
      </c>
      <c r="R1911" s="549">
        <v>109</v>
      </c>
      <c r="S1911" s="548"/>
      <c r="T1911" s="548"/>
      <c r="U1911" s="99"/>
    </row>
    <row r="1912" spans="1:21" ht="19.5" customHeight="1">
      <c r="A1912" s="545">
        <v>2468</v>
      </c>
      <c r="B1912" s="545" t="s">
        <v>933</v>
      </c>
      <c r="C1912" s="545" t="s">
        <v>903</v>
      </c>
      <c r="D1912" s="546"/>
      <c r="E1912" s="171" t="str">
        <f t="shared" si="29"/>
        <v>1900</v>
      </c>
      <c r="F1912" s="547">
        <v>0</v>
      </c>
      <c r="G1912" s="548">
        <v>0</v>
      </c>
      <c r="H1912" s="547">
        <v>0</v>
      </c>
      <c r="I1912" s="545" t="s">
        <v>12690</v>
      </c>
      <c r="J1912" s="545"/>
      <c r="K1912" s="545" t="s">
        <v>13413</v>
      </c>
      <c r="L1912" s="545" t="s">
        <v>15558</v>
      </c>
      <c r="M1912" s="548" t="s">
        <v>13758</v>
      </c>
      <c r="N1912" s="545" t="s">
        <v>13413</v>
      </c>
      <c r="O1912" s="545" t="s">
        <v>13413</v>
      </c>
      <c r="P1912" s="549">
        <v>2051</v>
      </c>
      <c r="Q1912" s="549">
        <v>1</v>
      </c>
      <c r="R1912" s="549">
        <v>96</v>
      </c>
      <c r="S1912" s="548"/>
      <c r="T1912" s="548"/>
      <c r="U1912" s="99"/>
    </row>
    <row r="1913" spans="1:21" ht="19.5" customHeight="1">
      <c r="A1913" s="545">
        <v>2469</v>
      </c>
      <c r="B1913" s="545" t="s">
        <v>3331</v>
      </c>
      <c r="C1913" s="545" t="s">
        <v>216</v>
      </c>
      <c r="D1913" s="546"/>
      <c r="E1913" s="171" t="str">
        <f t="shared" si="29"/>
        <v>1900</v>
      </c>
      <c r="F1913" s="547">
        <v>0</v>
      </c>
      <c r="G1913" s="548">
        <v>0</v>
      </c>
      <c r="H1913" s="547">
        <v>0</v>
      </c>
      <c r="I1913" s="545" t="s">
        <v>12678</v>
      </c>
      <c r="J1913" s="545"/>
      <c r="K1913" s="545" t="s">
        <v>13413</v>
      </c>
      <c r="L1913" s="545" t="s">
        <v>15559</v>
      </c>
      <c r="M1913" s="548" t="s">
        <v>13758</v>
      </c>
      <c r="N1913" s="545" t="s">
        <v>13413</v>
      </c>
      <c r="O1913" s="545" t="s">
        <v>13413</v>
      </c>
      <c r="P1913" s="549">
        <v>2052</v>
      </c>
      <c r="Q1913" s="549">
        <v>1</v>
      </c>
      <c r="R1913" s="549">
        <v>23</v>
      </c>
      <c r="S1913" s="548"/>
      <c r="T1913" s="548"/>
      <c r="U1913" s="99"/>
    </row>
    <row r="1914" spans="1:21" ht="19.5" customHeight="1">
      <c r="A1914" s="545">
        <v>2470</v>
      </c>
      <c r="B1914" s="545" t="s">
        <v>3328</v>
      </c>
      <c r="C1914" s="545" t="s">
        <v>216</v>
      </c>
      <c r="D1914" s="546"/>
      <c r="E1914" s="171" t="str">
        <f t="shared" si="29"/>
        <v>1900</v>
      </c>
      <c r="F1914" s="547">
        <v>0</v>
      </c>
      <c r="G1914" s="548">
        <v>0</v>
      </c>
      <c r="H1914" s="547">
        <v>0</v>
      </c>
      <c r="I1914" s="545" t="s">
        <v>12678</v>
      </c>
      <c r="J1914" s="545"/>
      <c r="K1914" s="545" t="s">
        <v>13413</v>
      </c>
      <c r="L1914" s="545" t="s">
        <v>15559</v>
      </c>
      <c r="M1914" s="548" t="s">
        <v>13758</v>
      </c>
      <c r="N1914" s="545" t="s">
        <v>13413</v>
      </c>
      <c r="O1914" s="545" t="s">
        <v>13413</v>
      </c>
      <c r="P1914" s="549">
        <v>2053</v>
      </c>
      <c r="Q1914" s="549">
        <v>1</v>
      </c>
      <c r="R1914" s="549">
        <v>23</v>
      </c>
      <c r="S1914" s="548"/>
      <c r="T1914" s="548"/>
      <c r="U1914" s="99"/>
    </row>
    <row r="1915" spans="1:21" ht="19.5" customHeight="1">
      <c r="A1915" s="545">
        <v>2471</v>
      </c>
      <c r="B1915" s="545" t="s">
        <v>3329</v>
      </c>
      <c r="C1915" s="545" t="s">
        <v>216</v>
      </c>
      <c r="D1915" s="546"/>
      <c r="E1915" s="171" t="str">
        <f t="shared" si="29"/>
        <v>1900</v>
      </c>
      <c r="F1915" s="547">
        <v>0</v>
      </c>
      <c r="G1915" s="548">
        <v>0</v>
      </c>
      <c r="H1915" s="547">
        <v>0</v>
      </c>
      <c r="I1915" s="545" t="s">
        <v>12678</v>
      </c>
      <c r="J1915" s="545"/>
      <c r="K1915" s="545" t="s">
        <v>13413</v>
      </c>
      <c r="L1915" s="545" t="s">
        <v>15559</v>
      </c>
      <c r="M1915" s="548" t="s">
        <v>13758</v>
      </c>
      <c r="N1915" s="545" t="s">
        <v>13413</v>
      </c>
      <c r="O1915" s="545" t="s">
        <v>13413</v>
      </c>
      <c r="P1915" s="549">
        <v>2054</v>
      </c>
      <c r="Q1915" s="549">
        <v>1</v>
      </c>
      <c r="R1915" s="549">
        <v>23</v>
      </c>
      <c r="S1915" s="548"/>
      <c r="T1915" s="548"/>
      <c r="U1915" s="99"/>
    </row>
    <row r="1916" spans="1:21" ht="19.5" customHeight="1">
      <c r="A1916" s="545">
        <v>2472</v>
      </c>
      <c r="B1916" s="545" t="s">
        <v>2933</v>
      </c>
      <c r="C1916" s="545" t="s">
        <v>786</v>
      </c>
      <c r="D1916" s="546"/>
      <c r="E1916" s="171" t="str">
        <f t="shared" si="29"/>
        <v>1900</v>
      </c>
      <c r="F1916" s="547">
        <v>0</v>
      </c>
      <c r="G1916" s="548">
        <v>0</v>
      </c>
      <c r="H1916" s="547">
        <v>0</v>
      </c>
      <c r="I1916" s="545" t="s">
        <v>12683</v>
      </c>
      <c r="J1916" s="545"/>
      <c r="K1916" s="545" t="s">
        <v>13413</v>
      </c>
      <c r="L1916" s="545" t="s">
        <v>13413</v>
      </c>
      <c r="M1916" s="548" t="s">
        <v>13758</v>
      </c>
      <c r="N1916" s="545" t="s">
        <v>13413</v>
      </c>
      <c r="O1916" s="545" t="s">
        <v>15560</v>
      </c>
      <c r="P1916" s="549">
        <v>2055</v>
      </c>
      <c r="Q1916" s="549">
        <v>1</v>
      </c>
      <c r="R1916" s="549">
        <v>18</v>
      </c>
      <c r="S1916" s="548"/>
      <c r="T1916" s="548"/>
      <c r="U1916" s="99"/>
    </row>
    <row r="1917" spans="1:21" ht="19.5" customHeight="1">
      <c r="A1917" s="545">
        <v>2473</v>
      </c>
      <c r="B1917" s="545" t="s">
        <v>431</v>
      </c>
      <c r="C1917" s="545" t="s">
        <v>311</v>
      </c>
      <c r="D1917" s="546">
        <v>46064</v>
      </c>
      <c r="E1917" s="171" t="str">
        <f t="shared" si="29"/>
        <v>2026</v>
      </c>
      <c r="F1917" s="547">
        <v>70000</v>
      </c>
      <c r="G1917" s="548">
        <v>0.19</v>
      </c>
      <c r="H1917" s="547">
        <v>58823.53</v>
      </c>
      <c r="I1917" s="545" t="s">
        <v>12654</v>
      </c>
      <c r="J1917" s="545" t="s">
        <v>13296</v>
      </c>
      <c r="K1917" s="545" t="s">
        <v>15561</v>
      </c>
      <c r="L1917" s="545" t="s">
        <v>13413</v>
      </c>
      <c r="M1917" s="548" t="s">
        <v>15540</v>
      </c>
      <c r="N1917" s="545" t="s">
        <v>13413</v>
      </c>
      <c r="O1917" s="545" t="s">
        <v>13413</v>
      </c>
      <c r="P1917" s="549">
        <v>2056</v>
      </c>
      <c r="Q1917" s="549">
        <v>4</v>
      </c>
      <c r="R1917" s="549">
        <v>2</v>
      </c>
      <c r="S1917" s="548">
        <v>2218</v>
      </c>
      <c r="T1917" s="548"/>
      <c r="U1917" s="99"/>
    </row>
    <row r="1918" spans="1:21" ht="19.5" customHeight="1">
      <c r="A1918" s="545">
        <v>2474</v>
      </c>
      <c r="B1918" s="545" t="s">
        <v>624</v>
      </c>
      <c r="C1918" s="545" t="s">
        <v>221</v>
      </c>
      <c r="D1918" s="546">
        <v>45708</v>
      </c>
      <c r="E1918" s="171" t="str">
        <f t="shared" si="29"/>
        <v>2025</v>
      </c>
      <c r="F1918" s="547">
        <v>135983.64000000001</v>
      </c>
      <c r="G1918" s="548">
        <v>0.19</v>
      </c>
      <c r="H1918" s="547">
        <v>114271.97</v>
      </c>
      <c r="I1918" s="545" t="s">
        <v>12674</v>
      </c>
      <c r="J1918" s="545" t="s">
        <v>13307</v>
      </c>
      <c r="K1918" s="545" t="s">
        <v>15562</v>
      </c>
      <c r="L1918" s="545" t="s">
        <v>15563</v>
      </c>
      <c r="M1918" s="548" t="s">
        <v>13758</v>
      </c>
      <c r="N1918" s="545" t="s">
        <v>22149</v>
      </c>
      <c r="O1918" s="545" t="s">
        <v>15564</v>
      </c>
      <c r="P1918" s="549">
        <v>2057</v>
      </c>
      <c r="Q1918" s="549">
        <v>1</v>
      </c>
      <c r="R1918" s="549">
        <v>5</v>
      </c>
      <c r="S1918" s="548">
        <v>2228</v>
      </c>
      <c r="T1918" s="548">
        <v>43</v>
      </c>
      <c r="U1918" s="99"/>
    </row>
    <row r="1919" spans="1:21" ht="19.5" customHeight="1">
      <c r="A1919" s="545">
        <v>2475</v>
      </c>
      <c r="B1919" s="545" t="s">
        <v>966</v>
      </c>
      <c r="C1919" s="545" t="s">
        <v>4532</v>
      </c>
      <c r="D1919" s="546"/>
      <c r="E1919" s="171" t="str">
        <f t="shared" si="29"/>
        <v>1900</v>
      </c>
      <c r="F1919" s="547">
        <v>0</v>
      </c>
      <c r="G1919" s="548">
        <v>0</v>
      </c>
      <c r="H1919" s="547">
        <v>0</v>
      </c>
      <c r="I1919" s="545" t="s">
        <v>12668</v>
      </c>
      <c r="J1919" s="545"/>
      <c r="K1919" s="545" t="s">
        <v>13413</v>
      </c>
      <c r="L1919" s="545" t="s">
        <v>13413</v>
      </c>
      <c r="M1919" s="548" t="s">
        <v>13868</v>
      </c>
      <c r="N1919" s="545" t="s">
        <v>13413</v>
      </c>
      <c r="O1919" s="545" t="s">
        <v>13413</v>
      </c>
      <c r="P1919" s="549">
        <v>2058</v>
      </c>
      <c r="Q1919" s="549">
        <v>2</v>
      </c>
      <c r="R1919" s="549">
        <v>7</v>
      </c>
      <c r="S1919" s="548"/>
      <c r="T1919" s="548"/>
      <c r="U1919" s="99"/>
    </row>
    <row r="1920" spans="1:21" ht="19.5" customHeight="1">
      <c r="A1920" s="545">
        <v>2476</v>
      </c>
      <c r="B1920" s="545" t="s">
        <v>910</v>
      </c>
      <c r="C1920" s="545" t="s">
        <v>437</v>
      </c>
      <c r="D1920" s="546"/>
      <c r="E1920" s="171" t="str">
        <f t="shared" si="29"/>
        <v>1900</v>
      </c>
      <c r="F1920" s="547">
        <v>0</v>
      </c>
      <c r="G1920" s="548">
        <v>0</v>
      </c>
      <c r="H1920" s="547">
        <v>0</v>
      </c>
      <c r="I1920" s="545" t="s">
        <v>12668</v>
      </c>
      <c r="J1920" s="545"/>
      <c r="K1920" s="545" t="s">
        <v>13413</v>
      </c>
      <c r="L1920" s="545" t="s">
        <v>13413</v>
      </c>
      <c r="M1920" s="548" t="s">
        <v>13868</v>
      </c>
      <c r="N1920" s="545" t="s">
        <v>13413</v>
      </c>
      <c r="O1920" s="545" t="s">
        <v>13413</v>
      </c>
      <c r="P1920" s="549">
        <v>2059</v>
      </c>
      <c r="Q1920" s="549">
        <v>2</v>
      </c>
      <c r="R1920" s="549">
        <v>7</v>
      </c>
      <c r="S1920" s="548"/>
      <c r="T1920" s="548"/>
      <c r="U1920" s="99"/>
    </row>
    <row r="1921" spans="1:21" ht="19.5" customHeight="1">
      <c r="A1921" s="545">
        <v>2477</v>
      </c>
      <c r="B1921" s="545" t="s">
        <v>11465</v>
      </c>
      <c r="C1921" s="545" t="s">
        <v>221</v>
      </c>
      <c r="D1921" s="546"/>
      <c r="E1921" s="171" t="str">
        <f t="shared" si="29"/>
        <v>1900</v>
      </c>
      <c r="F1921" s="547">
        <v>0</v>
      </c>
      <c r="G1921" s="548">
        <v>0</v>
      </c>
      <c r="H1921" s="547">
        <v>0</v>
      </c>
      <c r="I1921" s="545" t="s">
        <v>12727</v>
      </c>
      <c r="J1921" s="545"/>
      <c r="K1921" s="545" t="s">
        <v>13413</v>
      </c>
      <c r="L1921" s="545" t="s">
        <v>15565</v>
      </c>
      <c r="M1921" s="548" t="s">
        <v>13758</v>
      </c>
      <c r="N1921" s="545" t="s">
        <v>13413</v>
      </c>
      <c r="O1921" s="545" t="s">
        <v>13413</v>
      </c>
      <c r="P1921" s="549">
        <v>2060</v>
      </c>
      <c r="Q1921" s="549">
        <v>1</v>
      </c>
      <c r="R1921" s="549">
        <v>148</v>
      </c>
      <c r="S1921" s="548"/>
      <c r="T1921" s="548"/>
      <c r="U1921" s="99"/>
    </row>
    <row r="1922" spans="1:21" ht="19.5" customHeight="1">
      <c r="A1922" s="545">
        <v>2478</v>
      </c>
      <c r="B1922" s="545" t="s">
        <v>1314</v>
      </c>
      <c r="C1922" s="545" t="s">
        <v>857</v>
      </c>
      <c r="D1922" s="546"/>
      <c r="E1922" s="171" t="str">
        <f t="shared" si="29"/>
        <v>1900</v>
      </c>
      <c r="F1922" s="547">
        <v>0</v>
      </c>
      <c r="G1922" s="548">
        <v>0</v>
      </c>
      <c r="H1922" s="547">
        <v>0</v>
      </c>
      <c r="I1922" s="545" t="s">
        <v>12659</v>
      </c>
      <c r="J1922" s="545"/>
      <c r="K1922" s="545" t="s">
        <v>13413</v>
      </c>
      <c r="L1922" s="545" t="s">
        <v>15566</v>
      </c>
      <c r="M1922" s="548" t="s">
        <v>13758</v>
      </c>
      <c r="N1922" s="545" t="s">
        <v>13413</v>
      </c>
      <c r="O1922" s="545" t="s">
        <v>15567</v>
      </c>
      <c r="P1922" s="549">
        <v>2061</v>
      </c>
      <c r="Q1922" s="549">
        <v>1</v>
      </c>
      <c r="R1922" s="549">
        <v>116</v>
      </c>
      <c r="S1922" s="548"/>
      <c r="T1922" s="548"/>
      <c r="U1922" s="99"/>
    </row>
    <row r="1923" spans="1:21" ht="19.5" customHeight="1">
      <c r="A1923" s="545">
        <v>2479</v>
      </c>
      <c r="B1923" s="545" t="s">
        <v>1690</v>
      </c>
      <c r="C1923" s="545" t="s">
        <v>206</v>
      </c>
      <c r="D1923" s="546">
        <v>43553</v>
      </c>
      <c r="E1923" s="171" t="str">
        <f t="shared" si="29"/>
        <v>2019</v>
      </c>
      <c r="F1923" s="547">
        <v>16070</v>
      </c>
      <c r="G1923" s="548">
        <v>0.19</v>
      </c>
      <c r="H1923" s="547">
        <v>13504.2</v>
      </c>
      <c r="I1923" s="545" t="s">
        <v>12709</v>
      </c>
      <c r="J1923" s="545" t="s">
        <v>13298</v>
      </c>
      <c r="K1923" s="545" t="s">
        <v>13413</v>
      </c>
      <c r="L1923" s="545" t="s">
        <v>13413</v>
      </c>
      <c r="M1923" s="548" t="s">
        <v>13758</v>
      </c>
      <c r="N1923" s="545" t="s">
        <v>13413</v>
      </c>
      <c r="O1923" s="545" t="s">
        <v>15568</v>
      </c>
      <c r="P1923" s="549">
        <v>2062</v>
      </c>
      <c r="Q1923" s="549">
        <v>1</v>
      </c>
      <c r="R1923" s="549">
        <v>124</v>
      </c>
      <c r="S1923" s="548">
        <v>1012</v>
      </c>
      <c r="T1923" s="548"/>
      <c r="U1923" s="99"/>
    </row>
    <row r="1924" spans="1:21" ht="19.5" customHeight="1">
      <c r="A1924" s="545">
        <v>2480</v>
      </c>
      <c r="B1924" s="545" t="s">
        <v>8384</v>
      </c>
      <c r="C1924" s="545" t="s">
        <v>221</v>
      </c>
      <c r="D1924" s="546">
        <v>46052</v>
      </c>
      <c r="E1924" s="171" t="str">
        <f t="shared" ref="E1924:E1987" si="30">TEXT(D1924,"YYYY")</f>
        <v>2026</v>
      </c>
      <c r="F1924" s="547">
        <v>53477</v>
      </c>
      <c r="G1924" s="548">
        <v>0</v>
      </c>
      <c r="H1924" s="547">
        <v>53477</v>
      </c>
      <c r="I1924" s="545" t="s">
        <v>12681</v>
      </c>
      <c r="J1924" s="545" t="s">
        <v>13307</v>
      </c>
      <c r="K1924" s="545" t="s">
        <v>15569</v>
      </c>
      <c r="L1924" s="545" t="s">
        <v>13413</v>
      </c>
      <c r="M1924" s="548" t="s">
        <v>13758</v>
      </c>
      <c r="N1924" s="545" t="s">
        <v>13413</v>
      </c>
      <c r="O1924" s="545" t="s">
        <v>15570</v>
      </c>
      <c r="P1924" s="549">
        <v>2063</v>
      </c>
      <c r="Q1924" s="549">
        <v>1</v>
      </c>
      <c r="R1924" s="549">
        <v>3</v>
      </c>
      <c r="S1924" s="548">
        <v>2228</v>
      </c>
      <c r="T1924" s="548"/>
      <c r="U1924" s="99"/>
    </row>
    <row r="1925" spans="1:21" ht="19.5" customHeight="1">
      <c r="A1925" s="545">
        <v>2481</v>
      </c>
      <c r="B1925" s="545" t="s">
        <v>618</v>
      </c>
      <c r="C1925" s="545" t="s">
        <v>216</v>
      </c>
      <c r="D1925" s="546"/>
      <c r="E1925" s="171" t="str">
        <f t="shared" si="30"/>
        <v>1900</v>
      </c>
      <c r="F1925" s="547">
        <v>0</v>
      </c>
      <c r="G1925" s="548">
        <v>0</v>
      </c>
      <c r="H1925" s="547">
        <v>0</v>
      </c>
      <c r="I1925" s="545" t="s">
        <v>12674</v>
      </c>
      <c r="J1925" s="545"/>
      <c r="K1925" s="545" t="s">
        <v>13413</v>
      </c>
      <c r="L1925" s="545" t="s">
        <v>13413</v>
      </c>
      <c r="M1925" s="548" t="s">
        <v>13758</v>
      </c>
      <c r="N1925" s="545" t="s">
        <v>13413</v>
      </c>
      <c r="O1925" s="545" t="s">
        <v>13934</v>
      </c>
      <c r="P1925" s="549">
        <v>2064</v>
      </c>
      <c r="Q1925" s="549">
        <v>1</v>
      </c>
      <c r="R1925" s="549">
        <v>5</v>
      </c>
      <c r="S1925" s="548"/>
      <c r="T1925" s="548"/>
      <c r="U1925" s="99"/>
    </row>
    <row r="1926" spans="1:21" ht="19.5" customHeight="1">
      <c r="A1926" s="545">
        <v>2484</v>
      </c>
      <c r="B1926" s="545" t="s">
        <v>11464</v>
      </c>
      <c r="C1926" s="545" t="s">
        <v>216</v>
      </c>
      <c r="D1926" s="546"/>
      <c r="E1926" s="171" t="str">
        <f t="shared" si="30"/>
        <v>1900</v>
      </c>
      <c r="F1926" s="547">
        <v>0</v>
      </c>
      <c r="G1926" s="548">
        <v>0</v>
      </c>
      <c r="H1926" s="547">
        <v>0</v>
      </c>
      <c r="I1926" s="545" t="s">
        <v>12680</v>
      </c>
      <c r="J1926" s="545"/>
      <c r="K1926" s="545" t="s">
        <v>13413</v>
      </c>
      <c r="L1926" s="545" t="s">
        <v>14778</v>
      </c>
      <c r="M1926" s="548" t="s">
        <v>13758</v>
      </c>
      <c r="N1926" s="545" t="s">
        <v>13413</v>
      </c>
      <c r="O1926" s="545" t="s">
        <v>15571</v>
      </c>
      <c r="P1926" s="549">
        <v>2067</v>
      </c>
      <c r="Q1926" s="549">
        <v>1</v>
      </c>
      <c r="R1926" s="549">
        <v>20</v>
      </c>
      <c r="S1926" s="548"/>
      <c r="T1926" s="548"/>
      <c r="U1926" s="99"/>
    </row>
    <row r="1927" spans="1:21" ht="19.5" customHeight="1">
      <c r="A1927" s="545">
        <v>2485</v>
      </c>
      <c r="B1927" s="545" t="s">
        <v>11463</v>
      </c>
      <c r="C1927" s="545" t="s">
        <v>216</v>
      </c>
      <c r="D1927" s="546"/>
      <c r="E1927" s="171" t="str">
        <f t="shared" si="30"/>
        <v>1900</v>
      </c>
      <c r="F1927" s="547">
        <v>0</v>
      </c>
      <c r="G1927" s="548">
        <v>0</v>
      </c>
      <c r="H1927" s="547">
        <v>0</v>
      </c>
      <c r="I1927" s="545" t="s">
        <v>12680</v>
      </c>
      <c r="J1927" s="545"/>
      <c r="K1927" s="545" t="s">
        <v>13413</v>
      </c>
      <c r="L1927" s="545" t="s">
        <v>14778</v>
      </c>
      <c r="M1927" s="548" t="s">
        <v>13758</v>
      </c>
      <c r="N1927" s="545" t="s">
        <v>13413</v>
      </c>
      <c r="O1927" s="545" t="s">
        <v>15572</v>
      </c>
      <c r="P1927" s="549">
        <v>2068</v>
      </c>
      <c r="Q1927" s="549">
        <v>1</v>
      </c>
      <c r="R1927" s="549">
        <v>20</v>
      </c>
      <c r="S1927" s="548"/>
      <c r="T1927" s="548"/>
      <c r="U1927" s="99"/>
    </row>
    <row r="1928" spans="1:21" ht="19.5" customHeight="1">
      <c r="A1928" s="545">
        <v>2486</v>
      </c>
      <c r="B1928" s="545" t="s">
        <v>3171</v>
      </c>
      <c r="C1928" s="545" t="s">
        <v>216</v>
      </c>
      <c r="D1928" s="546"/>
      <c r="E1928" s="171" t="str">
        <f t="shared" si="30"/>
        <v>1900</v>
      </c>
      <c r="F1928" s="547">
        <v>0</v>
      </c>
      <c r="G1928" s="548">
        <v>0</v>
      </c>
      <c r="H1928" s="547">
        <v>0</v>
      </c>
      <c r="I1928" s="545" t="s">
        <v>12680</v>
      </c>
      <c r="J1928" s="545"/>
      <c r="K1928" s="545" t="s">
        <v>13413</v>
      </c>
      <c r="L1928" s="545" t="s">
        <v>13919</v>
      </c>
      <c r="M1928" s="548" t="s">
        <v>13758</v>
      </c>
      <c r="N1928" s="545" t="s">
        <v>13413</v>
      </c>
      <c r="O1928" s="545" t="s">
        <v>15573</v>
      </c>
      <c r="P1928" s="549">
        <v>2069</v>
      </c>
      <c r="Q1928" s="549">
        <v>1</v>
      </c>
      <c r="R1928" s="549">
        <v>20</v>
      </c>
      <c r="S1928" s="548"/>
      <c r="T1928" s="548"/>
      <c r="U1928" s="99"/>
    </row>
    <row r="1929" spans="1:21" ht="19.5" customHeight="1">
      <c r="A1929" s="545">
        <v>2487</v>
      </c>
      <c r="B1929" s="545" t="s">
        <v>11462</v>
      </c>
      <c r="C1929" s="545" t="s">
        <v>216</v>
      </c>
      <c r="D1929" s="546"/>
      <c r="E1929" s="171" t="str">
        <f t="shared" si="30"/>
        <v>1900</v>
      </c>
      <c r="F1929" s="547">
        <v>0</v>
      </c>
      <c r="G1929" s="548">
        <v>0</v>
      </c>
      <c r="H1929" s="547">
        <v>0</v>
      </c>
      <c r="I1929" s="545" t="s">
        <v>12680</v>
      </c>
      <c r="J1929" s="545"/>
      <c r="K1929" s="545" t="s">
        <v>13413</v>
      </c>
      <c r="L1929" s="545" t="s">
        <v>13919</v>
      </c>
      <c r="M1929" s="548" t="s">
        <v>13758</v>
      </c>
      <c r="N1929" s="545" t="s">
        <v>13413</v>
      </c>
      <c r="O1929" s="545" t="s">
        <v>15574</v>
      </c>
      <c r="P1929" s="549">
        <v>2070</v>
      </c>
      <c r="Q1929" s="549">
        <v>1</v>
      </c>
      <c r="R1929" s="549">
        <v>20</v>
      </c>
      <c r="S1929" s="548"/>
      <c r="T1929" s="548"/>
      <c r="U1929" s="99"/>
    </row>
    <row r="1930" spans="1:21" ht="19.5" customHeight="1">
      <c r="A1930" s="545">
        <v>2488</v>
      </c>
      <c r="B1930" s="545" t="s">
        <v>11461</v>
      </c>
      <c r="C1930" s="545" t="s">
        <v>216</v>
      </c>
      <c r="D1930" s="546"/>
      <c r="E1930" s="171" t="str">
        <f t="shared" si="30"/>
        <v>1900</v>
      </c>
      <c r="F1930" s="547">
        <v>0</v>
      </c>
      <c r="G1930" s="548">
        <v>0</v>
      </c>
      <c r="H1930" s="547">
        <v>0</v>
      </c>
      <c r="I1930" s="545" t="s">
        <v>12680</v>
      </c>
      <c r="J1930" s="545"/>
      <c r="K1930" s="545" t="s">
        <v>13413</v>
      </c>
      <c r="L1930" s="545" t="s">
        <v>13919</v>
      </c>
      <c r="M1930" s="548" t="s">
        <v>13758</v>
      </c>
      <c r="N1930" s="545" t="s">
        <v>13413</v>
      </c>
      <c r="O1930" s="545" t="s">
        <v>15575</v>
      </c>
      <c r="P1930" s="549">
        <v>2071</v>
      </c>
      <c r="Q1930" s="549">
        <v>1</v>
      </c>
      <c r="R1930" s="549">
        <v>20</v>
      </c>
      <c r="S1930" s="548"/>
      <c r="T1930" s="548"/>
      <c r="U1930" s="99"/>
    </row>
    <row r="1931" spans="1:21" ht="19.5" customHeight="1">
      <c r="A1931" s="545">
        <v>2489</v>
      </c>
      <c r="B1931" s="545" t="s">
        <v>11460</v>
      </c>
      <c r="C1931" s="545" t="s">
        <v>216</v>
      </c>
      <c r="D1931" s="546"/>
      <c r="E1931" s="171" t="str">
        <f t="shared" si="30"/>
        <v>1900</v>
      </c>
      <c r="F1931" s="547">
        <v>0</v>
      </c>
      <c r="G1931" s="548">
        <v>0</v>
      </c>
      <c r="H1931" s="547">
        <v>0</v>
      </c>
      <c r="I1931" s="545" t="s">
        <v>12680</v>
      </c>
      <c r="J1931" s="545"/>
      <c r="K1931" s="545" t="s">
        <v>13413</v>
      </c>
      <c r="L1931" s="545" t="s">
        <v>13919</v>
      </c>
      <c r="M1931" s="548" t="s">
        <v>13758</v>
      </c>
      <c r="N1931" s="545" t="s">
        <v>13413</v>
      </c>
      <c r="O1931" s="545" t="s">
        <v>15576</v>
      </c>
      <c r="P1931" s="549">
        <v>2072</v>
      </c>
      <c r="Q1931" s="549">
        <v>1</v>
      </c>
      <c r="R1931" s="549">
        <v>20</v>
      </c>
      <c r="S1931" s="548"/>
      <c r="T1931" s="548"/>
      <c r="U1931" s="99"/>
    </row>
    <row r="1932" spans="1:21" ht="19.5" customHeight="1">
      <c r="A1932" s="545">
        <v>2490</v>
      </c>
      <c r="B1932" s="545" t="s">
        <v>11459</v>
      </c>
      <c r="C1932" s="545" t="s">
        <v>216</v>
      </c>
      <c r="D1932" s="546"/>
      <c r="E1932" s="171" t="str">
        <f t="shared" si="30"/>
        <v>1900</v>
      </c>
      <c r="F1932" s="547">
        <v>0</v>
      </c>
      <c r="G1932" s="548">
        <v>0</v>
      </c>
      <c r="H1932" s="547">
        <v>0</v>
      </c>
      <c r="I1932" s="545" t="s">
        <v>12680</v>
      </c>
      <c r="J1932" s="545"/>
      <c r="K1932" s="545" t="s">
        <v>13413</v>
      </c>
      <c r="L1932" s="545" t="s">
        <v>13919</v>
      </c>
      <c r="M1932" s="548" t="s">
        <v>13758</v>
      </c>
      <c r="N1932" s="545" t="s">
        <v>13413</v>
      </c>
      <c r="O1932" s="545" t="s">
        <v>15577</v>
      </c>
      <c r="P1932" s="549">
        <v>2073</v>
      </c>
      <c r="Q1932" s="549">
        <v>1</v>
      </c>
      <c r="R1932" s="549">
        <v>20</v>
      </c>
      <c r="S1932" s="548"/>
      <c r="T1932" s="548"/>
      <c r="U1932" s="99"/>
    </row>
    <row r="1933" spans="1:21" ht="19.5" customHeight="1">
      <c r="A1933" s="545">
        <v>2491</v>
      </c>
      <c r="B1933" s="545" t="s">
        <v>11458</v>
      </c>
      <c r="C1933" s="545" t="s">
        <v>216</v>
      </c>
      <c r="D1933" s="546"/>
      <c r="E1933" s="171" t="str">
        <f t="shared" si="30"/>
        <v>1900</v>
      </c>
      <c r="F1933" s="547">
        <v>0</v>
      </c>
      <c r="G1933" s="548">
        <v>0</v>
      </c>
      <c r="H1933" s="547">
        <v>0</v>
      </c>
      <c r="I1933" s="545" t="s">
        <v>12680</v>
      </c>
      <c r="J1933" s="545"/>
      <c r="K1933" s="545" t="s">
        <v>13413</v>
      </c>
      <c r="L1933" s="545" t="s">
        <v>13919</v>
      </c>
      <c r="M1933" s="548" t="s">
        <v>13758</v>
      </c>
      <c r="N1933" s="545" t="s">
        <v>13413</v>
      </c>
      <c r="O1933" s="545" t="s">
        <v>15578</v>
      </c>
      <c r="P1933" s="549">
        <v>2074</v>
      </c>
      <c r="Q1933" s="549">
        <v>1</v>
      </c>
      <c r="R1933" s="549">
        <v>20</v>
      </c>
      <c r="S1933" s="548"/>
      <c r="T1933" s="548"/>
      <c r="U1933" s="99"/>
    </row>
    <row r="1934" spans="1:21" ht="19.5" customHeight="1">
      <c r="A1934" s="545">
        <v>2492</v>
      </c>
      <c r="B1934" s="545" t="s">
        <v>3172</v>
      </c>
      <c r="C1934" s="545" t="s">
        <v>216</v>
      </c>
      <c r="D1934" s="546"/>
      <c r="E1934" s="171" t="str">
        <f t="shared" si="30"/>
        <v>1900</v>
      </c>
      <c r="F1934" s="547">
        <v>0</v>
      </c>
      <c r="G1934" s="548">
        <v>0</v>
      </c>
      <c r="H1934" s="547">
        <v>0</v>
      </c>
      <c r="I1934" s="545" t="s">
        <v>12680</v>
      </c>
      <c r="J1934" s="545"/>
      <c r="K1934" s="545" t="s">
        <v>13413</v>
      </c>
      <c r="L1934" s="545" t="s">
        <v>13919</v>
      </c>
      <c r="M1934" s="548" t="s">
        <v>13758</v>
      </c>
      <c r="N1934" s="545" t="s">
        <v>13413</v>
      </c>
      <c r="O1934" s="545" t="s">
        <v>15579</v>
      </c>
      <c r="P1934" s="549">
        <v>2075</v>
      </c>
      <c r="Q1934" s="549">
        <v>1</v>
      </c>
      <c r="R1934" s="549">
        <v>20</v>
      </c>
      <c r="S1934" s="548"/>
      <c r="T1934" s="548"/>
      <c r="U1934" s="99"/>
    </row>
    <row r="1935" spans="1:21" ht="19.5" customHeight="1">
      <c r="A1935" s="545">
        <v>2493</v>
      </c>
      <c r="B1935" s="545" t="s">
        <v>3173</v>
      </c>
      <c r="C1935" s="545" t="s">
        <v>216</v>
      </c>
      <c r="D1935" s="546"/>
      <c r="E1935" s="171" t="str">
        <f t="shared" si="30"/>
        <v>1900</v>
      </c>
      <c r="F1935" s="547">
        <v>0</v>
      </c>
      <c r="G1935" s="548">
        <v>0</v>
      </c>
      <c r="H1935" s="547">
        <v>0</v>
      </c>
      <c r="I1935" s="545" t="s">
        <v>12680</v>
      </c>
      <c r="J1935" s="545"/>
      <c r="K1935" s="545" t="s">
        <v>13413</v>
      </c>
      <c r="L1935" s="545" t="s">
        <v>13919</v>
      </c>
      <c r="M1935" s="548" t="s">
        <v>13758</v>
      </c>
      <c r="N1935" s="545" t="s">
        <v>13413</v>
      </c>
      <c r="O1935" s="545" t="s">
        <v>15580</v>
      </c>
      <c r="P1935" s="549">
        <v>2076</v>
      </c>
      <c r="Q1935" s="549">
        <v>1</v>
      </c>
      <c r="R1935" s="549">
        <v>20</v>
      </c>
      <c r="S1935" s="548"/>
      <c r="T1935" s="548"/>
      <c r="U1935" s="99"/>
    </row>
    <row r="1936" spans="1:21" ht="19.5" customHeight="1">
      <c r="A1936" s="545">
        <v>2494</v>
      </c>
      <c r="B1936" s="545" t="s">
        <v>11457</v>
      </c>
      <c r="C1936" s="545" t="s">
        <v>216</v>
      </c>
      <c r="D1936" s="546"/>
      <c r="E1936" s="171" t="str">
        <f t="shared" si="30"/>
        <v>1900</v>
      </c>
      <c r="F1936" s="547">
        <v>0</v>
      </c>
      <c r="G1936" s="548">
        <v>0</v>
      </c>
      <c r="H1936" s="547">
        <v>0</v>
      </c>
      <c r="I1936" s="545" t="s">
        <v>12680</v>
      </c>
      <c r="J1936" s="545"/>
      <c r="K1936" s="545" t="s">
        <v>13413</v>
      </c>
      <c r="L1936" s="545" t="s">
        <v>13919</v>
      </c>
      <c r="M1936" s="548" t="s">
        <v>13758</v>
      </c>
      <c r="N1936" s="545" t="s">
        <v>13413</v>
      </c>
      <c r="O1936" s="545" t="s">
        <v>15581</v>
      </c>
      <c r="P1936" s="549">
        <v>2077</v>
      </c>
      <c r="Q1936" s="549">
        <v>1</v>
      </c>
      <c r="R1936" s="549">
        <v>20</v>
      </c>
      <c r="S1936" s="548"/>
      <c r="T1936" s="548"/>
      <c r="U1936" s="99"/>
    </row>
    <row r="1937" spans="1:21" ht="19.5" customHeight="1">
      <c r="A1937" s="545">
        <v>2495</v>
      </c>
      <c r="B1937" s="545" t="s">
        <v>3174</v>
      </c>
      <c r="C1937" s="545" t="s">
        <v>216</v>
      </c>
      <c r="D1937" s="546"/>
      <c r="E1937" s="171" t="str">
        <f t="shared" si="30"/>
        <v>1900</v>
      </c>
      <c r="F1937" s="547">
        <v>0</v>
      </c>
      <c r="G1937" s="548">
        <v>0</v>
      </c>
      <c r="H1937" s="547">
        <v>0</v>
      </c>
      <c r="I1937" s="545" t="s">
        <v>12680</v>
      </c>
      <c r="J1937" s="545"/>
      <c r="K1937" s="545" t="s">
        <v>13413</v>
      </c>
      <c r="L1937" s="545" t="s">
        <v>13919</v>
      </c>
      <c r="M1937" s="548" t="s">
        <v>13758</v>
      </c>
      <c r="N1937" s="545" t="s">
        <v>13413</v>
      </c>
      <c r="O1937" s="545" t="s">
        <v>15582</v>
      </c>
      <c r="P1937" s="549">
        <v>2078</v>
      </c>
      <c r="Q1937" s="549">
        <v>1</v>
      </c>
      <c r="R1937" s="549">
        <v>20</v>
      </c>
      <c r="S1937" s="548"/>
      <c r="T1937" s="548"/>
      <c r="U1937" s="99"/>
    </row>
    <row r="1938" spans="1:21" ht="19.5" customHeight="1">
      <c r="A1938" s="545">
        <v>2497</v>
      </c>
      <c r="B1938" s="545" t="s">
        <v>990</v>
      </c>
      <c r="C1938" s="545" t="s">
        <v>903</v>
      </c>
      <c r="D1938" s="546"/>
      <c r="E1938" s="171" t="str">
        <f t="shared" si="30"/>
        <v>1900</v>
      </c>
      <c r="F1938" s="547">
        <v>0</v>
      </c>
      <c r="G1938" s="548">
        <v>0</v>
      </c>
      <c r="H1938" s="547">
        <v>0</v>
      </c>
      <c r="I1938" s="545" t="s">
        <v>12668</v>
      </c>
      <c r="J1938" s="545"/>
      <c r="K1938" s="545" t="s">
        <v>13413</v>
      </c>
      <c r="L1938" s="545" t="s">
        <v>15583</v>
      </c>
      <c r="M1938" s="548" t="s">
        <v>13868</v>
      </c>
      <c r="N1938" s="545" t="s">
        <v>13413</v>
      </c>
      <c r="O1938" s="545" t="s">
        <v>13413</v>
      </c>
      <c r="P1938" s="549">
        <v>2079</v>
      </c>
      <c r="Q1938" s="549">
        <v>2</v>
      </c>
      <c r="R1938" s="549">
        <v>7</v>
      </c>
      <c r="S1938" s="548"/>
      <c r="T1938" s="548"/>
      <c r="U1938" s="99"/>
    </row>
    <row r="1939" spans="1:21" ht="19.5" customHeight="1">
      <c r="A1939" s="545">
        <v>2498</v>
      </c>
      <c r="B1939" s="545" t="s">
        <v>3330</v>
      </c>
      <c r="C1939" s="545" t="s">
        <v>216</v>
      </c>
      <c r="D1939" s="546"/>
      <c r="E1939" s="171" t="str">
        <f t="shared" si="30"/>
        <v>1900</v>
      </c>
      <c r="F1939" s="547">
        <v>0</v>
      </c>
      <c r="G1939" s="548">
        <v>0</v>
      </c>
      <c r="H1939" s="547">
        <v>0</v>
      </c>
      <c r="I1939" s="545" t="s">
        <v>12678</v>
      </c>
      <c r="J1939" s="545"/>
      <c r="K1939" s="545" t="s">
        <v>13413</v>
      </c>
      <c r="L1939" s="545" t="s">
        <v>15559</v>
      </c>
      <c r="M1939" s="548" t="s">
        <v>13758</v>
      </c>
      <c r="N1939" s="545" t="s">
        <v>13413</v>
      </c>
      <c r="O1939" s="545" t="s">
        <v>13413</v>
      </c>
      <c r="P1939" s="549">
        <v>2080</v>
      </c>
      <c r="Q1939" s="549">
        <v>1</v>
      </c>
      <c r="R1939" s="549">
        <v>23</v>
      </c>
      <c r="S1939" s="548"/>
      <c r="T1939" s="548"/>
      <c r="U1939" s="99"/>
    </row>
    <row r="1940" spans="1:21" ht="19.5" customHeight="1">
      <c r="A1940" s="545">
        <v>2501</v>
      </c>
      <c r="B1940" s="545" t="s">
        <v>511</v>
      </c>
      <c r="C1940" s="545" t="s">
        <v>512</v>
      </c>
      <c r="D1940" s="546"/>
      <c r="E1940" s="171" t="str">
        <f t="shared" si="30"/>
        <v>1900</v>
      </c>
      <c r="F1940" s="547">
        <v>0</v>
      </c>
      <c r="G1940" s="548">
        <v>0</v>
      </c>
      <c r="H1940" s="547">
        <v>0</v>
      </c>
      <c r="I1940" s="545" t="s">
        <v>12671</v>
      </c>
      <c r="J1940" s="545"/>
      <c r="K1940" s="545" t="s">
        <v>13413</v>
      </c>
      <c r="L1940" s="545" t="s">
        <v>15584</v>
      </c>
      <c r="M1940" s="548" t="s">
        <v>13758</v>
      </c>
      <c r="N1940" s="545" t="s">
        <v>22149</v>
      </c>
      <c r="O1940" s="545" t="s">
        <v>15585</v>
      </c>
      <c r="P1940" s="549">
        <v>2083</v>
      </c>
      <c r="Q1940" s="549">
        <v>1</v>
      </c>
      <c r="R1940" s="549">
        <v>82</v>
      </c>
      <c r="S1940" s="548"/>
      <c r="T1940" s="548">
        <v>43</v>
      </c>
      <c r="U1940" s="99"/>
    </row>
    <row r="1941" spans="1:21" ht="19.5" customHeight="1">
      <c r="A1941" s="545">
        <v>2504</v>
      </c>
      <c r="B1941" s="545" t="s">
        <v>962</v>
      </c>
      <c r="C1941" s="545" t="s">
        <v>437</v>
      </c>
      <c r="D1941" s="546"/>
      <c r="E1941" s="171" t="str">
        <f t="shared" si="30"/>
        <v>1900</v>
      </c>
      <c r="F1941" s="547">
        <v>0</v>
      </c>
      <c r="G1941" s="548">
        <v>0</v>
      </c>
      <c r="H1941" s="547">
        <v>0</v>
      </c>
      <c r="I1941" s="545" t="s">
        <v>12668</v>
      </c>
      <c r="J1941" s="545"/>
      <c r="K1941" s="545" t="s">
        <v>13413</v>
      </c>
      <c r="L1941" s="545" t="s">
        <v>15586</v>
      </c>
      <c r="M1941" s="548" t="s">
        <v>13868</v>
      </c>
      <c r="N1941" s="545" t="s">
        <v>13413</v>
      </c>
      <c r="O1941" s="545" t="s">
        <v>13413</v>
      </c>
      <c r="P1941" s="549">
        <v>2085</v>
      </c>
      <c r="Q1941" s="549">
        <v>2</v>
      </c>
      <c r="R1941" s="549">
        <v>7</v>
      </c>
      <c r="S1941" s="548"/>
      <c r="T1941" s="548"/>
      <c r="U1941" s="99"/>
    </row>
    <row r="1942" spans="1:21" ht="19.5" customHeight="1">
      <c r="A1942" s="545">
        <v>2505</v>
      </c>
      <c r="B1942" s="545" t="s">
        <v>11456</v>
      </c>
      <c r="C1942" s="545" t="s">
        <v>221</v>
      </c>
      <c r="D1942" s="546"/>
      <c r="E1942" s="171" t="str">
        <f t="shared" si="30"/>
        <v>1900</v>
      </c>
      <c r="F1942" s="547">
        <v>0</v>
      </c>
      <c r="G1942" s="548">
        <v>0</v>
      </c>
      <c r="H1942" s="547">
        <v>0</v>
      </c>
      <c r="I1942" s="545" t="s">
        <v>12671</v>
      </c>
      <c r="J1942" s="545"/>
      <c r="K1942" s="545" t="s">
        <v>13413</v>
      </c>
      <c r="L1942" s="545" t="s">
        <v>15587</v>
      </c>
      <c r="M1942" s="548" t="s">
        <v>13758</v>
      </c>
      <c r="N1942" s="545" t="s">
        <v>22149</v>
      </c>
      <c r="O1942" s="545" t="s">
        <v>15588</v>
      </c>
      <c r="P1942" s="549">
        <v>2086</v>
      </c>
      <c r="Q1942" s="549">
        <v>1</v>
      </c>
      <c r="R1942" s="549">
        <v>82</v>
      </c>
      <c r="S1942" s="548"/>
      <c r="T1942" s="548">
        <v>43</v>
      </c>
      <c r="U1942" s="99"/>
    </row>
    <row r="1943" spans="1:21" ht="19.5" customHeight="1">
      <c r="A1943" s="545">
        <v>2506</v>
      </c>
      <c r="B1943" s="545" t="s">
        <v>6373</v>
      </c>
      <c r="C1943" s="545" t="s">
        <v>209</v>
      </c>
      <c r="D1943" s="546">
        <v>45708</v>
      </c>
      <c r="E1943" s="171" t="str">
        <f t="shared" si="30"/>
        <v>2025</v>
      </c>
      <c r="F1943" s="547">
        <v>2031.48</v>
      </c>
      <c r="G1943" s="548">
        <v>0.19</v>
      </c>
      <c r="H1943" s="547">
        <v>1707.13</v>
      </c>
      <c r="I1943" s="545" t="s">
        <v>12659</v>
      </c>
      <c r="J1943" s="545" t="s">
        <v>13307</v>
      </c>
      <c r="K1943" s="545" t="s">
        <v>13413</v>
      </c>
      <c r="L1943" s="545" t="s">
        <v>15589</v>
      </c>
      <c r="M1943" s="548" t="s">
        <v>13868</v>
      </c>
      <c r="N1943" s="545" t="s">
        <v>13413</v>
      </c>
      <c r="O1943" s="545" t="s">
        <v>15590</v>
      </c>
      <c r="P1943" s="549">
        <v>2087</v>
      </c>
      <c r="Q1943" s="549">
        <v>2</v>
      </c>
      <c r="R1943" s="549">
        <v>116</v>
      </c>
      <c r="S1943" s="548">
        <v>2228</v>
      </c>
      <c r="T1943" s="548"/>
      <c r="U1943" s="99"/>
    </row>
    <row r="1944" spans="1:21" ht="19.5" customHeight="1">
      <c r="A1944" s="545">
        <v>2516</v>
      </c>
      <c r="B1944" s="545" t="s">
        <v>418</v>
      </c>
      <c r="C1944" s="545" t="s">
        <v>311</v>
      </c>
      <c r="D1944" s="546"/>
      <c r="E1944" s="171" t="str">
        <f t="shared" si="30"/>
        <v>1900</v>
      </c>
      <c r="F1944" s="547">
        <v>0</v>
      </c>
      <c r="G1944" s="548">
        <v>0</v>
      </c>
      <c r="H1944" s="547">
        <v>0</v>
      </c>
      <c r="I1944" s="545" t="s">
        <v>12654</v>
      </c>
      <c r="J1944" s="545"/>
      <c r="K1944" s="545" t="s">
        <v>13413</v>
      </c>
      <c r="L1944" s="545" t="s">
        <v>13413</v>
      </c>
      <c r="M1944" s="548" t="s">
        <v>13758</v>
      </c>
      <c r="N1944" s="545" t="s">
        <v>13413</v>
      </c>
      <c r="O1944" s="545" t="s">
        <v>13413</v>
      </c>
      <c r="P1944" s="549">
        <v>2090</v>
      </c>
      <c r="Q1944" s="549">
        <v>1</v>
      </c>
      <c r="R1944" s="549">
        <v>2</v>
      </c>
      <c r="S1944" s="548"/>
      <c r="T1944" s="548"/>
      <c r="U1944" s="99"/>
    </row>
    <row r="1945" spans="1:21" ht="19.5" customHeight="1">
      <c r="A1945" s="545">
        <v>2518</v>
      </c>
      <c r="B1945" s="545" t="s">
        <v>1338</v>
      </c>
      <c r="C1945" s="545" t="s">
        <v>209</v>
      </c>
      <c r="D1945" s="546">
        <v>46062</v>
      </c>
      <c r="E1945" s="171" t="str">
        <f t="shared" si="30"/>
        <v>2026</v>
      </c>
      <c r="F1945" s="547">
        <v>3556</v>
      </c>
      <c r="G1945" s="548">
        <v>0.19</v>
      </c>
      <c r="H1945" s="547">
        <v>2988.24</v>
      </c>
      <c r="I1945" s="545" t="s">
        <v>12659</v>
      </c>
      <c r="J1945" s="545" t="s">
        <v>13298</v>
      </c>
      <c r="K1945" s="545" t="s">
        <v>13413</v>
      </c>
      <c r="L1945" s="545" t="s">
        <v>15591</v>
      </c>
      <c r="M1945" s="548" t="s">
        <v>13758</v>
      </c>
      <c r="N1945" s="545" t="s">
        <v>13413</v>
      </c>
      <c r="O1945" s="545" t="s">
        <v>13413</v>
      </c>
      <c r="P1945" s="549">
        <v>2092</v>
      </c>
      <c r="Q1945" s="549">
        <v>1</v>
      </c>
      <c r="R1945" s="549">
        <v>116</v>
      </c>
      <c r="S1945" s="548">
        <v>1012</v>
      </c>
      <c r="T1945" s="548"/>
      <c r="U1945" s="99"/>
    </row>
    <row r="1946" spans="1:21" ht="19.5" customHeight="1">
      <c r="A1946" s="545">
        <v>2519</v>
      </c>
      <c r="B1946" s="545" t="s">
        <v>3384</v>
      </c>
      <c r="C1946" s="545" t="s">
        <v>216</v>
      </c>
      <c r="D1946" s="546"/>
      <c r="E1946" s="171" t="str">
        <f t="shared" si="30"/>
        <v>1900</v>
      </c>
      <c r="F1946" s="547">
        <v>0</v>
      </c>
      <c r="G1946" s="548">
        <v>0</v>
      </c>
      <c r="H1946" s="547">
        <v>0</v>
      </c>
      <c r="I1946" s="545" t="s">
        <v>12716</v>
      </c>
      <c r="J1946" s="545"/>
      <c r="K1946" s="545" t="s">
        <v>13413</v>
      </c>
      <c r="L1946" s="545" t="s">
        <v>13413</v>
      </c>
      <c r="M1946" s="548" t="s">
        <v>13758</v>
      </c>
      <c r="N1946" s="545" t="s">
        <v>13413</v>
      </c>
      <c r="O1946" s="545" t="s">
        <v>13413</v>
      </c>
      <c r="P1946" s="549">
        <v>2093</v>
      </c>
      <c r="Q1946" s="549">
        <v>1</v>
      </c>
      <c r="R1946" s="549">
        <v>25</v>
      </c>
      <c r="S1946" s="548"/>
      <c r="T1946" s="548"/>
      <c r="U1946" s="99"/>
    </row>
    <row r="1947" spans="1:21" ht="19.5" customHeight="1">
      <c r="A1947" s="545">
        <v>2520</v>
      </c>
      <c r="B1947" s="545" t="s">
        <v>11455</v>
      </c>
      <c r="C1947" s="545" t="s">
        <v>216</v>
      </c>
      <c r="D1947" s="546"/>
      <c r="E1947" s="171" t="str">
        <f t="shared" si="30"/>
        <v>1900</v>
      </c>
      <c r="F1947" s="547">
        <v>0</v>
      </c>
      <c r="G1947" s="548">
        <v>0</v>
      </c>
      <c r="H1947" s="547">
        <v>0</v>
      </c>
      <c r="I1947" s="545" t="s">
        <v>12640</v>
      </c>
      <c r="J1947" s="545"/>
      <c r="K1947" s="545" t="s">
        <v>13413</v>
      </c>
      <c r="L1947" s="545" t="s">
        <v>13413</v>
      </c>
      <c r="M1947" s="548" t="s">
        <v>13758</v>
      </c>
      <c r="N1947" s="545" t="s">
        <v>13413</v>
      </c>
      <c r="O1947" s="545" t="s">
        <v>13413</v>
      </c>
      <c r="P1947" s="549">
        <v>2094</v>
      </c>
      <c r="Q1947" s="549">
        <v>1</v>
      </c>
      <c r="R1947" s="549">
        <v>1</v>
      </c>
      <c r="S1947" s="548"/>
      <c r="T1947" s="548"/>
      <c r="U1947" s="99"/>
    </row>
    <row r="1948" spans="1:21" ht="19.5" customHeight="1">
      <c r="A1948" s="545">
        <v>2521</v>
      </c>
      <c r="B1948" s="545" t="s">
        <v>11454</v>
      </c>
      <c r="C1948" s="545" t="s">
        <v>216</v>
      </c>
      <c r="D1948" s="546"/>
      <c r="E1948" s="171" t="str">
        <f t="shared" si="30"/>
        <v>1900</v>
      </c>
      <c r="F1948" s="547">
        <v>0</v>
      </c>
      <c r="G1948" s="548">
        <v>0</v>
      </c>
      <c r="H1948" s="547">
        <v>0</v>
      </c>
      <c r="I1948" s="545" t="s">
        <v>12640</v>
      </c>
      <c r="J1948" s="545"/>
      <c r="K1948" s="545" t="s">
        <v>15592</v>
      </c>
      <c r="L1948" s="545" t="s">
        <v>13413</v>
      </c>
      <c r="M1948" s="548" t="s">
        <v>13758</v>
      </c>
      <c r="N1948" s="545" t="s">
        <v>13413</v>
      </c>
      <c r="O1948" s="545" t="s">
        <v>13413</v>
      </c>
      <c r="P1948" s="549">
        <v>2095</v>
      </c>
      <c r="Q1948" s="549">
        <v>1</v>
      </c>
      <c r="R1948" s="549">
        <v>1</v>
      </c>
      <c r="S1948" s="548"/>
      <c r="T1948" s="548"/>
      <c r="U1948" s="99"/>
    </row>
    <row r="1949" spans="1:21" ht="19.5" customHeight="1">
      <c r="A1949" s="545">
        <v>2522</v>
      </c>
      <c r="B1949" s="545" t="s">
        <v>8362</v>
      </c>
      <c r="C1949" s="545" t="s">
        <v>216</v>
      </c>
      <c r="D1949" s="546">
        <v>46052</v>
      </c>
      <c r="E1949" s="171" t="str">
        <f t="shared" si="30"/>
        <v>2026</v>
      </c>
      <c r="F1949" s="547">
        <v>471969</v>
      </c>
      <c r="G1949" s="548">
        <v>0.19</v>
      </c>
      <c r="H1949" s="547">
        <v>396612.61</v>
      </c>
      <c r="I1949" s="545" t="s">
        <v>12640</v>
      </c>
      <c r="J1949" s="545" t="s">
        <v>13307</v>
      </c>
      <c r="K1949" s="545" t="s">
        <v>13413</v>
      </c>
      <c r="L1949" s="545" t="s">
        <v>15593</v>
      </c>
      <c r="M1949" s="548" t="s">
        <v>13758</v>
      </c>
      <c r="N1949" s="545" t="s">
        <v>13413</v>
      </c>
      <c r="O1949" s="545" t="s">
        <v>13413</v>
      </c>
      <c r="P1949" s="549">
        <v>2096</v>
      </c>
      <c r="Q1949" s="549">
        <v>1</v>
      </c>
      <c r="R1949" s="549">
        <v>1</v>
      </c>
      <c r="S1949" s="548">
        <v>2228</v>
      </c>
      <c r="T1949" s="548"/>
      <c r="U1949" s="99"/>
    </row>
    <row r="1950" spans="1:21" ht="19.5" customHeight="1">
      <c r="A1950" s="545">
        <v>2523</v>
      </c>
      <c r="B1950" s="545" t="s">
        <v>11453</v>
      </c>
      <c r="C1950" s="545" t="s">
        <v>209</v>
      </c>
      <c r="D1950" s="546"/>
      <c r="E1950" s="171" t="str">
        <f t="shared" si="30"/>
        <v>1900</v>
      </c>
      <c r="F1950" s="547">
        <v>0</v>
      </c>
      <c r="G1950" s="548">
        <v>0</v>
      </c>
      <c r="H1950" s="547">
        <v>0</v>
      </c>
      <c r="I1950" s="545" t="s">
        <v>12644</v>
      </c>
      <c r="J1950" s="545"/>
      <c r="K1950" s="545" t="s">
        <v>13413</v>
      </c>
      <c r="L1950" s="545" t="s">
        <v>15594</v>
      </c>
      <c r="M1950" s="548" t="s">
        <v>13758</v>
      </c>
      <c r="N1950" s="545" t="s">
        <v>13413</v>
      </c>
      <c r="O1950" s="545" t="s">
        <v>13413</v>
      </c>
      <c r="P1950" s="549">
        <v>2097</v>
      </c>
      <c r="Q1950" s="549">
        <v>1</v>
      </c>
      <c r="R1950" s="549">
        <v>62</v>
      </c>
      <c r="S1950" s="548"/>
      <c r="T1950" s="548"/>
      <c r="U1950" s="99"/>
    </row>
    <row r="1951" spans="1:21" ht="19.5" customHeight="1">
      <c r="A1951" s="545">
        <v>2524</v>
      </c>
      <c r="B1951" s="545" t="s">
        <v>1622</v>
      </c>
      <c r="C1951" s="545" t="s">
        <v>786</v>
      </c>
      <c r="D1951" s="546">
        <v>43704</v>
      </c>
      <c r="E1951" s="171" t="str">
        <f t="shared" si="30"/>
        <v>2019</v>
      </c>
      <c r="F1951" s="547">
        <v>77350</v>
      </c>
      <c r="G1951" s="548">
        <v>0.19</v>
      </c>
      <c r="H1951" s="547">
        <v>65000</v>
      </c>
      <c r="I1951" s="545" t="s">
        <v>12641</v>
      </c>
      <c r="J1951" s="545" t="s">
        <v>13308</v>
      </c>
      <c r="K1951" s="545" t="s">
        <v>13413</v>
      </c>
      <c r="L1951" s="545" t="s">
        <v>14455</v>
      </c>
      <c r="M1951" s="548" t="s">
        <v>13758</v>
      </c>
      <c r="N1951" s="545" t="s">
        <v>22144</v>
      </c>
      <c r="O1951" s="545" t="s">
        <v>15595</v>
      </c>
      <c r="P1951" s="549">
        <v>2098</v>
      </c>
      <c r="Q1951" s="549">
        <v>1</v>
      </c>
      <c r="R1951" s="549">
        <v>125</v>
      </c>
      <c r="S1951" s="548">
        <v>37</v>
      </c>
      <c r="T1951" s="548">
        <v>37</v>
      </c>
      <c r="U1951" s="99"/>
    </row>
    <row r="1952" spans="1:21" ht="19.5" customHeight="1">
      <c r="A1952" s="545">
        <v>2526</v>
      </c>
      <c r="B1952" s="545" t="s">
        <v>11452</v>
      </c>
      <c r="C1952" s="545" t="s">
        <v>221</v>
      </c>
      <c r="D1952" s="546"/>
      <c r="E1952" s="171" t="str">
        <f t="shared" si="30"/>
        <v>1900</v>
      </c>
      <c r="F1952" s="547">
        <v>0</v>
      </c>
      <c r="G1952" s="548">
        <v>0</v>
      </c>
      <c r="H1952" s="547">
        <v>0</v>
      </c>
      <c r="I1952" s="545" t="s">
        <v>12687</v>
      </c>
      <c r="J1952" s="545"/>
      <c r="K1952" s="545" t="s">
        <v>13413</v>
      </c>
      <c r="L1952" s="545" t="s">
        <v>13982</v>
      </c>
      <c r="M1952" s="548" t="s">
        <v>13758</v>
      </c>
      <c r="N1952" s="545" t="s">
        <v>13413</v>
      </c>
      <c r="O1952" s="545" t="s">
        <v>15596</v>
      </c>
      <c r="P1952" s="549">
        <v>2099</v>
      </c>
      <c r="Q1952" s="549">
        <v>1</v>
      </c>
      <c r="R1952" s="549">
        <v>91</v>
      </c>
      <c r="S1952" s="548"/>
      <c r="T1952" s="548"/>
      <c r="U1952" s="99"/>
    </row>
    <row r="1953" spans="1:21" ht="19.5" customHeight="1">
      <c r="A1953" s="545">
        <v>2528</v>
      </c>
      <c r="B1953" s="545" t="s">
        <v>1583</v>
      </c>
      <c r="C1953" s="545" t="s">
        <v>216</v>
      </c>
      <c r="D1953" s="546"/>
      <c r="E1953" s="171" t="str">
        <f t="shared" si="30"/>
        <v>1900</v>
      </c>
      <c r="F1953" s="547">
        <v>0</v>
      </c>
      <c r="G1953" s="548">
        <v>0</v>
      </c>
      <c r="H1953" s="547">
        <v>0</v>
      </c>
      <c r="I1953" s="545" t="s">
        <v>12685</v>
      </c>
      <c r="J1953" s="545"/>
      <c r="K1953" s="545" t="s">
        <v>13413</v>
      </c>
      <c r="L1953" s="545" t="s">
        <v>15597</v>
      </c>
      <c r="M1953" s="548" t="s">
        <v>13758</v>
      </c>
      <c r="N1953" s="545" t="s">
        <v>13413</v>
      </c>
      <c r="O1953" s="545" t="s">
        <v>15598</v>
      </c>
      <c r="P1953" s="549">
        <v>2101</v>
      </c>
      <c r="Q1953" s="549">
        <v>1</v>
      </c>
      <c r="R1953" s="549">
        <v>11</v>
      </c>
      <c r="S1953" s="548"/>
      <c r="T1953" s="548"/>
      <c r="U1953" s="99"/>
    </row>
    <row r="1954" spans="1:21" ht="19.5" customHeight="1">
      <c r="A1954" s="545">
        <v>2529</v>
      </c>
      <c r="B1954" s="545" t="s">
        <v>6372</v>
      </c>
      <c r="C1954" s="545" t="s">
        <v>209</v>
      </c>
      <c r="D1954" s="546">
        <v>46052</v>
      </c>
      <c r="E1954" s="171" t="str">
        <f t="shared" si="30"/>
        <v>2026</v>
      </c>
      <c r="F1954" s="547">
        <v>24145</v>
      </c>
      <c r="G1954" s="548">
        <v>0.19</v>
      </c>
      <c r="H1954" s="547">
        <v>20289.919999999998</v>
      </c>
      <c r="I1954" s="545" t="s">
        <v>12639</v>
      </c>
      <c r="J1954" s="545" t="s">
        <v>13307</v>
      </c>
      <c r="K1954" s="545" t="s">
        <v>13413</v>
      </c>
      <c r="L1954" s="545" t="s">
        <v>13763</v>
      </c>
      <c r="M1954" s="548" t="s">
        <v>13758</v>
      </c>
      <c r="N1954" s="545" t="s">
        <v>13413</v>
      </c>
      <c r="O1954" s="545" t="s">
        <v>13413</v>
      </c>
      <c r="P1954" s="549">
        <v>2102</v>
      </c>
      <c r="Q1954" s="549">
        <v>1</v>
      </c>
      <c r="R1954" s="549">
        <v>64</v>
      </c>
      <c r="S1954" s="548">
        <v>2228</v>
      </c>
      <c r="T1954" s="548"/>
      <c r="U1954" s="99"/>
    </row>
    <row r="1955" spans="1:21" ht="19.5" customHeight="1">
      <c r="A1955" s="545">
        <v>2531</v>
      </c>
      <c r="B1955" s="545" t="s">
        <v>1502</v>
      </c>
      <c r="C1955" s="545" t="s">
        <v>216</v>
      </c>
      <c r="D1955" s="546"/>
      <c r="E1955" s="171" t="str">
        <f t="shared" si="30"/>
        <v>1900</v>
      </c>
      <c r="F1955" s="547">
        <v>0</v>
      </c>
      <c r="G1955" s="548">
        <v>0</v>
      </c>
      <c r="H1955" s="547">
        <v>0</v>
      </c>
      <c r="I1955" s="545" t="s">
        <v>12703</v>
      </c>
      <c r="J1955" s="545"/>
      <c r="K1955" s="545" t="s">
        <v>13413</v>
      </c>
      <c r="L1955" s="545" t="s">
        <v>15599</v>
      </c>
      <c r="M1955" s="548" t="s">
        <v>13758</v>
      </c>
      <c r="N1955" s="545" t="s">
        <v>13413</v>
      </c>
      <c r="O1955" s="545" t="s">
        <v>15600</v>
      </c>
      <c r="P1955" s="549">
        <v>2103</v>
      </c>
      <c r="Q1955" s="549">
        <v>1</v>
      </c>
      <c r="R1955" s="549">
        <v>120</v>
      </c>
      <c r="S1955" s="548"/>
      <c r="T1955" s="548"/>
      <c r="U1955" s="99"/>
    </row>
    <row r="1956" spans="1:21" ht="19.5" customHeight="1">
      <c r="A1956" s="545">
        <v>2532</v>
      </c>
      <c r="B1956" s="545" t="s">
        <v>217</v>
      </c>
      <c r="C1956" s="545" t="s">
        <v>216</v>
      </c>
      <c r="D1956" s="546"/>
      <c r="E1956" s="171" t="str">
        <f t="shared" si="30"/>
        <v>1900</v>
      </c>
      <c r="F1956" s="547">
        <v>0</v>
      </c>
      <c r="G1956" s="548">
        <v>0</v>
      </c>
      <c r="H1956" s="547">
        <v>0</v>
      </c>
      <c r="I1956" s="545" t="s">
        <v>12639</v>
      </c>
      <c r="J1956" s="545"/>
      <c r="K1956" s="545" t="s">
        <v>13413</v>
      </c>
      <c r="L1956" s="545" t="s">
        <v>13763</v>
      </c>
      <c r="M1956" s="548" t="s">
        <v>13758</v>
      </c>
      <c r="N1956" s="545" t="s">
        <v>13413</v>
      </c>
      <c r="O1956" s="545" t="s">
        <v>13413</v>
      </c>
      <c r="P1956" s="549">
        <v>2104</v>
      </c>
      <c r="Q1956" s="549">
        <v>1</v>
      </c>
      <c r="R1956" s="549">
        <v>64</v>
      </c>
      <c r="S1956" s="548"/>
      <c r="T1956" s="548"/>
      <c r="U1956" s="99"/>
    </row>
    <row r="1957" spans="1:21" ht="19.5" customHeight="1">
      <c r="A1957" s="545">
        <v>2533</v>
      </c>
      <c r="B1957" s="545" t="s">
        <v>11451</v>
      </c>
      <c r="C1957" s="545" t="s">
        <v>209</v>
      </c>
      <c r="D1957" s="546">
        <v>46052</v>
      </c>
      <c r="E1957" s="171" t="str">
        <f t="shared" si="30"/>
        <v>2026</v>
      </c>
      <c r="F1957" s="547">
        <v>20274</v>
      </c>
      <c r="G1957" s="548">
        <v>0.19</v>
      </c>
      <c r="H1957" s="547">
        <v>17036.97</v>
      </c>
      <c r="I1957" s="545" t="s">
        <v>12639</v>
      </c>
      <c r="J1957" s="545" t="s">
        <v>13307</v>
      </c>
      <c r="K1957" s="545" t="s">
        <v>13413</v>
      </c>
      <c r="L1957" s="545" t="s">
        <v>13763</v>
      </c>
      <c r="M1957" s="548" t="s">
        <v>13758</v>
      </c>
      <c r="N1957" s="545" t="s">
        <v>13413</v>
      </c>
      <c r="O1957" s="545" t="s">
        <v>13413</v>
      </c>
      <c r="P1957" s="549">
        <v>2105</v>
      </c>
      <c r="Q1957" s="549">
        <v>1</v>
      </c>
      <c r="R1957" s="549">
        <v>64</v>
      </c>
      <c r="S1957" s="548">
        <v>2228</v>
      </c>
      <c r="T1957" s="548"/>
      <c r="U1957" s="99"/>
    </row>
    <row r="1958" spans="1:21" ht="19.5" customHeight="1">
      <c r="A1958" s="545">
        <v>2534</v>
      </c>
      <c r="B1958" s="545" t="s">
        <v>11450</v>
      </c>
      <c r="C1958" s="545" t="s">
        <v>209</v>
      </c>
      <c r="D1958" s="546"/>
      <c r="E1958" s="171" t="str">
        <f t="shared" si="30"/>
        <v>1900</v>
      </c>
      <c r="F1958" s="547">
        <v>0</v>
      </c>
      <c r="G1958" s="548">
        <v>0</v>
      </c>
      <c r="H1958" s="547">
        <v>0</v>
      </c>
      <c r="I1958" s="545" t="s">
        <v>12639</v>
      </c>
      <c r="J1958" s="545"/>
      <c r="K1958" s="545" t="s">
        <v>13413</v>
      </c>
      <c r="L1958" s="545" t="s">
        <v>13763</v>
      </c>
      <c r="M1958" s="548" t="s">
        <v>13758</v>
      </c>
      <c r="N1958" s="545" t="s">
        <v>13413</v>
      </c>
      <c r="O1958" s="545" t="s">
        <v>13413</v>
      </c>
      <c r="P1958" s="549">
        <v>2106</v>
      </c>
      <c r="Q1958" s="549">
        <v>1</v>
      </c>
      <c r="R1958" s="549">
        <v>64</v>
      </c>
      <c r="S1958" s="548"/>
      <c r="T1958" s="548"/>
      <c r="U1958" s="99"/>
    </row>
    <row r="1959" spans="1:21" ht="19.5" customHeight="1">
      <c r="A1959" s="545">
        <v>2535</v>
      </c>
      <c r="B1959" s="545" t="s">
        <v>7250</v>
      </c>
      <c r="C1959" s="545" t="s">
        <v>209</v>
      </c>
      <c r="D1959" s="546">
        <v>43839</v>
      </c>
      <c r="E1959" s="171" t="str">
        <f t="shared" si="30"/>
        <v>2020</v>
      </c>
      <c r="F1959" s="547">
        <v>16305</v>
      </c>
      <c r="G1959" s="548">
        <v>0.19</v>
      </c>
      <c r="H1959" s="547">
        <v>13701.68</v>
      </c>
      <c r="I1959" s="545" t="s">
        <v>12639</v>
      </c>
      <c r="J1959" s="545" t="s">
        <v>13297</v>
      </c>
      <c r="K1959" s="545" t="s">
        <v>13413</v>
      </c>
      <c r="L1959" s="545" t="s">
        <v>13763</v>
      </c>
      <c r="M1959" s="548" t="s">
        <v>13758</v>
      </c>
      <c r="N1959" s="545" t="s">
        <v>13413</v>
      </c>
      <c r="O1959" s="545" t="s">
        <v>13413</v>
      </c>
      <c r="P1959" s="549">
        <v>2107</v>
      </c>
      <c r="Q1959" s="549">
        <v>1</v>
      </c>
      <c r="R1959" s="549">
        <v>64</v>
      </c>
      <c r="S1959" s="548">
        <v>2257</v>
      </c>
      <c r="T1959" s="548"/>
      <c r="U1959" s="99"/>
    </row>
    <row r="1960" spans="1:21" ht="19.5" customHeight="1">
      <c r="A1960" s="545">
        <v>2536</v>
      </c>
      <c r="B1960" s="545" t="s">
        <v>7758</v>
      </c>
      <c r="C1960" s="545" t="s">
        <v>209</v>
      </c>
      <c r="D1960" s="546">
        <v>46052</v>
      </c>
      <c r="E1960" s="171" t="str">
        <f t="shared" si="30"/>
        <v>2026</v>
      </c>
      <c r="F1960" s="547">
        <v>40986</v>
      </c>
      <c r="G1960" s="548">
        <v>0.19</v>
      </c>
      <c r="H1960" s="547">
        <v>34442.019999999997</v>
      </c>
      <c r="I1960" s="545" t="s">
        <v>12639</v>
      </c>
      <c r="J1960" s="545" t="s">
        <v>13307</v>
      </c>
      <c r="K1960" s="545" t="s">
        <v>13413</v>
      </c>
      <c r="L1960" s="545" t="s">
        <v>13763</v>
      </c>
      <c r="M1960" s="548" t="s">
        <v>13758</v>
      </c>
      <c r="N1960" s="545" t="s">
        <v>13413</v>
      </c>
      <c r="O1960" s="545" t="s">
        <v>13413</v>
      </c>
      <c r="P1960" s="549">
        <v>2108</v>
      </c>
      <c r="Q1960" s="549">
        <v>1</v>
      </c>
      <c r="R1960" s="549">
        <v>64</v>
      </c>
      <c r="S1960" s="548">
        <v>2228</v>
      </c>
      <c r="T1960" s="548"/>
      <c r="U1960" s="99"/>
    </row>
    <row r="1961" spans="1:21" ht="19.5" customHeight="1">
      <c r="A1961" s="545">
        <v>2538</v>
      </c>
      <c r="B1961" s="545" t="s">
        <v>11449</v>
      </c>
      <c r="C1961" s="545" t="s">
        <v>209</v>
      </c>
      <c r="D1961" s="546"/>
      <c r="E1961" s="171" t="str">
        <f t="shared" si="30"/>
        <v>1900</v>
      </c>
      <c r="F1961" s="547">
        <v>0</v>
      </c>
      <c r="G1961" s="548">
        <v>0</v>
      </c>
      <c r="H1961" s="547">
        <v>0</v>
      </c>
      <c r="I1961" s="545" t="s">
        <v>12639</v>
      </c>
      <c r="J1961" s="545"/>
      <c r="K1961" s="545" t="s">
        <v>13413</v>
      </c>
      <c r="L1961" s="545" t="s">
        <v>13763</v>
      </c>
      <c r="M1961" s="548" t="s">
        <v>13758</v>
      </c>
      <c r="N1961" s="545" t="s">
        <v>13413</v>
      </c>
      <c r="O1961" s="545" t="s">
        <v>13413</v>
      </c>
      <c r="P1961" s="549">
        <v>2110</v>
      </c>
      <c r="Q1961" s="549">
        <v>1</v>
      </c>
      <c r="R1961" s="549">
        <v>64</v>
      </c>
      <c r="S1961" s="548"/>
      <c r="T1961" s="548"/>
      <c r="U1961" s="99"/>
    </row>
    <row r="1962" spans="1:21" ht="19.5" customHeight="1">
      <c r="A1962" s="545">
        <v>2539</v>
      </c>
      <c r="B1962" s="545" t="s">
        <v>11448</v>
      </c>
      <c r="C1962" s="545" t="s">
        <v>209</v>
      </c>
      <c r="D1962" s="546"/>
      <c r="E1962" s="171" t="str">
        <f t="shared" si="30"/>
        <v>1900</v>
      </c>
      <c r="F1962" s="547">
        <v>0</v>
      </c>
      <c r="G1962" s="548">
        <v>0</v>
      </c>
      <c r="H1962" s="547">
        <v>0</v>
      </c>
      <c r="I1962" s="545" t="s">
        <v>12639</v>
      </c>
      <c r="J1962" s="545"/>
      <c r="K1962" s="545" t="s">
        <v>13413</v>
      </c>
      <c r="L1962" s="545" t="s">
        <v>13763</v>
      </c>
      <c r="M1962" s="548" t="s">
        <v>13758</v>
      </c>
      <c r="N1962" s="545" t="s">
        <v>13413</v>
      </c>
      <c r="O1962" s="545" t="s">
        <v>13413</v>
      </c>
      <c r="P1962" s="549">
        <v>2111</v>
      </c>
      <c r="Q1962" s="549">
        <v>1</v>
      </c>
      <c r="R1962" s="549">
        <v>64</v>
      </c>
      <c r="S1962" s="548"/>
      <c r="T1962" s="548"/>
      <c r="U1962" s="99"/>
    </row>
    <row r="1963" spans="1:21" ht="19.5" customHeight="1">
      <c r="A1963" s="545">
        <v>2540</v>
      </c>
      <c r="B1963" s="545" t="s">
        <v>11447</v>
      </c>
      <c r="C1963" s="545" t="s">
        <v>216</v>
      </c>
      <c r="D1963" s="546"/>
      <c r="E1963" s="171" t="str">
        <f t="shared" si="30"/>
        <v>1900</v>
      </c>
      <c r="F1963" s="547">
        <v>0</v>
      </c>
      <c r="G1963" s="548">
        <v>0</v>
      </c>
      <c r="H1963" s="547">
        <v>0</v>
      </c>
      <c r="I1963" s="545" t="s">
        <v>12678</v>
      </c>
      <c r="J1963" s="545"/>
      <c r="K1963" s="545" t="s">
        <v>13413</v>
      </c>
      <c r="L1963" s="545" t="s">
        <v>15601</v>
      </c>
      <c r="M1963" s="548" t="s">
        <v>13758</v>
      </c>
      <c r="N1963" s="545" t="s">
        <v>13413</v>
      </c>
      <c r="O1963" s="545" t="s">
        <v>13413</v>
      </c>
      <c r="P1963" s="549">
        <v>2112</v>
      </c>
      <c r="Q1963" s="549">
        <v>1</v>
      </c>
      <c r="R1963" s="549">
        <v>23</v>
      </c>
      <c r="S1963" s="548"/>
      <c r="T1963" s="548"/>
      <c r="U1963" s="99"/>
    </row>
    <row r="1964" spans="1:21" ht="19.5" customHeight="1">
      <c r="A1964" s="545">
        <v>2541</v>
      </c>
      <c r="B1964" s="545" t="s">
        <v>3332</v>
      </c>
      <c r="C1964" s="545" t="s">
        <v>216</v>
      </c>
      <c r="D1964" s="546"/>
      <c r="E1964" s="171" t="str">
        <f t="shared" si="30"/>
        <v>1900</v>
      </c>
      <c r="F1964" s="547">
        <v>0</v>
      </c>
      <c r="G1964" s="548">
        <v>0</v>
      </c>
      <c r="H1964" s="547">
        <v>0</v>
      </c>
      <c r="I1964" s="545" t="s">
        <v>12678</v>
      </c>
      <c r="J1964" s="545"/>
      <c r="K1964" s="545" t="s">
        <v>13413</v>
      </c>
      <c r="L1964" s="545" t="s">
        <v>15602</v>
      </c>
      <c r="M1964" s="548" t="s">
        <v>13758</v>
      </c>
      <c r="N1964" s="545" t="s">
        <v>13413</v>
      </c>
      <c r="O1964" s="545" t="s">
        <v>13413</v>
      </c>
      <c r="P1964" s="549">
        <v>2113</v>
      </c>
      <c r="Q1964" s="549">
        <v>1</v>
      </c>
      <c r="R1964" s="549">
        <v>23</v>
      </c>
      <c r="S1964" s="548"/>
      <c r="T1964" s="548"/>
      <c r="U1964" s="99"/>
    </row>
    <row r="1965" spans="1:21" ht="19.5" customHeight="1">
      <c r="A1965" s="545">
        <v>2543</v>
      </c>
      <c r="B1965" s="545" t="s">
        <v>6749</v>
      </c>
      <c r="C1965" s="545" t="s">
        <v>209</v>
      </c>
      <c r="D1965" s="546">
        <v>46052</v>
      </c>
      <c r="E1965" s="171" t="str">
        <f t="shared" si="30"/>
        <v>2026</v>
      </c>
      <c r="F1965" s="547">
        <v>9221</v>
      </c>
      <c r="G1965" s="548">
        <v>0.19</v>
      </c>
      <c r="H1965" s="547">
        <v>7748.74</v>
      </c>
      <c r="I1965" s="545" t="s">
        <v>12639</v>
      </c>
      <c r="J1965" s="545" t="s">
        <v>13307</v>
      </c>
      <c r="K1965" s="545" t="s">
        <v>13413</v>
      </c>
      <c r="L1965" s="545" t="s">
        <v>13763</v>
      </c>
      <c r="M1965" s="548" t="s">
        <v>13758</v>
      </c>
      <c r="N1965" s="545" t="s">
        <v>13413</v>
      </c>
      <c r="O1965" s="545" t="s">
        <v>13413</v>
      </c>
      <c r="P1965" s="549">
        <v>2114</v>
      </c>
      <c r="Q1965" s="549">
        <v>1</v>
      </c>
      <c r="R1965" s="549">
        <v>64</v>
      </c>
      <c r="S1965" s="548">
        <v>2228</v>
      </c>
      <c r="T1965" s="548"/>
      <c r="U1965" s="99"/>
    </row>
    <row r="1966" spans="1:21" ht="19.5" customHeight="1">
      <c r="A1966" s="545">
        <v>2544</v>
      </c>
      <c r="B1966" s="545" t="s">
        <v>11446</v>
      </c>
      <c r="C1966" s="545" t="s">
        <v>206</v>
      </c>
      <c r="D1966" s="546"/>
      <c r="E1966" s="171" t="str">
        <f t="shared" si="30"/>
        <v>1900</v>
      </c>
      <c r="F1966" s="547">
        <v>0</v>
      </c>
      <c r="G1966" s="548">
        <v>0</v>
      </c>
      <c r="H1966" s="547">
        <v>0</v>
      </c>
      <c r="I1966" s="545" t="s">
        <v>12708</v>
      </c>
      <c r="J1966" s="545"/>
      <c r="K1966" s="545" t="s">
        <v>13413</v>
      </c>
      <c r="L1966" s="545" t="s">
        <v>15603</v>
      </c>
      <c r="M1966" s="548" t="s">
        <v>13758</v>
      </c>
      <c r="N1966" s="545" t="s">
        <v>22161</v>
      </c>
      <c r="O1966" s="545" t="s">
        <v>13413</v>
      </c>
      <c r="P1966" s="549">
        <v>2115</v>
      </c>
      <c r="Q1966" s="549">
        <v>1</v>
      </c>
      <c r="R1966" s="549">
        <v>121</v>
      </c>
      <c r="S1966" s="548"/>
      <c r="T1966" s="548">
        <v>36</v>
      </c>
      <c r="U1966" s="99"/>
    </row>
    <row r="1967" spans="1:21" ht="19.5" customHeight="1">
      <c r="A1967" s="545">
        <v>2545</v>
      </c>
      <c r="B1967" s="545" t="s">
        <v>11445</v>
      </c>
      <c r="C1967" s="545" t="s">
        <v>206</v>
      </c>
      <c r="D1967" s="546"/>
      <c r="E1967" s="171" t="str">
        <f t="shared" si="30"/>
        <v>1900</v>
      </c>
      <c r="F1967" s="547">
        <v>0</v>
      </c>
      <c r="G1967" s="548">
        <v>0</v>
      </c>
      <c r="H1967" s="547">
        <v>0</v>
      </c>
      <c r="I1967" s="545" t="s">
        <v>12708</v>
      </c>
      <c r="J1967" s="545"/>
      <c r="K1967" s="545" t="s">
        <v>13413</v>
      </c>
      <c r="L1967" s="545" t="s">
        <v>15604</v>
      </c>
      <c r="M1967" s="548" t="s">
        <v>13758</v>
      </c>
      <c r="N1967" s="545" t="s">
        <v>22161</v>
      </c>
      <c r="O1967" s="545" t="s">
        <v>13413</v>
      </c>
      <c r="P1967" s="549">
        <v>2116</v>
      </c>
      <c r="Q1967" s="549">
        <v>1</v>
      </c>
      <c r="R1967" s="549">
        <v>121</v>
      </c>
      <c r="S1967" s="548"/>
      <c r="T1967" s="548">
        <v>36</v>
      </c>
      <c r="U1967" s="99"/>
    </row>
    <row r="1968" spans="1:21" ht="19.5" customHeight="1">
      <c r="A1968" s="545">
        <v>2546</v>
      </c>
      <c r="B1968" s="545" t="s">
        <v>3298</v>
      </c>
      <c r="C1968" s="545" t="s">
        <v>216</v>
      </c>
      <c r="D1968" s="546"/>
      <c r="E1968" s="171" t="str">
        <f t="shared" si="30"/>
        <v>1900</v>
      </c>
      <c r="F1968" s="547">
        <v>0</v>
      </c>
      <c r="G1968" s="548">
        <v>0</v>
      </c>
      <c r="H1968" s="547">
        <v>0</v>
      </c>
      <c r="I1968" s="545" t="s">
        <v>12678</v>
      </c>
      <c r="J1968" s="545"/>
      <c r="K1968" s="545" t="s">
        <v>13413</v>
      </c>
      <c r="L1968" s="545" t="s">
        <v>15605</v>
      </c>
      <c r="M1968" s="548" t="s">
        <v>13758</v>
      </c>
      <c r="N1968" s="545" t="s">
        <v>13413</v>
      </c>
      <c r="O1968" s="545" t="s">
        <v>13413</v>
      </c>
      <c r="P1968" s="549">
        <v>2117</v>
      </c>
      <c r="Q1968" s="549">
        <v>1</v>
      </c>
      <c r="R1968" s="549">
        <v>23</v>
      </c>
      <c r="S1968" s="548"/>
      <c r="T1968" s="548"/>
      <c r="U1968" s="99"/>
    </row>
    <row r="1969" spans="1:21" ht="19.5" customHeight="1">
      <c r="A1969" s="545">
        <v>2547</v>
      </c>
      <c r="B1969" s="545" t="s">
        <v>11444</v>
      </c>
      <c r="C1969" s="545" t="s">
        <v>216</v>
      </c>
      <c r="D1969" s="546"/>
      <c r="E1969" s="171" t="str">
        <f t="shared" si="30"/>
        <v>1900</v>
      </c>
      <c r="F1969" s="547">
        <v>0</v>
      </c>
      <c r="G1969" s="548">
        <v>0</v>
      </c>
      <c r="H1969" s="547">
        <v>0</v>
      </c>
      <c r="I1969" s="545" t="s">
        <v>12685</v>
      </c>
      <c r="J1969" s="545"/>
      <c r="K1969" s="545" t="s">
        <v>13413</v>
      </c>
      <c r="L1969" s="545" t="s">
        <v>15606</v>
      </c>
      <c r="M1969" s="548" t="s">
        <v>13758</v>
      </c>
      <c r="N1969" s="545" t="s">
        <v>13413</v>
      </c>
      <c r="O1969" s="545" t="s">
        <v>15607</v>
      </c>
      <c r="P1969" s="549">
        <v>2118</v>
      </c>
      <c r="Q1969" s="549">
        <v>1</v>
      </c>
      <c r="R1969" s="549">
        <v>11</v>
      </c>
      <c r="S1969" s="548"/>
      <c r="T1969" s="548"/>
      <c r="U1969" s="99"/>
    </row>
    <row r="1970" spans="1:21" ht="19.5" customHeight="1">
      <c r="A1970" s="545">
        <v>2548</v>
      </c>
      <c r="B1970" s="545" t="s">
        <v>11443</v>
      </c>
      <c r="C1970" s="545" t="s">
        <v>216</v>
      </c>
      <c r="D1970" s="546"/>
      <c r="E1970" s="171" t="str">
        <f t="shared" si="30"/>
        <v>1900</v>
      </c>
      <c r="F1970" s="547">
        <v>0</v>
      </c>
      <c r="G1970" s="548">
        <v>0</v>
      </c>
      <c r="H1970" s="547">
        <v>0</v>
      </c>
      <c r="I1970" s="545" t="s">
        <v>12685</v>
      </c>
      <c r="J1970" s="545"/>
      <c r="K1970" s="545" t="s">
        <v>13413</v>
      </c>
      <c r="L1970" s="545" t="s">
        <v>15608</v>
      </c>
      <c r="M1970" s="548" t="s">
        <v>13758</v>
      </c>
      <c r="N1970" s="545" t="s">
        <v>13413</v>
      </c>
      <c r="O1970" s="545" t="s">
        <v>15609</v>
      </c>
      <c r="P1970" s="549">
        <v>2119</v>
      </c>
      <c r="Q1970" s="549">
        <v>1</v>
      </c>
      <c r="R1970" s="549">
        <v>11</v>
      </c>
      <c r="S1970" s="548"/>
      <c r="T1970" s="548"/>
      <c r="U1970" s="99"/>
    </row>
    <row r="1971" spans="1:21" ht="19.5" customHeight="1">
      <c r="A1971" s="545">
        <v>2550</v>
      </c>
      <c r="B1971" s="545" t="s">
        <v>846</v>
      </c>
      <c r="C1971" s="545" t="s">
        <v>221</v>
      </c>
      <c r="D1971" s="546"/>
      <c r="E1971" s="171" t="str">
        <f t="shared" si="30"/>
        <v>1900</v>
      </c>
      <c r="F1971" s="547">
        <v>0</v>
      </c>
      <c r="G1971" s="548">
        <v>0</v>
      </c>
      <c r="H1971" s="547">
        <v>0</v>
      </c>
      <c r="I1971" s="545" t="s">
        <v>12684</v>
      </c>
      <c r="J1971" s="545"/>
      <c r="K1971" s="545" t="s">
        <v>13413</v>
      </c>
      <c r="L1971" s="545" t="s">
        <v>15096</v>
      </c>
      <c r="M1971" s="548" t="s">
        <v>13758</v>
      </c>
      <c r="N1971" s="545" t="s">
        <v>13413</v>
      </c>
      <c r="O1971" s="545" t="s">
        <v>15610</v>
      </c>
      <c r="P1971" s="549">
        <v>2120</v>
      </c>
      <c r="Q1971" s="549">
        <v>1</v>
      </c>
      <c r="R1971" s="549">
        <v>95</v>
      </c>
      <c r="S1971" s="548"/>
      <c r="T1971" s="548"/>
      <c r="U1971" s="99"/>
    </row>
    <row r="1972" spans="1:21" ht="19.5" customHeight="1">
      <c r="A1972" s="545">
        <v>2551</v>
      </c>
      <c r="B1972" s="545" t="s">
        <v>3299</v>
      </c>
      <c r="C1972" s="545" t="s">
        <v>216</v>
      </c>
      <c r="D1972" s="546"/>
      <c r="E1972" s="171" t="str">
        <f t="shared" si="30"/>
        <v>1900</v>
      </c>
      <c r="F1972" s="547">
        <v>0</v>
      </c>
      <c r="G1972" s="548">
        <v>0</v>
      </c>
      <c r="H1972" s="547">
        <v>0</v>
      </c>
      <c r="I1972" s="545" t="s">
        <v>12678</v>
      </c>
      <c r="J1972" s="545"/>
      <c r="K1972" s="545" t="s">
        <v>13413</v>
      </c>
      <c r="L1972" s="545" t="s">
        <v>15611</v>
      </c>
      <c r="M1972" s="548" t="s">
        <v>13758</v>
      </c>
      <c r="N1972" s="545" t="s">
        <v>13413</v>
      </c>
      <c r="O1972" s="545" t="s">
        <v>13413</v>
      </c>
      <c r="P1972" s="549">
        <v>2121</v>
      </c>
      <c r="Q1972" s="549">
        <v>1</v>
      </c>
      <c r="R1972" s="549">
        <v>23</v>
      </c>
      <c r="S1972" s="548"/>
      <c r="T1972" s="548"/>
      <c r="U1972" s="99"/>
    </row>
    <row r="1973" spans="1:21" ht="19.5" customHeight="1">
      <c r="A1973" s="545">
        <v>2552</v>
      </c>
      <c r="B1973" s="545" t="s">
        <v>3301</v>
      </c>
      <c r="C1973" s="545" t="s">
        <v>216</v>
      </c>
      <c r="D1973" s="546"/>
      <c r="E1973" s="171" t="str">
        <f t="shared" si="30"/>
        <v>1900</v>
      </c>
      <c r="F1973" s="547">
        <v>0</v>
      </c>
      <c r="G1973" s="548">
        <v>0</v>
      </c>
      <c r="H1973" s="547">
        <v>0</v>
      </c>
      <c r="I1973" s="545" t="s">
        <v>12678</v>
      </c>
      <c r="J1973" s="545"/>
      <c r="K1973" s="545" t="s">
        <v>13413</v>
      </c>
      <c r="L1973" s="545" t="s">
        <v>15611</v>
      </c>
      <c r="M1973" s="548" t="s">
        <v>13758</v>
      </c>
      <c r="N1973" s="545" t="s">
        <v>13413</v>
      </c>
      <c r="O1973" s="545" t="s">
        <v>13413</v>
      </c>
      <c r="P1973" s="549">
        <v>2122</v>
      </c>
      <c r="Q1973" s="549">
        <v>1</v>
      </c>
      <c r="R1973" s="549">
        <v>23</v>
      </c>
      <c r="S1973" s="548"/>
      <c r="T1973" s="548"/>
      <c r="U1973" s="99"/>
    </row>
    <row r="1974" spans="1:21" ht="19.5" customHeight="1">
      <c r="A1974" s="545">
        <v>2553</v>
      </c>
      <c r="B1974" s="545" t="s">
        <v>11442</v>
      </c>
      <c r="C1974" s="545" t="s">
        <v>216</v>
      </c>
      <c r="D1974" s="546"/>
      <c r="E1974" s="171" t="str">
        <f t="shared" si="30"/>
        <v>1900</v>
      </c>
      <c r="F1974" s="547">
        <v>0</v>
      </c>
      <c r="G1974" s="548">
        <v>0</v>
      </c>
      <c r="H1974" s="547">
        <v>0</v>
      </c>
      <c r="I1974" s="545" t="s">
        <v>12678</v>
      </c>
      <c r="J1974" s="545"/>
      <c r="K1974" s="545" t="s">
        <v>13413</v>
      </c>
      <c r="L1974" s="545" t="s">
        <v>15612</v>
      </c>
      <c r="M1974" s="548" t="s">
        <v>13758</v>
      </c>
      <c r="N1974" s="545" t="s">
        <v>13413</v>
      </c>
      <c r="O1974" s="545" t="s">
        <v>13413</v>
      </c>
      <c r="P1974" s="549">
        <v>2123</v>
      </c>
      <c r="Q1974" s="549">
        <v>1</v>
      </c>
      <c r="R1974" s="549">
        <v>23</v>
      </c>
      <c r="S1974" s="548"/>
      <c r="T1974" s="548"/>
      <c r="U1974" s="99"/>
    </row>
    <row r="1975" spans="1:21" ht="19.5" customHeight="1">
      <c r="A1975" s="545">
        <v>2555</v>
      </c>
      <c r="B1975" s="545" t="s">
        <v>1503</v>
      </c>
      <c r="C1975" s="545" t="s">
        <v>216</v>
      </c>
      <c r="D1975" s="546"/>
      <c r="E1975" s="171" t="str">
        <f t="shared" si="30"/>
        <v>1900</v>
      </c>
      <c r="F1975" s="547">
        <v>0</v>
      </c>
      <c r="G1975" s="548">
        <v>0</v>
      </c>
      <c r="H1975" s="547">
        <v>0</v>
      </c>
      <c r="I1975" s="545" t="s">
        <v>12703</v>
      </c>
      <c r="J1975" s="545"/>
      <c r="K1975" s="545" t="s">
        <v>13413</v>
      </c>
      <c r="L1975" s="545" t="s">
        <v>15613</v>
      </c>
      <c r="M1975" s="548" t="s">
        <v>13758</v>
      </c>
      <c r="N1975" s="545" t="s">
        <v>13413</v>
      </c>
      <c r="O1975" s="545" t="s">
        <v>15614</v>
      </c>
      <c r="P1975" s="549">
        <v>2125</v>
      </c>
      <c r="Q1975" s="549">
        <v>1</v>
      </c>
      <c r="R1975" s="549">
        <v>120</v>
      </c>
      <c r="S1975" s="548"/>
      <c r="T1975" s="548"/>
      <c r="U1975" s="99"/>
    </row>
    <row r="1976" spans="1:21" ht="19.5" customHeight="1">
      <c r="A1976" s="545">
        <v>2558</v>
      </c>
      <c r="B1976" s="545" t="s">
        <v>1469</v>
      </c>
      <c r="C1976" s="545" t="s">
        <v>216</v>
      </c>
      <c r="D1976" s="546"/>
      <c r="E1976" s="171" t="str">
        <f t="shared" si="30"/>
        <v>1900</v>
      </c>
      <c r="F1976" s="547">
        <v>0</v>
      </c>
      <c r="G1976" s="548">
        <v>0</v>
      </c>
      <c r="H1976" s="547">
        <v>0</v>
      </c>
      <c r="I1976" s="545" t="s">
        <v>12703</v>
      </c>
      <c r="J1976" s="545"/>
      <c r="K1976" s="545" t="s">
        <v>13413</v>
      </c>
      <c r="L1976" s="545" t="s">
        <v>15615</v>
      </c>
      <c r="M1976" s="548" t="s">
        <v>13758</v>
      </c>
      <c r="N1976" s="545" t="s">
        <v>13413</v>
      </c>
      <c r="O1976" s="545" t="s">
        <v>15616</v>
      </c>
      <c r="P1976" s="549">
        <v>2128</v>
      </c>
      <c r="Q1976" s="549">
        <v>1</v>
      </c>
      <c r="R1976" s="549">
        <v>120</v>
      </c>
      <c r="S1976" s="548"/>
      <c r="T1976" s="548"/>
      <c r="U1976" s="99"/>
    </row>
    <row r="1977" spans="1:21" ht="19.5" customHeight="1">
      <c r="A1977" s="545">
        <v>2560</v>
      </c>
      <c r="B1977" s="545" t="s">
        <v>6371</v>
      </c>
      <c r="C1977" s="545" t="s">
        <v>216</v>
      </c>
      <c r="D1977" s="546">
        <v>45708</v>
      </c>
      <c r="E1977" s="171" t="str">
        <f t="shared" si="30"/>
        <v>2025</v>
      </c>
      <c r="F1977" s="547">
        <v>149458.17000000001</v>
      </c>
      <c r="G1977" s="548">
        <v>0.19</v>
      </c>
      <c r="H1977" s="547">
        <v>125595.1</v>
      </c>
      <c r="I1977" s="545" t="s">
        <v>12685</v>
      </c>
      <c r="J1977" s="545" t="s">
        <v>13307</v>
      </c>
      <c r="K1977" s="545" t="s">
        <v>15617</v>
      </c>
      <c r="L1977" s="545" t="s">
        <v>15618</v>
      </c>
      <c r="M1977" s="548" t="s">
        <v>13758</v>
      </c>
      <c r="N1977" s="545" t="s">
        <v>13413</v>
      </c>
      <c r="O1977" s="545" t="s">
        <v>15619</v>
      </c>
      <c r="P1977" s="549">
        <v>2130</v>
      </c>
      <c r="Q1977" s="549">
        <v>1</v>
      </c>
      <c r="R1977" s="549">
        <v>11</v>
      </c>
      <c r="S1977" s="548">
        <v>2228</v>
      </c>
      <c r="T1977" s="548"/>
      <c r="U1977" s="99"/>
    </row>
    <row r="1978" spans="1:21" ht="19.5" customHeight="1">
      <c r="A1978" s="545">
        <v>2561</v>
      </c>
      <c r="B1978" s="545" t="s">
        <v>889</v>
      </c>
      <c r="C1978" s="545" t="s">
        <v>221</v>
      </c>
      <c r="D1978" s="546"/>
      <c r="E1978" s="171" t="str">
        <f t="shared" si="30"/>
        <v>1900</v>
      </c>
      <c r="F1978" s="547">
        <v>0</v>
      </c>
      <c r="G1978" s="548">
        <v>0</v>
      </c>
      <c r="H1978" s="547">
        <v>0</v>
      </c>
      <c r="I1978" s="545" t="s">
        <v>12643</v>
      </c>
      <c r="J1978" s="545"/>
      <c r="K1978" s="545" t="s">
        <v>13413</v>
      </c>
      <c r="L1978" s="545" t="s">
        <v>14034</v>
      </c>
      <c r="M1978" s="548" t="s">
        <v>13758</v>
      </c>
      <c r="N1978" s="545" t="s">
        <v>13413</v>
      </c>
      <c r="O1978" s="545" t="s">
        <v>13413</v>
      </c>
      <c r="P1978" s="549">
        <v>2131</v>
      </c>
      <c r="Q1978" s="549">
        <v>1</v>
      </c>
      <c r="R1978" s="549">
        <v>6</v>
      </c>
      <c r="S1978" s="548"/>
      <c r="T1978" s="548"/>
      <c r="U1978" s="99"/>
    </row>
    <row r="1979" spans="1:21" ht="19.5" customHeight="1">
      <c r="A1979" s="545">
        <v>2563</v>
      </c>
      <c r="B1979" s="545" t="s">
        <v>11441</v>
      </c>
      <c r="C1979" s="545" t="s">
        <v>221</v>
      </c>
      <c r="D1979" s="546"/>
      <c r="E1979" s="171" t="str">
        <f t="shared" si="30"/>
        <v>1900</v>
      </c>
      <c r="F1979" s="547">
        <v>0</v>
      </c>
      <c r="G1979" s="548">
        <v>0</v>
      </c>
      <c r="H1979" s="547">
        <v>0</v>
      </c>
      <c r="I1979" s="545" t="s">
        <v>12683</v>
      </c>
      <c r="J1979" s="545"/>
      <c r="K1979" s="545" t="s">
        <v>13413</v>
      </c>
      <c r="L1979" s="545" t="s">
        <v>13967</v>
      </c>
      <c r="M1979" s="548" t="s">
        <v>13758</v>
      </c>
      <c r="N1979" s="545" t="s">
        <v>13413</v>
      </c>
      <c r="O1979" s="545" t="s">
        <v>13968</v>
      </c>
      <c r="P1979" s="549">
        <v>2133</v>
      </c>
      <c r="Q1979" s="549">
        <v>1</v>
      </c>
      <c r="R1979" s="549">
        <v>18</v>
      </c>
      <c r="S1979" s="548"/>
      <c r="T1979" s="548"/>
      <c r="U1979" s="99"/>
    </row>
    <row r="1980" spans="1:21" ht="19.5" customHeight="1">
      <c r="A1980" s="545">
        <v>2564</v>
      </c>
      <c r="B1980" s="545" t="s">
        <v>2894</v>
      </c>
      <c r="C1980" s="545" t="s">
        <v>221</v>
      </c>
      <c r="D1980" s="546"/>
      <c r="E1980" s="171" t="str">
        <f t="shared" si="30"/>
        <v>1900</v>
      </c>
      <c r="F1980" s="547">
        <v>0</v>
      </c>
      <c r="G1980" s="548">
        <v>0</v>
      </c>
      <c r="H1980" s="547">
        <v>0</v>
      </c>
      <c r="I1980" s="545" t="s">
        <v>12683</v>
      </c>
      <c r="J1980" s="545"/>
      <c r="K1980" s="545" t="s">
        <v>13413</v>
      </c>
      <c r="L1980" s="545" t="s">
        <v>15620</v>
      </c>
      <c r="M1980" s="548" t="s">
        <v>13758</v>
      </c>
      <c r="N1980" s="545" t="s">
        <v>13413</v>
      </c>
      <c r="O1980" s="545" t="s">
        <v>15621</v>
      </c>
      <c r="P1980" s="549">
        <v>2134</v>
      </c>
      <c r="Q1980" s="549">
        <v>1</v>
      </c>
      <c r="R1980" s="549">
        <v>18</v>
      </c>
      <c r="S1980" s="548"/>
      <c r="T1980" s="548"/>
      <c r="U1980" s="99"/>
    </row>
    <row r="1981" spans="1:21" ht="19.5" customHeight="1">
      <c r="A1981" s="545">
        <v>2572</v>
      </c>
      <c r="B1981" s="545" t="s">
        <v>11440</v>
      </c>
      <c r="C1981" s="545" t="s">
        <v>216</v>
      </c>
      <c r="D1981" s="546"/>
      <c r="E1981" s="171" t="str">
        <f t="shared" si="30"/>
        <v>1900</v>
      </c>
      <c r="F1981" s="547">
        <v>0</v>
      </c>
      <c r="G1981" s="548">
        <v>0</v>
      </c>
      <c r="H1981" s="547">
        <v>0</v>
      </c>
      <c r="I1981" s="545" t="s">
        <v>12650</v>
      </c>
      <c r="J1981" s="545"/>
      <c r="K1981" s="545" t="s">
        <v>13413</v>
      </c>
      <c r="L1981" s="545" t="s">
        <v>13413</v>
      </c>
      <c r="M1981" s="548" t="s">
        <v>13758</v>
      </c>
      <c r="N1981" s="545" t="s">
        <v>13413</v>
      </c>
      <c r="O1981" s="545" t="s">
        <v>15622</v>
      </c>
      <c r="P1981" s="549">
        <v>2139</v>
      </c>
      <c r="Q1981" s="549">
        <v>1</v>
      </c>
      <c r="R1981" s="549">
        <v>127</v>
      </c>
      <c r="S1981" s="548"/>
      <c r="T1981" s="548"/>
      <c r="U1981" s="99"/>
    </row>
    <row r="1982" spans="1:21" ht="19.5" customHeight="1">
      <c r="A1982" s="545">
        <v>2575</v>
      </c>
      <c r="B1982" s="545" t="s">
        <v>11439</v>
      </c>
      <c r="C1982" s="545" t="s">
        <v>216</v>
      </c>
      <c r="D1982" s="546"/>
      <c r="E1982" s="171" t="str">
        <f t="shared" si="30"/>
        <v>1900</v>
      </c>
      <c r="F1982" s="547">
        <v>0</v>
      </c>
      <c r="G1982" s="548">
        <v>0</v>
      </c>
      <c r="H1982" s="547">
        <v>0</v>
      </c>
      <c r="I1982" s="545" t="s">
        <v>12703</v>
      </c>
      <c r="J1982" s="545"/>
      <c r="K1982" s="545" t="s">
        <v>13413</v>
      </c>
      <c r="L1982" s="545" t="s">
        <v>15623</v>
      </c>
      <c r="M1982" s="548" t="s">
        <v>13758</v>
      </c>
      <c r="N1982" s="545" t="s">
        <v>13413</v>
      </c>
      <c r="O1982" s="545" t="s">
        <v>15624</v>
      </c>
      <c r="P1982" s="549">
        <v>2142</v>
      </c>
      <c r="Q1982" s="549">
        <v>1</v>
      </c>
      <c r="R1982" s="549">
        <v>120</v>
      </c>
      <c r="S1982" s="548"/>
      <c r="T1982" s="548"/>
      <c r="U1982" s="99"/>
    </row>
    <row r="1983" spans="1:21" ht="19.5" customHeight="1">
      <c r="A1983" s="545">
        <v>2576</v>
      </c>
      <c r="B1983" s="545" t="s">
        <v>11438</v>
      </c>
      <c r="C1983" s="545" t="s">
        <v>216</v>
      </c>
      <c r="D1983" s="546"/>
      <c r="E1983" s="171" t="str">
        <f t="shared" si="30"/>
        <v>1900</v>
      </c>
      <c r="F1983" s="547">
        <v>0</v>
      </c>
      <c r="G1983" s="548">
        <v>0</v>
      </c>
      <c r="H1983" s="547">
        <v>0</v>
      </c>
      <c r="I1983" s="545" t="s">
        <v>12650</v>
      </c>
      <c r="J1983" s="545"/>
      <c r="K1983" s="545" t="s">
        <v>13413</v>
      </c>
      <c r="L1983" s="545" t="s">
        <v>15625</v>
      </c>
      <c r="M1983" s="548" t="s">
        <v>13758</v>
      </c>
      <c r="N1983" s="545" t="s">
        <v>13413</v>
      </c>
      <c r="O1983" s="545" t="s">
        <v>13413</v>
      </c>
      <c r="P1983" s="549">
        <v>2143</v>
      </c>
      <c r="Q1983" s="549">
        <v>1</v>
      </c>
      <c r="R1983" s="549">
        <v>127</v>
      </c>
      <c r="S1983" s="548"/>
      <c r="T1983" s="548"/>
      <c r="U1983" s="99"/>
    </row>
    <row r="1984" spans="1:21" ht="19.5" customHeight="1">
      <c r="A1984" s="545">
        <v>2577</v>
      </c>
      <c r="B1984" s="545" t="s">
        <v>11437</v>
      </c>
      <c r="C1984" s="545" t="s">
        <v>216</v>
      </c>
      <c r="D1984" s="546"/>
      <c r="E1984" s="171" t="str">
        <f t="shared" si="30"/>
        <v>1900</v>
      </c>
      <c r="F1984" s="547">
        <v>0</v>
      </c>
      <c r="G1984" s="548">
        <v>0</v>
      </c>
      <c r="H1984" s="547">
        <v>0</v>
      </c>
      <c r="I1984" s="545" t="s">
        <v>12742</v>
      </c>
      <c r="J1984" s="545"/>
      <c r="K1984" s="545" t="s">
        <v>13413</v>
      </c>
      <c r="L1984" s="545" t="s">
        <v>15626</v>
      </c>
      <c r="M1984" s="548" t="s">
        <v>13758</v>
      </c>
      <c r="N1984" s="545" t="s">
        <v>13413</v>
      </c>
      <c r="O1984" s="545" t="s">
        <v>14964</v>
      </c>
      <c r="P1984" s="549">
        <v>2144</v>
      </c>
      <c r="Q1984" s="549">
        <v>1</v>
      </c>
      <c r="R1984" s="549">
        <v>77</v>
      </c>
      <c r="S1984" s="548"/>
      <c r="T1984" s="548"/>
      <c r="U1984" s="99"/>
    </row>
    <row r="1985" spans="1:21" ht="19.5" customHeight="1">
      <c r="A1985" s="545">
        <v>2581</v>
      </c>
      <c r="B1985" s="545" t="s">
        <v>11436</v>
      </c>
      <c r="C1985" s="545" t="s">
        <v>216</v>
      </c>
      <c r="D1985" s="546"/>
      <c r="E1985" s="171" t="str">
        <f t="shared" si="30"/>
        <v>1900</v>
      </c>
      <c r="F1985" s="547">
        <v>0</v>
      </c>
      <c r="G1985" s="548">
        <v>0</v>
      </c>
      <c r="H1985" s="547">
        <v>0</v>
      </c>
      <c r="I1985" s="545" t="s">
        <v>12650</v>
      </c>
      <c r="J1985" s="545"/>
      <c r="K1985" s="545" t="s">
        <v>13413</v>
      </c>
      <c r="L1985" s="545" t="s">
        <v>15627</v>
      </c>
      <c r="M1985" s="548" t="s">
        <v>13758</v>
      </c>
      <c r="N1985" s="545" t="s">
        <v>13413</v>
      </c>
      <c r="O1985" s="545" t="s">
        <v>15628</v>
      </c>
      <c r="P1985" s="549">
        <v>2148</v>
      </c>
      <c r="Q1985" s="549">
        <v>1</v>
      </c>
      <c r="R1985" s="549">
        <v>127</v>
      </c>
      <c r="S1985" s="548"/>
      <c r="T1985" s="548"/>
      <c r="U1985" s="99"/>
    </row>
    <row r="1986" spans="1:21" ht="19.5" customHeight="1">
      <c r="A1986" s="545">
        <v>2590</v>
      </c>
      <c r="B1986" s="545" t="s">
        <v>3385</v>
      </c>
      <c r="C1986" s="545" t="s">
        <v>216</v>
      </c>
      <c r="D1986" s="546"/>
      <c r="E1986" s="171" t="str">
        <f t="shared" si="30"/>
        <v>1900</v>
      </c>
      <c r="F1986" s="547">
        <v>0</v>
      </c>
      <c r="G1986" s="548">
        <v>0</v>
      </c>
      <c r="H1986" s="547">
        <v>0</v>
      </c>
      <c r="I1986" s="545" t="s">
        <v>12716</v>
      </c>
      <c r="J1986" s="545"/>
      <c r="K1986" s="545" t="s">
        <v>13413</v>
      </c>
      <c r="L1986" s="545" t="s">
        <v>15629</v>
      </c>
      <c r="M1986" s="548" t="s">
        <v>13758</v>
      </c>
      <c r="N1986" s="545" t="s">
        <v>13413</v>
      </c>
      <c r="O1986" s="545" t="s">
        <v>15630</v>
      </c>
      <c r="P1986" s="549">
        <v>2157</v>
      </c>
      <c r="Q1986" s="549">
        <v>1</v>
      </c>
      <c r="R1986" s="549">
        <v>25</v>
      </c>
      <c r="S1986" s="548"/>
      <c r="T1986" s="548"/>
      <c r="U1986" s="99"/>
    </row>
    <row r="1987" spans="1:21" ht="19.5" customHeight="1">
      <c r="A1987" s="545">
        <v>2591</v>
      </c>
      <c r="B1987" s="545" t="s">
        <v>11435</v>
      </c>
      <c r="C1987" s="545" t="s">
        <v>216</v>
      </c>
      <c r="D1987" s="546"/>
      <c r="E1987" s="171" t="str">
        <f t="shared" si="30"/>
        <v>1900</v>
      </c>
      <c r="F1987" s="547">
        <v>0</v>
      </c>
      <c r="G1987" s="548">
        <v>0</v>
      </c>
      <c r="H1987" s="547">
        <v>0</v>
      </c>
      <c r="I1987" s="545" t="s">
        <v>12703</v>
      </c>
      <c r="J1987" s="545"/>
      <c r="K1987" s="545" t="s">
        <v>13413</v>
      </c>
      <c r="L1987" s="545" t="s">
        <v>15631</v>
      </c>
      <c r="M1987" s="548" t="s">
        <v>13758</v>
      </c>
      <c r="N1987" s="545" t="s">
        <v>13413</v>
      </c>
      <c r="O1987" s="545" t="s">
        <v>15632</v>
      </c>
      <c r="P1987" s="549">
        <v>2158</v>
      </c>
      <c r="Q1987" s="549">
        <v>1</v>
      </c>
      <c r="R1987" s="549">
        <v>120</v>
      </c>
      <c r="S1987" s="548"/>
      <c r="T1987" s="548"/>
      <c r="U1987" s="99"/>
    </row>
    <row r="1988" spans="1:21" ht="19.5" customHeight="1">
      <c r="A1988" s="545">
        <v>2593</v>
      </c>
      <c r="B1988" s="545" t="s">
        <v>3387</v>
      </c>
      <c r="C1988" s="545" t="s">
        <v>216</v>
      </c>
      <c r="D1988" s="546"/>
      <c r="E1988" s="171" t="str">
        <f t="shared" ref="E1988:E2051" si="31">TEXT(D1988,"YYYY")</f>
        <v>1900</v>
      </c>
      <c r="F1988" s="547">
        <v>0</v>
      </c>
      <c r="G1988" s="548">
        <v>0</v>
      </c>
      <c r="H1988" s="547">
        <v>0</v>
      </c>
      <c r="I1988" s="545" t="s">
        <v>12716</v>
      </c>
      <c r="J1988" s="545"/>
      <c r="K1988" s="545" t="s">
        <v>13413</v>
      </c>
      <c r="L1988" s="545" t="s">
        <v>15633</v>
      </c>
      <c r="M1988" s="548" t="s">
        <v>13758</v>
      </c>
      <c r="N1988" s="545" t="s">
        <v>13413</v>
      </c>
      <c r="O1988" s="545" t="s">
        <v>13413</v>
      </c>
      <c r="P1988" s="549">
        <v>2159</v>
      </c>
      <c r="Q1988" s="549">
        <v>1</v>
      </c>
      <c r="R1988" s="549">
        <v>25</v>
      </c>
      <c r="S1988" s="548"/>
      <c r="T1988" s="548"/>
      <c r="U1988" s="99"/>
    </row>
    <row r="1989" spans="1:21" ht="19.5" customHeight="1">
      <c r="A1989" s="545">
        <v>2595</v>
      </c>
      <c r="B1989" s="545" t="s">
        <v>11434</v>
      </c>
      <c r="C1989" s="545" t="s">
        <v>216</v>
      </c>
      <c r="D1989" s="546"/>
      <c r="E1989" s="171" t="str">
        <f t="shared" si="31"/>
        <v>1900</v>
      </c>
      <c r="F1989" s="547">
        <v>0</v>
      </c>
      <c r="G1989" s="548">
        <v>0</v>
      </c>
      <c r="H1989" s="547">
        <v>0</v>
      </c>
      <c r="I1989" s="545" t="s">
        <v>12703</v>
      </c>
      <c r="J1989" s="545"/>
      <c r="K1989" s="545" t="s">
        <v>13413</v>
      </c>
      <c r="L1989" s="545" t="s">
        <v>15634</v>
      </c>
      <c r="M1989" s="548" t="s">
        <v>13758</v>
      </c>
      <c r="N1989" s="545" t="s">
        <v>13413</v>
      </c>
      <c r="O1989" s="545" t="s">
        <v>15635</v>
      </c>
      <c r="P1989" s="549">
        <v>2161</v>
      </c>
      <c r="Q1989" s="549">
        <v>1</v>
      </c>
      <c r="R1989" s="549">
        <v>120</v>
      </c>
      <c r="S1989" s="548"/>
      <c r="T1989" s="548"/>
      <c r="U1989" s="99"/>
    </row>
    <row r="1990" spans="1:21" ht="19.5" customHeight="1">
      <c r="A1990" s="545">
        <v>2596</v>
      </c>
      <c r="B1990" s="545" t="s">
        <v>443</v>
      </c>
      <c r="C1990" s="545" t="s">
        <v>216</v>
      </c>
      <c r="D1990" s="546"/>
      <c r="E1990" s="171" t="str">
        <f t="shared" si="31"/>
        <v>1900</v>
      </c>
      <c r="F1990" s="547">
        <v>0</v>
      </c>
      <c r="G1990" s="548">
        <v>0</v>
      </c>
      <c r="H1990" s="547">
        <v>0</v>
      </c>
      <c r="I1990" s="545" t="s">
        <v>12681</v>
      </c>
      <c r="J1990" s="545"/>
      <c r="K1990" s="545" t="s">
        <v>13413</v>
      </c>
      <c r="L1990" s="545" t="s">
        <v>13413</v>
      </c>
      <c r="M1990" s="548" t="s">
        <v>13758</v>
      </c>
      <c r="N1990" s="545" t="s">
        <v>13413</v>
      </c>
      <c r="O1990" s="545" t="s">
        <v>14964</v>
      </c>
      <c r="P1990" s="549">
        <v>2162</v>
      </c>
      <c r="Q1990" s="549">
        <v>1</v>
      </c>
      <c r="R1990" s="549">
        <v>3</v>
      </c>
      <c r="S1990" s="548"/>
      <c r="T1990" s="548"/>
      <c r="U1990" s="99"/>
    </row>
    <row r="1991" spans="1:21" ht="19.5" customHeight="1">
      <c r="A1991" s="545">
        <v>2598</v>
      </c>
      <c r="B1991" s="545" t="s">
        <v>11433</v>
      </c>
      <c r="C1991" s="545" t="s">
        <v>216</v>
      </c>
      <c r="D1991" s="546"/>
      <c r="E1991" s="171" t="str">
        <f t="shared" si="31"/>
        <v>1900</v>
      </c>
      <c r="F1991" s="547">
        <v>0</v>
      </c>
      <c r="G1991" s="548">
        <v>0</v>
      </c>
      <c r="H1991" s="547">
        <v>0</v>
      </c>
      <c r="I1991" s="545" t="s">
        <v>12674</v>
      </c>
      <c r="J1991" s="545"/>
      <c r="K1991" s="545" t="s">
        <v>13413</v>
      </c>
      <c r="L1991" s="545" t="s">
        <v>13413</v>
      </c>
      <c r="M1991" s="548" t="s">
        <v>13758</v>
      </c>
      <c r="N1991" s="545" t="s">
        <v>13413</v>
      </c>
      <c r="O1991" s="545" t="s">
        <v>14964</v>
      </c>
      <c r="P1991" s="549">
        <v>2164</v>
      </c>
      <c r="Q1991" s="549">
        <v>1</v>
      </c>
      <c r="R1991" s="549">
        <v>5</v>
      </c>
      <c r="S1991" s="548"/>
      <c r="T1991" s="548"/>
      <c r="U1991" s="99"/>
    </row>
    <row r="1992" spans="1:21" ht="19.5" customHeight="1">
      <c r="A1992" s="545">
        <v>2602</v>
      </c>
      <c r="B1992" s="545" t="s">
        <v>1501</v>
      </c>
      <c r="C1992" s="545" t="s">
        <v>216</v>
      </c>
      <c r="D1992" s="546"/>
      <c r="E1992" s="171" t="str">
        <f t="shared" si="31"/>
        <v>1900</v>
      </c>
      <c r="F1992" s="547">
        <v>0</v>
      </c>
      <c r="G1992" s="548">
        <v>0</v>
      </c>
      <c r="H1992" s="547">
        <v>0</v>
      </c>
      <c r="I1992" s="545" t="s">
        <v>12703</v>
      </c>
      <c r="J1992" s="545"/>
      <c r="K1992" s="545" t="s">
        <v>13413</v>
      </c>
      <c r="L1992" s="545" t="s">
        <v>15636</v>
      </c>
      <c r="M1992" s="548" t="s">
        <v>13758</v>
      </c>
      <c r="N1992" s="545" t="s">
        <v>13413</v>
      </c>
      <c r="O1992" s="545" t="s">
        <v>15637</v>
      </c>
      <c r="P1992" s="549">
        <v>2168</v>
      </c>
      <c r="Q1992" s="549">
        <v>1</v>
      </c>
      <c r="R1992" s="549">
        <v>120</v>
      </c>
      <c r="S1992" s="548"/>
      <c r="T1992" s="548"/>
      <c r="U1992" s="99"/>
    </row>
    <row r="1993" spans="1:21" ht="19.5" customHeight="1">
      <c r="A1993" s="545">
        <v>2603</v>
      </c>
      <c r="B1993" s="545" t="s">
        <v>3386</v>
      </c>
      <c r="C1993" s="545" t="s">
        <v>216</v>
      </c>
      <c r="D1993" s="546"/>
      <c r="E1993" s="171" t="str">
        <f t="shared" si="31"/>
        <v>1900</v>
      </c>
      <c r="F1993" s="547">
        <v>0</v>
      </c>
      <c r="G1993" s="548">
        <v>0</v>
      </c>
      <c r="H1993" s="547">
        <v>0</v>
      </c>
      <c r="I1993" s="545" t="s">
        <v>12716</v>
      </c>
      <c r="J1993" s="545"/>
      <c r="K1993" s="545" t="s">
        <v>13413</v>
      </c>
      <c r="L1993" s="545" t="s">
        <v>15638</v>
      </c>
      <c r="M1993" s="548" t="s">
        <v>13758</v>
      </c>
      <c r="N1993" s="545" t="s">
        <v>13413</v>
      </c>
      <c r="O1993" s="545" t="s">
        <v>15639</v>
      </c>
      <c r="P1993" s="549">
        <v>2169</v>
      </c>
      <c r="Q1993" s="549">
        <v>1</v>
      </c>
      <c r="R1993" s="549">
        <v>25</v>
      </c>
      <c r="S1993" s="548"/>
      <c r="T1993" s="548"/>
      <c r="U1993" s="99"/>
    </row>
    <row r="1994" spans="1:21" ht="19.5" customHeight="1">
      <c r="A1994" s="545">
        <v>2604</v>
      </c>
      <c r="B1994" s="545" t="s">
        <v>1467</v>
      </c>
      <c r="C1994" s="545" t="s">
        <v>216</v>
      </c>
      <c r="D1994" s="546"/>
      <c r="E1994" s="171" t="str">
        <f t="shared" si="31"/>
        <v>1900</v>
      </c>
      <c r="F1994" s="547">
        <v>0</v>
      </c>
      <c r="G1994" s="548">
        <v>0</v>
      </c>
      <c r="H1994" s="547">
        <v>0</v>
      </c>
      <c r="I1994" s="545" t="s">
        <v>12703</v>
      </c>
      <c r="J1994" s="545"/>
      <c r="K1994" s="545" t="s">
        <v>13413</v>
      </c>
      <c r="L1994" s="545" t="s">
        <v>15640</v>
      </c>
      <c r="M1994" s="548" t="s">
        <v>13758</v>
      </c>
      <c r="N1994" s="545" t="s">
        <v>13413</v>
      </c>
      <c r="O1994" s="545" t="s">
        <v>15641</v>
      </c>
      <c r="P1994" s="549">
        <v>2170</v>
      </c>
      <c r="Q1994" s="549">
        <v>1</v>
      </c>
      <c r="R1994" s="549">
        <v>120</v>
      </c>
      <c r="S1994" s="548"/>
      <c r="T1994" s="548"/>
      <c r="U1994" s="99"/>
    </row>
    <row r="1995" spans="1:21" ht="19.5" customHeight="1">
      <c r="A1995" s="545">
        <v>2605</v>
      </c>
      <c r="B1995" s="545" t="s">
        <v>3388</v>
      </c>
      <c r="C1995" s="545" t="s">
        <v>216</v>
      </c>
      <c r="D1995" s="546"/>
      <c r="E1995" s="171" t="str">
        <f t="shared" si="31"/>
        <v>1900</v>
      </c>
      <c r="F1995" s="547">
        <v>0</v>
      </c>
      <c r="G1995" s="548">
        <v>0</v>
      </c>
      <c r="H1995" s="547">
        <v>0</v>
      </c>
      <c r="I1995" s="545" t="s">
        <v>12716</v>
      </c>
      <c r="J1995" s="545"/>
      <c r="K1995" s="545" t="s">
        <v>13413</v>
      </c>
      <c r="L1995" s="545" t="s">
        <v>15642</v>
      </c>
      <c r="M1995" s="548" t="s">
        <v>13758</v>
      </c>
      <c r="N1995" s="545" t="s">
        <v>13413</v>
      </c>
      <c r="O1995" s="545" t="s">
        <v>15643</v>
      </c>
      <c r="P1995" s="549">
        <v>2171</v>
      </c>
      <c r="Q1995" s="549">
        <v>1</v>
      </c>
      <c r="R1995" s="549">
        <v>25</v>
      </c>
      <c r="S1995" s="548"/>
      <c r="T1995" s="548"/>
      <c r="U1995" s="99"/>
    </row>
    <row r="1996" spans="1:21" ht="19.5" customHeight="1">
      <c r="A1996" s="545">
        <v>2606</v>
      </c>
      <c r="B1996" s="545" t="s">
        <v>1189</v>
      </c>
      <c r="C1996" s="545" t="s">
        <v>216</v>
      </c>
      <c r="D1996" s="546"/>
      <c r="E1996" s="171" t="str">
        <f t="shared" si="31"/>
        <v>1900</v>
      </c>
      <c r="F1996" s="547">
        <v>0</v>
      </c>
      <c r="G1996" s="548">
        <v>0</v>
      </c>
      <c r="H1996" s="547">
        <v>0</v>
      </c>
      <c r="I1996" s="545" t="s">
        <v>12658</v>
      </c>
      <c r="J1996" s="545"/>
      <c r="K1996" s="545" t="s">
        <v>13413</v>
      </c>
      <c r="L1996" s="545" t="s">
        <v>15644</v>
      </c>
      <c r="M1996" s="548" t="s">
        <v>13758</v>
      </c>
      <c r="N1996" s="545" t="s">
        <v>13413</v>
      </c>
      <c r="O1996" s="545" t="s">
        <v>15645</v>
      </c>
      <c r="P1996" s="549">
        <v>2172</v>
      </c>
      <c r="Q1996" s="549">
        <v>1</v>
      </c>
      <c r="R1996" s="549">
        <v>9</v>
      </c>
      <c r="S1996" s="548"/>
      <c r="T1996" s="548"/>
      <c r="U1996" s="99"/>
    </row>
    <row r="1997" spans="1:21" ht="19.5" customHeight="1">
      <c r="A1997" s="545">
        <v>2607</v>
      </c>
      <c r="B1997" s="545" t="s">
        <v>1468</v>
      </c>
      <c r="C1997" s="545" t="s">
        <v>216</v>
      </c>
      <c r="D1997" s="546"/>
      <c r="E1997" s="171" t="str">
        <f t="shared" si="31"/>
        <v>1900</v>
      </c>
      <c r="F1997" s="547">
        <v>0</v>
      </c>
      <c r="G1997" s="548">
        <v>0</v>
      </c>
      <c r="H1997" s="547">
        <v>0</v>
      </c>
      <c r="I1997" s="545" t="s">
        <v>12703</v>
      </c>
      <c r="J1997" s="545"/>
      <c r="K1997" s="545" t="s">
        <v>13413</v>
      </c>
      <c r="L1997" s="545" t="s">
        <v>15646</v>
      </c>
      <c r="M1997" s="548" t="s">
        <v>13758</v>
      </c>
      <c r="N1997" s="545" t="s">
        <v>13413</v>
      </c>
      <c r="O1997" s="545" t="s">
        <v>15647</v>
      </c>
      <c r="P1997" s="549">
        <v>2173</v>
      </c>
      <c r="Q1997" s="549">
        <v>1</v>
      </c>
      <c r="R1997" s="549">
        <v>120</v>
      </c>
      <c r="S1997" s="548"/>
      <c r="T1997" s="548"/>
      <c r="U1997" s="99"/>
    </row>
    <row r="1998" spans="1:21" ht="19.5" customHeight="1">
      <c r="A1998" s="545">
        <v>2608</v>
      </c>
      <c r="B1998" s="545" t="s">
        <v>6370</v>
      </c>
      <c r="C1998" s="545" t="s">
        <v>216</v>
      </c>
      <c r="D1998" s="546">
        <v>46052</v>
      </c>
      <c r="E1998" s="171" t="str">
        <f t="shared" si="31"/>
        <v>2026</v>
      </c>
      <c r="F1998" s="547">
        <v>38445</v>
      </c>
      <c r="G1998" s="548">
        <v>0.19</v>
      </c>
      <c r="H1998" s="547">
        <v>32306.720000000001</v>
      </c>
      <c r="I1998" s="545" t="s">
        <v>12717</v>
      </c>
      <c r="J1998" s="545" t="s">
        <v>13307</v>
      </c>
      <c r="K1998" s="545" t="s">
        <v>15648</v>
      </c>
      <c r="L1998" s="545" t="s">
        <v>13413</v>
      </c>
      <c r="M1998" s="548" t="s">
        <v>13758</v>
      </c>
      <c r="N1998" s="545" t="s">
        <v>13413</v>
      </c>
      <c r="O1998" s="545" t="s">
        <v>13413</v>
      </c>
      <c r="P1998" s="549">
        <v>2174</v>
      </c>
      <c r="Q1998" s="549">
        <v>1</v>
      </c>
      <c r="R1998" s="549">
        <v>19</v>
      </c>
      <c r="S1998" s="548">
        <v>2228</v>
      </c>
      <c r="T1998" s="548"/>
      <c r="U1998" s="99"/>
    </row>
    <row r="1999" spans="1:21" ht="19.5" customHeight="1">
      <c r="A1999" s="545">
        <v>2610</v>
      </c>
      <c r="B1999" s="545" t="s">
        <v>11432</v>
      </c>
      <c r="C1999" s="545" t="s">
        <v>216</v>
      </c>
      <c r="D1999" s="546"/>
      <c r="E1999" s="171" t="str">
        <f t="shared" si="31"/>
        <v>1900</v>
      </c>
      <c r="F1999" s="547">
        <v>0</v>
      </c>
      <c r="G1999" s="548">
        <v>0</v>
      </c>
      <c r="H1999" s="547">
        <v>0</v>
      </c>
      <c r="I1999" s="545" t="s">
        <v>12717</v>
      </c>
      <c r="J1999" s="545"/>
      <c r="K1999" s="545" t="s">
        <v>13413</v>
      </c>
      <c r="L1999" s="545" t="s">
        <v>13413</v>
      </c>
      <c r="M1999" s="548" t="s">
        <v>13758</v>
      </c>
      <c r="N1999" s="545" t="s">
        <v>13413</v>
      </c>
      <c r="O1999" s="545" t="s">
        <v>13413</v>
      </c>
      <c r="P1999" s="549">
        <v>2176</v>
      </c>
      <c r="Q1999" s="549">
        <v>1</v>
      </c>
      <c r="R1999" s="549">
        <v>19</v>
      </c>
      <c r="S1999" s="548"/>
      <c r="T1999" s="548"/>
      <c r="U1999" s="99"/>
    </row>
    <row r="2000" spans="1:21" ht="19.5" customHeight="1">
      <c r="A2000" s="545">
        <v>2615</v>
      </c>
      <c r="B2000" s="545" t="s">
        <v>11431</v>
      </c>
      <c r="C2000" s="545" t="s">
        <v>216</v>
      </c>
      <c r="D2000" s="546"/>
      <c r="E2000" s="171" t="str">
        <f t="shared" si="31"/>
        <v>1900</v>
      </c>
      <c r="F2000" s="547">
        <v>0</v>
      </c>
      <c r="G2000" s="548">
        <v>0</v>
      </c>
      <c r="H2000" s="547">
        <v>0</v>
      </c>
      <c r="I2000" s="545" t="s">
        <v>12680</v>
      </c>
      <c r="J2000" s="545"/>
      <c r="K2000" s="545" t="s">
        <v>13413</v>
      </c>
      <c r="L2000" s="545" t="s">
        <v>15649</v>
      </c>
      <c r="M2000" s="548" t="s">
        <v>13758</v>
      </c>
      <c r="N2000" s="545" t="s">
        <v>13413</v>
      </c>
      <c r="O2000" s="545" t="s">
        <v>15650</v>
      </c>
      <c r="P2000" s="549">
        <v>2181</v>
      </c>
      <c r="Q2000" s="549">
        <v>1</v>
      </c>
      <c r="R2000" s="549">
        <v>20</v>
      </c>
      <c r="S2000" s="548"/>
      <c r="T2000" s="548"/>
      <c r="U2000" s="99"/>
    </row>
    <row r="2001" spans="1:21" ht="19.5" customHeight="1">
      <c r="A2001" s="545">
        <v>2618</v>
      </c>
      <c r="B2001" s="545" t="s">
        <v>2111</v>
      </c>
      <c r="C2001" s="545" t="s">
        <v>216</v>
      </c>
      <c r="D2001" s="546"/>
      <c r="E2001" s="171" t="str">
        <f t="shared" si="31"/>
        <v>1900</v>
      </c>
      <c r="F2001" s="547">
        <v>0</v>
      </c>
      <c r="G2001" s="548">
        <v>0</v>
      </c>
      <c r="H2001" s="547">
        <v>0</v>
      </c>
      <c r="I2001" s="545" t="s">
        <v>12650</v>
      </c>
      <c r="J2001" s="545"/>
      <c r="K2001" s="545" t="s">
        <v>13413</v>
      </c>
      <c r="L2001" s="545" t="s">
        <v>13413</v>
      </c>
      <c r="M2001" s="548" t="s">
        <v>13758</v>
      </c>
      <c r="N2001" s="545" t="s">
        <v>13413</v>
      </c>
      <c r="O2001" s="545" t="s">
        <v>15651</v>
      </c>
      <c r="P2001" s="549">
        <v>2183</v>
      </c>
      <c r="Q2001" s="549">
        <v>1</v>
      </c>
      <c r="R2001" s="549">
        <v>127</v>
      </c>
      <c r="S2001" s="548"/>
      <c r="T2001" s="548"/>
      <c r="U2001" s="99"/>
    </row>
    <row r="2002" spans="1:21" ht="19.5" customHeight="1">
      <c r="A2002" s="545">
        <v>2623</v>
      </c>
      <c r="B2002" s="545" t="s">
        <v>3080</v>
      </c>
      <c r="C2002" s="545" t="s">
        <v>216</v>
      </c>
      <c r="D2002" s="546"/>
      <c r="E2002" s="171" t="str">
        <f t="shared" si="31"/>
        <v>1900</v>
      </c>
      <c r="F2002" s="547">
        <v>0</v>
      </c>
      <c r="G2002" s="548">
        <v>0</v>
      </c>
      <c r="H2002" s="547">
        <v>0</v>
      </c>
      <c r="I2002" s="545" t="s">
        <v>12680</v>
      </c>
      <c r="J2002" s="545"/>
      <c r="K2002" s="545" t="s">
        <v>13413</v>
      </c>
      <c r="L2002" s="545" t="s">
        <v>15652</v>
      </c>
      <c r="M2002" s="548" t="s">
        <v>13758</v>
      </c>
      <c r="N2002" s="545" t="s">
        <v>13413</v>
      </c>
      <c r="O2002" s="545" t="s">
        <v>15653</v>
      </c>
      <c r="P2002" s="549">
        <v>2187</v>
      </c>
      <c r="Q2002" s="549">
        <v>1</v>
      </c>
      <c r="R2002" s="549">
        <v>20</v>
      </c>
      <c r="S2002" s="548"/>
      <c r="T2002" s="548"/>
      <c r="U2002" s="99"/>
    </row>
    <row r="2003" spans="1:21" ht="19.5" customHeight="1">
      <c r="A2003" s="545">
        <v>2624</v>
      </c>
      <c r="B2003" s="545" t="s">
        <v>467</v>
      </c>
      <c r="C2003" s="545" t="s">
        <v>216</v>
      </c>
      <c r="D2003" s="546"/>
      <c r="E2003" s="171" t="str">
        <f t="shared" si="31"/>
        <v>1900</v>
      </c>
      <c r="F2003" s="547">
        <v>0</v>
      </c>
      <c r="G2003" s="548">
        <v>0</v>
      </c>
      <c r="H2003" s="547">
        <v>0</v>
      </c>
      <c r="I2003" s="545" t="s">
        <v>12745</v>
      </c>
      <c r="J2003" s="545"/>
      <c r="K2003" s="545" t="s">
        <v>13413</v>
      </c>
      <c r="L2003" s="545" t="s">
        <v>13413</v>
      </c>
      <c r="M2003" s="548" t="s">
        <v>13758</v>
      </c>
      <c r="N2003" s="545" t="s">
        <v>13413</v>
      </c>
      <c r="O2003" s="545" t="s">
        <v>13827</v>
      </c>
      <c r="P2003" s="549">
        <v>2188</v>
      </c>
      <c r="Q2003" s="549">
        <v>1</v>
      </c>
      <c r="R2003" s="549">
        <v>74</v>
      </c>
      <c r="S2003" s="548"/>
      <c r="T2003" s="548"/>
      <c r="U2003" s="99"/>
    </row>
    <row r="2004" spans="1:21" ht="19.5" customHeight="1">
      <c r="A2004" s="545">
        <v>2626</v>
      </c>
      <c r="B2004" s="545" t="s">
        <v>3081</v>
      </c>
      <c r="C2004" s="545" t="s">
        <v>216</v>
      </c>
      <c r="D2004" s="546"/>
      <c r="E2004" s="171" t="str">
        <f t="shared" si="31"/>
        <v>1900</v>
      </c>
      <c r="F2004" s="547">
        <v>0</v>
      </c>
      <c r="G2004" s="548">
        <v>0</v>
      </c>
      <c r="H2004" s="547">
        <v>0</v>
      </c>
      <c r="I2004" s="545" t="s">
        <v>12680</v>
      </c>
      <c r="J2004" s="545"/>
      <c r="K2004" s="545" t="s">
        <v>13413</v>
      </c>
      <c r="L2004" s="545" t="s">
        <v>15654</v>
      </c>
      <c r="M2004" s="548" t="s">
        <v>13758</v>
      </c>
      <c r="N2004" s="545" t="s">
        <v>13413</v>
      </c>
      <c r="O2004" s="545" t="s">
        <v>13413</v>
      </c>
      <c r="P2004" s="549">
        <v>2190</v>
      </c>
      <c r="Q2004" s="549">
        <v>1</v>
      </c>
      <c r="R2004" s="549">
        <v>20</v>
      </c>
      <c r="S2004" s="548"/>
      <c r="T2004" s="548"/>
      <c r="U2004" s="99"/>
    </row>
    <row r="2005" spans="1:21" ht="19.5" customHeight="1">
      <c r="A2005" s="545">
        <v>2627</v>
      </c>
      <c r="B2005" s="545" t="s">
        <v>11430</v>
      </c>
      <c r="C2005" s="545" t="s">
        <v>209</v>
      </c>
      <c r="D2005" s="546"/>
      <c r="E2005" s="171" t="str">
        <f t="shared" si="31"/>
        <v>1900</v>
      </c>
      <c r="F2005" s="547">
        <v>0</v>
      </c>
      <c r="G2005" s="548">
        <v>0</v>
      </c>
      <c r="H2005" s="547">
        <v>0</v>
      </c>
      <c r="I2005" s="545" t="s">
        <v>12719</v>
      </c>
      <c r="J2005" s="545"/>
      <c r="K2005" s="545" t="s">
        <v>13413</v>
      </c>
      <c r="L2005" s="545" t="s">
        <v>13413</v>
      </c>
      <c r="M2005" s="548" t="s">
        <v>13758</v>
      </c>
      <c r="N2005" s="545" t="s">
        <v>13413</v>
      </c>
      <c r="O2005" s="545" t="s">
        <v>14830</v>
      </c>
      <c r="P2005" s="549">
        <v>2191</v>
      </c>
      <c r="Q2005" s="549">
        <v>1</v>
      </c>
      <c r="R2005" s="549">
        <v>157</v>
      </c>
      <c r="S2005" s="548"/>
      <c r="T2005" s="548"/>
      <c r="U2005" s="99"/>
    </row>
    <row r="2006" spans="1:21" ht="19.5" customHeight="1">
      <c r="A2006" s="545">
        <v>2630</v>
      </c>
      <c r="B2006" s="545" t="s">
        <v>11429</v>
      </c>
      <c r="C2006" s="545" t="s">
        <v>216</v>
      </c>
      <c r="D2006" s="546"/>
      <c r="E2006" s="171" t="str">
        <f t="shared" si="31"/>
        <v>1900</v>
      </c>
      <c r="F2006" s="547">
        <v>0</v>
      </c>
      <c r="G2006" s="548">
        <v>0</v>
      </c>
      <c r="H2006" s="547">
        <v>0</v>
      </c>
      <c r="I2006" s="545" t="s">
        <v>12700</v>
      </c>
      <c r="J2006" s="545"/>
      <c r="K2006" s="545" t="s">
        <v>13413</v>
      </c>
      <c r="L2006" s="545" t="s">
        <v>13413</v>
      </c>
      <c r="M2006" s="548" t="s">
        <v>13868</v>
      </c>
      <c r="N2006" s="545" t="s">
        <v>13413</v>
      </c>
      <c r="O2006" s="545" t="s">
        <v>15655</v>
      </c>
      <c r="P2006" s="549">
        <v>2192</v>
      </c>
      <c r="Q2006" s="549">
        <v>2</v>
      </c>
      <c r="R2006" s="549">
        <v>117</v>
      </c>
      <c r="S2006" s="548"/>
      <c r="T2006" s="548"/>
      <c r="U2006" s="99"/>
    </row>
    <row r="2007" spans="1:21" ht="19.5" customHeight="1">
      <c r="A2007" s="545">
        <v>2631</v>
      </c>
      <c r="B2007" s="545" t="s">
        <v>11428</v>
      </c>
      <c r="C2007" s="545" t="s">
        <v>209</v>
      </c>
      <c r="D2007" s="546"/>
      <c r="E2007" s="171" t="str">
        <f t="shared" si="31"/>
        <v>1900</v>
      </c>
      <c r="F2007" s="547">
        <v>0</v>
      </c>
      <c r="G2007" s="548">
        <v>0</v>
      </c>
      <c r="H2007" s="547">
        <v>0</v>
      </c>
      <c r="I2007" s="545" t="s">
        <v>12719</v>
      </c>
      <c r="J2007" s="545"/>
      <c r="K2007" s="545" t="s">
        <v>13413</v>
      </c>
      <c r="L2007" s="545" t="s">
        <v>13413</v>
      </c>
      <c r="M2007" s="548" t="s">
        <v>13758</v>
      </c>
      <c r="N2007" s="545" t="s">
        <v>13413</v>
      </c>
      <c r="O2007" s="545" t="s">
        <v>14830</v>
      </c>
      <c r="P2007" s="549">
        <v>2193</v>
      </c>
      <c r="Q2007" s="549">
        <v>1</v>
      </c>
      <c r="R2007" s="549">
        <v>157</v>
      </c>
      <c r="S2007" s="548"/>
      <c r="T2007" s="548"/>
      <c r="U2007" s="99"/>
    </row>
    <row r="2008" spans="1:21" ht="19.5" customHeight="1">
      <c r="A2008" s="545">
        <v>2632</v>
      </c>
      <c r="B2008" s="545" t="s">
        <v>11427</v>
      </c>
      <c r="C2008" s="545" t="s">
        <v>437</v>
      </c>
      <c r="D2008" s="546"/>
      <c r="E2008" s="171" t="str">
        <f t="shared" si="31"/>
        <v>1900</v>
      </c>
      <c r="F2008" s="547">
        <v>0</v>
      </c>
      <c r="G2008" s="548">
        <v>0</v>
      </c>
      <c r="H2008" s="547">
        <v>0</v>
      </c>
      <c r="I2008" s="545" t="s">
        <v>12668</v>
      </c>
      <c r="J2008" s="545"/>
      <c r="K2008" s="545" t="s">
        <v>13413</v>
      </c>
      <c r="L2008" s="545" t="s">
        <v>15656</v>
      </c>
      <c r="M2008" s="548" t="s">
        <v>13868</v>
      </c>
      <c r="N2008" s="545" t="s">
        <v>13413</v>
      </c>
      <c r="O2008" s="545" t="s">
        <v>13413</v>
      </c>
      <c r="P2008" s="549">
        <v>2194</v>
      </c>
      <c r="Q2008" s="549">
        <v>2</v>
      </c>
      <c r="R2008" s="549">
        <v>7</v>
      </c>
      <c r="S2008" s="548"/>
      <c r="T2008" s="548"/>
      <c r="U2008" s="99"/>
    </row>
    <row r="2009" spans="1:21" ht="19.5" customHeight="1">
      <c r="A2009" s="545">
        <v>2633</v>
      </c>
      <c r="B2009" s="545" t="s">
        <v>11426</v>
      </c>
      <c r="C2009" s="545" t="s">
        <v>206</v>
      </c>
      <c r="D2009" s="546"/>
      <c r="E2009" s="171" t="str">
        <f t="shared" si="31"/>
        <v>1900</v>
      </c>
      <c r="F2009" s="547">
        <v>0</v>
      </c>
      <c r="G2009" s="548">
        <v>0</v>
      </c>
      <c r="H2009" s="547">
        <v>0</v>
      </c>
      <c r="I2009" s="545" t="s">
        <v>12645</v>
      </c>
      <c r="J2009" s="545"/>
      <c r="K2009" s="545" t="s">
        <v>13413</v>
      </c>
      <c r="L2009" s="545" t="s">
        <v>13413</v>
      </c>
      <c r="M2009" s="548" t="s">
        <v>13758</v>
      </c>
      <c r="N2009" s="545" t="s">
        <v>22144</v>
      </c>
      <c r="O2009" s="545" t="s">
        <v>14404</v>
      </c>
      <c r="P2009" s="549">
        <v>2195</v>
      </c>
      <c r="Q2009" s="549">
        <v>1</v>
      </c>
      <c r="R2009" s="549">
        <v>12</v>
      </c>
      <c r="S2009" s="548"/>
      <c r="T2009" s="548">
        <v>37</v>
      </c>
      <c r="U2009" s="99"/>
    </row>
    <row r="2010" spans="1:21" ht="19.5" customHeight="1">
      <c r="A2010" s="545">
        <v>2634</v>
      </c>
      <c r="B2010" s="545" t="s">
        <v>977</v>
      </c>
      <c r="C2010" s="545" t="s">
        <v>903</v>
      </c>
      <c r="D2010" s="546">
        <v>46052</v>
      </c>
      <c r="E2010" s="171" t="str">
        <f t="shared" si="31"/>
        <v>2026</v>
      </c>
      <c r="F2010" s="547">
        <v>103410</v>
      </c>
      <c r="G2010" s="548">
        <v>0.19</v>
      </c>
      <c r="H2010" s="547">
        <v>86899.16</v>
      </c>
      <c r="I2010" s="545" t="s">
        <v>12668</v>
      </c>
      <c r="J2010" s="545" t="s">
        <v>13307</v>
      </c>
      <c r="K2010" s="545" t="s">
        <v>15657</v>
      </c>
      <c r="L2010" s="545" t="s">
        <v>13413</v>
      </c>
      <c r="M2010" s="548" t="s">
        <v>13868</v>
      </c>
      <c r="N2010" s="545" t="s">
        <v>13413</v>
      </c>
      <c r="O2010" s="545" t="s">
        <v>15658</v>
      </c>
      <c r="P2010" s="549">
        <v>2196</v>
      </c>
      <c r="Q2010" s="549">
        <v>2</v>
      </c>
      <c r="R2010" s="549">
        <v>7</v>
      </c>
      <c r="S2010" s="548">
        <v>2228</v>
      </c>
      <c r="T2010" s="548"/>
      <c r="U2010" s="99"/>
    </row>
    <row r="2011" spans="1:21" ht="19.5" customHeight="1">
      <c r="A2011" s="545">
        <v>2636</v>
      </c>
      <c r="B2011" s="545" t="s">
        <v>951</v>
      </c>
      <c r="C2011" s="545" t="s">
        <v>903</v>
      </c>
      <c r="D2011" s="546"/>
      <c r="E2011" s="171" t="str">
        <f t="shared" si="31"/>
        <v>1900</v>
      </c>
      <c r="F2011" s="547">
        <v>0</v>
      </c>
      <c r="G2011" s="548">
        <v>0</v>
      </c>
      <c r="H2011" s="547">
        <v>0</v>
      </c>
      <c r="I2011" s="545" t="s">
        <v>12668</v>
      </c>
      <c r="J2011" s="545"/>
      <c r="K2011" s="545" t="s">
        <v>13413</v>
      </c>
      <c r="L2011" s="545" t="s">
        <v>15659</v>
      </c>
      <c r="M2011" s="548" t="s">
        <v>13868</v>
      </c>
      <c r="N2011" s="545" t="s">
        <v>13413</v>
      </c>
      <c r="O2011" s="545" t="s">
        <v>15660</v>
      </c>
      <c r="P2011" s="549">
        <v>2198</v>
      </c>
      <c r="Q2011" s="549">
        <v>2</v>
      </c>
      <c r="R2011" s="549">
        <v>7</v>
      </c>
      <c r="S2011" s="548"/>
      <c r="T2011" s="548"/>
      <c r="U2011" s="99"/>
    </row>
    <row r="2012" spans="1:21" ht="19.5" customHeight="1">
      <c r="A2012" s="545">
        <v>2638</v>
      </c>
      <c r="B2012" s="545" t="s">
        <v>11425</v>
      </c>
      <c r="C2012" s="545" t="s">
        <v>209</v>
      </c>
      <c r="D2012" s="546"/>
      <c r="E2012" s="171" t="str">
        <f t="shared" si="31"/>
        <v>1900</v>
      </c>
      <c r="F2012" s="547">
        <v>0</v>
      </c>
      <c r="G2012" s="548">
        <v>0</v>
      </c>
      <c r="H2012" s="547">
        <v>0</v>
      </c>
      <c r="I2012" s="545" t="s">
        <v>12719</v>
      </c>
      <c r="J2012" s="545"/>
      <c r="K2012" s="545" t="s">
        <v>13413</v>
      </c>
      <c r="L2012" s="545" t="s">
        <v>13413</v>
      </c>
      <c r="M2012" s="548" t="s">
        <v>13758</v>
      </c>
      <c r="N2012" s="545" t="s">
        <v>13413</v>
      </c>
      <c r="O2012" s="545" t="s">
        <v>15661</v>
      </c>
      <c r="P2012" s="549">
        <v>2200</v>
      </c>
      <c r="Q2012" s="549">
        <v>1</v>
      </c>
      <c r="R2012" s="549">
        <v>157</v>
      </c>
      <c r="S2012" s="548"/>
      <c r="T2012" s="548"/>
      <c r="U2012" s="99"/>
    </row>
    <row r="2013" spans="1:21" ht="19.5" customHeight="1">
      <c r="A2013" s="545">
        <v>2639</v>
      </c>
      <c r="B2013" s="545" t="s">
        <v>703</v>
      </c>
      <c r="C2013" s="545" t="s">
        <v>221</v>
      </c>
      <c r="D2013" s="546"/>
      <c r="E2013" s="171" t="str">
        <f t="shared" si="31"/>
        <v>1900</v>
      </c>
      <c r="F2013" s="547">
        <v>0</v>
      </c>
      <c r="G2013" s="548">
        <v>0</v>
      </c>
      <c r="H2013" s="547">
        <v>0</v>
      </c>
      <c r="I2013" s="545" t="s">
        <v>12687</v>
      </c>
      <c r="J2013" s="545"/>
      <c r="K2013" s="545" t="s">
        <v>13413</v>
      </c>
      <c r="L2013" s="545" t="s">
        <v>13982</v>
      </c>
      <c r="M2013" s="548" t="s">
        <v>13758</v>
      </c>
      <c r="N2013" s="545" t="s">
        <v>13413</v>
      </c>
      <c r="O2013" s="545" t="s">
        <v>15662</v>
      </c>
      <c r="P2013" s="549">
        <v>2201</v>
      </c>
      <c r="Q2013" s="549">
        <v>1</v>
      </c>
      <c r="R2013" s="549">
        <v>91</v>
      </c>
      <c r="S2013" s="548"/>
      <c r="T2013" s="548"/>
      <c r="U2013" s="99"/>
    </row>
    <row r="2014" spans="1:21" ht="19.5" customHeight="1">
      <c r="A2014" s="545">
        <v>2641</v>
      </c>
      <c r="B2014" s="545" t="s">
        <v>11424</v>
      </c>
      <c r="C2014" s="545" t="s">
        <v>221</v>
      </c>
      <c r="D2014" s="546"/>
      <c r="E2014" s="171" t="str">
        <f t="shared" si="31"/>
        <v>1900</v>
      </c>
      <c r="F2014" s="547">
        <v>0</v>
      </c>
      <c r="G2014" s="548">
        <v>0</v>
      </c>
      <c r="H2014" s="547">
        <v>0</v>
      </c>
      <c r="I2014" s="545" t="s">
        <v>12663</v>
      </c>
      <c r="J2014" s="545"/>
      <c r="K2014" s="545" t="s">
        <v>13413</v>
      </c>
      <c r="L2014" s="545" t="s">
        <v>13413</v>
      </c>
      <c r="M2014" s="548" t="s">
        <v>13758</v>
      </c>
      <c r="N2014" s="545" t="s">
        <v>13413</v>
      </c>
      <c r="O2014" s="545" t="s">
        <v>13413</v>
      </c>
      <c r="P2014" s="549">
        <v>2203</v>
      </c>
      <c r="Q2014" s="549">
        <v>1</v>
      </c>
      <c r="R2014" s="549">
        <v>21</v>
      </c>
      <c r="S2014" s="548"/>
      <c r="T2014" s="548"/>
      <c r="U2014" s="99"/>
    </row>
    <row r="2015" spans="1:21" ht="19.5" customHeight="1">
      <c r="A2015" s="545">
        <v>2647</v>
      </c>
      <c r="B2015" s="545" t="s">
        <v>11423</v>
      </c>
      <c r="C2015" s="545" t="s">
        <v>209</v>
      </c>
      <c r="D2015" s="546"/>
      <c r="E2015" s="171" t="str">
        <f t="shared" si="31"/>
        <v>1900</v>
      </c>
      <c r="F2015" s="547">
        <v>0</v>
      </c>
      <c r="G2015" s="548">
        <v>0</v>
      </c>
      <c r="H2015" s="547">
        <v>0</v>
      </c>
      <c r="I2015" s="545" t="s">
        <v>12663</v>
      </c>
      <c r="J2015" s="545"/>
      <c r="K2015" s="545" t="s">
        <v>13413</v>
      </c>
      <c r="L2015" s="545" t="s">
        <v>15663</v>
      </c>
      <c r="M2015" s="548" t="s">
        <v>13758</v>
      </c>
      <c r="N2015" s="545" t="s">
        <v>13413</v>
      </c>
      <c r="O2015" s="545" t="s">
        <v>15664</v>
      </c>
      <c r="P2015" s="549">
        <v>2209</v>
      </c>
      <c r="Q2015" s="549">
        <v>1</v>
      </c>
      <c r="R2015" s="549">
        <v>21</v>
      </c>
      <c r="S2015" s="548"/>
      <c r="T2015" s="548"/>
      <c r="U2015" s="99"/>
    </row>
    <row r="2016" spans="1:21" ht="19.5" customHeight="1">
      <c r="A2016" s="545">
        <v>2648</v>
      </c>
      <c r="B2016" s="545" t="s">
        <v>3381</v>
      </c>
      <c r="C2016" s="545" t="s">
        <v>221</v>
      </c>
      <c r="D2016" s="546"/>
      <c r="E2016" s="171" t="str">
        <f t="shared" si="31"/>
        <v>1900</v>
      </c>
      <c r="F2016" s="547">
        <v>0</v>
      </c>
      <c r="G2016" s="548">
        <v>0</v>
      </c>
      <c r="H2016" s="547">
        <v>0</v>
      </c>
      <c r="I2016" s="545" t="s">
        <v>12716</v>
      </c>
      <c r="J2016" s="545"/>
      <c r="K2016" s="545" t="s">
        <v>13413</v>
      </c>
      <c r="L2016" s="545" t="s">
        <v>15665</v>
      </c>
      <c r="M2016" s="548" t="s">
        <v>13758</v>
      </c>
      <c r="N2016" s="545" t="s">
        <v>13413</v>
      </c>
      <c r="O2016" s="545" t="s">
        <v>13413</v>
      </c>
      <c r="P2016" s="549">
        <v>2210</v>
      </c>
      <c r="Q2016" s="549">
        <v>1</v>
      </c>
      <c r="R2016" s="549">
        <v>25</v>
      </c>
      <c r="S2016" s="548"/>
      <c r="T2016" s="548"/>
      <c r="U2016" s="99"/>
    </row>
    <row r="2017" spans="1:21" ht="19.5" customHeight="1">
      <c r="A2017" s="545">
        <v>2649</v>
      </c>
      <c r="B2017" s="545" t="s">
        <v>3396</v>
      </c>
      <c r="C2017" s="545" t="s">
        <v>4501</v>
      </c>
      <c r="D2017" s="546"/>
      <c r="E2017" s="171" t="str">
        <f t="shared" si="31"/>
        <v>1900</v>
      </c>
      <c r="F2017" s="547">
        <v>0</v>
      </c>
      <c r="G2017" s="548">
        <v>0</v>
      </c>
      <c r="H2017" s="547">
        <v>0</v>
      </c>
      <c r="I2017" s="545" t="s">
        <v>12716</v>
      </c>
      <c r="J2017" s="545"/>
      <c r="K2017" s="545" t="s">
        <v>13413</v>
      </c>
      <c r="L2017" s="545" t="s">
        <v>15666</v>
      </c>
      <c r="M2017" s="548" t="s">
        <v>13758</v>
      </c>
      <c r="N2017" s="545" t="s">
        <v>13413</v>
      </c>
      <c r="O2017" s="545" t="s">
        <v>13413</v>
      </c>
      <c r="P2017" s="549">
        <v>2211</v>
      </c>
      <c r="Q2017" s="549">
        <v>1</v>
      </c>
      <c r="R2017" s="549">
        <v>25</v>
      </c>
      <c r="S2017" s="548"/>
      <c r="T2017" s="548"/>
      <c r="U2017" s="99"/>
    </row>
    <row r="2018" spans="1:21" ht="19.5" customHeight="1">
      <c r="A2018" s="545">
        <v>2651</v>
      </c>
      <c r="B2018" s="545" t="s">
        <v>330</v>
      </c>
      <c r="C2018" s="545" t="s">
        <v>311</v>
      </c>
      <c r="D2018" s="546">
        <v>46052</v>
      </c>
      <c r="E2018" s="171" t="str">
        <f t="shared" si="31"/>
        <v>2026</v>
      </c>
      <c r="F2018" s="547">
        <v>500561</v>
      </c>
      <c r="G2018" s="548">
        <v>0.19</v>
      </c>
      <c r="H2018" s="547">
        <v>420639.5</v>
      </c>
      <c r="I2018" s="545" t="s">
        <v>12657</v>
      </c>
      <c r="J2018" s="545" t="s">
        <v>13307</v>
      </c>
      <c r="K2018" s="545" t="s">
        <v>13413</v>
      </c>
      <c r="L2018" s="545" t="s">
        <v>15667</v>
      </c>
      <c r="M2018" s="548" t="s">
        <v>13758</v>
      </c>
      <c r="N2018" s="545" t="s">
        <v>13413</v>
      </c>
      <c r="O2018" s="545" t="s">
        <v>13413</v>
      </c>
      <c r="P2018" s="549">
        <v>2213</v>
      </c>
      <c r="Q2018" s="549">
        <v>1</v>
      </c>
      <c r="R2018" s="549">
        <v>69</v>
      </c>
      <c r="S2018" s="548">
        <v>2228</v>
      </c>
      <c r="T2018" s="548"/>
      <c r="U2018" s="99"/>
    </row>
    <row r="2019" spans="1:21" ht="19.5" customHeight="1">
      <c r="A2019" s="545">
        <v>2652</v>
      </c>
      <c r="B2019" s="545" t="s">
        <v>333</v>
      </c>
      <c r="C2019" s="545" t="s">
        <v>311</v>
      </c>
      <c r="D2019" s="546">
        <v>46079</v>
      </c>
      <c r="E2019" s="171" t="str">
        <f t="shared" si="31"/>
        <v>2026</v>
      </c>
      <c r="F2019" s="547">
        <v>573336</v>
      </c>
      <c r="G2019" s="548">
        <v>0.19</v>
      </c>
      <c r="H2019" s="547">
        <v>481794.96</v>
      </c>
      <c r="I2019" s="545" t="s">
        <v>12657</v>
      </c>
      <c r="J2019" s="545" t="s">
        <v>13298</v>
      </c>
      <c r="K2019" s="545" t="s">
        <v>13413</v>
      </c>
      <c r="L2019" s="545" t="s">
        <v>15668</v>
      </c>
      <c r="M2019" s="548" t="s">
        <v>13758</v>
      </c>
      <c r="N2019" s="545" t="s">
        <v>13413</v>
      </c>
      <c r="O2019" s="545" t="s">
        <v>13413</v>
      </c>
      <c r="P2019" s="549">
        <v>2214</v>
      </c>
      <c r="Q2019" s="549">
        <v>1</v>
      </c>
      <c r="R2019" s="549">
        <v>69</v>
      </c>
      <c r="S2019" s="548">
        <v>1012</v>
      </c>
      <c r="T2019" s="548"/>
      <c r="U2019" s="99"/>
    </row>
    <row r="2020" spans="1:21" ht="19.5" customHeight="1">
      <c r="A2020" s="545">
        <v>2654</v>
      </c>
      <c r="B2020" s="545" t="s">
        <v>336</v>
      </c>
      <c r="C2020" s="545" t="s">
        <v>311</v>
      </c>
      <c r="D2020" s="546">
        <v>46079</v>
      </c>
      <c r="E2020" s="171" t="str">
        <f t="shared" si="31"/>
        <v>2026</v>
      </c>
      <c r="F2020" s="547">
        <v>545733</v>
      </c>
      <c r="G2020" s="548">
        <v>0.19</v>
      </c>
      <c r="H2020" s="547">
        <v>458599.16</v>
      </c>
      <c r="I2020" s="545" t="s">
        <v>12657</v>
      </c>
      <c r="J2020" s="545" t="s">
        <v>13298</v>
      </c>
      <c r="K2020" s="545" t="s">
        <v>13413</v>
      </c>
      <c r="L2020" s="545" t="s">
        <v>15668</v>
      </c>
      <c r="M2020" s="548" t="s">
        <v>13758</v>
      </c>
      <c r="N2020" s="545" t="s">
        <v>13413</v>
      </c>
      <c r="O2020" s="545" t="s">
        <v>13413</v>
      </c>
      <c r="P2020" s="549">
        <v>2215</v>
      </c>
      <c r="Q2020" s="549">
        <v>1</v>
      </c>
      <c r="R2020" s="549">
        <v>69</v>
      </c>
      <c r="S2020" s="548">
        <v>1012</v>
      </c>
      <c r="T2020" s="548"/>
      <c r="U2020" s="99"/>
    </row>
    <row r="2021" spans="1:21" ht="19.5" customHeight="1">
      <c r="A2021" s="545">
        <v>2656</v>
      </c>
      <c r="B2021" s="545" t="s">
        <v>341</v>
      </c>
      <c r="C2021" s="545" t="s">
        <v>311</v>
      </c>
      <c r="D2021" s="546">
        <v>46079</v>
      </c>
      <c r="E2021" s="171" t="str">
        <f t="shared" si="31"/>
        <v>2026</v>
      </c>
      <c r="F2021" s="547">
        <v>573336</v>
      </c>
      <c r="G2021" s="548">
        <v>0.19</v>
      </c>
      <c r="H2021" s="547">
        <v>481794.96</v>
      </c>
      <c r="I2021" s="545" t="s">
        <v>12657</v>
      </c>
      <c r="J2021" s="545" t="s">
        <v>13298</v>
      </c>
      <c r="K2021" s="545" t="s">
        <v>13413</v>
      </c>
      <c r="L2021" s="545" t="s">
        <v>15668</v>
      </c>
      <c r="M2021" s="548" t="s">
        <v>13758</v>
      </c>
      <c r="N2021" s="545" t="s">
        <v>13413</v>
      </c>
      <c r="O2021" s="545" t="s">
        <v>13413</v>
      </c>
      <c r="P2021" s="549">
        <v>2216</v>
      </c>
      <c r="Q2021" s="549">
        <v>1</v>
      </c>
      <c r="R2021" s="549">
        <v>69</v>
      </c>
      <c r="S2021" s="548">
        <v>1012</v>
      </c>
      <c r="T2021" s="548"/>
      <c r="U2021" s="99"/>
    </row>
    <row r="2022" spans="1:21" ht="19.5" customHeight="1">
      <c r="A2022" s="545">
        <v>2657</v>
      </c>
      <c r="B2022" s="545" t="s">
        <v>342</v>
      </c>
      <c r="C2022" s="545" t="s">
        <v>311</v>
      </c>
      <c r="D2022" s="546"/>
      <c r="E2022" s="171" t="str">
        <f t="shared" si="31"/>
        <v>1900</v>
      </c>
      <c r="F2022" s="547">
        <v>0</v>
      </c>
      <c r="G2022" s="548">
        <v>0</v>
      </c>
      <c r="H2022" s="547">
        <v>0</v>
      </c>
      <c r="I2022" s="545" t="s">
        <v>12657</v>
      </c>
      <c r="J2022" s="545"/>
      <c r="K2022" s="545" t="s">
        <v>13413</v>
      </c>
      <c r="L2022" s="545" t="s">
        <v>15668</v>
      </c>
      <c r="M2022" s="548" t="s">
        <v>13758</v>
      </c>
      <c r="N2022" s="545" t="s">
        <v>13413</v>
      </c>
      <c r="O2022" s="545" t="s">
        <v>13413</v>
      </c>
      <c r="P2022" s="549">
        <v>2217</v>
      </c>
      <c r="Q2022" s="549">
        <v>1</v>
      </c>
      <c r="R2022" s="549">
        <v>69</v>
      </c>
      <c r="S2022" s="548"/>
      <c r="T2022" s="548"/>
      <c r="U2022" s="99"/>
    </row>
    <row r="2023" spans="1:21" ht="19.5" customHeight="1">
      <c r="A2023" s="545">
        <v>2658</v>
      </c>
      <c r="B2023" s="545" t="s">
        <v>344</v>
      </c>
      <c r="C2023" s="545" t="s">
        <v>311</v>
      </c>
      <c r="D2023" s="546">
        <v>46079</v>
      </c>
      <c r="E2023" s="171" t="str">
        <f t="shared" si="31"/>
        <v>2026</v>
      </c>
      <c r="F2023" s="547">
        <v>603786</v>
      </c>
      <c r="G2023" s="548">
        <v>0.19</v>
      </c>
      <c r="H2023" s="547">
        <v>507383.19</v>
      </c>
      <c r="I2023" s="545" t="s">
        <v>12657</v>
      </c>
      <c r="J2023" s="545" t="s">
        <v>13298</v>
      </c>
      <c r="K2023" s="545" t="s">
        <v>13413</v>
      </c>
      <c r="L2023" s="545" t="s">
        <v>15668</v>
      </c>
      <c r="M2023" s="548" t="s">
        <v>13758</v>
      </c>
      <c r="N2023" s="545" t="s">
        <v>13413</v>
      </c>
      <c r="O2023" s="545" t="s">
        <v>13413</v>
      </c>
      <c r="P2023" s="549">
        <v>2218</v>
      </c>
      <c r="Q2023" s="549">
        <v>1</v>
      </c>
      <c r="R2023" s="549">
        <v>69</v>
      </c>
      <c r="S2023" s="548">
        <v>1012</v>
      </c>
      <c r="T2023" s="548"/>
      <c r="U2023" s="99"/>
    </row>
    <row r="2024" spans="1:21" ht="19.5" customHeight="1">
      <c r="A2024" s="545">
        <v>2659</v>
      </c>
      <c r="B2024" s="545" t="s">
        <v>346</v>
      </c>
      <c r="C2024" s="545" t="s">
        <v>311</v>
      </c>
      <c r="D2024" s="546"/>
      <c r="E2024" s="171" t="str">
        <f t="shared" si="31"/>
        <v>1900</v>
      </c>
      <c r="F2024" s="547">
        <v>0</v>
      </c>
      <c r="G2024" s="548">
        <v>0</v>
      </c>
      <c r="H2024" s="547">
        <v>0</v>
      </c>
      <c r="I2024" s="545" t="s">
        <v>12657</v>
      </c>
      <c r="J2024" s="545"/>
      <c r="K2024" s="545" t="s">
        <v>13413</v>
      </c>
      <c r="L2024" s="545" t="s">
        <v>15668</v>
      </c>
      <c r="M2024" s="548" t="s">
        <v>13758</v>
      </c>
      <c r="N2024" s="545" t="s">
        <v>13413</v>
      </c>
      <c r="O2024" s="545" t="s">
        <v>13413</v>
      </c>
      <c r="P2024" s="549">
        <v>2219</v>
      </c>
      <c r="Q2024" s="549">
        <v>1</v>
      </c>
      <c r="R2024" s="549">
        <v>69</v>
      </c>
      <c r="S2024" s="548"/>
      <c r="T2024" s="548"/>
      <c r="U2024" s="99"/>
    </row>
    <row r="2025" spans="1:21" ht="19.5" customHeight="1">
      <c r="A2025" s="545">
        <v>2660</v>
      </c>
      <c r="B2025" s="545" t="s">
        <v>11422</v>
      </c>
      <c r="C2025" s="545" t="s">
        <v>311</v>
      </c>
      <c r="D2025" s="546"/>
      <c r="E2025" s="171" t="str">
        <f t="shared" si="31"/>
        <v>1900</v>
      </c>
      <c r="F2025" s="547">
        <v>0</v>
      </c>
      <c r="G2025" s="548">
        <v>0</v>
      </c>
      <c r="H2025" s="547">
        <v>0</v>
      </c>
      <c r="I2025" s="545" t="s">
        <v>12657</v>
      </c>
      <c r="J2025" s="545"/>
      <c r="K2025" s="545" t="s">
        <v>13413</v>
      </c>
      <c r="L2025" s="545" t="s">
        <v>15669</v>
      </c>
      <c r="M2025" s="548" t="s">
        <v>13758</v>
      </c>
      <c r="N2025" s="545" t="s">
        <v>13413</v>
      </c>
      <c r="O2025" s="545" t="s">
        <v>13413</v>
      </c>
      <c r="P2025" s="549">
        <v>2220</v>
      </c>
      <c r="Q2025" s="549">
        <v>1</v>
      </c>
      <c r="R2025" s="549">
        <v>69</v>
      </c>
      <c r="S2025" s="548"/>
      <c r="T2025" s="548"/>
      <c r="U2025" s="99"/>
    </row>
    <row r="2026" spans="1:21" ht="19.5" customHeight="1">
      <c r="A2026" s="545">
        <v>2661</v>
      </c>
      <c r="B2026" s="545" t="s">
        <v>11421</v>
      </c>
      <c r="C2026" s="545" t="s">
        <v>311</v>
      </c>
      <c r="D2026" s="546"/>
      <c r="E2026" s="171" t="str">
        <f t="shared" si="31"/>
        <v>1900</v>
      </c>
      <c r="F2026" s="547">
        <v>0</v>
      </c>
      <c r="G2026" s="548">
        <v>0</v>
      </c>
      <c r="H2026" s="547">
        <v>0</v>
      </c>
      <c r="I2026" s="545" t="s">
        <v>12657</v>
      </c>
      <c r="J2026" s="545"/>
      <c r="K2026" s="545" t="s">
        <v>13413</v>
      </c>
      <c r="L2026" s="545" t="s">
        <v>15670</v>
      </c>
      <c r="M2026" s="548" t="s">
        <v>13758</v>
      </c>
      <c r="N2026" s="545" t="s">
        <v>13413</v>
      </c>
      <c r="O2026" s="545" t="s">
        <v>13413</v>
      </c>
      <c r="P2026" s="549">
        <v>2221</v>
      </c>
      <c r="Q2026" s="549">
        <v>1</v>
      </c>
      <c r="R2026" s="549">
        <v>69</v>
      </c>
      <c r="S2026" s="548"/>
      <c r="T2026" s="548"/>
      <c r="U2026" s="99"/>
    </row>
    <row r="2027" spans="1:21" ht="19.5" customHeight="1">
      <c r="A2027" s="545">
        <v>2662</v>
      </c>
      <c r="B2027" s="545" t="s">
        <v>11420</v>
      </c>
      <c r="C2027" s="545" t="s">
        <v>311</v>
      </c>
      <c r="D2027" s="546"/>
      <c r="E2027" s="171" t="str">
        <f t="shared" si="31"/>
        <v>1900</v>
      </c>
      <c r="F2027" s="547">
        <v>0</v>
      </c>
      <c r="G2027" s="548">
        <v>0</v>
      </c>
      <c r="H2027" s="547">
        <v>0</v>
      </c>
      <c r="I2027" s="545" t="s">
        <v>12657</v>
      </c>
      <c r="J2027" s="545"/>
      <c r="K2027" s="545" t="s">
        <v>13413</v>
      </c>
      <c r="L2027" s="545" t="s">
        <v>15671</v>
      </c>
      <c r="M2027" s="548" t="s">
        <v>13758</v>
      </c>
      <c r="N2027" s="545" t="s">
        <v>13413</v>
      </c>
      <c r="O2027" s="545" t="s">
        <v>13413</v>
      </c>
      <c r="P2027" s="549">
        <v>2222</v>
      </c>
      <c r="Q2027" s="549">
        <v>1</v>
      </c>
      <c r="R2027" s="549">
        <v>69</v>
      </c>
      <c r="S2027" s="548"/>
      <c r="T2027" s="548"/>
      <c r="U2027" s="99"/>
    </row>
    <row r="2028" spans="1:21" ht="19.5" customHeight="1">
      <c r="A2028" s="545">
        <v>2663</v>
      </c>
      <c r="B2028" s="545" t="s">
        <v>11419</v>
      </c>
      <c r="C2028" s="545" t="s">
        <v>311</v>
      </c>
      <c r="D2028" s="546"/>
      <c r="E2028" s="171" t="str">
        <f t="shared" si="31"/>
        <v>1900</v>
      </c>
      <c r="F2028" s="547">
        <v>0</v>
      </c>
      <c r="G2028" s="548">
        <v>0</v>
      </c>
      <c r="H2028" s="547">
        <v>0</v>
      </c>
      <c r="I2028" s="545" t="s">
        <v>12657</v>
      </c>
      <c r="J2028" s="545"/>
      <c r="K2028" s="545" t="s">
        <v>13413</v>
      </c>
      <c r="L2028" s="545" t="s">
        <v>15671</v>
      </c>
      <c r="M2028" s="548" t="s">
        <v>13758</v>
      </c>
      <c r="N2028" s="545" t="s">
        <v>13413</v>
      </c>
      <c r="O2028" s="545" t="s">
        <v>13413</v>
      </c>
      <c r="P2028" s="549">
        <v>2223</v>
      </c>
      <c r="Q2028" s="549">
        <v>1</v>
      </c>
      <c r="R2028" s="549">
        <v>69</v>
      </c>
      <c r="S2028" s="548"/>
      <c r="T2028" s="548"/>
      <c r="U2028" s="99"/>
    </row>
    <row r="2029" spans="1:21" ht="19.5" customHeight="1">
      <c r="A2029" s="545">
        <v>2664</v>
      </c>
      <c r="B2029" s="545" t="s">
        <v>6089</v>
      </c>
      <c r="C2029" s="545" t="s">
        <v>311</v>
      </c>
      <c r="D2029" s="546">
        <v>44720</v>
      </c>
      <c r="E2029" s="171" t="str">
        <f t="shared" si="31"/>
        <v>2022</v>
      </c>
      <c r="F2029" s="547">
        <v>442118</v>
      </c>
      <c r="G2029" s="548">
        <v>0.19</v>
      </c>
      <c r="H2029" s="547">
        <v>371527.73</v>
      </c>
      <c r="I2029" s="545" t="s">
        <v>12657</v>
      </c>
      <c r="J2029" s="545" t="s">
        <v>13297</v>
      </c>
      <c r="K2029" s="545" t="s">
        <v>13413</v>
      </c>
      <c r="L2029" s="545" t="s">
        <v>15672</v>
      </c>
      <c r="M2029" s="548" t="s">
        <v>13758</v>
      </c>
      <c r="N2029" s="545" t="s">
        <v>13413</v>
      </c>
      <c r="O2029" s="545" t="s">
        <v>13413</v>
      </c>
      <c r="P2029" s="549">
        <v>2224</v>
      </c>
      <c r="Q2029" s="549">
        <v>1</v>
      </c>
      <c r="R2029" s="549">
        <v>69</v>
      </c>
      <c r="S2029" s="548">
        <v>2257</v>
      </c>
      <c r="T2029" s="548"/>
      <c r="U2029" s="99"/>
    </row>
    <row r="2030" spans="1:21" ht="19.5" customHeight="1">
      <c r="A2030" s="545">
        <v>2665</v>
      </c>
      <c r="B2030" s="545" t="s">
        <v>11418</v>
      </c>
      <c r="C2030" s="545" t="s">
        <v>209</v>
      </c>
      <c r="D2030" s="546"/>
      <c r="E2030" s="171" t="str">
        <f t="shared" si="31"/>
        <v>1900</v>
      </c>
      <c r="F2030" s="547">
        <v>0</v>
      </c>
      <c r="G2030" s="548">
        <v>0</v>
      </c>
      <c r="H2030" s="547">
        <v>0</v>
      </c>
      <c r="I2030" s="545" t="s">
        <v>12675</v>
      </c>
      <c r="J2030" s="545"/>
      <c r="K2030" s="545" t="s">
        <v>13413</v>
      </c>
      <c r="L2030" s="545" t="s">
        <v>13413</v>
      </c>
      <c r="M2030" s="548" t="s">
        <v>13758</v>
      </c>
      <c r="N2030" s="545" t="s">
        <v>13413</v>
      </c>
      <c r="O2030" s="545" t="s">
        <v>13413</v>
      </c>
      <c r="P2030" s="549">
        <v>2225</v>
      </c>
      <c r="Q2030" s="549">
        <v>1</v>
      </c>
      <c r="R2030" s="549">
        <v>141</v>
      </c>
      <c r="S2030" s="548"/>
      <c r="T2030" s="548"/>
      <c r="U2030" s="99"/>
    </row>
    <row r="2031" spans="1:21" ht="19.5" customHeight="1">
      <c r="A2031" s="545">
        <v>2666</v>
      </c>
      <c r="B2031" s="545" t="s">
        <v>2699</v>
      </c>
      <c r="C2031" s="545" t="s">
        <v>209</v>
      </c>
      <c r="D2031" s="546">
        <v>46052</v>
      </c>
      <c r="E2031" s="171" t="str">
        <f t="shared" si="31"/>
        <v>2026</v>
      </c>
      <c r="F2031" s="547">
        <v>5149</v>
      </c>
      <c r="G2031" s="548">
        <v>0.19</v>
      </c>
      <c r="H2031" s="547">
        <v>4326.8900000000003</v>
      </c>
      <c r="I2031" s="545" t="s">
        <v>12675</v>
      </c>
      <c r="J2031" s="545" t="s">
        <v>13307</v>
      </c>
      <c r="K2031" s="545" t="s">
        <v>13413</v>
      </c>
      <c r="L2031" s="545" t="s">
        <v>13413</v>
      </c>
      <c r="M2031" s="548" t="s">
        <v>13758</v>
      </c>
      <c r="N2031" s="545" t="s">
        <v>13413</v>
      </c>
      <c r="O2031" s="545" t="s">
        <v>13413</v>
      </c>
      <c r="P2031" s="549">
        <v>2226</v>
      </c>
      <c r="Q2031" s="549">
        <v>1</v>
      </c>
      <c r="R2031" s="549">
        <v>141</v>
      </c>
      <c r="S2031" s="548">
        <v>2228</v>
      </c>
      <c r="T2031" s="548"/>
      <c r="U2031" s="99"/>
    </row>
    <row r="2032" spans="1:21" ht="19.5" customHeight="1">
      <c r="A2032" s="545">
        <v>2667</v>
      </c>
      <c r="B2032" s="545" t="s">
        <v>2763</v>
      </c>
      <c r="C2032" s="545" t="s">
        <v>209</v>
      </c>
      <c r="D2032" s="546">
        <v>44602</v>
      </c>
      <c r="E2032" s="171" t="str">
        <f t="shared" si="31"/>
        <v>2022</v>
      </c>
      <c r="F2032" s="547">
        <v>43991</v>
      </c>
      <c r="G2032" s="548">
        <v>0.19</v>
      </c>
      <c r="H2032" s="547">
        <v>36967.230000000003</v>
      </c>
      <c r="I2032" s="545" t="s">
        <v>12675</v>
      </c>
      <c r="J2032" s="545" t="s">
        <v>13297</v>
      </c>
      <c r="K2032" s="545" t="s">
        <v>13413</v>
      </c>
      <c r="L2032" s="545" t="s">
        <v>13413</v>
      </c>
      <c r="M2032" s="548" t="s">
        <v>13758</v>
      </c>
      <c r="N2032" s="545" t="s">
        <v>13413</v>
      </c>
      <c r="O2032" s="545" t="s">
        <v>13413</v>
      </c>
      <c r="P2032" s="549">
        <v>2227</v>
      </c>
      <c r="Q2032" s="549">
        <v>1</v>
      </c>
      <c r="R2032" s="549">
        <v>141</v>
      </c>
      <c r="S2032" s="548">
        <v>2257</v>
      </c>
      <c r="T2032" s="548"/>
      <c r="U2032" s="99"/>
    </row>
    <row r="2033" spans="1:21" ht="19.5" customHeight="1">
      <c r="A2033" s="545">
        <v>2668</v>
      </c>
      <c r="B2033" s="545" t="s">
        <v>2788</v>
      </c>
      <c r="C2033" s="545" t="s">
        <v>216</v>
      </c>
      <c r="D2033" s="546"/>
      <c r="E2033" s="171" t="str">
        <f t="shared" si="31"/>
        <v>1900</v>
      </c>
      <c r="F2033" s="547">
        <v>0</v>
      </c>
      <c r="G2033" s="548">
        <v>0</v>
      </c>
      <c r="H2033" s="547">
        <v>0</v>
      </c>
      <c r="I2033" s="545" t="s">
        <v>12675</v>
      </c>
      <c r="J2033" s="545"/>
      <c r="K2033" s="545" t="s">
        <v>13413</v>
      </c>
      <c r="L2033" s="545" t="s">
        <v>13413</v>
      </c>
      <c r="M2033" s="548" t="s">
        <v>13758</v>
      </c>
      <c r="N2033" s="545" t="s">
        <v>13413</v>
      </c>
      <c r="O2033" s="545" t="s">
        <v>13413</v>
      </c>
      <c r="P2033" s="549">
        <v>2228</v>
      </c>
      <c r="Q2033" s="549">
        <v>1</v>
      </c>
      <c r="R2033" s="549">
        <v>141</v>
      </c>
      <c r="S2033" s="548"/>
      <c r="T2033" s="548"/>
      <c r="U2033" s="99"/>
    </row>
    <row r="2034" spans="1:21" ht="19.5" customHeight="1">
      <c r="A2034" s="545">
        <v>2671</v>
      </c>
      <c r="B2034" s="545" t="s">
        <v>2747</v>
      </c>
      <c r="C2034" s="545" t="s">
        <v>209</v>
      </c>
      <c r="D2034" s="546"/>
      <c r="E2034" s="171" t="str">
        <f t="shared" si="31"/>
        <v>1900</v>
      </c>
      <c r="F2034" s="547">
        <v>0</v>
      </c>
      <c r="G2034" s="548">
        <v>0</v>
      </c>
      <c r="H2034" s="547">
        <v>0</v>
      </c>
      <c r="I2034" s="545" t="s">
        <v>12675</v>
      </c>
      <c r="J2034" s="545"/>
      <c r="K2034" s="545" t="s">
        <v>13413</v>
      </c>
      <c r="L2034" s="545" t="s">
        <v>15673</v>
      </c>
      <c r="M2034" s="548" t="s">
        <v>13758</v>
      </c>
      <c r="N2034" s="545" t="s">
        <v>13413</v>
      </c>
      <c r="O2034" s="545" t="s">
        <v>13413</v>
      </c>
      <c r="P2034" s="549">
        <v>2231</v>
      </c>
      <c r="Q2034" s="549">
        <v>1</v>
      </c>
      <c r="R2034" s="549">
        <v>141</v>
      </c>
      <c r="S2034" s="548"/>
      <c r="T2034" s="548"/>
      <c r="U2034" s="99"/>
    </row>
    <row r="2035" spans="1:21" ht="19.5" customHeight="1">
      <c r="A2035" s="545">
        <v>2672</v>
      </c>
      <c r="B2035" s="545" t="s">
        <v>2782</v>
      </c>
      <c r="C2035" s="545" t="s">
        <v>209</v>
      </c>
      <c r="D2035" s="546">
        <v>46080</v>
      </c>
      <c r="E2035" s="171" t="str">
        <f t="shared" si="31"/>
        <v>2026</v>
      </c>
      <c r="F2035" s="547">
        <v>3469</v>
      </c>
      <c r="G2035" s="548">
        <v>0.05</v>
      </c>
      <c r="H2035" s="547">
        <v>3303.81</v>
      </c>
      <c r="I2035" s="545" t="s">
        <v>12675</v>
      </c>
      <c r="J2035" s="545" t="s">
        <v>13298</v>
      </c>
      <c r="K2035" s="545" t="s">
        <v>13413</v>
      </c>
      <c r="L2035" s="545" t="s">
        <v>13413</v>
      </c>
      <c r="M2035" s="548" t="s">
        <v>13758</v>
      </c>
      <c r="N2035" s="545" t="s">
        <v>13413</v>
      </c>
      <c r="O2035" s="545" t="s">
        <v>13413</v>
      </c>
      <c r="P2035" s="549">
        <v>2232</v>
      </c>
      <c r="Q2035" s="549">
        <v>1</v>
      </c>
      <c r="R2035" s="549">
        <v>15</v>
      </c>
      <c r="S2035" s="548">
        <v>1012</v>
      </c>
      <c r="T2035" s="548"/>
      <c r="U2035" s="99"/>
    </row>
    <row r="2036" spans="1:21" ht="19.5" customHeight="1">
      <c r="A2036" s="545">
        <v>2673</v>
      </c>
      <c r="B2036" s="545" t="s">
        <v>11417</v>
      </c>
      <c r="C2036" s="545" t="s">
        <v>216</v>
      </c>
      <c r="D2036" s="546"/>
      <c r="E2036" s="171" t="str">
        <f t="shared" si="31"/>
        <v>1900</v>
      </c>
      <c r="F2036" s="547">
        <v>0</v>
      </c>
      <c r="G2036" s="548">
        <v>0</v>
      </c>
      <c r="H2036" s="547">
        <v>0</v>
      </c>
      <c r="I2036" s="545" t="s">
        <v>12675</v>
      </c>
      <c r="J2036" s="545"/>
      <c r="K2036" s="545" t="s">
        <v>13413</v>
      </c>
      <c r="L2036" s="545" t="s">
        <v>13413</v>
      </c>
      <c r="M2036" s="548" t="s">
        <v>13758</v>
      </c>
      <c r="N2036" s="545" t="s">
        <v>13413</v>
      </c>
      <c r="O2036" s="545" t="s">
        <v>13413</v>
      </c>
      <c r="P2036" s="549">
        <v>2233</v>
      </c>
      <c r="Q2036" s="549">
        <v>1</v>
      </c>
      <c r="R2036" s="549">
        <v>15</v>
      </c>
      <c r="S2036" s="548"/>
      <c r="T2036" s="548"/>
      <c r="U2036" s="99"/>
    </row>
    <row r="2037" spans="1:21" ht="19.5" customHeight="1">
      <c r="A2037" s="545">
        <v>2674</v>
      </c>
      <c r="B2037" s="545" t="s">
        <v>2784</v>
      </c>
      <c r="C2037" s="545" t="s">
        <v>922</v>
      </c>
      <c r="D2037" s="546"/>
      <c r="E2037" s="171" t="str">
        <f t="shared" si="31"/>
        <v>1900</v>
      </c>
      <c r="F2037" s="547">
        <v>0</v>
      </c>
      <c r="G2037" s="548">
        <v>0</v>
      </c>
      <c r="H2037" s="547">
        <v>0</v>
      </c>
      <c r="I2037" s="545" t="s">
        <v>12675</v>
      </c>
      <c r="J2037" s="545"/>
      <c r="K2037" s="545" t="s">
        <v>13413</v>
      </c>
      <c r="L2037" s="545" t="s">
        <v>13413</v>
      </c>
      <c r="M2037" s="548" t="s">
        <v>13758</v>
      </c>
      <c r="N2037" s="545" t="s">
        <v>13413</v>
      </c>
      <c r="O2037" s="545" t="s">
        <v>13413</v>
      </c>
      <c r="P2037" s="549">
        <v>2234</v>
      </c>
      <c r="Q2037" s="549">
        <v>1</v>
      </c>
      <c r="R2037" s="549">
        <v>15</v>
      </c>
      <c r="S2037" s="548"/>
      <c r="T2037" s="548"/>
      <c r="U2037" s="99"/>
    </row>
    <row r="2038" spans="1:21" ht="19.5" customHeight="1">
      <c r="A2038" s="545">
        <v>2675</v>
      </c>
      <c r="B2038" s="545" t="s">
        <v>2742</v>
      </c>
      <c r="C2038" s="545" t="s">
        <v>216</v>
      </c>
      <c r="D2038" s="546"/>
      <c r="E2038" s="171" t="str">
        <f t="shared" si="31"/>
        <v>1900</v>
      </c>
      <c r="F2038" s="547">
        <v>0</v>
      </c>
      <c r="G2038" s="548">
        <v>0</v>
      </c>
      <c r="H2038" s="547">
        <v>0</v>
      </c>
      <c r="I2038" s="545" t="s">
        <v>12675</v>
      </c>
      <c r="J2038" s="545"/>
      <c r="K2038" s="545" t="s">
        <v>13413</v>
      </c>
      <c r="L2038" s="545" t="s">
        <v>13413</v>
      </c>
      <c r="M2038" s="548" t="s">
        <v>13758</v>
      </c>
      <c r="N2038" s="545" t="s">
        <v>13413</v>
      </c>
      <c r="O2038" s="545" t="s">
        <v>13413</v>
      </c>
      <c r="P2038" s="549">
        <v>2235</v>
      </c>
      <c r="Q2038" s="549">
        <v>1</v>
      </c>
      <c r="R2038" s="549">
        <v>141</v>
      </c>
      <c r="S2038" s="548"/>
      <c r="T2038" s="548"/>
      <c r="U2038" s="99"/>
    </row>
    <row r="2039" spans="1:21" ht="19.5" customHeight="1">
      <c r="A2039" s="545">
        <v>2676</v>
      </c>
      <c r="B2039" s="545" t="s">
        <v>2743</v>
      </c>
      <c r="C2039" s="545" t="s">
        <v>216</v>
      </c>
      <c r="D2039" s="546"/>
      <c r="E2039" s="171" t="str">
        <f t="shared" si="31"/>
        <v>1900</v>
      </c>
      <c r="F2039" s="547">
        <v>0</v>
      </c>
      <c r="G2039" s="548">
        <v>0</v>
      </c>
      <c r="H2039" s="547">
        <v>0</v>
      </c>
      <c r="I2039" s="545" t="s">
        <v>12675</v>
      </c>
      <c r="J2039" s="545"/>
      <c r="K2039" s="545" t="s">
        <v>13413</v>
      </c>
      <c r="L2039" s="545" t="s">
        <v>13413</v>
      </c>
      <c r="M2039" s="548" t="s">
        <v>13758</v>
      </c>
      <c r="N2039" s="545" t="s">
        <v>13413</v>
      </c>
      <c r="O2039" s="545" t="s">
        <v>13413</v>
      </c>
      <c r="P2039" s="549">
        <v>2236</v>
      </c>
      <c r="Q2039" s="549">
        <v>1</v>
      </c>
      <c r="R2039" s="549">
        <v>141</v>
      </c>
      <c r="S2039" s="548"/>
      <c r="T2039" s="548"/>
      <c r="U2039" s="99"/>
    </row>
    <row r="2040" spans="1:21" ht="19.5" customHeight="1">
      <c r="A2040" s="545">
        <v>2677</v>
      </c>
      <c r="B2040" s="545" t="s">
        <v>11416</v>
      </c>
      <c r="C2040" s="545" t="s">
        <v>209</v>
      </c>
      <c r="D2040" s="546"/>
      <c r="E2040" s="171" t="str">
        <f t="shared" si="31"/>
        <v>1900</v>
      </c>
      <c r="F2040" s="547">
        <v>0</v>
      </c>
      <c r="G2040" s="548">
        <v>0</v>
      </c>
      <c r="H2040" s="547">
        <v>0</v>
      </c>
      <c r="I2040" s="545" t="s">
        <v>12719</v>
      </c>
      <c r="J2040" s="545"/>
      <c r="K2040" s="545" t="s">
        <v>13413</v>
      </c>
      <c r="L2040" s="545" t="s">
        <v>13413</v>
      </c>
      <c r="M2040" s="548" t="s">
        <v>13758</v>
      </c>
      <c r="N2040" s="545" t="s">
        <v>13413</v>
      </c>
      <c r="O2040" s="545" t="s">
        <v>14830</v>
      </c>
      <c r="P2040" s="549">
        <v>2237</v>
      </c>
      <c r="Q2040" s="549">
        <v>1</v>
      </c>
      <c r="R2040" s="549">
        <v>157</v>
      </c>
      <c r="S2040" s="548"/>
      <c r="T2040" s="548"/>
      <c r="U2040" s="99"/>
    </row>
    <row r="2041" spans="1:21" ht="19.5" customHeight="1">
      <c r="A2041" s="545">
        <v>2679</v>
      </c>
      <c r="B2041" s="545" t="s">
        <v>709</v>
      </c>
      <c r="C2041" s="545" t="s">
        <v>221</v>
      </c>
      <c r="D2041" s="546"/>
      <c r="E2041" s="171" t="str">
        <f t="shared" si="31"/>
        <v>1900</v>
      </c>
      <c r="F2041" s="547">
        <v>0</v>
      </c>
      <c r="G2041" s="548">
        <v>0</v>
      </c>
      <c r="H2041" s="547">
        <v>0</v>
      </c>
      <c r="I2041" s="545" t="s">
        <v>12687</v>
      </c>
      <c r="J2041" s="545"/>
      <c r="K2041" s="545" t="s">
        <v>13413</v>
      </c>
      <c r="L2041" s="545" t="s">
        <v>13972</v>
      </c>
      <c r="M2041" s="548" t="s">
        <v>13758</v>
      </c>
      <c r="N2041" s="545" t="s">
        <v>13413</v>
      </c>
      <c r="O2041" s="545" t="s">
        <v>15674</v>
      </c>
      <c r="P2041" s="549">
        <v>2239</v>
      </c>
      <c r="Q2041" s="549">
        <v>1</v>
      </c>
      <c r="R2041" s="549">
        <v>91</v>
      </c>
      <c r="S2041" s="548"/>
      <c r="T2041" s="548"/>
      <c r="U2041" s="99"/>
    </row>
    <row r="2042" spans="1:21" ht="19.5" customHeight="1">
      <c r="A2042" s="545">
        <v>2681</v>
      </c>
      <c r="B2042" s="545" t="s">
        <v>11415</v>
      </c>
      <c r="C2042" s="545" t="s">
        <v>206</v>
      </c>
      <c r="D2042" s="546"/>
      <c r="E2042" s="171" t="str">
        <f t="shared" si="31"/>
        <v>1900</v>
      </c>
      <c r="F2042" s="547">
        <v>0</v>
      </c>
      <c r="G2042" s="548">
        <v>0</v>
      </c>
      <c r="H2042" s="547">
        <v>0</v>
      </c>
      <c r="I2042" s="545" t="s">
        <v>12645</v>
      </c>
      <c r="J2042" s="545"/>
      <c r="K2042" s="545" t="s">
        <v>13413</v>
      </c>
      <c r="L2042" s="545" t="s">
        <v>13413</v>
      </c>
      <c r="M2042" s="548" t="s">
        <v>13758</v>
      </c>
      <c r="N2042" s="545" t="s">
        <v>22144</v>
      </c>
      <c r="O2042" s="545" t="s">
        <v>15675</v>
      </c>
      <c r="P2042" s="549">
        <v>2240</v>
      </c>
      <c r="Q2042" s="549">
        <v>1</v>
      </c>
      <c r="R2042" s="549">
        <v>12</v>
      </c>
      <c r="S2042" s="548"/>
      <c r="T2042" s="548">
        <v>37</v>
      </c>
      <c r="U2042" s="99"/>
    </row>
    <row r="2043" spans="1:21" ht="19.5" customHeight="1">
      <c r="A2043" s="545">
        <v>2682</v>
      </c>
      <c r="B2043" s="545" t="s">
        <v>835</v>
      </c>
      <c r="C2043" s="545" t="s">
        <v>221</v>
      </c>
      <c r="D2043" s="546"/>
      <c r="E2043" s="171" t="str">
        <f t="shared" si="31"/>
        <v>1900</v>
      </c>
      <c r="F2043" s="547">
        <v>0</v>
      </c>
      <c r="G2043" s="548">
        <v>0</v>
      </c>
      <c r="H2043" s="547">
        <v>0</v>
      </c>
      <c r="I2043" s="545" t="s">
        <v>12684</v>
      </c>
      <c r="J2043" s="545"/>
      <c r="K2043" s="545" t="s">
        <v>13413</v>
      </c>
      <c r="L2043" s="545" t="s">
        <v>13982</v>
      </c>
      <c r="M2043" s="548" t="s">
        <v>13758</v>
      </c>
      <c r="N2043" s="545" t="s">
        <v>13413</v>
      </c>
      <c r="O2043" s="545" t="s">
        <v>15676</v>
      </c>
      <c r="P2043" s="549">
        <v>2241</v>
      </c>
      <c r="Q2043" s="549">
        <v>1</v>
      </c>
      <c r="R2043" s="549">
        <v>95</v>
      </c>
      <c r="S2043" s="548"/>
      <c r="T2043" s="548"/>
      <c r="U2043" s="99"/>
    </row>
    <row r="2044" spans="1:21" ht="19.5" customHeight="1">
      <c r="A2044" s="545">
        <v>2683</v>
      </c>
      <c r="B2044" s="545" t="s">
        <v>6642</v>
      </c>
      <c r="C2044" s="545" t="s">
        <v>221</v>
      </c>
      <c r="D2044" s="546">
        <v>46052</v>
      </c>
      <c r="E2044" s="171" t="str">
        <f t="shared" si="31"/>
        <v>2026</v>
      </c>
      <c r="F2044" s="547">
        <v>36500</v>
      </c>
      <c r="G2044" s="548">
        <v>0.19</v>
      </c>
      <c r="H2044" s="547">
        <v>30672.27</v>
      </c>
      <c r="I2044" s="545" t="s">
        <v>12688</v>
      </c>
      <c r="J2044" s="545" t="s">
        <v>13307</v>
      </c>
      <c r="K2044" s="545" t="s">
        <v>13413</v>
      </c>
      <c r="L2044" s="545" t="s">
        <v>15677</v>
      </c>
      <c r="M2044" s="548" t="s">
        <v>13758</v>
      </c>
      <c r="N2044" s="545" t="s">
        <v>13413</v>
      </c>
      <c r="O2044" s="545" t="s">
        <v>15678</v>
      </c>
      <c r="P2044" s="549">
        <v>2242</v>
      </c>
      <c r="Q2044" s="549">
        <v>1</v>
      </c>
      <c r="R2044" s="549">
        <v>92</v>
      </c>
      <c r="S2044" s="548">
        <v>2228</v>
      </c>
      <c r="T2044" s="548"/>
      <c r="U2044" s="99"/>
    </row>
    <row r="2045" spans="1:21" ht="19.5" customHeight="1">
      <c r="A2045" s="545">
        <v>2684</v>
      </c>
      <c r="B2045" s="545" t="s">
        <v>11414</v>
      </c>
      <c r="C2045" s="545" t="s">
        <v>221</v>
      </c>
      <c r="D2045" s="546"/>
      <c r="E2045" s="171" t="str">
        <f t="shared" si="31"/>
        <v>1900</v>
      </c>
      <c r="F2045" s="547">
        <v>0</v>
      </c>
      <c r="G2045" s="548">
        <v>0</v>
      </c>
      <c r="H2045" s="547">
        <v>0</v>
      </c>
      <c r="I2045" s="545" t="s">
        <v>12684</v>
      </c>
      <c r="J2045" s="545"/>
      <c r="K2045" s="545" t="s">
        <v>13413</v>
      </c>
      <c r="L2045" s="545" t="s">
        <v>15679</v>
      </c>
      <c r="M2045" s="548" t="s">
        <v>13758</v>
      </c>
      <c r="N2045" s="545" t="s">
        <v>13413</v>
      </c>
      <c r="O2045" s="545" t="s">
        <v>15680</v>
      </c>
      <c r="P2045" s="549">
        <v>2243</v>
      </c>
      <c r="Q2045" s="549">
        <v>1</v>
      </c>
      <c r="R2045" s="549">
        <v>95</v>
      </c>
      <c r="S2045" s="548"/>
      <c r="T2045" s="548"/>
      <c r="U2045" s="99"/>
    </row>
    <row r="2046" spans="1:21" ht="19.5" customHeight="1">
      <c r="A2046" s="545">
        <v>2685</v>
      </c>
      <c r="B2046" s="545" t="s">
        <v>4480</v>
      </c>
      <c r="C2046" s="545" t="s">
        <v>311</v>
      </c>
      <c r="D2046" s="546">
        <v>46052</v>
      </c>
      <c r="E2046" s="171" t="str">
        <f t="shared" si="31"/>
        <v>2026</v>
      </c>
      <c r="F2046" s="547">
        <v>665827</v>
      </c>
      <c r="G2046" s="548">
        <v>0.19</v>
      </c>
      <c r="H2046" s="547">
        <v>559518.49</v>
      </c>
      <c r="I2046" s="545" t="s">
        <v>12657</v>
      </c>
      <c r="J2046" s="545" t="s">
        <v>13307</v>
      </c>
      <c r="K2046" s="545" t="s">
        <v>13413</v>
      </c>
      <c r="L2046" s="545" t="s">
        <v>13413</v>
      </c>
      <c r="M2046" s="548" t="s">
        <v>13758</v>
      </c>
      <c r="N2046" s="545" t="s">
        <v>13413</v>
      </c>
      <c r="O2046" s="545" t="s">
        <v>13413</v>
      </c>
      <c r="P2046" s="549">
        <v>2244</v>
      </c>
      <c r="Q2046" s="549">
        <v>1</v>
      </c>
      <c r="R2046" s="549">
        <v>69</v>
      </c>
      <c r="S2046" s="548">
        <v>2228</v>
      </c>
      <c r="T2046" s="548"/>
      <c r="U2046" s="99"/>
    </row>
    <row r="2047" spans="1:21" ht="19.5" customHeight="1">
      <c r="A2047" s="545">
        <v>2691</v>
      </c>
      <c r="B2047" s="545" t="s">
        <v>11413</v>
      </c>
      <c r="C2047" s="545" t="s">
        <v>311</v>
      </c>
      <c r="D2047" s="546"/>
      <c r="E2047" s="171" t="str">
        <f t="shared" si="31"/>
        <v>1900</v>
      </c>
      <c r="F2047" s="547">
        <v>0</v>
      </c>
      <c r="G2047" s="548">
        <v>0</v>
      </c>
      <c r="H2047" s="547">
        <v>0</v>
      </c>
      <c r="I2047" s="545" t="s">
        <v>12657</v>
      </c>
      <c r="J2047" s="545"/>
      <c r="K2047" s="545" t="s">
        <v>13413</v>
      </c>
      <c r="L2047" s="545" t="s">
        <v>13413</v>
      </c>
      <c r="M2047" s="548" t="s">
        <v>13758</v>
      </c>
      <c r="N2047" s="545" t="s">
        <v>13413</v>
      </c>
      <c r="O2047" s="545" t="s">
        <v>13413</v>
      </c>
      <c r="P2047" s="549">
        <v>2246</v>
      </c>
      <c r="Q2047" s="549">
        <v>1</v>
      </c>
      <c r="R2047" s="549">
        <v>69</v>
      </c>
      <c r="S2047" s="548"/>
      <c r="T2047" s="548"/>
      <c r="U2047" s="99"/>
    </row>
    <row r="2048" spans="1:21" ht="19.5" customHeight="1">
      <c r="A2048" s="545">
        <v>2692</v>
      </c>
      <c r="B2048" s="545" t="s">
        <v>11412</v>
      </c>
      <c r="C2048" s="545" t="s">
        <v>311</v>
      </c>
      <c r="D2048" s="546"/>
      <c r="E2048" s="171" t="str">
        <f t="shared" si="31"/>
        <v>1900</v>
      </c>
      <c r="F2048" s="547">
        <v>0</v>
      </c>
      <c r="G2048" s="548">
        <v>0</v>
      </c>
      <c r="H2048" s="547">
        <v>0</v>
      </c>
      <c r="I2048" s="545" t="s">
        <v>12657</v>
      </c>
      <c r="J2048" s="545"/>
      <c r="K2048" s="545" t="s">
        <v>13413</v>
      </c>
      <c r="L2048" s="545" t="s">
        <v>13413</v>
      </c>
      <c r="M2048" s="548" t="s">
        <v>13758</v>
      </c>
      <c r="N2048" s="545" t="s">
        <v>13413</v>
      </c>
      <c r="O2048" s="545" t="s">
        <v>13413</v>
      </c>
      <c r="P2048" s="549">
        <v>2247</v>
      </c>
      <c r="Q2048" s="549">
        <v>1</v>
      </c>
      <c r="R2048" s="549">
        <v>69</v>
      </c>
      <c r="S2048" s="548"/>
      <c r="T2048" s="548"/>
      <c r="U2048" s="99"/>
    </row>
    <row r="2049" spans="1:21" ht="19.5" customHeight="1">
      <c r="A2049" s="545">
        <v>2693</v>
      </c>
      <c r="B2049" s="545" t="s">
        <v>11411</v>
      </c>
      <c r="C2049" s="545" t="s">
        <v>221</v>
      </c>
      <c r="D2049" s="546"/>
      <c r="E2049" s="171" t="str">
        <f t="shared" si="31"/>
        <v>1900</v>
      </c>
      <c r="F2049" s="547">
        <v>0</v>
      </c>
      <c r="G2049" s="548">
        <v>0</v>
      </c>
      <c r="H2049" s="547">
        <v>0</v>
      </c>
      <c r="I2049" s="545" t="s">
        <v>12684</v>
      </c>
      <c r="J2049" s="545"/>
      <c r="K2049" s="545" t="s">
        <v>13413</v>
      </c>
      <c r="L2049" s="545" t="s">
        <v>15681</v>
      </c>
      <c r="M2049" s="548" t="s">
        <v>13758</v>
      </c>
      <c r="N2049" s="545" t="s">
        <v>13413</v>
      </c>
      <c r="O2049" s="545" t="s">
        <v>15682</v>
      </c>
      <c r="P2049" s="549">
        <v>2248</v>
      </c>
      <c r="Q2049" s="549">
        <v>1</v>
      </c>
      <c r="R2049" s="549">
        <v>95</v>
      </c>
      <c r="S2049" s="548"/>
      <c r="T2049" s="548"/>
      <c r="U2049" s="99"/>
    </row>
    <row r="2050" spans="1:21" ht="19.5" customHeight="1">
      <c r="A2050" s="545">
        <v>2694</v>
      </c>
      <c r="B2050" s="545" t="s">
        <v>11410</v>
      </c>
      <c r="C2050" s="545" t="s">
        <v>216</v>
      </c>
      <c r="D2050" s="546"/>
      <c r="E2050" s="171" t="str">
        <f t="shared" si="31"/>
        <v>1900</v>
      </c>
      <c r="F2050" s="547">
        <v>0</v>
      </c>
      <c r="G2050" s="548">
        <v>0</v>
      </c>
      <c r="H2050" s="547">
        <v>0</v>
      </c>
      <c r="I2050" s="545" t="s">
        <v>12656</v>
      </c>
      <c r="J2050" s="545"/>
      <c r="K2050" s="545" t="s">
        <v>13413</v>
      </c>
      <c r="L2050" s="545" t="s">
        <v>13982</v>
      </c>
      <c r="M2050" s="548" t="s">
        <v>13758</v>
      </c>
      <c r="N2050" s="545" t="s">
        <v>13413</v>
      </c>
      <c r="O2050" s="545" t="s">
        <v>15683</v>
      </c>
      <c r="P2050" s="549">
        <v>2249</v>
      </c>
      <c r="Q2050" s="549">
        <v>1</v>
      </c>
      <c r="R2050" s="549">
        <v>119</v>
      </c>
      <c r="S2050" s="548"/>
      <c r="T2050" s="548"/>
      <c r="U2050" s="99"/>
    </row>
    <row r="2051" spans="1:21" ht="19.5" customHeight="1">
      <c r="A2051" s="545">
        <v>2695</v>
      </c>
      <c r="B2051" s="545" t="s">
        <v>11409</v>
      </c>
      <c r="C2051" s="545" t="s">
        <v>216</v>
      </c>
      <c r="D2051" s="546"/>
      <c r="E2051" s="171" t="str">
        <f t="shared" si="31"/>
        <v>1900</v>
      </c>
      <c r="F2051" s="547">
        <v>0</v>
      </c>
      <c r="G2051" s="548">
        <v>0</v>
      </c>
      <c r="H2051" s="547">
        <v>0</v>
      </c>
      <c r="I2051" s="545" t="s">
        <v>12656</v>
      </c>
      <c r="J2051" s="545"/>
      <c r="K2051" s="545" t="s">
        <v>13413</v>
      </c>
      <c r="L2051" s="545" t="s">
        <v>14279</v>
      </c>
      <c r="M2051" s="548" t="s">
        <v>13758</v>
      </c>
      <c r="N2051" s="545" t="s">
        <v>13413</v>
      </c>
      <c r="O2051" s="545" t="s">
        <v>15684</v>
      </c>
      <c r="P2051" s="549">
        <v>2250</v>
      </c>
      <c r="Q2051" s="549">
        <v>1</v>
      </c>
      <c r="R2051" s="549">
        <v>119</v>
      </c>
      <c r="S2051" s="548"/>
      <c r="T2051" s="548"/>
      <c r="U2051" s="99"/>
    </row>
    <row r="2052" spans="1:21" ht="19.5" customHeight="1">
      <c r="A2052" s="545">
        <v>2696</v>
      </c>
      <c r="B2052" s="545" t="s">
        <v>11408</v>
      </c>
      <c r="C2052" s="545" t="s">
        <v>216</v>
      </c>
      <c r="D2052" s="546"/>
      <c r="E2052" s="171" t="str">
        <f t="shared" ref="E2052:E2115" si="32">TEXT(D2052,"YYYY")</f>
        <v>1900</v>
      </c>
      <c r="F2052" s="547">
        <v>0</v>
      </c>
      <c r="G2052" s="548">
        <v>0</v>
      </c>
      <c r="H2052" s="547">
        <v>0</v>
      </c>
      <c r="I2052" s="545" t="s">
        <v>12656</v>
      </c>
      <c r="J2052" s="545"/>
      <c r="K2052" s="545" t="s">
        <v>13413</v>
      </c>
      <c r="L2052" s="545" t="s">
        <v>14279</v>
      </c>
      <c r="M2052" s="548" t="s">
        <v>13758</v>
      </c>
      <c r="N2052" s="545" t="s">
        <v>13413</v>
      </c>
      <c r="O2052" s="545" t="s">
        <v>15685</v>
      </c>
      <c r="P2052" s="549">
        <v>2251</v>
      </c>
      <c r="Q2052" s="549">
        <v>1</v>
      </c>
      <c r="R2052" s="549">
        <v>119</v>
      </c>
      <c r="S2052" s="548"/>
      <c r="T2052" s="548"/>
      <c r="U2052" s="99"/>
    </row>
    <row r="2053" spans="1:21" ht="19.5" customHeight="1">
      <c r="A2053" s="545">
        <v>2697</v>
      </c>
      <c r="B2053" s="545" t="s">
        <v>11407</v>
      </c>
      <c r="C2053" s="545" t="s">
        <v>216</v>
      </c>
      <c r="D2053" s="546"/>
      <c r="E2053" s="171" t="str">
        <f t="shared" si="32"/>
        <v>1900</v>
      </c>
      <c r="F2053" s="547">
        <v>0</v>
      </c>
      <c r="G2053" s="548">
        <v>0</v>
      </c>
      <c r="H2053" s="547">
        <v>0</v>
      </c>
      <c r="I2053" s="545" t="s">
        <v>12656</v>
      </c>
      <c r="J2053" s="545"/>
      <c r="K2053" s="545" t="s">
        <v>13413</v>
      </c>
      <c r="L2053" s="545" t="s">
        <v>13972</v>
      </c>
      <c r="M2053" s="548" t="s">
        <v>13758</v>
      </c>
      <c r="N2053" s="545" t="s">
        <v>13413</v>
      </c>
      <c r="O2053" s="545" t="s">
        <v>15686</v>
      </c>
      <c r="P2053" s="549">
        <v>2252</v>
      </c>
      <c r="Q2053" s="549">
        <v>1</v>
      </c>
      <c r="R2053" s="549">
        <v>119</v>
      </c>
      <c r="S2053" s="548"/>
      <c r="T2053" s="548"/>
      <c r="U2053" s="99"/>
    </row>
    <row r="2054" spans="1:21" ht="19.5" customHeight="1">
      <c r="A2054" s="545">
        <v>2698</v>
      </c>
      <c r="B2054" s="545" t="s">
        <v>11406</v>
      </c>
      <c r="C2054" s="545" t="s">
        <v>216</v>
      </c>
      <c r="D2054" s="546"/>
      <c r="E2054" s="171" t="str">
        <f t="shared" si="32"/>
        <v>1900</v>
      </c>
      <c r="F2054" s="547">
        <v>0</v>
      </c>
      <c r="G2054" s="548">
        <v>0</v>
      </c>
      <c r="H2054" s="547">
        <v>0</v>
      </c>
      <c r="I2054" s="545" t="s">
        <v>12656</v>
      </c>
      <c r="J2054" s="545"/>
      <c r="K2054" s="545" t="s">
        <v>13413</v>
      </c>
      <c r="L2054" s="545" t="s">
        <v>13982</v>
      </c>
      <c r="M2054" s="548" t="s">
        <v>13758</v>
      </c>
      <c r="N2054" s="545" t="s">
        <v>13413</v>
      </c>
      <c r="O2054" s="545" t="s">
        <v>15687</v>
      </c>
      <c r="P2054" s="549">
        <v>2253</v>
      </c>
      <c r="Q2054" s="549">
        <v>1</v>
      </c>
      <c r="R2054" s="549">
        <v>119</v>
      </c>
      <c r="S2054" s="548"/>
      <c r="T2054" s="548"/>
      <c r="U2054" s="99"/>
    </row>
    <row r="2055" spans="1:21" ht="19.5" customHeight="1">
      <c r="A2055" s="545">
        <v>2699</v>
      </c>
      <c r="B2055" s="545" t="s">
        <v>11405</v>
      </c>
      <c r="C2055" s="545" t="s">
        <v>216</v>
      </c>
      <c r="D2055" s="546"/>
      <c r="E2055" s="171" t="str">
        <f t="shared" si="32"/>
        <v>1900</v>
      </c>
      <c r="F2055" s="547">
        <v>0</v>
      </c>
      <c r="G2055" s="548">
        <v>0</v>
      </c>
      <c r="H2055" s="547">
        <v>0</v>
      </c>
      <c r="I2055" s="545" t="s">
        <v>12656</v>
      </c>
      <c r="J2055" s="545"/>
      <c r="K2055" s="545" t="s">
        <v>13413</v>
      </c>
      <c r="L2055" s="545" t="s">
        <v>13982</v>
      </c>
      <c r="M2055" s="548" t="s">
        <v>13758</v>
      </c>
      <c r="N2055" s="545" t="s">
        <v>13413</v>
      </c>
      <c r="O2055" s="545" t="s">
        <v>15688</v>
      </c>
      <c r="P2055" s="549">
        <v>2254</v>
      </c>
      <c r="Q2055" s="549">
        <v>1</v>
      </c>
      <c r="R2055" s="549">
        <v>119</v>
      </c>
      <c r="S2055" s="548"/>
      <c r="T2055" s="548"/>
      <c r="U2055" s="99"/>
    </row>
    <row r="2056" spans="1:21" ht="19.5" customHeight="1">
      <c r="A2056" s="545">
        <v>2700</v>
      </c>
      <c r="B2056" s="545" t="s">
        <v>11404</v>
      </c>
      <c r="C2056" s="545" t="s">
        <v>216</v>
      </c>
      <c r="D2056" s="546"/>
      <c r="E2056" s="171" t="str">
        <f t="shared" si="32"/>
        <v>1900</v>
      </c>
      <c r="F2056" s="547">
        <v>0</v>
      </c>
      <c r="G2056" s="548">
        <v>0</v>
      </c>
      <c r="H2056" s="547">
        <v>0</v>
      </c>
      <c r="I2056" s="545" t="s">
        <v>12656</v>
      </c>
      <c r="J2056" s="545"/>
      <c r="K2056" s="545" t="s">
        <v>13413</v>
      </c>
      <c r="L2056" s="545" t="s">
        <v>13982</v>
      </c>
      <c r="M2056" s="548" t="s">
        <v>13758</v>
      </c>
      <c r="N2056" s="545" t="s">
        <v>13413</v>
      </c>
      <c r="O2056" s="545" t="s">
        <v>15688</v>
      </c>
      <c r="P2056" s="549">
        <v>2255</v>
      </c>
      <c r="Q2056" s="549">
        <v>1</v>
      </c>
      <c r="R2056" s="549">
        <v>119</v>
      </c>
      <c r="S2056" s="548"/>
      <c r="T2056" s="548"/>
      <c r="U2056" s="99"/>
    </row>
    <row r="2057" spans="1:21" ht="19.5" customHeight="1">
      <c r="A2057" s="545">
        <v>2701</v>
      </c>
      <c r="B2057" s="545" t="s">
        <v>11403</v>
      </c>
      <c r="C2057" s="545" t="s">
        <v>216</v>
      </c>
      <c r="D2057" s="546"/>
      <c r="E2057" s="171" t="str">
        <f t="shared" si="32"/>
        <v>1900</v>
      </c>
      <c r="F2057" s="547">
        <v>0</v>
      </c>
      <c r="G2057" s="548">
        <v>0</v>
      </c>
      <c r="H2057" s="547">
        <v>0</v>
      </c>
      <c r="I2057" s="545" t="s">
        <v>12656</v>
      </c>
      <c r="J2057" s="545"/>
      <c r="K2057" s="545" t="s">
        <v>13413</v>
      </c>
      <c r="L2057" s="545" t="s">
        <v>13982</v>
      </c>
      <c r="M2057" s="548" t="s">
        <v>13758</v>
      </c>
      <c r="N2057" s="545" t="s">
        <v>13413</v>
      </c>
      <c r="O2057" s="545" t="s">
        <v>15689</v>
      </c>
      <c r="P2057" s="549">
        <v>2256</v>
      </c>
      <c r="Q2057" s="549">
        <v>1</v>
      </c>
      <c r="R2057" s="549">
        <v>119</v>
      </c>
      <c r="S2057" s="548"/>
      <c r="T2057" s="548"/>
      <c r="U2057" s="99"/>
    </row>
    <row r="2058" spans="1:21" ht="19.5" customHeight="1">
      <c r="A2058" s="545">
        <v>2702</v>
      </c>
      <c r="B2058" s="545" t="s">
        <v>11402</v>
      </c>
      <c r="C2058" s="545" t="s">
        <v>216</v>
      </c>
      <c r="D2058" s="546"/>
      <c r="E2058" s="171" t="str">
        <f t="shared" si="32"/>
        <v>1900</v>
      </c>
      <c r="F2058" s="547">
        <v>0</v>
      </c>
      <c r="G2058" s="548">
        <v>0</v>
      </c>
      <c r="H2058" s="547">
        <v>0</v>
      </c>
      <c r="I2058" s="545" t="s">
        <v>12656</v>
      </c>
      <c r="J2058" s="545"/>
      <c r="K2058" s="545" t="s">
        <v>13413</v>
      </c>
      <c r="L2058" s="545" t="s">
        <v>13982</v>
      </c>
      <c r="M2058" s="548" t="s">
        <v>13758</v>
      </c>
      <c r="N2058" s="545" t="s">
        <v>13413</v>
      </c>
      <c r="O2058" s="545" t="s">
        <v>15690</v>
      </c>
      <c r="P2058" s="549">
        <v>2257</v>
      </c>
      <c r="Q2058" s="549">
        <v>1</v>
      </c>
      <c r="R2058" s="549">
        <v>119</v>
      </c>
      <c r="S2058" s="548"/>
      <c r="T2058" s="548"/>
      <c r="U2058" s="99"/>
    </row>
    <row r="2059" spans="1:21" ht="19.5" customHeight="1">
      <c r="A2059" s="545">
        <v>2703</v>
      </c>
      <c r="B2059" s="545" t="s">
        <v>11401</v>
      </c>
      <c r="C2059" s="545" t="s">
        <v>216</v>
      </c>
      <c r="D2059" s="546"/>
      <c r="E2059" s="171" t="str">
        <f t="shared" si="32"/>
        <v>1900</v>
      </c>
      <c r="F2059" s="547">
        <v>0</v>
      </c>
      <c r="G2059" s="548">
        <v>0</v>
      </c>
      <c r="H2059" s="547">
        <v>0</v>
      </c>
      <c r="I2059" s="545" t="s">
        <v>12656</v>
      </c>
      <c r="J2059" s="545"/>
      <c r="K2059" s="545" t="s">
        <v>13413</v>
      </c>
      <c r="L2059" s="545" t="s">
        <v>13982</v>
      </c>
      <c r="M2059" s="548" t="s">
        <v>13758</v>
      </c>
      <c r="N2059" s="545" t="s">
        <v>13413</v>
      </c>
      <c r="O2059" s="545" t="s">
        <v>15691</v>
      </c>
      <c r="P2059" s="549">
        <v>2258</v>
      </c>
      <c r="Q2059" s="549">
        <v>1</v>
      </c>
      <c r="R2059" s="549">
        <v>119</v>
      </c>
      <c r="S2059" s="548"/>
      <c r="T2059" s="548"/>
      <c r="U2059" s="99"/>
    </row>
    <row r="2060" spans="1:21" ht="19.5" customHeight="1">
      <c r="A2060" s="545">
        <v>2704</v>
      </c>
      <c r="B2060" s="545" t="s">
        <v>1520</v>
      </c>
      <c r="C2060" s="545" t="s">
        <v>216</v>
      </c>
      <c r="D2060" s="546"/>
      <c r="E2060" s="171" t="str">
        <f t="shared" si="32"/>
        <v>1900</v>
      </c>
      <c r="F2060" s="547">
        <v>0</v>
      </c>
      <c r="G2060" s="548">
        <v>0</v>
      </c>
      <c r="H2060" s="547">
        <v>0</v>
      </c>
      <c r="I2060" s="545" t="s">
        <v>12656</v>
      </c>
      <c r="J2060" s="545"/>
      <c r="K2060" s="545" t="s">
        <v>13413</v>
      </c>
      <c r="L2060" s="545" t="s">
        <v>13982</v>
      </c>
      <c r="M2060" s="548" t="s">
        <v>13758</v>
      </c>
      <c r="N2060" s="545" t="s">
        <v>13413</v>
      </c>
      <c r="O2060" s="545" t="s">
        <v>15691</v>
      </c>
      <c r="P2060" s="549">
        <v>2259</v>
      </c>
      <c r="Q2060" s="549">
        <v>1</v>
      </c>
      <c r="R2060" s="549">
        <v>119</v>
      </c>
      <c r="S2060" s="548"/>
      <c r="T2060" s="548"/>
      <c r="U2060" s="99"/>
    </row>
    <row r="2061" spans="1:21" ht="19.5" customHeight="1">
      <c r="A2061" s="545">
        <v>2705</v>
      </c>
      <c r="B2061" s="545" t="s">
        <v>11400</v>
      </c>
      <c r="C2061" s="545" t="s">
        <v>216</v>
      </c>
      <c r="D2061" s="546"/>
      <c r="E2061" s="171" t="str">
        <f t="shared" si="32"/>
        <v>1900</v>
      </c>
      <c r="F2061" s="547">
        <v>0</v>
      </c>
      <c r="G2061" s="548">
        <v>0</v>
      </c>
      <c r="H2061" s="547">
        <v>0</v>
      </c>
      <c r="I2061" s="545" t="s">
        <v>12656</v>
      </c>
      <c r="J2061" s="545"/>
      <c r="K2061" s="545" t="s">
        <v>13413</v>
      </c>
      <c r="L2061" s="545" t="s">
        <v>15692</v>
      </c>
      <c r="M2061" s="548" t="s">
        <v>13758</v>
      </c>
      <c r="N2061" s="545" t="s">
        <v>13413</v>
      </c>
      <c r="O2061" s="545" t="s">
        <v>15693</v>
      </c>
      <c r="P2061" s="549">
        <v>2260</v>
      </c>
      <c r="Q2061" s="549">
        <v>1</v>
      </c>
      <c r="R2061" s="549">
        <v>119</v>
      </c>
      <c r="S2061" s="548"/>
      <c r="T2061" s="548"/>
      <c r="U2061" s="99"/>
    </row>
    <row r="2062" spans="1:21" ht="19.5" customHeight="1">
      <c r="A2062" s="545">
        <v>2706</v>
      </c>
      <c r="B2062" s="545" t="s">
        <v>11399</v>
      </c>
      <c r="C2062" s="545" t="s">
        <v>216</v>
      </c>
      <c r="D2062" s="546"/>
      <c r="E2062" s="171" t="str">
        <f t="shared" si="32"/>
        <v>1900</v>
      </c>
      <c r="F2062" s="547">
        <v>0</v>
      </c>
      <c r="G2062" s="548">
        <v>0</v>
      </c>
      <c r="H2062" s="547">
        <v>0</v>
      </c>
      <c r="I2062" s="545" t="s">
        <v>12656</v>
      </c>
      <c r="J2062" s="545"/>
      <c r="K2062" s="545" t="s">
        <v>13413</v>
      </c>
      <c r="L2062" s="545" t="s">
        <v>13982</v>
      </c>
      <c r="M2062" s="548" t="s">
        <v>13758</v>
      </c>
      <c r="N2062" s="545" t="s">
        <v>13413</v>
      </c>
      <c r="O2062" s="545" t="s">
        <v>15694</v>
      </c>
      <c r="P2062" s="549">
        <v>2261</v>
      </c>
      <c r="Q2062" s="549">
        <v>1</v>
      </c>
      <c r="R2062" s="549">
        <v>119</v>
      </c>
      <c r="S2062" s="548"/>
      <c r="T2062" s="548"/>
      <c r="U2062" s="99"/>
    </row>
    <row r="2063" spans="1:21" ht="19.5" customHeight="1">
      <c r="A2063" s="545">
        <v>2708</v>
      </c>
      <c r="B2063" s="545" t="s">
        <v>3342</v>
      </c>
      <c r="C2063" s="545" t="s">
        <v>216</v>
      </c>
      <c r="D2063" s="546"/>
      <c r="E2063" s="171" t="str">
        <f t="shared" si="32"/>
        <v>1900</v>
      </c>
      <c r="F2063" s="547">
        <v>0</v>
      </c>
      <c r="G2063" s="548">
        <v>0</v>
      </c>
      <c r="H2063" s="547">
        <v>0</v>
      </c>
      <c r="I2063" s="545" t="s">
        <v>12678</v>
      </c>
      <c r="J2063" s="545"/>
      <c r="K2063" s="545" t="s">
        <v>13413</v>
      </c>
      <c r="L2063" s="545" t="s">
        <v>13413</v>
      </c>
      <c r="M2063" s="548" t="s">
        <v>13758</v>
      </c>
      <c r="N2063" s="545" t="s">
        <v>13413</v>
      </c>
      <c r="O2063" s="545" t="s">
        <v>13413</v>
      </c>
      <c r="P2063" s="549">
        <v>2262</v>
      </c>
      <c r="Q2063" s="549">
        <v>1</v>
      </c>
      <c r="R2063" s="549">
        <v>23</v>
      </c>
      <c r="S2063" s="548"/>
      <c r="T2063" s="548"/>
      <c r="U2063" s="99"/>
    </row>
    <row r="2064" spans="1:21" ht="19.5" customHeight="1">
      <c r="A2064" s="545">
        <v>2711</v>
      </c>
      <c r="B2064" s="545" t="s">
        <v>11398</v>
      </c>
      <c r="C2064" s="545" t="s">
        <v>221</v>
      </c>
      <c r="D2064" s="546"/>
      <c r="E2064" s="171" t="str">
        <f t="shared" si="32"/>
        <v>1900</v>
      </c>
      <c r="F2064" s="547">
        <v>0</v>
      </c>
      <c r="G2064" s="548">
        <v>0</v>
      </c>
      <c r="H2064" s="547">
        <v>0</v>
      </c>
      <c r="I2064" s="545" t="s">
        <v>12663</v>
      </c>
      <c r="J2064" s="545"/>
      <c r="K2064" s="545" t="s">
        <v>13413</v>
      </c>
      <c r="L2064" s="545" t="s">
        <v>15695</v>
      </c>
      <c r="M2064" s="548" t="s">
        <v>13758</v>
      </c>
      <c r="N2064" s="545" t="s">
        <v>13413</v>
      </c>
      <c r="O2064" s="545" t="s">
        <v>14897</v>
      </c>
      <c r="P2064" s="549">
        <v>2265</v>
      </c>
      <c r="Q2064" s="549">
        <v>1</v>
      </c>
      <c r="R2064" s="549">
        <v>21</v>
      </c>
      <c r="S2064" s="548"/>
      <c r="T2064" s="548"/>
      <c r="U2064" s="99"/>
    </row>
    <row r="2065" spans="1:21" ht="19.5" customHeight="1">
      <c r="A2065" s="545">
        <v>2712</v>
      </c>
      <c r="B2065" s="545" t="s">
        <v>11397</v>
      </c>
      <c r="C2065" s="545" t="s">
        <v>206</v>
      </c>
      <c r="D2065" s="546">
        <v>44589</v>
      </c>
      <c r="E2065" s="171" t="str">
        <f t="shared" si="32"/>
        <v>2022</v>
      </c>
      <c r="F2065" s="547">
        <v>5343</v>
      </c>
      <c r="G2065" s="548">
        <v>0.19</v>
      </c>
      <c r="H2065" s="547">
        <v>4489.92</v>
      </c>
      <c r="I2065" s="545" t="s">
        <v>12640</v>
      </c>
      <c r="J2065" s="545" t="s">
        <v>13297</v>
      </c>
      <c r="K2065" s="545" t="s">
        <v>13413</v>
      </c>
      <c r="L2065" s="545" t="s">
        <v>13413</v>
      </c>
      <c r="M2065" s="548" t="s">
        <v>13758</v>
      </c>
      <c r="N2065" s="545" t="s">
        <v>13413</v>
      </c>
      <c r="O2065" s="545" t="s">
        <v>13413</v>
      </c>
      <c r="P2065" s="549">
        <v>2266</v>
      </c>
      <c r="Q2065" s="549">
        <v>1</v>
      </c>
      <c r="R2065" s="549">
        <v>1</v>
      </c>
      <c r="S2065" s="548">
        <v>2257</v>
      </c>
      <c r="T2065" s="548"/>
      <c r="U2065" s="99"/>
    </row>
    <row r="2066" spans="1:21" ht="19.5" customHeight="1">
      <c r="A2066" s="545">
        <v>2717</v>
      </c>
      <c r="B2066" s="545" t="s">
        <v>6369</v>
      </c>
      <c r="C2066" s="545" t="s">
        <v>206</v>
      </c>
      <c r="D2066" s="546">
        <v>46052</v>
      </c>
      <c r="E2066" s="171" t="str">
        <f t="shared" si="32"/>
        <v>2026</v>
      </c>
      <c r="F2066" s="547">
        <v>16731</v>
      </c>
      <c r="G2066" s="548">
        <v>0.19</v>
      </c>
      <c r="H2066" s="547">
        <v>14059.66</v>
      </c>
      <c r="I2066" s="545" t="s">
        <v>12709</v>
      </c>
      <c r="J2066" s="545" t="s">
        <v>13307</v>
      </c>
      <c r="K2066" s="545" t="s">
        <v>15696</v>
      </c>
      <c r="L2066" s="545" t="s">
        <v>13413</v>
      </c>
      <c r="M2066" s="548" t="s">
        <v>13758</v>
      </c>
      <c r="N2066" s="545" t="s">
        <v>13413</v>
      </c>
      <c r="O2066" s="545" t="s">
        <v>15697</v>
      </c>
      <c r="P2066" s="549">
        <v>2269</v>
      </c>
      <c r="Q2066" s="549">
        <v>1</v>
      </c>
      <c r="R2066" s="549">
        <v>124</v>
      </c>
      <c r="S2066" s="548">
        <v>2228</v>
      </c>
      <c r="T2066" s="548"/>
      <c r="U2066" s="99"/>
    </row>
    <row r="2067" spans="1:21" ht="19.5" customHeight="1">
      <c r="A2067" s="545">
        <v>2718</v>
      </c>
      <c r="B2067" s="545" t="s">
        <v>2110</v>
      </c>
      <c r="C2067" s="545" t="s">
        <v>216</v>
      </c>
      <c r="D2067" s="546">
        <v>46052</v>
      </c>
      <c r="E2067" s="171" t="str">
        <f t="shared" si="32"/>
        <v>2026</v>
      </c>
      <c r="F2067" s="547">
        <v>28374</v>
      </c>
      <c r="G2067" s="548">
        <v>0.19</v>
      </c>
      <c r="H2067" s="547">
        <v>23843.7</v>
      </c>
      <c r="I2067" s="545" t="s">
        <v>12650</v>
      </c>
      <c r="J2067" s="545" t="s">
        <v>13307</v>
      </c>
      <c r="K2067" s="545" t="s">
        <v>13413</v>
      </c>
      <c r="L2067" s="545" t="s">
        <v>15698</v>
      </c>
      <c r="M2067" s="548" t="s">
        <v>13758</v>
      </c>
      <c r="N2067" s="545" t="s">
        <v>13413</v>
      </c>
      <c r="O2067" s="545" t="s">
        <v>13413</v>
      </c>
      <c r="P2067" s="549">
        <v>2270</v>
      </c>
      <c r="Q2067" s="549">
        <v>1</v>
      </c>
      <c r="R2067" s="549">
        <v>127</v>
      </c>
      <c r="S2067" s="548">
        <v>2228</v>
      </c>
      <c r="T2067" s="548"/>
      <c r="U2067" s="99"/>
    </row>
    <row r="2068" spans="1:21" ht="19.5" customHeight="1">
      <c r="A2068" s="545">
        <v>2719</v>
      </c>
      <c r="B2068" s="545" t="s">
        <v>231</v>
      </c>
      <c r="C2068" s="545" t="s">
        <v>209</v>
      </c>
      <c r="D2068" s="546">
        <v>46052</v>
      </c>
      <c r="E2068" s="171" t="str">
        <f t="shared" si="32"/>
        <v>2026</v>
      </c>
      <c r="F2068" s="547">
        <v>2375</v>
      </c>
      <c r="G2068" s="548">
        <v>0.19</v>
      </c>
      <c r="H2068" s="547">
        <v>1995.8</v>
      </c>
      <c r="I2068" s="545" t="s">
        <v>12644</v>
      </c>
      <c r="J2068" s="545" t="s">
        <v>13307</v>
      </c>
      <c r="K2068" s="545" t="s">
        <v>13413</v>
      </c>
      <c r="L2068" s="545" t="s">
        <v>13413</v>
      </c>
      <c r="M2068" s="548" t="s">
        <v>13758</v>
      </c>
      <c r="N2068" s="545" t="s">
        <v>13413</v>
      </c>
      <c r="O2068" s="545" t="s">
        <v>13413</v>
      </c>
      <c r="P2068" s="549">
        <v>2271</v>
      </c>
      <c r="Q2068" s="549">
        <v>1</v>
      </c>
      <c r="R2068" s="549">
        <v>62</v>
      </c>
      <c r="S2068" s="548">
        <v>2228</v>
      </c>
      <c r="T2068" s="548"/>
      <c r="U2068" s="99"/>
    </row>
    <row r="2069" spans="1:21" ht="19.5" customHeight="1">
      <c r="A2069" s="545">
        <v>2720</v>
      </c>
      <c r="B2069" s="545" t="s">
        <v>4531</v>
      </c>
      <c r="C2069" s="545" t="s">
        <v>437</v>
      </c>
      <c r="D2069" s="546">
        <v>44655</v>
      </c>
      <c r="E2069" s="171" t="str">
        <f t="shared" si="32"/>
        <v>2022</v>
      </c>
      <c r="F2069" s="547">
        <v>1214141.01</v>
      </c>
      <c r="G2069" s="548">
        <v>0.19</v>
      </c>
      <c r="H2069" s="547">
        <v>1020286.56</v>
      </c>
      <c r="I2069" s="545" t="s">
        <v>12668</v>
      </c>
      <c r="J2069" s="545" t="s">
        <v>13298</v>
      </c>
      <c r="K2069" s="545" t="s">
        <v>13413</v>
      </c>
      <c r="L2069" s="545" t="s">
        <v>14053</v>
      </c>
      <c r="M2069" s="548" t="s">
        <v>13868</v>
      </c>
      <c r="N2069" s="545" t="s">
        <v>13413</v>
      </c>
      <c r="O2069" s="545" t="s">
        <v>13413</v>
      </c>
      <c r="P2069" s="549">
        <v>2272</v>
      </c>
      <c r="Q2069" s="549">
        <v>2</v>
      </c>
      <c r="R2069" s="549">
        <v>7</v>
      </c>
      <c r="S2069" s="548">
        <v>1012</v>
      </c>
      <c r="T2069" s="548"/>
      <c r="U2069" s="99"/>
    </row>
    <row r="2070" spans="1:21" ht="19.5" customHeight="1">
      <c r="A2070" s="545">
        <v>2721</v>
      </c>
      <c r="B2070" s="545" t="s">
        <v>986</v>
      </c>
      <c r="C2070" s="545" t="s">
        <v>437</v>
      </c>
      <c r="D2070" s="546"/>
      <c r="E2070" s="171" t="str">
        <f t="shared" si="32"/>
        <v>1900</v>
      </c>
      <c r="F2070" s="547">
        <v>0</v>
      </c>
      <c r="G2070" s="548">
        <v>0</v>
      </c>
      <c r="H2070" s="547">
        <v>0</v>
      </c>
      <c r="I2070" s="545" t="s">
        <v>12668</v>
      </c>
      <c r="J2070" s="545"/>
      <c r="K2070" s="545" t="s">
        <v>13413</v>
      </c>
      <c r="L2070" s="545" t="s">
        <v>13413</v>
      </c>
      <c r="M2070" s="548" t="s">
        <v>13868</v>
      </c>
      <c r="N2070" s="545" t="s">
        <v>13413</v>
      </c>
      <c r="O2070" s="545" t="s">
        <v>13413</v>
      </c>
      <c r="P2070" s="549">
        <v>2273</v>
      </c>
      <c r="Q2070" s="549">
        <v>2</v>
      </c>
      <c r="R2070" s="549">
        <v>7</v>
      </c>
      <c r="S2070" s="548"/>
      <c r="T2070" s="548"/>
      <c r="U2070" s="99"/>
    </row>
    <row r="2071" spans="1:21" ht="19.5" customHeight="1">
      <c r="A2071" s="545">
        <v>2722</v>
      </c>
      <c r="B2071" s="545" t="s">
        <v>11396</v>
      </c>
      <c r="C2071" s="545" t="s">
        <v>216</v>
      </c>
      <c r="D2071" s="546"/>
      <c r="E2071" s="171" t="str">
        <f t="shared" si="32"/>
        <v>1900</v>
      </c>
      <c r="F2071" s="547">
        <v>0</v>
      </c>
      <c r="G2071" s="548">
        <v>0</v>
      </c>
      <c r="H2071" s="547">
        <v>0</v>
      </c>
      <c r="I2071" s="545" t="s">
        <v>12661</v>
      </c>
      <c r="J2071" s="545"/>
      <c r="K2071" s="545" t="s">
        <v>13413</v>
      </c>
      <c r="L2071" s="545" t="s">
        <v>13906</v>
      </c>
      <c r="M2071" s="548" t="s">
        <v>13758</v>
      </c>
      <c r="N2071" s="545" t="s">
        <v>13413</v>
      </c>
      <c r="O2071" s="545" t="s">
        <v>15699</v>
      </c>
      <c r="P2071" s="549">
        <v>2274</v>
      </c>
      <c r="Q2071" s="549">
        <v>1</v>
      </c>
      <c r="R2071" s="549">
        <v>89</v>
      </c>
      <c r="S2071" s="548"/>
      <c r="T2071" s="548"/>
      <c r="U2071" s="99"/>
    </row>
    <row r="2072" spans="1:21" ht="19.5" customHeight="1">
      <c r="A2072" s="545">
        <v>2723</v>
      </c>
      <c r="B2072" s="545" t="s">
        <v>840</v>
      </c>
      <c r="C2072" s="545" t="s">
        <v>221</v>
      </c>
      <c r="D2072" s="546"/>
      <c r="E2072" s="171" t="str">
        <f t="shared" si="32"/>
        <v>1900</v>
      </c>
      <c r="F2072" s="547">
        <v>0</v>
      </c>
      <c r="G2072" s="548">
        <v>0</v>
      </c>
      <c r="H2072" s="547">
        <v>0</v>
      </c>
      <c r="I2072" s="545" t="s">
        <v>12684</v>
      </c>
      <c r="J2072" s="545"/>
      <c r="K2072" s="545" t="s">
        <v>13413</v>
      </c>
      <c r="L2072" s="545" t="s">
        <v>13982</v>
      </c>
      <c r="M2072" s="548" t="s">
        <v>13758</v>
      </c>
      <c r="N2072" s="545" t="s">
        <v>13413</v>
      </c>
      <c r="O2072" s="545" t="s">
        <v>15700</v>
      </c>
      <c r="P2072" s="549">
        <v>2275</v>
      </c>
      <c r="Q2072" s="549">
        <v>1</v>
      </c>
      <c r="R2072" s="549">
        <v>95</v>
      </c>
      <c r="S2072" s="548"/>
      <c r="T2072" s="548"/>
      <c r="U2072" s="99"/>
    </row>
    <row r="2073" spans="1:21" ht="19.5" customHeight="1">
      <c r="A2073" s="545">
        <v>2724</v>
      </c>
      <c r="B2073" s="545" t="s">
        <v>784</v>
      </c>
      <c r="C2073" s="545" t="s">
        <v>206</v>
      </c>
      <c r="D2073" s="546">
        <v>43528</v>
      </c>
      <c r="E2073" s="171" t="str">
        <f t="shared" si="32"/>
        <v>2019</v>
      </c>
      <c r="F2073" s="547">
        <v>1054.99</v>
      </c>
      <c r="G2073" s="548">
        <v>0.19</v>
      </c>
      <c r="H2073" s="547">
        <v>886.55</v>
      </c>
      <c r="I2073" s="545" t="s">
        <v>12643</v>
      </c>
      <c r="J2073" s="545" t="s">
        <v>13298</v>
      </c>
      <c r="K2073" s="545" t="s">
        <v>13413</v>
      </c>
      <c r="L2073" s="545" t="s">
        <v>13982</v>
      </c>
      <c r="M2073" s="548" t="s">
        <v>13758</v>
      </c>
      <c r="N2073" s="545" t="s">
        <v>13413</v>
      </c>
      <c r="O2073" s="545" t="s">
        <v>15701</v>
      </c>
      <c r="P2073" s="549">
        <v>2276</v>
      </c>
      <c r="Q2073" s="549">
        <v>1</v>
      </c>
      <c r="R2073" s="549">
        <v>6</v>
      </c>
      <c r="S2073" s="548">
        <v>1012</v>
      </c>
      <c r="T2073" s="548"/>
      <c r="U2073" s="99"/>
    </row>
    <row r="2074" spans="1:21" ht="19.5" customHeight="1">
      <c r="A2074" s="545">
        <v>2725</v>
      </c>
      <c r="B2074" s="545" t="s">
        <v>11395</v>
      </c>
      <c r="C2074" s="545" t="s">
        <v>206</v>
      </c>
      <c r="D2074" s="546"/>
      <c r="E2074" s="171" t="str">
        <f t="shared" si="32"/>
        <v>1900</v>
      </c>
      <c r="F2074" s="547">
        <v>0</v>
      </c>
      <c r="G2074" s="548">
        <v>0</v>
      </c>
      <c r="H2074" s="547">
        <v>0</v>
      </c>
      <c r="I2074" s="545" t="s">
        <v>12643</v>
      </c>
      <c r="J2074" s="545"/>
      <c r="K2074" s="545" t="s">
        <v>15702</v>
      </c>
      <c r="L2074" s="545" t="s">
        <v>13982</v>
      </c>
      <c r="M2074" s="548" t="s">
        <v>13758</v>
      </c>
      <c r="N2074" s="545" t="s">
        <v>13413</v>
      </c>
      <c r="O2074" s="545" t="s">
        <v>15703</v>
      </c>
      <c r="P2074" s="549">
        <v>2277</v>
      </c>
      <c r="Q2074" s="549">
        <v>1</v>
      </c>
      <c r="R2074" s="549">
        <v>6</v>
      </c>
      <c r="S2074" s="548"/>
      <c r="T2074" s="548"/>
      <c r="U2074" s="99"/>
    </row>
    <row r="2075" spans="1:21" ht="19.5" customHeight="1">
      <c r="A2075" s="545">
        <v>2726</v>
      </c>
      <c r="B2075" s="545" t="s">
        <v>721</v>
      </c>
      <c r="C2075" s="545" t="s">
        <v>206</v>
      </c>
      <c r="D2075" s="546"/>
      <c r="E2075" s="171" t="str">
        <f t="shared" si="32"/>
        <v>1900</v>
      </c>
      <c r="F2075" s="547">
        <v>0</v>
      </c>
      <c r="G2075" s="548">
        <v>0</v>
      </c>
      <c r="H2075" s="547">
        <v>0</v>
      </c>
      <c r="I2075" s="545" t="s">
        <v>12643</v>
      </c>
      <c r="J2075" s="545"/>
      <c r="K2075" s="545" t="s">
        <v>13413</v>
      </c>
      <c r="L2075" s="545" t="s">
        <v>13982</v>
      </c>
      <c r="M2075" s="548" t="s">
        <v>13758</v>
      </c>
      <c r="N2075" s="545" t="s">
        <v>13413</v>
      </c>
      <c r="O2075" s="545" t="s">
        <v>15704</v>
      </c>
      <c r="P2075" s="549">
        <v>2278</v>
      </c>
      <c r="Q2075" s="549">
        <v>1</v>
      </c>
      <c r="R2075" s="549">
        <v>6</v>
      </c>
      <c r="S2075" s="548"/>
      <c r="T2075" s="548"/>
      <c r="U2075" s="99"/>
    </row>
    <row r="2076" spans="1:21" ht="19.5" customHeight="1">
      <c r="A2076" s="545">
        <v>2727</v>
      </c>
      <c r="B2076" s="545" t="s">
        <v>770</v>
      </c>
      <c r="C2076" s="545" t="s">
        <v>221</v>
      </c>
      <c r="D2076" s="546"/>
      <c r="E2076" s="171" t="str">
        <f t="shared" si="32"/>
        <v>1900</v>
      </c>
      <c r="F2076" s="547">
        <v>0</v>
      </c>
      <c r="G2076" s="548">
        <v>0</v>
      </c>
      <c r="H2076" s="547">
        <v>0</v>
      </c>
      <c r="I2076" s="545" t="s">
        <v>12643</v>
      </c>
      <c r="J2076" s="545"/>
      <c r="K2076" s="545" t="s">
        <v>13413</v>
      </c>
      <c r="L2076" s="545" t="s">
        <v>13413</v>
      </c>
      <c r="M2076" s="548" t="s">
        <v>13758</v>
      </c>
      <c r="N2076" s="545" t="s">
        <v>13413</v>
      </c>
      <c r="O2076" s="545" t="s">
        <v>13413</v>
      </c>
      <c r="P2076" s="549">
        <v>2279</v>
      </c>
      <c r="Q2076" s="549">
        <v>1</v>
      </c>
      <c r="R2076" s="549">
        <v>6</v>
      </c>
      <c r="S2076" s="548"/>
      <c r="T2076" s="548"/>
      <c r="U2076" s="99"/>
    </row>
    <row r="2077" spans="1:21" ht="19.5" customHeight="1">
      <c r="A2077" s="545">
        <v>2728</v>
      </c>
      <c r="B2077" s="545" t="s">
        <v>771</v>
      </c>
      <c r="C2077" s="545" t="s">
        <v>221</v>
      </c>
      <c r="D2077" s="546"/>
      <c r="E2077" s="171" t="str">
        <f t="shared" si="32"/>
        <v>1900</v>
      </c>
      <c r="F2077" s="547">
        <v>0</v>
      </c>
      <c r="G2077" s="548">
        <v>0</v>
      </c>
      <c r="H2077" s="547">
        <v>0</v>
      </c>
      <c r="I2077" s="545" t="s">
        <v>12643</v>
      </c>
      <c r="J2077" s="545"/>
      <c r="K2077" s="545" t="s">
        <v>13413</v>
      </c>
      <c r="L2077" s="545" t="s">
        <v>13413</v>
      </c>
      <c r="M2077" s="548" t="s">
        <v>13758</v>
      </c>
      <c r="N2077" s="545" t="s">
        <v>13413</v>
      </c>
      <c r="O2077" s="545" t="s">
        <v>13413</v>
      </c>
      <c r="P2077" s="549">
        <v>2280</v>
      </c>
      <c r="Q2077" s="549">
        <v>1</v>
      </c>
      <c r="R2077" s="549">
        <v>6</v>
      </c>
      <c r="S2077" s="548"/>
      <c r="T2077" s="548"/>
      <c r="U2077" s="99"/>
    </row>
    <row r="2078" spans="1:21" ht="19.5" customHeight="1">
      <c r="A2078" s="545">
        <v>2729</v>
      </c>
      <c r="B2078" s="545" t="s">
        <v>11394</v>
      </c>
      <c r="C2078" s="545" t="s">
        <v>221</v>
      </c>
      <c r="D2078" s="546"/>
      <c r="E2078" s="171" t="str">
        <f t="shared" si="32"/>
        <v>1900</v>
      </c>
      <c r="F2078" s="547">
        <v>0</v>
      </c>
      <c r="G2078" s="548">
        <v>0</v>
      </c>
      <c r="H2078" s="547">
        <v>0</v>
      </c>
      <c r="I2078" s="545" t="s">
        <v>12643</v>
      </c>
      <c r="J2078" s="545"/>
      <c r="K2078" s="545" t="s">
        <v>13413</v>
      </c>
      <c r="L2078" s="545" t="s">
        <v>13413</v>
      </c>
      <c r="M2078" s="548" t="s">
        <v>13758</v>
      </c>
      <c r="N2078" s="545" t="s">
        <v>13413</v>
      </c>
      <c r="O2078" s="545" t="s">
        <v>13413</v>
      </c>
      <c r="P2078" s="549">
        <v>2281</v>
      </c>
      <c r="Q2078" s="549">
        <v>1</v>
      </c>
      <c r="R2078" s="549">
        <v>6</v>
      </c>
      <c r="S2078" s="548"/>
      <c r="T2078" s="548"/>
      <c r="U2078" s="99"/>
    </row>
    <row r="2079" spans="1:21" ht="19.5" customHeight="1">
      <c r="A2079" s="545">
        <v>2730</v>
      </c>
      <c r="B2079" s="545" t="s">
        <v>11393</v>
      </c>
      <c r="C2079" s="545" t="s">
        <v>209</v>
      </c>
      <c r="D2079" s="546"/>
      <c r="E2079" s="171" t="str">
        <f t="shared" si="32"/>
        <v>1900</v>
      </c>
      <c r="F2079" s="547">
        <v>0</v>
      </c>
      <c r="G2079" s="548">
        <v>0</v>
      </c>
      <c r="H2079" s="547">
        <v>0</v>
      </c>
      <c r="I2079" s="545" t="s">
        <v>12719</v>
      </c>
      <c r="J2079" s="545"/>
      <c r="K2079" s="545" t="s">
        <v>13413</v>
      </c>
      <c r="L2079" s="545" t="s">
        <v>13413</v>
      </c>
      <c r="M2079" s="548" t="s">
        <v>13758</v>
      </c>
      <c r="N2079" s="545" t="s">
        <v>13413</v>
      </c>
      <c r="O2079" s="545" t="s">
        <v>14830</v>
      </c>
      <c r="P2079" s="549">
        <v>2282</v>
      </c>
      <c r="Q2079" s="549">
        <v>1</v>
      </c>
      <c r="R2079" s="549">
        <v>157</v>
      </c>
      <c r="S2079" s="548"/>
      <c r="T2079" s="548"/>
      <c r="U2079" s="99"/>
    </row>
    <row r="2080" spans="1:21" ht="19.5" customHeight="1">
      <c r="A2080" s="545">
        <v>2731</v>
      </c>
      <c r="B2080" s="545" t="s">
        <v>774</v>
      </c>
      <c r="C2080" s="545" t="s">
        <v>221</v>
      </c>
      <c r="D2080" s="546"/>
      <c r="E2080" s="171" t="str">
        <f t="shared" si="32"/>
        <v>1900</v>
      </c>
      <c r="F2080" s="547">
        <v>0</v>
      </c>
      <c r="G2080" s="548">
        <v>0</v>
      </c>
      <c r="H2080" s="547">
        <v>0</v>
      </c>
      <c r="I2080" s="545" t="s">
        <v>12643</v>
      </c>
      <c r="J2080" s="545"/>
      <c r="K2080" s="545" t="s">
        <v>13413</v>
      </c>
      <c r="L2080" s="545" t="s">
        <v>13413</v>
      </c>
      <c r="M2080" s="548" t="s">
        <v>13758</v>
      </c>
      <c r="N2080" s="545" t="s">
        <v>13413</v>
      </c>
      <c r="O2080" s="545" t="s">
        <v>13413</v>
      </c>
      <c r="P2080" s="549">
        <v>2283</v>
      </c>
      <c r="Q2080" s="549">
        <v>1</v>
      </c>
      <c r="R2080" s="549">
        <v>6</v>
      </c>
      <c r="S2080" s="548"/>
      <c r="T2080" s="548"/>
      <c r="U2080" s="99"/>
    </row>
    <row r="2081" spans="1:21" ht="19.5" customHeight="1">
      <c r="A2081" s="545">
        <v>2732</v>
      </c>
      <c r="B2081" s="545" t="s">
        <v>772</v>
      </c>
      <c r="C2081" s="545" t="s">
        <v>221</v>
      </c>
      <c r="D2081" s="546"/>
      <c r="E2081" s="171" t="str">
        <f t="shared" si="32"/>
        <v>1900</v>
      </c>
      <c r="F2081" s="547">
        <v>0</v>
      </c>
      <c r="G2081" s="548">
        <v>0</v>
      </c>
      <c r="H2081" s="547">
        <v>0</v>
      </c>
      <c r="I2081" s="545" t="s">
        <v>12643</v>
      </c>
      <c r="J2081" s="545"/>
      <c r="K2081" s="545" t="s">
        <v>13413</v>
      </c>
      <c r="L2081" s="545" t="s">
        <v>13413</v>
      </c>
      <c r="M2081" s="548" t="s">
        <v>13758</v>
      </c>
      <c r="N2081" s="545" t="s">
        <v>13413</v>
      </c>
      <c r="O2081" s="545" t="s">
        <v>13413</v>
      </c>
      <c r="P2081" s="549">
        <v>2284</v>
      </c>
      <c r="Q2081" s="549">
        <v>1</v>
      </c>
      <c r="R2081" s="549">
        <v>6</v>
      </c>
      <c r="S2081" s="548"/>
      <c r="T2081" s="548"/>
      <c r="U2081" s="99"/>
    </row>
    <row r="2082" spans="1:21" ht="19.5" customHeight="1">
      <c r="A2082" s="545">
        <v>2733</v>
      </c>
      <c r="B2082" s="545" t="s">
        <v>11392</v>
      </c>
      <c r="C2082" s="545" t="s">
        <v>221</v>
      </c>
      <c r="D2082" s="546"/>
      <c r="E2082" s="171" t="str">
        <f t="shared" si="32"/>
        <v>1900</v>
      </c>
      <c r="F2082" s="547">
        <v>0</v>
      </c>
      <c r="G2082" s="548">
        <v>0</v>
      </c>
      <c r="H2082" s="547">
        <v>0</v>
      </c>
      <c r="I2082" s="545" t="s">
        <v>12684</v>
      </c>
      <c r="J2082" s="545"/>
      <c r="K2082" s="545" t="s">
        <v>13413</v>
      </c>
      <c r="L2082" s="545" t="s">
        <v>15705</v>
      </c>
      <c r="M2082" s="548" t="s">
        <v>13758</v>
      </c>
      <c r="N2082" s="545" t="s">
        <v>22178</v>
      </c>
      <c r="O2082" s="545" t="s">
        <v>15706</v>
      </c>
      <c r="P2082" s="549">
        <v>2285</v>
      </c>
      <c r="Q2082" s="549">
        <v>1</v>
      </c>
      <c r="R2082" s="549">
        <v>95</v>
      </c>
      <c r="S2082" s="548"/>
      <c r="T2082" s="548">
        <v>12</v>
      </c>
      <c r="U2082" s="99"/>
    </row>
    <row r="2083" spans="1:21" ht="19.5" customHeight="1">
      <c r="A2083" s="545">
        <v>2734</v>
      </c>
      <c r="B2083" s="545" t="s">
        <v>833</v>
      </c>
      <c r="C2083" s="545" t="s">
        <v>221</v>
      </c>
      <c r="D2083" s="546"/>
      <c r="E2083" s="171" t="str">
        <f t="shared" si="32"/>
        <v>1900</v>
      </c>
      <c r="F2083" s="547">
        <v>0</v>
      </c>
      <c r="G2083" s="548">
        <v>0</v>
      </c>
      <c r="H2083" s="547">
        <v>0</v>
      </c>
      <c r="I2083" s="545" t="s">
        <v>12684</v>
      </c>
      <c r="J2083" s="545"/>
      <c r="K2083" s="545" t="s">
        <v>13413</v>
      </c>
      <c r="L2083" s="545" t="s">
        <v>15707</v>
      </c>
      <c r="M2083" s="548" t="s">
        <v>13758</v>
      </c>
      <c r="N2083" s="545" t="s">
        <v>13413</v>
      </c>
      <c r="O2083" s="545" t="s">
        <v>15708</v>
      </c>
      <c r="P2083" s="549">
        <v>2286</v>
      </c>
      <c r="Q2083" s="549">
        <v>1</v>
      </c>
      <c r="R2083" s="549">
        <v>95</v>
      </c>
      <c r="S2083" s="548"/>
      <c r="T2083" s="548"/>
      <c r="U2083" s="99"/>
    </row>
    <row r="2084" spans="1:21" ht="19.5" customHeight="1">
      <c r="A2084" s="545">
        <v>2735</v>
      </c>
      <c r="B2084" s="545" t="s">
        <v>831</v>
      </c>
      <c r="C2084" s="545" t="s">
        <v>221</v>
      </c>
      <c r="D2084" s="546"/>
      <c r="E2084" s="171" t="str">
        <f t="shared" si="32"/>
        <v>1900</v>
      </c>
      <c r="F2084" s="547">
        <v>0</v>
      </c>
      <c r="G2084" s="548">
        <v>0</v>
      </c>
      <c r="H2084" s="547">
        <v>0</v>
      </c>
      <c r="I2084" s="545" t="s">
        <v>12684</v>
      </c>
      <c r="J2084" s="545"/>
      <c r="K2084" s="545" t="s">
        <v>13413</v>
      </c>
      <c r="L2084" s="545" t="s">
        <v>13982</v>
      </c>
      <c r="M2084" s="548" t="s">
        <v>13758</v>
      </c>
      <c r="N2084" s="545" t="s">
        <v>13413</v>
      </c>
      <c r="O2084" s="545" t="s">
        <v>15709</v>
      </c>
      <c r="P2084" s="549">
        <v>2287</v>
      </c>
      <c r="Q2084" s="549">
        <v>1</v>
      </c>
      <c r="R2084" s="549">
        <v>95</v>
      </c>
      <c r="S2084" s="548"/>
      <c r="T2084" s="548"/>
      <c r="U2084" s="99"/>
    </row>
    <row r="2085" spans="1:21" ht="19.5" customHeight="1">
      <c r="A2085" s="545">
        <v>2736</v>
      </c>
      <c r="B2085" s="545" t="s">
        <v>11391</v>
      </c>
      <c r="C2085" s="545" t="s">
        <v>221</v>
      </c>
      <c r="D2085" s="546"/>
      <c r="E2085" s="171" t="str">
        <f t="shared" si="32"/>
        <v>1900</v>
      </c>
      <c r="F2085" s="547">
        <v>0</v>
      </c>
      <c r="G2085" s="548">
        <v>0</v>
      </c>
      <c r="H2085" s="547">
        <v>0</v>
      </c>
      <c r="I2085" s="545" t="s">
        <v>12684</v>
      </c>
      <c r="J2085" s="545"/>
      <c r="K2085" s="545" t="s">
        <v>13413</v>
      </c>
      <c r="L2085" s="545" t="s">
        <v>13982</v>
      </c>
      <c r="M2085" s="548" t="s">
        <v>13758</v>
      </c>
      <c r="N2085" s="545" t="s">
        <v>13413</v>
      </c>
      <c r="O2085" s="545" t="s">
        <v>15710</v>
      </c>
      <c r="P2085" s="549">
        <v>2288</v>
      </c>
      <c r="Q2085" s="549">
        <v>1</v>
      </c>
      <c r="R2085" s="549">
        <v>95</v>
      </c>
      <c r="S2085" s="548"/>
      <c r="T2085" s="548"/>
      <c r="U2085" s="99"/>
    </row>
    <row r="2086" spans="1:21" ht="19.5" customHeight="1">
      <c r="A2086" s="545">
        <v>2737</v>
      </c>
      <c r="B2086" s="545" t="s">
        <v>832</v>
      </c>
      <c r="C2086" s="545" t="s">
        <v>221</v>
      </c>
      <c r="D2086" s="546"/>
      <c r="E2086" s="171" t="str">
        <f t="shared" si="32"/>
        <v>1900</v>
      </c>
      <c r="F2086" s="547">
        <v>0</v>
      </c>
      <c r="G2086" s="548">
        <v>0</v>
      </c>
      <c r="H2086" s="547">
        <v>0</v>
      </c>
      <c r="I2086" s="545" t="s">
        <v>12684</v>
      </c>
      <c r="J2086" s="545"/>
      <c r="K2086" s="545" t="s">
        <v>13413</v>
      </c>
      <c r="L2086" s="545" t="s">
        <v>15711</v>
      </c>
      <c r="M2086" s="548" t="s">
        <v>13758</v>
      </c>
      <c r="N2086" s="545" t="s">
        <v>13413</v>
      </c>
      <c r="O2086" s="545" t="s">
        <v>15712</v>
      </c>
      <c r="P2086" s="549">
        <v>2289</v>
      </c>
      <c r="Q2086" s="549">
        <v>1</v>
      </c>
      <c r="R2086" s="549">
        <v>95</v>
      </c>
      <c r="S2086" s="548"/>
      <c r="T2086" s="548"/>
      <c r="U2086" s="99"/>
    </row>
    <row r="2087" spans="1:21" ht="19.5" customHeight="1">
      <c r="A2087" s="545">
        <v>2739</v>
      </c>
      <c r="B2087" s="545" t="s">
        <v>6368</v>
      </c>
      <c r="C2087" s="545" t="s">
        <v>216</v>
      </c>
      <c r="D2087" s="546">
        <v>46052</v>
      </c>
      <c r="E2087" s="171" t="str">
        <f t="shared" si="32"/>
        <v>2026</v>
      </c>
      <c r="F2087" s="547">
        <v>217925</v>
      </c>
      <c r="G2087" s="548">
        <v>0.19</v>
      </c>
      <c r="H2087" s="547">
        <v>183130.25</v>
      </c>
      <c r="I2087" s="545" t="s">
        <v>12709</v>
      </c>
      <c r="J2087" s="545" t="s">
        <v>13307</v>
      </c>
      <c r="K2087" s="545" t="s">
        <v>15713</v>
      </c>
      <c r="L2087" s="545" t="s">
        <v>13413</v>
      </c>
      <c r="M2087" s="548" t="s">
        <v>13758</v>
      </c>
      <c r="N2087" s="545" t="s">
        <v>13413</v>
      </c>
      <c r="O2087" s="545" t="s">
        <v>15714</v>
      </c>
      <c r="P2087" s="549">
        <v>2291</v>
      </c>
      <c r="Q2087" s="549">
        <v>1</v>
      </c>
      <c r="R2087" s="549">
        <v>124</v>
      </c>
      <c r="S2087" s="548">
        <v>2228</v>
      </c>
      <c r="T2087" s="548"/>
      <c r="U2087" s="99"/>
    </row>
    <row r="2088" spans="1:21" ht="19.5" customHeight="1">
      <c r="A2088" s="545">
        <v>2740</v>
      </c>
      <c r="B2088" s="545" t="s">
        <v>814</v>
      </c>
      <c r="C2088" s="545" t="s">
        <v>221</v>
      </c>
      <c r="D2088" s="546"/>
      <c r="E2088" s="171" t="str">
        <f t="shared" si="32"/>
        <v>1900</v>
      </c>
      <c r="F2088" s="547">
        <v>0</v>
      </c>
      <c r="G2088" s="548">
        <v>0</v>
      </c>
      <c r="H2088" s="547">
        <v>0</v>
      </c>
      <c r="I2088" s="545" t="s">
        <v>12684</v>
      </c>
      <c r="J2088" s="545"/>
      <c r="K2088" s="545" t="s">
        <v>13413</v>
      </c>
      <c r="L2088" s="545" t="s">
        <v>14016</v>
      </c>
      <c r="M2088" s="548" t="s">
        <v>13758</v>
      </c>
      <c r="N2088" s="545" t="s">
        <v>13413</v>
      </c>
      <c r="O2088" s="545" t="s">
        <v>15715</v>
      </c>
      <c r="P2088" s="549">
        <v>2292</v>
      </c>
      <c r="Q2088" s="549">
        <v>1</v>
      </c>
      <c r="R2088" s="549">
        <v>95</v>
      </c>
      <c r="S2088" s="548"/>
      <c r="T2088" s="548"/>
      <c r="U2088" s="99"/>
    </row>
    <row r="2089" spans="1:21" ht="19.5" customHeight="1">
      <c r="A2089" s="545">
        <v>2743</v>
      </c>
      <c r="B2089" s="545" t="s">
        <v>11390</v>
      </c>
      <c r="C2089" s="545" t="s">
        <v>209</v>
      </c>
      <c r="D2089" s="546"/>
      <c r="E2089" s="171" t="str">
        <f t="shared" si="32"/>
        <v>1900</v>
      </c>
      <c r="F2089" s="547">
        <v>0</v>
      </c>
      <c r="G2089" s="548">
        <v>0</v>
      </c>
      <c r="H2089" s="547">
        <v>0</v>
      </c>
      <c r="I2089" s="545" t="s">
        <v>12709</v>
      </c>
      <c r="J2089" s="545"/>
      <c r="K2089" s="545" t="s">
        <v>15716</v>
      </c>
      <c r="L2089" s="545" t="s">
        <v>13413</v>
      </c>
      <c r="M2089" s="548" t="s">
        <v>13758</v>
      </c>
      <c r="N2089" s="545" t="s">
        <v>13413</v>
      </c>
      <c r="O2089" s="545" t="s">
        <v>15717</v>
      </c>
      <c r="P2089" s="549">
        <v>2294</v>
      </c>
      <c r="Q2089" s="549">
        <v>1</v>
      </c>
      <c r="R2089" s="549">
        <v>124</v>
      </c>
      <c r="S2089" s="548"/>
      <c r="T2089" s="548"/>
      <c r="U2089" s="99"/>
    </row>
    <row r="2090" spans="1:21" ht="19.5" customHeight="1">
      <c r="A2090" s="545">
        <v>2744</v>
      </c>
      <c r="B2090" s="545" t="s">
        <v>712</v>
      </c>
      <c r="C2090" s="545" t="s">
        <v>221</v>
      </c>
      <c r="D2090" s="546"/>
      <c r="E2090" s="171" t="str">
        <f t="shared" si="32"/>
        <v>1900</v>
      </c>
      <c r="F2090" s="547">
        <v>0</v>
      </c>
      <c r="G2090" s="548">
        <v>0</v>
      </c>
      <c r="H2090" s="547">
        <v>0</v>
      </c>
      <c r="I2090" s="545" t="s">
        <v>12687</v>
      </c>
      <c r="J2090" s="545"/>
      <c r="K2090" s="545" t="s">
        <v>13413</v>
      </c>
      <c r="L2090" s="545" t="s">
        <v>15718</v>
      </c>
      <c r="M2090" s="548" t="s">
        <v>13758</v>
      </c>
      <c r="N2090" s="545" t="s">
        <v>13413</v>
      </c>
      <c r="O2090" s="545" t="s">
        <v>15719</v>
      </c>
      <c r="P2090" s="549">
        <v>2295</v>
      </c>
      <c r="Q2090" s="549">
        <v>1</v>
      </c>
      <c r="R2090" s="549">
        <v>91</v>
      </c>
      <c r="S2090" s="548"/>
      <c r="T2090" s="548"/>
      <c r="U2090" s="99"/>
    </row>
    <row r="2091" spans="1:21" ht="19.5" customHeight="1">
      <c r="A2091" s="545">
        <v>2745</v>
      </c>
      <c r="B2091" s="545" t="s">
        <v>960</v>
      </c>
      <c r="C2091" s="545" t="s">
        <v>903</v>
      </c>
      <c r="D2091" s="546">
        <v>46052</v>
      </c>
      <c r="E2091" s="171" t="str">
        <f t="shared" si="32"/>
        <v>2026</v>
      </c>
      <c r="F2091" s="547">
        <v>226695</v>
      </c>
      <c r="G2091" s="548">
        <v>0.19</v>
      </c>
      <c r="H2091" s="547">
        <v>190500</v>
      </c>
      <c r="I2091" s="545" t="s">
        <v>12690</v>
      </c>
      <c r="J2091" s="545" t="s">
        <v>13307</v>
      </c>
      <c r="K2091" s="545" t="s">
        <v>13413</v>
      </c>
      <c r="L2091" s="545" t="s">
        <v>13413</v>
      </c>
      <c r="M2091" s="548" t="s">
        <v>13868</v>
      </c>
      <c r="N2091" s="545" t="s">
        <v>13413</v>
      </c>
      <c r="O2091" s="545" t="s">
        <v>13413</v>
      </c>
      <c r="P2091" s="549">
        <v>2296</v>
      </c>
      <c r="Q2091" s="549">
        <v>2</v>
      </c>
      <c r="R2091" s="549">
        <v>96</v>
      </c>
      <c r="S2091" s="548">
        <v>2228</v>
      </c>
      <c r="T2091" s="548"/>
      <c r="U2091" s="99"/>
    </row>
    <row r="2092" spans="1:21" ht="19.5" customHeight="1">
      <c r="A2092" s="545">
        <v>2746</v>
      </c>
      <c r="B2092" s="545" t="s">
        <v>6915</v>
      </c>
      <c r="C2092" s="545" t="s">
        <v>216</v>
      </c>
      <c r="D2092" s="546">
        <v>46052</v>
      </c>
      <c r="E2092" s="171" t="str">
        <f t="shared" si="32"/>
        <v>2026</v>
      </c>
      <c r="F2092" s="547">
        <v>58456</v>
      </c>
      <c r="G2092" s="548">
        <v>0.19</v>
      </c>
      <c r="H2092" s="547">
        <v>49122.69</v>
      </c>
      <c r="I2092" s="545" t="s">
        <v>12709</v>
      </c>
      <c r="J2092" s="545" t="s">
        <v>13307</v>
      </c>
      <c r="K2092" s="545" t="s">
        <v>15720</v>
      </c>
      <c r="L2092" s="545" t="s">
        <v>13413</v>
      </c>
      <c r="M2092" s="548" t="s">
        <v>13758</v>
      </c>
      <c r="N2092" s="545" t="s">
        <v>13413</v>
      </c>
      <c r="O2092" s="545" t="s">
        <v>15721</v>
      </c>
      <c r="P2092" s="549">
        <v>2297</v>
      </c>
      <c r="Q2092" s="549">
        <v>1</v>
      </c>
      <c r="R2092" s="549">
        <v>124</v>
      </c>
      <c r="S2092" s="548">
        <v>2228</v>
      </c>
      <c r="T2092" s="548"/>
      <c r="U2092" s="99"/>
    </row>
    <row r="2093" spans="1:21" ht="19.5" customHeight="1">
      <c r="A2093" s="545">
        <v>2747</v>
      </c>
      <c r="B2093" s="545" t="s">
        <v>11389</v>
      </c>
      <c r="C2093" s="545" t="s">
        <v>206</v>
      </c>
      <c r="D2093" s="546"/>
      <c r="E2093" s="171" t="str">
        <f t="shared" si="32"/>
        <v>1900</v>
      </c>
      <c r="F2093" s="547">
        <v>0</v>
      </c>
      <c r="G2093" s="548">
        <v>0</v>
      </c>
      <c r="H2093" s="547">
        <v>0</v>
      </c>
      <c r="I2093" s="545" t="s">
        <v>12708</v>
      </c>
      <c r="J2093" s="545"/>
      <c r="K2093" s="545" t="s">
        <v>13413</v>
      </c>
      <c r="L2093" s="545" t="s">
        <v>15603</v>
      </c>
      <c r="M2093" s="548" t="s">
        <v>13758</v>
      </c>
      <c r="N2093" s="545" t="s">
        <v>22161</v>
      </c>
      <c r="O2093" s="545" t="s">
        <v>13413</v>
      </c>
      <c r="P2093" s="549">
        <v>2298</v>
      </c>
      <c r="Q2093" s="549">
        <v>1</v>
      </c>
      <c r="R2093" s="549">
        <v>121</v>
      </c>
      <c r="S2093" s="548"/>
      <c r="T2093" s="548">
        <v>36</v>
      </c>
      <c r="U2093" s="99"/>
    </row>
    <row r="2094" spans="1:21" ht="19.5" customHeight="1">
      <c r="A2094" s="545">
        <v>2748</v>
      </c>
      <c r="B2094" s="545" t="s">
        <v>11388</v>
      </c>
      <c r="C2094" s="545" t="s">
        <v>206</v>
      </c>
      <c r="D2094" s="546"/>
      <c r="E2094" s="171" t="str">
        <f t="shared" si="32"/>
        <v>1900</v>
      </c>
      <c r="F2094" s="547">
        <v>0</v>
      </c>
      <c r="G2094" s="548">
        <v>0</v>
      </c>
      <c r="H2094" s="547">
        <v>0</v>
      </c>
      <c r="I2094" s="545" t="s">
        <v>12645</v>
      </c>
      <c r="J2094" s="545"/>
      <c r="K2094" s="545" t="s">
        <v>13413</v>
      </c>
      <c r="L2094" s="545" t="s">
        <v>13413</v>
      </c>
      <c r="M2094" s="548" t="s">
        <v>13758</v>
      </c>
      <c r="N2094" s="545" t="s">
        <v>13413</v>
      </c>
      <c r="O2094" s="545" t="s">
        <v>13413</v>
      </c>
      <c r="P2094" s="549">
        <v>2299</v>
      </c>
      <c r="Q2094" s="549">
        <v>1</v>
      </c>
      <c r="R2094" s="549">
        <v>12</v>
      </c>
      <c r="S2094" s="548"/>
      <c r="T2094" s="548"/>
      <c r="U2094" s="99"/>
    </row>
    <row r="2095" spans="1:21" ht="19.5" customHeight="1">
      <c r="A2095" s="545">
        <v>2750</v>
      </c>
      <c r="B2095" s="545" t="s">
        <v>11387</v>
      </c>
      <c r="C2095" s="545" t="s">
        <v>209</v>
      </c>
      <c r="D2095" s="546"/>
      <c r="E2095" s="171" t="str">
        <f t="shared" si="32"/>
        <v>1900</v>
      </c>
      <c r="F2095" s="547">
        <v>0</v>
      </c>
      <c r="G2095" s="548">
        <v>0</v>
      </c>
      <c r="H2095" s="547">
        <v>0</v>
      </c>
      <c r="I2095" s="545" t="s">
        <v>12689</v>
      </c>
      <c r="J2095" s="545"/>
      <c r="K2095" s="545" t="s">
        <v>13413</v>
      </c>
      <c r="L2095" s="545" t="s">
        <v>13413</v>
      </c>
      <c r="M2095" s="548" t="s">
        <v>13758</v>
      </c>
      <c r="N2095" s="545" t="s">
        <v>13413</v>
      </c>
      <c r="O2095" s="545" t="s">
        <v>14830</v>
      </c>
      <c r="P2095" s="549">
        <v>2301</v>
      </c>
      <c r="Q2095" s="549">
        <v>1</v>
      </c>
      <c r="R2095" s="549">
        <v>156</v>
      </c>
      <c r="S2095" s="548"/>
      <c r="T2095" s="548"/>
      <c r="U2095" s="99"/>
    </row>
    <row r="2096" spans="1:21" ht="19.5" customHeight="1">
      <c r="A2096" s="545">
        <v>2751</v>
      </c>
      <c r="B2096" s="545" t="s">
        <v>11386</v>
      </c>
      <c r="C2096" s="545" t="s">
        <v>221</v>
      </c>
      <c r="D2096" s="546"/>
      <c r="E2096" s="171" t="str">
        <f t="shared" si="32"/>
        <v>1900</v>
      </c>
      <c r="F2096" s="547">
        <v>0</v>
      </c>
      <c r="G2096" s="548">
        <v>0</v>
      </c>
      <c r="H2096" s="547">
        <v>0</v>
      </c>
      <c r="I2096" s="545" t="s">
        <v>12687</v>
      </c>
      <c r="J2096" s="545"/>
      <c r="K2096" s="545" t="s">
        <v>13413</v>
      </c>
      <c r="L2096" s="545" t="s">
        <v>13982</v>
      </c>
      <c r="M2096" s="548" t="s">
        <v>13758</v>
      </c>
      <c r="N2096" s="545" t="s">
        <v>13413</v>
      </c>
      <c r="O2096" s="545" t="s">
        <v>15722</v>
      </c>
      <c r="P2096" s="549">
        <v>2302</v>
      </c>
      <c r="Q2096" s="549">
        <v>1</v>
      </c>
      <c r="R2096" s="549">
        <v>91</v>
      </c>
      <c r="S2096" s="548"/>
      <c r="T2096" s="548"/>
      <c r="U2096" s="99"/>
    </row>
    <row r="2097" spans="1:21" ht="19.5" customHeight="1">
      <c r="A2097" s="545">
        <v>2752</v>
      </c>
      <c r="B2097" s="545" t="s">
        <v>11385</v>
      </c>
      <c r="C2097" s="545" t="s">
        <v>216</v>
      </c>
      <c r="D2097" s="546"/>
      <c r="E2097" s="171" t="str">
        <f t="shared" si="32"/>
        <v>1900</v>
      </c>
      <c r="F2097" s="547">
        <v>0</v>
      </c>
      <c r="G2097" s="548">
        <v>0</v>
      </c>
      <c r="H2097" s="547">
        <v>0</v>
      </c>
      <c r="I2097" s="545" t="s">
        <v>12650</v>
      </c>
      <c r="J2097" s="545"/>
      <c r="K2097" s="545" t="s">
        <v>13413</v>
      </c>
      <c r="L2097" s="545" t="s">
        <v>15723</v>
      </c>
      <c r="M2097" s="548" t="s">
        <v>13758</v>
      </c>
      <c r="N2097" s="545" t="s">
        <v>13413</v>
      </c>
      <c r="O2097" s="545" t="s">
        <v>15724</v>
      </c>
      <c r="P2097" s="549">
        <v>2303</v>
      </c>
      <c r="Q2097" s="549">
        <v>1</v>
      </c>
      <c r="R2097" s="549">
        <v>127</v>
      </c>
      <c r="S2097" s="548"/>
      <c r="T2097" s="548"/>
      <c r="U2097" s="99"/>
    </row>
    <row r="2098" spans="1:21" ht="19.5" customHeight="1">
      <c r="A2098" s="545">
        <v>2754</v>
      </c>
      <c r="B2098" s="545" t="s">
        <v>11384</v>
      </c>
      <c r="C2098" s="545" t="s">
        <v>216</v>
      </c>
      <c r="D2098" s="546"/>
      <c r="E2098" s="171" t="str">
        <f t="shared" si="32"/>
        <v>1900</v>
      </c>
      <c r="F2098" s="547">
        <v>0</v>
      </c>
      <c r="G2098" s="548">
        <v>0</v>
      </c>
      <c r="H2098" s="547">
        <v>0</v>
      </c>
      <c r="I2098" s="545" t="s">
        <v>12714</v>
      </c>
      <c r="J2098" s="545"/>
      <c r="K2098" s="545" t="s">
        <v>13413</v>
      </c>
      <c r="L2098" s="545" t="s">
        <v>15725</v>
      </c>
      <c r="M2098" s="548" t="s">
        <v>13758</v>
      </c>
      <c r="N2098" s="545" t="s">
        <v>13413</v>
      </c>
      <c r="O2098" s="545" t="s">
        <v>15726</v>
      </c>
      <c r="P2098" s="549">
        <v>2304</v>
      </c>
      <c r="Q2098" s="549">
        <v>1</v>
      </c>
      <c r="R2098" s="549">
        <v>113</v>
      </c>
      <c r="S2098" s="548"/>
      <c r="T2098" s="548"/>
      <c r="U2098" s="99"/>
    </row>
    <row r="2099" spans="1:21" ht="19.5" customHeight="1">
      <c r="A2099" s="545">
        <v>2755</v>
      </c>
      <c r="B2099" s="545" t="s">
        <v>1925</v>
      </c>
      <c r="C2099" s="545" t="s">
        <v>209</v>
      </c>
      <c r="D2099" s="546"/>
      <c r="E2099" s="171" t="str">
        <f t="shared" si="32"/>
        <v>1900</v>
      </c>
      <c r="F2099" s="547">
        <v>0</v>
      </c>
      <c r="G2099" s="548">
        <v>0</v>
      </c>
      <c r="H2099" s="547">
        <v>0</v>
      </c>
      <c r="I2099" s="545" t="s">
        <v>12706</v>
      </c>
      <c r="J2099" s="545"/>
      <c r="K2099" s="545" t="s">
        <v>13413</v>
      </c>
      <c r="L2099" s="545" t="s">
        <v>14444</v>
      </c>
      <c r="M2099" s="548" t="s">
        <v>13758</v>
      </c>
      <c r="N2099" s="545" t="s">
        <v>13413</v>
      </c>
      <c r="O2099" s="545" t="s">
        <v>14424</v>
      </c>
      <c r="P2099" s="549">
        <v>2305</v>
      </c>
      <c r="Q2099" s="549">
        <v>1</v>
      </c>
      <c r="R2099" s="549">
        <v>128</v>
      </c>
      <c r="S2099" s="548"/>
      <c r="T2099" s="548"/>
      <c r="U2099" s="99"/>
    </row>
    <row r="2100" spans="1:21" ht="19.5" customHeight="1">
      <c r="A2100" s="545">
        <v>2756</v>
      </c>
      <c r="B2100" s="545" t="s">
        <v>1927</v>
      </c>
      <c r="C2100" s="545" t="s">
        <v>209</v>
      </c>
      <c r="D2100" s="546"/>
      <c r="E2100" s="171" t="str">
        <f t="shared" si="32"/>
        <v>1900</v>
      </c>
      <c r="F2100" s="547">
        <v>0</v>
      </c>
      <c r="G2100" s="548">
        <v>0</v>
      </c>
      <c r="H2100" s="547">
        <v>0</v>
      </c>
      <c r="I2100" s="545" t="s">
        <v>12706</v>
      </c>
      <c r="J2100" s="545"/>
      <c r="K2100" s="545" t="s">
        <v>13413</v>
      </c>
      <c r="L2100" s="545" t="s">
        <v>14444</v>
      </c>
      <c r="M2100" s="548" t="s">
        <v>13758</v>
      </c>
      <c r="N2100" s="545" t="s">
        <v>13413</v>
      </c>
      <c r="O2100" s="545" t="s">
        <v>15727</v>
      </c>
      <c r="P2100" s="549">
        <v>2306</v>
      </c>
      <c r="Q2100" s="549">
        <v>1</v>
      </c>
      <c r="R2100" s="549">
        <v>128</v>
      </c>
      <c r="S2100" s="548"/>
      <c r="T2100" s="548"/>
      <c r="U2100" s="99"/>
    </row>
    <row r="2101" spans="1:21" ht="19.5" customHeight="1">
      <c r="A2101" s="545">
        <v>2757</v>
      </c>
      <c r="B2101" s="545" t="s">
        <v>1952</v>
      </c>
      <c r="C2101" s="545" t="s">
        <v>209</v>
      </c>
      <c r="D2101" s="546"/>
      <c r="E2101" s="171" t="str">
        <f t="shared" si="32"/>
        <v>1900</v>
      </c>
      <c r="F2101" s="547">
        <v>0</v>
      </c>
      <c r="G2101" s="548">
        <v>0</v>
      </c>
      <c r="H2101" s="547">
        <v>0</v>
      </c>
      <c r="I2101" s="545" t="s">
        <v>12706</v>
      </c>
      <c r="J2101" s="545"/>
      <c r="K2101" s="545" t="s">
        <v>13413</v>
      </c>
      <c r="L2101" s="545" t="s">
        <v>13413</v>
      </c>
      <c r="M2101" s="548" t="s">
        <v>13758</v>
      </c>
      <c r="N2101" s="545" t="s">
        <v>13413</v>
      </c>
      <c r="O2101" s="545" t="s">
        <v>15728</v>
      </c>
      <c r="P2101" s="549">
        <v>2307</v>
      </c>
      <c r="Q2101" s="549">
        <v>1</v>
      </c>
      <c r="R2101" s="549">
        <v>128</v>
      </c>
      <c r="S2101" s="548"/>
      <c r="T2101" s="548"/>
      <c r="U2101" s="99"/>
    </row>
    <row r="2102" spans="1:21" ht="19.5" customHeight="1">
      <c r="A2102" s="545">
        <v>2759</v>
      </c>
      <c r="B2102" s="545" t="s">
        <v>1951</v>
      </c>
      <c r="C2102" s="545" t="s">
        <v>209</v>
      </c>
      <c r="D2102" s="546">
        <v>43840</v>
      </c>
      <c r="E2102" s="171" t="str">
        <f t="shared" si="32"/>
        <v>2020</v>
      </c>
      <c r="F2102" s="547">
        <v>1609</v>
      </c>
      <c r="G2102" s="548">
        <v>0.19</v>
      </c>
      <c r="H2102" s="547">
        <v>1352.1</v>
      </c>
      <c r="I2102" s="545" t="s">
        <v>12650</v>
      </c>
      <c r="J2102" s="545" t="s">
        <v>13297</v>
      </c>
      <c r="K2102" s="545" t="s">
        <v>13413</v>
      </c>
      <c r="L2102" s="545" t="s">
        <v>15729</v>
      </c>
      <c r="M2102" s="548" t="s">
        <v>13758</v>
      </c>
      <c r="N2102" s="545" t="s">
        <v>13413</v>
      </c>
      <c r="O2102" s="545" t="s">
        <v>14424</v>
      </c>
      <c r="P2102" s="549">
        <v>2308</v>
      </c>
      <c r="Q2102" s="549">
        <v>1</v>
      </c>
      <c r="R2102" s="549">
        <v>127</v>
      </c>
      <c r="S2102" s="548">
        <v>2257</v>
      </c>
      <c r="T2102" s="548"/>
      <c r="U2102" s="99"/>
    </row>
    <row r="2103" spans="1:21" ht="19.5" customHeight="1">
      <c r="A2103" s="545">
        <v>2760</v>
      </c>
      <c r="B2103" s="545" t="s">
        <v>3215</v>
      </c>
      <c r="C2103" s="545" t="s">
        <v>216</v>
      </c>
      <c r="D2103" s="546"/>
      <c r="E2103" s="171" t="str">
        <f t="shared" si="32"/>
        <v>1900</v>
      </c>
      <c r="F2103" s="547">
        <v>0</v>
      </c>
      <c r="G2103" s="548">
        <v>0</v>
      </c>
      <c r="H2103" s="547">
        <v>0</v>
      </c>
      <c r="I2103" s="545" t="s">
        <v>12663</v>
      </c>
      <c r="J2103" s="545"/>
      <c r="K2103" s="545" t="s">
        <v>13413</v>
      </c>
      <c r="L2103" s="545" t="s">
        <v>15730</v>
      </c>
      <c r="M2103" s="548" t="s">
        <v>13758</v>
      </c>
      <c r="N2103" s="545" t="s">
        <v>13413</v>
      </c>
      <c r="O2103" s="545" t="s">
        <v>15731</v>
      </c>
      <c r="P2103" s="549">
        <v>2309</v>
      </c>
      <c r="Q2103" s="549">
        <v>1</v>
      </c>
      <c r="R2103" s="549">
        <v>21</v>
      </c>
      <c r="S2103" s="548"/>
      <c r="T2103" s="548"/>
      <c r="U2103" s="99"/>
    </row>
    <row r="2104" spans="1:21" ht="19.5" customHeight="1">
      <c r="A2104" s="545">
        <v>2761</v>
      </c>
      <c r="B2104" s="545" t="s">
        <v>3216</v>
      </c>
      <c r="C2104" s="545" t="s">
        <v>216</v>
      </c>
      <c r="D2104" s="546"/>
      <c r="E2104" s="171" t="str">
        <f t="shared" si="32"/>
        <v>1900</v>
      </c>
      <c r="F2104" s="547">
        <v>0</v>
      </c>
      <c r="G2104" s="548">
        <v>0</v>
      </c>
      <c r="H2104" s="547">
        <v>0</v>
      </c>
      <c r="I2104" s="545" t="s">
        <v>12663</v>
      </c>
      <c r="J2104" s="545"/>
      <c r="K2104" s="545" t="s">
        <v>13413</v>
      </c>
      <c r="L2104" s="545" t="s">
        <v>15732</v>
      </c>
      <c r="M2104" s="548" t="s">
        <v>13758</v>
      </c>
      <c r="N2104" s="545" t="s">
        <v>13413</v>
      </c>
      <c r="O2104" s="545" t="s">
        <v>15731</v>
      </c>
      <c r="P2104" s="549">
        <v>2310</v>
      </c>
      <c r="Q2104" s="549">
        <v>1</v>
      </c>
      <c r="R2104" s="549">
        <v>21</v>
      </c>
      <c r="S2104" s="548"/>
      <c r="T2104" s="548"/>
      <c r="U2104" s="99"/>
    </row>
    <row r="2105" spans="1:21" ht="19.5" customHeight="1">
      <c r="A2105" s="545">
        <v>2763</v>
      </c>
      <c r="B2105" s="545" t="s">
        <v>1802</v>
      </c>
      <c r="C2105" s="545" t="s">
        <v>209</v>
      </c>
      <c r="D2105" s="546"/>
      <c r="E2105" s="171" t="str">
        <f t="shared" si="32"/>
        <v>1900</v>
      </c>
      <c r="F2105" s="547">
        <v>0</v>
      </c>
      <c r="G2105" s="548">
        <v>0</v>
      </c>
      <c r="H2105" s="547">
        <v>0</v>
      </c>
      <c r="I2105" s="545" t="s">
        <v>12638</v>
      </c>
      <c r="J2105" s="545"/>
      <c r="K2105" s="545" t="s">
        <v>13413</v>
      </c>
      <c r="L2105" s="545" t="s">
        <v>13413</v>
      </c>
      <c r="M2105" s="548" t="s">
        <v>13758</v>
      </c>
      <c r="N2105" s="545" t="s">
        <v>13413</v>
      </c>
      <c r="O2105" s="545" t="s">
        <v>13795</v>
      </c>
      <c r="P2105" s="549">
        <v>2312</v>
      </c>
      <c r="Q2105" s="549">
        <v>1</v>
      </c>
      <c r="R2105" s="549">
        <v>126</v>
      </c>
      <c r="S2105" s="548"/>
      <c r="T2105" s="548"/>
      <c r="U2105" s="99"/>
    </row>
    <row r="2106" spans="1:21" ht="19.5" customHeight="1">
      <c r="A2106" s="545">
        <v>2764</v>
      </c>
      <c r="B2106" s="545" t="s">
        <v>4661</v>
      </c>
      <c r="C2106" s="545" t="s">
        <v>209</v>
      </c>
      <c r="D2106" s="546">
        <v>43537</v>
      </c>
      <c r="E2106" s="171" t="str">
        <f t="shared" si="32"/>
        <v>2019</v>
      </c>
      <c r="F2106" s="547">
        <v>1512</v>
      </c>
      <c r="G2106" s="548">
        <v>0.19</v>
      </c>
      <c r="H2106" s="547">
        <v>1270.5899999999999</v>
      </c>
      <c r="I2106" s="545" t="s">
        <v>12638</v>
      </c>
      <c r="J2106" s="545" t="s">
        <v>13298</v>
      </c>
      <c r="K2106" s="545" t="s">
        <v>13413</v>
      </c>
      <c r="L2106" s="545" t="s">
        <v>13413</v>
      </c>
      <c r="M2106" s="548" t="s">
        <v>13758</v>
      </c>
      <c r="N2106" s="545" t="s">
        <v>13413</v>
      </c>
      <c r="O2106" s="545" t="s">
        <v>15733</v>
      </c>
      <c r="P2106" s="549">
        <v>2313</v>
      </c>
      <c r="Q2106" s="549">
        <v>1</v>
      </c>
      <c r="R2106" s="549">
        <v>126</v>
      </c>
      <c r="S2106" s="548">
        <v>1012</v>
      </c>
      <c r="T2106" s="548"/>
      <c r="U2106" s="99"/>
    </row>
    <row r="2107" spans="1:21" ht="19.5" customHeight="1">
      <c r="A2107" s="545">
        <v>2765</v>
      </c>
      <c r="B2107" s="545" t="s">
        <v>1803</v>
      </c>
      <c r="C2107" s="545" t="s">
        <v>209</v>
      </c>
      <c r="D2107" s="546"/>
      <c r="E2107" s="171" t="str">
        <f t="shared" si="32"/>
        <v>1900</v>
      </c>
      <c r="F2107" s="547">
        <v>0</v>
      </c>
      <c r="G2107" s="548">
        <v>0</v>
      </c>
      <c r="H2107" s="547">
        <v>0</v>
      </c>
      <c r="I2107" s="545" t="s">
        <v>12638</v>
      </c>
      <c r="J2107" s="545"/>
      <c r="K2107" s="545" t="s">
        <v>13413</v>
      </c>
      <c r="L2107" s="545" t="s">
        <v>13413</v>
      </c>
      <c r="M2107" s="548" t="s">
        <v>13758</v>
      </c>
      <c r="N2107" s="545" t="s">
        <v>13413</v>
      </c>
      <c r="O2107" s="545" t="s">
        <v>15734</v>
      </c>
      <c r="P2107" s="549">
        <v>2314</v>
      </c>
      <c r="Q2107" s="549">
        <v>1</v>
      </c>
      <c r="R2107" s="549">
        <v>126</v>
      </c>
      <c r="S2107" s="548"/>
      <c r="T2107" s="548"/>
      <c r="U2107" s="99"/>
    </row>
    <row r="2108" spans="1:21" ht="19.5" customHeight="1">
      <c r="A2108" s="545">
        <v>2766</v>
      </c>
      <c r="B2108" s="545" t="s">
        <v>1801</v>
      </c>
      <c r="C2108" s="545" t="s">
        <v>209</v>
      </c>
      <c r="D2108" s="546"/>
      <c r="E2108" s="171" t="str">
        <f t="shared" si="32"/>
        <v>1900</v>
      </c>
      <c r="F2108" s="547">
        <v>0</v>
      </c>
      <c r="G2108" s="548">
        <v>0</v>
      </c>
      <c r="H2108" s="547">
        <v>0</v>
      </c>
      <c r="I2108" s="545" t="s">
        <v>12638</v>
      </c>
      <c r="J2108" s="545"/>
      <c r="K2108" s="545" t="s">
        <v>13413</v>
      </c>
      <c r="L2108" s="545" t="s">
        <v>13413</v>
      </c>
      <c r="M2108" s="548" t="s">
        <v>13758</v>
      </c>
      <c r="N2108" s="545" t="s">
        <v>13413</v>
      </c>
      <c r="O2108" s="545" t="s">
        <v>15735</v>
      </c>
      <c r="P2108" s="549">
        <v>2315</v>
      </c>
      <c r="Q2108" s="549">
        <v>1</v>
      </c>
      <c r="R2108" s="549">
        <v>126</v>
      </c>
      <c r="S2108" s="548"/>
      <c r="T2108" s="548"/>
      <c r="U2108" s="99"/>
    </row>
    <row r="2109" spans="1:21" ht="19.5" customHeight="1">
      <c r="A2109" s="545">
        <v>2767</v>
      </c>
      <c r="B2109" s="545" t="s">
        <v>11383</v>
      </c>
      <c r="C2109" s="545" t="s">
        <v>216</v>
      </c>
      <c r="D2109" s="546"/>
      <c r="E2109" s="171" t="str">
        <f t="shared" si="32"/>
        <v>1900</v>
      </c>
      <c r="F2109" s="547">
        <v>0</v>
      </c>
      <c r="G2109" s="548">
        <v>0</v>
      </c>
      <c r="H2109" s="547">
        <v>0</v>
      </c>
      <c r="I2109" s="545" t="s">
        <v>12674</v>
      </c>
      <c r="J2109" s="545"/>
      <c r="K2109" s="545" t="s">
        <v>13413</v>
      </c>
      <c r="L2109" s="545" t="s">
        <v>15736</v>
      </c>
      <c r="M2109" s="548" t="s">
        <v>13758</v>
      </c>
      <c r="N2109" s="545" t="s">
        <v>13413</v>
      </c>
      <c r="O2109" s="545" t="s">
        <v>15737</v>
      </c>
      <c r="P2109" s="549">
        <v>2316</v>
      </c>
      <c r="Q2109" s="549">
        <v>1</v>
      </c>
      <c r="R2109" s="549">
        <v>5</v>
      </c>
      <c r="S2109" s="548"/>
      <c r="T2109" s="548"/>
      <c r="U2109" s="99"/>
    </row>
    <row r="2110" spans="1:21" ht="19.5" customHeight="1">
      <c r="A2110" s="545">
        <v>2768</v>
      </c>
      <c r="B2110" s="545" t="s">
        <v>1558</v>
      </c>
      <c r="C2110" s="545" t="s">
        <v>216</v>
      </c>
      <c r="D2110" s="546"/>
      <c r="E2110" s="171" t="str">
        <f t="shared" si="32"/>
        <v>1900</v>
      </c>
      <c r="F2110" s="547">
        <v>0</v>
      </c>
      <c r="G2110" s="548">
        <v>0</v>
      </c>
      <c r="H2110" s="547">
        <v>0</v>
      </c>
      <c r="I2110" s="545" t="s">
        <v>12656</v>
      </c>
      <c r="J2110" s="545"/>
      <c r="K2110" s="545" t="s">
        <v>13413</v>
      </c>
      <c r="L2110" s="545" t="s">
        <v>13818</v>
      </c>
      <c r="M2110" s="548" t="s">
        <v>13758</v>
      </c>
      <c r="N2110" s="545" t="s">
        <v>22146</v>
      </c>
      <c r="O2110" s="545" t="s">
        <v>15738</v>
      </c>
      <c r="P2110" s="549">
        <v>2317</v>
      </c>
      <c r="Q2110" s="549">
        <v>1</v>
      </c>
      <c r="R2110" s="549">
        <v>119</v>
      </c>
      <c r="S2110" s="548"/>
      <c r="T2110" s="548">
        <v>15</v>
      </c>
      <c r="U2110" s="99"/>
    </row>
    <row r="2111" spans="1:21" ht="19.5" customHeight="1">
      <c r="A2111" s="545">
        <v>2769</v>
      </c>
      <c r="B2111" s="545" t="s">
        <v>11382</v>
      </c>
      <c r="C2111" s="545" t="s">
        <v>209</v>
      </c>
      <c r="D2111" s="546"/>
      <c r="E2111" s="171" t="str">
        <f t="shared" si="32"/>
        <v>1900</v>
      </c>
      <c r="F2111" s="547">
        <v>0</v>
      </c>
      <c r="G2111" s="548">
        <v>0</v>
      </c>
      <c r="H2111" s="547">
        <v>0</v>
      </c>
      <c r="I2111" s="545" t="s">
        <v>12719</v>
      </c>
      <c r="J2111" s="545"/>
      <c r="K2111" s="545" t="s">
        <v>13413</v>
      </c>
      <c r="L2111" s="545" t="s">
        <v>13413</v>
      </c>
      <c r="M2111" s="548" t="s">
        <v>13758</v>
      </c>
      <c r="N2111" s="545" t="s">
        <v>13413</v>
      </c>
      <c r="O2111" s="545" t="s">
        <v>14830</v>
      </c>
      <c r="P2111" s="549">
        <v>2318</v>
      </c>
      <c r="Q2111" s="549">
        <v>1</v>
      </c>
      <c r="R2111" s="549">
        <v>157</v>
      </c>
      <c r="S2111" s="548"/>
      <c r="T2111" s="548"/>
      <c r="U2111" s="99"/>
    </row>
    <row r="2112" spans="1:21" ht="19.5" customHeight="1">
      <c r="A2112" s="545">
        <v>2770</v>
      </c>
      <c r="B2112" s="545" t="s">
        <v>11381</v>
      </c>
      <c r="C2112" s="545" t="s">
        <v>216</v>
      </c>
      <c r="D2112" s="546"/>
      <c r="E2112" s="171" t="str">
        <f t="shared" si="32"/>
        <v>1900</v>
      </c>
      <c r="F2112" s="547">
        <v>0</v>
      </c>
      <c r="G2112" s="548">
        <v>0</v>
      </c>
      <c r="H2112" s="547">
        <v>0</v>
      </c>
      <c r="I2112" s="545" t="s">
        <v>12724</v>
      </c>
      <c r="J2112" s="545"/>
      <c r="K2112" s="545" t="s">
        <v>13413</v>
      </c>
      <c r="L2112" s="545" t="s">
        <v>14649</v>
      </c>
      <c r="M2112" s="548" t="s">
        <v>13758</v>
      </c>
      <c r="N2112" s="545" t="s">
        <v>13413</v>
      </c>
      <c r="O2112" s="545" t="s">
        <v>15739</v>
      </c>
      <c r="P2112" s="549">
        <v>2319</v>
      </c>
      <c r="Q2112" s="549">
        <v>1</v>
      </c>
      <c r="R2112" s="549">
        <v>112</v>
      </c>
      <c r="S2112" s="548"/>
      <c r="T2112" s="548"/>
      <c r="U2112" s="99"/>
    </row>
    <row r="2113" spans="1:21" ht="19.5" customHeight="1">
      <c r="A2113" s="545">
        <v>2771</v>
      </c>
      <c r="B2113" s="545" t="s">
        <v>1500</v>
      </c>
      <c r="C2113" s="545" t="s">
        <v>216</v>
      </c>
      <c r="D2113" s="546"/>
      <c r="E2113" s="171" t="str">
        <f t="shared" si="32"/>
        <v>1900</v>
      </c>
      <c r="F2113" s="547">
        <v>0</v>
      </c>
      <c r="G2113" s="548">
        <v>0</v>
      </c>
      <c r="H2113" s="547">
        <v>0</v>
      </c>
      <c r="I2113" s="545" t="s">
        <v>12703</v>
      </c>
      <c r="J2113" s="545"/>
      <c r="K2113" s="545" t="s">
        <v>13413</v>
      </c>
      <c r="L2113" s="545" t="s">
        <v>13413</v>
      </c>
      <c r="M2113" s="548" t="s">
        <v>13758</v>
      </c>
      <c r="N2113" s="545" t="s">
        <v>13413</v>
      </c>
      <c r="O2113" s="545" t="s">
        <v>15740</v>
      </c>
      <c r="P2113" s="549">
        <v>2320</v>
      </c>
      <c r="Q2113" s="549">
        <v>1</v>
      </c>
      <c r="R2113" s="549">
        <v>120</v>
      </c>
      <c r="S2113" s="548"/>
      <c r="T2113" s="548"/>
      <c r="U2113" s="99"/>
    </row>
    <row r="2114" spans="1:21" ht="19.5" customHeight="1">
      <c r="A2114" s="545">
        <v>2773</v>
      </c>
      <c r="B2114" s="545" t="s">
        <v>11380</v>
      </c>
      <c r="C2114" s="545" t="s">
        <v>216</v>
      </c>
      <c r="D2114" s="546"/>
      <c r="E2114" s="171" t="str">
        <f t="shared" si="32"/>
        <v>1900</v>
      </c>
      <c r="F2114" s="547">
        <v>0</v>
      </c>
      <c r="G2114" s="548">
        <v>0</v>
      </c>
      <c r="H2114" s="547">
        <v>0</v>
      </c>
      <c r="I2114" s="545" t="s">
        <v>12696</v>
      </c>
      <c r="J2114" s="545"/>
      <c r="K2114" s="545" t="s">
        <v>13413</v>
      </c>
      <c r="L2114" s="545" t="s">
        <v>15741</v>
      </c>
      <c r="M2114" s="548" t="s">
        <v>13758</v>
      </c>
      <c r="N2114" s="545" t="s">
        <v>13413</v>
      </c>
      <c r="O2114" s="545" t="s">
        <v>15742</v>
      </c>
      <c r="P2114" s="549">
        <v>2321</v>
      </c>
      <c r="Q2114" s="549">
        <v>1</v>
      </c>
      <c r="R2114" s="549">
        <v>111</v>
      </c>
      <c r="S2114" s="548"/>
      <c r="T2114" s="548"/>
      <c r="U2114" s="99"/>
    </row>
    <row r="2115" spans="1:21" ht="19.5" customHeight="1">
      <c r="A2115" s="545">
        <v>2774</v>
      </c>
      <c r="B2115" s="545" t="s">
        <v>11379</v>
      </c>
      <c r="C2115" s="545" t="s">
        <v>216</v>
      </c>
      <c r="D2115" s="546"/>
      <c r="E2115" s="171" t="str">
        <f t="shared" si="32"/>
        <v>1900</v>
      </c>
      <c r="F2115" s="547">
        <v>0</v>
      </c>
      <c r="G2115" s="548">
        <v>0</v>
      </c>
      <c r="H2115" s="547">
        <v>0</v>
      </c>
      <c r="I2115" s="545" t="s">
        <v>12696</v>
      </c>
      <c r="J2115" s="545"/>
      <c r="K2115" s="545" t="s">
        <v>13413</v>
      </c>
      <c r="L2115" s="545" t="s">
        <v>15743</v>
      </c>
      <c r="M2115" s="548" t="s">
        <v>13758</v>
      </c>
      <c r="N2115" s="545" t="s">
        <v>13413</v>
      </c>
      <c r="O2115" s="545" t="s">
        <v>15744</v>
      </c>
      <c r="P2115" s="549">
        <v>2322</v>
      </c>
      <c r="Q2115" s="549">
        <v>1</v>
      </c>
      <c r="R2115" s="549">
        <v>111</v>
      </c>
      <c r="S2115" s="548"/>
      <c r="T2115" s="548"/>
      <c r="U2115" s="99"/>
    </row>
    <row r="2116" spans="1:21" ht="19.5" customHeight="1">
      <c r="A2116" s="545">
        <v>2776</v>
      </c>
      <c r="B2116" s="545" t="s">
        <v>11378</v>
      </c>
      <c r="C2116" s="545" t="s">
        <v>216</v>
      </c>
      <c r="D2116" s="546"/>
      <c r="E2116" s="171" t="str">
        <f t="shared" ref="E2116:E2179" si="33">TEXT(D2116,"YYYY")</f>
        <v>1900</v>
      </c>
      <c r="F2116" s="547">
        <v>0</v>
      </c>
      <c r="G2116" s="548">
        <v>0</v>
      </c>
      <c r="H2116" s="547">
        <v>0</v>
      </c>
      <c r="I2116" s="545" t="s">
        <v>12702</v>
      </c>
      <c r="J2116" s="545"/>
      <c r="K2116" s="545" t="s">
        <v>13413</v>
      </c>
      <c r="L2116" s="545" t="s">
        <v>13413</v>
      </c>
      <c r="M2116" s="548" t="s">
        <v>13758</v>
      </c>
      <c r="N2116" s="545" t="s">
        <v>13413</v>
      </c>
      <c r="O2116" s="545" t="s">
        <v>13413</v>
      </c>
      <c r="P2116" s="549">
        <v>2323</v>
      </c>
      <c r="Q2116" s="549">
        <v>1</v>
      </c>
      <c r="R2116" s="549">
        <v>27</v>
      </c>
      <c r="S2116" s="548"/>
      <c r="T2116" s="548"/>
      <c r="U2116" s="99"/>
    </row>
    <row r="2117" spans="1:21" ht="19.5" customHeight="1">
      <c r="A2117" s="545">
        <v>2778</v>
      </c>
      <c r="B2117" s="545" t="s">
        <v>11377</v>
      </c>
      <c r="C2117" s="545" t="s">
        <v>216</v>
      </c>
      <c r="D2117" s="546"/>
      <c r="E2117" s="171" t="str">
        <f t="shared" si="33"/>
        <v>1900</v>
      </c>
      <c r="F2117" s="547">
        <v>0</v>
      </c>
      <c r="G2117" s="548">
        <v>0</v>
      </c>
      <c r="H2117" s="547">
        <v>0</v>
      </c>
      <c r="I2117" s="545" t="s">
        <v>12724</v>
      </c>
      <c r="J2117" s="545"/>
      <c r="K2117" s="545" t="s">
        <v>13413</v>
      </c>
      <c r="L2117" s="545" t="s">
        <v>14649</v>
      </c>
      <c r="M2117" s="548" t="s">
        <v>13758</v>
      </c>
      <c r="N2117" s="545" t="s">
        <v>13413</v>
      </c>
      <c r="O2117" s="545" t="s">
        <v>15745</v>
      </c>
      <c r="P2117" s="549">
        <v>2324</v>
      </c>
      <c r="Q2117" s="549">
        <v>1</v>
      </c>
      <c r="R2117" s="549">
        <v>112</v>
      </c>
      <c r="S2117" s="548"/>
      <c r="T2117" s="548"/>
      <c r="U2117" s="99"/>
    </row>
    <row r="2118" spans="1:21" ht="19.5" customHeight="1">
      <c r="A2118" s="545">
        <v>2779</v>
      </c>
      <c r="B2118" s="545" t="s">
        <v>11376</v>
      </c>
      <c r="C2118" s="545" t="s">
        <v>216</v>
      </c>
      <c r="D2118" s="546"/>
      <c r="E2118" s="171" t="str">
        <f t="shared" si="33"/>
        <v>1900</v>
      </c>
      <c r="F2118" s="547">
        <v>0</v>
      </c>
      <c r="G2118" s="548">
        <v>0</v>
      </c>
      <c r="H2118" s="547">
        <v>0</v>
      </c>
      <c r="I2118" s="545" t="s">
        <v>12724</v>
      </c>
      <c r="J2118" s="545"/>
      <c r="K2118" s="545" t="s">
        <v>13413</v>
      </c>
      <c r="L2118" s="545" t="s">
        <v>13413</v>
      </c>
      <c r="M2118" s="548" t="s">
        <v>13758</v>
      </c>
      <c r="N2118" s="545" t="s">
        <v>13413</v>
      </c>
      <c r="O2118" s="545" t="s">
        <v>15746</v>
      </c>
      <c r="P2118" s="549">
        <v>2325</v>
      </c>
      <c r="Q2118" s="549">
        <v>1</v>
      </c>
      <c r="R2118" s="549">
        <v>112</v>
      </c>
      <c r="S2118" s="548"/>
      <c r="T2118" s="548"/>
      <c r="U2118" s="99"/>
    </row>
    <row r="2119" spans="1:21" ht="19.5" customHeight="1">
      <c r="A2119" s="545">
        <v>2780</v>
      </c>
      <c r="B2119" s="545" t="s">
        <v>1153</v>
      </c>
      <c r="C2119" s="545" t="s">
        <v>216</v>
      </c>
      <c r="D2119" s="546"/>
      <c r="E2119" s="171" t="str">
        <f t="shared" si="33"/>
        <v>1900</v>
      </c>
      <c r="F2119" s="547">
        <v>0</v>
      </c>
      <c r="G2119" s="548">
        <v>0</v>
      </c>
      <c r="H2119" s="547">
        <v>0</v>
      </c>
      <c r="I2119" s="545" t="s">
        <v>12724</v>
      </c>
      <c r="J2119" s="545"/>
      <c r="K2119" s="545" t="s">
        <v>13413</v>
      </c>
      <c r="L2119" s="545" t="s">
        <v>13413</v>
      </c>
      <c r="M2119" s="548" t="s">
        <v>13758</v>
      </c>
      <c r="N2119" s="545" t="s">
        <v>13413</v>
      </c>
      <c r="O2119" s="545" t="s">
        <v>15747</v>
      </c>
      <c r="P2119" s="549">
        <v>2326</v>
      </c>
      <c r="Q2119" s="549">
        <v>1</v>
      </c>
      <c r="R2119" s="549">
        <v>112</v>
      </c>
      <c r="S2119" s="548"/>
      <c r="T2119" s="548"/>
      <c r="U2119" s="99"/>
    </row>
    <row r="2120" spans="1:21" ht="19.5" customHeight="1">
      <c r="A2120" s="545">
        <v>2781</v>
      </c>
      <c r="B2120" s="545" t="s">
        <v>11375</v>
      </c>
      <c r="C2120" s="545" t="s">
        <v>216</v>
      </c>
      <c r="D2120" s="546"/>
      <c r="E2120" s="171" t="str">
        <f t="shared" si="33"/>
        <v>1900</v>
      </c>
      <c r="F2120" s="547">
        <v>0</v>
      </c>
      <c r="G2120" s="548">
        <v>0</v>
      </c>
      <c r="H2120" s="547">
        <v>0</v>
      </c>
      <c r="I2120" s="545" t="s">
        <v>12704</v>
      </c>
      <c r="J2120" s="545"/>
      <c r="K2120" s="545" t="s">
        <v>13413</v>
      </c>
      <c r="L2120" s="545" t="s">
        <v>13982</v>
      </c>
      <c r="M2120" s="548" t="s">
        <v>13758</v>
      </c>
      <c r="N2120" s="545" t="s">
        <v>13413</v>
      </c>
      <c r="O2120" s="545" t="s">
        <v>15748</v>
      </c>
      <c r="P2120" s="549">
        <v>2327</v>
      </c>
      <c r="Q2120" s="549">
        <v>1</v>
      </c>
      <c r="R2120" s="549">
        <v>118</v>
      </c>
      <c r="S2120" s="548"/>
      <c r="T2120" s="548"/>
      <c r="U2120" s="99"/>
    </row>
    <row r="2121" spans="1:21" ht="19.5" customHeight="1">
      <c r="A2121" s="545">
        <v>2782</v>
      </c>
      <c r="B2121" s="545" t="s">
        <v>11373</v>
      </c>
      <c r="C2121" s="545" t="s">
        <v>216</v>
      </c>
      <c r="D2121" s="546"/>
      <c r="E2121" s="171" t="str">
        <f t="shared" si="33"/>
        <v>1900</v>
      </c>
      <c r="F2121" s="547">
        <v>0</v>
      </c>
      <c r="G2121" s="548">
        <v>0</v>
      </c>
      <c r="H2121" s="547">
        <v>0</v>
      </c>
      <c r="I2121" s="545" t="s">
        <v>12656</v>
      </c>
      <c r="J2121" s="545"/>
      <c r="K2121" s="545" t="s">
        <v>13413</v>
      </c>
      <c r="L2121" s="545" t="s">
        <v>13982</v>
      </c>
      <c r="M2121" s="548" t="s">
        <v>13758</v>
      </c>
      <c r="N2121" s="545" t="s">
        <v>13413</v>
      </c>
      <c r="O2121" s="545" t="s">
        <v>15748</v>
      </c>
      <c r="P2121" s="549">
        <v>2328</v>
      </c>
      <c r="Q2121" s="549">
        <v>1</v>
      </c>
      <c r="R2121" s="549">
        <v>119</v>
      </c>
      <c r="S2121" s="548"/>
      <c r="T2121" s="548"/>
      <c r="U2121" s="99"/>
    </row>
    <row r="2122" spans="1:21" ht="19.5" customHeight="1">
      <c r="A2122" s="545">
        <v>2783</v>
      </c>
      <c r="B2122" s="545" t="s">
        <v>7088</v>
      </c>
      <c r="C2122" s="545" t="s">
        <v>216</v>
      </c>
      <c r="D2122" s="546">
        <v>46052</v>
      </c>
      <c r="E2122" s="171" t="str">
        <f t="shared" si="33"/>
        <v>2026</v>
      </c>
      <c r="F2122" s="547">
        <v>224683</v>
      </c>
      <c r="G2122" s="548">
        <v>0.19</v>
      </c>
      <c r="H2122" s="547">
        <v>188809.24</v>
      </c>
      <c r="I2122" s="545" t="s">
        <v>12656</v>
      </c>
      <c r="J2122" s="545" t="s">
        <v>13307</v>
      </c>
      <c r="K2122" s="545" t="s">
        <v>15749</v>
      </c>
      <c r="L2122" s="545" t="s">
        <v>14279</v>
      </c>
      <c r="M2122" s="548" t="s">
        <v>13758</v>
      </c>
      <c r="N2122" s="545" t="s">
        <v>13413</v>
      </c>
      <c r="O2122" s="545" t="s">
        <v>14283</v>
      </c>
      <c r="P2122" s="549">
        <v>2329</v>
      </c>
      <c r="Q2122" s="549">
        <v>1</v>
      </c>
      <c r="R2122" s="549">
        <v>119</v>
      </c>
      <c r="S2122" s="548">
        <v>2228</v>
      </c>
      <c r="T2122" s="548"/>
      <c r="U2122" s="99"/>
    </row>
    <row r="2123" spans="1:21" ht="19.5" customHeight="1">
      <c r="A2123" s="545">
        <v>2784</v>
      </c>
      <c r="B2123" s="545" t="s">
        <v>11374</v>
      </c>
      <c r="C2123" s="545" t="s">
        <v>216</v>
      </c>
      <c r="D2123" s="546"/>
      <c r="E2123" s="171" t="str">
        <f t="shared" si="33"/>
        <v>1900</v>
      </c>
      <c r="F2123" s="547">
        <v>0</v>
      </c>
      <c r="G2123" s="548">
        <v>0</v>
      </c>
      <c r="H2123" s="547">
        <v>0</v>
      </c>
      <c r="I2123" s="545" t="s">
        <v>12656</v>
      </c>
      <c r="J2123" s="545"/>
      <c r="K2123" s="545" t="s">
        <v>13413</v>
      </c>
      <c r="L2123" s="545" t="s">
        <v>13982</v>
      </c>
      <c r="M2123" s="548" t="s">
        <v>13758</v>
      </c>
      <c r="N2123" s="545" t="s">
        <v>13413</v>
      </c>
      <c r="O2123" s="545" t="s">
        <v>15750</v>
      </c>
      <c r="P2123" s="549">
        <v>2330</v>
      </c>
      <c r="Q2123" s="549">
        <v>1</v>
      </c>
      <c r="R2123" s="549">
        <v>119</v>
      </c>
      <c r="S2123" s="548"/>
      <c r="T2123" s="548"/>
      <c r="U2123" s="99"/>
    </row>
    <row r="2124" spans="1:21" ht="19.5" customHeight="1">
      <c r="A2124" s="545">
        <v>2785</v>
      </c>
      <c r="B2124" s="545" t="s">
        <v>1524</v>
      </c>
      <c r="C2124" s="545" t="s">
        <v>216</v>
      </c>
      <c r="D2124" s="546"/>
      <c r="E2124" s="171" t="str">
        <f t="shared" si="33"/>
        <v>1900</v>
      </c>
      <c r="F2124" s="547">
        <v>0</v>
      </c>
      <c r="G2124" s="548">
        <v>0</v>
      </c>
      <c r="H2124" s="547">
        <v>0</v>
      </c>
      <c r="I2124" s="545" t="s">
        <v>12656</v>
      </c>
      <c r="J2124" s="545"/>
      <c r="K2124" s="545" t="s">
        <v>13413</v>
      </c>
      <c r="L2124" s="545" t="s">
        <v>13982</v>
      </c>
      <c r="M2124" s="548" t="s">
        <v>13758</v>
      </c>
      <c r="N2124" s="545" t="s">
        <v>13413</v>
      </c>
      <c r="O2124" s="545" t="s">
        <v>15751</v>
      </c>
      <c r="P2124" s="549">
        <v>2331</v>
      </c>
      <c r="Q2124" s="549">
        <v>1</v>
      </c>
      <c r="R2124" s="549">
        <v>119</v>
      </c>
      <c r="S2124" s="548"/>
      <c r="T2124" s="548"/>
      <c r="U2124" s="99"/>
    </row>
    <row r="2125" spans="1:21" ht="19.5" customHeight="1">
      <c r="A2125" s="545">
        <v>2786</v>
      </c>
      <c r="B2125" s="545" t="s">
        <v>11373</v>
      </c>
      <c r="C2125" s="545" t="s">
        <v>216</v>
      </c>
      <c r="D2125" s="546"/>
      <c r="E2125" s="171" t="str">
        <f t="shared" si="33"/>
        <v>1900</v>
      </c>
      <c r="F2125" s="547">
        <v>0</v>
      </c>
      <c r="G2125" s="548">
        <v>0</v>
      </c>
      <c r="H2125" s="547">
        <v>0</v>
      </c>
      <c r="I2125" s="545" t="s">
        <v>12656</v>
      </c>
      <c r="J2125" s="545"/>
      <c r="K2125" s="545" t="s">
        <v>13413</v>
      </c>
      <c r="L2125" s="545" t="s">
        <v>13982</v>
      </c>
      <c r="M2125" s="548" t="s">
        <v>13758</v>
      </c>
      <c r="N2125" s="545" t="s">
        <v>13413</v>
      </c>
      <c r="O2125" s="545" t="s">
        <v>15752</v>
      </c>
      <c r="P2125" s="549">
        <v>2332</v>
      </c>
      <c r="Q2125" s="549">
        <v>1</v>
      </c>
      <c r="R2125" s="549">
        <v>119</v>
      </c>
      <c r="S2125" s="548"/>
      <c r="T2125" s="548"/>
      <c r="U2125" s="99"/>
    </row>
    <row r="2126" spans="1:21" ht="19.5" customHeight="1">
      <c r="A2126" s="545">
        <v>2787</v>
      </c>
      <c r="B2126" s="545" t="s">
        <v>11372</v>
      </c>
      <c r="C2126" s="545" t="s">
        <v>216</v>
      </c>
      <c r="D2126" s="546"/>
      <c r="E2126" s="171" t="str">
        <f t="shared" si="33"/>
        <v>1900</v>
      </c>
      <c r="F2126" s="547">
        <v>0</v>
      </c>
      <c r="G2126" s="548">
        <v>0</v>
      </c>
      <c r="H2126" s="547">
        <v>0</v>
      </c>
      <c r="I2126" s="545" t="s">
        <v>12656</v>
      </c>
      <c r="J2126" s="545"/>
      <c r="K2126" s="545" t="s">
        <v>13413</v>
      </c>
      <c r="L2126" s="545" t="s">
        <v>13972</v>
      </c>
      <c r="M2126" s="548" t="s">
        <v>13758</v>
      </c>
      <c r="N2126" s="545" t="s">
        <v>13413</v>
      </c>
      <c r="O2126" s="545" t="s">
        <v>15753</v>
      </c>
      <c r="P2126" s="549">
        <v>2333</v>
      </c>
      <c r="Q2126" s="549">
        <v>1</v>
      </c>
      <c r="R2126" s="549">
        <v>119</v>
      </c>
      <c r="S2126" s="548"/>
      <c r="T2126" s="548"/>
      <c r="U2126" s="99"/>
    </row>
    <row r="2127" spans="1:21" ht="19.5" customHeight="1">
      <c r="A2127" s="545">
        <v>2788</v>
      </c>
      <c r="B2127" s="545" t="s">
        <v>11371</v>
      </c>
      <c r="C2127" s="545" t="s">
        <v>216</v>
      </c>
      <c r="D2127" s="546"/>
      <c r="E2127" s="171" t="str">
        <f t="shared" si="33"/>
        <v>1900</v>
      </c>
      <c r="F2127" s="547">
        <v>0</v>
      </c>
      <c r="G2127" s="548">
        <v>0</v>
      </c>
      <c r="H2127" s="547">
        <v>0</v>
      </c>
      <c r="I2127" s="545" t="s">
        <v>12656</v>
      </c>
      <c r="J2127" s="545"/>
      <c r="K2127" s="545" t="s">
        <v>13413</v>
      </c>
      <c r="L2127" s="545" t="s">
        <v>14279</v>
      </c>
      <c r="M2127" s="548" t="s">
        <v>13758</v>
      </c>
      <c r="N2127" s="545" t="s">
        <v>13413</v>
      </c>
      <c r="O2127" s="545" t="s">
        <v>15753</v>
      </c>
      <c r="P2127" s="549">
        <v>2334</v>
      </c>
      <c r="Q2127" s="549">
        <v>1</v>
      </c>
      <c r="R2127" s="549">
        <v>119</v>
      </c>
      <c r="S2127" s="548"/>
      <c r="T2127" s="548"/>
      <c r="U2127" s="99"/>
    </row>
    <row r="2128" spans="1:21" ht="19.5" customHeight="1">
      <c r="A2128" s="545">
        <v>2789</v>
      </c>
      <c r="B2128" s="545" t="s">
        <v>11370</v>
      </c>
      <c r="C2128" s="545" t="s">
        <v>216</v>
      </c>
      <c r="D2128" s="546"/>
      <c r="E2128" s="171" t="str">
        <f t="shared" si="33"/>
        <v>1900</v>
      </c>
      <c r="F2128" s="547">
        <v>0</v>
      </c>
      <c r="G2128" s="548">
        <v>0</v>
      </c>
      <c r="H2128" s="547">
        <v>0</v>
      </c>
      <c r="I2128" s="545" t="s">
        <v>12656</v>
      </c>
      <c r="J2128" s="545"/>
      <c r="K2128" s="545" t="s">
        <v>13413</v>
      </c>
      <c r="L2128" s="545" t="s">
        <v>13982</v>
      </c>
      <c r="M2128" s="548" t="s">
        <v>13758</v>
      </c>
      <c r="N2128" s="545" t="s">
        <v>13413</v>
      </c>
      <c r="O2128" s="545" t="s">
        <v>15754</v>
      </c>
      <c r="P2128" s="549">
        <v>2335</v>
      </c>
      <c r="Q2128" s="549">
        <v>1</v>
      </c>
      <c r="R2128" s="549">
        <v>119</v>
      </c>
      <c r="S2128" s="548"/>
      <c r="T2128" s="548"/>
      <c r="U2128" s="99"/>
    </row>
    <row r="2129" spans="1:21" ht="19.5" customHeight="1">
      <c r="A2129" s="545">
        <v>2790</v>
      </c>
      <c r="B2129" s="545" t="s">
        <v>1496</v>
      </c>
      <c r="C2129" s="545" t="s">
        <v>216</v>
      </c>
      <c r="D2129" s="546"/>
      <c r="E2129" s="171" t="str">
        <f t="shared" si="33"/>
        <v>1900</v>
      </c>
      <c r="F2129" s="547">
        <v>0</v>
      </c>
      <c r="G2129" s="548">
        <v>0</v>
      </c>
      <c r="H2129" s="547">
        <v>0</v>
      </c>
      <c r="I2129" s="545" t="s">
        <v>12703</v>
      </c>
      <c r="J2129" s="545"/>
      <c r="K2129" s="545" t="s">
        <v>13413</v>
      </c>
      <c r="L2129" s="545" t="s">
        <v>13413</v>
      </c>
      <c r="M2129" s="548" t="s">
        <v>13758</v>
      </c>
      <c r="N2129" s="545" t="s">
        <v>13413</v>
      </c>
      <c r="O2129" s="545" t="s">
        <v>15755</v>
      </c>
      <c r="P2129" s="549">
        <v>2336</v>
      </c>
      <c r="Q2129" s="549">
        <v>1</v>
      </c>
      <c r="R2129" s="549">
        <v>120</v>
      </c>
      <c r="S2129" s="548"/>
      <c r="T2129" s="548"/>
      <c r="U2129" s="99"/>
    </row>
    <row r="2130" spans="1:21" ht="19.5" customHeight="1">
      <c r="A2130" s="545">
        <v>2791</v>
      </c>
      <c r="B2130" s="545" t="s">
        <v>11369</v>
      </c>
      <c r="C2130" s="545" t="s">
        <v>216</v>
      </c>
      <c r="D2130" s="546"/>
      <c r="E2130" s="171" t="str">
        <f t="shared" si="33"/>
        <v>1900</v>
      </c>
      <c r="F2130" s="547">
        <v>0</v>
      </c>
      <c r="G2130" s="548">
        <v>0</v>
      </c>
      <c r="H2130" s="547">
        <v>0</v>
      </c>
      <c r="I2130" s="545" t="s">
        <v>12685</v>
      </c>
      <c r="J2130" s="545"/>
      <c r="K2130" s="545" t="s">
        <v>13413</v>
      </c>
      <c r="L2130" s="545" t="s">
        <v>13413</v>
      </c>
      <c r="M2130" s="548" t="s">
        <v>13758</v>
      </c>
      <c r="N2130" s="545" t="s">
        <v>13413</v>
      </c>
      <c r="O2130" s="545" t="s">
        <v>14289</v>
      </c>
      <c r="P2130" s="549">
        <v>2337</v>
      </c>
      <c r="Q2130" s="549">
        <v>1</v>
      </c>
      <c r="R2130" s="549">
        <v>11</v>
      </c>
      <c r="S2130" s="548"/>
      <c r="T2130" s="548"/>
      <c r="U2130" s="99"/>
    </row>
    <row r="2131" spans="1:21" ht="19.5" customHeight="1">
      <c r="A2131" s="545">
        <v>2792</v>
      </c>
      <c r="B2131" s="545" t="s">
        <v>11368</v>
      </c>
      <c r="C2131" s="545" t="s">
        <v>216</v>
      </c>
      <c r="D2131" s="546"/>
      <c r="E2131" s="171" t="str">
        <f t="shared" si="33"/>
        <v>1900</v>
      </c>
      <c r="F2131" s="547">
        <v>0</v>
      </c>
      <c r="G2131" s="548">
        <v>0</v>
      </c>
      <c r="H2131" s="547">
        <v>0</v>
      </c>
      <c r="I2131" s="545" t="s">
        <v>12656</v>
      </c>
      <c r="J2131" s="545"/>
      <c r="K2131" s="545" t="s">
        <v>13413</v>
      </c>
      <c r="L2131" s="545" t="s">
        <v>13982</v>
      </c>
      <c r="M2131" s="548" t="s">
        <v>13758</v>
      </c>
      <c r="N2131" s="545" t="s">
        <v>13413</v>
      </c>
      <c r="O2131" s="545" t="s">
        <v>15756</v>
      </c>
      <c r="P2131" s="549">
        <v>2338</v>
      </c>
      <c r="Q2131" s="549">
        <v>1</v>
      </c>
      <c r="R2131" s="549">
        <v>119</v>
      </c>
      <c r="S2131" s="548"/>
      <c r="T2131" s="548"/>
      <c r="U2131" s="99"/>
    </row>
    <row r="2132" spans="1:21" ht="19.5" customHeight="1">
      <c r="A2132" s="545">
        <v>2794</v>
      </c>
      <c r="B2132" s="545" t="s">
        <v>7087</v>
      </c>
      <c r="C2132" s="545" t="s">
        <v>216</v>
      </c>
      <c r="D2132" s="546">
        <v>44589</v>
      </c>
      <c r="E2132" s="171" t="str">
        <f t="shared" si="33"/>
        <v>2022</v>
      </c>
      <c r="F2132" s="547">
        <v>106888</v>
      </c>
      <c r="G2132" s="548">
        <v>0.19</v>
      </c>
      <c r="H2132" s="547">
        <v>89821.85</v>
      </c>
      <c r="I2132" s="545" t="s">
        <v>12656</v>
      </c>
      <c r="J2132" s="545" t="s">
        <v>13297</v>
      </c>
      <c r="K2132" s="545" t="s">
        <v>15757</v>
      </c>
      <c r="L2132" s="545" t="s">
        <v>13982</v>
      </c>
      <c r="M2132" s="548" t="s">
        <v>13758</v>
      </c>
      <c r="N2132" s="545" t="s">
        <v>13413</v>
      </c>
      <c r="O2132" s="545" t="s">
        <v>15758</v>
      </c>
      <c r="P2132" s="549">
        <v>2339</v>
      </c>
      <c r="Q2132" s="549">
        <v>1</v>
      </c>
      <c r="R2132" s="549">
        <v>119</v>
      </c>
      <c r="S2132" s="548">
        <v>2257</v>
      </c>
      <c r="T2132" s="548"/>
      <c r="U2132" s="99"/>
    </row>
    <row r="2133" spans="1:21" ht="19.5" customHeight="1">
      <c r="A2133" s="545">
        <v>2795</v>
      </c>
      <c r="B2133" s="545" t="s">
        <v>11367</v>
      </c>
      <c r="C2133" s="545" t="s">
        <v>216</v>
      </c>
      <c r="D2133" s="546"/>
      <c r="E2133" s="171" t="str">
        <f t="shared" si="33"/>
        <v>1900</v>
      </c>
      <c r="F2133" s="547">
        <v>0</v>
      </c>
      <c r="G2133" s="548">
        <v>0</v>
      </c>
      <c r="H2133" s="547">
        <v>0</v>
      </c>
      <c r="I2133" s="545" t="s">
        <v>12656</v>
      </c>
      <c r="J2133" s="545"/>
      <c r="K2133" s="545" t="s">
        <v>13413</v>
      </c>
      <c r="L2133" s="545" t="s">
        <v>15759</v>
      </c>
      <c r="M2133" s="548" t="s">
        <v>13758</v>
      </c>
      <c r="N2133" s="545" t="s">
        <v>13413</v>
      </c>
      <c r="O2133" s="545" t="s">
        <v>15760</v>
      </c>
      <c r="P2133" s="549">
        <v>2340</v>
      </c>
      <c r="Q2133" s="549">
        <v>1</v>
      </c>
      <c r="R2133" s="549">
        <v>119</v>
      </c>
      <c r="S2133" s="548"/>
      <c r="T2133" s="548"/>
      <c r="U2133" s="99"/>
    </row>
    <row r="2134" spans="1:21" ht="19.5" customHeight="1">
      <c r="A2134" s="545">
        <v>2796</v>
      </c>
      <c r="B2134" s="545" t="s">
        <v>7086</v>
      </c>
      <c r="C2134" s="545" t="s">
        <v>216</v>
      </c>
      <c r="D2134" s="546">
        <v>44589</v>
      </c>
      <c r="E2134" s="171" t="str">
        <f t="shared" si="33"/>
        <v>2022</v>
      </c>
      <c r="F2134" s="547">
        <v>626467</v>
      </c>
      <c r="G2134" s="548">
        <v>0.19</v>
      </c>
      <c r="H2134" s="547">
        <v>526442.86</v>
      </c>
      <c r="I2134" s="545" t="s">
        <v>12656</v>
      </c>
      <c r="J2134" s="545" t="s">
        <v>13297</v>
      </c>
      <c r="K2134" s="545" t="s">
        <v>15761</v>
      </c>
      <c r="L2134" s="545" t="s">
        <v>15762</v>
      </c>
      <c r="M2134" s="548" t="s">
        <v>13758</v>
      </c>
      <c r="N2134" s="545" t="s">
        <v>13413</v>
      </c>
      <c r="O2134" s="545" t="s">
        <v>15763</v>
      </c>
      <c r="P2134" s="549">
        <v>2341</v>
      </c>
      <c r="Q2134" s="549">
        <v>1</v>
      </c>
      <c r="R2134" s="549">
        <v>119</v>
      </c>
      <c r="S2134" s="548">
        <v>2257</v>
      </c>
      <c r="T2134" s="548"/>
      <c r="U2134" s="99"/>
    </row>
    <row r="2135" spans="1:21" ht="19.5" customHeight="1">
      <c r="A2135" s="545">
        <v>2797</v>
      </c>
      <c r="B2135" s="545" t="s">
        <v>11366</v>
      </c>
      <c r="C2135" s="545" t="s">
        <v>216</v>
      </c>
      <c r="D2135" s="546"/>
      <c r="E2135" s="171" t="str">
        <f t="shared" si="33"/>
        <v>1900</v>
      </c>
      <c r="F2135" s="547">
        <v>0</v>
      </c>
      <c r="G2135" s="548">
        <v>0</v>
      </c>
      <c r="H2135" s="547">
        <v>0</v>
      </c>
      <c r="I2135" s="545" t="s">
        <v>12656</v>
      </c>
      <c r="J2135" s="545"/>
      <c r="K2135" s="545" t="s">
        <v>13413</v>
      </c>
      <c r="L2135" s="545" t="s">
        <v>13982</v>
      </c>
      <c r="M2135" s="548" t="s">
        <v>13758</v>
      </c>
      <c r="N2135" s="545" t="s">
        <v>13413</v>
      </c>
      <c r="O2135" s="545" t="s">
        <v>15764</v>
      </c>
      <c r="P2135" s="549">
        <v>2342</v>
      </c>
      <c r="Q2135" s="549">
        <v>1</v>
      </c>
      <c r="R2135" s="549">
        <v>119</v>
      </c>
      <c r="S2135" s="548"/>
      <c r="T2135" s="548"/>
      <c r="U2135" s="99"/>
    </row>
    <row r="2136" spans="1:21" ht="19.5" customHeight="1">
      <c r="A2136" s="545">
        <v>2799</v>
      </c>
      <c r="B2136" s="545" t="s">
        <v>11365</v>
      </c>
      <c r="C2136" s="545" t="s">
        <v>216</v>
      </c>
      <c r="D2136" s="546"/>
      <c r="E2136" s="171" t="str">
        <f t="shared" si="33"/>
        <v>1900</v>
      </c>
      <c r="F2136" s="547">
        <v>0</v>
      </c>
      <c r="G2136" s="548">
        <v>0</v>
      </c>
      <c r="H2136" s="547">
        <v>0</v>
      </c>
      <c r="I2136" s="545" t="s">
        <v>12656</v>
      </c>
      <c r="J2136" s="545"/>
      <c r="K2136" s="545" t="s">
        <v>13413</v>
      </c>
      <c r="L2136" s="545" t="s">
        <v>13982</v>
      </c>
      <c r="M2136" s="548" t="s">
        <v>13758</v>
      </c>
      <c r="N2136" s="545" t="s">
        <v>13413</v>
      </c>
      <c r="O2136" s="545" t="s">
        <v>15765</v>
      </c>
      <c r="P2136" s="549">
        <v>2343</v>
      </c>
      <c r="Q2136" s="549">
        <v>1</v>
      </c>
      <c r="R2136" s="549">
        <v>119</v>
      </c>
      <c r="S2136" s="548"/>
      <c r="T2136" s="548"/>
      <c r="U2136" s="99"/>
    </row>
    <row r="2137" spans="1:21" ht="19.5" customHeight="1">
      <c r="A2137" s="545">
        <v>2800</v>
      </c>
      <c r="B2137" s="545" t="s">
        <v>11364</v>
      </c>
      <c r="C2137" s="545" t="s">
        <v>216</v>
      </c>
      <c r="D2137" s="546"/>
      <c r="E2137" s="171" t="str">
        <f t="shared" si="33"/>
        <v>1900</v>
      </c>
      <c r="F2137" s="547">
        <v>0</v>
      </c>
      <c r="G2137" s="548">
        <v>0</v>
      </c>
      <c r="H2137" s="547">
        <v>0</v>
      </c>
      <c r="I2137" s="545" t="s">
        <v>12656</v>
      </c>
      <c r="J2137" s="545"/>
      <c r="K2137" s="545" t="s">
        <v>13413</v>
      </c>
      <c r="L2137" s="545" t="s">
        <v>13982</v>
      </c>
      <c r="M2137" s="548" t="s">
        <v>13758</v>
      </c>
      <c r="N2137" s="545" t="s">
        <v>13413</v>
      </c>
      <c r="O2137" s="545" t="s">
        <v>15766</v>
      </c>
      <c r="P2137" s="549">
        <v>2344</v>
      </c>
      <c r="Q2137" s="549">
        <v>1</v>
      </c>
      <c r="R2137" s="549">
        <v>119</v>
      </c>
      <c r="S2137" s="548"/>
      <c r="T2137" s="548"/>
      <c r="U2137" s="99"/>
    </row>
    <row r="2138" spans="1:21" ht="19.5" customHeight="1">
      <c r="A2138" s="545">
        <v>2801</v>
      </c>
      <c r="B2138" s="545" t="s">
        <v>11363</v>
      </c>
      <c r="C2138" s="545" t="s">
        <v>216</v>
      </c>
      <c r="D2138" s="546"/>
      <c r="E2138" s="171" t="str">
        <f t="shared" si="33"/>
        <v>1900</v>
      </c>
      <c r="F2138" s="547">
        <v>0</v>
      </c>
      <c r="G2138" s="548">
        <v>0</v>
      </c>
      <c r="H2138" s="547">
        <v>0</v>
      </c>
      <c r="I2138" s="545" t="s">
        <v>12657</v>
      </c>
      <c r="J2138" s="545"/>
      <c r="K2138" s="545" t="s">
        <v>13413</v>
      </c>
      <c r="L2138" s="545" t="s">
        <v>13413</v>
      </c>
      <c r="M2138" s="548" t="s">
        <v>13758</v>
      </c>
      <c r="N2138" s="545" t="s">
        <v>13413</v>
      </c>
      <c r="O2138" s="545" t="s">
        <v>15767</v>
      </c>
      <c r="P2138" s="549">
        <v>2345</v>
      </c>
      <c r="Q2138" s="549">
        <v>1</v>
      </c>
      <c r="R2138" s="549">
        <v>153</v>
      </c>
      <c r="S2138" s="548"/>
      <c r="T2138" s="548"/>
      <c r="U2138" s="99"/>
    </row>
    <row r="2139" spans="1:21" ht="19.5" customHeight="1">
      <c r="A2139" s="545">
        <v>2802</v>
      </c>
      <c r="B2139" s="545" t="s">
        <v>3712</v>
      </c>
      <c r="C2139" s="545" t="s">
        <v>216</v>
      </c>
      <c r="D2139" s="546">
        <v>46052</v>
      </c>
      <c r="E2139" s="171" t="str">
        <f t="shared" si="33"/>
        <v>2026</v>
      </c>
      <c r="F2139" s="547">
        <v>1478</v>
      </c>
      <c r="G2139" s="548">
        <v>0.19</v>
      </c>
      <c r="H2139" s="547">
        <v>1242.02</v>
      </c>
      <c r="I2139" s="545" t="s">
        <v>12746</v>
      </c>
      <c r="J2139" s="545" t="s">
        <v>13307</v>
      </c>
      <c r="K2139" s="545" t="s">
        <v>13413</v>
      </c>
      <c r="L2139" s="545" t="s">
        <v>13413</v>
      </c>
      <c r="M2139" s="548" t="s">
        <v>13758</v>
      </c>
      <c r="N2139" s="545" t="s">
        <v>22179</v>
      </c>
      <c r="O2139" s="545" t="s">
        <v>13413</v>
      </c>
      <c r="P2139" s="549">
        <v>2346</v>
      </c>
      <c r="Q2139" s="549">
        <v>1</v>
      </c>
      <c r="R2139" s="549">
        <v>29</v>
      </c>
      <c r="S2139" s="548">
        <v>2228</v>
      </c>
      <c r="T2139" s="548">
        <v>173</v>
      </c>
      <c r="U2139" s="99"/>
    </row>
    <row r="2140" spans="1:21" ht="19.5" customHeight="1">
      <c r="A2140" s="545">
        <v>2803</v>
      </c>
      <c r="B2140" s="545" t="s">
        <v>1560</v>
      </c>
      <c r="C2140" s="545" t="s">
        <v>216</v>
      </c>
      <c r="D2140" s="546"/>
      <c r="E2140" s="171" t="str">
        <f t="shared" si="33"/>
        <v>1900</v>
      </c>
      <c r="F2140" s="547">
        <v>0</v>
      </c>
      <c r="G2140" s="548">
        <v>0</v>
      </c>
      <c r="H2140" s="547">
        <v>0</v>
      </c>
      <c r="I2140" s="545" t="s">
        <v>12656</v>
      </c>
      <c r="J2140" s="545"/>
      <c r="K2140" s="545" t="s">
        <v>13413</v>
      </c>
      <c r="L2140" s="545" t="s">
        <v>13818</v>
      </c>
      <c r="M2140" s="548" t="s">
        <v>13758</v>
      </c>
      <c r="N2140" s="545" t="s">
        <v>22146</v>
      </c>
      <c r="O2140" s="545" t="s">
        <v>15738</v>
      </c>
      <c r="P2140" s="549">
        <v>2347</v>
      </c>
      <c r="Q2140" s="549">
        <v>1</v>
      </c>
      <c r="R2140" s="549">
        <v>119</v>
      </c>
      <c r="S2140" s="548"/>
      <c r="T2140" s="548">
        <v>15</v>
      </c>
      <c r="U2140" s="99"/>
    </row>
    <row r="2141" spans="1:21" ht="19.5" customHeight="1">
      <c r="A2141" s="545">
        <v>2804</v>
      </c>
      <c r="B2141" s="545" t="s">
        <v>7311</v>
      </c>
      <c r="C2141" s="545" t="s">
        <v>5217</v>
      </c>
      <c r="D2141" s="546">
        <v>46052</v>
      </c>
      <c r="E2141" s="171" t="str">
        <f t="shared" si="33"/>
        <v>2026</v>
      </c>
      <c r="F2141" s="547">
        <v>122563</v>
      </c>
      <c r="G2141" s="548">
        <v>0</v>
      </c>
      <c r="H2141" s="547">
        <v>122563</v>
      </c>
      <c r="I2141" s="545" t="s">
        <v>12653</v>
      </c>
      <c r="J2141" s="545" t="s">
        <v>13299</v>
      </c>
      <c r="K2141" s="545" t="s">
        <v>15768</v>
      </c>
      <c r="L2141" s="545" t="s">
        <v>13413</v>
      </c>
      <c r="M2141" s="548" t="s">
        <v>13813</v>
      </c>
      <c r="N2141" s="545" t="s">
        <v>13413</v>
      </c>
      <c r="O2141" s="545" t="s">
        <v>13413</v>
      </c>
      <c r="P2141" s="549">
        <v>2348</v>
      </c>
      <c r="Q2141" s="549">
        <v>3</v>
      </c>
      <c r="R2141" s="549">
        <v>160</v>
      </c>
      <c r="S2141" s="548">
        <v>443</v>
      </c>
      <c r="T2141" s="548"/>
      <c r="U2141" s="99"/>
    </row>
    <row r="2142" spans="1:21" ht="19.5" customHeight="1">
      <c r="A2142" s="545">
        <v>2806</v>
      </c>
      <c r="B2142" s="545" t="s">
        <v>11362</v>
      </c>
      <c r="C2142" s="545" t="s">
        <v>216</v>
      </c>
      <c r="D2142" s="546"/>
      <c r="E2142" s="171" t="str">
        <f t="shared" si="33"/>
        <v>1900</v>
      </c>
      <c r="F2142" s="547">
        <v>0</v>
      </c>
      <c r="G2142" s="548">
        <v>0</v>
      </c>
      <c r="H2142" s="547">
        <v>0</v>
      </c>
      <c r="I2142" s="545" t="s">
        <v>12685</v>
      </c>
      <c r="J2142" s="545"/>
      <c r="K2142" s="545" t="s">
        <v>13413</v>
      </c>
      <c r="L2142" s="545" t="s">
        <v>15769</v>
      </c>
      <c r="M2142" s="548" t="s">
        <v>13758</v>
      </c>
      <c r="N2142" s="545" t="s">
        <v>13413</v>
      </c>
      <c r="O2142" s="545" t="s">
        <v>15770</v>
      </c>
      <c r="P2142" s="549">
        <v>2349</v>
      </c>
      <c r="Q2142" s="549">
        <v>1</v>
      </c>
      <c r="R2142" s="549">
        <v>11</v>
      </c>
      <c r="S2142" s="548"/>
      <c r="T2142" s="548"/>
      <c r="U2142" s="99"/>
    </row>
    <row r="2143" spans="1:21" ht="19.5" customHeight="1">
      <c r="A2143" s="545">
        <v>2807</v>
      </c>
      <c r="B2143" s="545" t="s">
        <v>11361</v>
      </c>
      <c r="C2143" s="545" t="s">
        <v>216</v>
      </c>
      <c r="D2143" s="546"/>
      <c r="E2143" s="171" t="str">
        <f t="shared" si="33"/>
        <v>1900</v>
      </c>
      <c r="F2143" s="547">
        <v>0</v>
      </c>
      <c r="G2143" s="548">
        <v>0</v>
      </c>
      <c r="H2143" s="547">
        <v>0</v>
      </c>
      <c r="I2143" s="545" t="s">
        <v>12656</v>
      </c>
      <c r="J2143" s="545"/>
      <c r="K2143" s="545" t="s">
        <v>13413</v>
      </c>
      <c r="L2143" s="545" t="s">
        <v>13982</v>
      </c>
      <c r="M2143" s="548" t="s">
        <v>13758</v>
      </c>
      <c r="N2143" s="545" t="s">
        <v>13413</v>
      </c>
      <c r="O2143" s="545" t="s">
        <v>15771</v>
      </c>
      <c r="P2143" s="549">
        <v>2350</v>
      </c>
      <c r="Q2143" s="549">
        <v>1</v>
      </c>
      <c r="R2143" s="549">
        <v>119</v>
      </c>
      <c r="S2143" s="548"/>
      <c r="T2143" s="548"/>
      <c r="U2143" s="99"/>
    </row>
    <row r="2144" spans="1:21" ht="19.5" customHeight="1">
      <c r="A2144" s="545">
        <v>2808</v>
      </c>
      <c r="B2144" s="545" t="s">
        <v>6367</v>
      </c>
      <c r="C2144" s="545" t="s">
        <v>216</v>
      </c>
      <c r="D2144" s="546">
        <v>45708</v>
      </c>
      <c r="E2144" s="171" t="str">
        <f t="shared" si="33"/>
        <v>2025</v>
      </c>
      <c r="F2144" s="547">
        <v>159322.65</v>
      </c>
      <c r="G2144" s="548">
        <v>0.19</v>
      </c>
      <c r="H2144" s="547">
        <v>133884.57999999999</v>
      </c>
      <c r="I2144" s="545" t="s">
        <v>12685</v>
      </c>
      <c r="J2144" s="545" t="s">
        <v>13307</v>
      </c>
      <c r="K2144" s="545" t="s">
        <v>13413</v>
      </c>
      <c r="L2144" s="545" t="s">
        <v>13413</v>
      </c>
      <c r="M2144" s="548" t="s">
        <v>13758</v>
      </c>
      <c r="N2144" s="545" t="s">
        <v>13413</v>
      </c>
      <c r="O2144" s="545" t="s">
        <v>15772</v>
      </c>
      <c r="P2144" s="549">
        <v>2351</v>
      </c>
      <c r="Q2144" s="549">
        <v>1</v>
      </c>
      <c r="R2144" s="549">
        <v>11</v>
      </c>
      <c r="S2144" s="548">
        <v>2228</v>
      </c>
      <c r="T2144" s="548"/>
      <c r="U2144" s="99"/>
    </row>
    <row r="2145" spans="1:21" ht="19.5" customHeight="1">
      <c r="A2145" s="545">
        <v>2809</v>
      </c>
      <c r="B2145" s="545" t="s">
        <v>1508</v>
      </c>
      <c r="C2145" s="545" t="s">
        <v>216</v>
      </c>
      <c r="D2145" s="546"/>
      <c r="E2145" s="171" t="str">
        <f t="shared" si="33"/>
        <v>1900</v>
      </c>
      <c r="F2145" s="547">
        <v>0</v>
      </c>
      <c r="G2145" s="548">
        <v>0</v>
      </c>
      <c r="H2145" s="547">
        <v>0</v>
      </c>
      <c r="I2145" s="545" t="s">
        <v>12703</v>
      </c>
      <c r="J2145" s="545"/>
      <c r="K2145" s="545" t="s">
        <v>13413</v>
      </c>
      <c r="L2145" s="545" t="s">
        <v>13413</v>
      </c>
      <c r="M2145" s="548" t="s">
        <v>13758</v>
      </c>
      <c r="N2145" s="545" t="s">
        <v>13413</v>
      </c>
      <c r="O2145" s="545" t="s">
        <v>15773</v>
      </c>
      <c r="P2145" s="549">
        <v>2352</v>
      </c>
      <c r="Q2145" s="549">
        <v>1</v>
      </c>
      <c r="R2145" s="549">
        <v>120</v>
      </c>
      <c r="S2145" s="548"/>
      <c r="T2145" s="548"/>
      <c r="U2145" s="99"/>
    </row>
    <row r="2146" spans="1:21" ht="19.5" customHeight="1">
      <c r="A2146" s="545">
        <v>2810</v>
      </c>
      <c r="B2146" s="545" t="s">
        <v>3706</v>
      </c>
      <c r="C2146" s="545" t="s">
        <v>216</v>
      </c>
      <c r="D2146" s="546">
        <v>43844</v>
      </c>
      <c r="E2146" s="171" t="str">
        <f t="shared" si="33"/>
        <v>2020</v>
      </c>
      <c r="F2146" s="547">
        <v>61622.96</v>
      </c>
      <c r="G2146" s="548">
        <v>0.19</v>
      </c>
      <c r="H2146" s="547">
        <v>51784</v>
      </c>
      <c r="I2146" s="545" t="s">
        <v>12746</v>
      </c>
      <c r="J2146" s="545" t="s">
        <v>13297</v>
      </c>
      <c r="K2146" s="545" t="s">
        <v>13413</v>
      </c>
      <c r="L2146" s="545" t="s">
        <v>13413</v>
      </c>
      <c r="M2146" s="548" t="s">
        <v>13758</v>
      </c>
      <c r="N2146" s="545" t="s">
        <v>22179</v>
      </c>
      <c r="O2146" s="545" t="s">
        <v>13413</v>
      </c>
      <c r="P2146" s="549">
        <v>2353</v>
      </c>
      <c r="Q2146" s="549">
        <v>1</v>
      </c>
      <c r="R2146" s="549">
        <v>29</v>
      </c>
      <c r="S2146" s="548">
        <v>2257</v>
      </c>
      <c r="T2146" s="548">
        <v>173</v>
      </c>
      <c r="U2146" s="99"/>
    </row>
    <row r="2147" spans="1:21" ht="19.5" customHeight="1">
      <c r="A2147" s="545">
        <v>2811</v>
      </c>
      <c r="B2147" s="545" t="s">
        <v>4634</v>
      </c>
      <c r="C2147" s="545" t="s">
        <v>216</v>
      </c>
      <c r="D2147" s="546">
        <v>43515</v>
      </c>
      <c r="E2147" s="171" t="str">
        <f t="shared" si="33"/>
        <v>2019</v>
      </c>
      <c r="F2147" s="547">
        <v>97498</v>
      </c>
      <c r="G2147" s="548">
        <v>0.19</v>
      </c>
      <c r="H2147" s="547">
        <v>81931.09</v>
      </c>
      <c r="I2147" s="545" t="s">
        <v>12685</v>
      </c>
      <c r="J2147" s="545" t="s">
        <v>13302</v>
      </c>
      <c r="K2147" s="545" t="s">
        <v>13413</v>
      </c>
      <c r="L2147" s="545" t="s">
        <v>15774</v>
      </c>
      <c r="M2147" s="548" t="s">
        <v>13758</v>
      </c>
      <c r="N2147" s="545" t="s">
        <v>13413</v>
      </c>
      <c r="O2147" s="545" t="s">
        <v>13413</v>
      </c>
      <c r="P2147" s="549">
        <v>2354</v>
      </c>
      <c r="Q2147" s="549">
        <v>1</v>
      </c>
      <c r="R2147" s="549">
        <v>11</v>
      </c>
      <c r="S2147" s="548">
        <v>2219</v>
      </c>
      <c r="T2147" s="548"/>
      <c r="U2147" s="99"/>
    </row>
    <row r="2148" spans="1:21" ht="19.5" customHeight="1">
      <c r="A2148" s="545">
        <v>2812</v>
      </c>
      <c r="B2148" s="545" t="s">
        <v>11360</v>
      </c>
      <c r="C2148" s="545" t="s">
        <v>221</v>
      </c>
      <c r="D2148" s="546"/>
      <c r="E2148" s="171" t="str">
        <f t="shared" si="33"/>
        <v>1900</v>
      </c>
      <c r="F2148" s="547">
        <v>0</v>
      </c>
      <c r="G2148" s="548">
        <v>0</v>
      </c>
      <c r="H2148" s="547">
        <v>0</v>
      </c>
      <c r="I2148" s="545" t="s">
        <v>12727</v>
      </c>
      <c r="J2148" s="545"/>
      <c r="K2148" s="545" t="s">
        <v>13413</v>
      </c>
      <c r="L2148" s="545" t="s">
        <v>15775</v>
      </c>
      <c r="M2148" s="548" t="s">
        <v>13758</v>
      </c>
      <c r="N2148" s="545" t="s">
        <v>13413</v>
      </c>
      <c r="O2148" s="545" t="s">
        <v>13413</v>
      </c>
      <c r="P2148" s="549">
        <v>2355</v>
      </c>
      <c r="Q2148" s="549">
        <v>1</v>
      </c>
      <c r="R2148" s="549">
        <v>148</v>
      </c>
      <c r="S2148" s="548"/>
      <c r="T2148" s="548"/>
      <c r="U2148" s="99"/>
    </row>
    <row r="2149" spans="1:21" ht="19.5" customHeight="1">
      <c r="A2149" s="545">
        <v>2813</v>
      </c>
      <c r="B2149" s="545" t="s">
        <v>11359</v>
      </c>
      <c r="C2149" s="545" t="s">
        <v>221</v>
      </c>
      <c r="D2149" s="546"/>
      <c r="E2149" s="171" t="str">
        <f t="shared" si="33"/>
        <v>1900</v>
      </c>
      <c r="F2149" s="547">
        <v>0</v>
      </c>
      <c r="G2149" s="548">
        <v>0</v>
      </c>
      <c r="H2149" s="547">
        <v>0</v>
      </c>
      <c r="I2149" s="545" t="s">
        <v>12727</v>
      </c>
      <c r="J2149" s="545"/>
      <c r="K2149" s="545" t="s">
        <v>13413</v>
      </c>
      <c r="L2149" s="545" t="s">
        <v>15775</v>
      </c>
      <c r="M2149" s="548" t="s">
        <v>13758</v>
      </c>
      <c r="N2149" s="545" t="s">
        <v>13413</v>
      </c>
      <c r="O2149" s="545" t="s">
        <v>13413</v>
      </c>
      <c r="P2149" s="549">
        <v>2356</v>
      </c>
      <c r="Q2149" s="549">
        <v>1</v>
      </c>
      <c r="R2149" s="549">
        <v>148</v>
      </c>
      <c r="S2149" s="548"/>
      <c r="T2149" s="548"/>
      <c r="U2149" s="99"/>
    </row>
    <row r="2150" spans="1:21" ht="19.5" customHeight="1">
      <c r="A2150" s="545">
        <v>2814</v>
      </c>
      <c r="B2150" s="545" t="s">
        <v>11358</v>
      </c>
      <c r="C2150" s="545" t="s">
        <v>221</v>
      </c>
      <c r="D2150" s="546"/>
      <c r="E2150" s="171" t="str">
        <f t="shared" si="33"/>
        <v>1900</v>
      </c>
      <c r="F2150" s="547">
        <v>0</v>
      </c>
      <c r="G2150" s="548">
        <v>0</v>
      </c>
      <c r="H2150" s="547">
        <v>0</v>
      </c>
      <c r="I2150" s="545" t="s">
        <v>12727</v>
      </c>
      <c r="J2150" s="545"/>
      <c r="K2150" s="545" t="s">
        <v>13413</v>
      </c>
      <c r="L2150" s="545" t="s">
        <v>15775</v>
      </c>
      <c r="M2150" s="548" t="s">
        <v>13758</v>
      </c>
      <c r="N2150" s="545" t="s">
        <v>13413</v>
      </c>
      <c r="O2150" s="545" t="s">
        <v>13413</v>
      </c>
      <c r="P2150" s="549">
        <v>2357</v>
      </c>
      <c r="Q2150" s="549">
        <v>1</v>
      </c>
      <c r="R2150" s="549">
        <v>148</v>
      </c>
      <c r="S2150" s="548"/>
      <c r="T2150" s="548"/>
      <c r="U2150" s="99"/>
    </row>
    <row r="2151" spans="1:21" ht="19.5" customHeight="1">
      <c r="A2151" s="545">
        <v>2815</v>
      </c>
      <c r="B2151" s="545" t="s">
        <v>2825</v>
      </c>
      <c r="C2151" s="545" t="s">
        <v>221</v>
      </c>
      <c r="D2151" s="546"/>
      <c r="E2151" s="171" t="str">
        <f t="shared" si="33"/>
        <v>1900</v>
      </c>
      <c r="F2151" s="547">
        <v>0</v>
      </c>
      <c r="G2151" s="548">
        <v>0</v>
      </c>
      <c r="H2151" s="547">
        <v>0</v>
      </c>
      <c r="I2151" s="545" t="s">
        <v>12727</v>
      </c>
      <c r="J2151" s="545"/>
      <c r="K2151" s="545" t="s">
        <v>13413</v>
      </c>
      <c r="L2151" s="545" t="s">
        <v>15776</v>
      </c>
      <c r="M2151" s="548" t="s">
        <v>13758</v>
      </c>
      <c r="N2151" s="545" t="s">
        <v>13413</v>
      </c>
      <c r="O2151" s="545" t="s">
        <v>13413</v>
      </c>
      <c r="P2151" s="549">
        <v>2358</v>
      </c>
      <c r="Q2151" s="549">
        <v>1</v>
      </c>
      <c r="R2151" s="549">
        <v>148</v>
      </c>
      <c r="S2151" s="548"/>
      <c r="T2151" s="548"/>
      <c r="U2151" s="99"/>
    </row>
    <row r="2152" spans="1:21" ht="19.5" customHeight="1">
      <c r="A2152" s="545">
        <v>2816</v>
      </c>
      <c r="B2152" s="545" t="s">
        <v>1805</v>
      </c>
      <c r="C2152" s="545" t="s">
        <v>209</v>
      </c>
      <c r="D2152" s="546"/>
      <c r="E2152" s="171" t="str">
        <f t="shared" si="33"/>
        <v>1900</v>
      </c>
      <c r="F2152" s="547">
        <v>0</v>
      </c>
      <c r="G2152" s="548">
        <v>0</v>
      </c>
      <c r="H2152" s="547">
        <v>0</v>
      </c>
      <c r="I2152" s="545" t="s">
        <v>12638</v>
      </c>
      <c r="J2152" s="545"/>
      <c r="K2152" s="545" t="s">
        <v>13413</v>
      </c>
      <c r="L2152" s="545" t="s">
        <v>15777</v>
      </c>
      <c r="M2152" s="548" t="s">
        <v>13758</v>
      </c>
      <c r="N2152" s="545" t="s">
        <v>13413</v>
      </c>
      <c r="O2152" s="545" t="s">
        <v>15778</v>
      </c>
      <c r="P2152" s="549">
        <v>2359</v>
      </c>
      <c r="Q2152" s="549">
        <v>1</v>
      </c>
      <c r="R2152" s="549">
        <v>126</v>
      </c>
      <c r="S2152" s="548"/>
      <c r="T2152" s="548"/>
      <c r="U2152" s="99"/>
    </row>
    <row r="2153" spans="1:21" ht="19.5" customHeight="1">
      <c r="A2153" s="545">
        <v>2817</v>
      </c>
      <c r="B2153" s="545" t="s">
        <v>331</v>
      </c>
      <c r="C2153" s="545" t="s">
        <v>311</v>
      </c>
      <c r="D2153" s="546"/>
      <c r="E2153" s="171" t="str">
        <f t="shared" si="33"/>
        <v>1900</v>
      </c>
      <c r="F2153" s="547">
        <v>0</v>
      </c>
      <c r="G2153" s="548">
        <v>0</v>
      </c>
      <c r="H2153" s="547">
        <v>0</v>
      </c>
      <c r="I2153" s="545" t="s">
        <v>12657</v>
      </c>
      <c r="J2153" s="545"/>
      <c r="K2153" s="545" t="s">
        <v>13413</v>
      </c>
      <c r="L2153" s="545" t="s">
        <v>15779</v>
      </c>
      <c r="M2153" s="548" t="s">
        <v>13758</v>
      </c>
      <c r="N2153" s="545" t="s">
        <v>13413</v>
      </c>
      <c r="O2153" s="545" t="s">
        <v>15780</v>
      </c>
      <c r="P2153" s="549">
        <v>2360</v>
      </c>
      <c r="Q2153" s="549">
        <v>1</v>
      </c>
      <c r="R2153" s="549">
        <v>69</v>
      </c>
      <c r="S2153" s="548"/>
      <c r="T2153" s="548"/>
      <c r="U2153" s="99"/>
    </row>
    <row r="2154" spans="1:21" ht="19.5" customHeight="1">
      <c r="A2154" s="545">
        <v>2818</v>
      </c>
      <c r="B2154" s="545" t="s">
        <v>334</v>
      </c>
      <c r="C2154" s="545" t="s">
        <v>311</v>
      </c>
      <c r="D2154" s="546"/>
      <c r="E2154" s="171" t="str">
        <f t="shared" si="33"/>
        <v>1900</v>
      </c>
      <c r="F2154" s="547">
        <v>0</v>
      </c>
      <c r="G2154" s="548">
        <v>0</v>
      </c>
      <c r="H2154" s="547">
        <v>0</v>
      </c>
      <c r="I2154" s="545" t="s">
        <v>12657</v>
      </c>
      <c r="J2154" s="545"/>
      <c r="K2154" s="545" t="s">
        <v>13413</v>
      </c>
      <c r="L2154" s="545" t="s">
        <v>15779</v>
      </c>
      <c r="M2154" s="548" t="s">
        <v>13758</v>
      </c>
      <c r="N2154" s="545" t="s">
        <v>13413</v>
      </c>
      <c r="O2154" s="545" t="s">
        <v>13413</v>
      </c>
      <c r="P2154" s="549">
        <v>2361</v>
      </c>
      <c r="Q2154" s="549">
        <v>1</v>
      </c>
      <c r="R2154" s="549">
        <v>69</v>
      </c>
      <c r="S2154" s="548"/>
      <c r="T2154" s="548"/>
      <c r="U2154" s="99"/>
    </row>
    <row r="2155" spans="1:21" ht="19.5" customHeight="1">
      <c r="A2155" s="545">
        <v>2819</v>
      </c>
      <c r="B2155" s="545" t="s">
        <v>335</v>
      </c>
      <c r="C2155" s="545" t="s">
        <v>311</v>
      </c>
      <c r="D2155" s="546">
        <v>46066</v>
      </c>
      <c r="E2155" s="171" t="str">
        <f t="shared" si="33"/>
        <v>2026</v>
      </c>
      <c r="F2155" s="547">
        <v>507765</v>
      </c>
      <c r="G2155" s="548">
        <v>0.19</v>
      </c>
      <c r="H2155" s="547">
        <v>426693.28</v>
      </c>
      <c r="I2155" s="545" t="s">
        <v>12657</v>
      </c>
      <c r="J2155" s="545" t="s">
        <v>13296</v>
      </c>
      <c r="K2155" s="545" t="s">
        <v>13413</v>
      </c>
      <c r="L2155" s="545" t="s">
        <v>15779</v>
      </c>
      <c r="M2155" s="548" t="s">
        <v>13758</v>
      </c>
      <c r="N2155" s="545" t="s">
        <v>13413</v>
      </c>
      <c r="O2155" s="545" t="s">
        <v>13413</v>
      </c>
      <c r="P2155" s="549">
        <v>2362</v>
      </c>
      <c r="Q2155" s="549">
        <v>1</v>
      </c>
      <c r="R2155" s="549">
        <v>69</v>
      </c>
      <c r="S2155" s="548">
        <v>2218</v>
      </c>
      <c r="T2155" s="548"/>
      <c r="U2155" s="99"/>
    </row>
    <row r="2156" spans="1:21" ht="19.5" customHeight="1">
      <c r="A2156" s="545">
        <v>2820</v>
      </c>
      <c r="B2156" s="545" t="s">
        <v>7085</v>
      </c>
      <c r="C2156" s="545" t="s">
        <v>311</v>
      </c>
      <c r="D2156" s="546">
        <v>46052</v>
      </c>
      <c r="E2156" s="171" t="str">
        <f t="shared" si="33"/>
        <v>2026</v>
      </c>
      <c r="F2156" s="547">
        <v>700027</v>
      </c>
      <c r="G2156" s="548">
        <v>0.19</v>
      </c>
      <c r="H2156" s="547">
        <v>588257.98</v>
      </c>
      <c r="I2156" s="545" t="s">
        <v>12657</v>
      </c>
      <c r="J2156" s="545" t="s">
        <v>13307</v>
      </c>
      <c r="K2156" s="545" t="s">
        <v>13413</v>
      </c>
      <c r="L2156" s="545" t="s">
        <v>15779</v>
      </c>
      <c r="M2156" s="548" t="s">
        <v>13758</v>
      </c>
      <c r="N2156" s="545" t="s">
        <v>13413</v>
      </c>
      <c r="O2156" s="545" t="s">
        <v>13413</v>
      </c>
      <c r="P2156" s="549">
        <v>2363</v>
      </c>
      <c r="Q2156" s="549">
        <v>1</v>
      </c>
      <c r="R2156" s="549">
        <v>69</v>
      </c>
      <c r="S2156" s="548">
        <v>2228</v>
      </c>
      <c r="T2156" s="548"/>
      <c r="U2156" s="99"/>
    </row>
    <row r="2157" spans="1:21" ht="19.5" customHeight="1">
      <c r="A2157" s="545">
        <v>2821</v>
      </c>
      <c r="B2157" s="545" t="s">
        <v>339</v>
      </c>
      <c r="C2157" s="545" t="s">
        <v>311</v>
      </c>
      <c r="D2157" s="546"/>
      <c r="E2157" s="171" t="str">
        <f t="shared" si="33"/>
        <v>1900</v>
      </c>
      <c r="F2157" s="547">
        <v>0</v>
      </c>
      <c r="G2157" s="548">
        <v>0</v>
      </c>
      <c r="H2157" s="547">
        <v>0</v>
      </c>
      <c r="I2157" s="545" t="s">
        <v>12657</v>
      </c>
      <c r="J2157" s="545"/>
      <c r="K2157" s="545" t="s">
        <v>13413</v>
      </c>
      <c r="L2157" s="545" t="s">
        <v>15779</v>
      </c>
      <c r="M2157" s="548" t="s">
        <v>13758</v>
      </c>
      <c r="N2157" s="545" t="s">
        <v>13413</v>
      </c>
      <c r="O2157" s="545" t="s">
        <v>13413</v>
      </c>
      <c r="P2157" s="549">
        <v>2364</v>
      </c>
      <c r="Q2157" s="549">
        <v>1</v>
      </c>
      <c r="R2157" s="549">
        <v>69</v>
      </c>
      <c r="S2157" s="548"/>
      <c r="T2157" s="548"/>
      <c r="U2157" s="99"/>
    </row>
    <row r="2158" spans="1:21" ht="19.5" customHeight="1">
      <c r="A2158" s="545">
        <v>2822</v>
      </c>
      <c r="B2158" s="545" t="s">
        <v>6366</v>
      </c>
      <c r="C2158" s="545" t="s">
        <v>311</v>
      </c>
      <c r="D2158" s="546">
        <v>45069</v>
      </c>
      <c r="E2158" s="171" t="str">
        <f t="shared" si="33"/>
        <v>2023</v>
      </c>
      <c r="F2158" s="547">
        <v>487527.99</v>
      </c>
      <c r="G2158" s="548">
        <v>0.19</v>
      </c>
      <c r="H2158" s="547">
        <v>409687.39</v>
      </c>
      <c r="I2158" s="545" t="s">
        <v>12657</v>
      </c>
      <c r="J2158" s="545" t="s">
        <v>13298</v>
      </c>
      <c r="K2158" s="545" t="s">
        <v>15781</v>
      </c>
      <c r="L2158" s="545" t="s">
        <v>15779</v>
      </c>
      <c r="M2158" s="548" t="s">
        <v>13758</v>
      </c>
      <c r="N2158" s="545" t="s">
        <v>13413</v>
      </c>
      <c r="O2158" s="545" t="s">
        <v>13413</v>
      </c>
      <c r="P2158" s="549">
        <v>2365</v>
      </c>
      <c r="Q2158" s="549">
        <v>1</v>
      </c>
      <c r="R2158" s="549">
        <v>69</v>
      </c>
      <c r="S2158" s="548">
        <v>1012</v>
      </c>
      <c r="T2158" s="548"/>
      <c r="U2158" s="99"/>
    </row>
    <row r="2159" spans="1:21" ht="19.5" customHeight="1">
      <c r="A2159" s="545">
        <v>2823</v>
      </c>
      <c r="B2159" s="545" t="s">
        <v>11357</v>
      </c>
      <c r="C2159" s="545" t="s">
        <v>311</v>
      </c>
      <c r="D2159" s="546"/>
      <c r="E2159" s="171" t="str">
        <f t="shared" si="33"/>
        <v>1900</v>
      </c>
      <c r="F2159" s="547">
        <v>0</v>
      </c>
      <c r="G2159" s="548">
        <v>0</v>
      </c>
      <c r="H2159" s="547">
        <v>0</v>
      </c>
      <c r="I2159" s="545" t="s">
        <v>12657</v>
      </c>
      <c r="J2159" s="545"/>
      <c r="K2159" s="545" t="s">
        <v>13413</v>
      </c>
      <c r="L2159" s="545" t="s">
        <v>15779</v>
      </c>
      <c r="M2159" s="548" t="s">
        <v>13758</v>
      </c>
      <c r="N2159" s="545" t="s">
        <v>13413</v>
      </c>
      <c r="O2159" s="545" t="s">
        <v>13413</v>
      </c>
      <c r="P2159" s="549">
        <v>2366</v>
      </c>
      <c r="Q2159" s="549">
        <v>1</v>
      </c>
      <c r="R2159" s="549">
        <v>69</v>
      </c>
      <c r="S2159" s="548"/>
      <c r="T2159" s="548"/>
      <c r="U2159" s="99"/>
    </row>
    <row r="2160" spans="1:21" ht="19.5" customHeight="1">
      <c r="A2160" s="545">
        <v>2824</v>
      </c>
      <c r="B2160" s="545" t="s">
        <v>345</v>
      </c>
      <c r="C2160" s="545" t="s">
        <v>311</v>
      </c>
      <c r="D2160" s="546"/>
      <c r="E2160" s="171" t="str">
        <f t="shared" si="33"/>
        <v>1900</v>
      </c>
      <c r="F2160" s="547">
        <v>0</v>
      </c>
      <c r="G2160" s="548">
        <v>0</v>
      </c>
      <c r="H2160" s="547">
        <v>0</v>
      </c>
      <c r="I2160" s="545" t="s">
        <v>12657</v>
      </c>
      <c r="J2160" s="545"/>
      <c r="K2160" s="545" t="s">
        <v>13413</v>
      </c>
      <c r="L2160" s="545" t="s">
        <v>15779</v>
      </c>
      <c r="M2160" s="548" t="s">
        <v>13758</v>
      </c>
      <c r="N2160" s="545" t="s">
        <v>13413</v>
      </c>
      <c r="O2160" s="545" t="s">
        <v>13413</v>
      </c>
      <c r="P2160" s="549">
        <v>2367</v>
      </c>
      <c r="Q2160" s="549">
        <v>1</v>
      </c>
      <c r="R2160" s="549">
        <v>69</v>
      </c>
      <c r="S2160" s="548"/>
      <c r="T2160" s="548"/>
      <c r="U2160" s="99"/>
    </row>
    <row r="2161" spans="1:21" ht="19.5" customHeight="1">
      <c r="A2161" s="545">
        <v>2825</v>
      </c>
      <c r="B2161" s="545" t="s">
        <v>347</v>
      </c>
      <c r="C2161" s="545" t="s">
        <v>311</v>
      </c>
      <c r="D2161" s="546"/>
      <c r="E2161" s="171" t="str">
        <f t="shared" si="33"/>
        <v>1900</v>
      </c>
      <c r="F2161" s="547">
        <v>0</v>
      </c>
      <c r="G2161" s="548">
        <v>0</v>
      </c>
      <c r="H2161" s="547">
        <v>0</v>
      </c>
      <c r="I2161" s="545" t="s">
        <v>12657</v>
      </c>
      <c r="J2161" s="545"/>
      <c r="K2161" s="545" t="s">
        <v>13413</v>
      </c>
      <c r="L2161" s="545" t="s">
        <v>15779</v>
      </c>
      <c r="M2161" s="548" t="s">
        <v>13758</v>
      </c>
      <c r="N2161" s="545" t="s">
        <v>13413</v>
      </c>
      <c r="O2161" s="545" t="s">
        <v>13413</v>
      </c>
      <c r="P2161" s="549">
        <v>2368</v>
      </c>
      <c r="Q2161" s="549">
        <v>1</v>
      </c>
      <c r="R2161" s="549">
        <v>69</v>
      </c>
      <c r="S2161" s="548"/>
      <c r="T2161" s="548"/>
      <c r="U2161" s="99"/>
    </row>
    <row r="2162" spans="1:21" ht="19.5" customHeight="1">
      <c r="A2162" s="545">
        <v>2827</v>
      </c>
      <c r="B2162" s="545" t="s">
        <v>813</v>
      </c>
      <c r="C2162" s="545" t="s">
        <v>221</v>
      </c>
      <c r="D2162" s="546"/>
      <c r="E2162" s="171" t="str">
        <f t="shared" si="33"/>
        <v>1900</v>
      </c>
      <c r="F2162" s="547">
        <v>0</v>
      </c>
      <c r="G2162" s="548">
        <v>0</v>
      </c>
      <c r="H2162" s="547">
        <v>0</v>
      </c>
      <c r="I2162" s="545" t="s">
        <v>12643</v>
      </c>
      <c r="J2162" s="545"/>
      <c r="K2162" s="545" t="s">
        <v>13413</v>
      </c>
      <c r="L2162" s="545" t="s">
        <v>13982</v>
      </c>
      <c r="M2162" s="548" t="s">
        <v>13758</v>
      </c>
      <c r="N2162" s="545" t="s">
        <v>13413</v>
      </c>
      <c r="O2162" s="545" t="s">
        <v>15782</v>
      </c>
      <c r="P2162" s="549">
        <v>2369</v>
      </c>
      <c r="Q2162" s="549">
        <v>1</v>
      </c>
      <c r="R2162" s="549">
        <v>6</v>
      </c>
      <c r="S2162" s="548"/>
      <c r="T2162" s="548"/>
      <c r="U2162" s="99"/>
    </row>
    <row r="2163" spans="1:21" ht="19.5" customHeight="1">
      <c r="A2163" s="545">
        <v>2828</v>
      </c>
      <c r="B2163" s="545" t="s">
        <v>841</v>
      </c>
      <c r="C2163" s="545" t="s">
        <v>221</v>
      </c>
      <c r="D2163" s="546"/>
      <c r="E2163" s="171" t="str">
        <f t="shared" si="33"/>
        <v>1900</v>
      </c>
      <c r="F2163" s="547">
        <v>0</v>
      </c>
      <c r="G2163" s="548">
        <v>0</v>
      </c>
      <c r="H2163" s="547">
        <v>0</v>
      </c>
      <c r="I2163" s="545" t="s">
        <v>12684</v>
      </c>
      <c r="J2163" s="545"/>
      <c r="K2163" s="545" t="s">
        <v>13413</v>
      </c>
      <c r="L2163" s="545" t="s">
        <v>14016</v>
      </c>
      <c r="M2163" s="548" t="s">
        <v>13758</v>
      </c>
      <c r="N2163" s="545" t="s">
        <v>13413</v>
      </c>
      <c r="O2163" s="545" t="s">
        <v>15783</v>
      </c>
      <c r="P2163" s="549">
        <v>2370</v>
      </c>
      <c r="Q2163" s="549">
        <v>1</v>
      </c>
      <c r="R2163" s="549">
        <v>95</v>
      </c>
      <c r="S2163" s="548"/>
      <c r="T2163" s="548"/>
      <c r="U2163" s="99"/>
    </row>
    <row r="2164" spans="1:21" ht="19.5" customHeight="1">
      <c r="A2164" s="545">
        <v>2829</v>
      </c>
      <c r="B2164" s="545" t="s">
        <v>696</v>
      </c>
      <c r="C2164" s="545" t="s">
        <v>221</v>
      </c>
      <c r="D2164" s="546"/>
      <c r="E2164" s="171" t="str">
        <f t="shared" si="33"/>
        <v>1900</v>
      </c>
      <c r="F2164" s="547">
        <v>0</v>
      </c>
      <c r="G2164" s="548">
        <v>0</v>
      </c>
      <c r="H2164" s="547">
        <v>0</v>
      </c>
      <c r="I2164" s="545" t="s">
        <v>12687</v>
      </c>
      <c r="J2164" s="545"/>
      <c r="K2164" s="545" t="s">
        <v>13413</v>
      </c>
      <c r="L2164" s="545" t="s">
        <v>13972</v>
      </c>
      <c r="M2164" s="548" t="s">
        <v>13758</v>
      </c>
      <c r="N2164" s="545" t="s">
        <v>13413</v>
      </c>
      <c r="O2164" s="545" t="s">
        <v>15784</v>
      </c>
      <c r="P2164" s="549">
        <v>2371</v>
      </c>
      <c r="Q2164" s="549">
        <v>1</v>
      </c>
      <c r="R2164" s="549">
        <v>91</v>
      </c>
      <c r="S2164" s="548"/>
      <c r="T2164" s="548"/>
      <c r="U2164" s="99"/>
    </row>
    <row r="2165" spans="1:21" ht="19.5" customHeight="1">
      <c r="A2165" s="545">
        <v>2830</v>
      </c>
      <c r="B2165" s="545" t="s">
        <v>811</v>
      </c>
      <c r="C2165" s="545" t="s">
        <v>221</v>
      </c>
      <c r="D2165" s="546"/>
      <c r="E2165" s="171" t="str">
        <f t="shared" si="33"/>
        <v>1900</v>
      </c>
      <c r="F2165" s="547">
        <v>0</v>
      </c>
      <c r="G2165" s="548">
        <v>0</v>
      </c>
      <c r="H2165" s="547">
        <v>0</v>
      </c>
      <c r="I2165" s="545" t="s">
        <v>12684</v>
      </c>
      <c r="J2165" s="545"/>
      <c r="K2165" s="545" t="s">
        <v>13413</v>
      </c>
      <c r="L2165" s="545" t="s">
        <v>15785</v>
      </c>
      <c r="M2165" s="548" t="s">
        <v>13758</v>
      </c>
      <c r="N2165" s="545" t="s">
        <v>13413</v>
      </c>
      <c r="O2165" s="545" t="s">
        <v>15786</v>
      </c>
      <c r="P2165" s="549">
        <v>2372</v>
      </c>
      <c r="Q2165" s="549">
        <v>1</v>
      </c>
      <c r="R2165" s="549">
        <v>95</v>
      </c>
      <c r="S2165" s="548"/>
      <c r="T2165" s="548"/>
      <c r="U2165" s="99"/>
    </row>
    <row r="2166" spans="1:21" ht="19.5" customHeight="1">
      <c r="A2166" s="545">
        <v>2831</v>
      </c>
      <c r="B2166" s="545" t="s">
        <v>1807</v>
      </c>
      <c r="C2166" s="545" t="s">
        <v>209</v>
      </c>
      <c r="D2166" s="546"/>
      <c r="E2166" s="171" t="str">
        <f t="shared" si="33"/>
        <v>1900</v>
      </c>
      <c r="F2166" s="547">
        <v>0</v>
      </c>
      <c r="G2166" s="548">
        <v>0</v>
      </c>
      <c r="H2166" s="547">
        <v>0</v>
      </c>
      <c r="I2166" s="545" t="s">
        <v>12638</v>
      </c>
      <c r="J2166" s="545"/>
      <c r="K2166" s="545" t="s">
        <v>13413</v>
      </c>
      <c r="L2166" s="545" t="s">
        <v>15777</v>
      </c>
      <c r="M2166" s="548" t="s">
        <v>13758</v>
      </c>
      <c r="N2166" s="545" t="s">
        <v>13413</v>
      </c>
      <c r="O2166" s="545" t="s">
        <v>15787</v>
      </c>
      <c r="P2166" s="549">
        <v>2373</v>
      </c>
      <c r="Q2166" s="549">
        <v>1</v>
      </c>
      <c r="R2166" s="549">
        <v>126</v>
      </c>
      <c r="S2166" s="548"/>
      <c r="T2166" s="548"/>
      <c r="U2166" s="99"/>
    </row>
    <row r="2167" spans="1:21" ht="19.5" customHeight="1">
      <c r="A2167" s="545">
        <v>2832</v>
      </c>
      <c r="B2167" s="545" t="s">
        <v>1804</v>
      </c>
      <c r="C2167" s="545" t="s">
        <v>209</v>
      </c>
      <c r="D2167" s="546"/>
      <c r="E2167" s="171" t="str">
        <f t="shared" si="33"/>
        <v>1900</v>
      </c>
      <c r="F2167" s="547">
        <v>0</v>
      </c>
      <c r="G2167" s="548">
        <v>0</v>
      </c>
      <c r="H2167" s="547">
        <v>0</v>
      </c>
      <c r="I2167" s="545" t="s">
        <v>12638</v>
      </c>
      <c r="J2167" s="545"/>
      <c r="K2167" s="545" t="s">
        <v>13413</v>
      </c>
      <c r="L2167" s="545" t="s">
        <v>15777</v>
      </c>
      <c r="M2167" s="548" t="s">
        <v>13758</v>
      </c>
      <c r="N2167" s="545" t="s">
        <v>13413</v>
      </c>
      <c r="O2167" s="545" t="s">
        <v>15788</v>
      </c>
      <c r="P2167" s="549">
        <v>2374</v>
      </c>
      <c r="Q2167" s="549">
        <v>1</v>
      </c>
      <c r="R2167" s="549">
        <v>126</v>
      </c>
      <c r="S2167" s="548"/>
      <c r="T2167" s="548"/>
      <c r="U2167" s="99"/>
    </row>
    <row r="2168" spans="1:21" ht="19.5" customHeight="1">
      <c r="A2168" s="545">
        <v>2833</v>
      </c>
      <c r="B2168" s="545" t="s">
        <v>6672</v>
      </c>
      <c r="C2168" s="545" t="s">
        <v>209</v>
      </c>
      <c r="D2168" s="546">
        <v>44126</v>
      </c>
      <c r="E2168" s="171" t="str">
        <f t="shared" si="33"/>
        <v>2020</v>
      </c>
      <c r="F2168" s="547">
        <v>1425</v>
      </c>
      <c r="G2168" s="548">
        <v>0.19</v>
      </c>
      <c r="H2168" s="547">
        <v>1197.48</v>
      </c>
      <c r="I2168" s="545" t="s">
        <v>12706</v>
      </c>
      <c r="J2168" s="545" t="s">
        <v>13298</v>
      </c>
      <c r="K2168" s="545" t="s">
        <v>13413</v>
      </c>
      <c r="L2168" s="545" t="s">
        <v>15789</v>
      </c>
      <c r="M2168" s="548" t="s">
        <v>13758</v>
      </c>
      <c r="N2168" s="545" t="s">
        <v>13413</v>
      </c>
      <c r="O2168" s="545"/>
      <c r="P2168" s="549">
        <v>2375</v>
      </c>
      <c r="Q2168" s="549">
        <v>1</v>
      </c>
      <c r="R2168" s="549">
        <v>128</v>
      </c>
      <c r="S2168" s="548">
        <v>1012</v>
      </c>
      <c r="T2168" s="548"/>
      <c r="U2168" s="99"/>
    </row>
    <row r="2169" spans="1:21" ht="19.5" customHeight="1">
      <c r="A2169" s="545">
        <v>2834</v>
      </c>
      <c r="B2169" s="545" t="s">
        <v>1091</v>
      </c>
      <c r="C2169" s="545" t="s">
        <v>216</v>
      </c>
      <c r="D2169" s="546"/>
      <c r="E2169" s="171" t="str">
        <f t="shared" si="33"/>
        <v>1900</v>
      </c>
      <c r="F2169" s="547">
        <v>0</v>
      </c>
      <c r="G2169" s="548">
        <v>0</v>
      </c>
      <c r="H2169" s="547">
        <v>0</v>
      </c>
      <c r="I2169" s="545" t="s">
        <v>12693</v>
      </c>
      <c r="J2169" s="545"/>
      <c r="K2169" s="545" t="s">
        <v>13413</v>
      </c>
      <c r="L2169" s="545" t="s">
        <v>15790</v>
      </c>
      <c r="M2169" s="548" t="s">
        <v>13758</v>
      </c>
      <c r="N2169" s="545" t="s">
        <v>13413</v>
      </c>
      <c r="O2169" s="545" t="s">
        <v>13413</v>
      </c>
      <c r="P2169" s="549">
        <v>2376</v>
      </c>
      <c r="Q2169" s="549">
        <v>1</v>
      </c>
      <c r="R2169" s="549">
        <v>102</v>
      </c>
      <c r="S2169" s="548"/>
      <c r="T2169" s="548"/>
      <c r="U2169" s="99"/>
    </row>
    <row r="2170" spans="1:21" ht="19.5" customHeight="1">
      <c r="A2170" s="545">
        <v>2835</v>
      </c>
      <c r="B2170" s="545" t="s">
        <v>1042</v>
      </c>
      <c r="C2170" s="545" t="s">
        <v>216</v>
      </c>
      <c r="D2170" s="546"/>
      <c r="E2170" s="171" t="str">
        <f t="shared" si="33"/>
        <v>1900</v>
      </c>
      <c r="F2170" s="547">
        <v>0</v>
      </c>
      <c r="G2170" s="548">
        <v>0</v>
      </c>
      <c r="H2170" s="547">
        <v>0</v>
      </c>
      <c r="I2170" s="545" t="s">
        <v>12693</v>
      </c>
      <c r="J2170" s="545"/>
      <c r="K2170" s="545" t="s">
        <v>13413</v>
      </c>
      <c r="L2170" s="545" t="s">
        <v>14085</v>
      </c>
      <c r="M2170" s="548" t="s">
        <v>13758</v>
      </c>
      <c r="N2170" s="545" t="s">
        <v>13413</v>
      </c>
      <c r="O2170" s="545" t="s">
        <v>14086</v>
      </c>
      <c r="P2170" s="549">
        <v>2377</v>
      </c>
      <c r="Q2170" s="549">
        <v>1</v>
      </c>
      <c r="R2170" s="549">
        <v>102</v>
      </c>
      <c r="S2170" s="548"/>
      <c r="T2170" s="548"/>
      <c r="U2170" s="99"/>
    </row>
    <row r="2171" spans="1:21" ht="19.5" customHeight="1">
      <c r="A2171" s="545">
        <v>2836</v>
      </c>
      <c r="B2171" s="545" t="s">
        <v>11356</v>
      </c>
      <c r="C2171" s="545" t="s">
        <v>216</v>
      </c>
      <c r="D2171" s="546"/>
      <c r="E2171" s="171" t="str">
        <f t="shared" si="33"/>
        <v>1900</v>
      </c>
      <c r="F2171" s="547">
        <v>0</v>
      </c>
      <c r="G2171" s="548">
        <v>0</v>
      </c>
      <c r="H2171" s="547">
        <v>0</v>
      </c>
      <c r="I2171" s="545" t="s">
        <v>12680</v>
      </c>
      <c r="J2171" s="545"/>
      <c r="K2171" s="545" t="s">
        <v>13413</v>
      </c>
      <c r="L2171" s="545" t="s">
        <v>15791</v>
      </c>
      <c r="M2171" s="548" t="s">
        <v>13758</v>
      </c>
      <c r="N2171" s="545" t="s">
        <v>13413</v>
      </c>
      <c r="O2171" s="545" t="s">
        <v>15792</v>
      </c>
      <c r="P2171" s="549">
        <v>2378</v>
      </c>
      <c r="Q2171" s="549">
        <v>1</v>
      </c>
      <c r="R2171" s="549">
        <v>20</v>
      </c>
      <c r="S2171" s="548"/>
      <c r="T2171" s="548"/>
      <c r="U2171" s="99"/>
    </row>
    <row r="2172" spans="1:21" ht="19.5" customHeight="1">
      <c r="A2172" s="545">
        <v>2837</v>
      </c>
      <c r="B2172" s="545" t="s">
        <v>11355</v>
      </c>
      <c r="C2172" s="545" t="s">
        <v>4504</v>
      </c>
      <c r="D2172" s="546"/>
      <c r="E2172" s="171" t="str">
        <f t="shared" si="33"/>
        <v>1900</v>
      </c>
      <c r="F2172" s="547">
        <v>0</v>
      </c>
      <c r="G2172" s="548">
        <v>0</v>
      </c>
      <c r="H2172" s="547">
        <v>0</v>
      </c>
      <c r="I2172" s="545" t="s">
        <v>12690</v>
      </c>
      <c r="J2172" s="545"/>
      <c r="K2172" s="545" t="s">
        <v>13413</v>
      </c>
      <c r="L2172" s="545" t="s">
        <v>13413</v>
      </c>
      <c r="M2172" s="548" t="s">
        <v>13868</v>
      </c>
      <c r="N2172" s="545" t="s">
        <v>13413</v>
      </c>
      <c r="O2172" s="545" t="s">
        <v>13413</v>
      </c>
      <c r="P2172" s="549">
        <v>2379</v>
      </c>
      <c r="Q2172" s="549">
        <v>2</v>
      </c>
      <c r="R2172" s="549">
        <v>96</v>
      </c>
      <c r="S2172" s="548"/>
      <c r="T2172" s="548"/>
      <c r="U2172" s="99"/>
    </row>
    <row r="2173" spans="1:21" ht="19.5" customHeight="1">
      <c r="A2173" s="545">
        <v>2838</v>
      </c>
      <c r="B2173" s="545" t="s">
        <v>11354</v>
      </c>
      <c r="C2173" s="545" t="s">
        <v>221</v>
      </c>
      <c r="D2173" s="546"/>
      <c r="E2173" s="171" t="str">
        <f t="shared" si="33"/>
        <v>1900</v>
      </c>
      <c r="F2173" s="547">
        <v>0</v>
      </c>
      <c r="G2173" s="548">
        <v>0</v>
      </c>
      <c r="H2173" s="547">
        <v>0</v>
      </c>
      <c r="I2173" s="545" t="s">
        <v>12687</v>
      </c>
      <c r="J2173" s="545"/>
      <c r="K2173" s="545" t="s">
        <v>13413</v>
      </c>
      <c r="L2173" s="545" t="s">
        <v>13972</v>
      </c>
      <c r="M2173" s="548" t="s">
        <v>13758</v>
      </c>
      <c r="N2173" s="545" t="s">
        <v>13413</v>
      </c>
      <c r="O2173" s="545" t="s">
        <v>15793</v>
      </c>
      <c r="P2173" s="549">
        <v>2380</v>
      </c>
      <c r="Q2173" s="549">
        <v>1</v>
      </c>
      <c r="R2173" s="549">
        <v>91</v>
      </c>
      <c r="S2173" s="548"/>
      <c r="T2173" s="548"/>
      <c r="U2173" s="99"/>
    </row>
    <row r="2174" spans="1:21" ht="19.5" customHeight="1">
      <c r="A2174" s="545">
        <v>2839</v>
      </c>
      <c r="B2174" s="545" t="s">
        <v>11353</v>
      </c>
      <c r="C2174" s="545" t="s">
        <v>221</v>
      </c>
      <c r="D2174" s="546"/>
      <c r="E2174" s="171" t="str">
        <f t="shared" si="33"/>
        <v>1900</v>
      </c>
      <c r="F2174" s="547">
        <v>0</v>
      </c>
      <c r="G2174" s="548">
        <v>0</v>
      </c>
      <c r="H2174" s="547">
        <v>0</v>
      </c>
      <c r="I2174" s="545" t="s">
        <v>12687</v>
      </c>
      <c r="J2174" s="545"/>
      <c r="K2174" s="545" t="s">
        <v>13413</v>
      </c>
      <c r="L2174" s="545" t="s">
        <v>13982</v>
      </c>
      <c r="M2174" s="548" t="s">
        <v>13758</v>
      </c>
      <c r="N2174" s="545" t="s">
        <v>13413</v>
      </c>
      <c r="O2174" s="545" t="s">
        <v>15794</v>
      </c>
      <c r="P2174" s="549">
        <v>2381</v>
      </c>
      <c r="Q2174" s="549">
        <v>1</v>
      </c>
      <c r="R2174" s="549">
        <v>91</v>
      </c>
      <c r="S2174" s="548"/>
      <c r="T2174" s="548"/>
      <c r="U2174" s="99"/>
    </row>
    <row r="2175" spans="1:21" ht="19.5" customHeight="1">
      <c r="A2175" s="545">
        <v>2843</v>
      </c>
      <c r="B2175" s="545" t="s">
        <v>11352</v>
      </c>
      <c r="C2175" s="545" t="s">
        <v>206</v>
      </c>
      <c r="D2175" s="546"/>
      <c r="E2175" s="171" t="str">
        <f t="shared" si="33"/>
        <v>1900</v>
      </c>
      <c r="F2175" s="547">
        <v>0</v>
      </c>
      <c r="G2175" s="548">
        <v>0</v>
      </c>
      <c r="H2175" s="547">
        <v>0</v>
      </c>
      <c r="I2175" s="545" t="s">
        <v>12645</v>
      </c>
      <c r="J2175" s="545"/>
      <c r="K2175" s="545" t="s">
        <v>13413</v>
      </c>
      <c r="L2175" s="545" t="s">
        <v>13413</v>
      </c>
      <c r="M2175" s="548" t="s">
        <v>13758</v>
      </c>
      <c r="N2175" s="545" t="s">
        <v>22144</v>
      </c>
      <c r="O2175" s="545" t="s">
        <v>15795</v>
      </c>
      <c r="P2175" s="549">
        <v>2382</v>
      </c>
      <c r="Q2175" s="549">
        <v>1</v>
      </c>
      <c r="R2175" s="549">
        <v>12</v>
      </c>
      <c r="S2175" s="548"/>
      <c r="T2175" s="548">
        <v>37</v>
      </c>
      <c r="U2175" s="99"/>
    </row>
    <row r="2176" spans="1:21" ht="19.5" customHeight="1">
      <c r="A2176" s="545">
        <v>2847</v>
      </c>
      <c r="B2176" s="545" t="s">
        <v>3717</v>
      </c>
      <c r="C2176" s="545" t="s">
        <v>216</v>
      </c>
      <c r="D2176" s="546">
        <v>43840</v>
      </c>
      <c r="E2176" s="171" t="str">
        <f t="shared" si="33"/>
        <v>2020</v>
      </c>
      <c r="F2176" s="547">
        <v>71513</v>
      </c>
      <c r="G2176" s="548">
        <v>0.19</v>
      </c>
      <c r="H2176" s="547">
        <v>60094.96</v>
      </c>
      <c r="I2176" s="545" t="s">
        <v>12746</v>
      </c>
      <c r="J2176" s="545" t="s">
        <v>13297</v>
      </c>
      <c r="K2176" s="545" t="s">
        <v>13413</v>
      </c>
      <c r="L2176" s="545" t="s">
        <v>13413</v>
      </c>
      <c r="M2176" s="548" t="s">
        <v>13758</v>
      </c>
      <c r="N2176" s="545" t="s">
        <v>22179</v>
      </c>
      <c r="O2176" s="545" t="s">
        <v>13413</v>
      </c>
      <c r="P2176" s="549">
        <v>2383</v>
      </c>
      <c r="Q2176" s="549">
        <v>1</v>
      </c>
      <c r="R2176" s="549">
        <v>29</v>
      </c>
      <c r="S2176" s="548">
        <v>2257</v>
      </c>
      <c r="T2176" s="548">
        <v>173</v>
      </c>
      <c r="U2176" s="99"/>
    </row>
    <row r="2177" spans="1:21" ht="19.5" customHeight="1">
      <c r="A2177" s="545">
        <v>2848</v>
      </c>
      <c r="B2177" s="545" t="s">
        <v>11351</v>
      </c>
      <c r="C2177" s="545" t="s">
        <v>221</v>
      </c>
      <c r="D2177" s="546"/>
      <c r="E2177" s="171" t="str">
        <f t="shared" si="33"/>
        <v>1900</v>
      </c>
      <c r="F2177" s="547">
        <v>0</v>
      </c>
      <c r="G2177" s="548">
        <v>0</v>
      </c>
      <c r="H2177" s="547">
        <v>0</v>
      </c>
      <c r="I2177" s="545" t="s">
        <v>12684</v>
      </c>
      <c r="J2177" s="545"/>
      <c r="K2177" s="545" t="s">
        <v>13413</v>
      </c>
      <c r="L2177" s="545" t="s">
        <v>13982</v>
      </c>
      <c r="M2177" s="548" t="s">
        <v>13758</v>
      </c>
      <c r="N2177" s="545" t="s">
        <v>13413</v>
      </c>
      <c r="O2177" s="545" t="s">
        <v>15796</v>
      </c>
      <c r="P2177" s="549">
        <v>2384</v>
      </c>
      <c r="Q2177" s="549">
        <v>1</v>
      </c>
      <c r="R2177" s="549">
        <v>95</v>
      </c>
      <c r="S2177" s="548"/>
      <c r="T2177" s="548"/>
      <c r="U2177" s="99"/>
    </row>
    <row r="2178" spans="1:21" ht="19.5" customHeight="1">
      <c r="A2178" s="545">
        <v>2849</v>
      </c>
      <c r="B2178" s="545" t="s">
        <v>1714</v>
      </c>
      <c r="C2178" s="545" t="s">
        <v>206</v>
      </c>
      <c r="D2178" s="546"/>
      <c r="E2178" s="171" t="str">
        <f t="shared" si="33"/>
        <v>1900</v>
      </c>
      <c r="F2178" s="547">
        <v>0</v>
      </c>
      <c r="G2178" s="548">
        <v>0</v>
      </c>
      <c r="H2178" s="547">
        <v>0</v>
      </c>
      <c r="I2178" s="545" t="s">
        <v>12645</v>
      </c>
      <c r="J2178" s="545"/>
      <c r="K2178" s="545" t="s">
        <v>13413</v>
      </c>
      <c r="L2178" s="545" t="s">
        <v>13413</v>
      </c>
      <c r="M2178" s="548" t="s">
        <v>13758</v>
      </c>
      <c r="N2178" s="545" t="s">
        <v>22144</v>
      </c>
      <c r="O2178" s="545" t="s">
        <v>15797</v>
      </c>
      <c r="P2178" s="549">
        <v>2385</v>
      </c>
      <c r="Q2178" s="549">
        <v>1</v>
      </c>
      <c r="R2178" s="549">
        <v>12</v>
      </c>
      <c r="S2178" s="548"/>
      <c r="T2178" s="548">
        <v>37</v>
      </c>
      <c r="U2178" s="99"/>
    </row>
    <row r="2179" spans="1:21" ht="19.5" customHeight="1">
      <c r="A2179" s="545">
        <v>2850</v>
      </c>
      <c r="B2179" s="545" t="s">
        <v>12495</v>
      </c>
      <c r="C2179" s="545" t="s">
        <v>206</v>
      </c>
      <c r="D2179" s="546">
        <v>46052</v>
      </c>
      <c r="E2179" s="171" t="str">
        <f t="shared" si="33"/>
        <v>2026</v>
      </c>
      <c r="F2179" s="547">
        <v>22922</v>
      </c>
      <c r="G2179" s="548">
        <v>0.19</v>
      </c>
      <c r="H2179" s="547">
        <v>19262.18</v>
      </c>
      <c r="I2179" s="545" t="s">
        <v>12645</v>
      </c>
      <c r="J2179" s="545" t="s">
        <v>13307</v>
      </c>
      <c r="K2179" s="545" t="s">
        <v>15798</v>
      </c>
      <c r="L2179" s="545" t="s">
        <v>13413</v>
      </c>
      <c r="M2179" s="548" t="s">
        <v>13758</v>
      </c>
      <c r="N2179" s="545" t="s">
        <v>22144</v>
      </c>
      <c r="O2179" s="545" t="s">
        <v>14411</v>
      </c>
      <c r="P2179" s="549">
        <v>2386</v>
      </c>
      <c r="Q2179" s="549">
        <v>1</v>
      </c>
      <c r="R2179" s="549">
        <v>12</v>
      </c>
      <c r="S2179" s="548">
        <v>2228</v>
      </c>
      <c r="T2179" s="548">
        <v>37</v>
      </c>
      <c r="U2179" s="99"/>
    </row>
    <row r="2180" spans="1:21" ht="19.5" customHeight="1">
      <c r="A2180" s="545">
        <v>2851</v>
      </c>
      <c r="B2180" s="545" t="s">
        <v>1561</v>
      </c>
      <c r="C2180" s="545" t="s">
        <v>216</v>
      </c>
      <c r="D2180" s="546"/>
      <c r="E2180" s="171" t="str">
        <f t="shared" ref="E2180:E2243" si="34">TEXT(D2180,"YYYY")</f>
        <v>1900</v>
      </c>
      <c r="F2180" s="547">
        <v>0</v>
      </c>
      <c r="G2180" s="548">
        <v>0</v>
      </c>
      <c r="H2180" s="547">
        <v>0</v>
      </c>
      <c r="I2180" s="545" t="s">
        <v>12656</v>
      </c>
      <c r="J2180" s="545"/>
      <c r="K2180" s="545" t="s">
        <v>13413</v>
      </c>
      <c r="L2180" s="545" t="s">
        <v>13818</v>
      </c>
      <c r="M2180" s="548" t="s">
        <v>13758</v>
      </c>
      <c r="N2180" s="545" t="s">
        <v>22146</v>
      </c>
      <c r="O2180" s="545" t="s">
        <v>15799</v>
      </c>
      <c r="P2180" s="549">
        <v>2387</v>
      </c>
      <c r="Q2180" s="549">
        <v>1</v>
      </c>
      <c r="R2180" s="549">
        <v>119</v>
      </c>
      <c r="S2180" s="548"/>
      <c r="T2180" s="548">
        <v>15</v>
      </c>
      <c r="U2180" s="99"/>
    </row>
    <row r="2181" spans="1:21" ht="19.5" customHeight="1">
      <c r="A2181" s="545">
        <v>2852</v>
      </c>
      <c r="B2181" s="545" t="s">
        <v>11350</v>
      </c>
      <c r="C2181" s="545" t="s">
        <v>206</v>
      </c>
      <c r="D2181" s="546"/>
      <c r="E2181" s="171" t="str">
        <f t="shared" si="34"/>
        <v>1900</v>
      </c>
      <c r="F2181" s="547">
        <v>0</v>
      </c>
      <c r="G2181" s="548">
        <v>0</v>
      </c>
      <c r="H2181" s="547">
        <v>0</v>
      </c>
      <c r="I2181" s="545" t="s">
        <v>12645</v>
      </c>
      <c r="J2181" s="545"/>
      <c r="K2181" s="545" t="s">
        <v>13413</v>
      </c>
      <c r="L2181" s="545" t="s">
        <v>13413</v>
      </c>
      <c r="M2181" s="548" t="s">
        <v>13758</v>
      </c>
      <c r="N2181" s="545" t="s">
        <v>22144</v>
      </c>
      <c r="O2181" s="545" t="s">
        <v>15800</v>
      </c>
      <c r="P2181" s="549">
        <v>2388</v>
      </c>
      <c r="Q2181" s="549">
        <v>1</v>
      </c>
      <c r="R2181" s="549">
        <v>12</v>
      </c>
      <c r="S2181" s="548"/>
      <c r="T2181" s="548">
        <v>37</v>
      </c>
      <c r="U2181" s="99"/>
    </row>
    <row r="2182" spans="1:21" ht="19.5" customHeight="1">
      <c r="A2182" s="545">
        <v>2857</v>
      </c>
      <c r="B2182" s="545" t="s">
        <v>3770</v>
      </c>
      <c r="C2182" s="545" t="s">
        <v>216</v>
      </c>
      <c r="D2182" s="546">
        <v>44589</v>
      </c>
      <c r="E2182" s="171" t="str">
        <f t="shared" si="34"/>
        <v>2022</v>
      </c>
      <c r="F2182" s="547">
        <v>116543</v>
      </c>
      <c r="G2182" s="548">
        <v>0.19</v>
      </c>
      <c r="H2182" s="547">
        <v>97935.29</v>
      </c>
      <c r="I2182" s="545" t="s">
        <v>12746</v>
      </c>
      <c r="J2182" s="545" t="s">
        <v>13297</v>
      </c>
      <c r="K2182" s="545" t="s">
        <v>13413</v>
      </c>
      <c r="L2182" s="545" t="s">
        <v>13413</v>
      </c>
      <c r="M2182" s="548" t="s">
        <v>13758</v>
      </c>
      <c r="N2182" s="545" t="s">
        <v>22179</v>
      </c>
      <c r="O2182" s="545" t="s">
        <v>13413</v>
      </c>
      <c r="P2182" s="549">
        <v>2389</v>
      </c>
      <c r="Q2182" s="549">
        <v>1</v>
      </c>
      <c r="R2182" s="549">
        <v>29</v>
      </c>
      <c r="S2182" s="548">
        <v>2257</v>
      </c>
      <c r="T2182" s="548">
        <v>173</v>
      </c>
      <c r="U2182" s="99"/>
    </row>
    <row r="2183" spans="1:21" ht="19.5" customHeight="1">
      <c r="A2183" s="545">
        <v>2859</v>
      </c>
      <c r="B2183" s="545" t="s">
        <v>707</v>
      </c>
      <c r="C2183" s="545" t="s">
        <v>221</v>
      </c>
      <c r="D2183" s="546"/>
      <c r="E2183" s="171" t="str">
        <f t="shared" si="34"/>
        <v>1900</v>
      </c>
      <c r="F2183" s="547">
        <v>0</v>
      </c>
      <c r="G2183" s="548">
        <v>0</v>
      </c>
      <c r="H2183" s="547">
        <v>0</v>
      </c>
      <c r="I2183" s="545" t="s">
        <v>12687</v>
      </c>
      <c r="J2183" s="545"/>
      <c r="K2183" s="545" t="s">
        <v>13413</v>
      </c>
      <c r="L2183" s="545" t="s">
        <v>13982</v>
      </c>
      <c r="M2183" s="548" t="s">
        <v>13758</v>
      </c>
      <c r="N2183" s="545" t="s">
        <v>13413</v>
      </c>
      <c r="O2183" s="545" t="s">
        <v>15801</v>
      </c>
      <c r="P2183" s="549">
        <v>2390</v>
      </c>
      <c r="Q2183" s="549">
        <v>1</v>
      </c>
      <c r="R2183" s="549">
        <v>91</v>
      </c>
      <c r="S2183" s="548"/>
      <c r="T2183" s="548"/>
      <c r="U2183" s="99"/>
    </row>
    <row r="2184" spans="1:21" ht="19.5" customHeight="1">
      <c r="A2184" s="545">
        <v>2861</v>
      </c>
      <c r="B2184" s="545" t="s">
        <v>11349</v>
      </c>
      <c r="C2184" s="545" t="s">
        <v>221</v>
      </c>
      <c r="D2184" s="546"/>
      <c r="E2184" s="171" t="str">
        <f t="shared" si="34"/>
        <v>1900</v>
      </c>
      <c r="F2184" s="547">
        <v>0</v>
      </c>
      <c r="G2184" s="548">
        <v>0</v>
      </c>
      <c r="H2184" s="547">
        <v>0</v>
      </c>
      <c r="I2184" s="545" t="s">
        <v>12687</v>
      </c>
      <c r="J2184" s="545"/>
      <c r="K2184" s="545" t="s">
        <v>13413</v>
      </c>
      <c r="L2184" s="545" t="s">
        <v>15110</v>
      </c>
      <c r="M2184" s="548" t="s">
        <v>13758</v>
      </c>
      <c r="N2184" s="545" t="s">
        <v>13413</v>
      </c>
      <c r="O2184" s="545" t="s">
        <v>15802</v>
      </c>
      <c r="P2184" s="549">
        <v>2391</v>
      </c>
      <c r="Q2184" s="549">
        <v>1</v>
      </c>
      <c r="R2184" s="549">
        <v>91</v>
      </c>
      <c r="S2184" s="548"/>
      <c r="T2184" s="548"/>
      <c r="U2184" s="99"/>
    </row>
    <row r="2185" spans="1:21" ht="19.5" customHeight="1">
      <c r="A2185" s="545">
        <v>2863</v>
      </c>
      <c r="B2185" s="545" t="s">
        <v>3702</v>
      </c>
      <c r="C2185" s="545" t="s">
        <v>327</v>
      </c>
      <c r="D2185" s="546"/>
      <c r="E2185" s="171" t="str">
        <f t="shared" si="34"/>
        <v>1900</v>
      </c>
      <c r="F2185" s="547">
        <v>0</v>
      </c>
      <c r="G2185" s="548">
        <v>0</v>
      </c>
      <c r="H2185" s="547">
        <v>0</v>
      </c>
      <c r="I2185" s="545" t="s">
        <v>12747</v>
      </c>
      <c r="J2185" s="545"/>
      <c r="K2185" s="545" t="s">
        <v>13413</v>
      </c>
      <c r="L2185" s="545" t="s">
        <v>15803</v>
      </c>
      <c r="M2185" s="548" t="s">
        <v>15540</v>
      </c>
      <c r="N2185" s="545" t="s">
        <v>13413</v>
      </c>
      <c r="O2185" s="545" t="s">
        <v>13413</v>
      </c>
      <c r="P2185" s="549">
        <v>2392</v>
      </c>
      <c r="Q2185" s="549">
        <v>4</v>
      </c>
      <c r="R2185" s="549">
        <v>28</v>
      </c>
      <c r="S2185" s="548"/>
      <c r="T2185" s="548"/>
      <c r="U2185" s="99"/>
    </row>
    <row r="2186" spans="1:21" ht="19.5" customHeight="1">
      <c r="A2186" s="545">
        <v>2869</v>
      </c>
      <c r="B2186" s="545" t="s">
        <v>3703</v>
      </c>
      <c r="C2186" s="545" t="s">
        <v>327</v>
      </c>
      <c r="D2186" s="546"/>
      <c r="E2186" s="171" t="str">
        <f t="shared" si="34"/>
        <v>1900</v>
      </c>
      <c r="F2186" s="547">
        <v>0</v>
      </c>
      <c r="G2186" s="548">
        <v>0</v>
      </c>
      <c r="H2186" s="547">
        <v>0</v>
      </c>
      <c r="I2186" s="545" t="s">
        <v>12747</v>
      </c>
      <c r="J2186" s="545"/>
      <c r="K2186" s="545" t="s">
        <v>13413</v>
      </c>
      <c r="L2186" s="545" t="s">
        <v>15803</v>
      </c>
      <c r="M2186" s="548" t="s">
        <v>15540</v>
      </c>
      <c r="N2186" s="545" t="s">
        <v>13413</v>
      </c>
      <c r="O2186" s="545" t="s">
        <v>13413</v>
      </c>
      <c r="P2186" s="549">
        <v>2393</v>
      </c>
      <c r="Q2186" s="549">
        <v>4</v>
      </c>
      <c r="R2186" s="549">
        <v>28</v>
      </c>
      <c r="S2186" s="548"/>
      <c r="T2186" s="548"/>
      <c r="U2186" s="99"/>
    </row>
    <row r="2187" spans="1:21" ht="19.5" customHeight="1">
      <c r="A2187" s="545">
        <v>2876</v>
      </c>
      <c r="B2187" s="545" t="s">
        <v>1909</v>
      </c>
      <c r="C2187" s="545" t="s">
        <v>209</v>
      </c>
      <c r="D2187" s="546">
        <v>46052</v>
      </c>
      <c r="E2187" s="171" t="str">
        <f t="shared" si="34"/>
        <v>2026</v>
      </c>
      <c r="F2187" s="547">
        <v>8134</v>
      </c>
      <c r="G2187" s="548">
        <v>0.19</v>
      </c>
      <c r="H2187" s="547">
        <v>6835.29</v>
      </c>
      <c r="I2187" s="545" t="s">
        <v>12706</v>
      </c>
      <c r="J2187" s="545" t="s">
        <v>13307</v>
      </c>
      <c r="K2187" s="545" t="s">
        <v>13413</v>
      </c>
      <c r="L2187" s="545" t="s">
        <v>13413</v>
      </c>
      <c r="M2187" s="548" t="s">
        <v>13758</v>
      </c>
      <c r="N2187" s="545" t="s">
        <v>13413</v>
      </c>
      <c r="O2187" s="545" t="s">
        <v>15804</v>
      </c>
      <c r="P2187" s="549">
        <v>2394</v>
      </c>
      <c r="Q2187" s="549">
        <v>1</v>
      </c>
      <c r="R2187" s="549">
        <v>128</v>
      </c>
      <c r="S2187" s="548">
        <v>2228</v>
      </c>
      <c r="T2187" s="548"/>
      <c r="U2187" s="99"/>
    </row>
    <row r="2188" spans="1:21" ht="19.5" customHeight="1">
      <c r="A2188" s="545">
        <v>2877</v>
      </c>
      <c r="B2188" s="545" t="s">
        <v>1910</v>
      </c>
      <c r="C2188" s="545" t="s">
        <v>209</v>
      </c>
      <c r="D2188" s="546">
        <v>46078</v>
      </c>
      <c r="E2188" s="171" t="str">
        <f t="shared" si="34"/>
        <v>2026</v>
      </c>
      <c r="F2188" s="547">
        <v>8137</v>
      </c>
      <c r="G2188" s="548">
        <v>0.19</v>
      </c>
      <c r="H2188" s="547">
        <v>6837.82</v>
      </c>
      <c r="I2188" s="545" t="s">
        <v>12637</v>
      </c>
      <c r="J2188" s="545" t="s">
        <v>13298</v>
      </c>
      <c r="K2188" s="545" t="s">
        <v>13413</v>
      </c>
      <c r="L2188" s="545" t="s">
        <v>13413</v>
      </c>
      <c r="M2188" s="548" t="s">
        <v>13758</v>
      </c>
      <c r="N2188" s="545" t="s">
        <v>13413</v>
      </c>
      <c r="O2188" s="545" t="s">
        <v>15805</v>
      </c>
      <c r="P2188" s="549">
        <v>2395</v>
      </c>
      <c r="Q2188" s="549">
        <v>1</v>
      </c>
      <c r="R2188" s="549">
        <v>13</v>
      </c>
      <c r="S2188" s="548">
        <v>1012</v>
      </c>
      <c r="T2188" s="548"/>
      <c r="U2188" s="99"/>
    </row>
    <row r="2189" spans="1:21" ht="19.5" customHeight="1">
      <c r="A2189" s="545">
        <v>2878</v>
      </c>
      <c r="B2189" s="545" t="s">
        <v>11348</v>
      </c>
      <c r="C2189" s="545" t="s">
        <v>209</v>
      </c>
      <c r="D2189" s="546"/>
      <c r="E2189" s="171" t="str">
        <f t="shared" si="34"/>
        <v>1900</v>
      </c>
      <c r="F2189" s="547">
        <v>0</v>
      </c>
      <c r="G2189" s="548">
        <v>0</v>
      </c>
      <c r="H2189" s="547">
        <v>0</v>
      </c>
      <c r="I2189" s="545" t="s">
        <v>12719</v>
      </c>
      <c r="J2189" s="545"/>
      <c r="K2189" s="545" t="s">
        <v>13413</v>
      </c>
      <c r="L2189" s="545" t="s">
        <v>13413</v>
      </c>
      <c r="M2189" s="548" t="s">
        <v>13758</v>
      </c>
      <c r="N2189" s="545" t="s">
        <v>13413</v>
      </c>
      <c r="O2189" s="545" t="s">
        <v>14830</v>
      </c>
      <c r="P2189" s="549">
        <v>2396</v>
      </c>
      <c r="Q2189" s="549">
        <v>1</v>
      </c>
      <c r="R2189" s="549">
        <v>157</v>
      </c>
      <c r="S2189" s="548"/>
      <c r="T2189" s="548"/>
      <c r="U2189" s="99"/>
    </row>
    <row r="2190" spans="1:21" ht="19.5" customHeight="1">
      <c r="A2190" s="545">
        <v>2879</v>
      </c>
      <c r="B2190" s="545" t="s">
        <v>11347</v>
      </c>
      <c r="C2190" s="545" t="s">
        <v>209</v>
      </c>
      <c r="D2190" s="546"/>
      <c r="E2190" s="171" t="str">
        <f t="shared" si="34"/>
        <v>1900</v>
      </c>
      <c r="F2190" s="547">
        <v>0</v>
      </c>
      <c r="G2190" s="548">
        <v>0</v>
      </c>
      <c r="H2190" s="547">
        <v>0</v>
      </c>
      <c r="I2190" s="545" t="s">
        <v>12719</v>
      </c>
      <c r="J2190" s="545"/>
      <c r="K2190" s="545" t="s">
        <v>13413</v>
      </c>
      <c r="L2190" s="545" t="s">
        <v>13413</v>
      </c>
      <c r="M2190" s="548" t="s">
        <v>13758</v>
      </c>
      <c r="N2190" s="545" t="s">
        <v>13413</v>
      </c>
      <c r="O2190" s="545" t="s">
        <v>14830</v>
      </c>
      <c r="P2190" s="549">
        <v>2397</v>
      </c>
      <c r="Q2190" s="549">
        <v>1</v>
      </c>
      <c r="R2190" s="549">
        <v>157</v>
      </c>
      <c r="S2190" s="548"/>
      <c r="T2190" s="548"/>
      <c r="U2190" s="99"/>
    </row>
    <row r="2191" spans="1:21" ht="19.5" customHeight="1">
      <c r="A2191" s="545">
        <v>2880</v>
      </c>
      <c r="B2191" s="545" t="s">
        <v>11346</v>
      </c>
      <c r="C2191" s="545" t="s">
        <v>209</v>
      </c>
      <c r="D2191" s="546"/>
      <c r="E2191" s="171" t="str">
        <f t="shared" si="34"/>
        <v>1900</v>
      </c>
      <c r="F2191" s="547">
        <v>0</v>
      </c>
      <c r="G2191" s="548">
        <v>0</v>
      </c>
      <c r="H2191" s="547">
        <v>0</v>
      </c>
      <c r="I2191" s="545" t="s">
        <v>12719</v>
      </c>
      <c r="J2191" s="545"/>
      <c r="K2191" s="545" t="s">
        <v>13413</v>
      </c>
      <c r="L2191" s="545" t="s">
        <v>13413</v>
      </c>
      <c r="M2191" s="548" t="s">
        <v>13758</v>
      </c>
      <c r="N2191" s="545" t="s">
        <v>13413</v>
      </c>
      <c r="O2191" s="545" t="s">
        <v>14830</v>
      </c>
      <c r="P2191" s="549">
        <v>2398</v>
      </c>
      <c r="Q2191" s="549">
        <v>1</v>
      </c>
      <c r="R2191" s="549">
        <v>157</v>
      </c>
      <c r="S2191" s="548"/>
      <c r="T2191" s="548"/>
      <c r="U2191" s="99"/>
    </row>
    <row r="2192" spans="1:21" ht="19.5" customHeight="1">
      <c r="A2192" s="545">
        <v>2885</v>
      </c>
      <c r="B2192" s="545" t="s">
        <v>3704</v>
      </c>
      <c r="C2192" s="545" t="s">
        <v>327</v>
      </c>
      <c r="D2192" s="546"/>
      <c r="E2192" s="171" t="str">
        <f t="shared" si="34"/>
        <v>1900</v>
      </c>
      <c r="F2192" s="547">
        <v>0</v>
      </c>
      <c r="G2192" s="548">
        <v>0</v>
      </c>
      <c r="H2192" s="547">
        <v>0</v>
      </c>
      <c r="I2192" s="545" t="s">
        <v>12747</v>
      </c>
      <c r="J2192" s="545"/>
      <c r="K2192" s="545" t="s">
        <v>13413</v>
      </c>
      <c r="L2192" s="545" t="s">
        <v>15803</v>
      </c>
      <c r="M2192" s="548" t="s">
        <v>15540</v>
      </c>
      <c r="N2192" s="545" t="s">
        <v>13413</v>
      </c>
      <c r="O2192" s="545" t="s">
        <v>13413</v>
      </c>
      <c r="P2192" s="549">
        <v>2399</v>
      </c>
      <c r="Q2192" s="549">
        <v>4</v>
      </c>
      <c r="R2192" s="549">
        <v>28</v>
      </c>
      <c r="S2192" s="548"/>
      <c r="T2192" s="548"/>
      <c r="U2192" s="99"/>
    </row>
    <row r="2193" spans="1:21" ht="19.5" customHeight="1">
      <c r="A2193" s="545">
        <v>2887</v>
      </c>
      <c r="B2193" s="545" t="s">
        <v>3256</v>
      </c>
      <c r="C2193" s="545" t="s">
        <v>221</v>
      </c>
      <c r="D2193" s="546"/>
      <c r="E2193" s="171" t="str">
        <f t="shared" si="34"/>
        <v>1900</v>
      </c>
      <c r="F2193" s="547">
        <v>0</v>
      </c>
      <c r="G2193" s="548">
        <v>0</v>
      </c>
      <c r="H2193" s="547">
        <v>0</v>
      </c>
      <c r="I2193" s="545" t="s">
        <v>12663</v>
      </c>
      <c r="J2193" s="545"/>
      <c r="K2193" s="545" t="s">
        <v>13413</v>
      </c>
      <c r="L2193" s="545" t="s">
        <v>14895</v>
      </c>
      <c r="M2193" s="548" t="s">
        <v>13758</v>
      </c>
      <c r="N2193" s="545" t="s">
        <v>13413</v>
      </c>
      <c r="O2193" s="545" t="s">
        <v>14890</v>
      </c>
      <c r="P2193" s="549">
        <v>2400</v>
      </c>
      <c r="Q2193" s="549">
        <v>1</v>
      </c>
      <c r="R2193" s="549">
        <v>21</v>
      </c>
      <c r="S2193" s="548"/>
      <c r="T2193" s="548"/>
      <c r="U2193" s="99"/>
    </row>
    <row r="2194" spans="1:21" ht="19.5" customHeight="1">
      <c r="A2194" s="545">
        <v>2888</v>
      </c>
      <c r="B2194" s="545" t="s">
        <v>11345</v>
      </c>
      <c r="C2194" s="545" t="s">
        <v>221</v>
      </c>
      <c r="D2194" s="546"/>
      <c r="E2194" s="171" t="str">
        <f t="shared" si="34"/>
        <v>1900</v>
      </c>
      <c r="F2194" s="547">
        <v>0</v>
      </c>
      <c r="G2194" s="548">
        <v>0</v>
      </c>
      <c r="H2194" s="547">
        <v>0</v>
      </c>
      <c r="I2194" s="545" t="s">
        <v>12643</v>
      </c>
      <c r="J2194" s="545"/>
      <c r="K2194" s="545" t="s">
        <v>13413</v>
      </c>
      <c r="L2194" s="545" t="s">
        <v>13413</v>
      </c>
      <c r="M2194" s="548" t="s">
        <v>13758</v>
      </c>
      <c r="N2194" s="545" t="s">
        <v>13413</v>
      </c>
      <c r="O2194" s="545" t="s">
        <v>13413</v>
      </c>
      <c r="P2194" s="549">
        <v>2401</v>
      </c>
      <c r="Q2194" s="549">
        <v>1</v>
      </c>
      <c r="R2194" s="549">
        <v>6</v>
      </c>
      <c r="S2194" s="548"/>
      <c r="T2194" s="548"/>
      <c r="U2194" s="99"/>
    </row>
    <row r="2195" spans="1:21" ht="19.5" customHeight="1">
      <c r="A2195" s="545">
        <v>2892</v>
      </c>
      <c r="B2195" s="545" t="s">
        <v>11344</v>
      </c>
      <c r="C2195" s="545" t="s">
        <v>221</v>
      </c>
      <c r="D2195" s="546"/>
      <c r="E2195" s="171" t="str">
        <f t="shared" si="34"/>
        <v>1900</v>
      </c>
      <c r="F2195" s="547">
        <v>0</v>
      </c>
      <c r="G2195" s="548">
        <v>0</v>
      </c>
      <c r="H2195" s="547">
        <v>0</v>
      </c>
      <c r="I2195" s="545" t="s">
        <v>12643</v>
      </c>
      <c r="J2195" s="545"/>
      <c r="K2195" s="545" t="s">
        <v>13413</v>
      </c>
      <c r="L2195" s="545" t="s">
        <v>13413</v>
      </c>
      <c r="M2195" s="548" t="s">
        <v>13758</v>
      </c>
      <c r="N2195" s="545" t="s">
        <v>13413</v>
      </c>
      <c r="O2195" s="545" t="s">
        <v>13413</v>
      </c>
      <c r="P2195" s="549">
        <v>2402</v>
      </c>
      <c r="Q2195" s="549">
        <v>1</v>
      </c>
      <c r="R2195" s="549">
        <v>6</v>
      </c>
      <c r="S2195" s="548"/>
      <c r="T2195" s="548"/>
      <c r="U2195" s="99"/>
    </row>
    <row r="2196" spans="1:21" ht="19.5" customHeight="1">
      <c r="A2196" s="545">
        <v>2898</v>
      </c>
      <c r="B2196" s="545" t="s">
        <v>11343</v>
      </c>
      <c r="C2196" s="545" t="s">
        <v>216</v>
      </c>
      <c r="D2196" s="546"/>
      <c r="E2196" s="171" t="str">
        <f t="shared" si="34"/>
        <v>1900</v>
      </c>
      <c r="F2196" s="547">
        <v>0</v>
      </c>
      <c r="G2196" s="548">
        <v>0</v>
      </c>
      <c r="H2196" s="547">
        <v>0</v>
      </c>
      <c r="I2196" s="545" t="s">
        <v>12665</v>
      </c>
      <c r="J2196" s="545"/>
      <c r="K2196" s="545" t="s">
        <v>15806</v>
      </c>
      <c r="L2196" s="545" t="s">
        <v>15807</v>
      </c>
      <c r="M2196" s="548" t="s">
        <v>13758</v>
      </c>
      <c r="N2196" s="545" t="s">
        <v>13413</v>
      </c>
      <c r="O2196" s="545" t="s">
        <v>15808</v>
      </c>
      <c r="P2196" s="549">
        <v>2403</v>
      </c>
      <c r="Q2196" s="549">
        <v>1</v>
      </c>
      <c r="R2196" s="549">
        <v>75</v>
      </c>
      <c r="S2196" s="548"/>
      <c r="T2196" s="548"/>
      <c r="U2196" s="99"/>
    </row>
    <row r="2197" spans="1:21" ht="19.5" customHeight="1">
      <c r="A2197" s="545">
        <v>2903</v>
      </c>
      <c r="B2197" s="545" t="s">
        <v>11342</v>
      </c>
      <c r="C2197" s="545" t="s">
        <v>216</v>
      </c>
      <c r="D2197" s="546"/>
      <c r="E2197" s="171" t="str">
        <f t="shared" si="34"/>
        <v>1900</v>
      </c>
      <c r="F2197" s="547">
        <v>0</v>
      </c>
      <c r="G2197" s="548">
        <v>0</v>
      </c>
      <c r="H2197" s="547">
        <v>0</v>
      </c>
      <c r="I2197" s="545" t="s">
        <v>12665</v>
      </c>
      <c r="J2197" s="545"/>
      <c r="K2197" s="545" t="s">
        <v>13413</v>
      </c>
      <c r="L2197" s="545" t="s">
        <v>15809</v>
      </c>
      <c r="M2197" s="548" t="s">
        <v>13758</v>
      </c>
      <c r="N2197" s="545" t="s">
        <v>13413</v>
      </c>
      <c r="O2197" s="545" t="s">
        <v>13827</v>
      </c>
      <c r="P2197" s="549">
        <v>2404</v>
      </c>
      <c r="Q2197" s="549">
        <v>1</v>
      </c>
      <c r="R2197" s="549">
        <v>75</v>
      </c>
      <c r="S2197" s="548"/>
      <c r="T2197" s="548"/>
      <c r="U2197" s="99"/>
    </row>
    <row r="2198" spans="1:21" ht="19.5" customHeight="1">
      <c r="A2198" s="545">
        <v>2909</v>
      </c>
      <c r="B2198" s="545" t="s">
        <v>11341</v>
      </c>
      <c r="C2198" s="545" t="s">
        <v>216</v>
      </c>
      <c r="D2198" s="546"/>
      <c r="E2198" s="171" t="str">
        <f t="shared" si="34"/>
        <v>1900</v>
      </c>
      <c r="F2198" s="547">
        <v>0</v>
      </c>
      <c r="G2198" s="548">
        <v>0</v>
      </c>
      <c r="H2198" s="547">
        <v>0</v>
      </c>
      <c r="I2198" s="545" t="s">
        <v>12678</v>
      </c>
      <c r="J2198" s="545"/>
      <c r="K2198" s="545" t="s">
        <v>13413</v>
      </c>
      <c r="L2198" s="545" t="s">
        <v>14928</v>
      </c>
      <c r="M2198" s="548" t="s">
        <v>13758</v>
      </c>
      <c r="N2198" s="545" t="s">
        <v>13413</v>
      </c>
      <c r="O2198" s="545" t="s">
        <v>13413</v>
      </c>
      <c r="P2198" s="549">
        <v>2409</v>
      </c>
      <c r="Q2198" s="549">
        <v>1</v>
      </c>
      <c r="R2198" s="549">
        <v>23</v>
      </c>
      <c r="S2198" s="548"/>
      <c r="T2198" s="548"/>
      <c r="U2198" s="99"/>
    </row>
    <row r="2199" spans="1:21" ht="19.5" customHeight="1">
      <c r="A2199" s="545">
        <v>2910</v>
      </c>
      <c r="B2199" s="545" t="s">
        <v>7994</v>
      </c>
      <c r="C2199" s="545" t="s">
        <v>216</v>
      </c>
      <c r="D2199" s="546">
        <v>46052</v>
      </c>
      <c r="E2199" s="171" t="str">
        <f t="shared" si="34"/>
        <v>2026</v>
      </c>
      <c r="F2199" s="547">
        <v>1216</v>
      </c>
      <c r="G2199" s="548">
        <v>0</v>
      </c>
      <c r="H2199" s="547">
        <v>1216</v>
      </c>
      <c r="I2199" s="545" t="s">
        <v>12660</v>
      </c>
      <c r="J2199" s="545" t="s">
        <v>13307</v>
      </c>
      <c r="K2199" s="545" t="s">
        <v>13413</v>
      </c>
      <c r="L2199" s="545" t="s">
        <v>15810</v>
      </c>
      <c r="M2199" s="548" t="s">
        <v>13758</v>
      </c>
      <c r="N2199" s="545" t="s">
        <v>13413</v>
      </c>
      <c r="O2199" s="545" t="s">
        <v>13853</v>
      </c>
      <c r="P2199" s="549">
        <v>2410</v>
      </c>
      <c r="Q2199" s="549">
        <v>1</v>
      </c>
      <c r="R2199" s="549">
        <v>72</v>
      </c>
      <c r="S2199" s="548">
        <v>2228</v>
      </c>
      <c r="T2199" s="548"/>
      <c r="U2199" s="99"/>
    </row>
    <row r="2200" spans="1:21" ht="19.5" customHeight="1">
      <c r="A2200" s="545">
        <v>2914</v>
      </c>
      <c r="B2200" s="545" t="s">
        <v>7288</v>
      </c>
      <c r="C2200" s="545" t="s">
        <v>5217</v>
      </c>
      <c r="D2200" s="546">
        <v>46052</v>
      </c>
      <c r="E2200" s="171" t="str">
        <f t="shared" si="34"/>
        <v>2026</v>
      </c>
      <c r="F2200" s="547">
        <v>64200</v>
      </c>
      <c r="G2200" s="548">
        <v>0</v>
      </c>
      <c r="H2200" s="547">
        <v>64200</v>
      </c>
      <c r="I2200" s="545" t="s">
        <v>12653</v>
      </c>
      <c r="J2200" s="545" t="s">
        <v>13299</v>
      </c>
      <c r="K2200" s="545" t="s">
        <v>15811</v>
      </c>
      <c r="L2200" s="545" t="s">
        <v>13413</v>
      </c>
      <c r="M2200" s="548" t="s">
        <v>13813</v>
      </c>
      <c r="N2200" s="545" t="s">
        <v>13413</v>
      </c>
      <c r="O2200" s="545" t="s">
        <v>13413</v>
      </c>
      <c r="P2200" s="549">
        <v>2412</v>
      </c>
      <c r="Q2200" s="549">
        <v>3</v>
      </c>
      <c r="R2200" s="549">
        <v>160</v>
      </c>
      <c r="S2200" s="548">
        <v>443</v>
      </c>
      <c r="T2200" s="548"/>
      <c r="U2200" s="99"/>
    </row>
    <row r="2201" spans="1:21" ht="19.5" customHeight="1">
      <c r="A2201" s="545">
        <v>2915</v>
      </c>
      <c r="B2201" s="545" t="s">
        <v>3270</v>
      </c>
      <c r="C2201" s="545" t="s">
        <v>5217</v>
      </c>
      <c r="D2201" s="546">
        <v>46052</v>
      </c>
      <c r="E2201" s="171" t="str">
        <f t="shared" si="34"/>
        <v>2026</v>
      </c>
      <c r="F2201" s="547">
        <v>61282</v>
      </c>
      <c r="G2201" s="548">
        <v>0</v>
      </c>
      <c r="H2201" s="547">
        <v>61282</v>
      </c>
      <c r="I2201" s="545" t="s">
        <v>12653</v>
      </c>
      <c r="J2201" s="545" t="s">
        <v>13299</v>
      </c>
      <c r="K2201" s="545" t="s">
        <v>15812</v>
      </c>
      <c r="L2201" s="545" t="s">
        <v>13413</v>
      </c>
      <c r="M2201" s="548" t="s">
        <v>13813</v>
      </c>
      <c r="N2201" s="545" t="s">
        <v>13413</v>
      </c>
      <c r="O2201" s="545" t="s">
        <v>13413</v>
      </c>
      <c r="P2201" s="549">
        <v>2413</v>
      </c>
      <c r="Q2201" s="549">
        <v>3</v>
      </c>
      <c r="R2201" s="549">
        <v>160</v>
      </c>
      <c r="S2201" s="548">
        <v>443</v>
      </c>
      <c r="T2201" s="548"/>
      <c r="U2201" s="99"/>
    </row>
    <row r="2202" spans="1:21" ht="19.5" customHeight="1">
      <c r="A2202" s="545">
        <v>2917</v>
      </c>
      <c r="B2202" s="545" t="s">
        <v>7084</v>
      </c>
      <c r="C2202" s="545" t="s">
        <v>206</v>
      </c>
      <c r="D2202" s="546">
        <v>46052</v>
      </c>
      <c r="E2202" s="171" t="str">
        <f t="shared" si="34"/>
        <v>2026</v>
      </c>
      <c r="F2202" s="547">
        <v>5057</v>
      </c>
      <c r="G2202" s="548">
        <v>0.19</v>
      </c>
      <c r="H2202" s="547">
        <v>4249.58</v>
      </c>
      <c r="I2202" s="545" t="s">
        <v>12644</v>
      </c>
      <c r="J2202" s="545" t="s">
        <v>13307</v>
      </c>
      <c r="K2202" s="545" t="s">
        <v>15813</v>
      </c>
      <c r="L2202" s="545" t="s">
        <v>15814</v>
      </c>
      <c r="M2202" s="548" t="s">
        <v>13758</v>
      </c>
      <c r="N2202" s="545" t="s">
        <v>13413</v>
      </c>
      <c r="O2202" s="545" t="s">
        <v>13413</v>
      </c>
      <c r="P2202" s="549">
        <v>2414</v>
      </c>
      <c r="Q2202" s="549">
        <v>1</v>
      </c>
      <c r="R2202" s="549">
        <v>62</v>
      </c>
      <c r="S2202" s="548">
        <v>2228</v>
      </c>
      <c r="T2202" s="548"/>
      <c r="U2202" s="99"/>
    </row>
    <row r="2203" spans="1:21" ht="19.5" customHeight="1">
      <c r="A2203" s="545">
        <v>2918</v>
      </c>
      <c r="B2203" s="545" t="s">
        <v>7015</v>
      </c>
      <c r="C2203" s="545" t="s">
        <v>206</v>
      </c>
      <c r="D2203" s="546">
        <v>46052</v>
      </c>
      <c r="E2203" s="171" t="str">
        <f t="shared" si="34"/>
        <v>2026</v>
      </c>
      <c r="F2203" s="547">
        <v>4771</v>
      </c>
      <c r="G2203" s="548">
        <v>0.19</v>
      </c>
      <c r="H2203" s="547">
        <v>4009.24</v>
      </c>
      <c r="I2203" s="545" t="s">
        <v>12644</v>
      </c>
      <c r="J2203" s="545" t="s">
        <v>13307</v>
      </c>
      <c r="K2203" s="545" t="s">
        <v>13413</v>
      </c>
      <c r="L2203" s="545" t="s">
        <v>15815</v>
      </c>
      <c r="M2203" s="548" t="s">
        <v>13758</v>
      </c>
      <c r="N2203" s="545" t="s">
        <v>13413</v>
      </c>
      <c r="O2203" s="545" t="s">
        <v>13413</v>
      </c>
      <c r="P2203" s="549">
        <v>2415</v>
      </c>
      <c r="Q2203" s="549">
        <v>1</v>
      </c>
      <c r="R2203" s="549">
        <v>62</v>
      </c>
      <c r="S2203" s="548">
        <v>2228</v>
      </c>
      <c r="T2203" s="548"/>
      <c r="U2203" s="99"/>
    </row>
    <row r="2204" spans="1:21" ht="19.5" customHeight="1">
      <c r="A2204" s="545">
        <v>2919</v>
      </c>
      <c r="B2204" s="545" t="s">
        <v>8231</v>
      </c>
      <c r="C2204" s="545" t="s">
        <v>206</v>
      </c>
      <c r="D2204" s="546">
        <v>43532</v>
      </c>
      <c r="E2204" s="171" t="str">
        <f t="shared" si="34"/>
        <v>2019</v>
      </c>
      <c r="F2204" s="547">
        <v>2760</v>
      </c>
      <c r="G2204" s="548">
        <v>0.19</v>
      </c>
      <c r="H2204" s="547">
        <v>2319.33</v>
      </c>
      <c r="I2204" s="545" t="s">
        <v>12644</v>
      </c>
      <c r="J2204" s="545" t="s">
        <v>13298</v>
      </c>
      <c r="K2204" s="545" t="s">
        <v>13413</v>
      </c>
      <c r="L2204" s="545" t="s">
        <v>15816</v>
      </c>
      <c r="M2204" s="548" t="s">
        <v>13758</v>
      </c>
      <c r="N2204" s="545" t="s">
        <v>13413</v>
      </c>
      <c r="O2204" s="545" t="s">
        <v>13413</v>
      </c>
      <c r="P2204" s="549">
        <v>2416</v>
      </c>
      <c r="Q2204" s="549">
        <v>1</v>
      </c>
      <c r="R2204" s="549">
        <v>62</v>
      </c>
      <c r="S2204" s="548">
        <v>1012</v>
      </c>
      <c r="T2204" s="548"/>
      <c r="U2204" s="99"/>
    </row>
    <row r="2205" spans="1:21" ht="19.5" customHeight="1">
      <c r="A2205" s="545">
        <v>2920</v>
      </c>
      <c r="B2205" s="545" t="s">
        <v>7083</v>
      </c>
      <c r="C2205" s="545" t="s">
        <v>209</v>
      </c>
      <c r="D2205" s="546">
        <v>43843</v>
      </c>
      <c r="E2205" s="171" t="str">
        <f t="shared" si="34"/>
        <v>2020</v>
      </c>
      <c r="F2205" s="547">
        <v>8682</v>
      </c>
      <c r="G2205" s="548">
        <v>0.19</v>
      </c>
      <c r="H2205" s="547">
        <v>7295.8</v>
      </c>
      <c r="I2205" s="545" t="s">
        <v>12644</v>
      </c>
      <c r="J2205" s="545" t="s">
        <v>13297</v>
      </c>
      <c r="K2205" s="545" t="s">
        <v>15817</v>
      </c>
      <c r="L2205" s="545" t="s">
        <v>15818</v>
      </c>
      <c r="M2205" s="548" t="s">
        <v>13758</v>
      </c>
      <c r="N2205" s="545" t="s">
        <v>13413</v>
      </c>
      <c r="O2205" s="545" t="s">
        <v>13413</v>
      </c>
      <c r="P2205" s="549">
        <v>2417</v>
      </c>
      <c r="Q2205" s="549">
        <v>1</v>
      </c>
      <c r="R2205" s="549">
        <v>62</v>
      </c>
      <c r="S2205" s="548">
        <v>2257</v>
      </c>
      <c r="T2205" s="548"/>
      <c r="U2205" s="99"/>
    </row>
    <row r="2206" spans="1:21" ht="19.5" customHeight="1">
      <c r="A2206" s="545">
        <v>2921</v>
      </c>
      <c r="B2206" s="545" t="s">
        <v>8230</v>
      </c>
      <c r="C2206" s="545" t="s">
        <v>206</v>
      </c>
      <c r="D2206" s="546">
        <v>43532</v>
      </c>
      <c r="E2206" s="171" t="str">
        <f t="shared" si="34"/>
        <v>2019</v>
      </c>
      <c r="F2206" s="547">
        <v>2760</v>
      </c>
      <c r="G2206" s="548">
        <v>0.19</v>
      </c>
      <c r="H2206" s="547">
        <v>2319.33</v>
      </c>
      <c r="I2206" s="545" t="s">
        <v>12644</v>
      </c>
      <c r="J2206" s="545" t="s">
        <v>13298</v>
      </c>
      <c r="K2206" s="545" t="s">
        <v>13413</v>
      </c>
      <c r="L2206" s="545" t="s">
        <v>15819</v>
      </c>
      <c r="M2206" s="548" t="s">
        <v>13758</v>
      </c>
      <c r="N2206" s="545" t="s">
        <v>13413</v>
      </c>
      <c r="O2206" s="545" t="s">
        <v>13413</v>
      </c>
      <c r="P2206" s="549">
        <v>2418</v>
      </c>
      <c r="Q2206" s="549">
        <v>1</v>
      </c>
      <c r="R2206" s="549">
        <v>62</v>
      </c>
      <c r="S2206" s="548">
        <v>1012</v>
      </c>
      <c r="T2206" s="548"/>
      <c r="U2206" s="99"/>
    </row>
    <row r="2207" spans="1:21" ht="19.5" customHeight="1">
      <c r="A2207" s="545">
        <v>2924</v>
      </c>
      <c r="B2207" s="545" t="s">
        <v>3361</v>
      </c>
      <c r="C2207" s="545" t="s">
        <v>216</v>
      </c>
      <c r="D2207" s="546"/>
      <c r="E2207" s="171" t="str">
        <f t="shared" si="34"/>
        <v>1900</v>
      </c>
      <c r="F2207" s="547">
        <v>0</v>
      </c>
      <c r="G2207" s="548">
        <v>0</v>
      </c>
      <c r="H2207" s="547">
        <v>0</v>
      </c>
      <c r="I2207" s="545" t="s">
        <v>12670</v>
      </c>
      <c r="J2207" s="545"/>
      <c r="K2207" s="545" t="s">
        <v>13413</v>
      </c>
      <c r="L2207" s="545" t="s">
        <v>13413</v>
      </c>
      <c r="M2207" s="548" t="s">
        <v>13758</v>
      </c>
      <c r="N2207" s="545" t="s">
        <v>13413</v>
      </c>
      <c r="O2207" s="545" t="s">
        <v>13413</v>
      </c>
      <c r="P2207" s="549">
        <v>2419</v>
      </c>
      <c r="Q2207" s="549">
        <v>1</v>
      </c>
      <c r="R2207" s="549">
        <v>24</v>
      </c>
      <c r="S2207" s="548"/>
      <c r="T2207" s="548"/>
      <c r="U2207" s="99"/>
    </row>
    <row r="2208" spans="1:21" ht="19.5" customHeight="1">
      <c r="A2208" s="545">
        <v>2925</v>
      </c>
      <c r="B2208" s="545" t="s">
        <v>3376</v>
      </c>
      <c r="C2208" s="545" t="s">
        <v>216</v>
      </c>
      <c r="D2208" s="546"/>
      <c r="E2208" s="171" t="str">
        <f t="shared" si="34"/>
        <v>1900</v>
      </c>
      <c r="F2208" s="547">
        <v>0</v>
      </c>
      <c r="G2208" s="548">
        <v>0</v>
      </c>
      <c r="H2208" s="547">
        <v>0</v>
      </c>
      <c r="I2208" s="545" t="s">
        <v>12670</v>
      </c>
      <c r="J2208" s="545"/>
      <c r="K2208" s="545" t="s">
        <v>13413</v>
      </c>
      <c r="L2208" s="545" t="s">
        <v>13413</v>
      </c>
      <c r="M2208" s="548" t="s">
        <v>13758</v>
      </c>
      <c r="N2208" s="545" t="s">
        <v>13413</v>
      </c>
      <c r="O2208" s="545" t="s">
        <v>13413</v>
      </c>
      <c r="P2208" s="549">
        <v>2420</v>
      </c>
      <c r="Q2208" s="549">
        <v>1</v>
      </c>
      <c r="R2208" s="549">
        <v>24</v>
      </c>
      <c r="S2208" s="548"/>
      <c r="T2208" s="548"/>
      <c r="U2208" s="99"/>
    </row>
    <row r="2209" spans="1:21" ht="19.5" customHeight="1">
      <c r="A2209" s="545">
        <v>2926</v>
      </c>
      <c r="B2209" s="545" t="s">
        <v>12355</v>
      </c>
      <c r="C2209" s="545" t="s">
        <v>216</v>
      </c>
      <c r="D2209" s="546"/>
      <c r="E2209" s="171" t="str">
        <f t="shared" si="34"/>
        <v>1900</v>
      </c>
      <c r="F2209" s="547">
        <v>0</v>
      </c>
      <c r="G2209" s="548">
        <v>0</v>
      </c>
      <c r="H2209" s="547">
        <v>0</v>
      </c>
      <c r="I2209" s="545" t="s">
        <v>12670</v>
      </c>
      <c r="J2209" s="545"/>
      <c r="K2209" s="545" t="s">
        <v>15820</v>
      </c>
      <c r="L2209" s="545" t="s">
        <v>15821</v>
      </c>
      <c r="M2209" s="548" t="s">
        <v>13758</v>
      </c>
      <c r="N2209" s="545" t="s">
        <v>13413</v>
      </c>
      <c r="O2209" s="545" t="s">
        <v>13413</v>
      </c>
      <c r="P2209" s="549">
        <v>2421</v>
      </c>
      <c r="Q2209" s="549">
        <v>1</v>
      </c>
      <c r="R2209" s="549">
        <v>24</v>
      </c>
      <c r="S2209" s="548"/>
      <c r="T2209" s="548"/>
      <c r="U2209" s="99"/>
    </row>
    <row r="2210" spans="1:21" ht="19.5" customHeight="1">
      <c r="A2210" s="545">
        <v>2927</v>
      </c>
      <c r="B2210" s="545" t="s">
        <v>1563</v>
      </c>
      <c r="C2210" s="545" t="s">
        <v>216</v>
      </c>
      <c r="D2210" s="546"/>
      <c r="E2210" s="171" t="str">
        <f t="shared" si="34"/>
        <v>1900</v>
      </c>
      <c r="F2210" s="547">
        <v>0</v>
      </c>
      <c r="G2210" s="548">
        <v>0</v>
      </c>
      <c r="H2210" s="547">
        <v>0</v>
      </c>
      <c r="I2210" s="545" t="s">
        <v>12656</v>
      </c>
      <c r="J2210" s="545"/>
      <c r="K2210" s="545" t="s">
        <v>13413</v>
      </c>
      <c r="L2210" s="545" t="s">
        <v>13818</v>
      </c>
      <c r="M2210" s="548" t="s">
        <v>13758</v>
      </c>
      <c r="N2210" s="545" t="s">
        <v>22146</v>
      </c>
      <c r="O2210" s="545" t="s">
        <v>15799</v>
      </c>
      <c r="P2210" s="549">
        <v>2422</v>
      </c>
      <c r="Q2210" s="549">
        <v>1</v>
      </c>
      <c r="R2210" s="549">
        <v>119</v>
      </c>
      <c r="S2210" s="548"/>
      <c r="T2210" s="548">
        <v>15</v>
      </c>
      <c r="U2210" s="99"/>
    </row>
    <row r="2211" spans="1:21" ht="19.5" customHeight="1">
      <c r="A2211" s="545">
        <v>2929</v>
      </c>
      <c r="B2211" s="545" t="s">
        <v>11340</v>
      </c>
      <c r="C2211" s="545" t="s">
        <v>216</v>
      </c>
      <c r="D2211" s="546"/>
      <c r="E2211" s="171" t="str">
        <f t="shared" si="34"/>
        <v>1900</v>
      </c>
      <c r="F2211" s="547">
        <v>0</v>
      </c>
      <c r="G2211" s="548">
        <v>0</v>
      </c>
      <c r="H2211" s="547">
        <v>0</v>
      </c>
      <c r="I2211" s="545" t="s">
        <v>12665</v>
      </c>
      <c r="J2211" s="545"/>
      <c r="K2211" s="545" t="s">
        <v>13413</v>
      </c>
      <c r="L2211" s="545" t="s">
        <v>15822</v>
      </c>
      <c r="M2211" s="548" t="s">
        <v>13758</v>
      </c>
      <c r="N2211" s="545" t="s">
        <v>13413</v>
      </c>
      <c r="O2211" s="545" t="s">
        <v>13827</v>
      </c>
      <c r="P2211" s="549">
        <v>2423</v>
      </c>
      <c r="Q2211" s="549">
        <v>1</v>
      </c>
      <c r="R2211" s="549">
        <v>75</v>
      </c>
      <c r="S2211" s="548"/>
      <c r="T2211" s="548"/>
      <c r="U2211" s="99"/>
    </row>
    <row r="2212" spans="1:21" ht="19.5" customHeight="1">
      <c r="A2212" s="545">
        <v>2930</v>
      </c>
      <c r="B2212" s="545" t="s">
        <v>11339</v>
      </c>
      <c r="C2212" s="545" t="s">
        <v>216</v>
      </c>
      <c r="D2212" s="546"/>
      <c r="E2212" s="171" t="str">
        <f t="shared" si="34"/>
        <v>1900</v>
      </c>
      <c r="F2212" s="547">
        <v>0</v>
      </c>
      <c r="G2212" s="548">
        <v>0</v>
      </c>
      <c r="H2212" s="547">
        <v>0</v>
      </c>
      <c r="I2212" s="545" t="s">
        <v>12660</v>
      </c>
      <c r="J2212" s="545"/>
      <c r="K2212" s="545" t="s">
        <v>13413</v>
      </c>
      <c r="L2212" s="545" t="s">
        <v>15823</v>
      </c>
      <c r="M2212" s="548" t="s">
        <v>13758</v>
      </c>
      <c r="N2212" s="545" t="s">
        <v>13413</v>
      </c>
      <c r="O2212" s="545" t="s">
        <v>13853</v>
      </c>
      <c r="P2212" s="549">
        <v>2424</v>
      </c>
      <c r="Q2212" s="549">
        <v>1</v>
      </c>
      <c r="R2212" s="549">
        <v>72</v>
      </c>
      <c r="S2212" s="548"/>
      <c r="T2212" s="548"/>
      <c r="U2212" s="99"/>
    </row>
    <row r="2213" spans="1:21" ht="19.5" customHeight="1">
      <c r="A2213" s="545">
        <v>2931</v>
      </c>
      <c r="B2213" s="545" t="s">
        <v>11338</v>
      </c>
      <c r="C2213" s="545" t="s">
        <v>216</v>
      </c>
      <c r="D2213" s="546"/>
      <c r="E2213" s="171" t="str">
        <f t="shared" si="34"/>
        <v>1900</v>
      </c>
      <c r="F2213" s="547">
        <v>0</v>
      </c>
      <c r="G2213" s="548">
        <v>0</v>
      </c>
      <c r="H2213" s="547">
        <v>0</v>
      </c>
      <c r="I2213" s="545" t="s">
        <v>12660</v>
      </c>
      <c r="J2213" s="545"/>
      <c r="K2213" s="545" t="s">
        <v>13413</v>
      </c>
      <c r="L2213" s="545" t="s">
        <v>15810</v>
      </c>
      <c r="M2213" s="548" t="s">
        <v>13758</v>
      </c>
      <c r="N2213" s="545" t="s">
        <v>13413</v>
      </c>
      <c r="O2213" s="545" t="s">
        <v>13853</v>
      </c>
      <c r="P2213" s="549">
        <v>2425</v>
      </c>
      <c r="Q2213" s="549">
        <v>1</v>
      </c>
      <c r="R2213" s="549">
        <v>72</v>
      </c>
      <c r="S2213" s="548"/>
      <c r="T2213" s="548"/>
      <c r="U2213" s="99"/>
    </row>
    <row r="2214" spans="1:21" ht="19.5" customHeight="1">
      <c r="A2214" s="545">
        <v>2934</v>
      </c>
      <c r="B2214" s="545" t="s">
        <v>607</v>
      </c>
      <c r="C2214" s="545" t="s">
        <v>216</v>
      </c>
      <c r="D2214" s="546">
        <v>45708</v>
      </c>
      <c r="E2214" s="171" t="str">
        <f t="shared" si="34"/>
        <v>2025</v>
      </c>
      <c r="F2214" s="547">
        <v>3711.24</v>
      </c>
      <c r="G2214" s="548">
        <v>0.19</v>
      </c>
      <c r="H2214" s="547">
        <v>3118.69</v>
      </c>
      <c r="I2214" s="545" t="s">
        <v>12674</v>
      </c>
      <c r="J2214" s="545" t="s">
        <v>13307</v>
      </c>
      <c r="K2214" s="545" t="s">
        <v>13413</v>
      </c>
      <c r="L2214" s="545" t="s">
        <v>15824</v>
      </c>
      <c r="M2214" s="548" t="s">
        <v>13758</v>
      </c>
      <c r="N2214" s="545" t="s">
        <v>13413</v>
      </c>
      <c r="O2214" s="545" t="s">
        <v>13827</v>
      </c>
      <c r="P2214" s="549">
        <v>2426</v>
      </c>
      <c r="Q2214" s="549">
        <v>1</v>
      </c>
      <c r="R2214" s="549">
        <v>5</v>
      </c>
      <c r="S2214" s="548">
        <v>2228</v>
      </c>
      <c r="T2214" s="548"/>
      <c r="U2214" s="99"/>
    </row>
    <row r="2215" spans="1:21" ht="19.5" customHeight="1">
      <c r="A2215" s="545">
        <v>2935</v>
      </c>
      <c r="B2215" s="545" t="s">
        <v>1701</v>
      </c>
      <c r="C2215" s="545" t="s">
        <v>206</v>
      </c>
      <c r="D2215" s="546">
        <v>44592</v>
      </c>
      <c r="E2215" s="171" t="str">
        <f t="shared" si="34"/>
        <v>2022</v>
      </c>
      <c r="F2215" s="547">
        <v>7866</v>
      </c>
      <c r="G2215" s="548">
        <v>0.19</v>
      </c>
      <c r="H2215" s="547">
        <v>6610.08</v>
      </c>
      <c r="I2215" s="545" t="s">
        <v>12645</v>
      </c>
      <c r="J2215" s="545" t="s">
        <v>13297</v>
      </c>
      <c r="K2215" s="545" t="s">
        <v>15825</v>
      </c>
      <c r="L2215" s="545" t="s">
        <v>13413</v>
      </c>
      <c r="M2215" s="548" t="s">
        <v>13758</v>
      </c>
      <c r="N2215" s="545" t="s">
        <v>22144</v>
      </c>
      <c r="O2215" s="545" t="s">
        <v>15826</v>
      </c>
      <c r="P2215" s="549">
        <v>2427</v>
      </c>
      <c r="Q2215" s="549">
        <v>1</v>
      </c>
      <c r="R2215" s="549">
        <v>12</v>
      </c>
      <c r="S2215" s="548">
        <v>2257</v>
      </c>
      <c r="T2215" s="548">
        <v>37</v>
      </c>
      <c r="U2215" s="99"/>
    </row>
    <row r="2216" spans="1:21" ht="19.5" customHeight="1">
      <c r="A2216" s="545">
        <v>2937</v>
      </c>
      <c r="B2216" s="545" t="s">
        <v>3287</v>
      </c>
      <c r="C2216" s="545" t="s">
        <v>5217</v>
      </c>
      <c r="D2216" s="546">
        <v>46052</v>
      </c>
      <c r="E2216" s="171" t="str">
        <f t="shared" si="34"/>
        <v>2026</v>
      </c>
      <c r="F2216" s="547">
        <v>116727</v>
      </c>
      <c r="G2216" s="548">
        <v>0</v>
      </c>
      <c r="H2216" s="547">
        <v>116727</v>
      </c>
      <c r="I2216" s="545" t="s">
        <v>12653</v>
      </c>
      <c r="J2216" s="545" t="s">
        <v>13299</v>
      </c>
      <c r="K2216" s="545" t="s">
        <v>15827</v>
      </c>
      <c r="L2216" s="545" t="s">
        <v>13413</v>
      </c>
      <c r="M2216" s="548" t="s">
        <v>13813</v>
      </c>
      <c r="N2216" s="545" t="s">
        <v>13413</v>
      </c>
      <c r="O2216" s="545" t="s">
        <v>13413</v>
      </c>
      <c r="P2216" s="549">
        <v>2428</v>
      </c>
      <c r="Q2216" s="549">
        <v>3</v>
      </c>
      <c r="R2216" s="549">
        <v>160</v>
      </c>
      <c r="S2216" s="548">
        <v>443</v>
      </c>
      <c r="T2216" s="548"/>
      <c r="U2216" s="99"/>
    </row>
    <row r="2217" spans="1:21" ht="19.5" customHeight="1">
      <c r="A2217" s="545">
        <v>2938</v>
      </c>
      <c r="B2217" s="545" t="s">
        <v>11337</v>
      </c>
      <c r="C2217" s="545" t="s">
        <v>221</v>
      </c>
      <c r="D2217" s="546"/>
      <c r="E2217" s="171" t="str">
        <f t="shared" si="34"/>
        <v>1900</v>
      </c>
      <c r="F2217" s="547">
        <v>0</v>
      </c>
      <c r="G2217" s="548">
        <v>0</v>
      </c>
      <c r="H2217" s="547">
        <v>0</v>
      </c>
      <c r="I2217" s="545" t="s">
        <v>12688</v>
      </c>
      <c r="J2217" s="545"/>
      <c r="K2217" s="545" t="s">
        <v>13413</v>
      </c>
      <c r="L2217" s="545" t="s">
        <v>13954</v>
      </c>
      <c r="M2217" s="548" t="s">
        <v>13758</v>
      </c>
      <c r="N2217" s="545" t="s">
        <v>13413</v>
      </c>
      <c r="O2217" s="545" t="s">
        <v>13413</v>
      </c>
      <c r="P2217" s="549">
        <v>2429</v>
      </c>
      <c r="Q2217" s="549">
        <v>1</v>
      </c>
      <c r="R2217" s="549">
        <v>92</v>
      </c>
      <c r="S2217" s="548"/>
      <c r="T2217" s="548"/>
      <c r="U2217" s="99"/>
    </row>
    <row r="2218" spans="1:21" ht="19.5" customHeight="1">
      <c r="A2218" s="545">
        <v>2939</v>
      </c>
      <c r="B2218" s="545" t="s">
        <v>733</v>
      </c>
      <c r="C2218" s="545" t="s">
        <v>221</v>
      </c>
      <c r="D2218" s="546"/>
      <c r="E2218" s="171" t="str">
        <f t="shared" si="34"/>
        <v>1900</v>
      </c>
      <c r="F2218" s="547">
        <v>0</v>
      </c>
      <c r="G2218" s="548">
        <v>0</v>
      </c>
      <c r="H2218" s="547">
        <v>0</v>
      </c>
      <c r="I2218" s="545" t="s">
        <v>12643</v>
      </c>
      <c r="J2218" s="545"/>
      <c r="K2218" s="545" t="s">
        <v>13413</v>
      </c>
      <c r="L2218" s="545" t="s">
        <v>15828</v>
      </c>
      <c r="M2218" s="548" t="s">
        <v>13758</v>
      </c>
      <c r="N2218" s="545" t="s">
        <v>13413</v>
      </c>
      <c r="O2218" s="545" t="s">
        <v>13413</v>
      </c>
      <c r="P2218" s="549">
        <v>2430</v>
      </c>
      <c r="Q2218" s="549">
        <v>1</v>
      </c>
      <c r="R2218" s="549">
        <v>6</v>
      </c>
      <c r="S2218" s="548"/>
      <c r="T2218" s="548"/>
      <c r="U2218" s="99"/>
    </row>
    <row r="2219" spans="1:21" ht="19.5" customHeight="1">
      <c r="A2219" s="545">
        <v>2940</v>
      </c>
      <c r="B2219" s="545" t="s">
        <v>11336</v>
      </c>
      <c r="C2219" s="545" t="s">
        <v>221</v>
      </c>
      <c r="D2219" s="546"/>
      <c r="E2219" s="171" t="str">
        <f t="shared" si="34"/>
        <v>1900</v>
      </c>
      <c r="F2219" s="547">
        <v>0</v>
      </c>
      <c r="G2219" s="548">
        <v>0</v>
      </c>
      <c r="H2219" s="547">
        <v>0</v>
      </c>
      <c r="I2219" s="545" t="s">
        <v>12643</v>
      </c>
      <c r="J2219" s="545"/>
      <c r="K2219" s="545" t="s">
        <v>13413</v>
      </c>
      <c r="L2219" s="545" t="s">
        <v>13413</v>
      </c>
      <c r="M2219" s="548" t="s">
        <v>13758</v>
      </c>
      <c r="N2219" s="545" t="s">
        <v>13413</v>
      </c>
      <c r="O2219" s="545" t="s">
        <v>13413</v>
      </c>
      <c r="P2219" s="549">
        <v>2431</v>
      </c>
      <c r="Q2219" s="549">
        <v>1</v>
      </c>
      <c r="R2219" s="549">
        <v>6</v>
      </c>
      <c r="S2219" s="548"/>
      <c r="T2219" s="548"/>
      <c r="U2219" s="99"/>
    </row>
    <row r="2220" spans="1:21" ht="19.5" customHeight="1">
      <c r="A2220" s="545">
        <v>2941</v>
      </c>
      <c r="B2220" s="545" t="s">
        <v>773</v>
      </c>
      <c r="C2220" s="545" t="s">
        <v>221</v>
      </c>
      <c r="D2220" s="546"/>
      <c r="E2220" s="171" t="str">
        <f t="shared" si="34"/>
        <v>1900</v>
      </c>
      <c r="F2220" s="547">
        <v>0</v>
      </c>
      <c r="G2220" s="548">
        <v>0</v>
      </c>
      <c r="H2220" s="547">
        <v>0</v>
      </c>
      <c r="I2220" s="545" t="s">
        <v>12643</v>
      </c>
      <c r="J2220" s="545"/>
      <c r="K2220" s="545" t="s">
        <v>13413</v>
      </c>
      <c r="L2220" s="545" t="s">
        <v>13413</v>
      </c>
      <c r="M2220" s="548" t="s">
        <v>13758</v>
      </c>
      <c r="N2220" s="545" t="s">
        <v>13413</v>
      </c>
      <c r="O2220" s="545" t="s">
        <v>13413</v>
      </c>
      <c r="P2220" s="549">
        <v>2432</v>
      </c>
      <c r="Q2220" s="549">
        <v>1</v>
      </c>
      <c r="R2220" s="549">
        <v>6</v>
      </c>
      <c r="S2220" s="548"/>
      <c r="T2220" s="548"/>
      <c r="U2220" s="99"/>
    </row>
    <row r="2221" spans="1:21" ht="19.5" customHeight="1">
      <c r="A2221" s="545">
        <v>2943</v>
      </c>
      <c r="B2221" s="545" t="s">
        <v>6088</v>
      </c>
      <c r="C2221" s="545" t="s">
        <v>206</v>
      </c>
      <c r="D2221" s="546">
        <v>44182</v>
      </c>
      <c r="E2221" s="171" t="str">
        <f t="shared" si="34"/>
        <v>2020</v>
      </c>
      <c r="F2221" s="547">
        <v>2877</v>
      </c>
      <c r="G2221" s="548">
        <v>0.19</v>
      </c>
      <c r="H2221" s="547">
        <v>2417.65</v>
      </c>
      <c r="I2221" s="545" t="s">
        <v>12644</v>
      </c>
      <c r="J2221" s="545" t="s">
        <v>13302</v>
      </c>
      <c r="K2221" s="545" t="s">
        <v>13413</v>
      </c>
      <c r="L2221" s="545" t="s">
        <v>13413</v>
      </c>
      <c r="M2221" s="548" t="s">
        <v>13758</v>
      </c>
      <c r="N2221" s="545" t="s">
        <v>13413</v>
      </c>
      <c r="O2221" s="545" t="s">
        <v>13413</v>
      </c>
      <c r="P2221" s="549">
        <v>2433</v>
      </c>
      <c r="Q2221" s="549">
        <v>1</v>
      </c>
      <c r="R2221" s="549">
        <v>62</v>
      </c>
      <c r="S2221" s="548">
        <v>2219</v>
      </c>
      <c r="T2221" s="548"/>
      <c r="U2221" s="99"/>
    </row>
    <row r="2222" spans="1:21" ht="19.5" customHeight="1">
      <c r="A2222" s="545">
        <v>2944</v>
      </c>
      <c r="B2222" s="545" t="s">
        <v>11335</v>
      </c>
      <c r="C2222" s="545" t="s">
        <v>216</v>
      </c>
      <c r="D2222" s="546"/>
      <c r="E2222" s="171" t="str">
        <f t="shared" si="34"/>
        <v>1900</v>
      </c>
      <c r="F2222" s="547">
        <v>0</v>
      </c>
      <c r="G2222" s="548">
        <v>0</v>
      </c>
      <c r="H2222" s="547">
        <v>0</v>
      </c>
      <c r="I2222" s="545" t="s">
        <v>12720</v>
      </c>
      <c r="J2222" s="545"/>
      <c r="K2222" s="545" t="s">
        <v>13413</v>
      </c>
      <c r="L2222" s="545" t="s">
        <v>13413</v>
      </c>
      <c r="M2222" s="548" t="s">
        <v>13758</v>
      </c>
      <c r="N2222" s="545" t="s">
        <v>13413</v>
      </c>
      <c r="O2222" s="545" t="s">
        <v>13413</v>
      </c>
      <c r="P2222" s="549">
        <v>2434</v>
      </c>
      <c r="Q2222" s="549">
        <v>1</v>
      </c>
      <c r="R2222" s="549">
        <v>139</v>
      </c>
      <c r="S2222" s="548"/>
      <c r="T2222" s="548"/>
      <c r="U2222" s="99"/>
    </row>
    <row r="2223" spans="1:21" ht="19.5" customHeight="1">
      <c r="A2223" s="545">
        <v>2946</v>
      </c>
      <c r="B2223" s="545" t="s">
        <v>11334</v>
      </c>
      <c r="C2223" s="545" t="s">
        <v>221</v>
      </c>
      <c r="D2223" s="546"/>
      <c r="E2223" s="171" t="str">
        <f t="shared" si="34"/>
        <v>1900</v>
      </c>
      <c r="F2223" s="547">
        <v>0</v>
      </c>
      <c r="G2223" s="548">
        <v>0</v>
      </c>
      <c r="H2223" s="547">
        <v>0</v>
      </c>
      <c r="I2223" s="545" t="s">
        <v>12687</v>
      </c>
      <c r="J2223" s="545"/>
      <c r="K2223" s="545" t="s">
        <v>15829</v>
      </c>
      <c r="L2223" s="545" t="s">
        <v>15830</v>
      </c>
      <c r="M2223" s="548" t="s">
        <v>13758</v>
      </c>
      <c r="N2223" s="545" t="s">
        <v>13413</v>
      </c>
      <c r="O2223" s="545" t="s">
        <v>13992</v>
      </c>
      <c r="P2223" s="549">
        <v>2435</v>
      </c>
      <c r="Q2223" s="549">
        <v>1</v>
      </c>
      <c r="R2223" s="549">
        <v>91</v>
      </c>
      <c r="S2223" s="548"/>
      <c r="T2223" s="548"/>
      <c r="U2223" s="99"/>
    </row>
    <row r="2224" spans="1:21" ht="19.5" customHeight="1">
      <c r="A2224" s="545">
        <v>2947</v>
      </c>
      <c r="B2224" s="545" t="s">
        <v>12748</v>
      </c>
      <c r="C2224" s="545" t="s">
        <v>216</v>
      </c>
      <c r="D2224" s="546">
        <v>46052</v>
      </c>
      <c r="E2224" s="171" t="str">
        <f t="shared" si="34"/>
        <v>2026</v>
      </c>
      <c r="F2224" s="547">
        <v>379508</v>
      </c>
      <c r="G2224" s="548">
        <v>0.19</v>
      </c>
      <c r="H2224" s="547">
        <v>318914.28999999998</v>
      </c>
      <c r="I2224" s="545" t="s">
        <v>12656</v>
      </c>
      <c r="J2224" s="545" t="s">
        <v>13307</v>
      </c>
      <c r="K2224" s="545" t="s">
        <v>13413</v>
      </c>
      <c r="L2224" s="545" t="s">
        <v>13818</v>
      </c>
      <c r="M2224" s="548" t="s">
        <v>13758</v>
      </c>
      <c r="N2224" s="545" t="s">
        <v>22146</v>
      </c>
      <c r="O2224" s="545" t="s">
        <v>15831</v>
      </c>
      <c r="P2224" s="549">
        <v>2436</v>
      </c>
      <c r="Q2224" s="549">
        <v>1</v>
      </c>
      <c r="R2224" s="549">
        <v>119</v>
      </c>
      <c r="S2224" s="548">
        <v>2228</v>
      </c>
      <c r="T2224" s="548">
        <v>15</v>
      </c>
      <c r="U2224" s="99"/>
    </row>
    <row r="2225" spans="1:21" ht="19.5" customHeight="1">
      <c r="A2225" s="545">
        <v>2957</v>
      </c>
      <c r="B2225" s="545" t="s">
        <v>1691</v>
      </c>
      <c r="C2225" s="545" t="s">
        <v>786</v>
      </c>
      <c r="D2225" s="546">
        <v>46052</v>
      </c>
      <c r="E2225" s="171" t="str">
        <f t="shared" si="34"/>
        <v>2026</v>
      </c>
      <c r="F2225" s="547">
        <v>96558</v>
      </c>
      <c r="G2225" s="548">
        <v>0.19</v>
      </c>
      <c r="H2225" s="547">
        <v>81141.179999999993</v>
      </c>
      <c r="I2225" s="545" t="s">
        <v>12645</v>
      </c>
      <c r="J2225" s="545" t="s">
        <v>13307</v>
      </c>
      <c r="K2225" s="545" t="s">
        <v>13413</v>
      </c>
      <c r="L2225" s="545" t="s">
        <v>13413</v>
      </c>
      <c r="M2225" s="548" t="s">
        <v>13758</v>
      </c>
      <c r="N2225" s="545" t="s">
        <v>13413</v>
      </c>
      <c r="O2225" s="545" t="s">
        <v>15832</v>
      </c>
      <c r="P2225" s="549">
        <v>2437</v>
      </c>
      <c r="Q2225" s="549">
        <v>1</v>
      </c>
      <c r="R2225" s="549">
        <v>12</v>
      </c>
      <c r="S2225" s="548">
        <v>2228</v>
      </c>
      <c r="T2225" s="548"/>
      <c r="U2225" s="99"/>
    </row>
    <row r="2226" spans="1:21" ht="19.5" customHeight="1">
      <c r="A2226" s="545">
        <v>2958</v>
      </c>
      <c r="B2226" s="545" t="s">
        <v>1525</v>
      </c>
      <c r="C2226" s="545" t="s">
        <v>216</v>
      </c>
      <c r="D2226" s="546"/>
      <c r="E2226" s="171" t="str">
        <f t="shared" si="34"/>
        <v>1900</v>
      </c>
      <c r="F2226" s="547">
        <v>0</v>
      </c>
      <c r="G2226" s="548">
        <v>0</v>
      </c>
      <c r="H2226" s="547">
        <v>0</v>
      </c>
      <c r="I2226" s="545" t="s">
        <v>12656</v>
      </c>
      <c r="J2226" s="545"/>
      <c r="K2226" s="545" t="s">
        <v>13413</v>
      </c>
      <c r="L2226" s="545" t="s">
        <v>15833</v>
      </c>
      <c r="M2226" s="548" t="s">
        <v>13758</v>
      </c>
      <c r="N2226" s="545" t="s">
        <v>22146</v>
      </c>
      <c r="O2226" s="545" t="s">
        <v>15834</v>
      </c>
      <c r="P2226" s="549">
        <v>2438</v>
      </c>
      <c r="Q2226" s="549">
        <v>1</v>
      </c>
      <c r="R2226" s="549">
        <v>119</v>
      </c>
      <c r="S2226" s="548"/>
      <c r="T2226" s="548">
        <v>15</v>
      </c>
      <c r="U2226" s="99"/>
    </row>
    <row r="2227" spans="1:21" ht="19.5" customHeight="1">
      <c r="A2227" s="545">
        <v>2959</v>
      </c>
      <c r="B2227" s="545" t="s">
        <v>6365</v>
      </c>
      <c r="C2227" s="545" t="s">
        <v>216</v>
      </c>
      <c r="D2227" s="546">
        <v>46052</v>
      </c>
      <c r="E2227" s="171" t="str">
        <f t="shared" si="34"/>
        <v>2026</v>
      </c>
      <c r="F2227" s="547">
        <v>37672</v>
      </c>
      <c r="G2227" s="548">
        <v>0.19</v>
      </c>
      <c r="H2227" s="547">
        <v>31657.14</v>
      </c>
      <c r="I2227" s="545" t="s">
        <v>12679</v>
      </c>
      <c r="J2227" s="545" t="s">
        <v>13307</v>
      </c>
      <c r="K2227" s="545" t="s">
        <v>13413</v>
      </c>
      <c r="L2227" s="545" t="s">
        <v>13796</v>
      </c>
      <c r="M2227" s="548" t="s">
        <v>13758</v>
      </c>
      <c r="N2227" s="545" t="s">
        <v>13413</v>
      </c>
      <c r="O2227" s="545" t="s">
        <v>15835</v>
      </c>
      <c r="P2227" s="549">
        <v>2439</v>
      </c>
      <c r="Q2227" s="549">
        <v>1</v>
      </c>
      <c r="R2227" s="549">
        <v>88</v>
      </c>
      <c r="S2227" s="548">
        <v>2228</v>
      </c>
      <c r="T2227" s="548"/>
      <c r="U2227" s="99"/>
    </row>
    <row r="2228" spans="1:21" ht="19.5" customHeight="1">
      <c r="A2228" s="545">
        <v>2961</v>
      </c>
      <c r="B2228" s="545" t="s">
        <v>11333</v>
      </c>
      <c r="C2228" s="545" t="s">
        <v>216</v>
      </c>
      <c r="D2228" s="546"/>
      <c r="E2228" s="171" t="str">
        <f t="shared" si="34"/>
        <v>1900</v>
      </c>
      <c r="F2228" s="547">
        <v>0</v>
      </c>
      <c r="G2228" s="548">
        <v>0</v>
      </c>
      <c r="H2228" s="547">
        <v>0</v>
      </c>
      <c r="I2228" s="545" t="s">
        <v>12715</v>
      </c>
      <c r="J2228" s="545"/>
      <c r="K2228" s="545" t="s">
        <v>13413</v>
      </c>
      <c r="L2228" s="545" t="s">
        <v>14449</v>
      </c>
      <c r="M2228" s="548" t="s">
        <v>13758</v>
      </c>
      <c r="N2228" s="545" t="s">
        <v>13413</v>
      </c>
      <c r="O2228" s="545" t="s">
        <v>15836</v>
      </c>
      <c r="P2228" s="549">
        <v>2440</v>
      </c>
      <c r="Q2228" s="549">
        <v>1</v>
      </c>
      <c r="R2228" s="549">
        <v>129</v>
      </c>
      <c r="S2228" s="548"/>
      <c r="T2228" s="548"/>
      <c r="U2228" s="99"/>
    </row>
    <row r="2229" spans="1:21" ht="19.5" customHeight="1">
      <c r="A2229" s="545">
        <v>2962</v>
      </c>
      <c r="B2229" s="545" t="s">
        <v>8093</v>
      </c>
      <c r="C2229" s="545" t="s">
        <v>216</v>
      </c>
      <c r="D2229" s="546">
        <v>46052</v>
      </c>
      <c r="E2229" s="171" t="str">
        <f t="shared" si="34"/>
        <v>2026</v>
      </c>
      <c r="F2229" s="547">
        <v>41462</v>
      </c>
      <c r="G2229" s="548">
        <v>0.19</v>
      </c>
      <c r="H2229" s="547">
        <v>34842.019999999997</v>
      </c>
      <c r="I2229" s="545" t="s">
        <v>12715</v>
      </c>
      <c r="J2229" s="545" t="s">
        <v>13307</v>
      </c>
      <c r="K2229" s="545" t="s">
        <v>13413</v>
      </c>
      <c r="L2229" s="545" t="s">
        <v>14449</v>
      </c>
      <c r="M2229" s="548" t="s">
        <v>13758</v>
      </c>
      <c r="N2229" s="545" t="s">
        <v>13413</v>
      </c>
      <c r="O2229" s="545" t="s">
        <v>15837</v>
      </c>
      <c r="P2229" s="549">
        <v>2441</v>
      </c>
      <c r="Q2229" s="549">
        <v>1</v>
      </c>
      <c r="R2229" s="549">
        <v>129</v>
      </c>
      <c r="S2229" s="548">
        <v>2228</v>
      </c>
      <c r="T2229" s="548"/>
      <c r="U2229" s="99"/>
    </row>
    <row r="2230" spans="1:21" ht="19.5" customHeight="1">
      <c r="A2230" s="545">
        <v>2963</v>
      </c>
      <c r="B2230" s="545" t="s">
        <v>11332</v>
      </c>
      <c r="C2230" s="545" t="s">
        <v>216</v>
      </c>
      <c r="D2230" s="546"/>
      <c r="E2230" s="171" t="str">
        <f t="shared" si="34"/>
        <v>1900</v>
      </c>
      <c r="F2230" s="547">
        <v>0</v>
      </c>
      <c r="G2230" s="548">
        <v>0</v>
      </c>
      <c r="H2230" s="547">
        <v>0</v>
      </c>
      <c r="I2230" s="545" t="s">
        <v>12715</v>
      </c>
      <c r="J2230" s="545"/>
      <c r="K2230" s="545" t="s">
        <v>13413</v>
      </c>
      <c r="L2230" s="545" t="s">
        <v>14449</v>
      </c>
      <c r="M2230" s="548" t="s">
        <v>13758</v>
      </c>
      <c r="N2230" s="545" t="s">
        <v>13413</v>
      </c>
      <c r="O2230" s="545" t="s">
        <v>15838</v>
      </c>
      <c r="P2230" s="549">
        <v>2442</v>
      </c>
      <c r="Q2230" s="549">
        <v>1</v>
      </c>
      <c r="R2230" s="549">
        <v>129</v>
      </c>
      <c r="S2230" s="548"/>
      <c r="T2230" s="548"/>
      <c r="U2230" s="99"/>
    </row>
    <row r="2231" spans="1:21" ht="19.5" customHeight="1">
      <c r="A2231" s="545">
        <v>2964</v>
      </c>
      <c r="B2231" s="545" t="s">
        <v>10237</v>
      </c>
      <c r="C2231" s="545" t="s">
        <v>216</v>
      </c>
      <c r="D2231" s="546"/>
      <c r="E2231" s="171" t="str">
        <f t="shared" si="34"/>
        <v>1900</v>
      </c>
      <c r="F2231" s="547">
        <v>0</v>
      </c>
      <c r="G2231" s="548">
        <v>0</v>
      </c>
      <c r="H2231" s="547">
        <v>0</v>
      </c>
      <c r="I2231" s="545" t="s">
        <v>12715</v>
      </c>
      <c r="J2231" s="545"/>
      <c r="K2231" s="545" t="s">
        <v>13413</v>
      </c>
      <c r="L2231" s="545" t="s">
        <v>14449</v>
      </c>
      <c r="M2231" s="548" t="s">
        <v>13758</v>
      </c>
      <c r="N2231" s="545" t="s">
        <v>13413</v>
      </c>
      <c r="O2231" s="545" t="s">
        <v>15839</v>
      </c>
      <c r="P2231" s="549">
        <v>2443</v>
      </c>
      <c r="Q2231" s="549">
        <v>1</v>
      </c>
      <c r="R2231" s="549">
        <v>129</v>
      </c>
      <c r="S2231" s="548"/>
      <c r="T2231" s="548"/>
      <c r="U2231" s="99"/>
    </row>
    <row r="2232" spans="1:21" ht="19.5" customHeight="1">
      <c r="A2232" s="545">
        <v>2965</v>
      </c>
      <c r="B2232" s="545" t="s">
        <v>3209</v>
      </c>
      <c r="C2232" s="545" t="s">
        <v>221</v>
      </c>
      <c r="D2232" s="546">
        <v>44596</v>
      </c>
      <c r="E2232" s="171" t="str">
        <f t="shared" si="34"/>
        <v>2022</v>
      </c>
      <c r="F2232" s="547">
        <v>133081</v>
      </c>
      <c r="G2232" s="548">
        <v>0.19</v>
      </c>
      <c r="H2232" s="547">
        <v>111832.77</v>
      </c>
      <c r="I2232" s="545" t="s">
        <v>12663</v>
      </c>
      <c r="J2232" s="545" t="s">
        <v>13297</v>
      </c>
      <c r="K2232" s="545" t="s">
        <v>13413</v>
      </c>
      <c r="L2232" s="545" t="s">
        <v>14891</v>
      </c>
      <c r="M2232" s="548" t="s">
        <v>13758</v>
      </c>
      <c r="N2232" s="545" t="s">
        <v>13413</v>
      </c>
      <c r="O2232" s="545" t="s">
        <v>14890</v>
      </c>
      <c r="P2232" s="549">
        <v>2444</v>
      </c>
      <c r="Q2232" s="549">
        <v>1</v>
      </c>
      <c r="R2232" s="549">
        <v>21</v>
      </c>
      <c r="S2232" s="548">
        <v>2257</v>
      </c>
      <c r="T2232" s="548"/>
      <c r="U2232" s="99"/>
    </row>
    <row r="2233" spans="1:21" ht="19.5" customHeight="1">
      <c r="A2233" s="545">
        <v>2966</v>
      </c>
      <c r="B2233" s="545" t="s">
        <v>11331</v>
      </c>
      <c r="C2233" s="545" t="s">
        <v>209</v>
      </c>
      <c r="D2233" s="546"/>
      <c r="E2233" s="171" t="str">
        <f t="shared" si="34"/>
        <v>1900</v>
      </c>
      <c r="F2233" s="547">
        <v>0</v>
      </c>
      <c r="G2233" s="548">
        <v>0</v>
      </c>
      <c r="H2233" s="547">
        <v>0</v>
      </c>
      <c r="I2233" s="545" t="s">
        <v>12697</v>
      </c>
      <c r="J2233" s="545"/>
      <c r="K2233" s="545" t="s">
        <v>13413</v>
      </c>
      <c r="L2233" s="545" t="s">
        <v>13413</v>
      </c>
      <c r="M2233" s="548" t="s">
        <v>13758</v>
      </c>
      <c r="N2233" s="545" t="s">
        <v>13413</v>
      </c>
      <c r="O2233" s="545" t="s">
        <v>13413</v>
      </c>
      <c r="P2233" s="549">
        <v>2445</v>
      </c>
      <c r="Q2233" s="549">
        <v>1</v>
      </c>
      <c r="R2233" s="549">
        <v>138</v>
      </c>
      <c r="S2233" s="548"/>
      <c r="T2233" s="548"/>
      <c r="U2233" s="99"/>
    </row>
    <row r="2234" spans="1:21" ht="19.5" customHeight="1">
      <c r="A2234" s="545">
        <v>2967</v>
      </c>
      <c r="B2234" s="545" t="s">
        <v>2554</v>
      </c>
      <c r="C2234" s="545" t="s">
        <v>209</v>
      </c>
      <c r="D2234" s="546"/>
      <c r="E2234" s="171" t="str">
        <f t="shared" si="34"/>
        <v>1900</v>
      </c>
      <c r="F2234" s="547">
        <v>0</v>
      </c>
      <c r="G2234" s="548">
        <v>0</v>
      </c>
      <c r="H2234" s="547">
        <v>0</v>
      </c>
      <c r="I2234" s="545" t="s">
        <v>12697</v>
      </c>
      <c r="J2234" s="545"/>
      <c r="K2234" s="545" t="s">
        <v>13413</v>
      </c>
      <c r="L2234" s="545" t="s">
        <v>13413</v>
      </c>
      <c r="M2234" s="548" t="s">
        <v>13758</v>
      </c>
      <c r="N2234" s="545" t="s">
        <v>13413</v>
      </c>
      <c r="O2234" s="545" t="s">
        <v>13413</v>
      </c>
      <c r="P2234" s="549">
        <v>2446</v>
      </c>
      <c r="Q2234" s="549">
        <v>1</v>
      </c>
      <c r="R2234" s="549">
        <v>138</v>
      </c>
      <c r="S2234" s="548"/>
      <c r="T2234" s="548"/>
      <c r="U2234" s="99"/>
    </row>
    <row r="2235" spans="1:21" ht="19.5" customHeight="1">
      <c r="A2235" s="545">
        <v>2968</v>
      </c>
      <c r="B2235" s="545" t="s">
        <v>2560</v>
      </c>
      <c r="C2235" s="545" t="s">
        <v>209</v>
      </c>
      <c r="D2235" s="546"/>
      <c r="E2235" s="171" t="str">
        <f t="shared" si="34"/>
        <v>1900</v>
      </c>
      <c r="F2235" s="547">
        <v>0</v>
      </c>
      <c r="G2235" s="548">
        <v>0</v>
      </c>
      <c r="H2235" s="547">
        <v>0</v>
      </c>
      <c r="I2235" s="545" t="s">
        <v>12697</v>
      </c>
      <c r="J2235" s="545"/>
      <c r="K2235" s="545" t="s">
        <v>13413</v>
      </c>
      <c r="L2235" s="545" t="s">
        <v>13413</v>
      </c>
      <c r="M2235" s="548" t="s">
        <v>13758</v>
      </c>
      <c r="N2235" s="545" t="s">
        <v>13413</v>
      </c>
      <c r="O2235" s="545" t="s">
        <v>13413</v>
      </c>
      <c r="P2235" s="549">
        <v>2447</v>
      </c>
      <c r="Q2235" s="549">
        <v>1</v>
      </c>
      <c r="R2235" s="549">
        <v>138</v>
      </c>
      <c r="S2235" s="548"/>
      <c r="T2235" s="548"/>
      <c r="U2235" s="99"/>
    </row>
    <row r="2236" spans="1:21" ht="19.5" customHeight="1">
      <c r="A2236" s="545">
        <v>2969</v>
      </c>
      <c r="B2236" s="545" t="s">
        <v>2559</v>
      </c>
      <c r="C2236" s="545" t="s">
        <v>209</v>
      </c>
      <c r="D2236" s="546"/>
      <c r="E2236" s="171" t="str">
        <f t="shared" si="34"/>
        <v>1900</v>
      </c>
      <c r="F2236" s="547">
        <v>0</v>
      </c>
      <c r="G2236" s="548">
        <v>0</v>
      </c>
      <c r="H2236" s="547">
        <v>0</v>
      </c>
      <c r="I2236" s="545" t="s">
        <v>12697</v>
      </c>
      <c r="J2236" s="545"/>
      <c r="K2236" s="545" t="s">
        <v>13413</v>
      </c>
      <c r="L2236" s="545" t="s">
        <v>13413</v>
      </c>
      <c r="M2236" s="548" t="s">
        <v>13758</v>
      </c>
      <c r="N2236" s="545" t="s">
        <v>13413</v>
      </c>
      <c r="O2236" s="545" t="s">
        <v>13413</v>
      </c>
      <c r="P2236" s="549">
        <v>2448</v>
      </c>
      <c r="Q2236" s="549">
        <v>1</v>
      </c>
      <c r="R2236" s="549">
        <v>138</v>
      </c>
      <c r="S2236" s="548"/>
      <c r="T2236" s="548"/>
      <c r="U2236" s="99"/>
    </row>
    <row r="2237" spans="1:21" ht="19.5" customHeight="1">
      <c r="A2237" s="545">
        <v>2970</v>
      </c>
      <c r="B2237" s="545" t="s">
        <v>11330</v>
      </c>
      <c r="C2237" s="545" t="s">
        <v>216</v>
      </c>
      <c r="D2237" s="546"/>
      <c r="E2237" s="171" t="str">
        <f t="shared" si="34"/>
        <v>1900</v>
      </c>
      <c r="F2237" s="547">
        <v>0</v>
      </c>
      <c r="G2237" s="548">
        <v>0</v>
      </c>
      <c r="H2237" s="547">
        <v>0</v>
      </c>
      <c r="I2237" s="545" t="s">
        <v>12674</v>
      </c>
      <c r="J2237" s="545"/>
      <c r="K2237" s="545" t="s">
        <v>13413</v>
      </c>
      <c r="L2237" s="545" t="s">
        <v>15543</v>
      </c>
      <c r="M2237" s="548" t="s">
        <v>13758</v>
      </c>
      <c r="N2237" s="545" t="s">
        <v>13413</v>
      </c>
      <c r="O2237" s="545" t="s">
        <v>15840</v>
      </c>
      <c r="P2237" s="549">
        <v>2449</v>
      </c>
      <c r="Q2237" s="549">
        <v>1</v>
      </c>
      <c r="R2237" s="549">
        <v>5</v>
      </c>
      <c r="S2237" s="548"/>
      <c r="T2237" s="548"/>
      <c r="U2237" s="99"/>
    </row>
    <row r="2238" spans="1:21" ht="19.5" customHeight="1">
      <c r="A2238" s="545">
        <v>2971</v>
      </c>
      <c r="B2238" s="545" t="s">
        <v>11329</v>
      </c>
      <c r="C2238" s="545" t="s">
        <v>216</v>
      </c>
      <c r="D2238" s="546"/>
      <c r="E2238" s="171" t="str">
        <f t="shared" si="34"/>
        <v>1900</v>
      </c>
      <c r="F2238" s="547">
        <v>0</v>
      </c>
      <c r="G2238" s="548">
        <v>0</v>
      </c>
      <c r="H2238" s="547">
        <v>0</v>
      </c>
      <c r="I2238" s="545" t="s">
        <v>12674</v>
      </c>
      <c r="J2238" s="545"/>
      <c r="K2238" s="545" t="s">
        <v>13413</v>
      </c>
      <c r="L2238" s="545" t="s">
        <v>15543</v>
      </c>
      <c r="M2238" s="548" t="s">
        <v>13758</v>
      </c>
      <c r="N2238" s="545" t="s">
        <v>13413</v>
      </c>
      <c r="O2238" s="545" t="s">
        <v>15841</v>
      </c>
      <c r="P2238" s="549">
        <v>2450</v>
      </c>
      <c r="Q2238" s="549">
        <v>1</v>
      </c>
      <c r="R2238" s="549">
        <v>5</v>
      </c>
      <c r="S2238" s="548"/>
      <c r="T2238" s="548"/>
      <c r="U2238" s="99"/>
    </row>
    <row r="2239" spans="1:21" ht="19.5" customHeight="1">
      <c r="A2239" s="545">
        <v>2972</v>
      </c>
      <c r="B2239" s="545" t="s">
        <v>11328</v>
      </c>
      <c r="C2239" s="545" t="s">
        <v>216</v>
      </c>
      <c r="D2239" s="546"/>
      <c r="E2239" s="171" t="str">
        <f t="shared" si="34"/>
        <v>1900</v>
      </c>
      <c r="F2239" s="547">
        <v>0</v>
      </c>
      <c r="G2239" s="548">
        <v>0</v>
      </c>
      <c r="H2239" s="547">
        <v>0</v>
      </c>
      <c r="I2239" s="545" t="s">
        <v>12674</v>
      </c>
      <c r="J2239" s="545"/>
      <c r="K2239" s="545" t="s">
        <v>13413</v>
      </c>
      <c r="L2239" s="545" t="s">
        <v>15842</v>
      </c>
      <c r="M2239" s="548" t="s">
        <v>13758</v>
      </c>
      <c r="N2239" s="545" t="s">
        <v>13413</v>
      </c>
      <c r="O2239" s="545" t="s">
        <v>15843</v>
      </c>
      <c r="P2239" s="549">
        <v>2451</v>
      </c>
      <c r="Q2239" s="549">
        <v>1</v>
      </c>
      <c r="R2239" s="549">
        <v>5</v>
      </c>
      <c r="S2239" s="548"/>
      <c r="T2239" s="548"/>
      <c r="U2239" s="99"/>
    </row>
    <row r="2240" spans="1:21" ht="19.5" customHeight="1">
      <c r="A2240" s="545">
        <v>2975</v>
      </c>
      <c r="B2240" s="545" t="s">
        <v>1527</v>
      </c>
      <c r="C2240" s="545" t="s">
        <v>216</v>
      </c>
      <c r="D2240" s="546"/>
      <c r="E2240" s="171" t="str">
        <f t="shared" si="34"/>
        <v>1900</v>
      </c>
      <c r="F2240" s="547">
        <v>0</v>
      </c>
      <c r="G2240" s="548">
        <v>0</v>
      </c>
      <c r="H2240" s="547">
        <v>0</v>
      </c>
      <c r="I2240" s="545" t="s">
        <v>12656</v>
      </c>
      <c r="J2240" s="545"/>
      <c r="K2240" s="545" t="s">
        <v>13413</v>
      </c>
      <c r="L2240" s="545" t="s">
        <v>15844</v>
      </c>
      <c r="M2240" s="548" t="s">
        <v>13758</v>
      </c>
      <c r="N2240" s="545" t="s">
        <v>22146</v>
      </c>
      <c r="O2240" s="545" t="s">
        <v>15845</v>
      </c>
      <c r="P2240" s="549">
        <v>2452</v>
      </c>
      <c r="Q2240" s="549">
        <v>1</v>
      </c>
      <c r="R2240" s="549">
        <v>119</v>
      </c>
      <c r="S2240" s="548"/>
      <c r="T2240" s="548">
        <v>15</v>
      </c>
      <c r="U2240" s="99"/>
    </row>
    <row r="2241" spans="1:21" ht="19.5" customHeight="1">
      <c r="A2241" s="545">
        <v>2976</v>
      </c>
      <c r="B2241" s="545" t="s">
        <v>258</v>
      </c>
      <c r="C2241" s="545" t="s">
        <v>216</v>
      </c>
      <c r="D2241" s="546"/>
      <c r="E2241" s="171" t="str">
        <f t="shared" si="34"/>
        <v>1900</v>
      </c>
      <c r="F2241" s="547">
        <v>0</v>
      </c>
      <c r="G2241" s="548">
        <v>0</v>
      </c>
      <c r="H2241" s="547">
        <v>0</v>
      </c>
      <c r="I2241" s="545" t="s">
        <v>12640</v>
      </c>
      <c r="J2241" s="545"/>
      <c r="K2241" s="545" t="s">
        <v>13413</v>
      </c>
      <c r="L2241" s="545" t="s">
        <v>13413</v>
      </c>
      <c r="M2241" s="548" t="s">
        <v>13758</v>
      </c>
      <c r="N2241" s="545" t="s">
        <v>13413</v>
      </c>
      <c r="O2241" s="545" t="s">
        <v>13413</v>
      </c>
      <c r="P2241" s="549">
        <v>2453</v>
      </c>
      <c r="Q2241" s="549">
        <v>1</v>
      </c>
      <c r="R2241" s="549">
        <v>1</v>
      </c>
      <c r="S2241" s="548"/>
      <c r="T2241" s="548"/>
      <c r="U2241" s="99"/>
    </row>
    <row r="2242" spans="1:21" ht="19.5" customHeight="1">
      <c r="A2242" s="545">
        <v>2977</v>
      </c>
      <c r="B2242" s="545" t="s">
        <v>1572</v>
      </c>
      <c r="C2242" s="545" t="s">
        <v>216</v>
      </c>
      <c r="D2242" s="546"/>
      <c r="E2242" s="171" t="str">
        <f t="shared" si="34"/>
        <v>1900</v>
      </c>
      <c r="F2242" s="547">
        <v>0</v>
      </c>
      <c r="G2242" s="548">
        <v>0</v>
      </c>
      <c r="H2242" s="547">
        <v>0</v>
      </c>
      <c r="I2242" s="545" t="s">
        <v>12685</v>
      </c>
      <c r="J2242" s="545"/>
      <c r="K2242" s="545" t="s">
        <v>13413</v>
      </c>
      <c r="L2242" s="545" t="s">
        <v>13413</v>
      </c>
      <c r="M2242" s="548" t="s">
        <v>13758</v>
      </c>
      <c r="N2242" s="545" t="s">
        <v>13413</v>
      </c>
      <c r="O2242" s="545" t="s">
        <v>15846</v>
      </c>
      <c r="P2242" s="549">
        <v>2454</v>
      </c>
      <c r="Q2242" s="549">
        <v>1</v>
      </c>
      <c r="R2242" s="549">
        <v>11</v>
      </c>
      <c r="S2242" s="548"/>
      <c r="T2242" s="548"/>
      <c r="U2242" s="99"/>
    </row>
    <row r="2243" spans="1:21" ht="19.5" customHeight="1">
      <c r="A2243" s="545">
        <v>2979</v>
      </c>
      <c r="B2243" s="545" t="s">
        <v>11327</v>
      </c>
      <c r="C2243" s="545" t="s">
        <v>216</v>
      </c>
      <c r="D2243" s="546"/>
      <c r="E2243" s="171" t="str">
        <f t="shared" si="34"/>
        <v>1900</v>
      </c>
      <c r="F2243" s="547">
        <v>0</v>
      </c>
      <c r="G2243" s="548">
        <v>0</v>
      </c>
      <c r="H2243" s="547">
        <v>0</v>
      </c>
      <c r="I2243" s="545" t="s">
        <v>12674</v>
      </c>
      <c r="J2243" s="545"/>
      <c r="K2243" s="545" t="s">
        <v>13413</v>
      </c>
      <c r="L2243" s="545" t="s">
        <v>13937</v>
      </c>
      <c r="M2243" s="548" t="s">
        <v>13758</v>
      </c>
      <c r="N2243" s="545" t="s">
        <v>13413</v>
      </c>
      <c r="O2243" s="545" t="s">
        <v>15847</v>
      </c>
      <c r="P2243" s="549">
        <v>2455</v>
      </c>
      <c r="Q2243" s="549">
        <v>1</v>
      </c>
      <c r="R2243" s="549">
        <v>5</v>
      </c>
      <c r="S2243" s="548"/>
      <c r="T2243" s="548"/>
      <c r="U2243" s="99"/>
    </row>
    <row r="2244" spans="1:21" ht="19.5" customHeight="1">
      <c r="A2244" s="545">
        <v>2980</v>
      </c>
      <c r="B2244" s="545" t="s">
        <v>2054</v>
      </c>
      <c r="C2244" s="545" t="s">
        <v>216</v>
      </c>
      <c r="D2244" s="546">
        <v>45708</v>
      </c>
      <c r="E2244" s="171" t="str">
        <f t="shared" ref="E2244:E2307" si="35">TEXT(D2244,"YYYY")</f>
        <v>2025</v>
      </c>
      <c r="F2244" s="547">
        <v>17338.27</v>
      </c>
      <c r="G2244" s="548">
        <v>0.19</v>
      </c>
      <c r="H2244" s="547">
        <v>14569.98</v>
      </c>
      <c r="I2244" s="545" t="s">
        <v>12699</v>
      </c>
      <c r="J2244" s="545" t="s">
        <v>13307</v>
      </c>
      <c r="K2244" s="545" t="s">
        <v>13413</v>
      </c>
      <c r="L2244" s="545" t="s">
        <v>15848</v>
      </c>
      <c r="M2244" s="548" t="s">
        <v>13758</v>
      </c>
      <c r="N2244" s="545" t="s">
        <v>13413</v>
      </c>
      <c r="O2244" s="545" t="s">
        <v>15849</v>
      </c>
      <c r="P2244" s="549">
        <v>2456</v>
      </c>
      <c r="Q2244" s="549">
        <v>1</v>
      </c>
      <c r="R2244" s="549">
        <v>130</v>
      </c>
      <c r="S2244" s="548">
        <v>2228</v>
      </c>
      <c r="T2244" s="548"/>
      <c r="U2244" s="99"/>
    </row>
    <row r="2245" spans="1:21" ht="19.5" customHeight="1">
      <c r="A2245" s="545">
        <v>2981</v>
      </c>
      <c r="B2245" s="545" t="s">
        <v>2055</v>
      </c>
      <c r="C2245" s="545" t="s">
        <v>216</v>
      </c>
      <c r="D2245" s="546"/>
      <c r="E2245" s="171" t="str">
        <f t="shared" si="35"/>
        <v>1900</v>
      </c>
      <c r="F2245" s="547">
        <v>0</v>
      </c>
      <c r="G2245" s="548">
        <v>0</v>
      </c>
      <c r="H2245" s="547">
        <v>0</v>
      </c>
      <c r="I2245" s="545" t="s">
        <v>12699</v>
      </c>
      <c r="J2245" s="545"/>
      <c r="K2245" s="545" t="s">
        <v>13413</v>
      </c>
      <c r="L2245" s="545" t="s">
        <v>15848</v>
      </c>
      <c r="M2245" s="548" t="s">
        <v>13758</v>
      </c>
      <c r="N2245" s="545" t="s">
        <v>13413</v>
      </c>
      <c r="O2245" s="545" t="s">
        <v>15850</v>
      </c>
      <c r="P2245" s="549">
        <v>2457</v>
      </c>
      <c r="Q2245" s="549">
        <v>1</v>
      </c>
      <c r="R2245" s="549">
        <v>130</v>
      </c>
      <c r="S2245" s="548"/>
      <c r="T2245" s="548"/>
      <c r="U2245" s="99"/>
    </row>
    <row r="2246" spans="1:21" ht="19.5" customHeight="1">
      <c r="A2246" s="545">
        <v>2982</v>
      </c>
      <c r="B2246" s="545" t="s">
        <v>2056</v>
      </c>
      <c r="C2246" s="545" t="s">
        <v>216</v>
      </c>
      <c r="D2246" s="546"/>
      <c r="E2246" s="171" t="str">
        <f t="shared" si="35"/>
        <v>1900</v>
      </c>
      <c r="F2246" s="547">
        <v>0</v>
      </c>
      <c r="G2246" s="548">
        <v>0</v>
      </c>
      <c r="H2246" s="547">
        <v>0</v>
      </c>
      <c r="I2246" s="545" t="s">
        <v>12699</v>
      </c>
      <c r="J2246" s="545"/>
      <c r="K2246" s="545" t="s">
        <v>13413</v>
      </c>
      <c r="L2246" s="545" t="s">
        <v>15848</v>
      </c>
      <c r="M2246" s="548" t="s">
        <v>13758</v>
      </c>
      <c r="N2246" s="545" t="s">
        <v>13413</v>
      </c>
      <c r="O2246" s="545" t="s">
        <v>15851</v>
      </c>
      <c r="P2246" s="549">
        <v>2458</v>
      </c>
      <c r="Q2246" s="549">
        <v>1</v>
      </c>
      <c r="R2246" s="549">
        <v>130</v>
      </c>
      <c r="S2246" s="548"/>
      <c r="T2246" s="548"/>
      <c r="U2246" s="99"/>
    </row>
    <row r="2247" spans="1:21" ht="19.5" customHeight="1">
      <c r="A2247" s="545">
        <v>2983</v>
      </c>
      <c r="B2247" s="545" t="s">
        <v>2057</v>
      </c>
      <c r="C2247" s="545" t="s">
        <v>216</v>
      </c>
      <c r="D2247" s="546"/>
      <c r="E2247" s="171" t="str">
        <f t="shared" si="35"/>
        <v>1900</v>
      </c>
      <c r="F2247" s="547">
        <v>0</v>
      </c>
      <c r="G2247" s="548">
        <v>0</v>
      </c>
      <c r="H2247" s="547">
        <v>0</v>
      </c>
      <c r="I2247" s="545" t="s">
        <v>12699</v>
      </c>
      <c r="J2247" s="545"/>
      <c r="K2247" s="545" t="s">
        <v>13413</v>
      </c>
      <c r="L2247" s="545" t="s">
        <v>15848</v>
      </c>
      <c r="M2247" s="548" t="s">
        <v>13758</v>
      </c>
      <c r="N2247" s="545" t="s">
        <v>13413</v>
      </c>
      <c r="O2247" s="545" t="s">
        <v>15852</v>
      </c>
      <c r="P2247" s="549">
        <v>2459</v>
      </c>
      <c r="Q2247" s="549">
        <v>1</v>
      </c>
      <c r="R2247" s="549">
        <v>130</v>
      </c>
      <c r="S2247" s="548"/>
      <c r="T2247" s="548"/>
      <c r="U2247" s="99"/>
    </row>
    <row r="2248" spans="1:21" ht="19.5" customHeight="1">
      <c r="A2248" s="545">
        <v>2984</v>
      </c>
      <c r="B2248" s="545" t="s">
        <v>2058</v>
      </c>
      <c r="C2248" s="545" t="s">
        <v>216</v>
      </c>
      <c r="D2248" s="546"/>
      <c r="E2248" s="171" t="str">
        <f t="shared" si="35"/>
        <v>1900</v>
      </c>
      <c r="F2248" s="547">
        <v>0</v>
      </c>
      <c r="G2248" s="548">
        <v>0</v>
      </c>
      <c r="H2248" s="547">
        <v>0</v>
      </c>
      <c r="I2248" s="545" t="s">
        <v>12699</v>
      </c>
      <c r="J2248" s="545"/>
      <c r="K2248" s="545" t="s">
        <v>13413</v>
      </c>
      <c r="L2248" s="545" t="s">
        <v>15848</v>
      </c>
      <c r="M2248" s="548" t="s">
        <v>13758</v>
      </c>
      <c r="N2248" s="545" t="s">
        <v>13413</v>
      </c>
      <c r="O2248" s="545" t="s">
        <v>15853</v>
      </c>
      <c r="P2248" s="549">
        <v>2460</v>
      </c>
      <c r="Q2248" s="549">
        <v>1</v>
      </c>
      <c r="R2248" s="549">
        <v>130</v>
      </c>
      <c r="S2248" s="548"/>
      <c r="T2248" s="548"/>
      <c r="U2248" s="99"/>
    </row>
    <row r="2249" spans="1:21" ht="19.5" customHeight="1">
      <c r="A2249" s="545">
        <v>2985</v>
      </c>
      <c r="B2249" s="545" t="s">
        <v>2059</v>
      </c>
      <c r="C2249" s="545" t="s">
        <v>216</v>
      </c>
      <c r="D2249" s="546"/>
      <c r="E2249" s="171" t="str">
        <f t="shared" si="35"/>
        <v>1900</v>
      </c>
      <c r="F2249" s="547">
        <v>0</v>
      </c>
      <c r="G2249" s="548">
        <v>0</v>
      </c>
      <c r="H2249" s="547">
        <v>0</v>
      </c>
      <c r="I2249" s="545" t="s">
        <v>12699</v>
      </c>
      <c r="J2249" s="545"/>
      <c r="K2249" s="545" t="s">
        <v>13413</v>
      </c>
      <c r="L2249" s="545" t="s">
        <v>15848</v>
      </c>
      <c r="M2249" s="548" t="s">
        <v>13758</v>
      </c>
      <c r="N2249" s="545" t="s">
        <v>13413</v>
      </c>
      <c r="O2249" s="545" t="s">
        <v>15854</v>
      </c>
      <c r="P2249" s="549">
        <v>2461</v>
      </c>
      <c r="Q2249" s="549">
        <v>1</v>
      </c>
      <c r="R2249" s="549">
        <v>130</v>
      </c>
      <c r="S2249" s="548"/>
      <c r="T2249" s="548"/>
      <c r="U2249" s="99"/>
    </row>
    <row r="2250" spans="1:21" ht="19.5" customHeight="1">
      <c r="A2250" s="545">
        <v>2986</v>
      </c>
      <c r="B2250" s="545" t="s">
        <v>2060</v>
      </c>
      <c r="C2250" s="545" t="s">
        <v>216</v>
      </c>
      <c r="D2250" s="546"/>
      <c r="E2250" s="171" t="str">
        <f t="shared" si="35"/>
        <v>1900</v>
      </c>
      <c r="F2250" s="547">
        <v>0</v>
      </c>
      <c r="G2250" s="548">
        <v>0</v>
      </c>
      <c r="H2250" s="547">
        <v>0</v>
      </c>
      <c r="I2250" s="545" t="s">
        <v>12699</v>
      </c>
      <c r="J2250" s="545"/>
      <c r="K2250" s="545" t="s">
        <v>13413</v>
      </c>
      <c r="L2250" s="545" t="s">
        <v>15848</v>
      </c>
      <c r="M2250" s="548" t="s">
        <v>13758</v>
      </c>
      <c r="N2250" s="545" t="s">
        <v>13413</v>
      </c>
      <c r="O2250" s="545" t="s">
        <v>15855</v>
      </c>
      <c r="P2250" s="549">
        <v>2462</v>
      </c>
      <c r="Q2250" s="549">
        <v>1</v>
      </c>
      <c r="R2250" s="549">
        <v>130</v>
      </c>
      <c r="S2250" s="548"/>
      <c r="T2250" s="548"/>
      <c r="U2250" s="99"/>
    </row>
    <row r="2251" spans="1:21" ht="19.5" customHeight="1">
      <c r="A2251" s="545">
        <v>2987</v>
      </c>
      <c r="B2251" s="545" t="s">
        <v>2061</v>
      </c>
      <c r="C2251" s="545" t="s">
        <v>216</v>
      </c>
      <c r="D2251" s="546"/>
      <c r="E2251" s="171" t="str">
        <f t="shared" si="35"/>
        <v>1900</v>
      </c>
      <c r="F2251" s="547">
        <v>0</v>
      </c>
      <c r="G2251" s="548">
        <v>0</v>
      </c>
      <c r="H2251" s="547">
        <v>0</v>
      </c>
      <c r="I2251" s="545" t="s">
        <v>12699</v>
      </c>
      <c r="J2251" s="545"/>
      <c r="K2251" s="545" t="s">
        <v>13413</v>
      </c>
      <c r="L2251" s="545" t="s">
        <v>15848</v>
      </c>
      <c r="M2251" s="548" t="s">
        <v>13758</v>
      </c>
      <c r="N2251" s="545" t="s">
        <v>13413</v>
      </c>
      <c r="O2251" s="545" t="s">
        <v>15856</v>
      </c>
      <c r="P2251" s="549">
        <v>2463</v>
      </c>
      <c r="Q2251" s="549">
        <v>1</v>
      </c>
      <c r="R2251" s="549">
        <v>130</v>
      </c>
      <c r="S2251" s="548"/>
      <c r="T2251" s="548"/>
      <c r="U2251" s="99"/>
    </row>
    <row r="2252" spans="1:21" ht="19.5" customHeight="1">
      <c r="A2252" s="545">
        <v>2988</v>
      </c>
      <c r="B2252" s="545" t="s">
        <v>2062</v>
      </c>
      <c r="C2252" s="545" t="s">
        <v>216</v>
      </c>
      <c r="D2252" s="546"/>
      <c r="E2252" s="171" t="str">
        <f t="shared" si="35"/>
        <v>1900</v>
      </c>
      <c r="F2252" s="547">
        <v>0</v>
      </c>
      <c r="G2252" s="548">
        <v>0</v>
      </c>
      <c r="H2252" s="547">
        <v>0</v>
      </c>
      <c r="I2252" s="545" t="s">
        <v>12699</v>
      </c>
      <c r="J2252" s="545"/>
      <c r="K2252" s="545" t="s">
        <v>13413</v>
      </c>
      <c r="L2252" s="545" t="s">
        <v>15848</v>
      </c>
      <c r="M2252" s="548" t="s">
        <v>13758</v>
      </c>
      <c r="N2252" s="545" t="s">
        <v>13413</v>
      </c>
      <c r="O2252" s="545" t="s">
        <v>15857</v>
      </c>
      <c r="P2252" s="549">
        <v>2464</v>
      </c>
      <c r="Q2252" s="549">
        <v>1</v>
      </c>
      <c r="R2252" s="549">
        <v>130</v>
      </c>
      <c r="S2252" s="548"/>
      <c r="T2252" s="548"/>
      <c r="U2252" s="99"/>
    </row>
    <row r="2253" spans="1:21" ht="19.5" customHeight="1">
      <c r="A2253" s="545">
        <v>2989</v>
      </c>
      <c r="B2253" s="545" t="s">
        <v>1870</v>
      </c>
      <c r="C2253" s="545" t="s">
        <v>216</v>
      </c>
      <c r="D2253" s="546">
        <v>46052</v>
      </c>
      <c r="E2253" s="171" t="str">
        <f t="shared" si="35"/>
        <v>2026</v>
      </c>
      <c r="F2253" s="547">
        <v>13451</v>
      </c>
      <c r="G2253" s="548">
        <v>0.19</v>
      </c>
      <c r="H2253" s="547">
        <v>11303.36</v>
      </c>
      <c r="I2253" s="545" t="s">
        <v>12699</v>
      </c>
      <c r="J2253" s="545" t="s">
        <v>13307</v>
      </c>
      <c r="K2253" s="545" t="s">
        <v>13413</v>
      </c>
      <c r="L2253" s="545" t="s">
        <v>15848</v>
      </c>
      <c r="M2253" s="548" t="s">
        <v>13758</v>
      </c>
      <c r="N2253" s="545" t="s">
        <v>13413</v>
      </c>
      <c r="O2253" s="545" t="s">
        <v>15858</v>
      </c>
      <c r="P2253" s="549">
        <v>2465</v>
      </c>
      <c r="Q2253" s="549">
        <v>1</v>
      </c>
      <c r="R2253" s="549">
        <v>130</v>
      </c>
      <c r="S2253" s="548">
        <v>2228</v>
      </c>
      <c r="T2253" s="548"/>
      <c r="U2253" s="99"/>
    </row>
    <row r="2254" spans="1:21" ht="19.5" customHeight="1">
      <c r="A2254" s="545">
        <v>2990</v>
      </c>
      <c r="B2254" s="545" t="s">
        <v>1869</v>
      </c>
      <c r="C2254" s="545" t="s">
        <v>216</v>
      </c>
      <c r="D2254" s="546">
        <v>46080</v>
      </c>
      <c r="E2254" s="171" t="str">
        <f t="shared" si="35"/>
        <v>2026</v>
      </c>
      <c r="F2254" s="547">
        <v>30512</v>
      </c>
      <c r="G2254" s="548">
        <v>0.19</v>
      </c>
      <c r="H2254" s="547">
        <v>25640.34</v>
      </c>
      <c r="I2254" s="545" t="s">
        <v>12699</v>
      </c>
      <c r="J2254" s="545" t="s">
        <v>13298</v>
      </c>
      <c r="K2254" s="545" t="s">
        <v>13413</v>
      </c>
      <c r="L2254" s="545" t="s">
        <v>15848</v>
      </c>
      <c r="M2254" s="548" t="s">
        <v>13758</v>
      </c>
      <c r="N2254" s="545" t="s">
        <v>13413</v>
      </c>
      <c r="O2254" s="545" t="s">
        <v>15859</v>
      </c>
      <c r="P2254" s="549">
        <v>2466</v>
      </c>
      <c r="Q2254" s="549">
        <v>1</v>
      </c>
      <c r="R2254" s="549">
        <v>130</v>
      </c>
      <c r="S2254" s="548">
        <v>1012</v>
      </c>
      <c r="T2254" s="548"/>
      <c r="U2254" s="99"/>
    </row>
    <row r="2255" spans="1:21" ht="19.5" customHeight="1">
      <c r="A2255" s="545">
        <v>2991</v>
      </c>
      <c r="B2255" s="545" t="s">
        <v>2048</v>
      </c>
      <c r="C2255" s="545" t="s">
        <v>216</v>
      </c>
      <c r="D2255" s="546"/>
      <c r="E2255" s="171" t="str">
        <f t="shared" si="35"/>
        <v>1900</v>
      </c>
      <c r="F2255" s="547">
        <v>0</v>
      </c>
      <c r="G2255" s="548">
        <v>0</v>
      </c>
      <c r="H2255" s="547">
        <v>0</v>
      </c>
      <c r="I2255" s="545" t="s">
        <v>12715</v>
      </c>
      <c r="J2255" s="545"/>
      <c r="K2255" s="545" t="s">
        <v>13413</v>
      </c>
      <c r="L2255" s="545" t="s">
        <v>15848</v>
      </c>
      <c r="M2255" s="548" t="s">
        <v>13758</v>
      </c>
      <c r="N2255" s="545" t="s">
        <v>13413</v>
      </c>
      <c r="O2255" s="545" t="s">
        <v>15860</v>
      </c>
      <c r="P2255" s="549">
        <v>2467</v>
      </c>
      <c r="Q2255" s="549">
        <v>1</v>
      </c>
      <c r="R2255" s="549">
        <v>129</v>
      </c>
      <c r="S2255" s="548"/>
      <c r="T2255" s="548"/>
      <c r="U2255" s="99"/>
    </row>
    <row r="2256" spans="1:21" ht="19.5" customHeight="1">
      <c r="A2256" s="545">
        <v>2992</v>
      </c>
      <c r="B2256" s="545" t="s">
        <v>2049</v>
      </c>
      <c r="C2256" s="545" t="s">
        <v>216</v>
      </c>
      <c r="D2256" s="546"/>
      <c r="E2256" s="171" t="str">
        <f t="shared" si="35"/>
        <v>1900</v>
      </c>
      <c r="F2256" s="547">
        <v>0</v>
      </c>
      <c r="G2256" s="548">
        <v>0</v>
      </c>
      <c r="H2256" s="547">
        <v>0</v>
      </c>
      <c r="I2256" s="545" t="s">
        <v>12699</v>
      </c>
      <c r="J2256" s="545"/>
      <c r="K2256" s="545" t="s">
        <v>13413</v>
      </c>
      <c r="L2256" s="545" t="s">
        <v>15848</v>
      </c>
      <c r="M2256" s="548" t="s">
        <v>13758</v>
      </c>
      <c r="N2256" s="545" t="s">
        <v>13413</v>
      </c>
      <c r="O2256" s="545" t="s">
        <v>15861</v>
      </c>
      <c r="P2256" s="549">
        <v>2468</v>
      </c>
      <c r="Q2256" s="549">
        <v>1</v>
      </c>
      <c r="R2256" s="549">
        <v>130</v>
      </c>
      <c r="S2256" s="548"/>
      <c r="T2256" s="548"/>
      <c r="U2256" s="99"/>
    </row>
    <row r="2257" spans="1:21" ht="19.5" customHeight="1">
      <c r="A2257" s="545">
        <v>2993</v>
      </c>
      <c r="B2257" s="545" t="s">
        <v>2063</v>
      </c>
      <c r="C2257" s="545" t="s">
        <v>216</v>
      </c>
      <c r="D2257" s="546"/>
      <c r="E2257" s="171" t="str">
        <f t="shared" si="35"/>
        <v>1900</v>
      </c>
      <c r="F2257" s="547">
        <v>0</v>
      </c>
      <c r="G2257" s="548">
        <v>0</v>
      </c>
      <c r="H2257" s="547">
        <v>0</v>
      </c>
      <c r="I2257" s="545" t="s">
        <v>12699</v>
      </c>
      <c r="J2257" s="545"/>
      <c r="K2257" s="545" t="s">
        <v>13413</v>
      </c>
      <c r="L2257" s="545" t="s">
        <v>15848</v>
      </c>
      <c r="M2257" s="548" t="s">
        <v>13758</v>
      </c>
      <c r="N2257" s="545" t="s">
        <v>13413</v>
      </c>
      <c r="O2257" s="545" t="s">
        <v>15862</v>
      </c>
      <c r="P2257" s="549">
        <v>2469</v>
      </c>
      <c r="Q2257" s="549">
        <v>1</v>
      </c>
      <c r="R2257" s="549">
        <v>130</v>
      </c>
      <c r="S2257" s="548"/>
      <c r="T2257" s="548"/>
      <c r="U2257" s="99"/>
    </row>
    <row r="2258" spans="1:21" ht="19.5" customHeight="1">
      <c r="A2258" s="545">
        <v>2994</v>
      </c>
      <c r="B2258" s="545" t="s">
        <v>2050</v>
      </c>
      <c r="C2258" s="545" t="s">
        <v>216</v>
      </c>
      <c r="D2258" s="546"/>
      <c r="E2258" s="171" t="str">
        <f t="shared" si="35"/>
        <v>1900</v>
      </c>
      <c r="F2258" s="547">
        <v>0</v>
      </c>
      <c r="G2258" s="548">
        <v>0</v>
      </c>
      <c r="H2258" s="547">
        <v>0</v>
      </c>
      <c r="I2258" s="545" t="s">
        <v>12699</v>
      </c>
      <c r="J2258" s="545"/>
      <c r="K2258" s="545" t="s">
        <v>13413</v>
      </c>
      <c r="L2258" s="545" t="s">
        <v>15848</v>
      </c>
      <c r="M2258" s="548" t="s">
        <v>13758</v>
      </c>
      <c r="N2258" s="545" t="s">
        <v>13413</v>
      </c>
      <c r="O2258" s="545" t="s">
        <v>15863</v>
      </c>
      <c r="P2258" s="549">
        <v>2470</v>
      </c>
      <c r="Q2258" s="549">
        <v>1</v>
      </c>
      <c r="R2258" s="549">
        <v>130</v>
      </c>
      <c r="S2258" s="548"/>
      <c r="T2258" s="548"/>
      <c r="U2258" s="99"/>
    </row>
    <row r="2259" spans="1:21" ht="19.5" customHeight="1">
      <c r="A2259" s="545">
        <v>2995</v>
      </c>
      <c r="B2259" s="545" t="s">
        <v>2051</v>
      </c>
      <c r="C2259" s="545" t="s">
        <v>216</v>
      </c>
      <c r="D2259" s="546"/>
      <c r="E2259" s="171" t="str">
        <f t="shared" si="35"/>
        <v>1900</v>
      </c>
      <c r="F2259" s="547">
        <v>0</v>
      </c>
      <c r="G2259" s="548">
        <v>0</v>
      </c>
      <c r="H2259" s="547">
        <v>0</v>
      </c>
      <c r="I2259" s="545" t="s">
        <v>12699</v>
      </c>
      <c r="J2259" s="545"/>
      <c r="K2259" s="545" t="s">
        <v>13413</v>
      </c>
      <c r="L2259" s="545" t="s">
        <v>15848</v>
      </c>
      <c r="M2259" s="548" t="s">
        <v>13758</v>
      </c>
      <c r="N2259" s="545" t="s">
        <v>13413</v>
      </c>
      <c r="O2259" s="545" t="s">
        <v>15864</v>
      </c>
      <c r="P2259" s="549">
        <v>2471</v>
      </c>
      <c r="Q2259" s="549">
        <v>1</v>
      </c>
      <c r="R2259" s="549">
        <v>130</v>
      </c>
      <c r="S2259" s="548"/>
      <c r="T2259" s="548"/>
      <c r="U2259" s="99"/>
    </row>
    <row r="2260" spans="1:21" ht="19.5" customHeight="1">
      <c r="A2260" s="545">
        <v>2996</v>
      </c>
      <c r="B2260" s="545" t="s">
        <v>2052</v>
      </c>
      <c r="C2260" s="545" t="s">
        <v>216</v>
      </c>
      <c r="D2260" s="546"/>
      <c r="E2260" s="171" t="str">
        <f t="shared" si="35"/>
        <v>1900</v>
      </c>
      <c r="F2260" s="547">
        <v>0</v>
      </c>
      <c r="G2260" s="548">
        <v>0</v>
      </c>
      <c r="H2260" s="547">
        <v>0</v>
      </c>
      <c r="I2260" s="545" t="s">
        <v>12699</v>
      </c>
      <c r="J2260" s="545"/>
      <c r="K2260" s="545" t="s">
        <v>13413</v>
      </c>
      <c r="L2260" s="545" t="s">
        <v>15848</v>
      </c>
      <c r="M2260" s="548" t="s">
        <v>13758</v>
      </c>
      <c r="N2260" s="545" t="s">
        <v>13413</v>
      </c>
      <c r="O2260" s="545" t="s">
        <v>15865</v>
      </c>
      <c r="P2260" s="549">
        <v>2472</v>
      </c>
      <c r="Q2260" s="549">
        <v>1</v>
      </c>
      <c r="R2260" s="549">
        <v>130</v>
      </c>
      <c r="S2260" s="548"/>
      <c r="T2260" s="548"/>
      <c r="U2260" s="99"/>
    </row>
    <row r="2261" spans="1:21" ht="19.5" customHeight="1">
      <c r="A2261" s="545">
        <v>2997</v>
      </c>
      <c r="B2261" s="545" t="s">
        <v>2053</v>
      </c>
      <c r="C2261" s="545" t="s">
        <v>216</v>
      </c>
      <c r="D2261" s="546"/>
      <c r="E2261" s="171" t="str">
        <f t="shared" si="35"/>
        <v>1900</v>
      </c>
      <c r="F2261" s="547">
        <v>0</v>
      </c>
      <c r="G2261" s="548">
        <v>0</v>
      </c>
      <c r="H2261" s="547">
        <v>0</v>
      </c>
      <c r="I2261" s="545" t="s">
        <v>12699</v>
      </c>
      <c r="J2261" s="545"/>
      <c r="K2261" s="545" t="s">
        <v>13413</v>
      </c>
      <c r="L2261" s="545" t="s">
        <v>15848</v>
      </c>
      <c r="M2261" s="548" t="s">
        <v>13758</v>
      </c>
      <c r="N2261" s="545" t="s">
        <v>13413</v>
      </c>
      <c r="O2261" s="545" t="s">
        <v>15866</v>
      </c>
      <c r="P2261" s="549">
        <v>2473</v>
      </c>
      <c r="Q2261" s="549">
        <v>1</v>
      </c>
      <c r="R2261" s="549">
        <v>130</v>
      </c>
      <c r="S2261" s="548"/>
      <c r="T2261" s="548"/>
      <c r="U2261" s="99"/>
    </row>
    <row r="2262" spans="1:21" ht="19.5" customHeight="1">
      <c r="A2262" s="545">
        <v>2998</v>
      </c>
      <c r="B2262" s="545" t="s">
        <v>11326</v>
      </c>
      <c r="C2262" s="545" t="s">
        <v>216</v>
      </c>
      <c r="D2262" s="546"/>
      <c r="E2262" s="171" t="str">
        <f t="shared" si="35"/>
        <v>1900</v>
      </c>
      <c r="F2262" s="547">
        <v>0</v>
      </c>
      <c r="G2262" s="548">
        <v>0</v>
      </c>
      <c r="H2262" s="547">
        <v>0</v>
      </c>
      <c r="I2262" s="545" t="s">
        <v>12650</v>
      </c>
      <c r="J2262" s="545"/>
      <c r="K2262" s="545" t="s">
        <v>13413</v>
      </c>
      <c r="L2262" s="545" t="s">
        <v>13413</v>
      </c>
      <c r="M2262" s="548" t="s">
        <v>13758</v>
      </c>
      <c r="N2262" s="545" t="s">
        <v>13413</v>
      </c>
      <c r="O2262" s="545" t="s">
        <v>15867</v>
      </c>
      <c r="P2262" s="549">
        <v>2474</v>
      </c>
      <c r="Q2262" s="549">
        <v>1</v>
      </c>
      <c r="R2262" s="549">
        <v>127</v>
      </c>
      <c r="S2262" s="548"/>
      <c r="T2262" s="548"/>
      <c r="U2262" s="99"/>
    </row>
    <row r="2263" spans="1:21" ht="19.5" customHeight="1">
      <c r="A2263" s="545">
        <v>2999</v>
      </c>
      <c r="B2263" s="545" t="s">
        <v>11325</v>
      </c>
      <c r="C2263" s="545" t="s">
        <v>216</v>
      </c>
      <c r="D2263" s="546"/>
      <c r="E2263" s="171" t="str">
        <f t="shared" si="35"/>
        <v>1900</v>
      </c>
      <c r="F2263" s="547">
        <v>0</v>
      </c>
      <c r="G2263" s="548">
        <v>0</v>
      </c>
      <c r="H2263" s="547">
        <v>0</v>
      </c>
      <c r="I2263" s="545" t="s">
        <v>12650</v>
      </c>
      <c r="J2263" s="545"/>
      <c r="K2263" s="545" t="s">
        <v>13413</v>
      </c>
      <c r="L2263" s="545" t="s">
        <v>15868</v>
      </c>
      <c r="M2263" s="548" t="s">
        <v>13758</v>
      </c>
      <c r="N2263" s="545" t="s">
        <v>13413</v>
      </c>
      <c r="O2263" s="545" t="s">
        <v>15869</v>
      </c>
      <c r="P2263" s="549">
        <v>2475</v>
      </c>
      <c r="Q2263" s="549">
        <v>1</v>
      </c>
      <c r="R2263" s="549">
        <v>127</v>
      </c>
      <c r="S2263" s="548"/>
      <c r="T2263" s="548"/>
      <c r="U2263" s="99"/>
    </row>
    <row r="2264" spans="1:21" ht="19.5" customHeight="1">
      <c r="A2264" s="545">
        <v>3000</v>
      </c>
      <c r="B2264" s="545" t="s">
        <v>2273</v>
      </c>
      <c r="C2264" s="545" t="s">
        <v>216</v>
      </c>
      <c r="D2264" s="546"/>
      <c r="E2264" s="171" t="str">
        <f t="shared" si="35"/>
        <v>1900</v>
      </c>
      <c r="F2264" s="547">
        <v>0</v>
      </c>
      <c r="G2264" s="548">
        <v>0</v>
      </c>
      <c r="H2264" s="547">
        <v>0</v>
      </c>
      <c r="I2264" s="545" t="s">
        <v>12650</v>
      </c>
      <c r="J2264" s="545"/>
      <c r="K2264" s="545" t="s">
        <v>13413</v>
      </c>
      <c r="L2264" s="545" t="s">
        <v>14439</v>
      </c>
      <c r="M2264" s="548" t="s">
        <v>13758</v>
      </c>
      <c r="N2264" s="545" t="s">
        <v>22166</v>
      </c>
      <c r="O2264" s="545" t="s">
        <v>15870</v>
      </c>
      <c r="P2264" s="549">
        <v>2476</v>
      </c>
      <c r="Q2264" s="549">
        <v>1</v>
      </c>
      <c r="R2264" s="549">
        <v>127</v>
      </c>
      <c r="S2264" s="548"/>
      <c r="T2264" s="548">
        <v>11</v>
      </c>
      <c r="U2264" s="99"/>
    </row>
    <row r="2265" spans="1:21" ht="19.5" customHeight="1">
      <c r="A2265" s="545">
        <v>3001</v>
      </c>
      <c r="B2265" s="545" t="s">
        <v>11324</v>
      </c>
      <c r="C2265" s="545" t="s">
        <v>216</v>
      </c>
      <c r="D2265" s="546">
        <v>46052</v>
      </c>
      <c r="E2265" s="171" t="str">
        <f t="shared" si="35"/>
        <v>2026</v>
      </c>
      <c r="F2265" s="547">
        <v>3673</v>
      </c>
      <c r="G2265" s="548">
        <v>0.19</v>
      </c>
      <c r="H2265" s="547">
        <v>3086.55</v>
      </c>
      <c r="I2265" s="545" t="s">
        <v>12650</v>
      </c>
      <c r="J2265" s="545" t="s">
        <v>13307</v>
      </c>
      <c r="K2265" s="545" t="s">
        <v>13413</v>
      </c>
      <c r="L2265" s="545" t="s">
        <v>14439</v>
      </c>
      <c r="M2265" s="548" t="s">
        <v>13758</v>
      </c>
      <c r="N2265" s="545" t="s">
        <v>22166</v>
      </c>
      <c r="O2265" s="545" t="s">
        <v>15871</v>
      </c>
      <c r="P2265" s="549">
        <v>2477</v>
      </c>
      <c r="Q2265" s="549">
        <v>1</v>
      </c>
      <c r="R2265" s="549">
        <v>127</v>
      </c>
      <c r="S2265" s="548">
        <v>2228</v>
      </c>
      <c r="T2265" s="548">
        <v>11</v>
      </c>
      <c r="U2265" s="99"/>
    </row>
    <row r="2266" spans="1:21" ht="19.5" customHeight="1">
      <c r="A2266" s="545">
        <v>3002</v>
      </c>
      <c r="B2266" s="545" t="s">
        <v>2125</v>
      </c>
      <c r="C2266" s="545" t="s">
        <v>216</v>
      </c>
      <c r="D2266" s="546">
        <v>44589</v>
      </c>
      <c r="E2266" s="171" t="str">
        <f t="shared" si="35"/>
        <v>2022</v>
      </c>
      <c r="F2266" s="547">
        <v>3011</v>
      </c>
      <c r="G2266" s="548">
        <v>0.19</v>
      </c>
      <c r="H2266" s="547">
        <v>2530.25</v>
      </c>
      <c r="I2266" s="545" t="s">
        <v>12650</v>
      </c>
      <c r="J2266" s="545" t="s">
        <v>13297</v>
      </c>
      <c r="K2266" s="545" t="s">
        <v>13413</v>
      </c>
      <c r="L2266" s="545" t="s">
        <v>15872</v>
      </c>
      <c r="M2266" s="548" t="s">
        <v>13758</v>
      </c>
      <c r="N2266" s="545" t="s">
        <v>22166</v>
      </c>
      <c r="O2266" s="545" t="s">
        <v>15873</v>
      </c>
      <c r="P2266" s="549">
        <v>2478</v>
      </c>
      <c r="Q2266" s="549">
        <v>1</v>
      </c>
      <c r="R2266" s="549">
        <v>127</v>
      </c>
      <c r="S2266" s="548">
        <v>2257</v>
      </c>
      <c r="T2266" s="548">
        <v>11</v>
      </c>
      <c r="U2266" s="99"/>
    </row>
    <row r="2267" spans="1:21" ht="19.5" customHeight="1">
      <c r="A2267" s="545">
        <v>3003</v>
      </c>
      <c r="B2267" s="545" t="s">
        <v>1863</v>
      </c>
      <c r="C2267" s="545" t="s">
        <v>216</v>
      </c>
      <c r="D2267" s="546"/>
      <c r="E2267" s="171" t="str">
        <f t="shared" si="35"/>
        <v>1900</v>
      </c>
      <c r="F2267" s="547">
        <v>0</v>
      </c>
      <c r="G2267" s="548">
        <v>0</v>
      </c>
      <c r="H2267" s="547">
        <v>0</v>
      </c>
      <c r="I2267" s="545" t="s">
        <v>12650</v>
      </c>
      <c r="J2267" s="545"/>
      <c r="K2267" s="545" t="s">
        <v>13413</v>
      </c>
      <c r="L2267" s="545" t="s">
        <v>15874</v>
      </c>
      <c r="M2267" s="548" t="s">
        <v>13758</v>
      </c>
      <c r="N2267" s="545" t="s">
        <v>22166</v>
      </c>
      <c r="O2267" s="545" t="s">
        <v>15875</v>
      </c>
      <c r="P2267" s="549">
        <v>2479</v>
      </c>
      <c r="Q2267" s="549">
        <v>1</v>
      </c>
      <c r="R2267" s="549">
        <v>127</v>
      </c>
      <c r="S2267" s="548"/>
      <c r="T2267" s="548">
        <v>11</v>
      </c>
      <c r="U2267" s="99"/>
    </row>
    <row r="2268" spans="1:21" ht="19.5" customHeight="1">
      <c r="A2268" s="545">
        <v>3004</v>
      </c>
      <c r="B2268" s="545" t="s">
        <v>11323</v>
      </c>
      <c r="C2268" s="545" t="s">
        <v>216</v>
      </c>
      <c r="D2268" s="546"/>
      <c r="E2268" s="171" t="str">
        <f t="shared" si="35"/>
        <v>1900</v>
      </c>
      <c r="F2268" s="547">
        <v>0</v>
      </c>
      <c r="G2268" s="548">
        <v>0</v>
      </c>
      <c r="H2268" s="547">
        <v>0</v>
      </c>
      <c r="I2268" s="545" t="s">
        <v>12650</v>
      </c>
      <c r="J2268" s="545"/>
      <c r="K2268" s="545" t="s">
        <v>13413</v>
      </c>
      <c r="L2268" s="545" t="s">
        <v>15876</v>
      </c>
      <c r="M2268" s="548" t="s">
        <v>13758</v>
      </c>
      <c r="N2268" s="545" t="s">
        <v>22166</v>
      </c>
      <c r="O2268" s="545" t="s">
        <v>15877</v>
      </c>
      <c r="P2268" s="549">
        <v>2480</v>
      </c>
      <c r="Q2268" s="549">
        <v>1</v>
      </c>
      <c r="R2268" s="549">
        <v>127</v>
      </c>
      <c r="S2268" s="548"/>
      <c r="T2268" s="548">
        <v>11</v>
      </c>
      <c r="U2268" s="99"/>
    </row>
    <row r="2269" spans="1:21" ht="19.5" customHeight="1">
      <c r="A2269" s="545">
        <v>3005</v>
      </c>
      <c r="B2269" s="545" t="s">
        <v>2285</v>
      </c>
      <c r="C2269" s="545" t="s">
        <v>216</v>
      </c>
      <c r="D2269" s="546"/>
      <c r="E2269" s="171" t="str">
        <f t="shared" si="35"/>
        <v>1900</v>
      </c>
      <c r="F2269" s="547">
        <v>0</v>
      </c>
      <c r="G2269" s="548">
        <v>0</v>
      </c>
      <c r="H2269" s="547">
        <v>0</v>
      </c>
      <c r="I2269" s="545" t="s">
        <v>12650</v>
      </c>
      <c r="J2269" s="545"/>
      <c r="K2269" s="545" t="s">
        <v>13413</v>
      </c>
      <c r="L2269" s="545" t="s">
        <v>15872</v>
      </c>
      <c r="M2269" s="548" t="s">
        <v>13758</v>
      </c>
      <c r="N2269" s="545" t="s">
        <v>22166</v>
      </c>
      <c r="O2269" s="545" t="s">
        <v>15878</v>
      </c>
      <c r="P2269" s="549">
        <v>2481</v>
      </c>
      <c r="Q2269" s="549">
        <v>1</v>
      </c>
      <c r="R2269" s="549">
        <v>127</v>
      </c>
      <c r="S2269" s="548"/>
      <c r="T2269" s="548">
        <v>11</v>
      </c>
      <c r="U2269" s="99"/>
    </row>
    <row r="2270" spans="1:21" ht="19.5" customHeight="1">
      <c r="A2270" s="545">
        <v>3006</v>
      </c>
      <c r="B2270" s="545" t="s">
        <v>11322</v>
      </c>
      <c r="C2270" s="545" t="s">
        <v>216</v>
      </c>
      <c r="D2270" s="546"/>
      <c r="E2270" s="171" t="str">
        <f t="shared" si="35"/>
        <v>1900</v>
      </c>
      <c r="F2270" s="547">
        <v>0</v>
      </c>
      <c r="G2270" s="548">
        <v>0</v>
      </c>
      <c r="H2270" s="547">
        <v>0</v>
      </c>
      <c r="I2270" s="545" t="s">
        <v>12650</v>
      </c>
      <c r="J2270" s="545"/>
      <c r="K2270" s="545" t="s">
        <v>13413</v>
      </c>
      <c r="L2270" s="545" t="s">
        <v>15879</v>
      </c>
      <c r="M2270" s="548" t="s">
        <v>13758</v>
      </c>
      <c r="N2270" s="545" t="s">
        <v>22166</v>
      </c>
      <c r="O2270" s="545" t="s">
        <v>15880</v>
      </c>
      <c r="P2270" s="549">
        <v>2482</v>
      </c>
      <c r="Q2270" s="549">
        <v>1</v>
      </c>
      <c r="R2270" s="549">
        <v>127</v>
      </c>
      <c r="S2270" s="548"/>
      <c r="T2270" s="548">
        <v>11</v>
      </c>
      <c r="U2270" s="99"/>
    </row>
    <row r="2271" spans="1:21" ht="19.5" customHeight="1">
      <c r="A2271" s="545">
        <v>3007</v>
      </c>
      <c r="B2271" s="545" t="s">
        <v>2361</v>
      </c>
      <c r="C2271" s="545" t="s">
        <v>216</v>
      </c>
      <c r="D2271" s="546"/>
      <c r="E2271" s="171" t="str">
        <f t="shared" si="35"/>
        <v>1900</v>
      </c>
      <c r="F2271" s="547">
        <v>0</v>
      </c>
      <c r="G2271" s="548">
        <v>0</v>
      </c>
      <c r="H2271" s="547">
        <v>0</v>
      </c>
      <c r="I2271" s="545" t="s">
        <v>12650</v>
      </c>
      <c r="J2271" s="545"/>
      <c r="K2271" s="545" t="s">
        <v>13413</v>
      </c>
      <c r="L2271" s="545" t="s">
        <v>15872</v>
      </c>
      <c r="M2271" s="548" t="s">
        <v>13758</v>
      </c>
      <c r="N2271" s="545" t="s">
        <v>22166</v>
      </c>
      <c r="O2271" s="545" t="s">
        <v>15881</v>
      </c>
      <c r="P2271" s="549">
        <v>2483</v>
      </c>
      <c r="Q2271" s="549">
        <v>1</v>
      </c>
      <c r="R2271" s="549">
        <v>127</v>
      </c>
      <c r="S2271" s="548"/>
      <c r="T2271" s="548">
        <v>11</v>
      </c>
      <c r="U2271" s="99"/>
    </row>
    <row r="2272" spans="1:21" ht="19.5" customHeight="1">
      <c r="A2272" s="545">
        <v>3008</v>
      </c>
      <c r="B2272" s="545" t="s">
        <v>2116</v>
      </c>
      <c r="C2272" s="545" t="s">
        <v>216</v>
      </c>
      <c r="D2272" s="546"/>
      <c r="E2272" s="171" t="str">
        <f t="shared" si="35"/>
        <v>1900</v>
      </c>
      <c r="F2272" s="547">
        <v>0</v>
      </c>
      <c r="G2272" s="548">
        <v>0</v>
      </c>
      <c r="H2272" s="547">
        <v>0</v>
      </c>
      <c r="I2272" s="545" t="s">
        <v>12650</v>
      </c>
      <c r="J2272" s="545"/>
      <c r="K2272" s="545" t="s">
        <v>13413</v>
      </c>
      <c r="L2272" s="545" t="s">
        <v>15872</v>
      </c>
      <c r="M2272" s="548" t="s">
        <v>13758</v>
      </c>
      <c r="N2272" s="545" t="s">
        <v>22166</v>
      </c>
      <c r="O2272" s="545" t="s">
        <v>15882</v>
      </c>
      <c r="P2272" s="549">
        <v>2484</v>
      </c>
      <c r="Q2272" s="549">
        <v>1</v>
      </c>
      <c r="R2272" s="549">
        <v>127</v>
      </c>
      <c r="S2272" s="548"/>
      <c r="T2272" s="548">
        <v>11</v>
      </c>
      <c r="U2272" s="99"/>
    </row>
    <row r="2273" spans="1:21" ht="19.5" customHeight="1">
      <c r="A2273" s="545">
        <v>3009</v>
      </c>
      <c r="B2273" s="545" t="s">
        <v>11321</v>
      </c>
      <c r="C2273" s="545" t="s">
        <v>216</v>
      </c>
      <c r="D2273" s="546"/>
      <c r="E2273" s="171" t="str">
        <f t="shared" si="35"/>
        <v>1900</v>
      </c>
      <c r="F2273" s="547">
        <v>0</v>
      </c>
      <c r="G2273" s="548">
        <v>0</v>
      </c>
      <c r="H2273" s="547">
        <v>0</v>
      </c>
      <c r="I2273" s="545" t="s">
        <v>12650</v>
      </c>
      <c r="J2273" s="545"/>
      <c r="K2273" s="545" t="s">
        <v>13413</v>
      </c>
      <c r="L2273" s="545" t="s">
        <v>15883</v>
      </c>
      <c r="M2273" s="548" t="s">
        <v>13758</v>
      </c>
      <c r="N2273" s="545" t="s">
        <v>22166</v>
      </c>
      <c r="O2273" s="545" t="s">
        <v>15884</v>
      </c>
      <c r="P2273" s="549">
        <v>2485</v>
      </c>
      <c r="Q2273" s="549">
        <v>1</v>
      </c>
      <c r="R2273" s="549">
        <v>127</v>
      </c>
      <c r="S2273" s="548"/>
      <c r="T2273" s="548">
        <v>11</v>
      </c>
      <c r="U2273" s="99"/>
    </row>
    <row r="2274" spans="1:21" ht="19.5" customHeight="1">
      <c r="A2274" s="545">
        <v>3010</v>
      </c>
      <c r="B2274" s="545" t="s">
        <v>11320</v>
      </c>
      <c r="C2274" s="545" t="s">
        <v>216</v>
      </c>
      <c r="D2274" s="546"/>
      <c r="E2274" s="171" t="str">
        <f t="shared" si="35"/>
        <v>1900</v>
      </c>
      <c r="F2274" s="547">
        <v>0</v>
      </c>
      <c r="G2274" s="548">
        <v>0</v>
      </c>
      <c r="H2274" s="547">
        <v>0</v>
      </c>
      <c r="I2274" s="545" t="s">
        <v>12650</v>
      </c>
      <c r="J2274" s="545"/>
      <c r="K2274" s="545" t="s">
        <v>13413</v>
      </c>
      <c r="L2274" s="545" t="s">
        <v>15885</v>
      </c>
      <c r="M2274" s="548" t="s">
        <v>13758</v>
      </c>
      <c r="N2274" s="545" t="s">
        <v>22166</v>
      </c>
      <c r="O2274" s="545" t="s">
        <v>14494</v>
      </c>
      <c r="P2274" s="549">
        <v>2486</v>
      </c>
      <c r="Q2274" s="549">
        <v>1</v>
      </c>
      <c r="R2274" s="549">
        <v>127</v>
      </c>
      <c r="S2274" s="548"/>
      <c r="T2274" s="548">
        <v>11</v>
      </c>
      <c r="U2274" s="99"/>
    </row>
    <row r="2275" spans="1:21" ht="19.5" customHeight="1">
      <c r="A2275" s="545">
        <v>3011</v>
      </c>
      <c r="B2275" s="545" t="s">
        <v>11319</v>
      </c>
      <c r="C2275" s="545" t="s">
        <v>216</v>
      </c>
      <c r="D2275" s="546"/>
      <c r="E2275" s="171" t="str">
        <f t="shared" si="35"/>
        <v>1900</v>
      </c>
      <c r="F2275" s="547">
        <v>0</v>
      </c>
      <c r="G2275" s="548">
        <v>0</v>
      </c>
      <c r="H2275" s="547">
        <v>0</v>
      </c>
      <c r="I2275" s="545" t="s">
        <v>12650</v>
      </c>
      <c r="J2275" s="545"/>
      <c r="K2275" s="545" t="s">
        <v>13413</v>
      </c>
      <c r="L2275" s="545" t="s">
        <v>15886</v>
      </c>
      <c r="M2275" s="548" t="s">
        <v>13758</v>
      </c>
      <c r="N2275" s="545" t="s">
        <v>22166</v>
      </c>
      <c r="O2275" s="545" t="s">
        <v>15887</v>
      </c>
      <c r="P2275" s="549">
        <v>2487</v>
      </c>
      <c r="Q2275" s="549">
        <v>1</v>
      </c>
      <c r="R2275" s="549">
        <v>127</v>
      </c>
      <c r="S2275" s="548"/>
      <c r="T2275" s="548">
        <v>11</v>
      </c>
      <c r="U2275" s="99"/>
    </row>
    <row r="2276" spans="1:21" ht="19.5" customHeight="1">
      <c r="A2276" s="545">
        <v>3012</v>
      </c>
      <c r="B2276" s="545" t="s">
        <v>2294</v>
      </c>
      <c r="C2276" s="545" t="s">
        <v>216</v>
      </c>
      <c r="D2276" s="546"/>
      <c r="E2276" s="171" t="str">
        <f t="shared" si="35"/>
        <v>1900</v>
      </c>
      <c r="F2276" s="547">
        <v>0</v>
      </c>
      <c r="G2276" s="548">
        <v>0</v>
      </c>
      <c r="H2276" s="547">
        <v>0</v>
      </c>
      <c r="I2276" s="545" t="s">
        <v>12650</v>
      </c>
      <c r="J2276" s="545"/>
      <c r="K2276" s="545" t="s">
        <v>13413</v>
      </c>
      <c r="L2276" s="545" t="s">
        <v>15888</v>
      </c>
      <c r="M2276" s="548" t="s">
        <v>13758</v>
      </c>
      <c r="N2276" s="545" t="s">
        <v>22166</v>
      </c>
      <c r="O2276" s="545" t="s">
        <v>15889</v>
      </c>
      <c r="P2276" s="549">
        <v>2488</v>
      </c>
      <c r="Q2276" s="549">
        <v>1</v>
      </c>
      <c r="R2276" s="549">
        <v>127</v>
      </c>
      <c r="S2276" s="548"/>
      <c r="T2276" s="548">
        <v>11</v>
      </c>
      <c r="U2276" s="99"/>
    </row>
    <row r="2277" spans="1:21" ht="19.5" customHeight="1">
      <c r="A2277" s="545">
        <v>3013</v>
      </c>
      <c r="B2277" s="545" t="s">
        <v>11318</v>
      </c>
      <c r="C2277" s="545" t="s">
        <v>216</v>
      </c>
      <c r="D2277" s="546"/>
      <c r="E2277" s="171" t="str">
        <f t="shared" si="35"/>
        <v>1900</v>
      </c>
      <c r="F2277" s="547">
        <v>0</v>
      </c>
      <c r="G2277" s="548">
        <v>0</v>
      </c>
      <c r="H2277" s="547">
        <v>0</v>
      </c>
      <c r="I2277" s="545" t="s">
        <v>12686</v>
      </c>
      <c r="J2277" s="545"/>
      <c r="K2277" s="545" t="s">
        <v>13413</v>
      </c>
      <c r="L2277" s="545" t="s">
        <v>15890</v>
      </c>
      <c r="M2277" s="548" t="s">
        <v>13758</v>
      </c>
      <c r="N2277" s="545" t="s">
        <v>22166</v>
      </c>
      <c r="O2277" s="545" t="s">
        <v>15891</v>
      </c>
      <c r="P2277" s="549">
        <v>2489</v>
      </c>
      <c r="Q2277" s="549">
        <v>1</v>
      </c>
      <c r="R2277" s="549">
        <v>131</v>
      </c>
      <c r="S2277" s="548"/>
      <c r="T2277" s="548">
        <v>11</v>
      </c>
      <c r="U2277" s="99"/>
    </row>
    <row r="2278" spans="1:21" ht="19.5" customHeight="1">
      <c r="A2278" s="545">
        <v>3014</v>
      </c>
      <c r="B2278" s="545" t="s">
        <v>2213</v>
      </c>
      <c r="C2278" s="545" t="s">
        <v>216</v>
      </c>
      <c r="D2278" s="546"/>
      <c r="E2278" s="171" t="str">
        <f t="shared" si="35"/>
        <v>1900</v>
      </c>
      <c r="F2278" s="547">
        <v>0</v>
      </c>
      <c r="G2278" s="548">
        <v>0</v>
      </c>
      <c r="H2278" s="547">
        <v>0</v>
      </c>
      <c r="I2278" s="545" t="s">
        <v>12686</v>
      </c>
      <c r="J2278" s="545"/>
      <c r="K2278" s="545" t="s">
        <v>13413</v>
      </c>
      <c r="L2278" s="545" t="s">
        <v>13413</v>
      </c>
      <c r="M2278" s="548" t="s">
        <v>13758</v>
      </c>
      <c r="N2278" s="545" t="s">
        <v>22166</v>
      </c>
      <c r="O2278" s="545" t="s">
        <v>15892</v>
      </c>
      <c r="P2278" s="549">
        <v>2490</v>
      </c>
      <c r="Q2278" s="549">
        <v>1</v>
      </c>
      <c r="R2278" s="549">
        <v>131</v>
      </c>
      <c r="S2278" s="548"/>
      <c r="T2278" s="548">
        <v>11</v>
      </c>
      <c r="U2278" s="99"/>
    </row>
    <row r="2279" spans="1:21" ht="19.5" customHeight="1">
      <c r="A2279" s="545">
        <v>3015</v>
      </c>
      <c r="B2279" s="545" t="s">
        <v>2016</v>
      </c>
      <c r="C2279" s="545" t="s">
        <v>216</v>
      </c>
      <c r="D2279" s="546"/>
      <c r="E2279" s="171" t="str">
        <f t="shared" si="35"/>
        <v>1900</v>
      </c>
      <c r="F2279" s="547">
        <v>0</v>
      </c>
      <c r="G2279" s="548">
        <v>0</v>
      </c>
      <c r="H2279" s="547">
        <v>0</v>
      </c>
      <c r="I2279" s="545" t="s">
        <v>12650</v>
      </c>
      <c r="J2279" s="545"/>
      <c r="K2279" s="545" t="s">
        <v>13413</v>
      </c>
      <c r="L2279" s="545" t="s">
        <v>15893</v>
      </c>
      <c r="M2279" s="548" t="s">
        <v>13758</v>
      </c>
      <c r="N2279" s="545" t="s">
        <v>22166</v>
      </c>
      <c r="O2279" s="545" t="s">
        <v>15894</v>
      </c>
      <c r="P2279" s="549">
        <v>2491</v>
      </c>
      <c r="Q2279" s="549">
        <v>1</v>
      </c>
      <c r="R2279" s="549">
        <v>127</v>
      </c>
      <c r="S2279" s="548"/>
      <c r="T2279" s="548">
        <v>11</v>
      </c>
      <c r="U2279" s="99"/>
    </row>
    <row r="2280" spans="1:21" ht="19.5" customHeight="1">
      <c r="A2280" s="545">
        <v>3016</v>
      </c>
      <c r="B2280" s="545" t="s">
        <v>2266</v>
      </c>
      <c r="C2280" s="545" t="s">
        <v>216</v>
      </c>
      <c r="D2280" s="546"/>
      <c r="E2280" s="171" t="str">
        <f t="shared" si="35"/>
        <v>1900</v>
      </c>
      <c r="F2280" s="547">
        <v>0</v>
      </c>
      <c r="G2280" s="548">
        <v>0</v>
      </c>
      <c r="H2280" s="547">
        <v>0</v>
      </c>
      <c r="I2280" s="545" t="s">
        <v>12650</v>
      </c>
      <c r="J2280" s="545"/>
      <c r="K2280" s="545" t="s">
        <v>13413</v>
      </c>
      <c r="L2280" s="545" t="s">
        <v>13413</v>
      </c>
      <c r="M2280" s="548" t="s">
        <v>13758</v>
      </c>
      <c r="N2280" s="545" t="s">
        <v>22166</v>
      </c>
      <c r="O2280" s="545" t="s">
        <v>15895</v>
      </c>
      <c r="P2280" s="549">
        <v>2492</v>
      </c>
      <c r="Q2280" s="549">
        <v>1</v>
      </c>
      <c r="R2280" s="549">
        <v>127</v>
      </c>
      <c r="S2280" s="548"/>
      <c r="T2280" s="548">
        <v>11</v>
      </c>
      <c r="U2280" s="99"/>
    </row>
    <row r="2281" spans="1:21" ht="19.5" customHeight="1">
      <c r="A2281" s="545">
        <v>3017</v>
      </c>
      <c r="B2281" s="545" t="s">
        <v>2015</v>
      </c>
      <c r="C2281" s="545" t="s">
        <v>216</v>
      </c>
      <c r="D2281" s="546"/>
      <c r="E2281" s="171" t="str">
        <f t="shared" si="35"/>
        <v>1900</v>
      </c>
      <c r="F2281" s="547">
        <v>0</v>
      </c>
      <c r="G2281" s="548">
        <v>0</v>
      </c>
      <c r="H2281" s="547">
        <v>0</v>
      </c>
      <c r="I2281" s="545" t="s">
        <v>12650</v>
      </c>
      <c r="J2281" s="545"/>
      <c r="K2281" s="545" t="s">
        <v>13413</v>
      </c>
      <c r="L2281" s="545" t="s">
        <v>15896</v>
      </c>
      <c r="M2281" s="548" t="s">
        <v>13758</v>
      </c>
      <c r="N2281" s="545" t="s">
        <v>22166</v>
      </c>
      <c r="O2281" s="545" t="s">
        <v>15897</v>
      </c>
      <c r="P2281" s="549">
        <v>2493</v>
      </c>
      <c r="Q2281" s="549">
        <v>1</v>
      </c>
      <c r="R2281" s="549">
        <v>127</v>
      </c>
      <c r="S2281" s="548"/>
      <c r="T2281" s="548">
        <v>11</v>
      </c>
      <c r="U2281" s="99"/>
    </row>
    <row r="2282" spans="1:21" ht="19.5" customHeight="1">
      <c r="A2282" s="545">
        <v>3018</v>
      </c>
      <c r="B2282" s="545" t="s">
        <v>2270</v>
      </c>
      <c r="C2282" s="545" t="s">
        <v>216</v>
      </c>
      <c r="D2282" s="546">
        <v>46084</v>
      </c>
      <c r="E2282" s="171" t="str">
        <f t="shared" si="35"/>
        <v>2026</v>
      </c>
      <c r="F2282" s="547">
        <v>7200</v>
      </c>
      <c r="G2282" s="548">
        <v>0.19</v>
      </c>
      <c r="H2282" s="547">
        <v>6050.42</v>
      </c>
      <c r="I2282" s="545" t="s">
        <v>12650</v>
      </c>
      <c r="J2282" s="545" t="s">
        <v>13296</v>
      </c>
      <c r="K2282" s="545" t="s">
        <v>15898</v>
      </c>
      <c r="L2282" s="545" t="s">
        <v>15899</v>
      </c>
      <c r="M2282" s="548" t="s">
        <v>13758</v>
      </c>
      <c r="N2282" s="545" t="s">
        <v>22166</v>
      </c>
      <c r="O2282" s="545" t="s">
        <v>15900</v>
      </c>
      <c r="P2282" s="549">
        <v>2494</v>
      </c>
      <c r="Q2282" s="549">
        <v>1</v>
      </c>
      <c r="R2282" s="549">
        <v>127</v>
      </c>
      <c r="S2282" s="548">
        <v>2218</v>
      </c>
      <c r="T2282" s="548">
        <v>11</v>
      </c>
      <c r="U2282" s="99"/>
    </row>
    <row r="2283" spans="1:21" ht="19.5" customHeight="1">
      <c r="A2283" s="545">
        <v>3019</v>
      </c>
      <c r="B2283" s="545" t="s">
        <v>2113</v>
      </c>
      <c r="C2283" s="545" t="s">
        <v>216</v>
      </c>
      <c r="D2283" s="546"/>
      <c r="E2283" s="171" t="str">
        <f t="shared" si="35"/>
        <v>1900</v>
      </c>
      <c r="F2283" s="547">
        <v>0</v>
      </c>
      <c r="G2283" s="548">
        <v>0</v>
      </c>
      <c r="H2283" s="547">
        <v>0</v>
      </c>
      <c r="I2283" s="545" t="s">
        <v>12650</v>
      </c>
      <c r="J2283" s="545"/>
      <c r="K2283" s="545" t="s">
        <v>13413</v>
      </c>
      <c r="L2283" s="545" t="s">
        <v>15901</v>
      </c>
      <c r="M2283" s="548" t="s">
        <v>13758</v>
      </c>
      <c r="N2283" s="545" t="s">
        <v>22166</v>
      </c>
      <c r="O2283" s="545" t="s">
        <v>15902</v>
      </c>
      <c r="P2283" s="549">
        <v>2495</v>
      </c>
      <c r="Q2283" s="549">
        <v>1</v>
      </c>
      <c r="R2283" s="549">
        <v>127</v>
      </c>
      <c r="S2283" s="548"/>
      <c r="T2283" s="548">
        <v>11</v>
      </c>
      <c r="U2283" s="99"/>
    </row>
    <row r="2284" spans="1:21" ht="19.5" customHeight="1">
      <c r="A2284" s="545">
        <v>3020</v>
      </c>
      <c r="B2284" s="545" t="s">
        <v>2126</v>
      </c>
      <c r="C2284" s="545" t="s">
        <v>216</v>
      </c>
      <c r="D2284" s="546"/>
      <c r="E2284" s="171" t="str">
        <f t="shared" si="35"/>
        <v>1900</v>
      </c>
      <c r="F2284" s="547">
        <v>0</v>
      </c>
      <c r="G2284" s="548">
        <v>0</v>
      </c>
      <c r="H2284" s="547">
        <v>0</v>
      </c>
      <c r="I2284" s="545" t="s">
        <v>12650</v>
      </c>
      <c r="J2284" s="545"/>
      <c r="K2284" s="545" t="s">
        <v>13413</v>
      </c>
      <c r="L2284" s="545" t="s">
        <v>15903</v>
      </c>
      <c r="M2284" s="548" t="s">
        <v>13758</v>
      </c>
      <c r="N2284" s="545" t="s">
        <v>22166</v>
      </c>
      <c r="O2284" s="545" t="s">
        <v>15904</v>
      </c>
      <c r="P2284" s="549">
        <v>2496</v>
      </c>
      <c r="Q2284" s="549">
        <v>1</v>
      </c>
      <c r="R2284" s="549">
        <v>127</v>
      </c>
      <c r="S2284" s="548"/>
      <c r="T2284" s="548">
        <v>11</v>
      </c>
      <c r="U2284" s="99"/>
    </row>
    <row r="2285" spans="1:21" ht="19.5" customHeight="1">
      <c r="A2285" s="545">
        <v>3021</v>
      </c>
      <c r="B2285" s="545" t="s">
        <v>2128</v>
      </c>
      <c r="C2285" s="545" t="s">
        <v>216</v>
      </c>
      <c r="D2285" s="546"/>
      <c r="E2285" s="171" t="str">
        <f t="shared" si="35"/>
        <v>1900</v>
      </c>
      <c r="F2285" s="547">
        <v>0</v>
      </c>
      <c r="G2285" s="548">
        <v>0</v>
      </c>
      <c r="H2285" s="547">
        <v>0</v>
      </c>
      <c r="I2285" s="545" t="s">
        <v>12650</v>
      </c>
      <c r="J2285" s="545"/>
      <c r="K2285" s="545" t="s">
        <v>13413</v>
      </c>
      <c r="L2285" s="545" t="s">
        <v>15905</v>
      </c>
      <c r="M2285" s="548" t="s">
        <v>13758</v>
      </c>
      <c r="N2285" s="545" t="s">
        <v>22166</v>
      </c>
      <c r="O2285" s="545" t="s">
        <v>15906</v>
      </c>
      <c r="P2285" s="549">
        <v>2497</v>
      </c>
      <c r="Q2285" s="549">
        <v>1</v>
      </c>
      <c r="R2285" s="549">
        <v>127</v>
      </c>
      <c r="S2285" s="548"/>
      <c r="T2285" s="548">
        <v>11</v>
      </c>
      <c r="U2285" s="99"/>
    </row>
    <row r="2286" spans="1:21" ht="19.5" customHeight="1">
      <c r="A2286" s="545">
        <v>3022</v>
      </c>
      <c r="B2286" s="545" t="s">
        <v>11317</v>
      </c>
      <c r="C2286" s="545" t="s">
        <v>216</v>
      </c>
      <c r="D2286" s="546"/>
      <c r="E2286" s="171" t="str">
        <f t="shared" si="35"/>
        <v>1900</v>
      </c>
      <c r="F2286" s="547">
        <v>0</v>
      </c>
      <c r="G2286" s="548">
        <v>0</v>
      </c>
      <c r="H2286" s="547">
        <v>0</v>
      </c>
      <c r="I2286" s="545" t="s">
        <v>12650</v>
      </c>
      <c r="J2286" s="545"/>
      <c r="K2286" s="545" t="s">
        <v>13413</v>
      </c>
      <c r="L2286" s="545" t="s">
        <v>15907</v>
      </c>
      <c r="M2286" s="548" t="s">
        <v>13758</v>
      </c>
      <c r="N2286" s="545" t="s">
        <v>22166</v>
      </c>
      <c r="O2286" s="545" t="s">
        <v>15908</v>
      </c>
      <c r="P2286" s="549">
        <v>2498</v>
      </c>
      <c r="Q2286" s="549">
        <v>1</v>
      </c>
      <c r="R2286" s="549">
        <v>127</v>
      </c>
      <c r="S2286" s="548"/>
      <c r="T2286" s="548">
        <v>11</v>
      </c>
      <c r="U2286" s="99"/>
    </row>
    <row r="2287" spans="1:21" ht="19.5" customHeight="1">
      <c r="A2287" s="545">
        <v>3023</v>
      </c>
      <c r="B2287" s="545" t="s">
        <v>2286</v>
      </c>
      <c r="C2287" s="545" t="s">
        <v>216</v>
      </c>
      <c r="D2287" s="546"/>
      <c r="E2287" s="171" t="str">
        <f t="shared" si="35"/>
        <v>1900</v>
      </c>
      <c r="F2287" s="547">
        <v>0</v>
      </c>
      <c r="G2287" s="548">
        <v>0</v>
      </c>
      <c r="H2287" s="547">
        <v>0</v>
      </c>
      <c r="I2287" s="545" t="s">
        <v>12650</v>
      </c>
      <c r="J2287" s="545"/>
      <c r="K2287" s="545" t="s">
        <v>13413</v>
      </c>
      <c r="L2287" s="545" t="s">
        <v>15909</v>
      </c>
      <c r="M2287" s="548" t="s">
        <v>13758</v>
      </c>
      <c r="N2287" s="545" t="s">
        <v>22166</v>
      </c>
      <c r="O2287" s="545" t="s">
        <v>15910</v>
      </c>
      <c r="P2287" s="549">
        <v>2499</v>
      </c>
      <c r="Q2287" s="549">
        <v>1</v>
      </c>
      <c r="R2287" s="549">
        <v>127</v>
      </c>
      <c r="S2287" s="548"/>
      <c r="T2287" s="548">
        <v>11</v>
      </c>
      <c r="U2287" s="99"/>
    </row>
    <row r="2288" spans="1:21" ht="19.5" customHeight="1">
      <c r="A2288" s="545">
        <v>3025</v>
      </c>
      <c r="B2288" s="545" t="s">
        <v>2363</v>
      </c>
      <c r="C2288" s="545" t="s">
        <v>216</v>
      </c>
      <c r="D2288" s="546"/>
      <c r="E2288" s="171" t="str">
        <f t="shared" si="35"/>
        <v>1900</v>
      </c>
      <c r="F2288" s="547">
        <v>0</v>
      </c>
      <c r="G2288" s="548">
        <v>0</v>
      </c>
      <c r="H2288" s="547">
        <v>0</v>
      </c>
      <c r="I2288" s="545" t="s">
        <v>12650</v>
      </c>
      <c r="J2288" s="545"/>
      <c r="K2288" s="545" t="s">
        <v>13413</v>
      </c>
      <c r="L2288" s="545" t="s">
        <v>15911</v>
      </c>
      <c r="M2288" s="548" t="s">
        <v>13758</v>
      </c>
      <c r="N2288" s="545" t="s">
        <v>22166</v>
      </c>
      <c r="O2288" s="545" t="s">
        <v>15912</v>
      </c>
      <c r="P2288" s="549">
        <v>2501</v>
      </c>
      <c r="Q2288" s="549">
        <v>1</v>
      </c>
      <c r="R2288" s="549">
        <v>127</v>
      </c>
      <c r="S2288" s="548"/>
      <c r="T2288" s="548">
        <v>11</v>
      </c>
      <c r="U2288" s="99"/>
    </row>
    <row r="2289" spans="1:21" ht="19.5" customHeight="1">
      <c r="A2289" s="545">
        <v>3026</v>
      </c>
      <c r="B2289" s="545" t="s">
        <v>2119</v>
      </c>
      <c r="C2289" s="545" t="s">
        <v>216</v>
      </c>
      <c r="D2289" s="546"/>
      <c r="E2289" s="171" t="str">
        <f t="shared" si="35"/>
        <v>1900</v>
      </c>
      <c r="F2289" s="547">
        <v>0</v>
      </c>
      <c r="G2289" s="548">
        <v>0</v>
      </c>
      <c r="H2289" s="547">
        <v>0</v>
      </c>
      <c r="I2289" s="545" t="s">
        <v>12650</v>
      </c>
      <c r="J2289" s="545"/>
      <c r="K2289" s="545" t="s">
        <v>13413</v>
      </c>
      <c r="L2289" s="545" t="s">
        <v>15913</v>
      </c>
      <c r="M2289" s="548" t="s">
        <v>13758</v>
      </c>
      <c r="N2289" s="545" t="s">
        <v>22166</v>
      </c>
      <c r="O2289" s="545" t="s">
        <v>15914</v>
      </c>
      <c r="P2289" s="549">
        <v>2502</v>
      </c>
      <c r="Q2289" s="549">
        <v>1</v>
      </c>
      <c r="R2289" s="549">
        <v>127</v>
      </c>
      <c r="S2289" s="548"/>
      <c r="T2289" s="548">
        <v>11</v>
      </c>
      <c r="U2289" s="99"/>
    </row>
    <row r="2290" spans="1:21" ht="19.5" customHeight="1">
      <c r="A2290" s="545">
        <v>3027</v>
      </c>
      <c r="B2290" s="545" t="s">
        <v>2138</v>
      </c>
      <c r="C2290" s="545" t="s">
        <v>216</v>
      </c>
      <c r="D2290" s="546"/>
      <c r="E2290" s="171" t="str">
        <f t="shared" si="35"/>
        <v>1900</v>
      </c>
      <c r="F2290" s="547">
        <v>0</v>
      </c>
      <c r="G2290" s="548">
        <v>0</v>
      </c>
      <c r="H2290" s="547">
        <v>0</v>
      </c>
      <c r="I2290" s="545" t="s">
        <v>12650</v>
      </c>
      <c r="J2290" s="545"/>
      <c r="K2290" s="545" t="s">
        <v>13413</v>
      </c>
      <c r="L2290" s="545" t="s">
        <v>15915</v>
      </c>
      <c r="M2290" s="548" t="s">
        <v>13758</v>
      </c>
      <c r="N2290" s="545" t="s">
        <v>22166</v>
      </c>
      <c r="O2290" s="545" t="s">
        <v>15916</v>
      </c>
      <c r="P2290" s="549">
        <v>2503</v>
      </c>
      <c r="Q2290" s="549">
        <v>1</v>
      </c>
      <c r="R2290" s="549">
        <v>127</v>
      </c>
      <c r="S2290" s="548"/>
      <c r="T2290" s="548">
        <v>11</v>
      </c>
      <c r="U2290" s="99"/>
    </row>
    <row r="2291" spans="1:21" ht="19.5" customHeight="1">
      <c r="A2291" s="545">
        <v>3028</v>
      </c>
      <c r="B2291" s="545" t="s">
        <v>11316</v>
      </c>
      <c r="C2291" s="545" t="s">
        <v>216</v>
      </c>
      <c r="D2291" s="546"/>
      <c r="E2291" s="171" t="str">
        <f t="shared" si="35"/>
        <v>1900</v>
      </c>
      <c r="F2291" s="547">
        <v>0</v>
      </c>
      <c r="G2291" s="548">
        <v>0</v>
      </c>
      <c r="H2291" s="547">
        <v>0</v>
      </c>
      <c r="I2291" s="545" t="s">
        <v>12650</v>
      </c>
      <c r="J2291" s="545"/>
      <c r="K2291" s="545" t="s">
        <v>13413</v>
      </c>
      <c r="L2291" s="545" t="s">
        <v>15917</v>
      </c>
      <c r="M2291" s="548" t="s">
        <v>13758</v>
      </c>
      <c r="N2291" s="545" t="s">
        <v>22166</v>
      </c>
      <c r="O2291" s="545" t="s">
        <v>15918</v>
      </c>
      <c r="P2291" s="549">
        <v>2504</v>
      </c>
      <c r="Q2291" s="549">
        <v>1</v>
      </c>
      <c r="R2291" s="549">
        <v>127</v>
      </c>
      <c r="S2291" s="548"/>
      <c r="T2291" s="548">
        <v>11</v>
      </c>
      <c r="U2291" s="99"/>
    </row>
    <row r="2292" spans="1:21" ht="19.5" customHeight="1">
      <c r="A2292" s="545">
        <v>3029</v>
      </c>
      <c r="B2292" s="545" t="s">
        <v>11315</v>
      </c>
      <c r="C2292" s="545" t="s">
        <v>216</v>
      </c>
      <c r="D2292" s="546"/>
      <c r="E2292" s="171" t="str">
        <f t="shared" si="35"/>
        <v>1900</v>
      </c>
      <c r="F2292" s="547">
        <v>0</v>
      </c>
      <c r="G2292" s="548">
        <v>0</v>
      </c>
      <c r="H2292" s="547">
        <v>0</v>
      </c>
      <c r="I2292" s="545" t="s">
        <v>12650</v>
      </c>
      <c r="J2292" s="545"/>
      <c r="K2292" s="545" t="s">
        <v>13413</v>
      </c>
      <c r="L2292" s="545" t="s">
        <v>15919</v>
      </c>
      <c r="M2292" s="548" t="s">
        <v>13758</v>
      </c>
      <c r="N2292" s="545" t="s">
        <v>22166</v>
      </c>
      <c r="O2292" s="545" t="s">
        <v>15920</v>
      </c>
      <c r="P2292" s="549">
        <v>2505</v>
      </c>
      <c r="Q2292" s="549">
        <v>1</v>
      </c>
      <c r="R2292" s="549">
        <v>127</v>
      </c>
      <c r="S2292" s="548"/>
      <c r="T2292" s="548">
        <v>11</v>
      </c>
      <c r="U2292" s="99"/>
    </row>
    <row r="2293" spans="1:21" ht="19.5" customHeight="1">
      <c r="A2293" s="545">
        <v>3030</v>
      </c>
      <c r="B2293" s="545" t="s">
        <v>2118</v>
      </c>
      <c r="C2293" s="545" t="s">
        <v>216</v>
      </c>
      <c r="D2293" s="546"/>
      <c r="E2293" s="171" t="str">
        <f t="shared" si="35"/>
        <v>1900</v>
      </c>
      <c r="F2293" s="547">
        <v>0</v>
      </c>
      <c r="G2293" s="548">
        <v>0</v>
      </c>
      <c r="H2293" s="547">
        <v>0</v>
      </c>
      <c r="I2293" s="545" t="s">
        <v>12650</v>
      </c>
      <c r="J2293" s="545"/>
      <c r="K2293" s="545" t="s">
        <v>13413</v>
      </c>
      <c r="L2293" s="545" t="s">
        <v>15921</v>
      </c>
      <c r="M2293" s="548" t="s">
        <v>13758</v>
      </c>
      <c r="N2293" s="545" t="s">
        <v>22166</v>
      </c>
      <c r="O2293" s="545" t="s">
        <v>15922</v>
      </c>
      <c r="P2293" s="549">
        <v>2506</v>
      </c>
      <c r="Q2293" s="549">
        <v>1</v>
      </c>
      <c r="R2293" s="549">
        <v>127</v>
      </c>
      <c r="S2293" s="548"/>
      <c r="T2293" s="548">
        <v>11</v>
      </c>
      <c r="U2293" s="99"/>
    </row>
    <row r="2294" spans="1:21" ht="19.5" customHeight="1">
      <c r="A2294" s="545">
        <v>3031</v>
      </c>
      <c r="B2294" s="545" t="s">
        <v>2274</v>
      </c>
      <c r="C2294" s="545" t="s">
        <v>216</v>
      </c>
      <c r="D2294" s="546"/>
      <c r="E2294" s="171" t="str">
        <f t="shared" si="35"/>
        <v>1900</v>
      </c>
      <c r="F2294" s="547">
        <v>0</v>
      </c>
      <c r="G2294" s="548">
        <v>0</v>
      </c>
      <c r="H2294" s="547">
        <v>0</v>
      </c>
      <c r="I2294" s="545" t="s">
        <v>12650</v>
      </c>
      <c r="J2294" s="545"/>
      <c r="K2294" s="545" t="s">
        <v>13413</v>
      </c>
      <c r="L2294" s="545" t="s">
        <v>15923</v>
      </c>
      <c r="M2294" s="548" t="s">
        <v>13758</v>
      </c>
      <c r="N2294" s="545" t="s">
        <v>22166</v>
      </c>
      <c r="O2294" s="545" t="s">
        <v>15924</v>
      </c>
      <c r="P2294" s="549">
        <v>2507</v>
      </c>
      <c r="Q2294" s="549">
        <v>1</v>
      </c>
      <c r="R2294" s="549">
        <v>127</v>
      </c>
      <c r="S2294" s="548"/>
      <c r="T2294" s="548">
        <v>11</v>
      </c>
      <c r="U2294" s="99"/>
    </row>
    <row r="2295" spans="1:21" ht="19.5" customHeight="1">
      <c r="A2295" s="545">
        <v>3032</v>
      </c>
      <c r="B2295" s="545" t="s">
        <v>2132</v>
      </c>
      <c r="C2295" s="545" t="s">
        <v>216</v>
      </c>
      <c r="D2295" s="546"/>
      <c r="E2295" s="171" t="str">
        <f t="shared" si="35"/>
        <v>1900</v>
      </c>
      <c r="F2295" s="547">
        <v>0</v>
      </c>
      <c r="G2295" s="548">
        <v>0</v>
      </c>
      <c r="H2295" s="547">
        <v>0</v>
      </c>
      <c r="I2295" s="545" t="s">
        <v>12650</v>
      </c>
      <c r="J2295" s="545"/>
      <c r="K2295" s="545" t="s">
        <v>13413</v>
      </c>
      <c r="L2295" s="545" t="s">
        <v>15925</v>
      </c>
      <c r="M2295" s="548" t="s">
        <v>13758</v>
      </c>
      <c r="N2295" s="545" t="s">
        <v>22166</v>
      </c>
      <c r="O2295" s="545" t="s">
        <v>15926</v>
      </c>
      <c r="P2295" s="549">
        <v>2508</v>
      </c>
      <c r="Q2295" s="549">
        <v>1</v>
      </c>
      <c r="R2295" s="549">
        <v>127</v>
      </c>
      <c r="S2295" s="548"/>
      <c r="T2295" s="548">
        <v>11</v>
      </c>
      <c r="U2295" s="99"/>
    </row>
    <row r="2296" spans="1:21" ht="19.5" customHeight="1">
      <c r="A2296" s="545">
        <v>3033</v>
      </c>
      <c r="B2296" s="545" t="s">
        <v>1866</v>
      </c>
      <c r="C2296" s="545" t="s">
        <v>216</v>
      </c>
      <c r="D2296" s="546"/>
      <c r="E2296" s="171" t="str">
        <f t="shared" si="35"/>
        <v>1900</v>
      </c>
      <c r="F2296" s="547">
        <v>0</v>
      </c>
      <c r="G2296" s="548">
        <v>0</v>
      </c>
      <c r="H2296" s="547">
        <v>0</v>
      </c>
      <c r="I2296" s="545" t="s">
        <v>12650</v>
      </c>
      <c r="J2296" s="545"/>
      <c r="K2296" s="545" t="s">
        <v>13413</v>
      </c>
      <c r="L2296" s="545" t="s">
        <v>15927</v>
      </c>
      <c r="M2296" s="548" t="s">
        <v>13758</v>
      </c>
      <c r="N2296" s="545" t="s">
        <v>22166</v>
      </c>
      <c r="O2296" s="545" t="s">
        <v>15928</v>
      </c>
      <c r="P2296" s="549">
        <v>2509</v>
      </c>
      <c r="Q2296" s="549">
        <v>1</v>
      </c>
      <c r="R2296" s="549">
        <v>127</v>
      </c>
      <c r="S2296" s="548"/>
      <c r="T2296" s="548">
        <v>11</v>
      </c>
      <c r="U2296" s="99"/>
    </row>
    <row r="2297" spans="1:21" ht="19.5" customHeight="1">
      <c r="A2297" s="545">
        <v>3034</v>
      </c>
      <c r="B2297" s="545" t="s">
        <v>11314</v>
      </c>
      <c r="C2297" s="545" t="s">
        <v>216</v>
      </c>
      <c r="D2297" s="546"/>
      <c r="E2297" s="171" t="str">
        <f t="shared" si="35"/>
        <v>1900</v>
      </c>
      <c r="F2297" s="547">
        <v>0</v>
      </c>
      <c r="G2297" s="548">
        <v>0</v>
      </c>
      <c r="H2297" s="547">
        <v>0</v>
      </c>
      <c r="I2297" s="545" t="s">
        <v>12650</v>
      </c>
      <c r="J2297" s="545"/>
      <c r="K2297" s="545" t="s">
        <v>13413</v>
      </c>
      <c r="L2297" s="545" t="s">
        <v>15929</v>
      </c>
      <c r="M2297" s="548" t="s">
        <v>13758</v>
      </c>
      <c r="N2297" s="545" t="s">
        <v>22166</v>
      </c>
      <c r="O2297" s="545" t="s">
        <v>15930</v>
      </c>
      <c r="P2297" s="549">
        <v>2510</v>
      </c>
      <c r="Q2297" s="549">
        <v>1</v>
      </c>
      <c r="R2297" s="549">
        <v>127</v>
      </c>
      <c r="S2297" s="548"/>
      <c r="T2297" s="548">
        <v>11</v>
      </c>
      <c r="U2297" s="99"/>
    </row>
    <row r="2298" spans="1:21" ht="19.5" customHeight="1">
      <c r="A2298" s="545">
        <v>3035</v>
      </c>
      <c r="B2298" s="545" t="s">
        <v>11313</v>
      </c>
      <c r="C2298" s="545" t="s">
        <v>221</v>
      </c>
      <c r="D2298" s="546"/>
      <c r="E2298" s="171" t="str">
        <f t="shared" si="35"/>
        <v>1900</v>
      </c>
      <c r="F2298" s="547">
        <v>0</v>
      </c>
      <c r="G2298" s="548">
        <v>0</v>
      </c>
      <c r="H2298" s="547">
        <v>0</v>
      </c>
      <c r="I2298" s="545" t="s">
        <v>12640</v>
      </c>
      <c r="J2298" s="545"/>
      <c r="K2298" s="545" t="s">
        <v>13413</v>
      </c>
      <c r="L2298" s="545" t="s">
        <v>13413</v>
      </c>
      <c r="M2298" s="548" t="s">
        <v>13758</v>
      </c>
      <c r="N2298" s="545" t="s">
        <v>13413</v>
      </c>
      <c r="O2298" s="545" t="s">
        <v>13413</v>
      </c>
      <c r="P2298" s="549">
        <v>2511</v>
      </c>
      <c r="Q2298" s="549">
        <v>1</v>
      </c>
      <c r="R2298" s="549">
        <v>1</v>
      </c>
      <c r="S2298" s="548"/>
      <c r="T2298" s="548"/>
      <c r="U2298" s="99"/>
    </row>
    <row r="2299" spans="1:21" ht="19.5" customHeight="1">
      <c r="A2299" s="545">
        <v>3036</v>
      </c>
      <c r="B2299" s="545" t="s">
        <v>11312</v>
      </c>
      <c r="C2299" s="545" t="s">
        <v>216</v>
      </c>
      <c r="D2299" s="546"/>
      <c r="E2299" s="171" t="str">
        <f t="shared" si="35"/>
        <v>1900</v>
      </c>
      <c r="F2299" s="547">
        <v>0</v>
      </c>
      <c r="G2299" s="548">
        <v>0</v>
      </c>
      <c r="H2299" s="547">
        <v>0</v>
      </c>
      <c r="I2299" s="545" t="s">
        <v>12650</v>
      </c>
      <c r="J2299" s="545"/>
      <c r="K2299" s="545" t="s">
        <v>13413</v>
      </c>
      <c r="L2299" s="545" t="s">
        <v>15931</v>
      </c>
      <c r="M2299" s="548" t="s">
        <v>13758</v>
      </c>
      <c r="N2299" s="545" t="s">
        <v>22166</v>
      </c>
      <c r="O2299" s="545" t="s">
        <v>15932</v>
      </c>
      <c r="P2299" s="549">
        <v>2512</v>
      </c>
      <c r="Q2299" s="549">
        <v>1</v>
      </c>
      <c r="R2299" s="549">
        <v>127</v>
      </c>
      <c r="S2299" s="548"/>
      <c r="T2299" s="548">
        <v>11</v>
      </c>
      <c r="U2299" s="99"/>
    </row>
    <row r="2300" spans="1:21" ht="19.5" customHeight="1">
      <c r="A2300" s="545">
        <v>3037</v>
      </c>
      <c r="B2300" s="545" t="s">
        <v>11311</v>
      </c>
      <c r="C2300" s="545" t="s">
        <v>216</v>
      </c>
      <c r="D2300" s="546"/>
      <c r="E2300" s="171" t="str">
        <f t="shared" si="35"/>
        <v>1900</v>
      </c>
      <c r="F2300" s="547">
        <v>0</v>
      </c>
      <c r="G2300" s="548">
        <v>0</v>
      </c>
      <c r="H2300" s="547">
        <v>0</v>
      </c>
      <c r="I2300" s="545" t="s">
        <v>12650</v>
      </c>
      <c r="J2300" s="545"/>
      <c r="K2300" s="545" t="s">
        <v>13413</v>
      </c>
      <c r="L2300" s="545" t="s">
        <v>15933</v>
      </c>
      <c r="M2300" s="548" t="s">
        <v>13758</v>
      </c>
      <c r="N2300" s="545" t="s">
        <v>22166</v>
      </c>
      <c r="O2300" s="545" t="s">
        <v>15934</v>
      </c>
      <c r="P2300" s="549">
        <v>2513</v>
      </c>
      <c r="Q2300" s="549">
        <v>1</v>
      </c>
      <c r="R2300" s="549">
        <v>127</v>
      </c>
      <c r="S2300" s="548"/>
      <c r="T2300" s="548">
        <v>11</v>
      </c>
      <c r="U2300" s="99"/>
    </row>
    <row r="2301" spans="1:21" ht="19.5" customHeight="1">
      <c r="A2301" s="545">
        <v>3038</v>
      </c>
      <c r="B2301" s="545" t="s">
        <v>11310</v>
      </c>
      <c r="C2301" s="545" t="s">
        <v>216</v>
      </c>
      <c r="D2301" s="546"/>
      <c r="E2301" s="171" t="str">
        <f t="shared" si="35"/>
        <v>1900</v>
      </c>
      <c r="F2301" s="547">
        <v>0</v>
      </c>
      <c r="G2301" s="548">
        <v>0</v>
      </c>
      <c r="H2301" s="547">
        <v>0</v>
      </c>
      <c r="I2301" s="545" t="s">
        <v>12650</v>
      </c>
      <c r="J2301" s="545"/>
      <c r="K2301" s="545" t="s">
        <v>13413</v>
      </c>
      <c r="L2301" s="545" t="s">
        <v>15935</v>
      </c>
      <c r="M2301" s="548" t="s">
        <v>13758</v>
      </c>
      <c r="N2301" s="545" t="s">
        <v>22166</v>
      </c>
      <c r="O2301" s="545" t="s">
        <v>15936</v>
      </c>
      <c r="P2301" s="549">
        <v>2514</v>
      </c>
      <c r="Q2301" s="549">
        <v>1</v>
      </c>
      <c r="R2301" s="549">
        <v>127</v>
      </c>
      <c r="S2301" s="548"/>
      <c r="T2301" s="548">
        <v>11</v>
      </c>
      <c r="U2301" s="99"/>
    </row>
    <row r="2302" spans="1:21" ht="19.5" customHeight="1">
      <c r="A2302" s="545">
        <v>3039</v>
      </c>
      <c r="B2302" s="545" t="s">
        <v>11309</v>
      </c>
      <c r="C2302" s="545" t="s">
        <v>221</v>
      </c>
      <c r="D2302" s="546"/>
      <c r="E2302" s="171" t="str">
        <f t="shared" si="35"/>
        <v>1900</v>
      </c>
      <c r="F2302" s="547">
        <v>0</v>
      </c>
      <c r="G2302" s="548">
        <v>0</v>
      </c>
      <c r="H2302" s="547">
        <v>0</v>
      </c>
      <c r="I2302" s="545" t="s">
        <v>12663</v>
      </c>
      <c r="J2302" s="545"/>
      <c r="K2302" s="545" t="s">
        <v>13413</v>
      </c>
      <c r="L2302" s="545" t="s">
        <v>14138</v>
      </c>
      <c r="M2302" s="548" t="s">
        <v>13758</v>
      </c>
      <c r="N2302" s="545" t="s">
        <v>13413</v>
      </c>
      <c r="O2302" s="545" t="s">
        <v>15937</v>
      </c>
      <c r="P2302" s="549">
        <v>2515</v>
      </c>
      <c r="Q2302" s="549">
        <v>1</v>
      </c>
      <c r="R2302" s="549">
        <v>159</v>
      </c>
      <c r="S2302" s="548"/>
      <c r="T2302" s="548"/>
      <c r="U2302" s="99"/>
    </row>
    <row r="2303" spans="1:21" ht="19.5" customHeight="1">
      <c r="A2303" s="545">
        <v>3040</v>
      </c>
      <c r="B2303" s="545" t="s">
        <v>11308</v>
      </c>
      <c r="C2303" s="545" t="s">
        <v>221</v>
      </c>
      <c r="D2303" s="546"/>
      <c r="E2303" s="171" t="str">
        <f t="shared" si="35"/>
        <v>1900</v>
      </c>
      <c r="F2303" s="547">
        <v>0</v>
      </c>
      <c r="G2303" s="548">
        <v>0</v>
      </c>
      <c r="H2303" s="547">
        <v>0</v>
      </c>
      <c r="I2303" s="545" t="s">
        <v>12671</v>
      </c>
      <c r="J2303" s="545"/>
      <c r="K2303" s="545" t="s">
        <v>13413</v>
      </c>
      <c r="L2303" s="545" t="s">
        <v>15938</v>
      </c>
      <c r="M2303" s="548" t="s">
        <v>13758</v>
      </c>
      <c r="N2303" s="545" t="s">
        <v>22149</v>
      </c>
      <c r="O2303" s="545" t="s">
        <v>15939</v>
      </c>
      <c r="P2303" s="549">
        <v>2516</v>
      </c>
      <c r="Q2303" s="549">
        <v>1</v>
      </c>
      <c r="R2303" s="549">
        <v>82</v>
      </c>
      <c r="S2303" s="548"/>
      <c r="T2303" s="548">
        <v>43</v>
      </c>
      <c r="U2303" s="99"/>
    </row>
    <row r="2304" spans="1:21" ht="19.5" customHeight="1">
      <c r="A2304" s="545">
        <v>3041</v>
      </c>
      <c r="B2304" s="545" t="s">
        <v>502</v>
      </c>
      <c r="C2304" s="545" t="s">
        <v>221</v>
      </c>
      <c r="D2304" s="546"/>
      <c r="E2304" s="171" t="str">
        <f t="shared" si="35"/>
        <v>1900</v>
      </c>
      <c r="F2304" s="547">
        <v>0</v>
      </c>
      <c r="G2304" s="548">
        <v>0</v>
      </c>
      <c r="H2304" s="547">
        <v>0</v>
      </c>
      <c r="I2304" s="545" t="s">
        <v>12671</v>
      </c>
      <c r="J2304" s="545"/>
      <c r="K2304" s="545" t="s">
        <v>13413</v>
      </c>
      <c r="L2304" s="545" t="s">
        <v>15940</v>
      </c>
      <c r="M2304" s="548" t="s">
        <v>13758</v>
      </c>
      <c r="N2304" s="545" t="s">
        <v>22149</v>
      </c>
      <c r="O2304" s="545" t="s">
        <v>15941</v>
      </c>
      <c r="P2304" s="549">
        <v>2517</v>
      </c>
      <c r="Q2304" s="549">
        <v>1</v>
      </c>
      <c r="R2304" s="549">
        <v>82</v>
      </c>
      <c r="S2304" s="548"/>
      <c r="T2304" s="548">
        <v>43</v>
      </c>
      <c r="U2304" s="99"/>
    </row>
    <row r="2305" spans="1:21" ht="19.5" customHeight="1">
      <c r="A2305" s="545">
        <v>3042</v>
      </c>
      <c r="B2305" s="545" t="s">
        <v>11307</v>
      </c>
      <c r="C2305" s="545" t="s">
        <v>221</v>
      </c>
      <c r="D2305" s="546"/>
      <c r="E2305" s="171" t="str">
        <f t="shared" si="35"/>
        <v>1900</v>
      </c>
      <c r="F2305" s="547">
        <v>0</v>
      </c>
      <c r="G2305" s="548">
        <v>0</v>
      </c>
      <c r="H2305" s="547">
        <v>0</v>
      </c>
      <c r="I2305" s="545" t="s">
        <v>12732</v>
      </c>
      <c r="J2305" s="545"/>
      <c r="K2305" s="545" t="s">
        <v>15942</v>
      </c>
      <c r="L2305" s="545" t="s">
        <v>15943</v>
      </c>
      <c r="M2305" s="548" t="s">
        <v>13758</v>
      </c>
      <c r="N2305" s="545" t="s">
        <v>22149</v>
      </c>
      <c r="O2305" s="545" t="s">
        <v>15944</v>
      </c>
      <c r="P2305" s="549">
        <v>2518</v>
      </c>
      <c r="Q2305" s="549">
        <v>1</v>
      </c>
      <c r="R2305" s="549">
        <v>122</v>
      </c>
      <c r="S2305" s="548"/>
      <c r="T2305" s="548">
        <v>43</v>
      </c>
      <c r="U2305" s="99"/>
    </row>
    <row r="2306" spans="1:21" ht="19.5" customHeight="1">
      <c r="A2306" s="545">
        <v>3043</v>
      </c>
      <c r="B2306" s="545" t="s">
        <v>513</v>
      </c>
      <c r="C2306" s="545" t="s">
        <v>221</v>
      </c>
      <c r="D2306" s="546"/>
      <c r="E2306" s="171" t="str">
        <f t="shared" si="35"/>
        <v>1900</v>
      </c>
      <c r="F2306" s="547">
        <v>0</v>
      </c>
      <c r="G2306" s="548">
        <v>0</v>
      </c>
      <c r="H2306" s="547">
        <v>0</v>
      </c>
      <c r="I2306" s="545" t="s">
        <v>12671</v>
      </c>
      <c r="J2306" s="545"/>
      <c r="K2306" s="545" t="s">
        <v>13413</v>
      </c>
      <c r="L2306" s="545" t="s">
        <v>15945</v>
      </c>
      <c r="M2306" s="548" t="s">
        <v>13758</v>
      </c>
      <c r="N2306" s="545" t="s">
        <v>22149</v>
      </c>
      <c r="O2306" s="545" t="s">
        <v>15946</v>
      </c>
      <c r="P2306" s="549">
        <v>2519</v>
      </c>
      <c r="Q2306" s="549">
        <v>1</v>
      </c>
      <c r="R2306" s="549">
        <v>82</v>
      </c>
      <c r="S2306" s="548"/>
      <c r="T2306" s="548">
        <v>43</v>
      </c>
      <c r="U2306" s="99"/>
    </row>
    <row r="2307" spans="1:21" ht="19.5" customHeight="1">
      <c r="A2307" s="545">
        <v>3044</v>
      </c>
      <c r="B2307" s="545" t="s">
        <v>7082</v>
      </c>
      <c r="C2307" s="545" t="s">
        <v>209</v>
      </c>
      <c r="D2307" s="546">
        <v>44589</v>
      </c>
      <c r="E2307" s="171" t="str">
        <f t="shared" si="35"/>
        <v>2022</v>
      </c>
      <c r="F2307" s="547">
        <v>25784</v>
      </c>
      <c r="G2307" s="548">
        <v>0.19</v>
      </c>
      <c r="H2307" s="547">
        <v>21667.23</v>
      </c>
      <c r="I2307" s="545" t="s">
        <v>12654</v>
      </c>
      <c r="J2307" s="545" t="s">
        <v>13297</v>
      </c>
      <c r="K2307" s="545" t="s">
        <v>15947</v>
      </c>
      <c r="L2307" s="545" t="s">
        <v>15948</v>
      </c>
      <c r="M2307" s="548" t="s">
        <v>13843</v>
      </c>
      <c r="N2307" s="545" t="s">
        <v>22180</v>
      </c>
      <c r="O2307" s="545" t="s">
        <v>13413</v>
      </c>
      <c r="P2307" s="549">
        <v>2520</v>
      </c>
      <c r="Q2307" s="549">
        <v>5</v>
      </c>
      <c r="R2307" s="549">
        <v>2</v>
      </c>
      <c r="S2307" s="548">
        <v>2257</v>
      </c>
      <c r="T2307" s="548">
        <v>164</v>
      </c>
      <c r="U2307" s="99"/>
    </row>
    <row r="2308" spans="1:21" ht="19.5" customHeight="1">
      <c r="A2308" s="545">
        <v>3045</v>
      </c>
      <c r="B2308" s="545" t="s">
        <v>11306</v>
      </c>
      <c r="C2308" s="545" t="s">
        <v>216</v>
      </c>
      <c r="D2308" s="546"/>
      <c r="E2308" s="171" t="str">
        <f t="shared" ref="E2308:E2371" si="36">TEXT(D2308,"YYYY")</f>
        <v>1900</v>
      </c>
      <c r="F2308" s="547">
        <v>0</v>
      </c>
      <c r="G2308" s="548">
        <v>0</v>
      </c>
      <c r="H2308" s="547">
        <v>0</v>
      </c>
      <c r="I2308" s="545" t="s">
        <v>12650</v>
      </c>
      <c r="J2308" s="545"/>
      <c r="K2308" s="545" t="s">
        <v>13413</v>
      </c>
      <c r="L2308" s="545" t="s">
        <v>15949</v>
      </c>
      <c r="M2308" s="548" t="s">
        <v>13758</v>
      </c>
      <c r="N2308" s="545" t="s">
        <v>13413</v>
      </c>
      <c r="O2308" s="545" t="s">
        <v>13413</v>
      </c>
      <c r="P2308" s="549">
        <v>2521</v>
      </c>
      <c r="Q2308" s="549">
        <v>1</v>
      </c>
      <c r="R2308" s="549">
        <v>127</v>
      </c>
      <c r="S2308" s="548"/>
      <c r="T2308" s="548"/>
      <c r="U2308" s="99"/>
    </row>
    <row r="2309" spans="1:21" ht="19.5" customHeight="1">
      <c r="A2309" s="545">
        <v>3046</v>
      </c>
      <c r="B2309" s="545" t="s">
        <v>1137</v>
      </c>
      <c r="C2309" s="545" t="s">
        <v>216</v>
      </c>
      <c r="D2309" s="546"/>
      <c r="E2309" s="171" t="str">
        <f t="shared" si="36"/>
        <v>1900</v>
      </c>
      <c r="F2309" s="547">
        <v>0</v>
      </c>
      <c r="G2309" s="548">
        <v>0</v>
      </c>
      <c r="H2309" s="547">
        <v>0</v>
      </c>
      <c r="I2309" s="545" t="s">
        <v>12749</v>
      </c>
      <c r="J2309" s="545"/>
      <c r="K2309" s="545" t="s">
        <v>13413</v>
      </c>
      <c r="L2309" s="545" t="s">
        <v>15950</v>
      </c>
      <c r="M2309" s="548" t="s">
        <v>13868</v>
      </c>
      <c r="N2309" s="545" t="s">
        <v>22157</v>
      </c>
      <c r="O2309" s="545" t="s">
        <v>15951</v>
      </c>
      <c r="P2309" s="549">
        <v>2522</v>
      </c>
      <c r="Q2309" s="549">
        <v>2</v>
      </c>
      <c r="R2309" s="549">
        <v>106</v>
      </c>
      <c r="S2309" s="548"/>
      <c r="T2309" s="548">
        <v>23</v>
      </c>
      <c r="U2309" s="99"/>
    </row>
    <row r="2310" spans="1:21" ht="19.5" customHeight="1">
      <c r="A2310" s="545">
        <v>3047</v>
      </c>
      <c r="B2310" s="545" t="s">
        <v>2297</v>
      </c>
      <c r="C2310" s="545" t="s">
        <v>216</v>
      </c>
      <c r="D2310" s="546">
        <v>46052</v>
      </c>
      <c r="E2310" s="171" t="str">
        <f t="shared" si="36"/>
        <v>2026</v>
      </c>
      <c r="F2310" s="547">
        <v>4226</v>
      </c>
      <c r="G2310" s="548">
        <v>0.19</v>
      </c>
      <c r="H2310" s="547">
        <v>3551.26</v>
      </c>
      <c r="I2310" s="545" t="s">
        <v>12650</v>
      </c>
      <c r="J2310" s="545" t="s">
        <v>13307</v>
      </c>
      <c r="K2310" s="545" t="s">
        <v>13413</v>
      </c>
      <c r="L2310" s="545" t="s">
        <v>15952</v>
      </c>
      <c r="M2310" s="548" t="s">
        <v>13758</v>
      </c>
      <c r="N2310" s="545" t="s">
        <v>13413</v>
      </c>
      <c r="O2310" s="545" t="s">
        <v>15953</v>
      </c>
      <c r="P2310" s="549">
        <v>2523</v>
      </c>
      <c r="Q2310" s="549">
        <v>1</v>
      </c>
      <c r="R2310" s="549">
        <v>127</v>
      </c>
      <c r="S2310" s="548">
        <v>2228</v>
      </c>
      <c r="T2310" s="548"/>
      <c r="U2310" s="99"/>
    </row>
    <row r="2311" spans="1:21" ht="19.5" customHeight="1">
      <c r="A2311" s="545">
        <v>3050</v>
      </c>
      <c r="B2311" s="545" t="s">
        <v>11305</v>
      </c>
      <c r="C2311" s="545" t="s">
        <v>216</v>
      </c>
      <c r="D2311" s="546"/>
      <c r="E2311" s="171" t="str">
        <f t="shared" si="36"/>
        <v>1900</v>
      </c>
      <c r="F2311" s="547">
        <v>0</v>
      </c>
      <c r="G2311" s="548">
        <v>0</v>
      </c>
      <c r="H2311" s="547">
        <v>0</v>
      </c>
      <c r="I2311" s="545" t="s">
        <v>12650</v>
      </c>
      <c r="J2311" s="545"/>
      <c r="K2311" s="545" t="s">
        <v>13413</v>
      </c>
      <c r="L2311" s="545" t="s">
        <v>15954</v>
      </c>
      <c r="M2311" s="548" t="s">
        <v>13758</v>
      </c>
      <c r="N2311" s="545" t="s">
        <v>13413</v>
      </c>
      <c r="O2311" s="545" t="s">
        <v>13413</v>
      </c>
      <c r="P2311" s="549">
        <v>2525</v>
      </c>
      <c r="Q2311" s="549">
        <v>1</v>
      </c>
      <c r="R2311" s="549">
        <v>127</v>
      </c>
      <c r="S2311" s="548"/>
      <c r="T2311" s="548"/>
      <c r="U2311" s="99"/>
    </row>
    <row r="2312" spans="1:21" ht="19.5" customHeight="1">
      <c r="A2312" s="545">
        <v>3051</v>
      </c>
      <c r="B2312" s="545" t="s">
        <v>11304</v>
      </c>
      <c r="C2312" s="545" t="s">
        <v>216</v>
      </c>
      <c r="D2312" s="546"/>
      <c r="E2312" s="171" t="str">
        <f t="shared" si="36"/>
        <v>1900</v>
      </c>
      <c r="F2312" s="547">
        <v>0</v>
      </c>
      <c r="G2312" s="548">
        <v>0</v>
      </c>
      <c r="H2312" s="547">
        <v>0</v>
      </c>
      <c r="I2312" s="545" t="s">
        <v>12650</v>
      </c>
      <c r="J2312" s="545"/>
      <c r="K2312" s="545" t="s">
        <v>13413</v>
      </c>
      <c r="L2312" s="545" t="s">
        <v>13413</v>
      </c>
      <c r="M2312" s="548" t="s">
        <v>13758</v>
      </c>
      <c r="N2312" s="545" t="s">
        <v>13413</v>
      </c>
      <c r="O2312" s="545" t="s">
        <v>15955</v>
      </c>
      <c r="P2312" s="549">
        <v>2526</v>
      </c>
      <c r="Q2312" s="549">
        <v>1</v>
      </c>
      <c r="R2312" s="549">
        <v>127</v>
      </c>
      <c r="S2312" s="548"/>
      <c r="T2312" s="548"/>
      <c r="U2312" s="99"/>
    </row>
    <row r="2313" spans="1:21" ht="19.5" customHeight="1">
      <c r="A2313" s="545">
        <v>3052</v>
      </c>
      <c r="B2313" s="545" t="s">
        <v>2283</v>
      </c>
      <c r="C2313" s="545" t="s">
        <v>216</v>
      </c>
      <c r="D2313" s="546"/>
      <c r="E2313" s="171" t="str">
        <f t="shared" si="36"/>
        <v>1900</v>
      </c>
      <c r="F2313" s="547">
        <v>0</v>
      </c>
      <c r="G2313" s="548">
        <v>0</v>
      </c>
      <c r="H2313" s="547">
        <v>0</v>
      </c>
      <c r="I2313" s="545" t="s">
        <v>12650</v>
      </c>
      <c r="J2313" s="545"/>
      <c r="K2313" s="545" t="s">
        <v>13413</v>
      </c>
      <c r="L2313" s="545" t="s">
        <v>15956</v>
      </c>
      <c r="M2313" s="548" t="s">
        <v>13758</v>
      </c>
      <c r="N2313" s="545" t="s">
        <v>13413</v>
      </c>
      <c r="O2313" s="545" t="s">
        <v>13413</v>
      </c>
      <c r="P2313" s="549">
        <v>2527</v>
      </c>
      <c r="Q2313" s="549">
        <v>1</v>
      </c>
      <c r="R2313" s="549">
        <v>127</v>
      </c>
      <c r="S2313" s="548"/>
      <c r="T2313" s="548"/>
      <c r="U2313" s="99"/>
    </row>
    <row r="2314" spans="1:21" ht="19.5" customHeight="1">
      <c r="A2314" s="545">
        <v>3053</v>
      </c>
      <c r="B2314" s="545" t="s">
        <v>686</v>
      </c>
      <c r="C2314" s="545" t="s">
        <v>206</v>
      </c>
      <c r="D2314" s="546">
        <v>46052</v>
      </c>
      <c r="E2314" s="171" t="str">
        <f t="shared" si="36"/>
        <v>2026</v>
      </c>
      <c r="F2314" s="547">
        <v>6741</v>
      </c>
      <c r="G2314" s="548">
        <v>0.19</v>
      </c>
      <c r="H2314" s="547">
        <v>5664.71</v>
      </c>
      <c r="I2314" s="545" t="s">
        <v>12643</v>
      </c>
      <c r="J2314" s="545" t="s">
        <v>13307</v>
      </c>
      <c r="K2314" s="545" t="s">
        <v>13413</v>
      </c>
      <c r="L2314" s="545" t="s">
        <v>13413</v>
      </c>
      <c r="M2314" s="548" t="s">
        <v>13758</v>
      </c>
      <c r="N2314" s="545" t="s">
        <v>13413</v>
      </c>
      <c r="O2314" s="545" t="s">
        <v>13413</v>
      </c>
      <c r="P2314" s="549">
        <v>2528</v>
      </c>
      <c r="Q2314" s="549">
        <v>1</v>
      </c>
      <c r="R2314" s="549">
        <v>6</v>
      </c>
      <c r="S2314" s="548">
        <v>2228</v>
      </c>
      <c r="T2314" s="548"/>
      <c r="U2314" s="99"/>
    </row>
    <row r="2315" spans="1:21" ht="19.5" customHeight="1">
      <c r="A2315" s="545">
        <v>3054</v>
      </c>
      <c r="B2315" s="545" t="s">
        <v>859</v>
      </c>
      <c r="C2315" s="545" t="s">
        <v>221</v>
      </c>
      <c r="D2315" s="546"/>
      <c r="E2315" s="171" t="str">
        <f t="shared" si="36"/>
        <v>1900</v>
      </c>
      <c r="F2315" s="547">
        <v>0</v>
      </c>
      <c r="G2315" s="548">
        <v>0</v>
      </c>
      <c r="H2315" s="547">
        <v>0</v>
      </c>
      <c r="I2315" s="545" t="s">
        <v>12643</v>
      </c>
      <c r="J2315" s="545"/>
      <c r="K2315" s="545" t="s">
        <v>13413</v>
      </c>
      <c r="L2315" s="545" t="s">
        <v>13413</v>
      </c>
      <c r="M2315" s="548" t="s">
        <v>13758</v>
      </c>
      <c r="N2315" s="545" t="s">
        <v>13413</v>
      </c>
      <c r="O2315" s="545" t="s">
        <v>13413</v>
      </c>
      <c r="P2315" s="549">
        <v>2529</v>
      </c>
      <c r="Q2315" s="549">
        <v>1</v>
      </c>
      <c r="R2315" s="549">
        <v>6</v>
      </c>
      <c r="S2315" s="548"/>
      <c r="T2315" s="548"/>
      <c r="U2315" s="99"/>
    </row>
    <row r="2316" spans="1:21" ht="19.5" customHeight="1">
      <c r="A2316" s="545">
        <v>3055</v>
      </c>
      <c r="B2316" s="545" t="s">
        <v>2282</v>
      </c>
      <c r="C2316" s="545" t="s">
        <v>216</v>
      </c>
      <c r="D2316" s="546"/>
      <c r="E2316" s="171" t="str">
        <f t="shared" si="36"/>
        <v>1900</v>
      </c>
      <c r="F2316" s="547">
        <v>0</v>
      </c>
      <c r="G2316" s="548">
        <v>0</v>
      </c>
      <c r="H2316" s="547">
        <v>0</v>
      </c>
      <c r="I2316" s="545" t="s">
        <v>12650</v>
      </c>
      <c r="J2316" s="545"/>
      <c r="K2316" s="545" t="s">
        <v>13413</v>
      </c>
      <c r="L2316" s="545" t="s">
        <v>15957</v>
      </c>
      <c r="M2316" s="548" t="s">
        <v>13758</v>
      </c>
      <c r="N2316" s="545" t="s">
        <v>13413</v>
      </c>
      <c r="O2316" s="545" t="s">
        <v>13413</v>
      </c>
      <c r="P2316" s="549">
        <v>2530</v>
      </c>
      <c r="Q2316" s="549">
        <v>1</v>
      </c>
      <c r="R2316" s="549">
        <v>127</v>
      </c>
      <c r="S2316" s="548"/>
      <c r="T2316" s="548"/>
      <c r="U2316" s="99"/>
    </row>
    <row r="2317" spans="1:21" ht="19.5" customHeight="1">
      <c r="A2317" s="545">
        <v>3056</v>
      </c>
      <c r="B2317" s="545" t="s">
        <v>11303</v>
      </c>
      <c r="C2317" s="545" t="s">
        <v>216</v>
      </c>
      <c r="D2317" s="546"/>
      <c r="E2317" s="171" t="str">
        <f t="shared" si="36"/>
        <v>1900</v>
      </c>
      <c r="F2317" s="547">
        <v>0</v>
      </c>
      <c r="G2317" s="548">
        <v>0</v>
      </c>
      <c r="H2317" s="547">
        <v>0</v>
      </c>
      <c r="I2317" s="545" t="s">
        <v>12650</v>
      </c>
      <c r="J2317" s="545"/>
      <c r="K2317" s="545" t="s">
        <v>13413</v>
      </c>
      <c r="L2317" s="545" t="s">
        <v>13413</v>
      </c>
      <c r="M2317" s="548" t="s">
        <v>13758</v>
      </c>
      <c r="N2317" s="545" t="s">
        <v>13413</v>
      </c>
      <c r="O2317" s="545" t="s">
        <v>15958</v>
      </c>
      <c r="P2317" s="549">
        <v>2531</v>
      </c>
      <c r="Q2317" s="549">
        <v>1</v>
      </c>
      <c r="R2317" s="549">
        <v>127</v>
      </c>
      <c r="S2317" s="548"/>
      <c r="T2317" s="548"/>
      <c r="U2317" s="99"/>
    </row>
    <row r="2318" spans="1:21" ht="19.5" customHeight="1">
      <c r="A2318" s="545">
        <v>3057</v>
      </c>
      <c r="B2318" s="545" t="s">
        <v>2251</v>
      </c>
      <c r="C2318" s="545" t="s">
        <v>216</v>
      </c>
      <c r="D2318" s="546"/>
      <c r="E2318" s="171" t="str">
        <f t="shared" si="36"/>
        <v>1900</v>
      </c>
      <c r="F2318" s="547">
        <v>0</v>
      </c>
      <c r="G2318" s="548">
        <v>0</v>
      </c>
      <c r="H2318" s="547">
        <v>0</v>
      </c>
      <c r="I2318" s="545" t="s">
        <v>12650</v>
      </c>
      <c r="J2318" s="545"/>
      <c r="K2318" s="545" t="s">
        <v>13413</v>
      </c>
      <c r="L2318" s="545" t="s">
        <v>15959</v>
      </c>
      <c r="M2318" s="548" t="s">
        <v>13758</v>
      </c>
      <c r="N2318" s="545" t="s">
        <v>13413</v>
      </c>
      <c r="O2318" s="545" t="s">
        <v>13413</v>
      </c>
      <c r="P2318" s="549">
        <v>2532</v>
      </c>
      <c r="Q2318" s="549">
        <v>1</v>
      </c>
      <c r="R2318" s="549">
        <v>127</v>
      </c>
      <c r="S2318" s="548"/>
      <c r="T2318" s="548"/>
      <c r="U2318" s="99"/>
    </row>
    <row r="2319" spans="1:21" ht="19.5" customHeight="1">
      <c r="A2319" s="545">
        <v>3058</v>
      </c>
      <c r="B2319" s="545" t="s">
        <v>11302</v>
      </c>
      <c r="C2319" s="545" t="s">
        <v>209</v>
      </c>
      <c r="D2319" s="546"/>
      <c r="E2319" s="171" t="str">
        <f t="shared" si="36"/>
        <v>1900</v>
      </c>
      <c r="F2319" s="547">
        <v>0</v>
      </c>
      <c r="G2319" s="548">
        <v>0</v>
      </c>
      <c r="H2319" s="547">
        <v>0</v>
      </c>
      <c r="I2319" s="545" t="s">
        <v>12654</v>
      </c>
      <c r="J2319" s="545"/>
      <c r="K2319" s="545" t="s">
        <v>13413</v>
      </c>
      <c r="L2319" s="545" t="s">
        <v>15948</v>
      </c>
      <c r="M2319" s="548" t="s">
        <v>13843</v>
      </c>
      <c r="N2319" s="545" t="s">
        <v>22180</v>
      </c>
      <c r="O2319" s="545" t="s">
        <v>13413</v>
      </c>
      <c r="P2319" s="549">
        <v>2533</v>
      </c>
      <c r="Q2319" s="549">
        <v>5</v>
      </c>
      <c r="R2319" s="549">
        <v>2</v>
      </c>
      <c r="S2319" s="548"/>
      <c r="T2319" s="548">
        <v>164</v>
      </c>
      <c r="U2319" s="99"/>
    </row>
    <row r="2320" spans="1:21" ht="19.5" customHeight="1">
      <c r="A2320" s="545">
        <v>3059</v>
      </c>
      <c r="B2320" s="545" t="s">
        <v>8167</v>
      </c>
      <c r="C2320" s="545" t="s">
        <v>221</v>
      </c>
      <c r="D2320" s="546">
        <v>46052</v>
      </c>
      <c r="E2320" s="171" t="str">
        <f t="shared" si="36"/>
        <v>2026</v>
      </c>
      <c r="F2320" s="547">
        <v>177683</v>
      </c>
      <c r="G2320" s="548">
        <v>0.19</v>
      </c>
      <c r="H2320" s="547">
        <v>149313.45000000001</v>
      </c>
      <c r="I2320" s="545" t="s">
        <v>12646</v>
      </c>
      <c r="J2320" s="545" t="s">
        <v>13307</v>
      </c>
      <c r="K2320" s="545" t="s">
        <v>13413</v>
      </c>
      <c r="L2320" s="545" t="s">
        <v>13413</v>
      </c>
      <c r="M2320" s="548" t="s">
        <v>13758</v>
      </c>
      <c r="N2320" s="545" t="s">
        <v>13413</v>
      </c>
      <c r="O2320" s="545" t="s">
        <v>13413</v>
      </c>
      <c r="P2320" s="549">
        <v>2534</v>
      </c>
      <c r="Q2320" s="549">
        <v>1</v>
      </c>
      <c r="R2320" s="549">
        <v>65</v>
      </c>
      <c r="S2320" s="548">
        <v>2228</v>
      </c>
      <c r="T2320" s="548"/>
      <c r="U2320" s="99"/>
    </row>
    <row r="2321" spans="1:21" ht="19.5" customHeight="1">
      <c r="A2321" s="545">
        <v>3060</v>
      </c>
      <c r="B2321" s="545" t="s">
        <v>11301</v>
      </c>
      <c r="C2321" s="545" t="s">
        <v>1619</v>
      </c>
      <c r="D2321" s="546"/>
      <c r="E2321" s="171" t="str">
        <f t="shared" si="36"/>
        <v>1900</v>
      </c>
      <c r="F2321" s="547">
        <v>0</v>
      </c>
      <c r="G2321" s="548">
        <v>0</v>
      </c>
      <c r="H2321" s="547">
        <v>0</v>
      </c>
      <c r="I2321" s="545" t="s">
        <v>12709</v>
      </c>
      <c r="J2321" s="545"/>
      <c r="K2321" s="545" t="s">
        <v>13413</v>
      </c>
      <c r="L2321" s="545" t="s">
        <v>15960</v>
      </c>
      <c r="M2321" s="548" t="s">
        <v>13758</v>
      </c>
      <c r="N2321" s="545" t="s">
        <v>22149</v>
      </c>
      <c r="O2321" s="545" t="s">
        <v>15961</v>
      </c>
      <c r="P2321" s="549">
        <v>2535</v>
      </c>
      <c r="Q2321" s="549">
        <v>1</v>
      </c>
      <c r="R2321" s="549">
        <v>124</v>
      </c>
      <c r="S2321" s="548"/>
      <c r="T2321" s="548">
        <v>43</v>
      </c>
      <c r="U2321" s="99"/>
    </row>
    <row r="2322" spans="1:21" ht="19.5" customHeight="1">
      <c r="A2322" s="545">
        <v>3061</v>
      </c>
      <c r="B2322" s="545" t="s">
        <v>11300</v>
      </c>
      <c r="C2322" s="545" t="s">
        <v>221</v>
      </c>
      <c r="D2322" s="546"/>
      <c r="E2322" s="171" t="str">
        <f t="shared" si="36"/>
        <v>1900</v>
      </c>
      <c r="F2322" s="547">
        <v>0</v>
      </c>
      <c r="G2322" s="548">
        <v>0</v>
      </c>
      <c r="H2322" s="547">
        <v>0</v>
      </c>
      <c r="I2322" s="545" t="s">
        <v>12663</v>
      </c>
      <c r="J2322" s="545"/>
      <c r="K2322" s="545" t="s">
        <v>13413</v>
      </c>
      <c r="L2322" s="545" t="s">
        <v>14138</v>
      </c>
      <c r="M2322" s="548" t="s">
        <v>13758</v>
      </c>
      <c r="N2322" s="545" t="s">
        <v>13413</v>
      </c>
      <c r="O2322" s="545" t="s">
        <v>15116</v>
      </c>
      <c r="P2322" s="549">
        <v>2536</v>
      </c>
      <c r="Q2322" s="549">
        <v>1</v>
      </c>
      <c r="R2322" s="549">
        <v>159</v>
      </c>
      <c r="S2322" s="548"/>
      <c r="T2322" s="548"/>
      <c r="U2322" s="99"/>
    </row>
    <row r="2323" spans="1:21" ht="19.5" customHeight="1">
      <c r="A2323" s="545">
        <v>3062</v>
      </c>
      <c r="B2323" s="545" t="s">
        <v>11299</v>
      </c>
      <c r="C2323" s="545" t="s">
        <v>1619</v>
      </c>
      <c r="D2323" s="546"/>
      <c r="E2323" s="171" t="str">
        <f t="shared" si="36"/>
        <v>1900</v>
      </c>
      <c r="F2323" s="547">
        <v>0</v>
      </c>
      <c r="G2323" s="548">
        <v>0</v>
      </c>
      <c r="H2323" s="547">
        <v>0</v>
      </c>
      <c r="I2323" s="545" t="s">
        <v>12709</v>
      </c>
      <c r="J2323" s="545"/>
      <c r="K2323" s="545" t="s">
        <v>13413</v>
      </c>
      <c r="L2323" s="545" t="s">
        <v>15962</v>
      </c>
      <c r="M2323" s="548" t="s">
        <v>13758</v>
      </c>
      <c r="N2323" s="545" t="s">
        <v>22149</v>
      </c>
      <c r="O2323" s="545" t="s">
        <v>15963</v>
      </c>
      <c r="P2323" s="549">
        <v>2537</v>
      </c>
      <c r="Q2323" s="549">
        <v>1</v>
      </c>
      <c r="R2323" s="549">
        <v>124</v>
      </c>
      <c r="S2323" s="548"/>
      <c r="T2323" s="548">
        <v>43</v>
      </c>
      <c r="U2323" s="99"/>
    </row>
    <row r="2324" spans="1:21" ht="19.5" customHeight="1">
      <c r="A2324" s="545">
        <v>3063</v>
      </c>
      <c r="B2324" s="545" t="s">
        <v>1772</v>
      </c>
      <c r="C2324" s="545" t="s">
        <v>221</v>
      </c>
      <c r="D2324" s="546"/>
      <c r="E2324" s="171" t="str">
        <f t="shared" si="36"/>
        <v>1900</v>
      </c>
      <c r="F2324" s="547">
        <v>0</v>
      </c>
      <c r="G2324" s="548">
        <v>0</v>
      </c>
      <c r="H2324" s="547">
        <v>0</v>
      </c>
      <c r="I2324" s="545" t="s">
        <v>12709</v>
      </c>
      <c r="J2324" s="545"/>
      <c r="K2324" s="545" t="s">
        <v>13413</v>
      </c>
      <c r="L2324" s="545" t="s">
        <v>15964</v>
      </c>
      <c r="M2324" s="548" t="s">
        <v>13758</v>
      </c>
      <c r="N2324" s="545" t="s">
        <v>22149</v>
      </c>
      <c r="O2324" s="545" t="s">
        <v>15965</v>
      </c>
      <c r="P2324" s="549">
        <v>2538</v>
      </c>
      <c r="Q2324" s="549">
        <v>1</v>
      </c>
      <c r="R2324" s="549">
        <v>124</v>
      </c>
      <c r="S2324" s="548"/>
      <c r="T2324" s="548">
        <v>43</v>
      </c>
      <c r="U2324" s="99"/>
    </row>
    <row r="2325" spans="1:21" ht="19.5" customHeight="1">
      <c r="A2325" s="545">
        <v>3064</v>
      </c>
      <c r="B2325" s="545" t="s">
        <v>1774</v>
      </c>
      <c r="C2325" s="545" t="s">
        <v>221</v>
      </c>
      <c r="D2325" s="546"/>
      <c r="E2325" s="171" t="str">
        <f t="shared" si="36"/>
        <v>1900</v>
      </c>
      <c r="F2325" s="547">
        <v>0</v>
      </c>
      <c r="G2325" s="548">
        <v>0</v>
      </c>
      <c r="H2325" s="547">
        <v>0</v>
      </c>
      <c r="I2325" s="545" t="s">
        <v>12709</v>
      </c>
      <c r="J2325" s="545"/>
      <c r="K2325" s="545" t="s">
        <v>13413</v>
      </c>
      <c r="L2325" s="545" t="s">
        <v>15966</v>
      </c>
      <c r="M2325" s="548" t="s">
        <v>13758</v>
      </c>
      <c r="N2325" s="545" t="s">
        <v>22149</v>
      </c>
      <c r="O2325" s="545" t="s">
        <v>15967</v>
      </c>
      <c r="P2325" s="549">
        <v>2539</v>
      </c>
      <c r="Q2325" s="549">
        <v>1</v>
      </c>
      <c r="R2325" s="549">
        <v>124</v>
      </c>
      <c r="S2325" s="548"/>
      <c r="T2325" s="548">
        <v>43</v>
      </c>
      <c r="U2325" s="99"/>
    </row>
    <row r="2326" spans="1:21" ht="19.5" customHeight="1">
      <c r="A2326" s="545">
        <v>3065</v>
      </c>
      <c r="B2326" s="545" t="s">
        <v>11298</v>
      </c>
      <c r="C2326" s="545" t="s">
        <v>1619</v>
      </c>
      <c r="D2326" s="546"/>
      <c r="E2326" s="171" t="str">
        <f t="shared" si="36"/>
        <v>1900</v>
      </c>
      <c r="F2326" s="547">
        <v>0</v>
      </c>
      <c r="G2326" s="548">
        <v>0</v>
      </c>
      <c r="H2326" s="547">
        <v>0</v>
      </c>
      <c r="I2326" s="545" t="s">
        <v>12709</v>
      </c>
      <c r="J2326" s="545"/>
      <c r="K2326" s="545" t="s">
        <v>13413</v>
      </c>
      <c r="L2326" s="545" t="s">
        <v>15968</v>
      </c>
      <c r="M2326" s="548" t="s">
        <v>13758</v>
      </c>
      <c r="N2326" s="545" t="s">
        <v>22149</v>
      </c>
      <c r="O2326" s="545" t="s">
        <v>15969</v>
      </c>
      <c r="P2326" s="549">
        <v>2540</v>
      </c>
      <c r="Q2326" s="549">
        <v>1</v>
      </c>
      <c r="R2326" s="549">
        <v>124</v>
      </c>
      <c r="S2326" s="548"/>
      <c r="T2326" s="548">
        <v>43</v>
      </c>
      <c r="U2326" s="99"/>
    </row>
    <row r="2327" spans="1:21" ht="19.5" customHeight="1">
      <c r="A2327" s="545">
        <v>3066</v>
      </c>
      <c r="B2327" s="545" t="s">
        <v>11297</v>
      </c>
      <c r="C2327" s="545" t="s">
        <v>1619</v>
      </c>
      <c r="D2327" s="546"/>
      <c r="E2327" s="171" t="str">
        <f t="shared" si="36"/>
        <v>1900</v>
      </c>
      <c r="F2327" s="547">
        <v>0</v>
      </c>
      <c r="G2327" s="548">
        <v>0</v>
      </c>
      <c r="H2327" s="547">
        <v>0</v>
      </c>
      <c r="I2327" s="545" t="s">
        <v>12709</v>
      </c>
      <c r="J2327" s="545"/>
      <c r="K2327" s="545" t="s">
        <v>13413</v>
      </c>
      <c r="L2327" s="545" t="s">
        <v>15968</v>
      </c>
      <c r="M2327" s="548" t="s">
        <v>13758</v>
      </c>
      <c r="N2327" s="545" t="s">
        <v>22149</v>
      </c>
      <c r="O2327" s="545" t="s">
        <v>15970</v>
      </c>
      <c r="P2327" s="549">
        <v>2541</v>
      </c>
      <c r="Q2327" s="549">
        <v>1</v>
      </c>
      <c r="R2327" s="549">
        <v>124</v>
      </c>
      <c r="S2327" s="548"/>
      <c r="T2327" s="548">
        <v>43</v>
      </c>
      <c r="U2327" s="99"/>
    </row>
    <row r="2328" spans="1:21" ht="19.5" customHeight="1">
      <c r="A2328" s="545">
        <v>3067</v>
      </c>
      <c r="B2328" s="545" t="s">
        <v>625</v>
      </c>
      <c r="C2328" s="545" t="s">
        <v>221</v>
      </c>
      <c r="D2328" s="546"/>
      <c r="E2328" s="171" t="str">
        <f t="shared" si="36"/>
        <v>1900</v>
      </c>
      <c r="F2328" s="547">
        <v>0</v>
      </c>
      <c r="G2328" s="548">
        <v>0</v>
      </c>
      <c r="H2328" s="547">
        <v>0</v>
      </c>
      <c r="I2328" s="545" t="s">
        <v>12674</v>
      </c>
      <c r="J2328" s="545"/>
      <c r="K2328" s="545" t="s">
        <v>13413</v>
      </c>
      <c r="L2328" s="545" t="s">
        <v>15563</v>
      </c>
      <c r="M2328" s="548" t="s">
        <v>13758</v>
      </c>
      <c r="N2328" s="545" t="s">
        <v>22149</v>
      </c>
      <c r="O2328" s="545" t="s">
        <v>15971</v>
      </c>
      <c r="P2328" s="549">
        <v>2542</v>
      </c>
      <c r="Q2328" s="549">
        <v>1</v>
      </c>
      <c r="R2328" s="549">
        <v>5</v>
      </c>
      <c r="S2328" s="548"/>
      <c r="T2328" s="548">
        <v>43</v>
      </c>
      <c r="U2328" s="99"/>
    </row>
    <row r="2329" spans="1:21" ht="19.5" customHeight="1">
      <c r="A2329" s="545">
        <v>3068</v>
      </c>
      <c r="B2329" s="545" t="s">
        <v>2071</v>
      </c>
      <c r="C2329" s="545" t="s">
        <v>216</v>
      </c>
      <c r="D2329" s="546"/>
      <c r="E2329" s="171" t="str">
        <f t="shared" si="36"/>
        <v>1900</v>
      </c>
      <c r="F2329" s="547">
        <v>0</v>
      </c>
      <c r="G2329" s="548">
        <v>0</v>
      </c>
      <c r="H2329" s="547">
        <v>0</v>
      </c>
      <c r="I2329" s="545" t="s">
        <v>12650</v>
      </c>
      <c r="J2329" s="545"/>
      <c r="K2329" s="545" t="s">
        <v>13413</v>
      </c>
      <c r="L2329" s="545" t="s">
        <v>13413</v>
      </c>
      <c r="M2329" s="548" t="s">
        <v>13758</v>
      </c>
      <c r="N2329" s="545" t="s">
        <v>13413</v>
      </c>
      <c r="O2329" s="545" t="s">
        <v>15972</v>
      </c>
      <c r="P2329" s="549">
        <v>2543</v>
      </c>
      <c r="Q2329" s="549">
        <v>1</v>
      </c>
      <c r="R2329" s="549">
        <v>127</v>
      </c>
      <c r="S2329" s="548"/>
      <c r="T2329" s="548"/>
      <c r="U2329" s="99"/>
    </row>
    <row r="2330" spans="1:21" ht="19.5" customHeight="1">
      <c r="A2330" s="545">
        <v>3069</v>
      </c>
      <c r="B2330" s="545" t="s">
        <v>858</v>
      </c>
      <c r="C2330" s="545" t="s">
        <v>221</v>
      </c>
      <c r="D2330" s="546"/>
      <c r="E2330" s="171" t="str">
        <f t="shared" si="36"/>
        <v>1900</v>
      </c>
      <c r="F2330" s="547">
        <v>0</v>
      </c>
      <c r="G2330" s="548">
        <v>0</v>
      </c>
      <c r="H2330" s="547">
        <v>0</v>
      </c>
      <c r="I2330" s="545" t="s">
        <v>12643</v>
      </c>
      <c r="J2330" s="545"/>
      <c r="K2330" s="545" t="s">
        <v>13413</v>
      </c>
      <c r="L2330" s="545" t="s">
        <v>13413</v>
      </c>
      <c r="M2330" s="548" t="s">
        <v>13758</v>
      </c>
      <c r="N2330" s="545" t="s">
        <v>13413</v>
      </c>
      <c r="O2330" s="545" t="s">
        <v>13413</v>
      </c>
      <c r="P2330" s="549">
        <v>2544</v>
      </c>
      <c r="Q2330" s="549">
        <v>1</v>
      </c>
      <c r="R2330" s="549">
        <v>6</v>
      </c>
      <c r="S2330" s="548"/>
      <c r="T2330" s="548"/>
      <c r="U2330" s="99"/>
    </row>
    <row r="2331" spans="1:21" ht="19.5" customHeight="1">
      <c r="A2331" s="545">
        <v>3070</v>
      </c>
      <c r="B2331" s="545" t="s">
        <v>1132</v>
      </c>
      <c r="C2331" s="545" t="s">
        <v>216</v>
      </c>
      <c r="D2331" s="546"/>
      <c r="E2331" s="171" t="str">
        <f t="shared" si="36"/>
        <v>1900</v>
      </c>
      <c r="F2331" s="547">
        <v>0</v>
      </c>
      <c r="G2331" s="548">
        <v>0</v>
      </c>
      <c r="H2331" s="547">
        <v>0</v>
      </c>
      <c r="I2331" s="545" t="s">
        <v>12694</v>
      </c>
      <c r="J2331" s="545"/>
      <c r="K2331" s="545" t="s">
        <v>13413</v>
      </c>
      <c r="L2331" s="545" t="s">
        <v>15973</v>
      </c>
      <c r="M2331" s="548" t="s">
        <v>13868</v>
      </c>
      <c r="N2331" s="545" t="s">
        <v>22157</v>
      </c>
      <c r="O2331" s="545" t="s">
        <v>15974</v>
      </c>
      <c r="P2331" s="549">
        <v>2545</v>
      </c>
      <c r="Q2331" s="549">
        <v>2</v>
      </c>
      <c r="R2331" s="549">
        <v>104</v>
      </c>
      <c r="S2331" s="548"/>
      <c r="T2331" s="548">
        <v>23</v>
      </c>
      <c r="U2331" s="99"/>
    </row>
    <row r="2332" spans="1:21" ht="19.5" customHeight="1">
      <c r="A2332" s="545">
        <v>3071</v>
      </c>
      <c r="B2332" s="545" t="s">
        <v>1676</v>
      </c>
      <c r="C2332" s="545" t="s">
        <v>206</v>
      </c>
      <c r="D2332" s="546"/>
      <c r="E2332" s="171" t="str">
        <f t="shared" si="36"/>
        <v>1900</v>
      </c>
      <c r="F2332" s="547">
        <v>0</v>
      </c>
      <c r="G2332" s="548">
        <v>0</v>
      </c>
      <c r="H2332" s="547">
        <v>0</v>
      </c>
      <c r="I2332" s="545" t="s">
        <v>12708</v>
      </c>
      <c r="J2332" s="545"/>
      <c r="K2332" s="545" t="s">
        <v>13413</v>
      </c>
      <c r="L2332" s="545" t="s">
        <v>15975</v>
      </c>
      <c r="M2332" s="548" t="s">
        <v>13758</v>
      </c>
      <c r="N2332" s="545" t="s">
        <v>22161</v>
      </c>
      <c r="O2332" s="545" t="s">
        <v>13413</v>
      </c>
      <c r="P2332" s="549">
        <v>2546</v>
      </c>
      <c r="Q2332" s="549">
        <v>1</v>
      </c>
      <c r="R2332" s="549">
        <v>121</v>
      </c>
      <c r="S2332" s="548"/>
      <c r="T2332" s="548">
        <v>36</v>
      </c>
      <c r="U2332" s="99"/>
    </row>
    <row r="2333" spans="1:21" ht="19.5" customHeight="1">
      <c r="A2333" s="545">
        <v>3072</v>
      </c>
      <c r="B2333" s="545" t="s">
        <v>11296</v>
      </c>
      <c r="C2333" s="545" t="s">
        <v>206</v>
      </c>
      <c r="D2333" s="546"/>
      <c r="E2333" s="171" t="str">
        <f t="shared" si="36"/>
        <v>1900</v>
      </c>
      <c r="F2333" s="547">
        <v>0</v>
      </c>
      <c r="G2333" s="548">
        <v>0</v>
      </c>
      <c r="H2333" s="547">
        <v>0</v>
      </c>
      <c r="I2333" s="545" t="s">
        <v>12708</v>
      </c>
      <c r="J2333" s="545"/>
      <c r="K2333" s="545" t="s">
        <v>13413</v>
      </c>
      <c r="L2333" s="545" t="s">
        <v>15976</v>
      </c>
      <c r="M2333" s="548" t="s">
        <v>13758</v>
      </c>
      <c r="N2333" s="545" t="s">
        <v>22161</v>
      </c>
      <c r="O2333" s="545" t="s">
        <v>13413</v>
      </c>
      <c r="P2333" s="549">
        <v>2547</v>
      </c>
      <c r="Q2333" s="549">
        <v>1</v>
      </c>
      <c r="R2333" s="549">
        <v>121</v>
      </c>
      <c r="S2333" s="548"/>
      <c r="T2333" s="548">
        <v>36</v>
      </c>
      <c r="U2333" s="99"/>
    </row>
    <row r="2334" spans="1:21" ht="19.5" customHeight="1">
      <c r="A2334" s="545">
        <v>3073</v>
      </c>
      <c r="B2334" s="545" t="s">
        <v>1613</v>
      </c>
      <c r="C2334" s="545" t="s">
        <v>1614</v>
      </c>
      <c r="D2334" s="546"/>
      <c r="E2334" s="171" t="str">
        <f t="shared" si="36"/>
        <v>1900</v>
      </c>
      <c r="F2334" s="547">
        <v>0</v>
      </c>
      <c r="G2334" s="548">
        <v>0</v>
      </c>
      <c r="H2334" s="547">
        <v>0</v>
      </c>
      <c r="I2334" s="545" t="s">
        <v>12708</v>
      </c>
      <c r="J2334" s="545"/>
      <c r="K2334" s="545" t="s">
        <v>15977</v>
      </c>
      <c r="L2334" s="545" t="s">
        <v>15978</v>
      </c>
      <c r="M2334" s="548" t="s">
        <v>13758</v>
      </c>
      <c r="N2334" s="545" t="s">
        <v>22161</v>
      </c>
      <c r="O2334" s="545" t="s">
        <v>13413</v>
      </c>
      <c r="P2334" s="549">
        <v>2548</v>
      </c>
      <c r="Q2334" s="549">
        <v>1</v>
      </c>
      <c r="R2334" s="549">
        <v>121</v>
      </c>
      <c r="S2334" s="548"/>
      <c r="T2334" s="548">
        <v>36</v>
      </c>
      <c r="U2334" s="99"/>
    </row>
    <row r="2335" spans="1:21" ht="19.5" customHeight="1">
      <c r="A2335" s="545">
        <v>3074</v>
      </c>
      <c r="B2335" s="545" t="s">
        <v>11295</v>
      </c>
      <c r="C2335" s="545" t="s">
        <v>206</v>
      </c>
      <c r="D2335" s="546"/>
      <c r="E2335" s="171" t="str">
        <f t="shared" si="36"/>
        <v>1900</v>
      </c>
      <c r="F2335" s="547">
        <v>0</v>
      </c>
      <c r="G2335" s="548">
        <v>0</v>
      </c>
      <c r="H2335" s="547">
        <v>0</v>
      </c>
      <c r="I2335" s="545" t="s">
        <v>12708</v>
      </c>
      <c r="J2335" s="545"/>
      <c r="K2335" s="545" t="s">
        <v>15979</v>
      </c>
      <c r="L2335" s="545" t="s">
        <v>15980</v>
      </c>
      <c r="M2335" s="548" t="s">
        <v>13758</v>
      </c>
      <c r="N2335" s="545" t="s">
        <v>22161</v>
      </c>
      <c r="O2335" s="545" t="s">
        <v>13413</v>
      </c>
      <c r="P2335" s="549">
        <v>2549</v>
      </c>
      <c r="Q2335" s="549">
        <v>1</v>
      </c>
      <c r="R2335" s="549">
        <v>121</v>
      </c>
      <c r="S2335" s="548"/>
      <c r="T2335" s="548">
        <v>36</v>
      </c>
      <c r="U2335" s="99"/>
    </row>
    <row r="2336" spans="1:21" ht="19.5" customHeight="1">
      <c r="A2336" s="545">
        <v>3075</v>
      </c>
      <c r="B2336" s="545" t="s">
        <v>1664</v>
      </c>
      <c r="C2336" s="545" t="s">
        <v>206</v>
      </c>
      <c r="D2336" s="546"/>
      <c r="E2336" s="171" t="str">
        <f t="shared" si="36"/>
        <v>1900</v>
      </c>
      <c r="F2336" s="547">
        <v>0</v>
      </c>
      <c r="G2336" s="548">
        <v>0</v>
      </c>
      <c r="H2336" s="547">
        <v>0</v>
      </c>
      <c r="I2336" s="545" t="s">
        <v>12708</v>
      </c>
      <c r="J2336" s="545"/>
      <c r="K2336" s="545" t="s">
        <v>13413</v>
      </c>
      <c r="L2336" s="545" t="s">
        <v>15981</v>
      </c>
      <c r="M2336" s="548" t="s">
        <v>13758</v>
      </c>
      <c r="N2336" s="545" t="s">
        <v>22161</v>
      </c>
      <c r="O2336" s="545" t="s">
        <v>13413</v>
      </c>
      <c r="P2336" s="549">
        <v>2550</v>
      </c>
      <c r="Q2336" s="549">
        <v>1</v>
      </c>
      <c r="R2336" s="549">
        <v>121</v>
      </c>
      <c r="S2336" s="548"/>
      <c r="T2336" s="548">
        <v>36</v>
      </c>
      <c r="U2336" s="99"/>
    </row>
    <row r="2337" spans="1:21" ht="19.5" customHeight="1">
      <c r="A2337" s="545">
        <v>3076</v>
      </c>
      <c r="B2337" s="545" t="s">
        <v>11294</v>
      </c>
      <c r="C2337" s="545" t="s">
        <v>206</v>
      </c>
      <c r="D2337" s="546"/>
      <c r="E2337" s="171" t="str">
        <f t="shared" si="36"/>
        <v>1900</v>
      </c>
      <c r="F2337" s="547">
        <v>0</v>
      </c>
      <c r="G2337" s="548">
        <v>0</v>
      </c>
      <c r="H2337" s="547">
        <v>0</v>
      </c>
      <c r="I2337" s="545" t="s">
        <v>12708</v>
      </c>
      <c r="J2337" s="545"/>
      <c r="K2337" s="545" t="s">
        <v>15982</v>
      </c>
      <c r="L2337" s="545" t="s">
        <v>15983</v>
      </c>
      <c r="M2337" s="548" t="s">
        <v>13758</v>
      </c>
      <c r="N2337" s="545" t="s">
        <v>22161</v>
      </c>
      <c r="O2337" s="545" t="s">
        <v>13413</v>
      </c>
      <c r="P2337" s="549">
        <v>2551</v>
      </c>
      <c r="Q2337" s="549">
        <v>1</v>
      </c>
      <c r="R2337" s="549">
        <v>121</v>
      </c>
      <c r="S2337" s="548"/>
      <c r="T2337" s="548">
        <v>36</v>
      </c>
      <c r="U2337" s="99"/>
    </row>
    <row r="2338" spans="1:21" ht="19.5" customHeight="1">
      <c r="A2338" s="545">
        <v>3077</v>
      </c>
      <c r="B2338" s="545" t="s">
        <v>1717</v>
      </c>
      <c r="C2338" s="545" t="s">
        <v>206</v>
      </c>
      <c r="D2338" s="546"/>
      <c r="E2338" s="171" t="str">
        <f t="shared" si="36"/>
        <v>1900</v>
      </c>
      <c r="F2338" s="547">
        <v>0</v>
      </c>
      <c r="G2338" s="548">
        <v>0</v>
      </c>
      <c r="H2338" s="547">
        <v>0</v>
      </c>
      <c r="I2338" s="545" t="s">
        <v>12708</v>
      </c>
      <c r="J2338" s="545"/>
      <c r="K2338" s="545" t="s">
        <v>13413</v>
      </c>
      <c r="L2338" s="545" t="s">
        <v>15984</v>
      </c>
      <c r="M2338" s="548" t="s">
        <v>13758</v>
      </c>
      <c r="N2338" s="545" t="s">
        <v>22161</v>
      </c>
      <c r="O2338" s="545" t="s">
        <v>13413</v>
      </c>
      <c r="P2338" s="549">
        <v>2552</v>
      </c>
      <c r="Q2338" s="549">
        <v>1</v>
      </c>
      <c r="R2338" s="549">
        <v>121</v>
      </c>
      <c r="S2338" s="548"/>
      <c r="T2338" s="548">
        <v>36</v>
      </c>
      <c r="U2338" s="99"/>
    </row>
    <row r="2339" spans="1:21" ht="19.5" customHeight="1">
      <c r="A2339" s="545">
        <v>3078</v>
      </c>
      <c r="B2339" s="545" t="s">
        <v>1777</v>
      </c>
      <c r="C2339" s="545" t="s">
        <v>206</v>
      </c>
      <c r="D2339" s="546"/>
      <c r="E2339" s="171" t="str">
        <f t="shared" si="36"/>
        <v>1900</v>
      </c>
      <c r="F2339" s="547">
        <v>0</v>
      </c>
      <c r="G2339" s="548">
        <v>0</v>
      </c>
      <c r="H2339" s="547">
        <v>0</v>
      </c>
      <c r="I2339" s="545" t="s">
        <v>12708</v>
      </c>
      <c r="J2339" s="545"/>
      <c r="K2339" s="545" t="s">
        <v>13413</v>
      </c>
      <c r="L2339" s="545" t="s">
        <v>15985</v>
      </c>
      <c r="M2339" s="548" t="s">
        <v>13758</v>
      </c>
      <c r="N2339" s="545" t="s">
        <v>22161</v>
      </c>
      <c r="O2339" s="545" t="s">
        <v>13413</v>
      </c>
      <c r="P2339" s="549">
        <v>2553</v>
      </c>
      <c r="Q2339" s="549">
        <v>1</v>
      </c>
      <c r="R2339" s="549">
        <v>121</v>
      </c>
      <c r="S2339" s="548"/>
      <c r="T2339" s="548">
        <v>36</v>
      </c>
      <c r="U2339" s="99"/>
    </row>
    <row r="2340" spans="1:21" ht="19.5" customHeight="1">
      <c r="A2340" s="545">
        <v>3080</v>
      </c>
      <c r="B2340" s="545" t="s">
        <v>11293</v>
      </c>
      <c r="C2340" s="545" t="s">
        <v>216</v>
      </c>
      <c r="D2340" s="546"/>
      <c r="E2340" s="171" t="str">
        <f t="shared" si="36"/>
        <v>1900</v>
      </c>
      <c r="F2340" s="547">
        <v>0</v>
      </c>
      <c r="G2340" s="548">
        <v>0</v>
      </c>
      <c r="H2340" s="547">
        <v>0</v>
      </c>
      <c r="I2340" s="545" t="s">
        <v>12694</v>
      </c>
      <c r="J2340" s="545"/>
      <c r="K2340" s="545" t="s">
        <v>13413</v>
      </c>
      <c r="L2340" s="545" t="s">
        <v>15973</v>
      </c>
      <c r="M2340" s="548" t="s">
        <v>13868</v>
      </c>
      <c r="N2340" s="545" t="s">
        <v>22157</v>
      </c>
      <c r="O2340" s="545" t="s">
        <v>15986</v>
      </c>
      <c r="P2340" s="549">
        <v>2554</v>
      </c>
      <c r="Q2340" s="549">
        <v>2</v>
      </c>
      <c r="R2340" s="549">
        <v>104</v>
      </c>
      <c r="S2340" s="548"/>
      <c r="T2340" s="548">
        <v>23</v>
      </c>
      <c r="U2340" s="99"/>
    </row>
    <row r="2341" spans="1:21" ht="19.5" customHeight="1">
      <c r="A2341" s="545">
        <v>3081</v>
      </c>
      <c r="B2341" s="545" t="s">
        <v>1088</v>
      </c>
      <c r="C2341" s="545" t="s">
        <v>216</v>
      </c>
      <c r="D2341" s="546"/>
      <c r="E2341" s="171" t="str">
        <f t="shared" si="36"/>
        <v>1900</v>
      </c>
      <c r="F2341" s="547">
        <v>0</v>
      </c>
      <c r="G2341" s="548">
        <v>0</v>
      </c>
      <c r="H2341" s="547">
        <v>0</v>
      </c>
      <c r="I2341" s="545" t="s">
        <v>12694</v>
      </c>
      <c r="J2341" s="545"/>
      <c r="K2341" s="545" t="s">
        <v>13413</v>
      </c>
      <c r="L2341" s="545" t="s">
        <v>15987</v>
      </c>
      <c r="M2341" s="548" t="s">
        <v>13758</v>
      </c>
      <c r="N2341" s="545" t="s">
        <v>13413</v>
      </c>
      <c r="O2341" s="545" t="s">
        <v>15988</v>
      </c>
      <c r="P2341" s="549">
        <v>2555</v>
      </c>
      <c r="Q2341" s="549">
        <v>1</v>
      </c>
      <c r="R2341" s="549">
        <v>104</v>
      </c>
      <c r="S2341" s="548"/>
      <c r="T2341" s="548"/>
      <c r="U2341" s="99"/>
    </row>
    <row r="2342" spans="1:21" ht="19.5" customHeight="1">
      <c r="A2342" s="545">
        <v>3082</v>
      </c>
      <c r="B2342" s="545" t="s">
        <v>1089</v>
      </c>
      <c r="C2342" s="545" t="s">
        <v>216</v>
      </c>
      <c r="D2342" s="546"/>
      <c r="E2342" s="171" t="str">
        <f t="shared" si="36"/>
        <v>1900</v>
      </c>
      <c r="F2342" s="547">
        <v>0</v>
      </c>
      <c r="G2342" s="548">
        <v>0</v>
      </c>
      <c r="H2342" s="547">
        <v>0</v>
      </c>
      <c r="I2342" s="545" t="s">
        <v>12694</v>
      </c>
      <c r="J2342" s="545"/>
      <c r="K2342" s="545" t="s">
        <v>13413</v>
      </c>
      <c r="L2342" s="545" t="s">
        <v>15989</v>
      </c>
      <c r="M2342" s="548" t="s">
        <v>13868</v>
      </c>
      <c r="N2342" s="545" t="s">
        <v>22157</v>
      </c>
      <c r="O2342" s="545" t="s">
        <v>15990</v>
      </c>
      <c r="P2342" s="549">
        <v>2556</v>
      </c>
      <c r="Q2342" s="549">
        <v>2</v>
      </c>
      <c r="R2342" s="549">
        <v>104</v>
      </c>
      <c r="S2342" s="548"/>
      <c r="T2342" s="548">
        <v>23</v>
      </c>
      <c r="U2342" s="99"/>
    </row>
    <row r="2343" spans="1:21" ht="19.5" customHeight="1">
      <c r="A2343" s="545">
        <v>3083</v>
      </c>
      <c r="B2343" s="545" t="s">
        <v>1087</v>
      </c>
      <c r="C2343" s="545" t="s">
        <v>216</v>
      </c>
      <c r="D2343" s="546"/>
      <c r="E2343" s="171" t="str">
        <f t="shared" si="36"/>
        <v>1900</v>
      </c>
      <c r="F2343" s="547">
        <v>0</v>
      </c>
      <c r="G2343" s="548">
        <v>0</v>
      </c>
      <c r="H2343" s="547">
        <v>0</v>
      </c>
      <c r="I2343" s="545" t="s">
        <v>12694</v>
      </c>
      <c r="J2343" s="545"/>
      <c r="K2343" s="545" t="s">
        <v>13413</v>
      </c>
      <c r="L2343" s="545" t="s">
        <v>15991</v>
      </c>
      <c r="M2343" s="548" t="s">
        <v>13868</v>
      </c>
      <c r="N2343" s="545" t="s">
        <v>22157</v>
      </c>
      <c r="O2343" s="545" t="s">
        <v>15992</v>
      </c>
      <c r="P2343" s="549">
        <v>2557</v>
      </c>
      <c r="Q2343" s="549">
        <v>2</v>
      </c>
      <c r="R2343" s="549">
        <v>104</v>
      </c>
      <c r="S2343" s="548"/>
      <c r="T2343" s="548">
        <v>23</v>
      </c>
      <c r="U2343" s="99"/>
    </row>
    <row r="2344" spans="1:21" ht="19.5" customHeight="1">
      <c r="A2344" s="545">
        <v>3084</v>
      </c>
      <c r="B2344" s="545" t="s">
        <v>11292</v>
      </c>
      <c r="C2344" s="545" t="s">
        <v>216</v>
      </c>
      <c r="D2344" s="546"/>
      <c r="E2344" s="171" t="str">
        <f t="shared" si="36"/>
        <v>1900</v>
      </c>
      <c r="F2344" s="547">
        <v>0</v>
      </c>
      <c r="G2344" s="548">
        <v>0</v>
      </c>
      <c r="H2344" s="547">
        <v>0</v>
      </c>
      <c r="I2344" s="545" t="s">
        <v>12694</v>
      </c>
      <c r="J2344" s="545"/>
      <c r="K2344" s="545" t="s">
        <v>13413</v>
      </c>
      <c r="L2344" s="545" t="s">
        <v>15991</v>
      </c>
      <c r="M2344" s="548" t="s">
        <v>13868</v>
      </c>
      <c r="N2344" s="545" t="s">
        <v>22157</v>
      </c>
      <c r="O2344" s="545" t="s">
        <v>15993</v>
      </c>
      <c r="P2344" s="549">
        <v>2558</v>
      </c>
      <c r="Q2344" s="549">
        <v>2</v>
      </c>
      <c r="R2344" s="549">
        <v>104</v>
      </c>
      <c r="S2344" s="548"/>
      <c r="T2344" s="548">
        <v>23</v>
      </c>
      <c r="U2344" s="99"/>
    </row>
    <row r="2345" spans="1:21" ht="19.5" customHeight="1">
      <c r="A2345" s="545">
        <v>3085</v>
      </c>
      <c r="B2345" s="545" t="s">
        <v>1086</v>
      </c>
      <c r="C2345" s="545" t="s">
        <v>216</v>
      </c>
      <c r="D2345" s="546"/>
      <c r="E2345" s="171" t="str">
        <f t="shared" si="36"/>
        <v>1900</v>
      </c>
      <c r="F2345" s="547">
        <v>0</v>
      </c>
      <c r="G2345" s="548">
        <v>0</v>
      </c>
      <c r="H2345" s="547">
        <v>0</v>
      </c>
      <c r="I2345" s="545" t="s">
        <v>12694</v>
      </c>
      <c r="J2345" s="545"/>
      <c r="K2345" s="545" t="s">
        <v>13413</v>
      </c>
      <c r="L2345" s="545" t="s">
        <v>15994</v>
      </c>
      <c r="M2345" s="548" t="s">
        <v>13868</v>
      </c>
      <c r="N2345" s="545" t="s">
        <v>22157</v>
      </c>
      <c r="O2345" s="545" t="s">
        <v>15995</v>
      </c>
      <c r="P2345" s="549">
        <v>2559</v>
      </c>
      <c r="Q2345" s="549">
        <v>2</v>
      </c>
      <c r="R2345" s="549">
        <v>104</v>
      </c>
      <c r="S2345" s="548"/>
      <c r="T2345" s="548">
        <v>23</v>
      </c>
      <c r="U2345" s="99"/>
    </row>
    <row r="2346" spans="1:21" ht="19.5" customHeight="1">
      <c r="A2346" s="545">
        <v>3086</v>
      </c>
      <c r="B2346" s="545" t="s">
        <v>11291</v>
      </c>
      <c r="C2346" s="545" t="s">
        <v>216</v>
      </c>
      <c r="D2346" s="546"/>
      <c r="E2346" s="171" t="str">
        <f t="shared" si="36"/>
        <v>1900</v>
      </c>
      <c r="F2346" s="547">
        <v>0</v>
      </c>
      <c r="G2346" s="548">
        <v>0</v>
      </c>
      <c r="H2346" s="547">
        <v>0</v>
      </c>
      <c r="I2346" s="545" t="s">
        <v>12694</v>
      </c>
      <c r="J2346" s="545"/>
      <c r="K2346" s="545" t="s">
        <v>13413</v>
      </c>
      <c r="L2346" s="545" t="s">
        <v>15973</v>
      </c>
      <c r="M2346" s="548" t="s">
        <v>13868</v>
      </c>
      <c r="N2346" s="545" t="s">
        <v>22157</v>
      </c>
      <c r="O2346" s="545" t="s">
        <v>15996</v>
      </c>
      <c r="P2346" s="549">
        <v>2560</v>
      </c>
      <c r="Q2346" s="549">
        <v>2</v>
      </c>
      <c r="R2346" s="549">
        <v>104</v>
      </c>
      <c r="S2346" s="548"/>
      <c r="T2346" s="548">
        <v>23</v>
      </c>
      <c r="U2346" s="99"/>
    </row>
    <row r="2347" spans="1:21" ht="19.5" customHeight="1">
      <c r="A2347" s="545">
        <v>3087</v>
      </c>
      <c r="B2347" s="545" t="s">
        <v>1133</v>
      </c>
      <c r="C2347" s="545" t="s">
        <v>216</v>
      </c>
      <c r="D2347" s="546"/>
      <c r="E2347" s="171" t="str">
        <f t="shared" si="36"/>
        <v>1900</v>
      </c>
      <c r="F2347" s="547">
        <v>0</v>
      </c>
      <c r="G2347" s="548">
        <v>0</v>
      </c>
      <c r="H2347" s="547">
        <v>0</v>
      </c>
      <c r="I2347" s="545" t="s">
        <v>12694</v>
      </c>
      <c r="J2347" s="545"/>
      <c r="K2347" s="545" t="s">
        <v>13413</v>
      </c>
      <c r="L2347" s="545" t="s">
        <v>15997</v>
      </c>
      <c r="M2347" s="548" t="s">
        <v>13868</v>
      </c>
      <c r="N2347" s="545" t="s">
        <v>22157</v>
      </c>
      <c r="O2347" s="545" t="s">
        <v>15998</v>
      </c>
      <c r="P2347" s="549">
        <v>2561</v>
      </c>
      <c r="Q2347" s="549">
        <v>2</v>
      </c>
      <c r="R2347" s="549">
        <v>104</v>
      </c>
      <c r="S2347" s="548"/>
      <c r="T2347" s="548">
        <v>23</v>
      </c>
      <c r="U2347" s="99"/>
    </row>
    <row r="2348" spans="1:21" ht="19.5" customHeight="1">
      <c r="A2348" s="545">
        <v>3088</v>
      </c>
      <c r="B2348" s="545" t="s">
        <v>11290</v>
      </c>
      <c r="C2348" s="545" t="s">
        <v>216</v>
      </c>
      <c r="D2348" s="546"/>
      <c r="E2348" s="171" t="str">
        <f t="shared" si="36"/>
        <v>1900</v>
      </c>
      <c r="F2348" s="547">
        <v>0</v>
      </c>
      <c r="G2348" s="548">
        <v>0</v>
      </c>
      <c r="H2348" s="547">
        <v>0</v>
      </c>
      <c r="I2348" s="545" t="s">
        <v>12694</v>
      </c>
      <c r="J2348" s="545"/>
      <c r="K2348" s="545" t="s">
        <v>13413</v>
      </c>
      <c r="L2348" s="545" t="s">
        <v>15999</v>
      </c>
      <c r="M2348" s="548" t="s">
        <v>13868</v>
      </c>
      <c r="N2348" s="545" t="s">
        <v>22157</v>
      </c>
      <c r="O2348" s="545" t="s">
        <v>16000</v>
      </c>
      <c r="P2348" s="549">
        <v>2562</v>
      </c>
      <c r="Q2348" s="549">
        <v>2</v>
      </c>
      <c r="R2348" s="549">
        <v>104</v>
      </c>
      <c r="S2348" s="548"/>
      <c r="T2348" s="548">
        <v>23</v>
      </c>
      <c r="U2348" s="99"/>
    </row>
    <row r="2349" spans="1:21" ht="19.5" customHeight="1">
      <c r="A2349" s="545">
        <v>3089</v>
      </c>
      <c r="B2349" s="545" t="s">
        <v>11289</v>
      </c>
      <c r="C2349" s="545" t="s">
        <v>216</v>
      </c>
      <c r="D2349" s="546"/>
      <c r="E2349" s="171" t="str">
        <f t="shared" si="36"/>
        <v>1900</v>
      </c>
      <c r="F2349" s="547">
        <v>0</v>
      </c>
      <c r="G2349" s="548">
        <v>0</v>
      </c>
      <c r="H2349" s="547">
        <v>0</v>
      </c>
      <c r="I2349" s="545" t="s">
        <v>12694</v>
      </c>
      <c r="J2349" s="545"/>
      <c r="K2349" s="545" t="s">
        <v>13413</v>
      </c>
      <c r="L2349" s="545" t="s">
        <v>16001</v>
      </c>
      <c r="M2349" s="548" t="s">
        <v>13868</v>
      </c>
      <c r="N2349" s="545" t="s">
        <v>22157</v>
      </c>
      <c r="O2349" s="545" t="s">
        <v>16002</v>
      </c>
      <c r="P2349" s="549">
        <v>2563</v>
      </c>
      <c r="Q2349" s="549">
        <v>2</v>
      </c>
      <c r="R2349" s="549">
        <v>104</v>
      </c>
      <c r="S2349" s="548"/>
      <c r="T2349" s="548">
        <v>23</v>
      </c>
      <c r="U2349" s="99"/>
    </row>
    <row r="2350" spans="1:21" ht="19.5" customHeight="1">
      <c r="A2350" s="545">
        <v>3090</v>
      </c>
      <c r="B2350" s="545" t="s">
        <v>3257</v>
      </c>
      <c r="C2350" s="545" t="s">
        <v>221</v>
      </c>
      <c r="D2350" s="546"/>
      <c r="E2350" s="171" t="str">
        <f t="shared" si="36"/>
        <v>1900</v>
      </c>
      <c r="F2350" s="547">
        <v>0</v>
      </c>
      <c r="G2350" s="548">
        <v>0</v>
      </c>
      <c r="H2350" s="547">
        <v>0</v>
      </c>
      <c r="I2350" s="545" t="s">
        <v>12663</v>
      </c>
      <c r="J2350" s="545"/>
      <c r="K2350" s="545" t="s">
        <v>13413</v>
      </c>
      <c r="L2350" s="545" t="s">
        <v>14138</v>
      </c>
      <c r="M2350" s="548" t="s">
        <v>13758</v>
      </c>
      <c r="N2350" s="545" t="s">
        <v>13413</v>
      </c>
      <c r="O2350" s="545" t="s">
        <v>14273</v>
      </c>
      <c r="P2350" s="549">
        <v>2564</v>
      </c>
      <c r="Q2350" s="549">
        <v>1</v>
      </c>
      <c r="R2350" s="549">
        <v>159</v>
      </c>
      <c r="S2350" s="548"/>
      <c r="T2350" s="548"/>
      <c r="U2350" s="99"/>
    </row>
    <row r="2351" spans="1:21" ht="19.5" customHeight="1">
      <c r="A2351" s="545">
        <v>3091</v>
      </c>
      <c r="B2351" s="545" t="s">
        <v>1136</v>
      </c>
      <c r="C2351" s="545" t="s">
        <v>216</v>
      </c>
      <c r="D2351" s="546"/>
      <c r="E2351" s="171" t="str">
        <f t="shared" si="36"/>
        <v>1900</v>
      </c>
      <c r="F2351" s="547">
        <v>0</v>
      </c>
      <c r="G2351" s="548">
        <v>0</v>
      </c>
      <c r="H2351" s="547">
        <v>0</v>
      </c>
      <c r="I2351" s="545" t="s">
        <v>12749</v>
      </c>
      <c r="J2351" s="545"/>
      <c r="K2351" s="545" t="s">
        <v>13413</v>
      </c>
      <c r="L2351" s="545" t="s">
        <v>16003</v>
      </c>
      <c r="M2351" s="548" t="s">
        <v>13868</v>
      </c>
      <c r="N2351" s="545" t="s">
        <v>22157</v>
      </c>
      <c r="O2351" s="545" t="s">
        <v>16004</v>
      </c>
      <c r="P2351" s="549">
        <v>2565</v>
      </c>
      <c r="Q2351" s="549">
        <v>2</v>
      </c>
      <c r="R2351" s="549">
        <v>106</v>
      </c>
      <c r="S2351" s="548"/>
      <c r="T2351" s="548">
        <v>23</v>
      </c>
      <c r="U2351" s="99"/>
    </row>
    <row r="2352" spans="1:21" ht="19.5" customHeight="1">
      <c r="A2352" s="545">
        <v>3092</v>
      </c>
      <c r="B2352" s="545" t="s">
        <v>11288</v>
      </c>
      <c r="C2352" s="545" t="s">
        <v>221</v>
      </c>
      <c r="D2352" s="546"/>
      <c r="E2352" s="171" t="str">
        <f t="shared" si="36"/>
        <v>1900</v>
      </c>
      <c r="F2352" s="547">
        <v>0</v>
      </c>
      <c r="G2352" s="548">
        <v>0</v>
      </c>
      <c r="H2352" s="547">
        <v>0</v>
      </c>
      <c r="I2352" s="545" t="s">
        <v>12663</v>
      </c>
      <c r="J2352" s="545"/>
      <c r="K2352" s="545" t="s">
        <v>13413</v>
      </c>
      <c r="L2352" s="545" t="s">
        <v>14138</v>
      </c>
      <c r="M2352" s="548" t="s">
        <v>13758</v>
      </c>
      <c r="N2352" s="545" t="s">
        <v>13413</v>
      </c>
      <c r="O2352" s="545" t="s">
        <v>14273</v>
      </c>
      <c r="P2352" s="549">
        <v>2566</v>
      </c>
      <c r="Q2352" s="549">
        <v>1</v>
      </c>
      <c r="R2352" s="549">
        <v>159</v>
      </c>
      <c r="S2352" s="548"/>
      <c r="T2352" s="548"/>
      <c r="U2352" s="99"/>
    </row>
    <row r="2353" spans="1:21" ht="19.5" customHeight="1">
      <c r="A2353" s="545">
        <v>3093</v>
      </c>
      <c r="B2353" s="545" t="s">
        <v>11287</v>
      </c>
      <c r="C2353" s="545" t="s">
        <v>216</v>
      </c>
      <c r="D2353" s="546"/>
      <c r="E2353" s="171" t="str">
        <f t="shared" si="36"/>
        <v>1900</v>
      </c>
      <c r="F2353" s="547">
        <v>0</v>
      </c>
      <c r="G2353" s="548">
        <v>0</v>
      </c>
      <c r="H2353" s="547">
        <v>0</v>
      </c>
      <c r="I2353" s="545" t="s">
        <v>12694</v>
      </c>
      <c r="J2353" s="545"/>
      <c r="K2353" s="545" t="s">
        <v>13413</v>
      </c>
      <c r="L2353" s="545" t="s">
        <v>16005</v>
      </c>
      <c r="M2353" s="548" t="s">
        <v>13868</v>
      </c>
      <c r="N2353" s="545" t="s">
        <v>22157</v>
      </c>
      <c r="O2353" s="545" t="s">
        <v>16006</v>
      </c>
      <c r="P2353" s="549">
        <v>2567</v>
      </c>
      <c r="Q2353" s="549">
        <v>2</v>
      </c>
      <c r="R2353" s="549">
        <v>104</v>
      </c>
      <c r="S2353" s="548"/>
      <c r="T2353" s="548">
        <v>23</v>
      </c>
      <c r="U2353" s="99"/>
    </row>
    <row r="2354" spans="1:21" ht="19.5" customHeight="1">
      <c r="A2354" s="545">
        <v>3095</v>
      </c>
      <c r="B2354" s="545" t="s">
        <v>11286</v>
      </c>
      <c r="C2354" s="545" t="s">
        <v>216</v>
      </c>
      <c r="D2354" s="546"/>
      <c r="E2354" s="171" t="str">
        <f t="shared" si="36"/>
        <v>1900</v>
      </c>
      <c r="F2354" s="547">
        <v>0</v>
      </c>
      <c r="G2354" s="548">
        <v>0</v>
      </c>
      <c r="H2354" s="547">
        <v>0</v>
      </c>
      <c r="I2354" s="545" t="s">
        <v>12694</v>
      </c>
      <c r="J2354" s="545"/>
      <c r="K2354" s="545" t="s">
        <v>13413</v>
      </c>
      <c r="L2354" s="545" t="s">
        <v>16007</v>
      </c>
      <c r="M2354" s="548" t="s">
        <v>13868</v>
      </c>
      <c r="N2354" s="545" t="s">
        <v>22157</v>
      </c>
      <c r="O2354" s="545" t="s">
        <v>16008</v>
      </c>
      <c r="P2354" s="549">
        <v>2568</v>
      </c>
      <c r="Q2354" s="549">
        <v>2</v>
      </c>
      <c r="R2354" s="549">
        <v>104</v>
      </c>
      <c r="S2354" s="548"/>
      <c r="T2354" s="548">
        <v>23</v>
      </c>
      <c r="U2354" s="99"/>
    </row>
    <row r="2355" spans="1:21" ht="19.5" customHeight="1">
      <c r="A2355" s="545">
        <v>3096</v>
      </c>
      <c r="B2355" s="545" t="s">
        <v>11285</v>
      </c>
      <c r="C2355" s="545" t="s">
        <v>216</v>
      </c>
      <c r="D2355" s="546"/>
      <c r="E2355" s="171" t="str">
        <f t="shared" si="36"/>
        <v>1900</v>
      </c>
      <c r="F2355" s="547">
        <v>0</v>
      </c>
      <c r="G2355" s="548">
        <v>0</v>
      </c>
      <c r="H2355" s="547">
        <v>0</v>
      </c>
      <c r="I2355" s="545" t="s">
        <v>12694</v>
      </c>
      <c r="J2355" s="545"/>
      <c r="K2355" s="545" t="s">
        <v>13413</v>
      </c>
      <c r="L2355" s="545" t="s">
        <v>16009</v>
      </c>
      <c r="M2355" s="548" t="s">
        <v>13868</v>
      </c>
      <c r="N2355" s="545" t="s">
        <v>22157</v>
      </c>
      <c r="O2355" s="545" t="s">
        <v>16010</v>
      </c>
      <c r="P2355" s="549">
        <v>2569</v>
      </c>
      <c r="Q2355" s="549">
        <v>2</v>
      </c>
      <c r="R2355" s="549">
        <v>104</v>
      </c>
      <c r="S2355" s="548"/>
      <c r="T2355" s="548">
        <v>23</v>
      </c>
      <c r="U2355" s="99"/>
    </row>
    <row r="2356" spans="1:21" ht="19.5" customHeight="1">
      <c r="A2356" s="545">
        <v>3101</v>
      </c>
      <c r="B2356" s="545" t="s">
        <v>11284</v>
      </c>
      <c r="C2356" s="545" t="s">
        <v>216</v>
      </c>
      <c r="D2356" s="546"/>
      <c r="E2356" s="171" t="str">
        <f t="shared" si="36"/>
        <v>1900</v>
      </c>
      <c r="F2356" s="547">
        <v>0</v>
      </c>
      <c r="G2356" s="548">
        <v>0</v>
      </c>
      <c r="H2356" s="547">
        <v>0</v>
      </c>
      <c r="I2356" s="545" t="s">
        <v>12694</v>
      </c>
      <c r="J2356" s="545"/>
      <c r="K2356" s="545" t="s">
        <v>13413</v>
      </c>
      <c r="L2356" s="545" t="s">
        <v>16011</v>
      </c>
      <c r="M2356" s="548" t="s">
        <v>13868</v>
      </c>
      <c r="N2356" s="545" t="s">
        <v>22157</v>
      </c>
      <c r="O2356" s="545" t="s">
        <v>16012</v>
      </c>
      <c r="P2356" s="549">
        <v>2570</v>
      </c>
      <c r="Q2356" s="549">
        <v>2</v>
      </c>
      <c r="R2356" s="549">
        <v>104</v>
      </c>
      <c r="S2356" s="548"/>
      <c r="T2356" s="548">
        <v>23</v>
      </c>
      <c r="U2356" s="99"/>
    </row>
    <row r="2357" spans="1:21" ht="19.5" customHeight="1">
      <c r="A2357" s="545">
        <v>3104</v>
      </c>
      <c r="B2357" s="545" t="s">
        <v>11283</v>
      </c>
      <c r="C2357" s="545" t="s">
        <v>216</v>
      </c>
      <c r="D2357" s="546"/>
      <c r="E2357" s="171" t="str">
        <f t="shared" si="36"/>
        <v>1900</v>
      </c>
      <c r="F2357" s="547">
        <v>0</v>
      </c>
      <c r="G2357" s="548">
        <v>0</v>
      </c>
      <c r="H2357" s="547">
        <v>0</v>
      </c>
      <c r="I2357" s="545" t="s">
        <v>12694</v>
      </c>
      <c r="J2357" s="545"/>
      <c r="K2357" s="545" t="s">
        <v>13413</v>
      </c>
      <c r="L2357" s="545" t="s">
        <v>16013</v>
      </c>
      <c r="M2357" s="548" t="s">
        <v>13868</v>
      </c>
      <c r="N2357" s="545" t="s">
        <v>22158</v>
      </c>
      <c r="O2357" s="545" t="s">
        <v>16014</v>
      </c>
      <c r="P2357" s="549">
        <v>2571</v>
      </c>
      <c r="Q2357" s="549">
        <v>2</v>
      </c>
      <c r="R2357" s="549">
        <v>104</v>
      </c>
      <c r="S2357" s="548"/>
      <c r="T2357" s="548">
        <v>39</v>
      </c>
      <c r="U2357" s="99"/>
    </row>
    <row r="2358" spans="1:21" ht="19.5" customHeight="1">
      <c r="A2358" s="545">
        <v>3106</v>
      </c>
      <c r="B2358" s="545" t="s">
        <v>11282</v>
      </c>
      <c r="C2358" s="545" t="s">
        <v>221</v>
      </c>
      <c r="D2358" s="546"/>
      <c r="E2358" s="171" t="str">
        <f t="shared" si="36"/>
        <v>1900</v>
      </c>
      <c r="F2358" s="547">
        <v>0</v>
      </c>
      <c r="G2358" s="548">
        <v>0</v>
      </c>
      <c r="H2358" s="547">
        <v>0</v>
      </c>
      <c r="I2358" s="545" t="s">
        <v>12643</v>
      </c>
      <c r="J2358" s="545"/>
      <c r="K2358" s="545" t="s">
        <v>16015</v>
      </c>
      <c r="L2358" s="545" t="s">
        <v>16016</v>
      </c>
      <c r="M2358" s="548" t="s">
        <v>13758</v>
      </c>
      <c r="N2358" s="545" t="s">
        <v>22155</v>
      </c>
      <c r="O2358" s="545" t="s">
        <v>13413</v>
      </c>
      <c r="P2358" s="549">
        <v>2572</v>
      </c>
      <c r="Q2358" s="549">
        <v>1</v>
      </c>
      <c r="R2358" s="549">
        <v>6</v>
      </c>
      <c r="S2358" s="548"/>
      <c r="T2358" s="548">
        <v>32</v>
      </c>
      <c r="U2358" s="99"/>
    </row>
    <row r="2359" spans="1:21" ht="19.5" customHeight="1">
      <c r="A2359" s="545">
        <v>3108</v>
      </c>
      <c r="B2359" s="545" t="s">
        <v>11281</v>
      </c>
      <c r="C2359" s="545" t="s">
        <v>216</v>
      </c>
      <c r="D2359" s="546"/>
      <c r="E2359" s="171" t="str">
        <f t="shared" si="36"/>
        <v>1900</v>
      </c>
      <c r="F2359" s="547">
        <v>0</v>
      </c>
      <c r="G2359" s="548">
        <v>0</v>
      </c>
      <c r="H2359" s="547">
        <v>0</v>
      </c>
      <c r="I2359" s="545" t="s">
        <v>12694</v>
      </c>
      <c r="J2359" s="545"/>
      <c r="K2359" s="545" t="s">
        <v>13413</v>
      </c>
      <c r="L2359" s="545" t="s">
        <v>16017</v>
      </c>
      <c r="M2359" s="548" t="s">
        <v>13868</v>
      </c>
      <c r="N2359" s="545" t="s">
        <v>22158</v>
      </c>
      <c r="O2359" s="545" t="s">
        <v>16018</v>
      </c>
      <c r="P2359" s="549">
        <v>2573</v>
      </c>
      <c r="Q2359" s="549">
        <v>2</v>
      </c>
      <c r="R2359" s="549">
        <v>104</v>
      </c>
      <c r="S2359" s="548"/>
      <c r="T2359" s="548">
        <v>39</v>
      </c>
      <c r="U2359" s="99"/>
    </row>
    <row r="2360" spans="1:21" ht="19.5" customHeight="1">
      <c r="A2360" s="545">
        <v>3110</v>
      </c>
      <c r="B2360" s="545" t="s">
        <v>11280</v>
      </c>
      <c r="C2360" s="545" t="s">
        <v>216</v>
      </c>
      <c r="D2360" s="546"/>
      <c r="E2360" s="171" t="str">
        <f t="shared" si="36"/>
        <v>1900</v>
      </c>
      <c r="F2360" s="547">
        <v>0</v>
      </c>
      <c r="G2360" s="548">
        <v>0</v>
      </c>
      <c r="H2360" s="547">
        <v>0</v>
      </c>
      <c r="I2360" s="545" t="s">
        <v>12694</v>
      </c>
      <c r="J2360" s="545"/>
      <c r="K2360" s="545" t="s">
        <v>13413</v>
      </c>
      <c r="L2360" s="545" t="s">
        <v>16019</v>
      </c>
      <c r="M2360" s="548" t="s">
        <v>13868</v>
      </c>
      <c r="N2360" s="545" t="s">
        <v>22158</v>
      </c>
      <c r="O2360" s="545" t="s">
        <v>16020</v>
      </c>
      <c r="P2360" s="549">
        <v>2574</v>
      </c>
      <c r="Q2360" s="549">
        <v>2</v>
      </c>
      <c r="R2360" s="549">
        <v>104</v>
      </c>
      <c r="S2360" s="548"/>
      <c r="T2360" s="548">
        <v>39</v>
      </c>
      <c r="U2360" s="99"/>
    </row>
    <row r="2361" spans="1:21" ht="19.5" customHeight="1">
      <c r="A2361" s="545">
        <v>3111</v>
      </c>
      <c r="B2361" s="545" t="s">
        <v>11279</v>
      </c>
      <c r="C2361" s="545" t="s">
        <v>216</v>
      </c>
      <c r="D2361" s="546"/>
      <c r="E2361" s="171" t="str">
        <f t="shared" si="36"/>
        <v>1900</v>
      </c>
      <c r="F2361" s="547">
        <v>0</v>
      </c>
      <c r="G2361" s="548">
        <v>0</v>
      </c>
      <c r="H2361" s="547">
        <v>0</v>
      </c>
      <c r="I2361" s="545" t="s">
        <v>12694</v>
      </c>
      <c r="J2361" s="545"/>
      <c r="K2361" s="545" t="s">
        <v>13413</v>
      </c>
      <c r="L2361" s="545" t="s">
        <v>16021</v>
      </c>
      <c r="M2361" s="548" t="s">
        <v>13868</v>
      </c>
      <c r="N2361" s="545" t="s">
        <v>22158</v>
      </c>
      <c r="O2361" s="545" t="s">
        <v>16022</v>
      </c>
      <c r="P2361" s="549">
        <v>2575</v>
      </c>
      <c r="Q2361" s="549">
        <v>2</v>
      </c>
      <c r="R2361" s="549">
        <v>104</v>
      </c>
      <c r="S2361" s="548"/>
      <c r="T2361" s="548">
        <v>39</v>
      </c>
      <c r="U2361" s="99"/>
    </row>
    <row r="2362" spans="1:21" ht="19.5" customHeight="1">
      <c r="A2362" s="545">
        <v>3112</v>
      </c>
      <c r="B2362" s="545" t="s">
        <v>11278</v>
      </c>
      <c r="C2362" s="545" t="s">
        <v>216</v>
      </c>
      <c r="D2362" s="546"/>
      <c r="E2362" s="171" t="str">
        <f t="shared" si="36"/>
        <v>1900</v>
      </c>
      <c r="F2362" s="547">
        <v>0</v>
      </c>
      <c r="G2362" s="548">
        <v>0</v>
      </c>
      <c r="H2362" s="547">
        <v>0</v>
      </c>
      <c r="I2362" s="545" t="s">
        <v>12694</v>
      </c>
      <c r="J2362" s="545"/>
      <c r="K2362" s="545" t="s">
        <v>13413</v>
      </c>
      <c r="L2362" s="545" t="s">
        <v>16023</v>
      </c>
      <c r="M2362" s="548" t="s">
        <v>13868</v>
      </c>
      <c r="N2362" s="545" t="s">
        <v>22181</v>
      </c>
      <c r="O2362" s="545" t="s">
        <v>16024</v>
      </c>
      <c r="P2362" s="549">
        <v>2576</v>
      </c>
      <c r="Q2362" s="549">
        <v>2</v>
      </c>
      <c r="R2362" s="549">
        <v>104</v>
      </c>
      <c r="S2362" s="548"/>
      <c r="T2362" s="548">
        <v>292</v>
      </c>
      <c r="U2362" s="99"/>
    </row>
    <row r="2363" spans="1:21" ht="19.5" customHeight="1">
      <c r="A2363" s="545">
        <v>3113</v>
      </c>
      <c r="B2363" s="545" t="s">
        <v>11277</v>
      </c>
      <c r="C2363" s="545" t="s">
        <v>216</v>
      </c>
      <c r="D2363" s="546"/>
      <c r="E2363" s="171" t="str">
        <f t="shared" si="36"/>
        <v>1900</v>
      </c>
      <c r="F2363" s="547">
        <v>0</v>
      </c>
      <c r="G2363" s="548">
        <v>0</v>
      </c>
      <c r="H2363" s="547">
        <v>0</v>
      </c>
      <c r="I2363" s="545" t="s">
        <v>12694</v>
      </c>
      <c r="J2363" s="545"/>
      <c r="K2363" s="545" t="s">
        <v>13413</v>
      </c>
      <c r="L2363" s="545" t="s">
        <v>16025</v>
      </c>
      <c r="M2363" s="548" t="s">
        <v>13868</v>
      </c>
      <c r="N2363" s="545" t="s">
        <v>22158</v>
      </c>
      <c r="O2363" s="545" t="s">
        <v>16026</v>
      </c>
      <c r="P2363" s="549">
        <v>2577</v>
      </c>
      <c r="Q2363" s="549">
        <v>2</v>
      </c>
      <c r="R2363" s="549">
        <v>104</v>
      </c>
      <c r="S2363" s="548"/>
      <c r="T2363" s="548">
        <v>39</v>
      </c>
      <c r="U2363" s="99"/>
    </row>
    <row r="2364" spans="1:21" ht="19.5" customHeight="1">
      <c r="A2364" s="545">
        <v>3114</v>
      </c>
      <c r="B2364" s="545" t="s">
        <v>11276</v>
      </c>
      <c r="C2364" s="545" t="s">
        <v>216</v>
      </c>
      <c r="D2364" s="546"/>
      <c r="E2364" s="171" t="str">
        <f t="shared" si="36"/>
        <v>1900</v>
      </c>
      <c r="F2364" s="547">
        <v>0</v>
      </c>
      <c r="G2364" s="548">
        <v>0</v>
      </c>
      <c r="H2364" s="547">
        <v>0</v>
      </c>
      <c r="I2364" s="545" t="s">
        <v>12694</v>
      </c>
      <c r="J2364" s="545"/>
      <c r="K2364" s="545" t="s">
        <v>13413</v>
      </c>
      <c r="L2364" s="545" t="s">
        <v>16027</v>
      </c>
      <c r="M2364" s="548" t="s">
        <v>13868</v>
      </c>
      <c r="N2364" s="545" t="s">
        <v>22158</v>
      </c>
      <c r="O2364" s="545" t="s">
        <v>16028</v>
      </c>
      <c r="P2364" s="549">
        <v>2578</v>
      </c>
      <c r="Q2364" s="549">
        <v>2</v>
      </c>
      <c r="R2364" s="549">
        <v>104</v>
      </c>
      <c r="S2364" s="548"/>
      <c r="T2364" s="548">
        <v>39</v>
      </c>
      <c r="U2364" s="99"/>
    </row>
    <row r="2365" spans="1:21" ht="19.5" customHeight="1">
      <c r="A2365" s="545">
        <v>3115</v>
      </c>
      <c r="B2365" s="545" t="s">
        <v>1058</v>
      </c>
      <c r="C2365" s="545" t="s">
        <v>216</v>
      </c>
      <c r="D2365" s="546"/>
      <c r="E2365" s="171" t="str">
        <f t="shared" si="36"/>
        <v>1900</v>
      </c>
      <c r="F2365" s="547">
        <v>0</v>
      </c>
      <c r="G2365" s="548">
        <v>0</v>
      </c>
      <c r="H2365" s="547">
        <v>0</v>
      </c>
      <c r="I2365" s="545" t="s">
        <v>12694</v>
      </c>
      <c r="J2365" s="545"/>
      <c r="K2365" s="545" t="s">
        <v>13413</v>
      </c>
      <c r="L2365" s="545" t="s">
        <v>16029</v>
      </c>
      <c r="M2365" s="548" t="s">
        <v>13868</v>
      </c>
      <c r="N2365" s="545" t="s">
        <v>22158</v>
      </c>
      <c r="O2365" s="545" t="s">
        <v>16030</v>
      </c>
      <c r="P2365" s="549">
        <v>2579</v>
      </c>
      <c r="Q2365" s="549">
        <v>2</v>
      </c>
      <c r="R2365" s="549">
        <v>104</v>
      </c>
      <c r="S2365" s="548"/>
      <c r="T2365" s="548">
        <v>39</v>
      </c>
      <c r="U2365" s="99"/>
    </row>
    <row r="2366" spans="1:21" ht="19.5" customHeight="1">
      <c r="A2366" s="545">
        <v>3116</v>
      </c>
      <c r="B2366" s="545" t="s">
        <v>1057</v>
      </c>
      <c r="C2366" s="545" t="s">
        <v>216</v>
      </c>
      <c r="D2366" s="546"/>
      <c r="E2366" s="171" t="str">
        <f t="shared" si="36"/>
        <v>1900</v>
      </c>
      <c r="F2366" s="547">
        <v>0</v>
      </c>
      <c r="G2366" s="548">
        <v>0</v>
      </c>
      <c r="H2366" s="547">
        <v>0</v>
      </c>
      <c r="I2366" s="545" t="s">
        <v>12694</v>
      </c>
      <c r="J2366" s="545"/>
      <c r="K2366" s="545" t="s">
        <v>13413</v>
      </c>
      <c r="L2366" s="545" t="s">
        <v>16031</v>
      </c>
      <c r="M2366" s="548" t="s">
        <v>13868</v>
      </c>
      <c r="N2366" s="545" t="s">
        <v>22158</v>
      </c>
      <c r="O2366" s="545" t="s">
        <v>16032</v>
      </c>
      <c r="P2366" s="549">
        <v>2580</v>
      </c>
      <c r="Q2366" s="549">
        <v>2</v>
      </c>
      <c r="R2366" s="549">
        <v>104</v>
      </c>
      <c r="S2366" s="548"/>
      <c r="T2366" s="548">
        <v>39</v>
      </c>
      <c r="U2366" s="99"/>
    </row>
    <row r="2367" spans="1:21" ht="19.5" customHeight="1">
      <c r="A2367" s="545">
        <v>3117</v>
      </c>
      <c r="B2367" s="545" t="s">
        <v>1059</v>
      </c>
      <c r="C2367" s="545" t="s">
        <v>216</v>
      </c>
      <c r="D2367" s="546"/>
      <c r="E2367" s="171" t="str">
        <f t="shared" si="36"/>
        <v>1900</v>
      </c>
      <c r="F2367" s="547">
        <v>0</v>
      </c>
      <c r="G2367" s="548">
        <v>0</v>
      </c>
      <c r="H2367" s="547">
        <v>0</v>
      </c>
      <c r="I2367" s="545" t="s">
        <v>12694</v>
      </c>
      <c r="J2367" s="545"/>
      <c r="K2367" s="545" t="s">
        <v>13413</v>
      </c>
      <c r="L2367" s="545" t="s">
        <v>16033</v>
      </c>
      <c r="M2367" s="548" t="s">
        <v>13868</v>
      </c>
      <c r="N2367" s="545" t="s">
        <v>22158</v>
      </c>
      <c r="O2367" s="545" t="s">
        <v>16034</v>
      </c>
      <c r="P2367" s="549">
        <v>2581</v>
      </c>
      <c r="Q2367" s="549">
        <v>2</v>
      </c>
      <c r="R2367" s="549">
        <v>104</v>
      </c>
      <c r="S2367" s="548"/>
      <c r="T2367" s="548">
        <v>39</v>
      </c>
      <c r="U2367" s="99"/>
    </row>
    <row r="2368" spans="1:21" ht="19.5" customHeight="1">
      <c r="A2368" s="545">
        <v>3118</v>
      </c>
      <c r="B2368" s="545" t="s">
        <v>1054</v>
      </c>
      <c r="C2368" s="545" t="s">
        <v>216</v>
      </c>
      <c r="D2368" s="546"/>
      <c r="E2368" s="171" t="str">
        <f t="shared" si="36"/>
        <v>1900</v>
      </c>
      <c r="F2368" s="547">
        <v>0</v>
      </c>
      <c r="G2368" s="548">
        <v>0</v>
      </c>
      <c r="H2368" s="547">
        <v>0</v>
      </c>
      <c r="I2368" s="545" t="s">
        <v>12694</v>
      </c>
      <c r="J2368" s="545"/>
      <c r="K2368" s="545" t="s">
        <v>13413</v>
      </c>
      <c r="L2368" s="545" t="s">
        <v>16035</v>
      </c>
      <c r="M2368" s="548" t="s">
        <v>13868</v>
      </c>
      <c r="N2368" s="545" t="s">
        <v>22158</v>
      </c>
      <c r="O2368" s="545" t="s">
        <v>16036</v>
      </c>
      <c r="P2368" s="549">
        <v>2582</v>
      </c>
      <c r="Q2368" s="549">
        <v>2</v>
      </c>
      <c r="R2368" s="549">
        <v>104</v>
      </c>
      <c r="S2368" s="548"/>
      <c r="T2368" s="548">
        <v>39</v>
      </c>
      <c r="U2368" s="99"/>
    </row>
    <row r="2369" spans="1:21" ht="19.5" customHeight="1">
      <c r="A2369" s="545">
        <v>3119</v>
      </c>
      <c r="B2369" s="545" t="s">
        <v>1055</v>
      </c>
      <c r="C2369" s="545" t="s">
        <v>216</v>
      </c>
      <c r="D2369" s="546"/>
      <c r="E2369" s="171" t="str">
        <f t="shared" si="36"/>
        <v>1900</v>
      </c>
      <c r="F2369" s="547">
        <v>0</v>
      </c>
      <c r="G2369" s="548">
        <v>0</v>
      </c>
      <c r="H2369" s="547">
        <v>0</v>
      </c>
      <c r="I2369" s="545" t="s">
        <v>12694</v>
      </c>
      <c r="J2369" s="545"/>
      <c r="K2369" s="545" t="s">
        <v>13413</v>
      </c>
      <c r="L2369" s="545" t="s">
        <v>16037</v>
      </c>
      <c r="M2369" s="548" t="s">
        <v>13868</v>
      </c>
      <c r="N2369" s="545" t="s">
        <v>22158</v>
      </c>
      <c r="O2369" s="545" t="s">
        <v>16038</v>
      </c>
      <c r="P2369" s="549">
        <v>2583</v>
      </c>
      <c r="Q2369" s="549">
        <v>2</v>
      </c>
      <c r="R2369" s="549">
        <v>104</v>
      </c>
      <c r="S2369" s="548"/>
      <c r="T2369" s="548">
        <v>39</v>
      </c>
      <c r="U2369" s="99"/>
    </row>
    <row r="2370" spans="1:21" ht="19.5" customHeight="1">
      <c r="A2370" s="545">
        <v>3120</v>
      </c>
      <c r="B2370" s="545" t="s">
        <v>1056</v>
      </c>
      <c r="C2370" s="545" t="s">
        <v>216</v>
      </c>
      <c r="D2370" s="546">
        <v>44585</v>
      </c>
      <c r="E2370" s="171" t="str">
        <f t="shared" si="36"/>
        <v>2022</v>
      </c>
      <c r="F2370" s="547">
        <v>2708258</v>
      </c>
      <c r="G2370" s="548">
        <v>0.19</v>
      </c>
      <c r="H2370" s="547">
        <v>2275847.06</v>
      </c>
      <c r="I2370" s="545" t="s">
        <v>12694</v>
      </c>
      <c r="J2370" s="545" t="s">
        <v>13297</v>
      </c>
      <c r="K2370" s="545" t="s">
        <v>16039</v>
      </c>
      <c r="L2370" s="545" t="s">
        <v>16040</v>
      </c>
      <c r="M2370" s="548" t="s">
        <v>13868</v>
      </c>
      <c r="N2370" s="545" t="s">
        <v>22158</v>
      </c>
      <c r="O2370" s="545" t="s">
        <v>16041</v>
      </c>
      <c r="P2370" s="549">
        <v>2584</v>
      </c>
      <c r="Q2370" s="549">
        <v>2</v>
      </c>
      <c r="R2370" s="549">
        <v>104</v>
      </c>
      <c r="S2370" s="548">
        <v>2257</v>
      </c>
      <c r="T2370" s="548">
        <v>39</v>
      </c>
      <c r="U2370" s="99"/>
    </row>
    <row r="2371" spans="1:21" ht="19.5" customHeight="1">
      <c r="A2371" s="545">
        <v>3122</v>
      </c>
      <c r="B2371" s="545" t="s">
        <v>6748</v>
      </c>
      <c r="C2371" s="545" t="s">
        <v>216</v>
      </c>
      <c r="D2371" s="546">
        <v>45917</v>
      </c>
      <c r="E2371" s="171" t="str">
        <f t="shared" si="36"/>
        <v>2025</v>
      </c>
      <c r="F2371" s="547">
        <v>4941848.01</v>
      </c>
      <c r="G2371" s="548">
        <v>0.19</v>
      </c>
      <c r="H2371" s="547">
        <v>4152813.45</v>
      </c>
      <c r="I2371" s="545" t="s">
        <v>12694</v>
      </c>
      <c r="J2371" s="545" t="s">
        <v>13297</v>
      </c>
      <c r="K2371" s="545" t="s">
        <v>16042</v>
      </c>
      <c r="L2371" s="545" t="s">
        <v>16043</v>
      </c>
      <c r="M2371" s="548" t="s">
        <v>13868</v>
      </c>
      <c r="N2371" s="545" t="s">
        <v>22158</v>
      </c>
      <c r="O2371" s="545" t="s">
        <v>16044</v>
      </c>
      <c r="P2371" s="549">
        <v>2585</v>
      </c>
      <c r="Q2371" s="549">
        <v>2</v>
      </c>
      <c r="R2371" s="549">
        <v>104</v>
      </c>
      <c r="S2371" s="548">
        <v>2257</v>
      </c>
      <c r="T2371" s="548">
        <v>39</v>
      </c>
      <c r="U2371" s="99"/>
    </row>
    <row r="2372" spans="1:21" ht="19.5" customHeight="1">
      <c r="A2372" s="545">
        <v>3124</v>
      </c>
      <c r="B2372" s="545" t="s">
        <v>1096</v>
      </c>
      <c r="C2372" s="545" t="s">
        <v>216</v>
      </c>
      <c r="D2372" s="546"/>
      <c r="E2372" s="171" t="str">
        <f t="shared" ref="E2372:E2435" si="37">TEXT(D2372,"YYYY")</f>
        <v>1900</v>
      </c>
      <c r="F2372" s="547">
        <v>0</v>
      </c>
      <c r="G2372" s="548">
        <v>0</v>
      </c>
      <c r="H2372" s="547">
        <v>0</v>
      </c>
      <c r="I2372" s="545" t="s">
        <v>12694</v>
      </c>
      <c r="J2372" s="545"/>
      <c r="K2372" s="545" t="s">
        <v>13413</v>
      </c>
      <c r="L2372" s="545" t="s">
        <v>16045</v>
      </c>
      <c r="M2372" s="548" t="s">
        <v>13868</v>
      </c>
      <c r="N2372" s="545" t="s">
        <v>22158</v>
      </c>
      <c r="O2372" s="545" t="s">
        <v>16046</v>
      </c>
      <c r="P2372" s="549">
        <v>2586</v>
      </c>
      <c r="Q2372" s="549">
        <v>2</v>
      </c>
      <c r="R2372" s="549">
        <v>104</v>
      </c>
      <c r="S2372" s="548"/>
      <c r="T2372" s="548">
        <v>39</v>
      </c>
      <c r="U2372" s="99"/>
    </row>
    <row r="2373" spans="1:21" ht="19.5" customHeight="1">
      <c r="A2373" s="545">
        <v>3125</v>
      </c>
      <c r="B2373" s="545" t="s">
        <v>1100</v>
      </c>
      <c r="C2373" s="545" t="s">
        <v>216</v>
      </c>
      <c r="D2373" s="546"/>
      <c r="E2373" s="171" t="str">
        <f t="shared" si="37"/>
        <v>1900</v>
      </c>
      <c r="F2373" s="547">
        <v>0</v>
      </c>
      <c r="G2373" s="548">
        <v>0</v>
      </c>
      <c r="H2373" s="547">
        <v>0</v>
      </c>
      <c r="I2373" s="545" t="s">
        <v>12694</v>
      </c>
      <c r="J2373" s="545"/>
      <c r="K2373" s="545" t="s">
        <v>13413</v>
      </c>
      <c r="L2373" s="545" t="s">
        <v>16047</v>
      </c>
      <c r="M2373" s="548" t="s">
        <v>13868</v>
      </c>
      <c r="N2373" s="545" t="s">
        <v>22158</v>
      </c>
      <c r="O2373" s="545" t="s">
        <v>16048</v>
      </c>
      <c r="P2373" s="549">
        <v>2587</v>
      </c>
      <c r="Q2373" s="549">
        <v>2</v>
      </c>
      <c r="R2373" s="549">
        <v>104</v>
      </c>
      <c r="S2373" s="548"/>
      <c r="T2373" s="548">
        <v>39</v>
      </c>
      <c r="U2373" s="99"/>
    </row>
    <row r="2374" spans="1:21" ht="19.5" customHeight="1">
      <c r="A2374" s="545">
        <v>3129</v>
      </c>
      <c r="B2374" s="545" t="s">
        <v>1098</v>
      </c>
      <c r="C2374" s="545" t="s">
        <v>216</v>
      </c>
      <c r="D2374" s="546"/>
      <c r="E2374" s="171" t="str">
        <f t="shared" si="37"/>
        <v>1900</v>
      </c>
      <c r="F2374" s="547">
        <v>0</v>
      </c>
      <c r="G2374" s="548">
        <v>0</v>
      </c>
      <c r="H2374" s="547">
        <v>0</v>
      </c>
      <c r="I2374" s="545" t="s">
        <v>12694</v>
      </c>
      <c r="J2374" s="545"/>
      <c r="K2374" s="545" t="s">
        <v>13413</v>
      </c>
      <c r="L2374" s="545" t="s">
        <v>16049</v>
      </c>
      <c r="M2374" s="548" t="s">
        <v>13868</v>
      </c>
      <c r="N2374" s="545" t="s">
        <v>22158</v>
      </c>
      <c r="O2374" s="545" t="s">
        <v>16050</v>
      </c>
      <c r="P2374" s="549">
        <v>2588</v>
      </c>
      <c r="Q2374" s="549">
        <v>2</v>
      </c>
      <c r="R2374" s="549">
        <v>104</v>
      </c>
      <c r="S2374" s="548"/>
      <c r="T2374" s="548">
        <v>39</v>
      </c>
      <c r="U2374" s="99"/>
    </row>
    <row r="2375" spans="1:21" ht="19.5" customHeight="1">
      <c r="A2375" s="545">
        <v>3130</v>
      </c>
      <c r="B2375" s="545" t="s">
        <v>1101</v>
      </c>
      <c r="C2375" s="545" t="s">
        <v>216</v>
      </c>
      <c r="D2375" s="546"/>
      <c r="E2375" s="171" t="str">
        <f t="shared" si="37"/>
        <v>1900</v>
      </c>
      <c r="F2375" s="547">
        <v>0</v>
      </c>
      <c r="G2375" s="548">
        <v>0</v>
      </c>
      <c r="H2375" s="547">
        <v>0</v>
      </c>
      <c r="I2375" s="545" t="s">
        <v>12694</v>
      </c>
      <c r="J2375" s="545"/>
      <c r="K2375" s="545" t="s">
        <v>13413</v>
      </c>
      <c r="L2375" s="545" t="s">
        <v>16051</v>
      </c>
      <c r="M2375" s="548" t="s">
        <v>13868</v>
      </c>
      <c r="N2375" s="545" t="s">
        <v>22158</v>
      </c>
      <c r="O2375" s="545" t="s">
        <v>16052</v>
      </c>
      <c r="P2375" s="549">
        <v>2589</v>
      </c>
      <c r="Q2375" s="549">
        <v>2</v>
      </c>
      <c r="R2375" s="549">
        <v>104</v>
      </c>
      <c r="S2375" s="548"/>
      <c r="T2375" s="548">
        <v>39</v>
      </c>
      <c r="U2375" s="99"/>
    </row>
    <row r="2376" spans="1:21" ht="19.5" customHeight="1">
      <c r="A2376" s="545">
        <v>3132</v>
      </c>
      <c r="B2376" s="545" t="s">
        <v>1099</v>
      </c>
      <c r="C2376" s="545" t="s">
        <v>216</v>
      </c>
      <c r="D2376" s="546"/>
      <c r="E2376" s="171" t="str">
        <f t="shared" si="37"/>
        <v>1900</v>
      </c>
      <c r="F2376" s="547">
        <v>0</v>
      </c>
      <c r="G2376" s="548">
        <v>0</v>
      </c>
      <c r="H2376" s="547">
        <v>0</v>
      </c>
      <c r="I2376" s="545" t="s">
        <v>12694</v>
      </c>
      <c r="J2376" s="545"/>
      <c r="K2376" s="545" t="s">
        <v>13413</v>
      </c>
      <c r="L2376" s="545" t="s">
        <v>16053</v>
      </c>
      <c r="M2376" s="548" t="s">
        <v>13868</v>
      </c>
      <c r="N2376" s="545" t="s">
        <v>22158</v>
      </c>
      <c r="O2376" s="545" t="s">
        <v>16054</v>
      </c>
      <c r="P2376" s="549">
        <v>2590</v>
      </c>
      <c r="Q2376" s="549">
        <v>2</v>
      </c>
      <c r="R2376" s="549">
        <v>104</v>
      </c>
      <c r="S2376" s="548"/>
      <c r="T2376" s="548">
        <v>39</v>
      </c>
      <c r="U2376" s="99"/>
    </row>
    <row r="2377" spans="1:21" ht="19.5" customHeight="1">
      <c r="A2377" s="545">
        <v>3134</v>
      </c>
      <c r="B2377" s="545" t="s">
        <v>1102</v>
      </c>
      <c r="C2377" s="545" t="s">
        <v>216</v>
      </c>
      <c r="D2377" s="546"/>
      <c r="E2377" s="171" t="str">
        <f t="shared" si="37"/>
        <v>1900</v>
      </c>
      <c r="F2377" s="547">
        <v>0</v>
      </c>
      <c r="G2377" s="548">
        <v>0</v>
      </c>
      <c r="H2377" s="547">
        <v>0</v>
      </c>
      <c r="I2377" s="545" t="s">
        <v>12694</v>
      </c>
      <c r="J2377" s="545"/>
      <c r="K2377" s="545" t="s">
        <v>13413</v>
      </c>
      <c r="L2377" s="545" t="s">
        <v>16055</v>
      </c>
      <c r="M2377" s="548" t="s">
        <v>13868</v>
      </c>
      <c r="N2377" s="545" t="s">
        <v>22158</v>
      </c>
      <c r="O2377" s="545" t="s">
        <v>16056</v>
      </c>
      <c r="P2377" s="549">
        <v>2591</v>
      </c>
      <c r="Q2377" s="549">
        <v>2</v>
      </c>
      <c r="R2377" s="549">
        <v>104</v>
      </c>
      <c r="S2377" s="548"/>
      <c r="T2377" s="548">
        <v>39</v>
      </c>
      <c r="U2377" s="99"/>
    </row>
    <row r="2378" spans="1:21" ht="19.5" customHeight="1">
      <c r="A2378" s="545">
        <v>3135</v>
      </c>
      <c r="B2378" s="545" t="s">
        <v>1103</v>
      </c>
      <c r="C2378" s="545" t="s">
        <v>216</v>
      </c>
      <c r="D2378" s="546"/>
      <c r="E2378" s="171" t="str">
        <f t="shared" si="37"/>
        <v>1900</v>
      </c>
      <c r="F2378" s="547">
        <v>0</v>
      </c>
      <c r="G2378" s="548">
        <v>0</v>
      </c>
      <c r="H2378" s="547">
        <v>0</v>
      </c>
      <c r="I2378" s="545" t="s">
        <v>12694</v>
      </c>
      <c r="J2378" s="545"/>
      <c r="K2378" s="545" t="s">
        <v>13413</v>
      </c>
      <c r="L2378" s="545" t="s">
        <v>16057</v>
      </c>
      <c r="M2378" s="548" t="s">
        <v>13868</v>
      </c>
      <c r="N2378" s="545" t="s">
        <v>22158</v>
      </c>
      <c r="O2378" s="545" t="s">
        <v>16058</v>
      </c>
      <c r="P2378" s="549">
        <v>2592</v>
      </c>
      <c r="Q2378" s="549">
        <v>2</v>
      </c>
      <c r="R2378" s="549">
        <v>104</v>
      </c>
      <c r="S2378" s="548"/>
      <c r="T2378" s="548">
        <v>39</v>
      </c>
      <c r="U2378" s="99"/>
    </row>
    <row r="2379" spans="1:21" ht="19.5" customHeight="1">
      <c r="A2379" s="545">
        <v>3136</v>
      </c>
      <c r="B2379" s="545" t="s">
        <v>727</v>
      </c>
      <c r="C2379" s="545" t="s">
        <v>221</v>
      </c>
      <c r="D2379" s="546"/>
      <c r="E2379" s="171" t="str">
        <f t="shared" si="37"/>
        <v>1900</v>
      </c>
      <c r="F2379" s="547">
        <v>0</v>
      </c>
      <c r="G2379" s="548">
        <v>0</v>
      </c>
      <c r="H2379" s="547">
        <v>0</v>
      </c>
      <c r="I2379" s="545" t="s">
        <v>12688</v>
      </c>
      <c r="J2379" s="545"/>
      <c r="K2379" s="545" t="s">
        <v>13413</v>
      </c>
      <c r="L2379" s="545" t="s">
        <v>16059</v>
      </c>
      <c r="M2379" s="548" t="s">
        <v>13758</v>
      </c>
      <c r="N2379" s="545" t="s">
        <v>22155</v>
      </c>
      <c r="O2379" s="545" t="s">
        <v>13413</v>
      </c>
      <c r="P2379" s="549">
        <v>2593</v>
      </c>
      <c r="Q2379" s="549">
        <v>1</v>
      </c>
      <c r="R2379" s="549">
        <v>92</v>
      </c>
      <c r="S2379" s="548"/>
      <c r="T2379" s="548">
        <v>32</v>
      </c>
      <c r="U2379" s="99"/>
    </row>
    <row r="2380" spans="1:21" ht="19.5" customHeight="1">
      <c r="A2380" s="545">
        <v>3137</v>
      </c>
      <c r="B2380" s="545" t="s">
        <v>11275</v>
      </c>
      <c r="C2380" s="545" t="s">
        <v>221</v>
      </c>
      <c r="D2380" s="546"/>
      <c r="E2380" s="171" t="str">
        <f t="shared" si="37"/>
        <v>1900</v>
      </c>
      <c r="F2380" s="547">
        <v>0</v>
      </c>
      <c r="G2380" s="548">
        <v>0</v>
      </c>
      <c r="H2380" s="547">
        <v>0</v>
      </c>
      <c r="I2380" s="545" t="s">
        <v>12688</v>
      </c>
      <c r="J2380" s="545"/>
      <c r="K2380" s="545" t="s">
        <v>16060</v>
      </c>
      <c r="L2380" s="545" t="s">
        <v>16061</v>
      </c>
      <c r="M2380" s="548" t="s">
        <v>13758</v>
      </c>
      <c r="N2380" s="545" t="s">
        <v>22155</v>
      </c>
      <c r="O2380" s="545" t="s">
        <v>13413</v>
      </c>
      <c r="P2380" s="549">
        <v>2594</v>
      </c>
      <c r="Q2380" s="549">
        <v>1</v>
      </c>
      <c r="R2380" s="549">
        <v>92</v>
      </c>
      <c r="S2380" s="548"/>
      <c r="T2380" s="548">
        <v>32</v>
      </c>
      <c r="U2380" s="99"/>
    </row>
    <row r="2381" spans="1:21" ht="19.5" customHeight="1">
      <c r="A2381" s="545">
        <v>3138</v>
      </c>
      <c r="B2381" s="545" t="s">
        <v>11274</v>
      </c>
      <c r="C2381" s="545" t="s">
        <v>221</v>
      </c>
      <c r="D2381" s="546"/>
      <c r="E2381" s="171" t="str">
        <f t="shared" si="37"/>
        <v>1900</v>
      </c>
      <c r="F2381" s="547">
        <v>0</v>
      </c>
      <c r="G2381" s="548">
        <v>0</v>
      </c>
      <c r="H2381" s="547">
        <v>0</v>
      </c>
      <c r="I2381" s="545" t="s">
        <v>12688</v>
      </c>
      <c r="J2381" s="545"/>
      <c r="K2381" s="545" t="s">
        <v>13413</v>
      </c>
      <c r="L2381" s="545" t="s">
        <v>16062</v>
      </c>
      <c r="M2381" s="548" t="s">
        <v>13758</v>
      </c>
      <c r="N2381" s="545" t="s">
        <v>22155</v>
      </c>
      <c r="O2381" s="545" t="s">
        <v>13413</v>
      </c>
      <c r="P2381" s="549">
        <v>2595</v>
      </c>
      <c r="Q2381" s="549">
        <v>1</v>
      </c>
      <c r="R2381" s="549">
        <v>92</v>
      </c>
      <c r="S2381" s="548"/>
      <c r="T2381" s="548">
        <v>32</v>
      </c>
      <c r="U2381" s="99"/>
    </row>
    <row r="2382" spans="1:21" ht="19.5" customHeight="1">
      <c r="A2382" s="545">
        <v>3139</v>
      </c>
      <c r="B2382" s="545" t="s">
        <v>724</v>
      </c>
      <c r="C2382" s="545" t="s">
        <v>221</v>
      </c>
      <c r="D2382" s="546"/>
      <c r="E2382" s="171" t="str">
        <f t="shared" si="37"/>
        <v>1900</v>
      </c>
      <c r="F2382" s="547">
        <v>0</v>
      </c>
      <c r="G2382" s="548">
        <v>0</v>
      </c>
      <c r="H2382" s="547">
        <v>0</v>
      </c>
      <c r="I2382" s="545" t="s">
        <v>12688</v>
      </c>
      <c r="J2382" s="545"/>
      <c r="K2382" s="545" t="s">
        <v>13413</v>
      </c>
      <c r="L2382" s="545" t="s">
        <v>16063</v>
      </c>
      <c r="M2382" s="548" t="s">
        <v>13758</v>
      </c>
      <c r="N2382" s="545" t="s">
        <v>22155</v>
      </c>
      <c r="O2382" s="545" t="s">
        <v>13413</v>
      </c>
      <c r="P2382" s="549">
        <v>2596</v>
      </c>
      <c r="Q2382" s="549">
        <v>1</v>
      </c>
      <c r="R2382" s="549">
        <v>92</v>
      </c>
      <c r="S2382" s="548"/>
      <c r="T2382" s="548">
        <v>32</v>
      </c>
      <c r="U2382" s="99"/>
    </row>
    <row r="2383" spans="1:21" ht="19.5" customHeight="1">
      <c r="A2383" s="545">
        <v>3140</v>
      </c>
      <c r="B2383" s="545" t="s">
        <v>725</v>
      </c>
      <c r="C2383" s="545" t="s">
        <v>221</v>
      </c>
      <c r="D2383" s="546"/>
      <c r="E2383" s="171" t="str">
        <f t="shared" si="37"/>
        <v>1900</v>
      </c>
      <c r="F2383" s="547">
        <v>0</v>
      </c>
      <c r="G2383" s="548">
        <v>0</v>
      </c>
      <c r="H2383" s="547">
        <v>0</v>
      </c>
      <c r="I2383" s="545" t="s">
        <v>12688</v>
      </c>
      <c r="J2383" s="545"/>
      <c r="K2383" s="545" t="s">
        <v>13413</v>
      </c>
      <c r="L2383" s="545" t="s">
        <v>16064</v>
      </c>
      <c r="M2383" s="548" t="s">
        <v>13758</v>
      </c>
      <c r="N2383" s="545" t="s">
        <v>22155</v>
      </c>
      <c r="O2383" s="545" t="s">
        <v>13413</v>
      </c>
      <c r="P2383" s="549">
        <v>2597</v>
      </c>
      <c r="Q2383" s="549">
        <v>1</v>
      </c>
      <c r="R2383" s="549">
        <v>92</v>
      </c>
      <c r="S2383" s="548"/>
      <c r="T2383" s="548">
        <v>32</v>
      </c>
      <c r="U2383" s="99"/>
    </row>
    <row r="2384" spans="1:21" ht="19.5" customHeight="1">
      <c r="A2384" s="545">
        <v>3141</v>
      </c>
      <c r="B2384" s="545" t="s">
        <v>726</v>
      </c>
      <c r="C2384" s="545" t="s">
        <v>221</v>
      </c>
      <c r="D2384" s="546"/>
      <c r="E2384" s="171" t="str">
        <f t="shared" si="37"/>
        <v>1900</v>
      </c>
      <c r="F2384" s="547">
        <v>0</v>
      </c>
      <c r="G2384" s="548">
        <v>0</v>
      </c>
      <c r="H2384" s="547">
        <v>0</v>
      </c>
      <c r="I2384" s="545" t="s">
        <v>12688</v>
      </c>
      <c r="J2384" s="545"/>
      <c r="K2384" s="545" t="s">
        <v>13413</v>
      </c>
      <c r="L2384" s="545" t="s">
        <v>16065</v>
      </c>
      <c r="M2384" s="548" t="s">
        <v>13758</v>
      </c>
      <c r="N2384" s="545" t="s">
        <v>22155</v>
      </c>
      <c r="O2384" s="545" t="s">
        <v>13413</v>
      </c>
      <c r="P2384" s="549">
        <v>2598</v>
      </c>
      <c r="Q2384" s="549">
        <v>1</v>
      </c>
      <c r="R2384" s="549">
        <v>92</v>
      </c>
      <c r="S2384" s="548"/>
      <c r="T2384" s="548">
        <v>32</v>
      </c>
      <c r="U2384" s="99"/>
    </row>
    <row r="2385" spans="1:21" ht="19.5" customHeight="1">
      <c r="A2385" s="545">
        <v>3142</v>
      </c>
      <c r="B2385" s="545" t="s">
        <v>728</v>
      </c>
      <c r="C2385" s="545" t="s">
        <v>221</v>
      </c>
      <c r="D2385" s="546"/>
      <c r="E2385" s="171" t="str">
        <f t="shared" si="37"/>
        <v>1900</v>
      </c>
      <c r="F2385" s="547">
        <v>0</v>
      </c>
      <c r="G2385" s="548">
        <v>0</v>
      </c>
      <c r="H2385" s="547">
        <v>0</v>
      </c>
      <c r="I2385" s="545" t="s">
        <v>12688</v>
      </c>
      <c r="J2385" s="545"/>
      <c r="K2385" s="545" t="s">
        <v>13413</v>
      </c>
      <c r="L2385" s="545" t="s">
        <v>16066</v>
      </c>
      <c r="M2385" s="548" t="s">
        <v>13758</v>
      </c>
      <c r="N2385" s="545" t="s">
        <v>22155</v>
      </c>
      <c r="O2385" s="545" t="s">
        <v>13413</v>
      </c>
      <c r="P2385" s="549">
        <v>2599</v>
      </c>
      <c r="Q2385" s="549">
        <v>1</v>
      </c>
      <c r="R2385" s="549">
        <v>92</v>
      </c>
      <c r="S2385" s="548"/>
      <c r="T2385" s="548">
        <v>32</v>
      </c>
      <c r="U2385" s="99"/>
    </row>
    <row r="2386" spans="1:21" ht="19.5" customHeight="1">
      <c r="A2386" s="545">
        <v>3143</v>
      </c>
      <c r="B2386" s="545" t="s">
        <v>11273</v>
      </c>
      <c r="C2386" s="545" t="s">
        <v>221</v>
      </c>
      <c r="D2386" s="546"/>
      <c r="E2386" s="171" t="str">
        <f t="shared" si="37"/>
        <v>1900</v>
      </c>
      <c r="F2386" s="547">
        <v>0</v>
      </c>
      <c r="G2386" s="548">
        <v>0</v>
      </c>
      <c r="H2386" s="547">
        <v>0</v>
      </c>
      <c r="I2386" s="545" t="s">
        <v>12688</v>
      </c>
      <c r="J2386" s="545"/>
      <c r="K2386" s="545" t="s">
        <v>13413</v>
      </c>
      <c r="L2386" s="545" t="s">
        <v>16061</v>
      </c>
      <c r="M2386" s="548" t="s">
        <v>13758</v>
      </c>
      <c r="N2386" s="545" t="s">
        <v>22155</v>
      </c>
      <c r="O2386" s="545" t="s">
        <v>13413</v>
      </c>
      <c r="P2386" s="549">
        <v>2600</v>
      </c>
      <c r="Q2386" s="549">
        <v>1</v>
      </c>
      <c r="R2386" s="549">
        <v>92</v>
      </c>
      <c r="S2386" s="548"/>
      <c r="T2386" s="548">
        <v>32</v>
      </c>
      <c r="U2386" s="99"/>
    </row>
    <row r="2387" spans="1:21" ht="19.5" customHeight="1">
      <c r="A2387" s="545">
        <v>3144</v>
      </c>
      <c r="B2387" s="545" t="s">
        <v>729</v>
      </c>
      <c r="C2387" s="545" t="s">
        <v>221</v>
      </c>
      <c r="D2387" s="546"/>
      <c r="E2387" s="171" t="str">
        <f t="shared" si="37"/>
        <v>1900</v>
      </c>
      <c r="F2387" s="547">
        <v>0</v>
      </c>
      <c r="G2387" s="548">
        <v>0</v>
      </c>
      <c r="H2387" s="547">
        <v>0</v>
      </c>
      <c r="I2387" s="545" t="s">
        <v>12688</v>
      </c>
      <c r="J2387" s="545"/>
      <c r="K2387" s="545" t="s">
        <v>13413</v>
      </c>
      <c r="L2387" s="545" t="s">
        <v>16066</v>
      </c>
      <c r="M2387" s="548" t="s">
        <v>13758</v>
      </c>
      <c r="N2387" s="545" t="s">
        <v>22155</v>
      </c>
      <c r="O2387" s="545" t="s">
        <v>13413</v>
      </c>
      <c r="P2387" s="549">
        <v>2601</v>
      </c>
      <c r="Q2387" s="549">
        <v>1</v>
      </c>
      <c r="R2387" s="549">
        <v>92</v>
      </c>
      <c r="S2387" s="548"/>
      <c r="T2387" s="548">
        <v>32</v>
      </c>
      <c r="U2387" s="99"/>
    </row>
    <row r="2388" spans="1:21" ht="19.5" customHeight="1">
      <c r="A2388" s="545">
        <v>3145</v>
      </c>
      <c r="B2388" s="545" t="s">
        <v>11272</v>
      </c>
      <c r="C2388" s="545" t="s">
        <v>221</v>
      </c>
      <c r="D2388" s="546"/>
      <c r="E2388" s="171" t="str">
        <f t="shared" si="37"/>
        <v>1900</v>
      </c>
      <c r="F2388" s="547">
        <v>0</v>
      </c>
      <c r="G2388" s="548">
        <v>0</v>
      </c>
      <c r="H2388" s="547">
        <v>0</v>
      </c>
      <c r="I2388" s="545" t="s">
        <v>12688</v>
      </c>
      <c r="J2388" s="545"/>
      <c r="K2388" s="545" t="s">
        <v>13413</v>
      </c>
      <c r="L2388" s="545" t="s">
        <v>16061</v>
      </c>
      <c r="M2388" s="548" t="s">
        <v>13758</v>
      </c>
      <c r="N2388" s="545" t="s">
        <v>22155</v>
      </c>
      <c r="O2388" s="545" t="s">
        <v>13413</v>
      </c>
      <c r="P2388" s="549">
        <v>2602</v>
      </c>
      <c r="Q2388" s="549">
        <v>1</v>
      </c>
      <c r="R2388" s="549">
        <v>92</v>
      </c>
      <c r="S2388" s="548"/>
      <c r="T2388" s="548">
        <v>32</v>
      </c>
      <c r="U2388" s="99"/>
    </row>
    <row r="2389" spans="1:21" ht="19.5" customHeight="1">
      <c r="A2389" s="545">
        <v>3146</v>
      </c>
      <c r="B2389" s="545" t="s">
        <v>730</v>
      </c>
      <c r="C2389" s="545" t="s">
        <v>221</v>
      </c>
      <c r="D2389" s="546"/>
      <c r="E2389" s="171" t="str">
        <f t="shared" si="37"/>
        <v>1900</v>
      </c>
      <c r="F2389" s="547">
        <v>0</v>
      </c>
      <c r="G2389" s="548">
        <v>0</v>
      </c>
      <c r="H2389" s="547">
        <v>0</v>
      </c>
      <c r="I2389" s="545" t="s">
        <v>12688</v>
      </c>
      <c r="J2389" s="545"/>
      <c r="K2389" s="545" t="s">
        <v>13413</v>
      </c>
      <c r="L2389" s="545" t="s">
        <v>16064</v>
      </c>
      <c r="M2389" s="548" t="s">
        <v>13758</v>
      </c>
      <c r="N2389" s="545" t="s">
        <v>22155</v>
      </c>
      <c r="O2389" s="545" t="s">
        <v>13413</v>
      </c>
      <c r="P2389" s="549">
        <v>2603</v>
      </c>
      <c r="Q2389" s="549">
        <v>1</v>
      </c>
      <c r="R2389" s="549">
        <v>92</v>
      </c>
      <c r="S2389" s="548"/>
      <c r="T2389" s="548">
        <v>32</v>
      </c>
      <c r="U2389" s="99"/>
    </row>
    <row r="2390" spans="1:21" ht="19.5" customHeight="1">
      <c r="A2390" s="545">
        <v>3147</v>
      </c>
      <c r="B2390" s="545" t="s">
        <v>11271</v>
      </c>
      <c r="C2390" s="545" t="s">
        <v>221</v>
      </c>
      <c r="D2390" s="546"/>
      <c r="E2390" s="171" t="str">
        <f t="shared" si="37"/>
        <v>1900</v>
      </c>
      <c r="F2390" s="547">
        <v>0</v>
      </c>
      <c r="G2390" s="548">
        <v>0</v>
      </c>
      <c r="H2390" s="547">
        <v>0</v>
      </c>
      <c r="I2390" s="545" t="s">
        <v>12688</v>
      </c>
      <c r="J2390" s="545"/>
      <c r="K2390" s="545" t="s">
        <v>13413</v>
      </c>
      <c r="L2390" s="545" t="s">
        <v>16067</v>
      </c>
      <c r="M2390" s="548" t="s">
        <v>13758</v>
      </c>
      <c r="N2390" s="545" t="s">
        <v>22155</v>
      </c>
      <c r="O2390" s="545" t="s">
        <v>13413</v>
      </c>
      <c r="P2390" s="549">
        <v>2604</v>
      </c>
      <c r="Q2390" s="549">
        <v>1</v>
      </c>
      <c r="R2390" s="549">
        <v>92</v>
      </c>
      <c r="S2390" s="548"/>
      <c r="T2390" s="548">
        <v>32</v>
      </c>
      <c r="U2390" s="99"/>
    </row>
    <row r="2391" spans="1:21" ht="19.5" customHeight="1">
      <c r="A2391" s="545">
        <v>3148</v>
      </c>
      <c r="B2391" s="545" t="s">
        <v>732</v>
      </c>
      <c r="C2391" s="545" t="s">
        <v>221</v>
      </c>
      <c r="D2391" s="546"/>
      <c r="E2391" s="171" t="str">
        <f t="shared" si="37"/>
        <v>1900</v>
      </c>
      <c r="F2391" s="547">
        <v>0</v>
      </c>
      <c r="G2391" s="548">
        <v>0</v>
      </c>
      <c r="H2391" s="547">
        <v>0</v>
      </c>
      <c r="I2391" s="545" t="s">
        <v>12688</v>
      </c>
      <c r="J2391" s="545"/>
      <c r="K2391" s="545" t="s">
        <v>13413</v>
      </c>
      <c r="L2391" s="545" t="s">
        <v>16068</v>
      </c>
      <c r="M2391" s="548" t="s">
        <v>13758</v>
      </c>
      <c r="N2391" s="545" t="s">
        <v>22155</v>
      </c>
      <c r="O2391" s="545" t="s">
        <v>13413</v>
      </c>
      <c r="P2391" s="549">
        <v>2605</v>
      </c>
      <c r="Q2391" s="549">
        <v>1</v>
      </c>
      <c r="R2391" s="549">
        <v>92</v>
      </c>
      <c r="S2391" s="548"/>
      <c r="T2391" s="548">
        <v>32</v>
      </c>
      <c r="U2391" s="99"/>
    </row>
    <row r="2392" spans="1:21" ht="19.5" customHeight="1">
      <c r="A2392" s="545">
        <v>3149</v>
      </c>
      <c r="B2392" s="545" t="s">
        <v>731</v>
      </c>
      <c r="C2392" s="545" t="s">
        <v>221</v>
      </c>
      <c r="D2392" s="546"/>
      <c r="E2392" s="171" t="str">
        <f t="shared" si="37"/>
        <v>1900</v>
      </c>
      <c r="F2392" s="547">
        <v>0</v>
      </c>
      <c r="G2392" s="548">
        <v>0</v>
      </c>
      <c r="H2392" s="547">
        <v>0</v>
      </c>
      <c r="I2392" s="545" t="s">
        <v>12688</v>
      </c>
      <c r="J2392" s="545"/>
      <c r="K2392" s="545" t="s">
        <v>13413</v>
      </c>
      <c r="L2392" s="545" t="s">
        <v>16069</v>
      </c>
      <c r="M2392" s="548" t="s">
        <v>13758</v>
      </c>
      <c r="N2392" s="545" t="s">
        <v>22155</v>
      </c>
      <c r="O2392" s="545" t="s">
        <v>13413</v>
      </c>
      <c r="P2392" s="549">
        <v>2606</v>
      </c>
      <c r="Q2392" s="549">
        <v>1</v>
      </c>
      <c r="R2392" s="549">
        <v>92</v>
      </c>
      <c r="S2392" s="548"/>
      <c r="T2392" s="548">
        <v>32</v>
      </c>
      <c r="U2392" s="99"/>
    </row>
    <row r="2393" spans="1:21" ht="19.5" customHeight="1">
      <c r="A2393" s="545">
        <v>3151</v>
      </c>
      <c r="B2393" s="545" t="s">
        <v>755</v>
      </c>
      <c r="C2393" s="545" t="s">
        <v>221</v>
      </c>
      <c r="D2393" s="546"/>
      <c r="E2393" s="171" t="str">
        <f t="shared" si="37"/>
        <v>1900</v>
      </c>
      <c r="F2393" s="547">
        <v>0</v>
      </c>
      <c r="G2393" s="548">
        <v>0</v>
      </c>
      <c r="H2393" s="547">
        <v>0</v>
      </c>
      <c r="I2393" s="545" t="s">
        <v>12688</v>
      </c>
      <c r="J2393" s="545"/>
      <c r="K2393" s="545" t="s">
        <v>13413</v>
      </c>
      <c r="L2393" s="545" t="s">
        <v>16070</v>
      </c>
      <c r="M2393" s="548" t="s">
        <v>13758</v>
      </c>
      <c r="N2393" s="545" t="s">
        <v>22155</v>
      </c>
      <c r="O2393" s="545" t="s">
        <v>13413</v>
      </c>
      <c r="P2393" s="549">
        <v>2607</v>
      </c>
      <c r="Q2393" s="549">
        <v>1</v>
      </c>
      <c r="R2393" s="549">
        <v>92</v>
      </c>
      <c r="S2393" s="548"/>
      <c r="T2393" s="548">
        <v>32</v>
      </c>
      <c r="U2393" s="99"/>
    </row>
    <row r="2394" spans="1:21" ht="19.5" customHeight="1">
      <c r="A2394" s="545">
        <v>3152</v>
      </c>
      <c r="B2394" s="545" t="s">
        <v>756</v>
      </c>
      <c r="C2394" s="545" t="s">
        <v>216</v>
      </c>
      <c r="D2394" s="546"/>
      <c r="E2394" s="171" t="str">
        <f t="shared" si="37"/>
        <v>1900</v>
      </c>
      <c r="F2394" s="547">
        <v>0</v>
      </c>
      <c r="G2394" s="548">
        <v>0</v>
      </c>
      <c r="H2394" s="547">
        <v>0</v>
      </c>
      <c r="I2394" s="545" t="s">
        <v>12688</v>
      </c>
      <c r="J2394" s="545"/>
      <c r="K2394" s="545" t="s">
        <v>13413</v>
      </c>
      <c r="L2394" s="545" t="s">
        <v>16071</v>
      </c>
      <c r="M2394" s="548" t="s">
        <v>13758</v>
      </c>
      <c r="N2394" s="545" t="s">
        <v>22155</v>
      </c>
      <c r="O2394" s="545" t="s">
        <v>13413</v>
      </c>
      <c r="P2394" s="549">
        <v>2608</v>
      </c>
      <c r="Q2394" s="549">
        <v>1</v>
      </c>
      <c r="R2394" s="549">
        <v>92</v>
      </c>
      <c r="S2394" s="548"/>
      <c r="T2394" s="548">
        <v>32</v>
      </c>
      <c r="U2394" s="99"/>
    </row>
    <row r="2395" spans="1:21" ht="19.5" customHeight="1">
      <c r="A2395" s="545">
        <v>3153</v>
      </c>
      <c r="B2395" s="545" t="s">
        <v>757</v>
      </c>
      <c r="C2395" s="545" t="s">
        <v>221</v>
      </c>
      <c r="D2395" s="546"/>
      <c r="E2395" s="171" t="str">
        <f t="shared" si="37"/>
        <v>1900</v>
      </c>
      <c r="F2395" s="547">
        <v>0</v>
      </c>
      <c r="G2395" s="548">
        <v>0</v>
      </c>
      <c r="H2395" s="547">
        <v>0</v>
      </c>
      <c r="I2395" s="545" t="s">
        <v>12643</v>
      </c>
      <c r="J2395" s="545"/>
      <c r="K2395" s="545" t="s">
        <v>13413</v>
      </c>
      <c r="L2395" s="545" t="s">
        <v>16072</v>
      </c>
      <c r="M2395" s="548" t="s">
        <v>13758</v>
      </c>
      <c r="N2395" s="545" t="s">
        <v>22155</v>
      </c>
      <c r="O2395" s="545" t="s">
        <v>13413</v>
      </c>
      <c r="P2395" s="549">
        <v>2609</v>
      </c>
      <c r="Q2395" s="549">
        <v>1</v>
      </c>
      <c r="R2395" s="549">
        <v>6</v>
      </c>
      <c r="S2395" s="548"/>
      <c r="T2395" s="548">
        <v>32</v>
      </c>
      <c r="U2395" s="99"/>
    </row>
    <row r="2396" spans="1:21" ht="19.5" customHeight="1">
      <c r="A2396" s="545">
        <v>3154</v>
      </c>
      <c r="B2396" s="545" t="s">
        <v>764</v>
      </c>
      <c r="C2396" s="545" t="s">
        <v>221</v>
      </c>
      <c r="D2396" s="546"/>
      <c r="E2396" s="171" t="str">
        <f t="shared" si="37"/>
        <v>1900</v>
      </c>
      <c r="F2396" s="547">
        <v>0</v>
      </c>
      <c r="G2396" s="548">
        <v>0</v>
      </c>
      <c r="H2396" s="547">
        <v>0</v>
      </c>
      <c r="I2396" s="545" t="s">
        <v>12643</v>
      </c>
      <c r="J2396" s="545"/>
      <c r="K2396" s="545" t="s">
        <v>13413</v>
      </c>
      <c r="L2396" s="545" t="s">
        <v>16073</v>
      </c>
      <c r="M2396" s="548" t="s">
        <v>13758</v>
      </c>
      <c r="N2396" s="545" t="s">
        <v>22155</v>
      </c>
      <c r="O2396" s="545" t="s">
        <v>13413</v>
      </c>
      <c r="P2396" s="549">
        <v>2610</v>
      </c>
      <c r="Q2396" s="549">
        <v>1</v>
      </c>
      <c r="R2396" s="549">
        <v>6</v>
      </c>
      <c r="S2396" s="548"/>
      <c r="T2396" s="548">
        <v>32</v>
      </c>
      <c r="U2396" s="99"/>
    </row>
    <row r="2397" spans="1:21" ht="19.5" customHeight="1">
      <c r="A2397" s="545">
        <v>3155</v>
      </c>
      <c r="B2397" s="545" t="s">
        <v>11270</v>
      </c>
      <c r="C2397" s="545" t="s">
        <v>216</v>
      </c>
      <c r="D2397" s="546"/>
      <c r="E2397" s="171" t="str">
        <f t="shared" si="37"/>
        <v>1900</v>
      </c>
      <c r="F2397" s="547">
        <v>0</v>
      </c>
      <c r="G2397" s="548">
        <v>0</v>
      </c>
      <c r="H2397" s="547">
        <v>0</v>
      </c>
      <c r="I2397" s="545" t="s">
        <v>12643</v>
      </c>
      <c r="J2397" s="545"/>
      <c r="K2397" s="545" t="s">
        <v>13413</v>
      </c>
      <c r="L2397" s="545" t="s">
        <v>16074</v>
      </c>
      <c r="M2397" s="548" t="s">
        <v>13758</v>
      </c>
      <c r="N2397" s="545" t="s">
        <v>22155</v>
      </c>
      <c r="O2397" s="545" t="s">
        <v>13413</v>
      </c>
      <c r="P2397" s="549">
        <v>2611</v>
      </c>
      <c r="Q2397" s="549">
        <v>1</v>
      </c>
      <c r="R2397" s="549">
        <v>6</v>
      </c>
      <c r="S2397" s="548"/>
      <c r="T2397" s="548">
        <v>32</v>
      </c>
      <c r="U2397" s="99"/>
    </row>
    <row r="2398" spans="1:21" ht="19.5" customHeight="1">
      <c r="A2398" s="545">
        <v>3156</v>
      </c>
      <c r="B2398" s="545" t="s">
        <v>763</v>
      </c>
      <c r="C2398" s="545" t="s">
        <v>221</v>
      </c>
      <c r="D2398" s="546"/>
      <c r="E2398" s="171" t="str">
        <f t="shared" si="37"/>
        <v>1900</v>
      </c>
      <c r="F2398" s="547">
        <v>0</v>
      </c>
      <c r="G2398" s="548">
        <v>0</v>
      </c>
      <c r="H2398" s="547">
        <v>0</v>
      </c>
      <c r="I2398" s="545" t="s">
        <v>12643</v>
      </c>
      <c r="J2398" s="545"/>
      <c r="K2398" s="545" t="s">
        <v>13413</v>
      </c>
      <c r="L2398" s="545" t="s">
        <v>16072</v>
      </c>
      <c r="M2398" s="548" t="s">
        <v>13758</v>
      </c>
      <c r="N2398" s="545" t="s">
        <v>22155</v>
      </c>
      <c r="O2398" s="545" t="s">
        <v>13413</v>
      </c>
      <c r="P2398" s="549">
        <v>2612</v>
      </c>
      <c r="Q2398" s="549">
        <v>1</v>
      </c>
      <c r="R2398" s="549">
        <v>6</v>
      </c>
      <c r="S2398" s="548"/>
      <c r="T2398" s="548">
        <v>32</v>
      </c>
      <c r="U2398" s="99"/>
    </row>
    <row r="2399" spans="1:21" ht="19.5" customHeight="1">
      <c r="A2399" s="545">
        <v>3157</v>
      </c>
      <c r="B2399" s="545" t="s">
        <v>767</v>
      </c>
      <c r="C2399" s="545" t="s">
        <v>221</v>
      </c>
      <c r="D2399" s="546"/>
      <c r="E2399" s="171" t="str">
        <f t="shared" si="37"/>
        <v>1900</v>
      </c>
      <c r="F2399" s="547">
        <v>0</v>
      </c>
      <c r="G2399" s="548">
        <v>0</v>
      </c>
      <c r="H2399" s="547">
        <v>0</v>
      </c>
      <c r="I2399" s="545" t="s">
        <v>12643</v>
      </c>
      <c r="J2399" s="545"/>
      <c r="K2399" s="545" t="s">
        <v>13413</v>
      </c>
      <c r="L2399" s="545" t="s">
        <v>16075</v>
      </c>
      <c r="M2399" s="548" t="s">
        <v>13758</v>
      </c>
      <c r="N2399" s="545" t="s">
        <v>22155</v>
      </c>
      <c r="O2399" s="545" t="s">
        <v>13413</v>
      </c>
      <c r="P2399" s="549">
        <v>2613</v>
      </c>
      <c r="Q2399" s="549">
        <v>1</v>
      </c>
      <c r="R2399" s="549">
        <v>6</v>
      </c>
      <c r="S2399" s="548"/>
      <c r="T2399" s="548">
        <v>32</v>
      </c>
      <c r="U2399" s="99"/>
    </row>
    <row r="2400" spans="1:21" ht="19.5" customHeight="1">
      <c r="A2400" s="545">
        <v>3158</v>
      </c>
      <c r="B2400" s="545" t="s">
        <v>11269</v>
      </c>
      <c r="C2400" s="545" t="s">
        <v>216</v>
      </c>
      <c r="D2400" s="546"/>
      <c r="E2400" s="171" t="str">
        <f t="shared" si="37"/>
        <v>1900</v>
      </c>
      <c r="F2400" s="547">
        <v>0</v>
      </c>
      <c r="G2400" s="548">
        <v>0</v>
      </c>
      <c r="H2400" s="547">
        <v>0</v>
      </c>
      <c r="I2400" s="545" t="s">
        <v>12643</v>
      </c>
      <c r="J2400" s="545"/>
      <c r="K2400" s="545" t="s">
        <v>13413</v>
      </c>
      <c r="L2400" s="545" t="s">
        <v>16076</v>
      </c>
      <c r="M2400" s="548" t="s">
        <v>13758</v>
      </c>
      <c r="N2400" s="545" t="s">
        <v>22155</v>
      </c>
      <c r="O2400" s="545" t="s">
        <v>13413</v>
      </c>
      <c r="P2400" s="549">
        <v>2614</v>
      </c>
      <c r="Q2400" s="549">
        <v>1</v>
      </c>
      <c r="R2400" s="549">
        <v>6</v>
      </c>
      <c r="S2400" s="548"/>
      <c r="T2400" s="548">
        <v>32</v>
      </c>
      <c r="U2400" s="99"/>
    </row>
    <row r="2401" spans="1:21" ht="19.5" customHeight="1">
      <c r="A2401" s="545">
        <v>3159</v>
      </c>
      <c r="B2401" s="545" t="s">
        <v>768</v>
      </c>
      <c r="C2401" s="545" t="s">
        <v>221</v>
      </c>
      <c r="D2401" s="546"/>
      <c r="E2401" s="171" t="str">
        <f t="shared" si="37"/>
        <v>1900</v>
      </c>
      <c r="F2401" s="547">
        <v>0</v>
      </c>
      <c r="G2401" s="548">
        <v>0</v>
      </c>
      <c r="H2401" s="547">
        <v>0</v>
      </c>
      <c r="I2401" s="545" t="s">
        <v>12643</v>
      </c>
      <c r="J2401" s="545"/>
      <c r="K2401" s="545" t="s">
        <v>13413</v>
      </c>
      <c r="L2401" s="545" t="s">
        <v>16077</v>
      </c>
      <c r="M2401" s="548" t="s">
        <v>13758</v>
      </c>
      <c r="N2401" s="545" t="s">
        <v>22155</v>
      </c>
      <c r="O2401" s="545" t="s">
        <v>16078</v>
      </c>
      <c r="P2401" s="549">
        <v>2615</v>
      </c>
      <c r="Q2401" s="549">
        <v>1</v>
      </c>
      <c r="R2401" s="549">
        <v>6</v>
      </c>
      <c r="S2401" s="548"/>
      <c r="T2401" s="548">
        <v>32</v>
      </c>
      <c r="U2401" s="99"/>
    </row>
    <row r="2402" spans="1:21" ht="19.5" customHeight="1">
      <c r="A2402" s="545">
        <v>3160</v>
      </c>
      <c r="B2402" s="545" t="s">
        <v>779</v>
      </c>
      <c r="C2402" s="545" t="s">
        <v>221</v>
      </c>
      <c r="D2402" s="546"/>
      <c r="E2402" s="171" t="str">
        <f t="shared" si="37"/>
        <v>1900</v>
      </c>
      <c r="F2402" s="547">
        <v>0</v>
      </c>
      <c r="G2402" s="548">
        <v>0</v>
      </c>
      <c r="H2402" s="547">
        <v>0</v>
      </c>
      <c r="I2402" s="545" t="s">
        <v>12643</v>
      </c>
      <c r="J2402" s="545"/>
      <c r="K2402" s="545" t="s">
        <v>13413</v>
      </c>
      <c r="L2402" s="545" t="s">
        <v>16079</v>
      </c>
      <c r="M2402" s="548" t="s">
        <v>13758</v>
      </c>
      <c r="N2402" s="545" t="s">
        <v>22155</v>
      </c>
      <c r="O2402" s="545" t="s">
        <v>13413</v>
      </c>
      <c r="P2402" s="549">
        <v>2616</v>
      </c>
      <c r="Q2402" s="549">
        <v>1</v>
      </c>
      <c r="R2402" s="549">
        <v>6</v>
      </c>
      <c r="S2402" s="548"/>
      <c r="T2402" s="548">
        <v>32</v>
      </c>
      <c r="U2402" s="99"/>
    </row>
    <row r="2403" spans="1:21" ht="19.5" customHeight="1">
      <c r="A2403" s="545">
        <v>3161</v>
      </c>
      <c r="B2403" s="545" t="s">
        <v>11268</v>
      </c>
      <c r="C2403" s="545" t="s">
        <v>221</v>
      </c>
      <c r="D2403" s="546"/>
      <c r="E2403" s="171" t="str">
        <f t="shared" si="37"/>
        <v>1900</v>
      </c>
      <c r="F2403" s="547">
        <v>0</v>
      </c>
      <c r="G2403" s="548">
        <v>0</v>
      </c>
      <c r="H2403" s="547">
        <v>0</v>
      </c>
      <c r="I2403" s="545" t="s">
        <v>12684</v>
      </c>
      <c r="J2403" s="545"/>
      <c r="K2403" s="545" t="s">
        <v>13413</v>
      </c>
      <c r="L2403" s="545" t="s">
        <v>15681</v>
      </c>
      <c r="M2403" s="548" t="s">
        <v>13758</v>
      </c>
      <c r="N2403" s="545" t="s">
        <v>13413</v>
      </c>
      <c r="O2403" s="545" t="s">
        <v>16080</v>
      </c>
      <c r="P2403" s="549">
        <v>2617</v>
      </c>
      <c r="Q2403" s="549">
        <v>1</v>
      </c>
      <c r="R2403" s="549">
        <v>95</v>
      </c>
      <c r="S2403" s="548"/>
      <c r="T2403" s="548"/>
      <c r="U2403" s="99"/>
    </row>
    <row r="2404" spans="1:21" ht="19.5" customHeight="1">
      <c r="A2404" s="545">
        <v>3162</v>
      </c>
      <c r="B2404" s="545" t="s">
        <v>11267</v>
      </c>
      <c r="C2404" s="545" t="s">
        <v>221</v>
      </c>
      <c r="D2404" s="546"/>
      <c r="E2404" s="171" t="str">
        <f t="shared" si="37"/>
        <v>1900</v>
      </c>
      <c r="F2404" s="547">
        <v>0</v>
      </c>
      <c r="G2404" s="548">
        <v>0</v>
      </c>
      <c r="H2404" s="547">
        <v>0</v>
      </c>
      <c r="I2404" s="545" t="s">
        <v>12684</v>
      </c>
      <c r="J2404" s="545"/>
      <c r="K2404" s="545" t="s">
        <v>13413</v>
      </c>
      <c r="L2404" s="545" t="s">
        <v>16081</v>
      </c>
      <c r="M2404" s="548" t="s">
        <v>13758</v>
      </c>
      <c r="N2404" s="545" t="s">
        <v>13413</v>
      </c>
      <c r="O2404" s="545" t="s">
        <v>16082</v>
      </c>
      <c r="P2404" s="549">
        <v>2618</v>
      </c>
      <c r="Q2404" s="549">
        <v>1</v>
      </c>
      <c r="R2404" s="549">
        <v>95</v>
      </c>
      <c r="S2404" s="548"/>
      <c r="T2404" s="548"/>
      <c r="U2404" s="99"/>
    </row>
    <row r="2405" spans="1:21" ht="19.5" customHeight="1">
      <c r="A2405" s="545">
        <v>3163</v>
      </c>
      <c r="B2405" s="545" t="s">
        <v>11266</v>
      </c>
      <c r="C2405" s="545" t="s">
        <v>221</v>
      </c>
      <c r="D2405" s="546"/>
      <c r="E2405" s="171" t="str">
        <f t="shared" si="37"/>
        <v>1900</v>
      </c>
      <c r="F2405" s="547">
        <v>0</v>
      </c>
      <c r="G2405" s="548">
        <v>0</v>
      </c>
      <c r="H2405" s="547">
        <v>0</v>
      </c>
      <c r="I2405" s="545" t="s">
        <v>12643</v>
      </c>
      <c r="J2405" s="545"/>
      <c r="K2405" s="545" t="s">
        <v>13413</v>
      </c>
      <c r="L2405" s="545" t="s">
        <v>16083</v>
      </c>
      <c r="M2405" s="548" t="s">
        <v>13758</v>
      </c>
      <c r="N2405" s="545" t="s">
        <v>22155</v>
      </c>
      <c r="O2405" s="545" t="s">
        <v>13413</v>
      </c>
      <c r="P2405" s="549">
        <v>2619</v>
      </c>
      <c r="Q2405" s="549">
        <v>1</v>
      </c>
      <c r="R2405" s="549">
        <v>6</v>
      </c>
      <c r="S2405" s="548"/>
      <c r="T2405" s="548">
        <v>32</v>
      </c>
      <c r="U2405" s="99"/>
    </row>
    <row r="2406" spans="1:21" ht="19.5" customHeight="1">
      <c r="A2406" s="545">
        <v>3164</v>
      </c>
      <c r="B2406" s="545" t="s">
        <v>11265</v>
      </c>
      <c r="C2406" s="545" t="s">
        <v>216</v>
      </c>
      <c r="D2406" s="546"/>
      <c r="E2406" s="171" t="str">
        <f t="shared" si="37"/>
        <v>1900</v>
      </c>
      <c r="F2406" s="547">
        <v>0</v>
      </c>
      <c r="G2406" s="548">
        <v>0</v>
      </c>
      <c r="H2406" s="547">
        <v>0</v>
      </c>
      <c r="I2406" s="545" t="s">
        <v>12643</v>
      </c>
      <c r="J2406" s="545"/>
      <c r="K2406" s="545" t="s">
        <v>13413</v>
      </c>
      <c r="L2406" s="545" t="s">
        <v>16084</v>
      </c>
      <c r="M2406" s="548" t="s">
        <v>13758</v>
      </c>
      <c r="N2406" s="545" t="s">
        <v>22155</v>
      </c>
      <c r="O2406" s="545" t="s">
        <v>13413</v>
      </c>
      <c r="P2406" s="549">
        <v>2620</v>
      </c>
      <c r="Q2406" s="549">
        <v>1</v>
      </c>
      <c r="R2406" s="549">
        <v>6</v>
      </c>
      <c r="S2406" s="548"/>
      <c r="T2406" s="548">
        <v>32</v>
      </c>
      <c r="U2406" s="99"/>
    </row>
    <row r="2407" spans="1:21" ht="19.5" customHeight="1">
      <c r="A2407" s="545">
        <v>3165</v>
      </c>
      <c r="B2407" s="545" t="s">
        <v>778</v>
      </c>
      <c r="C2407" s="545" t="s">
        <v>221</v>
      </c>
      <c r="D2407" s="546"/>
      <c r="E2407" s="171" t="str">
        <f t="shared" si="37"/>
        <v>1900</v>
      </c>
      <c r="F2407" s="547">
        <v>0</v>
      </c>
      <c r="G2407" s="548">
        <v>0</v>
      </c>
      <c r="H2407" s="547">
        <v>0</v>
      </c>
      <c r="I2407" s="545" t="s">
        <v>12643</v>
      </c>
      <c r="J2407" s="545"/>
      <c r="K2407" s="545" t="s">
        <v>13413</v>
      </c>
      <c r="L2407" s="545" t="s">
        <v>16085</v>
      </c>
      <c r="M2407" s="548" t="s">
        <v>13758</v>
      </c>
      <c r="N2407" s="545" t="s">
        <v>22155</v>
      </c>
      <c r="O2407" s="545" t="s">
        <v>13413</v>
      </c>
      <c r="P2407" s="549">
        <v>2621</v>
      </c>
      <c r="Q2407" s="549">
        <v>1</v>
      </c>
      <c r="R2407" s="549">
        <v>6</v>
      </c>
      <c r="S2407" s="548"/>
      <c r="T2407" s="548">
        <v>32</v>
      </c>
      <c r="U2407" s="99"/>
    </row>
    <row r="2408" spans="1:21" ht="19.5" customHeight="1">
      <c r="A2408" s="545">
        <v>3166</v>
      </c>
      <c r="B2408" s="545" t="s">
        <v>11264</v>
      </c>
      <c r="C2408" s="545" t="s">
        <v>221</v>
      </c>
      <c r="D2408" s="546"/>
      <c r="E2408" s="171" t="str">
        <f t="shared" si="37"/>
        <v>1900</v>
      </c>
      <c r="F2408" s="547">
        <v>0</v>
      </c>
      <c r="G2408" s="548">
        <v>0</v>
      </c>
      <c r="H2408" s="547">
        <v>0</v>
      </c>
      <c r="I2408" s="545" t="s">
        <v>12643</v>
      </c>
      <c r="J2408" s="545"/>
      <c r="K2408" s="545" t="s">
        <v>13413</v>
      </c>
      <c r="L2408" s="545" t="s">
        <v>16086</v>
      </c>
      <c r="M2408" s="548" t="s">
        <v>13758</v>
      </c>
      <c r="N2408" s="545" t="s">
        <v>22155</v>
      </c>
      <c r="O2408" s="545" t="s">
        <v>13413</v>
      </c>
      <c r="P2408" s="549">
        <v>2622</v>
      </c>
      <c r="Q2408" s="549">
        <v>1</v>
      </c>
      <c r="R2408" s="549">
        <v>6</v>
      </c>
      <c r="S2408" s="548"/>
      <c r="T2408" s="548">
        <v>32</v>
      </c>
      <c r="U2408" s="99"/>
    </row>
    <row r="2409" spans="1:21" ht="19.5" customHeight="1">
      <c r="A2409" s="545">
        <v>3167</v>
      </c>
      <c r="B2409" s="545" t="s">
        <v>762</v>
      </c>
      <c r="C2409" s="545" t="s">
        <v>221</v>
      </c>
      <c r="D2409" s="546"/>
      <c r="E2409" s="171" t="str">
        <f t="shared" si="37"/>
        <v>1900</v>
      </c>
      <c r="F2409" s="547">
        <v>0</v>
      </c>
      <c r="G2409" s="548">
        <v>0</v>
      </c>
      <c r="H2409" s="547">
        <v>0</v>
      </c>
      <c r="I2409" s="545" t="s">
        <v>12643</v>
      </c>
      <c r="J2409" s="545"/>
      <c r="K2409" s="545" t="s">
        <v>13413</v>
      </c>
      <c r="L2409" s="545" t="s">
        <v>16087</v>
      </c>
      <c r="M2409" s="548" t="s">
        <v>13758</v>
      </c>
      <c r="N2409" s="545" t="s">
        <v>22155</v>
      </c>
      <c r="O2409" s="545" t="s">
        <v>16088</v>
      </c>
      <c r="P2409" s="549">
        <v>2623</v>
      </c>
      <c r="Q2409" s="549">
        <v>1</v>
      </c>
      <c r="R2409" s="549">
        <v>6</v>
      </c>
      <c r="S2409" s="548"/>
      <c r="T2409" s="548">
        <v>32</v>
      </c>
      <c r="U2409" s="99"/>
    </row>
    <row r="2410" spans="1:21" ht="19.5" customHeight="1">
      <c r="A2410" s="545">
        <v>3168</v>
      </c>
      <c r="B2410" s="545" t="s">
        <v>11263</v>
      </c>
      <c r="C2410" s="545" t="s">
        <v>221</v>
      </c>
      <c r="D2410" s="546"/>
      <c r="E2410" s="171" t="str">
        <f t="shared" si="37"/>
        <v>1900</v>
      </c>
      <c r="F2410" s="547">
        <v>0</v>
      </c>
      <c r="G2410" s="548">
        <v>0</v>
      </c>
      <c r="H2410" s="547">
        <v>0</v>
      </c>
      <c r="I2410" s="545" t="s">
        <v>12684</v>
      </c>
      <c r="J2410" s="545"/>
      <c r="K2410" s="545" t="s">
        <v>13413</v>
      </c>
      <c r="L2410" s="545" t="s">
        <v>16081</v>
      </c>
      <c r="M2410" s="548" t="s">
        <v>13758</v>
      </c>
      <c r="N2410" s="545" t="s">
        <v>13413</v>
      </c>
      <c r="O2410" s="545" t="s">
        <v>16089</v>
      </c>
      <c r="P2410" s="549">
        <v>2624</v>
      </c>
      <c r="Q2410" s="549">
        <v>1</v>
      </c>
      <c r="R2410" s="549">
        <v>95</v>
      </c>
      <c r="S2410" s="548"/>
      <c r="T2410" s="548"/>
      <c r="U2410" s="99"/>
    </row>
    <row r="2411" spans="1:21" ht="19.5" customHeight="1">
      <c r="A2411" s="545">
        <v>3169</v>
      </c>
      <c r="B2411" s="545" t="s">
        <v>3288</v>
      </c>
      <c r="C2411" s="545" t="s">
        <v>5217</v>
      </c>
      <c r="D2411" s="546">
        <v>46056</v>
      </c>
      <c r="E2411" s="171" t="str">
        <f t="shared" si="37"/>
        <v>2026</v>
      </c>
      <c r="F2411" s="547">
        <v>119645</v>
      </c>
      <c r="G2411" s="548">
        <v>0</v>
      </c>
      <c r="H2411" s="547">
        <v>119645</v>
      </c>
      <c r="I2411" s="545" t="s">
        <v>12653</v>
      </c>
      <c r="J2411" s="545" t="s">
        <v>13299</v>
      </c>
      <c r="K2411" s="545" t="s">
        <v>16090</v>
      </c>
      <c r="L2411" s="545" t="s">
        <v>13413</v>
      </c>
      <c r="M2411" s="548" t="s">
        <v>13813</v>
      </c>
      <c r="N2411" s="545" t="s">
        <v>13413</v>
      </c>
      <c r="O2411" s="545" t="s">
        <v>13413</v>
      </c>
      <c r="P2411" s="549">
        <v>2625</v>
      </c>
      <c r="Q2411" s="549">
        <v>3</v>
      </c>
      <c r="R2411" s="549">
        <v>160</v>
      </c>
      <c r="S2411" s="548">
        <v>443</v>
      </c>
      <c r="T2411" s="548"/>
      <c r="U2411" s="99"/>
    </row>
    <row r="2412" spans="1:21" ht="19.5" customHeight="1">
      <c r="A2412" s="545">
        <v>3170</v>
      </c>
      <c r="B2412" s="545" t="s">
        <v>754</v>
      </c>
      <c r="C2412" s="545" t="s">
        <v>221</v>
      </c>
      <c r="D2412" s="546"/>
      <c r="E2412" s="171" t="str">
        <f t="shared" si="37"/>
        <v>1900</v>
      </c>
      <c r="F2412" s="547">
        <v>0</v>
      </c>
      <c r="G2412" s="548">
        <v>0</v>
      </c>
      <c r="H2412" s="547">
        <v>0</v>
      </c>
      <c r="I2412" s="545" t="s">
        <v>12688</v>
      </c>
      <c r="J2412" s="545"/>
      <c r="K2412" s="545" t="s">
        <v>13413</v>
      </c>
      <c r="L2412" s="545" t="s">
        <v>16091</v>
      </c>
      <c r="M2412" s="548" t="s">
        <v>13758</v>
      </c>
      <c r="N2412" s="545" t="s">
        <v>22155</v>
      </c>
      <c r="O2412" s="545" t="s">
        <v>13413</v>
      </c>
      <c r="P2412" s="549">
        <v>2626</v>
      </c>
      <c r="Q2412" s="549">
        <v>1</v>
      </c>
      <c r="R2412" s="549">
        <v>92</v>
      </c>
      <c r="S2412" s="548"/>
      <c r="T2412" s="548">
        <v>32</v>
      </c>
      <c r="U2412" s="99"/>
    </row>
    <row r="2413" spans="1:21" ht="19.5" customHeight="1">
      <c r="A2413" s="545">
        <v>3171</v>
      </c>
      <c r="B2413" s="545" t="s">
        <v>752</v>
      </c>
      <c r="C2413" s="545" t="s">
        <v>221</v>
      </c>
      <c r="D2413" s="546"/>
      <c r="E2413" s="171" t="str">
        <f t="shared" si="37"/>
        <v>1900</v>
      </c>
      <c r="F2413" s="547">
        <v>0</v>
      </c>
      <c r="G2413" s="548">
        <v>0</v>
      </c>
      <c r="H2413" s="547">
        <v>0</v>
      </c>
      <c r="I2413" s="545" t="s">
        <v>12688</v>
      </c>
      <c r="J2413" s="545"/>
      <c r="K2413" s="545" t="s">
        <v>13413</v>
      </c>
      <c r="L2413" s="545" t="s">
        <v>16092</v>
      </c>
      <c r="M2413" s="548" t="s">
        <v>13758</v>
      </c>
      <c r="N2413" s="545" t="s">
        <v>22155</v>
      </c>
      <c r="O2413" s="545" t="s">
        <v>13413</v>
      </c>
      <c r="P2413" s="549">
        <v>2627</v>
      </c>
      <c r="Q2413" s="549">
        <v>1</v>
      </c>
      <c r="R2413" s="549">
        <v>92</v>
      </c>
      <c r="S2413" s="548"/>
      <c r="T2413" s="548">
        <v>32</v>
      </c>
      <c r="U2413" s="99"/>
    </row>
    <row r="2414" spans="1:21" ht="19.5" customHeight="1">
      <c r="A2414" s="545">
        <v>3172</v>
      </c>
      <c r="B2414" s="545" t="s">
        <v>753</v>
      </c>
      <c r="C2414" s="545" t="s">
        <v>221</v>
      </c>
      <c r="D2414" s="546"/>
      <c r="E2414" s="171" t="str">
        <f t="shared" si="37"/>
        <v>1900</v>
      </c>
      <c r="F2414" s="547">
        <v>0</v>
      </c>
      <c r="G2414" s="548">
        <v>0</v>
      </c>
      <c r="H2414" s="547">
        <v>0</v>
      </c>
      <c r="I2414" s="545" t="s">
        <v>12688</v>
      </c>
      <c r="J2414" s="545"/>
      <c r="K2414" s="545" t="s">
        <v>13413</v>
      </c>
      <c r="L2414" s="545" t="s">
        <v>16093</v>
      </c>
      <c r="M2414" s="548" t="s">
        <v>13758</v>
      </c>
      <c r="N2414" s="545" t="s">
        <v>22155</v>
      </c>
      <c r="O2414" s="545" t="s">
        <v>13413</v>
      </c>
      <c r="P2414" s="549">
        <v>2628</v>
      </c>
      <c r="Q2414" s="549">
        <v>1</v>
      </c>
      <c r="R2414" s="549">
        <v>92</v>
      </c>
      <c r="S2414" s="548"/>
      <c r="T2414" s="548">
        <v>32</v>
      </c>
      <c r="U2414" s="99"/>
    </row>
    <row r="2415" spans="1:21" ht="19.5" customHeight="1">
      <c r="A2415" s="545">
        <v>3173</v>
      </c>
      <c r="B2415" s="545" t="s">
        <v>751</v>
      </c>
      <c r="C2415" s="545" t="s">
        <v>221</v>
      </c>
      <c r="D2415" s="546"/>
      <c r="E2415" s="171" t="str">
        <f t="shared" si="37"/>
        <v>1900</v>
      </c>
      <c r="F2415" s="547">
        <v>0</v>
      </c>
      <c r="G2415" s="548">
        <v>0</v>
      </c>
      <c r="H2415" s="547">
        <v>0</v>
      </c>
      <c r="I2415" s="545" t="s">
        <v>12688</v>
      </c>
      <c r="J2415" s="545"/>
      <c r="K2415" s="545" t="s">
        <v>13413</v>
      </c>
      <c r="L2415" s="545" t="s">
        <v>16094</v>
      </c>
      <c r="M2415" s="548" t="s">
        <v>13758</v>
      </c>
      <c r="N2415" s="545" t="s">
        <v>22155</v>
      </c>
      <c r="O2415" s="545" t="s">
        <v>13413</v>
      </c>
      <c r="P2415" s="549">
        <v>2629</v>
      </c>
      <c r="Q2415" s="549">
        <v>1</v>
      </c>
      <c r="R2415" s="549">
        <v>92</v>
      </c>
      <c r="S2415" s="548"/>
      <c r="T2415" s="548">
        <v>32</v>
      </c>
      <c r="U2415" s="99"/>
    </row>
    <row r="2416" spans="1:21" ht="19.5" customHeight="1">
      <c r="A2416" s="545">
        <v>3174</v>
      </c>
      <c r="B2416" s="545" t="s">
        <v>759</v>
      </c>
      <c r="C2416" s="545" t="s">
        <v>221</v>
      </c>
      <c r="D2416" s="546"/>
      <c r="E2416" s="171" t="str">
        <f t="shared" si="37"/>
        <v>1900</v>
      </c>
      <c r="F2416" s="547">
        <v>0</v>
      </c>
      <c r="G2416" s="548">
        <v>0</v>
      </c>
      <c r="H2416" s="547">
        <v>0</v>
      </c>
      <c r="I2416" s="545" t="s">
        <v>12643</v>
      </c>
      <c r="J2416" s="545"/>
      <c r="K2416" s="545" t="s">
        <v>13413</v>
      </c>
      <c r="L2416" s="545" t="s">
        <v>16095</v>
      </c>
      <c r="M2416" s="548" t="s">
        <v>13758</v>
      </c>
      <c r="N2416" s="545" t="s">
        <v>22155</v>
      </c>
      <c r="O2416" s="545" t="s">
        <v>13413</v>
      </c>
      <c r="P2416" s="549">
        <v>2630</v>
      </c>
      <c r="Q2416" s="549">
        <v>1</v>
      </c>
      <c r="R2416" s="549">
        <v>6</v>
      </c>
      <c r="S2416" s="548"/>
      <c r="T2416" s="548">
        <v>32</v>
      </c>
      <c r="U2416" s="99"/>
    </row>
    <row r="2417" spans="1:21" ht="19.5" customHeight="1">
      <c r="A2417" s="545">
        <v>3175</v>
      </c>
      <c r="B2417" s="545" t="s">
        <v>758</v>
      </c>
      <c r="C2417" s="545" t="s">
        <v>221</v>
      </c>
      <c r="D2417" s="546"/>
      <c r="E2417" s="171" t="str">
        <f t="shared" si="37"/>
        <v>1900</v>
      </c>
      <c r="F2417" s="547">
        <v>0</v>
      </c>
      <c r="G2417" s="548">
        <v>0</v>
      </c>
      <c r="H2417" s="547">
        <v>0</v>
      </c>
      <c r="I2417" s="545" t="s">
        <v>12643</v>
      </c>
      <c r="J2417" s="545"/>
      <c r="K2417" s="545" t="s">
        <v>13413</v>
      </c>
      <c r="L2417" s="545" t="s">
        <v>16096</v>
      </c>
      <c r="M2417" s="548" t="s">
        <v>13758</v>
      </c>
      <c r="N2417" s="545" t="s">
        <v>22155</v>
      </c>
      <c r="O2417" s="545" t="s">
        <v>13413</v>
      </c>
      <c r="P2417" s="549">
        <v>2631</v>
      </c>
      <c r="Q2417" s="549">
        <v>1</v>
      </c>
      <c r="R2417" s="549">
        <v>6</v>
      </c>
      <c r="S2417" s="548"/>
      <c r="T2417" s="548">
        <v>32</v>
      </c>
      <c r="U2417" s="99"/>
    </row>
    <row r="2418" spans="1:21" ht="19.5" customHeight="1">
      <c r="A2418" s="545">
        <v>3176</v>
      </c>
      <c r="B2418" s="545" t="s">
        <v>761</v>
      </c>
      <c r="C2418" s="545" t="s">
        <v>221</v>
      </c>
      <c r="D2418" s="546"/>
      <c r="E2418" s="171" t="str">
        <f t="shared" si="37"/>
        <v>1900</v>
      </c>
      <c r="F2418" s="547">
        <v>0</v>
      </c>
      <c r="G2418" s="548">
        <v>0</v>
      </c>
      <c r="H2418" s="547">
        <v>0</v>
      </c>
      <c r="I2418" s="545" t="s">
        <v>12643</v>
      </c>
      <c r="J2418" s="545"/>
      <c r="K2418" s="545" t="s">
        <v>13413</v>
      </c>
      <c r="L2418" s="545" t="s">
        <v>16072</v>
      </c>
      <c r="M2418" s="548" t="s">
        <v>13758</v>
      </c>
      <c r="N2418" s="545" t="s">
        <v>22155</v>
      </c>
      <c r="O2418" s="545" t="s">
        <v>13413</v>
      </c>
      <c r="P2418" s="549">
        <v>2632</v>
      </c>
      <c r="Q2418" s="549">
        <v>1</v>
      </c>
      <c r="R2418" s="549">
        <v>6</v>
      </c>
      <c r="S2418" s="548"/>
      <c r="T2418" s="548">
        <v>32</v>
      </c>
      <c r="U2418" s="99"/>
    </row>
    <row r="2419" spans="1:21" ht="19.5" customHeight="1">
      <c r="A2419" s="545">
        <v>3177</v>
      </c>
      <c r="B2419" s="545" t="s">
        <v>760</v>
      </c>
      <c r="C2419" s="545" t="s">
        <v>221</v>
      </c>
      <c r="D2419" s="546"/>
      <c r="E2419" s="171" t="str">
        <f t="shared" si="37"/>
        <v>1900</v>
      </c>
      <c r="F2419" s="547">
        <v>0</v>
      </c>
      <c r="G2419" s="548">
        <v>0</v>
      </c>
      <c r="H2419" s="547">
        <v>0</v>
      </c>
      <c r="I2419" s="545" t="s">
        <v>12643</v>
      </c>
      <c r="J2419" s="545"/>
      <c r="K2419" s="545" t="s">
        <v>13413</v>
      </c>
      <c r="L2419" s="545" t="s">
        <v>16097</v>
      </c>
      <c r="M2419" s="548" t="s">
        <v>13758</v>
      </c>
      <c r="N2419" s="545" t="s">
        <v>22155</v>
      </c>
      <c r="O2419" s="545" t="s">
        <v>13413</v>
      </c>
      <c r="P2419" s="549">
        <v>2633</v>
      </c>
      <c r="Q2419" s="549">
        <v>1</v>
      </c>
      <c r="R2419" s="549">
        <v>6</v>
      </c>
      <c r="S2419" s="548"/>
      <c r="T2419" s="548">
        <v>32</v>
      </c>
      <c r="U2419" s="99"/>
    </row>
    <row r="2420" spans="1:21" ht="19.5" customHeight="1">
      <c r="A2420" s="545">
        <v>3178</v>
      </c>
      <c r="B2420" s="545" t="s">
        <v>765</v>
      </c>
      <c r="C2420" s="545" t="s">
        <v>221</v>
      </c>
      <c r="D2420" s="546"/>
      <c r="E2420" s="171" t="str">
        <f t="shared" si="37"/>
        <v>1900</v>
      </c>
      <c r="F2420" s="547">
        <v>0</v>
      </c>
      <c r="G2420" s="548">
        <v>0</v>
      </c>
      <c r="H2420" s="547">
        <v>0</v>
      </c>
      <c r="I2420" s="545" t="s">
        <v>12643</v>
      </c>
      <c r="J2420" s="545"/>
      <c r="K2420" s="545" t="s">
        <v>13413</v>
      </c>
      <c r="L2420" s="545" t="s">
        <v>16086</v>
      </c>
      <c r="M2420" s="548" t="s">
        <v>13758</v>
      </c>
      <c r="N2420" s="545" t="s">
        <v>22155</v>
      </c>
      <c r="O2420" s="545" t="s">
        <v>13413</v>
      </c>
      <c r="P2420" s="549">
        <v>2634</v>
      </c>
      <c r="Q2420" s="549">
        <v>1</v>
      </c>
      <c r="R2420" s="549">
        <v>6</v>
      </c>
      <c r="S2420" s="548"/>
      <c r="T2420" s="548">
        <v>32</v>
      </c>
      <c r="U2420" s="99"/>
    </row>
    <row r="2421" spans="1:21" ht="19.5" customHeight="1">
      <c r="A2421" s="545">
        <v>3179</v>
      </c>
      <c r="B2421" s="545" t="s">
        <v>766</v>
      </c>
      <c r="C2421" s="545" t="s">
        <v>221</v>
      </c>
      <c r="D2421" s="546"/>
      <c r="E2421" s="171" t="str">
        <f t="shared" si="37"/>
        <v>1900</v>
      </c>
      <c r="F2421" s="547">
        <v>0</v>
      </c>
      <c r="G2421" s="548">
        <v>0</v>
      </c>
      <c r="H2421" s="547">
        <v>0</v>
      </c>
      <c r="I2421" s="545" t="s">
        <v>12643</v>
      </c>
      <c r="J2421" s="545"/>
      <c r="K2421" s="545" t="s">
        <v>13413</v>
      </c>
      <c r="L2421" s="545" t="s">
        <v>16072</v>
      </c>
      <c r="M2421" s="548" t="s">
        <v>13758</v>
      </c>
      <c r="N2421" s="545" t="s">
        <v>22155</v>
      </c>
      <c r="O2421" s="545" t="s">
        <v>13413</v>
      </c>
      <c r="P2421" s="549">
        <v>2635</v>
      </c>
      <c r="Q2421" s="549">
        <v>1</v>
      </c>
      <c r="R2421" s="549">
        <v>6</v>
      </c>
      <c r="S2421" s="548"/>
      <c r="T2421" s="548">
        <v>32</v>
      </c>
      <c r="U2421" s="99"/>
    </row>
    <row r="2422" spans="1:21" ht="19.5" customHeight="1">
      <c r="A2422" s="545">
        <v>3180</v>
      </c>
      <c r="B2422" s="545" t="s">
        <v>2966</v>
      </c>
      <c r="C2422" s="545" t="s">
        <v>221</v>
      </c>
      <c r="D2422" s="546"/>
      <c r="E2422" s="171" t="str">
        <f t="shared" si="37"/>
        <v>1900</v>
      </c>
      <c r="F2422" s="547">
        <v>0</v>
      </c>
      <c r="G2422" s="548">
        <v>0</v>
      </c>
      <c r="H2422" s="547">
        <v>0</v>
      </c>
      <c r="I2422" s="545" t="s">
        <v>12683</v>
      </c>
      <c r="J2422" s="545"/>
      <c r="K2422" s="545" t="s">
        <v>13413</v>
      </c>
      <c r="L2422" s="545" t="s">
        <v>13967</v>
      </c>
      <c r="M2422" s="548" t="s">
        <v>13758</v>
      </c>
      <c r="N2422" s="545" t="s">
        <v>13413</v>
      </c>
      <c r="O2422" s="545" t="s">
        <v>13413</v>
      </c>
      <c r="P2422" s="549">
        <v>2636</v>
      </c>
      <c r="Q2422" s="549">
        <v>1</v>
      </c>
      <c r="R2422" s="549">
        <v>18</v>
      </c>
      <c r="S2422" s="548"/>
      <c r="T2422" s="548"/>
      <c r="U2422" s="99"/>
    </row>
    <row r="2423" spans="1:21" ht="19.5" customHeight="1">
      <c r="A2423" s="545">
        <v>3181</v>
      </c>
      <c r="B2423" s="545" t="s">
        <v>509</v>
      </c>
      <c r="C2423" s="545" t="s">
        <v>209</v>
      </c>
      <c r="D2423" s="546">
        <v>45708</v>
      </c>
      <c r="E2423" s="171" t="str">
        <f t="shared" si="37"/>
        <v>2025</v>
      </c>
      <c r="F2423" s="547">
        <v>13083.8</v>
      </c>
      <c r="G2423" s="548">
        <v>0.19</v>
      </c>
      <c r="H2423" s="547">
        <v>10994.79</v>
      </c>
      <c r="I2423" s="545" t="s">
        <v>12712</v>
      </c>
      <c r="J2423" s="545" t="s">
        <v>13307</v>
      </c>
      <c r="K2423" s="545" t="s">
        <v>13413</v>
      </c>
      <c r="L2423" s="545" t="s">
        <v>13413</v>
      </c>
      <c r="M2423" s="548" t="s">
        <v>13758</v>
      </c>
      <c r="N2423" s="545" t="s">
        <v>13413</v>
      </c>
      <c r="O2423" s="545" t="s">
        <v>16098</v>
      </c>
      <c r="P2423" s="549">
        <v>2637</v>
      </c>
      <c r="Q2423" s="549">
        <v>1</v>
      </c>
      <c r="R2423" s="549">
        <v>87</v>
      </c>
      <c r="S2423" s="548">
        <v>2228</v>
      </c>
      <c r="T2423" s="548"/>
      <c r="U2423" s="99"/>
    </row>
    <row r="2424" spans="1:21" ht="19.5" customHeight="1">
      <c r="A2424" s="545">
        <v>3182</v>
      </c>
      <c r="B2424" s="545" t="s">
        <v>508</v>
      </c>
      <c r="C2424" s="545" t="s">
        <v>209</v>
      </c>
      <c r="D2424" s="546"/>
      <c r="E2424" s="171" t="str">
        <f t="shared" si="37"/>
        <v>1900</v>
      </c>
      <c r="F2424" s="547">
        <v>0</v>
      </c>
      <c r="G2424" s="548">
        <v>0</v>
      </c>
      <c r="H2424" s="547">
        <v>0</v>
      </c>
      <c r="I2424" s="545" t="s">
        <v>12712</v>
      </c>
      <c r="J2424" s="545"/>
      <c r="K2424" s="545" t="s">
        <v>13413</v>
      </c>
      <c r="L2424" s="545" t="s">
        <v>13413</v>
      </c>
      <c r="M2424" s="548" t="s">
        <v>13758</v>
      </c>
      <c r="N2424" s="545" t="s">
        <v>13413</v>
      </c>
      <c r="O2424" s="545" t="s">
        <v>16099</v>
      </c>
      <c r="P2424" s="549">
        <v>2638</v>
      </c>
      <c r="Q2424" s="549">
        <v>1</v>
      </c>
      <c r="R2424" s="549">
        <v>87</v>
      </c>
      <c r="S2424" s="548"/>
      <c r="T2424" s="548"/>
      <c r="U2424" s="99"/>
    </row>
    <row r="2425" spans="1:21" ht="19.5" customHeight="1">
      <c r="A2425" s="545">
        <v>3183</v>
      </c>
      <c r="B2425" s="545" t="s">
        <v>510</v>
      </c>
      <c r="C2425" s="545" t="s">
        <v>209</v>
      </c>
      <c r="D2425" s="546"/>
      <c r="E2425" s="171" t="str">
        <f t="shared" si="37"/>
        <v>1900</v>
      </c>
      <c r="F2425" s="547">
        <v>0</v>
      </c>
      <c r="G2425" s="548">
        <v>0</v>
      </c>
      <c r="H2425" s="547">
        <v>0</v>
      </c>
      <c r="I2425" s="545" t="s">
        <v>12712</v>
      </c>
      <c r="J2425" s="545"/>
      <c r="K2425" s="545" t="s">
        <v>16100</v>
      </c>
      <c r="L2425" s="545" t="s">
        <v>13413</v>
      </c>
      <c r="M2425" s="548" t="s">
        <v>13758</v>
      </c>
      <c r="N2425" s="545" t="s">
        <v>13413</v>
      </c>
      <c r="O2425" s="545" t="s">
        <v>16101</v>
      </c>
      <c r="P2425" s="549">
        <v>2639</v>
      </c>
      <c r="Q2425" s="549">
        <v>1</v>
      </c>
      <c r="R2425" s="549">
        <v>87</v>
      </c>
      <c r="S2425" s="548"/>
      <c r="T2425" s="548"/>
      <c r="U2425" s="99"/>
    </row>
    <row r="2426" spans="1:21" ht="19.5" customHeight="1">
      <c r="A2426" s="545">
        <v>3184</v>
      </c>
      <c r="B2426" s="545" t="s">
        <v>2935</v>
      </c>
      <c r="C2426" s="545" t="s">
        <v>786</v>
      </c>
      <c r="D2426" s="546"/>
      <c r="E2426" s="171" t="str">
        <f t="shared" si="37"/>
        <v>1900</v>
      </c>
      <c r="F2426" s="547">
        <v>0</v>
      </c>
      <c r="G2426" s="548">
        <v>0</v>
      </c>
      <c r="H2426" s="547">
        <v>0</v>
      </c>
      <c r="I2426" s="545" t="s">
        <v>12683</v>
      </c>
      <c r="J2426" s="545"/>
      <c r="K2426" s="545" t="s">
        <v>13413</v>
      </c>
      <c r="L2426" s="545" t="s">
        <v>13413</v>
      </c>
      <c r="M2426" s="548" t="s">
        <v>13758</v>
      </c>
      <c r="N2426" s="545" t="s">
        <v>13413</v>
      </c>
      <c r="O2426" s="545" t="s">
        <v>13413</v>
      </c>
      <c r="P2426" s="549">
        <v>2640</v>
      </c>
      <c r="Q2426" s="549">
        <v>1</v>
      </c>
      <c r="R2426" s="549">
        <v>18</v>
      </c>
      <c r="S2426" s="548"/>
      <c r="T2426" s="548"/>
      <c r="U2426" s="99"/>
    </row>
    <row r="2427" spans="1:21" ht="19.5" customHeight="1">
      <c r="A2427" s="545">
        <v>3186</v>
      </c>
      <c r="B2427" s="545" t="s">
        <v>6747</v>
      </c>
      <c r="C2427" s="545" t="s">
        <v>216</v>
      </c>
      <c r="D2427" s="546">
        <v>46052</v>
      </c>
      <c r="E2427" s="171" t="str">
        <f t="shared" si="37"/>
        <v>2026</v>
      </c>
      <c r="F2427" s="547">
        <v>42583</v>
      </c>
      <c r="G2427" s="548">
        <v>0.19</v>
      </c>
      <c r="H2427" s="547">
        <v>35784.03</v>
      </c>
      <c r="I2427" s="545" t="s">
        <v>12709</v>
      </c>
      <c r="J2427" s="545" t="s">
        <v>13307</v>
      </c>
      <c r="K2427" s="545" t="s">
        <v>13413</v>
      </c>
      <c r="L2427" s="545" t="s">
        <v>14359</v>
      </c>
      <c r="M2427" s="548" t="s">
        <v>13758</v>
      </c>
      <c r="N2427" s="545" t="s">
        <v>13413</v>
      </c>
      <c r="O2427" s="545" t="s">
        <v>16102</v>
      </c>
      <c r="P2427" s="549">
        <v>2641</v>
      </c>
      <c r="Q2427" s="549">
        <v>1</v>
      </c>
      <c r="R2427" s="549">
        <v>124</v>
      </c>
      <c r="S2427" s="548">
        <v>2228</v>
      </c>
      <c r="T2427" s="548"/>
      <c r="U2427" s="99"/>
    </row>
    <row r="2428" spans="1:21" ht="19.5" customHeight="1">
      <c r="A2428" s="545">
        <v>3187</v>
      </c>
      <c r="B2428" s="545" t="s">
        <v>580</v>
      </c>
      <c r="C2428" s="545" t="s">
        <v>221</v>
      </c>
      <c r="D2428" s="546"/>
      <c r="E2428" s="171" t="str">
        <f t="shared" si="37"/>
        <v>1900</v>
      </c>
      <c r="F2428" s="547">
        <v>0</v>
      </c>
      <c r="G2428" s="548">
        <v>0</v>
      </c>
      <c r="H2428" s="547">
        <v>0</v>
      </c>
      <c r="I2428" s="545" t="s">
        <v>12661</v>
      </c>
      <c r="J2428" s="545"/>
      <c r="K2428" s="545" t="s">
        <v>13413</v>
      </c>
      <c r="L2428" s="545" t="s">
        <v>16103</v>
      </c>
      <c r="M2428" s="548" t="s">
        <v>13758</v>
      </c>
      <c r="N2428" s="545" t="s">
        <v>13413</v>
      </c>
      <c r="O2428" s="545" t="s">
        <v>16104</v>
      </c>
      <c r="P2428" s="549">
        <v>2642</v>
      </c>
      <c r="Q2428" s="549">
        <v>1</v>
      </c>
      <c r="R2428" s="549">
        <v>89</v>
      </c>
      <c r="S2428" s="548"/>
      <c r="T2428" s="548"/>
      <c r="U2428" s="99"/>
    </row>
    <row r="2429" spans="1:21" ht="19.5" customHeight="1">
      <c r="A2429" s="545">
        <v>3188</v>
      </c>
      <c r="B2429" s="545" t="s">
        <v>11262</v>
      </c>
      <c r="C2429" s="545" t="s">
        <v>311</v>
      </c>
      <c r="D2429" s="546"/>
      <c r="E2429" s="171" t="str">
        <f t="shared" si="37"/>
        <v>1900</v>
      </c>
      <c r="F2429" s="547">
        <v>0</v>
      </c>
      <c r="G2429" s="548">
        <v>0</v>
      </c>
      <c r="H2429" s="547">
        <v>0</v>
      </c>
      <c r="I2429" s="545" t="s">
        <v>12657</v>
      </c>
      <c r="J2429" s="545"/>
      <c r="K2429" s="545" t="s">
        <v>13413</v>
      </c>
      <c r="L2429" s="545" t="s">
        <v>16105</v>
      </c>
      <c r="M2429" s="548" t="s">
        <v>13758</v>
      </c>
      <c r="N2429" s="545" t="s">
        <v>13413</v>
      </c>
      <c r="O2429" s="545" t="s">
        <v>16106</v>
      </c>
      <c r="P2429" s="549">
        <v>2643</v>
      </c>
      <c r="Q2429" s="549">
        <v>1</v>
      </c>
      <c r="R2429" s="549">
        <v>69</v>
      </c>
      <c r="S2429" s="548"/>
      <c r="T2429" s="548"/>
      <c r="U2429" s="99"/>
    </row>
    <row r="2430" spans="1:21" ht="19.5" customHeight="1">
      <c r="A2430" s="545">
        <v>3189</v>
      </c>
      <c r="B2430" s="545" t="s">
        <v>507</v>
      </c>
      <c r="C2430" s="545" t="s">
        <v>209</v>
      </c>
      <c r="D2430" s="546"/>
      <c r="E2430" s="171" t="str">
        <f t="shared" si="37"/>
        <v>1900</v>
      </c>
      <c r="F2430" s="547">
        <v>0</v>
      </c>
      <c r="G2430" s="548">
        <v>0</v>
      </c>
      <c r="H2430" s="547">
        <v>0</v>
      </c>
      <c r="I2430" s="545" t="s">
        <v>12712</v>
      </c>
      <c r="J2430" s="545"/>
      <c r="K2430" s="545" t="s">
        <v>13413</v>
      </c>
      <c r="L2430" s="545" t="s">
        <v>16107</v>
      </c>
      <c r="M2430" s="548" t="s">
        <v>13758</v>
      </c>
      <c r="N2430" s="545" t="s">
        <v>13413</v>
      </c>
      <c r="O2430" s="545" t="s">
        <v>13413</v>
      </c>
      <c r="P2430" s="549">
        <v>2644</v>
      </c>
      <c r="Q2430" s="549">
        <v>1</v>
      </c>
      <c r="R2430" s="549">
        <v>87</v>
      </c>
      <c r="S2430" s="548"/>
      <c r="T2430" s="548"/>
      <c r="U2430" s="99"/>
    </row>
    <row r="2431" spans="1:21" ht="19.5" customHeight="1">
      <c r="A2431" s="545">
        <v>3191</v>
      </c>
      <c r="B2431" s="545" t="s">
        <v>538</v>
      </c>
      <c r="C2431" s="545" t="s">
        <v>216</v>
      </c>
      <c r="D2431" s="546"/>
      <c r="E2431" s="171" t="str">
        <f t="shared" si="37"/>
        <v>1900</v>
      </c>
      <c r="F2431" s="547">
        <v>0</v>
      </c>
      <c r="G2431" s="548">
        <v>0</v>
      </c>
      <c r="H2431" s="547">
        <v>0</v>
      </c>
      <c r="I2431" s="545" t="s">
        <v>12712</v>
      </c>
      <c r="J2431" s="545"/>
      <c r="K2431" s="545" t="s">
        <v>13413</v>
      </c>
      <c r="L2431" s="545" t="s">
        <v>13413</v>
      </c>
      <c r="M2431" s="548" t="s">
        <v>13758</v>
      </c>
      <c r="N2431" s="545" t="s">
        <v>13413</v>
      </c>
      <c r="O2431" s="545" t="s">
        <v>16108</v>
      </c>
      <c r="P2431" s="549">
        <v>2645</v>
      </c>
      <c r="Q2431" s="549">
        <v>1</v>
      </c>
      <c r="R2431" s="549">
        <v>87</v>
      </c>
      <c r="S2431" s="548"/>
      <c r="T2431" s="548"/>
      <c r="U2431" s="99"/>
    </row>
    <row r="2432" spans="1:21" ht="19.5" customHeight="1">
      <c r="A2432" s="545">
        <v>3192</v>
      </c>
      <c r="B2432" s="545" t="s">
        <v>11261</v>
      </c>
      <c r="C2432" s="545" t="s">
        <v>311</v>
      </c>
      <c r="D2432" s="546"/>
      <c r="E2432" s="171" t="str">
        <f t="shared" si="37"/>
        <v>1900</v>
      </c>
      <c r="F2432" s="547">
        <v>0</v>
      </c>
      <c r="G2432" s="548">
        <v>0</v>
      </c>
      <c r="H2432" s="547">
        <v>0</v>
      </c>
      <c r="I2432" s="545" t="s">
        <v>12657</v>
      </c>
      <c r="J2432" s="545"/>
      <c r="K2432" s="545" t="s">
        <v>13413</v>
      </c>
      <c r="L2432" s="545" t="s">
        <v>16109</v>
      </c>
      <c r="M2432" s="548" t="s">
        <v>13758</v>
      </c>
      <c r="N2432" s="545" t="s">
        <v>13413</v>
      </c>
      <c r="O2432" s="545" t="s">
        <v>16110</v>
      </c>
      <c r="P2432" s="549">
        <v>2646</v>
      </c>
      <c r="Q2432" s="549">
        <v>1</v>
      </c>
      <c r="R2432" s="549">
        <v>69</v>
      </c>
      <c r="S2432" s="548"/>
      <c r="T2432" s="548"/>
      <c r="U2432" s="99"/>
    </row>
    <row r="2433" spans="1:21" ht="19.5" customHeight="1">
      <c r="A2433" s="545">
        <v>3193</v>
      </c>
      <c r="B2433" s="545" t="s">
        <v>12444</v>
      </c>
      <c r="C2433" s="545" t="s">
        <v>206</v>
      </c>
      <c r="D2433" s="546">
        <v>44591</v>
      </c>
      <c r="E2433" s="171" t="str">
        <f t="shared" si="37"/>
        <v>2022</v>
      </c>
      <c r="F2433" s="547">
        <v>383</v>
      </c>
      <c r="G2433" s="548">
        <v>0.19</v>
      </c>
      <c r="H2433" s="547">
        <v>321.85000000000002</v>
      </c>
      <c r="I2433" s="545" t="s">
        <v>12739</v>
      </c>
      <c r="J2433" s="545" t="s">
        <v>13297</v>
      </c>
      <c r="K2433" s="545" t="s">
        <v>13413</v>
      </c>
      <c r="L2433" s="545" t="s">
        <v>16111</v>
      </c>
      <c r="M2433" s="548" t="s">
        <v>13758</v>
      </c>
      <c r="N2433" s="545" t="s">
        <v>13413</v>
      </c>
      <c r="O2433" s="545" t="s">
        <v>13413</v>
      </c>
      <c r="P2433" s="549">
        <v>2647</v>
      </c>
      <c r="Q2433" s="549">
        <v>1</v>
      </c>
      <c r="R2433" s="549">
        <v>70</v>
      </c>
      <c r="S2433" s="548">
        <v>2257</v>
      </c>
      <c r="T2433" s="548"/>
      <c r="U2433" s="99"/>
    </row>
    <row r="2434" spans="1:21" ht="19.5" customHeight="1">
      <c r="A2434" s="545">
        <v>3194</v>
      </c>
      <c r="B2434" s="545" t="s">
        <v>11260</v>
      </c>
      <c r="C2434" s="545" t="s">
        <v>311</v>
      </c>
      <c r="D2434" s="546"/>
      <c r="E2434" s="171" t="str">
        <f t="shared" si="37"/>
        <v>1900</v>
      </c>
      <c r="F2434" s="547">
        <v>0</v>
      </c>
      <c r="G2434" s="548">
        <v>0</v>
      </c>
      <c r="H2434" s="547">
        <v>0</v>
      </c>
      <c r="I2434" s="545" t="s">
        <v>12654</v>
      </c>
      <c r="J2434" s="545"/>
      <c r="K2434" s="545" t="s">
        <v>13413</v>
      </c>
      <c r="L2434" s="545" t="s">
        <v>13413</v>
      </c>
      <c r="M2434" s="548" t="s">
        <v>13758</v>
      </c>
      <c r="N2434" s="545" t="s">
        <v>22147</v>
      </c>
      <c r="O2434" s="545" t="s">
        <v>16112</v>
      </c>
      <c r="P2434" s="549">
        <v>2648</v>
      </c>
      <c r="Q2434" s="549">
        <v>1</v>
      </c>
      <c r="R2434" s="549">
        <v>2</v>
      </c>
      <c r="S2434" s="548"/>
      <c r="T2434" s="548">
        <v>110</v>
      </c>
      <c r="U2434" s="99"/>
    </row>
    <row r="2435" spans="1:21" ht="19.5" customHeight="1">
      <c r="A2435" s="545">
        <v>3195</v>
      </c>
      <c r="B2435" s="545" t="s">
        <v>441</v>
      </c>
      <c r="C2435" s="545" t="s">
        <v>4479</v>
      </c>
      <c r="D2435" s="546"/>
      <c r="E2435" s="171" t="str">
        <f t="shared" si="37"/>
        <v>1900</v>
      </c>
      <c r="F2435" s="547">
        <v>0</v>
      </c>
      <c r="G2435" s="548">
        <v>0</v>
      </c>
      <c r="H2435" s="547">
        <v>0</v>
      </c>
      <c r="I2435" s="545" t="s">
        <v>12654</v>
      </c>
      <c r="J2435" s="545"/>
      <c r="K2435" s="545" t="s">
        <v>13413</v>
      </c>
      <c r="L2435" s="545" t="s">
        <v>16113</v>
      </c>
      <c r="M2435" s="548" t="s">
        <v>13758</v>
      </c>
      <c r="N2435" s="545" t="s">
        <v>13413</v>
      </c>
      <c r="O2435" s="545" t="s">
        <v>16114</v>
      </c>
      <c r="P2435" s="549">
        <v>2649</v>
      </c>
      <c r="Q2435" s="549">
        <v>1</v>
      </c>
      <c r="R2435" s="549">
        <v>2</v>
      </c>
      <c r="S2435" s="548"/>
      <c r="T2435" s="548"/>
      <c r="U2435" s="99"/>
    </row>
    <row r="2436" spans="1:21" ht="19.5" customHeight="1">
      <c r="A2436" s="545">
        <v>3196</v>
      </c>
      <c r="B2436" s="545" t="s">
        <v>1669</v>
      </c>
      <c r="C2436" s="545" t="s">
        <v>221</v>
      </c>
      <c r="D2436" s="546"/>
      <c r="E2436" s="171" t="str">
        <f t="shared" ref="E2436:E2499" si="38">TEXT(D2436,"YYYY")</f>
        <v>1900</v>
      </c>
      <c r="F2436" s="547">
        <v>0</v>
      </c>
      <c r="G2436" s="548">
        <v>0</v>
      </c>
      <c r="H2436" s="547">
        <v>0</v>
      </c>
      <c r="I2436" s="545" t="s">
        <v>12645</v>
      </c>
      <c r="J2436" s="545"/>
      <c r="K2436" s="545" t="s">
        <v>13413</v>
      </c>
      <c r="L2436" s="545" t="s">
        <v>16115</v>
      </c>
      <c r="M2436" s="548" t="s">
        <v>13758</v>
      </c>
      <c r="N2436" s="545" t="s">
        <v>13413</v>
      </c>
      <c r="O2436" s="545" t="s">
        <v>13413</v>
      </c>
      <c r="P2436" s="549">
        <v>2650</v>
      </c>
      <c r="Q2436" s="549">
        <v>1</v>
      </c>
      <c r="R2436" s="549">
        <v>12</v>
      </c>
      <c r="S2436" s="548"/>
      <c r="T2436" s="548"/>
      <c r="U2436" s="99"/>
    </row>
    <row r="2437" spans="1:21" ht="19.5" customHeight="1">
      <c r="A2437" s="545">
        <v>3198</v>
      </c>
      <c r="B2437" s="545" t="s">
        <v>11259</v>
      </c>
      <c r="C2437" s="545" t="s">
        <v>786</v>
      </c>
      <c r="D2437" s="546"/>
      <c r="E2437" s="171" t="str">
        <f t="shared" si="38"/>
        <v>1900</v>
      </c>
      <c r="F2437" s="547">
        <v>0</v>
      </c>
      <c r="G2437" s="548">
        <v>0</v>
      </c>
      <c r="H2437" s="547">
        <v>0</v>
      </c>
      <c r="I2437" s="545" t="s">
        <v>12683</v>
      </c>
      <c r="J2437" s="545"/>
      <c r="K2437" s="545" t="s">
        <v>13413</v>
      </c>
      <c r="L2437" s="545" t="s">
        <v>13413</v>
      </c>
      <c r="M2437" s="548" t="s">
        <v>13758</v>
      </c>
      <c r="N2437" s="545" t="s">
        <v>13413</v>
      </c>
      <c r="O2437" s="545" t="s">
        <v>13413</v>
      </c>
      <c r="P2437" s="549">
        <v>2651</v>
      </c>
      <c r="Q2437" s="549">
        <v>1</v>
      </c>
      <c r="R2437" s="549">
        <v>18</v>
      </c>
      <c r="S2437" s="548"/>
      <c r="T2437" s="548"/>
      <c r="U2437" s="99"/>
    </row>
    <row r="2438" spans="1:21" ht="19.5" customHeight="1">
      <c r="A2438" s="545">
        <v>3200</v>
      </c>
      <c r="B2438" s="545" t="s">
        <v>11258</v>
      </c>
      <c r="C2438" s="545" t="s">
        <v>311</v>
      </c>
      <c r="D2438" s="546"/>
      <c r="E2438" s="171" t="str">
        <f t="shared" si="38"/>
        <v>1900</v>
      </c>
      <c r="F2438" s="547">
        <v>0</v>
      </c>
      <c r="G2438" s="548">
        <v>0</v>
      </c>
      <c r="H2438" s="547">
        <v>0</v>
      </c>
      <c r="I2438" s="545" t="s">
        <v>12657</v>
      </c>
      <c r="J2438" s="545"/>
      <c r="K2438" s="545" t="s">
        <v>13413</v>
      </c>
      <c r="L2438" s="545" t="s">
        <v>16116</v>
      </c>
      <c r="M2438" s="548" t="s">
        <v>13758</v>
      </c>
      <c r="N2438" s="545" t="s">
        <v>13413</v>
      </c>
      <c r="O2438" s="545" t="s">
        <v>16106</v>
      </c>
      <c r="P2438" s="549">
        <v>2652</v>
      </c>
      <c r="Q2438" s="549">
        <v>1</v>
      </c>
      <c r="R2438" s="549">
        <v>69</v>
      </c>
      <c r="S2438" s="548"/>
      <c r="T2438" s="548"/>
      <c r="U2438" s="99"/>
    </row>
    <row r="2439" spans="1:21" ht="19.5" customHeight="1">
      <c r="A2439" s="545">
        <v>3201</v>
      </c>
      <c r="B2439" s="545" t="s">
        <v>2133</v>
      </c>
      <c r="C2439" s="545" t="s">
        <v>216</v>
      </c>
      <c r="D2439" s="546"/>
      <c r="E2439" s="171" t="str">
        <f t="shared" si="38"/>
        <v>1900</v>
      </c>
      <c r="F2439" s="547">
        <v>0</v>
      </c>
      <c r="G2439" s="548">
        <v>0</v>
      </c>
      <c r="H2439" s="547">
        <v>0</v>
      </c>
      <c r="I2439" s="545" t="s">
        <v>12650</v>
      </c>
      <c r="J2439" s="545"/>
      <c r="K2439" s="545" t="s">
        <v>13413</v>
      </c>
      <c r="L2439" s="545" t="s">
        <v>16117</v>
      </c>
      <c r="M2439" s="548" t="s">
        <v>13758</v>
      </c>
      <c r="N2439" s="545" t="s">
        <v>22166</v>
      </c>
      <c r="O2439" s="545" t="s">
        <v>16118</v>
      </c>
      <c r="P2439" s="549">
        <v>2653</v>
      </c>
      <c r="Q2439" s="549">
        <v>1</v>
      </c>
      <c r="R2439" s="549">
        <v>127</v>
      </c>
      <c r="S2439" s="548"/>
      <c r="T2439" s="548">
        <v>11</v>
      </c>
      <c r="U2439" s="99"/>
    </row>
    <row r="2440" spans="1:21" ht="19.5" customHeight="1">
      <c r="A2440" s="545">
        <v>3202</v>
      </c>
      <c r="B2440" s="545" t="s">
        <v>2129</v>
      </c>
      <c r="C2440" s="545" t="s">
        <v>216</v>
      </c>
      <c r="D2440" s="546"/>
      <c r="E2440" s="171" t="str">
        <f t="shared" si="38"/>
        <v>1900</v>
      </c>
      <c r="F2440" s="547">
        <v>0</v>
      </c>
      <c r="G2440" s="548">
        <v>0</v>
      </c>
      <c r="H2440" s="547">
        <v>0</v>
      </c>
      <c r="I2440" s="545" t="s">
        <v>12650</v>
      </c>
      <c r="J2440" s="545"/>
      <c r="K2440" s="545" t="s">
        <v>13413</v>
      </c>
      <c r="L2440" s="545" t="s">
        <v>16119</v>
      </c>
      <c r="M2440" s="548" t="s">
        <v>13758</v>
      </c>
      <c r="N2440" s="545" t="s">
        <v>22166</v>
      </c>
      <c r="O2440" s="545" t="s">
        <v>16120</v>
      </c>
      <c r="P2440" s="549">
        <v>2654</v>
      </c>
      <c r="Q2440" s="549">
        <v>1</v>
      </c>
      <c r="R2440" s="549">
        <v>127</v>
      </c>
      <c r="S2440" s="548"/>
      <c r="T2440" s="548">
        <v>11</v>
      </c>
      <c r="U2440" s="99"/>
    </row>
    <row r="2441" spans="1:21" ht="19.5" customHeight="1">
      <c r="A2441" s="545">
        <v>3203</v>
      </c>
      <c r="B2441" s="545" t="s">
        <v>1867</v>
      </c>
      <c r="C2441" s="545" t="s">
        <v>216</v>
      </c>
      <c r="D2441" s="546"/>
      <c r="E2441" s="171" t="str">
        <f t="shared" si="38"/>
        <v>1900</v>
      </c>
      <c r="F2441" s="547">
        <v>0</v>
      </c>
      <c r="G2441" s="548">
        <v>0</v>
      </c>
      <c r="H2441" s="547">
        <v>0</v>
      </c>
      <c r="I2441" s="545" t="s">
        <v>12650</v>
      </c>
      <c r="J2441" s="545"/>
      <c r="K2441" s="545" t="s">
        <v>13413</v>
      </c>
      <c r="L2441" s="545" t="s">
        <v>16119</v>
      </c>
      <c r="M2441" s="548" t="s">
        <v>13758</v>
      </c>
      <c r="N2441" s="545" t="s">
        <v>22166</v>
      </c>
      <c r="O2441" s="545" t="s">
        <v>16121</v>
      </c>
      <c r="P2441" s="549">
        <v>2655</v>
      </c>
      <c r="Q2441" s="549">
        <v>1</v>
      </c>
      <c r="R2441" s="549">
        <v>127</v>
      </c>
      <c r="S2441" s="548"/>
      <c r="T2441" s="548">
        <v>11</v>
      </c>
      <c r="U2441" s="99"/>
    </row>
    <row r="2442" spans="1:21" ht="19.5" customHeight="1">
      <c r="A2442" s="545">
        <v>3204</v>
      </c>
      <c r="B2442" s="545" t="s">
        <v>1862</v>
      </c>
      <c r="C2442" s="545" t="s">
        <v>216</v>
      </c>
      <c r="D2442" s="546"/>
      <c r="E2442" s="171" t="str">
        <f t="shared" si="38"/>
        <v>1900</v>
      </c>
      <c r="F2442" s="547">
        <v>0</v>
      </c>
      <c r="G2442" s="548">
        <v>0</v>
      </c>
      <c r="H2442" s="547">
        <v>0</v>
      </c>
      <c r="I2442" s="545" t="s">
        <v>12650</v>
      </c>
      <c r="J2442" s="545"/>
      <c r="K2442" s="545" t="s">
        <v>13413</v>
      </c>
      <c r="L2442" s="545" t="s">
        <v>16119</v>
      </c>
      <c r="M2442" s="548" t="s">
        <v>13758</v>
      </c>
      <c r="N2442" s="545" t="s">
        <v>22166</v>
      </c>
      <c r="O2442" s="545" t="s">
        <v>16122</v>
      </c>
      <c r="P2442" s="549">
        <v>2656</v>
      </c>
      <c r="Q2442" s="549">
        <v>1</v>
      </c>
      <c r="R2442" s="549">
        <v>127</v>
      </c>
      <c r="S2442" s="548"/>
      <c r="T2442" s="548">
        <v>11</v>
      </c>
      <c r="U2442" s="99"/>
    </row>
    <row r="2443" spans="1:21" ht="19.5" customHeight="1">
      <c r="A2443" s="545">
        <v>3205</v>
      </c>
      <c r="B2443" s="545" t="s">
        <v>2271</v>
      </c>
      <c r="C2443" s="545" t="s">
        <v>216</v>
      </c>
      <c r="D2443" s="546"/>
      <c r="E2443" s="171" t="str">
        <f t="shared" si="38"/>
        <v>1900</v>
      </c>
      <c r="F2443" s="547">
        <v>0</v>
      </c>
      <c r="G2443" s="548">
        <v>0</v>
      </c>
      <c r="H2443" s="547">
        <v>0</v>
      </c>
      <c r="I2443" s="545" t="s">
        <v>12650</v>
      </c>
      <c r="J2443" s="545"/>
      <c r="K2443" s="545" t="s">
        <v>13413</v>
      </c>
      <c r="L2443" s="545" t="s">
        <v>16119</v>
      </c>
      <c r="M2443" s="548" t="s">
        <v>13758</v>
      </c>
      <c r="N2443" s="545" t="s">
        <v>22166</v>
      </c>
      <c r="O2443" s="545" t="s">
        <v>16123</v>
      </c>
      <c r="P2443" s="549">
        <v>2657</v>
      </c>
      <c r="Q2443" s="549">
        <v>1</v>
      </c>
      <c r="R2443" s="549">
        <v>127</v>
      </c>
      <c r="S2443" s="548"/>
      <c r="T2443" s="548">
        <v>11</v>
      </c>
      <c r="U2443" s="99"/>
    </row>
    <row r="2444" spans="1:21" ht="19.5" customHeight="1">
      <c r="A2444" s="545">
        <v>3206</v>
      </c>
      <c r="B2444" s="545" t="s">
        <v>11257</v>
      </c>
      <c r="C2444" s="545" t="s">
        <v>221</v>
      </c>
      <c r="D2444" s="546"/>
      <c r="E2444" s="171" t="str">
        <f t="shared" si="38"/>
        <v>1900</v>
      </c>
      <c r="F2444" s="547">
        <v>0</v>
      </c>
      <c r="G2444" s="548">
        <v>0</v>
      </c>
      <c r="H2444" s="547">
        <v>0</v>
      </c>
      <c r="I2444" s="545" t="s">
        <v>12712</v>
      </c>
      <c r="J2444" s="545"/>
      <c r="K2444" s="545" t="s">
        <v>13413</v>
      </c>
      <c r="L2444" s="545" t="s">
        <v>13413</v>
      </c>
      <c r="M2444" s="548" t="s">
        <v>13758</v>
      </c>
      <c r="N2444" s="545" t="s">
        <v>13413</v>
      </c>
      <c r="O2444" s="545" t="s">
        <v>13413</v>
      </c>
      <c r="P2444" s="549">
        <v>2658</v>
      </c>
      <c r="Q2444" s="549">
        <v>1</v>
      </c>
      <c r="R2444" s="549">
        <v>87</v>
      </c>
      <c r="S2444" s="548"/>
      <c r="T2444" s="548"/>
      <c r="U2444" s="99"/>
    </row>
    <row r="2445" spans="1:21" ht="19.5" customHeight="1">
      <c r="A2445" s="545">
        <v>3207</v>
      </c>
      <c r="B2445" s="545" t="s">
        <v>11256</v>
      </c>
      <c r="C2445" s="545" t="s">
        <v>216</v>
      </c>
      <c r="D2445" s="546"/>
      <c r="E2445" s="171" t="str">
        <f t="shared" si="38"/>
        <v>1900</v>
      </c>
      <c r="F2445" s="547">
        <v>0</v>
      </c>
      <c r="G2445" s="548">
        <v>0</v>
      </c>
      <c r="H2445" s="547">
        <v>0</v>
      </c>
      <c r="I2445" s="545" t="s">
        <v>12650</v>
      </c>
      <c r="J2445" s="545"/>
      <c r="K2445" s="545" t="s">
        <v>13413</v>
      </c>
      <c r="L2445" s="545" t="s">
        <v>16119</v>
      </c>
      <c r="M2445" s="548" t="s">
        <v>13758</v>
      </c>
      <c r="N2445" s="545" t="s">
        <v>22166</v>
      </c>
      <c r="O2445" s="545" t="s">
        <v>16124</v>
      </c>
      <c r="P2445" s="549">
        <v>2659</v>
      </c>
      <c r="Q2445" s="549">
        <v>1</v>
      </c>
      <c r="R2445" s="549">
        <v>127</v>
      </c>
      <c r="S2445" s="548"/>
      <c r="T2445" s="548">
        <v>11</v>
      </c>
      <c r="U2445" s="99"/>
    </row>
    <row r="2446" spans="1:21" ht="19.5" customHeight="1">
      <c r="A2446" s="545">
        <v>3208</v>
      </c>
      <c r="B2446" s="545" t="s">
        <v>2288</v>
      </c>
      <c r="C2446" s="545" t="s">
        <v>216</v>
      </c>
      <c r="D2446" s="546"/>
      <c r="E2446" s="171" t="str">
        <f t="shared" si="38"/>
        <v>1900</v>
      </c>
      <c r="F2446" s="547">
        <v>0</v>
      </c>
      <c r="G2446" s="548">
        <v>0</v>
      </c>
      <c r="H2446" s="547">
        <v>0</v>
      </c>
      <c r="I2446" s="545" t="s">
        <v>12650</v>
      </c>
      <c r="J2446" s="545"/>
      <c r="K2446" s="545" t="s">
        <v>13413</v>
      </c>
      <c r="L2446" s="545" t="s">
        <v>16119</v>
      </c>
      <c r="M2446" s="548" t="s">
        <v>13758</v>
      </c>
      <c r="N2446" s="545" t="s">
        <v>22166</v>
      </c>
      <c r="O2446" s="545" t="s">
        <v>16125</v>
      </c>
      <c r="P2446" s="549">
        <v>2660</v>
      </c>
      <c r="Q2446" s="549">
        <v>1</v>
      </c>
      <c r="R2446" s="549">
        <v>127</v>
      </c>
      <c r="S2446" s="548"/>
      <c r="T2446" s="548">
        <v>11</v>
      </c>
      <c r="U2446" s="99"/>
    </row>
    <row r="2447" spans="1:21" ht="19.5" customHeight="1">
      <c r="A2447" s="545">
        <v>3209</v>
      </c>
      <c r="B2447" s="545" t="s">
        <v>2936</v>
      </c>
      <c r="C2447" s="545" t="s">
        <v>786</v>
      </c>
      <c r="D2447" s="546"/>
      <c r="E2447" s="171" t="str">
        <f t="shared" si="38"/>
        <v>1900</v>
      </c>
      <c r="F2447" s="547">
        <v>0</v>
      </c>
      <c r="G2447" s="548">
        <v>0</v>
      </c>
      <c r="H2447" s="547">
        <v>0</v>
      </c>
      <c r="I2447" s="545" t="s">
        <v>12683</v>
      </c>
      <c r="J2447" s="545"/>
      <c r="K2447" s="545" t="s">
        <v>13413</v>
      </c>
      <c r="L2447" s="545" t="s">
        <v>13413</v>
      </c>
      <c r="M2447" s="548" t="s">
        <v>13758</v>
      </c>
      <c r="N2447" s="545" t="s">
        <v>13413</v>
      </c>
      <c r="O2447" s="545" t="s">
        <v>13413</v>
      </c>
      <c r="P2447" s="549">
        <v>2661</v>
      </c>
      <c r="Q2447" s="549">
        <v>1</v>
      </c>
      <c r="R2447" s="549">
        <v>18</v>
      </c>
      <c r="S2447" s="548"/>
      <c r="T2447" s="548"/>
      <c r="U2447" s="99"/>
    </row>
    <row r="2448" spans="1:21" ht="19.5" customHeight="1">
      <c r="A2448" s="545">
        <v>3210</v>
      </c>
      <c r="B2448" s="545" t="s">
        <v>11255</v>
      </c>
      <c r="C2448" s="545" t="s">
        <v>216</v>
      </c>
      <c r="D2448" s="546"/>
      <c r="E2448" s="171" t="str">
        <f t="shared" si="38"/>
        <v>1900</v>
      </c>
      <c r="F2448" s="547">
        <v>0</v>
      </c>
      <c r="G2448" s="548">
        <v>0</v>
      </c>
      <c r="H2448" s="547">
        <v>0</v>
      </c>
      <c r="I2448" s="545" t="s">
        <v>12650</v>
      </c>
      <c r="J2448" s="545"/>
      <c r="K2448" s="545" t="s">
        <v>13413</v>
      </c>
      <c r="L2448" s="545" t="s">
        <v>16119</v>
      </c>
      <c r="M2448" s="548" t="s">
        <v>13758</v>
      </c>
      <c r="N2448" s="545" t="s">
        <v>22166</v>
      </c>
      <c r="O2448" s="545" t="s">
        <v>16126</v>
      </c>
      <c r="P2448" s="549">
        <v>2662</v>
      </c>
      <c r="Q2448" s="549">
        <v>1</v>
      </c>
      <c r="R2448" s="549">
        <v>127</v>
      </c>
      <c r="S2448" s="548"/>
      <c r="T2448" s="548">
        <v>11</v>
      </c>
      <c r="U2448" s="99"/>
    </row>
    <row r="2449" spans="1:21" ht="19.5" customHeight="1">
      <c r="A2449" s="545">
        <v>3211</v>
      </c>
      <c r="B2449" s="545" t="s">
        <v>11254</v>
      </c>
      <c r="C2449" s="545" t="s">
        <v>216</v>
      </c>
      <c r="D2449" s="546"/>
      <c r="E2449" s="171" t="str">
        <f t="shared" si="38"/>
        <v>1900</v>
      </c>
      <c r="F2449" s="547">
        <v>0</v>
      </c>
      <c r="G2449" s="548">
        <v>0</v>
      </c>
      <c r="H2449" s="547">
        <v>0</v>
      </c>
      <c r="I2449" s="545" t="s">
        <v>12650</v>
      </c>
      <c r="J2449" s="545"/>
      <c r="K2449" s="545" t="s">
        <v>13413</v>
      </c>
      <c r="L2449" s="545" t="s">
        <v>16119</v>
      </c>
      <c r="M2449" s="548" t="s">
        <v>13758</v>
      </c>
      <c r="N2449" s="545" t="s">
        <v>22166</v>
      </c>
      <c r="O2449" s="545" t="s">
        <v>16127</v>
      </c>
      <c r="P2449" s="549">
        <v>2663</v>
      </c>
      <c r="Q2449" s="549">
        <v>1</v>
      </c>
      <c r="R2449" s="549">
        <v>127</v>
      </c>
      <c r="S2449" s="548"/>
      <c r="T2449" s="548">
        <v>11</v>
      </c>
      <c r="U2449" s="99"/>
    </row>
    <row r="2450" spans="1:21" ht="19.5" customHeight="1">
      <c r="A2450" s="545">
        <v>3213</v>
      </c>
      <c r="B2450" s="545" t="s">
        <v>11253</v>
      </c>
      <c r="C2450" s="545" t="s">
        <v>216</v>
      </c>
      <c r="D2450" s="546"/>
      <c r="E2450" s="171" t="str">
        <f t="shared" si="38"/>
        <v>1900</v>
      </c>
      <c r="F2450" s="547">
        <v>0</v>
      </c>
      <c r="G2450" s="548">
        <v>0</v>
      </c>
      <c r="H2450" s="547">
        <v>0</v>
      </c>
      <c r="I2450" s="545" t="s">
        <v>12650</v>
      </c>
      <c r="J2450" s="545"/>
      <c r="K2450" s="545" t="s">
        <v>13413</v>
      </c>
      <c r="L2450" s="545" t="s">
        <v>16119</v>
      </c>
      <c r="M2450" s="548" t="s">
        <v>13758</v>
      </c>
      <c r="N2450" s="545" t="s">
        <v>22166</v>
      </c>
      <c r="O2450" s="545" t="s">
        <v>16128</v>
      </c>
      <c r="P2450" s="549">
        <v>2664</v>
      </c>
      <c r="Q2450" s="549">
        <v>1</v>
      </c>
      <c r="R2450" s="549">
        <v>127</v>
      </c>
      <c r="S2450" s="548"/>
      <c r="T2450" s="548">
        <v>11</v>
      </c>
      <c r="U2450" s="99"/>
    </row>
    <row r="2451" spans="1:21" ht="19.5" customHeight="1">
      <c r="A2451" s="545">
        <v>3214</v>
      </c>
      <c r="B2451" s="545" t="s">
        <v>11252</v>
      </c>
      <c r="C2451" s="545" t="s">
        <v>216</v>
      </c>
      <c r="D2451" s="546"/>
      <c r="E2451" s="171" t="str">
        <f t="shared" si="38"/>
        <v>1900</v>
      </c>
      <c r="F2451" s="547">
        <v>0</v>
      </c>
      <c r="G2451" s="548">
        <v>0</v>
      </c>
      <c r="H2451" s="547">
        <v>0</v>
      </c>
      <c r="I2451" s="545" t="s">
        <v>12650</v>
      </c>
      <c r="J2451" s="545"/>
      <c r="K2451" s="545" t="s">
        <v>13413</v>
      </c>
      <c r="L2451" s="545" t="s">
        <v>16119</v>
      </c>
      <c r="M2451" s="548" t="s">
        <v>13758</v>
      </c>
      <c r="N2451" s="545" t="s">
        <v>22166</v>
      </c>
      <c r="O2451" s="545" t="s">
        <v>16129</v>
      </c>
      <c r="P2451" s="549">
        <v>2665</v>
      </c>
      <c r="Q2451" s="549">
        <v>1</v>
      </c>
      <c r="R2451" s="549">
        <v>127</v>
      </c>
      <c r="S2451" s="548"/>
      <c r="T2451" s="548">
        <v>11</v>
      </c>
      <c r="U2451" s="99"/>
    </row>
    <row r="2452" spans="1:21" ht="19.5" customHeight="1">
      <c r="A2452" s="545">
        <v>3215</v>
      </c>
      <c r="B2452" s="545" t="s">
        <v>1865</v>
      </c>
      <c r="C2452" s="545" t="s">
        <v>216</v>
      </c>
      <c r="D2452" s="546"/>
      <c r="E2452" s="171" t="str">
        <f t="shared" si="38"/>
        <v>1900</v>
      </c>
      <c r="F2452" s="547">
        <v>0</v>
      </c>
      <c r="G2452" s="548">
        <v>0</v>
      </c>
      <c r="H2452" s="547">
        <v>0</v>
      </c>
      <c r="I2452" s="545" t="s">
        <v>12650</v>
      </c>
      <c r="J2452" s="545"/>
      <c r="K2452" s="545" t="s">
        <v>13413</v>
      </c>
      <c r="L2452" s="545" t="s">
        <v>16130</v>
      </c>
      <c r="M2452" s="548" t="s">
        <v>13758</v>
      </c>
      <c r="N2452" s="545" t="s">
        <v>22166</v>
      </c>
      <c r="O2452" s="545" t="s">
        <v>16131</v>
      </c>
      <c r="P2452" s="549">
        <v>2666</v>
      </c>
      <c r="Q2452" s="549">
        <v>1</v>
      </c>
      <c r="R2452" s="549">
        <v>127</v>
      </c>
      <c r="S2452" s="548"/>
      <c r="T2452" s="548">
        <v>11</v>
      </c>
      <c r="U2452" s="99"/>
    </row>
    <row r="2453" spans="1:21" ht="19.5" customHeight="1">
      <c r="A2453" s="545">
        <v>3216</v>
      </c>
      <c r="B2453" s="545" t="s">
        <v>2280</v>
      </c>
      <c r="C2453" s="545" t="s">
        <v>216</v>
      </c>
      <c r="D2453" s="546"/>
      <c r="E2453" s="171" t="str">
        <f t="shared" si="38"/>
        <v>1900</v>
      </c>
      <c r="F2453" s="547">
        <v>0</v>
      </c>
      <c r="G2453" s="548">
        <v>0</v>
      </c>
      <c r="H2453" s="547">
        <v>0</v>
      </c>
      <c r="I2453" s="545" t="s">
        <v>12650</v>
      </c>
      <c r="J2453" s="545"/>
      <c r="K2453" s="545" t="s">
        <v>13413</v>
      </c>
      <c r="L2453" s="545" t="s">
        <v>16130</v>
      </c>
      <c r="M2453" s="548" t="s">
        <v>13758</v>
      </c>
      <c r="N2453" s="545" t="s">
        <v>22166</v>
      </c>
      <c r="O2453" s="545" t="s">
        <v>16132</v>
      </c>
      <c r="P2453" s="549">
        <v>2667</v>
      </c>
      <c r="Q2453" s="549">
        <v>1</v>
      </c>
      <c r="R2453" s="549">
        <v>127</v>
      </c>
      <c r="S2453" s="548"/>
      <c r="T2453" s="548">
        <v>11</v>
      </c>
      <c r="U2453" s="99"/>
    </row>
    <row r="2454" spans="1:21" ht="19.5" customHeight="1">
      <c r="A2454" s="545">
        <v>3217</v>
      </c>
      <c r="B2454" s="545" t="s">
        <v>2287</v>
      </c>
      <c r="C2454" s="545" t="s">
        <v>216</v>
      </c>
      <c r="D2454" s="546"/>
      <c r="E2454" s="171" t="str">
        <f t="shared" si="38"/>
        <v>1900</v>
      </c>
      <c r="F2454" s="547">
        <v>0</v>
      </c>
      <c r="G2454" s="548">
        <v>0</v>
      </c>
      <c r="H2454" s="547">
        <v>0</v>
      </c>
      <c r="I2454" s="545" t="s">
        <v>12650</v>
      </c>
      <c r="J2454" s="545"/>
      <c r="K2454" s="545" t="s">
        <v>13413</v>
      </c>
      <c r="L2454" s="545" t="s">
        <v>16130</v>
      </c>
      <c r="M2454" s="548" t="s">
        <v>13758</v>
      </c>
      <c r="N2454" s="545" t="s">
        <v>22166</v>
      </c>
      <c r="O2454" s="545" t="s">
        <v>16133</v>
      </c>
      <c r="P2454" s="549">
        <v>2668</v>
      </c>
      <c r="Q2454" s="549">
        <v>1</v>
      </c>
      <c r="R2454" s="549">
        <v>127</v>
      </c>
      <c r="S2454" s="548"/>
      <c r="T2454" s="548">
        <v>11</v>
      </c>
      <c r="U2454" s="99"/>
    </row>
    <row r="2455" spans="1:21" ht="19.5" customHeight="1">
      <c r="A2455" s="545">
        <v>3218</v>
      </c>
      <c r="B2455" s="545" t="s">
        <v>11251</v>
      </c>
      <c r="C2455" s="545" t="s">
        <v>216</v>
      </c>
      <c r="D2455" s="546"/>
      <c r="E2455" s="171" t="str">
        <f t="shared" si="38"/>
        <v>1900</v>
      </c>
      <c r="F2455" s="547">
        <v>0</v>
      </c>
      <c r="G2455" s="548">
        <v>0</v>
      </c>
      <c r="H2455" s="547">
        <v>0</v>
      </c>
      <c r="I2455" s="545" t="s">
        <v>12650</v>
      </c>
      <c r="J2455" s="545"/>
      <c r="K2455" s="545" t="s">
        <v>13413</v>
      </c>
      <c r="L2455" s="545" t="s">
        <v>16130</v>
      </c>
      <c r="M2455" s="548" t="s">
        <v>13758</v>
      </c>
      <c r="N2455" s="545" t="s">
        <v>22166</v>
      </c>
      <c r="O2455" s="545" t="s">
        <v>16134</v>
      </c>
      <c r="P2455" s="549">
        <v>2669</v>
      </c>
      <c r="Q2455" s="549">
        <v>1</v>
      </c>
      <c r="R2455" s="549">
        <v>127</v>
      </c>
      <c r="S2455" s="548"/>
      <c r="T2455" s="548">
        <v>11</v>
      </c>
      <c r="U2455" s="99"/>
    </row>
    <row r="2456" spans="1:21" ht="19.5" customHeight="1">
      <c r="A2456" s="545">
        <v>3232</v>
      </c>
      <c r="B2456" s="545" t="s">
        <v>7685</v>
      </c>
      <c r="C2456" s="545" t="s">
        <v>437</v>
      </c>
      <c r="D2456" s="546">
        <v>43655</v>
      </c>
      <c r="E2456" s="171" t="str">
        <f t="shared" si="38"/>
        <v>2019</v>
      </c>
      <c r="F2456" s="547">
        <v>1130500</v>
      </c>
      <c r="G2456" s="548">
        <v>0.19</v>
      </c>
      <c r="H2456" s="547">
        <v>950000</v>
      </c>
      <c r="I2456" s="545" t="s">
        <v>12750</v>
      </c>
      <c r="J2456" s="545" t="s">
        <v>13296</v>
      </c>
      <c r="K2456" s="545" t="s">
        <v>13413</v>
      </c>
      <c r="L2456" s="545" t="s">
        <v>13413</v>
      </c>
      <c r="M2456" s="548" t="s">
        <v>13868</v>
      </c>
      <c r="N2456" s="545" t="s">
        <v>13413</v>
      </c>
      <c r="O2456" s="545" t="s">
        <v>13413</v>
      </c>
      <c r="P2456" s="549">
        <v>2671</v>
      </c>
      <c r="Q2456" s="549">
        <v>2</v>
      </c>
      <c r="R2456" s="549">
        <v>97</v>
      </c>
      <c r="S2456" s="548">
        <v>2218</v>
      </c>
      <c r="T2456" s="548"/>
      <c r="U2456" s="99"/>
    </row>
    <row r="2457" spans="1:21" ht="19.5" customHeight="1">
      <c r="A2457" s="545">
        <v>3233</v>
      </c>
      <c r="B2457" s="545" t="s">
        <v>7081</v>
      </c>
      <c r="C2457" s="545" t="s">
        <v>4504</v>
      </c>
      <c r="D2457" s="546">
        <v>46052</v>
      </c>
      <c r="E2457" s="171" t="str">
        <f t="shared" si="38"/>
        <v>2026</v>
      </c>
      <c r="F2457" s="547">
        <v>267540</v>
      </c>
      <c r="G2457" s="548">
        <v>0.19</v>
      </c>
      <c r="H2457" s="547">
        <v>224823.53</v>
      </c>
      <c r="I2457" s="545" t="s">
        <v>12690</v>
      </c>
      <c r="J2457" s="545" t="s">
        <v>13307</v>
      </c>
      <c r="K2457" s="545" t="s">
        <v>13413</v>
      </c>
      <c r="L2457" s="545" t="s">
        <v>16135</v>
      </c>
      <c r="M2457" s="548" t="s">
        <v>13868</v>
      </c>
      <c r="N2457" s="545" t="s">
        <v>13413</v>
      </c>
      <c r="O2457" s="545" t="s">
        <v>13413</v>
      </c>
      <c r="P2457" s="549">
        <v>2672</v>
      </c>
      <c r="Q2457" s="549">
        <v>2</v>
      </c>
      <c r="R2457" s="549">
        <v>96</v>
      </c>
      <c r="S2457" s="548">
        <v>2228</v>
      </c>
      <c r="T2457" s="548"/>
      <c r="U2457" s="99"/>
    </row>
    <row r="2458" spans="1:21" ht="19.5" customHeight="1">
      <c r="A2458" s="545">
        <v>3235</v>
      </c>
      <c r="B2458" s="545" t="s">
        <v>934</v>
      </c>
      <c r="C2458" s="545" t="s">
        <v>437</v>
      </c>
      <c r="D2458" s="546"/>
      <c r="E2458" s="171" t="str">
        <f t="shared" si="38"/>
        <v>1900</v>
      </c>
      <c r="F2458" s="547">
        <v>0</v>
      </c>
      <c r="G2458" s="548">
        <v>0</v>
      </c>
      <c r="H2458" s="547">
        <v>0</v>
      </c>
      <c r="I2458" s="545" t="s">
        <v>12690</v>
      </c>
      <c r="J2458" s="545"/>
      <c r="K2458" s="545" t="s">
        <v>13413</v>
      </c>
      <c r="L2458" s="545" t="s">
        <v>16136</v>
      </c>
      <c r="M2458" s="548" t="s">
        <v>13868</v>
      </c>
      <c r="N2458" s="545" t="s">
        <v>13413</v>
      </c>
      <c r="O2458" s="545" t="s">
        <v>13413</v>
      </c>
      <c r="P2458" s="549">
        <v>2673</v>
      </c>
      <c r="Q2458" s="549">
        <v>2</v>
      </c>
      <c r="R2458" s="549">
        <v>96</v>
      </c>
      <c r="S2458" s="548"/>
      <c r="T2458" s="548"/>
      <c r="U2458" s="99"/>
    </row>
    <row r="2459" spans="1:21" ht="19.5" customHeight="1">
      <c r="A2459" s="545">
        <v>3237</v>
      </c>
      <c r="B2459" s="545" t="s">
        <v>11250</v>
      </c>
      <c r="C2459" s="545" t="s">
        <v>4504</v>
      </c>
      <c r="D2459" s="546"/>
      <c r="E2459" s="171" t="str">
        <f t="shared" si="38"/>
        <v>1900</v>
      </c>
      <c r="F2459" s="547">
        <v>0</v>
      </c>
      <c r="G2459" s="548">
        <v>0</v>
      </c>
      <c r="H2459" s="547">
        <v>0</v>
      </c>
      <c r="I2459" s="545" t="s">
        <v>12668</v>
      </c>
      <c r="J2459" s="545"/>
      <c r="K2459" s="545" t="s">
        <v>13413</v>
      </c>
      <c r="L2459" s="545" t="s">
        <v>16137</v>
      </c>
      <c r="M2459" s="548" t="s">
        <v>13868</v>
      </c>
      <c r="N2459" s="545" t="s">
        <v>22182</v>
      </c>
      <c r="O2459" s="545" t="s">
        <v>13413</v>
      </c>
      <c r="P2459" s="549">
        <v>2674</v>
      </c>
      <c r="Q2459" s="549">
        <v>2</v>
      </c>
      <c r="R2459" s="549">
        <v>7</v>
      </c>
      <c r="S2459" s="548"/>
      <c r="T2459" s="548">
        <v>157</v>
      </c>
      <c r="U2459" s="99"/>
    </row>
    <row r="2460" spans="1:21" ht="19.5" customHeight="1">
      <c r="A2460" s="545">
        <v>3238</v>
      </c>
      <c r="B2460" s="545" t="s">
        <v>11249</v>
      </c>
      <c r="C2460" s="545" t="s">
        <v>437</v>
      </c>
      <c r="D2460" s="546"/>
      <c r="E2460" s="171" t="str">
        <f t="shared" si="38"/>
        <v>1900</v>
      </c>
      <c r="F2460" s="547">
        <v>0</v>
      </c>
      <c r="G2460" s="548">
        <v>0</v>
      </c>
      <c r="H2460" s="547">
        <v>0</v>
      </c>
      <c r="I2460" s="545" t="s">
        <v>12668</v>
      </c>
      <c r="J2460" s="545"/>
      <c r="K2460" s="545" t="s">
        <v>13413</v>
      </c>
      <c r="L2460" s="545" t="s">
        <v>16137</v>
      </c>
      <c r="M2460" s="548" t="s">
        <v>13868</v>
      </c>
      <c r="N2460" s="545" t="s">
        <v>22182</v>
      </c>
      <c r="O2460" s="545" t="s">
        <v>13413</v>
      </c>
      <c r="P2460" s="549">
        <v>2675</v>
      </c>
      <c r="Q2460" s="549">
        <v>2</v>
      </c>
      <c r="R2460" s="549">
        <v>7</v>
      </c>
      <c r="S2460" s="548"/>
      <c r="T2460" s="548">
        <v>157</v>
      </c>
      <c r="U2460" s="99"/>
    </row>
    <row r="2461" spans="1:21" ht="19.5" customHeight="1">
      <c r="A2461" s="545">
        <v>3239</v>
      </c>
      <c r="B2461" s="545" t="s">
        <v>939</v>
      </c>
      <c r="C2461" s="545" t="s">
        <v>4504</v>
      </c>
      <c r="D2461" s="546"/>
      <c r="E2461" s="171" t="str">
        <f t="shared" si="38"/>
        <v>1900</v>
      </c>
      <c r="F2461" s="547">
        <v>0</v>
      </c>
      <c r="G2461" s="548">
        <v>0</v>
      </c>
      <c r="H2461" s="547">
        <v>0</v>
      </c>
      <c r="I2461" s="545" t="s">
        <v>12668</v>
      </c>
      <c r="J2461" s="545"/>
      <c r="K2461" s="545" t="s">
        <v>13413</v>
      </c>
      <c r="L2461" s="545" t="s">
        <v>13413</v>
      </c>
      <c r="M2461" s="548" t="s">
        <v>13868</v>
      </c>
      <c r="N2461" s="545" t="s">
        <v>22182</v>
      </c>
      <c r="O2461" s="545" t="s">
        <v>13413</v>
      </c>
      <c r="P2461" s="549">
        <v>2676</v>
      </c>
      <c r="Q2461" s="549">
        <v>2</v>
      </c>
      <c r="R2461" s="549">
        <v>7</v>
      </c>
      <c r="S2461" s="548"/>
      <c r="T2461" s="548">
        <v>157</v>
      </c>
      <c r="U2461" s="99"/>
    </row>
    <row r="2462" spans="1:21" ht="19.5" customHeight="1">
      <c r="A2462" s="545">
        <v>3240</v>
      </c>
      <c r="B2462" s="545" t="s">
        <v>939</v>
      </c>
      <c r="C2462" s="545" t="s">
        <v>437</v>
      </c>
      <c r="D2462" s="546"/>
      <c r="E2462" s="171" t="str">
        <f t="shared" si="38"/>
        <v>1900</v>
      </c>
      <c r="F2462" s="547">
        <v>0</v>
      </c>
      <c r="G2462" s="548">
        <v>0</v>
      </c>
      <c r="H2462" s="547">
        <v>0</v>
      </c>
      <c r="I2462" s="545" t="s">
        <v>12668</v>
      </c>
      <c r="J2462" s="545"/>
      <c r="K2462" s="545" t="s">
        <v>13413</v>
      </c>
      <c r="L2462" s="545" t="s">
        <v>13413</v>
      </c>
      <c r="M2462" s="548" t="s">
        <v>13868</v>
      </c>
      <c r="N2462" s="545" t="s">
        <v>22182</v>
      </c>
      <c r="O2462" s="545" t="s">
        <v>13413</v>
      </c>
      <c r="P2462" s="549">
        <v>2677</v>
      </c>
      <c r="Q2462" s="549">
        <v>2</v>
      </c>
      <c r="R2462" s="549">
        <v>7</v>
      </c>
      <c r="S2462" s="548"/>
      <c r="T2462" s="548">
        <v>157</v>
      </c>
      <c r="U2462" s="99"/>
    </row>
    <row r="2463" spans="1:21" ht="19.5" customHeight="1">
      <c r="A2463" s="545">
        <v>3241</v>
      </c>
      <c r="B2463" s="545" t="s">
        <v>1003</v>
      </c>
      <c r="C2463" s="545" t="s">
        <v>4504</v>
      </c>
      <c r="D2463" s="546">
        <v>46052</v>
      </c>
      <c r="E2463" s="171" t="str">
        <f t="shared" si="38"/>
        <v>2026</v>
      </c>
      <c r="F2463" s="547">
        <v>29122</v>
      </c>
      <c r="G2463" s="548">
        <v>0.19</v>
      </c>
      <c r="H2463" s="547">
        <v>24472.27</v>
      </c>
      <c r="I2463" s="545" t="s">
        <v>12668</v>
      </c>
      <c r="J2463" s="545" t="s">
        <v>13307</v>
      </c>
      <c r="K2463" s="545"/>
      <c r="L2463" s="545" t="s">
        <v>13413</v>
      </c>
      <c r="M2463" s="548" t="s">
        <v>13868</v>
      </c>
      <c r="N2463" s="545" t="s">
        <v>22182</v>
      </c>
      <c r="O2463" s="545" t="s">
        <v>13413</v>
      </c>
      <c r="P2463" s="549">
        <v>2678</v>
      </c>
      <c r="Q2463" s="549">
        <v>2</v>
      </c>
      <c r="R2463" s="549">
        <v>7</v>
      </c>
      <c r="S2463" s="548">
        <v>2228</v>
      </c>
      <c r="T2463" s="548">
        <v>157</v>
      </c>
      <c r="U2463" s="99"/>
    </row>
    <row r="2464" spans="1:21" ht="19.5" customHeight="1">
      <c r="A2464" s="545">
        <v>3242</v>
      </c>
      <c r="B2464" s="545" t="s">
        <v>1002</v>
      </c>
      <c r="C2464" s="545" t="s">
        <v>437</v>
      </c>
      <c r="D2464" s="546"/>
      <c r="E2464" s="171" t="str">
        <f t="shared" si="38"/>
        <v>1900</v>
      </c>
      <c r="F2464" s="547">
        <v>0</v>
      </c>
      <c r="G2464" s="548">
        <v>0</v>
      </c>
      <c r="H2464" s="547">
        <v>0</v>
      </c>
      <c r="I2464" s="545" t="s">
        <v>12668</v>
      </c>
      <c r="J2464" s="545"/>
      <c r="K2464" s="545" t="s">
        <v>13413</v>
      </c>
      <c r="L2464" s="545" t="s">
        <v>13413</v>
      </c>
      <c r="M2464" s="548" t="s">
        <v>13868</v>
      </c>
      <c r="N2464" s="545" t="s">
        <v>22182</v>
      </c>
      <c r="O2464" s="545" t="s">
        <v>13413</v>
      </c>
      <c r="P2464" s="549">
        <v>2679</v>
      </c>
      <c r="Q2464" s="549">
        <v>2</v>
      </c>
      <c r="R2464" s="549">
        <v>7</v>
      </c>
      <c r="S2464" s="548"/>
      <c r="T2464" s="548">
        <v>157</v>
      </c>
      <c r="U2464" s="99"/>
    </row>
    <row r="2465" spans="1:21" ht="19.5" customHeight="1">
      <c r="A2465" s="545">
        <v>3243</v>
      </c>
      <c r="B2465" s="545" t="s">
        <v>1020</v>
      </c>
      <c r="C2465" s="545" t="s">
        <v>4504</v>
      </c>
      <c r="D2465" s="546">
        <v>46052</v>
      </c>
      <c r="E2465" s="171" t="str">
        <f t="shared" si="38"/>
        <v>2026</v>
      </c>
      <c r="F2465" s="547">
        <v>41513</v>
      </c>
      <c r="G2465" s="548">
        <v>0.19</v>
      </c>
      <c r="H2465" s="547">
        <v>34884.870000000003</v>
      </c>
      <c r="I2465" s="545" t="s">
        <v>12668</v>
      </c>
      <c r="J2465" s="545" t="s">
        <v>13307</v>
      </c>
      <c r="K2465" s="545"/>
      <c r="L2465" s="545" t="s">
        <v>13413</v>
      </c>
      <c r="M2465" s="548" t="s">
        <v>13868</v>
      </c>
      <c r="N2465" s="545" t="s">
        <v>22182</v>
      </c>
      <c r="O2465" s="545" t="s">
        <v>13413</v>
      </c>
      <c r="P2465" s="549">
        <v>2680</v>
      </c>
      <c r="Q2465" s="549">
        <v>2</v>
      </c>
      <c r="R2465" s="549">
        <v>7</v>
      </c>
      <c r="S2465" s="548">
        <v>2228</v>
      </c>
      <c r="T2465" s="548">
        <v>157</v>
      </c>
      <c r="U2465" s="99"/>
    </row>
    <row r="2466" spans="1:21" ht="19.5" customHeight="1">
      <c r="A2466" s="545">
        <v>3244</v>
      </c>
      <c r="B2466" s="545" t="s">
        <v>1020</v>
      </c>
      <c r="C2466" s="545" t="s">
        <v>437</v>
      </c>
      <c r="D2466" s="546"/>
      <c r="E2466" s="171" t="str">
        <f t="shared" si="38"/>
        <v>1900</v>
      </c>
      <c r="F2466" s="547">
        <v>0</v>
      </c>
      <c r="G2466" s="548">
        <v>0</v>
      </c>
      <c r="H2466" s="547">
        <v>0</v>
      </c>
      <c r="I2466" s="545" t="s">
        <v>12668</v>
      </c>
      <c r="J2466" s="545"/>
      <c r="K2466" s="545" t="s">
        <v>13413</v>
      </c>
      <c r="L2466" s="545" t="s">
        <v>13413</v>
      </c>
      <c r="M2466" s="548" t="s">
        <v>13868</v>
      </c>
      <c r="N2466" s="545" t="s">
        <v>22182</v>
      </c>
      <c r="O2466" s="545" t="s">
        <v>13413</v>
      </c>
      <c r="P2466" s="549">
        <v>2681</v>
      </c>
      <c r="Q2466" s="549">
        <v>2</v>
      </c>
      <c r="R2466" s="549">
        <v>7</v>
      </c>
      <c r="S2466" s="548"/>
      <c r="T2466" s="548">
        <v>157</v>
      </c>
      <c r="U2466" s="99"/>
    </row>
    <row r="2467" spans="1:21" ht="19.5" customHeight="1">
      <c r="A2467" s="545">
        <v>3245</v>
      </c>
      <c r="B2467" s="545" t="s">
        <v>11248</v>
      </c>
      <c r="C2467" s="545" t="s">
        <v>4504</v>
      </c>
      <c r="D2467" s="546"/>
      <c r="E2467" s="171" t="str">
        <f t="shared" si="38"/>
        <v>1900</v>
      </c>
      <c r="F2467" s="547">
        <v>0</v>
      </c>
      <c r="G2467" s="548">
        <v>0</v>
      </c>
      <c r="H2467" s="547">
        <v>0</v>
      </c>
      <c r="I2467" s="545" t="s">
        <v>12668</v>
      </c>
      <c r="J2467" s="545"/>
      <c r="K2467" s="545" t="s">
        <v>13413</v>
      </c>
      <c r="L2467" s="545" t="s">
        <v>13413</v>
      </c>
      <c r="M2467" s="548" t="s">
        <v>13868</v>
      </c>
      <c r="N2467" s="545" t="s">
        <v>22182</v>
      </c>
      <c r="O2467" s="545" t="s">
        <v>13413</v>
      </c>
      <c r="P2467" s="549">
        <v>2682</v>
      </c>
      <c r="Q2467" s="549">
        <v>2</v>
      </c>
      <c r="R2467" s="549">
        <v>7</v>
      </c>
      <c r="S2467" s="548"/>
      <c r="T2467" s="548">
        <v>157</v>
      </c>
      <c r="U2467" s="99"/>
    </row>
    <row r="2468" spans="1:21" ht="19.5" customHeight="1">
      <c r="A2468" s="545">
        <v>3246</v>
      </c>
      <c r="B2468" s="545" t="s">
        <v>1029</v>
      </c>
      <c r="C2468" s="545" t="s">
        <v>903</v>
      </c>
      <c r="D2468" s="546"/>
      <c r="E2468" s="171" t="str">
        <f t="shared" si="38"/>
        <v>1900</v>
      </c>
      <c r="F2468" s="547">
        <v>0</v>
      </c>
      <c r="G2468" s="548">
        <v>0</v>
      </c>
      <c r="H2468" s="547">
        <v>0</v>
      </c>
      <c r="I2468" s="545" t="s">
        <v>12750</v>
      </c>
      <c r="J2468" s="545"/>
      <c r="K2468" s="545" t="s">
        <v>13413</v>
      </c>
      <c r="L2468" s="545" t="s">
        <v>16138</v>
      </c>
      <c r="M2468" s="548" t="s">
        <v>13868</v>
      </c>
      <c r="N2468" s="545" t="s">
        <v>22183</v>
      </c>
      <c r="O2468" s="545" t="s">
        <v>13413</v>
      </c>
      <c r="P2468" s="549">
        <v>2683</v>
      </c>
      <c r="Q2468" s="549">
        <v>2</v>
      </c>
      <c r="R2468" s="549">
        <v>97</v>
      </c>
      <c r="S2468" s="548"/>
      <c r="T2468" s="548">
        <v>97</v>
      </c>
      <c r="U2468" s="99"/>
    </row>
    <row r="2469" spans="1:21" ht="19.5" customHeight="1">
      <c r="A2469" s="545">
        <v>3247</v>
      </c>
      <c r="B2469" s="545" t="s">
        <v>1029</v>
      </c>
      <c r="C2469" s="545" t="s">
        <v>437</v>
      </c>
      <c r="D2469" s="546"/>
      <c r="E2469" s="171" t="str">
        <f t="shared" si="38"/>
        <v>1900</v>
      </c>
      <c r="F2469" s="547">
        <v>0</v>
      </c>
      <c r="G2469" s="548">
        <v>0</v>
      </c>
      <c r="H2469" s="547">
        <v>0</v>
      </c>
      <c r="I2469" s="545" t="s">
        <v>12750</v>
      </c>
      <c r="J2469" s="545"/>
      <c r="K2469" s="545" t="s">
        <v>13413</v>
      </c>
      <c r="L2469" s="545" t="s">
        <v>16138</v>
      </c>
      <c r="M2469" s="548" t="s">
        <v>13868</v>
      </c>
      <c r="N2469" s="545" t="s">
        <v>22183</v>
      </c>
      <c r="O2469" s="545" t="s">
        <v>13413</v>
      </c>
      <c r="P2469" s="549">
        <v>2684</v>
      </c>
      <c r="Q2469" s="549">
        <v>2</v>
      </c>
      <c r="R2469" s="549">
        <v>97</v>
      </c>
      <c r="S2469" s="548"/>
      <c r="T2469" s="548">
        <v>97</v>
      </c>
      <c r="U2469" s="99"/>
    </row>
    <row r="2470" spans="1:21" ht="19.5" customHeight="1">
      <c r="A2470" s="545">
        <v>3248</v>
      </c>
      <c r="B2470" s="545" t="s">
        <v>6746</v>
      </c>
      <c r="C2470" s="545" t="s">
        <v>903</v>
      </c>
      <c r="D2470" s="546">
        <v>46052</v>
      </c>
      <c r="E2470" s="171" t="str">
        <f t="shared" si="38"/>
        <v>2026</v>
      </c>
      <c r="F2470" s="547">
        <v>59209</v>
      </c>
      <c r="G2470" s="548">
        <v>0.19</v>
      </c>
      <c r="H2470" s="547">
        <v>49755.46</v>
      </c>
      <c r="I2470" s="545" t="s">
        <v>12750</v>
      </c>
      <c r="J2470" s="545" t="s">
        <v>13307</v>
      </c>
      <c r="K2470" s="545" t="s">
        <v>13413</v>
      </c>
      <c r="L2470" s="545" t="s">
        <v>16139</v>
      </c>
      <c r="M2470" s="548" t="s">
        <v>13868</v>
      </c>
      <c r="N2470" s="545" t="s">
        <v>13413</v>
      </c>
      <c r="O2470" s="545" t="s">
        <v>16140</v>
      </c>
      <c r="P2470" s="549">
        <v>2685</v>
      </c>
      <c r="Q2470" s="549">
        <v>2</v>
      </c>
      <c r="R2470" s="549">
        <v>97</v>
      </c>
      <c r="S2470" s="548">
        <v>2228</v>
      </c>
      <c r="T2470" s="548"/>
      <c r="U2470" s="99"/>
    </row>
    <row r="2471" spans="1:21" ht="19.5" customHeight="1">
      <c r="A2471" s="545">
        <v>3250</v>
      </c>
      <c r="B2471" s="545" t="s">
        <v>1030</v>
      </c>
      <c r="C2471" s="545" t="s">
        <v>4504</v>
      </c>
      <c r="D2471" s="546"/>
      <c r="E2471" s="171" t="str">
        <f t="shared" si="38"/>
        <v>1900</v>
      </c>
      <c r="F2471" s="547">
        <v>0</v>
      </c>
      <c r="G2471" s="548">
        <v>0</v>
      </c>
      <c r="H2471" s="547">
        <v>0</v>
      </c>
      <c r="I2471" s="545" t="s">
        <v>12750</v>
      </c>
      <c r="J2471" s="545"/>
      <c r="K2471" s="545" t="s">
        <v>13413</v>
      </c>
      <c r="L2471" s="545" t="s">
        <v>13413</v>
      </c>
      <c r="M2471" s="548" t="s">
        <v>13868</v>
      </c>
      <c r="N2471" s="545" t="s">
        <v>22183</v>
      </c>
      <c r="O2471" s="545" t="s">
        <v>16140</v>
      </c>
      <c r="P2471" s="549">
        <v>2686</v>
      </c>
      <c r="Q2471" s="549">
        <v>2</v>
      </c>
      <c r="R2471" s="549">
        <v>97</v>
      </c>
      <c r="S2471" s="548"/>
      <c r="T2471" s="548">
        <v>97</v>
      </c>
      <c r="U2471" s="99"/>
    </row>
    <row r="2472" spans="1:21" ht="19.5" customHeight="1">
      <c r="A2472" s="545">
        <v>3251</v>
      </c>
      <c r="B2472" s="545" t="s">
        <v>6878</v>
      </c>
      <c r="C2472" s="545" t="s">
        <v>4504</v>
      </c>
      <c r="D2472" s="546">
        <v>43851</v>
      </c>
      <c r="E2472" s="171" t="str">
        <f t="shared" si="38"/>
        <v>2020</v>
      </c>
      <c r="F2472" s="547">
        <v>39612.01</v>
      </c>
      <c r="G2472" s="548">
        <v>0.19</v>
      </c>
      <c r="H2472" s="547">
        <v>33287.4</v>
      </c>
      <c r="I2472" s="545" t="s">
        <v>12690</v>
      </c>
      <c r="J2472" s="545" t="s">
        <v>13298</v>
      </c>
      <c r="K2472" s="545" t="s">
        <v>16141</v>
      </c>
      <c r="L2472" s="545" t="s">
        <v>13413</v>
      </c>
      <c r="M2472" s="548" t="s">
        <v>13868</v>
      </c>
      <c r="N2472" s="545" t="s">
        <v>22183</v>
      </c>
      <c r="O2472" s="545" t="s">
        <v>16142</v>
      </c>
      <c r="P2472" s="549">
        <v>2687</v>
      </c>
      <c r="Q2472" s="549">
        <v>2</v>
      </c>
      <c r="R2472" s="549">
        <v>96</v>
      </c>
      <c r="S2472" s="548">
        <v>1012</v>
      </c>
      <c r="T2472" s="548">
        <v>97</v>
      </c>
      <c r="U2472" s="99"/>
    </row>
    <row r="2473" spans="1:21" ht="19.5" customHeight="1">
      <c r="A2473" s="545">
        <v>3252</v>
      </c>
      <c r="B2473" s="545" t="s">
        <v>972</v>
      </c>
      <c r="C2473" s="545" t="s">
        <v>4504</v>
      </c>
      <c r="D2473" s="546"/>
      <c r="E2473" s="171" t="str">
        <f t="shared" si="38"/>
        <v>1900</v>
      </c>
      <c r="F2473" s="547">
        <v>0</v>
      </c>
      <c r="G2473" s="548">
        <v>0</v>
      </c>
      <c r="H2473" s="547">
        <v>0</v>
      </c>
      <c r="I2473" s="545" t="s">
        <v>12690</v>
      </c>
      <c r="J2473" s="545"/>
      <c r="K2473" s="545" t="s">
        <v>16143</v>
      </c>
      <c r="L2473" s="545" t="s">
        <v>13413</v>
      </c>
      <c r="M2473" s="548" t="s">
        <v>13868</v>
      </c>
      <c r="N2473" s="545" t="s">
        <v>22183</v>
      </c>
      <c r="O2473" s="545" t="s">
        <v>16144</v>
      </c>
      <c r="P2473" s="549">
        <v>2688</v>
      </c>
      <c r="Q2473" s="549">
        <v>2</v>
      </c>
      <c r="R2473" s="549">
        <v>96</v>
      </c>
      <c r="S2473" s="548"/>
      <c r="T2473" s="548">
        <v>97</v>
      </c>
      <c r="U2473" s="99"/>
    </row>
    <row r="2474" spans="1:21" ht="19.5" customHeight="1">
      <c r="A2474" s="545">
        <v>3253</v>
      </c>
      <c r="B2474" s="545" t="s">
        <v>7249</v>
      </c>
      <c r="C2474" s="545" t="s">
        <v>903</v>
      </c>
      <c r="D2474" s="546">
        <v>46052</v>
      </c>
      <c r="E2474" s="171" t="str">
        <f t="shared" si="38"/>
        <v>2026</v>
      </c>
      <c r="F2474" s="547">
        <v>179753</v>
      </c>
      <c r="G2474" s="548">
        <v>0.19</v>
      </c>
      <c r="H2474" s="547">
        <v>151052.94</v>
      </c>
      <c r="I2474" s="545" t="s">
        <v>12751</v>
      </c>
      <c r="J2474" s="545" t="s">
        <v>13307</v>
      </c>
      <c r="K2474" s="545" t="s">
        <v>13413</v>
      </c>
      <c r="L2474" s="545" t="s">
        <v>16145</v>
      </c>
      <c r="M2474" s="548" t="s">
        <v>13868</v>
      </c>
      <c r="N2474" s="545" t="s">
        <v>22183</v>
      </c>
      <c r="O2474" s="545" t="s">
        <v>16146</v>
      </c>
      <c r="P2474" s="549">
        <v>2689</v>
      </c>
      <c r="Q2474" s="549">
        <v>2</v>
      </c>
      <c r="R2474" s="549">
        <v>98</v>
      </c>
      <c r="S2474" s="548">
        <v>2228</v>
      </c>
      <c r="T2474" s="548">
        <v>97</v>
      </c>
      <c r="U2474" s="99"/>
    </row>
    <row r="2475" spans="1:21" ht="19.5" customHeight="1">
      <c r="A2475" s="545">
        <v>3255</v>
      </c>
      <c r="B2475" s="545" t="s">
        <v>976</v>
      </c>
      <c r="C2475" s="545" t="s">
        <v>4504</v>
      </c>
      <c r="D2475" s="546">
        <v>43542</v>
      </c>
      <c r="E2475" s="171" t="str">
        <f t="shared" si="38"/>
        <v>2019</v>
      </c>
      <c r="F2475" s="547">
        <v>423513</v>
      </c>
      <c r="G2475" s="548">
        <v>0.19</v>
      </c>
      <c r="H2475" s="547">
        <v>355893.28</v>
      </c>
      <c r="I2475" s="545" t="s">
        <v>12751</v>
      </c>
      <c r="J2475" s="545" t="s">
        <v>13298</v>
      </c>
      <c r="K2475" s="545" t="s">
        <v>13413</v>
      </c>
      <c r="L2475" s="545" t="s">
        <v>13413</v>
      </c>
      <c r="M2475" s="548" t="s">
        <v>13868</v>
      </c>
      <c r="N2475" s="545" t="s">
        <v>22183</v>
      </c>
      <c r="O2475" s="545" t="s">
        <v>16147</v>
      </c>
      <c r="P2475" s="549">
        <v>2690</v>
      </c>
      <c r="Q2475" s="549">
        <v>2</v>
      </c>
      <c r="R2475" s="549">
        <v>98</v>
      </c>
      <c r="S2475" s="548">
        <v>1012</v>
      </c>
      <c r="T2475" s="548">
        <v>97</v>
      </c>
      <c r="U2475" s="99"/>
    </row>
    <row r="2476" spans="1:21" ht="19.5" customHeight="1">
      <c r="A2476" s="545">
        <v>3256</v>
      </c>
      <c r="B2476" s="545" t="s">
        <v>6364</v>
      </c>
      <c r="C2476" s="545" t="s">
        <v>903</v>
      </c>
      <c r="D2476" s="546">
        <v>45708</v>
      </c>
      <c r="E2476" s="171" t="str">
        <f t="shared" si="38"/>
        <v>2025</v>
      </c>
      <c r="F2476" s="547">
        <v>74477.990000000005</v>
      </c>
      <c r="G2476" s="548">
        <v>0.19</v>
      </c>
      <c r="H2476" s="547">
        <v>62586.55</v>
      </c>
      <c r="I2476" s="545" t="s">
        <v>12668</v>
      </c>
      <c r="J2476" s="545" t="s">
        <v>13307</v>
      </c>
      <c r="K2476" s="545" t="s">
        <v>13413</v>
      </c>
      <c r="L2476" s="545" t="s">
        <v>16148</v>
      </c>
      <c r="M2476" s="548" t="s">
        <v>13868</v>
      </c>
      <c r="N2476" s="545" t="s">
        <v>22183</v>
      </c>
      <c r="O2476" s="545" t="s">
        <v>13413</v>
      </c>
      <c r="P2476" s="549">
        <v>2691</v>
      </c>
      <c r="Q2476" s="549">
        <v>2</v>
      </c>
      <c r="R2476" s="549">
        <v>7</v>
      </c>
      <c r="S2476" s="548">
        <v>2228</v>
      </c>
      <c r="T2476" s="548">
        <v>97</v>
      </c>
      <c r="U2476" s="99"/>
    </row>
    <row r="2477" spans="1:21" ht="19.5" customHeight="1">
      <c r="A2477" s="545">
        <v>3257</v>
      </c>
      <c r="B2477" s="545" t="s">
        <v>11247</v>
      </c>
      <c r="C2477" s="545" t="s">
        <v>216</v>
      </c>
      <c r="D2477" s="546"/>
      <c r="E2477" s="171" t="str">
        <f t="shared" si="38"/>
        <v>1900</v>
      </c>
      <c r="F2477" s="547">
        <v>0</v>
      </c>
      <c r="G2477" s="548">
        <v>0</v>
      </c>
      <c r="H2477" s="547">
        <v>0</v>
      </c>
      <c r="I2477" s="545" t="s">
        <v>12714</v>
      </c>
      <c r="J2477" s="545"/>
      <c r="K2477" s="545" t="s">
        <v>13413</v>
      </c>
      <c r="L2477" s="545" t="s">
        <v>14674</v>
      </c>
      <c r="M2477" s="548" t="s">
        <v>13758</v>
      </c>
      <c r="N2477" s="545" t="s">
        <v>13413</v>
      </c>
      <c r="O2477" s="545" t="s">
        <v>16149</v>
      </c>
      <c r="P2477" s="549">
        <v>2692</v>
      </c>
      <c r="Q2477" s="549">
        <v>1</v>
      </c>
      <c r="R2477" s="549">
        <v>113</v>
      </c>
      <c r="S2477" s="548"/>
      <c r="T2477" s="548"/>
      <c r="U2477" s="99"/>
    </row>
    <row r="2478" spans="1:21" ht="19.5" customHeight="1">
      <c r="A2478" s="545">
        <v>3258</v>
      </c>
      <c r="B2478" s="545" t="s">
        <v>11246</v>
      </c>
      <c r="C2478" s="545" t="s">
        <v>216</v>
      </c>
      <c r="D2478" s="546"/>
      <c r="E2478" s="171" t="str">
        <f t="shared" si="38"/>
        <v>1900</v>
      </c>
      <c r="F2478" s="547">
        <v>0</v>
      </c>
      <c r="G2478" s="548">
        <v>0</v>
      </c>
      <c r="H2478" s="547">
        <v>0</v>
      </c>
      <c r="I2478" s="545" t="s">
        <v>12714</v>
      </c>
      <c r="J2478" s="545"/>
      <c r="K2478" s="545" t="s">
        <v>13413</v>
      </c>
      <c r="L2478" s="545" t="s">
        <v>16150</v>
      </c>
      <c r="M2478" s="548" t="s">
        <v>13758</v>
      </c>
      <c r="N2478" s="545" t="s">
        <v>13413</v>
      </c>
      <c r="O2478" s="545" t="s">
        <v>16151</v>
      </c>
      <c r="P2478" s="549">
        <v>2693</v>
      </c>
      <c r="Q2478" s="549">
        <v>1</v>
      </c>
      <c r="R2478" s="549">
        <v>113</v>
      </c>
      <c r="S2478" s="548"/>
      <c r="T2478" s="548"/>
      <c r="U2478" s="99"/>
    </row>
    <row r="2479" spans="1:21" ht="19.5" customHeight="1">
      <c r="A2479" s="545">
        <v>3260</v>
      </c>
      <c r="B2479" s="545" t="s">
        <v>11245</v>
      </c>
      <c r="C2479" s="545" t="s">
        <v>216</v>
      </c>
      <c r="D2479" s="546"/>
      <c r="E2479" s="171" t="str">
        <f t="shared" si="38"/>
        <v>1900</v>
      </c>
      <c r="F2479" s="547">
        <v>0</v>
      </c>
      <c r="G2479" s="548">
        <v>0</v>
      </c>
      <c r="H2479" s="547">
        <v>0</v>
      </c>
      <c r="I2479" s="545" t="s">
        <v>12714</v>
      </c>
      <c r="J2479" s="545"/>
      <c r="K2479" s="545" t="s">
        <v>13413</v>
      </c>
      <c r="L2479" s="545" t="s">
        <v>16152</v>
      </c>
      <c r="M2479" s="548" t="s">
        <v>13758</v>
      </c>
      <c r="N2479" s="545" t="s">
        <v>13413</v>
      </c>
      <c r="O2479" s="545" t="s">
        <v>16153</v>
      </c>
      <c r="P2479" s="549">
        <v>2694</v>
      </c>
      <c r="Q2479" s="549">
        <v>1</v>
      </c>
      <c r="R2479" s="549">
        <v>113</v>
      </c>
      <c r="S2479" s="548"/>
      <c r="T2479" s="548"/>
      <c r="U2479" s="99"/>
    </row>
    <row r="2480" spans="1:21" ht="19.5" customHeight="1">
      <c r="A2480" s="545">
        <v>3261</v>
      </c>
      <c r="B2480" s="545" t="s">
        <v>11244</v>
      </c>
      <c r="C2480" s="545" t="s">
        <v>216</v>
      </c>
      <c r="D2480" s="546"/>
      <c r="E2480" s="171" t="str">
        <f t="shared" si="38"/>
        <v>1900</v>
      </c>
      <c r="F2480" s="547">
        <v>0</v>
      </c>
      <c r="G2480" s="548">
        <v>0</v>
      </c>
      <c r="H2480" s="547">
        <v>0</v>
      </c>
      <c r="I2480" s="545" t="s">
        <v>12724</v>
      </c>
      <c r="J2480" s="545"/>
      <c r="K2480" s="545" t="s">
        <v>13413</v>
      </c>
      <c r="L2480" s="545" t="s">
        <v>14649</v>
      </c>
      <c r="M2480" s="548" t="s">
        <v>13758</v>
      </c>
      <c r="N2480" s="545" t="s">
        <v>13413</v>
      </c>
      <c r="O2480" s="545" t="s">
        <v>16154</v>
      </c>
      <c r="P2480" s="549">
        <v>2695</v>
      </c>
      <c r="Q2480" s="549">
        <v>1</v>
      </c>
      <c r="R2480" s="549">
        <v>112</v>
      </c>
      <c r="S2480" s="548"/>
      <c r="T2480" s="548"/>
      <c r="U2480" s="99"/>
    </row>
    <row r="2481" spans="1:21" ht="19.5" customHeight="1">
      <c r="A2481" s="545">
        <v>3262</v>
      </c>
      <c r="B2481" s="545" t="s">
        <v>11243</v>
      </c>
      <c r="C2481" s="545" t="s">
        <v>216</v>
      </c>
      <c r="D2481" s="546"/>
      <c r="E2481" s="171" t="str">
        <f t="shared" si="38"/>
        <v>1900</v>
      </c>
      <c r="F2481" s="547">
        <v>0</v>
      </c>
      <c r="G2481" s="548">
        <v>0</v>
      </c>
      <c r="H2481" s="547">
        <v>0</v>
      </c>
      <c r="I2481" s="545" t="s">
        <v>12724</v>
      </c>
      <c r="J2481" s="545"/>
      <c r="K2481" s="545" t="s">
        <v>13413</v>
      </c>
      <c r="L2481" s="545" t="s">
        <v>16155</v>
      </c>
      <c r="M2481" s="548" t="s">
        <v>13758</v>
      </c>
      <c r="N2481" s="545" t="s">
        <v>13413</v>
      </c>
      <c r="O2481" s="545" t="s">
        <v>16156</v>
      </c>
      <c r="P2481" s="549">
        <v>2696</v>
      </c>
      <c r="Q2481" s="549">
        <v>1</v>
      </c>
      <c r="R2481" s="549">
        <v>112</v>
      </c>
      <c r="S2481" s="548"/>
      <c r="T2481" s="548"/>
      <c r="U2481" s="99"/>
    </row>
    <row r="2482" spans="1:21" ht="19.5" customHeight="1">
      <c r="A2482" s="545">
        <v>3263</v>
      </c>
      <c r="B2482" s="545" t="s">
        <v>11242</v>
      </c>
      <c r="C2482" s="545" t="s">
        <v>216</v>
      </c>
      <c r="D2482" s="546"/>
      <c r="E2482" s="171" t="str">
        <f t="shared" si="38"/>
        <v>1900</v>
      </c>
      <c r="F2482" s="547">
        <v>0</v>
      </c>
      <c r="G2482" s="548">
        <v>0</v>
      </c>
      <c r="H2482" s="547">
        <v>0</v>
      </c>
      <c r="I2482" s="545" t="s">
        <v>12724</v>
      </c>
      <c r="J2482" s="545"/>
      <c r="K2482" s="545" t="s">
        <v>13413</v>
      </c>
      <c r="L2482" s="545" t="s">
        <v>16155</v>
      </c>
      <c r="M2482" s="548" t="s">
        <v>13758</v>
      </c>
      <c r="N2482" s="545" t="s">
        <v>13413</v>
      </c>
      <c r="O2482" s="545" t="s">
        <v>16156</v>
      </c>
      <c r="P2482" s="549">
        <v>2697</v>
      </c>
      <c r="Q2482" s="549">
        <v>1</v>
      </c>
      <c r="R2482" s="549">
        <v>112</v>
      </c>
      <c r="S2482" s="548"/>
      <c r="T2482" s="548"/>
      <c r="U2482" s="99"/>
    </row>
    <row r="2483" spans="1:21" ht="19.5" customHeight="1">
      <c r="A2483" s="545">
        <v>3264</v>
      </c>
      <c r="B2483" s="545" t="s">
        <v>11241</v>
      </c>
      <c r="C2483" s="545" t="s">
        <v>216</v>
      </c>
      <c r="D2483" s="546"/>
      <c r="E2483" s="171" t="str">
        <f t="shared" si="38"/>
        <v>1900</v>
      </c>
      <c r="F2483" s="547">
        <v>0</v>
      </c>
      <c r="G2483" s="548">
        <v>0</v>
      </c>
      <c r="H2483" s="547">
        <v>0</v>
      </c>
      <c r="I2483" s="545" t="s">
        <v>12724</v>
      </c>
      <c r="J2483" s="545"/>
      <c r="K2483" s="545" t="s">
        <v>13413</v>
      </c>
      <c r="L2483" s="545" t="s">
        <v>16155</v>
      </c>
      <c r="M2483" s="548" t="s">
        <v>13758</v>
      </c>
      <c r="N2483" s="545" t="s">
        <v>13413</v>
      </c>
      <c r="O2483" s="545" t="s">
        <v>16156</v>
      </c>
      <c r="P2483" s="549">
        <v>2698</v>
      </c>
      <c r="Q2483" s="549">
        <v>1</v>
      </c>
      <c r="R2483" s="549">
        <v>112</v>
      </c>
      <c r="S2483" s="548"/>
      <c r="T2483" s="548"/>
      <c r="U2483" s="99"/>
    </row>
    <row r="2484" spans="1:21" ht="19.5" customHeight="1">
      <c r="A2484" s="545">
        <v>3266</v>
      </c>
      <c r="B2484" s="545" t="s">
        <v>11240</v>
      </c>
      <c r="C2484" s="545" t="s">
        <v>216</v>
      </c>
      <c r="D2484" s="546"/>
      <c r="E2484" s="171" t="str">
        <f t="shared" si="38"/>
        <v>1900</v>
      </c>
      <c r="F2484" s="547">
        <v>0</v>
      </c>
      <c r="G2484" s="548">
        <v>0</v>
      </c>
      <c r="H2484" s="547">
        <v>0</v>
      </c>
      <c r="I2484" s="545" t="s">
        <v>12698</v>
      </c>
      <c r="J2484" s="545"/>
      <c r="K2484" s="545" t="s">
        <v>13413</v>
      </c>
      <c r="L2484" s="545" t="s">
        <v>16157</v>
      </c>
      <c r="M2484" s="548" t="s">
        <v>13758</v>
      </c>
      <c r="N2484" s="545" t="s">
        <v>13413</v>
      </c>
      <c r="O2484" s="545" t="s">
        <v>16158</v>
      </c>
      <c r="P2484" s="549">
        <v>2700</v>
      </c>
      <c r="Q2484" s="549">
        <v>1</v>
      </c>
      <c r="R2484" s="549">
        <v>115</v>
      </c>
      <c r="S2484" s="548"/>
      <c r="T2484" s="548"/>
      <c r="U2484" s="99"/>
    </row>
    <row r="2485" spans="1:21" ht="19.5" customHeight="1">
      <c r="A2485" s="545">
        <v>3267</v>
      </c>
      <c r="B2485" s="545" t="s">
        <v>3271</v>
      </c>
      <c r="C2485" s="545" t="s">
        <v>5217</v>
      </c>
      <c r="D2485" s="546">
        <v>46052</v>
      </c>
      <c r="E2485" s="171" t="str">
        <f t="shared" si="38"/>
        <v>2026</v>
      </c>
      <c r="F2485" s="547">
        <v>64200</v>
      </c>
      <c r="G2485" s="548">
        <v>0</v>
      </c>
      <c r="H2485" s="547">
        <v>64200</v>
      </c>
      <c r="I2485" s="545" t="s">
        <v>12653</v>
      </c>
      <c r="J2485" s="545" t="s">
        <v>13299</v>
      </c>
      <c r="K2485" s="545" t="s">
        <v>16159</v>
      </c>
      <c r="L2485" s="545" t="s">
        <v>13413</v>
      </c>
      <c r="M2485" s="548" t="s">
        <v>13813</v>
      </c>
      <c r="N2485" s="545" t="s">
        <v>13413</v>
      </c>
      <c r="O2485" s="545" t="s">
        <v>13413</v>
      </c>
      <c r="P2485" s="549">
        <v>2701</v>
      </c>
      <c r="Q2485" s="549">
        <v>3</v>
      </c>
      <c r="R2485" s="549">
        <v>160</v>
      </c>
      <c r="S2485" s="548">
        <v>443</v>
      </c>
      <c r="T2485" s="548"/>
      <c r="U2485" s="99"/>
    </row>
    <row r="2486" spans="1:21" ht="19.5" customHeight="1">
      <c r="A2486" s="545">
        <v>3269</v>
      </c>
      <c r="B2486" s="545" t="s">
        <v>3290</v>
      </c>
      <c r="C2486" s="545" t="s">
        <v>5217</v>
      </c>
      <c r="D2486" s="546">
        <v>46056</v>
      </c>
      <c r="E2486" s="171" t="str">
        <f t="shared" si="38"/>
        <v>2026</v>
      </c>
      <c r="F2486" s="547">
        <v>122563</v>
      </c>
      <c r="G2486" s="548">
        <v>0</v>
      </c>
      <c r="H2486" s="547">
        <v>122563</v>
      </c>
      <c r="I2486" s="545" t="s">
        <v>12653</v>
      </c>
      <c r="J2486" s="545" t="s">
        <v>13299</v>
      </c>
      <c r="K2486" s="545" t="s">
        <v>16160</v>
      </c>
      <c r="L2486" s="545" t="s">
        <v>13413</v>
      </c>
      <c r="M2486" s="548" t="s">
        <v>13813</v>
      </c>
      <c r="N2486" s="545" t="s">
        <v>13413</v>
      </c>
      <c r="O2486" s="545" t="s">
        <v>13413</v>
      </c>
      <c r="P2486" s="549">
        <v>2702</v>
      </c>
      <c r="Q2486" s="549">
        <v>3</v>
      </c>
      <c r="R2486" s="549">
        <v>160</v>
      </c>
      <c r="S2486" s="548">
        <v>443</v>
      </c>
      <c r="T2486" s="548"/>
      <c r="U2486" s="99"/>
    </row>
    <row r="2487" spans="1:21" ht="19.5" customHeight="1">
      <c r="A2487" s="545">
        <v>3272</v>
      </c>
      <c r="B2487" s="545" t="s">
        <v>12434</v>
      </c>
      <c r="C2487" s="545" t="s">
        <v>221</v>
      </c>
      <c r="D2487" s="546">
        <v>44589</v>
      </c>
      <c r="E2487" s="171" t="str">
        <f t="shared" si="38"/>
        <v>2022</v>
      </c>
      <c r="F2487" s="547">
        <v>65290</v>
      </c>
      <c r="G2487" s="548">
        <v>0.19</v>
      </c>
      <c r="H2487" s="547">
        <v>54865.55</v>
      </c>
      <c r="I2487" s="545" t="s">
        <v>12640</v>
      </c>
      <c r="J2487" s="545" t="s">
        <v>13297</v>
      </c>
      <c r="K2487" s="545" t="s">
        <v>13413</v>
      </c>
      <c r="L2487" s="545" t="s">
        <v>16161</v>
      </c>
      <c r="M2487" s="548" t="s">
        <v>13758</v>
      </c>
      <c r="N2487" s="545" t="s">
        <v>22171</v>
      </c>
      <c r="O2487" s="545" t="s">
        <v>16162</v>
      </c>
      <c r="P2487" s="549">
        <v>2703</v>
      </c>
      <c r="Q2487" s="549">
        <v>1</v>
      </c>
      <c r="R2487" s="549">
        <v>1</v>
      </c>
      <c r="S2487" s="548">
        <v>2257</v>
      </c>
      <c r="T2487" s="548">
        <v>147</v>
      </c>
      <c r="U2487" s="99"/>
    </row>
    <row r="2488" spans="1:21" ht="19.5" customHeight="1">
      <c r="A2488" s="545">
        <v>3273</v>
      </c>
      <c r="B2488" s="545" t="s">
        <v>12460</v>
      </c>
      <c r="C2488" s="545" t="s">
        <v>209</v>
      </c>
      <c r="D2488" s="546">
        <v>44592</v>
      </c>
      <c r="E2488" s="171" t="str">
        <f t="shared" si="38"/>
        <v>2022</v>
      </c>
      <c r="F2488" s="547">
        <v>34707</v>
      </c>
      <c r="G2488" s="548">
        <v>0.19</v>
      </c>
      <c r="H2488" s="547">
        <v>29165.55</v>
      </c>
      <c r="I2488" s="545" t="s">
        <v>12639</v>
      </c>
      <c r="J2488" s="545" t="s">
        <v>13297</v>
      </c>
      <c r="K2488" s="545" t="s">
        <v>13413</v>
      </c>
      <c r="L2488" s="545" t="s">
        <v>13413</v>
      </c>
      <c r="M2488" s="548" t="s">
        <v>13758</v>
      </c>
      <c r="N2488" s="545" t="s">
        <v>22171</v>
      </c>
      <c r="O2488" s="545" t="s">
        <v>13413</v>
      </c>
      <c r="P2488" s="549">
        <v>2704</v>
      </c>
      <c r="Q2488" s="549">
        <v>1</v>
      </c>
      <c r="R2488" s="549">
        <v>64</v>
      </c>
      <c r="S2488" s="548">
        <v>2257</v>
      </c>
      <c r="T2488" s="548">
        <v>147</v>
      </c>
      <c r="U2488" s="99"/>
    </row>
    <row r="2489" spans="1:21" ht="19.5" customHeight="1">
      <c r="A2489" s="545">
        <v>3274</v>
      </c>
      <c r="B2489" s="545" t="s">
        <v>613</v>
      </c>
      <c r="C2489" s="545" t="s">
        <v>209</v>
      </c>
      <c r="D2489" s="546"/>
      <c r="E2489" s="171" t="str">
        <f t="shared" si="38"/>
        <v>1900</v>
      </c>
      <c r="F2489" s="547">
        <v>0</v>
      </c>
      <c r="G2489" s="548">
        <v>0</v>
      </c>
      <c r="H2489" s="547">
        <v>0</v>
      </c>
      <c r="I2489" s="545" t="s">
        <v>12674</v>
      </c>
      <c r="J2489" s="545"/>
      <c r="K2489" s="545" t="s">
        <v>13413</v>
      </c>
      <c r="L2489" s="545" t="s">
        <v>13413</v>
      </c>
      <c r="M2489" s="548" t="s">
        <v>13758</v>
      </c>
      <c r="N2489" s="545" t="s">
        <v>22167</v>
      </c>
      <c r="O2489" s="545" t="s">
        <v>14657</v>
      </c>
      <c r="P2489" s="549">
        <v>2705</v>
      </c>
      <c r="Q2489" s="549">
        <v>1</v>
      </c>
      <c r="R2489" s="549">
        <v>5</v>
      </c>
      <c r="S2489" s="548"/>
      <c r="T2489" s="548">
        <v>158</v>
      </c>
      <c r="U2489" s="99"/>
    </row>
    <row r="2490" spans="1:21" ht="19.5" customHeight="1">
      <c r="A2490" s="545">
        <v>3275</v>
      </c>
      <c r="B2490" s="545" t="s">
        <v>588</v>
      </c>
      <c r="C2490" s="545" t="s">
        <v>216</v>
      </c>
      <c r="D2490" s="546">
        <v>45708</v>
      </c>
      <c r="E2490" s="171" t="str">
        <f t="shared" si="38"/>
        <v>2025</v>
      </c>
      <c r="F2490" s="547">
        <v>3045.13</v>
      </c>
      <c r="G2490" s="548">
        <v>0.19</v>
      </c>
      <c r="H2490" s="547">
        <v>2558.9299999999998</v>
      </c>
      <c r="I2490" s="545" t="s">
        <v>12674</v>
      </c>
      <c r="J2490" s="545" t="s">
        <v>13307</v>
      </c>
      <c r="K2490" s="545" t="s">
        <v>13413</v>
      </c>
      <c r="L2490" s="545" t="s">
        <v>16163</v>
      </c>
      <c r="M2490" s="548" t="s">
        <v>13758</v>
      </c>
      <c r="N2490" s="545" t="s">
        <v>22167</v>
      </c>
      <c r="O2490" s="545" t="s">
        <v>16164</v>
      </c>
      <c r="P2490" s="549">
        <v>2706</v>
      </c>
      <c r="Q2490" s="549">
        <v>1</v>
      </c>
      <c r="R2490" s="549">
        <v>5</v>
      </c>
      <c r="S2490" s="548">
        <v>2228</v>
      </c>
      <c r="T2490" s="548">
        <v>158</v>
      </c>
      <c r="U2490" s="99"/>
    </row>
    <row r="2491" spans="1:21" ht="19.5" customHeight="1">
      <c r="A2491" s="545">
        <v>3278</v>
      </c>
      <c r="B2491" s="545" t="s">
        <v>2698</v>
      </c>
      <c r="C2491" s="545" t="s">
        <v>209</v>
      </c>
      <c r="D2491" s="546"/>
      <c r="E2491" s="171" t="str">
        <f t="shared" si="38"/>
        <v>1900</v>
      </c>
      <c r="F2491" s="547">
        <v>0</v>
      </c>
      <c r="G2491" s="548">
        <v>0</v>
      </c>
      <c r="H2491" s="547">
        <v>0</v>
      </c>
      <c r="I2491" s="545" t="s">
        <v>12675</v>
      </c>
      <c r="J2491" s="545"/>
      <c r="K2491" s="545" t="s">
        <v>13413</v>
      </c>
      <c r="L2491" s="545" t="s">
        <v>13413</v>
      </c>
      <c r="M2491" s="548" t="s">
        <v>13758</v>
      </c>
      <c r="N2491" s="545" t="s">
        <v>13413</v>
      </c>
      <c r="O2491" s="545" t="s">
        <v>13413</v>
      </c>
      <c r="P2491" s="549">
        <v>2707</v>
      </c>
      <c r="Q2491" s="549">
        <v>1</v>
      </c>
      <c r="R2491" s="549">
        <v>141</v>
      </c>
      <c r="S2491" s="548"/>
      <c r="T2491" s="548"/>
      <c r="U2491" s="99"/>
    </row>
    <row r="2492" spans="1:21" ht="19.5" customHeight="1">
      <c r="A2492" s="545">
        <v>3281</v>
      </c>
      <c r="B2492" s="545" t="s">
        <v>1489</v>
      </c>
      <c r="C2492" s="545" t="s">
        <v>216</v>
      </c>
      <c r="D2492" s="546"/>
      <c r="E2492" s="171" t="str">
        <f t="shared" si="38"/>
        <v>1900</v>
      </c>
      <c r="F2492" s="547">
        <v>0</v>
      </c>
      <c r="G2492" s="548">
        <v>0</v>
      </c>
      <c r="H2492" s="547">
        <v>0</v>
      </c>
      <c r="I2492" s="545" t="s">
        <v>12685</v>
      </c>
      <c r="J2492" s="545"/>
      <c r="K2492" s="545" t="s">
        <v>13413</v>
      </c>
      <c r="L2492" s="545" t="s">
        <v>13413</v>
      </c>
      <c r="M2492" s="548" t="s">
        <v>13758</v>
      </c>
      <c r="N2492" s="545" t="s">
        <v>13413</v>
      </c>
      <c r="O2492" s="545" t="s">
        <v>14812</v>
      </c>
      <c r="P2492" s="549">
        <v>2708</v>
      </c>
      <c r="Q2492" s="549">
        <v>1</v>
      </c>
      <c r="R2492" s="549">
        <v>11</v>
      </c>
      <c r="S2492" s="548"/>
      <c r="T2492" s="548"/>
      <c r="U2492" s="99"/>
    </row>
    <row r="2493" spans="1:21" ht="19.5" customHeight="1">
      <c r="A2493" s="545">
        <v>3282</v>
      </c>
      <c r="B2493" s="545" t="s">
        <v>2792</v>
      </c>
      <c r="C2493" s="545" t="s">
        <v>221</v>
      </c>
      <c r="D2493" s="546"/>
      <c r="E2493" s="171" t="str">
        <f t="shared" si="38"/>
        <v>1900</v>
      </c>
      <c r="F2493" s="547">
        <v>0</v>
      </c>
      <c r="G2493" s="548">
        <v>0</v>
      </c>
      <c r="H2493" s="547">
        <v>0</v>
      </c>
      <c r="I2493" s="545" t="s">
        <v>12723</v>
      </c>
      <c r="J2493" s="545"/>
      <c r="K2493" s="545" t="s">
        <v>13413</v>
      </c>
      <c r="L2493" s="545" t="s">
        <v>13413</v>
      </c>
      <c r="M2493" s="548" t="s">
        <v>13843</v>
      </c>
      <c r="N2493" s="545" t="s">
        <v>22184</v>
      </c>
      <c r="O2493" s="545" t="s">
        <v>14632</v>
      </c>
      <c r="P2493" s="549">
        <v>2709</v>
      </c>
      <c r="Q2493" s="549">
        <v>5</v>
      </c>
      <c r="R2493" s="549">
        <v>16</v>
      </c>
      <c r="S2493" s="548"/>
      <c r="T2493" s="548">
        <v>160</v>
      </c>
      <c r="U2493" s="99"/>
    </row>
    <row r="2494" spans="1:21" ht="19.5" customHeight="1">
      <c r="A2494" s="545">
        <v>3283</v>
      </c>
      <c r="B2494" s="545" t="s">
        <v>11239</v>
      </c>
      <c r="C2494" s="545" t="s">
        <v>4501</v>
      </c>
      <c r="D2494" s="546"/>
      <c r="E2494" s="171" t="str">
        <f t="shared" si="38"/>
        <v>1900</v>
      </c>
      <c r="F2494" s="547">
        <v>0</v>
      </c>
      <c r="G2494" s="548">
        <v>0</v>
      </c>
      <c r="H2494" s="547">
        <v>0</v>
      </c>
      <c r="I2494" s="545" t="s">
        <v>12752</v>
      </c>
      <c r="J2494" s="545"/>
      <c r="K2494" s="545" t="s">
        <v>13413</v>
      </c>
      <c r="L2494" s="545" t="s">
        <v>13413</v>
      </c>
      <c r="M2494" s="548" t="s">
        <v>13843</v>
      </c>
      <c r="N2494" s="545" t="s">
        <v>22184</v>
      </c>
      <c r="O2494" s="545" t="s">
        <v>13413</v>
      </c>
      <c r="P2494" s="549">
        <v>2710</v>
      </c>
      <c r="Q2494" s="549">
        <v>5</v>
      </c>
      <c r="R2494" s="549">
        <v>167</v>
      </c>
      <c r="S2494" s="548"/>
      <c r="T2494" s="548">
        <v>160</v>
      </c>
      <c r="U2494" s="99"/>
    </row>
    <row r="2495" spans="1:21" ht="19.5" customHeight="1">
      <c r="A2495" s="545">
        <v>3284</v>
      </c>
      <c r="B2495" s="545" t="s">
        <v>3448</v>
      </c>
      <c r="C2495" s="545" t="s">
        <v>4501</v>
      </c>
      <c r="D2495" s="546"/>
      <c r="E2495" s="171" t="str">
        <f t="shared" si="38"/>
        <v>1900</v>
      </c>
      <c r="F2495" s="547">
        <v>0</v>
      </c>
      <c r="G2495" s="548">
        <v>0</v>
      </c>
      <c r="H2495" s="547">
        <v>0</v>
      </c>
      <c r="I2495" s="545" t="s">
        <v>12753</v>
      </c>
      <c r="J2495" s="545"/>
      <c r="K2495" s="545" t="s">
        <v>13413</v>
      </c>
      <c r="L2495" s="545" t="s">
        <v>16165</v>
      </c>
      <c r="M2495" s="548" t="s">
        <v>13843</v>
      </c>
      <c r="N2495" s="545" t="s">
        <v>22184</v>
      </c>
      <c r="O2495" s="545" t="s">
        <v>13413</v>
      </c>
      <c r="P2495" s="549">
        <v>2711</v>
      </c>
      <c r="Q2495" s="549">
        <v>5</v>
      </c>
      <c r="R2495" s="549">
        <v>165</v>
      </c>
      <c r="S2495" s="548"/>
      <c r="T2495" s="548">
        <v>160</v>
      </c>
      <c r="U2495" s="99"/>
    </row>
    <row r="2496" spans="1:21" ht="19.5" customHeight="1">
      <c r="A2496" s="545">
        <v>3285</v>
      </c>
      <c r="B2496" s="545" t="s">
        <v>1578</v>
      </c>
      <c r="C2496" s="545" t="s">
        <v>216</v>
      </c>
      <c r="D2496" s="546"/>
      <c r="E2496" s="171" t="str">
        <f t="shared" si="38"/>
        <v>1900</v>
      </c>
      <c r="F2496" s="547">
        <v>0</v>
      </c>
      <c r="G2496" s="548">
        <v>0</v>
      </c>
      <c r="H2496" s="547">
        <v>0</v>
      </c>
      <c r="I2496" s="545" t="s">
        <v>12656</v>
      </c>
      <c r="J2496" s="545"/>
      <c r="K2496" s="545" t="s">
        <v>13413</v>
      </c>
      <c r="L2496" s="545" t="s">
        <v>16166</v>
      </c>
      <c r="M2496" s="548" t="s">
        <v>13758</v>
      </c>
      <c r="N2496" s="545" t="s">
        <v>22185</v>
      </c>
      <c r="O2496" s="545" t="s">
        <v>16167</v>
      </c>
      <c r="P2496" s="549">
        <v>2712</v>
      </c>
      <c r="Q2496" s="549">
        <v>1</v>
      </c>
      <c r="R2496" s="549">
        <v>119</v>
      </c>
      <c r="S2496" s="548"/>
      <c r="T2496" s="548">
        <v>152</v>
      </c>
      <c r="U2496" s="99"/>
    </row>
    <row r="2497" spans="1:21" ht="19.5" customHeight="1">
      <c r="A2497" s="545">
        <v>3286</v>
      </c>
      <c r="B2497" s="545" t="s">
        <v>11238</v>
      </c>
      <c r="C2497" s="545" t="s">
        <v>216</v>
      </c>
      <c r="D2497" s="546"/>
      <c r="E2497" s="171" t="str">
        <f t="shared" si="38"/>
        <v>1900</v>
      </c>
      <c r="F2497" s="547">
        <v>0</v>
      </c>
      <c r="G2497" s="548">
        <v>0</v>
      </c>
      <c r="H2497" s="547">
        <v>0</v>
      </c>
      <c r="I2497" s="545" t="s">
        <v>12656</v>
      </c>
      <c r="J2497" s="545"/>
      <c r="K2497" s="545" t="s">
        <v>13413</v>
      </c>
      <c r="L2497" s="545" t="s">
        <v>13413</v>
      </c>
      <c r="M2497" s="548" t="s">
        <v>13758</v>
      </c>
      <c r="N2497" s="545" t="s">
        <v>13413</v>
      </c>
      <c r="O2497" s="545" t="s">
        <v>16168</v>
      </c>
      <c r="P2497" s="549">
        <v>2713</v>
      </c>
      <c r="Q2497" s="549">
        <v>1</v>
      </c>
      <c r="R2497" s="549">
        <v>119</v>
      </c>
      <c r="S2497" s="548"/>
      <c r="T2497" s="548"/>
      <c r="U2497" s="99"/>
    </row>
    <row r="2498" spans="1:21" ht="19.5" customHeight="1">
      <c r="A2498" s="545">
        <v>3289</v>
      </c>
      <c r="B2498" s="545" t="s">
        <v>11237</v>
      </c>
      <c r="C2498" s="545" t="s">
        <v>221</v>
      </c>
      <c r="D2498" s="546"/>
      <c r="E2498" s="171" t="str">
        <f t="shared" si="38"/>
        <v>1900</v>
      </c>
      <c r="F2498" s="547">
        <v>0</v>
      </c>
      <c r="G2498" s="548">
        <v>0</v>
      </c>
      <c r="H2498" s="547">
        <v>0</v>
      </c>
      <c r="I2498" s="545" t="s">
        <v>12717</v>
      </c>
      <c r="J2498" s="545"/>
      <c r="K2498" s="545" t="s">
        <v>13413</v>
      </c>
      <c r="L2498" s="545" t="s">
        <v>16169</v>
      </c>
      <c r="M2498" s="548" t="s">
        <v>13758</v>
      </c>
      <c r="N2498" s="545" t="s">
        <v>22186</v>
      </c>
      <c r="O2498" s="545" t="s">
        <v>16170</v>
      </c>
      <c r="P2498" s="549">
        <v>2714</v>
      </c>
      <c r="Q2498" s="549">
        <v>1</v>
      </c>
      <c r="R2498" s="549">
        <v>19</v>
      </c>
      <c r="S2498" s="548"/>
      <c r="T2498" s="548">
        <v>161</v>
      </c>
      <c r="U2498" s="99"/>
    </row>
    <row r="2499" spans="1:21" ht="19.5" customHeight="1">
      <c r="A2499" s="545">
        <v>3291</v>
      </c>
      <c r="B2499" s="545" t="s">
        <v>7080</v>
      </c>
      <c r="C2499" s="545" t="s">
        <v>216</v>
      </c>
      <c r="D2499" s="546">
        <v>46052</v>
      </c>
      <c r="E2499" s="171" t="str">
        <f t="shared" si="38"/>
        <v>2026</v>
      </c>
      <c r="F2499" s="547">
        <v>98114</v>
      </c>
      <c r="G2499" s="548">
        <v>0.19</v>
      </c>
      <c r="H2499" s="547">
        <v>82448.740000000005</v>
      </c>
      <c r="I2499" s="545" t="s">
        <v>12743</v>
      </c>
      <c r="J2499" s="545" t="s">
        <v>13307</v>
      </c>
      <c r="K2499" s="545" t="s">
        <v>16171</v>
      </c>
      <c r="L2499" s="545" t="s">
        <v>16172</v>
      </c>
      <c r="M2499" s="548" t="s">
        <v>13758</v>
      </c>
      <c r="N2499" s="545" t="s">
        <v>13413</v>
      </c>
      <c r="O2499" s="545" t="s">
        <v>16173</v>
      </c>
      <c r="P2499" s="549">
        <v>2715</v>
      </c>
      <c r="Q2499" s="549">
        <v>1</v>
      </c>
      <c r="R2499" s="549">
        <v>66</v>
      </c>
      <c r="S2499" s="548">
        <v>2228</v>
      </c>
      <c r="T2499" s="548"/>
      <c r="U2499" s="99"/>
    </row>
    <row r="2500" spans="1:21" ht="19.5" customHeight="1">
      <c r="A2500" s="545">
        <v>3293</v>
      </c>
      <c r="B2500" s="545" t="s">
        <v>6363</v>
      </c>
      <c r="C2500" s="545" t="s">
        <v>216</v>
      </c>
      <c r="D2500" s="546">
        <v>45708</v>
      </c>
      <c r="E2500" s="171" t="str">
        <f t="shared" ref="E2500:E2563" si="39">TEXT(D2500,"YYYY")</f>
        <v>2025</v>
      </c>
      <c r="F2500" s="547">
        <v>1372407.48</v>
      </c>
      <c r="G2500" s="548">
        <v>0.19</v>
      </c>
      <c r="H2500" s="547">
        <v>1153283.6000000001</v>
      </c>
      <c r="I2500" s="545" t="s">
        <v>12685</v>
      </c>
      <c r="J2500" s="545" t="s">
        <v>13307</v>
      </c>
      <c r="K2500" s="545" t="s">
        <v>16174</v>
      </c>
      <c r="L2500" s="545" t="s">
        <v>13413</v>
      </c>
      <c r="M2500" s="548" t="s">
        <v>13758</v>
      </c>
      <c r="N2500" s="545" t="s">
        <v>13413</v>
      </c>
      <c r="O2500" s="545" t="s">
        <v>16175</v>
      </c>
      <c r="P2500" s="549">
        <v>2716</v>
      </c>
      <c r="Q2500" s="549">
        <v>1</v>
      </c>
      <c r="R2500" s="549">
        <v>11</v>
      </c>
      <c r="S2500" s="548">
        <v>2228</v>
      </c>
      <c r="T2500" s="548"/>
      <c r="U2500" s="99"/>
    </row>
    <row r="2501" spans="1:21" ht="19.5" customHeight="1">
      <c r="A2501" s="545">
        <v>3301</v>
      </c>
      <c r="B2501" s="545" t="s">
        <v>6362</v>
      </c>
      <c r="C2501" s="545" t="s">
        <v>216</v>
      </c>
      <c r="D2501" s="546">
        <v>46052</v>
      </c>
      <c r="E2501" s="171" t="str">
        <f t="shared" si="39"/>
        <v>2026</v>
      </c>
      <c r="F2501" s="547">
        <v>92631</v>
      </c>
      <c r="G2501" s="548">
        <v>0.19</v>
      </c>
      <c r="H2501" s="547">
        <v>77841.179999999993</v>
      </c>
      <c r="I2501" s="545" t="s">
        <v>12646</v>
      </c>
      <c r="J2501" s="545" t="s">
        <v>13307</v>
      </c>
      <c r="K2501" s="545" t="s">
        <v>13413</v>
      </c>
      <c r="L2501" s="545" t="s">
        <v>13413</v>
      </c>
      <c r="M2501" s="548" t="s">
        <v>13758</v>
      </c>
      <c r="N2501" s="545" t="s">
        <v>13413</v>
      </c>
      <c r="O2501" s="545" t="s">
        <v>13413</v>
      </c>
      <c r="P2501" s="549">
        <v>2717</v>
      </c>
      <c r="Q2501" s="549">
        <v>1</v>
      </c>
      <c r="R2501" s="549">
        <v>65</v>
      </c>
      <c r="S2501" s="548">
        <v>2228</v>
      </c>
      <c r="T2501" s="548"/>
      <c r="U2501" s="99"/>
    </row>
    <row r="2502" spans="1:21" ht="19.5" customHeight="1">
      <c r="A2502" s="545">
        <v>3302</v>
      </c>
      <c r="B2502" s="545" t="s">
        <v>11236</v>
      </c>
      <c r="C2502" s="545" t="s">
        <v>216</v>
      </c>
      <c r="D2502" s="546"/>
      <c r="E2502" s="171" t="str">
        <f t="shared" si="39"/>
        <v>1900</v>
      </c>
      <c r="F2502" s="547">
        <v>0</v>
      </c>
      <c r="G2502" s="548">
        <v>0</v>
      </c>
      <c r="H2502" s="547">
        <v>0</v>
      </c>
      <c r="I2502" s="545" t="s">
        <v>12665</v>
      </c>
      <c r="J2502" s="545"/>
      <c r="K2502" s="545" t="s">
        <v>13413</v>
      </c>
      <c r="L2502" s="545" t="s">
        <v>13413</v>
      </c>
      <c r="M2502" s="548" t="s">
        <v>13758</v>
      </c>
      <c r="N2502" s="545" t="s">
        <v>13413</v>
      </c>
      <c r="O2502" s="545" t="s">
        <v>16176</v>
      </c>
      <c r="P2502" s="549">
        <v>2718</v>
      </c>
      <c r="Q2502" s="549">
        <v>1</v>
      </c>
      <c r="R2502" s="549">
        <v>75</v>
      </c>
      <c r="S2502" s="548"/>
      <c r="T2502" s="548"/>
      <c r="U2502" s="99"/>
    </row>
    <row r="2503" spans="1:21" ht="19.5" customHeight="1">
      <c r="A2503" s="545">
        <v>3304</v>
      </c>
      <c r="B2503" s="545" t="s">
        <v>855</v>
      </c>
      <c r="C2503" s="545" t="s">
        <v>221</v>
      </c>
      <c r="D2503" s="546">
        <v>46052</v>
      </c>
      <c r="E2503" s="171" t="str">
        <f t="shared" si="39"/>
        <v>2026</v>
      </c>
      <c r="F2503" s="547">
        <v>186043</v>
      </c>
      <c r="G2503" s="548">
        <v>0.19</v>
      </c>
      <c r="H2503" s="547">
        <v>156338.66</v>
      </c>
      <c r="I2503" s="545" t="s">
        <v>12643</v>
      </c>
      <c r="J2503" s="545" t="s">
        <v>13307</v>
      </c>
      <c r="K2503" s="545" t="s">
        <v>13413</v>
      </c>
      <c r="L2503" s="545" t="s">
        <v>13413</v>
      </c>
      <c r="M2503" s="548" t="s">
        <v>13758</v>
      </c>
      <c r="N2503" s="545" t="s">
        <v>13413</v>
      </c>
      <c r="O2503" s="545" t="s">
        <v>13413</v>
      </c>
      <c r="P2503" s="549">
        <v>2719</v>
      </c>
      <c r="Q2503" s="549">
        <v>1</v>
      </c>
      <c r="R2503" s="549">
        <v>6</v>
      </c>
      <c r="S2503" s="548">
        <v>2228</v>
      </c>
      <c r="T2503" s="548"/>
      <c r="U2503" s="99"/>
    </row>
    <row r="2504" spans="1:21" ht="19.5" customHeight="1">
      <c r="A2504" s="545">
        <v>3305</v>
      </c>
      <c r="B2504" s="545" t="s">
        <v>917</v>
      </c>
      <c r="C2504" s="545" t="s">
        <v>903</v>
      </c>
      <c r="D2504" s="546"/>
      <c r="E2504" s="171" t="str">
        <f t="shared" si="39"/>
        <v>1900</v>
      </c>
      <c r="F2504" s="547">
        <v>0</v>
      </c>
      <c r="G2504" s="548">
        <v>0</v>
      </c>
      <c r="H2504" s="547">
        <v>0</v>
      </c>
      <c r="I2504" s="545" t="s">
        <v>12750</v>
      </c>
      <c r="J2504" s="545"/>
      <c r="K2504" s="545" t="s">
        <v>13413</v>
      </c>
      <c r="L2504" s="545" t="s">
        <v>16177</v>
      </c>
      <c r="M2504" s="548" t="s">
        <v>13868</v>
      </c>
      <c r="N2504" s="545" t="s">
        <v>13413</v>
      </c>
      <c r="O2504" s="545" t="s">
        <v>16178</v>
      </c>
      <c r="P2504" s="549">
        <v>2720</v>
      </c>
      <c r="Q2504" s="549">
        <v>2</v>
      </c>
      <c r="R2504" s="549">
        <v>97</v>
      </c>
      <c r="S2504" s="548"/>
      <c r="T2504" s="548"/>
      <c r="U2504" s="99"/>
    </row>
    <row r="2505" spans="1:21" ht="19.5" customHeight="1">
      <c r="A2505" s="545">
        <v>3306</v>
      </c>
      <c r="B2505" s="545" t="s">
        <v>3273</v>
      </c>
      <c r="C2505" s="545" t="s">
        <v>5217</v>
      </c>
      <c r="D2505" s="546">
        <v>46052</v>
      </c>
      <c r="E2505" s="171" t="str">
        <f t="shared" si="39"/>
        <v>2026</v>
      </c>
      <c r="F2505" s="547">
        <v>64783</v>
      </c>
      <c r="G2505" s="548">
        <v>0</v>
      </c>
      <c r="H2505" s="547">
        <v>64783</v>
      </c>
      <c r="I2505" s="545" t="s">
        <v>12653</v>
      </c>
      <c r="J2505" s="545" t="s">
        <v>13299</v>
      </c>
      <c r="K2505" s="545" t="s">
        <v>16179</v>
      </c>
      <c r="L2505" s="545" t="s">
        <v>13413</v>
      </c>
      <c r="M2505" s="548" t="s">
        <v>13813</v>
      </c>
      <c r="N2505" s="545" t="s">
        <v>13413</v>
      </c>
      <c r="O2505" s="545" t="s">
        <v>13413</v>
      </c>
      <c r="P2505" s="549">
        <v>2721</v>
      </c>
      <c r="Q2505" s="549">
        <v>3</v>
      </c>
      <c r="R2505" s="549">
        <v>160</v>
      </c>
      <c r="S2505" s="548">
        <v>443</v>
      </c>
      <c r="T2505" s="548"/>
      <c r="U2505" s="99"/>
    </row>
    <row r="2506" spans="1:21" ht="19.5" customHeight="1">
      <c r="A2506" s="545">
        <v>3307</v>
      </c>
      <c r="B2506" s="545" t="s">
        <v>7079</v>
      </c>
      <c r="C2506" s="545" t="s">
        <v>903</v>
      </c>
      <c r="D2506" s="546">
        <v>46052</v>
      </c>
      <c r="E2506" s="171" t="str">
        <f t="shared" si="39"/>
        <v>2026</v>
      </c>
      <c r="F2506" s="547">
        <v>87346</v>
      </c>
      <c r="G2506" s="548">
        <v>0.19</v>
      </c>
      <c r="H2506" s="547">
        <v>73400</v>
      </c>
      <c r="I2506" s="545" t="s">
        <v>12645</v>
      </c>
      <c r="J2506" s="545" t="s">
        <v>13307</v>
      </c>
      <c r="K2506" s="545"/>
      <c r="L2506" s="545" t="s">
        <v>16180</v>
      </c>
      <c r="M2506" s="548" t="s">
        <v>15540</v>
      </c>
      <c r="N2506" s="545" t="s">
        <v>22162</v>
      </c>
      <c r="O2506" s="545" t="s">
        <v>13413</v>
      </c>
      <c r="P2506" s="549">
        <v>2722</v>
      </c>
      <c r="Q2506" s="549">
        <v>4</v>
      </c>
      <c r="R2506" s="549">
        <v>12</v>
      </c>
      <c r="S2506" s="548">
        <v>2228</v>
      </c>
      <c r="T2506" s="548">
        <v>165</v>
      </c>
      <c r="U2506" s="99"/>
    </row>
    <row r="2507" spans="1:21" ht="19.5" customHeight="1">
      <c r="A2507" s="545">
        <v>3308</v>
      </c>
      <c r="B2507" s="545" t="s">
        <v>1033</v>
      </c>
      <c r="C2507" s="545" t="s">
        <v>903</v>
      </c>
      <c r="D2507" s="546">
        <v>46052</v>
      </c>
      <c r="E2507" s="171" t="str">
        <f t="shared" si="39"/>
        <v>2026</v>
      </c>
      <c r="F2507" s="547">
        <v>81493</v>
      </c>
      <c r="G2507" s="548">
        <v>0.19</v>
      </c>
      <c r="H2507" s="547">
        <v>68481.509999999995</v>
      </c>
      <c r="I2507" s="545" t="s">
        <v>12750</v>
      </c>
      <c r="J2507" s="545" t="s">
        <v>13307</v>
      </c>
      <c r="K2507" s="545"/>
      <c r="L2507" s="545" t="s">
        <v>16181</v>
      </c>
      <c r="M2507" s="548" t="s">
        <v>13868</v>
      </c>
      <c r="N2507" s="545" t="s">
        <v>13413</v>
      </c>
      <c r="O2507" s="545" t="s">
        <v>16182</v>
      </c>
      <c r="P2507" s="549">
        <v>2723</v>
      </c>
      <c r="Q2507" s="549">
        <v>2</v>
      </c>
      <c r="R2507" s="549">
        <v>97</v>
      </c>
      <c r="S2507" s="548">
        <v>2228</v>
      </c>
      <c r="T2507" s="548"/>
      <c r="U2507" s="99"/>
    </row>
    <row r="2508" spans="1:21" ht="19.5" customHeight="1">
      <c r="A2508" s="545">
        <v>3309</v>
      </c>
      <c r="B2508" s="545" t="s">
        <v>4482</v>
      </c>
      <c r="C2508" s="545" t="s">
        <v>311</v>
      </c>
      <c r="D2508" s="546">
        <v>46052</v>
      </c>
      <c r="E2508" s="171" t="str">
        <f t="shared" si="39"/>
        <v>2026</v>
      </c>
      <c r="F2508" s="547">
        <v>71616</v>
      </c>
      <c r="G2508" s="548">
        <v>0.19</v>
      </c>
      <c r="H2508" s="547">
        <v>60181.51</v>
      </c>
      <c r="I2508" s="545" t="s">
        <v>12654</v>
      </c>
      <c r="J2508" s="545" t="s">
        <v>13307</v>
      </c>
      <c r="K2508" s="545" t="s">
        <v>13413</v>
      </c>
      <c r="L2508" s="545" t="s">
        <v>13413</v>
      </c>
      <c r="M2508" s="548" t="s">
        <v>13758</v>
      </c>
      <c r="N2508" s="545" t="s">
        <v>13413</v>
      </c>
      <c r="O2508" s="545" t="s">
        <v>13413</v>
      </c>
      <c r="P2508" s="549">
        <v>2724</v>
      </c>
      <c r="Q2508" s="549">
        <v>1</v>
      </c>
      <c r="R2508" s="549">
        <v>2</v>
      </c>
      <c r="S2508" s="548">
        <v>2228</v>
      </c>
      <c r="T2508" s="548"/>
      <c r="U2508" s="99"/>
    </row>
    <row r="2509" spans="1:21" ht="19.5" customHeight="1">
      <c r="A2509" s="545">
        <v>3312</v>
      </c>
      <c r="B2509" s="545" t="s">
        <v>11235</v>
      </c>
      <c r="C2509" s="545" t="s">
        <v>311</v>
      </c>
      <c r="D2509" s="546"/>
      <c r="E2509" s="171" t="str">
        <f t="shared" si="39"/>
        <v>1900</v>
      </c>
      <c r="F2509" s="547">
        <v>0</v>
      </c>
      <c r="G2509" s="548">
        <v>0</v>
      </c>
      <c r="H2509" s="547">
        <v>0</v>
      </c>
      <c r="I2509" s="545" t="s">
        <v>12723</v>
      </c>
      <c r="J2509" s="545"/>
      <c r="K2509" s="545" t="s">
        <v>13413</v>
      </c>
      <c r="L2509" s="545" t="s">
        <v>13413</v>
      </c>
      <c r="M2509" s="548" t="s">
        <v>13758</v>
      </c>
      <c r="N2509" s="545" t="s">
        <v>22187</v>
      </c>
      <c r="O2509" s="545" t="s">
        <v>16183</v>
      </c>
      <c r="P2509" s="549">
        <v>2725</v>
      </c>
      <c r="Q2509" s="549">
        <v>1</v>
      </c>
      <c r="R2509" s="549">
        <v>16</v>
      </c>
      <c r="S2509" s="548"/>
      <c r="T2509" s="548">
        <v>162</v>
      </c>
      <c r="U2509" s="99"/>
    </row>
    <row r="2510" spans="1:21" ht="19.5" customHeight="1">
      <c r="A2510" s="545">
        <v>3313</v>
      </c>
      <c r="B2510" s="545" t="s">
        <v>6361</v>
      </c>
      <c r="C2510" s="545" t="s">
        <v>311</v>
      </c>
      <c r="D2510" s="546">
        <v>46052</v>
      </c>
      <c r="E2510" s="171" t="str">
        <f t="shared" si="39"/>
        <v>2026</v>
      </c>
      <c r="F2510" s="547">
        <v>834593</v>
      </c>
      <c r="G2510" s="548">
        <v>0.19</v>
      </c>
      <c r="H2510" s="547">
        <v>701338.66</v>
      </c>
      <c r="I2510" s="545" t="s">
        <v>12723</v>
      </c>
      <c r="J2510" s="545" t="s">
        <v>13307</v>
      </c>
      <c r="K2510" s="545" t="s">
        <v>16184</v>
      </c>
      <c r="L2510" s="545" t="s">
        <v>13413</v>
      </c>
      <c r="M2510" s="548" t="s">
        <v>13758</v>
      </c>
      <c r="N2510" s="545" t="s">
        <v>22187</v>
      </c>
      <c r="O2510" s="545" t="s">
        <v>16185</v>
      </c>
      <c r="P2510" s="549">
        <v>2726</v>
      </c>
      <c r="Q2510" s="549">
        <v>1</v>
      </c>
      <c r="R2510" s="549">
        <v>16</v>
      </c>
      <c r="S2510" s="548">
        <v>2228</v>
      </c>
      <c r="T2510" s="548">
        <v>162</v>
      </c>
      <c r="U2510" s="99"/>
    </row>
    <row r="2511" spans="1:21" ht="19.5" customHeight="1">
      <c r="A2511" s="545">
        <v>3314</v>
      </c>
      <c r="B2511" s="545" t="s">
        <v>7078</v>
      </c>
      <c r="C2511" s="545" t="s">
        <v>216</v>
      </c>
      <c r="D2511" s="546">
        <v>45708</v>
      </c>
      <c r="E2511" s="171" t="str">
        <f t="shared" si="39"/>
        <v>2025</v>
      </c>
      <c r="F2511" s="547">
        <v>20275.560000000001</v>
      </c>
      <c r="G2511" s="548">
        <v>0.19</v>
      </c>
      <c r="H2511" s="547">
        <v>17038.29</v>
      </c>
      <c r="I2511" s="545" t="s">
        <v>12700</v>
      </c>
      <c r="J2511" s="545" t="s">
        <v>13307</v>
      </c>
      <c r="K2511" s="545" t="s">
        <v>16186</v>
      </c>
      <c r="L2511" s="545" t="s">
        <v>13413</v>
      </c>
      <c r="M2511" s="548" t="s">
        <v>13758</v>
      </c>
      <c r="N2511" s="545" t="s">
        <v>13413</v>
      </c>
      <c r="O2511" s="545" t="s">
        <v>13413</v>
      </c>
      <c r="P2511" s="549">
        <v>2727</v>
      </c>
      <c r="Q2511" s="549">
        <v>1</v>
      </c>
      <c r="R2511" s="549">
        <v>117</v>
      </c>
      <c r="S2511" s="548">
        <v>2228</v>
      </c>
      <c r="T2511" s="548"/>
      <c r="U2511" s="99"/>
    </row>
    <row r="2512" spans="1:21" ht="19.5" customHeight="1">
      <c r="A2512" s="545">
        <v>3315</v>
      </c>
      <c r="B2512" s="545" t="s">
        <v>230</v>
      </c>
      <c r="C2512" s="545" t="s">
        <v>206</v>
      </c>
      <c r="D2512" s="546">
        <v>46052</v>
      </c>
      <c r="E2512" s="171" t="str">
        <f t="shared" si="39"/>
        <v>2026</v>
      </c>
      <c r="F2512" s="547">
        <v>4536</v>
      </c>
      <c r="G2512" s="548">
        <v>0.19</v>
      </c>
      <c r="H2512" s="547">
        <v>3811.76</v>
      </c>
      <c r="I2512" s="545" t="s">
        <v>12644</v>
      </c>
      <c r="J2512" s="545" t="s">
        <v>13307</v>
      </c>
      <c r="K2512" s="545" t="s">
        <v>13413</v>
      </c>
      <c r="L2512" s="545" t="s">
        <v>13413</v>
      </c>
      <c r="M2512" s="548" t="s">
        <v>13758</v>
      </c>
      <c r="N2512" s="545" t="s">
        <v>13413</v>
      </c>
      <c r="O2512" s="545" t="s">
        <v>16187</v>
      </c>
      <c r="P2512" s="549">
        <v>2728</v>
      </c>
      <c r="Q2512" s="549">
        <v>1</v>
      </c>
      <c r="R2512" s="549">
        <v>62</v>
      </c>
      <c r="S2512" s="548">
        <v>2228</v>
      </c>
      <c r="T2512" s="548"/>
      <c r="U2512" s="99"/>
    </row>
    <row r="2513" spans="1:21" ht="19.5" customHeight="1">
      <c r="A2513" s="545">
        <v>3317</v>
      </c>
      <c r="B2513" s="545" t="s">
        <v>12341</v>
      </c>
      <c r="C2513" s="545" t="s">
        <v>221</v>
      </c>
      <c r="D2513" s="546">
        <v>46077</v>
      </c>
      <c r="E2513" s="171" t="str">
        <f t="shared" si="39"/>
        <v>2026</v>
      </c>
      <c r="F2513" s="547">
        <v>4619</v>
      </c>
      <c r="G2513" s="548">
        <v>0.19</v>
      </c>
      <c r="H2513" s="547">
        <v>3881.51</v>
      </c>
      <c r="I2513" s="545" t="s">
        <v>12723</v>
      </c>
      <c r="J2513" s="545" t="s">
        <v>13298</v>
      </c>
      <c r="K2513" s="545" t="s">
        <v>16188</v>
      </c>
      <c r="L2513" s="545" t="s">
        <v>16189</v>
      </c>
      <c r="M2513" s="548" t="s">
        <v>13758</v>
      </c>
      <c r="N2513" s="545" t="s">
        <v>22187</v>
      </c>
      <c r="O2513" s="545" t="s">
        <v>16190</v>
      </c>
      <c r="P2513" s="549">
        <v>2729</v>
      </c>
      <c r="Q2513" s="549">
        <v>1</v>
      </c>
      <c r="R2513" s="549">
        <v>16</v>
      </c>
      <c r="S2513" s="548">
        <v>1012</v>
      </c>
      <c r="T2513" s="548">
        <v>162</v>
      </c>
      <c r="U2513" s="99"/>
    </row>
    <row r="2514" spans="1:21" ht="19.5" customHeight="1">
      <c r="A2514" s="545">
        <v>3318</v>
      </c>
      <c r="B2514" s="545" t="s">
        <v>11234</v>
      </c>
      <c r="C2514" s="545" t="s">
        <v>311</v>
      </c>
      <c r="D2514" s="546"/>
      <c r="E2514" s="171" t="str">
        <f t="shared" si="39"/>
        <v>1900</v>
      </c>
      <c r="F2514" s="547">
        <v>0</v>
      </c>
      <c r="G2514" s="548">
        <v>0</v>
      </c>
      <c r="H2514" s="547">
        <v>0</v>
      </c>
      <c r="I2514" s="545" t="s">
        <v>12657</v>
      </c>
      <c r="J2514" s="545"/>
      <c r="K2514" s="545" t="s">
        <v>13413</v>
      </c>
      <c r="L2514" s="545" t="s">
        <v>16191</v>
      </c>
      <c r="M2514" s="548" t="s">
        <v>13758</v>
      </c>
      <c r="N2514" s="545" t="s">
        <v>22147</v>
      </c>
      <c r="O2514" s="545" t="s">
        <v>13413</v>
      </c>
      <c r="P2514" s="549">
        <v>2730</v>
      </c>
      <c r="Q2514" s="549">
        <v>1</v>
      </c>
      <c r="R2514" s="549">
        <v>69</v>
      </c>
      <c r="S2514" s="548"/>
      <c r="T2514" s="548">
        <v>110</v>
      </c>
      <c r="U2514" s="99"/>
    </row>
    <row r="2515" spans="1:21" ht="19.5" customHeight="1">
      <c r="A2515" s="545">
        <v>3321</v>
      </c>
      <c r="B2515" s="545" t="s">
        <v>496</v>
      </c>
      <c r="C2515" s="545" t="s">
        <v>216</v>
      </c>
      <c r="D2515" s="546"/>
      <c r="E2515" s="171" t="str">
        <f t="shared" si="39"/>
        <v>1900</v>
      </c>
      <c r="F2515" s="547">
        <v>0</v>
      </c>
      <c r="G2515" s="548">
        <v>0</v>
      </c>
      <c r="H2515" s="547">
        <v>0</v>
      </c>
      <c r="I2515" s="545" t="s">
        <v>12666</v>
      </c>
      <c r="J2515" s="545"/>
      <c r="K2515" s="545" t="s">
        <v>13413</v>
      </c>
      <c r="L2515" s="545" t="s">
        <v>13413</v>
      </c>
      <c r="M2515" s="548" t="s">
        <v>13843</v>
      </c>
      <c r="N2515" s="545" t="s">
        <v>22148</v>
      </c>
      <c r="O2515" s="545" t="s">
        <v>13413</v>
      </c>
      <c r="P2515" s="549">
        <v>2731</v>
      </c>
      <c r="Q2515" s="549">
        <v>5</v>
      </c>
      <c r="R2515" s="549">
        <v>79</v>
      </c>
      <c r="S2515" s="548"/>
      <c r="T2515" s="548">
        <v>163</v>
      </c>
      <c r="U2515" s="99"/>
    </row>
    <row r="2516" spans="1:21" ht="19.5" customHeight="1">
      <c r="A2516" s="545">
        <v>3324</v>
      </c>
      <c r="B2516" s="545" t="s">
        <v>878</v>
      </c>
      <c r="C2516" s="545" t="s">
        <v>221</v>
      </c>
      <c r="D2516" s="546"/>
      <c r="E2516" s="171" t="str">
        <f t="shared" si="39"/>
        <v>1900</v>
      </c>
      <c r="F2516" s="547">
        <v>0</v>
      </c>
      <c r="G2516" s="548">
        <v>0</v>
      </c>
      <c r="H2516" s="547">
        <v>0</v>
      </c>
      <c r="I2516" s="545" t="s">
        <v>12684</v>
      </c>
      <c r="J2516" s="545"/>
      <c r="K2516" s="545" t="s">
        <v>13413</v>
      </c>
      <c r="L2516" s="545" t="s">
        <v>15681</v>
      </c>
      <c r="M2516" s="548" t="s">
        <v>13758</v>
      </c>
      <c r="N2516" s="545" t="s">
        <v>13413</v>
      </c>
      <c r="O2516" s="545" t="s">
        <v>16192</v>
      </c>
      <c r="P2516" s="549">
        <v>2732</v>
      </c>
      <c r="Q2516" s="549">
        <v>1</v>
      </c>
      <c r="R2516" s="549">
        <v>95</v>
      </c>
      <c r="S2516" s="548"/>
      <c r="T2516" s="548"/>
      <c r="U2516" s="99"/>
    </row>
    <row r="2517" spans="1:21" ht="19.5" customHeight="1">
      <c r="A2517" s="545">
        <v>3325</v>
      </c>
      <c r="B2517" s="545" t="s">
        <v>11233</v>
      </c>
      <c r="C2517" s="545" t="s">
        <v>311</v>
      </c>
      <c r="D2517" s="546"/>
      <c r="E2517" s="171" t="str">
        <f t="shared" si="39"/>
        <v>1900</v>
      </c>
      <c r="F2517" s="547">
        <v>0</v>
      </c>
      <c r="G2517" s="548">
        <v>0</v>
      </c>
      <c r="H2517" s="547">
        <v>0</v>
      </c>
      <c r="I2517" s="545" t="s">
        <v>12654</v>
      </c>
      <c r="J2517" s="545"/>
      <c r="K2517" s="545" t="s">
        <v>13413</v>
      </c>
      <c r="L2517" s="545" t="s">
        <v>16193</v>
      </c>
      <c r="M2517" s="548" t="s">
        <v>13843</v>
      </c>
      <c r="N2517" s="545" t="s">
        <v>22180</v>
      </c>
      <c r="O2517" s="545" t="s">
        <v>16194</v>
      </c>
      <c r="P2517" s="549">
        <v>2733</v>
      </c>
      <c r="Q2517" s="549">
        <v>5</v>
      </c>
      <c r="R2517" s="549">
        <v>2</v>
      </c>
      <c r="S2517" s="548"/>
      <c r="T2517" s="548">
        <v>164</v>
      </c>
      <c r="U2517" s="99"/>
    </row>
    <row r="2518" spans="1:21" ht="19.5" customHeight="1">
      <c r="A2518" s="545">
        <v>3326</v>
      </c>
      <c r="B2518" s="545" t="s">
        <v>11232</v>
      </c>
      <c r="C2518" s="545" t="s">
        <v>311</v>
      </c>
      <c r="D2518" s="546"/>
      <c r="E2518" s="171" t="str">
        <f t="shared" si="39"/>
        <v>1900</v>
      </c>
      <c r="F2518" s="547">
        <v>0</v>
      </c>
      <c r="G2518" s="548">
        <v>0</v>
      </c>
      <c r="H2518" s="547">
        <v>0</v>
      </c>
      <c r="I2518" s="545" t="s">
        <v>12654</v>
      </c>
      <c r="J2518" s="545"/>
      <c r="K2518" s="545" t="s">
        <v>13413</v>
      </c>
      <c r="L2518" s="545" t="s">
        <v>16195</v>
      </c>
      <c r="M2518" s="548" t="s">
        <v>13843</v>
      </c>
      <c r="N2518" s="545" t="s">
        <v>22180</v>
      </c>
      <c r="O2518" s="545" t="s">
        <v>16194</v>
      </c>
      <c r="P2518" s="549">
        <v>2734</v>
      </c>
      <c r="Q2518" s="549">
        <v>5</v>
      </c>
      <c r="R2518" s="549">
        <v>2</v>
      </c>
      <c r="S2518" s="548"/>
      <c r="T2518" s="548">
        <v>164</v>
      </c>
      <c r="U2518" s="99"/>
    </row>
    <row r="2519" spans="1:21" ht="19.5" customHeight="1">
      <c r="A2519" s="545">
        <v>3327</v>
      </c>
      <c r="B2519" s="545" t="s">
        <v>422</v>
      </c>
      <c r="C2519" s="545" t="s">
        <v>209</v>
      </c>
      <c r="D2519" s="546"/>
      <c r="E2519" s="171" t="str">
        <f t="shared" si="39"/>
        <v>1900</v>
      </c>
      <c r="F2519" s="547">
        <v>0</v>
      </c>
      <c r="G2519" s="548">
        <v>0</v>
      </c>
      <c r="H2519" s="547">
        <v>0</v>
      </c>
      <c r="I2519" s="545" t="s">
        <v>12654</v>
      </c>
      <c r="J2519" s="545"/>
      <c r="K2519" s="545" t="s">
        <v>13413</v>
      </c>
      <c r="L2519" s="545" t="s">
        <v>15948</v>
      </c>
      <c r="M2519" s="548" t="s">
        <v>13843</v>
      </c>
      <c r="N2519" s="545" t="s">
        <v>22180</v>
      </c>
      <c r="O2519" s="545" t="s">
        <v>13413</v>
      </c>
      <c r="P2519" s="549">
        <v>2735</v>
      </c>
      <c r="Q2519" s="549">
        <v>5</v>
      </c>
      <c r="R2519" s="549">
        <v>2</v>
      </c>
      <c r="S2519" s="548"/>
      <c r="T2519" s="548">
        <v>164</v>
      </c>
      <c r="U2519" s="99"/>
    </row>
    <row r="2520" spans="1:21" ht="19.5" customHeight="1">
      <c r="A2520" s="545">
        <v>3328</v>
      </c>
      <c r="B2520" s="545" t="s">
        <v>420</v>
      </c>
      <c r="C2520" s="545" t="s">
        <v>209</v>
      </c>
      <c r="D2520" s="546"/>
      <c r="E2520" s="171" t="str">
        <f t="shared" si="39"/>
        <v>1900</v>
      </c>
      <c r="F2520" s="547">
        <v>0</v>
      </c>
      <c r="G2520" s="548">
        <v>0</v>
      </c>
      <c r="H2520" s="547">
        <v>0</v>
      </c>
      <c r="I2520" s="545" t="s">
        <v>12654</v>
      </c>
      <c r="J2520" s="545"/>
      <c r="K2520" s="545" t="s">
        <v>13413</v>
      </c>
      <c r="L2520" s="545" t="s">
        <v>15948</v>
      </c>
      <c r="M2520" s="548" t="s">
        <v>13843</v>
      </c>
      <c r="N2520" s="545" t="s">
        <v>22180</v>
      </c>
      <c r="O2520" s="545" t="s">
        <v>13413</v>
      </c>
      <c r="P2520" s="549">
        <v>2736</v>
      </c>
      <c r="Q2520" s="549">
        <v>5</v>
      </c>
      <c r="R2520" s="549">
        <v>2</v>
      </c>
      <c r="S2520" s="548"/>
      <c r="T2520" s="548">
        <v>164</v>
      </c>
      <c r="U2520" s="99"/>
    </row>
    <row r="2521" spans="1:21" ht="19.5" customHeight="1">
      <c r="A2521" s="545">
        <v>3329</v>
      </c>
      <c r="B2521" s="545" t="s">
        <v>1976</v>
      </c>
      <c r="C2521" s="545" t="s">
        <v>216</v>
      </c>
      <c r="D2521" s="546"/>
      <c r="E2521" s="171" t="str">
        <f t="shared" si="39"/>
        <v>1900</v>
      </c>
      <c r="F2521" s="547">
        <v>0</v>
      </c>
      <c r="G2521" s="548">
        <v>0</v>
      </c>
      <c r="H2521" s="547">
        <v>0</v>
      </c>
      <c r="I2521" s="545" t="s">
        <v>12715</v>
      </c>
      <c r="J2521" s="545"/>
      <c r="K2521" s="545" t="s">
        <v>13413</v>
      </c>
      <c r="L2521" s="545" t="s">
        <v>13413</v>
      </c>
      <c r="M2521" s="548" t="s">
        <v>13758</v>
      </c>
      <c r="N2521" s="545" t="s">
        <v>13413</v>
      </c>
      <c r="O2521" s="545" t="s">
        <v>16196</v>
      </c>
      <c r="P2521" s="549">
        <v>2737</v>
      </c>
      <c r="Q2521" s="549">
        <v>1</v>
      </c>
      <c r="R2521" s="549">
        <v>129</v>
      </c>
      <c r="S2521" s="548"/>
      <c r="T2521" s="548"/>
      <c r="U2521" s="99"/>
    </row>
    <row r="2522" spans="1:21" ht="19.5" customHeight="1">
      <c r="A2522" s="545">
        <v>3331</v>
      </c>
      <c r="B2522" s="545" t="s">
        <v>12201</v>
      </c>
      <c r="C2522" s="545" t="s">
        <v>209</v>
      </c>
      <c r="D2522" s="546">
        <v>44592</v>
      </c>
      <c r="E2522" s="171" t="str">
        <f t="shared" si="39"/>
        <v>2022</v>
      </c>
      <c r="F2522" s="547">
        <v>26788.01</v>
      </c>
      <c r="G2522" s="548">
        <v>0.19</v>
      </c>
      <c r="H2522" s="547">
        <v>22510.93</v>
      </c>
      <c r="I2522" s="545" t="s">
        <v>12709</v>
      </c>
      <c r="J2522" s="545" t="s">
        <v>13297</v>
      </c>
      <c r="K2522" s="545" t="s">
        <v>13413</v>
      </c>
      <c r="L2522" s="545" t="s">
        <v>16197</v>
      </c>
      <c r="M2522" s="548" t="s">
        <v>13758</v>
      </c>
      <c r="N2522" s="545" t="s">
        <v>13413</v>
      </c>
      <c r="O2522" s="545" t="s">
        <v>16198</v>
      </c>
      <c r="P2522" s="549">
        <v>2738</v>
      </c>
      <c r="Q2522" s="549">
        <v>1</v>
      </c>
      <c r="R2522" s="549">
        <v>124</v>
      </c>
      <c r="S2522" s="548">
        <v>2257</v>
      </c>
      <c r="T2522" s="548"/>
      <c r="U2522" s="99"/>
    </row>
    <row r="2523" spans="1:21" ht="19.5" customHeight="1">
      <c r="A2523" s="545">
        <v>3332</v>
      </c>
      <c r="B2523" s="545" t="s">
        <v>3186</v>
      </c>
      <c r="C2523" s="545" t="s">
        <v>216</v>
      </c>
      <c r="D2523" s="546"/>
      <c r="E2523" s="171" t="str">
        <f t="shared" si="39"/>
        <v>1900</v>
      </c>
      <c r="F2523" s="547">
        <v>0</v>
      </c>
      <c r="G2523" s="548">
        <v>0</v>
      </c>
      <c r="H2523" s="547">
        <v>0</v>
      </c>
      <c r="I2523" s="545" t="s">
        <v>12663</v>
      </c>
      <c r="J2523" s="545"/>
      <c r="K2523" s="545" t="s">
        <v>13413</v>
      </c>
      <c r="L2523" s="545" t="s">
        <v>16199</v>
      </c>
      <c r="M2523" s="548" t="s">
        <v>13758</v>
      </c>
      <c r="N2523" s="545" t="s">
        <v>13413</v>
      </c>
      <c r="O2523" s="545" t="s">
        <v>16200</v>
      </c>
      <c r="P2523" s="549">
        <v>2739</v>
      </c>
      <c r="Q2523" s="549">
        <v>1</v>
      </c>
      <c r="R2523" s="549">
        <v>21</v>
      </c>
      <c r="S2523" s="548"/>
      <c r="T2523" s="548"/>
      <c r="U2523" s="99"/>
    </row>
    <row r="2524" spans="1:21" ht="19.5" customHeight="1">
      <c r="A2524" s="545">
        <v>3333</v>
      </c>
      <c r="B2524" s="545" t="s">
        <v>4124</v>
      </c>
      <c r="C2524" s="545" t="s">
        <v>4504</v>
      </c>
      <c r="D2524" s="546">
        <v>46052</v>
      </c>
      <c r="E2524" s="171" t="str">
        <f t="shared" si="39"/>
        <v>2026</v>
      </c>
      <c r="F2524" s="547">
        <v>16695</v>
      </c>
      <c r="G2524" s="548">
        <v>0.19</v>
      </c>
      <c r="H2524" s="547">
        <v>14029.41</v>
      </c>
      <c r="I2524" s="545" t="s">
        <v>12668</v>
      </c>
      <c r="J2524" s="545" t="s">
        <v>13307</v>
      </c>
      <c r="K2524" s="545" t="s">
        <v>13413</v>
      </c>
      <c r="L2524" s="545" t="s">
        <v>13413</v>
      </c>
      <c r="M2524" s="548" t="s">
        <v>13758</v>
      </c>
      <c r="N2524" s="545" t="s">
        <v>13413</v>
      </c>
      <c r="O2524" s="545" t="s">
        <v>13413</v>
      </c>
      <c r="P2524" s="549">
        <v>2740</v>
      </c>
      <c r="Q2524" s="549">
        <v>1</v>
      </c>
      <c r="R2524" s="549">
        <v>7</v>
      </c>
      <c r="S2524" s="548">
        <v>2228</v>
      </c>
      <c r="T2524" s="548"/>
      <c r="U2524" s="99"/>
    </row>
    <row r="2525" spans="1:21" ht="19.5" customHeight="1">
      <c r="A2525" s="545">
        <v>3334</v>
      </c>
      <c r="B2525" s="545" t="s">
        <v>7077</v>
      </c>
      <c r="C2525" s="545" t="s">
        <v>216</v>
      </c>
      <c r="D2525" s="546">
        <v>46052</v>
      </c>
      <c r="E2525" s="171" t="str">
        <f t="shared" si="39"/>
        <v>2026</v>
      </c>
      <c r="F2525" s="547">
        <v>2737</v>
      </c>
      <c r="G2525" s="548">
        <v>0.19</v>
      </c>
      <c r="H2525" s="547">
        <v>2300</v>
      </c>
      <c r="I2525" s="545" t="s">
        <v>12754</v>
      </c>
      <c r="J2525" s="545" t="s">
        <v>13307</v>
      </c>
      <c r="K2525" s="545" t="s">
        <v>13413</v>
      </c>
      <c r="L2525" s="545" t="s">
        <v>13413</v>
      </c>
      <c r="M2525" s="548" t="s">
        <v>13758</v>
      </c>
      <c r="N2525" s="545" t="s">
        <v>13413</v>
      </c>
      <c r="O2525" s="545" t="s">
        <v>13413</v>
      </c>
      <c r="P2525" s="549">
        <v>2741</v>
      </c>
      <c r="Q2525" s="549">
        <v>1</v>
      </c>
      <c r="R2525" s="549">
        <v>33</v>
      </c>
      <c r="S2525" s="548">
        <v>2228</v>
      </c>
      <c r="T2525" s="548"/>
      <c r="U2525" s="99"/>
    </row>
    <row r="2526" spans="1:21" ht="19.5" customHeight="1">
      <c r="A2526" s="545">
        <v>3335</v>
      </c>
      <c r="B2526" s="545" t="s">
        <v>7076</v>
      </c>
      <c r="C2526" s="545" t="s">
        <v>216</v>
      </c>
      <c r="D2526" s="546">
        <v>46052</v>
      </c>
      <c r="E2526" s="171" t="str">
        <f t="shared" si="39"/>
        <v>2026</v>
      </c>
      <c r="F2526" s="547">
        <v>525100</v>
      </c>
      <c r="G2526" s="548">
        <v>0.19</v>
      </c>
      <c r="H2526" s="547">
        <v>441260.5</v>
      </c>
      <c r="I2526" s="545" t="s">
        <v>12735</v>
      </c>
      <c r="J2526" s="545" t="s">
        <v>13307</v>
      </c>
      <c r="K2526" s="545" t="s">
        <v>13413</v>
      </c>
      <c r="L2526" s="545" t="s">
        <v>16201</v>
      </c>
      <c r="M2526" s="548" t="s">
        <v>13758</v>
      </c>
      <c r="N2526" s="545" t="s">
        <v>13413</v>
      </c>
      <c r="O2526" s="545" t="s">
        <v>16202</v>
      </c>
      <c r="P2526" s="549">
        <v>2742</v>
      </c>
      <c r="Q2526" s="549">
        <v>1</v>
      </c>
      <c r="R2526" s="549">
        <v>51</v>
      </c>
      <c r="S2526" s="548">
        <v>2228</v>
      </c>
      <c r="T2526" s="548"/>
      <c r="U2526" s="99"/>
    </row>
    <row r="2527" spans="1:21" ht="19.5" customHeight="1">
      <c r="A2527" s="545">
        <v>3339</v>
      </c>
      <c r="B2527" s="545" t="s">
        <v>11231</v>
      </c>
      <c r="C2527" s="545" t="s">
        <v>216</v>
      </c>
      <c r="D2527" s="546"/>
      <c r="E2527" s="171" t="str">
        <f t="shared" si="39"/>
        <v>1900</v>
      </c>
      <c r="F2527" s="547">
        <v>0</v>
      </c>
      <c r="G2527" s="548">
        <v>0</v>
      </c>
      <c r="H2527" s="547">
        <v>0</v>
      </c>
      <c r="I2527" s="545" t="s">
        <v>12650</v>
      </c>
      <c r="J2527" s="545"/>
      <c r="K2527" s="545" t="s">
        <v>13413</v>
      </c>
      <c r="L2527" s="545" t="s">
        <v>13413</v>
      </c>
      <c r="M2527" s="548" t="s">
        <v>13758</v>
      </c>
      <c r="N2527" s="545" t="s">
        <v>13413</v>
      </c>
      <c r="O2527" s="545" t="s">
        <v>16203</v>
      </c>
      <c r="P2527" s="549">
        <v>2743</v>
      </c>
      <c r="Q2527" s="549">
        <v>1</v>
      </c>
      <c r="R2527" s="549">
        <v>127</v>
      </c>
      <c r="S2527" s="548"/>
      <c r="T2527" s="548"/>
      <c r="U2527" s="99"/>
    </row>
    <row r="2528" spans="1:21" ht="19.5" customHeight="1">
      <c r="A2528" s="545">
        <v>3340</v>
      </c>
      <c r="B2528" s="545" t="s">
        <v>2167</v>
      </c>
      <c r="C2528" s="545" t="s">
        <v>216</v>
      </c>
      <c r="D2528" s="546"/>
      <c r="E2528" s="171" t="str">
        <f t="shared" si="39"/>
        <v>1900</v>
      </c>
      <c r="F2528" s="547">
        <v>0</v>
      </c>
      <c r="G2528" s="548">
        <v>0</v>
      </c>
      <c r="H2528" s="547">
        <v>0</v>
      </c>
      <c r="I2528" s="545" t="s">
        <v>12650</v>
      </c>
      <c r="J2528" s="545"/>
      <c r="K2528" s="545" t="s">
        <v>13413</v>
      </c>
      <c r="L2528" s="545" t="s">
        <v>16204</v>
      </c>
      <c r="M2528" s="548" t="s">
        <v>13758</v>
      </c>
      <c r="N2528" s="545" t="s">
        <v>13413</v>
      </c>
      <c r="O2528" s="545" t="s">
        <v>16205</v>
      </c>
      <c r="P2528" s="549">
        <v>2744</v>
      </c>
      <c r="Q2528" s="549">
        <v>1</v>
      </c>
      <c r="R2528" s="549">
        <v>127</v>
      </c>
      <c r="S2528" s="548"/>
      <c r="T2528" s="548"/>
      <c r="U2528" s="99"/>
    </row>
    <row r="2529" spans="1:21" ht="19.5" customHeight="1">
      <c r="A2529" s="545">
        <v>3341</v>
      </c>
      <c r="B2529" s="545" t="s">
        <v>11230</v>
      </c>
      <c r="C2529" s="545" t="s">
        <v>216</v>
      </c>
      <c r="D2529" s="546"/>
      <c r="E2529" s="171" t="str">
        <f t="shared" si="39"/>
        <v>1900</v>
      </c>
      <c r="F2529" s="547">
        <v>0</v>
      </c>
      <c r="G2529" s="548">
        <v>0</v>
      </c>
      <c r="H2529" s="547">
        <v>0</v>
      </c>
      <c r="I2529" s="545" t="s">
        <v>12650</v>
      </c>
      <c r="J2529" s="545"/>
      <c r="K2529" s="545" t="s">
        <v>13413</v>
      </c>
      <c r="L2529" s="545" t="s">
        <v>16206</v>
      </c>
      <c r="M2529" s="548" t="s">
        <v>13758</v>
      </c>
      <c r="N2529" s="545" t="s">
        <v>13413</v>
      </c>
      <c r="O2529" s="545" t="s">
        <v>16207</v>
      </c>
      <c r="P2529" s="549">
        <v>2745</v>
      </c>
      <c r="Q2529" s="549">
        <v>1</v>
      </c>
      <c r="R2529" s="549">
        <v>127</v>
      </c>
      <c r="S2529" s="548"/>
      <c r="T2529" s="548"/>
      <c r="U2529" s="99"/>
    </row>
    <row r="2530" spans="1:21" ht="19.5" customHeight="1">
      <c r="A2530" s="545">
        <v>3342</v>
      </c>
      <c r="B2530" s="545" t="s">
        <v>11229</v>
      </c>
      <c r="C2530" s="545" t="s">
        <v>216</v>
      </c>
      <c r="D2530" s="546"/>
      <c r="E2530" s="171" t="str">
        <f t="shared" si="39"/>
        <v>1900</v>
      </c>
      <c r="F2530" s="547">
        <v>0</v>
      </c>
      <c r="G2530" s="548">
        <v>0</v>
      </c>
      <c r="H2530" s="547">
        <v>0</v>
      </c>
      <c r="I2530" s="545" t="s">
        <v>12650</v>
      </c>
      <c r="J2530" s="545"/>
      <c r="K2530" s="545" t="s">
        <v>13413</v>
      </c>
      <c r="L2530" s="545" t="s">
        <v>13413</v>
      </c>
      <c r="M2530" s="548" t="s">
        <v>13758</v>
      </c>
      <c r="N2530" s="545" t="s">
        <v>13413</v>
      </c>
      <c r="O2530" s="545" t="s">
        <v>16208</v>
      </c>
      <c r="P2530" s="549">
        <v>2746</v>
      </c>
      <c r="Q2530" s="549">
        <v>1</v>
      </c>
      <c r="R2530" s="549">
        <v>127</v>
      </c>
      <c r="S2530" s="548"/>
      <c r="T2530" s="548"/>
      <c r="U2530" s="99"/>
    </row>
    <row r="2531" spans="1:21" ht="19.5" customHeight="1">
      <c r="A2531" s="545">
        <v>3343</v>
      </c>
      <c r="B2531" s="545" t="s">
        <v>11228</v>
      </c>
      <c r="C2531" s="545" t="s">
        <v>216</v>
      </c>
      <c r="D2531" s="546"/>
      <c r="E2531" s="171" t="str">
        <f t="shared" si="39"/>
        <v>1900</v>
      </c>
      <c r="F2531" s="547">
        <v>0</v>
      </c>
      <c r="G2531" s="548">
        <v>0</v>
      </c>
      <c r="H2531" s="547">
        <v>0</v>
      </c>
      <c r="I2531" s="545" t="s">
        <v>12650</v>
      </c>
      <c r="J2531" s="545"/>
      <c r="K2531" s="545" t="s">
        <v>13413</v>
      </c>
      <c r="L2531" s="545" t="s">
        <v>16204</v>
      </c>
      <c r="M2531" s="548" t="s">
        <v>13758</v>
      </c>
      <c r="N2531" s="545" t="s">
        <v>13413</v>
      </c>
      <c r="O2531" s="545" t="s">
        <v>16209</v>
      </c>
      <c r="P2531" s="549">
        <v>2747</v>
      </c>
      <c r="Q2531" s="549">
        <v>1</v>
      </c>
      <c r="R2531" s="549">
        <v>127</v>
      </c>
      <c r="S2531" s="548"/>
      <c r="T2531" s="548"/>
      <c r="U2531" s="99"/>
    </row>
    <row r="2532" spans="1:21" ht="19.5" customHeight="1">
      <c r="A2532" s="545">
        <v>3344</v>
      </c>
      <c r="B2532" s="545" t="s">
        <v>11228</v>
      </c>
      <c r="C2532" s="545" t="s">
        <v>216</v>
      </c>
      <c r="D2532" s="546"/>
      <c r="E2532" s="171" t="str">
        <f t="shared" si="39"/>
        <v>1900</v>
      </c>
      <c r="F2532" s="547">
        <v>0</v>
      </c>
      <c r="G2532" s="548">
        <v>0</v>
      </c>
      <c r="H2532" s="547">
        <v>0</v>
      </c>
      <c r="I2532" s="545" t="s">
        <v>12650</v>
      </c>
      <c r="J2532" s="545"/>
      <c r="K2532" s="545" t="s">
        <v>13413</v>
      </c>
      <c r="L2532" s="545" t="s">
        <v>16206</v>
      </c>
      <c r="M2532" s="548" t="s">
        <v>13758</v>
      </c>
      <c r="N2532" s="545" t="s">
        <v>13413</v>
      </c>
      <c r="O2532" s="545" t="s">
        <v>16210</v>
      </c>
      <c r="P2532" s="549">
        <v>2748</v>
      </c>
      <c r="Q2532" s="549">
        <v>1</v>
      </c>
      <c r="R2532" s="549">
        <v>127</v>
      </c>
      <c r="S2532" s="548"/>
      <c r="T2532" s="548"/>
      <c r="U2532" s="99"/>
    </row>
    <row r="2533" spans="1:21" ht="19.5" customHeight="1">
      <c r="A2533" s="545">
        <v>3346</v>
      </c>
      <c r="B2533" s="545" t="s">
        <v>2130</v>
      </c>
      <c r="C2533" s="545" t="s">
        <v>216</v>
      </c>
      <c r="D2533" s="546"/>
      <c r="E2533" s="171" t="str">
        <f t="shared" si="39"/>
        <v>1900</v>
      </c>
      <c r="F2533" s="547">
        <v>0</v>
      </c>
      <c r="G2533" s="548">
        <v>0</v>
      </c>
      <c r="H2533" s="547">
        <v>0</v>
      </c>
      <c r="I2533" s="545" t="s">
        <v>12650</v>
      </c>
      <c r="J2533" s="545"/>
      <c r="K2533" s="545" t="s">
        <v>13413</v>
      </c>
      <c r="L2533" s="545" t="s">
        <v>13413</v>
      </c>
      <c r="M2533" s="548" t="s">
        <v>13758</v>
      </c>
      <c r="N2533" s="545" t="s">
        <v>13413</v>
      </c>
      <c r="O2533" s="545" t="s">
        <v>16211</v>
      </c>
      <c r="P2533" s="549">
        <v>2749</v>
      </c>
      <c r="Q2533" s="549">
        <v>1</v>
      </c>
      <c r="R2533" s="549">
        <v>127</v>
      </c>
      <c r="S2533" s="548"/>
      <c r="T2533" s="548"/>
      <c r="U2533" s="99"/>
    </row>
    <row r="2534" spans="1:21" ht="19.5" customHeight="1">
      <c r="A2534" s="545">
        <v>3347</v>
      </c>
      <c r="B2534" s="545" t="s">
        <v>2131</v>
      </c>
      <c r="C2534" s="545" t="s">
        <v>216</v>
      </c>
      <c r="D2534" s="546"/>
      <c r="E2534" s="171" t="str">
        <f t="shared" si="39"/>
        <v>1900</v>
      </c>
      <c r="F2534" s="547">
        <v>0</v>
      </c>
      <c r="G2534" s="548">
        <v>0</v>
      </c>
      <c r="H2534" s="547">
        <v>0</v>
      </c>
      <c r="I2534" s="545" t="s">
        <v>12650</v>
      </c>
      <c r="J2534" s="545"/>
      <c r="K2534" s="545" t="s">
        <v>13413</v>
      </c>
      <c r="L2534" s="545" t="s">
        <v>13413</v>
      </c>
      <c r="M2534" s="548" t="s">
        <v>13758</v>
      </c>
      <c r="N2534" s="545" t="s">
        <v>13413</v>
      </c>
      <c r="O2534" s="545" t="s">
        <v>16212</v>
      </c>
      <c r="P2534" s="549">
        <v>2750</v>
      </c>
      <c r="Q2534" s="549">
        <v>1</v>
      </c>
      <c r="R2534" s="549">
        <v>127</v>
      </c>
      <c r="S2534" s="548"/>
      <c r="T2534" s="548"/>
      <c r="U2534" s="99"/>
    </row>
    <row r="2535" spans="1:21" ht="19.5" customHeight="1">
      <c r="A2535" s="545">
        <v>3348</v>
      </c>
      <c r="B2535" s="545" t="s">
        <v>2120</v>
      </c>
      <c r="C2535" s="545" t="s">
        <v>216</v>
      </c>
      <c r="D2535" s="546"/>
      <c r="E2535" s="171" t="str">
        <f t="shared" si="39"/>
        <v>1900</v>
      </c>
      <c r="F2535" s="547">
        <v>0</v>
      </c>
      <c r="G2535" s="548">
        <v>0</v>
      </c>
      <c r="H2535" s="547">
        <v>0</v>
      </c>
      <c r="I2535" s="545" t="s">
        <v>12650</v>
      </c>
      <c r="J2535" s="545"/>
      <c r="K2535" s="545" t="s">
        <v>13413</v>
      </c>
      <c r="L2535" s="545" t="s">
        <v>13413</v>
      </c>
      <c r="M2535" s="548" t="s">
        <v>13758</v>
      </c>
      <c r="N2535" s="545" t="s">
        <v>13413</v>
      </c>
      <c r="O2535" s="545" t="s">
        <v>13413</v>
      </c>
      <c r="P2535" s="549">
        <v>2751</v>
      </c>
      <c r="Q2535" s="549">
        <v>1</v>
      </c>
      <c r="R2535" s="549">
        <v>127</v>
      </c>
      <c r="S2535" s="548"/>
      <c r="T2535" s="548"/>
      <c r="U2535" s="99"/>
    </row>
    <row r="2536" spans="1:21" ht="19.5" customHeight="1">
      <c r="A2536" s="545">
        <v>3350</v>
      </c>
      <c r="B2536" s="545" t="s">
        <v>11227</v>
      </c>
      <c r="C2536" s="545" t="s">
        <v>216</v>
      </c>
      <c r="D2536" s="546"/>
      <c r="E2536" s="171" t="str">
        <f t="shared" si="39"/>
        <v>1900</v>
      </c>
      <c r="F2536" s="547">
        <v>0</v>
      </c>
      <c r="G2536" s="548">
        <v>0</v>
      </c>
      <c r="H2536" s="547">
        <v>0</v>
      </c>
      <c r="I2536" s="545" t="s">
        <v>12650</v>
      </c>
      <c r="J2536" s="545"/>
      <c r="K2536" s="545" t="s">
        <v>13413</v>
      </c>
      <c r="L2536" s="545" t="s">
        <v>13413</v>
      </c>
      <c r="M2536" s="548" t="s">
        <v>13758</v>
      </c>
      <c r="N2536" s="545" t="s">
        <v>13413</v>
      </c>
      <c r="O2536" s="545" t="s">
        <v>16213</v>
      </c>
      <c r="P2536" s="549">
        <v>2752</v>
      </c>
      <c r="Q2536" s="549">
        <v>1</v>
      </c>
      <c r="R2536" s="549">
        <v>127</v>
      </c>
      <c r="S2536" s="548"/>
      <c r="T2536" s="548"/>
      <c r="U2536" s="99"/>
    </row>
    <row r="2537" spans="1:21" ht="19.5" customHeight="1">
      <c r="A2537" s="545">
        <v>3351</v>
      </c>
      <c r="B2537" s="545" t="s">
        <v>2112</v>
      </c>
      <c r="C2537" s="545" t="s">
        <v>216</v>
      </c>
      <c r="D2537" s="546"/>
      <c r="E2537" s="171" t="str">
        <f t="shared" si="39"/>
        <v>1900</v>
      </c>
      <c r="F2537" s="547">
        <v>0</v>
      </c>
      <c r="G2537" s="548">
        <v>0</v>
      </c>
      <c r="H2537" s="547">
        <v>0</v>
      </c>
      <c r="I2537" s="545" t="s">
        <v>12650</v>
      </c>
      <c r="J2537" s="545"/>
      <c r="K2537" s="545" t="s">
        <v>13413</v>
      </c>
      <c r="L2537" s="545" t="s">
        <v>13413</v>
      </c>
      <c r="M2537" s="548" t="s">
        <v>13758</v>
      </c>
      <c r="N2537" s="545" t="s">
        <v>13413</v>
      </c>
      <c r="O2537" s="545" t="s">
        <v>16214</v>
      </c>
      <c r="P2537" s="549">
        <v>2753</v>
      </c>
      <c r="Q2537" s="549">
        <v>1</v>
      </c>
      <c r="R2537" s="549">
        <v>127</v>
      </c>
      <c r="S2537" s="548"/>
      <c r="T2537" s="548"/>
      <c r="U2537" s="99"/>
    </row>
    <row r="2538" spans="1:21" ht="19.5" customHeight="1">
      <c r="A2538" s="545">
        <v>3352</v>
      </c>
      <c r="B2538" s="545" t="s">
        <v>2109</v>
      </c>
      <c r="C2538" s="545" t="s">
        <v>216</v>
      </c>
      <c r="D2538" s="546"/>
      <c r="E2538" s="171" t="str">
        <f t="shared" si="39"/>
        <v>1900</v>
      </c>
      <c r="F2538" s="547">
        <v>0</v>
      </c>
      <c r="G2538" s="548">
        <v>0</v>
      </c>
      <c r="H2538" s="547">
        <v>0</v>
      </c>
      <c r="I2538" s="545" t="s">
        <v>12650</v>
      </c>
      <c r="J2538" s="545"/>
      <c r="K2538" s="545" t="s">
        <v>13413</v>
      </c>
      <c r="L2538" s="545" t="s">
        <v>13413</v>
      </c>
      <c r="M2538" s="548" t="s">
        <v>13758</v>
      </c>
      <c r="N2538" s="545" t="s">
        <v>13413</v>
      </c>
      <c r="O2538" s="545" t="s">
        <v>16215</v>
      </c>
      <c r="P2538" s="549">
        <v>2754</v>
      </c>
      <c r="Q2538" s="549">
        <v>1</v>
      </c>
      <c r="R2538" s="549">
        <v>127</v>
      </c>
      <c r="S2538" s="548"/>
      <c r="T2538" s="548"/>
      <c r="U2538" s="99"/>
    </row>
    <row r="2539" spans="1:21" ht="19.5" customHeight="1">
      <c r="A2539" s="545">
        <v>3353</v>
      </c>
      <c r="B2539" s="545" t="s">
        <v>2272</v>
      </c>
      <c r="C2539" s="545" t="s">
        <v>216</v>
      </c>
      <c r="D2539" s="546"/>
      <c r="E2539" s="171" t="str">
        <f t="shared" si="39"/>
        <v>1900</v>
      </c>
      <c r="F2539" s="547">
        <v>0</v>
      </c>
      <c r="G2539" s="548">
        <v>0</v>
      </c>
      <c r="H2539" s="547">
        <v>0</v>
      </c>
      <c r="I2539" s="545" t="s">
        <v>12650</v>
      </c>
      <c r="J2539" s="545"/>
      <c r="K2539" s="545" t="s">
        <v>13413</v>
      </c>
      <c r="L2539" s="545" t="s">
        <v>13413</v>
      </c>
      <c r="M2539" s="548" t="s">
        <v>13758</v>
      </c>
      <c r="N2539" s="545" t="s">
        <v>13413</v>
      </c>
      <c r="O2539" s="545" t="s">
        <v>16216</v>
      </c>
      <c r="P2539" s="549">
        <v>2755</v>
      </c>
      <c r="Q2539" s="549">
        <v>1</v>
      </c>
      <c r="R2539" s="549">
        <v>127</v>
      </c>
      <c r="S2539" s="548"/>
      <c r="T2539" s="548"/>
      <c r="U2539" s="99"/>
    </row>
    <row r="2540" spans="1:21" ht="19.5" customHeight="1">
      <c r="A2540" s="545">
        <v>3354</v>
      </c>
      <c r="B2540" s="545" t="s">
        <v>3276</v>
      </c>
      <c r="C2540" s="545" t="s">
        <v>5217</v>
      </c>
      <c r="D2540" s="546">
        <v>46052</v>
      </c>
      <c r="E2540" s="171" t="str">
        <f t="shared" si="39"/>
        <v>2026</v>
      </c>
      <c r="F2540" s="547">
        <v>64200</v>
      </c>
      <c r="G2540" s="548">
        <v>0</v>
      </c>
      <c r="H2540" s="547">
        <v>64200</v>
      </c>
      <c r="I2540" s="545" t="s">
        <v>12653</v>
      </c>
      <c r="J2540" s="545" t="s">
        <v>13299</v>
      </c>
      <c r="K2540" s="545" t="s">
        <v>16217</v>
      </c>
      <c r="L2540" s="545" t="s">
        <v>13413</v>
      </c>
      <c r="M2540" s="548" t="s">
        <v>13813</v>
      </c>
      <c r="N2540" s="545" t="s">
        <v>13413</v>
      </c>
      <c r="O2540" s="545" t="s">
        <v>13413</v>
      </c>
      <c r="P2540" s="549">
        <v>2756</v>
      </c>
      <c r="Q2540" s="549">
        <v>3</v>
      </c>
      <c r="R2540" s="549">
        <v>160</v>
      </c>
      <c r="S2540" s="548">
        <v>443</v>
      </c>
      <c r="T2540" s="548"/>
      <c r="U2540" s="99"/>
    </row>
    <row r="2541" spans="1:21" ht="19.5" customHeight="1">
      <c r="A2541" s="545">
        <v>3355</v>
      </c>
      <c r="B2541" s="545" t="s">
        <v>11226</v>
      </c>
      <c r="C2541" s="545" t="s">
        <v>216</v>
      </c>
      <c r="D2541" s="546"/>
      <c r="E2541" s="171" t="str">
        <f t="shared" si="39"/>
        <v>1900</v>
      </c>
      <c r="F2541" s="547">
        <v>0</v>
      </c>
      <c r="G2541" s="548">
        <v>0</v>
      </c>
      <c r="H2541" s="547">
        <v>0</v>
      </c>
      <c r="I2541" s="545" t="s">
        <v>12650</v>
      </c>
      <c r="J2541" s="545"/>
      <c r="K2541" s="545" t="s">
        <v>13413</v>
      </c>
      <c r="L2541" s="545" t="s">
        <v>13413</v>
      </c>
      <c r="M2541" s="548" t="s">
        <v>13758</v>
      </c>
      <c r="N2541" s="545" t="s">
        <v>13413</v>
      </c>
      <c r="O2541" s="545" t="s">
        <v>16218</v>
      </c>
      <c r="P2541" s="549">
        <v>2757</v>
      </c>
      <c r="Q2541" s="549">
        <v>1</v>
      </c>
      <c r="R2541" s="549">
        <v>127</v>
      </c>
      <c r="S2541" s="548"/>
      <c r="T2541" s="548"/>
      <c r="U2541" s="99"/>
    </row>
    <row r="2542" spans="1:21" ht="19.5" customHeight="1">
      <c r="A2542" s="545">
        <v>3356</v>
      </c>
      <c r="B2542" s="545" t="s">
        <v>6641</v>
      </c>
      <c r="C2542" s="545" t="s">
        <v>216</v>
      </c>
      <c r="D2542" s="546">
        <v>44585</v>
      </c>
      <c r="E2542" s="171" t="str">
        <f t="shared" si="39"/>
        <v>2022</v>
      </c>
      <c r="F2542" s="547">
        <v>6183</v>
      </c>
      <c r="G2542" s="548">
        <v>0.19</v>
      </c>
      <c r="H2542" s="547">
        <v>5195.8</v>
      </c>
      <c r="I2542" s="545" t="s">
        <v>12650</v>
      </c>
      <c r="J2542" s="545" t="s">
        <v>13297</v>
      </c>
      <c r="K2542" s="545" t="s">
        <v>13413</v>
      </c>
      <c r="L2542" s="545" t="s">
        <v>13413</v>
      </c>
      <c r="M2542" s="548" t="s">
        <v>13758</v>
      </c>
      <c r="N2542" s="545" t="s">
        <v>13413</v>
      </c>
      <c r="O2542" s="545" t="s">
        <v>16219</v>
      </c>
      <c r="P2542" s="549">
        <v>2758</v>
      </c>
      <c r="Q2542" s="549">
        <v>1</v>
      </c>
      <c r="R2542" s="549">
        <v>127</v>
      </c>
      <c r="S2542" s="548">
        <v>2257</v>
      </c>
      <c r="T2542" s="548"/>
      <c r="U2542" s="99"/>
    </row>
    <row r="2543" spans="1:21" ht="19.5" customHeight="1">
      <c r="A2543" s="545">
        <v>3357</v>
      </c>
      <c r="B2543" s="545" t="s">
        <v>11225</v>
      </c>
      <c r="C2543" s="545" t="s">
        <v>216</v>
      </c>
      <c r="D2543" s="546"/>
      <c r="E2543" s="171" t="str">
        <f t="shared" si="39"/>
        <v>1900</v>
      </c>
      <c r="F2543" s="547">
        <v>0</v>
      </c>
      <c r="G2543" s="548">
        <v>0</v>
      </c>
      <c r="H2543" s="547">
        <v>0</v>
      </c>
      <c r="I2543" s="545" t="s">
        <v>12650</v>
      </c>
      <c r="J2543" s="545"/>
      <c r="K2543" s="545" t="s">
        <v>13413</v>
      </c>
      <c r="L2543" s="545" t="s">
        <v>13413</v>
      </c>
      <c r="M2543" s="548" t="s">
        <v>13758</v>
      </c>
      <c r="N2543" s="545" t="s">
        <v>13413</v>
      </c>
      <c r="O2543" s="545" t="s">
        <v>16220</v>
      </c>
      <c r="P2543" s="549">
        <v>2759</v>
      </c>
      <c r="Q2543" s="549">
        <v>1</v>
      </c>
      <c r="R2543" s="549">
        <v>127</v>
      </c>
      <c r="S2543" s="548"/>
      <c r="T2543" s="548"/>
      <c r="U2543" s="99"/>
    </row>
    <row r="2544" spans="1:21" ht="19.5" customHeight="1">
      <c r="A2544" s="545">
        <v>3358</v>
      </c>
      <c r="B2544" s="545" t="s">
        <v>2267</v>
      </c>
      <c r="C2544" s="545" t="s">
        <v>216</v>
      </c>
      <c r="D2544" s="546">
        <v>44589</v>
      </c>
      <c r="E2544" s="171" t="str">
        <f t="shared" si="39"/>
        <v>2022</v>
      </c>
      <c r="F2544" s="547">
        <v>5263</v>
      </c>
      <c r="G2544" s="548">
        <v>0.19</v>
      </c>
      <c r="H2544" s="547">
        <v>4422.6899999999996</v>
      </c>
      <c r="I2544" s="545" t="s">
        <v>12650</v>
      </c>
      <c r="J2544" s="545" t="s">
        <v>13297</v>
      </c>
      <c r="K2544" s="545" t="s">
        <v>13413</v>
      </c>
      <c r="L2544" s="545" t="s">
        <v>13413</v>
      </c>
      <c r="M2544" s="548" t="s">
        <v>13758</v>
      </c>
      <c r="N2544" s="545" t="s">
        <v>13413</v>
      </c>
      <c r="O2544" s="545" t="s">
        <v>16221</v>
      </c>
      <c r="P2544" s="549">
        <v>2760</v>
      </c>
      <c r="Q2544" s="549">
        <v>1</v>
      </c>
      <c r="R2544" s="549">
        <v>127</v>
      </c>
      <c r="S2544" s="548">
        <v>2257</v>
      </c>
      <c r="T2544" s="548"/>
      <c r="U2544" s="99"/>
    </row>
    <row r="2545" spans="1:21" ht="19.5" customHeight="1">
      <c r="A2545" s="545">
        <v>3359</v>
      </c>
      <c r="B2545" s="545" t="s">
        <v>11224</v>
      </c>
      <c r="C2545" s="545" t="s">
        <v>216</v>
      </c>
      <c r="D2545" s="546"/>
      <c r="E2545" s="171" t="str">
        <f t="shared" si="39"/>
        <v>1900</v>
      </c>
      <c r="F2545" s="547">
        <v>0</v>
      </c>
      <c r="G2545" s="548">
        <v>0</v>
      </c>
      <c r="H2545" s="547">
        <v>0</v>
      </c>
      <c r="I2545" s="545" t="s">
        <v>12650</v>
      </c>
      <c r="J2545" s="545"/>
      <c r="K2545" s="545" t="s">
        <v>13413</v>
      </c>
      <c r="L2545" s="545" t="s">
        <v>13413</v>
      </c>
      <c r="M2545" s="548" t="s">
        <v>13758</v>
      </c>
      <c r="N2545" s="545" t="s">
        <v>13413</v>
      </c>
      <c r="O2545" s="545" t="s">
        <v>16222</v>
      </c>
      <c r="P2545" s="549">
        <v>2761</v>
      </c>
      <c r="Q2545" s="549">
        <v>1</v>
      </c>
      <c r="R2545" s="549">
        <v>127</v>
      </c>
      <c r="S2545" s="548"/>
      <c r="T2545" s="548"/>
      <c r="U2545" s="99"/>
    </row>
    <row r="2546" spans="1:21" ht="19.5" customHeight="1">
      <c r="A2546" s="545">
        <v>3360</v>
      </c>
      <c r="B2546" s="545" t="s">
        <v>2284</v>
      </c>
      <c r="C2546" s="545" t="s">
        <v>216</v>
      </c>
      <c r="D2546" s="546"/>
      <c r="E2546" s="171" t="str">
        <f t="shared" si="39"/>
        <v>1900</v>
      </c>
      <c r="F2546" s="547">
        <v>0</v>
      </c>
      <c r="G2546" s="548">
        <v>0</v>
      </c>
      <c r="H2546" s="547">
        <v>0</v>
      </c>
      <c r="I2546" s="545" t="s">
        <v>12650</v>
      </c>
      <c r="J2546" s="545"/>
      <c r="K2546" s="545" t="s">
        <v>13413</v>
      </c>
      <c r="L2546" s="545" t="s">
        <v>13413</v>
      </c>
      <c r="M2546" s="548" t="s">
        <v>13758</v>
      </c>
      <c r="N2546" s="545" t="s">
        <v>13413</v>
      </c>
      <c r="O2546" s="545" t="s">
        <v>16223</v>
      </c>
      <c r="P2546" s="549">
        <v>2762</v>
      </c>
      <c r="Q2546" s="549">
        <v>1</v>
      </c>
      <c r="R2546" s="549">
        <v>127</v>
      </c>
      <c r="S2546" s="548"/>
      <c r="T2546" s="548"/>
      <c r="U2546" s="99"/>
    </row>
    <row r="2547" spans="1:21" ht="19.5" customHeight="1">
      <c r="A2547" s="545">
        <v>3361</v>
      </c>
      <c r="B2547" s="545" t="s">
        <v>11223</v>
      </c>
      <c r="C2547" s="545" t="s">
        <v>216</v>
      </c>
      <c r="D2547" s="546"/>
      <c r="E2547" s="171" t="str">
        <f t="shared" si="39"/>
        <v>1900</v>
      </c>
      <c r="F2547" s="547">
        <v>0</v>
      </c>
      <c r="G2547" s="548">
        <v>0</v>
      </c>
      <c r="H2547" s="547">
        <v>0</v>
      </c>
      <c r="I2547" s="545" t="s">
        <v>12650</v>
      </c>
      <c r="J2547" s="545"/>
      <c r="K2547" s="545" t="s">
        <v>13413</v>
      </c>
      <c r="L2547" s="545" t="s">
        <v>13413</v>
      </c>
      <c r="M2547" s="548" t="s">
        <v>13758</v>
      </c>
      <c r="N2547" s="545" t="s">
        <v>13413</v>
      </c>
      <c r="O2547" s="545" t="s">
        <v>16224</v>
      </c>
      <c r="P2547" s="549">
        <v>2763</v>
      </c>
      <c r="Q2547" s="549">
        <v>1</v>
      </c>
      <c r="R2547" s="549">
        <v>127</v>
      </c>
      <c r="S2547" s="548"/>
      <c r="T2547" s="548"/>
      <c r="U2547" s="99"/>
    </row>
    <row r="2548" spans="1:21" ht="19.5" customHeight="1">
      <c r="A2548" s="545">
        <v>3363</v>
      </c>
      <c r="B2548" s="545" t="s">
        <v>2072</v>
      </c>
      <c r="C2548" s="545" t="s">
        <v>216</v>
      </c>
      <c r="D2548" s="546"/>
      <c r="E2548" s="171" t="str">
        <f t="shared" si="39"/>
        <v>1900</v>
      </c>
      <c r="F2548" s="547">
        <v>0</v>
      </c>
      <c r="G2548" s="548">
        <v>0</v>
      </c>
      <c r="H2548" s="547">
        <v>0</v>
      </c>
      <c r="I2548" s="545" t="s">
        <v>12650</v>
      </c>
      <c r="J2548" s="545"/>
      <c r="K2548" s="545" t="s">
        <v>13413</v>
      </c>
      <c r="L2548" s="545" t="s">
        <v>13413</v>
      </c>
      <c r="M2548" s="548" t="s">
        <v>13758</v>
      </c>
      <c r="N2548" s="545" t="s">
        <v>13413</v>
      </c>
      <c r="O2548" s="545" t="s">
        <v>16225</v>
      </c>
      <c r="P2548" s="549">
        <v>2765</v>
      </c>
      <c r="Q2548" s="549">
        <v>1</v>
      </c>
      <c r="R2548" s="549">
        <v>127</v>
      </c>
      <c r="S2548" s="548"/>
      <c r="T2548" s="548"/>
      <c r="U2548" s="99"/>
    </row>
    <row r="2549" spans="1:21" ht="19.5" customHeight="1">
      <c r="A2549" s="545">
        <v>3364</v>
      </c>
      <c r="B2549" s="545" t="s">
        <v>11222</v>
      </c>
      <c r="C2549" s="545" t="s">
        <v>216</v>
      </c>
      <c r="D2549" s="546"/>
      <c r="E2549" s="171" t="str">
        <f t="shared" si="39"/>
        <v>1900</v>
      </c>
      <c r="F2549" s="547">
        <v>0</v>
      </c>
      <c r="G2549" s="548">
        <v>0</v>
      </c>
      <c r="H2549" s="547">
        <v>0</v>
      </c>
      <c r="I2549" s="545" t="s">
        <v>12650</v>
      </c>
      <c r="J2549" s="545"/>
      <c r="K2549" s="545" t="s">
        <v>13413</v>
      </c>
      <c r="L2549" s="545" t="s">
        <v>13413</v>
      </c>
      <c r="M2549" s="548" t="s">
        <v>13758</v>
      </c>
      <c r="N2549" s="545" t="s">
        <v>13413</v>
      </c>
      <c r="O2549" s="545" t="s">
        <v>16226</v>
      </c>
      <c r="P2549" s="549">
        <v>2766</v>
      </c>
      <c r="Q2549" s="549">
        <v>1</v>
      </c>
      <c r="R2549" s="549">
        <v>127</v>
      </c>
      <c r="S2549" s="548"/>
      <c r="T2549" s="548"/>
      <c r="U2549" s="99"/>
    </row>
    <row r="2550" spans="1:21" ht="19.5" customHeight="1">
      <c r="A2550" s="545">
        <v>3365</v>
      </c>
      <c r="B2550" s="545" t="s">
        <v>2108</v>
      </c>
      <c r="C2550" s="545" t="s">
        <v>216</v>
      </c>
      <c r="D2550" s="546"/>
      <c r="E2550" s="171" t="str">
        <f t="shared" si="39"/>
        <v>1900</v>
      </c>
      <c r="F2550" s="547">
        <v>0</v>
      </c>
      <c r="G2550" s="548">
        <v>0</v>
      </c>
      <c r="H2550" s="547">
        <v>0</v>
      </c>
      <c r="I2550" s="545" t="s">
        <v>12650</v>
      </c>
      <c r="J2550" s="545"/>
      <c r="K2550" s="545" t="s">
        <v>13413</v>
      </c>
      <c r="L2550" s="545" t="s">
        <v>13413</v>
      </c>
      <c r="M2550" s="548" t="s">
        <v>13758</v>
      </c>
      <c r="N2550" s="545" t="s">
        <v>13413</v>
      </c>
      <c r="O2550" s="545" t="s">
        <v>16227</v>
      </c>
      <c r="P2550" s="549">
        <v>2767</v>
      </c>
      <c r="Q2550" s="549">
        <v>1</v>
      </c>
      <c r="R2550" s="549">
        <v>127</v>
      </c>
      <c r="S2550" s="548"/>
      <c r="T2550" s="548"/>
      <c r="U2550" s="99"/>
    </row>
    <row r="2551" spans="1:21" ht="19.5" customHeight="1">
      <c r="A2551" s="545">
        <v>3366</v>
      </c>
      <c r="B2551" s="545" t="s">
        <v>11221</v>
      </c>
      <c r="C2551" s="545" t="s">
        <v>216</v>
      </c>
      <c r="D2551" s="546"/>
      <c r="E2551" s="171" t="str">
        <f t="shared" si="39"/>
        <v>1900</v>
      </c>
      <c r="F2551" s="547">
        <v>0</v>
      </c>
      <c r="G2551" s="548">
        <v>0</v>
      </c>
      <c r="H2551" s="547">
        <v>0</v>
      </c>
      <c r="I2551" s="545" t="s">
        <v>12650</v>
      </c>
      <c r="J2551" s="545"/>
      <c r="K2551" s="545" t="s">
        <v>13413</v>
      </c>
      <c r="L2551" s="545" t="s">
        <v>13413</v>
      </c>
      <c r="M2551" s="548" t="s">
        <v>13758</v>
      </c>
      <c r="N2551" s="545" t="s">
        <v>13413</v>
      </c>
      <c r="O2551" s="545" t="s">
        <v>16228</v>
      </c>
      <c r="P2551" s="549">
        <v>2768</v>
      </c>
      <c r="Q2551" s="549">
        <v>1</v>
      </c>
      <c r="R2551" s="549">
        <v>127</v>
      </c>
      <c r="S2551" s="548"/>
      <c r="T2551" s="548"/>
      <c r="U2551" s="99"/>
    </row>
    <row r="2552" spans="1:21" ht="19.5" customHeight="1">
      <c r="A2552" s="545">
        <v>3367</v>
      </c>
      <c r="B2552" s="545" t="s">
        <v>11220</v>
      </c>
      <c r="C2552" s="545" t="s">
        <v>216</v>
      </c>
      <c r="D2552" s="546"/>
      <c r="E2552" s="171" t="str">
        <f t="shared" si="39"/>
        <v>1900</v>
      </c>
      <c r="F2552" s="547">
        <v>0</v>
      </c>
      <c r="G2552" s="548">
        <v>0</v>
      </c>
      <c r="H2552" s="547">
        <v>0</v>
      </c>
      <c r="I2552" s="545" t="s">
        <v>12650</v>
      </c>
      <c r="J2552" s="545"/>
      <c r="K2552" s="545" t="s">
        <v>13413</v>
      </c>
      <c r="L2552" s="545" t="s">
        <v>13413</v>
      </c>
      <c r="M2552" s="548" t="s">
        <v>13758</v>
      </c>
      <c r="N2552" s="545" t="s">
        <v>13413</v>
      </c>
      <c r="O2552" s="545" t="s">
        <v>16229</v>
      </c>
      <c r="P2552" s="549">
        <v>2769</v>
      </c>
      <c r="Q2552" s="549">
        <v>1</v>
      </c>
      <c r="R2552" s="549">
        <v>127</v>
      </c>
      <c r="S2552" s="548"/>
      <c r="T2552" s="548"/>
      <c r="U2552" s="99"/>
    </row>
    <row r="2553" spans="1:21" ht="19.5" customHeight="1">
      <c r="A2553" s="545">
        <v>3368</v>
      </c>
      <c r="B2553" s="545" t="s">
        <v>2289</v>
      </c>
      <c r="C2553" s="545" t="s">
        <v>216</v>
      </c>
      <c r="D2553" s="546"/>
      <c r="E2553" s="171" t="str">
        <f t="shared" si="39"/>
        <v>1900</v>
      </c>
      <c r="F2553" s="547">
        <v>0</v>
      </c>
      <c r="G2553" s="548">
        <v>0</v>
      </c>
      <c r="H2553" s="547">
        <v>0</v>
      </c>
      <c r="I2553" s="545" t="s">
        <v>12650</v>
      </c>
      <c r="J2553" s="545"/>
      <c r="K2553" s="545" t="s">
        <v>13413</v>
      </c>
      <c r="L2553" s="545" t="s">
        <v>13413</v>
      </c>
      <c r="M2553" s="548" t="s">
        <v>13758</v>
      </c>
      <c r="N2553" s="545" t="s">
        <v>13413</v>
      </c>
      <c r="O2553" s="545" t="s">
        <v>16230</v>
      </c>
      <c r="P2553" s="549">
        <v>2770</v>
      </c>
      <c r="Q2553" s="549">
        <v>1</v>
      </c>
      <c r="R2553" s="549">
        <v>127</v>
      </c>
      <c r="S2553" s="548"/>
      <c r="T2553" s="548"/>
      <c r="U2553" s="99"/>
    </row>
    <row r="2554" spans="1:21" ht="19.5" customHeight="1">
      <c r="A2554" s="545">
        <v>3371</v>
      </c>
      <c r="B2554" s="545" t="s">
        <v>7075</v>
      </c>
      <c r="C2554" s="545" t="s">
        <v>311</v>
      </c>
      <c r="D2554" s="546">
        <v>46052</v>
      </c>
      <c r="E2554" s="171" t="str">
        <f t="shared" si="39"/>
        <v>2026</v>
      </c>
      <c r="F2554" s="547">
        <v>89175</v>
      </c>
      <c r="G2554" s="548">
        <v>0.19</v>
      </c>
      <c r="H2554" s="547">
        <v>74936.97</v>
      </c>
      <c r="I2554" s="545" t="s">
        <v>12668</v>
      </c>
      <c r="J2554" s="545" t="s">
        <v>13307</v>
      </c>
      <c r="K2554" s="545" t="s">
        <v>16231</v>
      </c>
      <c r="L2554" s="545" t="s">
        <v>13413</v>
      </c>
      <c r="M2554" s="548" t="s">
        <v>13868</v>
      </c>
      <c r="N2554" s="545" t="s">
        <v>13413</v>
      </c>
      <c r="O2554" s="545" t="s">
        <v>13413</v>
      </c>
      <c r="P2554" s="549">
        <v>2771</v>
      </c>
      <c r="Q2554" s="549">
        <v>2</v>
      </c>
      <c r="R2554" s="549">
        <v>7</v>
      </c>
      <c r="S2554" s="548">
        <v>2228</v>
      </c>
      <c r="T2554" s="548"/>
      <c r="U2554" s="99"/>
    </row>
    <row r="2555" spans="1:21" ht="19.5" customHeight="1">
      <c r="A2555" s="545">
        <v>3372</v>
      </c>
      <c r="B2555" s="545" t="s">
        <v>7074</v>
      </c>
      <c r="C2555" s="545" t="s">
        <v>216</v>
      </c>
      <c r="D2555" s="546">
        <v>46071</v>
      </c>
      <c r="E2555" s="171" t="str">
        <f t="shared" si="39"/>
        <v>2026</v>
      </c>
      <c r="F2555" s="547">
        <v>65000</v>
      </c>
      <c r="G2555" s="548">
        <v>0.19</v>
      </c>
      <c r="H2555" s="547">
        <v>54621.85</v>
      </c>
      <c r="I2555" s="545" t="s">
        <v>12700</v>
      </c>
      <c r="J2555" s="545" t="s">
        <v>13296</v>
      </c>
      <c r="K2555" s="545" t="s">
        <v>13413</v>
      </c>
      <c r="L2555" s="545" t="s">
        <v>13413</v>
      </c>
      <c r="M2555" s="548" t="s">
        <v>13758</v>
      </c>
      <c r="N2555" s="545" t="s">
        <v>13413</v>
      </c>
      <c r="O2555" s="545" t="s">
        <v>13413</v>
      </c>
      <c r="P2555" s="549">
        <v>2772</v>
      </c>
      <c r="Q2555" s="549">
        <v>1</v>
      </c>
      <c r="R2555" s="549">
        <v>117</v>
      </c>
      <c r="S2555" s="548">
        <v>2218</v>
      </c>
      <c r="T2555" s="548"/>
      <c r="U2555" s="99"/>
    </row>
    <row r="2556" spans="1:21" ht="19.5" customHeight="1">
      <c r="A2556" s="545">
        <v>3373</v>
      </c>
      <c r="B2556" s="545" t="s">
        <v>11219</v>
      </c>
      <c r="C2556" s="545" t="s">
        <v>216</v>
      </c>
      <c r="D2556" s="546"/>
      <c r="E2556" s="171" t="str">
        <f t="shared" si="39"/>
        <v>1900</v>
      </c>
      <c r="F2556" s="547">
        <v>0</v>
      </c>
      <c r="G2556" s="548">
        <v>0</v>
      </c>
      <c r="H2556" s="547">
        <v>0</v>
      </c>
      <c r="I2556" s="545" t="s">
        <v>12665</v>
      </c>
      <c r="J2556" s="545"/>
      <c r="K2556" s="545" t="s">
        <v>13413</v>
      </c>
      <c r="L2556" s="545" t="s">
        <v>13854</v>
      </c>
      <c r="M2556" s="548" t="s">
        <v>13758</v>
      </c>
      <c r="N2556" s="545" t="s">
        <v>13413</v>
      </c>
      <c r="O2556" s="545" t="s">
        <v>13827</v>
      </c>
      <c r="P2556" s="549">
        <v>2773</v>
      </c>
      <c r="Q2556" s="549">
        <v>1</v>
      </c>
      <c r="R2556" s="549">
        <v>75</v>
      </c>
      <c r="S2556" s="548"/>
      <c r="T2556" s="548"/>
      <c r="U2556" s="99"/>
    </row>
    <row r="2557" spans="1:21" ht="19.5" customHeight="1">
      <c r="A2557" s="545">
        <v>3374</v>
      </c>
      <c r="B2557" s="545" t="s">
        <v>11218</v>
      </c>
      <c r="C2557" s="545" t="s">
        <v>216</v>
      </c>
      <c r="D2557" s="546"/>
      <c r="E2557" s="171" t="str">
        <f t="shared" si="39"/>
        <v>1900</v>
      </c>
      <c r="F2557" s="547">
        <v>0</v>
      </c>
      <c r="G2557" s="548">
        <v>0</v>
      </c>
      <c r="H2557" s="547">
        <v>0</v>
      </c>
      <c r="I2557" s="545" t="s">
        <v>12665</v>
      </c>
      <c r="J2557" s="545"/>
      <c r="K2557" s="545" t="s">
        <v>13413</v>
      </c>
      <c r="L2557" s="545" t="s">
        <v>16232</v>
      </c>
      <c r="M2557" s="548" t="s">
        <v>13758</v>
      </c>
      <c r="N2557" s="545" t="s">
        <v>13413</v>
      </c>
      <c r="O2557" s="545" t="s">
        <v>13827</v>
      </c>
      <c r="P2557" s="549">
        <v>2774</v>
      </c>
      <c r="Q2557" s="549">
        <v>1</v>
      </c>
      <c r="R2557" s="549">
        <v>75</v>
      </c>
      <c r="S2557" s="548"/>
      <c r="T2557" s="548"/>
      <c r="U2557" s="99"/>
    </row>
    <row r="2558" spans="1:21" ht="19.5" customHeight="1">
      <c r="A2558" s="545">
        <v>3375</v>
      </c>
      <c r="B2558" s="545" t="s">
        <v>491</v>
      </c>
      <c r="C2558" s="545" t="s">
        <v>216</v>
      </c>
      <c r="D2558" s="546"/>
      <c r="E2558" s="171" t="str">
        <f t="shared" si="39"/>
        <v>1900</v>
      </c>
      <c r="F2558" s="547">
        <v>0</v>
      </c>
      <c r="G2558" s="548">
        <v>0</v>
      </c>
      <c r="H2558" s="547">
        <v>0</v>
      </c>
      <c r="I2558" s="545" t="s">
        <v>12665</v>
      </c>
      <c r="J2558" s="545"/>
      <c r="K2558" s="545" t="s">
        <v>13413</v>
      </c>
      <c r="L2558" s="545" t="s">
        <v>13854</v>
      </c>
      <c r="M2558" s="548" t="s">
        <v>13758</v>
      </c>
      <c r="N2558" s="545" t="s">
        <v>13413</v>
      </c>
      <c r="O2558" s="545" t="s">
        <v>13827</v>
      </c>
      <c r="P2558" s="549">
        <v>2775</v>
      </c>
      <c r="Q2558" s="549">
        <v>1</v>
      </c>
      <c r="R2558" s="549">
        <v>75</v>
      </c>
      <c r="S2558" s="548"/>
      <c r="T2558" s="548"/>
      <c r="U2558" s="99"/>
    </row>
    <row r="2559" spans="1:21" ht="19.5" customHeight="1">
      <c r="A2559" s="545">
        <v>3376</v>
      </c>
      <c r="B2559" s="545" t="s">
        <v>12170</v>
      </c>
      <c r="C2559" s="545" t="s">
        <v>216</v>
      </c>
      <c r="D2559" s="546"/>
      <c r="E2559" s="171" t="str">
        <f t="shared" si="39"/>
        <v>1900</v>
      </c>
      <c r="F2559" s="547">
        <v>0</v>
      </c>
      <c r="G2559" s="548">
        <v>0</v>
      </c>
      <c r="H2559" s="547">
        <v>0</v>
      </c>
      <c r="I2559" s="545" t="s">
        <v>12665</v>
      </c>
      <c r="J2559" s="545"/>
      <c r="K2559" s="545" t="s">
        <v>16233</v>
      </c>
      <c r="L2559" s="545" t="s">
        <v>16234</v>
      </c>
      <c r="M2559" s="548" t="s">
        <v>13758</v>
      </c>
      <c r="N2559" s="545" t="s">
        <v>13413</v>
      </c>
      <c r="O2559" s="545" t="s">
        <v>16235</v>
      </c>
      <c r="P2559" s="549">
        <v>2776</v>
      </c>
      <c r="Q2559" s="549">
        <v>1</v>
      </c>
      <c r="R2559" s="549">
        <v>75</v>
      </c>
      <c r="S2559" s="548"/>
      <c r="T2559" s="548"/>
      <c r="U2559" s="99"/>
    </row>
    <row r="2560" spans="1:21" ht="19.5" customHeight="1">
      <c r="A2560" s="545">
        <v>3377</v>
      </c>
      <c r="B2560" s="545" t="s">
        <v>11217</v>
      </c>
      <c r="C2560" s="545" t="s">
        <v>216</v>
      </c>
      <c r="D2560" s="546"/>
      <c r="E2560" s="171" t="str">
        <f t="shared" si="39"/>
        <v>1900</v>
      </c>
      <c r="F2560" s="547">
        <v>0</v>
      </c>
      <c r="G2560" s="548">
        <v>0</v>
      </c>
      <c r="H2560" s="547">
        <v>0</v>
      </c>
      <c r="I2560" s="545" t="s">
        <v>12665</v>
      </c>
      <c r="J2560" s="545"/>
      <c r="K2560" s="545" t="s">
        <v>13413</v>
      </c>
      <c r="L2560" s="545" t="s">
        <v>16236</v>
      </c>
      <c r="M2560" s="548" t="s">
        <v>13758</v>
      </c>
      <c r="N2560" s="545" t="s">
        <v>22188</v>
      </c>
      <c r="O2560" s="545" t="s">
        <v>13827</v>
      </c>
      <c r="P2560" s="549">
        <v>2777</v>
      </c>
      <c r="Q2560" s="549">
        <v>1</v>
      </c>
      <c r="R2560" s="549">
        <v>75</v>
      </c>
      <c r="S2560" s="548"/>
      <c r="T2560" s="548">
        <v>4</v>
      </c>
      <c r="U2560" s="99"/>
    </row>
    <row r="2561" spans="1:21" ht="19.5" customHeight="1">
      <c r="A2561" s="545">
        <v>3378</v>
      </c>
      <c r="B2561" s="545" t="s">
        <v>4553</v>
      </c>
      <c r="C2561" s="545" t="s">
        <v>216</v>
      </c>
      <c r="D2561" s="546"/>
      <c r="E2561" s="171" t="str">
        <f t="shared" si="39"/>
        <v>1900</v>
      </c>
      <c r="F2561" s="547">
        <v>0</v>
      </c>
      <c r="G2561" s="548">
        <v>0</v>
      </c>
      <c r="H2561" s="547">
        <v>0</v>
      </c>
      <c r="I2561" s="545" t="s">
        <v>12692</v>
      </c>
      <c r="J2561" s="545"/>
      <c r="K2561" s="545" t="s">
        <v>13413</v>
      </c>
      <c r="L2561" s="545" t="s">
        <v>16237</v>
      </c>
      <c r="M2561" s="548" t="s">
        <v>13843</v>
      </c>
      <c r="N2561" s="545" t="s">
        <v>13413</v>
      </c>
      <c r="O2561" s="545" t="s">
        <v>13413</v>
      </c>
      <c r="P2561" s="549">
        <v>2778</v>
      </c>
      <c r="Q2561" s="549">
        <v>5</v>
      </c>
      <c r="R2561" s="549">
        <v>107</v>
      </c>
      <c r="S2561" s="548"/>
      <c r="T2561" s="548"/>
      <c r="U2561" s="99"/>
    </row>
    <row r="2562" spans="1:21" ht="19.5" customHeight="1">
      <c r="A2562" s="545">
        <v>3379</v>
      </c>
      <c r="B2562" s="545" t="s">
        <v>11216</v>
      </c>
      <c r="C2562" s="545" t="s">
        <v>221</v>
      </c>
      <c r="D2562" s="546"/>
      <c r="E2562" s="171" t="str">
        <f t="shared" si="39"/>
        <v>1900</v>
      </c>
      <c r="F2562" s="547">
        <v>0</v>
      </c>
      <c r="G2562" s="548">
        <v>0</v>
      </c>
      <c r="H2562" s="547">
        <v>0</v>
      </c>
      <c r="I2562" s="545" t="s">
        <v>12684</v>
      </c>
      <c r="J2562" s="545"/>
      <c r="K2562" s="545" t="s">
        <v>13413</v>
      </c>
      <c r="L2562" s="545" t="s">
        <v>15681</v>
      </c>
      <c r="M2562" s="548" t="s">
        <v>13758</v>
      </c>
      <c r="N2562" s="545" t="s">
        <v>13413</v>
      </c>
      <c r="O2562" s="545" t="s">
        <v>16238</v>
      </c>
      <c r="P2562" s="549">
        <v>2779</v>
      </c>
      <c r="Q2562" s="549">
        <v>1</v>
      </c>
      <c r="R2562" s="549">
        <v>95</v>
      </c>
      <c r="S2562" s="548"/>
      <c r="T2562" s="548"/>
      <c r="U2562" s="99"/>
    </row>
    <row r="2563" spans="1:21" ht="19.5" customHeight="1">
      <c r="A2563" s="545">
        <v>3380</v>
      </c>
      <c r="B2563" s="545" t="s">
        <v>877</v>
      </c>
      <c r="C2563" s="545" t="s">
        <v>221</v>
      </c>
      <c r="D2563" s="546"/>
      <c r="E2563" s="171" t="str">
        <f t="shared" si="39"/>
        <v>1900</v>
      </c>
      <c r="F2563" s="547">
        <v>0</v>
      </c>
      <c r="G2563" s="548">
        <v>0</v>
      </c>
      <c r="H2563" s="547">
        <v>0</v>
      </c>
      <c r="I2563" s="545" t="s">
        <v>12684</v>
      </c>
      <c r="J2563" s="545"/>
      <c r="K2563" s="545" t="s">
        <v>13413</v>
      </c>
      <c r="L2563" s="545" t="s">
        <v>15681</v>
      </c>
      <c r="M2563" s="548" t="s">
        <v>13758</v>
      </c>
      <c r="N2563" s="545" t="s">
        <v>13413</v>
      </c>
      <c r="O2563" s="545" t="s">
        <v>16239</v>
      </c>
      <c r="P2563" s="549">
        <v>2780</v>
      </c>
      <c r="Q2563" s="549">
        <v>1</v>
      </c>
      <c r="R2563" s="549">
        <v>95</v>
      </c>
      <c r="S2563" s="548"/>
      <c r="T2563" s="548"/>
      <c r="U2563" s="99"/>
    </row>
    <row r="2564" spans="1:21" ht="19.5" customHeight="1">
      <c r="A2564" s="545">
        <v>3381</v>
      </c>
      <c r="B2564" s="545" t="s">
        <v>11215</v>
      </c>
      <c r="C2564" s="545" t="s">
        <v>221</v>
      </c>
      <c r="D2564" s="546"/>
      <c r="E2564" s="171" t="str">
        <f t="shared" ref="E2564:E2627" si="40">TEXT(D2564,"YYYY")</f>
        <v>1900</v>
      </c>
      <c r="F2564" s="547">
        <v>0</v>
      </c>
      <c r="G2564" s="548">
        <v>0</v>
      </c>
      <c r="H2564" s="547">
        <v>0</v>
      </c>
      <c r="I2564" s="545" t="s">
        <v>12684</v>
      </c>
      <c r="J2564" s="545"/>
      <c r="K2564" s="545" t="s">
        <v>13413</v>
      </c>
      <c r="L2564" s="545" t="s">
        <v>15681</v>
      </c>
      <c r="M2564" s="548" t="s">
        <v>13758</v>
      </c>
      <c r="N2564" s="545" t="s">
        <v>13413</v>
      </c>
      <c r="O2564" s="545" t="s">
        <v>16240</v>
      </c>
      <c r="P2564" s="549">
        <v>2781</v>
      </c>
      <c r="Q2564" s="549">
        <v>1</v>
      </c>
      <c r="R2564" s="549">
        <v>95</v>
      </c>
      <c r="S2564" s="548"/>
      <c r="T2564" s="548"/>
      <c r="U2564" s="99"/>
    </row>
    <row r="2565" spans="1:21" ht="19.5" customHeight="1">
      <c r="A2565" s="545">
        <v>3382</v>
      </c>
      <c r="B2565" s="545" t="s">
        <v>876</v>
      </c>
      <c r="C2565" s="545" t="s">
        <v>221</v>
      </c>
      <c r="D2565" s="546"/>
      <c r="E2565" s="171" t="str">
        <f t="shared" si="40"/>
        <v>1900</v>
      </c>
      <c r="F2565" s="547">
        <v>0</v>
      </c>
      <c r="G2565" s="548">
        <v>0</v>
      </c>
      <c r="H2565" s="547">
        <v>0</v>
      </c>
      <c r="I2565" s="545" t="s">
        <v>12684</v>
      </c>
      <c r="J2565" s="545"/>
      <c r="K2565" s="545" t="s">
        <v>13413</v>
      </c>
      <c r="L2565" s="545" t="s">
        <v>15681</v>
      </c>
      <c r="M2565" s="548" t="s">
        <v>13758</v>
      </c>
      <c r="N2565" s="545" t="s">
        <v>13413</v>
      </c>
      <c r="O2565" s="545" t="s">
        <v>16241</v>
      </c>
      <c r="P2565" s="549">
        <v>2782</v>
      </c>
      <c r="Q2565" s="549">
        <v>1</v>
      </c>
      <c r="R2565" s="549">
        <v>95</v>
      </c>
      <c r="S2565" s="548"/>
      <c r="T2565" s="548"/>
      <c r="U2565" s="99"/>
    </row>
    <row r="2566" spans="1:21" ht="19.5" customHeight="1">
      <c r="A2566" s="545">
        <v>3383</v>
      </c>
      <c r="B2566" s="545" t="s">
        <v>11214</v>
      </c>
      <c r="C2566" s="545" t="s">
        <v>221</v>
      </c>
      <c r="D2566" s="546"/>
      <c r="E2566" s="171" t="str">
        <f t="shared" si="40"/>
        <v>1900</v>
      </c>
      <c r="F2566" s="547">
        <v>0</v>
      </c>
      <c r="G2566" s="548">
        <v>0</v>
      </c>
      <c r="H2566" s="547">
        <v>0</v>
      </c>
      <c r="I2566" s="545" t="s">
        <v>12684</v>
      </c>
      <c r="J2566" s="545"/>
      <c r="K2566" s="545" t="s">
        <v>13413</v>
      </c>
      <c r="L2566" s="545" t="s">
        <v>16242</v>
      </c>
      <c r="M2566" s="548" t="s">
        <v>13758</v>
      </c>
      <c r="N2566" s="545" t="s">
        <v>13413</v>
      </c>
      <c r="O2566" s="545" t="s">
        <v>16243</v>
      </c>
      <c r="P2566" s="549">
        <v>2783</v>
      </c>
      <c r="Q2566" s="549">
        <v>1</v>
      </c>
      <c r="R2566" s="549">
        <v>95</v>
      </c>
      <c r="S2566" s="548"/>
      <c r="T2566" s="548"/>
      <c r="U2566" s="99"/>
    </row>
    <row r="2567" spans="1:21" ht="19.5" customHeight="1">
      <c r="A2567" s="545">
        <v>3384</v>
      </c>
      <c r="B2567" s="545" t="s">
        <v>808</v>
      </c>
      <c r="C2567" s="545" t="s">
        <v>221</v>
      </c>
      <c r="D2567" s="546"/>
      <c r="E2567" s="171" t="str">
        <f t="shared" si="40"/>
        <v>1900</v>
      </c>
      <c r="F2567" s="547">
        <v>0</v>
      </c>
      <c r="G2567" s="548">
        <v>0</v>
      </c>
      <c r="H2567" s="547">
        <v>0</v>
      </c>
      <c r="I2567" s="545" t="s">
        <v>12684</v>
      </c>
      <c r="J2567" s="545"/>
      <c r="K2567" s="545" t="s">
        <v>13413</v>
      </c>
      <c r="L2567" s="545" t="s">
        <v>16244</v>
      </c>
      <c r="M2567" s="548" t="s">
        <v>13758</v>
      </c>
      <c r="N2567" s="545" t="s">
        <v>13413</v>
      </c>
      <c r="O2567" s="545" t="s">
        <v>13413</v>
      </c>
      <c r="P2567" s="549">
        <v>2784</v>
      </c>
      <c r="Q2567" s="549">
        <v>1</v>
      </c>
      <c r="R2567" s="549">
        <v>95</v>
      </c>
      <c r="S2567" s="548"/>
      <c r="T2567" s="548"/>
      <c r="U2567" s="99"/>
    </row>
    <row r="2568" spans="1:21" ht="19.5" customHeight="1">
      <c r="A2568" s="545">
        <v>3385</v>
      </c>
      <c r="B2568" s="545" t="s">
        <v>806</v>
      </c>
      <c r="C2568" s="545" t="s">
        <v>221</v>
      </c>
      <c r="D2568" s="546"/>
      <c r="E2568" s="171" t="str">
        <f t="shared" si="40"/>
        <v>1900</v>
      </c>
      <c r="F2568" s="547">
        <v>0</v>
      </c>
      <c r="G2568" s="548">
        <v>0</v>
      </c>
      <c r="H2568" s="547">
        <v>0</v>
      </c>
      <c r="I2568" s="545" t="s">
        <v>12684</v>
      </c>
      <c r="J2568" s="545"/>
      <c r="K2568" s="545" t="s">
        <v>13413</v>
      </c>
      <c r="L2568" s="545" t="s">
        <v>16245</v>
      </c>
      <c r="M2568" s="548" t="s">
        <v>13758</v>
      </c>
      <c r="N2568" s="545" t="s">
        <v>13413</v>
      </c>
      <c r="O2568" s="545" t="s">
        <v>13413</v>
      </c>
      <c r="P2568" s="549">
        <v>2785</v>
      </c>
      <c r="Q2568" s="549">
        <v>1</v>
      </c>
      <c r="R2568" s="549">
        <v>95</v>
      </c>
      <c r="S2568" s="548"/>
      <c r="T2568" s="548"/>
      <c r="U2568" s="99"/>
    </row>
    <row r="2569" spans="1:21" ht="19.5" customHeight="1">
      <c r="A2569" s="545">
        <v>3386</v>
      </c>
      <c r="B2569" s="545" t="s">
        <v>3293</v>
      </c>
      <c r="C2569" s="545" t="s">
        <v>5217</v>
      </c>
      <c r="D2569" s="546">
        <v>46056</v>
      </c>
      <c r="E2569" s="171" t="str">
        <f t="shared" si="40"/>
        <v>2026</v>
      </c>
      <c r="F2569" s="547">
        <v>122563</v>
      </c>
      <c r="G2569" s="548">
        <v>0</v>
      </c>
      <c r="H2569" s="547">
        <v>122563</v>
      </c>
      <c r="I2569" s="545" t="s">
        <v>12653</v>
      </c>
      <c r="J2569" s="545" t="s">
        <v>13299</v>
      </c>
      <c r="K2569" s="545" t="s">
        <v>16246</v>
      </c>
      <c r="L2569" s="545" t="s">
        <v>13413</v>
      </c>
      <c r="M2569" s="548" t="s">
        <v>13813</v>
      </c>
      <c r="N2569" s="545" t="s">
        <v>13413</v>
      </c>
      <c r="O2569" s="545" t="s">
        <v>13413</v>
      </c>
      <c r="P2569" s="549">
        <v>2786</v>
      </c>
      <c r="Q2569" s="549">
        <v>3</v>
      </c>
      <c r="R2569" s="549">
        <v>160</v>
      </c>
      <c r="S2569" s="548">
        <v>443</v>
      </c>
      <c r="T2569" s="548"/>
      <c r="U2569" s="99"/>
    </row>
    <row r="2570" spans="1:21" ht="19.5" customHeight="1">
      <c r="A2570" s="545">
        <v>3387</v>
      </c>
      <c r="B2570" s="545" t="s">
        <v>11213</v>
      </c>
      <c r="C2570" s="545" t="s">
        <v>221</v>
      </c>
      <c r="D2570" s="546"/>
      <c r="E2570" s="171" t="str">
        <f t="shared" si="40"/>
        <v>1900</v>
      </c>
      <c r="F2570" s="547">
        <v>0</v>
      </c>
      <c r="G2570" s="548">
        <v>0</v>
      </c>
      <c r="H2570" s="547">
        <v>0</v>
      </c>
      <c r="I2570" s="545" t="s">
        <v>12684</v>
      </c>
      <c r="J2570" s="545"/>
      <c r="K2570" s="545" t="s">
        <v>13413</v>
      </c>
      <c r="L2570" s="545" t="s">
        <v>16247</v>
      </c>
      <c r="M2570" s="548" t="s">
        <v>13758</v>
      </c>
      <c r="N2570" s="545" t="s">
        <v>13413</v>
      </c>
      <c r="O2570" s="545" t="s">
        <v>13413</v>
      </c>
      <c r="P2570" s="549">
        <v>2787</v>
      </c>
      <c r="Q2570" s="549">
        <v>1</v>
      </c>
      <c r="R2570" s="549">
        <v>95</v>
      </c>
      <c r="S2570" s="548"/>
      <c r="T2570" s="548"/>
      <c r="U2570" s="99"/>
    </row>
    <row r="2571" spans="1:21" ht="19.5" customHeight="1">
      <c r="A2571" s="545">
        <v>3388</v>
      </c>
      <c r="B2571" s="545" t="s">
        <v>11212</v>
      </c>
      <c r="C2571" s="545" t="s">
        <v>221</v>
      </c>
      <c r="D2571" s="546"/>
      <c r="E2571" s="171" t="str">
        <f t="shared" si="40"/>
        <v>1900</v>
      </c>
      <c r="F2571" s="547">
        <v>0</v>
      </c>
      <c r="G2571" s="548">
        <v>0</v>
      </c>
      <c r="H2571" s="547">
        <v>0</v>
      </c>
      <c r="I2571" s="545" t="s">
        <v>12684</v>
      </c>
      <c r="J2571" s="545"/>
      <c r="K2571" s="545" t="s">
        <v>13413</v>
      </c>
      <c r="L2571" s="545" t="s">
        <v>16244</v>
      </c>
      <c r="M2571" s="548" t="s">
        <v>13758</v>
      </c>
      <c r="N2571" s="545" t="s">
        <v>13413</v>
      </c>
      <c r="O2571" s="545" t="s">
        <v>13413</v>
      </c>
      <c r="P2571" s="549">
        <v>2788</v>
      </c>
      <c r="Q2571" s="549">
        <v>1</v>
      </c>
      <c r="R2571" s="549">
        <v>95</v>
      </c>
      <c r="S2571" s="548"/>
      <c r="T2571" s="548"/>
      <c r="U2571" s="99"/>
    </row>
    <row r="2572" spans="1:21" ht="19.5" customHeight="1">
      <c r="A2572" s="545">
        <v>3389</v>
      </c>
      <c r="B2572" s="545" t="s">
        <v>805</v>
      </c>
      <c r="C2572" s="545" t="s">
        <v>221</v>
      </c>
      <c r="D2572" s="546"/>
      <c r="E2572" s="171" t="str">
        <f t="shared" si="40"/>
        <v>1900</v>
      </c>
      <c r="F2572" s="547">
        <v>0</v>
      </c>
      <c r="G2572" s="548">
        <v>0</v>
      </c>
      <c r="H2572" s="547">
        <v>0</v>
      </c>
      <c r="I2572" s="545" t="s">
        <v>12684</v>
      </c>
      <c r="J2572" s="545"/>
      <c r="K2572" s="545" t="s">
        <v>13413</v>
      </c>
      <c r="L2572" s="545" t="s">
        <v>16248</v>
      </c>
      <c r="M2572" s="548" t="s">
        <v>13758</v>
      </c>
      <c r="N2572" s="545" t="s">
        <v>13413</v>
      </c>
      <c r="O2572" s="545" t="s">
        <v>13413</v>
      </c>
      <c r="P2572" s="549">
        <v>2789</v>
      </c>
      <c r="Q2572" s="549">
        <v>1</v>
      </c>
      <c r="R2572" s="549">
        <v>95</v>
      </c>
      <c r="S2572" s="548"/>
      <c r="T2572" s="548"/>
      <c r="U2572" s="99"/>
    </row>
    <row r="2573" spans="1:21" ht="19.5" customHeight="1">
      <c r="A2573" s="545">
        <v>3390</v>
      </c>
      <c r="B2573" s="545" t="s">
        <v>11211</v>
      </c>
      <c r="C2573" s="545" t="s">
        <v>221</v>
      </c>
      <c r="D2573" s="546"/>
      <c r="E2573" s="171" t="str">
        <f t="shared" si="40"/>
        <v>1900</v>
      </c>
      <c r="F2573" s="547">
        <v>0</v>
      </c>
      <c r="G2573" s="548">
        <v>0</v>
      </c>
      <c r="H2573" s="547">
        <v>0</v>
      </c>
      <c r="I2573" s="545" t="s">
        <v>12684</v>
      </c>
      <c r="J2573" s="545"/>
      <c r="K2573" s="545" t="s">
        <v>13413</v>
      </c>
      <c r="L2573" s="545" t="s">
        <v>16247</v>
      </c>
      <c r="M2573" s="548" t="s">
        <v>13758</v>
      </c>
      <c r="N2573" s="545" t="s">
        <v>13413</v>
      </c>
      <c r="O2573" s="545" t="s">
        <v>13413</v>
      </c>
      <c r="P2573" s="549">
        <v>2790</v>
      </c>
      <c r="Q2573" s="549">
        <v>1</v>
      </c>
      <c r="R2573" s="549">
        <v>95</v>
      </c>
      <c r="S2573" s="548"/>
      <c r="T2573" s="548"/>
      <c r="U2573" s="99"/>
    </row>
    <row r="2574" spans="1:21" ht="19.5" customHeight="1">
      <c r="A2574" s="545">
        <v>3391</v>
      </c>
      <c r="B2574" s="545" t="s">
        <v>11210</v>
      </c>
      <c r="C2574" s="545" t="s">
        <v>221</v>
      </c>
      <c r="D2574" s="546"/>
      <c r="E2574" s="171" t="str">
        <f t="shared" si="40"/>
        <v>1900</v>
      </c>
      <c r="F2574" s="547">
        <v>0</v>
      </c>
      <c r="G2574" s="548">
        <v>0</v>
      </c>
      <c r="H2574" s="547">
        <v>0</v>
      </c>
      <c r="I2574" s="545" t="s">
        <v>12684</v>
      </c>
      <c r="J2574" s="545"/>
      <c r="K2574" s="545" t="s">
        <v>13413</v>
      </c>
      <c r="L2574" s="545" t="s">
        <v>16249</v>
      </c>
      <c r="M2574" s="548" t="s">
        <v>13758</v>
      </c>
      <c r="N2574" s="545" t="s">
        <v>13413</v>
      </c>
      <c r="O2574" s="545" t="s">
        <v>13413</v>
      </c>
      <c r="P2574" s="549">
        <v>2791</v>
      </c>
      <c r="Q2574" s="549">
        <v>1</v>
      </c>
      <c r="R2574" s="549">
        <v>95</v>
      </c>
      <c r="S2574" s="548"/>
      <c r="T2574" s="548"/>
      <c r="U2574" s="99"/>
    </row>
    <row r="2575" spans="1:21" ht="19.5" customHeight="1">
      <c r="A2575" s="545">
        <v>3392</v>
      </c>
      <c r="B2575" s="545" t="s">
        <v>2037</v>
      </c>
      <c r="C2575" s="545" t="s">
        <v>216</v>
      </c>
      <c r="D2575" s="546"/>
      <c r="E2575" s="171" t="str">
        <f t="shared" si="40"/>
        <v>1900</v>
      </c>
      <c r="F2575" s="547">
        <v>0</v>
      </c>
      <c r="G2575" s="548">
        <v>0</v>
      </c>
      <c r="H2575" s="547">
        <v>0</v>
      </c>
      <c r="I2575" s="545" t="s">
        <v>12706</v>
      </c>
      <c r="J2575" s="545"/>
      <c r="K2575" s="545" t="s">
        <v>13413</v>
      </c>
      <c r="L2575" s="545" t="s">
        <v>13413</v>
      </c>
      <c r="M2575" s="548" t="s">
        <v>13758</v>
      </c>
      <c r="N2575" s="545" t="s">
        <v>13413</v>
      </c>
      <c r="O2575" s="545" t="s">
        <v>13413</v>
      </c>
      <c r="P2575" s="549">
        <v>2792</v>
      </c>
      <c r="Q2575" s="549">
        <v>1</v>
      </c>
      <c r="R2575" s="549">
        <v>128</v>
      </c>
      <c r="S2575" s="548"/>
      <c r="T2575" s="548"/>
      <c r="U2575" s="99"/>
    </row>
    <row r="2576" spans="1:21" ht="19.5" customHeight="1">
      <c r="A2576" s="545">
        <v>3393</v>
      </c>
      <c r="B2576" s="545" t="s">
        <v>11209</v>
      </c>
      <c r="C2576" s="545" t="s">
        <v>221</v>
      </c>
      <c r="D2576" s="546"/>
      <c r="E2576" s="171" t="str">
        <f t="shared" si="40"/>
        <v>1900</v>
      </c>
      <c r="F2576" s="547">
        <v>0</v>
      </c>
      <c r="G2576" s="548">
        <v>0</v>
      </c>
      <c r="H2576" s="547">
        <v>0</v>
      </c>
      <c r="I2576" s="545" t="s">
        <v>12684</v>
      </c>
      <c r="J2576" s="545"/>
      <c r="K2576" s="545" t="s">
        <v>13413</v>
      </c>
      <c r="L2576" s="545" t="s">
        <v>16250</v>
      </c>
      <c r="M2576" s="548" t="s">
        <v>13758</v>
      </c>
      <c r="N2576" s="545" t="s">
        <v>13413</v>
      </c>
      <c r="O2576" s="545" t="s">
        <v>13413</v>
      </c>
      <c r="P2576" s="549">
        <v>2793</v>
      </c>
      <c r="Q2576" s="549">
        <v>1</v>
      </c>
      <c r="R2576" s="549">
        <v>95</v>
      </c>
      <c r="S2576" s="548"/>
      <c r="T2576" s="548"/>
      <c r="U2576" s="99"/>
    </row>
    <row r="2577" spans="1:21" ht="19.5" customHeight="1">
      <c r="A2577" s="545">
        <v>3394</v>
      </c>
      <c r="B2577" s="545" t="s">
        <v>11208</v>
      </c>
      <c r="C2577" s="545" t="s">
        <v>221</v>
      </c>
      <c r="D2577" s="546"/>
      <c r="E2577" s="171" t="str">
        <f t="shared" si="40"/>
        <v>1900</v>
      </c>
      <c r="F2577" s="547">
        <v>0</v>
      </c>
      <c r="G2577" s="548">
        <v>0</v>
      </c>
      <c r="H2577" s="547">
        <v>0</v>
      </c>
      <c r="I2577" s="545" t="s">
        <v>12684</v>
      </c>
      <c r="J2577" s="545"/>
      <c r="K2577" s="545" t="s">
        <v>13413</v>
      </c>
      <c r="L2577" s="545" t="s">
        <v>16251</v>
      </c>
      <c r="M2577" s="548" t="s">
        <v>13758</v>
      </c>
      <c r="N2577" s="545" t="s">
        <v>13413</v>
      </c>
      <c r="O2577" s="545" t="s">
        <v>13413</v>
      </c>
      <c r="P2577" s="549">
        <v>2794</v>
      </c>
      <c r="Q2577" s="549">
        <v>1</v>
      </c>
      <c r="R2577" s="549">
        <v>95</v>
      </c>
      <c r="S2577" s="548"/>
      <c r="T2577" s="548"/>
      <c r="U2577" s="99"/>
    </row>
    <row r="2578" spans="1:21" ht="19.5" customHeight="1">
      <c r="A2578" s="545">
        <v>3395</v>
      </c>
      <c r="B2578" s="545" t="s">
        <v>11207</v>
      </c>
      <c r="C2578" s="545" t="s">
        <v>221</v>
      </c>
      <c r="D2578" s="546"/>
      <c r="E2578" s="171" t="str">
        <f t="shared" si="40"/>
        <v>1900</v>
      </c>
      <c r="F2578" s="547">
        <v>0</v>
      </c>
      <c r="G2578" s="548">
        <v>0</v>
      </c>
      <c r="H2578" s="547">
        <v>0</v>
      </c>
      <c r="I2578" s="545" t="s">
        <v>12684</v>
      </c>
      <c r="J2578" s="545"/>
      <c r="K2578" s="545" t="s">
        <v>13413</v>
      </c>
      <c r="L2578" s="545" t="s">
        <v>16252</v>
      </c>
      <c r="M2578" s="548" t="s">
        <v>13758</v>
      </c>
      <c r="N2578" s="545" t="s">
        <v>13413</v>
      </c>
      <c r="O2578" s="545" t="s">
        <v>13413</v>
      </c>
      <c r="P2578" s="549">
        <v>2795</v>
      </c>
      <c r="Q2578" s="549">
        <v>1</v>
      </c>
      <c r="R2578" s="549">
        <v>95</v>
      </c>
      <c r="S2578" s="548"/>
      <c r="T2578" s="548"/>
      <c r="U2578" s="99"/>
    </row>
    <row r="2579" spans="1:21" ht="19.5" customHeight="1">
      <c r="A2579" s="545">
        <v>3396</v>
      </c>
      <c r="B2579" s="545" t="s">
        <v>11206</v>
      </c>
      <c r="C2579" s="545" t="s">
        <v>216</v>
      </c>
      <c r="D2579" s="546"/>
      <c r="E2579" s="171" t="str">
        <f t="shared" si="40"/>
        <v>1900</v>
      </c>
      <c r="F2579" s="547">
        <v>0</v>
      </c>
      <c r="G2579" s="548">
        <v>0</v>
      </c>
      <c r="H2579" s="547">
        <v>0</v>
      </c>
      <c r="I2579" s="545" t="s">
        <v>12721</v>
      </c>
      <c r="J2579" s="545"/>
      <c r="K2579" s="545" t="s">
        <v>13413</v>
      </c>
      <c r="L2579" s="545" t="s">
        <v>16253</v>
      </c>
      <c r="M2579" s="548" t="s">
        <v>13758</v>
      </c>
      <c r="N2579" s="545" t="s">
        <v>13413</v>
      </c>
      <c r="O2579" s="545" t="s">
        <v>16254</v>
      </c>
      <c r="P2579" s="549">
        <v>2796</v>
      </c>
      <c r="Q2579" s="549">
        <v>1</v>
      </c>
      <c r="R2579" s="549">
        <v>144</v>
      </c>
      <c r="S2579" s="548"/>
      <c r="T2579" s="548"/>
      <c r="U2579" s="99"/>
    </row>
    <row r="2580" spans="1:21" ht="19.5" customHeight="1">
      <c r="A2580" s="545">
        <v>3397</v>
      </c>
      <c r="B2580" s="545" t="s">
        <v>11205</v>
      </c>
      <c r="C2580" s="545" t="s">
        <v>216</v>
      </c>
      <c r="D2580" s="546"/>
      <c r="E2580" s="171" t="str">
        <f t="shared" si="40"/>
        <v>1900</v>
      </c>
      <c r="F2580" s="547">
        <v>0</v>
      </c>
      <c r="G2580" s="548">
        <v>0</v>
      </c>
      <c r="H2580" s="547">
        <v>0</v>
      </c>
      <c r="I2580" s="545" t="s">
        <v>12721</v>
      </c>
      <c r="J2580" s="545"/>
      <c r="K2580" s="545" t="s">
        <v>13413</v>
      </c>
      <c r="L2580" s="545" t="s">
        <v>16253</v>
      </c>
      <c r="M2580" s="548" t="s">
        <v>13758</v>
      </c>
      <c r="N2580" s="545" t="s">
        <v>13413</v>
      </c>
      <c r="O2580" s="545" t="s">
        <v>16254</v>
      </c>
      <c r="P2580" s="549">
        <v>2797</v>
      </c>
      <c r="Q2580" s="549">
        <v>1</v>
      </c>
      <c r="R2580" s="549">
        <v>144</v>
      </c>
      <c r="S2580" s="548"/>
      <c r="T2580" s="548"/>
      <c r="U2580" s="99"/>
    </row>
    <row r="2581" spans="1:21" ht="19.5" customHeight="1">
      <c r="A2581" s="545">
        <v>3398</v>
      </c>
      <c r="B2581" s="545" t="s">
        <v>11204</v>
      </c>
      <c r="C2581" s="545" t="s">
        <v>216</v>
      </c>
      <c r="D2581" s="546"/>
      <c r="E2581" s="171" t="str">
        <f t="shared" si="40"/>
        <v>1900</v>
      </c>
      <c r="F2581" s="547">
        <v>0</v>
      </c>
      <c r="G2581" s="548">
        <v>0</v>
      </c>
      <c r="H2581" s="547">
        <v>0</v>
      </c>
      <c r="I2581" s="545" t="s">
        <v>12721</v>
      </c>
      <c r="J2581" s="545"/>
      <c r="K2581" s="545" t="s">
        <v>13413</v>
      </c>
      <c r="L2581" s="545" t="s">
        <v>16253</v>
      </c>
      <c r="M2581" s="548" t="s">
        <v>13758</v>
      </c>
      <c r="N2581" s="545" t="s">
        <v>13413</v>
      </c>
      <c r="O2581" s="545" t="s">
        <v>16254</v>
      </c>
      <c r="P2581" s="549">
        <v>2798</v>
      </c>
      <c r="Q2581" s="549">
        <v>1</v>
      </c>
      <c r="R2581" s="549">
        <v>144</v>
      </c>
      <c r="S2581" s="548"/>
      <c r="T2581" s="548"/>
      <c r="U2581" s="99"/>
    </row>
    <row r="2582" spans="1:21" ht="19.5" customHeight="1">
      <c r="A2582" s="545">
        <v>3399</v>
      </c>
      <c r="B2582" s="545" t="s">
        <v>11203</v>
      </c>
      <c r="C2582" s="545" t="s">
        <v>216</v>
      </c>
      <c r="D2582" s="546"/>
      <c r="E2582" s="171" t="str">
        <f t="shared" si="40"/>
        <v>1900</v>
      </c>
      <c r="F2582" s="547">
        <v>0</v>
      </c>
      <c r="G2582" s="548">
        <v>0</v>
      </c>
      <c r="H2582" s="547">
        <v>0</v>
      </c>
      <c r="I2582" s="545" t="s">
        <v>12721</v>
      </c>
      <c r="J2582" s="545"/>
      <c r="K2582" s="545" t="s">
        <v>13413</v>
      </c>
      <c r="L2582" s="545" t="s">
        <v>16253</v>
      </c>
      <c r="M2582" s="548" t="s">
        <v>13758</v>
      </c>
      <c r="N2582" s="545" t="s">
        <v>13413</v>
      </c>
      <c r="O2582" s="545" t="s">
        <v>16255</v>
      </c>
      <c r="P2582" s="549">
        <v>2799</v>
      </c>
      <c r="Q2582" s="549">
        <v>1</v>
      </c>
      <c r="R2582" s="549">
        <v>144</v>
      </c>
      <c r="S2582" s="548"/>
      <c r="T2582" s="548"/>
      <c r="U2582" s="99"/>
    </row>
    <row r="2583" spans="1:21" ht="19.5" customHeight="1">
      <c r="A2583" s="545">
        <v>3400</v>
      </c>
      <c r="B2583" s="545" t="s">
        <v>11202</v>
      </c>
      <c r="C2583" s="545" t="s">
        <v>216</v>
      </c>
      <c r="D2583" s="546"/>
      <c r="E2583" s="171" t="str">
        <f t="shared" si="40"/>
        <v>1900</v>
      </c>
      <c r="F2583" s="547">
        <v>0</v>
      </c>
      <c r="G2583" s="548">
        <v>0</v>
      </c>
      <c r="H2583" s="547">
        <v>0</v>
      </c>
      <c r="I2583" s="545" t="s">
        <v>12721</v>
      </c>
      <c r="J2583" s="545"/>
      <c r="K2583" s="545" t="s">
        <v>13413</v>
      </c>
      <c r="L2583" s="545" t="s">
        <v>14610</v>
      </c>
      <c r="M2583" s="548" t="s">
        <v>13758</v>
      </c>
      <c r="N2583" s="545" t="s">
        <v>13413</v>
      </c>
      <c r="O2583" s="545" t="s">
        <v>16254</v>
      </c>
      <c r="P2583" s="549">
        <v>2800</v>
      </c>
      <c r="Q2583" s="549">
        <v>1</v>
      </c>
      <c r="R2583" s="549">
        <v>144</v>
      </c>
      <c r="S2583" s="548"/>
      <c r="T2583" s="548"/>
      <c r="U2583" s="99"/>
    </row>
    <row r="2584" spans="1:21" ht="19.5" customHeight="1">
      <c r="A2584" s="545">
        <v>3401</v>
      </c>
      <c r="B2584" s="545" t="s">
        <v>11201</v>
      </c>
      <c r="C2584" s="545" t="s">
        <v>216</v>
      </c>
      <c r="D2584" s="546"/>
      <c r="E2584" s="171" t="str">
        <f t="shared" si="40"/>
        <v>1900</v>
      </c>
      <c r="F2584" s="547">
        <v>0</v>
      </c>
      <c r="G2584" s="548">
        <v>0</v>
      </c>
      <c r="H2584" s="547">
        <v>0</v>
      </c>
      <c r="I2584" s="545" t="s">
        <v>12721</v>
      </c>
      <c r="J2584" s="545"/>
      <c r="K2584" s="545" t="s">
        <v>13413</v>
      </c>
      <c r="L2584" s="545" t="s">
        <v>14610</v>
      </c>
      <c r="M2584" s="548" t="s">
        <v>13758</v>
      </c>
      <c r="N2584" s="545" t="s">
        <v>13413</v>
      </c>
      <c r="O2584" s="545" t="s">
        <v>16254</v>
      </c>
      <c r="P2584" s="549">
        <v>2801</v>
      </c>
      <c r="Q2584" s="549">
        <v>1</v>
      </c>
      <c r="R2584" s="549">
        <v>144</v>
      </c>
      <c r="S2584" s="548"/>
      <c r="T2584" s="548"/>
      <c r="U2584" s="99"/>
    </row>
    <row r="2585" spans="1:21" ht="19.5" customHeight="1">
      <c r="A2585" s="545">
        <v>3402</v>
      </c>
      <c r="B2585" s="545" t="s">
        <v>11200</v>
      </c>
      <c r="C2585" s="545" t="s">
        <v>216</v>
      </c>
      <c r="D2585" s="546"/>
      <c r="E2585" s="171" t="str">
        <f t="shared" si="40"/>
        <v>1900</v>
      </c>
      <c r="F2585" s="547">
        <v>0</v>
      </c>
      <c r="G2585" s="548">
        <v>0</v>
      </c>
      <c r="H2585" s="547">
        <v>0</v>
      </c>
      <c r="I2585" s="545" t="s">
        <v>12721</v>
      </c>
      <c r="J2585" s="545"/>
      <c r="K2585" s="545" t="s">
        <v>13413</v>
      </c>
      <c r="L2585" s="545" t="s">
        <v>14610</v>
      </c>
      <c r="M2585" s="548" t="s">
        <v>13758</v>
      </c>
      <c r="N2585" s="545" t="s">
        <v>13413</v>
      </c>
      <c r="O2585" s="545" t="s">
        <v>16254</v>
      </c>
      <c r="P2585" s="549">
        <v>2802</v>
      </c>
      <c r="Q2585" s="549">
        <v>1</v>
      </c>
      <c r="R2585" s="549">
        <v>144</v>
      </c>
      <c r="S2585" s="548"/>
      <c r="T2585" s="548"/>
      <c r="U2585" s="99"/>
    </row>
    <row r="2586" spans="1:21" ht="19.5" customHeight="1">
      <c r="A2586" s="545">
        <v>3403</v>
      </c>
      <c r="B2586" s="545" t="s">
        <v>11199</v>
      </c>
      <c r="C2586" s="545" t="s">
        <v>216</v>
      </c>
      <c r="D2586" s="546"/>
      <c r="E2586" s="171" t="str">
        <f t="shared" si="40"/>
        <v>1900</v>
      </c>
      <c r="F2586" s="547">
        <v>0</v>
      </c>
      <c r="G2586" s="548">
        <v>0</v>
      </c>
      <c r="H2586" s="547">
        <v>0</v>
      </c>
      <c r="I2586" s="545" t="s">
        <v>12721</v>
      </c>
      <c r="J2586" s="545"/>
      <c r="K2586" s="545" t="s">
        <v>13413</v>
      </c>
      <c r="L2586" s="545" t="s">
        <v>14610</v>
      </c>
      <c r="M2586" s="548" t="s">
        <v>13758</v>
      </c>
      <c r="N2586" s="545" t="s">
        <v>13413</v>
      </c>
      <c r="O2586" s="545" t="s">
        <v>16255</v>
      </c>
      <c r="P2586" s="549">
        <v>2803</v>
      </c>
      <c r="Q2586" s="549">
        <v>1</v>
      </c>
      <c r="R2586" s="549">
        <v>144</v>
      </c>
      <c r="S2586" s="548"/>
      <c r="T2586" s="548"/>
      <c r="U2586" s="99"/>
    </row>
    <row r="2587" spans="1:21" ht="19.5" customHeight="1">
      <c r="A2587" s="545">
        <v>3404</v>
      </c>
      <c r="B2587" s="545" t="s">
        <v>11198</v>
      </c>
      <c r="C2587" s="545" t="s">
        <v>216</v>
      </c>
      <c r="D2587" s="546"/>
      <c r="E2587" s="171" t="str">
        <f t="shared" si="40"/>
        <v>1900</v>
      </c>
      <c r="F2587" s="547">
        <v>0</v>
      </c>
      <c r="G2587" s="548">
        <v>0</v>
      </c>
      <c r="H2587" s="547">
        <v>0</v>
      </c>
      <c r="I2587" s="545" t="s">
        <v>12721</v>
      </c>
      <c r="J2587" s="545"/>
      <c r="K2587" s="545" t="s">
        <v>13413</v>
      </c>
      <c r="L2587" s="545" t="s">
        <v>14611</v>
      </c>
      <c r="M2587" s="548" t="s">
        <v>13758</v>
      </c>
      <c r="N2587" s="545" t="s">
        <v>13413</v>
      </c>
      <c r="O2587" s="545" t="s">
        <v>16256</v>
      </c>
      <c r="P2587" s="549">
        <v>2804</v>
      </c>
      <c r="Q2587" s="549">
        <v>1</v>
      </c>
      <c r="R2587" s="549">
        <v>144</v>
      </c>
      <c r="S2587" s="548"/>
      <c r="T2587" s="548"/>
      <c r="U2587" s="99"/>
    </row>
    <row r="2588" spans="1:21" ht="19.5" customHeight="1">
      <c r="A2588" s="545">
        <v>3405</v>
      </c>
      <c r="B2588" s="545" t="s">
        <v>11197</v>
      </c>
      <c r="C2588" s="545" t="s">
        <v>216</v>
      </c>
      <c r="D2588" s="546"/>
      <c r="E2588" s="171" t="str">
        <f t="shared" si="40"/>
        <v>1900</v>
      </c>
      <c r="F2588" s="547">
        <v>0</v>
      </c>
      <c r="G2588" s="548">
        <v>0</v>
      </c>
      <c r="H2588" s="547">
        <v>0</v>
      </c>
      <c r="I2588" s="545" t="s">
        <v>12721</v>
      </c>
      <c r="J2588" s="545"/>
      <c r="K2588" s="545" t="s">
        <v>13413</v>
      </c>
      <c r="L2588" s="545" t="s">
        <v>14611</v>
      </c>
      <c r="M2588" s="548" t="s">
        <v>13758</v>
      </c>
      <c r="N2588" s="545" t="s">
        <v>13413</v>
      </c>
      <c r="O2588" s="545" t="s">
        <v>16256</v>
      </c>
      <c r="P2588" s="549">
        <v>2805</v>
      </c>
      <c r="Q2588" s="549">
        <v>1</v>
      </c>
      <c r="R2588" s="549">
        <v>144</v>
      </c>
      <c r="S2588" s="548"/>
      <c r="T2588" s="548"/>
      <c r="U2588" s="99"/>
    </row>
    <row r="2589" spans="1:21" ht="19.5" customHeight="1">
      <c r="A2589" s="545">
        <v>3406</v>
      </c>
      <c r="B2589" s="545" t="s">
        <v>11196</v>
      </c>
      <c r="C2589" s="545" t="s">
        <v>216</v>
      </c>
      <c r="D2589" s="546"/>
      <c r="E2589" s="171" t="str">
        <f t="shared" si="40"/>
        <v>1900</v>
      </c>
      <c r="F2589" s="547">
        <v>0</v>
      </c>
      <c r="G2589" s="548">
        <v>0</v>
      </c>
      <c r="H2589" s="547">
        <v>0</v>
      </c>
      <c r="I2589" s="545" t="s">
        <v>12721</v>
      </c>
      <c r="J2589" s="545"/>
      <c r="K2589" s="545" t="s">
        <v>13413</v>
      </c>
      <c r="L2589" s="545" t="s">
        <v>14611</v>
      </c>
      <c r="M2589" s="548" t="s">
        <v>13758</v>
      </c>
      <c r="N2589" s="545" t="s">
        <v>13413</v>
      </c>
      <c r="O2589" s="545" t="s">
        <v>16256</v>
      </c>
      <c r="P2589" s="549">
        <v>2806</v>
      </c>
      <c r="Q2589" s="549">
        <v>1</v>
      </c>
      <c r="R2589" s="549">
        <v>144</v>
      </c>
      <c r="S2589" s="548"/>
      <c r="T2589" s="548"/>
      <c r="U2589" s="99"/>
    </row>
    <row r="2590" spans="1:21" ht="19.5" customHeight="1">
      <c r="A2590" s="545">
        <v>3407</v>
      </c>
      <c r="B2590" s="545" t="s">
        <v>2759</v>
      </c>
      <c r="C2590" s="545" t="s">
        <v>216</v>
      </c>
      <c r="D2590" s="546"/>
      <c r="E2590" s="171" t="str">
        <f t="shared" si="40"/>
        <v>1900</v>
      </c>
      <c r="F2590" s="547">
        <v>0</v>
      </c>
      <c r="G2590" s="548">
        <v>0</v>
      </c>
      <c r="H2590" s="547">
        <v>0</v>
      </c>
      <c r="I2590" s="545" t="s">
        <v>12721</v>
      </c>
      <c r="J2590" s="545"/>
      <c r="K2590" s="545" t="s">
        <v>13413</v>
      </c>
      <c r="L2590" s="545" t="s">
        <v>14611</v>
      </c>
      <c r="M2590" s="548" t="s">
        <v>13758</v>
      </c>
      <c r="N2590" s="545" t="s">
        <v>13413</v>
      </c>
      <c r="O2590" s="545" t="s">
        <v>16257</v>
      </c>
      <c r="P2590" s="549">
        <v>2807</v>
      </c>
      <c r="Q2590" s="549">
        <v>1</v>
      </c>
      <c r="R2590" s="549">
        <v>144</v>
      </c>
      <c r="S2590" s="548"/>
      <c r="T2590" s="548"/>
      <c r="U2590" s="99"/>
    </row>
    <row r="2591" spans="1:21" ht="19.5" customHeight="1">
      <c r="A2591" s="545">
        <v>3408</v>
      </c>
      <c r="B2591" s="545" t="s">
        <v>11195</v>
      </c>
      <c r="C2591" s="545" t="s">
        <v>216</v>
      </c>
      <c r="D2591" s="546"/>
      <c r="E2591" s="171" t="str">
        <f t="shared" si="40"/>
        <v>1900</v>
      </c>
      <c r="F2591" s="547">
        <v>0</v>
      </c>
      <c r="G2591" s="548">
        <v>0</v>
      </c>
      <c r="H2591" s="547">
        <v>0</v>
      </c>
      <c r="I2591" s="545" t="s">
        <v>12721</v>
      </c>
      <c r="J2591" s="545"/>
      <c r="K2591" s="545" t="s">
        <v>13413</v>
      </c>
      <c r="L2591" s="545" t="s">
        <v>14611</v>
      </c>
      <c r="M2591" s="548" t="s">
        <v>13758</v>
      </c>
      <c r="N2591" s="545" t="s">
        <v>13413</v>
      </c>
      <c r="O2591" s="545" t="s">
        <v>16257</v>
      </c>
      <c r="P2591" s="549">
        <v>2808</v>
      </c>
      <c r="Q2591" s="549">
        <v>1</v>
      </c>
      <c r="R2591" s="549">
        <v>144</v>
      </c>
      <c r="S2591" s="548"/>
      <c r="T2591" s="548"/>
      <c r="U2591" s="99"/>
    </row>
    <row r="2592" spans="1:21" ht="19.5" customHeight="1">
      <c r="A2592" s="545">
        <v>3409</v>
      </c>
      <c r="B2592" s="545" t="s">
        <v>11194</v>
      </c>
      <c r="C2592" s="545" t="s">
        <v>216</v>
      </c>
      <c r="D2592" s="546"/>
      <c r="E2592" s="171" t="str">
        <f t="shared" si="40"/>
        <v>1900</v>
      </c>
      <c r="F2592" s="547">
        <v>0</v>
      </c>
      <c r="G2592" s="548">
        <v>0</v>
      </c>
      <c r="H2592" s="547">
        <v>0</v>
      </c>
      <c r="I2592" s="545" t="s">
        <v>12721</v>
      </c>
      <c r="J2592" s="545"/>
      <c r="K2592" s="545" t="s">
        <v>13413</v>
      </c>
      <c r="L2592" s="545" t="s">
        <v>16258</v>
      </c>
      <c r="M2592" s="548" t="s">
        <v>13758</v>
      </c>
      <c r="N2592" s="545" t="s">
        <v>13413</v>
      </c>
      <c r="O2592" s="545" t="s">
        <v>16256</v>
      </c>
      <c r="P2592" s="549">
        <v>2809</v>
      </c>
      <c r="Q2592" s="549">
        <v>1</v>
      </c>
      <c r="R2592" s="549">
        <v>144</v>
      </c>
      <c r="S2592" s="548"/>
      <c r="T2592" s="548"/>
      <c r="U2592" s="99"/>
    </row>
    <row r="2593" spans="1:21" ht="19.5" customHeight="1">
      <c r="A2593" s="545">
        <v>3410</v>
      </c>
      <c r="B2593" s="545" t="s">
        <v>11193</v>
      </c>
      <c r="C2593" s="545" t="s">
        <v>216</v>
      </c>
      <c r="D2593" s="546"/>
      <c r="E2593" s="171" t="str">
        <f t="shared" si="40"/>
        <v>1900</v>
      </c>
      <c r="F2593" s="547">
        <v>0</v>
      </c>
      <c r="G2593" s="548">
        <v>0</v>
      </c>
      <c r="H2593" s="547">
        <v>0</v>
      </c>
      <c r="I2593" s="545" t="s">
        <v>12721</v>
      </c>
      <c r="J2593" s="545"/>
      <c r="K2593" s="545" t="s">
        <v>13413</v>
      </c>
      <c r="L2593" s="545" t="s">
        <v>16259</v>
      </c>
      <c r="M2593" s="548" t="s">
        <v>13758</v>
      </c>
      <c r="N2593" s="545" t="s">
        <v>13413</v>
      </c>
      <c r="O2593" s="545" t="s">
        <v>16256</v>
      </c>
      <c r="P2593" s="549">
        <v>2810</v>
      </c>
      <c r="Q2593" s="549">
        <v>1</v>
      </c>
      <c r="R2593" s="549">
        <v>144</v>
      </c>
      <c r="S2593" s="548"/>
      <c r="T2593" s="548"/>
      <c r="U2593" s="99"/>
    </row>
    <row r="2594" spans="1:21" ht="19.5" customHeight="1">
      <c r="A2594" s="545">
        <v>3411</v>
      </c>
      <c r="B2594" s="545" t="s">
        <v>11192</v>
      </c>
      <c r="C2594" s="545" t="s">
        <v>216</v>
      </c>
      <c r="D2594" s="546"/>
      <c r="E2594" s="171" t="str">
        <f t="shared" si="40"/>
        <v>1900</v>
      </c>
      <c r="F2594" s="547">
        <v>0</v>
      </c>
      <c r="G2594" s="548">
        <v>0</v>
      </c>
      <c r="H2594" s="547">
        <v>0</v>
      </c>
      <c r="I2594" s="545" t="s">
        <v>12721</v>
      </c>
      <c r="J2594" s="545"/>
      <c r="K2594" s="545" t="s">
        <v>13413</v>
      </c>
      <c r="L2594" s="545" t="s">
        <v>16258</v>
      </c>
      <c r="M2594" s="548" t="s">
        <v>13758</v>
      </c>
      <c r="N2594" s="545" t="s">
        <v>13413</v>
      </c>
      <c r="O2594" s="545" t="s">
        <v>16256</v>
      </c>
      <c r="P2594" s="549">
        <v>2811</v>
      </c>
      <c r="Q2594" s="549">
        <v>1</v>
      </c>
      <c r="R2594" s="549">
        <v>144</v>
      </c>
      <c r="S2594" s="548"/>
      <c r="T2594" s="548"/>
      <c r="U2594" s="99"/>
    </row>
    <row r="2595" spans="1:21" ht="19.5" customHeight="1">
      <c r="A2595" s="545">
        <v>3412</v>
      </c>
      <c r="B2595" s="545" t="s">
        <v>11191</v>
      </c>
      <c r="C2595" s="545" t="s">
        <v>216</v>
      </c>
      <c r="D2595" s="546"/>
      <c r="E2595" s="171" t="str">
        <f t="shared" si="40"/>
        <v>1900</v>
      </c>
      <c r="F2595" s="547">
        <v>0</v>
      </c>
      <c r="G2595" s="548">
        <v>0</v>
      </c>
      <c r="H2595" s="547">
        <v>0</v>
      </c>
      <c r="I2595" s="545" t="s">
        <v>12721</v>
      </c>
      <c r="J2595" s="545"/>
      <c r="K2595" s="545" t="s">
        <v>13413</v>
      </c>
      <c r="L2595" s="545" t="s">
        <v>14611</v>
      </c>
      <c r="M2595" s="548" t="s">
        <v>13758</v>
      </c>
      <c r="N2595" s="545" t="s">
        <v>13413</v>
      </c>
      <c r="O2595" s="545" t="s">
        <v>16257</v>
      </c>
      <c r="P2595" s="549">
        <v>2812</v>
      </c>
      <c r="Q2595" s="549">
        <v>1</v>
      </c>
      <c r="R2595" s="549">
        <v>144</v>
      </c>
      <c r="S2595" s="548"/>
      <c r="T2595" s="548"/>
      <c r="U2595" s="99"/>
    </row>
    <row r="2596" spans="1:21" ht="19.5" customHeight="1">
      <c r="A2596" s="545">
        <v>3413</v>
      </c>
      <c r="B2596" s="545" t="s">
        <v>11190</v>
      </c>
      <c r="C2596" s="545" t="s">
        <v>216</v>
      </c>
      <c r="D2596" s="546"/>
      <c r="E2596" s="171" t="str">
        <f t="shared" si="40"/>
        <v>1900</v>
      </c>
      <c r="F2596" s="547">
        <v>0</v>
      </c>
      <c r="G2596" s="548">
        <v>0</v>
      </c>
      <c r="H2596" s="547">
        <v>0</v>
      </c>
      <c r="I2596" s="545" t="s">
        <v>12721</v>
      </c>
      <c r="J2596" s="545"/>
      <c r="K2596" s="545" t="s">
        <v>13413</v>
      </c>
      <c r="L2596" s="545" t="s">
        <v>14611</v>
      </c>
      <c r="M2596" s="548" t="s">
        <v>13758</v>
      </c>
      <c r="N2596" s="545" t="s">
        <v>13413</v>
      </c>
      <c r="O2596" s="545" t="s">
        <v>14612</v>
      </c>
      <c r="P2596" s="549">
        <v>2813</v>
      </c>
      <c r="Q2596" s="549">
        <v>1</v>
      </c>
      <c r="R2596" s="549">
        <v>144</v>
      </c>
      <c r="S2596" s="548"/>
      <c r="T2596" s="548"/>
      <c r="U2596" s="99"/>
    </row>
    <row r="2597" spans="1:21" ht="19.5" customHeight="1">
      <c r="A2597" s="545">
        <v>3415</v>
      </c>
      <c r="B2597" s="545" t="s">
        <v>3724</v>
      </c>
      <c r="C2597" s="545" t="s">
        <v>857</v>
      </c>
      <c r="D2597" s="546"/>
      <c r="E2597" s="171" t="str">
        <f t="shared" si="40"/>
        <v>1900</v>
      </c>
      <c r="F2597" s="547">
        <v>0</v>
      </c>
      <c r="G2597" s="548">
        <v>0</v>
      </c>
      <c r="H2597" s="547">
        <v>0</v>
      </c>
      <c r="I2597" s="545" t="s">
        <v>12746</v>
      </c>
      <c r="J2597" s="545"/>
      <c r="K2597" s="545" t="s">
        <v>13413</v>
      </c>
      <c r="L2597" s="545" t="s">
        <v>16260</v>
      </c>
      <c r="M2597" s="548" t="s">
        <v>13758</v>
      </c>
      <c r="N2597" s="545" t="s">
        <v>22179</v>
      </c>
      <c r="O2597" s="545" t="s">
        <v>16261</v>
      </c>
      <c r="P2597" s="549">
        <v>2814</v>
      </c>
      <c r="Q2597" s="549">
        <v>1</v>
      </c>
      <c r="R2597" s="549">
        <v>29</v>
      </c>
      <c r="S2597" s="548"/>
      <c r="T2597" s="548">
        <v>173</v>
      </c>
      <c r="U2597" s="99"/>
    </row>
    <row r="2598" spans="1:21" ht="19.5" customHeight="1">
      <c r="A2598" s="545">
        <v>3416</v>
      </c>
      <c r="B2598" s="545" t="s">
        <v>11189</v>
      </c>
      <c r="C2598" s="545" t="s">
        <v>857</v>
      </c>
      <c r="D2598" s="546"/>
      <c r="E2598" s="171" t="str">
        <f t="shared" si="40"/>
        <v>1900</v>
      </c>
      <c r="F2598" s="547">
        <v>0</v>
      </c>
      <c r="G2598" s="548">
        <v>0</v>
      </c>
      <c r="H2598" s="547">
        <v>0</v>
      </c>
      <c r="I2598" s="545" t="s">
        <v>12746</v>
      </c>
      <c r="J2598" s="545"/>
      <c r="K2598" s="545" t="s">
        <v>16262</v>
      </c>
      <c r="L2598" s="545" t="s">
        <v>16260</v>
      </c>
      <c r="M2598" s="548" t="s">
        <v>13758</v>
      </c>
      <c r="N2598" s="545" t="s">
        <v>22179</v>
      </c>
      <c r="O2598" s="545" t="s">
        <v>16263</v>
      </c>
      <c r="P2598" s="549">
        <v>2815</v>
      </c>
      <c r="Q2598" s="549">
        <v>1</v>
      </c>
      <c r="R2598" s="549">
        <v>29</v>
      </c>
      <c r="S2598" s="548"/>
      <c r="T2598" s="548">
        <v>173</v>
      </c>
      <c r="U2598" s="99"/>
    </row>
    <row r="2599" spans="1:21" ht="19.5" customHeight="1">
      <c r="A2599" s="545">
        <v>3417</v>
      </c>
      <c r="B2599" s="545" t="s">
        <v>3740</v>
      </c>
      <c r="C2599" s="545" t="s">
        <v>216</v>
      </c>
      <c r="D2599" s="546"/>
      <c r="E2599" s="171" t="str">
        <f t="shared" si="40"/>
        <v>1900</v>
      </c>
      <c r="F2599" s="547">
        <v>0</v>
      </c>
      <c r="G2599" s="548">
        <v>0</v>
      </c>
      <c r="H2599" s="547">
        <v>0</v>
      </c>
      <c r="I2599" s="545" t="s">
        <v>12746</v>
      </c>
      <c r="J2599" s="545"/>
      <c r="K2599" s="545" t="s">
        <v>13413</v>
      </c>
      <c r="L2599" s="545" t="s">
        <v>16260</v>
      </c>
      <c r="M2599" s="548" t="s">
        <v>13758</v>
      </c>
      <c r="N2599" s="545" t="s">
        <v>22179</v>
      </c>
      <c r="O2599" s="545" t="s">
        <v>13413</v>
      </c>
      <c r="P2599" s="549">
        <v>2816</v>
      </c>
      <c r="Q2599" s="549">
        <v>1</v>
      </c>
      <c r="R2599" s="549">
        <v>29</v>
      </c>
      <c r="S2599" s="548"/>
      <c r="T2599" s="548">
        <v>173</v>
      </c>
      <c r="U2599" s="99"/>
    </row>
    <row r="2600" spans="1:21" ht="19.5" customHeight="1">
      <c r="A2600" s="545">
        <v>3418</v>
      </c>
      <c r="B2600" s="545" t="s">
        <v>3742</v>
      </c>
      <c r="C2600" s="545" t="s">
        <v>216</v>
      </c>
      <c r="D2600" s="546"/>
      <c r="E2600" s="171" t="str">
        <f t="shared" si="40"/>
        <v>1900</v>
      </c>
      <c r="F2600" s="547">
        <v>0</v>
      </c>
      <c r="G2600" s="548">
        <v>0</v>
      </c>
      <c r="H2600" s="547">
        <v>0</v>
      </c>
      <c r="I2600" s="545" t="s">
        <v>12746</v>
      </c>
      <c r="J2600" s="545"/>
      <c r="K2600" s="545" t="s">
        <v>13413</v>
      </c>
      <c r="L2600" s="545" t="s">
        <v>16260</v>
      </c>
      <c r="M2600" s="548" t="s">
        <v>13758</v>
      </c>
      <c r="N2600" s="545" t="s">
        <v>22179</v>
      </c>
      <c r="O2600" s="545" t="s">
        <v>16264</v>
      </c>
      <c r="P2600" s="549">
        <v>2817</v>
      </c>
      <c r="Q2600" s="549">
        <v>1</v>
      </c>
      <c r="R2600" s="549">
        <v>29</v>
      </c>
      <c r="S2600" s="548"/>
      <c r="T2600" s="548">
        <v>173</v>
      </c>
      <c r="U2600" s="99"/>
    </row>
    <row r="2601" spans="1:21" ht="19.5" customHeight="1">
      <c r="A2601" s="545">
        <v>3419</v>
      </c>
      <c r="B2601" s="545" t="s">
        <v>3744</v>
      </c>
      <c r="C2601" s="545" t="s">
        <v>216</v>
      </c>
      <c r="D2601" s="546"/>
      <c r="E2601" s="171" t="str">
        <f t="shared" si="40"/>
        <v>1900</v>
      </c>
      <c r="F2601" s="547">
        <v>0</v>
      </c>
      <c r="G2601" s="548">
        <v>0</v>
      </c>
      <c r="H2601" s="547">
        <v>0</v>
      </c>
      <c r="I2601" s="545" t="s">
        <v>12746</v>
      </c>
      <c r="J2601" s="545"/>
      <c r="K2601" s="545" t="s">
        <v>13413</v>
      </c>
      <c r="L2601" s="545" t="s">
        <v>16260</v>
      </c>
      <c r="M2601" s="548" t="s">
        <v>13758</v>
      </c>
      <c r="N2601" s="545" t="s">
        <v>22179</v>
      </c>
      <c r="O2601" s="545" t="s">
        <v>16265</v>
      </c>
      <c r="P2601" s="549">
        <v>2818</v>
      </c>
      <c r="Q2601" s="549">
        <v>1</v>
      </c>
      <c r="R2601" s="549">
        <v>29</v>
      </c>
      <c r="S2601" s="548"/>
      <c r="T2601" s="548">
        <v>173</v>
      </c>
      <c r="U2601" s="99"/>
    </row>
    <row r="2602" spans="1:21" ht="19.5" customHeight="1">
      <c r="A2602" s="545">
        <v>3420</v>
      </c>
      <c r="B2602" s="545" t="s">
        <v>3743</v>
      </c>
      <c r="C2602" s="545" t="s">
        <v>216</v>
      </c>
      <c r="D2602" s="546"/>
      <c r="E2602" s="171" t="str">
        <f t="shared" si="40"/>
        <v>1900</v>
      </c>
      <c r="F2602" s="547">
        <v>0</v>
      </c>
      <c r="G2602" s="548">
        <v>0</v>
      </c>
      <c r="H2602" s="547">
        <v>0</v>
      </c>
      <c r="I2602" s="545" t="s">
        <v>12746</v>
      </c>
      <c r="J2602" s="545"/>
      <c r="K2602" s="545" t="s">
        <v>13413</v>
      </c>
      <c r="L2602" s="545" t="s">
        <v>16260</v>
      </c>
      <c r="M2602" s="548" t="s">
        <v>13758</v>
      </c>
      <c r="N2602" s="545" t="s">
        <v>22179</v>
      </c>
      <c r="O2602" s="545" t="s">
        <v>16266</v>
      </c>
      <c r="P2602" s="549">
        <v>2819</v>
      </c>
      <c r="Q2602" s="549">
        <v>1</v>
      </c>
      <c r="R2602" s="549">
        <v>29</v>
      </c>
      <c r="S2602" s="548"/>
      <c r="T2602" s="548">
        <v>173</v>
      </c>
      <c r="U2602" s="99"/>
    </row>
    <row r="2603" spans="1:21" ht="19.5" customHeight="1">
      <c r="A2603" s="545">
        <v>3421</v>
      </c>
      <c r="B2603" s="545" t="s">
        <v>3760</v>
      </c>
      <c r="C2603" s="545" t="s">
        <v>216</v>
      </c>
      <c r="D2603" s="546"/>
      <c r="E2603" s="171" t="str">
        <f t="shared" si="40"/>
        <v>1900</v>
      </c>
      <c r="F2603" s="547">
        <v>0</v>
      </c>
      <c r="G2603" s="548">
        <v>0</v>
      </c>
      <c r="H2603" s="547">
        <v>0</v>
      </c>
      <c r="I2603" s="545" t="s">
        <v>12746</v>
      </c>
      <c r="J2603" s="545"/>
      <c r="K2603" s="545" t="s">
        <v>13413</v>
      </c>
      <c r="L2603" s="545" t="s">
        <v>16260</v>
      </c>
      <c r="M2603" s="548" t="s">
        <v>13758</v>
      </c>
      <c r="N2603" s="545" t="s">
        <v>22179</v>
      </c>
      <c r="O2603" s="545" t="s">
        <v>16267</v>
      </c>
      <c r="P2603" s="549">
        <v>2820</v>
      </c>
      <c r="Q2603" s="549">
        <v>1</v>
      </c>
      <c r="R2603" s="549">
        <v>29</v>
      </c>
      <c r="S2603" s="548"/>
      <c r="T2603" s="548">
        <v>173</v>
      </c>
      <c r="U2603" s="99"/>
    </row>
    <row r="2604" spans="1:21" ht="19.5" customHeight="1">
      <c r="A2604" s="545">
        <v>3422</v>
      </c>
      <c r="B2604" s="545" t="s">
        <v>3747</v>
      </c>
      <c r="C2604" s="545" t="s">
        <v>216</v>
      </c>
      <c r="D2604" s="546"/>
      <c r="E2604" s="171" t="str">
        <f t="shared" si="40"/>
        <v>1900</v>
      </c>
      <c r="F2604" s="547">
        <v>0</v>
      </c>
      <c r="G2604" s="548">
        <v>0</v>
      </c>
      <c r="H2604" s="547">
        <v>0</v>
      </c>
      <c r="I2604" s="545" t="s">
        <v>12746</v>
      </c>
      <c r="J2604" s="545"/>
      <c r="K2604" s="545" t="s">
        <v>13413</v>
      </c>
      <c r="L2604" s="545" t="s">
        <v>16260</v>
      </c>
      <c r="M2604" s="548" t="s">
        <v>13758</v>
      </c>
      <c r="N2604" s="545" t="s">
        <v>22179</v>
      </c>
      <c r="O2604" s="545" t="s">
        <v>16268</v>
      </c>
      <c r="P2604" s="549">
        <v>2821</v>
      </c>
      <c r="Q2604" s="549">
        <v>1</v>
      </c>
      <c r="R2604" s="549">
        <v>29</v>
      </c>
      <c r="S2604" s="548"/>
      <c r="T2604" s="548">
        <v>173</v>
      </c>
      <c r="U2604" s="99"/>
    </row>
    <row r="2605" spans="1:21" ht="19.5" customHeight="1">
      <c r="A2605" s="545">
        <v>3423</v>
      </c>
      <c r="B2605" s="545" t="s">
        <v>3748</v>
      </c>
      <c r="C2605" s="545" t="s">
        <v>216</v>
      </c>
      <c r="D2605" s="546"/>
      <c r="E2605" s="171" t="str">
        <f t="shared" si="40"/>
        <v>1900</v>
      </c>
      <c r="F2605" s="547">
        <v>0</v>
      </c>
      <c r="G2605" s="548">
        <v>0</v>
      </c>
      <c r="H2605" s="547">
        <v>0</v>
      </c>
      <c r="I2605" s="545" t="s">
        <v>12746</v>
      </c>
      <c r="J2605" s="545"/>
      <c r="K2605" s="545" t="s">
        <v>13413</v>
      </c>
      <c r="L2605" s="545" t="s">
        <v>16260</v>
      </c>
      <c r="M2605" s="548" t="s">
        <v>13758</v>
      </c>
      <c r="N2605" s="545" t="s">
        <v>22179</v>
      </c>
      <c r="O2605" s="545" t="s">
        <v>16269</v>
      </c>
      <c r="P2605" s="549">
        <v>2822</v>
      </c>
      <c r="Q2605" s="549">
        <v>1</v>
      </c>
      <c r="R2605" s="549">
        <v>29</v>
      </c>
      <c r="S2605" s="548"/>
      <c r="T2605" s="548">
        <v>173</v>
      </c>
      <c r="U2605" s="99"/>
    </row>
    <row r="2606" spans="1:21" ht="19.5" customHeight="1">
      <c r="A2606" s="545">
        <v>3424</v>
      </c>
      <c r="B2606" s="545" t="s">
        <v>3761</v>
      </c>
      <c r="C2606" s="545" t="s">
        <v>216</v>
      </c>
      <c r="D2606" s="546"/>
      <c r="E2606" s="171" t="str">
        <f t="shared" si="40"/>
        <v>1900</v>
      </c>
      <c r="F2606" s="547">
        <v>0</v>
      </c>
      <c r="G2606" s="548">
        <v>0</v>
      </c>
      <c r="H2606" s="547">
        <v>0</v>
      </c>
      <c r="I2606" s="545" t="s">
        <v>12746</v>
      </c>
      <c r="J2606" s="545"/>
      <c r="K2606" s="545" t="s">
        <v>13413</v>
      </c>
      <c r="L2606" s="545" t="s">
        <v>16260</v>
      </c>
      <c r="M2606" s="548" t="s">
        <v>13758</v>
      </c>
      <c r="N2606" s="545" t="s">
        <v>22179</v>
      </c>
      <c r="O2606" s="545" t="s">
        <v>16270</v>
      </c>
      <c r="P2606" s="549">
        <v>2823</v>
      </c>
      <c r="Q2606" s="549">
        <v>1</v>
      </c>
      <c r="R2606" s="549">
        <v>29</v>
      </c>
      <c r="S2606" s="548"/>
      <c r="T2606" s="548">
        <v>173</v>
      </c>
      <c r="U2606" s="99"/>
    </row>
    <row r="2607" spans="1:21" ht="19.5" customHeight="1">
      <c r="A2607" s="545">
        <v>3425</v>
      </c>
      <c r="B2607" s="545" t="s">
        <v>3763</v>
      </c>
      <c r="C2607" s="545" t="s">
        <v>216</v>
      </c>
      <c r="D2607" s="546"/>
      <c r="E2607" s="171" t="str">
        <f t="shared" si="40"/>
        <v>1900</v>
      </c>
      <c r="F2607" s="547">
        <v>0</v>
      </c>
      <c r="G2607" s="548">
        <v>0</v>
      </c>
      <c r="H2607" s="547">
        <v>0</v>
      </c>
      <c r="I2607" s="545" t="s">
        <v>12746</v>
      </c>
      <c r="J2607" s="545"/>
      <c r="K2607" s="545" t="s">
        <v>13413</v>
      </c>
      <c r="L2607" s="545" t="s">
        <v>16260</v>
      </c>
      <c r="M2607" s="548" t="s">
        <v>13758</v>
      </c>
      <c r="N2607" s="545" t="s">
        <v>22179</v>
      </c>
      <c r="O2607" s="545" t="s">
        <v>16271</v>
      </c>
      <c r="P2607" s="549">
        <v>2824</v>
      </c>
      <c r="Q2607" s="549">
        <v>1</v>
      </c>
      <c r="R2607" s="549">
        <v>29</v>
      </c>
      <c r="S2607" s="548"/>
      <c r="T2607" s="548">
        <v>173</v>
      </c>
      <c r="U2607" s="99"/>
    </row>
    <row r="2608" spans="1:21" ht="19.5" customHeight="1">
      <c r="A2608" s="545">
        <v>3426</v>
      </c>
      <c r="B2608" s="545" t="s">
        <v>3762</v>
      </c>
      <c r="C2608" s="545" t="s">
        <v>216</v>
      </c>
      <c r="D2608" s="546"/>
      <c r="E2608" s="171" t="str">
        <f t="shared" si="40"/>
        <v>1900</v>
      </c>
      <c r="F2608" s="547">
        <v>0</v>
      </c>
      <c r="G2608" s="548">
        <v>0</v>
      </c>
      <c r="H2608" s="547">
        <v>0</v>
      </c>
      <c r="I2608" s="545" t="s">
        <v>12746</v>
      </c>
      <c r="J2608" s="545"/>
      <c r="K2608" s="545" t="s">
        <v>13413</v>
      </c>
      <c r="L2608" s="545" t="s">
        <v>16260</v>
      </c>
      <c r="M2608" s="548" t="s">
        <v>13758</v>
      </c>
      <c r="N2608" s="545" t="s">
        <v>22179</v>
      </c>
      <c r="O2608" s="545" t="s">
        <v>16272</v>
      </c>
      <c r="P2608" s="549">
        <v>2825</v>
      </c>
      <c r="Q2608" s="549">
        <v>1</v>
      </c>
      <c r="R2608" s="549">
        <v>29</v>
      </c>
      <c r="S2608" s="548"/>
      <c r="T2608" s="548">
        <v>173</v>
      </c>
      <c r="U2608" s="99"/>
    </row>
    <row r="2609" spans="1:21" ht="19.5" customHeight="1">
      <c r="A2609" s="545">
        <v>3427</v>
      </c>
      <c r="B2609" s="545" t="s">
        <v>3764</v>
      </c>
      <c r="C2609" s="545" t="s">
        <v>216</v>
      </c>
      <c r="D2609" s="546"/>
      <c r="E2609" s="171" t="str">
        <f t="shared" si="40"/>
        <v>1900</v>
      </c>
      <c r="F2609" s="547">
        <v>0</v>
      </c>
      <c r="G2609" s="548">
        <v>0</v>
      </c>
      <c r="H2609" s="547">
        <v>0</v>
      </c>
      <c r="I2609" s="545" t="s">
        <v>12746</v>
      </c>
      <c r="J2609" s="545"/>
      <c r="K2609" s="545" t="s">
        <v>13413</v>
      </c>
      <c r="L2609" s="545" t="s">
        <v>16260</v>
      </c>
      <c r="M2609" s="548" t="s">
        <v>13758</v>
      </c>
      <c r="N2609" s="545" t="s">
        <v>22179</v>
      </c>
      <c r="O2609" s="545" t="s">
        <v>16273</v>
      </c>
      <c r="P2609" s="549">
        <v>2826</v>
      </c>
      <c r="Q2609" s="549">
        <v>1</v>
      </c>
      <c r="R2609" s="549">
        <v>29</v>
      </c>
      <c r="S2609" s="548"/>
      <c r="T2609" s="548">
        <v>173</v>
      </c>
      <c r="U2609" s="99"/>
    </row>
    <row r="2610" spans="1:21" ht="19.5" customHeight="1">
      <c r="A2610" s="545">
        <v>3428</v>
      </c>
      <c r="B2610" s="545" t="s">
        <v>11188</v>
      </c>
      <c r="C2610" s="545" t="s">
        <v>216</v>
      </c>
      <c r="D2610" s="546"/>
      <c r="E2610" s="171" t="str">
        <f t="shared" si="40"/>
        <v>1900</v>
      </c>
      <c r="F2610" s="547">
        <v>0</v>
      </c>
      <c r="G2610" s="548">
        <v>0</v>
      </c>
      <c r="H2610" s="547">
        <v>0</v>
      </c>
      <c r="I2610" s="545" t="s">
        <v>12746</v>
      </c>
      <c r="J2610" s="545"/>
      <c r="K2610" s="545" t="s">
        <v>13413</v>
      </c>
      <c r="L2610" s="545" t="s">
        <v>16260</v>
      </c>
      <c r="M2610" s="548" t="s">
        <v>13758</v>
      </c>
      <c r="N2610" s="545" t="s">
        <v>22179</v>
      </c>
      <c r="O2610" s="545" t="s">
        <v>16274</v>
      </c>
      <c r="P2610" s="549">
        <v>2827</v>
      </c>
      <c r="Q2610" s="549">
        <v>1</v>
      </c>
      <c r="R2610" s="549">
        <v>29</v>
      </c>
      <c r="S2610" s="548"/>
      <c r="T2610" s="548">
        <v>173</v>
      </c>
      <c r="U2610" s="99"/>
    </row>
    <row r="2611" spans="1:21" ht="19.5" customHeight="1">
      <c r="A2611" s="545">
        <v>3429</v>
      </c>
      <c r="B2611" s="545" t="s">
        <v>11187</v>
      </c>
      <c r="C2611" s="545" t="s">
        <v>216</v>
      </c>
      <c r="D2611" s="546"/>
      <c r="E2611" s="171" t="str">
        <f t="shared" si="40"/>
        <v>1900</v>
      </c>
      <c r="F2611" s="547">
        <v>0</v>
      </c>
      <c r="G2611" s="548">
        <v>0</v>
      </c>
      <c r="H2611" s="547">
        <v>0</v>
      </c>
      <c r="I2611" s="545" t="s">
        <v>12746</v>
      </c>
      <c r="J2611" s="545"/>
      <c r="K2611" s="545" t="s">
        <v>13413</v>
      </c>
      <c r="L2611" s="545" t="s">
        <v>16260</v>
      </c>
      <c r="M2611" s="548" t="s">
        <v>13758</v>
      </c>
      <c r="N2611" s="545" t="s">
        <v>22179</v>
      </c>
      <c r="O2611" s="545" t="s">
        <v>16275</v>
      </c>
      <c r="P2611" s="549">
        <v>2828</v>
      </c>
      <c r="Q2611" s="549">
        <v>1</v>
      </c>
      <c r="R2611" s="549">
        <v>29</v>
      </c>
      <c r="S2611" s="548"/>
      <c r="T2611" s="548">
        <v>173</v>
      </c>
      <c r="U2611" s="99"/>
    </row>
    <row r="2612" spans="1:21" ht="19.5" customHeight="1">
      <c r="A2612" s="545">
        <v>3430</v>
      </c>
      <c r="B2612" s="545" t="s">
        <v>11186</v>
      </c>
      <c r="C2612" s="545" t="s">
        <v>216</v>
      </c>
      <c r="D2612" s="546"/>
      <c r="E2612" s="171" t="str">
        <f t="shared" si="40"/>
        <v>1900</v>
      </c>
      <c r="F2612" s="547">
        <v>0</v>
      </c>
      <c r="G2612" s="548">
        <v>0</v>
      </c>
      <c r="H2612" s="547">
        <v>0</v>
      </c>
      <c r="I2612" s="545" t="s">
        <v>12746</v>
      </c>
      <c r="J2612" s="545"/>
      <c r="K2612" s="545" t="s">
        <v>13413</v>
      </c>
      <c r="L2612" s="545" t="s">
        <v>16260</v>
      </c>
      <c r="M2612" s="548" t="s">
        <v>13758</v>
      </c>
      <c r="N2612" s="545" t="s">
        <v>22179</v>
      </c>
      <c r="O2612" s="545" t="s">
        <v>16276</v>
      </c>
      <c r="P2612" s="549">
        <v>2829</v>
      </c>
      <c r="Q2612" s="549">
        <v>1</v>
      </c>
      <c r="R2612" s="549">
        <v>29</v>
      </c>
      <c r="S2612" s="548"/>
      <c r="T2612" s="548">
        <v>173</v>
      </c>
      <c r="U2612" s="99"/>
    </row>
    <row r="2613" spans="1:21" ht="19.5" customHeight="1">
      <c r="A2613" s="545">
        <v>3431</v>
      </c>
      <c r="B2613" s="545" t="s">
        <v>10151</v>
      </c>
      <c r="C2613" s="545" t="s">
        <v>216</v>
      </c>
      <c r="D2613" s="546"/>
      <c r="E2613" s="171" t="str">
        <f t="shared" si="40"/>
        <v>1900</v>
      </c>
      <c r="F2613" s="547">
        <v>0</v>
      </c>
      <c r="G2613" s="548">
        <v>0</v>
      </c>
      <c r="H2613" s="547">
        <v>0</v>
      </c>
      <c r="I2613" s="545" t="s">
        <v>12746</v>
      </c>
      <c r="J2613" s="545"/>
      <c r="K2613" s="545" t="s">
        <v>13413</v>
      </c>
      <c r="L2613" s="545" t="s">
        <v>16260</v>
      </c>
      <c r="M2613" s="548" t="s">
        <v>13758</v>
      </c>
      <c r="N2613" s="545" t="s">
        <v>22179</v>
      </c>
      <c r="O2613" s="545" t="s">
        <v>16277</v>
      </c>
      <c r="P2613" s="549">
        <v>2830</v>
      </c>
      <c r="Q2613" s="549">
        <v>1</v>
      </c>
      <c r="R2613" s="549">
        <v>29</v>
      </c>
      <c r="S2613" s="548"/>
      <c r="T2613" s="548">
        <v>173</v>
      </c>
      <c r="U2613" s="99"/>
    </row>
    <row r="2614" spans="1:21" ht="19.5" customHeight="1">
      <c r="A2614" s="545">
        <v>3432</v>
      </c>
      <c r="B2614" s="545" t="s">
        <v>11185</v>
      </c>
      <c r="C2614" s="545" t="s">
        <v>216</v>
      </c>
      <c r="D2614" s="546"/>
      <c r="E2614" s="171" t="str">
        <f t="shared" si="40"/>
        <v>1900</v>
      </c>
      <c r="F2614" s="547">
        <v>0</v>
      </c>
      <c r="G2614" s="548">
        <v>0</v>
      </c>
      <c r="H2614" s="547">
        <v>0</v>
      </c>
      <c r="I2614" s="545" t="s">
        <v>12746</v>
      </c>
      <c r="J2614" s="545"/>
      <c r="K2614" s="545" t="s">
        <v>13413</v>
      </c>
      <c r="L2614" s="545" t="s">
        <v>16260</v>
      </c>
      <c r="M2614" s="548" t="s">
        <v>13758</v>
      </c>
      <c r="N2614" s="545" t="s">
        <v>22179</v>
      </c>
      <c r="O2614" s="545" t="s">
        <v>16278</v>
      </c>
      <c r="P2614" s="549">
        <v>2831</v>
      </c>
      <c r="Q2614" s="549">
        <v>1</v>
      </c>
      <c r="R2614" s="549">
        <v>29</v>
      </c>
      <c r="S2614" s="548"/>
      <c r="T2614" s="548">
        <v>173</v>
      </c>
      <c r="U2614" s="99"/>
    </row>
    <row r="2615" spans="1:21" ht="19.5" customHeight="1">
      <c r="A2615" s="545">
        <v>3433</v>
      </c>
      <c r="B2615" s="545" t="s">
        <v>3750</v>
      </c>
      <c r="C2615" s="545" t="s">
        <v>216</v>
      </c>
      <c r="D2615" s="546"/>
      <c r="E2615" s="171" t="str">
        <f t="shared" si="40"/>
        <v>1900</v>
      </c>
      <c r="F2615" s="547">
        <v>0</v>
      </c>
      <c r="G2615" s="548">
        <v>0</v>
      </c>
      <c r="H2615" s="547">
        <v>0</v>
      </c>
      <c r="I2615" s="545" t="s">
        <v>12746</v>
      </c>
      <c r="J2615" s="545"/>
      <c r="K2615" s="545" t="s">
        <v>13413</v>
      </c>
      <c r="L2615" s="545" t="s">
        <v>16260</v>
      </c>
      <c r="M2615" s="548" t="s">
        <v>13758</v>
      </c>
      <c r="N2615" s="545" t="s">
        <v>22179</v>
      </c>
      <c r="O2615" s="545" t="s">
        <v>16279</v>
      </c>
      <c r="P2615" s="549">
        <v>2832</v>
      </c>
      <c r="Q2615" s="549">
        <v>1</v>
      </c>
      <c r="R2615" s="549">
        <v>29</v>
      </c>
      <c r="S2615" s="548"/>
      <c r="T2615" s="548">
        <v>173</v>
      </c>
      <c r="U2615" s="99"/>
    </row>
    <row r="2616" spans="1:21" ht="19.5" customHeight="1">
      <c r="A2616" s="545">
        <v>3434</v>
      </c>
      <c r="B2616" s="545" t="s">
        <v>3721</v>
      </c>
      <c r="C2616" s="545" t="s">
        <v>216</v>
      </c>
      <c r="D2616" s="546"/>
      <c r="E2616" s="171" t="str">
        <f t="shared" si="40"/>
        <v>1900</v>
      </c>
      <c r="F2616" s="547">
        <v>0</v>
      </c>
      <c r="G2616" s="548">
        <v>0</v>
      </c>
      <c r="H2616" s="547">
        <v>0</v>
      </c>
      <c r="I2616" s="545" t="s">
        <v>12746</v>
      </c>
      <c r="J2616" s="545"/>
      <c r="K2616" s="545" t="s">
        <v>13413</v>
      </c>
      <c r="L2616" s="545" t="s">
        <v>16280</v>
      </c>
      <c r="M2616" s="548" t="s">
        <v>13758</v>
      </c>
      <c r="N2616" s="545" t="s">
        <v>22179</v>
      </c>
      <c r="O2616" s="545" t="s">
        <v>16281</v>
      </c>
      <c r="P2616" s="549">
        <v>2833</v>
      </c>
      <c r="Q2616" s="549">
        <v>1</v>
      </c>
      <c r="R2616" s="549">
        <v>29</v>
      </c>
      <c r="S2616" s="548"/>
      <c r="T2616" s="548">
        <v>173</v>
      </c>
      <c r="U2616" s="99"/>
    </row>
    <row r="2617" spans="1:21" ht="19.5" customHeight="1">
      <c r="A2617" s="545">
        <v>3435</v>
      </c>
      <c r="B2617" s="545" t="s">
        <v>3768</v>
      </c>
      <c r="C2617" s="545" t="s">
        <v>216</v>
      </c>
      <c r="D2617" s="546"/>
      <c r="E2617" s="171" t="str">
        <f t="shared" si="40"/>
        <v>1900</v>
      </c>
      <c r="F2617" s="547">
        <v>0</v>
      </c>
      <c r="G2617" s="548">
        <v>0</v>
      </c>
      <c r="H2617" s="547">
        <v>0</v>
      </c>
      <c r="I2617" s="545" t="s">
        <v>12746</v>
      </c>
      <c r="J2617" s="545"/>
      <c r="K2617" s="545" t="s">
        <v>13413</v>
      </c>
      <c r="L2617" s="545" t="s">
        <v>16280</v>
      </c>
      <c r="M2617" s="548" t="s">
        <v>13758</v>
      </c>
      <c r="N2617" s="545" t="s">
        <v>22179</v>
      </c>
      <c r="O2617" s="545" t="s">
        <v>16282</v>
      </c>
      <c r="P2617" s="549">
        <v>2834</v>
      </c>
      <c r="Q2617" s="549">
        <v>1</v>
      </c>
      <c r="R2617" s="549">
        <v>29</v>
      </c>
      <c r="S2617" s="548"/>
      <c r="T2617" s="548">
        <v>173</v>
      </c>
      <c r="U2617" s="99"/>
    </row>
    <row r="2618" spans="1:21" ht="19.5" customHeight="1">
      <c r="A2618" s="545">
        <v>3441</v>
      </c>
      <c r="B2618" s="545" t="s">
        <v>3733</v>
      </c>
      <c r="C2618" s="545" t="s">
        <v>216</v>
      </c>
      <c r="D2618" s="546"/>
      <c r="E2618" s="171" t="str">
        <f t="shared" si="40"/>
        <v>1900</v>
      </c>
      <c r="F2618" s="547">
        <v>0</v>
      </c>
      <c r="G2618" s="548">
        <v>0</v>
      </c>
      <c r="H2618" s="547">
        <v>0</v>
      </c>
      <c r="I2618" s="545" t="s">
        <v>12746</v>
      </c>
      <c r="J2618" s="545"/>
      <c r="K2618" s="545" t="s">
        <v>13413</v>
      </c>
      <c r="L2618" s="545" t="s">
        <v>16283</v>
      </c>
      <c r="M2618" s="548" t="s">
        <v>13758</v>
      </c>
      <c r="N2618" s="545" t="s">
        <v>22179</v>
      </c>
      <c r="O2618" s="545" t="s">
        <v>16284</v>
      </c>
      <c r="P2618" s="549">
        <v>2835</v>
      </c>
      <c r="Q2618" s="549">
        <v>1</v>
      </c>
      <c r="R2618" s="549">
        <v>29</v>
      </c>
      <c r="S2618" s="548"/>
      <c r="T2618" s="548">
        <v>173</v>
      </c>
      <c r="U2618" s="99"/>
    </row>
    <row r="2619" spans="1:21" ht="19.5" customHeight="1">
      <c r="A2619" s="545">
        <v>3442</v>
      </c>
      <c r="B2619" s="545" t="s">
        <v>3732</v>
      </c>
      <c r="C2619" s="545" t="s">
        <v>216</v>
      </c>
      <c r="D2619" s="546"/>
      <c r="E2619" s="171" t="str">
        <f t="shared" si="40"/>
        <v>1900</v>
      </c>
      <c r="F2619" s="547">
        <v>0</v>
      </c>
      <c r="G2619" s="548">
        <v>0</v>
      </c>
      <c r="H2619" s="547">
        <v>0</v>
      </c>
      <c r="I2619" s="545" t="s">
        <v>12746</v>
      </c>
      <c r="J2619" s="545"/>
      <c r="K2619" s="545" t="s">
        <v>13413</v>
      </c>
      <c r="L2619" s="545" t="s">
        <v>16283</v>
      </c>
      <c r="M2619" s="548" t="s">
        <v>13758</v>
      </c>
      <c r="N2619" s="545" t="s">
        <v>22179</v>
      </c>
      <c r="O2619" s="545" t="s">
        <v>16285</v>
      </c>
      <c r="P2619" s="549">
        <v>2836</v>
      </c>
      <c r="Q2619" s="549">
        <v>1</v>
      </c>
      <c r="R2619" s="549">
        <v>29</v>
      </c>
      <c r="S2619" s="548"/>
      <c r="T2619" s="548">
        <v>173</v>
      </c>
      <c r="U2619" s="99"/>
    </row>
    <row r="2620" spans="1:21" ht="19.5" customHeight="1">
      <c r="A2620" s="545">
        <v>3443</v>
      </c>
      <c r="B2620" s="545" t="s">
        <v>3734</v>
      </c>
      <c r="C2620" s="545" t="s">
        <v>216</v>
      </c>
      <c r="D2620" s="546"/>
      <c r="E2620" s="171" t="str">
        <f t="shared" si="40"/>
        <v>1900</v>
      </c>
      <c r="F2620" s="547">
        <v>0</v>
      </c>
      <c r="G2620" s="548">
        <v>0</v>
      </c>
      <c r="H2620" s="547">
        <v>0</v>
      </c>
      <c r="I2620" s="545" t="s">
        <v>12746</v>
      </c>
      <c r="J2620" s="545"/>
      <c r="K2620" s="545" t="s">
        <v>13413</v>
      </c>
      <c r="L2620" s="545" t="s">
        <v>16283</v>
      </c>
      <c r="M2620" s="548" t="s">
        <v>13758</v>
      </c>
      <c r="N2620" s="545" t="s">
        <v>22179</v>
      </c>
      <c r="O2620" s="545" t="s">
        <v>16286</v>
      </c>
      <c r="P2620" s="549">
        <v>2837</v>
      </c>
      <c r="Q2620" s="549">
        <v>1</v>
      </c>
      <c r="R2620" s="549">
        <v>29</v>
      </c>
      <c r="S2620" s="548"/>
      <c r="T2620" s="548">
        <v>173</v>
      </c>
      <c r="U2620" s="99"/>
    </row>
    <row r="2621" spans="1:21" ht="19.5" customHeight="1">
      <c r="A2621" s="545">
        <v>3444</v>
      </c>
      <c r="B2621" s="545" t="s">
        <v>3730</v>
      </c>
      <c r="C2621" s="545" t="s">
        <v>216</v>
      </c>
      <c r="D2621" s="546"/>
      <c r="E2621" s="171" t="str">
        <f t="shared" si="40"/>
        <v>1900</v>
      </c>
      <c r="F2621" s="547">
        <v>0</v>
      </c>
      <c r="G2621" s="548">
        <v>0</v>
      </c>
      <c r="H2621" s="547">
        <v>0</v>
      </c>
      <c r="I2621" s="545" t="s">
        <v>12746</v>
      </c>
      <c r="J2621" s="545"/>
      <c r="K2621" s="545" t="s">
        <v>13413</v>
      </c>
      <c r="L2621" s="545" t="s">
        <v>16283</v>
      </c>
      <c r="M2621" s="548" t="s">
        <v>13758</v>
      </c>
      <c r="N2621" s="545" t="s">
        <v>22179</v>
      </c>
      <c r="O2621" s="545" t="s">
        <v>16287</v>
      </c>
      <c r="P2621" s="549">
        <v>2838</v>
      </c>
      <c r="Q2621" s="549">
        <v>1</v>
      </c>
      <c r="R2621" s="549">
        <v>29</v>
      </c>
      <c r="S2621" s="548"/>
      <c r="T2621" s="548">
        <v>173</v>
      </c>
      <c r="U2621" s="99"/>
    </row>
    <row r="2622" spans="1:21" ht="19.5" customHeight="1">
      <c r="A2622" s="545">
        <v>3445</v>
      </c>
      <c r="B2622" s="545" t="s">
        <v>3731</v>
      </c>
      <c r="C2622" s="545" t="s">
        <v>216</v>
      </c>
      <c r="D2622" s="546"/>
      <c r="E2622" s="171" t="str">
        <f t="shared" si="40"/>
        <v>1900</v>
      </c>
      <c r="F2622" s="547">
        <v>0</v>
      </c>
      <c r="G2622" s="548">
        <v>0</v>
      </c>
      <c r="H2622" s="547">
        <v>0</v>
      </c>
      <c r="I2622" s="545" t="s">
        <v>12746</v>
      </c>
      <c r="J2622" s="545"/>
      <c r="K2622" s="545" t="s">
        <v>13413</v>
      </c>
      <c r="L2622" s="545" t="s">
        <v>16283</v>
      </c>
      <c r="M2622" s="548" t="s">
        <v>13758</v>
      </c>
      <c r="N2622" s="545" t="s">
        <v>22179</v>
      </c>
      <c r="O2622" s="545" t="s">
        <v>16288</v>
      </c>
      <c r="P2622" s="549">
        <v>2839</v>
      </c>
      <c r="Q2622" s="549">
        <v>1</v>
      </c>
      <c r="R2622" s="549">
        <v>29</v>
      </c>
      <c r="S2622" s="548"/>
      <c r="T2622" s="548">
        <v>173</v>
      </c>
      <c r="U2622" s="99"/>
    </row>
    <row r="2623" spans="1:21" ht="19.5" customHeight="1">
      <c r="A2623" s="545">
        <v>3446</v>
      </c>
      <c r="B2623" s="545" t="s">
        <v>3714</v>
      </c>
      <c r="C2623" s="545" t="s">
        <v>216</v>
      </c>
      <c r="D2623" s="546"/>
      <c r="E2623" s="171" t="str">
        <f t="shared" si="40"/>
        <v>1900</v>
      </c>
      <c r="F2623" s="547">
        <v>0</v>
      </c>
      <c r="G2623" s="548">
        <v>0</v>
      </c>
      <c r="H2623" s="547">
        <v>0</v>
      </c>
      <c r="I2623" s="545" t="s">
        <v>12746</v>
      </c>
      <c r="J2623" s="545"/>
      <c r="K2623" s="545" t="s">
        <v>13413</v>
      </c>
      <c r="L2623" s="545" t="s">
        <v>16283</v>
      </c>
      <c r="M2623" s="548" t="s">
        <v>13758</v>
      </c>
      <c r="N2623" s="545" t="s">
        <v>22179</v>
      </c>
      <c r="O2623" s="545" t="s">
        <v>16289</v>
      </c>
      <c r="P2623" s="549">
        <v>2840</v>
      </c>
      <c r="Q2623" s="549">
        <v>1</v>
      </c>
      <c r="R2623" s="549">
        <v>29</v>
      </c>
      <c r="S2623" s="548"/>
      <c r="T2623" s="548">
        <v>173</v>
      </c>
      <c r="U2623" s="99"/>
    </row>
    <row r="2624" spans="1:21" ht="19.5" customHeight="1">
      <c r="A2624" s="545">
        <v>3447</v>
      </c>
      <c r="B2624" s="545" t="s">
        <v>3715</v>
      </c>
      <c r="C2624" s="545" t="s">
        <v>216</v>
      </c>
      <c r="D2624" s="546"/>
      <c r="E2624" s="171" t="str">
        <f t="shared" si="40"/>
        <v>1900</v>
      </c>
      <c r="F2624" s="547">
        <v>0</v>
      </c>
      <c r="G2624" s="548">
        <v>0</v>
      </c>
      <c r="H2624" s="547">
        <v>0</v>
      </c>
      <c r="I2624" s="545" t="s">
        <v>12746</v>
      </c>
      <c r="J2624" s="545"/>
      <c r="K2624" s="545" t="s">
        <v>13413</v>
      </c>
      <c r="L2624" s="545" t="s">
        <v>16283</v>
      </c>
      <c r="M2624" s="548" t="s">
        <v>13758</v>
      </c>
      <c r="N2624" s="545" t="s">
        <v>22179</v>
      </c>
      <c r="O2624" s="545" t="s">
        <v>16290</v>
      </c>
      <c r="P2624" s="549">
        <v>2841</v>
      </c>
      <c r="Q2624" s="549">
        <v>1</v>
      </c>
      <c r="R2624" s="549">
        <v>29</v>
      </c>
      <c r="S2624" s="548"/>
      <c r="T2624" s="548">
        <v>173</v>
      </c>
      <c r="U2624" s="99"/>
    </row>
    <row r="2625" spans="1:21" ht="19.5" customHeight="1">
      <c r="A2625" s="545">
        <v>3448</v>
      </c>
      <c r="B2625" s="545" t="s">
        <v>3754</v>
      </c>
      <c r="C2625" s="545" t="s">
        <v>216</v>
      </c>
      <c r="D2625" s="546"/>
      <c r="E2625" s="171" t="str">
        <f t="shared" si="40"/>
        <v>1900</v>
      </c>
      <c r="F2625" s="547">
        <v>0</v>
      </c>
      <c r="G2625" s="548">
        <v>0</v>
      </c>
      <c r="H2625" s="547">
        <v>0</v>
      </c>
      <c r="I2625" s="545" t="s">
        <v>12746</v>
      </c>
      <c r="J2625" s="545"/>
      <c r="K2625" s="545" t="s">
        <v>13413</v>
      </c>
      <c r="L2625" s="545" t="s">
        <v>16283</v>
      </c>
      <c r="M2625" s="548" t="s">
        <v>13758</v>
      </c>
      <c r="N2625" s="545" t="s">
        <v>22179</v>
      </c>
      <c r="O2625" s="545" t="s">
        <v>16291</v>
      </c>
      <c r="P2625" s="549">
        <v>2842</v>
      </c>
      <c r="Q2625" s="549">
        <v>1</v>
      </c>
      <c r="R2625" s="549">
        <v>29</v>
      </c>
      <c r="S2625" s="548"/>
      <c r="T2625" s="548">
        <v>173</v>
      </c>
      <c r="U2625" s="99"/>
    </row>
    <row r="2626" spans="1:21" ht="19.5" customHeight="1">
      <c r="A2626" s="545">
        <v>3450</v>
      </c>
      <c r="B2626" s="545" t="s">
        <v>3753</v>
      </c>
      <c r="C2626" s="545" t="s">
        <v>216</v>
      </c>
      <c r="D2626" s="546"/>
      <c r="E2626" s="171" t="str">
        <f t="shared" si="40"/>
        <v>1900</v>
      </c>
      <c r="F2626" s="547">
        <v>0</v>
      </c>
      <c r="G2626" s="548">
        <v>0</v>
      </c>
      <c r="H2626" s="547">
        <v>0</v>
      </c>
      <c r="I2626" s="545" t="s">
        <v>12746</v>
      </c>
      <c r="J2626" s="545"/>
      <c r="K2626" s="545" t="s">
        <v>13413</v>
      </c>
      <c r="L2626" s="545" t="s">
        <v>16283</v>
      </c>
      <c r="M2626" s="548" t="s">
        <v>13758</v>
      </c>
      <c r="N2626" s="545" t="s">
        <v>22179</v>
      </c>
      <c r="O2626" s="545" t="s">
        <v>16292</v>
      </c>
      <c r="P2626" s="549">
        <v>2843</v>
      </c>
      <c r="Q2626" s="549">
        <v>1</v>
      </c>
      <c r="R2626" s="549">
        <v>29</v>
      </c>
      <c r="S2626" s="548"/>
      <c r="T2626" s="548">
        <v>173</v>
      </c>
      <c r="U2626" s="99"/>
    </row>
    <row r="2627" spans="1:21" ht="19.5" customHeight="1">
      <c r="A2627" s="545">
        <v>3451</v>
      </c>
      <c r="B2627" s="545" t="s">
        <v>3752</v>
      </c>
      <c r="C2627" s="545" t="s">
        <v>216</v>
      </c>
      <c r="D2627" s="546"/>
      <c r="E2627" s="171" t="str">
        <f t="shared" si="40"/>
        <v>1900</v>
      </c>
      <c r="F2627" s="547">
        <v>0</v>
      </c>
      <c r="G2627" s="548">
        <v>0</v>
      </c>
      <c r="H2627" s="547">
        <v>0</v>
      </c>
      <c r="I2627" s="545" t="s">
        <v>12746</v>
      </c>
      <c r="J2627" s="545"/>
      <c r="K2627" s="545" t="s">
        <v>13413</v>
      </c>
      <c r="L2627" s="545" t="s">
        <v>16283</v>
      </c>
      <c r="M2627" s="548" t="s">
        <v>13758</v>
      </c>
      <c r="N2627" s="545" t="s">
        <v>22179</v>
      </c>
      <c r="O2627" s="545" t="s">
        <v>16293</v>
      </c>
      <c r="P2627" s="549">
        <v>2844</v>
      </c>
      <c r="Q2627" s="549">
        <v>1</v>
      </c>
      <c r="R2627" s="549">
        <v>29</v>
      </c>
      <c r="S2627" s="548"/>
      <c r="T2627" s="548">
        <v>173</v>
      </c>
      <c r="U2627" s="99"/>
    </row>
    <row r="2628" spans="1:21" ht="19.5" customHeight="1">
      <c r="A2628" s="545">
        <v>3452</v>
      </c>
      <c r="B2628" s="545" t="s">
        <v>3295</v>
      </c>
      <c r="C2628" s="545" t="s">
        <v>5217</v>
      </c>
      <c r="D2628" s="546">
        <v>46056</v>
      </c>
      <c r="E2628" s="171" t="str">
        <f t="shared" ref="E2628:E2691" si="41">TEXT(D2628,"YYYY")</f>
        <v>2026</v>
      </c>
      <c r="F2628" s="547">
        <v>122563</v>
      </c>
      <c r="G2628" s="548">
        <v>0</v>
      </c>
      <c r="H2628" s="547">
        <v>122563</v>
      </c>
      <c r="I2628" s="545" t="s">
        <v>12653</v>
      </c>
      <c r="J2628" s="545" t="s">
        <v>13299</v>
      </c>
      <c r="K2628" s="545" t="s">
        <v>16294</v>
      </c>
      <c r="L2628" s="545" t="s">
        <v>13413</v>
      </c>
      <c r="M2628" s="548" t="s">
        <v>13813</v>
      </c>
      <c r="N2628" s="545" t="s">
        <v>13413</v>
      </c>
      <c r="O2628" s="545" t="s">
        <v>13413</v>
      </c>
      <c r="P2628" s="549">
        <v>2845</v>
      </c>
      <c r="Q2628" s="549">
        <v>3</v>
      </c>
      <c r="R2628" s="549">
        <v>160</v>
      </c>
      <c r="S2628" s="548">
        <v>443</v>
      </c>
      <c r="T2628" s="548"/>
      <c r="U2628" s="99"/>
    </row>
    <row r="2629" spans="1:21" ht="19.5" customHeight="1">
      <c r="A2629" s="545">
        <v>3453</v>
      </c>
      <c r="B2629" s="545" t="s">
        <v>3708</v>
      </c>
      <c r="C2629" s="545" t="s">
        <v>216</v>
      </c>
      <c r="D2629" s="546"/>
      <c r="E2629" s="171" t="str">
        <f t="shared" si="41"/>
        <v>1900</v>
      </c>
      <c r="F2629" s="547">
        <v>0</v>
      </c>
      <c r="G2629" s="548">
        <v>0</v>
      </c>
      <c r="H2629" s="547">
        <v>0</v>
      </c>
      <c r="I2629" s="545" t="s">
        <v>12746</v>
      </c>
      <c r="J2629" s="545"/>
      <c r="K2629" s="545" t="s">
        <v>13413</v>
      </c>
      <c r="L2629" s="545" t="s">
        <v>12655</v>
      </c>
      <c r="M2629" s="548" t="s">
        <v>13758</v>
      </c>
      <c r="N2629" s="545" t="s">
        <v>22179</v>
      </c>
      <c r="O2629" s="545" t="s">
        <v>16295</v>
      </c>
      <c r="P2629" s="549">
        <v>2846</v>
      </c>
      <c r="Q2629" s="549">
        <v>1</v>
      </c>
      <c r="R2629" s="549">
        <v>29</v>
      </c>
      <c r="S2629" s="548"/>
      <c r="T2629" s="548">
        <v>173</v>
      </c>
      <c r="U2629" s="99"/>
    </row>
    <row r="2630" spans="1:21" ht="19.5" customHeight="1">
      <c r="A2630" s="545">
        <v>3454</v>
      </c>
      <c r="B2630" s="545" t="s">
        <v>11184</v>
      </c>
      <c r="C2630" s="545" t="s">
        <v>221</v>
      </c>
      <c r="D2630" s="546"/>
      <c r="E2630" s="171" t="str">
        <f t="shared" si="41"/>
        <v>1900</v>
      </c>
      <c r="F2630" s="547">
        <v>0</v>
      </c>
      <c r="G2630" s="548">
        <v>0</v>
      </c>
      <c r="H2630" s="547">
        <v>0</v>
      </c>
      <c r="I2630" s="545" t="s">
        <v>12673</v>
      </c>
      <c r="J2630" s="545"/>
      <c r="K2630" s="545" t="s">
        <v>13413</v>
      </c>
      <c r="L2630" s="545" t="s">
        <v>16296</v>
      </c>
      <c r="M2630" s="548" t="s">
        <v>13758</v>
      </c>
      <c r="N2630" s="545" t="s">
        <v>22148</v>
      </c>
      <c r="O2630" s="545" t="s">
        <v>16297</v>
      </c>
      <c r="P2630" s="549">
        <v>2847</v>
      </c>
      <c r="Q2630" s="549">
        <v>1</v>
      </c>
      <c r="R2630" s="549">
        <v>83</v>
      </c>
      <c r="S2630" s="548"/>
      <c r="T2630" s="548">
        <v>163</v>
      </c>
      <c r="U2630" s="99"/>
    </row>
    <row r="2631" spans="1:21" ht="19.5" customHeight="1">
      <c r="A2631" s="545">
        <v>3455</v>
      </c>
      <c r="B2631" s="545" t="s">
        <v>6640</v>
      </c>
      <c r="C2631" s="545" t="s">
        <v>216</v>
      </c>
      <c r="D2631" s="546">
        <v>46052</v>
      </c>
      <c r="E2631" s="171" t="str">
        <f t="shared" si="41"/>
        <v>2026</v>
      </c>
      <c r="F2631" s="547">
        <v>39214</v>
      </c>
      <c r="G2631" s="548">
        <v>0.19</v>
      </c>
      <c r="H2631" s="547">
        <v>32952.94</v>
      </c>
      <c r="I2631" s="545" t="s">
        <v>12673</v>
      </c>
      <c r="J2631" s="545" t="s">
        <v>13307</v>
      </c>
      <c r="K2631" s="545" t="s">
        <v>13413</v>
      </c>
      <c r="L2631" s="545" t="s">
        <v>13413</v>
      </c>
      <c r="M2631" s="548" t="s">
        <v>13758</v>
      </c>
      <c r="N2631" s="545" t="s">
        <v>13413</v>
      </c>
      <c r="O2631" s="545" t="s">
        <v>13413</v>
      </c>
      <c r="P2631" s="549">
        <v>2848</v>
      </c>
      <c r="Q2631" s="549">
        <v>1</v>
      </c>
      <c r="R2631" s="549">
        <v>83</v>
      </c>
      <c r="S2631" s="548">
        <v>2228</v>
      </c>
      <c r="T2631" s="548"/>
      <c r="U2631" s="99"/>
    </row>
    <row r="2632" spans="1:21" ht="19.5" customHeight="1">
      <c r="A2632" s="545">
        <v>3456</v>
      </c>
      <c r="B2632" s="545" t="s">
        <v>7073</v>
      </c>
      <c r="C2632" s="545" t="s">
        <v>216</v>
      </c>
      <c r="D2632" s="546">
        <v>46052</v>
      </c>
      <c r="E2632" s="171" t="str">
        <f t="shared" si="41"/>
        <v>2026</v>
      </c>
      <c r="F2632" s="547">
        <v>1638</v>
      </c>
      <c r="G2632" s="548">
        <v>0.19</v>
      </c>
      <c r="H2632" s="547">
        <v>1376.47</v>
      </c>
      <c r="I2632" s="545" t="s">
        <v>12701</v>
      </c>
      <c r="J2632" s="545" t="s">
        <v>13307</v>
      </c>
      <c r="K2632" s="545" t="s">
        <v>13413</v>
      </c>
      <c r="L2632" s="545" t="s">
        <v>13413</v>
      </c>
      <c r="M2632" s="548" t="s">
        <v>13758</v>
      </c>
      <c r="N2632" s="545" t="s">
        <v>13413</v>
      </c>
      <c r="O2632" s="545" t="s">
        <v>13413</v>
      </c>
      <c r="P2632" s="549">
        <v>2849</v>
      </c>
      <c r="Q2632" s="549">
        <v>1</v>
      </c>
      <c r="R2632" s="549">
        <v>10</v>
      </c>
      <c r="S2632" s="548">
        <v>2228</v>
      </c>
      <c r="T2632" s="548"/>
      <c r="U2632" s="99"/>
    </row>
    <row r="2633" spans="1:21" ht="19.5" customHeight="1">
      <c r="A2633" s="545">
        <v>3457</v>
      </c>
      <c r="B2633" s="545" t="s">
        <v>11183</v>
      </c>
      <c r="C2633" s="545" t="s">
        <v>221</v>
      </c>
      <c r="D2633" s="546"/>
      <c r="E2633" s="171" t="str">
        <f t="shared" si="41"/>
        <v>1900</v>
      </c>
      <c r="F2633" s="547">
        <v>0</v>
      </c>
      <c r="G2633" s="548">
        <v>0</v>
      </c>
      <c r="H2633" s="547">
        <v>0</v>
      </c>
      <c r="I2633" s="545" t="s">
        <v>12673</v>
      </c>
      <c r="J2633" s="545"/>
      <c r="K2633" s="545" t="s">
        <v>13413</v>
      </c>
      <c r="L2633" s="545" t="s">
        <v>16298</v>
      </c>
      <c r="M2633" s="548" t="s">
        <v>13758</v>
      </c>
      <c r="N2633" s="545" t="s">
        <v>22148</v>
      </c>
      <c r="O2633" s="545" t="s">
        <v>16299</v>
      </c>
      <c r="P2633" s="549">
        <v>2850</v>
      </c>
      <c r="Q2633" s="549">
        <v>1</v>
      </c>
      <c r="R2633" s="549">
        <v>83</v>
      </c>
      <c r="S2633" s="548"/>
      <c r="T2633" s="548">
        <v>163</v>
      </c>
      <c r="U2633" s="99"/>
    </row>
    <row r="2634" spans="1:21" ht="19.5" customHeight="1">
      <c r="A2634" s="545">
        <v>3458</v>
      </c>
      <c r="B2634" s="545" t="s">
        <v>11182</v>
      </c>
      <c r="C2634" s="545" t="s">
        <v>221</v>
      </c>
      <c r="D2634" s="546"/>
      <c r="E2634" s="171" t="str">
        <f t="shared" si="41"/>
        <v>1900</v>
      </c>
      <c r="F2634" s="547">
        <v>0</v>
      </c>
      <c r="G2634" s="548">
        <v>0</v>
      </c>
      <c r="H2634" s="547">
        <v>0</v>
      </c>
      <c r="I2634" s="545" t="s">
        <v>12673</v>
      </c>
      <c r="J2634" s="545"/>
      <c r="K2634" s="545" t="s">
        <v>13413</v>
      </c>
      <c r="L2634" s="545" t="s">
        <v>16300</v>
      </c>
      <c r="M2634" s="548" t="s">
        <v>13758</v>
      </c>
      <c r="N2634" s="545" t="s">
        <v>22148</v>
      </c>
      <c r="O2634" s="545" t="s">
        <v>16301</v>
      </c>
      <c r="P2634" s="549">
        <v>2851</v>
      </c>
      <c r="Q2634" s="549">
        <v>1</v>
      </c>
      <c r="R2634" s="549">
        <v>83</v>
      </c>
      <c r="S2634" s="548"/>
      <c r="T2634" s="548">
        <v>163</v>
      </c>
      <c r="U2634" s="99"/>
    </row>
    <row r="2635" spans="1:21" ht="19.5" customHeight="1">
      <c r="A2635" s="545">
        <v>3459</v>
      </c>
      <c r="B2635" s="545" t="s">
        <v>3886</v>
      </c>
      <c r="C2635" s="545" t="s">
        <v>216</v>
      </c>
      <c r="D2635" s="546">
        <v>46052</v>
      </c>
      <c r="E2635" s="171" t="str">
        <f t="shared" si="41"/>
        <v>2026</v>
      </c>
      <c r="F2635" s="547">
        <v>62732</v>
      </c>
      <c r="G2635" s="548">
        <v>0.19</v>
      </c>
      <c r="H2635" s="547">
        <v>52715.97</v>
      </c>
      <c r="I2635" s="545" t="s">
        <v>12754</v>
      </c>
      <c r="J2635" s="545" t="s">
        <v>13307</v>
      </c>
      <c r="K2635" s="545" t="s">
        <v>16302</v>
      </c>
      <c r="L2635" s="545" t="s">
        <v>13413</v>
      </c>
      <c r="M2635" s="548" t="s">
        <v>13758</v>
      </c>
      <c r="N2635" s="545" t="s">
        <v>13413</v>
      </c>
      <c r="O2635" s="545" t="s">
        <v>13413</v>
      </c>
      <c r="P2635" s="549">
        <v>2852</v>
      </c>
      <c r="Q2635" s="549">
        <v>1</v>
      </c>
      <c r="R2635" s="549">
        <v>33</v>
      </c>
      <c r="S2635" s="548">
        <v>2228</v>
      </c>
      <c r="T2635" s="548"/>
      <c r="U2635" s="99"/>
    </row>
    <row r="2636" spans="1:21" ht="19.5" customHeight="1">
      <c r="A2636" s="545">
        <v>3460</v>
      </c>
      <c r="B2636" s="545" t="s">
        <v>11181</v>
      </c>
      <c r="C2636" s="545" t="s">
        <v>221</v>
      </c>
      <c r="D2636" s="546"/>
      <c r="E2636" s="171" t="str">
        <f t="shared" si="41"/>
        <v>1900</v>
      </c>
      <c r="F2636" s="547">
        <v>0</v>
      </c>
      <c r="G2636" s="548">
        <v>0</v>
      </c>
      <c r="H2636" s="547">
        <v>0</v>
      </c>
      <c r="I2636" s="545" t="s">
        <v>12673</v>
      </c>
      <c r="J2636" s="545"/>
      <c r="K2636" s="545" t="s">
        <v>13413</v>
      </c>
      <c r="L2636" s="545" t="s">
        <v>16303</v>
      </c>
      <c r="M2636" s="548" t="s">
        <v>13758</v>
      </c>
      <c r="N2636" s="545" t="s">
        <v>22148</v>
      </c>
      <c r="O2636" s="545" t="s">
        <v>16304</v>
      </c>
      <c r="P2636" s="549">
        <v>2853</v>
      </c>
      <c r="Q2636" s="549">
        <v>1</v>
      </c>
      <c r="R2636" s="549">
        <v>83</v>
      </c>
      <c r="S2636" s="548"/>
      <c r="T2636" s="548">
        <v>163</v>
      </c>
      <c r="U2636" s="99"/>
    </row>
    <row r="2637" spans="1:21" ht="19.5" customHeight="1">
      <c r="A2637" s="545">
        <v>3461</v>
      </c>
      <c r="B2637" s="545" t="s">
        <v>531</v>
      </c>
      <c r="C2637" s="545" t="s">
        <v>221</v>
      </c>
      <c r="D2637" s="546"/>
      <c r="E2637" s="171" t="str">
        <f t="shared" si="41"/>
        <v>1900</v>
      </c>
      <c r="F2637" s="547">
        <v>0</v>
      </c>
      <c r="G2637" s="548">
        <v>0</v>
      </c>
      <c r="H2637" s="547">
        <v>0</v>
      </c>
      <c r="I2637" s="545" t="s">
        <v>12673</v>
      </c>
      <c r="J2637" s="545"/>
      <c r="K2637" s="545" t="s">
        <v>13413</v>
      </c>
      <c r="L2637" s="545" t="s">
        <v>16305</v>
      </c>
      <c r="M2637" s="548" t="s">
        <v>13758</v>
      </c>
      <c r="N2637" s="545" t="s">
        <v>22148</v>
      </c>
      <c r="O2637" s="545" t="s">
        <v>16306</v>
      </c>
      <c r="P2637" s="549">
        <v>2854</v>
      </c>
      <c r="Q2637" s="549">
        <v>1</v>
      </c>
      <c r="R2637" s="549">
        <v>83</v>
      </c>
      <c r="S2637" s="548"/>
      <c r="T2637" s="548">
        <v>163</v>
      </c>
      <c r="U2637" s="99"/>
    </row>
    <row r="2638" spans="1:21" ht="19.5" customHeight="1">
      <c r="A2638" s="545">
        <v>3462</v>
      </c>
      <c r="B2638" s="545" t="s">
        <v>11180</v>
      </c>
      <c r="C2638" s="545" t="s">
        <v>216</v>
      </c>
      <c r="D2638" s="546"/>
      <c r="E2638" s="171" t="str">
        <f t="shared" si="41"/>
        <v>1900</v>
      </c>
      <c r="F2638" s="547">
        <v>0</v>
      </c>
      <c r="G2638" s="548">
        <v>0</v>
      </c>
      <c r="H2638" s="547">
        <v>0</v>
      </c>
      <c r="I2638" s="545" t="s">
        <v>12754</v>
      </c>
      <c r="J2638" s="545"/>
      <c r="K2638" s="545" t="s">
        <v>13413</v>
      </c>
      <c r="L2638" s="545" t="s">
        <v>13413</v>
      </c>
      <c r="M2638" s="548" t="s">
        <v>13758</v>
      </c>
      <c r="N2638" s="545" t="s">
        <v>22148</v>
      </c>
      <c r="O2638" s="545" t="s">
        <v>13413</v>
      </c>
      <c r="P2638" s="549">
        <v>2855</v>
      </c>
      <c r="Q2638" s="549">
        <v>1</v>
      </c>
      <c r="R2638" s="549">
        <v>33</v>
      </c>
      <c r="S2638" s="548"/>
      <c r="T2638" s="548">
        <v>163</v>
      </c>
      <c r="U2638" s="99"/>
    </row>
    <row r="2639" spans="1:21" ht="19.5" customHeight="1">
      <c r="A2639" s="545">
        <v>3463</v>
      </c>
      <c r="B2639" s="545" t="s">
        <v>530</v>
      </c>
      <c r="C2639" s="545" t="s">
        <v>221</v>
      </c>
      <c r="D2639" s="546"/>
      <c r="E2639" s="171" t="str">
        <f t="shared" si="41"/>
        <v>1900</v>
      </c>
      <c r="F2639" s="547">
        <v>0</v>
      </c>
      <c r="G2639" s="548">
        <v>0</v>
      </c>
      <c r="H2639" s="547">
        <v>0</v>
      </c>
      <c r="I2639" s="545" t="s">
        <v>12673</v>
      </c>
      <c r="J2639" s="545"/>
      <c r="K2639" s="545" t="s">
        <v>13413</v>
      </c>
      <c r="L2639" s="545" t="s">
        <v>16298</v>
      </c>
      <c r="M2639" s="548" t="s">
        <v>13758</v>
      </c>
      <c r="N2639" s="545" t="s">
        <v>22148</v>
      </c>
      <c r="O2639" s="545" t="s">
        <v>16307</v>
      </c>
      <c r="P2639" s="549">
        <v>2856</v>
      </c>
      <c r="Q2639" s="549">
        <v>1</v>
      </c>
      <c r="R2639" s="549">
        <v>83</v>
      </c>
      <c r="S2639" s="548"/>
      <c r="T2639" s="548">
        <v>163</v>
      </c>
      <c r="U2639" s="99"/>
    </row>
    <row r="2640" spans="1:21" ht="19.5" customHeight="1">
      <c r="A2640" s="545">
        <v>3464</v>
      </c>
      <c r="B2640" s="545" t="s">
        <v>11179</v>
      </c>
      <c r="C2640" s="545" t="s">
        <v>221</v>
      </c>
      <c r="D2640" s="546"/>
      <c r="E2640" s="171" t="str">
        <f t="shared" si="41"/>
        <v>1900</v>
      </c>
      <c r="F2640" s="547">
        <v>0</v>
      </c>
      <c r="G2640" s="548">
        <v>0</v>
      </c>
      <c r="H2640" s="547">
        <v>0</v>
      </c>
      <c r="I2640" s="545" t="s">
        <v>12673</v>
      </c>
      <c r="J2640" s="545"/>
      <c r="K2640" s="545" t="s">
        <v>13413</v>
      </c>
      <c r="L2640" s="545" t="s">
        <v>16308</v>
      </c>
      <c r="M2640" s="548" t="s">
        <v>13758</v>
      </c>
      <c r="N2640" s="545" t="s">
        <v>22148</v>
      </c>
      <c r="O2640" s="545" t="s">
        <v>16309</v>
      </c>
      <c r="P2640" s="549">
        <v>2857</v>
      </c>
      <c r="Q2640" s="549">
        <v>1</v>
      </c>
      <c r="R2640" s="549">
        <v>83</v>
      </c>
      <c r="S2640" s="548"/>
      <c r="T2640" s="548">
        <v>163</v>
      </c>
      <c r="U2640" s="99"/>
    </row>
    <row r="2641" spans="1:21" ht="19.5" customHeight="1">
      <c r="A2641" s="545">
        <v>3465</v>
      </c>
      <c r="B2641" s="545" t="s">
        <v>11178</v>
      </c>
      <c r="C2641" s="545" t="s">
        <v>221</v>
      </c>
      <c r="D2641" s="546"/>
      <c r="E2641" s="171" t="str">
        <f t="shared" si="41"/>
        <v>1900</v>
      </c>
      <c r="F2641" s="547">
        <v>0</v>
      </c>
      <c r="G2641" s="548">
        <v>0</v>
      </c>
      <c r="H2641" s="547">
        <v>0</v>
      </c>
      <c r="I2641" s="545" t="s">
        <v>12673</v>
      </c>
      <c r="J2641" s="545"/>
      <c r="K2641" s="545" t="s">
        <v>13413</v>
      </c>
      <c r="L2641" s="545" t="s">
        <v>16310</v>
      </c>
      <c r="M2641" s="548" t="s">
        <v>13758</v>
      </c>
      <c r="N2641" s="545" t="s">
        <v>22148</v>
      </c>
      <c r="O2641" s="545" t="s">
        <v>16311</v>
      </c>
      <c r="P2641" s="549">
        <v>2858</v>
      </c>
      <c r="Q2641" s="549">
        <v>1</v>
      </c>
      <c r="R2641" s="549">
        <v>83</v>
      </c>
      <c r="S2641" s="548"/>
      <c r="T2641" s="548">
        <v>163</v>
      </c>
      <c r="U2641" s="99"/>
    </row>
    <row r="2642" spans="1:21" ht="19.5" customHeight="1">
      <c r="A2642" s="545">
        <v>3466</v>
      </c>
      <c r="B2642" s="545" t="s">
        <v>11177</v>
      </c>
      <c r="C2642" s="545" t="s">
        <v>221</v>
      </c>
      <c r="D2642" s="546"/>
      <c r="E2642" s="171" t="str">
        <f t="shared" si="41"/>
        <v>1900</v>
      </c>
      <c r="F2642" s="547">
        <v>0</v>
      </c>
      <c r="G2642" s="548">
        <v>0</v>
      </c>
      <c r="H2642" s="547">
        <v>0</v>
      </c>
      <c r="I2642" s="545" t="s">
        <v>12673</v>
      </c>
      <c r="J2642" s="545"/>
      <c r="K2642" s="545" t="s">
        <v>13413</v>
      </c>
      <c r="L2642" s="545" t="s">
        <v>16296</v>
      </c>
      <c r="M2642" s="548" t="s">
        <v>13758</v>
      </c>
      <c r="N2642" s="545" t="s">
        <v>22148</v>
      </c>
      <c r="O2642" s="545" t="s">
        <v>16312</v>
      </c>
      <c r="P2642" s="549">
        <v>2859</v>
      </c>
      <c r="Q2642" s="549">
        <v>1</v>
      </c>
      <c r="R2642" s="549">
        <v>83</v>
      </c>
      <c r="S2642" s="548"/>
      <c r="T2642" s="548">
        <v>163</v>
      </c>
      <c r="U2642" s="99"/>
    </row>
    <row r="2643" spans="1:21" ht="19.5" customHeight="1">
      <c r="A2643" s="545">
        <v>3467</v>
      </c>
      <c r="B2643" s="545" t="s">
        <v>11176</v>
      </c>
      <c r="C2643" s="545" t="s">
        <v>221</v>
      </c>
      <c r="D2643" s="546"/>
      <c r="E2643" s="171" t="str">
        <f t="shared" si="41"/>
        <v>1900</v>
      </c>
      <c r="F2643" s="547">
        <v>0</v>
      </c>
      <c r="G2643" s="548">
        <v>0</v>
      </c>
      <c r="H2643" s="547">
        <v>0</v>
      </c>
      <c r="I2643" s="545" t="s">
        <v>12673</v>
      </c>
      <c r="J2643" s="545"/>
      <c r="K2643" s="545" t="s">
        <v>13413</v>
      </c>
      <c r="L2643" s="545" t="s">
        <v>16313</v>
      </c>
      <c r="M2643" s="548" t="s">
        <v>13758</v>
      </c>
      <c r="N2643" s="545" t="s">
        <v>22148</v>
      </c>
      <c r="O2643" s="545" t="s">
        <v>16314</v>
      </c>
      <c r="P2643" s="549">
        <v>2860</v>
      </c>
      <c r="Q2643" s="549">
        <v>1</v>
      </c>
      <c r="R2643" s="549">
        <v>83</v>
      </c>
      <c r="S2643" s="548"/>
      <c r="T2643" s="548">
        <v>163</v>
      </c>
      <c r="U2643" s="99"/>
    </row>
    <row r="2644" spans="1:21" ht="19.5" customHeight="1">
      <c r="A2644" s="545">
        <v>3468</v>
      </c>
      <c r="B2644" s="545" t="s">
        <v>7072</v>
      </c>
      <c r="C2644" s="545" t="s">
        <v>216</v>
      </c>
      <c r="D2644" s="546">
        <v>46052</v>
      </c>
      <c r="E2644" s="171" t="str">
        <f t="shared" si="41"/>
        <v>2026</v>
      </c>
      <c r="F2644" s="547">
        <v>22</v>
      </c>
      <c r="G2644" s="548">
        <v>0.19</v>
      </c>
      <c r="H2644" s="547">
        <v>18.489999999999998</v>
      </c>
      <c r="I2644" s="545" t="s">
        <v>12701</v>
      </c>
      <c r="J2644" s="545" t="s">
        <v>13307</v>
      </c>
      <c r="K2644" s="545"/>
      <c r="L2644" s="545" t="s">
        <v>13413</v>
      </c>
      <c r="M2644" s="548" t="s">
        <v>13758</v>
      </c>
      <c r="N2644" s="545" t="s">
        <v>13413</v>
      </c>
      <c r="O2644" s="545" t="s">
        <v>13413</v>
      </c>
      <c r="P2644" s="549">
        <v>2861</v>
      </c>
      <c r="Q2644" s="549">
        <v>1</v>
      </c>
      <c r="R2644" s="549">
        <v>10</v>
      </c>
      <c r="S2644" s="548">
        <v>2228</v>
      </c>
      <c r="T2644" s="548"/>
      <c r="U2644" s="99"/>
    </row>
    <row r="2645" spans="1:21" ht="19.5" customHeight="1">
      <c r="A2645" s="545">
        <v>3469</v>
      </c>
      <c r="B2645" s="545" t="s">
        <v>7071</v>
      </c>
      <c r="C2645" s="545" t="s">
        <v>216</v>
      </c>
      <c r="D2645" s="546">
        <v>46052</v>
      </c>
      <c r="E2645" s="171" t="str">
        <f t="shared" si="41"/>
        <v>2026</v>
      </c>
      <c r="F2645" s="547">
        <v>25</v>
      </c>
      <c r="G2645" s="548">
        <v>0.19</v>
      </c>
      <c r="H2645" s="547">
        <v>21.01</v>
      </c>
      <c r="I2645" s="545" t="s">
        <v>12701</v>
      </c>
      <c r="J2645" s="545" t="s">
        <v>13307</v>
      </c>
      <c r="K2645" s="545"/>
      <c r="L2645" s="545" t="s">
        <v>13413</v>
      </c>
      <c r="M2645" s="548" t="s">
        <v>13758</v>
      </c>
      <c r="N2645" s="545" t="s">
        <v>13413</v>
      </c>
      <c r="O2645" s="545" t="s">
        <v>13413</v>
      </c>
      <c r="P2645" s="549">
        <v>2862</v>
      </c>
      <c r="Q2645" s="549">
        <v>1</v>
      </c>
      <c r="R2645" s="549">
        <v>10</v>
      </c>
      <c r="S2645" s="548">
        <v>2228</v>
      </c>
      <c r="T2645" s="548"/>
      <c r="U2645" s="99"/>
    </row>
    <row r="2646" spans="1:21" ht="19.5" customHeight="1">
      <c r="A2646" s="545">
        <v>3470</v>
      </c>
      <c r="B2646" s="545" t="s">
        <v>549</v>
      </c>
      <c r="C2646" s="545" t="s">
        <v>216</v>
      </c>
      <c r="D2646" s="546">
        <v>46052</v>
      </c>
      <c r="E2646" s="171" t="str">
        <f t="shared" si="41"/>
        <v>2026</v>
      </c>
      <c r="F2646" s="547">
        <v>4560</v>
      </c>
      <c r="G2646" s="548">
        <v>0.19</v>
      </c>
      <c r="H2646" s="547">
        <v>3831.93</v>
      </c>
      <c r="I2646" s="545" t="s">
        <v>12672</v>
      </c>
      <c r="J2646" s="545" t="s">
        <v>13307</v>
      </c>
      <c r="K2646" s="545" t="s">
        <v>16315</v>
      </c>
      <c r="L2646" s="545" t="s">
        <v>13413</v>
      </c>
      <c r="M2646" s="548" t="s">
        <v>13758</v>
      </c>
      <c r="N2646" s="545" t="s">
        <v>13413</v>
      </c>
      <c r="O2646" s="545" t="s">
        <v>13413</v>
      </c>
      <c r="P2646" s="549">
        <v>2863</v>
      </c>
      <c r="Q2646" s="549">
        <v>1</v>
      </c>
      <c r="R2646" s="549">
        <v>4</v>
      </c>
      <c r="S2646" s="548">
        <v>2228</v>
      </c>
      <c r="T2646" s="548"/>
      <c r="U2646" s="99"/>
    </row>
    <row r="2647" spans="1:21" ht="19.5" customHeight="1">
      <c r="A2647" s="545">
        <v>3471</v>
      </c>
      <c r="B2647" s="545" t="s">
        <v>525</v>
      </c>
      <c r="C2647" s="545" t="s">
        <v>221</v>
      </c>
      <c r="D2647" s="546"/>
      <c r="E2647" s="171" t="str">
        <f t="shared" si="41"/>
        <v>1900</v>
      </c>
      <c r="F2647" s="547">
        <v>0</v>
      </c>
      <c r="G2647" s="548">
        <v>0</v>
      </c>
      <c r="H2647" s="547">
        <v>0</v>
      </c>
      <c r="I2647" s="545" t="s">
        <v>12673</v>
      </c>
      <c r="J2647" s="545"/>
      <c r="K2647" s="545" t="s">
        <v>13413</v>
      </c>
      <c r="L2647" s="545" t="s">
        <v>16316</v>
      </c>
      <c r="M2647" s="548" t="s">
        <v>13758</v>
      </c>
      <c r="N2647" s="545" t="s">
        <v>22148</v>
      </c>
      <c r="O2647" s="545" t="s">
        <v>16317</v>
      </c>
      <c r="P2647" s="549">
        <v>2864</v>
      </c>
      <c r="Q2647" s="549">
        <v>1</v>
      </c>
      <c r="R2647" s="549">
        <v>83</v>
      </c>
      <c r="S2647" s="548"/>
      <c r="T2647" s="548">
        <v>163</v>
      </c>
      <c r="U2647" s="99"/>
    </row>
    <row r="2648" spans="1:21" ht="19.5" customHeight="1">
      <c r="A2648" s="545">
        <v>3472</v>
      </c>
      <c r="B2648" s="545" t="s">
        <v>7287</v>
      </c>
      <c r="C2648" s="545" t="s">
        <v>903</v>
      </c>
      <c r="D2648" s="546">
        <v>46052</v>
      </c>
      <c r="E2648" s="171" t="str">
        <f t="shared" si="41"/>
        <v>2026</v>
      </c>
      <c r="F2648" s="547">
        <v>8755</v>
      </c>
      <c r="G2648" s="548">
        <v>0</v>
      </c>
      <c r="H2648" s="547">
        <v>8755</v>
      </c>
      <c r="I2648" s="545" t="s">
        <v>12653</v>
      </c>
      <c r="J2648" s="545" t="s">
        <v>13299</v>
      </c>
      <c r="K2648" s="545" t="s">
        <v>16318</v>
      </c>
      <c r="L2648" s="545" t="s">
        <v>13413</v>
      </c>
      <c r="M2648" s="548" t="s">
        <v>13813</v>
      </c>
      <c r="N2648" s="545" t="s">
        <v>13413</v>
      </c>
      <c r="O2648" s="545" t="s">
        <v>13413</v>
      </c>
      <c r="P2648" s="549">
        <v>2865</v>
      </c>
      <c r="Q2648" s="549">
        <v>3</v>
      </c>
      <c r="R2648" s="549">
        <v>160</v>
      </c>
      <c r="S2648" s="548">
        <v>443</v>
      </c>
      <c r="T2648" s="548"/>
      <c r="U2648" s="99"/>
    </row>
    <row r="2649" spans="1:21" ht="19.5" customHeight="1">
      <c r="A2649" s="545">
        <v>3473</v>
      </c>
      <c r="B2649" s="545" t="s">
        <v>828</v>
      </c>
      <c r="C2649" s="545" t="s">
        <v>221</v>
      </c>
      <c r="D2649" s="546"/>
      <c r="E2649" s="171" t="str">
        <f t="shared" si="41"/>
        <v>1900</v>
      </c>
      <c r="F2649" s="547">
        <v>0</v>
      </c>
      <c r="G2649" s="548">
        <v>0</v>
      </c>
      <c r="H2649" s="547">
        <v>0</v>
      </c>
      <c r="I2649" s="545" t="s">
        <v>12684</v>
      </c>
      <c r="J2649" s="545"/>
      <c r="K2649" s="545" t="s">
        <v>13413</v>
      </c>
      <c r="L2649" s="545" t="s">
        <v>13413</v>
      </c>
      <c r="M2649" s="548" t="s">
        <v>13758</v>
      </c>
      <c r="N2649" s="545" t="s">
        <v>22148</v>
      </c>
      <c r="O2649" s="545" t="s">
        <v>13413</v>
      </c>
      <c r="P2649" s="549">
        <v>2866</v>
      </c>
      <c r="Q2649" s="549">
        <v>1</v>
      </c>
      <c r="R2649" s="549">
        <v>95</v>
      </c>
      <c r="S2649" s="548"/>
      <c r="T2649" s="548">
        <v>163</v>
      </c>
      <c r="U2649" s="99"/>
    </row>
    <row r="2650" spans="1:21" ht="19.5" customHeight="1">
      <c r="A2650" s="545">
        <v>3474</v>
      </c>
      <c r="B2650" s="545" t="s">
        <v>824</v>
      </c>
      <c r="C2650" s="545" t="s">
        <v>221</v>
      </c>
      <c r="D2650" s="546"/>
      <c r="E2650" s="171" t="str">
        <f t="shared" si="41"/>
        <v>1900</v>
      </c>
      <c r="F2650" s="547">
        <v>0</v>
      </c>
      <c r="G2650" s="548">
        <v>0</v>
      </c>
      <c r="H2650" s="547">
        <v>0</v>
      </c>
      <c r="I2650" s="545" t="s">
        <v>12684</v>
      </c>
      <c r="J2650" s="545"/>
      <c r="K2650" s="545" t="s">
        <v>13413</v>
      </c>
      <c r="L2650" s="545" t="s">
        <v>13413</v>
      </c>
      <c r="M2650" s="548" t="s">
        <v>13758</v>
      </c>
      <c r="N2650" s="545" t="s">
        <v>22148</v>
      </c>
      <c r="O2650" s="545" t="s">
        <v>13413</v>
      </c>
      <c r="P2650" s="549">
        <v>2867</v>
      </c>
      <c r="Q2650" s="549">
        <v>1</v>
      </c>
      <c r="R2650" s="549">
        <v>95</v>
      </c>
      <c r="S2650" s="548"/>
      <c r="T2650" s="548">
        <v>163</v>
      </c>
      <c r="U2650" s="99"/>
    </row>
    <row r="2651" spans="1:21" ht="19.5" customHeight="1">
      <c r="A2651" s="545">
        <v>3475</v>
      </c>
      <c r="B2651" s="545" t="s">
        <v>842</v>
      </c>
      <c r="C2651" s="545" t="s">
        <v>221</v>
      </c>
      <c r="D2651" s="546"/>
      <c r="E2651" s="171" t="str">
        <f t="shared" si="41"/>
        <v>1900</v>
      </c>
      <c r="F2651" s="547">
        <v>0</v>
      </c>
      <c r="G2651" s="548">
        <v>0</v>
      </c>
      <c r="H2651" s="547">
        <v>0</v>
      </c>
      <c r="I2651" s="545" t="s">
        <v>12684</v>
      </c>
      <c r="J2651" s="545"/>
      <c r="K2651" s="545" t="s">
        <v>13413</v>
      </c>
      <c r="L2651" s="545" t="s">
        <v>13413</v>
      </c>
      <c r="M2651" s="548" t="s">
        <v>13758</v>
      </c>
      <c r="N2651" s="545" t="s">
        <v>22148</v>
      </c>
      <c r="O2651" s="545" t="s">
        <v>13413</v>
      </c>
      <c r="P2651" s="549">
        <v>2868</v>
      </c>
      <c r="Q2651" s="549">
        <v>1</v>
      </c>
      <c r="R2651" s="549">
        <v>95</v>
      </c>
      <c r="S2651" s="548"/>
      <c r="T2651" s="548">
        <v>163</v>
      </c>
      <c r="U2651" s="99"/>
    </row>
    <row r="2652" spans="1:21" ht="19.5" customHeight="1">
      <c r="A2652" s="545">
        <v>3476</v>
      </c>
      <c r="B2652" s="545" t="s">
        <v>817</v>
      </c>
      <c r="C2652" s="545" t="s">
        <v>221</v>
      </c>
      <c r="D2652" s="546"/>
      <c r="E2652" s="171" t="str">
        <f t="shared" si="41"/>
        <v>1900</v>
      </c>
      <c r="F2652" s="547">
        <v>0</v>
      </c>
      <c r="G2652" s="548">
        <v>0</v>
      </c>
      <c r="H2652" s="547">
        <v>0</v>
      </c>
      <c r="I2652" s="545" t="s">
        <v>12684</v>
      </c>
      <c r="J2652" s="545"/>
      <c r="K2652" s="545" t="s">
        <v>13413</v>
      </c>
      <c r="L2652" s="545" t="s">
        <v>13413</v>
      </c>
      <c r="M2652" s="548" t="s">
        <v>13758</v>
      </c>
      <c r="N2652" s="545" t="s">
        <v>22148</v>
      </c>
      <c r="O2652" s="545" t="s">
        <v>16319</v>
      </c>
      <c r="P2652" s="549">
        <v>2869</v>
      </c>
      <c r="Q2652" s="549">
        <v>1</v>
      </c>
      <c r="R2652" s="549">
        <v>95</v>
      </c>
      <c r="S2652" s="548"/>
      <c r="T2652" s="548">
        <v>163</v>
      </c>
      <c r="U2652" s="99"/>
    </row>
    <row r="2653" spans="1:21" ht="19.5" customHeight="1">
      <c r="A2653" s="545">
        <v>3477</v>
      </c>
      <c r="B2653" s="545" t="s">
        <v>847</v>
      </c>
      <c r="C2653" s="545" t="s">
        <v>221</v>
      </c>
      <c r="D2653" s="546"/>
      <c r="E2653" s="171" t="str">
        <f t="shared" si="41"/>
        <v>1900</v>
      </c>
      <c r="F2653" s="547">
        <v>0</v>
      </c>
      <c r="G2653" s="548">
        <v>0</v>
      </c>
      <c r="H2653" s="547">
        <v>0</v>
      </c>
      <c r="I2653" s="545" t="s">
        <v>12684</v>
      </c>
      <c r="J2653" s="545"/>
      <c r="K2653" s="545" t="s">
        <v>13413</v>
      </c>
      <c r="L2653" s="545" t="s">
        <v>13413</v>
      </c>
      <c r="M2653" s="548" t="s">
        <v>13758</v>
      </c>
      <c r="N2653" s="545" t="s">
        <v>22148</v>
      </c>
      <c r="O2653" s="545" t="s">
        <v>13413</v>
      </c>
      <c r="P2653" s="549">
        <v>2870</v>
      </c>
      <c r="Q2653" s="549">
        <v>1</v>
      </c>
      <c r="R2653" s="549">
        <v>95</v>
      </c>
      <c r="S2653" s="548"/>
      <c r="T2653" s="548">
        <v>163</v>
      </c>
      <c r="U2653" s="99"/>
    </row>
    <row r="2654" spans="1:21" ht="19.5" customHeight="1">
      <c r="A2654" s="545">
        <v>3478</v>
      </c>
      <c r="B2654" s="545" t="s">
        <v>11175</v>
      </c>
      <c r="C2654" s="545" t="s">
        <v>221</v>
      </c>
      <c r="D2654" s="546"/>
      <c r="E2654" s="171" t="str">
        <f t="shared" si="41"/>
        <v>1900</v>
      </c>
      <c r="F2654" s="547">
        <v>0</v>
      </c>
      <c r="G2654" s="548">
        <v>0</v>
      </c>
      <c r="H2654" s="547">
        <v>0</v>
      </c>
      <c r="I2654" s="545" t="s">
        <v>12684</v>
      </c>
      <c r="J2654" s="545"/>
      <c r="K2654" s="545" t="s">
        <v>13413</v>
      </c>
      <c r="L2654" s="545" t="s">
        <v>13413</v>
      </c>
      <c r="M2654" s="548" t="s">
        <v>13758</v>
      </c>
      <c r="N2654" s="545" t="s">
        <v>22148</v>
      </c>
      <c r="O2654" s="545" t="s">
        <v>13413</v>
      </c>
      <c r="P2654" s="549">
        <v>2871</v>
      </c>
      <c r="Q2654" s="549">
        <v>1</v>
      </c>
      <c r="R2654" s="549">
        <v>95</v>
      </c>
      <c r="S2654" s="548"/>
      <c r="T2654" s="548">
        <v>163</v>
      </c>
      <c r="U2654" s="99"/>
    </row>
    <row r="2655" spans="1:21" ht="19.5" customHeight="1">
      <c r="A2655" s="545">
        <v>3479</v>
      </c>
      <c r="B2655" s="545" t="s">
        <v>11174</v>
      </c>
      <c r="C2655" s="545" t="s">
        <v>221</v>
      </c>
      <c r="D2655" s="546"/>
      <c r="E2655" s="171" t="str">
        <f t="shared" si="41"/>
        <v>1900</v>
      </c>
      <c r="F2655" s="547">
        <v>0</v>
      </c>
      <c r="G2655" s="548">
        <v>0</v>
      </c>
      <c r="H2655" s="547">
        <v>0</v>
      </c>
      <c r="I2655" s="545" t="s">
        <v>12684</v>
      </c>
      <c r="J2655" s="545"/>
      <c r="K2655" s="545" t="s">
        <v>13413</v>
      </c>
      <c r="L2655" s="545" t="s">
        <v>13413</v>
      </c>
      <c r="M2655" s="548" t="s">
        <v>13758</v>
      </c>
      <c r="N2655" s="545" t="s">
        <v>22148</v>
      </c>
      <c r="O2655" s="545" t="s">
        <v>13413</v>
      </c>
      <c r="P2655" s="549">
        <v>2872</v>
      </c>
      <c r="Q2655" s="549">
        <v>1</v>
      </c>
      <c r="R2655" s="549">
        <v>95</v>
      </c>
      <c r="S2655" s="548"/>
      <c r="T2655" s="548">
        <v>163</v>
      </c>
      <c r="U2655" s="99"/>
    </row>
    <row r="2656" spans="1:21" ht="19.5" customHeight="1">
      <c r="A2656" s="545">
        <v>3480</v>
      </c>
      <c r="B2656" s="545" t="s">
        <v>827</v>
      </c>
      <c r="C2656" s="545" t="s">
        <v>221</v>
      </c>
      <c r="D2656" s="546"/>
      <c r="E2656" s="171" t="str">
        <f t="shared" si="41"/>
        <v>1900</v>
      </c>
      <c r="F2656" s="547">
        <v>0</v>
      </c>
      <c r="G2656" s="548">
        <v>0</v>
      </c>
      <c r="H2656" s="547">
        <v>0</v>
      </c>
      <c r="I2656" s="545" t="s">
        <v>12684</v>
      </c>
      <c r="J2656" s="545"/>
      <c r="K2656" s="545" t="s">
        <v>13413</v>
      </c>
      <c r="L2656" s="545" t="s">
        <v>13413</v>
      </c>
      <c r="M2656" s="548" t="s">
        <v>13758</v>
      </c>
      <c r="N2656" s="545" t="s">
        <v>22148</v>
      </c>
      <c r="O2656" s="545" t="s">
        <v>13413</v>
      </c>
      <c r="P2656" s="549">
        <v>2873</v>
      </c>
      <c r="Q2656" s="549">
        <v>1</v>
      </c>
      <c r="R2656" s="549">
        <v>95</v>
      </c>
      <c r="S2656" s="548"/>
      <c r="T2656" s="548">
        <v>163</v>
      </c>
      <c r="U2656" s="99"/>
    </row>
    <row r="2657" spans="1:21" ht="19.5" customHeight="1">
      <c r="A2657" s="545">
        <v>3481</v>
      </c>
      <c r="B2657" s="545" t="s">
        <v>2823</v>
      </c>
      <c r="C2657" s="545" t="s">
        <v>221</v>
      </c>
      <c r="D2657" s="546"/>
      <c r="E2657" s="171" t="str">
        <f t="shared" si="41"/>
        <v>1900</v>
      </c>
      <c r="F2657" s="547">
        <v>0</v>
      </c>
      <c r="G2657" s="548">
        <v>0</v>
      </c>
      <c r="H2657" s="547">
        <v>0</v>
      </c>
      <c r="I2657" s="545" t="s">
        <v>12727</v>
      </c>
      <c r="J2657" s="545"/>
      <c r="K2657" s="545" t="s">
        <v>13413</v>
      </c>
      <c r="L2657" s="545" t="s">
        <v>16320</v>
      </c>
      <c r="M2657" s="548" t="s">
        <v>13758</v>
      </c>
      <c r="N2657" s="545" t="s">
        <v>13413</v>
      </c>
      <c r="O2657" s="545" t="s">
        <v>13413</v>
      </c>
      <c r="P2657" s="549">
        <v>2874</v>
      </c>
      <c r="Q2657" s="549">
        <v>1</v>
      </c>
      <c r="R2657" s="549">
        <v>148</v>
      </c>
      <c r="S2657" s="548"/>
      <c r="T2657" s="548"/>
      <c r="U2657" s="99"/>
    </row>
    <row r="2658" spans="1:21" ht="19.5" customHeight="1">
      <c r="A2658" s="545">
        <v>3482</v>
      </c>
      <c r="B2658" s="545" t="s">
        <v>639</v>
      </c>
      <c r="C2658" s="545" t="s">
        <v>221</v>
      </c>
      <c r="D2658" s="546"/>
      <c r="E2658" s="171" t="str">
        <f t="shared" si="41"/>
        <v>1900</v>
      </c>
      <c r="F2658" s="547">
        <v>0</v>
      </c>
      <c r="G2658" s="548">
        <v>0</v>
      </c>
      <c r="H2658" s="547">
        <v>0</v>
      </c>
      <c r="I2658" s="545" t="s">
        <v>12687</v>
      </c>
      <c r="J2658" s="545"/>
      <c r="K2658" s="545" t="s">
        <v>13413</v>
      </c>
      <c r="L2658" s="545" t="s">
        <v>13413</v>
      </c>
      <c r="M2658" s="548" t="s">
        <v>13758</v>
      </c>
      <c r="N2658" s="545" t="s">
        <v>13413</v>
      </c>
      <c r="O2658" s="545" t="s">
        <v>13413</v>
      </c>
      <c r="P2658" s="549">
        <v>2875</v>
      </c>
      <c r="Q2658" s="549">
        <v>1</v>
      </c>
      <c r="R2658" s="549">
        <v>91</v>
      </c>
      <c r="S2658" s="548"/>
      <c r="T2658" s="548"/>
      <c r="U2658" s="99"/>
    </row>
    <row r="2659" spans="1:21" ht="19.5" customHeight="1">
      <c r="A2659" s="545">
        <v>3483</v>
      </c>
      <c r="B2659" s="545" t="s">
        <v>578</v>
      </c>
      <c r="C2659" s="545" t="s">
        <v>221</v>
      </c>
      <c r="D2659" s="546"/>
      <c r="E2659" s="171" t="str">
        <f t="shared" si="41"/>
        <v>1900</v>
      </c>
      <c r="F2659" s="547">
        <v>0</v>
      </c>
      <c r="G2659" s="548">
        <v>0</v>
      </c>
      <c r="H2659" s="547">
        <v>0</v>
      </c>
      <c r="I2659" s="545" t="s">
        <v>12661</v>
      </c>
      <c r="J2659" s="545"/>
      <c r="K2659" s="545" t="s">
        <v>13413</v>
      </c>
      <c r="L2659" s="545" t="s">
        <v>16321</v>
      </c>
      <c r="M2659" s="548" t="s">
        <v>13758</v>
      </c>
      <c r="N2659" s="545" t="s">
        <v>13413</v>
      </c>
      <c r="O2659" s="545" t="s">
        <v>13413</v>
      </c>
      <c r="P2659" s="549">
        <v>2876</v>
      </c>
      <c r="Q2659" s="549">
        <v>1</v>
      </c>
      <c r="R2659" s="549">
        <v>89</v>
      </c>
      <c r="S2659" s="548"/>
      <c r="T2659" s="548"/>
      <c r="U2659" s="99"/>
    </row>
    <row r="2660" spans="1:21" ht="19.5" customHeight="1">
      <c r="A2660" s="545">
        <v>3484</v>
      </c>
      <c r="B2660" s="545" t="s">
        <v>620</v>
      </c>
      <c r="C2660" s="545" t="s">
        <v>221</v>
      </c>
      <c r="D2660" s="546"/>
      <c r="E2660" s="171" t="str">
        <f t="shared" si="41"/>
        <v>1900</v>
      </c>
      <c r="F2660" s="547">
        <v>0</v>
      </c>
      <c r="G2660" s="548">
        <v>0</v>
      </c>
      <c r="H2660" s="547">
        <v>0</v>
      </c>
      <c r="I2660" s="545" t="s">
        <v>12661</v>
      </c>
      <c r="J2660" s="545"/>
      <c r="K2660" s="545" t="s">
        <v>13413</v>
      </c>
      <c r="L2660" s="545" t="s">
        <v>13413</v>
      </c>
      <c r="M2660" s="548" t="s">
        <v>13758</v>
      </c>
      <c r="N2660" s="545" t="s">
        <v>13413</v>
      </c>
      <c r="O2660" s="545" t="s">
        <v>13413</v>
      </c>
      <c r="P2660" s="549">
        <v>2877</v>
      </c>
      <c r="Q2660" s="549">
        <v>1</v>
      </c>
      <c r="R2660" s="549">
        <v>89</v>
      </c>
      <c r="S2660" s="548"/>
      <c r="T2660" s="548"/>
      <c r="U2660" s="99"/>
    </row>
    <row r="2661" spans="1:21" ht="19.5" customHeight="1">
      <c r="A2661" s="545">
        <v>3485</v>
      </c>
      <c r="B2661" s="545" t="s">
        <v>6360</v>
      </c>
      <c r="C2661" s="545" t="s">
        <v>216</v>
      </c>
      <c r="D2661" s="546">
        <v>46052</v>
      </c>
      <c r="E2661" s="171" t="str">
        <f t="shared" si="41"/>
        <v>2026</v>
      </c>
      <c r="F2661" s="547">
        <v>2079</v>
      </c>
      <c r="G2661" s="548">
        <v>0.19</v>
      </c>
      <c r="H2661" s="547">
        <v>1747.06</v>
      </c>
      <c r="I2661" s="545" t="s">
        <v>12702</v>
      </c>
      <c r="J2661" s="545" t="s">
        <v>13307</v>
      </c>
      <c r="K2661" s="545" t="s">
        <v>16322</v>
      </c>
      <c r="L2661" s="545" t="s">
        <v>13413</v>
      </c>
      <c r="M2661" s="548" t="s">
        <v>13758</v>
      </c>
      <c r="N2661" s="545" t="s">
        <v>13413</v>
      </c>
      <c r="O2661" s="545" t="s">
        <v>13413</v>
      </c>
      <c r="P2661" s="549">
        <v>2878</v>
      </c>
      <c r="Q2661" s="549">
        <v>1</v>
      </c>
      <c r="R2661" s="549">
        <v>27</v>
      </c>
      <c r="S2661" s="548">
        <v>2228</v>
      </c>
      <c r="T2661" s="548"/>
      <c r="U2661" s="99"/>
    </row>
    <row r="2662" spans="1:21" ht="19.5" customHeight="1">
      <c r="A2662" s="545">
        <v>3486</v>
      </c>
      <c r="B2662" s="545" t="s">
        <v>11173</v>
      </c>
      <c r="C2662" s="545" t="s">
        <v>209</v>
      </c>
      <c r="D2662" s="546"/>
      <c r="E2662" s="171" t="str">
        <f t="shared" si="41"/>
        <v>1900</v>
      </c>
      <c r="F2662" s="547">
        <v>0</v>
      </c>
      <c r="G2662" s="548">
        <v>0</v>
      </c>
      <c r="H2662" s="547">
        <v>0</v>
      </c>
      <c r="I2662" s="545" t="s">
        <v>12727</v>
      </c>
      <c r="J2662" s="545"/>
      <c r="K2662" s="545" t="s">
        <v>13413</v>
      </c>
      <c r="L2662" s="545" t="s">
        <v>13413</v>
      </c>
      <c r="M2662" s="548" t="s">
        <v>13758</v>
      </c>
      <c r="N2662" s="545" t="s">
        <v>13413</v>
      </c>
      <c r="O2662" s="545" t="s">
        <v>13413</v>
      </c>
      <c r="P2662" s="549">
        <v>2879</v>
      </c>
      <c r="Q2662" s="549">
        <v>1</v>
      </c>
      <c r="R2662" s="549">
        <v>148</v>
      </c>
      <c r="S2662" s="548"/>
      <c r="T2662" s="548"/>
      <c r="U2662" s="99"/>
    </row>
    <row r="2663" spans="1:21" ht="19.5" customHeight="1">
      <c r="A2663" s="545">
        <v>3487</v>
      </c>
      <c r="B2663" s="545" t="s">
        <v>734</v>
      </c>
      <c r="C2663" s="545" t="s">
        <v>209</v>
      </c>
      <c r="D2663" s="546"/>
      <c r="E2663" s="171" t="str">
        <f t="shared" si="41"/>
        <v>1900</v>
      </c>
      <c r="F2663" s="547">
        <v>0</v>
      </c>
      <c r="G2663" s="548">
        <v>0</v>
      </c>
      <c r="H2663" s="547">
        <v>0</v>
      </c>
      <c r="I2663" s="545" t="s">
        <v>12740</v>
      </c>
      <c r="J2663" s="545"/>
      <c r="K2663" s="545" t="s">
        <v>13413</v>
      </c>
      <c r="L2663" s="545" t="s">
        <v>13413</v>
      </c>
      <c r="M2663" s="548" t="s">
        <v>13758</v>
      </c>
      <c r="N2663" s="545" t="s">
        <v>13413</v>
      </c>
      <c r="O2663" s="545" t="s">
        <v>13413</v>
      </c>
      <c r="P2663" s="549">
        <v>2880</v>
      </c>
      <c r="Q2663" s="549">
        <v>1</v>
      </c>
      <c r="R2663" s="549">
        <v>93</v>
      </c>
      <c r="S2663" s="548"/>
      <c r="T2663" s="548"/>
      <c r="U2663" s="99"/>
    </row>
    <row r="2664" spans="1:21" ht="19.5" customHeight="1">
      <c r="A2664" s="545">
        <v>3488</v>
      </c>
      <c r="B2664" s="545" t="s">
        <v>304</v>
      </c>
      <c r="C2664" s="545" t="s">
        <v>209</v>
      </c>
      <c r="D2664" s="546"/>
      <c r="E2664" s="171" t="str">
        <f t="shared" si="41"/>
        <v>1900</v>
      </c>
      <c r="F2664" s="547">
        <v>0</v>
      </c>
      <c r="G2664" s="548">
        <v>0</v>
      </c>
      <c r="H2664" s="547">
        <v>0</v>
      </c>
      <c r="I2664" s="545" t="s">
        <v>12639</v>
      </c>
      <c r="J2664" s="545"/>
      <c r="K2664" s="545" t="s">
        <v>13413</v>
      </c>
      <c r="L2664" s="545" t="s">
        <v>13413</v>
      </c>
      <c r="M2664" s="548" t="s">
        <v>13758</v>
      </c>
      <c r="N2664" s="545" t="s">
        <v>13413</v>
      </c>
      <c r="O2664" s="545" t="s">
        <v>13413</v>
      </c>
      <c r="P2664" s="549">
        <v>2881</v>
      </c>
      <c r="Q2664" s="549">
        <v>1</v>
      </c>
      <c r="R2664" s="549">
        <v>64</v>
      </c>
      <c r="S2664" s="548"/>
      <c r="T2664" s="548"/>
      <c r="U2664" s="99"/>
    </row>
    <row r="2665" spans="1:21" ht="19.5" customHeight="1">
      <c r="A2665" s="545">
        <v>3489</v>
      </c>
      <c r="B2665" s="545" t="s">
        <v>1039</v>
      </c>
      <c r="C2665" s="545" t="s">
        <v>216</v>
      </c>
      <c r="D2665" s="546"/>
      <c r="E2665" s="171" t="str">
        <f t="shared" si="41"/>
        <v>1900</v>
      </c>
      <c r="F2665" s="547">
        <v>0</v>
      </c>
      <c r="G2665" s="548">
        <v>0</v>
      </c>
      <c r="H2665" s="547">
        <v>0</v>
      </c>
      <c r="I2665" s="545" t="s">
        <v>12692</v>
      </c>
      <c r="J2665" s="545"/>
      <c r="K2665" s="545" t="s">
        <v>13413</v>
      </c>
      <c r="L2665" s="545" t="s">
        <v>14079</v>
      </c>
      <c r="M2665" s="548" t="s">
        <v>13758</v>
      </c>
      <c r="N2665" s="545" t="s">
        <v>13413</v>
      </c>
      <c r="O2665" s="545" t="s">
        <v>16323</v>
      </c>
      <c r="P2665" s="549">
        <v>2882</v>
      </c>
      <c r="Q2665" s="549">
        <v>1</v>
      </c>
      <c r="R2665" s="549">
        <v>107</v>
      </c>
      <c r="S2665" s="548"/>
      <c r="T2665" s="548"/>
      <c r="U2665" s="99"/>
    </row>
    <row r="2666" spans="1:21" ht="19.5" customHeight="1">
      <c r="A2666" s="545">
        <v>3490</v>
      </c>
      <c r="B2666" s="545" t="s">
        <v>2791</v>
      </c>
      <c r="C2666" s="545" t="s">
        <v>221</v>
      </c>
      <c r="D2666" s="546"/>
      <c r="E2666" s="171" t="str">
        <f t="shared" si="41"/>
        <v>1900</v>
      </c>
      <c r="F2666" s="547">
        <v>0</v>
      </c>
      <c r="G2666" s="548">
        <v>0</v>
      </c>
      <c r="H2666" s="547">
        <v>0</v>
      </c>
      <c r="I2666" s="545" t="s">
        <v>12723</v>
      </c>
      <c r="J2666" s="545"/>
      <c r="K2666" s="545" t="s">
        <v>13413</v>
      </c>
      <c r="L2666" s="545" t="s">
        <v>13413</v>
      </c>
      <c r="M2666" s="548" t="s">
        <v>13843</v>
      </c>
      <c r="N2666" s="545" t="s">
        <v>22184</v>
      </c>
      <c r="O2666" s="545" t="s">
        <v>13413</v>
      </c>
      <c r="P2666" s="549">
        <v>2883</v>
      </c>
      <c r="Q2666" s="549">
        <v>5</v>
      </c>
      <c r="R2666" s="549">
        <v>16</v>
      </c>
      <c r="S2666" s="548"/>
      <c r="T2666" s="548">
        <v>160</v>
      </c>
      <c r="U2666" s="99"/>
    </row>
    <row r="2667" spans="1:21" ht="19.5" customHeight="1">
      <c r="A2667" s="545">
        <v>3493</v>
      </c>
      <c r="B2667" s="545" t="s">
        <v>11172</v>
      </c>
      <c r="C2667" s="545" t="s">
        <v>216</v>
      </c>
      <c r="D2667" s="546"/>
      <c r="E2667" s="171" t="str">
        <f t="shared" si="41"/>
        <v>1900</v>
      </c>
      <c r="F2667" s="547">
        <v>0</v>
      </c>
      <c r="G2667" s="548">
        <v>0</v>
      </c>
      <c r="H2667" s="547">
        <v>0</v>
      </c>
      <c r="I2667" s="545" t="s">
        <v>12656</v>
      </c>
      <c r="J2667" s="545"/>
      <c r="K2667" s="545" t="s">
        <v>13413</v>
      </c>
      <c r="L2667" s="545" t="s">
        <v>13982</v>
      </c>
      <c r="M2667" s="548" t="s">
        <v>13758</v>
      </c>
      <c r="N2667" s="545" t="s">
        <v>13413</v>
      </c>
      <c r="O2667" s="545" t="s">
        <v>16324</v>
      </c>
      <c r="P2667" s="549">
        <v>2884</v>
      </c>
      <c r="Q2667" s="549">
        <v>1</v>
      </c>
      <c r="R2667" s="549">
        <v>119</v>
      </c>
      <c r="S2667" s="548"/>
      <c r="T2667" s="548"/>
      <c r="U2667" s="99"/>
    </row>
    <row r="2668" spans="1:21" ht="19.5" customHeight="1">
      <c r="A2668" s="545">
        <v>3494</v>
      </c>
      <c r="B2668" s="545" t="s">
        <v>11171</v>
      </c>
      <c r="C2668" s="545" t="s">
        <v>216</v>
      </c>
      <c r="D2668" s="546"/>
      <c r="E2668" s="171" t="str">
        <f t="shared" si="41"/>
        <v>1900</v>
      </c>
      <c r="F2668" s="547">
        <v>0</v>
      </c>
      <c r="G2668" s="548">
        <v>0</v>
      </c>
      <c r="H2668" s="547">
        <v>0</v>
      </c>
      <c r="I2668" s="545" t="s">
        <v>12656</v>
      </c>
      <c r="J2668" s="545"/>
      <c r="K2668" s="545" t="s">
        <v>13413</v>
      </c>
      <c r="L2668" s="545" t="s">
        <v>13982</v>
      </c>
      <c r="M2668" s="548" t="s">
        <v>13758</v>
      </c>
      <c r="N2668" s="545" t="s">
        <v>13413</v>
      </c>
      <c r="O2668" s="545" t="s">
        <v>16325</v>
      </c>
      <c r="P2668" s="549">
        <v>2885</v>
      </c>
      <c r="Q2668" s="549">
        <v>1</v>
      </c>
      <c r="R2668" s="549">
        <v>119</v>
      </c>
      <c r="S2668" s="548"/>
      <c r="T2668" s="548"/>
      <c r="U2668" s="99"/>
    </row>
    <row r="2669" spans="1:21" ht="19.5" customHeight="1">
      <c r="A2669" s="545">
        <v>3496</v>
      </c>
      <c r="B2669" s="545" t="s">
        <v>11170</v>
      </c>
      <c r="C2669" s="545" t="s">
        <v>216</v>
      </c>
      <c r="D2669" s="546"/>
      <c r="E2669" s="171" t="str">
        <f t="shared" si="41"/>
        <v>1900</v>
      </c>
      <c r="F2669" s="547">
        <v>0</v>
      </c>
      <c r="G2669" s="548">
        <v>0</v>
      </c>
      <c r="H2669" s="547">
        <v>0</v>
      </c>
      <c r="I2669" s="545" t="s">
        <v>12656</v>
      </c>
      <c r="J2669" s="545"/>
      <c r="K2669" s="545" t="s">
        <v>13413</v>
      </c>
      <c r="L2669" s="545" t="s">
        <v>13982</v>
      </c>
      <c r="M2669" s="548" t="s">
        <v>13758</v>
      </c>
      <c r="N2669" s="545" t="s">
        <v>13413</v>
      </c>
      <c r="O2669" s="545" t="s">
        <v>16326</v>
      </c>
      <c r="P2669" s="549">
        <v>2886</v>
      </c>
      <c r="Q2669" s="549">
        <v>1</v>
      </c>
      <c r="R2669" s="549">
        <v>119</v>
      </c>
      <c r="S2669" s="548"/>
      <c r="T2669" s="548"/>
      <c r="U2669" s="99"/>
    </row>
    <row r="2670" spans="1:21" ht="19.5" customHeight="1">
      <c r="A2670" s="545">
        <v>3497</v>
      </c>
      <c r="B2670" s="545" t="s">
        <v>11170</v>
      </c>
      <c r="C2670" s="545" t="s">
        <v>216</v>
      </c>
      <c r="D2670" s="546"/>
      <c r="E2670" s="171" t="str">
        <f t="shared" si="41"/>
        <v>1900</v>
      </c>
      <c r="F2670" s="547">
        <v>0</v>
      </c>
      <c r="G2670" s="548">
        <v>0</v>
      </c>
      <c r="H2670" s="547">
        <v>0</v>
      </c>
      <c r="I2670" s="545" t="s">
        <v>12656</v>
      </c>
      <c r="J2670" s="545"/>
      <c r="K2670" s="545" t="s">
        <v>13413</v>
      </c>
      <c r="L2670" s="545" t="s">
        <v>13982</v>
      </c>
      <c r="M2670" s="548" t="s">
        <v>13758</v>
      </c>
      <c r="N2670" s="545" t="s">
        <v>13413</v>
      </c>
      <c r="O2670" s="545" t="s">
        <v>16327</v>
      </c>
      <c r="P2670" s="549">
        <v>2887</v>
      </c>
      <c r="Q2670" s="549">
        <v>1</v>
      </c>
      <c r="R2670" s="549">
        <v>119</v>
      </c>
      <c r="S2670" s="548"/>
      <c r="T2670" s="548"/>
      <c r="U2670" s="99"/>
    </row>
    <row r="2671" spans="1:21" ht="19.5" customHeight="1">
      <c r="A2671" s="545">
        <v>3498</v>
      </c>
      <c r="B2671" s="545" t="s">
        <v>11169</v>
      </c>
      <c r="C2671" s="545" t="s">
        <v>216</v>
      </c>
      <c r="D2671" s="546"/>
      <c r="E2671" s="171" t="str">
        <f t="shared" si="41"/>
        <v>1900</v>
      </c>
      <c r="F2671" s="547">
        <v>0</v>
      </c>
      <c r="G2671" s="548">
        <v>0</v>
      </c>
      <c r="H2671" s="547">
        <v>0</v>
      </c>
      <c r="I2671" s="545" t="s">
        <v>12656</v>
      </c>
      <c r="J2671" s="545"/>
      <c r="K2671" s="545" t="s">
        <v>13413</v>
      </c>
      <c r="L2671" s="545" t="s">
        <v>13982</v>
      </c>
      <c r="M2671" s="548" t="s">
        <v>13758</v>
      </c>
      <c r="N2671" s="545" t="s">
        <v>13413</v>
      </c>
      <c r="O2671" s="545" t="s">
        <v>16328</v>
      </c>
      <c r="P2671" s="549">
        <v>2888</v>
      </c>
      <c r="Q2671" s="549">
        <v>1</v>
      </c>
      <c r="R2671" s="549">
        <v>119</v>
      </c>
      <c r="S2671" s="548"/>
      <c r="T2671" s="548"/>
      <c r="U2671" s="99"/>
    </row>
    <row r="2672" spans="1:21" ht="19.5" customHeight="1">
      <c r="A2672" s="545">
        <v>3499</v>
      </c>
      <c r="B2672" s="545" t="s">
        <v>11169</v>
      </c>
      <c r="C2672" s="545" t="s">
        <v>216</v>
      </c>
      <c r="D2672" s="546"/>
      <c r="E2672" s="171" t="str">
        <f t="shared" si="41"/>
        <v>1900</v>
      </c>
      <c r="F2672" s="547">
        <v>0</v>
      </c>
      <c r="G2672" s="548">
        <v>0</v>
      </c>
      <c r="H2672" s="547">
        <v>0</v>
      </c>
      <c r="I2672" s="545" t="s">
        <v>12656</v>
      </c>
      <c r="J2672" s="545"/>
      <c r="K2672" s="545" t="s">
        <v>13413</v>
      </c>
      <c r="L2672" s="545" t="s">
        <v>13982</v>
      </c>
      <c r="M2672" s="548" t="s">
        <v>13758</v>
      </c>
      <c r="N2672" s="545" t="s">
        <v>13413</v>
      </c>
      <c r="O2672" s="545" t="s">
        <v>16329</v>
      </c>
      <c r="P2672" s="549">
        <v>2889</v>
      </c>
      <c r="Q2672" s="549">
        <v>1</v>
      </c>
      <c r="R2672" s="549">
        <v>119</v>
      </c>
      <c r="S2672" s="548"/>
      <c r="T2672" s="548"/>
      <c r="U2672" s="99"/>
    </row>
    <row r="2673" spans="1:21" ht="19.5" customHeight="1">
      <c r="A2673" s="545">
        <v>3500</v>
      </c>
      <c r="B2673" s="545" t="s">
        <v>11168</v>
      </c>
      <c r="C2673" s="545" t="s">
        <v>216</v>
      </c>
      <c r="D2673" s="546"/>
      <c r="E2673" s="171" t="str">
        <f t="shared" si="41"/>
        <v>1900</v>
      </c>
      <c r="F2673" s="547">
        <v>0</v>
      </c>
      <c r="G2673" s="548">
        <v>0</v>
      </c>
      <c r="H2673" s="547">
        <v>0</v>
      </c>
      <c r="I2673" s="545" t="s">
        <v>12656</v>
      </c>
      <c r="J2673" s="545"/>
      <c r="K2673" s="545" t="s">
        <v>13413</v>
      </c>
      <c r="L2673" s="545" t="s">
        <v>13982</v>
      </c>
      <c r="M2673" s="548" t="s">
        <v>13758</v>
      </c>
      <c r="N2673" s="545" t="s">
        <v>13413</v>
      </c>
      <c r="O2673" s="545" t="s">
        <v>16330</v>
      </c>
      <c r="P2673" s="549">
        <v>2890</v>
      </c>
      <c r="Q2673" s="549">
        <v>1</v>
      </c>
      <c r="R2673" s="549">
        <v>119</v>
      </c>
      <c r="S2673" s="548"/>
      <c r="T2673" s="548"/>
      <c r="U2673" s="99"/>
    </row>
    <row r="2674" spans="1:21" ht="19.5" customHeight="1">
      <c r="A2674" s="545">
        <v>3501</v>
      </c>
      <c r="B2674" s="545" t="s">
        <v>11167</v>
      </c>
      <c r="C2674" s="545" t="s">
        <v>216</v>
      </c>
      <c r="D2674" s="546"/>
      <c r="E2674" s="171" t="str">
        <f t="shared" si="41"/>
        <v>1900</v>
      </c>
      <c r="F2674" s="547">
        <v>0</v>
      </c>
      <c r="G2674" s="548">
        <v>0</v>
      </c>
      <c r="H2674" s="547">
        <v>0</v>
      </c>
      <c r="I2674" s="545" t="s">
        <v>12656</v>
      </c>
      <c r="J2674" s="545"/>
      <c r="K2674" s="545" t="s">
        <v>13413</v>
      </c>
      <c r="L2674" s="545" t="s">
        <v>13982</v>
      </c>
      <c r="M2674" s="548" t="s">
        <v>13758</v>
      </c>
      <c r="N2674" s="545" t="s">
        <v>13413</v>
      </c>
      <c r="O2674" s="545" t="s">
        <v>16331</v>
      </c>
      <c r="P2674" s="549">
        <v>2891</v>
      </c>
      <c r="Q2674" s="549">
        <v>1</v>
      </c>
      <c r="R2674" s="549">
        <v>119</v>
      </c>
      <c r="S2674" s="548"/>
      <c r="T2674" s="548"/>
      <c r="U2674" s="99"/>
    </row>
    <row r="2675" spans="1:21" ht="19.5" customHeight="1">
      <c r="A2675" s="545">
        <v>3502</v>
      </c>
      <c r="B2675" s="545" t="s">
        <v>11166</v>
      </c>
      <c r="C2675" s="545" t="s">
        <v>216</v>
      </c>
      <c r="D2675" s="546"/>
      <c r="E2675" s="171" t="str">
        <f t="shared" si="41"/>
        <v>1900</v>
      </c>
      <c r="F2675" s="547">
        <v>0</v>
      </c>
      <c r="G2675" s="548">
        <v>0</v>
      </c>
      <c r="H2675" s="547">
        <v>0</v>
      </c>
      <c r="I2675" s="545" t="s">
        <v>12656</v>
      </c>
      <c r="J2675" s="545"/>
      <c r="K2675" s="545" t="s">
        <v>13413</v>
      </c>
      <c r="L2675" s="545" t="s">
        <v>13972</v>
      </c>
      <c r="M2675" s="548" t="s">
        <v>13758</v>
      </c>
      <c r="N2675" s="545" t="s">
        <v>13413</v>
      </c>
      <c r="O2675" s="545" t="s">
        <v>16332</v>
      </c>
      <c r="P2675" s="549">
        <v>2892</v>
      </c>
      <c r="Q2675" s="549">
        <v>1</v>
      </c>
      <c r="R2675" s="549">
        <v>119</v>
      </c>
      <c r="S2675" s="548"/>
      <c r="T2675" s="548"/>
      <c r="U2675" s="99"/>
    </row>
    <row r="2676" spans="1:21" ht="19.5" customHeight="1">
      <c r="A2676" s="545">
        <v>3503</v>
      </c>
      <c r="B2676" s="545" t="s">
        <v>11166</v>
      </c>
      <c r="C2676" s="545" t="s">
        <v>216</v>
      </c>
      <c r="D2676" s="546"/>
      <c r="E2676" s="171" t="str">
        <f t="shared" si="41"/>
        <v>1900</v>
      </c>
      <c r="F2676" s="547">
        <v>0</v>
      </c>
      <c r="G2676" s="548">
        <v>0</v>
      </c>
      <c r="H2676" s="547">
        <v>0</v>
      </c>
      <c r="I2676" s="545" t="s">
        <v>12656</v>
      </c>
      <c r="J2676" s="545"/>
      <c r="K2676" s="545" t="s">
        <v>13413</v>
      </c>
      <c r="L2676" s="545" t="s">
        <v>14279</v>
      </c>
      <c r="M2676" s="548" t="s">
        <v>13758</v>
      </c>
      <c r="N2676" s="545" t="s">
        <v>13413</v>
      </c>
      <c r="O2676" s="545" t="s">
        <v>16332</v>
      </c>
      <c r="P2676" s="549">
        <v>2893</v>
      </c>
      <c r="Q2676" s="549">
        <v>1</v>
      </c>
      <c r="R2676" s="549">
        <v>119</v>
      </c>
      <c r="S2676" s="548"/>
      <c r="T2676" s="548"/>
      <c r="U2676" s="99"/>
    </row>
    <row r="2677" spans="1:21" ht="19.5" customHeight="1">
      <c r="A2677" s="545">
        <v>3504</v>
      </c>
      <c r="B2677" s="545" t="s">
        <v>11165</v>
      </c>
      <c r="C2677" s="545" t="s">
        <v>216</v>
      </c>
      <c r="D2677" s="546"/>
      <c r="E2677" s="171" t="str">
        <f t="shared" si="41"/>
        <v>1900</v>
      </c>
      <c r="F2677" s="547">
        <v>0</v>
      </c>
      <c r="G2677" s="548">
        <v>0</v>
      </c>
      <c r="H2677" s="547">
        <v>0</v>
      </c>
      <c r="I2677" s="545" t="s">
        <v>12656</v>
      </c>
      <c r="J2677" s="545"/>
      <c r="K2677" s="545" t="s">
        <v>13413</v>
      </c>
      <c r="L2677" s="545" t="s">
        <v>13972</v>
      </c>
      <c r="M2677" s="548" t="s">
        <v>13758</v>
      </c>
      <c r="N2677" s="545" t="s">
        <v>13413</v>
      </c>
      <c r="O2677" s="545" t="s">
        <v>16333</v>
      </c>
      <c r="P2677" s="549">
        <v>2894</v>
      </c>
      <c r="Q2677" s="549">
        <v>1</v>
      </c>
      <c r="R2677" s="549">
        <v>119</v>
      </c>
      <c r="S2677" s="548"/>
      <c r="T2677" s="548"/>
      <c r="U2677" s="99"/>
    </row>
    <row r="2678" spans="1:21" ht="19.5" customHeight="1">
      <c r="A2678" s="545">
        <v>3505</v>
      </c>
      <c r="B2678" s="545" t="s">
        <v>11165</v>
      </c>
      <c r="C2678" s="545" t="s">
        <v>216</v>
      </c>
      <c r="D2678" s="546"/>
      <c r="E2678" s="171" t="str">
        <f t="shared" si="41"/>
        <v>1900</v>
      </c>
      <c r="F2678" s="547">
        <v>0</v>
      </c>
      <c r="G2678" s="548">
        <v>0</v>
      </c>
      <c r="H2678" s="547">
        <v>0</v>
      </c>
      <c r="I2678" s="545" t="s">
        <v>12656</v>
      </c>
      <c r="J2678" s="545"/>
      <c r="K2678" s="545" t="s">
        <v>13413</v>
      </c>
      <c r="L2678" s="545" t="s">
        <v>14279</v>
      </c>
      <c r="M2678" s="548" t="s">
        <v>13758</v>
      </c>
      <c r="N2678" s="545" t="s">
        <v>13413</v>
      </c>
      <c r="O2678" s="545" t="s">
        <v>16333</v>
      </c>
      <c r="P2678" s="549">
        <v>2895</v>
      </c>
      <c r="Q2678" s="549">
        <v>1</v>
      </c>
      <c r="R2678" s="549">
        <v>119</v>
      </c>
      <c r="S2678" s="548"/>
      <c r="T2678" s="548"/>
      <c r="U2678" s="99"/>
    </row>
    <row r="2679" spans="1:21" ht="19.5" customHeight="1">
      <c r="A2679" s="545">
        <v>3515</v>
      </c>
      <c r="B2679" s="545" t="s">
        <v>3720</v>
      </c>
      <c r="C2679" s="545" t="s">
        <v>216</v>
      </c>
      <c r="D2679" s="546">
        <v>43840</v>
      </c>
      <c r="E2679" s="171" t="str">
        <f t="shared" si="41"/>
        <v>2020</v>
      </c>
      <c r="F2679" s="547">
        <v>328517</v>
      </c>
      <c r="G2679" s="548">
        <v>0.19</v>
      </c>
      <c r="H2679" s="547">
        <v>276064.71000000002</v>
      </c>
      <c r="I2679" s="545" t="s">
        <v>12746</v>
      </c>
      <c r="J2679" s="545" t="s">
        <v>13297</v>
      </c>
      <c r="K2679" s="545" t="s">
        <v>13413</v>
      </c>
      <c r="L2679" s="545" t="s">
        <v>16283</v>
      </c>
      <c r="M2679" s="548" t="s">
        <v>13758</v>
      </c>
      <c r="N2679" s="545" t="s">
        <v>22179</v>
      </c>
      <c r="O2679" s="545" t="s">
        <v>13413</v>
      </c>
      <c r="P2679" s="549">
        <v>2896</v>
      </c>
      <c r="Q2679" s="549">
        <v>1</v>
      </c>
      <c r="R2679" s="549">
        <v>29</v>
      </c>
      <c r="S2679" s="548">
        <v>2257</v>
      </c>
      <c r="T2679" s="548">
        <v>173</v>
      </c>
      <c r="U2679" s="99"/>
    </row>
    <row r="2680" spans="1:21" ht="19.5" customHeight="1">
      <c r="A2680" s="545">
        <v>3516</v>
      </c>
      <c r="B2680" s="545" t="s">
        <v>3736</v>
      </c>
      <c r="C2680" s="545" t="s">
        <v>216</v>
      </c>
      <c r="D2680" s="546">
        <v>43839</v>
      </c>
      <c r="E2680" s="171" t="str">
        <f t="shared" si="41"/>
        <v>2020</v>
      </c>
      <c r="F2680" s="547">
        <v>24902</v>
      </c>
      <c r="G2680" s="548">
        <v>0.19</v>
      </c>
      <c r="H2680" s="547">
        <v>20926.05</v>
      </c>
      <c r="I2680" s="545" t="s">
        <v>12746</v>
      </c>
      <c r="J2680" s="545" t="s">
        <v>13297</v>
      </c>
      <c r="K2680" s="545" t="s">
        <v>13413</v>
      </c>
      <c r="L2680" s="545" t="s">
        <v>13413</v>
      </c>
      <c r="M2680" s="548" t="s">
        <v>13758</v>
      </c>
      <c r="N2680" s="545" t="s">
        <v>22179</v>
      </c>
      <c r="O2680" s="545" t="s">
        <v>13413</v>
      </c>
      <c r="P2680" s="549">
        <v>2897</v>
      </c>
      <c r="Q2680" s="549">
        <v>1</v>
      </c>
      <c r="R2680" s="549">
        <v>29</v>
      </c>
      <c r="S2680" s="548">
        <v>2257</v>
      </c>
      <c r="T2680" s="548">
        <v>173</v>
      </c>
      <c r="U2680" s="99"/>
    </row>
    <row r="2681" spans="1:21" ht="19.5" customHeight="1">
      <c r="A2681" s="545">
        <v>3517</v>
      </c>
      <c r="B2681" s="545" t="s">
        <v>1207</v>
      </c>
      <c r="C2681" s="545" t="s">
        <v>216</v>
      </c>
      <c r="D2681" s="546">
        <v>46079</v>
      </c>
      <c r="E2681" s="171" t="str">
        <f t="shared" si="41"/>
        <v>2026</v>
      </c>
      <c r="F2681" s="547">
        <v>1669</v>
      </c>
      <c r="G2681" s="548">
        <v>0.19</v>
      </c>
      <c r="H2681" s="547">
        <v>1402.52</v>
      </c>
      <c r="I2681" s="545" t="s">
        <v>12701</v>
      </c>
      <c r="J2681" s="545" t="s">
        <v>13298</v>
      </c>
      <c r="K2681" s="545" t="s">
        <v>13413</v>
      </c>
      <c r="L2681" s="545" t="s">
        <v>13413</v>
      </c>
      <c r="M2681" s="548" t="s">
        <v>13758</v>
      </c>
      <c r="N2681" s="545" t="s">
        <v>13413</v>
      </c>
      <c r="O2681" s="545" t="s">
        <v>16334</v>
      </c>
      <c r="P2681" s="549">
        <v>2898</v>
      </c>
      <c r="Q2681" s="549">
        <v>1</v>
      </c>
      <c r="R2681" s="549">
        <v>10</v>
      </c>
      <c r="S2681" s="548">
        <v>1012</v>
      </c>
      <c r="T2681" s="548"/>
      <c r="U2681" s="99"/>
    </row>
    <row r="2682" spans="1:21" ht="19.5" customHeight="1">
      <c r="A2682" s="545">
        <v>3518</v>
      </c>
      <c r="B2682" s="545" t="s">
        <v>7248</v>
      </c>
      <c r="C2682" s="545" t="s">
        <v>216</v>
      </c>
      <c r="D2682" s="546">
        <v>43839</v>
      </c>
      <c r="E2682" s="171" t="str">
        <f t="shared" si="41"/>
        <v>2020</v>
      </c>
      <c r="F2682" s="547">
        <v>193085</v>
      </c>
      <c r="G2682" s="548">
        <v>0.19</v>
      </c>
      <c r="H2682" s="547">
        <v>162256.29999999999</v>
      </c>
      <c r="I2682" s="545" t="s">
        <v>12715</v>
      </c>
      <c r="J2682" s="545" t="s">
        <v>13297</v>
      </c>
      <c r="K2682" s="545" t="s">
        <v>13413</v>
      </c>
      <c r="L2682" s="545" t="s">
        <v>13413</v>
      </c>
      <c r="M2682" s="548" t="s">
        <v>13758</v>
      </c>
      <c r="N2682" s="545" t="s">
        <v>22179</v>
      </c>
      <c r="O2682" s="545" t="s">
        <v>13413</v>
      </c>
      <c r="P2682" s="549">
        <v>2899</v>
      </c>
      <c r="Q2682" s="549">
        <v>1</v>
      </c>
      <c r="R2682" s="549">
        <v>129</v>
      </c>
      <c r="S2682" s="548">
        <v>2257</v>
      </c>
      <c r="T2682" s="548">
        <v>173</v>
      </c>
      <c r="U2682" s="99"/>
    </row>
    <row r="2683" spans="1:21" ht="19.5" customHeight="1">
      <c r="A2683" s="545">
        <v>3520</v>
      </c>
      <c r="B2683" s="545" t="s">
        <v>1978</v>
      </c>
      <c r="C2683" s="545" t="s">
        <v>216</v>
      </c>
      <c r="D2683" s="546">
        <v>44592</v>
      </c>
      <c r="E2683" s="171" t="str">
        <f t="shared" si="41"/>
        <v>2022</v>
      </c>
      <c r="F2683" s="547">
        <v>2761</v>
      </c>
      <c r="G2683" s="548">
        <v>0.19</v>
      </c>
      <c r="H2683" s="547">
        <v>2320.17</v>
      </c>
      <c r="I2683" s="545" t="s">
        <v>12715</v>
      </c>
      <c r="J2683" s="545" t="s">
        <v>13297</v>
      </c>
      <c r="K2683" s="545" t="s">
        <v>13413</v>
      </c>
      <c r="L2683" s="545" t="s">
        <v>13413</v>
      </c>
      <c r="M2683" s="548" t="s">
        <v>13758</v>
      </c>
      <c r="N2683" s="545" t="s">
        <v>13413</v>
      </c>
      <c r="O2683" s="545" t="s">
        <v>16335</v>
      </c>
      <c r="P2683" s="549">
        <v>2900</v>
      </c>
      <c r="Q2683" s="549">
        <v>1</v>
      </c>
      <c r="R2683" s="549">
        <v>129</v>
      </c>
      <c r="S2683" s="548">
        <v>2257</v>
      </c>
      <c r="T2683" s="548"/>
      <c r="U2683" s="99"/>
    </row>
    <row r="2684" spans="1:21" ht="19.5" customHeight="1">
      <c r="A2684" s="545">
        <v>3521</v>
      </c>
      <c r="B2684" s="545" t="s">
        <v>1822</v>
      </c>
      <c r="C2684" s="545" t="s">
        <v>216</v>
      </c>
      <c r="D2684" s="546"/>
      <c r="E2684" s="171" t="str">
        <f t="shared" si="41"/>
        <v>1900</v>
      </c>
      <c r="F2684" s="547">
        <v>0</v>
      </c>
      <c r="G2684" s="548">
        <v>0</v>
      </c>
      <c r="H2684" s="547">
        <v>0</v>
      </c>
      <c r="I2684" s="545" t="s">
        <v>12686</v>
      </c>
      <c r="J2684" s="545"/>
      <c r="K2684" s="545" t="s">
        <v>13413</v>
      </c>
      <c r="L2684" s="545" t="s">
        <v>13413</v>
      </c>
      <c r="M2684" s="548" t="s">
        <v>13758</v>
      </c>
      <c r="N2684" s="545" t="s">
        <v>13413</v>
      </c>
      <c r="O2684" s="545" t="s">
        <v>13413</v>
      </c>
      <c r="P2684" s="549">
        <v>2901</v>
      </c>
      <c r="Q2684" s="549">
        <v>1</v>
      </c>
      <c r="R2684" s="549">
        <v>131</v>
      </c>
      <c r="S2684" s="548"/>
      <c r="T2684" s="548"/>
      <c r="U2684" s="99"/>
    </row>
    <row r="2685" spans="1:21" ht="19.5" customHeight="1">
      <c r="A2685" s="545">
        <v>3523</v>
      </c>
      <c r="B2685" s="545" t="s">
        <v>1826</v>
      </c>
      <c r="C2685" s="545" t="s">
        <v>216</v>
      </c>
      <c r="D2685" s="546"/>
      <c r="E2685" s="171" t="str">
        <f t="shared" si="41"/>
        <v>1900</v>
      </c>
      <c r="F2685" s="547">
        <v>0</v>
      </c>
      <c r="G2685" s="548">
        <v>0</v>
      </c>
      <c r="H2685" s="547">
        <v>0</v>
      </c>
      <c r="I2685" s="545" t="s">
        <v>12686</v>
      </c>
      <c r="J2685" s="545"/>
      <c r="K2685" s="545" t="s">
        <v>13413</v>
      </c>
      <c r="L2685" s="545" t="s">
        <v>13413</v>
      </c>
      <c r="M2685" s="548" t="s">
        <v>13758</v>
      </c>
      <c r="N2685" s="545" t="s">
        <v>13413</v>
      </c>
      <c r="O2685" s="545" t="s">
        <v>16336</v>
      </c>
      <c r="P2685" s="549">
        <v>2902</v>
      </c>
      <c r="Q2685" s="549">
        <v>1</v>
      </c>
      <c r="R2685" s="549">
        <v>131</v>
      </c>
      <c r="S2685" s="548"/>
      <c r="T2685" s="548"/>
      <c r="U2685" s="99"/>
    </row>
    <row r="2686" spans="1:21" ht="19.5" customHeight="1">
      <c r="A2686" s="545">
        <v>3524</v>
      </c>
      <c r="B2686" s="545" t="s">
        <v>2080</v>
      </c>
      <c r="C2686" s="545" t="s">
        <v>216</v>
      </c>
      <c r="D2686" s="546"/>
      <c r="E2686" s="171" t="str">
        <f t="shared" si="41"/>
        <v>1900</v>
      </c>
      <c r="F2686" s="547">
        <v>0</v>
      </c>
      <c r="G2686" s="548">
        <v>0</v>
      </c>
      <c r="H2686" s="547">
        <v>0</v>
      </c>
      <c r="I2686" s="545" t="s">
        <v>12686</v>
      </c>
      <c r="J2686" s="545"/>
      <c r="K2686" s="545" t="s">
        <v>13413</v>
      </c>
      <c r="L2686" s="545" t="s">
        <v>13413</v>
      </c>
      <c r="M2686" s="548" t="s">
        <v>13758</v>
      </c>
      <c r="N2686" s="545" t="s">
        <v>13413</v>
      </c>
      <c r="O2686" s="545" t="s">
        <v>13413</v>
      </c>
      <c r="P2686" s="549">
        <v>2903</v>
      </c>
      <c r="Q2686" s="549">
        <v>1</v>
      </c>
      <c r="R2686" s="549">
        <v>131</v>
      </c>
      <c r="S2686" s="548"/>
      <c r="T2686" s="548"/>
      <c r="U2686" s="99"/>
    </row>
    <row r="2687" spans="1:21" ht="19.5" customHeight="1">
      <c r="A2687" s="545">
        <v>3526</v>
      </c>
      <c r="B2687" s="545" t="s">
        <v>7070</v>
      </c>
      <c r="C2687" s="545" t="s">
        <v>209</v>
      </c>
      <c r="D2687" s="546">
        <v>46057</v>
      </c>
      <c r="E2687" s="171" t="str">
        <f t="shared" si="41"/>
        <v>2026</v>
      </c>
      <c r="F2687" s="547">
        <v>15450</v>
      </c>
      <c r="G2687" s="548">
        <v>0.19</v>
      </c>
      <c r="H2687" s="547">
        <v>12983.19</v>
      </c>
      <c r="I2687" s="545" t="s">
        <v>12697</v>
      </c>
      <c r="J2687" s="545" t="s">
        <v>13298</v>
      </c>
      <c r="K2687" s="545" t="s">
        <v>13413</v>
      </c>
      <c r="L2687" s="545" t="s">
        <v>13807</v>
      </c>
      <c r="M2687" s="548" t="s">
        <v>13758</v>
      </c>
      <c r="N2687" s="545" t="s">
        <v>13413</v>
      </c>
      <c r="O2687" s="545" t="s">
        <v>16337</v>
      </c>
      <c r="P2687" s="549">
        <v>2904</v>
      </c>
      <c r="Q2687" s="549">
        <v>1</v>
      </c>
      <c r="R2687" s="549">
        <v>138</v>
      </c>
      <c r="S2687" s="548">
        <v>1012</v>
      </c>
      <c r="T2687" s="548"/>
      <c r="U2687" s="99"/>
    </row>
    <row r="2688" spans="1:21" ht="19.5" customHeight="1">
      <c r="A2688" s="545">
        <v>3527</v>
      </c>
      <c r="B2688" s="545" t="s">
        <v>7069</v>
      </c>
      <c r="C2688" s="545" t="s">
        <v>209</v>
      </c>
      <c r="D2688" s="546">
        <v>46057</v>
      </c>
      <c r="E2688" s="171" t="str">
        <f t="shared" si="41"/>
        <v>2026</v>
      </c>
      <c r="F2688" s="547">
        <v>27315</v>
      </c>
      <c r="G2688" s="548">
        <v>0.19</v>
      </c>
      <c r="H2688" s="547">
        <v>22953.78</v>
      </c>
      <c r="I2688" s="545" t="s">
        <v>12719</v>
      </c>
      <c r="J2688" s="545" t="s">
        <v>13298</v>
      </c>
      <c r="K2688" s="545" t="s">
        <v>13413</v>
      </c>
      <c r="L2688" s="545" t="s">
        <v>13807</v>
      </c>
      <c r="M2688" s="548" t="s">
        <v>13758</v>
      </c>
      <c r="N2688" s="545" t="s">
        <v>13413</v>
      </c>
      <c r="O2688" s="545" t="s">
        <v>16338</v>
      </c>
      <c r="P2688" s="549">
        <v>2905</v>
      </c>
      <c r="Q2688" s="549">
        <v>1</v>
      </c>
      <c r="R2688" s="549">
        <v>157</v>
      </c>
      <c r="S2688" s="548">
        <v>1012</v>
      </c>
      <c r="T2688" s="548"/>
      <c r="U2688" s="99"/>
    </row>
    <row r="2689" spans="1:21" ht="19.5" customHeight="1">
      <c r="A2689" s="545">
        <v>3528</v>
      </c>
      <c r="B2689" s="545" t="s">
        <v>7068</v>
      </c>
      <c r="C2689" s="545" t="s">
        <v>209</v>
      </c>
      <c r="D2689" s="546">
        <v>46052</v>
      </c>
      <c r="E2689" s="171" t="str">
        <f t="shared" si="41"/>
        <v>2026</v>
      </c>
      <c r="F2689" s="547">
        <v>29689</v>
      </c>
      <c r="G2689" s="548">
        <v>0.19</v>
      </c>
      <c r="H2689" s="547">
        <v>24948.74</v>
      </c>
      <c r="I2689" s="545" t="s">
        <v>12676</v>
      </c>
      <c r="J2689" s="545" t="s">
        <v>13307</v>
      </c>
      <c r="K2689" s="545" t="s">
        <v>13413</v>
      </c>
      <c r="L2689" s="545" t="s">
        <v>13807</v>
      </c>
      <c r="M2689" s="548" t="s">
        <v>13758</v>
      </c>
      <c r="N2689" s="545" t="s">
        <v>13413</v>
      </c>
      <c r="O2689" s="545" t="s">
        <v>16339</v>
      </c>
      <c r="P2689" s="549">
        <v>2906</v>
      </c>
      <c r="Q2689" s="549">
        <v>1</v>
      </c>
      <c r="R2689" s="549">
        <v>14</v>
      </c>
      <c r="S2689" s="548">
        <v>2228</v>
      </c>
      <c r="T2689" s="548"/>
      <c r="U2689" s="99"/>
    </row>
    <row r="2690" spans="1:21" ht="19.5" customHeight="1">
      <c r="A2690" s="545">
        <v>3529</v>
      </c>
      <c r="B2690" s="545" t="s">
        <v>7067</v>
      </c>
      <c r="C2690" s="545" t="s">
        <v>216</v>
      </c>
      <c r="D2690" s="546">
        <v>46057</v>
      </c>
      <c r="E2690" s="171" t="str">
        <f t="shared" si="41"/>
        <v>2026</v>
      </c>
      <c r="F2690" s="547">
        <v>17986</v>
      </c>
      <c r="G2690" s="548">
        <v>0.19</v>
      </c>
      <c r="H2690" s="547">
        <v>15114.29</v>
      </c>
      <c r="I2690" s="545" t="s">
        <v>12676</v>
      </c>
      <c r="J2690" s="545" t="s">
        <v>13298</v>
      </c>
      <c r="K2690" s="545" t="s">
        <v>13413</v>
      </c>
      <c r="L2690" s="545" t="s">
        <v>13807</v>
      </c>
      <c r="M2690" s="548" t="s">
        <v>13758</v>
      </c>
      <c r="N2690" s="545" t="s">
        <v>13413</v>
      </c>
      <c r="O2690" s="545" t="s">
        <v>16340</v>
      </c>
      <c r="P2690" s="549">
        <v>2907</v>
      </c>
      <c r="Q2690" s="549">
        <v>1</v>
      </c>
      <c r="R2690" s="549">
        <v>14</v>
      </c>
      <c r="S2690" s="548">
        <v>1012</v>
      </c>
      <c r="T2690" s="548"/>
      <c r="U2690" s="99"/>
    </row>
    <row r="2691" spans="1:21" ht="19.5" customHeight="1">
      <c r="A2691" s="545">
        <v>3530</v>
      </c>
      <c r="B2691" s="545" t="s">
        <v>7066</v>
      </c>
      <c r="C2691" s="545" t="s">
        <v>216</v>
      </c>
      <c r="D2691" s="546">
        <v>46057</v>
      </c>
      <c r="E2691" s="171" t="str">
        <f t="shared" si="41"/>
        <v>2026</v>
      </c>
      <c r="F2691" s="547">
        <v>40651</v>
      </c>
      <c r="G2691" s="548">
        <v>0.19</v>
      </c>
      <c r="H2691" s="547">
        <v>34160.5</v>
      </c>
      <c r="I2691" s="545" t="s">
        <v>12697</v>
      </c>
      <c r="J2691" s="545" t="s">
        <v>13298</v>
      </c>
      <c r="K2691" s="545" t="s">
        <v>13413</v>
      </c>
      <c r="L2691" s="545" t="s">
        <v>13807</v>
      </c>
      <c r="M2691" s="548" t="s">
        <v>13758</v>
      </c>
      <c r="N2691" s="545" t="s">
        <v>13413</v>
      </c>
      <c r="O2691" s="545" t="s">
        <v>16341</v>
      </c>
      <c r="P2691" s="549">
        <v>2908</v>
      </c>
      <c r="Q2691" s="549">
        <v>1</v>
      </c>
      <c r="R2691" s="549">
        <v>138</v>
      </c>
      <c r="S2691" s="548">
        <v>1012</v>
      </c>
      <c r="T2691" s="548"/>
      <c r="U2691" s="99"/>
    </row>
    <row r="2692" spans="1:21" ht="19.5" customHeight="1">
      <c r="A2692" s="545">
        <v>3531</v>
      </c>
      <c r="B2692" s="545" t="s">
        <v>7065</v>
      </c>
      <c r="C2692" s="545" t="s">
        <v>216</v>
      </c>
      <c r="D2692" s="546">
        <v>46052</v>
      </c>
      <c r="E2692" s="171" t="str">
        <f t="shared" ref="E2692:E2755" si="42">TEXT(D2692,"YYYY")</f>
        <v>2026</v>
      </c>
      <c r="F2692" s="547">
        <v>46309</v>
      </c>
      <c r="G2692" s="548">
        <v>0.19</v>
      </c>
      <c r="H2692" s="547">
        <v>38915.129999999997</v>
      </c>
      <c r="I2692" s="545" t="s">
        <v>12676</v>
      </c>
      <c r="J2692" s="545" t="s">
        <v>13307</v>
      </c>
      <c r="K2692" s="545" t="s">
        <v>13413</v>
      </c>
      <c r="L2692" s="545" t="s">
        <v>13807</v>
      </c>
      <c r="M2692" s="548" t="s">
        <v>13758</v>
      </c>
      <c r="N2692" s="545" t="s">
        <v>13413</v>
      </c>
      <c r="O2692" s="545" t="s">
        <v>16342</v>
      </c>
      <c r="P2692" s="549">
        <v>2909</v>
      </c>
      <c r="Q2692" s="549">
        <v>1</v>
      </c>
      <c r="R2692" s="549">
        <v>14</v>
      </c>
      <c r="S2692" s="548">
        <v>2228</v>
      </c>
      <c r="T2692" s="548"/>
      <c r="U2692" s="99"/>
    </row>
    <row r="2693" spans="1:21" ht="19.5" customHeight="1">
      <c r="A2693" s="545">
        <v>3532</v>
      </c>
      <c r="B2693" s="545" t="s">
        <v>3036</v>
      </c>
      <c r="C2693" s="545" t="s">
        <v>216</v>
      </c>
      <c r="D2693" s="546">
        <v>44589</v>
      </c>
      <c r="E2693" s="171" t="str">
        <f t="shared" si="42"/>
        <v>2022</v>
      </c>
      <c r="F2693" s="547">
        <v>17312</v>
      </c>
      <c r="G2693" s="548">
        <v>0.19</v>
      </c>
      <c r="H2693" s="547">
        <v>14547.9</v>
      </c>
      <c r="I2693" s="545" t="s">
        <v>12734</v>
      </c>
      <c r="J2693" s="545" t="s">
        <v>13297</v>
      </c>
      <c r="K2693" s="545" t="s">
        <v>13413</v>
      </c>
      <c r="L2693" s="545" t="s">
        <v>13807</v>
      </c>
      <c r="M2693" s="548" t="s">
        <v>13758</v>
      </c>
      <c r="N2693" s="545" t="s">
        <v>13413</v>
      </c>
      <c r="O2693" s="545" t="s">
        <v>16343</v>
      </c>
      <c r="P2693" s="549">
        <v>2910</v>
      </c>
      <c r="Q2693" s="549">
        <v>1</v>
      </c>
      <c r="R2693" s="549">
        <v>155</v>
      </c>
      <c r="S2693" s="548">
        <v>2257</v>
      </c>
      <c r="T2693" s="548"/>
      <c r="U2693" s="99"/>
    </row>
    <row r="2694" spans="1:21" ht="19.5" customHeight="1">
      <c r="A2694" s="545">
        <v>3533</v>
      </c>
      <c r="B2694" s="545" t="s">
        <v>3037</v>
      </c>
      <c r="C2694" s="545" t="s">
        <v>216</v>
      </c>
      <c r="D2694" s="546">
        <v>44589</v>
      </c>
      <c r="E2694" s="171" t="str">
        <f t="shared" si="42"/>
        <v>2022</v>
      </c>
      <c r="F2694" s="547">
        <v>45583</v>
      </c>
      <c r="G2694" s="548">
        <v>0.19</v>
      </c>
      <c r="H2694" s="547">
        <v>38305.040000000001</v>
      </c>
      <c r="I2694" s="545" t="s">
        <v>12734</v>
      </c>
      <c r="J2694" s="545" t="s">
        <v>13297</v>
      </c>
      <c r="K2694" s="545" t="s">
        <v>13413</v>
      </c>
      <c r="L2694" s="545" t="s">
        <v>13807</v>
      </c>
      <c r="M2694" s="548" t="s">
        <v>13758</v>
      </c>
      <c r="N2694" s="545" t="s">
        <v>13413</v>
      </c>
      <c r="O2694" s="545" t="s">
        <v>16344</v>
      </c>
      <c r="P2694" s="549">
        <v>2911</v>
      </c>
      <c r="Q2694" s="549">
        <v>1</v>
      </c>
      <c r="R2694" s="549">
        <v>155</v>
      </c>
      <c r="S2694" s="548">
        <v>2257</v>
      </c>
      <c r="T2694" s="548"/>
      <c r="U2694" s="99"/>
    </row>
    <row r="2695" spans="1:21" ht="19.5" customHeight="1">
      <c r="A2695" s="545">
        <v>3534</v>
      </c>
      <c r="B2695" s="545" t="s">
        <v>3038</v>
      </c>
      <c r="C2695" s="545" t="s">
        <v>216</v>
      </c>
      <c r="D2695" s="546">
        <v>44589</v>
      </c>
      <c r="E2695" s="171" t="str">
        <f t="shared" si="42"/>
        <v>2022</v>
      </c>
      <c r="F2695" s="547">
        <v>64454.01</v>
      </c>
      <c r="G2695" s="548">
        <v>0.19</v>
      </c>
      <c r="H2695" s="547">
        <v>54163.03</v>
      </c>
      <c r="I2695" s="545" t="s">
        <v>12734</v>
      </c>
      <c r="J2695" s="545" t="s">
        <v>13297</v>
      </c>
      <c r="K2695" s="545" t="s">
        <v>13413</v>
      </c>
      <c r="L2695" s="545" t="s">
        <v>13807</v>
      </c>
      <c r="M2695" s="548" t="s">
        <v>13758</v>
      </c>
      <c r="N2695" s="545" t="s">
        <v>13413</v>
      </c>
      <c r="O2695" s="545" t="s">
        <v>16345</v>
      </c>
      <c r="P2695" s="549">
        <v>2912</v>
      </c>
      <c r="Q2695" s="549">
        <v>1</v>
      </c>
      <c r="R2695" s="549">
        <v>155</v>
      </c>
      <c r="S2695" s="548">
        <v>2257</v>
      </c>
      <c r="T2695" s="548"/>
      <c r="U2695" s="99"/>
    </row>
    <row r="2696" spans="1:21" ht="19.5" customHeight="1">
      <c r="A2696" s="545">
        <v>3535</v>
      </c>
      <c r="B2696" s="545" t="s">
        <v>3053</v>
      </c>
      <c r="C2696" s="545" t="s">
        <v>216</v>
      </c>
      <c r="D2696" s="546">
        <v>44589</v>
      </c>
      <c r="E2696" s="171" t="str">
        <f t="shared" si="42"/>
        <v>2022</v>
      </c>
      <c r="F2696" s="547">
        <v>58856</v>
      </c>
      <c r="G2696" s="548">
        <v>0.19</v>
      </c>
      <c r="H2696" s="547">
        <v>49458.82</v>
      </c>
      <c r="I2696" s="545" t="s">
        <v>12734</v>
      </c>
      <c r="J2696" s="545" t="s">
        <v>13297</v>
      </c>
      <c r="K2696" s="545" t="s">
        <v>13413</v>
      </c>
      <c r="L2696" s="545" t="s">
        <v>13807</v>
      </c>
      <c r="M2696" s="548" t="s">
        <v>13758</v>
      </c>
      <c r="N2696" s="545" t="s">
        <v>13413</v>
      </c>
      <c r="O2696" s="545" t="s">
        <v>16346</v>
      </c>
      <c r="P2696" s="549">
        <v>2913</v>
      </c>
      <c r="Q2696" s="549">
        <v>1</v>
      </c>
      <c r="R2696" s="549">
        <v>155</v>
      </c>
      <c r="S2696" s="548">
        <v>2257</v>
      </c>
      <c r="T2696" s="548"/>
      <c r="U2696" s="99"/>
    </row>
    <row r="2697" spans="1:21" ht="19.5" customHeight="1">
      <c r="A2697" s="545">
        <v>3536</v>
      </c>
      <c r="B2697" s="545" t="s">
        <v>3054</v>
      </c>
      <c r="C2697" s="545" t="s">
        <v>216</v>
      </c>
      <c r="D2697" s="546">
        <v>44589</v>
      </c>
      <c r="E2697" s="171" t="str">
        <f t="shared" si="42"/>
        <v>2022</v>
      </c>
      <c r="F2697" s="547">
        <v>138159</v>
      </c>
      <c r="G2697" s="548">
        <v>0.19</v>
      </c>
      <c r="H2697" s="547">
        <v>116100</v>
      </c>
      <c r="I2697" s="545" t="s">
        <v>12734</v>
      </c>
      <c r="J2697" s="545" t="s">
        <v>13297</v>
      </c>
      <c r="K2697" s="545" t="s">
        <v>13413</v>
      </c>
      <c r="L2697" s="545" t="s">
        <v>13807</v>
      </c>
      <c r="M2697" s="548" t="s">
        <v>13758</v>
      </c>
      <c r="N2697" s="545" t="s">
        <v>13413</v>
      </c>
      <c r="O2697" s="545" t="s">
        <v>16347</v>
      </c>
      <c r="P2697" s="549">
        <v>2914</v>
      </c>
      <c r="Q2697" s="549">
        <v>1</v>
      </c>
      <c r="R2697" s="549">
        <v>155</v>
      </c>
      <c r="S2697" s="548">
        <v>2257</v>
      </c>
      <c r="T2697" s="548"/>
      <c r="U2697" s="99"/>
    </row>
    <row r="2698" spans="1:21" ht="19.5" customHeight="1">
      <c r="A2698" s="545">
        <v>3537</v>
      </c>
      <c r="B2698" s="545" t="s">
        <v>3052</v>
      </c>
      <c r="C2698" s="545" t="s">
        <v>216</v>
      </c>
      <c r="D2698" s="546">
        <v>44589</v>
      </c>
      <c r="E2698" s="171" t="str">
        <f t="shared" si="42"/>
        <v>2022</v>
      </c>
      <c r="F2698" s="547">
        <v>29690</v>
      </c>
      <c r="G2698" s="548">
        <v>0.19</v>
      </c>
      <c r="H2698" s="547">
        <v>24949.58</v>
      </c>
      <c r="I2698" s="545" t="s">
        <v>12734</v>
      </c>
      <c r="J2698" s="545" t="s">
        <v>13297</v>
      </c>
      <c r="K2698" s="545" t="s">
        <v>13413</v>
      </c>
      <c r="L2698" s="545" t="s">
        <v>13807</v>
      </c>
      <c r="M2698" s="548" t="s">
        <v>13758</v>
      </c>
      <c r="N2698" s="545" t="s">
        <v>13413</v>
      </c>
      <c r="O2698" s="545" t="s">
        <v>16348</v>
      </c>
      <c r="P2698" s="549">
        <v>2915</v>
      </c>
      <c r="Q2698" s="549">
        <v>1</v>
      </c>
      <c r="R2698" s="549">
        <v>155</v>
      </c>
      <c r="S2698" s="548">
        <v>2257</v>
      </c>
      <c r="T2698" s="548"/>
      <c r="U2698" s="99"/>
    </row>
    <row r="2699" spans="1:21" ht="19.5" customHeight="1">
      <c r="A2699" s="545">
        <v>3538</v>
      </c>
      <c r="B2699" s="545" t="s">
        <v>11164</v>
      </c>
      <c r="C2699" s="545" t="s">
        <v>216</v>
      </c>
      <c r="D2699" s="546"/>
      <c r="E2699" s="171" t="str">
        <f t="shared" si="42"/>
        <v>1900</v>
      </c>
      <c r="F2699" s="547">
        <v>0</v>
      </c>
      <c r="G2699" s="548">
        <v>0</v>
      </c>
      <c r="H2699" s="547">
        <v>0</v>
      </c>
      <c r="I2699" s="545" t="s">
        <v>12734</v>
      </c>
      <c r="J2699" s="545"/>
      <c r="K2699" s="545" t="s">
        <v>13413</v>
      </c>
      <c r="L2699" s="545" t="s">
        <v>13807</v>
      </c>
      <c r="M2699" s="548" t="s">
        <v>13758</v>
      </c>
      <c r="N2699" s="545" t="s">
        <v>13413</v>
      </c>
      <c r="O2699" s="545" t="s">
        <v>16349</v>
      </c>
      <c r="P2699" s="549">
        <v>2916</v>
      </c>
      <c r="Q2699" s="549">
        <v>1</v>
      </c>
      <c r="R2699" s="549">
        <v>155</v>
      </c>
      <c r="S2699" s="548"/>
      <c r="T2699" s="548"/>
      <c r="U2699" s="99"/>
    </row>
    <row r="2700" spans="1:21" ht="19.5" customHeight="1">
      <c r="A2700" s="545">
        <v>3539</v>
      </c>
      <c r="B2700" s="545" t="s">
        <v>11163</v>
      </c>
      <c r="C2700" s="545" t="s">
        <v>216</v>
      </c>
      <c r="D2700" s="546">
        <v>44589</v>
      </c>
      <c r="E2700" s="171" t="str">
        <f t="shared" si="42"/>
        <v>2022</v>
      </c>
      <c r="F2700" s="547">
        <v>82815</v>
      </c>
      <c r="G2700" s="548">
        <v>0.19</v>
      </c>
      <c r="H2700" s="547">
        <v>69592.44</v>
      </c>
      <c r="I2700" s="545" t="s">
        <v>12734</v>
      </c>
      <c r="J2700" s="545" t="s">
        <v>13297</v>
      </c>
      <c r="K2700" s="545" t="s">
        <v>13413</v>
      </c>
      <c r="L2700" s="545" t="s">
        <v>13807</v>
      </c>
      <c r="M2700" s="548" t="s">
        <v>13758</v>
      </c>
      <c r="N2700" s="545" t="s">
        <v>13413</v>
      </c>
      <c r="O2700" s="545" t="s">
        <v>16350</v>
      </c>
      <c r="P2700" s="549">
        <v>2917</v>
      </c>
      <c r="Q2700" s="549">
        <v>1</v>
      </c>
      <c r="R2700" s="549">
        <v>155</v>
      </c>
      <c r="S2700" s="548">
        <v>2257</v>
      </c>
      <c r="T2700" s="548"/>
      <c r="U2700" s="99"/>
    </row>
    <row r="2701" spans="1:21" ht="19.5" customHeight="1">
      <c r="A2701" s="545">
        <v>3540</v>
      </c>
      <c r="B2701" s="545" t="s">
        <v>11162</v>
      </c>
      <c r="C2701" s="545" t="s">
        <v>216</v>
      </c>
      <c r="D2701" s="546"/>
      <c r="E2701" s="171" t="str">
        <f t="shared" si="42"/>
        <v>1900</v>
      </c>
      <c r="F2701" s="547">
        <v>0</v>
      </c>
      <c r="G2701" s="548">
        <v>0</v>
      </c>
      <c r="H2701" s="547">
        <v>0</v>
      </c>
      <c r="I2701" s="545" t="s">
        <v>12734</v>
      </c>
      <c r="J2701" s="545"/>
      <c r="K2701" s="545" t="s">
        <v>13413</v>
      </c>
      <c r="L2701" s="545" t="s">
        <v>13807</v>
      </c>
      <c r="M2701" s="548" t="s">
        <v>13758</v>
      </c>
      <c r="N2701" s="545" t="s">
        <v>13413</v>
      </c>
      <c r="O2701" s="545" t="s">
        <v>16351</v>
      </c>
      <c r="P2701" s="549">
        <v>2918</v>
      </c>
      <c r="Q2701" s="549">
        <v>1</v>
      </c>
      <c r="R2701" s="549">
        <v>155</v>
      </c>
      <c r="S2701" s="548"/>
      <c r="T2701" s="548"/>
      <c r="U2701" s="99"/>
    </row>
    <row r="2702" spans="1:21" ht="19.5" customHeight="1">
      <c r="A2702" s="545">
        <v>3541</v>
      </c>
      <c r="B2702" s="545" t="s">
        <v>11161</v>
      </c>
      <c r="C2702" s="545" t="s">
        <v>216</v>
      </c>
      <c r="D2702" s="546">
        <v>44589</v>
      </c>
      <c r="E2702" s="171" t="str">
        <f t="shared" si="42"/>
        <v>2022</v>
      </c>
      <c r="F2702" s="547">
        <v>113130</v>
      </c>
      <c r="G2702" s="548">
        <v>0.19</v>
      </c>
      <c r="H2702" s="547">
        <v>95067.23</v>
      </c>
      <c r="I2702" s="545" t="s">
        <v>12734</v>
      </c>
      <c r="J2702" s="545" t="s">
        <v>13297</v>
      </c>
      <c r="K2702" s="545" t="s">
        <v>13413</v>
      </c>
      <c r="L2702" s="545" t="s">
        <v>13807</v>
      </c>
      <c r="M2702" s="548" t="s">
        <v>13758</v>
      </c>
      <c r="N2702" s="545" t="s">
        <v>13413</v>
      </c>
      <c r="O2702" s="545" t="s">
        <v>15436</v>
      </c>
      <c r="P2702" s="549">
        <v>2919</v>
      </c>
      <c r="Q2702" s="549">
        <v>1</v>
      </c>
      <c r="R2702" s="549">
        <v>155</v>
      </c>
      <c r="S2702" s="548">
        <v>2257</v>
      </c>
      <c r="T2702" s="548"/>
      <c r="U2702" s="99"/>
    </row>
    <row r="2703" spans="1:21" ht="19.5" customHeight="1">
      <c r="A2703" s="545">
        <v>3542</v>
      </c>
      <c r="B2703" s="545" t="s">
        <v>11160</v>
      </c>
      <c r="C2703" s="545" t="s">
        <v>216</v>
      </c>
      <c r="D2703" s="546">
        <v>44589</v>
      </c>
      <c r="E2703" s="171" t="str">
        <f t="shared" si="42"/>
        <v>2022</v>
      </c>
      <c r="F2703" s="547">
        <v>216434</v>
      </c>
      <c r="G2703" s="548">
        <v>0.19</v>
      </c>
      <c r="H2703" s="547">
        <v>181877.31</v>
      </c>
      <c r="I2703" s="545" t="s">
        <v>12734</v>
      </c>
      <c r="J2703" s="545" t="s">
        <v>13297</v>
      </c>
      <c r="K2703" s="545" t="s">
        <v>13413</v>
      </c>
      <c r="L2703" s="545" t="s">
        <v>13807</v>
      </c>
      <c r="M2703" s="548" t="s">
        <v>13758</v>
      </c>
      <c r="N2703" s="545" t="s">
        <v>13413</v>
      </c>
      <c r="O2703" s="545" t="s">
        <v>16352</v>
      </c>
      <c r="P2703" s="549">
        <v>2920</v>
      </c>
      <c r="Q2703" s="549">
        <v>1</v>
      </c>
      <c r="R2703" s="549">
        <v>155</v>
      </c>
      <c r="S2703" s="548">
        <v>2257</v>
      </c>
      <c r="T2703" s="548"/>
      <c r="U2703" s="99"/>
    </row>
    <row r="2704" spans="1:21" ht="19.5" customHeight="1">
      <c r="A2704" s="545">
        <v>3543</v>
      </c>
      <c r="B2704" s="545" t="s">
        <v>11159</v>
      </c>
      <c r="C2704" s="545" t="s">
        <v>216</v>
      </c>
      <c r="D2704" s="546">
        <v>44589</v>
      </c>
      <c r="E2704" s="171" t="str">
        <f t="shared" si="42"/>
        <v>2022</v>
      </c>
      <c r="F2704" s="547">
        <v>164554</v>
      </c>
      <c r="G2704" s="548">
        <v>0.19</v>
      </c>
      <c r="H2704" s="547">
        <v>138280.67000000001</v>
      </c>
      <c r="I2704" s="545" t="s">
        <v>12734</v>
      </c>
      <c r="J2704" s="545" t="s">
        <v>13297</v>
      </c>
      <c r="K2704" s="545" t="s">
        <v>13413</v>
      </c>
      <c r="L2704" s="545" t="s">
        <v>13807</v>
      </c>
      <c r="M2704" s="548" t="s">
        <v>13758</v>
      </c>
      <c r="N2704" s="545" t="s">
        <v>13413</v>
      </c>
      <c r="O2704" s="545" t="s">
        <v>16353</v>
      </c>
      <c r="P2704" s="549">
        <v>2921</v>
      </c>
      <c r="Q2704" s="549">
        <v>1</v>
      </c>
      <c r="R2704" s="549">
        <v>155</v>
      </c>
      <c r="S2704" s="548">
        <v>2257</v>
      </c>
      <c r="T2704" s="548"/>
      <c r="U2704" s="99"/>
    </row>
    <row r="2705" spans="1:21" ht="19.5" customHeight="1">
      <c r="A2705" s="545">
        <v>3544</v>
      </c>
      <c r="B2705" s="545" t="s">
        <v>11158</v>
      </c>
      <c r="C2705" s="545" t="s">
        <v>216</v>
      </c>
      <c r="D2705" s="546">
        <v>44589</v>
      </c>
      <c r="E2705" s="171" t="str">
        <f t="shared" si="42"/>
        <v>2022</v>
      </c>
      <c r="F2705" s="547">
        <v>190205.01</v>
      </c>
      <c r="G2705" s="548">
        <v>0.19</v>
      </c>
      <c r="H2705" s="547">
        <v>159836.14000000001</v>
      </c>
      <c r="I2705" s="545" t="s">
        <v>12734</v>
      </c>
      <c r="J2705" s="545" t="s">
        <v>13297</v>
      </c>
      <c r="K2705" s="545" t="s">
        <v>13413</v>
      </c>
      <c r="L2705" s="545" t="s">
        <v>13807</v>
      </c>
      <c r="M2705" s="548" t="s">
        <v>13758</v>
      </c>
      <c r="N2705" s="545" t="s">
        <v>13413</v>
      </c>
      <c r="O2705" s="545" t="s">
        <v>16354</v>
      </c>
      <c r="P2705" s="549">
        <v>2922</v>
      </c>
      <c r="Q2705" s="549">
        <v>1</v>
      </c>
      <c r="R2705" s="549">
        <v>155</v>
      </c>
      <c r="S2705" s="548">
        <v>2257</v>
      </c>
      <c r="T2705" s="548"/>
      <c r="U2705" s="99"/>
    </row>
    <row r="2706" spans="1:21" ht="19.5" customHeight="1">
      <c r="A2706" s="545">
        <v>3545</v>
      </c>
      <c r="B2706" s="545" t="s">
        <v>11157</v>
      </c>
      <c r="C2706" s="545" t="s">
        <v>216</v>
      </c>
      <c r="D2706" s="546">
        <v>44585</v>
      </c>
      <c r="E2706" s="171" t="str">
        <f t="shared" si="42"/>
        <v>2022</v>
      </c>
      <c r="F2706" s="547">
        <v>190204.72</v>
      </c>
      <c r="G2706" s="548">
        <v>0.19</v>
      </c>
      <c r="H2706" s="547">
        <v>159835.9</v>
      </c>
      <c r="I2706" s="545" t="s">
        <v>12734</v>
      </c>
      <c r="J2706" s="545" t="s">
        <v>13297</v>
      </c>
      <c r="K2706" s="545" t="s">
        <v>13413</v>
      </c>
      <c r="L2706" s="545" t="s">
        <v>13807</v>
      </c>
      <c r="M2706" s="548" t="s">
        <v>13758</v>
      </c>
      <c r="N2706" s="545" t="s">
        <v>13413</v>
      </c>
      <c r="O2706" s="545" t="s">
        <v>16355</v>
      </c>
      <c r="P2706" s="549">
        <v>2923</v>
      </c>
      <c r="Q2706" s="549">
        <v>1</v>
      </c>
      <c r="R2706" s="549">
        <v>155</v>
      </c>
      <c r="S2706" s="548">
        <v>2257</v>
      </c>
      <c r="T2706" s="548"/>
      <c r="U2706" s="99"/>
    </row>
    <row r="2707" spans="1:21" ht="19.5" customHeight="1">
      <c r="A2707" s="545">
        <v>3546</v>
      </c>
      <c r="B2707" s="545" t="s">
        <v>11156</v>
      </c>
      <c r="C2707" s="545" t="s">
        <v>216</v>
      </c>
      <c r="D2707" s="546">
        <v>44589</v>
      </c>
      <c r="E2707" s="171" t="str">
        <f t="shared" si="42"/>
        <v>2022</v>
      </c>
      <c r="F2707" s="547">
        <v>164554</v>
      </c>
      <c r="G2707" s="548">
        <v>0.19</v>
      </c>
      <c r="H2707" s="547">
        <v>138280.67000000001</v>
      </c>
      <c r="I2707" s="545" t="s">
        <v>12734</v>
      </c>
      <c r="J2707" s="545" t="s">
        <v>13297</v>
      </c>
      <c r="K2707" s="545" t="s">
        <v>13413</v>
      </c>
      <c r="L2707" s="545" t="s">
        <v>13807</v>
      </c>
      <c r="M2707" s="548" t="s">
        <v>13758</v>
      </c>
      <c r="N2707" s="545" t="s">
        <v>13413</v>
      </c>
      <c r="O2707" s="545" t="s">
        <v>16356</v>
      </c>
      <c r="P2707" s="549">
        <v>2924</v>
      </c>
      <c r="Q2707" s="549">
        <v>1</v>
      </c>
      <c r="R2707" s="549">
        <v>155</v>
      </c>
      <c r="S2707" s="548">
        <v>2257</v>
      </c>
      <c r="T2707" s="548"/>
      <c r="U2707" s="99"/>
    </row>
    <row r="2708" spans="1:21" ht="19.5" customHeight="1">
      <c r="A2708" s="545">
        <v>3547</v>
      </c>
      <c r="B2708" s="545" t="s">
        <v>11155</v>
      </c>
      <c r="C2708" s="545" t="s">
        <v>216</v>
      </c>
      <c r="D2708" s="546">
        <v>44589</v>
      </c>
      <c r="E2708" s="171" t="str">
        <f t="shared" si="42"/>
        <v>2022</v>
      </c>
      <c r="F2708" s="547">
        <v>190205.01</v>
      </c>
      <c r="G2708" s="548">
        <v>0.19</v>
      </c>
      <c r="H2708" s="547">
        <v>159836.14000000001</v>
      </c>
      <c r="I2708" s="545" t="s">
        <v>12734</v>
      </c>
      <c r="J2708" s="545" t="s">
        <v>13297</v>
      </c>
      <c r="K2708" s="545" t="s">
        <v>13413</v>
      </c>
      <c r="L2708" s="545" t="s">
        <v>13807</v>
      </c>
      <c r="M2708" s="548" t="s">
        <v>13758</v>
      </c>
      <c r="N2708" s="545" t="s">
        <v>13413</v>
      </c>
      <c r="O2708" s="545" t="s">
        <v>16357</v>
      </c>
      <c r="P2708" s="549">
        <v>2925</v>
      </c>
      <c r="Q2708" s="549">
        <v>1</v>
      </c>
      <c r="R2708" s="549">
        <v>155</v>
      </c>
      <c r="S2708" s="548">
        <v>2257</v>
      </c>
      <c r="T2708" s="548"/>
      <c r="U2708" s="99"/>
    </row>
    <row r="2709" spans="1:21" ht="19.5" customHeight="1">
      <c r="A2709" s="545">
        <v>3548</v>
      </c>
      <c r="B2709" s="545" t="s">
        <v>11154</v>
      </c>
      <c r="C2709" s="545" t="s">
        <v>216</v>
      </c>
      <c r="D2709" s="546">
        <v>44589</v>
      </c>
      <c r="E2709" s="171" t="str">
        <f t="shared" si="42"/>
        <v>2022</v>
      </c>
      <c r="F2709" s="547">
        <v>190205.01</v>
      </c>
      <c r="G2709" s="548">
        <v>0.19</v>
      </c>
      <c r="H2709" s="547">
        <v>159836.14000000001</v>
      </c>
      <c r="I2709" s="545" t="s">
        <v>12734</v>
      </c>
      <c r="J2709" s="545" t="s">
        <v>13297</v>
      </c>
      <c r="K2709" s="545" t="s">
        <v>13413</v>
      </c>
      <c r="L2709" s="545" t="s">
        <v>13807</v>
      </c>
      <c r="M2709" s="548" t="s">
        <v>13758</v>
      </c>
      <c r="N2709" s="545" t="s">
        <v>13413</v>
      </c>
      <c r="O2709" s="545" t="s">
        <v>16358</v>
      </c>
      <c r="P2709" s="549">
        <v>2926</v>
      </c>
      <c r="Q2709" s="549">
        <v>1</v>
      </c>
      <c r="R2709" s="549">
        <v>155</v>
      </c>
      <c r="S2709" s="548">
        <v>2257</v>
      </c>
      <c r="T2709" s="548"/>
      <c r="U2709" s="99"/>
    </row>
    <row r="2710" spans="1:21" ht="19.5" customHeight="1">
      <c r="A2710" s="545">
        <v>3549</v>
      </c>
      <c r="B2710" s="545" t="s">
        <v>11153</v>
      </c>
      <c r="C2710" s="545" t="s">
        <v>216</v>
      </c>
      <c r="D2710" s="546">
        <v>44589</v>
      </c>
      <c r="E2710" s="171" t="str">
        <f t="shared" si="42"/>
        <v>2022</v>
      </c>
      <c r="F2710" s="547">
        <v>3439</v>
      </c>
      <c r="G2710" s="548">
        <v>0.19</v>
      </c>
      <c r="H2710" s="547">
        <v>2889.92</v>
      </c>
      <c r="I2710" s="545" t="s">
        <v>12734</v>
      </c>
      <c r="J2710" s="545" t="s">
        <v>13297</v>
      </c>
      <c r="K2710" s="545" t="s">
        <v>13413</v>
      </c>
      <c r="L2710" s="545" t="s">
        <v>13807</v>
      </c>
      <c r="M2710" s="548" t="s">
        <v>13758</v>
      </c>
      <c r="N2710" s="545" t="s">
        <v>13413</v>
      </c>
      <c r="O2710" s="545" t="s">
        <v>16359</v>
      </c>
      <c r="P2710" s="549">
        <v>2927</v>
      </c>
      <c r="Q2710" s="549">
        <v>1</v>
      </c>
      <c r="R2710" s="549">
        <v>155</v>
      </c>
      <c r="S2710" s="548">
        <v>2257</v>
      </c>
      <c r="T2710" s="548"/>
      <c r="U2710" s="99"/>
    </row>
    <row r="2711" spans="1:21" ht="19.5" customHeight="1">
      <c r="A2711" s="545">
        <v>3550</v>
      </c>
      <c r="B2711" s="545" t="s">
        <v>7411</v>
      </c>
      <c r="C2711" s="545" t="s">
        <v>216</v>
      </c>
      <c r="D2711" s="546">
        <v>44589</v>
      </c>
      <c r="E2711" s="171" t="str">
        <f t="shared" si="42"/>
        <v>2022</v>
      </c>
      <c r="F2711" s="547">
        <v>5585</v>
      </c>
      <c r="G2711" s="548">
        <v>0.19</v>
      </c>
      <c r="H2711" s="547">
        <v>4693.28</v>
      </c>
      <c r="I2711" s="545" t="s">
        <v>12734</v>
      </c>
      <c r="J2711" s="545" t="s">
        <v>13297</v>
      </c>
      <c r="K2711" s="545" t="s">
        <v>13413</v>
      </c>
      <c r="L2711" s="545" t="s">
        <v>13807</v>
      </c>
      <c r="M2711" s="548" t="s">
        <v>13758</v>
      </c>
      <c r="N2711" s="545" t="s">
        <v>13413</v>
      </c>
      <c r="O2711" s="545" t="s">
        <v>16360</v>
      </c>
      <c r="P2711" s="549">
        <v>2928</v>
      </c>
      <c r="Q2711" s="549">
        <v>1</v>
      </c>
      <c r="R2711" s="549">
        <v>155</v>
      </c>
      <c r="S2711" s="548">
        <v>2257</v>
      </c>
      <c r="T2711" s="548"/>
      <c r="U2711" s="99"/>
    </row>
    <row r="2712" spans="1:21" ht="19.5" customHeight="1">
      <c r="A2712" s="545">
        <v>3551</v>
      </c>
      <c r="B2712" s="545" t="s">
        <v>7408</v>
      </c>
      <c r="C2712" s="545" t="s">
        <v>216</v>
      </c>
      <c r="D2712" s="546">
        <v>44589</v>
      </c>
      <c r="E2712" s="171" t="str">
        <f t="shared" si="42"/>
        <v>2022</v>
      </c>
      <c r="F2712" s="547">
        <v>10095</v>
      </c>
      <c r="G2712" s="548">
        <v>0.19</v>
      </c>
      <c r="H2712" s="547">
        <v>8483.19</v>
      </c>
      <c r="I2712" s="545" t="s">
        <v>12734</v>
      </c>
      <c r="J2712" s="545" t="s">
        <v>13297</v>
      </c>
      <c r="K2712" s="545" t="s">
        <v>13413</v>
      </c>
      <c r="L2712" s="545" t="s">
        <v>13807</v>
      </c>
      <c r="M2712" s="548" t="s">
        <v>13758</v>
      </c>
      <c r="N2712" s="545" t="s">
        <v>13413</v>
      </c>
      <c r="O2712" s="545" t="s">
        <v>16361</v>
      </c>
      <c r="P2712" s="549">
        <v>2929</v>
      </c>
      <c r="Q2712" s="549">
        <v>1</v>
      </c>
      <c r="R2712" s="549">
        <v>155</v>
      </c>
      <c r="S2712" s="548">
        <v>2257</v>
      </c>
      <c r="T2712" s="548"/>
      <c r="U2712" s="99"/>
    </row>
    <row r="2713" spans="1:21" ht="19.5" customHeight="1">
      <c r="A2713" s="545">
        <v>3552</v>
      </c>
      <c r="B2713" s="545" t="s">
        <v>11152</v>
      </c>
      <c r="C2713" s="545" t="s">
        <v>216</v>
      </c>
      <c r="D2713" s="546"/>
      <c r="E2713" s="171" t="str">
        <f t="shared" si="42"/>
        <v>1900</v>
      </c>
      <c r="F2713" s="547">
        <v>0</v>
      </c>
      <c r="G2713" s="548">
        <v>0</v>
      </c>
      <c r="H2713" s="547">
        <v>0</v>
      </c>
      <c r="I2713" s="545" t="s">
        <v>12706</v>
      </c>
      <c r="J2713" s="545"/>
      <c r="K2713" s="545" t="s">
        <v>13413</v>
      </c>
      <c r="L2713" s="545" t="s">
        <v>13413</v>
      </c>
      <c r="M2713" s="548" t="s">
        <v>13758</v>
      </c>
      <c r="N2713" s="545" t="s">
        <v>13413</v>
      </c>
      <c r="O2713" s="545" t="s">
        <v>13413</v>
      </c>
      <c r="P2713" s="549">
        <v>2930</v>
      </c>
      <c r="Q2713" s="549">
        <v>1</v>
      </c>
      <c r="R2713" s="549">
        <v>128</v>
      </c>
      <c r="S2713" s="548"/>
      <c r="T2713" s="548"/>
      <c r="U2713" s="99"/>
    </row>
    <row r="2714" spans="1:21" ht="19.5" customHeight="1">
      <c r="A2714" s="545">
        <v>3553</v>
      </c>
      <c r="B2714" s="545" t="s">
        <v>11151</v>
      </c>
      <c r="C2714" s="545" t="s">
        <v>216</v>
      </c>
      <c r="D2714" s="546"/>
      <c r="E2714" s="171" t="str">
        <f t="shared" si="42"/>
        <v>1900</v>
      </c>
      <c r="F2714" s="547">
        <v>0</v>
      </c>
      <c r="G2714" s="548">
        <v>0</v>
      </c>
      <c r="H2714" s="547">
        <v>0</v>
      </c>
      <c r="I2714" s="545" t="s">
        <v>12703</v>
      </c>
      <c r="J2714" s="545"/>
      <c r="K2714" s="545" t="s">
        <v>13413</v>
      </c>
      <c r="L2714" s="545" t="s">
        <v>13413</v>
      </c>
      <c r="M2714" s="548" t="s">
        <v>13758</v>
      </c>
      <c r="N2714" s="545" t="s">
        <v>13413</v>
      </c>
      <c r="O2714" s="545" t="s">
        <v>16362</v>
      </c>
      <c r="P2714" s="549">
        <v>2931</v>
      </c>
      <c r="Q2714" s="549">
        <v>1</v>
      </c>
      <c r="R2714" s="549">
        <v>120</v>
      </c>
      <c r="S2714" s="548"/>
      <c r="T2714" s="548"/>
      <c r="U2714" s="99"/>
    </row>
    <row r="2715" spans="1:21" ht="19.5" customHeight="1">
      <c r="A2715" s="545">
        <v>3554</v>
      </c>
      <c r="B2715" s="545" t="s">
        <v>11150</v>
      </c>
      <c r="C2715" s="545" t="s">
        <v>216</v>
      </c>
      <c r="D2715" s="546"/>
      <c r="E2715" s="171" t="str">
        <f t="shared" si="42"/>
        <v>1900</v>
      </c>
      <c r="F2715" s="547">
        <v>0</v>
      </c>
      <c r="G2715" s="548">
        <v>0</v>
      </c>
      <c r="H2715" s="547">
        <v>0</v>
      </c>
      <c r="I2715" s="545" t="s">
        <v>12703</v>
      </c>
      <c r="J2715" s="545"/>
      <c r="K2715" s="545" t="s">
        <v>13413</v>
      </c>
      <c r="L2715" s="545" t="s">
        <v>16363</v>
      </c>
      <c r="M2715" s="548" t="s">
        <v>13758</v>
      </c>
      <c r="N2715" s="545" t="s">
        <v>13413</v>
      </c>
      <c r="O2715" s="545" t="s">
        <v>16364</v>
      </c>
      <c r="P2715" s="549">
        <v>2932</v>
      </c>
      <c r="Q2715" s="549">
        <v>1</v>
      </c>
      <c r="R2715" s="549">
        <v>120</v>
      </c>
      <c r="S2715" s="548"/>
      <c r="T2715" s="548"/>
      <c r="U2715" s="99"/>
    </row>
    <row r="2716" spans="1:21" ht="19.5" customHeight="1">
      <c r="A2716" s="545">
        <v>3556</v>
      </c>
      <c r="B2716" s="545" t="s">
        <v>11149</v>
      </c>
      <c r="C2716" s="545" t="s">
        <v>216</v>
      </c>
      <c r="D2716" s="546"/>
      <c r="E2716" s="171" t="str">
        <f t="shared" si="42"/>
        <v>1900</v>
      </c>
      <c r="F2716" s="547">
        <v>0</v>
      </c>
      <c r="G2716" s="548">
        <v>0</v>
      </c>
      <c r="H2716" s="547">
        <v>0</v>
      </c>
      <c r="I2716" s="545" t="s">
        <v>12703</v>
      </c>
      <c r="J2716" s="545"/>
      <c r="K2716" s="545" t="s">
        <v>13413</v>
      </c>
      <c r="L2716" s="545" t="s">
        <v>13413</v>
      </c>
      <c r="M2716" s="548" t="s">
        <v>13758</v>
      </c>
      <c r="N2716" s="545" t="s">
        <v>13413</v>
      </c>
      <c r="O2716" s="545" t="s">
        <v>16365</v>
      </c>
      <c r="P2716" s="549">
        <v>2933</v>
      </c>
      <c r="Q2716" s="549">
        <v>1</v>
      </c>
      <c r="R2716" s="549">
        <v>120</v>
      </c>
      <c r="S2716" s="548"/>
      <c r="T2716" s="548"/>
      <c r="U2716" s="99"/>
    </row>
    <row r="2717" spans="1:21" ht="19.5" customHeight="1">
      <c r="A2717" s="545">
        <v>3557</v>
      </c>
      <c r="B2717" s="545" t="s">
        <v>11148</v>
      </c>
      <c r="C2717" s="545" t="s">
        <v>216</v>
      </c>
      <c r="D2717" s="546"/>
      <c r="E2717" s="171" t="str">
        <f t="shared" si="42"/>
        <v>1900</v>
      </c>
      <c r="F2717" s="547">
        <v>0</v>
      </c>
      <c r="G2717" s="548">
        <v>0</v>
      </c>
      <c r="H2717" s="547">
        <v>0</v>
      </c>
      <c r="I2717" s="545" t="s">
        <v>12703</v>
      </c>
      <c r="J2717" s="545"/>
      <c r="K2717" s="545" t="s">
        <v>13413</v>
      </c>
      <c r="L2717" s="545" t="s">
        <v>15304</v>
      </c>
      <c r="M2717" s="548" t="s">
        <v>13758</v>
      </c>
      <c r="N2717" s="545" t="s">
        <v>13413</v>
      </c>
      <c r="O2717" s="545" t="s">
        <v>16366</v>
      </c>
      <c r="P2717" s="549">
        <v>2934</v>
      </c>
      <c r="Q2717" s="549">
        <v>1</v>
      </c>
      <c r="R2717" s="549">
        <v>120</v>
      </c>
      <c r="S2717" s="548"/>
      <c r="T2717" s="548"/>
      <c r="U2717" s="99"/>
    </row>
    <row r="2718" spans="1:21" ht="19.5" customHeight="1">
      <c r="A2718" s="545">
        <v>3558</v>
      </c>
      <c r="B2718" s="545" t="s">
        <v>11147</v>
      </c>
      <c r="C2718" s="545" t="s">
        <v>216</v>
      </c>
      <c r="D2718" s="546"/>
      <c r="E2718" s="171" t="str">
        <f t="shared" si="42"/>
        <v>1900</v>
      </c>
      <c r="F2718" s="547">
        <v>0</v>
      </c>
      <c r="G2718" s="548">
        <v>0</v>
      </c>
      <c r="H2718" s="547">
        <v>0</v>
      </c>
      <c r="I2718" s="545" t="s">
        <v>12703</v>
      </c>
      <c r="J2718" s="545"/>
      <c r="K2718" s="545" t="s">
        <v>13413</v>
      </c>
      <c r="L2718" s="545" t="s">
        <v>13413</v>
      </c>
      <c r="M2718" s="548" t="s">
        <v>13758</v>
      </c>
      <c r="N2718" s="545" t="s">
        <v>13413</v>
      </c>
      <c r="O2718" s="545" t="s">
        <v>16367</v>
      </c>
      <c r="P2718" s="549">
        <v>2935</v>
      </c>
      <c r="Q2718" s="549">
        <v>1</v>
      </c>
      <c r="R2718" s="549">
        <v>120</v>
      </c>
      <c r="S2718" s="548"/>
      <c r="T2718" s="548"/>
      <c r="U2718" s="99"/>
    </row>
    <row r="2719" spans="1:21" ht="19.5" customHeight="1">
      <c r="A2719" s="545">
        <v>3559</v>
      </c>
      <c r="B2719" s="545" t="s">
        <v>11146</v>
      </c>
      <c r="C2719" s="545" t="s">
        <v>216</v>
      </c>
      <c r="D2719" s="546"/>
      <c r="E2719" s="171" t="str">
        <f t="shared" si="42"/>
        <v>1900</v>
      </c>
      <c r="F2719" s="547">
        <v>0</v>
      </c>
      <c r="G2719" s="548">
        <v>0</v>
      </c>
      <c r="H2719" s="547">
        <v>0</v>
      </c>
      <c r="I2719" s="545" t="s">
        <v>12703</v>
      </c>
      <c r="J2719" s="545"/>
      <c r="K2719" s="545" t="s">
        <v>13413</v>
      </c>
      <c r="L2719" s="545" t="s">
        <v>13413</v>
      </c>
      <c r="M2719" s="548" t="s">
        <v>13758</v>
      </c>
      <c r="N2719" s="545" t="s">
        <v>13413</v>
      </c>
      <c r="O2719" s="545" t="s">
        <v>16368</v>
      </c>
      <c r="P2719" s="549">
        <v>2936</v>
      </c>
      <c r="Q2719" s="549">
        <v>1</v>
      </c>
      <c r="R2719" s="549">
        <v>120</v>
      </c>
      <c r="S2719" s="548"/>
      <c r="T2719" s="548"/>
      <c r="U2719" s="99"/>
    </row>
    <row r="2720" spans="1:21" ht="19.5" customHeight="1">
      <c r="A2720" s="545">
        <v>3560</v>
      </c>
      <c r="B2720" s="545" t="s">
        <v>11145</v>
      </c>
      <c r="C2720" s="545" t="s">
        <v>216</v>
      </c>
      <c r="D2720" s="546"/>
      <c r="E2720" s="171" t="str">
        <f t="shared" si="42"/>
        <v>1900</v>
      </c>
      <c r="F2720" s="547">
        <v>0</v>
      </c>
      <c r="G2720" s="548">
        <v>0</v>
      </c>
      <c r="H2720" s="547">
        <v>0</v>
      </c>
      <c r="I2720" s="545" t="s">
        <v>12703</v>
      </c>
      <c r="J2720" s="545"/>
      <c r="K2720" s="545" t="s">
        <v>13413</v>
      </c>
      <c r="L2720" s="545" t="s">
        <v>16369</v>
      </c>
      <c r="M2720" s="548" t="s">
        <v>13758</v>
      </c>
      <c r="N2720" s="545" t="s">
        <v>13413</v>
      </c>
      <c r="O2720" s="545" t="s">
        <v>16370</v>
      </c>
      <c r="P2720" s="549">
        <v>2937</v>
      </c>
      <c r="Q2720" s="549">
        <v>1</v>
      </c>
      <c r="R2720" s="549">
        <v>120</v>
      </c>
      <c r="S2720" s="548"/>
      <c r="T2720" s="548"/>
      <c r="U2720" s="99"/>
    </row>
    <row r="2721" spans="1:21" ht="19.5" customHeight="1">
      <c r="A2721" s="545">
        <v>3561</v>
      </c>
      <c r="B2721" s="545" t="s">
        <v>6359</v>
      </c>
      <c r="C2721" s="545" t="s">
        <v>216</v>
      </c>
      <c r="D2721" s="546">
        <v>45708</v>
      </c>
      <c r="E2721" s="171" t="str">
        <f t="shared" si="42"/>
        <v>2025</v>
      </c>
      <c r="F2721" s="547">
        <v>79.06</v>
      </c>
      <c r="G2721" s="548">
        <v>0.19</v>
      </c>
      <c r="H2721" s="547">
        <v>66.430000000000007</v>
      </c>
      <c r="I2721" s="545" t="s">
        <v>12659</v>
      </c>
      <c r="J2721" s="545" t="s">
        <v>13307</v>
      </c>
      <c r="K2721" s="545" t="s">
        <v>13413</v>
      </c>
      <c r="L2721" s="545" t="s">
        <v>13413</v>
      </c>
      <c r="M2721" s="548" t="s">
        <v>13758</v>
      </c>
      <c r="N2721" s="545" t="s">
        <v>13413</v>
      </c>
      <c r="O2721" s="545" t="s">
        <v>13413</v>
      </c>
      <c r="P2721" s="549">
        <v>2938</v>
      </c>
      <c r="Q2721" s="549">
        <v>1</v>
      </c>
      <c r="R2721" s="549">
        <v>116</v>
      </c>
      <c r="S2721" s="548">
        <v>2228</v>
      </c>
      <c r="T2721" s="548"/>
      <c r="U2721" s="99"/>
    </row>
    <row r="2722" spans="1:21" ht="19.5" customHeight="1">
      <c r="A2722" s="545">
        <v>3562</v>
      </c>
      <c r="B2722" s="545" t="s">
        <v>2036</v>
      </c>
      <c r="C2722" s="545" t="s">
        <v>216</v>
      </c>
      <c r="D2722" s="546"/>
      <c r="E2722" s="171" t="str">
        <f t="shared" si="42"/>
        <v>1900</v>
      </c>
      <c r="F2722" s="547">
        <v>0</v>
      </c>
      <c r="G2722" s="548">
        <v>0</v>
      </c>
      <c r="H2722" s="547">
        <v>0</v>
      </c>
      <c r="I2722" s="545" t="s">
        <v>12706</v>
      </c>
      <c r="J2722" s="545"/>
      <c r="K2722" s="545" t="s">
        <v>13413</v>
      </c>
      <c r="L2722" s="545" t="s">
        <v>13413</v>
      </c>
      <c r="M2722" s="548" t="s">
        <v>13758</v>
      </c>
      <c r="N2722" s="545" t="s">
        <v>13413</v>
      </c>
      <c r="O2722" s="545" t="s">
        <v>16371</v>
      </c>
      <c r="P2722" s="549">
        <v>2939</v>
      </c>
      <c r="Q2722" s="549">
        <v>1</v>
      </c>
      <c r="R2722" s="549">
        <v>128</v>
      </c>
      <c r="S2722" s="548"/>
      <c r="T2722" s="548"/>
      <c r="U2722" s="99"/>
    </row>
    <row r="2723" spans="1:21" ht="19.5" customHeight="1">
      <c r="A2723" s="545">
        <v>3563</v>
      </c>
      <c r="B2723" s="545" t="s">
        <v>1988</v>
      </c>
      <c r="C2723" s="545" t="s">
        <v>216</v>
      </c>
      <c r="D2723" s="546"/>
      <c r="E2723" s="171" t="str">
        <f t="shared" si="42"/>
        <v>1900</v>
      </c>
      <c r="F2723" s="547">
        <v>0</v>
      </c>
      <c r="G2723" s="548">
        <v>0</v>
      </c>
      <c r="H2723" s="547">
        <v>0</v>
      </c>
      <c r="I2723" s="545" t="s">
        <v>12715</v>
      </c>
      <c r="J2723" s="545"/>
      <c r="K2723" s="545" t="s">
        <v>13413</v>
      </c>
      <c r="L2723" s="545" t="s">
        <v>13413</v>
      </c>
      <c r="M2723" s="548" t="s">
        <v>13758</v>
      </c>
      <c r="N2723" s="545" t="s">
        <v>13413</v>
      </c>
      <c r="O2723" s="545" t="s">
        <v>16335</v>
      </c>
      <c r="P2723" s="549">
        <v>2940</v>
      </c>
      <c r="Q2723" s="549">
        <v>1</v>
      </c>
      <c r="R2723" s="549">
        <v>129</v>
      </c>
      <c r="S2723" s="548"/>
      <c r="T2723" s="548"/>
      <c r="U2723" s="99"/>
    </row>
    <row r="2724" spans="1:21" ht="19.5" customHeight="1">
      <c r="A2724" s="545">
        <v>3565</v>
      </c>
      <c r="B2724" s="545" t="s">
        <v>11144</v>
      </c>
      <c r="C2724" s="545" t="s">
        <v>437</v>
      </c>
      <c r="D2724" s="546"/>
      <c r="E2724" s="171" t="str">
        <f t="shared" si="42"/>
        <v>1900</v>
      </c>
      <c r="F2724" s="547">
        <v>0</v>
      </c>
      <c r="G2724" s="548">
        <v>0</v>
      </c>
      <c r="H2724" s="547">
        <v>0</v>
      </c>
      <c r="I2724" s="545" t="s">
        <v>12668</v>
      </c>
      <c r="J2724" s="545"/>
      <c r="K2724" s="545" t="s">
        <v>13413</v>
      </c>
      <c r="L2724" s="545" t="s">
        <v>16372</v>
      </c>
      <c r="M2724" s="548" t="s">
        <v>13868</v>
      </c>
      <c r="N2724" s="545" t="s">
        <v>13413</v>
      </c>
      <c r="O2724" s="545" t="s">
        <v>13413</v>
      </c>
      <c r="P2724" s="549">
        <v>2941</v>
      </c>
      <c r="Q2724" s="549">
        <v>2</v>
      </c>
      <c r="R2724" s="549">
        <v>7</v>
      </c>
      <c r="S2724" s="548"/>
      <c r="T2724" s="548"/>
      <c r="U2724" s="99"/>
    </row>
    <row r="2725" spans="1:21" ht="19.5" customHeight="1">
      <c r="A2725" s="545">
        <v>3566</v>
      </c>
      <c r="B2725" s="545" t="s">
        <v>1482</v>
      </c>
      <c r="C2725" s="545" t="s">
        <v>216</v>
      </c>
      <c r="D2725" s="546"/>
      <c r="E2725" s="171" t="str">
        <f t="shared" si="42"/>
        <v>1900</v>
      </c>
      <c r="F2725" s="547">
        <v>0</v>
      </c>
      <c r="G2725" s="548">
        <v>0</v>
      </c>
      <c r="H2725" s="547">
        <v>0</v>
      </c>
      <c r="I2725" s="545" t="s">
        <v>12703</v>
      </c>
      <c r="J2725" s="545"/>
      <c r="K2725" s="545" t="s">
        <v>13413</v>
      </c>
      <c r="L2725" s="545" t="s">
        <v>13413</v>
      </c>
      <c r="M2725" s="548" t="s">
        <v>13758</v>
      </c>
      <c r="N2725" s="545" t="s">
        <v>13413</v>
      </c>
      <c r="O2725" s="545" t="s">
        <v>16373</v>
      </c>
      <c r="P2725" s="549">
        <v>2942</v>
      </c>
      <c r="Q2725" s="549">
        <v>1</v>
      </c>
      <c r="R2725" s="549">
        <v>120</v>
      </c>
      <c r="S2725" s="548"/>
      <c r="T2725" s="548"/>
      <c r="U2725" s="99"/>
    </row>
    <row r="2726" spans="1:21" ht="19.5" customHeight="1">
      <c r="A2726" s="545">
        <v>3567</v>
      </c>
      <c r="B2726" s="545" t="s">
        <v>11143</v>
      </c>
      <c r="C2726" s="545" t="s">
        <v>216</v>
      </c>
      <c r="D2726" s="546"/>
      <c r="E2726" s="171" t="str">
        <f t="shared" si="42"/>
        <v>1900</v>
      </c>
      <c r="F2726" s="547">
        <v>0</v>
      </c>
      <c r="G2726" s="548">
        <v>0</v>
      </c>
      <c r="H2726" s="547">
        <v>0</v>
      </c>
      <c r="I2726" s="545" t="s">
        <v>12703</v>
      </c>
      <c r="J2726" s="545"/>
      <c r="K2726" s="545" t="s">
        <v>13413</v>
      </c>
      <c r="L2726" s="545" t="s">
        <v>15304</v>
      </c>
      <c r="M2726" s="548" t="s">
        <v>13758</v>
      </c>
      <c r="N2726" s="545" t="s">
        <v>13413</v>
      </c>
      <c r="O2726" s="545" t="s">
        <v>16374</v>
      </c>
      <c r="P2726" s="549">
        <v>2943</v>
      </c>
      <c r="Q2726" s="549">
        <v>1</v>
      </c>
      <c r="R2726" s="549">
        <v>120</v>
      </c>
      <c r="S2726" s="548"/>
      <c r="T2726" s="548"/>
      <c r="U2726" s="99"/>
    </row>
    <row r="2727" spans="1:21" ht="19.5" customHeight="1">
      <c r="A2727" s="545">
        <v>3568</v>
      </c>
      <c r="B2727" s="545" t="s">
        <v>3677</v>
      </c>
      <c r="C2727" s="545" t="s">
        <v>216</v>
      </c>
      <c r="D2727" s="546"/>
      <c r="E2727" s="171" t="str">
        <f t="shared" si="42"/>
        <v>1900</v>
      </c>
      <c r="F2727" s="547">
        <v>0</v>
      </c>
      <c r="G2727" s="548">
        <v>0</v>
      </c>
      <c r="H2727" s="547">
        <v>0</v>
      </c>
      <c r="I2727" s="545" t="s">
        <v>12702</v>
      </c>
      <c r="J2727" s="545"/>
      <c r="K2727" s="545" t="s">
        <v>13413</v>
      </c>
      <c r="L2727" s="545" t="s">
        <v>13413</v>
      </c>
      <c r="M2727" s="548" t="s">
        <v>13758</v>
      </c>
      <c r="N2727" s="545" t="s">
        <v>13413</v>
      </c>
      <c r="O2727" s="545" t="s">
        <v>13413</v>
      </c>
      <c r="P2727" s="549">
        <v>2944</v>
      </c>
      <c r="Q2727" s="549">
        <v>1</v>
      </c>
      <c r="R2727" s="549">
        <v>27</v>
      </c>
      <c r="S2727" s="548"/>
      <c r="T2727" s="548"/>
      <c r="U2727" s="99"/>
    </row>
    <row r="2728" spans="1:21" ht="19.5" customHeight="1">
      <c r="A2728" s="545">
        <v>3569</v>
      </c>
      <c r="B2728" s="545" t="s">
        <v>1476</v>
      </c>
      <c r="C2728" s="545" t="s">
        <v>216</v>
      </c>
      <c r="D2728" s="546"/>
      <c r="E2728" s="171" t="str">
        <f t="shared" si="42"/>
        <v>1900</v>
      </c>
      <c r="F2728" s="547">
        <v>0</v>
      </c>
      <c r="G2728" s="548">
        <v>0</v>
      </c>
      <c r="H2728" s="547">
        <v>0</v>
      </c>
      <c r="I2728" s="545" t="s">
        <v>12703</v>
      </c>
      <c r="J2728" s="545"/>
      <c r="K2728" s="545" t="s">
        <v>13413</v>
      </c>
      <c r="L2728" s="545" t="s">
        <v>15307</v>
      </c>
      <c r="M2728" s="548" t="s">
        <v>13758</v>
      </c>
      <c r="N2728" s="545" t="s">
        <v>13413</v>
      </c>
      <c r="O2728" s="545" t="s">
        <v>16375</v>
      </c>
      <c r="P2728" s="549">
        <v>2945</v>
      </c>
      <c r="Q2728" s="549">
        <v>1</v>
      </c>
      <c r="R2728" s="549">
        <v>120</v>
      </c>
      <c r="S2728" s="548"/>
      <c r="T2728" s="548"/>
      <c r="U2728" s="99"/>
    </row>
    <row r="2729" spans="1:21" ht="19.5" customHeight="1">
      <c r="A2729" s="545">
        <v>3570</v>
      </c>
      <c r="B2729" s="545" t="s">
        <v>1499</v>
      </c>
      <c r="C2729" s="545" t="s">
        <v>216</v>
      </c>
      <c r="D2729" s="546"/>
      <c r="E2729" s="171" t="str">
        <f t="shared" si="42"/>
        <v>1900</v>
      </c>
      <c r="F2729" s="547">
        <v>0</v>
      </c>
      <c r="G2729" s="548">
        <v>0</v>
      </c>
      <c r="H2729" s="547">
        <v>0</v>
      </c>
      <c r="I2729" s="545" t="s">
        <v>12703</v>
      </c>
      <c r="J2729" s="545"/>
      <c r="K2729" s="545" t="s">
        <v>13413</v>
      </c>
      <c r="L2729" s="545" t="s">
        <v>13413</v>
      </c>
      <c r="M2729" s="548" t="s">
        <v>13758</v>
      </c>
      <c r="N2729" s="545" t="s">
        <v>13413</v>
      </c>
      <c r="O2729" s="545" t="s">
        <v>16376</v>
      </c>
      <c r="P2729" s="549">
        <v>2946</v>
      </c>
      <c r="Q2729" s="549">
        <v>1</v>
      </c>
      <c r="R2729" s="549">
        <v>120</v>
      </c>
      <c r="S2729" s="548"/>
      <c r="T2729" s="548"/>
      <c r="U2729" s="99"/>
    </row>
    <row r="2730" spans="1:21" ht="19.5" customHeight="1">
      <c r="A2730" s="545">
        <v>3572</v>
      </c>
      <c r="B2730" s="545" t="s">
        <v>11142</v>
      </c>
      <c r="C2730" s="545" t="s">
        <v>216</v>
      </c>
      <c r="D2730" s="546"/>
      <c r="E2730" s="171" t="str">
        <f t="shared" si="42"/>
        <v>1900</v>
      </c>
      <c r="F2730" s="547">
        <v>0</v>
      </c>
      <c r="G2730" s="548">
        <v>0</v>
      </c>
      <c r="H2730" s="547">
        <v>0</v>
      </c>
      <c r="I2730" s="545" t="s">
        <v>12703</v>
      </c>
      <c r="J2730" s="545"/>
      <c r="K2730" s="545" t="s">
        <v>13413</v>
      </c>
      <c r="L2730" s="545" t="s">
        <v>16377</v>
      </c>
      <c r="M2730" s="548" t="s">
        <v>13758</v>
      </c>
      <c r="N2730" s="545" t="s">
        <v>13413</v>
      </c>
      <c r="O2730" s="545" t="s">
        <v>16378</v>
      </c>
      <c r="P2730" s="549">
        <v>2947</v>
      </c>
      <c r="Q2730" s="549">
        <v>1</v>
      </c>
      <c r="R2730" s="549">
        <v>120</v>
      </c>
      <c r="S2730" s="548"/>
      <c r="T2730" s="548"/>
      <c r="U2730" s="99"/>
    </row>
    <row r="2731" spans="1:21" ht="19.5" customHeight="1">
      <c r="A2731" s="545">
        <v>3574</v>
      </c>
      <c r="B2731" s="545" t="s">
        <v>1472</v>
      </c>
      <c r="C2731" s="545" t="s">
        <v>216</v>
      </c>
      <c r="D2731" s="546"/>
      <c r="E2731" s="171" t="str">
        <f t="shared" si="42"/>
        <v>1900</v>
      </c>
      <c r="F2731" s="547">
        <v>0</v>
      </c>
      <c r="G2731" s="548">
        <v>0</v>
      </c>
      <c r="H2731" s="547">
        <v>0</v>
      </c>
      <c r="I2731" s="545" t="s">
        <v>12703</v>
      </c>
      <c r="J2731" s="545"/>
      <c r="K2731" s="545" t="s">
        <v>13413</v>
      </c>
      <c r="L2731" s="545" t="s">
        <v>15307</v>
      </c>
      <c r="M2731" s="548" t="s">
        <v>13758</v>
      </c>
      <c r="N2731" s="545" t="s">
        <v>13413</v>
      </c>
      <c r="O2731" s="545" t="s">
        <v>16379</v>
      </c>
      <c r="P2731" s="549">
        <v>2948</v>
      </c>
      <c r="Q2731" s="549">
        <v>1</v>
      </c>
      <c r="R2731" s="549">
        <v>120</v>
      </c>
      <c r="S2731" s="548"/>
      <c r="T2731" s="548"/>
      <c r="U2731" s="99"/>
    </row>
    <row r="2732" spans="1:21" ht="19.5" customHeight="1">
      <c r="A2732" s="545">
        <v>3575</v>
      </c>
      <c r="B2732" s="545" t="s">
        <v>11141</v>
      </c>
      <c r="C2732" s="545" t="s">
        <v>216</v>
      </c>
      <c r="D2732" s="546"/>
      <c r="E2732" s="171" t="str">
        <f t="shared" si="42"/>
        <v>1900</v>
      </c>
      <c r="F2732" s="547">
        <v>0</v>
      </c>
      <c r="G2732" s="548">
        <v>0</v>
      </c>
      <c r="H2732" s="547">
        <v>0</v>
      </c>
      <c r="I2732" s="545" t="s">
        <v>12703</v>
      </c>
      <c r="J2732" s="545"/>
      <c r="K2732" s="545" t="s">
        <v>13413</v>
      </c>
      <c r="L2732" s="545" t="s">
        <v>15304</v>
      </c>
      <c r="M2732" s="548" t="s">
        <v>13758</v>
      </c>
      <c r="N2732" s="545" t="s">
        <v>13413</v>
      </c>
      <c r="O2732" s="545" t="s">
        <v>16380</v>
      </c>
      <c r="P2732" s="549">
        <v>2949</v>
      </c>
      <c r="Q2732" s="549">
        <v>1</v>
      </c>
      <c r="R2732" s="549">
        <v>120</v>
      </c>
      <c r="S2732" s="548"/>
      <c r="T2732" s="548"/>
      <c r="U2732" s="99"/>
    </row>
    <row r="2733" spans="1:21" ht="19.5" customHeight="1">
      <c r="A2733" s="545">
        <v>3576</v>
      </c>
      <c r="B2733" s="545" t="s">
        <v>11140</v>
      </c>
      <c r="C2733" s="545" t="s">
        <v>216</v>
      </c>
      <c r="D2733" s="546"/>
      <c r="E2733" s="171" t="str">
        <f t="shared" si="42"/>
        <v>1900</v>
      </c>
      <c r="F2733" s="547">
        <v>0</v>
      </c>
      <c r="G2733" s="548">
        <v>0</v>
      </c>
      <c r="H2733" s="547">
        <v>0</v>
      </c>
      <c r="I2733" s="545" t="s">
        <v>12715</v>
      </c>
      <c r="J2733" s="545"/>
      <c r="K2733" s="545" t="s">
        <v>13413</v>
      </c>
      <c r="L2733" s="545" t="s">
        <v>13413</v>
      </c>
      <c r="M2733" s="548" t="s">
        <v>13758</v>
      </c>
      <c r="N2733" s="545" t="s">
        <v>13413</v>
      </c>
      <c r="O2733" s="545" t="s">
        <v>16381</v>
      </c>
      <c r="P2733" s="549">
        <v>2950</v>
      </c>
      <c r="Q2733" s="549">
        <v>1</v>
      </c>
      <c r="R2733" s="549">
        <v>129</v>
      </c>
      <c r="S2733" s="548"/>
      <c r="T2733" s="548"/>
      <c r="U2733" s="99"/>
    </row>
    <row r="2734" spans="1:21" ht="19.5" customHeight="1">
      <c r="A2734" s="545">
        <v>3577</v>
      </c>
      <c r="B2734" s="545" t="s">
        <v>3938</v>
      </c>
      <c r="C2734" s="545" t="s">
        <v>216</v>
      </c>
      <c r="D2734" s="546">
        <v>43524</v>
      </c>
      <c r="E2734" s="171" t="str">
        <f t="shared" si="42"/>
        <v>2019</v>
      </c>
      <c r="F2734" s="547">
        <v>9512</v>
      </c>
      <c r="G2734" s="548">
        <v>0.19</v>
      </c>
      <c r="H2734" s="547">
        <v>7993.28</v>
      </c>
      <c r="I2734" s="545" t="s">
        <v>12741</v>
      </c>
      <c r="J2734" s="545" t="s">
        <v>13305</v>
      </c>
      <c r="K2734" s="545" t="s">
        <v>13413</v>
      </c>
      <c r="L2734" s="545" t="s">
        <v>13413</v>
      </c>
      <c r="M2734" s="548" t="s">
        <v>13758</v>
      </c>
      <c r="N2734" s="545" t="s">
        <v>13413</v>
      </c>
      <c r="O2734" s="545" t="s">
        <v>13413</v>
      </c>
      <c r="P2734" s="549">
        <v>2951</v>
      </c>
      <c r="Q2734" s="549">
        <v>1</v>
      </c>
      <c r="R2734" s="549">
        <v>37</v>
      </c>
      <c r="S2734" s="548">
        <v>2217</v>
      </c>
      <c r="T2734" s="548"/>
      <c r="U2734" s="99"/>
    </row>
    <row r="2735" spans="1:21" ht="19.5" customHeight="1">
      <c r="A2735" s="545">
        <v>3578</v>
      </c>
      <c r="B2735" s="545" t="s">
        <v>11139</v>
      </c>
      <c r="C2735" s="545" t="s">
        <v>216</v>
      </c>
      <c r="D2735" s="546"/>
      <c r="E2735" s="171" t="str">
        <f t="shared" si="42"/>
        <v>1900</v>
      </c>
      <c r="F2735" s="547">
        <v>0</v>
      </c>
      <c r="G2735" s="548">
        <v>0</v>
      </c>
      <c r="H2735" s="547">
        <v>0</v>
      </c>
      <c r="I2735" s="545" t="s">
        <v>12741</v>
      </c>
      <c r="J2735" s="545"/>
      <c r="K2735" s="545" t="s">
        <v>16382</v>
      </c>
      <c r="L2735" s="545" t="s">
        <v>13413</v>
      </c>
      <c r="M2735" s="548" t="s">
        <v>13758</v>
      </c>
      <c r="N2735" s="545" t="s">
        <v>13413</v>
      </c>
      <c r="O2735" s="545" t="s">
        <v>16383</v>
      </c>
      <c r="P2735" s="549">
        <v>2952</v>
      </c>
      <c r="Q2735" s="549">
        <v>1</v>
      </c>
      <c r="R2735" s="549">
        <v>37</v>
      </c>
      <c r="S2735" s="548"/>
      <c r="T2735" s="548"/>
      <c r="U2735" s="99"/>
    </row>
    <row r="2736" spans="1:21" ht="19.5" customHeight="1">
      <c r="A2736" s="545">
        <v>3579</v>
      </c>
      <c r="B2736" s="545" t="s">
        <v>3940</v>
      </c>
      <c r="C2736" s="545" t="s">
        <v>216</v>
      </c>
      <c r="D2736" s="546"/>
      <c r="E2736" s="171" t="str">
        <f t="shared" si="42"/>
        <v>1900</v>
      </c>
      <c r="F2736" s="547">
        <v>0</v>
      </c>
      <c r="G2736" s="548">
        <v>0</v>
      </c>
      <c r="H2736" s="547">
        <v>0</v>
      </c>
      <c r="I2736" s="545" t="s">
        <v>12741</v>
      </c>
      <c r="J2736" s="545"/>
      <c r="K2736" s="545" t="s">
        <v>13413</v>
      </c>
      <c r="L2736" s="545" t="s">
        <v>13413</v>
      </c>
      <c r="M2736" s="548" t="s">
        <v>13758</v>
      </c>
      <c r="N2736" s="545" t="s">
        <v>13413</v>
      </c>
      <c r="O2736" s="545" t="s">
        <v>13413</v>
      </c>
      <c r="P2736" s="549">
        <v>2953</v>
      </c>
      <c r="Q2736" s="549">
        <v>1</v>
      </c>
      <c r="R2736" s="549">
        <v>37</v>
      </c>
      <c r="S2736" s="548"/>
      <c r="T2736" s="548"/>
      <c r="U2736" s="99"/>
    </row>
    <row r="2737" spans="1:21" ht="19.5" customHeight="1">
      <c r="A2737" s="545">
        <v>3580</v>
      </c>
      <c r="B2737" s="545" t="s">
        <v>11138</v>
      </c>
      <c r="C2737" s="545" t="s">
        <v>216</v>
      </c>
      <c r="D2737" s="546"/>
      <c r="E2737" s="171" t="str">
        <f t="shared" si="42"/>
        <v>1900</v>
      </c>
      <c r="F2737" s="547">
        <v>0</v>
      </c>
      <c r="G2737" s="548">
        <v>0</v>
      </c>
      <c r="H2737" s="547">
        <v>0</v>
      </c>
      <c r="I2737" s="545" t="s">
        <v>12741</v>
      </c>
      <c r="J2737" s="545"/>
      <c r="K2737" s="545" t="s">
        <v>13413</v>
      </c>
      <c r="L2737" s="545" t="s">
        <v>13413</v>
      </c>
      <c r="M2737" s="548" t="s">
        <v>13758</v>
      </c>
      <c r="N2737" s="545" t="s">
        <v>13413</v>
      </c>
      <c r="O2737" s="545" t="s">
        <v>16384</v>
      </c>
      <c r="P2737" s="549">
        <v>2954</v>
      </c>
      <c r="Q2737" s="549">
        <v>1</v>
      </c>
      <c r="R2737" s="549">
        <v>37</v>
      </c>
      <c r="S2737" s="548"/>
      <c r="T2737" s="548"/>
      <c r="U2737" s="99"/>
    </row>
    <row r="2738" spans="1:21" ht="19.5" customHeight="1">
      <c r="A2738" s="545">
        <v>3581</v>
      </c>
      <c r="B2738" s="545" t="s">
        <v>3936</v>
      </c>
      <c r="C2738" s="545" t="s">
        <v>216</v>
      </c>
      <c r="D2738" s="546">
        <v>43567</v>
      </c>
      <c r="E2738" s="171" t="str">
        <f t="shared" si="42"/>
        <v>2019</v>
      </c>
      <c r="F2738" s="547">
        <v>54085</v>
      </c>
      <c r="G2738" s="548">
        <v>0.19</v>
      </c>
      <c r="H2738" s="547">
        <v>45449.58</v>
      </c>
      <c r="I2738" s="545" t="s">
        <v>12741</v>
      </c>
      <c r="J2738" s="545" t="s">
        <v>13298</v>
      </c>
      <c r="K2738" s="545" t="s">
        <v>13413</v>
      </c>
      <c r="L2738" s="545" t="s">
        <v>13413</v>
      </c>
      <c r="M2738" s="548" t="s">
        <v>13758</v>
      </c>
      <c r="N2738" s="545" t="s">
        <v>13413</v>
      </c>
      <c r="O2738" s="545" t="s">
        <v>13413</v>
      </c>
      <c r="P2738" s="549">
        <v>2955</v>
      </c>
      <c r="Q2738" s="549">
        <v>1</v>
      </c>
      <c r="R2738" s="549">
        <v>37</v>
      </c>
      <c r="S2738" s="548">
        <v>1012</v>
      </c>
      <c r="T2738" s="548"/>
      <c r="U2738" s="99"/>
    </row>
    <row r="2739" spans="1:21" ht="19.5" customHeight="1">
      <c r="A2739" s="545">
        <v>3582</v>
      </c>
      <c r="B2739" s="545" t="s">
        <v>6022</v>
      </c>
      <c r="C2739" s="545" t="s">
        <v>216</v>
      </c>
      <c r="D2739" s="546">
        <v>44593</v>
      </c>
      <c r="E2739" s="171" t="str">
        <f t="shared" si="42"/>
        <v>2022</v>
      </c>
      <c r="F2739" s="547">
        <v>8269</v>
      </c>
      <c r="G2739" s="548">
        <v>0.19</v>
      </c>
      <c r="H2739" s="547">
        <v>6948.74</v>
      </c>
      <c r="I2739" s="545" t="s">
        <v>12741</v>
      </c>
      <c r="J2739" s="545" t="s">
        <v>13297</v>
      </c>
      <c r="K2739" s="545" t="s">
        <v>13413</v>
      </c>
      <c r="L2739" s="545" t="s">
        <v>13413</v>
      </c>
      <c r="M2739" s="548" t="s">
        <v>13758</v>
      </c>
      <c r="N2739" s="545" t="s">
        <v>13413</v>
      </c>
      <c r="O2739" s="545" t="s">
        <v>13413</v>
      </c>
      <c r="P2739" s="549">
        <v>2956</v>
      </c>
      <c r="Q2739" s="549">
        <v>1</v>
      </c>
      <c r="R2739" s="549">
        <v>37</v>
      </c>
      <c r="S2739" s="548">
        <v>2257</v>
      </c>
      <c r="T2739" s="548"/>
      <c r="U2739" s="99"/>
    </row>
    <row r="2740" spans="1:21" ht="19.5" customHeight="1">
      <c r="A2740" s="545">
        <v>3583</v>
      </c>
      <c r="B2740" s="545" t="s">
        <v>3935</v>
      </c>
      <c r="C2740" s="545" t="s">
        <v>216</v>
      </c>
      <c r="D2740" s="546"/>
      <c r="E2740" s="171" t="str">
        <f t="shared" si="42"/>
        <v>1900</v>
      </c>
      <c r="F2740" s="547">
        <v>0</v>
      </c>
      <c r="G2740" s="548">
        <v>0</v>
      </c>
      <c r="H2740" s="547">
        <v>0</v>
      </c>
      <c r="I2740" s="545" t="s">
        <v>12741</v>
      </c>
      <c r="J2740" s="545"/>
      <c r="K2740" s="545" t="s">
        <v>13413</v>
      </c>
      <c r="L2740" s="545" t="s">
        <v>13413</v>
      </c>
      <c r="M2740" s="548" t="s">
        <v>13758</v>
      </c>
      <c r="N2740" s="545" t="s">
        <v>13413</v>
      </c>
      <c r="O2740" s="545" t="s">
        <v>13413</v>
      </c>
      <c r="P2740" s="549">
        <v>2957</v>
      </c>
      <c r="Q2740" s="549">
        <v>1</v>
      </c>
      <c r="R2740" s="549">
        <v>37</v>
      </c>
      <c r="S2740" s="548"/>
      <c r="T2740" s="548"/>
      <c r="U2740" s="99"/>
    </row>
    <row r="2741" spans="1:21" ht="19.5" customHeight="1">
      <c r="A2741" s="545">
        <v>3584</v>
      </c>
      <c r="B2741" s="545" t="s">
        <v>3937</v>
      </c>
      <c r="C2741" s="545" t="s">
        <v>216</v>
      </c>
      <c r="D2741" s="546"/>
      <c r="E2741" s="171" t="str">
        <f t="shared" si="42"/>
        <v>1900</v>
      </c>
      <c r="F2741" s="547">
        <v>0</v>
      </c>
      <c r="G2741" s="548">
        <v>0</v>
      </c>
      <c r="H2741" s="547">
        <v>0</v>
      </c>
      <c r="I2741" s="545" t="s">
        <v>12741</v>
      </c>
      <c r="J2741" s="545"/>
      <c r="K2741" s="545" t="s">
        <v>13413</v>
      </c>
      <c r="L2741" s="545" t="s">
        <v>13413</v>
      </c>
      <c r="M2741" s="548" t="s">
        <v>13758</v>
      </c>
      <c r="N2741" s="545" t="s">
        <v>13413</v>
      </c>
      <c r="O2741" s="545" t="s">
        <v>13413</v>
      </c>
      <c r="P2741" s="549">
        <v>2958</v>
      </c>
      <c r="Q2741" s="549">
        <v>1</v>
      </c>
      <c r="R2741" s="549">
        <v>37</v>
      </c>
      <c r="S2741" s="548"/>
      <c r="T2741" s="548"/>
      <c r="U2741" s="99"/>
    </row>
    <row r="2742" spans="1:21" ht="19.5" customHeight="1">
      <c r="A2742" s="545">
        <v>3585</v>
      </c>
      <c r="B2742" s="545" t="s">
        <v>11137</v>
      </c>
      <c r="C2742" s="545" t="s">
        <v>216</v>
      </c>
      <c r="D2742" s="546"/>
      <c r="E2742" s="171" t="str">
        <f t="shared" si="42"/>
        <v>1900</v>
      </c>
      <c r="F2742" s="547">
        <v>0</v>
      </c>
      <c r="G2742" s="548">
        <v>0</v>
      </c>
      <c r="H2742" s="547">
        <v>0</v>
      </c>
      <c r="I2742" s="545" t="s">
        <v>12741</v>
      </c>
      <c r="J2742" s="545"/>
      <c r="K2742" s="545" t="s">
        <v>13413</v>
      </c>
      <c r="L2742" s="545" t="s">
        <v>16385</v>
      </c>
      <c r="M2742" s="548" t="s">
        <v>13758</v>
      </c>
      <c r="N2742" s="545" t="s">
        <v>13413</v>
      </c>
      <c r="O2742" s="545" t="s">
        <v>16386</v>
      </c>
      <c r="P2742" s="549">
        <v>2959</v>
      </c>
      <c r="Q2742" s="549">
        <v>1</v>
      </c>
      <c r="R2742" s="549">
        <v>37</v>
      </c>
      <c r="S2742" s="548"/>
      <c r="T2742" s="548"/>
      <c r="U2742" s="99"/>
    </row>
    <row r="2743" spans="1:21" ht="19.5" customHeight="1">
      <c r="A2743" s="545">
        <v>3586</v>
      </c>
      <c r="B2743" s="545" t="s">
        <v>3929</v>
      </c>
      <c r="C2743" s="545" t="s">
        <v>216</v>
      </c>
      <c r="D2743" s="546"/>
      <c r="E2743" s="171" t="str">
        <f t="shared" si="42"/>
        <v>1900</v>
      </c>
      <c r="F2743" s="547">
        <v>0</v>
      </c>
      <c r="G2743" s="548">
        <v>0</v>
      </c>
      <c r="H2743" s="547">
        <v>0</v>
      </c>
      <c r="I2743" s="545" t="s">
        <v>12741</v>
      </c>
      <c r="J2743" s="545"/>
      <c r="K2743" s="545" t="s">
        <v>13413</v>
      </c>
      <c r="L2743" s="545" t="s">
        <v>13413</v>
      </c>
      <c r="M2743" s="548" t="s">
        <v>13758</v>
      </c>
      <c r="N2743" s="545" t="s">
        <v>13413</v>
      </c>
      <c r="O2743" s="545" t="s">
        <v>13413</v>
      </c>
      <c r="P2743" s="549">
        <v>2960</v>
      </c>
      <c r="Q2743" s="549">
        <v>1</v>
      </c>
      <c r="R2743" s="549">
        <v>37</v>
      </c>
      <c r="S2743" s="548"/>
      <c r="T2743" s="548"/>
      <c r="U2743" s="99"/>
    </row>
    <row r="2744" spans="1:21" ht="19.5" customHeight="1">
      <c r="A2744" s="545">
        <v>3587</v>
      </c>
      <c r="B2744" s="545" t="s">
        <v>3917</v>
      </c>
      <c r="C2744" s="545" t="s">
        <v>216</v>
      </c>
      <c r="D2744" s="546"/>
      <c r="E2744" s="171" t="str">
        <f t="shared" si="42"/>
        <v>1900</v>
      </c>
      <c r="F2744" s="547">
        <v>0</v>
      </c>
      <c r="G2744" s="548">
        <v>0</v>
      </c>
      <c r="H2744" s="547">
        <v>0</v>
      </c>
      <c r="I2744" s="545" t="s">
        <v>12741</v>
      </c>
      <c r="J2744" s="545"/>
      <c r="K2744" s="545" t="s">
        <v>13413</v>
      </c>
      <c r="L2744" s="545" t="s">
        <v>16387</v>
      </c>
      <c r="M2744" s="548" t="s">
        <v>13758</v>
      </c>
      <c r="N2744" s="545" t="s">
        <v>13413</v>
      </c>
      <c r="O2744" s="545" t="s">
        <v>16388</v>
      </c>
      <c r="P2744" s="549">
        <v>2961</v>
      </c>
      <c r="Q2744" s="549">
        <v>1</v>
      </c>
      <c r="R2744" s="549">
        <v>37</v>
      </c>
      <c r="S2744" s="548"/>
      <c r="T2744" s="548"/>
      <c r="U2744" s="99"/>
    </row>
    <row r="2745" spans="1:21" ht="19.5" customHeight="1">
      <c r="A2745" s="545">
        <v>3588</v>
      </c>
      <c r="B2745" s="545" t="s">
        <v>380</v>
      </c>
      <c r="C2745" s="545" t="s">
        <v>216</v>
      </c>
      <c r="D2745" s="546">
        <v>44175</v>
      </c>
      <c r="E2745" s="171" t="str">
        <f t="shared" si="42"/>
        <v>2020</v>
      </c>
      <c r="F2745" s="547">
        <v>37960.699999999997</v>
      </c>
      <c r="G2745" s="548">
        <v>0.19</v>
      </c>
      <c r="H2745" s="547">
        <v>31899.75</v>
      </c>
      <c r="I2745" s="545" t="s">
        <v>12741</v>
      </c>
      <c r="J2745" s="545" t="s">
        <v>13297</v>
      </c>
      <c r="K2745" s="545" t="s">
        <v>13413</v>
      </c>
      <c r="L2745" s="545" t="s">
        <v>13413</v>
      </c>
      <c r="M2745" s="548" t="s">
        <v>13758</v>
      </c>
      <c r="N2745" s="545" t="s">
        <v>13413</v>
      </c>
      <c r="O2745" s="545" t="s">
        <v>13413</v>
      </c>
      <c r="P2745" s="549">
        <v>2962</v>
      </c>
      <c r="Q2745" s="549">
        <v>1</v>
      </c>
      <c r="R2745" s="549">
        <v>37</v>
      </c>
      <c r="S2745" s="548">
        <v>2257</v>
      </c>
      <c r="T2745" s="548"/>
      <c r="U2745" s="99"/>
    </row>
    <row r="2746" spans="1:21" ht="19.5" customHeight="1">
      <c r="A2746" s="545">
        <v>3589</v>
      </c>
      <c r="B2746" s="545" t="s">
        <v>368</v>
      </c>
      <c r="C2746" s="545" t="s">
        <v>216</v>
      </c>
      <c r="D2746" s="546">
        <v>46052</v>
      </c>
      <c r="E2746" s="171" t="str">
        <f t="shared" si="42"/>
        <v>2026</v>
      </c>
      <c r="F2746" s="547">
        <v>186563</v>
      </c>
      <c r="G2746" s="548">
        <v>0.19</v>
      </c>
      <c r="H2746" s="547">
        <v>156775.63</v>
      </c>
      <c r="I2746" s="545" t="s">
        <v>12741</v>
      </c>
      <c r="J2746" s="545" t="s">
        <v>13307</v>
      </c>
      <c r="K2746" s="545" t="s">
        <v>13413</v>
      </c>
      <c r="L2746" s="545" t="s">
        <v>13413</v>
      </c>
      <c r="M2746" s="548" t="s">
        <v>13758</v>
      </c>
      <c r="N2746" s="545" t="s">
        <v>13413</v>
      </c>
      <c r="O2746" s="545" t="s">
        <v>13413</v>
      </c>
      <c r="P2746" s="549">
        <v>2963</v>
      </c>
      <c r="Q2746" s="549">
        <v>1</v>
      </c>
      <c r="R2746" s="549">
        <v>37</v>
      </c>
      <c r="S2746" s="548">
        <v>2228</v>
      </c>
      <c r="T2746" s="548"/>
      <c r="U2746" s="99"/>
    </row>
    <row r="2747" spans="1:21" ht="19.5" customHeight="1">
      <c r="A2747" s="545">
        <v>3590</v>
      </c>
      <c r="B2747" s="545" t="s">
        <v>6024</v>
      </c>
      <c r="C2747" s="545" t="s">
        <v>216</v>
      </c>
      <c r="D2747" s="546">
        <v>44593</v>
      </c>
      <c r="E2747" s="171" t="str">
        <f t="shared" si="42"/>
        <v>2022</v>
      </c>
      <c r="F2747" s="547">
        <v>40220</v>
      </c>
      <c r="G2747" s="548">
        <v>0.19</v>
      </c>
      <c r="H2747" s="547">
        <v>33798.32</v>
      </c>
      <c r="I2747" s="545" t="s">
        <v>12741</v>
      </c>
      <c r="J2747" s="545" t="s">
        <v>13297</v>
      </c>
      <c r="K2747" s="545" t="s">
        <v>13413</v>
      </c>
      <c r="L2747" s="545" t="s">
        <v>13413</v>
      </c>
      <c r="M2747" s="548" t="s">
        <v>13758</v>
      </c>
      <c r="N2747" s="545" t="s">
        <v>13413</v>
      </c>
      <c r="O2747" s="545" t="s">
        <v>13413</v>
      </c>
      <c r="P2747" s="549">
        <v>2964</v>
      </c>
      <c r="Q2747" s="549">
        <v>1</v>
      </c>
      <c r="R2747" s="549">
        <v>37</v>
      </c>
      <c r="S2747" s="548">
        <v>2257</v>
      </c>
      <c r="T2747" s="548"/>
      <c r="U2747" s="99"/>
    </row>
    <row r="2748" spans="1:21" ht="19.5" customHeight="1">
      <c r="A2748" s="545">
        <v>3591</v>
      </c>
      <c r="B2748" s="545" t="s">
        <v>6025</v>
      </c>
      <c r="C2748" s="545" t="s">
        <v>216</v>
      </c>
      <c r="D2748" s="546">
        <v>46052</v>
      </c>
      <c r="E2748" s="171" t="str">
        <f t="shared" si="42"/>
        <v>2026</v>
      </c>
      <c r="F2748" s="547">
        <v>168729</v>
      </c>
      <c r="G2748" s="548">
        <v>0.19</v>
      </c>
      <c r="H2748" s="547">
        <v>141789.07999999999</v>
      </c>
      <c r="I2748" s="545" t="s">
        <v>12741</v>
      </c>
      <c r="J2748" s="545" t="s">
        <v>13307</v>
      </c>
      <c r="K2748" s="545" t="s">
        <v>22189</v>
      </c>
      <c r="L2748" s="545" t="s">
        <v>13413</v>
      </c>
      <c r="M2748" s="548" t="s">
        <v>13758</v>
      </c>
      <c r="N2748" s="545" t="s">
        <v>13413</v>
      </c>
      <c r="O2748" s="545" t="s">
        <v>16389</v>
      </c>
      <c r="P2748" s="549">
        <v>2965</v>
      </c>
      <c r="Q2748" s="549">
        <v>1</v>
      </c>
      <c r="R2748" s="549">
        <v>37</v>
      </c>
      <c r="S2748" s="548">
        <v>2228</v>
      </c>
      <c r="T2748" s="548"/>
      <c r="U2748" s="99"/>
    </row>
    <row r="2749" spans="1:21" ht="19.5" customHeight="1">
      <c r="A2749" s="545">
        <v>3593</v>
      </c>
      <c r="B2749" s="545" t="s">
        <v>2170</v>
      </c>
      <c r="C2749" s="545" t="s">
        <v>216</v>
      </c>
      <c r="D2749" s="546"/>
      <c r="E2749" s="171" t="str">
        <f t="shared" si="42"/>
        <v>1900</v>
      </c>
      <c r="F2749" s="547">
        <v>0</v>
      </c>
      <c r="G2749" s="548">
        <v>0</v>
      </c>
      <c r="H2749" s="547">
        <v>0</v>
      </c>
      <c r="I2749" s="545" t="s">
        <v>12755</v>
      </c>
      <c r="J2749" s="545"/>
      <c r="K2749" s="545" t="s">
        <v>13413</v>
      </c>
      <c r="L2749" s="545" t="s">
        <v>16390</v>
      </c>
      <c r="M2749" s="548" t="s">
        <v>13758</v>
      </c>
      <c r="N2749" s="545" t="s">
        <v>13413</v>
      </c>
      <c r="O2749" s="545" t="s">
        <v>13413</v>
      </c>
      <c r="P2749" s="549">
        <v>2966</v>
      </c>
      <c r="Q2749" s="549">
        <v>1</v>
      </c>
      <c r="R2749" s="549">
        <v>132</v>
      </c>
      <c r="S2749" s="548"/>
      <c r="T2749" s="548"/>
      <c r="U2749" s="99"/>
    </row>
    <row r="2750" spans="1:21" ht="19.5" customHeight="1">
      <c r="A2750" s="545">
        <v>3594</v>
      </c>
      <c r="B2750" s="545" t="s">
        <v>2171</v>
      </c>
      <c r="C2750" s="545" t="s">
        <v>216</v>
      </c>
      <c r="D2750" s="546">
        <v>45708</v>
      </c>
      <c r="E2750" s="171" t="str">
        <f t="shared" si="42"/>
        <v>2025</v>
      </c>
      <c r="F2750" s="547">
        <v>191207.02</v>
      </c>
      <c r="G2750" s="548">
        <v>0.19</v>
      </c>
      <c r="H2750" s="547">
        <v>160678.17000000001</v>
      </c>
      <c r="I2750" s="545" t="s">
        <v>12755</v>
      </c>
      <c r="J2750" s="545" t="s">
        <v>13307</v>
      </c>
      <c r="K2750" s="545" t="s">
        <v>13413</v>
      </c>
      <c r="L2750" s="545" t="s">
        <v>16390</v>
      </c>
      <c r="M2750" s="548" t="s">
        <v>13758</v>
      </c>
      <c r="N2750" s="545" t="s">
        <v>13413</v>
      </c>
      <c r="O2750" s="545" t="s">
        <v>13413</v>
      </c>
      <c r="P2750" s="549">
        <v>2967</v>
      </c>
      <c r="Q2750" s="549">
        <v>1</v>
      </c>
      <c r="R2750" s="549">
        <v>132</v>
      </c>
      <c r="S2750" s="548">
        <v>2228</v>
      </c>
      <c r="T2750" s="548"/>
      <c r="U2750" s="99"/>
    </row>
    <row r="2751" spans="1:21" ht="19.5" customHeight="1">
      <c r="A2751" s="545">
        <v>3595</v>
      </c>
      <c r="B2751" s="545" t="s">
        <v>2172</v>
      </c>
      <c r="C2751" s="545" t="s">
        <v>216</v>
      </c>
      <c r="D2751" s="546"/>
      <c r="E2751" s="171" t="str">
        <f t="shared" si="42"/>
        <v>1900</v>
      </c>
      <c r="F2751" s="547">
        <v>0</v>
      </c>
      <c r="G2751" s="548">
        <v>0</v>
      </c>
      <c r="H2751" s="547">
        <v>0</v>
      </c>
      <c r="I2751" s="545" t="s">
        <v>12755</v>
      </c>
      <c r="J2751" s="545"/>
      <c r="K2751" s="545" t="s">
        <v>13413</v>
      </c>
      <c r="L2751" s="545" t="s">
        <v>13413</v>
      </c>
      <c r="M2751" s="548" t="s">
        <v>13758</v>
      </c>
      <c r="N2751" s="545" t="s">
        <v>13413</v>
      </c>
      <c r="O2751" s="545" t="s">
        <v>13413</v>
      </c>
      <c r="P2751" s="549">
        <v>2968</v>
      </c>
      <c r="Q2751" s="549">
        <v>1</v>
      </c>
      <c r="R2751" s="549">
        <v>132</v>
      </c>
      <c r="S2751" s="548"/>
      <c r="T2751" s="548"/>
      <c r="U2751" s="99"/>
    </row>
    <row r="2752" spans="1:21" ht="19.5" customHeight="1">
      <c r="A2752" s="545">
        <v>3596</v>
      </c>
      <c r="B2752" s="545" t="s">
        <v>2173</v>
      </c>
      <c r="C2752" s="545" t="s">
        <v>216</v>
      </c>
      <c r="D2752" s="546"/>
      <c r="E2752" s="171" t="str">
        <f t="shared" si="42"/>
        <v>1900</v>
      </c>
      <c r="F2752" s="547">
        <v>0</v>
      </c>
      <c r="G2752" s="548">
        <v>0</v>
      </c>
      <c r="H2752" s="547">
        <v>0</v>
      </c>
      <c r="I2752" s="545" t="s">
        <v>12755</v>
      </c>
      <c r="J2752" s="545"/>
      <c r="K2752" s="545" t="s">
        <v>13413</v>
      </c>
      <c r="L2752" s="545" t="s">
        <v>13413</v>
      </c>
      <c r="M2752" s="548" t="s">
        <v>13758</v>
      </c>
      <c r="N2752" s="545" t="s">
        <v>13413</v>
      </c>
      <c r="O2752" s="545" t="s">
        <v>13413</v>
      </c>
      <c r="P2752" s="549">
        <v>2969</v>
      </c>
      <c r="Q2752" s="549">
        <v>1</v>
      </c>
      <c r="R2752" s="549">
        <v>132</v>
      </c>
      <c r="S2752" s="548"/>
      <c r="T2752" s="548"/>
      <c r="U2752" s="99"/>
    </row>
    <row r="2753" spans="1:21" ht="19.5" customHeight="1">
      <c r="A2753" s="545">
        <v>3600</v>
      </c>
      <c r="B2753" s="545" t="s">
        <v>340</v>
      </c>
      <c r="C2753" s="545" t="s">
        <v>311</v>
      </c>
      <c r="D2753" s="546">
        <v>46066</v>
      </c>
      <c r="E2753" s="171" t="str">
        <f t="shared" si="42"/>
        <v>2026</v>
      </c>
      <c r="F2753" s="547">
        <v>519642</v>
      </c>
      <c r="G2753" s="548">
        <v>0.19</v>
      </c>
      <c r="H2753" s="547">
        <v>436673.95</v>
      </c>
      <c r="I2753" s="545" t="s">
        <v>12657</v>
      </c>
      <c r="J2753" s="545" t="s">
        <v>13296</v>
      </c>
      <c r="K2753" s="545" t="s">
        <v>13413</v>
      </c>
      <c r="L2753" s="545" t="s">
        <v>16391</v>
      </c>
      <c r="M2753" s="548" t="s">
        <v>13758</v>
      </c>
      <c r="N2753" s="545" t="s">
        <v>13413</v>
      </c>
      <c r="O2753" s="545" t="s">
        <v>13413</v>
      </c>
      <c r="P2753" s="549">
        <v>2970</v>
      </c>
      <c r="Q2753" s="549">
        <v>1</v>
      </c>
      <c r="R2753" s="549">
        <v>69</v>
      </c>
      <c r="S2753" s="548">
        <v>2218</v>
      </c>
      <c r="T2753" s="548"/>
      <c r="U2753" s="99"/>
    </row>
    <row r="2754" spans="1:21" ht="19.5" customHeight="1">
      <c r="A2754" s="545">
        <v>3602</v>
      </c>
      <c r="B2754" s="545" t="s">
        <v>1799</v>
      </c>
      <c r="C2754" s="545" t="s">
        <v>209</v>
      </c>
      <c r="D2754" s="546"/>
      <c r="E2754" s="171" t="str">
        <f t="shared" si="42"/>
        <v>1900</v>
      </c>
      <c r="F2754" s="547">
        <v>0</v>
      </c>
      <c r="G2754" s="548">
        <v>0</v>
      </c>
      <c r="H2754" s="547">
        <v>0</v>
      </c>
      <c r="I2754" s="545" t="s">
        <v>12706</v>
      </c>
      <c r="J2754" s="545"/>
      <c r="K2754" s="545" t="s">
        <v>13413</v>
      </c>
      <c r="L2754" s="545" t="s">
        <v>16392</v>
      </c>
      <c r="M2754" s="548" t="s">
        <v>13758</v>
      </c>
      <c r="N2754" s="545" t="s">
        <v>22153</v>
      </c>
      <c r="O2754" s="545" t="s">
        <v>16393</v>
      </c>
      <c r="P2754" s="549">
        <v>2971</v>
      </c>
      <c r="Q2754" s="549">
        <v>1</v>
      </c>
      <c r="R2754" s="549">
        <v>128</v>
      </c>
      <c r="S2754" s="548"/>
      <c r="T2754" s="548">
        <v>31</v>
      </c>
      <c r="U2754" s="99"/>
    </row>
    <row r="2755" spans="1:21" ht="19.5" customHeight="1">
      <c r="A2755" s="545">
        <v>3603</v>
      </c>
      <c r="B2755" s="545" t="s">
        <v>7064</v>
      </c>
      <c r="C2755" s="545" t="s">
        <v>311</v>
      </c>
      <c r="D2755" s="546">
        <v>44592</v>
      </c>
      <c r="E2755" s="171" t="str">
        <f t="shared" si="42"/>
        <v>2022</v>
      </c>
      <c r="F2755" s="547">
        <v>494476</v>
      </c>
      <c r="G2755" s="548">
        <v>0.19</v>
      </c>
      <c r="H2755" s="547">
        <v>415526.05</v>
      </c>
      <c r="I2755" s="545" t="s">
        <v>12657</v>
      </c>
      <c r="J2755" s="545" t="s">
        <v>13297</v>
      </c>
      <c r="K2755" s="545" t="s">
        <v>13413</v>
      </c>
      <c r="L2755" s="545" t="s">
        <v>13413</v>
      </c>
      <c r="M2755" s="548" t="s">
        <v>13758</v>
      </c>
      <c r="N2755" s="545" t="s">
        <v>13413</v>
      </c>
      <c r="O2755" s="545" t="s">
        <v>13413</v>
      </c>
      <c r="P2755" s="549">
        <v>2972</v>
      </c>
      <c r="Q2755" s="549">
        <v>1</v>
      </c>
      <c r="R2755" s="549">
        <v>69</v>
      </c>
      <c r="S2755" s="548">
        <v>2257</v>
      </c>
      <c r="T2755" s="548"/>
      <c r="U2755" s="99"/>
    </row>
    <row r="2756" spans="1:21" ht="19.5" customHeight="1">
      <c r="A2756" s="545">
        <v>3604</v>
      </c>
      <c r="B2756" s="545" t="s">
        <v>11136</v>
      </c>
      <c r="C2756" s="545" t="s">
        <v>311</v>
      </c>
      <c r="D2756" s="546">
        <v>46052</v>
      </c>
      <c r="E2756" s="171" t="str">
        <f t="shared" ref="E2756:E2819" si="43">TEXT(D2756,"YYYY")</f>
        <v>2026</v>
      </c>
      <c r="F2756" s="547">
        <v>789971</v>
      </c>
      <c r="G2756" s="548">
        <v>0.19</v>
      </c>
      <c r="H2756" s="547">
        <v>663841.18000000005</v>
      </c>
      <c r="I2756" s="545" t="s">
        <v>12657</v>
      </c>
      <c r="J2756" s="545" t="s">
        <v>13307</v>
      </c>
      <c r="K2756" s="545" t="s">
        <v>13413</v>
      </c>
      <c r="L2756" s="545" t="s">
        <v>16391</v>
      </c>
      <c r="M2756" s="548" t="s">
        <v>13758</v>
      </c>
      <c r="N2756" s="545" t="s">
        <v>13413</v>
      </c>
      <c r="O2756" s="545" t="s">
        <v>13413</v>
      </c>
      <c r="P2756" s="549">
        <v>2973</v>
      </c>
      <c r="Q2756" s="549">
        <v>1</v>
      </c>
      <c r="R2756" s="549">
        <v>69</v>
      </c>
      <c r="S2756" s="548">
        <v>2228</v>
      </c>
      <c r="T2756" s="548"/>
      <c r="U2756" s="99"/>
    </row>
    <row r="2757" spans="1:21" ht="19.5" customHeight="1">
      <c r="A2757" s="545">
        <v>3605</v>
      </c>
      <c r="B2757" s="545" t="s">
        <v>7606</v>
      </c>
      <c r="C2757" s="545" t="s">
        <v>311</v>
      </c>
      <c r="D2757" s="546">
        <v>44592</v>
      </c>
      <c r="E2757" s="171" t="str">
        <f t="shared" si="43"/>
        <v>2022</v>
      </c>
      <c r="F2757" s="547">
        <v>477239</v>
      </c>
      <c r="G2757" s="548">
        <v>0.19</v>
      </c>
      <c r="H2757" s="547">
        <v>401041.18</v>
      </c>
      <c r="I2757" s="545" t="s">
        <v>12657</v>
      </c>
      <c r="J2757" s="545" t="s">
        <v>13297</v>
      </c>
      <c r="K2757" s="545" t="s">
        <v>13413</v>
      </c>
      <c r="L2757" s="545" t="s">
        <v>13413</v>
      </c>
      <c r="M2757" s="548" t="s">
        <v>13758</v>
      </c>
      <c r="N2757" s="545" t="s">
        <v>13413</v>
      </c>
      <c r="O2757" s="545" t="s">
        <v>13413</v>
      </c>
      <c r="P2757" s="549">
        <v>2974</v>
      </c>
      <c r="Q2757" s="549">
        <v>1</v>
      </c>
      <c r="R2757" s="549">
        <v>69</v>
      </c>
      <c r="S2757" s="548">
        <v>2257</v>
      </c>
      <c r="T2757" s="548"/>
      <c r="U2757" s="99"/>
    </row>
    <row r="2758" spans="1:21" ht="19.5" customHeight="1">
      <c r="A2758" s="545">
        <v>3606</v>
      </c>
      <c r="B2758" s="545" t="s">
        <v>11135</v>
      </c>
      <c r="C2758" s="545" t="s">
        <v>311</v>
      </c>
      <c r="D2758" s="546"/>
      <c r="E2758" s="171" t="str">
        <f t="shared" si="43"/>
        <v>1900</v>
      </c>
      <c r="F2758" s="547">
        <v>0</v>
      </c>
      <c r="G2758" s="548">
        <v>0</v>
      </c>
      <c r="H2758" s="547">
        <v>0</v>
      </c>
      <c r="I2758" s="545" t="s">
        <v>12657</v>
      </c>
      <c r="J2758" s="545"/>
      <c r="K2758" s="545" t="s">
        <v>13413</v>
      </c>
      <c r="L2758" s="545" t="s">
        <v>13413</v>
      </c>
      <c r="M2758" s="548" t="s">
        <v>13758</v>
      </c>
      <c r="N2758" s="545" t="s">
        <v>13413</v>
      </c>
      <c r="O2758" s="545" t="s">
        <v>13413</v>
      </c>
      <c r="P2758" s="549">
        <v>2975</v>
      </c>
      <c r="Q2758" s="549">
        <v>1</v>
      </c>
      <c r="R2758" s="549">
        <v>69</v>
      </c>
      <c r="S2758" s="548"/>
      <c r="T2758" s="548"/>
      <c r="U2758" s="99"/>
    </row>
    <row r="2759" spans="1:21" ht="19.5" customHeight="1">
      <c r="A2759" s="545">
        <v>3607</v>
      </c>
      <c r="B2759" s="545" t="s">
        <v>11134</v>
      </c>
      <c r="C2759" s="545" t="s">
        <v>311</v>
      </c>
      <c r="D2759" s="546"/>
      <c r="E2759" s="171" t="str">
        <f t="shared" si="43"/>
        <v>1900</v>
      </c>
      <c r="F2759" s="547">
        <v>0</v>
      </c>
      <c r="G2759" s="548">
        <v>0</v>
      </c>
      <c r="H2759" s="547">
        <v>0</v>
      </c>
      <c r="I2759" s="545" t="s">
        <v>12657</v>
      </c>
      <c r="J2759" s="545"/>
      <c r="K2759" s="545" t="s">
        <v>13413</v>
      </c>
      <c r="L2759" s="545" t="s">
        <v>13413</v>
      </c>
      <c r="M2759" s="548" t="s">
        <v>13758</v>
      </c>
      <c r="N2759" s="545" t="s">
        <v>13413</v>
      </c>
      <c r="O2759" s="545" t="s">
        <v>13413</v>
      </c>
      <c r="P2759" s="549">
        <v>2976</v>
      </c>
      <c r="Q2759" s="549">
        <v>1</v>
      </c>
      <c r="R2759" s="549">
        <v>69</v>
      </c>
      <c r="S2759" s="548"/>
      <c r="T2759" s="548"/>
      <c r="U2759" s="99"/>
    </row>
    <row r="2760" spans="1:21" ht="19.5" customHeight="1">
      <c r="A2760" s="545">
        <v>3608</v>
      </c>
      <c r="B2760" s="545" t="s">
        <v>11133</v>
      </c>
      <c r="C2760" s="545" t="s">
        <v>311</v>
      </c>
      <c r="D2760" s="546"/>
      <c r="E2760" s="171" t="str">
        <f t="shared" si="43"/>
        <v>1900</v>
      </c>
      <c r="F2760" s="547">
        <v>0</v>
      </c>
      <c r="G2760" s="548">
        <v>0</v>
      </c>
      <c r="H2760" s="547">
        <v>0</v>
      </c>
      <c r="I2760" s="545" t="s">
        <v>12657</v>
      </c>
      <c r="J2760" s="545"/>
      <c r="K2760" s="545" t="s">
        <v>13413</v>
      </c>
      <c r="L2760" s="545" t="s">
        <v>16391</v>
      </c>
      <c r="M2760" s="548" t="s">
        <v>13758</v>
      </c>
      <c r="N2760" s="545" t="s">
        <v>13413</v>
      </c>
      <c r="O2760" s="545" t="s">
        <v>13413</v>
      </c>
      <c r="P2760" s="549">
        <v>2977</v>
      </c>
      <c r="Q2760" s="549">
        <v>1</v>
      </c>
      <c r="R2760" s="549">
        <v>69</v>
      </c>
      <c r="S2760" s="548"/>
      <c r="T2760" s="548"/>
      <c r="U2760" s="99"/>
    </row>
    <row r="2761" spans="1:21" ht="19.5" customHeight="1">
      <c r="A2761" s="545">
        <v>3609</v>
      </c>
      <c r="B2761" s="545" t="s">
        <v>7247</v>
      </c>
      <c r="C2761" s="545" t="s">
        <v>311</v>
      </c>
      <c r="D2761" s="546">
        <v>44592</v>
      </c>
      <c r="E2761" s="171" t="str">
        <f t="shared" si="43"/>
        <v>2022</v>
      </c>
      <c r="F2761" s="547">
        <v>498180.01</v>
      </c>
      <c r="G2761" s="548">
        <v>0.19</v>
      </c>
      <c r="H2761" s="547">
        <v>418638.66</v>
      </c>
      <c r="I2761" s="545" t="s">
        <v>12657</v>
      </c>
      <c r="J2761" s="545" t="s">
        <v>13297</v>
      </c>
      <c r="K2761" s="545" t="s">
        <v>13413</v>
      </c>
      <c r="L2761" s="545" t="s">
        <v>13413</v>
      </c>
      <c r="M2761" s="548" t="s">
        <v>13758</v>
      </c>
      <c r="N2761" s="545" t="s">
        <v>13413</v>
      </c>
      <c r="O2761" s="545" t="s">
        <v>13413</v>
      </c>
      <c r="P2761" s="549">
        <v>2978</v>
      </c>
      <c r="Q2761" s="549">
        <v>1</v>
      </c>
      <c r="R2761" s="549">
        <v>69</v>
      </c>
      <c r="S2761" s="548">
        <v>2257</v>
      </c>
      <c r="T2761" s="548"/>
      <c r="U2761" s="99"/>
    </row>
    <row r="2762" spans="1:21" ht="19.5" customHeight="1">
      <c r="A2762" s="545">
        <v>3612</v>
      </c>
      <c r="B2762" s="545" t="s">
        <v>11132</v>
      </c>
      <c r="C2762" s="545" t="s">
        <v>216</v>
      </c>
      <c r="D2762" s="546"/>
      <c r="E2762" s="171" t="str">
        <f t="shared" si="43"/>
        <v>1900</v>
      </c>
      <c r="F2762" s="547">
        <v>0</v>
      </c>
      <c r="G2762" s="548">
        <v>0</v>
      </c>
      <c r="H2762" s="547">
        <v>0</v>
      </c>
      <c r="I2762" s="545" t="s">
        <v>12686</v>
      </c>
      <c r="J2762" s="545"/>
      <c r="K2762" s="545" t="s">
        <v>16394</v>
      </c>
      <c r="L2762" s="545" t="s">
        <v>13413</v>
      </c>
      <c r="M2762" s="548" t="s">
        <v>13758</v>
      </c>
      <c r="N2762" s="545" t="s">
        <v>13413</v>
      </c>
      <c r="O2762" s="545" t="s">
        <v>16395</v>
      </c>
      <c r="P2762" s="549">
        <v>2979</v>
      </c>
      <c r="Q2762" s="549">
        <v>1</v>
      </c>
      <c r="R2762" s="549">
        <v>131</v>
      </c>
      <c r="S2762" s="548"/>
      <c r="T2762" s="548"/>
      <c r="U2762" s="99"/>
    </row>
    <row r="2763" spans="1:21" ht="19.5" customHeight="1">
      <c r="A2763" s="545">
        <v>3613</v>
      </c>
      <c r="B2763" s="545" t="s">
        <v>11131</v>
      </c>
      <c r="C2763" s="545" t="s">
        <v>311</v>
      </c>
      <c r="D2763" s="546"/>
      <c r="E2763" s="171" t="str">
        <f t="shared" si="43"/>
        <v>1900</v>
      </c>
      <c r="F2763" s="547">
        <v>0</v>
      </c>
      <c r="G2763" s="548">
        <v>0</v>
      </c>
      <c r="H2763" s="547">
        <v>0</v>
      </c>
      <c r="I2763" s="545" t="s">
        <v>12739</v>
      </c>
      <c r="J2763" s="545"/>
      <c r="K2763" s="545" t="s">
        <v>13413</v>
      </c>
      <c r="L2763" s="545" t="s">
        <v>13413</v>
      </c>
      <c r="M2763" s="548" t="s">
        <v>13758</v>
      </c>
      <c r="N2763" s="545" t="s">
        <v>13413</v>
      </c>
      <c r="O2763" s="545" t="s">
        <v>13413</v>
      </c>
      <c r="P2763" s="549">
        <v>2980</v>
      </c>
      <c r="Q2763" s="549">
        <v>1</v>
      </c>
      <c r="R2763" s="549">
        <v>70</v>
      </c>
      <c r="S2763" s="548"/>
      <c r="T2763" s="548"/>
      <c r="U2763" s="99"/>
    </row>
    <row r="2764" spans="1:21" ht="19.5" customHeight="1">
      <c r="A2764" s="545">
        <v>3614</v>
      </c>
      <c r="B2764" s="545" t="s">
        <v>11130</v>
      </c>
      <c r="C2764" s="545" t="s">
        <v>311</v>
      </c>
      <c r="D2764" s="546"/>
      <c r="E2764" s="171" t="str">
        <f t="shared" si="43"/>
        <v>1900</v>
      </c>
      <c r="F2764" s="547">
        <v>0</v>
      </c>
      <c r="G2764" s="548">
        <v>0</v>
      </c>
      <c r="H2764" s="547">
        <v>0</v>
      </c>
      <c r="I2764" s="545" t="s">
        <v>12739</v>
      </c>
      <c r="J2764" s="545"/>
      <c r="K2764" s="545" t="s">
        <v>13413</v>
      </c>
      <c r="L2764" s="545" t="s">
        <v>13413</v>
      </c>
      <c r="M2764" s="548" t="s">
        <v>13758</v>
      </c>
      <c r="N2764" s="545" t="s">
        <v>13413</v>
      </c>
      <c r="O2764" s="545" t="s">
        <v>13413</v>
      </c>
      <c r="P2764" s="549">
        <v>2981</v>
      </c>
      <c r="Q2764" s="549">
        <v>1</v>
      </c>
      <c r="R2764" s="549">
        <v>70</v>
      </c>
      <c r="S2764" s="548"/>
      <c r="T2764" s="548"/>
      <c r="U2764" s="99"/>
    </row>
    <row r="2765" spans="1:21" ht="19.5" customHeight="1">
      <c r="A2765" s="545">
        <v>3615</v>
      </c>
      <c r="B2765" s="545" t="s">
        <v>11129</v>
      </c>
      <c r="C2765" s="545" t="s">
        <v>311</v>
      </c>
      <c r="D2765" s="546"/>
      <c r="E2765" s="171" t="str">
        <f t="shared" si="43"/>
        <v>1900</v>
      </c>
      <c r="F2765" s="547">
        <v>0</v>
      </c>
      <c r="G2765" s="548">
        <v>0</v>
      </c>
      <c r="H2765" s="547">
        <v>0</v>
      </c>
      <c r="I2765" s="545" t="s">
        <v>12739</v>
      </c>
      <c r="J2765" s="545"/>
      <c r="K2765" s="545" t="s">
        <v>13413</v>
      </c>
      <c r="L2765" s="545" t="s">
        <v>13413</v>
      </c>
      <c r="M2765" s="548" t="s">
        <v>13758</v>
      </c>
      <c r="N2765" s="545" t="s">
        <v>13413</v>
      </c>
      <c r="O2765" s="545" t="s">
        <v>13413</v>
      </c>
      <c r="P2765" s="549">
        <v>2982</v>
      </c>
      <c r="Q2765" s="549">
        <v>1</v>
      </c>
      <c r="R2765" s="549">
        <v>70</v>
      </c>
      <c r="S2765" s="548"/>
      <c r="T2765" s="548"/>
      <c r="U2765" s="99"/>
    </row>
    <row r="2766" spans="1:21" ht="19.5" customHeight="1">
      <c r="A2766" s="545">
        <v>3616</v>
      </c>
      <c r="B2766" s="545" t="s">
        <v>11128</v>
      </c>
      <c r="C2766" s="545" t="s">
        <v>311</v>
      </c>
      <c r="D2766" s="546"/>
      <c r="E2766" s="171" t="str">
        <f t="shared" si="43"/>
        <v>1900</v>
      </c>
      <c r="F2766" s="547">
        <v>0</v>
      </c>
      <c r="G2766" s="548">
        <v>0</v>
      </c>
      <c r="H2766" s="547">
        <v>0</v>
      </c>
      <c r="I2766" s="545" t="s">
        <v>12739</v>
      </c>
      <c r="J2766" s="545"/>
      <c r="K2766" s="545" t="s">
        <v>13413</v>
      </c>
      <c r="L2766" s="545" t="s">
        <v>13413</v>
      </c>
      <c r="M2766" s="548" t="s">
        <v>13758</v>
      </c>
      <c r="N2766" s="545" t="s">
        <v>13413</v>
      </c>
      <c r="O2766" s="545" t="s">
        <v>13413</v>
      </c>
      <c r="P2766" s="549">
        <v>2983</v>
      </c>
      <c r="Q2766" s="549">
        <v>1</v>
      </c>
      <c r="R2766" s="549">
        <v>70</v>
      </c>
      <c r="S2766" s="548"/>
      <c r="T2766" s="548"/>
      <c r="U2766" s="99"/>
    </row>
    <row r="2767" spans="1:21" ht="19.5" customHeight="1">
      <c r="A2767" s="545">
        <v>3617</v>
      </c>
      <c r="B2767" s="545" t="s">
        <v>11127</v>
      </c>
      <c r="C2767" s="545" t="s">
        <v>311</v>
      </c>
      <c r="D2767" s="546"/>
      <c r="E2767" s="171" t="str">
        <f t="shared" si="43"/>
        <v>1900</v>
      </c>
      <c r="F2767" s="547">
        <v>0</v>
      </c>
      <c r="G2767" s="548">
        <v>0</v>
      </c>
      <c r="H2767" s="547">
        <v>0</v>
      </c>
      <c r="I2767" s="545" t="s">
        <v>12739</v>
      </c>
      <c r="J2767" s="545"/>
      <c r="K2767" s="545" t="s">
        <v>13413</v>
      </c>
      <c r="L2767" s="545" t="s">
        <v>13413</v>
      </c>
      <c r="M2767" s="548" t="s">
        <v>13758</v>
      </c>
      <c r="N2767" s="545" t="s">
        <v>13413</v>
      </c>
      <c r="O2767" s="545" t="s">
        <v>13413</v>
      </c>
      <c r="P2767" s="549">
        <v>2984</v>
      </c>
      <c r="Q2767" s="549">
        <v>1</v>
      </c>
      <c r="R2767" s="549">
        <v>70</v>
      </c>
      <c r="S2767" s="548"/>
      <c r="T2767" s="548"/>
      <c r="U2767" s="99"/>
    </row>
    <row r="2768" spans="1:21" ht="19.5" customHeight="1">
      <c r="A2768" s="545">
        <v>3618</v>
      </c>
      <c r="B2768" s="545" t="s">
        <v>11126</v>
      </c>
      <c r="C2768" s="545" t="s">
        <v>216</v>
      </c>
      <c r="D2768" s="546"/>
      <c r="E2768" s="171" t="str">
        <f t="shared" si="43"/>
        <v>1900</v>
      </c>
      <c r="F2768" s="547">
        <v>0</v>
      </c>
      <c r="G2768" s="548">
        <v>0</v>
      </c>
      <c r="H2768" s="547">
        <v>0</v>
      </c>
      <c r="I2768" s="545" t="s">
        <v>12752</v>
      </c>
      <c r="J2768" s="545"/>
      <c r="K2768" s="545" t="s">
        <v>13413</v>
      </c>
      <c r="L2768" s="545" t="s">
        <v>16396</v>
      </c>
      <c r="M2768" s="548" t="s">
        <v>13758</v>
      </c>
      <c r="N2768" s="545" t="s">
        <v>22190</v>
      </c>
      <c r="O2768" s="545" t="s">
        <v>16397</v>
      </c>
      <c r="P2768" s="549">
        <v>2985</v>
      </c>
      <c r="Q2768" s="549">
        <v>1</v>
      </c>
      <c r="R2768" s="549">
        <v>167</v>
      </c>
      <c r="S2768" s="548"/>
      <c r="T2768" s="548">
        <v>183</v>
      </c>
      <c r="U2768" s="99"/>
    </row>
    <row r="2769" spans="1:21" ht="19.5" customHeight="1">
      <c r="A2769" s="545">
        <v>3619</v>
      </c>
      <c r="B2769" s="545" t="s">
        <v>3489</v>
      </c>
      <c r="C2769" s="545" t="s">
        <v>216</v>
      </c>
      <c r="D2769" s="546"/>
      <c r="E2769" s="171" t="str">
        <f t="shared" si="43"/>
        <v>1900</v>
      </c>
      <c r="F2769" s="547">
        <v>0</v>
      </c>
      <c r="G2769" s="548">
        <v>0</v>
      </c>
      <c r="H2769" s="547">
        <v>0</v>
      </c>
      <c r="I2769" s="545" t="s">
        <v>12752</v>
      </c>
      <c r="J2769" s="545"/>
      <c r="K2769" s="545" t="s">
        <v>13413</v>
      </c>
      <c r="L2769" s="545" t="s">
        <v>16396</v>
      </c>
      <c r="M2769" s="548" t="s">
        <v>13758</v>
      </c>
      <c r="N2769" s="545" t="s">
        <v>22190</v>
      </c>
      <c r="O2769" s="545" t="s">
        <v>16398</v>
      </c>
      <c r="P2769" s="549">
        <v>2986</v>
      </c>
      <c r="Q2769" s="549">
        <v>1</v>
      </c>
      <c r="R2769" s="549">
        <v>167</v>
      </c>
      <c r="S2769" s="548"/>
      <c r="T2769" s="548">
        <v>183</v>
      </c>
      <c r="U2769" s="99"/>
    </row>
    <row r="2770" spans="1:21" ht="19.5" customHeight="1">
      <c r="A2770" s="545">
        <v>3620</v>
      </c>
      <c r="B2770" s="545" t="s">
        <v>3490</v>
      </c>
      <c r="C2770" s="545" t="s">
        <v>216</v>
      </c>
      <c r="D2770" s="546"/>
      <c r="E2770" s="171" t="str">
        <f t="shared" si="43"/>
        <v>1900</v>
      </c>
      <c r="F2770" s="547">
        <v>0</v>
      </c>
      <c r="G2770" s="548">
        <v>0</v>
      </c>
      <c r="H2770" s="547">
        <v>0</v>
      </c>
      <c r="I2770" s="545" t="s">
        <v>12752</v>
      </c>
      <c r="J2770" s="545"/>
      <c r="K2770" s="545" t="s">
        <v>13413</v>
      </c>
      <c r="L2770" s="545" t="s">
        <v>16399</v>
      </c>
      <c r="M2770" s="548" t="s">
        <v>13758</v>
      </c>
      <c r="N2770" s="545" t="s">
        <v>22190</v>
      </c>
      <c r="O2770" s="545" t="s">
        <v>16400</v>
      </c>
      <c r="P2770" s="549">
        <v>2987</v>
      </c>
      <c r="Q2770" s="549">
        <v>1</v>
      </c>
      <c r="R2770" s="549">
        <v>167</v>
      </c>
      <c r="S2770" s="548"/>
      <c r="T2770" s="548">
        <v>183</v>
      </c>
      <c r="U2770" s="99"/>
    </row>
    <row r="2771" spans="1:21" ht="19.5" customHeight="1">
      <c r="A2771" s="545">
        <v>3621</v>
      </c>
      <c r="B2771" s="545" t="s">
        <v>3569</v>
      </c>
      <c r="C2771" s="545" t="s">
        <v>216</v>
      </c>
      <c r="D2771" s="546"/>
      <c r="E2771" s="171" t="str">
        <f t="shared" si="43"/>
        <v>1900</v>
      </c>
      <c r="F2771" s="547">
        <v>0</v>
      </c>
      <c r="G2771" s="548">
        <v>0</v>
      </c>
      <c r="H2771" s="547">
        <v>0</v>
      </c>
      <c r="I2771" s="545" t="s">
        <v>12753</v>
      </c>
      <c r="J2771" s="545"/>
      <c r="K2771" s="545" t="s">
        <v>13413</v>
      </c>
      <c r="L2771" s="545" t="s">
        <v>16401</v>
      </c>
      <c r="M2771" s="548" t="s">
        <v>13758</v>
      </c>
      <c r="N2771" s="545" t="s">
        <v>22154</v>
      </c>
      <c r="O2771" s="545" t="s">
        <v>16402</v>
      </c>
      <c r="P2771" s="549">
        <v>2988</v>
      </c>
      <c r="Q2771" s="549">
        <v>1</v>
      </c>
      <c r="R2771" s="549">
        <v>165</v>
      </c>
      <c r="S2771" s="548"/>
      <c r="T2771" s="548">
        <v>170</v>
      </c>
      <c r="U2771" s="99"/>
    </row>
    <row r="2772" spans="1:21" ht="19.5" customHeight="1">
      <c r="A2772" s="545">
        <v>3622</v>
      </c>
      <c r="B2772" s="545" t="s">
        <v>3568</v>
      </c>
      <c r="C2772" s="545" t="s">
        <v>216</v>
      </c>
      <c r="D2772" s="546"/>
      <c r="E2772" s="171" t="str">
        <f t="shared" si="43"/>
        <v>1900</v>
      </c>
      <c r="F2772" s="547">
        <v>0</v>
      </c>
      <c r="G2772" s="548">
        <v>0</v>
      </c>
      <c r="H2772" s="547">
        <v>0</v>
      </c>
      <c r="I2772" s="545" t="s">
        <v>12753</v>
      </c>
      <c r="J2772" s="545"/>
      <c r="K2772" s="545" t="s">
        <v>13413</v>
      </c>
      <c r="L2772" s="545" t="s">
        <v>16401</v>
      </c>
      <c r="M2772" s="548" t="s">
        <v>13758</v>
      </c>
      <c r="N2772" s="545" t="s">
        <v>22190</v>
      </c>
      <c r="O2772" s="545" t="s">
        <v>16403</v>
      </c>
      <c r="P2772" s="549">
        <v>2989</v>
      </c>
      <c r="Q2772" s="549">
        <v>1</v>
      </c>
      <c r="R2772" s="549">
        <v>165</v>
      </c>
      <c r="S2772" s="548"/>
      <c r="T2772" s="548">
        <v>183</v>
      </c>
      <c r="U2772" s="99"/>
    </row>
    <row r="2773" spans="1:21" ht="19.5" customHeight="1">
      <c r="A2773" s="545">
        <v>3623</v>
      </c>
      <c r="B2773" s="545" t="s">
        <v>11125</v>
      </c>
      <c r="C2773" s="545" t="s">
        <v>216</v>
      </c>
      <c r="D2773" s="546"/>
      <c r="E2773" s="171" t="str">
        <f t="shared" si="43"/>
        <v>1900</v>
      </c>
      <c r="F2773" s="547">
        <v>0</v>
      </c>
      <c r="G2773" s="548">
        <v>0</v>
      </c>
      <c r="H2773" s="547">
        <v>0</v>
      </c>
      <c r="I2773" s="545" t="s">
        <v>12752</v>
      </c>
      <c r="J2773" s="545"/>
      <c r="K2773" s="545" t="s">
        <v>13413</v>
      </c>
      <c r="L2773" s="545" t="s">
        <v>16404</v>
      </c>
      <c r="M2773" s="548" t="s">
        <v>13758</v>
      </c>
      <c r="N2773" s="545" t="s">
        <v>22190</v>
      </c>
      <c r="O2773" s="545" t="s">
        <v>16405</v>
      </c>
      <c r="P2773" s="549">
        <v>2990</v>
      </c>
      <c r="Q2773" s="549">
        <v>1</v>
      </c>
      <c r="R2773" s="549">
        <v>167</v>
      </c>
      <c r="S2773" s="548"/>
      <c r="T2773" s="548">
        <v>183</v>
      </c>
      <c r="U2773" s="99"/>
    </row>
    <row r="2774" spans="1:21" ht="19.5" customHeight="1">
      <c r="A2774" s="545">
        <v>3626</v>
      </c>
      <c r="B2774" s="545" t="s">
        <v>3621</v>
      </c>
      <c r="C2774" s="545" t="s">
        <v>216</v>
      </c>
      <c r="D2774" s="546">
        <v>44592</v>
      </c>
      <c r="E2774" s="171" t="str">
        <f t="shared" si="43"/>
        <v>2022</v>
      </c>
      <c r="F2774" s="547">
        <v>337984</v>
      </c>
      <c r="G2774" s="548">
        <v>0.19</v>
      </c>
      <c r="H2774" s="547">
        <v>284020.17</v>
      </c>
      <c r="I2774" s="545" t="s">
        <v>12752</v>
      </c>
      <c r="J2774" s="545" t="s">
        <v>13297</v>
      </c>
      <c r="K2774" s="545" t="s">
        <v>13413</v>
      </c>
      <c r="L2774" s="545" t="s">
        <v>13413</v>
      </c>
      <c r="M2774" s="548" t="s">
        <v>13758</v>
      </c>
      <c r="N2774" s="545" t="s">
        <v>22190</v>
      </c>
      <c r="O2774" s="545" t="s">
        <v>16406</v>
      </c>
      <c r="P2774" s="549">
        <v>2991</v>
      </c>
      <c r="Q2774" s="549">
        <v>1</v>
      </c>
      <c r="R2774" s="549">
        <v>167</v>
      </c>
      <c r="S2774" s="548">
        <v>2257</v>
      </c>
      <c r="T2774" s="548">
        <v>183</v>
      </c>
      <c r="U2774" s="99"/>
    </row>
    <row r="2775" spans="1:21" ht="19.5" customHeight="1">
      <c r="A2775" s="545">
        <v>3627</v>
      </c>
      <c r="B2775" s="545" t="s">
        <v>3622</v>
      </c>
      <c r="C2775" s="545" t="s">
        <v>216</v>
      </c>
      <c r="D2775" s="546"/>
      <c r="E2775" s="171" t="str">
        <f t="shared" si="43"/>
        <v>1900</v>
      </c>
      <c r="F2775" s="547">
        <v>0</v>
      </c>
      <c r="G2775" s="548">
        <v>0</v>
      </c>
      <c r="H2775" s="547">
        <v>0</v>
      </c>
      <c r="I2775" s="545" t="s">
        <v>12752</v>
      </c>
      <c r="J2775" s="545"/>
      <c r="K2775" s="545" t="s">
        <v>13413</v>
      </c>
      <c r="L2775" s="545" t="s">
        <v>13413</v>
      </c>
      <c r="M2775" s="548" t="s">
        <v>13758</v>
      </c>
      <c r="N2775" s="545" t="s">
        <v>22190</v>
      </c>
      <c r="O2775" s="545" t="s">
        <v>16407</v>
      </c>
      <c r="P2775" s="549">
        <v>2992</v>
      </c>
      <c r="Q2775" s="549">
        <v>1</v>
      </c>
      <c r="R2775" s="549">
        <v>167</v>
      </c>
      <c r="S2775" s="548"/>
      <c r="T2775" s="548">
        <v>183</v>
      </c>
      <c r="U2775" s="99"/>
    </row>
    <row r="2776" spans="1:21" ht="19.5" customHeight="1">
      <c r="A2776" s="545">
        <v>3628</v>
      </c>
      <c r="B2776" s="545" t="s">
        <v>3580</v>
      </c>
      <c r="C2776" s="545" t="s">
        <v>216</v>
      </c>
      <c r="D2776" s="546"/>
      <c r="E2776" s="171" t="str">
        <f t="shared" si="43"/>
        <v>1900</v>
      </c>
      <c r="F2776" s="547">
        <v>0</v>
      </c>
      <c r="G2776" s="548">
        <v>0</v>
      </c>
      <c r="H2776" s="547">
        <v>0</v>
      </c>
      <c r="I2776" s="545" t="s">
        <v>12752</v>
      </c>
      <c r="J2776" s="545"/>
      <c r="K2776" s="545" t="s">
        <v>13413</v>
      </c>
      <c r="L2776" s="545" t="s">
        <v>16408</v>
      </c>
      <c r="M2776" s="548" t="s">
        <v>13758</v>
      </c>
      <c r="N2776" s="545" t="s">
        <v>22190</v>
      </c>
      <c r="O2776" s="545" t="s">
        <v>16409</v>
      </c>
      <c r="P2776" s="549">
        <v>2993</v>
      </c>
      <c r="Q2776" s="549">
        <v>1</v>
      </c>
      <c r="R2776" s="549">
        <v>167</v>
      </c>
      <c r="S2776" s="548"/>
      <c r="T2776" s="548">
        <v>183</v>
      </c>
      <c r="U2776" s="99"/>
    </row>
    <row r="2777" spans="1:21" ht="19.5" customHeight="1">
      <c r="A2777" s="545">
        <v>3629</v>
      </c>
      <c r="B2777" s="545" t="s">
        <v>3581</v>
      </c>
      <c r="C2777" s="545" t="s">
        <v>216</v>
      </c>
      <c r="D2777" s="546"/>
      <c r="E2777" s="171" t="str">
        <f t="shared" si="43"/>
        <v>1900</v>
      </c>
      <c r="F2777" s="547">
        <v>0</v>
      </c>
      <c r="G2777" s="548">
        <v>0</v>
      </c>
      <c r="H2777" s="547">
        <v>0</v>
      </c>
      <c r="I2777" s="545" t="s">
        <v>12752</v>
      </c>
      <c r="J2777" s="545"/>
      <c r="K2777" s="545" t="s">
        <v>13413</v>
      </c>
      <c r="L2777" s="545" t="s">
        <v>16408</v>
      </c>
      <c r="M2777" s="548" t="s">
        <v>13758</v>
      </c>
      <c r="N2777" s="545" t="s">
        <v>22190</v>
      </c>
      <c r="O2777" s="545" t="s">
        <v>16410</v>
      </c>
      <c r="P2777" s="549">
        <v>2994</v>
      </c>
      <c r="Q2777" s="549">
        <v>1</v>
      </c>
      <c r="R2777" s="549">
        <v>167</v>
      </c>
      <c r="S2777" s="548"/>
      <c r="T2777" s="548">
        <v>183</v>
      </c>
      <c r="U2777" s="99"/>
    </row>
    <row r="2778" spans="1:21" ht="19.5" customHeight="1">
      <c r="A2778" s="545">
        <v>3630</v>
      </c>
      <c r="B2778" s="545" t="s">
        <v>3633</v>
      </c>
      <c r="C2778" s="545" t="s">
        <v>216</v>
      </c>
      <c r="D2778" s="546"/>
      <c r="E2778" s="171" t="str">
        <f t="shared" si="43"/>
        <v>1900</v>
      </c>
      <c r="F2778" s="547">
        <v>0</v>
      </c>
      <c r="G2778" s="548">
        <v>0</v>
      </c>
      <c r="H2778" s="547">
        <v>0</v>
      </c>
      <c r="I2778" s="545" t="s">
        <v>12752</v>
      </c>
      <c r="J2778" s="545"/>
      <c r="K2778" s="545" t="s">
        <v>13413</v>
      </c>
      <c r="L2778" s="545" t="s">
        <v>16411</v>
      </c>
      <c r="M2778" s="548" t="s">
        <v>13758</v>
      </c>
      <c r="N2778" s="545" t="s">
        <v>22190</v>
      </c>
      <c r="O2778" s="545" t="s">
        <v>16412</v>
      </c>
      <c r="P2778" s="549">
        <v>2995</v>
      </c>
      <c r="Q2778" s="549">
        <v>1</v>
      </c>
      <c r="R2778" s="549">
        <v>167</v>
      </c>
      <c r="S2778" s="548"/>
      <c r="T2778" s="548">
        <v>183</v>
      </c>
      <c r="U2778" s="99"/>
    </row>
    <row r="2779" spans="1:21" ht="19.5" customHeight="1">
      <c r="A2779" s="545">
        <v>3631</v>
      </c>
      <c r="B2779" s="545" t="s">
        <v>11124</v>
      </c>
      <c r="C2779" s="545" t="s">
        <v>221</v>
      </c>
      <c r="D2779" s="546"/>
      <c r="E2779" s="171" t="str">
        <f t="shared" si="43"/>
        <v>1900</v>
      </c>
      <c r="F2779" s="547">
        <v>0</v>
      </c>
      <c r="G2779" s="548">
        <v>0</v>
      </c>
      <c r="H2779" s="547">
        <v>0</v>
      </c>
      <c r="I2779" s="545" t="s">
        <v>12647</v>
      </c>
      <c r="J2779" s="545"/>
      <c r="K2779" s="545" t="s">
        <v>13413</v>
      </c>
      <c r="L2779" s="545" t="s">
        <v>13413</v>
      </c>
      <c r="M2779" s="548" t="s">
        <v>13758</v>
      </c>
      <c r="N2779" s="545" t="s">
        <v>13413</v>
      </c>
      <c r="O2779" s="545" t="s">
        <v>13413</v>
      </c>
      <c r="P2779" s="549">
        <v>2996</v>
      </c>
      <c r="Q2779" s="549">
        <v>1</v>
      </c>
      <c r="R2779" s="549">
        <v>26</v>
      </c>
      <c r="S2779" s="548"/>
      <c r="T2779" s="548"/>
      <c r="U2779" s="99"/>
    </row>
    <row r="2780" spans="1:21" ht="19.5" customHeight="1">
      <c r="A2780" s="545">
        <v>3632</v>
      </c>
      <c r="B2780" s="545" t="s">
        <v>3634</v>
      </c>
      <c r="C2780" s="545" t="s">
        <v>216</v>
      </c>
      <c r="D2780" s="546"/>
      <c r="E2780" s="171" t="str">
        <f t="shared" si="43"/>
        <v>1900</v>
      </c>
      <c r="F2780" s="547">
        <v>0</v>
      </c>
      <c r="G2780" s="548">
        <v>0</v>
      </c>
      <c r="H2780" s="547">
        <v>0</v>
      </c>
      <c r="I2780" s="545" t="s">
        <v>12752</v>
      </c>
      <c r="J2780" s="545"/>
      <c r="K2780" s="545" t="s">
        <v>13413</v>
      </c>
      <c r="L2780" s="545" t="s">
        <v>16413</v>
      </c>
      <c r="M2780" s="548" t="s">
        <v>13758</v>
      </c>
      <c r="N2780" s="545" t="s">
        <v>22190</v>
      </c>
      <c r="O2780" s="545" t="s">
        <v>16414</v>
      </c>
      <c r="P2780" s="549">
        <v>2997</v>
      </c>
      <c r="Q2780" s="549">
        <v>1</v>
      </c>
      <c r="R2780" s="549">
        <v>167</v>
      </c>
      <c r="S2780" s="548"/>
      <c r="T2780" s="548">
        <v>183</v>
      </c>
      <c r="U2780" s="99"/>
    </row>
    <row r="2781" spans="1:21" ht="19.5" customHeight="1">
      <c r="A2781" s="545">
        <v>3633</v>
      </c>
      <c r="B2781" s="545" t="s">
        <v>11123</v>
      </c>
      <c r="C2781" s="545" t="s">
        <v>216</v>
      </c>
      <c r="D2781" s="546"/>
      <c r="E2781" s="171" t="str">
        <f t="shared" si="43"/>
        <v>1900</v>
      </c>
      <c r="F2781" s="547">
        <v>0</v>
      </c>
      <c r="G2781" s="548">
        <v>0</v>
      </c>
      <c r="H2781" s="547">
        <v>0</v>
      </c>
      <c r="I2781" s="545" t="s">
        <v>12752</v>
      </c>
      <c r="J2781" s="545"/>
      <c r="K2781" s="545" t="s">
        <v>13413</v>
      </c>
      <c r="L2781" s="545" t="s">
        <v>16415</v>
      </c>
      <c r="M2781" s="548" t="s">
        <v>13758</v>
      </c>
      <c r="N2781" s="545" t="s">
        <v>22190</v>
      </c>
      <c r="O2781" s="545" t="s">
        <v>16416</v>
      </c>
      <c r="P2781" s="549">
        <v>2998</v>
      </c>
      <c r="Q2781" s="549">
        <v>1</v>
      </c>
      <c r="R2781" s="549">
        <v>167</v>
      </c>
      <c r="S2781" s="548"/>
      <c r="T2781" s="548">
        <v>183</v>
      </c>
      <c r="U2781" s="99"/>
    </row>
    <row r="2782" spans="1:21" ht="19.5" customHeight="1">
      <c r="A2782" s="545">
        <v>3634</v>
      </c>
      <c r="B2782" s="545" t="s">
        <v>3561</v>
      </c>
      <c r="C2782" s="545" t="s">
        <v>221</v>
      </c>
      <c r="D2782" s="546">
        <v>44585</v>
      </c>
      <c r="E2782" s="171" t="str">
        <f t="shared" si="43"/>
        <v>2022</v>
      </c>
      <c r="F2782" s="547">
        <v>7555</v>
      </c>
      <c r="G2782" s="548">
        <v>0</v>
      </c>
      <c r="H2782" s="547">
        <v>7555</v>
      </c>
      <c r="I2782" s="545" t="s">
        <v>12647</v>
      </c>
      <c r="J2782" s="545" t="s">
        <v>13297</v>
      </c>
      <c r="K2782" s="545" t="s">
        <v>13413</v>
      </c>
      <c r="L2782" s="545" t="s">
        <v>13413</v>
      </c>
      <c r="M2782" s="548" t="s">
        <v>13758</v>
      </c>
      <c r="N2782" s="545" t="s">
        <v>13413</v>
      </c>
      <c r="O2782" s="545" t="s">
        <v>16417</v>
      </c>
      <c r="P2782" s="549">
        <v>2999</v>
      </c>
      <c r="Q2782" s="549">
        <v>1</v>
      </c>
      <c r="R2782" s="549">
        <v>26</v>
      </c>
      <c r="S2782" s="548">
        <v>2257</v>
      </c>
      <c r="T2782" s="548"/>
      <c r="U2782" s="99"/>
    </row>
    <row r="2783" spans="1:21" ht="19.5" customHeight="1">
      <c r="A2783" s="545">
        <v>3636</v>
      </c>
      <c r="B2783" s="545" t="s">
        <v>12515</v>
      </c>
      <c r="C2783" s="545" t="s">
        <v>221</v>
      </c>
      <c r="D2783" s="546">
        <v>46066</v>
      </c>
      <c r="E2783" s="171" t="str">
        <f t="shared" si="43"/>
        <v>2026</v>
      </c>
      <c r="F2783" s="547">
        <v>1085.01</v>
      </c>
      <c r="G2783" s="548">
        <v>0.19</v>
      </c>
      <c r="H2783" s="547">
        <v>911.77</v>
      </c>
      <c r="I2783" s="545" t="s">
        <v>12659</v>
      </c>
      <c r="J2783" s="545" t="s">
        <v>13296</v>
      </c>
      <c r="K2783" s="545" t="s">
        <v>13413</v>
      </c>
      <c r="L2783" s="545" t="s">
        <v>13413</v>
      </c>
      <c r="M2783" s="548" t="s">
        <v>13758</v>
      </c>
      <c r="N2783" s="545" t="s">
        <v>13413</v>
      </c>
      <c r="O2783" s="545" t="s">
        <v>13413</v>
      </c>
      <c r="P2783" s="549">
        <v>3000</v>
      </c>
      <c r="Q2783" s="549">
        <v>1</v>
      </c>
      <c r="R2783" s="549">
        <v>116</v>
      </c>
      <c r="S2783" s="548">
        <v>2218</v>
      </c>
      <c r="T2783" s="548"/>
      <c r="U2783" s="99"/>
    </row>
    <row r="2784" spans="1:21" ht="19.5" customHeight="1">
      <c r="A2784" s="545">
        <v>3637</v>
      </c>
      <c r="B2784" s="545" t="s">
        <v>12224</v>
      </c>
      <c r="C2784" s="545" t="s">
        <v>209</v>
      </c>
      <c r="D2784" s="546">
        <v>46052</v>
      </c>
      <c r="E2784" s="171" t="str">
        <f t="shared" si="43"/>
        <v>2026</v>
      </c>
      <c r="F2784" s="547">
        <v>2042</v>
      </c>
      <c r="G2784" s="548">
        <v>0.19</v>
      </c>
      <c r="H2784" s="547">
        <v>1715.97</v>
      </c>
      <c r="I2784" s="545" t="s">
        <v>12756</v>
      </c>
      <c r="J2784" s="545" t="s">
        <v>13307</v>
      </c>
      <c r="K2784" s="545" t="s">
        <v>16418</v>
      </c>
      <c r="L2784" s="545" t="s">
        <v>13413</v>
      </c>
      <c r="M2784" s="548" t="s">
        <v>13758</v>
      </c>
      <c r="N2784" s="545" t="s">
        <v>13413</v>
      </c>
      <c r="O2784" s="545" t="s">
        <v>16419</v>
      </c>
      <c r="P2784" s="549">
        <v>3001</v>
      </c>
      <c r="Q2784" s="549">
        <v>1</v>
      </c>
      <c r="R2784" s="549">
        <v>34</v>
      </c>
      <c r="S2784" s="548">
        <v>2228</v>
      </c>
      <c r="T2784" s="548"/>
      <c r="U2784" s="99"/>
    </row>
    <row r="2785" spans="1:21" ht="19.5" customHeight="1">
      <c r="A2785" s="545">
        <v>3638</v>
      </c>
      <c r="B2785" s="545" t="s">
        <v>3482</v>
      </c>
      <c r="C2785" s="545" t="s">
        <v>216</v>
      </c>
      <c r="D2785" s="546"/>
      <c r="E2785" s="171" t="str">
        <f t="shared" si="43"/>
        <v>1900</v>
      </c>
      <c r="F2785" s="547">
        <v>0</v>
      </c>
      <c r="G2785" s="548">
        <v>0</v>
      </c>
      <c r="H2785" s="547">
        <v>0</v>
      </c>
      <c r="I2785" s="545" t="s">
        <v>12753</v>
      </c>
      <c r="J2785" s="545"/>
      <c r="K2785" s="545" t="s">
        <v>13413</v>
      </c>
      <c r="L2785" s="545" t="s">
        <v>16420</v>
      </c>
      <c r="M2785" s="548" t="s">
        <v>13758</v>
      </c>
      <c r="N2785" s="545" t="s">
        <v>13413</v>
      </c>
      <c r="O2785" s="545" t="s">
        <v>13413</v>
      </c>
      <c r="P2785" s="549">
        <v>3002</v>
      </c>
      <c r="Q2785" s="549">
        <v>1</v>
      </c>
      <c r="R2785" s="549">
        <v>165</v>
      </c>
      <c r="S2785" s="548"/>
      <c r="T2785" s="548"/>
      <c r="U2785" s="99"/>
    </row>
    <row r="2786" spans="1:21" ht="19.5" customHeight="1">
      <c r="A2786" s="545">
        <v>3639</v>
      </c>
      <c r="B2786" s="545" t="s">
        <v>7310</v>
      </c>
      <c r="C2786" s="545" t="s">
        <v>903</v>
      </c>
      <c r="D2786" s="546">
        <v>46052</v>
      </c>
      <c r="E2786" s="171" t="str">
        <f t="shared" si="43"/>
        <v>2026</v>
      </c>
      <c r="F2786" s="547">
        <v>16713</v>
      </c>
      <c r="G2786" s="548">
        <v>0</v>
      </c>
      <c r="H2786" s="547">
        <v>16713</v>
      </c>
      <c r="I2786" s="545" t="s">
        <v>12653</v>
      </c>
      <c r="J2786" s="545" t="s">
        <v>13299</v>
      </c>
      <c r="K2786" s="545" t="s">
        <v>16421</v>
      </c>
      <c r="L2786" s="545" t="s">
        <v>13413</v>
      </c>
      <c r="M2786" s="548" t="s">
        <v>13813</v>
      </c>
      <c r="N2786" s="545" t="s">
        <v>13413</v>
      </c>
      <c r="O2786" s="545" t="s">
        <v>13413</v>
      </c>
      <c r="P2786" s="549">
        <v>3003</v>
      </c>
      <c r="Q2786" s="549">
        <v>3</v>
      </c>
      <c r="R2786" s="549">
        <v>160</v>
      </c>
      <c r="S2786" s="548">
        <v>443</v>
      </c>
      <c r="T2786" s="548"/>
      <c r="U2786" s="99"/>
    </row>
    <row r="2787" spans="1:21" ht="19.5" customHeight="1">
      <c r="A2787" s="545">
        <v>3640</v>
      </c>
      <c r="B2787" s="545" t="s">
        <v>11122</v>
      </c>
      <c r="C2787" s="545" t="s">
        <v>216</v>
      </c>
      <c r="D2787" s="546"/>
      <c r="E2787" s="171" t="str">
        <f t="shared" si="43"/>
        <v>1900</v>
      </c>
      <c r="F2787" s="547">
        <v>0</v>
      </c>
      <c r="G2787" s="548">
        <v>0</v>
      </c>
      <c r="H2787" s="547">
        <v>0</v>
      </c>
      <c r="I2787" s="545" t="s">
        <v>12686</v>
      </c>
      <c r="J2787" s="545"/>
      <c r="K2787" s="545" t="s">
        <v>13413</v>
      </c>
      <c r="L2787" s="545" t="s">
        <v>16422</v>
      </c>
      <c r="M2787" s="548" t="s">
        <v>13758</v>
      </c>
      <c r="N2787" s="545" t="s">
        <v>13413</v>
      </c>
      <c r="O2787" s="545" t="s">
        <v>13413</v>
      </c>
      <c r="P2787" s="549">
        <v>3004</v>
      </c>
      <c r="Q2787" s="549">
        <v>1</v>
      </c>
      <c r="R2787" s="549">
        <v>131</v>
      </c>
      <c r="S2787" s="548"/>
      <c r="T2787" s="548"/>
      <c r="U2787" s="99"/>
    </row>
    <row r="2788" spans="1:21" ht="19.5" customHeight="1">
      <c r="A2788" s="545">
        <v>3641</v>
      </c>
      <c r="B2788" s="545" t="s">
        <v>3705</v>
      </c>
      <c r="C2788" s="545" t="s">
        <v>206</v>
      </c>
      <c r="D2788" s="546">
        <v>45708</v>
      </c>
      <c r="E2788" s="171" t="str">
        <f t="shared" si="43"/>
        <v>2025</v>
      </c>
      <c r="F2788" s="547">
        <v>32.64</v>
      </c>
      <c r="G2788" s="548">
        <v>0.19</v>
      </c>
      <c r="H2788" s="547">
        <v>27.43</v>
      </c>
      <c r="I2788" s="545" t="s">
        <v>12747</v>
      </c>
      <c r="J2788" s="545" t="s">
        <v>13307</v>
      </c>
      <c r="K2788" s="545" t="s">
        <v>13413</v>
      </c>
      <c r="L2788" s="545" t="s">
        <v>13413</v>
      </c>
      <c r="M2788" s="548" t="s">
        <v>15540</v>
      </c>
      <c r="N2788" s="545" t="s">
        <v>13413</v>
      </c>
      <c r="O2788" s="545" t="s">
        <v>13413</v>
      </c>
      <c r="P2788" s="549">
        <v>3005</v>
      </c>
      <c r="Q2788" s="549">
        <v>4</v>
      </c>
      <c r="R2788" s="549">
        <v>28</v>
      </c>
      <c r="S2788" s="548">
        <v>2228</v>
      </c>
      <c r="T2788" s="548"/>
      <c r="U2788" s="99"/>
    </row>
    <row r="2789" spans="1:21" ht="19.5" customHeight="1">
      <c r="A2789" s="545">
        <v>3642</v>
      </c>
      <c r="B2789" s="545" t="s">
        <v>13578</v>
      </c>
      <c r="C2789" s="545" t="s">
        <v>903</v>
      </c>
      <c r="D2789" s="546">
        <v>46056</v>
      </c>
      <c r="E2789" s="171" t="str">
        <f t="shared" si="43"/>
        <v>2026</v>
      </c>
      <c r="F2789" s="547">
        <v>14200</v>
      </c>
      <c r="G2789" s="548">
        <v>0</v>
      </c>
      <c r="H2789" s="547">
        <v>14200</v>
      </c>
      <c r="I2789" s="545" t="s">
        <v>12653</v>
      </c>
      <c r="J2789" s="545" t="s">
        <v>13299</v>
      </c>
      <c r="K2789" s="545" t="s">
        <v>16423</v>
      </c>
      <c r="L2789" s="545" t="s">
        <v>13413</v>
      </c>
      <c r="M2789" s="548" t="s">
        <v>13813</v>
      </c>
      <c r="N2789" s="545" t="s">
        <v>13413</v>
      </c>
      <c r="O2789" s="545" t="s">
        <v>13413</v>
      </c>
      <c r="P2789" s="549">
        <v>3006</v>
      </c>
      <c r="Q2789" s="549">
        <v>3</v>
      </c>
      <c r="R2789" s="549">
        <v>160</v>
      </c>
      <c r="S2789" s="548">
        <v>443</v>
      </c>
      <c r="T2789" s="548"/>
      <c r="U2789" s="99"/>
    </row>
    <row r="2790" spans="1:21" ht="19.5" customHeight="1">
      <c r="A2790" s="545">
        <v>3643</v>
      </c>
      <c r="B2790" s="545" t="s">
        <v>7309</v>
      </c>
      <c r="C2790" s="545" t="s">
        <v>903</v>
      </c>
      <c r="D2790" s="546">
        <v>46052</v>
      </c>
      <c r="E2790" s="171" t="str">
        <f t="shared" si="43"/>
        <v>2026</v>
      </c>
      <c r="F2790" s="547">
        <v>23858</v>
      </c>
      <c r="G2790" s="548">
        <v>0</v>
      </c>
      <c r="H2790" s="547">
        <v>23858</v>
      </c>
      <c r="I2790" s="545" t="s">
        <v>12653</v>
      </c>
      <c r="J2790" s="545" t="s">
        <v>13299</v>
      </c>
      <c r="K2790" s="545" t="s">
        <v>16424</v>
      </c>
      <c r="L2790" s="545" t="s">
        <v>13413</v>
      </c>
      <c r="M2790" s="548" t="s">
        <v>13813</v>
      </c>
      <c r="N2790" s="545" t="s">
        <v>13413</v>
      </c>
      <c r="O2790" s="545" t="s">
        <v>13413</v>
      </c>
      <c r="P2790" s="549">
        <v>3007</v>
      </c>
      <c r="Q2790" s="549">
        <v>3</v>
      </c>
      <c r="R2790" s="549">
        <v>160</v>
      </c>
      <c r="S2790" s="548">
        <v>443</v>
      </c>
      <c r="T2790" s="548"/>
      <c r="U2790" s="99"/>
    </row>
    <row r="2791" spans="1:21" ht="19.5" customHeight="1">
      <c r="A2791" s="545">
        <v>3644</v>
      </c>
      <c r="B2791" s="545" t="s">
        <v>3888</v>
      </c>
      <c r="C2791" s="545" t="s">
        <v>216</v>
      </c>
      <c r="D2791" s="546">
        <v>46052</v>
      </c>
      <c r="E2791" s="171" t="str">
        <f t="shared" si="43"/>
        <v>2026</v>
      </c>
      <c r="F2791" s="547">
        <v>4350</v>
      </c>
      <c r="G2791" s="548">
        <v>0.19</v>
      </c>
      <c r="H2791" s="547">
        <v>3655.46</v>
      </c>
      <c r="I2791" s="545" t="s">
        <v>12754</v>
      </c>
      <c r="J2791" s="545" t="s">
        <v>13307</v>
      </c>
      <c r="K2791" s="545" t="s">
        <v>16425</v>
      </c>
      <c r="L2791" s="545" t="s">
        <v>13413</v>
      </c>
      <c r="M2791" s="548" t="s">
        <v>13758</v>
      </c>
      <c r="N2791" s="545" t="s">
        <v>13413</v>
      </c>
      <c r="O2791" s="545" t="s">
        <v>13413</v>
      </c>
      <c r="P2791" s="549">
        <v>3008</v>
      </c>
      <c r="Q2791" s="549">
        <v>1</v>
      </c>
      <c r="R2791" s="549">
        <v>33</v>
      </c>
      <c r="S2791" s="548">
        <v>2228</v>
      </c>
      <c r="T2791" s="548"/>
      <c r="U2791" s="99"/>
    </row>
    <row r="2792" spans="1:21" ht="19.5" customHeight="1">
      <c r="A2792" s="545">
        <v>3646</v>
      </c>
      <c r="B2792" s="545" t="s">
        <v>426</v>
      </c>
      <c r="C2792" s="545" t="s">
        <v>311</v>
      </c>
      <c r="D2792" s="546"/>
      <c r="E2792" s="171" t="str">
        <f t="shared" si="43"/>
        <v>1900</v>
      </c>
      <c r="F2792" s="547">
        <v>0</v>
      </c>
      <c r="G2792" s="548">
        <v>0</v>
      </c>
      <c r="H2792" s="547">
        <v>0</v>
      </c>
      <c r="I2792" s="545" t="s">
        <v>12654</v>
      </c>
      <c r="J2792" s="545"/>
      <c r="K2792" s="545" t="s">
        <v>13413</v>
      </c>
      <c r="L2792" s="545" t="s">
        <v>13413</v>
      </c>
      <c r="M2792" s="548" t="s">
        <v>13758</v>
      </c>
      <c r="N2792" s="545" t="s">
        <v>13413</v>
      </c>
      <c r="O2792" s="545" t="s">
        <v>13413</v>
      </c>
      <c r="P2792" s="549">
        <v>3009</v>
      </c>
      <c r="Q2792" s="549">
        <v>1</v>
      </c>
      <c r="R2792" s="549">
        <v>2</v>
      </c>
      <c r="S2792" s="548"/>
      <c r="T2792" s="548"/>
      <c r="U2792" s="99"/>
    </row>
    <row r="2793" spans="1:21" ht="19.5" customHeight="1">
      <c r="A2793" s="545">
        <v>3648</v>
      </c>
      <c r="B2793" s="545" t="s">
        <v>1193</v>
      </c>
      <c r="C2793" s="545" t="s">
        <v>216</v>
      </c>
      <c r="D2793" s="546"/>
      <c r="E2793" s="171" t="str">
        <f t="shared" si="43"/>
        <v>1900</v>
      </c>
      <c r="F2793" s="547">
        <v>0</v>
      </c>
      <c r="G2793" s="548">
        <v>0</v>
      </c>
      <c r="H2793" s="547">
        <v>0</v>
      </c>
      <c r="I2793" s="545" t="s">
        <v>12658</v>
      </c>
      <c r="J2793" s="545"/>
      <c r="K2793" s="545" t="s">
        <v>13413</v>
      </c>
      <c r="L2793" s="545" t="s">
        <v>16426</v>
      </c>
      <c r="M2793" s="548" t="s">
        <v>13758</v>
      </c>
      <c r="N2793" s="545" t="s">
        <v>13413</v>
      </c>
      <c r="O2793" s="545" t="s">
        <v>13413</v>
      </c>
      <c r="P2793" s="549">
        <v>3010</v>
      </c>
      <c r="Q2793" s="549">
        <v>1</v>
      </c>
      <c r="R2793" s="549">
        <v>9</v>
      </c>
      <c r="S2793" s="548"/>
      <c r="T2793" s="548"/>
      <c r="U2793" s="99"/>
    </row>
    <row r="2794" spans="1:21" ht="19.5" customHeight="1">
      <c r="A2794" s="545">
        <v>3649</v>
      </c>
      <c r="B2794" s="545" t="s">
        <v>1190</v>
      </c>
      <c r="C2794" s="545" t="s">
        <v>216</v>
      </c>
      <c r="D2794" s="546"/>
      <c r="E2794" s="171" t="str">
        <f t="shared" si="43"/>
        <v>1900</v>
      </c>
      <c r="F2794" s="547">
        <v>0</v>
      </c>
      <c r="G2794" s="548">
        <v>0</v>
      </c>
      <c r="H2794" s="547">
        <v>0</v>
      </c>
      <c r="I2794" s="545" t="s">
        <v>12658</v>
      </c>
      <c r="J2794" s="545"/>
      <c r="K2794" s="545" t="s">
        <v>13413</v>
      </c>
      <c r="L2794" s="545" t="s">
        <v>16426</v>
      </c>
      <c r="M2794" s="548" t="s">
        <v>13758</v>
      </c>
      <c r="N2794" s="545" t="s">
        <v>13413</v>
      </c>
      <c r="O2794" s="545" t="s">
        <v>13413</v>
      </c>
      <c r="P2794" s="549">
        <v>3011</v>
      </c>
      <c r="Q2794" s="549">
        <v>1</v>
      </c>
      <c r="R2794" s="549">
        <v>9</v>
      </c>
      <c r="S2794" s="548"/>
      <c r="T2794" s="548"/>
      <c r="U2794" s="99"/>
    </row>
    <row r="2795" spans="1:21" ht="19.5" customHeight="1">
      <c r="A2795" s="545">
        <v>3650</v>
      </c>
      <c r="B2795" s="545" t="s">
        <v>1181</v>
      </c>
      <c r="C2795" s="545" t="s">
        <v>216</v>
      </c>
      <c r="D2795" s="546"/>
      <c r="E2795" s="171" t="str">
        <f t="shared" si="43"/>
        <v>1900</v>
      </c>
      <c r="F2795" s="547">
        <v>0</v>
      </c>
      <c r="G2795" s="548">
        <v>0</v>
      </c>
      <c r="H2795" s="547">
        <v>0</v>
      </c>
      <c r="I2795" s="545" t="s">
        <v>12658</v>
      </c>
      <c r="J2795" s="545"/>
      <c r="K2795" s="545" t="s">
        <v>13413</v>
      </c>
      <c r="L2795" s="545" t="s">
        <v>16426</v>
      </c>
      <c r="M2795" s="548" t="s">
        <v>13758</v>
      </c>
      <c r="N2795" s="545" t="s">
        <v>13413</v>
      </c>
      <c r="O2795" s="545" t="s">
        <v>13413</v>
      </c>
      <c r="P2795" s="549">
        <v>3012</v>
      </c>
      <c r="Q2795" s="549">
        <v>1</v>
      </c>
      <c r="R2795" s="549">
        <v>9</v>
      </c>
      <c r="S2795" s="548"/>
      <c r="T2795" s="548"/>
      <c r="U2795" s="99"/>
    </row>
    <row r="2796" spans="1:21" ht="19.5" customHeight="1">
      <c r="A2796" s="545">
        <v>3651</v>
      </c>
      <c r="B2796" s="545" t="s">
        <v>1192</v>
      </c>
      <c r="C2796" s="545" t="s">
        <v>216</v>
      </c>
      <c r="D2796" s="546"/>
      <c r="E2796" s="171" t="str">
        <f t="shared" si="43"/>
        <v>1900</v>
      </c>
      <c r="F2796" s="547">
        <v>0</v>
      </c>
      <c r="G2796" s="548">
        <v>0</v>
      </c>
      <c r="H2796" s="547">
        <v>0</v>
      </c>
      <c r="I2796" s="545" t="s">
        <v>12658</v>
      </c>
      <c r="J2796" s="545"/>
      <c r="K2796" s="545" t="s">
        <v>13413</v>
      </c>
      <c r="L2796" s="545" t="s">
        <v>16426</v>
      </c>
      <c r="M2796" s="548" t="s">
        <v>13758</v>
      </c>
      <c r="N2796" s="545" t="s">
        <v>13413</v>
      </c>
      <c r="O2796" s="545" t="s">
        <v>13413</v>
      </c>
      <c r="P2796" s="549">
        <v>3013</v>
      </c>
      <c r="Q2796" s="549">
        <v>1</v>
      </c>
      <c r="R2796" s="549">
        <v>9</v>
      </c>
      <c r="S2796" s="548"/>
      <c r="T2796" s="548"/>
      <c r="U2796" s="99"/>
    </row>
    <row r="2797" spans="1:21" ht="19.5" customHeight="1">
      <c r="A2797" s="545">
        <v>3652</v>
      </c>
      <c r="B2797" s="545" t="s">
        <v>1195</v>
      </c>
      <c r="C2797" s="545" t="s">
        <v>216</v>
      </c>
      <c r="D2797" s="546"/>
      <c r="E2797" s="171" t="str">
        <f t="shared" si="43"/>
        <v>1900</v>
      </c>
      <c r="F2797" s="547">
        <v>0</v>
      </c>
      <c r="G2797" s="548">
        <v>0</v>
      </c>
      <c r="H2797" s="547">
        <v>0</v>
      </c>
      <c r="I2797" s="545" t="s">
        <v>12658</v>
      </c>
      <c r="J2797" s="545"/>
      <c r="K2797" s="545" t="s">
        <v>13413</v>
      </c>
      <c r="L2797" s="545" t="s">
        <v>16426</v>
      </c>
      <c r="M2797" s="548" t="s">
        <v>13758</v>
      </c>
      <c r="N2797" s="545" t="s">
        <v>13413</v>
      </c>
      <c r="O2797" s="545" t="s">
        <v>13413</v>
      </c>
      <c r="P2797" s="549">
        <v>3014</v>
      </c>
      <c r="Q2797" s="549">
        <v>1</v>
      </c>
      <c r="R2797" s="549">
        <v>9</v>
      </c>
      <c r="S2797" s="548"/>
      <c r="T2797" s="548"/>
      <c r="U2797" s="99"/>
    </row>
    <row r="2798" spans="1:21" ht="19.5" customHeight="1">
      <c r="A2798" s="545">
        <v>3653</v>
      </c>
      <c r="B2798" s="545" t="s">
        <v>2161</v>
      </c>
      <c r="C2798" s="545" t="s">
        <v>216</v>
      </c>
      <c r="D2798" s="546"/>
      <c r="E2798" s="171" t="str">
        <f t="shared" si="43"/>
        <v>1900</v>
      </c>
      <c r="F2798" s="547">
        <v>0</v>
      </c>
      <c r="G2798" s="548">
        <v>0</v>
      </c>
      <c r="H2798" s="547">
        <v>0</v>
      </c>
      <c r="I2798" s="545" t="s">
        <v>12686</v>
      </c>
      <c r="J2798" s="545"/>
      <c r="K2798" s="545" t="s">
        <v>13413</v>
      </c>
      <c r="L2798" s="545" t="s">
        <v>16422</v>
      </c>
      <c r="M2798" s="548" t="s">
        <v>13758</v>
      </c>
      <c r="N2798" s="545" t="s">
        <v>13413</v>
      </c>
      <c r="O2798" s="545" t="s">
        <v>13413</v>
      </c>
      <c r="P2798" s="549">
        <v>3015</v>
      </c>
      <c r="Q2798" s="549">
        <v>1</v>
      </c>
      <c r="R2798" s="549">
        <v>131</v>
      </c>
      <c r="S2798" s="548"/>
      <c r="T2798" s="548"/>
      <c r="U2798" s="99"/>
    </row>
    <row r="2799" spans="1:21" ht="19.5" customHeight="1">
      <c r="A2799" s="545">
        <v>3655</v>
      </c>
      <c r="B2799" s="545" t="s">
        <v>11121</v>
      </c>
      <c r="C2799" s="545" t="s">
        <v>216</v>
      </c>
      <c r="D2799" s="546"/>
      <c r="E2799" s="171" t="str">
        <f t="shared" si="43"/>
        <v>1900</v>
      </c>
      <c r="F2799" s="547">
        <v>0</v>
      </c>
      <c r="G2799" s="548">
        <v>0</v>
      </c>
      <c r="H2799" s="547">
        <v>0</v>
      </c>
      <c r="I2799" s="545" t="s">
        <v>12658</v>
      </c>
      <c r="J2799" s="545"/>
      <c r="K2799" s="545" t="s">
        <v>13413</v>
      </c>
      <c r="L2799" s="545" t="s">
        <v>16426</v>
      </c>
      <c r="M2799" s="548" t="s">
        <v>13758</v>
      </c>
      <c r="N2799" s="545" t="s">
        <v>13413</v>
      </c>
      <c r="O2799" s="545" t="s">
        <v>13413</v>
      </c>
      <c r="P2799" s="549">
        <v>3016</v>
      </c>
      <c r="Q2799" s="549">
        <v>1</v>
      </c>
      <c r="R2799" s="549">
        <v>9</v>
      </c>
      <c r="S2799" s="548"/>
      <c r="T2799" s="548"/>
      <c r="U2799" s="99"/>
    </row>
    <row r="2800" spans="1:21" ht="19.5" customHeight="1">
      <c r="A2800" s="545">
        <v>3656</v>
      </c>
      <c r="B2800" s="545" t="s">
        <v>1154</v>
      </c>
      <c r="C2800" s="545" t="s">
        <v>216</v>
      </c>
      <c r="D2800" s="546"/>
      <c r="E2800" s="171" t="str">
        <f t="shared" si="43"/>
        <v>1900</v>
      </c>
      <c r="F2800" s="547">
        <v>0</v>
      </c>
      <c r="G2800" s="548">
        <v>0</v>
      </c>
      <c r="H2800" s="547">
        <v>0</v>
      </c>
      <c r="I2800" s="545" t="s">
        <v>12658</v>
      </c>
      <c r="J2800" s="545"/>
      <c r="K2800" s="545" t="s">
        <v>13413</v>
      </c>
      <c r="L2800" s="545" t="s">
        <v>16426</v>
      </c>
      <c r="M2800" s="548" t="s">
        <v>13758</v>
      </c>
      <c r="N2800" s="545" t="s">
        <v>13413</v>
      </c>
      <c r="O2800" s="545" t="s">
        <v>13413</v>
      </c>
      <c r="P2800" s="549">
        <v>3017</v>
      </c>
      <c r="Q2800" s="549">
        <v>1</v>
      </c>
      <c r="R2800" s="549">
        <v>9</v>
      </c>
      <c r="S2800" s="548"/>
      <c r="T2800" s="548"/>
      <c r="U2800" s="99"/>
    </row>
    <row r="2801" spans="1:21" ht="19.5" customHeight="1">
      <c r="A2801" s="545">
        <v>3657</v>
      </c>
      <c r="B2801" s="545" t="s">
        <v>1183</v>
      </c>
      <c r="C2801" s="545" t="s">
        <v>216</v>
      </c>
      <c r="D2801" s="546"/>
      <c r="E2801" s="171" t="str">
        <f t="shared" si="43"/>
        <v>1900</v>
      </c>
      <c r="F2801" s="547">
        <v>0</v>
      </c>
      <c r="G2801" s="548">
        <v>0</v>
      </c>
      <c r="H2801" s="547">
        <v>0</v>
      </c>
      <c r="I2801" s="545" t="s">
        <v>12658</v>
      </c>
      <c r="J2801" s="545"/>
      <c r="K2801" s="545" t="s">
        <v>13413</v>
      </c>
      <c r="L2801" s="545" t="s">
        <v>16426</v>
      </c>
      <c r="M2801" s="548" t="s">
        <v>13758</v>
      </c>
      <c r="N2801" s="545" t="s">
        <v>13413</v>
      </c>
      <c r="O2801" s="545" t="s">
        <v>13413</v>
      </c>
      <c r="P2801" s="549">
        <v>3018</v>
      </c>
      <c r="Q2801" s="549">
        <v>1</v>
      </c>
      <c r="R2801" s="549">
        <v>9</v>
      </c>
      <c r="S2801" s="548"/>
      <c r="T2801" s="548"/>
      <c r="U2801" s="99"/>
    </row>
    <row r="2802" spans="1:21" ht="19.5" customHeight="1">
      <c r="A2802" s="545">
        <v>3658</v>
      </c>
      <c r="B2802" s="545" t="s">
        <v>1191</v>
      </c>
      <c r="C2802" s="545" t="s">
        <v>216</v>
      </c>
      <c r="D2802" s="546"/>
      <c r="E2802" s="171" t="str">
        <f t="shared" si="43"/>
        <v>1900</v>
      </c>
      <c r="F2802" s="547">
        <v>0</v>
      </c>
      <c r="G2802" s="548">
        <v>0</v>
      </c>
      <c r="H2802" s="547">
        <v>0</v>
      </c>
      <c r="I2802" s="545" t="s">
        <v>12658</v>
      </c>
      <c r="J2802" s="545"/>
      <c r="K2802" s="545" t="s">
        <v>13413</v>
      </c>
      <c r="L2802" s="545" t="s">
        <v>16427</v>
      </c>
      <c r="M2802" s="548" t="s">
        <v>13758</v>
      </c>
      <c r="N2802" s="545" t="s">
        <v>13413</v>
      </c>
      <c r="O2802" s="545" t="s">
        <v>13413</v>
      </c>
      <c r="P2802" s="549">
        <v>3019</v>
      </c>
      <c r="Q2802" s="549">
        <v>1</v>
      </c>
      <c r="R2802" s="549">
        <v>9</v>
      </c>
      <c r="S2802" s="548"/>
      <c r="T2802" s="548"/>
      <c r="U2802" s="99"/>
    </row>
    <row r="2803" spans="1:21" ht="19.5" customHeight="1">
      <c r="A2803" s="545">
        <v>3659</v>
      </c>
      <c r="B2803" s="545" t="s">
        <v>1180</v>
      </c>
      <c r="C2803" s="545" t="s">
        <v>216</v>
      </c>
      <c r="D2803" s="546"/>
      <c r="E2803" s="171" t="str">
        <f t="shared" si="43"/>
        <v>1900</v>
      </c>
      <c r="F2803" s="547">
        <v>0</v>
      </c>
      <c r="G2803" s="548">
        <v>0</v>
      </c>
      <c r="H2803" s="547">
        <v>0</v>
      </c>
      <c r="I2803" s="545" t="s">
        <v>12658</v>
      </c>
      <c r="J2803" s="545"/>
      <c r="K2803" s="545" t="s">
        <v>13413</v>
      </c>
      <c r="L2803" s="545" t="s">
        <v>16426</v>
      </c>
      <c r="M2803" s="548" t="s">
        <v>13758</v>
      </c>
      <c r="N2803" s="545" t="s">
        <v>13413</v>
      </c>
      <c r="O2803" s="545" t="s">
        <v>13413</v>
      </c>
      <c r="P2803" s="549">
        <v>3020</v>
      </c>
      <c r="Q2803" s="549">
        <v>1</v>
      </c>
      <c r="R2803" s="549">
        <v>9</v>
      </c>
      <c r="S2803" s="548"/>
      <c r="T2803" s="548"/>
      <c r="U2803" s="99"/>
    </row>
    <row r="2804" spans="1:21" ht="19.5" customHeight="1">
      <c r="A2804" s="545">
        <v>3660</v>
      </c>
      <c r="B2804" s="545" t="s">
        <v>11120</v>
      </c>
      <c r="C2804" s="545" t="s">
        <v>216</v>
      </c>
      <c r="D2804" s="546"/>
      <c r="E2804" s="171" t="str">
        <f t="shared" si="43"/>
        <v>1900</v>
      </c>
      <c r="F2804" s="547">
        <v>0</v>
      </c>
      <c r="G2804" s="548">
        <v>0</v>
      </c>
      <c r="H2804" s="547">
        <v>0</v>
      </c>
      <c r="I2804" s="545" t="s">
        <v>12686</v>
      </c>
      <c r="J2804" s="545"/>
      <c r="K2804" s="545" t="s">
        <v>13413</v>
      </c>
      <c r="L2804" s="545" t="s">
        <v>16428</v>
      </c>
      <c r="M2804" s="548" t="s">
        <v>13758</v>
      </c>
      <c r="N2804" s="545" t="s">
        <v>13413</v>
      </c>
      <c r="O2804" s="545" t="s">
        <v>13413</v>
      </c>
      <c r="P2804" s="549">
        <v>3021</v>
      </c>
      <c r="Q2804" s="549">
        <v>1</v>
      </c>
      <c r="R2804" s="549">
        <v>131</v>
      </c>
      <c r="S2804" s="548"/>
      <c r="T2804" s="548"/>
      <c r="U2804" s="99"/>
    </row>
    <row r="2805" spans="1:21" ht="19.5" customHeight="1">
      <c r="A2805" s="545">
        <v>3661</v>
      </c>
      <c r="B2805" s="545" t="s">
        <v>1194</v>
      </c>
      <c r="C2805" s="545" t="s">
        <v>216</v>
      </c>
      <c r="D2805" s="546"/>
      <c r="E2805" s="171" t="str">
        <f t="shared" si="43"/>
        <v>1900</v>
      </c>
      <c r="F2805" s="547">
        <v>0</v>
      </c>
      <c r="G2805" s="548">
        <v>0</v>
      </c>
      <c r="H2805" s="547">
        <v>0</v>
      </c>
      <c r="I2805" s="545" t="s">
        <v>12658</v>
      </c>
      <c r="J2805" s="545"/>
      <c r="K2805" s="545" t="s">
        <v>13413</v>
      </c>
      <c r="L2805" s="545" t="s">
        <v>16429</v>
      </c>
      <c r="M2805" s="548" t="s">
        <v>13758</v>
      </c>
      <c r="N2805" s="545" t="s">
        <v>13413</v>
      </c>
      <c r="O2805" s="545" t="s">
        <v>13413</v>
      </c>
      <c r="P2805" s="549">
        <v>3022</v>
      </c>
      <c r="Q2805" s="549">
        <v>1</v>
      </c>
      <c r="R2805" s="549">
        <v>9</v>
      </c>
      <c r="S2805" s="548"/>
      <c r="T2805" s="548"/>
      <c r="U2805" s="99"/>
    </row>
    <row r="2806" spans="1:21" ht="19.5" customHeight="1">
      <c r="A2806" s="545">
        <v>3662</v>
      </c>
      <c r="B2806" s="545" t="s">
        <v>7308</v>
      </c>
      <c r="C2806" s="545" t="s">
        <v>5217</v>
      </c>
      <c r="D2806" s="546">
        <v>46052</v>
      </c>
      <c r="E2806" s="171" t="str">
        <f t="shared" si="43"/>
        <v>2026</v>
      </c>
      <c r="F2806" s="547">
        <v>174962</v>
      </c>
      <c r="G2806" s="548">
        <v>0</v>
      </c>
      <c r="H2806" s="547">
        <v>174962</v>
      </c>
      <c r="I2806" s="545" t="s">
        <v>12705</v>
      </c>
      <c r="J2806" s="545" t="s">
        <v>13299</v>
      </c>
      <c r="K2806" s="545" t="s">
        <v>16430</v>
      </c>
      <c r="L2806" s="545" t="s">
        <v>13413</v>
      </c>
      <c r="M2806" s="548" t="s">
        <v>13813</v>
      </c>
      <c r="N2806" s="545" t="s">
        <v>13413</v>
      </c>
      <c r="O2806" s="545" t="s">
        <v>13413</v>
      </c>
      <c r="P2806" s="549">
        <v>3023</v>
      </c>
      <c r="Q2806" s="549">
        <v>3</v>
      </c>
      <c r="R2806" s="549">
        <v>22</v>
      </c>
      <c r="S2806" s="548">
        <v>443</v>
      </c>
      <c r="T2806" s="548"/>
      <c r="U2806" s="99"/>
    </row>
    <row r="2807" spans="1:21" ht="19.5" customHeight="1">
      <c r="A2807" s="545">
        <v>3663</v>
      </c>
      <c r="B2807" s="545" t="s">
        <v>11119</v>
      </c>
      <c r="C2807" s="545" t="s">
        <v>216</v>
      </c>
      <c r="D2807" s="546">
        <v>46052</v>
      </c>
      <c r="E2807" s="171" t="str">
        <f t="shared" si="43"/>
        <v>2026</v>
      </c>
      <c r="F2807" s="547">
        <v>412795</v>
      </c>
      <c r="G2807" s="548">
        <v>0.19</v>
      </c>
      <c r="H2807" s="547">
        <v>346886.55</v>
      </c>
      <c r="I2807" s="545" t="s">
        <v>12757</v>
      </c>
      <c r="J2807" s="545" t="s">
        <v>13307</v>
      </c>
      <c r="K2807" s="545" t="s">
        <v>13413</v>
      </c>
      <c r="L2807" s="545" t="s">
        <v>13413</v>
      </c>
      <c r="M2807" s="548" t="s">
        <v>13758</v>
      </c>
      <c r="N2807" s="545" t="s">
        <v>22191</v>
      </c>
      <c r="O2807" s="545" t="s">
        <v>14139</v>
      </c>
      <c r="P2807" s="549">
        <v>3024</v>
      </c>
      <c r="Q2807" s="549">
        <v>1</v>
      </c>
      <c r="R2807" s="549">
        <v>154</v>
      </c>
      <c r="S2807" s="548">
        <v>2228</v>
      </c>
      <c r="T2807" s="548">
        <v>182</v>
      </c>
      <c r="U2807" s="99"/>
    </row>
    <row r="2808" spans="1:21" ht="19.5" customHeight="1">
      <c r="A2808" s="545">
        <v>3664</v>
      </c>
      <c r="B2808" s="545" t="s">
        <v>11118</v>
      </c>
      <c r="C2808" s="545" t="s">
        <v>216</v>
      </c>
      <c r="D2808" s="546">
        <v>46052</v>
      </c>
      <c r="E2808" s="171" t="str">
        <f t="shared" si="43"/>
        <v>2026</v>
      </c>
      <c r="F2808" s="547">
        <v>441204</v>
      </c>
      <c r="G2808" s="548">
        <v>0.19</v>
      </c>
      <c r="H2808" s="547">
        <v>370759.66</v>
      </c>
      <c r="I2808" s="545" t="s">
        <v>12757</v>
      </c>
      <c r="J2808" s="545" t="s">
        <v>13307</v>
      </c>
      <c r="K2808" s="545" t="s">
        <v>13413</v>
      </c>
      <c r="L2808" s="545" t="s">
        <v>13413</v>
      </c>
      <c r="M2808" s="548" t="s">
        <v>13758</v>
      </c>
      <c r="N2808" s="545" t="s">
        <v>22191</v>
      </c>
      <c r="O2808" s="545" t="s">
        <v>14139</v>
      </c>
      <c r="P2808" s="549">
        <v>3025</v>
      </c>
      <c r="Q2808" s="549">
        <v>1</v>
      </c>
      <c r="R2808" s="549">
        <v>154</v>
      </c>
      <c r="S2808" s="548">
        <v>2228</v>
      </c>
      <c r="T2808" s="548">
        <v>182</v>
      </c>
      <c r="U2808" s="99"/>
    </row>
    <row r="2809" spans="1:21" ht="19.5" customHeight="1">
      <c r="A2809" s="545">
        <v>3665</v>
      </c>
      <c r="B2809" s="545" t="s">
        <v>11117</v>
      </c>
      <c r="C2809" s="545" t="s">
        <v>216</v>
      </c>
      <c r="D2809" s="546">
        <v>46052</v>
      </c>
      <c r="E2809" s="171" t="str">
        <f t="shared" si="43"/>
        <v>2026</v>
      </c>
      <c r="F2809" s="547">
        <v>736521</v>
      </c>
      <c r="G2809" s="548">
        <v>0.19</v>
      </c>
      <c r="H2809" s="547">
        <v>618925.21</v>
      </c>
      <c r="I2809" s="545" t="s">
        <v>12757</v>
      </c>
      <c r="J2809" s="545" t="s">
        <v>13307</v>
      </c>
      <c r="K2809" s="545" t="s">
        <v>16431</v>
      </c>
      <c r="L2809" s="545" t="s">
        <v>13413</v>
      </c>
      <c r="M2809" s="548" t="s">
        <v>13758</v>
      </c>
      <c r="N2809" s="545" t="s">
        <v>22191</v>
      </c>
      <c r="O2809" s="545" t="s">
        <v>16432</v>
      </c>
      <c r="P2809" s="549">
        <v>3026</v>
      </c>
      <c r="Q2809" s="549">
        <v>1</v>
      </c>
      <c r="R2809" s="549">
        <v>154</v>
      </c>
      <c r="S2809" s="548">
        <v>2228</v>
      </c>
      <c r="T2809" s="548">
        <v>182</v>
      </c>
      <c r="U2809" s="99"/>
    </row>
    <row r="2810" spans="1:21" ht="19.5" customHeight="1">
      <c r="A2810" s="545">
        <v>3666</v>
      </c>
      <c r="B2810" s="545" t="s">
        <v>3022</v>
      </c>
      <c r="C2810" s="545" t="s">
        <v>216</v>
      </c>
      <c r="D2810" s="546"/>
      <c r="E2810" s="171" t="str">
        <f t="shared" si="43"/>
        <v>1900</v>
      </c>
      <c r="F2810" s="547">
        <v>0</v>
      </c>
      <c r="G2810" s="548">
        <v>0</v>
      </c>
      <c r="H2810" s="547">
        <v>0</v>
      </c>
      <c r="I2810" s="545" t="s">
        <v>12757</v>
      </c>
      <c r="J2810" s="545"/>
      <c r="K2810" s="545" t="s">
        <v>13413</v>
      </c>
      <c r="L2810" s="545" t="s">
        <v>13413</v>
      </c>
      <c r="M2810" s="548" t="s">
        <v>13758</v>
      </c>
      <c r="N2810" s="545" t="s">
        <v>22191</v>
      </c>
      <c r="O2810" s="545" t="s">
        <v>16432</v>
      </c>
      <c r="P2810" s="549">
        <v>3027</v>
      </c>
      <c r="Q2810" s="549">
        <v>1</v>
      </c>
      <c r="R2810" s="549">
        <v>154</v>
      </c>
      <c r="S2810" s="548"/>
      <c r="T2810" s="548">
        <v>182</v>
      </c>
      <c r="U2810" s="99"/>
    </row>
    <row r="2811" spans="1:21" ht="19.5" customHeight="1">
      <c r="A2811" s="545">
        <v>3667</v>
      </c>
      <c r="B2811" s="545" t="s">
        <v>3023</v>
      </c>
      <c r="C2811" s="545" t="s">
        <v>216</v>
      </c>
      <c r="D2811" s="546">
        <v>46052</v>
      </c>
      <c r="E2811" s="171" t="str">
        <f t="shared" si="43"/>
        <v>2026</v>
      </c>
      <c r="F2811" s="547">
        <v>1168991</v>
      </c>
      <c r="G2811" s="548">
        <v>0.19</v>
      </c>
      <c r="H2811" s="547">
        <v>982345.38</v>
      </c>
      <c r="I2811" s="545" t="s">
        <v>12757</v>
      </c>
      <c r="J2811" s="545" t="s">
        <v>13307</v>
      </c>
      <c r="K2811" s="545" t="s">
        <v>13413</v>
      </c>
      <c r="L2811" s="545" t="s">
        <v>13413</v>
      </c>
      <c r="M2811" s="548" t="s">
        <v>13758</v>
      </c>
      <c r="N2811" s="545" t="s">
        <v>22191</v>
      </c>
      <c r="O2811" s="545" t="s">
        <v>14139</v>
      </c>
      <c r="P2811" s="549">
        <v>3028</v>
      </c>
      <c r="Q2811" s="549">
        <v>1</v>
      </c>
      <c r="R2811" s="549">
        <v>154</v>
      </c>
      <c r="S2811" s="548">
        <v>2228</v>
      </c>
      <c r="T2811" s="548">
        <v>182</v>
      </c>
      <c r="U2811" s="99"/>
    </row>
    <row r="2812" spans="1:21" ht="19.5" customHeight="1">
      <c r="A2812" s="545">
        <v>3668</v>
      </c>
      <c r="B2812" s="545" t="s">
        <v>22192</v>
      </c>
      <c r="C2812" s="545" t="s">
        <v>216</v>
      </c>
      <c r="D2812" s="546">
        <v>46052</v>
      </c>
      <c r="E2812" s="171" t="str">
        <f t="shared" si="43"/>
        <v>2026</v>
      </c>
      <c r="F2812" s="547">
        <v>1242710</v>
      </c>
      <c r="G2812" s="548">
        <v>0.19</v>
      </c>
      <c r="H2812" s="547">
        <v>1044294.12</v>
      </c>
      <c r="I2812" s="545" t="s">
        <v>12757</v>
      </c>
      <c r="J2812" s="545" t="s">
        <v>13307</v>
      </c>
      <c r="K2812" s="545"/>
      <c r="L2812" s="545" t="s">
        <v>13413</v>
      </c>
      <c r="M2812" s="548" t="s">
        <v>13758</v>
      </c>
      <c r="N2812" s="545" t="s">
        <v>22191</v>
      </c>
      <c r="O2812" s="545" t="s">
        <v>14139</v>
      </c>
      <c r="P2812" s="549">
        <v>3029</v>
      </c>
      <c r="Q2812" s="549">
        <v>1</v>
      </c>
      <c r="R2812" s="549">
        <v>154</v>
      </c>
      <c r="S2812" s="548">
        <v>2228</v>
      </c>
      <c r="T2812" s="548">
        <v>182</v>
      </c>
      <c r="U2812" s="99"/>
    </row>
    <row r="2813" spans="1:21" ht="19.5" customHeight="1">
      <c r="A2813" s="545">
        <v>3669</v>
      </c>
      <c r="B2813" s="545" t="s">
        <v>3015</v>
      </c>
      <c r="C2813" s="545" t="s">
        <v>216</v>
      </c>
      <c r="D2813" s="546">
        <v>46052</v>
      </c>
      <c r="E2813" s="171" t="str">
        <f t="shared" si="43"/>
        <v>2026</v>
      </c>
      <c r="F2813" s="547">
        <v>1611621</v>
      </c>
      <c r="G2813" s="548">
        <v>0.19</v>
      </c>
      <c r="H2813" s="547">
        <v>1354303.36</v>
      </c>
      <c r="I2813" s="545" t="s">
        <v>12757</v>
      </c>
      <c r="J2813" s="545" t="s">
        <v>13307</v>
      </c>
      <c r="K2813" s="545" t="s">
        <v>13413</v>
      </c>
      <c r="L2813" s="545" t="s">
        <v>13413</v>
      </c>
      <c r="M2813" s="548" t="s">
        <v>13758</v>
      </c>
      <c r="N2813" s="545" t="s">
        <v>22191</v>
      </c>
      <c r="O2813" s="545" t="s">
        <v>14139</v>
      </c>
      <c r="P2813" s="549">
        <v>3030</v>
      </c>
      <c r="Q2813" s="549">
        <v>1</v>
      </c>
      <c r="R2813" s="549">
        <v>154</v>
      </c>
      <c r="S2813" s="548">
        <v>2228</v>
      </c>
      <c r="T2813" s="548">
        <v>182</v>
      </c>
      <c r="U2813" s="99"/>
    </row>
    <row r="2814" spans="1:21" ht="19.5" customHeight="1">
      <c r="A2814" s="545">
        <v>3670</v>
      </c>
      <c r="B2814" s="545" t="s">
        <v>3014</v>
      </c>
      <c r="C2814" s="545" t="s">
        <v>216</v>
      </c>
      <c r="D2814" s="546">
        <v>46052</v>
      </c>
      <c r="E2814" s="171" t="str">
        <f t="shared" si="43"/>
        <v>2026</v>
      </c>
      <c r="F2814" s="547">
        <v>1682135</v>
      </c>
      <c r="G2814" s="548">
        <v>0.19</v>
      </c>
      <c r="H2814" s="547">
        <v>1413558.82</v>
      </c>
      <c r="I2814" s="545" t="s">
        <v>12757</v>
      </c>
      <c r="J2814" s="545" t="s">
        <v>13307</v>
      </c>
      <c r="K2814" s="545" t="s">
        <v>13413</v>
      </c>
      <c r="L2814" s="545" t="s">
        <v>13413</v>
      </c>
      <c r="M2814" s="548" t="s">
        <v>13758</v>
      </c>
      <c r="N2814" s="545" t="s">
        <v>22191</v>
      </c>
      <c r="O2814" s="545" t="s">
        <v>14139</v>
      </c>
      <c r="P2814" s="549">
        <v>3031</v>
      </c>
      <c r="Q2814" s="549">
        <v>1</v>
      </c>
      <c r="R2814" s="549">
        <v>154</v>
      </c>
      <c r="S2814" s="548">
        <v>2228</v>
      </c>
      <c r="T2814" s="548">
        <v>182</v>
      </c>
      <c r="U2814" s="99"/>
    </row>
    <row r="2815" spans="1:21" ht="19.5" customHeight="1">
      <c r="A2815" s="545">
        <v>3671</v>
      </c>
      <c r="B2815" s="545" t="s">
        <v>3017</v>
      </c>
      <c r="C2815" s="545" t="s">
        <v>216</v>
      </c>
      <c r="D2815" s="546">
        <v>46052</v>
      </c>
      <c r="E2815" s="171" t="str">
        <f t="shared" si="43"/>
        <v>2026</v>
      </c>
      <c r="F2815" s="547">
        <v>1793081</v>
      </c>
      <c r="G2815" s="548">
        <v>0.19</v>
      </c>
      <c r="H2815" s="547">
        <v>1506790.76</v>
      </c>
      <c r="I2815" s="545" t="s">
        <v>12757</v>
      </c>
      <c r="J2815" s="545" t="s">
        <v>13307</v>
      </c>
      <c r="K2815" s="545" t="s">
        <v>13413</v>
      </c>
      <c r="L2815" s="545" t="s">
        <v>13413</v>
      </c>
      <c r="M2815" s="548" t="s">
        <v>13758</v>
      </c>
      <c r="N2815" s="545" t="s">
        <v>22191</v>
      </c>
      <c r="O2815" s="545" t="s">
        <v>14139</v>
      </c>
      <c r="P2815" s="549">
        <v>3032</v>
      </c>
      <c r="Q2815" s="549">
        <v>1</v>
      </c>
      <c r="R2815" s="549">
        <v>154</v>
      </c>
      <c r="S2815" s="548">
        <v>2228</v>
      </c>
      <c r="T2815" s="548">
        <v>182</v>
      </c>
      <c r="U2815" s="99"/>
    </row>
    <row r="2816" spans="1:21" ht="19.5" customHeight="1">
      <c r="A2816" s="545">
        <v>3672</v>
      </c>
      <c r="B2816" s="545" t="s">
        <v>3016</v>
      </c>
      <c r="C2816" s="545" t="s">
        <v>216</v>
      </c>
      <c r="D2816" s="546">
        <v>46052</v>
      </c>
      <c r="E2816" s="171" t="str">
        <f t="shared" si="43"/>
        <v>2026</v>
      </c>
      <c r="F2816" s="547">
        <v>1863703</v>
      </c>
      <c r="G2816" s="548">
        <v>0.19</v>
      </c>
      <c r="H2816" s="547">
        <v>1566136.97</v>
      </c>
      <c r="I2816" s="545" t="s">
        <v>12757</v>
      </c>
      <c r="J2816" s="545" t="s">
        <v>13307</v>
      </c>
      <c r="K2816" s="545" t="s">
        <v>13413</v>
      </c>
      <c r="L2816" s="545" t="s">
        <v>13413</v>
      </c>
      <c r="M2816" s="548" t="s">
        <v>13758</v>
      </c>
      <c r="N2816" s="545" t="s">
        <v>22191</v>
      </c>
      <c r="O2816" s="545" t="s">
        <v>14139</v>
      </c>
      <c r="P2816" s="549">
        <v>3033</v>
      </c>
      <c r="Q2816" s="549">
        <v>1</v>
      </c>
      <c r="R2816" s="549">
        <v>154</v>
      </c>
      <c r="S2816" s="548">
        <v>2228</v>
      </c>
      <c r="T2816" s="548">
        <v>182</v>
      </c>
      <c r="U2816" s="99"/>
    </row>
    <row r="2817" spans="1:21" ht="19.5" customHeight="1">
      <c r="A2817" s="545">
        <v>3673</v>
      </c>
      <c r="B2817" s="545" t="s">
        <v>3019</v>
      </c>
      <c r="C2817" s="545" t="s">
        <v>216</v>
      </c>
      <c r="D2817" s="546">
        <v>46052</v>
      </c>
      <c r="E2817" s="171" t="str">
        <f t="shared" si="43"/>
        <v>2026</v>
      </c>
      <c r="F2817" s="547">
        <v>3004977</v>
      </c>
      <c r="G2817" s="548">
        <v>0.19</v>
      </c>
      <c r="H2817" s="547">
        <v>2525190.7599999998</v>
      </c>
      <c r="I2817" s="545" t="s">
        <v>12757</v>
      </c>
      <c r="J2817" s="545" t="s">
        <v>13307</v>
      </c>
      <c r="K2817" s="545" t="s">
        <v>13413</v>
      </c>
      <c r="L2817" s="545" t="s">
        <v>13413</v>
      </c>
      <c r="M2817" s="548" t="s">
        <v>13758</v>
      </c>
      <c r="N2817" s="545" t="s">
        <v>22191</v>
      </c>
      <c r="O2817" s="545" t="s">
        <v>14139</v>
      </c>
      <c r="P2817" s="549">
        <v>3034</v>
      </c>
      <c r="Q2817" s="549">
        <v>1</v>
      </c>
      <c r="R2817" s="549">
        <v>154</v>
      </c>
      <c r="S2817" s="548">
        <v>2228</v>
      </c>
      <c r="T2817" s="548">
        <v>182</v>
      </c>
      <c r="U2817" s="99"/>
    </row>
    <row r="2818" spans="1:21" ht="19.5" customHeight="1">
      <c r="A2818" s="545">
        <v>3674</v>
      </c>
      <c r="B2818" s="545" t="s">
        <v>3018</v>
      </c>
      <c r="C2818" s="545" t="s">
        <v>216</v>
      </c>
      <c r="D2818" s="546">
        <v>46052</v>
      </c>
      <c r="E2818" s="171" t="str">
        <f t="shared" si="43"/>
        <v>2026</v>
      </c>
      <c r="F2818" s="547">
        <v>3073642</v>
      </c>
      <c r="G2818" s="548">
        <v>0.19</v>
      </c>
      <c r="H2818" s="547">
        <v>2582892.44</v>
      </c>
      <c r="I2818" s="545" t="s">
        <v>12757</v>
      </c>
      <c r="J2818" s="545" t="s">
        <v>13307</v>
      </c>
      <c r="K2818" s="545" t="s">
        <v>13413</v>
      </c>
      <c r="L2818" s="545" t="s">
        <v>13413</v>
      </c>
      <c r="M2818" s="548" t="s">
        <v>13758</v>
      </c>
      <c r="N2818" s="545" t="s">
        <v>22191</v>
      </c>
      <c r="O2818" s="545" t="s">
        <v>14139</v>
      </c>
      <c r="P2818" s="549">
        <v>3035</v>
      </c>
      <c r="Q2818" s="549">
        <v>1</v>
      </c>
      <c r="R2818" s="549">
        <v>154</v>
      </c>
      <c r="S2818" s="548">
        <v>2228</v>
      </c>
      <c r="T2818" s="548">
        <v>182</v>
      </c>
      <c r="U2818" s="99"/>
    </row>
    <row r="2819" spans="1:21" ht="19.5" customHeight="1">
      <c r="A2819" s="545">
        <v>3675</v>
      </c>
      <c r="B2819" s="545" t="s">
        <v>3021</v>
      </c>
      <c r="C2819" s="545" t="s">
        <v>216</v>
      </c>
      <c r="D2819" s="546">
        <v>46052</v>
      </c>
      <c r="E2819" s="171" t="str">
        <f t="shared" si="43"/>
        <v>2026</v>
      </c>
      <c r="F2819" s="547">
        <v>3809431</v>
      </c>
      <c r="G2819" s="548">
        <v>0.19</v>
      </c>
      <c r="H2819" s="547">
        <v>3201202.52</v>
      </c>
      <c r="I2819" s="545" t="s">
        <v>12757</v>
      </c>
      <c r="J2819" s="545" t="s">
        <v>13307</v>
      </c>
      <c r="K2819" s="545" t="s">
        <v>13413</v>
      </c>
      <c r="L2819" s="545" t="s">
        <v>13413</v>
      </c>
      <c r="M2819" s="548" t="s">
        <v>13758</v>
      </c>
      <c r="N2819" s="545" t="s">
        <v>22191</v>
      </c>
      <c r="O2819" s="545" t="s">
        <v>14139</v>
      </c>
      <c r="P2819" s="549">
        <v>3036</v>
      </c>
      <c r="Q2819" s="549">
        <v>1</v>
      </c>
      <c r="R2819" s="549">
        <v>154</v>
      </c>
      <c r="S2819" s="548">
        <v>2228</v>
      </c>
      <c r="T2819" s="548">
        <v>182</v>
      </c>
      <c r="U2819" s="99"/>
    </row>
    <row r="2820" spans="1:21" ht="19.5" customHeight="1">
      <c r="A2820" s="545">
        <v>3676</v>
      </c>
      <c r="B2820" s="545" t="s">
        <v>3020</v>
      </c>
      <c r="C2820" s="545" t="s">
        <v>216</v>
      </c>
      <c r="D2820" s="546">
        <v>46052</v>
      </c>
      <c r="E2820" s="171" t="str">
        <f t="shared" ref="E2820:E2883" si="44">TEXT(D2820,"YYYY")</f>
        <v>2026</v>
      </c>
      <c r="F2820" s="547">
        <v>4014806</v>
      </c>
      <c r="G2820" s="548">
        <v>0.19</v>
      </c>
      <c r="H2820" s="547">
        <v>3373786.55</v>
      </c>
      <c r="I2820" s="545" t="s">
        <v>12757</v>
      </c>
      <c r="J2820" s="545" t="s">
        <v>13307</v>
      </c>
      <c r="K2820" s="545" t="s">
        <v>13413</v>
      </c>
      <c r="L2820" s="545" t="s">
        <v>13413</v>
      </c>
      <c r="M2820" s="548" t="s">
        <v>13758</v>
      </c>
      <c r="N2820" s="545" t="s">
        <v>22191</v>
      </c>
      <c r="O2820" s="545" t="s">
        <v>14139</v>
      </c>
      <c r="P2820" s="549">
        <v>3037</v>
      </c>
      <c r="Q2820" s="549">
        <v>1</v>
      </c>
      <c r="R2820" s="549">
        <v>154</v>
      </c>
      <c r="S2820" s="548">
        <v>2228</v>
      </c>
      <c r="T2820" s="548">
        <v>182</v>
      </c>
      <c r="U2820" s="99"/>
    </row>
    <row r="2821" spans="1:21" ht="19.5" customHeight="1">
      <c r="A2821" s="545">
        <v>3677</v>
      </c>
      <c r="B2821" s="545" t="s">
        <v>1642</v>
      </c>
      <c r="C2821" s="545" t="s">
        <v>221</v>
      </c>
      <c r="D2821" s="546"/>
      <c r="E2821" s="171" t="str">
        <f t="shared" si="44"/>
        <v>1900</v>
      </c>
      <c r="F2821" s="547">
        <v>0</v>
      </c>
      <c r="G2821" s="548">
        <v>0</v>
      </c>
      <c r="H2821" s="547">
        <v>0</v>
      </c>
      <c r="I2821" s="545" t="s">
        <v>12732</v>
      </c>
      <c r="J2821" s="545"/>
      <c r="K2821" s="545" t="s">
        <v>13413</v>
      </c>
      <c r="L2821" s="545" t="s">
        <v>16433</v>
      </c>
      <c r="M2821" s="548" t="s">
        <v>13758</v>
      </c>
      <c r="N2821" s="545" t="s">
        <v>13413</v>
      </c>
      <c r="O2821" s="545" t="s">
        <v>16434</v>
      </c>
      <c r="P2821" s="549">
        <v>3038</v>
      </c>
      <c r="Q2821" s="549">
        <v>1</v>
      </c>
      <c r="R2821" s="549">
        <v>122</v>
      </c>
      <c r="S2821" s="548"/>
      <c r="T2821" s="548"/>
      <c r="U2821" s="99"/>
    </row>
    <row r="2822" spans="1:21" ht="19.5" customHeight="1">
      <c r="A2822" s="545">
        <v>3678</v>
      </c>
      <c r="B2822" s="545" t="s">
        <v>1643</v>
      </c>
      <c r="C2822" s="545" t="s">
        <v>221</v>
      </c>
      <c r="D2822" s="546"/>
      <c r="E2822" s="171" t="str">
        <f t="shared" si="44"/>
        <v>1900</v>
      </c>
      <c r="F2822" s="547">
        <v>0</v>
      </c>
      <c r="G2822" s="548">
        <v>0</v>
      </c>
      <c r="H2822" s="547">
        <v>0</v>
      </c>
      <c r="I2822" s="545" t="s">
        <v>12732</v>
      </c>
      <c r="J2822" s="545"/>
      <c r="K2822" s="545" t="s">
        <v>13413</v>
      </c>
      <c r="L2822" s="545" t="s">
        <v>16435</v>
      </c>
      <c r="M2822" s="548" t="s">
        <v>13758</v>
      </c>
      <c r="N2822" s="545" t="s">
        <v>13413</v>
      </c>
      <c r="O2822" s="545" t="s">
        <v>16436</v>
      </c>
      <c r="P2822" s="549">
        <v>3039</v>
      </c>
      <c r="Q2822" s="549">
        <v>1</v>
      </c>
      <c r="R2822" s="549">
        <v>122</v>
      </c>
      <c r="S2822" s="548"/>
      <c r="T2822" s="548"/>
      <c r="U2822" s="99"/>
    </row>
    <row r="2823" spans="1:21" ht="19.5" customHeight="1">
      <c r="A2823" s="545">
        <v>3679</v>
      </c>
      <c r="B2823" s="545" t="s">
        <v>11116</v>
      </c>
      <c r="C2823" s="545" t="s">
        <v>216</v>
      </c>
      <c r="D2823" s="546"/>
      <c r="E2823" s="171" t="str">
        <f t="shared" si="44"/>
        <v>1900</v>
      </c>
      <c r="F2823" s="547">
        <v>0</v>
      </c>
      <c r="G2823" s="548">
        <v>0</v>
      </c>
      <c r="H2823" s="547">
        <v>0</v>
      </c>
      <c r="I2823" s="545" t="s">
        <v>12650</v>
      </c>
      <c r="J2823" s="545"/>
      <c r="K2823" s="545" t="s">
        <v>16437</v>
      </c>
      <c r="L2823" s="545" t="s">
        <v>16438</v>
      </c>
      <c r="M2823" s="548" t="s">
        <v>13758</v>
      </c>
      <c r="N2823" s="545" t="s">
        <v>13413</v>
      </c>
      <c r="O2823" s="545" t="s">
        <v>13413</v>
      </c>
      <c r="P2823" s="549">
        <v>3040</v>
      </c>
      <c r="Q2823" s="549">
        <v>1</v>
      </c>
      <c r="R2823" s="549">
        <v>127</v>
      </c>
      <c r="S2823" s="548"/>
      <c r="T2823" s="548"/>
      <c r="U2823" s="99"/>
    </row>
    <row r="2824" spans="1:21" ht="19.5" customHeight="1">
      <c r="A2824" s="545">
        <v>3680</v>
      </c>
      <c r="B2824" s="545" t="s">
        <v>8419</v>
      </c>
      <c r="C2824" s="545" t="s">
        <v>216</v>
      </c>
      <c r="D2824" s="546">
        <v>43508</v>
      </c>
      <c r="E2824" s="171" t="str">
        <f t="shared" si="44"/>
        <v>2019</v>
      </c>
      <c r="F2824" s="547">
        <v>4973873</v>
      </c>
      <c r="G2824" s="548">
        <v>0.19</v>
      </c>
      <c r="H2824" s="547">
        <v>4179725.21</v>
      </c>
      <c r="I2824" s="545" t="s">
        <v>12650</v>
      </c>
      <c r="J2824" s="545" t="s">
        <v>13298</v>
      </c>
      <c r="K2824" s="545" t="s">
        <v>16439</v>
      </c>
      <c r="L2824" s="545" t="s">
        <v>16438</v>
      </c>
      <c r="M2824" s="548" t="s">
        <v>13758</v>
      </c>
      <c r="N2824" s="545" t="s">
        <v>13413</v>
      </c>
      <c r="O2824" s="545" t="s">
        <v>13413</v>
      </c>
      <c r="P2824" s="549">
        <v>3041</v>
      </c>
      <c r="Q2824" s="549">
        <v>1</v>
      </c>
      <c r="R2824" s="549">
        <v>127</v>
      </c>
      <c r="S2824" s="548">
        <v>1012</v>
      </c>
      <c r="T2824" s="548"/>
      <c r="U2824" s="99"/>
    </row>
    <row r="2825" spans="1:21" ht="19.5" customHeight="1">
      <c r="A2825" s="545">
        <v>3681</v>
      </c>
      <c r="B2825" s="545" t="s">
        <v>11115</v>
      </c>
      <c r="C2825" s="545" t="s">
        <v>216</v>
      </c>
      <c r="D2825" s="546">
        <v>46052</v>
      </c>
      <c r="E2825" s="171" t="str">
        <f t="shared" si="44"/>
        <v>2026</v>
      </c>
      <c r="F2825" s="547">
        <v>18189548</v>
      </c>
      <c r="G2825" s="548">
        <v>0.19</v>
      </c>
      <c r="H2825" s="547">
        <v>15285334.449999999</v>
      </c>
      <c r="I2825" s="545" t="s">
        <v>12650</v>
      </c>
      <c r="J2825" s="545" t="s">
        <v>13307</v>
      </c>
      <c r="K2825" s="545" t="s">
        <v>16440</v>
      </c>
      <c r="L2825" s="545" t="s">
        <v>16438</v>
      </c>
      <c r="M2825" s="548" t="s">
        <v>13758</v>
      </c>
      <c r="N2825" s="545" t="s">
        <v>13413</v>
      </c>
      <c r="O2825" s="545" t="s">
        <v>13413</v>
      </c>
      <c r="P2825" s="549">
        <v>3042</v>
      </c>
      <c r="Q2825" s="549">
        <v>1</v>
      </c>
      <c r="R2825" s="549">
        <v>127</v>
      </c>
      <c r="S2825" s="548">
        <v>2228</v>
      </c>
      <c r="T2825" s="548"/>
      <c r="U2825" s="99"/>
    </row>
    <row r="2826" spans="1:21" ht="19.5" customHeight="1">
      <c r="A2826" s="545">
        <v>3682</v>
      </c>
      <c r="B2826" s="545" t="s">
        <v>2321</v>
      </c>
      <c r="C2826" s="545" t="s">
        <v>216</v>
      </c>
      <c r="D2826" s="546"/>
      <c r="E2826" s="171" t="str">
        <f t="shared" si="44"/>
        <v>1900</v>
      </c>
      <c r="F2826" s="547">
        <v>0</v>
      </c>
      <c r="G2826" s="548">
        <v>0</v>
      </c>
      <c r="H2826" s="547">
        <v>0</v>
      </c>
      <c r="I2826" s="545" t="s">
        <v>12650</v>
      </c>
      <c r="J2826" s="545"/>
      <c r="K2826" s="545" t="s">
        <v>13413</v>
      </c>
      <c r="L2826" s="545" t="s">
        <v>16438</v>
      </c>
      <c r="M2826" s="548" t="s">
        <v>13758</v>
      </c>
      <c r="N2826" s="545" t="s">
        <v>13413</v>
      </c>
      <c r="O2826" s="545" t="s">
        <v>13413</v>
      </c>
      <c r="P2826" s="549">
        <v>3043</v>
      </c>
      <c r="Q2826" s="549">
        <v>1</v>
      </c>
      <c r="R2826" s="549">
        <v>127</v>
      </c>
      <c r="S2826" s="548"/>
      <c r="T2826" s="548"/>
      <c r="U2826" s="99"/>
    </row>
    <row r="2827" spans="1:21" ht="19.5" customHeight="1">
      <c r="A2827" s="545">
        <v>3683</v>
      </c>
      <c r="B2827" s="545" t="s">
        <v>2322</v>
      </c>
      <c r="C2827" s="545" t="s">
        <v>216</v>
      </c>
      <c r="D2827" s="546">
        <v>46052</v>
      </c>
      <c r="E2827" s="171" t="str">
        <f t="shared" si="44"/>
        <v>2026</v>
      </c>
      <c r="F2827" s="547">
        <v>27300330</v>
      </c>
      <c r="G2827" s="548">
        <v>0.19</v>
      </c>
      <c r="H2827" s="547">
        <v>22941453.780000001</v>
      </c>
      <c r="I2827" s="545" t="s">
        <v>12650</v>
      </c>
      <c r="J2827" s="545" t="s">
        <v>13307</v>
      </c>
      <c r="K2827" s="545" t="s">
        <v>13413</v>
      </c>
      <c r="L2827" s="545" t="s">
        <v>16438</v>
      </c>
      <c r="M2827" s="548" t="s">
        <v>13758</v>
      </c>
      <c r="N2827" s="545" t="s">
        <v>13413</v>
      </c>
      <c r="O2827" s="545" t="s">
        <v>13413</v>
      </c>
      <c r="P2827" s="549">
        <v>3044</v>
      </c>
      <c r="Q2827" s="549">
        <v>1</v>
      </c>
      <c r="R2827" s="549">
        <v>127</v>
      </c>
      <c r="S2827" s="548">
        <v>2228</v>
      </c>
      <c r="T2827" s="548"/>
      <c r="U2827" s="99"/>
    </row>
    <row r="2828" spans="1:21" ht="19.5" customHeight="1">
      <c r="A2828" s="545">
        <v>3684</v>
      </c>
      <c r="B2828" s="545" t="s">
        <v>2323</v>
      </c>
      <c r="C2828" s="545" t="s">
        <v>216</v>
      </c>
      <c r="D2828" s="546"/>
      <c r="E2828" s="171" t="str">
        <f t="shared" si="44"/>
        <v>1900</v>
      </c>
      <c r="F2828" s="547">
        <v>0</v>
      </c>
      <c r="G2828" s="548">
        <v>0</v>
      </c>
      <c r="H2828" s="547">
        <v>0</v>
      </c>
      <c r="I2828" s="545" t="s">
        <v>12650</v>
      </c>
      <c r="J2828" s="545"/>
      <c r="K2828" s="545" t="s">
        <v>13413</v>
      </c>
      <c r="L2828" s="545" t="s">
        <v>16438</v>
      </c>
      <c r="M2828" s="548" t="s">
        <v>13758</v>
      </c>
      <c r="N2828" s="545" t="s">
        <v>13413</v>
      </c>
      <c r="O2828" s="545" t="s">
        <v>13413</v>
      </c>
      <c r="P2828" s="549">
        <v>3045</v>
      </c>
      <c r="Q2828" s="549">
        <v>1</v>
      </c>
      <c r="R2828" s="549">
        <v>127</v>
      </c>
      <c r="S2828" s="548"/>
      <c r="T2828" s="548"/>
      <c r="U2828" s="99"/>
    </row>
    <row r="2829" spans="1:21" ht="19.5" customHeight="1">
      <c r="A2829" s="545">
        <v>3686</v>
      </c>
      <c r="B2829" s="545" t="s">
        <v>2181</v>
      </c>
      <c r="C2829" s="545" t="s">
        <v>216</v>
      </c>
      <c r="D2829" s="546"/>
      <c r="E2829" s="171" t="str">
        <f t="shared" si="44"/>
        <v>1900</v>
      </c>
      <c r="F2829" s="547">
        <v>0</v>
      </c>
      <c r="G2829" s="548">
        <v>0</v>
      </c>
      <c r="H2829" s="547">
        <v>0</v>
      </c>
      <c r="I2829" s="545" t="s">
        <v>12650</v>
      </c>
      <c r="J2829" s="545"/>
      <c r="K2829" s="545" t="s">
        <v>13413</v>
      </c>
      <c r="L2829" s="545" t="s">
        <v>16441</v>
      </c>
      <c r="M2829" s="548" t="s">
        <v>13758</v>
      </c>
      <c r="N2829" s="545" t="s">
        <v>13413</v>
      </c>
      <c r="O2829" s="545" t="s">
        <v>16442</v>
      </c>
      <c r="P2829" s="549">
        <v>3046</v>
      </c>
      <c r="Q2829" s="549">
        <v>1</v>
      </c>
      <c r="R2829" s="549">
        <v>127</v>
      </c>
      <c r="S2829" s="548"/>
      <c r="T2829" s="548"/>
      <c r="U2829" s="99"/>
    </row>
    <row r="2830" spans="1:21" ht="19.5" customHeight="1">
      <c r="A2830" s="545">
        <v>3687</v>
      </c>
      <c r="B2830" s="545" t="s">
        <v>2000</v>
      </c>
      <c r="C2830" s="545" t="s">
        <v>216</v>
      </c>
      <c r="D2830" s="546"/>
      <c r="E2830" s="171" t="str">
        <f t="shared" si="44"/>
        <v>1900</v>
      </c>
      <c r="F2830" s="547">
        <v>0</v>
      </c>
      <c r="G2830" s="548">
        <v>0</v>
      </c>
      <c r="H2830" s="547">
        <v>0</v>
      </c>
      <c r="I2830" s="545" t="s">
        <v>12650</v>
      </c>
      <c r="J2830" s="545"/>
      <c r="K2830" s="545" t="s">
        <v>13413</v>
      </c>
      <c r="L2830" s="545" t="s">
        <v>16443</v>
      </c>
      <c r="M2830" s="548" t="s">
        <v>13758</v>
      </c>
      <c r="N2830" s="545" t="s">
        <v>13413</v>
      </c>
      <c r="O2830" s="545" t="s">
        <v>16444</v>
      </c>
      <c r="P2830" s="549">
        <v>3047</v>
      </c>
      <c r="Q2830" s="549">
        <v>1</v>
      </c>
      <c r="R2830" s="549">
        <v>127</v>
      </c>
      <c r="S2830" s="548"/>
      <c r="T2830" s="548"/>
      <c r="U2830" s="99"/>
    </row>
    <row r="2831" spans="1:21" ht="19.5" customHeight="1">
      <c r="A2831" s="545">
        <v>3688</v>
      </c>
      <c r="B2831" s="545" t="s">
        <v>2150</v>
      </c>
      <c r="C2831" s="545" t="s">
        <v>216</v>
      </c>
      <c r="D2831" s="546"/>
      <c r="E2831" s="171" t="str">
        <f t="shared" si="44"/>
        <v>1900</v>
      </c>
      <c r="F2831" s="547">
        <v>0</v>
      </c>
      <c r="G2831" s="548">
        <v>0</v>
      </c>
      <c r="H2831" s="547">
        <v>0</v>
      </c>
      <c r="I2831" s="545" t="s">
        <v>12686</v>
      </c>
      <c r="J2831" s="545"/>
      <c r="K2831" s="545" t="s">
        <v>13413</v>
      </c>
      <c r="L2831" s="545" t="s">
        <v>16445</v>
      </c>
      <c r="M2831" s="548" t="s">
        <v>13758</v>
      </c>
      <c r="N2831" s="545" t="s">
        <v>13413</v>
      </c>
      <c r="O2831" s="545" t="s">
        <v>13413</v>
      </c>
      <c r="P2831" s="549">
        <v>3048</v>
      </c>
      <c r="Q2831" s="549">
        <v>1</v>
      </c>
      <c r="R2831" s="549">
        <v>131</v>
      </c>
      <c r="S2831" s="548"/>
      <c r="T2831" s="548"/>
      <c r="U2831" s="99"/>
    </row>
    <row r="2832" spans="1:21" ht="19.5" customHeight="1">
      <c r="A2832" s="545">
        <v>3689</v>
      </c>
      <c r="B2832" s="545" t="s">
        <v>11114</v>
      </c>
      <c r="C2832" s="545" t="s">
        <v>216</v>
      </c>
      <c r="D2832" s="546"/>
      <c r="E2832" s="171" t="str">
        <f t="shared" si="44"/>
        <v>1900</v>
      </c>
      <c r="F2832" s="547">
        <v>0</v>
      </c>
      <c r="G2832" s="548">
        <v>0</v>
      </c>
      <c r="H2832" s="547">
        <v>0</v>
      </c>
      <c r="I2832" s="545" t="s">
        <v>12686</v>
      </c>
      <c r="J2832" s="545"/>
      <c r="K2832" s="545" t="s">
        <v>13413</v>
      </c>
      <c r="L2832" s="545" t="s">
        <v>16446</v>
      </c>
      <c r="M2832" s="548" t="s">
        <v>13758</v>
      </c>
      <c r="N2832" s="545" t="s">
        <v>13413</v>
      </c>
      <c r="O2832" s="545" t="s">
        <v>16447</v>
      </c>
      <c r="P2832" s="549">
        <v>3049</v>
      </c>
      <c r="Q2832" s="549">
        <v>1</v>
      </c>
      <c r="R2832" s="549">
        <v>131</v>
      </c>
      <c r="S2832" s="548"/>
      <c r="T2832" s="548"/>
      <c r="U2832" s="99"/>
    </row>
    <row r="2833" spans="1:21" ht="19.5" customHeight="1">
      <c r="A2833" s="545">
        <v>3692</v>
      </c>
      <c r="B2833" s="545" t="s">
        <v>2025</v>
      </c>
      <c r="C2833" s="545" t="s">
        <v>209</v>
      </c>
      <c r="D2833" s="546"/>
      <c r="E2833" s="171" t="str">
        <f t="shared" si="44"/>
        <v>1900</v>
      </c>
      <c r="F2833" s="547">
        <v>0</v>
      </c>
      <c r="G2833" s="548">
        <v>0</v>
      </c>
      <c r="H2833" s="547">
        <v>0</v>
      </c>
      <c r="I2833" s="545" t="s">
        <v>12638</v>
      </c>
      <c r="J2833" s="545"/>
      <c r="K2833" s="545" t="s">
        <v>13413</v>
      </c>
      <c r="L2833" s="545" t="s">
        <v>13413</v>
      </c>
      <c r="M2833" s="548" t="s">
        <v>13758</v>
      </c>
      <c r="N2833" s="545" t="s">
        <v>13413</v>
      </c>
      <c r="O2833" s="545" t="s">
        <v>13413</v>
      </c>
      <c r="P2833" s="549">
        <v>3050</v>
      </c>
      <c r="Q2833" s="549">
        <v>1</v>
      </c>
      <c r="R2833" s="549">
        <v>126</v>
      </c>
      <c r="S2833" s="548"/>
      <c r="T2833" s="548"/>
      <c r="U2833" s="99"/>
    </row>
    <row r="2834" spans="1:21" ht="19.5" customHeight="1">
      <c r="A2834" s="545">
        <v>3693</v>
      </c>
      <c r="B2834" s="545" t="s">
        <v>1794</v>
      </c>
      <c r="C2834" s="545" t="s">
        <v>216</v>
      </c>
      <c r="D2834" s="546"/>
      <c r="E2834" s="171" t="str">
        <f t="shared" si="44"/>
        <v>1900</v>
      </c>
      <c r="F2834" s="547">
        <v>0</v>
      </c>
      <c r="G2834" s="548">
        <v>0</v>
      </c>
      <c r="H2834" s="547">
        <v>0</v>
      </c>
      <c r="I2834" s="545" t="s">
        <v>12637</v>
      </c>
      <c r="J2834" s="545"/>
      <c r="K2834" s="545" t="s">
        <v>13413</v>
      </c>
      <c r="L2834" s="545" t="s">
        <v>13413</v>
      </c>
      <c r="M2834" s="548" t="s">
        <v>13758</v>
      </c>
      <c r="N2834" s="545" t="s">
        <v>13413</v>
      </c>
      <c r="O2834" s="545" t="s">
        <v>16448</v>
      </c>
      <c r="P2834" s="549">
        <v>3051</v>
      </c>
      <c r="Q2834" s="549">
        <v>1</v>
      </c>
      <c r="R2834" s="549">
        <v>13</v>
      </c>
      <c r="S2834" s="548"/>
      <c r="T2834" s="548"/>
      <c r="U2834" s="99"/>
    </row>
    <row r="2835" spans="1:21" ht="19.5" customHeight="1">
      <c r="A2835" s="545">
        <v>3694</v>
      </c>
      <c r="B2835" s="545" t="s">
        <v>1421</v>
      </c>
      <c r="C2835" s="545" t="s">
        <v>216</v>
      </c>
      <c r="D2835" s="546"/>
      <c r="E2835" s="171" t="str">
        <f t="shared" si="44"/>
        <v>1900</v>
      </c>
      <c r="F2835" s="547">
        <v>0</v>
      </c>
      <c r="G2835" s="548">
        <v>0</v>
      </c>
      <c r="H2835" s="547">
        <v>0</v>
      </c>
      <c r="I2835" s="545" t="s">
        <v>12659</v>
      </c>
      <c r="J2835" s="545"/>
      <c r="K2835" s="545" t="s">
        <v>13413</v>
      </c>
      <c r="L2835" s="545" t="s">
        <v>14222</v>
      </c>
      <c r="M2835" s="548" t="s">
        <v>13758</v>
      </c>
      <c r="N2835" s="545" t="s">
        <v>13413</v>
      </c>
      <c r="O2835" s="545" t="s">
        <v>16449</v>
      </c>
      <c r="P2835" s="549">
        <v>3052</v>
      </c>
      <c r="Q2835" s="549">
        <v>1</v>
      </c>
      <c r="R2835" s="549">
        <v>116</v>
      </c>
      <c r="S2835" s="548"/>
      <c r="T2835" s="548"/>
      <c r="U2835" s="99"/>
    </row>
    <row r="2836" spans="1:21" ht="19.5" customHeight="1">
      <c r="A2836" s="545">
        <v>3695</v>
      </c>
      <c r="B2836" s="545" t="s">
        <v>283</v>
      </c>
      <c r="C2836" s="545" t="s">
        <v>216</v>
      </c>
      <c r="D2836" s="546"/>
      <c r="E2836" s="171" t="str">
        <f t="shared" si="44"/>
        <v>1900</v>
      </c>
      <c r="F2836" s="547">
        <v>0</v>
      </c>
      <c r="G2836" s="548">
        <v>0</v>
      </c>
      <c r="H2836" s="547">
        <v>0</v>
      </c>
      <c r="I2836" s="545" t="s">
        <v>12640</v>
      </c>
      <c r="J2836" s="545"/>
      <c r="K2836" s="545" t="s">
        <v>13413</v>
      </c>
      <c r="L2836" s="545" t="s">
        <v>13413</v>
      </c>
      <c r="M2836" s="548" t="s">
        <v>13758</v>
      </c>
      <c r="N2836" s="545" t="s">
        <v>13413</v>
      </c>
      <c r="O2836" s="545" t="s">
        <v>13413</v>
      </c>
      <c r="P2836" s="549">
        <v>3053</v>
      </c>
      <c r="Q2836" s="549">
        <v>1</v>
      </c>
      <c r="R2836" s="549">
        <v>1</v>
      </c>
      <c r="S2836" s="548"/>
      <c r="T2836" s="548"/>
      <c r="U2836" s="99"/>
    </row>
    <row r="2837" spans="1:21" ht="19.5" customHeight="1">
      <c r="A2837" s="545">
        <v>3696</v>
      </c>
      <c r="B2837" s="545" t="s">
        <v>2206</v>
      </c>
      <c r="C2837" s="545" t="s">
        <v>216</v>
      </c>
      <c r="D2837" s="546"/>
      <c r="E2837" s="171" t="str">
        <f t="shared" si="44"/>
        <v>1900</v>
      </c>
      <c r="F2837" s="547">
        <v>0</v>
      </c>
      <c r="G2837" s="548">
        <v>0</v>
      </c>
      <c r="H2837" s="547">
        <v>0</v>
      </c>
      <c r="I2837" s="545" t="s">
        <v>12715</v>
      </c>
      <c r="J2837" s="545"/>
      <c r="K2837" s="545" t="s">
        <v>13413</v>
      </c>
      <c r="L2837" s="545" t="s">
        <v>13807</v>
      </c>
      <c r="M2837" s="548" t="s">
        <v>13758</v>
      </c>
      <c r="N2837" s="545" t="s">
        <v>13413</v>
      </c>
      <c r="O2837" s="545" t="s">
        <v>13413</v>
      </c>
      <c r="P2837" s="549">
        <v>3054</v>
      </c>
      <c r="Q2837" s="549">
        <v>1</v>
      </c>
      <c r="R2837" s="549">
        <v>129</v>
      </c>
      <c r="S2837" s="548"/>
      <c r="T2837" s="548"/>
      <c r="U2837" s="99"/>
    </row>
    <row r="2838" spans="1:21" ht="19.5" customHeight="1">
      <c r="A2838" s="545">
        <v>3697</v>
      </c>
      <c r="B2838" s="545" t="s">
        <v>1417</v>
      </c>
      <c r="C2838" s="545" t="s">
        <v>216</v>
      </c>
      <c r="D2838" s="546"/>
      <c r="E2838" s="171" t="str">
        <f t="shared" si="44"/>
        <v>1900</v>
      </c>
      <c r="F2838" s="547">
        <v>0</v>
      </c>
      <c r="G2838" s="548">
        <v>0</v>
      </c>
      <c r="H2838" s="547">
        <v>0</v>
      </c>
      <c r="I2838" s="545" t="s">
        <v>12659</v>
      </c>
      <c r="J2838" s="545"/>
      <c r="K2838" s="545" t="s">
        <v>13413</v>
      </c>
      <c r="L2838" s="545" t="s">
        <v>14222</v>
      </c>
      <c r="M2838" s="548" t="s">
        <v>13758</v>
      </c>
      <c r="N2838" s="545" t="s">
        <v>13413</v>
      </c>
      <c r="O2838" s="545" t="s">
        <v>16450</v>
      </c>
      <c r="P2838" s="549">
        <v>3055</v>
      </c>
      <c r="Q2838" s="549">
        <v>1</v>
      </c>
      <c r="R2838" s="549">
        <v>116</v>
      </c>
      <c r="S2838" s="548"/>
      <c r="T2838" s="548"/>
      <c r="U2838" s="99"/>
    </row>
    <row r="2839" spans="1:21" ht="19.5" customHeight="1">
      <c r="A2839" s="545">
        <v>3698</v>
      </c>
      <c r="B2839" s="545" t="s">
        <v>7587</v>
      </c>
      <c r="C2839" s="545" t="s">
        <v>216</v>
      </c>
      <c r="D2839" s="546">
        <v>44602</v>
      </c>
      <c r="E2839" s="171" t="str">
        <f t="shared" si="44"/>
        <v>2022</v>
      </c>
      <c r="F2839" s="547">
        <v>39663</v>
      </c>
      <c r="G2839" s="548">
        <v>0.19</v>
      </c>
      <c r="H2839" s="547">
        <v>33330.25</v>
      </c>
      <c r="I2839" s="545" t="s">
        <v>12675</v>
      </c>
      <c r="J2839" s="545" t="s">
        <v>13297</v>
      </c>
      <c r="K2839" s="545" t="s">
        <v>13413</v>
      </c>
      <c r="L2839" s="545" t="s">
        <v>13413</v>
      </c>
      <c r="M2839" s="548" t="s">
        <v>13758</v>
      </c>
      <c r="N2839" s="545" t="s">
        <v>13413</v>
      </c>
      <c r="O2839" s="545" t="s">
        <v>13413</v>
      </c>
      <c r="P2839" s="549">
        <v>3056</v>
      </c>
      <c r="Q2839" s="549">
        <v>1</v>
      </c>
      <c r="R2839" s="549">
        <v>141</v>
      </c>
      <c r="S2839" s="548">
        <v>2257</v>
      </c>
      <c r="T2839" s="548"/>
      <c r="U2839" s="99"/>
    </row>
    <row r="2840" spans="1:21" ht="19.5" customHeight="1">
      <c r="A2840" s="545">
        <v>3699</v>
      </c>
      <c r="B2840" s="545" t="s">
        <v>2697</v>
      </c>
      <c r="C2840" s="545" t="s">
        <v>216</v>
      </c>
      <c r="D2840" s="546"/>
      <c r="E2840" s="171" t="str">
        <f t="shared" si="44"/>
        <v>1900</v>
      </c>
      <c r="F2840" s="547">
        <v>0</v>
      </c>
      <c r="G2840" s="548">
        <v>0</v>
      </c>
      <c r="H2840" s="547">
        <v>0</v>
      </c>
      <c r="I2840" s="545" t="s">
        <v>12675</v>
      </c>
      <c r="J2840" s="545"/>
      <c r="K2840" s="545" t="s">
        <v>13413</v>
      </c>
      <c r="L2840" s="545" t="s">
        <v>13413</v>
      </c>
      <c r="M2840" s="548" t="s">
        <v>13758</v>
      </c>
      <c r="N2840" s="545" t="s">
        <v>13413</v>
      </c>
      <c r="O2840" s="545" t="s">
        <v>13413</v>
      </c>
      <c r="P2840" s="549">
        <v>3057</v>
      </c>
      <c r="Q2840" s="549">
        <v>1</v>
      </c>
      <c r="R2840" s="549">
        <v>141</v>
      </c>
      <c r="S2840" s="548"/>
      <c r="T2840" s="548"/>
      <c r="U2840" s="99"/>
    </row>
    <row r="2841" spans="1:21" ht="19.5" customHeight="1">
      <c r="A2841" s="545">
        <v>3700</v>
      </c>
      <c r="B2841" s="545" t="s">
        <v>1284</v>
      </c>
      <c r="C2841" s="545" t="s">
        <v>216</v>
      </c>
      <c r="D2841" s="546">
        <v>44590</v>
      </c>
      <c r="E2841" s="171" t="str">
        <f t="shared" si="44"/>
        <v>2022</v>
      </c>
      <c r="F2841" s="547">
        <v>17163</v>
      </c>
      <c r="G2841" s="548">
        <v>0.19</v>
      </c>
      <c r="H2841" s="547">
        <v>14422.69</v>
      </c>
      <c r="I2841" s="545" t="s">
        <v>12701</v>
      </c>
      <c r="J2841" s="545" t="s">
        <v>13297</v>
      </c>
      <c r="K2841" s="545" t="s">
        <v>13413</v>
      </c>
      <c r="L2841" s="545" t="s">
        <v>13413</v>
      </c>
      <c r="M2841" s="548" t="s">
        <v>13758</v>
      </c>
      <c r="N2841" s="545" t="s">
        <v>13413</v>
      </c>
      <c r="O2841" s="545" t="s">
        <v>16451</v>
      </c>
      <c r="P2841" s="549">
        <v>3058</v>
      </c>
      <c r="Q2841" s="549">
        <v>1</v>
      </c>
      <c r="R2841" s="549">
        <v>10</v>
      </c>
      <c r="S2841" s="548">
        <v>2257</v>
      </c>
      <c r="T2841" s="548"/>
      <c r="U2841" s="99"/>
    </row>
    <row r="2842" spans="1:21" ht="19.5" customHeight="1">
      <c r="A2842" s="545">
        <v>3701</v>
      </c>
      <c r="B2842" s="545" t="s">
        <v>6358</v>
      </c>
      <c r="C2842" s="545" t="s">
        <v>216</v>
      </c>
      <c r="D2842" s="546">
        <v>46052</v>
      </c>
      <c r="E2842" s="171" t="str">
        <f t="shared" si="44"/>
        <v>2026</v>
      </c>
      <c r="F2842" s="547">
        <v>24087</v>
      </c>
      <c r="G2842" s="548">
        <v>0.19</v>
      </c>
      <c r="H2842" s="547">
        <v>20241.18</v>
      </c>
      <c r="I2842" s="545" t="s">
        <v>12637</v>
      </c>
      <c r="J2842" s="545" t="s">
        <v>13307</v>
      </c>
      <c r="K2842" s="545" t="s">
        <v>13413</v>
      </c>
      <c r="L2842" s="545" t="s">
        <v>16452</v>
      </c>
      <c r="M2842" s="548" t="s">
        <v>13758</v>
      </c>
      <c r="N2842" s="545" t="s">
        <v>13413</v>
      </c>
      <c r="O2842" s="545" t="s">
        <v>16453</v>
      </c>
      <c r="P2842" s="549">
        <v>3059</v>
      </c>
      <c r="Q2842" s="549">
        <v>1</v>
      </c>
      <c r="R2842" s="549">
        <v>13</v>
      </c>
      <c r="S2842" s="548">
        <v>2228</v>
      </c>
      <c r="T2842" s="548"/>
      <c r="U2842" s="99"/>
    </row>
    <row r="2843" spans="1:21" ht="19.5" customHeight="1">
      <c r="A2843" s="545">
        <v>3702</v>
      </c>
      <c r="B2843" s="545" t="s">
        <v>11113</v>
      </c>
      <c r="C2843" s="545" t="s">
        <v>216</v>
      </c>
      <c r="D2843" s="546"/>
      <c r="E2843" s="171" t="str">
        <f t="shared" si="44"/>
        <v>1900</v>
      </c>
      <c r="F2843" s="547">
        <v>0</v>
      </c>
      <c r="G2843" s="548">
        <v>0</v>
      </c>
      <c r="H2843" s="547">
        <v>0</v>
      </c>
      <c r="I2843" s="545" t="s">
        <v>12646</v>
      </c>
      <c r="J2843" s="545"/>
      <c r="K2843" s="545" t="s">
        <v>13413</v>
      </c>
      <c r="L2843" s="545" t="s">
        <v>13413</v>
      </c>
      <c r="M2843" s="548" t="s">
        <v>13758</v>
      </c>
      <c r="N2843" s="545" t="s">
        <v>13413</v>
      </c>
      <c r="O2843" s="545" t="s">
        <v>13413</v>
      </c>
      <c r="P2843" s="549">
        <v>3060</v>
      </c>
      <c r="Q2843" s="549">
        <v>1</v>
      </c>
      <c r="R2843" s="549">
        <v>65</v>
      </c>
      <c r="S2843" s="548"/>
      <c r="T2843" s="548"/>
      <c r="U2843" s="99"/>
    </row>
    <row r="2844" spans="1:21" ht="19.5" customHeight="1">
      <c r="A2844" s="545">
        <v>3703</v>
      </c>
      <c r="B2844" s="545" t="s">
        <v>1418</v>
      </c>
      <c r="C2844" s="545" t="s">
        <v>216</v>
      </c>
      <c r="D2844" s="546">
        <v>45708</v>
      </c>
      <c r="E2844" s="171" t="str">
        <f t="shared" si="44"/>
        <v>2025</v>
      </c>
      <c r="F2844" s="547">
        <v>1843.23</v>
      </c>
      <c r="G2844" s="548">
        <v>0.19</v>
      </c>
      <c r="H2844" s="547">
        <v>1548.94</v>
      </c>
      <c r="I2844" s="545" t="s">
        <v>12659</v>
      </c>
      <c r="J2844" s="545" t="s">
        <v>13307</v>
      </c>
      <c r="K2844" s="545"/>
      <c r="L2844" s="545" t="s">
        <v>14222</v>
      </c>
      <c r="M2844" s="548" t="s">
        <v>13758</v>
      </c>
      <c r="N2844" s="545" t="s">
        <v>13413</v>
      </c>
      <c r="O2844" s="545" t="s">
        <v>16450</v>
      </c>
      <c r="P2844" s="549">
        <v>3061</v>
      </c>
      <c r="Q2844" s="549">
        <v>1</v>
      </c>
      <c r="R2844" s="549">
        <v>116</v>
      </c>
      <c r="S2844" s="548">
        <v>2228</v>
      </c>
      <c r="T2844" s="548"/>
      <c r="U2844" s="99"/>
    </row>
    <row r="2845" spans="1:21" ht="19.5" customHeight="1">
      <c r="A2845" s="545">
        <v>3704</v>
      </c>
      <c r="B2845" s="545" t="s">
        <v>1422</v>
      </c>
      <c r="C2845" s="545" t="s">
        <v>216</v>
      </c>
      <c r="D2845" s="546">
        <v>43740</v>
      </c>
      <c r="E2845" s="171" t="str">
        <f t="shared" si="44"/>
        <v>2019</v>
      </c>
      <c r="F2845" s="547">
        <v>5062.26</v>
      </c>
      <c r="G2845" s="548">
        <v>0.19</v>
      </c>
      <c r="H2845" s="547">
        <v>4254</v>
      </c>
      <c r="I2845" s="545" t="s">
        <v>12659</v>
      </c>
      <c r="J2845" s="545" t="s">
        <v>13296</v>
      </c>
      <c r="K2845" s="545" t="s">
        <v>13413</v>
      </c>
      <c r="L2845" s="545" t="s">
        <v>14222</v>
      </c>
      <c r="M2845" s="548" t="s">
        <v>13758</v>
      </c>
      <c r="N2845" s="545" t="s">
        <v>13413</v>
      </c>
      <c r="O2845" s="545" t="s">
        <v>16449</v>
      </c>
      <c r="P2845" s="549">
        <v>3062</v>
      </c>
      <c r="Q2845" s="549">
        <v>1</v>
      </c>
      <c r="R2845" s="549">
        <v>116</v>
      </c>
      <c r="S2845" s="548">
        <v>2218</v>
      </c>
      <c r="T2845" s="548"/>
      <c r="U2845" s="99"/>
    </row>
    <row r="2846" spans="1:21" ht="19.5" customHeight="1">
      <c r="A2846" s="545">
        <v>3705</v>
      </c>
      <c r="B2846" s="545" t="s">
        <v>222</v>
      </c>
      <c r="C2846" s="545" t="s">
        <v>216</v>
      </c>
      <c r="D2846" s="546"/>
      <c r="E2846" s="171" t="str">
        <f t="shared" si="44"/>
        <v>1900</v>
      </c>
      <c r="F2846" s="547">
        <v>0</v>
      </c>
      <c r="G2846" s="548">
        <v>0</v>
      </c>
      <c r="H2846" s="547">
        <v>0</v>
      </c>
      <c r="I2846" s="545" t="s">
        <v>12644</v>
      </c>
      <c r="J2846" s="545"/>
      <c r="K2846" s="545" t="s">
        <v>13413</v>
      </c>
      <c r="L2846" s="545" t="s">
        <v>13413</v>
      </c>
      <c r="M2846" s="548" t="s">
        <v>13758</v>
      </c>
      <c r="N2846" s="545" t="s">
        <v>13413</v>
      </c>
      <c r="O2846" s="545" t="s">
        <v>16454</v>
      </c>
      <c r="P2846" s="549">
        <v>3063</v>
      </c>
      <c r="Q2846" s="549">
        <v>1</v>
      </c>
      <c r="R2846" s="549">
        <v>62</v>
      </c>
      <c r="S2846" s="548"/>
      <c r="T2846" s="548"/>
      <c r="U2846" s="99"/>
    </row>
    <row r="2847" spans="1:21" ht="19.5" customHeight="1">
      <c r="A2847" s="545">
        <v>3706</v>
      </c>
      <c r="B2847" s="545" t="s">
        <v>4533</v>
      </c>
      <c r="C2847" s="545" t="s">
        <v>4504</v>
      </c>
      <c r="D2847" s="546">
        <v>45708</v>
      </c>
      <c r="E2847" s="171" t="str">
        <f t="shared" si="44"/>
        <v>2025</v>
      </c>
      <c r="F2847" s="547">
        <v>418314</v>
      </c>
      <c r="G2847" s="548">
        <v>0.19</v>
      </c>
      <c r="H2847" s="547">
        <v>351524.37</v>
      </c>
      <c r="I2847" s="545" t="s">
        <v>12668</v>
      </c>
      <c r="J2847" s="545" t="s">
        <v>13307</v>
      </c>
      <c r="K2847" s="545" t="s">
        <v>13413</v>
      </c>
      <c r="L2847" s="545" t="s">
        <v>13413</v>
      </c>
      <c r="M2847" s="548" t="s">
        <v>13868</v>
      </c>
      <c r="N2847" s="545" t="s">
        <v>13413</v>
      </c>
      <c r="O2847" s="545" t="s">
        <v>13413</v>
      </c>
      <c r="P2847" s="549">
        <v>3064</v>
      </c>
      <c r="Q2847" s="549">
        <v>2</v>
      </c>
      <c r="R2847" s="549">
        <v>7</v>
      </c>
      <c r="S2847" s="548">
        <v>2228</v>
      </c>
      <c r="T2847" s="548"/>
      <c r="U2847" s="99"/>
    </row>
    <row r="2848" spans="1:21" ht="19.5" customHeight="1">
      <c r="A2848" s="545">
        <v>3707</v>
      </c>
      <c r="B2848" s="545" t="s">
        <v>1778</v>
      </c>
      <c r="C2848" s="545" t="s">
        <v>216</v>
      </c>
      <c r="D2848" s="546"/>
      <c r="E2848" s="171" t="str">
        <f t="shared" si="44"/>
        <v>1900</v>
      </c>
      <c r="F2848" s="547">
        <v>0</v>
      </c>
      <c r="G2848" s="548">
        <v>0</v>
      </c>
      <c r="H2848" s="547">
        <v>0</v>
      </c>
      <c r="I2848" s="545" t="s">
        <v>12637</v>
      </c>
      <c r="J2848" s="545"/>
      <c r="K2848" s="545" t="s">
        <v>13413</v>
      </c>
      <c r="L2848" s="545" t="s">
        <v>13413</v>
      </c>
      <c r="M2848" s="548" t="s">
        <v>13758</v>
      </c>
      <c r="N2848" s="545" t="s">
        <v>13413</v>
      </c>
      <c r="O2848" s="545" t="s">
        <v>13759</v>
      </c>
      <c r="P2848" s="549">
        <v>3065</v>
      </c>
      <c r="Q2848" s="549">
        <v>1</v>
      </c>
      <c r="R2848" s="549">
        <v>13</v>
      </c>
      <c r="S2848" s="548"/>
      <c r="T2848" s="548"/>
      <c r="U2848" s="99"/>
    </row>
    <row r="2849" spans="1:21" ht="19.5" customHeight="1">
      <c r="A2849" s="545">
        <v>3708</v>
      </c>
      <c r="B2849" s="545" t="s">
        <v>1302</v>
      </c>
      <c r="C2849" s="545" t="s">
        <v>216</v>
      </c>
      <c r="D2849" s="546">
        <v>44590</v>
      </c>
      <c r="E2849" s="171" t="str">
        <f t="shared" si="44"/>
        <v>2022</v>
      </c>
      <c r="F2849" s="547">
        <v>9424</v>
      </c>
      <c r="G2849" s="548">
        <v>0.19</v>
      </c>
      <c r="H2849" s="547">
        <v>7919.33</v>
      </c>
      <c r="I2849" s="545" t="s">
        <v>12659</v>
      </c>
      <c r="J2849" s="545" t="s">
        <v>13297</v>
      </c>
      <c r="K2849" s="545" t="s">
        <v>16455</v>
      </c>
      <c r="L2849" s="545" t="s">
        <v>13413</v>
      </c>
      <c r="M2849" s="548" t="s">
        <v>13758</v>
      </c>
      <c r="N2849" s="545" t="s">
        <v>13413</v>
      </c>
      <c r="O2849" s="545" t="s">
        <v>13413</v>
      </c>
      <c r="P2849" s="549">
        <v>3066</v>
      </c>
      <c r="Q2849" s="549">
        <v>1</v>
      </c>
      <c r="R2849" s="549">
        <v>116</v>
      </c>
      <c r="S2849" s="548">
        <v>2257</v>
      </c>
      <c r="T2849" s="548"/>
      <c r="U2849" s="99"/>
    </row>
    <row r="2850" spans="1:21" ht="19.5" customHeight="1">
      <c r="A2850" s="545">
        <v>3709</v>
      </c>
      <c r="B2850" s="545" t="s">
        <v>2202</v>
      </c>
      <c r="C2850" s="545" t="s">
        <v>216</v>
      </c>
      <c r="D2850" s="546"/>
      <c r="E2850" s="171" t="str">
        <f t="shared" si="44"/>
        <v>1900</v>
      </c>
      <c r="F2850" s="547">
        <v>0</v>
      </c>
      <c r="G2850" s="548">
        <v>0</v>
      </c>
      <c r="H2850" s="547">
        <v>0</v>
      </c>
      <c r="I2850" s="545" t="s">
        <v>12715</v>
      </c>
      <c r="J2850" s="545"/>
      <c r="K2850" s="545" t="s">
        <v>13413</v>
      </c>
      <c r="L2850" s="545" t="s">
        <v>13413</v>
      </c>
      <c r="M2850" s="548" t="s">
        <v>13758</v>
      </c>
      <c r="N2850" s="545" t="s">
        <v>13413</v>
      </c>
      <c r="O2850" s="545" t="s">
        <v>13413</v>
      </c>
      <c r="P2850" s="549">
        <v>3067</v>
      </c>
      <c r="Q2850" s="549">
        <v>1</v>
      </c>
      <c r="R2850" s="549">
        <v>129</v>
      </c>
      <c r="S2850" s="548"/>
      <c r="T2850" s="548"/>
      <c r="U2850" s="99"/>
    </row>
    <row r="2851" spans="1:21" ht="19.5" customHeight="1">
      <c r="A2851" s="545">
        <v>3710</v>
      </c>
      <c r="B2851" s="545" t="s">
        <v>2098</v>
      </c>
      <c r="C2851" s="545" t="s">
        <v>216</v>
      </c>
      <c r="D2851" s="546"/>
      <c r="E2851" s="171" t="str">
        <f t="shared" si="44"/>
        <v>1900</v>
      </c>
      <c r="F2851" s="547">
        <v>0</v>
      </c>
      <c r="G2851" s="548">
        <v>0</v>
      </c>
      <c r="H2851" s="547">
        <v>0</v>
      </c>
      <c r="I2851" s="545" t="s">
        <v>12715</v>
      </c>
      <c r="J2851" s="545"/>
      <c r="K2851" s="545" t="s">
        <v>13413</v>
      </c>
      <c r="L2851" s="545" t="s">
        <v>13413</v>
      </c>
      <c r="M2851" s="548" t="s">
        <v>13758</v>
      </c>
      <c r="N2851" s="545" t="s">
        <v>13413</v>
      </c>
      <c r="O2851" s="545" t="s">
        <v>13413</v>
      </c>
      <c r="P2851" s="549">
        <v>3068</v>
      </c>
      <c r="Q2851" s="549">
        <v>1</v>
      </c>
      <c r="R2851" s="549">
        <v>129</v>
      </c>
      <c r="S2851" s="548"/>
      <c r="T2851" s="548"/>
      <c r="U2851" s="99"/>
    </row>
    <row r="2852" spans="1:21" ht="19.5" customHeight="1">
      <c r="A2852" s="545">
        <v>3711</v>
      </c>
      <c r="B2852" s="545" t="s">
        <v>2094</v>
      </c>
      <c r="C2852" s="545" t="s">
        <v>216</v>
      </c>
      <c r="D2852" s="546">
        <v>46052</v>
      </c>
      <c r="E2852" s="171" t="str">
        <f t="shared" si="44"/>
        <v>2026</v>
      </c>
      <c r="F2852" s="547">
        <v>23738</v>
      </c>
      <c r="G2852" s="548">
        <v>0.19</v>
      </c>
      <c r="H2852" s="547">
        <v>19947.900000000001</v>
      </c>
      <c r="I2852" s="545" t="s">
        <v>12715</v>
      </c>
      <c r="J2852" s="545" t="s">
        <v>13307</v>
      </c>
      <c r="K2852" s="545" t="s">
        <v>13413</v>
      </c>
      <c r="L2852" s="545" t="s">
        <v>13413</v>
      </c>
      <c r="M2852" s="548" t="s">
        <v>13758</v>
      </c>
      <c r="N2852" s="545" t="s">
        <v>13413</v>
      </c>
      <c r="O2852" s="545" t="s">
        <v>16456</v>
      </c>
      <c r="P2852" s="549">
        <v>3069</v>
      </c>
      <c r="Q2852" s="549">
        <v>1</v>
      </c>
      <c r="R2852" s="549">
        <v>129</v>
      </c>
      <c r="S2852" s="548">
        <v>2228</v>
      </c>
      <c r="T2852" s="548"/>
      <c r="U2852" s="99"/>
    </row>
    <row r="2853" spans="1:21" ht="19.5" customHeight="1">
      <c r="A2853" s="545">
        <v>3712</v>
      </c>
      <c r="B2853" s="545" t="s">
        <v>1444</v>
      </c>
      <c r="C2853" s="545" t="s">
        <v>216</v>
      </c>
      <c r="D2853" s="546">
        <v>46052</v>
      </c>
      <c r="E2853" s="171" t="str">
        <f t="shared" si="44"/>
        <v>2026</v>
      </c>
      <c r="F2853" s="547">
        <v>14854</v>
      </c>
      <c r="G2853" s="548">
        <v>0.19</v>
      </c>
      <c r="H2853" s="547">
        <v>12482.35</v>
      </c>
      <c r="I2853" s="545" t="s">
        <v>12659</v>
      </c>
      <c r="J2853" s="545" t="s">
        <v>13307</v>
      </c>
      <c r="K2853" s="545" t="s">
        <v>13413</v>
      </c>
      <c r="L2853" s="545" t="s">
        <v>13413</v>
      </c>
      <c r="M2853" s="548" t="s">
        <v>13758</v>
      </c>
      <c r="N2853" s="545" t="s">
        <v>13413</v>
      </c>
      <c r="O2853" s="545" t="s">
        <v>16457</v>
      </c>
      <c r="P2853" s="549">
        <v>3070</v>
      </c>
      <c r="Q2853" s="549">
        <v>1</v>
      </c>
      <c r="R2853" s="549">
        <v>116</v>
      </c>
      <c r="S2853" s="548">
        <v>2228</v>
      </c>
      <c r="T2853" s="548"/>
      <c r="U2853" s="99"/>
    </row>
    <row r="2854" spans="1:21" ht="19.5" customHeight="1">
      <c r="A2854" s="545">
        <v>3723</v>
      </c>
      <c r="B2854" s="545" t="s">
        <v>1792</v>
      </c>
      <c r="C2854" s="545" t="s">
        <v>216</v>
      </c>
      <c r="D2854" s="546">
        <v>44592</v>
      </c>
      <c r="E2854" s="171" t="str">
        <f t="shared" si="44"/>
        <v>2022</v>
      </c>
      <c r="F2854" s="547">
        <v>30709</v>
      </c>
      <c r="G2854" s="548">
        <v>0.19</v>
      </c>
      <c r="H2854" s="547">
        <v>25805.88</v>
      </c>
      <c r="I2854" s="545" t="s">
        <v>12637</v>
      </c>
      <c r="J2854" s="545" t="s">
        <v>13297</v>
      </c>
      <c r="K2854" s="545" t="s">
        <v>13413</v>
      </c>
      <c r="L2854" s="545" t="s">
        <v>13413</v>
      </c>
      <c r="M2854" s="548" t="s">
        <v>13758</v>
      </c>
      <c r="N2854" s="545" t="s">
        <v>13413</v>
      </c>
      <c r="O2854" s="545" t="s">
        <v>16458</v>
      </c>
      <c r="P2854" s="549">
        <v>3071</v>
      </c>
      <c r="Q2854" s="549">
        <v>1</v>
      </c>
      <c r="R2854" s="549">
        <v>13</v>
      </c>
      <c r="S2854" s="548">
        <v>2257</v>
      </c>
      <c r="T2854" s="548"/>
      <c r="U2854" s="99"/>
    </row>
    <row r="2855" spans="1:21" ht="19.5" customHeight="1">
      <c r="A2855" s="545">
        <v>3725</v>
      </c>
      <c r="B2855" s="545" t="s">
        <v>1356</v>
      </c>
      <c r="C2855" s="545" t="s">
        <v>216</v>
      </c>
      <c r="D2855" s="546">
        <v>44591</v>
      </c>
      <c r="E2855" s="171" t="str">
        <f t="shared" si="44"/>
        <v>2022</v>
      </c>
      <c r="F2855" s="547">
        <v>4510</v>
      </c>
      <c r="G2855" s="548">
        <v>0.19</v>
      </c>
      <c r="H2855" s="547">
        <v>3789.92</v>
      </c>
      <c r="I2855" s="545" t="s">
        <v>12659</v>
      </c>
      <c r="J2855" s="545" t="s">
        <v>13297</v>
      </c>
      <c r="K2855" s="545" t="s">
        <v>13413</v>
      </c>
      <c r="L2855" s="545" t="s">
        <v>13413</v>
      </c>
      <c r="M2855" s="548" t="s">
        <v>13758</v>
      </c>
      <c r="N2855" s="545" t="s">
        <v>13413</v>
      </c>
      <c r="O2855" s="545" t="s">
        <v>16459</v>
      </c>
      <c r="P2855" s="549">
        <v>3072</v>
      </c>
      <c r="Q2855" s="549">
        <v>1</v>
      </c>
      <c r="R2855" s="549">
        <v>116</v>
      </c>
      <c r="S2855" s="548">
        <v>2257</v>
      </c>
      <c r="T2855" s="548"/>
      <c r="U2855" s="99"/>
    </row>
    <row r="2856" spans="1:21" ht="19.5" customHeight="1">
      <c r="A2856" s="545">
        <v>3726</v>
      </c>
      <c r="B2856" s="545" t="s">
        <v>11112</v>
      </c>
      <c r="C2856" s="545" t="s">
        <v>216</v>
      </c>
      <c r="D2856" s="546"/>
      <c r="E2856" s="171" t="str">
        <f t="shared" si="44"/>
        <v>1900</v>
      </c>
      <c r="F2856" s="547">
        <v>0</v>
      </c>
      <c r="G2856" s="548">
        <v>0</v>
      </c>
      <c r="H2856" s="547">
        <v>0</v>
      </c>
      <c r="I2856" s="545" t="s">
        <v>12637</v>
      </c>
      <c r="J2856" s="545"/>
      <c r="K2856" s="545" t="s">
        <v>13413</v>
      </c>
      <c r="L2856" s="545" t="s">
        <v>13413</v>
      </c>
      <c r="M2856" s="548" t="s">
        <v>13758</v>
      </c>
      <c r="N2856" s="545" t="s">
        <v>13413</v>
      </c>
      <c r="O2856" s="545" t="s">
        <v>13413</v>
      </c>
      <c r="P2856" s="549">
        <v>3073</v>
      </c>
      <c r="Q2856" s="549">
        <v>1</v>
      </c>
      <c r="R2856" s="549">
        <v>13</v>
      </c>
      <c r="S2856" s="548"/>
      <c r="T2856" s="548"/>
      <c r="U2856" s="99"/>
    </row>
    <row r="2857" spans="1:21" ht="19.5" customHeight="1">
      <c r="A2857" s="545">
        <v>3728</v>
      </c>
      <c r="B2857" s="545" t="s">
        <v>295</v>
      </c>
      <c r="C2857" s="545" t="s">
        <v>216</v>
      </c>
      <c r="D2857" s="546"/>
      <c r="E2857" s="171" t="str">
        <f t="shared" si="44"/>
        <v>1900</v>
      </c>
      <c r="F2857" s="547">
        <v>0</v>
      </c>
      <c r="G2857" s="548">
        <v>0</v>
      </c>
      <c r="H2857" s="547">
        <v>0</v>
      </c>
      <c r="I2857" s="545" t="s">
        <v>12640</v>
      </c>
      <c r="J2857" s="545"/>
      <c r="K2857" s="545" t="s">
        <v>13413</v>
      </c>
      <c r="L2857" s="545" t="s">
        <v>13413</v>
      </c>
      <c r="M2857" s="548" t="s">
        <v>13758</v>
      </c>
      <c r="N2857" s="545" t="s">
        <v>13413</v>
      </c>
      <c r="O2857" s="545" t="s">
        <v>13413</v>
      </c>
      <c r="P2857" s="549">
        <v>3074</v>
      </c>
      <c r="Q2857" s="549">
        <v>1</v>
      </c>
      <c r="R2857" s="549">
        <v>1</v>
      </c>
      <c r="S2857" s="548"/>
      <c r="T2857" s="548"/>
      <c r="U2857" s="99"/>
    </row>
    <row r="2858" spans="1:21" ht="19.5" customHeight="1">
      <c r="A2858" s="545">
        <v>3729</v>
      </c>
      <c r="B2858" s="545" t="s">
        <v>2095</v>
      </c>
      <c r="C2858" s="545" t="s">
        <v>216</v>
      </c>
      <c r="D2858" s="546"/>
      <c r="E2858" s="171" t="str">
        <f t="shared" si="44"/>
        <v>1900</v>
      </c>
      <c r="F2858" s="547">
        <v>0</v>
      </c>
      <c r="G2858" s="548">
        <v>0</v>
      </c>
      <c r="H2858" s="547">
        <v>0</v>
      </c>
      <c r="I2858" s="545" t="s">
        <v>12637</v>
      </c>
      <c r="J2858" s="545"/>
      <c r="K2858" s="545" t="s">
        <v>13413</v>
      </c>
      <c r="L2858" s="545" t="s">
        <v>16460</v>
      </c>
      <c r="M2858" s="548" t="s">
        <v>13758</v>
      </c>
      <c r="N2858" s="545" t="s">
        <v>13413</v>
      </c>
      <c r="O2858" s="545" t="s">
        <v>13413</v>
      </c>
      <c r="P2858" s="549">
        <v>3075</v>
      </c>
      <c r="Q2858" s="549">
        <v>1</v>
      </c>
      <c r="R2858" s="549">
        <v>13</v>
      </c>
      <c r="S2858" s="548"/>
      <c r="T2858" s="548"/>
      <c r="U2858" s="99"/>
    </row>
    <row r="2859" spans="1:21" ht="19.5" customHeight="1">
      <c r="A2859" s="545">
        <v>3730</v>
      </c>
      <c r="B2859" s="545" t="s">
        <v>11111</v>
      </c>
      <c r="C2859" s="545" t="s">
        <v>216</v>
      </c>
      <c r="D2859" s="546"/>
      <c r="E2859" s="171" t="str">
        <f t="shared" si="44"/>
        <v>1900</v>
      </c>
      <c r="F2859" s="547">
        <v>0</v>
      </c>
      <c r="G2859" s="548">
        <v>0</v>
      </c>
      <c r="H2859" s="547">
        <v>0</v>
      </c>
      <c r="I2859" s="545" t="s">
        <v>12655</v>
      </c>
      <c r="J2859" s="545"/>
      <c r="K2859" s="545" t="s">
        <v>13413</v>
      </c>
      <c r="L2859" s="545" t="s">
        <v>13413</v>
      </c>
      <c r="M2859" s="548" t="s">
        <v>13758</v>
      </c>
      <c r="N2859" s="545" t="s">
        <v>13413</v>
      </c>
      <c r="O2859" s="545" t="s">
        <v>16461</v>
      </c>
      <c r="P2859" s="549">
        <v>3076</v>
      </c>
      <c r="Q2859" s="549">
        <v>1</v>
      </c>
      <c r="R2859" s="549">
        <v>109</v>
      </c>
      <c r="S2859" s="548"/>
      <c r="T2859" s="548"/>
      <c r="U2859" s="99"/>
    </row>
    <row r="2860" spans="1:21" ht="19.5" customHeight="1">
      <c r="A2860" s="545">
        <v>3732</v>
      </c>
      <c r="B2860" s="545" t="s">
        <v>1793</v>
      </c>
      <c r="C2860" s="545" t="s">
        <v>216</v>
      </c>
      <c r="D2860" s="546"/>
      <c r="E2860" s="171" t="str">
        <f t="shared" si="44"/>
        <v>1900</v>
      </c>
      <c r="F2860" s="547">
        <v>0</v>
      </c>
      <c r="G2860" s="548">
        <v>0</v>
      </c>
      <c r="H2860" s="547">
        <v>0</v>
      </c>
      <c r="I2860" s="545" t="s">
        <v>12637</v>
      </c>
      <c r="J2860" s="545"/>
      <c r="K2860" s="545" t="s">
        <v>13413</v>
      </c>
      <c r="L2860" s="545" t="s">
        <v>13413</v>
      </c>
      <c r="M2860" s="548" t="s">
        <v>13758</v>
      </c>
      <c r="N2860" s="545" t="s">
        <v>13413</v>
      </c>
      <c r="O2860" s="545" t="s">
        <v>16462</v>
      </c>
      <c r="P2860" s="549">
        <v>3077</v>
      </c>
      <c r="Q2860" s="549">
        <v>1</v>
      </c>
      <c r="R2860" s="549">
        <v>13</v>
      </c>
      <c r="S2860" s="548"/>
      <c r="T2860" s="548"/>
      <c r="U2860" s="99"/>
    </row>
    <row r="2861" spans="1:21" ht="19.5" customHeight="1">
      <c r="A2861" s="545">
        <v>3733</v>
      </c>
      <c r="B2861" s="545" t="s">
        <v>11110</v>
      </c>
      <c r="C2861" s="545" t="s">
        <v>216</v>
      </c>
      <c r="D2861" s="546"/>
      <c r="E2861" s="171" t="str">
        <f t="shared" si="44"/>
        <v>1900</v>
      </c>
      <c r="F2861" s="547">
        <v>0</v>
      </c>
      <c r="G2861" s="548">
        <v>0</v>
      </c>
      <c r="H2861" s="547">
        <v>0</v>
      </c>
      <c r="I2861" s="545" t="s">
        <v>12706</v>
      </c>
      <c r="J2861" s="545"/>
      <c r="K2861" s="545" t="s">
        <v>13413</v>
      </c>
      <c r="L2861" s="545" t="s">
        <v>13413</v>
      </c>
      <c r="M2861" s="548" t="s">
        <v>13758</v>
      </c>
      <c r="N2861" s="545" t="s">
        <v>13413</v>
      </c>
      <c r="O2861" s="545" t="s">
        <v>16463</v>
      </c>
      <c r="P2861" s="549">
        <v>3078</v>
      </c>
      <c r="Q2861" s="549">
        <v>1</v>
      </c>
      <c r="R2861" s="549">
        <v>128</v>
      </c>
      <c r="S2861" s="548"/>
      <c r="T2861" s="548"/>
      <c r="U2861" s="99"/>
    </row>
    <row r="2862" spans="1:21" ht="19.5" customHeight="1">
      <c r="A2862" s="545">
        <v>3734</v>
      </c>
      <c r="B2862" s="545" t="s">
        <v>1931</v>
      </c>
      <c r="C2862" s="545" t="s">
        <v>209</v>
      </c>
      <c r="D2862" s="546">
        <v>46052</v>
      </c>
      <c r="E2862" s="171" t="str">
        <f t="shared" si="44"/>
        <v>2026</v>
      </c>
      <c r="F2862" s="547">
        <v>36357</v>
      </c>
      <c r="G2862" s="548">
        <v>0.19</v>
      </c>
      <c r="H2862" s="547">
        <v>30552.1</v>
      </c>
      <c r="I2862" s="545" t="s">
        <v>12706</v>
      </c>
      <c r="J2862" s="545" t="s">
        <v>13307</v>
      </c>
      <c r="K2862" s="545" t="s">
        <v>13413</v>
      </c>
      <c r="L2862" s="545" t="s">
        <v>16392</v>
      </c>
      <c r="M2862" s="548" t="s">
        <v>13758</v>
      </c>
      <c r="N2862" s="545" t="s">
        <v>13413</v>
      </c>
      <c r="O2862" s="545" t="s">
        <v>16464</v>
      </c>
      <c r="P2862" s="549">
        <v>3079</v>
      </c>
      <c r="Q2862" s="549">
        <v>1</v>
      </c>
      <c r="R2862" s="549">
        <v>128</v>
      </c>
      <c r="S2862" s="548">
        <v>2228</v>
      </c>
      <c r="T2862" s="548"/>
      <c r="U2862" s="99"/>
    </row>
    <row r="2863" spans="1:21" ht="19.5" customHeight="1">
      <c r="A2863" s="545">
        <v>3735</v>
      </c>
      <c r="B2863" s="545" t="s">
        <v>13677</v>
      </c>
      <c r="C2863" s="545" t="s">
        <v>216</v>
      </c>
      <c r="D2863" s="546">
        <v>46052</v>
      </c>
      <c r="E2863" s="171" t="str">
        <f t="shared" si="44"/>
        <v>2026</v>
      </c>
      <c r="F2863" s="547">
        <v>60254</v>
      </c>
      <c r="G2863" s="548">
        <v>0.19</v>
      </c>
      <c r="H2863" s="547">
        <v>50633.61</v>
      </c>
      <c r="I2863" s="545" t="s">
        <v>12637</v>
      </c>
      <c r="J2863" s="545" t="s">
        <v>13307</v>
      </c>
      <c r="K2863" s="545" t="s">
        <v>13413</v>
      </c>
      <c r="L2863" s="545" t="s">
        <v>13413</v>
      </c>
      <c r="M2863" s="548" t="s">
        <v>13758</v>
      </c>
      <c r="N2863" s="545" t="s">
        <v>13413</v>
      </c>
      <c r="O2863" s="545" t="s">
        <v>13413</v>
      </c>
      <c r="P2863" s="549">
        <v>3080</v>
      </c>
      <c r="Q2863" s="549">
        <v>1</v>
      </c>
      <c r="R2863" s="549">
        <v>13</v>
      </c>
      <c r="S2863" s="548">
        <v>2228</v>
      </c>
      <c r="T2863" s="548"/>
      <c r="U2863" s="99"/>
    </row>
    <row r="2864" spans="1:21" ht="19.5" customHeight="1">
      <c r="A2864" s="545">
        <v>3736</v>
      </c>
      <c r="B2864" s="545" t="s">
        <v>11109</v>
      </c>
      <c r="C2864" s="545" t="s">
        <v>216</v>
      </c>
      <c r="D2864" s="546"/>
      <c r="E2864" s="171" t="str">
        <f t="shared" si="44"/>
        <v>1900</v>
      </c>
      <c r="F2864" s="547">
        <v>0</v>
      </c>
      <c r="G2864" s="548">
        <v>0</v>
      </c>
      <c r="H2864" s="547">
        <v>0</v>
      </c>
      <c r="I2864" s="545" t="s">
        <v>12650</v>
      </c>
      <c r="J2864" s="545"/>
      <c r="K2864" s="545" t="s">
        <v>13413</v>
      </c>
      <c r="L2864" s="545" t="s">
        <v>15886</v>
      </c>
      <c r="M2864" s="548" t="s">
        <v>13758</v>
      </c>
      <c r="N2864" s="545" t="s">
        <v>22193</v>
      </c>
      <c r="O2864" s="545" t="s">
        <v>16465</v>
      </c>
      <c r="P2864" s="549">
        <v>3081</v>
      </c>
      <c r="Q2864" s="549">
        <v>1</v>
      </c>
      <c r="R2864" s="549">
        <v>127</v>
      </c>
      <c r="S2864" s="548"/>
      <c r="T2864" s="548">
        <v>185</v>
      </c>
      <c r="U2864" s="99"/>
    </row>
    <row r="2865" spans="1:21" ht="19.5" customHeight="1">
      <c r="A2865" s="545">
        <v>3737</v>
      </c>
      <c r="B2865" s="545" t="s">
        <v>1434</v>
      </c>
      <c r="C2865" s="545" t="s">
        <v>216</v>
      </c>
      <c r="D2865" s="546">
        <v>44591</v>
      </c>
      <c r="E2865" s="171" t="str">
        <f t="shared" si="44"/>
        <v>2022</v>
      </c>
      <c r="F2865" s="547">
        <v>1426</v>
      </c>
      <c r="G2865" s="548">
        <v>0.19</v>
      </c>
      <c r="H2865" s="547">
        <v>1198.32</v>
      </c>
      <c r="I2865" s="545" t="s">
        <v>12659</v>
      </c>
      <c r="J2865" s="545" t="s">
        <v>13297</v>
      </c>
      <c r="K2865" s="545" t="s">
        <v>13413</v>
      </c>
      <c r="L2865" s="545" t="s">
        <v>14222</v>
      </c>
      <c r="M2865" s="548" t="s">
        <v>13758</v>
      </c>
      <c r="N2865" s="545" t="s">
        <v>13413</v>
      </c>
      <c r="O2865" s="545" t="s">
        <v>13413</v>
      </c>
      <c r="P2865" s="549">
        <v>3082</v>
      </c>
      <c r="Q2865" s="549">
        <v>1</v>
      </c>
      <c r="R2865" s="549">
        <v>116</v>
      </c>
      <c r="S2865" s="548">
        <v>2257</v>
      </c>
      <c r="T2865" s="548"/>
      <c r="U2865" s="99"/>
    </row>
    <row r="2866" spans="1:21" ht="19.5" customHeight="1">
      <c r="A2866" s="545">
        <v>3738</v>
      </c>
      <c r="B2866" s="545" t="s">
        <v>7063</v>
      </c>
      <c r="C2866" s="545" t="s">
        <v>216</v>
      </c>
      <c r="D2866" s="546">
        <v>45708</v>
      </c>
      <c r="E2866" s="171" t="str">
        <f t="shared" si="44"/>
        <v>2025</v>
      </c>
      <c r="F2866" s="547">
        <v>5486.01</v>
      </c>
      <c r="G2866" s="548">
        <v>0.19</v>
      </c>
      <c r="H2866" s="547">
        <v>4610.09</v>
      </c>
      <c r="I2866" s="545" t="s">
        <v>12659</v>
      </c>
      <c r="J2866" s="545" t="s">
        <v>13307</v>
      </c>
      <c r="K2866" s="545" t="s">
        <v>16466</v>
      </c>
      <c r="L2866" s="545" t="s">
        <v>13413</v>
      </c>
      <c r="M2866" s="548" t="s">
        <v>13758</v>
      </c>
      <c r="N2866" s="545" t="s">
        <v>13413</v>
      </c>
      <c r="O2866" s="545" t="s">
        <v>13413</v>
      </c>
      <c r="P2866" s="549">
        <v>3083</v>
      </c>
      <c r="Q2866" s="549">
        <v>1</v>
      </c>
      <c r="R2866" s="549">
        <v>116</v>
      </c>
      <c r="S2866" s="548">
        <v>2228</v>
      </c>
      <c r="T2866" s="548"/>
      <c r="U2866" s="99"/>
    </row>
    <row r="2867" spans="1:21" ht="19.5" customHeight="1">
      <c r="A2867" s="545">
        <v>3740</v>
      </c>
      <c r="B2867" s="545" t="s">
        <v>3735</v>
      </c>
      <c r="C2867" s="545" t="s">
        <v>216</v>
      </c>
      <c r="D2867" s="546"/>
      <c r="E2867" s="171" t="str">
        <f t="shared" si="44"/>
        <v>1900</v>
      </c>
      <c r="F2867" s="547">
        <v>0</v>
      </c>
      <c r="G2867" s="548">
        <v>0</v>
      </c>
      <c r="H2867" s="547">
        <v>0</v>
      </c>
      <c r="I2867" s="545" t="s">
        <v>12746</v>
      </c>
      <c r="J2867" s="545"/>
      <c r="K2867" s="545" t="s">
        <v>13413</v>
      </c>
      <c r="L2867" s="545" t="s">
        <v>13413</v>
      </c>
      <c r="M2867" s="548" t="s">
        <v>13758</v>
      </c>
      <c r="N2867" s="545" t="s">
        <v>22179</v>
      </c>
      <c r="O2867" s="545" t="s">
        <v>13413</v>
      </c>
      <c r="P2867" s="549">
        <v>3084</v>
      </c>
      <c r="Q2867" s="549">
        <v>1</v>
      </c>
      <c r="R2867" s="549">
        <v>29</v>
      </c>
      <c r="S2867" s="548"/>
      <c r="T2867" s="548">
        <v>173</v>
      </c>
      <c r="U2867" s="99"/>
    </row>
    <row r="2868" spans="1:21" ht="19.5" customHeight="1">
      <c r="A2868" s="545">
        <v>3744</v>
      </c>
      <c r="B2868" s="545" t="s">
        <v>2203</v>
      </c>
      <c r="C2868" s="545" t="s">
        <v>216</v>
      </c>
      <c r="D2868" s="546"/>
      <c r="E2868" s="171" t="str">
        <f t="shared" si="44"/>
        <v>1900</v>
      </c>
      <c r="F2868" s="547">
        <v>0</v>
      </c>
      <c r="G2868" s="548">
        <v>0</v>
      </c>
      <c r="H2868" s="547">
        <v>0</v>
      </c>
      <c r="I2868" s="545" t="s">
        <v>12715</v>
      </c>
      <c r="J2868" s="545"/>
      <c r="K2868" s="545" t="s">
        <v>13413</v>
      </c>
      <c r="L2868" s="545" t="s">
        <v>13413</v>
      </c>
      <c r="M2868" s="548" t="s">
        <v>13758</v>
      </c>
      <c r="N2868" s="545" t="s">
        <v>13413</v>
      </c>
      <c r="O2868" s="545" t="s">
        <v>13413</v>
      </c>
      <c r="P2868" s="549">
        <v>3085</v>
      </c>
      <c r="Q2868" s="549">
        <v>1</v>
      </c>
      <c r="R2868" s="549">
        <v>129</v>
      </c>
      <c r="S2868" s="548"/>
      <c r="T2868" s="548"/>
      <c r="U2868" s="99"/>
    </row>
    <row r="2869" spans="1:21" ht="19.5" customHeight="1">
      <c r="A2869" s="545">
        <v>3745</v>
      </c>
      <c r="B2869" s="545" t="s">
        <v>926</v>
      </c>
      <c r="C2869" s="545" t="s">
        <v>903</v>
      </c>
      <c r="D2869" s="546"/>
      <c r="E2869" s="171" t="str">
        <f t="shared" si="44"/>
        <v>1900</v>
      </c>
      <c r="F2869" s="547">
        <v>0</v>
      </c>
      <c r="G2869" s="548">
        <v>0</v>
      </c>
      <c r="H2869" s="547">
        <v>0</v>
      </c>
      <c r="I2869" s="545" t="s">
        <v>12668</v>
      </c>
      <c r="J2869" s="545"/>
      <c r="K2869" s="545" t="s">
        <v>13413</v>
      </c>
      <c r="L2869" s="545" t="s">
        <v>13413</v>
      </c>
      <c r="M2869" s="548" t="s">
        <v>13868</v>
      </c>
      <c r="N2869" s="545" t="s">
        <v>13413</v>
      </c>
      <c r="O2869" s="545" t="s">
        <v>13413</v>
      </c>
      <c r="P2869" s="549">
        <v>3086</v>
      </c>
      <c r="Q2869" s="549">
        <v>2</v>
      </c>
      <c r="R2869" s="549">
        <v>7</v>
      </c>
      <c r="S2869" s="548"/>
      <c r="T2869" s="548"/>
      <c r="U2869" s="99"/>
    </row>
    <row r="2870" spans="1:21" ht="19.5" customHeight="1">
      <c r="A2870" s="545">
        <v>3746</v>
      </c>
      <c r="B2870" s="545" t="s">
        <v>11108</v>
      </c>
      <c r="C2870" s="545" t="s">
        <v>216</v>
      </c>
      <c r="D2870" s="546"/>
      <c r="E2870" s="171" t="str">
        <f t="shared" si="44"/>
        <v>1900</v>
      </c>
      <c r="F2870" s="547">
        <v>0</v>
      </c>
      <c r="G2870" s="548">
        <v>0</v>
      </c>
      <c r="H2870" s="547">
        <v>0</v>
      </c>
      <c r="I2870" s="545" t="s">
        <v>12675</v>
      </c>
      <c r="J2870" s="545"/>
      <c r="K2870" s="545" t="s">
        <v>13413</v>
      </c>
      <c r="L2870" s="545" t="s">
        <v>16467</v>
      </c>
      <c r="M2870" s="548" t="s">
        <v>13758</v>
      </c>
      <c r="N2870" s="545" t="s">
        <v>13413</v>
      </c>
      <c r="O2870" s="545" t="s">
        <v>13413</v>
      </c>
      <c r="P2870" s="549">
        <v>3087</v>
      </c>
      <c r="Q2870" s="549">
        <v>1</v>
      </c>
      <c r="R2870" s="549">
        <v>141</v>
      </c>
      <c r="S2870" s="548"/>
      <c r="T2870" s="548"/>
      <c r="U2870" s="99"/>
    </row>
    <row r="2871" spans="1:21" ht="19.5" customHeight="1">
      <c r="A2871" s="545">
        <v>3747</v>
      </c>
      <c r="B2871" s="545" t="s">
        <v>6357</v>
      </c>
      <c r="C2871" s="545" t="s">
        <v>216</v>
      </c>
      <c r="D2871" s="546">
        <v>46052</v>
      </c>
      <c r="E2871" s="171" t="str">
        <f t="shared" si="44"/>
        <v>2026</v>
      </c>
      <c r="F2871" s="547">
        <v>42945</v>
      </c>
      <c r="G2871" s="548">
        <v>0.19</v>
      </c>
      <c r="H2871" s="547">
        <v>36088.239999999998</v>
      </c>
      <c r="I2871" s="545" t="s">
        <v>12715</v>
      </c>
      <c r="J2871" s="545" t="s">
        <v>13307</v>
      </c>
      <c r="K2871" s="545" t="s">
        <v>13413</v>
      </c>
      <c r="L2871" s="545" t="s">
        <v>13413</v>
      </c>
      <c r="M2871" s="548" t="s">
        <v>13758</v>
      </c>
      <c r="N2871" s="545" t="s">
        <v>13413</v>
      </c>
      <c r="O2871" s="545" t="s">
        <v>13413</v>
      </c>
      <c r="P2871" s="549">
        <v>3088</v>
      </c>
      <c r="Q2871" s="549">
        <v>1</v>
      </c>
      <c r="R2871" s="549">
        <v>129</v>
      </c>
      <c r="S2871" s="548">
        <v>2228</v>
      </c>
      <c r="T2871" s="548"/>
      <c r="U2871" s="99"/>
    </row>
    <row r="2872" spans="1:21" ht="19.5" customHeight="1">
      <c r="A2872" s="545">
        <v>3748</v>
      </c>
      <c r="B2872" s="545" t="s">
        <v>3707</v>
      </c>
      <c r="C2872" s="545" t="s">
        <v>216</v>
      </c>
      <c r="D2872" s="546"/>
      <c r="E2872" s="171" t="str">
        <f t="shared" si="44"/>
        <v>1900</v>
      </c>
      <c r="F2872" s="547">
        <v>0</v>
      </c>
      <c r="G2872" s="548">
        <v>0</v>
      </c>
      <c r="H2872" s="547">
        <v>0</v>
      </c>
      <c r="I2872" s="545" t="s">
        <v>12746</v>
      </c>
      <c r="J2872" s="545"/>
      <c r="K2872" s="545" t="s">
        <v>13413</v>
      </c>
      <c r="L2872" s="545" t="s">
        <v>13413</v>
      </c>
      <c r="M2872" s="548" t="s">
        <v>13758</v>
      </c>
      <c r="N2872" s="545" t="s">
        <v>22179</v>
      </c>
      <c r="O2872" s="545" t="s">
        <v>13413</v>
      </c>
      <c r="P2872" s="549">
        <v>3089</v>
      </c>
      <c r="Q2872" s="549">
        <v>1</v>
      </c>
      <c r="R2872" s="549">
        <v>29</v>
      </c>
      <c r="S2872" s="548"/>
      <c r="T2872" s="548">
        <v>173</v>
      </c>
      <c r="U2872" s="99"/>
    </row>
    <row r="2873" spans="1:21" ht="19.5" customHeight="1">
      <c r="A2873" s="545">
        <v>3750</v>
      </c>
      <c r="B2873" s="545" t="s">
        <v>3518</v>
      </c>
      <c r="C2873" s="545" t="s">
        <v>4552</v>
      </c>
      <c r="D2873" s="546">
        <v>46052</v>
      </c>
      <c r="E2873" s="171" t="str">
        <f t="shared" si="44"/>
        <v>2026</v>
      </c>
      <c r="F2873" s="547">
        <v>315929</v>
      </c>
      <c r="G2873" s="548">
        <v>0.19</v>
      </c>
      <c r="H2873" s="547">
        <v>265486.55</v>
      </c>
      <c r="I2873" s="545" t="s">
        <v>12752</v>
      </c>
      <c r="J2873" s="545" t="s">
        <v>13307</v>
      </c>
      <c r="K2873" s="545" t="s">
        <v>13413</v>
      </c>
      <c r="L2873" s="545" t="s">
        <v>13413</v>
      </c>
      <c r="M2873" s="548" t="s">
        <v>13758</v>
      </c>
      <c r="N2873" s="545" t="s">
        <v>13413</v>
      </c>
      <c r="O2873" s="545" t="s">
        <v>13413</v>
      </c>
      <c r="P2873" s="549">
        <v>3090</v>
      </c>
      <c r="Q2873" s="549">
        <v>1</v>
      </c>
      <c r="R2873" s="549">
        <v>167</v>
      </c>
      <c r="S2873" s="548">
        <v>2228</v>
      </c>
      <c r="T2873" s="548"/>
      <c r="U2873" s="99"/>
    </row>
    <row r="2874" spans="1:21" ht="19.5" customHeight="1">
      <c r="A2874" s="545">
        <v>3751</v>
      </c>
      <c r="B2874" s="545" t="s">
        <v>3582</v>
      </c>
      <c r="C2874" s="545" t="s">
        <v>216</v>
      </c>
      <c r="D2874" s="546"/>
      <c r="E2874" s="171" t="str">
        <f t="shared" si="44"/>
        <v>1900</v>
      </c>
      <c r="F2874" s="547">
        <v>0</v>
      </c>
      <c r="G2874" s="548">
        <v>0</v>
      </c>
      <c r="H2874" s="547">
        <v>0</v>
      </c>
      <c r="I2874" s="545" t="s">
        <v>12752</v>
      </c>
      <c r="J2874" s="545"/>
      <c r="K2874" s="545" t="s">
        <v>13413</v>
      </c>
      <c r="L2874" s="545" t="s">
        <v>13413</v>
      </c>
      <c r="M2874" s="548" t="s">
        <v>13843</v>
      </c>
      <c r="N2874" s="545" t="s">
        <v>13413</v>
      </c>
      <c r="O2874" s="545" t="s">
        <v>13413</v>
      </c>
      <c r="P2874" s="549">
        <v>3091</v>
      </c>
      <c r="Q2874" s="549">
        <v>5</v>
      </c>
      <c r="R2874" s="549">
        <v>167</v>
      </c>
      <c r="S2874" s="548"/>
      <c r="T2874" s="548"/>
      <c r="U2874" s="99"/>
    </row>
    <row r="2875" spans="1:21" ht="19.5" customHeight="1">
      <c r="A2875" s="545">
        <v>3752</v>
      </c>
      <c r="B2875" s="545" t="s">
        <v>3515</v>
      </c>
      <c r="C2875" s="545" t="s">
        <v>216</v>
      </c>
      <c r="D2875" s="546">
        <v>44365</v>
      </c>
      <c r="E2875" s="171" t="str">
        <f t="shared" si="44"/>
        <v>2021</v>
      </c>
      <c r="F2875" s="547">
        <v>33381</v>
      </c>
      <c r="G2875" s="548">
        <v>0.19</v>
      </c>
      <c r="H2875" s="547">
        <v>28051.26</v>
      </c>
      <c r="I2875" s="545" t="s">
        <v>12758</v>
      </c>
      <c r="J2875" s="545" t="s">
        <v>13297</v>
      </c>
      <c r="K2875" s="545" t="s">
        <v>13413</v>
      </c>
      <c r="L2875" s="545" t="s">
        <v>13413</v>
      </c>
      <c r="M2875" s="548" t="s">
        <v>13843</v>
      </c>
      <c r="N2875" s="545" t="s">
        <v>13413</v>
      </c>
      <c r="O2875" s="545" t="s">
        <v>13413</v>
      </c>
      <c r="P2875" s="549">
        <v>3092</v>
      </c>
      <c r="Q2875" s="549">
        <v>5</v>
      </c>
      <c r="R2875" s="549">
        <v>164</v>
      </c>
      <c r="S2875" s="548">
        <v>2257</v>
      </c>
      <c r="T2875" s="548"/>
      <c r="U2875" s="99"/>
    </row>
    <row r="2876" spans="1:21" ht="19.5" customHeight="1">
      <c r="A2876" s="545">
        <v>3753</v>
      </c>
      <c r="B2876" s="545" t="s">
        <v>6745</v>
      </c>
      <c r="C2876" s="545" t="s">
        <v>4552</v>
      </c>
      <c r="D2876" s="546">
        <v>46052</v>
      </c>
      <c r="E2876" s="171" t="str">
        <f t="shared" si="44"/>
        <v>2026</v>
      </c>
      <c r="F2876" s="547">
        <v>5986911</v>
      </c>
      <c r="G2876" s="548">
        <v>0.19</v>
      </c>
      <c r="H2876" s="547">
        <v>5031017.6500000004</v>
      </c>
      <c r="I2876" s="545" t="s">
        <v>12752</v>
      </c>
      <c r="J2876" s="545" t="s">
        <v>13307</v>
      </c>
      <c r="K2876" s="545" t="s">
        <v>16468</v>
      </c>
      <c r="L2876" s="545" t="s">
        <v>13413</v>
      </c>
      <c r="M2876" s="548" t="s">
        <v>13758</v>
      </c>
      <c r="N2876" s="545" t="s">
        <v>13413</v>
      </c>
      <c r="O2876" s="545" t="s">
        <v>13413</v>
      </c>
      <c r="P2876" s="549">
        <v>3093</v>
      </c>
      <c r="Q2876" s="549">
        <v>1</v>
      </c>
      <c r="R2876" s="549">
        <v>167</v>
      </c>
      <c r="S2876" s="548">
        <v>2228</v>
      </c>
      <c r="T2876" s="548"/>
      <c r="U2876" s="99"/>
    </row>
    <row r="2877" spans="1:21" ht="19.5" customHeight="1">
      <c r="A2877" s="545">
        <v>3756</v>
      </c>
      <c r="B2877" s="545" t="s">
        <v>6356</v>
      </c>
      <c r="C2877" s="545" t="s">
        <v>216</v>
      </c>
      <c r="D2877" s="546">
        <v>45708</v>
      </c>
      <c r="E2877" s="171" t="str">
        <f t="shared" si="44"/>
        <v>2025</v>
      </c>
      <c r="F2877" s="547">
        <v>7663.67</v>
      </c>
      <c r="G2877" s="548">
        <v>0.19</v>
      </c>
      <c r="H2877" s="547">
        <v>6440.06</v>
      </c>
      <c r="I2877" s="545" t="s">
        <v>12659</v>
      </c>
      <c r="J2877" s="545" t="s">
        <v>13307</v>
      </c>
      <c r="K2877" s="545" t="s">
        <v>13413</v>
      </c>
      <c r="L2877" s="545" t="s">
        <v>16469</v>
      </c>
      <c r="M2877" s="548" t="s">
        <v>13758</v>
      </c>
      <c r="N2877" s="545" t="s">
        <v>13413</v>
      </c>
      <c r="O2877" s="545" t="s">
        <v>16470</v>
      </c>
      <c r="P2877" s="549">
        <v>3094</v>
      </c>
      <c r="Q2877" s="549">
        <v>1</v>
      </c>
      <c r="R2877" s="549">
        <v>116</v>
      </c>
      <c r="S2877" s="548">
        <v>2228</v>
      </c>
      <c r="T2877" s="548"/>
      <c r="U2877" s="99"/>
    </row>
    <row r="2878" spans="1:21" ht="19.5" customHeight="1">
      <c r="A2878" s="545">
        <v>3758</v>
      </c>
      <c r="B2878" s="545" t="s">
        <v>11107</v>
      </c>
      <c r="C2878" s="545" t="s">
        <v>221</v>
      </c>
      <c r="D2878" s="546"/>
      <c r="E2878" s="171" t="str">
        <f t="shared" si="44"/>
        <v>1900</v>
      </c>
      <c r="F2878" s="547">
        <v>0</v>
      </c>
      <c r="G2878" s="548">
        <v>0</v>
      </c>
      <c r="H2878" s="547">
        <v>0</v>
      </c>
      <c r="I2878" s="545" t="s">
        <v>12640</v>
      </c>
      <c r="J2878" s="545"/>
      <c r="K2878" s="545" t="s">
        <v>13413</v>
      </c>
      <c r="L2878" s="545" t="s">
        <v>16471</v>
      </c>
      <c r="M2878" s="548" t="s">
        <v>13758</v>
      </c>
      <c r="N2878" s="545" t="s">
        <v>13413</v>
      </c>
      <c r="O2878" s="545" t="s">
        <v>16472</v>
      </c>
      <c r="P2878" s="549">
        <v>3095</v>
      </c>
      <c r="Q2878" s="549">
        <v>1</v>
      </c>
      <c r="R2878" s="549">
        <v>1</v>
      </c>
      <c r="S2878" s="548"/>
      <c r="T2878" s="548"/>
      <c r="U2878" s="99"/>
    </row>
    <row r="2879" spans="1:21" ht="19.5" customHeight="1">
      <c r="A2879" s="545">
        <v>3759</v>
      </c>
      <c r="B2879" s="545" t="s">
        <v>7307</v>
      </c>
      <c r="C2879" s="545" t="s">
        <v>5217</v>
      </c>
      <c r="D2879" s="546">
        <v>46052</v>
      </c>
      <c r="E2879" s="171" t="str">
        <f t="shared" si="44"/>
        <v>2026</v>
      </c>
      <c r="F2879" s="547">
        <v>64783</v>
      </c>
      <c r="G2879" s="548">
        <v>0</v>
      </c>
      <c r="H2879" s="547">
        <v>64783</v>
      </c>
      <c r="I2879" s="545" t="s">
        <v>12653</v>
      </c>
      <c r="J2879" s="545" t="s">
        <v>13299</v>
      </c>
      <c r="K2879" s="545" t="s">
        <v>16473</v>
      </c>
      <c r="L2879" s="545" t="s">
        <v>13413</v>
      </c>
      <c r="M2879" s="548" t="s">
        <v>13813</v>
      </c>
      <c r="N2879" s="545" t="s">
        <v>13413</v>
      </c>
      <c r="O2879" s="545" t="s">
        <v>13413</v>
      </c>
      <c r="P2879" s="549">
        <v>3096</v>
      </c>
      <c r="Q2879" s="549">
        <v>3</v>
      </c>
      <c r="R2879" s="549">
        <v>160</v>
      </c>
      <c r="S2879" s="548">
        <v>443</v>
      </c>
      <c r="T2879" s="548"/>
      <c r="U2879" s="99"/>
    </row>
    <row r="2880" spans="1:21" ht="19.5" customHeight="1">
      <c r="A2880" s="545">
        <v>3760</v>
      </c>
      <c r="B2880" s="545" t="s">
        <v>3679</v>
      </c>
      <c r="C2880" s="545" t="s">
        <v>216</v>
      </c>
      <c r="D2880" s="546"/>
      <c r="E2880" s="171" t="str">
        <f t="shared" si="44"/>
        <v>1900</v>
      </c>
      <c r="F2880" s="547">
        <v>0</v>
      </c>
      <c r="G2880" s="548">
        <v>0</v>
      </c>
      <c r="H2880" s="547">
        <v>0</v>
      </c>
      <c r="I2880" s="545" t="s">
        <v>12702</v>
      </c>
      <c r="J2880" s="545"/>
      <c r="K2880" s="545" t="s">
        <v>13413</v>
      </c>
      <c r="L2880" s="545" t="s">
        <v>13413</v>
      </c>
      <c r="M2880" s="548" t="s">
        <v>13758</v>
      </c>
      <c r="N2880" s="545" t="s">
        <v>13413</v>
      </c>
      <c r="O2880" s="545" t="s">
        <v>13413</v>
      </c>
      <c r="P2880" s="549">
        <v>3097</v>
      </c>
      <c r="Q2880" s="549">
        <v>1</v>
      </c>
      <c r="R2880" s="549">
        <v>27</v>
      </c>
      <c r="S2880" s="548"/>
      <c r="T2880" s="548"/>
      <c r="U2880" s="99"/>
    </row>
    <row r="2881" spans="1:21" ht="19.5" customHeight="1">
      <c r="A2881" s="545">
        <v>3761</v>
      </c>
      <c r="B2881" s="545" t="s">
        <v>3685</v>
      </c>
      <c r="C2881" s="545" t="s">
        <v>216</v>
      </c>
      <c r="D2881" s="546"/>
      <c r="E2881" s="171" t="str">
        <f t="shared" si="44"/>
        <v>1900</v>
      </c>
      <c r="F2881" s="547">
        <v>0</v>
      </c>
      <c r="G2881" s="548">
        <v>0</v>
      </c>
      <c r="H2881" s="547">
        <v>0</v>
      </c>
      <c r="I2881" s="545" t="s">
        <v>12702</v>
      </c>
      <c r="J2881" s="545"/>
      <c r="K2881" s="545" t="s">
        <v>13413</v>
      </c>
      <c r="L2881" s="545" t="s">
        <v>13413</v>
      </c>
      <c r="M2881" s="548" t="s">
        <v>13758</v>
      </c>
      <c r="N2881" s="545" t="s">
        <v>13413</v>
      </c>
      <c r="O2881" s="545" t="s">
        <v>13413</v>
      </c>
      <c r="P2881" s="549">
        <v>3098</v>
      </c>
      <c r="Q2881" s="549">
        <v>1</v>
      </c>
      <c r="R2881" s="549">
        <v>27</v>
      </c>
      <c r="S2881" s="548"/>
      <c r="T2881" s="548"/>
      <c r="U2881" s="99"/>
    </row>
    <row r="2882" spans="1:21" ht="19.5" customHeight="1">
      <c r="A2882" s="545">
        <v>3762</v>
      </c>
      <c r="B2882" s="545" t="s">
        <v>11106</v>
      </c>
      <c r="C2882" s="545" t="s">
        <v>216</v>
      </c>
      <c r="D2882" s="546"/>
      <c r="E2882" s="171" t="str">
        <f t="shared" si="44"/>
        <v>1900</v>
      </c>
      <c r="F2882" s="547">
        <v>0</v>
      </c>
      <c r="G2882" s="548">
        <v>0</v>
      </c>
      <c r="H2882" s="547">
        <v>0</v>
      </c>
      <c r="I2882" s="545" t="s">
        <v>12702</v>
      </c>
      <c r="J2882" s="545"/>
      <c r="K2882" s="545" t="s">
        <v>13413</v>
      </c>
      <c r="L2882" s="545" t="s">
        <v>13413</v>
      </c>
      <c r="M2882" s="548" t="s">
        <v>13758</v>
      </c>
      <c r="N2882" s="545" t="s">
        <v>13413</v>
      </c>
      <c r="O2882" s="545" t="s">
        <v>13413</v>
      </c>
      <c r="P2882" s="549">
        <v>3099</v>
      </c>
      <c r="Q2882" s="549">
        <v>1</v>
      </c>
      <c r="R2882" s="549">
        <v>27</v>
      </c>
      <c r="S2882" s="548"/>
      <c r="T2882" s="548"/>
      <c r="U2882" s="99"/>
    </row>
    <row r="2883" spans="1:21" ht="19.5" customHeight="1">
      <c r="A2883" s="545">
        <v>3765</v>
      </c>
      <c r="B2883" s="545" t="s">
        <v>3671</v>
      </c>
      <c r="C2883" s="545" t="s">
        <v>216</v>
      </c>
      <c r="D2883" s="546"/>
      <c r="E2883" s="171" t="str">
        <f t="shared" si="44"/>
        <v>1900</v>
      </c>
      <c r="F2883" s="547">
        <v>0</v>
      </c>
      <c r="G2883" s="548">
        <v>0</v>
      </c>
      <c r="H2883" s="547">
        <v>0</v>
      </c>
      <c r="I2883" s="545" t="s">
        <v>12702</v>
      </c>
      <c r="J2883" s="545"/>
      <c r="K2883" s="545" t="s">
        <v>13413</v>
      </c>
      <c r="L2883" s="545" t="s">
        <v>13413</v>
      </c>
      <c r="M2883" s="548" t="s">
        <v>13758</v>
      </c>
      <c r="N2883" s="545" t="s">
        <v>13413</v>
      </c>
      <c r="O2883" s="545" t="s">
        <v>13413</v>
      </c>
      <c r="P2883" s="549">
        <v>3100</v>
      </c>
      <c r="Q2883" s="549">
        <v>1</v>
      </c>
      <c r="R2883" s="549">
        <v>27</v>
      </c>
      <c r="S2883" s="548"/>
      <c r="T2883" s="548"/>
      <c r="U2883" s="99"/>
    </row>
    <row r="2884" spans="1:21" ht="19.5" customHeight="1">
      <c r="A2884" s="545">
        <v>3766</v>
      </c>
      <c r="B2884" s="545" t="s">
        <v>11105</v>
      </c>
      <c r="C2884" s="545" t="s">
        <v>437</v>
      </c>
      <c r="D2884" s="546">
        <v>46058</v>
      </c>
      <c r="E2884" s="171" t="str">
        <f t="shared" ref="E2884:E2947" si="45">TEXT(D2884,"YYYY")</f>
        <v>2026</v>
      </c>
      <c r="F2884" s="547">
        <v>5353890</v>
      </c>
      <c r="G2884" s="548">
        <v>0</v>
      </c>
      <c r="H2884" s="547">
        <v>5353890</v>
      </c>
      <c r="I2884" s="545" t="s">
        <v>12653</v>
      </c>
      <c r="J2884" s="545" t="s">
        <v>13299</v>
      </c>
      <c r="K2884" s="545" t="s">
        <v>22927</v>
      </c>
      <c r="L2884" s="545" t="s">
        <v>13413</v>
      </c>
      <c r="M2884" s="548" t="s">
        <v>13813</v>
      </c>
      <c r="N2884" s="545" t="s">
        <v>13413</v>
      </c>
      <c r="O2884" s="545" t="s">
        <v>13413</v>
      </c>
      <c r="P2884" s="549">
        <v>3101</v>
      </c>
      <c r="Q2884" s="549">
        <v>3</v>
      </c>
      <c r="R2884" s="549">
        <v>160</v>
      </c>
      <c r="S2884" s="548">
        <v>443</v>
      </c>
      <c r="T2884" s="548"/>
      <c r="U2884" s="99"/>
    </row>
    <row r="2885" spans="1:21" ht="19.5" customHeight="1">
      <c r="A2885" s="545">
        <v>3767</v>
      </c>
      <c r="B2885" s="545" t="s">
        <v>3269</v>
      </c>
      <c r="C2885" s="545" t="s">
        <v>437</v>
      </c>
      <c r="D2885" s="546">
        <v>45484</v>
      </c>
      <c r="E2885" s="171" t="str">
        <f t="shared" si="45"/>
        <v>2024</v>
      </c>
      <c r="F2885" s="547">
        <v>2167263</v>
      </c>
      <c r="G2885" s="548">
        <v>0</v>
      </c>
      <c r="H2885" s="547">
        <v>2167263</v>
      </c>
      <c r="I2885" s="545" t="s">
        <v>12653</v>
      </c>
      <c r="J2885" s="545" t="s">
        <v>13299</v>
      </c>
      <c r="K2885" s="545" t="s">
        <v>16474</v>
      </c>
      <c r="L2885" s="545" t="s">
        <v>13413</v>
      </c>
      <c r="M2885" s="548" t="s">
        <v>13813</v>
      </c>
      <c r="N2885" s="545" t="s">
        <v>13413</v>
      </c>
      <c r="O2885" s="545" t="s">
        <v>13413</v>
      </c>
      <c r="P2885" s="549">
        <v>3102</v>
      </c>
      <c r="Q2885" s="549">
        <v>3</v>
      </c>
      <c r="R2885" s="549">
        <v>160</v>
      </c>
      <c r="S2885" s="548">
        <v>443</v>
      </c>
      <c r="T2885" s="548"/>
      <c r="U2885" s="99"/>
    </row>
    <row r="2886" spans="1:21" ht="19.5" customHeight="1">
      <c r="A2886" s="545">
        <v>3768</v>
      </c>
      <c r="B2886" s="545" t="s">
        <v>3280</v>
      </c>
      <c r="C2886" s="545" t="s">
        <v>437</v>
      </c>
      <c r="D2886" s="546">
        <v>46058</v>
      </c>
      <c r="E2886" s="171" t="str">
        <f t="shared" si="45"/>
        <v>2026</v>
      </c>
      <c r="F2886" s="547">
        <v>4841432</v>
      </c>
      <c r="G2886" s="548">
        <v>0</v>
      </c>
      <c r="H2886" s="547">
        <v>4841432</v>
      </c>
      <c r="I2886" s="545" t="s">
        <v>12705</v>
      </c>
      <c r="J2886" s="545" t="s">
        <v>13299</v>
      </c>
      <c r="K2886" s="545" t="s">
        <v>22927</v>
      </c>
      <c r="L2886" s="545" t="s">
        <v>13413</v>
      </c>
      <c r="M2886" s="548" t="s">
        <v>13813</v>
      </c>
      <c r="N2886" s="545" t="s">
        <v>13413</v>
      </c>
      <c r="O2886" s="545" t="s">
        <v>13413</v>
      </c>
      <c r="P2886" s="549">
        <v>3103</v>
      </c>
      <c r="Q2886" s="549">
        <v>3</v>
      </c>
      <c r="R2886" s="549">
        <v>22</v>
      </c>
      <c r="S2886" s="548">
        <v>443</v>
      </c>
      <c r="T2886" s="548"/>
      <c r="U2886" s="99"/>
    </row>
    <row r="2887" spans="1:21" ht="19.5" customHeight="1">
      <c r="A2887" s="545">
        <v>3769</v>
      </c>
      <c r="B2887" s="545" t="s">
        <v>3281</v>
      </c>
      <c r="C2887" s="545" t="s">
        <v>437</v>
      </c>
      <c r="D2887" s="546">
        <v>46058</v>
      </c>
      <c r="E2887" s="171" t="str">
        <f t="shared" si="45"/>
        <v>2026</v>
      </c>
      <c r="F2887" s="547">
        <v>3374015</v>
      </c>
      <c r="G2887" s="548">
        <v>0</v>
      </c>
      <c r="H2887" s="547">
        <v>3374015</v>
      </c>
      <c r="I2887" s="545" t="s">
        <v>12705</v>
      </c>
      <c r="J2887" s="545" t="s">
        <v>13299</v>
      </c>
      <c r="K2887" s="545" t="s">
        <v>22927</v>
      </c>
      <c r="L2887" s="545" t="s">
        <v>13413</v>
      </c>
      <c r="M2887" s="548" t="s">
        <v>13813</v>
      </c>
      <c r="N2887" s="545" t="s">
        <v>13413</v>
      </c>
      <c r="O2887" s="545" t="s">
        <v>13413</v>
      </c>
      <c r="P2887" s="549">
        <v>3104</v>
      </c>
      <c r="Q2887" s="549">
        <v>3</v>
      </c>
      <c r="R2887" s="549">
        <v>22</v>
      </c>
      <c r="S2887" s="548">
        <v>443</v>
      </c>
      <c r="T2887" s="548"/>
      <c r="U2887" s="99"/>
    </row>
    <row r="2888" spans="1:21" ht="19.5" customHeight="1">
      <c r="A2888" s="545">
        <v>3772</v>
      </c>
      <c r="B2888" s="545" t="s">
        <v>7286</v>
      </c>
      <c r="C2888" s="545" t="s">
        <v>903</v>
      </c>
      <c r="D2888" s="546">
        <v>46056</v>
      </c>
      <c r="E2888" s="171" t="str">
        <f t="shared" si="45"/>
        <v>2026</v>
      </c>
      <c r="F2888" s="547">
        <v>14200</v>
      </c>
      <c r="G2888" s="548">
        <v>0</v>
      </c>
      <c r="H2888" s="547">
        <v>14200</v>
      </c>
      <c r="I2888" s="545" t="s">
        <v>12653</v>
      </c>
      <c r="J2888" s="545" t="s">
        <v>13299</v>
      </c>
      <c r="K2888" s="545" t="s">
        <v>16475</v>
      </c>
      <c r="L2888" s="545" t="s">
        <v>13812</v>
      </c>
      <c r="M2888" s="548" t="s">
        <v>13813</v>
      </c>
      <c r="N2888" s="545" t="s">
        <v>13413</v>
      </c>
      <c r="O2888" s="545" t="s">
        <v>13413</v>
      </c>
      <c r="P2888" s="549">
        <v>3106</v>
      </c>
      <c r="Q2888" s="549">
        <v>3</v>
      </c>
      <c r="R2888" s="549">
        <v>160</v>
      </c>
      <c r="S2888" s="548">
        <v>443</v>
      </c>
      <c r="T2888" s="548"/>
      <c r="U2888" s="99"/>
    </row>
    <row r="2889" spans="1:21" ht="19.5" customHeight="1">
      <c r="A2889" s="545">
        <v>3773</v>
      </c>
      <c r="B2889" s="545" t="s">
        <v>7306</v>
      </c>
      <c r="C2889" s="545" t="s">
        <v>903</v>
      </c>
      <c r="D2889" s="546">
        <v>46052</v>
      </c>
      <c r="E2889" s="171" t="str">
        <f t="shared" si="45"/>
        <v>2026</v>
      </c>
      <c r="F2889" s="547">
        <v>23858</v>
      </c>
      <c r="G2889" s="548">
        <v>0</v>
      </c>
      <c r="H2889" s="547">
        <v>23858</v>
      </c>
      <c r="I2889" s="545" t="s">
        <v>12653</v>
      </c>
      <c r="J2889" s="545" t="s">
        <v>13299</v>
      </c>
      <c r="K2889" s="545" t="s">
        <v>16476</v>
      </c>
      <c r="L2889" s="545" t="s">
        <v>13812</v>
      </c>
      <c r="M2889" s="548" t="s">
        <v>13813</v>
      </c>
      <c r="N2889" s="545" t="s">
        <v>13413</v>
      </c>
      <c r="O2889" s="545" t="s">
        <v>13413</v>
      </c>
      <c r="P2889" s="549">
        <v>3107</v>
      </c>
      <c r="Q2889" s="549">
        <v>3</v>
      </c>
      <c r="R2889" s="549">
        <v>160</v>
      </c>
      <c r="S2889" s="548">
        <v>443</v>
      </c>
      <c r="T2889" s="548"/>
      <c r="U2889" s="99"/>
    </row>
    <row r="2890" spans="1:21" ht="19.5" customHeight="1">
      <c r="A2890" s="545">
        <v>3777</v>
      </c>
      <c r="B2890" s="545" t="s">
        <v>3285</v>
      </c>
      <c r="C2890" s="545" t="s">
        <v>437</v>
      </c>
      <c r="D2890" s="546">
        <v>45672</v>
      </c>
      <c r="E2890" s="171" t="str">
        <f t="shared" si="45"/>
        <v>2025</v>
      </c>
      <c r="F2890" s="547">
        <v>4957685</v>
      </c>
      <c r="G2890" s="548">
        <v>0</v>
      </c>
      <c r="H2890" s="547">
        <v>4957685</v>
      </c>
      <c r="I2890" s="545" t="s">
        <v>12653</v>
      </c>
      <c r="J2890" s="545" t="s">
        <v>13299</v>
      </c>
      <c r="K2890" s="545" t="s">
        <v>22927</v>
      </c>
      <c r="L2890" s="545" t="s">
        <v>13413</v>
      </c>
      <c r="M2890" s="548" t="s">
        <v>13813</v>
      </c>
      <c r="N2890" s="545" t="s">
        <v>13413</v>
      </c>
      <c r="O2890" s="545" t="s">
        <v>13413</v>
      </c>
      <c r="P2890" s="549">
        <v>3108</v>
      </c>
      <c r="Q2890" s="549">
        <v>3</v>
      </c>
      <c r="R2890" s="549">
        <v>160</v>
      </c>
      <c r="S2890" s="548">
        <v>443</v>
      </c>
      <c r="T2890" s="548"/>
      <c r="U2890" s="99"/>
    </row>
    <row r="2891" spans="1:21" ht="19.5" customHeight="1">
      <c r="A2891" s="545">
        <v>3778</v>
      </c>
      <c r="B2891" s="545" t="s">
        <v>3286</v>
      </c>
      <c r="C2891" s="545" t="s">
        <v>437</v>
      </c>
      <c r="D2891" s="546">
        <v>45709</v>
      </c>
      <c r="E2891" s="171" t="str">
        <f t="shared" si="45"/>
        <v>2025</v>
      </c>
      <c r="F2891" s="547">
        <v>3963002.83</v>
      </c>
      <c r="G2891" s="548">
        <v>0</v>
      </c>
      <c r="H2891" s="547">
        <v>3963002.83</v>
      </c>
      <c r="I2891" s="545" t="s">
        <v>12653</v>
      </c>
      <c r="J2891" s="545" t="s">
        <v>13307</v>
      </c>
      <c r="K2891" s="545" t="s">
        <v>16477</v>
      </c>
      <c r="L2891" s="545" t="s">
        <v>13413</v>
      </c>
      <c r="M2891" s="548" t="s">
        <v>13813</v>
      </c>
      <c r="N2891" s="545" t="s">
        <v>13413</v>
      </c>
      <c r="O2891" s="545" t="s">
        <v>13413</v>
      </c>
      <c r="P2891" s="549">
        <v>3109</v>
      </c>
      <c r="Q2891" s="549">
        <v>3</v>
      </c>
      <c r="R2891" s="549">
        <v>160</v>
      </c>
      <c r="S2891" s="548">
        <v>2228</v>
      </c>
      <c r="T2891" s="548"/>
      <c r="U2891" s="99"/>
    </row>
    <row r="2892" spans="1:21" ht="19.5" customHeight="1">
      <c r="A2892" s="545">
        <v>3780</v>
      </c>
      <c r="B2892" s="545" t="s">
        <v>7305</v>
      </c>
      <c r="C2892" s="545" t="s">
        <v>437</v>
      </c>
      <c r="D2892" s="546">
        <v>46058</v>
      </c>
      <c r="E2892" s="171" t="str">
        <f t="shared" si="45"/>
        <v>2026</v>
      </c>
      <c r="F2892" s="547">
        <v>6314849</v>
      </c>
      <c r="G2892" s="548">
        <v>0</v>
      </c>
      <c r="H2892" s="547">
        <v>6314849</v>
      </c>
      <c r="I2892" s="545" t="s">
        <v>12705</v>
      </c>
      <c r="J2892" s="545" t="s">
        <v>13299</v>
      </c>
      <c r="K2892" s="545" t="s">
        <v>22927</v>
      </c>
      <c r="L2892" s="545" t="s">
        <v>13413</v>
      </c>
      <c r="M2892" s="548" t="s">
        <v>13813</v>
      </c>
      <c r="N2892" s="545" t="s">
        <v>13413</v>
      </c>
      <c r="O2892" s="545" t="s">
        <v>13413</v>
      </c>
      <c r="P2892" s="549">
        <v>3111</v>
      </c>
      <c r="Q2892" s="549">
        <v>3</v>
      </c>
      <c r="R2892" s="549">
        <v>22</v>
      </c>
      <c r="S2892" s="548">
        <v>443</v>
      </c>
      <c r="T2892" s="548"/>
      <c r="U2892" s="99"/>
    </row>
    <row r="2893" spans="1:21" ht="19.5" customHeight="1">
      <c r="A2893" s="545">
        <v>3781</v>
      </c>
      <c r="B2893" s="545" t="s">
        <v>11104</v>
      </c>
      <c r="C2893" s="545" t="s">
        <v>216</v>
      </c>
      <c r="D2893" s="546"/>
      <c r="E2893" s="171" t="str">
        <f t="shared" si="45"/>
        <v>1900</v>
      </c>
      <c r="F2893" s="547">
        <v>0</v>
      </c>
      <c r="G2893" s="548">
        <v>0</v>
      </c>
      <c r="H2893" s="547">
        <v>0</v>
      </c>
      <c r="I2893" s="545" t="s">
        <v>12652</v>
      </c>
      <c r="J2893" s="545"/>
      <c r="K2893" s="545" t="s">
        <v>13413</v>
      </c>
      <c r="L2893" s="545" t="s">
        <v>13807</v>
      </c>
      <c r="M2893" s="548" t="s">
        <v>13758</v>
      </c>
      <c r="N2893" s="545" t="s">
        <v>13413</v>
      </c>
      <c r="O2893" s="545" t="s">
        <v>16478</v>
      </c>
      <c r="P2893" s="549">
        <v>3112</v>
      </c>
      <c r="Q2893" s="549">
        <v>1</v>
      </c>
      <c r="R2893" s="549">
        <v>134</v>
      </c>
      <c r="S2893" s="548"/>
      <c r="T2893" s="548"/>
      <c r="U2893" s="99"/>
    </row>
    <row r="2894" spans="1:21" ht="19.5" customHeight="1">
      <c r="A2894" s="545">
        <v>3782</v>
      </c>
      <c r="B2894" s="545" t="s">
        <v>6914</v>
      </c>
      <c r="C2894" s="545" t="s">
        <v>209</v>
      </c>
      <c r="D2894" s="546">
        <v>44589</v>
      </c>
      <c r="E2894" s="171" t="str">
        <f t="shared" si="45"/>
        <v>2022</v>
      </c>
      <c r="F2894" s="547">
        <v>3192</v>
      </c>
      <c r="G2894" s="548">
        <v>0.19</v>
      </c>
      <c r="H2894" s="547">
        <v>2682.35</v>
      </c>
      <c r="I2894" s="545" t="s">
        <v>12638</v>
      </c>
      <c r="J2894" s="545" t="s">
        <v>13297</v>
      </c>
      <c r="K2894" s="545" t="s">
        <v>13413</v>
      </c>
      <c r="L2894" s="545" t="s">
        <v>13908</v>
      </c>
      <c r="M2894" s="548" t="s">
        <v>13758</v>
      </c>
      <c r="N2894" s="545" t="s">
        <v>22153</v>
      </c>
      <c r="O2894" s="545" t="s">
        <v>16479</v>
      </c>
      <c r="P2894" s="549">
        <v>3113</v>
      </c>
      <c r="Q2894" s="549">
        <v>1</v>
      </c>
      <c r="R2894" s="549">
        <v>126</v>
      </c>
      <c r="S2894" s="548">
        <v>2257</v>
      </c>
      <c r="T2894" s="548">
        <v>31</v>
      </c>
      <c r="U2894" s="99"/>
    </row>
    <row r="2895" spans="1:21" ht="19.5" customHeight="1">
      <c r="A2895" s="545">
        <v>3783</v>
      </c>
      <c r="B2895" s="545" t="s">
        <v>2183</v>
      </c>
      <c r="C2895" s="545" t="s">
        <v>216</v>
      </c>
      <c r="D2895" s="546"/>
      <c r="E2895" s="171" t="str">
        <f t="shared" si="45"/>
        <v>1900</v>
      </c>
      <c r="F2895" s="547">
        <v>0</v>
      </c>
      <c r="G2895" s="548">
        <v>0</v>
      </c>
      <c r="H2895" s="547">
        <v>0</v>
      </c>
      <c r="I2895" s="545" t="s">
        <v>12650</v>
      </c>
      <c r="J2895" s="545"/>
      <c r="K2895" s="545" t="s">
        <v>13413</v>
      </c>
      <c r="L2895" s="545" t="s">
        <v>16480</v>
      </c>
      <c r="M2895" s="548" t="s">
        <v>13758</v>
      </c>
      <c r="N2895" s="545" t="s">
        <v>13413</v>
      </c>
      <c r="O2895" s="545" t="s">
        <v>16481</v>
      </c>
      <c r="P2895" s="549">
        <v>3114</v>
      </c>
      <c r="Q2895" s="549">
        <v>1</v>
      </c>
      <c r="R2895" s="549">
        <v>127</v>
      </c>
      <c r="S2895" s="548"/>
      <c r="T2895" s="548"/>
      <c r="U2895" s="99"/>
    </row>
    <row r="2896" spans="1:21" ht="19.5" customHeight="1">
      <c r="A2896" s="545">
        <v>3784</v>
      </c>
      <c r="B2896" s="545" t="s">
        <v>6913</v>
      </c>
      <c r="C2896" s="545" t="s">
        <v>209</v>
      </c>
      <c r="D2896" s="546">
        <v>46052</v>
      </c>
      <c r="E2896" s="171" t="str">
        <f t="shared" si="45"/>
        <v>2026</v>
      </c>
      <c r="F2896" s="547">
        <v>3170</v>
      </c>
      <c r="G2896" s="548">
        <v>0.19</v>
      </c>
      <c r="H2896" s="547">
        <v>2663.87</v>
      </c>
      <c r="I2896" s="545" t="s">
        <v>12638</v>
      </c>
      <c r="J2896" s="545" t="s">
        <v>13307</v>
      </c>
      <c r="K2896" s="545" t="s">
        <v>13413</v>
      </c>
      <c r="L2896" s="545" t="s">
        <v>13908</v>
      </c>
      <c r="M2896" s="548" t="s">
        <v>13758</v>
      </c>
      <c r="N2896" s="545" t="s">
        <v>22153</v>
      </c>
      <c r="O2896" s="545" t="s">
        <v>13909</v>
      </c>
      <c r="P2896" s="549">
        <v>3115</v>
      </c>
      <c r="Q2896" s="549">
        <v>1</v>
      </c>
      <c r="R2896" s="549">
        <v>126</v>
      </c>
      <c r="S2896" s="548">
        <v>2228</v>
      </c>
      <c r="T2896" s="548">
        <v>31</v>
      </c>
      <c r="U2896" s="99"/>
    </row>
    <row r="2897" spans="1:21" ht="19.5" customHeight="1">
      <c r="A2897" s="545">
        <v>3785</v>
      </c>
      <c r="B2897" s="545" t="s">
        <v>1026</v>
      </c>
      <c r="C2897" s="545" t="s">
        <v>4504</v>
      </c>
      <c r="D2897" s="546"/>
      <c r="E2897" s="171" t="str">
        <f t="shared" si="45"/>
        <v>1900</v>
      </c>
      <c r="F2897" s="547">
        <v>0</v>
      </c>
      <c r="G2897" s="548">
        <v>0</v>
      </c>
      <c r="H2897" s="547">
        <v>0</v>
      </c>
      <c r="I2897" s="545" t="s">
        <v>12668</v>
      </c>
      <c r="J2897" s="545"/>
      <c r="K2897" s="545" t="s">
        <v>13413</v>
      </c>
      <c r="L2897" s="545" t="s">
        <v>13413</v>
      </c>
      <c r="M2897" s="548" t="s">
        <v>13868</v>
      </c>
      <c r="N2897" s="545" t="s">
        <v>13413</v>
      </c>
      <c r="O2897" s="545" t="s">
        <v>13413</v>
      </c>
      <c r="P2897" s="549">
        <v>3116</v>
      </c>
      <c r="Q2897" s="549">
        <v>2</v>
      </c>
      <c r="R2897" s="549">
        <v>7</v>
      </c>
      <c r="S2897" s="548"/>
      <c r="T2897" s="548"/>
      <c r="U2897" s="99"/>
    </row>
    <row r="2898" spans="1:21" ht="19.5" customHeight="1">
      <c r="A2898" s="545">
        <v>3786</v>
      </c>
      <c r="B2898" s="545" t="s">
        <v>967</v>
      </c>
      <c r="C2898" s="545" t="s">
        <v>216</v>
      </c>
      <c r="D2898" s="546"/>
      <c r="E2898" s="171" t="str">
        <f t="shared" si="45"/>
        <v>1900</v>
      </c>
      <c r="F2898" s="547">
        <v>0</v>
      </c>
      <c r="G2898" s="548">
        <v>0</v>
      </c>
      <c r="H2898" s="547">
        <v>0</v>
      </c>
      <c r="I2898" s="545" t="s">
        <v>12668</v>
      </c>
      <c r="J2898" s="545"/>
      <c r="K2898" s="545" t="s">
        <v>13413</v>
      </c>
      <c r="L2898" s="545" t="s">
        <v>13413</v>
      </c>
      <c r="M2898" s="548" t="s">
        <v>13868</v>
      </c>
      <c r="N2898" s="545" t="s">
        <v>13413</v>
      </c>
      <c r="O2898" s="545" t="s">
        <v>13413</v>
      </c>
      <c r="P2898" s="549">
        <v>3117</v>
      </c>
      <c r="Q2898" s="549">
        <v>2</v>
      </c>
      <c r="R2898" s="549">
        <v>7</v>
      </c>
      <c r="S2898" s="548"/>
      <c r="T2898" s="548"/>
      <c r="U2898" s="99"/>
    </row>
    <row r="2899" spans="1:21" ht="19.5" customHeight="1">
      <c r="A2899" s="545">
        <v>3787</v>
      </c>
      <c r="B2899" s="545" t="s">
        <v>7285</v>
      </c>
      <c r="C2899" s="545" t="s">
        <v>5217</v>
      </c>
      <c r="D2899" s="546">
        <v>45329</v>
      </c>
      <c r="E2899" s="171" t="str">
        <f t="shared" si="45"/>
        <v>2024</v>
      </c>
      <c r="F2899" s="547">
        <v>51133</v>
      </c>
      <c r="G2899" s="548">
        <v>0</v>
      </c>
      <c r="H2899" s="547">
        <v>51133</v>
      </c>
      <c r="I2899" s="545" t="s">
        <v>12653</v>
      </c>
      <c r="J2899" s="545" t="s">
        <v>13299</v>
      </c>
      <c r="K2899" s="545" t="s">
        <v>16482</v>
      </c>
      <c r="L2899" s="545" t="s">
        <v>13413</v>
      </c>
      <c r="M2899" s="548" t="s">
        <v>13813</v>
      </c>
      <c r="N2899" s="545" t="s">
        <v>13413</v>
      </c>
      <c r="O2899" s="545" t="s">
        <v>13413</v>
      </c>
      <c r="P2899" s="549">
        <v>3118</v>
      </c>
      <c r="Q2899" s="549">
        <v>3</v>
      </c>
      <c r="R2899" s="549">
        <v>160</v>
      </c>
      <c r="S2899" s="548">
        <v>443</v>
      </c>
      <c r="T2899" s="548"/>
      <c r="U2899" s="99"/>
    </row>
    <row r="2900" spans="1:21" ht="19.5" customHeight="1">
      <c r="A2900" s="545">
        <v>3788</v>
      </c>
      <c r="B2900" s="545" t="s">
        <v>7304</v>
      </c>
      <c r="C2900" s="545" t="s">
        <v>5217</v>
      </c>
      <c r="D2900" s="546">
        <v>45329</v>
      </c>
      <c r="E2900" s="171" t="str">
        <f t="shared" si="45"/>
        <v>2024</v>
      </c>
      <c r="F2900" s="547">
        <v>99667</v>
      </c>
      <c r="G2900" s="548">
        <v>0</v>
      </c>
      <c r="H2900" s="547">
        <v>99667</v>
      </c>
      <c r="I2900" s="545" t="s">
        <v>12653</v>
      </c>
      <c r="J2900" s="545" t="s">
        <v>13299</v>
      </c>
      <c r="K2900" s="545" t="s">
        <v>16483</v>
      </c>
      <c r="L2900" s="545" t="s">
        <v>13413</v>
      </c>
      <c r="M2900" s="548" t="s">
        <v>13813</v>
      </c>
      <c r="N2900" s="545" t="s">
        <v>13413</v>
      </c>
      <c r="O2900" s="545" t="s">
        <v>13413</v>
      </c>
      <c r="P2900" s="549">
        <v>3119</v>
      </c>
      <c r="Q2900" s="549">
        <v>3</v>
      </c>
      <c r="R2900" s="549">
        <v>160</v>
      </c>
      <c r="S2900" s="548">
        <v>443</v>
      </c>
      <c r="T2900" s="548"/>
      <c r="U2900" s="99"/>
    </row>
    <row r="2901" spans="1:21" ht="19.5" customHeight="1">
      <c r="A2901" s="545">
        <v>3789</v>
      </c>
      <c r="B2901" s="545" t="s">
        <v>3669</v>
      </c>
      <c r="C2901" s="545" t="s">
        <v>216</v>
      </c>
      <c r="D2901" s="546"/>
      <c r="E2901" s="171" t="str">
        <f t="shared" si="45"/>
        <v>1900</v>
      </c>
      <c r="F2901" s="547">
        <v>0</v>
      </c>
      <c r="G2901" s="548">
        <v>0</v>
      </c>
      <c r="H2901" s="547">
        <v>0</v>
      </c>
      <c r="I2901" s="545" t="s">
        <v>12702</v>
      </c>
      <c r="J2901" s="545"/>
      <c r="K2901" s="545" t="s">
        <v>13413</v>
      </c>
      <c r="L2901" s="545" t="s">
        <v>16484</v>
      </c>
      <c r="M2901" s="548" t="s">
        <v>13758</v>
      </c>
      <c r="N2901" s="545" t="s">
        <v>13413</v>
      </c>
      <c r="O2901" s="545" t="s">
        <v>13413</v>
      </c>
      <c r="P2901" s="549">
        <v>3120</v>
      </c>
      <c r="Q2901" s="549">
        <v>1</v>
      </c>
      <c r="R2901" s="549">
        <v>27</v>
      </c>
      <c r="S2901" s="548"/>
      <c r="T2901" s="548"/>
      <c r="U2901" s="99"/>
    </row>
    <row r="2902" spans="1:21" ht="19.5" customHeight="1">
      <c r="A2902" s="545">
        <v>3790</v>
      </c>
      <c r="B2902" s="545" t="s">
        <v>1993</v>
      </c>
      <c r="C2902" s="545" t="s">
        <v>209</v>
      </c>
      <c r="D2902" s="546"/>
      <c r="E2902" s="171" t="str">
        <f t="shared" si="45"/>
        <v>1900</v>
      </c>
      <c r="F2902" s="547">
        <v>0</v>
      </c>
      <c r="G2902" s="548">
        <v>0</v>
      </c>
      <c r="H2902" s="547">
        <v>0</v>
      </c>
      <c r="I2902" s="545" t="s">
        <v>12637</v>
      </c>
      <c r="J2902" s="545"/>
      <c r="K2902" s="545" t="s">
        <v>13413</v>
      </c>
      <c r="L2902" s="545" t="s">
        <v>16485</v>
      </c>
      <c r="M2902" s="548" t="s">
        <v>13758</v>
      </c>
      <c r="N2902" s="545" t="s">
        <v>13413</v>
      </c>
      <c r="O2902" s="545" t="s">
        <v>13413</v>
      </c>
      <c r="P2902" s="549">
        <v>3121</v>
      </c>
      <c r="Q2902" s="549">
        <v>1</v>
      </c>
      <c r="R2902" s="549">
        <v>13</v>
      </c>
      <c r="S2902" s="548"/>
      <c r="T2902" s="548"/>
      <c r="U2902" s="99"/>
    </row>
    <row r="2903" spans="1:21" ht="19.5" customHeight="1">
      <c r="A2903" s="545">
        <v>3791</v>
      </c>
      <c r="B2903" s="545" t="s">
        <v>1788</v>
      </c>
      <c r="C2903" s="545" t="s">
        <v>216</v>
      </c>
      <c r="D2903" s="546"/>
      <c r="E2903" s="171" t="str">
        <f t="shared" si="45"/>
        <v>1900</v>
      </c>
      <c r="F2903" s="547">
        <v>0</v>
      </c>
      <c r="G2903" s="548">
        <v>0</v>
      </c>
      <c r="H2903" s="547">
        <v>0</v>
      </c>
      <c r="I2903" s="545" t="s">
        <v>12637</v>
      </c>
      <c r="J2903" s="545"/>
      <c r="K2903" s="545" t="s">
        <v>13413</v>
      </c>
      <c r="L2903" s="545" t="s">
        <v>13413</v>
      </c>
      <c r="M2903" s="548" t="s">
        <v>13758</v>
      </c>
      <c r="N2903" s="545" t="s">
        <v>13413</v>
      </c>
      <c r="O2903" s="545" t="s">
        <v>16486</v>
      </c>
      <c r="P2903" s="549">
        <v>3122</v>
      </c>
      <c r="Q2903" s="549">
        <v>1</v>
      </c>
      <c r="R2903" s="549">
        <v>13</v>
      </c>
      <c r="S2903" s="548"/>
      <c r="T2903" s="548"/>
      <c r="U2903" s="99"/>
    </row>
    <row r="2904" spans="1:21" ht="19.5" customHeight="1">
      <c r="A2904" s="545">
        <v>3792</v>
      </c>
      <c r="B2904" s="545" t="s">
        <v>961</v>
      </c>
      <c r="C2904" s="545" t="s">
        <v>437</v>
      </c>
      <c r="D2904" s="546"/>
      <c r="E2904" s="171" t="str">
        <f t="shared" si="45"/>
        <v>1900</v>
      </c>
      <c r="F2904" s="547">
        <v>0</v>
      </c>
      <c r="G2904" s="548">
        <v>0</v>
      </c>
      <c r="H2904" s="547">
        <v>0</v>
      </c>
      <c r="I2904" s="545" t="s">
        <v>12668</v>
      </c>
      <c r="J2904" s="545"/>
      <c r="K2904" s="545" t="s">
        <v>13413</v>
      </c>
      <c r="L2904" s="545" t="s">
        <v>13413</v>
      </c>
      <c r="M2904" s="548" t="s">
        <v>13868</v>
      </c>
      <c r="N2904" s="545" t="s">
        <v>13413</v>
      </c>
      <c r="O2904" s="545" t="s">
        <v>13413</v>
      </c>
      <c r="P2904" s="549">
        <v>3123</v>
      </c>
      <c r="Q2904" s="549">
        <v>2</v>
      </c>
      <c r="R2904" s="549">
        <v>7</v>
      </c>
      <c r="S2904" s="548"/>
      <c r="T2904" s="548"/>
      <c r="U2904" s="99"/>
    </row>
    <row r="2905" spans="1:21" ht="19.5" customHeight="1">
      <c r="A2905" s="545">
        <v>3793</v>
      </c>
      <c r="B2905" s="545" t="s">
        <v>6082</v>
      </c>
      <c r="C2905" s="545" t="s">
        <v>216</v>
      </c>
      <c r="D2905" s="546">
        <v>46052</v>
      </c>
      <c r="E2905" s="171" t="str">
        <f t="shared" si="45"/>
        <v>2026</v>
      </c>
      <c r="F2905" s="547">
        <v>57878</v>
      </c>
      <c r="G2905" s="548">
        <v>0.19</v>
      </c>
      <c r="H2905" s="547">
        <v>48636.97</v>
      </c>
      <c r="I2905" s="545" t="s">
        <v>12701</v>
      </c>
      <c r="J2905" s="545" t="s">
        <v>13307</v>
      </c>
      <c r="K2905" s="545" t="s">
        <v>13413</v>
      </c>
      <c r="L2905" s="545" t="s">
        <v>13413</v>
      </c>
      <c r="M2905" s="548" t="s">
        <v>13758</v>
      </c>
      <c r="N2905" s="545" t="s">
        <v>13413</v>
      </c>
      <c r="O2905" s="545" t="s">
        <v>16487</v>
      </c>
      <c r="P2905" s="549">
        <v>3124</v>
      </c>
      <c r="Q2905" s="549">
        <v>1</v>
      </c>
      <c r="R2905" s="549">
        <v>10</v>
      </c>
      <c r="S2905" s="548">
        <v>2228</v>
      </c>
      <c r="T2905" s="548"/>
      <c r="U2905" s="99"/>
    </row>
    <row r="2906" spans="1:21" ht="19.5" customHeight="1">
      <c r="A2906" s="545">
        <v>3794</v>
      </c>
      <c r="B2906" s="545" t="s">
        <v>3354</v>
      </c>
      <c r="C2906" s="545" t="s">
        <v>216</v>
      </c>
      <c r="D2906" s="546">
        <v>46052</v>
      </c>
      <c r="E2906" s="171" t="str">
        <f t="shared" si="45"/>
        <v>2026</v>
      </c>
      <c r="F2906" s="547">
        <v>27861</v>
      </c>
      <c r="G2906" s="548">
        <v>0.19</v>
      </c>
      <c r="H2906" s="547">
        <v>23412.61</v>
      </c>
      <c r="I2906" s="545" t="s">
        <v>12670</v>
      </c>
      <c r="J2906" s="545" t="s">
        <v>13307</v>
      </c>
      <c r="K2906" s="545" t="s">
        <v>13413</v>
      </c>
      <c r="L2906" s="545" t="s">
        <v>16488</v>
      </c>
      <c r="M2906" s="548" t="s">
        <v>13758</v>
      </c>
      <c r="N2906" s="545" t="s">
        <v>13413</v>
      </c>
      <c r="O2906" s="545" t="s">
        <v>13413</v>
      </c>
      <c r="P2906" s="549">
        <v>3125</v>
      </c>
      <c r="Q2906" s="549">
        <v>1</v>
      </c>
      <c r="R2906" s="549">
        <v>24</v>
      </c>
      <c r="S2906" s="548">
        <v>2228</v>
      </c>
      <c r="T2906" s="548"/>
      <c r="U2906" s="99"/>
    </row>
    <row r="2907" spans="1:21" ht="19.5" customHeight="1">
      <c r="A2907" s="545">
        <v>3795</v>
      </c>
      <c r="B2907" s="545" t="s">
        <v>6081</v>
      </c>
      <c r="C2907" s="545" t="s">
        <v>4468</v>
      </c>
      <c r="D2907" s="546">
        <v>46052</v>
      </c>
      <c r="E2907" s="171" t="str">
        <f t="shared" si="45"/>
        <v>2026</v>
      </c>
      <c r="F2907" s="547">
        <v>30957</v>
      </c>
      <c r="G2907" s="548">
        <v>0.19</v>
      </c>
      <c r="H2907" s="547">
        <v>26014.29</v>
      </c>
      <c r="I2907" s="545" t="s">
        <v>12670</v>
      </c>
      <c r="J2907" s="545" t="s">
        <v>13307</v>
      </c>
      <c r="K2907" s="545" t="s">
        <v>16489</v>
      </c>
      <c r="L2907" s="545" t="s">
        <v>14901</v>
      </c>
      <c r="M2907" s="548" t="s">
        <v>13758</v>
      </c>
      <c r="N2907" s="545" t="s">
        <v>13413</v>
      </c>
      <c r="O2907" s="545" t="s">
        <v>16490</v>
      </c>
      <c r="P2907" s="549">
        <v>3126</v>
      </c>
      <c r="Q2907" s="549">
        <v>1</v>
      </c>
      <c r="R2907" s="549">
        <v>24</v>
      </c>
      <c r="S2907" s="548">
        <v>2228</v>
      </c>
      <c r="T2907" s="548"/>
      <c r="U2907" s="99"/>
    </row>
    <row r="2908" spans="1:21" ht="19.5" customHeight="1">
      <c r="A2908" s="545">
        <v>3796</v>
      </c>
      <c r="B2908" s="545" t="s">
        <v>6080</v>
      </c>
      <c r="C2908" s="545" t="s">
        <v>216</v>
      </c>
      <c r="D2908" s="546">
        <v>44187</v>
      </c>
      <c r="E2908" s="171" t="str">
        <f t="shared" si="45"/>
        <v>2020</v>
      </c>
      <c r="F2908" s="547">
        <v>1954</v>
      </c>
      <c r="G2908" s="548">
        <v>0.19</v>
      </c>
      <c r="H2908" s="547">
        <v>1642.02</v>
      </c>
      <c r="I2908" s="545" t="s">
        <v>12670</v>
      </c>
      <c r="J2908" s="545" t="s">
        <v>13302</v>
      </c>
      <c r="K2908" s="545" t="s">
        <v>13413</v>
      </c>
      <c r="L2908" s="545" t="s">
        <v>16491</v>
      </c>
      <c r="M2908" s="548" t="s">
        <v>13758</v>
      </c>
      <c r="N2908" s="545" t="s">
        <v>13413</v>
      </c>
      <c r="O2908" s="545" t="s">
        <v>13413</v>
      </c>
      <c r="P2908" s="549">
        <v>3127</v>
      </c>
      <c r="Q2908" s="549">
        <v>1</v>
      </c>
      <c r="R2908" s="549">
        <v>24</v>
      </c>
      <c r="S2908" s="548">
        <v>2219</v>
      </c>
      <c r="T2908" s="548"/>
      <c r="U2908" s="99"/>
    </row>
    <row r="2909" spans="1:21" ht="19.5" customHeight="1">
      <c r="A2909" s="545">
        <v>3797</v>
      </c>
      <c r="B2909" s="545" t="s">
        <v>3369</v>
      </c>
      <c r="C2909" s="545" t="s">
        <v>216</v>
      </c>
      <c r="D2909" s="546">
        <v>44187</v>
      </c>
      <c r="E2909" s="171" t="str">
        <f t="shared" si="45"/>
        <v>2020</v>
      </c>
      <c r="F2909" s="547">
        <v>8332</v>
      </c>
      <c r="G2909" s="548">
        <v>0.19</v>
      </c>
      <c r="H2909" s="547">
        <v>7001.68</v>
      </c>
      <c r="I2909" s="545" t="s">
        <v>12670</v>
      </c>
      <c r="J2909" s="545" t="s">
        <v>13301</v>
      </c>
      <c r="K2909" s="545" t="s">
        <v>13413</v>
      </c>
      <c r="L2909" s="545" t="s">
        <v>13413</v>
      </c>
      <c r="M2909" s="548" t="s">
        <v>13758</v>
      </c>
      <c r="N2909" s="545" t="s">
        <v>13413</v>
      </c>
      <c r="O2909" s="545" t="s">
        <v>13413</v>
      </c>
      <c r="P2909" s="549">
        <v>3128</v>
      </c>
      <c r="Q2909" s="549">
        <v>1</v>
      </c>
      <c r="R2909" s="549">
        <v>24</v>
      </c>
      <c r="S2909" s="548">
        <v>2221</v>
      </c>
      <c r="T2909" s="548"/>
      <c r="U2909" s="99"/>
    </row>
    <row r="2910" spans="1:21" ht="19.5" customHeight="1">
      <c r="A2910" s="545">
        <v>3798</v>
      </c>
      <c r="B2910" s="545" t="s">
        <v>11103</v>
      </c>
      <c r="C2910" s="545" t="s">
        <v>216</v>
      </c>
      <c r="D2910" s="546"/>
      <c r="E2910" s="171" t="str">
        <f t="shared" si="45"/>
        <v>1900</v>
      </c>
      <c r="F2910" s="547">
        <v>0</v>
      </c>
      <c r="G2910" s="548">
        <v>0</v>
      </c>
      <c r="H2910" s="547">
        <v>0</v>
      </c>
      <c r="I2910" s="545" t="s">
        <v>12670</v>
      </c>
      <c r="J2910" s="545"/>
      <c r="K2910" s="545" t="s">
        <v>13413</v>
      </c>
      <c r="L2910" s="545" t="s">
        <v>13413</v>
      </c>
      <c r="M2910" s="548" t="s">
        <v>13868</v>
      </c>
      <c r="N2910" s="545" t="s">
        <v>13413</v>
      </c>
      <c r="O2910" s="545" t="s">
        <v>16492</v>
      </c>
      <c r="P2910" s="549">
        <v>3129</v>
      </c>
      <c r="Q2910" s="549">
        <v>2</v>
      </c>
      <c r="R2910" s="549">
        <v>24</v>
      </c>
      <c r="S2910" s="548"/>
      <c r="T2910" s="548"/>
      <c r="U2910" s="99"/>
    </row>
    <row r="2911" spans="1:21" ht="19.5" customHeight="1">
      <c r="A2911" s="545">
        <v>3799</v>
      </c>
      <c r="B2911" s="545" t="s">
        <v>11102</v>
      </c>
      <c r="C2911" s="545" t="s">
        <v>216</v>
      </c>
      <c r="D2911" s="546"/>
      <c r="E2911" s="171" t="str">
        <f t="shared" si="45"/>
        <v>1900</v>
      </c>
      <c r="F2911" s="547">
        <v>0</v>
      </c>
      <c r="G2911" s="548">
        <v>0</v>
      </c>
      <c r="H2911" s="547">
        <v>0</v>
      </c>
      <c r="I2911" s="545" t="s">
        <v>12670</v>
      </c>
      <c r="J2911" s="545"/>
      <c r="K2911" s="545" t="s">
        <v>13413</v>
      </c>
      <c r="L2911" s="545" t="s">
        <v>13413</v>
      </c>
      <c r="M2911" s="548" t="s">
        <v>13868</v>
      </c>
      <c r="N2911" s="545" t="s">
        <v>13413</v>
      </c>
      <c r="O2911" s="545" t="s">
        <v>16120</v>
      </c>
      <c r="P2911" s="549">
        <v>3130</v>
      </c>
      <c r="Q2911" s="549">
        <v>2</v>
      </c>
      <c r="R2911" s="549">
        <v>24</v>
      </c>
      <c r="S2911" s="548"/>
      <c r="T2911" s="548"/>
      <c r="U2911" s="99"/>
    </row>
    <row r="2912" spans="1:21" ht="19.5" customHeight="1">
      <c r="A2912" s="545">
        <v>3800</v>
      </c>
      <c r="B2912" s="545" t="s">
        <v>6079</v>
      </c>
      <c r="C2912" s="545" t="s">
        <v>216</v>
      </c>
      <c r="D2912" s="546">
        <v>46080</v>
      </c>
      <c r="E2912" s="171" t="str">
        <f t="shared" si="45"/>
        <v>2026</v>
      </c>
      <c r="F2912" s="547">
        <v>655431</v>
      </c>
      <c r="G2912" s="548">
        <v>0.19</v>
      </c>
      <c r="H2912" s="547">
        <v>550782.35</v>
      </c>
      <c r="I2912" s="545" t="s">
        <v>12647</v>
      </c>
      <c r="J2912" s="545" t="s">
        <v>13307</v>
      </c>
      <c r="K2912" s="545" t="s">
        <v>13413</v>
      </c>
      <c r="L2912" s="545" t="s">
        <v>16493</v>
      </c>
      <c r="M2912" s="548" t="s">
        <v>13758</v>
      </c>
      <c r="N2912" s="545" t="s">
        <v>13413</v>
      </c>
      <c r="O2912" s="545" t="s">
        <v>16494</v>
      </c>
      <c r="P2912" s="549">
        <v>3131</v>
      </c>
      <c r="Q2912" s="549">
        <v>1</v>
      </c>
      <c r="R2912" s="549">
        <v>26</v>
      </c>
      <c r="S2912" s="548">
        <v>2228</v>
      </c>
      <c r="T2912" s="548"/>
      <c r="U2912" s="99"/>
    </row>
    <row r="2913" spans="1:21" ht="19.5" customHeight="1">
      <c r="A2913" s="545">
        <v>3801</v>
      </c>
      <c r="B2913" s="545" t="s">
        <v>6078</v>
      </c>
      <c r="C2913" s="545" t="s">
        <v>216</v>
      </c>
      <c r="D2913" s="546">
        <v>45014</v>
      </c>
      <c r="E2913" s="171" t="str">
        <f t="shared" si="45"/>
        <v>2023</v>
      </c>
      <c r="F2913" s="547">
        <v>139266</v>
      </c>
      <c r="G2913" s="548">
        <v>0.19</v>
      </c>
      <c r="H2913" s="547">
        <v>117030.25</v>
      </c>
      <c r="I2913" s="545" t="s">
        <v>12647</v>
      </c>
      <c r="J2913" s="545" t="s">
        <v>13297</v>
      </c>
      <c r="K2913" s="545" t="s">
        <v>16495</v>
      </c>
      <c r="L2913" s="545" t="s">
        <v>16496</v>
      </c>
      <c r="M2913" s="548" t="s">
        <v>13758</v>
      </c>
      <c r="N2913" s="545" t="s">
        <v>13413</v>
      </c>
      <c r="O2913" s="545" t="s">
        <v>16497</v>
      </c>
      <c r="P2913" s="549">
        <v>3132</v>
      </c>
      <c r="Q2913" s="549">
        <v>1</v>
      </c>
      <c r="R2913" s="549">
        <v>26</v>
      </c>
      <c r="S2913" s="548">
        <v>2257</v>
      </c>
      <c r="T2913" s="548"/>
      <c r="U2913" s="99"/>
    </row>
    <row r="2914" spans="1:21" ht="19.5" customHeight="1">
      <c r="A2914" s="545">
        <v>3802</v>
      </c>
      <c r="B2914" s="545" t="s">
        <v>1025</v>
      </c>
      <c r="C2914" s="545" t="s">
        <v>4504</v>
      </c>
      <c r="D2914" s="546"/>
      <c r="E2914" s="171" t="str">
        <f t="shared" si="45"/>
        <v>1900</v>
      </c>
      <c r="F2914" s="547">
        <v>0</v>
      </c>
      <c r="G2914" s="548">
        <v>0</v>
      </c>
      <c r="H2914" s="547">
        <v>0</v>
      </c>
      <c r="I2914" s="545" t="s">
        <v>12668</v>
      </c>
      <c r="J2914" s="545"/>
      <c r="K2914" s="545" t="s">
        <v>13413</v>
      </c>
      <c r="L2914" s="545" t="s">
        <v>13413</v>
      </c>
      <c r="M2914" s="548" t="s">
        <v>13868</v>
      </c>
      <c r="N2914" s="545" t="s">
        <v>13413</v>
      </c>
      <c r="O2914" s="545" t="s">
        <v>13413</v>
      </c>
      <c r="P2914" s="549">
        <v>3133</v>
      </c>
      <c r="Q2914" s="549">
        <v>2</v>
      </c>
      <c r="R2914" s="549">
        <v>7</v>
      </c>
      <c r="S2914" s="548"/>
      <c r="T2914" s="548"/>
      <c r="U2914" s="99"/>
    </row>
    <row r="2915" spans="1:21" ht="19.5" customHeight="1">
      <c r="A2915" s="545">
        <v>3803</v>
      </c>
      <c r="B2915" s="545" t="s">
        <v>1006</v>
      </c>
      <c r="C2915" s="545" t="s">
        <v>4504</v>
      </c>
      <c r="D2915" s="546"/>
      <c r="E2915" s="171" t="str">
        <f t="shared" si="45"/>
        <v>1900</v>
      </c>
      <c r="F2915" s="547">
        <v>0</v>
      </c>
      <c r="G2915" s="548">
        <v>0</v>
      </c>
      <c r="H2915" s="547">
        <v>0</v>
      </c>
      <c r="I2915" s="545" t="s">
        <v>12668</v>
      </c>
      <c r="J2915" s="545"/>
      <c r="K2915" s="545" t="s">
        <v>13413</v>
      </c>
      <c r="L2915" s="545" t="s">
        <v>13413</v>
      </c>
      <c r="M2915" s="548" t="s">
        <v>13868</v>
      </c>
      <c r="N2915" s="545" t="s">
        <v>13413</v>
      </c>
      <c r="O2915" s="545" t="s">
        <v>13413</v>
      </c>
      <c r="P2915" s="549">
        <v>3134</v>
      </c>
      <c r="Q2915" s="549">
        <v>2</v>
      </c>
      <c r="R2915" s="549">
        <v>7</v>
      </c>
      <c r="S2915" s="548"/>
      <c r="T2915" s="548"/>
      <c r="U2915" s="99"/>
    </row>
    <row r="2916" spans="1:21" ht="19.5" customHeight="1">
      <c r="A2916" s="545">
        <v>3804</v>
      </c>
      <c r="B2916" s="545" t="s">
        <v>6077</v>
      </c>
      <c r="C2916" s="545" t="s">
        <v>216</v>
      </c>
      <c r="D2916" s="546">
        <v>44187</v>
      </c>
      <c r="E2916" s="171" t="str">
        <f t="shared" si="45"/>
        <v>2020</v>
      </c>
      <c r="F2916" s="547">
        <v>130226</v>
      </c>
      <c r="G2916" s="548">
        <v>0.19</v>
      </c>
      <c r="H2916" s="547">
        <v>109433.61</v>
      </c>
      <c r="I2916" s="545" t="s">
        <v>12647</v>
      </c>
      <c r="J2916" s="545" t="s">
        <v>13302</v>
      </c>
      <c r="K2916" s="545" t="s">
        <v>13413</v>
      </c>
      <c r="L2916" s="545" t="s">
        <v>16498</v>
      </c>
      <c r="M2916" s="548" t="s">
        <v>13758</v>
      </c>
      <c r="N2916" s="545" t="s">
        <v>13413</v>
      </c>
      <c r="O2916" s="545" t="s">
        <v>16499</v>
      </c>
      <c r="P2916" s="549">
        <v>3135</v>
      </c>
      <c r="Q2916" s="549">
        <v>1</v>
      </c>
      <c r="R2916" s="549">
        <v>26</v>
      </c>
      <c r="S2916" s="548">
        <v>2219</v>
      </c>
      <c r="T2916" s="548"/>
      <c r="U2916" s="99"/>
    </row>
    <row r="2917" spans="1:21" ht="19.5" customHeight="1">
      <c r="A2917" s="545">
        <v>3805</v>
      </c>
      <c r="B2917" s="545" t="s">
        <v>3358</v>
      </c>
      <c r="C2917" s="545" t="s">
        <v>216</v>
      </c>
      <c r="D2917" s="546">
        <v>44187</v>
      </c>
      <c r="E2917" s="171" t="str">
        <f t="shared" si="45"/>
        <v>2020</v>
      </c>
      <c r="F2917" s="547">
        <v>63234.01</v>
      </c>
      <c r="G2917" s="548">
        <v>0.19</v>
      </c>
      <c r="H2917" s="547">
        <v>53137.82</v>
      </c>
      <c r="I2917" s="545" t="s">
        <v>12670</v>
      </c>
      <c r="J2917" s="545" t="s">
        <v>13298</v>
      </c>
      <c r="K2917" s="545" t="s">
        <v>13413</v>
      </c>
      <c r="L2917" s="545" t="s">
        <v>13413</v>
      </c>
      <c r="M2917" s="548" t="s">
        <v>13758</v>
      </c>
      <c r="N2917" s="545" t="s">
        <v>13413</v>
      </c>
      <c r="O2917" s="545" t="s">
        <v>16500</v>
      </c>
      <c r="P2917" s="549">
        <v>3136</v>
      </c>
      <c r="Q2917" s="549">
        <v>1</v>
      </c>
      <c r="R2917" s="549">
        <v>24</v>
      </c>
      <c r="S2917" s="548">
        <v>1012</v>
      </c>
      <c r="T2917" s="548"/>
      <c r="U2917" s="99"/>
    </row>
    <row r="2918" spans="1:21" ht="19.5" customHeight="1">
      <c r="A2918" s="545">
        <v>3806</v>
      </c>
      <c r="B2918" s="545" t="s">
        <v>3374</v>
      </c>
      <c r="C2918" s="545" t="s">
        <v>216</v>
      </c>
      <c r="D2918" s="546">
        <v>46052</v>
      </c>
      <c r="E2918" s="171" t="str">
        <f t="shared" si="45"/>
        <v>2026</v>
      </c>
      <c r="F2918" s="547">
        <v>20503</v>
      </c>
      <c r="G2918" s="548">
        <v>0.19</v>
      </c>
      <c r="H2918" s="547">
        <v>17229.41</v>
      </c>
      <c r="I2918" s="545" t="s">
        <v>12670</v>
      </c>
      <c r="J2918" s="545" t="s">
        <v>13307</v>
      </c>
      <c r="K2918" s="545" t="s">
        <v>13413</v>
      </c>
      <c r="L2918" s="545" t="s">
        <v>16499</v>
      </c>
      <c r="M2918" s="548" t="s">
        <v>13868</v>
      </c>
      <c r="N2918" s="545" t="s">
        <v>13413</v>
      </c>
      <c r="O2918" s="545" t="s">
        <v>13413</v>
      </c>
      <c r="P2918" s="549">
        <v>3137</v>
      </c>
      <c r="Q2918" s="549">
        <v>2</v>
      </c>
      <c r="R2918" s="549">
        <v>24</v>
      </c>
      <c r="S2918" s="548">
        <v>2228</v>
      </c>
      <c r="T2918" s="548"/>
      <c r="U2918" s="99"/>
    </row>
    <row r="2919" spans="1:21" ht="19.5" customHeight="1">
      <c r="A2919" s="545">
        <v>3807</v>
      </c>
      <c r="B2919" s="545" t="s">
        <v>997</v>
      </c>
      <c r="C2919" s="545" t="s">
        <v>216</v>
      </c>
      <c r="D2919" s="546"/>
      <c r="E2919" s="171" t="str">
        <f t="shared" si="45"/>
        <v>1900</v>
      </c>
      <c r="F2919" s="547">
        <v>0</v>
      </c>
      <c r="G2919" s="548">
        <v>0</v>
      </c>
      <c r="H2919" s="547">
        <v>0</v>
      </c>
      <c r="I2919" s="545" t="s">
        <v>12668</v>
      </c>
      <c r="J2919" s="545"/>
      <c r="K2919" s="545" t="s">
        <v>13413</v>
      </c>
      <c r="L2919" s="545" t="s">
        <v>13413</v>
      </c>
      <c r="M2919" s="548" t="s">
        <v>13868</v>
      </c>
      <c r="N2919" s="545" t="s">
        <v>13413</v>
      </c>
      <c r="O2919" s="545" t="s">
        <v>13413</v>
      </c>
      <c r="P2919" s="549">
        <v>3138</v>
      </c>
      <c r="Q2919" s="549">
        <v>2</v>
      </c>
      <c r="R2919" s="549">
        <v>7</v>
      </c>
      <c r="S2919" s="548"/>
      <c r="T2919" s="548"/>
      <c r="U2919" s="99"/>
    </row>
    <row r="2920" spans="1:21" ht="19.5" customHeight="1">
      <c r="A2920" s="545">
        <v>3808</v>
      </c>
      <c r="B2920" s="545" t="s">
        <v>914</v>
      </c>
      <c r="C2920" s="545" t="s">
        <v>4504</v>
      </c>
      <c r="D2920" s="546"/>
      <c r="E2920" s="171" t="str">
        <f t="shared" si="45"/>
        <v>1900</v>
      </c>
      <c r="F2920" s="547">
        <v>0</v>
      </c>
      <c r="G2920" s="548">
        <v>0</v>
      </c>
      <c r="H2920" s="547">
        <v>0</v>
      </c>
      <c r="I2920" s="545" t="s">
        <v>12668</v>
      </c>
      <c r="J2920" s="545"/>
      <c r="K2920" s="545" t="s">
        <v>13413</v>
      </c>
      <c r="L2920" s="545" t="s">
        <v>13413</v>
      </c>
      <c r="M2920" s="548" t="s">
        <v>13868</v>
      </c>
      <c r="N2920" s="545" t="s">
        <v>13413</v>
      </c>
      <c r="O2920" s="545" t="s">
        <v>13413</v>
      </c>
      <c r="P2920" s="549">
        <v>3139</v>
      </c>
      <c r="Q2920" s="549">
        <v>2</v>
      </c>
      <c r="R2920" s="549">
        <v>7</v>
      </c>
      <c r="S2920" s="548"/>
      <c r="T2920" s="548"/>
      <c r="U2920" s="99"/>
    </row>
    <row r="2921" spans="1:21" ht="19.5" customHeight="1">
      <c r="A2921" s="545">
        <v>3809</v>
      </c>
      <c r="B2921" s="545" t="s">
        <v>3681</v>
      </c>
      <c r="C2921" s="545" t="s">
        <v>216</v>
      </c>
      <c r="D2921" s="546"/>
      <c r="E2921" s="171" t="str">
        <f t="shared" si="45"/>
        <v>1900</v>
      </c>
      <c r="F2921" s="547">
        <v>0</v>
      </c>
      <c r="G2921" s="548">
        <v>0</v>
      </c>
      <c r="H2921" s="547">
        <v>0</v>
      </c>
      <c r="I2921" s="545" t="s">
        <v>12702</v>
      </c>
      <c r="J2921" s="545"/>
      <c r="K2921" s="545" t="s">
        <v>13413</v>
      </c>
      <c r="L2921" s="545" t="s">
        <v>16501</v>
      </c>
      <c r="M2921" s="548" t="s">
        <v>13758</v>
      </c>
      <c r="N2921" s="545" t="s">
        <v>13413</v>
      </c>
      <c r="O2921" s="545" t="s">
        <v>13413</v>
      </c>
      <c r="P2921" s="549">
        <v>3140</v>
      </c>
      <c r="Q2921" s="549">
        <v>1</v>
      </c>
      <c r="R2921" s="549">
        <v>27</v>
      </c>
      <c r="S2921" s="548"/>
      <c r="T2921" s="548"/>
      <c r="U2921" s="99"/>
    </row>
    <row r="2922" spans="1:21" ht="19.5" customHeight="1">
      <c r="A2922" s="545">
        <v>3810</v>
      </c>
      <c r="B2922" s="545" t="s">
        <v>3687</v>
      </c>
      <c r="C2922" s="545" t="s">
        <v>285</v>
      </c>
      <c r="D2922" s="546">
        <v>46052</v>
      </c>
      <c r="E2922" s="171" t="str">
        <f t="shared" si="45"/>
        <v>2026</v>
      </c>
      <c r="F2922" s="547">
        <v>66211</v>
      </c>
      <c r="G2922" s="548">
        <v>0.19</v>
      </c>
      <c r="H2922" s="547">
        <v>55639.5</v>
      </c>
      <c r="I2922" s="545" t="s">
        <v>12702</v>
      </c>
      <c r="J2922" s="545" t="s">
        <v>13307</v>
      </c>
      <c r="K2922" s="545" t="s">
        <v>16502</v>
      </c>
      <c r="L2922" s="545" t="s">
        <v>13413</v>
      </c>
      <c r="M2922" s="548" t="s">
        <v>13758</v>
      </c>
      <c r="N2922" s="545" t="s">
        <v>13413</v>
      </c>
      <c r="O2922" s="545" t="s">
        <v>13413</v>
      </c>
      <c r="P2922" s="549">
        <v>3141</v>
      </c>
      <c r="Q2922" s="549">
        <v>1</v>
      </c>
      <c r="R2922" s="549">
        <v>27</v>
      </c>
      <c r="S2922" s="548">
        <v>2228</v>
      </c>
      <c r="T2922" s="548"/>
      <c r="U2922" s="99"/>
    </row>
    <row r="2923" spans="1:21" ht="19.5" customHeight="1">
      <c r="A2923" s="545">
        <v>3811</v>
      </c>
      <c r="B2923" s="545" t="s">
        <v>8137</v>
      </c>
      <c r="C2923" s="545" t="s">
        <v>285</v>
      </c>
      <c r="D2923" s="546">
        <v>43539</v>
      </c>
      <c r="E2923" s="171" t="str">
        <f t="shared" si="45"/>
        <v>2019</v>
      </c>
      <c r="F2923" s="547">
        <v>12006.01</v>
      </c>
      <c r="G2923" s="548">
        <v>0.19</v>
      </c>
      <c r="H2923" s="547">
        <v>10089.08</v>
      </c>
      <c r="I2923" s="545" t="s">
        <v>12702</v>
      </c>
      <c r="J2923" s="545" t="s">
        <v>13298</v>
      </c>
      <c r="K2923" s="545" t="s">
        <v>13413</v>
      </c>
      <c r="L2923" s="545" t="s">
        <v>13413</v>
      </c>
      <c r="M2923" s="548" t="s">
        <v>13758</v>
      </c>
      <c r="N2923" s="545" t="s">
        <v>13413</v>
      </c>
      <c r="O2923" s="545" t="s">
        <v>16503</v>
      </c>
      <c r="P2923" s="549">
        <v>3142</v>
      </c>
      <c r="Q2923" s="549">
        <v>1</v>
      </c>
      <c r="R2923" s="549">
        <v>27</v>
      </c>
      <c r="S2923" s="548">
        <v>1012</v>
      </c>
      <c r="T2923" s="548"/>
      <c r="U2923" s="99"/>
    </row>
    <row r="2924" spans="1:21" ht="19.5" customHeight="1">
      <c r="A2924" s="545">
        <v>3812</v>
      </c>
      <c r="B2924" s="545" t="s">
        <v>3673</v>
      </c>
      <c r="C2924" s="545" t="s">
        <v>216</v>
      </c>
      <c r="D2924" s="546"/>
      <c r="E2924" s="171" t="str">
        <f t="shared" si="45"/>
        <v>1900</v>
      </c>
      <c r="F2924" s="547">
        <v>0</v>
      </c>
      <c r="G2924" s="548">
        <v>0</v>
      </c>
      <c r="H2924" s="547">
        <v>0</v>
      </c>
      <c r="I2924" s="545" t="s">
        <v>12702</v>
      </c>
      <c r="J2924" s="545"/>
      <c r="K2924" s="545" t="s">
        <v>13413</v>
      </c>
      <c r="L2924" s="545" t="s">
        <v>16504</v>
      </c>
      <c r="M2924" s="548" t="s">
        <v>13758</v>
      </c>
      <c r="N2924" s="545" t="s">
        <v>13413</v>
      </c>
      <c r="O2924" s="545" t="s">
        <v>13413</v>
      </c>
      <c r="P2924" s="549">
        <v>3143</v>
      </c>
      <c r="Q2924" s="549">
        <v>1</v>
      </c>
      <c r="R2924" s="549">
        <v>27</v>
      </c>
      <c r="S2924" s="548"/>
      <c r="T2924" s="548"/>
      <c r="U2924" s="99"/>
    </row>
    <row r="2925" spans="1:21" ht="19.5" customHeight="1">
      <c r="A2925" s="545">
        <v>3822</v>
      </c>
      <c r="B2925" s="545" t="s">
        <v>3680</v>
      </c>
      <c r="C2925" s="545" t="s">
        <v>216</v>
      </c>
      <c r="D2925" s="546"/>
      <c r="E2925" s="171" t="str">
        <f t="shared" si="45"/>
        <v>1900</v>
      </c>
      <c r="F2925" s="547">
        <v>0</v>
      </c>
      <c r="G2925" s="548">
        <v>0</v>
      </c>
      <c r="H2925" s="547">
        <v>0</v>
      </c>
      <c r="I2925" s="545" t="s">
        <v>12702</v>
      </c>
      <c r="J2925" s="545"/>
      <c r="K2925" s="545" t="s">
        <v>13413</v>
      </c>
      <c r="L2925" s="545" t="s">
        <v>13413</v>
      </c>
      <c r="M2925" s="548" t="s">
        <v>13758</v>
      </c>
      <c r="N2925" s="545" t="s">
        <v>13413</v>
      </c>
      <c r="O2925" s="545" t="s">
        <v>13413</v>
      </c>
      <c r="P2925" s="549">
        <v>3144</v>
      </c>
      <c r="Q2925" s="549">
        <v>1</v>
      </c>
      <c r="R2925" s="549">
        <v>27</v>
      </c>
      <c r="S2925" s="548"/>
      <c r="T2925" s="548"/>
      <c r="U2925" s="99"/>
    </row>
    <row r="2926" spans="1:21" ht="19.5" customHeight="1">
      <c r="A2926" s="545">
        <v>3824</v>
      </c>
      <c r="B2926" s="545" t="s">
        <v>7357</v>
      </c>
      <c r="C2926" s="545" t="s">
        <v>216</v>
      </c>
      <c r="D2926" s="546">
        <v>46052</v>
      </c>
      <c r="E2926" s="171" t="str">
        <f t="shared" si="45"/>
        <v>2026</v>
      </c>
      <c r="F2926" s="547">
        <v>9935</v>
      </c>
      <c r="G2926" s="548">
        <v>0.19</v>
      </c>
      <c r="H2926" s="547">
        <v>8348.74</v>
      </c>
      <c r="I2926" s="545" t="s">
        <v>12702</v>
      </c>
      <c r="J2926" s="545" t="s">
        <v>13307</v>
      </c>
      <c r="K2926" s="545" t="s">
        <v>16505</v>
      </c>
      <c r="L2926" s="545" t="s">
        <v>13413</v>
      </c>
      <c r="M2926" s="548" t="s">
        <v>13758</v>
      </c>
      <c r="N2926" s="545" t="s">
        <v>13413</v>
      </c>
      <c r="O2926" s="545" t="s">
        <v>13413</v>
      </c>
      <c r="P2926" s="549">
        <v>3146</v>
      </c>
      <c r="Q2926" s="549">
        <v>1</v>
      </c>
      <c r="R2926" s="549">
        <v>27</v>
      </c>
      <c r="S2926" s="548">
        <v>2228</v>
      </c>
      <c r="T2926" s="548"/>
      <c r="U2926" s="99"/>
    </row>
    <row r="2927" spans="1:21" ht="19.5" customHeight="1">
      <c r="A2927" s="545">
        <v>3825</v>
      </c>
      <c r="B2927" s="545" t="s">
        <v>11101</v>
      </c>
      <c r="C2927" s="545" t="s">
        <v>216</v>
      </c>
      <c r="D2927" s="546"/>
      <c r="E2927" s="171" t="str">
        <f t="shared" si="45"/>
        <v>1900</v>
      </c>
      <c r="F2927" s="547">
        <v>0</v>
      </c>
      <c r="G2927" s="548">
        <v>0</v>
      </c>
      <c r="H2927" s="547">
        <v>0</v>
      </c>
      <c r="I2927" s="545" t="s">
        <v>12702</v>
      </c>
      <c r="J2927" s="545"/>
      <c r="K2927" s="545" t="s">
        <v>13413</v>
      </c>
      <c r="L2927" s="545" t="s">
        <v>13413</v>
      </c>
      <c r="M2927" s="548" t="s">
        <v>13758</v>
      </c>
      <c r="N2927" s="545" t="s">
        <v>13413</v>
      </c>
      <c r="O2927" s="545" t="s">
        <v>13413</v>
      </c>
      <c r="P2927" s="549">
        <v>3147</v>
      </c>
      <c r="Q2927" s="549">
        <v>1</v>
      </c>
      <c r="R2927" s="549">
        <v>27</v>
      </c>
      <c r="S2927" s="548"/>
      <c r="T2927" s="548"/>
      <c r="U2927" s="99"/>
    </row>
    <row r="2928" spans="1:21" ht="19.5" customHeight="1">
      <c r="A2928" s="545">
        <v>3828</v>
      </c>
      <c r="B2928" s="545" t="s">
        <v>3699</v>
      </c>
      <c r="C2928" s="545" t="s">
        <v>216</v>
      </c>
      <c r="D2928" s="546"/>
      <c r="E2928" s="171" t="str">
        <f t="shared" si="45"/>
        <v>1900</v>
      </c>
      <c r="F2928" s="547">
        <v>0</v>
      </c>
      <c r="G2928" s="548">
        <v>0</v>
      </c>
      <c r="H2928" s="547">
        <v>0</v>
      </c>
      <c r="I2928" s="545" t="s">
        <v>12702</v>
      </c>
      <c r="J2928" s="545"/>
      <c r="K2928" s="545" t="s">
        <v>13413</v>
      </c>
      <c r="L2928" s="545" t="s">
        <v>13413</v>
      </c>
      <c r="M2928" s="548" t="s">
        <v>13758</v>
      </c>
      <c r="N2928" s="545" t="s">
        <v>13413</v>
      </c>
      <c r="O2928" s="545" t="s">
        <v>16506</v>
      </c>
      <c r="P2928" s="549">
        <v>3150</v>
      </c>
      <c r="Q2928" s="549">
        <v>1</v>
      </c>
      <c r="R2928" s="549">
        <v>27</v>
      </c>
      <c r="S2928" s="548"/>
      <c r="T2928" s="548"/>
      <c r="U2928" s="99"/>
    </row>
    <row r="2929" spans="1:21" ht="19.5" customHeight="1">
      <c r="A2929" s="545">
        <v>3830</v>
      </c>
      <c r="B2929" s="545" t="s">
        <v>3672</v>
      </c>
      <c r="C2929" s="545" t="s">
        <v>216</v>
      </c>
      <c r="D2929" s="546"/>
      <c r="E2929" s="171" t="str">
        <f t="shared" si="45"/>
        <v>1900</v>
      </c>
      <c r="F2929" s="547">
        <v>0</v>
      </c>
      <c r="G2929" s="548">
        <v>0</v>
      </c>
      <c r="H2929" s="547">
        <v>0</v>
      </c>
      <c r="I2929" s="545" t="s">
        <v>12702</v>
      </c>
      <c r="J2929" s="545"/>
      <c r="K2929" s="545" t="s">
        <v>13413</v>
      </c>
      <c r="L2929" s="545" t="s">
        <v>13413</v>
      </c>
      <c r="M2929" s="548" t="s">
        <v>13758</v>
      </c>
      <c r="N2929" s="545" t="s">
        <v>13413</v>
      </c>
      <c r="O2929" s="545" t="s">
        <v>13413</v>
      </c>
      <c r="P2929" s="549">
        <v>3151</v>
      </c>
      <c r="Q2929" s="549">
        <v>1</v>
      </c>
      <c r="R2929" s="549">
        <v>27</v>
      </c>
      <c r="S2929" s="548"/>
      <c r="T2929" s="548"/>
      <c r="U2929" s="99"/>
    </row>
    <row r="2930" spans="1:21" ht="19.5" customHeight="1">
      <c r="A2930" s="545">
        <v>3831</v>
      </c>
      <c r="B2930" s="545" t="s">
        <v>3694</v>
      </c>
      <c r="C2930" s="545" t="s">
        <v>209</v>
      </c>
      <c r="D2930" s="546"/>
      <c r="E2930" s="171" t="str">
        <f t="shared" si="45"/>
        <v>1900</v>
      </c>
      <c r="F2930" s="547">
        <v>0</v>
      </c>
      <c r="G2930" s="548">
        <v>0</v>
      </c>
      <c r="H2930" s="547">
        <v>0</v>
      </c>
      <c r="I2930" s="545" t="s">
        <v>12702</v>
      </c>
      <c r="J2930" s="545"/>
      <c r="K2930" s="545" t="s">
        <v>13413</v>
      </c>
      <c r="L2930" s="545" t="s">
        <v>13413</v>
      </c>
      <c r="M2930" s="548" t="s">
        <v>13758</v>
      </c>
      <c r="N2930" s="545" t="s">
        <v>13413</v>
      </c>
      <c r="O2930" s="545" t="s">
        <v>13413</v>
      </c>
      <c r="P2930" s="549">
        <v>3152</v>
      </c>
      <c r="Q2930" s="549">
        <v>1</v>
      </c>
      <c r="R2930" s="549">
        <v>27</v>
      </c>
      <c r="S2930" s="548"/>
      <c r="T2930" s="548"/>
      <c r="U2930" s="99"/>
    </row>
    <row r="2931" spans="1:21" ht="19.5" customHeight="1">
      <c r="A2931" s="545">
        <v>3832</v>
      </c>
      <c r="B2931" s="545" t="s">
        <v>3690</v>
      </c>
      <c r="C2931" s="545" t="s">
        <v>216</v>
      </c>
      <c r="D2931" s="546"/>
      <c r="E2931" s="171" t="str">
        <f t="shared" si="45"/>
        <v>1900</v>
      </c>
      <c r="F2931" s="547">
        <v>0</v>
      </c>
      <c r="G2931" s="548">
        <v>0</v>
      </c>
      <c r="H2931" s="547">
        <v>0</v>
      </c>
      <c r="I2931" s="545" t="s">
        <v>12702</v>
      </c>
      <c r="J2931" s="545"/>
      <c r="K2931" s="545" t="s">
        <v>13413</v>
      </c>
      <c r="L2931" s="545" t="s">
        <v>13413</v>
      </c>
      <c r="M2931" s="548" t="s">
        <v>13758</v>
      </c>
      <c r="N2931" s="545" t="s">
        <v>13413</v>
      </c>
      <c r="O2931" s="545" t="s">
        <v>13413</v>
      </c>
      <c r="P2931" s="549">
        <v>3153</v>
      </c>
      <c r="Q2931" s="549">
        <v>1</v>
      </c>
      <c r="R2931" s="549">
        <v>27</v>
      </c>
      <c r="S2931" s="548"/>
      <c r="T2931" s="548"/>
      <c r="U2931" s="99"/>
    </row>
    <row r="2932" spans="1:21" ht="19.5" customHeight="1">
      <c r="A2932" s="545">
        <v>3834</v>
      </c>
      <c r="B2932" s="545" t="s">
        <v>7062</v>
      </c>
      <c r="C2932" s="545" t="s">
        <v>216</v>
      </c>
      <c r="D2932" s="546">
        <v>46052</v>
      </c>
      <c r="E2932" s="171" t="str">
        <f t="shared" si="45"/>
        <v>2026</v>
      </c>
      <c r="F2932" s="547">
        <v>101057</v>
      </c>
      <c r="G2932" s="548">
        <v>0.19</v>
      </c>
      <c r="H2932" s="547">
        <v>84921.85</v>
      </c>
      <c r="I2932" s="545" t="s">
        <v>12702</v>
      </c>
      <c r="J2932" s="545" t="s">
        <v>13307</v>
      </c>
      <c r="K2932" s="545" t="s">
        <v>13413</v>
      </c>
      <c r="L2932" s="545" t="s">
        <v>13413</v>
      </c>
      <c r="M2932" s="548" t="s">
        <v>13758</v>
      </c>
      <c r="N2932" s="545" t="s">
        <v>13413</v>
      </c>
      <c r="O2932" s="545" t="s">
        <v>13413</v>
      </c>
      <c r="P2932" s="549">
        <v>3154</v>
      </c>
      <c r="Q2932" s="549">
        <v>1</v>
      </c>
      <c r="R2932" s="549">
        <v>27</v>
      </c>
      <c r="S2932" s="548">
        <v>2228</v>
      </c>
      <c r="T2932" s="548"/>
      <c r="U2932" s="99"/>
    </row>
    <row r="2933" spans="1:21" ht="19.5" customHeight="1">
      <c r="A2933" s="545">
        <v>3836</v>
      </c>
      <c r="B2933" s="545" t="s">
        <v>3683</v>
      </c>
      <c r="C2933" s="545" t="s">
        <v>216</v>
      </c>
      <c r="D2933" s="546"/>
      <c r="E2933" s="171" t="str">
        <f t="shared" si="45"/>
        <v>1900</v>
      </c>
      <c r="F2933" s="547">
        <v>0</v>
      </c>
      <c r="G2933" s="548">
        <v>0</v>
      </c>
      <c r="H2933" s="547">
        <v>0</v>
      </c>
      <c r="I2933" s="545" t="s">
        <v>12702</v>
      </c>
      <c r="J2933" s="545"/>
      <c r="K2933" s="545" t="s">
        <v>13413</v>
      </c>
      <c r="L2933" s="545" t="s">
        <v>13413</v>
      </c>
      <c r="M2933" s="548" t="s">
        <v>13758</v>
      </c>
      <c r="N2933" s="545" t="s">
        <v>13413</v>
      </c>
      <c r="O2933" s="545" t="s">
        <v>13413</v>
      </c>
      <c r="P2933" s="549">
        <v>3155</v>
      </c>
      <c r="Q2933" s="549">
        <v>1</v>
      </c>
      <c r="R2933" s="549">
        <v>27</v>
      </c>
      <c r="S2933" s="548"/>
      <c r="T2933" s="548"/>
      <c r="U2933" s="99"/>
    </row>
    <row r="2934" spans="1:21" ht="19.5" customHeight="1">
      <c r="A2934" s="545">
        <v>3837</v>
      </c>
      <c r="B2934" s="545" t="s">
        <v>1391</v>
      </c>
      <c r="C2934" s="545" t="s">
        <v>216</v>
      </c>
      <c r="D2934" s="546">
        <v>46052</v>
      </c>
      <c r="E2934" s="171" t="str">
        <f t="shared" si="45"/>
        <v>2026</v>
      </c>
      <c r="F2934" s="547">
        <v>10314</v>
      </c>
      <c r="G2934" s="548">
        <v>0.19</v>
      </c>
      <c r="H2934" s="547">
        <v>8667.23</v>
      </c>
      <c r="I2934" s="545" t="s">
        <v>12701</v>
      </c>
      <c r="J2934" s="545" t="s">
        <v>13307</v>
      </c>
      <c r="K2934" s="545" t="s">
        <v>16507</v>
      </c>
      <c r="L2934" s="545" t="s">
        <v>16508</v>
      </c>
      <c r="M2934" s="548" t="s">
        <v>13758</v>
      </c>
      <c r="N2934" s="545" t="s">
        <v>13413</v>
      </c>
      <c r="O2934" s="545" t="s">
        <v>16509</v>
      </c>
      <c r="P2934" s="549">
        <v>3156</v>
      </c>
      <c r="Q2934" s="549">
        <v>1</v>
      </c>
      <c r="R2934" s="549">
        <v>10</v>
      </c>
      <c r="S2934" s="548">
        <v>2228</v>
      </c>
      <c r="T2934" s="548"/>
      <c r="U2934" s="99"/>
    </row>
    <row r="2935" spans="1:21" ht="19.5" customHeight="1">
      <c r="A2935" s="545">
        <v>3838</v>
      </c>
      <c r="B2935" s="545" t="s">
        <v>6744</v>
      </c>
      <c r="C2935" s="545" t="s">
        <v>216</v>
      </c>
      <c r="D2935" s="546">
        <v>46062</v>
      </c>
      <c r="E2935" s="171" t="str">
        <f t="shared" si="45"/>
        <v>2026</v>
      </c>
      <c r="F2935" s="547">
        <v>1328</v>
      </c>
      <c r="G2935" s="548">
        <v>0.19</v>
      </c>
      <c r="H2935" s="547">
        <v>1115.97</v>
      </c>
      <c r="I2935" s="545" t="s">
        <v>12659</v>
      </c>
      <c r="J2935" s="545" t="s">
        <v>13298</v>
      </c>
      <c r="K2935" s="545" t="s">
        <v>16510</v>
      </c>
      <c r="L2935" s="545" t="s">
        <v>14222</v>
      </c>
      <c r="M2935" s="548" t="s">
        <v>13758</v>
      </c>
      <c r="N2935" s="545" t="s">
        <v>13413</v>
      </c>
      <c r="O2935" s="545" t="s">
        <v>16511</v>
      </c>
      <c r="P2935" s="549">
        <v>3157</v>
      </c>
      <c r="Q2935" s="549">
        <v>1</v>
      </c>
      <c r="R2935" s="549">
        <v>116</v>
      </c>
      <c r="S2935" s="548">
        <v>1012</v>
      </c>
      <c r="T2935" s="548"/>
      <c r="U2935" s="99"/>
    </row>
    <row r="2936" spans="1:21" ht="19.5" customHeight="1">
      <c r="A2936" s="545">
        <v>3840</v>
      </c>
      <c r="B2936" s="545" t="s">
        <v>244</v>
      </c>
      <c r="C2936" s="545" t="s">
        <v>216</v>
      </c>
      <c r="D2936" s="546">
        <v>46052</v>
      </c>
      <c r="E2936" s="171" t="str">
        <f t="shared" si="45"/>
        <v>2026</v>
      </c>
      <c r="F2936" s="547">
        <v>67633</v>
      </c>
      <c r="G2936" s="548">
        <v>0.19</v>
      </c>
      <c r="H2936" s="547">
        <v>56834.45</v>
      </c>
      <c r="I2936" s="545" t="s">
        <v>12640</v>
      </c>
      <c r="J2936" s="545" t="s">
        <v>13307</v>
      </c>
      <c r="K2936" s="545" t="s">
        <v>13413</v>
      </c>
      <c r="L2936" s="545" t="s">
        <v>13413</v>
      </c>
      <c r="M2936" s="548" t="s">
        <v>13758</v>
      </c>
      <c r="N2936" s="545" t="s">
        <v>13413</v>
      </c>
      <c r="O2936" s="545" t="s">
        <v>13413</v>
      </c>
      <c r="P2936" s="549">
        <v>3158</v>
      </c>
      <c r="Q2936" s="549">
        <v>1</v>
      </c>
      <c r="R2936" s="549">
        <v>1</v>
      </c>
      <c r="S2936" s="548">
        <v>2228</v>
      </c>
      <c r="T2936" s="548"/>
      <c r="U2936" s="99"/>
    </row>
    <row r="2937" spans="1:21" ht="19.5" customHeight="1">
      <c r="A2937" s="545">
        <v>3846</v>
      </c>
      <c r="B2937" s="545" t="s">
        <v>1198</v>
      </c>
      <c r="C2937" s="545" t="s">
        <v>216</v>
      </c>
      <c r="D2937" s="546"/>
      <c r="E2937" s="171" t="str">
        <f t="shared" si="45"/>
        <v>1900</v>
      </c>
      <c r="F2937" s="547">
        <v>0</v>
      </c>
      <c r="G2937" s="548">
        <v>0</v>
      </c>
      <c r="H2937" s="547">
        <v>0</v>
      </c>
      <c r="I2937" s="545" t="s">
        <v>12659</v>
      </c>
      <c r="J2937" s="545"/>
      <c r="K2937" s="545" t="s">
        <v>13413</v>
      </c>
      <c r="L2937" s="545" t="s">
        <v>16512</v>
      </c>
      <c r="M2937" s="548" t="s">
        <v>13758</v>
      </c>
      <c r="N2937" s="545" t="s">
        <v>13413</v>
      </c>
      <c r="O2937" s="545" t="s">
        <v>16513</v>
      </c>
      <c r="P2937" s="549">
        <v>3159</v>
      </c>
      <c r="Q2937" s="549">
        <v>1</v>
      </c>
      <c r="R2937" s="549">
        <v>116</v>
      </c>
      <c r="S2937" s="548"/>
      <c r="T2937" s="548"/>
      <c r="U2937" s="99"/>
    </row>
    <row r="2938" spans="1:21" ht="19.5" customHeight="1">
      <c r="A2938" s="545">
        <v>3848</v>
      </c>
      <c r="B2938" s="545" t="s">
        <v>2558</v>
      </c>
      <c r="C2938" s="545" t="s">
        <v>209</v>
      </c>
      <c r="D2938" s="546"/>
      <c r="E2938" s="171" t="str">
        <f t="shared" si="45"/>
        <v>1900</v>
      </c>
      <c r="F2938" s="547">
        <v>0</v>
      </c>
      <c r="G2938" s="548">
        <v>0</v>
      </c>
      <c r="H2938" s="547">
        <v>0</v>
      </c>
      <c r="I2938" s="545" t="s">
        <v>12697</v>
      </c>
      <c r="J2938" s="545"/>
      <c r="K2938" s="545" t="s">
        <v>13413</v>
      </c>
      <c r="L2938" s="545" t="s">
        <v>13413</v>
      </c>
      <c r="M2938" s="548" t="s">
        <v>13758</v>
      </c>
      <c r="N2938" s="545" t="s">
        <v>13413</v>
      </c>
      <c r="O2938" s="545" t="s">
        <v>13413</v>
      </c>
      <c r="P2938" s="549">
        <v>3160</v>
      </c>
      <c r="Q2938" s="549">
        <v>1</v>
      </c>
      <c r="R2938" s="549">
        <v>138</v>
      </c>
      <c r="S2938" s="548"/>
      <c r="T2938" s="548"/>
      <c r="U2938" s="99"/>
    </row>
    <row r="2939" spans="1:21" ht="19.5" customHeight="1">
      <c r="A2939" s="545">
        <v>3849</v>
      </c>
      <c r="B2939" s="545" t="s">
        <v>11100</v>
      </c>
      <c r="C2939" s="545" t="s">
        <v>216</v>
      </c>
      <c r="D2939" s="546"/>
      <c r="E2939" s="171" t="str">
        <f t="shared" si="45"/>
        <v>1900</v>
      </c>
      <c r="F2939" s="547">
        <v>0</v>
      </c>
      <c r="G2939" s="548">
        <v>0</v>
      </c>
      <c r="H2939" s="547">
        <v>0</v>
      </c>
      <c r="I2939" s="545" t="s">
        <v>12659</v>
      </c>
      <c r="J2939" s="545"/>
      <c r="K2939" s="545" t="s">
        <v>13413</v>
      </c>
      <c r="L2939" s="545" t="s">
        <v>16514</v>
      </c>
      <c r="M2939" s="548" t="s">
        <v>13758</v>
      </c>
      <c r="N2939" s="545" t="s">
        <v>13413</v>
      </c>
      <c r="O2939" s="545" t="s">
        <v>16515</v>
      </c>
      <c r="P2939" s="549">
        <v>3161</v>
      </c>
      <c r="Q2939" s="549">
        <v>1</v>
      </c>
      <c r="R2939" s="549">
        <v>116</v>
      </c>
      <c r="S2939" s="548"/>
      <c r="T2939" s="548"/>
      <c r="U2939" s="99"/>
    </row>
    <row r="2940" spans="1:21" ht="19.5" customHeight="1">
      <c r="A2940" s="545">
        <v>3890</v>
      </c>
      <c r="B2940" s="545" t="s">
        <v>11099</v>
      </c>
      <c r="C2940" s="545" t="s">
        <v>216</v>
      </c>
      <c r="D2940" s="546"/>
      <c r="E2940" s="171" t="str">
        <f t="shared" si="45"/>
        <v>1900</v>
      </c>
      <c r="F2940" s="547">
        <v>0</v>
      </c>
      <c r="G2940" s="548">
        <v>0</v>
      </c>
      <c r="H2940" s="547">
        <v>0</v>
      </c>
      <c r="I2940" s="545" t="s">
        <v>12735</v>
      </c>
      <c r="J2940" s="545"/>
      <c r="K2940" s="545" t="s">
        <v>13413</v>
      </c>
      <c r="L2940" s="545" t="s">
        <v>16516</v>
      </c>
      <c r="M2940" s="548" t="s">
        <v>13758</v>
      </c>
      <c r="N2940" s="545" t="s">
        <v>13413</v>
      </c>
      <c r="O2940" s="545" t="s">
        <v>16517</v>
      </c>
      <c r="P2940" s="549">
        <v>3169</v>
      </c>
      <c r="Q2940" s="549">
        <v>1</v>
      </c>
      <c r="R2940" s="549">
        <v>158</v>
      </c>
      <c r="S2940" s="548"/>
      <c r="T2940" s="548"/>
      <c r="U2940" s="99"/>
    </row>
    <row r="2941" spans="1:21" ht="19.5" customHeight="1">
      <c r="A2941" s="545">
        <v>3891</v>
      </c>
      <c r="B2941" s="545" t="s">
        <v>11098</v>
      </c>
      <c r="C2941" s="545" t="s">
        <v>216</v>
      </c>
      <c r="D2941" s="546"/>
      <c r="E2941" s="171" t="str">
        <f t="shared" si="45"/>
        <v>1900</v>
      </c>
      <c r="F2941" s="547">
        <v>0</v>
      </c>
      <c r="G2941" s="548">
        <v>0</v>
      </c>
      <c r="H2941" s="547">
        <v>0</v>
      </c>
      <c r="I2941" s="545" t="s">
        <v>12735</v>
      </c>
      <c r="J2941" s="545"/>
      <c r="K2941" s="545" t="s">
        <v>13413</v>
      </c>
      <c r="L2941" s="545" t="s">
        <v>16516</v>
      </c>
      <c r="M2941" s="548" t="s">
        <v>13758</v>
      </c>
      <c r="N2941" s="545" t="s">
        <v>13413</v>
      </c>
      <c r="O2941" s="545" t="s">
        <v>13413</v>
      </c>
      <c r="P2941" s="549">
        <v>3170</v>
      </c>
      <c r="Q2941" s="549">
        <v>1</v>
      </c>
      <c r="R2941" s="549">
        <v>158</v>
      </c>
      <c r="S2941" s="548"/>
      <c r="T2941" s="548"/>
      <c r="U2941" s="99"/>
    </row>
    <row r="2942" spans="1:21" ht="19.5" customHeight="1">
      <c r="A2942" s="545">
        <v>3892</v>
      </c>
      <c r="B2942" s="545" t="s">
        <v>11097</v>
      </c>
      <c r="C2942" s="545" t="s">
        <v>216</v>
      </c>
      <c r="D2942" s="546"/>
      <c r="E2942" s="171" t="str">
        <f t="shared" si="45"/>
        <v>1900</v>
      </c>
      <c r="F2942" s="547">
        <v>0</v>
      </c>
      <c r="G2942" s="548">
        <v>0</v>
      </c>
      <c r="H2942" s="547">
        <v>0</v>
      </c>
      <c r="I2942" s="545" t="s">
        <v>12735</v>
      </c>
      <c r="J2942" s="545"/>
      <c r="K2942" s="545" t="s">
        <v>13413</v>
      </c>
      <c r="L2942" s="545" t="s">
        <v>16516</v>
      </c>
      <c r="M2942" s="548" t="s">
        <v>13758</v>
      </c>
      <c r="N2942" s="545" t="s">
        <v>13413</v>
      </c>
      <c r="O2942" s="545" t="s">
        <v>13413</v>
      </c>
      <c r="P2942" s="549">
        <v>3171</v>
      </c>
      <c r="Q2942" s="549">
        <v>1</v>
      </c>
      <c r="R2942" s="549">
        <v>158</v>
      </c>
      <c r="S2942" s="548"/>
      <c r="T2942" s="548"/>
      <c r="U2942" s="99"/>
    </row>
    <row r="2943" spans="1:21" ht="19.5" customHeight="1">
      <c r="A2943" s="545">
        <v>3893</v>
      </c>
      <c r="B2943" s="545" t="s">
        <v>11096</v>
      </c>
      <c r="C2943" s="545" t="s">
        <v>216</v>
      </c>
      <c r="D2943" s="546"/>
      <c r="E2943" s="171" t="str">
        <f t="shared" si="45"/>
        <v>1900</v>
      </c>
      <c r="F2943" s="547">
        <v>0</v>
      </c>
      <c r="G2943" s="548">
        <v>0</v>
      </c>
      <c r="H2943" s="547">
        <v>0</v>
      </c>
      <c r="I2943" s="545" t="s">
        <v>12735</v>
      </c>
      <c r="J2943" s="545"/>
      <c r="K2943" s="545" t="s">
        <v>13413</v>
      </c>
      <c r="L2943" s="545" t="s">
        <v>16516</v>
      </c>
      <c r="M2943" s="548" t="s">
        <v>13758</v>
      </c>
      <c r="N2943" s="545" t="s">
        <v>13413</v>
      </c>
      <c r="O2943" s="545" t="s">
        <v>13413</v>
      </c>
      <c r="P2943" s="549">
        <v>3172</v>
      </c>
      <c r="Q2943" s="549">
        <v>1</v>
      </c>
      <c r="R2943" s="549">
        <v>158</v>
      </c>
      <c r="S2943" s="548"/>
      <c r="T2943" s="548"/>
      <c r="U2943" s="99"/>
    </row>
    <row r="2944" spans="1:21" ht="19.5" customHeight="1">
      <c r="A2944" s="545">
        <v>3894</v>
      </c>
      <c r="B2944" s="545" t="s">
        <v>11095</v>
      </c>
      <c r="C2944" s="545" t="s">
        <v>216</v>
      </c>
      <c r="D2944" s="546"/>
      <c r="E2944" s="171" t="str">
        <f t="shared" si="45"/>
        <v>1900</v>
      </c>
      <c r="F2944" s="547">
        <v>0</v>
      </c>
      <c r="G2944" s="548">
        <v>0</v>
      </c>
      <c r="H2944" s="547">
        <v>0</v>
      </c>
      <c r="I2944" s="545" t="s">
        <v>12735</v>
      </c>
      <c r="J2944" s="545"/>
      <c r="K2944" s="545" t="s">
        <v>13413</v>
      </c>
      <c r="L2944" s="545" t="s">
        <v>16518</v>
      </c>
      <c r="M2944" s="548" t="s">
        <v>13758</v>
      </c>
      <c r="N2944" s="545" t="s">
        <v>13413</v>
      </c>
      <c r="O2944" s="545" t="s">
        <v>13413</v>
      </c>
      <c r="P2944" s="549">
        <v>3173</v>
      </c>
      <c r="Q2944" s="549">
        <v>1</v>
      </c>
      <c r="R2944" s="549">
        <v>158</v>
      </c>
      <c r="S2944" s="548"/>
      <c r="T2944" s="548"/>
      <c r="U2944" s="99"/>
    </row>
    <row r="2945" spans="1:21" ht="19.5" customHeight="1">
      <c r="A2945" s="545">
        <v>3895</v>
      </c>
      <c r="B2945" s="545" t="s">
        <v>11094</v>
      </c>
      <c r="C2945" s="545" t="s">
        <v>216</v>
      </c>
      <c r="D2945" s="546"/>
      <c r="E2945" s="171" t="str">
        <f t="shared" si="45"/>
        <v>1900</v>
      </c>
      <c r="F2945" s="547">
        <v>0</v>
      </c>
      <c r="G2945" s="548">
        <v>0</v>
      </c>
      <c r="H2945" s="547">
        <v>0</v>
      </c>
      <c r="I2945" s="545" t="s">
        <v>12735</v>
      </c>
      <c r="J2945" s="545"/>
      <c r="K2945" s="545" t="s">
        <v>13413</v>
      </c>
      <c r="L2945" s="545" t="s">
        <v>16518</v>
      </c>
      <c r="M2945" s="548" t="s">
        <v>13758</v>
      </c>
      <c r="N2945" s="545" t="s">
        <v>13413</v>
      </c>
      <c r="O2945" s="545" t="s">
        <v>13413</v>
      </c>
      <c r="P2945" s="549">
        <v>3174</v>
      </c>
      <c r="Q2945" s="549">
        <v>1</v>
      </c>
      <c r="R2945" s="549">
        <v>158</v>
      </c>
      <c r="S2945" s="548"/>
      <c r="T2945" s="548"/>
      <c r="U2945" s="99"/>
    </row>
    <row r="2946" spans="1:21" ht="19.5" customHeight="1">
      <c r="A2946" s="545">
        <v>3896</v>
      </c>
      <c r="B2946" s="545" t="s">
        <v>7284</v>
      </c>
      <c r="C2946" s="545" t="s">
        <v>5217</v>
      </c>
      <c r="D2946" s="546">
        <v>46056</v>
      </c>
      <c r="E2946" s="171" t="str">
        <f t="shared" si="45"/>
        <v>2026</v>
      </c>
      <c r="F2946" s="547">
        <v>104130</v>
      </c>
      <c r="G2946" s="548">
        <v>0</v>
      </c>
      <c r="H2946" s="547">
        <v>104130</v>
      </c>
      <c r="I2946" s="545" t="s">
        <v>12653</v>
      </c>
      <c r="J2946" s="545" t="s">
        <v>13299</v>
      </c>
      <c r="K2946" s="545" t="s">
        <v>16519</v>
      </c>
      <c r="L2946" s="545" t="s">
        <v>13413</v>
      </c>
      <c r="M2946" s="548" t="s">
        <v>13813</v>
      </c>
      <c r="N2946" s="545" t="s">
        <v>13413</v>
      </c>
      <c r="O2946" s="545" t="s">
        <v>13413</v>
      </c>
      <c r="P2946" s="549">
        <v>3175</v>
      </c>
      <c r="Q2946" s="549">
        <v>3</v>
      </c>
      <c r="R2946" s="549">
        <v>160</v>
      </c>
      <c r="S2946" s="548">
        <v>443</v>
      </c>
      <c r="T2946" s="548"/>
      <c r="U2946" s="99"/>
    </row>
    <row r="2947" spans="1:21" ht="19.5" customHeight="1">
      <c r="A2947" s="545">
        <v>3897</v>
      </c>
      <c r="B2947" s="545" t="s">
        <v>581</v>
      </c>
      <c r="C2947" s="545" t="s">
        <v>221</v>
      </c>
      <c r="D2947" s="546"/>
      <c r="E2947" s="171" t="str">
        <f t="shared" si="45"/>
        <v>1900</v>
      </c>
      <c r="F2947" s="547">
        <v>0</v>
      </c>
      <c r="G2947" s="548">
        <v>0</v>
      </c>
      <c r="H2947" s="547">
        <v>0</v>
      </c>
      <c r="I2947" s="545" t="s">
        <v>12661</v>
      </c>
      <c r="J2947" s="545"/>
      <c r="K2947" s="545" t="s">
        <v>13413</v>
      </c>
      <c r="L2947" s="545" t="s">
        <v>16103</v>
      </c>
      <c r="M2947" s="548" t="s">
        <v>13758</v>
      </c>
      <c r="N2947" s="545" t="s">
        <v>13413</v>
      </c>
      <c r="O2947" s="545" t="s">
        <v>16104</v>
      </c>
      <c r="P2947" s="549">
        <v>3176</v>
      </c>
      <c r="Q2947" s="549">
        <v>1</v>
      </c>
      <c r="R2947" s="549">
        <v>89</v>
      </c>
      <c r="S2947" s="548"/>
      <c r="T2947" s="548"/>
      <c r="U2947" s="99"/>
    </row>
    <row r="2948" spans="1:21" ht="19.5" customHeight="1">
      <c r="A2948" s="545">
        <v>3898</v>
      </c>
      <c r="B2948" s="545" t="s">
        <v>579</v>
      </c>
      <c r="C2948" s="545" t="s">
        <v>221</v>
      </c>
      <c r="D2948" s="546"/>
      <c r="E2948" s="171" t="str">
        <f t="shared" ref="E2948:E3011" si="46">TEXT(D2948,"YYYY")</f>
        <v>1900</v>
      </c>
      <c r="F2948" s="547">
        <v>0</v>
      </c>
      <c r="G2948" s="548">
        <v>0</v>
      </c>
      <c r="H2948" s="547">
        <v>0</v>
      </c>
      <c r="I2948" s="545" t="s">
        <v>12661</v>
      </c>
      <c r="J2948" s="545"/>
      <c r="K2948" s="545" t="s">
        <v>13413</v>
      </c>
      <c r="L2948" s="545" t="s">
        <v>16520</v>
      </c>
      <c r="M2948" s="548" t="s">
        <v>13758</v>
      </c>
      <c r="N2948" s="545" t="s">
        <v>13413</v>
      </c>
      <c r="O2948" s="545" t="s">
        <v>16104</v>
      </c>
      <c r="P2948" s="549">
        <v>3177</v>
      </c>
      <c r="Q2948" s="549">
        <v>1</v>
      </c>
      <c r="R2948" s="549">
        <v>89</v>
      </c>
      <c r="S2948" s="548"/>
      <c r="T2948" s="548"/>
      <c r="U2948" s="99"/>
    </row>
    <row r="2949" spans="1:21" ht="19.5" customHeight="1">
      <c r="A2949" s="545">
        <v>3900</v>
      </c>
      <c r="B2949" s="545" t="s">
        <v>2694</v>
      </c>
      <c r="C2949" s="545" t="s">
        <v>216</v>
      </c>
      <c r="D2949" s="546"/>
      <c r="E2949" s="171" t="str">
        <f t="shared" si="46"/>
        <v>1900</v>
      </c>
      <c r="F2949" s="547">
        <v>0</v>
      </c>
      <c r="G2949" s="548">
        <v>0</v>
      </c>
      <c r="H2949" s="547">
        <v>0</v>
      </c>
      <c r="I2949" s="545" t="s">
        <v>12675</v>
      </c>
      <c r="J2949" s="545"/>
      <c r="K2949" s="545" t="s">
        <v>13413</v>
      </c>
      <c r="L2949" s="545" t="s">
        <v>13413</v>
      </c>
      <c r="M2949" s="548" t="s">
        <v>13758</v>
      </c>
      <c r="N2949" s="545" t="s">
        <v>13413</v>
      </c>
      <c r="O2949" s="545" t="s">
        <v>13413</v>
      </c>
      <c r="P2949" s="549">
        <v>3178</v>
      </c>
      <c r="Q2949" s="549">
        <v>1</v>
      </c>
      <c r="R2949" s="549">
        <v>15</v>
      </c>
      <c r="S2949" s="548"/>
      <c r="T2949" s="548"/>
      <c r="U2949" s="99"/>
    </row>
    <row r="2950" spans="1:21" ht="19.5" customHeight="1">
      <c r="A2950" s="545">
        <v>3901</v>
      </c>
      <c r="B2950" s="545" t="s">
        <v>543</v>
      </c>
      <c r="C2950" s="545" t="s">
        <v>221</v>
      </c>
      <c r="D2950" s="546"/>
      <c r="E2950" s="171" t="str">
        <f t="shared" si="46"/>
        <v>1900</v>
      </c>
      <c r="F2950" s="547">
        <v>0</v>
      </c>
      <c r="G2950" s="548">
        <v>0</v>
      </c>
      <c r="H2950" s="547">
        <v>0</v>
      </c>
      <c r="I2950" s="545" t="s">
        <v>12759</v>
      </c>
      <c r="J2950" s="545"/>
      <c r="K2950" s="545" t="s">
        <v>13413</v>
      </c>
      <c r="L2950" s="545" t="s">
        <v>16521</v>
      </c>
      <c r="M2950" s="548" t="s">
        <v>13758</v>
      </c>
      <c r="N2950" s="545" t="s">
        <v>13413</v>
      </c>
      <c r="O2950" s="545" t="s">
        <v>13413</v>
      </c>
      <c r="P2950" s="549">
        <v>3179</v>
      </c>
      <c r="Q2950" s="549">
        <v>1</v>
      </c>
      <c r="R2950" s="549">
        <v>86</v>
      </c>
      <c r="S2950" s="548"/>
      <c r="T2950" s="548"/>
      <c r="U2950" s="99"/>
    </row>
    <row r="2951" spans="1:21" ht="19.5" customHeight="1">
      <c r="A2951" s="545">
        <v>3902</v>
      </c>
      <c r="B2951" s="545" t="s">
        <v>582</v>
      </c>
      <c r="C2951" s="545" t="s">
        <v>221</v>
      </c>
      <c r="D2951" s="546"/>
      <c r="E2951" s="171" t="str">
        <f t="shared" si="46"/>
        <v>1900</v>
      </c>
      <c r="F2951" s="547">
        <v>0</v>
      </c>
      <c r="G2951" s="548">
        <v>0</v>
      </c>
      <c r="H2951" s="547">
        <v>0</v>
      </c>
      <c r="I2951" s="545" t="s">
        <v>12661</v>
      </c>
      <c r="J2951" s="545"/>
      <c r="K2951" s="545" t="s">
        <v>13413</v>
      </c>
      <c r="L2951" s="545" t="s">
        <v>16520</v>
      </c>
      <c r="M2951" s="548" t="s">
        <v>13758</v>
      </c>
      <c r="N2951" s="545" t="s">
        <v>13413</v>
      </c>
      <c r="O2951" s="545" t="s">
        <v>16104</v>
      </c>
      <c r="P2951" s="549">
        <v>3180</v>
      </c>
      <c r="Q2951" s="549">
        <v>1</v>
      </c>
      <c r="R2951" s="549">
        <v>89</v>
      </c>
      <c r="S2951" s="548"/>
      <c r="T2951" s="548"/>
      <c r="U2951" s="99"/>
    </row>
    <row r="2952" spans="1:21" ht="19.5" customHeight="1">
      <c r="A2952" s="545">
        <v>3903</v>
      </c>
      <c r="B2952" s="545" t="s">
        <v>11093</v>
      </c>
      <c r="C2952" s="545" t="s">
        <v>221</v>
      </c>
      <c r="D2952" s="546"/>
      <c r="E2952" s="171" t="str">
        <f t="shared" si="46"/>
        <v>1900</v>
      </c>
      <c r="F2952" s="547">
        <v>0</v>
      </c>
      <c r="G2952" s="548">
        <v>0</v>
      </c>
      <c r="H2952" s="547">
        <v>0</v>
      </c>
      <c r="I2952" s="545" t="s">
        <v>12661</v>
      </c>
      <c r="J2952" s="545"/>
      <c r="K2952" s="545" t="s">
        <v>13413</v>
      </c>
      <c r="L2952" s="545" t="s">
        <v>16520</v>
      </c>
      <c r="M2952" s="548" t="s">
        <v>13758</v>
      </c>
      <c r="N2952" s="545" t="s">
        <v>13413</v>
      </c>
      <c r="O2952" s="545" t="s">
        <v>16104</v>
      </c>
      <c r="P2952" s="549">
        <v>3181</v>
      </c>
      <c r="Q2952" s="549">
        <v>1</v>
      </c>
      <c r="R2952" s="549">
        <v>89</v>
      </c>
      <c r="S2952" s="548"/>
      <c r="T2952" s="548"/>
      <c r="U2952" s="99"/>
    </row>
    <row r="2953" spans="1:21" ht="19.5" customHeight="1">
      <c r="A2953" s="545">
        <v>3904</v>
      </c>
      <c r="B2953" s="545" t="s">
        <v>583</v>
      </c>
      <c r="C2953" s="545" t="s">
        <v>221</v>
      </c>
      <c r="D2953" s="546"/>
      <c r="E2953" s="171" t="str">
        <f t="shared" si="46"/>
        <v>1900</v>
      </c>
      <c r="F2953" s="547">
        <v>0</v>
      </c>
      <c r="G2953" s="548">
        <v>0</v>
      </c>
      <c r="H2953" s="547">
        <v>0</v>
      </c>
      <c r="I2953" s="545" t="s">
        <v>12661</v>
      </c>
      <c r="J2953" s="545"/>
      <c r="K2953" s="545" t="s">
        <v>13413</v>
      </c>
      <c r="L2953" s="545" t="s">
        <v>16522</v>
      </c>
      <c r="M2953" s="548" t="s">
        <v>13758</v>
      </c>
      <c r="N2953" s="545" t="s">
        <v>13413</v>
      </c>
      <c r="O2953" s="545" t="s">
        <v>16104</v>
      </c>
      <c r="P2953" s="549">
        <v>3182</v>
      </c>
      <c r="Q2953" s="549">
        <v>1</v>
      </c>
      <c r="R2953" s="549">
        <v>89</v>
      </c>
      <c r="S2953" s="548"/>
      <c r="T2953" s="548"/>
      <c r="U2953" s="99"/>
    </row>
    <row r="2954" spans="1:21" ht="19.5" customHeight="1">
      <c r="A2954" s="545">
        <v>3905</v>
      </c>
      <c r="B2954" s="545" t="s">
        <v>584</v>
      </c>
      <c r="C2954" s="545" t="s">
        <v>221</v>
      </c>
      <c r="D2954" s="546"/>
      <c r="E2954" s="171" t="str">
        <f t="shared" si="46"/>
        <v>1900</v>
      </c>
      <c r="F2954" s="547">
        <v>0</v>
      </c>
      <c r="G2954" s="548">
        <v>0</v>
      </c>
      <c r="H2954" s="547">
        <v>0</v>
      </c>
      <c r="I2954" s="545" t="s">
        <v>12661</v>
      </c>
      <c r="J2954" s="545"/>
      <c r="K2954" s="545" t="s">
        <v>13413</v>
      </c>
      <c r="L2954" s="545" t="s">
        <v>16522</v>
      </c>
      <c r="M2954" s="548" t="s">
        <v>13758</v>
      </c>
      <c r="N2954" s="545" t="s">
        <v>13413</v>
      </c>
      <c r="O2954" s="545" t="s">
        <v>16104</v>
      </c>
      <c r="P2954" s="549">
        <v>3183</v>
      </c>
      <c r="Q2954" s="549">
        <v>1</v>
      </c>
      <c r="R2954" s="549">
        <v>89</v>
      </c>
      <c r="S2954" s="548"/>
      <c r="T2954" s="548"/>
      <c r="U2954" s="99"/>
    </row>
    <row r="2955" spans="1:21" ht="19.5" customHeight="1">
      <c r="A2955" s="545">
        <v>3906</v>
      </c>
      <c r="B2955" s="545" t="s">
        <v>585</v>
      </c>
      <c r="C2955" s="545" t="s">
        <v>221</v>
      </c>
      <c r="D2955" s="546"/>
      <c r="E2955" s="171" t="str">
        <f t="shared" si="46"/>
        <v>1900</v>
      </c>
      <c r="F2955" s="547">
        <v>0</v>
      </c>
      <c r="G2955" s="548">
        <v>0</v>
      </c>
      <c r="H2955" s="547">
        <v>0</v>
      </c>
      <c r="I2955" s="545" t="s">
        <v>12661</v>
      </c>
      <c r="J2955" s="545"/>
      <c r="K2955" s="545" t="s">
        <v>13413</v>
      </c>
      <c r="L2955" s="545" t="s">
        <v>16522</v>
      </c>
      <c r="M2955" s="548" t="s">
        <v>13758</v>
      </c>
      <c r="N2955" s="545" t="s">
        <v>13413</v>
      </c>
      <c r="O2955" s="545" t="s">
        <v>16523</v>
      </c>
      <c r="P2955" s="549">
        <v>3184</v>
      </c>
      <c r="Q2955" s="549">
        <v>1</v>
      </c>
      <c r="R2955" s="549">
        <v>89</v>
      </c>
      <c r="S2955" s="548"/>
      <c r="T2955" s="548"/>
      <c r="U2955" s="99"/>
    </row>
    <row r="2956" spans="1:21" ht="19.5" customHeight="1">
      <c r="A2956" s="545">
        <v>3907</v>
      </c>
      <c r="B2956" s="545" t="s">
        <v>11092</v>
      </c>
      <c r="C2956" s="545" t="s">
        <v>221</v>
      </c>
      <c r="D2956" s="546"/>
      <c r="E2956" s="171" t="str">
        <f t="shared" si="46"/>
        <v>1900</v>
      </c>
      <c r="F2956" s="547">
        <v>0</v>
      </c>
      <c r="G2956" s="548">
        <v>0</v>
      </c>
      <c r="H2956" s="547">
        <v>0</v>
      </c>
      <c r="I2956" s="545" t="s">
        <v>12661</v>
      </c>
      <c r="J2956" s="545"/>
      <c r="K2956" s="545" t="s">
        <v>13413</v>
      </c>
      <c r="L2956" s="545" t="s">
        <v>16522</v>
      </c>
      <c r="M2956" s="548" t="s">
        <v>13758</v>
      </c>
      <c r="N2956" s="545" t="s">
        <v>13413</v>
      </c>
      <c r="O2956" s="545" t="s">
        <v>16523</v>
      </c>
      <c r="P2956" s="549">
        <v>3185</v>
      </c>
      <c r="Q2956" s="549">
        <v>1</v>
      </c>
      <c r="R2956" s="549">
        <v>89</v>
      </c>
      <c r="S2956" s="548"/>
      <c r="T2956" s="548"/>
      <c r="U2956" s="99"/>
    </row>
    <row r="2957" spans="1:21" ht="19.5" customHeight="1">
      <c r="A2957" s="545">
        <v>3908</v>
      </c>
      <c r="B2957" s="545" t="s">
        <v>3000</v>
      </c>
      <c r="C2957" s="545" t="s">
        <v>221</v>
      </c>
      <c r="D2957" s="546"/>
      <c r="E2957" s="171" t="str">
        <f t="shared" si="46"/>
        <v>1900</v>
      </c>
      <c r="F2957" s="547">
        <v>0</v>
      </c>
      <c r="G2957" s="548">
        <v>0</v>
      </c>
      <c r="H2957" s="547">
        <v>0</v>
      </c>
      <c r="I2957" s="545" t="s">
        <v>12657</v>
      </c>
      <c r="J2957" s="545"/>
      <c r="K2957" s="545" t="s">
        <v>13413</v>
      </c>
      <c r="L2957" s="545" t="s">
        <v>16524</v>
      </c>
      <c r="M2957" s="548" t="s">
        <v>13758</v>
      </c>
      <c r="N2957" s="545" t="s">
        <v>13413</v>
      </c>
      <c r="O2957" s="545" t="s">
        <v>16525</v>
      </c>
      <c r="P2957" s="549">
        <v>3186</v>
      </c>
      <c r="Q2957" s="549">
        <v>1</v>
      </c>
      <c r="R2957" s="549">
        <v>153</v>
      </c>
      <c r="S2957" s="548"/>
      <c r="T2957" s="548"/>
      <c r="U2957" s="99"/>
    </row>
    <row r="2958" spans="1:21" ht="19.5" customHeight="1">
      <c r="A2958" s="545">
        <v>3909</v>
      </c>
      <c r="B2958" s="545" t="s">
        <v>255</v>
      </c>
      <c r="C2958" s="545" t="s">
        <v>216</v>
      </c>
      <c r="D2958" s="546">
        <v>46052</v>
      </c>
      <c r="E2958" s="171" t="str">
        <f t="shared" si="46"/>
        <v>2026</v>
      </c>
      <c r="F2958" s="547">
        <v>58432</v>
      </c>
      <c r="G2958" s="548">
        <v>0.19</v>
      </c>
      <c r="H2958" s="547">
        <v>49102.52</v>
      </c>
      <c r="I2958" s="545" t="s">
        <v>12640</v>
      </c>
      <c r="J2958" s="545" t="s">
        <v>13307</v>
      </c>
      <c r="K2958" s="545" t="s">
        <v>16526</v>
      </c>
      <c r="L2958" s="545" t="s">
        <v>16527</v>
      </c>
      <c r="M2958" s="548" t="s">
        <v>13758</v>
      </c>
      <c r="N2958" s="545" t="s">
        <v>13413</v>
      </c>
      <c r="O2958" s="545" t="s">
        <v>16528</v>
      </c>
      <c r="P2958" s="549">
        <v>3187</v>
      </c>
      <c r="Q2958" s="549">
        <v>1</v>
      </c>
      <c r="R2958" s="549">
        <v>1</v>
      </c>
      <c r="S2958" s="548">
        <v>2228</v>
      </c>
      <c r="T2958" s="548"/>
      <c r="U2958" s="99"/>
    </row>
    <row r="2959" spans="1:21" ht="19.5" customHeight="1">
      <c r="A2959" s="545">
        <v>3910</v>
      </c>
      <c r="B2959" s="545" t="s">
        <v>3001</v>
      </c>
      <c r="C2959" s="545" t="s">
        <v>221</v>
      </c>
      <c r="D2959" s="546"/>
      <c r="E2959" s="171" t="str">
        <f t="shared" si="46"/>
        <v>1900</v>
      </c>
      <c r="F2959" s="547">
        <v>0</v>
      </c>
      <c r="G2959" s="548">
        <v>0</v>
      </c>
      <c r="H2959" s="547">
        <v>0</v>
      </c>
      <c r="I2959" s="545" t="s">
        <v>12657</v>
      </c>
      <c r="J2959" s="545"/>
      <c r="K2959" s="545" t="s">
        <v>13413</v>
      </c>
      <c r="L2959" s="545" t="s">
        <v>16529</v>
      </c>
      <c r="M2959" s="548" t="s">
        <v>13758</v>
      </c>
      <c r="N2959" s="545" t="s">
        <v>13413</v>
      </c>
      <c r="O2959" s="545" t="s">
        <v>16530</v>
      </c>
      <c r="P2959" s="549">
        <v>3188</v>
      </c>
      <c r="Q2959" s="549">
        <v>1</v>
      </c>
      <c r="R2959" s="549">
        <v>153</v>
      </c>
      <c r="S2959" s="548"/>
      <c r="T2959" s="548"/>
      <c r="U2959" s="99"/>
    </row>
    <row r="2960" spans="1:21" ht="19.5" customHeight="1">
      <c r="A2960" s="545">
        <v>3911</v>
      </c>
      <c r="B2960" s="545" t="s">
        <v>11091</v>
      </c>
      <c r="C2960" s="545" t="s">
        <v>221</v>
      </c>
      <c r="D2960" s="546"/>
      <c r="E2960" s="171" t="str">
        <f t="shared" si="46"/>
        <v>1900</v>
      </c>
      <c r="F2960" s="547">
        <v>0</v>
      </c>
      <c r="G2960" s="548">
        <v>0</v>
      </c>
      <c r="H2960" s="547">
        <v>0</v>
      </c>
      <c r="I2960" s="545" t="s">
        <v>12657</v>
      </c>
      <c r="J2960" s="545"/>
      <c r="K2960" s="545" t="s">
        <v>13413</v>
      </c>
      <c r="L2960" s="545" t="s">
        <v>16531</v>
      </c>
      <c r="M2960" s="548" t="s">
        <v>13758</v>
      </c>
      <c r="N2960" s="545" t="s">
        <v>13413</v>
      </c>
      <c r="O2960" s="545" t="s">
        <v>16532</v>
      </c>
      <c r="P2960" s="549">
        <v>3189</v>
      </c>
      <c r="Q2960" s="549">
        <v>1</v>
      </c>
      <c r="R2960" s="549">
        <v>153</v>
      </c>
      <c r="S2960" s="548"/>
      <c r="T2960" s="548"/>
      <c r="U2960" s="99"/>
    </row>
    <row r="2961" spans="1:21" ht="19.5" customHeight="1">
      <c r="A2961" s="545">
        <v>3912</v>
      </c>
      <c r="B2961" s="545" t="s">
        <v>11090</v>
      </c>
      <c r="C2961" s="545" t="s">
        <v>221</v>
      </c>
      <c r="D2961" s="546">
        <v>44592</v>
      </c>
      <c r="E2961" s="171" t="str">
        <f t="shared" si="46"/>
        <v>2022</v>
      </c>
      <c r="F2961" s="547">
        <v>55211</v>
      </c>
      <c r="G2961" s="548">
        <v>0.19</v>
      </c>
      <c r="H2961" s="547">
        <v>46395.8</v>
      </c>
      <c r="I2961" s="545" t="s">
        <v>12684</v>
      </c>
      <c r="J2961" s="545" t="s">
        <v>13297</v>
      </c>
      <c r="K2961" s="545" t="s">
        <v>16533</v>
      </c>
      <c r="L2961" s="545" t="s">
        <v>16534</v>
      </c>
      <c r="M2961" s="548" t="s">
        <v>13758</v>
      </c>
      <c r="N2961" s="545" t="s">
        <v>13413</v>
      </c>
      <c r="O2961" s="545" t="s">
        <v>16535</v>
      </c>
      <c r="P2961" s="549">
        <v>3190</v>
      </c>
      <c r="Q2961" s="549">
        <v>1</v>
      </c>
      <c r="R2961" s="549">
        <v>95</v>
      </c>
      <c r="S2961" s="548">
        <v>2257</v>
      </c>
      <c r="T2961" s="548"/>
      <c r="U2961" s="99"/>
    </row>
    <row r="2962" spans="1:21" ht="19.5" customHeight="1">
      <c r="A2962" s="545">
        <v>3913</v>
      </c>
      <c r="B2962" s="545" t="s">
        <v>3116</v>
      </c>
      <c r="C2962" s="545" t="s">
        <v>216</v>
      </c>
      <c r="D2962" s="546"/>
      <c r="E2962" s="171" t="str">
        <f t="shared" si="46"/>
        <v>1900</v>
      </c>
      <c r="F2962" s="547">
        <v>0</v>
      </c>
      <c r="G2962" s="548">
        <v>0</v>
      </c>
      <c r="H2962" s="547">
        <v>0</v>
      </c>
      <c r="I2962" s="545" t="s">
        <v>12689</v>
      </c>
      <c r="J2962" s="545"/>
      <c r="K2962" s="545" t="s">
        <v>13413</v>
      </c>
      <c r="L2962" s="545" t="s">
        <v>16536</v>
      </c>
      <c r="M2962" s="548" t="s">
        <v>13758</v>
      </c>
      <c r="N2962" s="545" t="s">
        <v>13413</v>
      </c>
      <c r="O2962" s="545" t="s">
        <v>16537</v>
      </c>
      <c r="P2962" s="549">
        <v>3191</v>
      </c>
      <c r="Q2962" s="549">
        <v>1</v>
      </c>
      <c r="R2962" s="549">
        <v>156</v>
      </c>
      <c r="S2962" s="548"/>
      <c r="T2962" s="548"/>
      <c r="U2962" s="99"/>
    </row>
    <row r="2963" spans="1:21" ht="19.5" customHeight="1">
      <c r="A2963" s="545">
        <v>3914</v>
      </c>
      <c r="B2963" s="545" t="s">
        <v>3118</v>
      </c>
      <c r="C2963" s="545" t="s">
        <v>216</v>
      </c>
      <c r="D2963" s="546"/>
      <c r="E2963" s="171" t="str">
        <f t="shared" si="46"/>
        <v>1900</v>
      </c>
      <c r="F2963" s="547">
        <v>0</v>
      </c>
      <c r="G2963" s="548">
        <v>0</v>
      </c>
      <c r="H2963" s="547">
        <v>0</v>
      </c>
      <c r="I2963" s="545" t="s">
        <v>12689</v>
      </c>
      <c r="J2963" s="545"/>
      <c r="K2963" s="545" t="s">
        <v>13413</v>
      </c>
      <c r="L2963" s="545" t="s">
        <v>16538</v>
      </c>
      <c r="M2963" s="548" t="s">
        <v>13758</v>
      </c>
      <c r="N2963" s="545" t="s">
        <v>13413</v>
      </c>
      <c r="O2963" s="545" t="s">
        <v>16539</v>
      </c>
      <c r="P2963" s="549">
        <v>3192</v>
      </c>
      <c r="Q2963" s="549">
        <v>1</v>
      </c>
      <c r="R2963" s="549">
        <v>156</v>
      </c>
      <c r="S2963" s="548"/>
      <c r="T2963" s="548"/>
      <c r="U2963" s="99"/>
    </row>
    <row r="2964" spans="1:21" ht="19.5" customHeight="1">
      <c r="A2964" s="545">
        <v>3915</v>
      </c>
      <c r="B2964" s="545" t="s">
        <v>1460</v>
      </c>
      <c r="C2964" s="545" t="s">
        <v>216</v>
      </c>
      <c r="D2964" s="546">
        <v>44592</v>
      </c>
      <c r="E2964" s="171" t="str">
        <f t="shared" si="46"/>
        <v>2022</v>
      </c>
      <c r="F2964" s="547">
        <v>79373</v>
      </c>
      <c r="G2964" s="548">
        <v>0.19</v>
      </c>
      <c r="H2964" s="547">
        <v>66700</v>
      </c>
      <c r="I2964" s="545" t="s">
        <v>12685</v>
      </c>
      <c r="J2964" s="545" t="s">
        <v>13297</v>
      </c>
      <c r="K2964" s="545" t="s">
        <v>13413</v>
      </c>
      <c r="L2964" s="545" t="s">
        <v>16540</v>
      </c>
      <c r="M2964" s="548" t="s">
        <v>13758</v>
      </c>
      <c r="N2964" s="545" t="s">
        <v>13413</v>
      </c>
      <c r="O2964" s="545" t="s">
        <v>13413</v>
      </c>
      <c r="P2964" s="549">
        <v>3193</v>
      </c>
      <c r="Q2964" s="549">
        <v>1</v>
      </c>
      <c r="R2964" s="549">
        <v>11</v>
      </c>
      <c r="S2964" s="548">
        <v>2257</v>
      </c>
      <c r="T2964" s="548"/>
      <c r="U2964" s="99"/>
    </row>
    <row r="2965" spans="1:21" ht="19.5" customHeight="1">
      <c r="A2965" s="545">
        <v>3916</v>
      </c>
      <c r="B2965" s="545" t="s">
        <v>1459</v>
      </c>
      <c r="C2965" s="545" t="s">
        <v>216</v>
      </c>
      <c r="D2965" s="546"/>
      <c r="E2965" s="171" t="str">
        <f t="shared" si="46"/>
        <v>1900</v>
      </c>
      <c r="F2965" s="547">
        <v>0</v>
      </c>
      <c r="G2965" s="548">
        <v>0</v>
      </c>
      <c r="H2965" s="547">
        <v>0</v>
      </c>
      <c r="I2965" s="545" t="s">
        <v>12685</v>
      </c>
      <c r="J2965" s="545"/>
      <c r="K2965" s="545" t="s">
        <v>13413</v>
      </c>
      <c r="L2965" s="545" t="s">
        <v>16541</v>
      </c>
      <c r="M2965" s="548" t="s">
        <v>13758</v>
      </c>
      <c r="N2965" s="545" t="s">
        <v>13413</v>
      </c>
      <c r="O2965" s="545" t="s">
        <v>13413</v>
      </c>
      <c r="P2965" s="549">
        <v>3194</v>
      </c>
      <c r="Q2965" s="549">
        <v>1</v>
      </c>
      <c r="R2965" s="549">
        <v>11</v>
      </c>
      <c r="S2965" s="548"/>
      <c r="T2965" s="548"/>
      <c r="U2965" s="99"/>
    </row>
    <row r="2966" spans="1:21" ht="19.5" customHeight="1">
      <c r="A2966" s="545">
        <v>3917</v>
      </c>
      <c r="B2966" s="545" t="s">
        <v>1575</v>
      </c>
      <c r="C2966" s="545" t="s">
        <v>216</v>
      </c>
      <c r="D2966" s="546"/>
      <c r="E2966" s="171" t="str">
        <f t="shared" si="46"/>
        <v>1900</v>
      </c>
      <c r="F2966" s="547">
        <v>0</v>
      </c>
      <c r="G2966" s="548">
        <v>0</v>
      </c>
      <c r="H2966" s="547">
        <v>0</v>
      </c>
      <c r="I2966" s="545" t="s">
        <v>12685</v>
      </c>
      <c r="J2966" s="545"/>
      <c r="K2966" s="545" t="s">
        <v>13413</v>
      </c>
      <c r="L2966" s="545" t="s">
        <v>13413</v>
      </c>
      <c r="M2966" s="548" t="s">
        <v>13758</v>
      </c>
      <c r="N2966" s="545" t="s">
        <v>13413</v>
      </c>
      <c r="O2966" s="545" t="s">
        <v>16542</v>
      </c>
      <c r="P2966" s="549">
        <v>3195</v>
      </c>
      <c r="Q2966" s="549">
        <v>1</v>
      </c>
      <c r="R2966" s="549">
        <v>11</v>
      </c>
      <c r="S2966" s="548"/>
      <c r="T2966" s="548"/>
      <c r="U2966" s="99"/>
    </row>
    <row r="2967" spans="1:21" ht="19.5" customHeight="1">
      <c r="A2967" s="545">
        <v>3918</v>
      </c>
      <c r="B2967" s="545" t="s">
        <v>1576</v>
      </c>
      <c r="C2967" s="545" t="s">
        <v>216</v>
      </c>
      <c r="D2967" s="546"/>
      <c r="E2967" s="171" t="str">
        <f t="shared" si="46"/>
        <v>1900</v>
      </c>
      <c r="F2967" s="547">
        <v>0</v>
      </c>
      <c r="G2967" s="548">
        <v>0</v>
      </c>
      <c r="H2967" s="547">
        <v>0</v>
      </c>
      <c r="I2967" s="545" t="s">
        <v>12685</v>
      </c>
      <c r="J2967" s="545"/>
      <c r="K2967" s="545" t="s">
        <v>13413</v>
      </c>
      <c r="L2967" s="545" t="s">
        <v>13413</v>
      </c>
      <c r="M2967" s="548" t="s">
        <v>13758</v>
      </c>
      <c r="N2967" s="545" t="s">
        <v>13413</v>
      </c>
      <c r="O2967" s="545" t="s">
        <v>16542</v>
      </c>
      <c r="P2967" s="549">
        <v>3196</v>
      </c>
      <c r="Q2967" s="549">
        <v>1</v>
      </c>
      <c r="R2967" s="549">
        <v>11</v>
      </c>
      <c r="S2967" s="548"/>
      <c r="T2967" s="548"/>
      <c r="U2967" s="99"/>
    </row>
    <row r="2968" spans="1:21" ht="19.5" customHeight="1">
      <c r="A2968" s="545">
        <v>3919</v>
      </c>
      <c r="B2968" s="545" t="s">
        <v>1574</v>
      </c>
      <c r="C2968" s="545" t="s">
        <v>216</v>
      </c>
      <c r="D2968" s="546"/>
      <c r="E2968" s="171" t="str">
        <f t="shared" si="46"/>
        <v>1900</v>
      </c>
      <c r="F2968" s="547">
        <v>0</v>
      </c>
      <c r="G2968" s="548">
        <v>0</v>
      </c>
      <c r="H2968" s="547">
        <v>0</v>
      </c>
      <c r="I2968" s="545" t="s">
        <v>12685</v>
      </c>
      <c r="J2968" s="545"/>
      <c r="K2968" s="545" t="s">
        <v>13413</v>
      </c>
      <c r="L2968" s="545" t="s">
        <v>13413</v>
      </c>
      <c r="M2968" s="548" t="s">
        <v>13758</v>
      </c>
      <c r="N2968" s="545" t="s">
        <v>13413</v>
      </c>
      <c r="O2968" s="545" t="s">
        <v>16542</v>
      </c>
      <c r="P2968" s="549">
        <v>3197</v>
      </c>
      <c r="Q2968" s="549">
        <v>1</v>
      </c>
      <c r="R2968" s="549">
        <v>11</v>
      </c>
      <c r="S2968" s="548"/>
      <c r="T2968" s="548"/>
      <c r="U2968" s="99"/>
    </row>
    <row r="2969" spans="1:21" ht="19.5" customHeight="1">
      <c r="A2969" s="545">
        <v>3920</v>
      </c>
      <c r="B2969" s="545" t="s">
        <v>11089</v>
      </c>
      <c r="C2969" s="545" t="s">
        <v>216</v>
      </c>
      <c r="D2969" s="546"/>
      <c r="E2969" s="171" t="str">
        <f t="shared" si="46"/>
        <v>1900</v>
      </c>
      <c r="F2969" s="547">
        <v>0</v>
      </c>
      <c r="G2969" s="548">
        <v>0</v>
      </c>
      <c r="H2969" s="547">
        <v>0</v>
      </c>
      <c r="I2969" s="545" t="s">
        <v>12673</v>
      </c>
      <c r="J2969" s="545"/>
      <c r="K2969" s="545" t="s">
        <v>13413</v>
      </c>
      <c r="L2969" s="545" t="s">
        <v>13413</v>
      </c>
      <c r="M2969" s="548" t="s">
        <v>13758</v>
      </c>
      <c r="N2969" s="545" t="s">
        <v>13413</v>
      </c>
      <c r="O2969" s="545" t="s">
        <v>14206</v>
      </c>
      <c r="P2969" s="549">
        <v>3198</v>
      </c>
      <c r="Q2969" s="549">
        <v>1</v>
      </c>
      <c r="R2969" s="549">
        <v>140</v>
      </c>
      <c r="S2969" s="548"/>
      <c r="T2969" s="548"/>
      <c r="U2969" s="99"/>
    </row>
    <row r="2970" spans="1:21" ht="19.5" customHeight="1">
      <c r="A2970" s="545">
        <v>3921</v>
      </c>
      <c r="B2970" s="545" t="s">
        <v>11088</v>
      </c>
      <c r="C2970" s="545" t="s">
        <v>216</v>
      </c>
      <c r="D2970" s="546"/>
      <c r="E2970" s="171" t="str">
        <f t="shared" si="46"/>
        <v>1900</v>
      </c>
      <c r="F2970" s="547">
        <v>0</v>
      </c>
      <c r="G2970" s="548">
        <v>0</v>
      </c>
      <c r="H2970" s="547">
        <v>0</v>
      </c>
      <c r="I2970" s="545" t="s">
        <v>12753</v>
      </c>
      <c r="J2970" s="545"/>
      <c r="K2970" s="545" t="s">
        <v>16543</v>
      </c>
      <c r="L2970" s="545" t="s">
        <v>13413</v>
      </c>
      <c r="M2970" s="548" t="s">
        <v>13758</v>
      </c>
      <c r="N2970" s="545" t="s">
        <v>22191</v>
      </c>
      <c r="O2970" s="545" t="s">
        <v>16544</v>
      </c>
      <c r="P2970" s="549">
        <v>3199</v>
      </c>
      <c r="Q2970" s="549">
        <v>1</v>
      </c>
      <c r="R2970" s="549">
        <v>165</v>
      </c>
      <c r="S2970" s="548"/>
      <c r="T2970" s="548">
        <v>182</v>
      </c>
      <c r="U2970" s="99"/>
    </row>
    <row r="2971" spans="1:21" ht="19.5" customHeight="1">
      <c r="A2971" s="545">
        <v>3922</v>
      </c>
      <c r="B2971" s="545" t="s">
        <v>3011</v>
      </c>
      <c r="C2971" s="545" t="s">
        <v>209</v>
      </c>
      <c r="D2971" s="546"/>
      <c r="E2971" s="171" t="str">
        <f t="shared" si="46"/>
        <v>1900</v>
      </c>
      <c r="F2971" s="547">
        <v>0</v>
      </c>
      <c r="G2971" s="548">
        <v>0</v>
      </c>
      <c r="H2971" s="547">
        <v>0</v>
      </c>
      <c r="I2971" s="545" t="s">
        <v>12717</v>
      </c>
      <c r="J2971" s="545"/>
      <c r="K2971" s="545" t="s">
        <v>13413</v>
      </c>
      <c r="L2971" s="545" t="s">
        <v>14748</v>
      </c>
      <c r="M2971" s="548" t="s">
        <v>13758</v>
      </c>
      <c r="N2971" s="545" t="s">
        <v>13413</v>
      </c>
      <c r="O2971" s="545" t="s">
        <v>14749</v>
      </c>
      <c r="P2971" s="549">
        <v>3200</v>
      </c>
      <c r="Q2971" s="549">
        <v>1</v>
      </c>
      <c r="R2971" s="549">
        <v>19</v>
      </c>
      <c r="S2971" s="548"/>
      <c r="T2971" s="548"/>
      <c r="U2971" s="99"/>
    </row>
    <row r="2972" spans="1:21" ht="19.5" customHeight="1">
      <c r="A2972" s="545">
        <v>3923</v>
      </c>
      <c r="B2972" s="545" t="s">
        <v>11087</v>
      </c>
      <c r="C2972" s="545" t="s">
        <v>221</v>
      </c>
      <c r="D2972" s="546"/>
      <c r="E2972" s="171" t="str">
        <f t="shared" si="46"/>
        <v>1900</v>
      </c>
      <c r="F2972" s="547">
        <v>0</v>
      </c>
      <c r="G2972" s="548">
        <v>0</v>
      </c>
      <c r="H2972" s="547">
        <v>0</v>
      </c>
      <c r="I2972" s="545" t="s">
        <v>12717</v>
      </c>
      <c r="J2972" s="545"/>
      <c r="K2972" s="545" t="s">
        <v>13413</v>
      </c>
      <c r="L2972" s="545" t="s">
        <v>16169</v>
      </c>
      <c r="M2972" s="548" t="s">
        <v>13758</v>
      </c>
      <c r="N2972" s="545" t="s">
        <v>22186</v>
      </c>
      <c r="O2972" s="545" t="s">
        <v>16170</v>
      </c>
      <c r="P2972" s="549">
        <v>3201</v>
      </c>
      <c r="Q2972" s="549">
        <v>1</v>
      </c>
      <c r="R2972" s="549">
        <v>19</v>
      </c>
      <c r="S2972" s="548"/>
      <c r="T2972" s="548">
        <v>161</v>
      </c>
      <c r="U2972" s="99"/>
    </row>
    <row r="2973" spans="1:21" ht="19.5" customHeight="1">
      <c r="A2973" s="545">
        <v>3924</v>
      </c>
      <c r="B2973" s="545" t="s">
        <v>7988</v>
      </c>
      <c r="C2973" s="545" t="s">
        <v>221</v>
      </c>
      <c r="D2973" s="546">
        <v>43558</v>
      </c>
      <c r="E2973" s="171" t="str">
        <f t="shared" si="46"/>
        <v>2019</v>
      </c>
      <c r="F2973" s="547">
        <v>2073</v>
      </c>
      <c r="G2973" s="548">
        <v>0.19</v>
      </c>
      <c r="H2973" s="547">
        <v>1742.02</v>
      </c>
      <c r="I2973" s="545" t="s">
        <v>12717</v>
      </c>
      <c r="J2973" s="545" t="s">
        <v>13298</v>
      </c>
      <c r="K2973" s="545" t="s">
        <v>13413</v>
      </c>
      <c r="L2973" s="545" t="s">
        <v>16545</v>
      </c>
      <c r="M2973" s="548" t="s">
        <v>13758</v>
      </c>
      <c r="N2973" s="545" t="s">
        <v>22186</v>
      </c>
      <c r="O2973" s="545" t="s">
        <v>16170</v>
      </c>
      <c r="P2973" s="549">
        <v>3202</v>
      </c>
      <c r="Q2973" s="549">
        <v>1</v>
      </c>
      <c r="R2973" s="549">
        <v>19</v>
      </c>
      <c r="S2973" s="548">
        <v>1012</v>
      </c>
      <c r="T2973" s="548">
        <v>161</v>
      </c>
      <c r="U2973" s="99"/>
    </row>
    <row r="2974" spans="1:21" ht="19.5" customHeight="1">
      <c r="A2974" s="545">
        <v>3925</v>
      </c>
      <c r="B2974" s="545" t="s">
        <v>11086</v>
      </c>
      <c r="C2974" s="545" t="s">
        <v>216</v>
      </c>
      <c r="D2974" s="546"/>
      <c r="E2974" s="171" t="str">
        <f t="shared" si="46"/>
        <v>1900</v>
      </c>
      <c r="F2974" s="547">
        <v>0</v>
      </c>
      <c r="G2974" s="548">
        <v>0</v>
      </c>
      <c r="H2974" s="547">
        <v>0</v>
      </c>
      <c r="I2974" s="545" t="s">
        <v>12721</v>
      </c>
      <c r="J2974" s="545"/>
      <c r="K2974" s="545" t="s">
        <v>13413</v>
      </c>
      <c r="L2974" s="545" t="s">
        <v>13413</v>
      </c>
      <c r="M2974" s="548" t="s">
        <v>13758</v>
      </c>
      <c r="N2974" s="545" t="s">
        <v>13413</v>
      </c>
      <c r="O2974" s="545" t="s">
        <v>14659</v>
      </c>
      <c r="P2974" s="549">
        <v>3203</v>
      </c>
      <c r="Q2974" s="549">
        <v>1</v>
      </c>
      <c r="R2974" s="549">
        <v>144</v>
      </c>
      <c r="S2974" s="548"/>
      <c r="T2974" s="548"/>
      <c r="U2974" s="99"/>
    </row>
    <row r="2975" spans="1:21" ht="19.5" customHeight="1">
      <c r="A2975" s="545">
        <v>3926</v>
      </c>
      <c r="B2975" s="545" t="s">
        <v>2761</v>
      </c>
      <c r="C2975" s="545" t="s">
        <v>216</v>
      </c>
      <c r="D2975" s="546"/>
      <c r="E2975" s="171" t="str">
        <f t="shared" si="46"/>
        <v>1900</v>
      </c>
      <c r="F2975" s="547">
        <v>0</v>
      </c>
      <c r="G2975" s="548">
        <v>0</v>
      </c>
      <c r="H2975" s="547">
        <v>0</v>
      </c>
      <c r="I2975" s="545" t="s">
        <v>12721</v>
      </c>
      <c r="J2975" s="545"/>
      <c r="K2975" s="545" t="s">
        <v>13413</v>
      </c>
      <c r="L2975" s="545" t="s">
        <v>13413</v>
      </c>
      <c r="M2975" s="548" t="s">
        <v>13758</v>
      </c>
      <c r="N2975" s="545" t="s">
        <v>13413</v>
      </c>
      <c r="O2975" s="545" t="s">
        <v>13413</v>
      </c>
      <c r="P2975" s="549">
        <v>3204</v>
      </c>
      <c r="Q2975" s="549">
        <v>1</v>
      </c>
      <c r="R2975" s="549">
        <v>144</v>
      </c>
      <c r="S2975" s="548"/>
      <c r="T2975" s="548"/>
      <c r="U2975" s="99"/>
    </row>
    <row r="2976" spans="1:21" ht="19.5" customHeight="1">
      <c r="A2976" s="545">
        <v>3927</v>
      </c>
      <c r="B2976" s="545" t="s">
        <v>11085</v>
      </c>
      <c r="C2976" s="545" t="s">
        <v>216</v>
      </c>
      <c r="D2976" s="546"/>
      <c r="E2976" s="171" t="str">
        <f t="shared" si="46"/>
        <v>1900</v>
      </c>
      <c r="F2976" s="547">
        <v>0</v>
      </c>
      <c r="G2976" s="548">
        <v>0</v>
      </c>
      <c r="H2976" s="547">
        <v>0</v>
      </c>
      <c r="I2976" s="545" t="s">
        <v>12721</v>
      </c>
      <c r="J2976" s="545"/>
      <c r="K2976" s="545" t="s">
        <v>13413</v>
      </c>
      <c r="L2976" s="545" t="s">
        <v>13413</v>
      </c>
      <c r="M2976" s="548" t="s">
        <v>13758</v>
      </c>
      <c r="N2976" s="545" t="s">
        <v>13413</v>
      </c>
      <c r="O2976" s="545" t="s">
        <v>16546</v>
      </c>
      <c r="P2976" s="549">
        <v>3205</v>
      </c>
      <c r="Q2976" s="549">
        <v>1</v>
      </c>
      <c r="R2976" s="549">
        <v>144</v>
      </c>
      <c r="S2976" s="548"/>
      <c r="T2976" s="548"/>
      <c r="U2976" s="99"/>
    </row>
    <row r="2977" spans="1:21" ht="19.5" customHeight="1">
      <c r="A2977" s="545">
        <v>3928</v>
      </c>
      <c r="B2977" s="545" t="s">
        <v>11084</v>
      </c>
      <c r="C2977" s="545" t="s">
        <v>216</v>
      </c>
      <c r="D2977" s="546"/>
      <c r="E2977" s="171" t="str">
        <f t="shared" si="46"/>
        <v>1900</v>
      </c>
      <c r="F2977" s="547">
        <v>0</v>
      </c>
      <c r="G2977" s="548">
        <v>0</v>
      </c>
      <c r="H2977" s="547">
        <v>0</v>
      </c>
      <c r="I2977" s="545" t="s">
        <v>12721</v>
      </c>
      <c r="J2977" s="545"/>
      <c r="K2977" s="545" t="s">
        <v>13413</v>
      </c>
      <c r="L2977" s="545" t="s">
        <v>13413</v>
      </c>
      <c r="M2977" s="548" t="s">
        <v>13758</v>
      </c>
      <c r="N2977" s="545" t="s">
        <v>13413</v>
      </c>
      <c r="O2977" s="545" t="s">
        <v>16547</v>
      </c>
      <c r="P2977" s="549">
        <v>3206</v>
      </c>
      <c r="Q2977" s="549">
        <v>1</v>
      </c>
      <c r="R2977" s="549">
        <v>144</v>
      </c>
      <c r="S2977" s="548"/>
      <c r="T2977" s="548"/>
      <c r="U2977" s="99"/>
    </row>
    <row r="2978" spans="1:21" ht="19.5" customHeight="1">
      <c r="A2978" s="545">
        <v>3929</v>
      </c>
      <c r="B2978" s="545" t="s">
        <v>11083</v>
      </c>
      <c r="C2978" s="545" t="s">
        <v>216</v>
      </c>
      <c r="D2978" s="546"/>
      <c r="E2978" s="171" t="str">
        <f t="shared" si="46"/>
        <v>1900</v>
      </c>
      <c r="F2978" s="547">
        <v>0</v>
      </c>
      <c r="G2978" s="548">
        <v>0</v>
      </c>
      <c r="H2978" s="547">
        <v>0</v>
      </c>
      <c r="I2978" s="545" t="s">
        <v>12721</v>
      </c>
      <c r="J2978" s="545"/>
      <c r="K2978" s="545" t="s">
        <v>13413</v>
      </c>
      <c r="L2978" s="545" t="s">
        <v>13413</v>
      </c>
      <c r="M2978" s="548" t="s">
        <v>13758</v>
      </c>
      <c r="N2978" s="545" t="s">
        <v>13413</v>
      </c>
      <c r="O2978" s="545" t="s">
        <v>16548</v>
      </c>
      <c r="P2978" s="549">
        <v>3207</v>
      </c>
      <c r="Q2978" s="549">
        <v>1</v>
      </c>
      <c r="R2978" s="549">
        <v>144</v>
      </c>
      <c r="S2978" s="548"/>
      <c r="T2978" s="548"/>
      <c r="U2978" s="99"/>
    </row>
    <row r="2979" spans="1:21" ht="19.5" customHeight="1">
      <c r="A2979" s="545">
        <v>3931</v>
      </c>
      <c r="B2979" s="545" t="s">
        <v>11082</v>
      </c>
      <c r="C2979" s="545" t="s">
        <v>221</v>
      </c>
      <c r="D2979" s="546"/>
      <c r="E2979" s="171" t="str">
        <f t="shared" si="46"/>
        <v>1900</v>
      </c>
      <c r="F2979" s="547">
        <v>0</v>
      </c>
      <c r="G2979" s="548">
        <v>0</v>
      </c>
      <c r="H2979" s="547">
        <v>0</v>
      </c>
      <c r="I2979" s="545" t="s">
        <v>12684</v>
      </c>
      <c r="J2979" s="545"/>
      <c r="K2979" s="545" t="s">
        <v>13413</v>
      </c>
      <c r="L2979" s="545" t="s">
        <v>14962</v>
      </c>
      <c r="M2979" s="548" t="s">
        <v>13758</v>
      </c>
      <c r="N2979" s="545" t="s">
        <v>13413</v>
      </c>
      <c r="O2979" s="545" t="s">
        <v>13413</v>
      </c>
      <c r="P2979" s="549">
        <v>3208</v>
      </c>
      <c r="Q2979" s="549">
        <v>1</v>
      </c>
      <c r="R2979" s="549">
        <v>95</v>
      </c>
      <c r="S2979" s="548"/>
      <c r="T2979" s="548"/>
      <c r="U2979" s="99"/>
    </row>
    <row r="2980" spans="1:21" ht="19.5" customHeight="1">
      <c r="A2980" s="545">
        <v>3932</v>
      </c>
      <c r="B2980" s="545" t="s">
        <v>11081</v>
      </c>
      <c r="C2980" s="545" t="s">
        <v>221</v>
      </c>
      <c r="D2980" s="546"/>
      <c r="E2980" s="171" t="str">
        <f t="shared" si="46"/>
        <v>1900</v>
      </c>
      <c r="F2980" s="547">
        <v>0</v>
      </c>
      <c r="G2980" s="548">
        <v>0</v>
      </c>
      <c r="H2980" s="547">
        <v>0</v>
      </c>
      <c r="I2980" s="545" t="s">
        <v>12684</v>
      </c>
      <c r="J2980" s="545"/>
      <c r="K2980" s="545" t="s">
        <v>13413</v>
      </c>
      <c r="L2980" s="545" t="s">
        <v>14962</v>
      </c>
      <c r="M2980" s="548" t="s">
        <v>13758</v>
      </c>
      <c r="N2980" s="545" t="s">
        <v>13413</v>
      </c>
      <c r="O2980" s="545" t="s">
        <v>16511</v>
      </c>
      <c r="P2980" s="549">
        <v>3209</v>
      </c>
      <c r="Q2980" s="549">
        <v>1</v>
      </c>
      <c r="R2980" s="549">
        <v>95</v>
      </c>
      <c r="S2980" s="548"/>
      <c r="T2980" s="548"/>
      <c r="U2980" s="99"/>
    </row>
    <row r="2981" spans="1:21" ht="19.5" customHeight="1">
      <c r="A2981" s="545">
        <v>3934</v>
      </c>
      <c r="B2981" s="545" t="s">
        <v>11080</v>
      </c>
      <c r="C2981" s="545" t="s">
        <v>221</v>
      </c>
      <c r="D2981" s="546"/>
      <c r="E2981" s="171" t="str">
        <f t="shared" si="46"/>
        <v>1900</v>
      </c>
      <c r="F2981" s="547">
        <v>0</v>
      </c>
      <c r="G2981" s="548">
        <v>0</v>
      </c>
      <c r="H2981" s="547">
        <v>0</v>
      </c>
      <c r="I2981" s="545" t="s">
        <v>12684</v>
      </c>
      <c r="J2981" s="545"/>
      <c r="K2981" s="545" t="s">
        <v>13413</v>
      </c>
      <c r="L2981" s="545" t="s">
        <v>16549</v>
      </c>
      <c r="M2981" s="548" t="s">
        <v>13758</v>
      </c>
      <c r="N2981" s="545" t="s">
        <v>13413</v>
      </c>
      <c r="O2981" s="545" t="s">
        <v>13413</v>
      </c>
      <c r="P2981" s="549">
        <v>3210</v>
      </c>
      <c r="Q2981" s="549">
        <v>1</v>
      </c>
      <c r="R2981" s="549">
        <v>95</v>
      </c>
      <c r="S2981" s="548"/>
      <c r="T2981" s="548"/>
      <c r="U2981" s="99"/>
    </row>
    <row r="2982" spans="1:21" ht="19.5" customHeight="1">
      <c r="A2982" s="545">
        <v>3935</v>
      </c>
      <c r="B2982" s="545" t="s">
        <v>11079</v>
      </c>
      <c r="C2982" s="545" t="s">
        <v>221</v>
      </c>
      <c r="D2982" s="546"/>
      <c r="E2982" s="171" t="str">
        <f t="shared" si="46"/>
        <v>1900</v>
      </c>
      <c r="F2982" s="547">
        <v>0</v>
      </c>
      <c r="G2982" s="548">
        <v>0</v>
      </c>
      <c r="H2982" s="547">
        <v>0</v>
      </c>
      <c r="I2982" s="545" t="s">
        <v>12684</v>
      </c>
      <c r="J2982" s="545"/>
      <c r="K2982" s="545" t="s">
        <v>13413</v>
      </c>
      <c r="L2982" s="545" t="s">
        <v>15048</v>
      </c>
      <c r="M2982" s="548" t="s">
        <v>13758</v>
      </c>
      <c r="N2982" s="545" t="s">
        <v>13413</v>
      </c>
      <c r="O2982" s="545" t="s">
        <v>13413</v>
      </c>
      <c r="P2982" s="549">
        <v>3211</v>
      </c>
      <c r="Q2982" s="549">
        <v>1</v>
      </c>
      <c r="R2982" s="549">
        <v>95</v>
      </c>
      <c r="S2982" s="548"/>
      <c r="T2982" s="548"/>
      <c r="U2982" s="99"/>
    </row>
    <row r="2983" spans="1:21" ht="19.5" customHeight="1">
      <c r="A2983" s="545">
        <v>3936</v>
      </c>
      <c r="B2983" s="545" t="s">
        <v>826</v>
      </c>
      <c r="C2983" s="545" t="s">
        <v>221</v>
      </c>
      <c r="D2983" s="546"/>
      <c r="E2983" s="171" t="str">
        <f t="shared" si="46"/>
        <v>1900</v>
      </c>
      <c r="F2983" s="547">
        <v>0</v>
      </c>
      <c r="G2983" s="548">
        <v>0</v>
      </c>
      <c r="H2983" s="547">
        <v>0</v>
      </c>
      <c r="I2983" s="545" t="s">
        <v>12684</v>
      </c>
      <c r="J2983" s="545"/>
      <c r="K2983" s="545" t="s">
        <v>13413</v>
      </c>
      <c r="L2983" s="545" t="s">
        <v>16549</v>
      </c>
      <c r="M2983" s="548" t="s">
        <v>13758</v>
      </c>
      <c r="N2983" s="545" t="s">
        <v>13413</v>
      </c>
      <c r="O2983" s="545" t="s">
        <v>13413</v>
      </c>
      <c r="P2983" s="549">
        <v>3212</v>
      </c>
      <c r="Q2983" s="549">
        <v>1</v>
      </c>
      <c r="R2983" s="549">
        <v>95</v>
      </c>
      <c r="S2983" s="548"/>
      <c r="T2983" s="548"/>
      <c r="U2983" s="99"/>
    </row>
    <row r="2984" spans="1:21" ht="19.5" customHeight="1">
      <c r="A2984" s="545">
        <v>3937</v>
      </c>
      <c r="B2984" s="545" t="s">
        <v>3363</v>
      </c>
      <c r="C2984" s="545" t="s">
        <v>288</v>
      </c>
      <c r="D2984" s="546">
        <v>46052</v>
      </c>
      <c r="E2984" s="171" t="str">
        <f t="shared" si="46"/>
        <v>2026</v>
      </c>
      <c r="F2984" s="547">
        <v>10061</v>
      </c>
      <c r="G2984" s="548">
        <v>0.19</v>
      </c>
      <c r="H2984" s="547">
        <v>8454.6200000000008</v>
      </c>
      <c r="I2984" s="545" t="s">
        <v>12670</v>
      </c>
      <c r="J2984" s="545" t="s">
        <v>13307</v>
      </c>
      <c r="K2984" s="545" t="s">
        <v>13413</v>
      </c>
      <c r="L2984" s="545" t="s">
        <v>13413</v>
      </c>
      <c r="M2984" s="548" t="s">
        <v>13758</v>
      </c>
      <c r="N2984" s="545" t="s">
        <v>13413</v>
      </c>
      <c r="O2984" s="545" t="s">
        <v>13413</v>
      </c>
      <c r="P2984" s="549">
        <v>3213</v>
      </c>
      <c r="Q2984" s="549">
        <v>1</v>
      </c>
      <c r="R2984" s="549">
        <v>24</v>
      </c>
      <c r="S2984" s="548">
        <v>2228</v>
      </c>
      <c r="T2984" s="548"/>
      <c r="U2984" s="99"/>
    </row>
    <row r="2985" spans="1:21" ht="19.5" customHeight="1">
      <c r="A2985" s="545">
        <v>3938</v>
      </c>
      <c r="B2985" s="545" t="s">
        <v>11078</v>
      </c>
      <c r="C2985" s="545" t="s">
        <v>221</v>
      </c>
      <c r="D2985" s="546"/>
      <c r="E2985" s="171" t="str">
        <f t="shared" si="46"/>
        <v>1900</v>
      </c>
      <c r="F2985" s="547">
        <v>0</v>
      </c>
      <c r="G2985" s="548">
        <v>0</v>
      </c>
      <c r="H2985" s="547">
        <v>0</v>
      </c>
      <c r="I2985" s="545" t="s">
        <v>12684</v>
      </c>
      <c r="J2985" s="545"/>
      <c r="K2985" s="545" t="s">
        <v>13413</v>
      </c>
      <c r="L2985" s="545" t="s">
        <v>16549</v>
      </c>
      <c r="M2985" s="548" t="s">
        <v>13758</v>
      </c>
      <c r="N2985" s="545" t="s">
        <v>13413</v>
      </c>
      <c r="O2985" s="545" t="s">
        <v>13413</v>
      </c>
      <c r="P2985" s="549">
        <v>3214</v>
      </c>
      <c r="Q2985" s="549">
        <v>1</v>
      </c>
      <c r="R2985" s="549">
        <v>95</v>
      </c>
      <c r="S2985" s="548"/>
      <c r="T2985" s="548"/>
      <c r="U2985" s="99"/>
    </row>
    <row r="2986" spans="1:21" ht="19.5" customHeight="1">
      <c r="A2986" s="545">
        <v>3939</v>
      </c>
      <c r="B2986" s="545" t="s">
        <v>11077</v>
      </c>
      <c r="C2986" s="545" t="s">
        <v>221</v>
      </c>
      <c r="D2986" s="546"/>
      <c r="E2986" s="171" t="str">
        <f t="shared" si="46"/>
        <v>1900</v>
      </c>
      <c r="F2986" s="547">
        <v>0</v>
      </c>
      <c r="G2986" s="548">
        <v>0</v>
      </c>
      <c r="H2986" s="547">
        <v>0</v>
      </c>
      <c r="I2986" s="545" t="s">
        <v>12684</v>
      </c>
      <c r="J2986" s="545"/>
      <c r="K2986" s="545" t="s">
        <v>13413</v>
      </c>
      <c r="L2986" s="545" t="s">
        <v>16549</v>
      </c>
      <c r="M2986" s="548" t="s">
        <v>13758</v>
      </c>
      <c r="N2986" s="545" t="s">
        <v>13413</v>
      </c>
      <c r="O2986" s="545" t="s">
        <v>13413</v>
      </c>
      <c r="P2986" s="549">
        <v>3215</v>
      </c>
      <c r="Q2986" s="549">
        <v>1</v>
      </c>
      <c r="R2986" s="549">
        <v>95</v>
      </c>
      <c r="S2986" s="548"/>
      <c r="T2986" s="548"/>
      <c r="U2986" s="99"/>
    </row>
    <row r="2987" spans="1:21" ht="19.5" customHeight="1">
      <c r="A2987" s="545">
        <v>3940</v>
      </c>
      <c r="B2987" s="545" t="s">
        <v>711</v>
      </c>
      <c r="C2987" s="545" t="s">
        <v>221</v>
      </c>
      <c r="D2987" s="546"/>
      <c r="E2987" s="171" t="str">
        <f t="shared" si="46"/>
        <v>1900</v>
      </c>
      <c r="F2987" s="547">
        <v>0</v>
      </c>
      <c r="G2987" s="548">
        <v>0</v>
      </c>
      <c r="H2987" s="547">
        <v>0</v>
      </c>
      <c r="I2987" s="545" t="s">
        <v>12687</v>
      </c>
      <c r="J2987" s="545"/>
      <c r="K2987" s="545" t="s">
        <v>13413</v>
      </c>
      <c r="L2987" s="545" t="s">
        <v>14908</v>
      </c>
      <c r="M2987" s="548" t="s">
        <v>13758</v>
      </c>
      <c r="N2987" s="545" t="s">
        <v>13413</v>
      </c>
      <c r="O2987" s="545" t="s">
        <v>13413</v>
      </c>
      <c r="P2987" s="549">
        <v>3216</v>
      </c>
      <c r="Q2987" s="549">
        <v>1</v>
      </c>
      <c r="R2987" s="549">
        <v>91</v>
      </c>
      <c r="S2987" s="548"/>
      <c r="T2987" s="548"/>
      <c r="U2987" s="99"/>
    </row>
    <row r="2988" spans="1:21" ht="19.5" customHeight="1">
      <c r="A2988" s="545">
        <v>3941</v>
      </c>
      <c r="B2988" s="545" t="s">
        <v>11076</v>
      </c>
      <c r="C2988" s="545" t="s">
        <v>221</v>
      </c>
      <c r="D2988" s="546"/>
      <c r="E2988" s="171" t="str">
        <f t="shared" si="46"/>
        <v>1900</v>
      </c>
      <c r="F2988" s="547">
        <v>0</v>
      </c>
      <c r="G2988" s="548">
        <v>0</v>
      </c>
      <c r="H2988" s="547">
        <v>0</v>
      </c>
      <c r="I2988" s="545" t="s">
        <v>12687</v>
      </c>
      <c r="J2988" s="545"/>
      <c r="K2988" s="545" t="s">
        <v>13413</v>
      </c>
      <c r="L2988" s="545" t="s">
        <v>14908</v>
      </c>
      <c r="M2988" s="548" t="s">
        <v>13758</v>
      </c>
      <c r="N2988" s="545" t="s">
        <v>13413</v>
      </c>
      <c r="O2988" s="545" t="s">
        <v>13413</v>
      </c>
      <c r="P2988" s="549">
        <v>3217</v>
      </c>
      <c r="Q2988" s="549">
        <v>1</v>
      </c>
      <c r="R2988" s="549">
        <v>91</v>
      </c>
      <c r="S2988" s="548"/>
      <c r="T2988" s="548"/>
      <c r="U2988" s="99"/>
    </row>
    <row r="2989" spans="1:21" ht="19.5" customHeight="1">
      <c r="A2989" s="545">
        <v>3942</v>
      </c>
      <c r="B2989" s="545" t="s">
        <v>12435</v>
      </c>
      <c r="C2989" s="545" t="s">
        <v>221</v>
      </c>
      <c r="D2989" s="546">
        <v>44585</v>
      </c>
      <c r="E2989" s="171" t="str">
        <f t="shared" si="46"/>
        <v>2022</v>
      </c>
      <c r="F2989" s="547">
        <v>70569</v>
      </c>
      <c r="G2989" s="548">
        <v>0.19</v>
      </c>
      <c r="H2989" s="547">
        <v>59301.68</v>
      </c>
      <c r="I2989" s="545" t="s">
        <v>12640</v>
      </c>
      <c r="J2989" s="545" t="s">
        <v>13297</v>
      </c>
      <c r="K2989" s="545" t="s">
        <v>13413</v>
      </c>
      <c r="L2989" s="545" t="s">
        <v>16550</v>
      </c>
      <c r="M2989" s="548" t="s">
        <v>13758</v>
      </c>
      <c r="N2989" s="545" t="s">
        <v>22171</v>
      </c>
      <c r="O2989" s="545" t="s">
        <v>16551</v>
      </c>
      <c r="P2989" s="549">
        <v>3218</v>
      </c>
      <c r="Q2989" s="549">
        <v>1</v>
      </c>
      <c r="R2989" s="549">
        <v>1</v>
      </c>
      <c r="S2989" s="548">
        <v>2257</v>
      </c>
      <c r="T2989" s="548">
        <v>147</v>
      </c>
      <c r="U2989" s="99"/>
    </row>
    <row r="2990" spans="1:21" ht="19.5" customHeight="1">
      <c r="A2990" s="545">
        <v>3943</v>
      </c>
      <c r="B2990" s="545" t="s">
        <v>259</v>
      </c>
      <c r="C2990" s="545" t="s">
        <v>221</v>
      </c>
      <c r="D2990" s="546">
        <v>44718</v>
      </c>
      <c r="E2990" s="171" t="str">
        <f t="shared" si="46"/>
        <v>2022</v>
      </c>
      <c r="F2990" s="547">
        <v>73661</v>
      </c>
      <c r="G2990" s="548">
        <v>0.19</v>
      </c>
      <c r="H2990" s="547">
        <v>61900</v>
      </c>
      <c r="I2990" s="545" t="s">
        <v>12640</v>
      </c>
      <c r="J2990" s="545" t="s">
        <v>13296</v>
      </c>
      <c r="K2990" s="545" t="s">
        <v>13413</v>
      </c>
      <c r="L2990" s="545" t="s">
        <v>16552</v>
      </c>
      <c r="M2990" s="548" t="s">
        <v>13758</v>
      </c>
      <c r="N2990" s="545" t="s">
        <v>22171</v>
      </c>
      <c r="O2990" s="545" t="s">
        <v>16553</v>
      </c>
      <c r="P2990" s="549">
        <v>3219</v>
      </c>
      <c r="Q2990" s="549">
        <v>1</v>
      </c>
      <c r="R2990" s="549">
        <v>1</v>
      </c>
      <c r="S2990" s="548">
        <v>2218</v>
      </c>
      <c r="T2990" s="548">
        <v>147</v>
      </c>
      <c r="U2990" s="99"/>
    </row>
    <row r="2991" spans="1:21" ht="19.5" customHeight="1">
      <c r="A2991" s="545">
        <v>3944</v>
      </c>
      <c r="B2991" s="545" t="s">
        <v>11075</v>
      </c>
      <c r="C2991" s="545" t="s">
        <v>221</v>
      </c>
      <c r="D2991" s="546"/>
      <c r="E2991" s="171" t="str">
        <f t="shared" si="46"/>
        <v>1900</v>
      </c>
      <c r="F2991" s="547">
        <v>0</v>
      </c>
      <c r="G2991" s="548">
        <v>0</v>
      </c>
      <c r="H2991" s="547">
        <v>0</v>
      </c>
      <c r="I2991" s="545" t="s">
        <v>12640</v>
      </c>
      <c r="J2991" s="545"/>
      <c r="K2991" s="545" t="s">
        <v>13413</v>
      </c>
      <c r="L2991" s="545" t="s">
        <v>16554</v>
      </c>
      <c r="M2991" s="548" t="s">
        <v>13758</v>
      </c>
      <c r="N2991" s="545" t="s">
        <v>22171</v>
      </c>
      <c r="O2991" s="545" t="s">
        <v>16555</v>
      </c>
      <c r="P2991" s="549">
        <v>3220</v>
      </c>
      <c r="Q2991" s="549">
        <v>1</v>
      </c>
      <c r="R2991" s="549">
        <v>1</v>
      </c>
      <c r="S2991" s="548"/>
      <c r="T2991" s="548">
        <v>147</v>
      </c>
      <c r="U2991" s="99"/>
    </row>
    <row r="2992" spans="1:21" ht="19.5" customHeight="1">
      <c r="A2992" s="545">
        <v>3945</v>
      </c>
      <c r="B2992" s="545" t="s">
        <v>7061</v>
      </c>
      <c r="C2992" s="545" t="s">
        <v>4479</v>
      </c>
      <c r="D2992" s="546">
        <v>46052</v>
      </c>
      <c r="E2992" s="171" t="str">
        <f t="shared" si="46"/>
        <v>2026</v>
      </c>
      <c r="F2992" s="547">
        <v>34591</v>
      </c>
      <c r="G2992" s="548">
        <v>0.19</v>
      </c>
      <c r="H2992" s="547">
        <v>29068.07</v>
      </c>
      <c r="I2992" s="545" t="s">
        <v>12683</v>
      </c>
      <c r="J2992" s="545" t="s">
        <v>13307</v>
      </c>
      <c r="K2992" s="545" t="s">
        <v>13413</v>
      </c>
      <c r="L2992" s="545" t="s">
        <v>13413</v>
      </c>
      <c r="M2992" s="548" t="s">
        <v>13758</v>
      </c>
      <c r="N2992" s="545" t="s">
        <v>13413</v>
      </c>
      <c r="O2992" s="545" t="s">
        <v>13413</v>
      </c>
      <c r="P2992" s="549">
        <v>3221</v>
      </c>
      <c r="Q2992" s="549">
        <v>1</v>
      </c>
      <c r="R2992" s="549">
        <v>18</v>
      </c>
      <c r="S2992" s="548">
        <v>2228</v>
      </c>
      <c r="T2992" s="548"/>
      <c r="U2992" s="99"/>
    </row>
    <row r="2993" spans="1:21" ht="19.5" customHeight="1">
      <c r="A2993" s="545">
        <v>3946</v>
      </c>
      <c r="B2993" s="545" t="s">
        <v>11074</v>
      </c>
      <c r="C2993" s="545" t="s">
        <v>209</v>
      </c>
      <c r="D2993" s="546"/>
      <c r="E2993" s="171" t="str">
        <f t="shared" si="46"/>
        <v>1900</v>
      </c>
      <c r="F2993" s="547">
        <v>0</v>
      </c>
      <c r="G2993" s="548">
        <v>0</v>
      </c>
      <c r="H2993" s="547">
        <v>0</v>
      </c>
      <c r="I2993" s="545" t="s">
        <v>12639</v>
      </c>
      <c r="J2993" s="545"/>
      <c r="K2993" s="545" t="s">
        <v>13413</v>
      </c>
      <c r="L2993" s="545" t="s">
        <v>16556</v>
      </c>
      <c r="M2993" s="548" t="s">
        <v>13758</v>
      </c>
      <c r="N2993" s="545" t="s">
        <v>22171</v>
      </c>
      <c r="O2993" s="545" t="s">
        <v>16557</v>
      </c>
      <c r="P2993" s="549">
        <v>3222</v>
      </c>
      <c r="Q2993" s="549">
        <v>1</v>
      </c>
      <c r="R2993" s="549">
        <v>64</v>
      </c>
      <c r="S2993" s="548"/>
      <c r="T2993" s="548">
        <v>147</v>
      </c>
      <c r="U2993" s="99"/>
    </row>
    <row r="2994" spans="1:21" ht="19.5" customHeight="1">
      <c r="A2994" s="545">
        <v>3947</v>
      </c>
      <c r="B2994" s="545" t="s">
        <v>11073</v>
      </c>
      <c r="C2994" s="545" t="s">
        <v>209</v>
      </c>
      <c r="D2994" s="546"/>
      <c r="E2994" s="171" t="str">
        <f t="shared" si="46"/>
        <v>1900</v>
      </c>
      <c r="F2994" s="547">
        <v>0</v>
      </c>
      <c r="G2994" s="548">
        <v>0</v>
      </c>
      <c r="H2994" s="547">
        <v>0</v>
      </c>
      <c r="I2994" s="545" t="s">
        <v>12639</v>
      </c>
      <c r="J2994" s="545"/>
      <c r="K2994" s="545" t="s">
        <v>13413</v>
      </c>
      <c r="L2994" s="545" t="s">
        <v>13796</v>
      </c>
      <c r="M2994" s="548" t="s">
        <v>13758</v>
      </c>
      <c r="N2994" s="545" t="s">
        <v>22171</v>
      </c>
      <c r="O2994" s="545" t="s">
        <v>16557</v>
      </c>
      <c r="P2994" s="549">
        <v>3223</v>
      </c>
      <c r="Q2994" s="549">
        <v>1</v>
      </c>
      <c r="R2994" s="549">
        <v>64</v>
      </c>
      <c r="S2994" s="548"/>
      <c r="T2994" s="548">
        <v>147</v>
      </c>
      <c r="U2994" s="99"/>
    </row>
    <row r="2995" spans="1:21" ht="19.5" customHeight="1">
      <c r="A2995" s="545">
        <v>3948</v>
      </c>
      <c r="B2995" s="545" t="s">
        <v>11072</v>
      </c>
      <c r="C2995" s="545" t="s">
        <v>209</v>
      </c>
      <c r="D2995" s="546"/>
      <c r="E2995" s="171" t="str">
        <f t="shared" si="46"/>
        <v>1900</v>
      </c>
      <c r="F2995" s="547">
        <v>0</v>
      </c>
      <c r="G2995" s="548">
        <v>0</v>
      </c>
      <c r="H2995" s="547">
        <v>0</v>
      </c>
      <c r="I2995" s="545" t="s">
        <v>12639</v>
      </c>
      <c r="J2995" s="545"/>
      <c r="K2995" s="545" t="s">
        <v>13413</v>
      </c>
      <c r="L2995" s="545" t="s">
        <v>13796</v>
      </c>
      <c r="M2995" s="548" t="s">
        <v>13758</v>
      </c>
      <c r="N2995" s="545" t="s">
        <v>22171</v>
      </c>
      <c r="O2995" s="545" t="s">
        <v>16558</v>
      </c>
      <c r="P2995" s="549">
        <v>3224</v>
      </c>
      <c r="Q2995" s="549">
        <v>1</v>
      </c>
      <c r="R2995" s="549">
        <v>64</v>
      </c>
      <c r="S2995" s="548"/>
      <c r="T2995" s="548">
        <v>147</v>
      </c>
      <c r="U2995" s="99"/>
    </row>
    <row r="2996" spans="1:21" ht="19.5" customHeight="1">
      <c r="A2996" s="545">
        <v>3949</v>
      </c>
      <c r="B2996" s="545" t="s">
        <v>11071</v>
      </c>
      <c r="C2996" s="545" t="s">
        <v>209</v>
      </c>
      <c r="D2996" s="546"/>
      <c r="E2996" s="171" t="str">
        <f t="shared" si="46"/>
        <v>1900</v>
      </c>
      <c r="F2996" s="547">
        <v>0</v>
      </c>
      <c r="G2996" s="548">
        <v>0</v>
      </c>
      <c r="H2996" s="547">
        <v>0</v>
      </c>
      <c r="I2996" s="545" t="s">
        <v>12639</v>
      </c>
      <c r="J2996" s="545"/>
      <c r="K2996" s="545" t="s">
        <v>13413</v>
      </c>
      <c r="L2996" s="545" t="s">
        <v>13796</v>
      </c>
      <c r="M2996" s="548" t="s">
        <v>13758</v>
      </c>
      <c r="N2996" s="545" t="s">
        <v>22171</v>
      </c>
      <c r="O2996" s="545" t="s">
        <v>16559</v>
      </c>
      <c r="P2996" s="549">
        <v>3225</v>
      </c>
      <c r="Q2996" s="549">
        <v>1</v>
      </c>
      <c r="R2996" s="549">
        <v>64</v>
      </c>
      <c r="S2996" s="548"/>
      <c r="T2996" s="548">
        <v>147</v>
      </c>
      <c r="U2996" s="99"/>
    </row>
    <row r="2997" spans="1:21" ht="19.5" customHeight="1">
      <c r="A2997" s="545">
        <v>3950</v>
      </c>
      <c r="B2997" s="545" t="s">
        <v>292</v>
      </c>
      <c r="C2997" s="545" t="s">
        <v>216</v>
      </c>
      <c r="D2997" s="546">
        <v>45708</v>
      </c>
      <c r="E2997" s="171" t="str">
        <f t="shared" si="46"/>
        <v>2025</v>
      </c>
      <c r="F2997" s="547">
        <v>69.69</v>
      </c>
      <c r="G2997" s="548">
        <v>0.19</v>
      </c>
      <c r="H2997" s="547">
        <v>58.57</v>
      </c>
      <c r="I2997" s="545" t="s">
        <v>12659</v>
      </c>
      <c r="J2997" s="545" t="s">
        <v>13307</v>
      </c>
      <c r="K2997" s="545" t="s">
        <v>13413</v>
      </c>
      <c r="L2997" s="545" t="s">
        <v>13796</v>
      </c>
      <c r="M2997" s="548" t="s">
        <v>13758</v>
      </c>
      <c r="N2997" s="545" t="s">
        <v>22171</v>
      </c>
      <c r="O2997" s="545" t="s">
        <v>16560</v>
      </c>
      <c r="P2997" s="549">
        <v>3226</v>
      </c>
      <c r="Q2997" s="549">
        <v>1</v>
      </c>
      <c r="R2997" s="549">
        <v>116</v>
      </c>
      <c r="S2997" s="548">
        <v>2228</v>
      </c>
      <c r="T2997" s="548">
        <v>147</v>
      </c>
      <c r="U2997" s="99"/>
    </row>
    <row r="2998" spans="1:21" ht="19.5" customHeight="1">
      <c r="A2998" s="545">
        <v>3951</v>
      </c>
      <c r="B2998" s="545" t="s">
        <v>290</v>
      </c>
      <c r="C2998" s="545" t="s">
        <v>216</v>
      </c>
      <c r="D2998" s="546"/>
      <c r="E2998" s="171" t="str">
        <f t="shared" si="46"/>
        <v>1900</v>
      </c>
      <c r="F2998" s="547">
        <v>0</v>
      </c>
      <c r="G2998" s="548">
        <v>0</v>
      </c>
      <c r="H2998" s="547">
        <v>0</v>
      </c>
      <c r="I2998" s="545" t="s">
        <v>12639</v>
      </c>
      <c r="J2998" s="545"/>
      <c r="K2998" s="545" t="s">
        <v>16561</v>
      </c>
      <c r="L2998" s="545" t="s">
        <v>13796</v>
      </c>
      <c r="M2998" s="548" t="s">
        <v>13758</v>
      </c>
      <c r="N2998" s="545" t="s">
        <v>22171</v>
      </c>
      <c r="O2998" s="545" t="s">
        <v>16562</v>
      </c>
      <c r="P2998" s="549">
        <v>3227</v>
      </c>
      <c r="Q2998" s="549">
        <v>1</v>
      </c>
      <c r="R2998" s="549">
        <v>64</v>
      </c>
      <c r="S2998" s="548"/>
      <c r="T2998" s="548">
        <v>147</v>
      </c>
      <c r="U2998" s="99"/>
    </row>
    <row r="2999" spans="1:21" ht="19.5" customHeight="1">
      <c r="A2999" s="545">
        <v>3952</v>
      </c>
      <c r="B2999" s="545" t="s">
        <v>7060</v>
      </c>
      <c r="C2999" s="545" t="s">
        <v>216</v>
      </c>
      <c r="D2999" s="546">
        <v>46052</v>
      </c>
      <c r="E2999" s="171" t="str">
        <f t="shared" si="46"/>
        <v>2026</v>
      </c>
      <c r="F2999" s="547">
        <v>292</v>
      </c>
      <c r="G2999" s="548">
        <v>0.19</v>
      </c>
      <c r="H2999" s="547">
        <v>245.38</v>
      </c>
      <c r="I2999" s="545" t="s">
        <v>12639</v>
      </c>
      <c r="J2999" s="545" t="s">
        <v>13307</v>
      </c>
      <c r="K2999" s="545"/>
      <c r="L2999" s="545" t="s">
        <v>13796</v>
      </c>
      <c r="M2999" s="548" t="s">
        <v>13758</v>
      </c>
      <c r="N2999" s="545" t="s">
        <v>22171</v>
      </c>
      <c r="O2999" s="545" t="s">
        <v>13413</v>
      </c>
      <c r="P2999" s="549">
        <v>3228</v>
      </c>
      <c r="Q2999" s="549">
        <v>1</v>
      </c>
      <c r="R2999" s="549">
        <v>64</v>
      </c>
      <c r="S2999" s="548">
        <v>2228</v>
      </c>
      <c r="T2999" s="548">
        <v>147</v>
      </c>
      <c r="U2999" s="99"/>
    </row>
    <row r="3000" spans="1:21" ht="19.5" customHeight="1">
      <c r="A3000" s="545">
        <v>3953</v>
      </c>
      <c r="B3000" s="545" t="s">
        <v>11070</v>
      </c>
      <c r="C3000" s="545" t="s">
        <v>209</v>
      </c>
      <c r="D3000" s="546"/>
      <c r="E3000" s="171" t="str">
        <f t="shared" si="46"/>
        <v>1900</v>
      </c>
      <c r="F3000" s="547">
        <v>0</v>
      </c>
      <c r="G3000" s="548">
        <v>0</v>
      </c>
      <c r="H3000" s="547">
        <v>0</v>
      </c>
      <c r="I3000" s="545" t="s">
        <v>12639</v>
      </c>
      <c r="J3000" s="545"/>
      <c r="K3000" s="545" t="s">
        <v>13413</v>
      </c>
      <c r="L3000" s="545" t="s">
        <v>13796</v>
      </c>
      <c r="M3000" s="548" t="s">
        <v>13758</v>
      </c>
      <c r="N3000" s="545" t="s">
        <v>22171</v>
      </c>
      <c r="O3000" s="545" t="s">
        <v>13413</v>
      </c>
      <c r="P3000" s="549">
        <v>3229</v>
      </c>
      <c r="Q3000" s="549">
        <v>1</v>
      </c>
      <c r="R3000" s="549">
        <v>64</v>
      </c>
      <c r="S3000" s="548"/>
      <c r="T3000" s="548">
        <v>147</v>
      </c>
      <c r="U3000" s="99"/>
    </row>
    <row r="3001" spans="1:21" ht="19.5" customHeight="1">
      <c r="A3001" s="545">
        <v>3954</v>
      </c>
      <c r="B3001" s="545" t="s">
        <v>11069</v>
      </c>
      <c r="C3001" s="545" t="s">
        <v>209</v>
      </c>
      <c r="D3001" s="546"/>
      <c r="E3001" s="171" t="str">
        <f t="shared" si="46"/>
        <v>1900</v>
      </c>
      <c r="F3001" s="547">
        <v>0</v>
      </c>
      <c r="G3001" s="548">
        <v>0</v>
      </c>
      <c r="H3001" s="547">
        <v>0</v>
      </c>
      <c r="I3001" s="545" t="s">
        <v>12639</v>
      </c>
      <c r="J3001" s="545"/>
      <c r="K3001" s="545" t="s">
        <v>13413</v>
      </c>
      <c r="L3001" s="545" t="s">
        <v>13796</v>
      </c>
      <c r="M3001" s="548" t="s">
        <v>13758</v>
      </c>
      <c r="N3001" s="545" t="s">
        <v>22171</v>
      </c>
      <c r="O3001" s="545" t="s">
        <v>13413</v>
      </c>
      <c r="P3001" s="549">
        <v>3230</v>
      </c>
      <c r="Q3001" s="549">
        <v>1</v>
      </c>
      <c r="R3001" s="549">
        <v>64</v>
      </c>
      <c r="S3001" s="548"/>
      <c r="T3001" s="548">
        <v>147</v>
      </c>
      <c r="U3001" s="99"/>
    </row>
    <row r="3002" spans="1:21" ht="19.5" customHeight="1">
      <c r="A3002" s="545">
        <v>3955</v>
      </c>
      <c r="B3002" s="545" t="s">
        <v>11068</v>
      </c>
      <c r="C3002" s="545" t="s">
        <v>209</v>
      </c>
      <c r="D3002" s="546"/>
      <c r="E3002" s="171" t="str">
        <f t="shared" si="46"/>
        <v>1900</v>
      </c>
      <c r="F3002" s="547">
        <v>0</v>
      </c>
      <c r="G3002" s="548">
        <v>0</v>
      </c>
      <c r="H3002" s="547">
        <v>0</v>
      </c>
      <c r="I3002" s="545" t="s">
        <v>12639</v>
      </c>
      <c r="J3002" s="545"/>
      <c r="K3002" s="545" t="s">
        <v>13413</v>
      </c>
      <c r="L3002" s="545" t="s">
        <v>13796</v>
      </c>
      <c r="M3002" s="548" t="s">
        <v>13758</v>
      </c>
      <c r="N3002" s="545" t="s">
        <v>22171</v>
      </c>
      <c r="O3002" s="545" t="s">
        <v>16563</v>
      </c>
      <c r="P3002" s="549">
        <v>3231</v>
      </c>
      <c r="Q3002" s="549">
        <v>1</v>
      </c>
      <c r="R3002" s="549">
        <v>64</v>
      </c>
      <c r="S3002" s="548"/>
      <c r="T3002" s="548">
        <v>147</v>
      </c>
      <c r="U3002" s="99"/>
    </row>
    <row r="3003" spans="1:21" ht="19.5" customHeight="1">
      <c r="A3003" s="545">
        <v>3956</v>
      </c>
      <c r="B3003" s="545" t="s">
        <v>11067</v>
      </c>
      <c r="C3003" s="545" t="s">
        <v>209</v>
      </c>
      <c r="D3003" s="546"/>
      <c r="E3003" s="171" t="str">
        <f t="shared" si="46"/>
        <v>1900</v>
      </c>
      <c r="F3003" s="547">
        <v>0</v>
      </c>
      <c r="G3003" s="548">
        <v>0</v>
      </c>
      <c r="H3003" s="547">
        <v>0</v>
      </c>
      <c r="I3003" s="545" t="s">
        <v>12639</v>
      </c>
      <c r="J3003" s="545"/>
      <c r="K3003" s="545" t="s">
        <v>13413</v>
      </c>
      <c r="L3003" s="545" t="s">
        <v>13796</v>
      </c>
      <c r="M3003" s="548" t="s">
        <v>13758</v>
      </c>
      <c r="N3003" s="545" t="s">
        <v>22171</v>
      </c>
      <c r="O3003" s="545" t="s">
        <v>16563</v>
      </c>
      <c r="P3003" s="549">
        <v>3232</v>
      </c>
      <c r="Q3003" s="549">
        <v>1</v>
      </c>
      <c r="R3003" s="549">
        <v>64</v>
      </c>
      <c r="S3003" s="548"/>
      <c r="T3003" s="548">
        <v>147</v>
      </c>
      <c r="U3003" s="99"/>
    </row>
    <row r="3004" spans="1:21" ht="19.5" customHeight="1">
      <c r="A3004" s="545">
        <v>3957</v>
      </c>
      <c r="B3004" s="545" t="s">
        <v>11066</v>
      </c>
      <c r="C3004" s="545" t="s">
        <v>209</v>
      </c>
      <c r="D3004" s="546"/>
      <c r="E3004" s="171" t="str">
        <f t="shared" si="46"/>
        <v>1900</v>
      </c>
      <c r="F3004" s="547">
        <v>0</v>
      </c>
      <c r="G3004" s="548">
        <v>0</v>
      </c>
      <c r="H3004" s="547">
        <v>0</v>
      </c>
      <c r="I3004" s="545" t="s">
        <v>12639</v>
      </c>
      <c r="J3004" s="545"/>
      <c r="K3004" s="545" t="s">
        <v>13413</v>
      </c>
      <c r="L3004" s="545" t="s">
        <v>13796</v>
      </c>
      <c r="M3004" s="548" t="s">
        <v>13758</v>
      </c>
      <c r="N3004" s="545" t="s">
        <v>22171</v>
      </c>
      <c r="O3004" s="545" t="s">
        <v>16563</v>
      </c>
      <c r="P3004" s="549">
        <v>3233</v>
      </c>
      <c r="Q3004" s="549">
        <v>1</v>
      </c>
      <c r="R3004" s="549">
        <v>64</v>
      </c>
      <c r="S3004" s="548"/>
      <c r="T3004" s="548">
        <v>147</v>
      </c>
      <c r="U3004" s="99"/>
    </row>
    <row r="3005" spans="1:21" ht="19.5" customHeight="1">
      <c r="A3005" s="545">
        <v>3958</v>
      </c>
      <c r="B3005" s="545" t="s">
        <v>3242</v>
      </c>
      <c r="C3005" s="545" t="s">
        <v>221</v>
      </c>
      <c r="D3005" s="546"/>
      <c r="E3005" s="171" t="str">
        <f t="shared" si="46"/>
        <v>1900</v>
      </c>
      <c r="F3005" s="547">
        <v>0</v>
      </c>
      <c r="G3005" s="548">
        <v>0</v>
      </c>
      <c r="H3005" s="547">
        <v>0</v>
      </c>
      <c r="I3005" s="545" t="s">
        <v>12663</v>
      </c>
      <c r="J3005" s="545"/>
      <c r="K3005" s="545" t="s">
        <v>13413</v>
      </c>
      <c r="L3005" s="545" t="s">
        <v>13962</v>
      </c>
      <c r="M3005" s="548" t="s">
        <v>13758</v>
      </c>
      <c r="N3005" s="545" t="s">
        <v>13413</v>
      </c>
      <c r="O3005" s="545" t="s">
        <v>16564</v>
      </c>
      <c r="P3005" s="549">
        <v>3234</v>
      </c>
      <c r="Q3005" s="549">
        <v>1</v>
      </c>
      <c r="R3005" s="549">
        <v>21</v>
      </c>
      <c r="S3005" s="548"/>
      <c r="T3005" s="548"/>
      <c r="U3005" s="99"/>
    </row>
    <row r="3006" spans="1:21" ht="19.5" customHeight="1">
      <c r="A3006" s="545">
        <v>3959</v>
      </c>
      <c r="B3006" s="545" t="s">
        <v>3243</v>
      </c>
      <c r="C3006" s="545" t="s">
        <v>221</v>
      </c>
      <c r="D3006" s="546"/>
      <c r="E3006" s="171" t="str">
        <f t="shared" si="46"/>
        <v>1900</v>
      </c>
      <c r="F3006" s="547">
        <v>0</v>
      </c>
      <c r="G3006" s="548">
        <v>0</v>
      </c>
      <c r="H3006" s="547">
        <v>0</v>
      </c>
      <c r="I3006" s="545" t="s">
        <v>12663</v>
      </c>
      <c r="J3006" s="545"/>
      <c r="K3006" s="545" t="s">
        <v>13413</v>
      </c>
      <c r="L3006" s="545" t="s">
        <v>13962</v>
      </c>
      <c r="M3006" s="548" t="s">
        <v>13758</v>
      </c>
      <c r="N3006" s="545" t="s">
        <v>13413</v>
      </c>
      <c r="O3006" s="545" t="s">
        <v>13413</v>
      </c>
      <c r="P3006" s="549">
        <v>3235</v>
      </c>
      <c r="Q3006" s="549">
        <v>1</v>
      </c>
      <c r="R3006" s="549">
        <v>21</v>
      </c>
      <c r="S3006" s="548"/>
      <c r="T3006" s="548"/>
      <c r="U3006" s="99"/>
    </row>
    <row r="3007" spans="1:21" ht="19.5" customHeight="1">
      <c r="A3007" s="545">
        <v>3960</v>
      </c>
      <c r="B3007" s="545" t="s">
        <v>11065</v>
      </c>
      <c r="C3007" s="545" t="s">
        <v>221</v>
      </c>
      <c r="D3007" s="546"/>
      <c r="E3007" s="171" t="str">
        <f t="shared" si="46"/>
        <v>1900</v>
      </c>
      <c r="F3007" s="547">
        <v>0</v>
      </c>
      <c r="G3007" s="548">
        <v>0</v>
      </c>
      <c r="H3007" s="547">
        <v>0</v>
      </c>
      <c r="I3007" s="545" t="s">
        <v>12663</v>
      </c>
      <c r="J3007" s="545"/>
      <c r="K3007" s="545" t="s">
        <v>13413</v>
      </c>
      <c r="L3007" s="545" t="s">
        <v>13962</v>
      </c>
      <c r="M3007" s="548" t="s">
        <v>13758</v>
      </c>
      <c r="N3007" s="545" t="s">
        <v>13413</v>
      </c>
      <c r="O3007" s="545" t="s">
        <v>14890</v>
      </c>
      <c r="P3007" s="549">
        <v>3236</v>
      </c>
      <c r="Q3007" s="549">
        <v>1</v>
      </c>
      <c r="R3007" s="549">
        <v>21</v>
      </c>
      <c r="S3007" s="548"/>
      <c r="T3007" s="548"/>
      <c r="U3007" s="99"/>
    </row>
    <row r="3008" spans="1:21" ht="19.5" customHeight="1">
      <c r="A3008" s="545">
        <v>3961</v>
      </c>
      <c r="B3008" s="545" t="s">
        <v>11064</v>
      </c>
      <c r="C3008" s="545" t="s">
        <v>221</v>
      </c>
      <c r="D3008" s="546"/>
      <c r="E3008" s="171" t="str">
        <f t="shared" si="46"/>
        <v>1900</v>
      </c>
      <c r="F3008" s="547">
        <v>0</v>
      </c>
      <c r="G3008" s="548">
        <v>0</v>
      </c>
      <c r="H3008" s="547">
        <v>0</v>
      </c>
      <c r="I3008" s="545" t="s">
        <v>12663</v>
      </c>
      <c r="J3008" s="545"/>
      <c r="K3008" s="545" t="s">
        <v>13413</v>
      </c>
      <c r="L3008" s="545" t="s">
        <v>13962</v>
      </c>
      <c r="M3008" s="548" t="s">
        <v>13758</v>
      </c>
      <c r="N3008" s="545" t="s">
        <v>13413</v>
      </c>
      <c r="O3008" s="545" t="s">
        <v>13945</v>
      </c>
      <c r="P3008" s="549">
        <v>3237</v>
      </c>
      <c r="Q3008" s="549">
        <v>1</v>
      </c>
      <c r="R3008" s="549">
        <v>21</v>
      </c>
      <c r="S3008" s="548"/>
      <c r="T3008" s="548"/>
      <c r="U3008" s="99"/>
    </row>
    <row r="3009" spans="1:21" ht="19.5" customHeight="1">
      <c r="A3009" s="545">
        <v>3962</v>
      </c>
      <c r="B3009" s="545" t="s">
        <v>3246</v>
      </c>
      <c r="C3009" s="545" t="s">
        <v>221</v>
      </c>
      <c r="D3009" s="546"/>
      <c r="E3009" s="171" t="str">
        <f t="shared" si="46"/>
        <v>1900</v>
      </c>
      <c r="F3009" s="547">
        <v>0</v>
      </c>
      <c r="G3009" s="548">
        <v>0</v>
      </c>
      <c r="H3009" s="547">
        <v>0</v>
      </c>
      <c r="I3009" s="545" t="s">
        <v>12663</v>
      </c>
      <c r="J3009" s="545"/>
      <c r="K3009" s="545" t="s">
        <v>13413</v>
      </c>
      <c r="L3009" s="545" t="s">
        <v>13962</v>
      </c>
      <c r="M3009" s="548" t="s">
        <v>13758</v>
      </c>
      <c r="N3009" s="545" t="s">
        <v>13413</v>
      </c>
      <c r="O3009" s="545" t="s">
        <v>13957</v>
      </c>
      <c r="P3009" s="549">
        <v>3238</v>
      </c>
      <c r="Q3009" s="549">
        <v>1</v>
      </c>
      <c r="R3009" s="549">
        <v>21</v>
      </c>
      <c r="S3009" s="548"/>
      <c r="T3009" s="548"/>
      <c r="U3009" s="99"/>
    </row>
    <row r="3010" spans="1:21" ht="19.5" customHeight="1">
      <c r="A3010" s="545">
        <v>3963</v>
      </c>
      <c r="B3010" s="545" t="s">
        <v>3240</v>
      </c>
      <c r="C3010" s="545" t="s">
        <v>221</v>
      </c>
      <c r="D3010" s="546"/>
      <c r="E3010" s="171" t="str">
        <f t="shared" si="46"/>
        <v>1900</v>
      </c>
      <c r="F3010" s="547">
        <v>0</v>
      </c>
      <c r="G3010" s="548">
        <v>0</v>
      </c>
      <c r="H3010" s="547">
        <v>0</v>
      </c>
      <c r="I3010" s="545" t="s">
        <v>12663</v>
      </c>
      <c r="J3010" s="545"/>
      <c r="K3010" s="545" t="s">
        <v>13413</v>
      </c>
      <c r="L3010" s="545" t="s">
        <v>13962</v>
      </c>
      <c r="M3010" s="548" t="s">
        <v>13758</v>
      </c>
      <c r="N3010" s="545" t="s">
        <v>13413</v>
      </c>
      <c r="O3010" s="545" t="s">
        <v>13413</v>
      </c>
      <c r="P3010" s="549">
        <v>3239</v>
      </c>
      <c r="Q3010" s="549">
        <v>1</v>
      </c>
      <c r="R3010" s="549">
        <v>21</v>
      </c>
      <c r="S3010" s="548"/>
      <c r="T3010" s="548"/>
      <c r="U3010" s="99"/>
    </row>
    <row r="3011" spans="1:21" ht="19.5" customHeight="1">
      <c r="A3011" s="545">
        <v>3964</v>
      </c>
      <c r="B3011" s="545" t="s">
        <v>3234</v>
      </c>
      <c r="C3011" s="545" t="s">
        <v>221</v>
      </c>
      <c r="D3011" s="546"/>
      <c r="E3011" s="171" t="str">
        <f t="shared" si="46"/>
        <v>1900</v>
      </c>
      <c r="F3011" s="547">
        <v>0</v>
      </c>
      <c r="G3011" s="548">
        <v>0</v>
      </c>
      <c r="H3011" s="547">
        <v>0</v>
      </c>
      <c r="I3011" s="545" t="s">
        <v>12663</v>
      </c>
      <c r="J3011" s="545"/>
      <c r="K3011" s="545" t="s">
        <v>13413</v>
      </c>
      <c r="L3011" s="545" t="s">
        <v>16565</v>
      </c>
      <c r="M3011" s="548" t="s">
        <v>13758</v>
      </c>
      <c r="N3011" s="545" t="s">
        <v>13413</v>
      </c>
      <c r="O3011" s="545" t="s">
        <v>13413</v>
      </c>
      <c r="P3011" s="549">
        <v>3240</v>
      </c>
      <c r="Q3011" s="549">
        <v>1</v>
      </c>
      <c r="R3011" s="549">
        <v>21</v>
      </c>
      <c r="S3011" s="548"/>
      <c r="T3011" s="548"/>
      <c r="U3011" s="99"/>
    </row>
    <row r="3012" spans="1:21" ht="19.5" customHeight="1">
      <c r="A3012" s="545">
        <v>3965</v>
      </c>
      <c r="B3012" s="545" t="s">
        <v>3235</v>
      </c>
      <c r="C3012" s="545" t="s">
        <v>221</v>
      </c>
      <c r="D3012" s="546"/>
      <c r="E3012" s="171" t="str">
        <f t="shared" ref="E3012:E3075" si="47">TEXT(D3012,"YYYY")</f>
        <v>1900</v>
      </c>
      <c r="F3012" s="547">
        <v>0</v>
      </c>
      <c r="G3012" s="548">
        <v>0</v>
      </c>
      <c r="H3012" s="547">
        <v>0</v>
      </c>
      <c r="I3012" s="545" t="s">
        <v>12663</v>
      </c>
      <c r="J3012" s="545"/>
      <c r="K3012" s="545" t="s">
        <v>13413</v>
      </c>
      <c r="L3012" s="545" t="s">
        <v>13962</v>
      </c>
      <c r="M3012" s="548" t="s">
        <v>13758</v>
      </c>
      <c r="N3012" s="545" t="s">
        <v>13413</v>
      </c>
      <c r="O3012" s="545" t="s">
        <v>13413</v>
      </c>
      <c r="P3012" s="549">
        <v>3241</v>
      </c>
      <c r="Q3012" s="549">
        <v>1</v>
      </c>
      <c r="R3012" s="549">
        <v>21</v>
      </c>
      <c r="S3012" s="548"/>
      <c r="T3012" s="548"/>
      <c r="U3012" s="99"/>
    </row>
    <row r="3013" spans="1:21" ht="19.5" customHeight="1">
      <c r="A3013" s="545">
        <v>3966</v>
      </c>
      <c r="B3013" s="545" t="s">
        <v>3230</v>
      </c>
      <c r="C3013" s="545" t="s">
        <v>221</v>
      </c>
      <c r="D3013" s="546"/>
      <c r="E3013" s="171" t="str">
        <f t="shared" si="47"/>
        <v>1900</v>
      </c>
      <c r="F3013" s="547">
        <v>0</v>
      </c>
      <c r="G3013" s="548">
        <v>0</v>
      </c>
      <c r="H3013" s="547">
        <v>0</v>
      </c>
      <c r="I3013" s="545" t="s">
        <v>12663</v>
      </c>
      <c r="J3013" s="545"/>
      <c r="K3013" s="545" t="s">
        <v>13413</v>
      </c>
      <c r="L3013" s="545" t="s">
        <v>16565</v>
      </c>
      <c r="M3013" s="548" t="s">
        <v>13758</v>
      </c>
      <c r="N3013" s="545" t="s">
        <v>13413</v>
      </c>
      <c r="O3013" s="545" t="s">
        <v>13413</v>
      </c>
      <c r="P3013" s="549">
        <v>3242</v>
      </c>
      <c r="Q3013" s="549">
        <v>1</v>
      </c>
      <c r="R3013" s="549">
        <v>21</v>
      </c>
      <c r="S3013" s="548"/>
      <c r="T3013" s="548"/>
      <c r="U3013" s="99"/>
    </row>
    <row r="3014" spans="1:21" ht="19.5" customHeight="1">
      <c r="A3014" s="545">
        <v>3967</v>
      </c>
      <c r="B3014" s="545" t="s">
        <v>11063</v>
      </c>
      <c r="C3014" s="545" t="s">
        <v>209</v>
      </c>
      <c r="D3014" s="546"/>
      <c r="E3014" s="171" t="str">
        <f t="shared" si="47"/>
        <v>1900</v>
      </c>
      <c r="F3014" s="547">
        <v>0</v>
      </c>
      <c r="G3014" s="548">
        <v>0</v>
      </c>
      <c r="H3014" s="547">
        <v>0</v>
      </c>
      <c r="I3014" s="545" t="s">
        <v>12639</v>
      </c>
      <c r="J3014" s="545"/>
      <c r="K3014" s="545" t="s">
        <v>13413</v>
      </c>
      <c r="L3014" s="545" t="s">
        <v>16566</v>
      </c>
      <c r="M3014" s="548" t="s">
        <v>13758</v>
      </c>
      <c r="N3014" s="545" t="s">
        <v>13413</v>
      </c>
      <c r="O3014" s="545" t="s">
        <v>13413</v>
      </c>
      <c r="P3014" s="549">
        <v>3243</v>
      </c>
      <c r="Q3014" s="549">
        <v>1</v>
      </c>
      <c r="R3014" s="549">
        <v>64</v>
      </c>
      <c r="S3014" s="548"/>
      <c r="T3014" s="548"/>
      <c r="U3014" s="99"/>
    </row>
    <row r="3015" spans="1:21" ht="19.5" customHeight="1">
      <c r="A3015" s="545">
        <v>3968</v>
      </c>
      <c r="B3015" s="545" t="s">
        <v>11062</v>
      </c>
      <c r="C3015" s="545" t="s">
        <v>209</v>
      </c>
      <c r="D3015" s="546"/>
      <c r="E3015" s="171" t="str">
        <f t="shared" si="47"/>
        <v>1900</v>
      </c>
      <c r="F3015" s="547">
        <v>0</v>
      </c>
      <c r="G3015" s="548">
        <v>0</v>
      </c>
      <c r="H3015" s="547">
        <v>0</v>
      </c>
      <c r="I3015" s="545" t="s">
        <v>12639</v>
      </c>
      <c r="J3015" s="545"/>
      <c r="K3015" s="545" t="s">
        <v>13413</v>
      </c>
      <c r="L3015" s="545" t="s">
        <v>16567</v>
      </c>
      <c r="M3015" s="548" t="s">
        <v>13758</v>
      </c>
      <c r="N3015" s="545" t="s">
        <v>13413</v>
      </c>
      <c r="O3015" s="545" t="s">
        <v>15069</v>
      </c>
      <c r="P3015" s="549">
        <v>3244</v>
      </c>
      <c r="Q3015" s="549">
        <v>1</v>
      </c>
      <c r="R3015" s="549">
        <v>64</v>
      </c>
      <c r="S3015" s="548"/>
      <c r="T3015" s="548"/>
      <c r="U3015" s="99"/>
    </row>
    <row r="3016" spans="1:21" ht="19.5" customHeight="1">
      <c r="A3016" s="545">
        <v>3969</v>
      </c>
      <c r="B3016" s="545" t="s">
        <v>11061</v>
      </c>
      <c r="C3016" s="545" t="s">
        <v>209</v>
      </c>
      <c r="D3016" s="546"/>
      <c r="E3016" s="171" t="str">
        <f t="shared" si="47"/>
        <v>1900</v>
      </c>
      <c r="F3016" s="547">
        <v>0</v>
      </c>
      <c r="G3016" s="548">
        <v>0</v>
      </c>
      <c r="H3016" s="547">
        <v>0</v>
      </c>
      <c r="I3016" s="545" t="s">
        <v>12639</v>
      </c>
      <c r="J3016" s="545"/>
      <c r="K3016" s="545" t="s">
        <v>13413</v>
      </c>
      <c r="L3016" s="545" t="s">
        <v>16568</v>
      </c>
      <c r="M3016" s="548" t="s">
        <v>13758</v>
      </c>
      <c r="N3016" s="545" t="s">
        <v>13413</v>
      </c>
      <c r="O3016" s="545" t="s">
        <v>16569</v>
      </c>
      <c r="P3016" s="549">
        <v>3245</v>
      </c>
      <c r="Q3016" s="549">
        <v>1</v>
      </c>
      <c r="R3016" s="549">
        <v>64</v>
      </c>
      <c r="S3016" s="548"/>
      <c r="T3016" s="548"/>
      <c r="U3016" s="99"/>
    </row>
    <row r="3017" spans="1:21" ht="19.5" customHeight="1">
      <c r="A3017" s="545">
        <v>3970</v>
      </c>
      <c r="B3017" s="545" t="s">
        <v>11060</v>
      </c>
      <c r="C3017" s="545" t="s">
        <v>209</v>
      </c>
      <c r="D3017" s="546"/>
      <c r="E3017" s="171" t="str">
        <f t="shared" si="47"/>
        <v>1900</v>
      </c>
      <c r="F3017" s="547">
        <v>0</v>
      </c>
      <c r="G3017" s="548">
        <v>0</v>
      </c>
      <c r="H3017" s="547">
        <v>0</v>
      </c>
      <c r="I3017" s="545" t="s">
        <v>12639</v>
      </c>
      <c r="J3017" s="545"/>
      <c r="K3017" s="545" t="s">
        <v>13413</v>
      </c>
      <c r="L3017" s="545" t="s">
        <v>16570</v>
      </c>
      <c r="M3017" s="548" t="s">
        <v>13758</v>
      </c>
      <c r="N3017" s="545" t="s">
        <v>13413</v>
      </c>
      <c r="O3017" s="545" t="s">
        <v>16569</v>
      </c>
      <c r="P3017" s="549">
        <v>3246</v>
      </c>
      <c r="Q3017" s="549">
        <v>1</v>
      </c>
      <c r="R3017" s="549">
        <v>64</v>
      </c>
      <c r="S3017" s="548"/>
      <c r="T3017" s="548"/>
      <c r="U3017" s="99"/>
    </row>
    <row r="3018" spans="1:21" ht="19.5" customHeight="1">
      <c r="A3018" s="545">
        <v>3973</v>
      </c>
      <c r="B3018" s="545" t="s">
        <v>1393</v>
      </c>
      <c r="C3018" s="545" t="s">
        <v>206</v>
      </c>
      <c r="D3018" s="546">
        <v>46052</v>
      </c>
      <c r="E3018" s="171" t="str">
        <f t="shared" si="47"/>
        <v>2026</v>
      </c>
      <c r="F3018" s="547">
        <v>21618</v>
      </c>
      <c r="G3018" s="548">
        <v>0.19</v>
      </c>
      <c r="H3018" s="547">
        <v>18166.39</v>
      </c>
      <c r="I3018" s="545" t="s">
        <v>12659</v>
      </c>
      <c r="J3018" s="545" t="s">
        <v>13307</v>
      </c>
      <c r="K3018" s="545" t="s">
        <v>13413</v>
      </c>
      <c r="L3018" s="545" t="s">
        <v>16571</v>
      </c>
      <c r="M3018" s="548" t="s">
        <v>13758</v>
      </c>
      <c r="N3018" s="545" t="s">
        <v>13413</v>
      </c>
      <c r="O3018" s="545" t="s">
        <v>13413</v>
      </c>
      <c r="P3018" s="549">
        <v>3247</v>
      </c>
      <c r="Q3018" s="549">
        <v>1</v>
      </c>
      <c r="R3018" s="549">
        <v>116</v>
      </c>
      <c r="S3018" s="548">
        <v>2228</v>
      </c>
      <c r="T3018" s="548"/>
      <c r="U3018" s="99"/>
    </row>
    <row r="3019" spans="1:21" ht="19.5" customHeight="1">
      <c r="A3019" s="545">
        <v>3976</v>
      </c>
      <c r="B3019" s="545" t="s">
        <v>7059</v>
      </c>
      <c r="C3019" s="545" t="s">
        <v>4504</v>
      </c>
      <c r="D3019" s="546">
        <v>46052</v>
      </c>
      <c r="E3019" s="171" t="str">
        <f t="shared" si="47"/>
        <v>2026</v>
      </c>
      <c r="F3019" s="547">
        <v>47130</v>
      </c>
      <c r="G3019" s="548">
        <v>0.19</v>
      </c>
      <c r="H3019" s="547">
        <v>39605.040000000001</v>
      </c>
      <c r="I3019" s="545" t="s">
        <v>12668</v>
      </c>
      <c r="J3019" s="545" t="s">
        <v>13307</v>
      </c>
      <c r="K3019" s="545"/>
      <c r="L3019" s="545" t="s">
        <v>13413</v>
      </c>
      <c r="M3019" s="548" t="s">
        <v>13868</v>
      </c>
      <c r="N3019" s="545" t="s">
        <v>22182</v>
      </c>
      <c r="O3019" s="545" t="s">
        <v>13413</v>
      </c>
      <c r="P3019" s="549">
        <v>3248</v>
      </c>
      <c r="Q3019" s="549">
        <v>2</v>
      </c>
      <c r="R3019" s="549">
        <v>7</v>
      </c>
      <c r="S3019" s="548">
        <v>2228</v>
      </c>
      <c r="T3019" s="548">
        <v>157</v>
      </c>
      <c r="U3019" s="99"/>
    </row>
    <row r="3020" spans="1:21" ht="19.5" customHeight="1">
      <c r="A3020" s="545">
        <v>3977</v>
      </c>
      <c r="B3020" s="545" t="s">
        <v>1019</v>
      </c>
      <c r="C3020" s="545" t="s">
        <v>4504</v>
      </c>
      <c r="D3020" s="546">
        <v>46052</v>
      </c>
      <c r="E3020" s="171" t="str">
        <f t="shared" si="47"/>
        <v>2026</v>
      </c>
      <c r="F3020" s="547">
        <v>46639</v>
      </c>
      <c r="G3020" s="548">
        <v>0.19</v>
      </c>
      <c r="H3020" s="547">
        <v>39192.44</v>
      </c>
      <c r="I3020" s="545" t="s">
        <v>12668</v>
      </c>
      <c r="J3020" s="545" t="s">
        <v>13307</v>
      </c>
      <c r="K3020" s="545"/>
      <c r="L3020" s="545" t="s">
        <v>13413</v>
      </c>
      <c r="M3020" s="548" t="s">
        <v>13868</v>
      </c>
      <c r="N3020" s="545" t="s">
        <v>22182</v>
      </c>
      <c r="O3020" s="545" t="s">
        <v>13413</v>
      </c>
      <c r="P3020" s="549">
        <v>3249</v>
      </c>
      <c r="Q3020" s="549">
        <v>2</v>
      </c>
      <c r="R3020" s="549">
        <v>7</v>
      </c>
      <c r="S3020" s="548">
        <v>2228</v>
      </c>
      <c r="T3020" s="548">
        <v>157</v>
      </c>
      <c r="U3020" s="99"/>
    </row>
    <row r="3021" spans="1:21" ht="19.5" customHeight="1">
      <c r="A3021" s="545">
        <v>3996</v>
      </c>
      <c r="B3021" s="545" t="s">
        <v>7303</v>
      </c>
      <c r="C3021" s="545" t="s">
        <v>437</v>
      </c>
      <c r="D3021" s="546">
        <v>46058</v>
      </c>
      <c r="E3021" s="171" t="str">
        <f t="shared" si="47"/>
        <v>2026</v>
      </c>
      <c r="F3021" s="547">
        <v>5611468</v>
      </c>
      <c r="G3021" s="548">
        <v>0</v>
      </c>
      <c r="H3021" s="547">
        <v>5611468</v>
      </c>
      <c r="I3021" s="545" t="s">
        <v>12760</v>
      </c>
      <c r="J3021" s="545" t="s">
        <v>13299</v>
      </c>
      <c r="K3021" s="545" t="s">
        <v>22927</v>
      </c>
      <c r="L3021" s="545" t="s">
        <v>13413</v>
      </c>
      <c r="M3021" s="548" t="s">
        <v>13813</v>
      </c>
      <c r="N3021" s="545" t="s">
        <v>13413</v>
      </c>
      <c r="O3021" s="545" t="s">
        <v>13413</v>
      </c>
      <c r="P3021" s="549">
        <v>3250</v>
      </c>
      <c r="Q3021" s="549">
        <v>3</v>
      </c>
      <c r="R3021" s="549">
        <v>161</v>
      </c>
      <c r="S3021" s="548">
        <v>443</v>
      </c>
      <c r="T3021" s="548"/>
      <c r="U3021" s="99"/>
    </row>
    <row r="3022" spans="1:21" ht="19.5" customHeight="1">
      <c r="A3022" s="545">
        <v>3997</v>
      </c>
      <c r="B3022" s="545" t="s">
        <v>2695</v>
      </c>
      <c r="C3022" s="545" t="s">
        <v>216</v>
      </c>
      <c r="D3022" s="546"/>
      <c r="E3022" s="171" t="str">
        <f t="shared" si="47"/>
        <v>1900</v>
      </c>
      <c r="F3022" s="547">
        <v>0</v>
      </c>
      <c r="G3022" s="548">
        <v>0</v>
      </c>
      <c r="H3022" s="547">
        <v>0</v>
      </c>
      <c r="I3022" s="545" t="s">
        <v>12675</v>
      </c>
      <c r="J3022" s="545"/>
      <c r="K3022" s="545" t="s">
        <v>13413</v>
      </c>
      <c r="L3022" s="545" t="s">
        <v>13413</v>
      </c>
      <c r="M3022" s="548" t="s">
        <v>13758</v>
      </c>
      <c r="N3022" s="545" t="s">
        <v>13413</v>
      </c>
      <c r="O3022" s="545" t="s">
        <v>13413</v>
      </c>
      <c r="P3022" s="549">
        <v>3251</v>
      </c>
      <c r="Q3022" s="549">
        <v>1</v>
      </c>
      <c r="R3022" s="549">
        <v>15</v>
      </c>
      <c r="S3022" s="548"/>
      <c r="T3022" s="548"/>
      <c r="U3022" s="99"/>
    </row>
    <row r="3023" spans="1:21" ht="19.5" customHeight="1">
      <c r="A3023" s="545">
        <v>4001</v>
      </c>
      <c r="B3023" s="545" t="s">
        <v>1584</v>
      </c>
      <c r="C3023" s="545" t="s">
        <v>216</v>
      </c>
      <c r="D3023" s="546"/>
      <c r="E3023" s="171" t="str">
        <f t="shared" si="47"/>
        <v>1900</v>
      </c>
      <c r="F3023" s="547">
        <v>0</v>
      </c>
      <c r="G3023" s="548">
        <v>0</v>
      </c>
      <c r="H3023" s="547">
        <v>0</v>
      </c>
      <c r="I3023" s="545" t="s">
        <v>12656</v>
      </c>
      <c r="J3023" s="545"/>
      <c r="K3023" s="545" t="s">
        <v>13413</v>
      </c>
      <c r="L3023" s="545" t="s">
        <v>16572</v>
      </c>
      <c r="M3023" s="548" t="s">
        <v>13758</v>
      </c>
      <c r="N3023" s="545" t="s">
        <v>13413</v>
      </c>
      <c r="O3023" s="545" t="s">
        <v>16573</v>
      </c>
      <c r="P3023" s="549">
        <v>3254</v>
      </c>
      <c r="Q3023" s="549">
        <v>1</v>
      </c>
      <c r="R3023" s="549">
        <v>119</v>
      </c>
      <c r="S3023" s="548"/>
      <c r="T3023" s="548"/>
      <c r="U3023" s="99"/>
    </row>
    <row r="3024" spans="1:21" ht="19.5" customHeight="1">
      <c r="A3024" s="545">
        <v>4002</v>
      </c>
      <c r="B3024" s="545" t="s">
        <v>12384</v>
      </c>
      <c r="C3024" s="545" t="s">
        <v>216</v>
      </c>
      <c r="D3024" s="546">
        <v>44585</v>
      </c>
      <c r="E3024" s="171" t="str">
        <f t="shared" si="47"/>
        <v>2022</v>
      </c>
      <c r="F3024" s="547">
        <v>25689847</v>
      </c>
      <c r="G3024" s="548">
        <v>0.19</v>
      </c>
      <c r="H3024" s="547">
        <v>21588106.719999999</v>
      </c>
      <c r="I3024" s="545" t="s">
        <v>12656</v>
      </c>
      <c r="J3024" s="545" t="s">
        <v>13297</v>
      </c>
      <c r="K3024" s="545" t="s">
        <v>13413</v>
      </c>
      <c r="L3024" s="545"/>
      <c r="M3024" s="548" t="s">
        <v>13868</v>
      </c>
      <c r="N3024" s="545" t="s">
        <v>13413</v>
      </c>
      <c r="O3024" s="545" t="s">
        <v>16574</v>
      </c>
      <c r="P3024" s="549">
        <v>3255</v>
      </c>
      <c r="Q3024" s="549">
        <v>2</v>
      </c>
      <c r="R3024" s="549">
        <v>119</v>
      </c>
      <c r="S3024" s="548">
        <v>2257</v>
      </c>
      <c r="T3024" s="548"/>
      <c r="U3024" s="99"/>
    </row>
    <row r="3025" spans="1:21" ht="19.5" customHeight="1">
      <c r="A3025" s="545">
        <v>4003</v>
      </c>
      <c r="B3025" s="545" t="s">
        <v>11059</v>
      </c>
      <c r="C3025" s="545" t="s">
        <v>216</v>
      </c>
      <c r="D3025" s="546"/>
      <c r="E3025" s="171" t="str">
        <f t="shared" si="47"/>
        <v>1900</v>
      </c>
      <c r="F3025" s="547">
        <v>0</v>
      </c>
      <c r="G3025" s="548">
        <v>0</v>
      </c>
      <c r="H3025" s="547">
        <v>0</v>
      </c>
      <c r="I3025" s="545" t="s">
        <v>12656</v>
      </c>
      <c r="J3025" s="545"/>
      <c r="K3025" s="545" t="s">
        <v>13413</v>
      </c>
      <c r="L3025" s="545" t="s">
        <v>16572</v>
      </c>
      <c r="M3025" s="548" t="s">
        <v>13758</v>
      </c>
      <c r="N3025" s="545" t="s">
        <v>13413</v>
      </c>
      <c r="O3025" s="545" t="s">
        <v>15493</v>
      </c>
      <c r="P3025" s="549">
        <v>3256</v>
      </c>
      <c r="Q3025" s="549">
        <v>1</v>
      </c>
      <c r="R3025" s="549">
        <v>119</v>
      </c>
      <c r="S3025" s="548"/>
      <c r="T3025" s="548"/>
      <c r="U3025" s="99"/>
    </row>
    <row r="3026" spans="1:21" ht="19.5" customHeight="1">
      <c r="A3026" s="545">
        <v>4004</v>
      </c>
      <c r="B3026" s="545" t="s">
        <v>11058</v>
      </c>
      <c r="C3026" s="545" t="s">
        <v>216</v>
      </c>
      <c r="D3026" s="546"/>
      <c r="E3026" s="171" t="str">
        <f t="shared" si="47"/>
        <v>1900</v>
      </c>
      <c r="F3026" s="547">
        <v>0</v>
      </c>
      <c r="G3026" s="548">
        <v>0</v>
      </c>
      <c r="H3026" s="547">
        <v>0</v>
      </c>
      <c r="I3026" s="545" t="s">
        <v>12656</v>
      </c>
      <c r="J3026" s="545"/>
      <c r="K3026" s="545" t="s">
        <v>13413</v>
      </c>
      <c r="L3026" s="545" t="s">
        <v>16572</v>
      </c>
      <c r="M3026" s="548" t="s">
        <v>13758</v>
      </c>
      <c r="N3026" s="545" t="s">
        <v>13413</v>
      </c>
      <c r="O3026" s="545" t="s">
        <v>16575</v>
      </c>
      <c r="P3026" s="549">
        <v>3257</v>
      </c>
      <c r="Q3026" s="549">
        <v>1</v>
      </c>
      <c r="R3026" s="549">
        <v>119</v>
      </c>
      <c r="S3026" s="548"/>
      <c r="T3026" s="548"/>
      <c r="U3026" s="99"/>
    </row>
    <row r="3027" spans="1:21" ht="19.5" customHeight="1">
      <c r="A3027" s="545">
        <v>4005</v>
      </c>
      <c r="B3027" s="545" t="s">
        <v>11057</v>
      </c>
      <c r="C3027" s="545" t="s">
        <v>216</v>
      </c>
      <c r="D3027" s="546"/>
      <c r="E3027" s="171" t="str">
        <f t="shared" si="47"/>
        <v>1900</v>
      </c>
      <c r="F3027" s="547">
        <v>0</v>
      </c>
      <c r="G3027" s="548">
        <v>0</v>
      </c>
      <c r="H3027" s="547">
        <v>0</v>
      </c>
      <c r="I3027" s="545" t="s">
        <v>12656</v>
      </c>
      <c r="J3027" s="545"/>
      <c r="K3027" s="545" t="s">
        <v>13413</v>
      </c>
      <c r="L3027" s="545" t="s">
        <v>16572</v>
      </c>
      <c r="M3027" s="548" t="s">
        <v>13758</v>
      </c>
      <c r="N3027" s="545" t="s">
        <v>13413</v>
      </c>
      <c r="O3027" s="545" t="s">
        <v>16576</v>
      </c>
      <c r="P3027" s="549">
        <v>3258</v>
      </c>
      <c r="Q3027" s="549">
        <v>1</v>
      </c>
      <c r="R3027" s="549">
        <v>119</v>
      </c>
      <c r="S3027" s="548"/>
      <c r="T3027" s="548"/>
      <c r="U3027" s="99"/>
    </row>
    <row r="3028" spans="1:21" ht="19.5" customHeight="1">
      <c r="A3028" s="545">
        <v>4006</v>
      </c>
      <c r="B3028" s="545" t="s">
        <v>1517</v>
      </c>
      <c r="C3028" s="545" t="s">
        <v>216</v>
      </c>
      <c r="D3028" s="546"/>
      <c r="E3028" s="171" t="str">
        <f t="shared" si="47"/>
        <v>1900</v>
      </c>
      <c r="F3028" s="547">
        <v>0</v>
      </c>
      <c r="G3028" s="548">
        <v>0</v>
      </c>
      <c r="H3028" s="547">
        <v>0</v>
      </c>
      <c r="I3028" s="545" t="s">
        <v>12656</v>
      </c>
      <c r="J3028" s="545"/>
      <c r="K3028" s="545" t="s">
        <v>13413</v>
      </c>
      <c r="L3028" s="545" t="s">
        <v>16577</v>
      </c>
      <c r="M3028" s="548" t="s">
        <v>13758</v>
      </c>
      <c r="N3028" s="545" t="s">
        <v>13413</v>
      </c>
      <c r="O3028" s="545" t="s">
        <v>16576</v>
      </c>
      <c r="P3028" s="549">
        <v>3259</v>
      </c>
      <c r="Q3028" s="549">
        <v>1</v>
      </c>
      <c r="R3028" s="549">
        <v>119</v>
      </c>
      <c r="S3028" s="548"/>
      <c r="T3028" s="548"/>
      <c r="U3028" s="99"/>
    </row>
    <row r="3029" spans="1:21" ht="19.5" customHeight="1">
      <c r="A3029" s="545">
        <v>4007</v>
      </c>
      <c r="B3029" s="545" t="s">
        <v>1528</v>
      </c>
      <c r="C3029" s="545" t="s">
        <v>216</v>
      </c>
      <c r="D3029" s="546"/>
      <c r="E3029" s="171" t="str">
        <f t="shared" si="47"/>
        <v>1900</v>
      </c>
      <c r="F3029" s="547">
        <v>0</v>
      </c>
      <c r="G3029" s="548">
        <v>0</v>
      </c>
      <c r="H3029" s="547">
        <v>0</v>
      </c>
      <c r="I3029" s="545" t="s">
        <v>12656</v>
      </c>
      <c r="J3029" s="545"/>
      <c r="K3029" s="545" t="s">
        <v>13413</v>
      </c>
      <c r="L3029" s="545" t="s">
        <v>13413</v>
      </c>
      <c r="M3029" s="548" t="s">
        <v>13758</v>
      </c>
      <c r="N3029" s="545" t="s">
        <v>13413</v>
      </c>
      <c r="O3029" s="545" t="s">
        <v>16578</v>
      </c>
      <c r="P3029" s="549">
        <v>3260</v>
      </c>
      <c r="Q3029" s="549">
        <v>1</v>
      </c>
      <c r="R3029" s="549">
        <v>119</v>
      </c>
      <c r="S3029" s="548"/>
      <c r="T3029" s="548"/>
      <c r="U3029" s="99"/>
    </row>
    <row r="3030" spans="1:21" ht="19.5" customHeight="1">
      <c r="A3030" s="545">
        <v>4008</v>
      </c>
      <c r="B3030" s="545" t="s">
        <v>1529</v>
      </c>
      <c r="C3030" s="545" t="s">
        <v>216</v>
      </c>
      <c r="D3030" s="546"/>
      <c r="E3030" s="171" t="str">
        <f t="shared" si="47"/>
        <v>1900</v>
      </c>
      <c r="F3030" s="547">
        <v>0</v>
      </c>
      <c r="G3030" s="548">
        <v>0</v>
      </c>
      <c r="H3030" s="547">
        <v>0</v>
      </c>
      <c r="I3030" s="545" t="s">
        <v>12656</v>
      </c>
      <c r="J3030" s="545"/>
      <c r="K3030" s="545" t="s">
        <v>13413</v>
      </c>
      <c r="L3030" s="545" t="s">
        <v>13413</v>
      </c>
      <c r="M3030" s="548" t="s">
        <v>13758</v>
      </c>
      <c r="N3030" s="545" t="s">
        <v>13413</v>
      </c>
      <c r="O3030" s="545" t="s">
        <v>16579</v>
      </c>
      <c r="P3030" s="549">
        <v>3261</v>
      </c>
      <c r="Q3030" s="549">
        <v>1</v>
      </c>
      <c r="R3030" s="549">
        <v>119</v>
      </c>
      <c r="S3030" s="548"/>
      <c r="T3030" s="548"/>
      <c r="U3030" s="99"/>
    </row>
    <row r="3031" spans="1:21" ht="19.5" customHeight="1">
      <c r="A3031" s="545">
        <v>4009</v>
      </c>
      <c r="B3031" s="545" t="s">
        <v>1530</v>
      </c>
      <c r="C3031" s="545" t="s">
        <v>216</v>
      </c>
      <c r="D3031" s="546"/>
      <c r="E3031" s="171" t="str">
        <f t="shared" si="47"/>
        <v>1900</v>
      </c>
      <c r="F3031" s="547">
        <v>0</v>
      </c>
      <c r="G3031" s="548">
        <v>0</v>
      </c>
      <c r="H3031" s="547">
        <v>0</v>
      </c>
      <c r="I3031" s="545" t="s">
        <v>12656</v>
      </c>
      <c r="J3031" s="545"/>
      <c r="K3031" s="545" t="s">
        <v>13413</v>
      </c>
      <c r="L3031" s="545" t="s">
        <v>13413</v>
      </c>
      <c r="M3031" s="548" t="s">
        <v>13758</v>
      </c>
      <c r="N3031" s="545" t="s">
        <v>13413</v>
      </c>
      <c r="O3031" s="545" t="s">
        <v>16580</v>
      </c>
      <c r="P3031" s="549">
        <v>3262</v>
      </c>
      <c r="Q3031" s="549">
        <v>1</v>
      </c>
      <c r="R3031" s="549">
        <v>119</v>
      </c>
      <c r="S3031" s="548"/>
      <c r="T3031" s="548"/>
      <c r="U3031" s="99"/>
    </row>
    <row r="3032" spans="1:21" ht="19.5" customHeight="1">
      <c r="A3032" s="545">
        <v>4010</v>
      </c>
      <c r="B3032" s="545" t="s">
        <v>11056</v>
      </c>
      <c r="C3032" s="545" t="s">
        <v>216</v>
      </c>
      <c r="D3032" s="546"/>
      <c r="E3032" s="171" t="str">
        <f t="shared" si="47"/>
        <v>1900</v>
      </c>
      <c r="F3032" s="547">
        <v>0</v>
      </c>
      <c r="G3032" s="548">
        <v>0</v>
      </c>
      <c r="H3032" s="547">
        <v>0</v>
      </c>
      <c r="I3032" s="545" t="s">
        <v>12656</v>
      </c>
      <c r="J3032" s="545"/>
      <c r="K3032" s="545" t="s">
        <v>13413</v>
      </c>
      <c r="L3032" s="545" t="s">
        <v>13413</v>
      </c>
      <c r="M3032" s="548" t="s">
        <v>13758</v>
      </c>
      <c r="N3032" s="545" t="s">
        <v>13413</v>
      </c>
      <c r="O3032" s="545" t="s">
        <v>16581</v>
      </c>
      <c r="P3032" s="549">
        <v>3263</v>
      </c>
      <c r="Q3032" s="549">
        <v>1</v>
      </c>
      <c r="R3032" s="549">
        <v>119</v>
      </c>
      <c r="S3032" s="548"/>
      <c r="T3032" s="548"/>
      <c r="U3032" s="99"/>
    </row>
    <row r="3033" spans="1:21" ht="19.5" customHeight="1">
      <c r="A3033" s="545">
        <v>4011</v>
      </c>
      <c r="B3033" s="545" t="s">
        <v>241</v>
      </c>
      <c r="C3033" s="545" t="s">
        <v>221</v>
      </c>
      <c r="D3033" s="546"/>
      <c r="E3033" s="171" t="str">
        <f t="shared" si="47"/>
        <v>1900</v>
      </c>
      <c r="F3033" s="547">
        <v>0</v>
      </c>
      <c r="G3033" s="548">
        <v>0</v>
      </c>
      <c r="H3033" s="547">
        <v>0</v>
      </c>
      <c r="I3033" s="545" t="s">
        <v>12646</v>
      </c>
      <c r="J3033" s="545"/>
      <c r="K3033" s="545" t="s">
        <v>13413</v>
      </c>
      <c r="L3033" s="545" t="s">
        <v>13413</v>
      </c>
      <c r="M3033" s="548" t="s">
        <v>13758</v>
      </c>
      <c r="N3033" s="545" t="s">
        <v>13413</v>
      </c>
      <c r="O3033" s="545" t="s">
        <v>13413</v>
      </c>
      <c r="P3033" s="549">
        <v>3264</v>
      </c>
      <c r="Q3033" s="549">
        <v>1</v>
      </c>
      <c r="R3033" s="549">
        <v>65</v>
      </c>
      <c r="S3033" s="548"/>
      <c r="T3033" s="548"/>
      <c r="U3033" s="99"/>
    </row>
    <row r="3034" spans="1:21" ht="19.5" customHeight="1">
      <c r="A3034" s="545">
        <v>4012</v>
      </c>
      <c r="B3034" s="545" t="s">
        <v>242</v>
      </c>
      <c r="C3034" s="545" t="s">
        <v>221</v>
      </c>
      <c r="D3034" s="546"/>
      <c r="E3034" s="171" t="str">
        <f t="shared" si="47"/>
        <v>1900</v>
      </c>
      <c r="F3034" s="547">
        <v>0</v>
      </c>
      <c r="G3034" s="548">
        <v>0</v>
      </c>
      <c r="H3034" s="547">
        <v>0</v>
      </c>
      <c r="I3034" s="545" t="s">
        <v>12644</v>
      </c>
      <c r="J3034" s="545"/>
      <c r="K3034" s="545" t="s">
        <v>13413</v>
      </c>
      <c r="L3034" s="545" t="s">
        <v>13413</v>
      </c>
      <c r="M3034" s="548" t="s">
        <v>13758</v>
      </c>
      <c r="N3034" s="545" t="s">
        <v>13413</v>
      </c>
      <c r="O3034" s="545" t="s">
        <v>13413</v>
      </c>
      <c r="P3034" s="549">
        <v>3265</v>
      </c>
      <c r="Q3034" s="549">
        <v>1</v>
      </c>
      <c r="R3034" s="549">
        <v>62</v>
      </c>
      <c r="S3034" s="548"/>
      <c r="T3034" s="548"/>
      <c r="U3034" s="99"/>
    </row>
    <row r="3035" spans="1:21" ht="19.5" customHeight="1">
      <c r="A3035" s="545">
        <v>4013</v>
      </c>
      <c r="B3035" s="545" t="s">
        <v>243</v>
      </c>
      <c r="C3035" s="545" t="s">
        <v>221</v>
      </c>
      <c r="D3035" s="546"/>
      <c r="E3035" s="171" t="str">
        <f t="shared" si="47"/>
        <v>1900</v>
      </c>
      <c r="F3035" s="547">
        <v>0</v>
      </c>
      <c r="G3035" s="548">
        <v>0</v>
      </c>
      <c r="H3035" s="547">
        <v>0</v>
      </c>
      <c r="I3035" s="545" t="s">
        <v>12646</v>
      </c>
      <c r="J3035" s="545"/>
      <c r="K3035" s="545" t="s">
        <v>13413</v>
      </c>
      <c r="L3035" s="545" t="s">
        <v>13413</v>
      </c>
      <c r="M3035" s="548" t="s">
        <v>13758</v>
      </c>
      <c r="N3035" s="545" t="s">
        <v>13413</v>
      </c>
      <c r="O3035" s="545" t="s">
        <v>13413</v>
      </c>
      <c r="P3035" s="549">
        <v>3266</v>
      </c>
      <c r="Q3035" s="549">
        <v>1</v>
      </c>
      <c r="R3035" s="549">
        <v>65</v>
      </c>
      <c r="S3035" s="548"/>
      <c r="T3035" s="548"/>
      <c r="U3035" s="99"/>
    </row>
    <row r="3036" spans="1:21" ht="19.5" customHeight="1">
      <c r="A3036" s="545">
        <v>4014</v>
      </c>
      <c r="B3036" s="545" t="s">
        <v>11055</v>
      </c>
      <c r="C3036" s="545" t="s">
        <v>221</v>
      </c>
      <c r="D3036" s="546"/>
      <c r="E3036" s="171" t="str">
        <f t="shared" si="47"/>
        <v>1900</v>
      </c>
      <c r="F3036" s="547">
        <v>0</v>
      </c>
      <c r="G3036" s="548">
        <v>0</v>
      </c>
      <c r="H3036" s="547">
        <v>0</v>
      </c>
      <c r="I3036" s="545" t="s">
        <v>12642</v>
      </c>
      <c r="J3036" s="545"/>
      <c r="K3036" s="545" t="s">
        <v>13413</v>
      </c>
      <c r="L3036" s="545" t="s">
        <v>13413</v>
      </c>
      <c r="M3036" s="548" t="s">
        <v>13758</v>
      </c>
      <c r="N3036" s="545" t="s">
        <v>13413</v>
      </c>
      <c r="O3036" s="545" t="s">
        <v>13413</v>
      </c>
      <c r="P3036" s="549">
        <v>3267</v>
      </c>
      <c r="Q3036" s="549">
        <v>1</v>
      </c>
      <c r="R3036" s="549">
        <v>135</v>
      </c>
      <c r="S3036" s="548"/>
      <c r="T3036" s="548"/>
      <c r="U3036" s="99"/>
    </row>
    <row r="3037" spans="1:21" ht="19.5" customHeight="1">
      <c r="A3037" s="545">
        <v>4015</v>
      </c>
      <c r="B3037" s="545" t="s">
        <v>6383</v>
      </c>
      <c r="C3037" s="545" t="s">
        <v>221</v>
      </c>
      <c r="D3037" s="546"/>
      <c r="E3037" s="171" t="str">
        <f t="shared" si="47"/>
        <v>1900</v>
      </c>
      <c r="F3037" s="547">
        <v>0</v>
      </c>
      <c r="G3037" s="548">
        <v>0</v>
      </c>
      <c r="H3037" s="547">
        <v>0</v>
      </c>
      <c r="I3037" s="545" t="s">
        <v>12673</v>
      </c>
      <c r="J3037" s="545"/>
      <c r="K3037" s="545" t="s">
        <v>13413</v>
      </c>
      <c r="L3037" s="545" t="s">
        <v>13413</v>
      </c>
      <c r="M3037" s="548" t="s">
        <v>13758</v>
      </c>
      <c r="N3037" s="545" t="s">
        <v>13413</v>
      </c>
      <c r="O3037" s="545" t="s">
        <v>13413</v>
      </c>
      <c r="P3037" s="549">
        <v>3268</v>
      </c>
      <c r="Q3037" s="549">
        <v>1</v>
      </c>
      <c r="R3037" s="549">
        <v>136</v>
      </c>
      <c r="S3037" s="548"/>
      <c r="T3037" s="548"/>
      <c r="U3037" s="99"/>
    </row>
    <row r="3038" spans="1:21" ht="19.5" customHeight="1">
      <c r="A3038" s="545">
        <v>4016</v>
      </c>
      <c r="B3038" s="545" t="s">
        <v>7945</v>
      </c>
      <c r="C3038" s="545" t="s">
        <v>221</v>
      </c>
      <c r="D3038" s="546">
        <v>43577</v>
      </c>
      <c r="E3038" s="171" t="str">
        <f t="shared" si="47"/>
        <v>2019</v>
      </c>
      <c r="F3038" s="547">
        <v>31322</v>
      </c>
      <c r="G3038" s="548">
        <v>0.19</v>
      </c>
      <c r="H3038" s="547">
        <v>26321.01</v>
      </c>
      <c r="I3038" s="545" t="s">
        <v>12673</v>
      </c>
      <c r="J3038" s="545" t="s">
        <v>13298</v>
      </c>
      <c r="K3038" s="545" t="s">
        <v>13413</v>
      </c>
      <c r="L3038" s="545" t="s">
        <v>13904</v>
      </c>
      <c r="M3038" s="548" t="s">
        <v>13758</v>
      </c>
      <c r="N3038" s="545" t="s">
        <v>13413</v>
      </c>
      <c r="O3038" s="545" t="s">
        <v>13413</v>
      </c>
      <c r="P3038" s="549">
        <v>3269</v>
      </c>
      <c r="Q3038" s="549">
        <v>1</v>
      </c>
      <c r="R3038" s="549">
        <v>136</v>
      </c>
      <c r="S3038" s="548">
        <v>1012</v>
      </c>
      <c r="T3038" s="548"/>
      <c r="U3038" s="99"/>
    </row>
    <row r="3039" spans="1:21" ht="19.5" customHeight="1">
      <c r="A3039" s="545">
        <v>4017</v>
      </c>
      <c r="B3039" s="545" t="s">
        <v>244</v>
      </c>
      <c r="C3039" s="545" t="s">
        <v>221</v>
      </c>
      <c r="D3039" s="546"/>
      <c r="E3039" s="171" t="str">
        <f t="shared" si="47"/>
        <v>1900</v>
      </c>
      <c r="F3039" s="547">
        <v>0</v>
      </c>
      <c r="G3039" s="548">
        <v>0</v>
      </c>
      <c r="H3039" s="547">
        <v>0</v>
      </c>
      <c r="I3039" s="545" t="s">
        <v>12673</v>
      </c>
      <c r="J3039" s="545"/>
      <c r="K3039" s="545" t="s">
        <v>13413</v>
      </c>
      <c r="L3039" s="545" t="s">
        <v>13413</v>
      </c>
      <c r="M3039" s="548" t="s">
        <v>13758</v>
      </c>
      <c r="N3039" s="545" t="s">
        <v>13413</v>
      </c>
      <c r="O3039" s="545" t="s">
        <v>13413</v>
      </c>
      <c r="P3039" s="549">
        <v>3270</v>
      </c>
      <c r="Q3039" s="549">
        <v>1</v>
      </c>
      <c r="R3039" s="549">
        <v>136</v>
      </c>
      <c r="S3039" s="548"/>
      <c r="T3039" s="548"/>
      <c r="U3039" s="99"/>
    </row>
    <row r="3040" spans="1:21" ht="19.5" customHeight="1">
      <c r="A3040" s="545">
        <v>4018</v>
      </c>
      <c r="B3040" s="545" t="s">
        <v>11054</v>
      </c>
      <c r="C3040" s="545" t="s">
        <v>221</v>
      </c>
      <c r="D3040" s="546"/>
      <c r="E3040" s="171" t="str">
        <f t="shared" si="47"/>
        <v>1900</v>
      </c>
      <c r="F3040" s="547">
        <v>0</v>
      </c>
      <c r="G3040" s="548">
        <v>0</v>
      </c>
      <c r="H3040" s="547">
        <v>0</v>
      </c>
      <c r="I3040" s="545" t="s">
        <v>12673</v>
      </c>
      <c r="J3040" s="545"/>
      <c r="K3040" s="545" t="s">
        <v>13413</v>
      </c>
      <c r="L3040" s="545" t="s">
        <v>13413</v>
      </c>
      <c r="M3040" s="548" t="s">
        <v>13758</v>
      </c>
      <c r="N3040" s="545" t="s">
        <v>13413</v>
      </c>
      <c r="O3040" s="545" t="s">
        <v>13413</v>
      </c>
      <c r="P3040" s="549">
        <v>3271</v>
      </c>
      <c r="Q3040" s="549">
        <v>1</v>
      </c>
      <c r="R3040" s="549">
        <v>136</v>
      </c>
      <c r="S3040" s="548"/>
      <c r="T3040" s="548"/>
      <c r="U3040" s="99"/>
    </row>
    <row r="3041" spans="1:21" ht="19.5" customHeight="1">
      <c r="A3041" s="545">
        <v>4019</v>
      </c>
      <c r="B3041" s="545" t="s">
        <v>11053</v>
      </c>
      <c r="C3041" s="545" t="s">
        <v>221</v>
      </c>
      <c r="D3041" s="546"/>
      <c r="E3041" s="171" t="str">
        <f t="shared" si="47"/>
        <v>1900</v>
      </c>
      <c r="F3041" s="547">
        <v>0</v>
      </c>
      <c r="G3041" s="548">
        <v>0</v>
      </c>
      <c r="H3041" s="547">
        <v>0</v>
      </c>
      <c r="I3041" s="545" t="s">
        <v>12673</v>
      </c>
      <c r="J3041" s="545"/>
      <c r="K3041" s="545" t="s">
        <v>13413</v>
      </c>
      <c r="L3041" s="545" t="s">
        <v>13413</v>
      </c>
      <c r="M3041" s="548" t="s">
        <v>13758</v>
      </c>
      <c r="N3041" s="545" t="s">
        <v>13413</v>
      </c>
      <c r="O3041" s="545" t="s">
        <v>13413</v>
      </c>
      <c r="P3041" s="549">
        <v>3272</v>
      </c>
      <c r="Q3041" s="549">
        <v>1</v>
      </c>
      <c r="R3041" s="549">
        <v>136</v>
      </c>
      <c r="S3041" s="548"/>
      <c r="T3041" s="548"/>
      <c r="U3041" s="99"/>
    </row>
    <row r="3042" spans="1:21" ht="19.5" customHeight="1">
      <c r="A3042" s="545">
        <v>4020</v>
      </c>
      <c r="B3042" s="545" t="s">
        <v>11052</v>
      </c>
      <c r="C3042" s="545" t="s">
        <v>221</v>
      </c>
      <c r="D3042" s="546"/>
      <c r="E3042" s="171" t="str">
        <f t="shared" si="47"/>
        <v>1900</v>
      </c>
      <c r="F3042" s="547">
        <v>0</v>
      </c>
      <c r="G3042" s="548">
        <v>0</v>
      </c>
      <c r="H3042" s="547">
        <v>0</v>
      </c>
      <c r="I3042" s="545" t="s">
        <v>12673</v>
      </c>
      <c r="J3042" s="545"/>
      <c r="K3042" s="545" t="s">
        <v>13413</v>
      </c>
      <c r="L3042" s="545" t="s">
        <v>13413</v>
      </c>
      <c r="M3042" s="548" t="s">
        <v>13758</v>
      </c>
      <c r="N3042" s="545" t="s">
        <v>13413</v>
      </c>
      <c r="O3042" s="545" t="s">
        <v>13413</v>
      </c>
      <c r="P3042" s="549">
        <v>3273</v>
      </c>
      <c r="Q3042" s="549">
        <v>1</v>
      </c>
      <c r="R3042" s="549">
        <v>136</v>
      </c>
      <c r="S3042" s="548"/>
      <c r="T3042" s="548"/>
      <c r="U3042" s="99"/>
    </row>
    <row r="3043" spans="1:21" ht="19.5" customHeight="1">
      <c r="A3043" s="545">
        <v>4021</v>
      </c>
      <c r="B3043" s="545" t="s">
        <v>8361</v>
      </c>
      <c r="C3043" s="545" t="s">
        <v>221</v>
      </c>
      <c r="D3043" s="546">
        <v>45708</v>
      </c>
      <c r="E3043" s="171" t="str">
        <f t="shared" si="47"/>
        <v>2025</v>
      </c>
      <c r="F3043" s="547">
        <v>40912.639999999999</v>
      </c>
      <c r="G3043" s="548">
        <v>0.19</v>
      </c>
      <c r="H3043" s="547">
        <v>34380.370000000003</v>
      </c>
      <c r="I3043" s="545" t="s">
        <v>12640</v>
      </c>
      <c r="J3043" s="545" t="s">
        <v>13307</v>
      </c>
      <c r="K3043" s="545" t="s">
        <v>13413</v>
      </c>
      <c r="L3043" s="545" t="s">
        <v>13413</v>
      </c>
      <c r="M3043" s="548" t="s">
        <v>13758</v>
      </c>
      <c r="N3043" s="545" t="s">
        <v>13413</v>
      </c>
      <c r="O3043" s="545" t="s">
        <v>13413</v>
      </c>
      <c r="P3043" s="549">
        <v>3274</v>
      </c>
      <c r="Q3043" s="549">
        <v>1</v>
      </c>
      <c r="R3043" s="549">
        <v>1</v>
      </c>
      <c r="S3043" s="548">
        <v>2228</v>
      </c>
      <c r="T3043" s="548"/>
      <c r="U3043" s="99"/>
    </row>
    <row r="3044" spans="1:21" ht="19.5" customHeight="1">
      <c r="A3044" s="545">
        <v>4022</v>
      </c>
      <c r="B3044" s="545" t="s">
        <v>11051</v>
      </c>
      <c r="C3044" s="545" t="s">
        <v>221</v>
      </c>
      <c r="D3044" s="546"/>
      <c r="E3044" s="171" t="str">
        <f t="shared" si="47"/>
        <v>1900</v>
      </c>
      <c r="F3044" s="547">
        <v>0</v>
      </c>
      <c r="G3044" s="548">
        <v>0</v>
      </c>
      <c r="H3044" s="547">
        <v>0</v>
      </c>
      <c r="I3044" s="545" t="s">
        <v>12673</v>
      </c>
      <c r="J3044" s="545"/>
      <c r="K3044" s="545" t="s">
        <v>13413</v>
      </c>
      <c r="L3044" s="545" t="s">
        <v>13413</v>
      </c>
      <c r="M3044" s="548" t="s">
        <v>13758</v>
      </c>
      <c r="N3044" s="545" t="s">
        <v>13413</v>
      </c>
      <c r="O3044" s="545" t="s">
        <v>13413</v>
      </c>
      <c r="P3044" s="549">
        <v>3275</v>
      </c>
      <c r="Q3044" s="549">
        <v>1</v>
      </c>
      <c r="R3044" s="549">
        <v>136</v>
      </c>
      <c r="S3044" s="548"/>
      <c r="T3044" s="548"/>
      <c r="U3044" s="99"/>
    </row>
    <row r="3045" spans="1:21" ht="19.5" customHeight="1">
      <c r="A3045" s="545">
        <v>4023</v>
      </c>
      <c r="B3045" s="545" t="s">
        <v>7058</v>
      </c>
      <c r="C3045" s="545" t="s">
        <v>216</v>
      </c>
      <c r="D3045" s="546">
        <v>45708</v>
      </c>
      <c r="E3045" s="171" t="str">
        <f t="shared" si="47"/>
        <v>2025</v>
      </c>
      <c r="F3045" s="547">
        <v>24.96</v>
      </c>
      <c r="G3045" s="548">
        <v>0.19</v>
      </c>
      <c r="H3045" s="547">
        <v>20.98</v>
      </c>
      <c r="I3045" s="545" t="s">
        <v>12659</v>
      </c>
      <c r="J3045" s="545" t="s">
        <v>13307</v>
      </c>
      <c r="K3045" s="545"/>
      <c r="L3045" s="545" t="s">
        <v>16582</v>
      </c>
      <c r="M3045" s="548" t="s">
        <v>13758</v>
      </c>
      <c r="N3045" s="545" t="s">
        <v>13413</v>
      </c>
      <c r="O3045" s="545" t="s">
        <v>16583</v>
      </c>
      <c r="P3045" s="549">
        <v>3276</v>
      </c>
      <c r="Q3045" s="549">
        <v>1</v>
      </c>
      <c r="R3045" s="549">
        <v>116</v>
      </c>
      <c r="S3045" s="548">
        <v>2228</v>
      </c>
      <c r="T3045" s="548"/>
      <c r="U3045" s="99"/>
    </row>
    <row r="3046" spans="1:21" ht="19.5" customHeight="1">
      <c r="A3046" s="545">
        <v>4025</v>
      </c>
      <c r="B3046" s="545" t="s">
        <v>11050</v>
      </c>
      <c r="C3046" s="545" t="s">
        <v>311</v>
      </c>
      <c r="D3046" s="546"/>
      <c r="E3046" s="171" t="str">
        <f t="shared" si="47"/>
        <v>1900</v>
      </c>
      <c r="F3046" s="547">
        <v>0</v>
      </c>
      <c r="G3046" s="548">
        <v>0</v>
      </c>
      <c r="H3046" s="547">
        <v>0</v>
      </c>
      <c r="I3046" s="545" t="s">
        <v>12657</v>
      </c>
      <c r="J3046" s="545"/>
      <c r="K3046" s="545" t="s">
        <v>13413</v>
      </c>
      <c r="L3046" s="545" t="s">
        <v>13413</v>
      </c>
      <c r="M3046" s="548" t="s">
        <v>13758</v>
      </c>
      <c r="N3046" s="545" t="s">
        <v>22147</v>
      </c>
      <c r="O3046" s="545" t="s">
        <v>13413</v>
      </c>
      <c r="P3046" s="549">
        <v>3277</v>
      </c>
      <c r="Q3046" s="549">
        <v>1</v>
      </c>
      <c r="R3046" s="549">
        <v>69</v>
      </c>
      <c r="S3046" s="548"/>
      <c r="T3046" s="548">
        <v>110</v>
      </c>
      <c r="U3046" s="99"/>
    </row>
    <row r="3047" spans="1:21" ht="19.5" customHeight="1">
      <c r="A3047" s="545">
        <v>4027</v>
      </c>
      <c r="B3047" s="545" t="s">
        <v>2709</v>
      </c>
      <c r="C3047" s="545" t="s">
        <v>216</v>
      </c>
      <c r="D3047" s="546"/>
      <c r="E3047" s="171" t="str">
        <f t="shared" si="47"/>
        <v>1900</v>
      </c>
      <c r="F3047" s="547">
        <v>0</v>
      </c>
      <c r="G3047" s="548">
        <v>0</v>
      </c>
      <c r="H3047" s="547">
        <v>0</v>
      </c>
      <c r="I3047" s="545" t="s">
        <v>12761</v>
      </c>
      <c r="J3047" s="545"/>
      <c r="K3047" s="545" t="s">
        <v>13413</v>
      </c>
      <c r="L3047" s="545" t="s">
        <v>16584</v>
      </c>
      <c r="M3047" s="548" t="s">
        <v>13758</v>
      </c>
      <c r="N3047" s="545" t="s">
        <v>13413</v>
      </c>
      <c r="O3047" s="545" t="s">
        <v>16585</v>
      </c>
      <c r="P3047" s="549">
        <v>3278</v>
      </c>
      <c r="Q3047" s="549">
        <v>1</v>
      </c>
      <c r="R3047" s="549">
        <v>142</v>
      </c>
      <c r="S3047" s="548"/>
      <c r="T3047" s="548"/>
      <c r="U3047" s="99"/>
    </row>
    <row r="3048" spans="1:21" ht="19.5" customHeight="1">
      <c r="A3048" s="545">
        <v>4028</v>
      </c>
      <c r="B3048" s="545" t="s">
        <v>2712</v>
      </c>
      <c r="C3048" s="545" t="s">
        <v>216</v>
      </c>
      <c r="D3048" s="546"/>
      <c r="E3048" s="171" t="str">
        <f t="shared" si="47"/>
        <v>1900</v>
      </c>
      <c r="F3048" s="547">
        <v>0</v>
      </c>
      <c r="G3048" s="548">
        <v>0</v>
      </c>
      <c r="H3048" s="547">
        <v>0</v>
      </c>
      <c r="I3048" s="545" t="s">
        <v>12761</v>
      </c>
      <c r="J3048" s="545"/>
      <c r="K3048" s="545" t="s">
        <v>13413</v>
      </c>
      <c r="L3048" s="545" t="s">
        <v>16586</v>
      </c>
      <c r="M3048" s="548" t="s">
        <v>13758</v>
      </c>
      <c r="N3048" s="545" t="s">
        <v>13413</v>
      </c>
      <c r="O3048" s="545" t="s">
        <v>16587</v>
      </c>
      <c r="P3048" s="549">
        <v>3279</v>
      </c>
      <c r="Q3048" s="549">
        <v>1</v>
      </c>
      <c r="R3048" s="549">
        <v>142</v>
      </c>
      <c r="S3048" s="548"/>
      <c r="T3048" s="548"/>
      <c r="U3048" s="99"/>
    </row>
    <row r="3049" spans="1:21" ht="19.5" customHeight="1">
      <c r="A3049" s="545">
        <v>4029</v>
      </c>
      <c r="B3049" s="545" t="s">
        <v>2708</v>
      </c>
      <c r="C3049" s="545" t="s">
        <v>216</v>
      </c>
      <c r="D3049" s="546"/>
      <c r="E3049" s="171" t="str">
        <f t="shared" si="47"/>
        <v>1900</v>
      </c>
      <c r="F3049" s="547">
        <v>0</v>
      </c>
      <c r="G3049" s="548">
        <v>0</v>
      </c>
      <c r="H3049" s="547">
        <v>0</v>
      </c>
      <c r="I3049" s="545" t="s">
        <v>12761</v>
      </c>
      <c r="J3049" s="545"/>
      <c r="K3049" s="545" t="s">
        <v>13413</v>
      </c>
      <c r="L3049" s="545" t="s">
        <v>16586</v>
      </c>
      <c r="M3049" s="548" t="s">
        <v>13758</v>
      </c>
      <c r="N3049" s="545" t="s">
        <v>13413</v>
      </c>
      <c r="O3049" s="545" t="s">
        <v>16588</v>
      </c>
      <c r="P3049" s="549">
        <v>3280</v>
      </c>
      <c r="Q3049" s="549">
        <v>1</v>
      </c>
      <c r="R3049" s="549">
        <v>142</v>
      </c>
      <c r="S3049" s="548"/>
      <c r="T3049" s="548"/>
      <c r="U3049" s="99"/>
    </row>
    <row r="3050" spans="1:21" ht="19.5" customHeight="1">
      <c r="A3050" s="545">
        <v>4030</v>
      </c>
      <c r="B3050" s="545" t="s">
        <v>11049</v>
      </c>
      <c r="C3050" s="545" t="s">
        <v>216</v>
      </c>
      <c r="D3050" s="546"/>
      <c r="E3050" s="171" t="str">
        <f t="shared" si="47"/>
        <v>1900</v>
      </c>
      <c r="F3050" s="547">
        <v>0</v>
      </c>
      <c r="G3050" s="548">
        <v>0</v>
      </c>
      <c r="H3050" s="547">
        <v>0</v>
      </c>
      <c r="I3050" s="545" t="s">
        <v>12761</v>
      </c>
      <c r="J3050" s="545"/>
      <c r="K3050" s="545" t="s">
        <v>13413</v>
      </c>
      <c r="L3050" s="545" t="s">
        <v>16589</v>
      </c>
      <c r="M3050" s="548" t="s">
        <v>13758</v>
      </c>
      <c r="N3050" s="545" t="s">
        <v>13413</v>
      </c>
      <c r="O3050" s="545" t="s">
        <v>16590</v>
      </c>
      <c r="P3050" s="549">
        <v>3281</v>
      </c>
      <c r="Q3050" s="549">
        <v>1</v>
      </c>
      <c r="R3050" s="549">
        <v>142</v>
      </c>
      <c r="S3050" s="548"/>
      <c r="T3050" s="548"/>
      <c r="U3050" s="99"/>
    </row>
    <row r="3051" spans="1:21" ht="19.5" customHeight="1">
      <c r="A3051" s="545">
        <v>4031</v>
      </c>
      <c r="B3051" s="545" t="s">
        <v>2738</v>
      </c>
      <c r="C3051" s="545" t="s">
        <v>216</v>
      </c>
      <c r="D3051" s="546"/>
      <c r="E3051" s="171" t="str">
        <f t="shared" si="47"/>
        <v>1900</v>
      </c>
      <c r="F3051" s="547">
        <v>0</v>
      </c>
      <c r="G3051" s="548">
        <v>0</v>
      </c>
      <c r="H3051" s="547">
        <v>0</v>
      </c>
      <c r="I3051" s="545" t="s">
        <v>12761</v>
      </c>
      <c r="J3051" s="545"/>
      <c r="K3051" s="545" t="s">
        <v>13413</v>
      </c>
      <c r="L3051" s="545" t="s">
        <v>16591</v>
      </c>
      <c r="M3051" s="548" t="s">
        <v>13758</v>
      </c>
      <c r="N3051" s="545" t="s">
        <v>13413</v>
      </c>
      <c r="O3051" s="545" t="s">
        <v>16592</v>
      </c>
      <c r="P3051" s="549">
        <v>3282</v>
      </c>
      <c r="Q3051" s="549">
        <v>1</v>
      </c>
      <c r="R3051" s="549">
        <v>142</v>
      </c>
      <c r="S3051" s="548"/>
      <c r="T3051" s="548"/>
      <c r="U3051" s="99"/>
    </row>
    <row r="3052" spans="1:21" ht="19.5" customHeight="1">
      <c r="A3052" s="545">
        <v>4032</v>
      </c>
      <c r="B3052" s="545" t="s">
        <v>11048</v>
      </c>
      <c r="C3052" s="545" t="s">
        <v>216</v>
      </c>
      <c r="D3052" s="546"/>
      <c r="E3052" s="171" t="str">
        <f t="shared" si="47"/>
        <v>1900</v>
      </c>
      <c r="F3052" s="547">
        <v>0</v>
      </c>
      <c r="G3052" s="548">
        <v>0</v>
      </c>
      <c r="H3052" s="547">
        <v>0</v>
      </c>
      <c r="I3052" s="545" t="s">
        <v>12761</v>
      </c>
      <c r="J3052" s="545"/>
      <c r="K3052" s="545" t="s">
        <v>13413</v>
      </c>
      <c r="L3052" s="545" t="s">
        <v>16593</v>
      </c>
      <c r="M3052" s="548" t="s">
        <v>13758</v>
      </c>
      <c r="N3052" s="545" t="s">
        <v>13413</v>
      </c>
      <c r="O3052" s="545" t="s">
        <v>16594</v>
      </c>
      <c r="P3052" s="549">
        <v>3283</v>
      </c>
      <c r="Q3052" s="549">
        <v>1</v>
      </c>
      <c r="R3052" s="549">
        <v>142</v>
      </c>
      <c r="S3052" s="548"/>
      <c r="T3052" s="548"/>
      <c r="U3052" s="99"/>
    </row>
    <row r="3053" spans="1:21" ht="19.5" customHeight="1">
      <c r="A3053" s="545">
        <v>4033</v>
      </c>
      <c r="B3053" s="545" t="s">
        <v>11047</v>
      </c>
      <c r="C3053" s="545" t="s">
        <v>216</v>
      </c>
      <c r="D3053" s="546"/>
      <c r="E3053" s="171" t="str">
        <f t="shared" si="47"/>
        <v>1900</v>
      </c>
      <c r="F3053" s="547">
        <v>0</v>
      </c>
      <c r="G3053" s="548">
        <v>0</v>
      </c>
      <c r="H3053" s="547">
        <v>0</v>
      </c>
      <c r="I3053" s="545" t="s">
        <v>12761</v>
      </c>
      <c r="J3053" s="545"/>
      <c r="K3053" s="545" t="s">
        <v>13413</v>
      </c>
      <c r="L3053" s="545" t="s">
        <v>16595</v>
      </c>
      <c r="M3053" s="548" t="s">
        <v>13758</v>
      </c>
      <c r="N3053" s="545" t="s">
        <v>13413</v>
      </c>
      <c r="O3053" s="545" t="s">
        <v>16596</v>
      </c>
      <c r="P3053" s="549">
        <v>3284</v>
      </c>
      <c r="Q3053" s="549">
        <v>1</v>
      </c>
      <c r="R3053" s="549">
        <v>142</v>
      </c>
      <c r="S3053" s="548"/>
      <c r="T3053" s="548"/>
      <c r="U3053" s="99"/>
    </row>
    <row r="3054" spans="1:21" ht="19.5" customHeight="1">
      <c r="A3054" s="545">
        <v>4034</v>
      </c>
      <c r="B3054" s="545" t="s">
        <v>2710</v>
      </c>
      <c r="C3054" s="545" t="s">
        <v>216</v>
      </c>
      <c r="D3054" s="546"/>
      <c r="E3054" s="171" t="str">
        <f t="shared" si="47"/>
        <v>1900</v>
      </c>
      <c r="F3054" s="547">
        <v>0</v>
      </c>
      <c r="G3054" s="548">
        <v>0</v>
      </c>
      <c r="H3054" s="547">
        <v>0</v>
      </c>
      <c r="I3054" s="545" t="s">
        <v>12761</v>
      </c>
      <c r="J3054" s="545"/>
      <c r="K3054" s="545" t="s">
        <v>13413</v>
      </c>
      <c r="L3054" s="545" t="s">
        <v>16597</v>
      </c>
      <c r="M3054" s="548" t="s">
        <v>13758</v>
      </c>
      <c r="N3054" s="545" t="s">
        <v>13413</v>
      </c>
      <c r="O3054" s="545" t="s">
        <v>16598</v>
      </c>
      <c r="P3054" s="549">
        <v>3285</v>
      </c>
      <c r="Q3054" s="549">
        <v>1</v>
      </c>
      <c r="R3054" s="549">
        <v>142</v>
      </c>
      <c r="S3054" s="548"/>
      <c r="T3054" s="548"/>
      <c r="U3054" s="99"/>
    </row>
    <row r="3055" spans="1:21" ht="19.5" customHeight="1">
      <c r="A3055" s="545">
        <v>4035</v>
      </c>
      <c r="B3055" s="545" t="s">
        <v>2711</v>
      </c>
      <c r="C3055" s="545" t="s">
        <v>216</v>
      </c>
      <c r="D3055" s="546"/>
      <c r="E3055" s="171" t="str">
        <f t="shared" si="47"/>
        <v>1900</v>
      </c>
      <c r="F3055" s="547">
        <v>0</v>
      </c>
      <c r="G3055" s="548">
        <v>0</v>
      </c>
      <c r="H3055" s="547">
        <v>0</v>
      </c>
      <c r="I3055" s="545" t="s">
        <v>12761</v>
      </c>
      <c r="J3055" s="545"/>
      <c r="K3055" s="545" t="s">
        <v>13413</v>
      </c>
      <c r="L3055" s="545" t="s">
        <v>16599</v>
      </c>
      <c r="M3055" s="548" t="s">
        <v>13758</v>
      </c>
      <c r="N3055" s="545" t="s">
        <v>13413</v>
      </c>
      <c r="O3055" s="545" t="s">
        <v>16600</v>
      </c>
      <c r="P3055" s="549">
        <v>3286</v>
      </c>
      <c r="Q3055" s="549">
        <v>1</v>
      </c>
      <c r="R3055" s="549">
        <v>142</v>
      </c>
      <c r="S3055" s="548"/>
      <c r="T3055" s="548"/>
      <c r="U3055" s="99"/>
    </row>
    <row r="3056" spans="1:21" ht="19.5" customHeight="1">
      <c r="A3056" s="545">
        <v>4036</v>
      </c>
      <c r="B3056" s="545" t="s">
        <v>980</v>
      </c>
      <c r="C3056" s="545" t="s">
        <v>437</v>
      </c>
      <c r="D3056" s="546"/>
      <c r="E3056" s="171" t="str">
        <f t="shared" si="47"/>
        <v>1900</v>
      </c>
      <c r="F3056" s="547">
        <v>0</v>
      </c>
      <c r="G3056" s="548">
        <v>0</v>
      </c>
      <c r="H3056" s="547">
        <v>0</v>
      </c>
      <c r="I3056" s="545" t="s">
        <v>12668</v>
      </c>
      <c r="J3056" s="545"/>
      <c r="K3056" s="545" t="s">
        <v>13413</v>
      </c>
      <c r="L3056" s="545" t="s">
        <v>13413</v>
      </c>
      <c r="M3056" s="548" t="s">
        <v>13868</v>
      </c>
      <c r="N3056" s="545" t="s">
        <v>13413</v>
      </c>
      <c r="O3056" s="545" t="s">
        <v>13413</v>
      </c>
      <c r="P3056" s="549">
        <v>3287</v>
      </c>
      <c r="Q3056" s="549">
        <v>2</v>
      </c>
      <c r="R3056" s="549">
        <v>7</v>
      </c>
      <c r="S3056" s="548"/>
      <c r="T3056" s="548"/>
      <c r="U3056" s="99"/>
    </row>
    <row r="3057" spans="1:21" ht="19.5" customHeight="1">
      <c r="A3057" s="545">
        <v>4037</v>
      </c>
      <c r="B3057" s="545" t="s">
        <v>981</v>
      </c>
      <c r="C3057" s="545" t="s">
        <v>437</v>
      </c>
      <c r="D3057" s="546"/>
      <c r="E3057" s="171" t="str">
        <f t="shared" si="47"/>
        <v>1900</v>
      </c>
      <c r="F3057" s="547">
        <v>0</v>
      </c>
      <c r="G3057" s="548">
        <v>0</v>
      </c>
      <c r="H3057" s="547">
        <v>0</v>
      </c>
      <c r="I3057" s="545" t="s">
        <v>12668</v>
      </c>
      <c r="J3057" s="545"/>
      <c r="K3057" s="545" t="s">
        <v>13413</v>
      </c>
      <c r="L3057" s="545" t="s">
        <v>13413</v>
      </c>
      <c r="M3057" s="548" t="s">
        <v>13868</v>
      </c>
      <c r="N3057" s="545" t="s">
        <v>13413</v>
      </c>
      <c r="O3057" s="545" t="s">
        <v>13413</v>
      </c>
      <c r="P3057" s="549">
        <v>3288</v>
      </c>
      <c r="Q3057" s="549">
        <v>2</v>
      </c>
      <c r="R3057" s="549">
        <v>7</v>
      </c>
      <c r="S3057" s="548"/>
      <c r="T3057" s="548"/>
      <c r="U3057" s="99"/>
    </row>
    <row r="3058" spans="1:21" ht="19.5" customHeight="1">
      <c r="A3058" s="545">
        <v>4038</v>
      </c>
      <c r="B3058" s="545" t="s">
        <v>982</v>
      </c>
      <c r="C3058" s="545" t="s">
        <v>437</v>
      </c>
      <c r="D3058" s="546"/>
      <c r="E3058" s="171" t="str">
        <f t="shared" si="47"/>
        <v>1900</v>
      </c>
      <c r="F3058" s="547">
        <v>0</v>
      </c>
      <c r="G3058" s="548">
        <v>0</v>
      </c>
      <c r="H3058" s="547">
        <v>0</v>
      </c>
      <c r="I3058" s="545" t="s">
        <v>12668</v>
      </c>
      <c r="J3058" s="545"/>
      <c r="K3058" s="545" t="s">
        <v>13413</v>
      </c>
      <c r="L3058" s="545" t="s">
        <v>13413</v>
      </c>
      <c r="M3058" s="548" t="s">
        <v>13868</v>
      </c>
      <c r="N3058" s="545" t="s">
        <v>13413</v>
      </c>
      <c r="O3058" s="545" t="s">
        <v>13413</v>
      </c>
      <c r="P3058" s="549">
        <v>3289</v>
      </c>
      <c r="Q3058" s="549">
        <v>2</v>
      </c>
      <c r="R3058" s="549">
        <v>7</v>
      </c>
      <c r="S3058" s="548"/>
      <c r="T3058" s="548"/>
      <c r="U3058" s="99"/>
    </row>
    <row r="3059" spans="1:21" ht="19.5" customHeight="1">
      <c r="A3059" s="545">
        <v>4039</v>
      </c>
      <c r="B3059" s="545" t="s">
        <v>983</v>
      </c>
      <c r="C3059" s="545" t="s">
        <v>437</v>
      </c>
      <c r="D3059" s="546"/>
      <c r="E3059" s="171" t="str">
        <f t="shared" si="47"/>
        <v>1900</v>
      </c>
      <c r="F3059" s="547">
        <v>0</v>
      </c>
      <c r="G3059" s="548">
        <v>0</v>
      </c>
      <c r="H3059" s="547">
        <v>0</v>
      </c>
      <c r="I3059" s="545" t="s">
        <v>12668</v>
      </c>
      <c r="J3059" s="545"/>
      <c r="K3059" s="545" t="s">
        <v>13413</v>
      </c>
      <c r="L3059" s="545" t="s">
        <v>13413</v>
      </c>
      <c r="M3059" s="548" t="s">
        <v>13868</v>
      </c>
      <c r="N3059" s="545" t="s">
        <v>13413</v>
      </c>
      <c r="O3059" s="545" t="s">
        <v>13413</v>
      </c>
      <c r="P3059" s="549">
        <v>3290</v>
      </c>
      <c r="Q3059" s="549">
        <v>2</v>
      </c>
      <c r="R3059" s="549">
        <v>7</v>
      </c>
      <c r="S3059" s="548"/>
      <c r="T3059" s="548"/>
      <c r="U3059" s="99"/>
    </row>
    <row r="3060" spans="1:21" ht="19.5" customHeight="1">
      <c r="A3060" s="545">
        <v>4040</v>
      </c>
      <c r="B3060" s="545" t="s">
        <v>909</v>
      </c>
      <c r="C3060" s="545" t="s">
        <v>437</v>
      </c>
      <c r="D3060" s="546"/>
      <c r="E3060" s="171" t="str">
        <f t="shared" si="47"/>
        <v>1900</v>
      </c>
      <c r="F3060" s="547">
        <v>0</v>
      </c>
      <c r="G3060" s="548">
        <v>0</v>
      </c>
      <c r="H3060" s="547">
        <v>0</v>
      </c>
      <c r="I3060" s="545" t="s">
        <v>12668</v>
      </c>
      <c r="J3060" s="545"/>
      <c r="K3060" s="545" t="s">
        <v>13413</v>
      </c>
      <c r="L3060" s="545" t="s">
        <v>14053</v>
      </c>
      <c r="M3060" s="548" t="s">
        <v>13868</v>
      </c>
      <c r="N3060" s="545" t="s">
        <v>13413</v>
      </c>
      <c r="O3060" s="545" t="s">
        <v>13413</v>
      </c>
      <c r="P3060" s="549">
        <v>3291</v>
      </c>
      <c r="Q3060" s="549">
        <v>2</v>
      </c>
      <c r="R3060" s="549">
        <v>7</v>
      </c>
      <c r="S3060" s="548"/>
      <c r="T3060" s="548"/>
      <c r="U3060" s="99"/>
    </row>
    <row r="3061" spans="1:21" ht="19.5" customHeight="1">
      <c r="A3061" s="545">
        <v>4041</v>
      </c>
      <c r="B3061" s="545" t="s">
        <v>4529</v>
      </c>
      <c r="C3061" s="545" t="s">
        <v>437</v>
      </c>
      <c r="D3061" s="546">
        <v>43843</v>
      </c>
      <c r="E3061" s="171" t="str">
        <f t="shared" si="47"/>
        <v>2020</v>
      </c>
      <c r="F3061" s="547">
        <v>1551149.99</v>
      </c>
      <c r="G3061" s="548">
        <v>0.19</v>
      </c>
      <c r="H3061" s="547">
        <v>1303487.3899999999</v>
      </c>
      <c r="I3061" s="545" t="s">
        <v>12668</v>
      </c>
      <c r="J3061" s="545" t="s">
        <v>13297</v>
      </c>
      <c r="K3061" s="545" t="s">
        <v>13413</v>
      </c>
      <c r="L3061" s="545" t="s">
        <v>13413</v>
      </c>
      <c r="M3061" s="548" t="s">
        <v>13868</v>
      </c>
      <c r="N3061" s="545" t="s">
        <v>13413</v>
      </c>
      <c r="O3061" s="545" t="s">
        <v>13413</v>
      </c>
      <c r="P3061" s="549">
        <v>3292</v>
      </c>
      <c r="Q3061" s="549">
        <v>2</v>
      </c>
      <c r="R3061" s="549">
        <v>7</v>
      </c>
      <c r="S3061" s="548">
        <v>2257</v>
      </c>
      <c r="T3061" s="548"/>
      <c r="U3061" s="99"/>
    </row>
    <row r="3062" spans="1:21" ht="19.5" customHeight="1">
      <c r="A3062" s="545">
        <v>4042</v>
      </c>
      <c r="B3062" s="545" t="s">
        <v>11046</v>
      </c>
      <c r="C3062" s="545" t="s">
        <v>216</v>
      </c>
      <c r="D3062" s="546"/>
      <c r="E3062" s="171" t="str">
        <f t="shared" si="47"/>
        <v>1900</v>
      </c>
      <c r="F3062" s="547">
        <v>0</v>
      </c>
      <c r="G3062" s="548">
        <v>0</v>
      </c>
      <c r="H3062" s="547">
        <v>0</v>
      </c>
      <c r="I3062" s="545" t="s">
        <v>12675</v>
      </c>
      <c r="J3062" s="545"/>
      <c r="K3062" s="545" t="s">
        <v>13413</v>
      </c>
      <c r="L3062" s="545" t="s">
        <v>16601</v>
      </c>
      <c r="M3062" s="548" t="s">
        <v>13758</v>
      </c>
      <c r="N3062" s="545" t="s">
        <v>13413</v>
      </c>
      <c r="O3062" s="545" t="s">
        <v>16602</v>
      </c>
      <c r="P3062" s="549">
        <v>3293</v>
      </c>
      <c r="Q3062" s="549">
        <v>1</v>
      </c>
      <c r="R3062" s="549">
        <v>15</v>
      </c>
      <c r="S3062" s="548"/>
      <c r="T3062" s="548"/>
      <c r="U3062" s="99"/>
    </row>
    <row r="3063" spans="1:21" ht="19.5" customHeight="1">
      <c r="A3063" s="545">
        <v>4043</v>
      </c>
      <c r="B3063" s="545" t="s">
        <v>2758</v>
      </c>
      <c r="C3063" s="545" t="s">
        <v>216</v>
      </c>
      <c r="D3063" s="546"/>
      <c r="E3063" s="171" t="str">
        <f t="shared" si="47"/>
        <v>1900</v>
      </c>
      <c r="F3063" s="547">
        <v>0</v>
      </c>
      <c r="G3063" s="548">
        <v>0</v>
      </c>
      <c r="H3063" s="547">
        <v>0</v>
      </c>
      <c r="I3063" s="545" t="s">
        <v>12675</v>
      </c>
      <c r="J3063" s="545"/>
      <c r="K3063" s="545" t="s">
        <v>13413</v>
      </c>
      <c r="L3063" s="545" t="s">
        <v>16601</v>
      </c>
      <c r="M3063" s="548" t="s">
        <v>13758</v>
      </c>
      <c r="N3063" s="545" t="s">
        <v>13413</v>
      </c>
      <c r="O3063" s="545" t="s">
        <v>16602</v>
      </c>
      <c r="P3063" s="549">
        <v>3294</v>
      </c>
      <c r="Q3063" s="549">
        <v>1</v>
      </c>
      <c r="R3063" s="549">
        <v>15</v>
      </c>
      <c r="S3063" s="548"/>
      <c r="T3063" s="548"/>
      <c r="U3063" s="99"/>
    </row>
    <row r="3064" spans="1:21" ht="19.5" customHeight="1">
      <c r="A3064" s="545">
        <v>4044</v>
      </c>
      <c r="B3064" s="545" t="s">
        <v>2086</v>
      </c>
      <c r="C3064" s="545" t="s">
        <v>216</v>
      </c>
      <c r="D3064" s="546"/>
      <c r="E3064" s="171" t="str">
        <f t="shared" si="47"/>
        <v>1900</v>
      </c>
      <c r="F3064" s="547">
        <v>0</v>
      </c>
      <c r="G3064" s="548">
        <v>0</v>
      </c>
      <c r="H3064" s="547">
        <v>0</v>
      </c>
      <c r="I3064" s="545" t="s">
        <v>12650</v>
      </c>
      <c r="J3064" s="545"/>
      <c r="K3064" s="545" t="s">
        <v>13413</v>
      </c>
      <c r="L3064" s="545" t="s">
        <v>13413</v>
      </c>
      <c r="M3064" s="548" t="s">
        <v>13758</v>
      </c>
      <c r="N3064" s="545" t="s">
        <v>13413</v>
      </c>
      <c r="O3064" s="545" t="s">
        <v>16603</v>
      </c>
      <c r="P3064" s="549">
        <v>3295</v>
      </c>
      <c r="Q3064" s="549">
        <v>1</v>
      </c>
      <c r="R3064" s="549">
        <v>127</v>
      </c>
      <c r="S3064" s="548"/>
      <c r="T3064" s="548"/>
      <c r="U3064" s="99"/>
    </row>
    <row r="3065" spans="1:21" ht="19.5" customHeight="1">
      <c r="A3065" s="545">
        <v>4045</v>
      </c>
      <c r="B3065" s="545" t="s">
        <v>2021</v>
      </c>
      <c r="C3065" s="545" t="s">
        <v>216</v>
      </c>
      <c r="D3065" s="546"/>
      <c r="E3065" s="171" t="str">
        <f t="shared" si="47"/>
        <v>1900</v>
      </c>
      <c r="F3065" s="547">
        <v>0</v>
      </c>
      <c r="G3065" s="548">
        <v>0</v>
      </c>
      <c r="H3065" s="547">
        <v>0</v>
      </c>
      <c r="I3065" s="545" t="s">
        <v>12650</v>
      </c>
      <c r="J3065" s="545"/>
      <c r="K3065" s="545" t="s">
        <v>13413</v>
      </c>
      <c r="L3065" s="545" t="s">
        <v>13413</v>
      </c>
      <c r="M3065" s="548" t="s">
        <v>13758</v>
      </c>
      <c r="N3065" s="545" t="s">
        <v>13413</v>
      </c>
      <c r="O3065" s="545" t="s">
        <v>16604</v>
      </c>
      <c r="P3065" s="549">
        <v>3296</v>
      </c>
      <c r="Q3065" s="549">
        <v>1</v>
      </c>
      <c r="R3065" s="549">
        <v>127</v>
      </c>
      <c r="S3065" s="548"/>
      <c r="T3065" s="548"/>
      <c r="U3065" s="99"/>
    </row>
    <row r="3066" spans="1:21" ht="19.5" customHeight="1">
      <c r="A3066" s="545">
        <v>4046</v>
      </c>
      <c r="B3066" s="545" t="s">
        <v>2022</v>
      </c>
      <c r="C3066" s="545" t="s">
        <v>216</v>
      </c>
      <c r="D3066" s="546"/>
      <c r="E3066" s="171" t="str">
        <f t="shared" si="47"/>
        <v>1900</v>
      </c>
      <c r="F3066" s="547">
        <v>0</v>
      </c>
      <c r="G3066" s="548">
        <v>0</v>
      </c>
      <c r="H3066" s="547">
        <v>0</v>
      </c>
      <c r="I3066" s="545" t="s">
        <v>12650</v>
      </c>
      <c r="J3066" s="545"/>
      <c r="K3066" s="545" t="s">
        <v>13413</v>
      </c>
      <c r="L3066" s="545" t="s">
        <v>13413</v>
      </c>
      <c r="M3066" s="548" t="s">
        <v>13758</v>
      </c>
      <c r="N3066" s="545" t="s">
        <v>13413</v>
      </c>
      <c r="O3066" s="545" t="s">
        <v>16605</v>
      </c>
      <c r="P3066" s="549">
        <v>3297</v>
      </c>
      <c r="Q3066" s="549">
        <v>1</v>
      </c>
      <c r="R3066" s="549">
        <v>127</v>
      </c>
      <c r="S3066" s="548"/>
      <c r="T3066" s="548"/>
      <c r="U3066" s="99"/>
    </row>
    <row r="3067" spans="1:21" ht="19.5" customHeight="1">
      <c r="A3067" s="545">
        <v>4047</v>
      </c>
      <c r="B3067" s="545" t="s">
        <v>2002</v>
      </c>
      <c r="C3067" s="545" t="s">
        <v>216</v>
      </c>
      <c r="D3067" s="546"/>
      <c r="E3067" s="171" t="str">
        <f t="shared" si="47"/>
        <v>1900</v>
      </c>
      <c r="F3067" s="547">
        <v>0</v>
      </c>
      <c r="G3067" s="548">
        <v>0</v>
      </c>
      <c r="H3067" s="547">
        <v>0</v>
      </c>
      <c r="I3067" s="545" t="s">
        <v>12650</v>
      </c>
      <c r="J3067" s="545"/>
      <c r="K3067" s="545" t="s">
        <v>13413</v>
      </c>
      <c r="L3067" s="545" t="s">
        <v>13413</v>
      </c>
      <c r="M3067" s="548" t="s">
        <v>13758</v>
      </c>
      <c r="N3067" s="545" t="s">
        <v>13413</v>
      </c>
      <c r="O3067" s="545" t="s">
        <v>16606</v>
      </c>
      <c r="P3067" s="549">
        <v>3298</v>
      </c>
      <c r="Q3067" s="549">
        <v>1</v>
      </c>
      <c r="R3067" s="549">
        <v>127</v>
      </c>
      <c r="S3067" s="548"/>
      <c r="T3067" s="548"/>
      <c r="U3067" s="99"/>
    </row>
    <row r="3068" spans="1:21" ht="19.5" customHeight="1">
      <c r="A3068" s="545">
        <v>4048</v>
      </c>
      <c r="B3068" s="545" t="s">
        <v>1997</v>
      </c>
      <c r="C3068" s="545" t="s">
        <v>216</v>
      </c>
      <c r="D3068" s="546"/>
      <c r="E3068" s="171" t="str">
        <f t="shared" si="47"/>
        <v>1900</v>
      </c>
      <c r="F3068" s="547">
        <v>0</v>
      </c>
      <c r="G3068" s="548">
        <v>0</v>
      </c>
      <c r="H3068" s="547">
        <v>0</v>
      </c>
      <c r="I3068" s="545" t="s">
        <v>12650</v>
      </c>
      <c r="J3068" s="545"/>
      <c r="K3068" s="545" t="s">
        <v>13413</v>
      </c>
      <c r="L3068" s="545" t="s">
        <v>13413</v>
      </c>
      <c r="M3068" s="548" t="s">
        <v>13758</v>
      </c>
      <c r="N3068" s="545" t="s">
        <v>13413</v>
      </c>
      <c r="O3068" s="545" t="s">
        <v>16607</v>
      </c>
      <c r="P3068" s="549">
        <v>3299</v>
      </c>
      <c r="Q3068" s="549">
        <v>1</v>
      </c>
      <c r="R3068" s="549">
        <v>127</v>
      </c>
      <c r="S3068" s="548"/>
      <c r="T3068" s="548"/>
      <c r="U3068" s="99"/>
    </row>
    <row r="3069" spans="1:21" ht="19.5" customHeight="1">
      <c r="A3069" s="545">
        <v>4049</v>
      </c>
      <c r="B3069" s="545" t="s">
        <v>2001</v>
      </c>
      <c r="C3069" s="545" t="s">
        <v>216</v>
      </c>
      <c r="D3069" s="546"/>
      <c r="E3069" s="171" t="str">
        <f t="shared" si="47"/>
        <v>1900</v>
      </c>
      <c r="F3069" s="547">
        <v>0</v>
      </c>
      <c r="G3069" s="548">
        <v>0</v>
      </c>
      <c r="H3069" s="547">
        <v>0</v>
      </c>
      <c r="I3069" s="545" t="s">
        <v>12650</v>
      </c>
      <c r="J3069" s="545"/>
      <c r="K3069" s="545" t="s">
        <v>13413</v>
      </c>
      <c r="L3069" s="545" t="s">
        <v>13413</v>
      </c>
      <c r="M3069" s="548" t="s">
        <v>13758</v>
      </c>
      <c r="N3069" s="545" t="s">
        <v>13413</v>
      </c>
      <c r="O3069" s="545" t="s">
        <v>16608</v>
      </c>
      <c r="P3069" s="549">
        <v>3300</v>
      </c>
      <c r="Q3069" s="549">
        <v>1</v>
      </c>
      <c r="R3069" s="549">
        <v>127</v>
      </c>
      <c r="S3069" s="548"/>
      <c r="T3069" s="548"/>
      <c r="U3069" s="99"/>
    </row>
    <row r="3070" spans="1:21" ht="19.5" customHeight="1">
      <c r="A3070" s="545">
        <v>4050</v>
      </c>
      <c r="B3070" s="545" t="s">
        <v>1996</v>
      </c>
      <c r="C3070" s="545" t="s">
        <v>216</v>
      </c>
      <c r="D3070" s="546"/>
      <c r="E3070" s="171" t="str">
        <f t="shared" si="47"/>
        <v>1900</v>
      </c>
      <c r="F3070" s="547">
        <v>0</v>
      </c>
      <c r="G3070" s="548">
        <v>0</v>
      </c>
      <c r="H3070" s="547">
        <v>0</v>
      </c>
      <c r="I3070" s="545" t="s">
        <v>12650</v>
      </c>
      <c r="J3070" s="545"/>
      <c r="K3070" s="545" t="s">
        <v>13413</v>
      </c>
      <c r="L3070" s="545" t="s">
        <v>13413</v>
      </c>
      <c r="M3070" s="548" t="s">
        <v>13758</v>
      </c>
      <c r="N3070" s="545" t="s">
        <v>13413</v>
      </c>
      <c r="O3070" s="545" t="s">
        <v>16609</v>
      </c>
      <c r="P3070" s="549">
        <v>3301</v>
      </c>
      <c r="Q3070" s="549">
        <v>1</v>
      </c>
      <c r="R3070" s="549">
        <v>127</v>
      </c>
      <c r="S3070" s="548"/>
      <c r="T3070" s="548"/>
      <c r="U3070" s="99"/>
    </row>
    <row r="3071" spans="1:21" ht="19.5" customHeight="1">
      <c r="A3071" s="545">
        <v>4051</v>
      </c>
      <c r="B3071" s="545" t="s">
        <v>1998</v>
      </c>
      <c r="C3071" s="545" t="s">
        <v>216</v>
      </c>
      <c r="D3071" s="546"/>
      <c r="E3071" s="171" t="str">
        <f t="shared" si="47"/>
        <v>1900</v>
      </c>
      <c r="F3071" s="547">
        <v>0</v>
      </c>
      <c r="G3071" s="548">
        <v>0</v>
      </c>
      <c r="H3071" s="547">
        <v>0</v>
      </c>
      <c r="I3071" s="545" t="s">
        <v>12650</v>
      </c>
      <c r="J3071" s="545"/>
      <c r="K3071" s="545" t="s">
        <v>13413</v>
      </c>
      <c r="L3071" s="545" t="s">
        <v>13413</v>
      </c>
      <c r="M3071" s="548" t="s">
        <v>13758</v>
      </c>
      <c r="N3071" s="545" t="s">
        <v>13413</v>
      </c>
      <c r="O3071" s="545" t="s">
        <v>16610</v>
      </c>
      <c r="P3071" s="549">
        <v>3302</v>
      </c>
      <c r="Q3071" s="549">
        <v>1</v>
      </c>
      <c r="R3071" s="549">
        <v>127</v>
      </c>
      <c r="S3071" s="548"/>
      <c r="T3071" s="548"/>
      <c r="U3071" s="99"/>
    </row>
    <row r="3072" spans="1:21" ht="19.5" customHeight="1">
      <c r="A3072" s="545">
        <v>4052</v>
      </c>
      <c r="B3072" s="545" t="s">
        <v>1999</v>
      </c>
      <c r="C3072" s="545" t="s">
        <v>216</v>
      </c>
      <c r="D3072" s="546"/>
      <c r="E3072" s="171" t="str">
        <f t="shared" si="47"/>
        <v>1900</v>
      </c>
      <c r="F3072" s="547">
        <v>0</v>
      </c>
      <c r="G3072" s="548">
        <v>0</v>
      </c>
      <c r="H3072" s="547">
        <v>0</v>
      </c>
      <c r="I3072" s="545" t="s">
        <v>12650</v>
      </c>
      <c r="J3072" s="545"/>
      <c r="K3072" s="545" t="s">
        <v>13413</v>
      </c>
      <c r="L3072" s="545" t="s">
        <v>13413</v>
      </c>
      <c r="M3072" s="548" t="s">
        <v>13758</v>
      </c>
      <c r="N3072" s="545" t="s">
        <v>13413</v>
      </c>
      <c r="O3072" s="545" t="s">
        <v>16611</v>
      </c>
      <c r="P3072" s="549">
        <v>3303</v>
      </c>
      <c r="Q3072" s="549">
        <v>1</v>
      </c>
      <c r="R3072" s="549">
        <v>127</v>
      </c>
      <c r="S3072" s="548"/>
      <c r="T3072" s="548"/>
      <c r="U3072" s="99"/>
    </row>
    <row r="3073" spans="1:21" ht="19.5" customHeight="1">
      <c r="A3073" s="545">
        <v>4053</v>
      </c>
      <c r="B3073" s="545" t="s">
        <v>2179</v>
      </c>
      <c r="C3073" s="545" t="s">
        <v>216</v>
      </c>
      <c r="D3073" s="546"/>
      <c r="E3073" s="171" t="str">
        <f t="shared" si="47"/>
        <v>1900</v>
      </c>
      <c r="F3073" s="547">
        <v>0</v>
      </c>
      <c r="G3073" s="548">
        <v>0</v>
      </c>
      <c r="H3073" s="547">
        <v>0</v>
      </c>
      <c r="I3073" s="545" t="s">
        <v>12650</v>
      </c>
      <c r="J3073" s="545"/>
      <c r="K3073" s="545" t="s">
        <v>13413</v>
      </c>
      <c r="L3073" s="545" t="s">
        <v>13413</v>
      </c>
      <c r="M3073" s="548" t="s">
        <v>13758</v>
      </c>
      <c r="N3073" s="545" t="s">
        <v>13413</v>
      </c>
      <c r="O3073" s="545" t="s">
        <v>16612</v>
      </c>
      <c r="P3073" s="549">
        <v>3304</v>
      </c>
      <c r="Q3073" s="549">
        <v>1</v>
      </c>
      <c r="R3073" s="549">
        <v>127</v>
      </c>
      <c r="S3073" s="548"/>
      <c r="T3073" s="548"/>
      <c r="U3073" s="99"/>
    </row>
    <row r="3074" spans="1:21" ht="19.5" customHeight="1">
      <c r="A3074" s="545">
        <v>4054</v>
      </c>
      <c r="B3074" s="545" t="s">
        <v>3701</v>
      </c>
      <c r="C3074" s="545" t="s">
        <v>216</v>
      </c>
      <c r="D3074" s="546"/>
      <c r="E3074" s="171" t="str">
        <f t="shared" si="47"/>
        <v>1900</v>
      </c>
      <c r="F3074" s="547">
        <v>0</v>
      </c>
      <c r="G3074" s="548">
        <v>0</v>
      </c>
      <c r="H3074" s="547">
        <v>0</v>
      </c>
      <c r="I3074" s="545" t="s">
        <v>12702</v>
      </c>
      <c r="J3074" s="545"/>
      <c r="K3074" s="545" t="s">
        <v>13413</v>
      </c>
      <c r="L3074" s="545" t="s">
        <v>16613</v>
      </c>
      <c r="M3074" s="548" t="s">
        <v>13758</v>
      </c>
      <c r="N3074" s="545" t="s">
        <v>13413</v>
      </c>
      <c r="O3074" s="545" t="s">
        <v>13413</v>
      </c>
      <c r="P3074" s="549">
        <v>3305</v>
      </c>
      <c r="Q3074" s="549">
        <v>1</v>
      </c>
      <c r="R3074" s="549">
        <v>27</v>
      </c>
      <c r="S3074" s="548"/>
      <c r="T3074" s="548"/>
      <c r="U3074" s="99"/>
    </row>
    <row r="3075" spans="1:21" ht="19.5" customHeight="1">
      <c r="A3075" s="545">
        <v>5713</v>
      </c>
      <c r="B3075" s="545" t="s">
        <v>1497</v>
      </c>
      <c r="C3075" s="545" t="s">
        <v>216</v>
      </c>
      <c r="D3075" s="546"/>
      <c r="E3075" s="171" t="str">
        <f t="shared" si="47"/>
        <v>1900</v>
      </c>
      <c r="F3075" s="547">
        <v>0</v>
      </c>
      <c r="G3075" s="548">
        <v>0</v>
      </c>
      <c r="H3075" s="547">
        <v>0</v>
      </c>
      <c r="I3075" s="545" t="s">
        <v>12703</v>
      </c>
      <c r="J3075" s="545"/>
      <c r="K3075" s="545" t="s">
        <v>13413</v>
      </c>
      <c r="L3075" s="545" t="s">
        <v>13413</v>
      </c>
      <c r="M3075" s="548" t="s">
        <v>13758</v>
      </c>
      <c r="N3075" s="545" t="s">
        <v>13413</v>
      </c>
      <c r="O3075" s="545" t="s">
        <v>16614</v>
      </c>
      <c r="P3075" s="549">
        <v>3306</v>
      </c>
      <c r="Q3075" s="549">
        <v>1</v>
      </c>
      <c r="R3075" s="549">
        <v>120</v>
      </c>
      <c r="S3075" s="548"/>
      <c r="T3075" s="548"/>
      <c r="U3075" s="99"/>
    </row>
    <row r="3076" spans="1:21" ht="19.5" customHeight="1">
      <c r="A3076" s="545">
        <v>5763</v>
      </c>
      <c r="B3076" s="545" t="s">
        <v>11045</v>
      </c>
      <c r="C3076" s="545" t="s">
        <v>216</v>
      </c>
      <c r="D3076" s="546"/>
      <c r="E3076" s="171" t="str">
        <f t="shared" ref="E3076:E3139" si="48">TEXT(D3076,"YYYY")</f>
        <v>1900</v>
      </c>
      <c r="F3076" s="547">
        <v>0</v>
      </c>
      <c r="G3076" s="548">
        <v>0</v>
      </c>
      <c r="H3076" s="547">
        <v>0</v>
      </c>
      <c r="I3076" s="545" t="s">
        <v>12703</v>
      </c>
      <c r="J3076" s="545"/>
      <c r="K3076" s="545" t="s">
        <v>13413</v>
      </c>
      <c r="L3076" s="545" t="s">
        <v>15304</v>
      </c>
      <c r="M3076" s="548" t="s">
        <v>13758</v>
      </c>
      <c r="N3076" s="545" t="s">
        <v>13413</v>
      </c>
      <c r="O3076" s="545" t="s">
        <v>16615</v>
      </c>
      <c r="P3076" s="549">
        <v>3307</v>
      </c>
      <c r="Q3076" s="549">
        <v>1</v>
      </c>
      <c r="R3076" s="549">
        <v>120</v>
      </c>
      <c r="S3076" s="548"/>
      <c r="T3076" s="548"/>
      <c r="U3076" s="99"/>
    </row>
    <row r="3077" spans="1:21" ht="19.5" customHeight="1">
      <c r="A3077" s="545">
        <v>6023</v>
      </c>
      <c r="B3077" s="545" t="s">
        <v>11044</v>
      </c>
      <c r="C3077" s="545" t="s">
        <v>311</v>
      </c>
      <c r="D3077" s="546"/>
      <c r="E3077" s="171" t="str">
        <f t="shared" si="48"/>
        <v>1900</v>
      </c>
      <c r="F3077" s="547">
        <v>0</v>
      </c>
      <c r="G3077" s="548">
        <v>0</v>
      </c>
      <c r="H3077" s="547">
        <v>0</v>
      </c>
      <c r="I3077" s="545" t="s">
        <v>12657</v>
      </c>
      <c r="J3077" s="545"/>
      <c r="K3077" s="545" t="s">
        <v>13413</v>
      </c>
      <c r="L3077" s="545" t="s">
        <v>13413</v>
      </c>
      <c r="M3077" s="548" t="s">
        <v>13758</v>
      </c>
      <c r="N3077" s="545" t="s">
        <v>13413</v>
      </c>
      <c r="O3077" s="545" t="s">
        <v>13413</v>
      </c>
      <c r="P3077" s="549">
        <v>3308</v>
      </c>
      <c r="Q3077" s="549">
        <v>1</v>
      </c>
      <c r="R3077" s="549">
        <v>69</v>
      </c>
      <c r="S3077" s="548"/>
      <c r="T3077" s="548"/>
      <c r="U3077" s="99"/>
    </row>
    <row r="3078" spans="1:21" ht="19.5" customHeight="1">
      <c r="A3078" s="545">
        <v>6533</v>
      </c>
      <c r="B3078" s="545" t="s">
        <v>3024</v>
      </c>
      <c r="C3078" s="545" t="s">
        <v>216</v>
      </c>
      <c r="D3078" s="546">
        <v>45708</v>
      </c>
      <c r="E3078" s="171" t="str">
        <f t="shared" si="48"/>
        <v>2025</v>
      </c>
      <c r="F3078" s="547">
        <v>1096382.1499999999</v>
      </c>
      <c r="G3078" s="548">
        <v>0.19</v>
      </c>
      <c r="H3078" s="547">
        <v>921329.54</v>
      </c>
      <c r="I3078" s="545" t="s">
        <v>12757</v>
      </c>
      <c r="J3078" s="545" t="s">
        <v>13307</v>
      </c>
      <c r="K3078" s="545" t="s">
        <v>16616</v>
      </c>
      <c r="L3078" s="545" t="s">
        <v>16617</v>
      </c>
      <c r="M3078" s="548" t="s">
        <v>13758</v>
      </c>
      <c r="N3078" s="545" t="s">
        <v>22191</v>
      </c>
      <c r="O3078" s="545" t="s">
        <v>14139</v>
      </c>
      <c r="P3078" s="549">
        <v>3309</v>
      </c>
      <c r="Q3078" s="549">
        <v>1</v>
      </c>
      <c r="R3078" s="549">
        <v>154</v>
      </c>
      <c r="S3078" s="548">
        <v>2228</v>
      </c>
      <c r="T3078" s="548">
        <v>182</v>
      </c>
      <c r="U3078" s="99"/>
    </row>
    <row r="3079" spans="1:21" ht="19.5" customHeight="1">
      <c r="A3079" s="545">
        <v>7000</v>
      </c>
      <c r="B3079" s="545" t="s">
        <v>1795</v>
      </c>
      <c r="C3079" s="545" t="s">
        <v>209</v>
      </c>
      <c r="D3079" s="546"/>
      <c r="E3079" s="171" t="str">
        <f t="shared" si="48"/>
        <v>1900</v>
      </c>
      <c r="F3079" s="547">
        <v>0</v>
      </c>
      <c r="G3079" s="548">
        <v>0</v>
      </c>
      <c r="H3079" s="547">
        <v>0</v>
      </c>
      <c r="I3079" s="545" t="s">
        <v>12706</v>
      </c>
      <c r="J3079" s="545"/>
      <c r="K3079" s="545" t="s">
        <v>13413</v>
      </c>
      <c r="L3079" s="545" t="s">
        <v>16392</v>
      </c>
      <c r="M3079" s="548" t="s">
        <v>13758</v>
      </c>
      <c r="N3079" s="545" t="s">
        <v>22153</v>
      </c>
      <c r="O3079" s="545" t="s">
        <v>16618</v>
      </c>
      <c r="P3079" s="549">
        <v>3310</v>
      </c>
      <c r="Q3079" s="549">
        <v>1</v>
      </c>
      <c r="R3079" s="549">
        <v>128</v>
      </c>
      <c r="S3079" s="548"/>
      <c r="T3079" s="548">
        <v>31</v>
      </c>
      <c r="U3079" s="99"/>
    </row>
    <row r="3080" spans="1:21" ht="19.5" customHeight="1">
      <c r="A3080" s="545">
        <v>7001</v>
      </c>
      <c r="B3080" s="545" t="s">
        <v>11043</v>
      </c>
      <c r="C3080" s="545" t="s">
        <v>216</v>
      </c>
      <c r="D3080" s="546"/>
      <c r="E3080" s="171" t="str">
        <f t="shared" si="48"/>
        <v>1900</v>
      </c>
      <c r="F3080" s="547">
        <v>0</v>
      </c>
      <c r="G3080" s="548">
        <v>0</v>
      </c>
      <c r="H3080" s="547">
        <v>0</v>
      </c>
      <c r="I3080" s="545" t="s">
        <v>12718</v>
      </c>
      <c r="J3080" s="545"/>
      <c r="K3080" s="545" t="s">
        <v>13413</v>
      </c>
      <c r="L3080" s="545" t="s">
        <v>13807</v>
      </c>
      <c r="M3080" s="548" t="s">
        <v>13758</v>
      </c>
      <c r="N3080" s="545" t="s">
        <v>13413</v>
      </c>
      <c r="O3080" s="545" t="s">
        <v>14544</v>
      </c>
      <c r="P3080" s="549">
        <v>3311</v>
      </c>
      <c r="Q3080" s="549">
        <v>1</v>
      </c>
      <c r="R3080" s="549">
        <v>137</v>
      </c>
      <c r="S3080" s="548"/>
      <c r="T3080" s="548"/>
      <c r="U3080" s="99"/>
    </row>
    <row r="3081" spans="1:21" ht="19.5" customHeight="1">
      <c r="A3081" s="545">
        <v>7002</v>
      </c>
      <c r="B3081" s="545" t="s">
        <v>264</v>
      </c>
      <c r="C3081" s="545" t="s">
        <v>216</v>
      </c>
      <c r="D3081" s="546"/>
      <c r="E3081" s="171" t="str">
        <f t="shared" si="48"/>
        <v>1900</v>
      </c>
      <c r="F3081" s="547">
        <v>0</v>
      </c>
      <c r="G3081" s="548">
        <v>0</v>
      </c>
      <c r="H3081" s="547">
        <v>0</v>
      </c>
      <c r="I3081" s="545" t="s">
        <v>12639</v>
      </c>
      <c r="J3081" s="545"/>
      <c r="K3081" s="545" t="s">
        <v>13413</v>
      </c>
      <c r="L3081" s="545" t="s">
        <v>13796</v>
      </c>
      <c r="M3081" s="548" t="s">
        <v>13758</v>
      </c>
      <c r="N3081" s="545" t="s">
        <v>13413</v>
      </c>
      <c r="O3081" s="545" t="s">
        <v>13797</v>
      </c>
      <c r="P3081" s="549">
        <v>3312</v>
      </c>
      <c r="Q3081" s="549">
        <v>1</v>
      </c>
      <c r="R3081" s="549">
        <v>64</v>
      </c>
      <c r="S3081" s="548"/>
      <c r="T3081" s="548"/>
      <c r="U3081" s="99"/>
    </row>
    <row r="3082" spans="1:21" ht="19.5" customHeight="1">
      <c r="A3082" s="545">
        <v>7004</v>
      </c>
      <c r="B3082" s="545" t="s">
        <v>296</v>
      </c>
      <c r="C3082" s="545" t="s">
        <v>216</v>
      </c>
      <c r="D3082" s="546">
        <v>46070</v>
      </c>
      <c r="E3082" s="171" t="str">
        <f t="shared" si="48"/>
        <v>2026</v>
      </c>
      <c r="F3082" s="547">
        <v>6529.01</v>
      </c>
      <c r="G3082" s="548">
        <v>0.19</v>
      </c>
      <c r="H3082" s="547">
        <v>5486.56</v>
      </c>
      <c r="I3082" s="545" t="s">
        <v>12640</v>
      </c>
      <c r="J3082" s="545" t="s">
        <v>13298</v>
      </c>
      <c r="K3082" s="545" t="s">
        <v>16619</v>
      </c>
      <c r="L3082" s="545" t="s">
        <v>13413</v>
      </c>
      <c r="M3082" s="548" t="s">
        <v>13758</v>
      </c>
      <c r="N3082" s="545" t="s">
        <v>13413</v>
      </c>
      <c r="O3082" s="545" t="s">
        <v>13413</v>
      </c>
      <c r="P3082" s="549">
        <v>3313</v>
      </c>
      <c r="Q3082" s="549">
        <v>1</v>
      </c>
      <c r="R3082" s="549">
        <v>1</v>
      </c>
      <c r="S3082" s="548">
        <v>1012</v>
      </c>
      <c r="T3082" s="548"/>
      <c r="U3082" s="99"/>
    </row>
    <row r="3083" spans="1:21" ht="19.5" customHeight="1">
      <c r="A3083" s="545">
        <v>7005</v>
      </c>
      <c r="B3083" s="545" t="s">
        <v>298</v>
      </c>
      <c r="C3083" s="545" t="s">
        <v>216</v>
      </c>
      <c r="D3083" s="546">
        <v>46070</v>
      </c>
      <c r="E3083" s="171" t="str">
        <f t="shared" si="48"/>
        <v>2026</v>
      </c>
      <c r="F3083" s="547">
        <v>15599</v>
      </c>
      <c r="G3083" s="548">
        <v>0.19</v>
      </c>
      <c r="H3083" s="547">
        <v>13108.4</v>
      </c>
      <c r="I3083" s="545" t="s">
        <v>12640</v>
      </c>
      <c r="J3083" s="545" t="s">
        <v>13298</v>
      </c>
      <c r="K3083" s="545" t="s">
        <v>16620</v>
      </c>
      <c r="L3083" s="545" t="s">
        <v>13413</v>
      </c>
      <c r="M3083" s="548" t="s">
        <v>13758</v>
      </c>
      <c r="N3083" s="545" t="s">
        <v>13413</v>
      </c>
      <c r="O3083" s="545" t="s">
        <v>13413</v>
      </c>
      <c r="P3083" s="549">
        <v>3314</v>
      </c>
      <c r="Q3083" s="549">
        <v>1</v>
      </c>
      <c r="R3083" s="549">
        <v>1</v>
      </c>
      <c r="S3083" s="548">
        <v>1012</v>
      </c>
      <c r="T3083" s="548"/>
      <c r="U3083" s="99"/>
    </row>
    <row r="3084" spans="1:21" ht="19.5" customHeight="1">
      <c r="A3084" s="545">
        <v>7006</v>
      </c>
      <c r="B3084" s="545" t="s">
        <v>297</v>
      </c>
      <c r="C3084" s="545" t="s">
        <v>216</v>
      </c>
      <c r="D3084" s="546"/>
      <c r="E3084" s="171" t="str">
        <f t="shared" si="48"/>
        <v>1900</v>
      </c>
      <c r="F3084" s="547">
        <v>0</v>
      </c>
      <c r="G3084" s="548">
        <v>0</v>
      </c>
      <c r="H3084" s="547">
        <v>0</v>
      </c>
      <c r="I3084" s="545" t="s">
        <v>12640</v>
      </c>
      <c r="J3084" s="545"/>
      <c r="K3084" s="545" t="s">
        <v>13413</v>
      </c>
      <c r="L3084" s="545" t="s">
        <v>13413</v>
      </c>
      <c r="M3084" s="548" t="s">
        <v>13758</v>
      </c>
      <c r="N3084" s="545" t="s">
        <v>13413</v>
      </c>
      <c r="O3084" s="545" t="s">
        <v>13413</v>
      </c>
      <c r="P3084" s="549">
        <v>3315</v>
      </c>
      <c r="Q3084" s="549">
        <v>1</v>
      </c>
      <c r="R3084" s="549">
        <v>1</v>
      </c>
      <c r="S3084" s="548"/>
      <c r="T3084" s="548"/>
      <c r="U3084" s="99"/>
    </row>
    <row r="3085" spans="1:21" ht="19.5" customHeight="1">
      <c r="A3085" s="545">
        <v>9333</v>
      </c>
      <c r="B3085" s="545" t="s">
        <v>11042</v>
      </c>
      <c r="C3085" s="545" t="s">
        <v>221</v>
      </c>
      <c r="D3085" s="546"/>
      <c r="E3085" s="171" t="str">
        <f t="shared" si="48"/>
        <v>1900</v>
      </c>
      <c r="F3085" s="547">
        <v>0</v>
      </c>
      <c r="G3085" s="548">
        <v>0</v>
      </c>
      <c r="H3085" s="547">
        <v>0</v>
      </c>
      <c r="I3085" s="545" t="s">
        <v>12684</v>
      </c>
      <c r="J3085" s="545"/>
      <c r="K3085" s="545" t="s">
        <v>13413</v>
      </c>
      <c r="L3085" s="545" t="s">
        <v>14962</v>
      </c>
      <c r="M3085" s="548" t="s">
        <v>13758</v>
      </c>
      <c r="N3085" s="545" t="s">
        <v>13413</v>
      </c>
      <c r="O3085" s="545" t="s">
        <v>13413</v>
      </c>
      <c r="P3085" s="549">
        <v>3316</v>
      </c>
      <c r="Q3085" s="549">
        <v>1</v>
      </c>
      <c r="R3085" s="549">
        <v>95</v>
      </c>
      <c r="S3085" s="548"/>
      <c r="T3085" s="548"/>
      <c r="U3085" s="99"/>
    </row>
    <row r="3086" spans="1:21" ht="19.5" customHeight="1">
      <c r="A3086" s="545">
        <v>9360</v>
      </c>
      <c r="B3086" s="545" t="s">
        <v>11041</v>
      </c>
      <c r="C3086" s="545" t="s">
        <v>221</v>
      </c>
      <c r="D3086" s="546"/>
      <c r="E3086" s="171" t="str">
        <f t="shared" si="48"/>
        <v>1900</v>
      </c>
      <c r="F3086" s="547">
        <v>0</v>
      </c>
      <c r="G3086" s="548">
        <v>0</v>
      </c>
      <c r="H3086" s="547">
        <v>0</v>
      </c>
      <c r="I3086" s="545" t="s">
        <v>12663</v>
      </c>
      <c r="J3086" s="545"/>
      <c r="K3086" s="545" t="s">
        <v>13413</v>
      </c>
      <c r="L3086" s="545" t="s">
        <v>13944</v>
      </c>
      <c r="M3086" s="548" t="s">
        <v>13758</v>
      </c>
      <c r="N3086" s="545" t="s">
        <v>13413</v>
      </c>
      <c r="O3086" s="545" t="s">
        <v>13945</v>
      </c>
      <c r="P3086" s="549">
        <v>3317</v>
      </c>
      <c r="Q3086" s="549">
        <v>1</v>
      </c>
      <c r="R3086" s="549">
        <v>21</v>
      </c>
      <c r="S3086" s="548"/>
      <c r="T3086" s="548"/>
      <c r="U3086" s="99"/>
    </row>
    <row r="3087" spans="1:21" ht="19.5" customHeight="1">
      <c r="A3087" s="545">
        <v>9400</v>
      </c>
      <c r="B3087" s="545" t="s">
        <v>11040</v>
      </c>
      <c r="C3087" s="545" t="s">
        <v>216</v>
      </c>
      <c r="D3087" s="546"/>
      <c r="E3087" s="171" t="str">
        <f t="shared" si="48"/>
        <v>1900</v>
      </c>
      <c r="F3087" s="547">
        <v>0</v>
      </c>
      <c r="G3087" s="548">
        <v>0</v>
      </c>
      <c r="H3087" s="547">
        <v>0</v>
      </c>
      <c r="I3087" s="545" t="s">
        <v>12656</v>
      </c>
      <c r="J3087" s="545"/>
      <c r="K3087" s="545" t="s">
        <v>13413</v>
      </c>
      <c r="L3087" s="545" t="s">
        <v>13413</v>
      </c>
      <c r="M3087" s="548" t="s">
        <v>13758</v>
      </c>
      <c r="N3087" s="545" t="s">
        <v>13413</v>
      </c>
      <c r="O3087" s="545" t="s">
        <v>13413</v>
      </c>
      <c r="P3087" s="549">
        <v>3318</v>
      </c>
      <c r="Q3087" s="549">
        <v>1</v>
      </c>
      <c r="R3087" s="549">
        <v>119</v>
      </c>
      <c r="S3087" s="548"/>
      <c r="T3087" s="548"/>
      <c r="U3087" s="99"/>
    </row>
    <row r="3088" spans="1:21" ht="19.5" customHeight="1">
      <c r="A3088" s="545">
        <v>9401</v>
      </c>
      <c r="B3088" s="545" t="s">
        <v>1522</v>
      </c>
      <c r="C3088" s="545" t="s">
        <v>216</v>
      </c>
      <c r="D3088" s="546"/>
      <c r="E3088" s="171" t="str">
        <f t="shared" si="48"/>
        <v>1900</v>
      </c>
      <c r="F3088" s="547">
        <v>0</v>
      </c>
      <c r="G3088" s="548">
        <v>0</v>
      </c>
      <c r="H3088" s="547">
        <v>0</v>
      </c>
      <c r="I3088" s="545" t="s">
        <v>12656</v>
      </c>
      <c r="J3088" s="545"/>
      <c r="K3088" s="545" t="s">
        <v>13413</v>
      </c>
      <c r="L3088" s="545" t="s">
        <v>13413</v>
      </c>
      <c r="M3088" s="548" t="s">
        <v>13758</v>
      </c>
      <c r="N3088" s="545" t="s">
        <v>13413</v>
      </c>
      <c r="O3088" s="545" t="s">
        <v>13413</v>
      </c>
      <c r="P3088" s="549">
        <v>3319</v>
      </c>
      <c r="Q3088" s="549">
        <v>1</v>
      </c>
      <c r="R3088" s="549">
        <v>119</v>
      </c>
      <c r="S3088" s="548"/>
      <c r="T3088" s="548"/>
      <c r="U3088" s="99"/>
    </row>
    <row r="3089" spans="1:21" ht="19.5" customHeight="1">
      <c r="A3089" s="545">
        <v>9402</v>
      </c>
      <c r="B3089" s="545" t="s">
        <v>1523</v>
      </c>
      <c r="C3089" s="545" t="s">
        <v>216</v>
      </c>
      <c r="D3089" s="546"/>
      <c r="E3089" s="171" t="str">
        <f t="shared" si="48"/>
        <v>1900</v>
      </c>
      <c r="F3089" s="547">
        <v>0</v>
      </c>
      <c r="G3089" s="548">
        <v>0</v>
      </c>
      <c r="H3089" s="547">
        <v>0</v>
      </c>
      <c r="I3089" s="545" t="s">
        <v>12656</v>
      </c>
      <c r="J3089" s="545"/>
      <c r="K3089" s="545" t="s">
        <v>13413</v>
      </c>
      <c r="L3089" s="545" t="s">
        <v>13413</v>
      </c>
      <c r="M3089" s="548" t="s">
        <v>13758</v>
      </c>
      <c r="N3089" s="545" t="s">
        <v>13413</v>
      </c>
      <c r="O3089" s="545" t="s">
        <v>13413</v>
      </c>
      <c r="P3089" s="549">
        <v>3320</v>
      </c>
      <c r="Q3089" s="549">
        <v>1</v>
      </c>
      <c r="R3089" s="549">
        <v>119</v>
      </c>
      <c r="S3089" s="548"/>
      <c r="T3089" s="548"/>
      <c r="U3089" s="99"/>
    </row>
    <row r="3090" spans="1:21" ht="19.5" customHeight="1">
      <c r="A3090" s="545">
        <v>9403</v>
      </c>
      <c r="B3090" s="545" t="s">
        <v>1526</v>
      </c>
      <c r="C3090" s="545" t="s">
        <v>216</v>
      </c>
      <c r="D3090" s="546"/>
      <c r="E3090" s="171" t="str">
        <f t="shared" si="48"/>
        <v>1900</v>
      </c>
      <c r="F3090" s="547">
        <v>0</v>
      </c>
      <c r="G3090" s="548">
        <v>0</v>
      </c>
      <c r="H3090" s="547">
        <v>0</v>
      </c>
      <c r="I3090" s="545" t="s">
        <v>12656</v>
      </c>
      <c r="J3090" s="545"/>
      <c r="K3090" s="545" t="s">
        <v>13413</v>
      </c>
      <c r="L3090" s="545" t="s">
        <v>13413</v>
      </c>
      <c r="M3090" s="548" t="s">
        <v>13758</v>
      </c>
      <c r="N3090" s="545" t="s">
        <v>13413</v>
      </c>
      <c r="O3090" s="545" t="s">
        <v>13413</v>
      </c>
      <c r="P3090" s="549">
        <v>3321</v>
      </c>
      <c r="Q3090" s="549">
        <v>1</v>
      </c>
      <c r="R3090" s="549">
        <v>119</v>
      </c>
      <c r="S3090" s="548"/>
      <c r="T3090" s="548"/>
      <c r="U3090" s="99"/>
    </row>
    <row r="3091" spans="1:21" ht="19.5" customHeight="1">
      <c r="A3091" s="545">
        <v>9404</v>
      </c>
      <c r="B3091" s="545" t="s">
        <v>1557</v>
      </c>
      <c r="C3091" s="545" t="s">
        <v>216</v>
      </c>
      <c r="D3091" s="546"/>
      <c r="E3091" s="171" t="str">
        <f t="shared" si="48"/>
        <v>1900</v>
      </c>
      <c r="F3091" s="547">
        <v>0</v>
      </c>
      <c r="G3091" s="548">
        <v>0</v>
      </c>
      <c r="H3091" s="547">
        <v>0</v>
      </c>
      <c r="I3091" s="545" t="s">
        <v>12656</v>
      </c>
      <c r="J3091" s="545"/>
      <c r="K3091" s="545" t="s">
        <v>13413</v>
      </c>
      <c r="L3091" s="545" t="s">
        <v>13413</v>
      </c>
      <c r="M3091" s="548" t="s">
        <v>13758</v>
      </c>
      <c r="N3091" s="545" t="s">
        <v>13413</v>
      </c>
      <c r="O3091" s="545" t="s">
        <v>13413</v>
      </c>
      <c r="P3091" s="549">
        <v>3322</v>
      </c>
      <c r="Q3091" s="549">
        <v>1</v>
      </c>
      <c r="R3091" s="549">
        <v>119</v>
      </c>
      <c r="S3091" s="548"/>
      <c r="T3091" s="548"/>
      <c r="U3091" s="99"/>
    </row>
    <row r="3092" spans="1:21" ht="19.5" customHeight="1">
      <c r="A3092" s="545">
        <v>9405</v>
      </c>
      <c r="B3092" s="545" t="s">
        <v>1559</v>
      </c>
      <c r="C3092" s="545" t="s">
        <v>216</v>
      </c>
      <c r="D3092" s="546"/>
      <c r="E3092" s="171" t="str">
        <f t="shared" si="48"/>
        <v>1900</v>
      </c>
      <c r="F3092" s="547">
        <v>0</v>
      </c>
      <c r="G3092" s="548">
        <v>0</v>
      </c>
      <c r="H3092" s="547">
        <v>0</v>
      </c>
      <c r="I3092" s="545" t="s">
        <v>12656</v>
      </c>
      <c r="J3092" s="545"/>
      <c r="K3092" s="545" t="s">
        <v>13413</v>
      </c>
      <c r="L3092" s="545" t="s">
        <v>13413</v>
      </c>
      <c r="M3092" s="548" t="s">
        <v>13758</v>
      </c>
      <c r="N3092" s="545" t="s">
        <v>13413</v>
      </c>
      <c r="O3092" s="545" t="s">
        <v>13413</v>
      </c>
      <c r="P3092" s="549">
        <v>3323</v>
      </c>
      <c r="Q3092" s="549">
        <v>1</v>
      </c>
      <c r="R3092" s="549">
        <v>119</v>
      </c>
      <c r="S3092" s="548"/>
      <c r="T3092" s="548"/>
      <c r="U3092" s="99"/>
    </row>
    <row r="3093" spans="1:21" ht="19.5" customHeight="1">
      <c r="A3093" s="545">
        <v>9406</v>
      </c>
      <c r="B3093" s="545" t="s">
        <v>1562</v>
      </c>
      <c r="C3093" s="545" t="s">
        <v>216</v>
      </c>
      <c r="D3093" s="546"/>
      <c r="E3093" s="171" t="str">
        <f t="shared" si="48"/>
        <v>1900</v>
      </c>
      <c r="F3093" s="547">
        <v>0</v>
      </c>
      <c r="G3093" s="548">
        <v>0</v>
      </c>
      <c r="H3093" s="547">
        <v>0</v>
      </c>
      <c r="I3093" s="545" t="s">
        <v>12656</v>
      </c>
      <c r="J3093" s="545"/>
      <c r="K3093" s="545" t="s">
        <v>13413</v>
      </c>
      <c r="L3093" s="545" t="s">
        <v>13413</v>
      </c>
      <c r="M3093" s="548" t="s">
        <v>13758</v>
      </c>
      <c r="N3093" s="545" t="s">
        <v>13413</v>
      </c>
      <c r="O3093" s="545" t="s">
        <v>13413</v>
      </c>
      <c r="P3093" s="549">
        <v>3324</v>
      </c>
      <c r="Q3093" s="549">
        <v>1</v>
      </c>
      <c r="R3093" s="549">
        <v>119</v>
      </c>
      <c r="S3093" s="548"/>
      <c r="T3093" s="548"/>
      <c r="U3093" s="99"/>
    </row>
    <row r="3094" spans="1:21" ht="19.5" customHeight="1">
      <c r="A3094" s="545">
        <v>9407</v>
      </c>
      <c r="B3094" s="545" t="s">
        <v>11039</v>
      </c>
      <c r="C3094" s="545" t="s">
        <v>221</v>
      </c>
      <c r="D3094" s="546"/>
      <c r="E3094" s="171" t="str">
        <f t="shared" si="48"/>
        <v>1900</v>
      </c>
      <c r="F3094" s="547">
        <v>0</v>
      </c>
      <c r="G3094" s="548">
        <v>0</v>
      </c>
      <c r="H3094" s="547">
        <v>0</v>
      </c>
      <c r="I3094" s="545" t="s">
        <v>12759</v>
      </c>
      <c r="J3094" s="545"/>
      <c r="K3094" s="545" t="s">
        <v>13413</v>
      </c>
      <c r="L3094" s="545" t="s">
        <v>16521</v>
      </c>
      <c r="M3094" s="548" t="s">
        <v>13758</v>
      </c>
      <c r="N3094" s="545" t="s">
        <v>13413</v>
      </c>
      <c r="O3094" s="545" t="s">
        <v>13413</v>
      </c>
      <c r="P3094" s="549">
        <v>3325</v>
      </c>
      <c r="Q3094" s="549">
        <v>1</v>
      </c>
      <c r="R3094" s="549">
        <v>86</v>
      </c>
      <c r="S3094" s="548"/>
      <c r="T3094" s="548"/>
      <c r="U3094" s="99"/>
    </row>
    <row r="3095" spans="1:21" ht="19.5" customHeight="1">
      <c r="A3095" s="545">
        <v>9408</v>
      </c>
      <c r="B3095" s="545" t="s">
        <v>11038</v>
      </c>
      <c r="C3095" s="545" t="s">
        <v>221</v>
      </c>
      <c r="D3095" s="546"/>
      <c r="E3095" s="171" t="str">
        <f t="shared" si="48"/>
        <v>1900</v>
      </c>
      <c r="F3095" s="547">
        <v>0</v>
      </c>
      <c r="G3095" s="548">
        <v>0</v>
      </c>
      <c r="H3095" s="547">
        <v>0</v>
      </c>
      <c r="I3095" s="545" t="s">
        <v>12759</v>
      </c>
      <c r="J3095" s="545"/>
      <c r="K3095" s="545" t="s">
        <v>13413</v>
      </c>
      <c r="L3095" s="545" t="s">
        <v>16521</v>
      </c>
      <c r="M3095" s="548" t="s">
        <v>13758</v>
      </c>
      <c r="N3095" s="545" t="s">
        <v>13413</v>
      </c>
      <c r="O3095" s="545" t="s">
        <v>13413</v>
      </c>
      <c r="P3095" s="549">
        <v>3326</v>
      </c>
      <c r="Q3095" s="549">
        <v>1</v>
      </c>
      <c r="R3095" s="549">
        <v>86</v>
      </c>
      <c r="S3095" s="548"/>
      <c r="T3095" s="548"/>
      <c r="U3095" s="99"/>
    </row>
    <row r="3096" spans="1:21" ht="19.5" customHeight="1">
      <c r="A3096" s="545">
        <v>9411</v>
      </c>
      <c r="B3096" s="545" t="s">
        <v>11037</v>
      </c>
      <c r="C3096" s="545" t="s">
        <v>216</v>
      </c>
      <c r="D3096" s="546"/>
      <c r="E3096" s="171" t="str">
        <f t="shared" si="48"/>
        <v>1900</v>
      </c>
      <c r="F3096" s="547">
        <v>0</v>
      </c>
      <c r="G3096" s="548">
        <v>0</v>
      </c>
      <c r="H3096" s="547">
        <v>0</v>
      </c>
      <c r="I3096" s="545" t="s">
        <v>12762</v>
      </c>
      <c r="J3096" s="545"/>
      <c r="K3096" s="545" t="s">
        <v>13413</v>
      </c>
      <c r="L3096" s="545" t="s">
        <v>16621</v>
      </c>
      <c r="M3096" s="548" t="s">
        <v>13758</v>
      </c>
      <c r="N3096" s="545" t="s">
        <v>13413</v>
      </c>
      <c r="O3096" s="545" t="s">
        <v>16622</v>
      </c>
      <c r="P3096" s="549">
        <v>3327</v>
      </c>
      <c r="Q3096" s="549">
        <v>1</v>
      </c>
      <c r="R3096" s="549">
        <v>8</v>
      </c>
      <c r="S3096" s="548"/>
      <c r="T3096" s="548"/>
      <c r="U3096" s="99"/>
    </row>
    <row r="3097" spans="1:21" ht="19.5" customHeight="1">
      <c r="A3097" s="545">
        <v>9412</v>
      </c>
      <c r="B3097" s="545" t="s">
        <v>1112</v>
      </c>
      <c r="C3097" s="545" t="s">
        <v>216</v>
      </c>
      <c r="D3097" s="546"/>
      <c r="E3097" s="171" t="str">
        <f t="shared" si="48"/>
        <v>1900</v>
      </c>
      <c r="F3097" s="547">
        <v>0</v>
      </c>
      <c r="G3097" s="548">
        <v>0</v>
      </c>
      <c r="H3097" s="547">
        <v>0</v>
      </c>
      <c r="I3097" s="545" t="s">
        <v>12762</v>
      </c>
      <c r="J3097" s="545"/>
      <c r="K3097" s="545" t="s">
        <v>13413</v>
      </c>
      <c r="L3097" s="545" t="s">
        <v>16623</v>
      </c>
      <c r="M3097" s="548" t="s">
        <v>13758</v>
      </c>
      <c r="N3097" s="545" t="s">
        <v>13413</v>
      </c>
      <c r="O3097" s="545" t="s">
        <v>16622</v>
      </c>
      <c r="P3097" s="549">
        <v>3328</v>
      </c>
      <c r="Q3097" s="549">
        <v>1</v>
      </c>
      <c r="R3097" s="549">
        <v>8</v>
      </c>
      <c r="S3097" s="548"/>
      <c r="T3097" s="548"/>
      <c r="U3097" s="99"/>
    </row>
    <row r="3098" spans="1:21" ht="19.5" customHeight="1">
      <c r="A3098" s="545">
        <v>9413</v>
      </c>
      <c r="B3098" s="545" t="s">
        <v>1113</v>
      </c>
      <c r="C3098" s="545" t="s">
        <v>216</v>
      </c>
      <c r="D3098" s="546"/>
      <c r="E3098" s="171" t="str">
        <f t="shared" si="48"/>
        <v>1900</v>
      </c>
      <c r="F3098" s="547">
        <v>0</v>
      </c>
      <c r="G3098" s="548">
        <v>0</v>
      </c>
      <c r="H3098" s="547">
        <v>0</v>
      </c>
      <c r="I3098" s="545" t="s">
        <v>12762</v>
      </c>
      <c r="J3098" s="545"/>
      <c r="K3098" s="545" t="s">
        <v>13413</v>
      </c>
      <c r="L3098" s="545" t="s">
        <v>16623</v>
      </c>
      <c r="M3098" s="548" t="s">
        <v>13758</v>
      </c>
      <c r="N3098" s="545" t="s">
        <v>13413</v>
      </c>
      <c r="O3098" s="545" t="s">
        <v>16624</v>
      </c>
      <c r="P3098" s="549">
        <v>3329</v>
      </c>
      <c r="Q3098" s="549">
        <v>1</v>
      </c>
      <c r="R3098" s="549">
        <v>8</v>
      </c>
      <c r="S3098" s="548"/>
      <c r="T3098" s="548"/>
      <c r="U3098" s="99"/>
    </row>
    <row r="3099" spans="1:21" ht="19.5" customHeight="1">
      <c r="A3099" s="545">
        <v>9414</v>
      </c>
      <c r="B3099" s="545" t="s">
        <v>3700</v>
      </c>
      <c r="C3099" s="545" t="s">
        <v>216</v>
      </c>
      <c r="D3099" s="546"/>
      <c r="E3099" s="171" t="str">
        <f t="shared" si="48"/>
        <v>1900</v>
      </c>
      <c r="F3099" s="547">
        <v>0</v>
      </c>
      <c r="G3099" s="548">
        <v>0</v>
      </c>
      <c r="H3099" s="547">
        <v>0</v>
      </c>
      <c r="I3099" s="545" t="s">
        <v>12702</v>
      </c>
      <c r="J3099" s="545"/>
      <c r="K3099" s="545" t="s">
        <v>13413</v>
      </c>
      <c r="L3099" s="545" t="s">
        <v>13413</v>
      </c>
      <c r="M3099" s="548" t="s">
        <v>13758</v>
      </c>
      <c r="N3099" s="545" t="s">
        <v>13413</v>
      </c>
      <c r="O3099" s="545" t="s">
        <v>16625</v>
      </c>
      <c r="P3099" s="549">
        <v>3330</v>
      </c>
      <c r="Q3099" s="549">
        <v>1</v>
      </c>
      <c r="R3099" s="549">
        <v>27</v>
      </c>
      <c r="S3099" s="548"/>
      <c r="T3099" s="548"/>
      <c r="U3099" s="99"/>
    </row>
    <row r="3100" spans="1:21" ht="19.5" customHeight="1">
      <c r="A3100" s="545">
        <v>9415</v>
      </c>
      <c r="B3100" s="545" t="s">
        <v>3698</v>
      </c>
      <c r="C3100" s="545" t="s">
        <v>216</v>
      </c>
      <c r="D3100" s="546"/>
      <c r="E3100" s="171" t="str">
        <f t="shared" si="48"/>
        <v>1900</v>
      </c>
      <c r="F3100" s="547">
        <v>0</v>
      </c>
      <c r="G3100" s="548">
        <v>0</v>
      </c>
      <c r="H3100" s="547">
        <v>0</v>
      </c>
      <c r="I3100" s="545" t="s">
        <v>12702</v>
      </c>
      <c r="J3100" s="545"/>
      <c r="K3100" s="545" t="s">
        <v>13413</v>
      </c>
      <c r="L3100" s="545" t="s">
        <v>13413</v>
      </c>
      <c r="M3100" s="548" t="s">
        <v>13758</v>
      </c>
      <c r="N3100" s="545" t="s">
        <v>13413</v>
      </c>
      <c r="O3100" s="545" t="s">
        <v>16626</v>
      </c>
      <c r="P3100" s="549">
        <v>3331</v>
      </c>
      <c r="Q3100" s="549">
        <v>1</v>
      </c>
      <c r="R3100" s="549">
        <v>27</v>
      </c>
      <c r="S3100" s="548"/>
      <c r="T3100" s="548"/>
      <c r="U3100" s="99"/>
    </row>
    <row r="3101" spans="1:21" ht="19.5" customHeight="1">
      <c r="A3101" s="545">
        <v>9417</v>
      </c>
      <c r="B3101" s="545" t="s">
        <v>11036</v>
      </c>
      <c r="C3101" s="545" t="s">
        <v>216</v>
      </c>
      <c r="D3101" s="546"/>
      <c r="E3101" s="171" t="str">
        <f t="shared" si="48"/>
        <v>1900</v>
      </c>
      <c r="F3101" s="547">
        <v>0</v>
      </c>
      <c r="G3101" s="548">
        <v>0</v>
      </c>
      <c r="H3101" s="547">
        <v>0</v>
      </c>
      <c r="I3101" s="545" t="s">
        <v>12674</v>
      </c>
      <c r="J3101" s="545"/>
      <c r="K3101" s="545" t="s">
        <v>13413</v>
      </c>
      <c r="L3101" s="545" t="s">
        <v>16627</v>
      </c>
      <c r="M3101" s="548" t="s">
        <v>13758</v>
      </c>
      <c r="N3101" s="545" t="s">
        <v>13413</v>
      </c>
      <c r="O3101" s="545" t="s">
        <v>16628</v>
      </c>
      <c r="P3101" s="549">
        <v>3332</v>
      </c>
      <c r="Q3101" s="549">
        <v>1</v>
      </c>
      <c r="R3101" s="549">
        <v>5</v>
      </c>
      <c r="S3101" s="548"/>
      <c r="T3101" s="548"/>
      <c r="U3101" s="99"/>
    </row>
    <row r="3102" spans="1:21" ht="19.5" customHeight="1">
      <c r="A3102" s="545">
        <v>9418</v>
      </c>
      <c r="B3102" s="545" t="s">
        <v>11035</v>
      </c>
      <c r="C3102" s="545" t="s">
        <v>216</v>
      </c>
      <c r="D3102" s="546"/>
      <c r="E3102" s="171" t="str">
        <f t="shared" si="48"/>
        <v>1900</v>
      </c>
      <c r="F3102" s="547">
        <v>0</v>
      </c>
      <c r="G3102" s="548">
        <v>0</v>
      </c>
      <c r="H3102" s="547">
        <v>0</v>
      </c>
      <c r="I3102" s="545" t="s">
        <v>12674</v>
      </c>
      <c r="J3102" s="545"/>
      <c r="K3102" s="545" t="s">
        <v>13413</v>
      </c>
      <c r="L3102" s="545" t="s">
        <v>16627</v>
      </c>
      <c r="M3102" s="548" t="s">
        <v>13758</v>
      </c>
      <c r="N3102" s="545" t="s">
        <v>13413</v>
      </c>
      <c r="O3102" s="545" t="s">
        <v>16629</v>
      </c>
      <c r="P3102" s="549">
        <v>3333</v>
      </c>
      <c r="Q3102" s="549">
        <v>1</v>
      </c>
      <c r="R3102" s="549">
        <v>5</v>
      </c>
      <c r="S3102" s="548"/>
      <c r="T3102" s="548"/>
      <c r="U3102" s="99"/>
    </row>
    <row r="3103" spans="1:21" ht="19.5" customHeight="1">
      <c r="A3103" s="545">
        <v>9419</v>
      </c>
      <c r="B3103" s="545" t="s">
        <v>11034</v>
      </c>
      <c r="C3103" s="545" t="s">
        <v>216</v>
      </c>
      <c r="D3103" s="546">
        <v>44593</v>
      </c>
      <c r="E3103" s="171" t="str">
        <f t="shared" si="48"/>
        <v>2022</v>
      </c>
      <c r="F3103" s="547">
        <v>40496</v>
      </c>
      <c r="G3103" s="548">
        <v>0.19</v>
      </c>
      <c r="H3103" s="547">
        <v>34030.25</v>
      </c>
      <c r="I3103" s="545" t="s">
        <v>12674</v>
      </c>
      <c r="J3103" s="545" t="s">
        <v>13297</v>
      </c>
      <c r="K3103" s="545" t="s">
        <v>13413</v>
      </c>
      <c r="L3103" s="545" t="s">
        <v>16627</v>
      </c>
      <c r="M3103" s="548" t="s">
        <v>13758</v>
      </c>
      <c r="N3103" s="545" t="s">
        <v>13413</v>
      </c>
      <c r="O3103" s="545" t="s">
        <v>16630</v>
      </c>
      <c r="P3103" s="549">
        <v>3334</v>
      </c>
      <c r="Q3103" s="549">
        <v>1</v>
      </c>
      <c r="R3103" s="549">
        <v>5</v>
      </c>
      <c r="S3103" s="548">
        <v>2257</v>
      </c>
      <c r="T3103" s="548"/>
      <c r="U3103" s="99"/>
    </row>
    <row r="3104" spans="1:21" ht="19.5" customHeight="1">
      <c r="A3104" s="545">
        <v>9420</v>
      </c>
      <c r="B3104" s="545" t="s">
        <v>8280</v>
      </c>
      <c r="C3104" s="545" t="s">
        <v>216</v>
      </c>
      <c r="D3104" s="546">
        <v>46052</v>
      </c>
      <c r="E3104" s="171" t="str">
        <f t="shared" si="48"/>
        <v>2026</v>
      </c>
      <c r="F3104" s="547">
        <v>45429</v>
      </c>
      <c r="G3104" s="548">
        <v>0.19</v>
      </c>
      <c r="H3104" s="547">
        <v>38175.629999999997</v>
      </c>
      <c r="I3104" s="545" t="s">
        <v>12674</v>
      </c>
      <c r="J3104" s="545" t="s">
        <v>13307</v>
      </c>
      <c r="K3104" s="545" t="s">
        <v>13413</v>
      </c>
      <c r="L3104" s="545" t="s">
        <v>16627</v>
      </c>
      <c r="M3104" s="548" t="s">
        <v>13758</v>
      </c>
      <c r="N3104" s="545" t="s">
        <v>13413</v>
      </c>
      <c r="O3104" s="545" t="s">
        <v>16631</v>
      </c>
      <c r="P3104" s="549">
        <v>3335</v>
      </c>
      <c r="Q3104" s="549">
        <v>1</v>
      </c>
      <c r="R3104" s="549">
        <v>5</v>
      </c>
      <c r="S3104" s="548">
        <v>2228</v>
      </c>
      <c r="T3104" s="548"/>
      <c r="U3104" s="99"/>
    </row>
    <row r="3105" spans="1:21" ht="19.5" customHeight="1">
      <c r="A3105" s="545">
        <v>9421</v>
      </c>
      <c r="B3105" s="545" t="s">
        <v>8279</v>
      </c>
      <c r="C3105" s="545" t="s">
        <v>216</v>
      </c>
      <c r="D3105" s="546">
        <v>44593</v>
      </c>
      <c r="E3105" s="171" t="str">
        <f t="shared" si="48"/>
        <v>2022</v>
      </c>
      <c r="F3105" s="547">
        <v>52851.01</v>
      </c>
      <c r="G3105" s="548">
        <v>0.19</v>
      </c>
      <c r="H3105" s="547">
        <v>44412.61</v>
      </c>
      <c r="I3105" s="545" t="s">
        <v>12674</v>
      </c>
      <c r="J3105" s="545" t="s">
        <v>13297</v>
      </c>
      <c r="K3105" s="545" t="s">
        <v>13413</v>
      </c>
      <c r="L3105" s="545" t="s">
        <v>16627</v>
      </c>
      <c r="M3105" s="548" t="s">
        <v>13758</v>
      </c>
      <c r="N3105" s="545" t="s">
        <v>13413</v>
      </c>
      <c r="O3105" s="545" t="s">
        <v>16632</v>
      </c>
      <c r="P3105" s="549">
        <v>3336</v>
      </c>
      <c r="Q3105" s="549">
        <v>1</v>
      </c>
      <c r="R3105" s="549">
        <v>5</v>
      </c>
      <c r="S3105" s="548">
        <v>2257</v>
      </c>
      <c r="T3105" s="548"/>
      <c r="U3105" s="99"/>
    </row>
    <row r="3106" spans="1:21" ht="19.5" customHeight="1">
      <c r="A3106" s="545">
        <v>9422</v>
      </c>
      <c r="B3106" s="545" t="s">
        <v>11033</v>
      </c>
      <c r="C3106" s="545" t="s">
        <v>216</v>
      </c>
      <c r="D3106" s="546"/>
      <c r="E3106" s="171" t="str">
        <f t="shared" si="48"/>
        <v>1900</v>
      </c>
      <c r="F3106" s="547">
        <v>0</v>
      </c>
      <c r="G3106" s="548">
        <v>0</v>
      </c>
      <c r="H3106" s="547">
        <v>0</v>
      </c>
      <c r="I3106" s="545" t="s">
        <v>12661</v>
      </c>
      <c r="J3106" s="545"/>
      <c r="K3106" s="545" t="s">
        <v>13413</v>
      </c>
      <c r="L3106" s="545" t="s">
        <v>13906</v>
      </c>
      <c r="M3106" s="548" t="s">
        <v>13758</v>
      </c>
      <c r="N3106" s="545" t="s">
        <v>13413</v>
      </c>
      <c r="O3106" s="545" t="s">
        <v>16633</v>
      </c>
      <c r="P3106" s="549">
        <v>3337</v>
      </c>
      <c r="Q3106" s="549">
        <v>1</v>
      </c>
      <c r="R3106" s="549">
        <v>89</v>
      </c>
      <c r="S3106" s="548"/>
      <c r="T3106" s="548"/>
      <c r="U3106" s="99"/>
    </row>
    <row r="3107" spans="1:21" ht="19.5" customHeight="1">
      <c r="A3107" s="545">
        <v>9423</v>
      </c>
      <c r="B3107" s="545" t="s">
        <v>6743</v>
      </c>
      <c r="C3107" s="545" t="s">
        <v>216</v>
      </c>
      <c r="D3107" s="546">
        <v>45708</v>
      </c>
      <c r="E3107" s="171" t="str">
        <f t="shared" si="48"/>
        <v>2025</v>
      </c>
      <c r="F3107" s="547">
        <v>118915.66</v>
      </c>
      <c r="G3107" s="548">
        <v>0.19</v>
      </c>
      <c r="H3107" s="547">
        <v>99929.13</v>
      </c>
      <c r="I3107" s="545" t="s">
        <v>12743</v>
      </c>
      <c r="J3107" s="545" t="s">
        <v>13307</v>
      </c>
      <c r="K3107" s="545" t="s">
        <v>16634</v>
      </c>
      <c r="L3107" s="545" t="s">
        <v>16635</v>
      </c>
      <c r="M3107" s="548" t="s">
        <v>13758</v>
      </c>
      <c r="N3107" s="545" t="s">
        <v>13413</v>
      </c>
      <c r="O3107" s="545" t="s">
        <v>16636</v>
      </c>
      <c r="P3107" s="549">
        <v>3338</v>
      </c>
      <c r="Q3107" s="549">
        <v>1</v>
      </c>
      <c r="R3107" s="549">
        <v>66</v>
      </c>
      <c r="S3107" s="548">
        <v>2228</v>
      </c>
      <c r="T3107" s="548"/>
      <c r="U3107" s="99"/>
    </row>
    <row r="3108" spans="1:21" ht="19.5" customHeight="1">
      <c r="A3108" s="545">
        <v>9424</v>
      </c>
      <c r="B3108" s="545" t="s">
        <v>6355</v>
      </c>
      <c r="C3108" s="545" t="s">
        <v>216</v>
      </c>
      <c r="D3108" s="546">
        <v>45708</v>
      </c>
      <c r="E3108" s="171" t="str">
        <f t="shared" si="48"/>
        <v>2025</v>
      </c>
      <c r="F3108" s="547">
        <v>131518.51</v>
      </c>
      <c r="G3108" s="548">
        <v>0.19</v>
      </c>
      <c r="H3108" s="547">
        <v>110519.75</v>
      </c>
      <c r="I3108" s="545" t="s">
        <v>12743</v>
      </c>
      <c r="J3108" s="545" t="s">
        <v>13307</v>
      </c>
      <c r="K3108" s="545" t="s">
        <v>16637</v>
      </c>
      <c r="L3108" s="545" t="s">
        <v>16638</v>
      </c>
      <c r="M3108" s="548" t="s">
        <v>13758</v>
      </c>
      <c r="N3108" s="545" t="s">
        <v>13413</v>
      </c>
      <c r="O3108" s="545" t="s">
        <v>16639</v>
      </c>
      <c r="P3108" s="549">
        <v>3339</v>
      </c>
      <c r="Q3108" s="549">
        <v>1</v>
      </c>
      <c r="R3108" s="549">
        <v>66</v>
      </c>
      <c r="S3108" s="548">
        <v>2228</v>
      </c>
      <c r="T3108" s="548"/>
      <c r="U3108" s="99"/>
    </row>
    <row r="3109" spans="1:21" ht="19.5" customHeight="1">
      <c r="A3109" s="545">
        <v>9425</v>
      </c>
      <c r="B3109" s="545" t="s">
        <v>22194</v>
      </c>
      <c r="C3109" s="545" t="s">
        <v>216</v>
      </c>
      <c r="D3109" s="546">
        <v>46052</v>
      </c>
      <c r="E3109" s="171" t="str">
        <f t="shared" si="48"/>
        <v>2026</v>
      </c>
      <c r="F3109" s="547">
        <v>141083</v>
      </c>
      <c r="G3109" s="548">
        <v>0.19</v>
      </c>
      <c r="H3109" s="547">
        <v>118557.14</v>
      </c>
      <c r="I3109" s="545" t="s">
        <v>12743</v>
      </c>
      <c r="J3109" s="545" t="s">
        <v>13307</v>
      </c>
      <c r="K3109" s="545" t="s">
        <v>16640</v>
      </c>
      <c r="L3109" s="545" t="s">
        <v>16638</v>
      </c>
      <c r="M3109" s="548" t="s">
        <v>13758</v>
      </c>
      <c r="N3109" s="545" t="s">
        <v>13413</v>
      </c>
      <c r="O3109" s="545" t="s">
        <v>16641</v>
      </c>
      <c r="P3109" s="549">
        <v>3340</v>
      </c>
      <c r="Q3109" s="549">
        <v>1</v>
      </c>
      <c r="R3109" s="549">
        <v>66</v>
      </c>
      <c r="S3109" s="548">
        <v>2228</v>
      </c>
      <c r="T3109" s="548"/>
      <c r="U3109" s="99"/>
    </row>
    <row r="3110" spans="1:21" ht="19.5" customHeight="1">
      <c r="A3110" s="545">
        <v>9426</v>
      </c>
      <c r="B3110" s="545" t="s">
        <v>22195</v>
      </c>
      <c r="C3110" s="545" t="s">
        <v>216</v>
      </c>
      <c r="D3110" s="546">
        <v>46052</v>
      </c>
      <c r="E3110" s="171" t="str">
        <f t="shared" si="48"/>
        <v>2026</v>
      </c>
      <c r="F3110" s="547">
        <v>186116</v>
      </c>
      <c r="G3110" s="548">
        <v>0.19</v>
      </c>
      <c r="H3110" s="547">
        <v>156400</v>
      </c>
      <c r="I3110" s="545" t="s">
        <v>12743</v>
      </c>
      <c r="J3110" s="545" t="s">
        <v>13307</v>
      </c>
      <c r="K3110" s="545" t="s">
        <v>16642</v>
      </c>
      <c r="L3110" s="545" t="s">
        <v>16638</v>
      </c>
      <c r="M3110" s="548" t="s">
        <v>13758</v>
      </c>
      <c r="N3110" s="545" t="s">
        <v>13413</v>
      </c>
      <c r="O3110" s="545" t="s">
        <v>16643</v>
      </c>
      <c r="P3110" s="549">
        <v>3341</v>
      </c>
      <c r="Q3110" s="549">
        <v>1</v>
      </c>
      <c r="R3110" s="549">
        <v>66</v>
      </c>
      <c r="S3110" s="548">
        <v>2228</v>
      </c>
      <c r="T3110" s="548"/>
      <c r="U3110" s="99"/>
    </row>
    <row r="3111" spans="1:21" ht="19.5" customHeight="1">
      <c r="A3111" s="545">
        <v>9427</v>
      </c>
      <c r="B3111" s="545" t="s">
        <v>7057</v>
      </c>
      <c r="C3111" s="545" t="s">
        <v>216</v>
      </c>
      <c r="D3111" s="546">
        <v>44987</v>
      </c>
      <c r="E3111" s="171" t="str">
        <f t="shared" si="48"/>
        <v>2023</v>
      </c>
      <c r="F3111" s="547">
        <v>228492</v>
      </c>
      <c r="G3111" s="548">
        <v>0.19</v>
      </c>
      <c r="H3111" s="547">
        <v>192010.08</v>
      </c>
      <c r="I3111" s="545" t="s">
        <v>12743</v>
      </c>
      <c r="J3111" s="545" t="s">
        <v>13296</v>
      </c>
      <c r="K3111" s="545" t="s">
        <v>16644</v>
      </c>
      <c r="L3111" s="545" t="s">
        <v>16638</v>
      </c>
      <c r="M3111" s="548" t="s">
        <v>13758</v>
      </c>
      <c r="N3111" s="545" t="s">
        <v>13413</v>
      </c>
      <c r="O3111" s="545" t="s">
        <v>16645</v>
      </c>
      <c r="P3111" s="549">
        <v>3342</v>
      </c>
      <c r="Q3111" s="549">
        <v>1</v>
      </c>
      <c r="R3111" s="549">
        <v>66</v>
      </c>
      <c r="S3111" s="548">
        <v>2218</v>
      </c>
      <c r="T3111" s="548"/>
      <c r="U3111" s="99"/>
    </row>
    <row r="3112" spans="1:21" ht="19.5" customHeight="1">
      <c r="A3112" s="545">
        <v>9428</v>
      </c>
      <c r="B3112" s="545" t="s">
        <v>6076</v>
      </c>
      <c r="C3112" s="545" t="s">
        <v>216</v>
      </c>
      <c r="D3112" s="546">
        <v>46052</v>
      </c>
      <c r="E3112" s="171" t="str">
        <f t="shared" si="48"/>
        <v>2026</v>
      </c>
      <c r="F3112" s="547">
        <v>270248</v>
      </c>
      <c r="G3112" s="548">
        <v>0.19</v>
      </c>
      <c r="H3112" s="547">
        <v>227099.16</v>
      </c>
      <c r="I3112" s="545" t="s">
        <v>12743</v>
      </c>
      <c r="J3112" s="545" t="s">
        <v>13307</v>
      </c>
      <c r="K3112" s="545" t="s">
        <v>16646</v>
      </c>
      <c r="L3112" s="545" t="s">
        <v>16638</v>
      </c>
      <c r="M3112" s="548" t="s">
        <v>13758</v>
      </c>
      <c r="N3112" s="545" t="s">
        <v>13413</v>
      </c>
      <c r="O3112" s="545" t="s">
        <v>16647</v>
      </c>
      <c r="P3112" s="549">
        <v>3343</v>
      </c>
      <c r="Q3112" s="549">
        <v>1</v>
      </c>
      <c r="R3112" s="549">
        <v>66</v>
      </c>
      <c r="S3112" s="548">
        <v>2228</v>
      </c>
      <c r="T3112" s="548"/>
      <c r="U3112" s="99"/>
    </row>
    <row r="3113" spans="1:21" ht="19.5" customHeight="1">
      <c r="A3113" s="545">
        <v>9429</v>
      </c>
      <c r="B3113" s="545" t="s">
        <v>11032</v>
      </c>
      <c r="C3113" s="545" t="s">
        <v>216</v>
      </c>
      <c r="D3113" s="546"/>
      <c r="E3113" s="171" t="str">
        <f t="shared" si="48"/>
        <v>1900</v>
      </c>
      <c r="F3113" s="547">
        <v>0</v>
      </c>
      <c r="G3113" s="548">
        <v>0</v>
      </c>
      <c r="H3113" s="547">
        <v>0</v>
      </c>
      <c r="I3113" s="545" t="s">
        <v>12640</v>
      </c>
      <c r="J3113" s="545"/>
      <c r="K3113" s="545" t="s">
        <v>13413</v>
      </c>
      <c r="L3113" s="545" t="s">
        <v>16648</v>
      </c>
      <c r="M3113" s="548" t="s">
        <v>13758</v>
      </c>
      <c r="N3113" s="545" t="s">
        <v>13413</v>
      </c>
      <c r="O3113" s="545" t="s">
        <v>13413</v>
      </c>
      <c r="P3113" s="549">
        <v>3344</v>
      </c>
      <c r="Q3113" s="549">
        <v>1</v>
      </c>
      <c r="R3113" s="549">
        <v>1</v>
      </c>
      <c r="S3113" s="548"/>
      <c r="T3113" s="548"/>
      <c r="U3113" s="99"/>
    </row>
    <row r="3114" spans="1:21" ht="19.5" customHeight="1">
      <c r="A3114" s="545">
        <v>9430</v>
      </c>
      <c r="B3114" s="545" t="s">
        <v>6354</v>
      </c>
      <c r="C3114" s="545" t="s">
        <v>209</v>
      </c>
      <c r="D3114" s="546">
        <v>45708</v>
      </c>
      <c r="E3114" s="171" t="str">
        <f t="shared" si="48"/>
        <v>2025</v>
      </c>
      <c r="F3114" s="547">
        <v>14676.18</v>
      </c>
      <c r="G3114" s="548">
        <v>0.19</v>
      </c>
      <c r="H3114" s="547">
        <v>12332.93</v>
      </c>
      <c r="I3114" s="545" t="s">
        <v>12640</v>
      </c>
      <c r="J3114" s="545" t="s">
        <v>13307</v>
      </c>
      <c r="K3114" s="545" t="s">
        <v>13413</v>
      </c>
      <c r="L3114" s="545" t="s">
        <v>16649</v>
      </c>
      <c r="M3114" s="548" t="s">
        <v>13758</v>
      </c>
      <c r="N3114" s="545" t="s">
        <v>13413</v>
      </c>
      <c r="O3114" s="545" t="s">
        <v>13413</v>
      </c>
      <c r="P3114" s="549">
        <v>3345</v>
      </c>
      <c r="Q3114" s="549">
        <v>1</v>
      </c>
      <c r="R3114" s="549">
        <v>1</v>
      </c>
      <c r="S3114" s="548">
        <v>2228</v>
      </c>
      <c r="T3114" s="548"/>
      <c r="U3114" s="99"/>
    </row>
    <row r="3115" spans="1:21" ht="19.5" customHeight="1">
      <c r="A3115" s="545">
        <v>9431</v>
      </c>
      <c r="B3115" s="545" t="s">
        <v>11031</v>
      </c>
      <c r="C3115" s="545" t="s">
        <v>209</v>
      </c>
      <c r="D3115" s="546"/>
      <c r="E3115" s="171" t="str">
        <f t="shared" si="48"/>
        <v>1900</v>
      </c>
      <c r="F3115" s="547">
        <v>0</v>
      </c>
      <c r="G3115" s="548">
        <v>0</v>
      </c>
      <c r="H3115" s="547">
        <v>0</v>
      </c>
      <c r="I3115" s="545" t="s">
        <v>12640</v>
      </c>
      <c r="J3115" s="545"/>
      <c r="K3115" s="545" t="s">
        <v>13413</v>
      </c>
      <c r="L3115" s="545" t="s">
        <v>16649</v>
      </c>
      <c r="M3115" s="548" t="s">
        <v>13758</v>
      </c>
      <c r="N3115" s="545" t="s">
        <v>13413</v>
      </c>
      <c r="O3115" s="545" t="s">
        <v>13413</v>
      </c>
      <c r="P3115" s="549">
        <v>3346</v>
      </c>
      <c r="Q3115" s="549">
        <v>1</v>
      </c>
      <c r="R3115" s="549">
        <v>1</v>
      </c>
      <c r="S3115" s="548"/>
      <c r="T3115" s="548"/>
      <c r="U3115" s="99"/>
    </row>
    <row r="3116" spans="1:21" ht="19.5" customHeight="1">
      <c r="A3116" s="545">
        <v>9432</v>
      </c>
      <c r="B3116" s="545" t="s">
        <v>11030</v>
      </c>
      <c r="C3116" s="545" t="s">
        <v>209</v>
      </c>
      <c r="D3116" s="546"/>
      <c r="E3116" s="171" t="str">
        <f t="shared" si="48"/>
        <v>1900</v>
      </c>
      <c r="F3116" s="547">
        <v>0</v>
      </c>
      <c r="G3116" s="548">
        <v>0</v>
      </c>
      <c r="H3116" s="547">
        <v>0</v>
      </c>
      <c r="I3116" s="545" t="s">
        <v>12640</v>
      </c>
      <c r="J3116" s="545"/>
      <c r="K3116" s="545" t="s">
        <v>13413</v>
      </c>
      <c r="L3116" s="545" t="s">
        <v>16649</v>
      </c>
      <c r="M3116" s="548" t="s">
        <v>13758</v>
      </c>
      <c r="N3116" s="545" t="s">
        <v>13413</v>
      </c>
      <c r="O3116" s="545" t="s">
        <v>13413</v>
      </c>
      <c r="P3116" s="549">
        <v>3347</v>
      </c>
      <c r="Q3116" s="549">
        <v>1</v>
      </c>
      <c r="R3116" s="549">
        <v>1</v>
      </c>
      <c r="S3116" s="548"/>
      <c r="T3116" s="548"/>
      <c r="U3116" s="99"/>
    </row>
    <row r="3117" spans="1:21" ht="19.5" customHeight="1">
      <c r="A3117" s="545">
        <v>9433</v>
      </c>
      <c r="B3117" s="545" t="s">
        <v>11029</v>
      </c>
      <c r="C3117" s="545" t="s">
        <v>209</v>
      </c>
      <c r="D3117" s="546"/>
      <c r="E3117" s="171" t="str">
        <f t="shared" si="48"/>
        <v>1900</v>
      </c>
      <c r="F3117" s="547">
        <v>0</v>
      </c>
      <c r="G3117" s="548">
        <v>0</v>
      </c>
      <c r="H3117" s="547">
        <v>0</v>
      </c>
      <c r="I3117" s="545" t="s">
        <v>12640</v>
      </c>
      <c r="J3117" s="545"/>
      <c r="K3117" s="545" t="s">
        <v>13413</v>
      </c>
      <c r="L3117" s="545" t="s">
        <v>16649</v>
      </c>
      <c r="M3117" s="548" t="s">
        <v>13758</v>
      </c>
      <c r="N3117" s="545" t="s">
        <v>13413</v>
      </c>
      <c r="O3117" s="545" t="s">
        <v>13413</v>
      </c>
      <c r="P3117" s="549">
        <v>3348</v>
      </c>
      <c r="Q3117" s="549">
        <v>1</v>
      </c>
      <c r="R3117" s="549">
        <v>1</v>
      </c>
      <c r="S3117" s="548"/>
      <c r="T3117" s="548"/>
      <c r="U3117" s="99"/>
    </row>
    <row r="3118" spans="1:21" ht="19.5" customHeight="1">
      <c r="A3118" s="545">
        <v>9434</v>
      </c>
      <c r="B3118" s="545" t="s">
        <v>3095</v>
      </c>
      <c r="C3118" s="545" t="s">
        <v>216</v>
      </c>
      <c r="D3118" s="546"/>
      <c r="E3118" s="171" t="str">
        <f t="shared" si="48"/>
        <v>1900</v>
      </c>
      <c r="F3118" s="547">
        <v>0</v>
      </c>
      <c r="G3118" s="548">
        <v>0</v>
      </c>
      <c r="H3118" s="547">
        <v>0</v>
      </c>
      <c r="I3118" s="545" t="s">
        <v>12680</v>
      </c>
      <c r="J3118" s="545"/>
      <c r="K3118" s="545" t="s">
        <v>13413</v>
      </c>
      <c r="L3118" s="545" t="s">
        <v>13413</v>
      </c>
      <c r="M3118" s="548" t="s">
        <v>13758</v>
      </c>
      <c r="N3118" s="545" t="s">
        <v>13413</v>
      </c>
      <c r="O3118" s="545" t="s">
        <v>16650</v>
      </c>
      <c r="P3118" s="549">
        <v>3349</v>
      </c>
      <c r="Q3118" s="549">
        <v>1</v>
      </c>
      <c r="R3118" s="549">
        <v>20</v>
      </c>
      <c r="S3118" s="548"/>
      <c r="T3118" s="548"/>
      <c r="U3118" s="99"/>
    </row>
    <row r="3119" spans="1:21" ht="19.5" customHeight="1">
      <c r="A3119" s="545">
        <v>9435</v>
      </c>
      <c r="B3119" s="545" t="s">
        <v>1458</v>
      </c>
      <c r="C3119" s="545" t="s">
        <v>216</v>
      </c>
      <c r="D3119" s="546"/>
      <c r="E3119" s="171" t="str">
        <f t="shared" si="48"/>
        <v>1900</v>
      </c>
      <c r="F3119" s="547">
        <v>0</v>
      </c>
      <c r="G3119" s="548">
        <v>0</v>
      </c>
      <c r="H3119" s="547">
        <v>0</v>
      </c>
      <c r="I3119" s="545" t="s">
        <v>12704</v>
      </c>
      <c r="J3119" s="545"/>
      <c r="K3119" s="545" t="s">
        <v>13413</v>
      </c>
      <c r="L3119" s="545" t="s">
        <v>13413</v>
      </c>
      <c r="M3119" s="548" t="s">
        <v>13758</v>
      </c>
      <c r="N3119" s="545" t="s">
        <v>13413</v>
      </c>
      <c r="O3119" s="545" t="s">
        <v>16651</v>
      </c>
      <c r="P3119" s="549">
        <v>3350</v>
      </c>
      <c r="Q3119" s="549">
        <v>1</v>
      </c>
      <c r="R3119" s="549">
        <v>118</v>
      </c>
      <c r="S3119" s="548"/>
      <c r="T3119" s="548"/>
      <c r="U3119" s="99"/>
    </row>
    <row r="3120" spans="1:21" ht="19.5" customHeight="1">
      <c r="A3120" s="545">
        <v>9436</v>
      </c>
      <c r="B3120" s="545" t="s">
        <v>3058</v>
      </c>
      <c r="C3120" s="545" t="s">
        <v>216</v>
      </c>
      <c r="D3120" s="546"/>
      <c r="E3120" s="171" t="str">
        <f t="shared" si="48"/>
        <v>1900</v>
      </c>
      <c r="F3120" s="547">
        <v>0</v>
      </c>
      <c r="G3120" s="548">
        <v>0</v>
      </c>
      <c r="H3120" s="547">
        <v>0</v>
      </c>
      <c r="I3120" s="545" t="s">
        <v>12680</v>
      </c>
      <c r="J3120" s="545"/>
      <c r="K3120" s="545" t="s">
        <v>13413</v>
      </c>
      <c r="L3120" s="545" t="s">
        <v>13413</v>
      </c>
      <c r="M3120" s="548" t="s">
        <v>13758</v>
      </c>
      <c r="N3120" s="545" t="s">
        <v>13413</v>
      </c>
      <c r="O3120" s="545" t="s">
        <v>16652</v>
      </c>
      <c r="P3120" s="549">
        <v>3351</v>
      </c>
      <c r="Q3120" s="549">
        <v>1</v>
      </c>
      <c r="R3120" s="549">
        <v>20</v>
      </c>
      <c r="S3120" s="548"/>
      <c r="T3120" s="548"/>
      <c r="U3120" s="99"/>
    </row>
    <row r="3121" spans="1:21" ht="19.5" customHeight="1">
      <c r="A3121" s="545">
        <v>9437</v>
      </c>
      <c r="B3121" s="545" t="s">
        <v>3085</v>
      </c>
      <c r="C3121" s="545" t="s">
        <v>216</v>
      </c>
      <c r="D3121" s="546"/>
      <c r="E3121" s="171" t="str">
        <f t="shared" si="48"/>
        <v>1900</v>
      </c>
      <c r="F3121" s="547">
        <v>0</v>
      </c>
      <c r="G3121" s="548">
        <v>0</v>
      </c>
      <c r="H3121" s="547">
        <v>0</v>
      </c>
      <c r="I3121" s="545" t="s">
        <v>12680</v>
      </c>
      <c r="J3121" s="545"/>
      <c r="K3121" s="545" t="s">
        <v>13413</v>
      </c>
      <c r="L3121" s="545" t="s">
        <v>13413</v>
      </c>
      <c r="M3121" s="548" t="s">
        <v>13758</v>
      </c>
      <c r="N3121" s="545" t="s">
        <v>13413</v>
      </c>
      <c r="O3121" s="545" t="s">
        <v>16653</v>
      </c>
      <c r="P3121" s="549">
        <v>3352</v>
      </c>
      <c r="Q3121" s="549">
        <v>1</v>
      </c>
      <c r="R3121" s="549">
        <v>20</v>
      </c>
      <c r="S3121" s="548"/>
      <c r="T3121" s="548"/>
      <c r="U3121" s="99"/>
    </row>
    <row r="3122" spans="1:21" ht="19.5" customHeight="1">
      <c r="A3122" s="545">
        <v>9438</v>
      </c>
      <c r="B3122" s="545" t="s">
        <v>3092</v>
      </c>
      <c r="C3122" s="545" t="s">
        <v>216</v>
      </c>
      <c r="D3122" s="546"/>
      <c r="E3122" s="171" t="str">
        <f t="shared" si="48"/>
        <v>1900</v>
      </c>
      <c r="F3122" s="547">
        <v>0</v>
      </c>
      <c r="G3122" s="548">
        <v>0</v>
      </c>
      <c r="H3122" s="547">
        <v>0</v>
      </c>
      <c r="I3122" s="545" t="s">
        <v>12680</v>
      </c>
      <c r="J3122" s="545"/>
      <c r="K3122" s="545" t="s">
        <v>13413</v>
      </c>
      <c r="L3122" s="545" t="s">
        <v>13413</v>
      </c>
      <c r="M3122" s="548" t="s">
        <v>13758</v>
      </c>
      <c r="N3122" s="545" t="s">
        <v>13413</v>
      </c>
      <c r="O3122" s="545" t="s">
        <v>16654</v>
      </c>
      <c r="P3122" s="549">
        <v>3353</v>
      </c>
      <c r="Q3122" s="549">
        <v>1</v>
      </c>
      <c r="R3122" s="549">
        <v>20</v>
      </c>
      <c r="S3122" s="548"/>
      <c r="T3122" s="548"/>
      <c r="U3122" s="99"/>
    </row>
    <row r="3123" spans="1:21" ht="19.5" customHeight="1">
      <c r="A3123" s="545">
        <v>9439</v>
      </c>
      <c r="B3123" s="545" t="s">
        <v>3091</v>
      </c>
      <c r="C3123" s="545" t="s">
        <v>216</v>
      </c>
      <c r="D3123" s="546">
        <v>46052</v>
      </c>
      <c r="E3123" s="171" t="str">
        <f t="shared" si="48"/>
        <v>2026</v>
      </c>
      <c r="F3123" s="547">
        <v>4595</v>
      </c>
      <c r="G3123" s="548">
        <v>0.19</v>
      </c>
      <c r="H3123" s="547">
        <v>3861.34</v>
      </c>
      <c r="I3123" s="545" t="s">
        <v>12680</v>
      </c>
      <c r="J3123" s="545" t="s">
        <v>13307</v>
      </c>
      <c r="K3123" s="545" t="s">
        <v>13413</v>
      </c>
      <c r="L3123" s="545" t="s">
        <v>13413</v>
      </c>
      <c r="M3123" s="548" t="s">
        <v>13758</v>
      </c>
      <c r="N3123" s="545" t="s">
        <v>13413</v>
      </c>
      <c r="O3123" s="545" t="s">
        <v>16655</v>
      </c>
      <c r="P3123" s="549">
        <v>3354</v>
      </c>
      <c r="Q3123" s="549">
        <v>1</v>
      </c>
      <c r="R3123" s="549">
        <v>20</v>
      </c>
      <c r="S3123" s="548">
        <v>2228</v>
      </c>
      <c r="T3123" s="548"/>
      <c r="U3123" s="99"/>
    </row>
    <row r="3124" spans="1:21" ht="19.5" customHeight="1">
      <c r="A3124" s="545">
        <v>9440</v>
      </c>
      <c r="B3124" s="545" t="s">
        <v>3093</v>
      </c>
      <c r="C3124" s="545" t="s">
        <v>216</v>
      </c>
      <c r="D3124" s="546">
        <v>44106</v>
      </c>
      <c r="E3124" s="171" t="str">
        <f t="shared" si="48"/>
        <v>2020</v>
      </c>
      <c r="F3124" s="547">
        <v>3690</v>
      </c>
      <c r="G3124" s="548">
        <v>0.19</v>
      </c>
      <c r="H3124" s="547">
        <v>3100.84</v>
      </c>
      <c r="I3124" s="545" t="s">
        <v>12680</v>
      </c>
      <c r="J3124" s="545" t="s">
        <v>13301</v>
      </c>
      <c r="K3124" s="545" t="s">
        <v>13413</v>
      </c>
      <c r="L3124" s="545" t="s">
        <v>13413</v>
      </c>
      <c r="M3124" s="548" t="s">
        <v>13758</v>
      </c>
      <c r="N3124" s="545" t="s">
        <v>13413</v>
      </c>
      <c r="O3124" s="545" t="s">
        <v>16656</v>
      </c>
      <c r="P3124" s="549">
        <v>3355</v>
      </c>
      <c r="Q3124" s="549">
        <v>1</v>
      </c>
      <c r="R3124" s="549">
        <v>20</v>
      </c>
      <c r="S3124" s="548">
        <v>2221</v>
      </c>
      <c r="T3124" s="548"/>
      <c r="U3124" s="99"/>
    </row>
    <row r="3125" spans="1:21" ht="19.5" customHeight="1">
      <c r="A3125" s="545">
        <v>9441</v>
      </c>
      <c r="B3125" s="545" t="s">
        <v>3088</v>
      </c>
      <c r="C3125" s="545" t="s">
        <v>216</v>
      </c>
      <c r="D3125" s="546"/>
      <c r="E3125" s="171" t="str">
        <f t="shared" si="48"/>
        <v>1900</v>
      </c>
      <c r="F3125" s="547">
        <v>0</v>
      </c>
      <c r="G3125" s="548">
        <v>0</v>
      </c>
      <c r="H3125" s="547">
        <v>0</v>
      </c>
      <c r="I3125" s="545" t="s">
        <v>12689</v>
      </c>
      <c r="J3125" s="545"/>
      <c r="K3125" s="545" t="s">
        <v>13413</v>
      </c>
      <c r="L3125" s="545" t="s">
        <v>15473</v>
      </c>
      <c r="M3125" s="548" t="s">
        <v>13758</v>
      </c>
      <c r="N3125" s="545" t="s">
        <v>13413</v>
      </c>
      <c r="O3125" s="545" t="s">
        <v>16657</v>
      </c>
      <c r="P3125" s="549">
        <v>3356</v>
      </c>
      <c r="Q3125" s="549">
        <v>1</v>
      </c>
      <c r="R3125" s="549">
        <v>156</v>
      </c>
      <c r="S3125" s="548"/>
      <c r="T3125" s="548"/>
      <c r="U3125" s="99"/>
    </row>
    <row r="3126" spans="1:21" ht="19.5" customHeight="1">
      <c r="A3126" s="545">
        <v>9442</v>
      </c>
      <c r="B3126" s="545" t="s">
        <v>11028</v>
      </c>
      <c r="C3126" s="545" t="s">
        <v>216</v>
      </c>
      <c r="D3126" s="546"/>
      <c r="E3126" s="171" t="str">
        <f t="shared" si="48"/>
        <v>1900</v>
      </c>
      <c r="F3126" s="547">
        <v>0</v>
      </c>
      <c r="G3126" s="548">
        <v>0</v>
      </c>
      <c r="H3126" s="547">
        <v>0</v>
      </c>
      <c r="I3126" s="545" t="s">
        <v>12680</v>
      </c>
      <c r="J3126" s="545"/>
      <c r="K3126" s="545" t="s">
        <v>13413</v>
      </c>
      <c r="L3126" s="545" t="s">
        <v>13413</v>
      </c>
      <c r="M3126" s="548" t="s">
        <v>13758</v>
      </c>
      <c r="N3126" s="545" t="s">
        <v>13413</v>
      </c>
      <c r="O3126" s="545" t="s">
        <v>16658</v>
      </c>
      <c r="P3126" s="549">
        <v>3357</v>
      </c>
      <c r="Q3126" s="549">
        <v>1</v>
      </c>
      <c r="R3126" s="549">
        <v>20</v>
      </c>
      <c r="S3126" s="548"/>
      <c r="T3126" s="548"/>
      <c r="U3126" s="99"/>
    </row>
    <row r="3127" spans="1:21" ht="19.5" customHeight="1">
      <c r="A3127" s="545">
        <v>9443</v>
      </c>
      <c r="B3127" s="545" t="s">
        <v>11027</v>
      </c>
      <c r="C3127" s="545" t="s">
        <v>216</v>
      </c>
      <c r="D3127" s="546"/>
      <c r="E3127" s="171" t="str">
        <f t="shared" si="48"/>
        <v>1900</v>
      </c>
      <c r="F3127" s="547">
        <v>0</v>
      </c>
      <c r="G3127" s="548">
        <v>0</v>
      </c>
      <c r="H3127" s="547">
        <v>0</v>
      </c>
      <c r="I3127" s="545" t="s">
        <v>12680</v>
      </c>
      <c r="J3127" s="545"/>
      <c r="K3127" s="545" t="s">
        <v>13413</v>
      </c>
      <c r="L3127" s="545" t="s">
        <v>13413</v>
      </c>
      <c r="M3127" s="548" t="s">
        <v>13758</v>
      </c>
      <c r="N3127" s="545" t="s">
        <v>13413</v>
      </c>
      <c r="O3127" s="545" t="s">
        <v>16659</v>
      </c>
      <c r="P3127" s="549">
        <v>3358</v>
      </c>
      <c r="Q3127" s="549">
        <v>1</v>
      </c>
      <c r="R3127" s="549">
        <v>20</v>
      </c>
      <c r="S3127" s="548"/>
      <c r="T3127" s="548"/>
      <c r="U3127" s="99"/>
    </row>
    <row r="3128" spans="1:21" ht="19.5" customHeight="1">
      <c r="A3128" s="545">
        <v>9446</v>
      </c>
      <c r="B3128" s="545" t="s">
        <v>11026</v>
      </c>
      <c r="C3128" s="545" t="s">
        <v>216</v>
      </c>
      <c r="D3128" s="546"/>
      <c r="E3128" s="171" t="str">
        <f t="shared" si="48"/>
        <v>1900</v>
      </c>
      <c r="F3128" s="547">
        <v>0</v>
      </c>
      <c r="G3128" s="548">
        <v>0</v>
      </c>
      <c r="H3128" s="547">
        <v>0</v>
      </c>
      <c r="I3128" s="545" t="s">
        <v>12695</v>
      </c>
      <c r="J3128" s="545"/>
      <c r="K3128" s="545" t="s">
        <v>13413</v>
      </c>
      <c r="L3128" s="545" t="s">
        <v>16660</v>
      </c>
      <c r="M3128" s="548" t="s">
        <v>13758</v>
      </c>
      <c r="N3128" s="545" t="s">
        <v>13413</v>
      </c>
      <c r="O3128" s="545" t="s">
        <v>16661</v>
      </c>
      <c r="P3128" s="549">
        <v>3359</v>
      </c>
      <c r="Q3128" s="549">
        <v>1</v>
      </c>
      <c r="R3128" s="549">
        <v>103</v>
      </c>
      <c r="S3128" s="548"/>
      <c r="T3128" s="548"/>
      <c r="U3128" s="99"/>
    </row>
    <row r="3129" spans="1:21" ht="19.5" customHeight="1">
      <c r="A3129" s="545">
        <v>9448</v>
      </c>
      <c r="B3129" s="545" t="s">
        <v>677</v>
      </c>
      <c r="C3129" s="545" t="s">
        <v>221</v>
      </c>
      <c r="D3129" s="546"/>
      <c r="E3129" s="171" t="str">
        <f t="shared" si="48"/>
        <v>1900</v>
      </c>
      <c r="F3129" s="547">
        <v>0</v>
      </c>
      <c r="G3129" s="548">
        <v>0</v>
      </c>
      <c r="H3129" s="547">
        <v>0</v>
      </c>
      <c r="I3129" s="545" t="s">
        <v>12643</v>
      </c>
      <c r="J3129" s="545"/>
      <c r="K3129" s="545" t="s">
        <v>13413</v>
      </c>
      <c r="L3129" s="545" t="s">
        <v>13413</v>
      </c>
      <c r="M3129" s="548" t="s">
        <v>13758</v>
      </c>
      <c r="N3129" s="545" t="s">
        <v>13413</v>
      </c>
      <c r="O3129" s="545" t="s">
        <v>13987</v>
      </c>
      <c r="P3129" s="549">
        <v>3360</v>
      </c>
      <c r="Q3129" s="549">
        <v>1</v>
      </c>
      <c r="R3129" s="549">
        <v>6</v>
      </c>
      <c r="S3129" s="548"/>
      <c r="T3129" s="548"/>
      <c r="U3129" s="99"/>
    </row>
    <row r="3130" spans="1:21" ht="19.5" customHeight="1">
      <c r="A3130" s="545">
        <v>9449</v>
      </c>
      <c r="B3130" s="545" t="s">
        <v>11025</v>
      </c>
      <c r="C3130" s="545" t="s">
        <v>216</v>
      </c>
      <c r="D3130" s="546"/>
      <c r="E3130" s="171" t="str">
        <f t="shared" si="48"/>
        <v>1900</v>
      </c>
      <c r="F3130" s="547">
        <v>0</v>
      </c>
      <c r="G3130" s="548">
        <v>0</v>
      </c>
      <c r="H3130" s="547">
        <v>0</v>
      </c>
      <c r="I3130" s="545" t="s">
        <v>12656</v>
      </c>
      <c r="J3130" s="545"/>
      <c r="K3130" s="545" t="s">
        <v>13413</v>
      </c>
      <c r="L3130" s="545" t="s">
        <v>16662</v>
      </c>
      <c r="M3130" s="548" t="s">
        <v>13758</v>
      </c>
      <c r="N3130" s="545" t="s">
        <v>13413</v>
      </c>
      <c r="O3130" s="545" t="s">
        <v>14270</v>
      </c>
      <c r="P3130" s="549">
        <v>3361</v>
      </c>
      <c r="Q3130" s="549">
        <v>1</v>
      </c>
      <c r="R3130" s="549">
        <v>119</v>
      </c>
      <c r="S3130" s="548"/>
      <c r="T3130" s="548"/>
      <c r="U3130" s="99"/>
    </row>
    <row r="3131" spans="1:21" ht="19.5" customHeight="1">
      <c r="A3131" s="545">
        <v>9450</v>
      </c>
      <c r="B3131" s="545" t="s">
        <v>11024</v>
      </c>
      <c r="C3131" s="545" t="s">
        <v>216</v>
      </c>
      <c r="D3131" s="546"/>
      <c r="E3131" s="171" t="str">
        <f t="shared" si="48"/>
        <v>1900</v>
      </c>
      <c r="F3131" s="547">
        <v>0</v>
      </c>
      <c r="G3131" s="548">
        <v>0</v>
      </c>
      <c r="H3131" s="547">
        <v>0</v>
      </c>
      <c r="I3131" s="545" t="s">
        <v>12656</v>
      </c>
      <c r="J3131" s="545"/>
      <c r="K3131" s="545" t="s">
        <v>13413</v>
      </c>
      <c r="L3131" s="545" t="s">
        <v>13413</v>
      </c>
      <c r="M3131" s="548" t="s">
        <v>13758</v>
      </c>
      <c r="N3131" s="545" t="s">
        <v>13413</v>
      </c>
      <c r="O3131" s="545" t="s">
        <v>16663</v>
      </c>
      <c r="P3131" s="549">
        <v>3362</v>
      </c>
      <c r="Q3131" s="549">
        <v>1</v>
      </c>
      <c r="R3131" s="549">
        <v>119</v>
      </c>
      <c r="S3131" s="548"/>
      <c r="T3131" s="548"/>
      <c r="U3131" s="99"/>
    </row>
    <row r="3132" spans="1:21" ht="19.5" customHeight="1">
      <c r="A3132" s="545">
        <v>9451</v>
      </c>
      <c r="B3132" s="545" t="s">
        <v>11023</v>
      </c>
      <c r="C3132" s="545" t="s">
        <v>216</v>
      </c>
      <c r="D3132" s="546"/>
      <c r="E3132" s="171" t="str">
        <f t="shared" si="48"/>
        <v>1900</v>
      </c>
      <c r="F3132" s="547">
        <v>0</v>
      </c>
      <c r="G3132" s="548">
        <v>0</v>
      </c>
      <c r="H3132" s="547">
        <v>0</v>
      </c>
      <c r="I3132" s="545" t="s">
        <v>12656</v>
      </c>
      <c r="J3132" s="545"/>
      <c r="K3132" s="545" t="s">
        <v>16664</v>
      </c>
      <c r="L3132" s="545" t="s">
        <v>13413</v>
      </c>
      <c r="M3132" s="548" t="s">
        <v>13758</v>
      </c>
      <c r="N3132" s="545" t="s">
        <v>13413</v>
      </c>
      <c r="O3132" s="545" t="s">
        <v>16665</v>
      </c>
      <c r="P3132" s="549">
        <v>3363</v>
      </c>
      <c r="Q3132" s="549">
        <v>1</v>
      </c>
      <c r="R3132" s="549">
        <v>119</v>
      </c>
      <c r="S3132" s="548"/>
      <c r="T3132" s="548"/>
      <c r="U3132" s="99"/>
    </row>
    <row r="3133" spans="1:21" ht="19.5" customHeight="1">
      <c r="A3133" s="545">
        <v>9452</v>
      </c>
      <c r="B3133" s="545" t="s">
        <v>11022</v>
      </c>
      <c r="C3133" s="545" t="s">
        <v>216</v>
      </c>
      <c r="D3133" s="546"/>
      <c r="E3133" s="171" t="str">
        <f t="shared" si="48"/>
        <v>1900</v>
      </c>
      <c r="F3133" s="547">
        <v>0</v>
      </c>
      <c r="G3133" s="548">
        <v>0</v>
      </c>
      <c r="H3133" s="547">
        <v>0</v>
      </c>
      <c r="I3133" s="545" t="s">
        <v>12656</v>
      </c>
      <c r="J3133" s="545"/>
      <c r="K3133" s="545" t="s">
        <v>13413</v>
      </c>
      <c r="L3133" s="545" t="s">
        <v>13413</v>
      </c>
      <c r="M3133" s="548" t="s">
        <v>13758</v>
      </c>
      <c r="N3133" s="545" t="s">
        <v>13413</v>
      </c>
      <c r="O3133" s="545" t="s">
        <v>14310</v>
      </c>
      <c r="P3133" s="549">
        <v>3364</v>
      </c>
      <c r="Q3133" s="549">
        <v>1</v>
      </c>
      <c r="R3133" s="549">
        <v>119</v>
      </c>
      <c r="S3133" s="548"/>
      <c r="T3133" s="548"/>
      <c r="U3133" s="99"/>
    </row>
    <row r="3134" spans="1:21" ht="19.5" customHeight="1">
      <c r="A3134" s="545">
        <v>9453</v>
      </c>
      <c r="B3134" s="545" t="s">
        <v>11021</v>
      </c>
      <c r="C3134" s="545" t="s">
        <v>216</v>
      </c>
      <c r="D3134" s="546"/>
      <c r="E3134" s="171" t="str">
        <f t="shared" si="48"/>
        <v>1900</v>
      </c>
      <c r="F3134" s="547">
        <v>0</v>
      </c>
      <c r="G3134" s="548">
        <v>0</v>
      </c>
      <c r="H3134" s="547">
        <v>0</v>
      </c>
      <c r="I3134" s="545" t="s">
        <v>12656</v>
      </c>
      <c r="J3134" s="545"/>
      <c r="K3134" s="545" t="s">
        <v>13413</v>
      </c>
      <c r="L3134" s="545" t="s">
        <v>14110</v>
      </c>
      <c r="M3134" s="548" t="s">
        <v>13758</v>
      </c>
      <c r="N3134" s="545" t="s">
        <v>13413</v>
      </c>
      <c r="O3134" s="545" t="s">
        <v>14111</v>
      </c>
      <c r="P3134" s="549">
        <v>3365</v>
      </c>
      <c r="Q3134" s="549">
        <v>1</v>
      </c>
      <c r="R3134" s="549">
        <v>119</v>
      </c>
      <c r="S3134" s="548"/>
      <c r="T3134" s="548"/>
      <c r="U3134" s="99"/>
    </row>
    <row r="3135" spans="1:21" ht="19.5" customHeight="1">
      <c r="A3135" s="545">
        <v>9454</v>
      </c>
      <c r="B3135" s="545" t="s">
        <v>11020</v>
      </c>
      <c r="C3135" s="545" t="s">
        <v>216</v>
      </c>
      <c r="D3135" s="546"/>
      <c r="E3135" s="171" t="str">
        <f t="shared" si="48"/>
        <v>1900</v>
      </c>
      <c r="F3135" s="547">
        <v>0</v>
      </c>
      <c r="G3135" s="548">
        <v>0</v>
      </c>
      <c r="H3135" s="547">
        <v>0</v>
      </c>
      <c r="I3135" s="545" t="s">
        <v>12704</v>
      </c>
      <c r="J3135" s="545"/>
      <c r="K3135" s="545" t="s">
        <v>13413</v>
      </c>
      <c r="L3135" s="545" t="s">
        <v>16666</v>
      </c>
      <c r="M3135" s="548" t="s">
        <v>13758</v>
      </c>
      <c r="N3135" s="545" t="s">
        <v>13413</v>
      </c>
      <c r="O3135" s="545" t="s">
        <v>15051</v>
      </c>
      <c r="P3135" s="549">
        <v>3366</v>
      </c>
      <c r="Q3135" s="549">
        <v>1</v>
      </c>
      <c r="R3135" s="549">
        <v>118</v>
      </c>
      <c r="S3135" s="548"/>
      <c r="T3135" s="548"/>
      <c r="U3135" s="99"/>
    </row>
    <row r="3136" spans="1:21" ht="19.5" customHeight="1">
      <c r="A3136" s="545">
        <v>9455</v>
      </c>
      <c r="B3136" s="545" t="s">
        <v>11019</v>
      </c>
      <c r="C3136" s="545" t="s">
        <v>216</v>
      </c>
      <c r="D3136" s="546"/>
      <c r="E3136" s="171" t="str">
        <f t="shared" si="48"/>
        <v>1900</v>
      </c>
      <c r="F3136" s="547">
        <v>0</v>
      </c>
      <c r="G3136" s="548">
        <v>0</v>
      </c>
      <c r="H3136" s="547">
        <v>0</v>
      </c>
      <c r="I3136" s="545" t="s">
        <v>12714</v>
      </c>
      <c r="J3136" s="545"/>
      <c r="K3136" s="545" t="s">
        <v>13413</v>
      </c>
      <c r="L3136" s="545" t="s">
        <v>16667</v>
      </c>
      <c r="M3136" s="548" t="s">
        <v>13758</v>
      </c>
      <c r="N3136" s="545" t="s">
        <v>13413</v>
      </c>
      <c r="O3136" s="545" t="s">
        <v>14431</v>
      </c>
      <c r="P3136" s="549">
        <v>3367</v>
      </c>
      <c r="Q3136" s="549">
        <v>1</v>
      </c>
      <c r="R3136" s="549">
        <v>113</v>
      </c>
      <c r="S3136" s="548"/>
      <c r="T3136" s="548"/>
      <c r="U3136" s="99"/>
    </row>
    <row r="3137" spans="1:21" ht="19.5" customHeight="1">
      <c r="A3137" s="545">
        <v>9456</v>
      </c>
      <c r="B3137" s="545" t="s">
        <v>11018</v>
      </c>
      <c r="C3137" s="545" t="s">
        <v>209</v>
      </c>
      <c r="D3137" s="546"/>
      <c r="E3137" s="171" t="str">
        <f t="shared" si="48"/>
        <v>1900</v>
      </c>
      <c r="F3137" s="547">
        <v>0</v>
      </c>
      <c r="G3137" s="548">
        <v>0</v>
      </c>
      <c r="H3137" s="547">
        <v>0</v>
      </c>
      <c r="I3137" s="545" t="s">
        <v>12717</v>
      </c>
      <c r="J3137" s="545"/>
      <c r="K3137" s="545" t="s">
        <v>13413</v>
      </c>
      <c r="L3137" s="545" t="s">
        <v>16668</v>
      </c>
      <c r="M3137" s="548" t="s">
        <v>13758</v>
      </c>
      <c r="N3137" s="545" t="s">
        <v>13413</v>
      </c>
      <c r="O3137" s="545" t="s">
        <v>16669</v>
      </c>
      <c r="P3137" s="549">
        <v>3368</v>
      </c>
      <c r="Q3137" s="549">
        <v>1</v>
      </c>
      <c r="R3137" s="549">
        <v>19</v>
      </c>
      <c r="S3137" s="548"/>
      <c r="T3137" s="548"/>
      <c r="U3137" s="99"/>
    </row>
    <row r="3138" spans="1:21" ht="19.5" customHeight="1">
      <c r="A3138" s="545">
        <v>9457</v>
      </c>
      <c r="B3138" s="545" t="s">
        <v>11017</v>
      </c>
      <c r="C3138" s="545" t="s">
        <v>209</v>
      </c>
      <c r="D3138" s="546"/>
      <c r="E3138" s="171" t="str">
        <f t="shared" si="48"/>
        <v>1900</v>
      </c>
      <c r="F3138" s="547">
        <v>0</v>
      </c>
      <c r="G3138" s="548">
        <v>0</v>
      </c>
      <c r="H3138" s="547">
        <v>0</v>
      </c>
      <c r="I3138" s="545" t="s">
        <v>12717</v>
      </c>
      <c r="J3138" s="545"/>
      <c r="K3138" s="545" t="s">
        <v>13413</v>
      </c>
      <c r="L3138" s="545" t="s">
        <v>16668</v>
      </c>
      <c r="M3138" s="548" t="s">
        <v>13758</v>
      </c>
      <c r="N3138" s="545" t="s">
        <v>13413</v>
      </c>
      <c r="O3138" s="545" t="s">
        <v>16669</v>
      </c>
      <c r="P3138" s="549">
        <v>3369</v>
      </c>
      <c r="Q3138" s="549">
        <v>1</v>
      </c>
      <c r="R3138" s="549">
        <v>19</v>
      </c>
      <c r="S3138" s="548"/>
      <c r="T3138" s="548"/>
      <c r="U3138" s="99"/>
    </row>
    <row r="3139" spans="1:21" ht="19.5" customHeight="1">
      <c r="A3139" s="545">
        <v>9458</v>
      </c>
      <c r="B3139" s="545" t="s">
        <v>11016</v>
      </c>
      <c r="C3139" s="545" t="s">
        <v>209</v>
      </c>
      <c r="D3139" s="546"/>
      <c r="E3139" s="171" t="str">
        <f t="shared" si="48"/>
        <v>1900</v>
      </c>
      <c r="F3139" s="547">
        <v>0</v>
      </c>
      <c r="G3139" s="548">
        <v>0</v>
      </c>
      <c r="H3139" s="547">
        <v>0</v>
      </c>
      <c r="I3139" s="545" t="s">
        <v>12717</v>
      </c>
      <c r="J3139" s="545"/>
      <c r="K3139" s="545" t="s">
        <v>13413</v>
      </c>
      <c r="L3139" s="545" t="s">
        <v>16668</v>
      </c>
      <c r="M3139" s="548" t="s">
        <v>13758</v>
      </c>
      <c r="N3139" s="545" t="s">
        <v>13413</v>
      </c>
      <c r="O3139" s="545" t="s">
        <v>16669</v>
      </c>
      <c r="P3139" s="549">
        <v>3370</v>
      </c>
      <c r="Q3139" s="549">
        <v>1</v>
      </c>
      <c r="R3139" s="549">
        <v>19</v>
      </c>
      <c r="S3139" s="548"/>
      <c r="T3139" s="548"/>
      <c r="U3139" s="99"/>
    </row>
    <row r="3140" spans="1:21" ht="19.5" customHeight="1">
      <c r="A3140" s="545">
        <v>9459</v>
      </c>
      <c r="B3140" s="545" t="s">
        <v>11015</v>
      </c>
      <c r="C3140" s="545" t="s">
        <v>216</v>
      </c>
      <c r="D3140" s="546"/>
      <c r="E3140" s="171" t="str">
        <f t="shared" ref="E3140:E3203" si="49">TEXT(D3140,"YYYY")</f>
        <v>1900</v>
      </c>
      <c r="F3140" s="547">
        <v>0</v>
      </c>
      <c r="G3140" s="548">
        <v>0</v>
      </c>
      <c r="H3140" s="547">
        <v>0</v>
      </c>
      <c r="I3140" s="545" t="s">
        <v>12686</v>
      </c>
      <c r="J3140" s="545"/>
      <c r="K3140" s="545" t="s">
        <v>13413</v>
      </c>
      <c r="L3140" s="545" t="s">
        <v>13413</v>
      </c>
      <c r="M3140" s="548" t="s">
        <v>13758</v>
      </c>
      <c r="N3140" s="545" t="s">
        <v>13413</v>
      </c>
      <c r="O3140" s="545" t="s">
        <v>16670</v>
      </c>
      <c r="P3140" s="549">
        <v>3371</v>
      </c>
      <c r="Q3140" s="549">
        <v>1</v>
      </c>
      <c r="R3140" s="549">
        <v>131</v>
      </c>
      <c r="S3140" s="548"/>
      <c r="T3140" s="548"/>
      <c r="U3140" s="99"/>
    </row>
    <row r="3141" spans="1:21" ht="19.5" customHeight="1">
      <c r="A3141" s="545">
        <v>9460</v>
      </c>
      <c r="B3141" s="545" t="s">
        <v>11014</v>
      </c>
      <c r="C3141" s="545" t="s">
        <v>216</v>
      </c>
      <c r="D3141" s="546"/>
      <c r="E3141" s="171" t="str">
        <f t="shared" si="49"/>
        <v>1900</v>
      </c>
      <c r="F3141" s="547">
        <v>0</v>
      </c>
      <c r="G3141" s="548">
        <v>0</v>
      </c>
      <c r="H3141" s="547">
        <v>0</v>
      </c>
      <c r="I3141" s="545" t="s">
        <v>12686</v>
      </c>
      <c r="J3141" s="545"/>
      <c r="K3141" s="545" t="s">
        <v>13413</v>
      </c>
      <c r="L3141" s="545" t="s">
        <v>13413</v>
      </c>
      <c r="M3141" s="548" t="s">
        <v>13758</v>
      </c>
      <c r="N3141" s="545" t="s">
        <v>13413</v>
      </c>
      <c r="O3141" s="545" t="s">
        <v>16671</v>
      </c>
      <c r="P3141" s="549">
        <v>3372</v>
      </c>
      <c r="Q3141" s="549">
        <v>1</v>
      </c>
      <c r="R3141" s="549">
        <v>131</v>
      </c>
      <c r="S3141" s="548"/>
      <c r="T3141" s="548"/>
      <c r="U3141" s="99"/>
    </row>
    <row r="3142" spans="1:21" ht="19.5" customHeight="1">
      <c r="A3142" s="545">
        <v>9461</v>
      </c>
      <c r="B3142" s="545" t="s">
        <v>11013</v>
      </c>
      <c r="C3142" s="545" t="s">
        <v>216</v>
      </c>
      <c r="D3142" s="546"/>
      <c r="E3142" s="171" t="str">
        <f t="shared" si="49"/>
        <v>1900</v>
      </c>
      <c r="F3142" s="547">
        <v>0</v>
      </c>
      <c r="G3142" s="548">
        <v>0</v>
      </c>
      <c r="H3142" s="547">
        <v>0</v>
      </c>
      <c r="I3142" s="545" t="s">
        <v>12686</v>
      </c>
      <c r="J3142" s="545"/>
      <c r="K3142" s="545" t="s">
        <v>13413</v>
      </c>
      <c r="L3142" s="545" t="s">
        <v>13413</v>
      </c>
      <c r="M3142" s="548" t="s">
        <v>13758</v>
      </c>
      <c r="N3142" s="545" t="s">
        <v>13413</v>
      </c>
      <c r="O3142" s="545" t="s">
        <v>16672</v>
      </c>
      <c r="P3142" s="549">
        <v>3373</v>
      </c>
      <c r="Q3142" s="549">
        <v>1</v>
      </c>
      <c r="R3142" s="549">
        <v>131</v>
      </c>
      <c r="S3142" s="548"/>
      <c r="T3142" s="548"/>
      <c r="U3142" s="99"/>
    </row>
    <row r="3143" spans="1:21" ht="19.5" customHeight="1">
      <c r="A3143" s="545">
        <v>9462</v>
      </c>
      <c r="B3143" s="545" t="s">
        <v>11012</v>
      </c>
      <c r="C3143" s="545" t="s">
        <v>216</v>
      </c>
      <c r="D3143" s="546"/>
      <c r="E3143" s="171" t="str">
        <f t="shared" si="49"/>
        <v>1900</v>
      </c>
      <c r="F3143" s="547">
        <v>0</v>
      </c>
      <c r="G3143" s="548">
        <v>0</v>
      </c>
      <c r="H3143" s="547">
        <v>0</v>
      </c>
      <c r="I3143" s="545" t="s">
        <v>12686</v>
      </c>
      <c r="J3143" s="545"/>
      <c r="K3143" s="545" t="s">
        <v>13413</v>
      </c>
      <c r="L3143" s="545" t="s">
        <v>13413</v>
      </c>
      <c r="M3143" s="548" t="s">
        <v>13758</v>
      </c>
      <c r="N3143" s="545" t="s">
        <v>13413</v>
      </c>
      <c r="O3143" s="545" t="s">
        <v>16670</v>
      </c>
      <c r="P3143" s="549">
        <v>3374</v>
      </c>
      <c r="Q3143" s="549">
        <v>1</v>
      </c>
      <c r="R3143" s="549">
        <v>131</v>
      </c>
      <c r="S3143" s="548"/>
      <c r="T3143" s="548"/>
      <c r="U3143" s="99"/>
    </row>
    <row r="3144" spans="1:21" ht="19.5" customHeight="1">
      <c r="A3144" s="545">
        <v>9463</v>
      </c>
      <c r="B3144" s="545" t="s">
        <v>11011</v>
      </c>
      <c r="C3144" s="545" t="s">
        <v>216</v>
      </c>
      <c r="D3144" s="546"/>
      <c r="E3144" s="171" t="str">
        <f t="shared" si="49"/>
        <v>1900</v>
      </c>
      <c r="F3144" s="547">
        <v>0</v>
      </c>
      <c r="G3144" s="548">
        <v>0</v>
      </c>
      <c r="H3144" s="547">
        <v>0</v>
      </c>
      <c r="I3144" s="545" t="s">
        <v>12686</v>
      </c>
      <c r="J3144" s="545"/>
      <c r="K3144" s="545" t="s">
        <v>13413</v>
      </c>
      <c r="L3144" s="545" t="s">
        <v>13413</v>
      </c>
      <c r="M3144" s="548" t="s">
        <v>13758</v>
      </c>
      <c r="N3144" s="545" t="s">
        <v>13413</v>
      </c>
      <c r="O3144" s="545" t="s">
        <v>16671</v>
      </c>
      <c r="P3144" s="549">
        <v>3375</v>
      </c>
      <c r="Q3144" s="549">
        <v>1</v>
      </c>
      <c r="R3144" s="549">
        <v>131</v>
      </c>
      <c r="S3144" s="548"/>
      <c r="T3144" s="548"/>
      <c r="U3144" s="99"/>
    </row>
    <row r="3145" spans="1:21" ht="19.5" customHeight="1">
      <c r="A3145" s="545">
        <v>9464</v>
      </c>
      <c r="B3145" s="545" t="s">
        <v>11010</v>
      </c>
      <c r="C3145" s="545" t="s">
        <v>216</v>
      </c>
      <c r="D3145" s="546"/>
      <c r="E3145" s="171" t="str">
        <f t="shared" si="49"/>
        <v>1900</v>
      </c>
      <c r="F3145" s="547">
        <v>0</v>
      </c>
      <c r="G3145" s="548">
        <v>0</v>
      </c>
      <c r="H3145" s="547">
        <v>0</v>
      </c>
      <c r="I3145" s="545" t="s">
        <v>12686</v>
      </c>
      <c r="J3145" s="545"/>
      <c r="K3145" s="545" t="s">
        <v>13413</v>
      </c>
      <c r="L3145" s="545" t="s">
        <v>13413</v>
      </c>
      <c r="M3145" s="548" t="s">
        <v>13758</v>
      </c>
      <c r="N3145" s="545" t="s">
        <v>13413</v>
      </c>
      <c r="O3145" s="545" t="s">
        <v>16673</v>
      </c>
      <c r="P3145" s="549">
        <v>3376</v>
      </c>
      <c r="Q3145" s="549">
        <v>1</v>
      </c>
      <c r="R3145" s="549">
        <v>131</v>
      </c>
      <c r="S3145" s="548"/>
      <c r="T3145" s="548"/>
      <c r="U3145" s="99"/>
    </row>
    <row r="3146" spans="1:21" ht="19.5" customHeight="1">
      <c r="A3146" s="545">
        <v>9465</v>
      </c>
      <c r="B3146" s="545" t="s">
        <v>11009</v>
      </c>
      <c r="C3146" s="545" t="s">
        <v>216</v>
      </c>
      <c r="D3146" s="546"/>
      <c r="E3146" s="171" t="str">
        <f t="shared" si="49"/>
        <v>1900</v>
      </c>
      <c r="F3146" s="547">
        <v>0</v>
      </c>
      <c r="G3146" s="548">
        <v>0</v>
      </c>
      <c r="H3146" s="547">
        <v>0</v>
      </c>
      <c r="I3146" s="545" t="s">
        <v>12686</v>
      </c>
      <c r="J3146" s="545"/>
      <c r="K3146" s="545" t="s">
        <v>13413</v>
      </c>
      <c r="L3146" s="545" t="s">
        <v>16674</v>
      </c>
      <c r="M3146" s="548" t="s">
        <v>13758</v>
      </c>
      <c r="N3146" s="545" t="s">
        <v>13413</v>
      </c>
      <c r="O3146" s="545" t="s">
        <v>16670</v>
      </c>
      <c r="P3146" s="549">
        <v>3377</v>
      </c>
      <c r="Q3146" s="549">
        <v>1</v>
      </c>
      <c r="R3146" s="549">
        <v>131</v>
      </c>
      <c r="S3146" s="548"/>
      <c r="T3146" s="548"/>
      <c r="U3146" s="99"/>
    </row>
    <row r="3147" spans="1:21" ht="19.5" customHeight="1">
      <c r="A3147" s="545">
        <v>9466</v>
      </c>
      <c r="B3147" s="545" t="s">
        <v>11008</v>
      </c>
      <c r="C3147" s="545" t="s">
        <v>216</v>
      </c>
      <c r="D3147" s="546"/>
      <c r="E3147" s="171" t="str">
        <f t="shared" si="49"/>
        <v>1900</v>
      </c>
      <c r="F3147" s="547">
        <v>0</v>
      </c>
      <c r="G3147" s="548">
        <v>0</v>
      </c>
      <c r="H3147" s="547">
        <v>0</v>
      </c>
      <c r="I3147" s="545" t="s">
        <v>12686</v>
      </c>
      <c r="J3147" s="545"/>
      <c r="K3147" s="545" t="s">
        <v>13413</v>
      </c>
      <c r="L3147" s="545" t="s">
        <v>16674</v>
      </c>
      <c r="M3147" s="548" t="s">
        <v>13758</v>
      </c>
      <c r="N3147" s="545" t="s">
        <v>13413</v>
      </c>
      <c r="O3147" s="545" t="s">
        <v>16671</v>
      </c>
      <c r="P3147" s="549">
        <v>3378</v>
      </c>
      <c r="Q3147" s="549">
        <v>1</v>
      </c>
      <c r="R3147" s="549">
        <v>131</v>
      </c>
      <c r="S3147" s="548"/>
      <c r="T3147" s="548"/>
      <c r="U3147" s="99"/>
    </row>
    <row r="3148" spans="1:21" ht="19.5" customHeight="1">
      <c r="A3148" s="545">
        <v>9467</v>
      </c>
      <c r="B3148" s="545" t="s">
        <v>11007</v>
      </c>
      <c r="C3148" s="545" t="s">
        <v>216</v>
      </c>
      <c r="D3148" s="546"/>
      <c r="E3148" s="171" t="str">
        <f t="shared" si="49"/>
        <v>1900</v>
      </c>
      <c r="F3148" s="547">
        <v>0</v>
      </c>
      <c r="G3148" s="548">
        <v>0</v>
      </c>
      <c r="H3148" s="547">
        <v>0</v>
      </c>
      <c r="I3148" s="545" t="s">
        <v>12686</v>
      </c>
      <c r="J3148" s="545"/>
      <c r="K3148" s="545" t="s">
        <v>13413</v>
      </c>
      <c r="L3148" s="545" t="s">
        <v>16674</v>
      </c>
      <c r="M3148" s="548" t="s">
        <v>13758</v>
      </c>
      <c r="N3148" s="545" t="s">
        <v>13413</v>
      </c>
      <c r="O3148" s="545" t="s">
        <v>16675</v>
      </c>
      <c r="P3148" s="549">
        <v>3379</v>
      </c>
      <c r="Q3148" s="549">
        <v>1</v>
      </c>
      <c r="R3148" s="549">
        <v>131</v>
      </c>
      <c r="S3148" s="548"/>
      <c r="T3148" s="548"/>
      <c r="U3148" s="99"/>
    </row>
    <row r="3149" spans="1:21" ht="19.5" customHeight="1">
      <c r="A3149" s="545">
        <v>9468</v>
      </c>
      <c r="B3149" s="545" t="s">
        <v>11006</v>
      </c>
      <c r="C3149" s="545" t="s">
        <v>216</v>
      </c>
      <c r="D3149" s="546"/>
      <c r="E3149" s="171" t="str">
        <f t="shared" si="49"/>
        <v>1900</v>
      </c>
      <c r="F3149" s="547">
        <v>0</v>
      </c>
      <c r="G3149" s="548">
        <v>0</v>
      </c>
      <c r="H3149" s="547">
        <v>0</v>
      </c>
      <c r="I3149" s="545" t="s">
        <v>12686</v>
      </c>
      <c r="J3149" s="545"/>
      <c r="K3149" s="545" t="s">
        <v>13413</v>
      </c>
      <c r="L3149" s="545" t="s">
        <v>16674</v>
      </c>
      <c r="M3149" s="548" t="s">
        <v>13758</v>
      </c>
      <c r="N3149" s="545" t="s">
        <v>13413</v>
      </c>
      <c r="O3149" s="545" t="s">
        <v>16670</v>
      </c>
      <c r="P3149" s="549">
        <v>3380</v>
      </c>
      <c r="Q3149" s="549">
        <v>1</v>
      </c>
      <c r="R3149" s="549">
        <v>131</v>
      </c>
      <c r="S3149" s="548"/>
      <c r="T3149" s="548"/>
      <c r="U3149" s="99"/>
    </row>
    <row r="3150" spans="1:21" ht="19.5" customHeight="1">
      <c r="A3150" s="545">
        <v>9469</v>
      </c>
      <c r="B3150" s="545" t="s">
        <v>11005</v>
      </c>
      <c r="C3150" s="545" t="s">
        <v>216</v>
      </c>
      <c r="D3150" s="546"/>
      <c r="E3150" s="171" t="str">
        <f t="shared" si="49"/>
        <v>1900</v>
      </c>
      <c r="F3150" s="547">
        <v>0</v>
      </c>
      <c r="G3150" s="548">
        <v>0</v>
      </c>
      <c r="H3150" s="547">
        <v>0</v>
      </c>
      <c r="I3150" s="545" t="s">
        <v>12686</v>
      </c>
      <c r="J3150" s="545"/>
      <c r="K3150" s="545" t="s">
        <v>13413</v>
      </c>
      <c r="L3150" s="545" t="s">
        <v>16674</v>
      </c>
      <c r="M3150" s="548" t="s">
        <v>13758</v>
      </c>
      <c r="N3150" s="545" t="s">
        <v>13413</v>
      </c>
      <c r="O3150" s="545" t="s">
        <v>16671</v>
      </c>
      <c r="P3150" s="549">
        <v>3381</v>
      </c>
      <c r="Q3150" s="549">
        <v>1</v>
      </c>
      <c r="R3150" s="549">
        <v>131</v>
      </c>
      <c r="S3150" s="548"/>
      <c r="T3150" s="548"/>
      <c r="U3150" s="99"/>
    </row>
    <row r="3151" spans="1:21" ht="19.5" customHeight="1">
      <c r="A3151" s="545">
        <v>9470</v>
      </c>
      <c r="B3151" s="545" t="s">
        <v>11004</v>
      </c>
      <c r="C3151" s="545" t="s">
        <v>216</v>
      </c>
      <c r="D3151" s="546"/>
      <c r="E3151" s="171" t="str">
        <f t="shared" si="49"/>
        <v>1900</v>
      </c>
      <c r="F3151" s="547">
        <v>0</v>
      </c>
      <c r="G3151" s="548">
        <v>0</v>
      </c>
      <c r="H3151" s="547">
        <v>0</v>
      </c>
      <c r="I3151" s="545" t="s">
        <v>12686</v>
      </c>
      <c r="J3151" s="545"/>
      <c r="K3151" s="545" t="s">
        <v>13413</v>
      </c>
      <c r="L3151" s="545" t="s">
        <v>16674</v>
      </c>
      <c r="M3151" s="548" t="s">
        <v>13758</v>
      </c>
      <c r="N3151" s="545" t="s">
        <v>13413</v>
      </c>
      <c r="O3151" s="545" t="s">
        <v>16675</v>
      </c>
      <c r="P3151" s="549">
        <v>3382</v>
      </c>
      <c r="Q3151" s="549">
        <v>1</v>
      </c>
      <c r="R3151" s="549">
        <v>131</v>
      </c>
      <c r="S3151" s="548"/>
      <c r="T3151" s="548"/>
      <c r="U3151" s="99"/>
    </row>
    <row r="3152" spans="1:21" ht="19.5" customHeight="1">
      <c r="A3152" s="545">
        <v>9471</v>
      </c>
      <c r="B3152" s="545" t="s">
        <v>7056</v>
      </c>
      <c r="C3152" s="545" t="s">
        <v>922</v>
      </c>
      <c r="D3152" s="546">
        <v>46052</v>
      </c>
      <c r="E3152" s="171" t="str">
        <f t="shared" si="49"/>
        <v>2026</v>
      </c>
      <c r="F3152" s="547">
        <v>571230</v>
      </c>
      <c r="G3152" s="548">
        <v>0.19</v>
      </c>
      <c r="H3152" s="547">
        <v>480025.21</v>
      </c>
      <c r="I3152" s="545" t="s">
        <v>12645</v>
      </c>
      <c r="J3152" s="545" t="s">
        <v>13307</v>
      </c>
      <c r="K3152" s="545" t="s">
        <v>16676</v>
      </c>
      <c r="L3152" s="545"/>
      <c r="M3152" s="548" t="s">
        <v>13758</v>
      </c>
      <c r="N3152" s="545" t="s">
        <v>22162</v>
      </c>
      <c r="O3152" s="545" t="s">
        <v>16677</v>
      </c>
      <c r="P3152" s="549">
        <v>3383</v>
      </c>
      <c r="Q3152" s="549">
        <v>1</v>
      </c>
      <c r="R3152" s="549">
        <v>12</v>
      </c>
      <c r="S3152" s="548">
        <v>2228</v>
      </c>
      <c r="T3152" s="548">
        <v>165</v>
      </c>
      <c r="U3152" s="99"/>
    </row>
    <row r="3153" spans="1:21" ht="19.5" customHeight="1">
      <c r="A3153" s="545">
        <v>9472</v>
      </c>
      <c r="B3153" s="545" t="s">
        <v>11003</v>
      </c>
      <c r="C3153" s="545" t="s">
        <v>209</v>
      </c>
      <c r="D3153" s="546"/>
      <c r="E3153" s="171" t="str">
        <f t="shared" si="49"/>
        <v>1900</v>
      </c>
      <c r="F3153" s="547">
        <v>0</v>
      </c>
      <c r="G3153" s="548">
        <v>0</v>
      </c>
      <c r="H3153" s="547">
        <v>0</v>
      </c>
      <c r="I3153" s="545" t="s">
        <v>12763</v>
      </c>
      <c r="J3153" s="545"/>
      <c r="K3153" s="545" t="s">
        <v>13413</v>
      </c>
      <c r="L3153" s="545" t="s">
        <v>13413</v>
      </c>
      <c r="M3153" s="548" t="s">
        <v>13868</v>
      </c>
      <c r="N3153" s="545" t="s">
        <v>13413</v>
      </c>
      <c r="O3153" s="545" t="s">
        <v>16678</v>
      </c>
      <c r="P3153" s="549">
        <v>3384</v>
      </c>
      <c r="Q3153" s="549">
        <v>2</v>
      </c>
      <c r="R3153" s="549">
        <v>39</v>
      </c>
      <c r="S3153" s="548"/>
      <c r="T3153" s="548"/>
      <c r="U3153" s="99"/>
    </row>
    <row r="3154" spans="1:21" ht="19.5" customHeight="1">
      <c r="A3154" s="545">
        <v>9474</v>
      </c>
      <c r="B3154" s="545" t="s">
        <v>354</v>
      </c>
      <c r="C3154" s="545" t="s">
        <v>216</v>
      </c>
      <c r="D3154" s="546"/>
      <c r="E3154" s="171" t="str">
        <f t="shared" si="49"/>
        <v>1900</v>
      </c>
      <c r="F3154" s="547">
        <v>0</v>
      </c>
      <c r="G3154" s="548">
        <v>0</v>
      </c>
      <c r="H3154" s="547">
        <v>0</v>
      </c>
      <c r="I3154" s="545" t="s">
        <v>12741</v>
      </c>
      <c r="J3154" s="545"/>
      <c r="K3154" s="545" t="s">
        <v>13413</v>
      </c>
      <c r="L3154" s="545" t="s">
        <v>13413</v>
      </c>
      <c r="M3154" s="548" t="s">
        <v>13758</v>
      </c>
      <c r="N3154" s="545" t="s">
        <v>13413</v>
      </c>
      <c r="O3154" s="545" t="s">
        <v>13413</v>
      </c>
      <c r="P3154" s="549">
        <v>3385</v>
      </c>
      <c r="Q3154" s="549">
        <v>1</v>
      </c>
      <c r="R3154" s="549">
        <v>37</v>
      </c>
      <c r="S3154" s="548"/>
      <c r="T3154" s="548"/>
      <c r="U3154" s="99"/>
    </row>
    <row r="3155" spans="1:21" ht="19.5" customHeight="1">
      <c r="A3155" s="545">
        <v>9475</v>
      </c>
      <c r="B3155" s="545" t="s">
        <v>355</v>
      </c>
      <c r="C3155" s="545" t="s">
        <v>216</v>
      </c>
      <c r="D3155" s="546"/>
      <c r="E3155" s="171" t="str">
        <f t="shared" si="49"/>
        <v>1900</v>
      </c>
      <c r="F3155" s="547">
        <v>0</v>
      </c>
      <c r="G3155" s="548">
        <v>0</v>
      </c>
      <c r="H3155" s="547">
        <v>0</v>
      </c>
      <c r="I3155" s="545" t="s">
        <v>12741</v>
      </c>
      <c r="J3155" s="545"/>
      <c r="K3155" s="545" t="s">
        <v>13413</v>
      </c>
      <c r="L3155" s="545" t="s">
        <v>13413</v>
      </c>
      <c r="M3155" s="548" t="s">
        <v>13758</v>
      </c>
      <c r="N3155" s="545" t="s">
        <v>13413</v>
      </c>
      <c r="O3155" s="545" t="s">
        <v>13413</v>
      </c>
      <c r="P3155" s="549">
        <v>3386</v>
      </c>
      <c r="Q3155" s="549">
        <v>1</v>
      </c>
      <c r="R3155" s="549">
        <v>37</v>
      </c>
      <c r="S3155" s="548"/>
      <c r="T3155" s="548"/>
      <c r="U3155" s="99"/>
    </row>
    <row r="3156" spans="1:21" ht="19.5" customHeight="1">
      <c r="A3156" s="545">
        <v>9476</v>
      </c>
      <c r="B3156" s="545" t="s">
        <v>356</v>
      </c>
      <c r="C3156" s="545" t="s">
        <v>216</v>
      </c>
      <c r="D3156" s="546"/>
      <c r="E3156" s="171" t="str">
        <f t="shared" si="49"/>
        <v>1900</v>
      </c>
      <c r="F3156" s="547">
        <v>0</v>
      </c>
      <c r="G3156" s="548">
        <v>0</v>
      </c>
      <c r="H3156" s="547">
        <v>0</v>
      </c>
      <c r="I3156" s="545" t="s">
        <v>12741</v>
      </c>
      <c r="J3156" s="545"/>
      <c r="K3156" s="545" t="s">
        <v>13413</v>
      </c>
      <c r="L3156" s="545" t="s">
        <v>13413</v>
      </c>
      <c r="M3156" s="548" t="s">
        <v>13758</v>
      </c>
      <c r="N3156" s="545" t="s">
        <v>13413</v>
      </c>
      <c r="O3156" s="545" t="s">
        <v>13413</v>
      </c>
      <c r="P3156" s="549">
        <v>3387</v>
      </c>
      <c r="Q3156" s="549">
        <v>1</v>
      </c>
      <c r="R3156" s="549">
        <v>37</v>
      </c>
      <c r="S3156" s="548"/>
      <c r="T3156" s="548"/>
      <c r="U3156" s="99"/>
    </row>
    <row r="3157" spans="1:21" ht="19.5" customHeight="1">
      <c r="A3157" s="545">
        <v>9477</v>
      </c>
      <c r="B3157" s="545" t="s">
        <v>348</v>
      </c>
      <c r="C3157" s="545" t="s">
        <v>216</v>
      </c>
      <c r="D3157" s="546"/>
      <c r="E3157" s="171" t="str">
        <f t="shared" si="49"/>
        <v>1900</v>
      </c>
      <c r="F3157" s="547">
        <v>0</v>
      </c>
      <c r="G3157" s="548">
        <v>0</v>
      </c>
      <c r="H3157" s="547">
        <v>0</v>
      </c>
      <c r="I3157" s="545" t="s">
        <v>12741</v>
      </c>
      <c r="J3157" s="545"/>
      <c r="K3157" s="545" t="s">
        <v>13413</v>
      </c>
      <c r="L3157" s="545" t="s">
        <v>13413</v>
      </c>
      <c r="M3157" s="548" t="s">
        <v>13758</v>
      </c>
      <c r="N3157" s="545" t="s">
        <v>13413</v>
      </c>
      <c r="O3157" s="545" t="s">
        <v>13413</v>
      </c>
      <c r="P3157" s="549">
        <v>3388</v>
      </c>
      <c r="Q3157" s="549">
        <v>1</v>
      </c>
      <c r="R3157" s="549">
        <v>37</v>
      </c>
      <c r="S3157" s="548"/>
      <c r="T3157" s="548"/>
      <c r="U3157" s="99"/>
    </row>
    <row r="3158" spans="1:21" ht="19.5" customHeight="1">
      <c r="A3158" s="545">
        <v>9479</v>
      </c>
      <c r="B3158" s="545" t="s">
        <v>7674</v>
      </c>
      <c r="C3158" s="545" t="s">
        <v>216</v>
      </c>
      <c r="D3158" s="546">
        <v>46052</v>
      </c>
      <c r="E3158" s="171" t="str">
        <f t="shared" si="49"/>
        <v>2026</v>
      </c>
      <c r="F3158" s="547">
        <v>45692</v>
      </c>
      <c r="G3158" s="548">
        <v>0.19</v>
      </c>
      <c r="H3158" s="547">
        <v>38396.639999999999</v>
      </c>
      <c r="I3158" s="545" t="s">
        <v>12741</v>
      </c>
      <c r="J3158" s="545" t="s">
        <v>13307</v>
      </c>
      <c r="K3158" s="545" t="s">
        <v>13413</v>
      </c>
      <c r="L3158" s="545" t="s">
        <v>16679</v>
      </c>
      <c r="M3158" s="548" t="s">
        <v>13868</v>
      </c>
      <c r="N3158" s="545" t="s">
        <v>13413</v>
      </c>
      <c r="O3158" s="545" t="s">
        <v>16680</v>
      </c>
      <c r="P3158" s="549">
        <v>3389</v>
      </c>
      <c r="Q3158" s="549">
        <v>2</v>
      </c>
      <c r="R3158" s="549">
        <v>37</v>
      </c>
      <c r="S3158" s="548">
        <v>2228</v>
      </c>
      <c r="T3158" s="548"/>
      <c r="U3158" s="99"/>
    </row>
    <row r="3159" spans="1:21" ht="19.5" customHeight="1">
      <c r="A3159" s="545">
        <v>9481</v>
      </c>
      <c r="B3159" s="545" t="s">
        <v>1685</v>
      </c>
      <c r="C3159" s="545" t="s">
        <v>221</v>
      </c>
      <c r="D3159" s="546"/>
      <c r="E3159" s="171" t="str">
        <f t="shared" si="49"/>
        <v>1900</v>
      </c>
      <c r="F3159" s="547">
        <v>0</v>
      </c>
      <c r="G3159" s="548">
        <v>0</v>
      </c>
      <c r="H3159" s="547">
        <v>0</v>
      </c>
      <c r="I3159" s="545" t="s">
        <v>12645</v>
      </c>
      <c r="J3159" s="545"/>
      <c r="K3159" s="545" t="s">
        <v>13413</v>
      </c>
      <c r="L3159" s="545" t="s">
        <v>16681</v>
      </c>
      <c r="M3159" s="548" t="s">
        <v>13758</v>
      </c>
      <c r="N3159" s="545" t="s">
        <v>13413</v>
      </c>
      <c r="O3159" s="545" t="s">
        <v>16682</v>
      </c>
      <c r="P3159" s="549">
        <v>3390</v>
      </c>
      <c r="Q3159" s="549">
        <v>1</v>
      </c>
      <c r="R3159" s="549">
        <v>12</v>
      </c>
      <c r="S3159" s="548"/>
      <c r="T3159" s="548"/>
      <c r="U3159" s="99"/>
    </row>
    <row r="3160" spans="1:21" ht="19.5" customHeight="1">
      <c r="A3160" s="545">
        <v>9482</v>
      </c>
      <c r="B3160" s="545" t="s">
        <v>1679</v>
      </c>
      <c r="C3160" s="545" t="s">
        <v>221</v>
      </c>
      <c r="D3160" s="546"/>
      <c r="E3160" s="171" t="str">
        <f t="shared" si="49"/>
        <v>1900</v>
      </c>
      <c r="F3160" s="547">
        <v>0</v>
      </c>
      <c r="G3160" s="548">
        <v>0</v>
      </c>
      <c r="H3160" s="547">
        <v>0</v>
      </c>
      <c r="I3160" s="545" t="s">
        <v>12645</v>
      </c>
      <c r="J3160" s="545"/>
      <c r="K3160" s="545" t="s">
        <v>13413</v>
      </c>
      <c r="L3160" s="545" t="s">
        <v>16683</v>
      </c>
      <c r="M3160" s="548" t="s">
        <v>13758</v>
      </c>
      <c r="N3160" s="545" t="s">
        <v>13413</v>
      </c>
      <c r="O3160" s="545" t="s">
        <v>16684</v>
      </c>
      <c r="P3160" s="549">
        <v>3391</v>
      </c>
      <c r="Q3160" s="549">
        <v>1</v>
      </c>
      <c r="R3160" s="549">
        <v>12</v>
      </c>
      <c r="S3160" s="548"/>
      <c r="T3160" s="548"/>
      <c r="U3160" s="99"/>
    </row>
    <row r="3161" spans="1:21" ht="19.5" customHeight="1">
      <c r="A3161" s="545">
        <v>9484</v>
      </c>
      <c r="B3161" s="545" t="s">
        <v>11002</v>
      </c>
      <c r="C3161" s="545" t="s">
        <v>311</v>
      </c>
      <c r="D3161" s="546"/>
      <c r="E3161" s="171" t="str">
        <f t="shared" si="49"/>
        <v>1900</v>
      </c>
      <c r="F3161" s="547">
        <v>0</v>
      </c>
      <c r="G3161" s="548">
        <v>0</v>
      </c>
      <c r="H3161" s="547">
        <v>0</v>
      </c>
      <c r="I3161" s="545" t="s">
        <v>12668</v>
      </c>
      <c r="J3161" s="545"/>
      <c r="K3161" s="545" t="s">
        <v>13413</v>
      </c>
      <c r="L3161" s="545" t="s">
        <v>13413</v>
      </c>
      <c r="M3161" s="548" t="s">
        <v>13843</v>
      </c>
      <c r="N3161" s="545" t="s">
        <v>13413</v>
      </c>
      <c r="O3161" s="545" t="s">
        <v>13413</v>
      </c>
      <c r="P3161" s="549">
        <v>3392</v>
      </c>
      <c r="Q3161" s="549">
        <v>5</v>
      </c>
      <c r="R3161" s="549">
        <v>7</v>
      </c>
      <c r="S3161" s="548"/>
      <c r="T3161" s="548"/>
      <c r="U3161" s="99"/>
    </row>
    <row r="3162" spans="1:21" ht="19.5" customHeight="1">
      <c r="A3162" s="545">
        <v>9485</v>
      </c>
      <c r="B3162" s="545" t="s">
        <v>3522</v>
      </c>
      <c r="C3162" s="545" t="s">
        <v>216</v>
      </c>
      <c r="D3162" s="546"/>
      <c r="E3162" s="171" t="str">
        <f t="shared" si="49"/>
        <v>1900</v>
      </c>
      <c r="F3162" s="547">
        <v>0</v>
      </c>
      <c r="G3162" s="548">
        <v>0</v>
      </c>
      <c r="H3162" s="547">
        <v>0</v>
      </c>
      <c r="I3162" s="545" t="s">
        <v>12752</v>
      </c>
      <c r="J3162" s="545"/>
      <c r="K3162" s="545" t="s">
        <v>13413</v>
      </c>
      <c r="L3162" s="545" t="s">
        <v>13413</v>
      </c>
      <c r="M3162" s="548" t="s">
        <v>13843</v>
      </c>
      <c r="N3162" s="545" t="s">
        <v>13413</v>
      </c>
      <c r="O3162" s="545" t="s">
        <v>13413</v>
      </c>
      <c r="P3162" s="549">
        <v>3393</v>
      </c>
      <c r="Q3162" s="549">
        <v>5</v>
      </c>
      <c r="R3162" s="549">
        <v>167</v>
      </c>
      <c r="S3162" s="548"/>
      <c r="T3162" s="548"/>
      <c r="U3162" s="99"/>
    </row>
    <row r="3163" spans="1:21" ht="19.5" customHeight="1">
      <c r="A3163" s="545">
        <v>9486</v>
      </c>
      <c r="B3163" s="545" t="s">
        <v>3587</v>
      </c>
      <c r="C3163" s="545" t="s">
        <v>288</v>
      </c>
      <c r="D3163" s="546"/>
      <c r="E3163" s="171" t="str">
        <f t="shared" si="49"/>
        <v>1900</v>
      </c>
      <c r="F3163" s="547">
        <v>0</v>
      </c>
      <c r="G3163" s="548">
        <v>0</v>
      </c>
      <c r="H3163" s="547">
        <v>0</v>
      </c>
      <c r="I3163" s="545" t="s">
        <v>12752</v>
      </c>
      <c r="J3163" s="545"/>
      <c r="K3163" s="545" t="s">
        <v>13413</v>
      </c>
      <c r="L3163" s="545" t="s">
        <v>13413</v>
      </c>
      <c r="M3163" s="548" t="s">
        <v>13843</v>
      </c>
      <c r="N3163" s="545" t="s">
        <v>13413</v>
      </c>
      <c r="O3163" s="545" t="s">
        <v>13413</v>
      </c>
      <c r="P3163" s="549">
        <v>3394</v>
      </c>
      <c r="Q3163" s="549">
        <v>5</v>
      </c>
      <c r="R3163" s="549">
        <v>167</v>
      </c>
      <c r="S3163" s="548"/>
      <c r="T3163" s="548"/>
      <c r="U3163" s="99"/>
    </row>
    <row r="3164" spans="1:21" ht="19.5" customHeight="1">
      <c r="A3164" s="545">
        <v>9487</v>
      </c>
      <c r="B3164" s="545" t="s">
        <v>3586</v>
      </c>
      <c r="C3164" s="545" t="s">
        <v>288</v>
      </c>
      <c r="D3164" s="546"/>
      <c r="E3164" s="171" t="str">
        <f t="shared" si="49"/>
        <v>1900</v>
      </c>
      <c r="F3164" s="547">
        <v>0</v>
      </c>
      <c r="G3164" s="548">
        <v>0</v>
      </c>
      <c r="H3164" s="547">
        <v>0</v>
      </c>
      <c r="I3164" s="545" t="s">
        <v>12752</v>
      </c>
      <c r="J3164" s="545"/>
      <c r="K3164" s="545" t="s">
        <v>13413</v>
      </c>
      <c r="L3164" s="545" t="s">
        <v>13413</v>
      </c>
      <c r="M3164" s="548" t="s">
        <v>13843</v>
      </c>
      <c r="N3164" s="545" t="s">
        <v>13413</v>
      </c>
      <c r="O3164" s="545" t="s">
        <v>13413</v>
      </c>
      <c r="P3164" s="549">
        <v>3395</v>
      </c>
      <c r="Q3164" s="549">
        <v>5</v>
      </c>
      <c r="R3164" s="549">
        <v>167</v>
      </c>
      <c r="S3164" s="548"/>
      <c r="T3164" s="548"/>
      <c r="U3164" s="99"/>
    </row>
    <row r="3165" spans="1:21" ht="19.5" customHeight="1">
      <c r="A3165" s="545">
        <v>9489</v>
      </c>
      <c r="B3165" s="545" t="s">
        <v>11001</v>
      </c>
      <c r="C3165" s="545" t="s">
        <v>216</v>
      </c>
      <c r="D3165" s="546"/>
      <c r="E3165" s="171" t="str">
        <f t="shared" si="49"/>
        <v>1900</v>
      </c>
      <c r="F3165" s="547">
        <v>0</v>
      </c>
      <c r="G3165" s="548">
        <v>0</v>
      </c>
      <c r="H3165" s="547">
        <v>0</v>
      </c>
      <c r="I3165" s="545" t="s">
        <v>12752</v>
      </c>
      <c r="J3165" s="545"/>
      <c r="K3165" s="545" t="s">
        <v>13413</v>
      </c>
      <c r="L3165" s="545" t="s">
        <v>13413</v>
      </c>
      <c r="M3165" s="548" t="s">
        <v>13843</v>
      </c>
      <c r="N3165" s="545" t="s">
        <v>13413</v>
      </c>
      <c r="O3165" s="545" t="s">
        <v>13413</v>
      </c>
      <c r="P3165" s="549">
        <v>3396</v>
      </c>
      <c r="Q3165" s="549">
        <v>5</v>
      </c>
      <c r="R3165" s="549">
        <v>167</v>
      </c>
      <c r="S3165" s="548"/>
      <c r="T3165" s="548"/>
      <c r="U3165" s="99"/>
    </row>
    <row r="3166" spans="1:21" ht="19.5" customHeight="1">
      <c r="A3166" s="545">
        <v>9491</v>
      </c>
      <c r="B3166" s="545" t="s">
        <v>11000</v>
      </c>
      <c r="C3166" s="545" t="s">
        <v>221</v>
      </c>
      <c r="D3166" s="546"/>
      <c r="E3166" s="171" t="str">
        <f t="shared" si="49"/>
        <v>1900</v>
      </c>
      <c r="F3166" s="547">
        <v>0</v>
      </c>
      <c r="G3166" s="548">
        <v>0</v>
      </c>
      <c r="H3166" s="547">
        <v>0</v>
      </c>
      <c r="I3166" s="545" t="s">
        <v>12663</v>
      </c>
      <c r="J3166" s="545"/>
      <c r="K3166" s="545" t="s">
        <v>13413</v>
      </c>
      <c r="L3166" s="545" t="s">
        <v>13413</v>
      </c>
      <c r="M3166" s="548" t="s">
        <v>13758</v>
      </c>
      <c r="N3166" s="545" t="s">
        <v>13413</v>
      </c>
      <c r="O3166" s="545" t="s">
        <v>13413</v>
      </c>
      <c r="P3166" s="549">
        <v>3398</v>
      </c>
      <c r="Q3166" s="549">
        <v>1</v>
      </c>
      <c r="R3166" s="549">
        <v>21</v>
      </c>
      <c r="S3166" s="548"/>
      <c r="T3166" s="548"/>
      <c r="U3166" s="99"/>
    </row>
    <row r="3167" spans="1:21" ht="19.5" customHeight="1">
      <c r="A3167" s="545">
        <v>9788</v>
      </c>
      <c r="B3167" s="545" t="s">
        <v>10999</v>
      </c>
      <c r="C3167" s="545" t="s">
        <v>216</v>
      </c>
      <c r="D3167" s="546"/>
      <c r="E3167" s="171" t="str">
        <f t="shared" si="49"/>
        <v>1900</v>
      </c>
      <c r="F3167" s="547">
        <v>0</v>
      </c>
      <c r="G3167" s="548">
        <v>0</v>
      </c>
      <c r="H3167" s="547">
        <v>0</v>
      </c>
      <c r="I3167" s="545" t="s">
        <v>12752</v>
      </c>
      <c r="J3167" s="545"/>
      <c r="K3167" s="545" t="s">
        <v>13413</v>
      </c>
      <c r="L3167" s="545" t="s">
        <v>13413</v>
      </c>
      <c r="M3167" s="548" t="s">
        <v>13843</v>
      </c>
      <c r="N3167" s="545" t="s">
        <v>13413</v>
      </c>
      <c r="O3167" s="545" t="s">
        <v>13413</v>
      </c>
      <c r="P3167" s="549">
        <v>3399</v>
      </c>
      <c r="Q3167" s="549">
        <v>5</v>
      </c>
      <c r="R3167" s="549">
        <v>167</v>
      </c>
      <c r="S3167" s="548"/>
      <c r="T3167" s="548"/>
      <c r="U3167" s="99"/>
    </row>
    <row r="3168" spans="1:21" ht="19.5" customHeight="1">
      <c r="A3168" s="545">
        <v>9789</v>
      </c>
      <c r="B3168" s="545" t="s">
        <v>10998</v>
      </c>
      <c r="C3168" s="545" t="s">
        <v>903</v>
      </c>
      <c r="D3168" s="546"/>
      <c r="E3168" s="171" t="str">
        <f t="shared" si="49"/>
        <v>1900</v>
      </c>
      <c r="F3168" s="547">
        <v>0</v>
      </c>
      <c r="G3168" s="548">
        <v>0</v>
      </c>
      <c r="H3168" s="547">
        <v>0</v>
      </c>
      <c r="I3168" s="545" t="s">
        <v>12668</v>
      </c>
      <c r="J3168" s="545"/>
      <c r="K3168" s="545" t="s">
        <v>13413</v>
      </c>
      <c r="L3168" s="545" t="s">
        <v>16685</v>
      </c>
      <c r="M3168" s="548" t="s">
        <v>13868</v>
      </c>
      <c r="N3168" s="545" t="s">
        <v>13413</v>
      </c>
      <c r="O3168" s="545" t="s">
        <v>13413</v>
      </c>
      <c r="P3168" s="549">
        <v>3400</v>
      </c>
      <c r="Q3168" s="549">
        <v>2</v>
      </c>
      <c r="R3168" s="549">
        <v>7</v>
      </c>
      <c r="S3168" s="548"/>
      <c r="T3168" s="548"/>
      <c r="U3168" s="99"/>
    </row>
    <row r="3169" spans="1:21" ht="19.5" customHeight="1">
      <c r="A3169" s="545">
        <v>9791</v>
      </c>
      <c r="B3169" s="545" t="s">
        <v>10997</v>
      </c>
      <c r="C3169" s="545" t="s">
        <v>209</v>
      </c>
      <c r="D3169" s="546"/>
      <c r="E3169" s="171" t="str">
        <f t="shared" si="49"/>
        <v>1900</v>
      </c>
      <c r="F3169" s="547">
        <v>0</v>
      </c>
      <c r="G3169" s="548">
        <v>0</v>
      </c>
      <c r="H3169" s="547">
        <v>0</v>
      </c>
      <c r="I3169" s="545" t="s">
        <v>12746</v>
      </c>
      <c r="J3169" s="545"/>
      <c r="K3169" s="545" t="s">
        <v>13413</v>
      </c>
      <c r="L3169" s="545" t="s">
        <v>13413</v>
      </c>
      <c r="M3169" s="548" t="s">
        <v>13758</v>
      </c>
      <c r="N3169" s="545" t="s">
        <v>13413</v>
      </c>
      <c r="O3169" s="545" t="s">
        <v>13413</v>
      </c>
      <c r="P3169" s="549">
        <v>3401</v>
      </c>
      <c r="Q3169" s="549">
        <v>1</v>
      </c>
      <c r="R3169" s="549">
        <v>29</v>
      </c>
      <c r="S3169" s="548"/>
      <c r="T3169" s="548"/>
      <c r="U3169" s="99"/>
    </row>
    <row r="3170" spans="1:21" ht="19.5" customHeight="1">
      <c r="A3170" s="545">
        <v>9792</v>
      </c>
      <c r="B3170" s="545" t="s">
        <v>3757</v>
      </c>
      <c r="C3170" s="545" t="s">
        <v>216</v>
      </c>
      <c r="D3170" s="546"/>
      <c r="E3170" s="171" t="str">
        <f t="shared" si="49"/>
        <v>1900</v>
      </c>
      <c r="F3170" s="547">
        <v>0</v>
      </c>
      <c r="G3170" s="548">
        <v>0</v>
      </c>
      <c r="H3170" s="547">
        <v>0</v>
      </c>
      <c r="I3170" s="545" t="s">
        <v>12746</v>
      </c>
      <c r="J3170" s="545"/>
      <c r="K3170" s="545" t="s">
        <v>13413</v>
      </c>
      <c r="L3170" s="545" t="s">
        <v>13413</v>
      </c>
      <c r="M3170" s="548" t="s">
        <v>13758</v>
      </c>
      <c r="N3170" s="545" t="s">
        <v>13413</v>
      </c>
      <c r="O3170" s="545" t="s">
        <v>13413</v>
      </c>
      <c r="P3170" s="549">
        <v>3402</v>
      </c>
      <c r="Q3170" s="549">
        <v>1</v>
      </c>
      <c r="R3170" s="549">
        <v>29</v>
      </c>
      <c r="S3170" s="548"/>
      <c r="T3170" s="548"/>
      <c r="U3170" s="99"/>
    </row>
    <row r="3171" spans="1:21" ht="19.5" customHeight="1">
      <c r="A3171" s="545">
        <v>9793</v>
      </c>
      <c r="B3171" s="545" t="s">
        <v>3759</v>
      </c>
      <c r="C3171" s="545" t="s">
        <v>216</v>
      </c>
      <c r="D3171" s="546">
        <v>43839</v>
      </c>
      <c r="E3171" s="171" t="str">
        <f t="shared" si="49"/>
        <v>2020</v>
      </c>
      <c r="F3171" s="547">
        <v>597782.01</v>
      </c>
      <c r="G3171" s="548">
        <v>0.19</v>
      </c>
      <c r="H3171" s="547">
        <v>502337.82</v>
      </c>
      <c r="I3171" s="545" t="s">
        <v>12746</v>
      </c>
      <c r="J3171" s="545" t="s">
        <v>13297</v>
      </c>
      <c r="K3171" s="545" t="s">
        <v>13413</v>
      </c>
      <c r="L3171" s="545" t="s">
        <v>13413</v>
      </c>
      <c r="M3171" s="548" t="s">
        <v>13758</v>
      </c>
      <c r="N3171" s="545" t="s">
        <v>13413</v>
      </c>
      <c r="O3171" s="545" t="s">
        <v>13413</v>
      </c>
      <c r="P3171" s="549">
        <v>3403</v>
      </c>
      <c r="Q3171" s="549">
        <v>1</v>
      </c>
      <c r="R3171" s="549">
        <v>29</v>
      </c>
      <c r="S3171" s="548">
        <v>2257</v>
      </c>
      <c r="T3171" s="548"/>
      <c r="U3171" s="99"/>
    </row>
    <row r="3172" spans="1:21" ht="19.5" customHeight="1">
      <c r="A3172" s="545">
        <v>9794</v>
      </c>
      <c r="B3172" s="545" t="s">
        <v>3725</v>
      </c>
      <c r="C3172" s="545" t="s">
        <v>216</v>
      </c>
      <c r="D3172" s="546"/>
      <c r="E3172" s="171" t="str">
        <f t="shared" si="49"/>
        <v>1900</v>
      </c>
      <c r="F3172" s="547">
        <v>0</v>
      </c>
      <c r="G3172" s="548">
        <v>0</v>
      </c>
      <c r="H3172" s="547">
        <v>0</v>
      </c>
      <c r="I3172" s="545" t="s">
        <v>12746</v>
      </c>
      <c r="J3172" s="545"/>
      <c r="K3172" s="545" t="s">
        <v>13413</v>
      </c>
      <c r="L3172" s="545" t="s">
        <v>13413</v>
      </c>
      <c r="M3172" s="548" t="s">
        <v>13758</v>
      </c>
      <c r="N3172" s="545" t="s">
        <v>13413</v>
      </c>
      <c r="O3172" s="545" t="s">
        <v>13413</v>
      </c>
      <c r="P3172" s="549">
        <v>3404</v>
      </c>
      <c r="Q3172" s="549">
        <v>1</v>
      </c>
      <c r="R3172" s="549">
        <v>29</v>
      </c>
      <c r="S3172" s="548"/>
      <c r="T3172" s="548"/>
      <c r="U3172" s="99"/>
    </row>
    <row r="3173" spans="1:21" ht="19.5" customHeight="1">
      <c r="A3173" s="545">
        <v>9795</v>
      </c>
      <c r="B3173" s="545" t="s">
        <v>10996</v>
      </c>
      <c r="C3173" s="545" t="s">
        <v>216</v>
      </c>
      <c r="D3173" s="546"/>
      <c r="E3173" s="171" t="str">
        <f t="shared" si="49"/>
        <v>1900</v>
      </c>
      <c r="F3173" s="547">
        <v>0</v>
      </c>
      <c r="G3173" s="548">
        <v>0</v>
      </c>
      <c r="H3173" s="547">
        <v>0</v>
      </c>
      <c r="I3173" s="545" t="s">
        <v>12746</v>
      </c>
      <c r="J3173" s="545"/>
      <c r="K3173" s="545" t="s">
        <v>13413</v>
      </c>
      <c r="L3173" s="545" t="s">
        <v>13413</v>
      </c>
      <c r="M3173" s="548" t="s">
        <v>13758</v>
      </c>
      <c r="N3173" s="545" t="s">
        <v>13413</v>
      </c>
      <c r="O3173" s="545" t="s">
        <v>13413</v>
      </c>
      <c r="P3173" s="549">
        <v>3405</v>
      </c>
      <c r="Q3173" s="549">
        <v>1</v>
      </c>
      <c r="R3173" s="549">
        <v>29</v>
      </c>
      <c r="S3173" s="548"/>
      <c r="T3173" s="548"/>
      <c r="U3173" s="99"/>
    </row>
    <row r="3174" spans="1:21" ht="19.5" customHeight="1">
      <c r="A3174" s="545">
        <v>9796</v>
      </c>
      <c r="B3174" s="545" t="s">
        <v>3738</v>
      </c>
      <c r="C3174" s="545" t="s">
        <v>216</v>
      </c>
      <c r="D3174" s="546">
        <v>44589</v>
      </c>
      <c r="E3174" s="171" t="str">
        <f t="shared" si="49"/>
        <v>2022</v>
      </c>
      <c r="F3174" s="547">
        <v>4806.01</v>
      </c>
      <c r="G3174" s="548">
        <v>0.19</v>
      </c>
      <c r="H3174" s="547">
        <v>4038.66</v>
      </c>
      <c r="I3174" s="545" t="s">
        <v>12746</v>
      </c>
      <c r="J3174" s="545" t="s">
        <v>13297</v>
      </c>
      <c r="K3174" s="545" t="s">
        <v>13413</v>
      </c>
      <c r="L3174" s="545" t="s">
        <v>13413</v>
      </c>
      <c r="M3174" s="548" t="s">
        <v>13758</v>
      </c>
      <c r="N3174" s="545" t="s">
        <v>13413</v>
      </c>
      <c r="O3174" s="545" t="s">
        <v>13413</v>
      </c>
      <c r="P3174" s="549">
        <v>3406</v>
      </c>
      <c r="Q3174" s="549">
        <v>1</v>
      </c>
      <c r="R3174" s="549">
        <v>29</v>
      </c>
      <c r="S3174" s="548">
        <v>2257</v>
      </c>
      <c r="T3174" s="548"/>
      <c r="U3174" s="99"/>
    </row>
    <row r="3175" spans="1:21" ht="19.5" customHeight="1">
      <c r="A3175" s="545">
        <v>9797</v>
      </c>
      <c r="B3175" s="545" t="s">
        <v>10995</v>
      </c>
      <c r="C3175" s="545" t="s">
        <v>209</v>
      </c>
      <c r="D3175" s="546"/>
      <c r="E3175" s="171" t="str">
        <f t="shared" si="49"/>
        <v>1900</v>
      </c>
      <c r="F3175" s="547">
        <v>0</v>
      </c>
      <c r="G3175" s="548">
        <v>0</v>
      </c>
      <c r="H3175" s="547">
        <v>0</v>
      </c>
      <c r="I3175" s="545" t="s">
        <v>12746</v>
      </c>
      <c r="J3175" s="545"/>
      <c r="K3175" s="545" t="s">
        <v>13413</v>
      </c>
      <c r="L3175" s="545" t="s">
        <v>13413</v>
      </c>
      <c r="M3175" s="548" t="s">
        <v>13758</v>
      </c>
      <c r="N3175" s="545" t="s">
        <v>13413</v>
      </c>
      <c r="O3175" s="545" t="s">
        <v>13413</v>
      </c>
      <c r="P3175" s="549">
        <v>3407</v>
      </c>
      <c r="Q3175" s="549">
        <v>1</v>
      </c>
      <c r="R3175" s="549">
        <v>29</v>
      </c>
      <c r="S3175" s="548"/>
      <c r="T3175" s="548"/>
      <c r="U3175" s="99"/>
    </row>
    <row r="3176" spans="1:21" ht="19.5" customHeight="1">
      <c r="A3176" s="545">
        <v>9798</v>
      </c>
      <c r="B3176" s="545" t="s">
        <v>3756</v>
      </c>
      <c r="C3176" s="545" t="s">
        <v>216</v>
      </c>
      <c r="D3176" s="546"/>
      <c r="E3176" s="171" t="str">
        <f t="shared" si="49"/>
        <v>1900</v>
      </c>
      <c r="F3176" s="547">
        <v>0</v>
      </c>
      <c r="G3176" s="548">
        <v>0</v>
      </c>
      <c r="H3176" s="547">
        <v>0</v>
      </c>
      <c r="I3176" s="545" t="s">
        <v>12746</v>
      </c>
      <c r="J3176" s="545"/>
      <c r="K3176" s="545" t="s">
        <v>13413</v>
      </c>
      <c r="L3176" s="545" t="s">
        <v>13413</v>
      </c>
      <c r="M3176" s="548" t="s">
        <v>13758</v>
      </c>
      <c r="N3176" s="545" t="s">
        <v>13413</v>
      </c>
      <c r="O3176" s="545" t="s">
        <v>13413</v>
      </c>
      <c r="P3176" s="549">
        <v>3408</v>
      </c>
      <c r="Q3176" s="549">
        <v>1</v>
      </c>
      <c r="R3176" s="549">
        <v>29</v>
      </c>
      <c r="S3176" s="548"/>
      <c r="T3176" s="548"/>
      <c r="U3176" s="99"/>
    </row>
    <row r="3177" spans="1:21" ht="19.5" customHeight="1">
      <c r="A3177" s="545">
        <v>9799</v>
      </c>
      <c r="B3177" s="545" t="s">
        <v>10994</v>
      </c>
      <c r="C3177" s="545" t="s">
        <v>216</v>
      </c>
      <c r="D3177" s="546"/>
      <c r="E3177" s="171" t="str">
        <f t="shared" si="49"/>
        <v>1900</v>
      </c>
      <c r="F3177" s="547">
        <v>0</v>
      </c>
      <c r="G3177" s="548">
        <v>0</v>
      </c>
      <c r="H3177" s="547">
        <v>0</v>
      </c>
      <c r="I3177" s="545" t="s">
        <v>12746</v>
      </c>
      <c r="J3177" s="545"/>
      <c r="K3177" s="545" t="s">
        <v>13413</v>
      </c>
      <c r="L3177" s="545" t="s">
        <v>13413</v>
      </c>
      <c r="M3177" s="548" t="s">
        <v>13758</v>
      </c>
      <c r="N3177" s="545" t="s">
        <v>13413</v>
      </c>
      <c r="O3177" s="545" t="s">
        <v>13413</v>
      </c>
      <c r="P3177" s="549">
        <v>3409</v>
      </c>
      <c r="Q3177" s="549">
        <v>1</v>
      </c>
      <c r="R3177" s="549">
        <v>29</v>
      </c>
      <c r="S3177" s="548"/>
      <c r="T3177" s="548"/>
      <c r="U3177" s="99"/>
    </row>
    <row r="3178" spans="1:21" ht="19.5" customHeight="1">
      <c r="A3178" s="545">
        <v>9800</v>
      </c>
      <c r="B3178" s="545" t="s">
        <v>7555</v>
      </c>
      <c r="C3178" s="545" t="s">
        <v>209</v>
      </c>
      <c r="D3178" s="546">
        <v>43698</v>
      </c>
      <c r="E3178" s="171" t="str">
        <f t="shared" si="49"/>
        <v>2019</v>
      </c>
      <c r="F3178" s="547">
        <v>67780</v>
      </c>
      <c r="G3178" s="548">
        <v>0.19</v>
      </c>
      <c r="H3178" s="547">
        <v>56957.98</v>
      </c>
      <c r="I3178" s="545" t="s">
        <v>12746</v>
      </c>
      <c r="J3178" s="545" t="s">
        <v>13301</v>
      </c>
      <c r="K3178" s="545" t="s">
        <v>13413</v>
      </c>
      <c r="L3178" s="545" t="s">
        <v>13413</v>
      </c>
      <c r="M3178" s="548" t="s">
        <v>13758</v>
      </c>
      <c r="N3178" s="545" t="s">
        <v>13413</v>
      </c>
      <c r="O3178" s="545" t="s">
        <v>13413</v>
      </c>
      <c r="P3178" s="549">
        <v>3410</v>
      </c>
      <c r="Q3178" s="549">
        <v>1</v>
      </c>
      <c r="R3178" s="549">
        <v>29</v>
      </c>
      <c r="S3178" s="548">
        <v>2221</v>
      </c>
      <c r="T3178" s="548"/>
      <c r="U3178" s="99"/>
    </row>
    <row r="3179" spans="1:21" ht="19.5" customHeight="1">
      <c r="A3179" s="545">
        <v>9801</v>
      </c>
      <c r="B3179" s="545" t="s">
        <v>10993</v>
      </c>
      <c r="C3179" s="545" t="s">
        <v>216</v>
      </c>
      <c r="D3179" s="546"/>
      <c r="E3179" s="171" t="str">
        <f t="shared" si="49"/>
        <v>1900</v>
      </c>
      <c r="F3179" s="547">
        <v>0</v>
      </c>
      <c r="G3179" s="548">
        <v>0</v>
      </c>
      <c r="H3179" s="547">
        <v>0</v>
      </c>
      <c r="I3179" s="545" t="s">
        <v>12746</v>
      </c>
      <c r="J3179" s="545"/>
      <c r="K3179" s="545" t="s">
        <v>13413</v>
      </c>
      <c r="L3179" s="545" t="s">
        <v>13413</v>
      </c>
      <c r="M3179" s="548" t="s">
        <v>13758</v>
      </c>
      <c r="N3179" s="545" t="s">
        <v>13413</v>
      </c>
      <c r="O3179" s="545" t="s">
        <v>13413</v>
      </c>
      <c r="P3179" s="549">
        <v>3411</v>
      </c>
      <c r="Q3179" s="549">
        <v>1</v>
      </c>
      <c r="R3179" s="549">
        <v>29</v>
      </c>
      <c r="S3179" s="548"/>
      <c r="T3179" s="548"/>
      <c r="U3179" s="99"/>
    </row>
    <row r="3180" spans="1:21" ht="19.5" customHeight="1">
      <c r="A3180" s="545">
        <v>9803</v>
      </c>
      <c r="B3180" s="545" t="s">
        <v>3767</v>
      </c>
      <c r="C3180" s="545" t="s">
        <v>216</v>
      </c>
      <c r="D3180" s="546"/>
      <c r="E3180" s="171" t="str">
        <f t="shared" si="49"/>
        <v>1900</v>
      </c>
      <c r="F3180" s="547">
        <v>0</v>
      </c>
      <c r="G3180" s="548">
        <v>0</v>
      </c>
      <c r="H3180" s="547">
        <v>0</v>
      </c>
      <c r="I3180" s="545" t="s">
        <v>12746</v>
      </c>
      <c r="J3180" s="545"/>
      <c r="K3180" s="545" t="s">
        <v>13413</v>
      </c>
      <c r="L3180" s="545" t="s">
        <v>13413</v>
      </c>
      <c r="M3180" s="548" t="s">
        <v>13758</v>
      </c>
      <c r="N3180" s="545" t="s">
        <v>13413</v>
      </c>
      <c r="O3180" s="545" t="s">
        <v>13413</v>
      </c>
      <c r="P3180" s="549">
        <v>3412</v>
      </c>
      <c r="Q3180" s="549">
        <v>1</v>
      </c>
      <c r="R3180" s="549">
        <v>29</v>
      </c>
      <c r="S3180" s="548"/>
      <c r="T3180" s="548"/>
      <c r="U3180" s="99"/>
    </row>
    <row r="3181" spans="1:21" ht="19.5" customHeight="1">
      <c r="A3181" s="545">
        <v>9804</v>
      </c>
      <c r="B3181" s="545" t="s">
        <v>3711</v>
      </c>
      <c r="C3181" s="545" t="s">
        <v>209</v>
      </c>
      <c r="D3181" s="546"/>
      <c r="E3181" s="171" t="str">
        <f t="shared" si="49"/>
        <v>1900</v>
      </c>
      <c r="F3181" s="547">
        <v>0</v>
      </c>
      <c r="G3181" s="548">
        <v>0</v>
      </c>
      <c r="H3181" s="547">
        <v>0</v>
      </c>
      <c r="I3181" s="545" t="s">
        <v>12746</v>
      </c>
      <c r="J3181" s="545"/>
      <c r="K3181" s="545" t="s">
        <v>13413</v>
      </c>
      <c r="L3181" s="545" t="s">
        <v>13413</v>
      </c>
      <c r="M3181" s="548" t="s">
        <v>13758</v>
      </c>
      <c r="N3181" s="545" t="s">
        <v>13413</v>
      </c>
      <c r="O3181" s="545" t="s">
        <v>13413</v>
      </c>
      <c r="P3181" s="549">
        <v>3413</v>
      </c>
      <c r="Q3181" s="549">
        <v>1</v>
      </c>
      <c r="R3181" s="549">
        <v>29</v>
      </c>
      <c r="S3181" s="548"/>
      <c r="T3181" s="548"/>
      <c r="U3181" s="99"/>
    </row>
    <row r="3182" spans="1:21" ht="19.5" customHeight="1">
      <c r="A3182" s="545">
        <v>9806</v>
      </c>
      <c r="B3182" s="545" t="s">
        <v>3722</v>
      </c>
      <c r="C3182" s="545" t="s">
        <v>209</v>
      </c>
      <c r="D3182" s="546">
        <v>44589</v>
      </c>
      <c r="E3182" s="171" t="str">
        <f t="shared" si="49"/>
        <v>2022</v>
      </c>
      <c r="F3182" s="547">
        <v>2090</v>
      </c>
      <c r="G3182" s="548">
        <v>0.19</v>
      </c>
      <c r="H3182" s="547">
        <v>1756.3</v>
      </c>
      <c r="I3182" s="545" t="s">
        <v>12746</v>
      </c>
      <c r="J3182" s="545" t="s">
        <v>13297</v>
      </c>
      <c r="K3182" s="545" t="s">
        <v>13413</v>
      </c>
      <c r="L3182" s="545" t="s">
        <v>13413</v>
      </c>
      <c r="M3182" s="548" t="s">
        <v>13758</v>
      </c>
      <c r="N3182" s="545" t="s">
        <v>13413</v>
      </c>
      <c r="O3182" s="545" t="s">
        <v>13413</v>
      </c>
      <c r="P3182" s="549">
        <v>3414</v>
      </c>
      <c r="Q3182" s="549">
        <v>1</v>
      </c>
      <c r="R3182" s="549">
        <v>29</v>
      </c>
      <c r="S3182" s="548">
        <v>2257</v>
      </c>
      <c r="T3182" s="548"/>
      <c r="U3182" s="99"/>
    </row>
    <row r="3183" spans="1:21" ht="19.5" customHeight="1">
      <c r="A3183" s="545">
        <v>9807</v>
      </c>
      <c r="B3183" s="545" t="s">
        <v>10992</v>
      </c>
      <c r="C3183" s="545" t="s">
        <v>209</v>
      </c>
      <c r="D3183" s="546"/>
      <c r="E3183" s="171" t="str">
        <f t="shared" si="49"/>
        <v>1900</v>
      </c>
      <c r="F3183" s="547">
        <v>0</v>
      </c>
      <c r="G3183" s="548">
        <v>0</v>
      </c>
      <c r="H3183" s="547">
        <v>0</v>
      </c>
      <c r="I3183" s="545" t="s">
        <v>12746</v>
      </c>
      <c r="J3183" s="545"/>
      <c r="K3183" s="545" t="s">
        <v>13413</v>
      </c>
      <c r="L3183" s="545" t="s">
        <v>13413</v>
      </c>
      <c r="M3183" s="548" t="s">
        <v>13758</v>
      </c>
      <c r="N3183" s="545" t="s">
        <v>13413</v>
      </c>
      <c r="O3183" s="545" t="s">
        <v>13413</v>
      </c>
      <c r="P3183" s="549">
        <v>3415</v>
      </c>
      <c r="Q3183" s="549">
        <v>1</v>
      </c>
      <c r="R3183" s="549">
        <v>29</v>
      </c>
      <c r="S3183" s="548"/>
      <c r="T3183" s="548"/>
      <c r="U3183" s="99"/>
    </row>
    <row r="3184" spans="1:21" ht="19.5" customHeight="1">
      <c r="A3184" s="545">
        <v>9808</v>
      </c>
      <c r="B3184" s="545" t="s">
        <v>3710</v>
      </c>
      <c r="C3184" s="545" t="s">
        <v>209</v>
      </c>
      <c r="D3184" s="546"/>
      <c r="E3184" s="171" t="str">
        <f t="shared" si="49"/>
        <v>1900</v>
      </c>
      <c r="F3184" s="547">
        <v>0</v>
      </c>
      <c r="G3184" s="548">
        <v>0</v>
      </c>
      <c r="H3184" s="547">
        <v>0</v>
      </c>
      <c r="I3184" s="545" t="s">
        <v>12746</v>
      </c>
      <c r="J3184" s="545"/>
      <c r="K3184" s="545" t="s">
        <v>13413</v>
      </c>
      <c r="L3184" s="545" t="s">
        <v>13413</v>
      </c>
      <c r="M3184" s="548" t="s">
        <v>13758</v>
      </c>
      <c r="N3184" s="545" t="s">
        <v>13413</v>
      </c>
      <c r="O3184" s="545" t="s">
        <v>13413</v>
      </c>
      <c r="P3184" s="549">
        <v>3416</v>
      </c>
      <c r="Q3184" s="549">
        <v>1</v>
      </c>
      <c r="R3184" s="549">
        <v>29</v>
      </c>
      <c r="S3184" s="548"/>
      <c r="T3184" s="548"/>
      <c r="U3184" s="99"/>
    </row>
    <row r="3185" spans="1:21" ht="19.5" customHeight="1">
      <c r="A3185" s="545">
        <v>9809</v>
      </c>
      <c r="B3185" s="545" t="s">
        <v>10991</v>
      </c>
      <c r="C3185" s="545" t="s">
        <v>209</v>
      </c>
      <c r="D3185" s="546"/>
      <c r="E3185" s="171" t="str">
        <f t="shared" si="49"/>
        <v>1900</v>
      </c>
      <c r="F3185" s="547">
        <v>0</v>
      </c>
      <c r="G3185" s="548">
        <v>0</v>
      </c>
      <c r="H3185" s="547">
        <v>0</v>
      </c>
      <c r="I3185" s="545" t="s">
        <v>12746</v>
      </c>
      <c r="J3185" s="545"/>
      <c r="K3185" s="545" t="s">
        <v>13413</v>
      </c>
      <c r="L3185" s="545" t="s">
        <v>13413</v>
      </c>
      <c r="M3185" s="548" t="s">
        <v>13758</v>
      </c>
      <c r="N3185" s="545" t="s">
        <v>13413</v>
      </c>
      <c r="O3185" s="545" t="s">
        <v>13413</v>
      </c>
      <c r="P3185" s="549">
        <v>3417</v>
      </c>
      <c r="Q3185" s="549">
        <v>1</v>
      </c>
      <c r="R3185" s="549">
        <v>29</v>
      </c>
      <c r="S3185" s="548"/>
      <c r="T3185" s="548"/>
      <c r="U3185" s="99"/>
    </row>
    <row r="3186" spans="1:21" ht="19.5" customHeight="1">
      <c r="A3186" s="545">
        <v>9810</v>
      </c>
      <c r="B3186" s="545" t="s">
        <v>10990</v>
      </c>
      <c r="C3186" s="545" t="s">
        <v>209</v>
      </c>
      <c r="D3186" s="546"/>
      <c r="E3186" s="171" t="str">
        <f t="shared" si="49"/>
        <v>1900</v>
      </c>
      <c r="F3186" s="547">
        <v>0</v>
      </c>
      <c r="G3186" s="548">
        <v>0</v>
      </c>
      <c r="H3186" s="547">
        <v>0</v>
      </c>
      <c r="I3186" s="545" t="s">
        <v>12746</v>
      </c>
      <c r="J3186" s="545"/>
      <c r="K3186" s="545" t="s">
        <v>13413</v>
      </c>
      <c r="L3186" s="545" t="s">
        <v>13413</v>
      </c>
      <c r="M3186" s="548" t="s">
        <v>13758</v>
      </c>
      <c r="N3186" s="545" t="s">
        <v>13413</v>
      </c>
      <c r="O3186" s="545" t="s">
        <v>13413</v>
      </c>
      <c r="P3186" s="549">
        <v>3418</v>
      </c>
      <c r="Q3186" s="549">
        <v>1</v>
      </c>
      <c r="R3186" s="549">
        <v>29</v>
      </c>
      <c r="S3186" s="548"/>
      <c r="T3186" s="548"/>
      <c r="U3186" s="99"/>
    </row>
    <row r="3187" spans="1:21" ht="19.5" customHeight="1">
      <c r="A3187" s="545">
        <v>9811</v>
      </c>
      <c r="B3187" s="545" t="s">
        <v>3709</v>
      </c>
      <c r="C3187" s="545" t="s">
        <v>209</v>
      </c>
      <c r="D3187" s="546"/>
      <c r="E3187" s="171" t="str">
        <f t="shared" si="49"/>
        <v>1900</v>
      </c>
      <c r="F3187" s="547">
        <v>0</v>
      </c>
      <c r="G3187" s="548">
        <v>0</v>
      </c>
      <c r="H3187" s="547">
        <v>0</v>
      </c>
      <c r="I3187" s="545" t="s">
        <v>12746</v>
      </c>
      <c r="J3187" s="545"/>
      <c r="K3187" s="545" t="s">
        <v>13413</v>
      </c>
      <c r="L3187" s="545" t="s">
        <v>13413</v>
      </c>
      <c r="M3187" s="548" t="s">
        <v>13758</v>
      </c>
      <c r="N3187" s="545" t="s">
        <v>13413</v>
      </c>
      <c r="O3187" s="545" t="s">
        <v>13413</v>
      </c>
      <c r="P3187" s="549">
        <v>3419</v>
      </c>
      <c r="Q3187" s="549">
        <v>1</v>
      </c>
      <c r="R3187" s="549">
        <v>29</v>
      </c>
      <c r="S3187" s="548"/>
      <c r="T3187" s="548"/>
      <c r="U3187" s="99"/>
    </row>
    <row r="3188" spans="1:21" ht="19.5" customHeight="1">
      <c r="A3188" s="545">
        <v>9812</v>
      </c>
      <c r="B3188" s="545" t="s">
        <v>10323</v>
      </c>
      <c r="C3188" s="545" t="s">
        <v>216</v>
      </c>
      <c r="D3188" s="546"/>
      <c r="E3188" s="171" t="str">
        <f t="shared" si="49"/>
        <v>1900</v>
      </c>
      <c r="F3188" s="547">
        <v>0</v>
      </c>
      <c r="G3188" s="548">
        <v>0</v>
      </c>
      <c r="H3188" s="547">
        <v>0</v>
      </c>
      <c r="I3188" s="545" t="s">
        <v>12746</v>
      </c>
      <c r="J3188" s="545"/>
      <c r="K3188" s="545" t="s">
        <v>13413</v>
      </c>
      <c r="L3188" s="545" t="s">
        <v>13413</v>
      </c>
      <c r="M3188" s="548" t="s">
        <v>13758</v>
      </c>
      <c r="N3188" s="545" t="s">
        <v>13413</v>
      </c>
      <c r="O3188" s="545" t="s">
        <v>13413</v>
      </c>
      <c r="P3188" s="549">
        <v>3420</v>
      </c>
      <c r="Q3188" s="549">
        <v>1</v>
      </c>
      <c r="R3188" s="549">
        <v>29</v>
      </c>
      <c r="S3188" s="548"/>
      <c r="T3188" s="548"/>
      <c r="U3188" s="99"/>
    </row>
    <row r="3189" spans="1:21" ht="19.5" customHeight="1">
      <c r="A3189" s="545">
        <v>9813</v>
      </c>
      <c r="B3189" s="545" t="s">
        <v>10989</v>
      </c>
      <c r="C3189" s="545" t="s">
        <v>216</v>
      </c>
      <c r="D3189" s="546"/>
      <c r="E3189" s="171" t="str">
        <f t="shared" si="49"/>
        <v>1900</v>
      </c>
      <c r="F3189" s="547">
        <v>0</v>
      </c>
      <c r="G3189" s="548">
        <v>0</v>
      </c>
      <c r="H3189" s="547">
        <v>0</v>
      </c>
      <c r="I3189" s="545" t="s">
        <v>12746</v>
      </c>
      <c r="J3189" s="545"/>
      <c r="K3189" s="545" t="s">
        <v>13413</v>
      </c>
      <c r="L3189" s="545" t="s">
        <v>13413</v>
      </c>
      <c r="M3189" s="548" t="s">
        <v>13758</v>
      </c>
      <c r="N3189" s="545" t="s">
        <v>13413</v>
      </c>
      <c r="O3189" s="545" t="s">
        <v>13413</v>
      </c>
      <c r="P3189" s="549">
        <v>3421</v>
      </c>
      <c r="Q3189" s="549">
        <v>1</v>
      </c>
      <c r="R3189" s="549">
        <v>29</v>
      </c>
      <c r="S3189" s="548"/>
      <c r="T3189" s="548"/>
      <c r="U3189" s="99"/>
    </row>
    <row r="3190" spans="1:21" ht="19.5" customHeight="1">
      <c r="A3190" s="545">
        <v>9814</v>
      </c>
      <c r="B3190" s="545" t="s">
        <v>10988</v>
      </c>
      <c r="C3190" s="545" t="s">
        <v>216</v>
      </c>
      <c r="D3190" s="546"/>
      <c r="E3190" s="171" t="str">
        <f t="shared" si="49"/>
        <v>1900</v>
      </c>
      <c r="F3190" s="547">
        <v>0</v>
      </c>
      <c r="G3190" s="548">
        <v>0</v>
      </c>
      <c r="H3190" s="547">
        <v>0</v>
      </c>
      <c r="I3190" s="545" t="s">
        <v>12746</v>
      </c>
      <c r="J3190" s="545"/>
      <c r="K3190" s="545" t="s">
        <v>13413</v>
      </c>
      <c r="L3190" s="545" t="s">
        <v>13413</v>
      </c>
      <c r="M3190" s="548" t="s">
        <v>13758</v>
      </c>
      <c r="N3190" s="545" t="s">
        <v>13413</v>
      </c>
      <c r="O3190" s="545" t="s">
        <v>13413</v>
      </c>
      <c r="P3190" s="549">
        <v>3422</v>
      </c>
      <c r="Q3190" s="549">
        <v>1</v>
      </c>
      <c r="R3190" s="549">
        <v>29</v>
      </c>
      <c r="S3190" s="548"/>
      <c r="T3190" s="548"/>
      <c r="U3190" s="99"/>
    </row>
    <row r="3191" spans="1:21" ht="19.5" customHeight="1">
      <c r="A3191" s="545">
        <v>9815</v>
      </c>
      <c r="B3191" s="545" t="s">
        <v>3755</v>
      </c>
      <c r="C3191" s="545" t="s">
        <v>216</v>
      </c>
      <c r="D3191" s="546"/>
      <c r="E3191" s="171" t="str">
        <f t="shared" si="49"/>
        <v>1900</v>
      </c>
      <c r="F3191" s="547">
        <v>0</v>
      </c>
      <c r="G3191" s="548">
        <v>0</v>
      </c>
      <c r="H3191" s="547">
        <v>0</v>
      </c>
      <c r="I3191" s="545" t="s">
        <v>12746</v>
      </c>
      <c r="J3191" s="545"/>
      <c r="K3191" s="545" t="s">
        <v>13413</v>
      </c>
      <c r="L3191" s="545" t="s">
        <v>13413</v>
      </c>
      <c r="M3191" s="548" t="s">
        <v>13758</v>
      </c>
      <c r="N3191" s="545" t="s">
        <v>13413</v>
      </c>
      <c r="O3191" s="545" t="s">
        <v>13413</v>
      </c>
      <c r="P3191" s="549">
        <v>3423</v>
      </c>
      <c r="Q3191" s="549">
        <v>1</v>
      </c>
      <c r="R3191" s="549">
        <v>29</v>
      </c>
      <c r="S3191" s="548"/>
      <c r="T3191" s="548"/>
      <c r="U3191" s="99"/>
    </row>
    <row r="3192" spans="1:21" ht="19.5" customHeight="1">
      <c r="A3192" s="545">
        <v>9816</v>
      </c>
      <c r="B3192" s="545" t="s">
        <v>3749</v>
      </c>
      <c r="C3192" s="545" t="s">
        <v>216</v>
      </c>
      <c r="D3192" s="546"/>
      <c r="E3192" s="171" t="str">
        <f t="shared" si="49"/>
        <v>1900</v>
      </c>
      <c r="F3192" s="547">
        <v>0</v>
      </c>
      <c r="G3192" s="548">
        <v>0</v>
      </c>
      <c r="H3192" s="547">
        <v>0</v>
      </c>
      <c r="I3192" s="545" t="s">
        <v>12746</v>
      </c>
      <c r="J3192" s="545"/>
      <c r="K3192" s="545" t="s">
        <v>13413</v>
      </c>
      <c r="L3192" s="545" t="s">
        <v>13413</v>
      </c>
      <c r="M3192" s="548" t="s">
        <v>13758</v>
      </c>
      <c r="N3192" s="545" t="s">
        <v>13413</v>
      </c>
      <c r="O3192" s="545" t="s">
        <v>13413</v>
      </c>
      <c r="P3192" s="549">
        <v>3424</v>
      </c>
      <c r="Q3192" s="549">
        <v>1</v>
      </c>
      <c r="R3192" s="549">
        <v>29</v>
      </c>
      <c r="S3192" s="548"/>
      <c r="T3192" s="548"/>
      <c r="U3192" s="99"/>
    </row>
    <row r="3193" spans="1:21" ht="19.5" customHeight="1">
      <c r="A3193" s="545">
        <v>9817</v>
      </c>
      <c r="B3193" s="545" t="s">
        <v>10987</v>
      </c>
      <c r="C3193" s="545" t="s">
        <v>216</v>
      </c>
      <c r="D3193" s="546"/>
      <c r="E3193" s="171" t="str">
        <f t="shared" si="49"/>
        <v>1900</v>
      </c>
      <c r="F3193" s="547">
        <v>0</v>
      </c>
      <c r="G3193" s="548">
        <v>0</v>
      </c>
      <c r="H3193" s="547">
        <v>0</v>
      </c>
      <c r="I3193" s="545" t="s">
        <v>12746</v>
      </c>
      <c r="J3193" s="545"/>
      <c r="K3193" s="545" t="s">
        <v>13413</v>
      </c>
      <c r="L3193" s="545" t="s">
        <v>13413</v>
      </c>
      <c r="M3193" s="548" t="s">
        <v>13758</v>
      </c>
      <c r="N3193" s="545" t="s">
        <v>13413</v>
      </c>
      <c r="O3193" s="545" t="s">
        <v>13413</v>
      </c>
      <c r="P3193" s="549">
        <v>3425</v>
      </c>
      <c r="Q3193" s="549">
        <v>1</v>
      </c>
      <c r="R3193" s="549">
        <v>29</v>
      </c>
      <c r="S3193" s="548"/>
      <c r="T3193" s="548"/>
      <c r="U3193" s="99"/>
    </row>
    <row r="3194" spans="1:21" ht="19.5" customHeight="1">
      <c r="A3194" s="545">
        <v>9818</v>
      </c>
      <c r="B3194" s="545" t="s">
        <v>3766</v>
      </c>
      <c r="C3194" s="545" t="s">
        <v>216</v>
      </c>
      <c r="D3194" s="546"/>
      <c r="E3194" s="171" t="str">
        <f t="shared" si="49"/>
        <v>1900</v>
      </c>
      <c r="F3194" s="547">
        <v>0</v>
      </c>
      <c r="G3194" s="548">
        <v>0</v>
      </c>
      <c r="H3194" s="547">
        <v>0</v>
      </c>
      <c r="I3194" s="545" t="s">
        <v>12746</v>
      </c>
      <c r="J3194" s="545"/>
      <c r="K3194" s="545" t="s">
        <v>13413</v>
      </c>
      <c r="L3194" s="545" t="s">
        <v>13413</v>
      </c>
      <c r="M3194" s="548" t="s">
        <v>13758</v>
      </c>
      <c r="N3194" s="545" t="s">
        <v>13413</v>
      </c>
      <c r="O3194" s="545" t="s">
        <v>13413</v>
      </c>
      <c r="P3194" s="549">
        <v>3426</v>
      </c>
      <c r="Q3194" s="549">
        <v>1</v>
      </c>
      <c r="R3194" s="549">
        <v>29</v>
      </c>
      <c r="S3194" s="548"/>
      <c r="T3194" s="548"/>
      <c r="U3194" s="99"/>
    </row>
    <row r="3195" spans="1:21" ht="19.5" customHeight="1">
      <c r="A3195" s="545">
        <v>9819</v>
      </c>
      <c r="B3195" s="545" t="s">
        <v>3729</v>
      </c>
      <c r="C3195" s="545" t="s">
        <v>216</v>
      </c>
      <c r="D3195" s="546"/>
      <c r="E3195" s="171" t="str">
        <f t="shared" si="49"/>
        <v>1900</v>
      </c>
      <c r="F3195" s="547">
        <v>0</v>
      </c>
      <c r="G3195" s="548">
        <v>0</v>
      </c>
      <c r="H3195" s="547">
        <v>0</v>
      </c>
      <c r="I3195" s="545" t="s">
        <v>12746</v>
      </c>
      <c r="J3195" s="545"/>
      <c r="K3195" s="545" t="s">
        <v>13413</v>
      </c>
      <c r="L3195" s="545" t="s">
        <v>13413</v>
      </c>
      <c r="M3195" s="548" t="s">
        <v>13758</v>
      </c>
      <c r="N3195" s="545" t="s">
        <v>13413</v>
      </c>
      <c r="O3195" s="545" t="s">
        <v>13413</v>
      </c>
      <c r="P3195" s="549">
        <v>3427</v>
      </c>
      <c r="Q3195" s="549">
        <v>1</v>
      </c>
      <c r="R3195" s="549">
        <v>29</v>
      </c>
      <c r="S3195" s="548"/>
      <c r="T3195" s="548"/>
      <c r="U3195" s="99"/>
    </row>
    <row r="3196" spans="1:21" ht="19.5" customHeight="1">
      <c r="A3196" s="545">
        <v>9820</v>
      </c>
      <c r="B3196" s="545" t="s">
        <v>3769</v>
      </c>
      <c r="C3196" s="545" t="s">
        <v>216</v>
      </c>
      <c r="D3196" s="546"/>
      <c r="E3196" s="171" t="str">
        <f t="shared" si="49"/>
        <v>1900</v>
      </c>
      <c r="F3196" s="547">
        <v>0</v>
      </c>
      <c r="G3196" s="548">
        <v>0</v>
      </c>
      <c r="H3196" s="547">
        <v>0</v>
      </c>
      <c r="I3196" s="545" t="s">
        <v>12746</v>
      </c>
      <c r="J3196" s="545"/>
      <c r="K3196" s="545" t="s">
        <v>13413</v>
      </c>
      <c r="L3196" s="545" t="s">
        <v>13413</v>
      </c>
      <c r="M3196" s="548" t="s">
        <v>13758</v>
      </c>
      <c r="N3196" s="545" t="s">
        <v>13413</v>
      </c>
      <c r="O3196" s="545" t="s">
        <v>13413</v>
      </c>
      <c r="P3196" s="549">
        <v>3428</v>
      </c>
      <c r="Q3196" s="549">
        <v>1</v>
      </c>
      <c r="R3196" s="549">
        <v>29</v>
      </c>
      <c r="S3196" s="548"/>
      <c r="T3196" s="548"/>
      <c r="U3196" s="99"/>
    </row>
    <row r="3197" spans="1:21" ht="19.5" customHeight="1">
      <c r="A3197" s="545">
        <v>9821</v>
      </c>
      <c r="B3197" s="545" t="s">
        <v>3739</v>
      </c>
      <c r="C3197" s="545" t="s">
        <v>216</v>
      </c>
      <c r="D3197" s="546"/>
      <c r="E3197" s="171" t="str">
        <f t="shared" si="49"/>
        <v>1900</v>
      </c>
      <c r="F3197" s="547">
        <v>0</v>
      </c>
      <c r="G3197" s="548">
        <v>0</v>
      </c>
      <c r="H3197" s="547">
        <v>0</v>
      </c>
      <c r="I3197" s="545" t="s">
        <v>12746</v>
      </c>
      <c r="J3197" s="545"/>
      <c r="K3197" s="545" t="s">
        <v>13413</v>
      </c>
      <c r="L3197" s="545" t="s">
        <v>13413</v>
      </c>
      <c r="M3197" s="548" t="s">
        <v>13758</v>
      </c>
      <c r="N3197" s="545" t="s">
        <v>13413</v>
      </c>
      <c r="O3197" s="545" t="s">
        <v>13413</v>
      </c>
      <c r="P3197" s="549">
        <v>3429</v>
      </c>
      <c r="Q3197" s="549">
        <v>1</v>
      </c>
      <c r="R3197" s="549">
        <v>29</v>
      </c>
      <c r="S3197" s="548"/>
      <c r="T3197" s="548"/>
      <c r="U3197" s="99"/>
    </row>
    <row r="3198" spans="1:21" ht="19.5" customHeight="1">
      <c r="A3198" s="545">
        <v>9822</v>
      </c>
      <c r="B3198" s="545" t="s">
        <v>3765</v>
      </c>
      <c r="C3198" s="545" t="s">
        <v>216</v>
      </c>
      <c r="D3198" s="546"/>
      <c r="E3198" s="171" t="str">
        <f t="shared" si="49"/>
        <v>1900</v>
      </c>
      <c r="F3198" s="547">
        <v>0</v>
      </c>
      <c r="G3198" s="548">
        <v>0</v>
      </c>
      <c r="H3198" s="547">
        <v>0</v>
      </c>
      <c r="I3198" s="545" t="s">
        <v>12746</v>
      </c>
      <c r="J3198" s="545"/>
      <c r="K3198" s="545" t="s">
        <v>13413</v>
      </c>
      <c r="L3198" s="545" t="s">
        <v>13413</v>
      </c>
      <c r="M3198" s="548" t="s">
        <v>13758</v>
      </c>
      <c r="N3198" s="545" t="s">
        <v>13413</v>
      </c>
      <c r="O3198" s="545" t="s">
        <v>13413</v>
      </c>
      <c r="P3198" s="549">
        <v>3430</v>
      </c>
      <c r="Q3198" s="549">
        <v>1</v>
      </c>
      <c r="R3198" s="549">
        <v>29</v>
      </c>
      <c r="S3198" s="548"/>
      <c r="T3198" s="548"/>
      <c r="U3198" s="99"/>
    </row>
    <row r="3199" spans="1:21" ht="19.5" customHeight="1">
      <c r="A3199" s="545">
        <v>10363</v>
      </c>
      <c r="B3199" s="545" t="s">
        <v>12765</v>
      </c>
      <c r="C3199" s="545" t="s">
        <v>216</v>
      </c>
      <c r="D3199" s="546">
        <v>46052</v>
      </c>
      <c r="E3199" s="171" t="str">
        <f t="shared" si="49"/>
        <v>2026</v>
      </c>
      <c r="F3199" s="547">
        <v>2872</v>
      </c>
      <c r="G3199" s="548">
        <v>0</v>
      </c>
      <c r="H3199" s="547">
        <v>2872</v>
      </c>
      <c r="I3199" s="545" t="s">
        <v>12766</v>
      </c>
      <c r="J3199" s="545" t="s">
        <v>13307</v>
      </c>
      <c r="K3199" s="545"/>
      <c r="L3199" s="545"/>
      <c r="M3199" s="548" t="s">
        <v>13758</v>
      </c>
      <c r="N3199" s="545" t="s">
        <v>13413</v>
      </c>
      <c r="O3199" s="545"/>
      <c r="P3199" s="549">
        <v>13121</v>
      </c>
      <c r="Q3199" s="549">
        <v>1</v>
      </c>
      <c r="R3199" s="549">
        <v>172</v>
      </c>
      <c r="S3199" s="548">
        <v>2228</v>
      </c>
      <c r="T3199" s="548"/>
      <c r="U3199" s="99"/>
    </row>
    <row r="3200" spans="1:21" ht="19.5" customHeight="1">
      <c r="A3200" s="545">
        <v>10571</v>
      </c>
      <c r="B3200" s="545" t="s">
        <v>12540</v>
      </c>
      <c r="C3200" s="545" t="s">
        <v>209</v>
      </c>
      <c r="D3200" s="546">
        <v>44592</v>
      </c>
      <c r="E3200" s="171" t="str">
        <f t="shared" si="49"/>
        <v>2022</v>
      </c>
      <c r="F3200" s="547">
        <v>71668</v>
      </c>
      <c r="G3200" s="548">
        <v>0.19</v>
      </c>
      <c r="H3200" s="547">
        <v>60225.21</v>
      </c>
      <c r="I3200" s="545" t="s">
        <v>12648</v>
      </c>
      <c r="J3200" s="545" t="s">
        <v>13297</v>
      </c>
      <c r="K3200" s="545"/>
      <c r="L3200" s="545"/>
      <c r="M3200" s="548" t="s">
        <v>13758</v>
      </c>
      <c r="N3200" s="545" t="s">
        <v>13413</v>
      </c>
      <c r="O3200" s="545"/>
      <c r="P3200" s="549">
        <v>12829</v>
      </c>
      <c r="Q3200" s="549">
        <v>1</v>
      </c>
      <c r="R3200" s="549">
        <v>67</v>
      </c>
      <c r="S3200" s="548">
        <v>2257</v>
      </c>
      <c r="T3200" s="548"/>
      <c r="U3200" s="99"/>
    </row>
    <row r="3201" spans="1:21" ht="19.5" customHeight="1">
      <c r="A3201" s="545">
        <v>10624</v>
      </c>
      <c r="B3201" s="545" t="s">
        <v>12767</v>
      </c>
      <c r="C3201" s="545" t="s">
        <v>221</v>
      </c>
      <c r="D3201" s="546">
        <v>46052</v>
      </c>
      <c r="E3201" s="171" t="str">
        <f t="shared" si="49"/>
        <v>2026</v>
      </c>
      <c r="F3201" s="547">
        <v>139336</v>
      </c>
      <c r="G3201" s="548">
        <v>0.19</v>
      </c>
      <c r="H3201" s="547">
        <v>117089.08</v>
      </c>
      <c r="I3201" s="545" t="s">
        <v>12709</v>
      </c>
      <c r="J3201" s="545" t="s">
        <v>13307</v>
      </c>
      <c r="K3201" s="545"/>
      <c r="L3201" s="545"/>
      <c r="M3201" s="548" t="s">
        <v>13758</v>
      </c>
      <c r="N3201" s="545" t="s">
        <v>13413</v>
      </c>
      <c r="O3201" s="545"/>
      <c r="P3201" s="549">
        <v>13107</v>
      </c>
      <c r="Q3201" s="549">
        <v>1</v>
      </c>
      <c r="R3201" s="549">
        <v>124</v>
      </c>
      <c r="S3201" s="548">
        <v>2228</v>
      </c>
      <c r="T3201" s="548"/>
      <c r="U3201" s="99"/>
    </row>
    <row r="3202" spans="1:21" ht="19.5" customHeight="1">
      <c r="A3202" s="545">
        <v>10625</v>
      </c>
      <c r="B3202" s="545" t="s">
        <v>12768</v>
      </c>
      <c r="C3202" s="545" t="s">
        <v>216</v>
      </c>
      <c r="D3202" s="546">
        <v>46052</v>
      </c>
      <c r="E3202" s="171" t="str">
        <f t="shared" si="49"/>
        <v>2026</v>
      </c>
      <c r="F3202" s="547">
        <v>9301</v>
      </c>
      <c r="G3202" s="548">
        <v>0.19</v>
      </c>
      <c r="H3202" s="547">
        <v>7815.97</v>
      </c>
      <c r="I3202" s="545" t="s">
        <v>12661</v>
      </c>
      <c r="J3202" s="545" t="s">
        <v>13307</v>
      </c>
      <c r="K3202" s="545"/>
      <c r="L3202" s="545"/>
      <c r="M3202" s="548" t="s">
        <v>13758</v>
      </c>
      <c r="N3202" s="545" t="s">
        <v>13413</v>
      </c>
      <c r="O3202" s="545"/>
      <c r="P3202" s="549">
        <v>13108</v>
      </c>
      <c r="Q3202" s="549">
        <v>1</v>
      </c>
      <c r="R3202" s="549">
        <v>89</v>
      </c>
      <c r="S3202" s="548">
        <v>2228</v>
      </c>
      <c r="T3202" s="548"/>
      <c r="U3202" s="99"/>
    </row>
    <row r="3203" spans="1:21" ht="19.5" customHeight="1">
      <c r="A3203" s="545">
        <v>10626</v>
      </c>
      <c r="B3203" s="545" t="s">
        <v>12769</v>
      </c>
      <c r="C3203" s="545" t="s">
        <v>221</v>
      </c>
      <c r="D3203" s="546">
        <v>46052</v>
      </c>
      <c r="E3203" s="171" t="str">
        <f t="shared" si="49"/>
        <v>2026</v>
      </c>
      <c r="F3203" s="547">
        <v>58786</v>
      </c>
      <c r="G3203" s="548">
        <v>0.19</v>
      </c>
      <c r="H3203" s="547">
        <v>49400</v>
      </c>
      <c r="I3203" s="545" t="s">
        <v>12661</v>
      </c>
      <c r="J3203" s="545" t="s">
        <v>13307</v>
      </c>
      <c r="K3203" s="545"/>
      <c r="L3203" s="545"/>
      <c r="M3203" s="548" t="s">
        <v>13758</v>
      </c>
      <c r="N3203" s="545" t="s">
        <v>13413</v>
      </c>
      <c r="O3203" s="545"/>
      <c r="P3203" s="549">
        <v>13109</v>
      </c>
      <c r="Q3203" s="549">
        <v>1</v>
      </c>
      <c r="R3203" s="549">
        <v>89</v>
      </c>
      <c r="S3203" s="548">
        <v>2228</v>
      </c>
      <c r="T3203" s="548"/>
      <c r="U3203" s="99"/>
    </row>
    <row r="3204" spans="1:21" ht="19.5" customHeight="1">
      <c r="A3204" s="545">
        <v>10627</v>
      </c>
      <c r="B3204" s="545" t="s">
        <v>12770</v>
      </c>
      <c r="C3204" s="545" t="s">
        <v>216</v>
      </c>
      <c r="D3204" s="546">
        <v>46052</v>
      </c>
      <c r="E3204" s="171" t="str">
        <f t="shared" ref="E3204:E3267" si="50">TEXT(D3204,"YYYY")</f>
        <v>2026</v>
      </c>
      <c r="F3204" s="547">
        <v>3107</v>
      </c>
      <c r="G3204" s="548">
        <v>0</v>
      </c>
      <c r="H3204" s="547">
        <v>3107</v>
      </c>
      <c r="I3204" s="545" t="s">
        <v>12766</v>
      </c>
      <c r="J3204" s="545" t="s">
        <v>13307</v>
      </c>
      <c r="K3204" s="545"/>
      <c r="L3204" s="545"/>
      <c r="M3204" s="548" t="s">
        <v>13758</v>
      </c>
      <c r="N3204" s="545" t="s">
        <v>13413</v>
      </c>
      <c r="O3204" s="545"/>
      <c r="P3204" s="549">
        <v>13115</v>
      </c>
      <c r="Q3204" s="549">
        <v>1</v>
      </c>
      <c r="R3204" s="549">
        <v>172</v>
      </c>
      <c r="S3204" s="548">
        <v>2228</v>
      </c>
      <c r="T3204" s="548"/>
      <c r="U3204" s="99"/>
    </row>
    <row r="3205" spans="1:21" ht="19.5" customHeight="1">
      <c r="A3205" s="545">
        <v>10628</v>
      </c>
      <c r="B3205" s="545" t="s">
        <v>12771</v>
      </c>
      <c r="C3205" s="545" t="s">
        <v>216</v>
      </c>
      <c r="D3205" s="546">
        <v>46052</v>
      </c>
      <c r="E3205" s="171" t="str">
        <f t="shared" si="50"/>
        <v>2026</v>
      </c>
      <c r="F3205" s="547">
        <v>2872</v>
      </c>
      <c r="G3205" s="548">
        <v>0</v>
      </c>
      <c r="H3205" s="547">
        <v>2872</v>
      </c>
      <c r="I3205" s="545" t="s">
        <v>12766</v>
      </c>
      <c r="J3205" s="545" t="s">
        <v>13307</v>
      </c>
      <c r="K3205" s="545"/>
      <c r="L3205" s="545"/>
      <c r="M3205" s="548" t="s">
        <v>13758</v>
      </c>
      <c r="N3205" s="545" t="s">
        <v>13413</v>
      </c>
      <c r="O3205" s="545"/>
      <c r="P3205" s="549">
        <v>13116</v>
      </c>
      <c r="Q3205" s="549">
        <v>1</v>
      </c>
      <c r="R3205" s="549">
        <v>172</v>
      </c>
      <c r="S3205" s="548">
        <v>2228</v>
      </c>
      <c r="T3205" s="548"/>
      <c r="U3205" s="99"/>
    </row>
    <row r="3206" spans="1:21" ht="19.5" customHeight="1">
      <c r="A3206" s="545">
        <v>10629</v>
      </c>
      <c r="B3206" s="545" t="s">
        <v>12772</v>
      </c>
      <c r="C3206" s="545" t="s">
        <v>216</v>
      </c>
      <c r="D3206" s="546">
        <v>46052</v>
      </c>
      <c r="E3206" s="171" t="str">
        <f t="shared" si="50"/>
        <v>2026</v>
      </c>
      <c r="F3206" s="547">
        <v>2872</v>
      </c>
      <c r="G3206" s="548">
        <v>0</v>
      </c>
      <c r="H3206" s="547">
        <v>2872</v>
      </c>
      <c r="I3206" s="545" t="s">
        <v>12766</v>
      </c>
      <c r="J3206" s="545" t="s">
        <v>13307</v>
      </c>
      <c r="K3206" s="545"/>
      <c r="L3206" s="545"/>
      <c r="M3206" s="548" t="s">
        <v>13758</v>
      </c>
      <c r="N3206" s="545" t="s">
        <v>13413</v>
      </c>
      <c r="O3206" s="545"/>
      <c r="P3206" s="549">
        <v>13117</v>
      </c>
      <c r="Q3206" s="549">
        <v>1</v>
      </c>
      <c r="R3206" s="549">
        <v>172</v>
      </c>
      <c r="S3206" s="548">
        <v>2228</v>
      </c>
      <c r="T3206" s="548"/>
      <c r="U3206" s="99"/>
    </row>
    <row r="3207" spans="1:21" ht="19.5" customHeight="1">
      <c r="A3207" s="545">
        <v>10630</v>
      </c>
      <c r="B3207" s="545" t="s">
        <v>12773</v>
      </c>
      <c r="C3207" s="545" t="s">
        <v>216</v>
      </c>
      <c r="D3207" s="546">
        <v>46052</v>
      </c>
      <c r="E3207" s="171" t="str">
        <f t="shared" si="50"/>
        <v>2026</v>
      </c>
      <c r="F3207" s="547">
        <v>3070</v>
      </c>
      <c r="G3207" s="548">
        <v>0</v>
      </c>
      <c r="H3207" s="547">
        <v>3070</v>
      </c>
      <c r="I3207" s="545" t="s">
        <v>12766</v>
      </c>
      <c r="J3207" s="545" t="s">
        <v>13307</v>
      </c>
      <c r="K3207" s="545"/>
      <c r="L3207" s="545"/>
      <c r="M3207" s="548" t="s">
        <v>13758</v>
      </c>
      <c r="N3207" s="545" t="s">
        <v>13413</v>
      </c>
      <c r="O3207" s="545"/>
      <c r="P3207" s="549">
        <v>13118</v>
      </c>
      <c r="Q3207" s="549">
        <v>1</v>
      </c>
      <c r="R3207" s="549">
        <v>172</v>
      </c>
      <c r="S3207" s="548">
        <v>2228</v>
      </c>
      <c r="T3207" s="548"/>
      <c r="U3207" s="99"/>
    </row>
    <row r="3208" spans="1:21" ht="19.5" customHeight="1">
      <c r="A3208" s="545">
        <v>10631</v>
      </c>
      <c r="B3208" s="545" t="s">
        <v>12774</v>
      </c>
      <c r="C3208" s="545" t="s">
        <v>216</v>
      </c>
      <c r="D3208" s="546">
        <v>46052</v>
      </c>
      <c r="E3208" s="171" t="str">
        <f t="shared" si="50"/>
        <v>2026</v>
      </c>
      <c r="F3208" s="547">
        <v>2593</v>
      </c>
      <c r="G3208" s="548">
        <v>0</v>
      </c>
      <c r="H3208" s="547">
        <v>2593</v>
      </c>
      <c r="I3208" s="545" t="s">
        <v>12766</v>
      </c>
      <c r="J3208" s="545" t="s">
        <v>13307</v>
      </c>
      <c r="K3208" s="545"/>
      <c r="L3208" s="545"/>
      <c r="M3208" s="548" t="s">
        <v>13758</v>
      </c>
      <c r="N3208" s="545" t="s">
        <v>13413</v>
      </c>
      <c r="O3208" s="545"/>
      <c r="P3208" s="549">
        <v>13119</v>
      </c>
      <c r="Q3208" s="549">
        <v>1</v>
      </c>
      <c r="R3208" s="549">
        <v>172</v>
      </c>
      <c r="S3208" s="548">
        <v>2228</v>
      </c>
      <c r="T3208" s="548"/>
      <c r="U3208" s="99"/>
    </row>
    <row r="3209" spans="1:21" ht="19.5" customHeight="1">
      <c r="A3209" s="545">
        <v>10632</v>
      </c>
      <c r="B3209" s="545" t="s">
        <v>12775</v>
      </c>
      <c r="C3209" s="545" t="s">
        <v>216</v>
      </c>
      <c r="D3209" s="546">
        <v>46052</v>
      </c>
      <c r="E3209" s="171" t="str">
        <f t="shared" si="50"/>
        <v>2026</v>
      </c>
      <c r="F3209" s="547">
        <v>2593</v>
      </c>
      <c r="G3209" s="548">
        <v>0</v>
      </c>
      <c r="H3209" s="547">
        <v>2593</v>
      </c>
      <c r="I3209" s="545" t="s">
        <v>12766</v>
      </c>
      <c r="J3209" s="545" t="s">
        <v>13307</v>
      </c>
      <c r="K3209" s="545"/>
      <c r="L3209" s="545"/>
      <c r="M3209" s="548" t="s">
        <v>13758</v>
      </c>
      <c r="N3209" s="545" t="s">
        <v>13413</v>
      </c>
      <c r="O3209" s="545"/>
      <c r="P3209" s="549">
        <v>13120</v>
      </c>
      <c r="Q3209" s="549">
        <v>1</v>
      </c>
      <c r="R3209" s="549">
        <v>172</v>
      </c>
      <c r="S3209" s="548">
        <v>2228</v>
      </c>
      <c r="T3209" s="548"/>
      <c r="U3209" s="99"/>
    </row>
    <row r="3210" spans="1:21" ht="19.5" customHeight="1">
      <c r="A3210" s="545">
        <v>10633</v>
      </c>
      <c r="B3210" s="545" t="s">
        <v>12776</v>
      </c>
      <c r="C3210" s="545" t="s">
        <v>221</v>
      </c>
      <c r="D3210" s="546">
        <v>46052</v>
      </c>
      <c r="E3210" s="171" t="str">
        <f t="shared" si="50"/>
        <v>2026</v>
      </c>
      <c r="F3210" s="547">
        <v>37372</v>
      </c>
      <c r="G3210" s="548">
        <v>0.19</v>
      </c>
      <c r="H3210" s="547">
        <v>31405.040000000001</v>
      </c>
      <c r="I3210" s="545" t="s">
        <v>12738</v>
      </c>
      <c r="J3210" s="545" t="s">
        <v>13307</v>
      </c>
      <c r="K3210" s="545"/>
      <c r="L3210" s="545"/>
      <c r="M3210" s="548" t="s">
        <v>13758</v>
      </c>
      <c r="N3210" s="545" t="s">
        <v>13413</v>
      </c>
      <c r="O3210" s="545"/>
      <c r="P3210" s="549">
        <v>13122</v>
      </c>
      <c r="Q3210" s="549">
        <v>1</v>
      </c>
      <c r="R3210" s="549">
        <v>32</v>
      </c>
      <c r="S3210" s="548">
        <v>2228</v>
      </c>
      <c r="T3210" s="548"/>
      <c r="U3210" s="99"/>
    </row>
    <row r="3211" spans="1:21" ht="19.5" customHeight="1">
      <c r="A3211" s="545">
        <v>10634</v>
      </c>
      <c r="B3211" s="545" t="s">
        <v>12777</v>
      </c>
      <c r="C3211" s="545" t="s">
        <v>221</v>
      </c>
      <c r="D3211" s="546">
        <v>44634</v>
      </c>
      <c r="E3211" s="171" t="str">
        <f t="shared" si="50"/>
        <v>2022</v>
      </c>
      <c r="F3211" s="547">
        <v>10785.01</v>
      </c>
      <c r="G3211" s="548">
        <v>0.19</v>
      </c>
      <c r="H3211" s="547">
        <v>9063.0300000000007</v>
      </c>
      <c r="I3211" s="545" t="s">
        <v>12778</v>
      </c>
      <c r="J3211" s="545" t="s">
        <v>13305</v>
      </c>
      <c r="K3211" s="545"/>
      <c r="L3211" s="545"/>
      <c r="M3211" s="548" t="s">
        <v>13758</v>
      </c>
      <c r="N3211" s="545" t="s">
        <v>13413</v>
      </c>
      <c r="O3211" s="545"/>
      <c r="P3211" s="549">
        <v>13123</v>
      </c>
      <c r="Q3211" s="549">
        <v>1</v>
      </c>
      <c r="R3211" s="549">
        <v>173</v>
      </c>
      <c r="S3211" s="548">
        <v>2217</v>
      </c>
      <c r="T3211" s="548"/>
      <c r="U3211" s="99"/>
    </row>
    <row r="3212" spans="1:21" ht="19.5" customHeight="1">
      <c r="A3212" s="545">
        <v>10635</v>
      </c>
      <c r="B3212" s="545" t="s">
        <v>12779</v>
      </c>
      <c r="C3212" s="545" t="s">
        <v>221</v>
      </c>
      <c r="D3212" s="546">
        <v>44676</v>
      </c>
      <c r="E3212" s="171" t="str">
        <f t="shared" si="50"/>
        <v>2022</v>
      </c>
      <c r="F3212" s="547">
        <v>11088</v>
      </c>
      <c r="G3212" s="548">
        <v>0.19</v>
      </c>
      <c r="H3212" s="547">
        <v>9317.65</v>
      </c>
      <c r="I3212" s="545" t="s">
        <v>12743</v>
      </c>
      <c r="J3212" s="545" t="s">
        <v>13298</v>
      </c>
      <c r="K3212" s="545"/>
      <c r="L3212" s="545"/>
      <c r="M3212" s="548" t="s">
        <v>13758</v>
      </c>
      <c r="N3212" s="545" t="s">
        <v>13413</v>
      </c>
      <c r="O3212" s="545"/>
      <c r="P3212" s="549">
        <v>13130</v>
      </c>
      <c r="Q3212" s="549">
        <v>1</v>
      </c>
      <c r="R3212" s="549">
        <v>66</v>
      </c>
      <c r="S3212" s="548">
        <v>1012</v>
      </c>
      <c r="T3212" s="548"/>
      <c r="U3212" s="99"/>
    </row>
    <row r="3213" spans="1:21" ht="19.5" customHeight="1">
      <c r="A3213" s="545">
        <v>10636</v>
      </c>
      <c r="B3213" s="545" t="s">
        <v>12780</v>
      </c>
      <c r="C3213" s="545" t="s">
        <v>216</v>
      </c>
      <c r="D3213" s="546">
        <v>44676</v>
      </c>
      <c r="E3213" s="171" t="str">
        <f t="shared" si="50"/>
        <v>2022</v>
      </c>
      <c r="F3213" s="547">
        <v>1390194</v>
      </c>
      <c r="G3213" s="548">
        <v>0.19</v>
      </c>
      <c r="H3213" s="547">
        <v>1168230.25</v>
      </c>
      <c r="I3213" s="545" t="s">
        <v>12686</v>
      </c>
      <c r="J3213" s="545" t="s">
        <v>13296</v>
      </c>
      <c r="K3213" s="545" t="s">
        <v>16686</v>
      </c>
      <c r="L3213" s="545"/>
      <c r="M3213" s="548" t="s">
        <v>13868</v>
      </c>
      <c r="N3213" s="545" t="s">
        <v>13413</v>
      </c>
      <c r="O3213" s="545"/>
      <c r="P3213" s="549">
        <v>13131</v>
      </c>
      <c r="Q3213" s="549">
        <v>2</v>
      </c>
      <c r="R3213" s="549">
        <v>131</v>
      </c>
      <c r="S3213" s="548">
        <v>2218</v>
      </c>
      <c r="T3213" s="548"/>
      <c r="U3213" s="99"/>
    </row>
    <row r="3214" spans="1:21" ht="19.5" customHeight="1">
      <c r="A3214" s="545">
        <v>10637</v>
      </c>
      <c r="B3214" s="545" t="s">
        <v>12781</v>
      </c>
      <c r="C3214" s="545" t="s">
        <v>216</v>
      </c>
      <c r="D3214" s="546">
        <v>44676</v>
      </c>
      <c r="E3214" s="171" t="str">
        <f t="shared" si="50"/>
        <v>2022</v>
      </c>
      <c r="F3214" s="547">
        <v>1796900</v>
      </c>
      <c r="G3214" s="548">
        <v>0.19</v>
      </c>
      <c r="H3214" s="547">
        <v>1510000</v>
      </c>
      <c r="I3214" s="545" t="s">
        <v>12686</v>
      </c>
      <c r="J3214" s="545" t="s">
        <v>13296</v>
      </c>
      <c r="K3214" s="545" t="s">
        <v>16687</v>
      </c>
      <c r="L3214" s="545"/>
      <c r="M3214" s="548" t="s">
        <v>13868</v>
      </c>
      <c r="N3214" s="545" t="s">
        <v>13413</v>
      </c>
      <c r="O3214" s="545"/>
      <c r="P3214" s="549">
        <v>13132</v>
      </c>
      <c r="Q3214" s="549">
        <v>2</v>
      </c>
      <c r="R3214" s="549">
        <v>131</v>
      </c>
      <c r="S3214" s="548">
        <v>2218</v>
      </c>
      <c r="T3214" s="548"/>
      <c r="U3214" s="99"/>
    </row>
    <row r="3215" spans="1:21" ht="19.5" customHeight="1">
      <c r="A3215" s="545">
        <v>10638</v>
      </c>
      <c r="B3215" s="545" t="s">
        <v>12782</v>
      </c>
      <c r="C3215" s="545" t="s">
        <v>216</v>
      </c>
      <c r="D3215" s="546">
        <v>44676</v>
      </c>
      <c r="E3215" s="171" t="str">
        <f t="shared" si="50"/>
        <v>2022</v>
      </c>
      <c r="F3215" s="547">
        <v>1390194</v>
      </c>
      <c r="G3215" s="548">
        <v>0.19</v>
      </c>
      <c r="H3215" s="547">
        <v>1168230.25</v>
      </c>
      <c r="I3215" s="545" t="s">
        <v>12686</v>
      </c>
      <c r="J3215" s="545" t="s">
        <v>13296</v>
      </c>
      <c r="K3215" s="545" t="s">
        <v>16688</v>
      </c>
      <c r="L3215" s="545"/>
      <c r="M3215" s="548" t="s">
        <v>13868</v>
      </c>
      <c r="N3215" s="545" t="s">
        <v>13413</v>
      </c>
      <c r="O3215" s="545"/>
      <c r="P3215" s="549">
        <v>13133</v>
      </c>
      <c r="Q3215" s="549">
        <v>2</v>
      </c>
      <c r="R3215" s="549">
        <v>131</v>
      </c>
      <c r="S3215" s="548">
        <v>2218</v>
      </c>
      <c r="T3215" s="548"/>
      <c r="U3215" s="99"/>
    </row>
    <row r="3216" spans="1:21" ht="19.5" customHeight="1">
      <c r="A3216" s="545">
        <v>10639</v>
      </c>
      <c r="B3216" s="545" t="s">
        <v>12783</v>
      </c>
      <c r="C3216" s="545" t="s">
        <v>216</v>
      </c>
      <c r="D3216" s="546">
        <v>45062</v>
      </c>
      <c r="E3216" s="171" t="str">
        <f t="shared" si="50"/>
        <v>2023</v>
      </c>
      <c r="F3216" s="547">
        <v>982942</v>
      </c>
      <c r="G3216" s="548">
        <v>0.19</v>
      </c>
      <c r="H3216" s="547">
        <v>826001.68</v>
      </c>
      <c r="I3216" s="545" t="s">
        <v>12686</v>
      </c>
      <c r="J3216" s="545" t="s">
        <v>13309</v>
      </c>
      <c r="K3216" s="545" t="s">
        <v>16689</v>
      </c>
      <c r="L3216" s="545"/>
      <c r="M3216" s="548" t="s">
        <v>13868</v>
      </c>
      <c r="N3216" s="545" t="s">
        <v>13413</v>
      </c>
      <c r="O3216" s="545"/>
      <c r="P3216" s="549">
        <v>13134</v>
      </c>
      <c r="Q3216" s="549">
        <v>2</v>
      </c>
      <c r="R3216" s="549">
        <v>131</v>
      </c>
      <c r="S3216" s="548">
        <v>2266</v>
      </c>
      <c r="T3216" s="548"/>
      <c r="U3216" s="99"/>
    </row>
    <row r="3217" spans="1:21" ht="19.5" customHeight="1">
      <c r="A3217" s="545">
        <v>10640</v>
      </c>
      <c r="B3217" s="545" t="s">
        <v>12784</v>
      </c>
      <c r="C3217" s="545" t="s">
        <v>216</v>
      </c>
      <c r="D3217" s="546">
        <v>45062</v>
      </c>
      <c r="E3217" s="171" t="str">
        <f t="shared" si="50"/>
        <v>2023</v>
      </c>
      <c r="F3217" s="547">
        <v>982942</v>
      </c>
      <c r="G3217" s="548">
        <v>0.19</v>
      </c>
      <c r="H3217" s="547">
        <v>826001.68</v>
      </c>
      <c r="I3217" s="545" t="s">
        <v>12686</v>
      </c>
      <c r="J3217" s="545" t="s">
        <v>13309</v>
      </c>
      <c r="K3217" s="545" t="s">
        <v>16690</v>
      </c>
      <c r="L3217" s="545"/>
      <c r="M3217" s="548" t="s">
        <v>13868</v>
      </c>
      <c r="N3217" s="545" t="s">
        <v>13413</v>
      </c>
      <c r="O3217" s="545"/>
      <c r="P3217" s="549">
        <v>13135</v>
      </c>
      <c r="Q3217" s="549">
        <v>2</v>
      </c>
      <c r="R3217" s="549">
        <v>131</v>
      </c>
      <c r="S3217" s="548">
        <v>2266</v>
      </c>
      <c r="T3217" s="548"/>
      <c r="U3217" s="99"/>
    </row>
    <row r="3218" spans="1:21" ht="19.5" customHeight="1">
      <c r="A3218" s="545">
        <v>10641</v>
      </c>
      <c r="B3218" s="545" t="s">
        <v>12785</v>
      </c>
      <c r="C3218" s="545" t="s">
        <v>216</v>
      </c>
      <c r="D3218" s="546">
        <v>45062</v>
      </c>
      <c r="E3218" s="171" t="str">
        <f t="shared" si="50"/>
        <v>2023</v>
      </c>
      <c r="F3218" s="547">
        <v>982942</v>
      </c>
      <c r="G3218" s="548">
        <v>0.19</v>
      </c>
      <c r="H3218" s="547">
        <v>826001.68</v>
      </c>
      <c r="I3218" s="545" t="s">
        <v>12686</v>
      </c>
      <c r="J3218" s="545" t="s">
        <v>13309</v>
      </c>
      <c r="K3218" s="545" t="s">
        <v>16691</v>
      </c>
      <c r="L3218" s="545"/>
      <c r="M3218" s="548" t="s">
        <v>13868</v>
      </c>
      <c r="N3218" s="545" t="s">
        <v>13413</v>
      </c>
      <c r="O3218" s="545"/>
      <c r="P3218" s="549">
        <v>13136</v>
      </c>
      <c r="Q3218" s="549">
        <v>2</v>
      </c>
      <c r="R3218" s="549">
        <v>131</v>
      </c>
      <c r="S3218" s="548">
        <v>2266</v>
      </c>
      <c r="T3218" s="548"/>
      <c r="U3218" s="99"/>
    </row>
    <row r="3219" spans="1:21" ht="19.5" customHeight="1">
      <c r="A3219" s="545">
        <v>10642</v>
      </c>
      <c r="B3219" s="545" t="s">
        <v>12786</v>
      </c>
      <c r="C3219" s="545" t="s">
        <v>216</v>
      </c>
      <c r="D3219" s="546">
        <v>45062</v>
      </c>
      <c r="E3219" s="171" t="str">
        <f t="shared" si="50"/>
        <v>2023</v>
      </c>
      <c r="F3219" s="547">
        <v>1597281</v>
      </c>
      <c r="G3219" s="548">
        <v>0.19</v>
      </c>
      <c r="H3219" s="547">
        <v>1342252.94</v>
      </c>
      <c r="I3219" s="545" t="s">
        <v>12686</v>
      </c>
      <c r="J3219" s="545" t="s">
        <v>13309</v>
      </c>
      <c r="K3219" s="545" t="s">
        <v>16692</v>
      </c>
      <c r="L3219" s="545"/>
      <c r="M3219" s="548" t="s">
        <v>13868</v>
      </c>
      <c r="N3219" s="545" t="s">
        <v>13413</v>
      </c>
      <c r="O3219" s="545"/>
      <c r="P3219" s="549">
        <v>13137</v>
      </c>
      <c r="Q3219" s="549">
        <v>2</v>
      </c>
      <c r="R3219" s="549">
        <v>131</v>
      </c>
      <c r="S3219" s="548">
        <v>2266</v>
      </c>
      <c r="T3219" s="548"/>
      <c r="U3219" s="99"/>
    </row>
    <row r="3220" spans="1:21" ht="19.5" customHeight="1">
      <c r="A3220" s="545">
        <v>10643</v>
      </c>
      <c r="B3220" s="545" t="s">
        <v>12787</v>
      </c>
      <c r="C3220" s="545" t="s">
        <v>216</v>
      </c>
      <c r="D3220" s="546">
        <v>44687</v>
      </c>
      <c r="E3220" s="171" t="str">
        <f t="shared" si="50"/>
        <v>2022</v>
      </c>
      <c r="F3220" s="547">
        <v>2102334</v>
      </c>
      <c r="G3220" s="548">
        <v>0.19</v>
      </c>
      <c r="H3220" s="547">
        <v>1766667.23</v>
      </c>
      <c r="I3220" s="545" t="s">
        <v>12686</v>
      </c>
      <c r="J3220" s="545" t="s">
        <v>13309</v>
      </c>
      <c r="K3220" s="545" t="s">
        <v>16693</v>
      </c>
      <c r="L3220" s="545"/>
      <c r="M3220" s="548" t="s">
        <v>13868</v>
      </c>
      <c r="N3220" s="545" t="s">
        <v>13413</v>
      </c>
      <c r="O3220" s="545"/>
      <c r="P3220" s="549">
        <v>13138</v>
      </c>
      <c r="Q3220" s="549">
        <v>2</v>
      </c>
      <c r="R3220" s="549">
        <v>131</v>
      </c>
      <c r="S3220" s="548">
        <v>2266</v>
      </c>
      <c r="T3220" s="548"/>
      <c r="U3220" s="99"/>
    </row>
    <row r="3221" spans="1:21" ht="19.5" customHeight="1">
      <c r="A3221" s="545">
        <v>10644</v>
      </c>
      <c r="B3221" s="545" t="s">
        <v>12788</v>
      </c>
      <c r="C3221" s="545" t="s">
        <v>216</v>
      </c>
      <c r="D3221" s="546">
        <v>45069</v>
      </c>
      <c r="E3221" s="171" t="str">
        <f t="shared" si="50"/>
        <v>2023</v>
      </c>
      <c r="F3221" s="547">
        <v>2733807</v>
      </c>
      <c r="G3221" s="548">
        <v>0.19</v>
      </c>
      <c r="H3221" s="547">
        <v>2297316.81</v>
      </c>
      <c r="I3221" s="545" t="s">
        <v>12686</v>
      </c>
      <c r="J3221" s="545" t="s">
        <v>13309</v>
      </c>
      <c r="K3221" s="545" t="s">
        <v>16694</v>
      </c>
      <c r="L3221" s="545"/>
      <c r="M3221" s="548" t="s">
        <v>13868</v>
      </c>
      <c r="N3221" s="545" t="s">
        <v>13413</v>
      </c>
      <c r="O3221" s="545"/>
      <c r="P3221" s="549">
        <v>13139</v>
      </c>
      <c r="Q3221" s="549">
        <v>2</v>
      </c>
      <c r="R3221" s="549">
        <v>131</v>
      </c>
      <c r="S3221" s="548">
        <v>2266</v>
      </c>
      <c r="T3221" s="548"/>
      <c r="U3221" s="99"/>
    </row>
    <row r="3222" spans="1:21" ht="19.5" customHeight="1">
      <c r="A3222" s="545">
        <v>10645</v>
      </c>
      <c r="B3222" s="545" t="s">
        <v>12789</v>
      </c>
      <c r="C3222" s="545" t="s">
        <v>216</v>
      </c>
      <c r="D3222" s="546">
        <v>45054</v>
      </c>
      <c r="E3222" s="171" t="str">
        <f t="shared" si="50"/>
        <v>2023</v>
      </c>
      <c r="F3222" s="547">
        <v>2518789</v>
      </c>
      <c r="G3222" s="548">
        <v>0.19</v>
      </c>
      <c r="H3222" s="547">
        <v>2116629.41</v>
      </c>
      <c r="I3222" s="545" t="s">
        <v>12686</v>
      </c>
      <c r="J3222" s="545" t="s">
        <v>13309</v>
      </c>
      <c r="K3222" s="545" t="s">
        <v>16695</v>
      </c>
      <c r="L3222" s="545"/>
      <c r="M3222" s="548" t="s">
        <v>13868</v>
      </c>
      <c r="N3222" s="545" t="s">
        <v>13413</v>
      </c>
      <c r="O3222" s="545"/>
      <c r="P3222" s="549">
        <v>13140</v>
      </c>
      <c r="Q3222" s="549">
        <v>2</v>
      </c>
      <c r="R3222" s="549">
        <v>131</v>
      </c>
      <c r="S3222" s="548">
        <v>2266</v>
      </c>
      <c r="T3222" s="548"/>
      <c r="U3222" s="99"/>
    </row>
    <row r="3223" spans="1:21" ht="19.5" customHeight="1">
      <c r="A3223" s="545">
        <v>10646</v>
      </c>
      <c r="B3223" s="545" t="s">
        <v>12790</v>
      </c>
      <c r="C3223" s="545" t="s">
        <v>216</v>
      </c>
      <c r="D3223" s="546">
        <v>45062</v>
      </c>
      <c r="E3223" s="171" t="str">
        <f t="shared" si="50"/>
        <v>2023</v>
      </c>
      <c r="F3223" s="547">
        <v>1720148</v>
      </c>
      <c r="G3223" s="548">
        <v>0.19</v>
      </c>
      <c r="H3223" s="547">
        <v>1445502.52</v>
      </c>
      <c r="I3223" s="545" t="s">
        <v>12686</v>
      </c>
      <c r="J3223" s="545" t="s">
        <v>13309</v>
      </c>
      <c r="K3223" s="545" t="s">
        <v>16696</v>
      </c>
      <c r="L3223" s="545"/>
      <c r="M3223" s="548" t="s">
        <v>13868</v>
      </c>
      <c r="N3223" s="545" t="s">
        <v>13413</v>
      </c>
      <c r="O3223" s="545"/>
      <c r="P3223" s="549">
        <v>13141</v>
      </c>
      <c r="Q3223" s="549">
        <v>2</v>
      </c>
      <c r="R3223" s="549">
        <v>131</v>
      </c>
      <c r="S3223" s="548">
        <v>2266</v>
      </c>
      <c r="T3223" s="548"/>
      <c r="U3223" s="99"/>
    </row>
    <row r="3224" spans="1:21" ht="19.5" customHeight="1">
      <c r="A3224" s="545">
        <v>10647</v>
      </c>
      <c r="B3224" s="545" t="s">
        <v>12791</v>
      </c>
      <c r="C3224" s="545" t="s">
        <v>216</v>
      </c>
      <c r="D3224" s="546">
        <v>45069</v>
      </c>
      <c r="E3224" s="171" t="str">
        <f t="shared" si="50"/>
        <v>2023</v>
      </c>
      <c r="F3224" s="547">
        <v>982942</v>
      </c>
      <c r="G3224" s="548">
        <v>0.19</v>
      </c>
      <c r="H3224" s="547">
        <v>826001.68</v>
      </c>
      <c r="I3224" s="545" t="s">
        <v>12686</v>
      </c>
      <c r="J3224" s="545" t="s">
        <v>13309</v>
      </c>
      <c r="K3224" s="545" t="s">
        <v>16697</v>
      </c>
      <c r="L3224" s="545"/>
      <c r="M3224" s="548" t="s">
        <v>13868</v>
      </c>
      <c r="N3224" s="545" t="s">
        <v>13413</v>
      </c>
      <c r="O3224" s="545"/>
      <c r="P3224" s="549">
        <v>13142</v>
      </c>
      <c r="Q3224" s="549">
        <v>2</v>
      </c>
      <c r="R3224" s="549">
        <v>131</v>
      </c>
      <c r="S3224" s="548">
        <v>2266</v>
      </c>
      <c r="T3224" s="548"/>
      <c r="U3224" s="99"/>
    </row>
    <row r="3225" spans="1:21" ht="19.5" customHeight="1">
      <c r="A3225" s="545">
        <v>10648</v>
      </c>
      <c r="B3225" s="545" t="s">
        <v>12792</v>
      </c>
      <c r="C3225" s="545" t="s">
        <v>216</v>
      </c>
      <c r="D3225" s="546">
        <v>45069</v>
      </c>
      <c r="E3225" s="171" t="str">
        <f t="shared" si="50"/>
        <v>2023</v>
      </c>
      <c r="F3225" s="547">
        <v>982942</v>
      </c>
      <c r="G3225" s="548">
        <v>0.19</v>
      </c>
      <c r="H3225" s="547">
        <v>826001.68</v>
      </c>
      <c r="I3225" s="545" t="s">
        <v>12686</v>
      </c>
      <c r="J3225" s="545" t="s">
        <v>13309</v>
      </c>
      <c r="K3225" s="545" t="s">
        <v>16698</v>
      </c>
      <c r="L3225" s="545"/>
      <c r="M3225" s="548" t="s">
        <v>13868</v>
      </c>
      <c r="N3225" s="545" t="s">
        <v>13413</v>
      </c>
      <c r="O3225" s="545"/>
      <c r="P3225" s="549">
        <v>13143</v>
      </c>
      <c r="Q3225" s="549">
        <v>2</v>
      </c>
      <c r="R3225" s="549">
        <v>131</v>
      </c>
      <c r="S3225" s="548">
        <v>2266</v>
      </c>
      <c r="T3225" s="548"/>
      <c r="U3225" s="99"/>
    </row>
    <row r="3226" spans="1:21" ht="19.5" customHeight="1">
      <c r="A3226" s="545">
        <v>10649</v>
      </c>
      <c r="B3226" s="545" t="s">
        <v>12793</v>
      </c>
      <c r="C3226" s="545" t="s">
        <v>216</v>
      </c>
      <c r="D3226" s="546">
        <v>45069</v>
      </c>
      <c r="E3226" s="171" t="str">
        <f t="shared" si="50"/>
        <v>2023</v>
      </c>
      <c r="F3226" s="547">
        <v>982942</v>
      </c>
      <c r="G3226" s="548">
        <v>0.19</v>
      </c>
      <c r="H3226" s="547">
        <v>826001.68</v>
      </c>
      <c r="I3226" s="545" t="s">
        <v>12686</v>
      </c>
      <c r="J3226" s="545" t="s">
        <v>13309</v>
      </c>
      <c r="K3226" s="545" t="s">
        <v>16699</v>
      </c>
      <c r="L3226" s="545"/>
      <c r="M3226" s="548" t="s">
        <v>13868</v>
      </c>
      <c r="N3226" s="545" t="s">
        <v>13413</v>
      </c>
      <c r="O3226" s="545"/>
      <c r="P3226" s="549">
        <v>13144</v>
      </c>
      <c r="Q3226" s="549">
        <v>2</v>
      </c>
      <c r="R3226" s="549">
        <v>131</v>
      </c>
      <c r="S3226" s="548">
        <v>2266</v>
      </c>
      <c r="T3226" s="548"/>
      <c r="U3226" s="99"/>
    </row>
    <row r="3227" spans="1:21" ht="19.5" customHeight="1">
      <c r="A3227" s="545">
        <v>10650</v>
      </c>
      <c r="B3227" s="545" t="s">
        <v>12794</v>
      </c>
      <c r="C3227" s="545" t="s">
        <v>216</v>
      </c>
      <c r="D3227" s="546">
        <v>45069</v>
      </c>
      <c r="E3227" s="171" t="str">
        <f t="shared" si="50"/>
        <v>2023</v>
      </c>
      <c r="F3227" s="547">
        <v>982942</v>
      </c>
      <c r="G3227" s="548">
        <v>0.19</v>
      </c>
      <c r="H3227" s="547">
        <v>826001.68</v>
      </c>
      <c r="I3227" s="545" t="s">
        <v>12686</v>
      </c>
      <c r="J3227" s="545" t="s">
        <v>13309</v>
      </c>
      <c r="K3227" s="545" t="s">
        <v>16700</v>
      </c>
      <c r="L3227" s="545"/>
      <c r="M3227" s="548" t="s">
        <v>13868</v>
      </c>
      <c r="N3227" s="545" t="s">
        <v>13413</v>
      </c>
      <c r="O3227" s="545"/>
      <c r="P3227" s="549">
        <v>13145</v>
      </c>
      <c r="Q3227" s="549">
        <v>2</v>
      </c>
      <c r="R3227" s="549">
        <v>131</v>
      </c>
      <c r="S3227" s="548">
        <v>2266</v>
      </c>
      <c r="T3227" s="548"/>
      <c r="U3227" s="99"/>
    </row>
    <row r="3228" spans="1:21" ht="19.5" customHeight="1">
      <c r="A3228" s="545">
        <v>10651</v>
      </c>
      <c r="B3228" s="545" t="s">
        <v>12795</v>
      </c>
      <c r="C3228" s="545" t="s">
        <v>216</v>
      </c>
      <c r="D3228" s="546">
        <v>45069</v>
      </c>
      <c r="E3228" s="171" t="str">
        <f t="shared" si="50"/>
        <v>2023</v>
      </c>
      <c r="F3228" s="547">
        <v>1468269.01</v>
      </c>
      <c r="G3228" s="548">
        <v>0.19</v>
      </c>
      <c r="H3228" s="547">
        <v>1233839.5</v>
      </c>
      <c r="I3228" s="545" t="s">
        <v>12686</v>
      </c>
      <c r="J3228" s="545" t="s">
        <v>13309</v>
      </c>
      <c r="K3228" s="545" t="s">
        <v>16701</v>
      </c>
      <c r="L3228" s="545"/>
      <c r="M3228" s="548" t="s">
        <v>13868</v>
      </c>
      <c r="N3228" s="545" t="s">
        <v>13413</v>
      </c>
      <c r="O3228" s="545"/>
      <c r="P3228" s="549">
        <v>13146</v>
      </c>
      <c r="Q3228" s="549">
        <v>2</v>
      </c>
      <c r="R3228" s="549">
        <v>131</v>
      </c>
      <c r="S3228" s="548">
        <v>2266</v>
      </c>
      <c r="T3228" s="548"/>
      <c r="U3228" s="99"/>
    </row>
    <row r="3229" spans="1:21" ht="19.5" customHeight="1">
      <c r="A3229" s="545">
        <v>10652</v>
      </c>
      <c r="B3229" s="545" t="s">
        <v>12796</v>
      </c>
      <c r="C3229" s="545" t="s">
        <v>216</v>
      </c>
      <c r="D3229" s="546">
        <v>45069</v>
      </c>
      <c r="E3229" s="171" t="str">
        <f t="shared" si="50"/>
        <v>2023</v>
      </c>
      <c r="F3229" s="547">
        <v>4116069</v>
      </c>
      <c r="G3229" s="548">
        <v>0.19</v>
      </c>
      <c r="H3229" s="547">
        <v>3458881.51</v>
      </c>
      <c r="I3229" s="545" t="s">
        <v>12686</v>
      </c>
      <c r="J3229" s="545" t="s">
        <v>13309</v>
      </c>
      <c r="K3229" s="545" t="s">
        <v>16702</v>
      </c>
      <c r="L3229" s="545"/>
      <c r="M3229" s="548" t="s">
        <v>13868</v>
      </c>
      <c r="N3229" s="545" t="s">
        <v>13413</v>
      </c>
      <c r="O3229" s="545"/>
      <c r="P3229" s="549">
        <v>13147</v>
      </c>
      <c r="Q3229" s="549">
        <v>2</v>
      </c>
      <c r="R3229" s="549">
        <v>131</v>
      </c>
      <c r="S3229" s="548">
        <v>2266</v>
      </c>
      <c r="T3229" s="548"/>
      <c r="U3229" s="99"/>
    </row>
    <row r="3230" spans="1:21" ht="19.5" customHeight="1">
      <c r="A3230" s="545">
        <v>10653</v>
      </c>
      <c r="B3230" s="545" t="s">
        <v>12797</v>
      </c>
      <c r="C3230" s="545" t="s">
        <v>216</v>
      </c>
      <c r="D3230" s="546">
        <v>45069</v>
      </c>
      <c r="E3230" s="171" t="str">
        <f t="shared" si="50"/>
        <v>2023</v>
      </c>
      <c r="F3230" s="547">
        <v>4116069</v>
      </c>
      <c r="G3230" s="548">
        <v>0.19</v>
      </c>
      <c r="H3230" s="547">
        <v>3458881.51</v>
      </c>
      <c r="I3230" s="545" t="s">
        <v>12686</v>
      </c>
      <c r="J3230" s="545" t="s">
        <v>13309</v>
      </c>
      <c r="K3230" s="545" t="s">
        <v>16703</v>
      </c>
      <c r="L3230" s="545"/>
      <c r="M3230" s="548" t="s">
        <v>13868</v>
      </c>
      <c r="N3230" s="545" t="s">
        <v>13413</v>
      </c>
      <c r="O3230" s="545"/>
      <c r="P3230" s="549">
        <v>13148</v>
      </c>
      <c r="Q3230" s="549">
        <v>2</v>
      </c>
      <c r="R3230" s="549">
        <v>131</v>
      </c>
      <c r="S3230" s="548">
        <v>2266</v>
      </c>
      <c r="T3230" s="548"/>
      <c r="U3230" s="99"/>
    </row>
    <row r="3231" spans="1:21" ht="19.5" customHeight="1">
      <c r="A3231" s="545">
        <v>10654</v>
      </c>
      <c r="B3231" s="545" t="s">
        <v>12798</v>
      </c>
      <c r="C3231" s="545" t="s">
        <v>216</v>
      </c>
      <c r="D3231" s="546">
        <v>45069</v>
      </c>
      <c r="E3231" s="171" t="str">
        <f t="shared" si="50"/>
        <v>2023</v>
      </c>
      <c r="F3231" s="547">
        <v>4116069</v>
      </c>
      <c r="G3231" s="548">
        <v>0.19</v>
      </c>
      <c r="H3231" s="547">
        <v>3458881.51</v>
      </c>
      <c r="I3231" s="545" t="s">
        <v>12686</v>
      </c>
      <c r="J3231" s="545" t="s">
        <v>13309</v>
      </c>
      <c r="K3231" s="545" t="s">
        <v>16704</v>
      </c>
      <c r="L3231" s="545"/>
      <c r="M3231" s="548" t="s">
        <v>13868</v>
      </c>
      <c r="N3231" s="545" t="s">
        <v>13413</v>
      </c>
      <c r="O3231" s="545"/>
      <c r="P3231" s="549">
        <v>13149</v>
      </c>
      <c r="Q3231" s="549">
        <v>2</v>
      </c>
      <c r="R3231" s="549">
        <v>131</v>
      </c>
      <c r="S3231" s="548">
        <v>2266</v>
      </c>
      <c r="T3231" s="548"/>
      <c r="U3231" s="99"/>
    </row>
    <row r="3232" spans="1:21" ht="19.5" customHeight="1">
      <c r="A3232" s="545">
        <v>10655</v>
      </c>
      <c r="B3232" s="545" t="s">
        <v>12799</v>
      </c>
      <c r="C3232" s="545" t="s">
        <v>216</v>
      </c>
      <c r="D3232" s="546">
        <v>44691</v>
      </c>
      <c r="E3232" s="171" t="str">
        <f t="shared" si="50"/>
        <v>2022</v>
      </c>
      <c r="F3232" s="547">
        <v>142812</v>
      </c>
      <c r="G3232" s="548">
        <v>0.19</v>
      </c>
      <c r="H3232" s="547">
        <v>120010.08</v>
      </c>
      <c r="I3232" s="545" t="s">
        <v>12734</v>
      </c>
      <c r="J3232" s="545" t="s">
        <v>13298</v>
      </c>
      <c r="K3232" s="545"/>
      <c r="L3232" s="545"/>
      <c r="M3232" s="548" t="s">
        <v>13758</v>
      </c>
      <c r="N3232" s="545" t="s">
        <v>13413</v>
      </c>
      <c r="O3232" s="545"/>
      <c r="P3232" s="549">
        <v>13151</v>
      </c>
      <c r="Q3232" s="549">
        <v>1</v>
      </c>
      <c r="R3232" s="549">
        <v>155</v>
      </c>
      <c r="S3232" s="548">
        <v>1012</v>
      </c>
      <c r="T3232" s="548"/>
      <c r="U3232" s="99"/>
    </row>
    <row r="3233" spans="1:21" ht="19.5" customHeight="1">
      <c r="A3233" s="545">
        <v>10656</v>
      </c>
      <c r="B3233" s="545" t="s">
        <v>12800</v>
      </c>
      <c r="C3233" s="545" t="s">
        <v>216</v>
      </c>
      <c r="D3233" s="546">
        <v>44691</v>
      </c>
      <c r="E3233" s="171" t="str">
        <f t="shared" si="50"/>
        <v>2022</v>
      </c>
      <c r="F3233" s="547">
        <v>367927</v>
      </c>
      <c r="G3233" s="548">
        <v>0.19</v>
      </c>
      <c r="H3233" s="547">
        <v>309182.34999999998</v>
      </c>
      <c r="I3233" s="545" t="s">
        <v>12734</v>
      </c>
      <c r="J3233" s="545" t="s">
        <v>13298</v>
      </c>
      <c r="K3233" s="545"/>
      <c r="L3233" s="545"/>
      <c r="M3233" s="548" t="s">
        <v>13758</v>
      </c>
      <c r="N3233" s="545" t="s">
        <v>13413</v>
      </c>
      <c r="O3233" s="545"/>
      <c r="P3233" s="549">
        <v>13152</v>
      </c>
      <c r="Q3233" s="549">
        <v>1</v>
      </c>
      <c r="R3233" s="549">
        <v>155</v>
      </c>
      <c r="S3233" s="548">
        <v>1012</v>
      </c>
      <c r="T3233" s="548"/>
      <c r="U3233" s="99"/>
    </row>
    <row r="3234" spans="1:21" ht="19.5" customHeight="1">
      <c r="A3234" s="545">
        <v>10657</v>
      </c>
      <c r="B3234" s="545" t="s">
        <v>12801</v>
      </c>
      <c r="C3234" s="545" t="s">
        <v>216</v>
      </c>
      <c r="D3234" s="546">
        <v>44691</v>
      </c>
      <c r="E3234" s="171" t="str">
        <f t="shared" si="50"/>
        <v>2022</v>
      </c>
      <c r="F3234" s="547">
        <v>706088</v>
      </c>
      <c r="G3234" s="548">
        <v>0.19</v>
      </c>
      <c r="H3234" s="547">
        <v>593351.26</v>
      </c>
      <c r="I3234" s="545" t="s">
        <v>12734</v>
      </c>
      <c r="J3234" s="545" t="s">
        <v>13298</v>
      </c>
      <c r="K3234" s="545"/>
      <c r="L3234" s="545"/>
      <c r="M3234" s="548" t="s">
        <v>13758</v>
      </c>
      <c r="N3234" s="545" t="s">
        <v>13413</v>
      </c>
      <c r="O3234" s="545"/>
      <c r="P3234" s="549">
        <v>13153</v>
      </c>
      <c r="Q3234" s="549">
        <v>1</v>
      </c>
      <c r="R3234" s="549">
        <v>155</v>
      </c>
      <c r="S3234" s="548">
        <v>1012</v>
      </c>
      <c r="T3234" s="548"/>
      <c r="U3234" s="99"/>
    </row>
    <row r="3235" spans="1:21" ht="19.5" customHeight="1">
      <c r="A3235" s="545">
        <v>10658</v>
      </c>
      <c r="B3235" s="545" t="s">
        <v>12802</v>
      </c>
      <c r="C3235" s="545" t="s">
        <v>216</v>
      </c>
      <c r="D3235" s="546">
        <v>44691</v>
      </c>
      <c r="E3235" s="171" t="str">
        <f t="shared" si="50"/>
        <v>2022</v>
      </c>
      <c r="F3235" s="547">
        <v>1291734</v>
      </c>
      <c r="G3235" s="548">
        <v>0.19</v>
      </c>
      <c r="H3235" s="547">
        <v>1085490.76</v>
      </c>
      <c r="I3235" s="545" t="s">
        <v>12734</v>
      </c>
      <c r="J3235" s="545" t="s">
        <v>13298</v>
      </c>
      <c r="K3235" s="545"/>
      <c r="L3235" s="545"/>
      <c r="M3235" s="548" t="s">
        <v>13758</v>
      </c>
      <c r="N3235" s="545" t="s">
        <v>13413</v>
      </c>
      <c r="O3235" s="545"/>
      <c r="P3235" s="549">
        <v>13154</v>
      </c>
      <c r="Q3235" s="549">
        <v>1</v>
      </c>
      <c r="R3235" s="549">
        <v>155</v>
      </c>
      <c r="S3235" s="548">
        <v>1012</v>
      </c>
      <c r="T3235" s="548"/>
      <c r="U3235" s="99"/>
    </row>
    <row r="3236" spans="1:21" ht="19.5" customHeight="1">
      <c r="A3236" s="545">
        <v>10659</v>
      </c>
      <c r="B3236" s="545" t="s">
        <v>12803</v>
      </c>
      <c r="C3236" s="545" t="s">
        <v>216</v>
      </c>
      <c r="D3236" s="546">
        <v>44691</v>
      </c>
      <c r="E3236" s="171" t="str">
        <f t="shared" si="50"/>
        <v>2022</v>
      </c>
      <c r="F3236" s="547">
        <v>31000</v>
      </c>
      <c r="G3236" s="548">
        <v>0.19</v>
      </c>
      <c r="H3236" s="547">
        <v>26050.42</v>
      </c>
      <c r="I3236" s="545" t="s">
        <v>12734</v>
      </c>
      <c r="J3236" s="545" t="s">
        <v>13296</v>
      </c>
      <c r="K3236" s="545"/>
      <c r="L3236" s="545"/>
      <c r="M3236" s="548" t="s">
        <v>13758</v>
      </c>
      <c r="N3236" s="545" t="s">
        <v>13413</v>
      </c>
      <c r="O3236" s="545"/>
      <c r="P3236" s="549">
        <v>13155</v>
      </c>
      <c r="Q3236" s="549">
        <v>1</v>
      </c>
      <c r="R3236" s="549">
        <v>155</v>
      </c>
      <c r="S3236" s="548">
        <v>2218</v>
      </c>
      <c r="T3236" s="548"/>
      <c r="U3236" s="99"/>
    </row>
    <row r="3237" spans="1:21" ht="19.5" customHeight="1">
      <c r="A3237" s="545">
        <v>10660</v>
      </c>
      <c r="B3237" s="545" t="s">
        <v>12804</v>
      </c>
      <c r="C3237" s="545" t="s">
        <v>206</v>
      </c>
      <c r="D3237" s="546">
        <v>44691</v>
      </c>
      <c r="E3237" s="171" t="str">
        <f t="shared" si="50"/>
        <v>2022</v>
      </c>
      <c r="F3237" s="547">
        <v>17943</v>
      </c>
      <c r="G3237" s="548">
        <v>0.19</v>
      </c>
      <c r="H3237" s="547">
        <v>15078.15</v>
      </c>
      <c r="I3237" s="545" t="s">
        <v>12734</v>
      </c>
      <c r="J3237" s="545" t="s">
        <v>13296</v>
      </c>
      <c r="K3237" s="545"/>
      <c r="L3237" s="545"/>
      <c r="M3237" s="548" t="s">
        <v>13758</v>
      </c>
      <c r="N3237" s="545" t="s">
        <v>13413</v>
      </c>
      <c r="O3237" s="545"/>
      <c r="P3237" s="549">
        <v>13156</v>
      </c>
      <c r="Q3237" s="549">
        <v>1</v>
      </c>
      <c r="R3237" s="549">
        <v>155</v>
      </c>
      <c r="S3237" s="548">
        <v>2218</v>
      </c>
      <c r="T3237" s="548"/>
      <c r="U3237" s="99"/>
    </row>
    <row r="3238" spans="1:21" ht="19.5" customHeight="1">
      <c r="A3238" s="545">
        <v>10661</v>
      </c>
      <c r="B3238" s="545" t="s">
        <v>12805</v>
      </c>
      <c r="C3238" s="545" t="s">
        <v>216</v>
      </c>
      <c r="D3238" s="546">
        <v>44691</v>
      </c>
      <c r="E3238" s="171" t="str">
        <f t="shared" si="50"/>
        <v>2022</v>
      </c>
      <c r="F3238" s="547">
        <v>139500</v>
      </c>
      <c r="G3238" s="548">
        <v>0.19</v>
      </c>
      <c r="H3238" s="547">
        <v>117226.89</v>
      </c>
      <c r="I3238" s="545" t="s">
        <v>12686</v>
      </c>
      <c r="J3238" s="545" t="s">
        <v>13296</v>
      </c>
      <c r="K3238" s="545"/>
      <c r="L3238" s="545"/>
      <c r="M3238" s="548" t="s">
        <v>13868</v>
      </c>
      <c r="N3238" s="545" t="s">
        <v>13413</v>
      </c>
      <c r="O3238" s="545"/>
      <c r="P3238" s="549">
        <v>13157</v>
      </c>
      <c r="Q3238" s="549">
        <v>2</v>
      </c>
      <c r="R3238" s="549">
        <v>131</v>
      </c>
      <c r="S3238" s="548">
        <v>2218</v>
      </c>
      <c r="T3238" s="548"/>
      <c r="U3238" s="99"/>
    </row>
    <row r="3239" spans="1:21" ht="19.5" customHeight="1">
      <c r="A3239" s="545">
        <v>10662</v>
      </c>
      <c r="B3239" s="545" t="s">
        <v>13310</v>
      </c>
      <c r="C3239" s="545" t="s">
        <v>221</v>
      </c>
      <c r="D3239" s="546">
        <v>46052</v>
      </c>
      <c r="E3239" s="171" t="str">
        <f t="shared" si="50"/>
        <v>2026</v>
      </c>
      <c r="F3239" s="547">
        <v>23666</v>
      </c>
      <c r="G3239" s="548">
        <v>0.19</v>
      </c>
      <c r="H3239" s="547">
        <v>19887.39</v>
      </c>
      <c r="I3239" s="545" t="s">
        <v>12806</v>
      </c>
      <c r="J3239" s="545" t="s">
        <v>13307</v>
      </c>
      <c r="K3239" s="545"/>
      <c r="L3239" s="545"/>
      <c r="M3239" s="548" t="s">
        <v>13868</v>
      </c>
      <c r="N3239" s="545" t="s">
        <v>13413</v>
      </c>
      <c r="O3239" s="545"/>
      <c r="P3239" s="549">
        <v>13158</v>
      </c>
      <c r="Q3239" s="549">
        <v>2</v>
      </c>
      <c r="R3239" s="549">
        <v>38</v>
      </c>
      <c r="S3239" s="548">
        <v>2228</v>
      </c>
      <c r="T3239" s="548"/>
      <c r="U3239" s="99"/>
    </row>
    <row r="3240" spans="1:21" ht="19.5" customHeight="1">
      <c r="A3240" s="545">
        <v>10663</v>
      </c>
      <c r="B3240" s="545" t="s">
        <v>12807</v>
      </c>
      <c r="C3240" s="545" t="s">
        <v>221</v>
      </c>
      <c r="D3240" s="546">
        <v>46052</v>
      </c>
      <c r="E3240" s="171" t="str">
        <f t="shared" si="50"/>
        <v>2026</v>
      </c>
      <c r="F3240" s="547">
        <v>8027</v>
      </c>
      <c r="G3240" s="548">
        <v>0.19</v>
      </c>
      <c r="H3240" s="547">
        <v>6745.38</v>
      </c>
      <c r="I3240" s="545" t="s">
        <v>12806</v>
      </c>
      <c r="J3240" s="545" t="s">
        <v>13307</v>
      </c>
      <c r="K3240" s="545" t="s">
        <v>16705</v>
      </c>
      <c r="L3240" s="545"/>
      <c r="M3240" s="548" t="s">
        <v>13758</v>
      </c>
      <c r="N3240" s="545" t="s">
        <v>13413</v>
      </c>
      <c r="O3240" s="545"/>
      <c r="P3240" s="549">
        <v>13159</v>
      </c>
      <c r="Q3240" s="549">
        <v>1</v>
      </c>
      <c r="R3240" s="549">
        <v>38</v>
      </c>
      <c r="S3240" s="548">
        <v>2228</v>
      </c>
      <c r="T3240" s="548"/>
      <c r="U3240" s="99"/>
    </row>
    <row r="3241" spans="1:21" ht="19.5" customHeight="1">
      <c r="A3241" s="545">
        <v>10664</v>
      </c>
      <c r="B3241" s="545" t="s">
        <v>13311</v>
      </c>
      <c r="C3241" s="545" t="s">
        <v>221</v>
      </c>
      <c r="D3241" s="546">
        <v>46052</v>
      </c>
      <c r="E3241" s="171" t="str">
        <f t="shared" si="50"/>
        <v>2026</v>
      </c>
      <c r="F3241" s="547">
        <v>7862</v>
      </c>
      <c r="G3241" s="548">
        <v>0.19</v>
      </c>
      <c r="H3241" s="547">
        <v>6606.72</v>
      </c>
      <c r="I3241" s="545" t="s">
        <v>12806</v>
      </c>
      <c r="J3241" s="545" t="s">
        <v>13307</v>
      </c>
      <c r="K3241" s="545" t="s">
        <v>16706</v>
      </c>
      <c r="L3241" s="545"/>
      <c r="M3241" s="548" t="s">
        <v>13758</v>
      </c>
      <c r="N3241" s="545" t="s">
        <v>13413</v>
      </c>
      <c r="O3241" s="545"/>
      <c r="P3241" s="549">
        <v>13160</v>
      </c>
      <c r="Q3241" s="549">
        <v>1</v>
      </c>
      <c r="R3241" s="549">
        <v>38</v>
      </c>
      <c r="S3241" s="548">
        <v>2228</v>
      </c>
      <c r="T3241" s="548"/>
      <c r="U3241" s="99"/>
    </row>
    <row r="3242" spans="1:21" ht="19.5" customHeight="1">
      <c r="A3242" s="545">
        <v>10665</v>
      </c>
      <c r="B3242" s="545" t="s">
        <v>13312</v>
      </c>
      <c r="C3242" s="545" t="s">
        <v>209</v>
      </c>
      <c r="D3242" s="546">
        <v>46052</v>
      </c>
      <c r="E3242" s="171" t="str">
        <f t="shared" si="50"/>
        <v>2026</v>
      </c>
      <c r="F3242" s="547">
        <v>44989</v>
      </c>
      <c r="G3242" s="548">
        <v>0.19</v>
      </c>
      <c r="H3242" s="547">
        <v>37805.879999999997</v>
      </c>
      <c r="I3242" s="545" t="s">
        <v>12806</v>
      </c>
      <c r="J3242" s="545" t="s">
        <v>13307</v>
      </c>
      <c r="K3242" s="545" t="s">
        <v>16707</v>
      </c>
      <c r="L3242" s="545"/>
      <c r="M3242" s="548" t="s">
        <v>13758</v>
      </c>
      <c r="N3242" s="545" t="s">
        <v>13413</v>
      </c>
      <c r="O3242" s="545"/>
      <c r="P3242" s="549">
        <v>13161</v>
      </c>
      <c r="Q3242" s="549">
        <v>1</v>
      </c>
      <c r="R3242" s="549">
        <v>38</v>
      </c>
      <c r="S3242" s="548">
        <v>2228</v>
      </c>
      <c r="T3242" s="548"/>
      <c r="U3242" s="99"/>
    </row>
    <row r="3243" spans="1:21" ht="19.5" customHeight="1">
      <c r="A3243" s="545">
        <v>10666</v>
      </c>
      <c r="B3243" s="545" t="s">
        <v>13313</v>
      </c>
      <c r="C3243" s="545" t="s">
        <v>221</v>
      </c>
      <c r="D3243" s="546">
        <v>46052</v>
      </c>
      <c r="E3243" s="171" t="str">
        <f t="shared" si="50"/>
        <v>2026</v>
      </c>
      <c r="F3243" s="547">
        <v>34035</v>
      </c>
      <c r="G3243" s="548">
        <v>0.19</v>
      </c>
      <c r="H3243" s="547">
        <v>28600.84</v>
      </c>
      <c r="I3243" s="545" t="s">
        <v>12806</v>
      </c>
      <c r="J3243" s="545" t="s">
        <v>13307</v>
      </c>
      <c r="K3243" s="545" t="s">
        <v>16708</v>
      </c>
      <c r="L3243" s="545"/>
      <c r="M3243" s="548" t="s">
        <v>13758</v>
      </c>
      <c r="N3243" s="545" t="s">
        <v>13413</v>
      </c>
      <c r="O3243" s="545"/>
      <c r="P3243" s="549">
        <v>13162</v>
      </c>
      <c r="Q3243" s="549">
        <v>1</v>
      </c>
      <c r="R3243" s="549">
        <v>38</v>
      </c>
      <c r="S3243" s="548">
        <v>2228</v>
      </c>
      <c r="T3243" s="548"/>
      <c r="U3243" s="99"/>
    </row>
    <row r="3244" spans="1:21" ht="19.5" customHeight="1">
      <c r="A3244" s="545">
        <v>10667</v>
      </c>
      <c r="B3244" s="545" t="s">
        <v>13314</v>
      </c>
      <c r="C3244" s="545" t="s">
        <v>311</v>
      </c>
      <c r="D3244" s="546">
        <v>46052</v>
      </c>
      <c r="E3244" s="171" t="str">
        <f t="shared" si="50"/>
        <v>2026</v>
      </c>
      <c r="F3244" s="547">
        <v>110890</v>
      </c>
      <c r="G3244" s="548">
        <v>0.19</v>
      </c>
      <c r="H3244" s="547">
        <v>93184.87</v>
      </c>
      <c r="I3244" s="545" t="s">
        <v>12806</v>
      </c>
      <c r="J3244" s="545" t="s">
        <v>13307</v>
      </c>
      <c r="K3244" s="545"/>
      <c r="L3244" s="545"/>
      <c r="M3244" s="548" t="s">
        <v>13758</v>
      </c>
      <c r="N3244" s="545" t="s">
        <v>13413</v>
      </c>
      <c r="O3244" s="545"/>
      <c r="P3244" s="549">
        <v>13163</v>
      </c>
      <c r="Q3244" s="549">
        <v>1</v>
      </c>
      <c r="R3244" s="549">
        <v>38</v>
      </c>
      <c r="S3244" s="548">
        <v>2228</v>
      </c>
      <c r="T3244" s="548"/>
      <c r="U3244" s="99"/>
    </row>
    <row r="3245" spans="1:21" ht="19.5" customHeight="1">
      <c r="A3245" s="545">
        <v>10668</v>
      </c>
      <c r="B3245" s="545" t="s">
        <v>12808</v>
      </c>
      <c r="C3245" s="545" t="s">
        <v>216</v>
      </c>
      <c r="D3245" s="546">
        <v>46052</v>
      </c>
      <c r="E3245" s="171" t="str">
        <f t="shared" si="50"/>
        <v>2026</v>
      </c>
      <c r="F3245" s="547">
        <v>340380</v>
      </c>
      <c r="G3245" s="548">
        <v>0.19</v>
      </c>
      <c r="H3245" s="547">
        <v>286033.61</v>
      </c>
      <c r="I3245" s="545" t="s">
        <v>12806</v>
      </c>
      <c r="J3245" s="545" t="s">
        <v>13307</v>
      </c>
      <c r="K3245" s="545"/>
      <c r="L3245" s="545"/>
      <c r="M3245" s="548" t="s">
        <v>13868</v>
      </c>
      <c r="N3245" s="545" t="s">
        <v>13413</v>
      </c>
      <c r="O3245" s="545"/>
      <c r="P3245" s="549">
        <v>13164</v>
      </c>
      <c r="Q3245" s="549">
        <v>2</v>
      </c>
      <c r="R3245" s="549">
        <v>38</v>
      </c>
      <c r="S3245" s="548">
        <v>2228</v>
      </c>
      <c r="T3245" s="548"/>
      <c r="U3245" s="99"/>
    </row>
    <row r="3246" spans="1:21" ht="19.5" customHeight="1">
      <c r="A3246" s="545">
        <v>10669</v>
      </c>
      <c r="B3246" s="545" t="s">
        <v>12809</v>
      </c>
      <c r="C3246" s="545" t="s">
        <v>216</v>
      </c>
      <c r="D3246" s="546">
        <v>46052</v>
      </c>
      <c r="E3246" s="171" t="str">
        <f t="shared" si="50"/>
        <v>2026</v>
      </c>
      <c r="F3246" s="547">
        <v>7571</v>
      </c>
      <c r="G3246" s="548">
        <v>0.19</v>
      </c>
      <c r="H3246" s="547">
        <v>6362.18</v>
      </c>
      <c r="I3246" s="545" t="s">
        <v>12806</v>
      </c>
      <c r="J3246" s="545" t="s">
        <v>13307</v>
      </c>
      <c r="K3246" s="545"/>
      <c r="L3246" s="545"/>
      <c r="M3246" s="548" t="s">
        <v>13758</v>
      </c>
      <c r="N3246" s="545" t="s">
        <v>13413</v>
      </c>
      <c r="O3246" s="545"/>
      <c r="P3246" s="549">
        <v>13165</v>
      </c>
      <c r="Q3246" s="549">
        <v>1</v>
      </c>
      <c r="R3246" s="549">
        <v>38</v>
      </c>
      <c r="S3246" s="548">
        <v>2228</v>
      </c>
      <c r="T3246" s="548"/>
      <c r="U3246" s="99"/>
    </row>
    <row r="3247" spans="1:21" ht="19.5" customHeight="1">
      <c r="A3247" s="545">
        <v>10670</v>
      </c>
      <c r="B3247" s="545" t="s">
        <v>12810</v>
      </c>
      <c r="C3247" s="545" t="s">
        <v>216</v>
      </c>
      <c r="D3247" s="546">
        <v>46052</v>
      </c>
      <c r="E3247" s="171" t="str">
        <f t="shared" si="50"/>
        <v>2026</v>
      </c>
      <c r="F3247" s="547">
        <v>6191</v>
      </c>
      <c r="G3247" s="548">
        <v>0.19</v>
      </c>
      <c r="H3247" s="547">
        <v>5202.5200000000004</v>
      </c>
      <c r="I3247" s="545" t="s">
        <v>12806</v>
      </c>
      <c r="J3247" s="545" t="s">
        <v>13307</v>
      </c>
      <c r="K3247" s="545"/>
      <c r="L3247" s="545"/>
      <c r="M3247" s="548" t="s">
        <v>13758</v>
      </c>
      <c r="N3247" s="545" t="s">
        <v>13413</v>
      </c>
      <c r="O3247" s="545"/>
      <c r="P3247" s="549">
        <v>13167</v>
      </c>
      <c r="Q3247" s="549">
        <v>1</v>
      </c>
      <c r="R3247" s="549">
        <v>38</v>
      </c>
      <c r="S3247" s="548">
        <v>2228</v>
      </c>
      <c r="T3247" s="548"/>
      <c r="U3247" s="99"/>
    </row>
    <row r="3248" spans="1:21" ht="19.5" customHeight="1">
      <c r="A3248" s="545">
        <v>10671</v>
      </c>
      <c r="B3248" s="545" t="s">
        <v>12811</v>
      </c>
      <c r="C3248" s="545" t="s">
        <v>216</v>
      </c>
      <c r="D3248" s="546">
        <v>46052</v>
      </c>
      <c r="E3248" s="171" t="str">
        <f t="shared" si="50"/>
        <v>2026</v>
      </c>
      <c r="F3248" s="547">
        <v>5051</v>
      </c>
      <c r="G3248" s="548">
        <v>0.19</v>
      </c>
      <c r="H3248" s="547">
        <v>4244.54</v>
      </c>
      <c r="I3248" s="545" t="s">
        <v>12806</v>
      </c>
      <c r="J3248" s="545" t="s">
        <v>13307</v>
      </c>
      <c r="K3248" s="545"/>
      <c r="L3248" s="545"/>
      <c r="M3248" s="548" t="s">
        <v>13758</v>
      </c>
      <c r="N3248" s="545" t="s">
        <v>13413</v>
      </c>
      <c r="O3248" s="545"/>
      <c r="P3248" s="549">
        <v>13168</v>
      </c>
      <c r="Q3248" s="549">
        <v>1</v>
      </c>
      <c r="R3248" s="549">
        <v>38</v>
      </c>
      <c r="S3248" s="548">
        <v>2228</v>
      </c>
      <c r="T3248" s="548"/>
      <c r="U3248" s="99"/>
    </row>
    <row r="3249" spans="1:21" ht="19.5" customHeight="1">
      <c r="A3249" s="545">
        <v>10672</v>
      </c>
      <c r="B3249" s="545" t="s">
        <v>12812</v>
      </c>
      <c r="C3249" s="545" t="s">
        <v>216</v>
      </c>
      <c r="D3249" s="546">
        <v>46052</v>
      </c>
      <c r="E3249" s="171" t="str">
        <f t="shared" si="50"/>
        <v>2026</v>
      </c>
      <c r="F3249" s="547">
        <v>134188596</v>
      </c>
      <c r="G3249" s="548">
        <v>0.19</v>
      </c>
      <c r="H3249" s="547">
        <v>112763526.05</v>
      </c>
      <c r="I3249" s="545" t="s">
        <v>12758</v>
      </c>
      <c r="J3249" s="545" t="s">
        <v>13307</v>
      </c>
      <c r="K3249" s="545" t="s">
        <v>16709</v>
      </c>
      <c r="L3249" s="545"/>
      <c r="M3249" s="548" t="s">
        <v>13868</v>
      </c>
      <c r="N3249" s="545" t="s">
        <v>13413</v>
      </c>
      <c r="O3249" s="545"/>
      <c r="P3249" s="549">
        <v>13169</v>
      </c>
      <c r="Q3249" s="549">
        <v>2</v>
      </c>
      <c r="R3249" s="549">
        <v>164</v>
      </c>
      <c r="S3249" s="548">
        <v>2228</v>
      </c>
      <c r="T3249" s="548"/>
      <c r="U3249" s="99"/>
    </row>
    <row r="3250" spans="1:21" ht="19.5" customHeight="1">
      <c r="A3250" s="545">
        <v>10673</v>
      </c>
      <c r="B3250" s="545" t="s">
        <v>12813</v>
      </c>
      <c r="C3250" s="545" t="s">
        <v>216</v>
      </c>
      <c r="D3250" s="546">
        <v>46052</v>
      </c>
      <c r="E3250" s="171" t="str">
        <f t="shared" si="50"/>
        <v>2026</v>
      </c>
      <c r="F3250" s="547">
        <v>54410239</v>
      </c>
      <c r="G3250" s="548">
        <v>0.19</v>
      </c>
      <c r="H3250" s="547">
        <v>45722889.920000002</v>
      </c>
      <c r="I3250" s="545" t="s">
        <v>12758</v>
      </c>
      <c r="J3250" s="545" t="s">
        <v>13307</v>
      </c>
      <c r="K3250" s="545" t="s">
        <v>16710</v>
      </c>
      <c r="L3250" s="545"/>
      <c r="M3250" s="548" t="s">
        <v>13868</v>
      </c>
      <c r="N3250" s="545" t="s">
        <v>13413</v>
      </c>
      <c r="O3250" s="545"/>
      <c r="P3250" s="549">
        <v>13170</v>
      </c>
      <c r="Q3250" s="549">
        <v>2</v>
      </c>
      <c r="R3250" s="549">
        <v>164</v>
      </c>
      <c r="S3250" s="548">
        <v>2228</v>
      </c>
      <c r="T3250" s="548"/>
      <c r="U3250" s="99"/>
    </row>
    <row r="3251" spans="1:21" ht="19.5" customHeight="1">
      <c r="A3251" s="545">
        <v>10674</v>
      </c>
      <c r="B3251" s="545" t="s">
        <v>12814</v>
      </c>
      <c r="C3251" s="545" t="s">
        <v>216</v>
      </c>
      <c r="D3251" s="546">
        <v>46052</v>
      </c>
      <c r="E3251" s="171" t="str">
        <f t="shared" si="50"/>
        <v>2026</v>
      </c>
      <c r="F3251" s="547">
        <v>24209057</v>
      </c>
      <c r="G3251" s="548">
        <v>0.19</v>
      </c>
      <c r="H3251" s="547">
        <v>20343745.379999999</v>
      </c>
      <c r="I3251" s="545" t="s">
        <v>12758</v>
      </c>
      <c r="J3251" s="545" t="s">
        <v>13307</v>
      </c>
      <c r="K3251" s="545" t="s">
        <v>16711</v>
      </c>
      <c r="L3251" s="545"/>
      <c r="M3251" s="548" t="s">
        <v>13868</v>
      </c>
      <c r="N3251" s="545" t="s">
        <v>13413</v>
      </c>
      <c r="O3251" s="545"/>
      <c r="P3251" s="549">
        <v>13171</v>
      </c>
      <c r="Q3251" s="549">
        <v>2</v>
      </c>
      <c r="R3251" s="549">
        <v>164</v>
      </c>
      <c r="S3251" s="548">
        <v>2228</v>
      </c>
      <c r="T3251" s="548"/>
      <c r="U3251" s="99"/>
    </row>
    <row r="3252" spans="1:21" ht="19.5" customHeight="1">
      <c r="A3252" s="545">
        <v>10675</v>
      </c>
      <c r="B3252" s="545" t="s">
        <v>12815</v>
      </c>
      <c r="C3252" s="545" t="s">
        <v>216</v>
      </c>
      <c r="D3252" s="546">
        <v>46052</v>
      </c>
      <c r="E3252" s="171" t="str">
        <f t="shared" si="50"/>
        <v>2026</v>
      </c>
      <c r="F3252" s="547">
        <v>45334576</v>
      </c>
      <c r="G3252" s="548">
        <v>0.19</v>
      </c>
      <c r="H3252" s="547">
        <v>38096282.350000001</v>
      </c>
      <c r="I3252" s="545" t="s">
        <v>12758</v>
      </c>
      <c r="J3252" s="545" t="s">
        <v>13307</v>
      </c>
      <c r="K3252" s="545" t="s">
        <v>16712</v>
      </c>
      <c r="L3252" s="545"/>
      <c r="M3252" s="548" t="s">
        <v>13868</v>
      </c>
      <c r="N3252" s="545" t="s">
        <v>13413</v>
      </c>
      <c r="O3252" s="545"/>
      <c r="P3252" s="549">
        <v>13172</v>
      </c>
      <c r="Q3252" s="549">
        <v>2</v>
      </c>
      <c r="R3252" s="549">
        <v>164</v>
      </c>
      <c r="S3252" s="548">
        <v>2228</v>
      </c>
      <c r="T3252" s="548"/>
      <c r="U3252" s="99"/>
    </row>
    <row r="3253" spans="1:21" ht="19.5" customHeight="1">
      <c r="A3253" s="545">
        <v>10676</v>
      </c>
      <c r="B3253" s="545" t="s">
        <v>12816</v>
      </c>
      <c r="C3253" s="545" t="s">
        <v>216</v>
      </c>
      <c r="D3253" s="546">
        <v>44914</v>
      </c>
      <c r="E3253" s="171" t="str">
        <f t="shared" si="50"/>
        <v>2022</v>
      </c>
      <c r="F3253" s="547">
        <v>19044303</v>
      </c>
      <c r="G3253" s="548">
        <v>0.19</v>
      </c>
      <c r="H3253" s="547">
        <v>16003615.970000001</v>
      </c>
      <c r="I3253" s="545" t="s">
        <v>12758</v>
      </c>
      <c r="J3253" s="545" t="s">
        <v>13297</v>
      </c>
      <c r="K3253" s="545" t="s">
        <v>16713</v>
      </c>
      <c r="L3253" s="545"/>
      <c r="M3253" s="548" t="s">
        <v>13868</v>
      </c>
      <c r="N3253" s="545" t="s">
        <v>13413</v>
      </c>
      <c r="O3253" s="545"/>
      <c r="P3253" s="549">
        <v>13173</v>
      </c>
      <c r="Q3253" s="549">
        <v>2</v>
      </c>
      <c r="R3253" s="549">
        <v>164</v>
      </c>
      <c r="S3253" s="548">
        <v>2257</v>
      </c>
      <c r="T3253" s="548"/>
      <c r="U3253" s="99"/>
    </row>
    <row r="3254" spans="1:21" ht="19.5" customHeight="1">
      <c r="A3254" s="545">
        <v>10677</v>
      </c>
      <c r="B3254" s="545" t="s">
        <v>12817</v>
      </c>
      <c r="C3254" s="545" t="s">
        <v>216</v>
      </c>
      <c r="D3254" s="546">
        <v>44914</v>
      </c>
      <c r="E3254" s="171" t="str">
        <f t="shared" si="50"/>
        <v>2022</v>
      </c>
      <c r="F3254" s="547">
        <v>17251103.010000002</v>
      </c>
      <c r="G3254" s="548">
        <v>0.19</v>
      </c>
      <c r="H3254" s="547">
        <v>14496725.220000001</v>
      </c>
      <c r="I3254" s="545" t="s">
        <v>12758</v>
      </c>
      <c r="J3254" s="545" t="s">
        <v>13297</v>
      </c>
      <c r="K3254" s="545" t="s">
        <v>16714</v>
      </c>
      <c r="L3254" s="545"/>
      <c r="M3254" s="548" t="s">
        <v>13868</v>
      </c>
      <c r="N3254" s="545" t="s">
        <v>13413</v>
      </c>
      <c r="O3254" s="545"/>
      <c r="P3254" s="549">
        <v>13174</v>
      </c>
      <c r="Q3254" s="549">
        <v>2</v>
      </c>
      <c r="R3254" s="549">
        <v>164</v>
      </c>
      <c r="S3254" s="548">
        <v>2257</v>
      </c>
      <c r="T3254" s="548"/>
      <c r="U3254" s="99"/>
    </row>
    <row r="3255" spans="1:21" ht="19.5" customHeight="1">
      <c r="A3255" s="545">
        <v>10678</v>
      </c>
      <c r="B3255" s="545" t="s">
        <v>12818</v>
      </c>
      <c r="C3255" s="545" t="s">
        <v>216</v>
      </c>
      <c r="D3255" s="546">
        <v>44914</v>
      </c>
      <c r="E3255" s="171" t="str">
        <f t="shared" si="50"/>
        <v>2022</v>
      </c>
      <c r="F3255" s="547">
        <v>15061543.01</v>
      </c>
      <c r="G3255" s="548">
        <v>0.19</v>
      </c>
      <c r="H3255" s="547">
        <v>12656758.83</v>
      </c>
      <c r="I3255" s="545" t="s">
        <v>12758</v>
      </c>
      <c r="J3255" s="545" t="s">
        <v>13297</v>
      </c>
      <c r="K3255" s="545" t="s">
        <v>16715</v>
      </c>
      <c r="L3255" s="545"/>
      <c r="M3255" s="548" t="s">
        <v>13868</v>
      </c>
      <c r="N3255" s="545" t="s">
        <v>13413</v>
      </c>
      <c r="O3255" s="545"/>
      <c r="P3255" s="549">
        <v>13175</v>
      </c>
      <c r="Q3255" s="549">
        <v>2</v>
      </c>
      <c r="R3255" s="549">
        <v>164</v>
      </c>
      <c r="S3255" s="548">
        <v>2257</v>
      </c>
      <c r="T3255" s="548"/>
      <c r="U3255" s="99"/>
    </row>
    <row r="3256" spans="1:21" ht="19.5" customHeight="1">
      <c r="A3256" s="545">
        <v>10679</v>
      </c>
      <c r="B3256" s="545" t="s">
        <v>12819</v>
      </c>
      <c r="C3256" s="545" t="s">
        <v>216</v>
      </c>
      <c r="D3256" s="546">
        <v>46052</v>
      </c>
      <c r="E3256" s="171" t="str">
        <f t="shared" si="50"/>
        <v>2026</v>
      </c>
      <c r="F3256" s="547">
        <v>29686728</v>
      </c>
      <c r="G3256" s="548">
        <v>0.19</v>
      </c>
      <c r="H3256" s="547">
        <v>24946830.25</v>
      </c>
      <c r="I3256" s="545" t="s">
        <v>12758</v>
      </c>
      <c r="J3256" s="545" t="s">
        <v>13307</v>
      </c>
      <c r="K3256" s="545" t="s">
        <v>16716</v>
      </c>
      <c r="L3256" s="545"/>
      <c r="M3256" s="548" t="s">
        <v>13868</v>
      </c>
      <c r="N3256" s="545" t="s">
        <v>13413</v>
      </c>
      <c r="O3256" s="545"/>
      <c r="P3256" s="549">
        <v>13176</v>
      </c>
      <c r="Q3256" s="549">
        <v>2</v>
      </c>
      <c r="R3256" s="549">
        <v>164</v>
      </c>
      <c r="S3256" s="548">
        <v>2228</v>
      </c>
      <c r="T3256" s="548"/>
      <c r="U3256" s="99"/>
    </row>
    <row r="3257" spans="1:21" ht="19.5" customHeight="1">
      <c r="A3257" s="545">
        <v>10680</v>
      </c>
      <c r="B3257" s="545" t="s">
        <v>12820</v>
      </c>
      <c r="C3257" s="545" t="s">
        <v>216</v>
      </c>
      <c r="D3257" s="546">
        <v>46052</v>
      </c>
      <c r="E3257" s="171" t="str">
        <f t="shared" si="50"/>
        <v>2026</v>
      </c>
      <c r="F3257" s="547">
        <v>14416359</v>
      </c>
      <c r="G3257" s="548">
        <v>0.19</v>
      </c>
      <c r="H3257" s="547">
        <v>12114587.390000001</v>
      </c>
      <c r="I3257" s="545" t="s">
        <v>12758</v>
      </c>
      <c r="J3257" s="545" t="s">
        <v>13307</v>
      </c>
      <c r="K3257" s="545" t="s">
        <v>16717</v>
      </c>
      <c r="L3257" s="545"/>
      <c r="M3257" s="548" t="s">
        <v>13868</v>
      </c>
      <c r="N3257" s="545" t="s">
        <v>13413</v>
      </c>
      <c r="O3257" s="545"/>
      <c r="P3257" s="549">
        <v>13177</v>
      </c>
      <c r="Q3257" s="549">
        <v>2</v>
      </c>
      <c r="R3257" s="549">
        <v>164</v>
      </c>
      <c r="S3257" s="548">
        <v>2228</v>
      </c>
      <c r="T3257" s="548"/>
      <c r="U3257" s="99"/>
    </row>
    <row r="3258" spans="1:21" ht="19.5" customHeight="1">
      <c r="A3258" s="545">
        <v>10681</v>
      </c>
      <c r="B3258" s="545" t="s">
        <v>12821</v>
      </c>
      <c r="C3258" s="545" t="s">
        <v>216</v>
      </c>
      <c r="D3258" s="546">
        <v>46052</v>
      </c>
      <c r="E3258" s="171" t="str">
        <f t="shared" si="50"/>
        <v>2026</v>
      </c>
      <c r="F3258" s="547">
        <v>20113858</v>
      </c>
      <c r="G3258" s="548">
        <v>0.19</v>
      </c>
      <c r="H3258" s="547">
        <v>16902401.68</v>
      </c>
      <c r="I3258" s="545" t="s">
        <v>12758</v>
      </c>
      <c r="J3258" s="545" t="s">
        <v>13307</v>
      </c>
      <c r="K3258" s="545" t="s">
        <v>16718</v>
      </c>
      <c r="L3258" s="545"/>
      <c r="M3258" s="548" t="s">
        <v>13868</v>
      </c>
      <c r="N3258" s="545" t="s">
        <v>13413</v>
      </c>
      <c r="O3258" s="545"/>
      <c r="P3258" s="549">
        <v>13178</v>
      </c>
      <c r="Q3258" s="549">
        <v>2</v>
      </c>
      <c r="R3258" s="549">
        <v>164</v>
      </c>
      <c r="S3258" s="548">
        <v>2228</v>
      </c>
      <c r="T3258" s="548"/>
      <c r="U3258" s="99"/>
    </row>
    <row r="3259" spans="1:21" ht="19.5" customHeight="1">
      <c r="A3259" s="545">
        <v>10682</v>
      </c>
      <c r="B3259" s="545" t="s">
        <v>12822</v>
      </c>
      <c r="C3259" s="545" t="s">
        <v>216</v>
      </c>
      <c r="D3259" s="546">
        <v>46052</v>
      </c>
      <c r="E3259" s="171" t="str">
        <f t="shared" si="50"/>
        <v>2026</v>
      </c>
      <c r="F3259" s="547">
        <v>10486735</v>
      </c>
      <c r="G3259" s="548">
        <v>0.19</v>
      </c>
      <c r="H3259" s="547">
        <v>8812382.3499999996</v>
      </c>
      <c r="I3259" s="545" t="s">
        <v>12758</v>
      </c>
      <c r="J3259" s="545" t="s">
        <v>13307</v>
      </c>
      <c r="K3259" s="545" t="s">
        <v>16719</v>
      </c>
      <c r="L3259" s="545"/>
      <c r="M3259" s="548" t="s">
        <v>13868</v>
      </c>
      <c r="N3259" s="545" t="s">
        <v>13413</v>
      </c>
      <c r="O3259" s="545"/>
      <c r="P3259" s="549">
        <v>13179</v>
      </c>
      <c r="Q3259" s="549">
        <v>2</v>
      </c>
      <c r="R3259" s="549">
        <v>164</v>
      </c>
      <c r="S3259" s="548">
        <v>2228</v>
      </c>
      <c r="T3259" s="548"/>
      <c r="U3259" s="99"/>
    </row>
    <row r="3260" spans="1:21" ht="19.5" customHeight="1">
      <c r="A3260" s="545">
        <v>10683</v>
      </c>
      <c r="B3260" s="545" t="s">
        <v>12823</v>
      </c>
      <c r="C3260" s="545" t="s">
        <v>216</v>
      </c>
      <c r="D3260" s="546">
        <v>46052</v>
      </c>
      <c r="E3260" s="171" t="str">
        <f t="shared" si="50"/>
        <v>2026</v>
      </c>
      <c r="F3260" s="547">
        <v>25667876</v>
      </c>
      <c r="G3260" s="548">
        <v>0.19</v>
      </c>
      <c r="H3260" s="547">
        <v>21569643.699999999</v>
      </c>
      <c r="I3260" s="545" t="s">
        <v>12758</v>
      </c>
      <c r="J3260" s="545" t="s">
        <v>13307</v>
      </c>
      <c r="K3260" s="545" t="s">
        <v>16720</v>
      </c>
      <c r="L3260" s="545"/>
      <c r="M3260" s="548" t="s">
        <v>13868</v>
      </c>
      <c r="N3260" s="545" t="s">
        <v>13413</v>
      </c>
      <c r="O3260" s="545"/>
      <c r="P3260" s="549">
        <v>13180</v>
      </c>
      <c r="Q3260" s="549">
        <v>2</v>
      </c>
      <c r="R3260" s="549">
        <v>164</v>
      </c>
      <c r="S3260" s="548">
        <v>2228</v>
      </c>
      <c r="T3260" s="548"/>
      <c r="U3260" s="99"/>
    </row>
    <row r="3261" spans="1:21" ht="19.5" customHeight="1">
      <c r="A3261" s="545">
        <v>10684</v>
      </c>
      <c r="B3261" s="545" t="s">
        <v>12824</v>
      </c>
      <c r="C3261" s="545" t="s">
        <v>216</v>
      </c>
      <c r="D3261" s="546">
        <v>46052</v>
      </c>
      <c r="E3261" s="171" t="str">
        <f t="shared" si="50"/>
        <v>2026</v>
      </c>
      <c r="F3261" s="547">
        <v>26835516</v>
      </c>
      <c r="G3261" s="548">
        <v>0.19</v>
      </c>
      <c r="H3261" s="547">
        <v>22550853.780000001</v>
      </c>
      <c r="I3261" s="545" t="s">
        <v>12758</v>
      </c>
      <c r="J3261" s="545" t="s">
        <v>13307</v>
      </c>
      <c r="K3261" s="545" t="s">
        <v>16721</v>
      </c>
      <c r="L3261" s="545"/>
      <c r="M3261" s="548" t="s">
        <v>13868</v>
      </c>
      <c r="N3261" s="545" t="s">
        <v>13413</v>
      </c>
      <c r="O3261" s="545"/>
      <c r="P3261" s="549">
        <v>13181</v>
      </c>
      <c r="Q3261" s="549">
        <v>2</v>
      </c>
      <c r="R3261" s="549">
        <v>164</v>
      </c>
      <c r="S3261" s="548">
        <v>2228</v>
      </c>
      <c r="T3261" s="548"/>
      <c r="U3261" s="99"/>
    </row>
    <row r="3262" spans="1:21" ht="19.5" customHeight="1">
      <c r="A3262" s="545">
        <v>10685</v>
      </c>
      <c r="B3262" s="545" t="s">
        <v>12825</v>
      </c>
      <c r="C3262" s="545" t="s">
        <v>216</v>
      </c>
      <c r="D3262" s="546">
        <v>46052</v>
      </c>
      <c r="E3262" s="171" t="str">
        <f t="shared" si="50"/>
        <v>2026</v>
      </c>
      <c r="F3262" s="547">
        <v>29791571</v>
      </c>
      <c r="G3262" s="548">
        <v>0.19</v>
      </c>
      <c r="H3262" s="547">
        <v>25034933.609999999</v>
      </c>
      <c r="I3262" s="545" t="s">
        <v>12758</v>
      </c>
      <c r="J3262" s="545" t="s">
        <v>13307</v>
      </c>
      <c r="K3262" s="545" t="s">
        <v>16722</v>
      </c>
      <c r="L3262" s="545"/>
      <c r="M3262" s="548" t="s">
        <v>13868</v>
      </c>
      <c r="N3262" s="545" t="s">
        <v>13413</v>
      </c>
      <c r="O3262" s="545"/>
      <c r="P3262" s="549">
        <v>13182</v>
      </c>
      <c r="Q3262" s="549">
        <v>2</v>
      </c>
      <c r="R3262" s="549">
        <v>164</v>
      </c>
      <c r="S3262" s="548">
        <v>2228</v>
      </c>
      <c r="T3262" s="548"/>
      <c r="U3262" s="99"/>
    </row>
    <row r="3263" spans="1:21" ht="19.5" customHeight="1">
      <c r="A3263" s="545">
        <v>10686</v>
      </c>
      <c r="B3263" s="545" t="s">
        <v>12826</v>
      </c>
      <c r="C3263" s="545" t="s">
        <v>216</v>
      </c>
      <c r="D3263" s="546">
        <v>46052</v>
      </c>
      <c r="E3263" s="171" t="str">
        <f t="shared" si="50"/>
        <v>2026</v>
      </c>
      <c r="F3263" s="547">
        <v>2633855</v>
      </c>
      <c r="G3263" s="548">
        <v>0.19</v>
      </c>
      <c r="H3263" s="547">
        <v>2213323.5299999998</v>
      </c>
      <c r="I3263" s="545" t="s">
        <v>12758</v>
      </c>
      <c r="J3263" s="545" t="s">
        <v>13307</v>
      </c>
      <c r="K3263" s="545" t="s">
        <v>16723</v>
      </c>
      <c r="L3263" s="545"/>
      <c r="M3263" s="548" t="s">
        <v>13868</v>
      </c>
      <c r="N3263" s="545" t="s">
        <v>13413</v>
      </c>
      <c r="O3263" s="545"/>
      <c r="P3263" s="549">
        <v>13183</v>
      </c>
      <c r="Q3263" s="549">
        <v>2</v>
      </c>
      <c r="R3263" s="549">
        <v>164</v>
      </c>
      <c r="S3263" s="548">
        <v>2228</v>
      </c>
      <c r="T3263" s="548"/>
      <c r="U3263" s="99"/>
    </row>
    <row r="3264" spans="1:21" ht="19.5" customHeight="1">
      <c r="A3264" s="545">
        <v>10687</v>
      </c>
      <c r="B3264" s="545" t="s">
        <v>12827</v>
      </c>
      <c r="C3264" s="545" t="s">
        <v>221</v>
      </c>
      <c r="D3264" s="546">
        <v>45708</v>
      </c>
      <c r="E3264" s="171" t="str">
        <f t="shared" si="50"/>
        <v>2025</v>
      </c>
      <c r="F3264" s="547">
        <v>81035.67</v>
      </c>
      <c r="G3264" s="548">
        <v>0.19</v>
      </c>
      <c r="H3264" s="547">
        <v>68097.210000000006</v>
      </c>
      <c r="I3264" s="545" t="s">
        <v>12661</v>
      </c>
      <c r="J3264" s="545" t="s">
        <v>13307</v>
      </c>
      <c r="K3264" s="545" t="s">
        <v>16724</v>
      </c>
      <c r="L3264" s="545"/>
      <c r="M3264" s="548" t="s">
        <v>13868</v>
      </c>
      <c r="N3264" s="545" t="s">
        <v>13413</v>
      </c>
      <c r="O3264" s="545"/>
      <c r="P3264" s="549">
        <v>13188</v>
      </c>
      <c r="Q3264" s="549">
        <v>2</v>
      </c>
      <c r="R3264" s="549">
        <v>89</v>
      </c>
      <c r="S3264" s="548">
        <v>2228</v>
      </c>
      <c r="T3264" s="548"/>
      <c r="U3264" s="99"/>
    </row>
    <row r="3265" spans="1:21" ht="19.5" customHeight="1">
      <c r="A3265" s="545">
        <v>10688</v>
      </c>
      <c r="B3265" s="545" t="s">
        <v>12828</v>
      </c>
      <c r="C3265" s="545" t="s">
        <v>216</v>
      </c>
      <c r="D3265" s="546">
        <v>46052</v>
      </c>
      <c r="E3265" s="171" t="str">
        <f t="shared" si="50"/>
        <v>2026</v>
      </c>
      <c r="F3265" s="547">
        <v>742881</v>
      </c>
      <c r="G3265" s="548">
        <v>0.19</v>
      </c>
      <c r="H3265" s="547">
        <v>624269.75</v>
      </c>
      <c r="I3265" s="545" t="s">
        <v>12984</v>
      </c>
      <c r="J3265" s="545" t="s">
        <v>13307</v>
      </c>
      <c r="K3265" s="545" t="s">
        <v>16725</v>
      </c>
      <c r="L3265" s="545"/>
      <c r="M3265" s="548" t="s">
        <v>13868</v>
      </c>
      <c r="N3265" s="545" t="s">
        <v>13413</v>
      </c>
      <c r="O3265" s="545"/>
      <c r="P3265" s="549">
        <v>13189</v>
      </c>
      <c r="Q3265" s="549">
        <v>2</v>
      </c>
      <c r="R3265" s="549">
        <v>57</v>
      </c>
      <c r="S3265" s="548">
        <v>2228</v>
      </c>
      <c r="T3265" s="548"/>
      <c r="U3265" s="99"/>
    </row>
    <row r="3266" spans="1:21" ht="19.5" customHeight="1">
      <c r="A3266" s="545">
        <v>10689</v>
      </c>
      <c r="B3266" s="545" t="s">
        <v>12829</v>
      </c>
      <c r="C3266" s="545" t="s">
        <v>216</v>
      </c>
      <c r="D3266" s="546">
        <v>46052</v>
      </c>
      <c r="E3266" s="171" t="str">
        <f t="shared" si="50"/>
        <v>2026</v>
      </c>
      <c r="F3266" s="547">
        <v>1040484</v>
      </c>
      <c r="G3266" s="548">
        <v>0.19</v>
      </c>
      <c r="H3266" s="547">
        <v>874356.3</v>
      </c>
      <c r="I3266" s="545" t="s">
        <v>12637</v>
      </c>
      <c r="J3266" s="545" t="s">
        <v>13307</v>
      </c>
      <c r="K3266" s="545" t="s">
        <v>16726</v>
      </c>
      <c r="L3266" s="545"/>
      <c r="M3266" s="548" t="s">
        <v>13868</v>
      </c>
      <c r="N3266" s="545" t="s">
        <v>13413</v>
      </c>
      <c r="O3266" s="545"/>
      <c r="P3266" s="549">
        <v>13190</v>
      </c>
      <c r="Q3266" s="549">
        <v>2</v>
      </c>
      <c r="R3266" s="549">
        <v>13</v>
      </c>
      <c r="S3266" s="548">
        <v>2228</v>
      </c>
      <c r="T3266" s="548"/>
      <c r="U3266" s="99"/>
    </row>
    <row r="3267" spans="1:21" ht="19.5" customHeight="1">
      <c r="A3267" s="545">
        <v>10690</v>
      </c>
      <c r="B3267" s="545" t="s">
        <v>12830</v>
      </c>
      <c r="C3267" s="545" t="s">
        <v>216</v>
      </c>
      <c r="D3267" s="546">
        <v>46052</v>
      </c>
      <c r="E3267" s="171" t="str">
        <f t="shared" si="50"/>
        <v>2026</v>
      </c>
      <c r="F3267" s="547">
        <v>1186028</v>
      </c>
      <c r="G3267" s="548">
        <v>0.19</v>
      </c>
      <c r="H3267" s="547">
        <v>996662.18</v>
      </c>
      <c r="I3267" s="545" t="s">
        <v>12637</v>
      </c>
      <c r="J3267" s="545" t="s">
        <v>13307</v>
      </c>
      <c r="K3267" s="545" t="s">
        <v>16726</v>
      </c>
      <c r="L3267" s="545"/>
      <c r="M3267" s="548" t="s">
        <v>13868</v>
      </c>
      <c r="N3267" s="545" t="s">
        <v>13413</v>
      </c>
      <c r="O3267" s="545"/>
      <c r="P3267" s="549">
        <v>13191</v>
      </c>
      <c r="Q3267" s="549">
        <v>2</v>
      </c>
      <c r="R3267" s="549">
        <v>13</v>
      </c>
      <c r="S3267" s="548">
        <v>2228</v>
      </c>
      <c r="T3267" s="548"/>
      <c r="U3267" s="99"/>
    </row>
    <row r="3268" spans="1:21" ht="19.5" customHeight="1">
      <c r="A3268" s="545">
        <v>10691</v>
      </c>
      <c r="B3268" s="545" t="s">
        <v>12831</v>
      </c>
      <c r="C3268" s="545" t="s">
        <v>216</v>
      </c>
      <c r="D3268" s="546">
        <v>46052</v>
      </c>
      <c r="E3268" s="171" t="str">
        <f t="shared" ref="E3268:E3331" si="51">TEXT(D3268,"YYYY")</f>
        <v>2026</v>
      </c>
      <c r="F3268" s="547">
        <v>1217104</v>
      </c>
      <c r="G3268" s="548">
        <v>0.19</v>
      </c>
      <c r="H3268" s="547">
        <v>1022776.47</v>
      </c>
      <c r="I3268" s="545" t="s">
        <v>12637</v>
      </c>
      <c r="J3268" s="545" t="s">
        <v>13307</v>
      </c>
      <c r="K3268" s="545" t="s">
        <v>16727</v>
      </c>
      <c r="L3268" s="545"/>
      <c r="M3268" s="548" t="s">
        <v>13868</v>
      </c>
      <c r="N3268" s="545" t="s">
        <v>13413</v>
      </c>
      <c r="O3268" s="545"/>
      <c r="P3268" s="549">
        <v>13192</v>
      </c>
      <c r="Q3268" s="549">
        <v>2</v>
      </c>
      <c r="R3268" s="549">
        <v>13</v>
      </c>
      <c r="S3268" s="548">
        <v>2228</v>
      </c>
      <c r="T3268" s="548"/>
      <c r="U3268" s="99"/>
    </row>
    <row r="3269" spans="1:21" ht="19.5" customHeight="1">
      <c r="A3269" s="545">
        <v>10692</v>
      </c>
      <c r="B3269" s="545" t="s">
        <v>12832</v>
      </c>
      <c r="C3269" s="545" t="s">
        <v>216</v>
      </c>
      <c r="D3269" s="546">
        <v>46052</v>
      </c>
      <c r="E3269" s="171" t="str">
        <f t="shared" si="51"/>
        <v>2026</v>
      </c>
      <c r="F3269" s="547">
        <v>1205679</v>
      </c>
      <c r="G3269" s="548">
        <v>0.19</v>
      </c>
      <c r="H3269" s="547">
        <v>1013175.63</v>
      </c>
      <c r="I3269" s="545" t="s">
        <v>12637</v>
      </c>
      <c r="J3269" s="545" t="s">
        <v>13307</v>
      </c>
      <c r="K3269" s="545" t="s">
        <v>16728</v>
      </c>
      <c r="L3269" s="545"/>
      <c r="M3269" s="548" t="s">
        <v>13868</v>
      </c>
      <c r="N3269" s="545" t="s">
        <v>13413</v>
      </c>
      <c r="O3269" s="545"/>
      <c r="P3269" s="549">
        <v>13193</v>
      </c>
      <c r="Q3269" s="549">
        <v>2</v>
      </c>
      <c r="R3269" s="549">
        <v>13</v>
      </c>
      <c r="S3269" s="548">
        <v>2228</v>
      </c>
      <c r="T3269" s="548"/>
      <c r="U3269" s="99"/>
    </row>
    <row r="3270" spans="1:21" ht="19.5" customHeight="1">
      <c r="A3270" s="545">
        <v>10693</v>
      </c>
      <c r="B3270" s="545" t="s">
        <v>12833</v>
      </c>
      <c r="C3270" s="545" t="s">
        <v>216</v>
      </c>
      <c r="D3270" s="546">
        <v>46052</v>
      </c>
      <c r="E3270" s="171" t="str">
        <f t="shared" si="51"/>
        <v>2026</v>
      </c>
      <c r="F3270" s="547">
        <v>1234491</v>
      </c>
      <c r="G3270" s="548">
        <v>0.19</v>
      </c>
      <c r="H3270" s="547">
        <v>1037387.39</v>
      </c>
      <c r="I3270" s="545" t="s">
        <v>12637</v>
      </c>
      <c r="J3270" s="545" t="s">
        <v>13307</v>
      </c>
      <c r="K3270" s="545" t="s">
        <v>16728</v>
      </c>
      <c r="L3270" s="545"/>
      <c r="M3270" s="548" t="s">
        <v>13868</v>
      </c>
      <c r="N3270" s="545" t="s">
        <v>13413</v>
      </c>
      <c r="O3270" s="545"/>
      <c r="P3270" s="549">
        <v>13194</v>
      </c>
      <c r="Q3270" s="549">
        <v>2</v>
      </c>
      <c r="R3270" s="549">
        <v>13</v>
      </c>
      <c r="S3270" s="548">
        <v>2228</v>
      </c>
      <c r="T3270" s="548"/>
      <c r="U3270" s="99"/>
    </row>
    <row r="3271" spans="1:21" ht="19.5" customHeight="1">
      <c r="A3271" s="545">
        <v>10694</v>
      </c>
      <c r="B3271" s="545" t="s">
        <v>12834</v>
      </c>
      <c r="C3271" s="545" t="s">
        <v>216</v>
      </c>
      <c r="D3271" s="546">
        <v>46052</v>
      </c>
      <c r="E3271" s="171" t="str">
        <f t="shared" si="51"/>
        <v>2026</v>
      </c>
      <c r="F3271" s="547">
        <v>1352472</v>
      </c>
      <c r="G3271" s="548">
        <v>0.19</v>
      </c>
      <c r="H3271" s="547">
        <v>1136531.0900000001</v>
      </c>
      <c r="I3271" s="545" t="s">
        <v>12637</v>
      </c>
      <c r="J3271" s="545" t="s">
        <v>13307</v>
      </c>
      <c r="K3271" s="545" t="s">
        <v>16728</v>
      </c>
      <c r="L3271" s="545"/>
      <c r="M3271" s="548" t="s">
        <v>13868</v>
      </c>
      <c r="N3271" s="545" t="s">
        <v>13413</v>
      </c>
      <c r="O3271" s="545"/>
      <c r="P3271" s="549">
        <v>13195</v>
      </c>
      <c r="Q3271" s="549">
        <v>2</v>
      </c>
      <c r="R3271" s="549">
        <v>13</v>
      </c>
      <c r="S3271" s="548">
        <v>2228</v>
      </c>
      <c r="T3271" s="548"/>
      <c r="U3271" s="99"/>
    </row>
    <row r="3272" spans="1:21" ht="19.5" customHeight="1">
      <c r="A3272" s="545">
        <v>10695</v>
      </c>
      <c r="B3272" s="545" t="s">
        <v>12835</v>
      </c>
      <c r="C3272" s="545" t="s">
        <v>216</v>
      </c>
      <c r="D3272" s="546">
        <v>46052</v>
      </c>
      <c r="E3272" s="171" t="str">
        <f t="shared" si="51"/>
        <v>2026</v>
      </c>
      <c r="F3272" s="547">
        <v>1382517</v>
      </c>
      <c r="G3272" s="548">
        <v>0.19</v>
      </c>
      <c r="H3272" s="547">
        <v>1161778.99</v>
      </c>
      <c r="I3272" s="545" t="s">
        <v>12637</v>
      </c>
      <c r="J3272" s="545" t="s">
        <v>13307</v>
      </c>
      <c r="K3272" s="545" t="s">
        <v>16728</v>
      </c>
      <c r="L3272" s="545"/>
      <c r="M3272" s="548" t="s">
        <v>13868</v>
      </c>
      <c r="N3272" s="545" t="s">
        <v>13413</v>
      </c>
      <c r="O3272" s="545"/>
      <c r="P3272" s="549">
        <v>13196</v>
      </c>
      <c r="Q3272" s="549">
        <v>2</v>
      </c>
      <c r="R3272" s="549">
        <v>13</v>
      </c>
      <c r="S3272" s="548">
        <v>2228</v>
      </c>
      <c r="T3272" s="548"/>
      <c r="U3272" s="99"/>
    </row>
    <row r="3273" spans="1:21" ht="19.5" customHeight="1">
      <c r="A3273" s="545">
        <v>10696</v>
      </c>
      <c r="B3273" s="545" t="s">
        <v>12836</v>
      </c>
      <c r="C3273" s="545" t="s">
        <v>216</v>
      </c>
      <c r="D3273" s="546">
        <v>46052</v>
      </c>
      <c r="E3273" s="171" t="str">
        <f t="shared" si="51"/>
        <v>2026</v>
      </c>
      <c r="F3273" s="547">
        <v>1456681</v>
      </c>
      <c r="G3273" s="548">
        <v>0.19</v>
      </c>
      <c r="H3273" s="547">
        <v>1224101.68</v>
      </c>
      <c r="I3273" s="545" t="s">
        <v>12637</v>
      </c>
      <c r="J3273" s="545" t="s">
        <v>13307</v>
      </c>
      <c r="K3273" s="545" t="s">
        <v>16728</v>
      </c>
      <c r="L3273" s="545"/>
      <c r="M3273" s="548" t="s">
        <v>13868</v>
      </c>
      <c r="N3273" s="545" t="s">
        <v>13413</v>
      </c>
      <c r="O3273" s="545"/>
      <c r="P3273" s="549">
        <v>13197</v>
      </c>
      <c r="Q3273" s="549">
        <v>2</v>
      </c>
      <c r="R3273" s="549">
        <v>13</v>
      </c>
      <c r="S3273" s="548">
        <v>2228</v>
      </c>
      <c r="T3273" s="548"/>
      <c r="U3273" s="99"/>
    </row>
    <row r="3274" spans="1:21" ht="19.5" customHeight="1">
      <c r="A3274" s="545">
        <v>10697</v>
      </c>
      <c r="B3274" s="545" t="s">
        <v>12837</v>
      </c>
      <c r="C3274" s="545" t="s">
        <v>216</v>
      </c>
      <c r="D3274" s="546">
        <v>46052</v>
      </c>
      <c r="E3274" s="171" t="str">
        <f t="shared" si="51"/>
        <v>2026</v>
      </c>
      <c r="F3274" s="547">
        <v>1524639</v>
      </c>
      <c r="G3274" s="548">
        <v>0.19</v>
      </c>
      <c r="H3274" s="547">
        <v>1281209.24</v>
      </c>
      <c r="I3274" s="545" t="s">
        <v>12637</v>
      </c>
      <c r="J3274" s="545" t="s">
        <v>13307</v>
      </c>
      <c r="K3274" s="545" t="s">
        <v>16729</v>
      </c>
      <c r="L3274" s="545"/>
      <c r="M3274" s="548" t="s">
        <v>13868</v>
      </c>
      <c r="N3274" s="545" t="s">
        <v>13413</v>
      </c>
      <c r="O3274" s="545"/>
      <c r="P3274" s="549">
        <v>13198</v>
      </c>
      <c r="Q3274" s="549">
        <v>2</v>
      </c>
      <c r="R3274" s="549">
        <v>13</v>
      </c>
      <c r="S3274" s="548">
        <v>2228</v>
      </c>
      <c r="T3274" s="548"/>
      <c r="U3274" s="99"/>
    </row>
    <row r="3275" spans="1:21" ht="19.5" customHeight="1">
      <c r="A3275" s="545">
        <v>10698</v>
      </c>
      <c r="B3275" s="545" t="s">
        <v>12838</v>
      </c>
      <c r="C3275" s="545" t="s">
        <v>216</v>
      </c>
      <c r="D3275" s="546">
        <v>45491</v>
      </c>
      <c r="E3275" s="171" t="str">
        <f t="shared" si="51"/>
        <v>2024</v>
      </c>
      <c r="F3275" s="547">
        <v>2177951</v>
      </c>
      <c r="G3275" s="548">
        <v>0.19</v>
      </c>
      <c r="H3275" s="547">
        <v>1830210.92</v>
      </c>
      <c r="I3275" s="545" t="s">
        <v>12637</v>
      </c>
      <c r="J3275" s="545" t="s">
        <v>13307</v>
      </c>
      <c r="K3275" s="545" t="s">
        <v>16728</v>
      </c>
      <c r="L3275" s="545"/>
      <c r="M3275" s="548" t="s">
        <v>13868</v>
      </c>
      <c r="N3275" s="545" t="s">
        <v>13413</v>
      </c>
      <c r="O3275" s="545"/>
      <c r="P3275" s="549">
        <v>13199</v>
      </c>
      <c r="Q3275" s="549">
        <v>2</v>
      </c>
      <c r="R3275" s="549">
        <v>13</v>
      </c>
      <c r="S3275" s="548">
        <v>2228</v>
      </c>
      <c r="T3275" s="548"/>
      <c r="U3275" s="99"/>
    </row>
    <row r="3276" spans="1:21" ht="19.5" customHeight="1">
      <c r="A3276" s="545">
        <v>10699</v>
      </c>
      <c r="B3276" s="545" t="s">
        <v>12839</v>
      </c>
      <c r="C3276" s="545" t="s">
        <v>216</v>
      </c>
      <c r="D3276" s="546">
        <v>45491</v>
      </c>
      <c r="E3276" s="171" t="str">
        <f t="shared" si="51"/>
        <v>2024</v>
      </c>
      <c r="F3276" s="547">
        <v>3069573</v>
      </c>
      <c r="G3276" s="548">
        <v>0.19</v>
      </c>
      <c r="H3276" s="547">
        <v>2579473.11</v>
      </c>
      <c r="I3276" s="545" t="s">
        <v>12637</v>
      </c>
      <c r="J3276" s="545" t="s">
        <v>13307</v>
      </c>
      <c r="K3276" s="545" t="s">
        <v>16728</v>
      </c>
      <c r="L3276" s="545"/>
      <c r="M3276" s="548" t="s">
        <v>13868</v>
      </c>
      <c r="N3276" s="545" t="s">
        <v>13413</v>
      </c>
      <c r="O3276" s="545"/>
      <c r="P3276" s="549">
        <v>13200</v>
      </c>
      <c r="Q3276" s="549">
        <v>2</v>
      </c>
      <c r="R3276" s="549">
        <v>13</v>
      </c>
      <c r="S3276" s="548">
        <v>2228</v>
      </c>
      <c r="T3276" s="548"/>
      <c r="U3276" s="99"/>
    </row>
    <row r="3277" spans="1:21" ht="19.5" customHeight="1">
      <c r="A3277" s="545">
        <v>10700</v>
      </c>
      <c r="B3277" s="545" t="s">
        <v>12840</v>
      </c>
      <c r="C3277" s="545" t="s">
        <v>216</v>
      </c>
      <c r="D3277" s="546">
        <v>44914</v>
      </c>
      <c r="E3277" s="171" t="str">
        <f t="shared" si="51"/>
        <v>2022</v>
      </c>
      <c r="F3277" s="547">
        <v>3297957</v>
      </c>
      <c r="G3277" s="548">
        <v>0.19</v>
      </c>
      <c r="H3277" s="547">
        <v>2771392.44</v>
      </c>
      <c r="I3277" s="545" t="s">
        <v>12637</v>
      </c>
      <c r="J3277" s="545" t="s">
        <v>13297</v>
      </c>
      <c r="K3277" s="545" t="s">
        <v>16729</v>
      </c>
      <c r="L3277" s="545"/>
      <c r="M3277" s="548" t="s">
        <v>13868</v>
      </c>
      <c r="N3277" s="545" t="s">
        <v>13413</v>
      </c>
      <c r="O3277" s="545"/>
      <c r="P3277" s="549">
        <v>13201</v>
      </c>
      <c r="Q3277" s="549">
        <v>2</v>
      </c>
      <c r="R3277" s="549">
        <v>13</v>
      </c>
      <c r="S3277" s="548">
        <v>2257</v>
      </c>
      <c r="T3277" s="548"/>
      <c r="U3277" s="99"/>
    </row>
    <row r="3278" spans="1:21" ht="19.5" customHeight="1">
      <c r="A3278" s="545">
        <v>10701</v>
      </c>
      <c r="B3278" s="545" t="s">
        <v>12841</v>
      </c>
      <c r="C3278" s="545" t="s">
        <v>216</v>
      </c>
      <c r="D3278" s="546">
        <v>44914</v>
      </c>
      <c r="E3278" s="171" t="str">
        <f t="shared" si="51"/>
        <v>2022</v>
      </c>
      <c r="F3278" s="547">
        <v>3297957</v>
      </c>
      <c r="G3278" s="548">
        <v>0.19</v>
      </c>
      <c r="H3278" s="547">
        <v>2771392.44</v>
      </c>
      <c r="I3278" s="545" t="s">
        <v>12637</v>
      </c>
      <c r="J3278" s="545" t="s">
        <v>13297</v>
      </c>
      <c r="K3278" s="545" t="s">
        <v>16728</v>
      </c>
      <c r="L3278" s="545"/>
      <c r="M3278" s="548" t="s">
        <v>13868</v>
      </c>
      <c r="N3278" s="545" t="s">
        <v>13413</v>
      </c>
      <c r="O3278" s="545"/>
      <c r="P3278" s="549">
        <v>13202</v>
      </c>
      <c r="Q3278" s="549">
        <v>2</v>
      </c>
      <c r="R3278" s="549">
        <v>13</v>
      </c>
      <c r="S3278" s="548">
        <v>2257</v>
      </c>
      <c r="T3278" s="548"/>
      <c r="U3278" s="99"/>
    </row>
    <row r="3279" spans="1:21" ht="19.5" customHeight="1">
      <c r="A3279" s="545">
        <v>10702</v>
      </c>
      <c r="B3279" s="545" t="s">
        <v>12842</v>
      </c>
      <c r="C3279" s="545" t="s">
        <v>216</v>
      </c>
      <c r="D3279" s="546">
        <v>46052</v>
      </c>
      <c r="E3279" s="171" t="str">
        <f t="shared" si="51"/>
        <v>2026</v>
      </c>
      <c r="F3279" s="547">
        <v>13686882</v>
      </c>
      <c r="G3279" s="548">
        <v>0.19</v>
      </c>
      <c r="H3279" s="547">
        <v>11501581.51</v>
      </c>
      <c r="I3279" s="545" t="s">
        <v>12637</v>
      </c>
      <c r="J3279" s="545" t="s">
        <v>13307</v>
      </c>
      <c r="K3279" s="545" t="s">
        <v>16730</v>
      </c>
      <c r="L3279" s="545"/>
      <c r="M3279" s="548" t="s">
        <v>13868</v>
      </c>
      <c r="N3279" s="545" t="s">
        <v>13413</v>
      </c>
      <c r="O3279" s="545"/>
      <c r="P3279" s="549">
        <v>13203</v>
      </c>
      <c r="Q3279" s="549">
        <v>2</v>
      </c>
      <c r="R3279" s="549">
        <v>13</v>
      </c>
      <c r="S3279" s="548">
        <v>2228</v>
      </c>
      <c r="T3279" s="548"/>
      <c r="U3279" s="99"/>
    </row>
    <row r="3280" spans="1:21" ht="19.5" customHeight="1">
      <c r="A3280" s="545">
        <v>10703</v>
      </c>
      <c r="B3280" s="545" t="s">
        <v>12843</v>
      </c>
      <c r="C3280" s="545" t="s">
        <v>216</v>
      </c>
      <c r="D3280" s="546">
        <v>46052</v>
      </c>
      <c r="E3280" s="171" t="str">
        <f t="shared" si="51"/>
        <v>2026</v>
      </c>
      <c r="F3280" s="547">
        <v>6258400</v>
      </c>
      <c r="G3280" s="548">
        <v>0.19</v>
      </c>
      <c r="H3280" s="547">
        <v>5259159.66</v>
      </c>
      <c r="I3280" s="545" t="s">
        <v>12637</v>
      </c>
      <c r="J3280" s="545" t="s">
        <v>13307</v>
      </c>
      <c r="K3280" s="545" t="s">
        <v>16731</v>
      </c>
      <c r="L3280" s="545"/>
      <c r="M3280" s="548" t="s">
        <v>13868</v>
      </c>
      <c r="N3280" s="545" t="s">
        <v>13413</v>
      </c>
      <c r="O3280" s="545"/>
      <c r="P3280" s="549">
        <v>13204</v>
      </c>
      <c r="Q3280" s="549">
        <v>2</v>
      </c>
      <c r="R3280" s="549">
        <v>13</v>
      </c>
      <c r="S3280" s="548">
        <v>2228</v>
      </c>
      <c r="T3280" s="548"/>
      <c r="U3280" s="99"/>
    </row>
    <row r="3281" spans="1:21" ht="19.5" customHeight="1">
      <c r="A3281" s="545">
        <v>10704</v>
      </c>
      <c r="B3281" s="545" t="s">
        <v>12844</v>
      </c>
      <c r="C3281" s="545" t="s">
        <v>216</v>
      </c>
      <c r="D3281" s="546">
        <v>45708</v>
      </c>
      <c r="E3281" s="171" t="str">
        <f t="shared" si="51"/>
        <v>2025</v>
      </c>
      <c r="F3281" s="547">
        <v>6087806.4199999999</v>
      </c>
      <c r="G3281" s="548">
        <v>0.19</v>
      </c>
      <c r="H3281" s="547">
        <v>5115803.72</v>
      </c>
      <c r="I3281" s="545" t="s">
        <v>12637</v>
      </c>
      <c r="J3281" s="545" t="s">
        <v>13307</v>
      </c>
      <c r="K3281" s="545" t="s">
        <v>16732</v>
      </c>
      <c r="L3281" s="545"/>
      <c r="M3281" s="548" t="s">
        <v>13868</v>
      </c>
      <c r="N3281" s="545" t="s">
        <v>13413</v>
      </c>
      <c r="O3281" s="545"/>
      <c r="P3281" s="549">
        <v>13205</v>
      </c>
      <c r="Q3281" s="549">
        <v>2</v>
      </c>
      <c r="R3281" s="549">
        <v>13</v>
      </c>
      <c r="S3281" s="548">
        <v>2228</v>
      </c>
      <c r="T3281" s="548"/>
      <c r="U3281" s="99"/>
    </row>
    <row r="3282" spans="1:21" ht="19.5" customHeight="1">
      <c r="A3282" s="545">
        <v>10705</v>
      </c>
      <c r="B3282" s="545" t="s">
        <v>12845</v>
      </c>
      <c r="C3282" s="545" t="s">
        <v>216</v>
      </c>
      <c r="D3282" s="546">
        <v>45708</v>
      </c>
      <c r="E3282" s="171" t="str">
        <f t="shared" si="51"/>
        <v>2025</v>
      </c>
      <c r="F3282" s="547">
        <v>5629361.5199999996</v>
      </c>
      <c r="G3282" s="548">
        <v>0.19</v>
      </c>
      <c r="H3282" s="547">
        <v>4730555.9000000004</v>
      </c>
      <c r="I3282" s="545" t="s">
        <v>12637</v>
      </c>
      <c r="J3282" s="545" t="s">
        <v>13307</v>
      </c>
      <c r="K3282" s="545" t="s">
        <v>16733</v>
      </c>
      <c r="L3282" s="545"/>
      <c r="M3282" s="548" t="s">
        <v>13868</v>
      </c>
      <c r="N3282" s="545" t="s">
        <v>13413</v>
      </c>
      <c r="O3282" s="545"/>
      <c r="P3282" s="549">
        <v>13206</v>
      </c>
      <c r="Q3282" s="549">
        <v>2</v>
      </c>
      <c r="R3282" s="549">
        <v>13</v>
      </c>
      <c r="S3282" s="548">
        <v>2228</v>
      </c>
      <c r="T3282" s="548"/>
      <c r="U3282" s="99"/>
    </row>
    <row r="3283" spans="1:21" ht="19.5" customHeight="1">
      <c r="A3283" s="545">
        <v>10706</v>
      </c>
      <c r="B3283" s="545" t="s">
        <v>12846</v>
      </c>
      <c r="C3283" s="545" t="s">
        <v>216</v>
      </c>
      <c r="D3283" s="546">
        <v>45708</v>
      </c>
      <c r="E3283" s="171" t="str">
        <f t="shared" si="51"/>
        <v>2025</v>
      </c>
      <c r="F3283" s="547">
        <v>5140108.01</v>
      </c>
      <c r="G3283" s="548">
        <v>0.19</v>
      </c>
      <c r="H3283" s="547">
        <v>4319418.5</v>
      </c>
      <c r="I3283" s="545" t="s">
        <v>12637</v>
      </c>
      <c r="J3283" s="545" t="s">
        <v>13307</v>
      </c>
      <c r="K3283" s="545" t="s">
        <v>16734</v>
      </c>
      <c r="L3283" s="545"/>
      <c r="M3283" s="548" t="s">
        <v>13868</v>
      </c>
      <c r="N3283" s="545" t="s">
        <v>13413</v>
      </c>
      <c r="O3283" s="545"/>
      <c r="P3283" s="549">
        <v>13207</v>
      </c>
      <c r="Q3283" s="549">
        <v>2</v>
      </c>
      <c r="R3283" s="549">
        <v>13</v>
      </c>
      <c r="S3283" s="548">
        <v>2228</v>
      </c>
      <c r="T3283" s="548"/>
      <c r="U3283" s="99"/>
    </row>
    <row r="3284" spans="1:21" ht="19.5" customHeight="1">
      <c r="A3284" s="545">
        <v>10707</v>
      </c>
      <c r="B3284" s="545" t="s">
        <v>12847</v>
      </c>
      <c r="C3284" s="545" t="s">
        <v>216</v>
      </c>
      <c r="D3284" s="546">
        <v>46052</v>
      </c>
      <c r="E3284" s="171" t="str">
        <f t="shared" si="51"/>
        <v>2026</v>
      </c>
      <c r="F3284" s="547">
        <v>1991824</v>
      </c>
      <c r="G3284" s="548">
        <v>0.19</v>
      </c>
      <c r="H3284" s="547">
        <v>1673801.68</v>
      </c>
      <c r="I3284" s="545" t="s">
        <v>12637</v>
      </c>
      <c r="J3284" s="545" t="s">
        <v>13307</v>
      </c>
      <c r="K3284" s="545" t="s">
        <v>16735</v>
      </c>
      <c r="L3284" s="545"/>
      <c r="M3284" s="548" t="s">
        <v>13868</v>
      </c>
      <c r="N3284" s="545" t="s">
        <v>13413</v>
      </c>
      <c r="O3284" s="545"/>
      <c r="P3284" s="549">
        <v>13208</v>
      </c>
      <c r="Q3284" s="549">
        <v>2</v>
      </c>
      <c r="R3284" s="549">
        <v>13</v>
      </c>
      <c r="S3284" s="548">
        <v>2228</v>
      </c>
      <c r="T3284" s="548"/>
      <c r="U3284" s="99"/>
    </row>
    <row r="3285" spans="1:21" ht="19.5" customHeight="1">
      <c r="A3285" s="545">
        <v>10708</v>
      </c>
      <c r="B3285" s="545" t="s">
        <v>12848</v>
      </c>
      <c r="C3285" s="545" t="s">
        <v>216</v>
      </c>
      <c r="D3285" s="546">
        <v>44914</v>
      </c>
      <c r="E3285" s="171" t="str">
        <f t="shared" si="51"/>
        <v>2022</v>
      </c>
      <c r="F3285" s="547">
        <v>1643214.01</v>
      </c>
      <c r="G3285" s="548">
        <v>0.19</v>
      </c>
      <c r="H3285" s="547">
        <v>1380852.11</v>
      </c>
      <c r="I3285" s="545" t="s">
        <v>12637</v>
      </c>
      <c r="J3285" s="545" t="s">
        <v>13297</v>
      </c>
      <c r="K3285" s="545" t="s">
        <v>16736</v>
      </c>
      <c r="L3285" s="545"/>
      <c r="M3285" s="548" t="s">
        <v>13868</v>
      </c>
      <c r="N3285" s="545" t="s">
        <v>13413</v>
      </c>
      <c r="O3285" s="545"/>
      <c r="P3285" s="549">
        <v>13209</v>
      </c>
      <c r="Q3285" s="549">
        <v>2</v>
      </c>
      <c r="R3285" s="549">
        <v>13</v>
      </c>
      <c r="S3285" s="548">
        <v>2257</v>
      </c>
      <c r="T3285" s="548"/>
      <c r="U3285" s="99"/>
    </row>
    <row r="3286" spans="1:21" ht="19.5" customHeight="1">
      <c r="A3286" s="545">
        <v>10709</v>
      </c>
      <c r="B3286" s="545" t="s">
        <v>12849</v>
      </c>
      <c r="C3286" s="545" t="s">
        <v>216</v>
      </c>
      <c r="D3286" s="546">
        <v>44914</v>
      </c>
      <c r="E3286" s="171" t="str">
        <f t="shared" si="51"/>
        <v>2022</v>
      </c>
      <c r="F3286" s="547">
        <v>1069708.01</v>
      </c>
      <c r="G3286" s="548">
        <v>0.19</v>
      </c>
      <c r="H3286" s="547">
        <v>898914.29</v>
      </c>
      <c r="I3286" s="545" t="s">
        <v>12637</v>
      </c>
      <c r="J3286" s="545" t="s">
        <v>13297</v>
      </c>
      <c r="K3286" s="545" t="s">
        <v>16737</v>
      </c>
      <c r="L3286" s="545"/>
      <c r="M3286" s="548" t="s">
        <v>13868</v>
      </c>
      <c r="N3286" s="545" t="s">
        <v>13413</v>
      </c>
      <c r="O3286" s="545"/>
      <c r="P3286" s="549">
        <v>13210</v>
      </c>
      <c r="Q3286" s="549">
        <v>2</v>
      </c>
      <c r="R3286" s="549">
        <v>13</v>
      </c>
      <c r="S3286" s="548">
        <v>2257</v>
      </c>
      <c r="T3286" s="548"/>
      <c r="U3286" s="99"/>
    </row>
    <row r="3287" spans="1:21" ht="19.5" customHeight="1">
      <c r="A3287" s="545">
        <v>10710</v>
      </c>
      <c r="B3287" s="545" t="s">
        <v>12850</v>
      </c>
      <c r="C3287" s="545" t="s">
        <v>216</v>
      </c>
      <c r="D3287" s="546">
        <v>46052</v>
      </c>
      <c r="E3287" s="171" t="str">
        <f t="shared" si="51"/>
        <v>2026</v>
      </c>
      <c r="F3287" s="547">
        <v>139633</v>
      </c>
      <c r="G3287" s="548">
        <v>0.19</v>
      </c>
      <c r="H3287" s="547">
        <v>117338.66</v>
      </c>
      <c r="I3287" s="545" t="s">
        <v>12637</v>
      </c>
      <c r="J3287" s="545" t="s">
        <v>13307</v>
      </c>
      <c r="K3287" s="545" t="s">
        <v>16738</v>
      </c>
      <c r="L3287" s="545"/>
      <c r="M3287" s="548" t="s">
        <v>13868</v>
      </c>
      <c r="N3287" s="545" t="s">
        <v>13413</v>
      </c>
      <c r="O3287" s="545"/>
      <c r="P3287" s="549">
        <v>13211</v>
      </c>
      <c r="Q3287" s="549">
        <v>2</v>
      </c>
      <c r="R3287" s="549">
        <v>13</v>
      </c>
      <c r="S3287" s="548">
        <v>2228</v>
      </c>
      <c r="T3287" s="548"/>
      <c r="U3287" s="99"/>
    </row>
    <row r="3288" spans="1:21" ht="19.5" customHeight="1">
      <c r="A3288" s="545">
        <v>10711</v>
      </c>
      <c r="B3288" s="545" t="s">
        <v>12851</v>
      </c>
      <c r="C3288" s="545" t="s">
        <v>216</v>
      </c>
      <c r="D3288" s="546">
        <v>46052</v>
      </c>
      <c r="E3288" s="171" t="str">
        <f t="shared" si="51"/>
        <v>2026</v>
      </c>
      <c r="F3288" s="547">
        <v>150700</v>
      </c>
      <c r="G3288" s="548">
        <v>0.19</v>
      </c>
      <c r="H3288" s="547">
        <v>126638.66</v>
      </c>
      <c r="I3288" s="545" t="s">
        <v>12637</v>
      </c>
      <c r="J3288" s="545" t="s">
        <v>13307</v>
      </c>
      <c r="K3288" s="545" t="s">
        <v>16738</v>
      </c>
      <c r="L3288" s="545"/>
      <c r="M3288" s="548" t="s">
        <v>13868</v>
      </c>
      <c r="N3288" s="545" t="s">
        <v>13413</v>
      </c>
      <c r="O3288" s="545"/>
      <c r="P3288" s="549">
        <v>13212</v>
      </c>
      <c r="Q3288" s="549">
        <v>2</v>
      </c>
      <c r="R3288" s="549">
        <v>13</v>
      </c>
      <c r="S3288" s="548">
        <v>2228</v>
      </c>
      <c r="T3288" s="548"/>
      <c r="U3288" s="99"/>
    </row>
    <row r="3289" spans="1:21" ht="19.5" customHeight="1">
      <c r="A3289" s="545">
        <v>10712</v>
      </c>
      <c r="B3289" s="545" t="s">
        <v>12852</v>
      </c>
      <c r="C3289" s="545" t="s">
        <v>216</v>
      </c>
      <c r="D3289" s="546">
        <v>46052</v>
      </c>
      <c r="E3289" s="171" t="str">
        <f t="shared" si="51"/>
        <v>2026</v>
      </c>
      <c r="F3289" s="547">
        <v>172701</v>
      </c>
      <c r="G3289" s="548">
        <v>0.19</v>
      </c>
      <c r="H3289" s="547">
        <v>145126.89000000001</v>
      </c>
      <c r="I3289" s="545" t="s">
        <v>12637</v>
      </c>
      <c r="J3289" s="545" t="s">
        <v>13307</v>
      </c>
      <c r="K3289" s="545" t="s">
        <v>16739</v>
      </c>
      <c r="L3289" s="545"/>
      <c r="M3289" s="548" t="s">
        <v>13868</v>
      </c>
      <c r="N3289" s="545" t="s">
        <v>13413</v>
      </c>
      <c r="O3289" s="545"/>
      <c r="P3289" s="549">
        <v>13213</v>
      </c>
      <c r="Q3289" s="549">
        <v>2</v>
      </c>
      <c r="R3289" s="549">
        <v>13</v>
      </c>
      <c r="S3289" s="548">
        <v>2228</v>
      </c>
      <c r="T3289" s="548"/>
      <c r="U3289" s="99"/>
    </row>
    <row r="3290" spans="1:21" ht="19.5" customHeight="1">
      <c r="A3290" s="545">
        <v>10713</v>
      </c>
      <c r="B3290" s="545" t="s">
        <v>12853</v>
      </c>
      <c r="C3290" s="545" t="s">
        <v>216</v>
      </c>
      <c r="D3290" s="546">
        <v>44914</v>
      </c>
      <c r="E3290" s="171" t="str">
        <f t="shared" si="51"/>
        <v>2022</v>
      </c>
      <c r="F3290" s="547">
        <v>285462.01</v>
      </c>
      <c r="G3290" s="548">
        <v>0.19</v>
      </c>
      <c r="H3290" s="547">
        <v>239884.04</v>
      </c>
      <c r="I3290" s="545" t="s">
        <v>12637</v>
      </c>
      <c r="J3290" s="545" t="s">
        <v>13297</v>
      </c>
      <c r="K3290" s="545" t="s">
        <v>16740</v>
      </c>
      <c r="L3290" s="545"/>
      <c r="M3290" s="548" t="s">
        <v>13868</v>
      </c>
      <c r="N3290" s="545" t="s">
        <v>13413</v>
      </c>
      <c r="O3290" s="545"/>
      <c r="P3290" s="549">
        <v>13214</v>
      </c>
      <c r="Q3290" s="549">
        <v>2</v>
      </c>
      <c r="R3290" s="549">
        <v>13</v>
      </c>
      <c r="S3290" s="548">
        <v>2257</v>
      </c>
      <c r="T3290" s="548"/>
      <c r="U3290" s="99"/>
    </row>
    <row r="3291" spans="1:21" ht="19.5" customHeight="1">
      <c r="A3291" s="545">
        <v>10714</v>
      </c>
      <c r="B3291" s="545" t="s">
        <v>12854</v>
      </c>
      <c r="C3291" s="545" t="s">
        <v>216</v>
      </c>
      <c r="D3291" s="546">
        <v>46052</v>
      </c>
      <c r="E3291" s="171" t="str">
        <f t="shared" si="51"/>
        <v>2026</v>
      </c>
      <c r="F3291" s="547">
        <v>305204</v>
      </c>
      <c r="G3291" s="548">
        <v>0.19</v>
      </c>
      <c r="H3291" s="547">
        <v>256473.95</v>
      </c>
      <c r="I3291" s="545" t="s">
        <v>12637</v>
      </c>
      <c r="J3291" s="545" t="s">
        <v>13307</v>
      </c>
      <c r="K3291" s="545" t="s">
        <v>16741</v>
      </c>
      <c r="L3291" s="545"/>
      <c r="M3291" s="548" t="s">
        <v>13868</v>
      </c>
      <c r="N3291" s="545" t="s">
        <v>13413</v>
      </c>
      <c r="O3291" s="545"/>
      <c r="P3291" s="549">
        <v>13215</v>
      </c>
      <c r="Q3291" s="549">
        <v>2</v>
      </c>
      <c r="R3291" s="549">
        <v>13</v>
      </c>
      <c r="S3291" s="548">
        <v>2228</v>
      </c>
      <c r="T3291" s="548"/>
      <c r="U3291" s="99"/>
    </row>
    <row r="3292" spans="1:21" ht="19.5" customHeight="1">
      <c r="A3292" s="545">
        <v>10715</v>
      </c>
      <c r="B3292" s="545" t="s">
        <v>12855</v>
      </c>
      <c r="C3292" s="545" t="s">
        <v>216</v>
      </c>
      <c r="D3292" s="546">
        <v>46052</v>
      </c>
      <c r="E3292" s="171" t="str">
        <f t="shared" si="51"/>
        <v>2026</v>
      </c>
      <c r="F3292" s="547">
        <v>728874</v>
      </c>
      <c r="G3292" s="548">
        <v>0.19</v>
      </c>
      <c r="H3292" s="547">
        <v>612499.16</v>
      </c>
      <c r="I3292" s="545" t="s">
        <v>12637</v>
      </c>
      <c r="J3292" s="545" t="s">
        <v>13307</v>
      </c>
      <c r="K3292" s="545" t="s">
        <v>16739</v>
      </c>
      <c r="L3292" s="545"/>
      <c r="M3292" s="548" t="s">
        <v>13868</v>
      </c>
      <c r="N3292" s="545" t="s">
        <v>13413</v>
      </c>
      <c r="O3292" s="545"/>
      <c r="P3292" s="549">
        <v>13216</v>
      </c>
      <c r="Q3292" s="549">
        <v>2</v>
      </c>
      <c r="R3292" s="549">
        <v>13</v>
      </c>
      <c r="S3292" s="548">
        <v>2228</v>
      </c>
      <c r="T3292" s="548"/>
      <c r="U3292" s="99"/>
    </row>
    <row r="3293" spans="1:21" ht="19.5" customHeight="1">
      <c r="A3293" s="545">
        <v>10716</v>
      </c>
      <c r="B3293" s="545" t="s">
        <v>12856</v>
      </c>
      <c r="C3293" s="545" t="s">
        <v>216</v>
      </c>
      <c r="D3293" s="546">
        <v>46052</v>
      </c>
      <c r="E3293" s="171" t="str">
        <f t="shared" si="51"/>
        <v>2026</v>
      </c>
      <c r="F3293" s="547">
        <v>736617</v>
      </c>
      <c r="G3293" s="548">
        <v>0.19</v>
      </c>
      <c r="H3293" s="547">
        <v>619005.88</v>
      </c>
      <c r="I3293" s="545" t="s">
        <v>12637</v>
      </c>
      <c r="J3293" s="545" t="s">
        <v>13307</v>
      </c>
      <c r="K3293" s="545" t="s">
        <v>16739</v>
      </c>
      <c r="L3293" s="545"/>
      <c r="M3293" s="548" t="s">
        <v>13868</v>
      </c>
      <c r="N3293" s="545" t="s">
        <v>13413</v>
      </c>
      <c r="O3293" s="545"/>
      <c r="P3293" s="549">
        <v>13217</v>
      </c>
      <c r="Q3293" s="549">
        <v>2</v>
      </c>
      <c r="R3293" s="549">
        <v>13</v>
      </c>
      <c r="S3293" s="548">
        <v>2228</v>
      </c>
      <c r="T3293" s="548"/>
      <c r="U3293" s="99"/>
    </row>
    <row r="3294" spans="1:21" ht="19.5" customHeight="1">
      <c r="A3294" s="545">
        <v>10717</v>
      </c>
      <c r="B3294" s="545" t="s">
        <v>12857</v>
      </c>
      <c r="C3294" s="545" t="s">
        <v>216</v>
      </c>
      <c r="D3294" s="546">
        <v>44914</v>
      </c>
      <c r="E3294" s="171" t="str">
        <f t="shared" si="51"/>
        <v>2022</v>
      </c>
      <c r="F3294" s="547">
        <v>780984.01</v>
      </c>
      <c r="G3294" s="548">
        <v>0.19</v>
      </c>
      <c r="H3294" s="547">
        <v>656289.07999999996</v>
      </c>
      <c r="I3294" s="545" t="s">
        <v>12637</v>
      </c>
      <c r="J3294" s="545" t="s">
        <v>13297</v>
      </c>
      <c r="K3294" s="545" t="s">
        <v>16741</v>
      </c>
      <c r="L3294" s="545"/>
      <c r="M3294" s="548" t="s">
        <v>13868</v>
      </c>
      <c r="N3294" s="545" t="s">
        <v>13413</v>
      </c>
      <c r="O3294" s="545"/>
      <c r="P3294" s="549">
        <v>13218</v>
      </c>
      <c r="Q3294" s="549">
        <v>2</v>
      </c>
      <c r="R3294" s="549">
        <v>13</v>
      </c>
      <c r="S3294" s="548">
        <v>2257</v>
      </c>
      <c r="T3294" s="548"/>
      <c r="U3294" s="99"/>
    </row>
    <row r="3295" spans="1:21" ht="19.5" customHeight="1">
      <c r="A3295" s="545">
        <v>10718</v>
      </c>
      <c r="B3295" s="545" t="s">
        <v>12858</v>
      </c>
      <c r="C3295" s="545" t="s">
        <v>216</v>
      </c>
      <c r="D3295" s="546">
        <v>46052</v>
      </c>
      <c r="E3295" s="171" t="str">
        <f t="shared" si="51"/>
        <v>2026</v>
      </c>
      <c r="F3295" s="547">
        <v>971233</v>
      </c>
      <c r="G3295" s="548">
        <v>0.19</v>
      </c>
      <c r="H3295" s="547">
        <v>816162.18</v>
      </c>
      <c r="I3295" s="545" t="s">
        <v>12637</v>
      </c>
      <c r="J3295" s="545" t="s">
        <v>13307</v>
      </c>
      <c r="K3295" s="545" t="s">
        <v>16741</v>
      </c>
      <c r="L3295" s="545"/>
      <c r="M3295" s="548" t="s">
        <v>13868</v>
      </c>
      <c r="N3295" s="545" t="s">
        <v>13413</v>
      </c>
      <c r="O3295" s="545"/>
      <c r="P3295" s="549">
        <v>13219</v>
      </c>
      <c r="Q3295" s="549">
        <v>2</v>
      </c>
      <c r="R3295" s="549">
        <v>13</v>
      </c>
      <c r="S3295" s="548">
        <v>2228</v>
      </c>
      <c r="T3295" s="548"/>
      <c r="U3295" s="99"/>
    </row>
    <row r="3296" spans="1:21" ht="19.5" customHeight="1">
      <c r="A3296" s="545">
        <v>10719</v>
      </c>
      <c r="B3296" s="545" t="s">
        <v>12859</v>
      </c>
      <c r="C3296" s="545" t="s">
        <v>216</v>
      </c>
      <c r="D3296" s="546">
        <v>46052</v>
      </c>
      <c r="E3296" s="171" t="str">
        <f t="shared" si="51"/>
        <v>2026</v>
      </c>
      <c r="F3296" s="547">
        <v>946184</v>
      </c>
      <c r="G3296" s="548">
        <v>0.19</v>
      </c>
      <c r="H3296" s="547">
        <v>795112.61</v>
      </c>
      <c r="I3296" s="545" t="s">
        <v>12637</v>
      </c>
      <c r="J3296" s="545" t="s">
        <v>13307</v>
      </c>
      <c r="K3296" s="545" t="s">
        <v>16739</v>
      </c>
      <c r="L3296" s="545"/>
      <c r="M3296" s="548" t="s">
        <v>13868</v>
      </c>
      <c r="N3296" s="545" t="s">
        <v>13413</v>
      </c>
      <c r="O3296" s="545"/>
      <c r="P3296" s="549">
        <v>13220</v>
      </c>
      <c r="Q3296" s="549">
        <v>2</v>
      </c>
      <c r="R3296" s="549">
        <v>13</v>
      </c>
      <c r="S3296" s="548">
        <v>2228</v>
      </c>
      <c r="T3296" s="548"/>
      <c r="U3296" s="99"/>
    </row>
    <row r="3297" spans="1:21" ht="19.5" customHeight="1">
      <c r="A3297" s="545">
        <v>10720</v>
      </c>
      <c r="B3297" s="545" t="s">
        <v>12860</v>
      </c>
      <c r="C3297" s="545" t="s">
        <v>216</v>
      </c>
      <c r="D3297" s="546">
        <v>45014</v>
      </c>
      <c r="E3297" s="171" t="str">
        <f t="shared" si="51"/>
        <v>2023</v>
      </c>
      <c r="F3297" s="547">
        <v>1112729</v>
      </c>
      <c r="G3297" s="548">
        <v>0.19</v>
      </c>
      <c r="H3297" s="547">
        <v>935066.39</v>
      </c>
      <c r="I3297" s="545" t="s">
        <v>12637</v>
      </c>
      <c r="J3297" s="545" t="s">
        <v>13297</v>
      </c>
      <c r="K3297" s="545" t="s">
        <v>16739</v>
      </c>
      <c r="L3297" s="545"/>
      <c r="M3297" s="548" t="s">
        <v>13868</v>
      </c>
      <c r="N3297" s="545" t="s">
        <v>13413</v>
      </c>
      <c r="O3297" s="545"/>
      <c r="P3297" s="549">
        <v>13221</v>
      </c>
      <c r="Q3297" s="549">
        <v>2</v>
      </c>
      <c r="R3297" s="549">
        <v>13</v>
      </c>
      <c r="S3297" s="548">
        <v>2257</v>
      </c>
      <c r="T3297" s="548"/>
      <c r="U3297" s="99"/>
    </row>
    <row r="3298" spans="1:21" ht="19.5" customHeight="1">
      <c r="A3298" s="545">
        <v>10721</v>
      </c>
      <c r="B3298" s="545" t="s">
        <v>12861</v>
      </c>
      <c r="C3298" s="545" t="s">
        <v>216</v>
      </c>
      <c r="D3298" s="546">
        <v>45708</v>
      </c>
      <c r="E3298" s="171" t="str">
        <f t="shared" si="51"/>
        <v>2025</v>
      </c>
      <c r="F3298" s="547">
        <v>2507450.4300000002</v>
      </c>
      <c r="G3298" s="548">
        <v>0.19</v>
      </c>
      <c r="H3298" s="547">
        <v>2107101.2000000002</v>
      </c>
      <c r="I3298" s="545" t="s">
        <v>12637</v>
      </c>
      <c r="J3298" s="545" t="s">
        <v>13307</v>
      </c>
      <c r="K3298" s="545" t="s">
        <v>16739</v>
      </c>
      <c r="L3298" s="545"/>
      <c r="M3298" s="548" t="s">
        <v>13868</v>
      </c>
      <c r="N3298" s="545" t="s">
        <v>13413</v>
      </c>
      <c r="O3298" s="545"/>
      <c r="P3298" s="549">
        <v>13222</v>
      </c>
      <c r="Q3298" s="549">
        <v>2</v>
      </c>
      <c r="R3298" s="549">
        <v>13</v>
      </c>
      <c r="S3298" s="548">
        <v>2228</v>
      </c>
      <c r="T3298" s="548"/>
      <c r="U3298" s="99"/>
    </row>
    <row r="3299" spans="1:21" ht="19.5" customHeight="1">
      <c r="A3299" s="545">
        <v>10722</v>
      </c>
      <c r="B3299" s="545" t="s">
        <v>12862</v>
      </c>
      <c r="C3299" s="545" t="s">
        <v>216</v>
      </c>
      <c r="D3299" s="546">
        <v>45708</v>
      </c>
      <c r="E3299" s="171" t="str">
        <f t="shared" si="51"/>
        <v>2025</v>
      </c>
      <c r="F3299" s="547">
        <v>2551995.34</v>
      </c>
      <c r="G3299" s="548">
        <v>0.19</v>
      </c>
      <c r="H3299" s="547">
        <v>2144533.9</v>
      </c>
      <c r="I3299" s="545" t="s">
        <v>12637</v>
      </c>
      <c r="J3299" s="545" t="s">
        <v>13307</v>
      </c>
      <c r="K3299" s="545" t="s">
        <v>16741</v>
      </c>
      <c r="L3299" s="545"/>
      <c r="M3299" s="548" t="s">
        <v>13868</v>
      </c>
      <c r="N3299" s="545" t="s">
        <v>13413</v>
      </c>
      <c r="O3299" s="545"/>
      <c r="P3299" s="549">
        <v>13223</v>
      </c>
      <c r="Q3299" s="549">
        <v>2</v>
      </c>
      <c r="R3299" s="549">
        <v>13</v>
      </c>
      <c r="S3299" s="548">
        <v>2228</v>
      </c>
      <c r="T3299" s="548"/>
      <c r="U3299" s="99"/>
    </row>
    <row r="3300" spans="1:21" ht="19.5" customHeight="1">
      <c r="A3300" s="545">
        <v>10723</v>
      </c>
      <c r="B3300" s="545" t="s">
        <v>12863</v>
      </c>
      <c r="C3300" s="545" t="s">
        <v>216</v>
      </c>
      <c r="D3300" s="546">
        <v>44914</v>
      </c>
      <c r="E3300" s="171" t="str">
        <f t="shared" si="51"/>
        <v>2022</v>
      </c>
      <c r="F3300" s="547">
        <v>2524047</v>
      </c>
      <c r="G3300" s="548">
        <v>0.19</v>
      </c>
      <c r="H3300" s="547">
        <v>2121047.9</v>
      </c>
      <c r="I3300" s="545" t="s">
        <v>12637</v>
      </c>
      <c r="J3300" s="545" t="s">
        <v>13297</v>
      </c>
      <c r="K3300" s="545" t="s">
        <v>16742</v>
      </c>
      <c r="L3300" s="545"/>
      <c r="M3300" s="548" t="s">
        <v>13868</v>
      </c>
      <c r="N3300" s="545" t="s">
        <v>13413</v>
      </c>
      <c r="O3300" s="545"/>
      <c r="P3300" s="549">
        <v>13224</v>
      </c>
      <c r="Q3300" s="549">
        <v>2</v>
      </c>
      <c r="R3300" s="549">
        <v>13</v>
      </c>
      <c r="S3300" s="548">
        <v>2257</v>
      </c>
      <c r="T3300" s="548"/>
      <c r="U3300" s="99"/>
    </row>
    <row r="3301" spans="1:21" ht="19.5" customHeight="1">
      <c r="A3301" s="545">
        <v>10724</v>
      </c>
      <c r="B3301" s="545" t="s">
        <v>12864</v>
      </c>
      <c r="C3301" s="545" t="s">
        <v>216</v>
      </c>
      <c r="D3301" s="546">
        <v>44914</v>
      </c>
      <c r="E3301" s="171" t="str">
        <f t="shared" si="51"/>
        <v>2022</v>
      </c>
      <c r="F3301" s="547">
        <v>3026052.01</v>
      </c>
      <c r="G3301" s="548">
        <v>0.19</v>
      </c>
      <c r="H3301" s="547">
        <v>2542900.85</v>
      </c>
      <c r="I3301" s="545" t="s">
        <v>12637</v>
      </c>
      <c r="J3301" s="545" t="s">
        <v>13297</v>
      </c>
      <c r="K3301" s="545" t="s">
        <v>16742</v>
      </c>
      <c r="L3301" s="545"/>
      <c r="M3301" s="548" t="s">
        <v>13868</v>
      </c>
      <c r="N3301" s="545" t="s">
        <v>13413</v>
      </c>
      <c r="O3301" s="545"/>
      <c r="P3301" s="549">
        <v>13225</v>
      </c>
      <c r="Q3301" s="549">
        <v>2</v>
      </c>
      <c r="R3301" s="549">
        <v>13</v>
      </c>
      <c r="S3301" s="548">
        <v>2257</v>
      </c>
      <c r="T3301" s="548"/>
      <c r="U3301" s="99"/>
    </row>
    <row r="3302" spans="1:21" ht="19.5" customHeight="1">
      <c r="A3302" s="545">
        <v>10725</v>
      </c>
      <c r="B3302" s="545" t="s">
        <v>12865</v>
      </c>
      <c r="C3302" s="545" t="s">
        <v>216</v>
      </c>
      <c r="D3302" s="546">
        <v>45708</v>
      </c>
      <c r="E3302" s="171" t="str">
        <f t="shared" si="51"/>
        <v>2025</v>
      </c>
      <c r="F3302" s="547">
        <v>4337472.1100000003</v>
      </c>
      <c r="G3302" s="548">
        <v>0.19</v>
      </c>
      <c r="H3302" s="547">
        <v>3644934.55</v>
      </c>
      <c r="I3302" s="545" t="s">
        <v>12637</v>
      </c>
      <c r="J3302" s="545" t="s">
        <v>13307</v>
      </c>
      <c r="K3302" s="545" t="s">
        <v>16743</v>
      </c>
      <c r="L3302" s="545"/>
      <c r="M3302" s="548" t="s">
        <v>13868</v>
      </c>
      <c r="N3302" s="545" t="s">
        <v>13413</v>
      </c>
      <c r="O3302" s="545"/>
      <c r="P3302" s="549">
        <v>13226</v>
      </c>
      <c r="Q3302" s="549">
        <v>2</v>
      </c>
      <c r="R3302" s="549">
        <v>13</v>
      </c>
      <c r="S3302" s="548">
        <v>2228</v>
      </c>
      <c r="T3302" s="548"/>
      <c r="U3302" s="99"/>
    </row>
    <row r="3303" spans="1:21" ht="19.5" customHeight="1">
      <c r="A3303" s="545">
        <v>10726</v>
      </c>
      <c r="B3303" s="545" t="s">
        <v>12866</v>
      </c>
      <c r="C3303" s="545" t="s">
        <v>216</v>
      </c>
      <c r="D3303" s="546">
        <v>44741</v>
      </c>
      <c r="E3303" s="171" t="str">
        <f t="shared" si="51"/>
        <v>2022</v>
      </c>
      <c r="F3303" s="547">
        <v>51000</v>
      </c>
      <c r="G3303" s="548">
        <v>0.19</v>
      </c>
      <c r="H3303" s="547">
        <v>42857.14</v>
      </c>
      <c r="I3303" s="545" t="s">
        <v>12675</v>
      </c>
      <c r="J3303" s="545" t="s">
        <v>13298</v>
      </c>
      <c r="K3303" s="545"/>
      <c r="L3303" s="545"/>
      <c r="M3303" s="548" t="s">
        <v>13758</v>
      </c>
      <c r="N3303" s="545" t="s">
        <v>13413</v>
      </c>
      <c r="O3303" s="545"/>
      <c r="P3303" s="549">
        <v>13227</v>
      </c>
      <c r="Q3303" s="549">
        <v>1</v>
      </c>
      <c r="R3303" s="549">
        <v>15</v>
      </c>
      <c r="S3303" s="548">
        <v>1012</v>
      </c>
      <c r="T3303" s="548"/>
      <c r="U3303" s="99"/>
    </row>
    <row r="3304" spans="1:21" ht="19.5" customHeight="1">
      <c r="A3304" s="545">
        <v>10727</v>
      </c>
      <c r="B3304" s="545" t="s">
        <v>12867</v>
      </c>
      <c r="C3304" s="545" t="s">
        <v>216</v>
      </c>
      <c r="D3304" s="546">
        <v>44741</v>
      </c>
      <c r="E3304" s="171" t="str">
        <f t="shared" si="51"/>
        <v>2022</v>
      </c>
      <c r="F3304" s="547">
        <v>6890000</v>
      </c>
      <c r="G3304" s="548">
        <v>0.19</v>
      </c>
      <c r="H3304" s="547">
        <v>5789915.9699999997</v>
      </c>
      <c r="I3304" s="545" t="s">
        <v>12868</v>
      </c>
      <c r="J3304" s="545" t="s">
        <v>13298</v>
      </c>
      <c r="K3304" s="545"/>
      <c r="L3304" s="545"/>
      <c r="M3304" s="548" t="s">
        <v>13758</v>
      </c>
      <c r="N3304" s="545" t="s">
        <v>13413</v>
      </c>
      <c r="O3304" s="545"/>
      <c r="P3304" s="549">
        <v>13229</v>
      </c>
      <c r="Q3304" s="549">
        <v>1</v>
      </c>
      <c r="R3304" s="549">
        <v>50</v>
      </c>
      <c r="S3304" s="548">
        <v>1012</v>
      </c>
      <c r="T3304" s="548"/>
      <c r="U3304" s="99"/>
    </row>
    <row r="3305" spans="1:21" ht="19.5" customHeight="1">
      <c r="A3305" s="545">
        <v>10728</v>
      </c>
      <c r="B3305" s="545" t="s">
        <v>12869</v>
      </c>
      <c r="C3305" s="545" t="s">
        <v>216</v>
      </c>
      <c r="D3305" s="546">
        <v>44741</v>
      </c>
      <c r="E3305" s="171" t="str">
        <f t="shared" si="51"/>
        <v>2022</v>
      </c>
      <c r="F3305" s="547">
        <v>10790000</v>
      </c>
      <c r="G3305" s="548">
        <v>0.19</v>
      </c>
      <c r="H3305" s="547">
        <v>9067226.8900000006</v>
      </c>
      <c r="I3305" s="545" t="s">
        <v>12868</v>
      </c>
      <c r="J3305" s="545" t="s">
        <v>13298</v>
      </c>
      <c r="K3305" s="545"/>
      <c r="L3305" s="545"/>
      <c r="M3305" s="548" t="s">
        <v>13758</v>
      </c>
      <c r="N3305" s="545" t="s">
        <v>13413</v>
      </c>
      <c r="O3305" s="545"/>
      <c r="P3305" s="549">
        <v>13230</v>
      </c>
      <c r="Q3305" s="549">
        <v>1</v>
      </c>
      <c r="R3305" s="549">
        <v>50</v>
      </c>
      <c r="S3305" s="548">
        <v>1012</v>
      </c>
      <c r="T3305" s="548"/>
      <c r="U3305" s="99"/>
    </row>
    <row r="3306" spans="1:21" ht="19.5" customHeight="1">
      <c r="A3306" s="545">
        <v>10729</v>
      </c>
      <c r="B3306" s="545" t="s">
        <v>12870</v>
      </c>
      <c r="C3306" s="545" t="s">
        <v>216</v>
      </c>
      <c r="D3306" s="546">
        <v>44741</v>
      </c>
      <c r="E3306" s="171" t="str">
        <f t="shared" si="51"/>
        <v>2022</v>
      </c>
      <c r="F3306" s="547">
        <v>6584984</v>
      </c>
      <c r="G3306" s="548">
        <v>0.19</v>
      </c>
      <c r="H3306" s="547">
        <v>5533600</v>
      </c>
      <c r="I3306" s="545" t="s">
        <v>12686</v>
      </c>
      <c r="J3306" s="545" t="s">
        <v>13298</v>
      </c>
      <c r="K3306" s="545"/>
      <c r="L3306" s="545"/>
      <c r="M3306" s="548" t="s">
        <v>13868</v>
      </c>
      <c r="N3306" s="545" t="s">
        <v>13413</v>
      </c>
      <c r="O3306" s="545"/>
      <c r="P3306" s="549">
        <v>13231</v>
      </c>
      <c r="Q3306" s="549">
        <v>2</v>
      </c>
      <c r="R3306" s="549">
        <v>131</v>
      </c>
      <c r="S3306" s="548">
        <v>1012</v>
      </c>
      <c r="T3306" s="548"/>
      <c r="U3306" s="99"/>
    </row>
    <row r="3307" spans="1:21" ht="19.5" customHeight="1">
      <c r="A3307" s="545">
        <v>10730</v>
      </c>
      <c r="B3307" s="545" t="s">
        <v>12871</v>
      </c>
      <c r="C3307" s="545" t="s">
        <v>311</v>
      </c>
      <c r="D3307" s="546">
        <v>44741</v>
      </c>
      <c r="E3307" s="171" t="str">
        <f t="shared" si="51"/>
        <v>2022</v>
      </c>
      <c r="F3307" s="547">
        <v>230158</v>
      </c>
      <c r="G3307" s="548">
        <v>0.19</v>
      </c>
      <c r="H3307" s="547">
        <v>193410.08</v>
      </c>
      <c r="I3307" s="545" t="s">
        <v>12651</v>
      </c>
      <c r="J3307" s="545" t="s">
        <v>13298</v>
      </c>
      <c r="K3307" s="545"/>
      <c r="L3307" s="545"/>
      <c r="M3307" s="548" t="s">
        <v>13758</v>
      </c>
      <c r="N3307" s="545" t="s">
        <v>13413</v>
      </c>
      <c r="O3307" s="545"/>
      <c r="P3307" s="549">
        <v>13232</v>
      </c>
      <c r="Q3307" s="549">
        <v>1</v>
      </c>
      <c r="R3307" s="549">
        <v>68</v>
      </c>
      <c r="S3307" s="548">
        <v>1012</v>
      </c>
      <c r="T3307" s="548"/>
      <c r="U3307" s="99"/>
    </row>
    <row r="3308" spans="1:21" ht="19.5" customHeight="1">
      <c r="A3308" s="545">
        <v>10731</v>
      </c>
      <c r="B3308" s="545" t="s">
        <v>12872</v>
      </c>
      <c r="C3308" s="545" t="s">
        <v>311</v>
      </c>
      <c r="D3308" s="546">
        <v>44753</v>
      </c>
      <c r="E3308" s="171" t="str">
        <f t="shared" si="51"/>
        <v>2022</v>
      </c>
      <c r="F3308" s="547">
        <v>69615</v>
      </c>
      <c r="G3308" s="548">
        <v>0.19</v>
      </c>
      <c r="H3308" s="547">
        <v>58500</v>
      </c>
      <c r="I3308" s="545" t="s">
        <v>12651</v>
      </c>
      <c r="J3308" s="545" t="s">
        <v>13296</v>
      </c>
      <c r="K3308" s="545"/>
      <c r="L3308" s="545"/>
      <c r="M3308" s="548" t="s">
        <v>13758</v>
      </c>
      <c r="N3308" s="545" t="s">
        <v>13413</v>
      </c>
      <c r="O3308" s="545"/>
      <c r="P3308" s="549">
        <v>13233</v>
      </c>
      <c r="Q3308" s="549">
        <v>1</v>
      </c>
      <c r="R3308" s="549">
        <v>68</v>
      </c>
      <c r="S3308" s="548">
        <v>2218</v>
      </c>
      <c r="T3308" s="548"/>
      <c r="U3308" s="99"/>
    </row>
    <row r="3309" spans="1:21" ht="19.5" customHeight="1">
      <c r="A3309" s="545">
        <v>10732</v>
      </c>
      <c r="B3309" s="545" t="s">
        <v>12873</v>
      </c>
      <c r="C3309" s="545" t="s">
        <v>216</v>
      </c>
      <c r="D3309" s="546">
        <v>44757</v>
      </c>
      <c r="E3309" s="171" t="str">
        <f t="shared" si="51"/>
        <v>2022</v>
      </c>
      <c r="F3309" s="547">
        <v>3094000</v>
      </c>
      <c r="G3309" s="548">
        <v>0.19</v>
      </c>
      <c r="H3309" s="547">
        <v>2600000</v>
      </c>
      <c r="I3309" s="545" t="s">
        <v>12690</v>
      </c>
      <c r="J3309" s="545" t="s">
        <v>13298</v>
      </c>
      <c r="K3309" s="545"/>
      <c r="L3309" s="545"/>
      <c r="M3309" s="548" t="s">
        <v>13868</v>
      </c>
      <c r="N3309" s="545" t="s">
        <v>13413</v>
      </c>
      <c r="O3309" s="545"/>
      <c r="P3309" s="549">
        <v>13234</v>
      </c>
      <c r="Q3309" s="549">
        <v>2</v>
      </c>
      <c r="R3309" s="549">
        <v>96</v>
      </c>
      <c r="S3309" s="548">
        <v>1012</v>
      </c>
      <c r="T3309" s="548"/>
      <c r="U3309" s="99"/>
    </row>
    <row r="3310" spans="1:21" ht="19.5" customHeight="1">
      <c r="A3310" s="545">
        <v>10733</v>
      </c>
      <c r="B3310" s="545" t="s">
        <v>12874</v>
      </c>
      <c r="C3310" s="545" t="s">
        <v>209</v>
      </c>
      <c r="D3310" s="546">
        <v>44757</v>
      </c>
      <c r="E3310" s="171" t="str">
        <f t="shared" si="51"/>
        <v>2022</v>
      </c>
      <c r="F3310" s="547">
        <v>10780</v>
      </c>
      <c r="G3310" s="548">
        <v>0.19</v>
      </c>
      <c r="H3310" s="547">
        <v>9058.82</v>
      </c>
      <c r="I3310" s="545" t="s">
        <v>12659</v>
      </c>
      <c r="J3310" s="545" t="s">
        <v>13298</v>
      </c>
      <c r="K3310" s="545"/>
      <c r="L3310" s="545"/>
      <c r="M3310" s="548" t="s">
        <v>13758</v>
      </c>
      <c r="N3310" s="545" t="s">
        <v>13413</v>
      </c>
      <c r="O3310" s="545"/>
      <c r="P3310" s="549">
        <v>13235</v>
      </c>
      <c r="Q3310" s="549">
        <v>1</v>
      </c>
      <c r="R3310" s="549">
        <v>116</v>
      </c>
      <c r="S3310" s="548">
        <v>1012</v>
      </c>
      <c r="T3310" s="548"/>
      <c r="U3310" s="99"/>
    </row>
    <row r="3311" spans="1:21" ht="19.5" customHeight="1">
      <c r="A3311" s="545">
        <v>10734</v>
      </c>
      <c r="B3311" s="545" t="s">
        <v>12875</v>
      </c>
      <c r="C3311" s="545" t="s">
        <v>221</v>
      </c>
      <c r="D3311" s="546">
        <v>44760</v>
      </c>
      <c r="E3311" s="171" t="str">
        <f t="shared" si="51"/>
        <v>2022</v>
      </c>
      <c r="F3311" s="547">
        <v>27250</v>
      </c>
      <c r="G3311" s="548">
        <v>0.19</v>
      </c>
      <c r="H3311" s="547">
        <v>22899.16</v>
      </c>
      <c r="I3311" s="545" t="s">
        <v>12643</v>
      </c>
      <c r="J3311" s="545" t="s">
        <v>13298</v>
      </c>
      <c r="K3311" s="545"/>
      <c r="L3311" s="545"/>
      <c r="M3311" s="548" t="s">
        <v>13758</v>
      </c>
      <c r="N3311" s="545" t="s">
        <v>13413</v>
      </c>
      <c r="O3311" s="545"/>
      <c r="P3311" s="549">
        <v>13236</v>
      </c>
      <c r="Q3311" s="549">
        <v>1</v>
      </c>
      <c r="R3311" s="549">
        <v>6</v>
      </c>
      <c r="S3311" s="548">
        <v>1012</v>
      </c>
      <c r="T3311" s="548"/>
      <c r="U3311" s="99"/>
    </row>
    <row r="3312" spans="1:21" ht="19.5" customHeight="1">
      <c r="A3312" s="545">
        <v>10735</v>
      </c>
      <c r="B3312" s="545" t="s">
        <v>4757</v>
      </c>
      <c r="C3312" s="545" t="s">
        <v>216</v>
      </c>
      <c r="D3312" s="546">
        <v>44760</v>
      </c>
      <c r="E3312" s="171" t="str">
        <f t="shared" si="51"/>
        <v>2022</v>
      </c>
      <c r="F3312" s="547">
        <v>1800.01</v>
      </c>
      <c r="G3312" s="548">
        <v>0.19</v>
      </c>
      <c r="H3312" s="547">
        <v>1512.61</v>
      </c>
      <c r="I3312" s="545" t="s">
        <v>12715</v>
      </c>
      <c r="J3312" s="545" t="s">
        <v>13298</v>
      </c>
      <c r="K3312" s="545"/>
      <c r="L3312" s="545"/>
      <c r="M3312" s="548" t="s">
        <v>13758</v>
      </c>
      <c r="N3312" s="545" t="s">
        <v>13413</v>
      </c>
      <c r="O3312" s="545"/>
      <c r="P3312" s="549">
        <v>13237</v>
      </c>
      <c r="Q3312" s="549">
        <v>1</v>
      </c>
      <c r="R3312" s="549">
        <v>129</v>
      </c>
      <c r="S3312" s="548">
        <v>1012</v>
      </c>
      <c r="T3312" s="548"/>
      <c r="U3312" s="99"/>
    </row>
    <row r="3313" spans="1:21" ht="19.5" customHeight="1">
      <c r="A3313" s="545">
        <v>10736</v>
      </c>
      <c r="B3313" s="545" t="s">
        <v>8522</v>
      </c>
      <c r="C3313" s="545" t="s">
        <v>216</v>
      </c>
      <c r="D3313" s="546">
        <v>44760</v>
      </c>
      <c r="E3313" s="171" t="str">
        <f t="shared" si="51"/>
        <v>2022</v>
      </c>
      <c r="F3313" s="547">
        <v>8500</v>
      </c>
      <c r="G3313" s="548">
        <v>0.19</v>
      </c>
      <c r="H3313" s="547">
        <v>7142.86</v>
      </c>
      <c r="I3313" s="545" t="s">
        <v>12715</v>
      </c>
      <c r="J3313" s="545" t="s">
        <v>13298</v>
      </c>
      <c r="K3313" s="545"/>
      <c r="L3313" s="545"/>
      <c r="M3313" s="548" t="s">
        <v>13758</v>
      </c>
      <c r="N3313" s="545" t="s">
        <v>13413</v>
      </c>
      <c r="O3313" s="545"/>
      <c r="P3313" s="549">
        <v>13238</v>
      </c>
      <c r="Q3313" s="549">
        <v>1</v>
      </c>
      <c r="R3313" s="549">
        <v>129</v>
      </c>
      <c r="S3313" s="548">
        <v>1012</v>
      </c>
      <c r="T3313" s="548"/>
      <c r="U3313" s="99"/>
    </row>
    <row r="3314" spans="1:21" ht="19.5" customHeight="1">
      <c r="A3314" s="545">
        <v>10737</v>
      </c>
      <c r="B3314" s="545" t="s">
        <v>283</v>
      </c>
      <c r="C3314" s="545" t="s">
        <v>216</v>
      </c>
      <c r="D3314" s="546">
        <v>44760</v>
      </c>
      <c r="E3314" s="171" t="str">
        <f t="shared" si="51"/>
        <v>2022</v>
      </c>
      <c r="F3314" s="547">
        <v>30999</v>
      </c>
      <c r="G3314" s="548">
        <v>0.19</v>
      </c>
      <c r="H3314" s="547">
        <v>26049.58</v>
      </c>
      <c r="I3314" s="545" t="s">
        <v>12715</v>
      </c>
      <c r="J3314" s="545" t="s">
        <v>13298</v>
      </c>
      <c r="K3314" s="545"/>
      <c r="L3314" s="545"/>
      <c r="M3314" s="548" t="s">
        <v>13758</v>
      </c>
      <c r="N3314" s="545" t="s">
        <v>13413</v>
      </c>
      <c r="O3314" s="545"/>
      <c r="P3314" s="549">
        <v>13239</v>
      </c>
      <c r="Q3314" s="549">
        <v>1</v>
      </c>
      <c r="R3314" s="549">
        <v>129</v>
      </c>
      <c r="S3314" s="548">
        <v>1012</v>
      </c>
      <c r="T3314" s="548"/>
      <c r="U3314" s="99"/>
    </row>
    <row r="3315" spans="1:21" ht="19.5" customHeight="1">
      <c r="A3315" s="545">
        <v>10738</v>
      </c>
      <c r="B3315" s="545" t="s">
        <v>12876</v>
      </c>
      <c r="C3315" s="545" t="s">
        <v>209</v>
      </c>
      <c r="D3315" s="546">
        <v>44760</v>
      </c>
      <c r="E3315" s="171" t="str">
        <f t="shared" si="51"/>
        <v>2022</v>
      </c>
      <c r="F3315" s="547">
        <v>18879</v>
      </c>
      <c r="G3315" s="548">
        <v>0.19</v>
      </c>
      <c r="H3315" s="547">
        <v>15864.71</v>
      </c>
      <c r="I3315" s="545" t="s">
        <v>12732</v>
      </c>
      <c r="J3315" s="545" t="s">
        <v>13298</v>
      </c>
      <c r="K3315" s="545"/>
      <c r="L3315" s="545"/>
      <c r="M3315" s="548" t="s">
        <v>13758</v>
      </c>
      <c r="N3315" s="545" t="s">
        <v>13413</v>
      </c>
      <c r="O3315" s="545"/>
      <c r="P3315" s="549">
        <v>13240</v>
      </c>
      <c r="Q3315" s="549">
        <v>1</v>
      </c>
      <c r="R3315" s="549">
        <v>122</v>
      </c>
      <c r="S3315" s="548">
        <v>1012</v>
      </c>
      <c r="T3315" s="548"/>
      <c r="U3315" s="99"/>
    </row>
    <row r="3316" spans="1:21" ht="19.5" customHeight="1">
      <c r="A3316" s="545">
        <v>10739</v>
      </c>
      <c r="B3316" s="545" t="s">
        <v>12877</v>
      </c>
      <c r="C3316" s="545" t="s">
        <v>216</v>
      </c>
      <c r="D3316" s="546">
        <v>46052</v>
      </c>
      <c r="E3316" s="171" t="str">
        <f t="shared" si="51"/>
        <v>2026</v>
      </c>
      <c r="F3316" s="547">
        <v>1948262</v>
      </c>
      <c r="G3316" s="548">
        <v>0.19</v>
      </c>
      <c r="H3316" s="547">
        <v>1637194.96</v>
      </c>
      <c r="I3316" s="545" t="s">
        <v>12676</v>
      </c>
      <c r="J3316" s="545" t="s">
        <v>13307</v>
      </c>
      <c r="K3316" s="545"/>
      <c r="L3316" s="545"/>
      <c r="M3316" s="548" t="s">
        <v>13758</v>
      </c>
      <c r="N3316" s="545" t="s">
        <v>13413</v>
      </c>
      <c r="O3316" s="545"/>
      <c r="P3316" s="549">
        <v>13241</v>
      </c>
      <c r="Q3316" s="549">
        <v>1</v>
      </c>
      <c r="R3316" s="549">
        <v>14</v>
      </c>
      <c r="S3316" s="548">
        <v>2228</v>
      </c>
      <c r="T3316" s="548"/>
      <c r="U3316" s="99"/>
    </row>
    <row r="3317" spans="1:21" ht="19.5" customHeight="1">
      <c r="A3317" s="545">
        <v>10740</v>
      </c>
      <c r="B3317" s="545" t="s">
        <v>12878</v>
      </c>
      <c r="C3317" s="545" t="s">
        <v>216</v>
      </c>
      <c r="D3317" s="546">
        <v>44791</v>
      </c>
      <c r="E3317" s="171" t="str">
        <f t="shared" si="51"/>
        <v>2022</v>
      </c>
      <c r="F3317" s="547">
        <v>20798849</v>
      </c>
      <c r="G3317" s="548">
        <v>0.19</v>
      </c>
      <c r="H3317" s="547">
        <v>17478024.370000001</v>
      </c>
      <c r="I3317" s="545" t="s">
        <v>12749</v>
      </c>
      <c r="J3317" s="545" t="s">
        <v>13298</v>
      </c>
      <c r="K3317" s="545"/>
      <c r="L3317" s="545"/>
      <c r="M3317" s="548" t="s">
        <v>13868</v>
      </c>
      <c r="N3317" s="545" t="s">
        <v>13413</v>
      </c>
      <c r="O3317" s="545"/>
      <c r="P3317" s="549">
        <v>13242</v>
      </c>
      <c r="Q3317" s="549">
        <v>2</v>
      </c>
      <c r="R3317" s="549">
        <v>106</v>
      </c>
      <c r="S3317" s="548">
        <v>1012</v>
      </c>
      <c r="T3317" s="548"/>
      <c r="U3317" s="99"/>
    </row>
    <row r="3318" spans="1:21" ht="19.5" customHeight="1">
      <c r="A3318" s="545">
        <v>10741</v>
      </c>
      <c r="B3318" s="545" t="s">
        <v>12879</v>
      </c>
      <c r="C3318" s="545" t="s">
        <v>206</v>
      </c>
      <c r="D3318" s="546">
        <v>44791</v>
      </c>
      <c r="E3318" s="171" t="str">
        <f t="shared" si="51"/>
        <v>2022</v>
      </c>
      <c r="F3318" s="547">
        <v>810</v>
      </c>
      <c r="G3318" s="548">
        <v>0.19</v>
      </c>
      <c r="H3318" s="547">
        <v>680.67</v>
      </c>
      <c r="I3318" s="545" t="s">
        <v>12657</v>
      </c>
      <c r="J3318" s="545" t="s">
        <v>13298</v>
      </c>
      <c r="K3318" s="545"/>
      <c r="L3318" s="545"/>
      <c r="M3318" s="548" t="s">
        <v>13813</v>
      </c>
      <c r="N3318" s="545" t="s">
        <v>13413</v>
      </c>
      <c r="O3318" s="545"/>
      <c r="P3318" s="549">
        <v>13243</v>
      </c>
      <c r="Q3318" s="549">
        <v>3</v>
      </c>
      <c r="R3318" s="549">
        <v>153</v>
      </c>
      <c r="S3318" s="548">
        <v>1012</v>
      </c>
      <c r="T3318" s="548"/>
      <c r="U3318" s="99"/>
    </row>
    <row r="3319" spans="1:21" ht="19.5" customHeight="1">
      <c r="A3319" s="545">
        <v>10742</v>
      </c>
      <c r="B3319" s="545" t="s">
        <v>12880</v>
      </c>
      <c r="C3319" s="545" t="s">
        <v>216</v>
      </c>
      <c r="D3319" s="546">
        <v>45692</v>
      </c>
      <c r="E3319" s="171" t="str">
        <f t="shared" si="51"/>
        <v>2025</v>
      </c>
      <c r="F3319" s="547">
        <v>1172150</v>
      </c>
      <c r="G3319" s="548">
        <v>0.19</v>
      </c>
      <c r="H3319" s="547">
        <v>985000</v>
      </c>
      <c r="I3319" s="545" t="s">
        <v>12683</v>
      </c>
      <c r="J3319" s="545" t="s">
        <v>13296</v>
      </c>
      <c r="K3319" s="545"/>
      <c r="L3319" s="545"/>
      <c r="M3319" s="548" t="s">
        <v>13813</v>
      </c>
      <c r="N3319" s="545" t="s">
        <v>13413</v>
      </c>
      <c r="O3319" s="545"/>
      <c r="P3319" s="549">
        <v>13244</v>
      </c>
      <c r="Q3319" s="549">
        <v>3</v>
      </c>
      <c r="R3319" s="549">
        <v>55</v>
      </c>
      <c r="S3319" s="548">
        <v>2218</v>
      </c>
      <c r="T3319" s="548"/>
      <c r="U3319" s="99"/>
    </row>
    <row r="3320" spans="1:21" ht="19.5" customHeight="1">
      <c r="A3320" s="545">
        <v>10743</v>
      </c>
      <c r="B3320" s="545" t="s">
        <v>12881</v>
      </c>
      <c r="C3320" s="545" t="s">
        <v>786</v>
      </c>
      <c r="D3320" s="546">
        <v>44791</v>
      </c>
      <c r="E3320" s="171" t="str">
        <f t="shared" si="51"/>
        <v>2022</v>
      </c>
      <c r="F3320" s="547">
        <v>680000</v>
      </c>
      <c r="G3320" s="548">
        <v>0.19</v>
      </c>
      <c r="H3320" s="547">
        <v>571428.56999999995</v>
      </c>
      <c r="I3320" s="545" t="s">
        <v>12645</v>
      </c>
      <c r="J3320" s="545" t="s">
        <v>13298</v>
      </c>
      <c r="K3320" s="545"/>
      <c r="L3320" s="545"/>
      <c r="M3320" s="548" t="s">
        <v>13813</v>
      </c>
      <c r="N3320" s="545" t="s">
        <v>13413</v>
      </c>
      <c r="O3320" s="545"/>
      <c r="P3320" s="549">
        <v>13245</v>
      </c>
      <c r="Q3320" s="549">
        <v>3</v>
      </c>
      <c r="R3320" s="549">
        <v>12</v>
      </c>
      <c r="S3320" s="548">
        <v>1012</v>
      </c>
      <c r="T3320" s="548"/>
      <c r="U3320" s="99"/>
    </row>
    <row r="3321" spans="1:21" ht="19.5" customHeight="1">
      <c r="A3321" s="545">
        <v>10744</v>
      </c>
      <c r="B3321" s="545" t="s">
        <v>12882</v>
      </c>
      <c r="C3321" s="545" t="s">
        <v>209</v>
      </c>
      <c r="D3321" s="546">
        <v>44791</v>
      </c>
      <c r="E3321" s="171" t="str">
        <f t="shared" si="51"/>
        <v>2022</v>
      </c>
      <c r="F3321" s="547">
        <v>13678.4</v>
      </c>
      <c r="G3321" s="548">
        <v>0.19</v>
      </c>
      <c r="H3321" s="547">
        <v>11494.45</v>
      </c>
      <c r="I3321" s="545" t="s">
        <v>12706</v>
      </c>
      <c r="J3321" s="545" t="s">
        <v>13298</v>
      </c>
      <c r="K3321" s="545"/>
      <c r="L3321" s="545"/>
      <c r="M3321" s="548" t="s">
        <v>13758</v>
      </c>
      <c r="N3321" s="545" t="s">
        <v>13413</v>
      </c>
      <c r="O3321" s="545"/>
      <c r="P3321" s="549">
        <v>13246</v>
      </c>
      <c r="Q3321" s="549">
        <v>1</v>
      </c>
      <c r="R3321" s="549">
        <v>128</v>
      </c>
      <c r="S3321" s="548">
        <v>1012</v>
      </c>
      <c r="T3321" s="548"/>
      <c r="U3321" s="99"/>
    </row>
    <row r="3322" spans="1:21" ht="19.5" customHeight="1">
      <c r="A3322" s="545">
        <v>10745</v>
      </c>
      <c r="B3322" s="545" t="s">
        <v>12883</v>
      </c>
      <c r="C3322" s="545" t="s">
        <v>209</v>
      </c>
      <c r="D3322" s="546">
        <v>44791</v>
      </c>
      <c r="E3322" s="171" t="str">
        <f t="shared" si="51"/>
        <v>2022</v>
      </c>
      <c r="F3322" s="547">
        <v>8330</v>
      </c>
      <c r="G3322" s="548">
        <v>0.19</v>
      </c>
      <c r="H3322" s="547">
        <v>7000</v>
      </c>
      <c r="I3322" s="545" t="s">
        <v>12680</v>
      </c>
      <c r="J3322" s="545" t="s">
        <v>13298</v>
      </c>
      <c r="K3322" s="545"/>
      <c r="L3322" s="545"/>
      <c r="M3322" s="548" t="s">
        <v>13813</v>
      </c>
      <c r="N3322" s="545" t="s">
        <v>13413</v>
      </c>
      <c r="O3322" s="545"/>
      <c r="P3322" s="549">
        <v>13247</v>
      </c>
      <c r="Q3322" s="549">
        <v>3</v>
      </c>
      <c r="R3322" s="549">
        <v>20</v>
      </c>
      <c r="S3322" s="548">
        <v>1012</v>
      </c>
      <c r="T3322" s="548"/>
      <c r="U3322" s="99"/>
    </row>
    <row r="3323" spans="1:21" ht="19.5" customHeight="1">
      <c r="A3323" s="545">
        <v>10746</v>
      </c>
      <c r="B3323" s="545" t="s">
        <v>12884</v>
      </c>
      <c r="C3323" s="545" t="s">
        <v>786</v>
      </c>
      <c r="D3323" s="546">
        <v>44791</v>
      </c>
      <c r="E3323" s="171" t="str">
        <f t="shared" si="51"/>
        <v>2022</v>
      </c>
      <c r="F3323" s="547">
        <v>30998320</v>
      </c>
      <c r="G3323" s="548">
        <v>0.19</v>
      </c>
      <c r="H3323" s="547">
        <v>26049008.399999999</v>
      </c>
      <c r="I3323" s="545" t="s">
        <v>12650</v>
      </c>
      <c r="J3323" s="545" t="s">
        <v>13316</v>
      </c>
      <c r="K3323" s="545"/>
      <c r="L3323" s="545"/>
      <c r="M3323" s="548" t="s">
        <v>13813</v>
      </c>
      <c r="N3323" s="545" t="s">
        <v>13413</v>
      </c>
      <c r="O3323" s="545"/>
      <c r="P3323" s="549">
        <v>13248</v>
      </c>
      <c r="Q3323" s="549">
        <v>3</v>
      </c>
      <c r="R3323" s="549">
        <v>127</v>
      </c>
      <c r="S3323" s="548">
        <v>79</v>
      </c>
      <c r="T3323" s="548"/>
      <c r="U3323" s="99"/>
    </row>
    <row r="3324" spans="1:21" ht="19.5" customHeight="1">
      <c r="A3324" s="545">
        <v>10747</v>
      </c>
      <c r="B3324" s="545" t="s">
        <v>12885</v>
      </c>
      <c r="C3324" s="545" t="s">
        <v>216</v>
      </c>
      <c r="D3324" s="546">
        <v>46052</v>
      </c>
      <c r="E3324" s="171" t="str">
        <f t="shared" si="51"/>
        <v>2026</v>
      </c>
      <c r="F3324" s="547">
        <v>1196564</v>
      </c>
      <c r="G3324" s="548">
        <v>0.19</v>
      </c>
      <c r="H3324" s="547">
        <v>1005515.97</v>
      </c>
      <c r="I3324" s="545" t="s">
        <v>12686</v>
      </c>
      <c r="J3324" s="545" t="s">
        <v>13307</v>
      </c>
      <c r="K3324" s="545"/>
      <c r="L3324" s="545"/>
      <c r="M3324" s="548" t="s">
        <v>13868</v>
      </c>
      <c r="N3324" s="545" t="s">
        <v>13413</v>
      </c>
      <c r="O3324" s="545"/>
      <c r="P3324" s="549">
        <v>13249</v>
      </c>
      <c r="Q3324" s="549">
        <v>2</v>
      </c>
      <c r="R3324" s="549">
        <v>131</v>
      </c>
      <c r="S3324" s="548">
        <v>2228</v>
      </c>
      <c r="T3324" s="548"/>
      <c r="U3324" s="99"/>
    </row>
    <row r="3325" spans="1:21" ht="19.5" customHeight="1">
      <c r="A3325" s="545">
        <v>10748</v>
      </c>
      <c r="B3325" s="545" t="s">
        <v>12886</v>
      </c>
      <c r="C3325" s="545" t="s">
        <v>216</v>
      </c>
      <c r="D3325" s="546">
        <v>46052</v>
      </c>
      <c r="E3325" s="171" t="str">
        <f t="shared" si="51"/>
        <v>2026</v>
      </c>
      <c r="F3325" s="547">
        <v>3061842</v>
      </c>
      <c r="G3325" s="548">
        <v>0.19</v>
      </c>
      <c r="H3325" s="547">
        <v>2572976.4700000002</v>
      </c>
      <c r="I3325" s="545" t="s">
        <v>12686</v>
      </c>
      <c r="J3325" s="545" t="s">
        <v>13307</v>
      </c>
      <c r="K3325" s="545"/>
      <c r="L3325" s="545"/>
      <c r="M3325" s="548" t="s">
        <v>13868</v>
      </c>
      <c r="N3325" s="545" t="s">
        <v>13413</v>
      </c>
      <c r="O3325" s="545"/>
      <c r="P3325" s="549">
        <v>13250</v>
      </c>
      <c r="Q3325" s="549">
        <v>2</v>
      </c>
      <c r="R3325" s="549">
        <v>131</v>
      </c>
      <c r="S3325" s="548">
        <v>2228</v>
      </c>
      <c r="T3325" s="548"/>
      <c r="U3325" s="99"/>
    </row>
    <row r="3326" spans="1:21" ht="19.5" customHeight="1">
      <c r="A3326" s="545">
        <v>10749</v>
      </c>
      <c r="B3326" s="545" t="s">
        <v>12887</v>
      </c>
      <c r="C3326" s="545" t="s">
        <v>216</v>
      </c>
      <c r="D3326" s="546">
        <v>46052</v>
      </c>
      <c r="E3326" s="171" t="str">
        <f t="shared" si="51"/>
        <v>2026</v>
      </c>
      <c r="F3326" s="547">
        <v>3061842</v>
      </c>
      <c r="G3326" s="548">
        <v>0.19</v>
      </c>
      <c r="H3326" s="547">
        <v>2572976.4700000002</v>
      </c>
      <c r="I3326" s="545" t="s">
        <v>12686</v>
      </c>
      <c r="J3326" s="545" t="s">
        <v>13307</v>
      </c>
      <c r="K3326" s="545"/>
      <c r="L3326" s="545"/>
      <c r="M3326" s="548" t="s">
        <v>13868</v>
      </c>
      <c r="N3326" s="545" t="s">
        <v>13413</v>
      </c>
      <c r="O3326" s="545"/>
      <c r="P3326" s="549">
        <v>13251</v>
      </c>
      <c r="Q3326" s="549">
        <v>2</v>
      </c>
      <c r="R3326" s="549">
        <v>131</v>
      </c>
      <c r="S3326" s="548">
        <v>2228</v>
      </c>
      <c r="T3326" s="548"/>
      <c r="U3326" s="99"/>
    </row>
    <row r="3327" spans="1:21" ht="19.5" customHeight="1">
      <c r="A3327" s="545">
        <v>10750</v>
      </c>
      <c r="B3327" s="545" t="s">
        <v>12888</v>
      </c>
      <c r="C3327" s="545" t="s">
        <v>216</v>
      </c>
      <c r="D3327" s="546">
        <v>45708</v>
      </c>
      <c r="E3327" s="171" t="str">
        <f t="shared" si="51"/>
        <v>2025</v>
      </c>
      <c r="F3327" s="547">
        <v>3315233.38</v>
      </c>
      <c r="G3327" s="548">
        <v>0.19</v>
      </c>
      <c r="H3327" s="547">
        <v>2785910.4</v>
      </c>
      <c r="I3327" s="545" t="s">
        <v>12686</v>
      </c>
      <c r="J3327" s="545" t="s">
        <v>13307</v>
      </c>
      <c r="K3327" s="545"/>
      <c r="L3327" s="545"/>
      <c r="M3327" s="548" t="s">
        <v>13868</v>
      </c>
      <c r="N3327" s="545" t="s">
        <v>13413</v>
      </c>
      <c r="O3327" s="545"/>
      <c r="P3327" s="549">
        <v>13252</v>
      </c>
      <c r="Q3327" s="549">
        <v>2</v>
      </c>
      <c r="R3327" s="549">
        <v>131</v>
      </c>
      <c r="S3327" s="548">
        <v>2228</v>
      </c>
      <c r="T3327" s="548"/>
      <c r="U3327" s="99"/>
    </row>
    <row r="3328" spans="1:21" ht="19.5" customHeight="1">
      <c r="A3328" s="545">
        <v>10751</v>
      </c>
      <c r="B3328" s="545" t="s">
        <v>12889</v>
      </c>
      <c r="C3328" s="545" t="s">
        <v>216</v>
      </c>
      <c r="D3328" s="546">
        <v>45708</v>
      </c>
      <c r="E3328" s="171" t="str">
        <f t="shared" si="51"/>
        <v>2025</v>
      </c>
      <c r="F3328" s="547">
        <v>8367776.5499999998</v>
      </c>
      <c r="G3328" s="548">
        <v>0.19</v>
      </c>
      <c r="H3328" s="547">
        <v>7031745</v>
      </c>
      <c r="I3328" s="545" t="s">
        <v>12686</v>
      </c>
      <c r="J3328" s="545" t="s">
        <v>13307</v>
      </c>
      <c r="K3328" s="545"/>
      <c r="L3328" s="545"/>
      <c r="M3328" s="548" t="s">
        <v>13868</v>
      </c>
      <c r="N3328" s="545" t="s">
        <v>13413</v>
      </c>
      <c r="O3328" s="545"/>
      <c r="P3328" s="549">
        <v>13253</v>
      </c>
      <c r="Q3328" s="549">
        <v>2</v>
      </c>
      <c r="R3328" s="549">
        <v>131</v>
      </c>
      <c r="S3328" s="548">
        <v>2228</v>
      </c>
      <c r="T3328" s="548"/>
      <c r="U3328" s="99"/>
    </row>
    <row r="3329" spans="1:21" ht="19.5" customHeight="1">
      <c r="A3329" s="545">
        <v>10752</v>
      </c>
      <c r="B3329" s="545" t="s">
        <v>12890</v>
      </c>
      <c r="C3329" s="545" t="s">
        <v>216</v>
      </c>
      <c r="D3329" s="546">
        <v>44923</v>
      </c>
      <c r="E3329" s="171" t="str">
        <f t="shared" si="51"/>
        <v>2022</v>
      </c>
      <c r="F3329" s="547">
        <v>1271699</v>
      </c>
      <c r="G3329" s="548">
        <v>0.19</v>
      </c>
      <c r="H3329" s="547">
        <v>1068654.6200000001</v>
      </c>
      <c r="I3329" s="545" t="s">
        <v>12647</v>
      </c>
      <c r="J3329" s="545" t="s">
        <v>13297</v>
      </c>
      <c r="K3329" s="545"/>
      <c r="L3329" s="545"/>
      <c r="M3329" s="548" t="s">
        <v>13868</v>
      </c>
      <c r="N3329" s="545" t="s">
        <v>13413</v>
      </c>
      <c r="O3329" s="545"/>
      <c r="P3329" s="549">
        <v>13254</v>
      </c>
      <c r="Q3329" s="549">
        <v>2</v>
      </c>
      <c r="R3329" s="549">
        <v>26</v>
      </c>
      <c r="S3329" s="548">
        <v>2257</v>
      </c>
      <c r="T3329" s="548"/>
      <c r="U3329" s="99"/>
    </row>
    <row r="3330" spans="1:21" ht="19.5" customHeight="1">
      <c r="A3330" s="545">
        <v>10753</v>
      </c>
      <c r="B3330" s="545" t="s">
        <v>12891</v>
      </c>
      <c r="C3330" s="545" t="s">
        <v>216</v>
      </c>
      <c r="D3330" s="546">
        <v>44797</v>
      </c>
      <c r="E3330" s="171" t="str">
        <f t="shared" si="51"/>
        <v>2022</v>
      </c>
      <c r="F3330" s="547">
        <v>2142000</v>
      </c>
      <c r="G3330" s="548">
        <v>0.19</v>
      </c>
      <c r="H3330" s="547">
        <v>1800000</v>
      </c>
      <c r="I3330" s="545" t="s">
        <v>12647</v>
      </c>
      <c r="J3330" s="545" t="s">
        <v>13317</v>
      </c>
      <c r="K3330" s="545"/>
      <c r="L3330" s="545"/>
      <c r="M3330" s="548" t="s">
        <v>13868</v>
      </c>
      <c r="N3330" s="545" t="s">
        <v>13413</v>
      </c>
      <c r="O3330" s="545"/>
      <c r="P3330" s="549">
        <v>13255</v>
      </c>
      <c r="Q3330" s="549">
        <v>2</v>
      </c>
      <c r="R3330" s="549">
        <v>26</v>
      </c>
      <c r="S3330" s="548">
        <v>2270</v>
      </c>
      <c r="T3330" s="548"/>
      <c r="U3330" s="99"/>
    </row>
    <row r="3331" spans="1:21" ht="19.5" customHeight="1">
      <c r="A3331" s="545">
        <v>10754</v>
      </c>
      <c r="B3331" s="545" t="s">
        <v>12892</v>
      </c>
      <c r="C3331" s="545" t="s">
        <v>216</v>
      </c>
      <c r="D3331" s="546">
        <v>44797</v>
      </c>
      <c r="E3331" s="171" t="str">
        <f t="shared" si="51"/>
        <v>2022</v>
      </c>
      <c r="F3331" s="547">
        <v>3332000</v>
      </c>
      <c r="G3331" s="548">
        <v>0.19</v>
      </c>
      <c r="H3331" s="547">
        <v>2800000</v>
      </c>
      <c r="I3331" s="545" t="s">
        <v>12647</v>
      </c>
      <c r="J3331" s="545" t="s">
        <v>13317</v>
      </c>
      <c r="K3331" s="545"/>
      <c r="L3331" s="545"/>
      <c r="M3331" s="548" t="s">
        <v>13868</v>
      </c>
      <c r="N3331" s="545" t="s">
        <v>13413</v>
      </c>
      <c r="O3331" s="545"/>
      <c r="P3331" s="549">
        <v>13256</v>
      </c>
      <c r="Q3331" s="549">
        <v>2</v>
      </c>
      <c r="R3331" s="549">
        <v>26</v>
      </c>
      <c r="S3331" s="548">
        <v>2270</v>
      </c>
      <c r="T3331" s="548"/>
      <c r="U3331" s="99"/>
    </row>
    <row r="3332" spans="1:21" ht="19.5" customHeight="1">
      <c r="A3332" s="545">
        <v>10755</v>
      </c>
      <c r="B3332" s="545" t="s">
        <v>12893</v>
      </c>
      <c r="C3332" s="545" t="s">
        <v>216</v>
      </c>
      <c r="D3332" s="546">
        <v>44812</v>
      </c>
      <c r="E3332" s="171" t="str">
        <f t="shared" ref="E3332:E3395" si="52">TEXT(D3332,"YYYY")</f>
        <v>2022</v>
      </c>
      <c r="F3332" s="547">
        <v>193532080</v>
      </c>
      <c r="G3332" s="548">
        <v>0.19</v>
      </c>
      <c r="H3332" s="547">
        <v>162632000</v>
      </c>
      <c r="I3332" s="545" t="s">
        <v>12647</v>
      </c>
      <c r="J3332" s="545" t="s">
        <v>13318</v>
      </c>
      <c r="K3332" s="545"/>
      <c r="L3332" s="545"/>
      <c r="M3332" s="548" t="s">
        <v>13868</v>
      </c>
      <c r="N3332" s="545" t="s">
        <v>13413</v>
      </c>
      <c r="O3332" s="545"/>
      <c r="P3332" s="549">
        <v>13258</v>
      </c>
      <c r="Q3332" s="549">
        <v>2</v>
      </c>
      <c r="R3332" s="549">
        <v>26</v>
      </c>
      <c r="S3332" s="548">
        <v>2268</v>
      </c>
      <c r="T3332" s="548"/>
      <c r="U3332" s="99"/>
    </row>
    <row r="3333" spans="1:21" ht="19.5" customHeight="1">
      <c r="A3333" s="545">
        <v>10756</v>
      </c>
      <c r="B3333" s="545" t="s">
        <v>12894</v>
      </c>
      <c r="C3333" s="545" t="s">
        <v>216</v>
      </c>
      <c r="D3333" s="546">
        <v>44812</v>
      </c>
      <c r="E3333" s="171" t="str">
        <f t="shared" si="52"/>
        <v>2022</v>
      </c>
      <c r="F3333" s="547">
        <v>212555718</v>
      </c>
      <c r="G3333" s="548">
        <v>0.19</v>
      </c>
      <c r="H3333" s="547">
        <v>178618250.41999999</v>
      </c>
      <c r="I3333" s="545" t="s">
        <v>12647</v>
      </c>
      <c r="J3333" s="545" t="s">
        <v>13318</v>
      </c>
      <c r="K3333" s="545"/>
      <c r="L3333" s="545"/>
      <c r="M3333" s="548" t="s">
        <v>13868</v>
      </c>
      <c r="N3333" s="545" t="s">
        <v>13413</v>
      </c>
      <c r="O3333" s="545"/>
      <c r="P3333" s="549">
        <v>13259</v>
      </c>
      <c r="Q3333" s="549">
        <v>2</v>
      </c>
      <c r="R3333" s="549">
        <v>26</v>
      </c>
      <c r="S3333" s="548">
        <v>2268</v>
      </c>
      <c r="T3333" s="548"/>
      <c r="U3333" s="99"/>
    </row>
    <row r="3334" spans="1:21" ht="19.5" customHeight="1">
      <c r="A3334" s="545">
        <v>10757</v>
      </c>
      <c r="B3334" s="545" t="s">
        <v>12895</v>
      </c>
      <c r="C3334" s="545" t="s">
        <v>216</v>
      </c>
      <c r="D3334" s="546">
        <v>44812</v>
      </c>
      <c r="E3334" s="171" t="str">
        <f t="shared" si="52"/>
        <v>2022</v>
      </c>
      <c r="F3334" s="547">
        <v>219941453</v>
      </c>
      <c r="G3334" s="548">
        <v>0.19</v>
      </c>
      <c r="H3334" s="547">
        <v>184824750.41999999</v>
      </c>
      <c r="I3334" s="545" t="s">
        <v>12647</v>
      </c>
      <c r="J3334" s="545" t="s">
        <v>13318</v>
      </c>
      <c r="K3334" s="545"/>
      <c r="L3334" s="545"/>
      <c r="M3334" s="548" t="s">
        <v>13868</v>
      </c>
      <c r="N3334" s="545" t="s">
        <v>13413</v>
      </c>
      <c r="O3334" s="545"/>
      <c r="P3334" s="549">
        <v>13260</v>
      </c>
      <c r="Q3334" s="549">
        <v>2</v>
      </c>
      <c r="R3334" s="549">
        <v>26</v>
      </c>
      <c r="S3334" s="548">
        <v>2268</v>
      </c>
      <c r="T3334" s="548"/>
      <c r="U3334" s="99"/>
    </row>
    <row r="3335" spans="1:21" ht="19.5" customHeight="1">
      <c r="A3335" s="545">
        <v>10758</v>
      </c>
      <c r="B3335" s="545" t="s">
        <v>12896</v>
      </c>
      <c r="C3335" s="545" t="s">
        <v>311</v>
      </c>
      <c r="D3335" s="546">
        <v>44817</v>
      </c>
      <c r="E3335" s="171" t="str">
        <f t="shared" si="52"/>
        <v>2022</v>
      </c>
      <c r="F3335" s="547">
        <v>1213</v>
      </c>
      <c r="G3335" s="548">
        <v>0.19</v>
      </c>
      <c r="H3335" s="547">
        <v>1019.33</v>
      </c>
      <c r="I3335" s="545" t="s">
        <v>12657</v>
      </c>
      <c r="J3335" s="545" t="s">
        <v>13296</v>
      </c>
      <c r="K3335" s="545" t="s">
        <v>16744</v>
      </c>
      <c r="L3335" s="545"/>
      <c r="M3335" s="548" t="s">
        <v>13758</v>
      </c>
      <c r="N3335" s="545" t="s">
        <v>13413</v>
      </c>
      <c r="O3335" s="545"/>
      <c r="P3335" s="549">
        <v>13261</v>
      </c>
      <c r="Q3335" s="549">
        <v>1</v>
      </c>
      <c r="R3335" s="549">
        <v>69</v>
      </c>
      <c r="S3335" s="548">
        <v>2218</v>
      </c>
      <c r="T3335" s="548"/>
      <c r="U3335" s="99"/>
    </row>
    <row r="3336" spans="1:21" ht="19.5" customHeight="1">
      <c r="A3336" s="545">
        <v>10759</v>
      </c>
      <c r="B3336" s="545" t="s">
        <v>12897</v>
      </c>
      <c r="C3336" s="545" t="s">
        <v>216</v>
      </c>
      <c r="D3336" s="546">
        <v>46052</v>
      </c>
      <c r="E3336" s="171" t="str">
        <f t="shared" si="52"/>
        <v>2026</v>
      </c>
      <c r="F3336" s="547">
        <v>1576854</v>
      </c>
      <c r="G3336" s="548">
        <v>0.19</v>
      </c>
      <c r="H3336" s="547">
        <v>1325087.3899999999</v>
      </c>
      <c r="I3336" s="545" t="s">
        <v>12757</v>
      </c>
      <c r="J3336" s="545" t="s">
        <v>13307</v>
      </c>
      <c r="K3336" s="545"/>
      <c r="L3336" s="545"/>
      <c r="M3336" s="548" t="s">
        <v>13868</v>
      </c>
      <c r="N3336" s="545" t="s">
        <v>13413</v>
      </c>
      <c r="O3336" s="545"/>
      <c r="P3336" s="549">
        <v>13262</v>
      </c>
      <c r="Q3336" s="549">
        <v>2</v>
      </c>
      <c r="R3336" s="549">
        <v>154</v>
      </c>
      <c r="S3336" s="548">
        <v>2228</v>
      </c>
      <c r="T3336" s="548"/>
      <c r="U3336" s="99"/>
    </row>
    <row r="3337" spans="1:21" ht="19.5" customHeight="1">
      <c r="A3337" s="545">
        <v>10760</v>
      </c>
      <c r="B3337" s="545" t="s">
        <v>13729</v>
      </c>
      <c r="C3337" s="545" t="s">
        <v>216</v>
      </c>
      <c r="D3337" s="546">
        <v>45708</v>
      </c>
      <c r="E3337" s="171" t="str">
        <f t="shared" si="52"/>
        <v>2025</v>
      </c>
      <c r="F3337" s="547">
        <v>4863354.79</v>
      </c>
      <c r="G3337" s="548">
        <v>0.19</v>
      </c>
      <c r="H3337" s="547">
        <v>4086852.77</v>
      </c>
      <c r="I3337" s="545" t="s">
        <v>12686</v>
      </c>
      <c r="J3337" s="545" t="s">
        <v>13307</v>
      </c>
      <c r="K3337" s="545" t="s">
        <v>16745</v>
      </c>
      <c r="L3337" s="545"/>
      <c r="M3337" s="548" t="s">
        <v>13868</v>
      </c>
      <c r="N3337" s="545" t="s">
        <v>13413</v>
      </c>
      <c r="O3337" s="545"/>
      <c r="P3337" s="549">
        <v>13263</v>
      </c>
      <c r="Q3337" s="549">
        <v>2</v>
      </c>
      <c r="R3337" s="549">
        <v>131</v>
      </c>
      <c r="S3337" s="548">
        <v>2228</v>
      </c>
      <c r="T3337" s="548"/>
      <c r="U3337" s="99"/>
    </row>
    <row r="3338" spans="1:21" ht="19.5" customHeight="1">
      <c r="A3338" s="545">
        <v>10761</v>
      </c>
      <c r="B3338" s="545" t="s">
        <v>13730</v>
      </c>
      <c r="C3338" s="545" t="s">
        <v>216</v>
      </c>
      <c r="D3338" s="546">
        <v>45708</v>
      </c>
      <c r="E3338" s="171" t="str">
        <f t="shared" si="52"/>
        <v>2025</v>
      </c>
      <c r="F3338" s="547">
        <v>5697012.6500000004</v>
      </c>
      <c r="G3338" s="548">
        <v>0.19</v>
      </c>
      <c r="H3338" s="547">
        <v>4787405.59</v>
      </c>
      <c r="I3338" s="545" t="s">
        <v>12686</v>
      </c>
      <c r="J3338" s="545" t="s">
        <v>13307</v>
      </c>
      <c r="K3338" s="545" t="s">
        <v>16746</v>
      </c>
      <c r="L3338" s="545"/>
      <c r="M3338" s="548" t="s">
        <v>13868</v>
      </c>
      <c r="N3338" s="545" t="s">
        <v>13413</v>
      </c>
      <c r="O3338" s="545"/>
      <c r="P3338" s="549">
        <v>13264</v>
      </c>
      <c r="Q3338" s="549">
        <v>2</v>
      </c>
      <c r="R3338" s="549">
        <v>131</v>
      </c>
      <c r="S3338" s="548">
        <v>2228</v>
      </c>
      <c r="T3338" s="548"/>
      <c r="U3338" s="99"/>
    </row>
    <row r="3339" spans="1:21" ht="19.5" customHeight="1">
      <c r="A3339" s="545">
        <v>10762</v>
      </c>
      <c r="B3339" s="545" t="s">
        <v>13731</v>
      </c>
      <c r="C3339" s="545" t="s">
        <v>216</v>
      </c>
      <c r="D3339" s="546">
        <v>45708</v>
      </c>
      <c r="E3339" s="171" t="str">
        <f t="shared" si="52"/>
        <v>2025</v>
      </c>
      <c r="F3339" s="547">
        <v>5995682.9100000001</v>
      </c>
      <c r="G3339" s="548">
        <v>0.19</v>
      </c>
      <c r="H3339" s="547">
        <v>5038389</v>
      </c>
      <c r="I3339" s="545" t="s">
        <v>12686</v>
      </c>
      <c r="J3339" s="545" t="s">
        <v>13307</v>
      </c>
      <c r="K3339" s="545" t="s">
        <v>16747</v>
      </c>
      <c r="L3339" s="545"/>
      <c r="M3339" s="548" t="s">
        <v>13868</v>
      </c>
      <c r="N3339" s="545" t="s">
        <v>13413</v>
      </c>
      <c r="O3339" s="545"/>
      <c r="P3339" s="549">
        <v>13265</v>
      </c>
      <c r="Q3339" s="549">
        <v>2</v>
      </c>
      <c r="R3339" s="549">
        <v>131</v>
      </c>
      <c r="S3339" s="548">
        <v>2228</v>
      </c>
      <c r="T3339" s="548"/>
      <c r="U3339" s="99"/>
    </row>
    <row r="3340" spans="1:21" ht="19.5" customHeight="1">
      <c r="A3340" s="545">
        <v>10763</v>
      </c>
      <c r="B3340" s="545" t="s">
        <v>12898</v>
      </c>
      <c r="C3340" s="545" t="s">
        <v>216</v>
      </c>
      <c r="D3340" s="546">
        <v>46052</v>
      </c>
      <c r="E3340" s="171" t="str">
        <f t="shared" si="52"/>
        <v>2026</v>
      </c>
      <c r="F3340" s="547">
        <v>62516</v>
      </c>
      <c r="G3340" s="548">
        <v>0.19</v>
      </c>
      <c r="H3340" s="547">
        <v>52534.45</v>
      </c>
      <c r="I3340" s="545" t="s">
        <v>12646</v>
      </c>
      <c r="J3340" s="545" t="s">
        <v>13307</v>
      </c>
      <c r="K3340" s="545"/>
      <c r="L3340" s="545"/>
      <c r="M3340" s="548" t="s">
        <v>13758</v>
      </c>
      <c r="N3340" s="545" t="s">
        <v>13413</v>
      </c>
      <c r="O3340" s="545"/>
      <c r="P3340" s="549">
        <v>13266</v>
      </c>
      <c r="Q3340" s="549">
        <v>1</v>
      </c>
      <c r="R3340" s="549">
        <v>65</v>
      </c>
      <c r="S3340" s="548">
        <v>2228</v>
      </c>
      <c r="T3340" s="548"/>
      <c r="U3340" s="99"/>
    </row>
    <row r="3341" spans="1:21" ht="19.5" customHeight="1">
      <c r="A3341" s="545">
        <v>10764</v>
      </c>
      <c r="B3341" s="545" t="s">
        <v>12899</v>
      </c>
      <c r="C3341" s="545" t="s">
        <v>221</v>
      </c>
      <c r="D3341" s="546">
        <v>44817</v>
      </c>
      <c r="E3341" s="171" t="str">
        <f t="shared" si="52"/>
        <v>2022</v>
      </c>
      <c r="F3341" s="547">
        <v>33511</v>
      </c>
      <c r="G3341" s="548">
        <v>0.19</v>
      </c>
      <c r="H3341" s="547">
        <v>28160.5</v>
      </c>
      <c r="I3341" s="545" t="s">
        <v>12743</v>
      </c>
      <c r="J3341" s="545" t="s">
        <v>13298</v>
      </c>
      <c r="K3341" s="545" t="s">
        <v>16748</v>
      </c>
      <c r="L3341" s="545"/>
      <c r="M3341" s="548" t="s">
        <v>13758</v>
      </c>
      <c r="N3341" s="545" t="s">
        <v>13413</v>
      </c>
      <c r="O3341" s="545"/>
      <c r="P3341" s="549">
        <v>13267</v>
      </c>
      <c r="Q3341" s="549">
        <v>1</v>
      </c>
      <c r="R3341" s="549">
        <v>66</v>
      </c>
      <c r="S3341" s="548">
        <v>1012</v>
      </c>
      <c r="T3341" s="548"/>
      <c r="U3341" s="99"/>
    </row>
    <row r="3342" spans="1:21" ht="19.5" customHeight="1">
      <c r="A3342" s="545">
        <v>10765</v>
      </c>
      <c r="B3342" s="545" t="s">
        <v>12900</v>
      </c>
      <c r="C3342" s="545" t="s">
        <v>216</v>
      </c>
      <c r="D3342" s="546">
        <v>44817</v>
      </c>
      <c r="E3342" s="171" t="str">
        <f t="shared" si="52"/>
        <v>2022</v>
      </c>
      <c r="F3342" s="547">
        <v>216600</v>
      </c>
      <c r="G3342" s="548">
        <v>0.19</v>
      </c>
      <c r="H3342" s="547">
        <v>182016.81</v>
      </c>
      <c r="I3342" s="545" t="s">
        <v>12680</v>
      </c>
      <c r="J3342" s="545" t="s">
        <v>13296</v>
      </c>
      <c r="K3342" s="545" t="s">
        <v>16749</v>
      </c>
      <c r="L3342" s="545"/>
      <c r="M3342" s="548" t="s">
        <v>13758</v>
      </c>
      <c r="N3342" s="545" t="s">
        <v>13413</v>
      </c>
      <c r="O3342" s="545"/>
      <c r="P3342" s="549">
        <v>13268</v>
      </c>
      <c r="Q3342" s="549">
        <v>1</v>
      </c>
      <c r="R3342" s="549">
        <v>20</v>
      </c>
      <c r="S3342" s="548">
        <v>2218</v>
      </c>
      <c r="T3342" s="548"/>
      <c r="U3342" s="99"/>
    </row>
    <row r="3343" spans="1:21" ht="19.5" customHeight="1">
      <c r="A3343" s="545">
        <v>10766</v>
      </c>
      <c r="B3343" s="545" t="s">
        <v>12901</v>
      </c>
      <c r="C3343" s="545" t="s">
        <v>216</v>
      </c>
      <c r="D3343" s="546">
        <v>46052</v>
      </c>
      <c r="E3343" s="171" t="str">
        <f t="shared" si="52"/>
        <v>2026</v>
      </c>
      <c r="F3343" s="547">
        <v>259461</v>
      </c>
      <c r="G3343" s="548">
        <v>0.19</v>
      </c>
      <c r="H3343" s="547">
        <v>218034.45</v>
      </c>
      <c r="I3343" s="545" t="s">
        <v>12680</v>
      </c>
      <c r="J3343" s="545" t="s">
        <v>13307</v>
      </c>
      <c r="K3343" s="545" t="s">
        <v>16750</v>
      </c>
      <c r="L3343" s="545"/>
      <c r="M3343" s="548" t="s">
        <v>13758</v>
      </c>
      <c r="N3343" s="545" t="s">
        <v>13413</v>
      </c>
      <c r="O3343" s="545"/>
      <c r="P3343" s="549">
        <v>13269</v>
      </c>
      <c r="Q3343" s="549">
        <v>1</v>
      </c>
      <c r="R3343" s="549">
        <v>20</v>
      </c>
      <c r="S3343" s="548">
        <v>2228</v>
      </c>
      <c r="T3343" s="548"/>
      <c r="U3343" s="99"/>
    </row>
    <row r="3344" spans="1:21" ht="19.5" customHeight="1">
      <c r="A3344" s="545">
        <v>10767</v>
      </c>
      <c r="B3344" s="545" t="s">
        <v>12902</v>
      </c>
      <c r="C3344" s="545" t="s">
        <v>216</v>
      </c>
      <c r="D3344" s="546">
        <v>46052</v>
      </c>
      <c r="E3344" s="171" t="str">
        <f t="shared" si="52"/>
        <v>2026</v>
      </c>
      <c r="F3344" s="547">
        <v>86691504</v>
      </c>
      <c r="G3344" s="548">
        <v>0.19</v>
      </c>
      <c r="H3344" s="547">
        <v>72850003.359999999</v>
      </c>
      <c r="I3344" s="545" t="s">
        <v>12758</v>
      </c>
      <c r="J3344" s="545" t="s">
        <v>13307</v>
      </c>
      <c r="K3344" s="545" t="s">
        <v>16751</v>
      </c>
      <c r="L3344" s="545" t="s">
        <v>16752</v>
      </c>
      <c r="M3344" s="548" t="s">
        <v>13868</v>
      </c>
      <c r="N3344" s="545" t="s">
        <v>13413</v>
      </c>
      <c r="O3344" s="545"/>
      <c r="P3344" s="549">
        <v>13271</v>
      </c>
      <c r="Q3344" s="549">
        <v>2</v>
      </c>
      <c r="R3344" s="549">
        <v>164</v>
      </c>
      <c r="S3344" s="548">
        <v>2228</v>
      </c>
      <c r="T3344" s="548"/>
      <c r="U3344" s="99"/>
    </row>
    <row r="3345" spans="1:21" ht="19.5" customHeight="1">
      <c r="A3345" s="545">
        <v>10768</v>
      </c>
      <c r="B3345" s="545" t="s">
        <v>12903</v>
      </c>
      <c r="C3345" s="545" t="s">
        <v>216</v>
      </c>
      <c r="D3345" s="546">
        <v>46052</v>
      </c>
      <c r="E3345" s="171" t="str">
        <f t="shared" si="52"/>
        <v>2026</v>
      </c>
      <c r="F3345" s="547">
        <v>82789309</v>
      </c>
      <c r="G3345" s="548">
        <v>0.19</v>
      </c>
      <c r="H3345" s="547">
        <v>69570847.900000006</v>
      </c>
      <c r="I3345" s="545" t="s">
        <v>12758</v>
      </c>
      <c r="J3345" s="545" t="s">
        <v>13307</v>
      </c>
      <c r="K3345" s="545" t="s">
        <v>16753</v>
      </c>
      <c r="L3345" s="545"/>
      <c r="M3345" s="548" t="s">
        <v>13868</v>
      </c>
      <c r="N3345" s="545" t="s">
        <v>13413</v>
      </c>
      <c r="O3345" s="545"/>
      <c r="P3345" s="549">
        <v>13272</v>
      </c>
      <c r="Q3345" s="549">
        <v>2</v>
      </c>
      <c r="R3345" s="549">
        <v>164</v>
      </c>
      <c r="S3345" s="548">
        <v>2228</v>
      </c>
      <c r="T3345" s="548"/>
      <c r="U3345" s="99"/>
    </row>
    <row r="3346" spans="1:21" ht="19.5" customHeight="1">
      <c r="A3346" s="545">
        <v>10769</v>
      </c>
      <c r="B3346" s="545" t="s">
        <v>12904</v>
      </c>
      <c r="C3346" s="545" t="s">
        <v>216</v>
      </c>
      <c r="D3346" s="546">
        <v>46052</v>
      </c>
      <c r="E3346" s="171" t="str">
        <f t="shared" si="52"/>
        <v>2026</v>
      </c>
      <c r="F3346" s="547">
        <v>74492684</v>
      </c>
      <c r="G3346" s="548">
        <v>0.19</v>
      </c>
      <c r="H3346" s="547">
        <v>62598894.119999997</v>
      </c>
      <c r="I3346" s="545" t="s">
        <v>12758</v>
      </c>
      <c r="J3346" s="545" t="s">
        <v>13307</v>
      </c>
      <c r="K3346" s="545" t="s">
        <v>16754</v>
      </c>
      <c r="L3346" s="545"/>
      <c r="M3346" s="548" t="s">
        <v>13868</v>
      </c>
      <c r="N3346" s="545" t="s">
        <v>13413</v>
      </c>
      <c r="O3346" s="545"/>
      <c r="P3346" s="549">
        <v>13273</v>
      </c>
      <c r="Q3346" s="549">
        <v>2</v>
      </c>
      <c r="R3346" s="549">
        <v>164</v>
      </c>
      <c r="S3346" s="548">
        <v>2228</v>
      </c>
      <c r="T3346" s="548"/>
      <c r="U3346" s="99"/>
    </row>
    <row r="3347" spans="1:21" ht="19.5" customHeight="1">
      <c r="A3347" s="545">
        <v>10770</v>
      </c>
      <c r="B3347" s="545" t="s">
        <v>12905</v>
      </c>
      <c r="C3347" s="545" t="s">
        <v>216</v>
      </c>
      <c r="D3347" s="546">
        <v>46052</v>
      </c>
      <c r="E3347" s="171" t="str">
        <f t="shared" si="52"/>
        <v>2026</v>
      </c>
      <c r="F3347" s="547">
        <v>133689694</v>
      </c>
      <c r="G3347" s="548">
        <v>0.19</v>
      </c>
      <c r="H3347" s="547">
        <v>112344280.67</v>
      </c>
      <c r="I3347" s="545" t="s">
        <v>12758</v>
      </c>
      <c r="J3347" s="545" t="s">
        <v>13307</v>
      </c>
      <c r="K3347" s="545" t="s">
        <v>16755</v>
      </c>
      <c r="L3347" s="545" t="s">
        <v>16756</v>
      </c>
      <c r="M3347" s="548" t="s">
        <v>13868</v>
      </c>
      <c r="N3347" s="545" t="s">
        <v>13413</v>
      </c>
      <c r="O3347" s="545"/>
      <c r="P3347" s="549">
        <v>13274</v>
      </c>
      <c r="Q3347" s="549">
        <v>2</v>
      </c>
      <c r="R3347" s="549">
        <v>164</v>
      </c>
      <c r="S3347" s="548">
        <v>2228</v>
      </c>
      <c r="T3347" s="548"/>
      <c r="U3347" s="99"/>
    </row>
    <row r="3348" spans="1:21" ht="19.5" customHeight="1">
      <c r="A3348" s="545">
        <v>10771</v>
      </c>
      <c r="B3348" s="545" t="s">
        <v>12906</v>
      </c>
      <c r="C3348" s="545" t="s">
        <v>216</v>
      </c>
      <c r="D3348" s="546">
        <v>45814</v>
      </c>
      <c r="E3348" s="171" t="str">
        <f t="shared" si="52"/>
        <v>2025</v>
      </c>
      <c r="F3348" s="547">
        <v>156468065</v>
      </c>
      <c r="G3348" s="548">
        <v>0.19</v>
      </c>
      <c r="H3348" s="547">
        <v>131485768.91</v>
      </c>
      <c r="I3348" s="545" t="s">
        <v>12758</v>
      </c>
      <c r="J3348" s="545" t="s">
        <v>13319</v>
      </c>
      <c r="K3348" s="545" t="s">
        <v>16757</v>
      </c>
      <c r="L3348" s="545" t="s">
        <v>16756</v>
      </c>
      <c r="M3348" s="548" t="s">
        <v>13813</v>
      </c>
      <c r="N3348" s="545" t="s">
        <v>13413</v>
      </c>
      <c r="O3348" s="545"/>
      <c r="P3348" s="549">
        <v>13275</v>
      </c>
      <c r="Q3348" s="549">
        <v>3</v>
      </c>
      <c r="R3348" s="549">
        <v>164</v>
      </c>
      <c r="S3348" s="548">
        <v>1824</v>
      </c>
      <c r="T3348" s="548"/>
      <c r="U3348" s="99"/>
    </row>
    <row r="3349" spans="1:21" ht="19.5" customHeight="1">
      <c r="A3349" s="545">
        <v>10772</v>
      </c>
      <c r="B3349" s="545" t="s">
        <v>12907</v>
      </c>
      <c r="C3349" s="545" t="s">
        <v>216</v>
      </c>
      <c r="D3349" s="546">
        <v>46052</v>
      </c>
      <c r="E3349" s="171" t="str">
        <f t="shared" si="52"/>
        <v>2026</v>
      </c>
      <c r="F3349" s="547">
        <v>154095576</v>
      </c>
      <c r="G3349" s="548">
        <v>0.19</v>
      </c>
      <c r="H3349" s="547">
        <v>129492080.67</v>
      </c>
      <c r="I3349" s="545" t="s">
        <v>12758</v>
      </c>
      <c r="J3349" s="545" t="s">
        <v>13307</v>
      </c>
      <c r="K3349" s="545" t="s">
        <v>16758</v>
      </c>
      <c r="L3349" s="545" t="s">
        <v>16756</v>
      </c>
      <c r="M3349" s="548" t="s">
        <v>13868</v>
      </c>
      <c r="N3349" s="545" t="s">
        <v>13413</v>
      </c>
      <c r="O3349" s="545"/>
      <c r="P3349" s="549">
        <v>13276</v>
      </c>
      <c r="Q3349" s="549">
        <v>2</v>
      </c>
      <c r="R3349" s="549">
        <v>164</v>
      </c>
      <c r="S3349" s="548">
        <v>2228</v>
      </c>
      <c r="T3349" s="548"/>
      <c r="U3349" s="99"/>
    </row>
    <row r="3350" spans="1:21" ht="19.5" customHeight="1">
      <c r="A3350" s="545">
        <v>10773</v>
      </c>
      <c r="B3350" s="545" t="s">
        <v>12908</v>
      </c>
      <c r="C3350" s="545" t="s">
        <v>216</v>
      </c>
      <c r="D3350" s="546">
        <v>46052</v>
      </c>
      <c r="E3350" s="171" t="str">
        <f t="shared" si="52"/>
        <v>2026</v>
      </c>
      <c r="F3350" s="547">
        <v>138762039</v>
      </c>
      <c r="G3350" s="548">
        <v>0.19</v>
      </c>
      <c r="H3350" s="547">
        <v>116606755.45999999</v>
      </c>
      <c r="I3350" s="545" t="s">
        <v>12758</v>
      </c>
      <c r="J3350" s="545" t="s">
        <v>13307</v>
      </c>
      <c r="K3350" s="545" t="s">
        <v>16759</v>
      </c>
      <c r="L3350" s="545" t="s">
        <v>16752</v>
      </c>
      <c r="M3350" s="548" t="s">
        <v>13868</v>
      </c>
      <c r="N3350" s="545" t="s">
        <v>13413</v>
      </c>
      <c r="O3350" s="545"/>
      <c r="P3350" s="549">
        <v>13277</v>
      </c>
      <c r="Q3350" s="549">
        <v>2</v>
      </c>
      <c r="R3350" s="549">
        <v>164</v>
      </c>
      <c r="S3350" s="548">
        <v>2228</v>
      </c>
      <c r="T3350" s="548"/>
      <c r="U3350" s="99"/>
    </row>
    <row r="3351" spans="1:21" ht="19.5" customHeight="1">
      <c r="A3351" s="545">
        <v>10774</v>
      </c>
      <c r="B3351" s="545" t="s">
        <v>12909</v>
      </c>
      <c r="C3351" s="545" t="s">
        <v>216</v>
      </c>
      <c r="D3351" s="546">
        <v>46052</v>
      </c>
      <c r="E3351" s="171" t="str">
        <f t="shared" si="52"/>
        <v>2026</v>
      </c>
      <c r="F3351" s="547">
        <v>307681442</v>
      </c>
      <c r="G3351" s="548">
        <v>0.19</v>
      </c>
      <c r="H3351" s="547">
        <v>258555833.61000001</v>
      </c>
      <c r="I3351" s="545" t="s">
        <v>12758</v>
      </c>
      <c r="J3351" s="545" t="s">
        <v>13307</v>
      </c>
      <c r="K3351" s="545" t="s">
        <v>16760</v>
      </c>
      <c r="L3351" s="545" t="s">
        <v>16756</v>
      </c>
      <c r="M3351" s="548" t="s">
        <v>13868</v>
      </c>
      <c r="N3351" s="545" t="s">
        <v>13413</v>
      </c>
      <c r="O3351" s="545"/>
      <c r="P3351" s="549">
        <v>13278</v>
      </c>
      <c r="Q3351" s="549">
        <v>2</v>
      </c>
      <c r="R3351" s="549">
        <v>164</v>
      </c>
      <c r="S3351" s="548">
        <v>2228</v>
      </c>
      <c r="T3351" s="548"/>
      <c r="U3351" s="99"/>
    </row>
    <row r="3352" spans="1:21" ht="19.5" customHeight="1">
      <c r="A3352" s="545">
        <v>10775</v>
      </c>
      <c r="B3352" s="545" t="s">
        <v>12909</v>
      </c>
      <c r="C3352" s="545" t="s">
        <v>216</v>
      </c>
      <c r="D3352" s="546">
        <v>46052</v>
      </c>
      <c r="E3352" s="171" t="str">
        <f t="shared" si="52"/>
        <v>2026</v>
      </c>
      <c r="F3352" s="547">
        <v>743118097</v>
      </c>
      <c r="G3352" s="548">
        <v>0.19</v>
      </c>
      <c r="H3352" s="547">
        <v>624468989.08000004</v>
      </c>
      <c r="I3352" s="545" t="s">
        <v>12758</v>
      </c>
      <c r="J3352" s="545" t="s">
        <v>13307</v>
      </c>
      <c r="K3352" s="545" t="s">
        <v>16761</v>
      </c>
      <c r="L3352" s="545" t="s">
        <v>16756</v>
      </c>
      <c r="M3352" s="548" t="s">
        <v>13868</v>
      </c>
      <c r="N3352" s="545" t="s">
        <v>13413</v>
      </c>
      <c r="O3352" s="545"/>
      <c r="P3352" s="549">
        <v>13279</v>
      </c>
      <c r="Q3352" s="549">
        <v>2</v>
      </c>
      <c r="R3352" s="549">
        <v>164</v>
      </c>
      <c r="S3352" s="548">
        <v>2228</v>
      </c>
      <c r="T3352" s="548"/>
      <c r="U3352" s="99"/>
    </row>
    <row r="3353" spans="1:21" ht="19.5" customHeight="1">
      <c r="A3353" s="545">
        <v>10776</v>
      </c>
      <c r="B3353" s="545" t="s">
        <v>12910</v>
      </c>
      <c r="C3353" s="545" t="s">
        <v>216</v>
      </c>
      <c r="D3353" s="546">
        <v>46052</v>
      </c>
      <c r="E3353" s="171" t="str">
        <f t="shared" si="52"/>
        <v>2026</v>
      </c>
      <c r="F3353" s="547">
        <v>559393068</v>
      </c>
      <c r="G3353" s="548">
        <v>0.19</v>
      </c>
      <c r="H3353" s="547">
        <v>470078208.39999998</v>
      </c>
      <c r="I3353" s="545" t="s">
        <v>12758</v>
      </c>
      <c r="J3353" s="545" t="s">
        <v>13307</v>
      </c>
      <c r="K3353" s="545" t="s">
        <v>16762</v>
      </c>
      <c r="L3353" s="545" t="s">
        <v>16752</v>
      </c>
      <c r="M3353" s="548" t="s">
        <v>13868</v>
      </c>
      <c r="N3353" s="545" t="s">
        <v>13413</v>
      </c>
      <c r="O3353" s="545"/>
      <c r="P3353" s="549">
        <v>13280</v>
      </c>
      <c r="Q3353" s="549">
        <v>2</v>
      </c>
      <c r="R3353" s="549">
        <v>164</v>
      </c>
      <c r="S3353" s="548">
        <v>2228</v>
      </c>
      <c r="T3353" s="548"/>
      <c r="U3353" s="99"/>
    </row>
    <row r="3354" spans="1:21" ht="19.5" customHeight="1">
      <c r="A3354" s="545">
        <v>10777</v>
      </c>
      <c r="B3354" s="545" t="s">
        <v>12911</v>
      </c>
      <c r="C3354" s="545" t="s">
        <v>216</v>
      </c>
      <c r="D3354" s="546">
        <v>46052</v>
      </c>
      <c r="E3354" s="171" t="str">
        <f t="shared" si="52"/>
        <v>2026</v>
      </c>
      <c r="F3354" s="547">
        <v>105489615</v>
      </c>
      <c r="G3354" s="548">
        <v>0.19</v>
      </c>
      <c r="H3354" s="547">
        <v>88646735.290000007</v>
      </c>
      <c r="I3354" s="545" t="s">
        <v>12758</v>
      </c>
      <c r="J3354" s="545" t="s">
        <v>13307</v>
      </c>
      <c r="K3354" s="545" t="s">
        <v>16763</v>
      </c>
      <c r="L3354" s="545" t="s">
        <v>16752</v>
      </c>
      <c r="M3354" s="548" t="s">
        <v>13868</v>
      </c>
      <c r="N3354" s="545" t="s">
        <v>13413</v>
      </c>
      <c r="O3354" s="545"/>
      <c r="P3354" s="549">
        <v>13281</v>
      </c>
      <c r="Q3354" s="549">
        <v>2</v>
      </c>
      <c r="R3354" s="549">
        <v>164</v>
      </c>
      <c r="S3354" s="548">
        <v>2228</v>
      </c>
      <c r="T3354" s="548"/>
      <c r="U3354" s="99"/>
    </row>
    <row r="3355" spans="1:21" ht="19.5" customHeight="1">
      <c r="A3355" s="545">
        <v>10778</v>
      </c>
      <c r="B3355" s="545" t="s">
        <v>12912</v>
      </c>
      <c r="C3355" s="545" t="s">
        <v>216</v>
      </c>
      <c r="D3355" s="546">
        <v>46052</v>
      </c>
      <c r="E3355" s="171" t="str">
        <f t="shared" si="52"/>
        <v>2026</v>
      </c>
      <c r="F3355" s="547">
        <v>120638201</v>
      </c>
      <c r="G3355" s="548">
        <v>0.19</v>
      </c>
      <c r="H3355" s="547">
        <v>101376639.5</v>
      </c>
      <c r="I3355" s="545" t="s">
        <v>12758</v>
      </c>
      <c r="J3355" s="545" t="s">
        <v>13307</v>
      </c>
      <c r="K3355" s="545" t="s">
        <v>16764</v>
      </c>
      <c r="L3355" s="545"/>
      <c r="M3355" s="548" t="s">
        <v>13868</v>
      </c>
      <c r="N3355" s="545" t="s">
        <v>13413</v>
      </c>
      <c r="O3355" s="545"/>
      <c r="P3355" s="549">
        <v>13282</v>
      </c>
      <c r="Q3355" s="549">
        <v>2</v>
      </c>
      <c r="R3355" s="549">
        <v>164</v>
      </c>
      <c r="S3355" s="548">
        <v>2228</v>
      </c>
      <c r="T3355" s="548"/>
      <c r="U3355" s="99"/>
    </row>
    <row r="3356" spans="1:21" ht="19.5" customHeight="1">
      <c r="A3356" s="545">
        <v>10779</v>
      </c>
      <c r="B3356" s="545" t="s">
        <v>12913</v>
      </c>
      <c r="C3356" s="545" t="s">
        <v>216</v>
      </c>
      <c r="D3356" s="546">
        <v>46052</v>
      </c>
      <c r="E3356" s="171" t="str">
        <f t="shared" si="52"/>
        <v>2026</v>
      </c>
      <c r="F3356" s="547">
        <v>158332046</v>
      </c>
      <c r="G3356" s="548">
        <v>0.19</v>
      </c>
      <c r="H3356" s="547">
        <v>133052139.5</v>
      </c>
      <c r="I3356" s="545" t="s">
        <v>12758</v>
      </c>
      <c r="J3356" s="545" t="s">
        <v>13307</v>
      </c>
      <c r="K3356" s="545" t="s">
        <v>16765</v>
      </c>
      <c r="L3356" s="545" t="s">
        <v>16752</v>
      </c>
      <c r="M3356" s="548" t="s">
        <v>13868</v>
      </c>
      <c r="N3356" s="545" t="s">
        <v>13413</v>
      </c>
      <c r="O3356" s="545"/>
      <c r="P3356" s="549">
        <v>13283</v>
      </c>
      <c r="Q3356" s="549">
        <v>2</v>
      </c>
      <c r="R3356" s="549">
        <v>164</v>
      </c>
      <c r="S3356" s="548">
        <v>2228</v>
      </c>
      <c r="T3356" s="548"/>
      <c r="U3356" s="99"/>
    </row>
    <row r="3357" spans="1:21" ht="19.5" customHeight="1">
      <c r="A3357" s="545">
        <v>10780</v>
      </c>
      <c r="B3357" s="545" t="s">
        <v>12914</v>
      </c>
      <c r="C3357" s="545" t="s">
        <v>216</v>
      </c>
      <c r="D3357" s="546">
        <v>44991</v>
      </c>
      <c r="E3357" s="171" t="str">
        <f t="shared" si="52"/>
        <v>2023</v>
      </c>
      <c r="F3357" s="547">
        <v>123077981</v>
      </c>
      <c r="G3357" s="548">
        <v>0.19</v>
      </c>
      <c r="H3357" s="547">
        <v>103426874.79000001</v>
      </c>
      <c r="I3357" s="545" t="s">
        <v>12758</v>
      </c>
      <c r="J3357" s="545" t="s">
        <v>13315</v>
      </c>
      <c r="K3357" s="545" t="s">
        <v>16766</v>
      </c>
      <c r="L3357" s="545" t="s">
        <v>16752</v>
      </c>
      <c r="M3357" s="548" t="s">
        <v>13868</v>
      </c>
      <c r="N3357" s="545" t="s">
        <v>13413</v>
      </c>
      <c r="O3357" s="545"/>
      <c r="P3357" s="549">
        <v>13284</v>
      </c>
      <c r="Q3357" s="549">
        <v>2</v>
      </c>
      <c r="R3357" s="549">
        <v>164</v>
      </c>
      <c r="S3357" s="548">
        <v>2267</v>
      </c>
      <c r="T3357" s="548"/>
      <c r="U3357" s="99"/>
    </row>
    <row r="3358" spans="1:21" ht="19.5" customHeight="1">
      <c r="A3358" s="545">
        <v>10781</v>
      </c>
      <c r="B3358" s="545" t="s">
        <v>12915</v>
      </c>
      <c r="C3358" s="545" t="s">
        <v>216</v>
      </c>
      <c r="D3358" s="546">
        <v>46052</v>
      </c>
      <c r="E3358" s="171" t="str">
        <f t="shared" si="52"/>
        <v>2026</v>
      </c>
      <c r="F3358" s="547">
        <v>136506717</v>
      </c>
      <c r="G3358" s="548">
        <v>0.19</v>
      </c>
      <c r="H3358" s="547">
        <v>114711526.89</v>
      </c>
      <c r="I3358" s="545" t="s">
        <v>12758</v>
      </c>
      <c r="J3358" s="545" t="s">
        <v>13307</v>
      </c>
      <c r="K3358" s="545" t="s">
        <v>16767</v>
      </c>
      <c r="L3358" s="545"/>
      <c r="M3358" s="548" t="s">
        <v>13868</v>
      </c>
      <c r="N3358" s="545" t="s">
        <v>13413</v>
      </c>
      <c r="O3358" s="545"/>
      <c r="P3358" s="549">
        <v>13285</v>
      </c>
      <c r="Q3358" s="549">
        <v>2</v>
      </c>
      <c r="R3358" s="549">
        <v>164</v>
      </c>
      <c r="S3358" s="548">
        <v>2228</v>
      </c>
      <c r="T3358" s="548"/>
      <c r="U3358" s="99"/>
    </row>
    <row r="3359" spans="1:21" ht="19.5" customHeight="1">
      <c r="A3359" s="545">
        <v>10782</v>
      </c>
      <c r="B3359" s="545" t="s">
        <v>12916</v>
      </c>
      <c r="C3359" s="545" t="s">
        <v>216</v>
      </c>
      <c r="D3359" s="546">
        <v>44991</v>
      </c>
      <c r="E3359" s="171" t="str">
        <f t="shared" si="52"/>
        <v>2023</v>
      </c>
      <c r="F3359" s="547">
        <v>51421655</v>
      </c>
      <c r="G3359" s="548">
        <v>0.19</v>
      </c>
      <c r="H3359" s="547">
        <v>43211474.789999999</v>
      </c>
      <c r="I3359" s="545" t="s">
        <v>12758</v>
      </c>
      <c r="J3359" s="545" t="s">
        <v>13315</v>
      </c>
      <c r="K3359" s="545" t="s">
        <v>16768</v>
      </c>
      <c r="L3359" s="545"/>
      <c r="M3359" s="548" t="s">
        <v>13868</v>
      </c>
      <c r="N3359" s="545" t="s">
        <v>13413</v>
      </c>
      <c r="O3359" s="545"/>
      <c r="P3359" s="549">
        <v>13286</v>
      </c>
      <c r="Q3359" s="549">
        <v>2</v>
      </c>
      <c r="R3359" s="549">
        <v>164</v>
      </c>
      <c r="S3359" s="548">
        <v>2267</v>
      </c>
      <c r="T3359" s="548"/>
      <c r="U3359" s="99"/>
    </row>
    <row r="3360" spans="1:21" ht="19.5" customHeight="1">
      <c r="A3360" s="545">
        <v>10783</v>
      </c>
      <c r="B3360" s="545" t="s">
        <v>12917</v>
      </c>
      <c r="C3360" s="545" t="s">
        <v>216</v>
      </c>
      <c r="D3360" s="546">
        <v>44991</v>
      </c>
      <c r="E3360" s="171" t="str">
        <f t="shared" si="52"/>
        <v>2023</v>
      </c>
      <c r="F3360" s="547">
        <v>294237704</v>
      </c>
      <c r="G3360" s="548">
        <v>0.19</v>
      </c>
      <c r="H3360" s="547">
        <v>247258574.78999999</v>
      </c>
      <c r="I3360" s="545" t="s">
        <v>12758</v>
      </c>
      <c r="J3360" s="545" t="s">
        <v>13315</v>
      </c>
      <c r="K3360" s="545" t="s">
        <v>16769</v>
      </c>
      <c r="L3360" s="545" t="s">
        <v>16752</v>
      </c>
      <c r="M3360" s="548" t="s">
        <v>13868</v>
      </c>
      <c r="N3360" s="545" t="s">
        <v>13413</v>
      </c>
      <c r="O3360" s="545"/>
      <c r="P3360" s="549">
        <v>13287</v>
      </c>
      <c r="Q3360" s="549">
        <v>2</v>
      </c>
      <c r="R3360" s="549">
        <v>164</v>
      </c>
      <c r="S3360" s="548">
        <v>2267</v>
      </c>
      <c r="T3360" s="548"/>
      <c r="U3360" s="99"/>
    </row>
    <row r="3361" spans="1:21" ht="19.5" customHeight="1">
      <c r="A3361" s="545">
        <v>10784</v>
      </c>
      <c r="B3361" s="545" t="s">
        <v>12918</v>
      </c>
      <c r="C3361" s="545" t="s">
        <v>216</v>
      </c>
      <c r="D3361" s="546">
        <v>44860</v>
      </c>
      <c r="E3361" s="171" t="str">
        <f t="shared" si="52"/>
        <v>2022</v>
      </c>
      <c r="F3361" s="547">
        <v>2677500</v>
      </c>
      <c r="G3361" s="548">
        <v>0.19</v>
      </c>
      <c r="H3361" s="547">
        <v>2250000</v>
      </c>
      <c r="I3361" s="545" t="s">
        <v>12758</v>
      </c>
      <c r="J3361" s="545" t="s">
        <v>13302</v>
      </c>
      <c r="K3361" s="545" t="s">
        <v>16770</v>
      </c>
      <c r="L3361" s="545" t="s">
        <v>16752</v>
      </c>
      <c r="M3361" s="548" t="s">
        <v>13868</v>
      </c>
      <c r="N3361" s="545" t="s">
        <v>13413</v>
      </c>
      <c r="O3361" s="545"/>
      <c r="P3361" s="549">
        <v>13288</v>
      </c>
      <c r="Q3361" s="549">
        <v>2</v>
      </c>
      <c r="R3361" s="549">
        <v>164</v>
      </c>
      <c r="S3361" s="548">
        <v>2219</v>
      </c>
      <c r="T3361" s="548"/>
      <c r="U3361" s="99"/>
    </row>
    <row r="3362" spans="1:21" ht="19.5" customHeight="1">
      <c r="A3362" s="545">
        <v>10785</v>
      </c>
      <c r="B3362" s="545" t="s">
        <v>12919</v>
      </c>
      <c r="C3362" s="545" t="s">
        <v>216</v>
      </c>
      <c r="D3362" s="546">
        <v>44860</v>
      </c>
      <c r="E3362" s="171" t="str">
        <f t="shared" si="52"/>
        <v>2022</v>
      </c>
      <c r="F3362" s="547">
        <v>345752</v>
      </c>
      <c r="G3362" s="548">
        <v>0.19</v>
      </c>
      <c r="H3362" s="547">
        <v>290547.90000000002</v>
      </c>
      <c r="I3362" s="545" t="s">
        <v>12647</v>
      </c>
      <c r="J3362" s="545" t="s">
        <v>13302</v>
      </c>
      <c r="K3362" s="545" t="s">
        <v>16771</v>
      </c>
      <c r="L3362" s="545"/>
      <c r="M3362" s="548" t="s">
        <v>13868</v>
      </c>
      <c r="N3362" s="545" t="s">
        <v>13413</v>
      </c>
      <c r="O3362" s="545"/>
      <c r="P3362" s="549">
        <v>13289</v>
      </c>
      <c r="Q3362" s="549">
        <v>2</v>
      </c>
      <c r="R3362" s="549">
        <v>26</v>
      </c>
      <c r="S3362" s="548">
        <v>2219</v>
      </c>
      <c r="T3362" s="548"/>
      <c r="U3362" s="99"/>
    </row>
    <row r="3363" spans="1:21" ht="19.5" customHeight="1">
      <c r="A3363" s="545">
        <v>10786</v>
      </c>
      <c r="B3363" s="545" t="s">
        <v>12920</v>
      </c>
      <c r="C3363" s="545" t="s">
        <v>216</v>
      </c>
      <c r="D3363" s="546">
        <v>44860</v>
      </c>
      <c r="E3363" s="171" t="str">
        <f t="shared" si="52"/>
        <v>2022</v>
      </c>
      <c r="F3363" s="547">
        <v>476089</v>
      </c>
      <c r="G3363" s="548">
        <v>0.19</v>
      </c>
      <c r="H3363" s="547">
        <v>400074.79</v>
      </c>
      <c r="I3363" s="545" t="s">
        <v>12647</v>
      </c>
      <c r="J3363" s="545" t="s">
        <v>13302</v>
      </c>
      <c r="K3363" s="545" t="s">
        <v>16772</v>
      </c>
      <c r="L3363" s="545"/>
      <c r="M3363" s="548" t="s">
        <v>13868</v>
      </c>
      <c r="N3363" s="545" t="s">
        <v>13413</v>
      </c>
      <c r="O3363" s="545"/>
      <c r="P3363" s="549">
        <v>13290</v>
      </c>
      <c r="Q3363" s="549">
        <v>2</v>
      </c>
      <c r="R3363" s="549">
        <v>26</v>
      </c>
      <c r="S3363" s="548">
        <v>2219</v>
      </c>
      <c r="T3363" s="548"/>
      <c r="U3363" s="99"/>
    </row>
    <row r="3364" spans="1:21" ht="19.5" customHeight="1">
      <c r="A3364" s="545">
        <v>10787</v>
      </c>
      <c r="B3364" s="545" t="s">
        <v>12921</v>
      </c>
      <c r="C3364" s="545" t="s">
        <v>216</v>
      </c>
      <c r="D3364" s="546">
        <v>44860</v>
      </c>
      <c r="E3364" s="171" t="str">
        <f t="shared" si="52"/>
        <v>2022</v>
      </c>
      <c r="F3364" s="547">
        <v>19574863</v>
      </c>
      <c r="G3364" s="548">
        <v>0.19</v>
      </c>
      <c r="H3364" s="547">
        <v>16449464.710000001</v>
      </c>
      <c r="I3364" s="545" t="s">
        <v>12758</v>
      </c>
      <c r="J3364" s="545" t="s">
        <v>13305</v>
      </c>
      <c r="K3364" s="545" t="s">
        <v>16773</v>
      </c>
      <c r="L3364" s="545"/>
      <c r="M3364" s="548" t="s">
        <v>13868</v>
      </c>
      <c r="N3364" s="545" t="s">
        <v>13413</v>
      </c>
      <c r="O3364" s="545"/>
      <c r="P3364" s="549">
        <v>13291</v>
      </c>
      <c r="Q3364" s="549">
        <v>2</v>
      </c>
      <c r="R3364" s="549">
        <v>164</v>
      </c>
      <c r="S3364" s="548">
        <v>2217</v>
      </c>
      <c r="T3364" s="548"/>
      <c r="U3364" s="99"/>
    </row>
    <row r="3365" spans="1:21" ht="19.5" customHeight="1">
      <c r="A3365" s="545">
        <v>10788</v>
      </c>
      <c r="B3365" s="545" t="s">
        <v>12922</v>
      </c>
      <c r="C3365" s="545" t="s">
        <v>216</v>
      </c>
      <c r="D3365" s="546">
        <v>44860</v>
      </c>
      <c r="E3365" s="171" t="str">
        <f t="shared" si="52"/>
        <v>2022</v>
      </c>
      <c r="F3365" s="547">
        <v>22515203.010000002</v>
      </c>
      <c r="G3365" s="548">
        <v>0.19</v>
      </c>
      <c r="H3365" s="547">
        <v>18920338.66</v>
      </c>
      <c r="I3365" s="545" t="s">
        <v>12758</v>
      </c>
      <c r="J3365" s="545" t="s">
        <v>13298</v>
      </c>
      <c r="K3365" s="545" t="s">
        <v>16774</v>
      </c>
      <c r="L3365" s="545"/>
      <c r="M3365" s="548" t="s">
        <v>13868</v>
      </c>
      <c r="N3365" s="545" t="s">
        <v>13413</v>
      </c>
      <c r="O3365" s="545"/>
      <c r="P3365" s="549">
        <v>13292</v>
      </c>
      <c r="Q3365" s="549">
        <v>2</v>
      </c>
      <c r="R3365" s="549">
        <v>164</v>
      </c>
      <c r="S3365" s="548">
        <v>1012</v>
      </c>
      <c r="T3365" s="548"/>
      <c r="U3365" s="99"/>
    </row>
    <row r="3366" spans="1:21" ht="19.5" customHeight="1">
      <c r="A3366" s="545">
        <v>10789</v>
      </c>
      <c r="B3366" s="545" t="s">
        <v>12923</v>
      </c>
      <c r="C3366" s="545" t="s">
        <v>216</v>
      </c>
      <c r="D3366" s="546">
        <v>44897</v>
      </c>
      <c r="E3366" s="171" t="str">
        <f t="shared" si="52"/>
        <v>2022</v>
      </c>
      <c r="F3366" s="547">
        <v>11325711</v>
      </c>
      <c r="G3366" s="548">
        <v>0.19</v>
      </c>
      <c r="H3366" s="547">
        <v>9517404.1999999993</v>
      </c>
      <c r="I3366" s="545" t="s">
        <v>12686</v>
      </c>
      <c r="J3366" s="545" t="s">
        <v>13296</v>
      </c>
      <c r="K3366" s="545" t="s">
        <v>16775</v>
      </c>
      <c r="L3366" s="545"/>
      <c r="M3366" s="548" t="s">
        <v>13868</v>
      </c>
      <c r="N3366" s="545" t="s">
        <v>13413</v>
      </c>
      <c r="O3366" s="545"/>
      <c r="P3366" s="549">
        <v>13295</v>
      </c>
      <c r="Q3366" s="549">
        <v>2</v>
      </c>
      <c r="R3366" s="549">
        <v>131</v>
      </c>
      <c r="S3366" s="548">
        <v>2218</v>
      </c>
      <c r="T3366" s="548"/>
      <c r="U3366" s="99"/>
    </row>
    <row r="3367" spans="1:21" ht="19.5" customHeight="1">
      <c r="A3367" s="545">
        <v>10790</v>
      </c>
      <c r="B3367" s="545" t="s">
        <v>12924</v>
      </c>
      <c r="C3367" s="545" t="s">
        <v>216</v>
      </c>
      <c r="D3367" s="546">
        <v>44897</v>
      </c>
      <c r="E3367" s="171" t="str">
        <f t="shared" si="52"/>
        <v>2022</v>
      </c>
      <c r="F3367" s="547">
        <v>11263459</v>
      </c>
      <c r="G3367" s="548">
        <v>0.19</v>
      </c>
      <c r="H3367" s="547">
        <v>9465091.5999999996</v>
      </c>
      <c r="I3367" s="545" t="s">
        <v>12686</v>
      </c>
      <c r="J3367" s="545" t="s">
        <v>13296</v>
      </c>
      <c r="K3367" s="545" t="s">
        <v>16776</v>
      </c>
      <c r="L3367" s="545"/>
      <c r="M3367" s="548" t="s">
        <v>13868</v>
      </c>
      <c r="N3367" s="545" t="s">
        <v>13413</v>
      </c>
      <c r="O3367" s="545"/>
      <c r="P3367" s="549">
        <v>13296</v>
      </c>
      <c r="Q3367" s="549">
        <v>2</v>
      </c>
      <c r="R3367" s="549">
        <v>131</v>
      </c>
      <c r="S3367" s="548">
        <v>2218</v>
      </c>
      <c r="T3367" s="548"/>
      <c r="U3367" s="99"/>
    </row>
    <row r="3368" spans="1:21" ht="19.5" customHeight="1">
      <c r="A3368" s="545">
        <v>10791</v>
      </c>
      <c r="B3368" s="545" t="s">
        <v>12924</v>
      </c>
      <c r="C3368" s="545" t="s">
        <v>216</v>
      </c>
      <c r="D3368" s="546">
        <v>44900</v>
      </c>
      <c r="E3368" s="171" t="str">
        <f t="shared" si="52"/>
        <v>2022</v>
      </c>
      <c r="F3368" s="547">
        <v>11356898.01</v>
      </c>
      <c r="G3368" s="548">
        <v>0.19</v>
      </c>
      <c r="H3368" s="547">
        <v>9543611.7699999996</v>
      </c>
      <c r="I3368" s="545" t="s">
        <v>12686</v>
      </c>
      <c r="J3368" s="545" t="s">
        <v>13296</v>
      </c>
      <c r="K3368" s="545" t="s">
        <v>16777</v>
      </c>
      <c r="L3368" s="545"/>
      <c r="M3368" s="548" t="s">
        <v>13868</v>
      </c>
      <c r="N3368" s="545" t="s">
        <v>13413</v>
      </c>
      <c r="O3368" s="545"/>
      <c r="P3368" s="549">
        <v>13297</v>
      </c>
      <c r="Q3368" s="549">
        <v>2</v>
      </c>
      <c r="R3368" s="549">
        <v>131</v>
      </c>
      <c r="S3368" s="548">
        <v>2218</v>
      </c>
      <c r="T3368" s="548"/>
      <c r="U3368" s="99"/>
    </row>
    <row r="3369" spans="1:21" ht="19.5" customHeight="1">
      <c r="A3369" s="545">
        <v>10792</v>
      </c>
      <c r="B3369" s="545" t="s">
        <v>12925</v>
      </c>
      <c r="C3369" s="545" t="s">
        <v>216</v>
      </c>
      <c r="D3369" s="546">
        <v>44900</v>
      </c>
      <c r="E3369" s="171" t="str">
        <f t="shared" si="52"/>
        <v>2022</v>
      </c>
      <c r="F3369" s="547">
        <v>11419397</v>
      </c>
      <c r="G3369" s="548">
        <v>0.19</v>
      </c>
      <c r="H3369" s="547">
        <v>9596131.9299999997</v>
      </c>
      <c r="I3369" s="545" t="s">
        <v>12686</v>
      </c>
      <c r="J3369" s="545" t="s">
        <v>13296</v>
      </c>
      <c r="K3369" s="545" t="s">
        <v>16775</v>
      </c>
      <c r="L3369" s="545"/>
      <c r="M3369" s="548" t="s">
        <v>13868</v>
      </c>
      <c r="N3369" s="545" t="s">
        <v>13413</v>
      </c>
      <c r="O3369" s="545"/>
      <c r="P3369" s="549">
        <v>13298</v>
      </c>
      <c r="Q3369" s="549">
        <v>2</v>
      </c>
      <c r="R3369" s="549">
        <v>131</v>
      </c>
      <c r="S3369" s="548">
        <v>2218</v>
      </c>
      <c r="T3369" s="548"/>
      <c r="U3369" s="99"/>
    </row>
    <row r="3370" spans="1:21" ht="19.5" customHeight="1">
      <c r="A3370" s="545">
        <v>10793</v>
      </c>
      <c r="B3370" s="545" t="s">
        <v>12924</v>
      </c>
      <c r="C3370" s="545" t="s">
        <v>216</v>
      </c>
      <c r="D3370" s="546">
        <v>44900</v>
      </c>
      <c r="E3370" s="171" t="str">
        <f t="shared" si="52"/>
        <v>2022</v>
      </c>
      <c r="F3370" s="547">
        <v>8970187</v>
      </c>
      <c r="G3370" s="548">
        <v>0.19</v>
      </c>
      <c r="H3370" s="547">
        <v>7537972.2699999996</v>
      </c>
      <c r="I3370" s="545" t="s">
        <v>12686</v>
      </c>
      <c r="J3370" s="545" t="s">
        <v>13296</v>
      </c>
      <c r="K3370" s="545" t="s">
        <v>16778</v>
      </c>
      <c r="L3370" s="545"/>
      <c r="M3370" s="548" t="s">
        <v>13868</v>
      </c>
      <c r="N3370" s="545" t="s">
        <v>13413</v>
      </c>
      <c r="O3370" s="545"/>
      <c r="P3370" s="549">
        <v>13299</v>
      </c>
      <c r="Q3370" s="549">
        <v>2</v>
      </c>
      <c r="R3370" s="549">
        <v>131</v>
      </c>
      <c r="S3370" s="548">
        <v>2218</v>
      </c>
      <c r="T3370" s="548"/>
      <c r="U3370" s="99"/>
    </row>
    <row r="3371" spans="1:21" ht="19.5" customHeight="1">
      <c r="A3371" s="545">
        <v>10794</v>
      </c>
      <c r="B3371" s="545" t="s">
        <v>12924</v>
      </c>
      <c r="C3371" s="545" t="s">
        <v>216</v>
      </c>
      <c r="D3371" s="546">
        <v>44900</v>
      </c>
      <c r="E3371" s="171" t="str">
        <f t="shared" si="52"/>
        <v>2022</v>
      </c>
      <c r="F3371" s="547">
        <v>8963194</v>
      </c>
      <c r="G3371" s="548">
        <v>0.19</v>
      </c>
      <c r="H3371" s="547">
        <v>7532095.7999999998</v>
      </c>
      <c r="I3371" s="545" t="s">
        <v>12686</v>
      </c>
      <c r="J3371" s="545" t="s">
        <v>13296</v>
      </c>
      <c r="K3371" s="545" t="s">
        <v>16779</v>
      </c>
      <c r="L3371" s="545"/>
      <c r="M3371" s="548" t="s">
        <v>13868</v>
      </c>
      <c r="N3371" s="545" t="s">
        <v>13413</v>
      </c>
      <c r="O3371" s="545"/>
      <c r="P3371" s="549">
        <v>13300</v>
      </c>
      <c r="Q3371" s="549">
        <v>2</v>
      </c>
      <c r="R3371" s="549">
        <v>131</v>
      </c>
      <c r="S3371" s="548">
        <v>2218</v>
      </c>
      <c r="T3371" s="548"/>
      <c r="U3371" s="99"/>
    </row>
    <row r="3372" spans="1:21" ht="19.5" customHeight="1">
      <c r="A3372" s="545">
        <v>10795</v>
      </c>
      <c r="B3372" s="545" t="s">
        <v>12926</v>
      </c>
      <c r="C3372" s="545" t="s">
        <v>216</v>
      </c>
      <c r="D3372" s="546">
        <v>44902</v>
      </c>
      <c r="E3372" s="171" t="str">
        <f t="shared" si="52"/>
        <v>2022</v>
      </c>
      <c r="F3372" s="547">
        <v>8049412.0099999998</v>
      </c>
      <c r="G3372" s="548">
        <v>0.19</v>
      </c>
      <c r="H3372" s="547">
        <v>6764211.7699999996</v>
      </c>
      <c r="I3372" s="545" t="s">
        <v>12686</v>
      </c>
      <c r="J3372" s="545" t="s">
        <v>13296</v>
      </c>
      <c r="K3372" s="545" t="s">
        <v>16780</v>
      </c>
      <c r="L3372" s="545"/>
      <c r="M3372" s="548" t="s">
        <v>13868</v>
      </c>
      <c r="N3372" s="545" t="s">
        <v>13413</v>
      </c>
      <c r="O3372" s="545"/>
      <c r="P3372" s="549">
        <v>13301</v>
      </c>
      <c r="Q3372" s="549">
        <v>2</v>
      </c>
      <c r="R3372" s="549">
        <v>131</v>
      </c>
      <c r="S3372" s="548">
        <v>2218</v>
      </c>
      <c r="T3372" s="548"/>
      <c r="U3372" s="99"/>
    </row>
    <row r="3373" spans="1:21" ht="19.5" customHeight="1">
      <c r="A3373" s="545">
        <v>10796</v>
      </c>
      <c r="B3373" s="545" t="s">
        <v>12927</v>
      </c>
      <c r="C3373" s="545" t="s">
        <v>216</v>
      </c>
      <c r="D3373" s="546">
        <v>44902</v>
      </c>
      <c r="E3373" s="171" t="str">
        <f t="shared" si="52"/>
        <v>2022</v>
      </c>
      <c r="F3373" s="547">
        <v>8101391</v>
      </c>
      <c r="G3373" s="548">
        <v>0.19</v>
      </c>
      <c r="H3373" s="547">
        <v>6807891.5999999996</v>
      </c>
      <c r="I3373" s="545" t="s">
        <v>12686</v>
      </c>
      <c r="J3373" s="545" t="s">
        <v>13296</v>
      </c>
      <c r="K3373" s="545" t="s">
        <v>16780</v>
      </c>
      <c r="L3373" s="545"/>
      <c r="M3373" s="548" t="s">
        <v>13868</v>
      </c>
      <c r="N3373" s="545" t="s">
        <v>13413</v>
      </c>
      <c r="O3373" s="545"/>
      <c r="P3373" s="549">
        <v>13302</v>
      </c>
      <c r="Q3373" s="549">
        <v>2</v>
      </c>
      <c r="R3373" s="549">
        <v>131</v>
      </c>
      <c r="S3373" s="548">
        <v>2218</v>
      </c>
      <c r="T3373" s="548"/>
      <c r="U3373" s="99"/>
    </row>
    <row r="3374" spans="1:21" ht="19.5" customHeight="1">
      <c r="A3374" s="545">
        <v>10797</v>
      </c>
      <c r="B3374" s="545" t="s">
        <v>12928</v>
      </c>
      <c r="C3374" s="545" t="s">
        <v>216</v>
      </c>
      <c r="D3374" s="546">
        <v>44902</v>
      </c>
      <c r="E3374" s="171" t="str">
        <f t="shared" si="52"/>
        <v>2022</v>
      </c>
      <c r="F3374" s="547">
        <v>6953146</v>
      </c>
      <c r="G3374" s="548">
        <v>0.19</v>
      </c>
      <c r="H3374" s="547">
        <v>5842979.8300000001</v>
      </c>
      <c r="I3374" s="545" t="s">
        <v>12686</v>
      </c>
      <c r="J3374" s="545" t="s">
        <v>13296</v>
      </c>
      <c r="K3374" s="545" t="s">
        <v>16780</v>
      </c>
      <c r="L3374" s="545"/>
      <c r="M3374" s="548" t="s">
        <v>13868</v>
      </c>
      <c r="N3374" s="545" t="s">
        <v>13413</v>
      </c>
      <c r="O3374" s="545"/>
      <c r="P3374" s="549">
        <v>13303</v>
      </c>
      <c r="Q3374" s="549">
        <v>2</v>
      </c>
      <c r="R3374" s="549">
        <v>131</v>
      </c>
      <c r="S3374" s="548">
        <v>2218</v>
      </c>
      <c r="T3374" s="548"/>
      <c r="U3374" s="99"/>
    </row>
    <row r="3375" spans="1:21" ht="19.5" customHeight="1">
      <c r="A3375" s="545">
        <v>10798</v>
      </c>
      <c r="B3375" s="545" t="s">
        <v>12929</v>
      </c>
      <c r="C3375" s="545" t="s">
        <v>216</v>
      </c>
      <c r="D3375" s="546">
        <v>44902</v>
      </c>
      <c r="E3375" s="171" t="str">
        <f t="shared" si="52"/>
        <v>2022</v>
      </c>
      <c r="F3375" s="547">
        <v>6994668</v>
      </c>
      <c r="G3375" s="548">
        <v>0.19</v>
      </c>
      <c r="H3375" s="547">
        <v>5877872.2699999996</v>
      </c>
      <c r="I3375" s="545" t="s">
        <v>12686</v>
      </c>
      <c r="J3375" s="545" t="s">
        <v>13296</v>
      </c>
      <c r="K3375" s="545" t="s">
        <v>16780</v>
      </c>
      <c r="L3375" s="545"/>
      <c r="M3375" s="548" t="s">
        <v>13868</v>
      </c>
      <c r="N3375" s="545" t="s">
        <v>13413</v>
      </c>
      <c r="O3375" s="545"/>
      <c r="P3375" s="549">
        <v>13305</v>
      </c>
      <c r="Q3375" s="549">
        <v>2</v>
      </c>
      <c r="R3375" s="549">
        <v>131</v>
      </c>
      <c r="S3375" s="548">
        <v>2218</v>
      </c>
      <c r="T3375" s="548"/>
      <c r="U3375" s="99"/>
    </row>
    <row r="3376" spans="1:21" ht="19.5" customHeight="1">
      <c r="A3376" s="545">
        <v>10799</v>
      </c>
      <c r="B3376" s="545" t="s">
        <v>12930</v>
      </c>
      <c r="C3376" s="545" t="s">
        <v>216</v>
      </c>
      <c r="D3376" s="546">
        <v>44902</v>
      </c>
      <c r="E3376" s="171" t="str">
        <f t="shared" si="52"/>
        <v>2022</v>
      </c>
      <c r="F3376" s="547">
        <v>5932002</v>
      </c>
      <c r="G3376" s="548">
        <v>0.19</v>
      </c>
      <c r="H3376" s="547">
        <v>4984875.63</v>
      </c>
      <c r="I3376" s="545" t="s">
        <v>12686</v>
      </c>
      <c r="J3376" s="545" t="s">
        <v>13296</v>
      </c>
      <c r="K3376" s="545" t="s">
        <v>16780</v>
      </c>
      <c r="L3376" s="545"/>
      <c r="M3376" s="548" t="s">
        <v>13868</v>
      </c>
      <c r="N3376" s="545" t="s">
        <v>13413</v>
      </c>
      <c r="O3376" s="545"/>
      <c r="P3376" s="549">
        <v>13306</v>
      </c>
      <c r="Q3376" s="549">
        <v>2</v>
      </c>
      <c r="R3376" s="549">
        <v>131</v>
      </c>
      <c r="S3376" s="548">
        <v>2218</v>
      </c>
      <c r="T3376" s="548"/>
      <c r="U3376" s="99"/>
    </row>
    <row r="3377" spans="1:21" ht="19.5" customHeight="1">
      <c r="A3377" s="545">
        <v>10800</v>
      </c>
      <c r="B3377" s="545" t="s">
        <v>12930</v>
      </c>
      <c r="C3377" s="545" t="s">
        <v>216</v>
      </c>
      <c r="D3377" s="546">
        <v>44902</v>
      </c>
      <c r="E3377" s="171" t="str">
        <f t="shared" si="52"/>
        <v>2022</v>
      </c>
      <c r="F3377" s="547">
        <v>5932002</v>
      </c>
      <c r="G3377" s="548">
        <v>0.19</v>
      </c>
      <c r="H3377" s="547">
        <v>4984875.63</v>
      </c>
      <c r="I3377" s="545" t="s">
        <v>12686</v>
      </c>
      <c r="J3377" s="545" t="s">
        <v>13296</v>
      </c>
      <c r="K3377" s="545" t="s">
        <v>16780</v>
      </c>
      <c r="L3377" s="545"/>
      <c r="M3377" s="548" t="s">
        <v>13868</v>
      </c>
      <c r="N3377" s="545" t="s">
        <v>13413</v>
      </c>
      <c r="O3377" s="545"/>
      <c r="P3377" s="549">
        <v>13307</v>
      </c>
      <c r="Q3377" s="549">
        <v>2</v>
      </c>
      <c r="R3377" s="549">
        <v>131</v>
      </c>
      <c r="S3377" s="548">
        <v>2218</v>
      </c>
      <c r="T3377" s="548"/>
      <c r="U3377" s="99"/>
    </row>
    <row r="3378" spans="1:21" ht="19.5" customHeight="1">
      <c r="A3378" s="545">
        <v>10801</v>
      </c>
      <c r="B3378" s="545" t="s">
        <v>12931</v>
      </c>
      <c r="C3378" s="545" t="s">
        <v>216</v>
      </c>
      <c r="D3378" s="546">
        <v>44960</v>
      </c>
      <c r="E3378" s="171" t="str">
        <f t="shared" si="52"/>
        <v>2023</v>
      </c>
      <c r="F3378" s="547">
        <v>5982868</v>
      </c>
      <c r="G3378" s="548">
        <v>0.19</v>
      </c>
      <c r="H3378" s="547">
        <v>5027620.17</v>
      </c>
      <c r="I3378" s="545" t="s">
        <v>12686</v>
      </c>
      <c r="J3378" s="545" t="s">
        <v>13298</v>
      </c>
      <c r="K3378" s="545" t="s">
        <v>16781</v>
      </c>
      <c r="L3378" s="545"/>
      <c r="M3378" s="548" t="s">
        <v>13868</v>
      </c>
      <c r="N3378" s="545" t="s">
        <v>13413</v>
      </c>
      <c r="O3378" s="545"/>
      <c r="P3378" s="549">
        <v>13308</v>
      </c>
      <c r="Q3378" s="549">
        <v>2</v>
      </c>
      <c r="R3378" s="549">
        <v>131</v>
      </c>
      <c r="S3378" s="548">
        <v>1012</v>
      </c>
      <c r="T3378" s="548"/>
      <c r="U3378" s="99"/>
    </row>
    <row r="3379" spans="1:21" ht="19.5" customHeight="1">
      <c r="A3379" s="545">
        <v>10802</v>
      </c>
      <c r="B3379" s="545" t="s">
        <v>12932</v>
      </c>
      <c r="C3379" s="545" t="s">
        <v>216</v>
      </c>
      <c r="D3379" s="546">
        <v>44960</v>
      </c>
      <c r="E3379" s="171" t="str">
        <f t="shared" si="52"/>
        <v>2023</v>
      </c>
      <c r="F3379" s="547">
        <v>5978289</v>
      </c>
      <c r="G3379" s="548">
        <v>0.19</v>
      </c>
      <c r="H3379" s="547">
        <v>5023772.2699999996</v>
      </c>
      <c r="I3379" s="545" t="s">
        <v>12686</v>
      </c>
      <c r="J3379" s="545" t="s">
        <v>13298</v>
      </c>
      <c r="K3379" s="545" t="s">
        <v>16781</v>
      </c>
      <c r="L3379" s="545"/>
      <c r="M3379" s="548" t="s">
        <v>13868</v>
      </c>
      <c r="N3379" s="545" t="s">
        <v>13413</v>
      </c>
      <c r="O3379" s="545"/>
      <c r="P3379" s="549">
        <v>13309</v>
      </c>
      <c r="Q3379" s="549">
        <v>2</v>
      </c>
      <c r="R3379" s="549">
        <v>131</v>
      </c>
      <c r="S3379" s="548">
        <v>1012</v>
      </c>
      <c r="T3379" s="548"/>
      <c r="U3379" s="99"/>
    </row>
    <row r="3380" spans="1:21" ht="19.5" customHeight="1">
      <c r="A3380" s="545">
        <v>10803</v>
      </c>
      <c r="B3380" s="545" t="s">
        <v>12933</v>
      </c>
      <c r="C3380" s="545" t="s">
        <v>216</v>
      </c>
      <c r="D3380" s="546">
        <v>44960</v>
      </c>
      <c r="E3380" s="171" t="str">
        <f t="shared" si="52"/>
        <v>2023</v>
      </c>
      <c r="F3380" s="547">
        <v>902855</v>
      </c>
      <c r="G3380" s="548">
        <v>0.19</v>
      </c>
      <c r="H3380" s="547">
        <v>758701.68</v>
      </c>
      <c r="I3380" s="545" t="s">
        <v>12686</v>
      </c>
      <c r="J3380" s="545" t="s">
        <v>13298</v>
      </c>
      <c r="K3380" s="545" t="s">
        <v>16782</v>
      </c>
      <c r="L3380" s="545"/>
      <c r="M3380" s="548" t="s">
        <v>13868</v>
      </c>
      <c r="N3380" s="545" t="s">
        <v>13413</v>
      </c>
      <c r="O3380" s="545"/>
      <c r="P3380" s="549">
        <v>13310</v>
      </c>
      <c r="Q3380" s="549">
        <v>2</v>
      </c>
      <c r="R3380" s="549">
        <v>131</v>
      </c>
      <c r="S3380" s="548">
        <v>1012</v>
      </c>
      <c r="T3380" s="548"/>
      <c r="U3380" s="99"/>
    </row>
    <row r="3381" spans="1:21" ht="19.5" customHeight="1">
      <c r="A3381" s="545">
        <v>10804</v>
      </c>
      <c r="B3381" s="545" t="s">
        <v>12934</v>
      </c>
      <c r="C3381" s="545" t="s">
        <v>216</v>
      </c>
      <c r="D3381" s="546">
        <v>44960</v>
      </c>
      <c r="E3381" s="171" t="str">
        <f t="shared" si="52"/>
        <v>2023</v>
      </c>
      <c r="F3381" s="547">
        <v>906521</v>
      </c>
      <c r="G3381" s="548">
        <v>0.19</v>
      </c>
      <c r="H3381" s="547">
        <v>761782.35</v>
      </c>
      <c r="I3381" s="545" t="s">
        <v>12686</v>
      </c>
      <c r="J3381" s="545" t="s">
        <v>13298</v>
      </c>
      <c r="K3381" s="545" t="s">
        <v>16782</v>
      </c>
      <c r="L3381" s="545"/>
      <c r="M3381" s="548" t="s">
        <v>13868</v>
      </c>
      <c r="N3381" s="545" t="s">
        <v>13413</v>
      </c>
      <c r="O3381" s="545"/>
      <c r="P3381" s="549">
        <v>13311</v>
      </c>
      <c r="Q3381" s="549">
        <v>2</v>
      </c>
      <c r="R3381" s="549">
        <v>131</v>
      </c>
      <c r="S3381" s="548">
        <v>1012</v>
      </c>
      <c r="T3381" s="548"/>
      <c r="U3381" s="99"/>
    </row>
    <row r="3382" spans="1:21" ht="19.5" customHeight="1">
      <c r="A3382" s="545">
        <v>10805</v>
      </c>
      <c r="B3382" s="545" t="s">
        <v>12935</v>
      </c>
      <c r="C3382" s="545" t="s">
        <v>216</v>
      </c>
      <c r="D3382" s="546">
        <v>44960</v>
      </c>
      <c r="E3382" s="171" t="str">
        <f t="shared" si="52"/>
        <v>2023</v>
      </c>
      <c r="F3382" s="547">
        <v>914138</v>
      </c>
      <c r="G3382" s="548">
        <v>0.19</v>
      </c>
      <c r="H3382" s="547">
        <v>768183.19</v>
      </c>
      <c r="I3382" s="545" t="s">
        <v>12686</v>
      </c>
      <c r="J3382" s="545" t="s">
        <v>13298</v>
      </c>
      <c r="K3382" s="545" t="s">
        <v>16783</v>
      </c>
      <c r="L3382" s="545"/>
      <c r="M3382" s="548" t="s">
        <v>13868</v>
      </c>
      <c r="N3382" s="545" t="s">
        <v>13413</v>
      </c>
      <c r="O3382" s="545"/>
      <c r="P3382" s="549">
        <v>13312</v>
      </c>
      <c r="Q3382" s="549">
        <v>2</v>
      </c>
      <c r="R3382" s="549">
        <v>131</v>
      </c>
      <c r="S3382" s="548">
        <v>1012</v>
      </c>
      <c r="T3382" s="548"/>
      <c r="U3382" s="99"/>
    </row>
    <row r="3383" spans="1:21" ht="19.5" customHeight="1">
      <c r="A3383" s="545">
        <v>10806</v>
      </c>
      <c r="B3383" s="545" t="s">
        <v>12936</v>
      </c>
      <c r="C3383" s="545" t="s">
        <v>216</v>
      </c>
      <c r="D3383" s="546">
        <v>44960</v>
      </c>
      <c r="E3383" s="171" t="str">
        <f t="shared" si="52"/>
        <v>2023</v>
      </c>
      <c r="F3383" s="547">
        <v>932409.01</v>
      </c>
      <c r="G3383" s="548">
        <v>0.19</v>
      </c>
      <c r="H3383" s="547">
        <v>783536.98</v>
      </c>
      <c r="I3383" s="545" t="s">
        <v>12686</v>
      </c>
      <c r="J3383" s="545" t="s">
        <v>13298</v>
      </c>
      <c r="K3383" s="545" t="s">
        <v>16782</v>
      </c>
      <c r="L3383" s="545"/>
      <c r="M3383" s="548" t="s">
        <v>13868</v>
      </c>
      <c r="N3383" s="545" t="s">
        <v>13413</v>
      </c>
      <c r="O3383" s="545"/>
      <c r="P3383" s="549">
        <v>13313</v>
      </c>
      <c r="Q3383" s="549">
        <v>2</v>
      </c>
      <c r="R3383" s="549">
        <v>131</v>
      </c>
      <c r="S3383" s="548">
        <v>1012</v>
      </c>
      <c r="T3383" s="548"/>
      <c r="U3383" s="99"/>
    </row>
    <row r="3384" spans="1:21" ht="19.5" customHeight="1">
      <c r="A3384" s="545">
        <v>10807</v>
      </c>
      <c r="B3384" s="545" t="s">
        <v>12937</v>
      </c>
      <c r="C3384" s="545" t="s">
        <v>216</v>
      </c>
      <c r="D3384" s="546">
        <v>44960</v>
      </c>
      <c r="E3384" s="171" t="str">
        <f t="shared" si="52"/>
        <v>2023</v>
      </c>
      <c r="F3384" s="547">
        <v>935101</v>
      </c>
      <c r="G3384" s="548">
        <v>0.19</v>
      </c>
      <c r="H3384" s="547">
        <v>785799.16</v>
      </c>
      <c r="I3384" s="545" t="s">
        <v>12686</v>
      </c>
      <c r="J3384" s="545" t="s">
        <v>13298</v>
      </c>
      <c r="K3384" s="545" t="s">
        <v>16782</v>
      </c>
      <c r="L3384" s="545"/>
      <c r="M3384" s="548" t="s">
        <v>13868</v>
      </c>
      <c r="N3384" s="545" t="s">
        <v>13413</v>
      </c>
      <c r="O3384" s="545"/>
      <c r="P3384" s="549">
        <v>13314</v>
      </c>
      <c r="Q3384" s="549">
        <v>2</v>
      </c>
      <c r="R3384" s="549">
        <v>131</v>
      </c>
      <c r="S3384" s="548">
        <v>1012</v>
      </c>
      <c r="T3384" s="548"/>
      <c r="U3384" s="99"/>
    </row>
    <row r="3385" spans="1:21" ht="19.5" customHeight="1">
      <c r="A3385" s="545">
        <v>10808</v>
      </c>
      <c r="B3385" s="545" t="s">
        <v>12938</v>
      </c>
      <c r="C3385" s="545" t="s">
        <v>216</v>
      </c>
      <c r="D3385" s="546">
        <v>44960</v>
      </c>
      <c r="E3385" s="171" t="str">
        <f t="shared" si="52"/>
        <v>2023</v>
      </c>
      <c r="F3385" s="547">
        <v>1174142</v>
      </c>
      <c r="G3385" s="548">
        <v>0.19</v>
      </c>
      <c r="H3385" s="547">
        <v>986673.95</v>
      </c>
      <c r="I3385" s="545" t="s">
        <v>12686</v>
      </c>
      <c r="J3385" s="545" t="s">
        <v>13298</v>
      </c>
      <c r="K3385" s="545" t="s">
        <v>16782</v>
      </c>
      <c r="L3385" s="545"/>
      <c r="M3385" s="548" t="s">
        <v>13868</v>
      </c>
      <c r="N3385" s="545" t="s">
        <v>13413</v>
      </c>
      <c r="O3385" s="545"/>
      <c r="P3385" s="549">
        <v>13315</v>
      </c>
      <c r="Q3385" s="549">
        <v>2</v>
      </c>
      <c r="R3385" s="549">
        <v>131</v>
      </c>
      <c r="S3385" s="548">
        <v>1012</v>
      </c>
      <c r="T3385" s="548"/>
      <c r="U3385" s="99"/>
    </row>
    <row r="3386" spans="1:21" ht="19.5" customHeight="1">
      <c r="A3386" s="545">
        <v>10809</v>
      </c>
      <c r="B3386" s="545" t="s">
        <v>12939</v>
      </c>
      <c r="C3386" s="545" t="s">
        <v>216</v>
      </c>
      <c r="D3386" s="546">
        <v>44991</v>
      </c>
      <c r="E3386" s="171" t="str">
        <f t="shared" si="52"/>
        <v>2023</v>
      </c>
      <c r="F3386" s="547">
        <v>1179784</v>
      </c>
      <c r="G3386" s="548">
        <v>0.19</v>
      </c>
      <c r="H3386" s="547">
        <v>991415.13</v>
      </c>
      <c r="I3386" s="545" t="s">
        <v>12686</v>
      </c>
      <c r="J3386" s="545" t="s">
        <v>13298</v>
      </c>
      <c r="K3386" s="545" t="s">
        <v>16782</v>
      </c>
      <c r="L3386" s="545"/>
      <c r="M3386" s="548" t="s">
        <v>13868</v>
      </c>
      <c r="N3386" s="545" t="s">
        <v>13413</v>
      </c>
      <c r="O3386" s="545"/>
      <c r="P3386" s="549">
        <v>13317</v>
      </c>
      <c r="Q3386" s="549">
        <v>2</v>
      </c>
      <c r="R3386" s="549">
        <v>131</v>
      </c>
      <c r="S3386" s="548">
        <v>1012</v>
      </c>
      <c r="T3386" s="548"/>
      <c r="U3386" s="99"/>
    </row>
    <row r="3387" spans="1:21" ht="19.5" customHeight="1">
      <c r="A3387" s="545">
        <v>10810</v>
      </c>
      <c r="B3387" s="545" t="s">
        <v>12940</v>
      </c>
      <c r="C3387" s="545" t="s">
        <v>216</v>
      </c>
      <c r="D3387" s="546">
        <v>44991</v>
      </c>
      <c r="E3387" s="171" t="str">
        <f t="shared" si="52"/>
        <v>2023</v>
      </c>
      <c r="F3387" s="547">
        <v>1192442</v>
      </c>
      <c r="G3387" s="548">
        <v>0.19</v>
      </c>
      <c r="H3387" s="547">
        <v>1002052.1</v>
      </c>
      <c r="I3387" s="545" t="s">
        <v>12686</v>
      </c>
      <c r="J3387" s="545" t="s">
        <v>13298</v>
      </c>
      <c r="K3387" s="545" t="s">
        <v>16782</v>
      </c>
      <c r="L3387" s="545"/>
      <c r="M3387" s="548" t="s">
        <v>13868</v>
      </c>
      <c r="N3387" s="545" t="s">
        <v>13413</v>
      </c>
      <c r="O3387" s="545"/>
      <c r="P3387" s="549">
        <v>13318</v>
      </c>
      <c r="Q3387" s="549">
        <v>2</v>
      </c>
      <c r="R3387" s="549">
        <v>131</v>
      </c>
      <c r="S3387" s="548">
        <v>1012</v>
      </c>
      <c r="T3387" s="548"/>
      <c r="U3387" s="99"/>
    </row>
    <row r="3388" spans="1:21" ht="19.5" customHeight="1">
      <c r="A3388" s="545">
        <v>10811</v>
      </c>
      <c r="B3388" s="545" t="s">
        <v>12941</v>
      </c>
      <c r="C3388" s="545" t="s">
        <v>216</v>
      </c>
      <c r="D3388" s="546">
        <v>44991</v>
      </c>
      <c r="E3388" s="171" t="str">
        <f t="shared" si="52"/>
        <v>2023</v>
      </c>
      <c r="F3388" s="547">
        <v>1197998</v>
      </c>
      <c r="G3388" s="548">
        <v>0.19</v>
      </c>
      <c r="H3388" s="547">
        <v>1006721.01</v>
      </c>
      <c r="I3388" s="545" t="s">
        <v>12686</v>
      </c>
      <c r="J3388" s="545" t="s">
        <v>13298</v>
      </c>
      <c r="K3388" s="545" t="s">
        <v>16782</v>
      </c>
      <c r="L3388" s="545"/>
      <c r="M3388" s="548" t="s">
        <v>13868</v>
      </c>
      <c r="N3388" s="545" t="s">
        <v>13413</v>
      </c>
      <c r="O3388" s="545"/>
      <c r="P3388" s="549">
        <v>13319</v>
      </c>
      <c r="Q3388" s="549">
        <v>2</v>
      </c>
      <c r="R3388" s="549">
        <v>131</v>
      </c>
      <c r="S3388" s="548">
        <v>1012</v>
      </c>
      <c r="T3388" s="548"/>
      <c r="U3388" s="99"/>
    </row>
    <row r="3389" spans="1:21" ht="19.5" customHeight="1">
      <c r="A3389" s="545">
        <v>10812</v>
      </c>
      <c r="B3389" s="545" t="s">
        <v>12942</v>
      </c>
      <c r="C3389" s="545" t="s">
        <v>216</v>
      </c>
      <c r="D3389" s="546">
        <v>44991</v>
      </c>
      <c r="E3389" s="171" t="str">
        <f t="shared" si="52"/>
        <v>2023</v>
      </c>
      <c r="F3389" s="547">
        <v>1295453</v>
      </c>
      <c r="G3389" s="548">
        <v>0.19</v>
      </c>
      <c r="H3389" s="547">
        <v>1088615.97</v>
      </c>
      <c r="I3389" s="545" t="s">
        <v>12686</v>
      </c>
      <c r="J3389" s="545" t="s">
        <v>13298</v>
      </c>
      <c r="K3389" s="545" t="s">
        <v>16782</v>
      </c>
      <c r="L3389" s="545"/>
      <c r="M3389" s="548" t="s">
        <v>13868</v>
      </c>
      <c r="N3389" s="545" t="s">
        <v>13413</v>
      </c>
      <c r="O3389" s="545"/>
      <c r="P3389" s="549">
        <v>13320</v>
      </c>
      <c r="Q3389" s="549">
        <v>2</v>
      </c>
      <c r="R3389" s="549">
        <v>131</v>
      </c>
      <c r="S3389" s="548">
        <v>1012</v>
      </c>
      <c r="T3389" s="548"/>
      <c r="U3389" s="99"/>
    </row>
    <row r="3390" spans="1:21" ht="19.5" customHeight="1">
      <c r="A3390" s="545">
        <v>10813</v>
      </c>
      <c r="B3390" s="545" t="s">
        <v>12943</v>
      </c>
      <c r="C3390" s="545" t="s">
        <v>216</v>
      </c>
      <c r="D3390" s="546">
        <v>44991</v>
      </c>
      <c r="E3390" s="171" t="str">
        <f t="shared" si="52"/>
        <v>2023</v>
      </c>
      <c r="F3390" s="547">
        <v>1300851</v>
      </c>
      <c r="G3390" s="548">
        <v>0.19</v>
      </c>
      <c r="H3390" s="547">
        <v>1093152.1000000001</v>
      </c>
      <c r="I3390" s="545" t="s">
        <v>12686</v>
      </c>
      <c r="J3390" s="545" t="s">
        <v>13298</v>
      </c>
      <c r="K3390" s="545" t="s">
        <v>16782</v>
      </c>
      <c r="L3390" s="545"/>
      <c r="M3390" s="548" t="s">
        <v>13868</v>
      </c>
      <c r="N3390" s="545" t="s">
        <v>13413</v>
      </c>
      <c r="O3390" s="545"/>
      <c r="P3390" s="549">
        <v>13321</v>
      </c>
      <c r="Q3390" s="549">
        <v>2</v>
      </c>
      <c r="R3390" s="549">
        <v>131</v>
      </c>
      <c r="S3390" s="548">
        <v>1012</v>
      </c>
      <c r="T3390" s="548"/>
      <c r="U3390" s="99"/>
    </row>
    <row r="3391" spans="1:21" ht="19.5" customHeight="1">
      <c r="A3391" s="545">
        <v>10814</v>
      </c>
      <c r="B3391" s="545" t="s">
        <v>12944</v>
      </c>
      <c r="C3391" s="545" t="s">
        <v>216</v>
      </c>
      <c r="D3391" s="546">
        <v>44991</v>
      </c>
      <c r="E3391" s="171" t="str">
        <f t="shared" si="52"/>
        <v>2023</v>
      </c>
      <c r="F3391" s="547">
        <v>2831350.01</v>
      </c>
      <c r="G3391" s="548">
        <v>0.19</v>
      </c>
      <c r="H3391" s="547">
        <v>2379285.7200000002</v>
      </c>
      <c r="I3391" s="545" t="s">
        <v>12686</v>
      </c>
      <c r="J3391" s="545" t="s">
        <v>13298</v>
      </c>
      <c r="K3391" s="545" t="s">
        <v>16782</v>
      </c>
      <c r="L3391" s="545"/>
      <c r="M3391" s="548" t="s">
        <v>13868</v>
      </c>
      <c r="N3391" s="545" t="s">
        <v>13413</v>
      </c>
      <c r="O3391" s="545"/>
      <c r="P3391" s="549">
        <v>13322</v>
      </c>
      <c r="Q3391" s="549">
        <v>2</v>
      </c>
      <c r="R3391" s="549">
        <v>131</v>
      </c>
      <c r="S3391" s="548">
        <v>1012</v>
      </c>
      <c r="T3391" s="548"/>
      <c r="U3391" s="99"/>
    </row>
    <row r="3392" spans="1:21" ht="19.5" customHeight="1">
      <c r="A3392" s="545">
        <v>10815</v>
      </c>
      <c r="B3392" s="545" t="s">
        <v>12944</v>
      </c>
      <c r="C3392" s="545" t="s">
        <v>216</v>
      </c>
      <c r="D3392" s="546">
        <v>44991</v>
      </c>
      <c r="E3392" s="171" t="str">
        <f t="shared" si="52"/>
        <v>2023</v>
      </c>
      <c r="F3392" s="547">
        <v>2832281</v>
      </c>
      <c r="G3392" s="548">
        <v>0.19</v>
      </c>
      <c r="H3392" s="547">
        <v>2380068.0699999998</v>
      </c>
      <c r="I3392" s="545" t="s">
        <v>12686</v>
      </c>
      <c r="J3392" s="545" t="s">
        <v>13298</v>
      </c>
      <c r="K3392" s="545" t="s">
        <v>16782</v>
      </c>
      <c r="L3392" s="545"/>
      <c r="M3392" s="548" t="s">
        <v>13868</v>
      </c>
      <c r="N3392" s="545" t="s">
        <v>13413</v>
      </c>
      <c r="O3392" s="545"/>
      <c r="P3392" s="549">
        <v>13323</v>
      </c>
      <c r="Q3392" s="549">
        <v>2</v>
      </c>
      <c r="R3392" s="549">
        <v>131</v>
      </c>
      <c r="S3392" s="548">
        <v>1012</v>
      </c>
      <c r="T3392" s="548"/>
      <c r="U3392" s="99"/>
    </row>
    <row r="3393" spans="1:21" ht="19.5" customHeight="1">
      <c r="A3393" s="545">
        <v>10816</v>
      </c>
      <c r="B3393" s="545" t="s">
        <v>12945</v>
      </c>
      <c r="C3393" s="545" t="s">
        <v>216</v>
      </c>
      <c r="D3393" s="546">
        <v>44991</v>
      </c>
      <c r="E3393" s="171" t="str">
        <f t="shared" si="52"/>
        <v>2023</v>
      </c>
      <c r="F3393" s="547">
        <v>2882598</v>
      </c>
      <c r="G3393" s="548">
        <v>0.19</v>
      </c>
      <c r="H3393" s="547">
        <v>2422351.2599999998</v>
      </c>
      <c r="I3393" s="545" t="s">
        <v>12686</v>
      </c>
      <c r="J3393" s="545" t="s">
        <v>13298</v>
      </c>
      <c r="K3393" s="545" t="s">
        <v>16782</v>
      </c>
      <c r="L3393" s="545"/>
      <c r="M3393" s="548" t="s">
        <v>13868</v>
      </c>
      <c r="N3393" s="545" t="s">
        <v>13413</v>
      </c>
      <c r="O3393" s="545"/>
      <c r="P3393" s="549">
        <v>13324</v>
      </c>
      <c r="Q3393" s="549">
        <v>2</v>
      </c>
      <c r="R3393" s="549">
        <v>131</v>
      </c>
      <c r="S3393" s="548">
        <v>1012</v>
      </c>
      <c r="T3393" s="548"/>
      <c r="U3393" s="99"/>
    </row>
    <row r="3394" spans="1:21" ht="19.5" customHeight="1">
      <c r="A3394" s="545">
        <v>10817</v>
      </c>
      <c r="B3394" s="545" t="s">
        <v>12946</v>
      </c>
      <c r="C3394" s="545" t="s">
        <v>216</v>
      </c>
      <c r="D3394" s="546">
        <v>44991</v>
      </c>
      <c r="E3394" s="171" t="str">
        <f t="shared" si="52"/>
        <v>2023</v>
      </c>
      <c r="F3394" s="547">
        <v>127720</v>
      </c>
      <c r="G3394" s="548">
        <v>0.19</v>
      </c>
      <c r="H3394" s="547">
        <v>107327.73</v>
      </c>
      <c r="I3394" s="545" t="s">
        <v>12686</v>
      </c>
      <c r="J3394" s="545" t="s">
        <v>13298</v>
      </c>
      <c r="K3394" s="545" t="s">
        <v>16784</v>
      </c>
      <c r="L3394" s="545"/>
      <c r="M3394" s="548" t="s">
        <v>13868</v>
      </c>
      <c r="N3394" s="545" t="s">
        <v>13413</v>
      </c>
      <c r="O3394" s="545"/>
      <c r="P3394" s="549">
        <v>13325</v>
      </c>
      <c r="Q3394" s="549">
        <v>2</v>
      </c>
      <c r="R3394" s="549">
        <v>131</v>
      </c>
      <c r="S3394" s="548">
        <v>1012</v>
      </c>
      <c r="T3394" s="548"/>
      <c r="U3394" s="99"/>
    </row>
    <row r="3395" spans="1:21" ht="19.5" customHeight="1">
      <c r="A3395" s="545">
        <v>10818</v>
      </c>
      <c r="B3395" s="545" t="s">
        <v>12947</v>
      </c>
      <c r="C3395" s="545" t="s">
        <v>216</v>
      </c>
      <c r="D3395" s="546">
        <v>44991</v>
      </c>
      <c r="E3395" s="171" t="str">
        <f t="shared" si="52"/>
        <v>2023</v>
      </c>
      <c r="F3395" s="547">
        <v>202286.01</v>
      </c>
      <c r="G3395" s="548">
        <v>0.19</v>
      </c>
      <c r="H3395" s="547">
        <v>169988.24</v>
      </c>
      <c r="I3395" s="545" t="s">
        <v>12686</v>
      </c>
      <c r="J3395" s="545" t="s">
        <v>13298</v>
      </c>
      <c r="K3395" s="545" t="s">
        <v>16784</v>
      </c>
      <c r="L3395" s="545"/>
      <c r="M3395" s="548" t="s">
        <v>13868</v>
      </c>
      <c r="N3395" s="545" t="s">
        <v>13413</v>
      </c>
      <c r="O3395" s="545"/>
      <c r="P3395" s="549">
        <v>13326</v>
      </c>
      <c r="Q3395" s="549">
        <v>2</v>
      </c>
      <c r="R3395" s="549">
        <v>131</v>
      </c>
      <c r="S3395" s="548">
        <v>1012</v>
      </c>
      <c r="T3395" s="548"/>
      <c r="U3395" s="99"/>
    </row>
    <row r="3396" spans="1:21" ht="19.5" customHeight="1">
      <c r="A3396" s="545">
        <v>10819</v>
      </c>
      <c r="B3396" s="545" t="s">
        <v>12948</v>
      </c>
      <c r="C3396" s="545" t="s">
        <v>216</v>
      </c>
      <c r="D3396" s="546">
        <v>44991</v>
      </c>
      <c r="E3396" s="171" t="str">
        <f t="shared" ref="E3396:E3459" si="53">TEXT(D3396,"YYYY")</f>
        <v>2023</v>
      </c>
      <c r="F3396" s="547">
        <v>290279</v>
      </c>
      <c r="G3396" s="548">
        <v>0.19</v>
      </c>
      <c r="H3396" s="547">
        <v>243931.93</v>
      </c>
      <c r="I3396" s="545" t="s">
        <v>12686</v>
      </c>
      <c r="J3396" s="545" t="s">
        <v>13298</v>
      </c>
      <c r="K3396" s="545" t="s">
        <v>16784</v>
      </c>
      <c r="L3396" s="545"/>
      <c r="M3396" s="548" t="s">
        <v>13868</v>
      </c>
      <c r="N3396" s="545" t="s">
        <v>13413</v>
      </c>
      <c r="O3396" s="545"/>
      <c r="P3396" s="549">
        <v>13327</v>
      </c>
      <c r="Q3396" s="549">
        <v>2</v>
      </c>
      <c r="R3396" s="549">
        <v>131</v>
      </c>
      <c r="S3396" s="548">
        <v>1012</v>
      </c>
      <c r="T3396" s="548"/>
      <c r="U3396" s="99"/>
    </row>
    <row r="3397" spans="1:21" ht="19.5" customHeight="1">
      <c r="A3397" s="545">
        <v>10820</v>
      </c>
      <c r="B3397" s="545" t="s">
        <v>12949</v>
      </c>
      <c r="C3397" s="545" t="s">
        <v>216</v>
      </c>
      <c r="D3397" s="546">
        <v>44991</v>
      </c>
      <c r="E3397" s="171" t="str">
        <f t="shared" si="53"/>
        <v>2023</v>
      </c>
      <c r="F3397" s="547">
        <v>882161.01</v>
      </c>
      <c r="G3397" s="548">
        <v>0.19</v>
      </c>
      <c r="H3397" s="547">
        <v>741311.77</v>
      </c>
      <c r="I3397" s="545" t="s">
        <v>12686</v>
      </c>
      <c r="J3397" s="545" t="s">
        <v>13298</v>
      </c>
      <c r="K3397" s="545" t="s">
        <v>16784</v>
      </c>
      <c r="L3397" s="545"/>
      <c r="M3397" s="548" t="s">
        <v>13868</v>
      </c>
      <c r="N3397" s="545" t="s">
        <v>13413</v>
      </c>
      <c r="O3397" s="545"/>
      <c r="P3397" s="549">
        <v>13328</v>
      </c>
      <c r="Q3397" s="549">
        <v>2</v>
      </c>
      <c r="R3397" s="549">
        <v>131</v>
      </c>
      <c r="S3397" s="548">
        <v>1012</v>
      </c>
      <c r="T3397" s="548"/>
      <c r="U3397" s="99"/>
    </row>
    <row r="3398" spans="1:21" ht="19.5" customHeight="1">
      <c r="A3398" s="545">
        <v>10821</v>
      </c>
      <c r="B3398" s="545" t="s">
        <v>12950</v>
      </c>
      <c r="C3398" s="545" t="s">
        <v>216</v>
      </c>
      <c r="D3398" s="546">
        <v>44991</v>
      </c>
      <c r="E3398" s="171" t="str">
        <f t="shared" si="53"/>
        <v>2023</v>
      </c>
      <c r="F3398" s="547">
        <v>1180918</v>
      </c>
      <c r="G3398" s="548">
        <v>0.19</v>
      </c>
      <c r="H3398" s="547">
        <v>992368.07</v>
      </c>
      <c r="I3398" s="545" t="s">
        <v>12686</v>
      </c>
      <c r="J3398" s="545" t="s">
        <v>13298</v>
      </c>
      <c r="K3398" s="545" t="s">
        <v>16784</v>
      </c>
      <c r="L3398" s="545"/>
      <c r="M3398" s="548" t="s">
        <v>13868</v>
      </c>
      <c r="N3398" s="545" t="s">
        <v>13413</v>
      </c>
      <c r="O3398" s="545"/>
      <c r="P3398" s="549">
        <v>13329</v>
      </c>
      <c r="Q3398" s="549">
        <v>2</v>
      </c>
      <c r="R3398" s="549">
        <v>131</v>
      </c>
      <c r="S3398" s="548">
        <v>1012</v>
      </c>
      <c r="T3398" s="548"/>
      <c r="U3398" s="99"/>
    </row>
    <row r="3399" spans="1:21" ht="19.5" customHeight="1">
      <c r="A3399" s="545">
        <v>10822</v>
      </c>
      <c r="B3399" s="545" t="s">
        <v>12951</v>
      </c>
      <c r="C3399" s="545" t="s">
        <v>216</v>
      </c>
      <c r="D3399" s="546">
        <v>44991</v>
      </c>
      <c r="E3399" s="171" t="str">
        <f t="shared" si="53"/>
        <v>2023</v>
      </c>
      <c r="F3399" s="547">
        <v>31947</v>
      </c>
      <c r="G3399" s="548">
        <v>0.19</v>
      </c>
      <c r="H3399" s="547">
        <v>26846.22</v>
      </c>
      <c r="I3399" s="545" t="s">
        <v>12686</v>
      </c>
      <c r="J3399" s="545" t="s">
        <v>13298</v>
      </c>
      <c r="K3399" s="545" t="s">
        <v>16785</v>
      </c>
      <c r="L3399" s="545"/>
      <c r="M3399" s="548" t="s">
        <v>13868</v>
      </c>
      <c r="N3399" s="545" t="s">
        <v>13413</v>
      </c>
      <c r="O3399" s="545"/>
      <c r="P3399" s="549">
        <v>13330</v>
      </c>
      <c r="Q3399" s="549">
        <v>2</v>
      </c>
      <c r="R3399" s="549">
        <v>131</v>
      </c>
      <c r="S3399" s="548">
        <v>1012</v>
      </c>
      <c r="T3399" s="548"/>
      <c r="U3399" s="99"/>
    </row>
    <row r="3400" spans="1:21" ht="19.5" customHeight="1">
      <c r="A3400" s="545">
        <v>10823</v>
      </c>
      <c r="B3400" s="545" t="s">
        <v>12952</v>
      </c>
      <c r="C3400" s="545" t="s">
        <v>216</v>
      </c>
      <c r="D3400" s="546">
        <v>44991</v>
      </c>
      <c r="E3400" s="171" t="str">
        <f t="shared" si="53"/>
        <v>2023</v>
      </c>
      <c r="F3400" s="547">
        <v>48263</v>
      </c>
      <c r="G3400" s="548">
        <v>0.19</v>
      </c>
      <c r="H3400" s="547">
        <v>40557.14</v>
      </c>
      <c r="I3400" s="545" t="s">
        <v>12686</v>
      </c>
      <c r="J3400" s="545" t="s">
        <v>13298</v>
      </c>
      <c r="K3400" s="545" t="s">
        <v>16785</v>
      </c>
      <c r="L3400" s="545"/>
      <c r="M3400" s="548" t="s">
        <v>13868</v>
      </c>
      <c r="N3400" s="545" t="s">
        <v>13413</v>
      </c>
      <c r="O3400" s="545"/>
      <c r="P3400" s="549">
        <v>13331</v>
      </c>
      <c r="Q3400" s="549">
        <v>2</v>
      </c>
      <c r="R3400" s="549">
        <v>131</v>
      </c>
      <c r="S3400" s="548">
        <v>1012</v>
      </c>
      <c r="T3400" s="548"/>
      <c r="U3400" s="99"/>
    </row>
    <row r="3401" spans="1:21" ht="19.5" customHeight="1">
      <c r="A3401" s="545">
        <v>10824</v>
      </c>
      <c r="B3401" s="545" t="s">
        <v>12953</v>
      </c>
      <c r="C3401" s="545" t="s">
        <v>216</v>
      </c>
      <c r="D3401" s="546">
        <v>44991</v>
      </c>
      <c r="E3401" s="171" t="str">
        <f t="shared" si="53"/>
        <v>2023</v>
      </c>
      <c r="F3401" s="547">
        <v>69529</v>
      </c>
      <c r="G3401" s="548">
        <v>0.19</v>
      </c>
      <c r="H3401" s="547">
        <v>58427.73</v>
      </c>
      <c r="I3401" s="545" t="s">
        <v>12686</v>
      </c>
      <c r="J3401" s="545" t="s">
        <v>13298</v>
      </c>
      <c r="K3401" s="545" t="s">
        <v>16785</v>
      </c>
      <c r="L3401" s="545"/>
      <c r="M3401" s="548" t="s">
        <v>13868</v>
      </c>
      <c r="N3401" s="545" t="s">
        <v>13413</v>
      </c>
      <c r="O3401" s="545"/>
      <c r="P3401" s="549">
        <v>13332</v>
      </c>
      <c r="Q3401" s="549">
        <v>2</v>
      </c>
      <c r="R3401" s="549">
        <v>131</v>
      </c>
      <c r="S3401" s="548">
        <v>1012</v>
      </c>
      <c r="T3401" s="548"/>
      <c r="U3401" s="99"/>
    </row>
    <row r="3402" spans="1:21" ht="19.5" customHeight="1">
      <c r="A3402" s="545">
        <v>10825</v>
      </c>
      <c r="B3402" s="545" t="s">
        <v>12954</v>
      </c>
      <c r="C3402" s="545" t="s">
        <v>216</v>
      </c>
      <c r="D3402" s="546">
        <v>44991</v>
      </c>
      <c r="E3402" s="171" t="str">
        <f t="shared" si="53"/>
        <v>2023</v>
      </c>
      <c r="F3402" s="547">
        <v>101879.01</v>
      </c>
      <c r="G3402" s="548">
        <v>0.19</v>
      </c>
      <c r="H3402" s="547">
        <v>85612.61</v>
      </c>
      <c r="I3402" s="545" t="s">
        <v>12686</v>
      </c>
      <c r="J3402" s="545" t="s">
        <v>13298</v>
      </c>
      <c r="K3402" s="545" t="s">
        <v>16785</v>
      </c>
      <c r="L3402" s="545"/>
      <c r="M3402" s="548" t="s">
        <v>13868</v>
      </c>
      <c r="N3402" s="545" t="s">
        <v>13413</v>
      </c>
      <c r="O3402" s="545"/>
      <c r="P3402" s="549">
        <v>13333</v>
      </c>
      <c r="Q3402" s="549">
        <v>2</v>
      </c>
      <c r="R3402" s="549">
        <v>131</v>
      </c>
      <c r="S3402" s="548">
        <v>1012</v>
      </c>
      <c r="T3402" s="548"/>
      <c r="U3402" s="99"/>
    </row>
    <row r="3403" spans="1:21" ht="19.5" customHeight="1">
      <c r="A3403" s="545">
        <v>10826</v>
      </c>
      <c r="B3403" s="545" t="s">
        <v>12955</v>
      </c>
      <c r="C3403" s="545" t="s">
        <v>216</v>
      </c>
      <c r="D3403" s="546">
        <v>44991</v>
      </c>
      <c r="E3403" s="171" t="str">
        <f t="shared" si="53"/>
        <v>2023</v>
      </c>
      <c r="F3403" s="547">
        <v>206678</v>
      </c>
      <c r="G3403" s="548">
        <v>0.19</v>
      </c>
      <c r="H3403" s="547">
        <v>173678.99</v>
      </c>
      <c r="I3403" s="545" t="s">
        <v>12686</v>
      </c>
      <c r="J3403" s="545" t="s">
        <v>13298</v>
      </c>
      <c r="K3403" s="545" t="s">
        <v>16786</v>
      </c>
      <c r="L3403" s="545"/>
      <c r="M3403" s="548" t="s">
        <v>13868</v>
      </c>
      <c r="N3403" s="545" t="s">
        <v>13413</v>
      </c>
      <c r="O3403" s="545"/>
      <c r="P3403" s="549">
        <v>13334</v>
      </c>
      <c r="Q3403" s="549">
        <v>2</v>
      </c>
      <c r="R3403" s="549">
        <v>131</v>
      </c>
      <c r="S3403" s="548">
        <v>1012</v>
      </c>
      <c r="T3403" s="548"/>
      <c r="U3403" s="99"/>
    </row>
    <row r="3404" spans="1:21" ht="19.5" customHeight="1">
      <c r="A3404" s="545">
        <v>10827</v>
      </c>
      <c r="B3404" s="545" t="s">
        <v>12955</v>
      </c>
      <c r="C3404" s="545" t="s">
        <v>4479</v>
      </c>
      <c r="D3404" s="546">
        <v>44991</v>
      </c>
      <c r="E3404" s="171" t="str">
        <f t="shared" si="53"/>
        <v>2023</v>
      </c>
      <c r="F3404" s="547">
        <v>319183</v>
      </c>
      <c r="G3404" s="548">
        <v>0.19</v>
      </c>
      <c r="H3404" s="547">
        <v>268221.01</v>
      </c>
      <c r="I3404" s="545" t="s">
        <v>12686</v>
      </c>
      <c r="J3404" s="545" t="s">
        <v>13298</v>
      </c>
      <c r="K3404" s="545" t="s">
        <v>16787</v>
      </c>
      <c r="L3404" s="545"/>
      <c r="M3404" s="548" t="s">
        <v>13868</v>
      </c>
      <c r="N3404" s="545" t="s">
        <v>13413</v>
      </c>
      <c r="O3404" s="545"/>
      <c r="P3404" s="549">
        <v>13335</v>
      </c>
      <c r="Q3404" s="549">
        <v>2</v>
      </c>
      <c r="R3404" s="549">
        <v>131</v>
      </c>
      <c r="S3404" s="548">
        <v>1012</v>
      </c>
      <c r="T3404" s="548"/>
      <c r="U3404" s="99"/>
    </row>
    <row r="3405" spans="1:21" ht="19.5" customHeight="1">
      <c r="A3405" s="545">
        <v>10828</v>
      </c>
      <c r="B3405" s="545" t="s">
        <v>12955</v>
      </c>
      <c r="C3405" s="545" t="s">
        <v>216</v>
      </c>
      <c r="D3405" s="546">
        <v>44991</v>
      </c>
      <c r="E3405" s="171" t="str">
        <f t="shared" si="53"/>
        <v>2023</v>
      </c>
      <c r="F3405" s="547">
        <v>395236</v>
      </c>
      <c r="G3405" s="548">
        <v>0.19</v>
      </c>
      <c r="H3405" s="547">
        <v>332131.09000000003</v>
      </c>
      <c r="I3405" s="545" t="s">
        <v>12686</v>
      </c>
      <c r="J3405" s="545" t="s">
        <v>13298</v>
      </c>
      <c r="K3405" s="545" t="s">
        <v>16787</v>
      </c>
      <c r="L3405" s="545"/>
      <c r="M3405" s="548" t="s">
        <v>13868</v>
      </c>
      <c r="N3405" s="545" t="s">
        <v>13413</v>
      </c>
      <c r="O3405" s="545"/>
      <c r="P3405" s="549">
        <v>13336</v>
      </c>
      <c r="Q3405" s="549">
        <v>2</v>
      </c>
      <c r="R3405" s="549">
        <v>131</v>
      </c>
      <c r="S3405" s="548">
        <v>1012</v>
      </c>
      <c r="T3405" s="548"/>
      <c r="U3405" s="99"/>
    </row>
    <row r="3406" spans="1:21" ht="19.5" customHeight="1">
      <c r="A3406" s="545">
        <v>11778</v>
      </c>
      <c r="B3406" s="545" t="s">
        <v>12258</v>
      </c>
      <c r="C3406" s="545" t="s">
        <v>216</v>
      </c>
      <c r="D3406" s="546">
        <v>44585</v>
      </c>
      <c r="E3406" s="171" t="str">
        <f t="shared" si="53"/>
        <v>2022</v>
      </c>
      <c r="F3406" s="547">
        <v>1901160.01</v>
      </c>
      <c r="G3406" s="548">
        <v>0.19</v>
      </c>
      <c r="H3406" s="547">
        <v>1597613.45</v>
      </c>
      <c r="I3406" s="545" t="s">
        <v>12690</v>
      </c>
      <c r="J3406" s="545" t="s">
        <v>13297</v>
      </c>
      <c r="K3406" s="545"/>
      <c r="L3406" s="545"/>
      <c r="M3406" s="548" t="s">
        <v>13868</v>
      </c>
      <c r="N3406" s="545" t="s">
        <v>13413</v>
      </c>
      <c r="O3406" s="545"/>
      <c r="P3406" s="549">
        <v>12912</v>
      </c>
      <c r="Q3406" s="549">
        <v>2</v>
      </c>
      <c r="R3406" s="549">
        <v>96</v>
      </c>
      <c r="S3406" s="548">
        <v>2257</v>
      </c>
      <c r="T3406" s="548"/>
      <c r="U3406" s="99"/>
    </row>
    <row r="3407" spans="1:21" ht="19.5" customHeight="1">
      <c r="A3407" s="545">
        <v>11779</v>
      </c>
      <c r="B3407" s="545" t="s">
        <v>7459</v>
      </c>
      <c r="C3407" s="545" t="s">
        <v>216</v>
      </c>
      <c r="D3407" s="546">
        <v>43738</v>
      </c>
      <c r="E3407" s="171" t="str">
        <f t="shared" si="53"/>
        <v>2019</v>
      </c>
      <c r="F3407" s="547">
        <v>154349240</v>
      </c>
      <c r="G3407" s="548">
        <v>0.19</v>
      </c>
      <c r="H3407" s="547">
        <v>129705243.7</v>
      </c>
      <c r="I3407" s="545" t="s">
        <v>12758</v>
      </c>
      <c r="J3407" s="545" t="s">
        <v>13320</v>
      </c>
      <c r="K3407" s="545" t="s">
        <v>16788</v>
      </c>
      <c r="L3407" s="545" t="s">
        <v>16789</v>
      </c>
      <c r="M3407" s="548" t="s">
        <v>13758</v>
      </c>
      <c r="N3407" s="545" t="s">
        <v>13413</v>
      </c>
      <c r="O3407" s="545"/>
      <c r="P3407" s="549">
        <v>12479</v>
      </c>
      <c r="Q3407" s="549">
        <v>1</v>
      </c>
      <c r="R3407" s="549">
        <v>164</v>
      </c>
      <c r="S3407" s="548">
        <v>2220</v>
      </c>
      <c r="T3407" s="548"/>
      <c r="U3407" s="99"/>
    </row>
    <row r="3408" spans="1:21" ht="19.5" customHeight="1">
      <c r="A3408" s="545">
        <v>12287</v>
      </c>
      <c r="B3408" s="545" t="s">
        <v>12353</v>
      </c>
      <c r="C3408" s="545" t="s">
        <v>4552</v>
      </c>
      <c r="D3408" s="546">
        <v>44591</v>
      </c>
      <c r="E3408" s="171" t="str">
        <f t="shared" si="53"/>
        <v>2022</v>
      </c>
      <c r="F3408" s="547">
        <v>1520570</v>
      </c>
      <c r="G3408" s="548">
        <v>0.19</v>
      </c>
      <c r="H3408" s="547">
        <v>1277789.92</v>
      </c>
      <c r="I3408" s="545" t="s">
        <v>12758</v>
      </c>
      <c r="J3408" s="545" t="s">
        <v>13297</v>
      </c>
      <c r="K3408" s="545" t="s">
        <v>16790</v>
      </c>
      <c r="L3408" s="545"/>
      <c r="M3408" s="548" t="s">
        <v>13758</v>
      </c>
      <c r="N3408" s="545" t="s">
        <v>13413</v>
      </c>
      <c r="O3408" s="545"/>
      <c r="P3408" s="549">
        <v>12827</v>
      </c>
      <c r="Q3408" s="549">
        <v>1</v>
      </c>
      <c r="R3408" s="549">
        <v>164</v>
      </c>
      <c r="S3408" s="548">
        <v>2257</v>
      </c>
      <c r="T3408" s="548"/>
      <c r="U3408" s="99"/>
    </row>
    <row r="3409" spans="1:21" ht="19.5" customHeight="1">
      <c r="A3409" s="545">
        <v>12446</v>
      </c>
      <c r="B3409" s="545" t="s">
        <v>7520</v>
      </c>
      <c r="C3409" s="545" t="s">
        <v>221</v>
      </c>
      <c r="D3409" s="546">
        <v>43728</v>
      </c>
      <c r="E3409" s="171" t="str">
        <f t="shared" si="53"/>
        <v>2019</v>
      </c>
      <c r="F3409" s="547">
        <v>219511.49</v>
      </c>
      <c r="G3409" s="548">
        <v>0.19</v>
      </c>
      <c r="H3409" s="547">
        <v>184463.44</v>
      </c>
      <c r="I3409" s="545" t="s">
        <v>12648</v>
      </c>
      <c r="J3409" s="545" t="s">
        <v>13321</v>
      </c>
      <c r="K3409" s="545" t="s">
        <v>16791</v>
      </c>
      <c r="L3409" s="545"/>
      <c r="M3409" s="548" t="s">
        <v>13758</v>
      </c>
      <c r="N3409" s="545" t="s">
        <v>22196</v>
      </c>
      <c r="O3409" s="545"/>
      <c r="P3409" s="549">
        <v>12446</v>
      </c>
      <c r="Q3409" s="549">
        <v>1</v>
      </c>
      <c r="R3409" s="549">
        <v>67</v>
      </c>
      <c r="S3409" s="548">
        <v>2244</v>
      </c>
      <c r="T3409" s="548">
        <v>2244</v>
      </c>
      <c r="U3409" s="99"/>
    </row>
    <row r="3410" spans="1:21" ht="19.5" customHeight="1">
      <c r="A3410" s="545">
        <v>12448</v>
      </c>
      <c r="B3410" s="545" t="s">
        <v>7519</v>
      </c>
      <c r="C3410" s="545" t="s">
        <v>216</v>
      </c>
      <c r="D3410" s="546">
        <v>44622</v>
      </c>
      <c r="E3410" s="171" t="str">
        <f t="shared" si="53"/>
        <v>2022</v>
      </c>
      <c r="F3410" s="547">
        <v>179541</v>
      </c>
      <c r="G3410" s="548">
        <v>0.19</v>
      </c>
      <c r="H3410" s="547">
        <v>150874.79</v>
      </c>
      <c r="I3410" s="545" t="s">
        <v>12692</v>
      </c>
      <c r="J3410" s="545" t="s">
        <v>13297</v>
      </c>
      <c r="K3410" s="545" t="s">
        <v>16792</v>
      </c>
      <c r="L3410" s="545" t="s">
        <v>13413</v>
      </c>
      <c r="M3410" s="548" t="s">
        <v>13758</v>
      </c>
      <c r="N3410" s="545" t="s">
        <v>13413</v>
      </c>
      <c r="O3410" s="545" t="s">
        <v>13413</v>
      </c>
      <c r="P3410" s="549">
        <v>12448</v>
      </c>
      <c r="Q3410" s="549">
        <v>1</v>
      </c>
      <c r="R3410" s="549">
        <v>107</v>
      </c>
      <c r="S3410" s="548">
        <v>2257</v>
      </c>
      <c r="T3410" s="548"/>
      <c r="U3410" s="99"/>
    </row>
    <row r="3411" spans="1:21" ht="19.5" customHeight="1">
      <c r="A3411" s="545">
        <v>12449</v>
      </c>
      <c r="B3411" s="545" t="s">
        <v>7515</v>
      </c>
      <c r="C3411" s="545" t="s">
        <v>311</v>
      </c>
      <c r="D3411" s="546">
        <v>44592</v>
      </c>
      <c r="E3411" s="171" t="str">
        <f t="shared" si="53"/>
        <v>2022</v>
      </c>
      <c r="F3411" s="547">
        <v>755510</v>
      </c>
      <c r="G3411" s="548">
        <v>0.19</v>
      </c>
      <c r="H3411" s="547">
        <v>634882.35</v>
      </c>
      <c r="I3411" s="545" t="s">
        <v>12657</v>
      </c>
      <c r="J3411" s="545" t="s">
        <v>13297</v>
      </c>
      <c r="K3411" s="545"/>
      <c r="L3411" s="545" t="s">
        <v>16793</v>
      </c>
      <c r="M3411" s="548" t="s">
        <v>13758</v>
      </c>
      <c r="N3411" s="545" t="s">
        <v>13413</v>
      </c>
      <c r="O3411" s="545"/>
      <c r="P3411" s="549">
        <v>12449</v>
      </c>
      <c r="Q3411" s="549">
        <v>1</v>
      </c>
      <c r="R3411" s="549">
        <v>69</v>
      </c>
      <c r="S3411" s="548">
        <v>2257</v>
      </c>
      <c r="T3411" s="548"/>
      <c r="U3411" s="99"/>
    </row>
    <row r="3412" spans="1:21" ht="19.5" customHeight="1">
      <c r="A3412" s="545">
        <v>12450</v>
      </c>
      <c r="B3412" s="545" t="s">
        <v>7514</v>
      </c>
      <c r="C3412" s="545" t="s">
        <v>216</v>
      </c>
      <c r="D3412" s="546">
        <v>43732</v>
      </c>
      <c r="E3412" s="171" t="str">
        <f t="shared" si="53"/>
        <v>2019</v>
      </c>
      <c r="F3412" s="547">
        <v>11830004.199999999</v>
      </c>
      <c r="G3412" s="548">
        <v>0.19</v>
      </c>
      <c r="H3412" s="547">
        <v>9941180</v>
      </c>
      <c r="I3412" s="545" t="s">
        <v>12642</v>
      </c>
      <c r="J3412" s="545"/>
      <c r="K3412" s="545" t="s">
        <v>16794</v>
      </c>
      <c r="L3412" s="545"/>
      <c r="M3412" s="548" t="s">
        <v>13758</v>
      </c>
      <c r="N3412" s="545" t="s">
        <v>13413</v>
      </c>
      <c r="O3412" s="545"/>
      <c r="P3412" s="549">
        <v>12450</v>
      </c>
      <c r="Q3412" s="549">
        <v>1</v>
      </c>
      <c r="R3412" s="549">
        <v>135</v>
      </c>
      <c r="S3412" s="548"/>
      <c r="T3412" s="548"/>
      <c r="U3412" s="99"/>
    </row>
    <row r="3413" spans="1:21" ht="19.5" customHeight="1">
      <c r="A3413" s="545">
        <v>12452</v>
      </c>
      <c r="B3413" s="545" t="s">
        <v>7420</v>
      </c>
      <c r="C3413" s="545" t="s">
        <v>216</v>
      </c>
      <c r="D3413" s="546">
        <v>46052</v>
      </c>
      <c r="E3413" s="171" t="str">
        <f t="shared" si="53"/>
        <v>2026</v>
      </c>
      <c r="F3413" s="547">
        <v>30892</v>
      </c>
      <c r="G3413" s="548">
        <v>0.19</v>
      </c>
      <c r="H3413" s="547">
        <v>25959.66</v>
      </c>
      <c r="I3413" s="545" t="s">
        <v>12736</v>
      </c>
      <c r="J3413" s="545" t="s">
        <v>13307</v>
      </c>
      <c r="K3413" s="545"/>
      <c r="L3413" s="545"/>
      <c r="M3413" s="548" t="s">
        <v>13758</v>
      </c>
      <c r="N3413" s="545" t="s">
        <v>13413</v>
      </c>
      <c r="O3413" s="545"/>
      <c r="P3413" s="549">
        <v>12452</v>
      </c>
      <c r="Q3413" s="549">
        <v>1</v>
      </c>
      <c r="R3413" s="549">
        <v>56</v>
      </c>
      <c r="S3413" s="548">
        <v>2228</v>
      </c>
      <c r="T3413" s="548"/>
      <c r="U3413" s="99"/>
    </row>
    <row r="3414" spans="1:21" ht="19.5" customHeight="1">
      <c r="A3414" s="545">
        <v>12453</v>
      </c>
      <c r="B3414" s="545" t="s">
        <v>7513</v>
      </c>
      <c r="C3414" s="545" t="s">
        <v>216</v>
      </c>
      <c r="D3414" s="546">
        <v>43732</v>
      </c>
      <c r="E3414" s="171" t="str">
        <f t="shared" si="53"/>
        <v>2019</v>
      </c>
      <c r="F3414" s="547">
        <v>136250.23999999999</v>
      </c>
      <c r="G3414" s="548">
        <v>0.19</v>
      </c>
      <c r="H3414" s="547">
        <v>114496</v>
      </c>
      <c r="I3414" s="545" t="s">
        <v>12736</v>
      </c>
      <c r="J3414" s="545" t="s">
        <v>13321</v>
      </c>
      <c r="K3414" s="545" t="s">
        <v>7513</v>
      </c>
      <c r="L3414" s="545"/>
      <c r="M3414" s="548" t="s">
        <v>13758</v>
      </c>
      <c r="N3414" s="545" t="s">
        <v>13413</v>
      </c>
      <c r="O3414" s="545"/>
      <c r="P3414" s="549">
        <v>12453</v>
      </c>
      <c r="Q3414" s="549">
        <v>1</v>
      </c>
      <c r="R3414" s="549">
        <v>56</v>
      </c>
      <c r="S3414" s="548">
        <v>2244</v>
      </c>
      <c r="T3414" s="548"/>
      <c r="U3414" s="99"/>
    </row>
    <row r="3415" spans="1:21" ht="19.5" customHeight="1">
      <c r="A3415" s="545">
        <v>12454</v>
      </c>
      <c r="B3415" s="545" t="s">
        <v>7512</v>
      </c>
      <c r="C3415" s="545" t="s">
        <v>209</v>
      </c>
      <c r="D3415" s="546">
        <v>43732</v>
      </c>
      <c r="E3415" s="171" t="str">
        <f t="shared" si="53"/>
        <v>2019</v>
      </c>
      <c r="F3415" s="547">
        <v>108470.88</v>
      </c>
      <c r="G3415" s="548">
        <v>0.19</v>
      </c>
      <c r="H3415" s="547">
        <v>91152</v>
      </c>
      <c r="I3415" s="545" t="s">
        <v>12644</v>
      </c>
      <c r="J3415" s="545" t="s">
        <v>13321</v>
      </c>
      <c r="K3415" s="545"/>
      <c r="L3415" s="545"/>
      <c r="M3415" s="548" t="s">
        <v>13758</v>
      </c>
      <c r="N3415" s="545" t="s">
        <v>13413</v>
      </c>
      <c r="O3415" s="545"/>
      <c r="P3415" s="549">
        <v>12454</v>
      </c>
      <c r="Q3415" s="549">
        <v>1</v>
      </c>
      <c r="R3415" s="549">
        <v>62</v>
      </c>
      <c r="S3415" s="548">
        <v>2244</v>
      </c>
      <c r="T3415" s="548"/>
      <c r="U3415" s="99"/>
    </row>
    <row r="3416" spans="1:21" ht="19.5" customHeight="1">
      <c r="A3416" s="545">
        <v>12455</v>
      </c>
      <c r="B3416" s="545" t="s">
        <v>7511</v>
      </c>
      <c r="C3416" s="545" t="s">
        <v>216</v>
      </c>
      <c r="D3416" s="546">
        <v>43732</v>
      </c>
      <c r="E3416" s="171" t="str">
        <f t="shared" si="53"/>
        <v>2019</v>
      </c>
      <c r="F3416" s="547">
        <v>172500.02</v>
      </c>
      <c r="G3416" s="548">
        <v>0.19</v>
      </c>
      <c r="H3416" s="547">
        <v>144958</v>
      </c>
      <c r="I3416" s="545" t="s">
        <v>12736</v>
      </c>
      <c r="J3416" s="545" t="s">
        <v>13321</v>
      </c>
      <c r="K3416" s="545" t="s">
        <v>7511</v>
      </c>
      <c r="L3416" s="545"/>
      <c r="M3416" s="548" t="s">
        <v>13758</v>
      </c>
      <c r="N3416" s="545" t="s">
        <v>13413</v>
      </c>
      <c r="O3416" s="545"/>
      <c r="P3416" s="549">
        <v>12455</v>
      </c>
      <c r="Q3416" s="549">
        <v>1</v>
      </c>
      <c r="R3416" s="549">
        <v>56</v>
      </c>
      <c r="S3416" s="548">
        <v>2244</v>
      </c>
      <c r="T3416" s="548"/>
      <c r="U3416" s="99"/>
    </row>
    <row r="3417" spans="1:21" ht="19.5" customHeight="1">
      <c r="A3417" s="545">
        <v>12456</v>
      </c>
      <c r="B3417" s="545" t="s">
        <v>7478</v>
      </c>
      <c r="C3417" s="545" t="s">
        <v>216</v>
      </c>
      <c r="D3417" s="546">
        <v>43735</v>
      </c>
      <c r="E3417" s="171" t="str">
        <f t="shared" si="53"/>
        <v>2019</v>
      </c>
      <c r="F3417" s="547">
        <v>25000</v>
      </c>
      <c r="G3417" s="548">
        <v>0.19</v>
      </c>
      <c r="H3417" s="547">
        <v>21008.400000000001</v>
      </c>
      <c r="I3417" s="545" t="s">
        <v>12736</v>
      </c>
      <c r="J3417" s="545" t="s">
        <v>13321</v>
      </c>
      <c r="K3417" s="545"/>
      <c r="L3417" s="545"/>
      <c r="M3417" s="548" t="s">
        <v>13758</v>
      </c>
      <c r="N3417" s="545" t="s">
        <v>13413</v>
      </c>
      <c r="O3417" s="545"/>
      <c r="P3417" s="549">
        <v>12456</v>
      </c>
      <c r="Q3417" s="549">
        <v>1</v>
      </c>
      <c r="R3417" s="549">
        <v>56</v>
      </c>
      <c r="S3417" s="548">
        <v>2244</v>
      </c>
      <c r="T3417" s="548"/>
      <c r="U3417" s="99"/>
    </row>
    <row r="3418" spans="1:21" ht="19.5" customHeight="1">
      <c r="A3418" s="545">
        <v>12459</v>
      </c>
      <c r="B3418" s="545" t="s">
        <v>7510</v>
      </c>
      <c r="C3418" s="545" t="s">
        <v>216</v>
      </c>
      <c r="D3418" s="546">
        <v>43732</v>
      </c>
      <c r="E3418" s="171" t="str">
        <f t="shared" si="53"/>
        <v>2019</v>
      </c>
      <c r="F3418" s="547">
        <v>29500</v>
      </c>
      <c r="G3418" s="548">
        <v>0.19</v>
      </c>
      <c r="H3418" s="547">
        <v>24789.919999999998</v>
      </c>
      <c r="I3418" s="545" t="s">
        <v>12736</v>
      </c>
      <c r="J3418" s="545" t="s">
        <v>13321</v>
      </c>
      <c r="K3418" s="545" t="s">
        <v>16795</v>
      </c>
      <c r="L3418" s="545"/>
      <c r="M3418" s="548" t="s">
        <v>13758</v>
      </c>
      <c r="N3418" s="545" t="s">
        <v>13413</v>
      </c>
      <c r="O3418" s="545"/>
      <c r="P3418" s="549">
        <v>12459</v>
      </c>
      <c r="Q3418" s="549">
        <v>1</v>
      </c>
      <c r="R3418" s="549">
        <v>56</v>
      </c>
      <c r="S3418" s="548">
        <v>2244</v>
      </c>
      <c r="T3418" s="548"/>
      <c r="U3418" s="99"/>
    </row>
    <row r="3419" spans="1:21" ht="19.5" customHeight="1">
      <c r="A3419" s="545">
        <v>12460</v>
      </c>
      <c r="B3419" s="545" t="s">
        <v>7509</v>
      </c>
      <c r="C3419" s="545" t="s">
        <v>216</v>
      </c>
      <c r="D3419" s="546">
        <v>43732</v>
      </c>
      <c r="E3419" s="171" t="str">
        <f t="shared" si="53"/>
        <v>2019</v>
      </c>
      <c r="F3419" s="547">
        <v>36875.01</v>
      </c>
      <c r="G3419" s="548">
        <v>0.19</v>
      </c>
      <c r="H3419" s="547">
        <v>30987.4</v>
      </c>
      <c r="I3419" s="545" t="s">
        <v>12736</v>
      </c>
      <c r="J3419" s="545" t="s">
        <v>13321</v>
      </c>
      <c r="K3419" s="545" t="s">
        <v>7509</v>
      </c>
      <c r="L3419" s="545"/>
      <c r="M3419" s="548" t="s">
        <v>13758</v>
      </c>
      <c r="N3419" s="545" t="s">
        <v>13413</v>
      </c>
      <c r="O3419" s="545"/>
      <c r="P3419" s="549">
        <v>12460</v>
      </c>
      <c r="Q3419" s="549">
        <v>1</v>
      </c>
      <c r="R3419" s="549">
        <v>56</v>
      </c>
      <c r="S3419" s="548">
        <v>2244</v>
      </c>
      <c r="T3419" s="548"/>
      <c r="U3419" s="99"/>
    </row>
    <row r="3420" spans="1:21" ht="19.5" customHeight="1">
      <c r="A3420" s="545">
        <v>12461</v>
      </c>
      <c r="B3420" s="545" t="s">
        <v>7508</v>
      </c>
      <c r="C3420" s="545" t="s">
        <v>216</v>
      </c>
      <c r="D3420" s="546">
        <v>43732</v>
      </c>
      <c r="E3420" s="171" t="str">
        <f t="shared" si="53"/>
        <v>2019</v>
      </c>
      <c r="F3420" s="547">
        <v>49167</v>
      </c>
      <c r="G3420" s="548">
        <v>0.19</v>
      </c>
      <c r="H3420" s="547">
        <v>41316.81</v>
      </c>
      <c r="I3420" s="545" t="s">
        <v>12736</v>
      </c>
      <c r="J3420" s="545" t="s">
        <v>13321</v>
      </c>
      <c r="K3420" s="545" t="s">
        <v>16796</v>
      </c>
      <c r="L3420" s="545"/>
      <c r="M3420" s="548" t="s">
        <v>13758</v>
      </c>
      <c r="N3420" s="545" t="s">
        <v>13413</v>
      </c>
      <c r="O3420" s="545"/>
      <c r="P3420" s="549">
        <v>12461</v>
      </c>
      <c r="Q3420" s="549">
        <v>1</v>
      </c>
      <c r="R3420" s="549">
        <v>56</v>
      </c>
      <c r="S3420" s="548">
        <v>2244</v>
      </c>
      <c r="T3420" s="548"/>
      <c r="U3420" s="99"/>
    </row>
    <row r="3421" spans="1:21" ht="19.5" customHeight="1">
      <c r="A3421" s="545">
        <v>12462</v>
      </c>
      <c r="B3421" s="545" t="s">
        <v>7504</v>
      </c>
      <c r="C3421" s="545" t="s">
        <v>216</v>
      </c>
      <c r="D3421" s="546">
        <v>43733</v>
      </c>
      <c r="E3421" s="171" t="str">
        <f t="shared" si="53"/>
        <v>2019</v>
      </c>
      <c r="F3421" s="547">
        <v>61458</v>
      </c>
      <c r="G3421" s="548">
        <v>0.19</v>
      </c>
      <c r="H3421" s="547">
        <v>51645.38</v>
      </c>
      <c r="I3421" s="545" t="s">
        <v>12736</v>
      </c>
      <c r="J3421" s="545" t="s">
        <v>13321</v>
      </c>
      <c r="K3421" s="545" t="s">
        <v>16797</v>
      </c>
      <c r="L3421" s="545"/>
      <c r="M3421" s="548" t="s">
        <v>13758</v>
      </c>
      <c r="N3421" s="545" t="s">
        <v>13413</v>
      </c>
      <c r="O3421" s="545"/>
      <c r="P3421" s="549">
        <v>12462</v>
      </c>
      <c r="Q3421" s="549">
        <v>1</v>
      </c>
      <c r="R3421" s="549">
        <v>56</v>
      </c>
      <c r="S3421" s="548">
        <v>2244</v>
      </c>
      <c r="T3421" s="548"/>
      <c r="U3421" s="99"/>
    </row>
    <row r="3422" spans="1:21" ht="19.5" customHeight="1">
      <c r="A3422" s="545">
        <v>12463</v>
      </c>
      <c r="B3422" s="545" t="s">
        <v>7503</v>
      </c>
      <c r="C3422" s="545" t="s">
        <v>216</v>
      </c>
      <c r="D3422" s="546">
        <v>43733</v>
      </c>
      <c r="E3422" s="171" t="str">
        <f t="shared" si="53"/>
        <v>2019</v>
      </c>
      <c r="F3422" s="547">
        <v>98333</v>
      </c>
      <c r="G3422" s="548">
        <v>0.19</v>
      </c>
      <c r="H3422" s="547">
        <v>82632.77</v>
      </c>
      <c r="I3422" s="545" t="s">
        <v>12736</v>
      </c>
      <c r="J3422" s="545" t="s">
        <v>13321</v>
      </c>
      <c r="K3422" s="545"/>
      <c r="L3422" s="545"/>
      <c r="M3422" s="548" t="s">
        <v>13758</v>
      </c>
      <c r="N3422" s="545" t="s">
        <v>13413</v>
      </c>
      <c r="O3422" s="545"/>
      <c r="P3422" s="549">
        <v>12463</v>
      </c>
      <c r="Q3422" s="549">
        <v>1</v>
      </c>
      <c r="R3422" s="549">
        <v>56</v>
      </c>
      <c r="S3422" s="548">
        <v>2244</v>
      </c>
      <c r="T3422" s="548"/>
      <c r="U3422" s="99"/>
    </row>
    <row r="3423" spans="1:21" ht="19.5" customHeight="1">
      <c r="A3423" s="545">
        <v>12465</v>
      </c>
      <c r="B3423" s="545" t="s">
        <v>7501</v>
      </c>
      <c r="C3423" s="545" t="s">
        <v>216</v>
      </c>
      <c r="D3423" s="546">
        <v>43733</v>
      </c>
      <c r="E3423" s="171" t="str">
        <f t="shared" si="53"/>
        <v>2019</v>
      </c>
      <c r="F3423" s="547">
        <v>853000</v>
      </c>
      <c r="G3423" s="548">
        <v>0.19</v>
      </c>
      <c r="H3423" s="547">
        <v>716806.72</v>
      </c>
      <c r="I3423" s="545" t="s">
        <v>12736</v>
      </c>
      <c r="J3423" s="545" t="s">
        <v>13321</v>
      </c>
      <c r="K3423" s="545" t="s">
        <v>7501</v>
      </c>
      <c r="L3423" s="545"/>
      <c r="M3423" s="548" t="s">
        <v>13758</v>
      </c>
      <c r="N3423" s="545" t="s">
        <v>13413</v>
      </c>
      <c r="O3423" s="545"/>
      <c r="P3423" s="549">
        <v>12465</v>
      </c>
      <c r="Q3423" s="549">
        <v>1</v>
      </c>
      <c r="R3423" s="549">
        <v>56</v>
      </c>
      <c r="S3423" s="548">
        <v>2244</v>
      </c>
      <c r="T3423" s="548"/>
      <c r="U3423" s="99"/>
    </row>
    <row r="3424" spans="1:21" ht="19.5" customHeight="1">
      <c r="A3424" s="545">
        <v>12466</v>
      </c>
      <c r="B3424" s="545" t="s">
        <v>7500</v>
      </c>
      <c r="C3424" s="545" t="s">
        <v>216</v>
      </c>
      <c r="D3424" s="546">
        <v>43733</v>
      </c>
      <c r="E3424" s="171" t="str">
        <f t="shared" si="53"/>
        <v>2019</v>
      </c>
      <c r="F3424" s="547">
        <v>292900</v>
      </c>
      <c r="G3424" s="548">
        <v>0.19</v>
      </c>
      <c r="H3424" s="547">
        <v>246134.45</v>
      </c>
      <c r="I3424" s="545" t="s">
        <v>12690</v>
      </c>
      <c r="J3424" s="545" t="s">
        <v>13321</v>
      </c>
      <c r="K3424" s="545" t="s">
        <v>16798</v>
      </c>
      <c r="L3424" s="545"/>
      <c r="M3424" s="548" t="s">
        <v>13758</v>
      </c>
      <c r="N3424" s="545" t="s">
        <v>13413</v>
      </c>
      <c r="O3424" s="545"/>
      <c r="P3424" s="549">
        <v>12466</v>
      </c>
      <c r="Q3424" s="549">
        <v>1</v>
      </c>
      <c r="R3424" s="549">
        <v>96</v>
      </c>
      <c r="S3424" s="548">
        <v>2244</v>
      </c>
      <c r="T3424" s="548"/>
      <c r="U3424" s="99"/>
    </row>
    <row r="3425" spans="1:21" ht="19.5" customHeight="1">
      <c r="A3425" s="545">
        <v>12467</v>
      </c>
      <c r="B3425" s="545" t="s">
        <v>7499</v>
      </c>
      <c r="C3425" s="545" t="s">
        <v>216</v>
      </c>
      <c r="D3425" s="546">
        <v>44596</v>
      </c>
      <c r="E3425" s="171" t="str">
        <f t="shared" si="53"/>
        <v>2022</v>
      </c>
      <c r="F3425" s="547">
        <v>284646</v>
      </c>
      <c r="G3425" s="548">
        <v>0.19</v>
      </c>
      <c r="H3425" s="547">
        <v>239198.32</v>
      </c>
      <c r="I3425" s="545" t="s">
        <v>12690</v>
      </c>
      <c r="J3425" s="545" t="s">
        <v>13297</v>
      </c>
      <c r="K3425" s="545" t="s">
        <v>16799</v>
      </c>
      <c r="L3425" s="545"/>
      <c r="M3425" s="548" t="s">
        <v>13758</v>
      </c>
      <c r="N3425" s="545" t="s">
        <v>13413</v>
      </c>
      <c r="O3425" s="545"/>
      <c r="P3425" s="549">
        <v>12467</v>
      </c>
      <c r="Q3425" s="549">
        <v>1</v>
      </c>
      <c r="R3425" s="549">
        <v>96</v>
      </c>
      <c r="S3425" s="548">
        <v>2257</v>
      </c>
      <c r="T3425" s="548"/>
      <c r="U3425" s="99"/>
    </row>
    <row r="3426" spans="1:21" ht="19.5" customHeight="1">
      <c r="A3426" s="545">
        <v>12468</v>
      </c>
      <c r="B3426" s="545" t="s">
        <v>7498</v>
      </c>
      <c r="C3426" s="545" t="s">
        <v>216</v>
      </c>
      <c r="D3426" s="546">
        <v>43733</v>
      </c>
      <c r="E3426" s="171" t="str">
        <f t="shared" si="53"/>
        <v>2019</v>
      </c>
      <c r="F3426" s="547">
        <v>478050</v>
      </c>
      <c r="G3426" s="548">
        <v>0.19</v>
      </c>
      <c r="H3426" s="547">
        <v>401722.69</v>
      </c>
      <c r="I3426" s="545" t="s">
        <v>12736</v>
      </c>
      <c r="J3426" s="545" t="s">
        <v>13321</v>
      </c>
      <c r="K3426" s="545" t="s">
        <v>16800</v>
      </c>
      <c r="L3426" s="545"/>
      <c r="M3426" s="548" t="s">
        <v>13758</v>
      </c>
      <c r="N3426" s="545" t="s">
        <v>13413</v>
      </c>
      <c r="O3426" s="545"/>
      <c r="P3426" s="549">
        <v>12468</v>
      </c>
      <c r="Q3426" s="549">
        <v>1</v>
      </c>
      <c r="R3426" s="549">
        <v>56</v>
      </c>
      <c r="S3426" s="548">
        <v>2244</v>
      </c>
      <c r="T3426" s="548"/>
      <c r="U3426" s="99"/>
    </row>
    <row r="3427" spans="1:21" ht="19.5" customHeight="1">
      <c r="A3427" s="545">
        <v>12469</v>
      </c>
      <c r="B3427" s="545" t="s">
        <v>7489</v>
      </c>
      <c r="C3427" s="545" t="s">
        <v>216</v>
      </c>
      <c r="D3427" s="546">
        <v>46052</v>
      </c>
      <c r="E3427" s="171" t="str">
        <f t="shared" si="53"/>
        <v>2026</v>
      </c>
      <c r="F3427" s="547">
        <v>21513</v>
      </c>
      <c r="G3427" s="548">
        <v>0.19</v>
      </c>
      <c r="H3427" s="547">
        <v>18078.150000000001</v>
      </c>
      <c r="I3427" s="545" t="s">
        <v>12736</v>
      </c>
      <c r="J3427" s="545" t="s">
        <v>13307</v>
      </c>
      <c r="K3427" s="545" t="s">
        <v>16801</v>
      </c>
      <c r="L3427" s="545"/>
      <c r="M3427" s="548" t="s">
        <v>13758</v>
      </c>
      <c r="N3427" s="545" t="s">
        <v>22196</v>
      </c>
      <c r="O3427" s="545"/>
      <c r="P3427" s="549">
        <v>12469</v>
      </c>
      <c r="Q3427" s="549">
        <v>1</v>
      </c>
      <c r="R3427" s="549">
        <v>56</v>
      </c>
      <c r="S3427" s="548">
        <v>2228</v>
      </c>
      <c r="T3427" s="548">
        <v>2244</v>
      </c>
      <c r="U3427" s="99"/>
    </row>
    <row r="3428" spans="1:21" ht="19.5" customHeight="1">
      <c r="A3428" s="545">
        <v>12470</v>
      </c>
      <c r="B3428" s="545" t="s">
        <v>7488</v>
      </c>
      <c r="C3428" s="545" t="s">
        <v>216</v>
      </c>
      <c r="D3428" s="546">
        <v>46052</v>
      </c>
      <c r="E3428" s="171" t="str">
        <f t="shared" si="53"/>
        <v>2026</v>
      </c>
      <c r="F3428" s="547">
        <v>223717</v>
      </c>
      <c r="G3428" s="548">
        <v>0.19</v>
      </c>
      <c r="H3428" s="547">
        <v>187997.48</v>
      </c>
      <c r="I3428" s="545" t="s">
        <v>12736</v>
      </c>
      <c r="J3428" s="545" t="s">
        <v>13307</v>
      </c>
      <c r="K3428" s="545" t="s">
        <v>16802</v>
      </c>
      <c r="L3428" s="545"/>
      <c r="M3428" s="548" t="s">
        <v>13758</v>
      </c>
      <c r="N3428" s="545" t="s">
        <v>22196</v>
      </c>
      <c r="O3428" s="545"/>
      <c r="P3428" s="549">
        <v>12470</v>
      </c>
      <c r="Q3428" s="549">
        <v>1</v>
      </c>
      <c r="R3428" s="549">
        <v>56</v>
      </c>
      <c r="S3428" s="548">
        <v>2228</v>
      </c>
      <c r="T3428" s="548">
        <v>2244</v>
      </c>
      <c r="U3428" s="99"/>
    </row>
    <row r="3429" spans="1:21" ht="19.5" customHeight="1">
      <c r="A3429" s="545">
        <v>12471</v>
      </c>
      <c r="B3429" s="545" t="s">
        <v>7487</v>
      </c>
      <c r="C3429" s="545" t="s">
        <v>216</v>
      </c>
      <c r="D3429" s="546">
        <v>44271</v>
      </c>
      <c r="E3429" s="171" t="str">
        <f t="shared" si="53"/>
        <v>2021</v>
      </c>
      <c r="F3429" s="547">
        <v>411666.14</v>
      </c>
      <c r="G3429" s="548">
        <v>0.19</v>
      </c>
      <c r="H3429" s="547">
        <v>345937.93</v>
      </c>
      <c r="I3429" s="545" t="s">
        <v>12650</v>
      </c>
      <c r="J3429" s="545" t="s">
        <v>13321</v>
      </c>
      <c r="K3429" s="545" t="s">
        <v>16803</v>
      </c>
      <c r="L3429" s="545"/>
      <c r="M3429" s="548" t="s">
        <v>13758</v>
      </c>
      <c r="N3429" s="545" t="s">
        <v>13413</v>
      </c>
      <c r="O3429" s="545"/>
      <c r="P3429" s="549">
        <v>12471</v>
      </c>
      <c r="Q3429" s="549">
        <v>1</v>
      </c>
      <c r="R3429" s="549">
        <v>127</v>
      </c>
      <c r="S3429" s="548">
        <v>2244</v>
      </c>
      <c r="T3429" s="548"/>
      <c r="U3429" s="99"/>
    </row>
    <row r="3430" spans="1:21" ht="19.5" customHeight="1">
      <c r="A3430" s="545">
        <v>12472</v>
      </c>
      <c r="B3430" s="545" t="s">
        <v>7486</v>
      </c>
      <c r="C3430" s="545" t="s">
        <v>216</v>
      </c>
      <c r="D3430" s="546">
        <v>43734</v>
      </c>
      <c r="E3430" s="171" t="str">
        <f t="shared" si="53"/>
        <v>2019</v>
      </c>
      <c r="F3430" s="547">
        <v>318189.15999999997</v>
      </c>
      <c r="G3430" s="548">
        <v>0.19</v>
      </c>
      <c r="H3430" s="547">
        <v>267385.84999999998</v>
      </c>
      <c r="I3430" s="545" t="s">
        <v>12650</v>
      </c>
      <c r="J3430" s="545" t="s">
        <v>13321</v>
      </c>
      <c r="K3430" s="545" t="s">
        <v>16804</v>
      </c>
      <c r="L3430" s="545"/>
      <c r="M3430" s="548" t="s">
        <v>13758</v>
      </c>
      <c r="N3430" s="545" t="s">
        <v>13413</v>
      </c>
      <c r="O3430" s="545"/>
      <c r="P3430" s="549">
        <v>12472</v>
      </c>
      <c r="Q3430" s="549">
        <v>1</v>
      </c>
      <c r="R3430" s="549">
        <v>127</v>
      </c>
      <c r="S3430" s="548">
        <v>2244</v>
      </c>
      <c r="T3430" s="548"/>
      <c r="U3430" s="99"/>
    </row>
    <row r="3431" spans="1:21" ht="19.5" customHeight="1">
      <c r="A3431" s="545">
        <v>12473</v>
      </c>
      <c r="B3431" s="545" t="s">
        <v>7477</v>
      </c>
      <c r="C3431" s="545" t="s">
        <v>216</v>
      </c>
      <c r="D3431" s="546">
        <v>43735</v>
      </c>
      <c r="E3431" s="171" t="str">
        <f t="shared" si="53"/>
        <v>2019</v>
      </c>
      <c r="F3431" s="547">
        <v>15232000</v>
      </c>
      <c r="G3431" s="548">
        <v>0.19</v>
      </c>
      <c r="H3431" s="547">
        <v>12800000</v>
      </c>
      <c r="I3431" s="545" t="s">
        <v>12715</v>
      </c>
      <c r="J3431" s="545" t="s">
        <v>13321</v>
      </c>
      <c r="K3431" s="545" t="s">
        <v>16805</v>
      </c>
      <c r="L3431" s="545"/>
      <c r="M3431" s="548" t="s">
        <v>13758</v>
      </c>
      <c r="N3431" s="545" t="s">
        <v>13413</v>
      </c>
      <c r="O3431" s="545"/>
      <c r="P3431" s="549">
        <v>12473</v>
      </c>
      <c r="Q3431" s="549">
        <v>1</v>
      </c>
      <c r="R3431" s="549">
        <v>129</v>
      </c>
      <c r="S3431" s="548">
        <v>2244</v>
      </c>
      <c r="T3431" s="548"/>
      <c r="U3431" s="99"/>
    </row>
    <row r="3432" spans="1:21" ht="19.5" customHeight="1">
      <c r="A3432" s="545">
        <v>12474</v>
      </c>
      <c r="B3432" s="545" t="s">
        <v>7419</v>
      </c>
      <c r="C3432" s="545" t="s">
        <v>216</v>
      </c>
      <c r="D3432" s="546">
        <v>43746</v>
      </c>
      <c r="E3432" s="171" t="str">
        <f t="shared" si="53"/>
        <v>2019</v>
      </c>
      <c r="F3432" s="547">
        <v>101999.99</v>
      </c>
      <c r="G3432" s="548">
        <v>0.19</v>
      </c>
      <c r="H3432" s="547">
        <v>85714.28</v>
      </c>
      <c r="I3432" s="545" t="s">
        <v>12736</v>
      </c>
      <c r="J3432" s="545" t="s">
        <v>13321</v>
      </c>
      <c r="K3432" s="545"/>
      <c r="L3432" s="545"/>
      <c r="M3432" s="548" t="s">
        <v>13758</v>
      </c>
      <c r="N3432" s="545" t="s">
        <v>13413</v>
      </c>
      <c r="O3432" s="545"/>
      <c r="P3432" s="549">
        <v>12474</v>
      </c>
      <c r="Q3432" s="549">
        <v>1</v>
      </c>
      <c r="R3432" s="549">
        <v>56</v>
      </c>
      <c r="S3432" s="548">
        <v>2244</v>
      </c>
      <c r="T3432" s="548"/>
      <c r="U3432" s="99"/>
    </row>
    <row r="3433" spans="1:21" ht="19.5" customHeight="1">
      <c r="A3433" s="545">
        <v>12476</v>
      </c>
      <c r="B3433" s="545" t="s">
        <v>7460</v>
      </c>
      <c r="C3433" s="545" t="s">
        <v>209</v>
      </c>
      <c r="D3433" s="546">
        <v>43738</v>
      </c>
      <c r="E3433" s="171" t="str">
        <f t="shared" si="53"/>
        <v>2019</v>
      </c>
      <c r="F3433" s="547">
        <v>8000.37</v>
      </c>
      <c r="G3433" s="548">
        <v>0.19</v>
      </c>
      <c r="H3433" s="547">
        <v>6723</v>
      </c>
      <c r="I3433" s="545" t="s">
        <v>12652</v>
      </c>
      <c r="J3433" s="545"/>
      <c r="K3433" s="545" t="s">
        <v>7460</v>
      </c>
      <c r="L3433" s="545"/>
      <c r="M3433" s="548" t="s">
        <v>13758</v>
      </c>
      <c r="N3433" s="545" t="s">
        <v>13413</v>
      </c>
      <c r="O3433" s="545"/>
      <c r="P3433" s="549">
        <v>12476</v>
      </c>
      <c r="Q3433" s="549">
        <v>1</v>
      </c>
      <c r="R3433" s="549">
        <v>134</v>
      </c>
      <c r="S3433" s="548"/>
      <c r="T3433" s="548"/>
      <c r="U3433" s="99"/>
    </row>
    <row r="3434" spans="1:21" ht="19.5" customHeight="1">
      <c r="A3434" s="545">
        <v>12477</v>
      </c>
      <c r="B3434" s="545" t="s">
        <v>12286</v>
      </c>
      <c r="C3434" s="545" t="s">
        <v>216</v>
      </c>
      <c r="D3434" s="546">
        <v>43739</v>
      </c>
      <c r="E3434" s="171" t="str">
        <f t="shared" si="53"/>
        <v>2019</v>
      </c>
      <c r="F3434" s="547">
        <v>162692.04</v>
      </c>
      <c r="G3434" s="548">
        <v>0.19</v>
      </c>
      <c r="H3434" s="547">
        <v>136716</v>
      </c>
      <c r="I3434" s="545" t="s">
        <v>12735</v>
      </c>
      <c r="J3434" s="545" t="s">
        <v>13321</v>
      </c>
      <c r="K3434" s="545" t="s">
        <v>16806</v>
      </c>
      <c r="L3434" s="545"/>
      <c r="M3434" s="548" t="s">
        <v>13758</v>
      </c>
      <c r="N3434" s="545" t="s">
        <v>13413</v>
      </c>
      <c r="O3434" s="545"/>
      <c r="P3434" s="549">
        <v>12477</v>
      </c>
      <c r="Q3434" s="549">
        <v>1</v>
      </c>
      <c r="R3434" s="549">
        <v>51</v>
      </c>
      <c r="S3434" s="548">
        <v>2244</v>
      </c>
      <c r="T3434" s="548"/>
      <c r="U3434" s="99"/>
    </row>
    <row r="3435" spans="1:21" ht="19.5" customHeight="1">
      <c r="A3435" s="545">
        <v>12478</v>
      </c>
      <c r="B3435" s="545" t="s">
        <v>7451</v>
      </c>
      <c r="C3435" s="545" t="s">
        <v>216</v>
      </c>
      <c r="D3435" s="546">
        <v>43739</v>
      </c>
      <c r="E3435" s="171" t="str">
        <f t="shared" si="53"/>
        <v>2019</v>
      </c>
      <c r="F3435" s="547">
        <v>119000</v>
      </c>
      <c r="G3435" s="548">
        <v>0.19</v>
      </c>
      <c r="H3435" s="547">
        <v>100000</v>
      </c>
      <c r="I3435" s="545" t="s">
        <v>12736</v>
      </c>
      <c r="J3435" s="545" t="s">
        <v>13321</v>
      </c>
      <c r="K3435" s="545" t="s">
        <v>7451</v>
      </c>
      <c r="L3435" s="545"/>
      <c r="M3435" s="548" t="s">
        <v>13758</v>
      </c>
      <c r="N3435" s="545" t="s">
        <v>13413</v>
      </c>
      <c r="O3435" s="545"/>
      <c r="P3435" s="549">
        <v>12478</v>
      </c>
      <c r="Q3435" s="549">
        <v>1</v>
      </c>
      <c r="R3435" s="549">
        <v>56</v>
      </c>
      <c r="S3435" s="548">
        <v>2244</v>
      </c>
      <c r="T3435" s="548"/>
      <c r="U3435" s="99"/>
    </row>
    <row r="3436" spans="1:21" ht="19.5" customHeight="1">
      <c r="A3436" s="545">
        <v>12481</v>
      </c>
      <c r="B3436" s="545" t="s">
        <v>7447</v>
      </c>
      <c r="C3436" s="545" t="s">
        <v>6848</v>
      </c>
      <c r="D3436" s="546">
        <v>43740</v>
      </c>
      <c r="E3436" s="171" t="str">
        <f t="shared" si="53"/>
        <v>2019</v>
      </c>
      <c r="F3436" s="547">
        <v>690262</v>
      </c>
      <c r="G3436" s="548">
        <v>0.19</v>
      </c>
      <c r="H3436" s="547">
        <v>580052.1</v>
      </c>
      <c r="I3436" s="545" t="s">
        <v>12668</v>
      </c>
      <c r="J3436" s="545" t="s">
        <v>13321</v>
      </c>
      <c r="K3436" s="545"/>
      <c r="L3436" s="545"/>
      <c r="M3436" s="548" t="s">
        <v>13868</v>
      </c>
      <c r="N3436" s="545" t="s">
        <v>13413</v>
      </c>
      <c r="O3436" s="545"/>
      <c r="P3436" s="549">
        <v>12481</v>
      </c>
      <c r="Q3436" s="549">
        <v>2</v>
      </c>
      <c r="R3436" s="549">
        <v>7</v>
      </c>
      <c r="S3436" s="548">
        <v>2244</v>
      </c>
      <c r="T3436" s="548"/>
      <c r="U3436" s="99"/>
    </row>
    <row r="3437" spans="1:21" ht="19.5" customHeight="1">
      <c r="A3437" s="545">
        <v>12482</v>
      </c>
      <c r="B3437" s="545" t="s">
        <v>12180</v>
      </c>
      <c r="C3437" s="545" t="s">
        <v>221</v>
      </c>
      <c r="D3437" s="546"/>
      <c r="E3437" s="171" t="str">
        <f t="shared" si="53"/>
        <v>1900</v>
      </c>
      <c r="F3437" s="547">
        <v>0</v>
      </c>
      <c r="G3437" s="548">
        <v>0</v>
      </c>
      <c r="H3437" s="547">
        <v>0</v>
      </c>
      <c r="I3437" s="545" t="s">
        <v>12722</v>
      </c>
      <c r="J3437" s="545"/>
      <c r="K3437" s="545" t="s">
        <v>13413</v>
      </c>
      <c r="L3437" s="545" t="s">
        <v>16807</v>
      </c>
      <c r="M3437" s="548" t="s">
        <v>13758</v>
      </c>
      <c r="N3437" s="545" t="s">
        <v>13413</v>
      </c>
      <c r="O3437" s="545" t="s">
        <v>16808</v>
      </c>
      <c r="P3437" s="549">
        <v>12482</v>
      </c>
      <c r="Q3437" s="549">
        <v>1</v>
      </c>
      <c r="R3437" s="549">
        <v>36</v>
      </c>
      <c r="S3437" s="548"/>
      <c r="T3437" s="548"/>
      <c r="U3437" s="99"/>
    </row>
    <row r="3438" spans="1:21" ht="19.5" customHeight="1">
      <c r="A3438" s="545">
        <v>12483</v>
      </c>
      <c r="B3438" s="545" t="s">
        <v>7458</v>
      </c>
      <c r="C3438" s="545" t="s">
        <v>4504</v>
      </c>
      <c r="D3438" s="546">
        <v>43738</v>
      </c>
      <c r="E3438" s="171" t="str">
        <f t="shared" si="53"/>
        <v>2019</v>
      </c>
      <c r="F3438" s="547">
        <v>17850</v>
      </c>
      <c r="G3438" s="548">
        <v>0.19</v>
      </c>
      <c r="H3438" s="547">
        <v>15000</v>
      </c>
      <c r="I3438" s="545" t="s">
        <v>12668</v>
      </c>
      <c r="J3438" s="545" t="s">
        <v>13301</v>
      </c>
      <c r="K3438" s="545"/>
      <c r="L3438" s="545"/>
      <c r="M3438" s="548" t="s">
        <v>13868</v>
      </c>
      <c r="N3438" s="545" t="s">
        <v>13413</v>
      </c>
      <c r="O3438" s="545"/>
      <c r="P3438" s="549">
        <v>12483</v>
      </c>
      <c r="Q3438" s="549">
        <v>2</v>
      </c>
      <c r="R3438" s="549">
        <v>7</v>
      </c>
      <c r="S3438" s="548">
        <v>2221</v>
      </c>
      <c r="T3438" s="548"/>
      <c r="U3438" s="99"/>
    </row>
    <row r="3439" spans="1:21" ht="19.5" customHeight="1">
      <c r="A3439" s="545">
        <v>12487</v>
      </c>
      <c r="B3439" s="545" t="s">
        <v>7446</v>
      </c>
      <c r="C3439" s="545" t="s">
        <v>216</v>
      </c>
      <c r="D3439" s="546">
        <v>46052</v>
      </c>
      <c r="E3439" s="171" t="str">
        <f t="shared" si="53"/>
        <v>2026</v>
      </c>
      <c r="F3439" s="547">
        <v>136955</v>
      </c>
      <c r="G3439" s="548">
        <v>0.19</v>
      </c>
      <c r="H3439" s="547">
        <v>115088.24</v>
      </c>
      <c r="I3439" s="545" t="s">
        <v>12690</v>
      </c>
      <c r="J3439" s="545" t="s">
        <v>13307</v>
      </c>
      <c r="K3439" s="545"/>
      <c r="L3439" s="545" t="s">
        <v>7446</v>
      </c>
      <c r="M3439" s="548" t="s">
        <v>13758</v>
      </c>
      <c r="N3439" s="545" t="s">
        <v>13413</v>
      </c>
      <c r="O3439" s="545"/>
      <c r="P3439" s="549">
        <v>12487</v>
      </c>
      <c r="Q3439" s="549">
        <v>1</v>
      </c>
      <c r="R3439" s="549">
        <v>96</v>
      </c>
      <c r="S3439" s="548">
        <v>2228</v>
      </c>
      <c r="T3439" s="548"/>
      <c r="U3439" s="99"/>
    </row>
    <row r="3440" spans="1:21" ht="19.5" customHeight="1">
      <c r="A3440" s="545">
        <v>12488</v>
      </c>
      <c r="B3440" s="545" t="s">
        <v>7457</v>
      </c>
      <c r="C3440" s="545" t="s">
        <v>216</v>
      </c>
      <c r="D3440" s="546">
        <v>43738</v>
      </c>
      <c r="E3440" s="171" t="str">
        <f t="shared" si="53"/>
        <v>2019</v>
      </c>
      <c r="F3440" s="547">
        <v>52707599</v>
      </c>
      <c r="G3440" s="548">
        <v>0.19</v>
      </c>
      <c r="H3440" s="547">
        <v>44292100</v>
      </c>
      <c r="I3440" s="545" t="s">
        <v>12956</v>
      </c>
      <c r="J3440" s="545" t="s">
        <v>13321</v>
      </c>
      <c r="K3440" s="545" t="s">
        <v>16809</v>
      </c>
      <c r="L3440" s="545" t="s">
        <v>13413</v>
      </c>
      <c r="M3440" s="548" t="s">
        <v>13758</v>
      </c>
      <c r="N3440" s="545" t="s">
        <v>13413</v>
      </c>
      <c r="O3440" s="545" t="s">
        <v>13413</v>
      </c>
      <c r="P3440" s="549">
        <v>12488</v>
      </c>
      <c r="Q3440" s="549">
        <v>1</v>
      </c>
      <c r="R3440" s="549">
        <v>133</v>
      </c>
      <c r="S3440" s="548">
        <v>2244</v>
      </c>
      <c r="T3440" s="548"/>
      <c r="U3440" s="99"/>
    </row>
    <row r="3441" spans="1:21" ht="19.5" customHeight="1">
      <c r="A3441" s="545">
        <v>12490</v>
      </c>
      <c r="B3441" s="545" t="s">
        <v>7437</v>
      </c>
      <c r="C3441" s="545" t="s">
        <v>7438</v>
      </c>
      <c r="D3441" s="546">
        <v>43745</v>
      </c>
      <c r="E3441" s="171" t="str">
        <f t="shared" si="53"/>
        <v>2019</v>
      </c>
      <c r="F3441" s="547">
        <v>995.01</v>
      </c>
      <c r="G3441" s="548">
        <v>0.19</v>
      </c>
      <c r="H3441" s="547">
        <v>836.14</v>
      </c>
      <c r="I3441" s="545" t="s">
        <v>12668</v>
      </c>
      <c r="J3441" s="545" t="s">
        <v>13297</v>
      </c>
      <c r="K3441" s="545" t="s">
        <v>16810</v>
      </c>
      <c r="L3441" s="545"/>
      <c r="M3441" s="548" t="s">
        <v>15540</v>
      </c>
      <c r="N3441" s="545" t="s">
        <v>13413</v>
      </c>
      <c r="O3441" s="545"/>
      <c r="P3441" s="549">
        <v>12490</v>
      </c>
      <c r="Q3441" s="549">
        <v>4</v>
      </c>
      <c r="R3441" s="549">
        <v>7</v>
      </c>
      <c r="S3441" s="548">
        <v>2257</v>
      </c>
      <c r="T3441" s="548"/>
      <c r="U3441" s="99"/>
    </row>
    <row r="3442" spans="1:21" ht="19.5" customHeight="1">
      <c r="A3442" s="545">
        <v>12491</v>
      </c>
      <c r="B3442" s="545" t="s">
        <v>7436</v>
      </c>
      <c r="C3442" s="545" t="s">
        <v>216</v>
      </c>
      <c r="D3442" s="546">
        <v>43745</v>
      </c>
      <c r="E3442" s="171" t="str">
        <f t="shared" si="53"/>
        <v>2019</v>
      </c>
      <c r="F3442" s="547">
        <v>1189000.3999999999</v>
      </c>
      <c r="G3442" s="548">
        <v>0.19</v>
      </c>
      <c r="H3442" s="547">
        <v>999160</v>
      </c>
      <c r="I3442" s="545" t="s">
        <v>12650</v>
      </c>
      <c r="J3442" s="545"/>
      <c r="K3442" s="545"/>
      <c r="L3442" s="545"/>
      <c r="M3442" s="548" t="s">
        <v>13868</v>
      </c>
      <c r="N3442" s="545" t="s">
        <v>13413</v>
      </c>
      <c r="O3442" s="545"/>
      <c r="P3442" s="549">
        <v>12491</v>
      </c>
      <c r="Q3442" s="549">
        <v>2</v>
      </c>
      <c r="R3442" s="549">
        <v>127</v>
      </c>
      <c r="S3442" s="548"/>
      <c r="T3442" s="548"/>
      <c r="U3442" s="99"/>
    </row>
    <row r="3443" spans="1:21" ht="19.5" customHeight="1">
      <c r="A3443" s="545">
        <v>12494</v>
      </c>
      <c r="B3443" s="545" t="s">
        <v>7435</v>
      </c>
      <c r="C3443" s="545" t="s">
        <v>209</v>
      </c>
      <c r="D3443" s="546">
        <v>43745</v>
      </c>
      <c r="E3443" s="171" t="str">
        <f t="shared" si="53"/>
        <v>2019</v>
      </c>
      <c r="F3443" s="547">
        <v>80257</v>
      </c>
      <c r="G3443" s="548">
        <v>0.19</v>
      </c>
      <c r="H3443" s="547">
        <v>67442.86</v>
      </c>
      <c r="I3443" s="545" t="s">
        <v>12697</v>
      </c>
      <c r="J3443" s="545" t="s">
        <v>13322</v>
      </c>
      <c r="K3443" s="545"/>
      <c r="L3443" s="545"/>
      <c r="M3443" s="548" t="s">
        <v>13758</v>
      </c>
      <c r="N3443" s="545" t="s">
        <v>13413</v>
      </c>
      <c r="O3443" s="545"/>
      <c r="P3443" s="549">
        <v>12494</v>
      </c>
      <c r="Q3443" s="549">
        <v>1</v>
      </c>
      <c r="R3443" s="549">
        <v>138</v>
      </c>
      <c r="S3443" s="548">
        <v>40</v>
      </c>
      <c r="T3443" s="548"/>
      <c r="U3443" s="99"/>
    </row>
    <row r="3444" spans="1:21" ht="19.5" customHeight="1">
      <c r="A3444" s="545">
        <v>12495</v>
      </c>
      <c r="B3444" s="545" t="s">
        <v>7434</v>
      </c>
      <c r="C3444" s="545" t="s">
        <v>216</v>
      </c>
      <c r="D3444" s="546">
        <v>43745</v>
      </c>
      <c r="E3444" s="171" t="str">
        <f t="shared" si="53"/>
        <v>2019</v>
      </c>
      <c r="F3444" s="547">
        <v>465633.99</v>
      </c>
      <c r="G3444" s="548">
        <v>0.19</v>
      </c>
      <c r="H3444" s="547">
        <v>391289.07</v>
      </c>
      <c r="I3444" s="545" t="s">
        <v>12697</v>
      </c>
      <c r="J3444" s="545"/>
      <c r="K3444" s="545"/>
      <c r="L3444" s="545"/>
      <c r="M3444" s="548" t="s">
        <v>13758</v>
      </c>
      <c r="N3444" s="545" t="s">
        <v>13413</v>
      </c>
      <c r="O3444" s="545"/>
      <c r="P3444" s="549">
        <v>12495</v>
      </c>
      <c r="Q3444" s="549">
        <v>1</v>
      </c>
      <c r="R3444" s="549">
        <v>138</v>
      </c>
      <c r="S3444" s="548"/>
      <c r="T3444" s="548"/>
      <c r="U3444" s="99"/>
    </row>
    <row r="3445" spans="1:21" ht="19.5" customHeight="1">
      <c r="A3445" s="545">
        <v>12497</v>
      </c>
      <c r="B3445" s="545" t="s">
        <v>7418</v>
      </c>
      <c r="C3445" s="545" t="s">
        <v>216</v>
      </c>
      <c r="D3445" s="546">
        <v>43746</v>
      </c>
      <c r="E3445" s="171" t="str">
        <f t="shared" si="53"/>
        <v>2019</v>
      </c>
      <c r="F3445" s="547">
        <v>40629</v>
      </c>
      <c r="G3445" s="548">
        <v>0.19</v>
      </c>
      <c r="H3445" s="547">
        <v>34142.019999999997</v>
      </c>
      <c r="I3445" s="545" t="s">
        <v>12697</v>
      </c>
      <c r="J3445" s="545" t="s">
        <v>13322</v>
      </c>
      <c r="K3445" s="545"/>
      <c r="L3445" s="545"/>
      <c r="M3445" s="548" t="s">
        <v>13758</v>
      </c>
      <c r="N3445" s="545" t="s">
        <v>13413</v>
      </c>
      <c r="O3445" s="545"/>
      <c r="P3445" s="549">
        <v>12497</v>
      </c>
      <c r="Q3445" s="549">
        <v>1</v>
      </c>
      <c r="R3445" s="549">
        <v>138</v>
      </c>
      <c r="S3445" s="548">
        <v>40</v>
      </c>
      <c r="T3445" s="548"/>
      <c r="U3445" s="99"/>
    </row>
    <row r="3446" spans="1:21" ht="19.5" customHeight="1">
      <c r="A3446" s="545">
        <v>12498</v>
      </c>
      <c r="B3446" s="545" t="s">
        <v>7455</v>
      </c>
      <c r="C3446" s="545" t="s">
        <v>216</v>
      </c>
      <c r="D3446" s="546">
        <v>44585</v>
      </c>
      <c r="E3446" s="171" t="str">
        <f t="shared" si="53"/>
        <v>2022</v>
      </c>
      <c r="F3446" s="547">
        <v>797431</v>
      </c>
      <c r="G3446" s="548">
        <v>0.19</v>
      </c>
      <c r="H3446" s="547">
        <v>670110.07999999996</v>
      </c>
      <c r="I3446" s="545" t="s">
        <v>12736</v>
      </c>
      <c r="J3446" s="545"/>
      <c r="K3446" s="545"/>
      <c r="L3446" s="545"/>
      <c r="M3446" s="548" t="s">
        <v>13758</v>
      </c>
      <c r="N3446" s="545" t="s">
        <v>13413</v>
      </c>
      <c r="O3446" s="545"/>
      <c r="P3446" s="549">
        <v>12498</v>
      </c>
      <c r="Q3446" s="549">
        <v>1</v>
      </c>
      <c r="R3446" s="549">
        <v>56</v>
      </c>
      <c r="S3446" s="548"/>
      <c r="T3446" s="548"/>
      <c r="U3446" s="99"/>
    </row>
    <row r="3447" spans="1:21" ht="19.5" customHeight="1">
      <c r="A3447" s="545">
        <v>12499</v>
      </c>
      <c r="B3447" s="545" t="s">
        <v>7417</v>
      </c>
      <c r="C3447" s="545" t="s">
        <v>216</v>
      </c>
      <c r="D3447" s="546">
        <v>43746</v>
      </c>
      <c r="E3447" s="171" t="str">
        <f t="shared" si="53"/>
        <v>2019</v>
      </c>
      <c r="F3447" s="547">
        <v>286851.88</v>
      </c>
      <c r="G3447" s="548">
        <v>0.19</v>
      </c>
      <c r="H3447" s="547">
        <v>241052</v>
      </c>
      <c r="I3447" s="545" t="s">
        <v>12686</v>
      </c>
      <c r="J3447" s="545" t="s">
        <v>13321</v>
      </c>
      <c r="K3447" s="545" t="s">
        <v>16811</v>
      </c>
      <c r="L3447" s="545" t="s">
        <v>7417</v>
      </c>
      <c r="M3447" s="548" t="s">
        <v>13758</v>
      </c>
      <c r="N3447" s="545" t="s">
        <v>13413</v>
      </c>
      <c r="O3447" s="545"/>
      <c r="P3447" s="549">
        <v>12499</v>
      </c>
      <c r="Q3447" s="549">
        <v>1</v>
      </c>
      <c r="R3447" s="549">
        <v>131</v>
      </c>
      <c r="S3447" s="548">
        <v>2244</v>
      </c>
      <c r="T3447" s="548"/>
      <c r="U3447" s="99"/>
    </row>
    <row r="3448" spans="1:21" ht="19.5" customHeight="1">
      <c r="A3448" s="545">
        <v>12500</v>
      </c>
      <c r="B3448" s="545" t="s">
        <v>1661</v>
      </c>
      <c r="C3448" s="545" t="s">
        <v>221</v>
      </c>
      <c r="D3448" s="546">
        <v>46052</v>
      </c>
      <c r="E3448" s="171" t="str">
        <f t="shared" si="53"/>
        <v>2026</v>
      </c>
      <c r="F3448" s="547">
        <v>6852</v>
      </c>
      <c r="G3448" s="548">
        <v>0.19</v>
      </c>
      <c r="H3448" s="547">
        <v>5757.98</v>
      </c>
      <c r="I3448" s="545" t="s">
        <v>12709</v>
      </c>
      <c r="J3448" s="545" t="s">
        <v>13307</v>
      </c>
      <c r="K3448" s="545" t="s">
        <v>13413</v>
      </c>
      <c r="L3448" s="545" t="s">
        <v>15254</v>
      </c>
      <c r="M3448" s="548" t="s">
        <v>13758</v>
      </c>
      <c r="N3448" s="545" t="s">
        <v>13413</v>
      </c>
      <c r="O3448" s="545" t="s">
        <v>16812</v>
      </c>
      <c r="P3448" s="549">
        <v>3431</v>
      </c>
      <c r="Q3448" s="549">
        <v>1</v>
      </c>
      <c r="R3448" s="549">
        <v>124</v>
      </c>
      <c r="S3448" s="548">
        <v>2228</v>
      </c>
      <c r="T3448" s="548"/>
      <c r="U3448" s="99"/>
    </row>
    <row r="3449" spans="1:21" ht="19.5" customHeight="1">
      <c r="A3449" s="545">
        <v>12502</v>
      </c>
      <c r="B3449" s="545" t="s">
        <v>7416</v>
      </c>
      <c r="C3449" s="545" t="s">
        <v>216</v>
      </c>
      <c r="D3449" s="546">
        <v>43746</v>
      </c>
      <c r="E3449" s="171" t="str">
        <f t="shared" si="53"/>
        <v>2019</v>
      </c>
      <c r="F3449" s="547">
        <v>100320.57</v>
      </c>
      <c r="G3449" s="548">
        <v>0.19</v>
      </c>
      <c r="H3449" s="547">
        <v>84303</v>
      </c>
      <c r="I3449" s="545" t="s">
        <v>12686</v>
      </c>
      <c r="J3449" s="545" t="s">
        <v>13321</v>
      </c>
      <c r="K3449" s="545" t="s">
        <v>16813</v>
      </c>
      <c r="L3449" s="545" t="s">
        <v>7416</v>
      </c>
      <c r="M3449" s="548" t="s">
        <v>13758</v>
      </c>
      <c r="N3449" s="545" t="s">
        <v>13413</v>
      </c>
      <c r="O3449" s="545"/>
      <c r="P3449" s="549">
        <v>12502</v>
      </c>
      <c r="Q3449" s="549">
        <v>1</v>
      </c>
      <c r="R3449" s="549">
        <v>131</v>
      </c>
      <c r="S3449" s="548">
        <v>2244</v>
      </c>
      <c r="T3449" s="548"/>
      <c r="U3449" s="99"/>
    </row>
    <row r="3450" spans="1:21" ht="19.5" customHeight="1">
      <c r="A3450" s="545">
        <v>12503</v>
      </c>
      <c r="B3450" s="545" t="s">
        <v>7415</v>
      </c>
      <c r="C3450" s="545" t="s">
        <v>216</v>
      </c>
      <c r="D3450" s="546">
        <v>43746</v>
      </c>
      <c r="E3450" s="171" t="str">
        <f t="shared" si="53"/>
        <v>2019</v>
      </c>
      <c r="F3450" s="547">
        <v>20999.93</v>
      </c>
      <c r="G3450" s="548">
        <v>0.19</v>
      </c>
      <c r="H3450" s="547">
        <v>17647</v>
      </c>
      <c r="I3450" s="545" t="s">
        <v>12686</v>
      </c>
      <c r="J3450" s="545" t="s">
        <v>13321</v>
      </c>
      <c r="K3450" s="545" t="s">
        <v>16814</v>
      </c>
      <c r="L3450" s="545" t="s">
        <v>7415</v>
      </c>
      <c r="M3450" s="548" t="s">
        <v>13758</v>
      </c>
      <c r="N3450" s="545" t="s">
        <v>13413</v>
      </c>
      <c r="O3450" s="545"/>
      <c r="P3450" s="549">
        <v>12503</v>
      </c>
      <c r="Q3450" s="549">
        <v>1</v>
      </c>
      <c r="R3450" s="549">
        <v>131</v>
      </c>
      <c r="S3450" s="548">
        <v>2244</v>
      </c>
      <c r="T3450" s="548"/>
      <c r="U3450" s="99"/>
    </row>
    <row r="3451" spans="1:21" ht="19.5" customHeight="1">
      <c r="A3451" s="545">
        <v>12504</v>
      </c>
      <c r="B3451" s="545" t="s">
        <v>7454</v>
      </c>
      <c r="C3451" s="545" t="s">
        <v>216</v>
      </c>
      <c r="D3451" s="546">
        <v>43738</v>
      </c>
      <c r="E3451" s="171" t="str">
        <f t="shared" si="53"/>
        <v>2019</v>
      </c>
      <c r="F3451" s="547">
        <v>156200</v>
      </c>
      <c r="G3451" s="548">
        <v>0.19</v>
      </c>
      <c r="H3451" s="547">
        <v>131260.5</v>
      </c>
      <c r="I3451" s="545" t="s">
        <v>12650</v>
      </c>
      <c r="J3451" s="545"/>
      <c r="K3451" s="545"/>
      <c r="L3451" s="545"/>
      <c r="M3451" s="548" t="s">
        <v>13758</v>
      </c>
      <c r="N3451" s="545" t="s">
        <v>13413</v>
      </c>
      <c r="O3451" s="545"/>
      <c r="P3451" s="549">
        <v>12504</v>
      </c>
      <c r="Q3451" s="549">
        <v>1</v>
      </c>
      <c r="R3451" s="549">
        <v>127</v>
      </c>
      <c r="S3451" s="548"/>
      <c r="T3451" s="548"/>
      <c r="U3451" s="99"/>
    </row>
    <row r="3452" spans="1:21" ht="19.5" customHeight="1">
      <c r="A3452" s="545">
        <v>12512</v>
      </c>
      <c r="B3452" s="545" t="s">
        <v>7412</v>
      </c>
      <c r="C3452" s="545" t="s">
        <v>4501</v>
      </c>
      <c r="D3452" s="546">
        <v>43749</v>
      </c>
      <c r="E3452" s="171" t="str">
        <f t="shared" si="53"/>
        <v>2019</v>
      </c>
      <c r="F3452" s="547">
        <v>982682521</v>
      </c>
      <c r="G3452" s="548">
        <v>0.19</v>
      </c>
      <c r="H3452" s="547">
        <v>825783631.09000003</v>
      </c>
      <c r="I3452" s="545" t="s">
        <v>12957</v>
      </c>
      <c r="J3452" s="545" t="s">
        <v>13297</v>
      </c>
      <c r="K3452" s="545" t="s">
        <v>16815</v>
      </c>
      <c r="L3452" s="545"/>
      <c r="M3452" s="548" t="s">
        <v>13758</v>
      </c>
      <c r="N3452" s="545" t="s">
        <v>13413</v>
      </c>
      <c r="O3452" s="545"/>
      <c r="P3452" s="549">
        <v>12512</v>
      </c>
      <c r="Q3452" s="549">
        <v>1</v>
      </c>
      <c r="R3452" s="549">
        <v>42</v>
      </c>
      <c r="S3452" s="548">
        <v>2257</v>
      </c>
      <c r="T3452" s="548"/>
      <c r="U3452" s="99"/>
    </row>
    <row r="3453" spans="1:21" ht="19.5" customHeight="1">
      <c r="A3453" s="545">
        <v>12513</v>
      </c>
      <c r="B3453" s="545" t="s">
        <v>7407</v>
      </c>
      <c r="C3453" s="545" t="s">
        <v>216</v>
      </c>
      <c r="D3453" s="546">
        <v>43759</v>
      </c>
      <c r="E3453" s="171" t="str">
        <f t="shared" si="53"/>
        <v>2019</v>
      </c>
      <c r="F3453" s="547">
        <v>26263598</v>
      </c>
      <c r="G3453" s="548">
        <v>0.19</v>
      </c>
      <c r="H3453" s="547">
        <v>22070250.420000002</v>
      </c>
      <c r="I3453" s="545" t="s">
        <v>12958</v>
      </c>
      <c r="J3453" s="545" t="s">
        <v>13323</v>
      </c>
      <c r="K3453" s="545" t="s">
        <v>16816</v>
      </c>
      <c r="L3453" s="545" t="s">
        <v>16817</v>
      </c>
      <c r="M3453" s="548" t="s">
        <v>13758</v>
      </c>
      <c r="N3453" s="545" t="s">
        <v>22197</v>
      </c>
      <c r="O3453" s="545" t="s">
        <v>16818</v>
      </c>
      <c r="P3453" s="549">
        <v>12513</v>
      </c>
      <c r="Q3453" s="549">
        <v>1</v>
      </c>
      <c r="R3453" s="549">
        <v>178</v>
      </c>
      <c r="S3453" s="548">
        <v>2255</v>
      </c>
      <c r="T3453" s="548">
        <v>2255</v>
      </c>
      <c r="U3453" s="99"/>
    </row>
    <row r="3454" spans="1:21" ht="19.5" customHeight="1">
      <c r="A3454" s="545">
        <v>12514</v>
      </c>
      <c r="B3454" s="545" t="s">
        <v>7406</v>
      </c>
      <c r="C3454" s="545" t="s">
        <v>216</v>
      </c>
      <c r="D3454" s="546">
        <v>43759</v>
      </c>
      <c r="E3454" s="171" t="str">
        <f t="shared" si="53"/>
        <v>2019</v>
      </c>
      <c r="F3454" s="547">
        <v>23714618</v>
      </c>
      <c r="G3454" s="548">
        <v>0.19</v>
      </c>
      <c r="H3454" s="547">
        <v>19928250.420000002</v>
      </c>
      <c r="I3454" s="545" t="s">
        <v>12959</v>
      </c>
      <c r="J3454" s="545" t="s">
        <v>13323</v>
      </c>
      <c r="K3454" s="545" t="s">
        <v>16819</v>
      </c>
      <c r="L3454" s="545" t="s">
        <v>16820</v>
      </c>
      <c r="M3454" s="548" t="s">
        <v>13758</v>
      </c>
      <c r="N3454" s="545" t="s">
        <v>22197</v>
      </c>
      <c r="O3454" s="545" t="s">
        <v>16821</v>
      </c>
      <c r="P3454" s="549">
        <v>12514</v>
      </c>
      <c r="Q3454" s="549">
        <v>1</v>
      </c>
      <c r="R3454" s="549">
        <v>177</v>
      </c>
      <c r="S3454" s="548">
        <v>2255</v>
      </c>
      <c r="T3454" s="548">
        <v>2255</v>
      </c>
      <c r="U3454" s="99"/>
    </row>
    <row r="3455" spans="1:21" ht="19.5" customHeight="1">
      <c r="A3455" s="545">
        <v>12515</v>
      </c>
      <c r="B3455" s="545" t="s">
        <v>7404</v>
      </c>
      <c r="C3455" s="545" t="s">
        <v>216</v>
      </c>
      <c r="D3455" s="546">
        <v>43760</v>
      </c>
      <c r="E3455" s="171" t="str">
        <f t="shared" si="53"/>
        <v>2019</v>
      </c>
      <c r="F3455" s="547">
        <v>14383530</v>
      </c>
      <c r="G3455" s="548">
        <v>0.19</v>
      </c>
      <c r="H3455" s="547">
        <v>12087000</v>
      </c>
      <c r="I3455" s="545" t="s">
        <v>12959</v>
      </c>
      <c r="J3455" s="545" t="s">
        <v>13323</v>
      </c>
      <c r="K3455" s="545" t="s">
        <v>16822</v>
      </c>
      <c r="L3455" s="545" t="s">
        <v>16823</v>
      </c>
      <c r="M3455" s="548" t="s">
        <v>13758</v>
      </c>
      <c r="N3455" s="545" t="s">
        <v>22197</v>
      </c>
      <c r="O3455" s="545" t="s">
        <v>16821</v>
      </c>
      <c r="P3455" s="549">
        <v>12515</v>
      </c>
      <c r="Q3455" s="549">
        <v>1</v>
      </c>
      <c r="R3455" s="549">
        <v>177</v>
      </c>
      <c r="S3455" s="548">
        <v>2255</v>
      </c>
      <c r="T3455" s="548">
        <v>2255</v>
      </c>
      <c r="U3455" s="99"/>
    </row>
    <row r="3456" spans="1:21" ht="19.5" customHeight="1">
      <c r="A3456" s="545">
        <v>12516</v>
      </c>
      <c r="B3456" s="545" t="s">
        <v>7403</v>
      </c>
      <c r="C3456" s="545" t="s">
        <v>216</v>
      </c>
      <c r="D3456" s="546">
        <v>43760</v>
      </c>
      <c r="E3456" s="171" t="str">
        <f t="shared" si="53"/>
        <v>2019</v>
      </c>
      <c r="F3456" s="547">
        <v>13373042</v>
      </c>
      <c r="G3456" s="548">
        <v>0.19</v>
      </c>
      <c r="H3456" s="547">
        <v>11237850.42</v>
      </c>
      <c r="I3456" s="545" t="s">
        <v>12959</v>
      </c>
      <c r="J3456" s="545" t="s">
        <v>13323</v>
      </c>
      <c r="K3456" s="545" t="s">
        <v>16824</v>
      </c>
      <c r="L3456" s="545" t="s">
        <v>16825</v>
      </c>
      <c r="M3456" s="548" t="s">
        <v>13758</v>
      </c>
      <c r="N3456" s="545" t="s">
        <v>22197</v>
      </c>
      <c r="O3456" s="545" t="s">
        <v>16821</v>
      </c>
      <c r="P3456" s="549">
        <v>12516</v>
      </c>
      <c r="Q3456" s="549">
        <v>1</v>
      </c>
      <c r="R3456" s="549">
        <v>177</v>
      </c>
      <c r="S3456" s="548">
        <v>2255</v>
      </c>
      <c r="T3456" s="548">
        <v>2255</v>
      </c>
      <c r="U3456" s="99"/>
    </row>
    <row r="3457" spans="1:21" ht="19.5" customHeight="1">
      <c r="A3457" s="545">
        <v>12517</v>
      </c>
      <c r="B3457" s="545" t="s">
        <v>7402</v>
      </c>
      <c r="C3457" s="545" t="s">
        <v>216</v>
      </c>
      <c r="D3457" s="546">
        <v>43760</v>
      </c>
      <c r="E3457" s="171" t="str">
        <f t="shared" si="53"/>
        <v>2019</v>
      </c>
      <c r="F3457" s="547">
        <v>7273697</v>
      </c>
      <c r="G3457" s="548">
        <v>0.19</v>
      </c>
      <c r="H3457" s="547">
        <v>6112350.4199999999</v>
      </c>
      <c r="I3457" s="545" t="s">
        <v>12958</v>
      </c>
      <c r="J3457" s="545" t="s">
        <v>13323</v>
      </c>
      <c r="K3457" s="545" t="s">
        <v>16826</v>
      </c>
      <c r="L3457" s="545" t="s">
        <v>16827</v>
      </c>
      <c r="M3457" s="548" t="s">
        <v>13758</v>
      </c>
      <c r="N3457" s="545" t="s">
        <v>22197</v>
      </c>
      <c r="O3457" s="545" t="s">
        <v>16821</v>
      </c>
      <c r="P3457" s="549">
        <v>12517</v>
      </c>
      <c r="Q3457" s="549">
        <v>1</v>
      </c>
      <c r="R3457" s="549">
        <v>178</v>
      </c>
      <c r="S3457" s="548">
        <v>2255</v>
      </c>
      <c r="T3457" s="548">
        <v>2255</v>
      </c>
      <c r="U3457" s="99"/>
    </row>
    <row r="3458" spans="1:21" ht="19.5" customHeight="1">
      <c r="A3458" s="545">
        <v>12518</v>
      </c>
      <c r="B3458" s="545" t="s">
        <v>7401</v>
      </c>
      <c r="C3458" s="545" t="s">
        <v>216</v>
      </c>
      <c r="D3458" s="546">
        <v>43760</v>
      </c>
      <c r="E3458" s="171" t="str">
        <f t="shared" si="53"/>
        <v>2019</v>
      </c>
      <c r="F3458" s="547">
        <v>35688100</v>
      </c>
      <c r="G3458" s="548">
        <v>0.19</v>
      </c>
      <c r="H3458" s="547">
        <v>29990000</v>
      </c>
      <c r="I3458" s="545" t="s">
        <v>12959</v>
      </c>
      <c r="J3458" s="545" t="s">
        <v>13323</v>
      </c>
      <c r="K3458" s="545" t="s">
        <v>16828</v>
      </c>
      <c r="L3458" s="545" t="s">
        <v>7401</v>
      </c>
      <c r="M3458" s="548" t="s">
        <v>13758</v>
      </c>
      <c r="N3458" s="545" t="s">
        <v>22197</v>
      </c>
      <c r="O3458" s="545" t="s">
        <v>16829</v>
      </c>
      <c r="P3458" s="549">
        <v>12518</v>
      </c>
      <c r="Q3458" s="549">
        <v>1</v>
      </c>
      <c r="R3458" s="549">
        <v>177</v>
      </c>
      <c r="S3458" s="548">
        <v>2255</v>
      </c>
      <c r="T3458" s="548">
        <v>2255</v>
      </c>
      <c r="U3458" s="99"/>
    </row>
    <row r="3459" spans="1:21" ht="19.5" customHeight="1">
      <c r="A3459" s="545">
        <v>12519</v>
      </c>
      <c r="B3459" s="545" t="s">
        <v>7366</v>
      </c>
      <c r="C3459" s="545" t="s">
        <v>216</v>
      </c>
      <c r="D3459" s="546">
        <v>43774</v>
      </c>
      <c r="E3459" s="171" t="str">
        <f t="shared" si="53"/>
        <v>2019</v>
      </c>
      <c r="F3459" s="547">
        <v>9058392</v>
      </c>
      <c r="G3459" s="548">
        <v>0.19</v>
      </c>
      <c r="H3459" s="547">
        <v>7612094.1200000001</v>
      </c>
      <c r="I3459" s="545" t="s">
        <v>12959</v>
      </c>
      <c r="J3459" s="545" t="s">
        <v>13323</v>
      </c>
      <c r="K3459" s="545" t="s">
        <v>16830</v>
      </c>
      <c r="L3459" s="545" t="s">
        <v>16831</v>
      </c>
      <c r="M3459" s="548" t="s">
        <v>13758</v>
      </c>
      <c r="N3459" s="545" t="s">
        <v>13413</v>
      </c>
      <c r="O3459" s="545" t="s">
        <v>16832</v>
      </c>
      <c r="P3459" s="549">
        <v>12519</v>
      </c>
      <c r="Q3459" s="549">
        <v>1</v>
      </c>
      <c r="R3459" s="549">
        <v>177</v>
      </c>
      <c r="S3459" s="548">
        <v>2255</v>
      </c>
      <c r="T3459" s="548"/>
      <c r="U3459" s="99"/>
    </row>
    <row r="3460" spans="1:21" ht="19.5" customHeight="1">
      <c r="A3460" s="545">
        <v>12520</v>
      </c>
      <c r="B3460" s="545" t="s">
        <v>7400</v>
      </c>
      <c r="C3460" s="545" t="s">
        <v>216</v>
      </c>
      <c r="D3460" s="546">
        <v>43760</v>
      </c>
      <c r="E3460" s="171" t="str">
        <f t="shared" ref="E3460:E3523" si="54">TEXT(D3460,"YYYY")</f>
        <v>2019</v>
      </c>
      <c r="F3460" s="547">
        <v>15202845</v>
      </c>
      <c r="G3460" s="548">
        <v>0.19</v>
      </c>
      <c r="H3460" s="547">
        <v>12775500</v>
      </c>
      <c r="I3460" s="545" t="s">
        <v>12959</v>
      </c>
      <c r="J3460" s="545" t="s">
        <v>13323</v>
      </c>
      <c r="K3460" s="545" t="s">
        <v>16833</v>
      </c>
      <c r="L3460" s="545" t="s">
        <v>7400</v>
      </c>
      <c r="M3460" s="548" t="s">
        <v>13758</v>
      </c>
      <c r="N3460" s="545" t="s">
        <v>22197</v>
      </c>
      <c r="O3460" s="545" t="s">
        <v>16834</v>
      </c>
      <c r="P3460" s="549">
        <v>12520</v>
      </c>
      <c r="Q3460" s="549">
        <v>1</v>
      </c>
      <c r="R3460" s="549">
        <v>177</v>
      </c>
      <c r="S3460" s="548">
        <v>2255</v>
      </c>
      <c r="T3460" s="548">
        <v>2255</v>
      </c>
      <c r="U3460" s="99"/>
    </row>
    <row r="3461" spans="1:21" ht="19.5" customHeight="1">
      <c r="A3461" s="545">
        <v>12521</v>
      </c>
      <c r="B3461" s="545" t="s">
        <v>7390</v>
      </c>
      <c r="C3461" s="545" t="s">
        <v>216</v>
      </c>
      <c r="D3461" s="546">
        <v>43761</v>
      </c>
      <c r="E3461" s="171" t="str">
        <f t="shared" si="54"/>
        <v>2019</v>
      </c>
      <c r="F3461" s="547">
        <v>6554816</v>
      </c>
      <c r="G3461" s="548">
        <v>0.19</v>
      </c>
      <c r="H3461" s="547">
        <v>5508248.7400000002</v>
      </c>
      <c r="I3461" s="545" t="s">
        <v>12959</v>
      </c>
      <c r="J3461" s="545" t="s">
        <v>13323</v>
      </c>
      <c r="K3461" s="545" t="s">
        <v>16835</v>
      </c>
      <c r="L3461" s="545" t="s">
        <v>16836</v>
      </c>
      <c r="M3461" s="548" t="s">
        <v>13758</v>
      </c>
      <c r="N3461" s="545" t="s">
        <v>13413</v>
      </c>
      <c r="O3461" s="545" t="s">
        <v>16837</v>
      </c>
      <c r="P3461" s="549">
        <v>12521</v>
      </c>
      <c r="Q3461" s="549">
        <v>1</v>
      </c>
      <c r="R3461" s="549">
        <v>177</v>
      </c>
      <c r="S3461" s="548">
        <v>2255</v>
      </c>
      <c r="T3461" s="548"/>
      <c r="U3461" s="99"/>
    </row>
    <row r="3462" spans="1:21" ht="19.5" customHeight="1">
      <c r="A3462" s="545">
        <v>12522</v>
      </c>
      <c r="B3462" s="545" t="s">
        <v>7399</v>
      </c>
      <c r="C3462" s="545" t="s">
        <v>216</v>
      </c>
      <c r="D3462" s="546">
        <v>43760</v>
      </c>
      <c r="E3462" s="171" t="str">
        <f t="shared" si="54"/>
        <v>2019</v>
      </c>
      <c r="F3462" s="547">
        <v>22750674.66</v>
      </c>
      <c r="G3462" s="548">
        <v>0.19</v>
      </c>
      <c r="H3462" s="547">
        <v>19118214</v>
      </c>
      <c r="I3462" s="545" t="s">
        <v>12959</v>
      </c>
      <c r="J3462" s="545" t="s">
        <v>13323</v>
      </c>
      <c r="K3462" s="545" t="s">
        <v>16838</v>
      </c>
      <c r="L3462" s="545" t="s">
        <v>16839</v>
      </c>
      <c r="M3462" s="548" t="s">
        <v>13758</v>
      </c>
      <c r="N3462" s="545" t="s">
        <v>22197</v>
      </c>
      <c r="O3462" s="545" t="s">
        <v>16840</v>
      </c>
      <c r="P3462" s="549">
        <v>12522</v>
      </c>
      <c r="Q3462" s="549">
        <v>1</v>
      </c>
      <c r="R3462" s="549">
        <v>177</v>
      </c>
      <c r="S3462" s="548">
        <v>2255</v>
      </c>
      <c r="T3462" s="548">
        <v>2255</v>
      </c>
      <c r="U3462" s="99"/>
    </row>
    <row r="3463" spans="1:21" ht="19.5" customHeight="1">
      <c r="A3463" s="545">
        <v>12523</v>
      </c>
      <c r="B3463" s="545" t="s">
        <v>7365</v>
      </c>
      <c r="C3463" s="545" t="s">
        <v>216</v>
      </c>
      <c r="D3463" s="546">
        <v>43774</v>
      </c>
      <c r="E3463" s="171" t="str">
        <f t="shared" si="54"/>
        <v>2019</v>
      </c>
      <c r="F3463" s="547">
        <v>2285082.0099999998</v>
      </c>
      <c r="G3463" s="548">
        <v>0.19</v>
      </c>
      <c r="H3463" s="547">
        <v>1920236.98</v>
      </c>
      <c r="I3463" s="545" t="s">
        <v>12959</v>
      </c>
      <c r="J3463" s="545" t="s">
        <v>13323</v>
      </c>
      <c r="K3463" s="545" t="s">
        <v>7365</v>
      </c>
      <c r="L3463" s="545" t="s">
        <v>7365</v>
      </c>
      <c r="M3463" s="548" t="s">
        <v>13758</v>
      </c>
      <c r="N3463" s="545" t="s">
        <v>13413</v>
      </c>
      <c r="O3463" s="545" t="s">
        <v>16837</v>
      </c>
      <c r="P3463" s="549">
        <v>12523</v>
      </c>
      <c r="Q3463" s="549">
        <v>1</v>
      </c>
      <c r="R3463" s="549">
        <v>177</v>
      </c>
      <c r="S3463" s="548">
        <v>2255</v>
      </c>
      <c r="T3463" s="548"/>
      <c r="U3463" s="99"/>
    </row>
    <row r="3464" spans="1:21" ht="19.5" customHeight="1">
      <c r="A3464" s="545">
        <v>12524</v>
      </c>
      <c r="B3464" s="545" t="s">
        <v>7398</v>
      </c>
      <c r="C3464" s="545" t="s">
        <v>216</v>
      </c>
      <c r="D3464" s="546">
        <v>43760</v>
      </c>
      <c r="E3464" s="171" t="str">
        <f t="shared" si="54"/>
        <v>2019</v>
      </c>
      <c r="F3464" s="547">
        <v>2794905.17</v>
      </c>
      <c r="G3464" s="548">
        <v>0.19</v>
      </c>
      <c r="H3464" s="547">
        <v>2348659.81</v>
      </c>
      <c r="I3464" s="545" t="s">
        <v>12959</v>
      </c>
      <c r="J3464" s="545" t="s">
        <v>13323</v>
      </c>
      <c r="K3464" s="545" t="s">
        <v>16841</v>
      </c>
      <c r="L3464" s="545" t="s">
        <v>7398</v>
      </c>
      <c r="M3464" s="548" t="s">
        <v>13758</v>
      </c>
      <c r="N3464" s="545" t="s">
        <v>13413</v>
      </c>
      <c r="O3464" s="545" t="s">
        <v>16837</v>
      </c>
      <c r="P3464" s="549">
        <v>12524</v>
      </c>
      <c r="Q3464" s="549">
        <v>1</v>
      </c>
      <c r="R3464" s="549">
        <v>177</v>
      </c>
      <c r="S3464" s="548">
        <v>2255</v>
      </c>
      <c r="T3464" s="548"/>
      <c r="U3464" s="99"/>
    </row>
    <row r="3465" spans="1:21" ht="19.5" customHeight="1">
      <c r="A3465" s="545">
        <v>12525</v>
      </c>
      <c r="B3465" s="545" t="s">
        <v>7364</v>
      </c>
      <c r="C3465" s="545" t="s">
        <v>216</v>
      </c>
      <c r="D3465" s="546">
        <v>43774</v>
      </c>
      <c r="E3465" s="171" t="str">
        <f t="shared" si="54"/>
        <v>2019</v>
      </c>
      <c r="F3465" s="547">
        <v>19798188</v>
      </c>
      <c r="G3465" s="548">
        <v>0.19</v>
      </c>
      <c r="H3465" s="547">
        <v>16637132.77</v>
      </c>
      <c r="I3465" s="545" t="s">
        <v>12959</v>
      </c>
      <c r="J3465" s="545" t="s">
        <v>13323</v>
      </c>
      <c r="K3465" s="545" t="s">
        <v>16842</v>
      </c>
      <c r="L3465" s="545" t="s">
        <v>7364</v>
      </c>
      <c r="M3465" s="548" t="s">
        <v>13758</v>
      </c>
      <c r="N3465" s="545" t="s">
        <v>13413</v>
      </c>
      <c r="O3465" s="545" t="s">
        <v>16843</v>
      </c>
      <c r="P3465" s="549">
        <v>12525</v>
      </c>
      <c r="Q3465" s="549">
        <v>1</v>
      </c>
      <c r="R3465" s="549">
        <v>177</v>
      </c>
      <c r="S3465" s="548">
        <v>2255</v>
      </c>
      <c r="T3465" s="548"/>
      <c r="U3465" s="99"/>
    </row>
    <row r="3466" spans="1:21" ht="19.5" customHeight="1">
      <c r="A3466" s="545">
        <v>12526</v>
      </c>
      <c r="B3466" s="545" t="s">
        <v>7397</v>
      </c>
      <c r="C3466" s="545" t="s">
        <v>216</v>
      </c>
      <c r="D3466" s="546">
        <v>43760</v>
      </c>
      <c r="E3466" s="171" t="str">
        <f t="shared" si="54"/>
        <v>2019</v>
      </c>
      <c r="F3466" s="547">
        <v>15259123.52</v>
      </c>
      <c r="G3466" s="548">
        <v>0.19</v>
      </c>
      <c r="H3466" s="547">
        <v>12822792.869999999</v>
      </c>
      <c r="I3466" s="545" t="s">
        <v>12959</v>
      </c>
      <c r="J3466" s="545" t="s">
        <v>13323</v>
      </c>
      <c r="K3466" s="545" t="s">
        <v>16844</v>
      </c>
      <c r="L3466" s="545" t="s">
        <v>7397</v>
      </c>
      <c r="M3466" s="548" t="s">
        <v>13758</v>
      </c>
      <c r="N3466" s="545" t="s">
        <v>13413</v>
      </c>
      <c r="O3466" s="545" t="s">
        <v>16843</v>
      </c>
      <c r="P3466" s="549">
        <v>12526</v>
      </c>
      <c r="Q3466" s="549">
        <v>1</v>
      </c>
      <c r="R3466" s="549">
        <v>177</v>
      </c>
      <c r="S3466" s="548">
        <v>2255</v>
      </c>
      <c r="T3466" s="548"/>
      <c r="U3466" s="99"/>
    </row>
    <row r="3467" spans="1:21" ht="19.5" customHeight="1">
      <c r="A3467" s="545">
        <v>12527</v>
      </c>
      <c r="B3467" s="545" t="s">
        <v>7396</v>
      </c>
      <c r="C3467" s="545" t="s">
        <v>216</v>
      </c>
      <c r="D3467" s="546">
        <v>43760</v>
      </c>
      <c r="E3467" s="171" t="str">
        <f t="shared" si="54"/>
        <v>2019</v>
      </c>
      <c r="F3467" s="547">
        <v>29883282.02</v>
      </c>
      <c r="G3467" s="548">
        <v>0.19</v>
      </c>
      <c r="H3467" s="547">
        <v>25112001.699999999</v>
      </c>
      <c r="I3467" s="545" t="s">
        <v>12959</v>
      </c>
      <c r="J3467" s="545" t="s">
        <v>13323</v>
      </c>
      <c r="K3467" s="545"/>
      <c r="L3467" s="545" t="s">
        <v>7396</v>
      </c>
      <c r="M3467" s="548" t="s">
        <v>13758</v>
      </c>
      <c r="N3467" s="545" t="s">
        <v>13413</v>
      </c>
      <c r="O3467" s="545"/>
      <c r="P3467" s="549">
        <v>12527</v>
      </c>
      <c r="Q3467" s="549">
        <v>1</v>
      </c>
      <c r="R3467" s="549">
        <v>177</v>
      </c>
      <c r="S3467" s="548">
        <v>2255</v>
      </c>
      <c r="T3467" s="548"/>
      <c r="U3467" s="99"/>
    </row>
    <row r="3468" spans="1:21" ht="19.5" customHeight="1">
      <c r="A3468" s="545">
        <v>12528</v>
      </c>
      <c r="B3468" s="545" t="s">
        <v>7395</v>
      </c>
      <c r="C3468" s="545" t="s">
        <v>216</v>
      </c>
      <c r="D3468" s="546">
        <v>43760</v>
      </c>
      <c r="E3468" s="171" t="str">
        <f t="shared" si="54"/>
        <v>2019</v>
      </c>
      <c r="F3468" s="547">
        <v>13901672.82</v>
      </c>
      <c r="G3468" s="548">
        <v>0.19</v>
      </c>
      <c r="H3468" s="547">
        <v>11682078</v>
      </c>
      <c r="I3468" s="545" t="s">
        <v>12959</v>
      </c>
      <c r="J3468" s="545" t="s">
        <v>13323</v>
      </c>
      <c r="K3468" s="545" t="s">
        <v>16845</v>
      </c>
      <c r="L3468" s="545" t="s">
        <v>16846</v>
      </c>
      <c r="M3468" s="548" t="s">
        <v>13758</v>
      </c>
      <c r="N3468" s="545" t="s">
        <v>22197</v>
      </c>
      <c r="O3468" s="545" t="s">
        <v>16834</v>
      </c>
      <c r="P3468" s="549">
        <v>12528</v>
      </c>
      <c r="Q3468" s="549">
        <v>1</v>
      </c>
      <c r="R3468" s="549">
        <v>177</v>
      </c>
      <c r="S3468" s="548">
        <v>2255</v>
      </c>
      <c r="T3468" s="548">
        <v>2255</v>
      </c>
      <c r="U3468" s="99"/>
    </row>
    <row r="3469" spans="1:21" ht="19.5" customHeight="1">
      <c r="A3469" s="545">
        <v>12529</v>
      </c>
      <c r="B3469" s="545" t="s">
        <v>7394</v>
      </c>
      <c r="C3469" s="545" t="s">
        <v>216</v>
      </c>
      <c r="D3469" s="546">
        <v>43760</v>
      </c>
      <c r="E3469" s="171" t="str">
        <f t="shared" si="54"/>
        <v>2019</v>
      </c>
      <c r="F3469" s="547">
        <v>20711399.010000002</v>
      </c>
      <c r="G3469" s="548">
        <v>0.19</v>
      </c>
      <c r="H3469" s="547">
        <v>17404536.98</v>
      </c>
      <c r="I3469" s="545" t="s">
        <v>12960</v>
      </c>
      <c r="J3469" s="545" t="s">
        <v>13323</v>
      </c>
      <c r="K3469" s="545" t="s">
        <v>16847</v>
      </c>
      <c r="L3469" s="545" t="s">
        <v>16848</v>
      </c>
      <c r="M3469" s="548" t="s">
        <v>13758</v>
      </c>
      <c r="N3469" s="545" t="s">
        <v>22197</v>
      </c>
      <c r="O3469" s="545" t="s">
        <v>16849</v>
      </c>
      <c r="P3469" s="549">
        <v>12529</v>
      </c>
      <c r="Q3469" s="549">
        <v>1</v>
      </c>
      <c r="R3469" s="549">
        <v>179</v>
      </c>
      <c r="S3469" s="548">
        <v>2255</v>
      </c>
      <c r="T3469" s="548">
        <v>2255</v>
      </c>
      <c r="U3469" s="99"/>
    </row>
    <row r="3470" spans="1:21" ht="19.5" customHeight="1">
      <c r="A3470" s="545">
        <v>12530</v>
      </c>
      <c r="B3470" s="545" t="s">
        <v>7393</v>
      </c>
      <c r="C3470" s="545" t="s">
        <v>216</v>
      </c>
      <c r="D3470" s="546">
        <v>43760</v>
      </c>
      <c r="E3470" s="171" t="str">
        <f t="shared" si="54"/>
        <v>2019</v>
      </c>
      <c r="F3470" s="547">
        <v>15649623</v>
      </c>
      <c r="G3470" s="548">
        <v>0.19</v>
      </c>
      <c r="H3470" s="547">
        <v>13150943.699999999</v>
      </c>
      <c r="I3470" s="545" t="s">
        <v>12960</v>
      </c>
      <c r="J3470" s="545" t="s">
        <v>13323</v>
      </c>
      <c r="K3470" s="545" t="s">
        <v>16850</v>
      </c>
      <c r="L3470" s="545" t="s">
        <v>16851</v>
      </c>
      <c r="M3470" s="548" t="s">
        <v>13758</v>
      </c>
      <c r="N3470" s="545" t="s">
        <v>22197</v>
      </c>
      <c r="O3470" s="545" t="s">
        <v>16852</v>
      </c>
      <c r="P3470" s="549">
        <v>12530</v>
      </c>
      <c r="Q3470" s="549">
        <v>1</v>
      </c>
      <c r="R3470" s="549">
        <v>179</v>
      </c>
      <c r="S3470" s="548">
        <v>2255</v>
      </c>
      <c r="T3470" s="548">
        <v>2255</v>
      </c>
      <c r="U3470" s="99"/>
    </row>
    <row r="3471" spans="1:21" ht="19.5" customHeight="1">
      <c r="A3471" s="545">
        <v>12531</v>
      </c>
      <c r="B3471" s="545" t="s">
        <v>7392</v>
      </c>
      <c r="C3471" s="545" t="s">
        <v>216</v>
      </c>
      <c r="D3471" s="546">
        <v>43760</v>
      </c>
      <c r="E3471" s="171" t="str">
        <f t="shared" si="54"/>
        <v>2019</v>
      </c>
      <c r="F3471" s="547">
        <v>27029513.629999999</v>
      </c>
      <c r="G3471" s="548">
        <v>0.19</v>
      </c>
      <c r="H3471" s="547">
        <v>22713877</v>
      </c>
      <c r="I3471" s="545" t="s">
        <v>12959</v>
      </c>
      <c r="J3471" s="545" t="s">
        <v>13323</v>
      </c>
      <c r="K3471" s="545" t="s">
        <v>16853</v>
      </c>
      <c r="L3471" s="545" t="s">
        <v>16854</v>
      </c>
      <c r="M3471" s="548" t="s">
        <v>13758</v>
      </c>
      <c r="N3471" s="545" t="s">
        <v>22197</v>
      </c>
      <c r="O3471" s="545" t="s">
        <v>16855</v>
      </c>
      <c r="P3471" s="549">
        <v>12531</v>
      </c>
      <c r="Q3471" s="549">
        <v>1</v>
      </c>
      <c r="R3471" s="549">
        <v>177</v>
      </c>
      <c r="S3471" s="548">
        <v>2255</v>
      </c>
      <c r="T3471" s="548">
        <v>2255</v>
      </c>
      <c r="U3471" s="99"/>
    </row>
    <row r="3472" spans="1:21" ht="19.5" customHeight="1">
      <c r="A3472" s="545">
        <v>12532</v>
      </c>
      <c r="B3472" s="545" t="s">
        <v>7389</v>
      </c>
      <c r="C3472" s="545" t="s">
        <v>216</v>
      </c>
      <c r="D3472" s="546">
        <v>43761</v>
      </c>
      <c r="E3472" s="171" t="str">
        <f t="shared" si="54"/>
        <v>2019</v>
      </c>
      <c r="F3472" s="547">
        <v>20083229.010000002</v>
      </c>
      <c r="G3472" s="548">
        <v>0.19</v>
      </c>
      <c r="H3472" s="547">
        <v>16876663.030000001</v>
      </c>
      <c r="I3472" s="545" t="s">
        <v>12960</v>
      </c>
      <c r="J3472" s="545" t="s">
        <v>13323</v>
      </c>
      <c r="K3472" s="545" t="s">
        <v>16856</v>
      </c>
      <c r="L3472" s="545" t="s">
        <v>16857</v>
      </c>
      <c r="M3472" s="548" t="s">
        <v>13758</v>
      </c>
      <c r="N3472" s="545" t="s">
        <v>22197</v>
      </c>
      <c r="O3472" s="545" t="s">
        <v>16858</v>
      </c>
      <c r="P3472" s="549">
        <v>12532</v>
      </c>
      <c r="Q3472" s="549">
        <v>1</v>
      </c>
      <c r="R3472" s="549">
        <v>179</v>
      </c>
      <c r="S3472" s="548">
        <v>2255</v>
      </c>
      <c r="T3472" s="548">
        <v>2255</v>
      </c>
      <c r="U3472" s="99"/>
    </row>
    <row r="3473" spans="1:21" ht="19.5" customHeight="1">
      <c r="A3473" s="545">
        <v>12533</v>
      </c>
      <c r="B3473" s="545" t="s">
        <v>7388</v>
      </c>
      <c r="C3473" s="545" t="s">
        <v>216</v>
      </c>
      <c r="D3473" s="546">
        <v>43761</v>
      </c>
      <c r="E3473" s="171" t="str">
        <f t="shared" si="54"/>
        <v>2019</v>
      </c>
      <c r="F3473" s="547">
        <v>15012086.810000001</v>
      </c>
      <c r="G3473" s="548">
        <v>0.19</v>
      </c>
      <c r="H3473" s="547">
        <v>12615199</v>
      </c>
      <c r="I3473" s="545" t="s">
        <v>12959</v>
      </c>
      <c r="J3473" s="545" t="s">
        <v>13323</v>
      </c>
      <c r="K3473" s="545" t="s">
        <v>16859</v>
      </c>
      <c r="L3473" s="545" t="s">
        <v>7388</v>
      </c>
      <c r="M3473" s="548" t="s">
        <v>13758</v>
      </c>
      <c r="N3473" s="545" t="s">
        <v>13413</v>
      </c>
      <c r="O3473" s="545" t="s">
        <v>16860</v>
      </c>
      <c r="P3473" s="549">
        <v>12533</v>
      </c>
      <c r="Q3473" s="549">
        <v>1</v>
      </c>
      <c r="R3473" s="549">
        <v>177</v>
      </c>
      <c r="S3473" s="548">
        <v>2255</v>
      </c>
      <c r="T3473" s="548"/>
      <c r="U3473" s="99"/>
    </row>
    <row r="3474" spans="1:21" ht="19.5" customHeight="1">
      <c r="A3474" s="545">
        <v>12534</v>
      </c>
      <c r="B3474" s="545" t="s">
        <v>7387</v>
      </c>
      <c r="C3474" s="545" t="s">
        <v>216</v>
      </c>
      <c r="D3474" s="546">
        <v>43761</v>
      </c>
      <c r="E3474" s="171" t="str">
        <f t="shared" si="54"/>
        <v>2019</v>
      </c>
      <c r="F3474" s="547">
        <v>29105208.309999999</v>
      </c>
      <c r="G3474" s="548">
        <v>0.19</v>
      </c>
      <c r="H3474" s="547">
        <v>24458158.239999998</v>
      </c>
      <c r="I3474" s="545" t="s">
        <v>12959</v>
      </c>
      <c r="J3474" s="545" t="s">
        <v>13323</v>
      </c>
      <c r="K3474" s="545" t="s">
        <v>16861</v>
      </c>
      <c r="L3474" s="545" t="s">
        <v>7387</v>
      </c>
      <c r="M3474" s="548" t="s">
        <v>13758</v>
      </c>
      <c r="N3474" s="545" t="s">
        <v>13413</v>
      </c>
      <c r="O3474" s="545" t="s">
        <v>16862</v>
      </c>
      <c r="P3474" s="549">
        <v>12534</v>
      </c>
      <c r="Q3474" s="549">
        <v>1</v>
      </c>
      <c r="R3474" s="549">
        <v>177</v>
      </c>
      <c r="S3474" s="548">
        <v>2255</v>
      </c>
      <c r="T3474" s="548"/>
      <c r="U3474" s="99"/>
    </row>
    <row r="3475" spans="1:21" ht="19.5" customHeight="1">
      <c r="A3475" s="545">
        <v>12535</v>
      </c>
      <c r="B3475" s="545" t="s">
        <v>7386</v>
      </c>
      <c r="C3475" s="545" t="s">
        <v>216</v>
      </c>
      <c r="D3475" s="546">
        <v>43761</v>
      </c>
      <c r="E3475" s="171" t="str">
        <f t="shared" si="54"/>
        <v>2019</v>
      </c>
      <c r="F3475" s="547">
        <v>12526982</v>
      </c>
      <c r="G3475" s="548">
        <v>0.19</v>
      </c>
      <c r="H3475" s="547">
        <v>10526875.630000001</v>
      </c>
      <c r="I3475" s="545" t="s">
        <v>12960</v>
      </c>
      <c r="J3475" s="545" t="s">
        <v>13323</v>
      </c>
      <c r="K3475" s="545" t="s">
        <v>16863</v>
      </c>
      <c r="L3475" s="545" t="s">
        <v>16864</v>
      </c>
      <c r="M3475" s="548" t="s">
        <v>13758</v>
      </c>
      <c r="N3475" s="545" t="s">
        <v>22197</v>
      </c>
      <c r="O3475" s="545" t="s">
        <v>16865</v>
      </c>
      <c r="P3475" s="549">
        <v>12535</v>
      </c>
      <c r="Q3475" s="549">
        <v>1</v>
      </c>
      <c r="R3475" s="549">
        <v>179</v>
      </c>
      <c r="S3475" s="548">
        <v>2255</v>
      </c>
      <c r="T3475" s="548">
        <v>2255</v>
      </c>
      <c r="U3475" s="99"/>
    </row>
    <row r="3476" spans="1:21" ht="19.5" customHeight="1">
      <c r="A3476" s="545">
        <v>12536</v>
      </c>
      <c r="B3476" s="545" t="s">
        <v>7385</v>
      </c>
      <c r="C3476" s="545" t="s">
        <v>216</v>
      </c>
      <c r="D3476" s="546">
        <v>43761</v>
      </c>
      <c r="E3476" s="171" t="str">
        <f t="shared" si="54"/>
        <v>2019</v>
      </c>
      <c r="F3476" s="547">
        <v>12526982</v>
      </c>
      <c r="G3476" s="548">
        <v>0.19</v>
      </c>
      <c r="H3476" s="547">
        <v>10526875.630000001</v>
      </c>
      <c r="I3476" s="545" t="s">
        <v>12960</v>
      </c>
      <c r="J3476" s="545" t="s">
        <v>13323</v>
      </c>
      <c r="K3476" s="545" t="s">
        <v>16866</v>
      </c>
      <c r="L3476" s="545" t="s">
        <v>16867</v>
      </c>
      <c r="M3476" s="548" t="s">
        <v>13758</v>
      </c>
      <c r="N3476" s="545" t="s">
        <v>22197</v>
      </c>
      <c r="O3476" s="545" t="s">
        <v>16868</v>
      </c>
      <c r="P3476" s="549">
        <v>12536</v>
      </c>
      <c r="Q3476" s="549">
        <v>1</v>
      </c>
      <c r="R3476" s="549">
        <v>179</v>
      </c>
      <c r="S3476" s="548">
        <v>2255</v>
      </c>
      <c r="T3476" s="548">
        <v>2255</v>
      </c>
      <c r="U3476" s="99"/>
    </row>
    <row r="3477" spans="1:21" ht="19.5" customHeight="1">
      <c r="A3477" s="545">
        <v>12537</v>
      </c>
      <c r="B3477" s="545" t="s">
        <v>7384</v>
      </c>
      <c r="C3477" s="545" t="s">
        <v>216</v>
      </c>
      <c r="D3477" s="546">
        <v>43761</v>
      </c>
      <c r="E3477" s="171" t="str">
        <f t="shared" si="54"/>
        <v>2019</v>
      </c>
      <c r="F3477" s="547">
        <v>4936920.87</v>
      </c>
      <c r="G3477" s="548">
        <v>0.19</v>
      </c>
      <c r="H3477" s="547">
        <v>4148673</v>
      </c>
      <c r="I3477" s="545" t="s">
        <v>12959</v>
      </c>
      <c r="J3477" s="545" t="s">
        <v>13323</v>
      </c>
      <c r="K3477" s="545" t="s">
        <v>16869</v>
      </c>
      <c r="L3477" s="545" t="s">
        <v>16870</v>
      </c>
      <c r="M3477" s="548" t="s">
        <v>13758</v>
      </c>
      <c r="N3477" s="545" t="s">
        <v>22197</v>
      </c>
      <c r="O3477" s="545" t="s">
        <v>16834</v>
      </c>
      <c r="P3477" s="549">
        <v>12537</v>
      </c>
      <c r="Q3477" s="549">
        <v>1</v>
      </c>
      <c r="R3477" s="549">
        <v>177</v>
      </c>
      <c r="S3477" s="548">
        <v>2255</v>
      </c>
      <c r="T3477" s="548">
        <v>2255</v>
      </c>
      <c r="U3477" s="99"/>
    </row>
    <row r="3478" spans="1:21" ht="19.5" customHeight="1">
      <c r="A3478" s="545">
        <v>12538</v>
      </c>
      <c r="B3478" s="545" t="s">
        <v>7383</v>
      </c>
      <c r="C3478" s="545" t="s">
        <v>216</v>
      </c>
      <c r="D3478" s="546">
        <v>43761</v>
      </c>
      <c r="E3478" s="171" t="str">
        <f t="shared" si="54"/>
        <v>2019</v>
      </c>
      <c r="F3478" s="547">
        <v>11152292</v>
      </c>
      <c r="G3478" s="548">
        <v>0.19</v>
      </c>
      <c r="H3478" s="547">
        <v>9371673.9499999993</v>
      </c>
      <c r="I3478" s="545" t="s">
        <v>12960</v>
      </c>
      <c r="J3478" s="545" t="s">
        <v>13323</v>
      </c>
      <c r="K3478" s="545" t="s">
        <v>16871</v>
      </c>
      <c r="L3478" s="545" t="s">
        <v>16872</v>
      </c>
      <c r="M3478" s="548" t="s">
        <v>13758</v>
      </c>
      <c r="N3478" s="545" t="s">
        <v>22197</v>
      </c>
      <c r="O3478" s="545" t="s">
        <v>16873</v>
      </c>
      <c r="P3478" s="549">
        <v>12538</v>
      </c>
      <c r="Q3478" s="549">
        <v>1</v>
      </c>
      <c r="R3478" s="549">
        <v>179</v>
      </c>
      <c r="S3478" s="548">
        <v>2255</v>
      </c>
      <c r="T3478" s="548">
        <v>2255</v>
      </c>
      <c r="U3478" s="99"/>
    </row>
    <row r="3479" spans="1:21" ht="19.5" customHeight="1">
      <c r="A3479" s="545">
        <v>12539</v>
      </c>
      <c r="B3479" s="545" t="s">
        <v>7382</v>
      </c>
      <c r="C3479" s="545" t="s">
        <v>216</v>
      </c>
      <c r="D3479" s="546">
        <v>43761</v>
      </c>
      <c r="E3479" s="171" t="str">
        <f t="shared" si="54"/>
        <v>2019</v>
      </c>
      <c r="F3479" s="547">
        <v>17496803.239999998</v>
      </c>
      <c r="G3479" s="548">
        <v>0.19</v>
      </c>
      <c r="H3479" s="547">
        <v>14703196</v>
      </c>
      <c r="I3479" s="545" t="s">
        <v>12959</v>
      </c>
      <c r="J3479" s="545" t="s">
        <v>13323</v>
      </c>
      <c r="K3479" s="545" t="s">
        <v>16874</v>
      </c>
      <c r="L3479" s="545" t="s">
        <v>16875</v>
      </c>
      <c r="M3479" s="548" t="s">
        <v>13758</v>
      </c>
      <c r="N3479" s="545" t="s">
        <v>22197</v>
      </c>
      <c r="O3479" s="545" t="s">
        <v>16876</v>
      </c>
      <c r="P3479" s="549">
        <v>12539</v>
      </c>
      <c r="Q3479" s="549">
        <v>1</v>
      </c>
      <c r="R3479" s="549">
        <v>177</v>
      </c>
      <c r="S3479" s="548">
        <v>2255</v>
      </c>
      <c r="T3479" s="548">
        <v>2255</v>
      </c>
      <c r="U3479" s="99"/>
    </row>
    <row r="3480" spans="1:21" ht="19.5" customHeight="1">
      <c r="A3480" s="545">
        <v>12540</v>
      </c>
      <c r="B3480" s="545" t="s">
        <v>7381</v>
      </c>
      <c r="C3480" s="545" t="s">
        <v>216</v>
      </c>
      <c r="D3480" s="546">
        <v>43761</v>
      </c>
      <c r="E3480" s="171" t="str">
        <f t="shared" si="54"/>
        <v>2019</v>
      </c>
      <c r="F3480" s="547">
        <v>21439711.010000002</v>
      </c>
      <c r="G3480" s="548">
        <v>0.19</v>
      </c>
      <c r="H3480" s="547">
        <v>18016563.870000001</v>
      </c>
      <c r="I3480" s="545" t="s">
        <v>12960</v>
      </c>
      <c r="J3480" s="545" t="s">
        <v>13323</v>
      </c>
      <c r="K3480" s="545" t="s">
        <v>16877</v>
      </c>
      <c r="L3480" s="545" t="s">
        <v>16878</v>
      </c>
      <c r="M3480" s="548" t="s">
        <v>13758</v>
      </c>
      <c r="N3480" s="545" t="s">
        <v>22197</v>
      </c>
      <c r="O3480" s="545" t="s">
        <v>16879</v>
      </c>
      <c r="P3480" s="549">
        <v>12540</v>
      </c>
      <c r="Q3480" s="549">
        <v>1</v>
      </c>
      <c r="R3480" s="549">
        <v>179</v>
      </c>
      <c r="S3480" s="548">
        <v>2255</v>
      </c>
      <c r="T3480" s="548">
        <v>2255</v>
      </c>
      <c r="U3480" s="99"/>
    </row>
    <row r="3481" spans="1:21" ht="19.5" customHeight="1">
      <c r="A3481" s="545">
        <v>12541</v>
      </c>
      <c r="B3481" s="545" t="s">
        <v>7380</v>
      </c>
      <c r="C3481" s="545" t="s">
        <v>216</v>
      </c>
      <c r="D3481" s="546">
        <v>44593</v>
      </c>
      <c r="E3481" s="171" t="str">
        <f t="shared" si="54"/>
        <v>2022</v>
      </c>
      <c r="F3481" s="547">
        <v>2528082.0099999998</v>
      </c>
      <c r="G3481" s="548">
        <v>0.19</v>
      </c>
      <c r="H3481" s="547">
        <v>2124438.66</v>
      </c>
      <c r="I3481" s="545" t="s">
        <v>12959</v>
      </c>
      <c r="J3481" s="545" t="s">
        <v>13297</v>
      </c>
      <c r="K3481" s="545" t="s">
        <v>16880</v>
      </c>
      <c r="L3481" s="545" t="s">
        <v>7380</v>
      </c>
      <c r="M3481" s="548" t="s">
        <v>13758</v>
      </c>
      <c r="N3481" s="545" t="s">
        <v>13413</v>
      </c>
      <c r="O3481" s="545" t="s">
        <v>16881</v>
      </c>
      <c r="P3481" s="549">
        <v>12541</v>
      </c>
      <c r="Q3481" s="549">
        <v>1</v>
      </c>
      <c r="R3481" s="549">
        <v>177</v>
      </c>
      <c r="S3481" s="548">
        <v>2257</v>
      </c>
      <c r="T3481" s="548"/>
      <c r="U3481" s="99"/>
    </row>
    <row r="3482" spans="1:21" ht="19.5" customHeight="1">
      <c r="A3482" s="545">
        <v>12543</v>
      </c>
      <c r="B3482" s="545" t="s">
        <v>7379</v>
      </c>
      <c r="C3482" s="545" t="s">
        <v>216</v>
      </c>
      <c r="D3482" s="546">
        <v>43761</v>
      </c>
      <c r="E3482" s="171" t="str">
        <f t="shared" si="54"/>
        <v>2019</v>
      </c>
      <c r="F3482" s="547">
        <v>6363576.8099999996</v>
      </c>
      <c r="G3482" s="548">
        <v>0.19</v>
      </c>
      <c r="H3482" s="547">
        <v>5347543.54</v>
      </c>
      <c r="I3482" s="545" t="s">
        <v>12959</v>
      </c>
      <c r="J3482" s="545" t="s">
        <v>13323</v>
      </c>
      <c r="K3482" s="545" t="s">
        <v>16882</v>
      </c>
      <c r="L3482" s="545" t="s">
        <v>7379</v>
      </c>
      <c r="M3482" s="548" t="s">
        <v>13758</v>
      </c>
      <c r="N3482" s="545" t="s">
        <v>13413</v>
      </c>
      <c r="O3482" s="545" t="s">
        <v>16881</v>
      </c>
      <c r="P3482" s="549">
        <v>12543</v>
      </c>
      <c r="Q3482" s="549">
        <v>1</v>
      </c>
      <c r="R3482" s="549">
        <v>177</v>
      </c>
      <c r="S3482" s="548">
        <v>2255</v>
      </c>
      <c r="T3482" s="548"/>
      <c r="U3482" s="99"/>
    </row>
    <row r="3483" spans="1:21" ht="19.5" customHeight="1">
      <c r="A3483" s="545">
        <v>12544</v>
      </c>
      <c r="B3483" s="545" t="s">
        <v>7378</v>
      </c>
      <c r="C3483" s="545" t="s">
        <v>216</v>
      </c>
      <c r="D3483" s="546">
        <v>43761</v>
      </c>
      <c r="E3483" s="171" t="str">
        <f t="shared" si="54"/>
        <v>2019</v>
      </c>
      <c r="F3483" s="547">
        <v>5608005.9000000004</v>
      </c>
      <c r="G3483" s="548">
        <v>0.19</v>
      </c>
      <c r="H3483" s="547">
        <v>4712610</v>
      </c>
      <c r="I3483" s="545" t="s">
        <v>12959</v>
      </c>
      <c r="J3483" s="545" t="s">
        <v>13323</v>
      </c>
      <c r="K3483" s="545" t="s">
        <v>16883</v>
      </c>
      <c r="L3483" s="545" t="s">
        <v>7378</v>
      </c>
      <c r="M3483" s="548" t="s">
        <v>13758</v>
      </c>
      <c r="N3483" s="545" t="s">
        <v>13413</v>
      </c>
      <c r="O3483" s="545" t="s">
        <v>16884</v>
      </c>
      <c r="P3483" s="549">
        <v>12544</v>
      </c>
      <c r="Q3483" s="549">
        <v>1</v>
      </c>
      <c r="R3483" s="549">
        <v>177</v>
      </c>
      <c r="S3483" s="548">
        <v>2255</v>
      </c>
      <c r="T3483" s="548"/>
      <c r="U3483" s="99"/>
    </row>
    <row r="3484" spans="1:21" ht="19.5" customHeight="1">
      <c r="A3484" s="545">
        <v>12545</v>
      </c>
      <c r="B3484" s="545" t="s">
        <v>7377</v>
      </c>
      <c r="C3484" s="545" t="s">
        <v>216</v>
      </c>
      <c r="D3484" s="546">
        <v>43761</v>
      </c>
      <c r="E3484" s="171" t="str">
        <f t="shared" si="54"/>
        <v>2019</v>
      </c>
      <c r="F3484" s="547">
        <v>5598902.2300000004</v>
      </c>
      <c r="G3484" s="548">
        <v>0.19</v>
      </c>
      <c r="H3484" s="547">
        <v>4704959.8600000003</v>
      </c>
      <c r="I3484" s="545" t="s">
        <v>12959</v>
      </c>
      <c r="J3484" s="545" t="s">
        <v>13323</v>
      </c>
      <c r="K3484" s="545" t="s">
        <v>16885</v>
      </c>
      <c r="L3484" s="545" t="s">
        <v>7377</v>
      </c>
      <c r="M3484" s="548" t="s">
        <v>13758</v>
      </c>
      <c r="N3484" s="545" t="s">
        <v>13413</v>
      </c>
      <c r="O3484" s="545" t="s">
        <v>16886</v>
      </c>
      <c r="P3484" s="549">
        <v>12545</v>
      </c>
      <c r="Q3484" s="549">
        <v>1</v>
      </c>
      <c r="R3484" s="549">
        <v>177</v>
      </c>
      <c r="S3484" s="548">
        <v>2255</v>
      </c>
      <c r="T3484" s="548"/>
      <c r="U3484" s="99"/>
    </row>
    <row r="3485" spans="1:21" ht="19.5" customHeight="1">
      <c r="A3485" s="545">
        <v>12546</v>
      </c>
      <c r="B3485" s="545" t="s">
        <v>7376</v>
      </c>
      <c r="C3485" s="545" t="s">
        <v>216</v>
      </c>
      <c r="D3485" s="546">
        <v>43761</v>
      </c>
      <c r="E3485" s="171" t="str">
        <f t="shared" si="54"/>
        <v>2019</v>
      </c>
      <c r="F3485" s="547">
        <v>91660497</v>
      </c>
      <c r="G3485" s="548">
        <v>0.19</v>
      </c>
      <c r="H3485" s="547">
        <v>77025627.730000004</v>
      </c>
      <c r="I3485" s="545" t="s">
        <v>12960</v>
      </c>
      <c r="J3485" s="545" t="s">
        <v>13323</v>
      </c>
      <c r="K3485" s="545" t="s">
        <v>16887</v>
      </c>
      <c r="L3485" s="545" t="s">
        <v>16888</v>
      </c>
      <c r="M3485" s="548" t="s">
        <v>13758</v>
      </c>
      <c r="N3485" s="545" t="s">
        <v>22197</v>
      </c>
      <c r="O3485" s="545" t="s">
        <v>16889</v>
      </c>
      <c r="P3485" s="549">
        <v>12546</v>
      </c>
      <c r="Q3485" s="549">
        <v>1</v>
      </c>
      <c r="R3485" s="549">
        <v>179</v>
      </c>
      <c r="S3485" s="548">
        <v>2255</v>
      </c>
      <c r="T3485" s="548">
        <v>2255</v>
      </c>
      <c r="U3485" s="99"/>
    </row>
    <row r="3486" spans="1:21" ht="19.5" customHeight="1">
      <c r="A3486" s="545">
        <v>12547</v>
      </c>
      <c r="B3486" s="545" t="s">
        <v>7375</v>
      </c>
      <c r="C3486" s="545" t="s">
        <v>216</v>
      </c>
      <c r="D3486" s="546">
        <v>43761</v>
      </c>
      <c r="E3486" s="171" t="str">
        <f t="shared" si="54"/>
        <v>2019</v>
      </c>
      <c r="F3486" s="547">
        <v>28030944</v>
      </c>
      <c r="G3486" s="548">
        <v>0.19</v>
      </c>
      <c r="H3486" s="547">
        <v>23555415.129999999</v>
      </c>
      <c r="I3486" s="545" t="s">
        <v>12960</v>
      </c>
      <c r="J3486" s="545" t="s">
        <v>13323</v>
      </c>
      <c r="K3486" s="545" t="s">
        <v>16890</v>
      </c>
      <c r="L3486" s="545" t="s">
        <v>5342</v>
      </c>
      <c r="M3486" s="548" t="s">
        <v>13758</v>
      </c>
      <c r="N3486" s="545" t="s">
        <v>22197</v>
      </c>
      <c r="O3486" s="545" t="s">
        <v>16891</v>
      </c>
      <c r="P3486" s="549">
        <v>12547</v>
      </c>
      <c r="Q3486" s="549">
        <v>1</v>
      </c>
      <c r="R3486" s="549">
        <v>179</v>
      </c>
      <c r="S3486" s="548">
        <v>2255</v>
      </c>
      <c r="T3486" s="548">
        <v>2255</v>
      </c>
      <c r="U3486" s="99"/>
    </row>
    <row r="3487" spans="1:21" ht="19.5" customHeight="1">
      <c r="A3487" s="545">
        <v>12548</v>
      </c>
      <c r="B3487" s="545" t="s">
        <v>7374</v>
      </c>
      <c r="C3487" s="545" t="s">
        <v>216</v>
      </c>
      <c r="D3487" s="546">
        <v>43761</v>
      </c>
      <c r="E3487" s="171" t="str">
        <f t="shared" si="54"/>
        <v>2019</v>
      </c>
      <c r="F3487" s="547">
        <v>27029514</v>
      </c>
      <c r="G3487" s="548">
        <v>0.19</v>
      </c>
      <c r="H3487" s="547">
        <v>22713877.309999999</v>
      </c>
      <c r="I3487" s="545" t="s">
        <v>12960</v>
      </c>
      <c r="J3487" s="545" t="s">
        <v>13323</v>
      </c>
      <c r="K3487" s="545" t="s">
        <v>16890</v>
      </c>
      <c r="L3487" s="545" t="s">
        <v>16892</v>
      </c>
      <c r="M3487" s="548" t="s">
        <v>13758</v>
      </c>
      <c r="N3487" s="545" t="s">
        <v>22197</v>
      </c>
      <c r="O3487" s="545" t="s">
        <v>16891</v>
      </c>
      <c r="P3487" s="549">
        <v>12548</v>
      </c>
      <c r="Q3487" s="549">
        <v>1</v>
      </c>
      <c r="R3487" s="549">
        <v>179</v>
      </c>
      <c r="S3487" s="548">
        <v>2255</v>
      </c>
      <c r="T3487" s="548">
        <v>2255</v>
      </c>
      <c r="U3487" s="99"/>
    </row>
    <row r="3488" spans="1:21" ht="19.5" customHeight="1">
      <c r="A3488" s="545">
        <v>12550</v>
      </c>
      <c r="B3488" s="545" t="s">
        <v>7373</v>
      </c>
      <c r="C3488" s="545" t="s">
        <v>216</v>
      </c>
      <c r="D3488" s="546">
        <v>44589</v>
      </c>
      <c r="E3488" s="171" t="str">
        <f t="shared" si="54"/>
        <v>2022</v>
      </c>
      <c r="F3488" s="547">
        <v>196659</v>
      </c>
      <c r="G3488" s="548">
        <v>0.19</v>
      </c>
      <c r="H3488" s="547">
        <v>165259.66</v>
      </c>
      <c r="I3488" s="545" t="s">
        <v>12650</v>
      </c>
      <c r="J3488" s="545" t="s">
        <v>13297</v>
      </c>
      <c r="K3488" s="545"/>
      <c r="L3488" s="545" t="s">
        <v>7373</v>
      </c>
      <c r="M3488" s="548" t="s">
        <v>13758</v>
      </c>
      <c r="N3488" s="545" t="s">
        <v>13413</v>
      </c>
      <c r="O3488" s="545"/>
      <c r="P3488" s="549">
        <v>12550</v>
      </c>
      <c r="Q3488" s="549">
        <v>1</v>
      </c>
      <c r="R3488" s="549">
        <v>127</v>
      </c>
      <c r="S3488" s="548">
        <v>2257</v>
      </c>
      <c r="T3488" s="548"/>
      <c r="U3488" s="99"/>
    </row>
    <row r="3489" spans="1:21" ht="19.5" customHeight="1">
      <c r="A3489" s="545">
        <v>12556</v>
      </c>
      <c r="B3489" s="545" t="s">
        <v>7362</v>
      </c>
      <c r="C3489" s="545" t="s">
        <v>216</v>
      </c>
      <c r="D3489" s="546">
        <v>43787</v>
      </c>
      <c r="E3489" s="171" t="str">
        <f t="shared" si="54"/>
        <v>2019</v>
      </c>
      <c r="F3489" s="547">
        <v>637</v>
      </c>
      <c r="G3489" s="548">
        <v>0.19</v>
      </c>
      <c r="H3489" s="547">
        <v>535.29</v>
      </c>
      <c r="I3489" s="545" t="s">
        <v>12706</v>
      </c>
      <c r="J3489" s="545" t="s">
        <v>13297</v>
      </c>
      <c r="K3489" s="545"/>
      <c r="L3489" s="545"/>
      <c r="M3489" s="548" t="s">
        <v>13758</v>
      </c>
      <c r="N3489" s="545" t="s">
        <v>13413</v>
      </c>
      <c r="O3489" s="545"/>
      <c r="P3489" s="549">
        <v>12556</v>
      </c>
      <c r="Q3489" s="549">
        <v>1</v>
      </c>
      <c r="R3489" s="549">
        <v>128</v>
      </c>
      <c r="S3489" s="548">
        <v>2257</v>
      </c>
      <c r="T3489" s="548"/>
      <c r="U3489" s="99"/>
    </row>
    <row r="3490" spans="1:21" ht="19.5" customHeight="1">
      <c r="A3490" s="545">
        <v>12557</v>
      </c>
      <c r="B3490" s="545" t="s">
        <v>7361</v>
      </c>
      <c r="C3490" s="545" t="s">
        <v>216</v>
      </c>
      <c r="D3490" s="546">
        <v>43789</v>
      </c>
      <c r="E3490" s="171" t="str">
        <f t="shared" si="54"/>
        <v>2019</v>
      </c>
      <c r="F3490" s="547">
        <v>128990</v>
      </c>
      <c r="G3490" s="548">
        <v>0.19</v>
      </c>
      <c r="H3490" s="547">
        <v>108394.96</v>
      </c>
      <c r="I3490" s="545" t="s">
        <v>12642</v>
      </c>
      <c r="J3490" s="545" t="s">
        <v>13302</v>
      </c>
      <c r="K3490" s="545" t="s">
        <v>16893</v>
      </c>
      <c r="L3490" s="545"/>
      <c r="M3490" s="548" t="s">
        <v>13758</v>
      </c>
      <c r="N3490" s="545" t="s">
        <v>13413</v>
      </c>
      <c r="O3490" s="545"/>
      <c r="P3490" s="549">
        <v>12557</v>
      </c>
      <c r="Q3490" s="549">
        <v>1</v>
      </c>
      <c r="R3490" s="549">
        <v>135</v>
      </c>
      <c r="S3490" s="548">
        <v>2219</v>
      </c>
      <c r="T3490" s="548"/>
      <c r="U3490" s="99"/>
    </row>
    <row r="3491" spans="1:21" ht="19.5" customHeight="1">
      <c r="A3491" s="545">
        <v>12558</v>
      </c>
      <c r="B3491" s="545" t="s">
        <v>7342</v>
      </c>
      <c r="C3491" s="545" t="s">
        <v>209</v>
      </c>
      <c r="D3491" s="546">
        <v>43802</v>
      </c>
      <c r="E3491" s="171" t="str">
        <f t="shared" si="54"/>
        <v>2019</v>
      </c>
      <c r="F3491" s="547">
        <v>163211.51</v>
      </c>
      <c r="G3491" s="548">
        <v>0.19</v>
      </c>
      <c r="H3491" s="547">
        <v>137152.53</v>
      </c>
      <c r="I3491" s="545" t="s">
        <v>12737</v>
      </c>
      <c r="J3491" s="545" t="s">
        <v>13324</v>
      </c>
      <c r="K3491" s="545" t="s">
        <v>16894</v>
      </c>
      <c r="L3491" s="545" t="s">
        <v>16895</v>
      </c>
      <c r="M3491" s="548" t="s">
        <v>13758</v>
      </c>
      <c r="N3491" s="545" t="s">
        <v>13413</v>
      </c>
      <c r="O3491" s="545" t="s">
        <v>13413</v>
      </c>
      <c r="P3491" s="549">
        <v>12558</v>
      </c>
      <c r="Q3491" s="549">
        <v>1</v>
      </c>
      <c r="R3491" s="549">
        <v>176</v>
      </c>
      <c r="S3491" s="548">
        <v>2248</v>
      </c>
      <c r="T3491" s="548"/>
      <c r="U3491" s="99"/>
    </row>
    <row r="3492" spans="1:21" ht="19.5" customHeight="1">
      <c r="A3492" s="545">
        <v>12559</v>
      </c>
      <c r="B3492" s="545" t="s">
        <v>7341</v>
      </c>
      <c r="C3492" s="545" t="s">
        <v>209</v>
      </c>
      <c r="D3492" s="546">
        <v>43802</v>
      </c>
      <c r="E3492" s="171" t="str">
        <f t="shared" si="54"/>
        <v>2019</v>
      </c>
      <c r="F3492" s="547">
        <v>200507.48</v>
      </c>
      <c r="G3492" s="548">
        <v>0.19</v>
      </c>
      <c r="H3492" s="547">
        <v>168493.68</v>
      </c>
      <c r="I3492" s="545" t="s">
        <v>12737</v>
      </c>
      <c r="J3492" s="545" t="s">
        <v>13324</v>
      </c>
      <c r="K3492" s="545" t="s">
        <v>16896</v>
      </c>
      <c r="L3492" s="545" t="s">
        <v>16895</v>
      </c>
      <c r="M3492" s="548" t="s">
        <v>13758</v>
      </c>
      <c r="N3492" s="545" t="s">
        <v>13413</v>
      </c>
      <c r="O3492" s="545" t="s">
        <v>13413</v>
      </c>
      <c r="P3492" s="549">
        <v>12559</v>
      </c>
      <c r="Q3492" s="549">
        <v>1</v>
      </c>
      <c r="R3492" s="549">
        <v>176</v>
      </c>
      <c r="S3492" s="548">
        <v>2248</v>
      </c>
      <c r="T3492" s="548"/>
      <c r="U3492" s="99"/>
    </row>
    <row r="3493" spans="1:21" ht="19.5" customHeight="1">
      <c r="A3493" s="545">
        <v>12560</v>
      </c>
      <c r="B3493" s="545" t="s">
        <v>7340</v>
      </c>
      <c r="C3493" s="545" t="s">
        <v>209</v>
      </c>
      <c r="D3493" s="546">
        <v>43802</v>
      </c>
      <c r="E3493" s="171" t="str">
        <f t="shared" si="54"/>
        <v>2019</v>
      </c>
      <c r="F3493" s="547">
        <v>244007.04000000001</v>
      </c>
      <c r="G3493" s="548">
        <v>0.19</v>
      </c>
      <c r="H3493" s="547">
        <v>205047.93</v>
      </c>
      <c r="I3493" s="545" t="s">
        <v>12737</v>
      </c>
      <c r="J3493" s="545" t="s">
        <v>13324</v>
      </c>
      <c r="K3493" s="545" t="s">
        <v>16897</v>
      </c>
      <c r="L3493" s="545" t="s">
        <v>16895</v>
      </c>
      <c r="M3493" s="548" t="s">
        <v>13758</v>
      </c>
      <c r="N3493" s="545" t="s">
        <v>13413</v>
      </c>
      <c r="O3493" s="545" t="s">
        <v>13413</v>
      </c>
      <c r="P3493" s="549">
        <v>12560</v>
      </c>
      <c r="Q3493" s="549">
        <v>1</v>
      </c>
      <c r="R3493" s="549">
        <v>176</v>
      </c>
      <c r="S3493" s="548">
        <v>2248</v>
      </c>
      <c r="T3493" s="548"/>
      <c r="U3493" s="99"/>
    </row>
    <row r="3494" spans="1:21" ht="19.5" customHeight="1">
      <c r="A3494" s="545">
        <v>12561</v>
      </c>
      <c r="B3494" s="545" t="s">
        <v>7339</v>
      </c>
      <c r="C3494" s="545" t="s">
        <v>209</v>
      </c>
      <c r="D3494" s="546">
        <v>43802</v>
      </c>
      <c r="E3494" s="171" t="str">
        <f t="shared" si="54"/>
        <v>2019</v>
      </c>
      <c r="F3494" s="547">
        <v>220182.76</v>
      </c>
      <c r="G3494" s="548">
        <v>0.19</v>
      </c>
      <c r="H3494" s="547">
        <v>185027.53</v>
      </c>
      <c r="I3494" s="545" t="s">
        <v>12737</v>
      </c>
      <c r="J3494" s="545" t="s">
        <v>13324</v>
      </c>
      <c r="K3494" s="545" t="s">
        <v>16898</v>
      </c>
      <c r="L3494" s="545" t="s">
        <v>16895</v>
      </c>
      <c r="M3494" s="548" t="s">
        <v>13758</v>
      </c>
      <c r="N3494" s="545" t="s">
        <v>13413</v>
      </c>
      <c r="O3494" s="545" t="s">
        <v>13413</v>
      </c>
      <c r="P3494" s="549">
        <v>12561</v>
      </c>
      <c r="Q3494" s="549">
        <v>1</v>
      </c>
      <c r="R3494" s="549">
        <v>176</v>
      </c>
      <c r="S3494" s="548">
        <v>2248</v>
      </c>
      <c r="T3494" s="548"/>
      <c r="U3494" s="99"/>
    </row>
    <row r="3495" spans="1:21" ht="19.5" customHeight="1">
      <c r="A3495" s="545">
        <v>12562</v>
      </c>
      <c r="B3495" s="545" t="s">
        <v>7338</v>
      </c>
      <c r="C3495" s="545" t="s">
        <v>209</v>
      </c>
      <c r="D3495" s="546">
        <v>43802</v>
      </c>
      <c r="E3495" s="171" t="str">
        <f t="shared" si="54"/>
        <v>2019</v>
      </c>
      <c r="F3495" s="547">
        <v>265658.06</v>
      </c>
      <c r="G3495" s="548">
        <v>0.19</v>
      </c>
      <c r="H3495" s="547">
        <v>223242.07</v>
      </c>
      <c r="I3495" s="545" t="s">
        <v>12737</v>
      </c>
      <c r="J3495" s="545" t="s">
        <v>13324</v>
      </c>
      <c r="K3495" s="545" t="s">
        <v>16899</v>
      </c>
      <c r="L3495" s="545" t="s">
        <v>16895</v>
      </c>
      <c r="M3495" s="548" t="s">
        <v>13758</v>
      </c>
      <c r="N3495" s="545" t="s">
        <v>13413</v>
      </c>
      <c r="O3495" s="545" t="s">
        <v>13413</v>
      </c>
      <c r="P3495" s="549">
        <v>12562</v>
      </c>
      <c r="Q3495" s="549">
        <v>1</v>
      </c>
      <c r="R3495" s="549">
        <v>176</v>
      </c>
      <c r="S3495" s="548">
        <v>2248</v>
      </c>
      <c r="T3495" s="548"/>
      <c r="U3495" s="99"/>
    </row>
    <row r="3496" spans="1:21" ht="19.5" customHeight="1">
      <c r="A3496" s="545">
        <v>12564</v>
      </c>
      <c r="B3496" s="545" t="s">
        <v>7328</v>
      </c>
      <c r="C3496" s="545" t="s">
        <v>216</v>
      </c>
      <c r="D3496" s="546">
        <v>43816</v>
      </c>
      <c r="E3496" s="171" t="str">
        <f t="shared" si="54"/>
        <v>2019</v>
      </c>
      <c r="F3496" s="547">
        <v>59900.01</v>
      </c>
      <c r="G3496" s="548">
        <v>0.19</v>
      </c>
      <c r="H3496" s="547">
        <v>50336.14</v>
      </c>
      <c r="I3496" s="545" t="s">
        <v>12746</v>
      </c>
      <c r="J3496" s="545" t="s">
        <v>13296</v>
      </c>
      <c r="K3496" s="545"/>
      <c r="L3496" s="545"/>
      <c r="M3496" s="548" t="s">
        <v>13758</v>
      </c>
      <c r="N3496" s="545" t="s">
        <v>13413</v>
      </c>
      <c r="O3496" s="545"/>
      <c r="P3496" s="549">
        <v>12564</v>
      </c>
      <c r="Q3496" s="549">
        <v>1</v>
      </c>
      <c r="R3496" s="549">
        <v>29</v>
      </c>
      <c r="S3496" s="548">
        <v>2218</v>
      </c>
      <c r="T3496" s="548"/>
      <c r="U3496" s="99"/>
    </row>
    <row r="3497" spans="1:21" ht="19.5" customHeight="1">
      <c r="A3497" s="545">
        <v>12565</v>
      </c>
      <c r="B3497" s="545" t="s">
        <v>7327</v>
      </c>
      <c r="C3497" s="545" t="s">
        <v>216</v>
      </c>
      <c r="D3497" s="546">
        <v>44589</v>
      </c>
      <c r="E3497" s="171" t="str">
        <f t="shared" si="54"/>
        <v>2022</v>
      </c>
      <c r="F3497" s="547">
        <v>18135.009999999998</v>
      </c>
      <c r="G3497" s="548">
        <v>0.19</v>
      </c>
      <c r="H3497" s="547">
        <v>15239.5</v>
      </c>
      <c r="I3497" s="545" t="s">
        <v>12746</v>
      </c>
      <c r="J3497" s="545" t="s">
        <v>13297</v>
      </c>
      <c r="K3497" s="545"/>
      <c r="L3497" s="545"/>
      <c r="M3497" s="548" t="s">
        <v>13758</v>
      </c>
      <c r="N3497" s="545" t="s">
        <v>13413</v>
      </c>
      <c r="O3497" s="545"/>
      <c r="P3497" s="549">
        <v>12565</v>
      </c>
      <c r="Q3497" s="549">
        <v>1</v>
      </c>
      <c r="R3497" s="549">
        <v>29</v>
      </c>
      <c r="S3497" s="548">
        <v>2257</v>
      </c>
      <c r="T3497" s="548"/>
      <c r="U3497" s="99"/>
    </row>
    <row r="3498" spans="1:21" ht="19.5" customHeight="1">
      <c r="A3498" s="545">
        <v>12566</v>
      </c>
      <c r="B3498" s="545" t="s">
        <v>7326</v>
      </c>
      <c r="C3498" s="545" t="s">
        <v>4468</v>
      </c>
      <c r="D3498" s="546">
        <v>44589</v>
      </c>
      <c r="E3498" s="171" t="str">
        <f t="shared" si="54"/>
        <v>2022</v>
      </c>
      <c r="F3498" s="547">
        <v>55524</v>
      </c>
      <c r="G3498" s="548">
        <v>0.19</v>
      </c>
      <c r="H3498" s="547">
        <v>46658.82</v>
      </c>
      <c r="I3498" s="545" t="s">
        <v>12746</v>
      </c>
      <c r="J3498" s="545" t="s">
        <v>13297</v>
      </c>
      <c r="K3498" s="545"/>
      <c r="L3498" s="545"/>
      <c r="M3498" s="548" t="s">
        <v>13758</v>
      </c>
      <c r="N3498" s="545" t="s">
        <v>13413</v>
      </c>
      <c r="O3498" s="545"/>
      <c r="P3498" s="549">
        <v>12566</v>
      </c>
      <c r="Q3498" s="549">
        <v>1</v>
      </c>
      <c r="R3498" s="549">
        <v>29</v>
      </c>
      <c r="S3498" s="548">
        <v>2257</v>
      </c>
      <c r="T3498" s="548"/>
      <c r="U3498" s="99"/>
    </row>
    <row r="3499" spans="1:21" ht="19.5" customHeight="1">
      <c r="A3499" s="545">
        <v>12567</v>
      </c>
      <c r="B3499" s="545" t="s">
        <v>12269</v>
      </c>
      <c r="C3499" s="545" t="s">
        <v>216</v>
      </c>
      <c r="D3499" s="546">
        <v>44588</v>
      </c>
      <c r="E3499" s="171" t="str">
        <f t="shared" si="54"/>
        <v>2022</v>
      </c>
      <c r="F3499" s="547">
        <v>75.010000000000005</v>
      </c>
      <c r="G3499" s="548">
        <v>0.19</v>
      </c>
      <c r="H3499" s="547">
        <v>63.03</v>
      </c>
      <c r="I3499" s="545" t="s">
        <v>12659</v>
      </c>
      <c r="J3499" s="545" t="s">
        <v>13297</v>
      </c>
      <c r="K3499" s="545"/>
      <c r="L3499" s="545"/>
      <c r="M3499" s="548" t="s">
        <v>13758</v>
      </c>
      <c r="N3499" s="545" t="s">
        <v>13413</v>
      </c>
      <c r="O3499" s="545"/>
      <c r="P3499" s="549">
        <v>12567</v>
      </c>
      <c r="Q3499" s="549">
        <v>1</v>
      </c>
      <c r="R3499" s="549">
        <v>116</v>
      </c>
      <c r="S3499" s="548">
        <v>2257</v>
      </c>
      <c r="T3499" s="548"/>
      <c r="U3499" s="99"/>
    </row>
    <row r="3500" spans="1:21" ht="19.5" customHeight="1">
      <c r="A3500" s="545">
        <v>12568</v>
      </c>
      <c r="B3500" s="545" t="s">
        <v>7325</v>
      </c>
      <c r="C3500" s="545" t="s">
        <v>216</v>
      </c>
      <c r="D3500" s="546">
        <v>43816</v>
      </c>
      <c r="E3500" s="171" t="str">
        <f t="shared" si="54"/>
        <v>2019</v>
      </c>
      <c r="F3500" s="547">
        <v>283.01</v>
      </c>
      <c r="G3500" s="548">
        <v>0.19</v>
      </c>
      <c r="H3500" s="547">
        <v>237.82</v>
      </c>
      <c r="I3500" s="545" t="s">
        <v>12746</v>
      </c>
      <c r="J3500" s="545" t="s">
        <v>13325</v>
      </c>
      <c r="K3500" s="545"/>
      <c r="L3500" s="545"/>
      <c r="M3500" s="548" t="s">
        <v>13758</v>
      </c>
      <c r="N3500" s="545" t="s">
        <v>13413</v>
      </c>
      <c r="O3500" s="545"/>
      <c r="P3500" s="549">
        <v>12568</v>
      </c>
      <c r="Q3500" s="549">
        <v>1</v>
      </c>
      <c r="R3500" s="549">
        <v>29</v>
      </c>
      <c r="S3500" s="548">
        <v>1207</v>
      </c>
      <c r="T3500" s="548"/>
      <c r="U3500" s="99"/>
    </row>
    <row r="3501" spans="1:21" ht="19.5" customHeight="1">
      <c r="A3501" s="545">
        <v>12569</v>
      </c>
      <c r="B3501" s="545" t="s">
        <v>7324</v>
      </c>
      <c r="C3501" s="545" t="s">
        <v>311</v>
      </c>
      <c r="D3501" s="546">
        <v>44592</v>
      </c>
      <c r="E3501" s="171" t="str">
        <f t="shared" si="54"/>
        <v>2022</v>
      </c>
      <c r="F3501" s="547">
        <v>479548</v>
      </c>
      <c r="G3501" s="548">
        <v>0.19</v>
      </c>
      <c r="H3501" s="547">
        <v>402981.51</v>
      </c>
      <c r="I3501" s="545" t="s">
        <v>12657</v>
      </c>
      <c r="J3501" s="545" t="s">
        <v>13297</v>
      </c>
      <c r="K3501" s="545"/>
      <c r="L3501" s="545"/>
      <c r="M3501" s="548" t="s">
        <v>13758</v>
      </c>
      <c r="N3501" s="545" t="s">
        <v>13413</v>
      </c>
      <c r="O3501" s="545"/>
      <c r="P3501" s="549">
        <v>12569</v>
      </c>
      <c r="Q3501" s="549">
        <v>1</v>
      </c>
      <c r="R3501" s="549">
        <v>69</v>
      </c>
      <c r="S3501" s="548">
        <v>2257</v>
      </c>
      <c r="T3501" s="548"/>
      <c r="U3501" s="99"/>
    </row>
    <row r="3502" spans="1:21" ht="19.5" customHeight="1">
      <c r="A3502" s="545">
        <v>12571</v>
      </c>
      <c r="B3502" s="545" t="s">
        <v>7321</v>
      </c>
      <c r="C3502" s="545" t="s">
        <v>216</v>
      </c>
      <c r="D3502" s="546">
        <v>46071</v>
      </c>
      <c r="E3502" s="171" t="str">
        <f t="shared" si="54"/>
        <v>2026</v>
      </c>
      <c r="F3502" s="547">
        <v>27509</v>
      </c>
      <c r="G3502" s="548">
        <v>0.19</v>
      </c>
      <c r="H3502" s="547">
        <v>23116.81</v>
      </c>
      <c r="I3502" s="545" t="s">
        <v>12686</v>
      </c>
      <c r="J3502" s="545" t="s">
        <v>13298</v>
      </c>
      <c r="K3502" s="545"/>
      <c r="L3502" s="545"/>
      <c r="M3502" s="548" t="s">
        <v>13758</v>
      </c>
      <c r="N3502" s="545" t="s">
        <v>13413</v>
      </c>
      <c r="O3502" s="545"/>
      <c r="P3502" s="549">
        <v>12571</v>
      </c>
      <c r="Q3502" s="549">
        <v>1</v>
      </c>
      <c r="R3502" s="549">
        <v>131</v>
      </c>
      <c r="S3502" s="548">
        <v>1012</v>
      </c>
      <c r="T3502" s="548"/>
      <c r="U3502" s="99"/>
    </row>
    <row r="3503" spans="1:21" ht="19.5" customHeight="1">
      <c r="A3503" s="545">
        <v>12572</v>
      </c>
      <c r="B3503" s="545" t="s">
        <v>7320</v>
      </c>
      <c r="C3503" s="545" t="s">
        <v>216</v>
      </c>
      <c r="D3503" s="546">
        <v>43818</v>
      </c>
      <c r="E3503" s="171" t="str">
        <f t="shared" si="54"/>
        <v>2019</v>
      </c>
      <c r="F3503" s="547">
        <v>21684644</v>
      </c>
      <c r="G3503" s="548">
        <v>0.19</v>
      </c>
      <c r="H3503" s="547">
        <v>18222389.920000002</v>
      </c>
      <c r="I3503" s="545" t="s">
        <v>12715</v>
      </c>
      <c r="J3503" s="545" t="s">
        <v>13298</v>
      </c>
      <c r="K3503" s="545"/>
      <c r="L3503" s="545"/>
      <c r="M3503" s="548" t="s">
        <v>13758</v>
      </c>
      <c r="N3503" s="545" t="s">
        <v>13413</v>
      </c>
      <c r="O3503" s="545"/>
      <c r="P3503" s="549">
        <v>12572</v>
      </c>
      <c r="Q3503" s="549">
        <v>1</v>
      </c>
      <c r="R3503" s="549">
        <v>129</v>
      </c>
      <c r="S3503" s="548">
        <v>1012</v>
      </c>
      <c r="T3503" s="548"/>
      <c r="U3503" s="99"/>
    </row>
    <row r="3504" spans="1:21" ht="19.5" customHeight="1">
      <c r="A3504" s="545">
        <v>12574</v>
      </c>
      <c r="B3504" s="545" t="s">
        <v>12181</v>
      </c>
      <c r="C3504" s="545" t="s">
        <v>216</v>
      </c>
      <c r="D3504" s="546"/>
      <c r="E3504" s="171" t="str">
        <f t="shared" si="54"/>
        <v>1900</v>
      </c>
      <c r="F3504" s="547">
        <v>0</v>
      </c>
      <c r="G3504" s="548">
        <v>0</v>
      </c>
      <c r="H3504" s="547">
        <v>0</v>
      </c>
      <c r="I3504" s="545" t="s">
        <v>12723</v>
      </c>
      <c r="J3504" s="545"/>
      <c r="K3504" s="545" t="s">
        <v>16900</v>
      </c>
      <c r="L3504" s="545" t="s">
        <v>16901</v>
      </c>
      <c r="M3504" s="548" t="s">
        <v>13843</v>
      </c>
      <c r="N3504" s="545" t="s">
        <v>13413</v>
      </c>
      <c r="O3504" s="545"/>
      <c r="P3504" s="549">
        <v>12574</v>
      </c>
      <c r="Q3504" s="549">
        <v>5</v>
      </c>
      <c r="R3504" s="549">
        <v>16</v>
      </c>
      <c r="S3504" s="548"/>
      <c r="T3504" s="548"/>
      <c r="U3504" s="99"/>
    </row>
    <row r="3505" spans="1:21" ht="19.5" customHeight="1">
      <c r="A3505" s="545">
        <v>12575</v>
      </c>
      <c r="B3505" s="545" t="s">
        <v>12182</v>
      </c>
      <c r="C3505" s="545" t="s">
        <v>216</v>
      </c>
      <c r="D3505" s="546"/>
      <c r="E3505" s="171" t="str">
        <f t="shared" si="54"/>
        <v>1900</v>
      </c>
      <c r="F3505" s="547">
        <v>0</v>
      </c>
      <c r="G3505" s="548">
        <v>0</v>
      </c>
      <c r="H3505" s="547">
        <v>0</v>
      </c>
      <c r="I3505" s="545" t="s">
        <v>12723</v>
      </c>
      <c r="J3505" s="545"/>
      <c r="K3505" s="545" t="s">
        <v>16902</v>
      </c>
      <c r="L3505" s="545" t="s">
        <v>16903</v>
      </c>
      <c r="M3505" s="548" t="s">
        <v>13843</v>
      </c>
      <c r="N3505" s="545" t="s">
        <v>13413</v>
      </c>
      <c r="O3505" s="545"/>
      <c r="P3505" s="549">
        <v>12575</v>
      </c>
      <c r="Q3505" s="549">
        <v>5</v>
      </c>
      <c r="R3505" s="549">
        <v>16</v>
      </c>
      <c r="S3505" s="548"/>
      <c r="T3505" s="548"/>
      <c r="U3505" s="99"/>
    </row>
    <row r="3506" spans="1:21" ht="19.5" customHeight="1">
      <c r="A3506" s="545">
        <v>12576</v>
      </c>
      <c r="B3506" s="545" t="s">
        <v>12183</v>
      </c>
      <c r="C3506" s="545" t="s">
        <v>216</v>
      </c>
      <c r="D3506" s="546"/>
      <c r="E3506" s="171" t="str">
        <f t="shared" si="54"/>
        <v>1900</v>
      </c>
      <c r="F3506" s="547">
        <v>0</v>
      </c>
      <c r="G3506" s="548">
        <v>0</v>
      </c>
      <c r="H3506" s="547">
        <v>0</v>
      </c>
      <c r="I3506" s="545" t="s">
        <v>12868</v>
      </c>
      <c r="J3506" s="545"/>
      <c r="K3506" s="545" t="s">
        <v>16904</v>
      </c>
      <c r="L3506" s="545" t="s">
        <v>16905</v>
      </c>
      <c r="M3506" s="548" t="s">
        <v>13843</v>
      </c>
      <c r="N3506" s="545" t="s">
        <v>13413</v>
      </c>
      <c r="O3506" s="545"/>
      <c r="P3506" s="549">
        <v>12576</v>
      </c>
      <c r="Q3506" s="549">
        <v>5</v>
      </c>
      <c r="R3506" s="549">
        <v>50</v>
      </c>
      <c r="S3506" s="548"/>
      <c r="T3506" s="548"/>
      <c r="U3506" s="99"/>
    </row>
    <row r="3507" spans="1:21" ht="19.5" customHeight="1">
      <c r="A3507" s="545">
        <v>12577</v>
      </c>
      <c r="B3507" s="545" t="s">
        <v>12184</v>
      </c>
      <c r="C3507" s="545" t="s">
        <v>216</v>
      </c>
      <c r="D3507" s="546"/>
      <c r="E3507" s="171" t="str">
        <f t="shared" si="54"/>
        <v>1900</v>
      </c>
      <c r="F3507" s="547">
        <v>0</v>
      </c>
      <c r="G3507" s="548">
        <v>0</v>
      </c>
      <c r="H3507" s="547">
        <v>0</v>
      </c>
      <c r="I3507" s="545" t="s">
        <v>12868</v>
      </c>
      <c r="J3507" s="545"/>
      <c r="K3507" s="545" t="s">
        <v>16906</v>
      </c>
      <c r="L3507" s="545" t="s">
        <v>16907</v>
      </c>
      <c r="M3507" s="548" t="s">
        <v>13843</v>
      </c>
      <c r="N3507" s="545" t="s">
        <v>13413</v>
      </c>
      <c r="O3507" s="545"/>
      <c r="P3507" s="549">
        <v>12577</v>
      </c>
      <c r="Q3507" s="549">
        <v>5</v>
      </c>
      <c r="R3507" s="549">
        <v>50</v>
      </c>
      <c r="S3507" s="548"/>
      <c r="T3507" s="548"/>
      <c r="U3507" s="99"/>
    </row>
    <row r="3508" spans="1:21" ht="19.5" customHeight="1">
      <c r="A3508" s="545">
        <v>12578</v>
      </c>
      <c r="B3508" s="545" t="s">
        <v>12185</v>
      </c>
      <c r="C3508" s="545" t="s">
        <v>216</v>
      </c>
      <c r="D3508" s="546"/>
      <c r="E3508" s="171" t="str">
        <f t="shared" si="54"/>
        <v>1900</v>
      </c>
      <c r="F3508" s="547">
        <v>0</v>
      </c>
      <c r="G3508" s="548">
        <v>0</v>
      </c>
      <c r="H3508" s="547">
        <v>0</v>
      </c>
      <c r="I3508" s="545" t="s">
        <v>12868</v>
      </c>
      <c r="J3508" s="545"/>
      <c r="K3508" s="545" t="s">
        <v>16908</v>
      </c>
      <c r="L3508" s="545" t="s">
        <v>16909</v>
      </c>
      <c r="M3508" s="548" t="s">
        <v>13843</v>
      </c>
      <c r="N3508" s="545" t="s">
        <v>13413</v>
      </c>
      <c r="O3508" s="545"/>
      <c r="P3508" s="549">
        <v>12578</v>
      </c>
      <c r="Q3508" s="549">
        <v>5</v>
      </c>
      <c r="R3508" s="549">
        <v>50</v>
      </c>
      <c r="S3508" s="548"/>
      <c r="T3508" s="548"/>
      <c r="U3508" s="99"/>
    </row>
    <row r="3509" spans="1:21" ht="19.5" customHeight="1">
      <c r="A3509" s="545">
        <v>12579</v>
      </c>
      <c r="B3509" s="545" t="s">
        <v>12186</v>
      </c>
      <c r="C3509" s="545" t="s">
        <v>216</v>
      </c>
      <c r="D3509" s="546"/>
      <c r="E3509" s="171" t="str">
        <f t="shared" si="54"/>
        <v>1900</v>
      </c>
      <c r="F3509" s="547">
        <v>0</v>
      </c>
      <c r="G3509" s="548">
        <v>0</v>
      </c>
      <c r="H3509" s="547">
        <v>0</v>
      </c>
      <c r="I3509" s="545" t="s">
        <v>12868</v>
      </c>
      <c r="J3509" s="545"/>
      <c r="K3509" s="545" t="s">
        <v>16910</v>
      </c>
      <c r="L3509" s="545" t="s">
        <v>16911</v>
      </c>
      <c r="M3509" s="548" t="s">
        <v>13843</v>
      </c>
      <c r="N3509" s="545" t="s">
        <v>13413</v>
      </c>
      <c r="O3509" s="545"/>
      <c r="P3509" s="549">
        <v>12579</v>
      </c>
      <c r="Q3509" s="549">
        <v>5</v>
      </c>
      <c r="R3509" s="549">
        <v>50</v>
      </c>
      <c r="S3509" s="548"/>
      <c r="T3509" s="548"/>
      <c r="U3509" s="99"/>
    </row>
    <row r="3510" spans="1:21" ht="19.5" customHeight="1">
      <c r="A3510" s="545">
        <v>12581</v>
      </c>
      <c r="B3510" s="545" t="s">
        <v>6833</v>
      </c>
      <c r="C3510" s="545" t="s">
        <v>216</v>
      </c>
      <c r="D3510" s="546">
        <v>43944</v>
      </c>
      <c r="E3510" s="171" t="str">
        <f t="shared" si="54"/>
        <v>2020</v>
      </c>
      <c r="F3510" s="547">
        <v>832518</v>
      </c>
      <c r="G3510" s="548">
        <v>0.19</v>
      </c>
      <c r="H3510" s="547">
        <v>699594.96</v>
      </c>
      <c r="I3510" s="545" t="s">
        <v>12693</v>
      </c>
      <c r="J3510" s="545" t="s">
        <v>13305</v>
      </c>
      <c r="K3510" s="545" t="s">
        <v>16912</v>
      </c>
      <c r="L3510" s="545"/>
      <c r="M3510" s="548" t="s">
        <v>16913</v>
      </c>
      <c r="N3510" s="545" t="s">
        <v>13413</v>
      </c>
      <c r="O3510" s="545"/>
      <c r="P3510" s="549">
        <v>12581</v>
      </c>
      <c r="Q3510" s="549">
        <v>6</v>
      </c>
      <c r="R3510" s="549">
        <v>102</v>
      </c>
      <c r="S3510" s="548">
        <v>2217</v>
      </c>
      <c r="T3510" s="548"/>
      <c r="U3510" s="99"/>
    </row>
    <row r="3511" spans="1:21" ht="19.5" customHeight="1">
      <c r="A3511" s="545">
        <v>12582</v>
      </c>
      <c r="B3511" s="545" t="s">
        <v>12187</v>
      </c>
      <c r="C3511" s="545" t="s">
        <v>216</v>
      </c>
      <c r="D3511" s="546"/>
      <c r="E3511" s="171" t="str">
        <f t="shared" si="54"/>
        <v>1900</v>
      </c>
      <c r="F3511" s="547">
        <v>0</v>
      </c>
      <c r="G3511" s="548">
        <v>0</v>
      </c>
      <c r="H3511" s="547">
        <v>0</v>
      </c>
      <c r="I3511" s="545" t="s">
        <v>12693</v>
      </c>
      <c r="J3511" s="545"/>
      <c r="K3511" s="545" t="s">
        <v>16914</v>
      </c>
      <c r="L3511" s="545"/>
      <c r="M3511" s="548" t="s">
        <v>16913</v>
      </c>
      <c r="N3511" s="545" t="s">
        <v>13413</v>
      </c>
      <c r="O3511" s="545"/>
      <c r="P3511" s="549">
        <v>12582</v>
      </c>
      <c r="Q3511" s="549">
        <v>6</v>
      </c>
      <c r="R3511" s="549">
        <v>102</v>
      </c>
      <c r="S3511" s="548"/>
      <c r="T3511" s="548"/>
      <c r="U3511" s="99"/>
    </row>
    <row r="3512" spans="1:21" ht="19.5" customHeight="1">
      <c r="A3512" s="545">
        <v>12583</v>
      </c>
      <c r="B3512" s="545" t="s">
        <v>6845</v>
      </c>
      <c r="C3512" s="545" t="s">
        <v>216</v>
      </c>
      <c r="D3512" s="546">
        <v>43938</v>
      </c>
      <c r="E3512" s="171" t="str">
        <f t="shared" si="54"/>
        <v>2020</v>
      </c>
      <c r="F3512" s="547">
        <v>22441360.449999999</v>
      </c>
      <c r="G3512" s="548">
        <v>0.19</v>
      </c>
      <c r="H3512" s="547">
        <v>18858286.09</v>
      </c>
      <c r="I3512" s="545" t="s">
        <v>12868</v>
      </c>
      <c r="J3512" s="545" t="s">
        <v>13298</v>
      </c>
      <c r="K3512" s="545" t="s">
        <v>16915</v>
      </c>
      <c r="L3512" s="545"/>
      <c r="M3512" s="548" t="s">
        <v>13843</v>
      </c>
      <c r="N3512" s="545" t="s">
        <v>13413</v>
      </c>
      <c r="O3512" s="545"/>
      <c r="P3512" s="549">
        <v>12583</v>
      </c>
      <c r="Q3512" s="549">
        <v>5</v>
      </c>
      <c r="R3512" s="549">
        <v>50</v>
      </c>
      <c r="S3512" s="548">
        <v>1012</v>
      </c>
      <c r="T3512" s="548"/>
      <c r="U3512" s="99"/>
    </row>
    <row r="3513" spans="1:21" ht="19.5" customHeight="1">
      <c r="A3513" s="545">
        <v>12584</v>
      </c>
      <c r="B3513" s="545" t="s">
        <v>6844</v>
      </c>
      <c r="C3513" s="545" t="s">
        <v>216</v>
      </c>
      <c r="D3513" s="546">
        <v>43938</v>
      </c>
      <c r="E3513" s="171" t="str">
        <f t="shared" si="54"/>
        <v>2020</v>
      </c>
      <c r="F3513" s="547">
        <v>5014124</v>
      </c>
      <c r="G3513" s="548">
        <v>0.19</v>
      </c>
      <c r="H3513" s="547">
        <v>4213549.58</v>
      </c>
      <c r="I3513" s="545" t="s">
        <v>12868</v>
      </c>
      <c r="J3513" s="545" t="s">
        <v>13298</v>
      </c>
      <c r="K3513" s="545" t="s">
        <v>6844</v>
      </c>
      <c r="L3513" s="545"/>
      <c r="M3513" s="548" t="s">
        <v>13843</v>
      </c>
      <c r="N3513" s="545" t="s">
        <v>13413</v>
      </c>
      <c r="O3513" s="545"/>
      <c r="P3513" s="549">
        <v>12584</v>
      </c>
      <c r="Q3513" s="549">
        <v>5</v>
      </c>
      <c r="R3513" s="549">
        <v>50</v>
      </c>
      <c r="S3513" s="548">
        <v>1012</v>
      </c>
      <c r="T3513" s="548"/>
      <c r="U3513" s="99"/>
    </row>
    <row r="3514" spans="1:21" ht="19.5" customHeight="1">
      <c r="A3514" s="545">
        <v>12585</v>
      </c>
      <c r="B3514" s="545" t="s">
        <v>6832</v>
      </c>
      <c r="C3514" s="545" t="s">
        <v>216</v>
      </c>
      <c r="D3514" s="546">
        <v>43949</v>
      </c>
      <c r="E3514" s="171" t="str">
        <f t="shared" si="54"/>
        <v>2020</v>
      </c>
      <c r="F3514" s="547">
        <v>5110798.01</v>
      </c>
      <c r="G3514" s="548">
        <v>0.19</v>
      </c>
      <c r="H3514" s="547">
        <v>4294788.24</v>
      </c>
      <c r="I3514" s="545" t="s">
        <v>12868</v>
      </c>
      <c r="J3514" s="545" t="s">
        <v>13298</v>
      </c>
      <c r="K3514" s="545" t="s">
        <v>6832</v>
      </c>
      <c r="L3514" s="545"/>
      <c r="M3514" s="548" t="s">
        <v>13843</v>
      </c>
      <c r="N3514" s="545" t="s">
        <v>13413</v>
      </c>
      <c r="O3514" s="545"/>
      <c r="P3514" s="549">
        <v>12585</v>
      </c>
      <c r="Q3514" s="549">
        <v>5</v>
      </c>
      <c r="R3514" s="549">
        <v>50</v>
      </c>
      <c r="S3514" s="548">
        <v>1012</v>
      </c>
      <c r="T3514" s="548"/>
      <c r="U3514" s="99"/>
    </row>
    <row r="3515" spans="1:21" ht="19.5" customHeight="1">
      <c r="A3515" s="545">
        <v>12586</v>
      </c>
      <c r="B3515" s="545" t="s">
        <v>6843</v>
      </c>
      <c r="C3515" s="545" t="s">
        <v>216</v>
      </c>
      <c r="D3515" s="546">
        <v>43938</v>
      </c>
      <c r="E3515" s="171" t="str">
        <f t="shared" si="54"/>
        <v>2020</v>
      </c>
      <c r="F3515" s="547">
        <v>1002257</v>
      </c>
      <c r="G3515" s="548">
        <v>0.19</v>
      </c>
      <c r="H3515" s="547">
        <v>842232.77</v>
      </c>
      <c r="I3515" s="545" t="s">
        <v>12868</v>
      </c>
      <c r="J3515" s="545" t="s">
        <v>13298</v>
      </c>
      <c r="K3515" s="545" t="s">
        <v>16916</v>
      </c>
      <c r="L3515" s="545"/>
      <c r="M3515" s="548" t="s">
        <v>13843</v>
      </c>
      <c r="N3515" s="545" t="s">
        <v>13413</v>
      </c>
      <c r="O3515" s="545"/>
      <c r="P3515" s="549">
        <v>12586</v>
      </c>
      <c r="Q3515" s="549">
        <v>5</v>
      </c>
      <c r="R3515" s="549">
        <v>50</v>
      </c>
      <c r="S3515" s="548">
        <v>1012</v>
      </c>
      <c r="T3515" s="548"/>
      <c r="U3515" s="99"/>
    </row>
    <row r="3516" spans="1:21" ht="19.5" customHeight="1">
      <c r="A3516" s="545">
        <v>12587</v>
      </c>
      <c r="B3516" s="545" t="s">
        <v>6842</v>
      </c>
      <c r="C3516" s="545" t="s">
        <v>216</v>
      </c>
      <c r="D3516" s="546">
        <v>43938</v>
      </c>
      <c r="E3516" s="171" t="str">
        <f t="shared" si="54"/>
        <v>2020</v>
      </c>
      <c r="F3516" s="547">
        <v>29578</v>
      </c>
      <c r="G3516" s="548">
        <v>0.19</v>
      </c>
      <c r="H3516" s="547">
        <v>24855.46</v>
      </c>
      <c r="I3516" s="545" t="s">
        <v>12868</v>
      </c>
      <c r="J3516" s="545" t="s">
        <v>13298</v>
      </c>
      <c r="K3516" s="545" t="s">
        <v>16917</v>
      </c>
      <c r="L3516" s="545"/>
      <c r="M3516" s="548" t="s">
        <v>13843</v>
      </c>
      <c r="N3516" s="545" t="s">
        <v>13413</v>
      </c>
      <c r="O3516" s="545"/>
      <c r="P3516" s="549">
        <v>12587</v>
      </c>
      <c r="Q3516" s="549">
        <v>5</v>
      </c>
      <c r="R3516" s="549">
        <v>50</v>
      </c>
      <c r="S3516" s="548">
        <v>1012</v>
      </c>
      <c r="T3516" s="548"/>
      <c r="U3516" s="99"/>
    </row>
    <row r="3517" spans="1:21" ht="19.5" customHeight="1">
      <c r="A3517" s="545">
        <v>12588</v>
      </c>
      <c r="B3517" s="545" t="s">
        <v>6841</v>
      </c>
      <c r="C3517" s="545" t="s">
        <v>216</v>
      </c>
      <c r="D3517" s="546">
        <v>43938</v>
      </c>
      <c r="E3517" s="171" t="str">
        <f t="shared" si="54"/>
        <v>2020</v>
      </c>
      <c r="F3517" s="547">
        <v>36134</v>
      </c>
      <c r="G3517" s="548">
        <v>0.19</v>
      </c>
      <c r="H3517" s="547">
        <v>30364.71</v>
      </c>
      <c r="I3517" s="545" t="s">
        <v>12868</v>
      </c>
      <c r="J3517" s="545" t="s">
        <v>13298</v>
      </c>
      <c r="K3517" s="545" t="s">
        <v>16918</v>
      </c>
      <c r="L3517" s="545"/>
      <c r="M3517" s="548" t="s">
        <v>13843</v>
      </c>
      <c r="N3517" s="545" t="s">
        <v>13413</v>
      </c>
      <c r="O3517" s="545"/>
      <c r="P3517" s="549">
        <v>12588</v>
      </c>
      <c r="Q3517" s="549">
        <v>5</v>
      </c>
      <c r="R3517" s="549">
        <v>50</v>
      </c>
      <c r="S3517" s="548">
        <v>1012</v>
      </c>
      <c r="T3517" s="548"/>
      <c r="U3517" s="99"/>
    </row>
    <row r="3518" spans="1:21" ht="19.5" customHeight="1">
      <c r="A3518" s="545">
        <v>12589</v>
      </c>
      <c r="B3518" s="545" t="s">
        <v>6840</v>
      </c>
      <c r="C3518" s="545" t="s">
        <v>216</v>
      </c>
      <c r="D3518" s="546">
        <v>43938</v>
      </c>
      <c r="E3518" s="171" t="str">
        <f t="shared" si="54"/>
        <v>2020</v>
      </c>
      <c r="F3518" s="547">
        <v>450355</v>
      </c>
      <c r="G3518" s="548">
        <v>0.19</v>
      </c>
      <c r="H3518" s="547">
        <v>378449.58</v>
      </c>
      <c r="I3518" s="545" t="s">
        <v>12868</v>
      </c>
      <c r="J3518" s="545" t="s">
        <v>13298</v>
      </c>
      <c r="K3518" s="545" t="s">
        <v>16919</v>
      </c>
      <c r="L3518" s="545"/>
      <c r="M3518" s="548" t="s">
        <v>13843</v>
      </c>
      <c r="N3518" s="545" t="s">
        <v>13413</v>
      </c>
      <c r="O3518" s="545"/>
      <c r="P3518" s="549">
        <v>12589</v>
      </c>
      <c r="Q3518" s="549">
        <v>5</v>
      </c>
      <c r="R3518" s="549">
        <v>50</v>
      </c>
      <c r="S3518" s="548">
        <v>1012</v>
      </c>
      <c r="T3518" s="548"/>
      <c r="U3518" s="99"/>
    </row>
    <row r="3519" spans="1:21" ht="19.5" customHeight="1">
      <c r="A3519" s="545">
        <v>12590</v>
      </c>
      <c r="B3519" s="545" t="s">
        <v>6839</v>
      </c>
      <c r="C3519" s="545" t="s">
        <v>216</v>
      </c>
      <c r="D3519" s="546">
        <v>43938</v>
      </c>
      <c r="E3519" s="171" t="str">
        <f t="shared" si="54"/>
        <v>2020</v>
      </c>
      <c r="F3519" s="547">
        <v>347465.99</v>
      </c>
      <c r="G3519" s="548">
        <v>0.19</v>
      </c>
      <c r="H3519" s="547">
        <v>291988.23</v>
      </c>
      <c r="I3519" s="545" t="s">
        <v>12868</v>
      </c>
      <c r="J3519" s="545" t="s">
        <v>13298</v>
      </c>
      <c r="K3519" s="545" t="s">
        <v>16920</v>
      </c>
      <c r="L3519" s="545"/>
      <c r="M3519" s="548" t="s">
        <v>13843</v>
      </c>
      <c r="N3519" s="545" t="s">
        <v>13413</v>
      </c>
      <c r="O3519" s="545"/>
      <c r="P3519" s="549">
        <v>12590</v>
      </c>
      <c r="Q3519" s="549">
        <v>5</v>
      </c>
      <c r="R3519" s="549">
        <v>50</v>
      </c>
      <c r="S3519" s="548">
        <v>1012</v>
      </c>
      <c r="T3519" s="548"/>
      <c r="U3519" s="99"/>
    </row>
    <row r="3520" spans="1:21" ht="19.5" customHeight="1">
      <c r="A3520" s="545">
        <v>12591</v>
      </c>
      <c r="B3520" s="545" t="s">
        <v>6838</v>
      </c>
      <c r="C3520" s="545" t="s">
        <v>216</v>
      </c>
      <c r="D3520" s="546">
        <v>43938</v>
      </c>
      <c r="E3520" s="171" t="str">
        <f t="shared" si="54"/>
        <v>2020</v>
      </c>
      <c r="F3520" s="547">
        <v>294012</v>
      </c>
      <c r="G3520" s="548">
        <v>0.19</v>
      </c>
      <c r="H3520" s="547">
        <v>247068.91</v>
      </c>
      <c r="I3520" s="545" t="s">
        <v>12868</v>
      </c>
      <c r="J3520" s="545" t="s">
        <v>13298</v>
      </c>
      <c r="K3520" s="545" t="s">
        <v>16921</v>
      </c>
      <c r="L3520" s="545"/>
      <c r="M3520" s="548" t="s">
        <v>13843</v>
      </c>
      <c r="N3520" s="545" t="s">
        <v>13413</v>
      </c>
      <c r="O3520" s="545"/>
      <c r="P3520" s="549">
        <v>12591</v>
      </c>
      <c r="Q3520" s="549">
        <v>5</v>
      </c>
      <c r="R3520" s="549">
        <v>50</v>
      </c>
      <c r="S3520" s="548">
        <v>1012</v>
      </c>
      <c r="T3520" s="548"/>
      <c r="U3520" s="99"/>
    </row>
    <row r="3521" spans="1:21" ht="19.5" customHeight="1">
      <c r="A3521" s="545">
        <v>12593</v>
      </c>
      <c r="B3521" s="545" t="s">
        <v>6837</v>
      </c>
      <c r="C3521" s="545" t="s">
        <v>216</v>
      </c>
      <c r="D3521" s="546">
        <v>43938</v>
      </c>
      <c r="E3521" s="171" t="str">
        <f t="shared" si="54"/>
        <v>2020</v>
      </c>
      <c r="F3521" s="547">
        <v>303119</v>
      </c>
      <c r="G3521" s="548">
        <v>0.19</v>
      </c>
      <c r="H3521" s="547">
        <v>254721.85</v>
      </c>
      <c r="I3521" s="545" t="s">
        <v>12868</v>
      </c>
      <c r="J3521" s="545" t="s">
        <v>13298</v>
      </c>
      <c r="K3521" s="545" t="s">
        <v>16922</v>
      </c>
      <c r="L3521" s="545"/>
      <c r="M3521" s="548" t="s">
        <v>13843</v>
      </c>
      <c r="N3521" s="545" t="s">
        <v>13413</v>
      </c>
      <c r="O3521" s="545"/>
      <c r="P3521" s="549">
        <v>12593</v>
      </c>
      <c r="Q3521" s="549">
        <v>5</v>
      </c>
      <c r="R3521" s="549">
        <v>50</v>
      </c>
      <c r="S3521" s="548">
        <v>1012</v>
      </c>
      <c r="T3521" s="548"/>
      <c r="U3521" s="99"/>
    </row>
    <row r="3522" spans="1:21" ht="19.5" customHeight="1">
      <c r="A3522" s="545">
        <v>12594</v>
      </c>
      <c r="B3522" s="545" t="s">
        <v>6836</v>
      </c>
      <c r="C3522" s="545" t="s">
        <v>216</v>
      </c>
      <c r="D3522" s="546">
        <v>43938</v>
      </c>
      <c r="E3522" s="171" t="str">
        <f t="shared" si="54"/>
        <v>2020</v>
      </c>
      <c r="F3522" s="547">
        <v>607212.01</v>
      </c>
      <c r="G3522" s="548">
        <v>0.19</v>
      </c>
      <c r="H3522" s="547">
        <v>510262.19</v>
      </c>
      <c r="I3522" s="545" t="s">
        <v>12868</v>
      </c>
      <c r="J3522" s="545" t="s">
        <v>13298</v>
      </c>
      <c r="K3522" s="545" t="s">
        <v>16923</v>
      </c>
      <c r="L3522" s="545"/>
      <c r="M3522" s="548" t="s">
        <v>13843</v>
      </c>
      <c r="N3522" s="545" t="s">
        <v>13413</v>
      </c>
      <c r="O3522" s="545"/>
      <c r="P3522" s="549">
        <v>12594</v>
      </c>
      <c r="Q3522" s="549">
        <v>5</v>
      </c>
      <c r="R3522" s="549">
        <v>50</v>
      </c>
      <c r="S3522" s="548">
        <v>1012</v>
      </c>
      <c r="T3522" s="548"/>
      <c r="U3522" s="99"/>
    </row>
    <row r="3523" spans="1:21" ht="19.5" customHeight="1">
      <c r="A3523" s="545">
        <v>12595</v>
      </c>
      <c r="B3523" s="545" t="s">
        <v>6835</v>
      </c>
      <c r="C3523" s="545" t="s">
        <v>216</v>
      </c>
      <c r="D3523" s="546">
        <v>43938</v>
      </c>
      <c r="E3523" s="171" t="str">
        <f t="shared" si="54"/>
        <v>2020</v>
      </c>
      <c r="F3523" s="547">
        <v>840761</v>
      </c>
      <c r="G3523" s="548">
        <v>0.19</v>
      </c>
      <c r="H3523" s="547">
        <v>706521.85</v>
      </c>
      <c r="I3523" s="545" t="s">
        <v>12868</v>
      </c>
      <c r="J3523" s="545" t="s">
        <v>13298</v>
      </c>
      <c r="K3523" s="545" t="s">
        <v>16924</v>
      </c>
      <c r="L3523" s="545"/>
      <c r="M3523" s="548" t="s">
        <v>13843</v>
      </c>
      <c r="N3523" s="545" t="s">
        <v>13413</v>
      </c>
      <c r="O3523" s="545"/>
      <c r="P3523" s="549">
        <v>12595</v>
      </c>
      <c r="Q3523" s="549">
        <v>5</v>
      </c>
      <c r="R3523" s="549">
        <v>50</v>
      </c>
      <c r="S3523" s="548">
        <v>1012</v>
      </c>
      <c r="T3523" s="548"/>
      <c r="U3523" s="99"/>
    </row>
    <row r="3524" spans="1:21" ht="19.5" customHeight="1">
      <c r="A3524" s="545">
        <v>12596</v>
      </c>
      <c r="B3524" s="545" t="s">
        <v>6834</v>
      </c>
      <c r="C3524" s="545" t="s">
        <v>221</v>
      </c>
      <c r="D3524" s="546">
        <v>43938</v>
      </c>
      <c r="E3524" s="171" t="str">
        <f t="shared" ref="E3524:E3587" si="55">TEXT(D3524,"YYYY")</f>
        <v>2020</v>
      </c>
      <c r="F3524" s="547">
        <v>91473</v>
      </c>
      <c r="G3524" s="548">
        <v>0.19</v>
      </c>
      <c r="H3524" s="547">
        <v>76868.070000000007</v>
      </c>
      <c r="I3524" s="545" t="s">
        <v>12868</v>
      </c>
      <c r="J3524" s="545" t="s">
        <v>13298</v>
      </c>
      <c r="K3524" s="545" t="s">
        <v>16925</v>
      </c>
      <c r="L3524" s="545"/>
      <c r="M3524" s="548" t="s">
        <v>13843</v>
      </c>
      <c r="N3524" s="545" t="s">
        <v>13413</v>
      </c>
      <c r="O3524" s="545"/>
      <c r="P3524" s="549">
        <v>12596</v>
      </c>
      <c r="Q3524" s="549">
        <v>5</v>
      </c>
      <c r="R3524" s="549">
        <v>50</v>
      </c>
      <c r="S3524" s="548">
        <v>1012</v>
      </c>
      <c r="T3524" s="548"/>
      <c r="U3524" s="99"/>
    </row>
    <row r="3525" spans="1:21" ht="19.5" customHeight="1">
      <c r="A3525" s="545">
        <v>12598</v>
      </c>
      <c r="B3525" s="545" t="s">
        <v>6831</v>
      </c>
      <c r="C3525" s="545" t="s">
        <v>209</v>
      </c>
      <c r="D3525" s="546">
        <v>44596</v>
      </c>
      <c r="E3525" s="171" t="str">
        <f t="shared" si="55"/>
        <v>2022</v>
      </c>
      <c r="F3525" s="547">
        <v>543887</v>
      </c>
      <c r="G3525" s="548">
        <v>0.19</v>
      </c>
      <c r="H3525" s="547">
        <v>457047.9</v>
      </c>
      <c r="I3525" s="545" t="s">
        <v>12680</v>
      </c>
      <c r="J3525" s="545" t="s">
        <v>13297</v>
      </c>
      <c r="K3525" s="545"/>
      <c r="L3525" s="545" t="s">
        <v>6831</v>
      </c>
      <c r="M3525" s="548" t="s">
        <v>13758</v>
      </c>
      <c r="N3525" s="545" t="s">
        <v>13413</v>
      </c>
      <c r="O3525" s="545"/>
      <c r="P3525" s="549">
        <v>12598</v>
      </c>
      <c r="Q3525" s="549">
        <v>1</v>
      </c>
      <c r="R3525" s="549">
        <v>20</v>
      </c>
      <c r="S3525" s="548">
        <v>2257</v>
      </c>
      <c r="T3525" s="548"/>
      <c r="U3525" s="99"/>
    </row>
    <row r="3526" spans="1:21" ht="19.5" customHeight="1">
      <c r="A3526" s="545">
        <v>12599</v>
      </c>
      <c r="B3526" s="545" t="s">
        <v>6830</v>
      </c>
      <c r="C3526" s="545" t="s">
        <v>209</v>
      </c>
      <c r="D3526" s="546">
        <v>44596</v>
      </c>
      <c r="E3526" s="171" t="str">
        <f t="shared" si="55"/>
        <v>2022</v>
      </c>
      <c r="F3526" s="547">
        <v>649733</v>
      </c>
      <c r="G3526" s="548">
        <v>0.19</v>
      </c>
      <c r="H3526" s="547">
        <v>545994.12</v>
      </c>
      <c r="I3526" s="545" t="s">
        <v>12680</v>
      </c>
      <c r="J3526" s="545" t="s">
        <v>13297</v>
      </c>
      <c r="K3526" s="545"/>
      <c r="L3526" s="545" t="s">
        <v>16926</v>
      </c>
      <c r="M3526" s="548" t="s">
        <v>13758</v>
      </c>
      <c r="N3526" s="545" t="s">
        <v>13413</v>
      </c>
      <c r="O3526" s="545"/>
      <c r="P3526" s="549">
        <v>12599</v>
      </c>
      <c r="Q3526" s="549">
        <v>1</v>
      </c>
      <c r="R3526" s="549">
        <v>20</v>
      </c>
      <c r="S3526" s="548">
        <v>2257</v>
      </c>
      <c r="T3526" s="548"/>
      <c r="U3526" s="99"/>
    </row>
    <row r="3527" spans="1:21" ht="19.5" customHeight="1">
      <c r="A3527" s="545">
        <v>12600</v>
      </c>
      <c r="B3527" s="545" t="s">
        <v>6829</v>
      </c>
      <c r="C3527" s="545" t="s">
        <v>209</v>
      </c>
      <c r="D3527" s="546">
        <v>44589</v>
      </c>
      <c r="E3527" s="171" t="str">
        <f t="shared" si="55"/>
        <v>2022</v>
      </c>
      <c r="F3527" s="547">
        <v>4343317</v>
      </c>
      <c r="G3527" s="548">
        <v>0.19</v>
      </c>
      <c r="H3527" s="547">
        <v>3649846.22</v>
      </c>
      <c r="I3527" s="545" t="s">
        <v>12734</v>
      </c>
      <c r="J3527" s="545" t="s">
        <v>13297</v>
      </c>
      <c r="K3527" s="545"/>
      <c r="L3527" s="545" t="s">
        <v>16927</v>
      </c>
      <c r="M3527" s="548" t="s">
        <v>13758</v>
      </c>
      <c r="N3527" s="545" t="s">
        <v>13413</v>
      </c>
      <c r="O3527" s="545"/>
      <c r="P3527" s="549">
        <v>12600</v>
      </c>
      <c r="Q3527" s="549">
        <v>1</v>
      </c>
      <c r="R3527" s="549">
        <v>155</v>
      </c>
      <c r="S3527" s="548">
        <v>2257</v>
      </c>
      <c r="T3527" s="548"/>
      <c r="U3527" s="99"/>
    </row>
    <row r="3528" spans="1:21" ht="19.5" customHeight="1">
      <c r="A3528" s="545">
        <v>12601</v>
      </c>
      <c r="B3528" s="545" t="s">
        <v>6828</v>
      </c>
      <c r="C3528" s="545" t="s">
        <v>216</v>
      </c>
      <c r="D3528" s="546">
        <v>43964</v>
      </c>
      <c r="E3528" s="171" t="str">
        <f t="shared" si="55"/>
        <v>2020</v>
      </c>
      <c r="F3528" s="547">
        <v>502884</v>
      </c>
      <c r="G3528" s="548">
        <v>0.19</v>
      </c>
      <c r="H3528" s="547">
        <v>422591.6</v>
      </c>
      <c r="I3528" s="545" t="s">
        <v>12719</v>
      </c>
      <c r="J3528" s="545" t="s">
        <v>13296</v>
      </c>
      <c r="K3528" s="545"/>
      <c r="L3528" s="545" t="s">
        <v>6828</v>
      </c>
      <c r="M3528" s="548" t="s">
        <v>13758</v>
      </c>
      <c r="N3528" s="545" t="s">
        <v>13413</v>
      </c>
      <c r="O3528" s="545"/>
      <c r="P3528" s="549">
        <v>12601</v>
      </c>
      <c r="Q3528" s="549">
        <v>1</v>
      </c>
      <c r="R3528" s="549">
        <v>157</v>
      </c>
      <c r="S3528" s="548">
        <v>2218</v>
      </c>
      <c r="T3528" s="548"/>
      <c r="U3528" s="99"/>
    </row>
    <row r="3529" spans="1:21" ht="19.5" customHeight="1">
      <c r="A3529" s="545">
        <v>12602</v>
      </c>
      <c r="B3529" s="545" t="s">
        <v>6827</v>
      </c>
      <c r="C3529" s="545" t="s">
        <v>216</v>
      </c>
      <c r="D3529" s="546">
        <v>43964</v>
      </c>
      <c r="E3529" s="171" t="str">
        <f t="shared" si="55"/>
        <v>2020</v>
      </c>
      <c r="F3529" s="547">
        <v>736427</v>
      </c>
      <c r="G3529" s="548">
        <v>0.19</v>
      </c>
      <c r="H3529" s="547">
        <v>618846.22</v>
      </c>
      <c r="I3529" s="545" t="s">
        <v>12719</v>
      </c>
      <c r="J3529" s="545" t="s">
        <v>13296</v>
      </c>
      <c r="K3529" s="545"/>
      <c r="L3529" s="545" t="s">
        <v>6827</v>
      </c>
      <c r="M3529" s="548" t="s">
        <v>13758</v>
      </c>
      <c r="N3529" s="545" t="s">
        <v>13413</v>
      </c>
      <c r="O3529" s="545"/>
      <c r="P3529" s="549">
        <v>12602</v>
      </c>
      <c r="Q3529" s="549">
        <v>1</v>
      </c>
      <c r="R3529" s="549">
        <v>157</v>
      </c>
      <c r="S3529" s="548">
        <v>2218</v>
      </c>
      <c r="T3529" s="548"/>
      <c r="U3529" s="99"/>
    </row>
    <row r="3530" spans="1:21" ht="19.5" customHeight="1">
      <c r="A3530" s="545">
        <v>12603</v>
      </c>
      <c r="B3530" s="545" t="s">
        <v>6826</v>
      </c>
      <c r="C3530" s="545" t="s">
        <v>216</v>
      </c>
      <c r="D3530" s="546">
        <v>43964</v>
      </c>
      <c r="E3530" s="171" t="str">
        <f t="shared" si="55"/>
        <v>2020</v>
      </c>
      <c r="F3530" s="547">
        <v>259293</v>
      </c>
      <c r="G3530" s="548">
        <v>0.19</v>
      </c>
      <c r="H3530" s="547">
        <v>217893.28</v>
      </c>
      <c r="I3530" s="545" t="s">
        <v>12719</v>
      </c>
      <c r="J3530" s="545" t="s">
        <v>13296</v>
      </c>
      <c r="K3530" s="545"/>
      <c r="L3530" s="545" t="s">
        <v>6826</v>
      </c>
      <c r="M3530" s="548" t="s">
        <v>13758</v>
      </c>
      <c r="N3530" s="545" t="s">
        <v>13413</v>
      </c>
      <c r="O3530" s="545"/>
      <c r="P3530" s="549">
        <v>12603</v>
      </c>
      <c r="Q3530" s="549">
        <v>1</v>
      </c>
      <c r="R3530" s="549">
        <v>157</v>
      </c>
      <c r="S3530" s="548">
        <v>2218</v>
      </c>
      <c r="T3530" s="548"/>
      <c r="U3530" s="99"/>
    </row>
    <row r="3531" spans="1:21" ht="19.5" customHeight="1">
      <c r="A3531" s="545">
        <v>12604</v>
      </c>
      <c r="B3531" s="545" t="s">
        <v>6825</v>
      </c>
      <c r="C3531" s="545" t="s">
        <v>216</v>
      </c>
      <c r="D3531" s="546">
        <v>43964</v>
      </c>
      <c r="E3531" s="171" t="str">
        <f t="shared" si="55"/>
        <v>2020</v>
      </c>
      <c r="F3531" s="547">
        <v>64130</v>
      </c>
      <c r="G3531" s="548">
        <v>0.19</v>
      </c>
      <c r="H3531" s="547">
        <v>53890.76</v>
      </c>
      <c r="I3531" s="545" t="s">
        <v>12980</v>
      </c>
      <c r="J3531" s="545"/>
      <c r="K3531" s="545"/>
      <c r="L3531" s="545" t="s">
        <v>6825</v>
      </c>
      <c r="M3531" s="548" t="s">
        <v>13758</v>
      </c>
      <c r="N3531" s="545" t="s">
        <v>13413</v>
      </c>
      <c r="O3531" s="545"/>
      <c r="P3531" s="549">
        <v>12604</v>
      </c>
      <c r="Q3531" s="549">
        <v>1</v>
      </c>
      <c r="R3531" s="549">
        <v>54</v>
      </c>
      <c r="S3531" s="548"/>
      <c r="T3531" s="548"/>
      <c r="U3531" s="99"/>
    </row>
    <row r="3532" spans="1:21" ht="19.5" customHeight="1">
      <c r="A3532" s="545">
        <v>12605</v>
      </c>
      <c r="B3532" s="545" t="s">
        <v>6824</v>
      </c>
      <c r="C3532" s="545" t="s">
        <v>216</v>
      </c>
      <c r="D3532" s="546">
        <v>43964</v>
      </c>
      <c r="E3532" s="171" t="str">
        <f t="shared" si="55"/>
        <v>2020</v>
      </c>
      <c r="F3532" s="547">
        <v>66788</v>
      </c>
      <c r="G3532" s="548">
        <v>0.19</v>
      </c>
      <c r="H3532" s="547">
        <v>56124.37</v>
      </c>
      <c r="I3532" s="545" t="s">
        <v>12980</v>
      </c>
      <c r="J3532" s="545" t="s">
        <v>13298</v>
      </c>
      <c r="K3532" s="545"/>
      <c r="L3532" s="545" t="s">
        <v>6824</v>
      </c>
      <c r="M3532" s="548" t="s">
        <v>13758</v>
      </c>
      <c r="N3532" s="545" t="s">
        <v>13413</v>
      </c>
      <c r="O3532" s="545"/>
      <c r="P3532" s="549">
        <v>12605</v>
      </c>
      <c r="Q3532" s="549">
        <v>1</v>
      </c>
      <c r="R3532" s="549">
        <v>54</v>
      </c>
      <c r="S3532" s="548">
        <v>1012</v>
      </c>
      <c r="T3532" s="548"/>
      <c r="U3532" s="99"/>
    </row>
    <row r="3533" spans="1:21" ht="19.5" customHeight="1">
      <c r="A3533" s="545">
        <v>12606</v>
      </c>
      <c r="B3533" s="545" t="s">
        <v>6823</v>
      </c>
      <c r="C3533" s="545" t="s">
        <v>216</v>
      </c>
      <c r="D3533" s="546">
        <v>43964</v>
      </c>
      <c r="E3533" s="171" t="str">
        <f t="shared" si="55"/>
        <v>2020</v>
      </c>
      <c r="F3533" s="547">
        <v>84192</v>
      </c>
      <c r="G3533" s="548">
        <v>0.19</v>
      </c>
      <c r="H3533" s="547">
        <v>70749.58</v>
      </c>
      <c r="I3533" s="545" t="s">
        <v>12980</v>
      </c>
      <c r="J3533" s="545" t="s">
        <v>13298</v>
      </c>
      <c r="K3533" s="545"/>
      <c r="L3533" s="545" t="s">
        <v>6823</v>
      </c>
      <c r="M3533" s="548" t="s">
        <v>13758</v>
      </c>
      <c r="N3533" s="545" t="s">
        <v>13413</v>
      </c>
      <c r="O3533" s="545"/>
      <c r="P3533" s="549">
        <v>12606</v>
      </c>
      <c r="Q3533" s="549">
        <v>1</v>
      </c>
      <c r="R3533" s="549">
        <v>54</v>
      </c>
      <c r="S3533" s="548">
        <v>1012</v>
      </c>
      <c r="T3533" s="548"/>
      <c r="U3533" s="99"/>
    </row>
    <row r="3534" spans="1:21" ht="19.5" customHeight="1">
      <c r="A3534" s="545">
        <v>12607</v>
      </c>
      <c r="B3534" s="545" t="s">
        <v>6822</v>
      </c>
      <c r="C3534" s="545" t="s">
        <v>216</v>
      </c>
      <c r="D3534" s="546">
        <v>43964</v>
      </c>
      <c r="E3534" s="171" t="str">
        <f t="shared" si="55"/>
        <v>2020</v>
      </c>
      <c r="F3534" s="547">
        <v>70013</v>
      </c>
      <c r="G3534" s="548">
        <v>0.19</v>
      </c>
      <c r="H3534" s="547">
        <v>58834.45</v>
      </c>
      <c r="I3534" s="545" t="s">
        <v>12980</v>
      </c>
      <c r="J3534" s="545" t="s">
        <v>13298</v>
      </c>
      <c r="K3534" s="545"/>
      <c r="L3534" s="545" t="s">
        <v>6822</v>
      </c>
      <c r="M3534" s="548" t="s">
        <v>13758</v>
      </c>
      <c r="N3534" s="545" t="s">
        <v>13413</v>
      </c>
      <c r="O3534" s="545"/>
      <c r="P3534" s="549">
        <v>12607</v>
      </c>
      <c r="Q3534" s="549">
        <v>1</v>
      </c>
      <c r="R3534" s="549">
        <v>54</v>
      </c>
      <c r="S3534" s="548">
        <v>1012</v>
      </c>
      <c r="T3534" s="548"/>
      <c r="U3534" s="99"/>
    </row>
    <row r="3535" spans="1:21" ht="19.5" customHeight="1">
      <c r="A3535" s="545">
        <v>12608</v>
      </c>
      <c r="B3535" s="545" t="s">
        <v>6821</v>
      </c>
      <c r="C3535" s="545" t="s">
        <v>216</v>
      </c>
      <c r="D3535" s="546">
        <v>43964</v>
      </c>
      <c r="E3535" s="171" t="str">
        <f t="shared" si="55"/>
        <v>2020</v>
      </c>
      <c r="F3535" s="547">
        <v>91391</v>
      </c>
      <c r="G3535" s="548">
        <v>0.19</v>
      </c>
      <c r="H3535" s="547">
        <v>76799.16</v>
      </c>
      <c r="I3535" s="545" t="s">
        <v>12980</v>
      </c>
      <c r="J3535" s="545" t="s">
        <v>13298</v>
      </c>
      <c r="K3535" s="545"/>
      <c r="L3535" s="545" t="s">
        <v>6821</v>
      </c>
      <c r="M3535" s="548" t="s">
        <v>13758</v>
      </c>
      <c r="N3535" s="545" t="s">
        <v>13413</v>
      </c>
      <c r="O3535" s="545"/>
      <c r="P3535" s="549">
        <v>12608</v>
      </c>
      <c r="Q3535" s="549">
        <v>1</v>
      </c>
      <c r="R3535" s="549">
        <v>54</v>
      </c>
      <c r="S3535" s="548">
        <v>1012</v>
      </c>
      <c r="T3535" s="548"/>
      <c r="U3535" s="99"/>
    </row>
    <row r="3536" spans="1:21" ht="19.5" customHeight="1">
      <c r="A3536" s="545">
        <v>12609</v>
      </c>
      <c r="B3536" s="545" t="s">
        <v>6820</v>
      </c>
      <c r="C3536" s="545" t="s">
        <v>216</v>
      </c>
      <c r="D3536" s="546">
        <v>43964</v>
      </c>
      <c r="E3536" s="171" t="str">
        <f t="shared" si="55"/>
        <v>2020</v>
      </c>
      <c r="F3536" s="547">
        <v>50234.01</v>
      </c>
      <c r="G3536" s="548">
        <v>0.19</v>
      </c>
      <c r="H3536" s="547">
        <v>42213.45</v>
      </c>
      <c r="I3536" s="545" t="s">
        <v>12980</v>
      </c>
      <c r="J3536" s="545" t="s">
        <v>13298</v>
      </c>
      <c r="K3536" s="545"/>
      <c r="L3536" s="545" t="s">
        <v>6820</v>
      </c>
      <c r="M3536" s="548" t="s">
        <v>13758</v>
      </c>
      <c r="N3536" s="545" t="s">
        <v>13413</v>
      </c>
      <c r="O3536" s="545"/>
      <c r="P3536" s="549">
        <v>12609</v>
      </c>
      <c r="Q3536" s="549">
        <v>1</v>
      </c>
      <c r="R3536" s="549">
        <v>54</v>
      </c>
      <c r="S3536" s="548">
        <v>1012</v>
      </c>
      <c r="T3536" s="548"/>
      <c r="U3536" s="99"/>
    </row>
    <row r="3537" spans="1:21" ht="19.5" customHeight="1">
      <c r="A3537" s="545">
        <v>12610</v>
      </c>
      <c r="B3537" s="545" t="s">
        <v>6819</v>
      </c>
      <c r="C3537" s="545" t="s">
        <v>216</v>
      </c>
      <c r="D3537" s="546">
        <v>43964</v>
      </c>
      <c r="E3537" s="171" t="str">
        <f t="shared" si="55"/>
        <v>2020</v>
      </c>
      <c r="F3537" s="547">
        <v>296895</v>
      </c>
      <c r="G3537" s="548">
        <v>0.19</v>
      </c>
      <c r="H3537" s="547">
        <v>249491.6</v>
      </c>
      <c r="I3537" s="545" t="s">
        <v>12980</v>
      </c>
      <c r="J3537" s="545" t="s">
        <v>13298</v>
      </c>
      <c r="K3537" s="545"/>
      <c r="L3537" s="545" t="s">
        <v>6819</v>
      </c>
      <c r="M3537" s="548" t="s">
        <v>13758</v>
      </c>
      <c r="N3537" s="545" t="s">
        <v>13413</v>
      </c>
      <c r="O3537" s="545"/>
      <c r="P3537" s="549">
        <v>12610</v>
      </c>
      <c r="Q3537" s="549">
        <v>1</v>
      </c>
      <c r="R3537" s="549">
        <v>54</v>
      </c>
      <c r="S3537" s="548">
        <v>1012</v>
      </c>
      <c r="T3537" s="548"/>
      <c r="U3537" s="99"/>
    </row>
    <row r="3538" spans="1:21" ht="19.5" customHeight="1">
      <c r="A3538" s="545">
        <v>12614</v>
      </c>
      <c r="B3538" s="545" t="s">
        <v>6814</v>
      </c>
      <c r="C3538" s="545" t="s">
        <v>311</v>
      </c>
      <c r="D3538" s="546">
        <v>43990</v>
      </c>
      <c r="E3538" s="171" t="str">
        <f t="shared" si="55"/>
        <v>2020</v>
      </c>
      <c r="F3538" s="547">
        <v>265825</v>
      </c>
      <c r="G3538" s="548">
        <v>0.19</v>
      </c>
      <c r="H3538" s="547">
        <v>223382.35</v>
      </c>
      <c r="I3538" s="545" t="s">
        <v>12966</v>
      </c>
      <c r="J3538" s="545" t="s">
        <v>13302</v>
      </c>
      <c r="K3538" s="545"/>
      <c r="L3538" s="545" t="s">
        <v>16928</v>
      </c>
      <c r="M3538" s="548" t="s">
        <v>13843</v>
      </c>
      <c r="N3538" s="545" t="s">
        <v>13413</v>
      </c>
      <c r="O3538" s="545"/>
      <c r="P3538" s="549">
        <v>12614</v>
      </c>
      <c r="Q3538" s="549">
        <v>5</v>
      </c>
      <c r="R3538" s="549">
        <v>41</v>
      </c>
      <c r="S3538" s="548">
        <v>2219</v>
      </c>
      <c r="T3538" s="548"/>
      <c r="U3538" s="99"/>
    </row>
    <row r="3539" spans="1:21" ht="19.5" customHeight="1">
      <c r="A3539" s="545">
        <v>12615</v>
      </c>
      <c r="B3539" s="545" t="s">
        <v>6813</v>
      </c>
      <c r="C3539" s="545" t="s">
        <v>221</v>
      </c>
      <c r="D3539" s="546">
        <v>43992</v>
      </c>
      <c r="E3539" s="171" t="str">
        <f t="shared" si="55"/>
        <v>2020</v>
      </c>
      <c r="F3539" s="547">
        <v>194230</v>
      </c>
      <c r="G3539" s="548">
        <v>0.19</v>
      </c>
      <c r="H3539" s="547">
        <v>163218.49</v>
      </c>
      <c r="I3539" s="545" t="s">
        <v>12868</v>
      </c>
      <c r="J3539" s="545" t="s">
        <v>13302</v>
      </c>
      <c r="K3539" s="545"/>
      <c r="L3539" s="545"/>
      <c r="M3539" s="548" t="s">
        <v>13843</v>
      </c>
      <c r="N3539" s="545" t="s">
        <v>13413</v>
      </c>
      <c r="O3539" s="545"/>
      <c r="P3539" s="549">
        <v>12615</v>
      </c>
      <c r="Q3539" s="549">
        <v>5</v>
      </c>
      <c r="R3539" s="549">
        <v>50</v>
      </c>
      <c r="S3539" s="548">
        <v>2219</v>
      </c>
      <c r="T3539" s="548"/>
      <c r="U3539" s="99"/>
    </row>
    <row r="3540" spans="1:21" ht="19.5" customHeight="1">
      <c r="A3540" s="545">
        <v>12616</v>
      </c>
      <c r="B3540" s="545" t="s">
        <v>6846</v>
      </c>
      <c r="C3540" s="545" t="s">
        <v>221</v>
      </c>
      <c r="D3540" s="546">
        <v>43931</v>
      </c>
      <c r="E3540" s="171" t="str">
        <f t="shared" si="55"/>
        <v>2020</v>
      </c>
      <c r="F3540" s="547">
        <v>114395</v>
      </c>
      <c r="G3540" s="548">
        <v>0.19</v>
      </c>
      <c r="H3540" s="547">
        <v>96130.25</v>
      </c>
      <c r="I3540" s="545" t="s">
        <v>12683</v>
      </c>
      <c r="J3540" s="545" t="s">
        <v>13298</v>
      </c>
      <c r="K3540" s="545"/>
      <c r="L3540" s="545"/>
      <c r="M3540" s="548" t="s">
        <v>13843</v>
      </c>
      <c r="N3540" s="545" t="s">
        <v>13413</v>
      </c>
      <c r="O3540" s="545"/>
      <c r="P3540" s="549">
        <v>12616</v>
      </c>
      <c r="Q3540" s="549">
        <v>5</v>
      </c>
      <c r="R3540" s="549">
        <v>18</v>
      </c>
      <c r="S3540" s="548">
        <v>1012</v>
      </c>
      <c r="T3540" s="548"/>
      <c r="U3540" s="99"/>
    </row>
    <row r="3541" spans="1:21" ht="19.5" customHeight="1">
      <c r="A3541" s="545">
        <v>12619</v>
      </c>
      <c r="B3541" s="545" t="s">
        <v>6812</v>
      </c>
      <c r="C3541" s="545" t="s">
        <v>216</v>
      </c>
      <c r="D3541" s="546">
        <v>43992</v>
      </c>
      <c r="E3541" s="171" t="str">
        <f t="shared" si="55"/>
        <v>2020</v>
      </c>
      <c r="F3541" s="547">
        <v>2716356</v>
      </c>
      <c r="G3541" s="548">
        <v>0.19</v>
      </c>
      <c r="H3541" s="547">
        <v>2282652.1</v>
      </c>
      <c r="I3541" s="545" t="s">
        <v>12972</v>
      </c>
      <c r="J3541" s="545" t="s">
        <v>13298</v>
      </c>
      <c r="K3541" s="545"/>
      <c r="L3541" s="545"/>
      <c r="M3541" s="548" t="s">
        <v>13843</v>
      </c>
      <c r="N3541" s="545" t="s">
        <v>13413</v>
      </c>
      <c r="O3541" s="545"/>
      <c r="P3541" s="549">
        <v>12619</v>
      </c>
      <c r="Q3541" s="549">
        <v>5</v>
      </c>
      <c r="R3541" s="549">
        <v>43</v>
      </c>
      <c r="S3541" s="548">
        <v>1012</v>
      </c>
      <c r="T3541" s="548"/>
      <c r="U3541" s="99"/>
    </row>
    <row r="3542" spans="1:21" ht="19.5" customHeight="1">
      <c r="A3542" s="545">
        <v>12620</v>
      </c>
      <c r="B3542" s="545" t="s">
        <v>6811</v>
      </c>
      <c r="C3542" s="545" t="s">
        <v>216</v>
      </c>
      <c r="D3542" s="546">
        <v>43992</v>
      </c>
      <c r="E3542" s="171" t="str">
        <f t="shared" si="55"/>
        <v>2020</v>
      </c>
      <c r="F3542" s="547">
        <v>3305150.01</v>
      </c>
      <c r="G3542" s="548">
        <v>0.19</v>
      </c>
      <c r="H3542" s="547">
        <v>2777436.98</v>
      </c>
      <c r="I3542" s="545" t="s">
        <v>12972</v>
      </c>
      <c r="J3542" s="545" t="s">
        <v>13298</v>
      </c>
      <c r="K3542" s="545"/>
      <c r="L3542" s="545"/>
      <c r="M3542" s="548" t="s">
        <v>13843</v>
      </c>
      <c r="N3542" s="545" t="s">
        <v>13413</v>
      </c>
      <c r="O3542" s="545"/>
      <c r="P3542" s="549">
        <v>12620</v>
      </c>
      <c r="Q3542" s="549">
        <v>5</v>
      </c>
      <c r="R3542" s="549">
        <v>43</v>
      </c>
      <c r="S3542" s="548">
        <v>1012</v>
      </c>
      <c r="T3542" s="548"/>
      <c r="U3542" s="99"/>
    </row>
    <row r="3543" spans="1:21" ht="19.5" customHeight="1">
      <c r="A3543" s="545">
        <v>12621</v>
      </c>
      <c r="B3543" s="545" t="s">
        <v>12628</v>
      </c>
      <c r="C3543" s="545" t="s">
        <v>216</v>
      </c>
      <c r="D3543" s="546">
        <v>46078</v>
      </c>
      <c r="E3543" s="171" t="str">
        <f t="shared" si="55"/>
        <v>2026</v>
      </c>
      <c r="F3543" s="547">
        <v>1790000</v>
      </c>
      <c r="G3543" s="548">
        <v>0.19</v>
      </c>
      <c r="H3543" s="547">
        <v>1504201.68</v>
      </c>
      <c r="I3543" s="545" t="s">
        <v>12647</v>
      </c>
      <c r="J3543" s="545" t="s">
        <v>13296</v>
      </c>
      <c r="K3543" s="545" t="s">
        <v>16929</v>
      </c>
      <c r="L3543" s="545" t="s">
        <v>16930</v>
      </c>
      <c r="M3543" s="548" t="s">
        <v>13758</v>
      </c>
      <c r="N3543" s="545" t="s">
        <v>13413</v>
      </c>
      <c r="O3543" s="545"/>
      <c r="P3543" s="549">
        <v>12621</v>
      </c>
      <c r="Q3543" s="549">
        <v>1</v>
      </c>
      <c r="R3543" s="549">
        <v>26</v>
      </c>
      <c r="S3543" s="548">
        <v>2218</v>
      </c>
      <c r="T3543" s="548"/>
      <c r="U3543" s="99"/>
    </row>
    <row r="3544" spans="1:21" ht="19.5" customHeight="1">
      <c r="A3544" s="545">
        <v>12622</v>
      </c>
      <c r="B3544" s="545" t="s">
        <v>12262</v>
      </c>
      <c r="C3544" s="545" t="s">
        <v>216</v>
      </c>
      <c r="D3544" s="546">
        <v>44591</v>
      </c>
      <c r="E3544" s="171" t="str">
        <f t="shared" si="55"/>
        <v>2022</v>
      </c>
      <c r="F3544" s="547">
        <v>1568584.01</v>
      </c>
      <c r="G3544" s="548">
        <v>0.19</v>
      </c>
      <c r="H3544" s="547">
        <v>1318137.82</v>
      </c>
      <c r="I3544" s="545" t="s">
        <v>12647</v>
      </c>
      <c r="J3544" s="545" t="s">
        <v>13297</v>
      </c>
      <c r="K3544" s="545" t="s">
        <v>16931</v>
      </c>
      <c r="L3544" s="545"/>
      <c r="M3544" s="548" t="s">
        <v>13758</v>
      </c>
      <c r="N3544" s="545" t="s">
        <v>13413</v>
      </c>
      <c r="O3544" s="545"/>
      <c r="P3544" s="549">
        <v>12622</v>
      </c>
      <c r="Q3544" s="549">
        <v>1</v>
      </c>
      <c r="R3544" s="549">
        <v>26</v>
      </c>
      <c r="S3544" s="548">
        <v>2257</v>
      </c>
      <c r="T3544" s="548"/>
      <c r="U3544" s="99"/>
    </row>
    <row r="3545" spans="1:21" ht="19.5" customHeight="1">
      <c r="A3545" s="545">
        <v>12623</v>
      </c>
      <c r="B3545" s="545" t="s">
        <v>12629</v>
      </c>
      <c r="C3545" s="545" t="s">
        <v>216</v>
      </c>
      <c r="D3545" s="546">
        <v>43991</v>
      </c>
      <c r="E3545" s="171" t="str">
        <f t="shared" si="55"/>
        <v>2020</v>
      </c>
      <c r="F3545" s="547">
        <v>871706</v>
      </c>
      <c r="G3545" s="548">
        <v>0.19</v>
      </c>
      <c r="H3545" s="547">
        <v>732526.05</v>
      </c>
      <c r="I3545" s="545" t="s">
        <v>12647</v>
      </c>
      <c r="J3545" s="545" t="s">
        <v>13298</v>
      </c>
      <c r="K3545" s="545"/>
      <c r="L3545" s="545"/>
      <c r="M3545" s="548" t="s">
        <v>13758</v>
      </c>
      <c r="N3545" s="545" t="s">
        <v>13413</v>
      </c>
      <c r="O3545" s="545"/>
      <c r="P3545" s="549">
        <v>12623</v>
      </c>
      <c r="Q3545" s="549">
        <v>1</v>
      </c>
      <c r="R3545" s="549">
        <v>26</v>
      </c>
      <c r="S3545" s="548">
        <v>1012</v>
      </c>
      <c r="T3545" s="548"/>
      <c r="U3545" s="99"/>
    </row>
    <row r="3546" spans="1:21" ht="19.5" customHeight="1">
      <c r="A3546" s="545">
        <v>12624</v>
      </c>
      <c r="B3546" s="545" t="s">
        <v>12630</v>
      </c>
      <c r="C3546" s="545" t="s">
        <v>216</v>
      </c>
      <c r="D3546" s="546">
        <v>43991</v>
      </c>
      <c r="E3546" s="171" t="str">
        <f t="shared" si="55"/>
        <v>2020</v>
      </c>
      <c r="F3546" s="547">
        <v>1106560</v>
      </c>
      <c r="G3546" s="548">
        <v>0.19</v>
      </c>
      <c r="H3546" s="547">
        <v>929882.35</v>
      </c>
      <c r="I3546" s="545" t="s">
        <v>12647</v>
      </c>
      <c r="J3546" s="545" t="s">
        <v>13298</v>
      </c>
      <c r="K3546" s="545"/>
      <c r="L3546" s="545"/>
      <c r="M3546" s="548" t="s">
        <v>13758</v>
      </c>
      <c r="N3546" s="545" t="s">
        <v>13413</v>
      </c>
      <c r="O3546" s="545"/>
      <c r="P3546" s="549">
        <v>12624</v>
      </c>
      <c r="Q3546" s="549">
        <v>1</v>
      </c>
      <c r="R3546" s="549">
        <v>26</v>
      </c>
      <c r="S3546" s="548">
        <v>1012</v>
      </c>
      <c r="T3546" s="548"/>
      <c r="U3546" s="99"/>
    </row>
    <row r="3547" spans="1:21" ht="19.5" customHeight="1">
      <c r="A3547" s="545">
        <v>12626</v>
      </c>
      <c r="B3547" s="545" t="s">
        <v>12188</v>
      </c>
      <c r="C3547" s="545" t="s">
        <v>221</v>
      </c>
      <c r="D3547" s="546"/>
      <c r="E3547" s="171" t="str">
        <f t="shared" si="55"/>
        <v>1900</v>
      </c>
      <c r="F3547" s="547">
        <v>0</v>
      </c>
      <c r="G3547" s="548">
        <v>0</v>
      </c>
      <c r="H3547" s="547">
        <v>0</v>
      </c>
      <c r="I3547" s="545" t="s">
        <v>12684</v>
      </c>
      <c r="J3547" s="545"/>
      <c r="K3547" s="545" t="s">
        <v>16932</v>
      </c>
      <c r="L3547" s="545" t="s">
        <v>16933</v>
      </c>
      <c r="M3547" s="548" t="s">
        <v>13843</v>
      </c>
      <c r="N3547" s="545" t="s">
        <v>13413</v>
      </c>
      <c r="O3547" s="545"/>
      <c r="P3547" s="549">
        <v>12626</v>
      </c>
      <c r="Q3547" s="549">
        <v>5</v>
      </c>
      <c r="R3547" s="549">
        <v>95</v>
      </c>
      <c r="S3547" s="548"/>
      <c r="T3547" s="548"/>
      <c r="U3547" s="99"/>
    </row>
    <row r="3548" spans="1:21" ht="19.5" customHeight="1">
      <c r="A3548" s="545">
        <v>12627</v>
      </c>
      <c r="B3548" s="545" t="s">
        <v>12189</v>
      </c>
      <c r="C3548" s="545" t="s">
        <v>209</v>
      </c>
      <c r="D3548" s="546"/>
      <c r="E3548" s="171" t="str">
        <f t="shared" si="55"/>
        <v>1900</v>
      </c>
      <c r="F3548" s="547">
        <v>0</v>
      </c>
      <c r="G3548" s="548">
        <v>0</v>
      </c>
      <c r="H3548" s="547">
        <v>0</v>
      </c>
      <c r="I3548" s="545" t="s">
        <v>12961</v>
      </c>
      <c r="J3548" s="545"/>
      <c r="K3548" s="545" t="s">
        <v>16934</v>
      </c>
      <c r="L3548" s="545"/>
      <c r="M3548" s="548" t="s">
        <v>13843</v>
      </c>
      <c r="N3548" s="545" t="s">
        <v>13413</v>
      </c>
      <c r="O3548" s="545"/>
      <c r="P3548" s="549">
        <v>12627</v>
      </c>
      <c r="Q3548" s="549">
        <v>5</v>
      </c>
      <c r="R3548" s="549">
        <v>169</v>
      </c>
      <c r="S3548" s="548"/>
      <c r="T3548" s="548"/>
      <c r="U3548" s="99"/>
    </row>
    <row r="3549" spans="1:21" ht="19.5" customHeight="1">
      <c r="A3549" s="545">
        <v>12628</v>
      </c>
      <c r="B3549" s="545" t="s">
        <v>12190</v>
      </c>
      <c r="C3549" s="545" t="s">
        <v>209</v>
      </c>
      <c r="D3549" s="546"/>
      <c r="E3549" s="171" t="str">
        <f t="shared" si="55"/>
        <v>1900</v>
      </c>
      <c r="F3549" s="547">
        <v>0</v>
      </c>
      <c r="G3549" s="548">
        <v>0</v>
      </c>
      <c r="H3549" s="547">
        <v>0</v>
      </c>
      <c r="I3549" s="545" t="s">
        <v>12961</v>
      </c>
      <c r="J3549" s="545"/>
      <c r="K3549" s="545" t="s">
        <v>16935</v>
      </c>
      <c r="L3549" s="545"/>
      <c r="M3549" s="548" t="s">
        <v>13843</v>
      </c>
      <c r="N3549" s="545" t="s">
        <v>13413</v>
      </c>
      <c r="O3549" s="545"/>
      <c r="P3549" s="549">
        <v>12628</v>
      </c>
      <c r="Q3549" s="549">
        <v>5</v>
      </c>
      <c r="R3549" s="549">
        <v>52</v>
      </c>
      <c r="S3549" s="548"/>
      <c r="T3549" s="548"/>
      <c r="U3549" s="99"/>
    </row>
    <row r="3550" spans="1:21" ht="19.5" customHeight="1">
      <c r="A3550" s="545">
        <v>12629</v>
      </c>
      <c r="B3550" s="545" t="s">
        <v>6810</v>
      </c>
      <c r="C3550" s="545" t="s">
        <v>209</v>
      </c>
      <c r="D3550" s="546">
        <v>44715</v>
      </c>
      <c r="E3550" s="171" t="str">
        <f t="shared" si="55"/>
        <v>2022</v>
      </c>
      <c r="F3550" s="547">
        <v>21401</v>
      </c>
      <c r="G3550" s="548">
        <v>0.19</v>
      </c>
      <c r="H3550" s="547">
        <v>17984.03</v>
      </c>
      <c r="I3550" s="545" t="s">
        <v>12645</v>
      </c>
      <c r="J3550" s="545" t="s">
        <v>13297</v>
      </c>
      <c r="K3550" s="545" t="s">
        <v>16936</v>
      </c>
      <c r="L3550" s="545"/>
      <c r="M3550" s="548" t="s">
        <v>13758</v>
      </c>
      <c r="N3550" s="545" t="s">
        <v>13413</v>
      </c>
      <c r="O3550" s="545"/>
      <c r="P3550" s="549">
        <v>12629</v>
      </c>
      <c r="Q3550" s="549">
        <v>1</v>
      </c>
      <c r="R3550" s="549">
        <v>12</v>
      </c>
      <c r="S3550" s="548">
        <v>2257</v>
      </c>
      <c r="T3550" s="548"/>
      <c r="U3550" s="99"/>
    </row>
    <row r="3551" spans="1:21" ht="19.5" customHeight="1">
      <c r="A3551" s="545">
        <v>12630</v>
      </c>
      <c r="B3551" s="545" t="s">
        <v>6809</v>
      </c>
      <c r="C3551" s="545" t="s">
        <v>209</v>
      </c>
      <c r="D3551" s="546">
        <v>45708</v>
      </c>
      <c r="E3551" s="171" t="str">
        <f t="shared" si="55"/>
        <v>2025</v>
      </c>
      <c r="F3551" s="547">
        <v>37018.26</v>
      </c>
      <c r="G3551" s="548">
        <v>0.19</v>
      </c>
      <c r="H3551" s="547">
        <v>31107.78</v>
      </c>
      <c r="I3551" s="545" t="s">
        <v>12645</v>
      </c>
      <c r="J3551" s="545" t="s">
        <v>13307</v>
      </c>
      <c r="K3551" s="545" t="s">
        <v>16937</v>
      </c>
      <c r="L3551" s="545"/>
      <c r="M3551" s="548" t="s">
        <v>13758</v>
      </c>
      <c r="N3551" s="545" t="s">
        <v>13413</v>
      </c>
      <c r="O3551" s="545"/>
      <c r="P3551" s="549">
        <v>12630</v>
      </c>
      <c r="Q3551" s="549">
        <v>1</v>
      </c>
      <c r="R3551" s="549">
        <v>12</v>
      </c>
      <c r="S3551" s="548">
        <v>2228</v>
      </c>
      <c r="T3551" s="548"/>
      <c r="U3551" s="99"/>
    </row>
    <row r="3552" spans="1:21" ht="19.5" customHeight="1">
      <c r="A3552" s="545">
        <v>12631</v>
      </c>
      <c r="B3552" s="545" t="s">
        <v>6808</v>
      </c>
      <c r="C3552" s="545" t="s">
        <v>209</v>
      </c>
      <c r="D3552" s="546">
        <v>45708</v>
      </c>
      <c r="E3552" s="171" t="str">
        <f t="shared" si="55"/>
        <v>2025</v>
      </c>
      <c r="F3552" s="547">
        <v>30824.3</v>
      </c>
      <c r="G3552" s="548">
        <v>0.19</v>
      </c>
      <c r="H3552" s="547">
        <v>25902.78</v>
      </c>
      <c r="I3552" s="545" t="s">
        <v>12645</v>
      </c>
      <c r="J3552" s="545" t="s">
        <v>13307</v>
      </c>
      <c r="K3552" s="545" t="s">
        <v>16938</v>
      </c>
      <c r="L3552" s="545"/>
      <c r="M3552" s="548" t="s">
        <v>13758</v>
      </c>
      <c r="N3552" s="545" t="s">
        <v>13413</v>
      </c>
      <c r="O3552" s="545"/>
      <c r="P3552" s="549">
        <v>12631</v>
      </c>
      <c r="Q3552" s="549">
        <v>1</v>
      </c>
      <c r="R3552" s="549">
        <v>12</v>
      </c>
      <c r="S3552" s="548">
        <v>2228</v>
      </c>
      <c r="T3552" s="548"/>
      <c r="U3552" s="99"/>
    </row>
    <row r="3553" spans="1:21" ht="19.5" customHeight="1">
      <c r="A3553" s="545">
        <v>12632</v>
      </c>
      <c r="B3553" s="545" t="s">
        <v>6807</v>
      </c>
      <c r="C3553" s="545" t="s">
        <v>221</v>
      </c>
      <c r="D3553" s="546">
        <v>44592</v>
      </c>
      <c r="E3553" s="171" t="str">
        <f t="shared" si="55"/>
        <v>2022</v>
      </c>
      <c r="F3553" s="547">
        <v>14617</v>
      </c>
      <c r="G3553" s="548">
        <v>0.19</v>
      </c>
      <c r="H3553" s="547">
        <v>12283.19</v>
      </c>
      <c r="I3553" s="545" t="s">
        <v>12709</v>
      </c>
      <c r="J3553" s="545" t="s">
        <v>13297</v>
      </c>
      <c r="K3553" s="545"/>
      <c r="L3553" s="545"/>
      <c r="M3553" s="548" t="s">
        <v>13758</v>
      </c>
      <c r="N3553" s="545" t="s">
        <v>13413</v>
      </c>
      <c r="O3553" s="545"/>
      <c r="P3553" s="549">
        <v>12632</v>
      </c>
      <c r="Q3553" s="549">
        <v>1</v>
      </c>
      <c r="R3553" s="549">
        <v>124</v>
      </c>
      <c r="S3553" s="548">
        <v>2257</v>
      </c>
      <c r="T3553" s="548"/>
      <c r="U3553" s="99"/>
    </row>
    <row r="3554" spans="1:21" ht="19.5" customHeight="1">
      <c r="A3554" s="545">
        <v>12633</v>
      </c>
      <c r="B3554" s="545" t="s">
        <v>12203</v>
      </c>
      <c r="C3554" s="545" t="s">
        <v>209</v>
      </c>
      <c r="D3554" s="546">
        <v>44596</v>
      </c>
      <c r="E3554" s="171" t="str">
        <f t="shared" si="55"/>
        <v>2022</v>
      </c>
      <c r="F3554" s="547">
        <v>1312853.01</v>
      </c>
      <c r="G3554" s="548">
        <v>0.19</v>
      </c>
      <c r="H3554" s="547">
        <v>1103237.82</v>
      </c>
      <c r="I3554" s="545" t="s">
        <v>12680</v>
      </c>
      <c r="J3554" s="545" t="s">
        <v>13297</v>
      </c>
      <c r="K3554" s="545" t="s">
        <v>16939</v>
      </c>
      <c r="L3554" s="545"/>
      <c r="M3554" s="548" t="s">
        <v>13758</v>
      </c>
      <c r="N3554" s="545" t="s">
        <v>13413</v>
      </c>
      <c r="O3554" s="545"/>
      <c r="P3554" s="549">
        <v>12633</v>
      </c>
      <c r="Q3554" s="549">
        <v>1</v>
      </c>
      <c r="R3554" s="549">
        <v>20</v>
      </c>
      <c r="S3554" s="548">
        <v>2257</v>
      </c>
      <c r="T3554" s="548"/>
      <c r="U3554" s="99"/>
    </row>
    <row r="3555" spans="1:21" ht="19.5" customHeight="1">
      <c r="A3555" s="545">
        <v>12634</v>
      </c>
      <c r="B3555" s="545" t="s">
        <v>6806</v>
      </c>
      <c r="C3555" s="545" t="s">
        <v>216</v>
      </c>
      <c r="D3555" s="546">
        <v>46052</v>
      </c>
      <c r="E3555" s="171" t="str">
        <f t="shared" si="55"/>
        <v>2026</v>
      </c>
      <c r="F3555" s="547">
        <v>8396294</v>
      </c>
      <c r="G3555" s="548">
        <v>0.19</v>
      </c>
      <c r="H3555" s="547">
        <v>7055709.2400000002</v>
      </c>
      <c r="I3555" s="545" t="s">
        <v>22198</v>
      </c>
      <c r="J3555" s="545" t="s">
        <v>13307</v>
      </c>
      <c r="K3555" s="545"/>
      <c r="L3555" s="545"/>
      <c r="M3555" s="548" t="s">
        <v>13758</v>
      </c>
      <c r="N3555" s="545" t="s">
        <v>13413</v>
      </c>
      <c r="O3555" s="545"/>
      <c r="P3555" s="549">
        <v>12634</v>
      </c>
      <c r="Q3555" s="549">
        <v>1</v>
      </c>
      <c r="R3555" s="549">
        <v>183</v>
      </c>
      <c r="S3555" s="548">
        <v>2228</v>
      </c>
      <c r="T3555" s="548"/>
      <c r="U3555" s="99"/>
    </row>
    <row r="3556" spans="1:21" ht="19.5" customHeight="1">
      <c r="A3556" s="545">
        <v>12635</v>
      </c>
      <c r="B3556" s="545" t="s">
        <v>6805</v>
      </c>
      <c r="C3556" s="545" t="s">
        <v>216</v>
      </c>
      <c r="D3556" s="546">
        <v>44026</v>
      </c>
      <c r="E3556" s="171" t="str">
        <f t="shared" si="55"/>
        <v>2020</v>
      </c>
      <c r="F3556" s="547">
        <v>20587000</v>
      </c>
      <c r="G3556" s="548">
        <v>0.19</v>
      </c>
      <c r="H3556" s="547">
        <v>17300000</v>
      </c>
      <c r="I3556" s="545" t="s">
        <v>12973</v>
      </c>
      <c r="J3556" s="545" t="s">
        <v>13320</v>
      </c>
      <c r="K3556" s="545"/>
      <c r="L3556" s="545"/>
      <c r="M3556" s="548" t="s">
        <v>13758</v>
      </c>
      <c r="N3556" s="545" t="s">
        <v>13413</v>
      </c>
      <c r="O3556" s="545"/>
      <c r="P3556" s="549">
        <v>12635</v>
      </c>
      <c r="Q3556" s="549">
        <v>1</v>
      </c>
      <c r="R3556" s="549">
        <v>59</v>
      </c>
      <c r="S3556" s="548">
        <v>2220</v>
      </c>
      <c r="T3556" s="548"/>
      <c r="U3556" s="99"/>
    </row>
    <row r="3557" spans="1:21" ht="19.5" customHeight="1">
      <c r="A3557" s="545">
        <v>12636</v>
      </c>
      <c r="B3557" s="545" t="s">
        <v>6804</v>
      </c>
      <c r="C3557" s="545" t="s">
        <v>4479</v>
      </c>
      <c r="D3557" s="546">
        <v>44026</v>
      </c>
      <c r="E3557" s="171" t="str">
        <f t="shared" si="55"/>
        <v>2020</v>
      </c>
      <c r="F3557" s="547">
        <v>5728779</v>
      </c>
      <c r="G3557" s="548">
        <v>0.19</v>
      </c>
      <c r="H3557" s="547">
        <v>4814100</v>
      </c>
      <c r="I3557" s="545" t="s">
        <v>12637</v>
      </c>
      <c r="J3557" s="545" t="s">
        <v>13320</v>
      </c>
      <c r="K3557" s="545" t="s">
        <v>16940</v>
      </c>
      <c r="L3557" s="545"/>
      <c r="M3557" s="548" t="s">
        <v>13758</v>
      </c>
      <c r="N3557" s="545" t="s">
        <v>13413</v>
      </c>
      <c r="O3557" s="545"/>
      <c r="P3557" s="549">
        <v>12636</v>
      </c>
      <c r="Q3557" s="549">
        <v>1</v>
      </c>
      <c r="R3557" s="549">
        <v>13</v>
      </c>
      <c r="S3557" s="548">
        <v>2220</v>
      </c>
      <c r="T3557" s="548"/>
      <c r="U3557" s="99"/>
    </row>
    <row r="3558" spans="1:21" ht="19.5" customHeight="1">
      <c r="A3558" s="545">
        <v>12637</v>
      </c>
      <c r="B3558" s="545" t="s">
        <v>6803</v>
      </c>
      <c r="C3558" s="545" t="s">
        <v>216</v>
      </c>
      <c r="D3558" s="546">
        <v>44026</v>
      </c>
      <c r="E3558" s="171" t="str">
        <f t="shared" si="55"/>
        <v>2020</v>
      </c>
      <c r="F3558" s="547">
        <v>3831562</v>
      </c>
      <c r="G3558" s="548">
        <v>0.19</v>
      </c>
      <c r="H3558" s="547">
        <v>3219800</v>
      </c>
      <c r="I3558" s="545" t="s">
        <v>12637</v>
      </c>
      <c r="J3558" s="545" t="s">
        <v>13320</v>
      </c>
      <c r="K3558" s="545"/>
      <c r="L3558" s="545" t="s">
        <v>16941</v>
      </c>
      <c r="M3558" s="548" t="s">
        <v>13758</v>
      </c>
      <c r="N3558" s="545" t="s">
        <v>13413</v>
      </c>
      <c r="O3558" s="545"/>
      <c r="P3558" s="549">
        <v>12637</v>
      </c>
      <c r="Q3558" s="549">
        <v>1</v>
      </c>
      <c r="R3558" s="549">
        <v>13</v>
      </c>
      <c r="S3558" s="548">
        <v>2220</v>
      </c>
      <c r="T3558" s="548"/>
      <c r="U3558" s="99"/>
    </row>
    <row r="3559" spans="1:21" ht="19.5" customHeight="1">
      <c r="A3559" s="545">
        <v>12638</v>
      </c>
      <c r="B3559" s="545" t="s">
        <v>6802</v>
      </c>
      <c r="C3559" s="545" t="s">
        <v>216</v>
      </c>
      <c r="D3559" s="546">
        <v>44026</v>
      </c>
      <c r="E3559" s="171" t="str">
        <f t="shared" si="55"/>
        <v>2020</v>
      </c>
      <c r="F3559" s="547">
        <v>1374450</v>
      </c>
      <c r="G3559" s="548">
        <v>0.19</v>
      </c>
      <c r="H3559" s="547">
        <v>1155000</v>
      </c>
      <c r="I3559" s="545" t="s">
        <v>12637</v>
      </c>
      <c r="J3559" s="545" t="s">
        <v>13320</v>
      </c>
      <c r="K3559" s="545" t="s">
        <v>16942</v>
      </c>
      <c r="L3559" s="545"/>
      <c r="M3559" s="548" t="s">
        <v>13758</v>
      </c>
      <c r="N3559" s="545" t="s">
        <v>13413</v>
      </c>
      <c r="O3559" s="545"/>
      <c r="P3559" s="549">
        <v>12638</v>
      </c>
      <c r="Q3559" s="549">
        <v>1</v>
      </c>
      <c r="R3559" s="549">
        <v>13</v>
      </c>
      <c r="S3559" s="548">
        <v>2220</v>
      </c>
      <c r="T3559" s="548"/>
      <c r="U3559" s="99"/>
    </row>
    <row r="3560" spans="1:21" ht="19.5" customHeight="1">
      <c r="A3560" s="545">
        <v>12639</v>
      </c>
      <c r="B3560" s="545" t="s">
        <v>6801</v>
      </c>
      <c r="C3560" s="545" t="s">
        <v>216</v>
      </c>
      <c r="D3560" s="546">
        <v>44026</v>
      </c>
      <c r="E3560" s="171" t="str">
        <f t="shared" si="55"/>
        <v>2020</v>
      </c>
      <c r="F3560" s="547">
        <v>662235</v>
      </c>
      <c r="G3560" s="548">
        <v>0.19</v>
      </c>
      <c r="H3560" s="547">
        <v>556500</v>
      </c>
      <c r="I3560" s="545" t="s">
        <v>12637</v>
      </c>
      <c r="J3560" s="545" t="s">
        <v>13320</v>
      </c>
      <c r="K3560" s="545" t="s">
        <v>16943</v>
      </c>
      <c r="L3560" s="545"/>
      <c r="M3560" s="548" t="s">
        <v>13758</v>
      </c>
      <c r="N3560" s="545" t="s">
        <v>13413</v>
      </c>
      <c r="O3560" s="545"/>
      <c r="P3560" s="549">
        <v>12639</v>
      </c>
      <c r="Q3560" s="549">
        <v>1</v>
      </c>
      <c r="R3560" s="549">
        <v>13</v>
      </c>
      <c r="S3560" s="548">
        <v>2220</v>
      </c>
      <c r="T3560" s="548"/>
      <c r="U3560" s="99"/>
    </row>
    <row r="3561" spans="1:21" ht="19.5" customHeight="1">
      <c r="A3561" s="545">
        <v>12640</v>
      </c>
      <c r="B3561" s="545" t="s">
        <v>6800</v>
      </c>
      <c r="C3561" s="545" t="s">
        <v>216</v>
      </c>
      <c r="D3561" s="546">
        <v>44026</v>
      </c>
      <c r="E3561" s="171" t="str">
        <f t="shared" si="55"/>
        <v>2020</v>
      </c>
      <c r="F3561" s="547">
        <v>189805</v>
      </c>
      <c r="G3561" s="548">
        <v>0.19</v>
      </c>
      <c r="H3561" s="547">
        <v>159500</v>
      </c>
      <c r="I3561" s="545" t="s">
        <v>12637</v>
      </c>
      <c r="J3561" s="545" t="s">
        <v>13320</v>
      </c>
      <c r="K3561" s="545"/>
      <c r="L3561" s="545"/>
      <c r="M3561" s="548" t="s">
        <v>13758</v>
      </c>
      <c r="N3561" s="545" t="s">
        <v>13413</v>
      </c>
      <c r="O3561" s="545"/>
      <c r="P3561" s="549">
        <v>12640</v>
      </c>
      <c r="Q3561" s="549">
        <v>1</v>
      </c>
      <c r="R3561" s="549">
        <v>13</v>
      </c>
      <c r="S3561" s="548">
        <v>2220</v>
      </c>
      <c r="T3561" s="548"/>
      <c r="U3561" s="99"/>
    </row>
    <row r="3562" spans="1:21" ht="19.5" customHeight="1">
      <c r="A3562" s="545">
        <v>12641</v>
      </c>
      <c r="B3562" s="545" t="s">
        <v>6799</v>
      </c>
      <c r="C3562" s="545" t="s">
        <v>216</v>
      </c>
      <c r="D3562" s="546">
        <v>44026</v>
      </c>
      <c r="E3562" s="171" t="str">
        <f t="shared" si="55"/>
        <v>2020</v>
      </c>
      <c r="F3562" s="547">
        <v>19992</v>
      </c>
      <c r="G3562" s="548">
        <v>0.19</v>
      </c>
      <c r="H3562" s="547">
        <v>16800</v>
      </c>
      <c r="I3562" s="545" t="s">
        <v>12637</v>
      </c>
      <c r="J3562" s="545" t="s">
        <v>13320</v>
      </c>
      <c r="K3562" s="545"/>
      <c r="L3562" s="545"/>
      <c r="M3562" s="548" t="s">
        <v>13758</v>
      </c>
      <c r="N3562" s="545" t="s">
        <v>13413</v>
      </c>
      <c r="O3562" s="545"/>
      <c r="P3562" s="549">
        <v>12641</v>
      </c>
      <c r="Q3562" s="549">
        <v>1</v>
      </c>
      <c r="R3562" s="549">
        <v>13</v>
      </c>
      <c r="S3562" s="548">
        <v>2220</v>
      </c>
      <c r="T3562" s="548"/>
      <c r="U3562" s="99"/>
    </row>
    <row r="3563" spans="1:21" ht="19.5" customHeight="1">
      <c r="A3563" s="545">
        <v>12642</v>
      </c>
      <c r="B3563" s="545" t="s">
        <v>6798</v>
      </c>
      <c r="C3563" s="545" t="s">
        <v>216</v>
      </c>
      <c r="D3563" s="546">
        <v>44026</v>
      </c>
      <c r="E3563" s="171" t="str">
        <f t="shared" si="55"/>
        <v>2020</v>
      </c>
      <c r="F3563" s="547">
        <v>394604</v>
      </c>
      <c r="G3563" s="548">
        <v>0.19</v>
      </c>
      <c r="H3563" s="547">
        <v>331600</v>
      </c>
      <c r="I3563" s="545" t="s">
        <v>12637</v>
      </c>
      <c r="J3563" s="545" t="s">
        <v>13296</v>
      </c>
      <c r="K3563" s="545"/>
      <c r="L3563" s="545"/>
      <c r="M3563" s="548" t="s">
        <v>13758</v>
      </c>
      <c r="N3563" s="545" t="s">
        <v>13413</v>
      </c>
      <c r="O3563" s="545"/>
      <c r="P3563" s="549">
        <v>12642</v>
      </c>
      <c r="Q3563" s="549">
        <v>1</v>
      </c>
      <c r="R3563" s="549">
        <v>13</v>
      </c>
      <c r="S3563" s="548">
        <v>2218</v>
      </c>
      <c r="T3563" s="548"/>
      <c r="U3563" s="99"/>
    </row>
    <row r="3564" spans="1:21" ht="19.5" customHeight="1">
      <c r="A3564" s="545">
        <v>12643</v>
      </c>
      <c r="B3564" s="545" t="s">
        <v>6797</v>
      </c>
      <c r="C3564" s="545" t="s">
        <v>216</v>
      </c>
      <c r="D3564" s="546">
        <v>44026</v>
      </c>
      <c r="E3564" s="171" t="str">
        <f t="shared" si="55"/>
        <v>2020</v>
      </c>
      <c r="F3564" s="547">
        <v>392755</v>
      </c>
      <c r="G3564" s="548">
        <v>0.19</v>
      </c>
      <c r="H3564" s="547">
        <v>330046.21999999997</v>
      </c>
      <c r="I3564" s="545" t="s">
        <v>12637</v>
      </c>
      <c r="J3564" s="545" t="s">
        <v>13320</v>
      </c>
      <c r="K3564" s="545"/>
      <c r="L3564" s="545"/>
      <c r="M3564" s="548" t="s">
        <v>13758</v>
      </c>
      <c r="N3564" s="545" t="s">
        <v>13413</v>
      </c>
      <c r="O3564" s="545"/>
      <c r="P3564" s="549">
        <v>12643</v>
      </c>
      <c r="Q3564" s="549">
        <v>1</v>
      </c>
      <c r="R3564" s="549">
        <v>13</v>
      </c>
      <c r="S3564" s="548">
        <v>2220</v>
      </c>
      <c r="T3564" s="548"/>
      <c r="U3564" s="99"/>
    </row>
    <row r="3565" spans="1:21" ht="19.5" customHeight="1">
      <c r="A3565" s="545">
        <v>12644</v>
      </c>
      <c r="B3565" s="545" t="s">
        <v>6796</v>
      </c>
      <c r="C3565" s="545" t="s">
        <v>209</v>
      </c>
      <c r="D3565" s="546">
        <v>44026</v>
      </c>
      <c r="E3565" s="171" t="str">
        <f t="shared" si="55"/>
        <v>2020</v>
      </c>
      <c r="F3565" s="547">
        <v>2804999</v>
      </c>
      <c r="G3565" s="548">
        <v>0.19</v>
      </c>
      <c r="H3565" s="547">
        <v>2357142.02</v>
      </c>
      <c r="I3565" s="545" t="s">
        <v>12762</v>
      </c>
      <c r="J3565" s="545" t="s">
        <v>13320</v>
      </c>
      <c r="K3565" s="545" t="s">
        <v>16944</v>
      </c>
      <c r="L3565" s="545"/>
      <c r="M3565" s="548" t="s">
        <v>13843</v>
      </c>
      <c r="N3565" s="545" t="s">
        <v>13413</v>
      </c>
      <c r="O3565" s="545"/>
      <c r="P3565" s="549">
        <v>12644</v>
      </c>
      <c r="Q3565" s="549">
        <v>5</v>
      </c>
      <c r="R3565" s="549">
        <v>8</v>
      </c>
      <c r="S3565" s="548">
        <v>2220</v>
      </c>
      <c r="T3565" s="548"/>
      <c r="U3565" s="99"/>
    </row>
    <row r="3566" spans="1:21" ht="19.5" customHeight="1">
      <c r="A3566" s="545">
        <v>12645</v>
      </c>
      <c r="B3566" s="545" t="s">
        <v>6795</v>
      </c>
      <c r="C3566" s="545" t="s">
        <v>216</v>
      </c>
      <c r="D3566" s="546">
        <v>44026</v>
      </c>
      <c r="E3566" s="171" t="str">
        <f t="shared" si="55"/>
        <v>2020</v>
      </c>
      <c r="F3566" s="547">
        <v>152920900.02000001</v>
      </c>
      <c r="G3566" s="548">
        <v>0.19</v>
      </c>
      <c r="H3566" s="547">
        <v>128504958</v>
      </c>
      <c r="I3566" s="545" t="s">
        <v>12984</v>
      </c>
      <c r="J3566" s="545" t="s">
        <v>13320</v>
      </c>
      <c r="K3566" s="545"/>
      <c r="L3566" s="545"/>
      <c r="M3566" s="548" t="s">
        <v>13758</v>
      </c>
      <c r="N3566" s="545" t="s">
        <v>13413</v>
      </c>
      <c r="O3566" s="545"/>
      <c r="P3566" s="549">
        <v>12645</v>
      </c>
      <c r="Q3566" s="549">
        <v>1</v>
      </c>
      <c r="R3566" s="549">
        <v>57</v>
      </c>
      <c r="S3566" s="548">
        <v>2220</v>
      </c>
      <c r="T3566" s="548"/>
      <c r="U3566" s="99"/>
    </row>
    <row r="3567" spans="1:21" ht="19.5" customHeight="1">
      <c r="A3567" s="545">
        <v>12646</v>
      </c>
      <c r="B3567" s="545" t="s">
        <v>6794</v>
      </c>
      <c r="C3567" s="545" t="s">
        <v>4501</v>
      </c>
      <c r="D3567" s="546">
        <v>44026</v>
      </c>
      <c r="E3567" s="171" t="str">
        <f t="shared" si="55"/>
        <v>2020</v>
      </c>
      <c r="F3567" s="547">
        <v>273700000</v>
      </c>
      <c r="G3567" s="548">
        <v>0.19</v>
      </c>
      <c r="H3567" s="547">
        <v>230000000</v>
      </c>
      <c r="I3567" s="545" t="s">
        <v>12984</v>
      </c>
      <c r="J3567" s="545" t="s">
        <v>13320</v>
      </c>
      <c r="K3567" s="545" t="s">
        <v>16945</v>
      </c>
      <c r="L3567" s="545"/>
      <c r="M3567" s="548" t="s">
        <v>13843</v>
      </c>
      <c r="N3567" s="545" t="s">
        <v>13413</v>
      </c>
      <c r="O3567" s="545"/>
      <c r="P3567" s="549">
        <v>12646</v>
      </c>
      <c r="Q3567" s="549">
        <v>5</v>
      </c>
      <c r="R3567" s="549">
        <v>57</v>
      </c>
      <c r="S3567" s="548">
        <v>2220</v>
      </c>
      <c r="T3567" s="548"/>
      <c r="U3567" s="99"/>
    </row>
    <row r="3568" spans="1:21" ht="19.5" customHeight="1">
      <c r="A3568" s="545">
        <v>12647</v>
      </c>
      <c r="B3568" s="545" t="s">
        <v>6793</v>
      </c>
      <c r="C3568" s="545" t="s">
        <v>216</v>
      </c>
      <c r="D3568" s="546">
        <v>44026</v>
      </c>
      <c r="E3568" s="171" t="str">
        <f t="shared" si="55"/>
        <v>2020</v>
      </c>
      <c r="F3568" s="547">
        <v>656880</v>
      </c>
      <c r="G3568" s="548">
        <v>0.19</v>
      </c>
      <c r="H3568" s="547">
        <v>552000</v>
      </c>
      <c r="I3568" s="545" t="s">
        <v>12957</v>
      </c>
      <c r="J3568" s="545" t="s">
        <v>13320</v>
      </c>
      <c r="K3568" s="545"/>
      <c r="L3568" s="545"/>
      <c r="M3568" s="548" t="s">
        <v>13758</v>
      </c>
      <c r="N3568" s="545" t="s">
        <v>13413</v>
      </c>
      <c r="O3568" s="545"/>
      <c r="P3568" s="549">
        <v>12647</v>
      </c>
      <c r="Q3568" s="549">
        <v>1</v>
      </c>
      <c r="R3568" s="549">
        <v>42</v>
      </c>
      <c r="S3568" s="548">
        <v>2220</v>
      </c>
      <c r="T3568" s="548"/>
      <c r="U3568" s="99"/>
    </row>
    <row r="3569" spans="1:21" ht="19.5" customHeight="1">
      <c r="A3569" s="545">
        <v>12648</v>
      </c>
      <c r="B3569" s="545" t="s">
        <v>12585</v>
      </c>
      <c r="C3569" s="545" t="s">
        <v>4501</v>
      </c>
      <c r="D3569" s="546">
        <v>44026</v>
      </c>
      <c r="E3569" s="171" t="str">
        <f t="shared" si="55"/>
        <v>2020</v>
      </c>
      <c r="F3569" s="547">
        <v>399140197</v>
      </c>
      <c r="G3569" s="548">
        <v>0.19</v>
      </c>
      <c r="H3569" s="547">
        <v>335411930.25</v>
      </c>
      <c r="I3569" s="545" t="s">
        <v>12637</v>
      </c>
      <c r="J3569" s="545" t="s">
        <v>13320</v>
      </c>
      <c r="K3569" s="545" t="s">
        <v>16946</v>
      </c>
      <c r="L3569" s="545"/>
      <c r="M3569" s="548" t="s">
        <v>13758</v>
      </c>
      <c r="N3569" s="545" t="s">
        <v>13413</v>
      </c>
      <c r="O3569" s="545"/>
      <c r="P3569" s="549">
        <v>12648</v>
      </c>
      <c r="Q3569" s="549">
        <v>1</v>
      </c>
      <c r="R3569" s="549">
        <v>13</v>
      </c>
      <c r="S3569" s="548">
        <v>2220</v>
      </c>
      <c r="T3569" s="548"/>
      <c r="U3569" s="99"/>
    </row>
    <row r="3570" spans="1:21" ht="19.5" customHeight="1">
      <c r="A3570" s="545">
        <v>12649</v>
      </c>
      <c r="B3570" s="545" t="s">
        <v>6792</v>
      </c>
      <c r="C3570" s="545" t="s">
        <v>216</v>
      </c>
      <c r="D3570" s="546">
        <v>44033</v>
      </c>
      <c r="E3570" s="171" t="str">
        <f t="shared" si="55"/>
        <v>2020</v>
      </c>
      <c r="F3570" s="547">
        <v>2915500</v>
      </c>
      <c r="G3570" s="548">
        <v>0.19</v>
      </c>
      <c r="H3570" s="547">
        <v>2450000</v>
      </c>
      <c r="I3570" s="545" t="s">
        <v>12749</v>
      </c>
      <c r="J3570" s="545" t="s">
        <v>13320</v>
      </c>
      <c r="K3570" s="545"/>
      <c r="L3570" s="545"/>
      <c r="M3570" s="548" t="s">
        <v>13758</v>
      </c>
      <c r="N3570" s="545" t="s">
        <v>13413</v>
      </c>
      <c r="O3570" s="545"/>
      <c r="P3570" s="549">
        <v>12649</v>
      </c>
      <c r="Q3570" s="549">
        <v>1</v>
      </c>
      <c r="R3570" s="549">
        <v>106</v>
      </c>
      <c r="S3570" s="548">
        <v>2220</v>
      </c>
      <c r="T3570" s="548"/>
      <c r="U3570" s="99"/>
    </row>
    <row r="3571" spans="1:21" ht="19.5" customHeight="1">
      <c r="A3571" s="545">
        <v>12650</v>
      </c>
      <c r="B3571" s="545" t="s">
        <v>12191</v>
      </c>
      <c r="C3571" s="545" t="s">
        <v>216</v>
      </c>
      <c r="D3571" s="546"/>
      <c r="E3571" s="171" t="str">
        <f t="shared" si="55"/>
        <v>1900</v>
      </c>
      <c r="F3571" s="547">
        <v>0</v>
      </c>
      <c r="G3571" s="548">
        <v>0</v>
      </c>
      <c r="H3571" s="547">
        <v>0</v>
      </c>
      <c r="I3571" s="545" t="s">
        <v>12749</v>
      </c>
      <c r="J3571" s="545"/>
      <c r="K3571" s="545"/>
      <c r="L3571" s="545"/>
      <c r="M3571" s="548" t="s">
        <v>13758</v>
      </c>
      <c r="N3571" s="545" t="s">
        <v>13413</v>
      </c>
      <c r="O3571" s="545"/>
      <c r="P3571" s="549">
        <v>12650</v>
      </c>
      <c r="Q3571" s="549">
        <v>1</v>
      </c>
      <c r="R3571" s="549">
        <v>106</v>
      </c>
      <c r="S3571" s="548"/>
      <c r="T3571" s="548"/>
      <c r="U3571" s="99"/>
    </row>
    <row r="3572" spans="1:21" ht="19.5" customHeight="1">
      <c r="A3572" s="545">
        <v>12651</v>
      </c>
      <c r="B3572" s="545" t="s">
        <v>6791</v>
      </c>
      <c r="C3572" s="545" t="s">
        <v>216</v>
      </c>
      <c r="D3572" s="546">
        <v>44033</v>
      </c>
      <c r="E3572" s="171" t="str">
        <f t="shared" si="55"/>
        <v>2020</v>
      </c>
      <c r="F3572" s="547">
        <v>117347698.01000001</v>
      </c>
      <c r="G3572" s="548">
        <v>0.19</v>
      </c>
      <c r="H3572" s="547">
        <v>98611510.930000007</v>
      </c>
      <c r="I3572" s="545" t="s">
        <v>12984</v>
      </c>
      <c r="J3572" s="545" t="s">
        <v>13320</v>
      </c>
      <c r="K3572" s="545"/>
      <c r="L3572" s="545" t="s">
        <v>16947</v>
      </c>
      <c r="M3572" s="548" t="s">
        <v>13758</v>
      </c>
      <c r="N3572" s="545" t="s">
        <v>13413</v>
      </c>
      <c r="O3572" s="545"/>
      <c r="P3572" s="549">
        <v>12651</v>
      </c>
      <c r="Q3572" s="549">
        <v>1</v>
      </c>
      <c r="R3572" s="549">
        <v>105</v>
      </c>
      <c r="S3572" s="548">
        <v>2220</v>
      </c>
      <c r="T3572" s="548"/>
      <c r="U3572" s="99"/>
    </row>
    <row r="3573" spans="1:21" ht="19.5" customHeight="1">
      <c r="A3573" s="545">
        <v>12652</v>
      </c>
      <c r="B3573" s="545" t="s">
        <v>6790</v>
      </c>
      <c r="C3573" s="545" t="s">
        <v>216</v>
      </c>
      <c r="D3573" s="546">
        <v>44033</v>
      </c>
      <c r="E3573" s="171" t="str">
        <f t="shared" si="55"/>
        <v>2020</v>
      </c>
      <c r="F3573" s="547">
        <v>19040000</v>
      </c>
      <c r="G3573" s="548">
        <v>0.19</v>
      </c>
      <c r="H3573" s="547">
        <v>16000000</v>
      </c>
      <c r="I3573" s="545" t="s">
        <v>12984</v>
      </c>
      <c r="J3573" s="545" t="s">
        <v>13320</v>
      </c>
      <c r="K3573" s="545"/>
      <c r="L3573" s="545" t="s">
        <v>16948</v>
      </c>
      <c r="M3573" s="548" t="s">
        <v>13758</v>
      </c>
      <c r="N3573" s="545" t="s">
        <v>13413</v>
      </c>
      <c r="O3573" s="545"/>
      <c r="P3573" s="549">
        <v>12652</v>
      </c>
      <c r="Q3573" s="549">
        <v>1</v>
      </c>
      <c r="R3573" s="549">
        <v>57</v>
      </c>
      <c r="S3573" s="548">
        <v>2220</v>
      </c>
      <c r="T3573" s="548"/>
      <c r="U3573" s="99"/>
    </row>
    <row r="3574" spans="1:21" ht="19.5" customHeight="1">
      <c r="A3574" s="545">
        <v>12653</v>
      </c>
      <c r="B3574" s="545" t="s">
        <v>12586</v>
      </c>
      <c r="C3574" s="545" t="s">
        <v>216</v>
      </c>
      <c r="D3574" s="546">
        <v>44054</v>
      </c>
      <c r="E3574" s="171" t="str">
        <f t="shared" si="55"/>
        <v>2020</v>
      </c>
      <c r="F3574" s="547">
        <v>170170</v>
      </c>
      <c r="G3574" s="548">
        <v>0.19</v>
      </c>
      <c r="H3574" s="547">
        <v>143000</v>
      </c>
      <c r="I3574" s="545" t="s">
        <v>12637</v>
      </c>
      <c r="J3574" s="545" t="s">
        <v>13320</v>
      </c>
      <c r="K3574" s="545"/>
      <c r="L3574" s="545"/>
      <c r="M3574" s="548" t="s">
        <v>13758</v>
      </c>
      <c r="N3574" s="545" t="s">
        <v>13413</v>
      </c>
      <c r="O3574" s="545"/>
      <c r="P3574" s="549">
        <v>12653</v>
      </c>
      <c r="Q3574" s="549">
        <v>1</v>
      </c>
      <c r="R3574" s="549">
        <v>13</v>
      </c>
      <c r="S3574" s="548">
        <v>2220</v>
      </c>
      <c r="T3574" s="548"/>
      <c r="U3574" s="99"/>
    </row>
    <row r="3575" spans="1:21" ht="19.5" customHeight="1">
      <c r="A3575" s="545">
        <v>12654</v>
      </c>
      <c r="B3575" s="545" t="s">
        <v>6789</v>
      </c>
      <c r="C3575" s="545" t="s">
        <v>216</v>
      </c>
      <c r="D3575" s="546">
        <v>44054</v>
      </c>
      <c r="E3575" s="171" t="str">
        <f t="shared" si="55"/>
        <v>2020</v>
      </c>
      <c r="F3575" s="547">
        <v>208726</v>
      </c>
      <c r="G3575" s="548">
        <v>0.19</v>
      </c>
      <c r="H3575" s="547">
        <v>175400</v>
      </c>
      <c r="I3575" s="545" t="s">
        <v>12637</v>
      </c>
      <c r="J3575" s="545" t="s">
        <v>13320</v>
      </c>
      <c r="K3575" s="545"/>
      <c r="L3575" s="545"/>
      <c r="M3575" s="548" t="s">
        <v>13758</v>
      </c>
      <c r="N3575" s="545" t="s">
        <v>13413</v>
      </c>
      <c r="O3575" s="545"/>
      <c r="P3575" s="549">
        <v>12654</v>
      </c>
      <c r="Q3575" s="549">
        <v>1</v>
      </c>
      <c r="R3575" s="549">
        <v>13</v>
      </c>
      <c r="S3575" s="548">
        <v>2220</v>
      </c>
      <c r="T3575" s="548"/>
      <c r="U3575" s="99"/>
    </row>
    <row r="3576" spans="1:21" ht="19.5" customHeight="1">
      <c r="A3576" s="545">
        <v>12655</v>
      </c>
      <c r="B3576" s="545" t="s">
        <v>6788</v>
      </c>
      <c r="C3576" s="545" t="s">
        <v>221</v>
      </c>
      <c r="D3576" s="546">
        <v>44054</v>
      </c>
      <c r="E3576" s="171" t="str">
        <f t="shared" si="55"/>
        <v>2020</v>
      </c>
      <c r="F3576" s="547">
        <v>9916</v>
      </c>
      <c r="G3576" s="548">
        <v>0.19</v>
      </c>
      <c r="H3576" s="547">
        <v>8332.77</v>
      </c>
      <c r="I3576" s="545" t="s">
        <v>12966</v>
      </c>
      <c r="J3576" s="545"/>
      <c r="K3576" s="545"/>
      <c r="L3576" s="545"/>
      <c r="M3576" s="548" t="s">
        <v>13758</v>
      </c>
      <c r="N3576" s="545" t="s">
        <v>13413</v>
      </c>
      <c r="O3576" s="545"/>
      <c r="P3576" s="549">
        <v>12655</v>
      </c>
      <c r="Q3576" s="549">
        <v>1</v>
      </c>
      <c r="R3576" s="549">
        <v>41</v>
      </c>
      <c r="S3576" s="548"/>
      <c r="T3576" s="548"/>
      <c r="U3576" s="99"/>
    </row>
    <row r="3577" spans="1:21" ht="19.5" customHeight="1">
      <c r="A3577" s="545">
        <v>12656</v>
      </c>
      <c r="B3577" s="545" t="s">
        <v>6787</v>
      </c>
      <c r="C3577" s="545" t="s">
        <v>221</v>
      </c>
      <c r="D3577" s="546">
        <v>44054</v>
      </c>
      <c r="E3577" s="171" t="str">
        <f t="shared" si="55"/>
        <v>2020</v>
      </c>
      <c r="F3577" s="547">
        <v>46410</v>
      </c>
      <c r="G3577" s="548">
        <v>0.19</v>
      </c>
      <c r="H3577" s="547">
        <v>39000</v>
      </c>
      <c r="I3577" s="545" t="s">
        <v>12966</v>
      </c>
      <c r="J3577" s="545" t="s">
        <v>13320</v>
      </c>
      <c r="K3577" s="545"/>
      <c r="L3577" s="545"/>
      <c r="M3577" s="548" t="s">
        <v>13758</v>
      </c>
      <c r="N3577" s="545" t="s">
        <v>13413</v>
      </c>
      <c r="O3577" s="545"/>
      <c r="P3577" s="549">
        <v>12656</v>
      </c>
      <c r="Q3577" s="549">
        <v>1</v>
      </c>
      <c r="R3577" s="549">
        <v>41</v>
      </c>
      <c r="S3577" s="548">
        <v>2220</v>
      </c>
      <c r="T3577" s="548"/>
      <c r="U3577" s="99"/>
    </row>
    <row r="3578" spans="1:21" ht="19.5" customHeight="1">
      <c r="A3578" s="545">
        <v>12657</v>
      </c>
      <c r="B3578" s="545" t="s">
        <v>6786</v>
      </c>
      <c r="C3578" s="545" t="s">
        <v>209</v>
      </c>
      <c r="D3578" s="546">
        <v>44054</v>
      </c>
      <c r="E3578" s="171" t="str">
        <f t="shared" si="55"/>
        <v>2020</v>
      </c>
      <c r="F3578" s="547">
        <v>7231.63</v>
      </c>
      <c r="G3578" s="548">
        <v>0.19</v>
      </c>
      <c r="H3578" s="547">
        <v>6077</v>
      </c>
      <c r="I3578" s="545" t="s">
        <v>12966</v>
      </c>
      <c r="J3578" s="545" t="s">
        <v>13320</v>
      </c>
      <c r="K3578" s="545"/>
      <c r="L3578" s="545"/>
      <c r="M3578" s="548" t="s">
        <v>13758</v>
      </c>
      <c r="N3578" s="545" t="s">
        <v>13413</v>
      </c>
      <c r="O3578" s="545"/>
      <c r="P3578" s="549">
        <v>12657</v>
      </c>
      <c r="Q3578" s="549">
        <v>1</v>
      </c>
      <c r="R3578" s="549">
        <v>41</v>
      </c>
      <c r="S3578" s="548">
        <v>2220</v>
      </c>
      <c r="T3578" s="548"/>
      <c r="U3578" s="99"/>
    </row>
    <row r="3579" spans="1:21" ht="19.5" customHeight="1">
      <c r="A3579" s="545">
        <v>12658</v>
      </c>
      <c r="B3579" s="545" t="s">
        <v>6785</v>
      </c>
      <c r="C3579" s="545" t="s">
        <v>221</v>
      </c>
      <c r="D3579" s="546">
        <v>44054</v>
      </c>
      <c r="E3579" s="171" t="str">
        <f t="shared" si="55"/>
        <v>2020</v>
      </c>
      <c r="F3579" s="547">
        <v>3371.27</v>
      </c>
      <c r="G3579" s="548">
        <v>0.19</v>
      </c>
      <c r="H3579" s="547">
        <v>2833</v>
      </c>
      <c r="I3579" s="545" t="s">
        <v>12966</v>
      </c>
      <c r="J3579" s="545" t="s">
        <v>13320</v>
      </c>
      <c r="K3579" s="545"/>
      <c r="L3579" s="545"/>
      <c r="M3579" s="548" t="s">
        <v>13758</v>
      </c>
      <c r="N3579" s="545" t="s">
        <v>13413</v>
      </c>
      <c r="O3579" s="545"/>
      <c r="P3579" s="549">
        <v>12658</v>
      </c>
      <c r="Q3579" s="549">
        <v>1</v>
      </c>
      <c r="R3579" s="549">
        <v>41</v>
      </c>
      <c r="S3579" s="548">
        <v>2220</v>
      </c>
      <c r="T3579" s="548"/>
      <c r="U3579" s="99"/>
    </row>
    <row r="3580" spans="1:21" ht="19.5" customHeight="1">
      <c r="A3580" s="545">
        <v>12659</v>
      </c>
      <c r="B3580" s="545" t="s">
        <v>6784</v>
      </c>
      <c r="C3580" s="545" t="s">
        <v>221</v>
      </c>
      <c r="D3580" s="546">
        <v>44054</v>
      </c>
      <c r="E3580" s="171" t="str">
        <f t="shared" si="55"/>
        <v>2020</v>
      </c>
      <c r="F3580" s="547">
        <v>16263.34</v>
      </c>
      <c r="G3580" s="548">
        <v>0.19</v>
      </c>
      <c r="H3580" s="547">
        <v>13666.67</v>
      </c>
      <c r="I3580" s="545" t="s">
        <v>12966</v>
      </c>
      <c r="J3580" s="545" t="s">
        <v>13320</v>
      </c>
      <c r="K3580" s="545"/>
      <c r="L3580" s="545"/>
      <c r="M3580" s="548" t="s">
        <v>13758</v>
      </c>
      <c r="N3580" s="545" t="s">
        <v>13413</v>
      </c>
      <c r="O3580" s="545"/>
      <c r="P3580" s="549">
        <v>12659</v>
      </c>
      <c r="Q3580" s="549">
        <v>1</v>
      </c>
      <c r="R3580" s="549">
        <v>41</v>
      </c>
      <c r="S3580" s="548">
        <v>2220</v>
      </c>
      <c r="T3580" s="548"/>
      <c r="U3580" s="99"/>
    </row>
    <row r="3581" spans="1:21" ht="19.5" customHeight="1">
      <c r="A3581" s="545">
        <v>12660</v>
      </c>
      <c r="B3581" s="545" t="s">
        <v>6783</v>
      </c>
      <c r="C3581" s="545" t="s">
        <v>216</v>
      </c>
      <c r="D3581" s="546">
        <v>44066</v>
      </c>
      <c r="E3581" s="171" t="str">
        <f t="shared" si="55"/>
        <v>2020</v>
      </c>
      <c r="F3581" s="547">
        <v>1874250</v>
      </c>
      <c r="G3581" s="548">
        <v>0.19</v>
      </c>
      <c r="H3581" s="547">
        <v>1575000</v>
      </c>
      <c r="I3581" s="545" t="s">
        <v>12957</v>
      </c>
      <c r="J3581" s="545" t="s">
        <v>13320</v>
      </c>
      <c r="K3581" s="545" t="s">
        <v>16949</v>
      </c>
      <c r="L3581" s="545"/>
      <c r="M3581" s="548" t="s">
        <v>13758</v>
      </c>
      <c r="N3581" s="545" t="s">
        <v>13413</v>
      </c>
      <c r="O3581" s="545"/>
      <c r="P3581" s="549">
        <v>12660</v>
      </c>
      <c r="Q3581" s="549">
        <v>1</v>
      </c>
      <c r="R3581" s="549">
        <v>42</v>
      </c>
      <c r="S3581" s="548">
        <v>2220</v>
      </c>
      <c r="T3581" s="548"/>
      <c r="U3581" s="99"/>
    </row>
    <row r="3582" spans="1:21" ht="19.5" customHeight="1">
      <c r="A3582" s="545">
        <v>12661</v>
      </c>
      <c r="B3582" s="545" t="s">
        <v>6782</v>
      </c>
      <c r="C3582" s="545" t="s">
        <v>216</v>
      </c>
      <c r="D3582" s="546">
        <v>44066</v>
      </c>
      <c r="E3582" s="171" t="str">
        <f t="shared" si="55"/>
        <v>2020</v>
      </c>
      <c r="F3582" s="547">
        <v>2229822</v>
      </c>
      <c r="G3582" s="548">
        <v>0.19</v>
      </c>
      <c r="H3582" s="547">
        <v>1873800</v>
      </c>
      <c r="I3582" s="545" t="s">
        <v>12957</v>
      </c>
      <c r="J3582" s="545" t="s">
        <v>13296</v>
      </c>
      <c r="K3582" s="545" t="s">
        <v>16949</v>
      </c>
      <c r="L3582" s="545"/>
      <c r="M3582" s="548" t="s">
        <v>13758</v>
      </c>
      <c r="N3582" s="545" t="s">
        <v>13413</v>
      </c>
      <c r="O3582" s="545"/>
      <c r="P3582" s="549">
        <v>12661</v>
      </c>
      <c r="Q3582" s="549">
        <v>1</v>
      </c>
      <c r="R3582" s="549">
        <v>42</v>
      </c>
      <c r="S3582" s="548">
        <v>2218</v>
      </c>
      <c r="T3582" s="548"/>
      <c r="U3582" s="99"/>
    </row>
    <row r="3583" spans="1:21" ht="19.5" customHeight="1">
      <c r="A3583" s="545">
        <v>12662</v>
      </c>
      <c r="B3583" s="545" t="s">
        <v>6781</v>
      </c>
      <c r="C3583" s="545" t="s">
        <v>216</v>
      </c>
      <c r="D3583" s="546">
        <v>44066</v>
      </c>
      <c r="E3583" s="171" t="str">
        <f t="shared" si="55"/>
        <v>2020</v>
      </c>
      <c r="F3583" s="547">
        <v>3150000</v>
      </c>
      <c r="G3583" s="548">
        <v>0.19</v>
      </c>
      <c r="H3583" s="547">
        <v>2647058.8199999998</v>
      </c>
      <c r="I3583" s="545" t="s">
        <v>12984</v>
      </c>
      <c r="J3583" s="545" t="s">
        <v>13320</v>
      </c>
      <c r="K3583" s="545" t="s">
        <v>16950</v>
      </c>
      <c r="L3583" s="545"/>
      <c r="M3583" s="548" t="s">
        <v>13758</v>
      </c>
      <c r="N3583" s="545" t="s">
        <v>13413</v>
      </c>
      <c r="O3583" s="545"/>
      <c r="P3583" s="549">
        <v>12662</v>
      </c>
      <c r="Q3583" s="549">
        <v>1</v>
      </c>
      <c r="R3583" s="549">
        <v>57</v>
      </c>
      <c r="S3583" s="548">
        <v>2220</v>
      </c>
      <c r="T3583" s="548"/>
      <c r="U3583" s="99"/>
    </row>
    <row r="3584" spans="1:21" ht="19.5" customHeight="1">
      <c r="A3584" s="545">
        <v>12663</v>
      </c>
      <c r="B3584" s="545" t="s">
        <v>6780</v>
      </c>
      <c r="C3584" s="545" t="s">
        <v>216</v>
      </c>
      <c r="D3584" s="546">
        <v>44066</v>
      </c>
      <c r="E3584" s="171" t="str">
        <f t="shared" si="55"/>
        <v>2020</v>
      </c>
      <c r="F3584" s="547">
        <v>16946</v>
      </c>
      <c r="G3584" s="548">
        <v>0.19</v>
      </c>
      <c r="H3584" s="547">
        <v>14240.34</v>
      </c>
      <c r="I3584" s="545" t="s">
        <v>12980</v>
      </c>
      <c r="J3584" s="545" t="s">
        <v>13320</v>
      </c>
      <c r="K3584" s="545"/>
      <c r="L3584" s="545"/>
      <c r="M3584" s="548" t="s">
        <v>13758</v>
      </c>
      <c r="N3584" s="545" t="s">
        <v>13413</v>
      </c>
      <c r="O3584" s="545"/>
      <c r="P3584" s="549">
        <v>12663</v>
      </c>
      <c r="Q3584" s="549">
        <v>1</v>
      </c>
      <c r="R3584" s="549">
        <v>54</v>
      </c>
      <c r="S3584" s="548">
        <v>2220</v>
      </c>
      <c r="T3584" s="548"/>
      <c r="U3584" s="99"/>
    </row>
    <row r="3585" spans="1:21" ht="19.5" customHeight="1">
      <c r="A3585" s="545">
        <v>12664</v>
      </c>
      <c r="B3585" s="545" t="s">
        <v>6779</v>
      </c>
      <c r="C3585" s="545" t="s">
        <v>221</v>
      </c>
      <c r="D3585" s="546">
        <v>44596</v>
      </c>
      <c r="E3585" s="171" t="str">
        <f t="shared" si="55"/>
        <v>2022</v>
      </c>
      <c r="F3585" s="547">
        <v>226960</v>
      </c>
      <c r="G3585" s="548">
        <v>0.19</v>
      </c>
      <c r="H3585" s="547">
        <v>190722.69</v>
      </c>
      <c r="I3585" s="545" t="s">
        <v>12663</v>
      </c>
      <c r="J3585" s="545" t="s">
        <v>13297</v>
      </c>
      <c r="K3585" s="545" t="s">
        <v>16951</v>
      </c>
      <c r="L3585" s="545"/>
      <c r="M3585" s="548" t="s">
        <v>13758</v>
      </c>
      <c r="N3585" s="545" t="s">
        <v>13413</v>
      </c>
      <c r="O3585" s="545"/>
      <c r="P3585" s="549">
        <v>12664</v>
      </c>
      <c r="Q3585" s="549">
        <v>1</v>
      </c>
      <c r="R3585" s="549">
        <v>21</v>
      </c>
      <c r="S3585" s="548">
        <v>2257</v>
      </c>
      <c r="T3585" s="548"/>
      <c r="U3585" s="99"/>
    </row>
    <row r="3586" spans="1:21" ht="19.5" customHeight="1">
      <c r="A3586" s="545">
        <v>12665</v>
      </c>
      <c r="B3586" s="545" t="s">
        <v>13732</v>
      </c>
      <c r="C3586" s="545" t="s">
        <v>216</v>
      </c>
      <c r="D3586" s="546">
        <v>45708</v>
      </c>
      <c r="E3586" s="171" t="str">
        <f t="shared" si="55"/>
        <v>2025</v>
      </c>
      <c r="F3586" s="547">
        <v>636333.71</v>
      </c>
      <c r="G3586" s="548">
        <v>0.19</v>
      </c>
      <c r="H3586" s="547">
        <v>534734.21</v>
      </c>
      <c r="I3586" s="545" t="s">
        <v>12686</v>
      </c>
      <c r="J3586" s="545" t="s">
        <v>13307</v>
      </c>
      <c r="K3586" s="545" t="s">
        <v>16952</v>
      </c>
      <c r="L3586" s="545"/>
      <c r="M3586" s="548" t="s">
        <v>13758</v>
      </c>
      <c r="N3586" s="545" t="s">
        <v>22199</v>
      </c>
      <c r="O3586" s="545" t="s">
        <v>16953</v>
      </c>
      <c r="P3586" s="549">
        <v>12665</v>
      </c>
      <c r="Q3586" s="549">
        <v>1</v>
      </c>
      <c r="R3586" s="549">
        <v>131</v>
      </c>
      <c r="S3586" s="548">
        <v>2228</v>
      </c>
      <c r="T3586" s="548">
        <v>1719</v>
      </c>
      <c r="U3586" s="99"/>
    </row>
    <row r="3587" spans="1:21" ht="19.5" customHeight="1">
      <c r="A3587" s="545">
        <v>12666</v>
      </c>
      <c r="B3587" s="545" t="s">
        <v>13733</v>
      </c>
      <c r="C3587" s="545" t="s">
        <v>216</v>
      </c>
      <c r="D3587" s="546">
        <v>45708</v>
      </c>
      <c r="E3587" s="171" t="str">
        <f t="shared" si="55"/>
        <v>2025</v>
      </c>
      <c r="F3587" s="547">
        <v>2686743.66</v>
      </c>
      <c r="G3587" s="548">
        <v>0.19</v>
      </c>
      <c r="H3587" s="547">
        <v>2257767.7799999998</v>
      </c>
      <c r="I3587" s="545" t="s">
        <v>12686</v>
      </c>
      <c r="J3587" s="545" t="s">
        <v>13307</v>
      </c>
      <c r="K3587" s="545" t="s">
        <v>16954</v>
      </c>
      <c r="L3587" s="545"/>
      <c r="M3587" s="548" t="s">
        <v>13758</v>
      </c>
      <c r="N3587" s="545" t="s">
        <v>22199</v>
      </c>
      <c r="O3587" s="545" t="s">
        <v>16955</v>
      </c>
      <c r="P3587" s="549">
        <v>12666</v>
      </c>
      <c r="Q3587" s="549">
        <v>1</v>
      </c>
      <c r="R3587" s="549">
        <v>131</v>
      </c>
      <c r="S3587" s="548">
        <v>2228</v>
      </c>
      <c r="T3587" s="548">
        <v>1719</v>
      </c>
      <c r="U3587" s="99"/>
    </row>
    <row r="3588" spans="1:21" ht="19.5" customHeight="1">
      <c r="A3588" s="545">
        <v>12668</v>
      </c>
      <c r="B3588" s="545" t="s">
        <v>13734</v>
      </c>
      <c r="C3588" s="545" t="s">
        <v>216</v>
      </c>
      <c r="D3588" s="546">
        <v>45708</v>
      </c>
      <c r="E3588" s="171" t="str">
        <f t="shared" ref="E3588:E3651" si="56">TEXT(D3588,"YYYY")</f>
        <v>2025</v>
      </c>
      <c r="F3588" s="547">
        <v>917564.27</v>
      </c>
      <c r="G3588" s="548">
        <v>0.19</v>
      </c>
      <c r="H3588" s="547">
        <v>771062.41</v>
      </c>
      <c r="I3588" s="545" t="s">
        <v>12686</v>
      </c>
      <c r="J3588" s="545" t="s">
        <v>13307</v>
      </c>
      <c r="K3588" s="545" t="s">
        <v>16956</v>
      </c>
      <c r="L3588" s="545"/>
      <c r="M3588" s="548" t="s">
        <v>13758</v>
      </c>
      <c r="N3588" s="545" t="s">
        <v>22199</v>
      </c>
      <c r="O3588" s="545" t="s">
        <v>16957</v>
      </c>
      <c r="P3588" s="549">
        <v>12668</v>
      </c>
      <c r="Q3588" s="549">
        <v>1</v>
      </c>
      <c r="R3588" s="549">
        <v>131</v>
      </c>
      <c r="S3588" s="548">
        <v>2228</v>
      </c>
      <c r="T3588" s="548">
        <v>1719</v>
      </c>
      <c r="U3588" s="99"/>
    </row>
    <row r="3589" spans="1:21" ht="19.5" customHeight="1">
      <c r="A3589" s="545">
        <v>12669</v>
      </c>
      <c r="B3589" s="545" t="s">
        <v>6776</v>
      </c>
      <c r="C3589" s="545" t="s">
        <v>216</v>
      </c>
      <c r="D3589" s="546">
        <v>44085</v>
      </c>
      <c r="E3589" s="171" t="str">
        <f t="shared" si="56"/>
        <v>2020</v>
      </c>
      <c r="F3589" s="547">
        <v>171258.85</v>
      </c>
      <c r="G3589" s="548">
        <v>0.19</v>
      </c>
      <c r="H3589" s="547">
        <v>143915</v>
      </c>
      <c r="I3589" s="545" t="s">
        <v>12715</v>
      </c>
      <c r="J3589" s="545" t="s">
        <v>13301</v>
      </c>
      <c r="K3589" s="545" t="s">
        <v>16958</v>
      </c>
      <c r="L3589" s="545"/>
      <c r="M3589" s="548" t="s">
        <v>13758</v>
      </c>
      <c r="N3589" s="545" t="s">
        <v>13413</v>
      </c>
      <c r="O3589" s="545" t="s">
        <v>16959</v>
      </c>
      <c r="P3589" s="549">
        <v>12669</v>
      </c>
      <c r="Q3589" s="549">
        <v>1</v>
      </c>
      <c r="R3589" s="549">
        <v>129</v>
      </c>
      <c r="S3589" s="548">
        <v>2221</v>
      </c>
      <c r="T3589" s="548"/>
      <c r="U3589" s="99"/>
    </row>
    <row r="3590" spans="1:21" ht="19.5" customHeight="1">
      <c r="A3590" s="545">
        <v>12670</v>
      </c>
      <c r="B3590" s="545" t="s">
        <v>6775</v>
      </c>
      <c r="C3590" s="545" t="s">
        <v>216</v>
      </c>
      <c r="D3590" s="546">
        <v>44085</v>
      </c>
      <c r="E3590" s="171" t="str">
        <f t="shared" si="56"/>
        <v>2020</v>
      </c>
      <c r="F3590" s="547">
        <v>313922</v>
      </c>
      <c r="G3590" s="548">
        <v>0.19</v>
      </c>
      <c r="H3590" s="547">
        <v>263800</v>
      </c>
      <c r="I3590" s="545" t="s">
        <v>12717</v>
      </c>
      <c r="J3590" s="545" t="s">
        <v>13301</v>
      </c>
      <c r="K3590" s="545" t="s">
        <v>16960</v>
      </c>
      <c r="L3590" s="545"/>
      <c r="M3590" s="548" t="s">
        <v>13758</v>
      </c>
      <c r="N3590" s="545" t="s">
        <v>13413</v>
      </c>
      <c r="O3590" s="545"/>
      <c r="P3590" s="549">
        <v>12670</v>
      </c>
      <c r="Q3590" s="549">
        <v>1</v>
      </c>
      <c r="R3590" s="549">
        <v>19</v>
      </c>
      <c r="S3590" s="548">
        <v>2221</v>
      </c>
      <c r="T3590" s="548"/>
      <c r="U3590" s="99"/>
    </row>
    <row r="3591" spans="1:21" ht="19.5" customHeight="1">
      <c r="A3591" s="545">
        <v>12671</v>
      </c>
      <c r="B3591" s="545" t="s">
        <v>6766</v>
      </c>
      <c r="C3591" s="545" t="s">
        <v>216</v>
      </c>
      <c r="D3591" s="546">
        <v>44088</v>
      </c>
      <c r="E3591" s="171" t="str">
        <f t="shared" si="56"/>
        <v>2020</v>
      </c>
      <c r="F3591" s="547">
        <v>593601</v>
      </c>
      <c r="G3591" s="548">
        <v>0.19</v>
      </c>
      <c r="H3591" s="547">
        <v>498824.37</v>
      </c>
      <c r="I3591" s="545" t="s">
        <v>12717</v>
      </c>
      <c r="J3591" s="545" t="s">
        <v>13301</v>
      </c>
      <c r="K3591" s="545" t="s">
        <v>16961</v>
      </c>
      <c r="L3591" s="545"/>
      <c r="M3591" s="548" t="s">
        <v>13758</v>
      </c>
      <c r="N3591" s="545" t="s">
        <v>13413</v>
      </c>
      <c r="O3591" s="545"/>
      <c r="P3591" s="549">
        <v>12671</v>
      </c>
      <c r="Q3591" s="549">
        <v>1</v>
      </c>
      <c r="R3591" s="549">
        <v>19</v>
      </c>
      <c r="S3591" s="548">
        <v>2221</v>
      </c>
      <c r="T3591" s="548"/>
      <c r="U3591" s="99"/>
    </row>
    <row r="3592" spans="1:21" ht="19.5" customHeight="1">
      <c r="A3592" s="545">
        <v>12672</v>
      </c>
      <c r="B3592" s="545" t="s">
        <v>6774</v>
      </c>
      <c r="C3592" s="545" t="s">
        <v>209</v>
      </c>
      <c r="D3592" s="546">
        <v>44085</v>
      </c>
      <c r="E3592" s="171" t="str">
        <f t="shared" si="56"/>
        <v>2020</v>
      </c>
      <c r="F3592" s="547">
        <v>423718</v>
      </c>
      <c r="G3592" s="548">
        <v>0.19</v>
      </c>
      <c r="H3592" s="547">
        <v>356065.55</v>
      </c>
      <c r="I3592" s="545" t="s">
        <v>12757</v>
      </c>
      <c r="J3592" s="545" t="s">
        <v>13320</v>
      </c>
      <c r="K3592" s="545" t="s">
        <v>16962</v>
      </c>
      <c r="L3592" s="545"/>
      <c r="M3592" s="548" t="s">
        <v>13758</v>
      </c>
      <c r="N3592" s="545" t="s">
        <v>13413</v>
      </c>
      <c r="O3592" s="545"/>
      <c r="P3592" s="549">
        <v>12672</v>
      </c>
      <c r="Q3592" s="549">
        <v>1</v>
      </c>
      <c r="R3592" s="549">
        <v>154</v>
      </c>
      <c r="S3592" s="548">
        <v>2220</v>
      </c>
      <c r="T3592" s="548"/>
      <c r="U3592" s="99"/>
    </row>
    <row r="3593" spans="1:21" ht="19.5" customHeight="1">
      <c r="A3593" s="545">
        <v>12673</v>
      </c>
      <c r="B3593" s="545" t="s">
        <v>6773</v>
      </c>
      <c r="C3593" s="545" t="s">
        <v>221</v>
      </c>
      <c r="D3593" s="546">
        <v>44085</v>
      </c>
      <c r="E3593" s="171" t="str">
        <f t="shared" si="56"/>
        <v>2020</v>
      </c>
      <c r="F3593" s="547">
        <v>113630.99</v>
      </c>
      <c r="G3593" s="548">
        <v>0.19</v>
      </c>
      <c r="H3593" s="547">
        <v>95488.23</v>
      </c>
      <c r="I3593" s="545" t="s">
        <v>12645</v>
      </c>
      <c r="J3593" s="545" t="s">
        <v>13320</v>
      </c>
      <c r="K3593" s="545" t="s">
        <v>6773</v>
      </c>
      <c r="L3593" s="545"/>
      <c r="M3593" s="548" t="s">
        <v>13843</v>
      </c>
      <c r="N3593" s="545" t="s">
        <v>13413</v>
      </c>
      <c r="O3593" s="545"/>
      <c r="P3593" s="549">
        <v>12673</v>
      </c>
      <c r="Q3593" s="549">
        <v>5</v>
      </c>
      <c r="R3593" s="549">
        <v>12</v>
      </c>
      <c r="S3593" s="548">
        <v>2220</v>
      </c>
      <c r="T3593" s="548"/>
      <c r="U3593" s="99"/>
    </row>
    <row r="3594" spans="1:21" ht="19.5" customHeight="1">
      <c r="A3594" s="545">
        <v>12674</v>
      </c>
      <c r="B3594" s="545" t="s">
        <v>6772</v>
      </c>
      <c r="C3594" s="545" t="s">
        <v>206</v>
      </c>
      <c r="D3594" s="546">
        <v>44085</v>
      </c>
      <c r="E3594" s="171" t="str">
        <f t="shared" si="56"/>
        <v>2020</v>
      </c>
      <c r="F3594" s="547">
        <v>800</v>
      </c>
      <c r="G3594" s="548">
        <v>0.19</v>
      </c>
      <c r="H3594" s="547">
        <v>672.27</v>
      </c>
      <c r="I3594" s="545" t="s">
        <v>12766</v>
      </c>
      <c r="J3594" s="545" t="s">
        <v>13320</v>
      </c>
      <c r="K3594" s="545"/>
      <c r="L3594" s="545"/>
      <c r="M3594" s="548" t="s">
        <v>13843</v>
      </c>
      <c r="N3594" s="545" t="s">
        <v>13413</v>
      </c>
      <c r="O3594" s="545"/>
      <c r="P3594" s="549">
        <v>12674</v>
      </c>
      <c r="Q3594" s="549">
        <v>5</v>
      </c>
      <c r="R3594" s="549">
        <v>172</v>
      </c>
      <c r="S3594" s="548">
        <v>2220</v>
      </c>
      <c r="T3594" s="548"/>
      <c r="U3594" s="99"/>
    </row>
    <row r="3595" spans="1:21" ht="19.5" customHeight="1">
      <c r="A3595" s="545">
        <v>12675</v>
      </c>
      <c r="B3595" s="545" t="s">
        <v>6771</v>
      </c>
      <c r="C3595" s="545" t="s">
        <v>216</v>
      </c>
      <c r="D3595" s="546">
        <v>44085</v>
      </c>
      <c r="E3595" s="171" t="str">
        <f t="shared" si="56"/>
        <v>2020</v>
      </c>
      <c r="F3595" s="547">
        <v>35129</v>
      </c>
      <c r="G3595" s="548">
        <v>0.19</v>
      </c>
      <c r="H3595" s="547">
        <v>29520.17</v>
      </c>
      <c r="I3595" s="545" t="s">
        <v>12645</v>
      </c>
      <c r="J3595" s="545" t="s">
        <v>13320</v>
      </c>
      <c r="K3595" s="545"/>
      <c r="L3595" s="545"/>
      <c r="M3595" s="548" t="s">
        <v>13758</v>
      </c>
      <c r="N3595" s="545" t="s">
        <v>13413</v>
      </c>
      <c r="O3595" s="545"/>
      <c r="P3595" s="549">
        <v>12675</v>
      </c>
      <c r="Q3595" s="549">
        <v>1</v>
      </c>
      <c r="R3595" s="549">
        <v>12</v>
      </c>
      <c r="S3595" s="548">
        <v>2220</v>
      </c>
      <c r="T3595" s="548"/>
      <c r="U3595" s="99"/>
    </row>
    <row r="3596" spans="1:21" ht="19.5" customHeight="1">
      <c r="A3596" s="545">
        <v>12676</v>
      </c>
      <c r="B3596" s="545" t="s">
        <v>6770</v>
      </c>
      <c r="C3596" s="545" t="s">
        <v>216</v>
      </c>
      <c r="D3596" s="546">
        <v>44085</v>
      </c>
      <c r="E3596" s="171" t="str">
        <f t="shared" si="56"/>
        <v>2020</v>
      </c>
      <c r="F3596" s="547">
        <v>469336</v>
      </c>
      <c r="G3596" s="548">
        <v>0.19</v>
      </c>
      <c r="H3596" s="547">
        <v>394400</v>
      </c>
      <c r="I3596" s="545" t="s">
        <v>12645</v>
      </c>
      <c r="J3596" s="545" t="s">
        <v>13320</v>
      </c>
      <c r="K3596" s="545"/>
      <c r="L3596" s="545"/>
      <c r="M3596" s="548" t="s">
        <v>13758</v>
      </c>
      <c r="N3596" s="545" t="s">
        <v>13413</v>
      </c>
      <c r="O3596" s="545"/>
      <c r="P3596" s="549">
        <v>12676</v>
      </c>
      <c r="Q3596" s="549">
        <v>1</v>
      </c>
      <c r="R3596" s="549">
        <v>12</v>
      </c>
      <c r="S3596" s="548">
        <v>2220</v>
      </c>
      <c r="T3596" s="548"/>
      <c r="U3596" s="99"/>
    </row>
    <row r="3597" spans="1:21" ht="19.5" customHeight="1">
      <c r="A3597" s="545">
        <v>12677</v>
      </c>
      <c r="B3597" s="545" t="s">
        <v>6769</v>
      </c>
      <c r="C3597" s="545" t="s">
        <v>216</v>
      </c>
      <c r="D3597" s="546">
        <v>44085</v>
      </c>
      <c r="E3597" s="171" t="str">
        <f t="shared" si="56"/>
        <v>2020</v>
      </c>
      <c r="F3597" s="547">
        <v>46008.01</v>
      </c>
      <c r="G3597" s="548">
        <v>0.19</v>
      </c>
      <c r="H3597" s="547">
        <v>38662.19</v>
      </c>
      <c r="I3597" s="545" t="s">
        <v>12645</v>
      </c>
      <c r="J3597" s="545" t="s">
        <v>13320</v>
      </c>
      <c r="K3597" s="545"/>
      <c r="L3597" s="545"/>
      <c r="M3597" s="548" t="s">
        <v>13758</v>
      </c>
      <c r="N3597" s="545" t="s">
        <v>13413</v>
      </c>
      <c r="O3597" s="545"/>
      <c r="P3597" s="549">
        <v>12677</v>
      </c>
      <c r="Q3597" s="549">
        <v>1</v>
      </c>
      <c r="R3597" s="549">
        <v>12</v>
      </c>
      <c r="S3597" s="548">
        <v>2220</v>
      </c>
      <c r="T3597" s="548"/>
      <c r="U3597" s="99"/>
    </row>
    <row r="3598" spans="1:21" ht="19.5" customHeight="1">
      <c r="A3598" s="545">
        <v>12678</v>
      </c>
      <c r="B3598" s="545" t="s">
        <v>6768</v>
      </c>
      <c r="C3598" s="545" t="s">
        <v>216</v>
      </c>
      <c r="D3598" s="546">
        <v>44085</v>
      </c>
      <c r="E3598" s="171" t="str">
        <f t="shared" si="56"/>
        <v>2020</v>
      </c>
      <c r="F3598" s="547">
        <v>875543</v>
      </c>
      <c r="G3598" s="548">
        <v>0.19</v>
      </c>
      <c r="H3598" s="547">
        <v>735750.42</v>
      </c>
      <c r="I3598" s="545" t="s">
        <v>12984</v>
      </c>
      <c r="J3598" s="545"/>
      <c r="K3598" s="545"/>
      <c r="L3598" s="545"/>
      <c r="M3598" s="548" t="s">
        <v>13758</v>
      </c>
      <c r="N3598" s="545" t="s">
        <v>13413</v>
      </c>
      <c r="O3598" s="545"/>
      <c r="P3598" s="549">
        <v>12678</v>
      </c>
      <c r="Q3598" s="549">
        <v>1</v>
      </c>
      <c r="R3598" s="549">
        <v>57</v>
      </c>
      <c r="S3598" s="548"/>
      <c r="T3598" s="548"/>
      <c r="U3598" s="99"/>
    </row>
    <row r="3599" spans="1:21" ht="19.5" customHeight="1">
      <c r="A3599" s="545">
        <v>12679</v>
      </c>
      <c r="B3599" s="545" t="s">
        <v>6759</v>
      </c>
      <c r="C3599" s="545" t="s">
        <v>216</v>
      </c>
      <c r="D3599" s="546">
        <v>44095</v>
      </c>
      <c r="E3599" s="171" t="str">
        <f t="shared" si="56"/>
        <v>2020</v>
      </c>
      <c r="F3599" s="547">
        <v>438634</v>
      </c>
      <c r="G3599" s="548">
        <v>0.19</v>
      </c>
      <c r="H3599" s="547">
        <v>368600</v>
      </c>
      <c r="I3599" s="545" t="s">
        <v>12984</v>
      </c>
      <c r="J3599" s="545" t="s">
        <v>13320</v>
      </c>
      <c r="K3599" s="545" t="s">
        <v>16963</v>
      </c>
      <c r="L3599" s="545"/>
      <c r="M3599" s="548" t="s">
        <v>13758</v>
      </c>
      <c r="N3599" s="545" t="s">
        <v>13413</v>
      </c>
      <c r="O3599" s="545"/>
      <c r="P3599" s="549">
        <v>12679</v>
      </c>
      <c r="Q3599" s="549">
        <v>1</v>
      </c>
      <c r="R3599" s="549">
        <v>57</v>
      </c>
      <c r="S3599" s="548">
        <v>2220</v>
      </c>
      <c r="T3599" s="548"/>
      <c r="U3599" s="99"/>
    </row>
    <row r="3600" spans="1:21" ht="19.5" customHeight="1">
      <c r="A3600" s="545">
        <v>12680</v>
      </c>
      <c r="B3600" s="545" t="s">
        <v>6767</v>
      </c>
      <c r="C3600" s="545" t="s">
        <v>216</v>
      </c>
      <c r="D3600" s="546">
        <v>44085</v>
      </c>
      <c r="E3600" s="171" t="str">
        <f t="shared" si="56"/>
        <v>2020</v>
      </c>
      <c r="F3600" s="547">
        <v>325974</v>
      </c>
      <c r="G3600" s="548">
        <v>0.19</v>
      </c>
      <c r="H3600" s="547">
        <v>273927.73</v>
      </c>
      <c r="I3600" s="545" t="s">
        <v>12984</v>
      </c>
      <c r="J3600" s="545" t="s">
        <v>13320</v>
      </c>
      <c r="K3600" s="545"/>
      <c r="L3600" s="545"/>
      <c r="M3600" s="548" t="s">
        <v>13758</v>
      </c>
      <c r="N3600" s="545" t="s">
        <v>13413</v>
      </c>
      <c r="O3600" s="545"/>
      <c r="P3600" s="549">
        <v>12680</v>
      </c>
      <c r="Q3600" s="549">
        <v>1</v>
      </c>
      <c r="R3600" s="549">
        <v>57</v>
      </c>
      <c r="S3600" s="548">
        <v>2220</v>
      </c>
      <c r="T3600" s="548"/>
      <c r="U3600" s="99"/>
    </row>
    <row r="3601" spans="1:21" ht="19.5" customHeight="1">
      <c r="A3601" s="545">
        <v>12681</v>
      </c>
      <c r="B3601" s="545" t="s">
        <v>6758</v>
      </c>
      <c r="C3601" s="545" t="s">
        <v>216</v>
      </c>
      <c r="D3601" s="546">
        <v>44095</v>
      </c>
      <c r="E3601" s="171" t="str">
        <f t="shared" si="56"/>
        <v>2020</v>
      </c>
      <c r="F3601" s="547">
        <v>213546</v>
      </c>
      <c r="G3601" s="548">
        <v>0.19</v>
      </c>
      <c r="H3601" s="547">
        <v>179450.42</v>
      </c>
      <c r="I3601" s="545" t="s">
        <v>12984</v>
      </c>
      <c r="J3601" s="545" t="s">
        <v>13320</v>
      </c>
      <c r="K3601" s="545"/>
      <c r="L3601" s="545"/>
      <c r="M3601" s="548" t="s">
        <v>13758</v>
      </c>
      <c r="N3601" s="545" t="s">
        <v>13413</v>
      </c>
      <c r="O3601" s="545"/>
      <c r="P3601" s="549">
        <v>12681</v>
      </c>
      <c r="Q3601" s="549">
        <v>1</v>
      </c>
      <c r="R3601" s="549">
        <v>57</v>
      </c>
      <c r="S3601" s="548">
        <v>2220</v>
      </c>
      <c r="T3601" s="548"/>
      <c r="U3601" s="99"/>
    </row>
    <row r="3602" spans="1:21" ht="19.5" customHeight="1">
      <c r="A3602" s="545">
        <v>12682</v>
      </c>
      <c r="B3602" s="545" t="s">
        <v>6858</v>
      </c>
      <c r="C3602" s="545" t="s">
        <v>209</v>
      </c>
      <c r="D3602" s="546">
        <v>43853</v>
      </c>
      <c r="E3602" s="171" t="str">
        <f t="shared" si="56"/>
        <v>2020</v>
      </c>
      <c r="F3602" s="547">
        <v>4959</v>
      </c>
      <c r="G3602" s="548">
        <v>0.19</v>
      </c>
      <c r="H3602" s="547">
        <v>4167.2299999999996</v>
      </c>
      <c r="I3602" s="545" t="s">
        <v>12757</v>
      </c>
      <c r="J3602" s="545"/>
      <c r="K3602" s="545"/>
      <c r="L3602" s="545"/>
      <c r="M3602" s="548" t="s">
        <v>13758</v>
      </c>
      <c r="N3602" s="545" t="s">
        <v>13413</v>
      </c>
      <c r="O3602" s="545"/>
      <c r="P3602" s="549">
        <v>12682</v>
      </c>
      <c r="Q3602" s="549">
        <v>1</v>
      </c>
      <c r="R3602" s="549">
        <v>154</v>
      </c>
      <c r="S3602" s="548"/>
      <c r="T3602" s="548"/>
      <c r="U3602" s="99"/>
    </row>
    <row r="3603" spans="1:21" ht="19.5" customHeight="1">
      <c r="A3603" s="545">
        <v>12683</v>
      </c>
      <c r="B3603" s="545" t="s">
        <v>6765</v>
      </c>
      <c r="C3603" s="545" t="s">
        <v>216</v>
      </c>
      <c r="D3603" s="546">
        <v>44088</v>
      </c>
      <c r="E3603" s="171" t="str">
        <f t="shared" si="56"/>
        <v>2020</v>
      </c>
      <c r="F3603" s="547">
        <v>13482</v>
      </c>
      <c r="G3603" s="548">
        <v>0.19</v>
      </c>
      <c r="H3603" s="547">
        <v>11329.41</v>
      </c>
      <c r="I3603" s="545" t="s">
        <v>12680</v>
      </c>
      <c r="J3603" s="545" t="s">
        <v>13320</v>
      </c>
      <c r="K3603" s="545"/>
      <c r="L3603" s="545"/>
      <c r="M3603" s="548" t="s">
        <v>13758</v>
      </c>
      <c r="N3603" s="545" t="s">
        <v>13413</v>
      </c>
      <c r="O3603" s="545"/>
      <c r="P3603" s="549">
        <v>12683</v>
      </c>
      <c r="Q3603" s="549">
        <v>1</v>
      </c>
      <c r="R3603" s="549">
        <v>20</v>
      </c>
      <c r="S3603" s="548">
        <v>2220</v>
      </c>
      <c r="T3603" s="548"/>
      <c r="U3603" s="99"/>
    </row>
    <row r="3604" spans="1:21" ht="19.5" customHeight="1">
      <c r="A3604" s="545">
        <v>12684</v>
      </c>
      <c r="B3604" s="545" t="s">
        <v>6764</v>
      </c>
      <c r="C3604" s="545" t="s">
        <v>206</v>
      </c>
      <c r="D3604" s="546">
        <v>44089</v>
      </c>
      <c r="E3604" s="171" t="str">
        <f t="shared" si="56"/>
        <v>2020</v>
      </c>
      <c r="F3604" s="547">
        <v>1152</v>
      </c>
      <c r="G3604" s="548">
        <v>0</v>
      </c>
      <c r="H3604" s="547">
        <v>1152</v>
      </c>
      <c r="I3604" s="545" t="s">
        <v>12972</v>
      </c>
      <c r="J3604" s="545" t="s">
        <v>13320</v>
      </c>
      <c r="K3604" s="545"/>
      <c r="L3604" s="545"/>
      <c r="M3604" s="548" t="s">
        <v>13843</v>
      </c>
      <c r="N3604" s="545" t="s">
        <v>13413</v>
      </c>
      <c r="O3604" s="545"/>
      <c r="P3604" s="549">
        <v>12684</v>
      </c>
      <c r="Q3604" s="549">
        <v>5</v>
      </c>
      <c r="R3604" s="549">
        <v>43</v>
      </c>
      <c r="S3604" s="548">
        <v>2220</v>
      </c>
      <c r="T3604" s="548"/>
      <c r="U3604" s="99"/>
    </row>
    <row r="3605" spans="1:21" ht="19.5" customHeight="1">
      <c r="A3605" s="545">
        <v>12685</v>
      </c>
      <c r="B3605" s="545" t="s">
        <v>6763</v>
      </c>
      <c r="C3605" s="545" t="s">
        <v>216</v>
      </c>
      <c r="D3605" s="546">
        <v>44090</v>
      </c>
      <c r="E3605" s="171" t="str">
        <f t="shared" si="56"/>
        <v>2020</v>
      </c>
      <c r="F3605" s="547">
        <v>544999.77</v>
      </c>
      <c r="G3605" s="548">
        <v>0.19</v>
      </c>
      <c r="H3605" s="547">
        <v>457983</v>
      </c>
      <c r="I3605" s="545" t="s">
        <v>12715</v>
      </c>
      <c r="J3605" s="545" t="s">
        <v>13301</v>
      </c>
      <c r="K3605" s="545" t="s">
        <v>16964</v>
      </c>
      <c r="L3605" s="545"/>
      <c r="M3605" s="548" t="s">
        <v>13758</v>
      </c>
      <c r="N3605" s="545" t="s">
        <v>13413</v>
      </c>
      <c r="O3605" s="545"/>
      <c r="P3605" s="549">
        <v>12685</v>
      </c>
      <c r="Q3605" s="549">
        <v>1</v>
      </c>
      <c r="R3605" s="549">
        <v>129</v>
      </c>
      <c r="S3605" s="548">
        <v>2221</v>
      </c>
      <c r="T3605" s="548"/>
      <c r="U3605" s="99"/>
    </row>
    <row r="3606" spans="1:21" ht="19.5" customHeight="1">
      <c r="A3606" s="545">
        <v>12686</v>
      </c>
      <c r="B3606" s="545" t="s">
        <v>6762</v>
      </c>
      <c r="C3606" s="545" t="s">
        <v>216</v>
      </c>
      <c r="D3606" s="546">
        <v>44090</v>
      </c>
      <c r="E3606" s="171" t="str">
        <f t="shared" si="56"/>
        <v>2020</v>
      </c>
      <c r="F3606" s="547">
        <v>357999.6</v>
      </c>
      <c r="G3606" s="548">
        <v>0.19</v>
      </c>
      <c r="H3606" s="547">
        <v>300840</v>
      </c>
      <c r="I3606" s="545" t="s">
        <v>12715</v>
      </c>
      <c r="J3606" s="545" t="s">
        <v>13301</v>
      </c>
      <c r="K3606" s="545" t="s">
        <v>16965</v>
      </c>
      <c r="L3606" s="545"/>
      <c r="M3606" s="548" t="s">
        <v>13758</v>
      </c>
      <c r="N3606" s="545" t="s">
        <v>13413</v>
      </c>
      <c r="O3606" s="545"/>
      <c r="P3606" s="549">
        <v>12686</v>
      </c>
      <c r="Q3606" s="549">
        <v>1</v>
      </c>
      <c r="R3606" s="549">
        <v>129</v>
      </c>
      <c r="S3606" s="548">
        <v>2221</v>
      </c>
      <c r="T3606" s="548"/>
      <c r="U3606" s="99"/>
    </row>
    <row r="3607" spans="1:21" ht="19.5" customHeight="1">
      <c r="A3607" s="545">
        <v>12687</v>
      </c>
      <c r="B3607" s="545" t="s">
        <v>6761</v>
      </c>
      <c r="C3607" s="545" t="s">
        <v>216</v>
      </c>
      <c r="D3607" s="546">
        <v>44588</v>
      </c>
      <c r="E3607" s="171" t="str">
        <f t="shared" si="56"/>
        <v>2022</v>
      </c>
      <c r="F3607" s="547">
        <v>1802405</v>
      </c>
      <c r="G3607" s="548">
        <v>0.19</v>
      </c>
      <c r="H3607" s="547">
        <v>1514626.05</v>
      </c>
      <c r="I3607" s="545" t="s">
        <v>12694</v>
      </c>
      <c r="J3607" s="545" t="s">
        <v>13297</v>
      </c>
      <c r="K3607" s="545" t="s">
        <v>16966</v>
      </c>
      <c r="L3607" s="545"/>
      <c r="M3607" s="548" t="s">
        <v>13868</v>
      </c>
      <c r="N3607" s="545" t="s">
        <v>13413</v>
      </c>
      <c r="O3607" s="545"/>
      <c r="P3607" s="549">
        <v>12687</v>
      </c>
      <c r="Q3607" s="549">
        <v>2</v>
      </c>
      <c r="R3607" s="549">
        <v>104</v>
      </c>
      <c r="S3607" s="548">
        <v>2257</v>
      </c>
      <c r="T3607" s="548"/>
      <c r="U3607" s="99"/>
    </row>
    <row r="3608" spans="1:21" ht="19.5" customHeight="1">
      <c r="A3608" s="545">
        <v>12688</v>
      </c>
      <c r="B3608" s="545" t="s">
        <v>6760</v>
      </c>
      <c r="C3608" s="545" t="s">
        <v>216</v>
      </c>
      <c r="D3608" s="546">
        <v>44092</v>
      </c>
      <c r="E3608" s="171" t="str">
        <f t="shared" si="56"/>
        <v>2020</v>
      </c>
      <c r="F3608" s="547">
        <v>1168141</v>
      </c>
      <c r="G3608" s="548">
        <v>0.19</v>
      </c>
      <c r="H3608" s="547">
        <v>981631.09</v>
      </c>
      <c r="I3608" s="545" t="s">
        <v>12758</v>
      </c>
      <c r="J3608" s="545" t="s">
        <v>13298</v>
      </c>
      <c r="K3608" s="545" t="s">
        <v>16967</v>
      </c>
      <c r="L3608" s="545"/>
      <c r="M3608" s="548" t="s">
        <v>13758</v>
      </c>
      <c r="N3608" s="545" t="s">
        <v>13413</v>
      </c>
      <c r="O3608" s="545"/>
      <c r="P3608" s="549">
        <v>12688</v>
      </c>
      <c r="Q3608" s="549">
        <v>1</v>
      </c>
      <c r="R3608" s="549">
        <v>164</v>
      </c>
      <c r="S3608" s="548">
        <v>1012</v>
      </c>
      <c r="T3608" s="548"/>
      <c r="U3608" s="99"/>
    </row>
    <row r="3609" spans="1:21" ht="19.5" customHeight="1">
      <c r="A3609" s="545">
        <v>12689</v>
      </c>
      <c r="B3609" s="545" t="s">
        <v>6435</v>
      </c>
      <c r="C3609" s="545" t="s">
        <v>209</v>
      </c>
      <c r="D3609" s="546">
        <v>44146</v>
      </c>
      <c r="E3609" s="171" t="str">
        <f t="shared" si="56"/>
        <v>2020</v>
      </c>
      <c r="F3609" s="547">
        <v>30208</v>
      </c>
      <c r="G3609" s="548">
        <v>0.19</v>
      </c>
      <c r="H3609" s="547">
        <v>25384.87</v>
      </c>
      <c r="I3609" s="545" t="s">
        <v>12644</v>
      </c>
      <c r="J3609" s="545" t="s">
        <v>13301</v>
      </c>
      <c r="K3609" s="545" t="s">
        <v>6435</v>
      </c>
      <c r="L3609" s="545"/>
      <c r="M3609" s="548" t="s">
        <v>13758</v>
      </c>
      <c r="N3609" s="545" t="s">
        <v>13413</v>
      </c>
      <c r="O3609" s="545"/>
      <c r="P3609" s="549">
        <v>12689</v>
      </c>
      <c r="Q3609" s="549">
        <v>1</v>
      </c>
      <c r="R3609" s="549">
        <v>62</v>
      </c>
      <c r="S3609" s="548">
        <v>2221</v>
      </c>
      <c r="T3609" s="548"/>
      <c r="U3609" s="99"/>
    </row>
    <row r="3610" spans="1:21" ht="19.5" customHeight="1">
      <c r="A3610" s="545">
        <v>12690</v>
      </c>
      <c r="B3610" s="545" t="s">
        <v>6757</v>
      </c>
      <c r="C3610" s="545" t="s">
        <v>4479</v>
      </c>
      <c r="D3610" s="546">
        <v>44097</v>
      </c>
      <c r="E3610" s="171" t="str">
        <f t="shared" si="56"/>
        <v>2020</v>
      </c>
      <c r="F3610" s="547">
        <v>140420</v>
      </c>
      <c r="G3610" s="548">
        <v>0.19</v>
      </c>
      <c r="H3610" s="547">
        <v>118000</v>
      </c>
      <c r="I3610" s="545" t="s">
        <v>12637</v>
      </c>
      <c r="J3610" s="545" t="s">
        <v>13296</v>
      </c>
      <c r="K3610" s="545" t="s">
        <v>16968</v>
      </c>
      <c r="L3610" s="545" t="s">
        <v>16969</v>
      </c>
      <c r="M3610" s="548" t="s">
        <v>13758</v>
      </c>
      <c r="N3610" s="545" t="s">
        <v>13413</v>
      </c>
      <c r="O3610" s="545"/>
      <c r="P3610" s="549">
        <v>12690</v>
      </c>
      <c r="Q3610" s="549">
        <v>1</v>
      </c>
      <c r="R3610" s="549">
        <v>13</v>
      </c>
      <c r="S3610" s="548">
        <v>2218</v>
      </c>
      <c r="T3610" s="548"/>
      <c r="U3610" s="99"/>
    </row>
    <row r="3611" spans="1:21" ht="19.5" customHeight="1">
      <c r="A3611" s="545">
        <v>12691</v>
      </c>
      <c r="B3611" s="545" t="s">
        <v>6756</v>
      </c>
      <c r="C3611" s="545" t="s">
        <v>4504</v>
      </c>
      <c r="D3611" s="546">
        <v>44467</v>
      </c>
      <c r="E3611" s="171" t="str">
        <f t="shared" si="56"/>
        <v>2021</v>
      </c>
      <c r="F3611" s="547">
        <v>16095</v>
      </c>
      <c r="G3611" s="548">
        <v>0.19</v>
      </c>
      <c r="H3611" s="547">
        <v>13525.21</v>
      </c>
      <c r="I3611" s="545" t="s">
        <v>12750</v>
      </c>
      <c r="J3611" s="545"/>
      <c r="K3611" s="545" t="s">
        <v>16970</v>
      </c>
      <c r="L3611" s="545" t="s">
        <v>16971</v>
      </c>
      <c r="M3611" s="548" t="s">
        <v>13868</v>
      </c>
      <c r="N3611" s="545" t="s">
        <v>13413</v>
      </c>
      <c r="O3611" s="545"/>
      <c r="P3611" s="549">
        <v>12691</v>
      </c>
      <c r="Q3611" s="549">
        <v>2</v>
      </c>
      <c r="R3611" s="549">
        <v>97</v>
      </c>
      <c r="S3611" s="548"/>
      <c r="T3611" s="548"/>
      <c r="U3611" s="99"/>
    </row>
    <row r="3612" spans="1:21" ht="19.5" customHeight="1">
      <c r="A3612" s="545">
        <v>12692</v>
      </c>
      <c r="B3612" s="545" t="s">
        <v>6663</v>
      </c>
      <c r="C3612" s="545" t="s">
        <v>216</v>
      </c>
      <c r="D3612" s="546">
        <v>44130</v>
      </c>
      <c r="E3612" s="171" t="str">
        <f t="shared" si="56"/>
        <v>2020</v>
      </c>
      <c r="F3612" s="547">
        <v>16090</v>
      </c>
      <c r="G3612" s="548">
        <v>0.19</v>
      </c>
      <c r="H3612" s="547">
        <v>13521.01</v>
      </c>
      <c r="I3612" s="545" t="s">
        <v>12670</v>
      </c>
      <c r="J3612" s="545" t="s">
        <v>13298</v>
      </c>
      <c r="K3612" s="545" t="s">
        <v>16972</v>
      </c>
      <c r="L3612" s="545"/>
      <c r="M3612" s="548" t="s">
        <v>13868</v>
      </c>
      <c r="N3612" s="545" t="s">
        <v>13413</v>
      </c>
      <c r="O3612" s="545"/>
      <c r="P3612" s="549">
        <v>12692</v>
      </c>
      <c r="Q3612" s="549">
        <v>2</v>
      </c>
      <c r="R3612" s="549">
        <v>24</v>
      </c>
      <c r="S3612" s="548">
        <v>1012</v>
      </c>
      <c r="T3612" s="548"/>
      <c r="U3612" s="99"/>
    </row>
    <row r="3613" spans="1:21" ht="19.5" customHeight="1">
      <c r="A3613" s="545">
        <v>12693</v>
      </c>
      <c r="B3613" s="545" t="s">
        <v>6662</v>
      </c>
      <c r="C3613" s="545" t="s">
        <v>216</v>
      </c>
      <c r="D3613" s="546">
        <v>44130</v>
      </c>
      <c r="E3613" s="171" t="str">
        <f t="shared" si="56"/>
        <v>2020</v>
      </c>
      <c r="F3613" s="547">
        <v>11389</v>
      </c>
      <c r="G3613" s="548">
        <v>0.19</v>
      </c>
      <c r="H3613" s="547">
        <v>9570.59</v>
      </c>
      <c r="I3613" s="545" t="s">
        <v>12670</v>
      </c>
      <c r="J3613" s="545" t="s">
        <v>13298</v>
      </c>
      <c r="K3613" s="545" t="s">
        <v>16973</v>
      </c>
      <c r="L3613" s="545"/>
      <c r="M3613" s="548" t="s">
        <v>13868</v>
      </c>
      <c r="N3613" s="545" t="s">
        <v>13413</v>
      </c>
      <c r="O3613" s="545"/>
      <c r="P3613" s="549">
        <v>12693</v>
      </c>
      <c r="Q3613" s="549">
        <v>2</v>
      </c>
      <c r="R3613" s="549">
        <v>24</v>
      </c>
      <c r="S3613" s="548">
        <v>1012</v>
      </c>
      <c r="T3613" s="548"/>
      <c r="U3613" s="99"/>
    </row>
    <row r="3614" spans="1:21" ht="19.5" customHeight="1">
      <c r="A3614" s="545">
        <v>12694</v>
      </c>
      <c r="B3614" s="545" t="s">
        <v>6661</v>
      </c>
      <c r="C3614" s="545" t="s">
        <v>216</v>
      </c>
      <c r="D3614" s="546">
        <v>44130</v>
      </c>
      <c r="E3614" s="171" t="str">
        <f t="shared" si="56"/>
        <v>2020</v>
      </c>
      <c r="F3614" s="547">
        <v>12582</v>
      </c>
      <c r="G3614" s="548">
        <v>0.19</v>
      </c>
      <c r="H3614" s="547">
        <v>10573.11</v>
      </c>
      <c r="I3614" s="545" t="s">
        <v>12670</v>
      </c>
      <c r="J3614" s="545" t="s">
        <v>13298</v>
      </c>
      <c r="K3614" s="545" t="s">
        <v>16974</v>
      </c>
      <c r="L3614" s="545"/>
      <c r="M3614" s="548" t="s">
        <v>13868</v>
      </c>
      <c r="N3614" s="545" t="s">
        <v>13413</v>
      </c>
      <c r="O3614" s="545"/>
      <c r="P3614" s="549">
        <v>12694</v>
      </c>
      <c r="Q3614" s="549">
        <v>2</v>
      </c>
      <c r="R3614" s="549">
        <v>24</v>
      </c>
      <c r="S3614" s="548">
        <v>1012</v>
      </c>
      <c r="T3614" s="548"/>
      <c r="U3614" s="99"/>
    </row>
    <row r="3615" spans="1:21" ht="19.5" customHeight="1">
      <c r="A3615" s="545">
        <v>12695</v>
      </c>
      <c r="B3615" s="545" t="s">
        <v>6660</v>
      </c>
      <c r="C3615" s="545" t="s">
        <v>216</v>
      </c>
      <c r="D3615" s="546">
        <v>44130</v>
      </c>
      <c r="E3615" s="171" t="str">
        <f t="shared" si="56"/>
        <v>2020</v>
      </c>
      <c r="F3615" s="547">
        <v>10906</v>
      </c>
      <c r="G3615" s="548">
        <v>0.19</v>
      </c>
      <c r="H3615" s="547">
        <v>9164.7099999999991</v>
      </c>
      <c r="I3615" s="545" t="s">
        <v>12670</v>
      </c>
      <c r="J3615" s="545" t="s">
        <v>13298</v>
      </c>
      <c r="K3615" s="545" t="s">
        <v>16975</v>
      </c>
      <c r="L3615" s="545"/>
      <c r="M3615" s="548" t="s">
        <v>13868</v>
      </c>
      <c r="N3615" s="545" t="s">
        <v>13413</v>
      </c>
      <c r="O3615" s="545"/>
      <c r="P3615" s="549">
        <v>12695</v>
      </c>
      <c r="Q3615" s="549">
        <v>2</v>
      </c>
      <c r="R3615" s="549">
        <v>24</v>
      </c>
      <c r="S3615" s="548">
        <v>1012</v>
      </c>
      <c r="T3615" s="548"/>
      <c r="U3615" s="99"/>
    </row>
    <row r="3616" spans="1:21" ht="19.5" customHeight="1">
      <c r="A3616" s="545">
        <v>12696</v>
      </c>
      <c r="B3616" s="545" t="s">
        <v>6659</v>
      </c>
      <c r="C3616" s="545" t="s">
        <v>216</v>
      </c>
      <c r="D3616" s="546">
        <v>44130</v>
      </c>
      <c r="E3616" s="171" t="str">
        <f t="shared" si="56"/>
        <v>2020</v>
      </c>
      <c r="F3616" s="547">
        <v>15559</v>
      </c>
      <c r="G3616" s="548">
        <v>0.19</v>
      </c>
      <c r="H3616" s="547">
        <v>13074.79</v>
      </c>
      <c r="I3616" s="545" t="s">
        <v>12670</v>
      </c>
      <c r="J3616" s="545" t="s">
        <v>13298</v>
      </c>
      <c r="K3616" s="545" t="s">
        <v>16976</v>
      </c>
      <c r="L3616" s="545"/>
      <c r="M3616" s="548" t="s">
        <v>13868</v>
      </c>
      <c r="N3616" s="545" t="s">
        <v>13413</v>
      </c>
      <c r="O3616" s="545"/>
      <c r="P3616" s="549">
        <v>12696</v>
      </c>
      <c r="Q3616" s="549">
        <v>2</v>
      </c>
      <c r="R3616" s="549">
        <v>24</v>
      </c>
      <c r="S3616" s="548">
        <v>1012</v>
      </c>
      <c r="T3616" s="548"/>
      <c r="U3616" s="99"/>
    </row>
    <row r="3617" spans="1:21" ht="19.5" customHeight="1">
      <c r="A3617" s="545">
        <v>12697</v>
      </c>
      <c r="B3617" s="545" t="s">
        <v>6658</v>
      </c>
      <c r="C3617" s="545" t="s">
        <v>216</v>
      </c>
      <c r="D3617" s="546">
        <v>44130</v>
      </c>
      <c r="E3617" s="171" t="str">
        <f t="shared" si="56"/>
        <v>2020</v>
      </c>
      <c r="F3617" s="547">
        <v>9844</v>
      </c>
      <c r="G3617" s="548">
        <v>0.19</v>
      </c>
      <c r="H3617" s="547">
        <v>8272.27</v>
      </c>
      <c r="I3617" s="545" t="s">
        <v>12670</v>
      </c>
      <c r="J3617" s="545" t="s">
        <v>13298</v>
      </c>
      <c r="K3617" s="545" t="s">
        <v>16977</v>
      </c>
      <c r="L3617" s="545"/>
      <c r="M3617" s="548" t="s">
        <v>13868</v>
      </c>
      <c r="N3617" s="545" t="s">
        <v>13413</v>
      </c>
      <c r="O3617" s="545"/>
      <c r="P3617" s="549">
        <v>12697</v>
      </c>
      <c r="Q3617" s="549">
        <v>2</v>
      </c>
      <c r="R3617" s="549">
        <v>24</v>
      </c>
      <c r="S3617" s="548">
        <v>1012</v>
      </c>
      <c r="T3617" s="548"/>
      <c r="U3617" s="99"/>
    </row>
    <row r="3618" spans="1:21" ht="19.5" customHeight="1">
      <c r="A3618" s="545">
        <v>12698</v>
      </c>
      <c r="B3618" s="545" t="s">
        <v>6657</v>
      </c>
      <c r="C3618" s="545" t="s">
        <v>216</v>
      </c>
      <c r="D3618" s="546">
        <v>44130</v>
      </c>
      <c r="E3618" s="171" t="str">
        <f t="shared" si="56"/>
        <v>2020</v>
      </c>
      <c r="F3618" s="547">
        <v>22625.01</v>
      </c>
      <c r="G3618" s="548">
        <v>0.19</v>
      </c>
      <c r="H3618" s="547">
        <v>19012.61</v>
      </c>
      <c r="I3618" s="545" t="s">
        <v>12670</v>
      </c>
      <c r="J3618" s="545" t="s">
        <v>13298</v>
      </c>
      <c r="K3618" s="545" t="s">
        <v>16978</v>
      </c>
      <c r="L3618" s="545"/>
      <c r="M3618" s="548" t="s">
        <v>13868</v>
      </c>
      <c r="N3618" s="545" t="s">
        <v>13413</v>
      </c>
      <c r="O3618" s="545"/>
      <c r="P3618" s="549">
        <v>12698</v>
      </c>
      <c r="Q3618" s="549">
        <v>2</v>
      </c>
      <c r="R3618" s="549">
        <v>24</v>
      </c>
      <c r="S3618" s="548">
        <v>1012</v>
      </c>
      <c r="T3618" s="548"/>
      <c r="U3618" s="99"/>
    </row>
    <row r="3619" spans="1:21" ht="19.5" customHeight="1">
      <c r="A3619" s="545">
        <v>12699</v>
      </c>
      <c r="B3619" s="545" t="s">
        <v>6656</v>
      </c>
      <c r="C3619" s="545" t="s">
        <v>216</v>
      </c>
      <c r="D3619" s="546">
        <v>44130</v>
      </c>
      <c r="E3619" s="171" t="str">
        <f t="shared" si="56"/>
        <v>2020</v>
      </c>
      <c r="F3619" s="547">
        <v>23106</v>
      </c>
      <c r="G3619" s="548">
        <v>0.19</v>
      </c>
      <c r="H3619" s="547">
        <v>19416.810000000001</v>
      </c>
      <c r="I3619" s="545" t="s">
        <v>12670</v>
      </c>
      <c r="J3619" s="545" t="s">
        <v>13298</v>
      </c>
      <c r="K3619" s="545" t="s">
        <v>16979</v>
      </c>
      <c r="L3619" s="545"/>
      <c r="M3619" s="548" t="s">
        <v>13868</v>
      </c>
      <c r="N3619" s="545" t="s">
        <v>13413</v>
      </c>
      <c r="O3619" s="545"/>
      <c r="P3619" s="549">
        <v>12699</v>
      </c>
      <c r="Q3619" s="549">
        <v>2</v>
      </c>
      <c r="R3619" s="549">
        <v>24</v>
      </c>
      <c r="S3619" s="548">
        <v>1012</v>
      </c>
      <c r="T3619" s="548"/>
      <c r="U3619" s="99"/>
    </row>
    <row r="3620" spans="1:21" ht="19.5" customHeight="1">
      <c r="A3620" s="545">
        <v>12700</v>
      </c>
      <c r="B3620" s="545" t="s">
        <v>6655</v>
      </c>
      <c r="C3620" s="545" t="s">
        <v>216</v>
      </c>
      <c r="D3620" s="546">
        <v>44130</v>
      </c>
      <c r="E3620" s="171" t="str">
        <f t="shared" si="56"/>
        <v>2020</v>
      </c>
      <c r="F3620" s="547">
        <v>38318</v>
      </c>
      <c r="G3620" s="548">
        <v>0.19</v>
      </c>
      <c r="H3620" s="547">
        <v>32200</v>
      </c>
      <c r="I3620" s="545" t="s">
        <v>12670</v>
      </c>
      <c r="J3620" s="545" t="s">
        <v>13296</v>
      </c>
      <c r="K3620" s="545" t="s">
        <v>16980</v>
      </c>
      <c r="L3620" s="545"/>
      <c r="M3620" s="548" t="s">
        <v>13868</v>
      </c>
      <c r="N3620" s="545" t="s">
        <v>13413</v>
      </c>
      <c r="O3620" s="545"/>
      <c r="P3620" s="549">
        <v>12700</v>
      </c>
      <c r="Q3620" s="549">
        <v>2</v>
      </c>
      <c r="R3620" s="549">
        <v>24</v>
      </c>
      <c r="S3620" s="548">
        <v>2218</v>
      </c>
      <c r="T3620" s="548"/>
      <c r="U3620" s="99"/>
    </row>
    <row r="3621" spans="1:21" ht="19.5" customHeight="1">
      <c r="A3621" s="545">
        <v>12701</v>
      </c>
      <c r="B3621" s="545" t="s">
        <v>6654</v>
      </c>
      <c r="C3621" s="545" t="s">
        <v>216</v>
      </c>
      <c r="D3621" s="546">
        <v>44130</v>
      </c>
      <c r="E3621" s="171" t="str">
        <f t="shared" si="56"/>
        <v>2020</v>
      </c>
      <c r="F3621" s="547">
        <v>202206</v>
      </c>
      <c r="G3621" s="548">
        <v>0.19</v>
      </c>
      <c r="H3621" s="547">
        <v>169921.01</v>
      </c>
      <c r="I3621" s="545" t="s">
        <v>12670</v>
      </c>
      <c r="J3621" s="545" t="s">
        <v>13298</v>
      </c>
      <c r="K3621" s="545" t="s">
        <v>16981</v>
      </c>
      <c r="L3621" s="545"/>
      <c r="M3621" s="548" t="s">
        <v>13868</v>
      </c>
      <c r="N3621" s="545" t="s">
        <v>13413</v>
      </c>
      <c r="O3621" s="545"/>
      <c r="P3621" s="549">
        <v>12701</v>
      </c>
      <c r="Q3621" s="549">
        <v>2</v>
      </c>
      <c r="R3621" s="549">
        <v>24</v>
      </c>
      <c r="S3621" s="548">
        <v>1012</v>
      </c>
      <c r="T3621" s="548"/>
      <c r="U3621" s="99"/>
    </row>
    <row r="3622" spans="1:21" ht="19.5" customHeight="1">
      <c r="A3622" s="545">
        <v>12702</v>
      </c>
      <c r="B3622" s="545" t="s">
        <v>6653</v>
      </c>
      <c r="C3622" s="545" t="s">
        <v>216</v>
      </c>
      <c r="D3622" s="546">
        <v>44130</v>
      </c>
      <c r="E3622" s="171" t="str">
        <f t="shared" si="56"/>
        <v>2020</v>
      </c>
      <c r="F3622" s="547">
        <v>100328</v>
      </c>
      <c r="G3622" s="548">
        <v>0.19</v>
      </c>
      <c r="H3622" s="547">
        <v>84309.24</v>
      </c>
      <c r="I3622" s="545" t="s">
        <v>12670</v>
      </c>
      <c r="J3622" s="545" t="s">
        <v>13298</v>
      </c>
      <c r="K3622" s="545" t="s">
        <v>16982</v>
      </c>
      <c r="L3622" s="545"/>
      <c r="M3622" s="548" t="s">
        <v>13868</v>
      </c>
      <c r="N3622" s="545" t="s">
        <v>13413</v>
      </c>
      <c r="O3622" s="545"/>
      <c r="P3622" s="549">
        <v>12702</v>
      </c>
      <c r="Q3622" s="549">
        <v>2</v>
      </c>
      <c r="R3622" s="549">
        <v>24</v>
      </c>
      <c r="S3622" s="548">
        <v>1012</v>
      </c>
      <c r="T3622" s="548"/>
      <c r="U3622" s="99"/>
    </row>
    <row r="3623" spans="1:21" ht="19.5" customHeight="1">
      <c r="A3623" s="545">
        <v>12703</v>
      </c>
      <c r="B3623" s="545" t="s">
        <v>6652</v>
      </c>
      <c r="C3623" s="545" t="s">
        <v>216</v>
      </c>
      <c r="D3623" s="546">
        <v>44130</v>
      </c>
      <c r="E3623" s="171" t="str">
        <f t="shared" si="56"/>
        <v>2020</v>
      </c>
      <c r="F3623" s="547">
        <v>67873.009999999995</v>
      </c>
      <c r="G3623" s="548">
        <v>0.19</v>
      </c>
      <c r="H3623" s="547">
        <v>57036.14</v>
      </c>
      <c r="I3623" s="545" t="s">
        <v>12670</v>
      </c>
      <c r="J3623" s="545" t="s">
        <v>13298</v>
      </c>
      <c r="K3623" s="545" t="s">
        <v>16983</v>
      </c>
      <c r="L3623" s="545"/>
      <c r="M3623" s="548" t="s">
        <v>13868</v>
      </c>
      <c r="N3623" s="545" t="s">
        <v>13413</v>
      </c>
      <c r="O3623" s="545"/>
      <c r="P3623" s="549">
        <v>12703</v>
      </c>
      <c r="Q3623" s="549">
        <v>2</v>
      </c>
      <c r="R3623" s="549">
        <v>24</v>
      </c>
      <c r="S3623" s="548">
        <v>1012</v>
      </c>
      <c r="T3623" s="548"/>
      <c r="U3623" s="99"/>
    </row>
    <row r="3624" spans="1:21" ht="19.5" customHeight="1">
      <c r="A3624" s="545">
        <v>12705</v>
      </c>
      <c r="B3624" s="545" t="s">
        <v>6681</v>
      </c>
      <c r="C3624" s="545" t="s">
        <v>216</v>
      </c>
      <c r="D3624" s="546">
        <v>44110</v>
      </c>
      <c r="E3624" s="171" t="str">
        <f t="shared" si="56"/>
        <v>2020</v>
      </c>
      <c r="F3624" s="547">
        <v>17067777</v>
      </c>
      <c r="G3624" s="548">
        <v>0.19</v>
      </c>
      <c r="H3624" s="547">
        <v>14342669.75</v>
      </c>
      <c r="I3624" s="545" t="s">
        <v>12637</v>
      </c>
      <c r="J3624" s="545" t="s">
        <v>13320</v>
      </c>
      <c r="K3624" s="545"/>
      <c r="L3624" s="545"/>
      <c r="M3624" s="548" t="s">
        <v>13758</v>
      </c>
      <c r="N3624" s="545" t="s">
        <v>13413</v>
      </c>
      <c r="O3624" s="545"/>
      <c r="P3624" s="549">
        <v>12705</v>
      </c>
      <c r="Q3624" s="549">
        <v>1</v>
      </c>
      <c r="R3624" s="549">
        <v>13</v>
      </c>
      <c r="S3624" s="548">
        <v>2220</v>
      </c>
      <c r="T3624" s="548"/>
      <c r="U3624" s="99"/>
    </row>
    <row r="3625" spans="1:21" ht="19.5" customHeight="1">
      <c r="A3625" s="545">
        <v>12706</v>
      </c>
      <c r="B3625" s="545" t="s">
        <v>12222</v>
      </c>
      <c r="C3625" s="545" t="s">
        <v>216</v>
      </c>
      <c r="D3625" s="546">
        <v>44111</v>
      </c>
      <c r="E3625" s="171" t="str">
        <f t="shared" si="56"/>
        <v>2020</v>
      </c>
      <c r="F3625" s="547">
        <v>72590</v>
      </c>
      <c r="G3625" s="548">
        <v>0.19</v>
      </c>
      <c r="H3625" s="547">
        <v>61000</v>
      </c>
      <c r="I3625" s="545" t="s">
        <v>12717</v>
      </c>
      <c r="J3625" s="545" t="s">
        <v>13320</v>
      </c>
      <c r="K3625" s="545" t="s">
        <v>16984</v>
      </c>
      <c r="L3625" s="545" t="s">
        <v>16985</v>
      </c>
      <c r="M3625" s="548" t="s">
        <v>13758</v>
      </c>
      <c r="N3625" s="545" t="s">
        <v>13413</v>
      </c>
      <c r="O3625" s="545"/>
      <c r="P3625" s="549">
        <v>12706</v>
      </c>
      <c r="Q3625" s="549">
        <v>1</v>
      </c>
      <c r="R3625" s="549">
        <v>19</v>
      </c>
      <c r="S3625" s="548">
        <v>2220</v>
      </c>
      <c r="T3625" s="548"/>
      <c r="U3625" s="99"/>
    </row>
    <row r="3626" spans="1:21" ht="19.5" customHeight="1">
      <c r="A3626" s="545">
        <v>12707</v>
      </c>
      <c r="B3626" s="545" t="s">
        <v>6680</v>
      </c>
      <c r="C3626" s="545" t="s">
        <v>216</v>
      </c>
      <c r="D3626" s="546">
        <v>44111</v>
      </c>
      <c r="E3626" s="171" t="str">
        <f t="shared" si="56"/>
        <v>2020</v>
      </c>
      <c r="F3626" s="547">
        <v>347004</v>
      </c>
      <c r="G3626" s="548">
        <v>0.19</v>
      </c>
      <c r="H3626" s="547">
        <v>291600</v>
      </c>
      <c r="I3626" s="545" t="s">
        <v>12980</v>
      </c>
      <c r="J3626" s="545" t="s">
        <v>13320</v>
      </c>
      <c r="K3626" s="545"/>
      <c r="L3626" s="545"/>
      <c r="M3626" s="548" t="s">
        <v>13758</v>
      </c>
      <c r="N3626" s="545" t="s">
        <v>13413</v>
      </c>
      <c r="O3626" s="545"/>
      <c r="P3626" s="549">
        <v>12707</v>
      </c>
      <c r="Q3626" s="549">
        <v>1</v>
      </c>
      <c r="R3626" s="549">
        <v>54</v>
      </c>
      <c r="S3626" s="548">
        <v>2220</v>
      </c>
      <c r="T3626" s="548"/>
      <c r="U3626" s="99"/>
    </row>
    <row r="3627" spans="1:21" ht="19.5" customHeight="1">
      <c r="A3627" s="545">
        <v>12708</v>
      </c>
      <c r="B3627" s="545" t="s">
        <v>6679</v>
      </c>
      <c r="C3627" s="545" t="s">
        <v>216</v>
      </c>
      <c r="D3627" s="546">
        <v>44111</v>
      </c>
      <c r="E3627" s="171" t="str">
        <f t="shared" si="56"/>
        <v>2020</v>
      </c>
      <c r="F3627" s="547">
        <v>86957</v>
      </c>
      <c r="G3627" s="548">
        <v>0.19</v>
      </c>
      <c r="H3627" s="547">
        <v>73073.11</v>
      </c>
      <c r="I3627" s="545" t="s">
        <v>12680</v>
      </c>
      <c r="J3627" s="545" t="s">
        <v>13320</v>
      </c>
      <c r="K3627" s="545" t="s">
        <v>16986</v>
      </c>
      <c r="L3627" s="545"/>
      <c r="M3627" s="548" t="s">
        <v>13758</v>
      </c>
      <c r="N3627" s="545" t="s">
        <v>13413</v>
      </c>
      <c r="O3627" s="545"/>
      <c r="P3627" s="549">
        <v>12708</v>
      </c>
      <c r="Q3627" s="549">
        <v>1</v>
      </c>
      <c r="R3627" s="549">
        <v>20</v>
      </c>
      <c r="S3627" s="548">
        <v>2220</v>
      </c>
      <c r="T3627" s="548"/>
      <c r="U3627" s="99"/>
    </row>
    <row r="3628" spans="1:21" ht="19.5" customHeight="1">
      <c r="A3628" s="545">
        <v>12709</v>
      </c>
      <c r="B3628" s="545" t="s">
        <v>6676</v>
      </c>
      <c r="C3628" s="545" t="s">
        <v>209</v>
      </c>
      <c r="D3628" s="546">
        <v>44117</v>
      </c>
      <c r="E3628" s="171" t="str">
        <f t="shared" si="56"/>
        <v>2020</v>
      </c>
      <c r="F3628" s="547">
        <v>447570</v>
      </c>
      <c r="G3628" s="548">
        <v>0.19</v>
      </c>
      <c r="H3628" s="547">
        <v>376109.24</v>
      </c>
      <c r="I3628" s="545" t="s">
        <v>12961</v>
      </c>
      <c r="J3628" s="545" t="s">
        <v>13298</v>
      </c>
      <c r="K3628" s="545" t="s">
        <v>16987</v>
      </c>
      <c r="L3628" s="545"/>
      <c r="M3628" s="548" t="s">
        <v>13758</v>
      </c>
      <c r="N3628" s="545" t="s">
        <v>13413</v>
      </c>
      <c r="O3628" s="545"/>
      <c r="P3628" s="549">
        <v>12709</v>
      </c>
      <c r="Q3628" s="549">
        <v>1</v>
      </c>
      <c r="R3628" s="549">
        <v>52</v>
      </c>
      <c r="S3628" s="548">
        <v>1012</v>
      </c>
      <c r="T3628" s="548"/>
      <c r="U3628" s="99"/>
    </row>
    <row r="3629" spans="1:21" ht="19.5" customHeight="1">
      <c r="A3629" s="545">
        <v>12710</v>
      </c>
      <c r="B3629" s="545" t="s">
        <v>12633</v>
      </c>
      <c r="C3629" s="545" t="s">
        <v>216</v>
      </c>
      <c r="D3629" s="546">
        <v>44622</v>
      </c>
      <c r="E3629" s="171" t="str">
        <f t="shared" si="56"/>
        <v>2022</v>
      </c>
      <c r="F3629" s="547">
        <v>840851</v>
      </c>
      <c r="G3629" s="548">
        <v>0.19</v>
      </c>
      <c r="H3629" s="547">
        <v>706597.48</v>
      </c>
      <c r="I3629" s="545" t="s">
        <v>12736</v>
      </c>
      <c r="J3629" s="545" t="s">
        <v>13297</v>
      </c>
      <c r="K3629" s="545" t="s">
        <v>16988</v>
      </c>
      <c r="L3629" s="545" t="s">
        <v>16989</v>
      </c>
      <c r="M3629" s="548" t="s">
        <v>13758</v>
      </c>
      <c r="N3629" s="545" t="s">
        <v>13413</v>
      </c>
      <c r="O3629" s="545"/>
      <c r="P3629" s="549">
        <v>12710</v>
      </c>
      <c r="Q3629" s="549">
        <v>1</v>
      </c>
      <c r="R3629" s="549">
        <v>56</v>
      </c>
      <c r="S3629" s="548">
        <v>2257</v>
      </c>
      <c r="T3629" s="548"/>
      <c r="U3629" s="99"/>
    </row>
    <row r="3630" spans="1:21" ht="19.5" customHeight="1">
      <c r="A3630" s="545">
        <v>12711</v>
      </c>
      <c r="B3630" s="545" t="s">
        <v>6668</v>
      </c>
      <c r="C3630" s="545" t="s">
        <v>216</v>
      </c>
      <c r="D3630" s="546">
        <v>44592</v>
      </c>
      <c r="E3630" s="171" t="str">
        <f t="shared" si="56"/>
        <v>2022</v>
      </c>
      <c r="F3630" s="547">
        <v>637517</v>
      </c>
      <c r="G3630" s="548">
        <v>0.19</v>
      </c>
      <c r="H3630" s="547">
        <v>535728.56999999995</v>
      </c>
      <c r="I3630" s="545" t="s">
        <v>12676</v>
      </c>
      <c r="J3630" s="545" t="s">
        <v>13297</v>
      </c>
      <c r="K3630" s="545" t="s">
        <v>16990</v>
      </c>
      <c r="L3630" s="545"/>
      <c r="M3630" s="548" t="s">
        <v>13758</v>
      </c>
      <c r="N3630" s="545" t="s">
        <v>13413</v>
      </c>
      <c r="O3630" s="545"/>
      <c r="P3630" s="549">
        <v>12711</v>
      </c>
      <c r="Q3630" s="549">
        <v>1</v>
      </c>
      <c r="R3630" s="549">
        <v>14</v>
      </c>
      <c r="S3630" s="548">
        <v>2257</v>
      </c>
      <c r="T3630" s="548"/>
      <c r="U3630" s="99"/>
    </row>
    <row r="3631" spans="1:21" ht="19.5" customHeight="1">
      <c r="A3631" s="545">
        <v>12713</v>
      </c>
      <c r="B3631" s="545" t="s">
        <v>6667</v>
      </c>
      <c r="C3631" s="545" t="s">
        <v>216</v>
      </c>
      <c r="D3631" s="546">
        <v>44592</v>
      </c>
      <c r="E3631" s="171" t="str">
        <f t="shared" si="56"/>
        <v>2022</v>
      </c>
      <c r="F3631" s="547">
        <v>1045597</v>
      </c>
      <c r="G3631" s="548">
        <v>0.19</v>
      </c>
      <c r="H3631" s="547">
        <v>878652.94</v>
      </c>
      <c r="I3631" s="545" t="s">
        <v>12676</v>
      </c>
      <c r="J3631" s="545" t="s">
        <v>13297</v>
      </c>
      <c r="K3631" s="545" t="s">
        <v>16991</v>
      </c>
      <c r="L3631" s="545"/>
      <c r="M3631" s="548" t="s">
        <v>13758</v>
      </c>
      <c r="N3631" s="545" t="s">
        <v>13413</v>
      </c>
      <c r="O3631" s="545"/>
      <c r="P3631" s="549">
        <v>12713</v>
      </c>
      <c r="Q3631" s="549">
        <v>1</v>
      </c>
      <c r="R3631" s="549">
        <v>14</v>
      </c>
      <c r="S3631" s="548">
        <v>2257</v>
      </c>
      <c r="T3631" s="548"/>
      <c r="U3631" s="99"/>
    </row>
    <row r="3632" spans="1:21" ht="19.5" customHeight="1">
      <c r="A3632" s="545">
        <v>12714</v>
      </c>
      <c r="B3632" s="545" t="s">
        <v>6666</v>
      </c>
      <c r="C3632" s="545" t="s">
        <v>216</v>
      </c>
      <c r="D3632" s="546">
        <v>44592</v>
      </c>
      <c r="E3632" s="171" t="str">
        <f t="shared" si="56"/>
        <v>2022</v>
      </c>
      <c r="F3632" s="547">
        <v>1731625</v>
      </c>
      <c r="G3632" s="548">
        <v>0.19</v>
      </c>
      <c r="H3632" s="547">
        <v>1455147.06</v>
      </c>
      <c r="I3632" s="545" t="s">
        <v>12676</v>
      </c>
      <c r="J3632" s="545" t="s">
        <v>13297</v>
      </c>
      <c r="K3632" s="545" t="s">
        <v>16992</v>
      </c>
      <c r="L3632" s="545"/>
      <c r="M3632" s="548" t="s">
        <v>13758</v>
      </c>
      <c r="N3632" s="545" t="s">
        <v>13413</v>
      </c>
      <c r="O3632" s="545"/>
      <c r="P3632" s="549">
        <v>12714</v>
      </c>
      <c r="Q3632" s="549">
        <v>1</v>
      </c>
      <c r="R3632" s="549">
        <v>14</v>
      </c>
      <c r="S3632" s="548">
        <v>2257</v>
      </c>
      <c r="T3632" s="548"/>
      <c r="U3632" s="99"/>
    </row>
    <row r="3633" spans="1:21" ht="19.5" customHeight="1">
      <c r="A3633" s="545">
        <v>12715</v>
      </c>
      <c r="B3633" s="545" t="s">
        <v>6665</v>
      </c>
      <c r="C3633" s="545" t="s">
        <v>216</v>
      </c>
      <c r="D3633" s="546">
        <v>44592</v>
      </c>
      <c r="E3633" s="171" t="str">
        <f t="shared" si="56"/>
        <v>2022</v>
      </c>
      <c r="F3633" s="547">
        <v>1227</v>
      </c>
      <c r="G3633" s="548">
        <v>0.19</v>
      </c>
      <c r="H3633" s="547">
        <v>1031.0899999999999</v>
      </c>
      <c r="I3633" s="545" t="s">
        <v>12676</v>
      </c>
      <c r="J3633" s="545" t="s">
        <v>13297</v>
      </c>
      <c r="K3633" s="545" t="s">
        <v>6665</v>
      </c>
      <c r="L3633" s="545"/>
      <c r="M3633" s="548" t="s">
        <v>13758</v>
      </c>
      <c r="N3633" s="545" t="s">
        <v>13413</v>
      </c>
      <c r="O3633" s="545"/>
      <c r="P3633" s="549">
        <v>12715</v>
      </c>
      <c r="Q3633" s="549">
        <v>1</v>
      </c>
      <c r="R3633" s="549">
        <v>14</v>
      </c>
      <c r="S3633" s="548">
        <v>2257</v>
      </c>
      <c r="T3633" s="548"/>
      <c r="U3633" s="99"/>
    </row>
    <row r="3634" spans="1:21" ht="19.5" customHeight="1">
      <c r="A3634" s="545">
        <v>12716</v>
      </c>
      <c r="B3634" s="545" t="s">
        <v>6651</v>
      </c>
      <c r="C3634" s="545" t="s">
        <v>216</v>
      </c>
      <c r="D3634" s="546">
        <v>46052</v>
      </c>
      <c r="E3634" s="171" t="str">
        <f t="shared" si="56"/>
        <v>2026</v>
      </c>
      <c r="F3634" s="547">
        <v>14505</v>
      </c>
      <c r="G3634" s="548">
        <v>0.19</v>
      </c>
      <c r="H3634" s="547">
        <v>12189.08</v>
      </c>
      <c r="I3634" s="545" t="s">
        <v>12686</v>
      </c>
      <c r="J3634" s="545" t="s">
        <v>13307</v>
      </c>
      <c r="K3634" s="545" t="s">
        <v>16993</v>
      </c>
      <c r="L3634" s="545"/>
      <c r="M3634" s="548" t="s">
        <v>13758</v>
      </c>
      <c r="N3634" s="545" t="s">
        <v>13413</v>
      </c>
      <c r="O3634" s="545"/>
      <c r="P3634" s="549">
        <v>12716</v>
      </c>
      <c r="Q3634" s="549">
        <v>1</v>
      </c>
      <c r="R3634" s="549">
        <v>131</v>
      </c>
      <c r="S3634" s="548">
        <v>2228</v>
      </c>
      <c r="T3634" s="548"/>
      <c r="U3634" s="99"/>
    </row>
    <row r="3635" spans="1:21" ht="19.5" customHeight="1">
      <c r="A3635" s="545">
        <v>12717</v>
      </c>
      <c r="B3635" s="545" t="s">
        <v>6650</v>
      </c>
      <c r="C3635" s="545" t="s">
        <v>216</v>
      </c>
      <c r="D3635" s="546">
        <v>44134</v>
      </c>
      <c r="E3635" s="171" t="str">
        <f t="shared" si="56"/>
        <v>2020</v>
      </c>
      <c r="F3635" s="547">
        <v>6560470</v>
      </c>
      <c r="G3635" s="548">
        <v>0.19</v>
      </c>
      <c r="H3635" s="547">
        <v>5513000</v>
      </c>
      <c r="I3635" s="545" t="s">
        <v>12686</v>
      </c>
      <c r="J3635" s="545" t="s">
        <v>13301</v>
      </c>
      <c r="K3635" s="545" t="s">
        <v>16994</v>
      </c>
      <c r="L3635" s="545"/>
      <c r="M3635" s="548" t="s">
        <v>13758</v>
      </c>
      <c r="N3635" s="545" t="s">
        <v>13413</v>
      </c>
      <c r="O3635" s="545"/>
      <c r="P3635" s="549">
        <v>12717</v>
      </c>
      <c r="Q3635" s="549">
        <v>1</v>
      </c>
      <c r="R3635" s="549">
        <v>131</v>
      </c>
      <c r="S3635" s="548">
        <v>2221</v>
      </c>
      <c r="T3635" s="548"/>
      <c r="U3635" s="99"/>
    </row>
    <row r="3636" spans="1:21" ht="19.5" customHeight="1">
      <c r="A3636" s="545">
        <v>12718</v>
      </c>
      <c r="B3636" s="545" t="s">
        <v>6649</v>
      </c>
      <c r="C3636" s="545" t="s">
        <v>216</v>
      </c>
      <c r="D3636" s="546">
        <v>44134</v>
      </c>
      <c r="E3636" s="171" t="str">
        <f t="shared" si="56"/>
        <v>2020</v>
      </c>
      <c r="F3636" s="547">
        <v>367126.9</v>
      </c>
      <c r="G3636" s="548">
        <v>0.19</v>
      </c>
      <c r="H3636" s="547">
        <v>308510</v>
      </c>
      <c r="I3636" s="545" t="s">
        <v>12686</v>
      </c>
      <c r="J3636" s="545" t="s">
        <v>13301</v>
      </c>
      <c r="K3636" s="545" t="s">
        <v>16995</v>
      </c>
      <c r="L3636" s="545"/>
      <c r="M3636" s="548" t="s">
        <v>13758</v>
      </c>
      <c r="N3636" s="545" t="s">
        <v>13413</v>
      </c>
      <c r="O3636" s="545"/>
      <c r="P3636" s="549">
        <v>12718</v>
      </c>
      <c r="Q3636" s="549">
        <v>1</v>
      </c>
      <c r="R3636" s="549">
        <v>131</v>
      </c>
      <c r="S3636" s="548">
        <v>2221</v>
      </c>
      <c r="T3636" s="548"/>
      <c r="U3636" s="99"/>
    </row>
    <row r="3637" spans="1:21" ht="19.5" customHeight="1">
      <c r="A3637" s="545">
        <v>12719</v>
      </c>
      <c r="B3637" s="545" t="s">
        <v>6648</v>
      </c>
      <c r="C3637" s="545" t="s">
        <v>216</v>
      </c>
      <c r="D3637" s="546">
        <v>44134</v>
      </c>
      <c r="E3637" s="171" t="str">
        <f t="shared" si="56"/>
        <v>2020</v>
      </c>
      <c r="F3637" s="547">
        <v>824098.8</v>
      </c>
      <c r="G3637" s="548">
        <v>0.19</v>
      </c>
      <c r="H3637" s="547">
        <v>692520</v>
      </c>
      <c r="I3637" s="545" t="s">
        <v>12686</v>
      </c>
      <c r="J3637" s="545" t="s">
        <v>13301</v>
      </c>
      <c r="K3637" s="545" t="s">
        <v>16996</v>
      </c>
      <c r="L3637" s="545"/>
      <c r="M3637" s="548" t="s">
        <v>13758</v>
      </c>
      <c r="N3637" s="545" t="s">
        <v>13413</v>
      </c>
      <c r="O3637" s="545"/>
      <c r="P3637" s="549">
        <v>12719</v>
      </c>
      <c r="Q3637" s="549">
        <v>1</v>
      </c>
      <c r="R3637" s="549">
        <v>131</v>
      </c>
      <c r="S3637" s="548">
        <v>2221</v>
      </c>
      <c r="T3637" s="548"/>
      <c r="U3637" s="99"/>
    </row>
    <row r="3638" spans="1:21" ht="19.5" customHeight="1">
      <c r="A3638" s="545">
        <v>12720</v>
      </c>
      <c r="B3638" s="545" t="s">
        <v>6627</v>
      </c>
      <c r="C3638" s="545" t="s">
        <v>216</v>
      </c>
      <c r="D3638" s="546">
        <v>46052</v>
      </c>
      <c r="E3638" s="171" t="str">
        <f t="shared" si="56"/>
        <v>2026</v>
      </c>
      <c r="F3638" s="547">
        <v>148050</v>
      </c>
      <c r="G3638" s="548">
        <v>0.19</v>
      </c>
      <c r="H3638" s="547">
        <v>124411.76</v>
      </c>
      <c r="I3638" s="545" t="s">
        <v>12686</v>
      </c>
      <c r="J3638" s="545" t="s">
        <v>13307</v>
      </c>
      <c r="K3638" s="545" t="s">
        <v>16997</v>
      </c>
      <c r="L3638" s="545"/>
      <c r="M3638" s="548" t="s">
        <v>13758</v>
      </c>
      <c r="N3638" s="545" t="s">
        <v>13413</v>
      </c>
      <c r="O3638" s="545" t="s">
        <v>16998</v>
      </c>
      <c r="P3638" s="549">
        <v>12720</v>
      </c>
      <c r="Q3638" s="549">
        <v>1</v>
      </c>
      <c r="R3638" s="549">
        <v>131</v>
      </c>
      <c r="S3638" s="548">
        <v>2228</v>
      </c>
      <c r="T3638" s="548"/>
      <c r="U3638" s="99"/>
    </row>
    <row r="3639" spans="1:21" ht="19.5" customHeight="1">
      <c r="A3639" s="545">
        <v>12721</v>
      </c>
      <c r="B3639" s="545" t="s">
        <v>6626</v>
      </c>
      <c r="C3639" s="545" t="s">
        <v>216</v>
      </c>
      <c r="D3639" s="546">
        <v>44140</v>
      </c>
      <c r="E3639" s="171" t="str">
        <f t="shared" si="56"/>
        <v>2020</v>
      </c>
      <c r="F3639" s="547">
        <v>22320</v>
      </c>
      <c r="G3639" s="548">
        <v>0.19</v>
      </c>
      <c r="H3639" s="547">
        <v>18756.3</v>
      </c>
      <c r="I3639" s="545" t="s">
        <v>12686</v>
      </c>
      <c r="J3639" s="545" t="s">
        <v>13296</v>
      </c>
      <c r="K3639" s="545"/>
      <c r="L3639" s="545"/>
      <c r="M3639" s="548" t="s">
        <v>13758</v>
      </c>
      <c r="N3639" s="545" t="s">
        <v>13413</v>
      </c>
      <c r="O3639" s="545" t="s">
        <v>16999</v>
      </c>
      <c r="P3639" s="549">
        <v>12721</v>
      </c>
      <c r="Q3639" s="549">
        <v>1</v>
      </c>
      <c r="R3639" s="549">
        <v>131</v>
      </c>
      <c r="S3639" s="548">
        <v>2218</v>
      </c>
      <c r="T3639" s="548"/>
      <c r="U3639" s="99"/>
    </row>
    <row r="3640" spans="1:21" ht="19.5" customHeight="1">
      <c r="A3640" s="545">
        <v>12722</v>
      </c>
      <c r="B3640" s="545" t="s">
        <v>6471</v>
      </c>
      <c r="C3640" s="545" t="s">
        <v>216</v>
      </c>
      <c r="D3640" s="546">
        <v>45708</v>
      </c>
      <c r="E3640" s="171" t="str">
        <f t="shared" si="56"/>
        <v>2025</v>
      </c>
      <c r="F3640" s="547">
        <v>742018.43</v>
      </c>
      <c r="G3640" s="548">
        <v>0.19</v>
      </c>
      <c r="H3640" s="547">
        <v>623544.9</v>
      </c>
      <c r="I3640" s="545" t="s">
        <v>12686</v>
      </c>
      <c r="J3640" s="545" t="s">
        <v>13307</v>
      </c>
      <c r="K3640" s="545"/>
      <c r="L3640" s="545"/>
      <c r="M3640" s="548" t="s">
        <v>13758</v>
      </c>
      <c r="N3640" s="545" t="s">
        <v>13413</v>
      </c>
      <c r="O3640" s="545" t="s">
        <v>17000</v>
      </c>
      <c r="P3640" s="549">
        <v>12722</v>
      </c>
      <c r="Q3640" s="549">
        <v>1</v>
      </c>
      <c r="R3640" s="549">
        <v>131</v>
      </c>
      <c r="S3640" s="548">
        <v>2228</v>
      </c>
      <c r="T3640" s="548"/>
      <c r="U3640" s="99"/>
    </row>
    <row r="3641" spans="1:21" ht="19.5" customHeight="1">
      <c r="A3641" s="545">
        <v>12723</v>
      </c>
      <c r="B3641" s="545" t="s">
        <v>6470</v>
      </c>
      <c r="C3641" s="545" t="s">
        <v>216</v>
      </c>
      <c r="D3641" s="546">
        <v>44141</v>
      </c>
      <c r="E3641" s="171" t="str">
        <f t="shared" si="56"/>
        <v>2020</v>
      </c>
      <c r="F3641" s="547">
        <v>79334</v>
      </c>
      <c r="G3641" s="548">
        <v>0.19</v>
      </c>
      <c r="H3641" s="547">
        <v>66667.23</v>
      </c>
      <c r="I3641" s="545" t="s">
        <v>12686</v>
      </c>
      <c r="J3641" s="545" t="s">
        <v>13296</v>
      </c>
      <c r="K3641" s="545"/>
      <c r="L3641" s="545"/>
      <c r="M3641" s="548" t="s">
        <v>13758</v>
      </c>
      <c r="N3641" s="545" t="s">
        <v>13413</v>
      </c>
      <c r="O3641" s="545" t="s">
        <v>17001</v>
      </c>
      <c r="P3641" s="549">
        <v>12723</v>
      </c>
      <c r="Q3641" s="549">
        <v>1</v>
      </c>
      <c r="R3641" s="549">
        <v>131</v>
      </c>
      <c r="S3641" s="548">
        <v>2218</v>
      </c>
      <c r="T3641" s="548"/>
      <c r="U3641" s="99"/>
    </row>
    <row r="3642" spans="1:21" ht="19.5" customHeight="1">
      <c r="A3642" s="545">
        <v>12724</v>
      </c>
      <c r="B3642" s="545" t="s">
        <v>6469</v>
      </c>
      <c r="C3642" s="545" t="s">
        <v>216</v>
      </c>
      <c r="D3642" s="546">
        <v>44141</v>
      </c>
      <c r="E3642" s="171" t="str">
        <f t="shared" si="56"/>
        <v>2020</v>
      </c>
      <c r="F3642" s="547">
        <v>128578.31</v>
      </c>
      <c r="G3642" s="548">
        <v>0.19</v>
      </c>
      <c r="H3642" s="547">
        <v>108049</v>
      </c>
      <c r="I3642" s="545" t="s">
        <v>12686</v>
      </c>
      <c r="J3642" s="545" t="s">
        <v>13301</v>
      </c>
      <c r="K3642" s="545" t="s">
        <v>17002</v>
      </c>
      <c r="L3642" s="545"/>
      <c r="M3642" s="548" t="s">
        <v>13758</v>
      </c>
      <c r="N3642" s="545" t="s">
        <v>13413</v>
      </c>
      <c r="O3642" s="545" t="s">
        <v>17003</v>
      </c>
      <c r="P3642" s="549">
        <v>12724</v>
      </c>
      <c r="Q3642" s="549">
        <v>1</v>
      </c>
      <c r="R3642" s="549">
        <v>131</v>
      </c>
      <c r="S3642" s="548">
        <v>2221</v>
      </c>
      <c r="T3642" s="548"/>
      <c r="U3642" s="99"/>
    </row>
    <row r="3643" spans="1:21" ht="19.5" customHeight="1">
      <c r="A3643" s="545">
        <v>12725</v>
      </c>
      <c r="B3643" s="545" t="s">
        <v>6468</v>
      </c>
      <c r="C3643" s="545" t="s">
        <v>216</v>
      </c>
      <c r="D3643" s="546">
        <v>46052</v>
      </c>
      <c r="E3643" s="171" t="str">
        <f t="shared" si="56"/>
        <v>2026</v>
      </c>
      <c r="F3643" s="547">
        <v>331720</v>
      </c>
      <c r="G3643" s="548">
        <v>0.19</v>
      </c>
      <c r="H3643" s="547">
        <v>278756.3</v>
      </c>
      <c r="I3643" s="545" t="s">
        <v>12686</v>
      </c>
      <c r="J3643" s="545" t="s">
        <v>13307</v>
      </c>
      <c r="K3643" s="545" t="s">
        <v>17004</v>
      </c>
      <c r="L3643" s="545" t="s">
        <v>17005</v>
      </c>
      <c r="M3643" s="548" t="s">
        <v>13758</v>
      </c>
      <c r="N3643" s="545" t="s">
        <v>13413</v>
      </c>
      <c r="O3643" s="545" t="s">
        <v>17006</v>
      </c>
      <c r="P3643" s="549">
        <v>12725</v>
      </c>
      <c r="Q3643" s="549">
        <v>1</v>
      </c>
      <c r="R3643" s="549">
        <v>131</v>
      </c>
      <c r="S3643" s="548">
        <v>2228</v>
      </c>
      <c r="T3643" s="548"/>
      <c r="U3643" s="99"/>
    </row>
    <row r="3644" spans="1:21" ht="19.5" customHeight="1">
      <c r="A3644" s="545">
        <v>12726</v>
      </c>
      <c r="B3644" s="545" t="s">
        <v>6467</v>
      </c>
      <c r="C3644" s="545" t="s">
        <v>216</v>
      </c>
      <c r="D3644" s="546">
        <v>44141</v>
      </c>
      <c r="E3644" s="171" t="str">
        <f t="shared" si="56"/>
        <v>2020</v>
      </c>
      <c r="F3644" s="547">
        <v>25774.21</v>
      </c>
      <c r="G3644" s="548">
        <v>0.19</v>
      </c>
      <c r="H3644" s="547">
        <v>21659</v>
      </c>
      <c r="I3644" s="545" t="s">
        <v>12686</v>
      </c>
      <c r="J3644" s="545" t="s">
        <v>13301</v>
      </c>
      <c r="K3644" s="545"/>
      <c r="L3644" s="545"/>
      <c r="M3644" s="548" t="s">
        <v>13758</v>
      </c>
      <c r="N3644" s="545" t="s">
        <v>13413</v>
      </c>
      <c r="O3644" s="545" t="s">
        <v>17007</v>
      </c>
      <c r="P3644" s="549">
        <v>12726</v>
      </c>
      <c r="Q3644" s="549">
        <v>1</v>
      </c>
      <c r="R3644" s="549">
        <v>131</v>
      </c>
      <c r="S3644" s="548">
        <v>2221</v>
      </c>
      <c r="T3644" s="548"/>
      <c r="U3644" s="99"/>
    </row>
    <row r="3645" spans="1:21" ht="19.5" customHeight="1">
      <c r="A3645" s="545">
        <v>12727</v>
      </c>
      <c r="B3645" s="545" t="s">
        <v>6466</v>
      </c>
      <c r="C3645" s="545" t="s">
        <v>216</v>
      </c>
      <c r="D3645" s="546">
        <v>44141</v>
      </c>
      <c r="E3645" s="171" t="str">
        <f t="shared" si="56"/>
        <v>2020</v>
      </c>
      <c r="F3645" s="547">
        <v>39528.230000000003</v>
      </c>
      <c r="G3645" s="548">
        <v>0.19</v>
      </c>
      <c r="H3645" s="547">
        <v>33217</v>
      </c>
      <c r="I3645" s="545" t="s">
        <v>12686</v>
      </c>
      <c r="J3645" s="545" t="s">
        <v>13301</v>
      </c>
      <c r="K3645" s="545"/>
      <c r="L3645" s="545"/>
      <c r="M3645" s="548" t="s">
        <v>13758</v>
      </c>
      <c r="N3645" s="545" t="s">
        <v>22199</v>
      </c>
      <c r="O3645" s="545" t="s">
        <v>17008</v>
      </c>
      <c r="P3645" s="549">
        <v>12727</v>
      </c>
      <c r="Q3645" s="549">
        <v>1</v>
      </c>
      <c r="R3645" s="549">
        <v>131</v>
      </c>
      <c r="S3645" s="548">
        <v>2221</v>
      </c>
      <c r="T3645" s="548">
        <v>1719</v>
      </c>
      <c r="U3645" s="99"/>
    </row>
    <row r="3646" spans="1:21" ht="19.5" customHeight="1">
      <c r="A3646" s="545">
        <v>12728</v>
      </c>
      <c r="B3646" s="545" t="s">
        <v>6465</v>
      </c>
      <c r="C3646" s="545" t="s">
        <v>216</v>
      </c>
      <c r="D3646" s="546">
        <v>44141</v>
      </c>
      <c r="E3646" s="171" t="str">
        <f t="shared" si="56"/>
        <v>2020</v>
      </c>
      <c r="F3646" s="547">
        <v>59266</v>
      </c>
      <c r="G3646" s="548">
        <v>0.19</v>
      </c>
      <c r="H3646" s="547">
        <v>49803.360000000001</v>
      </c>
      <c r="I3646" s="545" t="s">
        <v>12686</v>
      </c>
      <c r="J3646" s="545" t="s">
        <v>13298</v>
      </c>
      <c r="K3646" s="545"/>
      <c r="L3646" s="545"/>
      <c r="M3646" s="548" t="s">
        <v>13758</v>
      </c>
      <c r="N3646" s="545" t="s">
        <v>22199</v>
      </c>
      <c r="O3646" s="545" t="s">
        <v>17009</v>
      </c>
      <c r="P3646" s="549">
        <v>12728</v>
      </c>
      <c r="Q3646" s="549">
        <v>1</v>
      </c>
      <c r="R3646" s="549">
        <v>131</v>
      </c>
      <c r="S3646" s="548">
        <v>1012</v>
      </c>
      <c r="T3646" s="548">
        <v>1719</v>
      </c>
      <c r="U3646" s="99"/>
    </row>
    <row r="3647" spans="1:21" ht="19.5" customHeight="1">
      <c r="A3647" s="545">
        <v>12729</v>
      </c>
      <c r="B3647" s="545" t="s">
        <v>6464</v>
      </c>
      <c r="C3647" s="545" t="s">
        <v>216</v>
      </c>
      <c r="D3647" s="546">
        <v>44141</v>
      </c>
      <c r="E3647" s="171" t="str">
        <f t="shared" si="56"/>
        <v>2020</v>
      </c>
      <c r="F3647" s="547">
        <v>22777.79</v>
      </c>
      <c r="G3647" s="548">
        <v>0.19</v>
      </c>
      <c r="H3647" s="547">
        <v>19141</v>
      </c>
      <c r="I3647" s="545" t="s">
        <v>12686</v>
      </c>
      <c r="J3647" s="545" t="s">
        <v>13301</v>
      </c>
      <c r="K3647" s="545"/>
      <c r="L3647" s="545"/>
      <c r="M3647" s="548" t="s">
        <v>13758</v>
      </c>
      <c r="N3647" s="545" t="s">
        <v>22199</v>
      </c>
      <c r="O3647" s="545" t="s">
        <v>17010</v>
      </c>
      <c r="P3647" s="549">
        <v>12729</v>
      </c>
      <c r="Q3647" s="549">
        <v>1</v>
      </c>
      <c r="R3647" s="549">
        <v>131</v>
      </c>
      <c r="S3647" s="548">
        <v>2221</v>
      </c>
      <c r="T3647" s="548">
        <v>1719</v>
      </c>
      <c r="U3647" s="99"/>
    </row>
    <row r="3648" spans="1:21" ht="19.5" customHeight="1">
      <c r="A3648" s="545">
        <v>12730</v>
      </c>
      <c r="B3648" s="545" t="s">
        <v>6463</v>
      </c>
      <c r="C3648" s="545" t="s">
        <v>216</v>
      </c>
      <c r="D3648" s="546">
        <v>44141</v>
      </c>
      <c r="E3648" s="171" t="str">
        <f t="shared" si="56"/>
        <v>2020</v>
      </c>
      <c r="F3648" s="547">
        <v>298441</v>
      </c>
      <c r="G3648" s="548">
        <v>0.19</v>
      </c>
      <c r="H3648" s="547">
        <v>250790.76</v>
      </c>
      <c r="I3648" s="545" t="s">
        <v>12686</v>
      </c>
      <c r="J3648" s="545" t="s">
        <v>13301</v>
      </c>
      <c r="K3648" s="545"/>
      <c r="L3648" s="545"/>
      <c r="M3648" s="548" t="s">
        <v>13758</v>
      </c>
      <c r="N3648" s="545" t="s">
        <v>22199</v>
      </c>
      <c r="O3648" s="545" t="s">
        <v>17011</v>
      </c>
      <c r="P3648" s="549">
        <v>12730</v>
      </c>
      <c r="Q3648" s="549">
        <v>1</v>
      </c>
      <c r="R3648" s="549">
        <v>131</v>
      </c>
      <c r="S3648" s="548">
        <v>2221</v>
      </c>
      <c r="T3648" s="548">
        <v>1719</v>
      </c>
      <c r="U3648" s="99"/>
    </row>
    <row r="3649" spans="1:21" ht="19.5" customHeight="1">
      <c r="A3649" s="545">
        <v>12731</v>
      </c>
      <c r="B3649" s="545" t="s">
        <v>6462</v>
      </c>
      <c r="C3649" s="545" t="s">
        <v>4479</v>
      </c>
      <c r="D3649" s="546">
        <v>44141</v>
      </c>
      <c r="E3649" s="171" t="str">
        <f t="shared" si="56"/>
        <v>2020</v>
      </c>
      <c r="F3649" s="547">
        <v>634617.48</v>
      </c>
      <c r="G3649" s="548">
        <v>0.19</v>
      </c>
      <c r="H3649" s="547">
        <v>533292</v>
      </c>
      <c r="I3649" s="545" t="s">
        <v>12686</v>
      </c>
      <c r="J3649" s="545" t="s">
        <v>13301</v>
      </c>
      <c r="K3649" s="545"/>
      <c r="L3649" s="545"/>
      <c r="M3649" s="548" t="s">
        <v>13758</v>
      </c>
      <c r="N3649" s="545" t="s">
        <v>22199</v>
      </c>
      <c r="O3649" s="545" t="s">
        <v>17012</v>
      </c>
      <c r="P3649" s="549">
        <v>12731</v>
      </c>
      <c r="Q3649" s="549">
        <v>1</v>
      </c>
      <c r="R3649" s="549">
        <v>131</v>
      </c>
      <c r="S3649" s="548">
        <v>2221</v>
      </c>
      <c r="T3649" s="548">
        <v>1719</v>
      </c>
      <c r="U3649" s="99"/>
    </row>
    <row r="3650" spans="1:21" ht="19.5" customHeight="1">
      <c r="A3650" s="545">
        <v>12732</v>
      </c>
      <c r="B3650" s="545" t="s">
        <v>6461</v>
      </c>
      <c r="C3650" s="545" t="s">
        <v>216</v>
      </c>
      <c r="D3650" s="546">
        <v>44141</v>
      </c>
      <c r="E3650" s="171" t="str">
        <f t="shared" si="56"/>
        <v>2020</v>
      </c>
      <c r="F3650" s="547">
        <v>80762.92</v>
      </c>
      <c r="G3650" s="548">
        <v>0.19</v>
      </c>
      <c r="H3650" s="547">
        <v>67868</v>
      </c>
      <c r="I3650" s="545" t="s">
        <v>12686</v>
      </c>
      <c r="J3650" s="545" t="s">
        <v>13301</v>
      </c>
      <c r="K3650" s="545"/>
      <c r="L3650" s="545"/>
      <c r="M3650" s="548" t="s">
        <v>13758</v>
      </c>
      <c r="N3650" s="545" t="s">
        <v>22199</v>
      </c>
      <c r="O3650" s="545" t="s">
        <v>17013</v>
      </c>
      <c r="P3650" s="549">
        <v>12732</v>
      </c>
      <c r="Q3650" s="549">
        <v>1</v>
      </c>
      <c r="R3650" s="549">
        <v>131</v>
      </c>
      <c r="S3650" s="548">
        <v>2221</v>
      </c>
      <c r="T3650" s="548">
        <v>1719</v>
      </c>
      <c r="U3650" s="99"/>
    </row>
    <row r="3651" spans="1:21" ht="19.5" customHeight="1">
      <c r="A3651" s="545">
        <v>12733</v>
      </c>
      <c r="B3651" s="545" t="s">
        <v>6460</v>
      </c>
      <c r="C3651" s="545" t="s">
        <v>216</v>
      </c>
      <c r="D3651" s="546">
        <v>44141</v>
      </c>
      <c r="E3651" s="171" t="str">
        <f t="shared" si="56"/>
        <v>2020</v>
      </c>
      <c r="F3651" s="547">
        <v>120000</v>
      </c>
      <c r="G3651" s="548">
        <v>0.19</v>
      </c>
      <c r="H3651" s="547">
        <v>100840.34</v>
      </c>
      <c r="I3651" s="545" t="s">
        <v>12686</v>
      </c>
      <c r="J3651" s="545" t="s">
        <v>13296</v>
      </c>
      <c r="K3651" s="545" t="s">
        <v>16997</v>
      </c>
      <c r="L3651" s="545"/>
      <c r="M3651" s="548" t="s">
        <v>13758</v>
      </c>
      <c r="N3651" s="545" t="s">
        <v>22199</v>
      </c>
      <c r="O3651" s="545" t="s">
        <v>17014</v>
      </c>
      <c r="P3651" s="549">
        <v>12733</v>
      </c>
      <c r="Q3651" s="549">
        <v>1</v>
      </c>
      <c r="R3651" s="549">
        <v>131</v>
      </c>
      <c r="S3651" s="548">
        <v>2218</v>
      </c>
      <c r="T3651" s="548">
        <v>1719</v>
      </c>
      <c r="U3651" s="99"/>
    </row>
    <row r="3652" spans="1:21" ht="19.5" customHeight="1">
      <c r="A3652" s="545">
        <v>12734</v>
      </c>
      <c r="B3652" s="545" t="s">
        <v>12962</v>
      </c>
      <c r="C3652" s="545" t="s">
        <v>221</v>
      </c>
      <c r="D3652" s="546">
        <v>45708</v>
      </c>
      <c r="E3652" s="171" t="str">
        <f t="shared" ref="E3652:E3715" si="57">TEXT(D3652,"YYYY")</f>
        <v>2025</v>
      </c>
      <c r="F3652" s="547">
        <v>773647.39</v>
      </c>
      <c r="G3652" s="548">
        <v>0.19</v>
      </c>
      <c r="H3652" s="547">
        <v>650123.86</v>
      </c>
      <c r="I3652" s="545" t="s">
        <v>12684</v>
      </c>
      <c r="J3652" s="545" t="s">
        <v>13307</v>
      </c>
      <c r="K3652" s="545" t="s">
        <v>17015</v>
      </c>
      <c r="L3652" s="545" t="s">
        <v>17016</v>
      </c>
      <c r="M3652" s="548" t="s">
        <v>13758</v>
      </c>
      <c r="N3652" s="545" t="s">
        <v>13413</v>
      </c>
      <c r="O3652" s="545"/>
      <c r="P3652" s="549">
        <v>12734</v>
      </c>
      <c r="Q3652" s="549">
        <v>1</v>
      </c>
      <c r="R3652" s="549">
        <v>95</v>
      </c>
      <c r="S3652" s="548">
        <v>2228</v>
      </c>
      <c r="T3652" s="548"/>
      <c r="U3652" s="99"/>
    </row>
    <row r="3653" spans="1:21" ht="19.5" customHeight="1">
      <c r="A3653" s="545">
        <v>12735</v>
      </c>
      <c r="B3653" s="545" t="s">
        <v>12963</v>
      </c>
      <c r="C3653" s="545" t="s">
        <v>221</v>
      </c>
      <c r="D3653" s="546">
        <v>45708</v>
      </c>
      <c r="E3653" s="171" t="str">
        <f t="shared" si="57"/>
        <v>2025</v>
      </c>
      <c r="F3653" s="547">
        <v>596171.65</v>
      </c>
      <c r="G3653" s="548">
        <v>0.19</v>
      </c>
      <c r="H3653" s="547">
        <v>500984.58</v>
      </c>
      <c r="I3653" s="545" t="s">
        <v>12684</v>
      </c>
      <c r="J3653" s="545" t="s">
        <v>13307</v>
      </c>
      <c r="K3653" s="545" t="s">
        <v>17017</v>
      </c>
      <c r="L3653" s="545" t="s">
        <v>17018</v>
      </c>
      <c r="M3653" s="548" t="s">
        <v>13758</v>
      </c>
      <c r="N3653" s="545" t="s">
        <v>13413</v>
      </c>
      <c r="O3653" s="545"/>
      <c r="P3653" s="549">
        <v>12735</v>
      </c>
      <c r="Q3653" s="549">
        <v>1</v>
      </c>
      <c r="R3653" s="549">
        <v>95</v>
      </c>
      <c r="S3653" s="548">
        <v>2228</v>
      </c>
      <c r="T3653" s="548"/>
      <c r="U3653" s="99"/>
    </row>
    <row r="3654" spans="1:21" ht="19.5" customHeight="1">
      <c r="A3654" s="545">
        <v>12736</v>
      </c>
      <c r="B3654" s="545" t="s">
        <v>12964</v>
      </c>
      <c r="C3654" s="545" t="s">
        <v>216</v>
      </c>
      <c r="D3654" s="546">
        <v>45708</v>
      </c>
      <c r="E3654" s="171" t="str">
        <f t="shared" si="57"/>
        <v>2025</v>
      </c>
      <c r="F3654" s="547">
        <v>138089186.02000001</v>
      </c>
      <c r="G3654" s="548">
        <v>0.19</v>
      </c>
      <c r="H3654" s="547">
        <v>116041332.79000001</v>
      </c>
      <c r="I3654" s="545" t="s">
        <v>12684</v>
      </c>
      <c r="J3654" s="545" t="s">
        <v>13307</v>
      </c>
      <c r="K3654" s="545" t="s">
        <v>17019</v>
      </c>
      <c r="L3654" s="545"/>
      <c r="M3654" s="548" t="s">
        <v>13758</v>
      </c>
      <c r="N3654" s="545" t="s">
        <v>13413</v>
      </c>
      <c r="O3654" s="545"/>
      <c r="P3654" s="549">
        <v>12736</v>
      </c>
      <c r="Q3654" s="549">
        <v>1</v>
      </c>
      <c r="R3654" s="549">
        <v>95</v>
      </c>
      <c r="S3654" s="548">
        <v>2228</v>
      </c>
      <c r="T3654" s="548"/>
      <c r="U3654" s="99"/>
    </row>
    <row r="3655" spans="1:21" ht="19.5" customHeight="1">
      <c r="A3655" s="545">
        <v>12737</v>
      </c>
      <c r="B3655" s="545" t="s">
        <v>12965</v>
      </c>
      <c r="C3655" s="545" t="s">
        <v>216</v>
      </c>
      <c r="D3655" s="546">
        <v>45708</v>
      </c>
      <c r="E3655" s="171" t="str">
        <f t="shared" si="57"/>
        <v>2025</v>
      </c>
      <c r="F3655" s="547">
        <v>53410243.840000004</v>
      </c>
      <c r="G3655" s="548">
        <v>0.19</v>
      </c>
      <c r="H3655" s="547">
        <v>44882557.850000001</v>
      </c>
      <c r="I3655" s="545" t="s">
        <v>12684</v>
      </c>
      <c r="J3655" s="545" t="s">
        <v>13307</v>
      </c>
      <c r="K3655" s="545" t="s">
        <v>17020</v>
      </c>
      <c r="L3655" s="545" t="s">
        <v>17021</v>
      </c>
      <c r="M3655" s="548" t="s">
        <v>13758</v>
      </c>
      <c r="N3655" s="545" t="s">
        <v>13413</v>
      </c>
      <c r="O3655" s="545"/>
      <c r="P3655" s="549">
        <v>12737</v>
      </c>
      <c r="Q3655" s="549">
        <v>1</v>
      </c>
      <c r="R3655" s="549">
        <v>95</v>
      </c>
      <c r="S3655" s="548">
        <v>2228</v>
      </c>
      <c r="T3655" s="548"/>
      <c r="U3655" s="99"/>
    </row>
    <row r="3656" spans="1:21" ht="19.5" customHeight="1">
      <c r="A3656" s="545">
        <v>12738</v>
      </c>
      <c r="B3656" s="545" t="s">
        <v>6434</v>
      </c>
      <c r="C3656" s="545" t="s">
        <v>216</v>
      </c>
      <c r="D3656" s="546">
        <v>44153</v>
      </c>
      <c r="E3656" s="171" t="str">
        <f t="shared" si="57"/>
        <v>2020</v>
      </c>
      <c r="F3656" s="547">
        <v>5416880</v>
      </c>
      <c r="G3656" s="548">
        <v>0.19</v>
      </c>
      <c r="H3656" s="547">
        <v>4552000</v>
      </c>
      <c r="I3656" s="545" t="s">
        <v>12686</v>
      </c>
      <c r="J3656" s="545" t="s">
        <v>13326</v>
      </c>
      <c r="K3656" s="545" t="s">
        <v>17022</v>
      </c>
      <c r="L3656" s="545" t="s">
        <v>17023</v>
      </c>
      <c r="M3656" s="548" t="s">
        <v>13758</v>
      </c>
      <c r="N3656" s="545" t="s">
        <v>13326</v>
      </c>
      <c r="O3656" s="545"/>
      <c r="P3656" s="549">
        <v>12738</v>
      </c>
      <c r="Q3656" s="549">
        <v>1</v>
      </c>
      <c r="R3656" s="549">
        <v>131</v>
      </c>
      <c r="S3656" s="548">
        <v>2259</v>
      </c>
      <c r="T3656" s="548">
        <v>2259</v>
      </c>
      <c r="U3656" s="99"/>
    </row>
    <row r="3657" spans="1:21" ht="19.5" customHeight="1">
      <c r="A3657" s="545">
        <v>12739</v>
      </c>
      <c r="B3657" s="545" t="s">
        <v>6311</v>
      </c>
      <c r="C3657" s="545" t="s">
        <v>216</v>
      </c>
      <c r="D3657" s="546">
        <v>44160</v>
      </c>
      <c r="E3657" s="171" t="str">
        <f t="shared" si="57"/>
        <v>2020</v>
      </c>
      <c r="F3657" s="547">
        <v>304368.68</v>
      </c>
      <c r="G3657" s="548">
        <v>0.19</v>
      </c>
      <c r="H3657" s="547">
        <v>255772</v>
      </c>
      <c r="I3657" s="545" t="s">
        <v>12650</v>
      </c>
      <c r="J3657" s="545" t="s">
        <v>13296</v>
      </c>
      <c r="K3657" s="545"/>
      <c r="L3657" s="545"/>
      <c r="M3657" s="548" t="s">
        <v>13758</v>
      </c>
      <c r="N3657" s="545" t="s">
        <v>13413</v>
      </c>
      <c r="O3657" s="545" t="s">
        <v>17024</v>
      </c>
      <c r="P3657" s="549">
        <v>12739</v>
      </c>
      <c r="Q3657" s="549">
        <v>1</v>
      </c>
      <c r="R3657" s="549">
        <v>127</v>
      </c>
      <c r="S3657" s="548">
        <v>2218</v>
      </c>
      <c r="T3657" s="548"/>
      <c r="U3657" s="99"/>
    </row>
    <row r="3658" spans="1:21" ht="19.5" customHeight="1">
      <c r="A3658" s="545">
        <v>12740</v>
      </c>
      <c r="B3658" s="545" t="s">
        <v>12223</v>
      </c>
      <c r="C3658" s="545" t="s">
        <v>216</v>
      </c>
      <c r="D3658" s="546">
        <v>44601</v>
      </c>
      <c r="E3658" s="171" t="str">
        <f t="shared" si="57"/>
        <v>2022</v>
      </c>
      <c r="F3658" s="547">
        <v>8393835</v>
      </c>
      <c r="G3658" s="548">
        <v>0.19</v>
      </c>
      <c r="H3658" s="547">
        <v>7053642.8600000003</v>
      </c>
      <c r="I3658" s="545" t="s">
        <v>12686</v>
      </c>
      <c r="J3658" s="545" t="s">
        <v>13297</v>
      </c>
      <c r="K3658" s="545" t="s">
        <v>17025</v>
      </c>
      <c r="L3658" s="545" t="s">
        <v>17026</v>
      </c>
      <c r="M3658" s="548" t="s">
        <v>13758</v>
      </c>
      <c r="N3658" s="545" t="s">
        <v>13413</v>
      </c>
      <c r="O3658" s="545"/>
      <c r="P3658" s="549">
        <v>12740</v>
      </c>
      <c r="Q3658" s="549">
        <v>1</v>
      </c>
      <c r="R3658" s="549">
        <v>131</v>
      </c>
      <c r="S3658" s="548">
        <v>2257</v>
      </c>
      <c r="T3658" s="548"/>
      <c r="U3658" s="99"/>
    </row>
    <row r="3659" spans="1:21" ht="19.5" customHeight="1">
      <c r="A3659" s="545">
        <v>12741</v>
      </c>
      <c r="B3659" s="545" t="s">
        <v>6432</v>
      </c>
      <c r="C3659" s="545" t="s">
        <v>216</v>
      </c>
      <c r="D3659" s="546">
        <v>44158</v>
      </c>
      <c r="E3659" s="171" t="str">
        <f t="shared" si="57"/>
        <v>2020</v>
      </c>
      <c r="F3659" s="547">
        <v>19564</v>
      </c>
      <c r="G3659" s="548">
        <v>0.19</v>
      </c>
      <c r="H3659" s="547">
        <v>16440.34</v>
      </c>
      <c r="I3659" s="545" t="s">
        <v>12868</v>
      </c>
      <c r="J3659" s="545" t="s">
        <v>13298</v>
      </c>
      <c r="K3659" s="545" t="s">
        <v>17027</v>
      </c>
      <c r="L3659" s="545"/>
      <c r="M3659" s="548" t="s">
        <v>13758</v>
      </c>
      <c r="N3659" s="545" t="s">
        <v>13413</v>
      </c>
      <c r="O3659" s="545"/>
      <c r="P3659" s="549">
        <v>12741</v>
      </c>
      <c r="Q3659" s="549">
        <v>1</v>
      </c>
      <c r="R3659" s="549">
        <v>50</v>
      </c>
      <c r="S3659" s="548">
        <v>1012</v>
      </c>
      <c r="T3659" s="548"/>
      <c r="U3659" s="99"/>
    </row>
    <row r="3660" spans="1:21" ht="19.5" customHeight="1">
      <c r="A3660" s="545">
        <v>12742</v>
      </c>
      <c r="B3660" s="545" t="s">
        <v>6431</v>
      </c>
      <c r="C3660" s="545" t="s">
        <v>221</v>
      </c>
      <c r="D3660" s="546">
        <v>44159</v>
      </c>
      <c r="E3660" s="171" t="str">
        <f t="shared" si="57"/>
        <v>2020</v>
      </c>
      <c r="F3660" s="547">
        <v>30356.9</v>
      </c>
      <c r="G3660" s="548">
        <v>0.19</v>
      </c>
      <c r="H3660" s="547">
        <v>25510</v>
      </c>
      <c r="I3660" s="545" t="s">
        <v>12640</v>
      </c>
      <c r="J3660" s="545" t="s">
        <v>13327</v>
      </c>
      <c r="K3660" s="545" t="s">
        <v>17028</v>
      </c>
      <c r="L3660" s="545"/>
      <c r="M3660" s="548" t="s">
        <v>13758</v>
      </c>
      <c r="N3660" s="545" t="s">
        <v>22200</v>
      </c>
      <c r="O3660" s="545" t="s">
        <v>17029</v>
      </c>
      <c r="P3660" s="549">
        <v>12742</v>
      </c>
      <c r="Q3660" s="549">
        <v>1</v>
      </c>
      <c r="R3660" s="549">
        <v>1</v>
      </c>
      <c r="S3660" s="548">
        <v>556</v>
      </c>
      <c r="T3660" s="548">
        <v>556</v>
      </c>
      <c r="U3660" s="99"/>
    </row>
    <row r="3661" spans="1:21" ht="19.5" customHeight="1">
      <c r="A3661" s="545">
        <v>12743</v>
      </c>
      <c r="B3661" s="545" t="s">
        <v>6114</v>
      </c>
      <c r="C3661" s="545" t="s">
        <v>216</v>
      </c>
      <c r="D3661" s="546">
        <v>45708</v>
      </c>
      <c r="E3661" s="171" t="str">
        <f t="shared" si="57"/>
        <v>2025</v>
      </c>
      <c r="F3661" s="547">
        <v>71628658.5</v>
      </c>
      <c r="G3661" s="548">
        <v>0.19</v>
      </c>
      <c r="H3661" s="547">
        <v>60192150</v>
      </c>
      <c r="I3661" s="545" t="s">
        <v>12684</v>
      </c>
      <c r="J3661" s="545" t="s">
        <v>13307</v>
      </c>
      <c r="K3661" s="545" t="s">
        <v>17030</v>
      </c>
      <c r="L3661" s="545" t="s">
        <v>17031</v>
      </c>
      <c r="M3661" s="548" t="s">
        <v>13758</v>
      </c>
      <c r="N3661" s="545" t="s">
        <v>13413</v>
      </c>
      <c r="O3661" s="545"/>
      <c r="P3661" s="549">
        <v>12743</v>
      </c>
      <c r="Q3661" s="549">
        <v>1</v>
      </c>
      <c r="R3661" s="549">
        <v>95</v>
      </c>
      <c r="S3661" s="548">
        <v>2228</v>
      </c>
      <c r="T3661" s="548"/>
      <c r="U3661" s="99"/>
    </row>
    <row r="3662" spans="1:21" ht="19.5" customHeight="1">
      <c r="A3662" s="545">
        <v>12744</v>
      </c>
      <c r="B3662" s="545" t="s">
        <v>6113</v>
      </c>
      <c r="C3662" s="545" t="s">
        <v>216</v>
      </c>
      <c r="D3662" s="546">
        <v>45708</v>
      </c>
      <c r="E3662" s="171" t="str">
        <f t="shared" si="57"/>
        <v>2025</v>
      </c>
      <c r="F3662" s="547">
        <v>254429.74</v>
      </c>
      <c r="G3662" s="548">
        <v>0.19</v>
      </c>
      <c r="H3662" s="547">
        <v>213806.51</v>
      </c>
      <c r="I3662" s="545" t="s">
        <v>12684</v>
      </c>
      <c r="J3662" s="545" t="s">
        <v>13307</v>
      </c>
      <c r="K3662" s="545" t="s">
        <v>17032</v>
      </c>
      <c r="L3662" s="545"/>
      <c r="M3662" s="548" t="s">
        <v>13758</v>
      </c>
      <c r="N3662" s="545" t="s">
        <v>13413</v>
      </c>
      <c r="O3662" s="545"/>
      <c r="P3662" s="549">
        <v>12744</v>
      </c>
      <c r="Q3662" s="549">
        <v>1</v>
      </c>
      <c r="R3662" s="549">
        <v>95</v>
      </c>
      <c r="S3662" s="548">
        <v>2228</v>
      </c>
      <c r="T3662" s="548"/>
      <c r="U3662" s="99"/>
    </row>
    <row r="3663" spans="1:21" ht="19.5" customHeight="1">
      <c r="A3663" s="545">
        <v>12745</v>
      </c>
      <c r="B3663" s="545" t="s">
        <v>6112</v>
      </c>
      <c r="C3663" s="545" t="s">
        <v>221</v>
      </c>
      <c r="D3663" s="546">
        <v>45708</v>
      </c>
      <c r="E3663" s="171" t="str">
        <f t="shared" si="57"/>
        <v>2025</v>
      </c>
      <c r="F3663" s="547">
        <v>114337.59</v>
      </c>
      <c r="G3663" s="548">
        <v>0.19</v>
      </c>
      <c r="H3663" s="547">
        <v>96082.01</v>
      </c>
      <c r="I3663" s="545" t="s">
        <v>12684</v>
      </c>
      <c r="J3663" s="545" t="s">
        <v>13307</v>
      </c>
      <c r="K3663" s="545" t="s">
        <v>17033</v>
      </c>
      <c r="L3663" s="545"/>
      <c r="M3663" s="548" t="s">
        <v>13758</v>
      </c>
      <c r="N3663" s="545" t="s">
        <v>13413</v>
      </c>
      <c r="O3663" s="545"/>
      <c r="P3663" s="549">
        <v>12745</v>
      </c>
      <c r="Q3663" s="549">
        <v>1</v>
      </c>
      <c r="R3663" s="549">
        <v>95</v>
      </c>
      <c r="S3663" s="548">
        <v>2228</v>
      </c>
      <c r="T3663" s="548"/>
      <c r="U3663" s="99"/>
    </row>
    <row r="3664" spans="1:21" ht="19.5" customHeight="1">
      <c r="A3664" s="545">
        <v>12746</v>
      </c>
      <c r="B3664" s="545" t="s">
        <v>6111</v>
      </c>
      <c r="C3664" s="545" t="s">
        <v>221</v>
      </c>
      <c r="D3664" s="546">
        <v>44161</v>
      </c>
      <c r="E3664" s="171" t="str">
        <f t="shared" si="57"/>
        <v>2020</v>
      </c>
      <c r="F3664" s="547">
        <v>733040</v>
      </c>
      <c r="G3664" s="548">
        <v>0.19</v>
      </c>
      <c r="H3664" s="547">
        <v>616000</v>
      </c>
      <c r="I3664" s="545" t="s">
        <v>12684</v>
      </c>
      <c r="J3664" s="545" t="s">
        <v>13320</v>
      </c>
      <c r="K3664" s="545" t="s">
        <v>17034</v>
      </c>
      <c r="L3664" s="545"/>
      <c r="M3664" s="548" t="s">
        <v>13758</v>
      </c>
      <c r="N3664" s="545" t="s">
        <v>13413</v>
      </c>
      <c r="O3664" s="545"/>
      <c r="P3664" s="549">
        <v>12746</v>
      </c>
      <c r="Q3664" s="549">
        <v>1</v>
      </c>
      <c r="R3664" s="549">
        <v>95</v>
      </c>
      <c r="S3664" s="548">
        <v>2220</v>
      </c>
      <c r="T3664" s="548"/>
      <c r="U3664" s="99"/>
    </row>
    <row r="3665" spans="1:21" ht="19.5" customHeight="1">
      <c r="A3665" s="545">
        <v>12747</v>
      </c>
      <c r="B3665" s="545" t="s">
        <v>6106</v>
      </c>
      <c r="C3665" s="545" t="s">
        <v>216</v>
      </c>
      <c r="D3665" s="546">
        <v>44165</v>
      </c>
      <c r="E3665" s="171" t="str">
        <f t="shared" si="57"/>
        <v>2020</v>
      </c>
      <c r="F3665" s="547">
        <v>1850000</v>
      </c>
      <c r="G3665" s="548">
        <v>0.19</v>
      </c>
      <c r="H3665" s="547">
        <v>1554621.85</v>
      </c>
      <c r="I3665" s="545" t="s">
        <v>12737</v>
      </c>
      <c r="J3665" s="545" t="s">
        <v>13301</v>
      </c>
      <c r="K3665" s="545" t="s">
        <v>17035</v>
      </c>
      <c r="L3665" s="545"/>
      <c r="M3665" s="548" t="s">
        <v>13758</v>
      </c>
      <c r="N3665" s="545" t="s">
        <v>13413</v>
      </c>
      <c r="O3665" s="545" t="s">
        <v>17036</v>
      </c>
      <c r="P3665" s="549">
        <v>12747</v>
      </c>
      <c r="Q3665" s="549">
        <v>1</v>
      </c>
      <c r="R3665" s="549">
        <v>176</v>
      </c>
      <c r="S3665" s="548">
        <v>2221</v>
      </c>
      <c r="T3665" s="548"/>
      <c r="U3665" s="99"/>
    </row>
    <row r="3666" spans="1:21" ht="19.5" customHeight="1">
      <c r="A3666" s="545">
        <v>12748</v>
      </c>
      <c r="B3666" s="545" t="s">
        <v>6109</v>
      </c>
      <c r="C3666" s="545" t="s">
        <v>4552</v>
      </c>
      <c r="D3666" s="546">
        <v>44162</v>
      </c>
      <c r="E3666" s="171" t="str">
        <f t="shared" si="57"/>
        <v>2020</v>
      </c>
      <c r="F3666" s="547">
        <v>2499000</v>
      </c>
      <c r="G3666" s="548">
        <v>0.19</v>
      </c>
      <c r="H3666" s="547">
        <v>2100000</v>
      </c>
      <c r="I3666" s="545" t="s">
        <v>12758</v>
      </c>
      <c r="J3666" s="545" t="s">
        <v>13296</v>
      </c>
      <c r="K3666" s="545" t="s">
        <v>17037</v>
      </c>
      <c r="L3666" s="545"/>
      <c r="M3666" s="548" t="s">
        <v>13758</v>
      </c>
      <c r="N3666" s="545" t="s">
        <v>13413</v>
      </c>
      <c r="O3666" s="545"/>
      <c r="P3666" s="549">
        <v>12748</v>
      </c>
      <c r="Q3666" s="549">
        <v>1</v>
      </c>
      <c r="R3666" s="549">
        <v>164</v>
      </c>
      <c r="S3666" s="548">
        <v>2218</v>
      </c>
      <c r="T3666" s="548"/>
      <c r="U3666" s="99"/>
    </row>
    <row r="3667" spans="1:21" ht="19.5" customHeight="1">
      <c r="A3667" s="545">
        <v>12749</v>
      </c>
      <c r="B3667" s="545" t="s">
        <v>6108</v>
      </c>
      <c r="C3667" s="545" t="s">
        <v>216</v>
      </c>
      <c r="D3667" s="546">
        <v>44162</v>
      </c>
      <c r="E3667" s="171" t="str">
        <f t="shared" si="57"/>
        <v>2020</v>
      </c>
      <c r="F3667" s="547">
        <v>60690</v>
      </c>
      <c r="G3667" s="548">
        <v>0.19</v>
      </c>
      <c r="H3667" s="547">
        <v>51000</v>
      </c>
      <c r="I3667" s="545" t="s">
        <v>12717</v>
      </c>
      <c r="J3667" s="545" t="s">
        <v>13301</v>
      </c>
      <c r="K3667" s="545" t="s">
        <v>17038</v>
      </c>
      <c r="L3667" s="545"/>
      <c r="M3667" s="548" t="s">
        <v>13758</v>
      </c>
      <c r="N3667" s="545" t="s">
        <v>13413</v>
      </c>
      <c r="O3667" s="545"/>
      <c r="P3667" s="549">
        <v>12749</v>
      </c>
      <c r="Q3667" s="549">
        <v>1</v>
      </c>
      <c r="R3667" s="549">
        <v>19</v>
      </c>
      <c r="S3667" s="548">
        <v>2221</v>
      </c>
      <c r="T3667" s="548"/>
      <c r="U3667" s="99"/>
    </row>
    <row r="3668" spans="1:21" ht="19.5" customHeight="1">
      <c r="A3668" s="545">
        <v>12750</v>
      </c>
      <c r="B3668" s="545" t="s">
        <v>6107</v>
      </c>
      <c r="C3668" s="545" t="s">
        <v>216</v>
      </c>
      <c r="D3668" s="546">
        <v>44162</v>
      </c>
      <c r="E3668" s="171" t="str">
        <f t="shared" si="57"/>
        <v>2020</v>
      </c>
      <c r="F3668" s="547">
        <v>621180</v>
      </c>
      <c r="G3668" s="548">
        <v>0.19</v>
      </c>
      <c r="H3668" s="547">
        <v>522000</v>
      </c>
      <c r="I3668" s="545" t="s">
        <v>12680</v>
      </c>
      <c r="J3668" s="545" t="s">
        <v>13296</v>
      </c>
      <c r="K3668" s="545" t="s">
        <v>17039</v>
      </c>
      <c r="L3668" s="545"/>
      <c r="M3668" s="548" t="s">
        <v>13758</v>
      </c>
      <c r="N3668" s="545" t="s">
        <v>13413</v>
      </c>
      <c r="O3668" s="545"/>
      <c r="P3668" s="549">
        <v>12750</v>
      </c>
      <c r="Q3668" s="549">
        <v>1</v>
      </c>
      <c r="R3668" s="549">
        <v>20</v>
      </c>
      <c r="S3668" s="548">
        <v>2218</v>
      </c>
      <c r="T3668" s="548"/>
      <c r="U3668" s="99"/>
    </row>
    <row r="3669" spans="1:21" ht="19.5" customHeight="1">
      <c r="A3669" s="545">
        <v>12751</v>
      </c>
      <c r="B3669" s="545" t="s">
        <v>6105</v>
      </c>
      <c r="C3669" s="545" t="s">
        <v>216</v>
      </c>
      <c r="D3669" s="546">
        <v>44165</v>
      </c>
      <c r="E3669" s="171" t="str">
        <f t="shared" si="57"/>
        <v>2020</v>
      </c>
      <c r="F3669" s="547">
        <v>669375</v>
      </c>
      <c r="G3669" s="548">
        <v>0.19</v>
      </c>
      <c r="H3669" s="547">
        <v>562500</v>
      </c>
      <c r="I3669" s="545" t="s">
        <v>12717</v>
      </c>
      <c r="J3669" s="545" t="s">
        <v>13296</v>
      </c>
      <c r="K3669" s="545" t="s">
        <v>17040</v>
      </c>
      <c r="L3669" s="545" t="s">
        <v>17041</v>
      </c>
      <c r="M3669" s="548" t="s">
        <v>13758</v>
      </c>
      <c r="N3669" s="545" t="s">
        <v>13413</v>
      </c>
      <c r="O3669" s="545"/>
      <c r="P3669" s="549">
        <v>12751</v>
      </c>
      <c r="Q3669" s="549">
        <v>1</v>
      </c>
      <c r="R3669" s="549">
        <v>19</v>
      </c>
      <c r="S3669" s="548">
        <v>2218</v>
      </c>
      <c r="T3669" s="548"/>
      <c r="U3669" s="99"/>
    </row>
    <row r="3670" spans="1:21" ht="19.5" customHeight="1">
      <c r="A3670" s="545">
        <v>12752</v>
      </c>
      <c r="B3670" s="545" t="s">
        <v>12214</v>
      </c>
      <c r="C3670" s="545" t="s">
        <v>216</v>
      </c>
      <c r="D3670" s="546">
        <v>44233</v>
      </c>
      <c r="E3670" s="171" t="str">
        <f t="shared" si="57"/>
        <v>2021</v>
      </c>
      <c r="F3670" s="547">
        <v>230664483</v>
      </c>
      <c r="G3670" s="548">
        <v>0.19</v>
      </c>
      <c r="H3670" s="547">
        <v>193835700</v>
      </c>
      <c r="I3670" s="545" t="s">
        <v>12686</v>
      </c>
      <c r="J3670" s="545" t="s">
        <v>13301</v>
      </c>
      <c r="K3670" s="545" t="s">
        <v>17042</v>
      </c>
      <c r="L3670" s="545" t="s">
        <v>17043</v>
      </c>
      <c r="M3670" s="548" t="s">
        <v>13758</v>
      </c>
      <c r="N3670" s="545" t="s">
        <v>22201</v>
      </c>
      <c r="O3670" s="545"/>
      <c r="P3670" s="549">
        <v>12752</v>
      </c>
      <c r="Q3670" s="549">
        <v>1</v>
      </c>
      <c r="R3670" s="549">
        <v>131</v>
      </c>
      <c r="S3670" s="548">
        <v>2221</v>
      </c>
      <c r="T3670" s="548">
        <v>2260</v>
      </c>
      <c r="U3670" s="99"/>
    </row>
    <row r="3671" spans="1:21" ht="19.5" customHeight="1">
      <c r="A3671" s="545">
        <v>12753</v>
      </c>
      <c r="B3671" s="545" t="s">
        <v>6099</v>
      </c>
      <c r="C3671" s="545" t="s">
        <v>216</v>
      </c>
      <c r="D3671" s="546">
        <v>44233</v>
      </c>
      <c r="E3671" s="171" t="str">
        <f t="shared" si="57"/>
        <v>2021</v>
      </c>
      <c r="F3671" s="547">
        <v>34666</v>
      </c>
      <c r="G3671" s="548">
        <v>0</v>
      </c>
      <c r="H3671" s="547">
        <v>34666</v>
      </c>
      <c r="I3671" s="545" t="s">
        <v>12686</v>
      </c>
      <c r="J3671" s="545" t="s">
        <v>13328</v>
      </c>
      <c r="K3671" s="545" t="s">
        <v>17044</v>
      </c>
      <c r="L3671" s="545"/>
      <c r="M3671" s="548" t="s">
        <v>13868</v>
      </c>
      <c r="N3671" s="545" t="s">
        <v>22201</v>
      </c>
      <c r="O3671" s="545"/>
      <c r="P3671" s="549">
        <v>12753</v>
      </c>
      <c r="Q3671" s="549">
        <v>2</v>
      </c>
      <c r="R3671" s="549">
        <v>131</v>
      </c>
      <c r="S3671" s="548">
        <v>2260</v>
      </c>
      <c r="T3671" s="548">
        <v>2260</v>
      </c>
      <c r="U3671" s="99"/>
    </row>
    <row r="3672" spans="1:21" ht="19.5" customHeight="1">
      <c r="A3672" s="545">
        <v>12754</v>
      </c>
      <c r="B3672" s="545" t="s">
        <v>6098</v>
      </c>
      <c r="C3672" s="545" t="s">
        <v>216</v>
      </c>
      <c r="D3672" s="546">
        <v>44233</v>
      </c>
      <c r="E3672" s="171" t="str">
        <f t="shared" si="57"/>
        <v>2021</v>
      </c>
      <c r="F3672" s="547">
        <v>9845785.9900000002</v>
      </c>
      <c r="G3672" s="548">
        <v>0.19</v>
      </c>
      <c r="H3672" s="547">
        <v>8273769.7400000002</v>
      </c>
      <c r="I3672" s="545" t="s">
        <v>12686</v>
      </c>
      <c r="J3672" s="545" t="s">
        <v>13328</v>
      </c>
      <c r="K3672" s="545" t="s">
        <v>17045</v>
      </c>
      <c r="L3672" s="545"/>
      <c r="M3672" s="548" t="s">
        <v>13813</v>
      </c>
      <c r="N3672" s="545" t="s">
        <v>22201</v>
      </c>
      <c r="O3672" s="545"/>
      <c r="P3672" s="549">
        <v>12754</v>
      </c>
      <c r="Q3672" s="549">
        <v>3</v>
      </c>
      <c r="R3672" s="549">
        <v>131</v>
      </c>
      <c r="S3672" s="548">
        <v>2260</v>
      </c>
      <c r="T3672" s="548">
        <v>2260</v>
      </c>
      <c r="U3672" s="99"/>
    </row>
    <row r="3673" spans="1:21" ht="19.5" customHeight="1">
      <c r="A3673" s="545">
        <v>12756</v>
      </c>
      <c r="B3673" s="545" t="s">
        <v>6097</v>
      </c>
      <c r="C3673" s="545" t="s">
        <v>216</v>
      </c>
      <c r="D3673" s="546">
        <v>44683</v>
      </c>
      <c r="E3673" s="171" t="str">
        <f t="shared" si="57"/>
        <v>2022</v>
      </c>
      <c r="F3673" s="547">
        <v>124950</v>
      </c>
      <c r="G3673" s="548">
        <v>0.19</v>
      </c>
      <c r="H3673" s="547">
        <v>105000</v>
      </c>
      <c r="I3673" s="545" t="s">
        <v>12756</v>
      </c>
      <c r="J3673" s="545" t="s">
        <v>13296</v>
      </c>
      <c r="K3673" s="545" t="s">
        <v>17046</v>
      </c>
      <c r="L3673" s="545"/>
      <c r="M3673" s="548" t="s">
        <v>13868</v>
      </c>
      <c r="N3673" s="545" t="s">
        <v>13413</v>
      </c>
      <c r="O3673" s="545" t="s">
        <v>17047</v>
      </c>
      <c r="P3673" s="549">
        <v>12756</v>
      </c>
      <c r="Q3673" s="549">
        <v>2</v>
      </c>
      <c r="R3673" s="549">
        <v>34</v>
      </c>
      <c r="S3673" s="548">
        <v>2218</v>
      </c>
      <c r="T3673" s="548"/>
      <c r="U3673" s="99"/>
    </row>
    <row r="3674" spans="1:21" ht="19.5" customHeight="1">
      <c r="A3674" s="545">
        <v>12757</v>
      </c>
      <c r="B3674" s="545" t="s">
        <v>6094</v>
      </c>
      <c r="C3674" s="545" t="s">
        <v>216</v>
      </c>
      <c r="D3674" s="546">
        <v>44587</v>
      </c>
      <c r="E3674" s="171" t="str">
        <f t="shared" si="57"/>
        <v>2022</v>
      </c>
      <c r="F3674" s="547">
        <v>154733</v>
      </c>
      <c r="G3674" s="548">
        <v>0.19</v>
      </c>
      <c r="H3674" s="547">
        <v>130027.73</v>
      </c>
      <c r="I3674" s="545" t="s">
        <v>12756</v>
      </c>
      <c r="J3674" s="545" t="s">
        <v>13297</v>
      </c>
      <c r="K3674" s="545" t="s">
        <v>17048</v>
      </c>
      <c r="L3674" s="545" t="s">
        <v>17046</v>
      </c>
      <c r="M3674" s="548" t="s">
        <v>13868</v>
      </c>
      <c r="N3674" s="545" t="s">
        <v>13413</v>
      </c>
      <c r="O3674" s="545"/>
      <c r="P3674" s="549">
        <v>12757</v>
      </c>
      <c r="Q3674" s="549">
        <v>2</v>
      </c>
      <c r="R3674" s="549">
        <v>34</v>
      </c>
      <c r="S3674" s="548">
        <v>2257</v>
      </c>
      <c r="T3674" s="548"/>
      <c r="U3674" s="99"/>
    </row>
    <row r="3675" spans="1:21" ht="19.5" customHeight="1">
      <c r="A3675" s="545">
        <v>12758</v>
      </c>
      <c r="B3675" s="545" t="s">
        <v>6093</v>
      </c>
      <c r="C3675" s="545" t="s">
        <v>216</v>
      </c>
      <c r="D3675" s="546">
        <v>44587</v>
      </c>
      <c r="E3675" s="171" t="str">
        <f t="shared" si="57"/>
        <v>2022</v>
      </c>
      <c r="F3675" s="547">
        <v>226219</v>
      </c>
      <c r="G3675" s="548">
        <v>0.19</v>
      </c>
      <c r="H3675" s="547">
        <v>190100</v>
      </c>
      <c r="I3675" s="545" t="s">
        <v>12756</v>
      </c>
      <c r="J3675" s="545" t="s">
        <v>13297</v>
      </c>
      <c r="K3675" s="545" t="s">
        <v>17049</v>
      </c>
      <c r="L3675" s="545" t="s">
        <v>17046</v>
      </c>
      <c r="M3675" s="548" t="s">
        <v>13868</v>
      </c>
      <c r="N3675" s="545" t="s">
        <v>13413</v>
      </c>
      <c r="O3675" s="545"/>
      <c r="P3675" s="549">
        <v>12758</v>
      </c>
      <c r="Q3675" s="549">
        <v>2</v>
      </c>
      <c r="R3675" s="549">
        <v>34</v>
      </c>
      <c r="S3675" s="548">
        <v>2257</v>
      </c>
      <c r="T3675" s="548"/>
      <c r="U3675" s="99"/>
    </row>
    <row r="3676" spans="1:21" ht="19.5" customHeight="1">
      <c r="A3676" s="545">
        <v>12759</v>
      </c>
      <c r="B3676" s="545" t="s">
        <v>6091</v>
      </c>
      <c r="C3676" s="545" t="s">
        <v>216</v>
      </c>
      <c r="D3676" s="546">
        <v>44175</v>
      </c>
      <c r="E3676" s="171" t="str">
        <f t="shared" si="57"/>
        <v>2020</v>
      </c>
      <c r="F3676" s="547">
        <v>1312510.5</v>
      </c>
      <c r="G3676" s="548">
        <v>0.19</v>
      </c>
      <c r="H3676" s="547">
        <v>1102950</v>
      </c>
      <c r="I3676" s="545" t="s">
        <v>12658</v>
      </c>
      <c r="J3676" s="545" t="s">
        <v>13301</v>
      </c>
      <c r="K3676" s="545" t="s">
        <v>17050</v>
      </c>
      <c r="L3676" s="545"/>
      <c r="M3676" s="548" t="s">
        <v>13868</v>
      </c>
      <c r="N3676" s="545" t="s">
        <v>13413</v>
      </c>
      <c r="O3676" s="545"/>
      <c r="P3676" s="549">
        <v>12759</v>
      </c>
      <c r="Q3676" s="549">
        <v>2</v>
      </c>
      <c r="R3676" s="549">
        <v>9</v>
      </c>
      <c r="S3676" s="548">
        <v>2221</v>
      </c>
      <c r="T3676" s="548"/>
      <c r="U3676" s="99"/>
    </row>
    <row r="3677" spans="1:21" ht="19.5" customHeight="1">
      <c r="A3677" s="545">
        <v>12760</v>
      </c>
      <c r="B3677" s="545" t="s">
        <v>6090</v>
      </c>
      <c r="C3677" s="545" t="s">
        <v>216</v>
      </c>
      <c r="D3677" s="546">
        <v>44175</v>
      </c>
      <c r="E3677" s="171" t="str">
        <f t="shared" si="57"/>
        <v>2020</v>
      </c>
      <c r="F3677" s="547">
        <v>921060</v>
      </c>
      <c r="G3677" s="548">
        <v>0.19</v>
      </c>
      <c r="H3677" s="547">
        <v>774000</v>
      </c>
      <c r="I3677" s="545" t="s">
        <v>12658</v>
      </c>
      <c r="J3677" s="545" t="s">
        <v>13301</v>
      </c>
      <c r="K3677" s="545" t="s">
        <v>17051</v>
      </c>
      <c r="L3677" s="545"/>
      <c r="M3677" s="548" t="s">
        <v>13868</v>
      </c>
      <c r="N3677" s="545" t="s">
        <v>13413</v>
      </c>
      <c r="O3677" s="545"/>
      <c r="P3677" s="549">
        <v>12760</v>
      </c>
      <c r="Q3677" s="549">
        <v>2</v>
      </c>
      <c r="R3677" s="549">
        <v>9</v>
      </c>
      <c r="S3677" s="548">
        <v>2221</v>
      </c>
      <c r="T3677" s="548"/>
      <c r="U3677" s="99"/>
    </row>
    <row r="3678" spans="1:21" ht="19.5" customHeight="1">
      <c r="A3678" s="545">
        <v>12761</v>
      </c>
      <c r="B3678" s="545" t="s">
        <v>6086</v>
      </c>
      <c r="C3678" s="545" t="s">
        <v>209</v>
      </c>
      <c r="D3678" s="546">
        <v>44589</v>
      </c>
      <c r="E3678" s="171" t="str">
        <f t="shared" si="57"/>
        <v>2022</v>
      </c>
      <c r="F3678" s="547">
        <v>9818</v>
      </c>
      <c r="G3678" s="548">
        <v>0.19</v>
      </c>
      <c r="H3678" s="547">
        <v>8250.42</v>
      </c>
      <c r="I3678" s="545" t="s">
        <v>12637</v>
      </c>
      <c r="J3678" s="545" t="s">
        <v>13297</v>
      </c>
      <c r="K3678" s="545"/>
      <c r="L3678" s="545"/>
      <c r="M3678" s="548" t="s">
        <v>13758</v>
      </c>
      <c r="N3678" s="545" t="s">
        <v>13413</v>
      </c>
      <c r="O3678" s="545"/>
      <c r="P3678" s="549">
        <v>12761</v>
      </c>
      <c r="Q3678" s="549">
        <v>1</v>
      </c>
      <c r="R3678" s="549">
        <v>13</v>
      </c>
      <c r="S3678" s="548">
        <v>2257</v>
      </c>
      <c r="T3678" s="548"/>
      <c r="U3678" s="99"/>
    </row>
    <row r="3679" spans="1:21" ht="19.5" customHeight="1">
      <c r="A3679" s="545">
        <v>12762</v>
      </c>
      <c r="B3679" s="545" t="s">
        <v>6085</v>
      </c>
      <c r="C3679" s="545" t="s">
        <v>209</v>
      </c>
      <c r="D3679" s="546">
        <v>46052</v>
      </c>
      <c r="E3679" s="171" t="str">
        <f t="shared" si="57"/>
        <v>2026</v>
      </c>
      <c r="F3679" s="547">
        <v>22454298</v>
      </c>
      <c r="G3679" s="548">
        <v>0.19</v>
      </c>
      <c r="H3679" s="547">
        <v>18869157.98</v>
      </c>
      <c r="I3679" s="545" t="s">
        <v>12637</v>
      </c>
      <c r="J3679" s="545" t="s">
        <v>13307</v>
      </c>
      <c r="K3679" s="545"/>
      <c r="L3679" s="545"/>
      <c r="M3679" s="548" t="s">
        <v>13758</v>
      </c>
      <c r="N3679" s="545" t="s">
        <v>13413</v>
      </c>
      <c r="O3679" s="545"/>
      <c r="P3679" s="549">
        <v>12762</v>
      </c>
      <c r="Q3679" s="549">
        <v>1</v>
      </c>
      <c r="R3679" s="549">
        <v>13</v>
      </c>
      <c r="S3679" s="548">
        <v>2228</v>
      </c>
      <c r="T3679" s="548"/>
      <c r="U3679" s="99"/>
    </row>
    <row r="3680" spans="1:21" ht="19.5" customHeight="1">
      <c r="A3680" s="545">
        <v>12763</v>
      </c>
      <c r="B3680" s="545" t="s">
        <v>6084</v>
      </c>
      <c r="C3680" s="545" t="s">
        <v>209</v>
      </c>
      <c r="D3680" s="546">
        <v>44183</v>
      </c>
      <c r="E3680" s="171" t="str">
        <f t="shared" si="57"/>
        <v>2020</v>
      </c>
      <c r="F3680" s="547">
        <v>38482.01</v>
      </c>
      <c r="G3680" s="548">
        <v>0.19</v>
      </c>
      <c r="H3680" s="547">
        <v>32337.82</v>
      </c>
      <c r="I3680" s="545" t="s">
        <v>12706</v>
      </c>
      <c r="J3680" s="545" t="s">
        <v>13298</v>
      </c>
      <c r="K3680" s="545"/>
      <c r="L3680" s="545"/>
      <c r="M3680" s="548" t="s">
        <v>13758</v>
      </c>
      <c r="N3680" s="545" t="s">
        <v>13413</v>
      </c>
      <c r="O3680" s="545"/>
      <c r="P3680" s="549">
        <v>12763</v>
      </c>
      <c r="Q3680" s="549">
        <v>1</v>
      </c>
      <c r="R3680" s="549">
        <v>128</v>
      </c>
      <c r="S3680" s="548">
        <v>1012</v>
      </c>
      <c r="T3680" s="548"/>
      <c r="U3680" s="99"/>
    </row>
    <row r="3681" spans="1:21" ht="19.5" customHeight="1">
      <c r="A3681" s="545">
        <v>12764</v>
      </c>
      <c r="B3681" s="545" t="s">
        <v>6072</v>
      </c>
      <c r="C3681" s="545" t="s">
        <v>216</v>
      </c>
      <c r="D3681" s="546">
        <v>46052</v>
      </c>
      <c r="E3681" s="171" t="str">
        <f t="shared" si="57"/>
        <v>2026</v>
      </c>
      <c r="F3681" s="547">
        <v>5076052</v>
      </c>
      <c r="G3681" s="548">
        <v>0.19</v>
      </c>
      <c r="H3681" s="547">
        <v>4265589.92</v>
      </c>
      <c r="I3681" s="545" t="s">
        <v>12752</v>
      </c>
      <c r="J3681" s="545" t="s">
        <v>13307</v>
      </c>
      <c r="K3681" s="545" t="s">
        <v>17052</v>
      </c>
      <c r="L3681" s="545"/>
      <c r="M3681" s="548" t="s">
        <v>13758</v>
      </c>
      <c r="N3681" s="545" t="s">
        <v>13413</v>
      </c>
      <c r="O3681" s="545"/>
      <c r="P3681" s="549">
        <v>12764</v>
      </c>
      <c r="Q3681" s="549">
        <v>1</v>
      </c>
      <c r="R3681" s="549">
        <v>167</v>
      </c>
      <c r="S3681" s="548">
        <v>2228</v>
      </c>
      <c r="T3681" s="548"/>
      <c r="U3681" s="99"/>
    </row>
    <row r="3682" spans="1:21" ht="19.5" customHeight="1">
      <c r="A3682" s="545">
        <v>12765</v>
      </c>
      <c r="B3682" s="545" t="s">
        <v>6071</v>
      </c>
      <c r="C3682" s="545" t="s">
        <v>216</v>
      </c>
      <c r="D3682" s="546">
        <v>44178</v>
      </c>
      <c r="E3682" s="171" t="str">
        <f t="shared" si="57"/>
        <v>2020</v>
      </c>
      <c r="F3682" s="547">
        <v>33290250</v>
      </c>
      <c r="G3682" s="548">
        <v>0.19</v>
      </c>
      <c r="H3682" s="547">
        <v>27975000</v>
      </c>
      <c r="I3682" s="545" t="s">
        <v>12640</v>
      </c>
      <c r="J3682" s="545" t="s">
        <v>13296</v>
      </c>
      <c r="K3682" s="545" t="s">
        <v>17053</v>
      </c>
      <c r="L3682" s="545"/>
      <c r="M3682" s="548" t="s">
        <v>13758</v>
      </c>
      <c r="N3682" s="545" t="s">
        <v>13413</v>
      </c>
      <c r="O3682" s="545"/>
      <c r="P3682" s="549">
        <v>12765</v>
      </c>
      <c r="Q3682" s="549">
        <v>1</v>
      </c>
      <c r="R3682" s="549">
        <v>1</v>
      </c>
      <c r="S3682" s="548">
        <v>2218</v>
      </c>
      <c r="T3682" s="548"/>
      <c r="U3682" s="99"/>
    </row>
    <row r="3683" spans="1:21" ht="19.5" customHeight="1">
      <c r="A3683" s="545">
        <v>12767</v>
      </c>
      <c r="B3683" s="545" t="s">
        <v>6070</v>
      </c>
      <c r="C3683" s="545" t="s">
        <v>209</v>
      </c>
      <c r="D3683" s="546">
        <v>44188</v>
      </c>
      <c r="E3683" s="171" t="str">
        <f t="shared" si="57"/>
        <v>2020</v>
      </c>
      <c r="F3683" s="547">
        <v>619351.01</v>
      </c>
      <c r="G3683" s="548">
        <v>0.19</v>
      </c>
      <c r="H3683" s="547">
        <v>520463.03</v>
      </c>
      <c r="I3683" s="545" t="s">
        <v>12639</v>
      </c>
      <c r="J3683" s="545" t="s">
        <v>13298</v>
      </c>
      <c r="K3683" s="545" t="s">
        <v>17054</v>
      </c>
      <c r="L3683" s="545"/>
      <c r="M3683" s="548" t="s">
        <v>13758</v>
      </c>
      <c r="N3683" s="545" t="s">
        <v>13413</v>
      </c>
      <c r="O3683" s="545"/>
      <c r="P3683" s="549">
        <v>12767</v>
      </c>
      <c r="Q3683" s="549">
        <v>1</v>
      </c>
      <c r="R3683" s="549">
        <v>64</v>
      </c>
      <c r="S3683" s="548">
        <v>1012</v>
      </c>
      <c r="T3683" s="548"/>
      <c r="U3683" s="99"/>
    </row>
    <row r="3684" spans="1:21" ht="19.5" customHeight="1">
      <c r="A3684" s="545">
        <v>12768</v>
      </c>
      <c r="B3684" s="545" t="s">
        <v>6069</v>
      </c>
      <c r="C3684" s="545" t="s">
        <v>216</v>
      </c>
      <c r="D3684" s="546">
        <v>44188</v>
      </c>
      <c r="E3684" s="171" t="str">
        <f t="shared" si="57"/>
        <v>2020</v>
      </c>
      <c r="F3684" s="547">
        <v>71357.009999999995</v>
      </c>
      <c r="G3684" s="548">
        <v>0.19</v>
      </c>
      <c r="H3684" s="547">
        <v>59963.87</v>
      </c>
      <c r="I3684" s="545" t="s">
        <v>12752</v>
      </c>
      <c r="J3684" s="545" t="s">
        <v>13298</v>
      </c>
      <c r="K3684" s="545" t="s">
        <v>17055</v>
      </c>
      <c r="L3684" s="545"/>
      <c r="M3684" s="548" t="s">
        <v>13758</v>
      </c>
      <c r="N3684" s="545" t="s">
        <v>13413</v>
      </c>
      <c r="O3684" s="545"/>
      <c r="P3684" s="549">
        <v>12768</v>
      </c>
      <c r="Q3684" s="549">
        <v>1</v>
      </c>
      <c r="R3684" s="549">
        <v>167</v>
      </c>
      <c r="S3684" s="548">
        <v>1012</v>
      </c>
      <c r="T3684" s="548"/>
      <c r="U3684" s="99"/>
    </row>
    <row r="3685" spans="1:21" ht="19.5" customHeight="1">
      <c r="A3685" s="545">
        <v>12769</v>
      </c>
      <c r="B3685" s="545" t="s">
        <v>6048</v>
      </c>
      <c r="C3685" s="545" t="s">
        <v>4504</v>
      </c>
      <c r="D3685" s="546">
        <v>46052</v>
      </c>
      <c r="E3685" s="171" t="str">
        <f t="shared" si="57"/>
        <v>2026</v>
      </c>
      <c r="F3685" s="547">
        <v>506188</v>
      </c>
      <c r="G3685" s="548">
        <v>0.19</v>
      </c>
      <c r="H3685" s="547">
        <v>425368.07</v>
      </c>
      <c r="I3685" s="545" t="s">
        <v>12655</v>
      </c>
      <c r="J3685" s="545" t="s">
        <v>13307</v>
      </c>
      <c r="K3685" s="545" t="s">
        <v>17056</v>
      </c>
      <c r="L3685" s="545"/>
      <c r="M3685" s="548" t="s">
        <v>13868</v>
      </c>
      <c r="N3685" s="545" t="s">
        <v>13413</v>
      </c>
      <c r="O3685" s="545"/>
      <c r="P3685" s="549">
        <v>12769</v>
      </c>
      <c r="Q3685" s="549">
        <v>2</v>
      </c>
      <c r="R3685" s="549">
        <v>109</v>
      </c>
      <c r="S3685" s="548">
        <v>2228</v>
      </c>
      <c r="T3685" s="548"/>
      <c r="U3685" s="99"/>
    </row>
    <row r="3686" spans="1:21" ht="19.5" customHeight="1">
      <c r="A3686" s="545">
        <v>12770</v>
      </c>
      <c r="B3686" s="545" t="s">
        <v>12192</v>
      </c>
      <c r="C3686" s="545" t="s">
        <v>216</v>
      </c>
      <c r="D3686" s="546">
        <v>44585</v>
      </c>
      <c r="E3686" s="171" t="str">
        <f t="shared" si="57"/>
        <v>2022</v>
      </c>
      <c r="F3686" s="547">
        <v>36967</v>
      </c>
      <c r="G3686" s="548">
        <v>0</v>
      </c>
      <c r="H3686" s="547">
        <v>36967</v>
      </c>
      <c r="I3686" s="545" t="s">
        <v>12766</v>
      </c>
      <c r="J3686" s="545" t="s">
        <v>13297</v>
      </c>
      <c r="K3686" s="545" t="s">
        <v>17057</v>
      </c>
      <c r="L3686" s="545"/>
      <c r="M3686" s="548" t="s">
        <v>13843</v>
      </c>
      <c r="N3686" s="545" t="s">
        <v>13413</v>
      </c>
      <c r="O3686" s="545"/>
      <c r="P3686" s="549">
        <v>12770</v>
      </c>
      <c r="Q3686" s="549">
        <v>5</v>
      </c>
      <c r="R3686" s="549">
        <v>172</v>
      </c>
      <c r="S3686" s="548">
        <v>2257</v>
      </c>
      <c r="T3686" s="548"/>
      <c r="U3686" s="99"/>
    </row>
    <row r="3687" spans="1:21" ht="19.5" customHeight="1">
      <c r="A3687" s="545">
        <v>12771</v>
      </c>
      <c r="B3687" s="545" t="s">
        <v>12193</v>
      </c>
      <c r="C3687" s="545" t="s">
        <v>216</v>
      </c>
      <c r="D3687" s="546"/>
      <c r="E3687" s="171" t="str">
        <f t="shared" si="57"/>
        <v>1900</v>
      </c>
      <c r="F3687" s="547">
        <v>0</v>
      </c>
      <c r="G3687" s="548">
        <v>0</v>
      </c>
      <c r="H3687" s="547">
        <v>0</v>
      </c>
      <c r="I3687" s="545" t="s">
        <v>12717</v>
      </c>
      <c r="J3687" s="545"/>
      <c r="K3687" s="545" t="s">
        <v>17058</v>
      </c>
      <c r="L3687" s="545"/>
      <c r="M3687" s="548" t="s">
        <v>13758</v>
      </c>
      <c r="N3687" s="545" t="s">
        <v>13413</v>
      </c>
      <c r="O3687" s="545"/>
      <c r="P3687" s="549">
        <v>12771</v>
      </c>
      <c r="Q3687" s="549">
        <v>1</v>
      </c>
      <c r="R3687" s="549">
        <v>19</v>
      </c>
      <c r="S3687" s="548"/>
      <c r="T3687" s="548"/>
      <c r="U3687" s="99"/>
    </row>
    <row r="3688" spans="1:21" ht="19.5" customHeight="1">
      <c r="A3688" s="545">
        <v>12772</v>
      </c>
      <c r="B3688" s="545" t="s">
        <v>12194</v>
      </c>
      <c r="C3688" s="545" t="s">
        <v>216</v>
      </c>
      <c r="D3688" s="546"/>
      <c r="E3688" s="171" t="str">
        <f t="shared" si="57"/>
        <v>1900</v>
      </c>
      <c r="F3688" s="547">
        <v>0</v>
      </c>
      <c r="G3688" s="548">
        <v>0</v>
      </c>
      <c r="H3688" s="547">
        <v>0</v>
      </c>
      <c r="I3688" s="545" t="s">
        <v>12637</v>
      </c>
      <c r="J3688" s="545"/>
      <c r="K3688" s="545" t="s">
        <v>17059</v>
      </c>
      <c r="L3688" s="545"/>
      <c r="M3688" s="548" t="s">
        <v>13758</v>
      </c>
      <c r="N3688" s="545" t="s">
        <v>13413</v>
      </c>
      <c r="O3688" s="545"/>
      <c r="P3688" s="549">
        <v>12772</v>
      </c>
      <c r="Q3688" s="549">
        <v>1</v>
      </c>
      <c r="R3688" s="549">
        <v>13</v>
      </c>
      <c r="S3688" s="548"/>
      <c r="T3688" s="548"/>
      <c r="U3688" s="99"/>
    </row>
    <row r="3689" spans="1:21" ht="19.5" customHeight="1">
      <c r="A3689" s="545">
        <v>12773</v>
      </c>
      <c r="B3689" s="545" t="s">
        <v>12195</v>
      </c>
      <c r="C3689" s="545" t="s">
        <v>216</v>
      </c>
      <c r="D3689" s="546"/>
      <c r="E3689" s="171" t="str">
        <f t="shared" si="57"/>
        <v>1900</v>
      </c>
      <c r="F3689" s="547">
        <v>0</v>
      </c>
      <c r="G3689" s="548">
        <v>0</v>
      </c>
      <c r="H3689" s="547">
        <v>0</v>
      </c>
      <c r="I3689" s="545" t="s">
        <v>12637</v>
      </c>
      <c r="J3689" s="545"/>
      <c r="K3689" s="545" t="s">
        <v>17060</v>
      </c>
      <c r="L3689" s="545"/>
      <c r="M3689" s="548" t="s">
        <v>13758</v>
      </c>
      <c r="N3689" s="545" t="s">
        <v>13413</v>
      </c>
      <c r="O3689" s="545"/>
      <c r="P3689" s="549">
        <v>12773</v>
      </c>
      <c r="Q3689" s="549">
        <v>1</v>
      </c>
      <c r="R3689" s="549">
        <v>13</v>
      </c>
      <c r="S3689" s="548"/>
      <c r="T3689" s="548"/>
      <c r="U3689" s="99"/>
    </row>
    <row r="3690" spans="1:21" ht="19.5" customHeight="1">
      <c r="A3690" s="545">
        <v>12774</v>
      </c>
      <c r="B3690" s="545" t="s">
        <v>12164</v>
      </c>
      <c r="C3690" s="545" t="s">
        <v>216</v>
      </c>
      <c r="D3690" s="546">
        <v>44588</v>
      </c>
      <c r="E3690" s="171" t="str">
        <f t="shared" si="57"/>
        <v>2022</v>
      </c>
      <c r="F3690" s="547">
        <v>1068874.01</v>
      </c>
      <c r="G3690" s="548">
        <v>0.19</v>
      </c>
      <c r="H3690" s="547">
        <v>898213.45</v>
      </c>
      <c r="I3690" s="545" t="s">
        <v>12658</v>
      </c>
      <c r="J3690" s="545" t="s">
        <v>13297</v>
      </c>
      <c r="K3690" s="545" t="s">
        <v>17061</v>
      </c>
      <c r="L3690" s="545"/>
      <c r="M3690" s="548" t="s">
        <v>13868</v>
      </c>
      <c r="N3690" s="545" t="s">
        <v>13413</v>
      </c>
      <c r="O3690" s="545"/>
      <c r="P3690" s="549">
        <v>12774</v>
      </c>
      <c r="Q3690" s="549">
        <v>2</v>
      </c>
      <c r="R3690" s="549">
        <v>9</v>
      </c>
      <c r="S3690" s="548">
        <v>2257</v>
      </c>
      <c r="T3690" s="548"/>
      <c r="U3690" s="99"/>
    </row>
    <row r="3691" spans="1:21" ht="19.5" customHeight="1">
      <c r="A3691" s="545">
        <v>12775</v>
      </c>
      <c r="B3691" s="545" t="s">
        <v>12166</v>
      </c>
      <c r="C3691" s="545" t="s">
        <v>216</v>
      </c>
      <c r="D3691" s="546">
        <v>44585</v>
      </c>
      <c r="E3691" s="171" t="str">
        <f t="shared" si="57"/>
        <v>2022</v>
      </c>
      <c r="F3691" s="547">
        <v>792150</v>
      </c>
      <c r="G3691" s="548">
        <v>0.19</v>
      </c>
      <c r="H3691" s="547">
        <v>665672.27</v>
      </c>
      <c r="I3691" s="545" t="s">
        <v>12658</v>
      </c>
      <c r="J3691" s="545" t="s">
        <v>13297</v>
      </c>
      <c r="K3691" s="545" t="s">
        <v>17062</v>
      </c>
      <c r="L3691" s="545"/>
      <c r="M3691" s="548" t="s">
        <v>13868</v>
      </c>
      <c r="N3691" s="545" t="s">
        <v>13413</v>
      </c>
      <c r="O3691" s="545"/>
      <c r="P3691" s="549">
        <v>12775</v>
      </c>
      <c r="Q3691" s="549">
        <v>2</v>
      </c>
      <c r="R3691" s="549">
        <v>9</v>
      </c>
      <c r="S3691" s="548">
        <v>2257</v>
      </c>
      <c r="T3691" s="548"/>
      <c r="U3691" s="99"/>
    </row>
    <row r="3692" spans="1:21" ht="19.5" customHeight="1">
      <c r="A3692" s="545">
        <v>12776</v>
      </c>
      <c r="B3692" s="545" t="s">
        <v>12196</v>
      </c>
      <c r="C3692" s="545" t="s">
        <v>216</v>
      </c>
      <c r="D3692" s="546">
        <v>46052</v>
      </c>
      <c r="E3692" s="171" t="str">
        <f t="shared" si="57"/>
        <v>2026</v>
      </c>
      <c r="F3692" s="547">
        <v>236776</v>
      </c>
      <c r="G3692" s="548">
        <v>0.19</v>
      </c>
      <c r="H3692" s="547">
        <v>198971.43</v>
      </c>
      <c r="I3692" s="545" t="s">
        <v>12755</v>
      </c>
      <c r="J3692" s="545" t="s">
        <v>13307</v>
      </c>
      <c r="K3692" s="545" t="s">
        <v>17063</v>
      </c>
      <c r="L3692" s="545"/>
      <c r="M3692" s="548" t="s">
        <v>13758</v>
      </c>
      <c r="N3692" s="545" t="s">
        <v>13413</v>
      </c>
      <c r="O3692" s="545"/>
      <c r="P3692" s="549">
        <v>12776</v>
      </c>
      <c r="Q3692" s="549">
        <v>1</v>
      </c>
      <c r="R3692" s="549">
        <v>132</v>
      </c>
      <c r="S3692" s="548">
        <v>2228</v>
      </c>
      <c r="T3692" s="548"/>
      <c r="U3692" s="99"/>
    </row>
    <row r="3693" spans="1:21" ht="19.5" customHeight="1">
      <c r="A3693" s="545">
        <v>12777</v>
      </c>
      <c r="B3693" s="545" t="s">
        <v>12197</v>
      </c>
      <c r="C3693" s="545" t="s">
        <v>216</v>
      </c>
      <c r="D3693" s="546"/>
      <c r="E3693" s="171" t="str">
        <f t="shared" si="57"/>
        <v>1900</v>
      </c>
      <c r="F3693" s="547">
        <v>0</v>
      </c>
      <c r="G3693" s="548">
        <v>0</v>
      </c>
      <c r="H3693" s="547">
        <v>0</v>
      </c>
      <c r="I3693" s="545" t="s">
        <v>12715</v>
      </c>
      <c r="J3693" s="545"/>
      <c r="K3693" s="545" t="s">
        <v>17064</v>
      </c>
      <c r="L3693" s="545"/>
      <c r="M3693" s="548" t="s">
        <v>13758</v>
      </c>
      <c r="N3693" s="545" t="s">
        <v>13413</v>
      </c>
      <c r="O3693" s="545"/>
      <c r="P3693" s="549">
        <v>12777</v>
      </c>
      <c r="Q3693" s="549">
        <v>1</v>
      </c>
      <c r="R3693" s="549">
        <v>129</v>
      </c>
      <c r="S3693" s="548"/>
      <c r="T3693" s="548"/>
      <c r="U3693" s="99"/>
    </row>
    <row r="3694" spans="1:21" ht="19.5" customHeight="1">
      <c r="A3694" s="545">
        <v>12779</v>
      </c>
      <c r="B3694" s="545" t="s">
        <v>12160</v>
      </c>
      <c r="C3694" s="545" t="s">
        <v>216</v>
      </c>
      <c r="D3694" s="546">
        <v>44592</v>
      </c>
      <c r="E3694" s="171" t="str">
        <f t="shared" si="57"/>
        <v>2022</v>
      </c>
      <c r="F3694" s="547">
        <v>3816939.01</v>
      </c>
      <c r="G3694" s="548">
        <v>0.19</v>
      </c>
      <c r="H3694" s="547">
        <v>3207511.77</v>
      </c>
      <c r="I3694" s="545" t="s">
        <v>12752</v>
      </c>
      <c r="J3694" s="545" t="s">
        <v>13297</v>
      </c>
      <c r="K3694" s="545" t="s">
        <v>17065</v>
      </c>
      <c r="L3694" s="545"/>
      <c r="M3694" s="548" t="s">
        <v>13758</v>
      </c>
      <c r="N3694" s="545" t="s">
        <v>13413</v>
      </c>
      <c r="O3694" s="545"/>
      <c r="P3694" s="549">
        <v>12779</v>
      </c>
      <c r="Q3694" s="549">
        <v>1</v>
      </c>
      <c r="R3694" s="549">
        <v>167</v>
      </c>
      <c r="S3694" s="548">
        <v>2257</v>
      </c>
      <c r="T3694" s="548"/>
      <c r="U3694" s="99"/>
    </row>
    <row r="3695" spans="1:21" ht="19.5" customHeight="1">
      <c r="A3695" s="545">
        <v>12780</v>
      </c>
      <c r="B3695" s="545" t="s">
        <v>12161</v>
      </c>
      <c r="C3695" s="545" t="s">
        <v>4504</v>
      </c>
      <c r="D3695" s="546">
        <v>44594</v>
      </c>
      <c r="E3695" s="171" t="str">
        <f t="shared" si="57"/>
        <v>2022</v>
      </c>
      <c r="F3695" s="547">
        <v>1508254</v>
      </c>
      <c r="G3695" s="548">
        <v>0.19</v>
      </c>
      <c r="H3695" s="547">
        <v>1267440.3400000001</v>
      </c>
      <c r="I3695" s="545" t="s">
        <v>12741</v>
      </c>
      <c r="J3695" s="545" t="s">
        <v>13297</v>
      </c>
      <c r="K3695" s="545"/>
      <c r="L3695" s="545"/>
      <c r="M3695" s="548" t="s">
        <v>13758</v>
      </c>
      <c r="N3695" s="545" t="s">
        <v>13413</v>
      </c>
      <c r="O3695" s="545"/>
      <c r="P3695" s="549">
        <v>12780</v>
      </c>
      <c r="Q3695" s="549">
        <v>1</v>
      </c>
      <c r="R3695" s="549">
        <v>37</v>
      </c>
      <c r="S3695" s="548">
        <v>2257</v>
      </c>
      <c r="T3695" s="548"/>
      <c r="U3695" s="99"/>
    </row>
    <row r="3696" spans="1:21" ht="19.5" customHeight="1">
      <c r="A3696" s="545">
        <v>12781</v>
      </c>
      <c r="B3696" s="545" t="s">
        <v>12165</v>
      </c>
      <c r="C3696" s="545" t="s">
        <v>4504</v>
      </c>
      <c r="D3696" s="546">
        <v>44594</v>
      </c>
      <c r="E3696" s="171" t="str">
        <f t="shared" si="57"/>
        <v>2022</v>
      </c>
      <c r="F3696" s="547">
        <v>991677</v>
      </c>
      <c r="G3696" s="548">
        <v>0.19</v>
      </c>
      <c r="H3696" s="547">
        <v>833342.02</v>
      </c>
      <c r="I3696" s="545" t="s">
        <v>12741</v>
      </c>
      <c r="J3696" s="545" t="s">
        <v>13297</v>
      </c>
      <c r="K3696" s="545"/>
      <c r="L3696" s="545"/>
      <c r="M3696" s="548" t="s">
        <v>13843</v>
      </c>
      <c r="N3696" s="545" t="s">
        <v>13413</v>
      </c>
      <c r="O3696" s="545"/>
      <c r="P3696" s="549">
        <v>12781</v>
      </c>
      <c r="Q3696" s="549">
        <v>5</v>
      </c>
      <c r="R3696" s="549">
        <v>37</v>
      </c>
      <c r="S3696" s="548">
        <v>2257</v>
      </c>
      <c r="T3696" s="548"/>
      <c r="U3696" s="99"/>
    </row>
    <row r="3697" spans="1:21" ht="19.5" customHeight="1">
      <c r="A3697" s="545">
        <v>12782</v>
      </c>
      <c r="B3697" s="545" t="s">
        <v>12163</v>
      </c>
      <c r="C3697" s="545" t="s">
        <v>4504</v>
      </c>
      <c r="D3697" s="546">
        <v>44594</v>
      </c>
      <c r="E3697" s="171" t="str">
        <f t="shared" si="57"/>
        <v>2022</v>
      </c>
      <c r="F3697" s="547">
        <v>1168953.01</v>
      </c>
      <c r="G3697" s="548">
        <v>0.19</v>
      </c>
      <c r="H3697" s="547">
        <v>982313.45</v>
      </c>
      <c r="I3697" s="545" t="s">
        <v>12741</v>
      </c>
      <c r="J3697" s="545" t="s">
        <v>13297</v>
      </c>
      <c r="K3697" s="545"/>
      <c r="L3697" s="545"/>
      <c r="M3697" s="548" t="s">
        <v>13843</v>
      </c>
      <c r="N3697" s="545" t="s">
        <v>13413</v>
      </c>
      <c r="O3697" s="545"/>
      <c r="P3697" s="549">
        <v>12782</v>
      </c>
      <c r="Q3697" s="549">
        <v>5</v>
      </c>
      <c r="R3697" s="549">
        <v>37</v>
      </c>
      <c r="S3697" s="548">
        <v>2257</v>
      </c>
      <c r="T3697" s="548"/>
      <c r="U3697" s="99"/>
    </row>
    <row r="3698" spans="1:21" ht="19.5" customHeight="1">
      <c r="A3698" s="545">
        <v>12783</v>
      </c>
      <c r="B3698" s="545" t="s">
        <v>12162</v>
      </c>
      <c r="C3698" s="545" t="s">
        <v>4504</v>
      </c>
      <c r="D3698" s="546">
        <v>44594</v>
      </c>
      <c r="E3698" s="171" t="str">
        <f t="shared" si="57"/>
        <v>2022</v>
      </c>
      <c r="F3698" s="547">
        <v>1168953.01</v>
      </c>
      <c r="G3698" s="548">
        <v>0.19</v>
      </c>
      <c r="H3698" s="547">
        <v>982313.45</v>
      </c>
      <c r="I3698" s="545" t="s">
        <v>12741</v>
      </c>
      <c r="J3698" s="545" t="s">
        <v>13297</v>
      </c>
      <c r="K3698" s="545" t="s">
        <v>17066</v>
      </c>
      <c r="L3698" s="545"/>
      <c r="M3698" s="548" t="s">
        <v>13843</v>
      </c>
      <c r="N3698" s="545" t="s">
        <v>13413</v>
      </c>
      <c r="O3698" s="545"/>
      <c r="P3698" s="549">
        <v>12783</v>
      </c>
      <c r="Q3698" s="549">
        <v>5</v>
      </c>
      <c r="R3698" s="549">
        <v>37</v>
      </c>
      <c r="S3698" s="548">
        <v>2257</v>
      </c>
      <c r="T3698" s="548"/>
      <c r="U3698" s="99"/>
    </row>
    <row r="3699" spans="1:21" ht="19.5" customHeight="1">
      <c r="A3699" s="545">
        <v>12784</v>
      </c>
      <c r="B3699" s="545" t="s">
        <v>12167</v>
      </c>
      <c r="C3699" s="545" t="s">
        <v>4504</v>
      </c>
      <c r="D3699" s="546">
        <v>44594</v>
      </c>
      <c r="E3699" s="171" t="str">
        <f t="shared" si="57"/>
        <v>2022</v>
      </c>
      <c r="F3699" s="547">
        <v>74005.009999999995</v>
      </c>
      <c r="G3699" s="548">
        <v>0.19</v>
      </c>
      <c r="H3699" s="547">
        <v>62189.08</v>
      </c>
      <c r="I3699" s="545" t="s">
        <v>12741</v>
      </c>
      <c r="J3699" s="545" t="s">
        <v>13297</v>
      </c>
      <c r="K3699" s="545" t="s">
        <v>17067</v>
      </c>
      <c r="L3699" s="545"/>
      <c r="M3699" s="548" t="s">
        <v>13843</v>
      </c>
      <c r="N3699" s="545" t="s">
        <v>13413</v>
      </c>
      <c r="O3699" s="545"/>
      <c r="P3699" s="549">
        <v>12784</v>
      </c>
      <c r="Q3699" s="549">
        <v>5</v>
      </c>
      <c r="R3699" s="549">
        <v>37</v>
      </c>
      <c r="S3699" s="548">
        <v>2257</v>
      </c>
      <c r="T3699" s="548"/>
      <c r="U3699" s="99"/>
    </row>
    <row r="3700" spans="1:21" ht="19.5" customHeight="1">
      <c r="A3700" s="545">
        <v>12785</v>
      </c>
      <c r="B3700" s="545" t="s">
        <v>12227</v>
      </c>
      <c r="C3700" s="545" t="s">
        <v>209</v>
      </c>
      <c r="D3700" s="546">
        <v>44589</v>
      </c>
      <c r="E3700" s="171" t="str">
        <f t="shared" si="57"/>
        <v>2022</v>
      </c>
      <c r="F3700" s="547">
        <v>120381</v>
      </c>
      <c r="G3700" s="548">
        <v>0.19</v>
      </c>
      <c r="H3700" s="547">
        <v>101160.5</v>
      </c>
      <c r="I3700" s="545" t="s">
        <v>12732</v>
      </c>
      <c r="J3700" s="545" t="s">
        <v>13297</v>
      </c>
      <c r="K3700" s="545" t="s">
        <v>17068</v>
      </c>
      <c r="L3700" s="545"/>
      <c r="M3700" s="548" t="s">
        <v>13758</v>
      </c>
      <c r="N3700" s="545" t="s">
        <v>13413</v>
      </c>
      <c r="O3700" s="545"/>
      <c r="P3700" s="549">
        <v>12785</v>
      </c>
      <c r="Q3700" s="549">
        <v>1</v>
      </c>
      <c r="R3700" s="549">
        <v>122</v>
      </c>
      <c r="S3700" s="548">
        <v>2257</v>
      </c>
      <c r="T3700" s="548"/>
      <c r="U3700" s="99"/>
    </row>
    <row r="3701" spans="1:21" ht="19.5" customHeight="1">
      <c r="A3701" s="545">
        <v>12786</v>
      </c>
      <c r="B3701" s="545" t="s">
        <v>12204</v>
      </c>
      <c r="C3701" s="545" t="s">
        <v>216</v>
      </c>
      <c r="D3701" s="546">
        <v>44601</v>
      </c>
      <c r="E3701" s="171" t="str">
        <f t="shared" si="57"/>
        <v>2022</v>
      </c>
      <c r="F3701" s="547">
        <v>134486.01</v>
      </c>
      <c r="G3701" s="548">
        <v>0.19</v>
      </c>
      <c r="H3701" s="547">
        <v>113013.45</v>
      </c>
      <c r="I3701" s="545" t="s">
        <v>12686</v>
      </c>
      <c r="J3701" s="545" t="s">
        <v>13297</v>
      </c>
      <c r="K3701" s="545"/>
      <c r="L3701" s="545"/>
      <c r="M3701" s="548" t="s">
        <v>13758</v>
      </c>
      <c r="N3701" s="545" t="s">
        <v>13413</v>
      </c>
      <c r="O3701" s="545"/>
      <c r="P3701" s="549">
        <v>12786</v>
      </c>
      <c r="Q3701" s="549">
        <v>1</v>
      </c>
      <c r="R3701" s="549">
        <v>131</v>
      </c>
      <c r="S3701" s="548">
        <v>2257</v>
      </c>
      <c r="T3701" s="548"/>
      <c r="U3701" s="99"/>
    </row>
    <row r="3702" spans="1:21" ht="19.5" customHeight="1">
      <c r="A3702" s="545">
        <v>12787</v>
      </c>
      <c r="B3702" s="545" t="s">
        <v>12228</v>
      </c>
      <c r="C3702" s="545" t="s">
        <v>221</v>
      </c>
      <c r="D3702" s="546">
        <v>44592</v>
      </c>
      <c r="E3702" s="171" t="str">
        <f t="shared" si="57"/>
        <v>2022</v>
      </c>
      <c r="F3702" s="547">
        <v>11011</v>
      </c>
      <c r="G3702" s="548">
        <v>0.19</v>
      </c>
      <c r="H3702" s="547">
        <v>9252.94</v>
      </c>
      <c r="I3702" s="545" t="s">
        <v>12966</v>
      </c>
      <c r="J3702" s="545" t="s">
        <v>13297</v>
      </c>
      <c r="K3702" s="545"/>
      <c r="L3702" s="545"/>
      <c r="M3702" s="548" t="s">
        <v>13758</v>
      </c>
      <c r="N3702" s="545" t="s">
        <v>13413</v>
      </c>
      <c r="O3702" s="545"/>
      <c r="P3702" s="549">
        <v>12787</v>
      </c>
      <c r="Q3702" s="549">
        <v>1</v>
      </c>
      <c r="R3702" s="549">
        <v>41</v>
      </c>
      <c r="S3702" s="548">
        <v>2257</v>
      </c>
      <c r="T3702" s="548"/>
      <c r="U3702" s="99"/>
    </row>
    <row r="3703" spans="1:21" ht="19.5" customHeight="1">
      <c r="A3703" s="545">
        <v>12788</v>
      </c>
      <c r="B3703" s="545" t="s">
        <v>12215</v>
      </c>
      <c r="C3703" s="545" t="s">
        <v>216</v>
      </c>
      <c r="D3703" s="546">
        <v>44588</v>
      </c>
      <c r="E3703" s="171" t="str">
        <f t="shared" si="57"/>
        <v>2022</v>
      </c>
      <c r="F3703" s="547">
        <v>125688</v>
      </c>
      <c r="G3703" s="548">
        <v>0.19</v>
      </c>
      <c r="H3703" s="547">
        <v>105620.17</v>
      </c>
      <c r="I3703" s="545" t="s">
        <v>12741</v>
      </c>
      <c r="J3703" s="545" t="s">
        <v>13297</v>
      </c>
      <c r="K3703" s="545" t="s">
        <v>17069</v>
      </c>
      <c r="L3703" s="545" t="s">
        <v>12215</v>
      </c>
      <c r="M3703" s="548" t="s">
        <v>13868</v>
      </c>
      <c r="N3703" s="545" t="s">
        <v>13413</v>
      </c>
      <c r="O3703" s="545"/>
      <c r="P3703" s="549">
        <v>12788</v>
      </c>
      <c r="Q3703" s="549">
        <v>2</v>
      </c>
      <c r="R3703" s="549">
        <v>37</v>
      </c>
      <c r="S3703" s="548">
        <v>2257</v>
      </c>
      <c r="T3703" s="548"/>
      <c r="U3703" s="99"/>
    </row>
    <row r="3704" spans="1:21" ht="19.5" customHeight="1">
      <c r="A3704" s="545">
        <v>12789</v>
      </c>
      <c r="B3704" s="545" t="s">
        <v>12229</v>
      </c>
      <c r="C3704" s="545" t="s">
        <v>209</v>
      </c>
      <c r="D3704" s="546">
        <v>44589</v>
      </c>
      <c r="E3704" s="171" t="str">
        <f t="shared" si="57"/>
        <v>2022</v>
      </c>
      <c r="F3704" s="547">
        <v>75978</v>
      </c>
      <c r="G3704" s="548">
        <v>0.19</v>
      </c>
      <c r="H3704" s="547">
        <v>63847.06</v>
      </c>
      <c r="I3704" s="545" t="s">
        <v>12746</v>
      </c>
      <c r="J3704" s="545" t="s">
        <v>13297</v>
      </c>
      <c r="K3704" s="545" t="s">
        <v>17070</v>
      </c>
      <c r="L3704" s="545"/>
      <c r="M3704" s="548" t="s">
        <v>13758</v>
      </c>
      <c r="N3704" s="545" t="s">
        <v>13413</v>
      </c>
      <c r="O3704" s="545"/>
      <c r="P3704" s="549">
        <v>12789</v>
      </c>
      <c r="Q3704" s="549">
        <v>1</v>
      </c>
      <c r="R3704" s="549">
        <v>29</v>
      </c>
      <c r="S3704" s="548">
        <v>2257</v>
      </c>
      <c r="T3704" s="548"/>
      <c r="U3704" s="99"/>
    </row>
    <row r="3705" spans="1:21" ht="19.5" customHeight="1">
      <c r="A3705" s="545">
        <v>12790</v>
      </c>
      <c r="B3705" s="545" t="s">
        <v>12230</v>
      </c>
      <c r="C3705" s="545" t="s">
        <v>216</v>
      </c>
      <c r="D3705" s="546">
        <v>44592</v>
      </c>
      <c r="E3705" s="171" t="str">
        <f t="shared" si="57"/>
        <v>2022</v>
      </c>
      <c r="F3705" s="547">
        <v>719246</v>
      </c>
      <c r="G3705" s="548">
        <v>0.19</v>
      </c>
      <c r="H3705" s="547">
        <v>604408.4</v>
      </c>
      <c r="I3705" s="545" t="s">
        <v>12967</v>
      </c>
      <c r="J3705" s="545" t="s">
        <v>13297</v>
      </c>
      <c r="K3705" s="545" t="s">
        <v>17071</v>
      </c>
      <c r="L3705" s="545"/>
      <c r="M3705" s="548" t="s">
        <v>13758</v>
      </c>
      <c r="N3705" s="545" t="s">
        <v>13413</v>
      </c>
      <c r="O3705" s="545"/>
      <c r="P3705" s="549">
        <v>12790</v>
      </c>
      <c r="Q3705" s="549">
        <v>1</v>
      </c>
      <c r="R3705" s="549">
        <v>61</v>
      </c>
      <c r="S3705" s="548">
        <v>2257</v>
      </c>
      <c r="T3705" s="548"/>
      <c r="U3705" s="99"/>
    </row>
    <row r="3706" spans="1:21" ht="19.5" customHeight="1">
      <c r="A3706" s="545">
        <v>12791</v>
      </c>
      <c r="B3706" s="545" t="s">
        <v>12231</v>
      </c>
      <c r="C3706" s="545" t="s">
        <v>216</v>
      </c>
      <c r="D3706" s="546">
        <v>44588</v>
      </c>
      <c r="E3706" s="171" t="str">
        <f t="shared" si="57"/>
        <v>2022</v>
      </c>
      <c r="F3706" s="547">
        <v>200673098</v>
      </c>
      <c r="G3706" s="548">
        <v>0.19</v>
      </c>
      <c r="H3706" s="547">
        <v>168632855.46000001</v>
      </c>
      <c r="I3706" s="545" t="s">
        <v>12762</v>
      </c>
      <c r="J3706" s="545" t="s">
        <v>13297</v>
      </c>
      <c r="K3706" s="545" t="s">
        <v>17072</v>
      </c>
      <c r="L3706" s="545"/>
      <c r="M3706" s="548" t="s">
        <v>13758</v>
      </c>
      <c r="N3706" s="545" t="s">
        <v>13413</v>
      </c>
      <c r="O3706" s="545"/>
      <c r="P3706" s="549">
        <v>12791</v>
      </c>
      <c r="Q3706" s="549">
        <v>1</v>
      </c>
      <c r="R3706" s="549">
        <v>8</v>
      </c>
      <c r="S3706" s="548">
        <v>2257</v>
      </c>
      <c r="T3706" s="548"/>
      <c r="U3706" s="99"/>
    </row>
    <row r="3707" spans="1:21" ht="19.5" customHeight="1">
      <c r="A3707" s="545">
        <v>12793</v>
      </c>
      <c r="B3707" s="545" t="s">
        <v>12221</v>
      </c>
      <c r="C3707" s="545" t="s">
        <v>216</v>
      </c>
      <c r="D3707" s="546">
        <v>46052</v>
      </c>
      <c r="E3707" s="171" t="str">
        <f t="shared" si="57"/>
        <v>2026</v>
      </c>
      <c r="F3707" s="547">
        <v>2605938</v>
      </c>
      <c r="G3707" s="548">
        <v>0.19</v>
      </c>
      <c r="H3707" s="547">
        <v>2189863.87</v>
      </c>
      <c r="I3707" s="545" t="s">
        <v>12637</v>
      </c>
      <c r="J3707" s="545" t="s">
        <v>13307</v>
      </c>
      <c r="K3707" s="545" t="s">
        <v>17073</v>
      </c>
      <c r="L3707" s="545"/>
      <c r="M3707" s="548" t="s">
        <v>13758</v>
      </c>
      <c r="N3707" s="545" t="s">
        <v>13413</v>
      </c>
      <c r="O3707" s="545"/>
      <c r="P3707" s="549">
        <v>12793</v>
      </c>
      <c r="Q3707" s="549">
        <v>1</v>
      </c>
      <c r="R3707" s="549">
        <v>13</v>
      </c>
      <c r="S3707" s="548">
        <v>2228</v>
      </c>
      <c r="T3707" s="548"/>
      <c r="U3707" s="99"/>
    </row>
    <row r="3708" spans="1:21" ht="19.5" customHeight="1">
      <c r="A3708" s="545">
        <v>12794</v>
      </c>
      <c r="B3708" s="545" t="s">
        <v>12232</v>
      </c>
      <c r="C3708" s="545" t="s">
        <v>437</v>
      </c>
      <c r="D3708" s="546">
        <v>44585</v>
      </c>
      <c r="E3708" s="171" t="str">
        <f t="shared" si="57"/>
        <v>2022</v>
      </c>
      <c r="F3708" s="547">
        <v>4949405.01</v>
      </c>
      <c r="G3708" s="548">
        <v>0.19</v>
      </c>
      <c r="H3708" s="547">
        <v>4159163.87</v>
      </c>
      <c r="I3708" s="545" t="s">
        <v>12670</v>
      </c>
      <c r="J3708" s="545" t="s">
        <v>13297</v>
      </c>
      <c r="K3708" s="545"/>
      <c r="L3708" s="545" t="s">
        <v>17074</v>
      </c>
      <c r="M3708" s="548" t="s">
        <v>13868</v>
      </c>
      <c r="N3708" s="545" t="s">
        <v>13413</v>
      </c>
      <c r="O3708" s="545"/>
      <c r="P3708" s="549">
        <v>12794</v>
      </c>
      <c r="Q3708" s="549">
        <v>2</v>
      </c>
      <c r="R3708" s="549">
        <v>24</v>
      </c>
      <c r="S3708" s="548">
        <v>2257</v>
      </c>
      <c r="T3708" s="548"/>
      <c r="U3708" s="99"/>
    </row>
    <row r="3709" spans="1:21" ht="19.5" customHeight="1">
      <c r="A3709" s="545">
        <v>12795</v>
      </c>
      <c r="B3709" s="545" t="s">
        <v>12233</v>
      </c>
      <c r="C3709" s="545" t="s">
        <v>4468</v>
      </c>
      <c r="D3709" s="546">
        <v>44591</v>
      </c>
      <c r="E3709" s="171" t="str">
        <f t="shared" si="57"/>
        <v>2022</v>
      </c>
      <c r="F3709" s="547">
        <v>29196</v>
      </c>
      <c r="G3709" s="548">
        <v>0.19</v>
      </c>
      <c r="H3709" s="547">
        <v>24534.45</v>
      </c>
      <c r="I3709" s="545" t="s">
        <v>12647</v>
      </c>
      <c r="J3709" s="545" t="s">
        <v>13297</v>
      </c>
      <c r="K3709" s="545"/>
      <c r="L3709" s="545"/>
      <c r="M3709" s="548" t="s">
        <v>13758</v>
      </c>
      <c r="N3709" s="545" t="s">
        <v>13413</v>
      </c>
      <c r="O3709" s="545"/>
      <c r="P3709" s="549">
        <v>12795</v>
      </c>
      <c r="Q3709" s="549">
        <v>1</v>
      </c>
      <c r="R3709" s="549">
        <v>26</v>
      </c>
      <c r="S3709" s="548">
        <v>2257</v>
      </c>
      <c r="T3709" s="548"/>
      <c r="U3709" s="99"/>
    </row>
    <row r="3710" spans="1:21" ht="19.5" customHeight="1">
      <c r="A3710" s="545">
        <v>12796</v>
      </c>
      <c r="B3710" s="545" t="s">
        <v>12205</v>
      </c>
      <c r="C3710" s="545" t="s">
        <v>216</v>
      </c>
      <c r="D3710" s="546">
        <v>46052</v>
      </c>
      <c r="E3710" s="171" t="str">
        <f t="shared" si="57"/>
        <v>2026</v>
      </c>
      <c r="F3710" s="547">
        <v>20661</v>
      </c>
      <c r="G3710" s="548">
        <v>0.19</v>
      </c>
      <c r="H3710" s="547">
        <v>17362.18</v>
      </c>
      <c r="I3710" s="545" t="s">
        <v>12683</v>
      </c>
      <c r="J3710" s="545" t="s">
        <v>13307</v>
      </c>
      <c r="K3710" s="545"/>
      <c r="L3710" s="545"/>
      <c r="M3710" s="548" t="s">
        <v>13758</v>
      </c>
      <c r="N3710" s="545" t="s">
        <v>13413</v>
      </c>
      <c r="O3710" s="545"/>
      <c r="P3710" s="549">
        <v>12796</v>
      </c>
      <c r="Q3710" s="549">
        <v>1</v>
      </c>
      <c r="R3710" s="549">
        <v>18</v>
      </c>
      <c r="S3710" s="548">
        <v>2228</v>
      </c>
      <c r="T3710" s="548"/>
      <c r="U3710" s="99"/>
    </row>
    <row r="3711" spans="1:21" ht="19.5" customHeight="1">
      <c r="A3711" s="545">
        <v>12797</v>
      </c>
      <c r="B3711" s="545" t="s">
        <v>12234</v>
      </c>
      <c r="C3711" s="545" t="s">
        <v>216</v>
      </c>
      <c r="D3711" s="546">
        <v>44592</v>
      </c>
      <c r="E3711" s="171" t="str">
        <f t="shared" si="57"/>
        <v>2022</v>
      </c>
      <c r="F3711" s="547">
        <v>10959</v>
      </c>
      <c r="G3711" s="548">
        <v>0.19</v>
      </c>
      <c r="H3711" s="547">
        <v>9209.24</v>
      </c>
      <c r="I3711" s="545" t="s">
        <v>12683</v>
      </c>
      <c r="J3711" s="545" t="s">
        <v>13297</v>
      </c>
      <c r="K3711" s="545"/>
      <c r="L3711" s="545"/>
      <c r="M3711" s="548" t="s">
        <v>13758</v>
      </c>
      <c r="N3711" s="545" t="s">
        <v>13413</v>
      </c>
      <c r="O3711" s="545"/>
      <c r="P3711" s="549">
        <v>12797</v>
      </c>
      <c r="Q3711" s="549">
        <v>1</v>
      </c>
      <c r="R3711" s="549">
        <v>18</v>
      </c>
      <c r="S3711" s="548">
        <v>2257</v>
      </c>
      <c r="T3711" s="548"/>
      <c r="U3711" s="99"/>
    </row>
    <row r="3712" spans="1:21" ht="19.5" customHeight="1">
      <c r="A3712" s="545">
        <v>12798</v>
      </c>
      <c r="B3712" s="545" t="s">
        <v>12257</v>
      </c>
      <c r="C3712" s="545" t="s">
        <v>216</v>
      </c>
      <c r="D3712" s="546">
        <v>44592</v>
      </c>
      <c r="E3712" s="171" t="str">
        <f t="shared" si="57"/>
        <v>2022</v>
      </c>
      <c r="F3712" s="547">
        <v>14786</v>
      </c>
      <c r="G3712" s="548">
        <v>0.19</v>
      </c>
      <c r="H3712" s="547">
        <v>12425.21</v>
      </c>
      <c r="I3712" s="545" t="s">
        <v>12683</v>
      </c>
      <c r="J3712" s="545" t="s">
        <v>13297</v>
      </c>
      <c r="K3712" s="545"/>
      <c r="L3712" s="545" t="s">
        <v>17075</v>
      </c>
      <c r="M3712" s="548" t="s">
        <v>13758</v>
      </c>
      <c r="N3712" s="545" t="s">
        <v>13413</v>
      </c>
      <c r="O3712" s="545"/>
      <c r="P3712" s="549">
        <v>12798</v>
      </c>
      <c r="Q3712" s="549">
        <v>1</v>
      </c>
      <c r="R3712" s="549">
        <v>18</v>
      </c>
      <c r="S3712" s="548">
        <v>2257</v>
      </c>
      <c r="T3712" s="548"/>
      <c r="U3712" s="99"/>
    </row>
    <row r="3713" spans="1:21" ht="19.5" customHeight="1">
      <c r="A3713" s="545">
        <v>12799</v>
      </c>
      <c r="B3713" s="545" t="s">
        <v>12256</v>
      </c>
      <c r="C3713" s="545" t="s">
        <v>216</v>
      </c>
      <c r="D3713" s="546">
        <v>44592</v>
      </c>
      <c r="E3713" s="171" t="str">
        <f t="shared" si="57"/>
        <v>2022</v>
      </c>
      <c r="F3713" s="547">
        <v>18484</v>
      </c>
      <c r="G3713" s="548">
        <v>0.19</v>
      </c>
      <c r="H3713" s="547">
        <v>15532.77</v>
      </c>
      <c r="I3713" s="545" t="s">
        <v>12683</v>
      </c>
      <c r="J3713" s="545" t="s">
        <v>13297</v>
      </c>
      <c r="K3713" s="545"/>
      <c r="L3713" s="545" t="s">
        <v>17076</v>
      </c>
      <c r="M3713" s="548" t="s">
        <v>13758</v>
      </c>
      <c r="N3713" s="545" t="s">
        <v>13413</v>
      </c>
      <c r="O3713" s="545"/>
      <c r="P3713" s="549">
        <v>12799</v>
      </c>
      <c r="Q3713" s="549">
        <v>1</v>
      </c>
      <c r="R3713" s="549">
        <v>18</v>
      </c>
      <c r="S3713" s="548">
        <v>2257</v>
      </c>
      <c r="T3713" s="548"/>
      <c r="U3713" s="99"/>
    </row>
    <row r="3714" spans="1:21" ht="19.5" customHeight="1">
      <c r="A3714" s="545">
        <v>12800</v>
      </c>
      <c r="B3714" s="545" t="s">
        <v>12216</v>
      </c>
      <c r="C3714" s="545" t="s">
        <v>216</v>
      </c>
      <c r="D3714" s="546">
        <v>44592</v>
      </c>
      <c r="E3714" s="171" t="str">
        <f t="shared" si="57"/>
        <v>2022</v>
      </c>
      <c r="F3714" s="547">
        <v>1056.01</v>
      </c>
      <c r="G3714" s="548">
        <v>0.19</v>
      </c>
      <c r="H3714" s="547">
        <v>887.4</v>
      </c>
      <c r="I3714" s="545" t="s">
        <v>12683</v>
      </c>
      <c r="J3714" s="545" t="s">
        <v>13297</v>
      </c>
      <c r="K3714" s="545"/>
      <c r="L3714" s="545" t="s">
        <v>17077</v>
      </c>
      <c r="M3714" s="548" t="s">
        <v>13758</v>
      </c>
      <c r="N3714" s="545" t="s">
        <v>13413</v>
      </c>
      <c r="O3714" s="545"/>
      <c r="P3714" s="549">
        <v>12800</v>
      </c>
      <c r="Q3714" s="549">
        <v>1</v>
      </c>
      <c r="R3714" s="549">
        <v>18</v>
      </c>
      <c r="S3714" s="548">
        <v>2257</v>
      </c>
      <c r="T3714" s="548"/>
      <c r="U3714" s="99"/>
    </row>
    <row r="3715" spans="1:21" ht="19.5" customHeight="1">
      <c r="A3715" s="545">
        <v>12801</v>
      </c>
      <c r="B3715" s="545" t="s">
        <v>12217</v>
      </c>
      <c r="C3715" s="545" t="s">
        <v>216</v>
      </c>
      <c r="D3715" s="546">
        <v>44592</v>
      </c>
      <c r="E3715" s="171" t="str">
        <f t="shared" si="57"/>
        <v>2022</v>
      </c>
      <c r="F3715" s="547">
        <v>1056.01</v>
      </c>
      <c r="G3715" s="548">
        <v>0.19</v>
      </c>
      <c r="H3715" s="547">
        <v>887.4</v>
      </c>
      <c r="I3715" s="545" t="s">
        <v>12683</v>
      </c>
      <c r="J3715" s="545" t="s">
        <v>13297</v>
      </c>
      <c r="K3715" s="545"/>
      <c r="L3715" s="545" t="s">
        <v>17078</v>
      </c>
      <c r="M3715" s="548" t="s">
        <v>13758</v>
      </c>
      <c r="N3715" s="545" t="s">
        <v>13413</v>
      </c>
      <c r="O3715" s="545"/>
      <c r="P3715" s="549">
        <v>12801</v>
      </c>
      <c r="Q3715" s="549">
        <v>1</v>
      </c>
      <c r="R3715" s="549">
        <v>18</v>
      </c>
      <c r="S3715" s="548">
        <v>2257</v>
      </c>
      <c r="T3715" s="548"/>
      <c r="U3715" s="99"/>
    </row>
    <row r="3716" spans="1:21" ht="19.5" customHeight="1">
      <c r="A3716" s="545">
        <v>12802</v>
      </c>
      <c r="B3716" s="545" t="s">
        <v>12218</v>
      </c>
      <c r="C3716" s="545" t="s">
        <v>216</v>
      </c>
      <c r="D3716" s="546">
        <v>44592</v>
      </c>
      <c r="E3716" s="171" t="str">
        <f t="shared" ref="E3716:E3779" si="58">TEXT(D3716,"YYYY")</f>
        <v>2022</v>
      </c>
      <c r="F3716" s="547">
        <v>1056.01</v>
      </c>
      <c r="G3716" s="548">
        <v>0.19</v>
      </c>
      <c r="H3716" s="547">
        <v>887.4</v>
      </c>
      <c r="I3716" s="545" t="s">
        <v>12683</v>
      </c>
      <c r="J3716" s="545" t="s">
        <v>13297</v>
      </c>
      <c r="K3716" s="545"/>
      <c r="L3716" s="545" t="s">
        <v>17079</v>
      </c>
      <c r="M3716" s="548" t="s">
        <v>13758</v>
      </c>
      <c r="N3716" s="545" t="s">
        <v>13413</v>
      </c>
      <c r="O3716" s="545"/>
      <c r="P3716" s="549">
        <v>12802</v>
      </c>
      <c r="Q3716" s="549">
        <v>1</v>
      </c>
      <c r="R3716" s="549">
        <v>18</v>
      </c>
      <c r="S3716" s="548">
        <v>2257</v>
      </c>
      <c r="T3716" s="548"/>
      <c r="U3716" s="99"/>
    </row>
    <row r="3717" spans="1:21" ht="19.5" customHeight="1">
      <c r="A3717" s="545">
        <v>12803</v>
      </c>
      <c r="B3717" s="545" t="s">
        <v>12206</v>
      </c>
      <c r="C3717" s="545" t="s">
        <v>216</v>
      </c>
      <c r="D3717" s="546">
        <v>44592</v>
      </c>
      <c r="E3717" s="171" t="str">
        <f t="shared" si="58"/>
        <v>2022</v>
      </c>
      <c r="F3717" s="547">
        <v>17849</v>
      </c>
      <c r="G3717" s="548">
        <v>0.19</v>
      </c>
      <c r="H3717" s="547">
        <v>14999.16</v>
      </c>
      <c r="I3717" s="545" t="s">
        <v>12683</v>
      </c>
      <c r="J3717" s="545" t="s">
        <v>13297</v>
      </c>
      <c r="K3717" s="545"/>
      <c r="L3717" s="545"/>
      <c r="M3717" s="548" t="s">
        <v>13758</v>
      </c>
      <c r="N3717" s="545" t="s">
        <v>13413</v>
      </c>
      <c r="O3717" s="545"/>
      <c r="P3717" s="549">
        <v>12803</v>
      </c>
      <c r="Q3717" s="549">
        <v>1</v>
      </c>
      <c r="R3717" s="549">
        <v>18</v>
      </c>
      <c r="S3717" s="548">
        <v>2257</v>
      </c>
      <c r="T3717" s="548"/>
      <c r="U3717" s="99"/>
    </row>
    <row r="3718" spans="1:21" ht="19.5" customHeight="1">
      <c r="A3718" s="545">
        <v>12804</v>
      </c>
      <c r="B3718" s="545" t="s">
        <v>12198</v>
      </c>
      <c r="C3718" s="545" t="s">
        <v>209</v>
      </c>
      <c r="D3718" s="546">
        <v>44591</v>
      </c>
      <c r="E3718" s="171" t="str">
        <f t="shared" si="58"/>
        <v>2022</v>
      </c>
      <c r="F3718" s="547">
        <v>21065</v>
      </c>
      <c r="G3718" s="548">
        <v>0.19</v>
      </c>
      <c r="H3718" s="547">
        <v>17701.68</v>
      </c>
      <c r="I3718" s="545" t="s">
        <v>12647</v>
      </c>
      <c r="J3718" s="545" t="s">
        <v>13297</v>
      </c>
      <c r="K3718" s="545"/>
      <c r="L3718" s="545"/>
      <c r="M3718" s="548" t="s">
        <v>13758</v>
      </c>
      <c r="N3718" s="545" t="s">
        <v>13413</v>
      </c>
      <c r="O3718" s="545"/>
      <c r="P3718" s="549">
        <v>12804</v>
      </c>
      <c r="Q3718" s="549">
        <v>1</v>
      </c>
      <c r="R3718" s="549">
        <v>26</v>
      </c>
      <c r="S3718" s="548">
        <v>2257</v>
      </c>
      <c r="T3718" s="548"/>
      <c r="U3718" s="99"/>
    </row>
    <row r="3719" spans="1:21" ht="19.5" customHeight="1">
      <c r="A3719" s="545">
        <v>12805</v>
      </c>
      <c r="B3719" s="545" t="s">
        <v>12235</v>
      </c>
      <c r="C3719" s="545" t="s">
        <v>216</v>
      </c>
      <c r="D3719" s="546">
        <v>44591</v>
      </c>
      <c r="E3719" s="171" t="str">
        <f t="shared" si="58"/>
        <v>2022</v>
      </c>
      <c r="F3719" s="547">
        <v>72141</v>
      </c>
      <c r="G3719" s="548">
        <v>0.19</v>
      </c>
      <c r="H3719" s="547">
        <v>60622.69</v>
      </c>
      <c r="I3719" s="545" t="s">
        <v>12647</v>
      </c>
      <c r="J3719" s="545" t="s">
        <v>13297</v>
      </c>
      <c r="K3719" s="545"/>
      <c r="L3719" s="545" t="s">
        <v>17080</v>
      </c>
      <c r="M3719" s="548" t="s">
        <v>13758</v>
      </c>
      <c r="N3719" s="545" t="s">
        <v>13413</v>
      </c>
      <c r="O3719" s="545"/>
      <c r="P3719" s="549">
        <v>12805</v>
      </c>
      <c r="Q3719" s="549">
        <v>1</v>
      </c>
      <c r="R3719" s="549">
        <v>26</v>
      </c>
      <c r="S3719" s="548">
        <v>2257</v>
      </c>
      <c r="T3719" s="548"/>
      <c r="U3719" s="99"/>
    </row>
    <row r="3720" spans="1:21" ht="19.5" customHeight="1">
      <c r="A3720" s="545">
        <v>12806</v>
      </c>
      <c r="B3720" s="545" t="s">
        <v>12236</v>
      </c>
      <c r="C3720" s="545" t="s">
        <v>216</v>
      </c>
      <c r="D3720" s="546">
        <v>44591</v>
      </c>
      <c r="E3720" s="171" t="str">
        <f t="shared" si="58"/>
        <v>2022</v>
      </c>
      <c r="F3720" s="547">
        <v>28697</v>
      </c>
      <c r="G3720" s="548">
        <v>0.19</v>
      </c>
      <c r="H3720" s="547">
        <v>24115.13</v>
      </c>
      <c r="I3720" s="545" t="s">
        <v>12647</v>
      </c>
      <c r="J3720" s="545" t="s">
        <v>13297</v>
      </c>
      <c r="K3720" s="545"/>
      <c r="L3720" s="545" t="s">
        <v>17081</v>
      </c>
      <c r="M3720" s="548" t="s">
        <v>13758</v>
      </c>
      <c r="N3720" s="545" t="s">
        <v>13413</v>
      </c>
      <c r="O3720" s="545"/>
      <c r="P3720" s="549">
        <v>12806</v>
      </c>
      <c r="Q3720" s="549">
        <v>1</v>
      </c>
      <c r="R3720" s="549">
        <v>26</v>
      </c>
      <c r="S3720" s="548">
        <v>2257</v>
      </c>
      <c r="T3720" s="548"/>
      <c r="U3720" s="99"/>
    </row>
    <row r="3721" spans="1:21" ht="19.5" customHeight="1">
      <c r="A3721" s="545">
        <v>12807</v>
      </c>
      <c r="B3721" s="545" t="s">
        <v>12199</v>
      </c>
      <c r="C3721" s="545" t="s">
        <v>206</v>
      </c>
      <c r="D3721" s="546">
        <v>44592</v>
      </c>
      <c r="E3721" s="171" t="str">
        <f t="shared" si="58"/>
        <v>2022</v>
      </c>
      <c r="F3721" s="547">
        <v>58773.01</v>
      </c>
      <c r="G3721" s="548">
        <v>0.19</v>
      </c>
      <c r="H3721" s="547">
        <v>49389.08</v>
      </c>
      <c r="I3721" s="545" t="s">
        <v>12683</v>
      </c>
      <c r="J3721" s="545" t="s">
        <v>13297</v>
      </c>
      <c r="K3721" s="545"/>
      <c r="L3721" s="545" t="s">
        <v>17082</v>
      </c>
      <c r="M3721" s="548" t="s">
        <v>13758</v>
      </c>
      <c r="N3721" s="545" t="s">
        <v>13413</v>
      </c>
      <c r="O3721" s="545"/>
      <c r="P3721" s="549">
        <v>12807</v>
      </c>
      <c r="Q3721" s="549">
        <v>1</v>
      </c>
      <c r="R3721" s="549">
        <v>18</v>
      </c>
      <c r="S3721" s="548">
        <v>2257</v>
      </c>
      <c r="T3721" s="548"/>
      <c r="U3721" s="99"/>
    </row>
    <row r="3722" spans="1:21" ht="19.5" customHeight="1">
      <c r="A3722" s="545">
        <v>12808</v>
      </c>
      <c r="B3722" s="545" t="s">
        <v>12200</v>
      </c>
      <c r="C3722" s="545" t="s">
        <v>786</v>
      </c>
      <c r="D3722" s="546"/>
      <c r="E3722" s="171" t="str">
        <f t="shared" si="58"/>
        <v>1900</v>
      </c>
      <c r="F3722" s="547">
        <v>0</v>
      </c>
      <c r="G3722" s="548">
        <v>0</v>
      </c>
      <c r="H3722" s="547">
        <v>0</v>
      </c>
      <c r="I3722" s="545" t="s">
        <v>12683</v>
      </c>
      <c r="J3722" s="545"/>
      <c r="K3722" s="545"/>
      <c r="L3722" s="545" t="s">
        <v>17083</v>
      </c>
      <c r="M3722" s="548" t="s">
        <v>13758</v>
      </c>
      <c r="N3722" s="545" t="s">
        <v>13413</v>
      </c>
      <c r="O3722" s="545"/>
      <c r="P3722" s="549">
        <v>12808</v>
      </c>
      <c r="Q3722" s="549">
        <v>1</v>
      </c>
      <c r="R3722" s="549">
        <v>18</v>
      </c>
      <c r="S3722" s="548"/>
      <c r="T3722" s="548"/>
      <c r="U3722" s="99"/>
    </row>
    <row r="3723" spans="1:21" ht="19.5" customHeight="1">
      <c r="A3723" s="545">
        <v>12809</v>
      </c>
      <c r="B3723" s="545" t="s">
        <v>12237</v>
      </c>
      <c r="C3723" s="545" t="s">
        <v>216</v>
      </c>
      <c r="D3723" s="546">
        <v>44591</v>
      </c>
      <c r="E3723" s="171" t="str">
        <f t="shared" si="58"/>
        <v>2022</v>
      </c>
      <c r="F3723" s="547">
        <v>138007</v>
      </c>
      <c r="G3723" s="548">
        <v>0.19</v>
      </c>
      <c r="H3723" s="547">
        <v>115972.27</v>
      </c>
      <c r="I3723" s="545" t="s">
        <v>12647</v>
      </c>
      <c r="J3723" s="545" t="s">
        <v>13297</v>
      </c>
      <c r="K3723" s="545"/>
      <c r="L3723" s="545" t="s">
        <v>17084</v>
      </c>
      <c r="M3723" s="548" t="s">
        <v>13758</v>
      </c>
      <c r="N3723" s="545" t="s">
        <v>13413</v>
      </c>
      <c r="O3723" s="545"/>
      <c r="P3723" s="549">
        <v>12809</v>
      </c>
      <c r="Q3723" s="549">
        <v>1</v>
      </c>
      <c r="R3723" s="549">
        <v>26</v>
      </c>
      <c r="S3723" s="548">
        <v>2257</v>
      </c>
      <c r="T3723" s="548"/>
      <c r="U3723" s="99"/>
    </row>
    <row r="3724" spans="1:21" ht="19.5" customHeight="1">
      <c r="A3724" s="545">
        <v>12810</v>
      </c>
      <c r="B3724" s="545" t="s">
        <v>12207</v>
      </c>
      <c r="C3724" s="545" t="s">
        <v>216</v>
      </c>
      <c r="D3724" s="546">
        <v>44591</v>
      </c>
      <c r="E3724" s="171" t="str">
        <f t="shared" si="58"/>
        <v>2022</v>
      </c>
      <c r="F3724" s="547">
        <v>89645</v>
      </c>
      <c r="G3724" s="548">
        <v>0.19</v>
      </c>
      <c r="H3724" s="547">
        <v>75331.929999999993</v>
      </c>
      <c r="I3724" s="545" t="s">
        <v>12647</v>
      </c>
      <c r="J3724" s="545" t="s">
        <v>13297</v>
      </c>
      <c r="K3724" s="545"/>
      <c r="L3724" s="545" t="s">
        <v>17085</v>
      </c>
      <c r="M3724" s="548" t="s">
        <v>13758</v>
      </c>
      <c r="N3724" s="545" t="s">
        <v>13413</v>
      </c>
      <c r="O3724" s="545"/>
      <c r="P3724" s="549">
        <v>12810</v>
      </c>
      <c r="Q3724" s="549">
        <v>1</v>
      </c>
      <c r="R3724" s="549">
        <v>26</v>
      </c>
      <c r="S3724" s="548">
        <v>2257</v>
      </c>
      <c r="T3724" s="548"/>
      <c r="U3724" s="99"/>
    </row>
    <row r="3725" spans="1:21" ht="19.5" customHeight="1">
      <c r="A3725" s="545">
        <v>12811</v>
      </c>
      <c r="B3725" s="545" t="s">
        <v>12238</v>
      </c>
      <c r="C3725" s="545" t="s">
        <v>216</v>
      </c>
      <c r="D3725" s="546">
        <v>44591</v>
      </c>
      <c r="E3725" s="171" t="str">
        <f t="shared" si="58"/>
        <v>2022</v>
      </c>
      <c r="F3725" s="547">
        <v>51643</v>
      </c>
      <c r="G3725" s="548">
        <v>0.19</v>
      </c>
      <c r="H3725" s="547">
        <v>43397.48</v>
      </c>
      <c r="I3725" s="545" t="s">
        <v>12647</v>
      </c>
      <c r="J3725" s="545" t="s">
        <v>13297</v>
      </c>
      <c r="K3725" s="545"/>
      <c r="L3725" s="545" t="s">
        <v>17086</v>
      </c>
      <c r="M3725" s="548" t="s">
        <v>13758</v>
      </c>
      <c r="N3725" s="545" t="s">
        <v>13413</v>
      </c>
      <c r="O3725" s="545"/>
      <c r="P3725" s="549">
        <v>12811</v>
      </c>
      <c r="Q3725" s="549">
        <v>1</v>
      </c>
      <c r="R3725" s="549">
        <v>26</v>
      </c>
      <c r="S3725" s="548">
        <v>2257</v>
      </c>
      <c r="T3725" s="548"/>
      <c r="U3725" s="99"/>
    </row>
    <row r="3726" spans="1:21" ht="19.5" customHeight="1">
      <c r="A3726" s="545">
        <v>12812</v>
      </c>
      <c r="B3726" s="545" t="s">
        <v>12208</v>
      </c>
      <c r="C3726" s="545" t="s">
        <v>216</v>
      </c>
      <c r="D3726" s="546">
        <v>44591</v>
      </c>
      <c r="E3726" s="171" t="str">
        <f t="shared" si="58"/>
        <v>2022</v>
      </c>
      <c r="F3726" s="547">
        <v>158536</v>
      </c>
      <c r="G3726" s="548">
        <v>0.19</v>
      </c>
      <c r="H3726" s="547">
        <v>133223.53</v>
      </c>
      <c r="I3726" s="545" t="s">
        <v>12647</v>
      </c>
      <c r="J3726" s="545" t="s">
        <v>13297</v>
      </c>
      <c r="K3726" s="545"/>
      <c r="L3726" s="545" t="s">
        <v>17087</v>
      </c>
      <c r="M3726" s="548" t="s">
        <v>13758</v>
      </c>
      <c r="N3726" s="545" t="s">
        <v>13413</v>
      </c>
      <c r="O3726" s="545"/>
      <c r="P3726" s="549">
        <v>12812</v>
      </c>
      <c r="Q3726" s="549">
        <v>1</v>
      </c>
      <c r="R3726" s="549">
        <v>26</v>
      </c>
      <c r="S3726" s="548">
        <v>2257</v>
      </c>
      <c r="T3726" s="548"/>
      <c r="U3726" s="99"/>
    </row>
    <row r="3727" spans="1:21" ht="19.5" customHeight="1">
      <c r="A3727" s="545">
        <v>12813</v>
      </c>
      <c r="B3727" s="545" t="s">
        <v>12209</v>
      </c>
      <c r="C3727" s="545" t="s">
        <v>216</v>
      </c>
      <c r="D3727" s="546">
        <v>44591</v>
      </c>
      <c r="E3727" s="171" t="str">
        <f t="shared" si="58"/>
        <v>2022</v>
      </c>
      <c r="F3727" s="547">
        <v>117254</v>
      </c>
      <c r="G3727" s="548">
        <v>0.19</v>
      </c>
      <c r="H3727" s="547">
        <v>98532.77</v>
      </c>
      <c r="I3727" s="545" t="s">
        <v>12647</v>
      </c>
      <c r="J3727" s="545" t="s">
        <v>13297</v>
      </c>
      <c r="K3727" s="545"/>
      <c r="L3727" s="545"/>
      <c r="M3727" s="548" t="s">
        <v>13758</v>
      </c>
      <c r="N3727" s="545" t="s">
        <v>13413</v>
      </c>
      <c r="O3727" s="545"/>
      <c r="P3727" s="549">
        <v>12813</v>
      </c>
      <c r="Q3727" s="549">
        <v>1</v>
      </c>
      <c r="R3727" s="549">
        <v>26</v>
      </c>
      <c r="S3727" s="548">
        <v>2257</v>
      </c>
      <c r="T3727" s="548"/>
      <c r="U3727" s="99"/>
    </row>
    <row r="3728" spans="1:21" ht="19.5" customHeight="1">
      <c r="A3728" s="545">
        <v>12814</v>
      </c>
      <c r="B3728" s="545" t="s">
        <v>12210</v>
      </c>
      <c r="C3728" s="545" t="s">
        <v>216</v>
      </c>
      <c r="D3728" s="546">
        <v>44591</v>
      </c>
      <c r="E3728" s="171" t="str">
        <f t="shared" si="58"/>
        <v>2022</v>
      </c>
      <c r="F3728" s="547">
        <v>77309</v>
      </c>
      <c r="G3728" s="548">
        <v>0.19</v>
      </c>
      <c r="H3728" s="547">
        <v>64965.55</v>
      </c>
      <c r="I3728" s="545" t="s">
        <v>12647</v>
      </c>
      <c r="J3728" s="545" t="s">
        <v>13297</v>
      </c>
      <c r="K3728" s="545"/>
      <c r="L3728" s="545" t="s">
        <v>17088</v>
      </c>
      <c r="M3728" s="548" t="s">
        <v>13758</v>
      </c>
      <c r="N3728" s="545" t="s">
        <v>13413</v>
      </c>
      <c r="O3728" s="545"/>
      <c r="P3728" s="549">
        <v>12814</v>
      </c>
      <c r="Q3728" s="549">
        <v>1</v>
      </c>
      <c r="R3728" s="549">
        <v>26</v>
      </c>
      <c r="S3728" s="548">
        <v>2257</v>
      </c>
      <c r="T3728" s="548"/>
      <c r="U3728" s="99"/>
    </row>
    <row r="3729" spans="1:21" ht="19.5" customHeight="1">
      <c r="A3729" s="545">
        <v>12815</v>
      </c>
      <c r="B3729" s="545" t="s">
        <v>12211</v>
      </c>
      <c r="C3729" s="545" t="s">
        <v>209</v>
      </c>
      <c r="D3729" s="546"/>
      <c r="E3729" s="171" t="str">
        <f t="shared" si="58"/>
        <v>1900</v>
      </c>
      <c r="F3729" s="547">
        <v>0</v>
      </c>
      <c r="G3729" s="548">
        <v>0</v>
      </c>
      <c r="H3729" s="547">
        <v>0</v>
      </c>
      <c r="I3729" s="545" t="s">
        <v>12778</v>
      </c>
      <c r="J3729" s="545"/>
      <c r="K3729" s="545" t="s">
        <v>17089</v>
      </c>
      <c r="L3729" s="545"/>
      <c r="M3729" s="548" t="s">
        <v>13758</v>
      </c>
      <c r="N3729" s="545" t="s">
        <v>13413</v>
      </c>
      <c r="O3729" s="545"/>
      <c r="P3729" s="549">
        <v>12815</v>
      </c>
      <c r="Q3729" s="549">
        <v>1</v>
      </c>
      <c r="R3729" s="549">
        <v>173</v>
      </c>
      <c r="S3729" s="548"/>
      <c r="T3729" s="548"/>
      <c r="U3729" s="99"/>
    </row>
    <row r="3730" spans="1:21" ht="19.5" customHeight="1">
      <c r="A3730" s="545">
        <v>12816</v>
      </c>
      <c r="B3730" s="545" t="s">
        <v>12358</v>
      </c>
      <c r="C3730" s="545" t="s">
        <v>216</v>
      </c>
      <c r="D3730" s="546">
        <v>44596</v>
      </c>
      <c r="E3730" s="171" t="str">
        <f t="shared" si="58"/>
        <v>2022</v>
      </c>
      <c r="F3730" s="547">
        <v>272057</v>
      </c>
      <c r="G3730" s="548">
        <v>0.19</v>
      </c>
      <c r="H3730" s="547">
        <v>228619.33</v>
      </c>
      <c r="I3730" s="545" t="s">
        <v>12670</v>
      </c>
      <c r="J3730" s="545" t="s">
        <v>13297</v>
      </c>
      <c r="K3730" s="545" t="s">
        <v>17090</v>
      </c>
      <c r="L3730" s="545"/>
      <c r="M3730" s="548" t="s">
        <v>13758</v>
      </c>
      <c r="N3730" s="545" t="s">
        <v>13413</v>
      </c>
      <c r="O3730" s="545"/>
      <c r="P3730" s="549">
        <v>12816</v>
      </c>
      <c r="Q3730" s="549">
        <v>1</v>
      </c>
      <c r="R3730" s="549">
        <v>24</v>
      </c>
      <c r="S3730" s="548">
        <v>2257</v>
      </c>
      <c r="T3730" s="548"/>
      <c r="U3730" s="99"/>
    </row>
    <row r="3731" spans="1:21" ht="19.5" customHeight="1">
      <c r="A3731" s="545">
        <v>12817</v>
      </c>
      <c r="B3731" s="545" t="s">
        <v>12402</v>
      </c>
      <c r="C3731" s="545" t="s">
        <v>216</v>
      </c>
      <c r="D3731" s="546">
        <v>44592</v>
      </c>
      <c r="E3731" s="171" t="str">
        <f t="shared" si="58"/>
        <v>2022</v>
      </c>
      <c r="F3731" s="547">
        <v>1362</v>
      </c>
      <c r="G3731" s="548">
        <v>0.19</v>
      </c>
      <c r="H3731" s="547">
        <v>1144.54</v>
      </c>
      <c r="I3731" s="545" t="s">
        <v>12683</v>
      </c>
      <c r="J3731" s="545" t="s">
        <v>13297</v>
      </c>
      <c r="K3731" s="545" t="s">
        <v>14906</v>
      </c>
      <c r="L3731" s="545"/>
      <c r="M3731" s="548" t="s">
        <v>13758</v>
      </c>
      <c r="N3731" s="545" t="s">
        <v>13413</v>
      </c>
      <c r="O3731" s="545"/>
      <c r="P3731" s="549">
        <v>12817</v>
      </c>
      <c r="Q3731" s="549">
        <v>1</v>
      </c>
      <c r="R3731" s="549">
        <v>18</v>
      </c>
      <c r="S3731" s="548">
        <v>2257</v>
      </c>
      <c r="T3731" s="548"/>
      <c r="U3731" s="99"/>
    </row>
    <row r="3732" spans="1:21" ht="19.5" customHeight="1">
      <c r="A3732" s="545">
        <v>12819</v>
      </c>
      <c r="B3732" s="545" t="s">
        <v>12359</v>
      </c>
      <c r="C3732" s="545" t="s">
        <v>216</v>
      </c>
      <c r="D3732" s="546">
        <v>44596</v>
      </c>
      <c r="E3732" s="171" t="str">
        <f t="shared" si="58"/>
        <v>2022</v>
      </c>
      <c r="F3732" s="547">
        <v>188532</v>
      </c>
      <c r="G3732" s="548">
        <v>0.19</v>
      </c>
      <c r="H3732" s="547">
        <v>158430.25</v>
      </c>
      <c r="I3732" s="545" t="s">
        <v>12670</v>
      </c>
      <c r="J3732" s="545" t="s">
        <v>13297</v>
      </c>
      <c r="K3732" s="545" t="s">
        <v>17091</v>
      </c>
      <c r="L3732" s="545"/>
      <c r="M3732" s="548" t="s">
        <v>13758</v>
      </c>
      <c r="N3732" s="545" t="s">
        <v>13413</v>
      </c>
      <c r="O3732" s="545"/>
      <c r="P3732" s="549">
        <v>12819</v>
      </c>
      <c r="Q3732" s="549">
        <v>1</v>
      </c>
      <c r="R3732" s="549">
        <v>24</v>
      </c>
      <c r="S3732" s="548">
        <v>2257</v>
      </c>
      <c r="T3732" s="548"/>
      <c r="U3732" s="99"/>
    </row>
    <row r="3733" spans="1:21" ht="19.5" customHeight="1">
      <c r="A3733" s="545">
        <v>12820</v>
      </c>
      <c r="B3733" s="545" t="s">
        <v>12501</v>
      </c>
      <c r="C3733" s="545" t="s">
        <v>216</v>
      </c>
      <c r="D3733" s="546">
        <v>44596</v>
      </c>
      <c r="E3733" s="171" t="str">
        <f t="shared" si="58"/>
        <v>2022</v>
      </c>
      <c r="F3733" s="547">
        <v>40136</v>
      </c>
      <c r="G3733" s="548">
        <v>0.19</v>
      </c>
      <c r="H3733" s="547">
        <v>33727.730000000003</v>
      </c>
      <c r="I3733" s="545" t="s">
        <v>12670</v>
      </c>
      <c r="J3733" s="545" t="s">
        <v>13297</v>
      </c>
      <c r="K3733" s="545" t="s">
        <v>17092</v>
      </c>
      <c r="L3733" s="545"/>
      <c r="M3733" s="548" t="s">
        <v>13758</v>
      </c>
      <c r="N3733" s="545" t="s">
        <v>13413</v>
      </c>
      <c r="O3733" s="545"/>
      <c r="P3733" s="549">
        <v>12820</v>
      </c>
      <c r="Q3733" s="549">
        <v>1</v>
      </c>
      <c r="R3733" s="549">
        <v>24</v>
      </c>
      <c r="S3733" s="548">
        <v>2257</v>
      </c>
      <c r="T3733" s="548"/>
      <c r="U3733" s="99"/>
    </row>
    <row r="3734" spans="1:21" ht="19.5" customHeight="1">
      <c r="A3734" s="545">
        <v>12822</v>
      </c>
      <c r="B3734" s="545" t="s">
        <v>12374</v>
      </c>
      <c r="C3734" s="545" t="s">
        <v>4504</v>
      </c>
      <c r="D3734" s="546">
        <v>44123</v>
      </c>
      <c r="E3734" s="171" t="str">
        <f t="shared" si="58"/>
        <v>2020</v>
      </c>
      <c r="F3734" s="547">
        <v>10591000</v>
      </c>
      <c r="G3734" s="548">
        <v>0.19</v>
      </c>
      <c r="H3734" s="547">
        <v>8900000</v>
      </c>
      <c r="I3734" s="545" t="s">
        <v>12668</v>
      </c>
      <c r="J3734" s="545" t="s">
        <v>13301</v>
      </c>
      <c r="K3734" s="545"/>
      <c r="L3734" s="545"/>
      <c r="M3734" s="548" t="s">
        <v>13868</v>
      </c>
      <c r="N3734" s="545" t="s">
        <v>13413</v>
      </c>
      <c r="O3734" s="545"/>
      <c r="P3734" s="549">
        <v>12822</v>
      </c>
      <c r="Q3734" s="549">
        <v>2</v>
      </c>
      <c r="R3734" s="549">
        <v>7</v>
      </c>
      <c r="S3734" s="548">
        <v>2221</v>
      </c>
      <c r="T3734" s="548"/>
      <c r="U3734" s="99"/>
    </row>
    <row r="3735" spans="1:21" ht="19.5" customHeight="1">
      <c r="A3735" s="545">
        <v>12824</v>
      </c>
      <c r="B3735" s="545" t="s">
        <v>12312</v>
      </c>
      <c r="C3735" s="545" t="s">
        <v>216</v>
      </c>
      <c r="D3735" s="546">
        <v>44603</v>
      </c>
      <c r="E3735" s="171" t="str">
        <f t="shared" si="58"/>
        <v>2022</v>
      </c>
      <c r="F3735" s="547">
        <v>11563278</v>
      </c>
      <c r="G3735" s="548">
        <v>0.19</v>
      </c>
      <c r="H3735" s="547">
        <v>9717040.3399999999</v>
      </c>
      <c r="I3735" s="545" t="s">
        <v>12678</v>
      </c>
      <c r="J3735" s="545" t="s">
        <v>13297</v>
      </c>
      <c r="K3735" s="545" t="s">
        <v>17093</v>
      </c>
      <c r="L3735" s="545"/>
      <c r="M3735" s="548" t="s">
        <v>13843</v>
      </c>
      <c r="N3735" s="545" t="s">
        <v>13413</v>
      </c>
      <c r="O3735" s="545"/>
      <c r="P3735" s="549">
        <v>12824</v>
      </c>
      <c r="Q3735" s="549">
        <v>5</v>
      </c>
      <c r="R3735" s="549">
        <v>23</v>
      </c>
      <c r="S3735" s="548">
        <v>2257</v>
      </c>
      <c r="T3735" s="548"/>
      <c r="U3735" s="99"/>
    </row>
    <row r="3736" spans="1:21" ht="19.5" customHeight="1">
      <c r="A3736" s="545">
        <v>12825</v>
      </c>
      <c r="B3736" s="545" t="s">
        <v>12311</v>
      </c>
      <c r="C3736" s="545" t="s">
        <v>216</v>
      </c>
      <c r="D3736" s="546">
        <v>44585</v>
      </c>
      <c r="E3736" s="171" t="str">
        <f t="shared" si="58"/>
        <v>2022</v>
      </c>
      <c r="F3736" s="547">
        <v>5027512</v>
      </c>
      <c r="G3736" s="548">
        <v>0.19</v>
      </c>
      <c r="H3736" s="547">
        <v>4224800</v>
      </c>
      <c r="I3736" s="545" t="s">
        <v>12678</v>
      </c>
      <c r="J3736" s="545" t="s">
        <v>13297</v>
      </c>
      <c r="K3736" s="545" t="s">
        <v>12311</v>
      </c>
      <c r="L3736" s="545"/>
      <c r="M3736" s="548" t="s">
        <v>13843</v>
      </c>
      <c r="N3736" s="545" t="s">
        <v>13413</v>
      </c>
      <c r="O3736" s="545"/>
      <c r="P3736" s="549">
        <v>12825</v>
      </c>
      <c r="Q3736" s="549">
        <v>5</v>
      </c>
      <c r="R3736" s="549">
        <v>23</v>
      </c>
      <c r="S3736" s="548">
        <v>2257</v>
      </c>
      <c r="T3736" s="548"/>
      <c r="U3736" s="99"/>
    </row>
    <row r="3737" spans="1:21" ht="19.5" customHeight="1">
      <c r="A3737" s="545">
        <v>12826</v>
      </c>
      <c r="B3737" s="545" t="s">
        <v>12310</v>
      </c>
      <c r="C3737" s="545" t="s">
        <v>216</v>
      </c>
      <c r="D3737" s="546">
        <v>44585</v>
      </c>
      <c r="E3737" s="171" t="str">
        <f t="shared" si="58"/>
        <v>2022</v>
      </c>
      <c r="F3737" s="547">
        <v>10055024</v>
      </c>
      <c r="G3737" s="548">
        <v>0.19</v>
      </c>
      <c r="H3737" s="547">
        <v>8449600</v>
      </c>
      <c r="I3737" s="545" t="s">
        <v>12678</v>
      </c>
      <c r="J3737" s="545" t="s">
        <v>13297</v>
      </c>
      <c r="K3737" s="545" t="s">
        <v>12310</v>
      </c>
      <c r="L3737" s="545"/>
      <c r="M3737" s="548" t="s">
        <v>13843</v>
      </c>
      <c r="N3737" s="545" t="s">
        <v>13413</v>
      </c>
      <c r="O3737" s="545"/>
      <c r="P3737" s="549">
        <v>12826</v>
      </c>
      <c r="Q3737" s="549">
        <v>5</v>
      </c>
      <c r="R3737" s="549">
        <v>23</v>
      </c>
      <c r="S3737" s="548">
        <v>2257</v>
      </c>
      <c r="T3737" s="548"/>
      <c r="U3737" s="99"/>
    </row>
    <row r="3738" spans="1:21" ht="19.5" customHeight="1">
      <c r="A3738" s="545">
        <v>12828</v>
      </c>
      <c r="B3738" s="545" t="s">
        <v>12541</v>
      </c>
      <c r="C3738" s="545" t="s">
        <v>209</v>
      </c>
      <c r="D3738" s="546">
        <v>44592</v>
      </c>
      <c r="E3738" s="171" t="str">
        <f t="shared" si="58"/>
        <v>2022</v>
      </c>
      <c r="F3738" s="547">
        <v>79758</v>
      </c>
      <c r="G3738" s="548">
        <v>0.19</v>
      </c>
      <c r="H3738" s="547">
        <v>67023.53</v>
      </c>
      <c r="I3738" s="545" t="s">
        <v>12648</v>
      </c>
      <c r="J3738" s="545" t="s">
        <v>13297</v>
      </c>
      <c r="K3738" s="545"/>
      <c r="L3738" s="545"/>
      <c r="M3738" s="548" t="s">
        <v>13758</v>
      </c>
      <c r="N3738" s="545" t="s">
        <v>13413</v>
      </c>
      <c r="O3738" s="545"/>
      <c r="P3738" s="549">
        <v>12828</v>
      </c>
      <c r="Q3738" s="549">
        <v>1</v>
      </c>
      <c r="R3738" s="549">
        <v>67</v>
      </c>
      <c r="S3738" s="548">
        <v>2257</v>
      </c>
      <c r="T3738" s="548"/>
      <c r="U3738" s="99"/>
    </row>
    <row r="3739" spans="1:21" ht="19.5" customHeight="1">
      <c r="A3739" s="545">
        <v>12830</v>
      </c>
      <c r="B3739" s="545" t="s">
        <v>12489</v>
      </c>
      <c r="C3739" s="545" t="s">
        <v>4468</v>
      </c>
      <c r="D3739" s="546">
        <v>44591</v>
      </c>
      <c r="E3739" s="171" t="str">
        <f t="shared" si="58"/>
        <v>2022</v>
      </c>
      <c r="F3739" s="547">
        <v>62844</v>
      </c>
      <c r="G3739" s="548">
        <v>0.19</v>
      </c>
      <c r="H3739" s="547">
        <v>52810.080000000002</v>
      </c>
      <c r="I3739" s="545" t="s">
        <v>12659</v>
      </c>
      <c r="J3739" s="545" t="s">
        <v>13297</v>
      </c>
      <c r="K3739" s="545"/>
      <c r="L3739" s="545"/>
      <c r="M3739" s="548" t="s">
        <v>13758</v>
      </c>
      <c r="N3739" s="545" t="s">
        <v>13413</v>
      </c>
      <c r="O3739" s="545"/>
      <c r="P3739" s="549">
        <v>12830</v>
      </c>
      <c r="Q3739" s="549">
        <v>1</v>
      </c>
      <c r="R3739" s="549">
        <v>116</v>
      </c>
      <c r="S3739" s="548">
        <v>2257</v>
      </c>
      <c r="T3739" s="548"/>
      <c r="U3739" s="99"/>
    </row>
    <row r="3740" spans="1:21" ht="19.5" customHeight="1">
      <c r="A3740" s="545">
        <v>12831</v>
      </c>
      <c r="B3740" s="545" t="s">
        <v>12491</v>
      </c>
      <c r="C3740" s="545" t="s">
        <v>206</v>
      </c>
      <c r="D3740" s="546">
        <v>44592</v>
      </c>
      <c r="E3740" s="171" t="str">
        <f t="shared" si="58"/>
        <v>2022</v>
      </c>
      <c r="F3740" s="547">
        <v>2228</v>
      </c>
      <c r="G3740" s="548">
        <v>0.19</v>
      </c>
      <c r="H3740" s="547">
        <v>1872.27</v>
      </c>
      <c r="I3740" s="545" t="s">
        <v>12648</v>
      </c>
      <c r="J3740" s="545" t="s">
        <v>13297</v>
      </c>
      <c r="K3740" s="545" t="s">
        <v>17094</v>
      </c>
      <c r="L3740" s="545"/>
      <c r="M3740" s="548" t="s">
        <v>13758</v>
      </c>
      <c r="N3740" s="545" t="s">
        <v>13413</v>
      </c>
      <c r="O3740" s="545"/>
      <c r="P3740" s="549">
        <v>12831</v>
      </c>
      <c r="Q3740" s="549">
        <v>1</v>
      </c>
      <c r="R3740" s="549">
        <v>67</v>
      </c>
      <c r="S3740" s="548">
        <v>2257</v>
      </c>
      <c r="T3740" s="548"/>
      <c r="U3740" s="99"/>
    </row>
    <row r="3741" spans="1:21" ht="19.5" customHeight="1">
      <c r="A3741" s="545">
        <v>12832</v>
      </c>
      <c r="B3741" s="545" t="s">
        <v>12347</v>
      </c>
      <c r="C3741" s="545" t="s">
        <v>216</v>
      </c>
      <c r="D3741" s="546">
        <v>44590</v>
      </c>
      <c r="E3741" s="171" t="str">
        <f t="shared" si="58"/>
        <v>2022</v>
      </c>
      <c r="F3741" s="547">
        <v>26405.01</v>
      </c>
      <c r="G3741" s="548">
        <v>0.19</v>
      </c>
      <c r="H3741" s="547">
        <v>22189.08</v>
      </c>
      <c r="I3741" s="545" t="s">
        <v>12701</v>
      </c>
      <c r="J3741" s="545" t="s">
        <v>13297</v>
      </c>
      <c r="K3741" s="545" t="s">
        <v>17095</v>
      </c>
      <c r="L3741" s="545"/>
      <c r="M3741" s="548" t="s">
        <v>13758</v>
      </c>
      <c r="N3741" s="545" t="s">
        <v>13413</v>
      </c>
      <c r="O3741" s="545"/>
      <c r="P3741" s="549">
        <v>12832</v>
      </c>
      <c r="Q3741" s="549">
        <v>1</v>
      </c>
      <c r="R3741" s="549">
        <v>10</v>
      </c>
      <c r="S3741" s="548">
        <v>2257</v>
      </c>
      <c r="T3741" s="548"/>
      <c r="U3741" s="99"/>
    </row>
    <row r="3742" spans="1:21" ht="19.5" customHeight="1">
      <c r="A3742" s="545">
        <v>12833</v>
      </c>
      <c r="B3742" s="545" t="s">
        <v>12333</v>
      </c>
      <c r="C3742" s="545" t="s">
        <v>6477</v>
      </c>
      <c r="D3742" s="546">
        <v>44590</v>
      </c>
      <c r="E3742" s="171" t="str">
        <f t="shared" si="58"/>
        <v>2022</v>
      </c>
      <c r="F3742" s="547">
        <v>23493</v>
      </c>
      <c r="G3742" s="548">
        <v>0.19</v>
      </c>
      <c r="H3742" s="547">
        <v>19742.02</v>
      </c>
      <c r="I3742" s="545" t="s">
        <v>12701</v>
      </c>
      <c r="J3742" s="545" t="s">
        <v>13297</v>
      </c>
      <c r="K3742" s="545" t="s">
        <v>17096</v>
      </c>
      <c r="L3742" s="545"/>
      <c r="M3742" s="548" t="s">
        <v>13758</v>
      </c>
      <c r="N3742" s="545" t="s">
        <v>13413</v>
      </c>
      <c r="O3742" s="545"/>
      <c r="P3742" s="549">
        <v>12833</v>
      </c>
      <c r="Q3742" s="549">
        <v>1</v>
      </c>
      <c r="R3742" s="549">
        <v>10</v>
      </c>
      <c r="S3742" s="548">
        <v>2257</v>
      </c>
      <c r="T3742" s="548"/>
      <c r="U3742" s="99"/>
    </row>
    <row r="3743" spans="1:21" ht="19.5" customHeight="1">
      <c r="A3743" s="545">
        <v>12834</v>
      </c>
      <c r="B3743" s="545" t="s">
        <v>12348</v>
      </c>
      <c r="C3743" s="545" t="s">
        <v>216</v>
      </c>
      <c r="D3743" s="546">
        <v>44590</v>
      </c>
      <c r="E3743" s="171" t="str">
        <f t="shared" si="58"/>
        <v>2022</v>
      </c>
      <c r="F3743" s="547">
        <v>25340</v>
      </c>
      <c r="G3743" s="548">
        <v>0.19</v>
      </c>
      <c r="H3743" s="547">
        <v>21294.12</v>
      </c>
      <c r="I3743" s="545" t="s">
        <v>12659</v>
      </c>
      <c r="J3743" s="545" t="s">
        <v>13297</v>
      </c>
      <c r="K3743" s="545" t="s">
        <v>17097</v>
      </c>
      <c r="L3743" s="545" t="s">
        <v>17097</v>
      </c>
      <c r="M3743" s="548" t="s">
        <v>13758</v>
      </c>
      <c r="N3743" s="545" t="s">
        <v>13413</v>
      </c>
      <c r="O3743" s="545"/>
      <c r="P3743" s="549">
        <v>12834</v>
      </c>
      <c r="Q3743" s="549">
        <v>1</v>
      </c>
      <c r="R3743" s="549">
        <v>116</v>
      </c>
      <c r="S3743" s="548">
        <v>2257</v>
      </c>
      <c r="T3743" s="548"/>
      <c r="U3743" s="99"/>
    </row>
    <row r="3744" spans="1:21" ht="19.5" customHeight="1">
      <c r="A3744" s="545">
        <v>12835</v>
      </c>
      <c r="B3744" s="545" t="s">
        <v>12296</v>
      </c>
      <c r="C3744" s="545" t="s">
        <v>216</v>
      </c>
      <c r="D3744" s="546">
        <v>44587</v>
      </c>
      <c r="E3744" s="171" t="str">
        <f t="shared" si="58"/>
        <v>2022</v>
      </c>
      <c r="F3744" s="547">
        <v>142594</v>
      </c>
      <c r="G3744" s="548">
        <v>0.19</v>
      </c>
      <c r="H3744" s="547">
        <v>119826.89</v>
      </c>
      <c r="I3744" s="545" t="s">
        <v>12655</v>
      </c>
      <c r="J3744" s="545" t="s">
        <v>13297</v>
      </c>
      <c r="K3744" s="545" t="s">
        <v>17098</v>
      </c>
      <c r="L3744" s="545"/>
      <c r="M3744" s="548" t="s">
        <v>13868</v>
      </c>
      <c r="N3744" s="545" t="s">
        <v>13413</v>
      </c>
      <c r="O3744" s="545"/>
      <c r="P3744" s="549">
        <v>12835</v>
      </c>
      <c r="Q3744" s="549">
        <v>2</v>
      </c>
      <c r="R3744" s="549">
        <v>109</v>
      </c>
      <c r="S3744" s="548">
        <v>2257</v>
      </c>
      <c r="T3744" s="548"/>
      <c r="U3744" s="99"/>
    </row>
    <row r="3745" spans="1:21" ht="19.5" customHeight="1">
      <c r="A3745" s="545">
        <v>12836</v>
      </c>
      <c r="B3745" s="545" t="s">
        <v>12295</v>
      </c>
      <c r="C3745" s="545" t="s">
        <v>216</v>
      </c>
      <c r="D3745" s="546">
        <v>44587</v>
      </c>
      <c r="E3745" s="171" t="str">
        <f t="shared" si="58"/>
        <v>2022</v>
      </c>
      <c r="F3745" s="547">
        <v>142547.01</v>
      </c>
      <c r="G3745" s="548">
        <v>0.19</v>
      </c>
      <c r="H3745" s="547">
        <v>119787.4</v>
      </c>
      <c r="I3745" s="545" t="s">
        <v>12655</v>
      </c>
      <c r="J3745" s="545" t="s">
        <v>13297</v>
      </c>
      <c r="K3745" s="545" t="s">
        <v>17099</v>
      </c>
      <c r="L3745" s="545"/>
      <c r="M3745" s="548" t="s">
        <v>13868</v>
      </c>
      <c r="N3745" s="545" t="s">
        <v>13413</v>
      </c>
      <c r="O3745" s="545"/>
      <c r="P3745" s="549">
        <v>12836</v>
      </c>
      <c r="Q3745" s="549">
        <v>2</v>
      </c>
      <c r="R3745" s="549">
        <v>109</v>
      </c>
      <c r="S3745" s="548">
        <v>2257</v>
      </c>
      <c r="T3745" s="548"/>
      <c r="U3745" s="99"/>
    </row>
    <row r="3746" spans="1:21" ht="19.5" customHeight="1">
      <c r="A3746" s="545">
        <v>12837</v>
      </c>
      <c r="B3746" s="545" t="s">
        <v>12331</v>
      </c>
      <c r="C3746" s="545" t="s">
        <v>216</v>
      </c>
      <c r="D3746" s="546">
        <v>44587</v>
      </c>
      <c r="E3746" s="171" t="str">
        <f t="shared" si="58"/>
        <v>2022</v>
      </c>
      <c r="F3746" s="547">
        <v>518858</v>
      </c>
      <c r="G3746" s="548">
        <v>0.19</v>
      </c>
      <c r="H3746" s="547">
        <v>436015.13</v>
      </c>
      <c r="I3746" s="545" t="s">
        <v>12700</v>
      </c>
      <c r="J3746" s="545" t="s">
        <v>13297</v>
      </c>
      <c r="K3746" s="545" t="s">
        <v>17100</v>
      </c>
      <c r="L3746" s="545"/>
      <c r="M3746" s="548" t="s">
        <v>13868</v>
      </c>
      <c r="N3746" s="545" t="s">
        <v>13413</v>
      </c>
      <c r="O3746" s="545"/>
      <c r="P3746" s="549">
        <v>12837</v>
      </c>
      <c r="Q3746" s="549">
        <v>2</v>
      </c>
      <c r="R3746" s="549">
        <v>117</v>
      </c>
      <c r="S3746" s="548">
        <v>2257</v>
      </c>
      <c r="T3746" s="548"/>
      <c r="U3746" s="99"/>
    </row>
    <row r="3747" spans="1:21" ht="19.5" customHeight="1">
      <c r="A3747" s="545">
        <v>12838</v>
      </c>
      <c r="B3747" s="545" t="s">
        <v>12332</v>
      </c>
      <c r="C3747" s="545" t="s">
        <v>216</v>
      </c>
      <c r="D3747" s="546">
        <v>44590</v>
      </c>
      <c r="E3747" s="171" t="str">
        <f t="shared" si="58"/>
        <v>2022</v>
      </c>
      <c r="F3747" s="547">
        <v>25183.01</v>
      </c>
      <c r="G3747" s="548">
        <v>0.19</v>
      </c>
      <c r="H3747" s="547">
        <v>21162.19</v>
      </c>
      <c r="I3747" s="545" t="s">
        <v>12659</v>
      </c>
      <c r="J3747" s="545" t="s">
        <v>13297</v>
      </c>
      <c r="K3747" s="545"/>
      <c r="L3747" s="545"/>
      <c r="M3747" s="548" t="s">
        <v>13758</v>
      </c>
      <c r="N3747" s="545" t="s">
        <v>13413</v>
      </c>
      <c r="O3747" s="545"/>
      <c r="P3747" s="549">
        <v>12838</v>
      </c>
      <c r="Q3747" s="549">
        <v>1</v>
      </c>
      <c r="R3747" s="549">
        <v>116</v>
      </c>
      <c r="S3747" s="548">
        <v>2257</v>
      </c>
      <c r="T3747" s="548"/>
      <c r="U3747" s="99"/>
    </row>
    <row r="3748" spans="1:21" ht="19.5" customHeight="1">
      <c r="A3748" s="545">
        <v>12839</v>
      </c>
      <c r="B3748" s="545" t="s">
        <v>12513</v>
      </c>
      <c r="C3748" s="545" t="s">
        <v>216</v>
      </c>
      <c r="D3748" s="546">
        <v>44588</v>
      </c>
      <c r="E3748" s="171" t="str">
        <f t="shared" si="58"/>
        <v>2022</v>
      </c>
      <c r="F3748" s="547">
        <v>917904</v>
      </c>
      <c r="G3748" s="548">
        <v>0.19</v>
      </c>
      <c r="H3748" s="547">
        <v>771347.9</v>
      </c>
      <c r="I3748" s="545" t="s">
        <v>12700</v>
      </c>
      <c r="J3748" s="545" t="s">
        <v>13297</v>
      </c>
      <c r="K3748" s="545" t="s">
        <v>17101</v>
      </c>
      <c r="L3748" s="545"/>
      <c r="M3748" s="548" t="s">
        <v>13868</v>
      </c>
      <c r="N3748" s="545" t="s">
        <v>13413</v>
      </c>
      <c r="O3748" s="545"/>
      <c r="P3748" s="549">
        <v>12839</v>
      </c>
      <c r="Q3748" s="549">
        <v>2</v>
      </c>
      <c r="R3748" s="549">
        <v>117</v>
      </c>
      <c r="S3748" s="548">
        <v>2257</v>
      </c>
      <c r="T3748" s="548"/>
      <c r="U3748" s="99"/>
    </row>
    <row r="3749" spans="1:21" ht="19.5" customHeight="1">
      <c r="A3749" s="545">
        <v>12840</v>
      </c>
      <c r="B3749" s="545" t="s">
        <v>12403</v>
      </c>
      <c r="C3749" s="545" t="s">
        <v>216</v>
      </c>
      <c r="D3749" s="546">
        <v>44590</v>
      </c>
      <c r="E3749" s="171" t="str">
        <f t="shared" si="58"/>
        <v>2022</v>
      </c>
      <c r="F3749" s="547">
        <v>1420</v>
      </c>
      <c r="G3749" s="548">
        <v>0.19</v>
      </c>
      <c r="H3749" s="547">
        <v>1193.28</v>
      </c>
      <c r="I3749" s="545" t="s">
        <v>12659</v>
      </c>
      <c r="J3749" s="545" t="s">
        <v>13297</v>
      </c>
      <c r="K3749" s="545" t="s">
        <v>17102</v>
      </c>
      <c r="L3749" s="545"/>
      <c r="M3749" s="548" t="s">
        <v>13758</v>
      </c>
      <c r="N3749" s="545" t="s">
        <v>13413</v>
      </c>
      <c r="O3749" s="545"/>
      <c r="P3749" s="549">
        <v>12840</v>
      </c>
      <c r="Q3749" s="549">
        <v>1</v>
      </c>
      <c r="R3749" s="549">
        <v>116</v>
      </c>
      <c r="S3749" s="548">
        <v>2257</v>
      </c>
      <c r="T3749" s="548"/>
      <c r="U3749" s="99"/>
    </row>
    <row r="3750" spans="1:21" ht="19.5" customHeight="1">
      <c r="A3750" s="545">
        <v>12841</v>
      </c>
      <c r="B3750" s="545" t="s">
        <v>12389</v>
      </c>
      <c r="C3750" s="545" t="s">
        <v>4552</v>
      </c>
      <c r="D3750" s="546">
        <v>44590</v>
      </c>
      <c r="E3750" s="171" t="str">
        <f t="shared" si="58"/>
        <v>2022</v>
      </c>
      <c r="F3750" s="547">
        <v>37027</v>
      </c>
      <c r="G3750" s="548">
        <v>0.19</v>
      </c>
      <c r="H3750" s="547">
        <v>31115.13</v>
      </c>
      <c r="I3750" s="545" t="s">
        <v>12701</v>
      </c>
      <c r="J3750" s="545" t="s">
        <v>13297</v>
      </c>
      <c r="K3750" s="545" t="s">
        <v>17103</v>
      </c>
      <c r="L3750" s="545"/>
      <c r="M3750" s="548" t="s">
        <v>13758</v>
      </c>
      <c r="N3750" s="545" t="s">
        <v>13413</v>
      </c>
      <c r="O3750" s="545"/>
      <c r="P3750" s="549">
        <v>12841</v>
      </c>
      <c r="Q3750" s="549">
        <v>1</v>
      </c>
      <c r="R3750" s="549">
        <v>10</v>
      </c>
      <c r="S3750" s="548">
        <v>2257</v>
      </c>
      <c r="T3750" s="548"/>
      <c r="U3750" s="99"/>
    </row>
    <row r="3751" spans="1:21" ht="19.5" customHeight="1">
      <c r="A3751" s="545">
        <v>12842</v>
      </c>
      <c r="B3751" s="545" t="s">
        <v>12305</v>
      </c>
      <c r="C3751" s="545" t="s">
        <v>216</v>
      </c>
      <c r="D3751" s="546">
        <v>44588</v>
      </c>
      <c r="E3751" s="171" t="str">
        <f t="shared" si="58"/>
        <v>2022</v>
      </c>
      <c r="F3751" s="547">
        <v>33820</v>
      </c>
      <c r="G3751" s="548">
        <v>0.19</v>
      </c>
      <c r="H3751" s="547">
        <v>28420.17</v>
      </c>
      <c r="I3751" s="545" t="s">
        <v>12658</v>
      </c>
      <c r="J3751" s="545" t="s">
        <v>13297</v>
      </c>
      <c r="K3751" s="545" t="s">
        <v>17104</v>
      </c>
      <c r="L3751" s="545"/>
      <c r="M3751" s="548" t="s">
        <v>13758</v>
      </c>
      <c r="N3751" s="545" t="s">
        <v>13413</v>
      </c>
      <c r="O3751" s="545"/>
      <c r="P3751" s="549">
        <v>12842</v>
      </c>
      <c r="Q3751" s="549">
        <v>1</v>
      </c>
      <c r="R3751" s="549">
        <v>9</v>
      </c>
      <c r="S3751" s="548">
        <v>2257</v>
      </c>
      <c r="T3751" s="548"/>
      <c r="U3751" s="99"/>
    </row>
    <row r="3752" spans="1:21" ht="19.5" customHeight="1">
      <c r="A3752" s="545">
        <v>12843</v>
      </c>
      <c r="B3752" s="545" t="s">
        <v>12304</v>
      </c>
      <c r="C3752" s="545" t="s">
        <v>216</v>
      </c>
      <c r="D3752" s="546">
        <v>44588</v>
      </c>
      <c r="E3752" s="171" t="str">
        <f t="shared" si="58"/>
        <v>2022</v>
      </c>
      <c r="F3752" s="547">
        <v>38917</v>
      </c>
      <c r="G3752" s="548">
        <v>0.19</v>
      </c>
      <c r="H3752" s="547">
        <v>32703.360000000001</v>
      </c>
      <c r="I3752" s="545" t="s">
        <v>12658</v>
      </c>
      <c r="J3752" s="545" t="s">
        <v>13297</v>
      </c>
      <c r="K3752" s="545" t="s">
        <v>17105</v>
      </c>
      <c r="L3752" s="545"/>
      <c r="M3752" s="548" t="s">
        <v>13758</v>
      </c>
      <c r="N3752" s="545" t="s">
        <v>13413</v>
      </c>
      <c r="O3752" s="545"/>
      <c r="P3752" s="549">
        <v>12843</v>
      </c>
      <c r="Q3752" s="549">
        <v>1</v>
      </c>
      <c r="R3752" s="549">
        <v>9</v>
      </c>
      <c r="S3752" s="548">
        <v>2257</v>
      </c>
      <c r="T3752" s="548"/>
      <c r="U3752" s="99"/>
    </row>
    <row r="3753" spans="1:21" ht="19.5" customHeight="1">
      <c r="A3753" s="545">
        <v>12844</v>
      </c>
      <c r="B3753" s="545" t="s">
        <v>12306</v>
      </c>
      <c r="C3753" s="545" t="s">
        <v>216</v>
      </c>
      <c r="D3753" s="546">
        <v>44588</v>
      </c>
      <c r="E3753" s="171" t="str">
        <f t="shared" si="58"/>
        <v>2022</v>
      </c>
      <c r="F3753" s="547">
        <v>41837</v>
      </c>
      <c r="G3753" s="548">
        <v>0.19</v>
      </c>
      <c r="H3753" s="547">
        <v>35157.14</v>
      </c>
      <c r="I3753" s="545" t="s">
        <v>12658</v>
      </c>
      <c r="J3753" s="545" t="s">
        <v>13297</v>
      </c>
      <c r="K3753" s="545" t="s">
        <v>17106</v>
      </c>
      <c r="L3753" s="545"/>
      <c r="M3753" s="548" t="s">
        <v>13758</v>
      </c>
      <c r="N3753" s="545" t="s">
        <v>13413</v>
      </c>
      <c r="O3753" s="545"/>
      <c r="P3753" s="549">
        <v>12844</v>
      </c>
      <c r="Q3753" s="549">
        <v>1</v>
      </c>
      <c r="R3753" s="549">
        <v>9</v>
      </c>
      <c r="S3753" s="548">
        <v>2257</v>
      </c>
      <c r="T3753" s="548"/>
      <c r="U3753" s="99"/>
    </row>
    <row r="3754" spans="1:21" ht="19.5" customHeight="1">
      <c r="A3754" s="545">
        <v>12845</v>
      </c>
      <c r="B3754" s="545" t="s">
        <v>12292</v>
      </c>
      <c r="C3754" s="545" t="s">
        <v>216</v>
      </c>
      <c r="D3754" s="546">
        <v>44592</v>
      </c>
      <c r="E3754" s="171" t="str">
        <f t="shared" si="58"/>
        <v>2022</v>
      </c>
      <c r="F3754" s="547">
        <v>99483</v>
      </c>
      <c r="G3754" s="548">
        <v>0.19</v>
      </c>
      <c r="H3754" s="547">
        <v>83599.16</v>
      </c>
      <c r="I3754" s="545" t="s">
        <v>12706</v>
      </c>
      <c r="J3754" s="545" t="s">
        <v>13297</v>
      </c>
      <c r="K3754" s="545" t="s">
        <v>17107</v>
      </c>
      <c r="L3754" s="545"/>
      <c r="M3754" s="548" t="s">
        <v>13758</v>
      </c>
      <c r="N3754" s="545" t="s">
        <v>13413</v>
      </c>
      <c r="O3754" s="545"/>
      <c r="P3754" s="549">
        <v>12845</v>
      </c>
      <c r="Q3754" s="549">
        <v>1</v>
      </c>
      <c r="R3754" s="549">
        <v>128</v>
      </c>
      <c r="S3754" s="548">
        <v>2257</v>
      </c>
      <c r="T3754" s="548"/>
      <c r="U3754" s="99"/>
    </row>
    <row r="3755" spans="1:21" ht="19.5" customHeight="1">
      <c r="A3755" s="545">
        <v>12846</v>
      </c>
      <c r="B3755" s="545" t="s">
        <v>12488</v>
      </c>
      <c r="C3755" s="545" t="s">
        <v>4468</v>
      </c>
      <c r="D3755" s="546">
        <v>44591</v>
      </c>
      <c r="E3755" s="171" t="str">
        <f t="shared" si="58"/>
        <v>2022</v>
      </c>
      <c r="F3755" s="547">
        <v>146706</v>
      </c>
      <c r="G3755" s="548">
        <v>0.19</v>
      </c>
      <c r="H3755" s="547">
        <v>123282.35</v>
      </c>
      <c r="I3755" s="545" t="s">
        <v>12659</v>
      </c>
      <c r="J3755" s="545" t="s">
        <v>13297</v>
      </c>
      <c r="K3755" s="545" t="s">
        <v>17108</v>
      </c>
      <c r="L3755" s="545"/>
      <c r="M3755" s="548" t="s">
        <v>13758</v>
      </c>
      <c r="N3755" s="545" t="s">
        <v>13413</v>
      </c>
      <c r="O3755" s="545"/>
      <c r="P3755" s="549">
        <v>12846</v>
      </c>
      <c r="Q3755" s="549">
        <v>1</v>
      </c>
      <c r="R3755" s="549">
        <v>116</v>
      </c>
      <c r="S3755" s="548">
        <v>2257</v>
      </c>
      <c r="T3755" s="548"/>
      <c r="U3755" s="99"/>
    </row>
    <row r="3756" spans="1:21" ht="19.5" customHeight="1">
      <c r="A3756" s="545">
        <v>12847</v>
      </c>
      <c r="B3756" s="545" t="s">
        <v>12387</v>
      </c>
      <c r="C3756" s="545" t="s">
        <v>4552</v>
      </c>
      <c r="D3756" s="546">
        <v>44590</v>
      </c>
      <c r="E3756" s="171" t="str">
        <f t="shared" si="58"/>
        <v>2022</v>
      </c>
      <c r="F3756" s="547">
        <v>63900</v>
      </c>
      <c r="G3756" s="548">
        <v>0.19</v>
      </c>
      <c r="H3756" s="547">
        <v>53697.48</v>
      </c>
      <c r="I3756" s="545" t="s">
        <v>12701</v>
      </c>
      <c r="J3756" s="545" t="s">
        <v>13297</v>
      </c>
      <c r="K3756" s="545" t="s">
        <v>17109</v>
      </c>
      <c r="L3756" s="545"/>
      <c r="M3756" s="548" t="s">
        <v>13758</v>
      </c>
      <c r="N3756" s="545" t="s">
        <v>13413</v>
      </c>
      <c r="O3756" s="545"/>
      <c r="P3756" s="549">
        <v>12847</v>
      </c>
      <c r="Q3756" s="549">
        <v>1</v>
      </c>
      <c r="R3756" s="549">
        <v>10</v>
      </c>
      <c r="S3756" s="548">
        <v>2257</v>
      </c>
      <c r="T3756" s="548"/>
      <c r="U3756" s="99"/>
    </row>
    <row r="3757" spans="1:21" ht="19.5" customHeight="1">
      <c r="A3757" s="545">
        <v>12848</v>
      </c>
      <c r="B3757" s="545" t="s">
        <v>12291</v>
      </c>
      <c r="C3757" s="545" t="s">
        <v>216</v>
      </c>
      <c r="D3757" s="546">
        <v>44589</v>
      </c>
      <c r="E3757" s="171" t="str">
        <f t="shared" si="58"/>
        <v>2022</v>
      </c>
      <c r="F3757" s="547">
        <v>18449</v>
      </c>
      <c r="G3757" s="548">
        <v>0.19</v>
      </c>
      <c r="H3757" s="547">
        <v>15503.36</v>
      </c>
      <c r="I3757" s="545" t="s">
        <v>12701</v>
      </c>
      <c r="J3757" s="545" t="s">
        <v>13297</v>
      </c>
      <c r="K3757" s="545" t="s">
        <v>17110</v>
      </c>
      <c r="L3757" s="545"/>
      <c r="M3757" s="548" t="s">
        <v>13758</v>
      </c>
      <c r="N3757" s="545" t="s">
        <v>13413</v>
      </c>
      <c r="O3757" s="545"/>
      <c r="P3757" s="549">
        <v>12848</v>
      </c>
      <c r="Q3757" s="549">
        <v>1</v>
      </c>
      <c r="R3757" s="549">
        <v>10</v>
      </c>
      <c r="S3757" s="548">
        <v>2257</v>
      </c>
      <c r="T3757" s="548"/>
      <c r="U3757" s="99"/>
    </row>
    <row r="3758" spans="1:21" ht="19.5" customHeight="1">
      <c r="A3758" s="545">
        <v>12849</v>
      </c>
      <c r="B3758" s="545" t="s">
        <v>12414</v>
      </c>
      <c r="C3758" s="545" t="s">
        <v>216</v>
      </c>
      <c r="D3758" s="546">
        <v>44602</v>
      </c>
      <c r="E3758" s="171" t="str">
        <f t="shared" si="58"/>
        <v>2022</v>
      </c>
      <c r="F3758" s="547">
        <v>33988</v>
      </c>
      <c r="G3758" s="548">
        <v>0.05</v>
      </c>
      <c r="H3758" s="547">
        <v>32369.52</v>
      </c>
      <c r="I3758" s="545" t="s">
        <v>12675</v>
      </c>
      <c r="J3758" s="545" t="s">
        <v>13297</v>
      </c>
      <c r="K3758" s="545" t="s">
        <v>12414</v>
      </c>
      <c r="L3758" s="545"/>
      <c r="M3758" s="548" t="s">
        <v>13758</v>
      </c>
      <c r="N3758" s="545" t="s">
        <v>13413</v>
      </c>
      <c r="O3758" s="545"/>
      <c r="P3758" s="549">
        <v>12849</v>
      </c>
      <c r="Q3758" s="549">
        <v>1</v>
      </c>
      <c r="R3758" s="549">
        <v>15</v>
      </c>
      <c r="S3758" s="548">
        <v>2257</v>
      </c>
      <c r="T3758" s="548"/>
      <c r="U3758" s="99"/>
    </row>
    <row r="3759" spans="1:21" ht="19.5" customHeight="1">
      <c r="A3759" s="545">
        <v>12850</v>
      </c>
      <c r="B3759" s="545" t="s">
        <v>12350</v>
      </c>
      <c r="C3759" s="545" t="s">
        <v>216</v>
      </c>
      <c r="D3759" s="546">
        <v>44587</v>
      </c>
      <c r="E3759" s="171" t="str">
        <f t="shared" si="58"/>
        <v>2022</v>
      </c>
      <c r="F3759" s="547">
        <v>284118</v>
      </c>
      <c r="G3759" s="548">
        <v>0.19</v>
      </c>
      <c r="H3759" s="547">
        <v>238754.62</v>
      </c>
      <c r="I3759" s="545" t="s">
        <v>12700</v>
      </c>
      <c r="J3759" s="545" t="s">
        <v>13297</v>
      </c>
      <c r="K3759" s="545" t="s">
        <v>17111</v>
      </c>
      <c r="L3759" s="545"/>
      <c r="M3759" s="548" t="s">
        <v>13868</v>
      </c>
      <c r="N3759" s="545" t="s">
        <v>13413</v>
      </c>
      <c r="O3759" s="545"/>
      <c r="P3759" s="549">
        <v>12850</v>
      </c>
      <c r="Q3759" s="549">
        <v>2</v>
      </c>
      <c r="R3759" s="549">
        <v>117</v>
      </c>
      <c r="S3759" s="548">
        <v>2257</v>
      </c>
      <c r="T3759" s="548"/>
      <c r="U3759" s="99"/>
    </row>
    <row r="3760" spans="1:21" ht="19.5" customHeight="1">
      <c r="A3760" s="545">
        <v>12852</v>
      </c>
      <c r="B3760" s="545" t="s">
        <v>12396</v>
      </c>
      <c r="C3760" s="545" t="s">
        <v>216</v>
      </c>
      <c r="D3760" s="546">
        <v>44592</v>
      </c>
      <c r="E3760" s="171" t="str">
        <f t="shared" si="58"/>
        <v>2022</v>
      </c>
      <c r="F3760" s="547">
        <v>107700</v>
      </c>
      <c r="G3760" s="548">
        <v>0.19</v>
      </c>
      <c r="H3760" s="547">
        <v>90504.2</v>
      </c>
      <c r="I3760" s="545" t="s">
        <v>12673</v>
      </c>
      <c r="J3760" s="545" t="s">
        <v>13297</v>
      </c>
      <c r="K3760" s="545" t="s">
        <v>12396</v>
      </c>
      <c r="L3760" s="545"/>
      <c r="M3760" s="548" t="s">
        <v>13758</v>
      </c>
      <c r="N3760" s="545" t="s">
        <v>13413</v>
      </c>
      <c r="O3760" s="545"/>
      <c r="P3760" s="549">
        <v>12852</v>
      </c>
      <c r="Q3760" s="549">
        <v>1</v>
      </c>
      <c r="R3760" s="549">
        <v>140</v>
      </c>
      <c r="S3760" s="548">
        <v>2257</v>
      </c>
      <c r="T3760" s="548"/>
      <c r="U3760" s="99"/>
    </row>
    <row r="3761" spans="1:21" ht="19.5" customHeight="1">
      <c r="A3761" s="545">
        <v>12857</v>
      </c>
      <c r="B3761" s="545" t="s">
        <v>12268</v>
      </c>
      <c r="C3761" s="545" t="s">
        <v>4504</v>
      </c>
      <c r="D3761" s="546">
        <v>44596</v>
      </c>
      <c r="E3761" s="171" t="str">
        <f t="shared" si="58"/>
        <v>2022</v>
      </c>
      <c r="F3761" s="547">
        <v>1445410</v>
      </c>
      <c r="G3761" s="548">
        <v>0.19</v>
      </c>
      <c r="H3761" s="547">
        <v>1214630.25</v>
      </c>
      <c r="I3761" s="545" t="s">
        <v>12668</v>
      </c>
      <c r="J3761" s="545" t="s">
        <v>13297</v>
      </c>
      <c r="K3761" s="545"/>
      <c r="L3761" s="545"/>
      <c r="M3761" s="548" t="s">
        <v>13758</v>
      </c>
      <c r="N3761" s="545" t="s">
        <v>13413</v>
      </c>
      <c r="O3761" s="545"/>
      <c r="P3761" s="549">
        <v>12857</v>
      </c>
      <c r="Q3761" s="549">
        <v>1</v>
      </c>
      <c r="R3761" s="549">
        <v>7</v>
      </c>
      <c r="S3761" s="548">
        <v>2257</v>
      </c>
      <c r="T3761" s="548"/>
      <c r="U3761" s="99"/>
    </row>
    <row r="3762" spans="1:21" ht="19.5" customHeight="1">
      <c r="A3762" s="545">
        <v>12858</v>
      </c>
      <c r="B3762" s="545" t="s">
        <v>12507</v>
      </c>
      <c r="C3762" s="545" t="s">
        <v>216</v>
      </c>
      <c r="D3762" s="546">
        <v>44592</v>
      </c>
      <c r="E3762" s="171" t="str">
        <f t="shared" si="58"/>
        <v>2022</v>
      </c>
      <c r="F3762" s="547">
        <v>314219</v>
      </c>
      <c r="G3762" s="548">
        <v>0.19</v>
      </c>
      <c r="H3762" s="547">
        <v>264049.58</v>
      </c>
      <c r="I3762" s="545" t="s">
        <v>12961</v>
      </c>
      <c r="J3762" s="545" t="s">
        <v>13297</v>
      </c>
      <c r="K3762" s="545"/>
      <c r="L3762" s="545"/>
      <c r="M3762" s="548" t="s">
        <v>13758</v>
      </c>
      <c r="N3762" s="545" t="s">
        <v>13413</v>
      </c>
      <c r="O3762" s="545"/>
      <c r="P3762" s="549">
        <v>12858</v>
      </c>
      <c r="Q3762" s="549">
        <v>1</v>
      </c>
      <c r="R3762" s="549">
        <v>169</v>
      </c>
      <c r="S3762" s="548">
        <v>2257</v>
      </c>
      <c r="T3762" s="548"/>
      <c r="U3762" s="99"/>
    </row>
    <row r="3763" spans="1:21" ht="19.5" customHeight="1">
      <c r="A3763" s="545">
        <v>12859</v>
      </c>
      <c r="B3763" s="545" t="s">
        <v>12366</v>
      </c>
      <c r="C3763" s="545" t="s">
        <v>216</v>
      </c>
      <c r="D3763" s="546">
        <v>44593</v>
      </c>
      <c r="E3763" s="171" t="str">
        <f t="shared" si="58"/>
        <v>2022</v>
      </c>
      <c r="F3763" s="547">
        <v>1796</v>
      </c>
      <c r="G3763" s="548">
        <v>0.19</v>
      </c>
      <c r="H3763" s="547">
        <v>1509.24</v>
      </c>
      <c r="I3763" s="545" t="s">
        <v>12996</v>
      </c>
      <c r="J3763" s="545" t="s">
        <v>13297</v>
      </c>
      <c r="K3763" s="545"/>
      <c r="L3763" s="545"/>
      <c r="M3763" s="548" t="s">
        <v>13758</v>
      </c>
      <c r="N3763" s="545" t="s">
        <v>13413</v>
      </c>
      <c r="O3763" s="545"/>
      <c r="P3763" s="549">
        <v>12859</v>
      </c>
      <c r="Q3763" s="549">
        <v>1</v>
      </c>
      <c r="R3763" s="549">
        <v>45</v>
      </c>
      <c r="S3763" s="548">
        <v>2257</v>
      </c>
      <c r="T3763" s="548"/>
      <c r="U3763" s="99"/>
    </row>
    <row r="3764" spans="1:21" ht="19.5" customHeight="1">
      <c r="A3764" s="545">
        <v>12860</v>
      </c>
      <c r="B3764" s="545" t="s">
        <v>12465</v>
      </c>
      <c r="C3764" s="545" t="s">
        <v>216</v>
      </c>
      <c r="D3764" s="546">
        <v>44588</v>
      </c>
      <c r="E3764" s="171" t="str">
        <f t="shared" si="58"/>
        <v>2022</v>
      </c>
      <c r="F3764" s="547">
        <v>13625</v>
      </c>
      <c r="G3764" s="548">
        <v>0.19</v>
      </c>
      <c r="H3764" s="547">
        <v>11449.58</v>
      </c>
      <c r="I3764" s="545" t="s">
        <v>12679</v>
      </c>
      <c r="J3764" s="545" t="s">
        <v>13297</v>
      </c>
      <c r="K3764" s="545" t="s">
        <v>17112</v>
      </c>
      <c r="L3764" s="545"/>
      <c r="M3764" s="548" t="s">
        <v>13758</v>
      </c>
      <c r="N3764" s="545" t="s">
        <v>13413</v>
      </c>
      <c r="O3764" s="545"/>
      <c r="P3764" s="549">
        <v>12860</v>
      </c>
      <c r="Q3764" s="549">
        <v>1</v>
      </c>
      <c r="R3764" s="549">
        <v>88</v>
      </c>
      <c r="S3764" s="548">
        <v>2257</v>
      </c>
      <c r="T3764" s="548"/>
      <c r="U3764" s="99"/>
    </row>
    <row r="3765" spans="1:21" ht="19.5" customHeight="1">
      <c r="A3765" s="545">
        <v>12861</v>
      </c>
      <c r="B3765" s="545" t="s">
        <v>12368</v>
      </c>
      <c r="C3765" s="545" t="s">
        <v>786</v>
      </c>
      <c r="D3765" s="546">
        <v>44725</v>
      </c>
      <c r="E3765" s="171" t="str">
        <f t="shared" si="58"/>
        <v>2022</v>
      </c>
      <c r="F3765" s="547">
        <v>35859</v>
      </c>
      <c r="G3765" s="548">
        <v>0.19</v>
      </c>
      <c r="H3765" s="547">
        <v>30133.61</v>
      </c>
      <c r="I3765" s="545" t="s">
        <v>12756</v>
      </c>
      <c r="J3765" s="545" t="s">
        <v>13298</v>
      </c>
      <c r="K3765" s="545"/>
      <c r="L3765" s="545"/>
      <c r="M3765" s="548" t="s">
        <v>13758</v>
      </c>
      <c r="N3765" s="545" t="s">
        <v>13413</v>
      </c>
      <c r="O3765" s="545"/>
      <c r="P3765" s="549">
        <v>12861</v>
      </c>
      <c r="Q3765" s="549">
        <v>1</v>
      </c>
      <c r="R3765" s="549">
        <v>34</v>
      </c>
      <c r="S3765" s="548">
        <v>1012</v>
      </c>
      <c r="T3765" s="548"/>
      <c r="U3765" s="99"/>
    </row>
    <row r="3766" spans="1:21" ht="19.5" customHeight="1">
      <c r="A3766" s="545">
        <v>12862</v>
      </c>
      <c r="B3766" s="545" t="s">
        <v>12352</v>
      </c>
      <c r="C3766" s="545" t="s">
        <v>216</v>
      </c>
      <c r="D3766" s="546">
        <v>44592</v>
      </c>
      <c r="E3766" s="171" t="str">
        <f t="shared" si="58"/>
        <v>2022</v>
      </c>
      <c r="F3766" s="547">
        <v>150825</v>
      </c>
      <c r="G3766" s="548">
        <v>0.19</v>
      </c>
      <c r="H3766" s="547">
        <v>126743.7</v>
      </c>
      <c r="I3766" s="545" t="s">
        <v>12722</v>
      </c>
      <c r="J3766" s="545" t="s">
        <v>13297</v>
      </c>
      <c r="K3766" s="545"/>
      <c r="L3766" s="545"/>
      <c r="M3766" s="548" t="s">
        <v>13758</v>
      </c>
      <c r="N3766" s="545" t="s">
        <v>13413</v>
      </c>
      <c r="O3766" s="545"/>
      <c r="P3766" s="549">
        <v>12862</v>
      </c>
      <c r="Q3766" s="549">
        <v>1</v>
      </c>
      <c r="R3766" s="549">
        <v>36</v>
      </c>
      <c r="S3766" s="548">
        <v>2257</v>
      </c>
      <c r="T3766" s="548"/>
      <c r="U3766" s="99"/>
    </row>
    <row r="3767" spans="1:21" ht="19.5" customHeight="1">
      <c r="A3767" s="545">
        <v>12863</v>
      </c>
      <c r="B3767" s="545" t="s">
        <v>12395</v>
      </c>
      <c r="C3767" s="545" t="s">
        <v>216</v>
      </c>
      <c r="D3767" s="546">
        <v>46052</v>
      </c>
      <c r="E3767" s="171" t="str">
        <f t="shared" si="58"/>
        <v>2026</v>
      </c>
      <c r="F3767" s="547">
        <v>137663</v>
      </c>
      <c r="G3767" s="548">
        <v>0.19</v>
      </c>
      <c r="H3767" s="547">
        <v>115683.19</v>
      </c>
      <c r="I3767" s="545" t="s">
        <v>12756</v>
      </c>
      <c r="J3767" s="545" t="s">
        <v>13307</v>
      </c>
      <c r="K3767" s="545"/>
      <c r="L3767" s="545"/>
      <c r="M3767" s="548" t="s">
        <v>13758</v>
      </c>
      <c r="N3767" s="545" t="s">
        <v>13413</v>
      </c>
      <c r="O3767" s="545"/>
      <c r="P3767" s="549">
        <v>12863</v>
      </c>
      <c r="Q3767" s="549">
        <v>1</v>
      </c>
      <c r="R3767" s="549">
        <v>34</v>
      </c>
      <c r="S3767" s="548">
        <v>2228</v>
      </c>
      <c r="T3767" s="548"/>
      <c r="U3767" s="99"/>
    </row>
    <row r="3768" spans="1:21" ht="19.5" customHeight="1">
      <c r="A3768" s="545">
        <v>12864</v>
      </c>
      <c r="B3768" s="545" t="s">
        <v>13329</v>
      </c>
      <c r="C3768" s="545" t="s">
        <v>216</v>
      </c>
      <c r="D3768" s="546">
        <v>46052</v>
      </c>
      <c r="E3768" s="171" t="str">
        <f t="shared" si="58"/>
        <v>2026</v>
      </c>
      <c r="F3768" s="547">
        <v>2116291</v>
      </c>
      <c r="G3768" s="548">
        <v>0.19</v>
      </c>
      <c r="H3768" s="547">
        <v>1778395.8</v>
      </c>
      <c r="I3768" s="545" t="s">
        <v>12868</v>
      </c>
      <c r="J3768" s="545" t="s">
        <v>13307</v>
      </c>
      <c r="K3768" s="545" t="s">
        <v>17113</v>
      </c>
      <c r="L3768" s="545"/>
      <c r="M3768" s="548" t="s">
        <v>13758</v>
      </c>
      <c r="N3768" s="545" t="s">
        <v>13413</v>
      </c>
      <c r="O3768" s="545"/>
      <c r="P3768" s="549">
        <v>12864</v>
      </c>
      <c r="Q3768" s="549">
        <v>1</v>
      </c>
      <c r="R3768" s="549">
        <v>50</v>
      </c>
      <c r="S3768" s="548">
        <v>2228</v>
      </c>
      <c r="T3768" s="548"/>
      <c r="U3768" s="99"/>
    </row>
    <row r="3769" spans="1:21" ht="19.5" customHeight="1">
      <c r="A3769" s="545">
        <v>12865</v>
      </c>
      <c r="B3769" s="545" t="s">
        <v>12339</v>
      </c>
      <c r="C3769" s="545" t="s">
        <v>206</v>
      </c>
      <c r="D3769" s="546">
        <v>44603</v>
      </c>
      <c r="E3769" s="171" t="str">
        <f t="shared" si="58"/>
        <v>2022</v>
      </c>
      <c r="F3769" s="547">
        <v>1089</v>
      </c>
      <c r="G3769" s="548">
        <v>0.19</v>
      </c>
      <c r="H3769" s="547">
        <v>915.13</v>
      </c>
      <c r="I3769" s="545" t="s">
        <v>12678</v>
      </c>
      <c r="J3769" s="545" t="s">
        <v>13297</v>
      </c>
      <c r="K3769" s="545"/>
      <c r="L3769" s="545"/>
      <c r="M3769" s="548" t="s">
        <v>13843</v>
      </c>
      <c r="N3769" s="545" t="s">
        <v>13413</v>
      </c>
      <c r="O3769" s="545"/>
      <c r="P3769" s="549">
        <v>12865</v>
      </c>
      <c r="Q3769" s="549">
        <v>5</v>
      </c>
      <c r="R3769" s="549">
        <v>23</v>
      </c>
      <c r="S3769" s="548">
        <v>2257</v>
      </c>
      <c r="T3769" s="548"/>
      <c r="U3769" s="99"/>
    </row>
    <row r="3770" spans="1:21" ht="19.5" customHeight="1">
      <c r="A3770" s="545">
        <v>12866</v>
      </c>
      <c r="B3770" s="545" t="s">
        <v>12313</v>
      </c>
      <c r="C3770" s="545" t="s">
        <v>216</v>
      </c>
      <c r="D3770" s="546">
        <v>44596</v>
      </c>
      <c r="E3770" s="171" t="str">
        <f t="shared" si="58"/>
        <v>2022</v>
      </c>
      <c r="F3770" s="547">
        <v>10934839</v>
      </c>
      <c r="G3770" s="548">
        <v>0.19</v>
      </c>
      <c r="H3770" s="547">
        <v>9188940.3399999999</v>
      </c>
      <c r="I3770" s="545" t="s">
        <v>12655</v>
      </c>
      <c r="J3770" s="545" t="s">
        <v>13297</v>
      </c>
      <c r="K3770" s="545" t="s">
        <v>17114</v>
      </c>
      <c r="L3770" s="545"/>
      <c r="M3770" s="548" t="s">
        <v>13843</v>
      </c>
      <c r="N3770" s="545" t="s">
        <v>13413</v>
      </c>
      <c r="O3770" s="545"/>
      <c r="P3770" s="549">
        <v>12866</v>
      </c>
      <c r="Q3770" s="549">
        <v>5</v>
      </c>
      <c r="R3770" s="549">
        <v>109</v>
      </c>
      <c r="S3770" s="548">
        <v>2257</v>
      </c>
      <c r="T3770" s="548"/>
      <c r="U3770" s="99"/>
    </row>
    <row r="3771" spans="1:21" ht="19.5" customHeight="1">
      <c r="A3771" s="545">
        <v>12867</v>
      </c>
      <c r="B3771" s="545" t="s">
        <v>12298</v>
      </c>
      <c r="C3771" s="545" t="s">
        <v>4552</v>
      </c>
      <c r="D3771" s="546">
        <v>44587</v>
      </c>
      <c r="E3771" s="171" t="str">
        <f t="shared" si="58"/>
        <v>2022</v>
      </c>
      <c r="F3771" s="547">
        <v>3388543</v>
      </c>
      <c r="G3771" s="548">
        <v>0.19</v>
      </c>
      <c r="H3771" s="547">
        <v>2847515.13</v>
      </c>
      <c r="I3771" s="545" t="s">
        <v>12655</v>
      </c>
      <c r="J3771" s="545" t="s">
        <v>13297</v>
      </c>
      <c r="K3771" s="545" t="s">
        <v>17115</v>
      </c>
      <c r="L3771" s="545"/>
      <c r="M3771" s="548" t="s">
        <v>13868</v>
      </c>
      <c r="N3771" s="545" t="s">
        <v>13413</v>
      </c>
      <c r="O3771" s="545"/>
      <c r="P3771" s="549">
        <v>12867</v>
      </c>
      <c r="Q3771" s="549">
        <v>2</v>
      </c>
      <c r="R3771" s="549">
        <v>109</v>
      </c>
      <c r="S3771" s="548">
        <v>2257</v>
      </c>
      <c r="T3771" s="548"/>
      <c r="U3771" s="99"/>
    </row>
    <row r="3772" spans="1:21" ht="19.5" customHeight="1">
      <c r="A3772" s="545">
        <v>12868</v>
      </c>
      <c r="B3772" s="545" t="s">
        <v>12478</v>
      </c>
      <c r="C3772" s="545" t="s">
        <v>311</v>
      </c>
      <c r="D3772" s="546">
        <v>44589</v>
      </c>
      <c r="E3772" s="171" t="str">
        <f t="shared" si="58"/>
        <v>2022</v>
      </c>
      <c r="F3772" s="547">
        <v>25138</v>
      </c>
      <c r="G3772" s="548">
        <v>0.19</v>
      </c>
      <c r="H3772" s="547">
        <v>21124.37</v>
      </c>
      <c r="I3772" s="545" t="s">
        <v>12654</v>
      </c>
      <c r="J3772" s="545" t="s">
        <v>13297</v>
      </c>
      <c r="K3772" s="545"/>
      <c r="L3772" s="545"/>
      <c r="M3772" s="548" t="s">
        <v>13758</v>
      </c>
      <c r="N3772" s="545" t="s">
        <v>13413</v>
      </c>
      <c r="O3772" s="545"/>
      <c r="P3772" s="549">
        <v>12868</v>
      </c>
      <c r="Q3772" s="549">
        <v>1</v>
      </c>
      <c r="R3772" s="549">
        <v>2</v>
      </c>
      <c r="S3772" s="548">
        <v>2257</v>
      </c>
      <c r="T3772" s="548"/>
      <c r="U3772" s="99"/>
    </row>
    <row r="3773" spans="1:21" ht="19.5" customHeight="1">
      <c r="A3773" s="545">
        <v>12869</v>
      </c>
      <c r="B3773" s="545" t="s">
        <v>12510</v>
      </c>
      <c r="C3773" s="545" t="s">
        <v>216</v>
      </c>
      <c r="D3773" s="546">
        <v>44602</v>
      </c>
      <c r="E3773" s="171" t="str">
        <f t="shared" si="58"/>
        <v>2022</v>
      </c>
      <c r="F3773" s="547">
        <v>69128</v>
      </c>
      <c r="G3773" s="548">
        <v>0.19</v>
      </c>
      <c r="H3773" s="547">
        <v>58090.76</v>
      </c>
      <c r="I3773" s="545" t="s">
        <v>12675</v>
      </c>
      <c r="J3773" s="545" t="s">
        <v>13297</v>
      </c>
      <c r="K3773" s="545" t="s">
        <v>17116</v>
      </c>
      <c r="L3773" s="545" t="s">
        <v>17117</v>
      </c>
      <c r="M3773" s="548" t="s">
        <v>13758</v>
      </c>
      <c r="N3773" s="545" t="s">
        <v>13413</v>
      </c>
      <c r="O3773" s="545"/>
      <c r="P3773" s="549">
        <v>12869</v>
      </c>
      <c r="Q3773" s="549">
        <v>1</v>
      </c>
      <c r="R3773" s="549">
        <v>15</v>
      </c>
      <c r="S3773" s="548">
        <v>2257</v>
      </c>
      <c r="T3773" s="548"/>
      <c r="U3773" s="99"/>
    </row>
    <row r="3774" spans="1:21" ht="19.5" customHeight="1">
      <c r="A3774" s="545">
        <v>12870</v>
      </c>
      <c r="B3774" s="545" t="s">
        <v>12254</v>
      </c>
      <c r="C3774" s="545" t="s">
        <v>786</v>
      </c>
      <c r="D3774" s="546">
        <v>44592</v>
      </c>
      <c r="E3774" s="171" t="str">
        <f t="shared" si="58"/>
        <v>2022</v>
      </c>
      <c r="F3774" s="547">
        <v>53346</v>
      </c>
      <c r="G3774" s="548">
        <v>0.19</v>
      </c>
      <c r="H3774" s="547">
        <v>44828.57</v>
      </c>
      <c r="I3774" s="545" t="s">
        <v>12645</v>
      </c>
      <c r="J3774" s="545" t="s">
        <v>13297</v>
      </c>
      <c r="K3774" s="545"/>
      <c r="L3774" s="545"/>
      <c r="M3774" s="548" t="s">
        <v>13758</v>
      </c>
      <c r="N3774" s="545" t="s">
        <v>13413</v>
      </c>
      <c r="O3774" s="545"/>
      <c r="P3774" s="549">
        <v>12870</v>
      </c>
      <c r="Q3774" s="549">
        <v>1</v>
      </c>
      <c r="R3774" s="549">
        <v>12</v>
      </c>
      <c r="S3774" s="548">
        <v>2257</v>
      </c>
      <c r="T3774" s="548"/>
      <c r="U3774" s="99"/>
    </row>
    <row r="3775" spans="1:21" ht="19.5" customHeight="1">
      <c r="A3775" s="545">
        <v>12872</v>
      </c>
      <c r="B3775" s="545" t="s">
        <v>12580</v>
      </c>
      <c r="C3775" s="545" t="s">
        <v>216</v>
      </c>
      <c r="D3775" s="546">
        <v>44594</v>
      </c>
      <c r="E3775" s="171" t="str">
        <f t="shared" si="58"/>
        <v>2022</v>
      </c>
      <c r="F3775" s="547">
        <v>10400461</v>
      </c>
      <c r="G3775" s="548">
        <v>0.19</v>
      </c>
      <c r="H3775" s="547">
        <v>8739883.1899999995</v>
      </c>
      <c r="I3775" s="545" t="s">
        <v>12741</v>
      </c>
      <c r="J3775" s="545" t="s">
        <v>13297</v>
      </c>
      <c r="K3775" s="545"/>
      <c r="L3775" s="545"/>
      <c r="M3775" s="548" t="s">
        <v>13843</v>
      </c>
      <c r="N3775" s="545" t="s">
        <v>13413</v>
      </c>
      <c r="O3775" s="545"/>
      <c r="P3775" s="549">
        <v>12872</v>
      </c>
      <c r="Q3775" s="549">
        <v>5</v>
      </c>
      <c r="R3775" s="549">
        <v>37</v>
      </c>
      <c r="S3775" s="548">
        <v>2257</v>
      </c>
      <c r="T3775" s="548"/>
      <c r="U3775" s="99"/>
    </row>
    <row r="3776" spans="1:21" ht="19.5" customHeight="1">
      <c r="A3776" s="545">
        <v>12873</v>
      </c>
      <c r="B3776" s="545" t="s">
        <v>12581</v>
      </c>
      <c r="C3776" s="545" t="s">
        <v>216</v>
      </c>
      <c r="D3776" s="546">
        <v>44594</v>
      </c>
      <c r="E3776" s="171" t="str">
        <f t="shared" si="58"/>
        <v>2022</v>
      </c>
      <c r="F3776" s="547">
        <v>943756</v>
      </c>
      <c r="G3776" s="548">
        <v>0.19</v>
      </c>
      <c r="H3776" s="547">
        <v>793072.27</v>
      </c>
      <c r="I3776" s="545" t="s">
        <v>12741</v>
      </c>
      <c r="J3776" s="545" t="s">
        <v>13297</v>
      </c>
      <c r="K3776" s="545"/>
      <c r="L3776" s="545"/>
      <c r="M3776" s="548" t="s">
        <v>13843</v>
      </c>
      <c r="N3776" s="545" t="s">
        <v>13413</v>
      </c>
      <c r="O3776" s="545"/>
      <c r="P3776" s="549">
        <v>12873</v>
      </c>
      <c r="Q3776" s="549">
        <v>5</v>
      </c>
      <c r="R3776" s="549">
        <v>37</v>
      </c>
      <c r="S3776" s="548">
        <v>2257</v>
      </c>
      <c r="T3776" s="548"/>
      <c r="U3776" s="99"/>
    </row>
    <row r="3777" spans="1:21" ht="19.5" customHeight="1">
      <c r="A3777" s="545">
        <v>12874</v>
      </c>
      <c r="B3777" s="545" t="s">
        <v>12582</v>
      </c>
      <c r="C3777" s="545" t="s">
        <v>216</v>
      </c>
      <c r="D3777" s="546">
        <v>44594</v>
      </c>
      <c r="E3777" s="171" t="str">
        <f t="shared" si="58"/>
        <v>2022</v>
      </c>
      <c r="F3777" s="547">
        <v>720743</v>
      </c>
      <c r="G3777" s="548">
        <v>0.19</v>
      </c>
      <c r="H3777" s="547">
        <v>605666.39</v>
      </c>
      <c r="I3777" s="545" t="s">
        <v>12741</v>
      </c>
      <c r="J3777" s="545" t="s">
        <v>13297</v>
      </c>
      <c r="K3777" s="545"/>
      <c r="L3777" s="545"/>
      <c r="M3777" s="548" t="s">
        <v>13843</v>
      </c>
      <c r="N3777" s="545" t="s">
        <v>13413</v>
      </c>
      <c r="O3777" s="545"/>
      <c r="P3777" s="549">
        <v>12874</v>
      </c>
      <c r="Q3777" s="549">
        <v>5</v>
      </c>
      <c r="R3777" s="549">
        <v>37</v>
      </c>
      <c r="S3777" s="548">
        <v>2257</v>
      </c>
      <c r="T3777" s="548"/>
      <c r="U3777" s="99"/>
    </row>
    <row r="3778" spans="1:21" ht="19.5" customHeight="1">
      <c r="A3778" s="545">
        <v>12875</v>
      </c>
      <c r="B3778" s="545" t="s">
        <v>12583</v>
      </c>
      <c r="C3778" s="545" t="s">
        <v>216</v>
      </c>
      <c r="D3778" s="546">
        <v>44594</v>
      </c>
      <c r="E3778" s="171" t="str">
        <f t="shared" si="58"/>
        <v>2022</v>
      </c>
      <c r="F3778" s="547">
        <v>480984.01</v>
      </c>
      <c r="G3778" s="548">
        <v>0.19</v>
      </c>
      <c r="H3778" s="547">
        <v>404188.24</v>
      </c>
      <c r="I3778" s="545" t="s">
        <v>12741</v>
      </c>
      <c r="J3778" s="545" t="s">
        <v>13297</v>
      </c>
      <c r="K3778" s="545"/>
      <c r="L3778" s="545"/>
      <c r="M3778" s="548" t="s">
        <v>13843</v>
      </c>
      <c r="N3778" s="545" t="s">
        <v>13413</v>
      </c>
      <c r="O3778" s="545"/>
      <c r="P3778" s="549">
        <v>12875</v>
      </c>
      <c r="Q3778" s="549">
        <v>5</v>
      </c>
      <c r="R3778" s="549">
        <v>37</v>
      </c>
      <c r="S3778" s="548">
        <v>2257</v>
      </c>
      <c r="T3778" s="548"/>
      <c r="U3778" s="99"/>
    </row>
    <row r="3779" spans="1:21" ht="19.5" customHeight="1">
      <c r="A3779" s="545">
        <v>12876</v>
      </c>
      <c r="B3779" s="545" t="s">
        <v>6682</v>
      </c>
      <c r="C3779" s="545" t="s">
        <v>216</v>
      </c>
      <c r="D3779" s="546">
        <v>44110</v>
      </c>
      <c r="E3779" s="171" t="str">
        <f t="shared" si="58"/>
        <v>2020</v>
      </c>
      <c r="F3779" s="547">
        <v>88721.64</v>
      </c>
      <c r="G3779" s="548">
        <v>0.19</v>
      </c>
      <c r="H3779" s="547">
        <v>74556</v>
      </c>
      <c r="I3779" s="545" t="s">
        <v>12980</v>
      </c>
      <c r="J3779" s="545" t="s">
        <v>13320</v>
      </c>
      <c r="K3779" s="545"/>
      <c r="L3779" s="545"/>
      <c r="M3779" s="548" t="s">
        <v>13758</v>
      </c>
      <c r="N3779" s="545" t="s">
        <v>13413</v>
      </c>
      <c r="O3779" s="545"/>
      <c r="P3779" s="549">
        <v>12704</v>
      </c>
      <c r="Q3779" s="549">
        <v>1</v>
      </c>
      <c r="R3779" s="549">
        <v>54</v>
      </c>
      <c r="S3779" s="548">
        <v>2220</v>
      </c>
      <c r="T3779" s="548"/>
      <c r="U3779" s="99"/>
    </row>
    <row r="3780" spans="1:21" ht="19.5" customHeight="1">
      <c r="A3780" s="545">
        <v>12877</v>
      </c>
      <c r="B3780" s="545" t="s">
        <v>12443</v>
      </c>
      <c r="C3780" s="545" t="s">
        <v>216</v>
      </c>
      <c r="D3780" s="546">
        <v>44594</v>
      </c>
      <c r="E3780" s="171" t="str">
        <f t="shared" ref="E3780:E3843" si="59">TEXT(D3780,"YYYY")</f>
        <v>2022</v>
      </c>
      <c r="F3780" s="547">
        <v>436841</v>
      </c>
      <c r="G3780" s="548">
        <v>0.19</v>
      </c>
      <c r="H3780" s="547">
        <v>367093.28</v>
      </c>
      <c r="I3780" s="545" t="s">
        <v>12741</v>
      </c>
      <c r="J3780" s="545" t="s">
        <v>13297</v>
      </c>
      <c r="K3780" s="545"/>
      <c r="L3780" s="545"/>
      <c r="M3780" s="548" t="s">
        <v>13843</v>
      </c>
      <c r="N3780" s="545" t="s">
        <v>13413</v>
      </c>
      <c r="O3780" s="545"/>
      <c r="P3780" s="549">
        <v>12876</v>
      </c>
      <c r="Q3780" s="549">
        <v>5</v>
      </c>
      <c r="R3780" s="549">
        <v>37</v>
      </c>
      <c r="S3780" s="548">
        <v>2257</v>
      </c>
      <c r="T3780" s="548"/>
      <c r="U3780" s="99"/>
    </row>
    <row r="3781" spans="1:21" ht="19.5" customHeight="1">
      <c r="A3781" s="545">
        <v>12878</v>
      </c>
      <c r="B3781" s="545" t="s">
        <v>12457</v>
      </c>
      <c r="C3781" s="545" t="s">
        <v>209</v>
      </c>
      <c r="D3781" s="546">
        <v>44592</v>
      </c>
      <c r="E3781" s="171" t="str">
        <f t="shared" si="59"/>
        <v>2022</v>
      </c>
      <c r="F3781" s="547">
        <v>19766</v>
      </c>
      <c r="G3781" s="548">
        <v>0.19</v>
      </c>
      <c r="H3781" s="547">
        <v>16610.080000000002</v>
      </c>
      <c r="I3781" s="545" t="s">
        <v>12961</v>
      </c>
      <c r="J3781" s="545" t="s">
        <v>13297</v>
      </c>
      <c r="K3781" s="545" t="s">
        <v>17118</v>
      </c>
      <c r="L3781" s="545"/>
      <c r="M3781" s="548" t="s">
        <v>13758</v>
      </c>
      <c r="N3781" s="545" t="s">
        <v>13413</v>
      </c>
      <c r="O3781" s="545"/>
      <c r="P3781" s="549">
        <v>12878</v>
      </c>
      <c r="Q3781" s="549">
        <v>1</v>
      </c>
      <c r="R3781" s="549">
        <v>52</v>
      </c>
      <c r="S3781" s="548">
        <v>2257</v>
      </c>
      <c r="T3781" s="548"/>
      <c r="U3781" s="99"/>
    </row>
    <row r="3782" spans="1:21" ht="19.5" customHeight="1">
      <c r="A3782" s="545">
        <v>12878</v>
      </c>
      <c r="B3782" s="545" t="s">
        <v>12270</v>
      </c>
      <c r="C3782" s="545" t="s">
        <v>216</v>
      </c>
      <c r="D3782" s="546">
        <v>44594</v>
      </c>
      <c r="E3782" s="171" t="str">
        <f t="shared" si="59"/>
        <v>2022</v>
      </c>
      <c r="F3782" s="547">
        <v>9371962</v>
      </c>
      <c r="G3782" s="548">
        <v>0.19</v>
      </c>
      <c r="H3782" s="547">
        <v>7875598.3200000003</v>
      </c>
      <c r="I3782" s="545" t="s">
        <v>12741</v>
      </c>
      <c r="J3782" s="545" t="s">
        <v>13297</v>
      </c>
      <c r="K3782" s="545"/>
      <c r="L3782" s="545"/>
      <c r="M3782" s="548" t="s">
        <v>13843</v>
      </c>
      <c r="N3782" s="545" t="s">
        <v>13413</v>
      </c>
      <c r="O3782" s="545"/>
      <c r="P3782" s="549">
        <v>12877</v>
      </c>
      <c r="Q3782" s="549">
        <v>5</v>
      </c>
      <c r="R3782" s="549">
        <v>37</v>
      </c>
      <c r="S3782" s="548">
        <v>2257</v>
      </c>
      <c r="T3782" s="548"/>
      <c r="U3782" s="99"/>
    </row>
    <row r="3783" spans="1:21" ht="19.5" customHeight="1">
      <c r="A3783" s="545">
        <v>12879</v>
      </c>
      <c r="B3783" s="545" t="s">
        <v>12383</v>
      </c>
      <c r="C3783" s="545" t="s">
        <v>216</v>
      </c>
      <c r="D3783" s="546">
        <v>45708</v>
      </c>
      <c r="E3783" s="171" t="str">
        <f t="shared" si="59"/>
        <v>2025</v>
      </c>
      <c r="F3783" s="547">
        <v>2933508.34</v>
      </c>
      <c r="G3783" s="548">
        <v>0.19</v>
      </c>
      <c r="H3783" s="547">
        <v>2465133.06</v>
      </c>
      <c r="I3783" s="545" t="s">
        <v>12637</v>
      </c>
      <c r="J3783" s="545" t="s">
        <v>13307</v>
      </c>
      <c r="K3783" s="545" t="s">
        <v>17119</v>
      </c>
      <c r="L3783" s="545"/>
      <c r="M3783" s="548" t="s">
        <v>13843</v>
      </c>
      <c r="N3783" s="545" t="s">
        <v>13413</v>
      </c>
      <c r="O3783" s="545"/>
      <c r="P3783" s="549">
        <v>12879</v>
      </c>
      <c r="Q3783" s="549">
        <v>5</v>
      </c>
      <c r="R3783" s="549">
        <v>13</v>
      </c>
      <c r="S3783" s="548">
        <v>2228</v>
      </c>
      <c r="T3783" s="548"/>
      <c r="U3783" s="99"/>
    </row>
    <row r="3784" spans="1:21" ht="19.5" customHeight="1">
      <c r="A3784" s="545">
        <v>12880</v>
      </c>
      <c r="B3784" s="545" t="s">
        <v>12382</v>
      </c>
      <c r="C3784" s="545" t="s">
        <v>216</v>
      </c>
      <c r="D3784" s="546">
        <v>45708</v>
      </c>
      <c r="E3784" s="171" t="str">
        <f t="shared" si="59"/>
        <v>2025</v>
      </c>
      <c r="F3784" s="547">
        <v>4081253.27</v>
      </c>
      <c r="G3784" s="548">
        <v>0.19</v>
      </c>
      <c r="H3784" s="547">
        <v>3429624.6</v>
      </c>
      <c r="I3784" s="545" t="s">
        <v>12637</v>
      </c>
      <c r="J3784" s="545" t="s">
        <v>13307</v>
      </c>
      <c r="K3784" s="545" t="s">
        <v>17120</v>
      </c>
      <c r="L3784" s="545"/>
      <c r="M3784" s="548" t="s">
        <v>13843</v>
      </c>
      <c r="N3784" s="545" t="s">
        <v>13413</v>
      </c>
      <c r="O3784" s="545"/>
      <c r="P3784" s="549">
        <v>12880</v>
      </c>
      <c r="Q3784" s="549">
        <v>5</v>
      </c>
      <c r="R3784" s="549">
        <v>13</v>
      </c>
      <c r="S3784" s="548">
        <v>2228</v>
      </c>
      <c r="T3784" s="548"/>
      <c r="U3784" s="99"/>
    </row>
    <row r="3785" spans="1:21" ht="19.5" customHeight="1">
      <c r="A3785" s="545">
        <v>12886</v>
      </c>
      <c r="B3785" s="545" t="s">
        <v>12506</v>
      </c>
      <c r="C3785" s="545" t="s">
        <v>216</v>
      </c>
      <c r="D3785" s="546">
        <v>44585</v>
      </c>
      <c r="E3785" s="171" t="str">
        <f t="shared" si="59"/>
        <v>2022</v>
      </c>
      <c r="F3785" s="547">
        <v>27431362</v>
      </c>
      <c r="G3785" s="548">
        <v>0.19</v>
      </c>
      <c r="H3785" s="547">
        <v>23051564.710000001</v>
      </c>
      <c r="I3785" s="545" t="s">
        <v>12650</v>
      </c>
      <c r="J3785" s="545" t="s">
        <v>13297</v>
      </c>
      <c r="K3785" s="545" t="s">
        <v>17121</v>
      </c>
      <c r="L3785" s="545"/>
      <c r="M3785" s="548" t="s">
        <v>13868</v>
      </c>
      <c r="N3785" s="545" t="s">
        <v>13413</v>
      </c>
      <c r="O3785" s="545"/>
      <c r="P3785" s="549">
        <v>12886</v>
      </c>
      <c r="Q3785" s="549">
        <v>2</v>
      </c>
      <c r="R3785" s="549">
        <v>127</v>
      </c>
      <c r="S3785" s="548">
        <v>2257</v>
      </c>
      <c r="T3785" s="548"/>
      <c r="U3785" s="99"/>
    </row>
    <row r="3786" spans="1:21" ht="19.5" customHeight="1">
      <c r="A3786" s="545">
        <v>12887</v>
      </c>
      <c r="B3786" s="545" t="s">
        <v>12487</v>
      </c>
      <c r="C3786" s="545" t="s">
        <v>209</v>
      </c>
      <c r="D3786" s="546">
        <v>44601</v>
      </c>
      <c r="E3786" s="171" t="str">
        <f t="shared" si="59"/>
        <v>2022</v>
      </c>
      <c r="F3786" s="547">
        <v>20020</v>
      </c>
      <c r="G3786" s="548">
        <v>0.19</v>
      </c>
      <c r="H3786" s="547">
        <v>16823.53</v>
      </c>
      <c r="I3786" s="545" t="s">
        <v>12973</v>
      </c>
      <c r="J3786" s="545" t="s">
        <v>13297</v>
      </c>
      <c r="K3786" s="545"/>
      <c r="L3786" s="545"/>
      <c r="M3786" s="548" t="s">
        <v>13758</v>
      </c>
      <c r="N3786" s="545" t="s">
        <v>13413</v>
      </c>
      <c r="O3786" s="545"/>
      <c r="P3786" s="549">
        <v>12887</v>
      </c>
      <c r="Q3786" s="549">
        <v>1</v>
      </c>
      <c r="R3786" s="549">
        <v>59</v>
      </c>
      <c r="S3786" s="548">
        <v>2257</v>
      </c>
      <c r="T3786" s="548"/>
      <c r="U3786" s="99"/>
    </row>
    <row r="3787" spans="1:21" ht="19.5" customHeight="1">
      <c r="A3787" s="545">
        <v>12888</v>
      </c>
      <c r="B3787" s="545" t="s">
        <v>12362</v>
      </c>
      <c r="C3787" s="545" t="s">
        <v>209</v>
      </c>
      <c r="D3787" s="546">
        <v>44601</v>
      </c>
      <c r="E3787" s="171" t="str">
        <f t="shared" si="59"/>
        <v>2022</v>
      </c>
      <c r="F3787" s="547">
        <v>29289.01</v>
      </c>
      <c r="G3787" s="548">
        <v>0.19</v>
      </c>
      <c r="H3787" s="547">
        <v>24612.61</v>
      </c>
      <c r="I3787" s="545" t="s">
        <v>12973</v>
      </c>
      <c r="J3787" s="545" t="s">
        <v>13297</v>
      </c>
      <c r="K3787" s="545"/>
      <c r="L3787" s="545"/>
      <c r="M3787" s="548" t="s">
        <v>13758</v>
      </c>
      <c r="N3787" s="545" t="s">
        <v>13413</v>
      </c>
      <c r="O3787" s="545"/>
      <c r="P3787" s="549">
        <v>12888</v>
      </c>
      <c r="Q3787" s="549">
        <v>1</v>
      </c>
      <c r="R3787" s="549">
        <v>59</v>
      </c>
      <c r="S3787" s="548">
        <v>2257</v>
      </c>
      <c r="T3787" s="548"/>
      <c r="U3787" s="99"/>
    </row>
    <row r="3788" spans="1:21" ht="19.5" customHeight="1">
      <c r="A3788" s="545">
        <v>12889</v>
      </c>
      <c r="B3788" s="545" t="s">
        <v>12484</v>
      </c>
      <c r="C3788" s="545" t="s">
        <v>209</v>
      </c>
      <c r="D3788" s="546">
        <v>44585</v>
      </c>
      <c r="E3788" s="171" t="str">
        <f t="shared" si="59"/>
        <v>2022</v>
      </c>
      <c r="F3788" s="547">
        <v>84496</v>
      </c>
      <c r="G3788" s="548">
        <v>0.19</v>
      </c>
      <c r="H3788" s="547">
        <v>71005.039999999994</v>
      </c>
      <c r="I3788" s="545" t="s">
        <v>12973</v>
      </c>
      <c r="J3788" s="545" t="s">
        <v>13297</v>
      </c>
      <c r="K3788" s="545"/>
      <c r="L3788" s="545"/>
      <c r="M3788" s="548" t="s">
        <v>13758</v>
      </c>
      <c r="N3788" s="545" t="s">
        <v>13413</v>
      </c>
      <c r="O3788" s="545"/>
      <c r="P3788" s="549">
        <v>12889</v>
      </c>
      <c r="Q3788" s="549">
        <v>1</v>
      </c>
      <c r="R3788" s="549">
        <v>59</v>
      </c>
      <c r="S3788" s="548">
        <v>2257</v>
      </c>
      <c r="T3788" s="548"/>
      <c r="U3788" s="99"/>
    </row>
    <row r="3789" spans="1:21" ht="19.5" customHeight="1">
      <c r="A3789" s="545">
        <v>12890</v>
      </c>
      <c r="B3789" s="545" t="s">
        <v>12279</v>
      </c>
      <c r="C3789" s="545" t="s">
        <v>216</v>
      </c>
      <c r="D3789" s="546">
        <v>44601</v>
      </c>
      <c r="E3789" s="171" t="str">
        <f t="shared" si="59"/>
        <v>2022</v>
      </c>
      <c r="F3789" s="547">
        <v>18484</v>
      </c>
      <c r="G3789" s="548">
        <v>0.19</v>
      </c>
      <c r="H3789" s="547">
        <v>15532.77</v>
      </c>
      <c r="I3789" s="545" t="s">
        <v>12973</v>
      </c>
      <c r="J3789" s="545" t="s">
        <v>13297</v>
      </c>
      <c r="K3789" s="545"/>
      <c r="L3789" s="545"/>
      <c r="M3789" s="548" t="s">
        <v>13758</v>
      </c>
      <c r="N3789" s="545" t="s">
        <v>13413</v>
      </c>
      <c r="O3789" s="545"/>
      <c r="P3789" s="549">
        <v>12890</v>
      </c>
      <c r="Q3789" s="549">
        <v>1</v>
      </c>
      <c r="R3789" s="549">
        <v>59</v>
      </c>
      <c r="S3789" s="548">
        <v>2257</v>
      </c>
      <c r="T3789" s="548"/>
      <c r="U3789" s="99"/>
    </row>
    <row r="3790" spans="1:21" ht="19.5" customHeight="1">
      <c r="A3790" s="545">
        <v>12891</v>
      </c>
      <c r="B3790" s="545" t="s">
        <v>12542</v>
      </c>
      <c r="C3790" s="545" t="s">
        <v>209</v>
      </c>
      <c r="D3790" s="546">
        <v>44591</v>
      </c>
      <c r="E3790" s="171" t="str">
        <f t="shared" si="59"/>
        <v>2022</v>
      </c>
      <c r="F3790" s="547">
        <v>24270</v>
      </c>
      <c r="G3790" s="548">
        <v>0.19</v>
      </c>
      <c r="H3790" s="547">
        <v>20394.96</v>
      </c>
      <c r="I3790" s="545" t="s">
        <v>12659</v>
      </c>
      <c r="J3790" s="545" t="s">
        <v>13297</v>
      </c>
      <c r="K3790" s="545"/>
      <c r="L3790" s="545"/>
      <c r="M3790" s="548" t="s">
        <v>13758</v>
      </c>
      <c r="N3790" s="545" t="s">
        <v>13413</v>
      </c>
      <c r="O3790" s="545"/>
      <c r="P3790" s="549">
        <v>12891</v>
      </c>
      <c r="Q3790" s="549">
        <v>1</v>
      </c>
      <c r="R3790" s="549">
        <v>116</v>
      </c>
      <c r="S3790" s="548">
        <v>2257</v>
      </c>
      <c r="T3790" s="548"/>
      <c r="U3790" s="99"/>
    </row>
    <row r="3791" spans="1:21" ht="19.5" customHeight="1">
      <c r="A3791" s="545">
        <v>12896</v>
      </c>
      <c r="B3791" s="545" t="s">
        <v>13003</v>
      </c>
      <c r="C3791" s="545" t="s">
        <v>216</v>
      </c>
      <c r="D3791" s="546">
        <v>45898</v>
      </c>
      <c r="E3791" s="171" t="str">
        <f t="shared" si="59"/>
        <v>2025</v>
      </c>
      <c r="F3791" s="547">
        <v>4803</v>
      </c>
      <c r="G3791" s="548">
        <v>0.19</v>
      </c>
      <c r="H3791" s="547">
        <v>4036.13</v>
      </c>
      <c r="I3791" s="545" t="s">
        <v>12676</v>
      </c>
      <c r="J3791" s="545" t="s">
        <v>13297</v>
      </c>
      <c r="K3791" s="545"/>
      <c r="L3791" s="545"/>
      <c r="M3791" s="548" t="s">
        <v>13758</v>
      </c>
      <c r="N3791" s="545" t="s">
        <v>13413</v>
      </c>
      <c r="O3791" s="545"/>
      <c r="P3791" s="549">
        <v>12896</v>
      </c>
      <c r="Q3791" s="549">
        <v>1</v>
      </c>
      <c r="R3791" s="549">
        <v>14</v>
      </c>
      <c r="S3791" s="548">
        <v>2257</v>
      </c>
      <c r="T3791" s="548"/>
      <c r="U3791" s="99"/>
    </row>
    <row r="3792" spans="1:21" ht="19.5" customHeight="1">
      <c r="A3792" s="545">
        <v>12897</v>
      </c>
      <c r="B3792" s="545" t="s">
        <v>13487</v>
      </c>
      <c r="C3792" s="545" t="s">
        <v>216</v>
      </c>
      <c r="D3792" s="546">
        <v>45708</v>
      </c>
      <c r="E3792" s="171" t="str">
        <f t="shared" si="59"/>
        <v>2025</v>
      </c>
      <c r="F3792" s="547">
        <v>2192.86</v>
      </c>
      <c r="G3792" s="548">
        <v>0.19</v>
      </c>
      <c r="H3792" s="547">
        <v>1842.74</v>
      </c>
      <c r="I3792" s="545" t="s">
        <v>12642</v>
      </c>
      <c r="J3792" s="545" t="s">
        <v>13307</v>
      </c>
      <c r="K3792" s="545"/>
      <c r="L3792" s="545"/>
      <c r="M3792" s="548" t="s">
        <v>13758</v>
      </c>
      <c r="N3792" s="545" t="s">
        <v>13413</v>
      </c>
      <c r="O3792" s="545"/>
      <c r="P3792" s="549">
        <v>12897</v>
      </c>
      <c r="Q3792" s="549">
        <v>1</v>
      </c>
      <c r="R3792" s="549">
        <v>135</v>
      </c>
      <c r="S3792" s="548">
        <v>2228</v>
      </c>
      <c r="T3792" s="548"/>
      <c r="U3792" s="99"/>
    </row>
    <row r="3793" spans="1:21" ht="19.5" customHeight="1">
      <c r="A3793" s="545">
        <v>12898</v>
      </c>
      <c r="B3793" s="545" t="s">
        <v>12284</v>
      </c>
      <c r="C3793" s="545" t="s">
        <v>216</v>
      </c>
      <c r="D3793" s="546">
        <v>46052</v>
      </c>
      <c r="E3793" s="171" t="str">
        <f t="shared" si="59"/>
        <v>2026</v>
      </c>
      <c r="F3793" s="547">
        <v>34392</v>
      </c>
      <c r="G3793" s="548">
        <v>0.19</v>
      </c>
      <c r="H3793" s="547">
        <v>28900.84</v>
      </c>
      <c r="I3793" s="545" t="s">
        <v>12973</v>
      </c>
      <c r="J3793" s="545" t="s">
        <v>13307</v>
      </c>
      <c r="K3793" s="545"/>
      <c r="L3793" s="545"/>
      <c r="M3793" s="548" t="s">
        <v>13758</v>
      </c>
      <c r="N3793" s="545" t="s">
        <v>13413</v>
      </c>
      <c r="O3793" s="545"/>
      <c r="P3793" s="549">
        <v>12898</v>
      </c>
      <c r="Q3793" s="549">
        <v>1</v>
      </c>
      <c r="R3793" s="549">
        <v>59</v>
      </c>
      <c r="S3793" s="548">
        <v>2228</v>
      </c>
      <c r="T3793" s="548"/>
      <c r="U3793" s="99"/>
    </row>
    <row r="3794" spans="1:21" ht="19.5" customHeight="1">
      <c r="A3794" s="545">
        <v>12899</v>
      </c>
      <c r="B3794" s="545" t="s">
        <v>12301</v>
      </c>
      <c r="C3794" s="545" t="s">
        <v>216</v>
      </c>
      <c r="D3794" s="546">
        <v>46052</v>
      </c>
      <c r="E3794" s="171" t="str">
        <f t="shared" si="59"/>
        <v>2026</v>
      </c>
      <c r="F3794" s="547">
        <v>2828203</v>
      </c>
      <c r="G3794" s="548">
        <v>0.19</v>
      </c>
      <c r="H3794" s="547">
        <v>2376641.1800000002</v>
      </c>
      <c r="I3794" s="545" t="s">
        <v>12758</v>
      </c>
      <c r="J3794" s="545" t="s">
        <v>13307</v>
      </c>
      <c r="K3794" s="545" t="s">
        <v>17122</v>
      </c>
      <c r="L3794" s="545"/>
      <c r="M3794" s="548" t="s">
        <v>13758</v>
      </c>
      <c r="N3794" s="545" t="s">
        <v>13413</v>
      </c>
      <c r="O3794" s="545"/>
      <c r="P3794" s="549">
        <v>12899</v>
      </c>
      <c r="Q3794" s="549">
        <v>1</v>
      </c>
      <c r="R3794" s="549">
        <v>164</v>
      </c>
      <c r="S3794" s="548">
        <v>2228</v>
      </c>
      <c r="T3794" s="548"/>
      <c r="U3794" s="99"/>
    </row>
    <row r="3795" spans="1:21" ht="19.5" customHeight="1">
      <c r="A3795" s="545">
        <v>12900</v>
      </c>
      <c r="B3795" s="545" t="s">
        <v>12278</v>
      </c>
      <c r="C3795" s="545" t="s">
        <v>216</v>
      </c>
      <c r="D3795" s="546">
        <v>46052</v>
      </c>
      <c r="E3795" s="171" t="str">
        <f t="shared" si="59"/>
        <v>2026</v>
      </c>
      <c r="F3795" s="547">
        <v>3206213</v>
      </c>
      <c r="G3795" s="548">
        <v>0.19</v>
      </c>
      <c r="H3795" s="547">
        <v>2694296.64</v>
      </c>
      <c r="I3795" s="545" t="s">
        <v>12758</v>
      </c>
      <c r="J3795" s="545" t="s">
        <v>13307</v>
      </c>
      <c r="K3795" s="545" t="s">
        <v>17123</v>
      </c>
      <c r="L3795" s="545"/>
      <c r="M3795" s="548" t="s">
        <v>13758</v>
      </c>
      <c r="N3795" s="545" t="s">
        <v>13413</v>
      </c>
      <c r="O3795" s="545"/>
      <c r="P3795" s="549">
        <v>12900</v>
      </c>
      <c r="Q3795" s="549">
        <v>1</v>
      </c>
      <c r="R3795" s="549">
        <v>164</v>
      </c>
      <c r="S3795" s="548">
        <v>2228</v>
      </c>
      <c r="T3795" s="548"/>
      <c r="U3795" s="99"/>
    </row>
    <row r="3796" spans="1:21" ht="19.5" customHeight="1">
      <c r="A3796" s="545">
        <v>12901</v>
      </c>
      <c r="B3796" s="545" t="s">
        <v>12277</v>
      </c>
      <c r="C3796" s="545" t="s">
        <v>216</v>
      </c>
      <c r="D3796" s="546">
        <v>46052</v>
      </c>
      <c r="E3796" s="171" t="str">
        <f t="shared" si="59"/>
        <v>2026</v>
      </c>
      <c r="F3796" s="547">
        <v>2915050</v>
      </c>
      <c r="G3796" s="548">
        <v>0.19</v>
      </c>
      <c r="H3796" s="547">
        <v>2449621.85</v>
      </c>
      <c r="I3796" s="545" t="s">
        <v>12758</v>
      </c>
      <c r="J3796" s="545" t="s">
        <v>13307</v>
      </c>
      <c r="K3796" s="545" t="s">
        <v>17124</v>
      </c>
      <c r="L3796" s="545"/>
      <c r="M3796" s="548" t="s">
        <v>13758</v>
      </c>
      <c r="N3796" s="545" t="s">
        <v>13413</v>
      </c>
      <c r="O3796" s="545"/>
      <c r="P3796" s="549">
        <v>12901</v>
      </c>
      <c r="Q3796" s="549">
        <v>1</v>
      </c>
      <c r="R3796" s="549">
        <v>164</v>
      </c>
      <c r="S3796" s="548">
        <v>2228</v>
      </c>
      <c r="T3796" s="548"/>
      <c r="U3796" s="99"/>
    </row>
    <row r="3797" spans="1:21" ht="19.5" customHeight="1">
      <c r="A3797" s="545">
        <v>12902</v>
      </c>
      <c r="B3797" s="545" t="s">
        <v>12433</v>
      </c>
      <c r="C3797" s="545" t="s">
        <v>216</v>
      </c>
      <c r="D3797" s="546">
        <v>46052</v>
      </c>
      <c r="E3797" s="171" t="str">
        <f t="shared" si="59"/>
        <v>2026</v>
      </c>
      <c r="F3797" s="547">
        <v>14001306</v>
      </c>
      <c r="G3797" s="548">
        <v>0.19</v>
      </c>
      <c r="H3797" s="547">
        <v>11765803.359999999</v>
      </c>
      <c r="I3797" s="545" t="s">
        <v>12758</v>
      </c>
      <c r="J3797" s="545" t="s">
        <v>13307</v>
      </c>
      <c r="K3797" s="545" t="s">
        <v>17125</v>
      </c>
      <c r="L3797" s="545"/>
      <c r="M3797" s="548" t="s">
        <v>13758</v>
      </c>
      <c r="N3797" s="545" t="s">
        <v>13413</v>
      </c>
      <c r="O3797" s="545"/>
      <c r="P3797" s="549">
        <v>12902</v>
      </c>
      <c r="Q3797" s="549">
        <v>1</v>
      </c>
      <c r="R3797" s="549">
        <v>164</v>
      </c>
      <c r="S3797" s="548">
        <v>2228</v>
      </c>
      <c r="T3797" s="548"/>
      <c r="U3797" s="99"/>
    </row>
    <row r="3798" spans="1:21" ht="19.5" customHeight="1">
      <c r="A3798" s="545">
        <v>12903</v>
      </c>
      <c r="B3798" s="545" t="s">
        <v>12456</v>
      </c>
      <c r="C3798" s="545" t="s">
        <v>216</v>
      </c>
      <c r="D3798" s="546">
        <v>46052</v>
      </c>
      <c r="E3798" s="171" t="str">
        <f t="shared" si="59"/>
        <v>2026</v>
      </c>
      <c r="F3798" s="547">
        <v>77297257</v>
      </c>
      <c r="G3798" s="548">
        <v>0.19</v>
      </c>
      <c r="H3798" s="547">
        <v>64955678.149999999</v>
      </c>
      <c r="I3798" s="545" t="s">
        <v>12758</v>
      </c>
      <c r="J3798" s="545" t="s">
        <v>13307</v>
      </c>
      <c r="K3798" s="545" t="s">
        <v>17126</v>
      </c>
      <c r="L3798" s="545"/>
      <c r="M3798" s="548" t="s">
        <v>13758</v>
      </c>
      <c r="N3798" s="545" t="s">
        <v>13413</v>
      </c>
      <c r="O3798" s="545"/>
      <c r="P3798" s="549">
        <v>12903</v>
      </c>
      <c r="Q3798" s="549">
        <v>1</v>
      </c>
      <c r="R3798" s="549">
        <v>164</v>
      </c>
      <c r="S3798" s="548">
        <v>2228</v>
      </c>
      <c r="T3798" s="548"/>
      <c r="U3798" s="99"/>
    </row>
    <row r="3799" spans="1:21" ht="19.5" customHeight="1">
      <c r="A3799" s="545">
        <v>12904</v>
      </c>
      <c r="B3799" s="545" t="s">
        <v>12274</v>
      </c>
      <c r="C3799" s="545" t="s">
        <v>216</v>
      </c>
      <c r="D3799" s="546">
        <v>46052</v>
      </c>
      <c r="E3799" s="171" t="str">
        <f t="shared" si="59"/>
        <v>2026</v>
      </c>
      <c r="F3799" s="547">
        <v>13020383</v>
      </c>
      <c r="G3799" s="548">
        <v>0.19</v>
      </c>
      <c r="H3799" s="547">
        <v>10941498.32</v>
      </c>
      <c r="I3799" s="545" t="s">
        <v>12758</v>
      </c>
      <c r="J3799" s="545" t="s">
        <v>13307</v>
      </c>
      <c r="K3799" s="545" t="s">
        <v>17127</v>
      </c>
      <c r="L3799" s="545"/>
      <c r="M3799" s="548" t="s">
        <v>13758</v>
      </c>
      <c r="N3799" s="545" t="s">
        <v>13413</v>
      </c>
      <c r="O3799" s="545"/>
      <c r="P3799" s="549">
        <v>12904</v>
      </c>
      <c r="Q3799" s="549">
        <v>1</v>
      </c>
      <c r="R3799" s="549">
        <v>164</v>
      </c>
      <c r="S3799" s="548">
        <v>2228</v>
      </c>
      <c r="T3799" s="548"/>
      <c r="U3799" s="99"/>
    </row>
    <row r="3800" spans="1:21" ht="19.5" customHeight="1">
      <c r="A3800" s="545">
        <v>12905</v>
      </c>
      <c r="B3800" s="545" t="s">
        <v>12273</v>
      </c>
      <c r="C3800" s="545" t="s">
        <v>216</v>
      </c>
      <c r="D3800" s="546">
        <v>46052</v>
      </c>
      <c r="E3800" s="171" t="str">
        <f t="shared" si="59"/>
        <v>2026</v>
      </c>
      <c r="F3800" s="547">
        <v>6251460</v>
      </c>
      <c r="G3800" s="548">
        <v>0.19</v>
      </c>
      <c r="H3800" s="547">
        <v>5253327.7300000004</v>
      </c>
      <c r="I3800" s="545" t="s">
        <v>12758</v>
      </c>
      <c r="J3800" s="545" t="s">
        <v>13307</v>
      </c>
      <c r="K3800" s="545" t="s">
        <v>17128</v>
      </c>
      <c r="L3800" s="545"/>
      <c r="M3800" s="548" t="s">
        <v>13758</v>
      </c>
      <c r="N3800" s="545" t="s">
        <v>13413</v>
      </c>
      <c r="O3800" s="545"/>
      <c r="P3800" s="549">
        <v>12905</v>
      </c>
      <c r="Q3800" s="549">
        <v>1</v>
      </c>
      <c r="R3800" s="549">
        <v>164</v>
      </c>
      <c r="S3800" s="548">
        <v>2228</v>
      </c>
      <c r="T3800" s="548"/>
      <c r="U3800" s="99"/>
    </row>
    <row r="3801" spans="1:21" ht="19.5" customHeight="1">
      <c r="A3801" s="545">
        <v>12906</v>
      </c>
      <c r="B3801" s="545" t="s">
        <v>12406</v>
      </c>
      <c r="C3801" s="545" t="s">
        <v>216</v>
      </c>
      <c r="D3801" s="546">
        <v>46052</v>
      </c>
      <c r="E3801" s="171" t="str">
        <f t="shared" si="59"/>
        <v>2026</v>
      </c>
      <c r="F3801" s="547">
        <v>38115</v>
      </c>
      <c r="G3801" s="548">
        <v>0.19</v>
      </c>
      <c r="H3801" s="547">
        <v>32029.41</v>
      </c>
      <c r="I3801" s="545" t="s">
        <v>12737</v>
      </c>
      <c r="J3801" s="545" t="s">
        <v>13307</v>
      </c>
      <c r="K3801" s="545"/>
      <c r="L3801" s="545"/>
      <c r="M3801" s="548" t="s">
        <v>13758</v>
      </c>
      <c r="N3801" s="545" t="s">
        <v>13413</v>
      </c>
      <c r="O3801" s="545"/>
      <c r="P3801" s="549">
        <v>12906</v>
      </c>
      <c r="Q3801" s="549">
        <v>1</v>
      </c>
      <c r="R3801" s="549">
        <v>176</v>
      </c>
      <c r="S3801" s="548">
        <v>2228</v>
      </c>
      <c r="T3801" s="548"/>
      <c r="U3801" s="99"/>
    </row>
    <row r="3802" spans="1:21" ht="19.5" customHeight="1">
      <c r="A3802" s="545">
        <v>12907</v>
      </c>
      <c r="B3802" s="545" t="s">
        <v>12407</v>
      </c>
      <c r="C3802" s="545" t="s">
        <v>216</v>
      </c>
      <c r="D3802" s="546">
        <v>46052</v>
      </c>
      <c r="E3802" s="171" t="str">
        <f t="shared" si="59"/>
        <v>2026</v>
      </c>
      <c r="F3802" s="547">
        <v>22796</v>
      </c>
      <c r="G3802" s="548">
        <v>0.19</v>
      </c>
      <c r="H3802" s="547">
        <v>19156.3</v>
      </c>
      <c r="I3802" s="545" t="s">
        <v>12737</v>
      </c>
      <c r="J3802" s="545" t="s">
        <v>13307</v>
      </c>
      <c r="K3802" s="545"/>
      <c r="L3802" s="545"/>
      <c r="M3802" s="548" t="s">
        <v>13758</v>
      </c>
      <c r="N3802" s="545" t="s">
        <v>13413</v>
      </c>
      <c r="O3802" s="545"/>
      <c r="P3802" s="549">
        <v>12907</v>
      </c>
      <c r="Q3802" s="549">
        <v>1</v>
      </c>
      <c r="R3802" s="549">
        <v>176</v>
      </c>
      <c r="S3802" s="548">
        <v>2228</v>
      </c>
      <c r="T3802" s="548"/>
      <c r="U3802" s="99"/>
    </row>
    <row r="3803" spans="1:21" ht="19.5" customHeight="1">
      <c r="A3803" s="545">
        <v>12908</v>
      </c>
      <c r="B3803" s="545" t="s">
        <v>12461</v>
      </c>
      <c r="C3803" s="545" t="s">
        <v>216</v>
      </c>
      <c r="D3803" s="546">
        <v>46052</v>
      </c>
      <c r="E3803" s="171" t="str">
        <f t="shared" si="59"/>
        <v>2026</v>
      </c>
      <c r="F3803" s="547">
        <v>41812</v>
      </c>
      <c r="G3803" s="548">
        <v>0.19</v>
      </c>
      <c r="H3803" s="547">
        <v>35136.129999999997</v>
      </c>
      <c r="I3803" s="545" t="s">
        <v>12737</v>
      </c>
      <c r="J3803" s="545" t="s">
        <v>13307</v>
      </c>
      <c r="K3803" s="545"/>
      <c r="L3803" s="545"/>
      <c r="M3803" s="548" t="s">
        <v>13758</v>
      </c>
      <c r="N3803" s="545" t="s">
        <v>13413</v>
      </c>
      <c r="O3803" s="545"/>
      <c r="P3803" s="549">
        <v>12908</v>
      </c>
      <c r="Q3803" s="549">
        <v>1</v>
      </c>
      <c r="R3803" s="549">
        <v>176</v>
      </c>
      <c r="S3803" s="548">
        <v>2228</v>
      </c>
      <c r="T3803" s="548"/>
      <c r="U3803" s="99"/>
    </row>
    <row r="3804" spans="1:21" ht="19.5" customHeight="1">
      <c r="A3804" s="545">
        <v>12909</v>
      </c>
      <c r="B3804" s="545" t="s">
        <v>12462</v>
      </c>
      <c r="C3804" s="545" t="s">
        <v>216</v>
      </c>
      <c r="D3804" s="546">
        <v>46052</v>
      </c>
      <c r="E3804" s="171" t="str">
        <f t="shared" si="59"/>
        <v>2026</v>
      </c>
      <c r="F3804" s="547">
        <v>62787</v>
      </c>
      <c r="G3804" s="548">
        <v>0.19</v>
      </c>
      <c r="H3804" s="547">
        <v>52762.18</v>
      </c>
      <c r="I3804" s="545" t="s">
        <v>12737</v>
      </c>
      <c r="J3804" s="545" t="s">
        <v>13307</v>
      </c>
      <c r="K3804" s="545"/>
      <c r="L3804" s="545"/>
      <c r="M3804" s="548" t="s">
        <v>13758</v>
      </c>
      <c r="N3804" s="545" t="s">
        <v>13413</v>
      </c>
      <c r="O3804" s="545"/>
      <c r="P3804" s="549">
        <v>12909</v>
      </c>
      <c r="Q3804" s="549">
        <v>1</v>
      </c>
      <c r="R3804" s="549">
        <v>176</v>
      </c>
      <c r="S3804" s="548">
        <v>2228</v>
      </c>
      <c r="T3804" s="548"/>
      <c r="U3804" s="99"/>
    </row>
    <row r="3805" spans="1:21" ht="19.5" customHeight="1">
      <c r="A3805" s="545">
        <v>12910</v>
      </c>
      <c r="B3805" s="545" t="s">
        <v>12463</v>
      </c>
      <c r="C3805" s="545" t="s">
        <v>216</v>
      </c>
      <c r="D3805" s="546">
        <v>46052</v>
      </c>
      <c r="E3805" s="171" t="str">
        <f t="shared" si="59"/>
        <v>2026</v>
      </c>
      <c r="F3805" s="547">
        <v>64319</v>
      </c>
      <c r="G3805" s="548">
        <v>0.19</v>
      </c>
      <c r="H3805" s="547">
        <v>54049.58</v>
      </c>
      <c r="I3805" s="545" t="s">
        <v>12737</v>
      </c>
      <c r="J3805" s="545" t="s">
        <v>13307</v>
      </c>
      <c r="K3805" s="545"/>
      <c r="L3805" s="545"/>
      <c r="M3805" s="548" t="s">
        <v>13758</v>
      </c>
      <c r="N3805" s="545" t="s">
        <v>13413</v>
      </c>
      <c r="O3805" s="545"/>
      <c r="P3805" s="549">
        <v>12910</v>
      </c>
      <c r="Q3805" s="549">
        <v>1</v>
      </c>
      <c r="R3805" s="549">
        <v>176</v>
      </c>
      <c r="S3805" s="548">
        <v>2228</v>
      </c>
      <c r="T3805" s="548"/>
      <c r="U3805" s="99"/>
    </row>
    <row r="3806" spans="1:21" ht="19.5" customHeight="1">
      <c r="A3806" s="545">
        <v>12911</v>
      </c>
      <c r="B3806" s="545" t="s">
        <v>12464</v>
      </c>
      <c r="C3806" s="545" t="s">
        <v>216</v>
      </c>
      <c r="D3806" s="546">
        <v>46052</v>
      </c>
      <c r="E3806" s="171" t="str">
        <f t="shared" si="59"/>
        <v>2026</v>
      </c>
      <c r="F3806" s="547">
        <v>77300</v>
      </c>
      <c r="G3806" s="548">
        <v>0.19</v>
      </c>
      <c r="H3806" s="547">
        <v>64957.98</v>
      </c>
      <c r="I3806" s="545" t="s">
        <v>12737</v>
      </c>
      <c r="J3806" s="545" t="s">
        <v>13307</v>
      </c>
      <c r="K3806" s="545"/>
      <c r="L3806" s="545"/>
      <c r="M3806" s="548" t="s">
        <v>13758</v>
      </c>
      <c r="N3806" s="545" t="s">
        <v>13413</v>
      </c>
      <c r="O3806" s="545"/>
      <c r="P3806" s="549">
        <v>12911</v>
      </c>
      <c r="Q3806" s="549">
        <v>1</v>
      </c>
      <c r="R3806" s="549">
        <v>176</v>
      </c>
      <c r="S3806" s="548">
        <v>2228</v>
      </c>
      <c r="T3806" s="548"/>
      <c r="U3806" s="99"/>
    </row>
    <row r="3807" spans="1:21" ht="19.5" customHeight="1">
      <c r="A3807" s="545">
        <v>12916</v>
      </c>
      <c r="B3807" s="545" t="s">
        <v>12446</v>
      </c>
      <c r="C3807" s="545" t="s">
        <v>216</v>
      </c>
      <c r="D3807" s="546">
        <v>46052</v>
      </c>
      <c r="E3807" s="171" t="str">
        <f t="shared" si="59"/>
        <v>2026</v>
      </c>
      <c r="F3807" s="547">
        <v>9483968</v>
      </c>
      <c r="G3807" s="548">
        <v>0.19</v>
      </c>
      <c r="H3807" s="547">
        <v>7969721.0099999998</v>
      </c>
      <c r="I3807" s="545" t="s">
        <v>12959</v>
      </c>
      <c r="J3807" s="545" t="s">
        <v>13307</v>
      </c>
      <c r="K3807" s="545" t="s">
        <v>17129</v>
      </c>
      <c r="L3807" s="545"/>
      <c r="M3807" s="548" t="s">
        <v>13758</v>
      </c>
      <c r="N3807" s="545" t="s">
        <v>13413</v>
      </c>
      <c r="O3807" s="545"/>
      <c r="P3807" s="549">
        <v>12916</v>
      </c>
      <c r="Q3807" s="549">
        <v>1</v>
      </c>
      <c r="R3807" s="549">
        <v>177</v>
      </c>
      <c r="S3807" s="548">
        <v>2228</v>
      </c>
      <c r="T3807" s="548"/>
      <c r="U3807" s="99"/>
    </row>
    <row r="3808" spans="1:21" ht="19.5" customHeight="1">
      <c r="A3808" s="545">
        <v>12917</v>
      </c>
      <c r="B3808" s="545" t="s">
        <v>12385</v>
      </c>
      <c r="C3808" s="545" t="s">
        <v>216</v>
      </c>
      <c r="D3808" s="546"/>
      <c r="E3808" s="171" t="str">
        <f t="shared" si="59"/>
        <v>1900</v>
      </c>
      <c r="F3808" s="547">
        <v>0</v>
      </c>
      <c r="G3808" s="548">
        <v>0</v>
      </c>
      <c r="H3808" s="547">
        <v>0</v>
      </c>
      <c r="I3808" s="545" t="s">
        <v>12647</v>
      </c>
      <c r="J3808" s="545"/>
      <c r="K3808" s="545" t="s">
        <v>17130</v>
      </c>
      <c r="L3808" s="545"/>
      <c r="M3808" s="548" t="s">
        <v>13868</v>
      </c>
      <c r="N3808" s="545" t="s">
        <v>13413</v>
      </c>
      <c r="O3808" s="545"/>
      <c r="P3808" s="549">
        <v>12917</v>
      </c>
      <c r="Q3808" s="549">
        <v>2</v>
      </c>
      <c r="R3808" s="549">
        <v>26</v>
      </c>
      <c r="S3808" s="548"/>
      <c r="T3808" s="548"/>
      <c r="U3808" s="99"/>
    </row>
    <row r="3809" spans="1:21" ht="19.5" customHeight="1">
      <c r="A3809" s="545">
        <v>12918</v>
      </c>
      <c r="B3809" s="545" t="s">
        <v>12417</v>
      </c>
      <c r="C3809" s="545" t="s">
        <v>216</v>
      </c>
      <c r="D3809" s="546">
        <v>44592</v>
      </c>
      <c r="E3809" s="171" t="str">
        <f t="shared" si="59"/>
        <v>2022</v>
      </c>
      <c r="F3809" s="547">
        <v>80286</v>
      </c>
      <c r="G3809" s="548">
        <v>0.19</v>
      </c>
      <c r="H3809" s="547">
        <v>67467.23</v>
      </c>
      <c r="I3809" s="545" t="s">
        <v>12984</v>
      </c>
      <c r="J3809" s="545" t="s">
        <v>13297</v>
      </c>
      <c r="K3809" s="545" t="s">
        <v>17131</v>
      </c>
      <c r="L3809" s="545"/>
      <c r="M3809" s="548" t="s">
        <v>13758</v>
      </c>
      <c r="N3809" s="545" t="s">
        <v>13413</v>
      </c>
      <c r="O3809" s="545"/>
      <c r="P3809" s="549">
        <v>12918</v>
      </c>
      <c r="Q3809" s="549">
        <v>1</v>
      </c>
      <c r="R3809" s="549">
        <v>57</v>
      </c>
      <c r="S3809" s="548">
        <v>2257</v>
      </c>
      <c r="T3809" s="548"/>
      <c r="U3809" s="99"/>
    </row>
    <row r="3810" spans="1:21" ht="19.5" customHeight="1">
      <c r="A3810" s="545">
        <v>12919</v>
      </c>
      <c r="B3810" s="545" t="s">
        <v>12309</v>
      </c>
      <c r="C3810" s="545" t="s">
        <v>216</v>
      </c>
      <c r="D3810" s="546">
        <v>44592</v>
      </c>
      <c r="E3810" s="171" t="str">
        <f t="shared" si="59"/>
        <v>2022</v>
      </c>
      <c r="F3810" s="547">
        <v>20834</v>
      </c>
      <c r="G3810" s="548">
        <v>0.19</v>
      </c>
      <c r="H3810" s="547">
        <v>17507.560000000001</v>
      </c>
      <c r="I3810" s="545" t="s">
        <v>12984</v>
      </c>
      <c r="J3810" s="545" t="s">
        <v>13297</v>
      </c>
      <c r="K3810" s="545" t="s">
        <v>17132</v>
      </c>
      <c r="L3810" s="545"/>
      <c r="M3810" s="548" t="s">
        <v>13758</v>
      </c>
      <c r="N3810" s="545" t="s">
        <v>13413</v>
      </c>
      <c r="O3810" s="545"/>
      <c r="P3810" s="549">
        <v>12919</v>
      </c>
      <c r="Q3810" s="549">
        <v>1</v>
      </c>
      <c r="R3810" s="549">
        <v>57</v>
      </c>
      <c r="S3810" s="548">
        <v>2257</v>
      </c>
      <c r="T3810" s="548"/>
      <c r="U3810" s="99"/>
    </row>
    <row r="3811" spans="1:21" ht="19.5" customHeight="1">
      <c r="A3811" s="545">
        <v>12920</v>
      </c>
      <c r="B3811" s="545" t="s">
        <v>12390</v>
      </c>
      <c r="C3811" s="545" t="s">
        <v>216</v>
      </c>
      <c r="D3811" s="546"/>
      <c r="E3811" s="171" t="str">
        <f t="shared" si="59"/>
        <v>1900</v>
      </c>
      <c r="F3811" s="547">
        <v>0</v>
      </c>
      <c r="G3811" s="548">
        <v>0</v>
      </c>
      <c r="H3811" s="547">
        <v>0</v>
      </c>
      <c r="I3811" s="545" t="s">
        <v>12647</v>
      </c>
      <c r="J3811" s="545"/>
      <c r="K3811" s="545" t="s">
        <v>17133</v>
      </c>
      <c r="L3811" s="545"/>
      <c r="M3811" s="548" t="s">
        <v>13868</v>
      </c>
      <c r="N3811" s="545" t="s">
        <v>13413</v>
      </c>
      <c r="O3811" s="545"/>
      <c r="P3811" s="549">
        <v>12920</v>
      </c>
      <c r="Q3811" s="549">
        <v>2</v>
      </c>
      <c r="R3811" s="549">
        <v>26</v>
      </c>
      <c r="S3811" s="548"/>
      <c r="T3811" s="548"/>
      <c r="U3811" s="99"/>
    </row>
    <row r="3812" spans="1:21" ht="19.5" customHeight="1">
      <c r="A3812" s="545">
        <v>12921</v>
      </c>
      <c r="B3812" s="545" t="s">
        <v>12375</v>
      </c>
      <c r="C3812" s="545" t="s">
        <v>216</v>
      </c>
      <c r="D3812" s="546">
        <v>44592</v>
      </c>
      <c r="E3812" s="171" t="str">
        <f t="shared" si="59"/>
        <v>2022</v>
      </c>
      <c r="F3812" s="547">
        <v>2980639.01</v>
      </c>
      <c r="G3812" s="548">
        <v>0.19</v>
      </c>
      <c r="H3812" s="547">
        <v>2504738.66</v>
      </c>
      <c r="I3812" s="545" t="s">
        <v>12984</v>
      </c>
      <c r="J3812" s="545" t="s">
        <v>13297</v>
      </c>
      <c r="K3812" s="545" t="s">
        <v>17134</v>
      </c>
      <c r="L3812" s="545"/>
      <c r="M3812" s="548" t="s">
        <v>13868</v>
      </c>
      <c r="N3812" s="545" t="s">
        <v>13413</v>
      </c>
      <c r="O3812" s="545"/>
      <c r="P3812" s="549">
        <v>12921</v>
      </c>
      <c r="Q3812" s="549">
        <v>2</v>
      </c>
      <c r="R3812" s="549">
        <v>57</v>
      </c>
      <c r="S3812" s="548">
        <v>2257</v>
      </c>
      <c r="T3812" s="548"/>
      <c r="U3812" s="99"/>
    </row>
    <row r="3813" spans="1:21" ht="19.5" customHeight="1">
      <c r="A3813" s="545">
        <v>12922</v>
      </c>
      <c r="B3813" s="545" t="s">
        <v>12377</v>
      </c>
      <c r="C3813" s="545" t="s">
        <v>216</v>
      </c>
      <c r="D3813" s="546">
        <v>44588</v>
      </c>
      <c r="E3813" s="171" t="str">
        <f t="shared" si="59"/>
        <v>2022</v>
      </c>
      <c r="F3813" s="547">
        <v>6567464</v>
      </c>
      <c r="G3813" s="548">
        <v>0.19</v>
      </c>
      <c r="H3813" s="547">
        <v>5518877.3099999996</v>
      </c>
      <c r="I3813" s="545" t="s">
        <v>12984</v>
      </c>
      <c r="J3813" s="545" t="s">
        <v>13297</v>
      </c>
      <c r="K3813" s="545" t="s">
        <v>17135</v>
      </c>
      <c r="L3813" s="545"/>
      <c r="M3813" s="548" t="s">
        <v>13868</v>
      </c>
      <c r="N3813" s="545" t="s">
        <v>13413</v>
      </c>
      <c r="O3813" s="545"/>
      <c r="P3813" s="549">
        <v>12922</v>
      </c>
      <c r="Q3813" s="549">
        <v>2</v>
      </c>
      <c r="R3813" s="549">
        <v>57</v>
      </c>
      <c r="S3813" s="548">
        <v>2257</v>
      </c>
      <c r="T3813" s="548"/>
      <c r="U3813" s="99"/>
    </row>
    <row r="3814" spans="1:21" ht="19.5" customHeight="1">
      <c r="A3814" s="545">
        <v>12923</v>
      </c>
      <c r="B3814" s="545" t="s">
        <v>12479</v>
      </c>
      <c r="C3814" s="545" t="s">
        <v>216</v>
      </c>
      <c r="D3814" s="546">
        <v>46052</v>
      </c>
      <c r="E3814" s="171" t="str">
        <f t="shared" si="59"/>
        <v>2026</v>
      </c>
      <c r="F3814" s="547">
        <v>703284104</v>
      </c>
      <c r="G3814" s="548">
        <v>0.19</v>
      </c>
      <c r="H3814" s="547">
        <v>590995045.38</v>
      </c>
      <c r="I3814" s="545" t="s">
        <v>12647</v>
      </c>
      <c r="J3814" s="545" t="s">
        <v>13307</v>
      </c>
      <c r="K3814" s="545"/>
      <c r="L3814" s="545"/>
      <c r="M3814" s="548" t="s">
        <v>13868</v>
      </c>
      <c r="N3814" s="545" t="s">
        <v>13413</v>
      </c>
      <c r="O3814" s="545"/>
      <c r="P3814" s="549">
        <v>12923</v>
      </c>
      <c r="Q3814" s="549">
        <v>2</v>
      </c>
      <c r="R3814" s="549">
        <v>26</v>
      </c>
      <c r="S3814" s="548">
        <v>2228</v>
      </c>
      <c r="T3814" s="548"/>
      <c r="U3814" s="99"/>
    </row>
    <row r="3815" spans="1:21" ht="19.5" customHeight="1">
      <c r="A3815" s="545">
        <v>12924</v>
      </c>
      <c r="B3815" s="545" t="s">
        <v>12376</v>
      </c>
      <c r="C3815" s="545" t="s">
        <v>216</v>
      </c>
      <c r="D3815" s="546">
        <v>44588</v>
      </c>
      <c r="E3815" s="171" t="str">
        <f t="shared" si="59"/>
        <v>2022</v>
      </c>
      <c r="F3815" s="547">
        <v>3838506</v>
      </c>
      <c r="G3815" s="548">
        <v>0.19</v>
      </c>
      <c r="H3815" s="547">
        <v>3225635.29</v>
      </c>
      <c r="I3815" s="545" t="s">
        <v>12984</v>
      </c>
      <c r="J3815" s="545" t="s">
        <v>13297</v>
      </c>
      <c r="K3815" s="545" t="s">
        <v>17136</v>
      </c>
      <c r="L3815" s="545"/>
      <c r="M3815" s="548" t="s">
        <v>13868</v>
      </c>
      <c r="N3815" s="545" t="s">
        <v>13413</v>
      </c>
      <c r="O3815" s="545"/>
      <c r="P3815" s="549">
        <v>12924</v>
      </c>
      <c r="Q3815" s="549">
        <v>2</v>
      </c>
      <c r="R3815" s="549">
        <v>57</v>
      </c>
      <c r="S3815" s="548">
        <v>2257</v>
      </c>
      <c r="T3815" s="548"/>
      <c r="U3815" s="99"/>
    </row>
    <row r="3816" spans="1:21" ht="19.5" customHeight="1">
      <c r="A3816" s="545">
        <v>12925</v>
      </c>
      <c r="B3816" s="545" t="s">
        <v>12480</v>
      </c>
      <c r="C3816" s="545" t="s">
        <v>216</v>
      </c>
      <c r="D3816" s="546">
        <v>46052</v>
      </c>
      <c r="E3816" s="171" t="str">
        <f t="shared" si="59"/>
        <v>2026</v>
      </c>
      <c r="F3816" s="547">
        <v>1320395057</v>
      </c>
      <c r="G3816" s="548">
        <v>0.19</v>
      </c>
      <c r="H3816" s="547">
        <v>1109575678.1500001</v>
      </c>
      <c r="I3816" s="545" t="s">
        <v>12647</v>
      </c>
      <c r="J3816" s="545" t="s">
        <v>13307</v>
      </c>
      <c r="K3816" s="545"/>
      <c r="L3816" s="545"/>
      <c r="M3816" s="548" t="s">
        <v>13868</v>
      </c>
      <c r="N3816" s="545" t="s">
        <v>13413</v>
      </c>
      <c r="O3816" s="545"/>
      <c r="P3816" s="549">
        <v>12925</v>
      </c>
      <c r="Q3816" s="549">
        <v>2</v>
      </c>
      <c r="R3816" s="549">
        <v>26</v>
      </c>
      <c r="S3816" s="548">
        <v>2228</v>
      </c>
      <c r="T3816" s="548"/>
      <c r="U3816" s="99"/>
    </row>
    <row r="3817" spans="1:21" ht="19.5" customHeight="1">
      <c r="A3817" s="545">
        <v>12926</v>
      </c>
      <c r="B3817" s="545" t="s">
        <v>12364</v>
      </c>
      <c r="C3817" s="545" t="s">
        <v>216</v>
      </c>
      <c r="D3817" s="546">
        <v>44592</v>
      </c>
      <c r="E3817" s="171" t="str">
        <f t="shared" si="59"/>
        <v>2022</v>
      </c>
      <c r="F3817" s="547">
        <v>108092</v>
      </c>
      <c r="G3817" s="548">
        <v>0.19</v>
      </c>
      <c r="H3817" s="547">
        <v>90833.61</v>
      </c>
      <c r="I3817" s="545" t="s">
        <v>12984</v>
      </c>
      <c r="J3817" s="545" t="s">
        <v>13297</v>
      </c>
      <c r="K3817" s="545" t="s">
        <v>17137</v>
      </c>
      <c r="L3817" s="545"/>
      <c r="M3817" s="548" t="s">
        <v>13758</v>
      </c>
      <c r="N3817" s="545" t="s">
        <v>13413</v>
      </c>
      <c r="O3817" s="545"/>
      <c r="P3817" s="549">
        <v>12926</v>
      </c>
      <c r="Q3817" s="549">
        <v>1</v>
      </c>
      <c r="R3817" s="549">
        <v>57</v>
      </c>
      <c r="S3817" s="548">
        <v>2257</v>
      </c>
      <c r="T3817" s="548"/>
      <c r="U3817" s="99"/>
    </row>
    <row r="3818" spans="1:21" ht="19.5" customHeight="1">
      <c r="A3818" s="545">
        <v>12927</v>
      </c>
      <c r="B3818" s="545" t="s">
        <v>12529</v>
      </c>
      <c r="C3818" s="545" t="s">
        <v>216</v>
      </c>
      <c r="D3818" s="546">
        <v>46052</v>
      </c>
      <c r="E3818" s="171" t="str">
        <f t="shared" si="59"/>
        <v>2026</v>
      </c>
      <c r="F3818" s="547">
        <v>75325895</v>
      </c>
      <c r="G3818" s="548">
        <v>0.19</v>
      </c>
      <c r="H3818" s="547">
        <v>63299071.43</v>
      </c>
      <c r="I3818" s="545" t="s">
        <v>12647</v>
      </c>
      <c r="J3818" s="545" t="s">
        <v>13307</v>
      </c>
      <c r="K3818" s="545"/>
      <c r="L3818" s="545"/>
      <c r="M3818" s="548" t="s">
        <v>13868</v>
      </c>
      <c r="N3818" s="545" t="s">
        <v>13413</v>
      </c>
      <c r="O3818" s="545"/>
      <c r="P3818" s="549">
        <v>12927</v>
      </c>
      <c r="Q3818" s="549">
        <v>2</v>
      </c>
      <c r="R3818" s="549">
        <v>26</v>
      </c>
      <c r="S3818" s="548">
        <v>2228</v>
      </c>
      <c r="T3818" s="548"/>
      <c r="U3818" s="99"/>
    </row>
    <row r="3819" spans="1:21" ht="19.5" customHeight="1">
      <c r="A3819" s="545">
        <v>12928</v>
      </c>
      <c r="B3819" s="545" t="s">
        <v>12367</v>
      </c>
      <c r="C3819" s="545" t="s">
        <v>216</v>
      </c>
      <c r="D3819" s="546">
        <v>44592</v>
      </c>
      <c r="E3819" s="171" t="str">
        <f t="shared" si="59"/>
        <v>2022</v>
      </c>
      <c r="F3819" s="547">
        <v>41640</v>
      </c>
      <c r="G3819" s="548">
        <v>0.19</v>
      </c>
      <c r="H3819" s="547">
        <v>34991.599999999999</v>
      </c>
      <c r="I3819" s="545" t="s">
        <v>12984</v>
      </c>
      <c r="J3819" s="545" t="s">
        <v>13297</v>
      </c>
      <c r="K3819" s="545" t="s">
        <v>17138</v>
      </c>
      <c r="L3819" s="545"/>
      <c r="M3819" s="548" t="s">
        <v>13758</v>
      </c>
      <c r="N3819" s="545" t="s">
        <v>13413</v>
      </c>
      <c r="O3819" s="545"/>
      <c r="P3819" s="549">
        <v>12928</v>
      </c>
      <c r="Q3819" s="549">
        <v>1</v>
      </c>
      <c r="R3819" s="549">
        <v>57</v>
      </c>
      <c r="S3819" s="548">
        <v>2257</v>
      </c>
      <c r="T3819" s="548"/>
      <c r="U3819" s="99"/>
    </row>
    <row r="3820" spans="1:21" ht="19.5" customHeight="1">
      <c r="A3820" s="545">
        <v>12929</v>
      </c>
      <c r="B3820" s="545" t="s">
        <v>12531</v>
      </c>
      <c r="C3820" s="545" t="s">
        <v>216</v>
      </c>
      <c r="D3820" s="546">
        <v>46052</v>
      </c>
      <c r="E3820" s="171" t="str">
        <f t="shared" si="59"/>
        <v>2026</v>
      </c>
      <c r="F3820" s="547">
        <v>113898288</v>
      </c>
      <c r="G3820" s="548">
        <v>0.19</v>
      </c>
      <c r="H3820" s="547">
        <v>95712847.060000002</v>
      </c>
      <c r="I3820" s="545" t="s">
        <v>12647</v>
      </c>
      <c r="J3820" s="545" t="s">
        <v>13307</v>
      </c>
      <c r="K3820" s="545"/>
      <c r="L3820" s="545"/>
      <c r="M3820" s="548" t="s">
        <v>13868</v>
      </c>
      <c r="N3820" s="545" t="s">
        <v>13413</v>
      </c>
      <c r="O3820" s="545"/>
      <c r="P3820" s="549">
        <v>12929</v>
      </c>
      <c r="Q3820" s="549">
        <v>2</v>
      </c>
      <c r="R3820" s="549">
        <v>26</v>
      </c>
      <c r="S3820" s="548">
        <v>2228</v>
      </c>
      <c r="T3820" s="548"/>
      <c r="U3820" s="99"/>
    </row>
    <row r="3821" spans="1:21" ht="19.5" customHeight="1">
      <c r="A3821" s="545">
        <v>12930</v>
      </c>
      <c r="B3821" s="545" t="s">
        <v>12302</v>
      </c>
      <c r="C3821" s="545" t="s">
        <v>216</v>
      </c>
      <c r="D3821" s="546">
        <v>44592</v>
      </c>
      <c r="E3821" s="171" t="str">
        <f t="shared" si="59"/>
        <v>2022</v>
      </c>
      <c r="F3821" s="547">
        <v>2760735</v>
      </c>
      <c r="G3821" s="548">
        <v>0.19</v>
      </c>
      <c r="H3821" s="547">
        <v>2319945.38</v>
      </c>
      <c r="I3821" s="545" t="s">
        <v>12984</v>
      </c>
      <c r="J3821" s="545" t="s">
        <v>13297</v>
      </c>
      <c r="K3821" s="545" t="s">
        <v>17139</v>
      </c>
      <c r="L3821" s="545"/>
      <c r="M3821" s="548" t="s">
        <v>13758</v>
      </c>
      <c r="N3821" s="545" t="s">
        <v>13413</v>
      </c>
      <c r="O3821" s="545"/>
      <c r="P3821" s="549">
        <v>12930</v>
      </c>
      <c r="Q3821" s="549">
        <v>1</v>
      </c>
      <c r="R3821" s="549">
        <v>57</v>
      </c>
      <c r="S3821" s="548">
        <v>2257</v>
      </c>
      <c r="T3821" s="548"/>
      <c r="U3821" s="99"/>
    </row>
    <row r="3822" spans="1:21" ht="19.5" customHeight="1">
      <c r="A3822" s="545">
        <v>12931</v>
      </c>
      <c r="B3822" s="545" t="s">
        <v>12533</v>
      </c>
      <c r="C3822" s="545" t="s">
        <v>216</v>
      </c>
      <c r="D3822" s="546">
        <v>46052</v>
      </c>
      <c r="E3822" s="171" t="str">
        <f t="shared" si="59"/>
        <v>2026</v>
      </c>
      <c r="F3822" s="547">
        <v>117259286</v>
      </c>
      <c r="G3822" s="548">
        <v>0.19</v>
      </c>
      <c r="H3822" s="547">
        <v>98537215.129999995</v>
      </c>
      <c r="I3822" s="545" t="s">
        <v>12647</v>
      </c>
      <c r="J3822" s="545" t="s">
        <v>13307</v>
      </c>
      <c r="K3822" s="545"/>
      <c r="L3822" s="545"/>
      <c r="M3822" s="548" t="s">
        <v>13868</v>
      </c>
      <c r="N3822" s="545" t="s">
        <v>13413</v>
      </c>
      <c r="O3822" s="545"/>
      <c r="P3822" s="549">
        <v>12931</v>
      </c>
      <c r="Q3822" s="549">
        <v>2</v>
      </c>
      <c r="R3822" s="549">
        <v>26</v>
      </c>
      <c r="S3822" s="548">
        <v>2228</v>
      </c>
      <c r="T3822" s="548"/>
      <c r="U3822" s="99"/>
    </row>
    <row r="3823" spans="1:21" ht="19.5" customHeight="1">
      <c r="A3823" s="545">
        <v>12932</v>
      </c>
      <c r="B3823" s="545" t="s">
        <v>12303</v>
      </c>
      <c r="C3823" s="545" t="s">
        <v>216</v>
      </c>
      <c r="D3823" s="546">
        <v>44592</v>
      </c>
      <c r="E3823" s="171" t="str">
        <f t="shared" si="59"/>
        <v>2022</v>
      </c>
      <c r="F3823" s="547">
        <v>5384978</v>
      </c>
      <c r="G3823" s="548">
        <v>0.19</v>
      </c>
      <c r="H3823" s="547">
        <v>4525191.5999999996</v>
      </c>
      <c r="I3823" s="545" t="s">
        <v>12984</v>
      </c>
      <c r="J3823" s="545" t="s">
        <v>13297</v>
      </c>
      <c r="K3823" s="545" t="s">
        <v>17140</v>
      </c>
      <c r="L3823" s="545"/>
      <c r="M3823" s="548" t="s">
        <v>13758</v>
      </c>
      <c r="N3823" s="545" t="s">
        <v>13413</v>
      </c>
      <c r="O3823" s="545"/>
      <c r="P3823" s="549">
        <v>12932</v>
      </c>
      <c r="Q3823" s="549">
        <v>1</v>
      </c>
      <c r="R3823" s="549">
        <v>57</v>
      </c>
      <c r="S3823" s="548">
        <v>2257</v>
      </c>
      <c r="T3823" s="548"/>
      <c r="U3823" s="99"/>
    </row>
    <row r="3824" spans="1:21" ht="19.5" customHeight="1">
      <c r="A3824" s="545">
        <v>12933</v>
      </c>
      <c r="B3824" s="545" t="s">
        <v>12259</v>
      </c>
      <c r="C3824" s="545" t="s">
        <v>216</v>
      </c>
      <c r="D3824" s="546">
        <v>44592</v>
      </c>
      <c r="E3824" s="171" t="str">
        <f t="shared" si="59"/>
        <v>2022</v>
      </c>
      <c r="F3824" s="547">
        <v>1286111</v>
      </c>
      <c r="G3824" s="548">
        <v>0.19</v>
      </c>
      <c r="H3824" s="547">
        <v>1080765.55</v>
      </c>
      <c r="I3824" s="545" t="s">
        <v>12984</v>
      </c>
      <c r="J3824" s="545" t="s">
        <v>13297</v>
      </c>
      <c r="K3824" s="545" t="s">
        <v>17141</v>
      </c>
      <c r="L3824" s="545"/>
      <c r="M3824" s="548" t="s">
        <v>13758</v>
      </c>
      <c r="N3824" s="545" t="s">
        <v>13413</v>
      </c>
      <c r="O3824" s="545"/>
      <c r="P3824" s="549">
        <v>12933</v>
      </c>
      <c r="Q3824" s="549">
        <v>1</v>
      </c>
      <c r="R3824" s="549">
        <v>57</v>
      </c>
      <c r="S3824" s="548">
        <v>2257</v>
      </c>
      <c r="T3824" s="548"/>
      <c r="U3824" s="99"/>
    </row>
    <row r="3825" spans="1:21" ht="19.5" customHeight="1">
      <c r="A3825" s="545">
        <v>12934</v>
      </c>
      <c r="B3825" s="545" t="s">
        <v>12441</v>
      </c>
      <c r="C3825" s="545" t="s">
        <v>216</v>
      </c>
      <c r="D3825" s="546">
        <v>46052</v>
      </c>
      <c r="E3825" s="171" t="str">
        <f t="shared" si="59"/>
        <v>2026</v>
      </c>
      <c r="F3825" s="547">
        <v>28588253</v>
      </c>
      <c r="G3825" s="548">
        <v>0.19</v>
      </c>
      <c r="H3825" s="547">
        <v>24023742.02</v>
      </c>
      <c r="I3825" s="545" t="s">
        <v>12647</v>
      </c>
      <c r="J3825" s="545" t="s">
        <v>13307</v>
      </c>
      <c r="K3825" s="545"/>
      <c r="L3825" s="545"/>
      <c r="M3825" s="548" t="s">
        <v>13868</v>
      </c>
      <c r="N3825" s="545" t="s">
        <v>13413</v>
      </c>
      <c r="O3825" s="545"/>
      <c r="P3825" s="549">
        <v>12934</v>
      </c>
      <c r="Q3825" s="549">
        <v>2</v>
      </c>
      <c r="R3825" s="549">
        <v>26</v>
      </c>
      <c r="S3825" s="548">
        <v>2228</v>
      </c>
      <c r="T3825" s="548"/>
      <c r="U3825" s="99"/>
    </row>
    <row r="3826" spans="1:21" ht="19.5" customHeight="1">
      <c r="A3826" s="545">
        <v>12935</v>
      </c>
      <c r="B3826" s="545" t="s">
        <v>12497</v>
      </c>
      <c r="C3826" s="545" t="s">
        <v>216</v>
      </c>
      <c r="D3826" s="546">
        <v>44592</v>
      </c>
      <c r="E3826" s="171" t="str">
        <f t="shared" si="59"/>
        <v>2022</v>
      </c>
      <c r="F3826" s="547">
        <v>4867746</v>
      </c>
      <c r="G3826" s="548">
        <v>0.19</v>
      </c>
      <c r="H3826" s="547">
        <v>4090542.86</v>
      </c>
      <c r="I3826" s="545" t="s">
        <v>12984</v>
      </c>
      <c r="J3826" s="545" t="s">
        <v>13297</v>
      </c>
      <c r="K3826" s="545" t="s">
        <v>17142</v>
      </c>
      <c r="L3826" s="545"/>
      <c r="M3826" s="548" t="s">
        <v>13758</v>
      </c>
      <c r="N3826" s="545" t="s">
        <v>13413</v>
      </c>
      <c r="O3826" s="545"/>
      <c r="P3826" s="549">
        <v>12935</v>
      </c>
      <c r="Q3826" s="549">
        <v>1</v>
      </c>
      <c r="R3826" s="549">
        <v>57</v>
      </c>
      <c r="S3826" s="548">
        <v>2257</v>
      </c>
      <c r="T3826" s="548"/>
      <c r="U3826" s="99"/>
    </row>
    <row r="3827" spans="1:21" ht="19.5" customHeight="1">
      <c r="A3827" s="545">
        <v>12936</v>
      </c>
      <c r="B3827" s="545" t="s">
        <v>12528</v>
      </c>
      <c r="C3827" s="545" t="s">
        <v>216</v>
      </c>
      <c r="D3827" s="546">
        <v>46052</v>
      </c>
      <c r="E3827" s="171" t="str">
        <f t="shared" si="59"/>
        <v>2026</v>
      </c>
      <c r="F3827" s="547">
        <v>83253896</v>
      </c>
      <c r="G3827" s="548">
        <v>0.19</v>
      </c>
      <c r="H3827" s="547">
        <v>69961257.140000001</v>
      </c>
      <c r="I3827" s="545" t="s">
        <v>12647</v>
      </c>
      <c r="J3827" s="545" t="s">
        <v>13307</v>
      </c>
      <c r="K3827" s="545"/>
      <c r="L3827" s="545"/>
      <c r="M3827" s="548" t="s">
        <v>13868</v>
      </c>
      <c r="N3827" s="545" t="s">
        <v>13413</v>
      </c>
      <c r="O3827" s="545"/>
      <c r="P3827" s="549">
        <v>12936</v>
      </c>
      <c r="Q3827" s="549">
        <v>2</v>
      </c>
      <c r="R3827" s="549">
        <v>26</v>
      </c>
      <c r="S3827" s="548">
        <v>2228</v>
      </c>
      <c r="T3827" s="548"/>
      <c r="U3827" s="99"/>
    </row>
    <row r="3828" spans="1:21" ht="19.5" customHeight="1">
      <c r="A3828" s="545">
        <v>12937</v>
      </c>
      <c r="B3828" s="545" t="s">
        <v>12285</v>
      </c>
      <c r="C3828" s="545" t="s">
        <v>216</v>
      </c>
      <c r="D3828" s="546">
        <v>44592</v>
      </c>
      <c r="E3828" s="171" t="str">
        <f t="shared" si="59"/>
        <v>2022</v>
      </c>
      <c r="F3828" s="547">
        <v>100551</v>
      </c>
      <c r="G3828" s="548">
        <v>0.19</v>
      </c>
      <c r="H3828" s="547">
        <v>84496.639999999999</v>
      </c>
      <c r="I3828" s="545" t="s">
        <v>12984</v>
      </c>
      <c r="J3828" s="545" t="s">
        <v>13297</v>
      </c>
      <c r="K3828" s="545" t="s">
        <v>17143</v>
      </c>
      <c r="L3828" s="545"/>
      <c r="M3828" s="548" t="s">
        <v>13758</v>
      </c>
      <c r="N3828" s="545" t="s">
        <v>13413</v>
      </c>
      <c r="O3828" s="545"/>
      <c r="P3828" s="549">
        <v>12937</v>
      </c>
      <c r="Q3828" s="549">
        <v>1</v>
      </c>
      <c r="R3828" s="549">
        <v>57</v>
      </c>
      <c r="S3828" s="548">
        <v>2257</v>
      </c>
      <c r="T3828" s="548"/>
      <c r="U3828" s="99"/>
    </row>
    <row r="3829" spans="1:21" ht="19.5" customHeight="1">
      <c r="A3829" s="545">
        <v>12938</v>
      </c>
      <c r="B3829" s="545" t="s">
        <v>12496</v>
      </c>
      <c r="C3829" s="545" t="s">
        <v>216</v>
      </c>
      <c r="D3829" s="546">
        <v>44592</v>
      </c>
      <c r="E3829" s="171" t="str">
        <f t="shared" si="59"/>
        <v>2022</v>
      </c>
      <c r="F3829" s="547">
        <v>10973566</v>
      </c>
      <c r="G3829" s="548">
        <v>0.19</v>
      </c>
      <c r="H3829" s="547">
        <v>9221484.0299999993</v>
      </c>
      <c r="I3829" s="545" t="s">
        <v>12984</v>
      </c>
      <c r="J3829" s="545" t="s">
        <v>13297</v>
      </c>
      <c r="K3829" s="545" t="s">
        <v>17144</v>
      </c>
      <c r="L3829" s="545"/>
      <c r="M3829" s="548" t="s">
        <v>13758</v>
      </c>
      <c r="N3829" s="545" t="s">
        <v>13413</v>
      </c>
      <c r="O3829" s="545"/>
      <c r="P3829" s="549">
        <v>12938</v>
      </c>
      <c r="Q3829" s="549">
        <v>1</v>
      </c>
      <c r="R3829" s="549">
        <v>57</v>
      </c>
      <c r="S3829" s="548">
        <v>2257</v>
      </c>
      <c r="T3829" s="548"/>
      <c r="U3829" s="99"/>
    </row>
    <row r="3830" spans="1:21" ht="19.5" customHeight="1">
      <c r="A3830" s="545">
        <v>12939</v>
      </c>
      <c r="B3830" s="545" t="s">
        <v>12481</v>
      </c>
      <c r="C3830" s="545" t="s">
        <v>216</v>
      </c>
      <c r="D3830" s="546">
        <v>44592</v>
      </c>
      <c r="E3830" s="171" t="str">
        <f t="shared" si="59"/>
        <v>2022</v>
      </c>
      <c r="F3830" s="547">
        <v>2570</v>
      </c>
      <c r="G3830" s="548">
        <v>0.19</v>
      </c>
      <c r="H3830" s="547">
        <v>2159.66</v>
      </c>
      <c r="I3830" s="545" t="s">
        <v>12984</v>
      </c>
      <c r="J3830" s="545" t="s">
        <v>13297</v>
      </c>
      <c r="K3830" s="545"/>
      <c r="L3830" s="545"/>
      <c r="M3830" s="548" t="s">
        <v>13758</v>
      </c>
      <c r="N3830" s="545" t="s">
        <v>13413</v>
      </c>
      <c r="O3830" s="545"/>
      <c r="P3830" s="549">
        <v>12939</v>
      </c>
      <c r="Q3830" s="549">
        <v>1</v>
      </c>
      <c r="R3830" s="549">
        <v>57</v>
      </c>
      <c r="S3830" s="548">
        <v>2257</v>
      </c>
      <c r="T3830" s="548"/>
      <c r="U3830" s="99"/>
    </row>
    <row r="3831" spans="1:21" ht="19.5" customHeight="1">
      <c r="A3831" s="545">
        <v>12940</v>
      </c>
      <c r="B3831" s="545" t="s">
        <v>12482</v>
      </c>
      <c r="C3831" s="545" t="s">
        <v>216</v>
      </c>
      <c r="D3831" s="546">
        <v>44592</v>
      </c>
      <c r="E3831" s="171" t="str">
        <f t="shared" si="59"/>
        <v>2022</v>
      </c>
      <c r="F3831" s="547">
        <v>1333</v>
      </c>
      <c r="G3831" s="548">
        <v>0.19</v>
      </c>
      <c r="H3831" s="547">
        <v>1120.17</v>
      </c>
      <c r="I3831" s="545" t="s">
        <v>12984</v>
      </c>
      <c r="J3831" s="545" t="s">
        <v>13297</v>
      </c>
      <c r="K3831" s="545"/>
      <c r="L3831" s="545"/>
      <c r="M3831" s="548" t="s">
        <v>13758</v>
      </c>
      <c r="N3831" s="545" t="s">
        <v>13413</v>
      </c>
      <c r="O3831" s="545"/>
      <c r="P3831" s="549">
        <v>12940</v>
      </c>
      <c r="Q3831" s="549">
        <v>1</v>
      </c>
      <c r="R3831" s="549">
        <v>57</v>
      </c>
      <c r="S3831" s="548">
        <v>2257</v>
      </c>
      <c r="T3831" s="548"/>
      <c r="U3831" s="99"/>
    </row>
    <row r="3832" spans="1:21" ht="19.5" customHeight="1">
      <c r="A3832" s="545">
        <v>12941</v>
      </c>
      <c r="B3832" s="545" t="s">
        <v>12543</v>
      </c>
      <c r="C3832" s="545" t="s">
        <v>216</v>
      </c>
      <c r="D3832" s="546">
        <v>44592</v>
      </c>
      <c r="E3832" s="171" t="str">
        <f t="shared" si="59"/>
        <v>2022</v>
      </c>
      <c r="F3832" s="547">
        <v>153108.01</v>
      </c>
      <c r="G3832" s="548">
        <v>0.19</v>
      </c>
      <c r="H3832" s="547">
        <v>128662.19</v>
      </c>
      <c r="I3832" s="545" t="s">
        <v>12984</v>
      </c>
      <c r="J3832" s="545" t="s">
        <v>13297</v>
      </c>
      <c r="K3832" s="545"/>
      <c r="L3832" s="545"/>
      <c r="M3832" s="548" t="s">
        <v>13758</v>
      </c>
      <c r="N3832" s="545" t="s">
        <v>13413</v>
      </c>
      <c r="O3832" s="545"/>
      <c r="P3832" s="549">
        <v>12941</v>
      </c>
      <c r="Q3832" s="549">
        <v>1</v>
      </c>
      <c r="R3832" s="549">
        <v>57</v>
      </c>
      <c r="S3832" s="548">
        <v>2257</v>
      </c>
      <c r="T3832" s="548"/>
      <c r="U3832" s="99"/>
    </row>
    <row r="3833" spans="1:21" ht="19.5" customHeight="1">
      <c r="A3833" s="545">
        <v>12942</v>
      </c>
      <c r="B3833" s="545" t="s">
        <v>12558</v>
      </c>
      <c r="C3833" s="545" t="s">
        <v>216</v>
      </c>
      <c r="D3833" s="546">
        <v>44592</v>
      </c>
      <c r="E3833" s="171" t="str">
        <f t="shared" si="59"/>
        <v>2022</v>
      </c>
      <c r="F3833" s="547">
        <v>18905.009999999998</v>
      </c>
      <c r="G3833" s="548">
        <v>0.19</v>
      </c>
      <c r="H3833" s="547">
        <v>15886.56</v>
      </c>
      <c r="I3833" s="545" t="s">
        <v>12984</v>
      </c>
      <c r="J3833" s="545" t="s">
        <v>13297</v>
      </c>
      <c r="K3833" s="545"/>
      <c r="L3833" s="545"/>
      <c r="M3833" s="548" t="s">
        <v>13758</v>
      </c>
      <c r="N3833" s="545" t="s">
        <v>13413</v>
      </c>
      <c r="O3833" s="545"/>
      <c r="P3833" s="549">
        <v>12942</v>
      </c>
      <c r="Q3833" s="549">
        <v>1</v>
      </c>
      <c r="R3833" s="549">
        <v>57</v>
      </c>
      <c r="S3833" s="548">
        <v>2257</v>
      </c>
      <c r="T3833" s="548"/>
      <c r="U3833" s="99"/>
    </row>
    <row r="3834" spans="1:21" ht="19.5" customHeight="1">
      <c r="A3834" s="545">
        <v>12943</v>
      </c>
      <c r="B3834" s="545" t="s">
        <v>12559</v>
      </c>
      <c r="C3834" s="545" t="s">
        <v>216</v>
      </c>
      <c r="D3834" s="546">
        <v>44592</v>
      </c>
      <c r="E3834" s="171" t="str">
        <f t="shared" si="59"/>
        <v>2022</v>
      </c>
      <c r="F3834" s="547">
        <v>31529</v>
      </c>
      <c r="G3834" s="548">
        <v>0.19</v>
      </c>
      <c r="H3834" s="547">
        <v>26494.959999999999</v>
      </c>
      <c r="I3834" s="545" t="s">
        <v>12984</v>
      </c>
      <c r="J3834" s="545" t="s">
        <v>13297</v>
      </c>
      <c r="K3834" s="545"/>
      <c r="L3834" s="545"/>
      <c r="M3834" s="548" t="s">
        <v>13758</v>
      </c>
      <c r="N3834" s="545" t="s">
        <v>13413</v>
      </c>
      <c r="O3834" s="545"/>
      <c r="P3834" s="549">
        <v>12943</v>
      </c>
      <c r="Q3834" s="549">
        <v>1</v>
      </c>
      <c r="R3834" s="549">
        <v>57</v>
      </c>
      <c r="S3834" s="548">
        <v>2257</v>
      </c>
      <c r="T3834" s="548"/>
      <c r="U3834" s="99"/>
    </row>
    <row r="3835" spans="1:21" ht="19.5" customHeight="1">
      <c r="A3835" s="545">
        <v>12944</v>
      </c>
      <c r="B3835" s="545" t="s">
        <v>12560</v>
      </c>
      <c r="C3835" s="545" t="s">
        <v>216</v>
      </c>
      <c r="D3835" s="546">
        <v>44592</v>
      </c>
      <c r="E3835" s="171" t="str">
        <f t="shared" si="59"/>
        <v>2022</v>
      </c>
      <c r="F3835" s="547">
        <v>149356</v>
      </c>
      <c r="G3835" s="548">
        <v>0.19</v>
      </c>
      <c r="H3835" s="547">
        <v>125509.24</v>
      </c>
      <c r="I3835" s="545" t="s">
        <v>12984</v>
      </c>
      <c r="J3835" s="545" t="s">
        <v>13297</v>
      </c>
      <c r="K3835" s="545"/>
      <c r="L3835" s="545"/>
      <c r="M3835" s="548" t="s">
        <v>13758</v>
      </c>
      <c r="N3835" s="545" t="s">
        <v>13413</v>
      </c>
      <c r="O3835" s="545"/>
      <c r="P3835" s="549">
        <v>12944</v>
      </c>
      <c r="Q3835" s="549">
        <v>1</v>
      </c>
      <c r="R3835" s="549">
        <v>57</v>
      </c>
      <c r="S3835" s="548">
        <v>2257</v>
      </c>
      <c r="T3835" s="548"/>
      <c r="U3835" s="99"/>
    </row>
    <row r="3836" spans="1:21" ht="19.5" customHeight="1">
      <c r="A3836" s="545">
        <v>12945</v>
      </c>
      <c r="B3836" s="545" t="s">
        <v>12561</v>
      </c>
      <c r="C3836" s="545" t="s">
        <v>216</v>
      </c>
      <c r="D3836" s="546">
        <v>44592</v>
      </c>
      <c r="E3836" s="171" t="str">
        <f t="shared" si="59"/>
        <v>2022</v>
      </c>
      <c r="F3836" s="547">
        <v>186553</v>
      </c>
      <c r="G3836" s="548">
        <v>0.19</v>
      </c>
      <c r="H3836" s="547">
        <v>156767.23000000001</v>
      </c>
      <c r="I3836" s="545" t="s">
        <v>12984</v>
      </c>
      <c r="J3836" s="545" t="s">
        <v>13297</v>
      </c>
      <c r="K3836" s="545"/>
      <c r="L3836" s="545"/>
      <c r="M3836" s="548" t="s">
        <v>13758</v>
      </c>
      <c r="N3836" s="545" t="s">
        <v>13413</v>
      </c>
      <c r="O3836" s="545"/>
      <c r="P3836" s="549">
        <v>12945</v>
      </c>
      <c r="Q3836" s="549">
        <v>1</v>
      </c>
      <c r="R3836" s="549">
        <v>57</v>
      </c>
      <c r="S3836" s="548">
        <v>2257</v>
      </c>
      <c r="T3836" s="548"/>
      <c r="U3836" s="99"/>
    </row>
    <row r="3837" spans="1:21" ht="19.5" customHeight="1">
      <c r="A3837" s="545">
        <v>12946</v>
      </c>
      <c r="B3837" s="545" t="s">
        <v>12421</v>
      </c>
      <c r="C3837" s="545" t="s">
        <v>216</v>
      </c>
      <c r="D3837" s="546">
        <v>44592</v>
      </c>
      <c r="E3837" s="171" t="str">
        <f t="shared" si="59"/>
        <v>2022</v>
      </c>
      <c r="F3837" s="547">
        <v>52281</v>
      </c>
      <c r="G3837" s="548">
        <v>0.19</v>
      </c>
      <c r="H3837" s="547">
        <v>43933.61</v>
      </c>
      <c r="I3837" s="545" t="s">
        <v>12984</v>
      </c>
      <c r="J3837" s="545" t="s">
        <v>13297</v>
      </c>
      <c r="K3837" s="545"/>
      <c r="L3837" s="545"/>
      <c r="M3837" s="548" t="s">
        <v>13758</v>
      </c>
      <c r="N3837" s="545" t="s">
        <v>13413</v>
      </c>
      <c r="O3837" s="545"/>
      <c r="P3837" s="549">
        <v>12946</v>
      </c>
      <c r="Q3837" s="549">
        <v>1</v>
      </c>
      <c r="R3837" s="549">
        <v>57</v>
      </c>
      <c r="S3837" s="548">
        <v>2257</v>
      </c>
      <c r="T3837" s="548"/>
      <c r="U3837" s="99"/>
    </row>
    <row r="3838" spans="1:21" ht="19.5" customHeight="1">
      <c r="A3838" s="545">
        <v>12947</v>
      </c>
      <c r="B3838" s="545" t="s">
        <v>12422</v>
      </c>
      <c r="C3838" s="545" t="s">
        <v>216</v>
      </c>
      <c r="D3838" s="546">
        <v>44592</v>
      </c>
      <c r="E3838" s="171" t="str">
        <f t="shared" si="59"/>
        <v>2022</v>
      </c>
      <c r="F3838" s="547">
        <v>52281</v>
      </c>
      <c r="G3838" s="548">
        <v>0.19</v>
      </c>
      <c r="H3838" s="547">
        <v>43933.61</v>
      </c>
      <c r="I3838" s="545" t="s">
        <v>12984</v>
      </c>
      <c r="J3838" s="545" t="s">
        <v>13297</v>
      </c>
      <c r="K3838" s="545"/>
      <c r="L3838" s="545"/>
      <c r="M3838" s="548" t="s">
        <v>13758</v>
      </c>
      <c r="N3838" s="545" t="s">
        <v>13413</v>
      </c>
      <c r="O3838" s="545"/>
      <c r="P3838" s="549">
        <v>12947</v>
      </c>
      <c r="Q3838" s="549">
        <v>1</v>
      </c>
      <c r="R3838" s="549">
        <v>57</v>
      </c>
      <c r="S3838" s="548">
        <v>2257</v>
      </c>
      <c r="T3838" s="548"/>
      <c r="U3838" s="99"/>
    </row>
    <row r="3839" spans="1:21" ht="19.5" customHeight="1">
      <c r="A3839" s="545">
        <v>12948</v>
      </c>
      <c r="B3839" s="545" t="s">
        <v>12420</v>
      </c>
      <c r="C3839" s="545" t="s">
        <v>216</v>
      </c>
      <c r="D3839" s="546">
        <v>44592</v>
      </c>
      <c r="E3839" s="171" t="str">
        <f t="shared" si="59"/>
        <v>2022</v>
      </c>
      <c r="F3839" s="547">
        <v>52281</v>
      </c>
      <c r="G3839" s="548">
        <v>0.19</v>
      </c>
      <c r="H3839" s="547">
        <v>43933.61</v>
      </c>
      <c r="I3839" s="545" t="s">
        <v>12984</v>
      </c>
      <c r="J3839" s="545" t="s">
        <v>13297</v>
      </c>
      <c r="K3839" s="545"/>
      <c r="L3839" s="545"/>
      <c r="M3839" s="548" t="s">
        <v>13758</v>
      </c>
      <c r="N3839" s="545" t="s">
        <v>13413</v>
      </c>
      <c r="O3839" s="545"/>
      <c r="P3839" s="549">
        <v>12948</v>
      </c>
      <c r="Q3839" s="549">
        <v>1</v>
      </c>
      <c r="R3839" s="549">
        <v>57</v>
      </c>
      <c r="S3839" s="548">
        <v>2257</v>
      </c>
      <c r="T3839" s="548"/>
      <c r="U3839" s="99"/>
    </row>
    <row r="3840" spans="1:21" ht="19.5" customHeight="1">
      <c r="A3840" s="545">
        <v>12949</v>
      </c>
      <c r="B3840" s="545" t="s">
        <v>12423</v>
      </c>
      <c r="C3840" s="545" t="s">
        <v>216</v>
      </c>
      <c r="D3840" s="546">
        <v>44592</v>
      </c>
      <c r="E3840" s="171" t="str">
        <f t="shared" si="59"/>
        <v>2022</v>
      </c>
      <c r="F3840" s="547">
        <v>52281</v>
      </c>
      <c r="G3840" s="548">
        <v>0.19</v>
      </c>
      <c r="H3840" s="547">
        <v>43933.61</v>
      </c>
      <c r="I3840" s="545" t="s">
        <v>12984</v>
      </c>
      <c r="J3840" s="545" t="s">
        <v>13297</v>
      </c>
      <c r="K3840" s="545"/>
      <c r="L3840" s="545"/>
      <c r="M3840" s="548" t="s">
        <v>13758</v>
      </c>
      <c r="N3840" s="545" t="s">
        <v>13413</v>
      </c>
      <c r="O3840" s="545"/>
      <c r="P3840" s="549">
        <v>12949</v>
      </c>
      <c r="Q3840" s="549">
        <v>1</v>
      </c>
      <c r="R3840" s="549">
        <v>57</v>
      </c>
      <c r="S3840" s="548">
        <v>2257</v>
      </c>
      <c r="T3840" s="548"/>
      <c r="U3840" s="99"/>
    </row>
    <row r="3841" spans="1:21" ht="19.5" customHeight="1">
      <c r="A3841" s="545">
        <v>12950</v>
      </c>
      <c r="B3841" s="545" t="s">
        <v>12426</v>
      </c>
      <c r="C3841" s="545" t="s">
        <v>216</v>
      </c>
      <c r="D3841" s="546">
        <v>44592</v>
      </c>
      <c r="E3841" s="171" t="str">
        <f t="shared" si="59"/>
        <v>2022</v>
      </c>
      <c r="F3841" s="547">
        <v>52281</v>
      </c>
      <c r="G3841" s="548">
        <v>0.19</v>
      </c>
      <c r="H3841" s="547">
        <v>43933.61</v>
      </c>
      <c r="I3841" s="545" t="s">
        <v>12984</v>
      </c>
      <c r="J3841" s="545" t="s">
        <v>13297</v>
      </c>
      <c r="K3841" s="545"/>
      <c r="L3841" s="545"/>
      <c r="M3841" s="548" t="s">
        <v>13758</v>
      </c>
      <c r="N3841" s="545" t="s">
        <v>13413</v>
      </c>
      <c r="O3841" s="545"/>
      <c r="P3841" s="549">
        <v>12950</v>
      </c>
      <c r="Q3841" s="549">
        <v>1</v>
      </c>
      <c r="R3841" s="549">
        <v>57</v>
      </c>
      <c r="S3841" s="548">
        <v>2257</v>
      </c>
      <c r="T3841" s="548"/>
      <c r="U3841" s="99"/>
    </row>
    <row r="3842" spans="1:21" ht="19.5" customHeight="1">
      <c r="A3842" s="545">
        <v>12951</v>
      </c>
      <c r="B3842" s="545" t="s">
        <v>12568</v>
      </c>
      <c r="C3842" s="545" t="s">
        <v>216</v>
      </c>
      <c r="D3842" s="546">
        <v>44592</v>
      </c>
      <c r="E3842" s="171" t="str">
        <f t="shared" si="59"/>
        <v>2022</v>
      </c>
      <c r="F3842" s="547">
        <v>460871.01</v>
      </c>
      <c r="G3842" s="548">
        <v>0.19</v>
      </c>
      <c r="H3842" s="547">
        <v>387286.56</v>
      </c>
      <c r="I3842" s="545" t="s">
        <v>12984</v>
      </c>
      <c r="J3842" s="545" t="s">
        <v>13297</v>
      </c>
      <c r="K3842" s="545"/>
      <c r="L3842" s="545"/>
      <c r="M3842" s="548" t="s">
        <v>13758</v>
      </c>
      <c r="N3842" s="545" t="s">
        <v>13413</v>
      </c>
      <c r="O3842" s="545"/>
      <c r="P3842" s="549">
        <v>12951</v>
      </c>
      <c r="Q3842" s="549">
        <v>1</v>
      </c>
      <c r="R3842" s="549">
        <v>57</v>
      </c>
      <c r="S3842" s="548">
        <v>2257</v>
      </c>
      <c r="T3842" s="548"/>
      <c r="U3842" s="99"/>
    </row>
    <row r="3843" spans="1:21" ht="19.5" customHeight="1">
      <c r="A3843" s="545">
        <v>12952</v>
      </c>
      <c r="B3843" s="545" t="s">
        <v>12320</v>
      </c>
      <c r="C3843" s="545" t="s">
        <v>216</v>
      </c>
      <c r="D3843" s="546">
        <v>44592</v>
      </c>
      <c r="E3843" s="171" t="str">
        <f t="shared" si="59"/>
        <v>2022</v>
      </c>
      <c r="F3843" s="547">
        <v>87892</v>
      </c>
      <c r="G3843" s="548">
        <v>0.19</v>
      </c>
      <c r="H3843" s="547">
        <v>73858.820000000007</v>
      </c>
      <c r="I3843" s="545" t="s">
        <v>12984</v>
      </c>
      <c r="J3843" s="545" t="s">
        <v>13297</v>
      </c>
      <c r="K3843" s="545"/>
      <c r="L3843" s="545"/>
      <c r="M3843" s="548" t="s">
        <v>13758</v>
      </c>
      <c r="N3843" s="545" t="s">
        <v>13413</v>
      </c>
      <c r="O3843" s="545"/>
      <c r="P3843" s="549">
        <v>12952</v>
      </c>
      <c r="Q3843" s="549">
        <v>1</v>
      </c>
      <c r="R3843" s="549">
        <v>57</v>
      </c>
      <c r="S3843" s="548">
        <v>2257</v>
      </c>
      <c r="T3843" s="548"/>
      <c r="U3843" s="99"/>
    </row>
    <row r="3844" spans="1:21" ht="19.5" customHeight="1">
      <c r="A3844" s="545">
        <v>12953</v>
      </c>
      <c r="B3844" s="545" t="s">
        <v>12321</v>
      </c>
      <c r="C3844" s="545" t="s">
        <v>216</v>
      </c>
      <c r="D3844" s="546">
        <v>44592</v>
      </c>
      <c r="E3844" s="171" t="str">
        <f t="shared" ref="E3844:E3907" si="60">TEXT(D3844,"YYYY")</f>
        <v>2022</v>
      </c>
      <c r="F3844" s="547">
        <v>93725</v>
      </c>
      <c r="G3844" s="548">
        <v>0.19</v>
      </c>
      <c r="H3844" s="547">
        <v>78760.5</v>
      </c>
      <c r="I3844" s="545" t="s">
        <v>12984</v>
      </c>
      <c r="J3844" s="545" t="s">
        <v>13297</v>
      </c>
      <c r="K3844" s="545"/>
      <c r="L3844" s="545"/>
      <c r="M3844" s="548" t="s">
        <v>13758</v>
      </c>
      <c r="N3844" s="545" t="s">
        <v>13413</v>
      </c>
      <c r="O3844" s="545"/>
      <c r="P3844" s="549">
        <v>12953</v>
      </c>
      <c r="Q3844" s="549">
        <v>1</v>
      </c>
      <c r="R3844" s="549">
        <v>57</v>
      </c>
      <c r="S3844" s="548">
        <v>2257</v>
      </c>
      <c r="T3844" s="548"/>
      <c r="U3844" s="99"/>
    </row>
    <row r="3845" spans="1:21" ht="19.5" customHeight="1">
      <c r="A3845" s="545">
        <v>12954</v>
      </c>
      <c r="B3845" s="545" t="s">
        <v>12322</v>
      </c>
      <c r="C3845" s="545" t="s">
        <v>216</v>
      </c>
      <c r="D3845" s="546">
        <v>44592</v>
      </c>
      <c r="E3845" s="171" t="str">
        <f t="shared" si="60"/>
        <v>2022</v>
      </c>
      <c r="F3845" s="547">
        <v>100742</v>
      </c>
      <c r="G3845" s="548">
        <v>0.19</v>
      </c>
      <c r="H3845" s="547">
        <v>84657.14</v>
      </c>
      <c r="I3845" s="545" t="s">
        <v>12984</v>
      </c>
      <c r="J3845" s="545" t="s">
        <v>13297</v>
      </c>
      <c r="K3845" s="545"/>
      <c r="L3845" s="545"/>
      <c r="M3845" s="548" t="s">
        <v>13758</v>
      </c>
      <c r="N3845" s="545" t="s">
        <v>13413</v>
      </c>
      <c r="O3845" s="545"/>
      <c r="P3845" s="549">
        <v>12954</v>
      </c>
      <c r="Q3845" s="549">
        <v>1</v>
      </c>
      <c r="R3845" s="549">
        <v>57</v>
      </c>
      <c r="S3845" s="548">
        <v>2257</v>
      </c>
      <c r="T3845" s="548"/>
      <c r="U3845" s="99"/>
    </row>
    <row r="3846" spans="1:21" ht="19.5" customHeight="1">
      <c r="A3846" s="545">
        <v>12955</v>
      </c>
      <c r="B3846" s="545" t="s">
        <v>12323</v>
      </c>
      <c r="C3846" s="545" t="s">
        <v>216</v>
      </c>
      <c r="D3846" s="546">
        <v>44585</v>
      </c>
      <c r="E3846" s="171" t="str">
        <f t="shared" si="60"/>
        <v>2022</v>
      </c>
      <c r="F3846" s="547">
        <v>147868</v>
      </c>
      <c r="G3846" s="548">
        <v>0.19</v>
      </c>
      <c r="H3846" s="547">
        <v>124258.82</v>
      </c>
      <c r="I3846" s="545" t="s">
        <v>12984</v>
      </c>
      <c r="J3846" s="545" t="s">
        <v>13297</v>
      </c>
      <c r="K3846" s="545"/>
      <c r="L3846" s="545"/>
      <c r="M3846" s="548" t="s">
        <v>13758</v>
      </c>
      <c r="N3846" s="545" t="s">
        <v>13413</v>
      </c>
      <c r="O3846" s="545"/>
      <c r="P3846" s="549">
        <v>12955</v>
      </c>
      <c r="Q3846" s="549">
        <v>1</v>
      </c>
      <c r="R3846" s="549">
        <v>57</v>
      </c>
      <c r="S3846" s="548">
        <v>2257</v>
      </c>
      <c r="T3846" s="548"/>
      <c r="U3846" s="99"/>
    </row>
    <row r="3847" spans="1:21" ht="19.5" customHeight="1">
      <c r="A3847" s="545">
        <v>12956</v>
      </c>
      <c r="B3847" s="545" t="s">
        <v>12324</v>
      </c>
      <c r="C3847" s="545" t="s">
        <v>216</v>
      </c>
      <c r="D3847" s="546">
        <v>44585</v>
      </c>
      <c r="E3847" s="171" t="str">
        <f t="shared" si="60"/>
        <v>2022</v>
      </c>
      <c r="F3847" s="547">
        <v>168992</v>
      </c>
      <c r="G3847" s="548">
        <v>0.19</v>
      </c>
      <c r="H3847" s="547">
        <v>142010.07999999999</v>
      </c>
      <c r="I3847" s="545" t="s">
        <v>12984</v>
      </c>
      <c r="J3847" s="545" t="s">
        <v>13297</v>
      </c>
      <c r="K3847" s="545"/>
      <c r="L3847" s="545"/>
      <c r="M3847" s="548" t="s">
        <v>13758</v>
      </c>
      <c r="N3847" s="545" t="s">
        <v>13413</v>
      </c>
      <c r="O3847" s="545"/>
      <c r="P3847" s="549">
        <v>12956</v>
      </c>
      <c r="Q3847" s="549">
        <v>1</v>
      </c>
      <c r="R3847" s="549">
        <v>57</v>
      </c>
      <c r="S3847" s="548">
        <v>2257</v>
      </c>
      <c r="T3847" s="548"/>
      <c r="U3847" s="99"/>
    </row>
    <row r="3848" spans="1:21" ht="19.5" customHeight="1">
      <c r="A3848" s="545">
        <v>12957</v>
      </c>
      <c r="B3848" s="545" t="s">
        <v>12325</v>
      </c>
      <c r="C3848" s="545" t="s">
        <v>216</v>
      </c>
      <c r="D3848" s="546">
        <v>44592</v>
      </c>
      <c r="E3848" s="171" t="str">
        <f t="shared" si="60"/>
        <v>2022</v>
      </c>
      <c r="F3848" s="547">
        <v>171746</v>
      </c>
      <c r="G3848" s="548">
        <v>0.19</v>
      </c>
      <c r="H3848" s="547">
        <v>144324.37</v>
      </c>
      <c r="I3848" s="545" t="s">
        <v>12984</v>
      </c>
      <c r="J3848" s="545" t="s">
        <v>13297</v>
      </c>
      <c r="K3848" s="545"/>
      <c r="L3848" s="545"/>
      <c r="M3848" s="548" t="s">
        <v>13758</v>
      </c>
      <c r="N3848" s="545" t="s">
        <v>13413</v>
      </c>
      <c r="O3848" s="545"/>
      <c r="P3848" s="549">
        <v>12957</v>
      </c>
      <c r="Q3848" s="549">
        <v>1</v>
      </c>
      <c r="R3848" s="549">
        <v>57</v>
      </c>
      <c r="S3848" s="548">
        <v>2257</v>
      </c>
      <c r="T3848" s="548"/>
      <c r="U3848" s="99"/>
    </row>
    <row r="3849" spans="1:21" ht="19.5" customHeight="1">
      <c r="A3849" s="545">
        <v>12958</v>
      </c>
      <c r="B3849" s="545" t="s">
        <v>12326</v>
      </c>
      <c r="C3849" s="545" t="s">
        <v>216</v>
      </c>
      <c r="D3849" s="546">
        <v>44592</v>
      </c>
      <c r="E3849" s="171" t="str">
        <f t="shared" si="60"/>
        <v>2022</v>
      </c>
      <c r="F3849" s="547">
        <v>221298</v>
      </c>
      <c r="G3849" s="548">
        <v>0.19</v>
      </c>
      <c r="H3849" s="547">
        <v>185964.71</v>
      </c>
      <c r="I3849" s="545" t="s">
        <v>12984</v>
      </c>
      <c r="J3849" s="545" t="s">
        <v>13297</v>
      </c>
      <c r="K3849" s="545" t="s">
        <v>17145</v>
      </c>
      <c r="L3849" s="545"/>
      <c r="M3849" s="548" t="s">
        <v>13758</v>
      </c>
      <c r="N3849" s="545" t="s">
        <v>13413</v>
      </c>
      <c r="O3849" s="545"/>
      <c r="P3849" s="549">
        <v>12958</v>
      </c>
      <c r="Q3849" s="549">
        <v>1</v>
      </c>
      <c r="R3849" s="549">
        <v>57</v>
      </c>
      <c r="S3849" s="548">
        <v>2257</v>
      </c>
      <c r="T3849" s="548"/>
      <c r="U3849" s="99"/>
    </row>
    <row r="3850" spans="1:21" ht="19.5" customHeight="1">
      <c r="A3850" s="545">
        <v>12959</v>
      </c>
      <c r="B3850" s="545" t="s">
        <v>12327</v>
      </c>
      <c r="C3850" s="545" t="s">
        <v>216</v>
      </c>
      <c r="D3850" s="546">
        <v>44592</v>
      </c>
      <c r="E3850" s="171" t="str">
        <f t="shared" si="60"/>
        <v>2022</v>
      </c>
      <c r="F3850" s="547">
        <v>191900</v>
      </c>
      <c r="G3850" s="548">
        <v>0.19</v>
      </c>
      <c r="H3850" s="547">
        <v>161260.5</v>
      </c>
      <c r="I3850" s="545" t="s">
        <v>12984</v>
      </c>
      <c r="J3850" s="545" t="s">
        <v>13297</v>
      </c>
      <c r="K3850" s="545"/>
      <c r="L3850" s="545"/>
      <c r="M3850" s="548" t="s">
        <v>13758</v>
      </c>
      <c r="N3850" s="545" t="s">
        <v>13413</v>
      </c>
      <c r="O3850" s="545"/>
      <c r="P3850" s="549">
        <v>12959</v>
      </c>
      <c r="Q3850" s="549">
        <v>1</v>
      </c>
      <c r="R3850" s="549">
        <v>57</v>
      </c>
      <c r="S3850" s="548">
        <v>2257</v>
      </c>
      <c r="T3850" s="548"/>
      <c r="U3850" s="99"/>
    </row>
    <row r="3851" spans="1:21" ht="19.5" customHeight="1">
      <c r="A3851" s="545">
        <v>12960</v>
      </c>
      <c r="B3851" s="545" t="s">
        <v>12328</v>
      </c>
      <c r="C3851" s="545" t="s">
        <v>216</v>
      </c>
      <c r="D3851" s="546">
        <v>44592</v>
      </c>
      <c r="E3851" s="171" t="str">
        <f t="shared" si="60"/>
        <v>2022</v>
      </c>
      <c r="F3851" s="547">
        <v>192587.01</v>
      </c>
      <c r="G3851" s="548">
        <v>0.19</v>
      </c>
      <c r="H3851" s="547">
        <v>161837.82</v>
      </c>
      <c r="I3851" s="545" t="s">
        <v>12984</v>
      </c>
      <c r="J3851" s="545" t="s">
        <v>13297</v>
      </c>
      <c r="K3851" s="545"/>
      <c r="L3851" s="545"/>
      <c r="M3851" s="548" t="s">
        <v>13758</v>
      </c>
      <c r="N3851" s="545" t="s">
        <v>13413</v>
      </c>
      <c r="O3851" s="545"/>
      <c r="P3851" s="549">
        <v>12960</v>
      </c>
      <c r="Q3851" s="549">
        <v>1</v>
      </c>
      <c r="R3851" s="549">
        <v>57</v>
      </c>
      <c r="S3851" s="548">
        <v>2257</v>
      </c>
      <c r="T3851" s="548"/>
      <c r="U3851" s="99"/>
    </row>
    <row r="3852" spans="1:21" ht="19.5" customHeight="1">
      <c r="A3852" s="545">
        <v>12961</v>
      </c>
      <c r="B3852" s="545" t="s">
        <v>12330</v>
      </c>
      <c r="C3852" s="545" t="s">
        <v>216</v>
      </c>
      <c r="D3852" s="546">
        <v>44592</v>
      </c>
      <c r="E3852" s="171" t="str">
        <f t="shared" si="60"/>
        <v>2022</v>
      </c>
      <c r="F3852" s="547">
        <v>1233031</v>
      </c>
      <c r="G3852" s="548">
        <v>0.19</v>
      </c>
      <c r="H3852" s="547">
        <v>1036160.5</v>
      </c>
      <c r="I3852" s="545" t="s">
        <v>12984</v>
      </c>
      <c r="J3852" s="545" t="s">
        <v>13297</v>
      </c>
      <c r="K3852" s="545" t="s">
        <v>17146</v>
      </c>
      <c r="L3852" s="545"/>
      <c r="M3852" s="548" t="s">
        <v>13758</v>
      </c>
      <c r="N3852" s="545" t="s">
        <v>13413</v>
      </c>
      <c r="O3852" s="545"/>
      <c r="P3852" s="549">
        <v>12961</v>
      </c>
      <c r="Q3852" s="549">
        <v>1</v>
      </c>
      <c r="R3852" s="549">
        <v>57</v>
      </c>
      <c r="S3852" s="548">
        <v>2257</v>
      </c>
      <c r="T3852" s="548"/>
      <c r="U3852" s="99"/>
    </row>
    <row r="3853" spans="1:21" ht="19.5" customHeight="1">
      <c r="A3853" s="545">
        <v>12962</v>
      </c>
      <c r="B3853" s="545" t="s">
        <v>12329</v>
      </c>
      <c r="C3853" s="545" t="s">
        <v>216</v>
      </c>
      <c r="D3853" s="546">
        <v>44592</v>
      </c>
      <c r="E3853" s="171" t="str">
        <f t="shared" si="60"/>
        <v>2022</v>
      </c>
      <c r="F3853" s="547">
        <v>1653358</v>
      </c>
      <c r="G3853" s="548">
        <v>0.19</v>
      </c>
      <c r="H3853" s="547">
        <v>1389376.47</v>
      </c>
      <c r="I3853" s="545" t="s">
        <v>12984</v>
      </c>
      <c r="J3853" s="545" t="s">
        <v>13297</v>
      </c>
      <c r="K3853" s="545" t="s">
        <v>17147</v>
      </c>
      <c r="L3853" s="545"/>
      <c r="M3853" s="548" t="s">
        <v>13758</v>
      </c>
      <c r="N3853" s="545" t="s">
        <v>13413</v>
      </c>
      <c r="O3853" s="545"/>
      <c r="P3853" s="549">
        <v>12962</v>
      </c>
      <c r="Q3853" s="549">
        <v>1</v>
      </c>
      <c r="R3853" s="549">
        <v>57</v>
      </c>
      <c r="S3853" s="548">
        <v>2257</v>
      </c>
      <c r="T3853" s="548"/>
      <c r="U3853" s="99"/>
    </row>
    <row r="3854" spans="1:21" ht="19.5" customHeight="1">
      <c r="A3854" s="545">
        <v>12963</v>
      </c>
      <c r="B3854" s="545" t="s">
        <v>12363</v>
      </c>
      <c r="C3854" s="545" t="s">
        <v>206</v>
      </c>
      <c r="D3854" s="546">
        <v>44592</v>
      </c>
      <c r="E3854" s="171" t="str">
        <f t="shared" si="60"/>
        <v>2022</v>
      </c>
      <c r="F3854" s="547">
        <v>7636</v>
      </c>
      <c r="G3854" s="548">
        <v>0.19</v>
      </c>
      <c r="H3854" s="547">
        <v>6416.81</v>
      </c>
      <c r="I3854" s="545" t="s">
        <v>12984</v>
      </c>
      <c r="J3854" s="545" t="s">
        <v>13297</v>
      </c>
      <c r="K3854" s="545" t="s">
        <v>17148</v>
      </c>
      <c r="L3854" s="545"/>
      <c r="M3854" s="548" t="s">
        <v>13758</v>
      </c>
      <c r="N3854" s="545" t="s">
        <v>13413</v>
      </c>
      <c r="O3854" s="545"/>
      <c r="P3854" s="549">
        <v>12963</v>
      </c>
      <c r="Q3854" s="549">
        <v>1</v>
      </c>
      <c r="R3854" s="549">
        <v>57</v>
      </c>
      <c r="S3854" s="548">
        <v>2257</v>
      </c>
      <c r="T3854" s="548"/>
      <c r="U3854" s="99"/>
    </row>
    <row r="3855" spans="1:21" ht="19.5" customHeight="1">
      <c r="A3855" s="545">
        <v>12964</v>
      </c>
      <c r="B3855" s="545" t="s">
        <v>12252</v>
      </c>
      <c r="C3855" s="545" t="s">
        <v>975</v>
      </c>
      <c r="D3855" s="546">
        <v>44592</v>
      </c>
      <c r="E3855" s="171" t="str">
        <f t="shared" si="60"/>
        <v>2022</v>
      </c>
      <c r="F3855" s="547">
        <v>5782</v>
      </c>
      <c r="G3855" s="548">
        <v>0.19</v>
      </c>
      <c r="H3855" s="547">
        <v>4858.82</v>
      </c>
      <c r="I3855" s="545" t="s">
        <v>12984</v>
      </c>
      <c r="J3855" s="545" t="s">
        <v>13297</v>
      </c>
      <c r="K3855" s="545" t="s">
        <v>17149</v>
      </c>
      <c r="L3855" s="545"/>
      <c r="M3855" s="548" t="s">
        <v>13758</v>
      </c>
      <c r="N3855" s="545" t="s">
        <v>13413</v>
      </c>
      <c r="O3855" s="545"/>
      <c r="P3855" s="549">
        <v>12964</v>
      </c>
      <c r="Q3855" s="549">
        <v>1</v>
      </c>
      <c r="R3855" s="549">
        <v>57</v>
      </c>
      <c r="S3855" s="548">
        <v>2257</v>
      </c>
      <c r="T3855" s="548"/>
      <c r="U3855" s="99"/>
    </row>
    <row r="3856" spans="1:21" ht="19.5" customHeight="1">
      <c r="A3856" s="545">
        <v>12966</v>
      </c>
      <c r="B3856" s="545" t="s">
        <v>12534</v>
      </c>
      <c r="C3856" s="545" t="s">
        <v>216</v>
      </c>
      <c r="D3856" s="546">
        <v>46052</v>
      </c>
      <c r="E3856" s="171" t="str">
        <f t="shared" si="60"/>
        <v>2026</v>
      </c>
      <c r="F3856" s="547">
        <v>110616373</v>
      </c>
      <c r="G3856" s="548">
        <v>0.19</v>
      </c>
      <c r="H3856" s="547">
        <v>92954935.290000007</v>
      </c>
      <c r="I3856" s="545" t="s">
        <v>12647</v>
      </c>
      <c r="J3856" s="545" t="s">
        <v>13307</v>
      </c>
      <c r="K3856" s="545"/>
      <c r="L3856" s="545"/>
      <c r="M3856" s="548" t="s">
        <v>13868</v>
      </c>
      <c r="N3856" s="545" t="s">
        <v>13413</v>
      </c>
      <c r="O3856" s="545"/>
      <c r="P3856" s="549">
        <v>12966</v>
      </c>
      <c r="Q3856" s="549">
        <v>2</v>
      </c>
      <c r="R3856" s="549">
        <v>26</v>
      </c>
      <c r="S3856" s="548">
        <v>2228</v>
      </c>
      <c r="T3856" s="548"/>
      <c r="U3856" s="99"/>
    </row>
    <row r="3857" spans="1:21" ht="19.5" customHeight="1">
      <c r="A3857" s="545">
        <v>12967</v>
      </c>
      <c r="B3857" s="545" t="s">
        <v>12532</v>
      </c>
      <c r="C3857" s="545" t="s">
        <v>216</v>
      </c>
      <c r="D3857" s="546">
        <v>46052</v>
      </c>
      <c r="E3857" s="171" t="str">
        <f t="shared" si="60"/>
        <v>2026</v>
      </c>
      <c r="F3857" s="547">
        <v>168208061</v>
      </c>
      <c r="G3857" s="548">
        <v>0.19</v>
      </c>
      <c r="H3857" s="547">
        <v>141351311.75999999</v>
      </c>
      <c r="I3857" s="545" t="s">
        <v>12647</v>
      </c>
      <c r="J3857" s="545" t="s">
        <v>13307</v>
      </c>
      <c r="K3857" s="545"/>
      <c r="L3857" s="545"/>
      <c r="M3857" s="548" t="s">
        <v>13868</v>
      </c>
      <c r="N3857" s="545" t="s">
        <v>13413</v>
      </c>
      <c r="O3857" s="545"/>
      <c r="P3857" s="549">
        <v>12967</v>
      </c>
      <c r="Q3857" s="549">
        <v>2</v>
      </c>
      <c r="R3857" s="549">
        <v>26</v>
      </c>
      <c r="S3857" s="548">
        <v>2228</v>
      </c>
      <c r="T3857" s="548"/>
      <c r="U3857" s="99"/>
    </row>
    <row r="3858" spans="1:21" ht="19.5" customHeight="1">
      <c r="A3858" s="545">
        <v>12968</v>
      </c>
      <c r="B3858" s="545" t="s">
        <v>12530</v>
      </c>
      <c r="C3858" s="545" t="s">
        <v>216</v>
      </c>
      <c r="D3858" s="546">
        <v>46052</v>
      </c>
      <c r="E3858" s="171" t="str">
        <f t="shared" si="60"/>
        <v>2026</v>
      </c>
      <c r="F3858" s="547">
        <v>48971717</v>
      </c>
      <c r="G3858" s="548">
        <v>0.19</v>
      </c>
      <c r="H3858" s="547">
        <v>41152703.359999999</v>
      </c>
      <c r="I3858" s="545" t="s">
        <v>12647</v>
      </c>
      <c r="J3858" s="545" t="s">
        <v>13307</v>
      </c>
      <c r="K3858" s="545"/>
      <c r="L3858" s="545"/>
      <c r="M3858" s="548" t="s">
        <v>13868</v>
      </c>
      <c r="N3858" s="545" t="s">
        <v>13413</v>
      </c>
      <c r="O3858" s="545"/>
      <c r="P3858" s="549">
        <v>12968</v>
      </c>
      <c r="Q3858" s="549">
        <v>2</v>
      </c>
      <c r="R3858" s="549">
        <v>26</v>
      </c>
      <c r="S3858" s="548">
        <v>2228</v>
      </c>
      <c r="T3858" s="548"/>
      <c r="U3858" s="99"/>
    </row>
    <row r="3859" spans="1:21" ht="19.5" customHeight="1">
      <c r="A3859" s="545">
        <v>12969</v>
      </c>
      <c r="B3859" s="545" t="s">
        <v>12438</v>
      </c>
      <c r="C3859" s="545" t="s">
        <v>216</v>
      </c>
      <c r="D3859" s="546">
        <v>46052</v>
      </c>
      <c r="E3859" s="171" t="str">
        <f t="shared" si="60"/>
        <v>2026</v>
      </c>
      <c r="F3859" s="547">
        <v>218484635</v>
      </c>
      <c r="G3859" s="548">
        <v>0.19</v>
      </c>
      <c r="H3859" s="547">
        <v>183600533.61000001</v>
      </c>
      <c r="I3859" s="545" t="s">
        <v>12647</v>
      </c>
      <c r="J3859" s="545" t="s">
        <v>13307</v>
      </c>
      <c r="K3859" s="545"/>
      <c r="L3859" s="545"/>
      <c r="M3859" s="548" t="s">
        <v>13868</v>
      </c>
      <c r="N3859" s="545" t="s">
        <v>13413</v>
      </c>
      <c r="O3859" s="545"/>
      <c r="P3859" s="549">
        <v>12969</v>
      </c>
      <c r="Q3859" s="549">
        <v>2</v>
      </c>
      <c r="R3859" s="549">
        <v>26</v>
      </c>
      <c r="S3859" s="548">
        <v>2228</v>
      </c>
      <c r="T3859" s="548"/>
      <c r="U3859" s="99"/>
    </row>
    <row r="3860" spans="1:21" ht="19.5" customHeight="1">
      <c r="A3860" s="545">
        <v>12970</v>
      </c>
      <c r="B3860" s="545" t="s">
        <v>12442</v>
      </c>
      <c r="C3860" s="545" t="s">
        <v>216</v>
      </c>
      <c r="D3860" s="546">
        <v>46052</v>
      </c>
      <c r="E3860" s="171" t="str">
        <f t="shared" si="60"/>
        <v>2026</v>
      </c>
      <c r="F3860" s="547">
        <v>142842412</v>
      </c>
      <c r="G3860" s="548">
        <v>0.19</v>
      </c>
      <c r="H3860" s="547">
        <v>120035640.34</v>
      </c>
      <c r="I3860" s="545" t="s">
        <v>12647</v>
      </c>
      <c r="J3860" s="545" t="s">
        <v>13307</v>
      </c>
      <c r="K3860" s="545"/>
      <c r="L3860" s="545"/>
      <c r="M3860" s="548" t="s">
        <v>13868</v>
      </c>
      <c r="N3860" s="545" t="s">
        <v>13413</v>
      </c>
      <c r="O3860" s="545"/>
      <c r="P3860" s="549">
        <v>12970</v>
      </c>
      <c r="Q3860" s="549">
        <v>2</v>
      </c>
      <c r="R3860" s="549">
        <v>26</v>
      </c>
      <c r="S3860" s="548">
        <v>2228</v>
      </c>
      <c r="T3860" s="548"/>
      <c r="U3860" s="99"/>
    </row>
    <row r="3861" spans="1:21" ht="19.5" customHeight="1">
      <c r="A3861" s="545">
        <v>12971</v>
      </c>
      <c r="B3861" s="545" t="s">
        <v>12450</v>
      </c>
      <c r="C3861" s="545" t="s">
        <v>216</v>
      </c>
      <c r="D3861" s="546">
        <v>46052</v>
      </c>
      <c r="E3861" s="171" t="str">
        <f t="shared" si="60"/>
        <v>2026</v>
      </c>
      <c r="F3861" s="547">
        <v>83431831</v>
      </c>
      <c r="G3861" s="548">
        <v>0.19</v>
      </c>
      <c r="H3861" s="547">
        <v>70110782.349999994</v>
      </c>
      <c r="I3861" s="545" t="s">
        <v>12647</v>
      </c>
      <c r="J3861" s="545" t="s">
        <v>13307</v>
      </c>
      <c r="K3861" s="545"/>
      <c r="L3861" s="545"/>
      <c r="M3861" s="548" t="s">
        <v>13868</v>
      </c>
      <c r="N3861" s="545" t="s">
        <v>13413</v>
      </c>
      <c r="O3861" s="545"/>
      <c r="P3861" s="549">
        <v>12971</v>
      </c>
      <c r="Q3861" s="549">
        <v>2</v>
      </c>
      <c r="R3861" s="549">
        <v>26</v>
      </c>
      <c r="S3861" s="548">
        <v>2228</v>
      </c>
      <c r="T3861" s="548"/>
      <c r="U3861" s="99"/>
    </row>
    <row r="3862" spans="1:21" ht="19.5" customHeight="1">
      <c r="A3862" s="545">
        <v>12972</v>
      </c>
      <c r="B3862" s="545" t="s">
        <v>12449</v>
      </c>
      <c r="C3862" s="545" t="s">
        <v>216</v>
      </c>
      <c r="D3862" s="546"/>
      <c r="E3862" s="171" t="str">
        <f t="shared" si="60"/>
        <v>1900</v>
      </c>
      <c r="F3862" s="547">
        <v>0</v>
      </c>
      <c r="G3862" s="548">
        <v>0</v>
      </c>
      <c r="H3862" s="547">
        <v>0</v>
      </c>
      <c r="I3862" s="545" t="s">
        <v>12647</v>
      </c>
      <c r="J3862" s="545"/>
      <c r="K3862" s="545"/>
      <c r="L3862" s="545"/>
      <c r="M3862" s="548" t="s">
        <v>13868</v>
      </c>
      <c r="N3862" s="545" t="s">
        <v>13413</v>
      </c>
      <c r="O3862" s="545"/>
      <c r="P3862" s="549">
        <v>12972</v>
      </c>
      <c r="Q3862" s="549">
        <v>2</v>
      </c>
      <c r="R3862" s="549">
        <v>26</v>
      </c>
      <c r="S3862" s="548"/>
      <c r="T3862" s="548"/>
      <c r="U3862" s="99"/>
    </row>
    <row r="3863" spans="1:21" ht="19.5" customHeight="1">
      <c r="A3863" s="545">
        <v>12973</v>
      </c>
      <c r="B3863" s="545" t="s">
        <v>12448</v>
      </c>
      <c r="C3863" s="545" t="s">
        <v>216</v>
      </c>
      <c r="D3863" s="546">
        <v>46052</v>
      </c>
      <c r="E3863" s="171" t="str">
        <f t="shared" si="60"/>
        <v>2026</v>
      </c>
      <c r="F3863" s="547">
        <v>17354611</v>
      </c>
      <c r="G3863" s="548">
        <v>0.19</v>
      </c>
      <c r="H3863" s="547">
        <v>14583706.720000001</v>
      </c>
      <c r="I3863" s="545" t="s">
        <v>12647</v>
      </c>
      <c r="J3863" s="545" t="s">
        <v>13307</v>
      </c>
      <c r="K3863" s="545"/>
      <c r="L3863" s="545"/>
      <c r="M3863" s="548" t="s">
        <v>13868</v>
      </c>
      <c r="N3863" s="545" t="s">
        <v>13413</v>
      </c>
      <c r="O3863" s="545"/>
      <c r="P3863" s="549">
        <v>12973</v>
      </c>
      <c r="Q3863" s="549">
        <v>2</v>
      </c>
      <c r="R3863" s="549">
        <v>26</v>
      </c>
      <c r="S3863" s="548">
        <v>2228</v>
      </c>
      <c r="T3863" s="548"/>
      <c r="U3863" s="99"/>
    </row>
    <row r="3864" spans="1:21" ht="19.5" customHeight="1">
      <c r="A3864" s="545">
        <v>12974</v>
      </c>
      <c r="B3864" s="545" t="s">
        <v>12447</v>
      </c>
      <c r="C3864" s="545" t="s">
        <v>216</v>
      </c>
      <c r="D3864" s="546">
        <v>46052</v>
      </c>
      <c r="E3864" s="171" t="str">
        <f t="shared" si="60"/>
        <v>2026</v>
      </c>
      <c r="F3864" s="547">
        <v>37079715</v>
      </c>
      <c r="G3864" s="548">
        <v>0.19</v>
      </c>
      <c r="H3864" s="547">
        <v>31159424.370000001</v>
      </c>
      <c r="I3864" s="545" t="s">
        <v>12647</v>
      </c>
      <c r="J3864" s="545" t="s">
        <v>13307</v>
      </c>
      <c r="K3864" s="545"/>
      <c r="L3864" s="545"/>
      <c r="M3864" s="548" t="s">
        <v>13868</v>
      </c>
      <c r="N3864" s="545" t="s">
        <v>13413</v>
      </c>
      <c r="O3864" s="545"/>
      <c r="P3864" s="549">
        <v>12974</v>
      </c>
      <c r="Q3864" s="549">
        <v>2</v>
      </c>
      <c r="R3864" s="549">
        <v>26</v>
      </c>
      <c r="S3864" s="548">
        <v>2228</v>
      </c>
      <c r="T3864" s="548"/>
      <c r="U3864" s="99"/>
    </row>
    <row r="3865" spans="1:21" ht="19.5" customHeight="1">
      <c r="A3865" s="545">
        <v>12975</v>
      </c>
      <c r="B3865" s="545" t="s">
        <v>12391</v>
      </c>
      <c r="C3865" s="545" t="s">
        <v>216</v>
      </c>
      <c r="D3865" s="546">
        <v>46052</v>
      </c>
      <c r="E3865" s="171" t="str">
        <f t="shared" si="60"/>
        <v>2026</v>
      </c>
      <c r="F3865" s="547">
        <v>38080107</v>
      </c>
      <c r="G3865" s="548">
        <v>0.19</v>
      </c>
      <c r="H3865" s="547">
        <v>32000089.920000002</v>
      </c>
      <c r="I3865" s="545" t="s">
        <v>12647</v>
      </c>
      <c r="J3865" s="545" t="s">
        <v>13307</v>
      </c>
      <c r="K3865" s="545"/>
      <c r="L3865" s="545"/>
      <c r="M3865" s="548" t="s">
        <v>13868</v>
      </c>
      <c r="N3865" s="545" t="s">
        <v>13413</v>
      </c>
      <c r="O3865" s="545"/>
      <c r="P3865" s="549">
        <v>12975</v>
      </c>
      <c r="Q3865" s="549">
        <v>2</v>
      </c>
      <c r="R3865" s="549">
        <v>26</v>
      </c>
      <c r="S3865" s="548">
        <v>2228</v>
      </c>
      <c r="T3865" s="548"/>
      <c r="U3865" s="99"/>
    </row>
    <row r="3866" spans="1:21" ht="19.5" customHeight="1">
      <c r="A3866" s="545">
        <v>12976</v>
      </c>
      <c r="B3866" s="545" t="s">
        <v>12392</v>
      </c>
      <c r="C3866" s="545" t="s">
        <v>216</v>
      </c>
      <c r="D3866" s="546">
        <v>46052</v>
      </c>
      <c r="E3866" s="171" t="str">
        <f t="shared" si="60"/>
        <v>2026</v>
      </c>
      <c r="F3866" s="547">
        <v>125701322</v>
      </c>
      <c r="G3866" s="548">
        <v>0.19</v>
      </c>
      <c r="H3866" s="547">
        <v>105631363.03</v>
      </c>
      <c r="I3866" s="545" t="s">
        <v>12647</v>
      </c>
      <c r="J3866" s="545" t="s">
        <v>13307</v>
      </c>
      <c r="K3866" s="545"/>
      <c r="L3866" s="545"/>
      <c r="M3866" s="548" t="s">
        <v>13868</v>
      </c>
      <c r="N3866" s="545" t="s">
        <v>13413</v>
      </c>
      <c r="O3866" s="545"/>
      <c r="P3866" s="549">
        <v>12976</v>
      </c>
      <c r="Q3866" s="549">
        <v>2</v>
      </c>
      <c r="R3866" s="549">
        <v>26</v>
      </c>
      <c r="S3866" s="548">
        <v>2228</v>
      </c>
      <c r="T3866" s="548"/>
      <c r="U3866" s="99"/>
    </row>
    <row r="3867" spans="1:21" ht="19.5" customHeight="1">
      <c r="A3867" s="545">
        <v>12977</v>
      </c>
      <c r="B3867" s="545" t="s">
        <v>12393</v>
      </c>
      <c r="C3867" s="545" t="s">
        <v>216</v>
      </c>
      <c r="D3867" s="546">
        <v>46052</v>
      </c>
      <c r="E3867" s="171" t="str">
        <f t="shared" si="60"/>
        <v>2026</v>
      </c>
      <c r="F3867" s="547">
        <v>16854416</v>
      </c>
      <c r="G3867" s="548">
        <v>0.19</v>
      </c>
      <c r="H3867" s="547">
        <v>14163374.789999999</v>
      </c>
      <c r="I3867" s="545" t="s">
        <v>12647</v>
      </c>
      <c r="J3867" s="545" t="s">
        <v>13307</v>
      </c>
      <c r="K3867" s="545"/>
      <c r="L3867" s="545"/>
      <c r="M3867" s="548" t="s">
        <v>13868</v>
      </c>
      <c r="N3867" s="545" t="s">
        <v>13413</v>
      </c>
      <c r="O3867" s="545"/>
      <c r="P3867" s="549">
        <v>12977</v>
      </c>
      <c r="Q3867" s="549">
        <v>2</v>
      </c>
      <c r="R3867" s="549">
        <v>26</v>
      </c>
      <c r="S3867" s="548">
        <v>2228</v>
      </c>
      <c r="T3867" s="548"/>
      <c r="U3867" s="99"/>
    </row>
    <row r="3868" spans="1:21" ht="19.5" customHeight="1">
      <c r="A3868" s="545">
        <v>12980</v>
      </c>
      <c r="B3868" s="545" t="s">
        <v>12370</v>
      </c>
      <c r="C3868" s="545" t="s">
        <v>4504</v>
      </c>
      <c r="D3868" s="546">
        <v>46052</v>
      </c>
      <c r="E3868" s="171" t="str">
        <f t="shared" si="60"/>
        <v>2026</v>
      </c>
      <c r="F3868" s="547">
        <v>1096097</v>
      </c>
      <c r="G3868" s="548">
        <v>0.19</v>
      </c>
      <c r="H3868" s="547">
        <v>921089.92</v>
      </c>
      <c r="I3868" s="545" t="s">
        <v>12749</v>
      </c>
      <c r="J3868" s="545" t="s">
        <v>13307</v>
      </c>
      <c r="K3868" s="545" t="s">
        <v>17150</v>
      </c>
      <c r="L3868" s="545"/>
      <c r="M3868" s="548" t="s">
        <v>13868</v>
      </c>
      <c r="N3868" s="545" t="s">
        <v>13413</v>
      </c>
      <c r="O3868" s="545"/>
      <c r="P3868" s="549">
        <v>12980</v>
      </c>
      <c r="Q3868" s="549">
        <v>2</v>
      </c>
      <c r="R3868" s="549">
        <v>106</v>
      </c>
      <c r="S3868" s="548">
        <v>2228</v>
      </c>
      <c r="T3868" s="548"/>
      <c r="U3868" s="99"/>
    </row>
    <row r="3869" spans="1:21" ht="19.5" customHeight="1">
      <c r="A3869" s="545">
        <v>12981</v>
      </c>
      <c r="B3869" s="545" t="s">
        <v>12371</v>
      </c>
      <c r="C3869" s="545" t="s">
        <v>4504</v>
      </c>
      <c r="D3869" s="546">
        <v>45708</v>
      </c>
      <c r="E3869" s="171" t="str">
        <f t="shared" si="60"/>
        <v>2025</v>
      </c>
      <c r="F3869" s="547">
        <v>1903916.8</v>
      </c>
      <c r="G3869" s="548">
        <v>0.19</v>
      </c>
      <c r="H3869" s="547">
        <v>1599930.08</v>
      </c>
      <c r="I3869" s="545" t="s">
        <v>12668</v>
      </c>
      <c r="J3869" s="545" t="s">
        <v>13307</v>
      </c>
      <c r="K3869" s="545"/>
      <c r="L3869" s="545"/>
      <c r="M3869" s="548" t="s">
        <v>13868</v>
      </c>
      <c r="N3869" s="545" t="s">
        <v>13413</v>
      </c>
      <c r="O3869" s="545"/>
      <c r="P3869" s="549">
        <v>12981</v>
      </c>
      <c r="Q3869" s="549">
        <v>2</v>
      </c>
      <c r="R3869" s="549">
        <v>7</v>
      </c>
      <c r="S3869" s="548">
        <v>2228</v>
      </c>
      <c r="T3869" s="548"/>
      <c r="U3869" s="99"/>
    </row>
    <row r="3870" spans="1:21" ht="19.5" customHeight="1">
      <c r="A3870" s="545">
        <v>12982</v>
      </c>
      <c r="B3870" s="545" t="s">
        <v>12369</v>
      </c>
      <c r="C3870" s="545" t="s">
        <v>4504</v>
      </c>
      <c r="D3870" s="546">
        <v>45708</v>
      </c>
      <c r="E3870" s="171" t="str">
        <f t="shared" si="60"/>
        <v>2025</v>
      </c>
      <c r="F3870" s="547">
        <v>3104455.2</v>
      </c>
      <c r="G3870" s="548">
        <v>0.19</v>
      </c>
      <c r="H3870" s="547">
        <v>2608785.89</v>
      </c>
      <c r="I3870" s="545" t="s">
        <v>12668</v>
      </c>
      <c r="J3870" s="545" t="s">
        <v>13307</v>
      </c>
      <c r="K3870" s="545"/>
      <c r="L3870" s="545"/>
      <c r="M3870" s="548" t="s">
        <v>13868</v>
      </c>
      <c r="N3870" s="545" t="s">
        <v>13413</v>
      </c>
      <c r="O3870" s="545"/>
      <c r="P3870" s="549">
        <v>12982</v>
      </c>
      <c r="Q3870" s="549">
        <v>2</v>
      </c>
      <c r="R3870" s="549">
        <v>7</v>
      </c>
      <c r="S3870" s="548">
        <v>2228</v>
      </c>
      <c r="T3870" s="548"/>
      <c r="U3870" s="99"/>
    </row>
    <row r="3871" spans="1:21" ht="19.5" customHeight="1">
      <c r="A3871" s="545">
        <v>12983</v>
      </c>
      <c r="B3871" s="545" t="s">
        <v>12349</v>
      </c>
      <c r="C3871" s="545" t="s">
        <v>216</v>
      </c>
      <c r="D3871" s="546">
        <v>44590</v>
      </c>
      <c r="E3871" s="171" t="str">
        <f t="shared" si="60"/>
        <v>2022</v>
      </c>
      <c r="F3871" s="547">
        <v>18484</v>
      </c>
      <c r="G3871" s="548">
        <v>0.19</v>
      </c>
      <c r="H3871" s="547">
        <v>15532.77</v>
      </c>
      <c r="I3871" s="545" t="s">
        <v>12701</v>
      </c>
      <c r="J3871" s="545" t="s">
        <v>13297</v>
      </c>
      <c r="K3871" s="545" t="s">
        <v>17151</v>
      </c>
      <c r="L3871" s="545"/>
      <c r="M3871" s="548" t="s">
        <v>13758</v>
      </c>
      <c r="N3871" s="545" t="s">
        <v>13413</v>
      </c>
      <c r="O3871" s="545"/>
      <c r="P3871" s="549">
        <v>12983</v>
      </c>
      <c r="Q3871" s="549">
        <v>1</v>
      </c>
      <c r="R3871" s="549">
        <v>10</v>
      </c>
      <c r="S3871" s="548">
        <v>2257</v>
      </c>
      <c r="T3871" s="548"/>
      <c r="U3871" s="99"/>
    </row>
    <row r="3872" spans="1:21" ht="19.5" customHeight="1">
      <c r="A3872" s="545">
        <v>12984</v>
      </c>
      <c r="B3872" s="545" t="s">
        <v>12271</v>
      </c>
      <c r="C3872" s="545" t="s">
        <v>216</v>
      </c>
      <c r="D3872" s="546">
        <v>44588</v>
      </c>
      <c r="E3872" s="171" t="str">
        <f t="shared" si="60"/>
        <v>2022</v>
      </c>
      <c r="F3872" s="547">
        <v>14760</v>
      </c>
      <c r="G3872" s="548">
        <v>0.19</v>
      </c>
      <c r="H3872" s="547">
        <v>12403.36</v>
      </c>
      <c r="I3872" s="545" t="s">
        <v>12701</v>
      </c>
      <c r="J3872" s="545" t="s">
        <v>13297</v>
      </c>
      <c r="K3872" s="545" t="s">
        <v>17152</v>
      </c>
      <c r="L3872" s="545" t="s">
        <v>12271</v>
      </c>
      <c r="M3872" s="548" t="s">
        <v>13758</v>
      </c>
      <c r="N3872" s="545" t="s">
        <v>13413</v>
      </c>
      <c r="O3872" s="545"/>
      <c r="P3872" s="549">
        <v>12984</v>
      </c>
      <c r="Q3872" s="549">
        <v>1</v>
      </c>
      <c r="R3872" s="549">
        <v>10</v>
      </c>
      <c r="S3872" s="548">
        <v>2257</v>
      </c>
      <c r="T3872" s="548"/>
      <c r="U3872" s="99"/>
    </row>
    <row r="3873" spans="1:21" ht="19.5" customHeight="1">
      <c r="A3873" s="545">
        <v>12985</v>
      </c>
      <c r="B3873" s="545" t="s">
        <v>12342</v>
      </c>
      <c r="C3873" s="545" t="s">
        <v>216</v>
      </c>
      <c r="D3873" s="546">
        <v>44587</v>
      </c>
      <c r="E3873" s="171" t="str">
        <f t="shared" si="60"/>
        <v>2022</v>
      </c>
      <c r="F3873" s="547">
        <v>624480</v>
      </c>
      <c r="G3873" s="548">
        <v>0.19</v>
      </c>
      <c r="H3873" s="547">
        <v>524773.11</v>
      </c>
      <c r="I3873" s="545" t="s">
        <v>12701</v>
      </c>
      <c r="J3873" s="545" t="s">
        <v>13297</v>
      </c>
      <c r="K3873" s="545" t="s">
        <v>17153</v>
      </c>
      <c r="L3873" s="545" t="s">
        <v>17154</v>
      </c>
      <c r="M3873" s="548" t="s">
        <v>13868</v>
      </c>
      <c r="N3873" s="545" t="s">
        <v>13413</v>
      </c>
      <c r="O3873" s="545"/>
      <c r="P3873" s="549">
        <v>12985</v>
      </c>
      <c r="Q3873" s="549">
        <v>2</v>
      </c>
      <c r="R3873" s="549">
        <v>10</v>
      </c>
      <c r="S3873" s="548">
        <v>2257</v>
      </c>
      <c r="T3873" s="548"/>
      <c r="U3873" s="99"/>
    </row>
    <row r="3874" spans="1:21" ht="19.5" customHeight="1">
      <c r="A3874" s="545">
        <v>12988</v>
      </c>
      <c r="B3874" s="545" t="s">
        <v>12563</v>
      </c>
      <c r="C3874" s="545" t="s">
        <v>216</v>
      </c>
      <c r="D3874" s="546">
        <v>44591</v>
      </c>
      <c r="E3874" s="171" t="str">
        <f t="shared" si="60"/>
        <v>2022</v>
      </c>
      <c r="F3874" s="547">
        <v>1977115</v>
      </c>
      <c r="G3874" s="548">
        <v>0.19</v>
      </c>
      <c r="H3874" s="547">
        <v>1661441.18</v>
      </c>
      <c r="I3874" s="545" t="s">
        <v>12647</v>
      </c>
      <c r="J3874" s="545" t="s">
        <v>13297</v>
      </c>
      <c r="K3874" s="545" t="s">
        <v>17155</v>
      </c>
      <c r="L3874" s="545"/>
      <c r="M3874" s="548" t="s">
        <v>13758</v>
      </c>
      <c r="N3874" s="545" t="s">
        <v>13413</v>
      </c>
      <c r="O3874" s="545"/>
      <c r="P3874" s="549">
        <v>12988</v>
      </c>
      <c r="Q3874" s="549">
        <v>1</v>
      </c>
      <c r="R3874" s="549">
        <v>26</v>
      </c>
      <c r="S3874" s="548">
        <v>2257</v>
      </c>
      <c r="T3874" s="548"/>
      <c r="U3874" s="99"/>
    </row>
    <row r="3875" spans="1:21" ht="19.5" customHeight="1">
      <c r="A3875" s="545">
        <v>12989</v>
      </c>
      <c r="B3875" s="545" t="s">
        <v>12564</v>
      </c>
      <c r="C3875" s="545" t="s">
        <v>216</v>
      </c>
      <c r="D3875" s="546">
        <v>44591</v>
      </c>
      <c r="E3875" s="171" t="str">
        <f t="shared" si="60"/>
        <v>2022</v>
      </c>
      <c r="F3875" s="547">
        <v>6577558</v>
      </c>
      <c r="G3875" s="548">
        <v>0.19</v>
      </c>
      <c r="H3875" s="547">
        <v>5527359.6600000001</v>
      </c>
      <c r="I3875" s="545" t="s">
        <v>12647</v>
      </c>
      <c r="J3875" s="545" t="s">
        <v>13297</v>
      </c>
      <c r="K3875" s="545" t="s">
        <v>17156</v>
      </c>
      <c r="L3875" s="545"/>
      <c r="M3875" s="548" t="s">
        <v>13758</v>
      </c>
      <c r="N3875" s="545" t="s">
        <v>13413</v>
      </c>
      <c r="O3875" s="545"/>
      <c r="P3875" s="549">
        <v>12989</v>
      </c>
      <c r="Q3875" s="549">
        <v>1</v>
      </c>
      <c r="R3875" s="549">
        <v>26</v>
      </c>
      <c r="S3875" s="548">
        <v>2257</v>
      </c>
      <c r="T3875" s="548"/>
      <c r="U3875" s="99"/>
    </row>
    <row r="3876" spans="1:21" ht="19.5" customHeight="1">
      <c r="A3876" s="545">
        <v>12990</v>
      </c>
      <c r="B3876" s="545" t="s">
        <v>12565</v>
      </c>
      <c r="C3876" s="545" t="s">
        <v>216</v>
      </c>
      <c r="D3876" s="546">
        <v>44591</v>
      </c>
      <c r="E3876" s="171" t="str">
        <f t="shared" si="60"/>
        <v>2022</v>
      </c>
      <c r="F3876" s="547">
        <v>2460730</v>
      </c>
      <c r="G3876" s="548">
        <v>0.19</v>
      </c>
      <c r="H3876" s="547">
        <v>2067840.34</v>
      </c>
      <c r="I3876" s="545" t="s">
        <v>12647</v>
      </c>
      <c r="J3876" s="545" t="s">
        <v>13297</v>
      </c>
      <c r="K3876" s="545" t="s">
        <v>17157</v>
      </c>
      <c r="L3876" s="545"/>
      <c r="M3876" s="548" t="s">
        <v>13758</v>
      </c>
      <c r="N3876" s="545" t="s">
        <v>13413</v>
      </c>
      <c r="O3876" s="545"/>
      <c r="P3876" s="549">
        <v>12990</v>
      </c>
      <c r="Q3876" s="549">
        <v>1</v>
      </c>
      <c r="R3876" s="549">
        <v>26</v>
      </c>
      <c r="S3876" s="548">
        <v>2257</v>
      </c>
      <c r="T3876" s="548"/>
      <c r="U3876" s="99"/>
    </row>
    <row r="3877" spans="1:21" ht="19.5" customHeight="1">
      <c r="A3877" s="545">
        <v>12991</v>
      </c>
      <c r="B3877" s="545" t="s">
        <v>12566</v>
      </c>
      <c r="C3877" s="545" t="s">
        <v>216</v>
      </c>
      <c r="D3877" s="546">
        <v>44591</v>
      </c>
      <c r="E3877" s="171" t="str">
        <f t="shared" si="60"/>
        <v>2022</v>
      </c>
      <c r="F3877" s="547">
        <v>1673637</v>
      </c>
      <c r="G3877" s="548">
        <v>0.19</v>
      </c>
      <c r="H3877" s="547">
        <v>1406417.65</v>
      </c>
      <c r="I3877" s="545" t="s">
        <v>12647</v>
      </c>
      <c r="J3877" s="545" t="s">
        <v>13297</v>
      </c>
      <c r="K3877" s="545" t="s">
        <v>17158</v>
      </c>
      <c r="L3877" s="545"/>
      <c r="M3877" s="548" t="s">
        <v>13758</v>
      </c>
      <c r="N3877" s="545" t="s">
        <v>13413</v>
      </c>
      <c r="O3877" s="545"/>
      <c r="P3877" s="549">
        <v>12991</v>
      </c>
      <c r="Q3877" s="549">
        <v>1</v>
      </c>
      <c r="R3877" s="549">
        <v>26</v>
      </c>
      <c r="S3877" s="548">
        <v>2257</v>
      </c>
      <c r="T3877" s="548"/>
      <c r="U3877" s="99"/>
    </row>
    <row r="3878" spans="1:21" ht="19.5" customHeight="1">
      <c r="A3878" s="545">
        <v>12992</v>
      </c>
      <c r="B3878" s="545" t="s">
        <v>12378</v>
      </c>
      <c r="C3878" s="545" t="s">
        <v>216</v>
      </c>
      <c r="D3878" s="546">
        <v>44588</v>
      </c>
      <c r="E3878" s="171" t="str">
        <f t="shared" si="60"/>
        <v>2022</v>
      </c>
      <c r="F3878" s="547">
        <v>2814806</v>
      </c>
      <c r="G3878" s="548">
        <v>0.19</v>
      </c>
      <c r="H3878" s="547">
        <v>2365383.19</v>
      </c>
      <c r="I3878" s="545" t="s">
        <v>12701</v>
      </c>
      <c r="J3878" s="545" t="s">
        <v>13297</v>
      </c>
      <c r="K3878" s="545" t="s">
        <v>17159</v>
      </c>
      <c r="L3878" s="545" t="s">
        <v>17160</v>
      </c>
      <c r="M3878" s="548" t="s">
        <v>13868</v>
      </c>
      <c r="N3878" s="545" t="s">
        <v>13413</v>
      </c>
      <c r="O3878" s="545"/>
      <c r="P3878" s="549">
        <v>12992</v>
      </c>
      <c r="Q3878" s="549">
        <v>2</v>
      </c>
      <c r="R3878" s="549">
        <v>10</v>
      </c>
      <c r="S3878" s="548">
        <v>2257</v>
      </c>
      <c r="T3878" s="548"/>
      <c r="U3878" s="99"/>
    </row>
    <row r="3879" spans="1:21" ht="19.5" customHeight="1">
      <c r="A3879" s="545">
        <v>12993</v>
      </c>
      <c r="B3879" s="545" t="s">
        <v>12512</v>
      </c>
      <c r="C3879" s="545" t="s">
        <v>216</v>
      </c>
      <c r="D3879" s="546">
        <v>44588</v>
      </c>
      <c r="E3879" s="171" t="str">
        <f t="shared" si="60"/>
        <v>2022</v>
      </c>
      <c r="F3879" s="547">
        <v>656826</v>
      </c>
      <c r="G3879" s="548">
        <v>0.19</v>
      </c>
      <c r="H3879" s="547">
        <v>551954.62</v>
      </c>
      <c r="I3879" s="545" t="s">
        <v>12701</v>
      </c>
      <c r="J3879" s="545" t="s">
        <v>13297</v>
      </c>
      <c r="K3879" s="545" t="s">
        <v>17161</v>
      </c>
      <c r="L3879" s="545" t="s">
        <v>17162</v>
      </c>
      <c r="M3879" s="548" t="s">
        <v>13868</v>
      </c>
      <c r="N3879" s="545" t="s">
        <v>13413</v>
      </c>
      <c r="O3879" s="545"/>
      <c r="P3879" s="549">
        <v>12993</v>
      </c>
      <c r="Q3879" s="549">
        <v>2</v>
      </c>
      <c r="R3879" s="549">
        <v>10</v>
      </c>
      <c r="S3879" s="548">
        <v>2257</v>
      </c>
      <c r="T3879" s="548"/>
      <c r="U3879" s="99"/>
    </row>
    <row r="3880" spans="1:21" ht="19.5" customHeight="1">
      <c r="A3880" s="545">
        <v>12994</v>
      </c>
      <c r="B3880" s="545" t="s">
        <v>12500</v>
      </c>
      <c r="C3880" s="545" t="s">
        <v>216</v>
      </c>
      <c r="D3880" s="546">
        <v>44588</v>
      </c>
      <c r="E3880" s="171" t="str">
        <f t="shared" si="60"/>
        <v>2022</v>
      </c>
      <c r="F3880" s="547">
        <v>330165</v>
      </c>
      <c r="G3880" s="548">
        <v>0.19</v>
      </c>
      <c r="H3880" s="547">
        <v>277449.58</v>
      </c>
      <c r="I3880" s="545" t="s">
        <v>12701</v>
      </c>
      <c r="J3880" s="545" t="s">
        <v>13297</v>
      </c>
      <c r="K3880" s="545" t="s">
        <v>17163</v>
      </c>
      <c r="L3880" s="545" t="s">
        <v>17164</v>
      </c>
      <c r="M3880" s="548" t="s">
        <v>13868</v>
      </c>
      <c r="N3880" s="545" t="s">
        <v>13413</v>
      </c>
      <c r="O3880" s="545"/>
      <c r="P3880" s="549">
        <v>12994</v>
      </c>
      <c r="Q3880" s="549">
        <v>2</v>
      </c>
      <c r="R3880" s="549">
        <v>10</v>
      </c>
      <c r="S3880" s="548">
        <v>2257</v>
      </c>
      <c r="T3880" s="548"/>
      <c r="U3880" s="99"/>
    </row>
    <row r="3881" spans="1:21" ht="19.5" customHeight="1">
      <c r="A3881" s="545">
        <v>12995</v>
      </c>
      <c r="B3881" s="545" t="s">
        <v>12372</v>
      </c>
      <c r="C3881" s="545" t="s">
        <v>216</v>
      </c>
      <c r="D3881" s="546">
        <v>44588</v>
      </c>
      <c r="E3881" s="171" t="str">
        <f t="shared" si="60"/>
        <v>2022</v>
      </c>
      <c r="F3881" s="547">
        <v>246855</v>
      </c>
      <c r="G3881" s="548">
        <v>0.19</v>
      </c>
      <c r="H3881" s="547">
        <v>207441.18</v>
      </c>
      <c r="I3881" s="545" t="s">
        <v>12701</v>
      </c>
      <c r="J3881" s="545" t="s">
        <v>13297</v>
      </c>
      <c r="K3881" s="545" t="s">
        <v>17165</v>
      </c>
      <c r="L3881" s="545" t="s">
        <v>17166</v>
      </c>
      <c r="M3881" s="548" t="s">
        <v>13868</v>
      </c>
      <c r="N3881" s="545" t="s">
        <v>13413</v>
      </c>
      <c r="O3881" s="545"/>
      <c r="P3881" s="549">
        <v>12995</v>
      </c>
      <c r="Q3881" s="549">
        <v>2</v>
      </c>
      <c r="R3881" s="549">
        <v>10</v>
      </c>
      <c r="S3881" s="548">
        <v>2257</v>
      </c>
      <c r="T3881" s="548"/>
      <c r="U3881" s="99"/>
    </row>
    <row r="3882" spans="1:21" ht="19.5" customHeight="1">
      <c r="A3882" s="545">
        <v>12996</v>
      </c>
      <c r="B3882" s="545" t="s">
        <v>12380</v>
      </c>
      <c r="C3882" s="545" t="s">
        <v>216</v>
      </c>
      <c r="D3882" s="546">
        <v>44588</v>
      </c>
      <c r="E3882" s="171" t="str">
        <f t="shared" si="60"/>
        <v>2022</v>
      </c>
      <c r="F3882" s="547">
        <v>273875</v>
      </c>
      <c r="G3882" s="548">
        <v>0.19</v>
      </c>
      <c r="H3882" s="547">
        <v>230147.06</v>
      </c>
      <c r="I3882" s="545" t="s">
        <v>12701</v>
      </c>
      <c r="J3882" s="545" t="s">
        <v>13297</v>
      </c>
      <c r="K3882" s="545" t="s">
        <v>17167</v>
      </c>
      <c r="L3882" s="545" t="s">
        <v>17168</v>
      </c>
      <c r="M3882" s="548" t="s">
        <v>13868</v>
      </c>
      <c r="N3882" s="545" t="s">
        <v>13413</v>
      </c>
      <c r="O3882" s="545"/>
      <c r="P3882" s="549">
        <v>12996</v>
      </c>
      <c r="Q3882" s="549">
        <v>2</v>
      </c>
      <c r="R3882" s="549">
        <v>10</v>
      </c>
      <c r="S3882" s="548">
        <v>2257</v>
      </c>
      <c r="T3882" s="548"/>
      <c r="U3882" s="99"/>
    </row>
    <row r="3883" spans="1:21" ht="19.5" customHeight="1">
      <c r="A3883" s="545">
        <v>12997</v>
      </c>
      <c r="B3883" s="545" t="s">
        <v>12388</v>
      </c>
      <c r="C3883" s="545" t="s">
        <v>216</v>
      </c>
      <c r="D3883" s="546">
        <v>44588</v>
      </c>
      <c r="E3883" s="171" t="str">
        <f t="shared" si="60"/>
        <v>2022</v>
      </c>
      <c r="F3883" s="547">
        <v>81067</v>
      </c>
      <c r="G3883" s="548">
        <v>0.19</v>
      </c>
      <c r="H3883" s="547">
        <v>68123.53</v>
      </c>
      <c r="I3883" s="545" t="s">
        <v>12701</v>
      </c>
      <c r="J3883" s="545" t="s">
        <v>13297</v>
      </c>
      <c r="K3883" s="545" t="s">
        <v>17169</v>
      </c>
      <c r="L3883" s="545" t="s">
        <v>17170</v>
      </c>
      <c r="M3883" s="548" t="s">
        <v>13868</v>
      </c>
      <c r="N3883" s="545" t="s">
        <v>13413</v>
      </c>
      <c r="O3883" s="545"/>
      <c r="P3883" s="549">
        <v>12997</v>
      </c>
      <c r="Q3883" s="549">
        <v>2</v>
      </c>
      <c r="R3883" s="549">
        <v>10</v>
      </c>
      <c r="S3883" s="548">
        <v>2257</v>
      </c>
      <c r="T3883" s="548"/>
      <c r="U3883" s="99"/>
    </row>
    <row r="3884" spans="1:21" ht="19.5" customHeight="1">
      <c r="A3884" s="545">
        <v>12998</v>
      </c>
      <c r="B3884" s="545" t="s">
        <v>12431</v>
      </c>
      <c r="C3884" s="545" t="s">
        <v>216</v>
      </c>
      <c r="D3884" s="546">
        <v>44588</v>
      </c>
      <c r="E3884" s="171" t="str">
        <f t="shared" si="60"/>
        <v>2022</v>
      </c>
      <c r="F3884" s="547">
        <v>164877</v>
      </c>
      <c r="G3884" s="548">
        <v>0.19</v>
      </c>
      <c r="H3884" s="547">
        <v>138552.1</v>
      </c>
      <c r="I3884" s="545" t="s">
        <v>12655</v>
      </c>
      <c r="J3884" s="545" t="s">
        <v>13297</v>
      </c>
      <c r="K3884" s="545" t="s">
        <v>17171</v>
      </c>
      <c r="L3884" s="545" t="s">
        <v>17172</v>
      </c>
      <c r="M3884" s="548" t="s">
        <v>13868</v>
      </c>
      <c r="N3884" s="545" t="s">
        <v>13413</v>
      </c>
      <c r="O3884" s="545"/>
      <c r="P3884" s="549">
        <v>12998</v>
      </c>
      <c r="Q3884" s="549">
        <v>2</v>
      </c>
      <c r="R3884" s="549">
        <v>109</v>
      </c>
      <c r="S3884" s="548">
        <v>2257</v>
      </c>
      <c r="T3884" s="548"/>
      <c r="U3884" s="99"/>
    </row>
    <row r="3885" spans="1:21" ht="19.5" customHeight="1">
      <c r="A3885" s="545">
        <v>12999</v>
      </c>
      <c r="B3885" s="545" t="s">
        <v>12307</v>
      </c>
      <c r="C3885" s="545" t="s">
        <v>216</v>
      </c>
      <c r="D3885" s="546">
        <v>44587</v>
      </c>
      <c r="E3885" s="171" t="str">
        <f t="shared" si="60"/>
        <v>2022</v>
      </c>
      <c r="F3885" s="547">
        <v>25755</v>
      </c>
      <c r="G3885" s="548">
        <v>0.19</v>
      </c>
      <c r="H3885" s="547">
        <v>21642.86</v>
      </c>
      <c r="I3885" s="545" t="s">
        <v>12655</v>
      </c>
      <c r="J3885" s="545" t="s">
        <v>13297</v>
      </c>
      <c r="K3885" s="545" t="s">
        <v>17173</v>
      </c>
      <c r="L3885" s="545" t="s">
        <v>17174</v>
      </c>
      <c r="M3885" s="548" t="s">
        <v>13868</v>
      </c>
      <c r="N3885" s="545" t="s">
        <v>13413</v>
      </c>
      <c r="O3885" s="545"/>
      <c r="P3885" s="549">
        <v>12999</v>
      </c>
      <c r="Q3885" s="549">
        <v>2</v>
      </c>
      <c r="R3885" s="549">
        <v>80</v>
      </c>
      <c r="S3885" s="548">
        <v>2257</v>
      </c>
      <c r="T3885" s="548"/>
      <c r="U3885" s="99"/>
    </row>
    <row r="3886" spans="1:21" ht="19.5" customHeight="1">
      <c r="A3886" s="545">
        <v>13000</v>
      </c>
      <c r="B3886" s="545" t="s">
        <v>12316</v>
      </c>
      <c r="C3886" s="545" t="s">
        <v>216</v>
      </c>
      <c r="D3886" s="546">
        <v>44587</v>
      </c>
      <c r="E3886" s="171" t="str">
        <f t="shared" si="60"/>
        <v>2022</v>
      </c>
      <c r="F3886" s="547">
        <v>20251</v>
      </c>
      <c r="G3886" s="548">
        <v>0.19</v>
      </c>
      <c r="H3886" s="547">
        <v>17017.650000000001</v>
      </c>
      <c r="I3886" s="545" t="s">
        <v>12701</v>
      </c>
      <c r="J3886" s="545" t="s">
        <v>13297</v>
      </c>
      <c r="K3886" s="545" t="s">
        <v>17175</v>
      </c>
      <c r="L3886" s="545" t="s">
        <v>12316</v>
      </c>
      <c r="M3886" s="548" t="s">
        <v>13868</v>
      </c>
      <c r="N3886" s="545" t="s">
        <v>13413</v>
      </c>
      <c r="O3886" s="545"/>
      <c r="P3886" s="549">
        <v>13000</v>
      </c>
      <c r="Q3886" s="549">
        <v>2</v>
      </c>
      <c r="R3886" s="549">
        <v>10</v>
      </c>
      <c r="S3886" s="548">
        <v>2257</v>
      </c>
      <c r="T3886" s="548"/>
      <c r="U3886" s="99"/>
    </row>
    <row r="3887" spans="1:21" ht="19.5" customHeight="1">
      <c r="A3887" s="545">
        <v>13001</v>
      </c>
      <c r="B3887" s="545" t="s">
        <v>12408</v>
      </c>
      <c r="C3887" s="545" t="s">
        <v>216</v>
      </c>
      <c r="D3887" s="546">
        <v>44588</v>
      </c>
      <c r="E3887" s="171" t="str">
        <f t="shared" si="60"/>
        <v>2022</v>
      </c>
      <c r="F3887" s="547">
        <v>100479.01</v>
      </c>
      <c r="G3887" s="548">
        <v>0.19</v>
      </c>
      <c r="H3887" s="547">
        <v>84436.14</v>
      </c>
      <c r="I3887" s="545" t="s">
        <v>12701</v>
      </c>
      <c r="J3887" s="545" t="s">
        <v>13297</v>
      </c>
      <c r="K3887" s="545" t="s">
        <v>17176</v>
      </c>
      <c r="L3887" s="545" t="s">
        <v>12408</v>
      </c>
      <c r="M3887" s="548" t="s">
        <v>13868</v>
      </c>
      <c r="N3887" s="545" t="s">
        <v>13413</v>
      </c>
      <c r="O3887" s="545"/>
      <c r="P3887" s="549">
        <v>13001</v>
      </c>
      <c r="Q3887" s="549">
        <v>2</v>
      </c>
      <c r="R3887" s="549">
        <v>10</v>
      </c>
      <c r="S3887" s="548">
        <v>2257</v>
      </c>
      <c r="T3887" s="548"/>
      <c r="U3887" s="99"/>
    </row>
    <row r="3888" spans="1:21" ht="19.5" customHeight="1">
      <c r="A3888" s="545">
        <v>13002</v>
      </c>
      <c r="B3888" s="545" t="s">
        <v>12319</v>
      </c>
      <c r="C3888" s="545" t="s">
        <v>216</v>
      </c>
      <c r="D3888" s="546">
        <v>44587</v>
      </c>
      <c r="E3888" s="171" t="str">
        <f t="shared" si="60"/>
        <v>2022</v>
      </c>
      <c r="F3888" s="547">
        <v>20596</v>
      </c>
      <c r="G3888" s="548">
        <v>0.19</v>
      </c>
      <c r="H3888" s="547">
        <v>17307.560000000001</v>
      </c>
      <c r="I3888" s="545" t="s">
        <v>12701</v>
      </c>
      <c r="J3888" s="545" t="s">
        <v>13297</v>
      </c>
      <c r="K3888" s="545" t="s">
        <v>17177</v>
      </c>
      <c r="L3888" s="545" t="s">
        <v>17178</v>
      </c>
      <c r="M3888" s="548" t="s">
        <v>13868</v>
      </c>
      <c r="N3888" s="545" t="s">
        <v>13413</v>
      </c>
      <c r="O3888" s="545"/>
      <c r="P3888" s="549">
        <v>13002</v>
      </c>
      <c r="Q3888" s="549">
        <v>2</v>
      </c>
      <c r="R3888" s="549">
        <v>10</v>
      </c>
      <c r="S3888" s="548">
        <v>2257</v>
      </c>
      <c r="T3888" s="548"/>
      <c r="U3888" s="99"/>
    </row>
    <row r="3889" spans="1:21" ht="19.5" customHeight="1">
      <c r="A3889" s="545">
        <v>13003</v>
      </c>
      <c r="B3889" s="545" t="s">
        <v>12499</v>
      </c>
      <c r="C3889" s="545" t="s">
        <v>216</v>
      </c>
      <c r="D3889" s="546">
        <v>44588</v>
      </c>
      <c r="E3889" s="171" t="str">
        <f t="shared" si="60"/>
        <v>2022</v>
      </c>
      <c r="F3889" s="547">
        <v>90939</v>
      </c>
      <c r="G3889" s="548">
        <v>0.19</v>
      </c>
      <c r="H3889" s="547">
        <v>76419.33</v>
      </c>
      <c r="I3889" s="545" t="s">
        <v>12701</v>
      </c>
      <c r="J3889" s="545" t="s">
        <v>13297</v>
      </c>
      <c r="K3889" s="545" t="s">
        <v>17179</v>
      </c>
      <c r="L3889" s="545" t="s">
        <v>17180</v>
      </c>
      <c r="M3889" s="548" t="s">
        <v>13868</v>
      </c>
      <c r="N3889" s="545" t="s">
        <v>13413</v>
      </c>
      <c r="O3889" s="545"/>
      <c r="P3889" s="549">
        <v>13003</v>
      </c>
      <c r="Q3889" s="549">
        <v>2</v>
      </c>
      <c r="R3889" s="549">
        <v>10</v>
      </c>
      <c r="S3889" s="548">
        <v>2257</v>
      </c>
      <c r="T3889" s="548"/>
      <c r="U3889" s="99"/>
    </row>
    <row r="3890" spans="1:21" ht="19.5" customHeight="1">
      <c r="A3890" s="545">
        <v>13004</v>
      </c>
      <c r="B3890" s="545" t="s">
        <v>12437</v>
      </c>
      <c r="C3890" s="545" t="s">
        <v>216</v>
      </c>
      <c r="D3890" s="546">
        <v>44585</v>
      </c>
      <c r="E3890" s="171" t="str">
        <f t="shared" si="60"/>
        <v>2022</v>
      </c>
      <c r="F3890" s="547">
        <v>404269</v>
      </c>
      <c r="G3890" s="548">
        <v>0.19</v>
      </c>
      <c r="H3890" s="547">
        <v>339721.85</v>
      </c>
      <c r="I3890" s="545" t="s">
        <v>12701</v>
      </c>
      <c r="J3890" s="545" t="s">
        <v>13297</v>
      </c>
      <c r="K3890" s="545" t="s">
        <v>17181</v>
      </c>
      <c r="L3890" s="545" t="s">
        <v>17182</v>
      </c>
      <c r="M3890" s="548" t="s">
        <v>13868</v>
      </c>
      <c r="N3890" s="545" t="s">
        <v>13413</v>
      </c>
      <c r="O3890" s="545"/>
      <c r="P3890" s="549">
        <v>13004</v>
      </c>
      <c r="Q3890" s="549">
        <v>2</v>
      </c>
      <c r="R3890" s="549">
        <v>10</v>
      </c>
      <c r="S3890" s="548">
        <v>2257</v>
      </c>
      <c r="T3890" s="548"/>
      <c r="U3890" s="99"/>
    </row>
    <row r="3891" spans="1:21" ht="19.5" customHeight="1">
      <c r="A3891" s="545">
        <v>13005</v>
      </c>
      <c r="B3891" s="545" t="s">
        <v>12521</v>
      </c>
      <c r="C3891" s="545" t="s">
        <v>6442</v>
      </c>
      <c r="D3891" s="546">
        <v>44591</v>
      </c>
      <c r="E3891" s="171" t="str">
        <f t="shared" si="60"/>
        <v>2022</v>
      </c>
      <c r="F3891" s="547">
        <v>5307</v>
      </c>
      <c r="G3891" s="548">
        <v>0.19</v>
      </c>
      <c r="H3891" s="547">
        <v>4459.66</v>
      </c>
      <c r="I3891" s="545" t="s">
        <v>12701</v>
      </c>
      <c r="J3891" s="545" t="s">
        <v>13297</v>
      </c>
      <c r="K3891" s="545" t="s">
        <v>17183</v>
      </c>
      <c r="L3891" s="545" t="s">
        <v>17184</v>
      </c>
      <c r="M3891" s="548" t="s">
        <v>13758</v>
      </c>
      <c r="N3891" s="545" t="s">
        <v>13413</v>
      </c>
      <c r="O3891" s="545"/>
      <c r="P3891" s="549">
        <v>13005</v>
      </c>
      <c r="Q3891" s="549">
        <v>1</v>
      </c>
      <c r="R3891" s="549">
        <v>10</v>
      </c>
      <c r="S3891" s="548">
        <v>2257</v>
      </c>
      <c r="T3891" s="548"/>
      <c r="U3891" s="99"/>
    </row>
    <row r="3892" spans="1:21" ht="19.5" customHeight="1">
      <c r="A3892" s="545">
        <v>13006</v>
      </c>
      <c r="B3892" s="545" t="s">
        <v>12520</v>
      </c>
      <c r="C3892" s="545" t="s">
        <v>6442</v>
      </c>
      <c r="D3892" s="546">
        <v>44591</v>
      </c>
      <c r="E3892" s="171" t="str">
        <f t="shared" si="60"/>
        <v>2022</v>
      </c>
      <c r="F3892" s="547">
        <v>5597</v>
      </c>
      <c r="G3892" s="548">
        <v>0.19</v>
      </c>
      <c r="H3892" s="547">
        <v>4703.3599999999997</v>
      </c>
      <c r="I3892" s="545" t="s">
        <v>12701</v>
      </c>
      <c r="J3892" s="545" t="s">
        <v>13297</v>
      </c>
      <c r="K3892" s="545" t="s">
        <v>17183</v>
      </c>
      <c r="L3892" s="545" t="s">
        <v>17184</v>
      </c>
      <c r="M3892" s="548" t="s">
        <v>13758</v>
      </c>
      <c r="N3892" s="545" t="s">
        <v>13413</v>
      </c>
      <c r="O3892" s="545"/>
      <c r="P3892" s="549">
        <v>13006</v>
      </c>
      <c r="Q3892" s="549">
        <v>1</v>
      </c>
      <c r="R3892" s="549">
        <v>10</v>
      </c>
      <c r="S3892" s="548">
        <v>2257</v>
      </c>
      <c r="T3892" s="548"/>
      <c r="U3892" s="99"/>
    </row>
    <row r="3893" spans="1:21" ht="19.5" customHeight="1">
      <c r="A3893" s="545">
        <v>13007</v>
      </c>
      <c r="B3893" s="545" t="s">
        <v>12518</v>
      </c>
      <c r="C3893" s="545" t="s">
        <v>6442</v>
      </c>
      <c r="D3893" s="546">
        <v>44591</v>
      </c>
      <c r="E3893" s="171" t="str">
        <f t="shared" si="60"/>
        <v>2022</v>
      </c>
      <c r="F3893" s="547">
        <v>5175</v>
      </c>
      <c r="G3893" s="548">
        <v>0.19</v>
      </c>
      <c r="H3893" s="547">
        <v>4348.74</v>
      </c>
      <c r="I3893" s="545" t="s">
        <v>12701</v>
      </c>
      <c r="J3893" s="545" t="s">
        <v>13297</v>
      </c>
      <c r="K3893" s="545" t="s">
        <v>17185</v>
      </c>
      <c r="L3893" s="545" t="s">
        <v>17186</v>
      </c>
      <c r="M3893" s="548" t="s">
        <v>13758</v>
      </c>
      <c r="N3893" s="545" t="s">
        <v>13413</v>
      </c>
      <c r="O3893" s="545"/>
      <c r="P3893" s="549">
        <v>13007</v>
      </c>
      <c r="Q3893" s="549">
        <v>1</v>
      </c>
      <c r="R3893" s="549">
        <v>10</v>
      </c>
      <c r="S3893" s="548">
        <v>2257</v>
      </c>
      <c r="T3893" s="548"/>
      <c r="U3893" s="99"/>
    </row>
    <row r="3894" spans="1:21" ht="19.5" customHeight="1">
      <c r="A3894" s="545">
        <v>13008</v>
      </c>
      <c r="B3894" s="545" t="s">
        <v>12519</v>
      </c>
      <c r="C3894" s="545" t="s">
        <v>6442</v>
      </c>
      <c r="D3894" s="546">
        <v>44591</v>
      </c>
      <c r="E3894" s="171" t="str">
        <f t="shared" si="60"/>
        <v>2022</v>
      </c>
      <c r="F3894" s="547">
        <v>8365</v>
      </c>
      <c r="G3894" s="548">
        <v>0.19</v>
      </c>
      <c r="H3894" s="547">
        <v>7029.41</v>
      </c>
      <c r="I3894" s="545" t="s">
        <v>12701</v>
      </c>
      <c r="J3894" s="545" t="s">
        <v>13297</v>
      </c>
      <c r="K3894" s="545" t="s">
        <v>17185</v>
      </c>
      <c r="L3894" s="545" t="s">
        <v>17186</v>
      </c>
      <c r="M3894" s="548" t="s">
        <v>13758</v>
      </c>
      <c r="N3894" s="545" t="s">
        <v>13413</v>
      </c>
      <c r="O3894" s="545"/>
      <c r="P3894" s="549">
        <v>13008</v>
      </c>
      <c r="Q3894" s="549">
        <v>1</v>
      </c>
      <c r="R3894" s="549">
        <v>10</v>
      </c>
      <c r="S3894" s="548">
        <v>2257</v>
      </c>
      <c r="T3894" s="548"/>
      <c r="U3894" s="99"/>
    </row>
    <row r="3895" spans="1:21" ht="19.5" customHeight="1">
      <c r="A3895" s="545">
        <v>13009</v>
      </c>
      <c r="B3895" s="545" t="s">
        <v>12517</v>
      </c>
      <c r="C3895" s="545" t="s">
        <v>6442</v>
      </c>
      <c r="D3895" s="546">
        <v>44591</v>
      </c>
      <c r="E3895" s="171" t="str">
        <f t="shared" si="60"/>
        <v>2022</v>
      </c>
      <c r="F3895" s="547">
        <v>13066</v>
      </c>
      <c r="G3895" s="548">
        <v>0.19</v>
      </c>
      <c r="H3895" s="547">
        <v>10979.83</v>
      </c>
      <c r="I3895" s="545" t="s">
        <v>12701</v>
      </c>
      <c r="J3895" s="545" t="s">
        <v>13297</v>
      </c>
      <c r="K3895" s="545" t="s">
        <v>17185</v>
      </c>
      <c r="L3895" s="545" t="s">
        <v>17187</v>
      </c>
      <c r="M3895" s="548" t="s">
        <v>13758</v>
      </c>
      <c r="N3895" s="545" t="s">
        <v>13413</v>
      </c>
      <c r="O3895" s="545"/>
      <c r="P3895" s="549">
        <v>13009</v>
      </c>
      <c r="Q3895" s="549">
        <v>1</v>
      </c>
      <c r="R3895" s="549">
        <v>10</v>
      </c>
      <c r="S3895" s="548">
        <v>2257</v>
      </c>
      <c r="T3895" s="548"/>
      <c r="U3895" s="99"/>
    </row>
    <row r="3896" spans="1:21" ht="19.5" customHeight="1">
      <c r="A3896" s="545">
        <v>13010</v>
      </c>
      <c r="B3896" s="545" t="s">
        <v>12584</v>
      </c>
      <c r="C3896" s="545" t="s">
        <v>6442</v>
      </c>
      <c r="D3896" s="546">
        <v>44588</v>
      </c>
      <c r="E3896" s="171" t="str">
        <f t="shared" si="60"/>
        <v>2022</v>
      </c>
      <c r="F3896" s="547">
        <v>6337</v>
      </c>
      <c r="G3896" s="548">
        <v>0.19</v>
      </c>
      <c r="H3896" s="547">
        <v>5325.21</v>
      </c>
      <c r="I3896" s="545" t="s">
        <v>12701</v>
      </c>
      <c r="J3896" s="545" t="s">
        <v>13297</v>
      </c>
      <c r="K3896" s="545" t="s">
        <v>17188</v>
      </c>
      <c r="L3896" s="545" t="s">
        <v>17189</v>
      </c>
      <c r="M3896" s="548" t="s">
        <v>13758</v>
      </c>
      <c r="N3896" s="545" t="s">
        <v>13413</v>
      </c>
      <c r="O3896" s="545"/>
      <c r="P3896" s="549">
        <v>13010</v>
      </c>
      <c r="Q3896" s="549">
        <v>1</v>
      </c>
      <c r="R3896" s="549">
        <v>10</v>
      </c>
      <c r="S3896" s="548">
        <v>2257</v>
      </c>
      <c r="T3896" s="548"/>
      <c r="U3896" s="99"/>
    </row>
    <row r="3897" spans="1:21" ht="19.5" customHeight="1">
      <c r="A3897" s="545">
        <v>13011</v>
      </c>
      <c r="B3897" s="545" t="s">
        <v>12524</v>
      </c>
      <c r="C3897" s="545" t="s">
        <v>6442</v>
      </c>
      <c r="D3897" s="546">
        <v>44591</v>
      </c>
      <c r="E3897" s="171" t="str">
        <f t="shared" si="60"/>
        <v>2022</v>
      </c>
      <c r="F3897" s="547">
        <v>8439</v>
      </c>
      <c r="G3897" s="548">
        <v>0.19</v>
      </c>
      <c r="H3897" s="547">
        <v>7091.6</v>
      </c>
      <c r="I3897" s="545" t="s">
        <v>12701</v>
      </c>
      <c r="J3897" s="545" t="s">
        <v>13297</v>
      </c>
      <c r="K3897" s="545" t="s">
        <v>17188</v>
      </c>
      <c r="L3897" s="545" t="s">
        <v>17190</v>
      </c>
      <c r="M3897" s="548" t="s">
        <v>13758</v>
      </c>
      <c r="N3897" s="545" t="s">
        <v>13413</v>
      </c>
      <c r="O3897" s="545"/>
      <c r="P3897" s="549">
        <v>13011</v>
      </c>
      <c r="Q3897" s="549">
        <v>1</v>
      </c>
      <c r="R3897" s="549">
        <v>10</v>
      </c>
      <c r="S3897" s="548">
        <v>2257</v>
      </c>
      <c r="T3897" s="548"/>
      <c r="U3897" s="99"/>
    </row>
    <row r="3898" spans="1:21" ht="19.5" customHeight="1">
      <c r="A3898" s="545">
        <v>13012</v>
      </c>
      <c r="B3898" s="545" t="s">
        <v>12526</v>
      </c>
      <c r="C3898" s="545" t="s">
        <v>6442</v>
      </c>
      <c r="D3898" s="546">
        <v>44591</v>
      </c>
      <c r="E3898" s="171" t="str">
        <f t="shared" si="60"/>
        <v>2022</v>
      </c>
      <c r="F3898" s="547">
        <v>7393.01</v>
      </c>
      <c r="G3898" s="548">
        <v>0.19</v>
      </c>
      <c r="H3898" s="547">
        <v>6212.61</v>
      </c>
      <c r="I3898" s="545" t="s">
        <v>12701</v>
      </c>
      <c r="J3898" s="545" t="s">
        <v>13297</v>
      </c>
      <c r="K3898" s="545" t="s">
        <v>17191</v>
      </c>
      <c r="L3898" s="545" t="s">
        <v>17192</v>
      </c>
      <c r="M3898" s="548" t="s">
        <v>13758</v>
      </c>
      <c r="N3898" s="545" t="s">
        <v>13413</v>
      </c>
      <c r="O3898" s="545"/>
      <c r="P3898" s="549">
        <v>13012</v>
      </c>
      <c r="Q3898" s="549">
        <v>1</v>
      </c>
      <c r="R3898" s="549">
        <v>10</v>
      </c>
      <c r="S3898" s="548">
        <v>2257</v>
      </c>
      <c r="T3898" s="548"/>
      <c r="U3898" s="99"/>
    </row>
    <row r="3899" spans="1:21" ht="19.5" customHeight="1">
      <c r="A3899" s="545">
        <v>13013</v>
      </c>
      <c r="B3899" s="545" t="s">
        <v>12525</v>
      </c>
      <c r="C3899" s="545" t="s">
        <v>6442</v>
      </c>
      <c r="D3899" s="546">
        <v>44591</v>
      </c>
      <c r="E3899" s="171" t="str">
        <f t="shared" si="60"/>
        <v>2022</v>
      </c>
      <c r="F3899" s="547">
        <v>6834</v>
      </c>
      <c r="G3899" s="548">
        <v>0.19</v>
      </c>
      <c r="H3899" s="547">
        <v>5742.86</v>
      </c>
      <c r="I3899" s="545" t="s">
        <v>12701</v>
      </c>
      <c r="J3899" s="545" t="s">
        <v>13297</v>
      </c>
      <c r="K3899" s="545" t="s">
        <v>17191</v>
      </c>
      <c r="L3899" s="545" t="s">
        <v>17193</v>
      </c>
      <c r="M3899" s="548" t="s">
        <v>13758</v>
      </c>
      <c r="N3899" s="545" t="s">
        <v>13413</v>
      </c>
      <c r="O3899" s="545"/>
      <c r="P3899" s="549">
        <v>13013</v>
      </c>
      <c r="Q3899" s="549">
        <v>1</v>
      </c>
      <c r="R3899" s="549">
        <v>10</v>
      </c>
      <c r="S3899" s="548">
        <v>2257</v>
      </c>
      <c r="T3899" s="548"/>
      <c r="U3899" s="99"/>
    </row>
    <row r="3900" spans="1:21" ht="19.5" customHeight="1">
      <c r="A3900" s="545">
        <v>13014</v>
      </c>
      <c r="B3900" s="545" t="s">
        <v>12527</v>
      </c>
      <c r="C3900" s="545" t="s">
        <v>6442</v>
      </c>
      <c r="D3900" s="546">
        <v>44591</v>
      </c>
      <c r="E3900" s="171" t="str">
        <f t="shared" si="60"/>
        <v>2022</v>
      </c>
      <c r="F3900" s="547">
        <v>4850</v>
      </c>
      <c r="G3900" s="548">
        <v>0.19</v>
      </c>
      <c r="H3900" s="547">
        <v>4075.63</v>
      </c>
      <c r="I3900" s="545" t="s">
        <v>12701</v>
      </c>
      <c r="J3900" s="545" t="s">
        <v>13297</v>
      </c>
      <c r="K3900" s="545" t="s">
        <v>17191</v>
      </c>
      <c r="L3900" s="545" t="s">
        <v>17192</v>
      </c>
      <c r="M3900" s="548" t="s">
        <v>13758</v>
      </c>
      <c r="N3900" s="545" t="s">
        <v>13413</v>
      </c>
      <c r="O3900" s="545"/>
      <c r="P3900" s="549">
        <v>13014</v>
      </c>
      <c r="Q3900" s="549">
        <v>1</v>
      </c>
      <c r="R3900" s="549">
        <v>10</v>
      </c>
      <c r="S3900" s="548">
        <v>2257</v>
      </c>
      <c r="T3900" s="548"/>
      <c r="U3900" s="99"/>
    </row>
    <row r="3901" spans="1:21" ht="19.5" customHeight="1">
      <c r="A3901" s="545">
        <v>13015</v>
      </c>
      <c r="B3901" s="545" t="s">
        <v>12551</v>
      </c>
      <c r="C3901" s="545" t="s">
        <v>216</v>
      </c>
      <c r="D3901" s="546">
        <v>44591</v>
      </c>
      <c r="E3901" s="171" t="str">
        <f t="shared" si="60"/>
        <v>2022</v>
      </c>
      <c r="F3901" s="547">
        <v>5847.01</v>
      </c>
      <c r="G3901" s="548">
        <v>0.19</v>
      </c>
      <c r="H3901" s="547">
        <v>4913.45</v>
      </c>
      <c r="I3901" s="545" t="s">
        <v>12701</v>
      </c>
      <c r="J3901" s="545" t="s">
        <v>13297</v>
      </c>
      <c r="K3901" s="545" t="s">
        <v>17194</v>
      </c>
      <c r="L3901" s="545" t="s">
        <v>12551</v>
      </c>
      <c r="M3901" s="548" t="s">
        <v>13758</v>
      </c>
      <c r="N3901" s="545" t="s">
        <v>13413</v>
      </c>
      <c r="O3901" s="545"/>
      <c r="P3901" s="549">
        <v>13015</v>
      </c>
      <c r="Q3901" s="549">
        <v>1</v>
      </c>
      <c r="R3901" s="549">
        <v>10</v>
      </c>
      <c r="S3901" s="548">
        <v>2257</v>
      </c>
      <c r="T3901" s="548"/>
      <c r="U3901" s="99"/>
    </row>
    <row r="3902" spans="1:21" ht="19.5" customHeight="1">
      <c r="A3902" s="545">
        <v>13016</v>
      </c>
      <c r="B3902" s="545" t="s">
        <v>12523</v>
      </c>
      <c r="C3902" s="545" t="s">
        <v>6442</v>
      </c>
      <c r="D3902" s="546">
        <v>44591</v>
      </c>
      <c r="E3902" s="171" t="str">
        <f t="shared" si="60"/>
        <v>2022</v>
      </c>
      <c r="F3902" s="547">
        <v>9033</v>
      </c>
      <c r="G3902" s="548">
        <v>0.19</v>
      </c>
      <c r="H3902" s="547">
        <v>7590.76</v>
      </c>
      <c r="I3902" s="545" t="s">
        <v>12701</v>
      </c>
      <c r="J3902" s="545" t="s">
        <v>13297</v>
      </c>
      <c r="K3902" s="545" t="s">
        <v>17188</v>
      </c>
      <c r="L3902" s="545" t="s">
        <v>12523</v>
      </c>
      <c r="M3902" s="548" t="s">
        <v>13758</v>
      </c>
      <c r="N3902" s="545" t="s">
        <v>13413</v>
      </c>
      <c r="O3902" s="545"/>
      <c r="P3902" s="549">
        <v>13016</v>
      </c>
      <c r="Q3902" s="549">
        <v>1</v>
      </c>
      <c r="R3902" s="549">
        <v>10</v>
      </c>
      <c r="S3902" s="548">
        <v>2257</v>
      </c>
      <c r="T3902" s="548"/>
      <c r="U3902" s="99"/>
    </row>
    <row r="3903" spans="1:21" ht="19.5" customHeight="1">
      <c r="A3903" s="545">
        <v>13017</v>
      </c>
      <c r="B3903" s="545" t="s">
        <v>12549</v>
      </c>
      <c r="C3903" s="545" t="s">
        <v>216</v>
      </c>
      <c r="D3903" s="546">
        <v>44591</v>
      </c>
      <c r="E3903" s="171" t="str">
        <f t="shared" si="60"/>
        <v>2022</v>
      </c>
      <c r="F3903" s="547">
        <v>13407</v>
      </c>
      <c r="G3903" s="548">
        <v>0.19</v>
      </c>
      <c r="H3903" s="547">
        <v>11266.39</v>
      </c>
      <c r="I3903" s="545" t="s">
        <v>12701</v>
      </c>
      <c r="J3903" s="545" t="s">
        <v>13297</v>
      </c>
      <c r="K3903" s="545" t="s">
        <v>17194</v>
      </c>
      <c r="L3903" s="545" t="s">
        <v>12549</v>
      </c>
      <c r="M3903" s="548" t="s">
        <v>13758</v>
      </c>
      <c r="N3903" s="545" t="s">
        <v>13413</v>
      </c>
      <c r="O3903" s="545"/>
      <c r="P3903" s="549">
        <v>13017</v>
      </c>
      <c r="Q3903" s="549">
        <v>1</v>
      </c>
      <c r="R3903" s="549">
        <v>10</v>
      </c>
      <c r="S3903" s="548">
        <v>2257</v>
      </c>
      <c r="T3903" s="548"/>
      <c r="U3903" s="99"/>
    </row>
    <row r="3904" spans="1:21" ht="19.5" customHeight="1">
      <c r="A3904" s="545">
        <v>13018</v>
      </c>
      <c r="B3904" s="545" t="s">
        <v>12550</v>
      </c>
      <c r="C3904" s="545" t="s">
        <v>216</v>
      </c>
      <c r="D3904" s="546">
        <v>44591</v>
      </c>
      <c r="E3904" s="171" t="str">
        <f t="shared" si="60"/>
        <v>2022</v>
      </c>
      <c r="F3904" s="547">
        <v>18684</v>
      </c>
      <c r="G3904" s="548">
        <v>0.19</v>
      </c>
      <c r="H3904" s="547">
        <v>15700.84</v>
      </c>
      <c r="I3904" s="545" t="s">
        <v>12701</v>
      </c>
      <c r="J3904" s="545" t="s">
        <v>13297</v>
      </c>
      <c r="K3904" s="545" t="s">
        <v>17194</v>
      </c>
      <c r="L3904" s="545" t="s">
        <v>12550</v>
      </c>
      <c r="M3904" s="548" t="s">
        <v>13758</v>
      </c>
      <c r="N3904" s="545" t="s">
        <v>13413</v>
      </c>
      <c r="O3904" s="545"/>
      <c r="P3904" s="549">
        <v>13018</v>
      </c>
      <c r="Q3904" s="549">
        <v>1</v>
      </c>
      <c r="R3904" s="549">
        <v>10</v>
      </c>
      <c r="S3904" s="548">
        <v>2257</v>
      </c>
      <c r="T3904" s="548"/>
      <c r="U3904" s="99"/>
    </row>
    <row r="3905" spans="1:21" ht="19.5" customHeight="1">
      <c r="A3905" s="545">
        <v>13019</v>
      </c>
      <c r="B3905" s="545" t="s">
        <v>12544</v>
      </c>
      <c r="C3905" s="545" t="s">
        <v>216</v>
      </c>
      <c r="D3905" s="546">
        <v>44591</v>
      </c>
      <c r="E3905" s="171" t="str">
        <f t="shared" si="60"/>
        <v>2022</v>
      </c>
      <c r="F3905" s="547">
        <v>5550.01</v>
      </c>
      <c r="G3905" s="548">
        <v>0.19</v>
      </c>
      <c r="H3905" s="547">
        <v>4663.87</v>
      </c>
      <c r="I3905" s="545" t="s">
        <v>12701</v>
      </c>
      <c r="J3905" s="545" t="s">
        <v>13297</v>
      </c>
      <c r="K3905" s="545" t="s">
        <v>17195</v>
      </c>
      <c r="L3905" s="545" t="s">
        <v>12544</v>
      </c>
      <c r="M3905" s="548" t="s">
        <v>13758</v>
      </c>
      <c r="N3905" s="545" t="s">
        <v>13413</v>
      </c>
      <c r="O3905" s="545"/>
      <c r="P3905" s="549">
        <v>13019</v>
      </c>
      <c r="Q3905" s="549">
        <v>1</v>
      </c>
      <c r="R3905" s="549">
        <v>10</v>
      </c>
      <c r="S3905" s="548">
        <v>2257</v>
      </c>
      <c r="T3905" s="548"/>
      <c r="U3905" s="99"/>
    </row>
    <row r="3906" spans="1:21" ht="19.5" customHeight="1">
      <c r="A3906" s="545">
        <v>13020</v>
      </c>
      <c r="B3906" s="545" t="s">
        <v>12545</v>
      </c>
      <c r="C3906" s="545" t="s">
        <v>216</v>
      </c>
      <c r="D3906" s="546">
        <v>44591</v>
      </c>
      <c r="E3906" s="171" t="str">
        <f t="shared" si="60"/>
        <v>2022</v>
      </c>
      <c r="F3906" s="547">
        <v>11994</v>
      </c>
      <c r="G3906" s="548">
        <v>0.19</v>
      </c>
      <c r="H3906" s="547">
        <v>10078.99</v>
      </c>
      <c r="I3906" s="545" t="s">
        <v>12701</v>
      </c>
      <c r="J3906" s="545" t="s">
        <v>13297</v>
      </c>
      <c r="K3906" s="545" t="s">
        <v>17195</v>
      </c>
      <c r="L3906" s="545" t="s">
        <v>12545</v>
      </c>
      <c r="M3906" s="548" t="s">
        <v>13758</v>
      </c>
      <c r="N3906" s="545" t="s">
        <v>13413</v>
      </c>
      <c r="O3906" s="545"/>
      <c r="P3906" s="549">
        <v>13020</v>
      </c>
      <c r="Q3906" s="549">
        <v>1</v>
      </c>
      <c r="R3906" s="549">
        <v>10</v>
      </c>
      <c r="S3906" s="548">
        <v>2257</v>
      </c>
      <c r="T3906" s="548"/>
      <c r="U3906" s="99"/>
    </row>
    <row r="3907" spans="1:21" ht="19.5" customHeight="1">
      <c r="A3907" s="545">
        <v>13021</v>
      </c>
      <c r="B3907" s="545" t="s">
        <v>12546</v>
      </c>
      <c r="C3907" s="545" t="s">
        <v>216</v>
      </c>
      <c r="D3907" s="546">
        <v>44591</v>
      </c>
      <c r="E3907" s="171" t="str">
        <f t="shared" si="60"/>
        <v>2022</v>
      </c>
      <c r="F3907" s="547">
        <v>4834.01</v>
      </c>
      <c r="G3907" s="548">
        <v>0.19</v>
      </c>
      <c r="H3907" s="547">
        <v>4062.19</v>
      </c>
      <c r="I3907" s="545" t="s">
        <v>12701</v>
      </c>
      <c r="J3907" s="545" t="s">
        <v>13297</v>
      </c>
      <c r="K3907" s="545" t="s">
        <v>17195</v>
      </c>
      <c r="L3907" s="545" t="s">
        <v>12546</v>
      </c>
      <c r="M3907" s="548" t="s">
        <v>13758</v>
      </c>
      <c r="N3907" s="545" t="s">
        <v>13413</v>
      </c>
      <c r="O3907" s="545"/>
      <c r="P3907" s="549">
        <v>13021</v>
      </c>
      <c r="Q3907" s="549">
        <v>1</v>
      </c>
      <c r="R3907" s="549">
        <v>10</v>
      </c>
      <c r="S3907" s="548">
        <v>2257</v>
      </c>
      <c r="T3907" s="548"/>
      <c r="U3907" s="99"/>
    </row>
    <row r="3908" spans="1:21" ht="19.5" customHeight="1">
      <c r="A3908" s="545">
        <v>13022</v>
      </c>
      <c r="B3908" s="545" t="s">
        <v>12552</v>
      </c>
      <c r="C3908" s="545" t="s">
        <v>216</v>
      </c>
      <c r="D3908" s="546">
        <v>44591</v>
      </c>
      <c r="E3908" s="171" t="str">
        <f t="shared" ref="E3908:E3971" si="61">TEXT(D3908,"YYYY")</f>
        <v>2022</v>
      </c>
      <c r="F3908" s="547">
        <v>3578</v>
      </c>
      <c r="G3908" s="548">
        <v>0.19</v>
      </c>
      <c r="H3908" s="547">
        <v>3006.72</v>
      </c>
      <c r="I3908" s="545" t="s">
        <v>12701</v>
      </c>
      <c r="J3908" s="545" t="s">
        <v>13297</v>
      </c>
      <c r="K3908" s="545" t="s">
        <v>17196</v>
      </c>
      <c r="L3908" s="545" t="s">
        <v>12552</v>
      </c>
      <c r="M3908" s="548" t="s">
        <v>13758</v>
      </c>
      <c r="N3908" s="545" t="s">
        <v>13413</v>
      </c>
      <c r="O3908" s="545"/>
      <c r="P3908" s="549">
        <v>13022</v>
      </c>
      <c r="Q3908" s="549">
        <v>1</v>
      </c>
      <c r="R3908" s="549">
        <v>10</v>
      </c>
      <c r="S3908" s="548">
        <v>2257</v>
      </c>
      <c r="T3908" s="548"/>
      <c r="U3908" s="99"/>
    </row>
    <row r="3909" spans="1:21" ht="19.5" customHeight="1">
      <c r="A3909" s="545">
        <v>13023</v>
      </c>
      <c r="B3909" s="545" t="s">
        <v>12553</v>
      </c>
      <c r="C3909" s="545" t="s">
        <v>216</v>
      </c>
      <c r="D3909" s="546">
        <v>44591</v>
      </c>
      <c r="E3909" s="171" t="str">
        <f t="shared" si="61"/>
        <v>2022</v>
      </c>
      <c r="F3909" s="547">
        <v>8799</v>
      </c>
      <c r="G3909" s="548">
        <v>0.19</v>
      </c>
      <c r="H3909" s="547">
        <v>7394.12</v>
      </c>
      <c r="I3909" s="545" t="s">
        <v>12701</v>
      </c>
      <c r="J3909" s="545" t="s">
        <v>13297</v>
      </c>
      <c r="K3909" s="545" t="s">
        <v>17196</v>
      </c>
      <c r="L3909" s="545" t="s">
        <v>12553</v>
      </c>
      <c r="M3909" s="548" t="s">
        <v>13758</v>
      </c>
      <c r="N3909" s="545" t="s">
        <v>13413</v>
      </c>
      <c r="O3909" s="545"/>
      <c r="P3909" s="549">
        <v>13023</v>
      </c>
      <c r="Q3909" s="549">
        <v>1</v>
      </c>
      <c r="R3909" s="549">
        <v>10</v>
      </c>
      <c r="S3909" s="548">
        <v>2257</v>
      </c>
      <c r="T3909" s="548"/>
      <c r="U3909" s="99"/>
    </row>
    <row r="3910" spans="1:21" ht="19.5" customHeight="1">
      <c r="A3910" s="545">
        <v>13024</v>
      </c>
      <c r="B3910" s="545" t="s">
        <v>12554</v>
      </c>
      <c r="C3910" s="545" t="s">
        <v>216</v>
      </c>
      <c r="D3910" s="546">
        <v>44591</v>
      </c>
      <c r="E3910" s="171" t="str">
        <f t="shared" si="61"/>
        <v>2022</v>
      </c>
      <c r="F3910" s="547">
        <v>27562.01</v>
      </c>
      <c r="G3910" s="548">
        <v>0.19</v>
      </c>
      <c r="H3910" s="547">
        <v>23161.35</v>
      </c>
      <c r="I3910" s="545" t="s">
        <v>12701</v>
      </c>
      <c r="J3910" s="545" t="s">
        <v>13297</v>
      </c>
      <c r="K3910" s="545" t="s">
        <v>17195</v>
      </c>
      <c r="L3910" s="545" t="s">
        <v>12554</v>
      </c>
      <c r="M3910" s="548" t="s">
        <v>13758</v>
      </c>
      <c r="N3910" s="545" t="s">
        <v>13413</v>
      </c>
      <c r="O3910" s="545"/>
      <c r="P3910" s="549">
        <v>13024</v>
      </c>
      <c r="Q3910" s="549">
        <v>1</v>
      </c>
      <c r="R3910" s="549">
        <v>10</v>
      </c>
      <c r="S3910" s="548">
        <v>2257</v>
      </c>
      <c r="T3910" s="548"/>
      <c r="U3910" s="99"/>
    </row>
    <row r="3911" spans="1:21" ht="19.5" customHeight="1">
      <c r="A3911" s="545">
        <v>13025</v>
      </c>
      <c r="B3911" s="545" t="s">
        <v>12555</v>
      </c>
      <c r="C3911" s="545" t="s">
        <v>216</v>
      </c>
      <c r="D3911" s="546">
        <v>44591</v>
      </c>
      <c r="E3911" s="171" t="str">
        <f t="shared" si="61"/>
        <v>2022</v>
      </c>
      <c r="F3911" s="547">
        <v>25243.01</v>
      </c>
      <c r="G3911" s="548">
        <v>0.19</v>
      </c>
      <c r="H3911" s="547">
        <v>21212.61</v>
      </c>
      <c r="I3911" s="545" t="s">
        <v>12701</v>
      </c>
      <c r="J3911" s="545" t="s">
        <v>13297</v>
      </c>
      <c r="K3911" s="545" t="s">
        <v>17196</v>
      </c>
      <c r="L3911" s="545" t="s">
        <v>12555</v>
      </c>
      <c r="M3911" s="548" t="s">
        <v>13758</v>
      </c>
      <c r="N3911" s="545" t="s">
        <v>13413</v>
      </c>
      <c r="O3911" s="545"/>
      <c r="P3911" s="549">
        <v>13025</v>
      </c>
      <c r="Q3911" s="549">
        <v>1</v>
      </c>
      <c r="R3911" s="549">
        <v>10</v>
      </c>
      <c r="S3911" s="548">
        <v>2257</v>
      </c>
      <c r="T3911" s="548"/>
      <c r="U3911" s="99"/>
    </row>
    <row r="3912" spans="1:21" ht="19.5" customHeight="1">
      <c r="A3912" s="545">
        <v>13026</v>
      </c>
      <c r="B3912" s="545" t="s">
        <v>12548</v>
      </c>
      <c r="C3912" s="545" t="s">
        <v>216</v>
      </c>
      <c r="D3912" s="546">
        <v>44591</v>
      </c>
      <c r="E3912" s="171" t="str">
        <f t="shared" si="61"/>
        <v>2022</v>
      </c>
      <c r="F3912" s="547">
        <v>21196.01</v>
      </c>
      <c r="G3912" s="548">
        <v>0.19</v>
      </c>
      <c r="H3912" s="547">
        <v>17811.77</v>
      </c>
      <c r="I3912" s="545" t="s">
        <v>12701</v>
      </c>
      <c r="J3912" s="545" t="s">
        <v>13297</v>
      </c>
      <c r="K3912" s="545" t="s">
        <v>17194</v>
      </c>
      <c r="L3912" s="545" t="s">
        <v>12548</v>
      </c>
      <c r="M3912" s="548" t="s">
        <v>13758</v>
      </c>
      <c r="N3912" s="545" t="s">
        <v>13413</v>
      </c>
      <c r="O3912" s="545"/>
      <c r="P3912" s="549">
        <v>13026</v>
      </c>
      <c r="Q3912" s="549">
        <v>1</v>
      </c>
      <c r="R3912" s="549">
        <v>10</v>
      </c>
      <c r="S3912" s="548">
        <v>2257</v>
      </c>
      <c r="T3912" s="548"/>
      <c r="U3912" s="99"/>
    </row>
    <row r="3913" spans="1:21" ht="19.5" customHeight="1">
      <c r="A3913" s="545">
        <v>13027</v>
      </c>
      <c r="B3913" s="545" t="s">
        <v>12571</v>
      </c>
      <c r="C3913" s="545" t="s">
        <v>4468</v>
      </c>
      <c r="D3913" s="546">
        <v>44591</v>
      </c>
      <c r="E3913" s="171" t="str">
        <f t="shared" si="61"/>
        <v>2022</v>
      </c>
      <c r="F3913" s="547">
        <v>26516</v>
      </c>
      <c r="G3913" s="548">
        <v>0.19</v>
      </c>
      <c r="H3913" s="547">
        <v>22282.35</v>
      </c>
      <c r="I3913" s="545" t="s">
        <v>12701</v>
      </c>
      <c r="J3913" s="545" t="s">
        <v>13297</v>
      </c>
      <c r="K3913" s="545" t="s">
        <v>17197</v>
      </c>
      <c r="L3913" s="545" t="s">
        <v>12571</v>
      </c>
      <c r="M3913" s="548" t="s">
        <v>13758</v>
      </c>
      <c r="N3913" s="545" t="s">
        <v>13413</v>
      </c>
      <c r="O3913" s="545"/>
      <c r="P3913" s="549">
        <v>13027</v>
      </c>
      <c r="Q3913" s="549">
        <v>1</v>
      </c>
      <c r="R3913" s="549">
        <v>10</v>
      </c>
      <c r="S3913" s="548">
        <v>2257</v>
      </c>
      <c r="T3913" s="548"/>
      <c r="U3913" s="99"/>
    </row>
    <row r="3914" spans="1:21" ht="19.5" customHeight="1">
      <c r="A3914" s="545">
        <v>13028</v>
      </c>
      <c r="B3914" s="545" t="s">
        <v>12968</v>
      </c>
      <c r="C3914" s="545" t="s">
        <v>6477</v>
      </c>
      <c r="D3914" s="546">
        <v>44585</v>
      </c>
      <c r="E3914" s="171" t="str">
        <f t="shared" si="61"/>
        <v>2022</v>
      </c>
      <c r="F3914" s="547">
        <v>25968708</v>
      </c>
      <c r="G3914" s="548">
        <v>0.19</v>
      </c>
      <c r="H3914" s="547">
        <v>21822443.699999999</v>
      </c>
      <c r="I3914" s="545" t="s">
        <v>12756</v>
      </c>
      <c r="J3914" s="545" t="s">
        <v>13297</v>
      </c>
      <c r="K3914" s="545" t="s">
        <v>17198</v>
      </c>
      <c r="L3914" s="545" t="s">
        <v>17199</v>
      </c>
      <c r="M3914" s="548" t="s">
        <v>13868</v>
      </c>
      <c r="N3914" s="545" t="s">
        <v>13413</v>
      </c>
      <c r="O3914" s="545"/>
      <c r="P3914" s="549">
        <v>13028</v>
      </c>
      <c r="Q3914" s="549">
        <v>2</v>
      </c>
      <c r="R3914" s="549">
        <v>34</v>
      </c>
      <c r="S3914" s="548">
        <v>2257</v>
      </c>
      <c r="T3914" s="548"/>
      <c r="U3914" s="99"/>
    </row>
    <row r="3915" spans="1:21" ht="19.5" customHeight="1">
      <c r="A3915" s="545">
        <v>13029</v>
      </c>
      <c r="B3915" s="545" t="s">
        <v>12379</v>
      </c>
      <c r="C3915" s="545" t="s">
        <v>216</v>
      </c>
      <c r="D3915" s="546">
        <v>44585</v>
      </c>
      <c r="E3915" s="171" t="str">
        <f t="shared" si="61"/>
        <v>2022</v>
      </c>
      <c r="F3915" s="547">
        <v>6912829</v>
      </c>
      <c r="G3915" s="548">
        <v>0.19</v>
      </c>
      <c r="H3915" s="547">
        <v>5809100</v>
      </c>
      <c r="I3915" s="545" t="s">
        <v>12701</v>
      </c>
      <c r="J3915" s="545" t="s">
        <v>13297</v>
      </c>
      <c r="K3915" s="545" t="s">
        <v>17200</v>
      </c>
      <c r="L3915" s="545" t="s">
        <v>12379</v>
      </c>
      <c r="M3915" s="548" t="s">
        <v>13868</v>
      </c>
      <c r="N3915" s="545" t="s">
        <v>13413</v>
      </c>
      <c r="O3915" s="545"/>
      <c r="P3915" s="549">
        <v>13029</v>
      </c>
      <c r="Q3915" s="549">
        <v>2</v>
      </c>
      <c r="R3915" s="549">
        <v>10</v>
      </c>
      <c r="S3915" s="548">
        <v>2257</v>
      </c>
      <c r="T3915" s="548"/>
      <c r="U3915" s="99"/>
    </row>
    <row r="3916" spans="1:21" ht="19.5" customHeight="1">
      <c r="A3916" s="545">
        <v>13030</v>
      </c>
      <c r="B3916" s="545" t="s">
        <v>12509</v>
      </c>
      <c r="C3916" s="545" t="s">
        <v>216</v>
      </c>
      <c r="D3916" s="546">
        <v>44588</v>
      </c>
      <c r="E3916" s="171" t="str">
        <f t="shared" si="61"/>
        <v>2022</v>
      </c>
      <c r="F3916" s="547">
        <v>1988755</v>
      </c>
      <c r="G3916" s="548">
        <v>0.19</v>
      </c>
      <c r="H3916" s="547">
        <v>1671222.69</v>
      </c>
      <c r="I3916" s="545" t="s">
        <v>12655</v>
      </c>
      <c r="J3916" s="545" t="s">
        <v>13297</v>
      </c>
      <c r="K3916" s="545" t="s">
        <v>17201</v>
      </c>
      <c r="L3916" s="545" t="s">
        <v>12509</v>
      </c>
      <c r="M3916" s="548" t="s">
        <v>13868</v>
      </c>
      <c r="N3916" s="545" t="s">
        <v>13413</v>
      </c>
      <c r="O3916" s="545"/>
      <c r="P3916" s="549">
        <v>13030</v>
      </c>
      <c r="Q3916" s="549">
        <v>2</v>
      </c>
      <c r="R3916" s="549">
        <v>80</v>
      </c>
      <c r="S3916" s="548">
        <v>2257</v>
      </c>
      <c r="T3916" s="548"/>
      <c r="U3916" s="99"/>
    </row>
    <row r="3917" spans="1:21" ht="19.5" customHeight="1">
      <c r="A3917" s="545">
        <v>13031</v>
      </c>
      <c r="B3917" s="545" t="s">
        <v>12283</v>
      </c>
      <c r="C3917" s="545" t="s">
        <v>216</v>
      </c>
      <c r="D3917" s="546">
        <v>44587</v>
      </c>
      <c r="E3917" s="171" t="str">
        <f t="shared" si="61"/>
        <v>2022</v>
      </c>
      <c r="F3917" s="547">
        <v>1568248</v>
      </c>
      <c r="G3917" s="548">
        <v>0.19</v>
      </c>
      <c r="H3917" s="547">
        <v>1317855.46</v>
      </c>
      <c r="I3917" s="545" t="s">
        <v>12701</v>
      </c>
      <c r="J3917" s="545" t="s">
        <v>13297</v>
      </c>
      <c r="K3917" s="545" t="s">
        <v>17202</v>
      </c>
      <c r="L3917" s="545" t="s">
        <v>12283</v>
      </c>
      <c r="M3917" s="548" t="s">
        <v>13868</v>
      </c>
      <c r="N3917" s="545" t="s">
        <v>13413</v>
      </c>
      <c r="O3917" s="545"/>
      <c r="P3917" s="549">
        <v>13031</v>
      </c>
      <c r="Q3917" s="549">
        <v>2</v>
      </c>
      <c r="R3917" s="549">
        <v>10</v>
      </c>
      <c r="S3917" s="548">
        <v>2257</v>
      </c>
      <c r="T3917" s="548"/>
      <c r="U3917" s="99"/>
    </row>
    <row r="3918" spans="1:21" ht="19.5" customHeight="1">
      <c r="A3918" s="545">
        <v>13032</v>
      </c>
      <c r="B3918" s="545" t="s">
        <v>12315</v>
      </c>
      <c r="C3918" s="545" t="s">
        <v>216</v>
      </c>
      <c r="D3918" s="546">
        <v>44587</v>
      </c>
      <c r="E3918" s="171" t="str">
        <f t="shared" si="61"/>
        <v>2022</v>
      </c>
      <c r="F3918" s="547">
        <v>5476</v>
      </c>
      <c r="G3918" s="548">
        <v>0.19</v>
      </c>
      <c r="H3918" s="547">
        <v>4601.68</v>
      </c>
      <c r="I3918" s="545" t="s">
        <v>12701</v>
      </c>
      <c r="J3918" s="545" t="s">
        <v>13297</v>
      </c>
      <c r="K3918" s="545" t="s">
        <v>17175</v>
      </c>
      <c r="L3918" s="545" t="s">
        <v>12315</v>
      </c>
      <c r="M3918" s="548" t="s">
        <v>13868</v>
      </c>
      <c r="N3918" s="545" t="s">
        <v>13413</v>
      </c>
      <c r="O3918" s="545"/>
      <c r="P3918" s="549">
        <v>13032</v>
      </c>
      <c r="Q3918" s="549">
        <v>2</v>
      </c>
      <c r="R3918" s="549">
        <v>10</v>
      </c>
      <c r="S3918" s="548">
        <v>2257</v>
      </c>
      <c r="T3918" s="548"/>
      <c r="U3918" s="99"/>
    </row>
    <row r="3919" spans="1:21" ht="19.5" customHeight="1">
      <c r="A3919" s="545">
        <v>13033</v>
      </c>
      <c r="B3919" s="545" t="s">
        <v>12547</v>
      </c>
      <c r="C3919" s="545" t="s">
        <v>216</v>
      </c>
      <c r="D3919" s="546">
        <v>44591</v>
      </c>
      <c r="E3919" s="171" t="str">
        <f t="shared" si="61"/>
        <v>2022</v>
      </c>
      <c r="F3919" s="547">
        <v>20120</v>
      </c>
      <c r="G3919" s="548">
        <v>0.19</v>
      </c>
      <c r="H3919" s="547">
        <v>16907.560000000001</v>
      </c>
      <c r="I3919" s="545" t="s">
        <v>12701</v>
      </c>
      <c r="J3919" s="545" t="s">
        <v>13297</v>
      </c>
      <c r="K3919" s="545" t="s">
        <v>17195</v>
      </c>
      <c r="L3919" s="545" t="s">
        <v>12547</v>
      </c>
      <c r="M3919" s="548" t="s">
        <v>13758</v>
      </c>
      <c r="N3919" s="545" t="s">
        <v>13413</v>
      </c>
      <c r="O3919" s="545"/>
      <c r="P3919" s="549">
        <v>13033</v>
      </c>
      <c r="Q3919" s="549">
        <v>1</v>
      </c>
      <c r="R3919" s="549">
        <v>10</v>
      </c>
      <c r="S3919" s="548">
        <v>2257</v>
      </c>
      <c r="T3919" s="548"/>
      <c r="U3919" s="99"/>
    </row>
    <row r="3920" spans="1:21" ht="19.5" customHeight="1">
      <c r="A3920" s="545">
        <v>13034</v>
      </c>
      <c r="B3920" s="545" t="s">
        <v>12459</v>
      </c>
      <c r="C3920" s="545" t="s">
        <v>221</v>
      </c>
      <c r="D3920" s="546">
        <v>44589</v>
      </c>
      <c r="E3920" s="171" t="str">
        <f t="shared" si="61"/>
        <v>2022</v>
      </c>
      <c r="F3920" s="547">
        <v>26394</v>
      </c>
      <c r="G3920" s="548">
        <v>0.19</v>
      </c>
      <c r="H3920" s="547">
        <v>22179.83</v>
      </c>
      <c r="I3920" s="545" t="s">
        <v>12868</v>
      </c>
      <c r="J3920" s="545" t="s">
        <v>13297</v>
      </c>
      <c r="K3920" s="545"/>
      <c r="L3920" s="545"/>
      <c r="M3920" s="548" t="s">
        <v>13758</v>
      </c>
      <c r="N3920" s="545" t="s">
        <v>13413</v>
      </c>
      <c r="O3920" s="545"/>
      <c r="P3920" s="549">
        <v>13034</v>
      </c>
      <c r="Q3920" s="549">
        <v>1</v>
      </c>
      <c r="R3920" s="549">
        <v>50</v>
      </c>
      <c r="S3920" s="548">
        <v>2257</v>
      </c>
      <c r="T3920" s="548"/>
      <c r="U3920" s="99"/>
    </row>
    <row r="3921" spans="1:21" ht="19.5" customHeight="1">
      <c r="A3921" s="545">
        <v>13035</v>
      </c>
      <c r="B3921" s="545" t="s">
        <v>12470</v>
      </c>
      <c r="C3921" s="545" t="s">
        <v>437</v>
      </c>
      <c r="D3921" s="546">
        <v>46058</v>
      </c>
      <c r="E3921" s="171" t="str">
        <f t="shared" si="61"/>
        <v>2026</v>
      </c>
      <c r="F3921" s="547">
        <v>10949862</v>
      </c>
      <c r="G3921" s="548">
        <v>0</v>
      </c>
      <c r="H3921" s="547">
        <v>10949862</v>
      </c>
      <c r="I3921" s="545" t="s">
        <v>12760</v>
      </c>
      <c r="J3921" s="545" t="s">
        <v>13299</v>
      </c>
      <c r="K3921" s="545" t="s">
        <v>22927</v>
      </c>
      <c r="L3921" s="545"/>
      <c r="M3921" s="548" t="s">
        <v>13813</v>
      </c>
      <c r="N3921" s="545" t="s">
        <v>13413</v>
      </c>
      <c r="O3921" s="545"/>
      <c r="P3921" s="549">
        <v>13035</v>
      </c>
      <c r="Q3921" s="549">
        <v>3</v>
      </c>
      <c r="R3921" s="549">
        <v>161</v>
      </c>
      <c r="S3921" s="548">
        <v>443</v>
      </c>
      <c r="T3921" s="548"/>
      <c r="U3921" s="99"/>
    </row>
    <row r="3922" spans="1:21" ht="19.5" customHeight="1">
      <c r="A3922" s="545">
        <v>13036</v>
      </c>
      <c r="B3922" s="545" t="s">
        <v>12472</v>
      </c>
      <c r="C3922" s="545" t="s">
        <v>437</v>
      </c>
      <c r="D3922" s="546">
        <v>46058</v>
      </c>
      <c r="E3922" s="171" t="str">
        <f t="shared" si="61"/>
        <v>2026</v>
      </c>
      <c r="F3922" s="547">
        <v>6945296</v>
      </c>
      <c r="G3922" s="548">
        <v>0</v>
      </c>
      <c r="H3922" s="547">
        <v>6945296</v>
      </c>
      <c r="I3922" s="545" t="s">
        <v>12760</v>
      </c>
      <c r="J3922" s="545" t="s">
        <v>13299</v>
      </c>
      <c r="K3922" s="545" t="s">
        <v>22927</v>
      </c>
      <c r="L3922" s="545"/>
      <c r="M3922" s="548" t="s">
        <v>13813</v>
      </c>
      <c r="N3922" s="545" t="s">
        <v>13413</v>
      </c>
      <c r="O3922" s="545"/>
      <c r="P3922" s="549">
        <v>13036</v>
      </c>
      <c r="Q3922" s="549">
        <v>3</v>
      </c>
      <c r="R3922" s="549">
        <v>161</v>
      </c>
      <c r="S3922" s="548">
        <v>443</v>
      </c>
      <c r="T3922" s="548"/>
      <c r="U3922" s="99"/>
    </row>
    <row r="3923" spans="1:21" ht="19.5" customHeight="1">
      <c r="A3923" s="545">
        <v>13037</v>
      </c>
      <c r="B3923" s="545" t="s">
        <v>12432</v>
      </c>
      <c r="C3923" s="545" t="s">
        <v>216</v>
      </c>
      <c r="D3923" s="546">
        <v>44588</v>
      </c>
      <c r="E3923" s="171" t="str">
        <f t="shared" si="61"/>
        <v>2022</v>
      </c>
      <c r="F3923" s="547">
        <v>603957</v>
      </c>
      <c r="G3923" s="548">
        <v>0.19</v>
      </c>
      <c r="H3923" s="547">
        <v>507526.89</v>
      </c>
      <c r="I3923" s="545" t="s">
        <v>12762</v>
      </c>
      <c r="J3923" s="545" t="s">
        <v>13297</v>
      </c>
      <c r="K3923" s="545" t="s">
        <v>17203</v>
      </c>
      <c r="L3923" s="545" t="s">
        <v>13413</v>
      </c>
      <c r="M3923" s="548" t="s">
        <v>13758</v>
      </c>
      <c r="N3923" s="545" t="s">
        <v>13413</v>
      </c>
      <c r="O3923" s="545" t="s">
        <v>13413</v>
      </c>
      <c r="P3923" s="549">
        <v>13037</v>
      </c>
      <c r="Q3923" s="549">
        <v>1</v>
      </c>
      <c r="R3923" s="549">
        <v>8</v>
      </c>
      <c r="S3923" s="548">
        <v>2257</v>
      </c>
      <c r="T3923" s="548"/>
      <c r="U3923" s="99"/>
    </row>
    <row r="3924" spans="1:21" ht="19.5" customHeight="1">
      <c r="A3924" s="545">
        <v>13038</v>
      </c>
      <c r="B3924" s="545" t="s">
        <v>12424</v>
      </c>
      <c r="C3924" s="545" t="s">
        <v>216</v>
      </c>
      <c r="D3924" s="546">
        <v>44588</v>
      </c>
      <c r="E3924" s="171" t="str">
        <f t="shared" si="61"/>
        <v>2022</v>
      </c>
      <c r="F3924" s="547">
        <v>105147</v>
      </c>
      <c r="G3924" s="548">
        <v>0.19</v>
      </c>
      <c r="H3924" s="547">
        <v>88358.82</v>
      </c>
      <c r="I3924" s="545" t="s">
        <v>12694</v>
      </c>
      <c r="J3924" s="545" t="s">
        <v>13297</v>
      </c>
      <c r="K3924" s="545" t="s">
        <v>12424</v>
      </c>
      <c r="L3924" s="545"/>
      <c r="M3924" s="548" t="s">
        <v>13758</v>
      </c>
      <c r="N3924" s="545" t="s">
        <v>13413</v>
      </c>
      <c r="O3924" s="545"/>
      <c r="P3924" s="549">
        <v>13038</v>
      </c>
      <c r="Q3924" s="549">
        <v>1</v>
      </c>
      <c r="R3924" s="549">
        <v>104</v>
      </c>
      <c r="S3924" s="548">
        <v>2257</v>
      </c>
      <c r="T3924" s="548"/>
      <c r="U3924" s="99"/>
    </row>
    <row r="3925" spans="1:21" ht="19.5" customHeight="1">
      <c r="A3925" s="545">
        <v>13039</v>
      </c>
      <c r="B3925" s="545" t="s">
        <v>12425</v>
      </c>
      <c r="C3925" s="545" t="s">
        <v>216</v>
      </c>
      <c r="D3925" s="546">
        <v>44588</v>
      </c>
      <c r="E3925" s="171" t="str">
        <f t="shared" si="61"/>
        <v>2022</v>
      </c>
      <c r="F3925" s="547">
        <v>62970</v>
      </c>
      <c r="G3925" s="548">
        <v>0.19</v>
      </c>
      <c r="H3925" s="547">
        <v>52915.97</v>
      </c>
      <c r="I3925" s="545" t="s">
        <v>12694</v>
      </c>
      <c r="J3925" s="545" t="s">
        <v>13297</v>
      </c>
      <c r="K3925" s="545" t="s">
        <v>12425</v>
      </c>
      <c r="L3925" s="545"/>
      <c r="M3925" s="548" t="s">
        <v>13758</v>
      </c>
      <c r="N3925" s="545" t="s">
        <v>13413</v>
      </c>
      <c r="O3925" s="545"/>
      <c r="P3925" s="549">
        <v>13039</v>
      </c>
      <c r="Q3925" s="549">
        <v>1</v>
      </c>
      <c r="R3925" s="549">
        <v>104</v>
      </c>
      <c r="S3925" s="548">
        <v>2257</v>
      </c>
      <c r="T3925" s="548"/>
      <c r="U3925" s="99"/>
    </row>
    <row r="3926" spans="1:21" ht="19.5" customHeight="1">
      <c r="A3926" s="545">
        <v>13040</v>
      </c>
      <c r="B3926" s="545" t="s">
        <v>12466</v>
      </c>
      <c r="C3926" s="545" t="s">
        <v>786</v>
      </c>
      <c r="D3926" s="546">
        <v>44592</v>
      </c>
      <c r="E3926" s="171" t="str">
        <f t="shared" si="61"/>
        <v>2022</v>
      </c>
      <c r="F3926" s="547">
        <v>46357</v>
      </c>
      <c r="G3926" s="548">
        <v>0.19</v>
      </c>
      <c r="H3926" s="547">
        <v>38955.46</v>
      </c>
      <c r="I3926" s="545" t="s">
        <v>12683</v>
      </c>
      <c r="J3926" s="545" t="s">
        <v>13297</v>
      </c>
      <c r="K3926" s="545" t="s">
        <v>12466</v>
      </c>
      <c r="L3926" s="545"/>
      <c r="M3926" s="548" t="s">
        <v>13758</v>
      </c>
      <c r="N3926" s="545" t="s">
        <v>13413</v>
      </c>
      <c r="O3926" s="545"/>
      <c r="P3926" s="549">
        <v>13040</v>
      </c>
      <c r="Q3926" s="549">
        <v>1</v>
      </c>
      <c r="R3926" s="549">
        <v>18</v>
      </c>
      <c r="S3926" s="548">
        <v>2257</v>
      </c>
      <c r="T3926" s="548"/>
      <c r="U3926" s="99"/>
    </row>
    <row r="3927" spans="1:21" ht="19.5" customHeight="1">
      <c r="A3927" s="545">
        <v>13041</v>
      </c>
      <c r="B3927" s="545" t="s">
        <v>12381</v>
      </c>
      <c r="C3927" s="545" t="s">
        <v>216</v>
      </c>
      <c r="D3927" s="546">
        <v>45708</v>
      </c>
      <c r="E3927" s="171" t="str">
        <f t="shared" si="61"/>
        <v>2025</v>
      </c>
      <c r="F3927" s="547">
        <v>1950552.82</v>
      </c>
      <c r="G3927" s="548">
        <v>0.19</v>
      </c>
      <c r="H3927" s="547">
        <v>1639120.01</v>
      </c>
      <c r="I3927" s="545" t="s">
        <v>12637</v>
      </c>
      <c r="J3927" s="545" t="s">
        <v>13307</v>
      </c>
      <c r="K3927" s="545" t="s">
        <v>17204</v>
      </c>
      <c r="L3927" s="545"/>
      <c r="M3927" s="548" t="s">
        <v>13843</v>
      </c>
      <c r="N3927" s="545" t="s">
        <v>13413</v>
      </c>
      <c r="O3927" s="545"/>
      <c r="P3927" s="549">
        <v>13041</v>
      </c>
      <c r="Q3927" s="549">
        <v>5</v>
      </c>
      <c r="R3927" s="549">
        <v>13</v>
      </c>
      <c r="S3927" s="548">
        <v>2228</v>
      </c>
      <c r="T3927" s="548"/>
      <c r="U3927" s="99"/>
    </row>
    <row r="3928" spans="1:21" ht="19.5" customHeight="1">
      <c r="A3928" s="545">
        <v>13042</v>
      </c>
      <c r="B3928" s="545" t="s">
        <v>12471</v>
      </c>
      <c r="C3928" s="545" t="s">
        <v>437</v>
      </c>
      <c r="D3928" s="546">
        <v>46058</v>
      </c>
      <c r="E3928" s="171" t="str">
        <f t="shared" si="61"/>
        <v>2026</v>
      </c>
      <c r="F3928" s="547">
        <v>10202448</v>
      </c>
      <c r="G3928" s="548">
        <v>0</v>
      </c>
      <c r="H3928" s="547">
        <v>10202448</v>
      </c>
      <c r="I3928" s="545" t="s">
        <v>12760</v>
      </c>
      <c r="J3928" s="545" t="s">
        <v>13299</v>
      </c>
      <c r="K3928" s="545" t="s">
        <v>22927</v>
      </c>
      <c r="L3928" s="545"/>
      <c r="M3928" s="548" t="s">
        <v>13813</v>
      </c>
      <c r="N3928" s="545" t="s">
        <v>13413</v>
      </c>
      <c r="O3928" s="545"/>
      <c r="P3928" s="549">
        <v>13042</v>
      </c>
      <c r="Q3928" s="549">
        <v>3</v>
      </c>
      <c r="R3928" s="549">
        <v>161</v>
      </c>
      <c r="S3928" s="548">
        <v>443</v>
      </c>
      <c r="T3928" s="548"/>
      <c r="U3928" s="99"/>
    </row>
    <row r="3929" spans="1:21" ht="19.5" customHeight="1">
      <c r="A3929" s="545">
        <v>13043</v>
      </c>
      <c r="B3929" s="545" t="s">
        <v>12260</v>
      </c>
      <c r="C3929" s="545" t="s">
        <v>216</v>
      </c>
      <c r="D3929" s="546">
        <v>44591</v>
      </c>
      <c r="E3929" s="171" t="str">
        <f t="shared" si="61"/>
        <v>2022</v>
      </c>
      <c r="F3929" s="547">
        <v>426447</v>
      </c>
      <c r="G3929" s="548">
        <v>0.19</v>
      </c>
      <c r="H3929" s="547">
        <v>358358.82</v>
      </c>
      <c r="I3929" s="545" t="s">
        <v>12647</v>
      </c>
      <c r="J3929" s="545" t="s">
        <v>13297</v>
      </c>
      <c r="K3929" s="545" t="s">
        <v>17205</v>
      </c>
      <c r="L3929" s="545"/>
      <c r="M3929" s="548" t="s">
        <v>13758</v>
      </c>
      <c r="N3929" s="545" t="s">
        <v>13413</v>
      </c>
      <c r="O3929" s="545"/>
      <c r="P3929" s="549">
        <v>13043</v>
      </c>
      <c r="Q3929" s="549">
        <v>1</v>
      </c>
      <c r="R3929" s="549">
        <v>26</v>
      </c>
      <c r="S3929" s="548">
        <v>2257</v>
      </c>
      <c r="T3929" s="548"/>
      <c r="U3929" s="99"/>
    </row>
    <row r="3930" spans="1:21" ht="19.5" customHeight="1">
      <c r="A3930" s="545">
        <v>13044</v>
      </c>
      <c r="B3930" s="545" t="s">
        <v>12261</v>
      </c>
      <c r="C3930" s="545" t="s">
        <v>216</v>
      </c>
      <c r="D3930" s="546">
        <v>44591</v>
      </c>
      <c r="E3930" s="171" t="str">
        <f t="shared" si="61"/>
        <v>2022</v>
      </c>
      <c r="F3930" s="547">
        <v>714899</v>
      </c>
      <c r="G3930" s="548">
        <v>0.19</v>
      </c>
      <c r="H3930" s="547">
        <v>600755.46</v>
      </c>
      <c r="I3930" s="545" t="s">
        <v>12647</v>
      </c>
      <c r="J3930" s="545" t="s">
        <v>13297</v>
      </c>
      <c r="K3930" s="545" t="s">
        <v>17205</v>
      </c>
      <c r="L3930" s="545"/>
      <c r="M3930" s="548" t="s">
        <v>13758</v>
      </c>
      <c r="N3930" s="545" t="s">
        <v>13413</v>
      </c>
      <c r="O3930" s="545"/>
      <c r="P3930" s="549">
        <v>13044</v>
      </c>
      <c r="Q3930" s="549">
        <v>1</v>
      </c>
      <c r="R3930" s="549">
        <v>26</v>
      </c>
      <c r="S3930" s="548">
        <v>2257</v>
      </c>
      <c r="T3930" s="548"/>
      <c r="U3930" s="99"/>
    </row>
    <row r="3931" spans="1:21" ht="19.5" customHeight="1">
      <c r="A3931" s="545">
        <v>13045</v>
      </c>
      <c r="B3931" s="545" t="s">
        <v>12263</v>
      </c>
      <c r="C3931" s="545" t="s">
        <v>216</v>
      </c>
      <c r="D3931" s="546">
        <v>44591</v>
      </c>
      <c r="E3931" s="171" t="str">
        <f t="shared" si="61"/>
        <v>2022</v>
      </c>
      <c r="F3931" s="547">
        <v>756426</v>
      </c>
      <c r="G3931" s="548">
        <v>0.19</v>
      </c>
      <c r="H3931" s="547">
        <v>635652.1</v>
      </c>
      <c r="I3931" s="545" t="s">
        <v>12647</v>
      </c>
      <c r="J3931" s="545" t="s">
        <v>13297</v>
      </c>
      <c r="K3931" s="545" t="s">
        <v>17206</v>
      </c>
      <c r="L3931" s="545"/>
      <c r="M3931" s="548" t="s">
        <v>13758</v>
      </c>
      <c r="N3931" s="545" t="s">
        <v>13413</v>
      </c>
      <c r="O3931" s="545"/>
      <c r="P3931" s="549">
        <v>13045</v>
      </c>
      <c r="Q3931" s="549">
        <v>1</v>
      </c>
      <c r="R3931" s="549">
        <v>26</v>
      </c>
      <c r="S3931" s="548">
        <v>2257</v>
      </c>
      <c r="T3931" s="548"/>
      <c r="U3931" s="99"/>
    </row>
    <row r="3932" spans="1:21" ht="19.5" customHeight="1">
      <c r="A3932" s="545">
        <v>13046</v>
      </c>
      <c r="B3932" s="545" t="s">
        <v>12264</v>
      </c>
      <c r="C3932" s="545" t="s">
        <v>216</v>
      </c>
      <c r="D3932" s="546">
        <v>44591</v>
      </c>
      <c r="E3932" s="171" t="str">
        <f t="shared" si="61"/>
        <v>2022</v>
      </c>
      <c r="F3932" s="547">
        <v>575864</v>
      </c>
      <c r="G3932" s="548">
        <v>0.19</v>
      </c>
      <c r="H3932" s="547">
        <v>483919.33</v>
      </c>
      <c r="I3932" s="545" t="s">
        <v>12647</v>
      </c>
      <c r="J3932" s="545" t="s">
        <v>13297</v>
      </c>
      <c r="K3932" s="545" t="s">
        <v>17205</v>
      </c>
      <c r="L3932" s="545"/>
      <c r="M3932" s="548" t="s">
        <v>13758</v>
      </c>
      <c r="N3932" s="545" t="s">
        <v>13413</v>
      </c>
      <c r="O3932" s="545"/>
      <c r="P3932" s="549">
        <v>13046</v>
      </c>
      <c r="Q3932" s="549">
        <v>1</v>
      </c>
      <c r="R3932" s="549">
        <v>26</v>
      </c>
      <c r="S3932" s="548">
        <v>2257</v>
      </c>
      <c r="T3932" s="548"/>
      <c r="U3932" s="99"/>
    </row>
    <row r="3933" spans="1:21" ht="19.5" customHeight="1">
      <c r="A3933" s="545">
        <v>13047</v>
      </c>
      <c r="B3933" s="545" t="s">
        <v>12265</v>
      </c>
      <c r="C3933" s="545" t="s">
        <v>216</v>
      </c>
      <c r="D3933" s="546">
        <v>44591</v>
      </c>
      <c r="E3933" s="171" t="str">
        <f t="shared" si="61"/>
        <v>2022</v>
      </c>
      <c r="F3933" s="547">
        <v>1016891</v>
      </c>
      <c r="G3933" s="548">
        <v>0.19</v>
      </c>
      <c r="H3933" s="547">
        <v>854530.25</v>
      </c>
      <c r="I3933" s="545" t="s">
        <v>12647</v>
      </c>
      <c r="J3933" s="545" t="s">
        <v>13297</v>
      </c>
      <c r="K3933" s="545" t="s">
        <v>17205</v>
      </c>
      <c r="L3933" s="545"/>
      <c r="M3933" s="548" t="s">
        <v>13758</v>
      </c>
      <c r="N3933" s="545" t="s">
        <v>13413</v>
      </c>
      <c r="O3933" s="545"/>
      <c r="P3933" s="549">
        <v>13047</v>
      </c>
      <c r="Q3933" s="549">
        <v>1</v>
      </c>
      <c r="R3933" s="549">
        <v>26</v>
      </c>
      <c r="S3933" s="548">
        <v>2257</v>
      </c>
      <c r="T3933" s="548"/>
      <c r="U3933" s="99"/>
    </row>
    <row r="3934" spans="1:21" ht="19.5" customHeight="1">
      <c r="A3934" s="545">
        <v>13048</v>
      </c>
      <c r="B3934" s="545" t="s">
        <v>12266</v>
      </c>
      <c r="C3934" s="545" t="s">
        <v>216</v>
      </c>
      <c r="D3934" s="546">
        <v>44591</v>
      </c>
      <c r="E3934" s="171" t="str">
        <f t="shared" si="61"/>
        <v>2022</v>
      </c>
      <c r="F3934" s="547">
        <v>884429</v>
      </c>
      <c r="G3934" s="548">
        <v>0.19</v>
      </c>
      <c r="H3934" s="547">
        <v>743217.65</v>
      </c>
      <c r="I3934" s="545" t="s">
        <v>12647</v>
      </c>
      <c r="J3934" s="545" t="s">
        <v>13297</v>
      </c>
      <c r="K3934" s="545" t="s">
        <v>17206</v>
      </c>
      <c r="L3934" s="545"/>
      <c r="M3934" s="548" t="s">
        <v>13758</v>
      </c>
      <c r="N3934" s="545" t="s">
        <v>13413</v>
      </c>
      <c r="O3934" s="545"/>
      <c r="P3934" s="549">
        <v>13048</v>
      </c>
      <c r="Q3934" s="549">
        <v>1</v>
      </c>
      <c r="R3934" s="549">
        <v>26</v>
      </c>
      <c r="S3934" s="548">
        <v>2257</v>
      </c>
      <c r="T3934" s="548"/>
      <c r="U3934" s="99"/>
    </row>
    <row r="3935" spans="1:21" ht="19.5" customHeight="1">
      <c r="A3935" s="545">
        <v>13049</v>
      </c>
      <c r="B3935" s="545" t="s">
        <v>12272</v>
      </c>
      <c r="C3935" s="545" t="s">
        <v>216</v>
      </c>
      <c r="D3935" s="546">
        <v>44590</v>
      </c>
      <c r="E3935" s="171" t="str">
        <f t="shared" si="61"/>
        <v>2022</v>
      </c>
      <c r="F3935" s="547">
        <v>80159</v>
      </c>
      <c r="G3935" s="548">
        <v>0</v>
      </c>
      <c r="H3935" s="547">
        <v>80159</v>
      </c>
      <c r="I3935" s="545" t="s">
        <v>12637</v>
      </c>
      <c r="J3935" s="545" t="s">
        <v>13297</v>
      </c>
      <c r="K3935" s="545" t="s">
        <v>17207</v>
      </c>
      <c r="L3935" s="545"/>
      <c r="M3935" s="548" t="s">
        <v>13843</v>
      </c>
      <c r="N3935" s="545" t="s">
        <v>13413</v>
      </c>
      <c r="O3935" s="545"/>
      <c r="P3935" s="549">
        <v>13049</v>
      </c>
      <c r="Q3935" s="549">
        <v>5</v>
      </c>
      <c r="R3935" s="549">
        <v>13</v>
      </c>
      <c r="S3935" s="548">
        <v>2257</v>
      </c>
      <c r="T3935" s="548"/>
      <c r="U3935" s="99"/>
    </row>
    <row r="3936" spans="1:21" ht="19.5" customHeight="1">
      <c r="A3936" s="545">
        <v>13050</v>
      </c>
      <c r="B3936" s="545" t="s">
        <v>12467</v>
      </c>
      <c r="C3936" s="545" t="s">
        <v>221</v>
      </c>
      <c r="D3936" s="546">
        <v>44592</v>
      </c>
      <c r="E3936" s="171" t="str">
        <f t="shared" si="61"/>
        <v>2022</v>
      </c>
      <c r="F3936" s="547">
        <v>196180</v>
      </c>
      <c r="G3936" s="548">
        <v>0</v>
      </c>
      <c r="H3936" s="547">
        <v>196180</v>
      </c>
      <c r="I3936" s="545" t="s">
        <v>12684</v>
      </c>
      <c r="J3936" s="545" t="s">
        <v>13297</v>
      </c>
      <c r="K3936" s="545"/>
      <c r="L3936" s="545"/>
      <c r="M3936" s="548" t="s">
        <v>13843</v>
      </c>
      <c r="N3936" s="545" t="s">
        <v>13413</v>
      </c>
      <c r="O3936" s="545"/>
      <c r="P3936" s="549">
        <v>13050</v>
      </c>
      <c r="Q3936" s="549">
        <v>5</v>
      </c>
      <c r="R3936" s="549">
        <v>95</v>
      </c>
      <c r="S3936" s="548">
        <v>2257</v>
      </c>
      <c r="T3936" s="548"/>
      <c r="U3936" s="99"/>
    </row>
    <row r="3937" spans="1:21" ht="19.5" customHeight="1">
      <c r="A3937" s="545">
        <v>13051</v>
      </c>
      <c r="B3937" s="545" t="s">
        <v>12445</v>
      </c>
      <c r="C3937" s="545" t="s">
        <v>216</v>
      </c>
      <c r="D3937" s="546">
        <v>44591</v>
      </c>
      <c r="E3937" s="171" t="str">
        <f t="shared" si="61"/>
        <v>2022</v>
      </c>
      <c r="F3937" s="547">
        <v>7384159</v>
      </c>
      <c r="G3937" s="548">
        <v>0.19</v>
      </c>
      <c r="H3937" s="547">
        <v>6205175.6299999999</v>
      </c>
      <c r="I3937" s="545" t="s">
        <v>12957</v>
      </c>
      <c r="J3937" s="545" t="s">
        <v>13297</v>
      </c>
      <c r="K3937" s="545"/>
      <c r="L3937" s="545"/>
      <c r="M3937" s="548" t="s">
        <v>13843</v>
      </c>
      <c r="N3937" s="545" t="s">
        <v>13413</v>
      </c>
      <c r="O3937" s="545"/>
      <c r="P3937" s="549">
        <v>13051</v>
      </c>
      <c r="Q3937" s="549">
        <v>5</v>
      </c>
      <c r="R3937" s="549">
        <v>42</v>
      </c>
      <c r="S3937" s="548">
        <v>2257</v>
      </c>
      <c r="T3937" s="548"/>
      <c r="U3937" s="99"/>
    </row>
    <row r="3938" spans="1:21" ht="19.5" customHeight="1">
      <c r="A3938" s="545">
        <v>13052</v>
      </c>
      <c r="B3938" s="545" t="s">
        <v>12504</v>
      </c>
      <c r="C3938" s="545" t="s">
        <v>216</v>
      </c>
      <c r="D3938" s="546">
        <v>44591</v>
      </c>
      <c r="E3938" s="171" t="str">
        <f t="shared" si="61"/>
        <v>2022</v>
      </c>
      <c r="F3938" s="547">
        <v>1115479</v>
      </c>
      <c r="G3938" s="548">
        <v>0.19</v>
      </c>
      <c r="H3938" s="547">
        <v>937377.31</v>
      </c>
      <c r="I3938" s="545" t="s">
        <v>12957</v>
      </c>
      <c r="J3938" s="545" t="s">
        <v>13297</v>
      </c>
      <c r="K3938" s="545"/>
      <c r="L3938" s="545"/>
      <c r="M3938" s="548" t="s">
        <v>13843</v>
      </c>
      <c r="N3938" s="545" t="s">
        <v>13413</v>
      </c>
      <c r="O3938" s="545"/>
      <c r="P3938" s="549">
        <v>13052</v>
      </c>
      <c r="Q3938" s="549">
        <v>5</v>
      </c>
      <c r="R3938" s="549">
        <v>42</v>
      </c>
      <c r="S3938" s="548">
        <v>2257</v>
      </c>
      <c r="T3938" s="548"/>
      <c r="U3938" s="99"/>
    </row>
    <row r="3939" spans="1:21" ht="19.5" customHeight="1">
      <c r="A3939" s="545">
        <v>13053</v>
      </c>
      <c r="B3939" s="545" t="s">
        <v>12427</v>
      </c>
      <c r="C3939" s="545" t="s">
        <v>216</v>
      </c>
      <c r="D3939" s="546">
        <v>44589</v>
      </c>
      <c r="E3939" s="171" t="str">
        <f t="shared" si="61"/>
        <v>2022</v>
      </c>
      <c r="F3939" s="547">
        <v>11620036.01</v>
      </c>
      <c r="G3939" s="548">
        <v>0.19</v>
      </c>
      <c r="H3939" s="547">
        <v>9764736.1400000006</v>
      </c>
      <c r="I3939" s="545" t="s">
        <v>12693</v>
      </c>
      <c r="J3939" s="545" t="s">
        <v>13297</v>
      </c>
      <c r="K3939" s="545" t="s">
        <v>17208</v>
      </c>
      <c r="L3939" s="545"/>
      <c r="M3939" s="548" t="s">
        <v>13843</v>
      </c>
      <c r="N3939" s="545" t="s">
        <v>13413</v>
      </c>
      <c r="O3939" s="545"/>
      <c r="P3939" s="549">
        <v>13053</v>
      </c>
      <c r="Q3939" s="549">
        <v>5</v>
      </c>
      <c r="R3939" s="549">
        <v>102</v>
      </c>
      <c r="S3939" s="548">
        <v>2257</v>
      </c>
      <c r="T3939" s="548"/>
      <c r="U3939" s="99"/>
    </row>
    <row r="3940" spans="1:21" ht="19.5" customHeight="1">
      <c r="A3940" s="545">
        <v>13054</v>
      </c>
      <c r="B3940" s="545" t="s">
        <v>12428</v>
      </c>
      <c r="C3940" s="545" t="s">
        <v>216</v>
      </c>
      <c r="D3940" s="546">
        <v>44589</v>
      </c>
      <c r="E3940" s="171" t="str">
        <f t="shared" si="61"/>
        <v>2022</v>
      </c>
      <c r="F3940" s="547">
        <v>4565141</v>
      </c>
      <c r="G3940" s="548">
        <v>0.19</v>
      </c>
      <c r="H3940" s="547">
        <v>3836252.94</v>
      </c>
      <c r="I3940" s="545" t="s">
        <v>12693</v>
      </c>
      <c r="J3940" s="545" t="s">
        <v>13297</v>
      </c>
      <c r="K3940" s="545" t="s">
        <v>17209</v>
      </c>
      <c r="L3940" s="545"/>
      <c r="M3940" s="548" t="s">
        <v>13843</v>
      </c>
      <c r="N3940" s="545" t="s">
        <v>13413</v>
      </c>
      <c r="O3940" s="545"/>
      <c r="P3940" s="549">
        <v>13054</v>
      </c>
      <c r="Q3940" s="549">
        <v>5</v>
      </c>
      <c r="R3940" s="549">
        <v>102</v>
      </c>
      <c r="S3940" s="548">
        <v>2257</v>
      </c>
      <c r="T3940" s="548"/>
      <c r="U3940" s="99"/>
    </row>
    <row r="3941" spans="1:21" ht="19.5" customHeight="1">
      <c r="A3941" s="545">
        <v>13055</v>
      </c>
      <c r="B3941" s="545" t="s">
        <v>12429</v>
      </c>
      <c r="C3941" s="545" t="s">
        <v>216</v>
      </c>
      <c r="D3941" s="546">
        <v>44589</v>
      </c>
      <c r="E3941" s="171" t="str">
        <f t="shared" si="61"/>
        <v>2022</v>
      </c>
      <c r="F3941" s="547">
        <v>4718481</v>
      </c>
      <c r="G3941" s="548">
        <v>0.19</v>
      </c>
      <c r="H3941" s="547">
        <v>3965110.08</v>
      </c>
      <c r="I3941" s="545" t="s">
        <v>12693</v>
      </c>
      <c r="J3941" s="545" t="s">
        <v>13297</v>
      </c>
      <c r="K3941" s="545" t="s">
        <v>17210</v>
      </c>
      <c r="L3941" s="545"/>
      <c r="M3941" s="548" t="s">
        <v>13843</v>
      </c>
      <c r="N3941" s="545" t="s">
        <v>13413</v>
      </c>
      <c r="O3941" s="545"/>
      <c r="P3941" s="549">
        <v>13055</v>
      </c>
      <c r="Q3941" s="549">
        <v>5</v>
      </c>
      <c r="R3941" s="549">
        <v>102</v>
      </c>
      <c r="S3941" s="548">
        <v>2257</v>
      </c>
      <c r="T3941" s="548"/>
      <c r="U3941" s="99"/>
    </row>
    <row r="3942" spans="1:21" ht="19.5" customHeight="1">
      <c r="A3942" s="545">
        <v>13056</v>
      </c>
      <c r="B3942" s="545" t="s">
        <v>12430</v>
      </c>
      <c r="C3942" s="545" t="s">
        <v>216</v>
      </c>
      <c r="D3942" s="546">
        <v>44589</v>
      </c>
      <c r="E3942" s="171" t="str">
        <f t="shared" si="61"/>
        <v>2022</v>
      </c>
      <c r="F3942" s="547">
        <v>12766472</v>
      </c>
      <c r="G3942" s="548">
        <v>0.19</v>
      </c>
      <c r="H3942" s="547">
        <v>10728127.73</v>
      </c>
      <c r="I3942" s="545" t="s">
        <v>12693</v>
      </c>
      <c r="J3942" s="545" t="s">
        <v>13297</v>
      </c>
      <c r="K3942" s="545" t="s">
        <v>17211</v>
      </c>
      <c r="L3942" s="545"/>
      <c r="M3942" s="548" t="s">
        <v>13843</v>
      </c>
      <c r="N3942" s="545" t="s">
        <v>13413</v>
      </c>
      <c r="O3942" s="545"/>
      <c r="P3942" s="549">
        <v>13056</v>
      </c>
      <c r="Q3942" s="549">
        <v>5</v>
      </c>
      <c r="R3942" s="549">
        <v>102</v>
      </c>
      <c r="S3942" s="548">
        <v>2257</v>
      </c>
      <c r="T3942" s="548"/>
      <c r="U3942" s="99"/>
    </row>
    <row r="3943" spans="1:21" ht="19.5" customHeight="1">
      <c r="A3943" s="545">
        <v>13057</v>
      </c>
      <c r="B3943" s="545" t="s">
        <v>12468</v>
      </c>
      <c r="C3943" s="545" t="s">
        <v>221</v>
      </c>
      <c r="D3943" s="546">
        <v>46045</v>
      </c>
      <c r="E3943" s="171" t="str">
        <f t="shared" si="61"/>
        <v>2026</v>
      </c>
      <c r="F3943" s="547">
        <v>3881.01</v>
      </c>
      <c r="G3943" s="548">
        <v>0.19</v>
      </c>
      <c r="H3943" s="547">
        <v>3261.35</v>
      </c>
      <c r="I3943" s="545" t="s">
        <v>12701</v>
      </c>
      <c r="J3943" s="545" t="s">
        <v>13296</v>
      </c>
      <c r="K3943" s="545"/>
      <c r="L3943" s="545"/>
      <c r="M3943" s="548" t="s">
        <v>13758</v>
      </c>
      <c r="N3943" s="545" t="s">
        <v>13413</v>
      </c>
      <c r="O3943" s="545"/>
      <c r="P3943" s="549">
        <v>13057</v>
      </c>
      <c r="Q3943" s="549">
        <v>1</v>
      </c>
      <c r="R3943" s="549">
        <v>10</v>
      </c>
      <c r="S3943" s="548">
        <v>2218</v>
      </c>
      <c r="T3943" s="548"/>
      <c r="U3943" s="99"/>
    </row>
    <row r="3944" spans="1:21" ht="19.5" customHeight="1">
      <c r="A3944" s="545">
        <v>13058</v>
      </c>
      <c r="B3944" s="545" t="s">
        <v>12337</v>
      </c>
      <c r="C3944" s="545" t="s">
        <v>216</v>
      </c>
      <c r="D3944" s="546">
        <v>44588</v>
      </c>
      <c r="E3944" s="171" t="str">
        <f t="shared" si="61"/>
        <v>2022</v>
      </c>
      <c r="F3944" s="547">
        <v>4094757</v>
      </c>
      <c r="G3944" s="548">
        <v>0.19</v>
      </c>
      <c r="H3944" s="547">
        <v>3440972.27</v>
      </c>
      <c r="I3944" s="545" t="s">
        <v>12762</v>
      </c>
      <c r="J3944" s="545" t="s">
        <v>13297</v>
      </c>
      <c r="K3944" s="545" t="s">
        <v>17212</v>
      </c>
      <c r="L3944" s="545"/>
      <c r="M3944" s="548" t="s">
        <v>13843</v>
      </c>
      <c r="N3944" s="545" t="s">
        <v>13413</v>
      </c>
      <c r="O3944" s="545"/>
      <c r="P3944" s="549">
        <v>13058</v>
      </c>
      <c r="Q3944" s="549">
        <v>5</v>
      </c>
      <c r="R3944" s="549">
        <v>8</v>
      </c>
      <c r="S3944" s="548">
        <v>2257</v>
      </c>
      <c r="T3944" s="548"/>
      <c r="U3944" s="99"/>
    </row>
    <row r="3945" spans="1:21" ht="19.5" customHeight="1">
      <c r="A3945" s="545">
        <v>13060</v>
      </c>
      <c r="B3945" s="545" t="s">
        <v>12410</v>
      </c>
      <c r="C3945" s="545" t="s">
        <v>216</v>
      </c>
      <c r="D3945" s="546">
        <v>45069</v>
      </c>
      <c r="E3945" s="171" t="str">
        <f t="shared" si="61"/>
        <v>2023</v>
      </c>
      <c r="F3945" s="547">
        <v>982942</v>
      </c>
      <c r="G3945" s="548">
        <v>0.19</v>
      </c>
      <c r="H3945" s="547">
        <v>826001.68</v>
      </c>
      <c r="I3945" s="545" t="s">
        <v>12686</v>
      </c>
      <c r="J3945" s="545" t="s">
        <v>13309</v>
      </c>
      <c r="K3945" s="545" t="s">
        <v>17213</v>
      </c>
      <c r="L3945" s="545"/>
      <c r="M3945" s="548" t="s">
        <v>13758</v>
      </c>
      <c r="N3945" s="545" t="s">
        <v>13413</v>
      </c>
      <c r="O3945" s="545"/>
      <c r="P3945" s="549">
        <v>13060</v>
      </c>
      <c r="Q3945" s="549">
        <v>1</v>
      </c>
      <c r="R3945" s="549">
        <v>131</v>
      </c>
      <c r="S3945" s="548">
        <v>2266</v>
      </c>
      <c r="T3945" s="548"/>
      <c r="U3945" s="99"/>
    </row>
    <row r="3946" spans="1:21" ht="19.5" customHeight="1">
      <c r="A3946" s="545">
        <v>13061</v>
      </c>
      <c r="B3946" s="545" t="s">
        <v>12412</v>
      </c>
      <c r="C3946" s="545" t="s">
        <v>216</v>
      </c>
      <c r="D3946" s="546">
        <v>46052</v>
      </c>
      <c r="E3946" s="171" t="str">
        <f t="shared" si="61"/>
        <v>2026</v>
      </c>
      <c r="F3946" s="547">
        <v>780885</v>
      </c>
      <c r="G3946" s="548">
        <v>0.19</v>
      </c>
      <c r="H3946" s="547">
        <v>656205.88</v>
      </c>
      <c r="I3946" s="545" t="s">
        <v>12686</v>
      </c>
      <c r="J3946" s="545" t="s">
        <v>13307</v>
      </c>
      <c r="K3946" s="545" t="s">
        <v>17213</v>
      </c>
      <c r="L3946" s="545"/>
      <c r="M3946" s="548" t="s">
        <v>13758</v>
      </c>
      <c r="N3946" s="545" t="s">
        <v>13413</v>
      </c>
      <c r="O3946" s="545"/>
      <c r="P3946" s="549">
        <v>13061</v>
      </c>
      <c r="Q3946" s="549">
        <v>1</v>
      </c>
      <c r="R3946" s="549">
        <v>131</v>
      </c>
      <c r="S3946" s="548">
        <v>2228</v>
      </c>
      <c r="T3946" s="548"/>
      <c r="U3946" s="99"/>
    </row>
    <row r="3947" spans="1:21" ht="19.5" customHeight="1">
      <c r="A3947" s="545">
        <v>13062</v>
      </c>
      <c r="B3947" s="545" t="s">
        <v>12409</v>
      </c>
      <c r="C3947" s="545" t="s">
        <v>216</v>
      </c>
      <c r="D3947" s="546">
        <v>45069</v>
      </c>
      <c r="E3947" s="171" t="str">
        <f t="shared" si="61"/>
        <v>2023</v>
      </c>
      <c r="F3947" s="547">
        <v>1468269.01</v>
      </c>
      <c r="G3947" s="548">
        <v>0.19</v>
      </c>
      <c r="H3947" s="547">
        <v>1233839.5</v>
      </c>
      <c r="I3947" s="545" t="s">
        <v>12686</v>
      </c>
      <c r="J3947" s="545" t="s">
        <v>13309</v>
      </c>
      <c r="K3947" s="545" t="s">
        <v>17214</v>
      </c>
      <c r="L3947" s="545"/>
      <c r="M3947" s="548" t="s">
        <v>13758</v>
      </c>
      <c r="N3947" s="545" t="s">
        <v>13413</v>
      </c>
      <c r="O3947" s="545"/>
      <c r="P3947" s="549">
        <v>13062</v>
      </c>
      <c r="Q3947" s="549">
        <v>1</v>
      </c>
      <c r="R3947" s="549">
        <v>131</v>
      </c>
      <c r="S3947" s="548">
        <v>2266</v>
      </c>
      <c r="T3947" s="548"/>
      <c r="U3947" s="99"/>
    </row>
    <row r="3948" spans="1:21" ht="19.5" customHeight="1">
      <c r="A3948" s="545">
        <v>13063</v>
      </c>
      <c r="B3948" s="545" t="s">
        <v>12411</v>
      </c>
      <c r="C3948" s="545" t="s">
        <v>216</v>
      </c>
      <c r="D3948" s="546">
        <v>45708</v>
      </c>
      <c r="E3948" s="171" t="str">
        <f t="shared" si="61"/>
        <v>2025</v>
      </c>
      <c r="F3948" s="547">
        <v>897123.1</v>
      </c>
      <c r="G3948" s="548">
        <v>0.19</v>
      </c>
      <c r="H3948" s="547">
        <v>753884.96</v>
      </c>
      <c r="I3948" s="545" t="s">
        <v>12686</v>
      </c>
      <c r="J3948" s="545" t="s">
        <v>13307</v>
      </c>
      <c r="K3948" s="545" t="s">
        <v>17215</v>
      </c>
      <c r="L3948" s="545"/>
      <c r="M3948" s="548" t="s">
        <v>13758</v>
      </c>
      <c r="N3948" s="545" t="s">
        <v>13413</v>
      </c>
      <c r="O3948" s="545"/>
      <c r="P3948" s="549">
        <v>13063</v>
      </c>
      <c r="Q3948" s="549">
        <v>1</v>
      </c>
      <c r="R3948" s="549">
        <v>131</v>
      </c>
      <c r="S3948" s="548">
        <v>2228</v>
      </c>
      <c r="T3948" s="548"/>
      <c r="U3948" s="99"/>
    </row>
    <row r="3949" spans="1:21" ht="19.5" customHeight="1">
      <c r="A3949" s="545">
        <v>13064</v>
      </c>
      <c r="B3949" s="545" t="s">
        <v>12413</v>
      </c>
      <c r="C3949" s="545" t="s">
        <v>216</v>
      </c>
      <c r="D3949" s="546">
        <v>45708</v>
      </c>
      <c r="E3949" s="171" t="str">
        <f t="shared" si="61"/>
        <v>2025</v>
      </c>
      <c r="F3949" s="547">
        <v>897123.1</v>
      </c>
      <c r="G3949" s="548">
        <v>0.19</v>
      </c>
      <c r="H3949" s="547">
        <v>753884.96</v>
      </c>
      <c r="I3949" s="545" t="s">
        <v>12686</v>
      </c>
      <c r="J3949" s="545" t="s">
        <v>13307</v>
      </c>
      <c r="K3949" s="545" t="s">
        <v>17216</v>
      </c>
      <c r="L3949" s="545"/>
      <c r="M3949" s="548" t="s">
        <v>13758</v>
      </c>
      <c r="N3949" s="545" t="s">
        <v>13413</v>
      </c>
      <c r="O3949" s="545"/>
      <c r="P3949" s="549">
        <v>13064</v>
      </c>
      <c r="Q3949" s="549">
        <v>1</v>
      </c>
      <c r="R3949" s="549">
        <v>131</v>
      </c>
      <c r="S3949" s="548">
        <v>2228</v>
      </c>
      <c r="T3949" s="548"/>
      <c r="U3949" s="99"/>
    </row>
    <row r="3950" spans="1:21" ht="19.5" customHeight="1">
      <c r="A3950" s="545">
        <v>13065</v>
      </c>
      <c r="B3950" s="545" t="s">
        <v>12476</v>
      </c>
      <c r="C3950" s="545" t="s">
        <v>216</v>
      </c>
      <c r="D3950" s="546">
        <v>45708</v>
      </c>
      <c r="E3950" s="171" t="str">
        <f t="shared" si="61"/>
        <v>2025</v>
      </c>
      <c r="F3950" s="547">
        <v>3756702.42</v>
      </c>
      <c r="G3950" s="548">
        <v>0.19</v>
      </c>
      <c r="H3950" s="547">
        <v>3156892.79</v>
      </c>
      <c r="I3950" s="545" t="s">
        <v>12686</v>
      </c>
      <c r="J3950" s="545" t="s">
        <v>13307</v>
      </c>
      <c r="K3950" s="545" t="s">
        <v>17217</v>
      </c>
      <c r="L3950" s="545"/>
      <c r="M3950" s="548" t="s">
        <v>13758</v>
      </c>
      <c r="N3950" s="545" t="s">
        <v>13413</v>
      </c>
      <c r="O3950" s="545"/>
      <c r="P3950" s="549">
        <v>13065</v>
      </c>
      <c r="Q3950" s="549">
        <v>1</v>
      </c>
      <c r="R3950" s="549">
        <v>131</v>
      </c>
      <c r="S3950" s="548">
        <v>2228</v>
      </c>
      <c r="T3950" s="548"/>
      <c r="U3950" s="99"/>
    </row>
    <row r="3951" spans="1:21" ht="19.5" customHeight="1">
      <c r="A3951" s="545">
        <v>13066</v>
      </c>
      <c r="B3951" s="545" t="s">
        <v>12474</v>
      </c>
      <c r="C3951" s="545" t="s">
        <v>216</v>
      </c>
      <c r="D3951" s="546">
        <v>45708</v>
      </c>
      <c r="E3951" s="171" t="str">
        <f t="shared" si="61"/>
        <v>2025</v>
      </c>
      <c r="F3951" s="547">
        <v>3756702.42</v>
      </c>
      <c r="G3951" s="548">
        <v>0.19</v>
      </c>
      <c r="H3951" s="547">
        <v>3156892.79</v>
      </c>
      <c r="I3951" s="545" t="s">
        <v>12686</v>
      </c>
      <c r="J3951" s="545" t="s">
        <v>13307</v>
      </c>
      <c r="K3951" s="545" t="s">
        <v>17218</v>
      </c>
      <c r="L3951" s="545"/>
      <c r="M3951" s="548" t="s">
        <v>13758</v>
      </c>
      <c r="N3951" s="545" t="s">
        <v>13413</v>
      </c>
      <c r="O3951" s="545"/>
      <c r="P3951" s="549">
        <v>13066</v>
      </c>
      <c r="Q3951" s="549">
        <v>1</v>
      </c>
      <c r="R3951" s="549">
        <v>131</v>
      </c>
      <c r="S3951" s="548">
        <v>2228</v>
      </c>
      <c r="T3951" s="548"/>
      <c r="U3951" s="99"/>
    </row>
    <row r="3952" spans="1:21" ht="19.5" customHeight="1">
      <c r="A3952" s="545">
        <v>13067</v>
      </c>
      <c r="B3952" s="545" t="s">
        <v>12475</v>
      </c>
      <c r="C3952" s="545" t="s">
        <v>216</v>
      </c>
      <c r="D3952" s="546">
        <v>45708</v>
      </c>
      <c r="E3952" s="171" t="str">
        <f t="shared" si="61"/>
        <v>2025</v>
      </c>
      <c r="F3952" s="547">
        <v>3756702.42</v>
      </c>
      <c r="G3952" s="548">
        <v>0.19</v>
      </c>
      <c r="H3952" s="547">
        <v>3156892.79</v>
      </c>
      <c r="I3952" s="545" t="s">
        <v>12686</v>
      </c>
      <c r="J3952" s="545" t="s">
        <v>13307</v>
      </c>
      <c r="K3952" s="545" t="s">
        <v>17219</v>
      </c>
      <c r="L3952" s="545"/>
      <c r="M3952" s="548" t="s">
        <v>13758</v>
      </c>
      <c r="N3952" s="545" t="s">
        <v>13413</v>
      </c>
      <c r="O3952" s="545"/>
      <c r="P3952" s="549">
        <v>13067</v>
      </c>
      <c r="Q3952" s="549">
        <v>1</v>
      </c>
      <c r="R3952" s="549">
        <v>131</v>
      </c>
      <c r="S3952" s="548">
        <v>2228</v>
      </c>
      <c r="T3952" s="548"/>
      <c r="U3952" s="99"/>
    </row>
    <row r="3953" spans="1:21" ht="19.5" customHeight="1">
      <c r="A3953" s="545">
        <v>13068</v>
      </c>
      <c r="B3953" s="545" t="s">
        <v>12589</v>
      </c>
      <c r="C3953" s="545" t="s">
        <v>216</v>
      </c>
      <c r="D3953" s="546">
        <v>46052</v>
      </c>
      <c r="E3953" s="171" t="str">
        <f t="shared" si="61"/>
        <v>2026</v>
      </c>
      <c r="F3953" s="547">
        <v>31077368</v>
      </c>
      <c r="G3953" s="548">
        <v>0</v>
      </c>
      <c r="H3953" s="547">
        <v>31077368</v>
      </c>
      <c r="I3953" s="545" t="s">
        <v>12758</v>
      </c>
      <c r="J3953" s="545" t="s">
        <v>13307</v>
      </c>
      <c r="K3953" s="545" t="s">
        <v>17220</v>
      </c>
      <c r="L3953" s="545"/>
      <c r="M3953" s="548" t="s">
        <v>13758</v>
      </c>
      <c r="N3953" s="545" t="s">
        <v>13413</v>
      </c>
      <c r="O3953" s="545" t="s">
        <v>17221</v>
      </c>
      <c r="P3953" s="549">
        <v>13068</v>
      </c>
      <c r="Q3953" s="549">
        <v>1</v>
      </c>
      <c r="R3953" s="549">
        <v>164</v>
      </c>
      <c r="S3953" s="548">
        <v>2228</v>
      </c>
      <c r="T3953" s="548"/>
      <c r="U3953" s="99"/>
    </row>
    <row r="3954" spans="1:21" ht="19.5" customHeight="1">
      <c r="A3954" s="545">
        <v>13069</v>
      </c>
      <c r="B3954" s="545" t="s">
        <v>12590</v>
      </c>
      <c r="C3954" s="545" t="s">
        <v>216</v>
      </c>
      <c r="D3954" s="546">
        <v>46052</v>
      </c>
      <c r="E3954" s="171" t="str">
        <f t="shared" si="61"/>
        <v>2026</v>
      </c>
      <c r="F3954" s="547">
        <v>41255261</v>
      </c>
      <c r="G3954" s="548">
        <v>0.19</v>
      </c>
      <c r="H3954" s="547">
        <v>34668286.549999997</v>
      </c>
      <c r="I3954" s="545" t="s">
        <v>12758</v>
      </c>
      <c r="J3954" s="545" t="s">
        <v>13307</v>
      </c>
      <c r="K3954" s="545" t="s">
        <v>17222</v>
      </c>
      <c r="L3954" s="545"/>
      <c r="M3954" s="548" t="s">
        <v>13758</v>
      </c>
      <c r="N3954" s="545" t="s">
        <v>13413</v>
      </c>
      <c r="O3954" s="545" t="s">
        <v>17223</v>
      </c>
      <c r="P3954" s="549">
        <v>13069</v>
      </c>
      <c r="Q3954" s="549">
        <v>1</v>
      </c>
      <c r="R3954" s="549">
        <v>164</v>
      </c>
      <c r="S3954" s="548">
        <v>2228</v>
      </c>
      <c r="T3954" s="548"/>
      <c r="U3954" s="99"/>
    </row>
    <row r="3955" spans="1:21" ht="19.5" customHeight="1">
      <c r="A3955" s="545">
        <v>13070</v>
      </c>
      <c r="B3955" s="545" t="s">
        <v>12591</v>
      </c>
      <c r="C3955" s="545" t="s">
        <v>216</v>
      </c>
      <c r="D3955" s="546">
        <v>46052</v>
      </c>
      <c r="E3955" s="171" t="str">
        <f t="shared" si="61"/>
        <v>2026</v>
      </c>
      <c r="F3955" s="547">
        <v>9547211</v>
      </c>
      <c r="G3955" s="548">
        <v>0.19</v>
      </c>
      <c r="H3955" s="547">
        <v>8022866.3899999997</v>
      </c>
      <c r="I3955" s="545" t="s">
        <v>12758</v>
      </c>
      <c r="J3955" s="545" t="s">
        <v>13307</v>
      </c>
      <c r="K3955" s="545" t="s">
        <v>17224</v>
      </c>
      <c r="L3955" s="545"/>
      <c r="M3955" s="548" t="s">
        <v>13758</v>
      </c>
      <c r="N3955" s="545" t="s">
        <v>13413</v>
      </c>
      <c r="O3955" s="545" t="s">
        <v>17225</v>
      </c>
      <c r="P3955" s="549">
        <v>13070</v>
      </c>
      <c r="Q3955" s="549">
        <v>1</v>
      </c>
      <c r="R3955" s="549">
        <v>164</v>
      </c>
      <c r="S3955" s="548">
        <v>2228</v>
      </c>
      <c r="T3955" s="548"/>
      <c r="U3955" s="99"/>
    </row>
    <row r="3956" spans="1:21" ht="19.5" customHeight="1">
      <c r="A3956" s="545">
        <v>13071</v>
      </c>
      <c r="B3956" s="545" t="s">
        <v>12592</v>
      </c>
      <c r="C3956" s="545" t="s">
        <v>216</v>
      </c>
      <c r="D3956" s="546">
        <v>46052</v>
      </c>
      <c r="E3956" s="171" t="str">
        <f t="shared" si="61"/>
        <v>2026</v>
      </c>
      <c r="F3956" s="547">
        <v>62763671</v>
      </c>
      <c r="G3956" s="548">
        <v>0.19</v>
      </c>
      <c r="H3956" s="547">
        <v>52742580.670000002</v>
      </c>
      <c r="I3956" s="545" t="s">
        <v>12758</v>
      </c>
      <c r="J3956" s="545" t="s">
        <v>13307</v>
      </c>
      <c r="K3956" s="545" t="s">
        <v>17226</v>
      </c>
      <c r="L3956" s="545"/>
      <c r="M3956" s="548" t="s">
        <v>13758</v>
      </c>
      <c r="N3956" s="545" t="s">
        <v>13413</v>
      </c>
      <c r="O3956" s="545" t="s">
        <v>17227</v>
      </c>
      <c r="P3956" s="549">
        <v>13071</v>
      </c>
      <c r="Q3956" s="549">
        <v>1</v>
      </c>
      <c r="R3956" s="549">
        <v>164</v>
      </c>
      <c r="S3956" s="548">
        <v>2228</v>
      </c>
      <c r="T3956" s="548"/>
      <c r="U3956" s="99"/>
    </row>
    <row r="3957" spans="1:21" ht="19.5" customHeight="1">
      <c r="A3957" s="545">
        <v>13072</v>
      </c>
      <c r="B3957" s="545" t="s">
        <v>12593</v>
      </c>
      <c r="C3957" s="545" t="s">
        <v>216</v>
      </c>
      <c r="D3957" s="546">
        <v>46052</v>
      </c>
      <c r="E3957" s="171" t="str">
        <f t="shared" si="61"/>
        <v>2026</v>
      </c>
      <c r="F3957" s="547">
        <v>9851678</v>
      </c>
      <c r="G3957" s="548">
        <v>0.19</v>
      </c>
      <c r="H3957" s="547">
        <v>8278721.0099999998</v>
      </c>
      <c r="I3957" s="545" t="s">
        <v>12758</v>
      </c>
      <c r="J3957" s="545" t="s">
        <v>13307</v>
      </c>
      <c r="K3957" s="545" t="s">
        <v>17228</v>
      </c>
      <c r="L3957" s="545"/>
      <c r="M3957" s="548" t="s">
        <v>13758</v>
      </c>
      <c r="N3957" s="545" t="s">
        <v>13413</v>
      </c>
      <c r="O3957" s="545" t="s">
        <v>17229</v>
      </c>
      <c r="P3957" s="549">
        <v>13072</v>
      </c>
      <c r="Q3957" s="549">
        <v>1</v>
      </c>
      <c r="R3957" s="549">
        <v>164</v>
      </c>
      <c r="S3957" s="548">
        <v>2228</v>
      </c>
      <c r="T3957" s="548"/>
      <c r="U3957" s="99"/>
    </row>
    <row r="3958" spans="1:21" ht="19.5" customHeight="1">
      <c r="A3958" s="545">
        <v>13073</v>
      </c>
      <c r="B3958" s="545" t="s">
        <v>12594</v>
      </c>
      <c r="C3958" s="545" t="s">
        <v>216</v>
      </c>
      <c r="D3958" s="546">
        <v>46052</v>
      </c>
      <c r="E3958" s="171" t="str">
        <f t="shared" si="61"/>
        <v>2026</v>
      </c>
      <c r="F3958" s="547">
        <v>55391223</v>
      </c>
      <c r="G3958" s="548">
        <v>0.19</v>
      </c>
      <c r="H3958" s="547">
        <v>46547246.219999999</v>
      </c>
      <c r="I3958" s="545" t="s">
        <v>12758</v>
      </c>
      <c r="J3958" s="545" t="s">
        <v>13307</v>
      </c>
      <c r="K3958" s="545" t="s">
        <v>17230</v>
      </c>
      <c r="L3958" s="545"/>
      <c r="M3958" s="548" t="s">
        <v>13758</v>
      </c>
      <c r="N3958" s="545" t="s">
        <v>13413</v>
      </c>
      <c r="O3958" s="545" t="s">
        <v>17231</v>
      </c>
      <c r="P3958" s="549">
        <v>13073</v>
      </c>
      <c r="Q3958" s="549">
        <v>1</v>
      </c>
      <c r="R3958" s="549">
        <v>164</v>
      </c>
      <c r="S3958" s="548">
        <v>2228</v>
      </c>
      <c r="T3958" s="548"/>
      <c r="U3958" s="99"/>
    </row>
    <row r="3959" spans="1:21" ht="19.5" customHeight="1">
      <c r="A3959" s="545">
        <v>13074</v>
      </c>
      <c r="B3959" s="545" t="s">
        <v>12595</v>
      </c>
      <c r="C3959" s="545" t="s">
        <v>216</v>
      </c>
      <c r="D3959" s="546">
        <v>46052</v>
      </c>
      <c r="E3959" s="171" t="str">
        <f t="shared" si="61"/>
        <v>2026</v>
      </c>
      <c r="F3959" s="547">
        <v>77965266</v>
      </c>
      <c r="G3959" s="548">
        <v>0.19</v>
      </c>
      <c r="H3959" s="547">
        <v>65517030.25</v>
      </c>
      <c r="I3959" s="545" t="s">
        <v>12758</v>
      </c>
      <c r="J3959" s="545" t="s">
        <v>13307</v>
      </c>
      <c r="K3959" s="545" t="s">
        <v>17232</v>
      </c>
      <c r="L3959" s="545"/>
      <c r="M3959" s="548" t="s">
        <v>13758</v>
      </c>
      <c r="N3959" s="545" t="s">
        <v>13413</v>
      </c>
      <c r="O3959" s="545" t="s">
        <v>17233</v>
      </c>
      <c r="P3959" s="549">
        <v>13074</v>
      </c>
      <c r="Q3959" s="549">
        <v>1</v>
      </c>
      <c r="R3959" s="549">
        <v>164</v>
      </c>
      <c r="S3959" s="548">
        <v>2228</v>
      </c>
      <c r="T3959" s="548"/>
      <c r="U3959" s="99"/>
    </row>
    <row r="3960" spans="1:21" ht="19.5" customHeight="1">
      <c r="A3960" s="545">
        <v>13075</v>
      </c>
      <c r="B3960" s="545" t="s">
        <v>12596</v>
      </c>
      <c r="C3960" s="545" t="s">
        <v>216</v>
      </c>
      <c r="D3960" s="546">
        <v>46052</v>
      </c>
      <c r="E3960" s="171" t="str">
        <f t="shared" si="61"/>
        <v>2026</v>
      </c>
      <c r="F3960" s="547">
        <v>30207463</v>
      </c>
      <c r="G3960" s="548">
        <v>0</v>
      </c>
      <c r="H3960" s="547">
        <v>30207463</v>
      </c>
      <c r="I3960" s="545" t="s">
        <v>12758</v>
      </c>
      <c r="J3960" s="545" t="s">
        <v>13307</v>
      </c>
      <c r="K3960" s="545" t="s">
        <v>17234</v>
      </c>
      <c r="L3960" s="545"/>
      <c r="M3960" s="548" t="s">
        <v>13758</v>
      </c>
      <c r="N3960" s="545" t="s">
        <v>13413</v>
      </c>
      <c r="O3960" s="545" t="s">
        <v>17235</v>
      </c>
      <c r="P3960" s="549">
        <v>13075</v>
      </c>
      <c r="Q3960" s="549">
        <v>1</v>
      </c>
      <c r="R3960" s="549">
        <v>164</v>
      </c>
      <c r="S3960" s="548">
        <v>2228</v>
      </c>
      <c r="T3960" s="548"/>
      <c r="U3960" s="99"/>
    </row>
    <row r="3961" spans="1:21" ht="19.5" customHeight="1">
      <c r="A3961" s="545">
        <v>13076</v>
      </c>
      <c r="B3961" s="545" t="s">
        <v>12597</v>
      </c>
      <c r="C3961" s="545" t="s">
        <v>216</v>
      </c>
      <c r="D3961" s="546">
        <v>46052</v>
      </c>
      <c r="E3961" s="171" t="str">
        <f t="shared" si="61"/>
        <v>2026</v>
      </c>
      <c r="F3961" s="547">
        <v>24205116</v>
      </c>
      <c r="G3961" s="548">
        <v>0.19</v>
      </c>
      <c r="H3961" s="547">
        <v>20340433.609999999</v>
      </c>
      <c r="I3961" s="545" t="s">
        <v>12758</v>
      </c>
      <c r="J3961" s="545" t="s">
        <v>13307</v>
      </c>
      <c r="K3961" s="545" t="s">
        <v>17236</v>
      </c>
      <c r="L3961" s="545"/>
      <c r="M3961" s="548" t="s">
        <v>13758</v>
      </c>
      <c r="N3961" s="545" t="s">
        <v>13413</v>
      </c>
      <c r="O3961" s="545" t="s">
        <v>17237</v>
      </c>
      <c r="P3961" s="549">
        <v>13076</v>
      </c>
      <c r="Q3961" s="549">
        <v>1</v>
      </c>
      <c r="R3961" s="549">
        <v>164</v>
      </c>
      <c r="S3961" s="548">
        <v>2228</v>
      </c>
      <c r="T3961" s="548"/>
      <c r="U3961" s="99"/>
    </row>
    <row r="3962" spans="1:21" ht="19.5" customHeight="1">
      <c r="A3962" s="545">
        <v>13077</v>
      </c>
      <c r="B3962" s="545" t="s">
        <v>12598</v>
      </c>
      <c r="C3962" s="545" t="s">
        <v>216</v>
      </c>
      <c r="D3962" s="546">
        <v>46052</v>
      </c>
      <c r="E3962" s="171" t="str">
        <f t="shared" si="61"/>
        <v>2026</v>
      </c>
      <c r="F3962" s="547">
        <v>48736447</v>
      </c>
      <c r="G3962" s="548">
        <v>0.19</v>
      </c>
      <c r="H3962" s="547">
        <v>40954997.479999997</v>
      </c>
      <c r="I3962" s="545" t="s">
        <v>12758</v>
      </c>
      <c r="J3962" s="545" t="s">
        <v>13307</v>
      </c>
      <c r="K3962" s="545" t="s">
        <v>17238</v>
      </c>
      <c r="L3962" s="545"/>
      <c r="M3962" s="548" t="s">
        <v>13758</v>
      </c>
      <c r="N3962" s="545" t="s">
        <v>13413</v>
      </c>
      <c r="O3962" s="545" t="s">
        <v>17239</v>
      </c>
      <c r="P3962" s="549">
        <v>13077</v>
      </c>
      <c r="Q3962" s="549">
        <v>1</v>
      </c>
      <c r="R3962" s="549">
        <v>164</v>
      </c>
      <c r="S3962" s="548">
        <v>2228</v>
      </c>
      <c r="T3962" s="548"/>
      <c r="U3962" s="99"/>
    </row>
    <row r="3963" spans="1:21" ht="19.5" customHeight="1">
      <c r="A3963" s="545">
        <v>13078</v>
      </c>
      <c r="B3963" s="545" t="s">
        <v>12599</v>
      </c>
      <c r="C3963" s="545" t="s">
        <v>216</v>
      </c>
      <c r="D3963" s="546">
        <v>46052</v>
      </c>
      <c r="E3963" s="171" t="str">
        <f t="shared" si="61"/>
        <v>2026</v>
      </c>
      <c r="F3963" s="547">
        <v>14744895</v>
      </c>
      <c r="G3963" s="548">
        <v>0.19</v>
      </c>
      <c r="H3963" s="547">
        <v>12390668.07</v>
      </c>
      <c r="I3963" s="545" t="s">
        <v>12758</v>
      </c>
      <c r="J3963" s="545" t="s">
        <v>13307</v>
      </c>
      <c r="K3963" s="545" t="s">
        <v>17240</v>
      </c>
      <c r="L3963" s="545"/>
      <c r="M3963" s="548" t="s">
        <v>13758</v>
      </c>
      <c r="N3963" s="545" t="s">
        <v>13413</v>
      </c>
      <c r="O3963" s="545" t="s">
        <v>17241</v>
      </c>
      <c r="P3963" s="549">
        <v>13078</v>
      </c>
      <c r="Q3963" s="549">
        <v>1</v>
      </c>
      <c r="R3963" s="549">
        <v>164</v>
      </c>
      <c r="S3963" s="548">
        <v>2228</v>
      </c>
      <c r="T3963" s="548"/>
      <c r="U3963" s="99"/>
    </row>
    <row r="3964" spans="1:21" ht="19.5" customHeight="1">
      <c r="A3964" s="545">
        <v>13079</v>
      </c>
      <c r="B3964" s="545" t="s">
        <v>12600</v>
      </c>
      <c r="C3964" s="545" t="s">
        <v>216</v>
      </c>
      <c r="D3964" s="546">
        <v>46052</v>
      </c>
      <c r="E3964" s="171" t="str">
        <f t="shared" si="61"/>
        <v>2026</v>
      </c>
      <c r="F3964" s="547">
        <v>86272863</v>
      </c>
      <c r="G3964" s="548">
        <v>0.19</v>
      </c>
      <c r="H3964" s="547">
        <v>72498204.200000003</v>
      </c>
      <c r="I3964" s="545" t="s">
        <v>12758</v>
      </c>
      <c r="J3964" s="545" t="s">
        <v>13307</v>
      </c>
      <c r="K3964" s="545" t="s">
        <v>17242</v>
      </c>
      <c r="L3964" s="545"/>
      <c r="M3964" s="548" t="s">
        <v>13758</v>
      </c>
      <c r="N3964" s="545" t="s">
        <v>13413</v>
      </c>
      <c r="O3964" s="545" t="s">
        <v>17243</v>
      </c>
      <c r="P3964" s="549">
        <v>13079</v>
      </c>
      <c r="Q3964" s="549">
        <v>1</v>
      </c>
      <c r="R3964" s="549">
        <v>164</v>
      </c>
      <c r="S3964" s="548">
        <v>2228</v>
      </c>
      <c r="T3964" s="548"/>
      <c r="U3964" s="99"/>
    </row>
    <row r="3965" spans="1:21" ht="19.5" customHeight="1">
      <c r="A3965" s="545">
        <v>13080</v>
      </c>
      <c r="B3965" s="545" t="s">
        <v>12601</v>
      </c>
      <c r="C3965" s="545" t="s">
        <v>216</v>
      </c>
      <c r="D3965" s="546">
        <v>46052</v>
      </c>
      <c r="E3965" s="171" t="str">
        <f t="shared" si="61"/>
        <v>2026</v>
      </c>
      <c r="F3965" s="547">
        <v>47757804</v>
      </c>
      <c r="G3965" s="548">
        <v>0.19</v>
      </c>
      <c r="H3965" s="547">
        <v>40132608.399999999</v>
      </c>
      <c r="I3965" s="545" t="s">
        <v>12758</v>
      </c>
      <c r="J3965" s="545" t="s">
        <v>13307</v>
      </c>
      <c r="K3965" s="545" t="s">
        <v>17244</v>
      </c>
      <c r="L3965" s="545"/>
      <c r="M3965" s="548" t="s">
        <v>13758</v>
      </c>
      <c r="N3965" s="545" t="s">
        <v>13413</v>
      </c>
      <c r="O3965" s="545" t="s">
        <v>17245</v>
      </c>
      <c r="P3965" s="549">
        <v>13080</v>
      </c>
      <c r="Q3965" s="549">
        <v>1</v>
      </c>
      <c r="R3965" s="549">
        <v>164</v>
      </c>
      <c r="S3965" s="548">
        <v>2228</v>
      </c>
      <c r="T3965" s="548"/>
      <c r="U3965" s="99"/>
    </row>
    <row r="3966" spans="1:21" ht="19.5" customHeight="1">
      <c r="A3966" s="545">
        <v>13081</v>
      </c>
      <c r="B3966" s="545" t="s">
        <v>12602</v>
      </c>
      <c r="C3966" s="545" t="s">
        <v>216</v>
      </c>
      <c r="D3966" s="546">
        <v>46052</v>
      </c>
      <c r="E3966" s="171" t="str">
        <f t="shared" si="61"/>
        <v>2026</v>
      </c>
      <c r="F3966" s="547">
        <v>36932555</v>
      </c>
      <c r="G3966" s="548">
        <v>0.19</v>
      </c>
      <c r="H3966" s="547">
        <v>31035760.5</v>
      </c>
      <c r="I3966" s="545" t="s">
        <v>12758</v>
      </c>
      <c r="J3966" s="545" t="s">
        <v>13307</v>
      </c>
      <c r="K3966" s="545" t="s">
        <v>17246</v>
      </c>
      <c r="L3966" s="545"/>
      <c r="M3966" s="548" t="s">
        <v>13758</v>
      </c>
      <c r="N3966" s="545" t="s">
        <v>13413</v>
      </c>
      <c r="O3966" s="545" t="s">
        <v>17247</v>
      </c>
      <c r="P3966" s="549">
        <v>13081</v>
      </c>
      <c r="Q3966" s="549">
        <v>1</v>
      </c>
      <c r="R3966" s="549">
        <v>164</v>
      </c>
      <c r="S3966" s="548">
        <v>2228</v>
      </c>
      <c r="T3966" s="548"/>
      <c r="U3966" s="99"/>
    </row>
    <row r="3967" spans="1:21" ht="19.5" customHeight="1">
      <c r="A3967" s="545">
        <v>13082</v>
      </c>
      <c r="B3967" s="545" t="s">
        <v>12603</v>
      </c>
      <c r="C3967" s="545" t="s">
        <v>216</v>
      </c>
      <c r="D3967" s="546">
        <v>45461</v>
      </c>
      <c r="E3967" s="171" t="str">
        <f t="shared" si="61"/>
        <v>2024</v>
      </c>
      <c r="F3967" s="547">
        <v>42351413</v>
      </c>
      <c r="G3967" s="548">
        <v>0.19</v>
      </c>
      <c r="H3967" s="547">
        <v>35589422.689999998</v>
      </c>
      <c r="I3967" s="545" t="s">
        <v>12758</v>
      </c>
      <c r="J3967" s="545" t="s">
        <v>13297</v>
      </c>
      <c r="K3967" s="545" t="s">
        <v>17248</v>
      </c>
      <c r="L3967" s="545"/>
      <c r="M3967" s="548" t="s">
        <v>13758</v>
      </c>
      <c r="N3967" s="545" t="s">
        <v>13413</v>
      </c>
      <c r="O3967" s="545" t="s">
        <v>17249</v>
      </c>
      <c r="P3967" s="549">
        <v>13082</v>
      </c>
      <c r="Q3967" s="549">
        <v>1</v>
      </c>
      <c r="R3967" s="549">
        <v>164</v>
      </c>
      <c r="S3967" s="548">
        <v>2257</v>
      </c>
      <c r="T3967" s="548"/>
      <c r="U3967" s="99"/>
    </row>
    <row r="3968" spans="1:21" ht="19.5" customHeight="1">
      <c r="A3968" s="545">
        <v>13083</v>
      </c>
      <c r="B3968" s="545" t="s">
        <v>12604</v>
      </c>
      <c r="C3968" s="545" t="s">
        <v>216</v>
      </c>
      <c r="D3968" s="546">
        <v>46052</v>
      </c>
      <c r="E3968" s="171" t="str">
        <f t="shared" si="61"/>
        <v>2026</v>
      </c>
      <c r="F3968" s="547">
        <v>46979741</v>
      </c>
      <c r="G3968" s="548">
        <v>0.19</v>
      </c>
      <c r="H3968" s="547">
        <v>39478773.950000003</v>
      </c>
      <c r="I3968" s="545" t="s">
        <v>12758</v>
      </c>
      <c r="J3968" s="545" t="s">
        <v>13307</v>
      </c>
      <c r="K3968" s="545" t="s">
        <v>17250</v>
      </c>
      <c r="L3968" s="545"/>
      <c r="M3968" s="548" t="s">
        <v>13758</v>
      </c>
      <c r="N3968" s="545" t="s">
        <v>13413</v>
      </c>
      <c r="O3968" s="545" t="s">
        <v>17251</v>
      </c>
      <c r="P3968" s="549">
        <v>13083</v>
      </c>
      <c r="Q3968" s="549">
        <v>1</v>
      </c>
      <c r="R3968" s="549">
        <v>164</v>
      </c>
      <c r="S3968" s="548">
        <v>2228</v>
      </c>
      <c r="T3968" s="548"/>
      <c r="U3968" s="99"/>
    </row>
    <row r="3969" spans="1:21" ht="19.5" customHeight="1">
      <c r="A3969" s="545">
        <v>13084</v>
      </c>
      <c r="B3969" s="545" t="s">
        <v>12605</v>
      </c>
      <c r="C3969" s="545" t="s">
        <v>216</v>
      </c>
      <c r="D3969" s="546">
        <v>46052</v>
      </c>
      <c r="E3969" s="171" t="str">
        <f t="shared" si="61"/>
        <v>2026</v>
      </c>
      <c r="F3969" s="547">
        <v>42815465</v>
      </c>
      <c r="G3969" s="548">
        <v>0.19</v>
      </c>
      <c r="H3969" s="547">
        <v>35979382.350000001</v>
      </c>
      <c r="I3969" s="545" t="s">
        <v>12758</v>
      </c>
      <c r="J3969" s="545" t="s">
        <v>13307</v>
      </c>
      <c r="K3969" s="545" t="s">
        <v>17252</v>
      </c>
      <c r="L3969" s="545"/>
      <c r="M3969" s="548" t="s">
        <v>13758</v>
      </c>
      <c r="N3969" s="545" t="s">
        <v>13413</v>
      </c>
      <c r="O3969" s="545" t="s">
        <v>17253</v>
      </c>
      <c r="P3969" s="549">
        <v>13084</v>
      </c>
      <c r="Q3969" s="549">
        <v>1</v>
      </c>
      <c r="R3969" s="549">
        <v>164</v>
      </c>
      <c r="S3969" s="548">
        <v>2228</v>
      </c>
      <c r="T3969" s="548"/>
      <c r="U3969" s="99"/>
    </row>
    <row r="3970" spans="1:21" ht="19.5" customHeight="1">
      <c r="A3970" s="545">
        <v>13085</v>
      </c>
      <c r="B3970" s="545" t="s">
        <v>12606</v>
      </c>
      <c r="C3970" s="545" t="s">
        <v>216</v>
      </c>
      <c r="D3970" s="546">
        <v>46052</v>
      </c>
      <c r="E3970" s="171" t="str">
        <f t="shared" si="61"/>
        <v>2026</v>
      </c>
      <c r="F3970" s="547">
        <v>43461646</v>
      </c>
      <c r="G3970" s="548">
        <v>0.19</v>
      </c>
      <c r="H3970" s="547">
        <v>36522391.600000001</v>
      </c>
      <c r="I3970" s="545" t="s">
        <v>12758</v>
      </c>
      <c r="J3970" s="545" t="s">
        <v>13307</v>
      </c>
      <c r="K3970" s="545" t="s">
        <v>17254</v>
      </c>
      <c r="L3970" s="545"/>
      <c r="M3970" s="548" t="s">
        <v>13758</v>
      </c>
      <c r="N3970" s="545" t="s">
        <v>13413</v>
      </c>
      <c r="O3970" s="545" t="s">
        <v>17255</v>
      </c>
      <c r="P3970" s="549">
        <v>13085</v>
      </c>
      <c r="Q3970" s="549">
        <v>1</v>
      </c>
      <c r="R3970" s="549">
        <v>164</v>
      </c>
      <c r="S3970" s="548">
        <v>2228</v>
      </c>
      <c r="T3970" s="548"/>
      <c r="U3970" s="99"/>
    </row>
    <row r="3971" spans="1:21" ht="19.5" customHeight="1">
      <c r="A3971" s="545">
        <v>13086</v>
      </c>
      <c r="B3971" s="545" t="s">
        <v>12607</v>
      </c>
      <c r="C3971" s="545" t="s">
        <v>216</v>
      </c>
      <c r="D3971" s="546">
        <v>46052</v>
      </c>
      <c r="E3971" s="171" t="str">
        <f t="shared" si="61"/>
        <v>2026</v>
      </c>
      <c r="F3971" s="547">
        <v>32040925</v>
      </c>
      <c r="G3971" s="548">
        <v>0.19</v>
      </c>
      <c r="H3971" s="547">
        <v>26925147.059999999</v>
      </c>
      <c r="I3971" s="545" t="s">
        <v>12758</v>
      </c>
      <c r="J3971" s="545" t="s">
        <v>13307</v>
      </c>
      <c r="K3971" s="545" t="s">
        <v>17256</v>
      </c>
      <c r="L3971" s="545"/>
      <c r="M3971" s="548" t="s">
        <v>13758</v>
      </c>
      <c r="N3971" s="545" t="s">
        <v>13413</v>
      </c>
      <c r="O3971" s="545" t="s">
        <v>17257</v>
      </c>
      <c r="P3971" s="549">
        <v>13086</v>
      </c>
      <c r="Q3971" s="549">
        <v>1</v>
      </c>
      <c r="R3971" s="549">
        <v>164</v>
      </c>
      <c r="S3971" s="548">
        <v>2228</v>
      </c>
      <c r="T3971" s="548"/>
      <c r="U3971" s="99"/>
    </row>
    <row r="3972" spans="1:21" ht="19.5" customHeight="1">
      <c r="A3972" s="545">
        <v>13087</v>
      </c>
      <c r="B3972" s="545" t="s">
        <v>12608</v>
      </c>
      <c r="C3972" s="545" t="s">
        <v>216</v>
      </c>
      <c r="D3972" s="546">
        <v>46052</v>
      </c>
      <c r="E3972" s="171" t="str">
        <f t="shared" ref="E3972:E4035" si="62">TEXT(D3972,"YYYY")</f>
        <v>2026</v>
      </c>
      <c r="F3972" s="547">
        <v>49158978</v>
      </c>
      <c r="G3972" s="548">
        <v>0.19</v>
      </c>
      <c r="H3972" s="547">
        <v>41310065.549999997</v>
      </c>
      <c r="I3972" s="545" t="s">
        <v>12758</v>
      </c>
      <c r="J3972" s="545" t="s">
        <v>13307</v>
      </c>
      <c r="K3972" s="545" t="s">
        <v>17258</v>
      </c>
      <c r="L3972" s="545"/>
      <c r="M3972" s="548" t="s">
        <v>13758</v>
      </c>
      <c r="N3972" s="545" t="s">
        <v>13413</v>
      </c>
      <c r="O3972" s="545" t="s">
        <v>17259</v>
      </c>
      <c r="P3972" s="549">
        <v>13087</v>
      </c>
      <c r="Q3972" s="549">
        <v>1</v>
      </c>
      <c r="R3972" s="549">
        <v>164</v>
      </c>
      <c r="S3972" s="548">
        <v>2228</v>
      </c>
      <c r="T3972" s="548"/>
      <c r="U3972" s="99"/>
    </row>
    <row r="3973" spans="1:21" ht="19.5" customHeight="1">
      <c r="A3973" s="545">
        <v>13088</v>
      </c>
      <c r="B3973" s="545" t="s">
        <v>12609</v>
      </c>
      <c r="C3973" s="545" t="s">
        <v>216</v>
      </c>
      <c r="D3973" s="546">
        <v>46052</v>
      </c>
      <c r="E3973" s="171" t="str">
        <f t="shared" si="62"/>
        <v>2026</v>
      </c>
      <c r="F3973" s="547">
        <v>24068916</v>
      </c>
      <c r="G3973" s="548">
        <v>0.19</v>
      </c>
      <c r="H3973" s="547">
        <v>20225979.829999998</v>
      </c>
      <c r="I3973" s="545" t="s">
        <v>12758</v>
      </c>
      <c r="J3973" s="545" t="s">
        <v>13307</v>
      </c>
      <c r="K3973" s="545" t="s">
        <v>17260</v>
      </c>
      <c r="L3973" s="545"/>
      <c r="M3973" s="548" t="s">
        <v>13758</v>
      </c>
      <c r="N3973" s="545" t="s">
        <v>13413</v>
      </c>
      <c r="O3973" s="545" t="s">
        <v>17261</v>
      </c>
      <c r="P3973" s="549">
        <v>13088</v>
      </c>
      <c r="Q3973" s="549">
        <v>1</v>
      </c>
      <c r="R3973" s="549">
        <v>164</v>
      </c>
      <c r="S3973" s="548">
        <v>2228</v>
      </c>
      <c r="T3973" s="548"/>
      <c r="U3973" s="99"/>
    </row>
    <row r="3974" spans="1:21" ht="19.5" customHeight="1">
      <c r="A3974" s="545">
        <v>13089</v>
      </c>
      <c r="B3974" s="545" t="s">
        <v>12610</v>
      </c>
      <c r="C3974" s="545" t="s">
        <v>216</v>
      </c>
      <c r="D3974" s="546">
        <v>46052</v>
      </c>
      <c r="E3974" s="171" t="str">
        <f t="shared" si="62"/>
        <v>2026</v>
      </c>
      <c r="F3974" s="547">
        <v>16226318</v>
      </c>
      <c r="G3974" s="548">
        <v>0.19</v>
      </c>
      <c r="H3974" s="547">
        <v>13635561.34</v>
      </c>
      <c r="I3974" s="545" t="s">
        <v>12758</v>
      </c>
      <c r="J3974" s="545" t="s">
        <v>13307</v>
      </c>
      <c r="K3974" s="545" t="s">
        <v>17262</v>
      </c>
      <c r="L3974" s="545"/>
      <c r="M3974" s="548" t="s">
        <v>13758</v>
      </c>
      <c r="N3974" s="545" t="s">
        <v>13413</v>
      </c>
      <c r="O3974" s="545" t="s">
        <v>17263</v>
      </c>
      <c r="P3974" s="549">
        <v>13089</v>
      </c>
      <c r="Q3974" s="549">
        <v>1</v>
      </c>
      <c r="R3974" s="549">
        <v>164</v>
      </c>
      <c r="S3974" s="548">
        <v>2228</v>
      </c>
      <c r="T3974" s="548"/>
      <c r="U3974" s="99"/>
    </row>
    <row r="3975" spans="1:21" ht="19.5" customHeight="1">
      <c r="A3975" s="545">
        <v>13090</v>
      </c>
      <c r="B3975" s="545" t="s">
        <v>12611</v>
      </c>
      <c r="C3975" s="545" t="s">
        <v>216</v>
      </c>
      <c r="D3975" s="546">
        <v>44917</v>
      </c>
      <c r="E3975" s="171" t="str">
        <f t="shared" si="62"/>
        <v>2022</v>
      </c>
      <c r="F3975" s="547">
        <v>14247714</v>
      </c>
      <c r="G3975" s="548">
        <v>0.19</v>
      </c>
      <c r="H3975" s="547">
        <v>11972868.91</v>
      </c>
      <c r="I3975" s="545" t="s">
        <v>12758</v>
      </c>
      <c r="J3975" s="545" t="s">
        <v>13297</v>
      </c>
      <c r="K3975" s="545" t="s">
        <v>17264</v>
      </c>
      <c r="L3975" s="545"/>
      <c r="M3975" s="548" t="s">
        <v>13758</v>
      </c>
      <c r="N3975" s="545" t="s">
        <v>13413</v>
      </c>
      <c r="O3975" s="545" t="s">
        <v>17265</v>
      </c>
      <c r="P3975" s="549">
        <v>13090</v>
      </c>
      <c r="Q3975" s="549">
        <v>1</v>
      </c>
      <c r="R3975" s="549">
        <v>164</v>
      </c>
      <c r="S3975" s="548">
        <v>2257</v>
      </c>
      <c r="T3975" s="548"/>
      <c r="U3975" s="99"/>
    </row>
    <row r="3976" spans="1:21" ht="19.5" customHeight="1">
      <c r="A3976" s="545">
        <v>13091</v>
      </c>
      <c r="B3976" s="545" t="s">
        <v>12612</v>
      </c>
      <c r="C3976" s="545" t="s">
        <v>216</v>
      </c>
      <c r="D3976" s="546">
        <v>46052</v>
      </c>
      <c r="E3976" s="171" t="str">
        <f t="shared" si="62"/>
        <v>2026</v>
      </c>
      <c r="F3976" s="547">
        <v>23441098</v>
      </c>
      <c r="G3976" s="548">
        <v>0.19</v>
      </c>
      <c r="H3976" s="547">
        <v>19698401.68</v>
      </c>
      <c r="I3976" s="545" t="s">
        <v>12758</v>
      </c>
      <c r="J3976" s="545" t="s">
        <v>13307</v>
      </c>
      <c r="K3976" s="545" t="s">
        <v>17266</v>
      </c>
      <c r="L3976" s="545"/>
      <c r="M3976" s="548" t="s">
        <v>13758</v>
      </c>
      <c r="N3976" s="545" t="s">
        <v>13413</v>
      </c>
      <c r="O3976" s="545" t="s">
        <v>17267</v>
      </c>
      <c r="P3976" s="549">
        <v>13091</v>
      </c>
      <c r="Q3976" s="549">
        <v>1</v>
      </c>
      <c r="R3976" s="549">
        <v>164</v>
      </c>
      <c r="S3976" s="548">
        <v>2228</v>
      </c>
      <c r="T3976" s="548"/>
      <c r="U3976" s="99"/>
    </row>
    <row r="3977" spans="1:21" ht="19.5" customHeight="1">
      <c r="A3977" s="545">
        <v>13092</v>
      </c>
      <c r="B3977" s="545" t="s">
        <v>12613</v>
      </c>
      <c r="C3977" s="545" t="s">
        <v>216</v>
      </c>
      <c r="D3977" s="546">
        <v>46052</v>
      </c>
      <c r="E3977" s="171" t="str">
        <f t="shared" si="62"/>
        <v>2026</v>
      </c>
      <c r="F3977" s="547">
        <v>33927595</v>
      </c>
      <c r="G3977" s="548">
        <v>0.19</v>
      </c>
      <c r="H3977" s="547">
        <v>28510584.030000001</v>
      </c>
      <c r="I3977" s="545" t="s">
        <v>12758</v>
      </c>
      <c r="J3977" s="545" t="s">
        <v>13307</v>
      </c>
      <c r="K3977" s="545" t="s">
        <v>17268</v>
      </c>
      <c r="L3977" s="545"/>
      <c r="M3977" s="548" t="s">
        <v>13758</v>
      </c>
      <c r="N3977" s="545" t="s">
        <v>13413</v>
      </c>
      <c r="O3977" s="545" t="s">
        <v>17269</v>
      </c>
      <c r="P3977" s="549">
        <v>13092</v>
      </c>
      <c r="Q3977" s="549">
        <v>1</v>
      </c>
      <c r="R3977" s="549">
        <v>164</v>
      </c>
      <c r="S3977" s="548">
        <v>2228</v>
      </c>
      <c r="T3977" s="548"/>
      <c r="U3977" s="99"/>
    </row>
    <row r="3978" spans="1:21" ht="19.5" customHeight="1">
      <c r="A3978" s="545">
        <v>13093</v>
      </c>
      <c r="B3978" s="545" t="s">
        <v>12614</v>
      </c>
      <c r="C3978" s="545" t="s">
        <v>216</v>
      </c>
      <c r="D3978" s="546">
        <v>46052</v>
      </c>
      <c r="E3978" s="171" t="str">
        <f t="shared" si="62"/>
        <v>2026</v>
      </c>
      <c r="F3978" s="547">
        <v>35514575</v>
      </c>
      <c r="G3978" s="548">
        <v>0.19</v>
      </c>
      <c r="H3978" s="547">
        <v>29844180.670000002</v>
      </c>
      <c r="I3978" s="545" t="s">
        <v>12758</v>
      </c>
      <c r="J3978" s="545" t="s">
        <v>13307</v>
      </c>
      <c r="K3978" s="545" t="s">
        <v>17270</v>
      </c>
      <c r="L3978" s="545"/>
      <c r="M3978" s="548" t="s">
        <v>13758</v>
      </c>
      <c r="N3978" s="545" t="s">
        <v>13413</v>
      </c>
      <c r="O3978" s="545" t="s">
        <v>17271</v>
      </c>
      <c r="P3978" s="549">
        <v>13093</v>
      </c>
      <c r="Q3978" s="549">
        <v>1</v>
      </c>
      <c r="R3978" s="549">
        <v>164</v>
      </c>
      <c r="S3978" s="548">
        <v>2228</v>
      </c>
      <c r="T3978" s="548"/>
      <c r="U3978" s="99"/>
    </row>
    <row r="3979" spans="1:21" ht="19.5" customHeight="1">
      <c r="A3979" s="545">
        <v>13094</v>
      </c>
      <c r="B3979" s="545" t="s">
        <v>12615</v>
      </c>
      <c r="C3979" s="545" t="s">
        <v>216</v>
      </c>
      <c r="D3979" s="546">
        <v>46052</v>
      </c>
      <c r="E3979" s="171" t="str">
        <f t="shared" si="62"/>
        <v>2026</v>
      </c>
      <c r="F3979" s="547">
        <v>35514575</v>
      </c>
      <c r="G3979" s="548">
        <v>0.19</v>
      </c>
      <c r="H3979" s="547">
        <v>29844180.670000002</v>
      </c>
      <c r="I3979" s="545" t="s">
        <v>12758</v>
      </c>
      <c r="J3979" s="545" t="s">
        <v>13307</v>
      </c>
      <c r="K3979" s="545" t="s">
        <v>17272</v>
      </c>
      <c r="L3979" s="545"/>
      <c r="M3979" s="548" t="s">
        <v>13758</v>
      </c>
      <c r="N3979" s="545" t="s">
        <v>13413</v>
      </c>
      <c r="O3979" s="545" t="s">
        <v>17273</v>
      </c>
      <c r="P3979" s="549">
        <v>13094</v>
      </c>
      <c r="Q3979" s="549">
        <v>1</v>
      </c>
      <c r="R3979" s="549">
        <v>164</v>
      </c>
      <c r="S3979" s="548">
        <v>2228</v>
      </c>
      <c r="T3979" s="548"/>
      <c r="U3979" s="99"/>
    </row>
    <row r="3980" spans="1:21" ht="19.5" customHeight="1">
      <c r="A3980" s="545">
        <v>13095</v>
      </c>
      <c r="B3980" s="545" t="s">
        <v>12616</v>
      </c>
      <c r="C3980" s="545" t="s">
        <v>216</v>
      </c>
      <c r="D3980" s="546">
        <v>46052</v>
      </c>
      <c r="E3980" s="171" t="str">
        <f t="shared" si="62"/>
        <v>2026</v>
      </c>
      <c r="F3980" s="547">
        <v>12937919</v>
      </c>
      <c r="G3980" s="548">
        <v>0.19</v>
      </c>
      <c r="H3980" s="547">
        <v>10872200.84</v>
      </c>
      <c r="I3980" s="545" t="s">
        <v>12758</v>
      </c>
      <c r="J3980" s="545" t="s">
        <v>13307</v>
      </c>
      <c r="K3980" s="545" t="s">
        <v>17274</v>
      </c>
      <c r="L3980" s="545"/>
      <c r="M3980" s="548" t="s">
        <v>13758</v>
      </c>
      <c r="N3980" s="545" t="s">
        <v>13413</v>
      </c>
      <c r="O3980" s="545" t="s">
        <v>17275</v>
      </c>
      <c r="P3980" s="549">
        <v>13095</v>
      </c>
      <c r="Q3980" s="549">
        <v>1</v>
      </c>
      <c r="R3980" s="549">
        <v>164</v>
      </c>
      <c r="S3980" s="548">
        <v>2228</v>
      </c>
      <c r="T3980" s="548"/>
      <c r="U3980" s="99"/>
    </row>
    <row r="3981" spans="1:21" ht="19.5" customHeight="1">
      <c r="A3981" s="545">
        <v>13096</v>
      </c>
      <c r="B3981" s="545" t="s">
        <v>12617</v>
      </c>
      <c r="C3981" s="545" t="s">
        <v>216</v>
      </c>
      <c r="D3981" s="546">
        <v>46052</v>
      </c>
      <c r="E3981" s="171" t="str">
        <f t="shared" si="62"/>
        <v>2026</v>
      </c>
      <c r="F3981" s="547">
        <v>33927595</v>
      </c>
      <c r="G3981" s="548">
        <v>0.19</v>
      </c>
      <c r="H3981" s="547">
        <v>28510584.030000001</v>
      </c>
      <c r="I3981" s="545" t="s">
        <v>12758</v>
      </c>
      <c r="J3981" s="545" t="s">
        <v>13307</v>
      </c>
      <c r="K3981" s="545" t="s">
        <v>17276</v>
      </c>
      <c r="L3981" s="545"/>
      <c r="M3981" s="548" t="s">
        <v>13758</v>
      </c>
      <c r="N3981" s="545" t="s">
        <v>13413</v>
      </c>
      <c r="O3981" s="545" t="s">
        <v>17277</v>
      </c>
      <c r="P3981" s="549">
        <v>13096</v>
      </c>
      <c r="Q3981" s="549">
        <v>1</v>
      </c>
      <c r="R3981" s="549">
        <v>164</v>
      </c>
      <c r="S3981" s="548">
        <v>2228</v>
      </c>
      <c r="T3981" s="548"/>
      <c r="U3981" s="99"/>
    </row>
    <row r="3982" spans="1:21" ht="19.5" customHeight="1">
      <c r="A3982" s="545">
        <v>13097</v>
      </c>
      <c r="B3982" s="545" t="s">
        <v>12618</v>
      </c>
      <c r="C3982" s="545" t="s">
        <v>216</v>
      </c>
      <c r="D3982" s="546">
        <v>46052</v>
      </c>
      <c r="E3982" s="171" t="str">
        <f t="shared" si="62"/>
        <v>2026</v>
      </c>
      <c r="F3982" s="547">
        <v>35708655</v>
      </c>
      <c r="G3982" s="548">
        <v>0.19</v>
      </c>
      <c r="H3982" s="547">
        <v>30007273.109999999</v>
      </c>
      <c r="I3982" s="545" t="s">
        <v>12758</v>
      </c>
      <c r="J3982" s="545" t="s">
        <v>13307</v>
      </c>
      <c r="K3982" s="545" t="s">
        <v>17278</v>
      </c>
      <c r="L3982" s="545"/>
      <c r="M3982" s="548" t="s">
        <v>13758</v>
      </c>
      <c r="N3982" s="545" t="s">
        <v>13413</v>
      </c>
      <c r="O3982" s="545" t="s">
        <v>17279</v>
      </c>
      <c r="P3982" s="549">
        <v>13097</v>
      </c>
      <c r="Q3982" s="549">
        <v>1</v>
      </c>
      <c r="R3982" s="549">
        <v>164</v>
      </c>
      <c r="S3982" s="548">
        <v>2228</v>
      </c>
      <c r="T3982" s="548"/>
      <c r="U3982" s="99"/>
    </row>
    <row r="3983" spans="1:21" ht="19.5" customHeight="1">
      <c r="A3983" s="545">
        <v>13098</v>
      </c>
      <c r="B3983" s="545" t="s">
        <v>12619</v>
      </c>
      <c r="C3983" s="545" t="s">
        <v>216</v>
      </c>
      <c r="D3983" s="546">
        <v>46052</v>
      </c>
      <c r="E3983" s="171" t="str">
        <f t="shared" si="62"/>
        <v>2026</v>
      </c>
      <c r="F3983" s="547">
        <v>8075575</v>
      </c>
      <c r="G3983" s="548">
        <v>0.19</v>
      </c>
      <c r="H3983" s="547">
        <v>6786197.4800000004</v>
      </c>
      <c r="I3983" s="545" t="s">
        <v>12758</v>
      </c>
      <c r="J3983" s="545" t="s">
        <v>13307</v>
      </c>
      <c r="K3983" s="545" t="s">
        <v>17280</v>
      </c>
      <c r="L3983" s="545"/>
      <c r="M3983" s="548" t="s">
        <v>13758</v>
      </c>
      <c r="N3983" s="545" t="s">
        <v>13413</v>
      </c>
      <c r="O3983" s="545" t="s">
        <v>17281</v>
      </c>
      <c r="P3983" s="549">
        <v>13098</v>
      </c>
      <c r="Q3983" s="549">
        <v>1</v>
      </c>
      <c r="R3983" s="549">
        <v>164</v>
      </c>
      <c r="S3983" s="548">
        <v>2228</v>
      </c>
      <c r="T3983" s="548"/>
      <c r="U3983" s="99"/>
    </row>
    <row r="3984" spans="1:21" ht="19.5" customHeight="1">
      <c r="A3984" s="545">
        <v>13099</v>
      </c>
      <c r="B3984" s="545" t="s">
        <v>12620</v>
      </c>
      <c r="C3984" s="545" t="s">
        <v>216</v>
      </c>
      <c r="D3984" s="546">
        <v>46052</v>
      </c>
      <c r="E3984" s="171" t="str">
        <f t="shared" si="62"/>
        <v>2026</v>
      </c>
      <c r="F3984" s="547">
        <v>14306931</v>
      </c>
      <c r="G3984" s="548">
        <v>0.19</v>
      </c>
      <c r="H3984" s="547">
        <v>12022631.09</v>
      </c>
      <c r="I3984" s="545" t="s">
        <v>12758</v>
      </c>
      <c r="J3984" s="545" t="s">
        <v>13307</v>
      </c>
      <c r="K3984" s="545" t="s">
        <v>17282</v>
      </c>
      <c r="L3984" s="545"/>
      <c r="M3984" s="548" t="s">
        <v>13758</v>
      </c>
      <c r="N3984" s="545" t="s">
        <v>13413</v>
      </c>
      <c r="O3984" s="545" t="s">
        <v>17283</v>
      </c>
      <c r="P3984" s="549">
        <v>13099</v>
      </c>
      <c r="Q3984" s="549">
        <v>1</v>
      </c>
      <c r="R3984" s="549">
        <v>164</v>
      </c>
      <c r="S3984" s="548">
        <v>2228</v>
      </c>
      <c r="T3984" s="548"/>
      <c r="U3984" s="99"/>
    </row>
    <row r="3985" spans="1:21" ht="19.5" customHeight="1">
      <c r="A3985" s="545">
        <v>13100</v>
      </c>
      <c r="B3985" s="545" t="s">
        <v>12621</v>
      </c>
      <c r="C3985" s="545" t="s">
        <v>216</v>
      </c>
      <c r="D3985" s="546">
        <v>46052</v>
      </c>
      <c r="E3985" s="171" t="str">
        <f t="shared" si="62"/>
        <v>2026</v>
      </c>
      <c r="F3985" s="547">
        <v>12490015</v>
      </c>
      <c r="G3985" s="548">
        <v>0.19</v>
      </c>
      <c r="H3985" s="547">
        <v>10495810.92</v>
      </c>
      <c r="I3985" s="545" t="s">
        <v>12758</v>
      </c>
      <c r="J3985" s="545" t="s">
        <v>13307</v>
      </c>
      <c r="K3985" s="545" t="s">
        <v>17284</v>
      </c>
      <c r="L3985" s="545"/>
      <c r="M3985" s="548" t="s">
        <v>13758</v>
      </c>
      <c r="N3985" s="545" t="s">
        <v>13413</v>
      </c>
      <c r="O3985" s="545" t="s">
        <v>17285</v>
      </c>
      <c r="P3985" s="549">
        <v>13100</v>
      </c>
      <c r="Q3985" s="549">
        <v>1</v>
      </c>
      <c r="R3985" s="549">
        <v>164</v>
      </c>
      <c r="S3985" s="548">
        <v>2228</v>
      </c>
      <c r="T3985" s="548"/>
      <c r="U3985" s="99"/>
    </row>
    <row r="3986" spans="1:21" ht="19.5" customHeight="1">
      <c r="A3986" s="545">
        <v>13101</v>
      </c>
      <c r="B3986" s="545" t="s">
        <v>12622</v>
      </c>
      <c r="C3986" s="545" t="s">
        <v>216</v>
      </c>
      <c r="D3986" s="546">
        <v>46052</v>
      </c>
      <c r="E3986" s="171" t="str">
        <f t="shared" si="62"/>
        <v>2026</v>
      </c>
      <c r="F3986" s="547">
        <v>5241861</v>
      </c>
      <c r="G3986" s="548">
        <v>0.19</v>
      </c>
      <c r="H3986" s="547">
        <v>4404925.21</v>
      </c>
      <c r="I3986" s="545" t="s">
        <v>12758</v>
      </c>
      <c r="J3986" s="545" t="s">
        <v>13307</v>
      </c>
      <c r="K3986" s="545" t="s">
        <v>17286</v>
      </c>
      <c r="L3986" s="545"/>
      <c r="M3986" s="548" t="s">
        <v>13758</v>
      </c>
      <c r="N3986" s="545" t="s">
        <v>13413</v>
      </c>
      <c r="O3986" s="545" t="s">
        <v>17287</v>
      </c>
      <c r="P3986" s="549">
        <v>13101</v>
      </c>
      <c r="Q3986" s="549">
        <v>1</v>
      </c>
      <c r="R3986" s="549">
        <v>164</v>
      </c>
      <c r="S3986" s="548">
        <v>2228</v>
      </c>
      <c r="T3986" s="548"/>
      <c r="U3986" s="99"/>
    </row>
    <row r="3987" spans="1:21" ht="19.5" customHeight="1">
      <c r="A3987" s="545">
        <v>13102</v>
      </c>
      <c r="B3987" s="545" t="s">
        <v>12623</v>
      </c>
      <c r="C3987" s="545" t="s">
        <v>216</v>
      </c>
      <c r="D3987" s="546">
        <v>46052</v>
      </c>
      <c r="E3987" s="171" t="str">
        <f t="shared" si="62"/>
        <v>2026</v>
      </c>
      <c r="F3987" s="547">
        <v>30293634</v>
      </c>
      <c r="G3987" s="548">
        <v>0.19</v>
      </c>
      <c r="H3987" s="547">
        <v>25456835.289999999</v>
      </c>
      <c r="I3987" s="545" t="s">
        <v>12758</v>
      </c>
      <c r="J3987" s="545" t="s">
        <v>13307</v>
      </c>
      <c r="K3987" s="545" t="s">
        <v>17288</v>
      </c>
      <c r="L3987" s="545"/>
      <c r="M3987" s="548" t="s">
        <v>13758</v>
      </c>
      <c r="N3987" s="545" t="s">
        <v>13413</v>
      </c>
      <c r="O3987" s="545" t="s">
        <v>17289</v>
      </c>
      <c r="P3987" s="549">
        <v>13102</v>
      </c>
      <c r="Q3987" s="549">
        <v>1</v>
      </c>
      <c r="R3987" s="549">
        <v>164</v>
      </c>
      <c r="S3987" s="548">
        <v>2228</v>
      </c>
      <c r="T3987" s="548"/>
      <c r="U3987" s="99"/>
    </row>
    <row r="3988" spans="1:21" ht="19.5" customHeight="1">
      <c r="A3988" s="545">
        <v>13103</v>
      </c>
      <c r="B3988" s="545" t="s">
        <v>12624</v>
      </c>
      <c r="C3988" s="545" t="s">
        <v>216</v>
      </c>
      <c r="D3988" s="546">
        <v>46052</v>
      </c>
      <c r="E3988" s="171" t="str">
        <f t="shared" si="62"/>
        <v>2026</v>
      </c>
      <c r="F3988" s="547">
        <v>21487281</v>
      </c>
      <c r="G3988" s="548">
        <v>0.19</v>
      </c>
      <c r="H3988" s="547">
        <v>18056538.66</v>
      </c>
      <c r="I3988" s="545" t="s">
        <v>12758</v>
      </c>
      <c r="J3988" s="545" t="s">
        <v>13307</v>
      </c>
      <c r="K3988" s="545" t="s">
        <v>17290</v>
      </c>
      <c r="L3988" s="545"/>
      <c r="M3988" s="548" t="s">
        <v>13758</v>
      </c>
      <c r="N3988" s="545" t="s">
        <v>13413</v>
      </c>
      <c r="O3988" s="545" t="s">
        <v>17291</v>
      </c>
      <c r="P3988" s="549">
        <v>13103</v>
      </c>
      <c r="Q3988" s="549">
        <v>1</v>
      </c>
      <c r="R3988" s="549">
        <v>164</v>
      </c>
      <c r="S3988" s="548">
        <v>2228</v>
      </c>
      <c r="T3988" s="548"/>
      <c r="U3988" s="99"/>
    </row>
    <row r="3989" spans="1:21" ht="19.5" customHeight="1">
      <c r="A3989" s="545">
        <v>13104</v>
      </c>
      <c r="B3989" s="545" t="s">
        <v>12625</v>
      </c>
      <c r="C3989" s="545" t="s">
        <v>216</v>
      </c>
      <c r="D3989" s="546">
        <v>46052</v>
      </c>
      <c r="E3989" s="171" t="str">
        <f t="shared" si="62"/>
        <v>2026</v>
      </c>
      <c r="F3989" s="547">
        <v>42808598</v>
      </c>
      <c r="G3989" s="548">
        <v>0.19</v>
      </c>
      <c r="H3989" s="547">
        <v>35973611.759999998</v>
      </c>
      <c r="I3989" s="545" t="s">
        <v>12758</v>
      </c>
      <c r="J3989" s="545" t="s">
        <v>13307</v>
      </c>
      <c r="K3989" s="545" t="s">
        <v>17292</v>
      </c>
      <c r="L3989" s="545"/>
      <c r="M3989" s="548" t="s">
        <v>13758</v>
      </c>
      <c r="N3989" s="545" t="s">
        <v>13413</v>
      </c>
      <c r="O3989" s="545" t="s">
        <v>17293</v>
      </c>
      <c r="P3989" s="549">
        <v>13104</v>
      </c>
      <c r="Q3989" s="549">
        <v>1</v>
      </c>
      <c r="R3989" s="549">
        <v>164</v>
      </c>
      <c r="S3989" s="548">
        <v>2228</v>
      </c>
      <c r="T3989" s="548"/>
      <c r="U3989" s="99"/>
    </row>
    <row r="3990" spans="1:21" ht="19.5" customHeight="1">
      <c r="A3990" s="545">
        <v>13105</v>
      </c>
      <c r="B3990" s="545" t="s">
        <v>12626</v>
      </c>
      <c r="C3990" s="545" t="s">
        <v>216</v>
      </c>
      <c r="D3990" s="546">
        <v>46052</v>
      </c>
      <c r="E3990" s="171" t="str">
        <f t="shared" si="62"/>
        <v>2026</v>
      </c>
      <c r="F3990" s="547">
        <v>38448808</v>
      </c>
      <c r="G3990" s="548">
        <v>0.19</v>
      </c>
      <c r="H3990" s="547">
        <v>32309922.690000001</v>
      </c>
      <c r="I3990" s="545" t="s">
        <v>12758</v>
      </c>
      <c r="J3990" s="545" t="s">
        <v>13307</v>
      </c>
      <c r="K3990" s="545" t="s">
        <v>17294</v>
      </c>
      <c r="L3990" s="545"/>
      <c r="M3990" s="548" t="s">
        <v>13758</v>
      </c>
      <c r="N3990" s="545" t="s">
        <v>13413</v>
      </c>
      <c r="O3990" s="545" t="s">
        <v>17295</v>
      </c>
      <c r="P3990" s="549">
        <v>13105</v>
      </c>
      <c r="Q3990" s="549">
        <v>1</v>
      </c>
      <c r="R3990" s="549">
        <v>164</v>
      </c>
      <c r="S3990" s="548">
        <v>2228</v>
      </c>
      <c r="T3990" s="548"/>
      <c r="U3990" s="99"/>
    </row>
    <row r="3991" spans="1:21" ht="19.5" customHeight="1">
      <c r="A3991" s="545">
        <v>13106</v>
      </c>
      <c r="B3991" s="545" t="s">
        <v>12627</v>
      </c>
      <c r="C3991" s="545" t="s">
        <v>216</v>
      </c>
      <c r="D3991" s="546">
        <v>46052</v>
      </c>
      <c r="E3991" s="171" t="str">
        <f t="shared" si="62"/>
        <v>2026</v>
      </c>
      <c r="F3991" s="547">
        <v>38702468</v>
      </c>
      <c r="G3991" s="548">
        <v>0.19</v>
      </c>
      <c r="H3991" s="547">
        <v>32523082.350000001</v>
      </c>
      <c r="I3991" s="545" t="s">
        <v>12758</v>
      </c>
      <c r="J3991" s="545" t="s">
        <v>13307</v>
      </c>
      <c r="K3991" s="545" t="s">
        <v>17296</v>
      </c>
      <c r="L3991" s="545"/>
      <c r="M3991" s="548" t="s">
        <v>13758</v>
      </c>
      <c r="N3991" s="545" t="s">
        <v>13413</v>
      </c>
      <c r="O3991" s="545" t="s">
        <v>17297</v>
      </c>
      <c r="P3991" s="549">
        <v>13106</v>
      </c>
      <c r="Q3991" s="549">
        <v>1</v>
      </c>
      <c r="R3991" s="549">
        <v>164</v>
      </c>
      <c r="S3991" s="548">
        <v>2228</v>
      </c>
      <c r="T3991" s="548"/>
      <c r="U3991" s="99"/>
    </row>
    <row r="3992" spans="1:21" ht="19.5" customHeight="1">
      <c r="A3992" s="545">
        <v>13110</v>
      </c>
      <c r="B3992" s="545" t="s">
        <v>13004</v>
      </c>
      <c r="C3992" s="545" t="s">
        <v>216</v>
      </c>
      <c r="D3992" s="546">
        <v>46052</v>
      </c>
      <c r="E3992" s="171" t="str">
        <f t="shared" si="62"/>
        <v>2026</v>
      </c>
      <c r="F3992" s="547">
        <v>120547133</v>
      </c>
      <c r="G3992" s="548">
        <v>0.19</v>
      </c>
      <c r="H3992" s="547">
        <v>101300111.76000001</v>
      </c>
      <c r="I3992" s="545" t="s">
        <v>12758</v>
      </c>
      <c r="J3992" s="545" t="s">
        <v>13307</v>
      </c>
      <c r="K3992" s="545" t="s">
        <v>17298</v>
      </c>
      <c r="L3992" s="545"/>
      <c r="M3992" s="548" t="s">
        <v>13758</v>
      </c>
      <c r="N3992" s="545" t="s">
        <v>13413</v>
      </c>
      <c r="O3992" s="545" t="s">
        <v>17299</v>
      </c>
      <c r="P3992" s="549">
        <v>13110</v>
      </c>
      <c r="Q3992" s="549">
        <v>1</v>
      </c>
      <c r="R3992" s="549">
        <v>164</v>
      </c>
      <c r="S3992" s="548">
        <v>2228</v>
      </c>
      <c r="T3992" s="548"/>
      <c r="U3992" s="99"/>
    </row>
    <row r="3993" spans="1:21" ht="19.5" customHeight="1">
      <c r="A3993" s="545">
        <v>13111</v>
      </c>
      <c r="B3993" s="545" t="s">
        <v>13005</v>
      </c>
      <c r="C3993" s="545" t="s">
        <v>216</v>
      </c>
      <c r="D3993" s="546">
        <v>46052</v>
      </c>
      <c r="E3993" s="171" t="str">
        <f t="shared" si="62"/>
        <v>2026</v>
      </c>
      <c r="F3993" s="547">
        <v>27771729</v>
      </c>
      <c r="G3993" s="548">
        <v>0.19</v>
      </c>
      <c r="H3993" s="547">
        <v>23337587.390000001</v>
      </c>
      <c r="I3993" s="545" t="s">
        <v>12758</v>
      </c>
      <c r="J3993" s="545" t="s">
        <v>13307</v>
      </c>
      <c r="K3993" s="545" t="s">
        <v>17300</v>
      </c>
      <c r="L3993" s="545"/>
      <c r="M3993" s="548" t="s">
        <v>13758</v>
      </c>
      <c r="N3993" s="545" t="s">
        <v>13413</v>
      </c>
      <c r="O3993" s="545" t="s">
        <v>17301</v>
      </c>
      <c r="P3993" s="549">
        <v>13111</v>
      </c>
      <c r="Q3993" s="549">
        <v>1</v>
      </c>
      <c r="R3993" s="549">
        <v>164</v>
      </c>
      <c r="S3993" s="548">
        <v>2228</v>
      </c>
      <c r="T3993" s="548"/>
      <c r="U3993" s="99"/>
    </row>
    <row r="3994" spans="1:21" ht="19.5" customHeight="1">
      <c r="A3994" s="545">
        <v>13112</v>
      </c>
      <c r="B3994" s="545" t="s">
        <v>13006</v>
      </c>
      <c r="C3994" s="545" t="s">
        <v>216</v>
      </c>
      <c r="D3994" s="546">
        <v>46052</v>
      </c>
      <c r="E3994" s="171" t="str">
        <f t="shared" si="62"/>
        <v>2026</v>
      </c>
      <c r="F3994" s="547">
        <v>10460612</v>
      </c>
      <c r="G3994" s="548">
        <v>0.19</v>
      </c>
      <c r="H3994" s="547">
        <v>8790430.25</v>
      </c>
      <c r="I3994" s="545" t="s">
        <v>12758</v>
      </c>
      <c r="J3994" s="545" t="s">
        <v>13307</v>
      </c>
      <c r="K3994" s="545" t="s">
        <v>17302</v>
      </c>
      <c r="L3994" s="545"/>
      <c r="M3994" s="548" t="s">
        <v>13758</v>
      </c>
      <c r="N3994" s="545" t="s">
        <v>13413</v>
      </c>
      <c r="O3994" s="545" t="s">
        <v>17303</v>
      </c>
      <c r="P3994" s="549">
        <v>13112</v>
      </c>
      <c r="Q3994" s="549">
        <v>1</v>
      </c>
      <c r="R3994" s="549">
        <v>164</v>
      </c>
      <c r="S3994" s="548">
        <v>2228</v>
      </c>
      <c r="T3994" s="548"/>
      <c r="U3994" s="99"/>
    </row>
    <row r="3995" spans="1:21" ht="19.5" customHeight="1">
      <c r="A3995" s="545">
        <v>13113</v>
      </c>
      <c r="B3995" s="545" t="s">
        <v>13007</v>
      </c>
      <c r="C3995" s="545" t="s">
        <v>216</v>
      </c>
      <c r="D3995" s="546">
        <v>46052</v>
      </c>
      <c r="E3995" s="171" t="str">
        <f t="shared" si="62"/>
        <v>2026</v>
      </c>
      <c r="F3995" s="547">
        <v>31512321</v>
      </c>
      <c r="G3995" s="548">
        <v>0.19</v>
      </c>
      <c r="H3995" s="547">
        <v>26480942.02</v>
      </c>
      <c r="I3995" s="545" t="s">
        <v>12758</v>
      </c>
      <c r="J3995" s="545" t="s">
        <v>13307</v>
      </c>
      <c r="K3995" s="545" t="s">
        <v>17304</v>
      </c>
      <c r="L3995" s="545"/>
      <c r="M3995" s="548" t="s">
        <v>13758</v>
      </c>
      <c r="N3995" s="545" t="s">
        <v>13413</v>
      </c>
      <c r="O3995" s="545" t="s">
        <v>17305</v>
      </c>
      <c r="P3995" s="549">
        <v>13113</v>
      </c>
      <c r="Q3995" s="549">
        <v>1</v>
      </c>
      <c r="R3995" s="549">
        <v>164</v>
      </c>
      <c r="S3995" s="548">
        <v>2228</v>
      </c>
      <c r="T3995" s="548"/>
      <c r="U3995" s="99"/>
    </row>
    <row r="3996" spans="1:21" ht="19.5" customHeight="1">
      <c r="A3996" s="545">
        <v>13114</v>
      </c>
      <c r="B3996" s="545" t="s">
        <v>13008</v>
      </c>
      <c r="C3996" s="545" t="s">
        <v>216</v>
      </c>
      <c r="D3996" s="546">
        <v>46052</v>
      </c>
      <c r="E3996" s="171" t="str">
        <f t="shared" si="62"/>
        <v>2026</v>
      </c>
      <c r="F3996" s="547">
        <v>27228038</v>
      </c>
      <c r="G3996" s="548">
        <v>0.19</v>
      </c>
      <c r="H3996" s="547">
        <v>22880704.199999999</v>
      </c>
      <c r="I3996" s="545" t="s">
        <v>12758</v>
      </c>
      <c r="J3996" s="545" t="s">
        <v>13307</v>
      </c>
      <c r="K3996" s="545" t="s">
        <v>17306</v>
      </c>
      <c r="L3996" s="545"/>
      <c r="M3996" s="548" t="s">
        <v>13758</v>
      </c>
      <c r="N3996" s="545" t="s">
        <v>13413</v>
      </c>
      <c r="O3996" s="545" t="s">
        <v>17307</v>
      </c>
      <c r="P3996" s="549">
        <v>13114</v>
      </c>
      <c r="Q3996" s="549">
        <v>1</v>
      </c>
      <c r="R3996" s="549">
        <v>164</v>
      </c>
      <c r="S3996" s="548">
        <v>2228</v>
      </c>
      <c r="T3996" s="548"/>
      <c r="U3996" s="99"/>
    </row>
    <row r="3997" spans="1:21" ht="19.5" customHeight="1">
      <c r="A3997" s="545">
        <v>13115</v>
      </c>
      <c r="B3997" s="545" t="s">
        <v>13009</v>
      </c>
      <c r="C3997" s="545" t="s">
        <v>216</v>
      </c>
      <c r="D3997" s="546">
        <v>46052</v>
      </c>
      <c r="E3997" s="171" t="str">
        <f t="shared" si="62"/>
        <v>2026</v>
      </c>
      <c r="F3997" s="547">
        <v>9259711</v>
      </c>
      <c r="G3997" s="548">
        <v>0.19</v>
      </c>
      <c r="H3997" s="547">
        <v>7781269.75</v>
      </c>
      <c r="I3997" s="545" t="s">
        <v>12758</v>
      </c>
      <c r="J3997" s="545" t="s">
        <v>13307</v>
      </c>
      <c r="K3997" s="545"/>
      <c r="L3997" s="545"/>
      <c r="M3997" s="548" t="s">
        <v>13868</v>
      </c>
      <c r="N3997" s="545" t="s">
        <v>13413</v>
      </c>
      <c r="O3997" s="545"/>
      <c r="P3997" s="549">
        <v>13124</v>
      </c>
      <c r="Q3997" s="549">
        <v>2</v>
      </c>
      <c r="R3997" s="549">
        <v>164</v>
      </c>
      <c r="S3997" s="548">
        <v>2228</v>
      </c>
      <c r="T3997" s="548"/>
      <c r="U3997" s="99"/>
    </row>
    <row r="3998" spans="1:21" ht="19.5" customHeight="1">
      <c r="A3998" s="545">
        <v>13116</v>
      </c>
      <c r="B3998" s="545" t="s">
        <v>13010</v>
      </c>
      <c r="C3998" s="545" t="s">
        <v>216</v>
      </c>
      <c r="D3998" s="546">
        <v>46052</v>
      </c>
      <c r="E3998" s="171" t="str">
        <f t="shared" si="62"/>
        <v>2026</v>
      </c>
      <c r="F3998" s="547">
        <v>11771946</v>
      </c>
      <c r="G3998" s="548">
        <v>0.19</v>
      </c>
      <c r="H3998" s="547">
        <v>9892391.5999999996</v>
      </c>
      <c r="I3998" s="545" t="s">
        <v>12758</v>
      </c>
      <c r="J3998" s="545" t="s">
        <v>13307</v>
      </c>
      <c r="K3998" s="545"/>
      <c r="L3998" s="545"/>
      <c r="M3998" s="548" t="s">
        <v>13868</v>
      </c>
      <c r="N3998" s="545" t="s">
        <v>13413</v>
      </c>
      <c r="O3998" s="545"/>
      <c r="P3998" s="549">
        <v>13125</v>
      </c>
      <c r="Q3998" s="549">
        <v>2</v>
      </c>
      <c r="R3998" s="549">
        <v>164</v>
      </c>
      <c r="S3998" s="548">
        <v>2228</v>
      </c>
      <c r="T3998" s="548"/>
      <c r="U3998" s="99"/>
    </row>
    <row r="3999" spans="1:21" ht="19.5" customHeight="1">
      <c r="A3999" s="545">
        <v>13117</v>
      </c>
      <c r="B3999" s="545" t="s">
        <v>13011</v>
      </c>
      <c r="C3999" s="545" t="s">
        <v>216</v>
      </c>
      <c r="D3999" s="546">
        <v>46052</v>
      </c>
      <c r="E3999" s="171" t="str">
        <f t="shared" si="62"/>
        <v>2026</v>
      </c>
      <c r="F3999" s="547">
        <v>11771946</v>
      </c>
      <c r="G3999" s="548">
        <v>0.19</v>
      </c>
      <c r="H3999" s="547">
        <v>9892391.5999999996</v>
      </c>
      <c r="I3999" s="545" t="s">
        <v>12758</v>
      </c>
      <c r="J3999" s="545" t="s">
        <v>13307</v>
      </c>
      <c r="K3999" s="545"/>
      <c r="L3999" s="545"/>
      <c r="M3999" s="548" t="s">
        <v>13868</v>
      </c>
      <c r="N3999" s="545" t="s">
        <v>13413</v>
      </c>
      <c r="O3999" s="545"/>
      <c r="P3999" s="549">
        <v>13126</v>
      </c>
      <c r="Q3999" s="549">
        <v>2</v>
      </c>
      <c r="R3999" s="549">
        <v>164</v>
      </c>
      <c r="S3999" s="548">
        <v>2228</v>
      </c>
      <c r="T3999" s="548"/>
      <c r="U3999" s="99"/>
    </row>
    <row r="4000" spans="1:21" ht="19.5" customHeight="1">
      <c r="A4000" s="545">
        <v>13118</v>
      </c>
      <c r="B4000" s="545" t="s">
        <v>13012</v>
      </c>
      <c r="C4000" s="545" t="s">
        <v>216</v>
      </c>
      <c r="D4000" s="546">
        <v>46052</v>
      </c>
      <c r="E4000" s="171" t="str">
        <f t="shared" si="62"/>
        <v>2026</v>
      </c>
      <c r="F4000" s="547">
        <v>11771946</v>
      </c>
      <c r="G4000" s="548">
        <v>0.19</v>
      </c>
      <c r="H4000" s="547">
        <v>9892391.5999999996</v>
      </c>
      <c r="I4000" s="545" t="s">
        <v>12758</v>
      </c>
      <c r="J4000" s="545" t="s">
        <v>13307</v>
      </c>
      <c r="K4000" s="545"/>
      <c r="L4000" s="545"/>
      <c r="M4000" s="548" t="s">
        <v>13868</v>
      </c>
      <c r="N4000" s="545" t="s">
        <v>13413</v>
      </c>
      <c r="O4000" s="545"/>
      <c r="P4000" s="549">
        <v>13127</v>
      </c>
      <c r="Q4000" s="549">
        <v>2</v>
      </c>
      <c r="R4000" s="549">
        <v>164</v>
      </c>
      <c r="S4000" s="548">
        <v>2228</v>
      </c>
      <c r="T4000" s="548"/>
      <c r="U4000" s="99"/>
    </row>
    <row r="4001" spans="1:21" ht="19.5" customHeight="1">
      <c r="A4001" s="545">
        <v>13119</v>
      </c>
      <c r="B4001" s="545" t="s">
        <v>13013</v>
      </c>
      <c r="C4001" s="545" t="s">
        <v>216</v>
      </c>
      <c r="D4001" s="546">
        <v>46052</v>
      </c>
      <c r="E4001" s="171" t="str">
        <f t="shared" si="62"/>
        <v>2026</v>
      </c>
      <c r="F4001" s="547">
        <v>11771946</v>
      </c>
      <c r="G4001" s="548">
        <v>0.19</v>
      </c>
      <c r="H4001" s="547">
        <v>9892391.5999999996</v>
      </c>
      <c r="I4001" s="545" t="s">
        <v>12758</v>
      </c>
      <c r="J4001" s="545" t="s">
        <v>13307</v>
      </c>
      <c r="K4001" s="545"/>
      <c r="L4001" s="545"/>
      <c r="M4001" s="548" t="s">
        <v>13868</v>
      </c>
      <c r="N4001" s="545" t="s">
        <v>13413</v>
      </c>
      <c r="O4001" s="545"/>
      <c r="P4001" s="549">
        <v>13128</v>
      </c>
      <c r="Q4001" s="549">
        <v>2</v>
      </c>
      <c r="R4001" s="549">
        <v>164</v>
      </c>
      <c r="S4001" s="548">
        <v>2228</v>
      </c>
      <c r="T4001" s="548"/>
      <c r="U4001" s="99"/>
    </row>
    <row r="4002" spans="1:21" ht="19.5" customHeight="1">
      <c r="A4002" s="545">
        <v>13120</v>
      </c>
      <c r="B4002" s="545" t="s">
        <v>13014</v>
      </c>
      <c r="C4002" s="545" t="s">
        <v>216</v>
      </c>
      <c r="D4002" s="546">
        <v>46052</v>
      </c>
      <c r="E4002" s="171" t="str">
        <f t="shared" si="62"/>
        <v>2026</v>
      </c>
      <c r="F4002" s="547">
        <v>11771946</v>
      </c>
      <c r="G4002" s="548">
        <v>0.19</v>
      </c>
      <c r="H4002" s="547">
        <v>9892391.5999999996</v>
      </c>
      <c r="I4002" s="545" t="s">
        <v>12758</v>
      </c>
      <c r="J4002" s="545" t="s">
        <v>13307</v>
      </c>
      <c r="K4002" s="545"/>
      <c r="L4002" s="545"/>
      <c r="M4002" s="548" t="s">
        <v>13868</v>
      </c>
      <c r="N4002" s="545" t="s">
        <v>13413</v>
      </c>
      <c r="O4002" s="545"/>
      <c r="P4002" s="549">
        <v>13129</v>
      </c>
      <c r="Q4002" s="549">
        <v>2</v>
      </c>
      <c r="R4002" s="549">
        <v>164</v>
      </c>
      <c r="S4002" s="548">
        <v>2228</v>
      </c>
      <c r="T4002" s="548"/>
      <c r="U4002" s="99"/>
    </row>
    <row r="4003" spans="1:21" ht="19.5" customHeight="1">
      <c r="A4003" s="545">
        <v>13121</v>
      </c>
      <c r="B4003" s="545" t="s">
        <v>13015</v>
      </c>
      <c r="C4003" s="545" t="s">
        <v>221</v>
      </c>
      <c r="D4003" s="546">
        <v>45708</v>
      </c>
      <c r="E4003" s="171" t="str">
        <f t="shared" si="62"/>
        <v>2025</v>
      </c>
      <c r="F4003" s="547">
        <v>338515.54</v>
      </c>
      <c r="G4003" s="548">
        <v>0.19</v>
      </c>
      <c r="H4003" s="547">
        <v>284466.84000000003</v>
      </c>
      <c r="I4003" s="545" t="s">
        <v>12684</v>
      </c>
      <c r="J4003" s="545" t="s">
        <v>13307</v>
      </c>
      <c r="K4003" s="545" t="s">
        <v>17308</v>
      </c>
      <c r="L4003" s="545"/>
      <c r="M4003" s="548" t="s">
        <v>13758</v>
      </c>
      <c r="N4003" s="545" t="s">
        <v>13413</v>
      </c>
      <c r="O4003" s="545"/>
      <c r="P4003" s="549">
        <v>13150</v>
      </c>
      <c r="Q4003" s="549">
        <v>1</v>
      </c>
      <c r="R4003" s="549">
        <v>95</v>
      </c>
      <c r="S4003" s="548">
        <v>2228</v>
      </c>
      <c r="T4003" s="548"/>
      <c r="U4003" s="99"/>
    </row>
    <row r="4004" spans="1:21" ht="19.5" customHeight="1">
      <c r="A4004" s="545">
        <v>13184</v>
      </c>
      <c r="B4004" s="545" t="s">
        <v>13016</v>
      </c>
      <c r="C4004" s="545" t="s">
        <v>311</v>
      </c>
      <c r="D4004" s="546">
        <v>44705</v>
      </c>
      <c r="E4004" s="171" t="str">
        <f t="shared" si="62"/>
        <v>2022</v>
      </c>
      <c r="F4004" s="547">
        <v>577269</v>
      </c>
      <c r="G4004" s="548">
        <v>0.19</v>
      </c>
      <c r="H4004" s="547">
        <v>485100</v>
      </c>
      <c r="I4004" s="545" t="s">
        <v>12657</v>
      </c>
      <c r="J4004" s="545" t="s">
        <v>13301</v>
      </c>
      <c r="K4004" s="545"/>
      <c r="L4004" s="545"/>
      <c r="M4004" s="548" t="s">
        <v>13758</v>
      </c>
      <c r="N4004" s="545" t="s">
        <v>13413</v>
      </c>
      <c r="O4004" s="545"/>
      <c r="P4004" s="549">
        <v>13184</v>
      </c>
      <c r="Q4004" s="549">
        <v>1</v>
      </c>
      <c r="R4004" s="549">
        <v>69</v>
      </c>
      <c r="S4004" s="548">
        <v>2221</v>
      </c>
      <c r="T4004" s="548"/>
      <c r="U4004" s="99"/>
    </row>
    <row r="4005" spans="1:21" ht="19.5" customHeight="1">
      <c r="A4005" s="545">
        <v>13185</v>
      </c>
      <c r="B4005" s="545" t="s">
        <v>13017</v>
      </c>
      <c r="C4005" s="545" t="s">
        <v>311</v>
      </c>
      <c r="D4005" s="546">
        <v>44705</v>
      </c>
      <c r="E4005" s="171" t="str">
        <f t="shared" si="62"/>
        <v>2022</v>
      </c>
      <c r="F4005" s="547">
        <v>62286</v>
      </c>
      <c r="G4005" s="548">
        <v>0.19</v>
      </c>
      <c r="H4005" s="547">
        <v>52341.18</v>
      </c>
      <c r="I4005" s="545" t="s">
        <v>12668</v>
      </c>
      <c r="J4005" s="545" t="s">
        <v>13301</v>
      </c>
      <c r="K4005" s="545"/>
      <c r="L4005" s="545"/>
      <c r="M4005" s="548" t="s">
        <v>13868</v>
      </c>
      <c r="N4005" s="545" t="s">
        <v>13413</v>
      </c>
      <c r="O4005" s="545"/>
      <c r="P4005" s="549">
        <v>13185</v>
      </c>
      <c r="Q4005" s="549">
        <v>2</v>
      </c>
      <c r="R4005" s="549">
        <v>7</v>
      </c>
      <c r="S4005" s="548">
        <v>2221</v>
      </c>
      <c r="T4005" s="548"/>
      <c r="U4005" s="99"/>
    </row>
    <row r="4006" spans="1:21" ht="19.5" customHeight="1">
      <c r="A4006" s="545">
        <v>13186</v>
      </c>
      <c r="B4006" s="545" t="s">
        <v>13018</v>
      </c>
      <c r="C4006" s="545" t="s">
        <v>216</v>
      </c>
      <c r="D4006" s="546">
        <v>44706</v>
      </c>
      <c r="E4006" s="171" t="str">
        <f t="shared" si="62"/>
        <v>2022</v>
      </c>
      <c r="F4006" s="547">
        <v>145180</v>
      </c>
      <c r="G4006" s="548">
        <v>0.19</v>
      </c>
      <c r="H4006" s="547">
        <v>122000</v>
      </c>
      <c r="I4006" s="545" t="s">
        <v>12717</v>
      </c>
      <c r="J4006" s="545" t="s">
        <v>13301</v>
      </c>
      <c r="K4006" s="545"/>
      <c r="L4006" s="545"/>
      <c r="M4006" s="548" t="s">
        <v>13758</v>
      </c>
      <c r="N4006" s="545" t="s">
        <v>13413</v>
      </c>
      <c r="O4006" s="545"/>
      <c r="P4006" s="549">
        <v>13186</v>
      </c>
      <c r="Q4006" s="549">
        <v>1</v>
      </c>
      <c r="R4006" s="549">
        <v>19</v>
      </c>
      <c r="S4006" s="548">
        <v>2221</v>
      </c>
      <c r="T4006" s="548"/>
      <c r="U4006" s="99"/>
    </row>
    <row r="4007" spans="1:21" ht="19.5" customHeight="1">
      <c r="A4007" s="545">
        <v>13187</v>
      </c>
      <c r="B4007" s="545" t="s">
        <v>13019</v>
      </c>
      <c r="C4007" s="545" t="s">
        <v>216</v>
      </c>
      <c r="D4007" s="546">
        <v>44706</v>
      </c>
      <c r="E4007" s="171" t="str">
        <f t="shared" si="62"/>
        <v>2022</v>
      </c>
      <c r="F4007" s="547">
        <v>136850</v>
      </c>
      <c r="G4007" s="548">
        <v>0.19</v>
      </c>
      <c r="H4007" s="547">
        <v>115000</v>
      </c>
      <c r="I4007" s="545" t="s">
        <v>12717</v>
      </c>
      <c r="J4007" s="545" t="s">
        <v>13301</v>
      </c>
      <c r="K4007" s="545"/>
      <c r="L4007" s="545"/>
      <c r="M4007" s="548" t="s">
        <v>13758</v>
      </c>
      <c r="N4007" s="545" t="s">
        <v>13413</v>
      </c>
      <c r="O4007" s="545"/>
      <c r="P4007" s="549">
        <v>13187</v>
      </c>
      <c r="Q4007" s="549">
        <v>1</v>
      </c>
      <c r="R4007" s="549">
        <v>19</v>
      </c>
      <c r="S4007" s="548">
        <v>2221</v>
      </c>
      <c r="T4007" s="548"/>
      <c r="U4007" s="99"/>
    </row>
    <row r="4008" spans="1:21" ht="19.5" customHeight="1">
      <c r="A4008" s="545">
        <v>13251</v>
      </c>
      <c r="B4008" s="545" t="s">
        <v>13331</v>
      </c>
      <c r="C4008" s="545" t="s">
        <v>216</v>
      </c>
      <c r="D4008" s="546">
        <v>46052</v>
      </c>
      <c r="E4008" s="171" t="str">
        <f t="shared" si="62"/>
        <v>2026</v>
      </c>
      <c r="F4008" s="547">
        <v>3458</v>
      </c>
      <c r="G4008" s="548">
        <v>0.19</v>
      </c>
      <c r="H4008" s="547">
        <v>2905.88</v>
      </c>
      <c r="I4008" s="545" t="s">
        <v>12684</v>
      </c>
      <c r="J4008" s="545" t="s">
        <v>13307</v>
      </c>
      <c r="K4008" s="545" t="s">
        <v>17309</v>
      </c>
      <c r="L4008" s="545"/>
      <c r="M4008" s="548" t="s">
        <v>13758</v>
      </c>
      <c r="N4008" s="545" t="s">
        <v>13413</v>
      </c>
      <c r="O4008" s="545"/>
      <c r="P4008" s="549">
        <v>13651</v>
      </c>
      <c r="Q4008" s="549">
        <v>1</v>
      </c>
      <c r="R4008" s="549">
        <v>95</v>
      </c>
      <c r="S4008" s="548">
        <v>2228</v>
      </c>
      <c r="T4008" s="548"/>
      <c r="U4008" s="99"/>
    </row>
    <row r="4009" spans="1:21" ht="19.5" customHeight="1">
      <c r="A4009" s="545">
        <v>13270</v>
      </c>
      <c r="B4009" s="545" t="s">
        <v>13020</v>
      </c>
      <c r="C4009" s="545" t="s">
        <v>216</v>
      </c>
      <c r="D4009" s="546">
        <v>46052</v>
      </c>
      <c r="E4009" s="171" t="str">
        <f t="shared" si="62"/>
        <v>2026</v>
      </c>
      <c r="F4009" s="547">
        <v>2228482</v>
      </c>
      <c r="G4009" s="548">
        <v>0.19</v>
      </c>
      <c r="H4009" s="547">
        <v>1872673.95</v>
      </c>
      <c r="I4009" s="545" t="s">
        <v>12757</v>
      </c>
      <c r="J4009" s="545" t="s">
        <v>13307</v>
      </c>
      <c r="K4009" s="545" t="s">
        <v>17310</v>
      </c>
      <c r="L4009" s="545"/>
      <c r="M4009" s="548" t="s">
        <v>13758</v>
      </c>
      <c r="N4009" s="545" t="s">
        <v>13413</v>
      </c>
      <c r="O4009" s="545"/>
      <c r="P4009" s="549">
        <v>13270</v>
      </c>
      <c r="Q4009" s="549">
        <v>1</v>
      </c>
      <c r="R4009" s="549">
        <v>154</v>
      </c>
      <c r="S4009" s="548">
        <v>2228</v>
      </c>
      <c r="T4009" s="548"/>
      <c r="U4009" s="99"/>
    </row>
    <row r="4010" spans="1:21" ht="19.5" customHeight="1">
      <c r="A4010" s="545">
        <v>13293</v>
      </c>
      <c r="B4010" s="545" t="s">
        <v>13021</v>
      </c>
      <c r="C4010" s="545" t="s">
        <v>216</v>
      </c>
      <c r="D4010" s="546">
        <v>44861</v>
      </c>
      <c r="E4010" s="171" t="str">
        <f t="shared" si="62"/>
        <v>2022</v>
      </c>
      <c r="F4010" s="547">
        <v>3205860</v>
      </c>
      <c r="G4010" s="548">
        <v>0.19</v>
      </c>
      <c r="H4010" s="547">
        <v>2694000</v>
      </c>
      <c r="I4010" s="545" t="s">
        <v>12717</v>
      </c>
      <c r="J4010" s="545" t="s">
        <v>13301</v>
      </c>
      <c r="K4010" s="545" t="s">
        <v>17311</v>
      </c>
      <c r="L4010" s="545"/>
      <c r="M4010" s="548" t="s">
        <v>13758</v>
      </c>
      <c r="N4010" s="545" t="s">
        <v>13413</v>
      </c>
      <c r="O4010" s="545"/>
      <c r="P4010" s="549">
        <v>13293</v>
      </c>
      <c r="Q4010" s="549">
        <v>1</v>
      </c>
      <c r="R4010" s="549">
        <v>19</v>
      </c>
      <c r="S4010" s="548">
        <v>2221</v>
      </c>
      <c r="T4010" s="548"/>
      <c r="U4010" s="99"/>
    </row>
    <row r="4011" spans="1:21" ht="19.5" customHeight="1">
      <c r="A4011" s="545">
        <v>13294</v>
      </c>
      <c r="B4011" s="545" t="s">
        <v>13022</v>
      </c>
      <c r="C4011" s="545" t="s">
        <v>216</v>
      </c>
      <c r="D4011" s="546">
        <v>44861</v>
      </c>
      <c r="E4011" s="171" t="str">
        <f t="shared" si="62"/>
        <v>2022</v>
      </c>
      <c r="F4011" s="547">
        <v>146018</v>
      </c>
      <c r="G4011" s="548">
        <v>0.19</v>
      </c>
      <c r="H4011" s="547">
        <v>122704.2</v>
      </c>
      <c r="I4011" s="545" t="s">
        <v>12723</v>
      </c>
      <c r="J4011" s="545" t="s">
        <v>13301</v>
      </c>
      <c r="K4011" s="545" t="s">
        <v>17312</v>
      </c>
      <c r="L4011" s="545"/>
      <c r="M4011" s="548" t="s">
        <v>13758</v>
      </c>
      <c r="N4011" s="545" t="s">
        <v>13413</v>
      </c>
      <c r="O4011" s="545"/>
      <c r="P4011" s="549">
        <v>13294</v>
      </c>
      <c r="Q4011" s="549">
        <v>1</v>
      </c>
      <c r="R4011" s="549">
        <v>16</v>
      </c>
      <c r="S4011" s="548">
        <v>2221</v>
      </c>
      <c r="T4011" s="548"/>
      <c r="U4011" s="99"/>
    </row>
    <row r="4012" spans="1:21" ht="19.5" customHeight="1">
      <c r="A4012" s="545">
        <v>13316</v>
      </c>
      <c r="B4012" s="545" t="s">
        <v>13023</v>
      </c>
      <c r="C4012" s="545" t="s">
        <v>327</v>
      </c>
      <c r="D4012" s="546">
        <v>44966</v>
      </c>
      <c r="E4012" s="171" t="str">
        <f t="shared" si="62"/>
        <v>2023</v>
      </c>
      <c r="F4012" s="547">
        <v>315235</v>
      </c>
      <c r="G4012" s="548">
        <v>0</v>
      </c>
      <c r="H4012" s="547">
        <v>315235</v>
      </c>
      <c r="I4012" s="545" t="s">
        <v>12654</v>
      </c>
      <c r="J4012" s="545" t="s">
        <v>13298</v>
      </c>
      <c r="K4012" s="545" t="s">
        <v>17313</v>
      </c>
      <c r="L4012" s="545"/>
      <c r="M4012" s="548" t="s">
        <v>13758</v>
      </c>
      <c r="N4012" s="545" t="s">
        <v>13413</v>
      </c>
      <c r="O4012" s="545"/>
      <c r="P4012" s="549">
        <v>13316</v>
      </c>
      <c r="Q4012" s="549">
        <v>1</v>
      </c>
      <c r="R4012" s="549">
        <v>2</v>
      </c>
      <c r="S4012" s="548">
        <v>1012</v>
      </c>
      <c r="T4012" s="548"/>
      <c r="U4012" s="99"/>
    </row>
    <row r="4013" spans="1:21" ht="19.5" customHeight="1">
      <c r="A4013" s="545">
        <v>13337</v>
      </c>
      <c r="B4013" s="545" t="s">
        <v>13024</v>
      </c>
      <c r="C4013" s="545" t="s">
        <v>206</v>
      </c>
      <c r="D4013" s="546">
        <v>45009</v>
      </c>
      <c r="E4013" s="171" t="str">
        <f t="shared" si="62"/>
        <v>2023</v>
      </c>
      <c r="F4013" s="547">
        <v>1487</v>
      </c>
      <c r="G4013" s="548">
        <v>0.19</v>
      </c>
      <c r="H4013" s="547">
        <v>1249.58</v>
      </c>
      <c r="I4013" s="545" t="s">
        <v>12972</v>
      </c>
      <c r="J4013" s="545" t="s">
        <v>13298</v>
      </c>
      <c r="K4013" s="545" t="s">
        <v>17314</v>
      </c>
      <c r="L4013" s="545"/>
      <c r="M4013" s="548" t="s">
        <v>13843</v>
      </c>
      <c r="N4013" s="545" t="s">
        <v>13413</v>
      </c>
      <c r="O4013" s="545"/>
      <c r="P4013" s="549">
        <v>13337</v>
      </c>
      <c r="Q4013" s="549">
        <v>5</v>
      </c>
      <c r="R4013" s="549">
        <v>43</v>
      </c>
      <c r="S4013" s="548">
        <v>1012</v>
      </c>
      <c r="T4013" s="548"/>
      <c r="U4013" s="99"/>
    </row>
    <row r="4014" spans="1:21" ht="19.5" customHeight="1">
      <c r="A4014" s="545">
        <v>13338</v>
      </c>
      <c r="B4014" s="545" t="s">
        <v>13025</v>
      </c>
      <c r="C4014" s="545" t="s">
        <v>437</v>
      </c>
      <c r="D4014" s="546">
        <v>46052</v>
      </c>
      <c r="E4014" s="171" t="str">
        <f t="shared" si="62"/>
        <v>2026</v>
      </c>
      <c r="F4014" s="547">
        <v>13316619.85</v>
      </c>
      <c r="G4014" s="548">
        <v>0</v>
      </c>
      <c r="H4014" s="547">
        <v>13316619.85</v>
      </c>
      <c r="I4014" s="545" t="s">
        <v>12760</v>
      </c>
      <c r="J4014" s="545" t="s">
        <v>13299</v>
      </c>
      <c r="K4014" s="545" t="s">
        <v>22202</v>
      </c>
      <c r="L4014" s="545"/>
      <c r="M4014" s="548" t="s">
        <v>13813</v>
      </c>
      <c r="N4014" s="545" t="s">
        <v>13413</v>
      </c>
      <c r="O4014" s="545"/>
      <c r="P4014" s="549">
        <v>13338</v>
      </c>
      <c r="Q4014" s="549">
        <v>3</v>
      </c>
      <c r="R4014" s="549">
        <v>161</v>
      </c>
      <c r="S4014" s="548">
        <v>443</v>
      </c>
      <c r="T4014" s="548"/>
      <c r="U4014" s="99"/>
    </row>
    <row r="4015" spans="1:21" ht="19.5" customHeight="1">
      <c r="A4015" s="545">
        <v>13339</v>
      </c>
      <c r="B4015" s="545" t="s">
        <v>13026</v>
      </c>
      <c r="C4015" s="545" t="s">
        <v>437</v>
      </c>
      <c r="D4015" s="546">
        <v>46052</v>
      </c>
      <c r="E4015" s="171" t="str">
        <f t="shared" si="62"/>
        <v>2026</v>
      </c>
      <c r="F4015" s="547">
        <v>10415056.4</v>
      </c>
      <c r="G4015" s="548">
        <v>0</v>
      </c>
      <c r="H4015" s="547">
        <v>10415056.4</v>
      </c>
      <c r="I4015" s="545" t="s">
        <v>12760</v>
      </c>
      <c r="J4015" s="545" t="s">
        <v>13299</v>
      </c>
      <c r="K4015" s="545" t="s">
        <v>22159</v>
      </c>
      <c r="L4015" s="545"/>
      <c r="M4015" s="548" t="s">
        <v>13813</v>
      </c>
      <c r="N4015" s="545" t="s">
        <v>13413</v>
      </c>
      <c r="O4015" s="545"/>
      <c r="P4015" s="549">
        <v>13339</v>
      </c>
      <c r="Q4015" s="549">
        <v>3</v>
      </c>
      <c r="R4015" s="549">
        <v>161</v>
      </c>
      <c r="S4015" s="548">
        <v>443</v>
      </c>
      <c r="T4015" s="548"/>
      <c r="U4015" s="99"/>
    </row>
    <row r="4016" spans="1:21" ht="19.5" customHeight="1">
      <c r="A4016" s="545">
        <v>13340</v>
      </c>
      <c r="B4016" s="545" t="s">
        <v>13027</v>
      </c>
      <c r="C4016" s="545" t="s">
        <v>437</v>
      </c>
      <c r="D4016" s="546">
        <v>46052</v>
      </c>
      <c r="E4016" s="171" t="str">
        <f t="shared" si="62"/>
        <v>2026</v>
      </c>
      <c r="F4016" s="547">
        <v>10415056.4</v>
      </c>
      <c r="G4016" s="548">
        <v>0</v>
      </c>
      <c r="H4016" s="547">
        <v>10415056.4</v>
      </c>
      <c r="I4016" s="545" t="s">
        <v>12705</v>
      </c>
      <c r="J4016" s="545" t="s">
        <v>13299</v>
      </c>
      <c r="K4016" s="545" t="s">
        <v>22159</v>
      </c>
      <c r="L4016" s="545"/>
      <c r="M4016" s="548" t="s">
        <v>13813</v>
      </c>
      <c r="N4016" s="545" t="s">
        <v>13413</v>
      </c>
      <c r="O4016" s="545"/>
      <c r="P4016" s="549">
        <v>13340</v>
      </c>
      <c r="Q4016" s="549">
        <v>3</v>
      </c>
      <c r="R4016" s="549">
        <v>22</v>
      </c>
      <c r="S4016" s="548">
        <v>443</v>
      </c>
      <c r="T4016" s="548"/>
      <c r="U4016" s="99"/>
    </row>
    <row r="4017" spans="1:21" ht="19.5" customHeight="1">
      <c r="A4017" s="545">
        <v>13341</v>
      </c>
      <c r="B4017" s="545" t="s">
        <v>13028</v>
      </c>
      <c r="C4017" s="545" t="s">
        <v>4479</v>
      </c>
      <c r="D4017" s="546">
        <v>46052</v>
      </c>
      <c r="E4017" s="171" t="str">
        <f t="shared" si="62"/>
        <v>2026</v>
      </c>
      <c r="F4017" s="547">
        <v>6694520</v>
      </c>
      <c r="G4017" s="548">
        <v>0</v>
      </c>
      <c r="H4017" s="547">
        <v>6694520</v>
      </c>
      <c r="I4017" s="545" t="s">
        <v>12760</v>
      </c>
      <c r="J4017" s="545" t="s">
        <v>13299</v>
      </c>
      <c r="K4017" s="545" t="s">
        <v>22203</v>
      </c>
      <c r="L4017" s="545"/>
      <c r="M4017" s="548" t="s">
        <v>13813</v>
      </c>
      <c r="N4017" s="545" t="s">
        <v>13413</v>
      </c>
      <c r="O4017" s="545"/>
      <c r="P4017" s="549">
        <v>13341</v>
      </c>
      <c r="Q4017" s="549">
        <v>3</v>
      </c>
      <c r="R4017" s="549">
        <v>161</v>
      </c>
      <c r="S4017" s="548">
        <v>443</v>
      </c>
      <c r="T4017" s="548"/>
      <c r="U4017" s="99"/>
    </row>
    <row r="4018" spans="1:21" ht="19.5" customHeight="1">
      <c r="A4018" s="545">
        <v>13342</v>
      </c>
      <c r="B4018" s="545" t="s">
        <v>13029</v>
      </c>
      <c r="C4018" s="545" t="s">
        <v>437</v>
      </c>
      <c r="D4018" s="546">
        <v>46052</v>
      </c>
      <c r="E4018" s="171" t="str">
        <f t="shared" si="62"/>
        <v>2026</v>
      </c>
      <c r="F4018" s="547">
        <v>6386963</v>
      </c>
      <c r="G4018" s="548">
        <v>0</v>
      </c>
      <c r="H4018" s="547">
        <v>6386963</v>
      </c>
      <c r="I4018" s="545" t="s">
        <v>12760</v>
      </c>
      <c r="J4018" s="545" t="s">
        <v>13299</v>
      </c>
      <c r="K4018" s="545" t="s">
        <v>22204</v>
      </c>
      <c r="L4018" s="545"/>
      <c r="M4018" s="548" t="s">
        <v>13813</v>
      </c>
      <c r="N4018" s="545" t="s">
        <v>13413</v>
      </c>
      <c r="O4018" s="545"/>
      <c r="P4018" s="549">
        <v>13342</v>
      </c>
      <c r="Q4018" s="549">
        <v>3</v>
      </c>
      <c r="R4018" s="549">
        <v>161</v>
      </c>
      <c r="S4018" s="548">
        <v>443</v>
      </c>
      <c r="T4018" s="548"/>
      <c r="U4018" s="99"/>
    </row>
    <row r="4019" spans="1:21" ht="19.5" customHeight="1">
      <c r="A4019" s="545">
        <v>13343</v>
      </c>
      <c r="B4019" s="545" t="s">
        <v>13030</v>
      </c>
      <c r="C4019" s="545" t="s">
        <v>437</v>
      </c>
      <c r="D4019" s="546">
        <v>46052</v>
      </c>
      <c r="E4019" s="171" t="str">
        <f t="shared" si="62"/>
        <v>2026</v>
      </c>
      <c r="F4019" s="547">
        <v>3450561</v>
      </c>
      <c r="G4019" s="548">
        <v>0</v>
      </c>
      <c r="H4019" s="547">
        <v>3450561</v>
      </c>
      <c r="I4019" s="545" t="s">
        <v>12705</v>
      </c>
      <c r="J4019" s="545" t="s">
        <v>13299</v>
      </c>
      <c r="K4019" s="545" t="s">
        <v>22205</v>
      </c>
      <c r="L4019" s="545"/>
      <c r="M4019" s="548" t="s">
        <v>13813</v>
      </c>
      <c r="N4019" s="545" t="s">
        <v>13413</v>
      </c>
      <c r="O4019" s="545"/>
      <c r="P4019" s="549">
        <v>13343</v>
      </c>
      <c r="Q4019" s="549">
        <v>3</v>
      </c>
      <c r="R4019" s="549">
        <v>22</v>
      </c>
      <c r="S4019" s="548">
        <v>443</v>
      </c>
      <c r="T4019" s="548"/>
      <c r="U4019" s="99"/>
    </row>
    <row r="4020" spans="1:21" ht="19.5" customHeight="1">
      <c r="A4020" s="545">
        <v>13344</v>
      </c>
      <c r="B4020" s="545" t="s">
        <v>13031</v>
      </c>
      <c r="C4020" s="545" t="s">
        <v>437</v>
      </c>
      <c r="D4020" s="546">
        <v>46052</v>
      </c>
      <c r="E4020" s="171" t="str">
        <f t="shared" si="62"/>
        <v>2026</v>
      </c>
      <c r="F4020" s="547">
        <v>3894401</v>
      </c>
      <c r="G4020" s="548">
        <v>0</v>
      </c>
      <c r="H4020" s="547">
        <v>3894401</v>
      </c>
      <c r="I4020" s="545" t="s">
        <v>12705</v>
      </c>
      <c r="J4020" s="545" t="s">
        <v>13299</v>
      </c>
      <c r="K4020" s="545" t="s">
        <v>22206</v>
      </c>
      <c r="L4020" s="545"/>
      <c r="M4020" s="548" t="s">
        <v>13813</v>
      </c>
      <c r="N4020" s="545" t="s">
        <v>13413</v>
      </c>
      <c r="O4020" s="545"/>
      <c r="P4020" s="549">
        <v>13344</v>
      </c>
      <c r="Q4020" s="549">
        <v>3</v>
      </c>
      <c r="R4020" s="549">
        <v>22</v>
      </c>
      <c r="S4020" s="548">
        <v>443</v>
      </c>
      <c r="T4020" s="548"/>
      <c r="U4020" s="99"/>
    </row>
    <row r="4021" spans="1:21" ht="19.5" customHeight="1">
      <c r="A4021" s="545">
        <v>13345</v>
      </c>
      <c r="B4021" s="545" t="s">
        <v>13032</v>
      </c>
      <c r="C4021" s="545" t="s">
        <v>437</v>
      </c>
      <c r="D4021" s="546">
        <v>46052</v>
      </c>
      <c r="E4021" s="171" t="str">
        <f t="shared" si="62"/>
        <v>2026</v>
      </c>
      <c r="F4021" s="547">
        <v>3442276</v>
      </c>
      <c r="G4021" s="548">
        <v>0</v>
      </c>
      <c r="H4021" s="547">
        <v>3442276</v>
      </c>
      <c r="I4021" s="545" t="s">
        <v>12705</v>
      </c>
      <c r="J4021" s="545" t="s">
        <v>13299</v>
      </c>
      <c r="K4021" s="545" t="s">
        <v>22207</v>
      </c>
      <c r="L4021" s="545"/>
      <c r="M4021" s="548" t="s">
        <v>13813</v>
      </c>
      <c r="N4021" s="545" t="s">
        <v>13413</v>
      </c>
      <c r="O4021" s="545"/>
      <c r="P4021" s="549">
        <v>13345</v>
      </c>
      <c r="Q4021" s="549">
        <v>3</v>
      </c>
      <c r="R4021" s="549">
        <v>22</v>
      </c>
      <c r="S4021" s="548">
        <v>443</v>
      </c>
      <c r="T4021" s="548"/>
      <c r="U4021" s="99"/>
    </row>
    <row r="4022" spans="1:21" ht="19.5" customHeight="1">
      <c r="A4022" s="545">
        <v>13346</v>
      </c>
      <c r="B4022" s="545" t="s">
        <v>13033</v>
      </c>
      <c r="C4022" s="545" t="s">
        <v>437</v>
      </c>
      <c r="D4022" s="546">
        <v>46052</v>
      </c>
      <c r="E4022" s="171" t="str">
        <f t="shared" si="62"/>
        <v>2026</v>
      </c>
      <c r="F4022" s="547">
        <v>5117127</v>
      </c>
      <c r="G4022" s="548">
        <v>0</v>
      </c>
      <c r="H4022" s="547">
        <v>5117127</v>
      </c>
      <c r="I4022" s="545" t="s">
        <v>12705</v>
      </c>
      <c r="J4022" s="545" t="s">
        <v>13299</v>
      </c>
      <c r="K4022" s="545" t="s">
        <v>22208</v>
      </c>
      <c r="L4022" s="545"/>
      <c r="M4022" s="548" t="s">
        <v>13813</v>
      </c>
      <c r="N4022" s="545" t="s">
        <v>13413</v>
      </c>
      <c r="O4022" s="545"/>
      <c r="P4022" s="549">
        <v>13346</v>
      </c>
      <c r="Q4022" s="549">
        <v>3</v>
      </c>
      <c r="R4022" s="549">
        <v>22</v>
      </c>
      <c r="S4022" s="548">
        <v>443</v>
      </c>
      <c r="T4022" s="548"/>
      <c r="U4022" s="99"/>
    </row>
    <row r="4023" spans="1:21" ht="19.5" customHeight="1">
      <c r="A4023" s="545">
        <v>13347</v>
      </c>
      <c r="B4023" s="545" t="s">
        <v>13034</v>
      </c>
      <c r="C4023" s="545" t="s">
        <v>437</v>
      </c>
      <c r="D4023" s="546">
        <v>46052</v>
      </c>
      <c r="E4023" s="171" t="str">
        <f t="shared" si="62"/>
        <v>2026</v>
      </c>
      <c r="F4023" s="547">
        <v>3743724</v>
      </c>
      <c r="G4023" s="548">
        <v>0</v>
      </c>
      <c r="H4023" s="547">
        <v>3743724</v>
      </c>
      <c r="I4023" s="545" t="s">
        <v>12705</v>
      </c>
      <c r="J4023" s="545" t="s">
        <v>13299</v>
      </c>
      <c r="K4023" s="545" t="s">
        <v>22209</v>
      </c>
      <c r="L4023" s="545"/>
      <c r="M4023" s="548" t="s">
        <v>13813</v>
      </c>
      <c r="N4023" s="545" t="s">
        <v>13413</v>
      </c>
      <c r="O4023" s="545"/>
      <c r="P4023" s="549">
        <v>13347</v>
      </c>
      <c r="Q4023" s="549">
        <v>3</v>
      </c>
      <c r="R4023" s="549">
        <v>22</v>
      </c>
      <c r="S4023" s="548">
        <v>443</v>
      </c>
      <c r="T4023" s="548"/>
      <c r="U4023" s="99"/>
    </row>
    <row r="4024" spans="1:21" ht="19.5" customHeight="1">
      <c r="A4024" s="545">
        <v>13348</v>
      </c>
      <c r="B4024" s="545" t="s">
        <v>13035</v>
      </c>
      <c r="C4024" s="545" t="s">
        <v>437</v>
      </c>
      <c r="D4024" s="546">
        <v>46052</v>
      </c>
      <c r="E4024" s="171" t="str">
        <f t="shared" si="62"/>
        <v>2026</v>
      </c>
      <c r="F4024" s="547">
        <v>3325631</v>
      </c>
      <c r="G4024" s="548">
        <v>0</v>
      </c>
      <c r="H4024" s="547">
        <v>3325631</v>
      </c>
      <c r="I4024" s="545" t="s">
        <v>12705</v>
      </c>
      <c r="J4024" s="545" t="s">
        <v>13299</v>
      </c>
      <c r="K4024" s="545" t="s">
        <v>22210</v>
      </c>
      <c r="L4024" s="545"/>
      <c r="M4024" s="548" t="s">
        <v>13813</v>
      </c>
      <c r="N4024" s="545" t="s">
        <v>13413</v>
      </c>
      <c r="O4024" s="545"/>
      <c r="P4024" s="549">
        <v>13348</v>
      </c>
      <c r="Q4024" s="549">
        <v>3</v>
      </c>
      <c r="R4024" s="549">
        <v>22</v>
      </c>
      <c r="S4024" s="548">
        <v>443</v>
      </c>
      <c r="T4024" s="548"/>
      <c r="U4024" s="99"/>
    </row>
    <row r="4025" spans="1:21" ht="19.5" customHeight="1">
      <c r="A4025" s="545">
        <v>13349</v>
      </c>
      <c r="B4025" s="545" t="s">
        <v>13036</v>
      </c>
      <c r="C4025" s="545" t="s">
        <v>437</v>
      </c>
      <c r="D4025" s="546">
        <v>46052</v>
      </c>
      <c r="E4025" s="171" t="str">
        <f t="shared" si="62"/>
        <v>2026</v>
      </c>
      <c r="F4025" s="547">
        <v>3078946</v>
      </c>
      <c r="G4025" s="548">
        <v>0</v>
      </c>
      <c r="H4025" s="547">
        <v>3078946</v>
      </c>
      <c r="I4025" s="545" t="s">
        <v>12705</v>
      </c>
      <c r="J4025" s="545" t="s">
        <v>13299</v>
      </c>
      <c r="K4025" s="545" t="s">
        <v>22211</v>
      </c>
      <c r="L4025" s="545"/>
      <c r="M4025" s="548" t="s">
        <v>13813</v>
      </c>
      <c r="N4025" s="545" t="s">
        <v>13413</v>
      </c>
      <c r="O4025" s="545"/>
      <c r="P4025" s="549">
        <v>13349</v>
      </c>
      <c r="Q4025" s="549">
        <v>3</v>
      </c>
      <c r="R4025" s="549">
        <v>22</v>
      </c>
      <c r="S4025" s="548">
        <v>443</v>
      </c>
      <c r="T4025" s="548"/>
      <c r="U4025" s="99"/>
    </row>
    <row r="4026" spans="1:21" ht="19.5" customHeight="1">
      <c r="A4026" s="545">
        <v>13350</v>
      </c>
      <c r="B4026" s="545" t="s">
        <v>13037</v>
      </c>
      <c r="C4026" s="545" t="s">
        <v>437</v>
      </c>
      <c r="D4026" s="546">
        <v>46052</v>
      </c>
      <c r="E4026" s="171" t="str">
        <f t="shared" si="62"/>
        <v>2026</v>
      </c>
      <c r="F4026" s="547">
        <v>3092957</v>
      </c>
      <c r="G4026" s="548">
        <v>0</v>
      </c>
      <c r="H4026" s="547">
        <v>3092957</v>
      </c>
      <c r="I4026" s="545" t="s">
        <v>12705</v>
      </c>
      <c r="J4026" s="545" t="s">
        <v>13299</v>
      </c>
      <c r="K4026" s="545" t="s">
        <v>22212</v>
      </c>
      <c r="L4026" s="545"/>
      <c r="M4026" s="548" t="s">
        <v>13813</v>
      </c>
      <c r="N4026" s="545" t="s">
        <v>13413</v>
      </c>
      <c r="O4026" s="545"/>
      <c r="P4026" s="549">
        <v>13350</v>
      </c>
      <c r="Q4026" s="549">
        <v>3</v>
      </c>
      <c r="R4026" s="549">
        <v>22</v>
      </c>
      <c r="S4026" s="548">
        <v>443</v>
      </c>
      <c r="T4026" s="548"/>
      <c r="U4026" s="99"/>
    </row>
    <row r="4027" spans="1:21" ht="19.5" customHeight="1">
      <c r="A4027" s="545">
        <v>13351</v>
      </c>
      <c r="B4027" s="545" t="s">
        <v>13038</v>
      </c>
      <c r="C4027" s="545" t="s">
        <v>437</v>
      </c>
      <c r="D4027" s="546">
        <v>46052</v>
      </c>
      <c r="E4027" s="171" t="str">
        <f t="shared" si="62"/>
        <v>2026</v>
      </c>
      <c r="F4027" s="547">
        <v>2888833</v>
      </c>
      <c r="G4027" s="548">
        <v>0</v>
      </c>
      <c r="H4027" s="547">
        <v>2888833</v>
      </c>
      <c r="I4027" s="545" t="s">
        <v>12705</v>
      </c>
      <c r="J4027" s="545" t="s">
        <v>13299</v>
      </c>
      <c r="K4027" s="545" t="s">
        <v>22213</v>
      </c>
      <c r="L4027" s="545"/>
      <c r="M4027" s="548" t="s">
        <v>13813</v>
      </c>
      <c r="N4027" s="545" t="s">
        <v>13413</v>
      </c>
      <c r="O4027" s="545"/>
      <c r="P4027" s="549">
        <v>13351</v>
      </c>
      <c r="Q4027" s="549">
        <v>3</v>
      </c>
      <c r="R4027" s="549">
        <v>22</v>
      </c>
      <c r="S4027" s="548">
        <v>443</v>
      </c>
      <c r="T4027" s="548"/>
      <c r="U4027" s="99"/>
    </row>
    <row r="4028" spans="1:21" ht="19.5" customHeight="1">
      <c r="A4028" s="545">
        <v>13352</v>
      </c>
      <c r="B4028" s="545" t="s">
        <v>13039</v>
      </c>
      <c r="C4028" s="545" t="s">
        <v>437</v>
      </c>
      <c r="D4028" s="546">
        <v>46052</v>
      </c>
      <c r="E4028" s="171" t="str">
        <f t="shared" si="62"/>
        <v>2026</v>
      </c>
      <c r="F4028" s="547">
        <v>1980182</v>
      </c>
      <c r="G4028" s="548">
        <v>0</v>
      </c>
      <c r="H4028" s="547">
        <v>1980182</v>
      </c>
      <c r="I4028" s="545" t="s">
        <v>12705</v>
      </c>
      <c r="J4028" s="545" t="s">
        <v>13299</v>
      </c>
      <c r="K4028" s="545" t="s">
        <v>22214</v>
      </c>
      <c r="L4028" s="545"/>
      <c r="M4028" s="548" t="s">
        <v>13813</v>
      </c>
      <c r="N4028" s="545" t="s">
        <v>13413</v>
      </c>
      <c r="O4028" s="545"/>
      <c r="P4028" s="549">
        <v>13352</v>
      </c>
      <c r="Q4028" s="549">
        <v>3</v>
      </c>
      <c r="R4028" s="549">
        <v>22</v>
      </c>
      <c r="S4028" s="548">
        <v>443</v>
      </c>
      <c r="T4028" s="548"/>
      <c r="U4028" s="99"/>
    </row>
    <row r="4029" spans="1:21" ht="19.5" customHeight="1">
      <c r="A4029" s="545">
        <v>13353</v>
      </c>
      <c r="B4029" s="545" t="s">
        <v>13040</v>
      </c>
      <c r="C4029" s="545" t="s">
        <v>437</v>
      </c>
      <c r="D4029" s="546">
        <v>46052</v>
      </c>
      <c r="E4029" s="171" t="str">
        <f t="shared" si="62"/>
        <v>2026</v>
      </c>
      <c r="F4029" s="547">
        <v>2436687</v>
      </c>
      <c r="G4029" s="548">
        <v>0</v>
      </c>
      <c r="H4029" s="547">
        <v>2436687</v>
      </c>
      <c r="I4029" s="545" t="s">
        <v>12705</v>
      </c>
      <c r="J4029" s="545" t="s">
        <v>13299</v>
      </c>
      <c r="K4029" s="545" t="s">
        <v>22215</v>
      </c>
      <c r="L4029" s="545"/>
      <c r="M4029" s="548" t="s">
        <v>13813</v>
      </c>
      <c r="N4029" s="545" t="s">
        <v>13413</v>
      </c>
      <c r="O4029" s="545"/>
      <c r="P4029" s="549">
        <v>13353</v>
      </c>
      <c r="Q4029" s="549">
        <v>3</v>
      </c>
      <c r="R4029" s="549">
        <v>22</v>
      </c>
      <c r="S4029" s="548">
        <v>443</v>
      </c>
      <c r="T4029" s="548"/>
      <c r="U4029" s="99"/>
    </row>
    <row r="4030" spans="1:21" ht="19.5" customHeight="1">
      <c r="A4030" s="545">
        <v>13354</v>
      </c>
      <c r="B4030" s="545" t="s">
        <v>13041</v>
      </c>
      <c r="C4030" s="545" t="s">
        <v>437</v>
      </c>
      <c r="D4030" s="546">
        <v>46052</v>
      </c>
      <c r="E4030" s="171" t="str">
        <f t="shared" si="62"/>
        <v>2026</v>
      </c>
      <c r="F4030" s="547">
        <v>1985649</v>
      </c>
      <c r="G4030" s="548">
        <v>0</v>
      </c>
      <c r="H4030" s="547">
        <v>1985649</v>
      </c>
      <c r="I4030" s="545" t="s">
        <v>12705</v>
      </c>
      <c r="J4030" s="545" t="s">
        <v>13299</v>
      </c>
      <c r="K4030" s="545" t="s">
        <v>22216</v>
      </c>
      <c r="L4030" s="545"/>
      <c r="M4030" s="548" t="s">
        <v>13813</v>
      </c>
      <c r="N4030" s="545" t="s">
        <v>13413</v>
      </c>
      <c r="O4030" s="545"/>
      <c r="P4030" s="549">
        <v>13354</v>
      </c>
      <c r="Q4030" s="549">
        <v>3</v>
      </c>
      <c r="R4030" s="549">
        <v>22</v>
      </c>
      <c r="S4030" s="548">
        <v>443</v>
      </c>
      <c r="T4030" s="548"/>
      <c r="U4030" s="99"/>
    </row>
    <row r="4031" spans="1:21" ht="19.5" customHeight="1">
      <c r="A4031" s="545">
        <v>13356</v>
      </c>
      <c r="B4031" s="545" t="s">
        <v>13042</v>
      </c>
      <c r="C4031" s="545" t="s">
        <v>437</v>
      </c>
      <c r="D4031" s="546">
        <v>46052</v>
      </c>
      <c r="E4031" s="171" t="str">
        <f t="shared" si="62"/>
        <v>2026</v>
      </c>
      <c r="F4031" s="547">
        <v>2401987</v>
      </c>
      <c r="G4031" s="548">
        <v>0</v>
      </c>
      <c r="H4031" s="547">
        <v>2401987</v>
      </c>
      <c r="I4031" s="545" t="s">
        <v>12705</v>
      </c>
      <c r="J4031" s="545" t="s">
        <v>13299</v>
      </c>
      <c r="K4031" s="545" t="s">
        <v>22217</v>
      </c>
      <c r="L4031" s="545"/>
      <c r="M4031" s="548" t="s">
        <v>13813</v>
      </c>
      <c r="N4031" s="545" t="s">
        <v>13413</v>
      </c>
      <c r="O4031" s="545"/>
      <c r="P4031" s="549">
        <v>13356</v>
      </c>
      <c r="Q4031" s="549">
        <v>3</v>
      </c>
      <c r="R4031" s="549">
        <v>22</v>
      </c>
      <c r="S4031" s="548">
        <v>443</v>
      </c>
      <c r="T4031" s="548"/>
      <c r="U4031" s="99"/>
    </row>
    <row r="4032" spans="1:21" ht="19.5" customHeight="1">
      <c r="A4032" s="545">
        <v>13357</v>
      </c>
      <c r="B4032" s="545" t="s">
        <v>13043</v>
      </c>
      <c r="C4032" s="545" t="s">
        <v>437</v>
      </c>
      <c r="D4032" s="546">
        <v>46052</v>
      </c>
      <c r="E4032" s="171" t="str">
        <f t="shared" si="62"/>
        <v>2026</v>
      </c>
      <c r="F4032" s="547">
        <v>3599550</v>
      </c>
      <c r="G4032" s="548">
        <v>0</v>
      </c>
      <c r="H4032" s="547">
        <v>3599550</v>
      </c>
      <c r="I4032" s="545" t="s">
        <v>12705</v>
      </c>
      <c r="J4032" s="545" t="s">
        <v>13299</v>
      </c>
      <c r="K4032" s="545" t="s">
        <v>22218</v>
      </c>
      <c r="L4032" s="545"/>
      <c r="M4032" s="548" t="s">
        <v>13813</v>
      </c>
      <c r="N4032" s="545" t="s">
        <v>13413</v>
      </c>
      <c r="O4032" s="545"/>
      <c r="P4032" s="549">
        <v>13357</v>
      </c>
      <c r="Q4032" s="549">
        <v>3</v>
      </c>
      <c r="R4032" s="549">
        <v>22</v>
      </c>
      <c r="S4032" s="548">
        <v>443</v>
      </c>
      <c r="T4032" s="548"/>
      <c r="U4032" s="99"/>
    </row>
    <row r="4033" spans="1:21" ht="19.5" customHeight="1">
      <c r="A4033" s="545">
        <v>13358</v>
      </c>
      <c r="B4033" s="545" t="s">
        <v>13044</v>
      </c>
      <c r="C4033" s="545" t="s">
        <v>437</v>
      </c>
      <c r="D4033" s="546">
        <v>46052</v>
      </c>
      <c r="E4033" s="171" t="str">
        <f t="shared" si="62"/>
        <v>2026</v>
      </c>
      <c r="F4033" s="547">
        <v>3163822</v>
      </c>
      <c r="G4033" s="548">
        <v>0</v>
      </c>
      <c r="H4033" s="547">
        <v>3163822</v>
      </c>
      <c r="I4033" s="545" t="s">
        <v>12705</v>
      </c>
      <c r="J4033" s="545" t="s">
        <v>13299</v>
      </c>
      <c r="K4033" s="545" t="s">
        <v>22219</v>
      </c>
      <c r="L4033" s="545"/>
      <c r="M4033" s="548" t="s">
        <v>13813</v>
      </c>
      <c r="N4033" s="545" t="s">
        <v>13413</v>
      </c>
      <c r="O4033" s="545"/>
      <c r="P4033" s="549">
        <v>13358</v>
      </c>
      <c r="Q4033" s="549">
        <v>3</v>
      </c>
      <c r="R4033" s="549">
        <v>22</v>
      </c>
      <c r="S4033" s="548">
        <v>443</v>
      </c>
      <c r="T4033" s="548"/>
      <c r="U4033" s="99"/>
    </row>
    <row r="4034" spans="1:21" ht="19.5" customHeight="1">
      <c r="A4034" s="545">
        <v>13359</v>
      </c>
      <c r="B4034" s="545" t="s">
        <v>13045</v>
      </c>
      <c r="C4034" s="545" t="s">
        <v>437</v>
      </c>
      <c r="D4034" s="546">
        <v>46052</v>
      </c>
      <c r="E4034" s="171" t="str">
        <f t="shared" si="62"/>
        <v>2026</v>
      </c>
      <c r="F4034" s="547">
        <v>3828330</v>
      </c>
      <c r="G4034" s="548">
        <v>0</v>
      </c>
      <c r="H4034" s="547">
        <v>3828330</v>
      </c>
      <c r="I4034" s="545" t="s">
        <v>12705</v>
      </c>
      <c r="J4034" s="545" t="s">
        <v>13299</v>
      </c>
      <c r="K4034" s="545" t="s">
        <v>22220</v>
      </c>
      <c r="L4034" s="545"/>
      <c r="M4034" s="548" t="s">
        <v>13813</v>
      </c>
      <c r="N4034" s="545" t="s">
        <v>13413</v>
      </c>
      <c r="O4034" s="545"/>
      <c r="P4034" s="549">
        <v>13359</v>
      </c>
      <c r="Q4034" s="549">
        <v>3</v>
      </c>
      <c r="R4034" s="549">
        <v>22</v>
      </c>
      <c r="S4034" s="548">
        <v>443</v>
      </c>
      <c r="T4034" s="548"/>
      <c r="U4034" s="99"/>
    </row>
    <row r="4035" spans="1:21" ht="19.5" customHeight="1">
      <c r="A4035" s="545">
        <v>13360</v>
      </c>
      <c r="B4035" s="545" t="s">
        <v>13046</v>
      </c>
      <c r="C4035" s="545" t="s">
        <v>437</v>
      </c>
      <c r="D4035" s="546">
        <v>46052</v>
      </c>
      <c r="E4035" s="171" t="str">
        <f t="shared" si="62"/>
        <v>2026</v>
      </c>
      <c r="F4035" s="547">
        <v>3150830</v>
      </c>
      <c r="G4035" s="548">
        <v>0</v>
      </c>
      <c r="H4035" s="547">
        <v>3150830</v>
      </c>
      <c r="I4035" s="545" t="s">
        <v>12705</v>
      </c>
      <c r="J4035" s="545" t="s">
        <v>13299</v>
      </c>
      <c r="K4035" s="545" t="s">
        <v>22221</v>
      </c>
      <c r="L4035" s="545"/>
      <c r="M4035" s="548" t="s">
        <v>13813</v>
      </c>
      <c r="N4035" s="545" t="s">
        <v>13413</v>
      </c>
      <c r="O4035" s="545"/>
      <c r="P4035" s="549">
        <v>13360</v>
      </c>
      <c r="Q4035" s="549">
        <v>3</v>
      </c>
      <c r="R4035" s="549">
        <v>22</v>
      </c>
      <c r="S4035" s="548">
        <v>443</v>
      </c>
      <c r="T4035" s="548"/>
      <c r="U4035" s="99"/>
    </row>
    <row r="4036" spans="1:21" ht="19.5" customHeight="1">
      <c r="A4036" s="545">
        <v>13361</v>
      </c>
      <c r="B4036" s="545" t="s">
        <v>13047</v>
      </c>
      <c r="C4036" s="545" t="s">
        <v>437</v>
      </c>
      <c r="D4036" s="546">
        <v>45041</v>
      </c>
      <c r="E4036" s="171" t="str">
        <f t="shared" ref="E4036:E4099" si="63">TEXT(D4036,"YYYY")</f>
        <v>2023</v>
      </c>
      <c r="F4036" s="547">
        <v>1160000</v>
      </c>
      <c r="G4036" s="548">
        <v>0</v>
      </c>
      <c r="H4036" s="547">
        <v>1160000</v>
      </c>
      <c r="I4036" s="545" t="s">
        <v>12705</v>
      </c>
      <c r="J4036" s="545" t="s">
        <v>13299</v>
      </c>
      <c r="K4036" s="545" t="s">
        <v>17315</v>
      </c>
      <c r="L4036" s="545"/>
      <c r="M4036" s="548" t="s">
        <v>13813</v>
      </c>
      <c r="N4036" s="545" t="s">
        <v>13413</v>
      </c>
      <c r="O4036" s="545"/>
      <c r="P4036" s="549">
        <v>13361</v>
      </c>
      <c r="Q4036" s="549">
        <v>3</v>
      </c>
      <c r="R4036" s="549">
        <v>22</v>
      </c>
      <c r="S4036" s="548">
        <v>443</v>
      </c>
      <c r="T4036" s="548"/>
      <c r="U4036" s="99"/>
    </row>
    <row r="4037" spans="1:21" ht="19.5" customHeight="1">
      <c r="A4037" s="545">
        <v>13362</v>
      </c>
      <c r="B4037" s="545" t="s">
        <v>13048</v>
      </c>
      <c r="C4037" s="545" t="s">
        <v>209</v>
      </c>
      <c r="D4037" s="546">
        <v>45085</v>
      </c>
      <c r="E4037" s="171" t="str">
        <f t="shared" si="63"/>
        <v>2023</v>
      </c>
      <c r="F4037" s="547">
        <v>2403764</v>
      </c>
      <c r="G4037" s="548">
        <v>0.19</v>
      </c>
      <c r="H4037" s="547">
        <v>2019969.75</v>
      </c>
      <c r="I4037" s="545" t="s">
        <v>12723</v>
      </c>
      <c r="J4037" s="545" t="s">
        <v>13298</v>
      </c>
      <c r="K4037" s="545" t="s">
        <v>17316</v>
      </c>
      <c r="L4037" s="545"/>
      <c r="M4037" s="548" t="s">
        <v>13758</v>
      </c>
      <c r="N4037" s="545" t="s">
        <v>13413</v>
      </c>
      <c r="O4037" s="545"/>
      <c r="P4037" s="549">
        <v>13362</v>
      </c>
      <c r="Q4037" s="549">
        <v>1</v>
      </c>
      <c r="R4037" s="549">
        <v>16</v>
      </c>
      <c r="S4037" s="548">
        <v>1012</v>
      </c>
      <c r="T4037" s="548"/>
      <c r="U4037" s="99"/>
    </row>
    <row r="4038" spans="1:21" ht="19.5" customHeight="1">
      <c r="A4038" s="545">
        <v>13363</v>
      </c>
      <c r="B4038" s="545" t="s">
        <v>13049</v>
      </c>
      <c r="C4038" s="545" t="s">
        <v>216</v>
      </c>
      <c r="D4038" s="546">
        <v>46052</v>
      </c>
      <c r="E4038" s="171" t="str">
        <f t="shared" si="63"/>
        <v>2026</v>
      </c>
      <c r="F4038" s="547">
        <v>3554</v>
      </c>
      <c r="G4038" s="548">
        <v>0</v>
      </c>
      <c r="H4038" s="547">
        <v>3554</v>
      </c>
      <c r="I4038" s="545" t="s">
        <v>12723</v>
      </c>
      <c r="J4038" s="545" t="s">
        <v>13307</v>
      </c>
      <c r="K4038" s="545" t="s">
        <v>17317</v>
      </c>
      <c r="L4038" s="545"/>
      <c r="M4038" s="548" t="s">
        <v>13758</v>
      </c>
      <c r="N4038" s="545" t="s">
        <v>13413</v>
      </c>
      <c r="O4038" s="545"/>
      <c r="P4038" s="549">
        <v>13366</v>
      </c>
      <c r="Q4038" s="549">
        <v>1</v>
      </c>
      <c r="R4038" s="549">
        <v>16</v>
      </c>
      <c r="S4038" s="548">
        <v>2228</v>
      </c>
      <c r="T4038" s="548"/>
      <c r="U4038" s="99"/>
    </row>
    <row r="4039" spans="1:21" ht="19.5" customHeight="1">
      <c r="A4039" s="545">
        <v>13364</v>
      </c>
      <c r="B4039" s="545" t="s">
        <v>13050</v>
      </c>
      <c r="C4039" s="545" t="s">
        <v>216</v>
      </c>
      <c r="D4039" s="546">
        <v>45097</v>
      </c>
      <c r="E4039" s="171" t="str">
        <f t="shared" si="63"/>
        <v>2023</v>
      </c>
      <c r="F4039" s="547">
        <v>6322.01</v>
      </c>
      <c r="G4039" s="548">
        <v>0.19</v>
      </c>
      <c r="H4039" s="547">
        <v>5312.61</v>
      </c>
      <c r="I4039" s="545" t="s">
        <v>12652</v>
      </c>
      <c r="J4039" s="545" t="s">
        <v>13296</v>
      </c>
      <c r="K4039" s="545"/>
      <c r="L4039" s="545"/>
      <c r="M4039" s="548" t="s">
        <v>13758</v>
      </c>
      <c r="N4039" s="545" t="s">
        <v>13413</v>
      </c>
      <c r="O4039" s="545"/>
      <c r="P4039" s="549">
        <v>13376</v>
      </c>
      <c r="Q4039" s="549">
        <v>1</v>
      </c>
      <c r="R4039" s="549">
        <v>134</v>
      </c>
      <c r="S4039" s="548">
        <v>2218</v>
      </c>
      <c r="T4039" s="548"/>
      <c r="U4039" s="99"/>
    </row>
    <row r="4040" spans="1:21" ht="19.5" customHeight="1">
      <c r="A4040" s="545">
        <v>13365</v>
      </c>
      <c r="B4040" s="545" t="s">
        <v>13051</v>
      </c>
      <c r="C4040" s="545" t="s">
        <v>216</v>
      </c>
      <c r="D4040" s="546">
        <v>45097</v>
      </c>
      <c r="E4040" s="171" t="str">
        <f t="shared" si="63"/>
        <v>2023</v>
      </c>
      <c r="F4040" s="547">
        <v>5318</v>
      </c>
      <c r="G4040" s="548">
        <v>0.19</v>
      </c>
      <c r="H4040" s="547">
        <v>4468.91</v>
      </c>
      <c r="I4040" s="545" t="s">
        <v>12723</v>
      </c>
      <c r="J4040" s="545" t="s">
        <v>13298</v>
      </c>
      <c r="K4040" s="545"/>
      <c r="L4040" s="545"/>
      <c r="M4040" s="548" t="s">
        <v>13758</v>
      </c>
      <c r="N4040" s="545" t="s">
        <v>13413</v>
      </c>
      <c r="O4040" s="545"/>
      <c r="P4040" s="549">
        <v>13377</v>
      </c>
      <c r="Q4040" s="549">
        <v>1</v>
      </c>
      <c r="R4040" s="549">
        <v>16</v>
      </c>
      <c r="S4040" s="548">
        <v>1012</v>
      </c>
      <c r="T4040" s="548"/>
      <c r="U4040" s="99"/>
    </row>
    <row r="4041" spans="1:21" ht="19.5" customHeight="1">
      <c r="A4041" s="545">
        <v>13366</v>
      </c>
      <c r="B4041" s="545" t="s">
        <v>13052</v>
      </c>
      <c r="C4041" s="545" t="s">
        <v>216</v>
      </c>
      <c r="D4041" s="546">
        <v>45097</v>
      </c>
      <c r="E4041" s="171" t="str">
        <f t="shared" si="63"/>
        <v>2023</v>
      </c>
      <c r="F4041" s="547">
        <v>6017</v>
      </c>
      <c r="G4041" s="548">
        <v>0.19</v>
      </c>
      <c r="H4041" s="547">
        <v>5056.3</v>
      </c>
      <c r="I4041" s="545" t="s">
        <v>12723</v>
      </c>
      <c r="J4041" s="545" t="s">
        <v>13298</v>
      </c>
      <c r="K4041" s="545"/>
      <c r="L4041" s="545"/>
      <c r="M4041" s="548" t="s">
        <v>13758</v>
      </c>
      <c r="N4041" s="545" t="s">
        <v>13413</v>
      </c>
      <c r="O4041" s="545"/>
      <c r="P4041" s="549">
        <v>13378</v>
      </c>
      <c r="Q4041" s="549">
        <v>1</v>
      </c>
      <c r="R4041" s="549">
        <v>16</v>
      </c>
      <c r="S4041" s="548">
        <v>1012</v>
      </c>
      <c r="T4041" s="548"/>
      <c r="U4041" s="99"/>
    </row>
    <row r="4042" spans="1:21" ht="19.5" customHeight="1">
      <c r="A4042" s="545">
        <v>13367</v>
      </c>
      <c r="B4042" s="545" t="s">
        <v>13053</v>
      </c>
      <c r="C4042" s="545" t="s">
        <v>216</v>
      </c>
      <c r="D4042" s="546">
        <v>45097</v>
      </c>
      <c r="E4042" s="171" t="str">
        <f t="shared" si="63"/>
        <v>2023</v>
      </c>
      <c r="F4042" s="547">
        <v>2772700</v>
      </c>
      <c r="G4042" s="548">
        <v>0.19</v>
      </c>
      <c r="H4042" s="547">
        <v>2330000</v>
      </c>
      <c r="I4042" s="545" t="s">
        <v>12686</v>
      </c>
      <c r="J4042" s="545" t="s">
        <v>13332</v>
      </c>
      <c r="K4042" s="545"/>
      <c r="L4042" s="545"/>
      <c r="M4042" s="548" t="s">
        <v>13758</v>
      </c>
      <c r="N4042" s="545" t="s">
        <v>13413</v>
      </c>
      <c r="O4042" s="545"/>
      <c r="P4042" s="549">
        <v>13379</v>
      </c>
      <c r="Q4042" s="549">
        <v>1</v>
      </c>
      <c r="R4042" s="549">
        <v>131</v>
      </c>
      <c r="S4042" s="548">
        <v>450</v>
      </c>
      <c r="T4042" s="548"/>
      <c r="U4042" s="99"/>
    </row>
    <row r="4043" spans="1:21" ht="19.5" customHeight="1">
      <c r="A4043" s="545">
        <v>13368</v>
      </c>
      <c r="B4043" s="545" t="s">
        <v>13054</v>
      </c>
      <c r="C4043" s="545" t="s">
        <v>216</v>
      </c>
      <c r="D4043" s="546">
        <v>45097</v>
      </c>
      <c r="E4043" s="171" t="str">
        <f t="shared" si="63"/>
        <v>2023</v>
      </c>
      <c r="F4043" s="547">
        <v>2915500</v>
      </c>
      <c r="G4043" s="548">
        <v>0.19</v>
      </c>
      <c r="H4043" s="547">
        <v>2450000</v>
      </c>
      <c r="I4043" s="545" t="s">
        <v>12686</v>
      </c>
      <c r="J4043" s="545" t="s">
        <v>13332</v>
      </c>
      <c r="K4043" s="545"/>
      <c r="L4043" s="545"/>
      <c r="M4043" s="548" t="s">
        <v>13758</v>
      </c>
      <c r="N4043" s="545" t="s">
        <v>13413</v>
      </c>
      <c r="O4043" s="545"/>
      <c r="P4043" s="549">
        <v>13380</v>
      </c>
      <c r="Q4043" s="549">
        <v>1</v>
      </c>
      <c r="R4043" s="549">
        <v>131</v>
      </c>
      <c r="S4043" s="548">
        <v>450</v>
      </c>
      <c r="T4043" s="548"/>
      <c r="U4043" s="99"/>
    </row>
    <row r="4044" spans="1:21" ht="19.5" customHeight="1">
      <c r="A4044" s="545">
        <v>13369</v>
      </c>
      <c r="B4044" s="545" t="s">
        <v>13055</v>
      </c>
      <c r="C4044" s="545" t="s">
        <v>216</v>
      </c>
      <c r="D4044" s="546">
        <v>45097</v>
      </c>
      <c r="E4044" s="171" t="str">
        <f t="shared" si="63"/>
        <v>2023</v>
      </c>
      <c r="F4044" s="547">
        <v>2975000</v>
      </c>
      <c r="G4044" s="548">
        <v>0.19</v>
      </c>
      <c r="H4044" s="547">
        <v>2500000</v>
      </c>
      <c r="I4044" s="545" t="s">
        <v>12686</v>
      </c>
      <c r="J4044" s="545" t="s">
        <v>13332</v>
      </c>
      <c r="K4044" s="545"/>
      <c r="L4044" s="545"/>
      <c r="M4044" s="548" t="s">
        <v>13758</v>
      </c>
      <c r="N4044" s="545" t="s">
        <v>13413</v>
      </c>
      <c r="O4044" s="545"/>
      <c r="P4044" s="549">
        <v>13381</v>
      </c>
      <c r="Q4044" s="549">
        <v>1</v>
      </c>
      <c r="R4044" s="549">
        <v>131</v>
      </c>
      <c r="S4044" s="548">
        <v>450</v>
      </c>
      <c r="T4044" s="548"/>
      <c r="U4044" s="99"/>
    </row>
    <row r="4045" spans="1:21" ht="19.5" customHeight="1">
      <c r="A4045" s="545">
        <v>13370</v>
      </c>
      <c r="B4045" s="545" t="s">
        <v>13056</v>
      </c>
      <c r="C4045" s="545" t="s">
        <v>216</v>
      </c>
      <c r="D4045" s="546">
        <v>45097</v>
      </c>
      <c r="E4045" s="171" t="str">
        <f t="shared" si="63"/>
        <v>2023</v>
      </c>
      <c r="F4045" s="547">
        <v>1118600</v>
      </c>
      <c r="G4045" s="548">
        <v>0.19</v>
      </c>
      <c r="H4045" s="547">
        <v>940000</v>
      </c>
      <c r="I4045" s="545" t="s">
        <v>12686</v>
      </c>
      <c r="J4045" s="545" t="s">
        <v>13332</v>
      </c>
      <c r="K4045" s="545"/>
      <c r="L4045" s="545"/>
      <c r="M4045" s="548" t="s">
        <v>13758</v>
      </c>
      <c r="N4045" s="545" t="s">
        <v>13413</v>
      </c>
      <c r="O4045" s="545"/>
      <c r="P4045" s="549">
        <v>13382</v>
      </c>
      <c r="Q4045" s="549">
        <v>1</v>
      </c>
      <c r="R4045" s="549">
        <v>131</v>
      </c>
      <c r="S4045" s="548">
        <v>450</v>
      </c>
      <c r="T4045" s="548"/>
      <c r="U4045" s="99"/>
    </row>
    <row r="4046" spans="1:21" ht="19.5" customHeight="1">
      <c r="A4046" s="545">
        <v>13371</v>
      </c>
      <c r="B4046" s="545" t="s">
        <v>13057</v>
      </c>
      <c r="C4046" s="545" t="s">
        <v>216</v>
      </c>
      <c r="D4046" s="546">
        <v>46052</v>
      </c>
      <c r="E4046" s="171" t="str">
        <f t="shared" si="63"/>
        <v>2026</v>
      </c>
      <c r="F4046" s="547">
        <v>35736</v>
      </c>
      <c r="G4046" s="548">
        <v>0.19</v>
      </c>
      <c r="H4046" s="547">
        <v>30030.25</v>
      </c>
      <c r="I4046" s="545" t="s">
        <v>12657</v>
      </c>
      <c r="J4046" s="545" t="s">
        <v>13307</v>
      </c>
      <c r="K4046" s="545" t="s">
        <v>17318</v>
      </c>
      <c r="L4046" s="545"/>
      <c r="M4046" s="548" t="s">
        <v>13758</v>
      </c>
      <c r="N4046" s="545" t="s">
        <v>13413</v>
      </c>
      <c r="O4046" s="545"/>
      <c r="P4046" s="549">
        <v>13383</v>
      </c>
      <c r="Q4046" s="549">
        <v>1</v>
      </c>
      <c r="R4046" s="549">
        <v>153</v>
      </c>
      <c r="S4046" s="548">
        <v>2228</v>
      </c>
      <c r="T4046" s="548"/>
      <c r="U4046" s="99"/>
    </row>
    <row r="4047" spans="1:21" ht="19.5" customHeight="1">
      <c r="A4047" s="545">
        <v>13372</v>
      </c>
      <c r="B4047" s="545" t="s">
        <v>13333</v>
      </c>
      <c r="C4047" s="545" t="s">
        <v>216</v>
      </c>
      <c r="D4047" s="546">
        <v>46052</v>
      </c>
      <c r="E4047" s="171" t="str">
        <f t="shared" si="63"/>
        <v>2026</v>
      </c>
      <c r="F4047" s="547">
        <v>19952858</v>
      </c>
      <c r="G4047" s="548">
        <v>0.19</v>
      </c>
      <c r="H4047" s="547">
        <v>16767107.560000001</v>
      </c>
      <c r="I4047" s="545" t="s">
        <v>12757</v>
      </c>
      <c r="J4047" s="545" t="s">
        <v>13307</v>
      </c>
      <c r="K4047" s="545" t="s">
        <v>17319</v>
      </c>
      <c r="L4047" s="545"/>
      <c r="M4047" s="548" t="s">
        <v>13758</v>
      </c>
      <c r="N4047" s="545" t="s">
        <v>13413</v>
      </c>
      <c r="O4047" s="545"/>
      <c r="P4047" s="549">
        <v>13384</v>
      </c>
      <c r="Q4047" s="549">
        <v>1</v>
      </c>
      <c r="R4047" s="549">
        <v>154</v>
      </c>
      <c r="S4047" s="548">
        <v>2228</v>
      </c>
      <c r="T4047" s="548"/>
      <c r="U4047" s="99"/>
    </row>
    <row r="4048" spans="1:21" ht="19.5" customHeight="1">
      <c r="A4048" s="545">
        <v>13373</v>
      </c>
      <c r="B4048" s="545" t="s">
        <v>13058</v>
      </c>
      <c r="C4048" s="545" t="s">
        <v>216</v>
      </c>
      <c r="D4048" s="546">
        <v>45147</v>
      </c>
      <c r="E4048" s="171" t="str">
        <f t="shared" si="63"/>
        <v>2023</v>
      </c>
      <c r="F4048" s="547">
        <v>19397000</v>
      </c>
      <c r="G4048" s="548">
        <v>0.19</v>
      </c>
      <c r="H4048" s="547">
        <v>16300000</v>
      </c>
      <c r="I4048" s="545" t="s">
        <v>12757</v>
      </c>
      <c r="J4048" s="545" t="s">
        <v>13296</v>
      </c>
      <c r="K4048" s="545" t="s">
        <v>17320</v>
      </c>
      <c r="L4048" s="545"/>
      <c r="M4048" s="548" t="s">
        <v>13758</v>
      </c>
      <c r="N4048" s="545" t="s">
        <v>13413</v>
      </c>
      <c r="O4048" s="545"/>
      <c r="P4048" s="549">
        <v>13385</v>
      </c>
      <c r="Q4048" s="549">
        <v>1</v>
      </c>
      <c r="R4048" s="549">
        <v>154</v>
      </c>
      <c r="S4048" s="548">
        <v>2218</v>
      </c>
      <c r="T4048" s="548"/>
      <c r="U4048" s="99"/>
    </row>
    <row r="4049" spans="1:21" ht="19.5" customHeight="1">
      <c r="A4049" s="545">
        <v>13374</v>
      </c>
      <c r="B4049" s="545" t="s">
        <v>13059</v>
      </c>
      <c r="C4049" s="545" t="s">
        <v>216</v>
      </c>
      <c r="D4049" s="546">
        <v>45147</v>
      </c>
      <c r="E4049" s="171" t="str">
        <f t="shared" si="63"/>
        <v>2023</v>
      </c>
      <c r="F4049" s="547">
        <v>629838</v>
      </c>
      <c r="G4049" s="548">
        <v>0.19</v>
      </c>
      <c r="H4049" s="547">
        <v>529275.63</v>
      </c>
      <c r="I4049" s="545" t="s">
        <v>12757</v>
      </c>
      <c r="J4049" s="545" t="s">
        <v>13298</v>
      </c>
      <c r="K4049" s="545" t="s">
        <v>17321</v>
      </c>
      <c r="L4049" s="545"/>
      <c r="M4049" s="548" t="s">
        <v>13758</v>
      </c>
      <c r="N4049" s="545" t="s">
        <v>13413</v>
      </c>
      <c r="O4049" s="545"/>
      <c r="P4049" s="549">
        <v>13386</v>
      </c>
      <c r="Q4049" s="549">
        <v>1</v>
      </c>
      <c r="R4049" s="549">
        <v>154</v>
      </c>
      <c r="S4049" s="548">
        <v>1012</v>
      </c>
      <c r="T4049" s="548"/>
      <c r="U4049" s="99"/>
    </row>
    <row r="4050" spans="1:21" ht="19.5" customHeight="1">
      <c r="A4050" s="545">
        <v>13375</v>
      </c>
      <c r="B4050" s="545" t="s">
        <v>13060</v>
      </c>
      <c r="C4050" s="545" t="s">
        <v>216</v>
      </c>
      <c r="D4050" s="546">
        <v>46052</v>
      </c>
      <c r="E4050" s="171" t="str">
        <f t="shared" si="63"/>
        <v>2026</v>
      </c>
      <c r="F4050" s="547">
        <v>9097</v>
      </c>
      <c r="G4050" s="548">
        <v>0.19</v>
      </c>
      <c r="H4050" s="547">
        <v>7644.54</v>
      </c>
      <c r="I4050" s="545" t="s">
        <v>12657</v>
      </c>
      <c r="J4050" s="545" t="s">
        <v>13307</v>
      </c>
      <c r="K4050" s="545" t="s">
        <v>13060</v>
      </c>
      <c r="L4050" s="545"/>
      <c r="M4050" s="548" t="s">
        <v>13758</v>
      </c>
      <c r="N4050" s="545" t="s">
        <v>13413</v>
      </c>
      <c r="O4050" s="545"/>
      <c r="P4050" s="549">
        <v>13387</v>
      </c>
      <c r="Q4050" s="549">
        <v>1</v>
      </c>
      <c r="R4050" s="549">
        <v>153</v>
      </c>
      <c r="S4050" s="548">
        <v>2228</v>
      </c>
      <c r="T4050" s="548"/>
      <c r="U4050" s="99"/>
    </row>
    <row r="4051" spans="1:21" ht="19.5" customHeight="1">
      <c r="A4051" s="545">
        <v>13376</v>
      </c>
      <c r="B4051" s="545" t="s">
        <v>12780</v>
      </c>
      <c r="C4051" s="545" t="s">
        <v>216</v>
      </c>
      <c r="D4051" s="546">
        <v>45147</v>
      </c>
      <c r="E4051" s="171" t="str">
        <f t="shared" si="63"/>
        <v>2023</v>
      </c>
      <c r="F4051" s="547">
        <v>1210230</v>
      </c>
      <c r="G4051" s="548">
        <v>0.19</v>
      </c>
      <c r="H4051" s="547">
        <v>1017000</v>
      </c>
      <c r="I4051" s="545" t="s">
        <v>12686</v>
      </c>
      <c r="J4051" s="545" t="s">
        <v>13296</v>
      </c>
      <c r="K4051" s="545" t="s">
        <v>17322</v>
      </c>
      <c r="L4051" s="545"/>
      <c r="M4051" s="548" t="s">
        <v>13758</v>
      </c>
      <c r="N4051" s="545" t="s">
        <v>13413</v>
      </c>
      <c r="O4051" s="545"/>
      <c r="P4051" s="549">
        <v>13388</v>
      </c>
      <c r="Q4051" s="549">
        <v>1</v>
      </c>
      <c r="R4051" s="549">
        <v>131</v>
      </c>
      <c r="S4051" s="548">
        <v>2218</v>
      </c>
      <c r="T4051" s="548"/>
      <c r="U4051" s="99"/>
    </row>
    <row r="4052" spans="1:21" ht="19.5" customHeight="1">
      <c r="A4052" s="545">
        <v>13377</v>
      </c>
      <c r="B4052" s="545" t="s">
        <v>13061</v>
      </c>
      <c r="C4052" s="545" t="s">
        <v>216</v>
      </c>
      <c r="D4052" s="546">
        <v>45147</v>
      </c>
      <c r="E4052" s="171" t="str">
        <f t="shared" si="63"/>
        <v>2023</v>
      </c>
      <c r="F4052" s="547">
        <v>2612050</v>
      </c>
      <c r="G4052" s="548">
        <v>0.19</v>
      </c>
      <c r="H4052" s="547">
        <v>2195000</v>
      </c>
      <c r="I4052" s="545" t="s">
        <v>12686</v>
      </c>
      <c r="J4052" s="545" t="s">
        <v>13296</v>
      </c>
      <c r="K4052" s="545" t="s">
        <v>17323</v>
      </c>
      <c r="L4052" s="545"/>
      <c r="M4052" s="548" t="s">
        <v>13758</v>
      </c>
      <c r="N4052" s="545" t="s">
        <v>13413</v>
      </c>
      <c r="O4052" s="545"/>
      <c r="P4052" s="549">
        <v>13389</v>
      </c>
      <c r="Q4052" s="549">
        <v>1</v>
      </c>
      <c r="R4052" s="549">
        <v>131</v>
      </c>
      <c r="S4052" s="548">
        <v>2218</v>
      </c>
      <c r="T4052" s="548"/>
      <c r="U4052" s="99"/>
    </row>
    <row r="4053" spans="1:21" ht="19.5" customHeight="1">
      <c r="A4053" s="545">
        <v>13378</v>
      </c>
      <c r="B4053" s="545" t="s">
        <v>13062</v>
      </c>
      <c r="C4053" s="545" t="s">
        <v>216</v>
      </c>
      <c r="D4053" s="546">
        <v>45147</v>
      </c>
      <c r="E4053" s="171" t="str">
        <f t="shared" si="63"/>
        <v>2023</v>
      </c>
      <c r="F4053" s="547">
        <v>3103520</v>
      </c>
      <c r="G4053" s="548">
        <v>0.19</v>
      </c>
      <c r="H4053" s="547">
        <v>2608000</v>
      </c>
      <c r="I4053" s="545" t="s">
        <v>12686</v>
      </c>
      <c r="J4053" s="545" t="s">
        <v>13296</v>
      </c>
      <c r="K4053" s="545" t="s">
        <v>17324</v>
      </c>
      <c r="L4053" s="545"/>
      <c r="M4053" s="548" t="s">
        <v>13758</v>
      </c>
      <c r="N4053" s="545" t="s">
        <v>13413</v>
      </c>
      <c r="O4053" s="545"/>
      <c r="P4053" s="549">
        <v>13390</v>
      </c>
      <c r="Q4053" s="549">
        <v>1</v>
      </c>
      <c r="R4053" s="549">
        <v>131</v>
      </c>
      <c r="S4053" s="548">
        <v>2218</v>
      </c>
      <c r="T4053" s="548"/>
      <c r="U4053" s="99"/>
    </row>
    <row r="4054" spans="1:21" ht="19.5" customHeight="1">
      <c r="A4054" s="545">
        <v>13379</v>
      </c>
      <c r="B4054" s="545" t="s">
        <v>9967</v>
      </c>
      <c r="C4054" s="545" t="s">
        <v>216</v>
      </c>
      <c r="D4054" s="546">
        <v>45147</v>
      </c>
      <c r="E4054" s="171" t="str">
        <f t="shared" si="63"/>
        <v>2023</v>
      </c>
      <c r="F4054" s="547">
        <v>244780</v>
      </c>
      <c r="G4054" s="548">
        <v>0.19</v>
      </c>
      <c r="H4054" s="547">
        <v>205697.48</v>
      </c>
      <c r="I4054" s="545" t="s">
        <v>12715</v>
      </c>
      <c r="J4054" s="545" t="s">
        <v>13296</v>
      </c>
      <c r="K4054" s="545" t="s">
        <v>9967</v>
      </c>
      <c r="L4054" s="545"/>
      <c r="M4054" s="548" t="s">
        <v>13758</v>
      </c>
      <c r="N4054" s="545" t="s">
        <v>13413</v>
      </c>
      <c r="O4054" s="545"/>
      <c r="P4054" s="549">
        <v>13391</v>
      </c>
      <c r="Q4054" s="549">
        <v>1</v>
      </c>
      <c r="R4054" s="549">
        <v>129</v>
      </c>
      <c r="S4054" s="548">
        <v>2218</v>
      </c>
      <c r="T4054" s="548"/>
      <c r="U4054" s="99"/>
    </row>
    <row r="4055" spans="1:21" ht="19.5" customHeight="1">
      <c r="A4055" s="545">
        <v>13380</v>
      </c>
      <c r="B4055" s="545" t="s">
        <v>9966</v>
      </c>
      <c r="C4055" s="545" t="s">
        <v>216</v>
      </c>
      <c r="D4055" s="546">
        <v>45147</v>
      </c>
      <c r="E4055" s="171" t="str">
        <f t="shared" si="63"/>
        <v>2023</v>
      </c>
      <c r="F4055" s="547">
        <v>200832</v>
      </c>
      <c r="G4055" s="548">
        <v>0.19</v>
      </c>
      <c r="H4055" s="547">
        <v>168766.39</v>
      </c>
      <c r="I4055" s="545" t="s">
        <v>12715</v>
      </c>
      <c r="J4055" s="545" t="s">
        <v>13298</v>
      </c>
      <c r="K4055" s="545" t="s">
        <v>9966</v>
      </c>
      <c r="L4055" s="545"/>
      <c r="M4055" s="548" t="s">
        <v>13758</v>
      </c>
      <c r="N4055" s="545" t="s">
        <v>13413</v>
      </c>
      <c r="O4055" s="545"/>
      <c r="P4055" s="549">
        <v>13392</v>
      </c>
      <c r="Q4055" s="549">
        <v>1</v>
      </c>
      <c r="R4055" s="549">
        <v>129</v>
      </c>
      <c r="S4055" s="548">
        <v>1012</v>
      </c>
      <c r="T4055" s="548"/>
      <c r="U4055" s="99"/>
    </row>
    <row r="4056" spans="1:21" ht="19.5" customHeight="1">
      <c r="A4056" s="545">
        <v>13381</v>
      </c>
      <c r="B4056" s="545" t="s">
        <v>13063</v>
      </c>
      <c r="C4056" s="545" t="s">
        <v>216</v>
      </c>
      <c r="D4056" s="546">
        <v>45148</v>
      </c>
      <c r="E4056" s="171" t="str">
        <f t="shared" si="63"/>
        <v>2023</v>
      </c>
      <c r="F4056" s="547">
        <v>5188400</v>
      </c>
      <c r="G4056" s="548">
        <v>0.19</v>
      </c>
      <c r="H4056" s="547">
        <v>4360000</v>
      </c>
      <c r="I4056" s="545" t="s">
        <v>12758</v>
      </c>
      <c r="J4056" s="545" t="s">
        <v>13296</v>
      </c>
      <c r="K4056" s="545" t="s">
        <v>17325</v>
      </c>
      <c r="L4056" s="545"/>
      <c r="M4056" s="548" t="s">
        <v>13758</v>
      </c>
      <c r="N4056" s="545" t="s">
        <v>13413</v>
      </c>
      <c r="O4056" s="545"/>
      <c r="P4056" s="549">
        <v>13394</v>
      </c>
      <c r="Q4056" s="549">
        <v>1</v>
      </c>
      <c r="R4056" s="549">
        <v>164</v>
      </c>
      <c r="S4056" s="548">
        <v>2218</v>
      </c>
      <c r="T4056" s="548"/>
      <c r="U4056" s="99"/>
    </row>
    <row r="4057" spans="1:21" ht="19.5" customHeight="1">
      <c r="A4057" s="545">
        <v>13382</v>
      </c>
      <c r="B4057" s="545" t="s">
        <v>13064</v>
      </c>
      <c r="C4057" s="545" t="s">
        <v>216</v>
      </c>
      <c r="D4057" s="546">
        <v>45148</v>
      </c>
      <c r="E4057" s="171" t="str">
        <f t="shared" si="63"/>
        <v>2023</v>
      </c>
      <c r="F4057" s="547">
        <v>2283033</v>
      </c>
      <c r="G4057" s="548">
        <v>0.19</v>
      </c>
      <c r="H4057" s="547">
        <v>1918515.13</v>
      </c>
      <c r="I4057" s="545" t="s">
        <v>12758</v>
      </c>
      <c r="J4057" s="545" t="s">
        <v>13296</v>
      </c>
      <c r="K4057" s="545" t="s">
        <v>17326</v>
      </c>
      <c r="L4057" s="545"/>
      <c r="M4057" s="548" t="s">
        <v>13758</v>
      </c>
      <c r="N4057" s="545" t="s">
        <v>13413</v>
      </c>
      <c r="O4057" s="545"/>
      <c r="P4057" s="549">
        <v>13395</v>
      </c>
      <c r="Q4057" s="549">
        <v>1</v>
      </c>
      <c r="R4057" s="549">
        <v>164</v>
      </c>
      <c r="S4057" s="548">
        <v>2218</v>
      </c>
      <c r="T4057" s="548"/>
      <c r="U4057" s="99"/>
    </row>
    <row r="4058" spans="1:21" ht="19.5" customHeight="1">
      <c r="A4058" s="545">
        <v>13383</v>
      </c>
      <c r="B4058" s="545" t="s">
        <v>13065</v>
      </c>
      <c r="C4058" s="545" t="s">
        <v>216</v>
      </c>
      <c r="D4058" s="546">
        <v>46052</v>
      </c>
      <c r="E4058" s="171" t="str">
        <f t="shared" si="63"/>
        <v>2026</v>
      </c>
      <c r="F4058" s="547">
        <v>23512</v>
      </c>
      <c r="G4058" s="548">
        <v>0</v>
      </c>
      <c r="H4058" s="547">
        <v>23512</v>
      </c>
      <c r="I4058" s="545" t="s">
        <v>12766</v>
      </c>
      <c r="J4058" s="545" t="s">
        <v>13307</v>
      </c>
      <c r="K4058" s="545" t="s">
        <v>17327</v>
      </c>
      <c r="L4058" s="545"/>
      <c r="M4058" s="548" t="s">
        <v>13758</v>
      </c>
      <c r="N4058" s="545" t="s">
        <v>13413</v>
      </c>
      <c r="O4058" s="545"/>
      <c r="P4058" s="549">
        <v>13396</v>
      </c>
      <c r="Q4058" s="549">
        <v>1</v>
      </c>
      <c r="R4058" s="549">
        <v>172</v>
      </c>
      <c r="S4058" s="548">
        <v>2228</v>
      </c>
      <c r="T4058" s="548"/>
      <c r="U4058" s="99"/>
    </row>
    <row r="4059" spans="1:21" ht="19.5" customHeight="1">
      <c r="A4059" s="545">
        <v>13384</v>
      </c>
      <c r="B4059" s="545" t="s">
        <v>13066</v>
      </c>
      <c r="C4059" s="545" t="s">
        <v>216</v>
      </c>
      <c r="D4059" s="546">
        <v>46052</v>
      </c>
      <c r="E4059" s="171" t="str">
        <f t="shared" si="63"/>
        <v>2026</v>
      </c>
      <c r="F4059" s="547">
        <v>14459</v>
      </c>
      <c r="G4059" s="548">
        <v>0</v>
      </c>
      <c r="H4059" s="547">
        <v>14459</v>
      </c>
      <c r="I4059" s="545" t="s">
        <v>12766</v>
      </c>
      <c r="J4059" s="545" t="s">
        <v>13307</v>
      </c>
      <c r="K4059" s="545" t="s">
        <v>13066</v>
      </c>
      <c r="L4059" s="545"/>
      <c r="M4059" s="548" t="s">
        <v>13758</v>
      </c>
      <c r="N4059" s="545" t="s">
        <v>13413</v>
      </c>
      <c r="O4059" s="545"/>
      <c r="P4059" s="549">
        <v>13397</v>
      </c>
      <c r="Q4059" s="549">
        <v>1</v>
      </c>
      <c r="R4059" s="549">
        <v>172</v>
      </c>
      <c r="S4059" s="548">
        <v>2228</v>
      </c>
      <c r="T4059" s="548"/>
      <c r="U4059" s="99"/>
    </row>
    <row r="4060" spans="1:21" ht="19.5" customHeight="1">
      <c r="A4060" s="545">
        <v>13385</v>
      </c>
      <c r="B4060" s="545" t="s">
        <v>13067</v>
      </c>
      <c r="C4060" s="545" t="s">
        <v>221</v>
      </c>
      <c r="D4060" s="546">
        <v>46052</v>
      </c>
      <c r="E4060" s="171" t="str">
        <f t="shared" si="63"/>
        <v>2026</v>
      </c>
      <c r="F4060" s="547">
        <v>17776</v>
      </c>
      <c r="G4060" s="548">
        <v>0</v>
      </c>
      <c r="H4060" s="547">
        <v>17776</v>
      </c>
      <c r="I4060" s="545" t="s">
        <v>12766</v>
      </c>
      <c r="J4060" s="545" t="s">
        <v>13307</v>
      </c>
      <c r="K4060" s="545" t="s">
        <v>17328</v>
      </c>
      <c r="L4060" s="545"/>
      <c r="M4060" s="548" t="s">
        <v>13758</v>
      </c>
      <c r="N4060" s="545" t="s">
        <v>13413</v>
      </c>
      <c r="O4060" s="545"/>
      <c r="P4060" s="549">
        <v>13398</v>
      </c>
      <c r="Q4060" s="549">
        <v>1</v>
      </c>
      <c r="R4060" s="549">
        <v>172</v>
      </c>
      <c r="S4060" s="548">
        <v>2228</v>
      </c>
      <c r="T4060" s="548"/>
      <c r="U4060" s="99"/>
    </row>
    <row r="4061" spans="1:21" ht="19.5" customHeight="1">
      <c r="A4061" s="545">
        <v>13386</v>
      </c>
      <c r="B4061" s="545" t="s">
        <v>13068</v>
      </c>
      <c r="C4061" s="545" t="s">
        <v>221</v>
      </c>
      <c r="D4061" s="546">
        <v>46052</v>
      </c>
      <c r="E4061" s="171" t="str">
        <f t="shared" si="63"/>
        <v>2026</v>
      </c>
      <c r="F4061" s="547">
        <v>11620</v>
      </c>
      <c r="G4061" s="548">
        <v>0</v>
      </c>
      <c r="H4061" s="547">
        <v>11620</v>
      </c>
      <c r="I4061" s="545" t="s">
        <v>12766</v>
      </c>
      <c r="J4061" s="545" t="s">
        <v>13307</v>
      </c>
      <c r="K4061" s="545" t="s">
        <v>13068</v>
      </c>
      <c r="L4061" s="545"/>
      <c r="M4061" s="548" t="s">
        <v>13758</v>
      </c>
      <c r="N4061" s="545" t="s">
        <v>13413</v>
      </c>
      <c r="O4061" s="545"/>
      <c r="P4061" s="549">
        <v>13399</v>
      </c>
      <c r="Q4061" s="549">
        <v>1</v>
      </c>
      <c r="R4061" s="549">
        <v>172</v>
      </c>
      <c r="S4061" s="548">
        <v>2228</v>
      </c>
      <c r="T4061" s="548"/>
      <c r="U4061" s="99"/>
    </row>
    <row r="4062" spans="1:21" ht="19.5" customHeight="1">
      <c r="A4062" s="545">
        <v>13387</v>
      </c>
      <c r="B4062" s="545" t="s">
        <v>13069</v>
      </c>
      <c r="C4062" s="545" t="s">
        <v>216</v>
      </c>
      <c r="D4062" s="546">
        <v>45148</v>
      </c>
      <c r="E4062" s="171" t="str">
        <f t="shared" si="63"/>
        <v>2023</v>
      </c>
      <c r="F4062" s="547">
        <v>59500000</v>
      </c>
      <c r="G4062" s="548">
        <v>0.19</v>
      </c>
      <c r="H4062" s="547">
        <v>50000000</v>
      </c>
      <c r="I4062" s="545" t="s">
        <v>12753</v>
      </c>
      <c r="J4062" s="545" t="s">
        <v>13296</v>
      </c>
      <c r="K4062" s="545" t="s">
        <v>17329</v>
      </c>
      <c r="L4062" s="545"/>
      <c r="M4062" s="548" t="s">
        <v>13758</v>
      </c>
      <c r="N4062" s="545" t="s">
        <v>13413</v>
      </c>
      <c r="O4062" s="545"/>
      <c r="P4062" s="549">
        <v>13400</v>
      </c>
      <c r="Q4062" s="549">
        <v>1</v>
      </c>
      <c r="R4062" s="549">
        <v>165</v>
      </c>
      <c r="S4062" s="548">
        <v>2218</v>
      </c>
      <c r="T4062" s="548"/>
      <c r="U4062" s="99"/>
    </row>
    <row r="4063" spans="1:21" ht="19.5" customHeight="1">
      <c r="A4063" s="545">
        <v>13388</v>
      </c>
      <c r="B4063" s="545" t="s">
        <v>13070</v>
      </c>
      <c r="C4063" s="545" t="s">
        <v>4552</v>
      </c>
      <c r="D4063" s="546">
        <v>45148</v>
      </c>
      <c r="E4063" s="171" t="str">
        <f t="shared" si="63"/>
        <v>2023</v>
      </c>
      <c r="F4063" s="547">
        <v>51427807</v>
      </c>
      <c r="G4063" s="548">
        <v>0.19</v>
      </c>
      <c r="H4063" s="547">
        <v>43216644.539999999</v>
      </c>
      <c r="I4063" s="545" t="s">
        <v>12657</v>
      </c>
      <c r="J4063" s="545" t="s">
        <v>13296</v>
      </c>
      <c r="K4063" s="545" t="s">
        <v>17330</v>
      </c>
      <c r="L4063" s="545"/>
      <c r="M4063" s="548" t="s">
        <v>13758</v>
      </c>
      <c r="N4063" s="545" t="s">
        <v>13413</v>
      </c>
      <c r="O4063" s="545"/>
      <c r="P4063" s="549">
        <v>13401</v>
      </c>
      <c r="Q4063" s="549">
        <v>1</v>
      </c>
      <c r="R4063" s="549">
        <v>69</v>
      </c>
      <c r="S4063" s="548">
        <v>2218</v>
      </c>
      <c r="T4063" s="548"/>
      <c r="U4063" s="99"/>
    </row>
    <row r="4064" spans="1:21" ht="19.5" customHeight="1">
      <c r="A4064" s="545">
        <v>13389</v>
      </c>
      <c r="B4064" s="545" t="s">
        <v>13071</v>
      </c>
      <c r="C4064" s="545" t="s">
        <v>216</v>
      </c>
      <c r="D4064" s="546">
        <v>45148</v>
      </c>
      <c r="E4064" s="171" t="str">
        <f t="shared" si="63"/>
        <v>2023</v>
      </c>
      <c r="F4064" s="547">
        <v>10500</v>
      </c>
      <c r="G4064" s="548">
        <v>0.19</v>
      </c>
      <c r="H4064" s="547">
        <v>8823.5300000000007</v>
      </c>
      <c r="I4064" s="545" t="s">
        <v>12646</v>
      </c>
      <c r="J4064" s="545" t="s">
        <v>13296</v>
      </c>
      <c r="K4064" s="545" t="s">
        <v>13071</v>
      </c>
      <c r="L4064" s="545"/>
      <c r="M4064" s="548" t="s">
        <v>13758</v>
      </c>
      <c r="N4064" s="545" t="s">
        <v>13413</v>
      </c>
      <c r="O4064" s="545"/>
      <c r="P4064" s="549">
        <v>13402</v>
      </c>
      <c r="Q4064" s="549">
        <v>1</v>
      </c>
      <c r="R4064" s="549">
        <v>65</v>
      </c>
      <c r="S4064" s="548">
        <v>2218</v>
      </c>
      <c r="T4064" s="548"/>
      <c r="U4064" s="99"/>
    </row>
    <row r="4065" spans="1:21" ht="19.5" customHeight="1">
      <c r="A4065" s="545">
        <v>13390</v>
      </c>
      <c r="B4065" s="545" t="s">
        <v>13072</v>
      </c>
      <c r="C4065" s="545" t="s">
        <v>216</v>
      </c>
      <c r="D4065" s="546">
        <v>46052</v>
      </c>
      <c r="E4065" s="171" t="str">
        <f t="shared" si="63"/>
        <v>2026</v>
      </c>
      <c r="F4065" s="547">
        <v>29441</v>
      </c>
      <c r="G4065" s="548">
        <v>0</v>
      </c>
      <c r="H4065" s="547">
        <v>29441</v>
      </c>
      <c r="I4065" s="545" t="s">
        <v>12766</v>
      </c>
      <c r="J4065" s="545" t="s">
        <v>13307</v>
      </c>
      <c r="K4065" s="545" t="s">
        <v>13072</v>
      </c>
      <c r="L4065" s="545"/>
      <c r="M4065" s="548" t="s">
        <v>13758</v>
      </c>
      <c r="N4065" s="545" t="s">
        <v>13413</v>
      </c>
      <c r="O4065" s="545"/>
      <c r="P4065" s="549">
        <v>13403</v>
      </c>
      <c r="Q4065" s="549">
        <v>1</v>
      </c>
      <c r="R4065" s="549">
        <v>172</v>
      </c>
      <c r="S4065" s="548">
        <v>2228</v>
      </c>
      <c r="T4065" s="548"/>
      <c r="U4065" s="99"/>
    </row>
    <row r="4066" spans="1:21" ht="19.5" customHeight="1">
      <c r="A4066" s="545">
        <v>13391</v>
      </c>
      <c r="B4066" s="545" t="s">
        <v>13073</v>
      </c>
      <c r="C4066" s="545" t="s">
        <v>216</v>
      </c>
      <c r="D4066" s="546">
        <v>46052</v>
      </c>
      <c r="E4066" s="171" t="str">
        <f t="shared" si="63"/>
        <v>2026</v>
      </c>
      <c r="F4066" s="547">
        <v>23534</v>
      </c>
      <c r="G4066" s="548">
        <v>0</v>
      </c>
      <c r="H4066" s="547">
        <v>23534</v>
      </c>
      <c r="I4066" s="545" t="s">
        <v>12766</v>
      </c>
      <c r="J4066" s="545" t="s">
        <v>13307</v>
      </c>
      <c r="K4066" s="545" t="s">
        <v>13073</v>
      </c>
      <c r="L4066" s="545"/>
      <c r="M4066" s="548" t="s">
        <v>13758</v>
      </c>
      <c r="N4066" s="545" t="s">
        <v>13413</v>
      </c>
      <c r="O4066" s="545"/>
      <c r="P4066" s="549">
        <v>13405</v>
      </c>
      <c r="Q4066" s="549">
        <v>1</v>
      </c>
      <c r="R4066" s="549">
        <v>172</v>
      </c>
      <c r="S4066" s="548">
        <v>2228</v>
      </c>
      <c r="T4066" s="548"/>
      <c r="U4066" s="99"/>
    </row>
    <row r="4067" spans="1:21" ht="19.5" customHeight="1">
      <c r="A4067" s="545">
        <v>13392</v>
      </c>
      <c r="B4067" s="545" t="s">
        <v>13074</v>
      </c>
      <c r="C4067" s="545" t="s">
        <v>216</v>
      </c>
      <c r="D4067" s="546">
        <v>46052</v>
      </c>
      <c r="E4067" s="171" t="str">
        <f t="shared" si="63"/>
        <v>2026</v>
      </c>
      <c r="F4067" s="547">
        <v>3886</v>
      </c>
      <c r="G4067" s="548">
        <v>0</v>
      </c>
      <c r="H4067" s="547">
        <v>3886</v>
      </c>
      <c r="I4067" s="545" t="s">
        <v>12766</v>
      </c>
      <c r="J4067" s="545" t="s">
        <v>13307</v>
      </c>
      <c r="K4067" s="545" t="s">
        <v>13074</v>
      </c>
      <c r="L4067" s="545"/>
      <c r="M4067" s="548" t="s">
        <v>13758</v>
      </c>
      <c r="N4067" s="545" t="s">
        <v>13413</v>
      </c>
      <c r="O4067" s="545"/>
      <c r="P4067" s="549">
        <v>13406</v>
      </c>
      <c r="Q4067" s="549">
        <v>1</v>
      </c>
      <c r="R4067" s="549">
        <v>172</v>
      </c>
      <c r="S4067" s="548">
        <v>2228</v>
      </c>
      <c r="T4067" s="548"/>
      <c r="U4067" s="99"/>
    </row>
    <row r="4068" spans="1:21" ht="19.5" customHeight="1">
      <c r="A4068" s="545">
        <v>13393</v>
      </c>
      <c r="B4068" s="545" t="s">
        <v>13075</v>
      </c>
      <c r="C4068" s="545" t="s">
        <v>216</v>
      </c>
      <c r="D4068" s="546">
        <v>45154</v>
      </c>
      <c r="E4068" s="171" t="str">
        <f t="shared" si="63"/>
        <v>2023</v>
      </c>
      <c r="F4068" s="547">
        <v>211124</v>
      </c>
      <c r="G4068" s="548">
        <v>0.19</v>
      </c>
      <c r="H4068" s="547">
        <v>177415.13</v>
      </c>
      <c r="I4068" s="545" t="s">
        <v>12709</v>
      </c>
      <c r="J4068" s="545" t="s">
        <v>13296</v>
      </c>
      <c r="K4068" s="545" t="s">
        <v>17331</v>
      </c>
      <c r="L4068" s="545"/>
      <c r="M4068" s="548" t="s">
        <v>13758</v>
      </c>
      <c r="N4068" s="545" t="s">
        <v>13413</v>
      </c>
      <c r="O4068" s="545"/>
      <c r="P4068" s="549">
        <v>13407</v>
      </c>
      <c r="Q4068" s="549">
        <v>1</v>
      </c>
      <c r="R4068" s="549">
        <v>124</v>
      </c>
      <c r="S4068" s="548">
        <v>2218</v>
      </c>
      <c r="T4068" s="548"/>
      <c r="U4068" s="99"/>
    </row>
    <row r="4069" spans="1:21" ht="19.5" customHeight="1">
      <c r="A4069" s="545">
        <v>13394</v>
      </c>
      <c r="B4069" s="545" t="s">
        <v>13076</v>
      </c>
      <c r="C4069" s="545" t="s">
        <v>209</v>
      </c>
      <c r="D4069" s="546">
        <v>45161</v>
      </c>
      <c r="E4069" s="171" t="str">
        <f t="shared" si="63"/>
        <v>2023</v>
      </c>
      <c r="F4069" s="547">
        <v>101423.7</v>
      </c>
      <c r="G4069" s="548">
        <v>0.19</v>
      </c>
      <c r="H4069" s="547">
        <v>85230</v>
      </c>
      <c r="I4069" s="545" t="s">
        <v>12966</v>
      </c>
      <c r="J4069" s="545" t="s">
        <v>13298</v>
      </c>
      <c r="K4069" s="545" t="s">
        <v>17332</v>
      </c>
      <c r="L4069" s="545"/>
      <c r="M4069" s="548" t="s">
        <v>13758</v>
      </c>
      <c r="N4069" s="545" t="s">
        <v>13413</v>
      </c>
      <c r="O4069" s="545"/>
      <c r="P4069" s="549">
        <v>13419</v>
      </c>
      <c r="Q4069" s="549">
        <v>1</v>
      </c>
      <c r="R4069" s="549">
        <v>41</v>
      </c>
      <c r="S4069" s="548">
        <v>1012</v>
      </c>
      <c r="T4069" s="548"/>
      <c r="U4069" s="99"/>
    </row>
    <row r="4070" spans="1:21" ht="19.5" customHeight="1">
      <c r="A4070" s="545">
        <v>13395</v>
      </c>
      <c r="B4070" s="545" t="s">
        <v>13077</v>
      </c>
      <c r="C4070" s="545" t="s">
        <v>209</v>
      </c>
      <c r="D4070" s="546">
        <v>45161</v>
      </c>
      <c r="E4070" s="171" t="str">
        <f t="shared" si="63"/>
        <v>2023</v>
      </c>
      <c r="F4070" s="547">
        <v>51550.8</v>
      </c>
      <c r="G4070" s="548">
        <v>0.19</v>
      </c>
      <c r="H4070" s="547">
        <v>43320</v>
      </c>
      <c r="I4070" s="545" t="s">
        <v>12966</v>
      </c>
      <c r="J4070" s="545" t="s">
        <v>13298</v>
      </c>
      <c r="K4070" s="545"/>
      <c r="L4070" s="545"/>
      <c r="M4070" s="548" t="s">
        <v>13758</v>
      </c>
      <c r="N4070" s="545" t="s">
        <v>13413</v>
      </c>
      <c r="O4070" s="545"/>
      <c r="P4070" s="549">
        <v>13420</v>
      </c>
      <c r="Q4070" s="549">
        <v>1</v>
      </c>
      <c r="R4070" s="549">
        <v>41</v>
      </c>
      <c r="S4070" s="548">
        <v>1012</v>
      </c>
      <c r="T4070" s="548"/>
      <c r="U4070" s="99"/>
    </row>
    <row r="4071" spans="1:21" ht="19.5" customHeight="1">
      <c r="A4071" s="545">
        <v>13396</v>
      </c>
      <c r="B4071" s="545" t="s">
        <v>13078</v>
      </c>
      <c r="C4071" s="545" t="s">
        <v>311</v>
      </c>
      <c r="D4071" s="546">
        <v>46052</v>
      </c>
      <c r="E4071" s="171" t="str">
        <f t="shared" si="63"/>
        <v>2026</v>
      </c>
      <c r="F4071" s="547">
        <v>793230</v>
      </c>
      <c r="G4071" s="548">
        <v>0.19</v>
      </c>
      <c r="H4071" s="547">
        <v>666579.82999999996</v>
      </c>
      <c r="I4071" s="545" t="s">
        <v>12657</v>
      </c>
      <c r="J4071" s="545" t="s">
        <v>13307</v>
      </c>
      <c r="K4071" s="545"/>
      <c r="L4071" s="545"/>
      <c r="M4071" s="548" t="s">
        <v>13758</v>
      </c>
      <c r="N4071" s="545" t="s">
        <v>13413</v>
      </c>
      <c r="O4071" s="545"/>
      <c r="P4071" s="549">
        <v>13421</v>
      </c>
      <c r="Q4071" s="549">
        <v>1</v>
      </c>
      <c r="R4071" s="549">
        <v>69</v>
      </c>
      <c r="S4071" s="548">
        <v>2228</v>
      </c>
      <c r="T4071" s="548"/>
      <c r="U4071" s="99"/>
    </row>
    <row r="4072" spans="1:21" ht="19.5" customHeight="1">
      <c r="A4072" s="545">
        <v>13397</v>
      </c>
      <c r="B4072" s="545" t="s">
        <v>13079</v>
      </c>
      <c r="C4072" s="545" t="s">
        <v>209</v>
      </c>
      <c r="D4072" s="546">
        <v>45161</v>
      </c>
      <c r="E4072" s="171" t="str">
        <f t="shared" si="63"/>
        <v>2023</v>
      </c>
      <c r="F4072" s="547">
        <v>60993.85</v>
      </c>
      <c r="G4072" s="548">
        <v>0.19</v>
      </c>
      <c r="H4072" s="547">
        <v>51255.34</v>
      </c>
      <c r="I4072" s="545" t="s">
        <v>12719</v>
      </c>
      <c r="J4072" s="545" t="s">
        <v>13298</v>
      </c>
      <c r="K4072" s="545"/>
      <c r="L4072" s="545"/>
      <c r="M4072" s="548" t="s">
        <v>13758</v>
      </c>
      <c r="N4072" s="545" t="s">
        <v>13413</v>
      </c>
      <c r="O4072" s="545"/>
      <c r="P4072" s="549">
        <v>13422</v>
      </c>
      <c r="Q4072" s="549">
        <v>1</v>
      </c>
      <c r="R4072" s="549">
        <v>157</v>
      </c>
      <c r="S4072" s="548">
        <v>1012</v>
      </c>
      <c r="T4072" s="548"/>
      <c r="U4072" s="99"/>
    </row>
    <row r="4073" spans="1:21" ht="19.5" customHeight="1">
      <c r="A4073" s="545">
        <v>13398</v>
      </c>
      <c r="B4073" s="545" t="s">
        <v>13080</v>
      </c>
      <c r="C4073" s="545" t="s">
        <v>216</v>
      </c>
      <c r="D4073" s="546">
        <v>46052</v>
      </c>
      <c r="E4073" s="171" t="str">
        <f t="shared" si="63"/>
        <v>2026</v>
      </c>
      <c r="F4073" s="547">
        <v>37466</v>
      </c>
      <c r="G4073" s="548">
        <v>0.19</v>
      </c>
      <c r="H4073" s="547">
        <v>31484.03</v>
      </c>
      <c r="I4073" s="545" t="s">
        <v>12657</v>
      </c>
      <c r="J4073" s="545" t="s">
        <v>13307</v>
      </c>
      <c r="K4073" s="545" t="s">
        <v>17333</v>
      </c>
      <c r="L4073" s="545"/>
      <c r="M4073" s="548" t="s">
        <v>13758</v>
      </c>
      <c r="N4073" s="545" t="s">
        <v>13413</v>
      </c>
      <c r="O4073" s="545"/>
      <c r="P4073" s="549">
        <v>13413</v>
      </c>
      <c r="Q4073" s="549">
        <v>1</v>
      </c>
      <c r="R4073" s="549">
        <v>153</v>
      </c>
      <c r="S4073" s="548">
        <v>2228</v>
      </c>
      <c r="T4073" s="548"/>
      <c r="U4073" s="99"/>
    </row>
    <row r="4074" spans="1:21" ht="19.5" customHeight="1">
      <c r="A4074" s="545">
        <v>13399</v>
      </c>
      <c r="B4074" s="545" t="s">
        <v>13081</v>
      </c>
      <c r="C4074" s="545" t="s">
        <v>216</v>
      </c>
      <c r="D4074" s="546">
        <v>46052</v>
      </c>
      <c r="E4074" s="171" t="str">
        <f t="shared" si="63"/>
        <v>2026</v>
      </c>
      <c r="F4074" s="547">
        <v>471621</v>
      </c>
      <c r="G4074" s="548">
        <v>0.19</v>
      </c>
      <c r="H4074" s="547">
        <v>396320.17</v>
      </c>
      <c r="I4074" s="545" t="s">
        <v>12657</v>
      </c>
      <c r="J4074" s="545" t="s">
        <v>13307</v>
      </c>
      <c r="K4074" s="545"/>
      <c r="L4074" s="545"/>
      <c r="M4074" s="548" t="s">
        <v>13758</v>
      </c>
      <c r="N4074" s="545" t="s">
        <v>13413</v>
      </c>
      <c r="O4074" s="545"/>
      <c r="P4074" s="549">
        <v>13423</v>
      </c>
      <c r="Q4074" s="549">
        <v>1</v>
      </c>
      <c r="R4074" s="549">
        <v>69</v>
      </c>
      <c r="S4074" s="548">
        <v>2228</v>
      </c>
      <c r="T4074" s="548"/>
      <c r="U4074" s="99"/>
    </row>
    <row r="4075" spans="1:21" ht="19.5" customHeight="1">
      <c r="A4075" s="545">
        <v>13400</v>
      </c>
      <c r="B4075" s="545" t="s">
        <v>13082</v>
      </c>
      <c r="C4075" s="545" t="s">
        <v>216</v>
      </c>
      <c r="D4075" s="546">
        <v>46052</v>
      </c>
      <c r="E4075" s="171" t="str">
        <f t="shared" si="63"/>
        <v>2026</v>
      </c>
      <c r="F4075" s="547">
        <v>204952</v>
      </c>
      <c r="G4075" s="548">
        <v>0.19</v>
      </c>
      <c r="H4075" s="547">
        <v>172228.57</v>
      </c>
      <c r="I4075" s="545" t="s">
        <v>12657</v>
      </c>
      <c r="J4075" s="545" t="s">
        <v>13307</v>
      </c>
      <c r="K4075" s="545" t="s">
        <v>17334</v>
      </c>
      <c r="L4075" s="545"/>
      <c r="M4075" s="548" t="s">
        <v>13758</v>
      </c>
      <c r="N4075" s="545" t="s">
        <v>13413</v>
      </c>
      <c r="O4075" s="545"/>
      <c r="P4075" s="549">
        <v>13424</v>
      </c>
      <c r="Q4075" s="549">
        <v>1</v>
      </c>
      <c r="R4075" s="549">
        <v>69</v>
      </c>
      <c r="S4075" s="548">
        <v>2228</v>
      </c>
      <c r="T4075" s="548"/>
      <c r="U4075" s="99"/>
    </row>
    <row r="4076" spans="1:21" ht="19.5" customHeight="1">
      <c r="A4076" s="545">
        <v>13401</v>
      </c>
      <c r="B4076" s="545" t="s">
        <v>13083</v>
      </c>
      <c r="C4076" s="545" t="s">
        <v>4479</v>
      </c>
      <c r="D4076" s="546">
        <v>46052</v>
      </c>
      <c r="E4076" s="171" t="str">
        <f t="shared" si="63"/>
        <v>2026</v>
      </c>
      <c r="F4076" s="547">
        <v>116214</v>
      </c>
      <c r="G4076" s="548">
        <v>0.19</v>
      </c>
      <c r="H4076" s="547">
        <v>97658.82</v>
      </c>
      <c r="I4076" s="545" t="s">
        <v>12657</v>
      </c>
      <c r="J4076" s="545" t="s">
        <v>13307</v>
      </c>
      <c r="K4076" s="545"/>
      <c r="L4076" s="545"/>
      <c r="M4076" s="548" t="s">
        <v>13758</v>
      </c>
      <c r="N4076" s="545" t="s">
        <v>13413</v>
      </c>
      <c r="O4076" s="545"/>
      <c r="P4076" s="549">
        <v>13425</v>
      </c>
      <c r="Q4076" s="549">
        <v>1</v>
      </c>
      <c r="R4076" s="549">
        <v>69</v>
      </c>
      <c r="S4076" s="548">
        <v>2228</v>
      </c>
      <c r="T4076" s="548"/>
      <c r="U4076" s="99"/>
    </row>
    <row r="4077" spans="1:21" ht="19.5" customHeight="1">
      <c r="A4077" s="545">
        <v>13402</v>
      </c>
      <c r="B4077" s="545" t="s">
        <v>13084</v>
      </c>
      <c r="C4077" s="545" t="s">
        <v>216</v>
      </c>
      <c r="D4077" s="546">
        <v>46052</v>
      </c>
      <c r="E4077" s="171" t="str">
        <f t="shared" si="63"/>
        <v>2026</v>
      </c>
      <c r="F4077" s="547">
        <v>39084</v>
      </c>
      <c r="G4077" s="548">
        <v>0.19</v>
      </c>
      <c r="H4077" s="547">
        <v>32843.699999999997</v>
      </c>
      <c r="I4077" s="545" t="s">
        <v>12657</v>
      </c>
      <c r="J4077" s="545" t="s">
        <v>13307</v>
      </c>
      <c r="K4077" s="545"/>
      <c r="L4077" s="545"/>
      <c r="M4077" s="548" t="s">
        <v>13758</v>
      </c>
      <c r="N4077" s="545" t="s">
        <v>13413</v>
      </c>
      <c r="O4077" s="545"/>
      <c r="P4077" s="549">
        <v>13426</v>
      </c>
      <c r="Q4077" s="549">
        <v>1</v>
      </c>
      <c r="R4077" s="549">
        <v>69</v>
      </c>
      <c r="S4077" s="548">
        <v>2228</v>
      </c>
      <c r="T4077" s="548"/>
      <c r="U4077" s="99"/>
    </row>
    <row r="4078" spans="1:21" ht="19.5" customHeight="1">
      <c r="A4078" s="545">
        <v>13403</v>
      </c>
      <c r="B4078" s="545" t="s">
        <v>13085</v>
      </c>
      <c r="C4078" s="545" t="s">
        <v>209</v>
      </c>
      <c r="D4078" s="546">
        <v>45161</v>
      </c>
      <c r="E4078" s="171" t="str">
        <f t="shared" si="63"/>
        <v>2023</v>
      </c>
      <c r="F4078" s="547">
        <v>67145.75</v>
      </c>
      <c r="G4078" s="548">
        <v>0.19</v>
      </c>
      <c r="H4078" s="547">
        <v>56425</v>
      </c>
      <c r="I4078" s="545" t="s">
        <v>12719</v>
      </c>
      <c r="J4078" s="545" t="s">
        <v>13298</v>
      </c>
      <c r="K4078" s="545"/>
      <c r="L4078" s="545"/>
      <c r="M4078" s="548" t="s">
        <v>13758</v>
      </c>
      <c r="N4078" s="545" t="s">
        <v>13413</v>
      </c>
      <c r="O4078" s="545"/>
      <c r="P4078" s="549">
        <v>13427</v>
      </c>
      <c r="Q4078" s="549">
        <v>1</v>
      </c>
      <c r="R4078" s="549">
        <v>157</v>
      </c>
      <c r="S4078" s="548">
        <v>1012</v>
      </c>
      <c r="T4078" s="548"/>
      <c r="U4078" s="99"/>
    </row>
    <row r="4079" spans="1:21" ht="19.5" customHeight="1">
      <c r="A4079" s="545">
        <v>13404</v>
      </c>
      <c r="B4079" s="545" t="s">
        <v>13086</v>
      </c>
      <c r="C4079" s="545" t="s">
        <v>903</v>
      </c>
      <c r="D4079" s="546">
        <v>45162</v>
      </c>
      <c r="E4079" s="171" t="str">
        <f t="shared" si="63"/>
        <v>2023</v>
      </c>
      <c r="F4079" s="547">
        <v>27738</v>
      </c>
      <c r="G4079" s="548">
        <v>0.19</v>
      </c>
      <c r="H4079" s="547">
        <v>23309.24</v>
      </c>
      <c r="I4079" s="545" t="s">
        <v>12697</v>
      </c>
      <c r="J4079" s="545" t="s">
        <v>13298</v>
      </c>
      <c r="K4079" s="545"/>
      <c r="L4079" s="545"/>
      <c r="M4079" s="548" t="s">
        <v>13758</v>
      </c>
      <c r="N4079" s="545" t="s">
        <v>13413</v>
      </c>
      <c r="O4079" s="545"/>
      <c r="P4079" s="549">
        <v>13428</v>
      </c>
      <c r="Q4079" s="549">
        <v>1</v>
      </c>
      <c r="R4079" s="549">
        <v>138</v>
      </c>
      <c r="S4079" s="548">
        <v>1012</v>
      </c>
      <c r="T4079" s="548"/>
      <c r="U4079" s="99"/>
    </row>
    <row r="4080" spans="1:21" ht="19.5" customHeight="1">
      <c r="A4080" s="545">
        <v>13405</v>
      </c>
      <c r="B4080" s="545" t="s">
        <v>13087</v>
      </c>
      <c r="C4080" s="545" t="s">
        <v>216</v>
      </c>
      <c r="D4080" s="546">
        <v>46052</v>
      </c>
      <c r="E4080" s="171" t="str">
        <f t="shared" si="63"/>
        <v>2026</v>
      </c>
      <c r="F4080" s="547">
        <v>545215</v>
      </c>
      <c r="G4080" s="548">
        <v>0.19</v>
      </c>
      <c r="H4080" s="547">
        <v>458163.87</v>
      </c>
      <c r="I4080" s="545" t="s">
        <v>12637</v>
      </c>
      <c r="J4080" s="545" t="s">
        <v>13307</v>
      </c>
      <c r="K4080" s="545"/>
      <c r="L4080" s="545" t="s">
        <v>17335</v>
      </c>
      <c r="M4080" s="548" t="s">
        <v>13758</v>
      </c>
      <c r="N4080" s="545" t="s">
        <v>13413</v>
      </c>
      <c r="O4080" s="545"/>
      <c r="P4080" s="549">
        <v>13429</v>
      </c>
      <c r="Q4080" s="549">
        <v>1</v>
      </c>
      <c r="R4080" s="549">
        <v>13</v>
      </c>
      <c r="S4080" s="548">
        <v>2228</v>
      </c>
      <c r="T4080" s="548"/>
      <c r="U4080" s="99"/>
    </row>
    <row r="4081" spans="1:21" ht="19.5" customHeight="1">
      <c r="A4081" s="545">
        <v>13406</v>
      </c>
      <c r="B4081" s="545" t="s">
        <v>13088</v>
      </c>
      <c r="C4081" s="545" t="s">
        <v>216</v>
      </c>
      <c r="D4081" s="546">
        <v>45162</v>
      </c>
      <c r="E4081" s="171" t="str">
        <f t="shared" si="63"/>
        <v>2023</v>
      </c>
      <c r="F4081" s="547">
        <v>23948750</v>
      </c>
      <c r="G4081" s="548">
        <v>0.19</v>
      </c>
      <c r="H4081" s="547">
        <v>20125000</v>
      </c>
      <c r="I4081" s="545" t="s">
        <v>12637</v>
      </c>
      <c r="J4081" s="545" t="s">
        <v>13298</v>
      </c>
      <c r="K4081" s="545"/>
      <c r="L4081" s="545"/>
      <c r="M4081" s="548" t="s">
        <v>13758</v>
      </c>
      <c r="N4081" s="545" t="s">
        <v>13413</v>
      </c>
      <c r="O4081" s="545"/>
      <c r="P4081" s="549">
        <v>13430</v>
      </c>
      <c r="Q4081" s="549">
        <v>1</v>
      </c>
      <c r="R4081" s="549">
        <v>13</v>
      </c>
      <c r="S4081" s="548">
        <v>1012</v>
      </c>
      <c r="T4081" s="548"/>
      <c r="U4081" s="99"/>
    </row>
    <row r="4082" spans="1:21" ht="19.5" customHeight="1">
      <c r="A4082" s="545">
        <v>13407</v>
      </c>
      <c r="B4082" s="545" t="s">
        <v>13089</v>
      </c>
      <c r="C4082" s="545" t="s">
        <v>216</v>
      </c>
      <c r="D4082" s="546">
        <v>45163</v>
      </c>
      <c r="E4082" s="171" t="str">
        <f t="shared" si="63"/>
        <v>2023</v>
      </c>
      <c r="F4082" s="547">
        <v>4311370</v>
      </c>
      <c r="G4082" s="548">
        <v>0.19</v>
      </c>
      <c r="H4082" s="547">
        <v>3623000</v>
      </c>
      <c r="I4082" s="545" t="s">
        <v>12637</v>
      </c>
      <c r="J4082" s="545" t="s">
        <v>13298</v>
      </c>
      <c r="K4082" s="545"/>
      <c r="L4082" s="545"/>
      <c r="M4082" s="548" t="s">
        <v>13758</v>
      </c>
      <c r="N4082" s="545" t="s">
        <v>13413</v>
      </c>
      <c r="O4082" s="545"/>
      <c r="P4082" s="549">
        <v>13453</v>
      </c>
      <c r="Q4082" s="549">
        <v>1</v>
      </c>
      <c r="R4082" s="549">
        <v>13</v>
      </c>
      <c r="S4082" s="548">
        <v>1012</v>
      </c>
      <c r="T4082" s="548"/>
      <c r="U4082" s="99"/>
    </row>
    <row r="4083" spans="1:21" ht="19.5" customHeight="1">
      <c r="A4083" s="545">
        <v>13408</v>
      </c>
      <c r="B4083" s="545" t="s">
        <v>13090</v>
      </c>
      <c r="C4083" s="545" t="s">
        <v>216</v>
      </c>
      <c r="D4083" s="546">
        <v>45162</v>
      </c>
      <c r="E4083" s="171" t="str">
        <f t="shared" si="63"/>
        <v>2023</v>
      </c>
      <c r="F4083" s="547">
        <v>15396220</v>
      </c>
      <c r="G4083" s="548">
        <v>0.19</v>
      </c>
      <c r="H4083" s="547">
        <v>12938000</v>
      </c>
      <c r="I4083" s="545" t="s">
        <v>12650</v>
      </c>
      <c r="J4083" s="545" t="s">
        <v>13298</v>
      </c>
      <c r="K4083" s="545"/>
      <c r="L4083" s="545"/>
      <c r="M4083" s="548" t="s">
        <v>13758</v>
      </c>
      <c r="N4083" s="545" t="s">
        <v>13413</v>
      </c>
      <c r="O4083" s="545"/>
      <c r="P4083" s="549">
        <v>13432</v>
      </c>
      <c r="Q4083" s="549">
        <v>1</v>
      </c>
      <c r="R4083" s="549">
        <v>127</v>
      </c>
      <c r="S4083" s="548">
        <v>1012</v>
      </c>
      <c r="T4083" s="548"/>
      <c r="U4083" s="99"/>
    </row>
    <row r="4084" spans="1:21" ht="19.5" customHeight="1">
      <c r="A4084" s="545">
        <v>13409</v>
      </c>
      <c r="B4084" s="545" t="s">
        <v>13091</v>
      </c>
      <c r="C4084" s="545" t="s">
        <v>216</v>
      </c>
      <c r="D4084" s="546">
        <v>45162</v>
      </c>
      <c r="E4084" s="171" t="str">
        <f t="shared" si="63"/>
        <v>2023</v>
      </c>
      <c r="F4084" s="547">
        <v>2600150</v>
      </c>
      <c r="G4084" s="548">
        <v>0.19</v>
      </c>
      <c r="H4084" s="547">
        <v>2185000</v>
      </c>
      <c r="I4084" s="545" t="s">
        <v>12715</v>
      </c>
      <c r="J4084" s="545" t="s">
        <v>13298</v>
      </c>
      <c r="K4084" s="545"/>
      <c r="L4084" s="545"/>
      <c r="M4084" s="548" t="s">
        <v>13758</v>
      </c>
      <c r="N4084" s="545" t="s">
        <v>13413</v>
      </c>
      <c r="O4084" s="545"/>
      <c r="P4084" s="549">
        <v>13433</v>
      </c>
      <c r="Q4084" s="549">
        <v>1</v>
      </c>
      <c r="R4084" s="549">
        <v>129</v>
      </c>
      <c r="S4084" s="548">
        <v>1012</v>
      </c>
      <c r="T4084" s="548"/>
      <c r="U4084" s="99"/>
    </row>
    <row r="4085" spans="1:21" ht="19.5" customHeight="1">
      <c r="A4085" s="545">
        <v>13410</v>
      </c>
      <c r="B4085" s="545" t="s">
        <v>13092</v>
      </c>
      <c r="C4085" s="545" t="s">
        <v>216</v>
      </c>
      <c r="D4085" s="546">
        <v>45162</v>
      </c>
      <c r="E4085" s="171" t="str">
        <f t="shared" si="63"/>
        <v>2023</v>
      </c>
      <c r="F4085" s="547">
        <v>260610</v>
      </c>
      <c r="G4085" s="548">
        <v>0.19</v>
      </c>
      <c r="H4085" s="547">
        <v>219000</v>
      </c>
      <c r="I4085" s="545" t="s">
        <v>12757</v>
      </c>
      <c r="J4085" s="545" t="s">
        <v>13298</v>
      </c>
      <c r="K4085" s="545"/>
      <c r="L4085" s="545"/>
      <c r="M4085" s="548" t="s">
        <v>13758</v>
      </c>
      <c r="N4085" s="545" t="s">
        <v>13413</v>
      </c>
      <c r="O4085" s="545"/>
      <c r="P4085" s="549">
        <v>13434</v>
      </c>
      <c r="Q4085" s="549">
        <v>1</v>
      </c>
      <c r="R4085" s="549">
        <v>154</v>
      </c>
      <c r="S4085" s="548">
        <v>1012</v>
      </c>
      <c r="T4085" s="548"/>
      <c r="U4085" s="99"/>
    </row>
    <row r="4086" spans="1:21" ht="19.5" customHeight="1">
      <c r="A4086" s="545">
        <v>13411</v>
      </c>
      <c r="B4086" s="545" t="s">
        <v>13093</v>
      </c>
      <c r="C4086" s="545" t="s">
        <v>216</v>
      </c>
      <c r="D4086" s="546">
        <v>45162</v>
      </c>
      <c r="E4086" s="171" t="str">
        <f t="shared" si="63"/>
        <v>2023</v>
      </c>
      <c r="F4086" s="547">
        <v>10115000</v>
      </c>
      <c r="G4086" s="548">
        <v>0.19</v>
      </c>
      <c r="H4086" s="547">
        <v>8500000</v>
      </c>
      <c r="I4086" s="545" t="s">
        <v>12715</v>
      </c>
      <c r="J4086" s="545" t="s">
        <v>13298</v>
      </c>
      <c r="K4086" s="545"/>
      <c r="L4086" s="545"/>
      <c r="M4086" s="548" t="s">
        <v>13758</v>
      </c>
      <c r="N4086" s="545" t="s">
        <v>13413</v>
      </c>
      <c r="O4086" s="545"/>
      <c r="P4086" s="549">
        <v>13435</v>
      </c>
      <c r="Q4086" s="549">
        <v>1</v>
      </c>
      <c r="R4086" s="549">
        <v>129</v>
      </c>
      <c r="S4086" s="548">
        <v>1012</v>
      </c>
      <c r="T4086" s="548"/>
      <c r="U4086" s="99"/>
    </row>
    <row r="4087" spans="1:21" ht="19.5" customHeight="1">
      <c r="A4087" s="545">
        <v>13412</v>
      </c>
      <c r="B4087" s="545" t="s">
        <v>13094</v>
      </c>
      <c r="C4087" s="545" t="s">
        <v>216</v>
      </c>
      <c r="D4087" s="546">
        <v>45708</v>
      </c>
      <c r="E4087" s="171" t="str">
        <f t="shared" si="63"/>
        <v>2025</v>
      </c>
      <c r="F4087" s="547">
        <v>3801361.35</v>
      </c>
      <c r="G4087" s="548">
        <v>0.19</v>
      </c>
      <c r="H4087" s="547">
        <v>3194421.3</v>
      </c>
      <c r="I4087" s="545" t="s">
        <v>12637</v>
      </c>
      <c r="J4087" s="545" t="s">
        <v>13307</v>
      </c>
      <c r="K4087" s="545"/>
      <c r="L4087" s="545"/>
      <c r="M4087" s="548" t="s">
        <v>13758</v>
      </c>
      <c r="N4087" s="545" t="s">
        <v>13413</v>
      </c>
      <c r="O4087" s="545"/>
      <c r="P4087" s="549">
        <v>13436</v>
      </c>
      <c r="Q4087" s="549">
        <v>1</v>
      </c>
      <c r="R4087" s="549">
        <v>13</v>
      </c>
      <c r="S4087" s="548">
        <v>2228</v>
      </c>
      <c r="T4087" s="548"/>
      <c r="U4087" s="99"/>
    </row>
    <row r="4088" spans="1:21" ht="19.5" customHeight="1">
      <c r="A4088" s="545">
        <v>13413</v>
      </c>
      <c r="B4088" s="545" t="s">
        <v>13095</v>
      </c>
      <c r="C4088" s="545" t="s">
        <v>216</v>
      </c>
      <c r="D4088" s="546">
        <v>45162</v>
      </c>
      <c r="E4088" s="171" t="str">
        <f t="shared" si="63"/>
        <v>2023</v>
      </c>
      <c r="F4088" s="547">
        <v>6545000</v>
      </c>
      <c r="G4088" s="548">
        <v>0.19</v>
      </c>
      <c r="H4088" s="547">
        <v>5500000</v>
      </c>
      <c r="I4088" s="545" t="s">
        <v>12652</v>
      </c>
      <c r="J4088" s="545" t="s">
        <v>13298</v>
      </c>
      <c r="K4088" s="545"/>
      <c r="L4088" s="545"/>
      <c r="M4088" s="548" t="s">
        <v>13758</v>
      </c>
      <c r="N4088" s="545" t="s">
        <v>13413</v>
      </c>
      <c r="O4088" s="545"/>
      <c r="P4088" s="549">
        <v>13437</v>
      </c>
      <c r="Q4088" s="549">
        <v>1</v>
      </c>
      <c r="R4088" s="549">
        <v>134</v>
      </c>
      <c r="S4088" s="548">
        <v>1012</v>
      </c>
      <c r="T4088" s="548"/>
      <c r="U4088" s="99"/>
    </row>
    <row r="4089" spans="1:21" ht="19.5" customHeight="1">
      <c r="A4089" s="545">
        <v>13414</v>
      </c>
      <c r="B4089" s="545" t="s">
        <v>13096</v>
      </c>
      <c r="C4089" s="545" t="s">
        <v>216</v>
      </c>
      <c r="D4089" s="546">
        <v>45162</v>
      </c>
      <c r="E4089" s="171" t="str">
        <f t="shared" si="63"/>
        <v>2023</v>
      </c>
      <c r="F4089" s="547">
        <v>39270000</v>
      </c>
      <c r="G4089" s="548">
        <v>0.19</v>
      </c>
      <c r="H4089" s="547">
        <v>33000000</v>
      </c>
      <c r="I4089" s="545" t="s">
        <v>12956</v>
      </c>
      <c r="J4089" s="545" t="s">
        <v>13298</v>
      </c>
      <c r="K4089" s="545" t="s">
        <v>17336</v>
      </c>
      <c r="L4089" s="545"/>
      <c r="M4089" s="548" t="s">
        <v>13758</v>
      </c>
      <c r="N4089" s="545" t="s">
        <v>13413</v>
      </c>
      <c r="O4089" s="545"/>
      <c r="P4089" s="549">
        <v>13438</v>
      </c>
      <c r="Q4089" s="549">
        <v>1</v>
      </c>
      <c r="R4089" s="549">
        <v>133</v>
      </c>
      <c r="S4089" s="548">
        <v>1012</v>
      </c>
      <c r="T4089" s="548"/>
      <c r="U4089" s="99"/>
    </row>
    <row r="4090" spans="1:21" ht="19.5" customHeight="1">
      <c r="A4090" s="545">
        <v>13415</v>
      </c>
      <c r="B4090" s="545" t="s">
        <v>13097</v>
      </c>
      <c r="C4090" s="545" t="s">
        <v>216</v>
      </c>
      <c r="D4090" s="546">
        <v>45162</v>
      </c>
      <c r="E4090" s="171" t="str">
        <f t="shared" si="63"/>
        <v>2023</v>
      </c>
      <c r="F4090" s="547">
        <v>48790000</v>
      </c>
      <c r="G4090" s="548">
        <v>0.19</v>
      </c>
      <c r="H4090" s="547">
        <v>41000000</v>
      </c>
      <c r="I4090" s="545" t="s">
        <v>12715</v>
      </c>
      <c r="J4090" s="545" t="s">
        <v>13298</v>
      </c>
      <c r="K4090" s="545"/>
      <c r="L4090" s="545"/>
      <c r="M4090" s="548" t="s">
        <v>13758</v>
      </c>
      <c r="N4090" s="545" t="s">
        <v>13413</v>
      </c>
      <c r="O4090" s="545"/>
      <c r="P4090" s="549">
        <v>13439</v>
      </c>
      <c r="Q4090" s="549">
        <v>1</v>
      </c>
      <c r="R4090" s="549">
        <v>129</v>
      </c>
      <c r="S4090" s="548">
        <v>1012</v>
      </c>
      <c r="T4090" s="548"/>
      <c r="U4090" s="99"/>
    </row>
    <row r="4091" spans="1:21" ht="19.5" customHeight="1">
      <c r="A4091" s="545">
        <v>13416</v>
      </c>
      <c r="B4091" s="545" t="s">
        <v>13334</v>
      </c>
      <c r="C4091" s="545" t="s">
        <v>209</v>
      </c>
      <c r="D4091" s="546">
        <v>46052</v>
      </c>
      <c r="E4091" s="171" t="str">
        <f t="shared" si="63"/>
        <v>2026</v>
      </c>
      <c r="F4091" s="547">
        <v>62339</v>
      </c>
      <c r="G4091" s="548">
        <v>0.19</v>
      </c>
      <c r="H4091" s="547">
        <v>52385.71</v>
      </c>
      <c r="I4091" s="545" t="s">
        <v>12706</v>
      </c>
      <c r="J4091" s="545" t="s">
        <v>13307</v>
      </c>
      <c r="K4091" s="545"/>
      <c r="L4091" s="545"/>
      <c r="M4091" s="548" t="s">
        <v>13758</v>
      </c>
      <c r="N4091" s="545" t="s">
        <v>13413</v>
      </c>
      <c r="O4091" s="545"/>
      <c r="P4091" s="549">
        <v>13440</v>
      </c>
      <c r="Q4091" s="549">
        <v>1</v>
      </c>
      <c r="R4091" s="549">
        <v>128</v>
      </c>
      <c r="S4091" s="548">
        <v>2228</v>
      </c>
      <c r="T4091" s="548"/>
      <c r="U4091" s="99"/>
    </row>
    <row r="4092" spans="1:21" ht="19.5" customHeight="1">
      <c r="A4092" s="545">
        <v>13417</v>
      </c>
      <c r="B4092" s="545" t="s">
        <v>13098</v>
      </c>
      <c r="C4092" s="545" t="s">
        <v>216</v>
      </c>
      <c r="D4092" s="546">
        <v>45162</v>
      </c>
      <c r="E4092" s="171" t="str">
        <f t="shared" si="63"/>
        <v>2023</v>
      </c>
      <c r="F4092" s="547">
        <v>468702</v>
      </c>
      <c r="G4092" s="548">
        <v>0.19</v>
      </c>
      <c r="H4092" s="547">
        <v>393867.23</v>
      </c>
      <c r="I4092" s="545" t="s">
        <v>12650</v>
      </c>
      <c r="J4092" s="545" t="s">
        <v>13298</v>
      </c>
      <c r="K4092" s="545"/>
      <c r="L4092" s="545"/>
      <c r="M4092" s="548" t="s">
        <v>13758</v>
      </c>
      <c r="N4092" s="545" t="s">
        <v>13413</v>
      </c>
      <c r="O4092" s="545"/>
      <c r="P4092" s="549">
        <v>13441</v>
      </c>
      <c r="Q4092" s="549">
        <v>1</v>
      </c>
      <c r="R4092" s="549">
        <v>127</v>
      </c>
      <c r="S4092" s="548">
        <v>1012</v>
      </c>
      <c r="T4092" s="548"/>
      <c r="U4092" s="99"/>
    </row>
    <row r="4093" spans="1:21" ht="19.5" customHeight="1">
      <c r="A4093" s="545">
        <v>13418</v>
      </c>
      <c r="B4093" s="545" t="s">
        <v>13099</v>
      </c>
      <c r="C4093" s="545" t="s">
        <v>216</v>
      </c>
      <c r="D4093" s="546">
        <v>45163</v>
      </c>
      <c r="E4093" s="171" t="str">
        <f t="shared" si="63"/>
        <v>2023</v>
      </c>
      <c r="F4093" s="547">
        <v>448446</v>
      </c>
      <c r="G4093" s="548">
        <v>0.19</v>
      </c>
      <c r="H4093" s="547">
        <v>376845.38</v>
      </c>
      <c r="I4093" s="545" t="s">
        <v>12650</v>
      </c>
      <c r="J4093" s="545" t="s">
        <v>13298</v>
      </c>
      <c r="K4093" s="545"/>
      <c r="L4093" s="545"/>
      <c r="M4093" s="548" t="s">
        <v>13758</v>
      </c>
      <c r="N4093" s="545" t="s">
        <v>13413</v>
      </c>
      <c r="O4093" s="545"/>
      <c r="P4093" s="549">
        <v>13454</v>
      </c>
      <c r="Q4093" s="549">
        <v>1</v>
      </c>
      <c r="R4093" s="549">
        <v>127</v>
      </c>
      <c r="S4093" s="548">
        <v>1012</v>
      </c>
      <c r="T4093" s="548"/>
      <c r="U4093" s="99"/>
    </row>
    <row r="4094" spans="1:21" ht="19.5" customHeight="1">
      <c r="A4094" s="545">
        <v>13419</v>
      </c>
      <c r="B4094" s="545" t="s">
        <v>13100</v>
      </c>
      <c r="C4094" s="545" t="s">
        <v>209</v>
      </c>
      <c r="D4094" s="546">
        <v>45162</v>
      </c>
      <c r="E4094" s="171" t="str">
        <f t="shared" si="63"/>
        <v>2023</v>
      </c>
      <c r="F4094" s="547">
        <v>280000</v>
      </c>
      <c r="G4094" s="548">
        <v>0.19</v>
      </c>
      <c r="H4094" s="547">
        <v>235294.12</v>
      </c>
      <c r="I4094" s="545" t="s">
        <v>12652</v>
      </c>
      <c r="J4094" s="545" t="s">
        <v>13298</v>
      </c>
      <c r="K4094" s="545"/>
      <c r="L4094" s="545"/>
      <c r="M4094" s="548" t="s">
        <v>13758</v>
      </c>
      <c r="N4094" s="545" t="s">
        <v>13413</v>
      </c>
      <c r="O4094" s="545"/>
      <c r="P4094" s="549">
        <v>13443</v>
      </c>
      <c r="Q4094" s="549">
        <v>1</v>
      </c>
      <c r="R4094" s="549">
        <v>134</v>
      </c>
      <c r="S4094" s="548">
        <v>1012</v>
      </c>
      <c r="T4094" s="548"/>
      <c r="U4094" s="99"/>
    </row>
    <row r="4095" spans="1:21" ht="19.5" customHeight="1">
      <c r="A4095" s="545">
        <v>13420</v>
      </c>
      <c r="B4095" s="545" t="s">
        <v>13101</v>
      </c>
      <c r="C4095" s="545" t="s">
        <v>216</v>
      </c>
      <c r="D4095" s="546">
        <v>45162</v>
      </c>
      <c r="E4095" s="171" t="str">
        <f t="shared" si="63"/>
        <v>2023</v>
      </c>
      <c r="F4095" s="547">
        <v>135000</v>
      </c>
      <c r="G4095" s="548">
        <v>0.19</v>
      </c>
      <c r="H4095" s="547">
        <v>113445.38</v>
      </c>
      <c r="I4095" s="545" t="s">
        <v>12652</v>
      </c>
      <c r="J4095" s="545" t="s">
        <v>13298</v>
      </c>
      <c r="K4095" s="545"/>
      <c r="L4095" s="545"/>
      <c r="M4095" s="548" t="s">
        <v>13758</v>
      </c>
      <c r="N4095" s="545" t="s">
        <v>13413</v>
      </c>
      <c r="O4095" s="545"/>
      <c r="P4095" s="549">
        <v>13444</v>
      </c>
      <c r="Q4095" s="549">
        <v>1</v>
      </c>
      <c r="R4095" s="549">
        <v>134</v>
      </c>
      <c r="S4095" s="548">
        <v>1012</v>
      </c>
      <c r="T4095" s="548"/>
      <c r="U4095" s="99"/>
    </row>
    <row r="4096" spans="1:21" ht="19.5" customHeight="1">
      <c r="A4096" s="545">
        <v>13421</v>
      </c>
      <c r="B4096" s="545" t="s">
        <v>13102</v>
      </c>
      <c r="C4096" s="545" t="s">
        <v>216</v>
      </c>
      <c r="D4096" s="546">
        <v>45162</v>
      </c>
      <c r="E4096" s="171" t="str">
        <f t="shared" si="63"/>
        <v>2023</v>
      </c>
      <c r="F4096" s="547">
        <v>520000</v>
      </c>
      <c r="G4096" s="548">
        <v>0.19</v>
      </c>
      <c r="H4096" s="547">
        <v>436974.79</v>
      </c>
      <c r="I4096" s="545" t="s">
        <v>12637</v>
      </c>
      <c r="J4096" s="545" t="s">
        <v>13298</v>
      </c>
      <c r="K4096" s="545"/>
      <c r="L4096" s="545"/>
      <c r="M4096" s="548" t="s">
        <v>13758</v>
      </c>
      <c r="N4096" s="545" t="s">
        <v>13413</v>
      </c>
      <c r="O4096" s="545"/>
      <c r="P4096" s="549">
        <v>13445</v>
      </c>
      <c r="Q4096" s="549">
        <v>1</v>
      </c>
      <c r="R4096" s="549">
        <v>13</v>
      </c>
      <c r="S4096" s="548">
        <v>1012</v>
      </c>
      <c r="T4096" s="548"/>
      <c r="U4096" s="99"/>
    </row>
    <row r="4097" spans="1:21" ht="19.5" customHeight="1">
      <c r="A4097" s="545">
        <v>13422</v>
      </c>
      <c r="B4097" s="545" t="s">
        <v>13103</v>
      </c>
      <c r="C4097" s="545" t="s">
        <v>216</v>
      </c>
      <c r="D4097" s="546">
        <v>45162</v>
      </c>
      <c r="E4097" s="171" t="str">
        <f t="shared" si="63"/>
        <v>2023</v>
      </c>
      <c r="F4097" s="547">
        <v>128214</v>
      </c>
      <c r="G4097" s="548">
        <v>0.19</v>
      </c>
      <c r="H4097" s="547">
        <v>107742.86</v>
      </c>
      <c r="I4097" s="545" t="s">
        <v>12637</v>
      </c>
      <c r="J4097" s="545" t="s">
        <v>13298</v>
      </c>
      <c r="K4097" s="545"/>
      <c r="L4097" s="545"/>
      <c r="M4097" s="548" t="s">
        <v>13758</v>
      </c>
      <c r="N4097" s="545" t="s">
        <v>13413</v>
      </c>
      <c r="O4097" s="545"/>
      <c r="P4097" s="549">
        <v>13448</v>
      </c>
      <c r="Q4097" s="549">
        <v>1</v>
      </c>
      <c r="R4097" s="549">
        <v>13</v>
      </c>
      <c r="S4097" s="548">
        <v>1012</v>
      </c>
      <c r="T4097" s="548"/>
      <c r="U4097" s="99"/>
    </row>
    <row r="4098" spans="1:21" ht="19.5" customHeight="1">
      <c r="A4098" s="545">
        <v>13423</v>
      </c>
      <c r="B4098" s="545" t="s">
        <v>13104</v>
      </c>
      <c r="C4098" s="545" t="s">
        <v>216</v>
      </c>
      <c r="D4098" s="546">
        <v>45162</v>
      </c>
      <c r="E4098" s="171" t="str">
        <f t="shared" si="63"/>
        <v>2023</v>
      </c>
      <c r="F4098" s="547">
        <v>15500</v>
      </c>
      <c r="G4098" s="548">
        <v>0.19</v>
      </c>
      <c r="H4098" s="547">
        <v>13025.21</v>
      </c>
      <c r="I4098" s="545" t="s">
        <v>12644</v>
      </c>
      <c r="J4098" s="545" t="s">
        <v>13298</v>
      </c>
      <c r="K4098" s="545"/>
      <c r="L4098" s="545"/>
      <c r="M4098" s="548" t="s">
        <v>13758</v>
      </c>
      <c r="N4098" s="545" t="s">
        <v>13413</v>
      </c>
      <c r="O4098" s="545"/>
      <c r="P4098" s="549">
        <v>13447</v>
      </c>
      <c r="Q4098" s="549">
        <v>1</v>
      </c>
      <c r="R4098" s="549">
        <v>62</v>
      </c>
      <c r="S4098" s="548">
        <v>1012</v>
      </c>
      <c r="T4098" s="548"/>
      <c r="U4098" s="99"/>
    </row>
    <row r="4099" spans="1:21" ht="19.5" customHeight="1">
      <c r="A4099" s="545">
        <v>13424</v>
      </c>
      <c r="B4099" s="545" t="s">
        <v>13105</v>
      </c>
      <c r="C4099" s="545" t="s">
        <v>209</v>
      </c>
      <c r="D4099" s="546">
        <v>45162</v>
      </c>
      <c r="E4099" s="171" t="str">
        <f t="shared" si="63"/>
        <v>2023</v>
      </c>
      <c r="F4099" s="547">
        <v>9000.01</v>
      </c>
      <c r="G4099" s="548">
        <v>0.19</v>
      </c>
      <c r="H4099" s="547">
        <v>7563.03</v>
      </c>
      <c r="I4099" s="545" t="s">
        <v>12652</v>
      </c>
      <c r="J4099" s="545" t="s">
        <v>13298</v>
      </c>
      <c r="K4099" s="545"/>
      <c r="L4099" s="545"/>
      <c r="M4099" s="548" t="s">
        <v>13758</v>
      </c>
      <c r="N4099" s="545" t="s">
        <v>13413</v>
      </c>
      <c r="O4099" s="545"/>
      <c r="P4099" s="549">
        <v>13449</v>
      </c>
      <c r="Q4099" s="549">
        <v>1</v>
      </c>
      <c r="R4099" s="549">
        <v>134</v>
      </c>
      <c r="S4099" s="548">
        <v>1012</v>
      </c>
      <c r="T4099" s="548"/>
      <c r="U4099" s="99"/>
    </row>
    <row r="4100" spans="1:21" ht="19.5" customHeight="1">
      <c r="A4100" s="545">
        <v>13425</v>
      </c>
      <c r="B4100" s="545" t="s">
        <v>13335</v>
      </c>
      <c r="C4100" s="545" t="s">
        <v>209</v>
      </c>
      <c r="D4100" s="546">
        <v>46052</v>
      </c>
      <c r="E4100" s="171" t="str">
        <f t="shared" ref="E4100:E4163" si="64">TEXT(D4100,"YYYY")</f>
        <v>2026</v>
      </c>
      <c r="F4100" s="547">
        <v>13805</v>
      </c>
      <c r="G4100" s="548">
        <v>0.19</v>
      </c>
      <c r="H4100" s="547">
        <v>11600.84</v>
      </c>
      <c r="I4100" s="545" t="s">
        <v>12706</v>
      </c>
      <c r="J4100" s="545" t="s">
        <v>13307</v>
      </c>
      <c r="K4100" s="545"/>
      <c r="L4100" s="545"/>
      <c r="M4100" s="548" t="s">
        <v>13758</v>
      </c>
      <c r="N4100" s="545" t="s">
        <v>13413</v>
      </c>
      <c r="O4100" s="545"/>
      <c r="P4100" s="549">
        <v>13450</v>
      </c>
      <c r="Q4100" s="549">
        <v>1</v>
      </c>
      <c r="R4100" s="549">
        <v>128</v>
      </c>
      <c r="S4100" s="548">
        <v>2228</v>
      </c>
      <c r="T4100" s="548"/>
      <c r="U4100" s="99"/>
    </row>
    <row r="4101" spans="1:21" ht="19.5" customHeight="1">
      <c r="A4101" s="545">
        <v>13426</v>
      </c>
      <c r="B4101" s="545" t="s">
        <v>13106</v>
      </c>
      <c r="C4101" s="545" t="s">
        <v>216</v>
      </c>
      <c r="D4101" s="546">
        <v>45163</v>
      </c>
      <c r="E4101" s="171" t="str">
        <f t="shared" si="64"/>
        <v>2023</v>
      </c>
      <c r="F4101" s="547">
        <v>110000.01</v>
      </c>
      <c r="G4101" s="548">
        <v>0.19</v>
      </c>
      <c r="H4101" s="547">
        <v>92436.98</v>
      </c>
      <c r="I4101" s="545" t="s">
        <v>12650</v>
      </c>
      <c r="J4101" s="545" t="s">
        <v>13298</v>
      </c>
      <c r="K4101" s="545" t="s">
        <v>17337</v>
      </c>
      <c r="L4101" s="545"/>
      <c r="M4101" s="548" t="s">
        <v>13758</v>
      </c>
      <c r="N4101" s="545" t="s">
        <v>13413</v>
      </c>
      <c r="O4101" s="545"/>
      <c r="P4101" s="549">
        <v>13451</v>
      </c>
      <c r="Q4101" s="549">
        <v>1</v>
      </c>
      <c r="R4101" s="549">
        <v>127</v>
      </c>
      <c r="S4101" s="548">
        <v>1012</v>
      </c>
      <c r="T4101" s="548"/>
      <c r="U4101" s="99"/>
    </row>
    <row r="4102" spans="1:21" ht="19.5" customHeight="1">
      <c r="A4102" s="545">
        <v>13427</v>
      </c>
      <c r="B4102" s="545" t="s">
        <v>13107</v>
      </c>
      <c r="C4102" s="545" t="s">
        <v>216</v>
      </c>
      <c r="D4102" s="546">
        <v>45163</v>
      </c>
      <c r="E4102" s="171" t="str">
        <f t="shared" si="64"/>
        <v>2023</v>
      </c>
      <c r="F4102" s="547">
        <v>13827</v>
      </c>
      <c r="G4102" s="548">
        <v>0.19</v>
      </c>
      <c r="H4102" s="547">
        <v>11619.33</v>
      </c>
      <c r="I4102" s="545" t="s">
        <v>12637</v>
      </c>
      <c r="J4102" s="545" t="s">
        <v>13298</v>
      </c>
      <c r="K4102" s="545"/>
      <c r="L4102" s="545"/>
      <c r="M4102" s="548" t="s">
        <v>13758</v>
      </c>
      <c r="N4102" s="545" t="s">
        <v>13413</v>
      </c>
      <c r="O4102" s="545"/>
      <c r="P4102" s="549">
        <v>13455</v>
      </c>
      <c r="Q4102" s="549">
        <v>1</v>
      </c>
      <c r="R4102" s="549">
        <v>13</v>
      </c>
      <c r="S4102" s="548">
        <v>1012</v>
      </c>
      <c r="T4102" s="548"/>
      <c r="U4102" s="99"/>
    </row>
    <row r="4103" spans="1:21" ht="19.5" customHeight="1">
      <c r="A4103" s="545">
        <v>13428</v>
      </c>
      <c r="B4103" s="545" t="s">
        <v>13108</v>
      </c>
      <c r="C4103" s="545" t="s">
        <v>216</v>
      </c>
      <c r="D4103" s="546">
        <v>45163</v>
      </c>
      <c r="E4103" s="171" t="str">
        <f t="shared" si="64"/>
        <v>2023</v>
      </c>
      <c r="F4103" s="547">
        <v>20000</v>
      </c>
      <c r="G4103" s="548">
        <v>0.19</v>
      </c>
      <c r="H4103" s="547">
        <v>16806.72</v>
      </c>
      <c r="I4103" s="545" t="s">
        <v>12655</v>
      </c>
      <c r="J4103" s="545" t="s">
        <v>13298</v>
      </c>
      <c r="K4103" s="545"/>
      <c r="L4103" s="545"/>
      <c r="M4103" s="548" t="s">
        <v>13758</v>
      </c>
      <c r="N4103" s="545" t="s">
        <v>13413</v>
      </c>
      <c r="O4103" s="545"/>
      <c r="P4103" s="549">
        <v>13456</v>
      </c>
      <c r="Q4103" s="549">
        <v>1</v>
      </c>
      <c r="R4103" s="549">
        <v>109</v>
      </c>
      <c r="S4103" s="548">
        <v>1012</v>
      </c>
      <c r="T4103" s="548"/>
      <c r="U4103" s="99"/>
    </row>
    <row r="4104" spans="1:21" ht="19.5" customHeight="1">
      <c r="A4104" s="545">
        <v>13429</v>
      </c>
      <c r="B4104" s="545" t="s">
        <v>13109</v>
      </c>
      <c r="C4104" s="545" t="s">
        <v>216</v>
      </c>
      <c r="D4104" s="546">
        <v>45163</v>
      </c>
      <c r="E4104" s="171" t="str">
        <f t="shared" si="64"/>
        <v>2023</v>
      </c>
      <c r="F4104" s="547">
        <v>6069000</v>
      </c>
      <c r="G4104" s="548">
        <v>0.19</v>
      </c>
      <c r="H4104" s="547">
        <v>5100000</v>
      </c>
      <c r="I4104" s="545" t="s">
        <v>12655</v>
      </c>
      <c r="J4104" s="545" t="s">
        <v>13298</v>
      </c>
      <c r="K4104" s="545"/>
      <c r="L4104" s="545"/>
      <c r="M4104" s="548" t="s">
        <v>13758</v>
      </c>
      <c r="N4104" s="545" t="s">
        <v>13413</v>
      </c>
      <c r="O4104" s="545"/>
      <c r="P4104" s="549">
        <v>13457</v>
      </c>
      <c r="Q4104" s="549">
        <v>1</v>
      </c>
      <c r="R4104" s="549">
        <v>109</v>
      </c>
      <c r="S4104" s="548">
        <v>1012</v>
      </c>
      <c r="T4104" s="548"/>
      <c r="U4104" s="99"/>
    </row>
    <row r="4105" spans="1:21" ht="19.5" customHeight="1">
      <c r="A4105" s="545">
        <v>13430</v>
      </c>
      <c r="B4105" s="545" t="s">
        <v>13110</v>
      </c>
      <c r="C4105" s="545" t="s">
        <v>221</v>
      </c>
      <c r="D4105" s="546">
        <v>46052</v>
      </c>
      <c r="E4105" s="171" t="str">
        <f t="shared" si="64"/>
        <v>2026</v>
      </c>
      <c r="F4105" s="547">
        <v>60907</v>
      </c>
      <c r="G4105" s="548">
        <v>0.19</v>
      </c>
      <c r="H4105" s="547">
        <v>51182.35</v>
      </c>
      <c r="I4105" s="545" t="s">
        <v>12657</v>
      </c>
      <c r="J4105" s="545" t="s">
        <v>13307</v>
      </c>
      <c r="K4105" s="545"/>
      <c r="L4105" s="545"/>
      <c r="M4105" s="548" t="s">
        <v>13758</v>
      </c>
      <c r="N4105" s="545" t="s">
        <v>13413</v>
      </c>
      <c r="O4105" s="545"/>
      <c r="P4105" s="549">
        <v>13458</v>
      </c>
      <c r="Q4105" s="549">
        <v>1</v>
      </c>
      <c r="R4105" s="549">
        <v>69</v>
      </c>
      <c r="S4105" s="548">
        <v>2228</v>
      </c>
      <c r="T4105" s="548"/>
      <c r="U4105" s="99"/>
    </row>
    <row r="4106" spans="1:21" ht="19.5" customHeight="1">
      <c r="A4106" s="545">
        <v>13431</v>
      </c>
      <c r="B4106" s="545" t="s">
        <v>13111</v>
      </c>
      <c r="C4106" s="545" t="s">
        <v>216</v>
      </c>
      <c r="D4106" s="546">
        <v>45163</v>
      </c>
      <c r="E4106" s="171" t="str">
        <f t="shared" si="64"/>
        <v>2023</v>
      </c>
      <c r="F4106" s="547">
        <v>2334830</v>
      </c>
      <c r="G4106" s="548">
        <v>0.19</v>
      </c>
      <c r="H4106" s="547">
        <v>1962042.02</v>
      </c>
      <c r="I4106" s="545" t="s">
        <v>12637</v>
      </c>
      <c r="J4106" s="545" t="s">
        <v>13332</v>
      </c>
      <c r="K4106" s="545"/>
      <c r="L4106" s="545"/>
      <c r="M4106" s="548" t="s">
        <v>13758</v>
      </c>
      <c r="N4106" s="545" t="s">
        <v>13413</v>
      </c>
      <c r="O4106" s="545"/>
      <c r="P4106" s="549">
        <v>13459</v>
      </c>
      <c r="Q4106" s="549">
        <v>1</v>
      </c>
      <c r="R4106" s="549">
        <v>13</v>
      </c>
      <c r="S4106" s="548">
        <v>450</v>
      </c>
      <c r="T4106" s="548"/>
      <c r="U4106" s="99"/>
    </row>
    <row r="4107" spans="1:21" ht="19.5" customHeight="1">
      <c r="A4107" s="545">
        <v>13432</v>
      </c>
      <c r="B4107" s="545" t="s">
        <v>13112</v>
      </c>
      <c r="C4107" s="545" t="s">
        <v>216</v>
      </c>
      <c r="D4107" s="546">
        <v>45169</v>
      </c>
      <c r="E4107" s="171" t="str">
        <f t="shared" si="64"/>
        <v>2023</v>
      </c>
      <c r="F4107" s="547">
        <v>159950376</v>
      </c>
      <c r="G4107" s="548">
        <v>0.19</v>
      </c>
      <c r="H4107" s="547">
        <v>134412080.66999999</v>
      </c>
      <c r="I4107" s="545" t="s">
        <v>12758</v>
      </c>
      <c r="J4107" s="545" t="s">
        <v>13298</v>
      </c>
      <c r="K4107" s="545" t="s">
        <v>17338</v>
      </c>
      <c r="L4107" s="545" t="s">
        <v>17339</v>
      </c>
      <c r="M4107" s="548" t="s">
        <v>13758</v>
      </c>
      <c r="N4107" s="545" t="s">
        <v>13413</v>
      </c>
      <c r="O4107" s="545"/>
      <c r="P4107" s="549">
        <v>13460</v>
      </c>
      <c r="Q4107" s="549">
        <v>1</v>
      </c>
      <c r="R4107" s="549">
        <v>164</v>
      </c>
      <c r="S4107" s="548">
        <v>1012</v>
      </c>
      <c r="T4107" s="548"/>
      <c r="U4107" s="99"/>
    </row>
    <row r="4108" spans="1:21" ht="19.5" customHeight="1">
      <c r="A4108" s="545">
        <v>13433</v>
      </c>
      <c r="B4108" s="545" t="s">
        <v>13113</v>
      </c>
      <c r="C4108" s="545" t="s">
        <v>216</v>
      </c>
      <c r="D4108" s="546">
        <v>45169</v>
      </c>
      <c r="E4108" s="171" t="str">
        <f t="shared" si="64"/>
        <v>2023</v>
      </c>
      <c r="F4108" s="547">
        <v>3575408</v>
      </c>
      <c r="G4108" s="548">
        <v>0.19</v>
      </c>
      <c r="H4108" s="547">
        <v>3004544.54</v>
      </c>
      <c r="I4108" s="545" t="s">
        <v>12758</v>
      </c>
      <c r="J4108" s="545" t="s">
        <v>13298</v>
      </c>
      <c r="K4108" s="545" t="s">
        <v>17340</v>
      </c>
      <c r="L4108" s="545"/>
      <c r="M4108" s="548" t="s">
        <v>13758</v>
      </c>
      <c r="N4108" s="545" t="s">
        <v>13413</v>
      </c>
      <c r="O4108" s="545"/>
      <c r="P4108" s="549">
        <v>13461</v>
      </c>
      <c r="Q4108" s="549">
        <v>1</v>
      </c>
      <c r="R4108" s="549">
        <v>164</v>
      </c>
      <c r="S4108" s="548">
        <v>1012</v>
      </c>
      <c r="T4108" s="548"/>
      <c r="U4108" s="99"/>
    </row>
    <row r="4109" spans="1:21" ht="19.5" customHeight="1">
      <c r="A4109" s="545">
        <v>13434</v>
      </c>
      <c r="B4109" s="545" t="s">
        <v>13114</v>
      </c>
      <c r="C4109" s="545" t="s">
        <v>216</v>
      </c>
      <c r="D4109" s="546">
        <v>45169</v>
      </c>
      <c r="E4109" s="171" t="str">
        <f t="shared" si="64"/>
        <v>2023</v>
      </c>
      <c r="F4109" s="547">
        <v>12333484</v>
      </c>
      <c r="G4109" s="548">
        <v>0.19</v>
      </c>
      <c r="H4109" s="547">
        <v>10364272.27</v>
      </c>
      <c r="I4109" s="545" t="s">
        <v>12758</v>
      </c>
      <c r="J4109" s="545" t="s">
        <v>13298</v>
      </c>
      <c r="K4109" s="545" t="s">
        <v>17341</v>
      </c>
      <c r="L4109" s="545"/>
      <c r="M4109" s="548" t="s">
        <v>13758</v>
      </c>
      <c r="N4109" s="545" t="s">
        <v>13413</v>
      </c>
      <c r="O4109" s="545"/>
      <c r="P4109" s="549">
        <v>13462</v>
      </c>
      <c r="Q4109" s="549">
        <v>1</v>
      </c>
      <c r="R4109" s="549">
        <v>164</v>
      </c>
      <c r="S4109" s="548">
        <v>1012</v>
      </c>
      <c r="T4109" s="548"/>
      <c r="U4109" s="99"/>
    </row>
    <row r="4110" spans="1:21" ht="19.5" customHeight="1">
      <c r="A4110" s="545">
        <v>13435</v>
      </c>
      <c r="B4110" s="545" t="s">
        <v>13115</v>
      </c>
      <c r="C4110" s="545" t="s">
        <v>216</v>
      </c>
      <c r="D4110" s="546">
        <v>45170</v>
      </c>
      <c r="E4110" s="171" t="str">
        <f t="shared" si="64"/>
        <v>2023</v>
      </c>
      <c r="F4110" s="547">
        <v>5994903</v>
      </c>
      <c r="G4110" s="548">
        <v>0.19</v>
      </c>
      <c r="H4110" s="547">
        <v>5037733.6100000003</v>
      </c>
      <c r="I4110" s="545" t="s">
        <v>12758</v>
      </c>
      <c r="J4110" s="545" t="s">
        <v>13298</v>
      </c>
      <c r="K4110" s="545" t="s">
        <v>17342</v>
      </c>
      <c r="L4110" s="545"/>
      <c r="M4110" s="548" t="s">
        <v>13758</v>
      </c>
      <c r="N4110" s="545" t="s">
        <v>13413</v>
      </c>
      <c r="O4110" s="545"/>
      <c r="P4110" s="549">
        <v>13463</v>
      </c>
      <c r="Q4110" s="549">
        <v>1</v>
      </c>
      <c r="R4110" s="549">
        <v>164</v>
      </c>
      <c r="S4110" s="548">
        <v>1012</v>
      </c>
      <c r="T4110" s="548"/>
      <c r="U4110" s="99"/>
    </row>
    <row r="4111" spans="1:21" ht="19.5" customHeight="1">
      <c r="A4111" s="545">
        <v>13436</v>
      </c>
      <c r="B4111" s="545" t="s">
        <v>13116</v>
      </c>
      <c r="C4111" s="545" t="s">
        <v>216</v>
      </c>
      <c r="D4111" s="546">
        <v>45170</v>
      </c>
      <c r="E4111" s="171" t="str">
        <f t="shared" si="64"/>
        <v>2023</v>
      </c>
      <c r="F4111" s="547">
        <v>1854772</v>
      </c>
      <c r="G4111" s="548">
        <v>0.19</v>
      </c>
      <c r="H4111" s="547">
        <v>1558631.93</v>
      </c>
      <c r="I4111" s="545" t="s">
        <v>12758</v>
      </c>
      <c r="J4111" s="545" t="s">
        <v>13298</v>
      </c>
      <c r="K4111" s="545" t="s">
        <v>17343</v>
      </c>
      <c r="L4111" s="545"/>
      <c r="M4111" s="548" t="s">
        <v>13758</v>
      </c>
      <c r="N4111" s="545" t="s">
        <v>13413</v>
      </c>
      <c r="O4111" s="545"/>
      <c r="P4111" s="549">
        <v>13464</v>
      </c>
      <c r="Q4111" s="549">
        <v>1</v>
      </c>
      <c r="R4111" s="549">
        <v>164</v>
      </c>
      <c r="S4111" s="548">
        <v>1012</v>
      </c>
      <c r="T4111" s="548"/>
      <c r="U4111" s="99"/>
    </row>
    <row r="4112" spans="1:21" ht="19.5" customHeight="1">
      <c r="A4112" s="545">
        <v>13437</v>
      </c>
      <c r="B4112" s="545" t="s">
        <v>13117</v>
      </c>
      <c r="C4112" s="545" t="s">
        <v>216</v>
      </c>
      <c r="D4112" s="546">
        <v>46052</v>
      </c>
      <c r="E4112" s="171" t="str">
        <f t="shared" si="64"/>
        <v>2026</v>
      </c>
      <c r="F4112" s="547">
        <v>4647</v>
      </c>
      <c r="G4112" s="548">
        <v>0.19</v>
      </c>
      <c r="H4112" s="547">
        <v>3905.04</v>
      </c>
      <c r="I4112" s="545" t="s">
        <v>12657</v>
      </c>
      <c r="J4112" s="545" t="s">
        <v>13307</v>
      </c>
      <c r="K4112" s="545"/>
      <c r="L4112" s="545"/>
      <c r="M4112" s="548" t="s">
        <v>13758</v>
      </c>
      <c r="N4112" s="545" t="s">
        <v>13413</v>
      </c>
      <c r="O4112" s="545"/>
      <c r="P4112" s="549">
        <v>13465</v>
      </c>
      <c r="Q4112" s="549">
        <v>1</v>
      </c>
      <c r="R4112" s="549">
        <v>153</v>
      </c>
      <c r="S4112" s="548">
        <v>2228</v>
      </c>
      <c r="T4112" s="548"/>
      <c r="U4112" s="99"/>
    </row>
    <row r="4113" spans="1:21" ht="19.5" customHeight="1">
      <c r="A4113" s="545">
        <v>13438</v>
      </c>
      <c r="B4113" s="545" t="s">
        <v>13118</v>
      </c>
      <c r="C4113" s="545" t="s">
        <v>221</v>
      </c>
      <c r="D4113" s="546">
        <v>46052</v>
      </c>
      <c r="E4113" s="171" t="str">
        <f t="shared" si="64"/>
        <v>2026</v>
      </c>
      <c r="F4113" s="547">
        <v>59248</v>
      </c>
      <c r="G4113" s="548">
        <v>0.19</v>
      </c>
      <c r="H4113" s="547">
        <v>49788.24</v>
      </c>
      <c r="I4113" s="545" t="s">
        <v>12657</v>
      </c>
      <c r="J4113" s="545" t="s">
        <v>13307</v>
      </c>
      <c r="K4113" s="545"/>
      <c r="L4113" s="545"/>
      <c r="M4113" s="548" t="s">
        <v>13758</v>
      </c>
      <c r="N4113" s="545" t="s">
        <v>13413</v>
      </c>
      <c r="O4113" s="545"/>
      <c r="P4113" s="549">
        <v>13466</v>
      </c>
      <c r="Q4113" s="549">
        <v>1</v>
      </c>
      <c r="R4113" s="549">
        <v>69</v>
      </c>
      <c r="S4113" s="548">
        <v>2228</v>
      </c>
      <c r="T4113" s="548"/>
      <c r="U4113" s="99"/>
    </row>
    <row r="4114" spans="1:21" ht="19.5" customHeight="1">
      <c r="A4114" s="545">
        <v>13439</v>
      </c>
      <c r="B4114" s="545" t="s">
        <v>13119</v>
      </c>
      <c r="C4114" s="545" t="s">
        <v>903</v>
      </c>
      <c r="D4114" s="546">
        <v>45254</v>
      </c>
      <c r="E4114" s="171" t="str">
        <f t="shared" si="64"/>
        <v>2023</v>
      </c>
      <c r="F4114" s="547">
        <v>347849.99</v>
      </c>
      <c r="G4114" s="548">
        <v>0.19</v>
      </c>
      <c r="H4114" s="547">
        <v>292310.92</v>
      </c>
      <c r="I4114" s="545" t="s">
        <v>12680</v>
      </c>
      <c r="J4114" s="545" t="s">
        <v>13298</v>
      </c>
      <c r="K4114" s="545"/>
      <c r="L4114" s="545"/>
      <c r="M4114" s="548" t="s">
        <v>13758</v>
      </c>
      <c r="N4114" s="545" t="s">
        <v>13413</v>
      </c>
      <c r="O4114" s="545"/>
      <c r="P4114" s="549">
        <v>13467</v>
      </c>
      <c r="Q4114" s="549">
        <v>1</v>
      </c>
      <c r="R4114" s="549">
        <v>20</v>
      </c>
      <c r="S4114" s="548">
        <v>1012</v>
      </c>
      <c r="T4114" s="548"/>
      <c r="U4114" s="99"/>
    </row>
    <row r="4115" spans="1:21" ht="19.5" customHeight="1">
      <c r="A4115" s="545">
        <v>13440</v>
      </c>
      <c r="B4115" s="545" t="s">
        <v>13120</v>
      </c>
      <c r="C4115" s="545" t="s">
        <v>311</v>
      </c>
      <c r="D4115" s="546">
        <v>46052</v>
      </c>
      <c r="E4115" s="171" t="str">
        <f t="shared" si="64"/>
        <v>2026</v>
      </c>
      <c r="F4115" s="547">
        <v>791857</v>
      </c>
      <c r="G4115" s="548">
        <v>0.19</v>
      </c>
      <c r="H4115" s="547">
        <v>665426.05000000005</v>
      </c>
      <c r="I4115" s="545" t="s">
        <v>12657</v>
      </c>
      <c r="J4115" s="545" t="s">
        <v>13307</v>
      </c>
      <c r="K4115" s="545"/>
      <c r="L4115" s="545"/>
      <c r="M4115" s="548" t="s">
        <v>13758</v>
      </c>
      <c r="N4115" s="545" t="s">
        <v>13413</v>
      </c>
      <c r="O4115" s="545"/>
      <c r="P4115" s="549">
        <v>13468</v>
      </c>
      <c r="Q4115" s="549">
        <v>1</v>
      </c>
      <c r="R4115" s="549">
        <v>69</v>
      </c>
      <c r="S4115" s="548">
        <v>2228</v>
      </c>
      <c r="T4115" s="548"/>
      <c r="U4115" s="99"/>
    </row>
    <row r="4116" spans="1:21" ht="19.5" customHeight="1">
      <c r="A4116" s="545">
        <v>13441</v>
      </c>
      <c r="B4116" s="545" t="s">
        <v>13121</v>
      </c>
      <c r="C4116" s="545" t="s">
        <v>216</v>
      </c>
      <c r="D4116" s="546">
        <v>45257</v>
      </c>
      <c r="E4116" s="171" t="str">
        <f t="shared" si="64"/>
        <v>2023</v>
      </c>
      <c r="F4116" s="547">
        <v>7657519</v>
      </c>
      <c r="G4116" s="548">
        <v>0.19</v>
      </c>
      <c r="H4116" s="547">
        <v>6434889.9199999999</v>
      </c>
      <c r="I4116" s="545" t="s">
        <v>12647</v>
      </c>
      <c r="J4116" s="545" t="s">
        <v>13296</v>
      </c>
      <c r="K4116" s="545"/>
      <c r="L4116" s="545"/>
      <c r="M4116" s="548" t="s">
        <v>13758</v>
      </c>
      <c r="N4116" s="545" t="s">
        <v>13413</v>
      </c>
      <c r="O4116" s="545"/>
      <c r="P4116" s="549">
        <v>13469</v>
      </c>
      <c r="Q4116" s="549">
        <v>1</v>
      </c>
      <c r="R4116" s="549">
        <v>26</v>
      </c>
      <c r="S4116" s="548">
        <v>2218</v>
      </c>
      <c r="T4116" s="548"/>
      <c r="U4116" s="99"/>
    </row>
    <row r="4117" spans="1:21" ht="19.5" customHeight="1">
      <c r="A4117" s="545">
        <v>13442</v>
      </c>
      <c r="B4117" s="545" t="s">
        <v>13122</v>
      </c>
      <c r="C4117" s="545" t="s">
        <v>216</v>
      </c>
      <c r="D4117" s="546">
        <v>46052</v>
      </c>
      <c r="E4117" s="171" t="str">
        <f t="shared" si="64"/>
        <v>2026</v>
      </c>
      <c r="F4117" s="547">
        <v>5308829</v>
      </c>
      <c r="G4117" s="548">
        <v>0.19</v>
      </c>
      <c r="H4117" s="547">
        <v>4461200.84</v>
      </c>
      <c r="I4117" s="545" t="s">
        <v>12647</v>
      </c>
      <c r="J4117" s="545" t="s">
        <v>13307</v>
      </c>
      <c r="K4117" s="545" t="s">
        <v>17344</v>
      </c>
      <c r="L4117" s="545"/>
      <c r="M4117" s="548" t="s">
        <v>13758</v>
      </c>
      <c r="N4117" s="545" t="s">
        <v>13413</v>
      </c>
      <c r="O4117" s="545"/>
      <c r="P4117" s="549">
        <v>13470</v>
      </c>
      <c r="Q4117" s="549">
        <v>1</v>
      </c>
      <c r="R4117" s="549">
        <v>26</v>
      </c>
      <c r="S4117" s="548">
        <v>2228</v>
      </c>
      <c r="T4117" s="548"/>
      <c r="U4117" s="99"/>
    </row>
    <row r="4118" spans="1:21" ht="19.5" customHeight="1">
      <c r="A4118" s="545">
        <v>13443</v>
      </c>
      <c r="B4118" s="545" t="s">
        <v>13123</v>
      </c>
      <c r="C4118" s="545" t="s">
        <v>216</v>
      </c>
      <c r="D4118" s="546">
        <v>45257</v>
      </c>
      <c r="E4118" s="171" t="str">
        <f t="shared" si="64"/>
        <v>2023</v>
      </c>
      <c r="F4118" s="547">
        <v>4469425</v>
      </c>
      <c r="G4118" s="548">
        <v>0.19</v>
      </c>
      <c r="H4118" s="547">
        <v>3755819.33</v>
      </c>
      <c r="I4118" s="545" t="s">
        <v>12647</v>
      </c>
      <c r="J4118" s="545" t="s">
        <v>13296</v>
      </c>
      <c r="K4118" s="545"/>
      <c r="L4118" s="545"/>
      <c r="M4118" s="548" t="s">
        <v>13758</v>
      </c>
      <c r="N4118" s="545" t="s">
        <v>13413</v>
      </c>
      <c r="O4118" s="545"/>
      <c r="P4118" s="549">
        <v>13471</v>
      </c>
      <c r="Q4118" s="549">
        <v>1</v>
      </c>
      <c r="R4118" s="549">
        <v>26</v>
      </c>
      <c r="S4118" s="548">
        <v>2218</v>
      </c>
      <c r="T4118" s="548"/>
      <c r="U4118" s="99"/>
    </row>
    <row r="4119" spans="1:21" ht="19.5" customHeight="1">
      <c r="A4119" s="545">
        <v>13444</v>
      </c>
      <c r="B4119" s="545" t="s">
        <v>13124</v>
      </c>
      <c r="C4119" s="545" t="s">
        <v>216</v>
      </c>
      <c r="D4119" s="546">
        <v>45257</v>
      </c>
      <c r="E4119" s="171" t="str">
        <f t="shared" si="64"/>
        <v>2023</v>
      </c>
      <c r="F4119" s="547">
        <v>4023421</v>
      </c>
      <c r="G4119" s="548">
        <v>0.19</v>
      </c>
      <c r="H4119" s="547">
        <v>3381026.05</v>
      </c>
      <c r="I4119" s="545" t="s">
        <v>12647</v>
      </c>
      <c r="J4119" s="545" t="s">
        <v>13296</v>
      </c>
      <c r="K4119" s="545"/>
      <c r="L4119" s="545"/>
      <c r="M4119" s="548" t="s">
        <v>13758</v>
      </c>
      <c r="N4119" s="545" t="s">
        <v>13413</v>
      </c>
      <c r="O4119" s="545"/>
      <c r="P4119" s="549">
        <v>13472</v>
      </c>
      <c r="Q4119" s="549">
        <v>1</v>
      </c>
      <c r="R4119" s="549">
        <v>26</v>
      </c>
      <c r="S4119" s="548">
        <v>2218</v>
      </c>
      <c r="T4119" s="548"/>
      <c r="U4119" s="99"/>
    </row>
    <row r="4120" spans="1:21" ht="19.5" customHeight="1">
      <c r="A4120" s="545">
        <v>13445</v>
      </c>
      <c r="B4120" s="545" t="s">
        <v>13125</v>
      </c>
      <c r="C4120" s="545" t="s">
        <v>216</v>
      </c>
      <c r="D4120" s="546">
        <v>45257</v>
      </c>
      <c r="E4120" s="171" t="str">
        <f t="shared" si="64"/>
        <v>2023</v>
      </c>
      <c r="F4120" s="547">
        <v>6497400</v>
      </c>
      <c r="G4120" s="548">
        <v>0.19</v>
      </c>
      <c r="H4120" s="547">
        <v>5460000</v>
      </c>
      <c r="I4120" s="545" t="s">
        <v>12715</v>
      </c>
      <c r="J4120" s="545" t="s">
        <v>13298</v>
      </c>
      <c r="K4120" s="545"/>
      <c r="L4120" s="545"/>
      <c r="M4120" s="548" t="s">
        <v>13758</v>
      </c>
      <c r="N4120" s="545" t="s">
        <v>13413</v>
      </c>
      <c r="O4120" s="545"/>
      <c r="P4120" s="549">
        <v>13473</v>
      </c>
      <c r="Q4120" s="549">
        <v>1</v>
      </c>
      <c r="R4120" s="549">
        <v>129</v>
      </c>
      <c r="S4120" s="548">
        <v>1012</v>
      </c>
      <c r="T4120" s="548"/>
      <c r="U4120" s="99"/>
    </row>
    <row r="4121" spans="1:21" ht="19.5" customHeight="1">
      <c r="A4121" s="545">
        <v>13446</v>
      </c>
      <c r="B4121" s="545" t="s">
        <v>13126</v>
      </c>
      <c r="C4121" s="545" t="s">
        <v>216</v>
      </c>
      <c r="D4121" s="546">
        <v>45257</v>
      </c>
      <c r="E4121" s="171" t="str">
        <f t="shared" si="64"/>
        <v>2023</v>
      </c>
      <c r="F4121" s="547">
        <v>1529388</v>
      </c>
      <c r="G4121" s="548">
        <v>0.19</v>
      </c>
      <c r="H4121" s="547">
        <v>1285200</v>
      </c>
      <c r="I4121" s="545" t="s">
        <v>12694</v>
      </c>
      <c r="J4121" s="545" t="s">
        <v>13298</v>
      </c>
      <c r="K4121" s="545" t="s">
        <v>17345</v>
      </c>
      <c r="L4121" s="545"/>
      <c r="M4121" s="548" t="s">
        <v>13758</v>
      </c>
      <c r="N4121" s="545" t="s">
        <v>13413</v>
      </c>
      <c r="O4121" s="545"/>
      <c r="P4121" s="549">
        <v>13474</v>
      </c>
      <c r="Q4121" s="549">
        <v>1</v>
      </c>
      <c r="R4121" s="549">
        <v>104</v>
      </c>
      <c r="S4121" s="548">
        <v>1012</v>
      </c>
      <c r="T4121" s="548"/>
      <c r="U4121" s="99"/>
    </row>
    <row r="4122" spans="1:21" ht="19.5" customHeight="1">
      <c r="A4122" s="545">
        <v>13447</v>
      </c>
      <c r="B4122" s="545" t="s">
        <v>13127</v>
      </c>
      <c r="C4122" s="545" t="s">
        <v>216</v>
      </c>
      <c r="D4122" s="546">
        <v>45257</v>
      </c>
      <c r="E4122" s="171" t="str">
        <f t="shared" si="64"/>
        <v>2023</v>
      </c>
      <c r="F4122" s="547">
        <v>4887244</v>
      </c>
      <c r="G4122" s="548">
        <v>0.19</v>
      </c>
      <c r="H4122" s="547">
        <v>4106927.73</v>
      </c>
      <c r="I4122" s="545" t="s">
        <v>12694</v>
      </c>
      <c r="J4122" s="545" t="s">
        <v>13298</v>
      </c>
      <c r="K4122" s="545" t="s">
        <v>17346</v>
      </c>
      <c r="L4122" s="545"/>
      <c r="M4122" s="548" t="s">
        <v>13758</v>
      </c>
      <c r="N4122" s="545" t="s">
        <v>13413</v>
      </c>
      <c r="O4122" s="545"/>
      <c r="P4122" s="549">
        <v>13475</v>
      </c>
      <c r="Q4122" s="549">
        <v>1</v>
      </c>
      <c r="R4122" s="549">
        <v>104</v>
      </c>
      <c r="S4122" s="548">
        <v>1012</v>
      </c>
      <c r="T4122" s="548"/>
      <c r="U4122" s="99"/>
    </row>
    <row r="4123" spans="1:21" ht="19.5" customHeight="1">
      <c r="A4123" s="545">
        <v>13448</v>
      </c>
      <c r="B4123" s="545" t="s">
        <v>13128</v>
      </c>
      <c r="C4123" s="545" t="s">
        <v>216</v>
      </c>
      <c r="D4123" s="546">
        <v>45257</v>
      </c>
      <c r="E4123" s="171" t="str">
        <f t="shared" si="64"/>
        <v>2023</v>
      </c>
      <c r="F4123" s="547">
        <v>4560508</v>
      </c>
      <c r="G4123" s="548">
        <v>0.19</v>
      </c>
      <c r="H4123" s="547">
        <v>3832359.66</v>
      </c>
      <c r="I4123" s="545" t="s">
        <v>12694</v>
      </c>
      <c r="J4123" s="545" t="s">
        <v>13298</v>
      </c>
      <c r="K4123" s="545" t="s">
        <v>13128</v>
      </c>
      <c r="L4123" s="545"/>
      <c r="M4123" s="548" t="s">
        <v>13758</v>
      </c>
      <c r="N4123" s="545" t="s">
        <v>13413</v>
      </c>
      <c r="O4123" s="545"/>
      <c r="P4123" s="549">
        <v>13476</v>
      </c>
      <c r="Q4123" s="549">
        <v>1</v>
      </c>
      <c r="R4123" s="549">
        <v>104</v>
      </c>
      <c r="S4123" s="548">
        <v>1012</v>
      </c>
      <c r="T4123" s="548"/>
      <c r="U4123" s="99"/>
    </row>
    <row r="4124" spans="1:21" ht="19.5" customHeight="1">
      <c r="A4124" s="545">
        <v>13449</v>
      </c>
      <c r="B4124" s="545" t="s">
        <v>13129</v>
      </c>
      <c r="C4124" s="545" t="s">
        <v>216</v>
      </c>
      <c r="D4124" s="546">
        <v>45257</v>
      </c>
      <c r="E4124" s="171" t="str">
        <f t="shared" si="64"/>
        <v>2023</v>
      </c>
      <c r="F4124" s="547">
        <v>4341763</v>
      </c>
      <c r="G4124" s="548">
        <v>0.19</v>
      </c>
      <c r="H4124" s="547">
        <v>3648540.34</v>
      </c>
      <c r="I4124" s="545" t="s">
        <v>12694</v>
      </c>
      <c r="J4124" s="545" t="s">
        <v>13298</v>
      </c>
      <c r="K4124" s="545" t="s">
        <v>17347</v>
      </c>
      <c r="L4124" s="545"/>
      <c r="M4124" s="548" t="s">
        <v>13758</v>
      </c>
      <c r="N4124" s="545" t="s">
        <v>13413</v>
      </c>
      <c r="O4124" s="545"/>
      <c r="P4124" s="549">
        <v>13477</v>
      </c>
      <c r="Q4124" s="549">
        <v>1</v>
      </c>
      <c r="R4124" s="549">
        <v>104</v>
      </c>
      <c r="S4124" s="548">
        <v>1012</v>
      </c>
      <c r="T4124" s="548"/>
      <c r="U4124" s="99"/>
    </row>
    <row r="4125" spans="1:21" ht="19.5" customHeight="1">
      <c r="A4125" s="545">
        <v>13450</v>
      </c>
      <c r="B4125" s="545" t="s">
        <v>13130</v>
      </c>
      <c r="C4125" s="545" t="s">
        <v>216</v>
      </c>
      <c r="D4125" s="546">
        <v>45257</v>
      </c>
      <c r="E4125" s="171" t="str">
        <f t="shared" si="64"/>
        <v>2023</v>
      </c>
      <c r="F4125" s="547">
        <v>7735238</v>
      </c>
      <c r="G4125" s="548">
        <v>0.19</v>
      </c>
      <c r="H4125" s="547">
        <v>6500200</v>
      </c>
      <c r="I4125" s="545" t="s">
        <v>12715</v>
      </c>
      <c r="J4125" s="545" t="s">
        <v>13298</v>
      </c>
      <c r="K4125" s="545" t="s">
        <v>17348</v>
      </c>
      <c r="L4125" s="545"/>
      <c r="M4125" s="548" t="s">
        <v>13758</v>
      </c>
      <c r="N4125" s="545" t="s">
        <v>13413</v>
      </c>
      <c r="O4125" s="545"/>
      <c r="P4125" s="549">
        <v>13478</v>
      </c>
      <c r="Q4125" s="549">
        <v>1</v>
      </c>
      <c r="R4125" s="549">
        <v>129</v>
      </c>
      <c r="S4125" s="548">
        <v>1012</v>
      </c>
      <c r="T4125" s="548"/>
      <c r="U4125" s="99"/>
    </row>
    <row r="4126" spans="1:21" ht="19.5" customHeight="1">
      <c r="A4126" s="545">
        <v>13451</v>
      </c>
      <c r="B4126" s="545" t="s">
        <v>13131</v>
      </c>
      <c r="C4126" s="545" t="s">
        <v>216</v>
      </c>
      <c r="D4126" s="546">
        <v>45257</v>
      </c>
      <c r="E4126" s="171" t="str">
        <f t="shared" si="64"/>
        <v>2023</v>
      </c>
      <c r="F4126" s="547">
        <v>1122118</v>
      </c>
      <c r="G4126" s="548">
        <v>0.19</v>
      </c>
      <c r="H4126" s="547">
        <v>942956.3</v>
      </c>
      <c r="I4126" s="545" t="s">
        <v>12694</v>
      </c>
      <c r="J4126" s="545" t="s">
        <v>13298</v>
      </c>
      <c r="K4126" s="545" t="s">
        <v>13131</v>
      </c>
      <c r="L4126" s="545"/>
      <c r="M4126" s="548" t="s">
        <v>13758</v>
      </c>
      <c r="N4126" s="545" t="s">
        <v>13413</v>
      </c>
      <c r="O4126" s="545"/>
      <c r="P4126" s="549">
        <v>13479</v>
      </c>
      <c r="Q4126" s="549">
        <v>1</v>
      </c>
      <c r="R4126" s="549">
        <v>104</v>
      </c>
      <c r="S4126" s="548">
        <v>1012</v>
      </c>
      <c r="T4126" s="548"/>
      <c r="U4126" s="99"/>
    </row>
    <row r="4127" spans="1:21" ht="19.5" customHeight="1">
      <c r="A4127" s="545">
        <v>13452</v>
      </c>
      <c r="B4127" s="545" t="s">
        <v>13132</v>
      </c>
      <c r="C4127" s="545" t="s">
        <v>216</v>
      </c>
      <c r="D4127" s="546">
        <v>46052</v>
      </c>
      <c r="E4127" s="171" t="str">
        <f t="shared" si="64"/>
        <v>2026</v>
      </c>
      <c r="F4127" s="547">
        <v>16022</v>
      </c>
      <c r="G4127" s="548">
        <v>0</v>
      </c>
      <c r="H4127" s="547">
        <v>16022</v>
      </c>
      <c r="I4127" s="545" t="s">
        <v>12766</v>
      </c>
      <c r="J4127" s="545" t="s">
        <v>13307</v>
      </c>
      <c r="K4127" s="545" t="s">
        <v>17349</v>
      </c>
      <c r="L4127" s="545" t="s">
        <v>17350</v>
      </c>
      <c r="M4127" s="548" t="s">
        <v>13758</v>
      </c>
      <c r="N4127" s="545" t="s">
        <v>13413</v>
      </c>
      <c r="O4127" s="545"/>
      <c r="P4127" s="549">
        <v>13480</v>
      </c>
      <c r="Q4127" s="549">
        <v>1</v>
      </c>
      <c r="R4127" s="549">
        <v>172</v>
      </c>
      <c r="S4127" s="548">
        <v>2228</v>
      </c>
      <c r="T4127" s="548"/>
      <c r="U4127" s="99"/>
    </row>
    <row r="4128" spans="1:21" ht="19.5" customHeight="1">
      <c r="A4128" s="545">
        <v>13453</v>
      </c>
      <c r="B4128" s="545" t="s">
        <v>13133</v>
      </c>
      <c r="C4128" s="545" t="s">
        <v>216</v>
      </c>
      <c r="D4128" s="546">
        <v>46052</v>
      </c>
      <c r="E4128" s="171" t="str">
        <f t="shared" si="64"/>
        <v>2026</v>
      </c>
      <c r="F4128" s="547">
        <v>20375</v>
      </c>
      <c r="G4128" s="548">
        <v>0</v>
      </c>
      <c r="H4128" s="547">
        <v>20375</v>
      </c>
      <c r="I4128" s="545" t="s">
        <v>12766</v>
      </c>
      <c r="J4128" s="545" t="s">
        <v>13307</v>
      </c>
      <c r="K4128" s="545" t="s">
        <v>17351</v>
      </c>
      <c r="L4128" s="545" t="s">
        <v>17352</v>
      </c>
      <c r="M4128" s="548" t="s">
        <v>13758</v>
      </c>
      <c r="N4128" s="545" t="s">
        <v>13413</v>
      </c>
      <c r="O4128" s="545"/>
      <c r="P4128" s="549">
        <v>13481</v>
      </c>
      <c r="Q4128" s="549">
        <v>1</v>
      </c>
      <c r="R4128" s="549">
        <v>172</v>
      </c>
      <c r="S4128" s="548">
        <v>2228</v>
      </c>
      <c r="T4128" s="548"/>
      <c r="U4128" s="99"/>
    </row>
    <row r="4129" spans="1:21" ht="19.5" customHeight="1">
      <c r="A4129" s="545">
        <v>13454</v>
      </c>
      <c r="B4129" s="545" t="s">
        <v>13134</v>
      </c>
      <c r="C4129" s="545" t="s">
        <v>216</v>
      </c>
      <c r="D4129" s="546">
        <v>46052</v>
      </c>
      <c r="E4129" s="171" t="str">
        <f t="shared" si="64"/>
        <v>2026</v>
      </c>
      <c r="F4129" s="547">
        <v>45778</v>
      </c>
      <c r="G4129" s="548">
        <v>0</v>
      </c>
      <c r="H4129" s="547">
        <v>45778</v>
      </c>
      <c r="I4129" s="545" t="s">
        <v>12766</v>
      </c>
      <c r="J4129" s="545" t="s">
        <v>13307</v>
      </c>
      <c r="K4129" s="545" t="s">
        <v>17353</v>
      </c>
      <c r="L4129" s="545" t="s">
        <v>17354</v>
      </c>
      <c r="M4129" s="548" t="s">
        <v>13758</v>
      </c>
      <c r="N4129" s="545" t="s">
        <v>13413</v>
      </c>
      <c r="O4129" s="545"/>
      <c r="P4129" s="549">
        <v>13482</v>
      </c>
      <c r="Q4129" s="549">
        <v>1</v>
      </c>
      <c r="R4129" s="549">
        <v>172</v>
      </c>
      <c r="S4129" s="548">
        <v>2228</v>
      </c>
      <c r="T4129" s="548"/>
      <c r="U4129" s="99"/>
    </row>
    <row r="4130" spans="1:21" ht="19.5" customHeight="1">
      <c r="A4130" s="545">
        <v>13455</v>
      </c>
      <c r="B4130" s="545" t="s">
        <v>13135</v>
      </c>
      <c r="C4130" s="545" t="s">
        <v>216</v>
      </c>
      <c r="D4130" s="546">
        <v>46052</v>
      </c>
      <c r="E4130" s="171" t="str">
        <f t="shared" si="64"/>
        <v>2026</v>
      </c>
      <c r="F4130" s="547">
        <v>18514</v>
      </c>
      <c r="G4130" s="548">
        <v>0</v>
      </c>
      <c r="H4130" s="547">
        <v>18514</v>
      </c>
      <c r="I4130" s="545" t="s">
        <v>12766</v>
      </c>
      <c r="J4130" s="545" t="s">
        <v>13307</v>
      </c>
      <c r="K4130" s="545" t="s">
        <v>17355</v>
      </c>
      <c r="L4130" s="545" t="s">
        <v>17356</v>
      </c>
      <c r="M4130" s="548" t="s">
        <v>13758</v>
      </c>
      <c r="N4130" s="545" t="s">
        <v>13413</v>
      </c>
      <c r="O4130" s="545"/>
      <c r="P4130" s="549">
        <v>13483</v>
      </c>
      <c r="Q4130" s="549">
        <v>1</v>
      </c>
      <c r="R4130" s="549">
        <v>172</v>
      </c>
      <c r="S4130" s="548">
        <v>2228</v>
      </c>
      <c r="T4130" s="548"/>
      <c r="U4130" s="99"/>
    </row>
    <row r="4131" spans="1:21" ht="19.5" customHeight="1">
      <c r="A4131" s="545">
        <v>13456</v>
      </c>
      <c r="B4131" s="545" t="s">
        <v>13136</v>
      </c>
      <c r="C4131" s="545" t="s">
        <v>216</v>
      </c>
      <c r="D4131" s="546">
        <v>46052</v>
      </c>
      <c r="E4131" s="171" t="str">
        <f t="shared" si="64"/>
        <v>2026</v>
      </c>
      <c r="F4131" s="547">
        <v>16357</v>
      </c>
      <c r="G4131" s="548">
        <v>0</v>
      </c>
      <c r="H4131" s="547">
        <v>16357</v>
      </c>
      <c r="I4131" s="545" t="s">
        <v>12766</v>
      </c>
      <c r="J4131" s="545" t="s">
        <v>13307</v>
      </c>
      <c r="K4131" s="545" t="s">
        <v>17357</v>
      </c>
      <c r="L4131" s="545" t="s">
        <v>17358</v>
      </c>
      <c r="M4131" s="548" t="s">
        <v>13758</v>
      </c>
      <c r="N4131" s="545" t="s">
        <v>13413</v>
      </c>
      <c r="O4131" s="545"/>
      <c r="P4131" s="549">
        <v>13484</v>
      </c>
      <c r="Q4131" s="549">
        <v>1</v>
      </c>
      <c r="R4131" s="549">
        <v>172</v>
      </c>
      <c r="S4131" s="548">
        <v>2228</v>
      </c>
      <c r="T4131" s="548"/>
      <c r="U4131" s="99"/>
    </row>
    <row r="4132" spans="1:21" ht="19.5" customHeight="1">
      <c r="A4132" s="545">
        <v>13457</v>
      </c>
      <c r="B4132" s="545" t="s">
        <v>13137</v>
      </c>
      <c r="C4132" s="545" t="s">
        <v>216</v>
      </c>
      <c r="D4132" s="546">
        <v>46052</v>
      </c>
      <c r="E4132" s="171" t="str">
        <f t="shared" si="64"/>
        <v>2026</v>
      </c>
      <c r="F4132" s="547">
        <v>70107</v>
      </c>
      <c r="G4132" s="548">
        <v>0</v>
      </c>
      <c r="H4132" s="547">
        <v>70107</v>
      </c>
      <c r="I4132" s="545" t="s">
        <v>12766</v>
      </c>
      <c r="J4132" s="545" t="s">
        <v>13307</v>
      </c>
      <c r="K4132" s="545" t="s">
        <v>17359</v>
      </c>
      <c r="L4132" s="545" t="s">
        <v>17360</v>
      </c>
      <c r="M4132" s="548" t="s">
        <v>13758</v>
      </c>
      <c r="N4132" s="545" t="s">
        <v>13413</v>
      </c>
      <c r="O4132" s="545"/>
      <c r="P4132" s="549">
        <v>13485</v>
      </c>
      <c r="Q4132" s="549">
        <v>1</v>
      </c>
      <c r="R4132" s="549">
        <v>172</v>
      </c>
      <c r="S4132" s="548">
        <v>2228</v>
      </c>
      <c r="T4132" s="548"/>
      <c r="U4132" s="99"/>
    </row>
    <row r="4133" spans="1:21" ht="19.5" customHeight="1">
      <c r="A4133" s="545">
        <v>13458</v>
      </c>
      <c r="B4133" s="545" t="s">
        <v>13138</v>
      </c>
      <c r="C4133" s="545" t="s">
        <v>216</v>
      </c>
      <c r="D4133" s="546">
        <v>46052</v>
      </c>
      <c r="E4133" s="171" t="str">
        <f t="shared" si="64"/>
        <v>2026</v>
      </c>
      <c r="F4133" s="547">
        <v>44116</v>
      </c>
      <c r="G4133" s="548">
        <v>0</v>
      </c>
      <c r="H4133" s="547">
        <v>44116</v>
      </c>
      <c r="I4133" s="545" t="s">
        <v>12766</v>
      </c>
      <c r="J4133" s="545" t="s">
        <v>13307</v>
      </c>
      <c r="K4133" s="545" t="s">
        <v>17361</v>
      </c>
      <c r="L4133" s="545" t="s">
        <v>17362</v>
      </c>
      <c r="M4133" s="548" t="s">
        <v>13758</v>
      </c>
      <c r="N4133" s="545" t="s">
        <v>13413</v>
      </c>
      <c r="O4133" s="545"/>
      <c r="P4133" s="549">
        <v>13486</v>
      </c>
      <c r="Q4133" s="549">
        <v>1</v>
      </c>
      <c r="R4133" s="549">
        <v>172</v>
      </c>
      <c r="S4133" s="548">
        <v>2228</v>
      </c>
      <c r="T4133" s="548"/>
      <c r="U4133" s="99"/>
    </row>
    <row r="4134" spans="1:21" ht="19.5" customHeight="1">
      <c r="A4134" s="545">
        <v>13459</v>
      </c>
      <c r="B4134" s="545" t="s">
        <v>13139</v>
      </c>
      <c r="C4134" s="545" t="s">
        <v>216</v>
      </c>
      <c r="D4134" s="546">
        <v>46052</v>
      </c>
      <c r="E4134" s="171" t="str">
        <f t="shared" si="64"/>
        <v>2026</v>
      </c>
      <c r="F4134" s="547">
        <v>18328</v>
      </c>
      <c r="G4134" s="548">
        <v>0</v>
      </c>
      <c r="H4134" s="547">
        <v>18328</v>
      </c>
      <c r="I4134" s="545" t="s">
        <v>12766</v>
      </c>
      <c r="J4134" s="545" t="s">
        <v>13307</v>
      </c>
      <c r="K4134" s="545" t="s">
        <v>17363</v>
      </c>
      <c r="L4134" s="545" t="s">
        <v>17364</v>
      </c>
      <c r="M4134" s="548" t="s">
        <v>13758</v>
      </c>
      <c r="N4134" s="545" t="s">
        <v>13413</v>
      </c>
      <c r="O4134" s="545"/>
      <c r="P4134" s="549">
        <v>13487</v>
      </c>
      <c r="Q4134" s="549">
        <v>1</v>
      </c>
      <c r="R4134" s="549">
        <v>172</v>
      </c>
      <c r="S4134" s="548">
        <v>2228</v>
      </c>
      <c r="T4134" s="548"/>
      <c r="U4134" s="99"/>
    </row>
    <row r="4135" spans="1:21" ht="19.5" customHeight="1">
      <c r="A4135" s="545">
        <v>13460</v>
      </c>
      <c r="B4135" s="545" t="s">
        <v>13140</v>
      </c>
      <c r="C4135" s="545" t="s">
        <v>216</v>
      </c>
      <c r="D4135" s="546">
        <v>46052</v>
      </c>
      <c r="E4135" s="171" t="str">
        <f t="shared" si="64"/>
        <v>2026</v>
      </c>
      <c r="F4135" s="547">
        <v>18185</v>
      </c>
      <c r="G4135" s="548">
        <v>0</v>
      </c>
      <c r="H4135" s="547">
        <v>18185</v>
      </c>
      <c r="I4135" s="545" t="s">
        <v>12766</v>
      </c>
      <c r="J4135" s="545" t="s">
        <v>13307</v>
      </c>
      <c r="K4135" s="545" t="s">
        <v>17365</v>
      </c>
      <c r="L4135" s="545" t="s">
        <v>17366</v>
      </c>
      <c r="M4135" s="548" t="s">
        <v>13758</v>
      </c>
      <c r="N4135" s="545" t="s">
        <v>13413</v>
      </c>
      <c r="O4135" s="545"/>
      <c r="P4135" s="549">
        <v>13488</v>
      </c>
      <c r="Q4135" s="549">
        <v>1</v>
      </c>
      <c r="R4135" s="549">
        <v>172</v>
      </c>
      <c r="S4135" s="548">
        <v>2228</v>
      </c>
      <c r="T4135" s="548"/>
      <c r="U4135" s="99"/>
    </row>
    <row r="4136" spans="1:21" ht="19.5" customHeight="1">
      <c r="A4136" s="545">
        <v>13461</v>
      </c>
      <c r="B4136" s="545" t="s">
        <v>13336</v>
      </c>
      <c r="C4136" s="545" t="s">
        <v>216</v>
      </c>
      <c r="D4136" s="546">
        <v>46052</v>
      </c>
      <c r="E4136" s="171" t="str">
        <f t="shared" si="64"/>
        <v>2026</v>
      </c>
      <c r="F4136" s="547">
        <v>9716</v>
      </c>
      <c r="G4136" s="548">
        <v>0</v>
      </c>
      <c r="H4136" s="547">
        <v>9716</v>
      </c>
      <c r="I4136" s="545" t="s">
        <v>12766</v>
      </c>
      <c r="J4136" s="545" t="s">
        <v>13307</v>
      </c>
      <c r="K4136" s="545" t="s">
        <v>17367</v>
      </c>
      <c r="L4136" s="545" t="s">
        <v>17368</v>
      </c>
      <c r="M4136" s="548" t="s">
        <v>13758</v>
      </c>
      <c r="N4136" s="545" t="s">
        <v>13413</v>
      </c>
      <c r="O4136" s="545"/>
      <c r="P4136" s="549">
        <v>13489</v>
      </c>
      <c r="Q4136" s="549">
        <v>1</v>
      </c>
      <c r="R4136" s="549">
        <v>172</v>
      </c>
      <c r="S4136" s="548">
        <v>2228</v>
      </c>
      <c r="T4136" s="548"/>
      <c r="U4136" s="99"/>
    </row>
    <row r="4137" spans="1:21" ht="19.5" customHeight="1">
      <c r="A4137" s="545">
        <v>13462</v>
      </c>
      <c r="B4137" s="545" t="s">
        <v>13141</v>
      </c>
      <c r="C4137" s="545" t="s">
        <v>216</v>
      </c>
      <c r="D4137" s="546">
        <v>46052</v>
      </c>
      <c r="E4137" s="171" t="str">
        <f t="shared" si="64"/>
        <v>2026</v>
      </c>
      <c r="F4137" s="547">
        <v>15684</v>
      </c>
      <c r="G4137" s="548">
        <v>0</v>
      </c>
      <c r="H4137" s="547">
        <v>15684</v>
      </c>
      <c r="I4137" s="545" t="s">
        <v>12766</v>
      </c>
      <c r="J4137" s="545" t="s">
        <v>13307</v>
      </c>
      <c r="K4137" s="545" t="s">
        <v>17369</v>
      </c>
      <c r="L4137" s="545" t="s">
        <v>17370</v>
      </c>
      <c r="M4137" s="548" t="s">
        <v>13758</v>
      </c>
      <c r="N4137" s="545" t="s">
        <v>13413</v>
      </c>
      <c r="O4137" s="545"/>
      <c r="P4137" s="549">
        <v>13490</v>
      </c>
      <c r="Q4137" s="549">
        <v>1</v>
      </c>
      <c r="R4137" s="549">
        <v>172</v>
      </c>
      <c r="S4137" s="548">
        <v>2228</v>
      </c>
      <c r="T4137" s="548"/>
      <c r="U4137" s="99"/>
    </row>
    <row r="4138" spans="1:21" ht="19.5" customHeight="1">
      <c r="A4138" s="545">
        <v>13463</v>
      </c>
      <c r="B4138" s="545" t="s">
        <v>13337</v>
      </c>
      <c r="C4138" s="545" t="s">
        <v>216</v>
      </c>
      <c r="D4138" s="546">
        <v>46052</v>
      </c>
      <c r="E4138" s="171" t="str">
        <f t="shared" si="64"/>
        <v>2026</v>
      </c>
      <c r="F4138" s="547">
        <v>41348</v>
      </c>
      <c r="G4138" s="548">
        <v>0</v>
      </c>
      <c r="H4138" s="547">
        <v>41348</v>
      </c>
      <c r="I4138" s="545" t="s">
        <v>12766</v>
      </c>
      <c r="J4138" s="545" t="s">
        <v>13307</v>
      </c>
      <c r="K4138" s="545" t="s">
        <v>17371</v>
      </c>
      <c r="L4138" s="545" t="s">
        <v>17372</v>
      </c>
      <c r="M4138" s="548" t="s">
        <v>13758</v>
      </c>
      <c r="N4138" s="545" t="s">
        <v>13413</v>
      </c>
      <c r="O4138" s="545"/>
      <c r="P4138" s="549">
        <v>13491</v>
      </c>
      <c r="Q4138" s="549">
        <v>1</v>
      </c>
      <c r="R4138" s="549">
        <v>172</v>
      </c>
      <c r="S4138" s="548">
        <v>2228</v>
      </c>
      <c r="T4138" s="548"/>
      <c r="U4138" s="99"/>
    </row>
    <row r="4139" spans="1:21" ht="19.5" customHeight="1">
      <c r="A4139" s="545">
        <v>13464</v>
      </c>
      <c r="B4139" s="545" t="s">
        <v>13142</v>
      </c>
      <c r="C4139" s="545" t="s">
        <v>216</v>
      </c>
      <c r="D4139" s="546">
        <v>46052</v>
      </c>
      <c r="E4139" s="171" t="str">
        <f t="shared" si="64"/>
        <v>2026</v>
      </c>
      <c r="F4139" s="547">
        <v>26845</v>
      </c>
      <c r="G4139" s="548">
        <v>0</v>
      </c>
      <c r="H4139" s="547">
        <v>26845</v>
      </c>
      <c r="I4139" s="545" t="s">
        <v>12766</v>
      </c>
      <c r="J4139" s="545" t="s">
        <v>13307</v>
      </c>
      <c r="K4139" s="545" t="s">
        <v>17373</v>
      </c>
      <c r="L4139" s="545" t="s">
        <v>17374</v>
      </c>
      <c r="M4139" s="548" t="s">
        <v>13758</v>
      </c>
      <c r="N4139" s="545" t="s">
        <v>13413</v>
      </c>
      <c r="O4139" s="545"/>
      <c r="P4139" s="549">
        <v>13492</v>
      </c>
      <c r="Q4139" s="549">
        <v>1</v>
      </c>
      <c r="R4139" s="549">
        <v>172</v>
      </c>
      <c r="S4139" s="548">
        <v>2228</v>
      </c>
      <c r="T4139" s="548"/>
      <c r="U4139" s="99"/>
    </row>
    <row r="4140" spans="1:21" ht="19.5" customHeight="1">
      <c r="A4140" s="545">
        <v>13465</v>
      </c>
      <c r="B4140" s="545" t="s">
        <v>13338</v>
      </c>
      <c r="C4140" s="545" t="s">
        <v>216</v>
      </c>
      <c r="D4140" s="546">
        <v>46052</v>
      </c>
      <c r="E4140" s="171" t="str">
        <f t="shared" si="64"/>
        <v>2026</v>
      </c>
      <c r="F4140" s="547">
        <v>22977</v>
      </c>
      <c r="G4140" s="548">
        <v>0</v>
      </c>
      <c r="H4140" s="547">
        <v>22977</v>
      </c>
      <c r="I4140" s="545" t="s">
        <v>12766</v>
      </c>
      <c r="J4140" s="545" t="s">
        <v>13307</v>
      </c>
      <c r="K4140" s="545" t="s">
        <v>17375</v>
      </c>
      <c r="L4140" s="545" t="s">
        <v>17376</v>
      </c>
      <c r="M4140" s="548" t="s">
        <v>13758</v>
      </c>
      <c r="N4140" s="545" t="s">
        <v>13413</v>
      </c>
      <c r="O4140" s="545"/>
      <c r="P4140" s="549">
        <v>13493</v>
      </c>
      <c r="Q4140" s="549">
        <v>1</v>
      </c>
      <c r="R4140" s="549">
        <v>172</v>
      </c>
      <c r="S4140" s="548">
        <v>2228</v>
      </c>
      <c r="T4140" s="548"/>
      <c r="U4140" s="99"/>
    </row>
    <row r="4141" spans="1:21" ht="19.5" customHeight="1">
      <c r="A4141" s="545">
        <v>13466</v>
      </c>
      <c r="B4141" s="545" t="s">
        <v>13143</v>
      </c>
      <c r="C4141" s="545" t="s">
        <v>216</v>
      </c>
      <c r="D4141" s="546">
        <v>46052</v>
      </c>
      <c r="E4141" s="171" t="str">
        <f t="shared" si="64"/>
        <v>2026</v>
      </c>
      <c r="F4141" s="547">
        <v>22253</v>
      </c>
      <c r="G4141" s="548">
        <v>0</v>
      </c>
      <c r="H4141" s="547">
        <v>22253</v>
      </c>
      <c r="I4141" s="545" t="s">
        <v>12766</v>
      </c>
      <c r="J4141" s="545" t="s">
        <v>13307</v>
      </c>
      <c r="K4141" s="545" t="s">
        <v>17377</v>
      </c>
      <c r="L4141" s="545" t="s">
        <v>17378</v>
      </c>
      <c r="M4141" s="548" t="s">
        <v>13758</v>
      </c>
      <c r="N4141" s="545" t="s">
        <v>13413</v>
      </c>
      <c r="O4141" s="545"/>
      <c r="P4141" s="549">
        <v>13494</v>
      </c>
      <c r="Q4141" s="549">
        <v>1</v>
      </c>
      <c r="R4141" s="549">
        <v>172</v>
      </c>
      <c r="S4141" s="548">
        <v>2228</v>
      </c>
      <c r="T4141" s="548"/>
      <c r="U4141" s="99"/>
    </row>
    <row r="4142" spans="1:21" ht="19.5" customHeight="1">
      <c r="A4142" s="545">
        <v>13467</v>
      </c>
      <c r="B4142" s="545" t="s">
        <v>13144</v>
      </c>
      <c r="C4142" s="545" t="s">
        <v>216</v>
      </c>
      <c r="D4142" s="546">
        <v>46052</v>
      </c>
      <c r="E4142" s="171" t="str">
        <f t="shared" si="64"/>
        <v>2026</v>
      </c>
      <c r="F4142" s="547">
        <v>22253</v>
      </c>
      <c r="G4142" s="548">
        <v>0</v>
      </c>
      <c r="H4142" s="547">
        <v>22253</v>
      </c>
      <c r="I4142" s="545" t="s">
        <v>12766</v>
      </c>
      <c r="J4142" s="545" t="s">
        <v>13307</v>
      </c>
      <c r="K4142" s="545" t="s">
        <v>17379</v>
      </c>
      <c r="L4142" s="545" t="s">
        <v>17380</v>
      </c>
      <c r="M4142" s="548" t="s">
        <v>13758</v>
      </c>
      <c r="N4142" s="545" t="s">
        <v>13413</v>
      </c>
      <c r="O4142" s="545"/>
      <c r="P4142" s="549">
        <v>13495</v>
      </c>
      <c r="Q4142" s="549">
        <v>1</v>
      </c>
      <c r="R4142" s="549">
        <v>172</v>
      </c>
      <c r="S4142" s="548">
        <v>2228</v>
      </c>
      <c r="T4142" s="548"/>
      <c r="U4142" s="99"/>
    </row>
    <row r="4143" spans="1:21" ht="19.5" customHeight="1">
      <c r="A4143" s="545">
        <v>13468</v>
      </c>
      <c r="B4143" s="545" t="s">
        <v>13145</v>
      </c>
      <c r="C4143" s="545" t="s">
        <v>216</v>
      </c>
      <c r="D4143" s="546">
        <v>46052</v>
      </c>
      <c r="E4143" s="171" t="str">
        <f t="shared" si="64"/>
        <v>2026</v>
      </c>
      <c r="F4143" s="547">
        <v>5293</v>
      </c>
      <c r="G4143" s="548">
        <v>0</v>
      </c>
      <c r="H4143" s="547">
        <v>5293</v>
      </c>
      <c r="I4143" s="545" t="s">
        <v>12766</v>
      </c>
      <c r="J4143" s="545" t="s">
        <v>13307</v>
      </c>
      <c r="K4143" s="545" t="s">
        <v>17381</v>
      </c>
      <c r="L4143" s="545" t="s">
        <v>17382</v>
      </c>
      <c r="M4143" s="548" t="s">
        <v>13758</v>
      </c>
      <c r="N4143" s="545" t="s">
        <v>13413</v>
      </c>
      <c r="O4143" s="545"/>
      <c r="P4143" s="549">
        <v>13496</v>
      </c>
      <c r="Q4143" s="549">
        <v>1</v>
      </c>
      <c r="R4143" s="549">
        <v>172</v>
      </c>
      <c r="S4143" s="548">
        <v>2228</v>
      </c>
      <c r="T4143" s="548"/>
      <c r="U4143" s="99"/>
    </row>
    <row r="4144" spans="1:21" ht="19.5" customHeight="1">
      <c r="A4144" s="545">
        <v>13469</v>
      </c>
      <c r="B4144" s="545" t="s">
        <v>13146</v>
      </c>
      <c r="C4144" s="545" t="s">
        <v>216</v>
      </c>
      <c r="D4144" s="546">
        <v>46052</v>
      </c>
      <c r="E4144" s="171" t="str">
        <f t="shared" si="64"/>
        <v>2026</v>
      </c>
      <c r="F4144" s="547">
        <v>2268</v>
      </c>
      <c r="G4144" s="548">
        <v>0</v>
      </c>
      <c r="H4144" s="547">
        <v>2268</v>
      </c>
      <c r="I4144" s="545" t="s">
        <v>12766</v>
      </c>
      <c r="J4144" s="545" t="s">
        <v>13307</v>
      </c>
      <c r="K4144" s="545" t="s">
        <v>17383</v>
      </c>
      <c r="L4144" s="545" t="s">
        <v>17384</v>
      </c>
      <c r="M4144" s="548" t="s">
        <v>13758</v>
      </c>
      <c r="N4144" s="545" t="s">
        <v>13413</v>
      </c>
      <c r="O4144" s="545"/>
      <c r="P4144" s="549">
        <v>13497</v>
      </c>
      <c r="Q4144" s="549">
        <v>1</v>
      </c>
      <c r="R4144" s="549">
        <v>172</v>
      </c>
      <c r="S4144" s="548">
        <v>2228</v>
      </c>
      <c r="T4144" s="548"/>
      <c r="U4144" s="99"/>
    </row>
    <row r="4145" spans="1:21" ht="19.5" customHeight="1">
      <c r="A4145" s="545">
        <v>13470</v>
      </c>
      <c r="B4145" s="545" t="s">
        <v>13147</v>
      </c>
      <c r="C4145" s="545" t="s">
        <v>216</v>
      </c>
      <c r="D4145" s="546">
        <v>46052</v>
      </c>
      <c r="E4145" s="171" t="str">
        <f t="shared" si="64"/>
        <v>2026</v>
      </c>
      <c r="F4145" s="547">
        <v>8901</v>
      </c>
      <c r="G4145" s="548">
        <v>0</v>
      </c>
      <c r="H4145" s="547">
        <v>8901</v>
      </c>
      <c r="I4145" s="545" t="s">
        <v>12766</v>
      </c>
      <c r="J4145" s="545" t="s">
        <v>13307</v>
      </c>
      <c r="K4145" s="545" t="s">
        <v>17385</v>
      </c>
      <c r="L4145" s="545" t="s">
        <v>17386</v>
      </c>
      <c r="M4145" s="548" t="s">
        <v>13758</v>
      </c>
      <c r="N4145" s="545" t="s">
        <v>13413</v>
      </c>
      <c r="O4145" s="545"/>
      <c r="P4145" s="549">
        <v>13498</v>
      </c>
      <c r="Q4145" s="549">
        <v>1</v>
      </c>
      <c r="R4145" s="549">
        <v>172</v>
      </c>
      <c r="S4145" s="548">
        <v>2228</v>
      </c>
      <c r="T4145" s="548"/>
      <c r="U4145" s="99"/>
    </row>
    <row r="4146" spans="1:21" ht="19.5" customHeight="1">
      <c r="A4146" s="545">
        <v>13471</v>
      </c>
      <c r="B4146" s="545" t="s">
        <v>13148</v>
      </c>
      <c r="C4146" s="545" t="s">
        <v>216</v>
      </c>
      <c r="D4146" s="546">
        <v>46052</v>
      </c>
      <c r="E4146" s="171" t="str">
        <f t="shared" si="64"/>
        <v>2026</v>
      </c>
      <c r="F4146" s="547">
        <v>3956</v>
      </c>
      <c r="G4146" s="548">
        <v>0</v>
      </c>
      <c r="H4146" s="547">
        <v>3956</v>
      </c>
      <c r="I4146" s="545" t="s">
        <v>12766</v>
      </c>
      <c r="J4146" s="545" t="s">
        <v>13307</v>
      </c>
      <c r="K4146" s="545" t="s">
        <v>17387</v>
      </c>
      <c r="L4146" s="545" t="s">
        <v>17388</v>
      </c>
      <c r="M4146" s="548" t="s">
        <v>13758</v>
      </c>
      <c r="N4146" s="545" t="s">
        <v>13413</v>
      </c>
      <c r="O4146" s="545"/>
      <c r="P4146" s="549">
        <v>13499</v>
      </c>
      <c r="Q4146" s="549">
        <v>1</v>
      </c>
      <c r="R4146" s="549">
        <v>172</v>
      </c>
      <c r="S4146" s="548">
        <v>2228</v>
      </c>
      <c r="T4146" s="548"/>
      <c r="U4146" s="99"/>
    </row>
    <row r="4147" spans="1:21" ht="19.5" customHeight="1">
      <c r="A4147" s="545">
        <v>13472</v>
      </c>
      <c r="B4147" s="545" t="s">
        <v>13149</v>
      </c>
      <c r="C4147" s="545" t="s">
        <v>216</v>
      </c>
      <c r="D4147" s="546">
        <v>46052</v>
      </c>
      <c r="E4147" s="171" t="str">
        <f t="shared" si="64"/>
        <v>2026</v>
      </c>
      <c r="F4147" s="547">
        <v>4856</v>
      </c>
      <c r="G4147" s="548">
        <v>0</v>
      </c>
      <c r="H4147" s="547">
        <v>4856</v>
      </c>
      <c r="I4147" s="545" t="s">
        <v>12766</v>
      </c>
      <c r="J4147" s="545" t="s">
        <v>13307</v>
      </c>
      <c r="K4147" s="545" t="s">
        <v>17389</v>
      </c>
      <c r="L4147" s="545" t="s">
        <v>17390</v>
      </c>
      <c r="M4147" s="548" t="s">
        <v>13758</v>
      </c>
      <c r="N4147" s="545" t="s">
        <v>13413</v>
      </c>
      <c r="O4147" s="545"/>
      <c r="P4147" s="549">
        <v>13500</v>
      </c>
      <c r="Q4147" s="549">
        <v>1</v>
      </c>
      <c r="R4147" s="549">
        <v>172</v>
      </c>
      <c r="S4147" s="548">
        <v>2228</v>
      </c>
      <c r="T4147" s="548"/>
      <c r="U4147" s="99"/>
    </row>
    <row r="4148" spans="1:21" ht="19.5" customHeight="1">
      <c r="A4148" s="545">
        <v>13473</v>
      </c>
      <c r="B4148" s="545" t="s">
        <v>13150</v>
      </c>
      <c r="C4148" s="545" t="s">
        <v>216</v>
      </c>
      <c r="D4148" s="546">
        <v>46052</v>
      </c>
      <c r="E4148" s="171" t="str">
        <f t="shared" si="64"/>
        <v>2026</v>
      </c>
      <c r="F4148" s="547">
        <v>4484</v>
      </c>
      <c r="G4148" s="548">
        <v>0</v>
      </c>
      <c r="H4148" s="547">
        <v>4484</v>
      </c>
      <c r="I4148" s="545" t="s">
        <v>12766</v>
      </c>
      <c r="J4148" s="545" t="s">
        <v>13307</v>
      </c>
      <c r="K4148" s="545" t="s">
        <v>17391</v>
      </c>
      <c r="L4148" s="545" t="s">
        <v>17392</v>
      </c>
      <c r="M4148" s="548" t="s">
        <v>13758</v>
      </c>
      <c r="N4148" s="545" t="s">
        <v>13413</v>
      </c>
      <c r="O4148" s="545"/>
      <c r="P4148" s="549">
        <v>13501</v>
      </c>
      <c r="Q4148" s="549">
        <v>1</v>
      </c>
      <c r="R4148" s="549">
        <v>172</v>
      </c>
      <c r="S4148" s="548">
        <v>2228</v>
      </c>
      <c r="T4148" s="548"/>
      <c r="U4148" s="99"/>
    </row>
    <row r="4149" spans="1:21" ht="19.5" customHeight="1">
      <c r="A4149" s="545">
        <v>13474</v>
      </c>
      <c r="B4149" s="545" t="s">
        <v>13151</v>
      </c>
      <c r="C4149" s="545" t="s">
        <v>216</v>
      </c>
      <c r="D4149" s="546">
        <v>46052</v>
      </c>
      <c r="E4149" s="171" t="str">
        <f t="shared" si="64"/>
        <v>2026</v>
      </c>
      <c r="F4149" s="547">
        <v>4728</v>
      </c>
      <c r="G4149" s="548">
        <v>0</v>
      </c>
      <c r="H4149" s="547">
        <v>4728</v>
      </c>
      <c r="I4149" s="545" t="s">
        <v>12766</v>
      </c>
      <c r="J4149" s="545" t="s">
        <v>13307</v>
      </c>
      <c r="K4149" s="545" t="s">
        <v>17393</v>
      </c>
      <c r="L4149" s="545" t="s">
        <v>17394</v>
      </c>
      <c r="M4149" s="548" t="s">
        <v>13758</v>
      </c>
      <c r="N4149" s="545" t="s">
        <v>13413</v>
      </c>
      <c r="O4149" s="545"/>
      <c r="P4149" s="549">
        <v>13502</v>
      </c>
      <c r="Q4149" s="549">
        <v>1</v>
      </c>
      <c r="R4149" s="549">
        <v>172</v>
      </c>
      <c r="S4149" s="548">
        <v>2228</v>
      </c>
      <c r="T4149" s="548"/>
      <c r="U4149" s="99"/>
    </row>
    <row r="4150" spans="1:21" ht="19.5" customHeight="1">
      <c r="A4150" s="545">
        <v>13475</v>
      </c>
      <c r="B4150" s="545" t="s">
        <v>13339</v>
      </c>
      <c r="C4150" s="545" t="s">
        <v>216</v>
      </c>
      <c r="D4150" s="546">
        <v>46052</v>
      </c>
      <c r="E4150" s="171" t="str">
        <f t="shared" si="64"/>
        <v>2026</v>
      </c>
      <c r="F4150" s="547">
        <v>5229</v>
      </c>
      <c r="G4150" s="548">
        <v>0</v>
      </c>
      <c r="H4150" s="547">
        <v>5229</v>
      </c>
      <c r="I4150" s="545" t="s">
        <v>12766</v>
      </c>
      <c r="J4150" s="545" t="s">
        <v>13307</v>
      </c>
      <c r="K4150" s="545" t="s">
        <v>17395</v>
      </c>
      <c r="L4150" s="545" t="s">
        <v>17396</v>
      </c>
      <c r="M4150" s="548" t="s">
        <v>13758</v>
      </c>
      <c r="N4150" s="545" t="s">
        <v>13413</v>
      </c>
      <c r="O4150" s="545"/>
      <c r="P4150" s="549">
        <v>13503</v>
      </c>
      <c r="Q4150" s="549">
        <v>1</v>
      </c>
      <c r="R4150" s="549">
        <v>172</v>
      </c>
      <c r="S4150" s="548">
        <v>2228</v>
      </c>
      <c r="T4150" s="548"/>
      <c r="U4150" s="99"/>
    </row>
    <row r="4151" spans="1:21" ht="19.5" customHeight="1">
      <c r="A4151" s="545">
        <v>13476</v>
      </c>
      <c r="B4151" s="545" t="s">
        <v>13152</v>
      </c>
      <c r="C4151" s="545" t="s">
        <v>216</v>
      </c>
      <c r="D4151" s="546">
        <v>45271</v>
      </c>
      <c r="E4151" s="171" t="str">
        <f t="shared" si="64"/>
        <v>2023</v>
      </c>
      <c r="F4151" s="547">
        <v>2639</v>
      </c>
      <c r="G4151" s="548">
        <v>0.19</v>
      </c>
      <c r="H4151" s="547">
        <v>2217.65</v>
      </c>
      <c r="I4151" s="545" t="s">
        <v>12766</v>
      </c>
      <c r="J4151" s="545" t="s">
        <v>13298</v>
      </c>
      <c r="K4151" s="545" t="s">
        <v>17397</v>
      </c>
      <c r="L4151" s="545" t="s">
        <v>17398</v>
      </c>
      <c r="M4151" s="548" t="s">
        <v>13758</v>
      </c>
      <c r="N4151" s="545" t="s">
        <v>13413</v>
      </c>
      <c r="O4151" s="545"/>
      <c r="P4151" s="549">
        <v>13504</v>
      </c>
      <c r="Q4151" s="549">
        <v>1</v>
      </c>
      <c r="R4151" s="549">
        <v>172</v>
      </c>
      <c r="S4151" s="548">
        <v>1012</v>
      </c>
      <c r="T4151" s="548"/>
      <c r="U4151" s="99"/>
    </row>
    <row r="4152" spans="1:21" ht="19.5" customHeight="1">
      <c r="A4152" s="545">
        <v>13477</v>
      </c>
      <c r="B4152" s="545" t="s">
        <v>13153</v>
      </c>
      <c r="C4152" s="545" t="s">
        <v>216</v>
      </c>
      <c r="D4152" s="546">
        <v>45271</v>
      </c>
      <c r="E4152" s="171" t="str">
        <f t="shared" si="64"/>
        <v>2023</v>
      </c>
      <c r="F4152" s="547">
        <v>8925</v>
      </c>
      <c r="G4152" s="548">
        <v>0.19</v>
      </c>
      <c r="H4152" s="547">
        <v>7500</v>
      </c>
      <c r="I4152" s="545" t="s">
        <v>12675</v>
      </c>
      <c r="J4152" s="545" t="s">
        <v>13296</v>
      </c>
      <c r="K4152" s="545"/>
      <c r="L4152" s="545"/>
      <c r="M4152" s="548" t="s">
        <v>13758</v>
      </c>
      <c r="N4152" s="545" t="s">
        <v>13413</v>
      </c>
      <c r="O4152" s="545"/>
      <c r="P4152" s="549">
        <v>13505</v>
      </c>
      <c r="Q4152" s="549">
        <v>1</v>
      </c>
      <c r="R4152" s="549">
        <v>141</v>
      </c>
      <c r="S4152" s="548">
        <v>2218</v>
      </c>
      <c r="T4152" s="548"/>
      <c r="U4152" s="99"/>
    </row>
    <row r="4153" spans="1:21" ht="19.5" customHeight="1">
      <c r="A4153" s="545">
        <v>13478</v>
      </c>
      <c r="B4153" s="545" t="s">
        <v>13154</v>
      </c>
      <c r="C4153" s="545" t="s">
        <v>209</v>
      </c>
      <c r="D4153" s="546">
        <v>45271</v>
      </c>
      <c r="E4153" s="171" t="str">
        <f t="shared" si="64"/>
        <v>2023</v>
      </c>
      <c r="F4153" s="547">
        <v>1000</v>
      </c>
      <c r="G4153" s="548">
        <v>0.19</v>
      </c>
      <c r="H4153" s="547">
        <v>840.34</v>
      </c>
      <c r="I4153" s="545" t="s">
        <v>12738</v>
      </c>
      <c r="J4153" s="545" t="s">
        <v>13296</v>
      </c>
      <c r="K4153" s="545"/>
      <c r="L4153" s="545"/>
      <c r="M4153" s="548" t="s">
        <v>13758</v>
      </c>
      <c r="N4153" s="545" t="s">
        <v>13413</v>
      </c>
      <c r="O4153" s="545"/>
      <c r="P4153" s="549">
        <v>13506</v>
      </c>
      <c r="Q4153" s="549">
        <v>1</v>
      </c>
      <c r="R4153" s="549">
        <v>32</v>
      </c>
      <c r="S4153" s="548">
        <v>2218</v>
      </c>
      <c r="T4153" s="548"/>
      <c r="U4153" s="99"/>
    </row>
    <row r="4154" spans="1:21" ht="19.5" customHeight="1">
      <c r="A4154" s="545">
        <v>13479</v>
      </c>
      <c r="B4154" s="545" t="s">
        <v>13155</v>
      </c>
      <c r="C4154" s="545" t="s">
        <v>216</v>
      </c>
      <c r="D4154" s="546">
        <v>45271</v>
      </c>
      <c r="E4154" s="171" t="str">
        <f t="shared" si="64"/>
        <v>2023</v>
      </c>
      <c r="F4154" s="547">
        <v>3832</v>
      </c>
      <c r="G4154" s="548">
        <v>0.19</v>
      </c>
      <c r="H4154" s="547">
        <v>3220.17</v>
      </c>
      <c r="I4154" s="545" t="s">
        <v>12675</v>
      </c>
      <c r="J4154" s="545" t="s">
        <v>13298</v>
      </c>
      <c r="K4154" s="545"/>
      <c r="L4154" s="545"/>
      <c r="M4154" s="548" t="s">
        <v>13758</v>
      </c>
      <c r="N4154" s="545" t="s">
        <v>13413</v>
      </c>
      <c r="O4154" s="545"/>
      <c r="P4154" s="549">
        <v>13507</v>
      </c>
      <c r="Q4154" s="549">
        <v>1</v>
      </c>
      <c r="R4154" s="549">
        <v>141</v>
      </c>
      <c r="S4154" s="548">
        <v>1012</v>
      </c>
      <c r="T4154" s="548"/>
      <c r="U4154" s="99"/>
    </row>
    <row r="4155" spans="1:21" ht="19.5" customHeight="1">
      <c r="A4155" s="545">
        <v>13480</v>
      </c>
      <c r="B4155" s="545" t="s">
        <v>13156</v>
      </c>
      <c r="C4155" s="545" t="s">
        <v>209</v>
      </c>
      <c r="D4155" s="546">
        <v>45271</v>
      </c>
      <c r="E4155" s="171" t="str">
        <f t="shared" si="64"/>
        <v>2023</v>
      </c>
      <c r="F4155" s="547">
        <v>898</v>
      </c>
      <c r="G4155" s="548">
        <v>0.19</v>
      </c>
      <c r="H4155" s="547">
        <v>754.62</v>
      </c>
      <c r="I4155" s="545" t="s">
        <v>12738</v>
      </c>
      <c r="J4155" s="545" t="s">
        <v>13298</v>
      </c>
      <c r="K4155" s="545"/>
      <c r="L4155" s="545"/>
      <c r="M4155" s="548" t="s">
        <v>13758</v>
      </c>
      <c r="N4155" s="545" t="s">
        <v>13413</v>
      </c>
      <c r="O4155" s="545"/>
      <c r="P4155" s="549">
        <v>13508</v>
      </c>
      <c r="Q4155" s="549">
        <v>1</v>
      </c>
      <c r="R4155" s="549">
        <v>32</v>
      </c>
      <c r="S4155" s="548">
        <v>1012</v>
      </c>
      <c r="T4155" s="548"/>
      <c r="U4155" s="99"/>
    </row>
    <row r="4156" spans="1:21" ht="19.5" customHeight="1">
      <c r="A4156" s="545">
        <v>13481</v>
      </c>
      <c r="B4156" s="545" t="s">
        <v>13157</v>
      </c>
      <c r="C4156" s="545" t="s">
        <v>206</v>
      </c>
      <c r="D4156" s="546">
        <v>45271</v>
      </c>
      <c r="E4156" s="171" t="str">
        <f t="shared" si="64"/>
        <v>2023</v>
      </c>
      <c r="F4156" s="547">
        <v>60697</v>
      </c>
      <c r="G4156" s="548">
        <v>0.19</v>
      </c>
      <c r="H4156" s="547">
        <v>51005.88</v>
      </c>
      <c r="I4156" s="545" t="s">
        <v>12738</v>
      </c>
      <c r="J4156" s="545" t="s">
        <v>13296</v>
      </c>
      <c r="K4156" s="545" t="s">
        <v>17399</v>
      </c>
      <c r="L4156" s="545"/>
      <c r="M4156" s="548" t="s">
        <v>13758</v>
      </c>
      <c r="N4156" s="545" t="s">
        <v>13413</v>
      </c>
      <c r="O4156" s="545"/>
      <c r="P4156" s="549">
        <v>13509</v>
      </c>
      <c r="Q4156" s="549">
        <v>1</v>
      </c>
      <c r="R4156" s="549">
        <v>32</v>
      </c>
      <c r="S4156" s="548">
        <v>2218</v>
      </c>
      <c r="T4156" s="548"/>
      <c r="U4156" s="99"/>
    </row>
    <row r="4157" spans="1:21" ht="19.5" customHeight="1">
      <c r="A4157" s="545">
        <v>13482</v>
      </c>
      <c r="B4157" s="545" t="s">
        <v>13158</v>
      </c>
      <c r="C4157" s="545" t="s">
        <v>206</v>
      </c>
      <c r="D4157" s="546">
        <v>45271</v>
      </c>
      <c r="E4157" s="171" t="str">
        <f t="shared" si="64"/>
        <v>2023</v>
      </c>
      <c r="F4157" s="547">
        <v>3906</v>
      </c>
      <c r="G4157" s="548">
        <v>0.19</v>
      </c>
      <c r="H4157" s="547">
        <v>3282.35</v>
      </c>
      <c r="I4157" s="545" t="s">
        <v>12738</v>
      </c>
      <c r="J4157" s="545" t="s">
        <v>13298</v>
      </c>
      <c r="K4157" s="545"/>
      <c r="L4157" s="545"/>
      <c r="M4157" s="548" t="s">
        <v>13758</v>
      </c>
      <c r="N4157" s="545" t="s">
        <v>13413</v>
      </c>
      <c r="O4157" s="545"/>
      <c r="P4157" s="549">
        <v>13510</v>
      </c>
      <c r="Q4157" s="549">
        <v>1</v>
      </c>
      <c r="R4157" s="549">
        <v>32</v>
      </c>
      <c r="S4157" s="548">
        <v>1012</v>
      </c>
      <c r="T4157" s="548"/>
      <c r="U4157" s="99"/>
    </row>
    <row r="4158" spans="1:21" ht="19.5" customHeight="1">
      <c r="A4158" s="545">
        <v>13483</v>
      </c>
      <c r="B4158" s="545" t="s">
        <v>13159</v>
      </c>
      <c r="C4158" s="545" t="s">
        <v>206</v>
      </c>
      <c r="D4158" s="546">
        <v>45271</v>
      </c>
      <c r="E4158" s="171" t="str">
        <f t="shared" si="64"/>
        <v>2023</v>
      </c>
      <c r="F4158" s="547">
        <v>16746</v>
      </c>
      <c r="G4158" s="548">
        <v>0.19</v>
      </c>
      <c r="H4158" s="547">
        <v>14072.27</v>
      </c>
      <c r="I4158" s="545" t="s">
        <v>12738</v>
      </c>
      <c r="J4158" s="545" t="s">
        <v>13298</v>
      </c>
      <c r="K4158" s="545"/>
      <c r="L4158" s="545"/>
      <c r="M4158" s="548" t="s">
        <v>13758</v>
      </c>
      <c r="N4158" s="545" t="s">
        <v>13413</v>
      </c>
      <c r="O4158" s="545"/>
      <c r="P4158" s="549">
        <v>13511</v>
      </c>
      <c r="Q4158" s="549">
        <v>1</v>
      </c>
      <c r="R4158" s="549">
        <v>32</v>
      </c>
      <c r="S4158" s="548">
        <v>1012</v>
      </c>
      <c r="T4158" s="548"/>
      <c r="U4158" s="99"/>
    </row>
    <row r="4159" spans="1:21" ht="19.5" customHeight="1">
      <c r="A4159" s="545">
        <v>13484</v>
      </c>
      <c r="B4159" s="545" t="s">
        <v>13160</v>
      </c>
      <c r="C4159" s="545" t="s">
        <v>216</v>
      </c>
      <c r="D4159" s="546">
        <v>45282</v>
      </c>
      <c r="E4159" s="171" t="str">
        <f t="shared" si="64"/>
        <v>2023</v>
      </c>
      <c r="F4159" s="547">
        <v>157059610</v>
      </c>
      <c r="G4159" s="548">
        <v>0.19</v>
      </c>
      <c r="H4159" s="547">
        <v>131982865.55</v>
      </c>
      <c r="I4159" s="545" t="s">
        <v>12758</v>
      </c>
      <c r="J4159" s="545" t="s">
        <v>13298</v>
      </c>
      <c r="K4159" s="545" t="s">
        <v>17400</v>
      </c>
      <c r="L4159" s="545" t="s">
        <v>17401</v>
      </c>
      <c r="M4159" s="548" t="s">
        <v>13758</v>
      </c>
      <c r="N4159" s="545" t="s">
        <v>13413</v>
      </c>
      <c r="O4159" s="545"/>
      <c r="P4159" s="549">
        <v>13512</v>
      </c>
      <c r="Q4159" s="549">
        <v>1</v>
      </c>
      <c r="R4159" s="549">
        <v>164</v>
      </c>
      <c r="S4159" s="548">
        <v>1012</v>
      </c>
      <c r="T4159" s="548"/>
      <c r="U4159" s="99"/>
    </row>
    <row r="4160" spans="1:21" ht="19.5" customHeight="1">
      <c r="A4160" s="545">
        <v>13485</v>
      </c>
      <c r="B4160" s="545" t="s">
        <v>13340</v>
      </c>
      <c r="C4160" s="545" t="s">
        <v>216</v>
      </c>
      <c r="D4160" s="546">
        <v>46052</v>
      </c>
      <c r="E4160" s="171" t="str">
        <f t="shared" si="64"/>
        <v>2026</v>
      </c>
      <c r="F4160" s="547">
        <v>211755668</v>
      </c>
      <c r="G4160" s="548">
        <v>0.19</v>
      </c>
      <c r="H4160" s="547">
        <v>177945939.5</v>
      </c>
      <c r="I4160" s="545" t="s">
        <v>12758</v>
      </c>
      <c r="J4160" s="545" t="s">
        <v>13307</v>
      </c>
      <c r="K4160" s="545" t="s">
        <v>17402</v>
      </c>
      <c r="L4160" s="545" t="s">
        <v>17403</v>
      </c>
      <c r="M4160" s="548" t="s">
        <v>13758</v>
      </c>
      <c r="N4160" s="545" t="s">
        <v>13413</v>
      </c>
      <c r="O4160" s="545"/>
      <c r="P4160" s="549">
        <v>13513</v>
      </c>
      <c r="Q4160" s="549">
        <v>1</v>
      </c>
      <c r="R4160" s="549">
        <v>164</v>
      </c>
      <c r="S4160" s="548">
        <v>2228</v>
      </c>
      <c r="T4160" s="548"/>
      <c r="U4160" s="99"/>
    </row>
    <row r="4161" spans="1:21" ht="19.5" customHeight="1">
      <c r="A4161" s="545">
        <v>13486</v>
      </c>
      <c r="B4161" s="545" t="s">
        <v>13341</v>
      </c>
      <c r="C4161" s="545" t="s">
        <v>216</v>
      </c>
      <c r="D4161" s="546">
        <v>46052</v>
      </c>
      <c r="E4161" s="171" t="str">
        <f t="shared" si="64"/>
        <v>2026</v>
      </c>
      <c r="F4161" s="547">
        <v>307473153</v>
      </c>
      <c r="G4161" s="548">
        <v>0.19</v>
      </c>
      <c r="H4161" s="547">
        <v>258380800.84</v>
      </c>
      <c r="I4161" s="545" t="s">
        <v>12758</v>
      </c>
      <c r="J4161" s="545" t="s">
        <v>13307</v>
      </c>
      <c r="K4161" s="545" t="s">
        <v>17404</v>
      </c>
      <c r="L4161" s="545" t="s">
        <v>17403</v>
      </c>
      <c r="M4161" s="548" t="s">
        <v>13758</v>
      </c>
      <c r="N4161" s="545" t="s">
        <v>13413</v>
      </c>
      <c r="O4161" s="545"/>
      <c r="P4161" s="549">
        <v>13514</v>
      </c>
      <c r="Q4161" s="549">
        <v>1</v>
      </c>
      <c r="R4161" s="549">
        <v>164</v>
      </c>
      <c r="S4161" s="548">
        <v>2228</v>
      </c>
      <c r="T4161" s="548"/>
      <c r="U4161" s="99"/>
    </row>
    <row r="4162" spans="1:21" ht="19.5" customHeight="1">
      <c r="A4162" s="545">
        <v>13487</v>
      </c>
      <c r="B4162" s="545" t="s">
        <v>13161</v>
      </c>
      <c r="C4162" s="545" t="s">
        <v>216</v>
      </c>
      <c r="D4162" s="546">
        <v>46052</v>
      </c>
      <c r="E4162" s="171" t="str">
        <f t="shared" si="64"/>
        <v>2026</v>
      </c>
      <c r="F4162" s="547">
        <v>175484609</v>
      </c>
      <c r="G4162" s="548">
        <v>0.19</v>
      </c>
      <c r="H4162" s="547">
        <v>147466057.97999999</v>
      </c>
      <c r="I4162" s="545" t="s">
        <v>12758</v>
      </c>
      <c r="J4162" s="545" t="s">
        <v>13307</v>
      </c>
      <c r="K4162" s="545" t="s">
        <v>17405</v>
      </c>
      <c r="L4162" s="545" t="s">
        <v>17406</v>
      </c>
      <c r="M4162" s="548" t="s">
        <v>13758</v>
      </c>
      <c r="N4162" s="545" t="s">
        <v>13413</v>
      </c>
      <c r="O4162" s="545"/>
      <c r="P4162" s="549">
        <v>13515</v>
      </c>
      <c r="Q4162" s="549">
        <v>1</v>
      </c>
      <c r="R4162" s="549">
        <v>164</v>
      </c>
      <c r="S4162" s="548">
        <v>2228</v>
      </c>
      <c r="T4162" s="548"/>
      <c r="U4162" s="99"/>
    </row>
    <row r="4163" spans="1:21" ht="19.5" customHeight="1">
      <c r="A4163" s="545">
        <v>13488</v>
      </c>
      <c r="B4163" s="545" t="s">
        <v>13162</v>
      </c>
      <c r="C4163" s="545" t="s">
        <v>216</v>
      </c>
      <c r="D4163" s="546">
        <v>46052</v>
      </c>
      <c r="E4163" s="171" t="str">
        <f t="shared" si="64"/>
        <v>2026</v>
      </c>
      <c r="F4163" s="547">
        <v>248590159</v>
      </c>
      <c r="G4163" s="548">
        <v>0.19</v>
      </c>
      <c r="H4163" s="547">
        <v>208899293.28</v>
      </c>
      <c r="I4163" s="545" t="s">
        <v>12758</v>
      </c>
      <c r="J4163" s="545" t="s">
        <v>13307</v>
      </c>
      <c r="K4163" s="545" t="s">
        <v>17407</v>
      </c>
      <c r="L4163" s="545" t="s">
        <v>17401</v>
      </c>
      <c r="M4163" s="548" t="s">
        <v>13758</v>
      </c>
      <c r="N4163" s="545" t="s">
        <v>13413</v>
      </c>
      <c r="O4163" s="545"/>
      <c r="P4163" s="549">
        <v>13516</v>
      </c>
      <c r="Q4163" s="549">
        <v>1</v>
      </c>
      <c r="R4163" s="549">
        <v>164</v>
      </c>
      <c r="S4163" s="548">
        <v>2228</v>
      </c>
      <c r="T4163" s="548"/>
      <c r="U4163" s="99"/>
    </row>
    <row r="4164" spans="1:21" ht="19.5" customHeight="1">
      <c r="A4164" s="545">
        <v>13489</v>
      </c>
      <c r="B4164" s="545" t="s">
        <v>13163</v>
      </c>
      <c r="C4164" s="545" t="s">
        <v>437</v>
      </c>
      <c r="D4164" s="546">
        <v>46052</v>
      </c>
      <c r="E4164" s="171" t="str">
        <f t="shared" ref="E4164:E4227" si="65">TEXT(D4164,"YYYY")</f>
        <v>2026</v>
      </c>
      <c r="F4164" s="547">
        <v>592374</v>
      </c>
      <c r="G4164" s="548">
        <v>0.19</v>
      </c>
      <c r="H4164" s="547">
        <v>497793.28000000003</v>
      </c>
      <c r="I4164" s="545" t="s">
        <v>12693</v>
      </c>
      <c r="J4164" s="545" t="s">
        <v>13307</v>
      </c>
      <c r="K4164" s="545"/>
      <c r="L4164" s="545" t="s">
        <v>17408</v>
      </c>
      <c r="M4164" s="548" t="s">
        <v>13868</v>
      </c>
      <c r="N4164" s="545" t="s">
        <v>13413</v>
      </c>
      <c r="O4164" s="545"/>
      <c r="P4164" s="549">
        <v>13526</v>
      </c>
      <c r="Q4164" s="549">
        <v>2</v>
      </c>
      <c r="R4164" s="549">
        <v>102</v>
      </c>
      <c r="S4164" s="548">
        <v>2228</v>
      </c>
      <c r="T4164" s="548"/>
      <c r="U4164" s="99"/>
    </row>
    <row r="4165" spans="1:21" ht="19.5" customHeight="1">
      <c r="A4165" s="545">
        <v>13490</v>
      </c>
      <c r="B4165" s="545" t="s">
        <v>13164</v>
      </c>
      <c r="C4165" s="545" t="s">
        <v>437</v>
      </c>
      <c r="D4165" s="546">
        <v>46052</v>
      </c>
      <c r="E4165" s="171" t="str">
        <f t="shared" si="65"/>
        <v>2026</v>
      </c>
      <c r="F4165" s="547">
        <v>604546</v>
      </c>
      <c r="G4165" s="548">
        <v>0.19</v>
      </c>
      <c r="H4165" s="547">
        <v>508021.85</v>
      </c>
      <c r="I4165" s="545" t="s">
        <v>12693</v>
      </c>
      <c r="J4165" s="545" t="s">
        <v>13307</v>
      </c>
      <c r="K4165" s="545"/>
      <c r="L4165" s="545" t="s">
        <v>17409</v>
      </c>
      <c r="M4165" s="548" t="s">
        <v>13868</v>
      </c>
      <c r="N4165" s="545" t="s">
        <v>13413</v>
      </c>
      <c r="O4165" s="545"/>
      <c r="P4165" s="549">
        <v>13527</v>
      </c>
      <c r="Q4165" s="549">
        <v>2</v>
      </c>
      <c r="R4165" s="549">
        <v>102</v>
      </c>
      <c r="S4165" s="548">
        <v>2228</v>
      </c>
      <c r="T4165" s="548"/>
      <c r="U4165" s="99"/>
    </row>
    <row r="4166" spans="1:21" ht="19.5" customHeight="1">
      <c r="A4166" s="545">
        <v>13491</v>
      </c>
      <c r="B4166" s="545" t="s">
        <v>13165</v>
      </c>
      <c r="C4166" s="545" t="s">
        <v>437</v>
      </c>
      <c r="D4166" s="546">
        <v>46052</v>
      </c>
      <c r="E4166" s="171" t="str">
        <f t="shared" si="65"/>
        <v>2026</v>
      </c>
      <c r="F4166" s="547">
        <v>697865</v>
      </c>
      <c r="G4166" s="548">
        <v>0.19</v>
      </c>
      <c r="H4166" s="547">
        <v>586441.18000000005</v>
      </c>
      <c r="I4166" s="545" t="s">
        <v>12693</v>
      </c>
      <c r="J4166" s="545" t="s">
        <v>13307</v>
      </c>
      <c r="K4166" s="545"/>
      <c r="L4166" s="545" t="s">
        <v>17409</v>
      </c>
      <c r="M4166" s="548" t="s">
        <v>13868</v>
      </c>
      <c r="N4166" s="545" t="s">
        <v>13413</v>
      </c>
      <c r="O4166" s="545"/>
      <c r="P4166" s="549">
        <v>13528</v>
      </c>
      <c r="Q4166" s="549">
        <v>2</v>
      </c>
      <c r="R4166" s="549">
        <v>102</v>
      </c>
      <c r="S4166" s="548">
        <v>2228</v>
      </c>
      <c r="T4166" s="548"/>
      <c r="U4166" s="99"/>
    </row>
    <row r="4167" spans="1:21" ht="19.5" customHeight="1">
      <c r="A4167" s="545">
        <v>13492</v>
      </c>
      <c r="B4167" s="545" t="s">
        <v>13166</v>
      </c>
      <c r="C4167" s="545" t="s">
        <v>437</v>
      </c>
      <c r="D4167" s="546">
        <v>46052</v>
      </c>
      <c r="E4167" s="171" t="str">
        <f t="shared" si="65"/>
        <v>2026</v>
      </c>
      <c r="F4167" s="547">
        <v>659320</v>
      </c>
      <c r="G4167" s="548">
        <v>0.19</v>
      </c>
      <c r="H4167" s="547">
        <v>554050.42000000004</v>
      </c>
      <c r="I4167" s="545" t="s">
        <v>12693</v>
      </c>
      <c r="J4167" s="545" t="s">
        <v>13307</v>
      </c>
      <c r="K4167" s="545"/>
      <c r="L4167" s="545" t="s">
        <v>17409</v>
      </c>
      <c r="M4167" s="548" t="s">
        <v>13868</v>
      </c>
      <c r="N4167" s="545" t="s">
        <v>13413</v>
      </c>
      <c r="O4167" s="545"/>
      <c r="P4167" s="549">
        <v>13529</v>
      </c>
      <c r="Q4167" s="549">
        <v>2</v>
      </c>
      <c r="R4167" s="549">
        <v>102</v>
      </c>
      <c r="S4167" s="548">
        <v>2228</v>
      </c>
      <c r="T4167" s="548"/>
      <c r="U4167" s="99"/>
    </row>
    <row r="4168" spans="1:21" ht="19.5" customHeight="1">
      <c r="A4168" s="545">
        <v>13493</v>
      </c>
      <c r="B4168" s="545" t="s">
        <v>13167</v>
      </c>
      <c r="C4168" s="545" t="s">
        <v>437</v>
      </c>
      <c r="D4168" s="546">
        <v>46052</v>
      </c>
      <c r="E4168" s="171" t="str">
        <f t="shared" si="65"/>
        <v>2026</v>
      </c>
      <c r="F4168" s="547">
        <v>407300</v>
      </c>
      <c r="G4168" s="548">
        <v>0.19</v>
      </c>
      <c r="H4168" s="547">
        <v>342268.91</v>
      </c>
      <c r="I4168" s="545" t="s">
        <v>12693</v>
      </c>
      <c r="J4168" s="545" t="s">
        <v>13307</v>
      </c>
      <c r="K4168" s="545" t="s">
        <v>13167</v>
      </c>
      <c r="L4168" s="545" t="s">
        <v>17410</v>
      </c>
      <c r="M4168" s="548" t="s">
        <v>13868</v>
      </c>
      <c r="N4168" s="545" t="s">
        <v>13413</v>
      </c>
      <c r="O4168" s="545"/>
      <c r="P4168" s="549">
        <v>13551</v>
      </c>
      <c r="Q4168" s="549">
        <v>2</v>
      </c>
      <c r="R4168" s="549">
        <v>102</v>
      </c>
      <c r="S4168" s="548">
        <v>2228</v>
      </c>
      <c r="T4168" s="548"/>
      <c r="U4168" s="99"/>
    </row>
    <row r="4169" spans="1:21" ht="19.5" customHeight="1">
      <c r="A4169" s="545">
        <v>13494</v>
      </c>
      <c r="B4169" s="545" t="s">
        <v>13168</v>
      </c>
      <c r="C4169" s="545" t="s">
        <v>216</v>
      </c>
      <c r="D4169" s="546">
        <v>46052</v>
      </c>
      <c r="E4169" s="171" t="str">
        <f t="shared" si="65"/>
        <v>2026</v>
      </c>
      <c r="F4169" s="547">
        <v>2794590</v>
      </c>
      <c r="G4169" s="548">
        <v>0.19</v>
      </c>
      <c r="H4169" s="547">
        <v>2348394.96</v>
      </c>
      <c r="I4169" s="545" t="s">
        <v>12758</v>
      </c>
      <c r="J4169" s="545" t="s">
        <v>13307</v>
      </c>
      <c r="K4169" s="545"/>
      <c r="L4169" s="545" t="s">
        <v>17411</v>
      </c>
      <c r="M4169" s="548" t="s">
        <v>13758</v>
      </c>
      <c r="N4169" s="545" t="s">
        <v>13413</v>
      </c>
      <c r="O4169" s="545"/>
      <c r="P4169" s="549">
        <v>13531</v>
      </c>
      <c r="Q4169" s="549">
        <v>1</v>
      </c>
      <c r="R4169" s="549">
        <v>164</v>
      </c>
      <c r="S4169" s="548">
        <v>2228</v>
      </c>
      <c r="T4169" s="548"/>
      <c r="U4169" s="99"/>
    </row>
    <row r="4170" spans="1:21" ht="19.5" customHeight="1">
      <c r="A4170" s="545">
        <v>13495</v>
      </c>
      <c r="B4170" s="545" t="s">
        <v>13169</v>
      </c>
      <c r="C4170" s="545" t="s">
        <v>216</v>
      </c>
      <c r="D4170" s="546">
        <v>46052</v>
      </c>
      <c r="E4170" s="171" t="str">
        <f t="shared" si="65"/>
        <v>2026</v>
      </c>
      <c r="F4170" s="547">
        <v>3269056</v>
      </c>
      <c r="G4170" s="548">
        <v>0.19</v>
      </c>
      <c r="H4170" s="547">
        <v>2747105.88</v>
      </c>
      <c r="I4170" s="545" t="s">
        <v>12758</v>
      </c>
      <c r="J4170" s="545" t="s">
        <v>13307</v>
      </c>
      <c r="K4170" s="545" t="s">
        <v>17412</v>
      </c>
      <c r="L4170" s="545"/>
      <c r="M4170" s="548" t="s">
        <v>13758</v>
      </c>
      <c r="N4170" s="545" t="s">
        <v>13413</v>
      </c>
      <c r="O4170" s="545"/>
      <c r="P4170" s="549">
        <v>13532</v>
      </c>
      <c r="Q4170" s="549">
        <v>1</v>
      </c>
      <c r="R4170" s="549">
        <v>164</v>
      </c>
      <c r="S4170" s="548">
        <v>2228</v>
      </c>
      <c r="T4170" s="548"/>
      <c r="U4170" s="99"/>
    </row>
    <row r="4171" spans="1:21" ht="19.5" customHeight="1">
      <c r="A4171" s="545">
        <v>13496</v>
      </c>
      <c r="B4171" s="545" t="s">
        <v>13170</v>
      </c>
      <c r="C4171" s="545" t="s">
        <v>216</v>
      </c>
      <c r="D4171" s="546">
        <v>46052</v>
      </c>
      <c r="E4171" s="171" t="str">
        <f t="shared" si="65"/>
        <v>2026</v>
      </c>
      <c r="F4171" s="547">
        <v>797524</v>
      </c>
      <c r="G4171" s="548">
        <v>0.19</v>
      </c>
      <c r="H4171" s="547">
        <v>670188.24</v>
      </c>
      <c r="I4171" s="545" t="s">
        <v>12758</v>
      </c>
      <c r="J4171" s="545" t="s">
        <v>13307</v>
      </c>
      <c r="K4171" s="545" t="s">
        <v>17413</v>
      </c>
      <c r="L4171" s="545"/>
      <c r="M4171" s="548" t="s">
        <v>13758</v>
      </c>
      <c r="N4171" s="545" t="s">
        <v>13413</v>
      </c>
      <c r="O4171" s="545"/>
      <c r="P4171" s="549">
        <v>13533</v>
      </c>
      <c r="Q4171" s="549">
        <v>1</v>
      </c>
      <c r="R4171" s="549">
        <v>164</v>
      </c>
      <c r="S4171" s="548">
        <v>2228</v>
      </c>
      <c r="T4171" s="548"/>
      <c r="U4171" s="99"/>
    </row>
    <row r="4172" spans="1:21" ht="19.5" customHeight="1">
      <c r="A4172" s="545">
        <v>13497</v>
      </c>
      <c r="B4172" s="545" t="s">
        <v>13171</v>
      </c>
      <c r="C4172" s="545" t="s">
        <v>209</v>
      </c>
      <c r="D4172" s="546">
        <v>46052</v>
      </c>
      <c r="E4172" s="171" t="str">
        <f t="shared" si="65"/>
        <v>2026</v>
      </c>
      <c r="F4172" s="547">
        <v>75869</v>
      </c>
      <c r="G4172" s="548">
        <v>0.19</v>
      </c>
      <c r="H4172" s="547">
        <v>63755.46</v>
      </c>
      <c r="I4172" s="545" t="s">
        <v>12706</v>
      </c>
      <c r="J4172" s="545" t="s">
        <v>13307</v>
      </c>
      <c r="K4172" s="545"/>
      <c r="L4172" s="545"/>
      <c r="M4172" s="548" t="s">
        <v>13758</v>
      </c>
      <c r="N4172" s="545" t="s">
        <v>13413</v>
      </c>
      <c r="O4172" s="545"/>
      <c r="P4172" s="549">
        <v>13534</v>
      </c>
      <c r="Q4172" s="549">
        <v>1</v>
      </c>
      <c r="R4172" s="549">
        <v>128</v>
      </c>
      <c r="S4172" s="548">
        <v>2228</v>
      </c>
      <c r="T4172" s="548"/>
      <c r="U4172" s="99"/>
    </row>
    <row r="4173" spans="1:21" ht="19.5" customHeight="1">
      <c r="A4173" s="545">
        <v>13498</v>
      </c>
      <c r="B4173" s="545" t="s">
        <v>13172</v>
      </c>
      <c r="C4173" s="545" t="s">
        <v>216</v>
      </c>
      <c r="D4173" s="546">
        <v>46052</v>
      </c>
      <c r="E4173" s="171" t="str">
        <f t="shared" si="65"/>
        <v>2026</v>
      </c>
      <c r="F4173" s="547">
        <v>20542</v>
      </c>
      <c r="G4173" s="548">
        <v>0.19</v>
      </c>
      <c r="H4173" s="547">
        <v>17262.18</v>
      </c>
      <c r="I4173" s="545" t="s">
        <v>12715</v>
      </c>
      <c r="J4173" s="545" t="s">
        <v>13307</v>
      </c>
      <c r="K4173" s="545"/>
      <c r="L4173" s="545"/>
      <c r="M4173" s="548" t="s">
        <v>13758</v>
      </c>
      <c r="N4173" s="545" t="s">
        <v>13413</v>
      </c>
      <c r="O4173" s="545"/>
      <c r="P4173" s="549">
        <v>13535</v>
      </c>
      <c r="Q4173" s="549">
        <v>1</v>
      </c>
      <c r="R4173" s="549">
        <v>129</v>
      </c>
      <c r="S4173" s="548">
        <v>2228</v>
      </c>
      <c r="T4173" s="548"/>
      <c r="U4173" s="99"/>
    </row>
    <row r="4174" spans="1:21" ht="19.5" customHeight="1">
      <c r="A4174" s="545">
        <v>13499</v>
      </c>
      <c r="B4174" s="545" t="s">
        <v>13173</v>
      </c>
      <c r="C4174" s="545" t="s">
        <v>216</v>
      </c>
      <c r="D4174" s="546">
        <v>46052</v>
      </c>
      <c r="E4174" s="171" t="str">
        <f t="shared" si="65"/>
        <v>2026</v>
      </c>
      <c r="F4174" s="547">
        <v>7553334</v>
      </c>
      <c r="G4174" s="548">
        <v>0.19</v>
      </c>
      <c r="H4174" s="547">
        <v>6347339.5</v>
      </c>
      <c r="I4174" s="545" t="s">
        <v>12686</v>
      </c>
      <c r="J4174" s="545" t="s">
        <v>13307</v>
      </c>
      <c r="K4174" s="545" t="s">
        <v>17414</v>
      </c>
      <c r="L4174" s="545"/>
      <c r="M4174" s="548" t="s">
        <v>13758</v>
      </c>
      <c r="N4174" s="545" t="s">
        <v>13413</v>
      </c>
      <c r="O4174" s="545"/>
      <c r="P4174" s="549">
        <v>13536</v>
      </c>
      <c r="Q4174" s="549">
        <v>1</v>
      </c>
      <c r="R4174" s="549">
        <v>131</v>
      </c>
      <c r="S4174" s="548">
        <v>2228</v>
      </c>
      <c r="T4174" s="548"/>
      <c r="U4174" s="99"/>
    </row>
    <row r="4175" spans="1:21" ht="19.5" customHeight="1">
      <c r="A4175" s="545">
        <v>13500</v>
      </c>
      <c r="B4175" s="545" t="s">
        <v>13174</v>
      </c>
      <c r="C4175" s="545" t="s">
        <v>216</v>
      </c>
      <c r="D4175" s="546">
        <v>46052</v>
      </c>
      <c r="E4175" s="171" t="str">
        <f t="shared" si="65"/>
        <v>2026</v>
      </c>
      <c r="F4175" s="547">
        <v>4521892</v>
      </c>
      <c r="G4175" s="548">
        <v>0.19</v>
      </c>
      <c r="H4175" s="547">
        <v>3799909.24</v>
      </c>
      <c r="I4175" s="545" t="s">
        <v>12686</v>
      </c>
      <c r="J4175" s="545" t="s">
        <v>13307</v>
      </c>
      <c r="K4175" s="545" t="s">
        <v>17415</v>
      </c>
      <c r="L4175" s="545"/>
      <c r="M4175" s="548" t="s">
        <v>13758</v>
      </c>
      <c r="N4175" s="545" t="s">
        <v>13413</v>
      </c>
      <c r="O4175" s="545"/>
      <c r="P4175" s="549">
        <v>13537</v>
      </c>
      <c r="Q4175" s="549">
        <v>1</v>
      </c>
      <c r="R4175" s="549">
        <v>131</v>
      </c>
      <c r="S4175" s="548">
        <v>2228</v>
      </c>
      <c r="T4175" s="548"/>
      <c r="U4175" s="99"/>
    </row>
    <row r="4176" spans="1:21" ht="19.5" customHeight="1">
      <c r="A4176" s="545">
        <v>13501</v>
      </c>
      <c r="B4176" s="545" t="s">
        <v>13175</v>
      </c>
      <c r="C4176" s="545" t="s">
        <v>216</v>
      </c>
      <c r="D4176" s="546">
        <v>46052</v>
      </c>
      <c r="E4176" s="171" t="str">
        <f t="shared" si="65"/>
        <v>2026</v>
      </c>
      <c r="F4176" s="547">
        <v>6099046</v>
      </c>
      <c r="G4176" s="548">
        <v>0.19</v>
      </c>
      <c r="H4176" s="547">
        <v>5125248.74</v>
      </c>
      <c r="I4176" s="545" t="s">
        <v>12762</v>
      </c>
      <c r="J4176" s="545" t="s">
        <v>13307</v>
      </c>
      <c r="K4176" s="545" t="s">
        <v>17416</v>
      </c>
      <c r="L4176" s="545" t="s">
        <v>17417</v>
      </c>
      <c r="M4176" s="548" t="s">
        <v>13758</v>
      </c>
      <c r="N4176" s="545" t="s">
        <v>13413</v>
      </c>
      <c r="O4176" s="545"/>
      <c r="P4176" s="549">
        <v>13538</v>
      </c>
      <c r="Q4176" s="549">
        <v>1</v>
      </c>
      <c r="R4176" s="549">
        <v>8</v>
      </c>
      <c r="S4176" s="548">
        <v>2228</v>
      </c>
      <c r="T4176" s="548"/>
      <c r="U4176" s="99"/>
    </row>
    <row r="4177" spans="1:21" ht="19.5" customHeight="1">
      <c r="A4177" s="545">
        <v>13502</v>
      </c>
      <c r="B4177" s="545" t="s">
        <v>13176</v>
      </c>
      <c r="C4177" s="545" t="s">
        <v>216</v>
      </c>
      <c r="D4177" s="546">
        <v>46052</v>
      </c>
      <c r="E4177" s="171" t="str">
        <f t="shared" si="65"/>
        <v>2026</v>
      </c>
      <c r="F4177" s="547">
        <v>31570464</v>
      </c>
      <c r="G4177" s="548">
        <v>0.19</v>
      </c>
      <c r="H4177" s="547">
        <v>26529801.68</v>
      </c>
      <c r="I4177" s="545" t="s">
        <v>12762</v>
      </c>
      <c r="J4177" s="545" t="s">
        <v>13307</v>
      </c>
      <c r="K4177" s="545" t="s">
        <v>17418</v>
      </c>
      <c r="L4177" s="545"/>
      <c r="M4177" s="548" t="s">
        <v>13758</v>
      </c>
      <c r="N4177" s="545" t="s">
        <v>13413</v>
      </c>
      <c r="O4177" s="545"/>
      <c r="P4177" s="549">
        <v>13539</v>
      </c>
      <c r="Q4177" s="549">
        <v>1</v>
      </c>
      <c r="R4177" s="549">
        <v>8</v>
      </c>
      <c r="S4177" s="548">
        <v>2228</v>
      </c>
      <c r="T4177" s="548"/>
      <c r="U4177" s="99"/>
    </row>
    <row r="4178" spans="1:21" ht="19.5" customHeight="1">
      <c r="A4178" s="545">
        <v>13503</v>
      </c>
      <c r="B4178" s="545" t="s">
        <v>13177</v>
      </c>
      <c r="C4178" s="545" t="s">
        <v>216</v>
      </c>
      <c r="D4178" s="546">
        <v>46052</v>
      </c>
      <c r="E4178" s="171" t="str">
        <f t="shared" si="65"/>
        <v>2026</v>
      </c>
      <c r="F4178" s="547">
        <v>2182556</v>
      </c>
      <c r="G4178" s="548">
        <v>0.19</v>
      </c>
      <c r="H4178" s="547">
        <v>1834080.67</v>
      </c>
      <c r="I4178" s="545" t="s">
        <v>12762</v>
      </c>
      <c r="J4178" s="545" t="s">
        <v>13307</v>
      </c>
      <c r="K4178" s="545" t="s">
        <v>17419</v>
      </c>
      <c r="L4178" s="545"/>
      <c r="M4178" s="548" t="s">
        <v>13758</v>
      </c>
      <c r="N4178" s="545" t="s">
        <v>13413</v>
      </c>
      <c r="O4178" s="545"/>
      <c r="P4178" s="549">
        <v>13540</v>
      </c>
      <c r="Q4178" s="549">
        <v>1</v>
      </c>
      <c r="R4178" s="549">
        <v>8</v>
      </c>
      <c r="S4178" s="548">
        <v>2228</v>
      </c>
      <c r="T4178" s="548"/>
      <c r="U4178" s="99"/>
    </row>
    <row r="4179" spans="1:21" ht="19.5" customHeight="1">
      <c r="A4179" s="545">
        <v>13504</v>
      </c>
      <c r="B4179" s="545" t="s">
        <v>13178</v>
      </c>
      <c r="C4179" s="545" t="s">
        <v>216</v>
      </c>
      <c r="D4179" s="546">
        <v>46052</v>
      </c>
      <c r="E4179" s="171" t="str">
        <f t="shared" si="65"/>
        <v>2026</v>
      </c>
      <c r="F4179" s="547">
        <v>316381</v>
      </c>
      <c r="G4179" s="548">
        <v>0.19</v>
      </c>
      <c r="H4179" s="547">
        <v>265866.39</v>
      </c>
      <c r="I4179" s="545" t="s">
        <v>12762</v>
      </c>
      <c r="J4179" s="545" t="s">
        <v>13307</v>
      </c>
      <c r="K4179" s="545"/>
      <c r="L4179" s="545"/>
      <c r="M4179" s="548" t="s">
        <v>13758</v>
      </c>
      <c r="N4179" s="545" t="s">
        <v>13413</v>
      </c>
      <c r="O4179" s="545"/>
      <c r="P4179" s="549">
        <v>13541</v>
      </c>
      <c r="Q4179" s="549">
        <v>1</v>
      </c>
      <c r="R4179" s="549">
        <v>8</v>
      </c>
      <c r="S4179" s="548">
        <v>2228</v>
      </c>
      <c r="T4179" s="548"/>
      <c r="U4179" s="99"/>
    </row>
    <row r="4180" spans="1:21" ht="19.5" customHeight="1">
      <c r="A4180" s="545">
        <v>13505</v>
      </c>
      <c r="B4180" s="545" t="s">
        <v>13179</v>
      </c>
      <c r="C4180" s="545" t="s">
        <v>216</v>
      </c>
      <c r="D4180" s="546">
        <v>46052</v>
      </c>
      <c r="E4180" s="171" t="str">
        <f t="shared" si="65"/>
        <v>2026</v>
      </c>
      <c r="F4180" s="547">
        <v>419660</v>
      </c>
      <c r="G4180" s="548">
        <v>0.19</v>
      </c>
      <c r="H4180" s="547">
        <v>352655.46</v>
      </c>
      <c r="I4180" s="545" t="s">
        <v>12762</v>
      </c>
      <c r="J4180" s="545" t="s">
        <v>13307</v>
      </c>
      <c r="K4180" s="545" t="s">
        <v>17420</v>
      </c>
      <c r="L4180" s="545"/>
      <c r="M4180" s="548" t="s">
        <v>13758</v>
      </c>
      <c r="N4180" s="545" t="s">
        <v>13413</v>
      </c>
      <c r="O4180" s="545"/>
      <c r="P4180" s="549">
        <v>13542</v>
      </c>
      <c r="Q4180" s="549">
        <v>1</v>
      </c>
      <c r="R4180" s="549">
        <v>8</v>
      </c>
      <c r="S4180" s="548">
        <v>2228</v>
      </c>
      <c r="T4180" s="548"/>
      <c r="U4180" s="99"/>
    </row>
    <row r="4181" spans="1:21" ht="19.5" customHeight="1">
      <c r="A4181" s="545">
        <v>13506</v>
      </c>
      <c r="B4181" s="545" t="s">
        <v>13180</v>
      </c>
      <c r="C4181" s="545" t="s">
        <v>216</v>
      </c>
      <c r="D4181" s="546">
        <v>46052</v>
      </c>
      <c r="E4181" s="171" t="str">
        <f t="shared" si="65"/>
        <v>2026</v>
      </c>
      <c r="F4181" s="547">
        <v>4735385</v>
      </c>
      <c r="G4181" s="548">
        <v>0.19</v>
      </c>
      <c r="H4181" s="547">
        <v>3979315.13</v>
      </c>
      <c r="I4181" s="545" t="s">
        <v>12762</v>
      </c>
      <c r="J4181" s="545" t="s">
        <v>13307</v>
      </c>
      <c r="K4181" s="545"/>
      <c r="L4181" s="545"/>
      <c r="M4181" s="548" t="s">
        <v>13758</v>
      </c>
      <c r="N4181" s="545" t="s">
        <v>13413</v>
      </c>
      <c r="O4181" s="545"/>
      <c r="P4181" s="549">
        <v>13543</v>
      </c>
      <c r="Q4181" s="549">
        <v>1</v>
      </c>
      <c r="R4181" s="549">
        <v>8</v>
      </c>
      <c r="S4181" s="548">
        <v>2228</v>
      </c>
      <c r="T4181" s="548"/>
      <c r="U4181" s="99"/>
    </row>
    <row r="4182" spans="1:21" ht="19.5" customHeight="1">
      <c r="A4182" s="545">
        <v>13507</v>
      </c>
      <c r="B4182" s="545" t="s">
        <v>13181</v>
      </c>
      <c r="C4182" s="545" t="s">
        <v>216</v>
      </c>
      <c r="D4182" s="546">
        <v>46052</v>
      </c>
      <c r="E4182" s="171" t="str">
        <f t="shared" si="65"/>
        <v>2026</v>
      </c>
      <c r="F4182" s="547">
        <v>2559270</v>
      </c>
      <c r="G4182" s="548">
        <v>0.19</v>
      </c>
      <c r="H4182" s="547">
        <v>2150647.06</v>
      </c>
      <c r="I4182" s="545" t="s">
        <v>12762</v>
      </c>
      <c r="J4182" s="545" t="s">
        <v>13307</v>
      </c>
      <c r="K4182" s="545" t="s">
        <v>17421</v>
      </c>
      <c r="L4182" s="545"/>
      <c r="M4182" s="548" t="s">
        <v>13758</v>
      </c>
      <c r="N4182" s="545" t="s">
        <v>13413</v>
      </c>
      <c r="O4182" s="545"/>
      <c r="P4182" s="549">
        <v>13545</v>
      </c>
      <c r="Q4182" s="549">
        <v>1</v>
      </c>
      <c r="R4182" s="549">
        <v>8</v>
      </c>
      <c r="S4182" s="548">
        <v>2228</v>
      </c>
      <c r="T4182" s="548"/>
      <c r="U4182" s="99"/>
    </row>
    <row r="4183" spans="1:21" ht="19.5" customHeight="1">
      <c r="A4183" s="545">
        <v>13508</v>
      </c>
      <c r="B4183" s="545" t="s">
        <v>13182</v>
      </c>
      <c r="C4183" s="545" t="s">
        <v>216</v>
      </c>
      <c r="D4183" s="546">
        <v>46052</v>
      </c>
      <c r="E4183" s="171" t="str">
        <f t="shared" si="65"/>
        <v>2026</v>
      </c>
      <c r="F4183" s="547">
        <v>1774899</v>
      </c>
      <c r="G4183" s="548">
        <v>0.19</v>
      </c>
      <c r="H4183" s="547">
        <v>1491511.76</v>
      </c>
      <c r="I4183" s="545" t="s">
        <v>12762</v>
      </c>
      <c r="J4183" s="545" t="s">
        <v>13307</v>
      </c>
      <c r="K4183" s="545" t="s">
        <v>17422</v>
      </c>
      <c r="L4183" s="545"/>
      <c r="M4183" s="548" t="s">
        <v>13758</v>
      </c>
      <c r="N4183" s="545" t="s">
        <v>13413</v>
      </c>
      <c r="O4183" s="545"/>
      <c r="P4183" s="549">
        <v>13546</v>
      </c>
      <c r="Q4183" s="549">
        <v>1</v>
      </c>
      <c r="R4183" s="549">
        <v>8</v>
      </c>
      <c r="S4183" s="548">
        <v>2228</v>
      </c>
      <c r="T4183" s="548"/>
      <c r="U4183" s="99"/>
    </row>
    <row r="4184" spans="1:21" ht="19.5" customHeight="1">
      <c r="A4184" s="545">
        <v>13509</v>
      </c>
      <c r="B4184" s="545" t="s">
        <v>13183</v>
      </c>
      <c r="C4184" s="545" t="s">
        <v>216</v>
      </c>
      <c r="D4184" s="546">
        <v>46052</v>
      </c>
      <c r="E4184" s="171" t="str">
        <f t="shared" si="65"/>
        <v>2026</v>
      </c>
      <c r="F4184" s="547">
        <v>6972418</v>
      </c>
      <c r="G4184" s="548">
        <v>0.19</v>
      </c>
      <c r="H4184" s="547">
        <v>5859174.79</v>
      </c>
      <c r="I4184" s="545" t="s">
        <v>12762</v>
      </c>
      <c r="J4184" s="545" t="s">
        <v>13307</v>
      </c>
      <c r="K4184" s="545" t="s">
        <v>17423</v>
      </c>
      <c r="L4184" s="545"/>
      <c r="M4184" s="548" t="s">
        <v>13758</v>
      </c>
      <c r="N4184" s="545" t="s">
        <v>13413</v>
      </c>
      <c r="O4184" s="545"/>
      <c r="P4184" s="549">
        <v>13547</v>
      </c>
      <c r="Q4184" s="549">
        <v>1</v>
      </c>
      <c r="R4184" s="549">
        <v>8</v>
      </c>
      <c r="S4184" s="548">
        <v>2228</v>
      </c>
      <c r="T4184" s="548"/>
      <c r="U4184" s="99"/>
    </row>
    <row r="4185" spans="1:21" ht="19.5" customHeight="1">
      <c r="A4185" s="545">
        <v>13510</v>
      </c>
      <c r="B4185" s="545" t="s">
        <v>13184</v>
      </c>
      <c r="C4185" s="545" t="s">
        <v>216</v>
      </c>
      <c r="D4185" s="546">
        <v>46052</v>
      </c>
      <c r="E4185" s="171" t="str">
        <f t="shared" si="65"/>
        <v>2026</v>
      </c>
      <c r="F4185" s="547">
        <v>1536626</v>
      </c>
      <c r="G4185" s="548">
        <v>0.19</v>
      </c>
      <c r="H4185" s="547">
        <v>1291282.3500000001</v>
      </c>
      <c r="I4185" s="545" t="s">
        <v>12762</v>
      </c>
      <c r="J4185" s="545" t="s">
        <v>13307</v>
      </c>
      <c r="K4185" s="545"/>
      <c r="L4185" s="545"/>
      <c r="M4185" s="548" t="s">
        <v>13758</v>
      </c>
      <c r="N4185" s="545" t="s">
        <v>13413</v>
      </c>
      <c r="O4185" s="545"/>
      <c r="P4185" s="549">
        <v>13548</v>
      </c>
      <c r="Q4185" s="549">
        <v>1</v>
      </c>
      <c r="R4185" s="549">
        <v>8</v>
      </c>
      <c r="S4185" s="548">
        <v>2228</v>
      </c>
      <c r="T4185" s="548"/>
      <c r="U4185" s="99"/>
    </row>
    <row r="4186" spans="1:21" ht="19.5" customHeight="1">
      <c r="A4186" s="545">
        <v>13511</v>
      </c>
      <c r="B4186" s="545" t="s">
        <v>13185</v>
      </c>
      <c r="C4186" s="545" t="s">
        <v>216</v>
      </c>
      <c r="D4186" s="546">
        <v>46052</v>
      </c>
      <c r="E4186" s="171" t="str">
        <f t="shared" si="65"/>
        <v>2026</v>
      </c>
      <c r="F4186" s="547">
        <v>2347982</v>
      </c>
      <c r="G4186" s="548">
        <v>0.19</v>
      </c>
      <c r="H4186" s="547">
        <v>1973094.12</v>
      </c>
      <c r="I4186" s="545" t="s">
        <v>12762</v>
      </c>
      <c r="J4186" s="545" t="s">
        <v>13307</v>
      </c>
      <c r="K4186" s="545" t="s">
        <v>13185</v>
      </c>
      <c r="L4186" s="545"/>
      <c r="M4186" s="548" t="s">
        <v>13758</v>
      </c>
      <c r="N4186" s="545" t="s">
        <v>13413</v>
      </c>
      <c r="O4186" s="545"/>
      <c r="P4186" s="549">
        <v>13549</v>
      </c>
      <c r="Q4186" s="549">
        <v>1</v>
      </c>
      <c r="R4186" s="549">
        <v>8</v>
      </c>
      <c r="S4186" s="548">
        <v>2228</v>
      </c>
      <c r="T4186" s="548"/>
      <c r="U4186" s="99"/>
    </row>
    <row r="4187" spans="1:21" ht="19.5" customHeight="1">
      <c r="A4187" s="545">
        <v>13512</v>
      </c>
      <c r="B4187" s="545" t="s">
        <v>13186</v>
      </c>
      <c r="C4187" s="545" t="s">
        <v>4501</v>
      </c>
      <c r="D4187" s="546">
        <v>46052</v>
      </c>
      <c r="E4187" s="171" t="str">
        <f t="shared" si="65"/>
        <v>2026</v>
      </c>
      <c r="F4187" s="547">
        <v>25154417</v>
      </c>
      <c r="G4187" s="548">
        <v>0.19</v>
      </c>
      <c r="H4187" s="547">
        <v>21138165.550000001</v>
      </c>
      <c r="I4187" s="545" t="s">
        <v>12762</v>
      </c>
      <c r="J4187" s="545" t="s">
        <v>13307</v>
      </c>
      <c r="K4187" s="545"/>
      <c r="L4187" s="545"/>
      <c r="M4187" s="548" t="s">
        <v>13758</v>
      </c>
      <c r="N4187" s="545" t="s">
        <v>13413</v>
      </c>
      <c r="O4187" s="545"/>
      <c r="P4187" s="549">
        <v>13550</v>
      </c>
      <c r="Q4187" s="549">
        <v>1</v>
      </c>
      <c r="R4187" s="549">
        <v>8</v>
      </c>
      <c r="S4187" s="548">
        <v>2228</v>
      </c>
      <c r="T4187" s="548"/>
      <c r="U4187" s="99"/>
    </row>
    <row r="4188" spans="1:21" ht="19.5" customHeight="1">
      <c r="A4188" s="545">
        <v>13517</v>
      </c>
      <c r="B4188" s="545" t="s">
        <v>13187</v>
      </c>
      <c r="C4188" s="545" t="s">
        <v>216</v>
      </c>
      <c r="D4188" s="546">
        <v>46052</v>
      </c>
      <c r="E4188" s="171" t="str">
        <f t="shared" si="65"/>
        <v>2026</v>
      </c>
      <c r="F4188" s="547">
        <v>189218</v>
      </c>
      <c r="G4188" s="548">
        <v>0.19</v>
      </c>
      <c r="H4188" s="547">
        <v>159006.72</v>
      </c>
      <c r="I4188" s="545" t="s">
        <v>12642</v>
      </c>
      <c r="J4188" s="545" t="s">
        <v>13307</v>
      </c>
      <c r="K4188" s="545"/>
      <c r="L4188" s="545"/>
      <c r="M4188" s="548" t="s">
        <v>13758</v>
      </c>
      <c r="N4188" s="545" t="s">
        <v>13413</v>
      </c>
      <c r="O4188" s="545"/>
      <c r="P4188" s="549">
        <v>13517</v>
      </c>
      <c r="Q4188" s="549">
        <v>1</v>
      </c>
      <c r="R4188" s="549">
        <v>135</v>
      </c>
      <c r="S4188" s="548">
        <v>2228</v>
      </c>
      <c r="T4188" s="548"/>
      <c r="U4188" s="99"/>
    </row>
    <row r="4189" spans="1:21" ht="19.5" customHeight="1">
      <c r="A4189" s="545">
        <v>13518</v>
      </c>
      <c r="B4189" s="545" t="s">
        <v>13188</v>
      </c>
      <c r="C4189" s="545" t="s">
        <v>216</v>
      </c>
      <c r="D4189" s="546">
        <v>46052</v>
      </c>
      <c r="E4189" s="171" t="str">
        <f t="shared" si="65"/>
        <v>2026</v>
      </c>
      <c r="F4189" s="547">
        <v>492170</v>
      </c>
      <c r="G4189" s="548">
        <v>0.19</v>
      </c>
      <c r="H4189" s="547">
        <v>413588.24</v>
      </c>
      <c r="I4189" s="545" t="s">
        <v>12642</v>
      </c>
      <c r="J4189" s="545" t="s">
        <v>13307</v>
      </c>
      <c r="K4189" s="545"/>
      <c r="L4189" s="545"/>
      <c r="M4189" s="548" t="s">
        <v>13758</v>
      </c>
      <c r="N4189" s="545" t="s">
        <v>13413</v>
      </c>
      <c r="O4189" s="545"/>
      <c r="P4189" s="549">
        <v>13518</v>
      </c>
      <c r="Q4189" s="549">
        <v>1</v>
      </c>
      <c r="R4189" s="549">
        <v>135</v>
      </c>
      <c r="S4189" s="548">
        <v>2228</v>
      </c>
      <c r="T4189" s="548"/>
      <c r="U4189" s="99"/>
    </row>
    <row r="4190" spans="1:21" ht="19.5" customHeight="1">
      <c r="A4190" s="545">
        <v>13519</v>
      </c>
      <c r="B4190" s="545" t="s">
        <v>13189</v>
      </c>
      <c r="C4190" s="545" t="s">
        <v>216</v>
      </c>
      <c r="D4190" s="546">
        <v>46052</v>
      </c>
      <c r="E4190" s="171" t="str">
        <f t="shared" si="65"/>
        <v>2026</v>
      </c>
      <c r="F4190" s="547">
        <v>67780</v>
      </c>
      <c r="G4190" s="548">
        <v>0.19</v>
      </c>
      <c r="H4190" s="547">
        <v>56957.98</v>
      </c>
      <c r="I4190" s="545" t="s">
        <v>12642</v>
      </c>
      <c r="J4190" s="545" t="s">
        <v>13307</v>
      </c>
      <c r="K4190" s="545"/>
      <c r="L4190" s="545"/>
      <c r="M4190" s="548" t="s">
        <v>13758</v>
      </c>
      <c r="N4190" s="545" t="s">
        <v>13413</v>
      </c>
      <c r="O4190" s="545"/>
      <c r="P4190" s="549">
        <v>13519</v>
      </c>
      <c r="Q4190" s="549">
        <v>1</v>
      </c>
      <c r="R4190" s="549">
        <v>135</v>
      </c>
      <c r="S4190" s="548">
        <v>2228</v>
      </c>
      <c r="T4190" s="548"/>
      <c r="U4190" s="99"/>
    </row>
    <row r="4191" spans="1:21" ht="19.5" customHeight="1">
      <c r="A4191" s="545">
        <v>13520</v>
      </c>
      <c r="B4191" s="545" t="s">
        <v>13190</v>
      </c>
      <c r="C4191" s="545" t="s">
        <v>216</v>
      </c>
      <c r="D4191" s="546">
        <v>46052</v>
      </c>
      <c r="E4191" s="171" t="str">
        <f t="shared" si="65"/>
        <v>2026</v>
      </c>
      <c r="F4191" s="547">
        <v>505015</v>
      </c>
      <c r="G4191" s="548">
        <v>0.19</v>
      </c>
      <c r="H4191" s="547">
        <v>424382.35</v>
      </c>
      <c r="I4191" s="545" t="s">
        <v>12642</v>
      </c>
      <c r="J4191" s="545" t="s">
        <v>13307</v>
      </c>
      <c r="K4191" s="545"/>
      <c r="L4191" s="545"/>
      <c r="M4191" s="548" t="s">
        <v>13758</v>
      </c>
      <c r="N4191" s="545" t="s">
        <v>13413</v>
      </c>
      <c r="O4191" s="545"/>
      <c r="P4191" s="549">
        <v>13520</v>
      </c>
      <c r="Q4191" s="549">
        <v>1</v>
      </c>
      <c r="R4191" s="549">
        <v>135</v>
      </c>
      <c r="S4191" s="548">
        <v>2228</v>
      </c>
      <c r="T4191" s="548"/>
      <c r="U4191" s="99"/>
    </row>
    <row r="4192" spans="1:21" ht="19.5" customHeight="1">
      <c r="A4192" s="545">
        <v>13521</v>
      </c>
      <c r="B4192" s="545" t="s">
        <v>13191</v>
      </c>
      <c r="C4192" s="545" t="s">
        <v>216</v>
      </c>
      <c r="D4192" s="546">
        <v>46052</v>
      </c>
      <c r="E4192" s="171" t="str">
        <f t="shared" si="65"/>
        <v>2026</v>
      </c>
      <c r="F4192" s="547">
        <v>657285</v>
      </c>
      <c r="G4192" s="548">
        <v>0.19</v>
      </c>
      <c r="H4192" s="547">
        <v>552340.34</v>
      </c>
      <c r="I4192" s="545" t="s">
        <v>12642</v>
      </c>
      <c r="J4192" s="545" t="s">
        <v>13307</v>
      </c>
      <c r="K4192" s="545"/>
      <c r="L4192" s="545"/>
      <c r="M4192" s="548" t="s">
        <v>13758</v>
      </c>
      <c r="N4192" s="545" t="s">
        <v>13413</v>
      </c>
      <c r="O4192" s="545"/>
      <c r="P4192" s="549">
        <v>13521</v>
      </c>
      <c r="Q4192" s="549">
        <v>1</v>
      </c>
      <c r="R4192" s="549">
        <v>135</v>
      </c>
      <c r="S4192" s="548">
        <v>2228</v>
      </c>
      <c r="T4192" s="548"/>
      <c r="U4192" s="99"/>
    </row>
    <row r="4193" spans="1:21" ht="19.5" customHeight="1">
      <c r="A4193" s="545">
        <v>13522</v>
      </c>
      <c r="B4193" s="545" t="s">
        <v>13192</v>
      </c>
      <c r="C4193" s="545" t="s">
        <v>216</v>
      </c>
      <c r="D4193" s="546">
        <v>46052</v>
      </c>
      <c r="E4193" s="171" t="str">
        <f t="shared" si="65"/>
        <v>2026</v>
      </c>
      <c r="F4193" s="547">
        <v>112288</v>
      </c>
      <c r="G4193" s="548">
        <v>0.19</v>
      </c>
      <c r="H4193" s="547">
        <v>94359.66</v>
      </c>
      <c r="I4193" s="545" t="s">
        <v>12642</v>
      </c>
      <c r="J4193" s="545" t="s">
        <v>13307</v>
      </c>
      <c r="K4193" s="545"/>
      <c r="L4193" s="545"/>
      <c r="M4193" s="548" t="s">
        <v>13758</v>
      </c>
      <c r="N4193" s="545" t="s">
        <v>13413</v>
      </c>
      <c r="O4193" s="545"/>
      <c r="P4193" s="549">
        <v>13522</v>
      </c>
      <c r="Q4193" s="549">
        <v>1</v>
      </c>
      <c r="R4193" s="549">
        <v>135</v>
      </c>
      <c r="S4193" s="548">
        <v>2228</v>
      </c>
      <c r="T4193" s="548"/>
      <c r="U4193" s="99"/>
    </row>
    <row r="4194" spans="1:21" ht="19.5" customHeight="1">
      <c r="A4194" s="545">
        <v>13523</v>
      </c>
      <c r="B4194" s="545" t="s">
        <v>13193</v>
      </c>
      <c r="C4194" s="545" t="s">
        <v>216</v>
      </c>
      <c r="D4194" s="546">
        <v>46052</v>
      </c>
      <c r="E4194" s="171" t="str">
        <f t="shared" si="65"/>
        <v>2026</v>
      </c>
      <c r="F4194" s="547">
        <v>29424</v>
      </c>
      <c r="G4194" s="548">
        <v>0.19</v>
      </c>
      <c r="H4194" s="547">
        <v>24726.05</v>
      </c>
      <c r="I4194" s="545" t="s">
        <v>12642</v>
      </c>
      <c r="J4194" s="545" t="s">
        <v>13307</v>
      </c>
      <c r="K4194" s="545"/>
      <c r="L4194" s="545"/>
      <c r="M4194" s="548" t="s">
        <v>13758</v>
      </c>
      <c r="N4194" s="545" t="s">
        <v>13413</v>
      </c>
      <c r="O4194" s="545"/>
      <c r="P4194" s="549">
        <v>13523</v>
      </c>
      <c r="Q4194" s="549">
        <v>1</v>
      </c>
      <c r="R4194" s="549">
        <v>135</v>
      </c>
      <c r="S4194" s="548">
        <v>2228</v>
      </c>
      <c r="T4194" s="548"/>
      <c r="U4194" s="99"/>
    </row>
    <row r="4195" spans="1:21" ht="19.5" customHeight="1">
      <c r="A4195" s="545">
        <v>13524</v>
      </c>
      <c r="B4195" s="545" t="s">
        <v>13194</v>
      </c>
      <c r="C4195" s="545" t="s">
        <v>216</v>
      </c>
      <c r="D4195" s="546">
        <v>46052</v>
      </c>
      <c r="E4195" s="171" t="str">
        <f t="shared" si="65"/>
        <v>2026</v>
      </c>
      <c r="F4195" s="547">
        <v>74369</v>
      </c>
      <c r="G4195" s="548">
        <v>0.19</v>
      </c>
      <c r="H4195" s="547">
        <v>62494.96</v>
      </c>
      <c r="I4195" s="545" t="s">
        <v>12642</v>
      </c>
      <c r="J4195" s="545" t="s">
        <v>13307</v>
      </c>
      <c r="K4195" s="545"/>
      <c r="L4195" s="545"/>
      <c r="M4195" s="548" t="s">
        <v>13758</v>
      </c>
      <c r="N4195" s="545" t="s">
        <v>13413</v>
      </c>
      <c r="O4195" s="545"/>
      <c r="P4195" s="549">
        <v>13524</v>
      </c>
      <c r="Q4195" s="549">
        <v>1</v>
      </c>
      <c r="R4195" s="549">
        <v>135</v>
      </c>
      <c r="S4195" s="548">
        <v>2228</v>
      </c>
      <c r="T4195" s="548"/>
      <c r="U4195" s="99"/>
    </row>
    <row r="4196" spans="1:21" ht="19.5" customHeight="1">
      <c r="A4196" s="545">
        <v>13525</v>
      </c>
      <c r="B4196" s="545" t="s">
        <v>13195</v>
      </c>
      <c r="C4196" s="545" t="s">
        <v>216</v>
      </c>
      <c r="D4196" s="546">
        <v>46052</v>
      </c>
      <c r="E4196" s="171" t="str">
        <f t="shared" si="65"/>
        <v>2026</v>
      </c>
      <c r="F4196" s="547">
        <v>13321</v>
      </c>
      <c r="G4196" s="548">
        <v>0.19</v>
      </c>
      <c r="H4196" s="547">
        <v>11194.12</v>
      </c>
      <c r="I4196" s="545" t="s">
        <v>12642</v>
      </c>
      <c r="J4196" s="545" t="s">
        <v>13307</v>
      </c>
      <c r="K4196" s="545"/>
      <c r="L4196" s="545"/>
      <c r="M4196" s="548" t="s">
        <v>13758</v>
      </c>
      <c r="N4196" s="545" t="s">
        <v>13413</v>
      </c>
      <c r="O4196" s="545"/>
      <c r="P4196" s="549">
        <v>13525</v>
      </c>
      <c r="Q4196" s="549">
        <v>1</v>
      </c>
      <c r="R4196" s="549">
        <v>135</v>
      </c>
      <c r="S4196" s="548">
        <v>2228</v>
      </c>
      <c r="T4196" s="548"/>
      <c r="U4196" s="99"/>
    </row>
    <row r="4197" spans="1:21" ht="19.5" customHeight="1">
      <c r="A4197" s="545">
        <v>13526</v>
      </c>
      <c r="B4197" s="545" t="s">
        <v>13196</v>
      </c>
      <c r="C4197" s="545" t="s">
        <v>216</v>
      </c>
      <c r="D4197" s="546">
        <v>46052</v>
      </c>
      <c r="E4197" s="171" t="str">
        <f t="shared" si="65"/>
        <v>2026</v>
      </c>
      <c r="F4197" s="547">
        <v>1026578</v>
      </c>
      <c r="G4197" s="548">
        <v>0.19</v>
      </c>
      <c r="H4197" s="547">
        <v>862670.59</v>
      </c>
      <c r="I4197" s="545" t="s">
        <v>12686</v>
      </c>
      <c r="J4197" s="545" t="s">
        <v>13307</v>
      </c>
      <c r="K4197" s="545" t="s">
        <v>17424</v>
      </c>
      <c r="L4197" s="545" t="s">
        <v>17425</v>
      </c>
      <c r="M4197" s="548" t="s">
        <v>13758</v>
      </c>
      <c r="N4197" s="545" t="s">
        <v>13413</v>
      </c>
      <c r="O4197" s="545"/>
      <c r="P4197" s="549">
        <v>13552</v>
      </c>
      <c r="Q4197" s="549">
        <v>1</v>
      </c>
      <c r="R4197" s="549">
        <v>131</v>
      </c>
      <c r="S4197" s="548">
        <v>2228</v>
      </c>
      <c r="T4197" s="548"/>
      <c r="U4197" s="99"/>
    </row>
    <row r="4198" spans="1:21" ht="19.5" customHeight="1">
      <c r="A4198" s="545">
        <v>13527</v>
      </c>
      <c r="B4198" s="545" t="s">
        <v>13197</v>
      </c>
      <c r="C4198" s="545" t="s">
        <v>216</v>
      </c>
      <c r="D4198" s="546">
        <v>46052</v>
      </c>
      <c r="E4198" s="171" t="str">
        <f t="shared" si="65"/>
        <v>2026</v>
      </c>
      <c r="F4198" s="547">
        <v>132389</v>
      </c>
      <c r="G4198" s="548">
        <v>0.19</v>
      </c>
      <c r="H4198" s="547">
        <v>111251.26</v>
      </c>
      <c r="I4198" s="545" t="s">
        <v>12806</v>
      </c>
      <c r="J4198" s="545" t="s">
        <v>13307</v>
      </c>
      <c r="K4198" s="545" t="s">
        <v>17426</v>
      </c>
      <c r="L4198" s="545"/>
      <c r="M4198" s="548" t="s">
        <v>13758</v>
      </c>
      <c r="N4198" s="545" t="s">
        <v>13413</v>
      </c>
      <c r="O4198" s="545"/>
      <c r="P4198" s="549">
        <v>13553</v>
      </c>
      <c r="Q4198" s="549">
        <v>1</v>
      </c>
      <c r="R4198" s="549">
        <v>38</v>
      </c>
      <c r="S4198" s="548">
        <v>2228</v>
      </c>
      <c r="T4198" s="548"/>
      <c r="U4198" s="99"/>
    </row>
    <row r="4199" spans="1:21" ht="19.5" customHeight="1">
      <c r="A4199" s="545">
        <v>13528</v>
      </c>
      <c r="B4199" s="545" t="s">
        <v>13198</v>
      </c>
      <c r="C4199" s="545" t="s">
        <v>206</v>
      </c>
      <c r="D4199" s="546">
        <v>46052</v>
      </c>
      <c r="E4199" s="171" t="str">
        <f t="shared" si="65"/>
        <v>2026</v>
      </c>
      <c r="F4199" s="547">
        <v>53222</v>
      </c>
      <c r="G4199" s="548">
        <v>0.19</v>
      </c>
      <c r="H4199" s="547">
        <v>44724.37</v>
      </c>
      <c r="I4199" s="545" t="s">
        <v>12981</v>
      </c>
      <c r="J4199" s="545" t="s">
        <v>13307</v>
      </c>
      <c r="K4199" s="545" t="s">
        <v>17427</v>
      </c>
      <c r="L4199" s="545" t="s">
        <v>17428</v>
      </c>
      <c r="M4199" s="548" t="s">
        <v>13758</v>
      </c>
      <c r="N4199" s="545" t="s">
        <v>13413</v>
      </c>
      <c r="O4199" s="545"/>
      <c r="P4199" s="549">
        <v>13554</v>
      </c>
      <c r="Q4199" s="549">
        <v>1</v>
      </c>
      <c r="R4199" s="549">
        <v>171</v>
      </c>
      <c r="S4199" s="548">
        <v>2228</v>
      </c>
      <c r="T4199" s="548"/>
      <c r="U4199" s="99"/>
    </row>
    <row r="4200" spans="1:21" ht="19.5" customHeight="1">
      <c r="A4200" s="545">
        <v>13529</v>
      </c>
      <c r="B4200" s="545" t="s">
        <v>13199</v>
      </c>
      <c r="C4200" s="545" t="s">
        <v>216</v>
      </c>
      <c r="D4200" s="546">
        <v>46052</v>
      </c>
      <c r="E4200" s="171" t="str">
        <f t="shared" si="65"/>
        <v>2026</v>
      </c>
      <c r="F4200" s="547">
        <v>4874948</v>
      </c>
      <c r="G4200" s="548">
        <v>0.19</v>
      </c>
      <c r="H4200" s="547">
        <v>4096594.96</v>
      </c>
      <c r="I4200" s="545" t="s">
        <v>12973</v>
      </c>
      <c r="J4200" s="545" t="s">
        <v>13307</v>
      </c>
      <c r="K4200" s="545" t="s">
        <v>17429</v>
      </c>
      <c r="L4200" s="545"/>
      <c r="M4200" s="548" t="s">
        <v>13758</v>
      </c>
      <c r="N4200" s="545" t="s">
        <v>13413</v>
      </c>
      <c r="O4200" s="545"/>
      <c r="P4200" s="549">
        <v>13555</v>
      </c>
      <c r="Q4200" s="549">
        <v>1</v>
      </c>
      <c r="R4200" s="549">
        <v>59</v>
      </c>
      <c r="S4200" s="548">
        <v>2228</v>
      </c>
      <c r="T4200" s="548"/>
      <c r="U4200" s="99"/>
    </row>
    <row r="4201" spans="1:21" ht="19.5" customHeight="1">
      <c r="A4201" s="545">
        <v>13530</v>
      </c>
      <c r="B4201" s="545" t="s">
        <v>13200</v>
      </c>
      <c r="C4201" s="545" t="s">
        <v>216</v>
      </c>
      <c r="D4201" s="546">
        <v>46052</v>
      </c>
      <c r="E4201" s="171" t="str">
        <f t="shared" si="65"/>
        <v>2026</v>
      </c>
      <c r="F4201" s="547">
        <v>4478217</v>
      </c>
      <c r="G4201" s="548">
        <v>0.19</v>
      </c>
      <c r="H4201" s="547">
        <v>3763207.56</v>
      </c>
      <c r="I4201" s="545" t="s">
        <v>12973</v>
      </c>
      <c r="J4201" s="545" t="s">
        <v>13307</v>
      </c>
      <c r="K4201" s="545" t="s">
        <v>17430</v>
      </c>
      <c r="L4201" s="545"/>
      <c r="M4201" s="548" t="s">
        <v>13758</v>
      </c>
      <c r="N4201" s="545" t="s">
        <v>13413</v>
      </c>
      <c r="O4201" s="545"/>
      <c r="P4201" s="549">
        <v>13556</v>
      </c>
      <c r="Q4201" s="549">
        <v>1</v>
      </c>
      <c r="R4201" s="549">
        <v>59</v>
      </c>
      <c r="S4201" s="548">
        <v>2228</v>
      </c>
      <c r="T4201" s="548"/>
      <c r="U4201" s="99"/>
    </row>
    <row r="4202" spans="1:21" ht="19.5" customHeight="1">
      <c r="A4202" s="545">
        <v>13531</v>
      </c>
      <c r="B4202" s="545" t="s">
        <v>13201</v>
      </c>
      <c r="C4202" s="545" t="s">
        <v>216</v>
      </c>
      <c r="D4202" s="546">
        <v>46052</v>
      </c>
      <c r="E4202" s="171" t="str">
        <f t="shared" si="65"/>
        <v>2026</v>
      </c>
      <c r="F4202" s="547">
        <v>4478217</v>
      </c>
      <c r="G4202" s="548">
        <v>0.19</v>
      </c>
      <c r="H4202" s="547">
        <v>3763207.56</v>
      </c>
      <c r="I4202" s="545" t="s">
        <v>12973</v>
      </c>
      <c r="J4202" s="545" t="s">
        <v>13307</v>
      </c>
      <c r="K4202" s="545" t="s">
        <v>17431</v>
      </c>
      <c r="L4202" s="545"/>
      <c r="M4202" s="548" t="s">
        <v>13758</v>
      </c>
      <c r="N4202" s="545" t="s">
        <v>13413</v>
      </c>
      <c r="O4202" s="545"/>
      <c r="P4202" s="549">
        <v>13557</v>
      </c>
      <c r="Q4202" s="549">
        <v>1</v>
      </c>
      <c r="R4202" s="549">
        <v>59</v>
      </c>
      <c r="S4202" s="548">
        <v>2228</v>
      </c>
      <c r="T4202" s="548"/>
      <c r="U4202" s="99"/>
    </row>
    <row r="4203" spans="1:21" ht="19.5" customHeight="1">
      <c r="A4203" s="545">
        <v>13532</v>
      </c>
      <c r="B4203" s="545" t="s">
        <v>13202</v>
      </c>
      <c r="C4203" s="545" t="s">
        <v>216</v>
      </c>
      <c r="D4203" s="546">
        <v>46052</v>
      </c>
      <c r="E4203" s="171" t="str">
        <f t="shared" si="65"/>
        <v>2026</v>
      </c>
      <c r="F4203" s="547">
        <v>4935954</v>
      </c>
      <c r="G4203" s="548">
        <v>0.19</v>
      </c>
      <c r="H4203" s="547">
        <v>4147860.5</v>
      </c>
      <c r="I4203" s="545" t="s">
        <v>12973</v>
      </c>
      <c r="J4203" s="545" t="s">
        <v>13307</v>
      </c>
      <c r="K4203" s="545" t="s">
        <v>17432</v>
      </c>
      <c r="L4203" s="545"/>
      <c r="M4203" s="548" t="s">
        <v>13758</v>
      </c>
      <c r="N4203" s="545" t="s">
        <v>13413</v>
      </c>
      <c r="O4203" s="545"/>
      <c r="P4203" s="549">
        <v>13558</v>
      </c>
      <c r="Q4203" s="549">
        <v>1</v>
      </c>
      <c r="R4203" s="549">
        <v>59</v>
      </c>
      <c r="S4203" s="548">
        <v>2228</v>
      </c>
      <c r="T4203" s="548"/>
      <c r="U4203" s="99"/>
    </row>
    <row r="4204" spans="1:21" ht="19.5" customHeight="1">
      <c r="A4204" s="545">
        <v>13533</v>
      </c>
      <c r="B4204" s="545" t="s">
        <v>13203</v>
      </c>
      <c r="C4204" s="545" t="s">
        <v>221</v>
      </c>
      <c r="D4204" s="546">
        <v>46052</v>
      </c>
      <c r="E4204" s="171" t="str">
        <f t="shared" si="65"/>
        <v>2026</v>
      </c>
      <c r="F4204" s="547">
        <v>2052876</v>
      </c>
      <c r="G4204" s="548">
        <v>0.19</v>
      </c>
      <c r="H4204" s="547">
        <v>1725105.88</v>
      </c>
      <c r="I4204" s="545" t="s">
        <v>12677</v>
      </c>
      <c r="J4204" s="545" t="s">
        <v>13307</v>
      </c>
      <c r="K4204" s="545" t="s">
        <v>17433</v>
      </c>
      <c r="L4204" s="545"/>
      <c r="M4204" s="548" t="s">
        <v>13758</v>
      </c>
      <c r="N4204" s="545" t="s">
        <v>13413</v>
      </c>
      <c r="O4204" s="545"/>
      <c r="P4204" s="549">
        <v>13559</v>
      </c>
      <c r="Q4204" s="549">
        <v>1</v>
      </c>
      <c r="R4204" s="549">
        <v>143</v>
      </c>
      <c r="S4204" s="548">
        <v>2228</v>
      </c>
      <c r="T4204" s="548"/>
      <c r="U4204" s="99"/>
    </row>
    <row r="4205" spans="1:21" ht="19.5" customHeight="1">
      <c r="A4205" s="545">
        <v>13560</v>
      </c>
      <c r="B4205" s="545" t="s">
        <v>13204</v>
      </c>
      <c r="C4205" s="545" t="s">
        <v>437</v>
      </c>
      <c r="D4205" s="546">
        <v>46058</v>
      </c>
      <c r="E4205" s="171" t="str">
        <f t="shared" si="65"/>
        <v>2026</v>
      </c>
      <c r="F4205" s="547">
        <v>22448095</v>
      </c>
      <c r="G4205" s="548">
        <v>0</v>
      </c>
      <c r="H4205" s="547">
        <v>22448095</v>
      </c>
      <c r="I4205" s="545" t="s">
        <v>12760</v>
      </c>
      <c r="J4205" s="545" t="s">
        <v>13299</v>
      </c>
      <c r="K4205" s="545" t="s">
        <v>22927</v>
      </c>
      <c r="L4205" s="545"/>
      <c r="M4205" s="548" t="s">
        <v>13813</v>
      </c>
      <c r="N4205" s="545" t="s">
        <v>13413</v>
      </c>
      <c r="O4205" s="545"/>
      <c r="P4205" s="549">
        <v>13560</v>
      </c>
      <c r="Q4205" s="549">
        <v>3</v>
      </c>
      <c r="R4205" s="549">
        <v>161</v>
      </c>
      <c r="S4205" s="548">
        <v>443</v>
      </c>
      <c r="T4205" s="548"/>
      <c r="U4205" s="99"/>
    </row>
    <row r="4206" spans="1:21" ht="19.5" customHeight="1">
      <c r="A4206" s="545">
        <v>13561</v>
      </c>
      <c r="B4206" s="545" t="s">
        <v>13205</v>
      </c>
      <c r="C4206" s="545" t="s">
        <v>437</v>
      </c>
      <c r="D4206" s="546">
        <v>46058</v>
      </c>
      <c r="E4206" s="171" t="str">
        <f t="shared" si="65"/>
        <v>2026</v>
      </c>
      <c r="F4206" s="547">
        <v>22448095</v>
      </c>
      <c r="G4206" s="548">
        <v>0</v>
      </c>
      <c r="H4206" s="547">
        <v>22448095</v>
      </c>
      <c r="I4206" s="545" t="s">
        <v>12760</v>
      </c>
      <c r="J4206" s="545" t="s">
        <v>13299</v>
      </c>
      <c r="K4206" s="545" t="s">
        <v>22927</v>
      </c>
      <c r="L4206" s="545"/>
      <c r="M4206" s="548" t="s">
        <v>13813</v>
      </c>
      <c r="N4206" s="545" t="s">
        <v>13413</v>
      </c>
      <c r="O4206" s="545"/>
      <c r="P4206" s="549">
        <v>13561</v>
      </c>
      <c r="Q4206" s="549">
        <v>3</v>
      </c>
      <c r="R4206" s="549">
        <v>161</v>
      </c>
      <c r="S4206" s="548">
        <v>443</v>
      </c>
      <c r="T4206" s="548"/>
      <c r="U4206" s="99"/>
    </row>
    <row r="4207" spans="1:21" ht="19.5" customHeight="1">
      <c r="A4207" s="545">
        <v>13562</v>
      </c>
      <c r="B4207" s="545" t="s">
        <v>13206</v>
      </c>
      <c r="C4207" s="545" t="s">
        <v>437</v>
      </c>
      <c r="D4207" s="546">
        <v>46058</v>
      </c>
      <c r="E4207" s="171" t="str">
        <f t="shared" si="65"/>
        <v>2026</v>
      </c>
      <c r="F4207" s="547">
        <v>13204771</v>
      </c>
      <c r="G4207" s="548">
        <v>0</v>
      </c>
      <c r="H4207" s="547">
        <v>13204771</v>
      </c>
      <c r="I4207" s="545" t="s">
        <v>12760</v>
      </c>
      <c r="J4207" s="545" t="s">
        <v>13299</v>
      </c>
      <c r="K4207" s="545" t="s">
        <v>22927</v>
      </c>
      <c r="L4207" s="545"/>
      <c r="M4207" s="548" t="s">
        <v>13813</v>
      </c>
      <c r="N4207" s="545" t="s">
        <v>13413</v>
      </c>
      <c r="O4207" s="545"/>
      <c r="P4207" s="549">
        <v>13562</v>
      </c>
      <c r="Q4207" s="549">
        <v>3</v>
      </c>
      <c r="R4207" s="549">
        <v>161</v>
      </c>
      <c r="S4207" s="548">
        <v>443</v>
      </c>
      <c r="T4207" s="548"/>
      <c r="U4207" s="99"/>
    </row>
    <row r="4208" spans="1:21" ht="19.5" customHeight="1">
      <c r="A4208" s="545">
        <v>13563</v>
      </c>
      <c r="B4208" s="545" t="s">
        <v>13207</v>
      </c>
      <c r="C4208" s="545" t="s">
        <v>437</v>
      </c>
      <c r="D4208" s="546">
        <v>46058</v>
      </c>
      <c r="E4208" s="171" t="str">
        <f t="shared" si="65"/>
        <v>2026</v>
      </c>
      <c r="F4208" s="547">
        <v>20294528.850000001</v>
      </c>
      <c r="G4208" s="548">
        <v>0</v>
      </c>
      <c r="H4208" s="547">
        <v>20294528.850000001</v>
      </c>
      <c r="I4208" s="545" t="s">
        <v>12760</v>
      </c>
      <c r="J4208" s="545" t="s">
        <v>13299</v>
      </c>
      <c r="K4208" s="545" t="s">
        <v>22927</v>
      </c>
      <c r="L4208" s="545"/>
      <c r="M4208" s="548" t="s">
        <v>13813</v>
      </c>
      <c r="N4208" s="545" t="s">
        <v>13413</v>
      </c>
      <c r="O4208" s="545"/>
      <c r="P4208" s="549">
        <v>13563</v>
      </c>
      <c r="Q4208" s="549">
        <v>3</v>
      </c>
      <c r="R4208" s="549">
        <v>161</v>
      </c>
      <c r="S4208" s="548">
        <v>443</v>
      </c>
      <c r="T4208" s="548"/>
      <c r="U4208" s="99"/>
    </row>
    <row r="4209" spans="1:21" ht="19.5" customHeight="1">
      <c r="A4209" s="545">
        <v>13564</v>
      </c>
      <c r="B4209" s="545" t="s">
        <v>13208</v>
      </c>
      <c r="C4209" s="545" t="s">
        <v>437</v>
      </c>
      <c r="D4209" s="546">
        <v>46058</v>
      </c>
      <c r="E4209" s="171" t="str">
        <f t="shared" si="65"/>
        <v>2026</v>
      </c>
      <c r="F4209" s="547">
        <v>15872546.4</v>
      </c>
      <c r="G4209" s="548">
        <v>0</v>
      </c>
      <c r="H4209" s="547">
        <v>15872546.4</v>
      </c>
      <c r="I4209" s="545" t="s">
        <v>12760</v>
      </c>
      <c r="J4209" s="545" t="s">
        <v>13299</v>
      </c>
      <c r="K4209" s="545" t="s">
        <v>22927</v>
      </c>
      <c r="L4209" s="545"/>
      <c r="M4209" s="548" t="s">
        <v>13813</v>
      </c>
      <c r="N4209" s="545" t="s">
        <v>13413</v>
      </c>
      <c r="O4209" s="545"/>
      <c r="P4209" s="549">
        <v>13564</v>
      </c>
      <c r="Q4209" s="549">
        <v>3</v>
      </c>
      <c r="R4209" s="549">
        <v>161</v>
      </c>
      <c r="S4209" s="548">
        <v>443</v>
      </c>
      <c r="T4209" s="548"/>
      <c r="U4209" s="99"/>
    </row>
    <row r="4210" spans="1:21" ht="19.5" customHeight="1">
      <c r="A4210" s="545">
        <v>13565</v>
      </c>
      <c r="B4210" s="545" t="s">
        <v>13209</v>
      </c>
      <c r="C4210" s="545" t="s">
        <v>437</v>
      </c>
      <c r="D4210" s="546">
        <v>46058</v>
      </c>
      <c r="E4210" s="171" t="str">
        <f t="shared" si="65"/>
        <v>2026</v>
      </c>
      <c r="F4210" s="547">
        <v>15872546.4</v>
      </c>
      <c r="G4210" s="548">
        <v>0</v>
      </c>
      <c r="H4210" s="547">
        <v>15872546.4</v>
      </c>
      <c r="I4210" s="545" t="s">
        <v>12760</v>
      </c>
      <c r="J4210" s="545" t="s">
        <v>13299</v>
      </c>
      <c r="K4210" s="545" t="s">
        <v>22927</v>
      </c>
      <c r="L4210" s="545"/>
      <c r="M4210" s="548" t="s">
        <v>13813</v>
      </c>
      <c r="N4210" s="545" t="s">
        <v>13413</v>
      </c>
      <c r="O4210" s="545"/>
      <c r="P4210" s="549">
        <v>13565</v>
      </c>
      <c r="Q4210" s="549">
        <v>3</v>
      </c>
      <c r="R4210" s="549">
        <v>161</v>
      </c>
      <c r="S4210" s="548">
        <v>443</v>
      </c>
      <c r="T4210" s="548"/>
      <c r="U4210" s="99"/>
    </row>
    <row r="4211" spans="1:21" ht="19.5" customHeight="1">
      <c r="A4211" s="545">
        <v>13566</v>
      </c>
      <c r="B4211" s="545" t="s">
        <v>13210</v>
      </c>
      <c r="C4211" s="545" t="s">
        <v>437</v>
      </c>
      <c r="D4211" s="546">
        <v>46058</v>
      </c>
      <c r="E4211" s="171" t="str">
        <f t="shared" si="65"/>
        <v>2026</v>
      </c>
      <c r="F4211" s="547">
        <v>10202448</v>
      </c>
      <c r="G4211" s="548">
        <v>0</v>
      </c>
      <c r="H4211" s="547">
        <v>10202448</v>
      </c>
      <c r="I4211" s="545" t="s">
        <v>12760</v>
      </c>
      <c r="J4211" s="545" t="s">
        <v>13299</v>
      </c>
      <c r="K4211" s="545" t="s">
        <v>22927</v>
      </c>
      <c r="L4211" s="545"/>
      <c r="M4211" s="548" t="s">
        <v>13813</v>
      </c>
      <c r="N4211" s="545" t="s">
        <v>13413</v>
      </c>
      <c r="O4211" s="545"/>
      <c r="P4211" s="549">
        <v>13566</v>
      </c>
      <c r="Q4211" s="549">
        <v>3</v>
      </c>
      <c r="R4211" s="549">
        <v>161</v>
      </c>
      <c r="S4211" s="548">
        <v>443</v>
      </c>
      <c r="T4211" s="548"/>
      <c r="U4211" s="99"/>
    </row>
    <row r="4212" spans="1:21" ht="19.5" customHeight="1">
      <c r="A4212" s="545">
        <v>13567</v>
      </c>
      <c r="B4212" s="545" t="s">
        <v>13211</v>
      </c>
      <c r="C4212" s="545" t="s">
        <v>437</v>
      </c>
      <c r="D4212" s="546">
        <v>46058</v>
      </c>
      <c r="E4212" s="171" t="str">
        <f t="shared" si="65"/>
        <v>2026</v>
      </c>
      <c r="F4212" s="547">
        <v>10202448</v>
      </c>
      <c r="G4212" s="548">
        <v>0</v>
      </c>
      <c r="H4212" s="547">
        <v>10202448</v>
      </c>
      <c r="I4212" s="545" t="s">
        <v>12760</v>
      </c>
      <c r="J4212" s="545" t="s">
        <v>13299</v>
      </c>
      <c r="K4212" s="545" t="s">
        <v>22927</v>
      </c>
      <c r="L4212" s="545"/>
      <c r="M4212" s="548" t="s">
        <v>13813</v>
      </c>
      <c r="N4212" s="545" t="s">
        <v>13413</v>
      </c>
      <c r="O4212" s="545"/>
      <c r="P4212" s="549">
        <v>13567</v>
      </c>
      <c r="Q4212" s="549">
        <v>3</v>
      </c>
      <c r="R4212" s="549">
        <v>161</v>
      </c>
      <c r="S4212" s="548">
        <v>443</v>
      </c>
      <c r="T4212" s="548"/>
      <c r="U4212" s="99"/>
    </row>
    <row r="4213" spans="1:21" ht="19.5" customHeight="1">
      <c r="A4213" s="545">
        <v>13568</v>
      </c>
      <c r="B4213" s="545" t="s">
        <v>13212</v>
      </c>
      <c r="C4213" s="545" t="s">
        <v>437</v>
      </c>
      <c r="D4213" s="546">
        <v>46058</v>
      </c>
      <c r="E4213" s="171" t="str">
        <f t="shared" si="65"/>
        <v>2026</v>
      </c>
      <c r="F4213" s="547">
        <v>9733732</v>
      </c>
      <c r="G4213" s="548">
        <v>0</v>
      </c>
      <c r="H4213" s="547">
        <v>9733732</v>
      </c>
      <c r="I4213" s="545" t="s">
        <v>12760</v>
      </c>
      <c r="J4213" s="545" t="s">
        <v>13299</v>
      </c>
      <c r="K4213" s="545" t="s">
        <v>22927</v>
      </c>
      <c r="L4213" s="545"/>
      <c r="M4213" s="548" t="s">
        <v>13813</v>
      </c>
      <c r="N4213" s="545" t="s">
        <v>13413</v>
      </c>
      <c r="O4213" s="545"/>
      <c r="P4213" s="549">
        <v>13568</v>
      </c>
      <c r="Q4213" s="549">
        <v>3</v>
      </c>
      <c r="R4213" s="549">
        <v>161</v>
      </c>
      <c r="S4213" s="548">
        <v>443</v>
      </c>
      <c r="T4213" s="548"/>
      <c r="U4213" s="99"/>
    </row>
    <row r="4214" spans="1:21" ht="19.5" customHeight="1">
      <c r="A4214" s="545">
        <v>13569</v>
      </c>
      <c r="B4214" s="545" t="s">
        <v>13213</v>
      </c>
      <c r="C4214" s="545" t="s">
        <v>437</v>
      </c>
      <c r="D4214" s="546">
        <v>46058</v>
      </c>
      <c r="E4214" s="171" t="str">
        <f t="shared" si="65"/>
        <v>2026</v>
      </c>
      <c r="F4214" s="547">
        <v>6945296</v>
      </c>
      <c r="G4214" s="548">
        <v>0</v>
      </c>
      <c r="H4214" s="547">
        <v>6945296</v>
      </c>
      <c r="I4214" s="545" t="s">
        <v>12760</v>
      </c>
      <c r="J4214" s="545" t="s">
        <v>13299</v>
      </c>
      <c r="K4214" s="545" t="s">
        <v>22927</v>
      </c>
      <c r="L4214" s="545"/>
      <c r="M4214" s="548" t="s">
        <v>13813</v>
      </c>
      <c r="N4214" s="545" t="s">
        <v>13413</v>
      </c>
      <c r="O4214" s="545"/>
      <c r="P4214" s="549">
        <v>13569</v>
      </c>
      <c r="Q4214" s="549">
        <v>3</v>
      </c>
      <c r="R4214" s="549">
        <v>161</v>
      </c>
      <c r="S4214" s="548">
        <v>443</v>
      </c>
      <c r="T4214" s="548"/>
      <c r="U4214" s="99"/>
    </row>
    <row r="4215" spans="1:21" ht="19.5" customHeight="1">
      <c r="A4215" s="545">
        <v>13570</v>
      </c>
      <c r="B4215" s="545" t="s">
        <v>13214</v>
      </c>
      <c r="C4215" s="545" t="s">
        <v>437</v>
      </c>
      <c r="D4215" s="546">
        <v>46058</v>
      </c>
      <c r="E4215" s="171" t="str">
        <f t="shared" si="65"/>
        <v>2026</v>
      </c>
      <c r="F4215" s="547">
        <v>6565255</v>
      </c>
      <c r="G4215" s="548">
        <v>0</v>
      </c>
      <c r="H4215" s="547">
        <v>6565255</v>
      </c>
      <c r="I4215" s="545" t="s">
        <v>12760</v>
      </c>
      <c r="J4215" s="545" t="s">
        <v>13299</v>
      </c>
      <c r="K4215" s="545" t="s">
        <v>22927</v>
      </c>
      <c r="L4215" s="545"/>
      <c r="M4215" s="548" t="s">
        <v>13813</v>
      </c>
      <c r="N4215" s="545" t="s">
        <v>13413</v>
      </c>
      <c r="O4215" s="545"/>
      <c r="P4215" s="549">
        <v>13570</v>
      </c>
      <c r="Q4215" s="549">
        <v>3</v>
      </c>
      <c r="R4215" s="549">
        <v>161</v>
      </c>
      <c r="S4215" s="548">
        <v>443</v>
      </c>
      <c r="T4215" s="548"/>
      <c r="U4215" s="99"/>
    </row>
    <row r="4216" spans="1:21" ht="19.5" customHeight="1">
      <c r="A4216" s="545">
        <v>13571</v>
      </c>
      <c r="B4216" s="545" t="s">
        <v>13215</v>
      </c>
      <c r="C4216" s="545" t="s">
        <v>437</v>
      </c>
      <c r="D4216" s="546">
        <v>46058</v>
      </c>
      <c r="E4216" s="171" t="str">
        <f t="shared" si="65"/>
        <v>2026</v>
      </c>
      <c r="F4216" s="547">
        <v>5172046</v>
      </c>
      <c r="G4216" s="548">
        <v>0</v>
      </c>
      <c r="H4216" s="547">
        <v>5172046</v>
      </c>
      <c r="I4216" s="545" t="s">
        <v>12760</v>
      </c>
      <c r="J4216" s="545" t="s">
        <v>13299</v>
      </c>
      <c r="K4216" s="545" t="s">
        <v>22927</v>
      </c>
      <c r="L4216" s="545"/>
      <c r="M4216" s="548" t="s">
        <v>13813</v>
      </c>
      <c r="N4216" s="545" t="s">
        <v>13413</v>
      </c>
      <c r="O4216" s="545"/>
      <c r="P4216" s="549">
        <v>13571</v>
      </c>
      <c r="Q4216" s="549">
        <v>3</v>
      </c>
      <c r="R4216" s="549">
        <v>161</v>
      </c>
      <c r="S4216" s="548">
        <v>443</v>
      </c>
      <c r="T4216" s="548"/>
      <c r="U4216" s="99"/>
    </row>
    <row r="4217" spans="1:21" ht="19.5" customHeight="1">
      <c r="A4217" s="545">
        <v>13572</v>
      </c>
      <c r="B4217" s="545" t="s">
        <v>13216</v>
      </c>
      <c r="C4217" s="545" t="s">
        <v>437</v>
      </c>
      <c r="D4217" s="546">
        <v>46058</v>
      </c>
      <c r="E4217" s="171" t="str">
        <f t="shared" si="65"/>
        <v>2026</v>
      </c>
      <c r="F4217" s="547">
        <v>5837318</v>
      </c>
      <c r="G4217" s="548">
        <v>0</v>
      </c>
      <c r="H4217" s="547">
        <v>5837318</v>
      </c>
      <c r="I4217" s="545" t="s">
        <v>12760</v>
      </c>
      <c r="J4217" s="545" t="s">
        <v>13299</v>
      </c>
      <c r="K4217" s="545" t="s">
        <v>22927</v>
      </c>
      <c r="L4217" s="545"/>
      <c r="M4217" s="548" t="s">
        <v>13813</v>
      </c>
      <c r="N4217" s="545" t="s">
        <v>13413</v>
      </c>
      <c r="O4217" s="545"/>
      <c r="P4217" s="549">
        <v>13572</v>
      </c>
      <c r="Q4217" s="549">
        <v>3</v>
      </c>
      <c r="R4217" s="549">
        <v>161</v>
      </c>
      <c r="S4217" s="548">
        <v>443</v>
      </c>
      <c r="T4217" s="548"/>
      <c r="U4217" s="99"/>
    </row>
    <row r="4218" spans="1:21" ht="19.5" customHeight="1">
      <c r="A4218" s="545">
        <v>13573</v>
      </c>
      <c r="B4218" s="545" t="s">
        <v>13217</v>
      </c>
      <c r="C4218" s="545" t="s">
        <v>437</v>
      </c>
      <c r="D4218" s="546">
        <v>46058</v>
      </c>
      <c r="E4218" s="171" t="str">
        <f t="shared" si="65"/>
        <v>2026</v>
      </c>
      <c r="F4218" s="547">
        <v>7670062</v>
      </c>
      <c r="G4218" s="548">
        <v>0</v>
      </c>
      <c r="H4218" s="547">
        <v>7670062</v>
      </c>
      <c r="I4218" s="545" t="s">
        <v>12653</v>
      </c>
      <c r="J4218" s="545" t="s">
        <v>13299</v>
      </c>
      <c r="K4218" s="545" t="s">
        <v>22927</v>
      </c>
      <c r="L4218" s="545"/>
      <c r="M4218" s="548" t="s">
        <v>13813</v>
      </c>
      <c r="N4218" s="545" t="s">
        <v>13413</v>
      </c>
      <c r="O4218" s="545"/>
      <c r="P4218" s="549">
        <v>13573</v>
      </c>
      <c r="Q4218" s="549">
        <v>3</v>
      </c>
      <c r="R4218" s="549">
        <v>160</v>
      </c>
      <c r="S4218" s="548">
        <v>443</v>
      </c>
      <c r="T4218" s="548"/>
      <c r="U4218" s="99"/>
    </row>
    <row r="4219" spans="1:21" ht="19.5" customHeight="1">
      <c r="A4219" s="545">
        <v>13574</v>
      </c>
      <c r="B4219" s="545" t="s">
        <v>13218</v>
      </c>
      <c r="C4219" s="545" t="s">
        <v>437</v>
      </c>
      <c r="D4219" s="546">
        <v>46058</v>
      </c>
      <c r="E4219" s="171" t="str">
        <f t="shared" si="65"/>
        <v>2026</v>
      </c>
      <c r="F4219" s="547">
        <v>4908705</v>
      </c>
      <c r="G4219" s="548">
        <v>0</v>
      </c>
      <c r="H4219" s="547">
        <v>4908705</v>
      </c>
      <c r="I4219" s="545" t="s">
        <v>12653</v>
      </c>
      <c r="J4219" s="545" t="s">
        <v>13299</v>
      </c>
      <c r="K4219" s="545" t="s">
        <v>22927</v>
      </c>
      <c r="L4219" s="545"/>
      <c r="M4219" s="548" t="s">
        <v>13813</v>
      </c>
      <c r="N4219" s="545" t="s">
        <v>13413</v>
      </c>
      <c r="O4219" s="545"/>
      <c r="P4219" s="549">
        <v>13574</v>
      </c>
      <c r="Q4219" s="549">
        <v>3</v>
      </c>
      <c r="R4219" s="549">
        <v>160</v>
      </c>
      <c r="S4219" s="548">
        <v>443</v>
      </c>
      <c r="T4219" s="548"/>
      <c r="U4219" s="99"/>
    </row>
    <row r="4220" spans="1:21" ht="19.5" customHeight="1">
      <c r="A4220" s="545">
        <v>13575</v>
      </c>
      <c r="B4220" s="545" t="s">
        <v>13219</v>
      </c>
      <c r="C4220" s="545" t="s">
        <v>437</v>
      </c>
      <c r="D4220" s="546">
        <v>46058</v>
      </c>
      <c r="E4220" s="171" t="str">
        <f t="shared" si="65"/>
        <v>2026</v>
      </c>
      <c r="F4220" s="547">
        <v>5650912</v>
      </c>
      <c r="G4220" s="548">
        <v>0</v>
      </c>
      <c r="H4220" s="547">
        <v>5650912</v>
      </c>
      <c r="I4220" s="545" t="s">
        <v>12653</v>
      </c>
      <c r="J4220" s="545" t="s">
        <v>13299</v>
      </c>
      <c r="K4220" s="545" t="s">
        <v>22927</v>
      </c>
      <c r="L4220" s="545"/>
      <c r="M4220" s="548" t="s">
        <v>13813</v>
      </c>
      <c r="N4220" s="545" t="s">
        <v>13413</v>
      </c>
      <c r="O4220" s="545"/>
      <c r="P4220" s="549">
        <v>13575</v>
      </c>
      <c r="Q4220" s="549">
        <v>3</v>
      </c>
      <c r="R4220" s="549">
        <v>160</v>
      </c>
      <c r="S4220" s="548">
        <v>443</v>
      </c>
      <c r="T4220" s="548"/>
      <c r="U4220" s="99"/>
    </row>
    <row r="4221" spans="1:21" ht="19.5" customHeight="1">
      <c r="A4221" s="545">
        <v>13576</v>
      </c>
      <c r="B4221" s="545" t="s">
        <v>13220</v>
      </c>
      <c r="C4221" s="545" t="s">
        <v>437</v>
      </c>
      <c r="D4221" s="546">
        <v>46058</v>
      </c>
      <c r="E4221" s="171" t="str">
        <f t="shared" si="65"/>
        <v>2026</v>
      </c>
      <c r="F4221" s="547">
        <v>5231745</v>
      </c>
      <c r="G4221" s="548">
        <v>0</v>
      </c>
      <c r="H4221" s="547">
        <v>5231745</v>
      </c>
      <c r="I4221" s="545" t="s">
        <v>12653</v>
      </c>
      <c r="J4221" s="545" t="s">
        <v>13299</v>
      </c>
      <c r="K4221" s="545" t="s">
        <v>22927</v>
      </c>
      <c r="L4221" s="545"/>
      <c r="M4221" s="548" t="s">
        <v>13813</v>
      </c>
      <c r="N4221" s="545" t="s">
        <v>13413</v>
      </c>
      <c r="O4221" s="545"/>
      <c r="P4221" s="549">
        <v>13576</v>
      </c>
      <c r="Q4221" s="549">
        <v>3</v>
      </c>
      <c r="R4221" s="549">
        <v>160</v>
      </c>
      <c r="S4221" s="548">
        <v>443</v>
      </c>
      <c r="T4221" s="548"/>
      <c r="U4221" s="99"/>
    </row>
    <row r="4222" spans="1:21" ht="19.5" customHeight="1">
      <c r="A4222" s="545">
        <v>13577</v>
      </c>
      <c r="B4222" s="545" t="s">
        <v>13221</v>
      </c>
      <c r="C4222" s="545" t="s">
        <v>437</v>
      </c>
      <c r="D4222" s="546">
        <v>46058</v>
      </c>
      <c r="E4222" s="171" t="str">
        <f t="shared" si="65"/>
        <v>2026</v>
      </c>
      <c r="F4222" s="547">
        <v>5255553</v>
      </c>
      <c r="G4222" s="548">
        <v>0</v>
      </c>
      <c r="H4222" s="547">
        <v>5255553</v>
      </c>
      <c r="I4222" s="545" t="s">
        <v>12653</v>
      </c>
      <c r="J4222" s="545" t="s">
        <v>13299</v>
      </c>
      <c r="K4222" s="545" t="s">
        <v>22927</v>
      </c>
      <c r="L4222" s="545"/>
      <c r="M4222" s="548" t="s">
        <v>13813</v>
      </c>
      <c r="N4222" s="545" t="s">
        <v>13413</v>
      </c>
      <c r="O4222" s="545"/>
      <c r="P4222" s="549">
        <v>13577</v>
      </c>
      <c r="Q4222" s="549">
        <v>3</v>
      </c>
      <c r="R4222" s="549">
        <v>160</v>
      </c>
      <c r="S4222" s="548">
        <v>443</v>
      </c>
      <c r="T4222" s="548"/>
      <c r="U4222" s="99"/>
    </row>
    <row r="4223" spans="1:21" ht="19.5" customHeight="1">
      <c r="A4223" s="545">
        <v>13578</v>
      </c>
      <c r="B4223" s="545" t="s">
        <v>13222</v>
      </c>
      <c r="C4223" s="545" t="s">
        <v>437</v>
      </c>
      <c r="D4223" s="546">
        <v>46058</v>
      </c>
      <c r="E4223" s="171" t="str">
        <f t="shared" si="65"/>
        <v>2026</v>
      </c>
      <c r="F4223" s="547">
        <v>4151451</v>
      </c>
      <c r="G4223" s="548">
        <v>0</v>
      </c>
      <c r="H4223" s="547">
        <v>4151451</v>
      </c>
      <c r="I4223" s="545" t="s">
        <v>12653</v>
      </c>
      <c r="J4223" s="545" t="s">
        <v>13299</v>
      </c>
      <c r="K4223" s="545" t="s">
        <v>22927</v>
      </c>
      <c r="L4223" s="545"/>
      <c r="M4223" s="548" t="s">
        <v>13813</v>
      </c>
      <c r="N4223" s="545" t="s">
        <v>13413</v>
      </c>
      <c r="O4223" s="545"/>
      <c r="P4223" s="549">
        <v>13578</v>
      </c>
      <c r="Q4223" s="549">
        <v>3</v>
      </c>
      <c r="R4223" s="549">
        <v>160</v>
      </c>
      <c r="S4223" s="548">
        <v>443</v>
      </c>
      <c r="T4223" s="548"/>
      <c r="U4223" s="99"/>
    </row>
    <row r="4224" spans="1:21" ht="19.5" customHeight="1">
      <c r="A4224" s="545">
        <v>13579</v>
      </c>
      <c r="B4224" s="545" t="s">
        <v>13223</v>
      </c>
      <c r="C4224" s="545" t="s">
        <v>437</v>
      </c>
      <c r="D4224" s="546">
        <v>46058</v>
      </c>
      <c r="E4224" s="171" t="str">
        <f t="shared" si="65"/>
        <v>2026</v>
      </c>
      <c r="F4224" s="547">
        <v>3364725</v>
      </c>
      <c r="G4224" s="548">
        <v>0</v>
      </c>
      <c r="H4224" s="547">
        <v>3364725</v>
      </c>
      <c r="I4224" s="545" t="s">
        <v>12653</v>
      </c>
      <c r="J4224" s="545" t="s">
        <v>13299</v>
      </c>
      <c r="K4224" s="545" t="s">
        <v>22927</v>
      </c>
      <c r="L4224" s="545"/>
      <c r="M4224" s="548" t="s">
        <v>13813</v>
      </c>
      <c r="N4224" s="545" t="s">
        <v>13413</v>
      </c>
      <c r="O4224" s="545"/>
      <c r="P4224" s="549">
        <v>13579</v>
      </c>
      <c r="Q4224" s="549">
        <v>3</v>
      </c>
      <c r="R4224" s="549">
        <v>160</v>
      </c>
      <c r="S4224" s="548">
        <v>443</v>
      </c>
      <c r="T4224" s="548"/>
      <c r="U4224" s="99"/>
    </row>
    <row r="4225" spans="1:21" ht="19.5" customHeight="1">
      <c r="A4225" s="545">
        <v>13580</v>
      </c>
      <c r="B4225" s="545" t="s">
        <v>13224</v>
      </c>
      <c r="C4225" s="545" t="s">
        <v>437</v>
      </c>
      <c r="D4225" s="546">
        <v>46058</v>
      </c>
      <c r="E4225" s="171" t="str">
        <f t="shared" si="65"/>
        <v>2026</v>
      </c>
      <c r="F4225" s="547">
        <v>4140419</v>
      </c>
      <c r="G4225" s="548">
        <v>0</v>
      </c>
      <c r="H4225" s="547">
        <v>4140419</v>
      </c>
      <c r="I4225" s="545" t="s">
        <v>12653</v>
      </c>
      <c r="J4225" s="545" t="s">
        <v>13299</v>
      </c>
      <c r="K4225" s="545" t="s">
        <v>22927</v>
      </c>
      <c r="L4225" s="545"/>
      <c r="M4225" s="548" t="s">
        <v>13813</v>
      </c>
      <c r="N4225" s="545" t="s">
        <v>13413</v>
      </c>
      <c r="O4225" s="545"/>
      <c r="P4225" s="549">
        <v>13580</v>
      </c>
      <c r="Q4225" s="549">
        <v>3</v>
      </c>
      <c r="R4225" s="549">
        <v>160</v>
      </c>
      <c r="S4225" s="548">
        <v>443</v>
      </c>
      <c r="T4225" s="548"/>
      <c r="U4225" s="99"/>
    </row>
    <row r="4226" spans="1:21" ht="19.5" customHeight="1">
      <c r="A4226" s="545">
        <v>13581</v>
      </c>
      <c r="B4226" s="545" t="s">
        <v>13225</v>
      </c>
      <c r="C4226" s="545" t="s">
        <v>437</v>
      </c>
      <c r="D4226" s="546">
        <v>46058</v>
      </c>
      <c r="E4226" s="171" t="str">
        <f t="shared" si="65"/>
        <v>2026</v>
      </c>
      <c r="F4226" s="547">
        <v>4081456</v>
      </c>
      <c r="G4226" s="548">
        <v>0</v>
      </c>
      <c r="H4226" s="547">
        <v>4081456</v>
      </c>
      <c r="I4226" s="545" t="s">
        <v>12653</v>
      </c>
      <c r="J4226" s="545" t="s">
        <v>13299</v>
      </c>
      <c r="K4226" s="545" t="s">
        <v>22927</v>
      </c>
      <c r="L4226" s="545"/>
      <c r="M4226" s="548" t="s">
        <v>13813</v>
      </c>
      <c r="N4226" s="545" t="s">
        <v>13413</v>
      </c>
      <c r="O4226" s="545"/>
      <c r="P4226" s="549">
        <v>13581</v>
      </c>
      <c r="Q4226" s="549">
        <v>3</v>
      </c>
      <c r="R4226" s="549">
        <v>160</v>
      </c>
      <c r="S4226" s="548">
        <v>443</v>
      </c>
      <c r="T4226" s="548"/>
      <c r="U4226" s="99"/>
    </row>
    <row r="4227" spans="1:21" ht="19.5" customHeight="1">
      <c r="A4227" s="545">
        <v>13582</v>
      </c>
      <c r="B4227" s="545" t="s">
        <v>13226</v>
      </c>
      <c r="C4227" s="545" t="s">
        <v>437</v>
      </c>
      <c r="D4227" s="546">
        <v>46058</v>
      </c>
      <c r="E4227" s="171" t="str">
        <f t="shared" si="65"/>
        <v>2026</v>
      </c>
      <c r="F4227" s="547">
        <v>5395365</v>
      </c>
      <c r="G4227" s="548">
        <v>0</v>
      </c>
      <c r="H4227" s="547">
        <v>5395365</v>
      </c>
      <c r="I4227" s="545" t="s">
        <v>12653</v>
      </c>
      <c r="J4227" s="545" t="s">
        <v>13299</v>
      </c>
      <c r="K4227" s="545" t="s">
        <v>22927</v>
      </c>
      <c r="L4227" s="545"/>
      <c r="M4227" s="548" t="s">
        <v>13813</v>
      </c>
      <c r="N4227" s="545" t="s">
        <v>13413</v>
      </c>
      <c r="O4227" s="545"/>
      <c r="P4227" s="549">
        <v>13582</v>
      </c>
      <c r="Q4227" s="549">
        <v>3</v>
      </c>
      <c r="R4227" s="549">
        <v>160</v>
      </c>
      <c r="S4227" s="548">
        <v>443</v>
      </c>
      <c r="T4227" s="548"/>
      <c r="U4227" s="99"/>
    </row>
    <row r="4228" spans="1:21" ht="19.5" customHeight="1">
      <c r="A4228" s="545">
        <v>13583</v>
      </c>
      <c r="B4228" s="545" t="s">
        <v>13227</v>
      </c>
      <c r="C4228" s="545" t="s">
        <v>437</v>
      </c>
      <c r="D4228" s="546">
        <v>46058</v>
      </c>
      <c r="E4228" s="171" t="str">
        <f t="shared" ref="E4228:E4291" si="66">TEXT(D4228,"YYYY")</f>
        <v>2026</v>
      </c>
      <c r="F4228" s="547">
        <v>5738284</v>
      </c>
      <c r="G4228" s="548">
        <v>0</v>
      </c>
      <c r="H4228" s="547">
        <v>5738284</v>
      </c>
      <c r="I4228" s="545" t="s">
        <v>12653</v>
      </c>
      <c r="J4228" s="545" t="s">
        <v>13299</v>
      </c>
      <c r="K4228" s="545" t="s">
        <v>22927</v>
      </c>
      <c r="L4228" s="545"/>
      <c r="M4228" s="548" t="s">
        <v>13813</v>
      </c>
      <c r="N4228" s="545" t="s">
        <v>13413</v>
      </c>
      <c r="O4228" s="545"/>
      <c r="P4228" s="549">
        <v>13583</v>
      </c>
      <c r="Q4228" s="549">
        <v>3</v>
      </c>
      <c r="R4228" s="549">
        <v>160</v>
      </c>
      <c r="S4228" s="548">
        <v>443</v>
      </c>
      <c r="T4228" s="548"/>
      <c r="U4228" s="99"/>
    </row>
    <row r="4229" spans="1:21" ht="19.5" customHeight="1">
      <c r="A4229" s="545">
        <v>13584</v>
      </c>
      <c r="B4229" s="545" t="s">
        <v>13228</v>
      </c>
      <c r="C4229" s="545" t="s">
        <v>216</v>
      </c>
      <c r="D4229" s="546">
        <v>46052</v>
      </c>
      <c r="E4229" s="171" t="str">
        <f t="shared" si="66"/>
        <v>2026</v>
      </c>
      <c r="F4229" s="547">
        <v>10680266</v>
      </c>
      <c r="G4229" s="548">
        <v>0.19</v>
      </c>
      <c r="H4229" s="547">
        <v>8975013.4499999993</v>
      </c>
      <c r="I4229" s="545" t="s">
        <v>12762</v>
      </c>
      <c r="J4229" s="545" t="s">
        <v>13307</v>
      </c>
      <c r="K4229" s="545" t="s">
        <v>17434</v>
      </c>
      <c r="L4229" s="545"/>
      <c r="M4229" s="548" t="s">
        <v>13758</v>
      </c>
      <c r="N4229" s="545" t="s">
        <v>13413</v>
      </c>
      <c r="O4229" s="545"/>
      <c r="P4229" s="549">
        <v>13584</v>
      </c>
      <c r="Q4229" s="549">
        <v>1</v>
      </c>
      <c r="R4229" s="549">
        <v>8</v>
      </c>
      <c r="S4229" s="548">
        <v>2228</v>
      </c>
      <c r="T4229" s="548"/>
      <c r="U4229" s="99"/>
    </row>
    <row r="4230" spans="1:21" ht="19.5" customHeight="1">
      <c r="A4230" s="545">
        <v>13585</v>
      </c>
      <c r="B4230" s="545" t="s">
        <v>13229</v>
      </c>
      <c r="C4230" s="545" t="s">
        <v>216</v>
      </c>
      <c r="D4230" s="546">
        <v>46052</v>
      </c>
      <c r="E4230" s="171" t="str">
        <f t="shared" si="66"/>
        <v>2026</v>
      </c>
      <c r="F4230" s="547">
        <v>4244246</v>
      </c>
      <c r="G4230" s="548">
        <v>0.19</v>
      </c>
      <c r="H4230" s="547">
        <v>3566593.28</v>
      </c>
      <c r="I4230" s="545" t="s">
        <v>12973</v>
      </c>
      <c r="J4230" s="545" t="s">
        <v>13307</v>
      </c>
      <c r="K4230" s="545" t="s">
        <v>17435</v>
      </c>
      <c r="L4230" s="545"/>
      <c r="M4230" s="548" t="s">
        <v>13758</v>
      </c>
      <c r="N4230" s="545" t="s">
        <v>13413</v>
      </c>
      <c r="O4230" s="545"/>
      <c r="P4230" s="549">
        <v>13585</v>
      </c>
      <c r="Q4230" s="549">
        <v>1</v>
      </c>
      <c r="R4230" s="549">
        <v>59</v>
      </c>
      <c r="S4230" s="548">
        <v>2228</v>
      </c>
      <c r="T4230" s="548"/>
      <c r="U4230" s="99"/>
    </row>
    <row r="4231" spans="1:21" ht="19.5" customHeight="1">
      <c r="A4231" s="545">
        <v>13586</v>
      </c>
      <c r="B4231" s="545" t="s">
        <v>13230</v>
      </c>
      <c r="C4231" s="545" t="s">
        <v>216</v>
      </c>
      <c r="D4231" s="546">
        <v>46052</v>
      </c>
      <c r="E4231" s="171" t="str">
        <f t="shared" si="66"/>
        <v>2026</v>
      </c>
      <c r="F4231" s="547">
        <v>577057</v>
      </c>
      <c r="G4231" s="548">
        <v>0.19</v>
      </c>
      <c r="H4231" s="547">
        <v>484921.85</v>
      </c>
      <c r="I4231" s="545" t="s">
        <v>12973</v>
      </c>
      <c r="J4231" s="545" t="s">
        <v>13307</v>
      </c>
      <c r="K4231" s="545" t="s">
        <v>17436</v>
      </c>
      <c r="L4231" s="545"/>
      <c r="M4231" s="548" t="s">
        <v>13758</v>
      </c>
      <c r="N4231" s="545" t="s">
        <v>13413</v>
      </c>
      <c r="O4231" s="545"/>
      <c r="P4231" s="549">
        <v>13586</v>
      </c>
      <c r="Q4231" s="549">
        <v>1</v>
      </c>
      <c r="R4231" s="549">
        <v>59</v>
      </c>
      <c r="S4231" s="548">
        <v>2228</v>
      </c>
      <c r="T4231" s="548"/>
      <c r="U4231" s="99"/>
    </row>
    <row r="4232" spans="1:21" ht="19.5" customHeight="1">
      <c r="A4232" s="545">
        <v>13587</v>
      </c>
      <c r="B4232" s="545" t="s">
        <v>13231</v>
      </c>
      <c r="C4232" s="545" t="s">
        <v>216</v>
      </c>
      <c r="D4232" s="546">
        <v>46052</v>
      </c>
      <c r="E4232" s="171" t="str">
        <f t="shared" si="66"/>
        <v>2026</v>
      </c>
      <c r="F4232" s="547">
        <v>17036075</v>
      </c>
      <c r="G4232" s="548">
        <v>0.19</v>
      </c>
      <c r="H4232" s="547">
        <v>14316029.41</v>
      </c>
      <c r="I4232" s="545" t="s">
        <v>12758</v>
      </c>
      <c r="J4232" s="545" t="s">
        <v>13307</v>
      </c>
      <c r="K4232" s="545" t="s">
        <v>17437</v>
      </c>
      <c r="L4232" s="545" t="s">
        <v>17438</v>
      </c>
      <c r="M4232" s="548" t="s">
        <v>13758</v>
      </c>
      <c r="N4232" s="545" t="s">
        <v>13413</v>
      </c>
      <c r="O4232" s="545"/>
      <c r="P4232" s="549">
        <v>13587</v>
      </c>
      <c r="Q4232" s="549">
        <v>1</v>
      </c>
      <c r="R4232" s="549">
        <v>164</v>
      </c>
      <c r="S4232" s="548">
        <v>2228</v>
      </c>
      <c r="T4232" s="548"/>
      <c r="U4232" s="99"/>
    </row>
    <row r="4233" spans="1:21" ht="19.5" customHeight="1">
      <c r="A4233" s="545">
        <v>13588</v>
      </c>
      <c r="B4233" s="545" t="s">
        <v>13232</v>
      </c>
      <c r="C4233" s="545" t="s">
        <v>216</v>
      </c>
      <c r="D4233" s="546">
        <v>46052</v>
      </c>
      <c r="E4233" s="171" t="str">
        <f t="shared" si="66"/>
        <v>2026</v>
      </c>
      <c r="F4233" s="547">
        <v>70056610</v>
      </c>
      <c r="G4233" s="548">
        <v>0.19</v>
      </c>
      <c r="H4233" s="547">
        <v>58871100.840000004</v>
      </c>
      <c r="I4233" s="545" t="s">
        <v>12758</v>
      </c>
      <c r="J4233" s="545" t="s">
        <v>13307</v>
      </c>
      <c r="K4233" s="545" t="s">
        <v>17439</v>
      </c>
      <c r="L4233" s="545" t="s">
        <v>17440</v>
      </c>
      <c r="M4233" s="548" t="s">
        <v>13758</v>
      </c>
      <c r="N4233" s="545" t="s">
        <v>13413</v>
      </c>
      <c r="O4233" s="545"/>
      <c r="P4233" s="549">
        <v>13588</v>
      </c>
      <c r="Q4233" s="549">
        <v>1</v>
      </c>
      <c r="R4233" s="549">
        <v>164</v>
      </c>
      <c r="S4233" s="548">
        <v>2228</v>
      </c>
      <c r="T4233" s="548"/>
      <c r="U4233" s="99"/>
    </row>
    <row r="4234" spans="1:21" ht="19.5" customHeight="1">
      <c r="A4234" s="545">
        <v>13589</v>
      </c>
      <c r="B4234" s="545" t="s">
        <v>13233</v>
      </c>
      <c r="C4234" s="545" t="s">
        <v>216</v>
      </c>
      <c r="D4234" s="546">
        <v>46052</v>
      </c>
      <c r="E4234" s="171" t="str">
        <f t="shared" si="66"/>
        <v>2026</v>
      </c>
      <c r="F4234" s="547">
        <v>243699995</v>
      </c>
      <c r="G4234" s="548">
        <v>0.19</v>
      </c>
      <c r="H4234" s="547">
        <v>204789911.75999999</v>
      </c>
      <c r="I4234" s="545" t="s">
        <v>12758</v>
      </c>
      <c r="J4234" s="545" t="s">
        <v>13307</v>
      </c>
      <c r="K4234" s="545" t="s">
        <v>17441</v>
      </c>
      <c r="L4234" s="545" t="s">
        <v>17442</v>
      </c>
      <c r="M4234" s="548" t="s">
        <v>13758</v>
      </c>
      <c r="N4234" s="545" t="s">
        <v>13413</v>
      </c>
      <c r="O4234" s="545"/>
      <c r="P4234" s="549">
        <v>13589</v>
      </c>
      <c r="Q4234" s="549">
        <v>1</v>
      </c>
      <c r="R4234" s="549">
        <v>164</v>
      </c>
      <c r="S4234" s="548">
        <v>2228</v>
      </c>
      <c r="T4234" s="548"/>
      <c r="U4234" s="99"/>
    </row>
    <row r="4235" spans="1:21" ht="19.5" customHeight="1">
      <c r="A4235" s="545">
        <v>13590</v>
      </c>
      <c r="B4235" s="545" t="s">
        <v>13234</v>
      </c>
      <c r="C4235" s="545" t="s">
        <v>216</v>
      </c>
      <c r="D4235" s="546">
        <v>46052</v>
      </c>
      <c r="E4235" s="171" t="str">
        <f t="shared" si="66"/>
        <v>2026</v>
      </c>
      <c r="F4235" s="547">
        <v>228916792</v>
      </c>
      <c r="G4235" s="548">
        <v>0.19</v>
      </c>
      <c r="H4235" s="547">
        <v>192367052.09999999</v>
      </c>
      <c r="I4235" s="545" t="s">
        <v>12758</v>
      </c>
      <c r="J4235" s="545" t="s">
        <v>13307</v>
      </c>
      <c r="K4235" s="545" t="s">
        <v>17443</v>
      </c>
      <c r="L4235" s="545" t="s">
        <v>17444</v>
      </c>
      <c r="M4235" s="548" t="s">
        <v>13758</v>
      </c>
      <c r="N4235" s="545" t="s">
        <v>13413</v>
      </c>
      <c r="O4235" s="545"/>
      <c r="P4235" s="549">
        <v>13590</v>
      </c>
      <c r="Q4235" s="549">
        <v>1</v>
      </c>
      <c r="R4235" s="549">
        <v>164</v>
      </c>
      <c r="S4235" s="548">
        <v>2228</v>
      </c>
      <c r="T4235" s="548"/>
      <c r="U4235" s="99"/>
    </row>
    <row r="4236" spans="1:21" ht="19.5" customHeight="1">
      <c r="A4236" s="545">
        <v>13591</v>
      </c>
      <c r="B4236" s="545" t="s">
        <v>13235</v>
      </c>
      <c r="C4236" s="545" t="s">
        <v>216</v>
      </c>
      <c r="D4236" s="546">
        <v>46052</v>
      </c>
      <c r="E4236" s="171" t="str">
        <f t="shared" si="66"/>
        <v>2026</v>
      </c>
      <c r="F4236" s="547">
        <v>46346860</v>
      </c>
      <c r="G4236" s="548">
        <v>0.19</v>
      </c>
      <c r="H4236" s="547">
        <v>38946941.18</v>
      </c>
      <c r="I4236" s="545" t="s">
        <v>12758</v>
      </c>
      <c r="J4236" s="545" t="s">
        <v>13307</v>
      </c>
      <c r="K4236" s="545" t="s">
        <v>17445</v>
      </c>
      <c r="L4236" s="545" t="s">
        <v>17446</v>
      </c>
      <c r="M4236" s="548" t="s">
        <v>13758</v>
      </c>
      <c r="N4236" s="545" t="s">
        <v>13413</v>
      </c>
      <c r="O4236" s="545"/>
      <c r="P4236" s="549">
        <v>13591</v>
      </c>
      <c r="Q4236" s="549">
        <v>1</v>
      </c>
      <c r="R4236" s="549">
        <v>164</v>
      </c>
      <c r="S4236" s="548">
        <v>2228</v>
      </c>
      <c r="T4236" s="548"/>
      <c r="U4236" s="99"/>
    </row>
    <row r="4237" spans="1:21" ht="19.5" customHeight="1">
      <c r="A4237" s="545">
        <v>13592</v>
      </c>
      <c r="B4237" s="545" t="s">
        <v>13236</v>
      </c>
      <c r="C4237" s="545" t="s">
        <v>216</v>
      </c>
      <c r="D4237" s="546">
        <v>46052</v>
      </c>
      <c r="E4237" s="171" t="str">
        <f t="shared" si="66"/>
        <v>2026</v>
      </c>
      <c r="F4237" s="547">
        <v>13738066</v>
      </c>
      <c r="G4237" s="548">
        <v>0.19</v>
      </c>
      <c r="H4237" s="547">
        <v>11544593.279999999</v>
      </c>
      <c r="I4237" s="545" t="s">
        <v>12758</v>
      </c>
      <c r="J4237" s="545" t="s">
        <v>13307</v>
      </c>
      <c r="K4237" s="545" t="s">
        <v>17447</v>
      </c>
      <c r="L4237" s="545" t="s">
        <v>17448</v>
      </c>
      <c r="M4237" s="548" t="s">
        <v>13758</v>
      </c>
      <c r="N4237" s="545" t="s">
        <v>13413</v>
      </c>
      <c r="O4237" s="545"/>
      <c r="P4237" s="549">
        <v>13592</v>
      </c>
      <c r="Q4237" s="549">
        <v>1</v>
      </c>
      <c r="R4237" s="549">
        <v>164</v>
      </c>
      <c r="S4237" s="548">
        <v>2228</v>
      </c>
      <c r="T4237" s="548"/>
      <c r="U4237" s="99"/>
    </row>
    <row r="4238" spans="1:21" ht="19.5" customHeight="1">
      <c r="A4238" s="545">
        <v>13593</v>
      </c>
      <c r="B4238" s="545" t="s">
        <v>13237</v>
      </c>
      <c r="C4238" s="545" t="s">
        <v>216</v>
      </c>
      <c r="D4238" s="546">
        <v>46052</v>
      </c>
      <c r="E4238" s="171" t="str">
        <f t="shared" si="66"/>
        <v>2026</v>
      </c>
      <c r="F4238" s="547">
        <v>9286521</v>
      </c>
      <c r="G4238" s="548">
        <v>0.19</v>
      </c>
      <c r="H4238" s="547">
        <v>7803799.1600000001</v>
      </c>
      <c r="I4238" s="545" t="s">
        <v>12758</v>
      </c>
      <c r="J4238" s="545" t="s">
        <v>13307</v>
      </c>
      <c r="K4238" s="545" t="s">
        <v>17449</v>
      </c>
      <c r="L4238" s="545" t="s">
        <v>17450</v>
      </c>
      <c r="M4238" s="548" t="s">
        <v>13758</v>
      </c>
      <c r="N4238" s="545" t="s">
        <v>13413</v>
      </c>
      <c r="O4238" s="545"/>
      <c r="P4238" s="549">
        <v>13593</v>
      </c>
      <c r="Q4238" s="549">
        <v>1</v>
      </c>
      <c r="R4238" s="549">
        <v>164</v>
      </c>
      <c r="S4238" s="548">
        <v>2228</v>
      </c>
      <c r="T4238" s="548"/>
      <c r="U4238" s="99"/>
    </row>
    <row r="4239" spans="1:21" ht="19.5" customHeight="1">
      <c r="A4239" s="545">
        <v>13594</v>
      </c>
      <c r="B4239" s="545" t="s">
        <v>13238</v>
      </c>
      <c r="C4239" s="545" t="s">
        <v>216</v>
      </c>
      <c r="D4239" s="546">
        <v>46052</v>
      </c>
      <c r="E4239" s="171" t="str">
        <f t="shared" si="66"/>
        <v>2026</v>
      </c>
      <c r="F4239" s="547">
        <v>125630129</v>
      </c>
      <c r="G4239" s="548">
        <v>0.19</v>
      </c>
      <c r="H4239" s="547">
        <v>105571536.97</v>
      </c>
      <c r="I4239" s="545" t="s">
        <v>12758</v>
      </c>
      <c r="J4239" s="545" t="s">
        <v>13307</v>
      </c>
      <c r="K4239" s="545" t="s">
        <v>17451</v>
      </c>
      <c r="L4239" s="545" t="s">
        <v>17452</v>
      </c>
      <c r="M4239" s="548" t="s">
        <v>13758</v>
      </c>
      <c r="N4239" s="545" t="s">
        <v>13413</v>
      </c>
      <c r="O4239" s="545"/>
      <c r="P4239" s="549">
        <v>13594</v>
      </c>
      <c r="Q4239" s="549">
        <v>1</v>
      </c>
      <c r="R4239" s="549">
        <v>164</v>
      </c>
      <c r="S4239" s="548">
        <v>2228</v>
      </c>
      <c r="T4239" s="548"/>
      <c r="U4239" s="99"/>
    </row>
    <row r="4240" spans="1:21" ht="19.5" customHeight="1">
      <c r="A4240" s="545">
        <v>13595</v>
      </c>
      <c r="B4240" s="545" t="s">
        <v>13239</v>
      </c>
      <c r="C4240" s="545" t="s">
        <v>216</v>
      </c>
      <c r="D4240" s="546">
        <v>46052</v>
      </c>
      <c r="E4240" s="171" t="str">
        <f t="shared" si="66"/>
        <v>2026</v>
      </c>
      <c r="F4240" s="547">
        <v>54098451</v>
      </c>
      <c r="G4240" s="548">
        <v>0.19</v>
      </c>
      <c r="H4240" s="547">
        <v>45460883.189999998</v>
      </c>
      <c r="I4240" s="545" t="s">
        <v>12758</v>
      </c>
      <c r="J4240" s="545" t="s">
        <v>13307</v>
      </c>
      <c r="K4240" s="545" t="s">
        <v>17453</v>
      </c>
      <c r="L4240" s="545" t="s">
        <v>17454</v>
      </c>
      <c r="M4240" s="548" t="s">
        <v>13758</v>
      </c>
      <c r="N4240" s="545" t="s">
        <v>13413</v>
      </c>
      <c r="O4240" s="545"/>
      <c r="P4240" s="549">
        <v>13595</v>
      </c>
      <c r="Q4240" s="549">
        <v>1</v>
      </c>
      <c r="R4240" s="549">
        <v>164</v>
      </c>
      <c r="S4240" s="548">
        <v>2228</v>
      </c>
      <c r="T4240" s="548"/>
      <c r="U4240" s="99"/>
    </row>
    <row r="4241" spans="1:21" ht="19.5" customHeight="1">
      <c r="A4241" s="545">
        <v>13596</v>
      </c>
      <c r="B4241" s="545" t="s">
        <v>13240</v>
      </c>
      <c r="C4241" s="545" t="s">
        <v>216</v>
      </c>
      <c r="D4241" s="546">
        <v>46052</v>
      </c>
      <c r="E4241" s="171" t="str">
        <f t="shared" si="66"/>
        <v>2026</v>
      </c>
      <c r="F4241" s="547">
        <v>16285734</v>
      </c>
      <c r="G4241" s="548">
        <v>0.19</v>
      </c>
      <c r="H4241" s="547">
        <v>13685490.76</v>
      </c>
      <c r="I4241" s="545" t="s">
        <v>12758</v>
      </c>
      <c r="J4241" s="545" t="s">
        <v>13307</v>
      </c>
      <c r="K4241" s="545" t="s">
        <v>17455</v>
      </c>
      <c r="L4241" s="545" t="s">
        <v>17456</v>
      </c>
      <c r="M4241" s="548" t="s">
        <v>13758</v>
      </c>
      <c r="N4241" s="545" t="s">
        <v>13413</v>
      </c>
      <c r="O4241" s="545"/>
      <c r="P4241" s="549">
        <v>13596</v>
      </c>
      <c r="Q4241" s="549">
        <v>1</v>
      </c>
      <c r="R4241" s="549">
        <v>164</v>
      </c>
      <c r="S4241" s="548">
        <v>2228</v>
      </c>
      <c r="T4241" s="548"/>
      <c r="U4241" s="99"/>
    </row>
    <row r="4242" spans="1:21" ht="19.5" customHeight="1">
      <c r="A4242" s="545">
        <v>13597</v>
      </c>
      <c r="B4242" s="545" t="s">
        <v>13241</v>
      </c>
      <c r="C4242" s="545" t="s">
        <v>216</v>
      </c>
      <c r="D4242" s="546">
        <v>46052</v>
      </c>
      <c r="E4242" s="171" t="str">
        <f t="shared" si="66"/>
        <v>2026</v>
      </c>
      <c r="F4242" s="547">
        <v>21746260</v>
      </c>
      <c r="G4242" s="548">
        <v>0.19</v>
      </c>
      <c r="H4242" s="547">
        <v>18274168.07</v>
      </c>
      <c r="I4242" s="545" t="s">
        <v>12758</v>
      </c>
      <c r="J4242" s="545" t="s">
        <v>13307</v>
      </c>
      <c r="K4242" s="545" t="s">
        <v>17457</v>
      </c>
      <c r="L4242" s="545" t="s">
        <v>17458</v>
      </c>
      <c r="M4242" s="548" t="s">
        <v>13758</v>
      </c>
      <c r="N4242" s="545" t="s">
        <v>13413</v>
      </c>
      <c r="O4242" s="545"/>
      <c r="P4242" s="549">
        <v>13597</v>
      </c>
      <c r="Q4242" s="549">
        <v>1</v>
      </c>
      <c r="R4242" s="549">
        <v>164</v>
      </c>
      <c r="S4242" s="548">
        <v>2228</v>
      </c>
      <c r="T4242" s="548"/>
      <c r="U4242" s="99"/>
    </row>
    <row r="4243" spans="1:21" ht="19.5" customHeight="1">
      <c r="A4243" s="545">
        <v>13598</v>
      </c>
      <c r="B4243" s="545" t="s">
        <v>13242</v>
      </c>
      <c r="C4243" s="545" t="s">
        <v>216</v>
      </c>
      <c r="D4243" s="546">
        <v>46052</v>
      </c>
      <c r="E4243" s="171" t="str">
        <f t="shared" si="66"/>
        <v>2026</v>
      </c>
      <c r="F4243" s="547">
        <v>32694534</v>
      </c>
      <c r="G4243" s="548">
        <v>0.19</v>
      </c>
      <c r="H4243" s="547">
        <v>27474398.32</v>
      </c>
      <c r="I4243" s="545" t="s">
        <v>12758</v>
      </c>
      <c r="J4243" s="545" t="s">
        <v>13307</v>
      </c>
      <c r="K4243" s="545" t="s">
        <v>17459</v>
      </c>
      <c r="L4243" s="545" t="s">
        <v>17460</v>
      </c>
      <c r="M4243" s="548" t="s">
        <v>13758</v>
      </c>
      <c r="N4243" s="545" t="s">
        <v>13413</v>
      </c>
      <c r="O4243" s="545"/>
      <c r="P4243" s="549">
        <v>13598</v>
      </c>
      <c r="Q4243" s="549">
        <v>1</v>
      </c>
      <c r="R4243" s="549">
        <v>164</v>
      </c>
      <c r="S4243" s="548">
        <v>2228</v>
      </c>
      <c r="T4243" s="548"/>
      <c r="U4243" s="99"/>
    </row>
    <row r="4244" spans="1:21" ht="19.5" customHeight="1">
      <c r="A4244" s="545">
        <v>13599</v>
      </c>
      <c r="B4244" s="545" t="s">
        <v>13243</v>
      </c>
      <c r="C4244" s="545" t="s">
        <v>216</v>
      </c>
      <c r="D4244" s="546">
        <v>46052</v>
      </c>
      <c r="E4244" s="171" t="str">
        <f t="shared" si="66"/>
        <v>2026</v>
      </c>
      <c r="F4244" s="547">
        <v>46133719</v>
      </c>
      <c r="G4244" s="548">
        <v>0.19</v>
      </c>
      <c r="H4244" s="547">
        <v>38767831.090000004</v>
      </c>
      <c r="I4244" s="545" t="s">
        <v>12758</v>
      </c>
      <c r="J4244" s="545" t="s">
        <v>13307</v>
      </c>
      <c r="K4244" s="545" t="s">
        <v>17461</v>
      </c>
      <c r="L4244" s="545" t="s">
        <v>17462</v>
      </c>
      <c r="M4244" s="548" t="s">
        <v>13758</v>
      </c>
      <c r="N4244" s="545" t="s">
        <v>13413</v>
      </c>
      <c r="O4244" s="545"/>
      <c r="P4244" s="549">
        <v>13599</v>
      </c>
      <c r="Q4244" s="549">
        <v>1</v>
      </c>
      <c r="R4244" s="549">
        <v>164</v>
      </c>
      <c r="S4244" s="548">
        <v>2228</v>
      </c>
      <c r="T4244" s="548"/>
      <c r="U4244" s="99"/>
    </row>
    <row r="4245" spans="1:21" ht="19.5" customHeight="1">
      <c r="A4245" s="545">
        <v>13600</v>
      </c>
      <c r="B4245" s="545" t="s">
        <v>13244</v>
      </c>
      <c r="C4245" s="545" t="s">
        <v>216</v>
      </c>
      <c r="D4245" s="546">
        <v>46052</v>
      </c>
      <c r="E4245" s="171" t="str">
        <f t="shared" si="66"/>
        <v>2026</v>
      </c>
      <c r="F4245" s="547">
        <v>9675700</v>
      </c>
      <c r="G4245" s="548">
        <v>0.19</v>
      </c>
      <c r="H4245" s="547">
        <v>8130840.3399999999</v>
      </c>
      <c r="I4245" s="545" t="s">
        <v>12758</v>
      </c>
      <c r="J4245" s="545" t="s">
        <v>13307</v>
      </c>
      <c r="K4245" s="545" t="s">
        <v>17463</v>
      </c>
      <c r="L4245" s="545" t="s">
        <v>17464</v>
      </c>
      <c r="M4245" s="548" t="s">
        <v>13758</v>
      </c>
      <c r="N4245" s="545" t="s">
        <v>13413</v>
      </c>
      <c r="O4245" s="545"/>
      <c r="P4245" s="549">
        <v>13600</v>
      </c>
      <c r="Q4245" s="549">
        <v>1</v>
      </c>
      <c r="R4245" s="549">
        <v>164</v>
      </c>
      <c r="S4245" s="548">
        <v>2228</v>
      </c>
      <c r="T4245" s="548"/>
      <c r="U4245" s="99"/>
    </row>
    <row r="4246" spans="1:21" ht="19.5" customHeight="1">
      <c r="A4246" s="545">
        <v>13601</v>
      </c>
      <c r="B4246" s="545" t="s">
        <v>13245</v>
      </c>
      <c r="C4246" s="545" t="s">
        <v>216</v>
      </c>
      <c r="D4246" s="546">
        <v>46052</v>
      </c>
      <c r="E4246" s="171" t="str">
        <f t="shared" si="66"/>
        <v>2026</v>
      </c>
      <c r="F4246" s="547">
        <v>343271959</v>
      </c>
      <c r="G4246" s="548">
        <v>0.19</v>
      </c>
      <c r="H4246" s="547">
        <v>288463831.08999997</v>
      </c>
      <c r="I4246" s="545" t="s">
        <v>12758</v>
      </c>
      <c r="J4246" s="545" t="s">
        <v>13307</v>
      </c>
      <c r="K4246" s="545" t="s">
        <v>17465</v>
      </c>
      <c r="L4246" s="545" t="s">
        <v>17466</v>
      </c>
      <c r="M4246" s="548" t="s">
        <v>13758</v>
      </c>
      <c r="N4246" s="545" t="s">
        <v>13413</v>
      </c>
      <c r="O4246" s="545"/>
      <c r="P4246" s="549">
        <v>13601</v>
      </c>
      <c r="Q4246" s="549">
        <v>1</v>
      </c>
      <c r="R4246" s="549">
        <v>164</v>
      </c>
      <c r="S4246" s="548">
        <v>2228</v>
      </c>
      <c r="T4246" s="548"/>
      <c r="U4246" s="99"/>
    </row>
    <row r="4247" spans="1:21" ht="19.5" customHeight="1">
      <c r="A4247" s="545">
        <v>13602</v>
      </c>
      <c r="B4247" s="545" t="s">
        <v>13246</v>
      </c>
      <c r="C4247" s="545" t="s">
        <v>216</v>
      </c>
      <c r="D4247" s="546">
        <v>46052</v>
      </c>
      <c r="E4247" s="171" t="str">
        <f t="shared" si="66"/>
        <v>2026</v>
      </c>
      <c r="F4247" s="547">
        <v>85328781</v>
      </c>
      <c r="G4247" s="548">
        <v>0.19</v>
      </c>
      <c r="H4247" s="547">
        <v>71704857.980000004</v>
      </c>
      <c r="I4247" s="545" t="s">
        <v>12758</v>
      </c>
      <c r="J4247" s="545" t="s">
        <v>13307</v>
      </c>
      <c r="K4247" s="545" t="s">
        <v>17467</v>
      </c>
      <c r="L4247" s="545" t="s">
        <v>17468</v>
      </c>
      <c r="M4247" s="548" t="s">
        <v>13758</v>
      </c>
      <c r="N4247" s="545" t="s">
        <v>13413</v>
      </c>
      <c r="O4247" s="545"/>
      <c r="P4247" s="549">
        <v>13602</v>
      </c>
      <c r="Q4247" s="549">
        <v>1</v>
      </c>
      <c r="R4247" s="549">
        <v>164</v>
      </c>
      <c r="S4247" s="548">
        <v>2228</v>
      </c>
      <c r="T4247" s="548"/>
      <c r="U4247" s="99"/>
    </row>
    <row r="4248" spans="1:21" ht="19.5" customHeight="1">
      <c r="A4248" s="545">
        <v>13603</v>
      </c>
      <c r="B4248" s="545" t="s">
        <v>13247</v>
      </c>
      <c r="C4248" s="545" t="s">
        <v>216</v>
      </c>
      <c r="D4248" s="546">
        <v>46052</v>
      </c>
      <c r="E4248" s="171" t="str">
        <f t="shared" si="66"/>
        <v>2026</v>
      </c>
      <c r="F4248" s="547">
        <v>34350484</v>
      </c>
      <c r="G4248" s="548">
        <v>0.19</v>
      </c>
      <c r="H4248" s="547">
        <v>28865952.940000001</v>
      </c>
      <c r="I4248" s="545" t="s">
        <v>12758</v>
      </c>
      <c r="J4248" s="545" t="s">
        <v>13307</v>
      </c>
      <c r="K4248" s="545" t="s">
        <v>17469</v>
      </c>
      <c r="L4248" s="545" t="s">
        <v>17470</v>
      </c>
      <c r="M4248" s="548" t="s">
        <v>13758</v>
      </c>
      <c r="N4248" s="545" t="s">
        <v>13413</v>
      </c>
      <c r="O4248" s="545"/>
      <c r="P4248" s="549">
        <v>13603</v>
      </c>
      <c r="Q4248" s="549">
        <v>1</v>
      </c>
      <c r="R4248" s="549">
        <v>164</v>
      </c>
      <c r="S4248" s="548">
        <v>2228</v>
      </c>
      <c r="T4248" s="548"/>
      <c r="U4248" s="99"/>
    </row>
    <row r="4249" spans="1:21" ht="19.5" customHeight="1">
      <c r="A4249" s="545">
        <v>13604</v>
      </c>
      <c r="B4249" s="545" t="s">
        <v>13248</v>
      </c>
      <c r="C4249" s="545" t="s">
        <v>216</v>
      </c>
      <c r="D4249" s="546">
        <v>46052</v>
      </c>
      <c r="E4249" s="171" t="str">
        <f t="shared" si="66"/>
        <v>2026</v>
      </c>
      <c r="F4249" s="547">
        <v>85027690</v>
      </c>
      <c r="G4249" s="548">
        <v>0.19</v>
      </c>
      <c r="H4249" s="547">
        <v>71451840.340000004</v>
      </c>
      <c r="I4249" s="545" t="s">
        <v>12758</v>
      </c>
      <c r="J4249" s="545" t="s">
        <v>13307</v>
      </c>
      <c r="K4249" s="545" t="s">
        <v>17471</v>
      </c>
      <c r="L4249" s="545" t="s">
        <v>17472</v>
      </c>
      <c r="M4249" s="548" t="s">
        <v>13758</v>
      </c>
      <c r="N4249" s="545" t="s">
        <v>13413</v>
      </c>
      <c r="O4249" s="545"/>
      <c r="P4249" s="549">
        <v>13604</v>
      </c>
      <c r="Q4249" s="549">
        <v>1</v>
      </c>
      <c r="R4249" s="549">
        <v>164</v>
      </c>
      <c r="S4249" s="548">
        <v>2228</v>
      </c>
      <c r="T4249" s="548"/>
      <c r="U4249" s="99"/>
    </row>
    <row r="4250" spans="1:21" ht="19.5" customHeight="1">
      <c r="A4250" s="545">
        <v>13605</v>
      </c>
      <c r="B4250" s="545" t="s">
        <v>13249</v>
      </c>
      <c r="C4250" s="545" t="s">
        <v>216</v>
      </c>
      <c r="D4250" s="546">
        <v>46052</v>
      </c>
      <c r="E4250" s="171" t="str">
        <f t="shared" si="66"/>
        <v>2026</v>
      </c>
      <c r="F4250" s="547">
        <v>88585928</v>
      </c>
      <c r="G4250" s="548">
        <v>0.19</v>
      </c>
      <c r="H4250" s="547">
        <v>74441956.299999997</v>
      </c>
      <c r="I4250" s="545" t="s">
        <v>12758</v>
      </c>
      <c r="J4250" s="545" t="s">
        <v>13307</v>
      </c>
      <c r="K4250" s="545" t="s">
        <v>17473</v>
      </c>
      <c r="L4250" s="545" t="s">
        <v>17474</v>
      </c>
      <c r="M4250" s="548" t="s">
        <v>13758</v>
      </c>
      <c r="N4250" s="545" t="s">
        <v>13413</v>
      </c>
      <c r="O4250" s="545"/>
      <c r="P4250" s="549">
        <v>13605</v>
      </c>
      <c r="Q4250" s="549">
        <v>1</v>
      </c>
      <c r="R4250" s="549">
        <v>164</v>
      </c>
      <c r="S4250" s="548">
        <v>2228</v>
      </c>
      <c r="T4250" s="548"/>
      <c r="U4250" s="99"/>
    </row>
    <row r="4251" spans="1:21" ht="19.5" customHeight="1">
      <c r="A4251" s="545">
        <v>13606</v>
      </c>
      <c r="B4251" s="545" t="s">
        <v>13250</v>
      </c>
      <c r="C4251" s="545" t="s">
        <v>216</v>
      </c>
      <c r="D4251" s="546">
        <v>46052</v>
      </c>
      <c r="E4251" s="171" t="str">
        <f t="shared" si="66"/>
        <v>2026</v>
      </c>
      <c r="F4251" s="547">
        <v>23990627</v>
      </c>
      <c r="G4251" s="548">
        <v>0.19</v>
      </c>
      <c r="H4251" s="547">
        <v>20160190.760000002</v>
      </c>
      <c r="I4251" s="545" t="s">
        <v>12758</v>
      </c>
      <c r="J4251" s="545" t="s">
        <v>13307</v>
      </c>
      <c r="K4251" s="545" t="s">
        <v>17475</v>
      </c>
      <c r="L4251" s="545" t="s">
        <v>17476</v>
      </c>
      <c r="M4251" s="548" t="s">
        <v>13758</v>
      </c>
      <c r="N4251" s="545" t="s">
        <v>13413</v>
      </c>
      <c r="O4251" s="545"/>
      <c r="P4251" s="549">
        <v>13606</v>
      </c>
      <c r="Q4251" s="549">
        <v>1</v>
      </c>
      <c r="R4251" s="549">
        <v>164</v>
      </c>
      <c r="S4251" s="548">
        <v>2228</v>
      </c>
      <c r="T4251" s="548"/>
      <c r="U4251" s="99"/>
    </row>
    <row r="4252" spans="1:21" ht="19.5" customHeight="1">
      <c r="A4252" s="545">
        <v>13607</v>
      </c>
      <c r="B4252" s="545" t="s">
        <v>13251</v>
      </c>
      <c r="C4252" s="545" t="s">
        <v>216</v>
      </c>
      <c r="D4252" s="546">
        <v>46052</v>
      </c>
      <c r="E4252" s="171" t="str">
        <f t="shared" si="66"/>
        <v>2026</v>
      </c>
      <c r="F4252" s="547">
        <v>43109144</v>
      </c>
      <c r="G4252" s="548">
        <v>0.19</v>
      </c>
      <c r="H4252" s="547">
        <v>36226171.43</v>
      </c>
      <c r="I4252" s="545" t="s">
        <v>12758</v>
      </c>
      <c r="J4252" s="545" t="s">
        <v>13307</v>
      </c>
      <c r="K4252" s="545" t="s">
        <v>17477</v>
      </c>
      <c r="L4252" s="545" t="s">
        <v>17478</v>
      </c>
      <c r="M4252" s="548" t="s">
        <v>13758</v>
      </c>
      <c r="N4252" s="545" t="s">
        <v>13413</v>
      </c>
      <c r="O4252" s="545"/>
      <c r="P4252" s="549">
        <v>13607</v>
      </c>
      <c r="Q4252" s="549">
        <v>1</v>
      </c>
      <c r="R4252" s="549">
        <v>164</v>
      </c>
      <c r="S4252" s="548">
        <v>2228</v>
      </c>
      <c r="T4252" s="548"/>
      <c r="U4252" s="99"/>
    </row>
    <row r="4253" spans="1:21" ht="19.5" customHeight="1">
      <c r="A4253" s="545">
        <v>13608</v>
      </c>
      <c r="B4253" s="545" t="s">
        <v>13252</v>
      </c>
      <c r="C4253" s="545" t="s">
        <v>216</v>
      </c>
      <c r="D4253" s="546">
        <v>46052</v>
      </c>
      <c r="E4253" s="171" t="str">
        <f t="shared" si="66"/>
        <v>2026</v>
      </c>
      <c r="F4253" s="547">
        <v>33228301</v>
      </c>
      <c r="G4253" s="548">
        <v>0.19</v>
      </c>
      <c r="H4253" s="547">
        <v>27922942.02</v>
      </c>
      <c r="I4253" s="545" t="s">
        <v>12758</v>
      </c>
      <c r="J4253" s="545" t="s">
        <v>13307</v>
      </c>
      <c r="K4253" s="545" t="s">
        <v>17479</v>
      </c>
      <c r="L4253" s="545" t="s">
        <v>17480</v>
      </c>
      <c r="M4253" s="548" t="s">
        <v>13758</v>
      </c>
      <c r="N4253" s="545" t="s">
        <v>13413</v>
      </c>
      <c r="O4253" s="545"/>
      <c r="P4253" s="549">
        <v>13608</v>
      </c>
      <c r="Q4253" s="549">
        <v>1</v>
      </c>
      <c r="R4253" s="549">
        <v>164</v>
      </c>
      <c r="S4253" s="548">
        <v>2228</v>
      </c>
      <c r="T4253" s="548"/>
      <c r="U4253" s="99"/>
    </row>
    <row r="4254" spans="1:21" ht="19.5" customHeight="1">
      <c r="A4254" s="545">
        <v>13609</v>
      </c>
      <c r="B4254" s="545" t="s">
        <v>13253</v>
      </c>
      <c r="C4254" s="545" t="s">
        <v>216</v>
      </c>
      <c r="D4254" s="546">
        <v>46052</v>
      </c>
      <c r="E4254" s="171" t="str">
        <f t="shared" si="66"/>
        <v>2026</v>
      </c>
      <c r="F4254" s="547">
        <v>35130589</v>
      </c>
      <c r="G4254" s="548">
        <v>0.19</v>
      </c>
      <c r="H4254" s="547">
        <v>29521503.359999999</v>
      </c>
      <c r="I4254" s="545" t="s">
        <v>12758</v>
      </c>
      <c r="J4254" s="545" t="s">
        <v>13307</v>
      </c>
      <c r="K4254" s="545" t="s">
        <v>17481</v>
      </c>
      <c r="L4254" s="545" t="s">
        <v>17482</v>
      </c>
      <c r="M4254" s="548" t="s">
        <v>13758</v>
      </c>
      <c r="N4254" s="545" t="s">
        <v>13413</v>
      </c>
      <c r="O4254" s="545"/>
      <c r="P4254" s="549">
        <v>13609</v>
      </c>
      <c r="Q4254" s="549">
        <v>1</v>
      </c>
      <c r="R4254" s="549">
        <v>164</v>
      </c>
      <c r="S4254" s="548">
        <v>2228</v>
      </c>
      <c r="T4254" s="548"/>
      <c r="U4254" s="99"/>
    </row>
    <row r="4255" spans="1:21" ht="19.5" customHeight="1">
      <c r="A4255" s="545">
        <v>13610</v>
      </c>
      <c r="B4255" s="545" t="s">
        <v>13254</v>
      </c>
      <c r="C4255" s="545" t="s">
        <v>216</v>
      </c>
      <c r="D4255" s="546">
        <v>46052</v>
      </c>
      <c r="E4255" s="171" t="str">
        <f t="shared" si="66"/>
        <v>2026</v>
      </c>
      <c r="F4255" s="547">
        <v>32379780</v>
      </c>
      <c r="G4255" s="548">
        <v>0.19</v>
      </c>
      <c r="H4255" s="547">
        <v>27209899.16</v>
      </c>
      <c r="I4255" s="545" t="s">
        <v>12758</v>
      </c>
      <c r="J4255" s="545" t="s">
        <v>13307</v>
      </c>
      <c r="K4255" s="545" t="s">
        <v>17483</v>
      </c>
      <c r="L4255" s="545" t="s">
        <v>17484</v>
      </c>
      <c r="M4255" s="548" t="s">
        <v>13758</v>
      </c>
      <c r="N4255" s="545" t="s">
        <v>13413</v>
      </c>
      <c r="O4255" s="545"/>
      <c r="P4255" s="549">
        <v>13610</v>
      </c>
      <c r="Q4255" s="549">
        <v>1</v>
      </c>
      <c r="R4255" s="549">
        <v>164</v>
      </c>
      <c r="S4255" s="548">
        <v>2228</v>
      </c>
      <c r="T4255" s="548"/>
      <c r="U4255" s="99"/>
    </row>
    <row r="4256" spans="1:21" ht="19.5" customHeight="1">
      <c r="A4256" s="545">
        <v>13611</v>
      </c>
      <c r="B4256" s="545" t="s">
        <v>13255</v>
      </c>
      <c r="C4256" s="545" t="s">
        <v>216</v>
      </c>
      <c r="D4256" s="546">
        <v>46052</v>
      </c>
      <c r="E4256" s="171" t="str">
        <f t="shared" si="66"/>
        <v>2026</v>
      </c>
      <c r="F4256" s="547">
        <v>38811996</v>
      </c>
      <c r="G4256" s="548">
        <v>0.19</v>
      </c>
      <c r="H4256" s="547">
        <v>32615122.690000001</v>
      </c>
      <c r="I4256" s="545" t="s">
        <v>12758</v>
      </c>
      <c r="J4256" s="545" t="s">
        <v>13307</v>
      </c>
      <c r="K4256" s="545" t="s">
        <v>17485</v>
      </c>
      <c r="L4256" s="545" t="s">
        <v>17486</v>
      </c>
      <c r="M4256" s="548" t="s">
        <v>13758</v>
      </c>
      <c r="N4256" s="545" t="s">
        <v>13413</v>
      </c>
      <c r="O4256" s="545"/>
      <c r="P4256" s="549">
        <v>13611</v>
      </c>
      <c r="Q4256" s="549">
        <v>1</v>
      </c>
      <c r="R4256" s="549">
        <v>164</v>
      </c>
      <c r="S4256" s="548">
        <v>2228</v>
      </c>
      <c r="T4256" s="548"/>
      <c r="U4256" s="99"/>
    </row>
    <row r="4257" spans="1:21" ht="19.5" customHeight="1">
      <c r="A4257" s="545">
        <v>13612</v>
      </c>
      <c r="B4257" s="545" t="s">
        <v>13256</v>
      </c>
      <c r="C4257" s="545" t="s">
        <v>216</v>
      </c>
      <c r="D4257" s="546">
        <v>46052</v>
      </c>
      <c r="E4257" s="171" t="str">
        <f t="shared" si="66"/>
        <v>2026</v>
      </c>
      <c r="F4257" s="547">
        <v>134965882</v>
      </c>
      <c r="G4257" s="548">
        <v>0.19</v>
      </c>
      <c r="H4257" s="547">
        <v>113416707.56</v>
      </c>
      <c r="I4257" s="545" t="s">
        <v>12758</v>
      </c>
      <c r="J4257" s="545" t="s">
        <v>13307</v>
      </c>
      <c r="K4257" s="545" t="s">
        <v>17487</v>
      </c>
      <c r="L4257" s="545" t="s">
        <v>17488</v>
      </c>
      <c r="M4257" s="548" t="s">
        <v>13758</v>
      </c>
      <c r="N4257" s="545" t="s">
        <v>13413</v>
      </c>
      <c r="O4257" s="545"/>
      <c r="P4257" s="549">
        <v>13612</v>
      </c>
      <c r="Q4257" s="549">
        <v>1</v>
      </c>
      <c r="R4257" s="549">
        <v>164</v>
      </c>
      <c r="S4257" s="548">
        <v>2228</v>
      </c>
      <c r="T4257" s="548"/>
      <c r="U4257" s="99"/>
    </row>
    <row r="4258" spans="1:21" ht="19.5" customHeight="1">
      <c r="A4258" s="545">
        <v>13613</v>
      </c>
      <c r="B4258" s="545" t="s">
        <v>13257</v>
      </c>
      <c r="C4258" s="545" t="s">
        <v>216</v>
      </c>
      <c r="D4258" s="546">
        <v>46052</v>
      </c>
      <c r="E4258" s="171" t="str">
        <f t="shared" si="66"/>
        <v>2026</v>
      </c>
      <c r="F4258" s="547">
        <v>309249994</v>
      </c>
      <c r="G4258" s="548">
        <v>0.19</v>
      </c>
      <c r="H4258" s="547">
        <v>259873944.53999999</v>
      </c>
      <c r="I4258" s="545" t="s">
        <v>12758</v>
      </c>
      <c r="J4258" s="545" t="s">
        <v>13307</v>
      </c>
      <c r="K4258" s="545" t="s">
        <v>17489</v>
      </c>
      <c r="L4258" s="545" t="s">
        <v>17490</v>
      </c>
      <c r="M4258" s="548" t="s">
        <v>13758</v>
      </c>
      <c r="N4258" s="545" t="s">
        <v>13413</v>
      </c>
      <c r="O4258" s="545"/>
      <c r="P4258" s="549">
        <v>13613</v>
      </c>
      <c r="Q4258" s="549">
        <v>1</v>
      </c>
      <c r="R4258" s="549">
        <v>164</v>
      </c>
      <c r="S4258" s="548">
        <v>2228</v>
      </c>
      <c r="T4258" s="548"/>
      <c r="U4258" s="99"/>
    </row>
    <row r="4259" spans="1:21" ht="19.5" customHeight="1">
      <c r="A4259" s="545">
        <v>13614</v>
      </c>
      <c r="B4259" s="545" t="s">
        <v>13258</v>
      </c>
      <c r="C4259" s="545" t="s">
        <v>216</v>
      </c>
      <c r="D4259" s="546">
        <v>46052</v>
      </c>
      <c r="E4259" s="171" t="str">
        <f t="shared" si="66"/>
        <v>2026</v>
      </c>
      <c r="F4259" s="547">
        <v>365059206</v>
      </c>
      <c r="G4259" s="548">
        <v>0.19</v>
      </c>
      <c r="H4259" s="547">
        <v>306772442.01999998</v>
      </c>
      <c r="I4259" s="545" t="s">
        <v>12758</v>
      </c>
      <c r="J4259" s="545" t="s">
        <v>13307</v>
      </c>
      <c r="K4259" s="545" t="s">
        <v>17491</v>
      </c>
      <c r="L4259" s="545" t="s">
        <v>17492</v>
      </c>
      <c r="M4259" s="548" t="s">
        <v>13758</v>
      </c>
      <c r="N4259" s="545" t="s">
        <v>13413</v>
      </c>
      <c r="O4259" s="545"/>
      <c r="P4259" s="549">
        <v>13614</v>
      </c>
      <c r="Q4259" s="549">
        <v>1</v>
      </c>
      <c r="R4259" s="549">
        <v>164</v>
      </c>
      <c r="S4259" s="548">
        <v>2228</v>
      </c>
      <c r="T4259" s="548"/>
      <c r="U4259" s="99"/>
    </row>
    <row r="4260" spans="1:21" ht="19.5" customHeight="1">
      <c r="A4260" s="545">
        <v>13615</v>
      </c>
      <c r="B4260" s="545" t="s">
        <v>13259</v>
      </c>
      <c r="C4260" s="545" t="s">
        <v>216</v>
      </c>
      <c r="D4260" s="546">
        <v>46052</v>
      </c>
      <c r="E4260" s="171" t="str">
        <f t="shared" si="66"/>
        <v>2026</v>
      </c>
      <c r="F4260" s="547">
        <v>38634074</v>
      </c>
      <c r="G4260" s="548">
        <v>0.19</v>
      </c>
      <c r="H4260" s="547">
        <v>32465608.399999999</v>
      </c>
      <c r="I4260" s="545" t="s">
        <v>12758</v>
      </c>
      <c r="J4260" s="545" t="s">
        <v>13307</v>
      </c>
      <c r="K4260" s="545" t="s">
        <v>17493</v>
      </c>
      <c r="L4260" s="545" t="s">
        <v>17494</v>
      </c>
      <c r="M4260" s="548" t="s">
        <v>13758</v>
      </c>
      <c r="N4260" s="545" t="s">
        <v>13413</v>
      </c>
      <c r="O4260" s="545"/>
      <c r="P4260" s="549">
        <v>13615</v>
      </c>
      <c r="Q4260" s="549">
        <v>1</v>
      </c>
      <c r="R4260" s="549">
        <v>164</v>
      </c>
      <c r="S4260" s="548">
        <v>2228</v>
      </c>
      <c r="T4260" s="548"/>
      <c r="U4260" s="99"/>
    </row>
    <row r="4261" spans="1:21" ht="19.5" customHeight="1">
      <c r="A4261" s="545">
        <v>13616</v>
      </c>
      <c r="B4261" s="545" t="s">
        <v>13260</v>
      </c>
      <c r="C4261" s="545" t="s">
        <v>216</v>
      </c>
      <c r="D4261" s="546">
        <v>46052</v>
      </c>
      <c r="E4261" s="171" t="str">
        <f t="shared" si="66"/>
        <v>2026</v>
      </c>
      <c r="F4261" s="547">
        <v>67482941</v>
      </c>
      <c r="G4261" s="548">
        <v>0.19</v>
      </c>
      <c r="H4261" s="547">
        <v>56708353.780000001</v>
      </c>
      <c r="I4261" s="545" t="s">
        <v>12758</v>
      </c>
      <c r="J4261" s="545" t="s">
        <v>13307</v>
      </c>
      <c r="K4261" s="545" t="s">
        <v>17495</v>
      </c>
      <c r="L4261" s="545" t="s">
        <v>17496</v>
      </c>
      <c r="M4261" s="548" t="s">
        <v>13758</v>
      </c>
      <c r="N4261" s="545" t="s">
        <v>13413</v>
      </c>
      <c r="O4261" s="545"/>
      <c r="P4261" s="549">
        <v>13616</v>
      </c>
      <c r="Q4261" s="549">
        <v>1</v>
      </c>
      <c r="R4261" s="549">
        <v>164</v>
      </c>
      <c r="S4261" s="548">
        <v>2228</v>
      </c>
      <c r="T4261" s="548"/>
      <c r="U4261" s="99"/>
    </row>
    <row r="4262" spans="1:21" ht="19.5" customHeight="1">
      <c r="A4262" s="545">
        <v>13617</v>
      </c>
      <c r="B4262" s="545" t="s">
        <v>13261</v>
      </c>
      <c r="C4262" s="545" t="s">
        <v>216</v>
      </c>
      <c r="D4262" s="546">
        <v>46052</v>
      </c>
      <c r="E4262" s="171" t="str">
        <f t="shared" si="66"/>
        <v>2026</v>
      </c>
      <c r="F4262" s="547">
        <v>86888887</v>
      </c>
      <c r="G4262" s="548">
        <v>0.19</v>
      </c>
      <c r="H4262" s="547">
        <v>73015871.430000007</v>
      </c>
      <c r="I4262" s="545" t="s">
        <v>12758</v>
      </c>
      <c r="J4262" s="545" t="s">
        <v>13307</v>
      </c>
      <c r="K4262" s="545" t="s">
        <v>17497</v>
      </c>
      <c r="L4262" s="545" t="s">
        <v>17498</v>
      </c>
      <c r="M4262" s="548" t="s">
        <v>13758</v>
      </c>
      <c r="N4262" s="545" t="s">
        <v>13413</v>
      </c>
      <c r="O4262" s="545"/>
      <c r="P4262" s="549">
        <v>13617</v>
      </c>
      <c r="Q4262" s="549">
        <v>1</v>
      </c>
      <c r="R4262" s="549">
        <v>164</v>
      </c>
      <c r="S4262" s="548">
        <v>2228</v>
      </c>
      <c r="T4262" s="548"/>
      <c r="U4262" s="99"/>
    </row>
    <row r="4263" spans="1:21" ht="19.5" customHeight="1">
      <c r="A4263" s="545">
        <v>13618</v>
      </c>
      <c r="B4263" s="545" t="s">
        <v>13262</v>
      </c>
      <c r="C4263" s="545" t="s">
        <v>216</v>
      </c>
      <c r="D4263" s="546">
        <v>46052</v>
      </c>
      <c r="E4263" s="171" t="str">
        <f t="shared" si="66"/>
        <v>2026</v>
      </c>
      <c r="F4263" s="547">
        <v>77254381</v>
      </c>
      <c r="G4263" s="548">
        <v>0.19</v>
      </c>
      <c r="H4263" s="547">
        <v>64919647.899999999</v>
      </c>
      <c r="I4263" s="545" t="s">
        <v>12758</v>
      </c>
      <c r="J4263" s="545" t="s">
        <v>13307</v>
      </c>
      <c r="K4263" s="545" t="s">
        <v>17499</v>
      </c>
      <c r="L4263" s="545" t="s">
        <v>17500</v>
      </c>
      <c r="M4263" s="548" t="s">
        <v>13758</v>
      </c>
      <c r="N4263" s="545" t="s">
        <v>13413</v>
      </c>
      <c r="O4263" s="545"/>
      <c r="P4263" s="549">
        <v>13618</v>
      </c>
      <c r="Q4263" s="549">
        <v>1</v>
      </c>
      <c r="R4263" s="549">
        <v>164</v>
      </c>
      <c r="S4263" s="548">
        <v>2228</v>
      </c>
      <c r="T4263" s="548"/>
      <c r="U4263" s="99"/>
    </row>
    <row r="4264" spans="1:21" ht="19.5" customHeight="1">
      <c r="A4264" s="545">
        <v>13619</v>
      </c>
      <c r="B4264" s="545" t="s">
        <v>13263</v>
      </c>
      <c r="C4264" s="545" t="s">
        <v>216</v>
      </c>
      <c r="D4264" s="546">
        <v>46052</v>
      </c>
      <c r="E4264" s="171" t="str">
        <f t="shared" si="66"/>
        <v>2026</v>
      </c>
      <c r="F4264" s="547">
        <v>170506965</v>
      </c>
      <c r="G4264" s="548">
        <v>0.19</v>
      </c>
      <c r="H4264" s="547">
        <v>143283163.87</v>
      </c>
      <c r="I4264" s="545" t="s">
        <v>12758</v>
      </c>
      <c r="J4264" s="545" t="s">
        <v>13307</v>
      </c>
      <c r="K4264" s="545" t="s">
        <v>17501</v>
      </c>
      <c r="L4264" s="545" t="s">
        <v>17502</v>
      </c>
      <c r="M4264" s="548" t="s">
        <v>13758</v>
      </c>
      <c r="N4264" s="545" t="s">
        <v>13413</v>
      </c>
      <c r="O4264" s="545"/>
      <c r="P4264" s="549">
        <v>13619</v>
      </c>
      <c r="Q4264" s="549">
        <v>1</v>
      </c>
      <c r="R4264" s="549">
        <v>164</v>
      </c>
      <c r="S4264" s="548">
        <v>2228</v>
      </c>
      <c r="T4264" s="548"/>
      <c r="U4264" s="99"/>
    </row>
    <row r="4265" spans="1:21" ht="19.5" customHeight="1">
      <c r="A4265" s="545">
        <v>13620</v>
      </c>
      <c r="B4265" s="545" t="s">
        <v>13264</v>
      </c>
      <c r="C4265" s="545" t="s">
        <v>216</v>
      </c>
      <c r="D4265" s="546">
        <v>46052</v>
      </c>
      <c r="E4265" s="171" t="str">
        <f t="shared" si="66"/>
        <v>2026</v>
      </c>
      <c r="F4265" s="547">
        <v>149143977</v>
      </c>
      <c r="G4265" s="548">
        <v>0.19</v>
      </c>
      <c r="H4265" s="547">
        <v>125331073.11</v>
      </c>
      <c r="I4265" s="545" t="s">
        <v>12758</v>
      </c>
      <c r="J4265" s="545" t="s">
        <v>13307</v>
      </c>
      <c r="K4265" s="545" t="s">
        <v>17503</v>
      </c>
      <c r="L4265" s="545" t="s">
        <v>17504</v>
      </c>
      <c r="M4265" s="548" t="s">
        <v>13758</v>
      </c>
      <c r="N4265" s="545" t="s">
        <v>13413</v>
      </c>
      <c r="O4265" s="545"/>
      <c r="P4265" s="549">
        <v>13620</v>
      </c>
      <c r="Q4265" s="549">
        <v>1</v>
      </c>
      <c r="R4265" s="549">
        <v>164</v>
      </c>
      <c r="S4265" s="548">
        <v>2228</v>
      </c>
      <c r="T4265" s="548"/>
      <c r="U4265" s="99"/>
    </row>
    <row r="4266" spans="1:21" ht="19.5" customHeight="1">
      <c r="A4266" s="545">
        <v>13621</v>
      </c>
      <c r="B4266" s="545" t="s">
        <v>13265</v>
      </c>
      <c r="C4266" s="545" t="s">
        <v>216</v>
      </c>
      <c r="D4266" s="546">
        <v>46052</v>
      </c>
      <c r="E4266" s="171" t="str">
        <f t="shared" si="66"/>
        <v>2026</v>
      </c>
      <c r="F4266" s="547">
        <v>230914520</v>
      </c>
      <c r="G4266" s="548">
        <v>0.19</v>
      </c>
      <c r="H4266" s="547">
        <v>194045815.13</v>
      </c>
      <c r="I4266" s="545" t="s">
        <v>12758</v>
      </c>
      <c r="J4266" s="545" t="s">
        <v>13307</v>
      </c>
      <c r="K4266" s="545" t="s">
        <v>17505</v>
      </c>
      <c r="L4266" s="545" t="s">
        <v>17506</v>
      </c>
      <c r="M4266" s="548" t="s">
        <v>13758</v>
      </c>
      <c r="N4266" s="545" t="s">
        <v>13413</v>
      </c>
      <c r="O4266" s="545"/>
      <c r="P4266" s="549">
        <v>13621</v>
      </c>
      <c r="Q4266" s="549">
        <v>1</v>
      </c>
      <c r="R4266" s="549">
        <v>164</v>
      </c>
      <c r="S4266" s="548">
        <v>2228</v>
      </c>
      <c r="T4266" s="548"/>
      <c r="U4266" s="99"/>
    </row>
    <row r="4267" spans="1:21" ht="19.5" customHeight="1">
      <c r="A4267" s="545">
        <v>13622</v>
      </c>
      <c r="B4267" s="545" t="s">
        <v>13266</v>
      </c>
      <c r="C4267" s="545" t="s">
        <v>216</v>
      </c>
      <c r="D4267" s="546">
        <v>46052</v>
      </c>
      <c r="E4267" s="171" t="str">
        <f t="shared" si="66"/>
        <v>2026</v>
      </c>
      <c r="F4267" s="547">
        <v>198548402</v>
      </c>
      <c r="G4267" s="548">
        <v>0.19</v>
      </c>
      <c r="H4267" s="547">
        <v>166847396.63999999</v>
      </c>
      <c r="I4267" s="545" t="s">
        <v>12758</v>
      </c>
      <c r="J4267" s="545" t="s">
        <v>13307</v>
      </c>
      <c r="K4267" s="545" t="s">
        <v>17507</v>
      </c>
      <c r="L4267" s="545" t="s">
        <v>17508</v>
      </c>
      <c r="M4267" s="548" t="s">
        <v>13758</v>
      </c>
      <c r="N4267" s="545" t="s">
        <v>13413</v>
      </c>
      <c r="O4267" s="545"/>
      <c r="P4267" s="549">
        <v>13622</v>
      </c>
      <c r="Q4267" s="549">
        <v>1</v>
      </c>
      <c r="R4267" s="549">
        <v>164</v>
      </c>
      <c r="S4267" s="548">
        <v>2228</v>
      </c>
      <c r="T4267" s="548"/>
      <c r="U4267" s="99"/>
    </row>
    <row r="4268" spans="1:21" ht="19.5" customHeight="1">
      <c r="A4268" s="545">
        <v>13623</v>
      </c>
      <c r="B4268" s="545" t="s">
        <v>13267</v>
      </c>
      <c r="C4268" s="545" t="s">
        <v>216</v>
      </c>
      <c r="D4268" s="546">
        <v>46052</v>
      </c>
      <c r="E4268" s="171" t="str">
        <f t="shared" si="66"/>
        <v>2026</v>
      </c>
      <c r="F4268" s="547">
        <v>170698550</v>
      </c>
      <c r="G4268" s="548">
        <v>0.19</v>
      </c>
      <c r="H4268" s="547">
        <v>143444159.66</v>
      </c>
      <c r="I4268" s="545" t="s">
        <v>12758</v>
      </c>
      <c r="J4268" s="545" t="s">
        <v>13307</v>
      </c>
      <c r="K4268" s="545" t="s">
        <v>17509</v>
      </c>
      <c r="L4268" s="545" t="s">
        <v>17510</v>
      </c>
      <c r="M4268" s="548" t="s">
        <v>13758</v>
      </c>
      <c r="N4268" s="545" t="s">
        <v>13413</v>
      </c>
      <c r="O4268" s="545"/>
      <c r="P4268" s="549">
        <v>13623</v>
      </c>
      <c r="Q4268" s="549">
        <v>1</v>
      </c>
      <c r="R4268" s="549">
        <v>164</v>
      </c>
      <c r="S4268" s="548">
        <v>2228</v>
      </c>
      <c r="T4268" s="548"/>
      <c r="U4268" s="99"/>
    </row>
    <row r="4269" spans="1:21" ht="19.5" customHeight="1">
      <c r="A4269" s="545">
        <v>13624</v>
      </c>
      <c r="B4269" s="545" t="s">
        <v>13268</v>
      </c>
      <c r="C4269" s="545" t="s">
        <v>216</v>
      </c>
      <c r="D4269" s="546">
        <v>46052</v>
      </c>
      <c r="E4269" s="171" t="str">
        <f t="shared" si="66"/>
        <v>2026</v>
      </c>
      <c r="F4269" s="547">
        <v>270246517</v>
      </c>
      <c r="G4269" s="548">
        <v>0.19</v>
      </c>
      <c r="H4269" s="547">
        <v>227097913.44999999</v>
      </c>
      <c r="I4269" s="545" t="s">
        <v>12758</v>
      </c>
      <c r="J4269" s="545" t="s">
        <v>13307</v>
      </c>
      <c r="K4269" s="545" t="s">
        <v>17511</v>
      </c>
      <c r="L4269" s="545" t="s">
        <v>17512</v>
      </c>
      <c r="M4269" s="548" t="s">
        <v>13758</v>
      </c>
      <c r="N4269" s="545" t="s">
        <v>13413</v>
      </c>
      <c r="O4269" s="545"/>
      <c r="P4269" s="549">
        <v>13624</v>
      </c>
      <c r="Q4269" s="549">
        <v>1</v>
      </c>
      <c r="R4269" s="549">
        <v>164</v>
      </c>
      <c r="S4269" s="548">
        <v>2228</v>
      </c>
      <c r="T4269" s="548"/>
      <c r="U4269" s="99"/>
    </row>
    <row r="4270" spans="1:21" ht="19.5" customHeight="1">
      <c r="A4270" s="545">
        <v>13625</v>
      </c>
      <c r="B4270" s="545" t="s">
        <v>13269</v>
      </c>
      <c r="C4270" s="545" t="s">
        <v>216</v>
      </c>
      <c r="D4270" s="546">
        <v>46052</v>
      </c>
      <c r="E4270" s="171" t="str">
        <f t="shared" si="66"/>
        <v>2026</v>
      </c>
      <c r="F4270" s="547">
        <v>399286522</v>
      </c>
      <c r="G4270" s="548">
        <v>0.19</v>
      </c>
      <c r="H4270" s="547">
        <v>335534892.44</v>
      </c>
      <c r="I4270" s="545" t="s">
        <v>12758</v>
      </c>
      <c r="J4270" s="545" t="s">
        <v>13307</v>
      </c>
      <c r="K4270" s="545" t="s">
        <v>17513</v>
      </c>
      <c r="L4270" s="545" t="s">
        <v>17514</v>
      </c>
      <c r="M4270" s="548" t="s">
        <v>13758</v>
      </c>
      <c r="N4270" s="545" t="s">
        <v>13413</v>
      </c>
      <c r="O4270" s="545"/>
      <c r="P4270" s="549">
        <v>13625</v>
      </c>
      <c r="Q4270" s="549">
        <v>1</v>
      </c>
      <c r="R4270" s="549">
        <v>164</v>
      </c>
      <c r="S4270" s="548">
        <v>2228</v>
      </c>
      <c r="T4270" s="548"/>
      <c r="U4270" s="99"/>
    </row>
    <row r="4271" spans="1:21" ht="19.5" customHeight="1">
      <c r="A4271" s="545">
        <v>13626</v>
      </c>
      <c r="B4271" s="545" t="s">
        <v>13270</v>
      </c>
      <c r="C4271" s="545" t="s">
        <v>216</v>
      </c>
      <c r="D4271" s="546">
        <v>46052</v>
      </c>
      <c r="E4271" s="171" t="str">
        <f t="shared" si="66"/>
        <v>2026</v>
      </c>
      <c r="F4271" s="547">
        <v>335060728</v>
      </c>
      <c r="G4271" s="548">
        <v>0.19</v>
      </c>
      <c r="H4271" s="547">
        <v>281563636.97000003</v>
      </c>
      <c r="I4271" s="545" t="s">
        <v>12758</v>
      </c>
      <c r="J4271" s="545" t="s">
        <v>13307</v>
      </c>
      <c r="K4271" s="545" t="s">
        <v>17515</v>
      </c>
      <c r="L4271" s="545" t="s">
        <v>17516</v>
      </c>
      <c r="M4271" s="548" t="s">
        <v>13758</v>
      </c>
      <c r="N4271" s="545" t="s">
        <v>13413</v>
      </c>
      <c r="O4271" s="545"/>
      <c r="P4271" s="549">
        <v>13626</v>
      </c>
      <c r="Q4271" s="549">
        <v>1</v>
      </c>
      <c r="R4271" s="549">
        <v>164</v>
      </c>
      <c r="S4271" s="548">
        <v>2228</v>
      </c>
      <c r="T4271" s="548"/>
      <c r="U4271" s="99"/>
    </row>
    <row r="4272" spans="1:21" ht="19.5" customHeight="1">
      <c r="A4272" s="545">
        <v>13627</v>
      </c>
      <c r="B4272" s="545" t="s">
        <v>13271</v>
      </c>
      <c r="C4272" s="545" t="s">
        <v>216</v>
      </c>
      <c r="D4272" s="546">
        <v>46052</v>
      </c>
      <c r="E4272" s="171" t="str">
        <f t="shared" si="66"/>
        <v>2026</v>
      </c>
      <c r="F4272" s="547">
        <v>503720158</v>
      </c>
      <c r="G4272" s="548">
        <v>0.19</v>
      </c>
      <c r="H4272" s="547">
        <v>423294250.42000002</v>
      </c>
      <c r="I4272" s="545" t="s">
        <v>12758</v>
      </c>
      <c r="J4272" s="545" t="s">
        <v>13307</v>
      </c>
      <c r="K4272" s="545" t="s">
        <v>17517</v>
      </c>
      <c r="L4272" s="545" t="s">
        <v>17518</v>
      </c>
      <c r="M4272" s="548" t="s">
        <v>13758</v>
      </c>
      <c r="N4272" s="545" t="s">
        <v>13413</v>
      </c>
      <c r="O4272" s="545"/>
      <c r="P4272" s="549">
        <v>13627</v>
      </c>
      <c r="Q4272" s="549">
        <v>1</v>
      </c>
      <c r="R4272" s="549">
        <v>164</v>
      </c>
      <c r="S4272" s="548">
        <v>2228</v>
      </c>
      <c r="T4272" s="548"/>
      <c r="U4272" s="99"/>
    </row>
    <row r="4273" spans="1:21" ht="19.5" customHeight="1">
      <c r="A4273" s="545">
        <v>13628</v>
      </c>
      <c r="B4273" s="545" t="s">
        <v>13272</v>
      </c>
      <c r="C4273" s="545" t="s">
        <v>216</v>
      </c>
      <c r="D4273" s="546">
        <v>46052</v>
      </c>
      <c r="E4273" s="171" t="str">
        <f t="shared" si="66"/>
        <v>2026</v>
      </c>
      <c r="F4273" s="547">
        <v>584674266</v>
      </c>
      <c r="G4273" s="548">
        <v>0.19</v>
      </c>
      <c r="H4273" s="547">
        <v>491322912.61000001</v>
      </c>
      <c r="I4273" s="545" t="s">
        <v>12758</v>
      </c>
      <c r="J4273" s="545" t="s">
        <v>13307</v>
      </c>
      <c r="K4273" s="545" t="s">
        <v>17519</v>
      </c>
      <c r="L4273" s="545" t="s">
        <v>17520</v>
      </c>
      <c r="M4273" s="548" t="s">
        <v>13758</v>
      </c>
      <c r="N4273" s="545" t="s">
        <v>13413</v>
      </c>
      <c r="O4273" s="545"/>
      <c r="P4273" s="549">
        <v>13628</v>
      </c>
      <c r="Q4273" s="549">
        <v>1</v>
      </c>
      <c r="R4273" s="549">
        <v>164</v>
      </c>
      <c r="S4273" s="548">
        <v>2228</v>
      </c>
      <c r="T4273" s="548"/>
      <c r="U4273" s="99"/>
    </row>
    <row r="4274" spans="1:21" ht="19.5" customHeight="1">
      <c r="A4274" s="545">
        <v>13629</v>
      </c>
      <c r="B4274" s="545" t="s">
        <v>13273</v>
      </c>
      <c r="C4274" s="545" t="s">
        <v>216</v>
      </c>
      <c r="D4274" s="546">
        <v>46052</v>
      </c>
      <c r="E4274" s="171" t="str">
        <f t="shared" si="66"/>
        <v>2026</v>
      </c>
      <c r="F4274" s="547">
        <v>4885772</v>
      </c>
      <c r="G4274" s="548">
        <v>0.19</v>
      </c>
      <c r="H4274" s="547">
        <v>4105690.76</v>
      </c>
      <c r="I4274" s="545" t="s">
        <v>12758</v>
      </c>
      <c r="J4274" s="545" t="s">
        <v>13307</v>
      </c>
      <c r="K4274" s="545" t="s">
        <v>17521</v>
      </c>
      <c r="L4274" s="545" t="s">
        <v>17522</v>
      </c>
      <c r="M4274" s="548" t="s">
        <v>13758</v>
      </c>
      <c r="N4274" s="545" t="s">
        <v>13413</v>
      </c>
      <c r="O4274" s="545"/>
      <c r="P4274" s="549">
        <v>13629</v>
      </c>
      <c r="Q4274" s="549">
        <v>1</v>
      </c>
      <c r="R4274" s="549">
        <v>164</v>
      </c>
      <c r="S4274" s="548">
        <v>2228</v>
      </c>
      <c r="T4274" s="548"/>
      <c r="U4274" s="99"/>
    </row>
    <row r="4275" spans="1:21" ht="19.5" customHeight="1">
      <c r="A4275" s="545">
        <v>13630</v>
      </c>
      <c r="B4275" s="545" t="s">
        <v>13274</v>
      </c>
      <c r="C4275" s="545" t="s">
        <v>216</v>
      </c>
      <c r="D4275" s="546">
        <v>46052</v>
      </c>
      <c r="E4275" s="171" t="str">
        <f t="shared" si="66"/>
        <v>2026</v>
      </c>
      <c r="F4275" s="547">
        <v>4493908</v>
      </c>
      <c r="G4275" s="548">
        <v>0.19</v>
      </c>
      <c r="H4275" s="547">
        <v>3776393.28</v>
      </c>
      <c r="I4275" s="545" t="s">
        <v>12758</v>
      </c>
      <c r="J4275" s="545" t="s">
        <v>13307</v>
      </c>
      <c r="K4275" s="545" t="s">
        <v>17523</v>
      </c>
      <c r="L4275" s="545" t="s">
        <v>17524</v>
      </c>
      <c r="M4275" s="548" t="s">
        <v>13758</v>
      </c>
      <c r="N4275" s="545" t="s">
        <v>13413</v>
      </c>
      <c r="O4275" s="545"/>
      <c r="P4275" s="549">
        <v>13630</v>
      </c>
      <c r="Q4275" s="549">
        <v>1</v>
      </c>
      <c r="R4275" s="549">
        <v>164</v>
      </c>
      <c r="S4275" s="548">
        <v>2228</v>
      </c>
      <c r="T4275" s="548"/>
      <c r="U4275" s="99"/>
    </row>
    <row r="4276" spans="1:21" ht="19.5" customHeight="1">
      <c r="A4276" s="545">
        <v>13631</v>
      </c>
      <c r="B4276" s="545" t="s">
        <v>13275</v>
      </c>
      <c r="C4276" s="545" t="s">
        <v>216</v>
      </c>
      <c r="D4276" s="546">
        <v>46052</v>
      </c>
      <c r="E4276" s="171" t="str">
        <f t="shared" si="66"/>
        <v>2026</v>
      </c>
      <c r="F4276" s="547">
        <v>4885772</v>
      </c>
      <c r="G4276" s="548">
        <v>0.19</v>
      </c>
      <c r="H4276" s="547">
        <v>4105690.76</v>
      </c>
      <c r="I4276" s="545" t="s">
        <v>12758</v>
      </c>
      <c r="J4276" s="545" t="s">
        <v>13307</v>
      </c>
      <c r="K4276" s="545" t="s">
        <v>17523</v>
      </c>
      <c r="L4276" s="545" t="s">
        <v>17525</v>
      </c>
      <c r="M4276" s="548" t="s">
        <v>13758</v>
      </c>
      <c r="N4276" s="545" t="s">
        <v>13413</v>
      </c>
      <c r="O4276" s="545"/>
      <c r="P4276" s="549">
        <v>13631</v>
      </c>
      <c r="Q4276" s="549">
        <v>1</v>
      </c>
      <c r="R4276" s="549">
        <v>164</v>
      </c>
      <c r="S4276" s="548">
        <v>2228</v>
      </c>
      <c r="T4276" s="548"/>
      <c r="U4276" s="99"/>
    </row>
    <row r="4277" spans="1:21" ht="19.5" customHeight="1">
      <c r="A4277" s="545">
        <v>13632</v>
      </c>
      <c r="B4277" s="545" t="s">
        <v>13276</v>
      </c>
      <c r="C4277" s="545" t="s">
        <v>216</v>
      </c>
      <c r="D4277" s="546">
        <v>46052</v>
      </c>
      <c r="E4277" s="171" t="str">
        <f t="shared" si="66"/>
        <v>2026</v>
      </c>
      <c r="F4277" s="547">
        <v>5966865</v>
      </c>
      <c r="G4277" s="548">
        <v>0.19</v>
      </c>
      <c r="H4277" s="547">
        <v>5014172.2699999996</v>
      </c>
      <c r="I4277" s="545" t="s">
        <v>12758</v>
      </c>
      <c r="J4277" s="545" t="s">
        <v>13307</v>
      </c>
      <c r="K4277" s="545" t="s">
        <v>17526</v>
      </c>
      <c r="L4277" s="545" t="s">
        <v>17527</v>
      </c>
      <c r="M4277" s="548" t="s">
        <v>13758</v>
      </c>
      <c r="N4277" s="545" t="s">
        <v>13413</v>
      </c>
      <c r="O4277" s="545"/>
      <c r="P4277" s="549">
        <v>13632</v>
      </c>
      <c r="Q4277" s="549">
        <v>1</v>
      </c>
      <c r="R4277" s="549">
        <v>164</v>
      </c>
      <c r="S4277" s="548">
        <v>2228</v>
      </c>
      <c r="T4277" s="548"/>
      <c r="U4277" s="99"/>
    </row>
    <row r="4278" spans="1:21" ht="19.5" customHeight="1">
      <c r="A4278" s="545">
        <v>13633</v>
      </c>
      <c r="B4278" s="545" t="s">
        <v>13277</v>
      </c>
      <c r="C4278" s="545" t="s">
        <v>216</v>
      </c>
      <c r="D4278" s="546">
        <v>46052</v>
      </c>
      <c r="E4278" s="171" t="str">
        <f t="shared" si="66"/>
        <v>2026</v>
      </c>
      <c r="F4278" s="547">
        <v>8498660</v>
      </c>
      <c r="G4278" s="548">
        <v>0.19</v>
      </c>
      <c r="H4278" s="547">
        <v>7141731.0899999999</v>
      </c>
      <c r="I4278" s="545" t="s">
        <v>12758</v>
      </c>
      <c r="J4278" s="545" t="s">
        <v>13307</v>
      </c>
      <c r="K4278" s="545" t="s">
        <v>17528</v>
      </c>
      <c r="L4278" s="545" t="s">
        <v>17529</v>
      </c>
      <c r="M4278" s="548" t="s">
        <v>13758</v>
      </c>
      <c r="N4278" s="545" t="s">
        <v>13413</v>
      </c>
      <c r="O4278" s="545"/>
      <c r="P4278" s="549">
        <v>13633</v>
      </c>
      <c r="Q4278" s="549">
        <v>1</v>
      </c>
      <c r="R4278" s="549">
        <v>164</v>
      </c>
      <c r="S4278" s="548">
        <v>2228</v>
      </c>
      <c r="T4278" s="548"/>
      <c r="U4278" s="99"/>
    </row>
    <row r="4279" spans="1:21" ht="19.5" customHeight="1">
      <c r="A4279" s="545">
        <v>13634</v>
      </c>
      <c r="B4279" s="545" t="s">
        <v>13278</v>
      </c>
      <c r="C4279" s="545" t="s">
        <v>216</v>
      </c>
      <c r="D4279" s="546">
        <v>46052</v>
      </c>
      <c r="E4279" s="171" t="str">
        <f t="shared" si="66"/>
        <v>2026</v>
      </c>
      <c r="F4279" s="547">
        <v>6719644</v>
      </c>
      <c r="G4279" s="548">
        <v>0.19</v>
      </c>
      <c r="H4279" s="547">
        <v>5646759.6600000001</v>
      </c>
      <c r="I4279" s="545" t="s">
        <v>12758</v>
      </c>
      <c r="J4279" s="545" t="s">
        <v>13307</v>
      </c>
      <c r="K4279" s="545" t="s">
        <v>17530</v>
      </c>
      <c r="L4279" s="545" t="s">
        <v>17531</v>
      </c>
      <c r="M4279" s="548" t="s">
        <v>13758</v>
      </c>
      <c r="N4279" s="545" t="s">
        <v>13413</v>
      </c>
      <c r="O4279" s="545"/>
      <c r="P4279" s="549">
        <v>13634</v>
      </c>
      <c r="Q4279" s="549">
        <v>1</v>
      </c>
      <c r="R4279" s="549">
        <v>164</v>
      </c>
      <c r="S4279" s="548">
        <v>2228</v>
      </c>
      <c r="T4279" s="548"/>
      <c r="U4279" s="99"/>
    </row>
    <row r="4280" spans="1:21" ht="19.5" customHeight="1">
      <c r="A4280" s="545">
        <v>13635</v>
      </c>
      <c r="B4280" s="545" t="s">
        <v>13279</v>
      </c>
      <c r="C4280" s="545" t="s">
        <v>216</v>
      </c>
      <c r="D4280" s="546">
        <v>46052</v>
      </c>
      <c r="E4280" s="171" t="str">
        <f t="shared" si="66"/>
        <v>2026</v>
      </c>
      <c r="F4280" s="547">
        <v>9100842</v>
      </c>
      <c r="G4280" s="548">
        <v>0.19</v>
      </c>
      <c r="H4280" s="547">
        <v>7647766.3899999997</v>
      </c>
      <c r="I4280" s="545" t="s">
        <v>12758</v>
      </c>
      <c r="J4280" s="545" t="s">
        <v>13307</v>
      </c>
      <c r="K4280" s="545" t="s">
        <v>17532</v>
      </c>
      <c r="L4280" s="545" t="s">
        <v>17533</v>
      </c>
      <c r="M4280" s="548" t="s">
        <v>13758</v>
      </c>
      <c r="N4280" s="545" t="s">
        <v>13413</v>
      </c>
      <c r="O4280" s="545"/>
      <c r="P4280" s="549">
        <v>13635</v>
      </c>
      <c r="Q4280" s="549">
        <v>1</v>
      </c>
      <c r="R4280" s="549">
        <v>164</v>
      </c>
      <c r="S4280" s="548">
        <v>2228</v>
      </c>
      <c r="T4280" s="548"/>
      <c r="U4280" s="99"/>
    </row>
    <row r="4281" spans="1:21" ht="19.5" customHeight="1">
      <c r="A4281" s="545">
        <v>13636</v>
      </c>
      <c r="B4281" s="545" t="s">
        <v>13280</v>
      </c>
      <c r="C4281" s="545" t="s">
        <v>216</v>
      </c>
      <c r="D4281" s="546">
        <v>46052</v>
      </c>
      <c r="E4281" s="171" t="str">
        <f t="shared" si="66"/>
        <v>2026</v>
      </c>
      <c r="F4281" s="547">
        <v>28096294</v>
      </c>
      <c r="G4281" s="548">
        <v>0.19</v>
      </c>
      <c r="H4281" s="547">
        <v>23610331.09</v>
      </c>
      <c r="I4281" s="545" t="s">
        <v>12758</v>
      </c>
      <c r="J4281" s="545" t="s">
        <v>13307</v>
      </c>
      <c r="K4281" s="545" t="s">
        <v>17534</v>
      </c>
      <c r="L4281" s="545" t="s">
        <v>17535</v>
      </c>
      <c r="M4281" s="548" t="s">
        <v>13758</v>
      </c>
      <c r="N4281" s="545" t="s">
        <v>13413</v>
      </c>
      <c r="O4281" s="545"/>
      <c r="P4281" s="549">
        <v>13636</v>
      </c>
      <c r="Q4281" s="549">
        <v>1</v>
      </c>
      <c r="R4281" s="549">
        <v>164</v>
      </c>
      <c r="S4281" s="548">
        <v>2228</v>
      </c>
      <c r="T4281" s="548"/>
      <c r="U4281" s="99"/>
    </row>
    <row r="4282" spans="1:21" ht="19.5" customHeight="1">
      <c r="A4282" s="545">
        <v>13637</v>
      </c>
      <c r="B4282" s="545" t="s">
        <v>13281</v>
      </c>
      <c r="C4282" s="545" t="s">
        <v>216</v>
      </c>
      <c r="D4282" s="546">
        <v>46052</v>
      </c>
      <c r="E4282" s="171" t="str">
        <f t="shared" si="66"/>
        <v>2026</v>
      </c>
      <c r="F4282" s="547">
        <v>11605313</v>
      </c>
      <c r="G4282" s="548">
        <v>0.19</v>
      </c>
      <c r="H4282" s="547">
        <v>9752363.8699999992</v>
      </c>
      <c r="I4282" s="545" t="s">
        <v>12758</v>
      </c>
      <c r="J4282" s="545" t="s">
        <v>13307</v>
      </c>
      <c r="K4282" s="545" t="s">
        <v>17536</v>
      </c>
      <c r="L4282" s="545" t="s">
        <v>17537</v>
      </c>
      <c r="M4282" s="548" t="s">
        <v>13758</v>
      </c>
      <c r="N4282" s="545" t="s">
        <v>13413</v>
      </c>
      <c r="O4282" s="545"/>
      <c r="P4282" s="549">
        <v>13637</v>
      </c>
      <c r="Q4282" s="549">
        <v>1</v>
      </c>
      <c r="R4282" s="549">
        <v>164</v>
      </c>
      <c r="S4282" s="548">
        <v>2228</v>
      </c>
      <c r="T4282" s="548"/>
      <c r="U4282" s="99"/>
    </row>
    <row r="4283" spans="1:21" ht="19.5" customHeight="1">
      <c r="A4283" s="545">
        <v>13638</v>
      </c>
      <c r="B4283" s="545" t="s">
        <v>13282</v>
      </c>
      <c r="C4283" s="545" t="s">
        <v>216</v>
      </c>
      <c r="D4283" s="546">
        <v>46052</v>
      </c>
      <c r="E4283" s="171" t="str">
        <f t="shared" si="66"/>
        <v>2026</v>
      </c>
      <c r="F4283" s="547">
        <v>8649257</v>
      </c>
      <c r="G4283" s="548">
        <v>0.19</v>
      </c>
      <c r="H4283" s="547">
        <v>7268283.1900000004</v>
      </c>
      <c r="I4283" s="545" t="s">
        <v>12758</v>
      </c>
      <c r="J4283" s="545" t="s">
        <v>13307</v>
      </c>
      <c r="K4283" s="545" t="s">
        <v>17538</v>
      </c>
      <c r="L4283" s="545" t="s">
        <v>17539</v>
      </c>
      <c r="M4283" s="548" t="s">
        <v>13758</v>
      </c>
      <c r="N4283" s="545" t="s">
        <v>13413</v>
      </c>
      <c r="O4283" s="545"/>
      <c r="P4283" s="549">
        <v>13638</v>
      </c>
      <c r="Q4283" s="549">
        <v>1</v>
      </c>
      <c r="R4283" s="549">
        <v>164</v>
      </c>
      <c r="S4283" s="548">
        <v>2228</v>
      </c>
      <c r="T4283" s="548"/>
      <c r="U4283" s="99"/>
    </row>
    <row r="4284" spans="1:21" ht="19.5" customHeight="1">
      <c r="A4284" s="545">
        <v>13639</v>
      </c>
      <c r="B4284" s="545" t="s">
        <v>13283</v>
      </c>
      <c r="C4284" s="545" t="s">
        <v>216</v>
      </c>
      <c r="D4284" s="546">
        <v>46052</v>
      </c>
      <c r="E4284" s="171" t="str">
        <f t="shared" si="66"/>
        <v>2026</v>
      </c>
      <c r="F4284" s="547">
        <v>5488387</v>
      </c>
      <c r="G4284" s="548">
        <v>0.19</v>
      </c>
      <c r="H4284" s="547">
        <v>4612089.92</v>
      </c>
      <c r="I4284" s="545" t="s">
        <v>12758</v>
      </c>
      <c r="J4284" s="545" t="s">
        <v>13307</v>
      </c>
      <c r="K4284" s="545" t="s">
        <v>17540</v>
      </c>
      <c r="L4284" s="545" t="s">
        <v>17541</v>
      </c>
      <c r="M4284" s="548" t="s">
        <v>13758</v>
      </c>
      <c r="N4284" s="545" t="s">
        <v>13413</v>
      </c>
      <c r="O4284" s="545"/>
      <c r="P4284" s="549">
        <v>13639</v>
      </c>
      <c r="Q4284" s="549">
        <v>1</v>
      </c>
      <c r="R4284" s="549">
        <v>164</v>
      </c>
      <c r="S4284" s="548">
        <v>2228</v>
      </c>
      <c r="T4284" s="548"/>
      <c r="U4284" s="99"/>
    </row>
    <row r="4285" spans="1:21" ht="19.5" customHeight="1">
      <c r="A4285" s="545">
        <v>13640</v>
      </c>
      <c r="B4285" s="545" t="s">
        <v>13284</v>
      </c>
      <c r="C4285" s="545" t="s">
        <v>216</v>
      </c>
      <c r="D4285" s="546">
        <v>46052</v>
      </c>
      <c r="E4285" s="171" t="str">
        <f t="shared" si="66"/>
        <v>2026</v>
      </c>
      <c r="F4285" s="547">
        <v>11284517</v>
      </c>
      <c r="G4285" s="548">
        <v>0.19</v>
      </c>
      <c r="H4285" s="547">
        <v>9482787.3900000006</v>
      </c>
      <c r="I4285" s="545" t="s">
        <v>12758</v>
      </c>
      <c r="J4285" s="545" t="s">
        <v>13307</v>
      </c>
      <c r="K4285" s="545" t="s">
        <v>17542</v>
      </c>
      <c r="L4285" s="545" t="s">
        <v>17543</v>
      </c>
      <c r="M4285" s="548" t="s">
        <v>13758</v>
      </c>
      <c r="N4285" s="545" t="s">
        <v>13413</v>
      </c>
      <c r="O4285" s="545"/>
      <c r="P4285" s="549">
        <v>13640</v>
      </c>
      <c r="Q4285" s="549">
        <v>1</v>
      </c>
      <c r="R4285" s="549">
        <v>164</v>
      </c>
      <c r="S4285" s="548">
        <v>2228</v>
      </c>
      <c r="T4285" s="548"/>
      <c r="U4285" s="99"/>
    </row>
    <row r="4286" spans="1:21" ht="19.5" customHeight="1">
      <c r="A4286" s="545">
        <v>13641</v>
      </c>
      <c r="B4286" s="545" t="s">
        <v>13285</v>
      </c>
      <c r="C4286" s="545" t="s">
        <v>216</v>
      </c>
      <c r="D4286" s="546">
        <v>46052</v>
      </c>
      <c r="E4286" s="171" t="str">
        <f t="shared" si="66"/>
        <v>2026</v>
      </c>
      <c r="F4286" s="547">
        <v>9711883</v>
      </c>
      <c r="G4286" s="548">
        <v>0.19</v>
      </c>
      <c r="H4286" s="547">
        <v>8161246.2199999997</v>
      </c>
      <c r="I4286" s="545" t="s">
        <v>12758</v>
      </c>
      <c r="J4286" s="545" t="s">
        <v>13307</v>
      </c>
      <c r="K4286" s="545" t="s">
        <v>17544</v>
      </c>
      <c r="L4286" s="545" t="s">
        <v>17545</v>
      </c>
      <c r="M4286" s="548" t="s">
        <v>13758</v>
      </c>
      <c r="N4286" s="545" t="s">
        <v>13413</v>
      </c>
      <c r="O4286" s="545"/>
      <c r="P4286" s="549">
        <v>13641</v>
      </c>
      <c r="Q4286" s="549">
        <v>1</v>
      </c>
      <c r="R4286" s="549">
        <v>164</v>
      </c>
      <c r="S4286" s="548">
        <v>2228</v>
      </c>
      <c r="T4286" s="548"/>
      <c r="U4286" s="99"/>
    </row>
    <row r="4287" spans="1:21" ht="19.5" customHeight="1">
      <c r="A4287" s="545">
        <v>13642</v>
      </c>
      <c r="B4287" s="545" t="s">
        <v>13286</v>
      </c>
      <c r="C4287" s="545" t="s">
        <v>216</v>
      </c>
      <c r="D4287" s="546">
        <v>46052</v>
      </c>
      <c r="E4287" s="171" t="str">
        <f t="shared" si="66"/>
        <v>2026</v>
      </c>
      <c r="F4287" s="547">
        <v>5469781</v>
      </c>
      <c r="G4287" s="548">
        <v>0.19</v>
      </c>
      <c r="H4287" s="547">
        <v>4596454.62</v>
      </c>
      <c r="I4287" s="545" t="s">
        <v>12758</v>
      </c>
      <c r="J4287" s="545" t="s">
        <v>13307</v>
      </c>
      <c r="K4287" s="545" t="s">
        <v>17546</v>
      </c>
      <c r="L4287" s="545" t="s">
        <v>17547</v>
      </c>
      <c r="M4287" s="548" t="s">
        <v>13758</v>
      </c>
      <c r="N4287" s="545" t="s">
        <v>13413</v>
      </c>
      <c r="O4287" s="545"/>
      <c r="P4287" s="549">
        <v>13642</v>
      </c>
      <c r="Q4287" s="549">
        <v>1</v>
      </c>
      <c r="R4287" s="549">
        <v>164</v>
      </c>
      <c r="S4287" s="548">
        <v>2228</v>
      </c>
      <c r="T4287" s="548"/>
      <c r="U4287" s="99"/>
    </row>
    <row r="4288" spans="1:21" ht="19.5" customHeight="1">
      <c r="A4288" s="545">
        <v>13643</v>
      </c>
      <c r="B4288" s="545" t="s">
        <v>13287</v>
      </c>
      <c r="C4288" s="545" t="s">
        <v>216</v>
      </c>
      <c r="D4288" s="546">
        <v>46052</v>
      </c>
      <c r="E4288" s="171" t="str">
        <f t="shared" si="66"/>
        <v>2026</v>
      </c>
      <c r="F4288" s="547">
        <v>11694990</v>
      </c>
      <c r="G4288" s="548">
        <v>0.19</v>
      </c>
      <c r="H4288" s="547">
        <v>9827722.6899999995</v>
      </c>
      <c r="I4288" s="545" t="s">
        <v>12758</v>
      </c>
      <c r="J4288" s="545" t="s">
        <v>13307</v>
      </c>
      <c r="K4288" s="545" t="s">
        <v>17548</v>
      </c>
      <c r="L4288" s="545" t="s">
        <v>17549</v>
      </c>
      <c r="M4288" s="548" t="s">
        <v>13758</v>
      </c>
      <c r="N4288" s="545" t="s">
        <v>13413</v>
      </c>
      <c r="O4288" s="545"/>
      <c r="P4288" s="549">
        <v>13643</v>
      </c>
      <c r="Q4288" s="549">
        <v>1</v>
      </c>
      <c r="R4288" s="549">
        <v>164</v>
      </c>
      <c r="S4288" s="548">
        <v>2228</v>
      </c>
      <c r="T4288" s="548"/>
      <c r="U4288" s="99"/>
    </row>
    <row r="4289" spans="1:21" ht="19.5" customHeight="1">
      <c r="A4289" s="545">
        <v>13644</v>
      </c>
      <c r="B4289" s="545" t="s">
        <v>13288</v>
      </c>
      <c r="C4289" s="545" t="s">
        <v>216</v>
      </c>
      <c r="D4289" s="546">
        <v>46052</v>
      </c>
      <c r="E4289" s="171" t="str">
        <f t="shared" si="66"/>
        <v>2026</v>
      </c>
      <c r="F4289" s="547">
        <v>10903429</v>
      </c>
      <c r="G4289" s="548">
        <v>0.19</v>
      </c>
      <c r="H4289" s="547">
        <v>9162545.3800000008</v>
      </c>
      <c r="I4289" s="545" t="s">
        <v>12758</v>
      </c>
      <c r="J4289" s="545" t="s">
        <v>13307</v>
      </c>
      <c r="K4289" s="545" t="s">
        <v>17550</v>
      </c>
      <c r="L4289" s="545" t="s">
        <v>17551</v>
      </c>
      <c r="M4289" s="548" t="s">
        <v>13758</v>
      </c>
      <c r="N4289" s="545" t="s">
        <v>13413</v>
      </c>
      <c r="O4289" s="545"/>
      <c r="P4289" s="549">
        <v>13644</v>
      </c>
      <c r="Q4289" s="549">
        <v>1</v>
      </c>
      <c r="R4289" s="549">
        <v>164</v>
      </c>
      <c r="S4289" s="548">
        <v>2228</v>
      </c>
      <c r="T4289" s="548"/>
      <c r="U4289" s="99"/>
    </row>
    <row r="4290" spans="1:21" ht="19.5" customHeight="1">
      <c r="A4290" s="545">
        <v>13645</v>
      </c>
      <c r="B4290" s="545" t="s">
        <v>13289</v>
      </c>
      <c r="C4290" s="545" t="s">
        <v>216</v>
      </c>
      <c r="D4290" s="546">
        <v>46052</v>
      </c>
      <c r="E4290" s="171" t="str">
        <f t="shared" si="66"/>
        <v>2026</v>
      </c>
      <c r="F4290" s="547">
        <v>6914511</v>
      </c>
      <c r="G4290" s="548">
        <v>0.19</v>
      </c>
      <c r="H4290" s="547">
        <v>5810513.4500000002</v>
      </c>
      <c r="I4290" s="545" t="s">
        <v>12758</v>
      </c>
      <c r="J4290" s="545" t="s">
        <v>13307</v>
      </c>
      <c r="K4290" s="545" t="s">
        <v>17552</v>
      </c>
      <c r="L4290" s="545" t="s">
        <v>17553</v>
      </c>
      <c r="M4290" s="548" t="s">
        <v>13758</v>
      </c>
      <c r="N4290" s="545" t="s">
        <v>13413</v>
      </c>
      <c r="O4290" s="545"/>
      <c r="P4290" s="549">
        <v>13645</v>
      </c>
      <c r="Q4290" s="549">
        <v>1</v>
      </c>
      <c r="R4290" s="549">
        <v>164</v>
      </c>
      <c r="S4290" s="548">
        <v>2228</v>
      </c>
      <c r="T4290" s="548"/>
      <c r="U4290" s="99"/>
    </row>
    <row r="4291" spans="1:21" ht="19.5" customHeight="1">
      <c r="A4291" s="545">
        <v>13646</v>
      </c>
      <c r="B4291" s="545" t="s">
        <v>13290</v>
      </c>
      <c r="C4291" s="545" t="s">
        <v>216</v>
      </c>
      <c r="D4291" s="546">
        <v>46052</v>
      </c>
      <c r="E4291" s="171" t="str">
        <f t="shared" si="66"/>
        <v>2026</v>
      </c>
      <c r="F4291" s="547">
        <v>4331068</v>
      </c>
      <c r="G4291" s="548">
        <v>0.19</v>
      </c>
      <c r="H4291" s="547">
        <v>3639552.94</v>
      </c>
      <c r="I4291" s="545" t="s">
        <v>12758</v>
      </c>
      <c r="J4291" s="545" t="s">
        <v>13307</v>
      </c>
      <c r="K4291" s="545" t="s">
        <v>17554</v>
      </c>
      <c r="L4291" s="545" t="s">
        <v>17555</v>
      </c>
      <c r="M4291" s="548" t="s">
        <v>13758</v>
      </c>
      <c r="N4291" s="545" t="s">
        <v>13413</v>
      </c>
      <c r="O4291" s="545"/>
      <c r="P4291" s="549">
        <v>13646</v>
      </c>
      <c r="Q4291" s="549">
        <v>1</v>
      </c>
      <c r="R4291" s="549">
        <v>164</v>
      </c>
      <c r="S4291" s="548">
        <v>2228</v>
      </c>
      <c r="T4291" s="548"/>
      <c r="U4291" s="99"/>
    </row>
    <row r="4292" spans="1:21" ht="19.5" customHeight="1">
      <c r="A4292" s="545">
        <v>13647</v>
      </c>
      <c r="B4292" s="545" t="s">
        <v>13291</v>
      </c>
      <c r="C4292" s="545" t="s">
        <v>216</v>
      </c>
      <c r="D4292" s="546">
        <v>46052</v>
      </c>
      <c r="E4292" s="171" t="str">
        <f t="shared" ref="E4292:E4355" si="67">TEXT(D4292,"YYYY")</f>
        <v>2026</v>
      </c>
      <c r="F4292" s="547">
        <v>11416539</v>
      </c>
      <c r="G4292" s="548">
        <v>0.19</v>
      </c>
      <c r="H4292" s="547">
        <v>9593730.25</v>
      </c>
      <c r="I4292" s="545" t="s">
        <v>12758</v>
      </c>
      <c r="J4292" s="545" t="s">
        <v>13307</v>
      </c>
      <c r="K4292" s="545" t="s">
        <v>17556</v>
      </c>
      <c r="L4292" s="545" t="s">
        <v>17557</v>
      </c>
      <c r="M4292" s="548" t="s">
        <v>13758</v>
      </c>
      <c r="N4292" s="545" t="s">
        <v>13413</v>
      </c>
      <c r="O4292" s="545"/>
      <c r="P4292" s="549">
        <v>13647</v>
      </c>
      <c r="Q4292" s="549">
        <v>1</v>
      </c>
      <c r="R4292" s="549">
        <v>164</v>
      </c>
      <c r="S4292" s="548">
        <v>2228</v>
      </c>
      <c r="T4292" s="548"/>
      <c r="U4292" s="99"/>
    </row>
    <row r="4293" spans="1:21" ht="19.5" customHeight="1">
      <c r="A4293" s="545">
        <v>13648</v>
      </c>
      <c r="B4293" s="545" t="s">
        <v>13292</v>
      </c>
      <c r="C4293" s="545" t="s">
        <v>216</v>
      </c>
      <c r="D4293" s="546">
        <v>46052</v>
      </c>
      <c r="E4293" s="171" t="str">
        <f t="shared" si="67"/>
        <v>2026</v>
      </c>
      <c r="F4293" s="547">
        <v>15348694</v>
      </c>
      <c r="G4293" s="548">
        <v>0.19</v>
      </c>
      <c r="H4293" s="547">
        <v>12898062.18</v>
      </c>
      <c r="I4293" s="545" t="s">
        <v>12758</v>
      </c>
      <c r="J4293" s="545" t="s">
        <v>13307</v>
      </c>
      <c r="K4293" s="545" t="s">
        <v>17558</v>
      </c>
      <c r="L4293" s="545" t="s">
        <v>17559</v>
      </c>
      <c r="M4293" s="548" t="s">
        <v>13758</v>
      </c>
      <c r="N4293" s="545" t="s">
        <v>13413</v>
      </c>
      <c r="O4293" s="545"/>
      <c r="P4293" s="549">
        <v>13648</v>
      </c>
      <c r="Q4293" s="549">
        <v>1</v>
      </c>
      <c r="R4293" s="549">
        <v>164</v>
      </c>
      <c r="S4293" s="548">
        <v>2228</v>
      </c>
      <c r="T4293" s="548"/>
      <c r="U4293" s="99"/>
    </row>
    <row r="4294" spans="1:21" ht="19.5" customHeight="1">
      <c r="A4294" s="545">
        <v>13649</v>
      </c>
      <c r="B4294" s="545" t="s">
        <v>13343</v>
      </c>
      <c r="C4294" s="545" t="s">
        <v>216</v>
      </c>
      <c r="D4294" s="546">
        <v>46052</v>
      </c>
      <c r="E4294" s="171" t="str">
        <f t="shared" si="67"/>
        <v>2026</v>
      </c>
      <c r="F4294" s="547">
        <v>4505</v>
      </c>
      <c r="G4294" s="548">
        <v>0.19</v>
      </c>
      <c r="H4294" s="547">
        <v>3785.71</v>
      </c>
      <c r="I4294" s="545" t="s">
        <v>12684</v>
      </c>
      <c r="J4294" s="545" t="s">
        <v>13307</v>
      </c>
      <c r="K4294" s="545" t="s">
        <v>17560</v>
      </c>
      <c r="L4294" s="545"/>
      <c r="M4294" s="548" t="s">
        <v>13758</v>
      </c>
      <c r="N4294" s="545" t="s">
        <v>13413</v>
      </c>
      <c r="O4294" s="545"/>
      <c r="P4294" s="549">
        <v>13649</v>
      </c>
      <c r="Q4294" s="549">
        <v>1</v>
      </c>
      <c r="R4294" s="549">
        <v>95</v>
      </c>
      <c r="S4294" s="548">
        <v>2228</v>
      </c>
      <c r="T4294" s="548"/>
      <c r="U4294" s="99"/>
    </row>
    <row r="4295" spans="1:21" ht="19.5" customHeight="1">
      <c r="A4295" s="545">
        <v>13650</v>
      </c>
      <c r="B4295" s="545" t="s">
        <v>13344</v>
      </c>
      <c r="C4295" s="545" t="s">
        <v>216</v>
      </c>
      <c r="D4295" s="546">
        <v>46052</v>
      </c>
      <c r="E4295" s="171" t="str">
        <f t="shared" si="67"/>
        <v>2026</v>
      </c>
      <c r="F4295" s="547">
        <v>3458</v>
      </c>
      <c r="G4295" s="548">
        <v>0.19</v>
      </c>
      <c r="H4295" s="547">
        <v>2905.88</v>
      </c>
      <c r="I4295" s="545" t="s">
        <v>12684</v>
      </c>
      <c r="J4295" s="545" t="s">
        <v>13307</v>
      </c>
      <c r="K4295" s="545" t="s">
        <v>17561</v>
      </c>
      <c r="L4295" s="545"/>
      <c r="M4295" s="548" t="s">
        <v>13758</v>
      </c>
      <c r="N4295" s="545" t="s">
        <v>13413</v>
      </c>
      <c r="O4295" s="545"/>
      <c r="P4295" s="549">
        <v>13650</v>
      </c>
      <c r="Q4295" s="549">
        <v>1</v>
      </c>
      <c r="R4295" s="549">
        <v>95</v>
      </c>
      <c r="S4295" s="548">
        <v>2228</v>
      </c>
      <c r="T4295" s="548"/>
      <c r="U4295" s="99"/>
    </row>
    <row r="4296" spans="1:21" ht="19.5" customHeight="1">
      <c r="A4296" s="545">
        <v>13652</v>
      </c>
      <c r="B4296" s="545" t="s">
        <v>13345</v>
      </c>
      <c r="C4296" s="545" t="s">
        <v>216</v>
      </c>
      <c r="D4296" s="546">
        <v>45708</v>
      </c>
      <c r="E4296" s="171" t="str">
        <f t="shared" si="67"/>
        <v>2025</v>
      </c>
      <c r="F4296" s="547">
        <v>1021210.28</v>
      </c>
      <c r="G4296" s="548">
        <v>0.19</v>
      </c>
      <c r="H4296" s="547">
        <v>858159.9</v>
      </c>
      <c r="I4296" s="545" t="s">
        <v>12686</v>
      </c>
      <c r="J4296" s="545" t="s">
        <v>13307</v>
      </c>
      <c r="K4296" s="545" t="s">
        <v>17562</v>
      </c>
      <c r="L4296" s="545"/>
      <c r="M4296" s="548" t="s">
        <v>13758</v>
      </c>
      <c r="N4296" s="545" t="s">
        <v>13413</v>
      </c>
      <c r="O4296" s="545" t="s">
        <v>17563</v>
      </c>
      <c r="P4296" s="549">
        <v>13652</v>
      </c>
      <c r="Q4296" s="549">
        <v>1</v>
      </c>
      <c r="R4296" s="549">
        <v>131</v>
      </c>
      <c r="S4296" s="548">
        <v>2228</v>
      </c>
      <c r="T4296" s="548"/>
      <c r="U4296" s="99"/>
    </row>
    <row r="4297" spans="1:21" ht="19.5" customHeight="1">
      <c r="A4297" s="545">
        <v>13653</v>
      </c>
      <c r="B4297" s="545" t="s">
        <v>13346</v>
      </c>
      <c r="C4297" s="545" t="s">
        <v>216</v>
      </c>
      <c r="D4297" s="546">
        <v>45708</v>
      </c>
      <c r="E4297" s="171" t="str">
        <f t="shared" si="67"/>
        <v>2025</v>
      </c>
      <c r="F4297" s="547">
        <v>1021210.28</v>
      </c>
      <c r="G4297" s="548">
        <v>0.19</v>
      </c>
      <c r="H4297" s="547">
        <v>858159.9</v>
      </c>
      <c r="I4297" s="545" t="s">
        <v>12686</v>
      </c>
      <c r="J4297" s="545" t="s">
        <v>13307</v>
      </c>
      <c r="K4297" s="545" t="s">
        <v>17564</v>
      </c>
      <c r="L4297" s="545"/>
      <c r="M4297" s="548" t="s">
        <v>13758</v>
      </c>
      <c r="N4297" s="545" t="s">
        <v>13413</v>
      </c>
      <c r="O4297" s="545" t="s">
        <v>17563</v>
      </c>
      <c r="P4297" s="549">
        <v>13653</v>
      </c>
      <c r="Q4297" s="549">
        <v>1</v>
      </c>
      <c r="R4297" s="549">
        <v>131</v>
      </c>
      <c r="S4297" s="548">
        <v>2228</v>
      </c>
      <c r="T4297" s="548"/>
      <c r="U4297" s="99"/>
    </row>
    <row r="4298" spans="1:21" ht="19.5" customHeight="1">
      <c r="A4298" s="545">
        <v>13654</v>
      </c>
      <c r="B4298" s="545" t="s">
        <v>13347</v>
      </c>
      <c r="C4298" s="545" t="s">
        <v>216</v>
      </c>
      <c r="D4298" s="546">
        <v>45708</v>
      </c>
      <c r="E4298" s="171" t="str">
        <f t="shared" si="67"/>
        <v>2025</v>
      </c>
      <c r="F4298" s="547">
        <v>10212102.810000001</v>
      </c>
      <c r="G4298" s="548">
        <v>0.19</v>
      </c>
      <c r="H4298" s="547">
        <v>8581599</v>
      </c>
      <c r="I4298" s="545" t="s">
        <v>12686</v>
      </c>
      <c r="J4298" s="545" t="s">
        <v>13307</v>
      </c>
      <c r="K4298" s="545" t="s">
        <v>17565</v>
      </c>
      <c r="L4298" s="545"/>
      <c r="M4298" s="548" t="s">
        <v>13758</v>
      </c>
      <c r="N4298" s="545" t="s">
        <v>13413</v>
      </c>
      <c r="O4298" s="545" t="s">
        <v>17563</v>
      </c>
      <c r="P4298" s="549">
        <v>13654</v>
      </c>
      <c r="Q4298" s="549">
        <v>1</v>
      </c>
      <c r="R4298" s="549">
        <v>131</v>
      </c>
      <c r="S4298" s="548">
        <v>2228</v>
      </c>
      <c r="T4298" s="548"/>
      <c r="U4298" s="99"/>
    </row>
    <row r="4299" spans="1:21" ht="19.5" customHeight="1">
      <c r="A4299" s="545">
        <v>13655</v>
      </c>
      <c r="B4299" s="545" t="s">
        <v>13348</v>
      </c>
      <c r="C4299" s="545" t="s">
        <v>216</v>
      </c>
      <c r="D4299" s="546">
        <v>45708</v>
      </c>
      <c r="E4299" s="171" t="str">
        <f t="shared" si="67"/>
        <v>2025</v>
      </c>
      <c r="F4299" s="547">
        <v>1021210.28</v>
      </c>
      <c r="G4299" s="548">
        <v>0.19</v>
      </c>
      <c r="H4299" s="547">
        <v>858159.9</v>
      </c>
      <c r="I4299" s="545" t="s">
        <v>12686</v>
      </c>
      <c r="J4299" s="545" t="s">
        <v>13307</v>
      </c>
      <c r="K4299" s="545" t="s">
        <v>17566</v>
      </c>
      <c r="L4299" s="545"/>
      <c r="M4299" s="548" t="s">
        <v>13758</v>
      </c>
      <c r="N4299" s="545" t="s">
        <v>13413</v>
      </c>
      <c r="O4299" s="545" t="s">
        <v>17563</v>
      </c>
      <c r="P4299" s="549">
        <v>13655</v>
      </c>
      <c r="Q4299" s="549">
        <v>1</v>
      </c>
      <c r="R4299" s="549">
        <v>131</v>
      </c>
      <c r="S4299" s="548">
        <v>2228</v>
      </c>
      <c r="T4299" s="548"/>
      <c r="U4299" s="99"/>
    </row>
    <row r="4300" spans="1:21" ht="19.5" customHeight="1">
      <c r="A4300" s="545">
        <v>13656</v>
      </c>
      <c r="B4300" s="545" t="s">
        <v>13349</v>
      </c>
      <c r="C4300" s="545" t="s">
        <v>216</v>
      </c>
      <c r="D4300" s="546">
        <v>45708</v>
      </c>
      <c r="E4300" s="171" t="str">
        <f t="shared" si="67"/>
        <v>2025</v>
      </c>
      <c r="F4300" s="547">
        <v>1021210.28</v>
      </c>
      <c r="G4300" s="548">
        <v>0.19</v>
      </c>
      <c r="H4300" s="547">
        <v>858159.9</v>
      </c>
      <c r="I4300" s="545" t="s">
        <v>12686</v>
      </c>
      <c r="J4300" s="545" t="s">
        <v>13307</v>
      </c>
      <c r="K4300" s="545" t="s">
        <v>17567</v>
      </c>
      <c r="L4300" s="545"/>
      <c r="M4300" s="548" t="s">
        <v>13758</v>
      </c>
      <c r="N4300" s="545" t="s">
        <v>13413</v>
      </c>
      <c r="O4300" s="545" t="s">
        <v>17563</v>
      </c>
      <c r="P4300" s="549">
        <v>13656</v>
      </c>
      <c r="Q4300" s="549">
        <v>1</v>
      </c>
      <c r="R4300" s="549">
        <v>131</v>
      </c>
      <c r="S4300" s="548">
        <v>2228</v>
      </c>
      <c r="T4300" s="548"/>
      <c r="U4300" s="99"/>
    </row>
    <row r="4301" spans="1:21" ht="19.5" customHeight="1">
      <c r="A4301" s="545">
        <v>13657</v>
      </c>
      <c r="B4301" s="545" t="s">
        <v>13350</v>
      </c>
      <c r="C4301" s="545" t="s">
        <v>4479</v>
      </c>
      <c r="D4301" s="546">
        <v>45708</v>
      </c>
      <c r="E4301" s="171" t="str">
        <f t="shared" si="67"/>
        <v>2025</v>
      </c>
      <c r="F4301" s="547">
        <v>1021210.28</v>
      </c>
      <c r="G4301" s="548">
        <v>0.19</v>
      </c>
      <c r="H4301" s="547">
        <v>858159.9</v>
      </c>
      <c r="I4301" s="545" t="s">
        <v>12686</v>
      </c>
      <c r="J4301" s="545" t="s">
        <v>13307</v>
      </c>
      <c r="K4301" s="545" t="s">
        <v>17568</v>
      </c>
      <c r="L4301" s="545"/>
      <c r="M4301" s="548" t="s">
        <v>13758</v>
      </c>
      <c r="N4301" s="545" t="s">
        <v>13413</v>
      </c>
      <c r="O4301" s="545" t="s">
        <v>17563</v>
      </c>
      <c r="P4301" s="549">
        <v>13657</v>
      </c>
      <c r="Q4301" s="549">
        <v>1</v>
      </c>
      <c r="R4301" s="549">
        <v>131</v>
      </c>
      <c r="S4301" s="548">
        <v>2228</v>
      </c>
      <c r="T4301" s="548"/>
      <c r="U4301" s="99"/>
    </row>
    <row r="4302" spans="1:21" ht="19.5" customHeight="1">
      <c r="A4302" s="545">
        <v>13658</v>
      </c>
      <c r="B4302" s="545" t="s">
        <v>13351</v>
      </c>
      <c r="C4302" s="545" t="s">
        <v>216</v>
      </c>
      <c r="D4302" s="546">
        <v>45708</v>
      </c>
      <c r="E4302" s="171" t="str">
        <f t="shared" si="67"/>
        <v>2025</v>
      </c>
      <c r="F4302" s="547">
        <v>1283059.07</v>
      </c>
      <c r="G4302" s="548">
        <v>0.19</v>
      </c>
      <c r="H4302" s="547">
        <v>1078200.8999999999</v>
      </c>
      <c r="I4302" s="545" t="s">
        <v>12686</v>
      </c>
      <c r="J4302" s="545" t="s">
        <v>13307</v>
      </c>
      <c r="K4302" s="545" t="s">
        <v>17569</v>
      </c>
      <c r="L4302" s="545"/>
      <c r="M4302" s="548" t="s">
        <v>13758</v>
      </c>
      <c r="N4302" s="545" t="s">
        <v>13413</v>
      </c>
      <c r="O4302" s="545" t="s">
        <v>17563</v>
      </c>
      <c r="P4302" s="549">
        <v>13658</v>
      </c>
      <c r="Q4302" s="549">
        <v>1</v>
      </c>
      <c r="R4302" s="549">
        <v>131</v>
      </c>
      <c r="S4302" s="548">
        <v>2228</v>
      </c>
      <c r="T4302" s="548"/>
      <c r="U4302" s="99"/>
    </row>
    <row r="4303" spans="1:21" ht="19.5" customHeight="1">
      <c r="A4303" s="545">
        <v>13659</v>
      </c>
      <c r="B4303" s="545" t="s">
        <v>13352</v>
      </c>
      <c r="C4303" s="545" t="s">
        <v>216</v>
      </c>
      <c r="D4303" s="546">
        <v>45708</v>
      </c>
      <c r="E4303" s="171" t="str">
        <f t="shared" si="67"/>
        <v>2025</v>
      </c>
      <c r="F4303" s="547">
        <v>1283059.07</v>
      </c>
      <c r="G4303" s="548">
        <v>0.19</v>
      </c>
      <c r="H4303" s="547">
        <v>1078200.8999999999</v>
      </c>
      <c r="I4303" s="545" t="s">
        <v>12686</v>
      </c>
      <c r="J4303" s="545" t="s">
        <v>13307</v>
      </c>
      <c r="K4303" s="545" t="s">
        <v>17570</v>
      </c>
      <c r="L4303" s="545"/>
      <c r="M4303" s="548" t="s">
        <v>13758</v>
      </c>
      <c r="N4303" s="545" t="s">
        <v>13413</v>
      </c>
      <c r="O4303" s="545" t="s">
        <v>17563</v>
      </c>
      <c r="P4303" s="549">
        <v>13659</v>
      </c>
      <c r="Q4303" s="549">
        <v>1</v>
      </c>
      <c r="R4303" s="549">
        <v>131</v>
      </c>
      <c r="S4303" s="548">
        <v>2228</v>
      </c>
      <c r="T4303" s="548"/>
      <c r="U4303" s="99"/>
    </row>
    <row r="4304" spans="1:21" ht="19.5" customHeight="1">
      <c r="A4304" s="545">
        <v>13660</v>
      </c>
      <c r="B4304" s="545" t="s">
        <v>13353</v>
      </c>
      <c r="C4304" s="545" t="s">
        <v>216</v>
      </c>
      <c r="D4304" s="546">
        <v>46052</v>
      </c>
      <c r="E4304" s="171" t="str">
        <f t="shared" si="67"/>
        <v>2026</v>
      </c>
      <c r="F4304" s="547">
        <v>5212566</v>
      </c>
      <c r="G4304" s="548">
        <v>0.19</v>
      </c>
      <c r="H4304" s="547">
        <v>4380307.5599999996</v>
      </c>
      <c r="I4304" s="545" t="s">
        <v>12676</v>
      </c>
      <c r="J4304" s="545" t="s">
        <v>13307</v>
      </c>
      <c r="K4304" s="545" t="s">
        <v>17571</v>
      </c>
      <c r="L4304" s="545"/>
      <c r="M4304" s="548" t="s">
        <v>13758</v>
      </c>
      <c r="N4304" s="545" t="s">
        <v>13413</v>
      </c>
      <c r="O4304" s="545"/>
      <c r="P4304" s="549">
        <v>13661</v>
      </c>
      <c r="Q4304" s="549">
        <v>1</v>
      </c>
      <c r="R4304" s="549">
        <v>14</v>
      </c>
      <c r="S4304" s="548">
        <v>2228</v>
      </c>
      <c r="T4304" s="548"/>
      <c r="U4304" s="99"/>
    </row>
    <row r="4305" spans="1:21" ht="19.5" customHeight="1">
      <c r="A4305" s="545">
        <v>13661</v>
      </c>
      <c r="B4305" s="545" t="s">
        <v>13354</v>
      </c>
      <c r="C4305" s="545" t="s">
        <v>221</v>
      </c>
      <c r="D4305" s="546">
        <v>46052</v>
      </c>
      <c r="E4305" s="171" t="str">
        <f t="shared" si="67"/>
        <v>2026</v>
      </c>
      <c r="F4305" s="547">
        <v>42166</v>
      </c>
      <c r="G4305" s="548">
        <v>0.19</v>
      </c>
      <c r="H4305" s="547">
        <v>35433.61</v>
      </c>
      <c r="I4305" s="545" t="s">
        <v>12992</v>
      </c>
      <c r="J4305" s="545" t="s">
        <v>13307</v>
      </c>
      <c r="K4305" s="545" t="s">
        <v>17572</v>
      </c>
      <c r="L4305" s="545"/>
      <c r="M4305" s="548" t="s">
        <v>13758</v>
      </c>
      <c r="N4305" s="545" t="s">
        <v>13413</v>
      </c>
      <c r="O4305" s="545"/>
      <c r="P4305" s="549">
        <v>13660</v>
      </c>
      <c r="Q4305" s="549">
        <v>1</v>
      </c>
      <c r="R4305" s="549">
        <v>162</v>
      </c>
      <c r="S4305" s="548">
        <v>2228</v>
      </c>
      <c r="T4305" s="548"/>
      <c r="U4305" s="99"/>
    </row>
    <row r="4306" spans="1:21" ht="19.5" customHeight="1">
      <c r="A4306" s="545">
        <v>13662</v>
      </c>
      <c r="B4306" s="545" t="s">
        <v>13355</v>
      </c>
      <c r="C4306" s="545" t="s">
        <v>216</v>
      </c>
      <c r="D4306" s="546">
        <v>46052</v>
      </c>
      <c r="E4306" s="171" t="str">
        <f t="shared" si="67"/>
        <v>2026</v>
      </c>
      <c r="F4306" s="547">
        <v>3921988</v>
      </c>
      <c r="G4306" s="548">
        <v>0.19</v>
      </c>
      <c r="H4306" s="547">
        <v>3295788.24</v>
      </c>
      <c r="I4306" s="545" t="s">
        <v>12676</v>
      </c>
      <c r="J4306" s="545" t="s">
        <v>13307</v>
      </c>
      <c r="K4306" s="545" t="s">
        <v>17573</v>
      </c>
      <c r="L4306" s="545"/>
      <c r="M4306" s="548" t="s">
        <v>13758</v>
      </c>
      <c r="N4306" s="545" t="s">
        <v>13413</v>
      </c>
      <c r="O4306" s="545"/>
      <c r="P4306" s="549">
        <v>13662</v>
      </c>
      <c r="Q4306" s="549">
        <v>1</v>
      </c>
      <c r="R4306" s="549">
        <v>14</v>
      </c>
      <c r="S4306" s="548">
        <v>2228</v>
      </c>
      <c r="T4306" s="548"/>
      <c r="U4306" s="99"/>
    </row>
    <row r="4307" spans="1:21" ht="19.5" customHeight="1">
      <c r="A4307" s="545">
        <v>13663</v>
      </c>
      <c r="B4307" s="545" t="s">
        <v>13356</v>
      </c>
      <c r="C4307" s="545" t="s">
        <v>216</v>
      </c>
      <c r="D4307" s="546">
        <v>46052</v>
      </c>
      <c r="E4307" s="171" t="str">
        <f t="shared" si="67"/>
        <v>2026</v>
      </c>
      <c r="F4307" s="547">
        <v>20814661</v>
      </c>
      <c r="G4307" s="548">
        <v>0.19</v>
      </c>
      <c r="H4307" s="547">
        <v>17491311.760000002</v>
      </c>
      <c r="I4307" s="545" t="s">
        <v>12676</v>
      </c>
      <c r="J4307" s="545" t="s">
        <v>13307</v>
      </c>
      <c r="K4307" s="545" t="s">
        <v>17574</v>
      </c>
      <c r="L4307" s="545"/>
      <c r="M4307" s="548" t="s">
        <v>13758</v>
      </c>
      <c r="N4307" s="545" t="s">
        <v>13413</v>
      </c>
      <c r="O4307" s="545"/>
      <c r="P4307" s="549">
        <v>13663</v>
      </c>
      <c r="Q4307" s="549">
        <v>1</v>
      </c>
      <c r="R4307" s="549">
        <v>14</v>
      </c>
      <c r="S4307" s="548">
        <v>2228</v>
      </c>
      <c r="T4307" s="548"/>
      <c r="U4307" s="99"/>
    </row>
    <row r="4308" spans="1:21" ht="19.5" customHeight="1">
      <c r="A4308" s="545">
        <v>13664</v>
      </c>
      <c r="B4308" s="545" t="s">
        <v>13357</v>
      </c>
      <c r="C4308" s="545" t="s">
        <v>216</v>
      </c>
      <c r="D4308" s="546">
        <v>46052</v>
      </c>
      <c r="E4308" s="171" t="str">
        <f t="shared" si="67"/>
        <v>2026</v>
      </c>
      <c r="F4308" s="547">
        <v>11455017</v>
      </c>
      <c r="G4308" s="548">
        <v>0.19</v>
      </c>
      <c r="H4308" s="547">
        <v>9626064.7100000009</v>
      </c>
      <c r="I4308" s="545" t="s">
        <v>12676</v>
      </c>
      <c r="J4308" s="545" t="s">
        <v>13307</v>
      </c>
      <c r="K4308" s="545" t="s">
        <v>17575</v>
      </c>
      <c r="L4308" s="545"/>
      <c r="M4308" s="548" t="s">
        <v>13758</v>
      </c>
      <c r="N4308" s="545" t="s">
        <v>13413</v>
      </c>
      <c r="O4308" s="545"/>
      <c r="P4308" s="549">
        <v>13664</v>
      </c>
      <c r="Q4308" s="549">
        <v>1</v>
      </c>
      <c r="R4308" s="549">
        <v>14</v>
      </c>
      <c r="S4308" s="548">
        <v>2228</v>
      </c>
      <c r="T4308" s="548"/>
      <c r="U4308" s="99"/>
    </row>
    <row r="4309" spans="1:21" ht="19.5" customHeight="1">
      <c r="A4309" s="545">
        <v>13665</v>
      </c>
      <c r="B4309" s="545" t="s">
        <v>13358</v>
      </c>
      <c r="C4309" s="545" t="s">
        <v>216</v>
      </c>
      <c r="D4309" s="546">
        <v>46052</v>
      </c>
      <c r="E4309" s="171" t="str">
        <f t="shared" si="67"/>
        <v>2026</v>
      </c>
      <c r="F4309" s="547">
        <v>32641690</v>
      </c>
      <c r="G4309" s="548">
        <v>0.19</v>
      </c>
      <c r="H4309" s="547">
        <v>27429991.600000001</v>
      </c>
      <c r="I4309" s="545" t="s">
        <v>12676</v>
      </c>
      <c r="J4309" s="545" t="s">
        <v>13307</v>
      </c>
      <c r="K4309" s="545" t="s">
        <v>17576</v>
      </c>
      <c r="L4309" s="545"/>
      <c r="M4309" s="548" t="s">
        <v>13758</v>
      </c>
      <c r="N4309" s="545" t="s">
        <v>13413</v>
      </c>
      <c r="O4309" s="545"/>
      <c r="P4309" s="549">
        <v>13665</v>
      </c>
      <c r="Q4309" s="549">
        <v>1</v>
      </c>
      <c r="R4309" s="549">
        <v>14</v>
      </c>
      <c r="S4309" s="548">
        <v>2228</v>
      </c>
      <c r="T4309" s="548"/>
      <c r="U4309" s="99"/>
    </row>
    <row r="4310" spans="1:21" ht="19.5" customHeight="1">
      <c r="A4310" s="545">
        <v>13666</v>
      </c>
      <c r="B4310" s="545" t="s">
        <v>13359</v>
      </c>
      <c r="C4310" s="545" t="s">
        <v>216</v>
      </c>
      <c r="D4310" s="546">
        <v>46052</v>
      </c>
      <c r="E4310" s="171" t="str">
        <f t="shared" si="67"/>
        <v>2026</v>
      </c>
      <c r="F4310" s="547">
        <v>3524</v>
      </c>
      <c r="G4310" s="548">
        <v>0.19</v>
      </c>
      <c r="H4310" s="547">
        <v>2961.34</v>
      </c>
      <c r="I4310" s="545" t="s">
        <v>12676</v>
      </c>
      <c r="J4310" s="545" t="s">
        <v>13307</v>
      </c>
      <c r="K4310" s="545" t="s">
        <v>17577</v>
      </c>
      <c r="L4310" s="545"/>
      <c r="M4310" s="548" t="s">
        <v>13758</v>
      </c>
      <c r="N4310" s="545" t="s">
        <v>13413</v>
      </c>
      <c r="O4310" s="545"/>
      <c r="P4310" s="549">
        <v>13666</v>
      </c>
      <c r="Q4310" s="549">
        <v>1</v>
      </c>
      <c r="R4310" s="549">
        <v>14</v>
      </c>
      <c r="S4310" s="548">
        <v>2228</v>
      </c>
      <c r="T4310" s="548"/>
      <c r="U4310" s="99"/>
    </row>
    <row r="4311" spans="1:21" ht="19.5" customHeight="1">
      <c r="A4311" s="545">
        <v>13667</v>
      </c>
      <c r="B4311" s="545" t="s">
        <v>13360</v>
      </c>
      <c r="C4311" s="545" t="s">
        <v>216</v>
      </c>
      <c r="D4311" s="546">
        <v>46052</v>
      </c>
      <c r="E4311" s="171" t="str">
        <f t="shared" si="67"/>
        <v>2026</v>
      </c>
      <c r="F4311" s="547">
        <v>1217408</v>
      </c>
      <c r="G4311" s="548">
        <v>0.19</v>
      </c>
      <c r="H4311" s="547">
        <v>1023031.93</v>
      </c>
      <c r="I4311" s="545" t="s">
        <v>12676</v>
      </c>
      <c r="J4311" s="545" t="s">
        <v>13307</v>
      </c>
      <c r="K4311" s="545" t="s">
        <v>17578</v>
      </c>
      <c r="L4311" s="545"/>
      <c r="M4311" s="548" t="s">
        <v>13758</v>
      </c>
      <c r="N4311" s="545" t="s">
        <v>13413</v>
      </c>
      <c r="O4311" s="545"/>
      <c r="P4311" s="549">
        <v>13667</v>
      </c>
      <c r="Q4311" s="549">
        <v>1</v>
      </c>
      <c r="R4311" s="549">
        <v>14</v>
      </c>
      <c r="S4311" s="548">
        <v>2228</v>
      </c>
      <c r="T4311" s="548"/>
      <c r="U4311" s="99"/>
    </row>
    <row r="4312" spans="1:21" ht="19.5" customHeight="1">
      <c r="A4312" s="545">
        <v>13668</v>
      </c>
      <c r="B4312" s="545" t="s">
        <v>13361</v>
      </c>
      <c r="C4312" s="545" t="s">
        <v>216</v>
      </c>
      <c r="D4312" s="546">
        <v>46052</v>
      </c>
      <c r="E4312" s="171" t="str">
        <f t="shared" si="67"/>
        <v>2026</v>
      </c>
      <c r="F4312" s="547">
        <v>3899936</v>
      </c>
      <c r="G4312" s="548">
        <v>0.19</v>
      </c>
      <c r="H4312" s="547">
        <v>3277257.14</v>
      </c>
      <c r="I4312" s="545" t="s">
        <v>12676</v>
      </c>
      <c r="J4312" s="545" t="s">
        <v>13307</v>
      </c>
      <c r="K4312" s="545" t="s">
        <v>17579</v>
      </c>
      <c r="L4312" s="545"/>
      <c r="M4312" s="548" t="s">
        <v>13758</v>
      </c>
      <c r="N4312" s="545" t="s">
        <v>13413</v>
      </c>
      <c r="O4312" s="545"/>
      <c r="P4312" s="549">
        <v>13668</v>
      </c>
      <c r="Q4312" s="549">
        <v>1</v>
      </c>
      <c r="R4312" s="549">
        <v>14</v>
      </c>
      <c r="S4312" s="548">
        <v>2228</v>
      </c>
      <c r="T4312" s="548"/>
      <c r="U4312" s="99"/>
    </row>
    <row r="4313" spans="1:21" ht="19.5" customHeight="1">
      <c r="A4313" s="545">
        <v>13669</v>
      </c>
      <c r="B4313" s="545" t="s">
        <v>13362</v>
      </c>
      <c r="C4313" s="545" t="s">
        <v>216</v>
      </c>
      <c r="D4313" s="546">
        <v>46052</v>
      </c>
      <c r="E4313" s="171" t="str">
        <f t="shared" si="67"/>
        <v>2026</v>
      </c>
      <c r="F4313" s="547">
        <v>34178</v>
      </c>
      <c r="G4313" s="548">
        <v>0.19</v>
      </c>
      <c r="H4313" s="547">
        <v>28721.01</v>
      </c>
      <c r="I4313" s="545" t="s">
        <v>12672</v>
      </c>
      <c r="J4313" s="545" t="s">
        <v>13307</v>
      </c>
      <c r="K4313" s="545"/>
      <c r="L4313" s="545"/>
      <c r="M4313" s="548" t="s">
        <v>13758</v>
      </c>
      <c r="N4313" s="545" t="s">
        <v>13413</v>
      </c>
      <c r="O4313" s="545"/>
      <c r="P4313" s="549">
        <v>13669</v>
      </c>
      <c r="Q4313" s="549">
        <v>1</v>
      </c>
      <c r="R4313" s="549">
        <v>4</v>
      </c>
      <c r="S4313" s="548">
        <v>2228</v>
      </c>
      <c r="T4313" s="548"/>
      <c r="U4313" s="99"/>
    </row>
    <row r="4314" spans="1:21" ht="19.5" customHeight="1">
      <c r="A4314" s="545">
        <v>13670</v>
      </c>
      <c r="B4314" s="545" t="s">
        <v>13363</v>
      </c>
      <c r="C4314" s="545" t="s">
        <v>216</v>
      </c>
      <c r="D4314" s="546">
        <v>46072</v>
      </c>
      <c r="E4314" s="171" t="str">
        <f t="shared" si="67"/>
        <v>2026</v>
      </c>
      <c r="F4314" s="547">
        <v>725</v>
      </c>
      <c r="G4314" s="548">
        <v>0</v>
      </c>
      <c r="H4314" s="547">
        <v>725</v>
      </c>
      <c r="I4314" s="545" t="s">
        <v>12681</v>
      </c>
      <c r="J4314" s="545" t="s">
        <v>13298</v>
      </c>
      <c r="K4314" s="545"/>
      <c r="L4314" s="545"/>
      <c r="M4314" s="548" t="s">
        <v>13758</v>
      </c>
      <c r="N4314" s="545" t="s">
        <v>13413</v>
      </c>
      <c r="O4314" s="545"/>
      <c r="P4314" s="549">
        <v>13670</v>
      </c>
      <c r="Q4314" s="549">
        <v>1</v>
      </c>
      <c r="R4314" s="549">
        <v>3</v>
      </c>
      <c r="S4314" s="548">
        <v>1012</v>
      </c>
      <c r="T4314" s="548"/>
      <c r="U4314" s="99"/>
    </row>
    <row r="4315" spans="1:21" ht="19.5" customHeight="1">
      <c r="A4315" s="545">
        <v>13671</v>
      </c>
      <c r="B4315" s="545" t="s">
        <v>13488</v>
      </c>
      <c r="C4315" s="545" t="s">
        <v>209</v>
      </c>
      <c r="D4315" s="546">
        <v>46052</v>
      </c>
      <c r="E4315" s="171" t="str">
        <f t="shared" si="67"/>
        <v>2026</v>
      </c>
      <c r="F4315" s="547">
        <v>33254</v>
      </c>
      <c r="G4315" s="548">
        <v>0.19</v>
      </c>
      <c r="H4315" s="547">
        <v>27944.54</v>
      </c>
      <c r="I4315" s="545" t="s">
        <v>12758</v>
      </c>
      <c r="J4315" s="545" t="s">
        <v>13307</v>
      </c>
      <c r="K4315" s="545" t="s">
        <v>17580</v>
      </c>
      <c r="L4315" s="545"/>
      <c r="M4315" s="548" t="s">
        <v>13758</v>
      </c>
      <c r="N4315" s="545" t="s">
        <v>13413</v>
      </c>
      <c r="O4315" s="545"/>
      <c r="P4315" s="549">
        <v>13671</v>
      </c>
      <c r="Q4315" s="549">
        <v>1</v>
      </c>
      <c r="R4315" s="549">
        <v>164</v>
      </c>
      <c r="S4315" s="548">
        <v>2228</v>
      </c>
      <c r="T4315" s="548"/>
      <c r="U4315" s="99"/>
    </row>
    <row r="4316" spans="1:21" ht="19.5" customHeight="1">
      <c r="A4316" s="545">
        <v>13672</v>
      </c>
      <c r="B4316" s="545" t="s">
        <v>13489</v>
      </c>
      <c r="C4316" s="545" t="s">
        <v>216</v>
      </c>
      <c r="D4316" s="546">
        <v>46052</v>
      </c>
      <c r="E4316" s="171" t="str">
        <f t="shared" si="67"/>
        <v>2026</v>
      </c>
      <c r="F4316" s="547">
        <v>965644</v>
      </c>
      <c r="G4316" s="548">
        <v>0.19</v>
      </c>
      <c r="H4316" s="547">
        <v>811465.55</v>
      </c>
      <c r="I4316" s="545" t="s">
        <v>12647</v>
      </c>
      <c r="J4316" s="545" t="s">
        <v>13307</v>
      </c>
      <c r="K4316" s="545" t="s">
        <v>17581</v>
      </c>
      <c r="L4316" s="545"/>
      <c r="M4316" s="548" t="s">
        <v>13758</v>
      </c>
      <c r="N4316" s="545" t="s">
        <v>13413</v>
      </c>
      <c r="O4316" s="545"/>
      <c r="P4316" s="549">
        <v>13672</v>
      </c>
      <c r="Q4316" s="549">
        <v>1</v>
      </c>
      <c r="R4316" s="549">
        <v>26</v>
      </c>
      <c r="S4316" s="548">
        <v>2228</v>
      </c>
      <c r="T4316" s="548"/>
      <c r="U4316" s="99"/>
    </row>
    <row r="4317" spans="1:21" ht="19.5" customHeight="1">
      <c r="A4317" s="545">
        <v>13673</v>
      </c>
      <c r="B4317" s="545" t="s">
        <v>13490</v>
      </c>
      <c r="C4317" s="545" t="s">
        <v>221</v>
      </c>
      <c r="D4317" s="546">
        <v>46052</v>
      </c>
      <c r="E4317" s="171" t="str">
        <f t="shared" si="67"/>
        <v>2026</v>
      </c>
      <c r="F4317" s="547">
        <v>379832</v>
      </c>
      <c r="G4317" s="548">
        <v>0.19</v>
      </c>
      <c r="H4317" s="547">
        <v>319186.55</v>
      </c>
      <c r="I4317" s="545" t="s">
        <v>12663</v>
      </c>
      <c r="J4317" s="545" t="s">
        <v>13307</v>
      </c>
      <c r="K4317" s="545" t="s">
        <v>17582</v>
      </c>
      <c r="L4317" s="545"/>
      <c r="M4317" s="548" t="s">
        <v>13758</v>
      </c>
      <c r="N4317" s="545" t="s">
        <v>13413</v>
      </c>
      <c r="O4317" s="545"/>
      <c r="P4317" s="549">
        <v>13673</v>
      </c>
      <c r="Q4317" s="549">
        <v>1</v>
      </c>
      <c r="R4317" s="549">
        <v>21</v>
      </c>
      <c r="S4317" s="548">
        <v>2228</v>
      </c>
      <c r="T4317" s="548"/>
      <c r="U4317" s="99"/>
    </row>
    <row r="4318" spans="1:21" ht="19.5" customHeight="1">
      <c r="A4318" s="545">
        <v>13674</v>
      </c>
      <c r="B4318" s="545" t="s">
        <v>13491</v>
      </c>
      <c r="C4318" s="545" t="s">
        <v>221</v>
      </c>
      <c r="D4318" s="546">
        <v>46052</v>
      </c>
      <c r="E4318" s="171" t="str">
        <f t="shared" si="67"/>
        <v>2026</v>
      </c>
      <c r="F4318" s="547">
        <v>669476</v>
      </c>
      <c r="G4318" s="548">
        <v>0.19</v>
      </c>
      <c r="H4318" s="547">
        <v>562584.87</v>
      </c>
      <c r="I4318" s="545" t="s">
        <v>12663</v>
      </c>
      <c r="J4318" s="545" t="s">
        <v>13307</v>
      </c>
      <c r="K4318" s="545" t="s">
        <v>17583</v>
      </c>
      <c r="L4318" s="545"/>
      <c r="M4318" s="548" t="s">
        <v>13758</v>
      </c>
      <c r="N4318" s="545" t="s">
        <v>13413</v>
      </c>
      <c r="O4318" s="545"/>
      <c r="P4318" s="549">
        <v>13674</v>
      </c>
      <c r="Q4318" s="549">
        <v>1</v>
      </c>
      <c r="R4318" s="549">
        <v>21</v>
      </c>
      <c r="S4318" s="548">
        <v>2228</v>
      </c>
      <c r="T4318" s="548"/>
      <c r="U4318" s="99"/>
    </row>
    <row r="4319" spans="1:21" ht="19.5" customHeight="1">
      <c r="A4319" s="545">
        <v>13675</v>
      </c>
      <c r="B4319" s="545" t="s">
        <v>13492</v>
      </c>
      <c r="C4319" s="545" t="s">
        <v>221</v>
      </c>
      <c r="D4319" s="546">
        <v>46052</v>
      </c>
      <c r="E4319" s="171" t="str">
        <f t="shared" si="67"/>
        <v>2026</v>
      </c>
      <c r="F4319" s="547">
        <v>803210</v>
      </c>
      <c r="G4319" s="548">
        <v>0.19</v>
      </c>
      <c r="H4319" s="547">
        <v>674966.39</v>
      </c>
      <c r="I4319" s="545" t="s">
        <v>12663</v>
      </c>
      <c r="J4319" s="545" t="s">
        <v>13307</v>
      </c>
      <c r="K4319" s="545" t="s">
        <v>17584</v>
      </c>
      <c r="L4319" s="545"/>
      <c r="M4319" s="548" t="s">
        <v>13758</v>
      </c>
      <c r="N4319" s="545" t="s">
        <v>13413</v>
      </c>
      <c r="O4319" s="545"/>
      <c r="P4319" s="549">
        <v>13675</v>
      </c>
      <c r="Q4319" s="549">
        <v>1</v>
      </c>
      <c r="R4319" s="549">
        <v>21</v>
      </c>
      <c r="S4319" s="548">
        <v>2228</v>
      </c>
      <c r="T4319" s="548"/>
      <c r="U4319" s="99"/>
    </row>
    <row r="4320" spans="1:21" ht="19.5" customHeight="1">
      <c r="A4320" s="545">
        <v>13676</v>
      </c>
      <c r="B4320" s="545" t="s">
        <v>13493</v>
      </c>
      <c r="C4320" s="545" t="s">
        <v>221</v>
      </c>
      <c r="D4320" s="546">
        <v>46052</v>
      </c>
      <c r="E4320" s="171" t="str">
        <f t="shared" si="67"/>
        <v>2026</v>
      </c>
      <c r="F4320" s="547">
        <v>949741</v>
      </c>
      <c r="G4320" s="548">
        <v>0.19</v>
      </c>
      <c r="H4320" s="547">
        <v>798101.68</v>
      </c>
      <c r="I4320" s="545" t="s">
        <v>12663</v>
      </c>
      <c r="J4320" s="545" t="s">
        <v>13307</v>
      </c>
      <c r="K4320" s="545" t="s">
        <v>17585</v>
      </c>
      <c r="L4320" s="545"/>
      <c r="M4320" s="548" t="s">
        <v>13758</v>
      </c>
      <c r="N4320" s="545" t="s">
        <v>13413</v>
      </c>
      <c r="O4320" s="545"/>
      <c r="P4320" s="549">
        <v>13676</v>
      </c>
      <c r="Q4320" s="549">
        <v>1</v>
      </c>
      <c r="R4320" s="549">
        <v>21</v>
      </c>
      <c r="S4320" s="548">
        <v>2228</v>
      </c>
      <c r="T4320" s="548"/>
      <c r="U4320" s="99"/>
    </row>
    <row r="4321" spans="1:21" ht="19.5" customHeight="1">
      <c r="A4321" s="545">
        <v>13677</v>
      </c>
      <c r="B4321" s="545" t="s">
        <v>13494</v>
      </c>
      <c r="C4321" s="545" t="s">
        <v>221</v>
      </c>
      <c r="D4321" s="546">
        <v>46052</v>
      </c>
      <c r="E4321" s="171" t="str">
        <f t="shared" si="67"/>
        <v>2026</v>
      </c>
      <c r="F4321" s="547">
        <v>968629</v>
      </c>
      <c r="G4321" s="548">
        <v>0.19</v>
      </c>
      <c r="H4321" s="547">
        <v>813973.95</v>
      </c>
      <c r="I4321" s="545" t="s">
        <v>12663</v>
      </c>
      <c r="J4321" s="545" t="s">
        <v>13307</v>
      </c>
      <c r="K4321" s="545" t="s">
        <v>17586</v>
      </c>
      <c r="L4321" s="545"/>
      <c r="M4321" s="548" t="s">
        <v>13758</v>
      </c>
      <c r="N4321" s="545" t="s">
        <v>13413</v>
      </c>
      <c r="O4321" s="545"/>
      <c r="P4321" s="549">
        <v>13677</v>
      </c>
      <c r="Q4321" s="549">
        <v>1</v>
      </c>
      <c r="R4321" s="549">
        <v>21</v>
      </c>
      <c r="S4321" s="548">
        <v>2228</v>
      </c>
      <c r="T4321" s="548"/>
      <c r="U4321" s="99"/>
    </row>
    <row r="4322" spans="1:21" ht="19.5" customHeight="1">
      <c r="A4322" s="545">
        <v>13678</v>
      </c>
      <c r="B4322" s="545" t="s">
        <v>13495</v>
      </c>
      <c r="C4322" s="545" t="s">
        <v>216</v>
      </c>
      <c r="D4322" s="546">
        <v>46052</v>
      </c>
      <c r="E4322" s="171" t="str">
        <f t="shared" si="67"/>
        <v>2026</v>
      </c>
      <c r="F4322" s="547">
        <v>726507</v>
      </c>
      <c r="G4322" s="548">
        <v>0.19</v>
      </c>
      <c r="H4322" s="547">
        <v>610510.07999999996</v>
      </c>
      <c r="I4322" s="545" t="s">
        <v>12726</v>
      </c>
      <c r="J4322" s="545" t="s">
        <v>13307</v>
      </c>
      <c r="K4322" s="545" t="s">
        <v>13495</v>
      </c>
      <c r="L4322" s="545"/>
      <c r="M4322" s="548" t="s">
        <v>13758</v>
      </c>
      <c r="N4322" s="545" t="s">
        <v>13413</v>
      </c>
      <c r="O4322" s="545"/>
      <c r="P4322" s="549">
        <v>13678</v>
      </c>
      <c r="Q4322" s="549">
        <v>1</v>
      </c>
      <c r="R4322" s="549">
        <v>49</v>
      </c>
      <c r="S4322" s="548">
        <v>2228</v>
      </c>
      <c r="T4322" s="548"/>
      <c r="U4322" s="99"/>
    </row>
    <row r="4323" spans="1:21" ht="19.5" customHeight="1">
      <c r="A4323" s="545">
        <v>13679</v>
      </c>
      <c r="B4323" s="545" t="s">
        <v>13496</v>
      </c>
      <c r="C4323" s="545" t="s">
        <v>216</v>
      </c>
      <c r="D4323" s="546">
        <v>46052</v>
      </c>
      <c r="E4323" s="171" t="str">
        <f t="shared" si="67"/>
        <v>2026</v>
      </c>
      <c r="F4323" s="547">
        <v>741443</v>
      </c>
      <c r="G4323" s="548">
        <v>0.19</v>
      </c>
      <c r="H4323" s="547">
        <v>623061.34</v>
      </c>
      <c r="I4323" s="545" t="s">
        <v>12685</v>
      </c>
      <c r="J4323" s="545" t="s">
        <v>13307</v>
      </c>
      <c r="K4323" s="545"/>
      <c r="L4323" s="545"/>
      <c r="M4323" s="548" t="s">
        <v>13758</v>
      </c>
      <c r="N4323" s="545" t="s">
        <v>13413</v>
      </c>
      <c r="O4323" s="545"/>
      <c r="P4323" s="549">
        <v>13679</v>
      </c>
      <c r="Q4323" s="549">
        <v>1</v>
      </c>
      <c r="R4323" s="549">
        <v>11</v>
      </c>
      <c r="S4323" s="548">
        <v>2228</v>
      </c>
      <c r="T4323" s="548"/>
      <c r="U4323" s="99"/>
    </row>
    <row r="4324" spans="1:21" ht="19.5" customHeight="1">
      <c r="A4324" s="545">
        <v>13680</v>
      </c>
      <c r="B4324" s="545" t="s">
        <v>13497</v>
      </c>
      <c r="C4324" s="545" t="s">
        <v>216</v>
      </c>
      <c r="D4324" s="546">
        <v>46052</v>
      </c>
      <c r="E4324" s="171" t="str">
        <f t="shared" si="67"/>
        <v>2026</v>
      </c>
      <c r="F4324" s="547">
        <v>13331280</v>
      </c>
      <c r="G4324" s="548">
        <v>0.19</v>
      </c>
      <c r="H4324" s="547">
        <v>11202756.300000001</v>
      </c>
      <c r="I4324" s="545" t="s">
        <v>12758</v>
      </c>
      <c r="J4324" s="545" t="s">
        <v>13307</v>
      </c>
      <c r="K4324" s="545"/>
      <c r="L4324" s="545"/>
      <c r="M4324" s="548" t="s">
        <v>13758</v>
      </c>
      <c r="N4324" s="545" t="s">
        <v>13413</v>
      </c>
      <c r="O4324" s="545"/>
      <c r="P4324" s="549">
        <v>13680</v>
      </c>
      <c r="Q4324" s="549">
        <v>1</v>
      </c>
      <c r="R4324" s="549">
        <v>164</v>
      </c>
      <c r="S4324" s="548">
        <v>2228</v>
      </c>
      <c r="T4324" s="548"/>
      <c r="U4324" s="99"/>
    </row>
    <row r="4325" spans="1:21" ht="19.5" customHeight="1">
      <c r="A4325" s="545">
        <v>13681</v>
      </c>
      <c r="B4325" s="545" t="s">
        <v>13498</v>
      </c>
      <c r="C4325" s="545" t="s">
        <v>216</v>
      </c>
      <c r="D4325" s="546">
        <v>46052</v>
      </c>
      <c r="E4325" s="171" t="str">
        <f t="shared" si="67"/>
        <v>2026</v>
      </c>
      <c r="F4325" s="547">
        <v>13909661</v>
      </c>
      <c r="G4325" s="548">
        <v>0.19</v>
      </c>
      <c r="H4325" s="547">
        <v>11688790.76</v>
      </c>
      <c r="I4325" s="545" t="s">
        <v>12758</v>
      </c>
      <c r="J4325" s="545" t="s">
        <v>13307</v>
      </c>
      <c r="K4325" s="545"/>
      <c r="L4325" s="545"/>
      <c r="M4325" s="548" t="s">
        <v>13758</v>
      </c>
      <c r="N4325" s="545" t="s">
        <v>13413</v>
      </c>
      <c r="O4325" s="545"/>
      <c r="P4325" s="549">
        <v>13681</v>
      </c>
      <c r="Q4325" s="549">
        <v>1</v>
      </c>
      <c r="R4325" s="549">
        <v>164</v>
      </c>
      <c r="S4325" s="548">
        <v>2228</v>
      </c>
      <c r="T4325" s="548"/>
      <c r="U4325" s="99"/>
    </row>
    <row r="4326" spans="1:21" ht="19.5" customHeight="1">
      <c r="A4326" s="545">
        <v>13682</v>
      </c>
      <c r="B4326" s="545" t="s">
        <v>13499</v>
      </c>
      <c r="C4326" s="545" t="s">
        <v>209</v>
      </c>
      <c r="D4326" s="546">
        <v>46052</v>
      </c>
      <c r="E4326" s="171" t="str">
        <f t="shared" si="67"/>
        <v>2026</v>
      </c>
      <c r="F4326" s="547">
        <v>34155</v>
      </c>
      <c r="G4326" s="548">
        <v>0.19</v>
      </c>
      <c r="H4326" s="547">
        <v>28701.68</v>
      </c>
      <c r="I4326" s="545" t="s">
        <v>12758</v>
      </c>
      <c r="J4326" s="545" t="s">
        <v>13307</v>
      </c>
      <c r="K4326" s="545" t="s">
        <v>17587</v>
      </c>
      <c r="L4326" s="545"/>
      <c r="M4326" s="548" t="s">
        <v>13758</v>
      </c>
      <c r="N4326" s="545" t="s">
        <v>13413</v>
      </c>
      <c r="O4326" s="545"/>
      <c r="P4326" s="549">
        <v>13682</v>
      </c>
      <c r="Q4326" s="549">
        <v>1</v>
      </c>
      <c r="R4326" s="549">
        <v>164</v>
      </c>
      <c r="S4326" s="548">
        <v>2228</v>
      </c>
      <c r="T4326" s="548"/>
      <c r="U4326" s="99"/>
    </row>
    <row r="4327" spans="1:21" ht="19.5" customHeight="1">
      <c r="A4327" s="545">
        <v>13683</v>
      </c>
      <c r="B4327" s="545" t="s">
        <v>13500</v>
      </c>
      <c r="C4327" s="545" t="s">
        <v>4552</v>
      </c>
      <c r="D4327" s="546">
        <v>46052</v>
      </c>
      <c r="E4327" s="171" t="str">
        <f t="shared" si="67"/>
        <v>2026</v>
      </c>
      <c r="F4327" s="547">
        <v>33095204</v>
      </c>
      <c r="G4327" s="548">
        <v>0.19</v>
      </c>
      <c r="H4327" s="547">
        <v>27811095.800000001</v>
      </c>
      <c r="I4327" s="545" t="s">
        <v>12758</v>
      </c>
      <c r="J4327" s="545" t="s">
        <v>13307</v>
      </c>
      <c r="K4327" s="545" t="s">
        <v>17588</v>
      </c>
      <c r="L4327" s="545"/>
      <c r="M4327" s="548" t="s">
        <v>13758</v>
      </c>
      <c r="N4327" s="545" t="s">
        <v>13413</v>
      </c>
      <c r="O4327" s="545"/>
      <c r="P4327" s="549">
        <v>13683</v>
      </c>
      <c r="Q4327" s="549">
        <v>1</v>
      </c>
      <c r="R4327" s="549">
        <v>164</v>
      </c>
      <c r="S4327" s="548">
        <v>2228</v>
      </c>
      <c r="T4327" s="548"/>
      <c r="U4327" s="99"/>
    </row>
    <row r="4328" spans="1:21" ht="19.5" customHeight="1">
      <c r="A4328" s="545">
        <v>13684</v>
      </c>
      <c r="B4328" s="545" t="s">
        <v>13501</v>
      </c>
      <c r="C4328" s="545" t="s">
        <v>4552</v>
      </c>
      <c r="D4328" s="546">
        <v>46052</v>
      </c>
      <c r="E4328" s="171" t="str">
        <f t="shared" si="67"/>
        <v>2026</v>
      </c>
      <c r="F4328" s="547">
        <v>2527255</v>
      </c>
      <c r="G4328" s="548">
        <v>0.19</v>
      </c>
      <c r="H4328" s="547">
        <v>2123743.7000000002</v>
      </c>
      <c r="I4328" s="545" t="s">
        <v>12758</v>
      </c>
      <c r="J4328" s="545" t="s">
        <v>13307</v>
      </c>
      <c r="K4328" s="545" t="s">
        <v>17589</v>
      </c>
      <c r="L4328" s="545"/>
      <c r="M4328" s="548" t="s">
        <v>13758</v>
      </c>
      <c r="N4328" s="545" t="s">
        <v>13413</v>
      </c>
      <c r="O4328" s="545"/>
      <c r="P4328" s="549">
        <v>13684</v>
      </c>
      <c r="Q4328" s="549">
        <v>1</v>
      </c>
      <c r="R4328" s="549">
        <v>164</v>
      </c>
      <c r="S4328" s="548">
        <v>2228</v>
      </c>
      <c r="T4328" s="548"/>
      <c r="U4328" s="99"/>
    </row>
    <row r="4329" spans="1:21" ht="19.5" customHeight="1">
      <c r="A4329" s="545">
        <v>13685</v>
      </c>
      <c r="B4329" s="545" t="s">
        <v>13502</v>
      </c>
      <c r="C4329" s="545" t="s">
        <v>4552</v>
      </c>
      <c r="D4329" s="546">
        <v>46052</v>
      </c>
      <c r="E4329" s="171" t="str">
        <f t="shared" si="67"/>
        <v>2026</v>
      </c>
      <c r="F4329" s="547">
        <v>4844076</v>
      </c>
      <c r="G4329" s="548">
        <v>0.19</v>
      </c>
      <c r="H4329" s="547">
        <v>4070652.1</v>
      </c>
      <c r="I4329" s="545" t="s">
        <v>12758</v>
      </c>
      <c r="J4329" s="545" t="s">
        <v>13307</v>
      </c>
      <c r="K4329" s="545" t="s">
        <v>17590</v>
      </c>
      <c r="L4329" s="545" t="s">
        <v>17591</v>
      </c>
      <c r="M4329" s="548" t="s">
        <v>13758</v>
      </c>
      <c r="N4329" s="545" t="s">
        <v>13413</v>
      </c>
      <c r="O4329" s="545" t="s">
        <v>17591</v>
      </c>
      <c r="P4329" s="549">
        <v>13685</v>
      </c>
      <c r="Q4329" s="549">
        <v>1</v>
      </c>
      <c r="R4329" s="549">
        <v>164</v>
      </c>
      <c r="S4329" s="548">
        <v>2228</v>
      </c>
      <c r="T4329" s="548"/>
      <c r="U4329" s="99"/>
    </row>
    <row r="4330" spans="1:21" ht="19.5" customHeight="1">
      <c r="A4330" s="545">
        <v>13686</v>
      </c>
      <c r="B4330" s="545" t="s">
        <v>13503</v>
      </c>
      <c r="C4330" s="545" t="s">
        <v>4552</v>
      </c>
      <c r="D4330" s="546">
        <v>46052</v>
      </c>
      <c r="E4330" s="171" t="str">
        <f t="shared" si="67"/>
        <v>2026</v>
      </c>
      <c r="F4330" s="547">
        <v>15008222</v>
      </c>
      <c r="G4330" s="548">
        <v>0.19</v>
      </c>
      <c r="H4330" s="547">
        <v>12611951.26</v>
      </c>
      <c r="I4330" s="545" t="s">
        <v>12758</v>
      </c>
      <c r="J4330" s="545" t="s">
        <v>13307</v>
      </c>
      <c r="K4330" s="545" t="s">
        <v>17592</v>
      </c>
      <c r="L4330" s="545"/>
      <c r="M4330" s="548" t="s">
        <v>13758</v>
      </c>
      <c r="N4330" s="545" t="s">
        <v>13413</v>
      </c>
      <c r="O4330" s="545"/>
      <c r="P4330" s="549">
        <v>13754</v>
      </c>
      <c r="Q4330" s="549">
        <v>1</v>
      </c>
      <c r="R4330" s="549">
        <v>164</v>
      </c>
      <c r="S4330" s="548">
        <v>2228</v>
      </c>
      <c r="T4330" s="548"/>
      <c r="U4330" s="99"/>
    </row>
    <row r="4331" spans="1:21" ht="19.5" customHeight="1">
      <c r="A4331" s="545">
        <v>13687</v>
      </c>
      <c r="B4331" s="545" t="s">
        <v>13504</v>
      </c>
      <c r="C4331" s="545" t="s">
        <v>4552</v>
      </c>
      <c r="D4331" s="546">
        <v>46052</v>
      </c>
      <c r="E4331" s="171" t="str">
        <f t="shared" si="67"/>
        <v>2026</v>
      </c>
      <c r="F4331" s="547">
        <v>2490705</v>
      </c>
      <c r="G4331" s="548">
        <v>0.19</v>
      </c>
      <c r="H4331" s="547">
        <v>2093029.41</v>
      </c>
      <c r="I4331" s="545" t="s">
        <v>12758</v>
      </c>
      <c r="J4331" s="545" t="s">
        <v>13307</v>
      </c>
      <c r="K4331" s="545" t="s">
        <v>17593</v>
      </c>
      <c r="L4331" s="545"/>
      <c r="M4331" s="548" t="s">
        <v>13758</v>
      </c>
      <c r="N4331" s="545" t="s">
        <v>13413</v>
      </c>
      <c r="O4331" s="545" t="s">
        <v>17594</v>
      </c>
      <c r="P4331" s="549">
        <v>13687</v>
      </c>
      <c r="Q4331" s="549">
        <v>1</v>
      </c>
      <c r="R4331" s="549">
        <v>164</v>
      </c>
      <c r="S4331" s="548">
        <v>2228</v>
      </c>
      <c r="T4331" s="548"/>
      <c r="U4331" s="99"/>
    </row>
    <row r="4332" spans="1:21" ht="19.5" customHeight="1">
      <c r="A4332" s="545">
        <v>13688</v>
      </c>
      <c r="B4332" s="545" t="s">
        <v>13505</v>
      </c>
      <c r="C4332" s="545" t="s">
        <v>4552</v>
      </c>
      <c r="D4332" s="546">
        <v>46052</v>
      </c>
      <c r="E4332" s="171" t="str">
        <f t="shared" si="67"/>
        <v>2026</v>
      </c>
      <c r="F4332" s="547">
        <v>2617708</v>
      </c>
      <c r="G4332" s="548">
        <v>0.19</v>
      </c>
      <c r="H4332" s="547">
        <v>2199754.62</v>
      </c>
      <c r="I4332" s="545" t="s">
        <v>12758</v>
      </c>
      <c r="J4332" s="545" t="s">
        <v>13307</v>
      </c>
      <c r="K4332" s="545" t="s">
        <v>17595</v>
      </c>
      <c r="L4332" s="545"/>
      <c r="M4332" s="548" t="s">
        <v>13758</v>
      </c>
      <c r="N4332" s="545" t="s">
        <v>13413</v>
      </c>
      <c r="O4332" s="545" t="s">
        <v>17591</v>
      </c>
      <c r="P4332" s="549">
        <v>13688</v>
      </c>
      <c r="Q4332" s="549">
        <v>1</v>
      </c>
      <c r="R4332" s="549">
        <v>164</v>
      </c>
      <c r="S4332" s="548">
        <v>2228</v>
      </c>
      <c r="T4332" s="548"/>
      <c r="U4332" s="99"/>
    </row>
    <row r="4333" spans="1:21" ht="19.5" customHeight="1">
      <c r="A4333" s="545">
        <v>13689</v>
      </c>
      <c r="B4333" s="545" t="s">
        <v>13506</v>
      </c>
      <c r="C4333" s="545" t="s">
        <v>4552</v>
      </c>
      <c r="D4333" s="546">
        <v>46052</v>
      </c>
      <c r="E4333" s="171" t="str">
        <f t="shared" si="67"/>
        <v>2026</v>
      </c>
      <c r="F4333" s="547">
        <v>1500217</v>
      </c>
      <c r="G4333" s="548">
        <v>0.19</v>
      </c>
      <c r="H4333" s="547">
        <v>1260686.55</v>
      </c>
      <c r="I4333" s="545" t="s">
        <v>12758</v>
      </c>
      <c r="J4333" s="545" t="s">
        <v>13307</v>
      </c>
      <c r="K4333" s="545" t="s">
        <v>17596</v>
      </c>
      <c r="L4333" s="545"/>
      <c r="M4333" s="548" t="s">
        <v>13758</v>
      </c>
      <c r="N4333" s="545" t="s">
        <v>13413</v>
      </c>
      <c r="O4333" s="545" t="s">
        <v>17594</v>
      </c>
      <c r="P4333" s="549">
        <v>13689</v>
      </c>
      <c r="Q4333" s="549">
        <v>1</v>
      </c>
      <c r="R4333" s="549">
        <v>164</v>
      </c>
      <c r="S4333" s="548">
        <v>2228</v>
      </c>
      <c r="T4333" s="548"/>
      <c r="U4333" s="99"/>
    </row>
    <row r="4334" spans="1:21" ht="19.5" customHeight="1">
      <c r="A4334" s="545">
        <v>13690</v>
      </c>
      <c r="B4334" s="545" t="s">
        <v>13507</v>
      </c>
      <c r="C4334" s="545" t="s">
        <v>216</v>
      </c>
      <c r="D4334" s="546">
        <v>46052</v>
      </c>
      <c r="E4334" s="171" t="str">
        <f t="shared" si="67"/>
        <v>2026</v>
      </c>
      <c r="F4334" s="547">
        <v>2173585</v>
      </c>
      <c r="G4334" s="548">
        <v>0.19</v>
      </c>
      <c r="H4334" s="547">
        <v>1826542.02</v>
      </c>
      <c r="I4334" s="545" t="s">
        <v>12758</v>
      </c>
      <c r="J4334" s="545" t="s">
        <v>13307</v>
      </c>
      <c r="K4334" s="545" t="s">
        <v>17597</v>
      </c>
      <c r="L4334" s="545"/>
      <c r="M4334" s="548" t="s">
        <v>13758</v>
      </c>
      <c r="N4334" s="545" t="s">
        <v>13413</v>
      </c>
      <c r="O4334" s="545" t="s">
        <v>17598</v>
      </c>
      <c r="P4334" s="549">
        <v>13690</v>
      </c>
      <c r="Q4334" s="549">
        <v>1</v>
      </c>
      <c r="R4334" s="549">
        <v>164</v>
      </c>
      <c r="S4334" s="548">
        <v>2228</v>
      </c>
      <c r="T4334" s="548"/>
      <c r="U4334" s="99"/>
    </row>
    <row r="4335" spans="1:21" ht="19.5" customHeight="1">
      <c r="A4335" s="545">
        <v>13691</v>
      </c>
      <c r="B4335" s="545" t="s">
        <v>13508</v>
      </c>
      <c r="C4335" s="545" t="s">
        <v>288</v>
      </c>
      <c r="D4335" s="546">
        <v>46052</v>
      </c>
      <c r="E4335" s="171" t="str">
        <f t="shared" si="67"/>
        <v>2026</v>
      </c>
      <c r="F4335" s="547">
        <v>863165</v>
      </c>
      <c r="G4335" s="548">
        <v>0.19</v>
      </c>
      <c r="H4335" s="547">
        <v>725348.74</v>
      </c>
      <c r="I4335" s="545" t="s">
        <v>12758</v>
      </c>
      <c r="J4335" s="545" t="s">
        <v>13307</v>
      </c>
      <c r="K4335" s="545" t="s">
        <v>17599</v>
      </c>
      <c r="L4335" s="545"/>
      <c r="M4335" s="548" t="s">
        <v>13758</v>
      </c>
      <c r="N4335" s="545" t="s">
        <v>13413</v>
      </c>
      <c r="O4335" s="545" t="s">
        <v>17598</v>
      </c>
      <c r="P4335" s="549">
        <v>13691</v>
      </c>
      <c r="Q4335" s="549">
        <v>1</v>
      </c>
      <c r="R4335" s="549">
        <v>164</v>
      </c>
      <c r="S4335" s="548">
        <v>2228</v>
      </c>
      <c r="T4335" s="548"/>
      <c r="U4335" s="99"/>
    </row>
    <row r="4336" spans="1:21" ht="19.5" customHeight="1">
      <c r="A4336" s="545">
        <v>13692</v>
      </c>
      <c r="B4336" s="545" t="s">
        <v>13509</v>
      </c>
      <c r="C4336" s="545" t="s">
        <v>4552</v>
      </c>
      <c r="D4336" s="546">
        <v>46052</v>
      </c>
      <c r="E4336" s="171" t="str">
        <f t="shared" si="67"/>
        <v>2026</v>
      </c>
      <c r="F4336" s="547">
        <v>2815868</v>
      </c>
      <c r="G4336" s="548">
        <v>0.19</v>
      </c>
      <c r="H4336" s="547">
        <v>2366275.63</v>
      </c>
      <c r="I4336" s="545" t="s">
        <v>12758</v>
      </c>
      <c r="J4336" s="545" t="s">
        <v>13307</v>
      </c>
      <c r="K4336" s="545" t="s">
        <v>17600</v>
      </c>
      <c r="L4336" s="545"/>
      <c r="M4336" s="548" t="s">
        <v>13758</v>
      </c>
      <c r="N4336" s="545" t="s">
        <v>13413</v>
      </c>
      <c r="O4336" s="545" t="s">
        <v>17591</v>
      </c>
      <c r="P4336" s="549">
        <v>13692</v>
      </c>
      <c r="Q4336" s="549">
        <v>1</v>
      </c>
      <c r="R4336" s="549">
        <v>164</v>
      </c>
      <c r="S4336" s="548">
        <v>2228</v>
      </c>
      <c r="T4336" s="548"/>
      <c r="U4336" s="99"/>
    </row>
    <row r="4337" spans="1:21" ht="19.5" customHeight="1">
      <c r="A4337" s="545">
        <v>13693</v>
      </c>
      <c r="B4337" s="545" t="s">
        <v>13510</v>
      </c>
      <c r="C4337" s="545" t="s">
        <v>288</v>
      </c>
      <c r="D4337" s="546">
        <v>46052</v>
      </c>
      <c r="E4337" s="171" t="str">
        <f t="shared" si="67"/>
        <v>2026</v>
      </c>
      <c r="F4337" s="547">
        <v>840260</v>
      </c>
      <c r="G4337" s="548">
        <v>0.19</v>
      </c>
      <c r="H4337" s="547">
        <v>706100.84</v>
      </c>
      <c r="I4337" s="545" t="s">
        <v>12758</v>
      </c>
      <c r="J4337" s="545" t="s">
        <v>13307</v>
      </c>
      <c r="K4337" s="545" t="s">
        <v>17601</v>
      </c>
      <c r="L4337" s="545"/>
      <c r="M4337" s="548" t="s">
        <v>13758</v>
      </c>
      <c r="N4337" s="545" t="s">
        <v>13413</v>
      </c>
      <c r="O4337" s="545" t="s">
        <v>17591</v>
      </c>
      <c r="P4337" s="549">
        <v>13693</v>
      </c>
      <c r="Q4337" s="549">
        <v>1</v>
      </c>
      <c r="R4337" s="549">
        <v>164</v>
      </c>
      <c r="S4337" s="548">
        <v>2228</v>
      </c>
      <c r="T4337" s="548"/>
      <c r="U4337" s="99"/>
    </row>
    <row r="4338" spans="1:21" ht="19.5" customHeight="1">
      <c r="A4338" s="545">
        <v>13694</v>
      </c>
      <c r="B4338" s="545" t="s">
        <v>13511</v>
      </c>
      <c r="C4338" s="545" t="s">
        <v>4552</v>
      </c>
      <c r="D4338" s="546">
        <v>46052</v>
      </c>
      <c r="E4338" s="171" t="str">
        <f t="shared" si="67"/>
        <v>2026</v>
      </c>
      <c r="F4338" s="547">
        <v>22240122</v>
      </c>
      <c r="G4338" s="548">
        <v>0.19</v>
      </c>
      <c r="H4338" s="547">
        <v>18689178.149999999</v>
      </c>
      <c r="I4338" s="545" t="s">
        <v>12758</v>
      </c>
      <c r="J4338" s="545" t="s">
        <v>13307</v>
      </c>
      <c r="K4338" s="545" t="s">
        <v>17602</v>
      </c>
      <c r="L4338" s="545"/>
      <c r="M4338" s="548" t="s">
        <v>13758</v>
      </c>
      <c r="N4338" s="545" t="s">
        <v>13413</v>
      </c>
      <c r="O4338" s="545" t="s">
        <v>17591</v>
      </c>
      <c r="P4338" s="549">
        <v>13694</v>
      </c>
      <c r="Q4338" s="549">
        <v>1</v>
      </c>
      <c r="R4338" s="549">
        <v>164</v>
      </c>
      <c r="S4338" s="548">
        <v>2228</v>
      </c>
      <c r="T4338" s="548"/>
      <c r="U4338" s="99"/>
    </row>
    <row r="4339" spans="1:21" ht="19.5" customHeight="1">
      <c r="A4339" s="545">
        <v>13695</v>
      </c>
      <c r="B4339" s="545" t="s">
        <v>13512</v>
      </c>
      <c r="C4339" s="545" t="s">
        <v>4552</v>
      </c>
      <c r="D4339" s="546">
        <v>46052</v>
      </c>
      <c r="E4339" s="171" t="str">
        <f t="shared" si="67"/>
        <v>2026</v>
      </c>
      <c r="F4339" s="547">
        <v>2490705</v>
      </c>
      <c r="G4339" s="548">
        <v>0.19</v>
      </c>
      <c r="H4339" s="547">
        <v>2093029.41</v>
      </c>
      <c r="I4339" s="545" t="s">
        <v>12758</v>
      </c>
      <c r="J4339" s="545" t="s">
        <v>13307</v>
      </c>
      <c r="K4339" s="545" t="s">
        <v>17603</v>
      </c>
      <c r="L4339" s="545"/>
      <c r="M4339" s="548" t="s">
        <v>13758</v>
      </c>
      <c r="N4339" s="545" t="s">
        <v>13413</v>
      </c>
      <c r="O4339" s="545" t="s">
        <v>17591</v>
      </c>
      <c r="P4339" s="549">
        <v>13695</v>
      </c>
      <c r="Q4339" s="549">
        <v>1</v>
      </c>
      <c r="R4339" s="549">
        <v>164</v>
      </c>
      <c r="S4339" s="548">
        <v>2228</v>
      </c>
      <c r="T4339" s="548"/>
      <c r="U4339" s="99"/>
    </row>
    <row r="4340" spans="1:21" ht="19.5" customHeight="1">
      <c r="A4340" s="545">
        <v>13696</v>
      </c>
      <c r="B4340" s="545" t="s">
        <v>13513</v>
      </c>
      <c r="C4340" s="545" t="s">
        <v>4552</v>
      </c>
      <c r="D4340" s="546">
        <v>46052</v>
      </c>
      <c r="E4340" s="171" t="str">
        <f t="shared" si="67"/>
        <v>2026</v>
      </c>
      <c r="F4340" s="547">
        <v>2618266</v>
      </c>
      <c r="G4340" s="548">
        <v>0.19</v>
      </c>
      <c r="H4340" s="547">
        <v>2200223.5299999998</v>
      </c>
      <c r="I4340" s="545" t="s">
        <v>12758</v>
      </c>
      <c r="J4340" s="545" t="s">
        <v>13307</v>
      </c>
      <c r="K4340" s="545" t="s">
        <v>17604</v>
      </c>
      <c r="L4340" s="545"/>
      <c r="M4340" s="548" t="s">
        <v>13758</v>
      </c>
      <c r="N4340" s="545" t="s">
        <v>13413</v>
      </c>
      <c r="O4340" s="545" t="s">
        <v>17598</v>
      </c>
      <c r="P4340" s="549">
        <v>13696</v>
      </c>
      <c r="Q4340" s="549">
        <v>1</v>
      </c>
      <c r="R4340" s="549">
        <v>164</v>
      </c>
      <c r="S4340" s="548">
        <v>2228</v>
      </c>
      <c r="T4340" s="548"/>
      <c r="U4340" s="99"/>
    </row>
    <row r="4341" spans="1:21" ht="19.5" customHeight="1">
      <c r="A4341" s="545">
        <v>13697</v>
      </c>
      <c r="B4341" s="545" t="s">
        <v>13514</v>
      </c>
      <c r="C4341" s="545" t="s">
        <v>216</v>
      </c>
      <c r="D4341" s="546">
        <v>46052</v>
      </c>
      <c r="E4341" s="171" t="str">
        <f t="shared" si="67"/>
        <v>2026</v>
      </c>
      <c r="F4341" s="547">
        <v>1820098</v>
      </c>
      <c r="G4341" s="548">
        <v>0.19</v>
      </c>
      <c r="H4341" s="547">
        <v>1529494.12</v>
      </c>
      <c r="I4341" s="545" t="s">
        <v>12758</v>
      </c>
      <c r="J4341" s="545" t="s">
        <v>13307</v>
      </c>
      <c r="K4341" s="545" t="s">
        <v>17605</v>
      </c>
      <c r="L4341" s="545"/>
      <c r="M4341" s="548" t="s">
        <v>13758</v>
      </c>
      <c r="N4341" s="545" t="s">
        <v>13413</v>
      </c>
      <c r="O4341" s="545" t="s">
        <v>17598</v>
      </c>
      <c r="P4341" s="549">
        <v>13697</v>
      </c>
      <c r="Q4341" s="549">
        <v>1</v>
      </c>
      <c r="R4341" s="549">
        <v>164</v>
      </c>
      <c r="S4341" s="548">
        <v>2228</v>
      </c>
      <c r="T4341" s="548"/>
      <c r="U4341" s="99"/>
    </row>
    <row r="4342" spans="1:21" ht="19.5" customHeight="1">
      <c r="A4342" s="545">
        <v>13698</v>
      </c>
      <c r="B4342" s="545" t="s">
        <v>13515</v>
      </c>
      <c r="C4342" s="545" t="s">
        <v>288</v>
      </c>
      <c r="D4342" s="546">
        <v>46052</v>
      </c>
      <c r="E4342" s="171" t="str">
        <f t="shared" si="67"/>
        <v>2026</v>
      </c>
      <c r="F4342" s="547">
        <v>1848774</v>
      </c>
      <c r="G4342" s="548">
        <v>0.19</v>
      </c>
      <c r="H4342" s="547">
        <v>1553591.6</v>
      </c>
      <c r="I4342" s="545" t="s">
        <v>12758</v>
      </c>
      <c r="J4342" s="545" t="s">
        <v>13307</v>
      </c>
      <c r="K4342" s="545" t="s">
        <v>17606</v>
      </c>
      <c r="L4342" s="545"/>
      <c r="M4342" s="548" t="s">
        <v>13758</v>
      </c>
      <c r="N4342" s="545" t="s">
        <v>13413</v>
      </c>
      <c r="O4342" s="545" t="s">
        <v>17591</v>
      </c>
      <c r="P4342" s="549">
        <v>13698</v>
      </c>
      <c r="Q4342" s="549">
        <v>1</v>
      </c>
      <c r="R4342" s="549">
        <v>164</v>
      </c>
      <c r="S4342" s="548">
        <v>2228</v>
      </c>
      <c r="T4342" s="548"/>
      <c r="U4342" s="99"/>
    </row>
    <row r="4343" spans="1:21" ht="19.5" customHeight="1">
      <c r="A4343" s="545">
        <v>13699</v>
      </c>
      <c r="B4343" s="545" t="s">
        <v>13516</v>
      </c>
      <c r="C4343" s="545" t="s">
        <v>4552</v>
      </c>
      <c r="D4343" s="546">
        <v>46052</v>
      </c>
      <c r="E4343" s="171" t="str">
        <f t="shared" si="67"/>
        <v>2026</v>
      </c>
      <c r="F4343" s="547">
        <v>1234832</v>
      </c>
      <c r="G4343" s="548">
        <v>0.19</v>
      </c>
      <c r="H4343" s="547">
        <v>1037673.95</v>
      </c>
      <c r="I4343" s="545" t="s">
        <v>12758</v>
      </c>
      <c r="J4343" s="545" t="s">
        <v>13307</v>
      </c>
      <c r="K4343" s="545" t="s">
        <v>17600</v>
      </c>
      <c r="L4343" s="545"/>
      <c r="M4343" s="548" t="s">
        <v>13758</v>
      </c>
      <c r="N4343" s="545" t="s">
        <v>13413</v>
      </c>
      <c r="O4343" s="545" t="s">
        <v>17591</v>
      </c>
      <c r="P4343" s="549">
        <v>13699</v>
      </c>
      <c r="Q4343" s="549">
        <v>1</v>
      </c>
      <c r="R4343" s="549">
        <v>164</v>
      </c>
      <c r="S4343" s="548">
        <v>2228</v>
      </c>
      <c r="T4343" s="548"/>
      <c r="U4343" s="99"/>
    </row>
    <row r="4344" spans="1:21" ht="19.5" customHeight="1">
      <c r="A4344" s="545">
        <v>13700</v>
      </c>
      <c r="B4344" s="545" t="s">
        <v>13517</v>
      </c>
      <c r="C4344" s="545" t="s">
        <v>288</v>
      </c>
      <c r="D4344" s="546">
        <v>46052</v>
      </c>
      <c r="E4344" s="171" t="str">
        <f t="shared" si="67"/>
        <v>2026</v>
      </c>
      <c r="F4344" s="547">
        <v>1729596</v>
      </c>
      <c r="G4344" s="548">
        <v>0.19</v>
      </c>
      <c r="H4344" s="547">
        <v>1453442.02</v>
      </c>
      <c r="I4344" s="545" t="s">
        <v>12758</v>
      </c>
      <c r="J4344" s="545" t="s">
        <v>13307</v>
      </c>
      <c r="K4344" s="545" t="s">
        <v>17607</v>
      </c>
      <c r="L4344" s="545"/>
      <c r="M4344" s="548" t="s">
        <v>13758</v>
      </c>
      <c r="N4344" s="545" t="s">
        <v>13413</v>
      </c>
      <c r="O4344" s="545" t="s">
        <v>17598</v>
      </c>
      <c r="P4344" s="549">
        <v>13700</v>
      </c>
      <c r="Q4344" s="549">
        <v>1</v>
      </c>
      <c r="R4344" s="549">
        <v>164</v>
      </c>
      <c r="S4344" s="548">
        <v>2228</v>
      </c>
      <c r="T4344" s="548"/>
      <c r="U4344" s="99"/>
    </row>
    <row r="4345" spans="1:21" ht="19.5" customHeight="1">
      <c r="A4345" s="545">
        <v>13701</v>
      </c>
      <c r="B4345" s="545" t="s">
        <v>13518</v>
      </c>
      <c r="C4345" s="545" t="s">
        <v>4552</v>
      </c>
      <c r="D4345" s="546">
        <v>46052</v>
      </c>
      <c r="E4345" s="171" t="str">
        <f t="shared" si="67"/>
        <v>2026</v>
      </c>
      <c r="F4345" s="547">
        <v>24932265</v>
      </c>
      <c r="G4345" s="548">
        <v>0.19</v>
      </c>
      <c r="H4345" s="547">
        <v>20951483.190000001</v>
      </c>
      <c r="I4345" s="545" t="s">
        <v>12758</v>
      </c>
      <c r="J4345" s="545" t="s">
        <v>13307</v>
      </c>
      <c r="K4345" s="545" t="s">
        <v>17608</v>
      </c>
      <c r="L4345" s="545"/>
      <c r="M4345" s="548" t="s">
        <v>13758</v>
      </c>
      <c r="N4345" s="545" t="s">
        <v>13413</v>
      </c>
      <c r="O4345" s="545" t="s">
        <v>17598</v>
      </c>
      <c r="P4345" s="549">
        <v>13701</v>
      </c>
      <c r="Q4345" s="549">
        <v>1</v>
      </c>
      <c r="R4345" s="549">
        <v>164</v>
      </c>
      <c r="S4345" s="548">
        <v>2228</v>
      </c>
      <c r="T4345" s="548"/>
      <c r="U4345" s="99"/>
    </row>
    <row r="4346" spans="1:21" ht="19.5" customHeight="1">
      <c r="A4346" s="545">
        <v>13702</v>
      </c>
      <c r="B4346" s="545" t="s">
        <v>13519</v>
      </c>
      <c r="C4346" s="545" t="s">
        <v>4552</v>
      </c>
      <c r="D4346" s="546">
        <v>46052</v>
      </c>
      <c r="E4346" s="171" t="str">
        <f t="shared" si="67"/>
        <v>2026</v>
      </c>
      <c r="F4346" s="547">
        <v>2567217</v>
      </c>
      <c r="G4346" s="548">
        <v>0.19</v>
      </c>
      <c r="H4346" s="547">
        <v>2157325.21</v>
      </c>
      <c r="I4346" s="545" t="s">
        <v>12758</v>
      </c>
      <c r="J4346" s="545" t="s">
        <v>13307</v>
      </c>
      <c r="K4346" s="545" t="s">
        <v>17609</v>
      </c>
      <c r="L4346" s="545"/>
      <c r="M4346" s="548" t="s">
        <v>13758</v>
      </c>
      <c r="N4346" s="545" t="s">
        <v>13413</v>
      </c>
      <c r="O4346" s="545" t="s">
        <v>17591</v>
      </c>
      <c r="P4346" s="549">
        <v>13702</v>
      </c>
      <c r="Q4346" s="549">
        <v>1</v>
      </c>
      <c r="R4346" s="549">
        <v>164</v>
      </c>
      <c r="S4346" s="548">
        <v>2228</v>
      </c>
      <c r="T4346" s="548"/>
      <c r="U4346" s="99"/>
    </row>
    <row r="4347" spans="1:21" ht="19.5" customHeight="1">
      <c r="A4347" s="545">
        <v>13703</v>
      </c>
      <c r="B4347" s="545" t="s">
        <v>13520</v>
      </c>
      <c r="C4347" s="545" t="s">
        <v>922</v>
      </c>
      <c r="D4347" s="546">
        <v>46052</v>
      </c>
      <c r="E4347" s="171" t="str">
        <f t="shared" si="67"/>
        <v>2026</v>
      </c>
      <c r="F4347" s="547">
        <v>1549977</v>
      </c>
      <c r="G4347" s="548">
        <v>0</v>
      </c>
      <c r="H4347" s="547">
        <v>1549977</v>
      </c>
      <c r="I4347" s="545" t="s">
        <v>12976</v>
      </c>
      <c r="J4347" s="545" t="s">
        <v>13307</v>
      </c>
      <c r="K4347" s="545"/>
      <c r="L4347" s="545" t="s">
        <v>17610</v>
      </c>
      <c r="M4347" s="548" t="s">
        <v>15540</v>
      </c>
      <c r="N4347" s="545" t="s">
        <v>13413</v>
      </c>
      <c r="O4347" s="545"/>
      <c r="P4347" s="549">
        <v>13705</v>
      </c>
      <c r="Q4347" s="549">
        <v>4</v>
      </c>
      <c r="R4347" s="549">
        <v>108</v>
      </c>
      <c r="S4347" s="548">
        <v>2228</v>
      </c>
      <c r="T4347" s="548"/>
      <c r="U4347" s="99"/>
    </row>
    <row r="4348" spans="1:21" ht="19.5" customHeight="1">
      <c r="A4348" s="545">
        <v>13704</v>
      </c>
      <c r="B4348" s="545" t="s">
        <v>13521</v>
      </c>
      <c r="C4348" s="545" t="s">
        <v>4504</v>
      </c>
      <c r="D4348" s="546">
        <v>46052</v>
      </c>
      <c r="E4348" s="171" t="str">
        <f t="shared" si="67"/>
        <v>2026</v>
      </c>
      <c r="F4348" s="547">
        <v>2608370</v>
      </c>
      <c r="G4348" s="548">
        <v>0</v>
      </c>
      <c r="H4348" s="547">
        <v>2608370</v>
      </c>
      <c r="I4348" s="545" t="s">
        <v>12668</v>
      </c>
      <c r="J4348" s="545" t="s">
        <v>13307</v>
      </c>
      <c r="K4348" s="545"/>
      <c r="L4348" s="545" t="s">
        <v>17610</v>
      </c>
      <c r="M4348" s="548" t="s">
        <v>15540</v>
      </c>
      <c r="N4348" s="545" t="s">
        <v>13413</v>
      </c>
      <c r="O4348" s="545"/>
      <c r="P4348" s="549">
        <v>13706</v>
      </c>
      <c r="Q4348" s="549">
        <v>4</v>
      </c>
      <c r="R4348" s="549">
        <v>7</v>
      </c>
      <c r="S4348" s="548">
        <v>2228</v>
      </c>
      <c r="T4348" s="548"/>
      <c r="U4348" s="99"/>
    </row>
    <row r="4349" spans="1:21" ht="19.5" customHeight="1">
      <c r="A4349" s="545">
        <v>13705</v>
      </c>
      <c r="B4349" s="545" t="s">
        <v>13522</v>
      </c>
      <c r="C4349" s="545" t="s">
        <v>922</v>
      </c>
      <c r="D4349" s="546">
        <v>46052</v>
      </c>
      <c r="E4349" s="171" t="str">
        <f t="shared" si="67"/>
        <v>2026</v>
      </c>
      <c r="F4349" s="547">
        <v>2066636</v>
      </c>
      <c r="G4349" s="548">
        <v>0</v>
      </c>
      <c r="H4349" s="547">
        <v>2066636</v>
      </c>
      <c r="I4349" s="545" t="s">
        <v>12976</v>
      </c>
      <c r="J4349" s="545" t="s">
        <v>13307</v>
      </c>
      <c r="K4349" s="545"/>
      <c r="L4349" s="545" t="s">
        <v>17610</v>
      </c>
      <c r="M4349" s="548" t="s">
        <v>15540</v>
      </c>
      <c r="N4349" s="545" t="s">
        <v>13413</v>
      </c>
      <c r="O4349" s="545"/>
      <c r="P4349" s="549">
        <v>13708</v>
      </c>
      <c r="Q4349" s="549">
        <v>4</v>
      </c>
      <c r="R4349" s="549">
        <v>108</v>
      </c>
      <c r="S4349" s="548">
        <v>2228</v>
      </c>
      <c r="T4349" s="548"/>
      <c r="U4349" s="99"/>
    </row>
    <row r="4350" spans="1:21" ht="19.5" customHeight="1">
      <c r="A4350" s="545">
        <v>13706</v>
      </c>
      <c r="B4350" s="545" t="s">
        <v>13523</v>
      </c>
      <c r="C4350" s="545" t="s">
        <v>288</v>
      </c>
      <c r="D4350" s="546">
        <v>46052</v>
      </c>
      <c r="E4350" s="171" t="str">
        <f t="shared" si="67"/>
        <v>2026</v>
      </c>
      <c r="F4350" s="547">
        <v>857530</v>
      </c>
      <c r="G4350" s="548">
        <v>0.19</v>
      </c>
      <c r="H4350" s="547">
        <v>720613.45</v>
      </c>
      <c r="I4350" s="545" t="s">
        <v>12758</v>
      </c>
      <c r="J4350" s="545" t="s">
        <v>13307</v>
      </c>
      <c r="K4350" s="545" t="s">
        <v>17611</v>
      </c>
      <c r="L4350" s="545"/>
      <c r="M4350" s="548" t="s">
        <v>13868</v>
      </c>
      <c r="N4350" s="545" t="s">
        <v>13413</v>
      </c>
      <c r="O4350" s="545"/>
      <c r="P4350" s="549">
        <v>13709</v>
      </c>
      <c r="Q4350" s="549">
        <v>2</v>
      </c>
      <c r="R4350" s="549">
        <v>164</v>
      </c>
      <c r="S4350" s="548">
        <v>2228</v>
      </c>
      <c r="T4350" s="548"/>
      <c r="U4350" s="99"/>
    </row>
    <row r="4351" spans="1:21" ht="19.5" customHeight="1">
      <c r="A4351" s="545">
        <v>13707</v>
      </c>
      <c r="B4351" s="545" t="s">
        <v>13486</v>
      </c>
      <c r="C4351" s="545" t="s">
        <v>4552</v>
      </c>
      <c r="D4351" s="546">
        <v>46052</v>
      </c>
      <c r="E4351" s="171" t="str">
        <f t="shared" si="67"/>
        <v>2026</v>
      </c>
      <c r="F4351" s="547">
        <v>1174411</v>
      </c>
      <c r="G4351" s="548">
        <v>0.19</v>
      </c>
      <c r="H4351" s="547">
        <v>986900</v>
      </c>
      <c r="I4351" s="545" t="s">
        <v>12758</v>
      </c>
      <c r="J4351" s="545" t="s">
        <v>13307</v>
      </c>
      <c r="K4351" s="545" t="s">
        <v>13486</v>
      </c>
      <c r="L4351" s="545"/>
      <c r="M4351" s="548" t="s">
        <v>13868</v>
      </c>
      <c r="N4351" s="545" t="s">
        <v>13413</v>
      </c>
      <c r="O4351" s="545" t="s">
        <v>17612</v>
      </c>
      <c r="P4351" s="549">
        <v>13712</v>
      </c>
      <c r="Q4351" s="549">
        <v>2</v>
      </c>
      <c r="R4351" s="549">
        <v>164</v>
      </c>
      <c r="S4351" s="548">
        <v>2228</v>
      </c>
      <c r="T4351" s="548"/>
      <c r="U4351" s="99"/>
    </row>
    <row r="4352" spans="1:21" ht="19.5" customHeight="1">
      <c r="A4352" s="545">
        <v>13708</v>
      </c>
      <c r="B4352" s="545" t="s">
        <v>13524</v>
      </c>
      <c r="C4352" s="545" t="s">
        <v>4552</v>
      </c>
      <c r="D4352" s="546">
        <v>46052</v>
      </c>
      <c r="E4352" s="171" t="str">
        <f t="shared" si="67"/>
        <v>2026</v>
      </c>
      <c r="F4352" s="547">
        <v>1098121</v>
      </c>
      <c r="G4352" s="548">
        <v>0.19</v>
      </c>
      <c r="H4352" s="547">
        <v>922790.76</v>
      </c>
      <c r="I4352" s="545" t="s">
        <v>12758</v>
      </c>
      <c r="J4352" s="545" t="s">
        <v>13307</v>
      </c>
      <c r="K4352" s="545" t="s">
        <v>13524</v>
      </c>
      <c r="L4352" s="545"/>
      <c r="M4352" s="548" t="s">
        <v>13868</v>
      </c>
      <c r="N4352" s="545" t="s">
        <v>13413</v>
      </c>
      <c r="O4352" s="545"/>
      <c r="P4352" s="549">
        <v>13713</v>
      </c>
      <c r="Q4352" s="549">
        <v>2</v>
      </c>
      <c r="R4352" s="549">
        <v>164</v>
      </c>
      <c r="S4352" s="548">
        <v>2228</v>
      </c>
      <c r="T4352" s="548"/>
      <c r="U4352" s="99"/>
    </row>
    <row r="4353" spans="1:21" ht="19.5" customHeight="1">
      <c r="A4353" s="545">
        <v>13709</v>
      </c>
      <c r="B4353" s="545" t="s">
        <v>13525</v>
      </c>
      <c r="C4353" s="545" t="s">
        <v>216</v>
      </c>
      <c r="D4353" s="546">
        <v>46052</v>
      </c>
      <c r="E4353" s="171" t="str">
        <f t="shared" si="67"/>
        <v>2026</v>
      </c>
      <c r="F4353" s="547">
        <v>43054920</v>
      </c>
      <c r="G4353" s="548">
        <v>0.19</v>
      </c>
      <c r="H4353" s="547">
        <v>36180605.039999999</v>
      </c>
      <c r="I4353" s="545" t="s">
        <v>12726</v>
      </c>
      <c r="J4353" s="545" t="s">
        <v>13307</v>
      </c>
      <c r="K4353" s="545" t="s">
        <v>13525</v>
      </c>
      <c r="L4353" s="545"/>
      <c r="M4353" s="548" t="s">
        <v>13758</v>
      </c>
      <c r="N4353" s="545" t="s">
        <v>13413</v>
      </c>
      <c r="O4353" s="545"/>
      <c r="P4353" s="549">
        <v>13714</v>
      </c>
      <c r="Q4353" s="549">
        <v>1</v>
      </c>
      <c r="R4353" s="549">
        <v>49</v>
      </c>
      <c r="S4353" s="548">
        <v>2228</v>
      </c>
      <c r="T4353" s="548"/>
      <c r="U4353" s="99"/>
    </row>
    <row r="4354" spans="1:21" ht="19.5" customHeight="1">
      <c r="A4354" s="545">
        <v>13710</v>
      </c>
      <c r="B4354" s="545" t="s">
        <v>13526</v>
      </c>
      <c r="C4354" s="545" t="s">
        <v>216</v>
      </c>
      <c r="D4354" s="546">
        <v>46052</v>
      </c>
      <c r="E4354" s="171" t="str">
        <f t="shared" si="67"/>
        <v>2026</v>
      </c>
      <c r="F4354" s="547">
        <v>109410</v>
      </c>
      <c r="G4354" s="548">
        <v>0.19</v>
      </c>
      <c r="H4354" s="547">
        <v>91941.18</v>
      </c>
      <c r="I4354" s="545" t="s">
        <v>12726</v>
      </c>
      <c r="J4354" s="545" t="s">
        <v>13307</v>
      </c>
      <c r="K4354" s="545" t="s">
        <v>13526</v>
      </c>
      <c r="L4354" s="545"/>
      <c r="M4354" s="548" t="s">
        <v>13868</v>
      </c>
      <c r="N4354" s="545" t="s">
        <v>13413</v>
      </c>
      <c r="O4354" s="545"/>
      <c r="P4354" s="549">
        <v>13715</v>
      </c>
      <c r="Q4354" s="549">
        <v>2</v>
      </c>
      <c r="R4354" s="549">
        <v>49</v>
      </c>
      <c r="S4354" s="548">
        <v>2228</v>
      </c>
      <c r="T4354" s="548"/>
      <c r="U4354" s="99"/>
    </row>
    <row r="4355" spans="1:21" ht="19.5" customHeight="1">
      <c r="A4355" s="545">
        <v>13711</v>
      </c>
      <c r="B4355" s="545" t="s">
        <v>13527</v>
      </c>
      <c r="C4355" s="545" t="s">
        <v>216</v>
      </c>
      <c r="D4355" s="546">
        <v>46052</v>
      </c>
      <c r="E4355" s="171" t="str">
        <f t="shared" si="67"/>
        <v>2026</v>
      </c>
      <c r="F4355" s="547">
        <v>5014632</v>
      </c>
      <c r="G4355" s="548">
        <v>0.19</v>
      </c>
      <c r="H4355" s="547">
        <v>4213976.47</v>
      </c>
      <c r="I4355" s="545" t="s">
        <v>12649</v>
      </c>
      <c r="J4355" s="545" t="s">
        <v>13307</v>
      </c>
      <c r="K4355" s="545" t="s">
        <v>13527</v>
      </c>
      <c r="L4355" s="545"/>
      <c r="M4355" s="548" t="s">
        <v>13868</v>
      </c>
      <c r="N4355" s="545" t="s">
        <v>13413</v>
      </c>
      <c r="O4355" s="545"/>
      <c r="P4355" s="549">
        <v>13716</v>
      </c>
      <c r="Q4355" s="549">
        <v>2</v>
      </c>
      <c r="R4355" s="549">
        <v>17</v>
      </c>
      <c r="S4355" s="548">
        <v>2228</v>
      </c>
      <c r="T4355" s="548"/>
      <c r="U4355" s="99"/>
    </row>
    <row r="4356" spans="1:21" ht="19.5" customHeight="1">
      <c r="A4356" s="545">
        <v>13712</v>
      </c>
      <c r="B4356" s="545" t="s">
        <v>13528</v>
      </c>
      <c r="C4356" s="545" t="s">
        <v>216</v>
      </c>
      <c r="D4356" s="546">
        <v>46052</v>
      </c>
      <c r="E4356" s="171" t="str">
        <f t="shared" ref="E4356:E4419" si="68">TEXT(D4356,"YYYY")</f>
        <v>2026</v>
      </c>
      <c r="F4356" s="547">
        <v>6199909</v>
      </c>
      <c r="G4356" s="548">
        <v>0.19</v>
      </c>
      <c r="H4356" s="547">
        <v>5210007.5599999996</v>
      </c>
      <c r="I4356" s="545" t="s">
        <v>12957</v>
      </c>
      <c r="J4356" s="545" t="s">
        <v>13307</v>
      </c>
      <c r="K4356" s="545" t="s">
        <v>13528</v>
      </c>
      <c r="L4356" s="545"/>
      <c r="M4356" s="548" t="s">
        <v>13758</v>
      </c>
      <c r="N4356" s="545" t="s">
        <v>13413</v>
      </c>
      <c r="O4356" s="545"/>
      <c r="P4356" s="549">
        <v>13717</v>
      </c>
      <c r="Q4356" s="549">
        <v>1</v>
      </c>
      <c r="R4356" s="549">
        <v>42</v>
      </c>
      <c r="S4356" s="548">
        <v>2228</v>
      </c>
      <c r="T4356" s="548"/>
      <c r="U4356" s="99"/>
    </row>
    <row r="4357" spans="1:21" ht="19.5" customHeight="1">
      <c r="A4357" s="545">
        <v>13713</v>
      </c>
      <c r="B4357" s="545" t="s">
        <v>13529</v>
      </c>
      <c r="C4357" s="545" t="s">
        <v>216</v>
      </c>
      <c r="D4357" s="546">
        <v>46052</v>
      </c>
      <c r="E4357" s="171" t="str">
        <f t="shared" si="68"/>
        <v>2026</v>
      </c>
      <c r="F4357" s="547">
        <v>3191130</v>
      </c>
      <c r="G4357" s="548">
        <v>0.19</v>
      </c>
      <c r="H4357" s="547">
        <v>2681621.85</v>
      </c>
      <c r="I4357" s="545" t="s">
        <v>12685</v>
      </c>
      <c r="J4357" s="545" t="s">
        <v>13307</v>
      </c>
      <c r="K4357" s="545" t="s">
        <v>13529</v>
      </c>
      <c r="L4357" s="545"/>
      <c r="M4357" s="548" t="s">
        <v>13758</v>
      </c>
      <c r="N4357" s="545" t="s">
        <v>13413</v>
      </c>
      <c r="O4357" s="545"/>
      <c r="P4357" s="549">
        <v>13719</v>
      </c>
      <c r="Q4357" s="549">
        <v>1</v>
      </c>
      <c r="R4357" s="549">
        <v>11</v>
      </c>
      <c r="S4357" s="548">
        <v>2228</v>
      </c>
      <c r="T4357" s="548"/>
      <c r="U4357" s="99"/>
    </row>
    <row r="4358" spans="1:21" ht="19.5" customHeight="1">
      <c r="A4358" s="545">
        <v>13714</v>
      </c>
      <c r="B4358" s="545" t="s">
        <v>13530</v>
      </c>
      <c r="C4358" s="545" t="s">
        <v>216</v>
      </c>
      <c r="D4358" s="546">
        <v>45527</v>
      </c>
      <c r="E4358" s="171" t="str">
        <f t="shared" si="68"/>
        <v>2024</v>
      </c>
      <c r="F4358" s="547">
        <v>1350090.7</v>
      </c>
      <c r="G4358" s="548">
        <v>0.19</v>
      </c>
      <c r="H4358" s="547">
        <v>1134530</v>
      </c>
      <c r="I4358" s="545" t="s">
        <v>12649</v>
      </c>
      <c r="J4358" s="545" t="s">
        <v>13296</v>
      </c>
      <c r="K4358" s="545" t="s">
        <v>13530</v>
      </c>
      <c r="L4358" s="545"/>
      <c r="M4358" s="548" t="s">
        <v>13813</v>
      </c>
      <c r="N4358" s="545" t="s">
        <v>13413</v>
      </c>
      <c r="O4358" s="545"/>
      <c r="P4358" s="549">
        <v>13720</v>
      </c>
      <c r="Q4358" s="549">
        <v>3</v>
      </c>
      <c r="R4358" s="549">
        <v>17</v>
      </c>
      <c r="S4358" s="548">
        <v>2218</v>
      </c>
      <c r="T4358" s="548"/>
      <c r="U4358" s="99"/>
    </row>
    <row r="4359" spans="1:21" ht="19.5" customHeight="1">
      <c r="A4359" s="545">
        <v>13715</v>
      </c>
      <c r="B4359" s="545" t="s">
        <v>13531</v>
      </c>
      <c r="C4359" s="545" t="s">
        <v>216</v>
      </c>
      <c r="D4359" s="546">
        <v>46052</v>
      </c>
      <c r="E4359" s="171" t="str">
        <f t="shared" si="68"/>
        <v>2026</v>
      </c>
      <c r="F4359" s="547">
        <v>37595556</v>
      </c>
      <c r="G4359" s="548">
        <v>0.19</v>
      </c>
      <c r="H4359" s="547">
        <v>31592904.199999999</v>
      </c>
      <c r="I4359" s="545" t="s">
        <v>12649</v>
      </c>
      <c r="J4359" s="545" t="s">
        <v>13307</v>
      </c>
      <c r="K4359" s="545" t="s">
        <v>17613</v>
      </c>
      <c r="L4359" s="545"/>
      <c r="M4359" s="548" t="s">
        <v>13758</v>
      </c>
      <c r="N4359" s="545" t="s">
        <v>13413</v>
      </c>
      <c r="O4359" s="545"/>
      <c r="P4359" s="549">
        <v>13721</v>
      </c>
      <c r="Q4359" s="549">
        <v>1</v>
      </c>
      <c r="R4359" s="549">
        <v>17</v>
      </c>
      <c r="S4359" s="548">
        <v>2228</v>
      </c>
      <c r="T4359" s="548"/>
      <c r="U4359" s="99"/>
    </row>
    <row r="4360" spans="1:21" ht="19.5" customHeight="1">
      <c r="A4360" s="545">
        <v>13716</v>
      </c>
      <c r="B4360" s="545" t="s">
        <v>13532</v>
      </c>
      <c r="C4360" s="545" t="s">
        <v>216</v>
      </c>
      <c r="D4360" s="546">
        <v>46052</v>
      </c>
      <c r="E4360" s="171" t="str">
        <f t="shared" si="68"/>
        <v>2026</v>
      </c>
      <c r="F4360" s="547">
        <v>185867</v>
      </c>
      <c r="G4360" s="548">
        <v>0.19</v>
      </c>
      <c r="H4360" s="547">
        <v>156190.76</v>
      </c>
      <c r="I4360" s="545" t="s">
        <v>12649</v>
      </c>
      <c r="J4360" s="545" t="s">
        <v>13307</v>
      </c>
      <c r="K4360" s="545" t="s">
        <v>13532</v>
      </c>
      <c r="L4360" s="545"/>
      <c r="M4360" s="548" t="s">
        <v>13758</v>
      </c>
      <c r="N4360" s="545" t="s">
        <v>13413</v>
      </c>
      <c r="O4360" s="545"/>
      <c r="P4360" s="549">
        <v>13722</v>
      </c>
      <c r="Q4360" s="549">
        <v>1</v>
      </c>
      <c r="R4360" s="549">
        <v>17</v>
      </c>
      <c r="S4360" s="548">
        <v>2228</v>
      </c>
      <c r="T4360" s="548"/>
      <c r="U4360" s="99"/>
    </row>
    <row r="4361" spans="1:21" ht="19.5" customHeight="1">
      <c r="A4361" s="545">
        <v>13717</v>
      </c>
      <c r="B4361" s="545" t="s">
        <v>13533</v>
      </c>
      <c r="C4361" s="545" t="s">
        <v>216</v>
      </c>
      <c r="D4361" s="546">
        <v>46052</v>
      </c>
      <c r="E4361" s="171" t="str">
        <f t="shared" si="68"/>
        <v>2026</v>
      </c>
      <c r="F4361" s="547">
        <v>1008997</v>
      </c>
      <c r="G4361" s="548">
        <v>0.19</v>
      </c>
      <c r="H4361" s="547">
        <v>847896.64</v>
      </c>
      <c r="I4361" s="545" t="s">
        <v>12663</v>
      </c>
      <c r="J4361" s="545" t="s">
        <v>13307</v>
      </c>
      <c r="K4361" s="545" t="s">
        <v>13533</v>
      </c>
      <c r="L4361" s="545"/>
      <c r="M4361" s="548" t="s">
        <v>13758</v>
      </c>
      <c r="N4361" s="545" t="s">
        <v>13413</v>
      </c>
      <c r="O4361" s="545"/>
      <c r="P4361" s="549">
        <v>13723</v>
      </c>
      <c r="Q4361" s="549">
        <v>1</v>
      </c>
      <c r="R4361" s="549">
        <v>21</v>
      </c>
      <c r="S4361" s="548">
        <v>2228</v>
      </c>
      <c r="T4361" s="548"/>
      <c r="U4361" s="99"/>
    </row>
    <row r="4362" spans="1:21" ht="19.5" customHeight="1">
      <c r="A4362" s="545">
        <v>13718</v>
      </c>
      <c r="B4362" s="545" t="s">
        <v>13534</v>
      </c>
      <c r="C4362" s="545" t="s">
        <v>216</v>
      </c>
      <c r="D4362" s="546">
        <v>46052</v>
      </c>
      <c r="E4362" s="171" t="str">
        <f t="shared" si="68"/>
        <v>2026</v>
      </c>
      <c r="F4362" s="547">
        <v>5236336</v>
      </c>
      <c r="G4362" s="548">
        <v>0.19</v>
      </c>
      <c r="H4362" s="547">
        <v>4400282.3499999996</v>
      </c>
      <c r="I4362" s="545" t="s">
        <v>12685</v>
      </c>
      <c r="J4362" s="545" t="s">
        <v>13307</v>
      </c>
      <c r="K4362" s="545" t="s">
        <v>17614</v>
      </c>
      <c r="L4362" s="545"/>
      <c r="M4362" s="548" t="s">
        <v>13758</v>
      </c>
      <c r="N4362" s="545" t="s">
        <v>13413</v>
      </c>
      <c r="O4362" s="545"/>
      <c r="P4362" s="549">
        <v>13724</v>
      </c>
      <c r="Q4362" s="549">
        <v>1</v>
      </c>
      <c r="R4362" s="549">
        <v>11</v>
      </c>
      <c r="S4362" s="548">
        <v>2228</v>
      </c>
      <c r="T4362" s="548"/>
      <c r="U4362" s="99"/>
    </row>
    <row r="4363" spans="1:21" ht="19.5" customHeight="1">
      <c r="A4363" s="545">
        <v>13719</v>
      </c>
      <c r="B4363" s="545" t="s">
        <v>13535</v>
      </c>
      <c r="C4363" s="545" t="s">
        <v>216</v>
      </c>
      <c r="D4363" s="546">
        <v>46052</v>
      </c>
      <c r="E4363" s="171" t="str">
        <f t="shared" si="68"/>
        <v>2026</v>
      </c>
      <c r="F4363" s="547">
        <v>59625</v>
      </c>
      <c r="G4363" s="548">
        <v>0.19</v>
      </c>
      <c r="H4363" s="547">
        <v>50105.04</v>
      </c>
      <c r="I4363" s="545" t="s">
        <v>12675</v>
      </c>
      <c r="J4363" s="545" t="s">
        <v>13307</v>
      </c>
      <c r="K4363" s="545" t="s">
        <v>17615</v>
      </c>
      <c r="L4363" s="545"/>
      <c r="M4363" s="548" t="s">
        <v>13758</v>
      </c>
      <c r="N4363" s="545" t="s">
        <v>13413</v>
      </c>
      <c r="O4363" s="545"/>
      <c r="P4363" s="549">
        <v>13725</v>
      </c>
      <c r="Q4363" s="549">
        <v>1</v>
      </c>
      <c r="R4363" s="549">
        <v>15</v>
      </c>
      <c r="S4363" s="548">
        <v>2228</v>
      </c>
      <c r="T4363" s="548"/>
      <c r="U4363" s="99"/>
    </row>
    <row r="4364" spans="1:21" ht="19.5" customHeight="1">
      <c r="A4364" s="545">
        <v>13720</v>
      </c>
      <c r="B4364" s="545" t="s">
        <v>13536</v>
      </c>
      <c r="C4364" s="545" t="s">
        <v>216</v>
      </c>
      <c r="D4364" s="546">
        <v>45527</v>
      </c>
      <c r="E4364" s="171" t="str">
        <f t="shared" si="68"/>
        <v>2024</v>
      </c>
      <c r="F4364" s="547">
        <v>26210.94</v>
      </c>
      <c r="G4364" s="548">
        <v>0.19</v>
      </c>
      <c r="H4364" s="547">
        <v>22026</v>
      </c>
      <c r="I4364" s="545" t="s">
        <v>12646</v>
      </c>
      <c r="J4364" s="545" t="s">
        <v>13298</v>
      </c>
      <c r="K4364" s="545" t="s">
        <v>17616</v>
      </c>
      <c r="L4364" s="545"/>
      <c r="M4364" s="548" t="s">
        <v>13813</v>
      </c>
      <c r="N4364" s="545" t="s">
        <v>13413</v>
      </c>
      <c r="O4364" s="545"/>
      <c r="P4364" s="549">
        <v>13726</v>
      </c>
      <c r="Q4364" s="549">
        <v>3</v>
      </c>
      <c r="R4364" s="549">
        <v>65</v>
      </c>
      <c r="S4364" s="548">
        <v>1012</v>
      </c>
      <c r="T4364" s="548"/>
      <c r="U4364" s="99"/>
    </row>
    <row r="4365" spans="1:21" ht="19.5" customHeight="1">
      <c r="A4365" s="545">
        <v>13721</v>
      </c>
      <c r="B4365" s="545" t="s">
        <v>13537</v>
      </c>
      <c r="C4365" s="545" t="s">
        <v>216</v>
      </c>
      <c r="D4365" s="546">
        <v>46052</v>
      </c>
      <c r="E4365" s="171" t="str">
        <f t="shared" si="68"/>
        <v>2026</v>
      </c>
      <c r="F4365" s="547">
        <v>4967809</v>
      </c>
      <c r="G4365" s="548">
        <v>0.19</v>
      </c>
      <c r="H4365" s="547">
        <v>4174629.41</v>
      </c>
      <c r="I4365" s="545" t="s">
        <v>12683</v>
      </c>
      <c r="J4365" s="545" t="s">
        <v>13307</v>
      </c>
      <c r="K4365" s="545" t="s">
        <v>13537</v>
      </c>
      <c r="L4365" s="545"/>
      <c r="M4365" s="548" t="s">
        <v>13758</v>
      </c>
      <c r="N4365" s="545" t="s">
        <v>13413</v>
      </c>
      <c r="O4365" s="545"/>
      <c r="P4365" s="549">
        <v>13727</v>
      </c>
      <c r="Q4365" s="549">
        <v>1</v>
      </c>
      <c r="R4365" s="549">
        <v>18</v>
      </c>
      <c r="S4365" s="548">
        <v>2228</v>
      </c>
      <c r="T4365" s="548"/>
      <c r="U4365" s="99"/>
    </row>
    <row r="4366" spans="1:21" ht="19.5" customHeight="1">
      <c r="A4366" s="545">
        <v>13722</v>
      </c>
      <c r="B4366" s="545" t="s">
        <v>13538</v>
      </c>
      <c r="C4366" s="545" t="s">
        <v>221</v>
      </c>
      <c r="D4366" s="546">
        <v>46052</v>
      </c>
      <c r="E4366" s="171" t="str">
        <f t="shared" si="68"/>
        <v>2026</v>
      </c>
      <c r="F4366" s="547">
        <v>35749</v>
      </c>
      <c r="G4366" s="548">
        <v>0.19</v>
      </c>
      <c r="H4366" s="547">
        <v>30041.18</v>
      </c>
      <c r="I4366" s="545" t="s">
        <v>12668</v>
      </c>
      <c r="J4366" s="545" t="s">
        <v>13307</v>
      </c>
      <c r="K4366" s="545" t="s">
        <v>13538</v>
      </c>
      <c r="L4366" s="545"/>
      <c r="M4366" s="548" t="s">
        <v>13758</v>
      </c>
      <c r="N4366" s="545" t="s">
        <v>13413</v>
      </c>
      <c r="O4366" s="545"/>
      <c r="P4366" s="549">
        <v>13728</v>
      </c>
      <c r="Q4366" s="549">
        <v>1</v>
      </c>
      <c r="R4366" s="549">
        <v>7</v>
      </c>
      <c r="S4366" s="548">
        <v>2228</v>
      </c>
      <c r="T4366" s="548"/>
      <c r="U4366" s="99"/>
    </row>
    <row r="4367" spans="1:21" ht="19.5" customHeight="1">
      <c r="A4367" s="545">
        <v>13723</v>
      </c>
      <c r="B4367" s="545" t="s">
        <v>13539</v>
      </c>
      <c r="C4367" s="545" t="s">
        <v>221</v>
      </c>
      <c r="D4367" s="546">
        <v>46052</v>
      </c>
      <c r="E4367" s="171" t="str">
        <f t="shared" si="68"/>
        <v>2026</v>
      </c>
      <c r="F4367" s="547">
        <v>44030</v>
      </c>
      <c r="G4367" s="548">
        <v>0.19</v>
      </c>
      <c r="H4367" s="547">
        <v>37000</v>
      </c>
      <c r="I4367" s="545" t="s">
        <v>12645</v>
      </c>
      <c r="J4367" s="545" t="s">
        <v>13307</v>
      </c>
      <c r="K4367" s="545" t="s">
        <v>13539</v>
      </c>
      <c r="L4367" s="545"/>
      <c r="M4367" s="548" t="s">
        <v>13758</v>
      </c>
      <c r="N4367" s="545" t="s">
        <v>13413</v>
      </c>
      <c r="O4367" s="545"/>
      <c r="P4367" s="549">
        <v>13729</v>
      </c>
      <c r="Q4367" s="549">
        <v>1</v>
      </c>
      <c r="R4367" s="549">
        <v>12</v>
      </c>
      <c r="S4367" s="548">
        <v>2228</v>
      </c>
      <c r="T4367" s="548"/>
      <c r="U4367" s="99"/>
    </row>
    <row r="4368" spans="1:21" ht="19.5" customHeight="1">
      <c r="A4368" s="545">
        <v>13724</v>
      </c>
      <c r="B4368" s="545" t="s">
        <v>13540</v>
      </c>
      <c r="C4368" s="545" t="s">
        <v>216</v>
      </c>
      <c r="D4368" s="546">
        <v>45527</v>
      </c>
      <c r="E4368" s="171" t="str">
        <f t="shared" si="68"/>
        <v>2024</v>
      </c>
      <c r="F4368" s="547">
        <v>1974041.02</v>
      </c>
      <c r="G4368" s="548">
        <v>0.19</v>
      </c>
      <c r="H4368" s="547">
        <v>1658858</v>
      </c>
      <c r="I4368" s="545" t="s">
        <v>12693</v>
      </c>
      <c r="J4368" s="545" t="s">
        <v>13298</v>
      </c>
      <c r="K4368" s="545" t="s">
        <v>17617</v>
      </c>
      <c r="L4368" s="545"/>
      <c r="M4368" s="548" t="s">
        <v>13813</v>
      </c>
      <c r="N4368" s="545" t="s">
        <v>13413</v>
      </c>
      <c r="O4368" s="545"/>
      <c r="P4368" s="549">
        <v>13730</v>
      </c>
      <c r="Q4368" s="549">
        <v>3</v>
      </c>
      <c r="R4368" s="549">
        <v>102</v>
      </c>
      <c r="S4368" s="548">
        <v>1012</v>
      </c>
      <c r="T4368" s="548"/>
      <c r="U4368" s="99"/>
    </row>
    <row r="4369" spans="1:21" ht="19.5" customHeight="1">
      <c r="A4369" s="545">
        <v>13725</v>
      </c>
      <c r="B4369" s="545" t="s">
        <v>13541</v>
      </c>
      <c r="C4369" s="545" t="s">
        <v>216</v>
      </c>
      <c r="D4369" s="546">
        <v>45527</v>
      </c>
      <c r="E4369" s="171" t="str">
        <f t="shared" si="68"/>
        <v>2024</v>
      </c>
      <c r="F4369" s="547">
        <v>5722290</v>
      </c>
      <c r="G4369" s="548">
        <v>0</v>
      </c>
      <c r="H4369" s="547">
        <v>5722290</v>
      </c>
      <c r="I4369" s="545" t="s">
        <v>12762</v>
      </c>
      <c r="J4369" s="545" t="s">
        <v>13298</v>
      </c>
      <c r="K4369" s="545" t="s">
        <v>13541</v>
      </c>
      <c r="L4369" s="545" t="s">
        <v>17618</v>
      </c>
      <c r="M4369" s="548" t="s">
        <v>13813</v>
      </c>
      <c r="N4369" s="545" t="s">
        <v>13413</v>
      </c>
      <c r="O4369" s="545"/>
      <c r="P4369" s="549">
        <v>13731</v>
      </c>
      <c r="Q4369" s="549">
        <v>3</v>
      </c>
      <c r="R4369" s="549">
        <v>8</v>
      </c>
      <c r="S4369" s="548">
        <v>1012</v>
      </c>
      <c r="T4369" s="548"/>
      <c r="U4369" s="99"/>
    </row>
    <row r="4370" spans="1:21" ht="19.5" customHeight="1">
      <c r="A4370" s="545">
        <v>13726</v>
      </c>
      <c r="B4370" s="545" t="s">
        <v>13542</v>
      </c>
      <c r="C4370" s="545" t="s">
        <v>216</v>
      </c>
      <c r="D4370" s="546">
        <v>46052</v>
      </c>
      <c r="E4370" s="171" t="str">
        <f t="shared" si="68"/>
        <v>2026</v>
      </c>
      <c r="F4370" s="547">
        <v>1002052</v>
      </c>
      <c r="G4370" s="548">
        <v>0.19</v>
      </c>
      <c r="H4370" s="547">
        <v>842060.5</v>
      </c>
      <c r="I4370" s="545" t="s">
        <v>12656</v>
      </c>
      <c r="J4370" s="545" t="s">
        <v>13307</v>
      </c>
      <c r="K4370" s="545" t="s">
        <v>13542</v>
      </c>
      <c r="L4370" s="545"/>
      <c r="M4370" s="548" t="s">
        <v>13758</v>
      </c>
      <c r="N4370" s="545" t="s">
        <v>13413</v>
      </c>
      <c r="O4370" s="545"/>
      <c r="P4370" s="549">
        <v>13732</v>
      </c>
      <c r="Q4370" s="549">
        <v>1</v>
      </c>
      <c r="R4370" s="549">
        <v>119</v>
      </c>
      <c r="S4370" s="548">
        <v>2228</v>
      </c>
      <c r="T4370" s="548"/>
      <c r="U4370" s="99"/>
    </row>
    <row r="4371" spans="1:21" ht="19.5" customHeight="1">
      <c r="A4371" s="545">
        <v>13727</v>
      </c>
      <c r="B4371" s="545" t="s">
        <v>13543</v>
      </c>
      <c r="C4371" s="545" t="s">
        <v>216</v>
      </c>
      <c r="D4371" s="546">
        <v>46052</v>
      </c>
      <c r="E4371" s="171" t="str">
        <f t="shared" si="68"/>
        <v>2026</v>
      </c>
      <c r="F4371" s="547">
        <v>1673022</v>
      </c>
      <c r="G4371" s="548">
        <v>0.19</v>
      </c>
      <c r="H4371" s="547">
        <v>1405900.84</v>
      </c>
      <c r="I4371" s="545" t="s">
        <v>12686</v>
      </c>
      <c r="J4371" s="545" t="s">
        <v>13307</v>
      </c>
      <c r="K4371" s="545" t="s">
        <v>17619</v>
      </c>
      <c r="L4371" s="545"/>
      <c r="M4371" s="548" t="s">
        <v>13758</v>
      </c>
      <c r="N4371" s="545" t="s">
        <v>13413</v>
      </c>
      <c r="O4371" s="545"/>
      <c r="P4371" s="549">
        <v>13733</v>
      </c>
      <c r="Q4371" s="549">
        <v>1</v>
      </c>
      <c r="R4371" s="549">
        <v>131</v>
      </c>
      <c r="S4371" s="548">
        <v>2228</v>
      </c>
      <c r="T4371" s="548"/>
      <c r="U4371" s="99"/>
    </row>
    <row r="4372" spans="1:21" ht="19.5" customHeight="1">
      <c r="A4372" s="545">
        <v>13728</v>
      </c>
      <c r="B4372" s="545" t="s">
        <v>13544</v>
      </c>
      <c r="C4372" s="545" t="s">
        <v>216</v>
      </c>
      <c r="D4372" s="546">
        <v>46052</v>
      </c>
      <c r="E4372" s="171" t="str">
        <f t="shared" si="68"/>
        <v>2026</v>
      </c>
      <c r="F4372" s="547">
        <v>5531143</v>
      </c>
      <c r="G4372" s="548">
        <v>0.19</v>
      </c>
      <c r="H4372" s="547">
        <v>4648019.33</v>
      </c>
      <c r="I4372" s="545" t="s">
        <v>12686</v>
      </c>
      <c r="J4372" s="545" t="s">
        <v>13307</v>
      </c>
      <c r="K4372" s="545" t="s">
        <v>17620</v>
      </c>
      <c r="L4372" s="545"/>
      <c r="M4372" s="548" t="s">
        <v>13758</v>
      </c>
      <c r="N4372" s="545" t="s">
        <v>13413</v>
      </c>
      <c r="O4372" s="545"/>
      <c r="P4372" s="549">
        <v>13734</v>
      </c>
      <c r="Q4372" s="549">
        <v>1</v>
      </c>
      <c r="R4372" s="549">
        <v>131</v>
      </c>
      <c r="S4372" s="548">
        <v>2228</v>
      </c>
      <c r="T4372" s="548"/>
      <c r="U4372" s="99"/>
    </row>
    <row r="4373" spans="1:21" ht="19.5" customHeight="1">
      <c r="A4373" s="545">
        <v>13729</v>
      </c>
      <c r="B4373" s="545" t="s">
        <v>13545</v>
      </c>
      <c r="C4373" s="545" t="s">
        <v>216</v>
      </c>
      <c r="D4373" s="546">
        <v>46052</v>
      </c>
      <c r="E4373" s="171" t="str">
        <f t="shared" si="68"/>
        <v>2026</v>
      </c>
      <c r="F4373" s="547">
        <v>1035033</v>
      </c>
      <c r="G4373" s="548">
        <v>0.19</v>
      </c>
      <c r="H4373" s="547">
        <v>869775.63</v>
      </c>
      <c r="I4373" s="545" t="s">
        <v>12758</v>
      </c>
      <c r="J4373" s="545" t="s">
        <v>13307</v>
      </c>
      <c r="K4373" s="545" t="s">
        <v>17621</v>
      </c>
      <c r="L4373" s="545"/>
      <c r="M4373" s="548" t="s">
        <v>13758</v>
      </c>
      <c r="N4373" s="545" t="s">
        <v>13413</v>
      </c>
      <c r="O4373" s="545"/>
      <c r="P4373" s="549">
        <v>13752</v>
      </c>
      <c r="Q4373" s="549">
        <v>1</v>
      </c>
      <c r="R4373" s="549">
        <v>164</v>
      </c>
      <c r="S4373" s="548">
        <v>2228</v>
      </c>
      <c r="T4373" s="548"/>
      <c r="U4373" s="99"/>
    </row>
    <row r="4374" spans="1:21" ht="19.5" customHeight="1">
      <c r="A4374" s="545">
        <v>13730</v>
      </c>
      <c r="B4374" s="545" t="s">
        <v>13546</v>
      </c>
      <c r="C4374" s="545" t="s">
        <v>216</v>
      </c>
      <c r="D4374" s="546">
        <v>46052</v>
      </c>
      <c r="E4374" s="171" t="str">
        <f t="shared" si="68"/>
        <v>2026</v>
      </c>
      <c r="F4374" s="547">
        <v>1914812</v>
      </c>
      <c r="G4374" s="548">
        <v>0.19</v>
      </c>
      <c r="H4374" s="547">
        <v>1609085.71</v>
      </c>
      <c r="I4374" s="545" t="s">
        <v>12758</v>
      </c>
      <c r="J4374" s="545" t="s">
        <v>13307</v>
      </c>
      <c r="K4374" s="545" t="s">
        <v>17622</v>
      </c>
      <c r="L4374" s="545"/>
      <c r="M4374" s="548" t="s">
        <v>13758</v>
      </c>
      <c r="N4374" s="545" t="s">
        <v>13413</v>
      </c>
      <c r="O4374" s="545"/>
      <c r="P4374" s="549">
        <v>13736</v>
      </c>
      <c r="Q4374" s="549">
        <v>1</v>
      </c>
      <c r="R4374" s="549">
        <v>164</v>
      </c>
      <c r="S4374" s="548">
        <v>2228</v>
      </c>
      <c r="T4374" s="548"/>
      <c r="U4374" s="99"/>
    </row>
    <row r="4375" spans="1:21" ht="19.5" customHeight="1">
      <c r="A4375" s="545">
        <v>13731</v>
      </c>
      <c r="B4375" s="545" t="s">
        <v>13547</v>
      </c>
      <c r="C4375" s="545" t="s">
        <v>216</v>
      </c>
      <c r="D4375" s="546">
        <v>46052</v>
      </c>
      <c r="E4375" s="171" t="str">
        <f t="shared" si="68"/>
        <v>2026</v>
      </c>
      <c r="F4375" s="547">
        <v>151933</v>
      </c>
      <c r="G4375" s="548">
        <v>0.19</v>
      </c>
      <c r="H4375" s="547">
        <v>127674.79</v>
      </c>
      <c r="I4375" s="545" t="s">
        <v>12758</v>
      </c>
      <c r="J4375" s="545" t="s">
        <v>13307</v>
      </c>
      <c r="K4375" s="545" t="s">
        <v>17623</v>
      </c>
      <c r="L4375" s="545"/>
      <c r="M4375" s="548" t="s">
        <v>13758</v>
      </c>
      <c r="N4375" s="545" t="s">
        <v>13413</v>
      </c>
      <c r="O4375" s="545" t="s">
        <v>17624</v>
      </c>
      <c r="P4375" s="549">
        <v>13737</v>
      </c>
      <c r="Q4375" s="549">
        <v>1</v>
      </c>
      <c r="R4375" s="549">
        <v>164</v>
      </c>
      <c r="S4375" s="548">
        <v>2228</v>
      </c>
      <c r="T4375" s="548"/>
      <c r="U4375" s="99"/>
    </row>
    <row r="4376" spans="1:21" ht="19.5" customHeight="1">
      <c r="A4376" s="545">
        <v>13732</v>
      </c>
      <c r="B4376" s="545" t="s">
        <v>13548</v>
      </c>
      <c r="C4376" s="545" t="s">
        <v>216</v>
      </c>
      <c r="D4376" s="546">
        <v>46052</v>
      </c>
      <c r="E4376" s="171" t="str">
        <f t="shared" si="68"/>
        <v>2026</v>
      </c>
      <c r="F4376" s="547">
        <v>19095718</v>
      </c>
      <c r="G4376" s="548">
        <v>0.19</v>
      </c>
      <c r="H4376" s="547">
        <v>16046821.85</v>
      </c>
      <c r="I4376" s="545" t="s">
        <v>12758</v>
      </c>
      <c r="J4376" s="545" t="s">
        <v>13307</v>
      </c>
      <c r="K4376" s="545" t="s">
        <v>17625</v>
      </c>
      <c r="L4376" s="545"/>
      <c r="M4376" s="548" t="s">
        <v>13758</v>
      </c>
      <c r="N4376" s="545" t="s">
        <v>13413</v>
      </c>
      <c r="O4376" s="545" t="s">
        <v>17626</v>
      </c>
      <c r="P4376" s="549">
        <v>13738</v>
      </c>
      <c r="Q4376" s="549">
        <v>1</v>
      </c>
      <c r="R4376" s="549">
        <v>164</v>
      </c>
      <c r="S4376" s="548">
        <v>2228</v>
      </c>
      <c r="T4376" s="548"/>
      <c r="U4376" s="99"/>
    </row>
    <row r="4377" spans="1:21" ht="19.5" customHeight="1">
      <c r="A4377" s="545">
        <v>13733</v>
      </c>
      <c r="B4377" s="545" t="s">
        <v>13549</v>
      </c>
      <c r="C4377" s="545" t="s">
        <v>216</v>
      </c>
      <c r="D4377" s="546">
        <v>46052</v>
      </c>
      <c r="E4377" s="171" t="str">
        <f t="shared" si="68"/>
        <v>2026</v>
      </c>
      <c r="F4377" s="547">
        <v>461775</v>
      </c>
      <c r="G4377" s="548">
        <v>0.19</v>
      </c>
      <c r="H4377" s="547">
        <v>388046.22</v>
      </c>
      <c r="I4377" s="545" t="s">
        <v>12758</v>
      </c>
      <c r="J4377" s="545" t="s">
        <v>13307</v>
      </c>
      <c r="K4377" s="545" t="s">
        <v>17627</v>
      </c>
      <c r="L4377" s="545"/>
      <c r="M4377" s="548" t="s">
        <v>13758</v>
      </c>
      <c r="N4377" s="545" t="s">
        <v>13413</v>
      </c>
      <c r="O4377" s="545" t="s">
        <v>17628</v>
      </c>
      <c r="P4377" s="549">
        <v>13739</v>
      </c>
      <c r="Q4377" s="549">
        <v>1</v>
      </c>
      <c r="R4377" s="549">
        <v>164</v>
      </c>
      <c r="S4377" s="548">
        <v>2228</v>
      </c>
      <c r="T4377" s="548"/>
      <c r="U4377" s="99"/>
    </row>
    <row r="4378" spans="1:21" ht="19.5" customHeight="1">
      <c r="A4378" s="545">
        <v>13734</v>
      </c>
      <c r="B4378" s="545" t="s">
        <v>13550</v>
      </c>
      <c r="C4378" s="545" t="s">
        <v>216</v>
      </c>
      <c r="D4378" s="546">
        <v>46052</v>
      </c>
      <c r="E4378" s="171" t="str">
        <f t="shared" si="68"/>
        <v>2026</v>
      </c>
      <c r="F4378" s="547">
        <v>8797785</v>
      </c>
      <c r="G4378" s="548">
        <v>0.19</v>
      </c>
      <c r="H4378" s="547">
        <v>7393096.6399999997</v>
      </c>
      <c r="I4378" s="545" t="s">
        <v>12758</v>
      </c>
      <c r="J4378" s="545" t="s">
        <v>13307</v>
      </c>
      <c r="K4378" s="545" t="s">
        <v>17629</v>
      </c>
      <c r="L4378" s="545"/>
      <c r="M4378" s="548" t="s">
        <v>13758</v>
      </c>
      <c r="N4378" s="545" t="s">
        <v>13413</v>
      </c>
      <c r="O4378" s="545" t="s">
        <v>17630</v>
      </c>
      <c r="P4378" s="549">
        <v>13740</v>
      </c>
      <c r="Q4378" s="549">
        <v>1</v>
      </c>
      <c r="R4378" s="549">
        <v>164</v>
      </c>
      <c r="S4378" s="548">
        <v>2228</v>
      </c>
      <c r="T4378" s="548"/>
      <c r="U4378" s="99"/>
    </row>
    <row r="4379" spans="1:21" ht="19.5" customHeight="1">
      <c r="A4379" s="545">
        <v>13735</v>
      </c>
      <c r="B4379" s="545" t="s">
        <v>13551</v>
      </c>
      <c r="C4379" s="545" t="s">
        <v>4552</v>
      </c>
      <c r="D4379" s="546">
        <v>46052</v>
      </c>
      <c r="E4379" s="171" t="str">
        <f t="shared" si="68"/>
        <v>2026</v>
      </c>
      <c r="F4379" s="547">
        <v>9574060</v>
      </c>
      <c r="G4379" s="548">
        <v>0.19</v>
      </c>
      <c r="H4379" s="547">
        <v>8045428.5700000003</v>
      </c>
      <c r="I4379" s="545" t="s">
        <v>12638</v>
      </c>
      <c r="J4379" s="545" t="s">
        <v>13307</v>
      </c>
      <c r="K4379" s="545" t="s">
        <v>17631</v>
      </c>
      <c r="L4379" s="545"/>
      <c r="M4379" s="548" t="s">
        <v>13758</v>
      </c>
      <c r="N4379" s="545" t="s">
        <v>13413</v>
      </c>
      <c r="O4379" s="545" t="s">
        <v>17632</v>
      </c>
      <c r="P4379" s="549">
        <v>13741</v>
      </c>
      <c r="Q4379" s="549">
        <v>1</v>
      </c>
      <c r="R4379" s="549">
        <v>63</v>
      </c>
      <c r="S4379" s="548">
        <v>2228</v>
      </c>
      <c r="T4379" s="548"/>
      <c r="U4379" s="99"/>
    </row>
    <row r="4380" spans="1:21" ht="19.5" customHeight="1">
      <c r="A4380" s="545">
        <v>13736</v>
      </c>
      <c r="B4380" s="545" t="s">
        <v>13552</v>
      </c>
      <c r="C4380" s="545" t="s">
        <v>216</v>
      </c>
      <c r="D4380" s="546">
        <v>46052</v>
      </c>
      <c r="E4380" s="171" t="str">
        <f t="shared" si="68"/>
        <v>2026</v>
      </c>
      <c r="F4380" s="547">
        <v>7503993</v>
      </c>
      <c r="G4380" s="548">
        <v>0.19</v>
      </c>
      <c r="H4380" s="547">
        <v>6305876.4699999997</v>
      </c>
      <c r="I4380" s="545" t="s">
        <v>12758</v>
      </c>
      <c r="J4380" s="545" t="s">
        <v>13307</v>
      </c>
      <c r="K4380" s="545" t="s">
        <v>17633</v>
      </c>
      <c r="L4380" s="545"/>
      <c r="M4380" s="548" t="s">
        <v>13758</v>
      </c>
      <c r="N4380" s="545" t="s">
        <v>13413</v>
      </c>
      <c r="O4380" s="545" t="s">
        <v>17634</v>
      </c>
      <c r="P4380" s="549">
        <v>13742</v>
      </c>
      <c r="Q4380" s="549">
        <v>1</v>
      </c>
      <c r="R4380" s="549">
        <v>164</v>
      </c>
      <c r="S4380" s="548">
        <v>2228</v>
      </c>
      <c r="T4380" s="548"/>
      <c r="U4380" s="99"/>
    </row>
    <row r="4381" spans="1:21" ht="19.5" customHeight="1">
      <c r="A4381" s="545">
        <v>13737</v>
      </c>
      <c r="B4381" s="545" t="s">
        <v>13553</v>
      </c>
      <c r="C4381" s="545" t="s">
        <v>216</v>
      </c>
      <c r="D4381" s="546">
        <v>46052</v>
      </c>
      <c r="E4381" s="171" t="str">
        <f t="shared" si="68"/>
        <v>2026</v>
      </c>
      <c r="F4381" s="547">
        <v>9444725</v>
      </c>
      <c r="G4381" s="548">
        <v>0.19</v>
      </c>
      <c r="H4381" s="547">
        <v>7936743.7000000002</v>
      </c>
      <c r="I4381" s="545" t="s">
        <v>12758</v>
      </c>
      <c r="J4381" s="545" t="s">
        <v>13307</v>
      </c>
      <c r="K4381" s="545" t="s">
        <v>17635</v>
      </c>
      <c r="L4381" s="545"/>
      <c r="M4381" s="548" t="s">
        <v>13758</v>
      </c>
      <c r="N4381" s="545" t="s">
        <v>13413</v>
      </c>
      <c r="O4381" s="545" t="s">
        <v>17634</v>
      </c>
      <c r="P4381" s="549">
        <v>13743</v>
      </c>
      <c r="Q4381" s="549">
        <v>1</v>
      </c>
      <c r="R4381" s="549">
        <v>164</v>
      </c>
      <c r="S4381" s="548">
        <v>2228</v>
      </c>
      <c r="T4381" s="548"/>
      <c r="U4381" s="99"/>
    </row>
    <row r="4382" spans="1:21" ht="19.5" customHeight="1">
      <c r="A4382" s="545">
        <v>13738</v>
      </c>
      <c r="B4382" s="545" t="s">
        <v>13554</v>
      </c>
      <c r="C4382" s="545" t="s">
        <v>4552</v>
      </c>
      <c r="D4382" s="546">
        <v>46052</v>
      </c>
      <c r="E4382" s="171" t="str">
        <f t="shared" si="68"/>
        <v>2026</v>
      </c>
      <c r="F4382" s="547">
        <v>10231797</v>
      </c>
      <c r="G4382" s="548">
        <v>0.19</v>
      </c>
      <c r="H4382" s="547">
        <v>8598148.7400000002</v>
      </c>
      <c r="I4382" s="545" t="s">
        <v>12758</v>
      </c>
      <c r="J4382" s="545" t="s">
        <v>13307</v>
      </c>
      <c r="K4382" s="545" t="s">
        <v>17636</v>
      </c>
      <c r="L4382" s="545"/>
      <c r="M4382" s="548" t="s">
        <v>13758</v>
      </c>
      <c r="N4382" s="545" t="s">
        <v>13413</v>
      </c>
      <c r="O4382" s="545" t="s">
        <v>17634</v>
      </c>
      <c r="P4382" s="549">
        <v>13744</v>
      </c>
      <c r="Q4382" s="549">
        <v>1</v>
      </c>
      <c r="R4382" s="549">
        <v>164</v>
      </c>
      <c r="S4382" s="548">
        <v>2228</v>
      </c>
      <c r="T4382" s="548"/>
      <c r="U4382" s="99"/>
    </row>
    <row r="4383" spans="1:21" ht="19.5" customHeight="1">
      <c r="A4383" s="545">
        <v>13739</v>
      </c>
      <c r="B4383" s="545" t="s">
        <v>13555</v>
      </c>
      <c r="C4383" s="545" t="s">
        <v>216</v>
      </c>
      <c r="D4383" s="546">
        <v>46052</v>
      </c>
      <c r="E4383" s="171" t="str">
        <f t="shared" si="68"/>
        <v>2026</v>
      </c>
      <c r="F4383" s="547">
        <v>5874798</v>
      </c>
      <c r="G4383" s="548">
        <v>0.19</v>
      </c>
      <c r="H4383" s="547">
        <v>4936805.04</v>
      </c>
      <c r="I4383" s="545" t="s">
        <v>12758</v>
      </c>
      <c r="J4383" s="545" t="s">
        <v>13307</v>
      </c>
      <c r="K4383" s="545" t="s">
        <v>17637</v>
      </c>
      <c r="L4383" s="545"/>
      <c r="M4383" s="548" t="s">
        <v>13758</v>
      </c>
      <c r="N4383" s="545" t="s">
        <v>13413</v>
      </c>
      <c r="O4383" s="545" t="s">
        <v>17638</v>
      </c>
      <c r="P4383" s="549">
        <v>13745</v>
      </c>
      <c r="Q4383" s="549">
        <v>1</v>
      </c>
      <c r="R4383" s="549">
        <v>164</v>
      </c>
      <c r="S4383" s="548">
        <v>2228</v>
      </c>
      <c r="T4383" s="548"/>
      <c r="U4383" s="99"/>
    </row>
    <row r="4384" spans="1:21" ht="19.5" customHeight="1">
      <c r="A4384" s="545">
        <v>13740</v>
      </c>
      <c r="B4384" s="545" t="s">
        <v>13556</v>
      </c>
      <c r="C4384" s="545" t="s">
        <v>216</v>
      </c>
      <c r="D4384" s="546">
        <v>46052</v>
      </c>
      <c r="E4384" s="171" t="str">
        <f t="shared" si="68"/>
        <v>2026</v>
      </c>
      <c r="F4384" s="547">
        <v>9798093</v>
      </c>
      <c r="G4384" s="548">
        <v>0.19</v>
      </c>
      <c r="H4384" s="547">
        <v>8233691.5999999996</v>
      </c>
      <c r="I4384" s="545" t="s">
        <v>12758</v>
      </c>
      <c r="J4384" s="545" t="s">
        <v>13307</v>
      </c>
      <c r="K4384" s="545" t="s">
        <v>17639</v>
      </c>
      <c r="L4384" s="545"/>
      <c r="M4384" s="548" t="s">
        <v>13758</v>
      </c>
      <c r="N4384" s="545" t="s">
        <v>13413</v>
      </c>
      <c r="O4384" s="545"/>
      <c r="P4384" s="549">
        <v>13746</v>
      </c>
      <c r="Q4384" s="549">
        <v>1</v>
      </c>
      <c r="R4384" s="549">
        <v>164</v>
      </c>
      <c r="S4384" s="548">
        <v>2228</v>
      </c>
      <c r="T4384" s="548"/>
      <c r="U4384" s="99"/>
    </row>
    <row r="4385" spans="1:21" ht="19.5" customHeight="1">
      <c r="A4385" s="545">
        <v>13741</v>
      </c>
      <c r="B4385" s="545" t="s">
        <v>13557</v>
      </c>
      <c r="C4385" s="545" t="s">
        <v>216</v>
      </c>
      <c r="D4385" s="546"/>
      <c r="E4385" s="171" t="str">
        <f t="shared" si="68"/>
        <v>1900</v>
      </c>
      <c r="F4385" s="547">
        <v>0</v>
      </c>
      <c r="G4385" s="548">
        <v>0</v>
      </c>
      <c r="H4385" s="547">
        <v>0</v>
      </c>
      <c r="I4385" s="545" t="s">
        <v>12758</v>
      </c>
      <c r="J4385" s="545"/>
      <c r="K4385" s="545" t="s">
        <v>17640</v>
      </c>
      <c r="L4385" s="545"/>
      <c r="M4385" s="548" t="s">
        <v>13758</v>
      </c>
      <c r="N4385" s="545" t="s">
        <v>13413</v>
      </c>
      <c r="O4385" s="545"/>
      <c r="P4385" s="549">
        <v>13747</v>
      </c>
      <c r="Q4385" s="549">
        <v>1</v>
      </c>
      <c r="R4385" s="549">
        <v>164</v>
      </c>
      <c r="S4385" s="548"/>
      <c r="T4385" s="548"/>
      <c r="U4385" s="99"/>
    </row>
    <row r="4386" spans="1:21" ht="19.5" customHeight="1">
      <c r="A4386" s="545">
        <v>13742</v>
      </c>
      <c r="B4386" s="545" t="s">
        <v>13558</v>
      </c>
      <c r="C4386" s="545" t="s">
        <v>221</v>
      </c>
      <c r="D4386" s="546"/>
      <c r="E4386" s="171" t="str">
        <f t="shared" si="68"/>
        <v>1900</v>
      </c>
      <c r="F4386" s="547">
        <v>0</v>
      </c>
      <c r="G4386" s="548">
        <v>0</v>
      </c>
      <c r="H4386" s="547">
        <v>0</v>
      </c>
      <c r="I4386" s="545" t="s">
        <v>12726</v>
      </c>
      <c r="J4386" s="545"/>
      <c r="K4386" s="545" t="s">
        <v>17641</v>
      </c>
      <c r="L4386" s="545"/>
      <c r="M4386" s="548" t="s">
        <v>13758</v>
      </c>
      <c r="N4386" s="545" t="s">
        <v>13413</v>
      </c>
      <c r="O4386" s="545"/>
      <c r="P4386" s="549">
        <v>13748</v>
      </c>
      <c r="Q4386" s="549">
        <v>1</v>
      </c>
      <c r="R4386" s="549">
        <v>49</v>
      </c>
      <c r="S4386" s="548"/>
      <c r="T4386" s="548"/>
      <c r="U4386" s="99"/>
    </row>
    <row r="4387" spans="1:21" ht="19.5" customHeight="1">
      <c r="A4387" s="545">
        <v>13743</v>
      </c>
      <c r="B4387" s="545" t="s">
        <v>13559</v>
      </c>
      <c r="C4387" s="545" t="s">
        <v>216</v>
      </c>
      <c r="D4387" s="546">
        <v>46052</v>
      </c>
      <c r="E4387" s="171" t="str">
        <f t="shared" si="68"/>
        <v>2026</v>
      </c>
      <c r="F4387" s="547">
        <v>2328826</v>
      </c>
      <c r="G4387" s="548">
        <v>0.19</v>
      </c>
      <c r="H4387" s="547">
        <v>1956996.64</v>
      </c>
      <c r="I4387" s="545" t="s">
        <v>12685</v>
      </c>
      <c r="J4387" s="545" t="s">
        <v>13307</v>
      </c>
      <c r="K4387" s="545"/>
      <c r="L4387" s="545"/>
      <c r="M4387" s="548" t="s">
        <v>13758</v>
      </c>
      <c r="N4387" s="545" t="s">
        <v>13413</v>
      </c>
      <c r="O4387" s="545"/>
      <c r="P4387" s="549">
        <v>13749</v>
      </c>
      <c r="Q4387" s="549">
        <v>1</v>
      </c>
      <c r="R4387" s="549">
        <v>11</v>
      </c>
      <c r="S4387" s="548">
        <v>2228</v>
      </c>
      <c r="T4387" s="548"/>
      <c r="U4387" s="99"/>
    </row>
    <row r="4388" spans="1:21" ht="19.5" customHeight="1">
      <c r="A4388" s="545">
        <v>13744</v>
      </c>
      <c r="B4388" s="545" t="s">
        <v>13560</v>
      </c>
      <c r="C4388" s="545" t="s">
        <v>4552</v>
      </c>
      <c r="D4388" s="546">
        <v>46052</v>
      </c>
      <c r="E4388" s="171" t="str">
        <f t="shared" si="68"/>
        <v>2026</v>
      </c>
      <c r="F4388" s="547">
        <v>1159755</v>
      </c>
      <c r="G4388" s="548">
        <v>0.19</v>
      </c>
      <c r="H4388" s="547">
        <v>974584.03</v>
      </c>
      <c r="I4388" s="545" t="s">
        <v>12758</v>
      </c>
      <c r="J4388" s="545" t="s">
        <v>13307</v>
      </c>
      <c r="K4388" s="545" t="s">
        <v>17642</v>
      </c>
      <c r="L4388" s="545"/>
      <c r="M4388" s="548" t="s">
        <v>13758</v>
      </c>
      <c r="N4388" s="545" t="s">
        <v>13413</v>
      </c>
      <c r="O4388" s="545" t="s">
        <v>17612</v>
      </c>
      <c r="P4388" s="549">
        <v>13750</v>
      </c>
      <c r="Q4388" s="549">
        <v>1</v>
      </c>
      <c r="R4388" s="549">
        <v>164</v>
      </c>
      <c r="S4388" s="548">
        <v>2228</v>
      </c>
      <c r="T4388" s="548"/>
      <c r="U4388" s="99"/>
    </row>
    <row r="4389" spans="1:21" ht="19.5" customHeight="1">
      <c r="A4389" s="545">
        <v>13745</v>
      </c>
      <c r="B4389" s="545" t="s">
        <v>13561</v>
      </c>
      <c r="C4389" s="545" t="s">
        <v>216</v>
      </c>
      <c r="D4389" s="546">
        <v>46052</v>
      </c>
      <c r="E4389" s="171" t="str">
        <f t="shared" si="68"/>
        <v>2026</v>
      </c>
      <c r="F4389" s="547">
        <v>166463</v>
      </c>
      <c r="G4389" s="548">
        <v>0.19</v>
      </c>
      <c r="H4389" s="547">
        <v>139884.87</v>
      </c>
      <c r="I4389" s="545" t="s">
        <v>12758</v>
      </c>
      <c r="J4389" s="545" t="s">
        <v>13307</v>
      </c>
      <c r="K4389" s="545" t="s">
        <v>17643</v>
      </c>
      <c r="L4389" s="545"/>
      <c r="M4389" s="548" t="s">
        <v>13758</v>
      </c>
      <c r="N4389" s="545" t="s">
        <v>13413</v>
      </c>
      <c r="O4389" s="545" t="s">
        <v>17634</v>
      </c>
      <c r="P4389" s="549">
        <v>13751</v>
      </c>
      <c r="Q4389" s="549">
        <v>1</v>
      </c>
      <c r="R4389" s="549">
        <v>164</v>
      </c>
      <c r="S4389" s="548">
        <v>2228</v>
      </c>
      <c r="T4389" s="548"/>
      <c r="U4389" s="99"/>
    </row>
    <row r="4390" spans="1:21" ht="19.5" customHeight="1">
      <c r="A4390" s="545">
        <v>13756</v>
      </c>
      <c r="B4390" s="545" t="s">
        <v>13568</v>
      </c>
      <c r="C4390" s="545" t="s">
        <v>4504</v>
      </c>
      <c r="D4390" s="546">
        <v>46052</v>
      </c>
      <c r="E4390" s="171" t="str">
        <f t="shared" si="68"/>
        <v>2026</v>
      </c>
      <c r="F4390" s="547">
        <v>29953</v>
      </c>
      <c r="G4390" s="548">
        <v>0.19</v>
      </c>
      <c r="H4390" s="547">
        <v>25170.59</v>
      </c>
      <c r="I4390" s="545" t="s">
        <v>12668</v>
      </c>
      <c r="J4390" s="545" t="s">
        <v>13307</v>
      </c>
      <c r="K4390" s="545"/>
      <c r="L4390" s="545"/>
      <c r="M4390" s="548" t="s">
        <v>13868</v>
      </c>
      <c r="N4390" s="545" t="s">
        <v>13413</v>
      </c>
      <c r="O4390" s="545"/>
      <c r="P4390" s="549">
        <v>13756</v>
      </c>
      <c r="Q4390" s="549">
        <v>2</v>
      </c>
      <c r="R4390" s="549">
        <v>7</v>
      </c>
      <c r="S4390" s="548">
        <v>2228</v>
      </c>
      <c r="T4390" s="548"/>
      <c r="U4390" s="99"/>
    </row>
    <row r="4391" spans="1:21" ht="19.5" customHeight="1">
      <c r="A4391" s="545">
        <v>13758</v>
      </c>
      <c r="B4391" s="545" t="s">
        <v>13579</v>
      </c>
      <c r="C4391" s="545" t="s">
        <v>209</v>
      </c>
      <c r="D4391" s="546">
        <v>46052</v>
      </c>
      <c r="E4391" s="171" t="str">
        <f t="shared" si="68"/>
        <v>2026</v>
      </c>
      <c r="F4391" s="547">
        <v>10635</v>
      </c>
      <c r="G4391" s="548">
        <v>0.05</v>
      </c>
      <c r="H4391" s="547">
        <v>10128.57</v>
      </c>
      <c r="I4391" s="545" t="s">
        <v>12675</v>
      </c>
      <c r="J4391" s="545" t="s">
        <v>13307</v>
      </c>
      <c r="K4391" s="545"/>
      <c r="L4391" s="545"/>
      <c r="M4391" s="548" t="s">
        <v>13758</v>
      </c>
      <c r="N4391" s="545" t="s">
        <v>13413</v>
      </c>
      <c r="O4391" s="545"/>
      <c r="P4391" s="549">
        <v>13757</v>
      </c>
      <c r="Q4391" s="549">
        <v>1</v>
      </c>
      <c r="R4391" s="549">
        <v>15</v>
      </c>
      <c r="S4391" s="548">
        <v>2228</v>
      </c>
      <c r="T4391" s="548"/>
      <c r="U4391" s="99"/>
    </row>
    <row r="4392" spans="1:21" ht="19.5" customHeight="1">
      <c r="A4392" s="545">
        <v>13759</v>
      </c>
      <c r="B4392" s="545" t="s">
        <v>13580</v>
      </c>
      <c r="C4392" s="545" t="s">
        <v>216</v>
      </c>
      <c r="D4392" s="546">
        <v>46052</v>
      </c>
      <c r="E4392" s="171" t="str">
        <f t="shared" si="68"/>
        <v>2026</v>
      </c>
      <c r="F4392" s="547">
        <v>10456619</v>
      </c>
      <c r="G4392" s="548">
        <v>0.19</v>
      </c>
      <c r="H4392" s="547">
        <v>8787074.7899999991</v>
      </c>
      <c r="I4392" s="545" t="s">
        <v>12656</v>
      </c>
      <c r="J4392" s="545" t="s">
        <v>13307</v>
      </c>
      <c r="K4392" s="545" t="s">
        <v>17644</v>
      </c>
      <c r="L4392" s="545"/>
      <c r="M4392" s="548" t="s">
        <v>13758</v>
      </c>
      <c r="N4392" s="545" t="s">
        <v>13413</v>
      </c>
      <c r="O4392" s="545"/>
      <c r="P4392" s="549">
        <v>13759</v>
      </c>
      <c r="Q4392" s="549">
        <v>1</v>
      </c>
      <c r="R4392" s="549">
        <v>119</v>
      </c>
      <c r="S4392" s="548">
        <v>2228</v>
      </c>
      <c r="T4392" s="548"/>
      <c r="U4392" s="99"/>
    </row>
    <row r="4393" spans="1:21" ht="19.5" customHeight="1">
      <c r="A4393" s="545">
        <v>13760</v>
      </c>
      <c r="B4393" s="545" t="s">
        <v>13581</v>
      </c>
      <c r="C4393" s="545" t="s">
        <v>209</v>
      </c>
      <c r="D4393" s="546">
        <v>46052</v>
      </c>
      <c r="E4393" s="171" t="str">
        <f t="shared" si="68"/>
        <v>2026</v>
      </c>
      <c r="F4393" s="547">
        <v>27787</v>
      </c>
      <c r="G4393" s="548">
        <v>0.19</v>
      </c>
      <c r="H4393" s="547">
        <v>23350.42</v>
      </c>
      <c r="I4393" s="545" t="s">
        <v>12706</v>
      </c>
      <c r="J4393" s="545" t="s">
        <v>13307</v>
      </c>
      <c r="K4393" s="545" t="s">
        <v>13581</v>
      </c>
      <c r="L4393" s="545"/>
      <c r="M4393" s="548" t="s">
        <v>13758</v>
      </c>
      <c r="N4393" s="545" t="s">
        <v>13413</v>
      </c>
      <c r="O4393" s="545"/>
      <c r="P4393" s="549">
        <v>13760</v>
      </c>
      <c r="Q4393" s="549">
        <v>1</v>
      </c>
      <c r="R4393" s="549">
        <v>128</v>
      </c>
      <c r="S4393" s="548">
        <v>2228</v>
      </c>
      <c r="T4393" s="548"/>
      <c r="U4393" s="99"/>
    </row>
    <row r="4394" spans="1:21" ht="19.5" customHeight="1">
      <c r="A4394" s="545">
        <v>13761</v>
      </c>
      <c r="B4394" s="545" t="s">
        <v>13582</v>
      </c>
      <c r="C4394" s="545" t="s">
        <v>216</v>
      </c>
      <c r="D4394" s="546">
        <v>46052</v>
      </c>
      <c r="E4394" s="171" t="str">
        <f t="shared" si="68"/>
        <v>2026</v>
      </c>
      <c r="F4394" s="547">
        <v>118221</v>
      </c>
      <c r="G4394" s="548">
        <v>0.19</v>
      </c>
      <c r="H4394" s="547">
        <v>99345.38</v>
      </c>
      <c r="I4394" s="545" t="s">
        <v>12715</v>
      </c>
      <c r="J4394" s="545" t="s">
        <v>13307</v>
      </c>
      <c r="K4394" s="545" t="s">
        <v>13582</v>
      </c>
      <c r="L4394" s="545"/>
      <c r="M4394" s="548" t="s">
        <v>13758</v>
      </c>
      <c r="N4394" s="545" t="s">
        <v>13413</v>
      </c>
      <c r="O4394" s="545"/>
      <c r="P4394" s="549">
        <v>13761</v>
      </c>
      <c r="Q4394" s="549">
        <v>1</v>
      </c>
      <c r="R4394" s="549">
        <v>129</v>
      </c>
      <c r="S4394" s="548">
        <v>2228</v>
      </c>
      <c r="T4394" s="548"/>
      <c r="U4394" s="99"/>
    </row>
    <row r="4395" spans="1:21" ht="19.5" customHeight="1">
      <c r="A4395" s="545">
        <v>13762</v>
      </c>
      <c r="B4395" s="545" t="s">
        <v>13583</v>
      </c>
      <c r="C4395" s="545" t="s">
        <v>216</v>
      </c>
      <c r="D4395" s="546">
        <v>46052</v>
      </c>
      <c r="E4395" s="171" t="str">
        <f t="shared" si="68"/>
        <v>2026</v>
      </c>
      <c r="F4395" s="547">
        <v>86148</v>
      </c>
      <c r="G4395" s="548">
        <v>0.19</v>
      </c>
      <c r="H4395" s="547">
        <v>72393.279999999999</v>
      </c>
      <c r="I4395" s="545" t="s">
        <v>12675</v>
      </c>
      <c r="J4395" s="545" t="s">
        <v>13307</v>
      </c>
      <c r="K4395" s="545" t="s">
        <v>13583</v>
      </c>
      <c r="L4395" s="545"/>
      <c r="M4395" s="548" t="s">
        <v>13758</v>
      </c>
      <c r="N4395" s="545" t="s">
        <v>13413</v>
      </c>
      <c r="O4395" s="545"/>
      <c r="P4395" s="549">
        <v>13762</v>
      </c>
      <c r="Q4395" s="549">
        <v>1</v>
      </c>
      <c r="R4395" s="549">
        <v>15</v>
      </c>
      <c r="S4395" s="548">
        <v>2228</v>
      </c>
      <c r="T4395" s="548"/>
      <c r="U4395" s="99"/>
    </row>
    <row r="4396" spans="1:21" ht="19.5" customHeight="1">
      <c r="A4396" s="545">
        <v>13763</v>
      </c>
      <c r="B4396" s="545" t="s">
        <v>13584</v>
      </c>
      <c r="C4396" s="545" t="s">
        <v>221</v>
      </c>
      <c r="D4396" s="546">
        <v>46052</v>
      </c>
      <c r="E4396" s="171" t="str">
        <f t="shared" si="68"/>
        <v>2026</v>
      </c>
      <c r="F4396" s="547">
        <v>16333</v>
      </c>
      <c r="G4396" s="548">
        <v>0.19</v>
      </c>
      <c r="H4396" s="547">
        <v>13725.21</v>
      </c>
      <c r="I4396" s="545" t="s">
        <v>12758</v>
      </c>
      <c r="J4396" s="545" t="s">
        <v>13307</v>
      </c>
      <c r="K4396" s="545" t="s">
        <v>13584</v>
      </c>
      <c r="L4396" s="545"/>
      <c r="M4396" s="548" t="s">
        <v>13758</v>
      </c>
      <c r="N4396" s="545" t="s">
        <v>13413</v>
      </c>
      <c r="O4396" s="545"/>
      <c r="P4396" s="549">
        <v>13763</v>
      </c>
      <c r="Q4396" s="549">
        <v>1</v>
      </c>
      <c r="R4396" s="549">
        <v>164</v>
      </c>
      <c r="S4396" s="548">
        <v>2228</v>
      </c>
      <c r="T4396" s="548"/>
      <c r="U4396" s="99"/>
    </row>
    <row r="4397" spans="1:21" ht="19.5" customHeight="1">
      <c r="A4397" s="545">
        <v>13764</v>
      </c>
      <c r="B4397" s="545" t="s">
        <v>13585</v>
      </c>
      <c r="C4397" s="545" t="s">
        <v>221</v>
      </c>
      <c r="D4397" s="546">
        <v>46052</v>
      </c>
      <c r="E4397" s="171" t="str">
        <f t="shared" si="68"/>
        <v>2026</v>
      </c>
      <c r="F4397" s="547">
        <v>76435</v>
      </c>
      <c r="G4397" s="548">
        <v>0.19</v>
      </c>
      <c r="H4397" s="547">
        <v>64231.09</v>
      </c>
      <c r="I4397" s="545" t="s">
        <v>12738</v>
      </c>
      <c r="J4397" s="545" t="s">
        <v>13307</v>
      </c>
      <c r="K4397" s="545" t="s">
        <v>17645</v>
      </c>
      <c r="L4397" s="545"/>
      <c r="M4397" s="548" t="s">
        <v>13758</v>
      </c>
      <c r="N4397" s="545" t="s">
        <v>13413</v>
      </c>
      <c r="O4397" s="545"/>
      <c r="P4397" s="549">
        <v>13764</v>
      </c>
      <c r="Q4397" s="549">
        <v>1</v>
      </c>
      <c r="R4397" s="549">
        <v>32</v>
      </c>
      <c r="S4397" s="548">
        <v>2228</v>
      </c>
      <c r="T4397" s="548"/>
      <c r="U4397" s="99"/>
    </row>
    <row r="4398" spans="1:21" ht="19.5" customHeight="1">
      <c r="A4398" s="545">
        <v>13765</v>
      </c>
      <c r="B4398" s="545" t="s">
        <v>13586</v>
      </c>
      <c r="C4398" s="545" t="s">
        <v>221</v>
      </c>
      <c r="D4398" s="546">
        <v>46052</v>
      </c>
      <c r="E4398" s="171" t="str">
        <f t="shared" si="68"/>
        <v>2026</v>
      </c>
      <c r="F4398" s="547">
        <v>103887</v>
      </c>
      <c r="G4398" s="548">
        <v>0.19</v>
      </c>
      <c r="H4398" s="547">
        <v>87300</v>
      </c>
      <c r="I4398" s="545" t="s">
        <v>12643</v>
      </c>
      <c r="J4398" s="545" t="s">
        <v>13307</v>
      </c>
      <c r="K4398" s="545" t="s">
        <v>17646</v>
      </c>
      <c r="L4398" s="545"/>
      <c r="M4398" s="548" t="s">
        <v>13758</v>
      </c>
      <c r="N4398" s="545" t="s">
        <v>13413</v>
      </c>
      <c r="O4398" s="545"/>
      <c r="P4398" s="549">
        <v>13769</v>
      </c>
      <c r="Q4398" s="549">
        <v>1</v>
      </c>
      <c r="R4398" s="549">
        <v>6</v>
      </c>
      <c r="S4398" s="548">
        <v>2228</v>
      </c>
      <c r="T4398" s="548"/>
      <c r="U4398" s="99"/>
    </row>
    <row r="4399" spans="1:21" ht="19.5" customHeight="1">
      <c r="A4399" s="545">
        <v>13766</v>
      </c>
      <c r="B4399" s="545" t="s">
        <v>13587</v>
      </c>
      <c r="C4399" s="545" t="s">
        <v>216</v>
      </c>
      <c r="D4399" s="546">
        <v>46052</v>
      </c>
      <c r="E4399" s="171" t="str">
        <f t="shared" si="68"/>
        <v>2026</v>
      </c>
      <c r="F4399" s="547">
        <v>3204310</v>
      </c>
      <c r="G4399" s="548">
        <v>0.19</v>
      </c>
      <c r="H4399" s="547">
        <v>2692697.48</v>
      </c>
      <c r="I4399" s="545" t="s">
        <v>12690</v>
      </c>
      <c r="J4399" s="545" t="s">
        <v>13307</v>
      </c>
      <c r="K4399" s="545" t="s">
        <v>17647</v>
      </c>
      <c r="L4399" s="545"/>
      <c r="M4399" s="548" t="s">
        <v>13868</v>
      </c>
      <c r="N4399" s="545" t="s">
        <v>13413</v>
      </c>
      <c r="O4399" s="545"/>
      <c r="P4399" s="549">
        <v>13770</v>
      </c>
      <c r="Q4399" s="549">
        <v>2</v>
      </c>
      <c r="R4399" s="549">
        <v>96</v>
      </c>
      <c r="S4399" s="548">
        <v>2228</v>
      </c>
      <c r="T4399" s="548"/>
      <c r="U4399" s="99"/>
    </row>
    <row r="4400" spans="1:21" ht="19.5" customHeight="1">
      <c r="A4400" s="545">
        <v>13767</v>
      </c>
      <c r="B4400" s="545" t="s">
        <v>13588</v>
      </c>
      <c r="C4400" s="545" t="s">
        <v>216</v>
      </c>
      <c r="D4400" s="546">
        <v>46052</v>
      </c>
      <c r="E4400" s="171" t="str">
        <f t="shared" si="68"/>
        <v>2026</v>
      </c>
      <c r="F4400" s="547">
        <v>426251</v>
      </c>
      <c r="G4400" s="548">
        <v>0.19</v>
      </c>
      <c r="H4400" s="547">
        <v>358194.12</v>
      </c>
      <c r="I4400" s="545" t="s">
        <v>12690</v>
      </c>
      <c r="J4400" s="545" t="s">
        <v>13307</v>
      </c>
      <c r="K4400" s="545" t="s">
        <v>17648</v>
      </c>
      <c r="L4400" s="545"/>
      <c r="M4400" s="548" t="s">
        <v>13868</v>
      </c>
      <c r="N4400" s="545" t="s">
        <v>13413</v>
      </c>
      <c r="O4400" s="545"/>
      <c r="P4400" s="549">
        <v>13771</v>
      </c>
      <c r="Q4400" s="549">
        <v>2</v>
      </c>
      <c r="R4400" s="549">
        <v>96</v>
      </c>
      <c r="S4400" s="548">
        <v>2228</v>
      </c>
      <c r="T4400" s="548"/>
      <c r="U4400" s="99"/>
    </row>
    <row r="4401" spans="1:21" ht="19.5" customHeight="1">
      <c r="A4401" s="545">
        <v>13768</v>
      </c>
      <c r="B4401" s="545" t="s">
        <v>13589</v>
      </c>
      <c r="C4401" s="545" t="s">
        <v>216</v>
      </c>
      <c r="D4401" s="546">
        <v>46052</v>
      </c>
      <c r="E4401" s="171" t="str">
        <f t="shared" si="68"/>
        <v>2026</v>
      </c>
      <c r="F4401" s="547">
        <v>3222255</v>
      </c>
      <c r="G4401" s="548">
        <v>0.19</v>
      </c>
      <c r="H4401" s="547">
        <v>2707777.31</v>
      </c>
      <c r="I4401" s="545" t="s">
        <v>12691</v>
      </c>
      <c r="J4401" s="545" t="s">
        <v>13307</v>
      </c>
      <c r="K4401" s="545" t="s">
        <v>17649</v>
      </c>
      <c r="L4401" s="545"/>
      <c r="M4401" s="548" t="s">
        <v>13868</v>
      </c>
      <c r="N4401" s="545" t="s">
        <v>13413</v>
      </c>
      <c r="O4401" s="545"/>
      <c r="P4401" s="549">
        <v>13772</v>
      </c>
      <c r="Q4401" s="549">
        <v>2</v>
      </c>
      <c r="R4401" s="549">
        <v>110</v>
      </c>
      <c r="S4401" s="548">
        <v>2228</v>
      </c>
      <c r="T4401" s="548"/>
      <c r="U4401" s="99"/>
    </row>
    <row r="4402" spans="1:21" ht="19.5" customHeight="1">
      <c r="A4402" s="545">
        <v>13769</v>
      </c>
      <c r="B4402" s="545" t="s">
        <v>13590</v>
      </c>
      <c r="C4402" s="545" t="s">
        <v>4501</v>
      </c>
      <c r="D4402" s="546">
        <v>46052</v>
      </c>
      <c r="E4402" s="171" t="str">
        <f t="shared" si="68"/>
        <v>2026</v>
      </c>
      <c r="F4402" s="547">
        <v>167941310</v>
      </c>
      <c r="G4402" s="548">
        <v>0.19</v>
      </c>
      <c r="H4402" s="547">
        <v>141127151.25999999</v>
      </c>
      <c r="I4402" s="545" t="s">
        <v>12650</v>
      </c>
      <c r="J4402" s="545" t="s">
        <v>13307</v>
      </c>
      <c r="K4402" s="545" t="s">
        <v>17650</v>
      </c>
      <c r="L4402" s="545"/>
      <c r="M4402" s="548" t="s">
        <v>13843</v>
      </c>
      <c r="N4402" s="545" t="s">
        <v>13413</v>
      </c>
      <c r="O4402" s="545"/>
      <c r="P4402" s="549">
        <v>13773</v>
      </c>
      <c r="Q4402" s="549">
        <v>5</v>
      </c>
      <c r="R4402" s="549">
        <v>127</v>
      </c>
      <c r="S4402" s="548">
        <v>2228</v>
      </c>
      <c r="T4402" s="548"/>
      <c r="U4402" s="99"/>
    </row>
    <row r="4403" spans="1:21" ht="19.5" customHeight="1">
      <c r="A4403" s="545">
        <v>13770</v>
      </c>
      <c r="B4403" s="545" t="s">
        <v>13591</v>
      </c>
      <c r="C4403" s="545" t="s">
        <v>4501</v>
      </c>
      <c r="D4403" s="546">
        <v>46052</v>
      </c>
      <c r="E4403" s="171" t="str">
        <f t="shared" si="68"/>
        <v>2026</v>
      </c>
      <c r="F4403" s="547">
        <v>928781192</v>
      </c>
      <c r="G4403" s="548">
        <v>0.19</v>
      </c>
      <c r="H4403" s="547">
        <v>780488396.63999999</v>
      </c>
      <c r="I4403" s="545" t="s">
        <v>12650</v>
      </c>
      <c r="J4403" s="545" t="s">
        <v>13307</v>
      </c>
      <c r="K4403" s="545" t="s">
        <v>17651</v>
      </c>
      <c r="L4403" s="545"/>
      <c r="M4403" s="548" t="s">
        <v>13843</v>
      </c>
      <c r="N4403" s="545" t="s">
        <v>13413</v>
      </c>
      <c r="O4403" s="545"/>
      <c r="P4403" s="549">
        <v>13774</v>
      </c>
      <c r="Q4403" s="549">
        <v>5</v>
      </c>
      <c r="R4403" s="549">
        <v>127</v>
      </c>
      <c r="S4403" s="548">
        <v>2228</v>
      </c>
      <c r="T4403" s="548"/>
      <c r="U4403" s="99"/>
    </row>
    <row r="4404" spans="1:21" ht="19.5" customHeight="1">
      <c r="A4404" s="545">
        <v>13771</v>
      </c>
      <c r="B4404" s="545" t="s">
        <v>13592</v>
      </c>
      <c r="C4404" s="545" t="s">
        <v>4501</v>
      </c>
      <c r="D4404" s="546">
        <v>46052</v>
      </c>
      <c r="E4404" s="171" t="str">
        <f t="shared" si="68"/>
        <v>2026</v>
      </c>
      <c r="F4404" s="547">
        <v>517191094</v>
      </c>
      <c r="G4404" s="548">
        <v>0.19</v>
      </c>
      <c r="H4404" s="547">
        <v>434614364.70999998</v>
      </c>
      <c r="I4404" s="545" t="s">
        <v>12749</v>
      </c>
      <c r="J4404" s="545" t="s">
        <v>13307</v>
      </c>
      <c r="K4404" s="545" t="s">
        <v>17652</v>
      </c>
      <c r="L4404" s="545"/>
      <c r="M4404" s="548" t="s">
        <v>13843</v>
      </c>
      <c r="N4404" s="545" t="s">
        <v>13413</v>
      </c>
      <c r="O4404" s="545"/>
      <c r="P4404" s="549">
        <v>13775</v>
      </c>
      <c r="Q4404" s="549">
        <v>5</v>
      </c>
      <c r="R4404" s="549">
        <v>106</v>
      </c>
      <c r="S4404" s="548">
        <v>2228</v>
      </c>
      <c r="T4404" s="548"/>
      <c r="U4404" s="99"/>
    </row>
    <row r="4405" spans="1:21" ht="19.5" customHeight="1">
      <c r="A4405" s="545">
        <v>13772</v>
      </c>
      <c r="B4405" s="545" t="s">
        <v>13593</v>
      </c>
      <c r="C4405" s="545" t="s">
        <v>4501</v>
      </c>
      <c r="D4405" s="546">
        <v>46052</v>
      </c>
      <c r="E4405" s="171" t="str">
        <f t="shared" si="68"/>
        <v>2026</v>
      </c>
      <c r="F4405" s="547">
        <v>1452068845</v>
      </c>
      <c r="G4405" s="548">
        <v>0.19</v>
      </c>
      <c r="H4405" s="547">
        <v>1220225920.1700001</v>
      </c>
      <c r="I4405" s="545" t="s">
        <v>12684</v>
      </c>
      <c r="J4405" s="545" t="s">
        <v>13307</v>
      </c>
      <c r="K4405" s="545" t="s">
        <v>17653</v>
      </c>
      <c r="L4405" s="545"/>
      <c r="M4405" s="548" t="s">
        <v>13843</v>
      </c>
      <c r="N4405" s="545" t="s">
        <v>13413</v>
      </c>
      <c r="O4405" s="545"/>
      <c r="P4405" s="549">
        <v>13776</v>
      </c>
      <c r="Q4405" s="549">
        <v>5</v>
      </c>
      <c r="R4405" s="549">
        <v>95</v>
      </c>
      <c r="S4405" s="548">
        <v>2228</v>
      </c>
      <c r="T4405" s="548"/>
      <c r="U4405" s="99"/>
    </row>
    <row r="4406" spans="1:21" ht="19.5" customHeight="1">
      <c r="A4406" s="545">
        <v>13773</v>
      </c>
      <c r="B4406" s="545" t="s">
        <v>13594</v>
      </c>
      <c r="C4406" s="545" t="s">
        <v>216</v>
      </c>
      <c r="D4406" s="546">
        <v>46052</v>
      </c>
      <c r="E4406" s="171" t="str">
        <f t="shared" si="68"/>
        <v>2026</v>
      </c>
      <c r="F4406" s="547">
        <v>433790</v>
      </c>
      <c r="G4406" s="548">
        <v>0.19</v>
      </c>
      <c r="H4406" s="547">
        <v>364529.41</v>
      </c>
      <c r="I4406" s="545" t="s">
        <v>12684</v>
      </c>
      <c r="J4406" s="545" t="s">
        <v>13307</v>
      </c>
      <c r="K4406" s="545" t="s">
        <v>17654</v>
      </c>
      <c r="L4406" s="545" t="s">
        <v>17655</v>
      </c>
      <c r="M4406" s="548" t="s">
        <v>13758</v>
      </c>
      <c r="N4406" s="545" t="s">
        <v>13413</v>
      </c>
      <c r="O4406" s="545"/>
      <c r="P4406" s="549">
        <v>13777</v>
      </c>
      <c r="Q4406" s="549">
        <v>1</v>
      </c>
      <c r="R4406" s="549">
        <v>95</v>
      </c>
      <c r="S4406" s="548">
        <v>2228</v>
      </c>
      <c r="T4406" s="548"/>
      <c r="U4406" s="99"/>
    </row>
    <row r="4407" spans="1:21" ht="19.5" customHeight="1">
      <c r="A4407" s="545">
        <v>13774</v>
      </c>
      <c r="B4407" s="545" t="s">
        <v>13595</v>
      </c>
      <c r="C4407" s="545" t="s">
        <v>216</v>
      </c>
      <c r="D4407" s="546">
        <v>46052</v>
      </c>
      <c r="E4407" s="171" t="str">
        <f t="shared" si="68"/>
        <v>2026</v>
      </c>
      <c r="F4407" s="547">
        <v>49609</v>
      </c>
      <c r="G4407" s="548">
        <v>0.19</v>
      </c>
      <c r="H4407" s="547">
        <v>41688.239999999998</v>
      </c>
      <c r="I4407" s="545" t="s">
        <v>12717</v>
      </c>
      <c r="J4407" s="545" t="s">
        <v>13307</v>
      </c>
      <c r="K4407" s="545" t="s">
        <v>17656</v>
      </c>
      <c r="L4407" s="545"/>
      <c r="M4407" s="548" t="s">
        <v>13758</v>
      </c>
      <c r="N4407" s="545" t="s">
        <v>13413</v>
      </c>
      <c r="O4407" s="545"/>
      <c r="P4407" s="549">
        <v>13778</v>
      </c>
      <c r="Q4407" s="549">
        <v>1</v>
      </c>
      <c r="R4407" s="549">
        <v>19</v>
      </c>
      <c r="S4407" s="548">
        <v>2228</v>
      </c>
      <c r="T4407" s="548"/>
      <c r="U4407" s="99"/>
    </row>
    <row r="4408" spans="1:21" ht="19.5" customHeight="1">
      <c r="A4408" s="545">
        <v>13775</v>
      </c>
      <c r="B4408" s="545" t="s">
        <v>13596</v>
      </c>
      <c r="C4408" s="545" t="s">
        <v>216</v>
      </c>
      <c r="D4408" s="546">
        <v>46052</v>
      </c>
      <c r="E4408" s="171" t="str">
        <f t="shared" si="68"/>
        <v>2026</v>
      </c>
      <c r="F4408" s="547">
        <v>16908</v>
      </c>
      <c r="G4408" s="548">
        <v>0.19</v>
      </c>
      <c r="H4408" s="547">
        <v>14208.4</v>
      </c>
      <c r="I4408" s="545" t="s">
        <v>12717</v>
      </c>
      <c r="J4408" s="545" t="s">
        <v>13307</v>
      </c>
      <c r="K4408" s="545" t="s">
        <v>17657</v>
      </c>
      <c r="L4408" s="545"/>
      <c r="M4408" s="548" t="s">
        <v>13758</v>
      </c>
      <c r="N4408" s="545" t="s">
        <v>13413</v>
      </c>
      <c r="O4408" s="545"/>
      <c r="P4408" s="549">
        <v>13779</v>
      </c>
      <c r="Q4408" s="549">
        <v>1</v>
      </c>
      <c r="R4408" s="549">
        <v>19</v>
      </c>
      <c r="S4408" s="548">
        <v>2228</v>
      </c>
      <c r="T4408" s="548"/>
      <c r="U4408" s="99"/>
    </row>
    <row r="4409" spans="1:21" ht="19.5" customHeight="1">
      <c r="A4409" s="545">
        <v>13780</v>
      </c>
      <c r="B4409" s="545" t="s">
        <v>13597</v>
      </c>
      <c r="C4409" s="545" t="s">
        <v>206</v>
      </c>
      <c r="D4409" s="546">
        <v>46052</v>
      </c>
      <c r="E4409" s="171" t="str">
        <f t="shared" si="68"/>
        <v>2026</v>
      </c>
      <c r="F4409" s="547">
        <v>225</v>
      </c>
      <c r="G4409" s="548">
        <v>0.19</v>
      </c>
      <c r="H4409" s="547">
        <v>189.08</v>
      </c>
      <c r="I4409" s="545" t="s">
        <v>12738</v>
      </c>
      <c r="J4409" s="545" t="s">
        <v>13307</v>
      </c>
      <c r="K4409" s="545" t="s">
        <v>17658</v>
      </c>
      <c r="L4409" s="545"/>
      <c r="M4409" s="548" t="s">
        <v>13758</v>
      </c>
      <c r="N4409" s="545" t="s">
        <v>13413</v>
      </c>
      <c r="O4409" s="545"/>
      <c r="P4409" s="549">
        <v>13780</v>
      </c>
      <c r="Q4409" s="549">
        <v>1</v>
      </c>
      <c r="R4409" s="549">
        <v>32</v>
      </c>
      <c r="S4409" s="548">
        <v>2228</v>
      </c>
      <c r="T4409" s="548"/>
      <c r="U4409" s="99"/>
    </row>
    <row r="4410" spans="1:21" ht="19.5" customHeight="1">
      <c r="A4410" s="545">
        <v>13781</v>
      </c>
      <c r="B4410" s="545" t="s">
        <v>13598</v>
      </c>
      <c r="C4410" s="545" t="s">
        <v>216</v>
      </c>
      <c r="D4410" s="546">
        <v>46052</v>
      </c>
      <c r="E4410" s="171" t="str">
        <f t="shared" si="68"/>
        <v>2026</v>
      </c>
      <c r="F4410" s="547">
        <v>687047</v>
      </c>
      <c r="G4410" s="548">
        <v>0.19</v>
      </c>
      <c r="H4410" s="547">
        <v>577350.42000000004</v>
      </c>
      <c r="I4410" s="545" t="s">
        <v>12686</v>
      </c>
      <c r="J4410" s="545" t="s">
        <v>13307</v>
      </c>
      <c r="K4410" s="545" t="s">
        <v>17659</v>
      </c>
      <c r="L4410" s="545"/>
      <c r="M4410" s="548" t="s">
        <v>13758</v>
      </c>
      <c r="N4410" s="545" t="s">
        <v>22199</v>
      </c>
      <c r="O4410" s="545" t="s">
        <v>17660</v>
      </c>
      <c r="P4410" s="549">
        <v>13781</v>
      </c>
      <c r="Q4410" s="549">
        <v>1</v>
      </c>
      <c r="R4410" s="549">
        <v>131</v>
      </c>
      <c r="S4410" s="548">
        <v>2228</v>
      </c>
      <c r="T4410" s="548">
        <v>1719</v>
      </c>
      <c r="U4410" s="99"/>
    </row>
    <row r="4411" spans="1:21" ht="19.5" customHeight="1">
      <c r="A4411" s="545">
        <v>13782</v>
      </c>
      <c r="B4411" s="545" t="s">
        <v>13599</v>
      </c>
      <c r="C4411" s="545" t="s">
        <v>216</v>
      </c>
      <c r="D4411" s="546">
        <v>46052</v>
      </c>
      <c r="E4411" s="171" t="str">
        <f t="shared" si="68"/>
        <v>2026</v>
      </c>
      <c r="F4411" s="547">
        <v>214308</v>
      </c>
      <c r="G4411" s="548">
        <v>0.19</v>
      </c>
      <c r="H4411" s="547">
        <v>180090.76</v>
      </c>
      <c r="I4411" s="545" t="s">
        <v>12650</v>
      </c>
      <c r="J4411" s="545" t="s">
        <v>13307</v>
      </c>
      <c r="K4411" s="545"/>
      <c r="L4411" s="545"/>
      <c r="M4411" s="548" t="s">
        <v>13868</v>
      </c>
      <c r="N4411" s="545" t="s">
        <v>13413</v>
      </c>
      <c r="O4411" s="545"/>
      <c r="P4411" s="549">
        <v>13782</v>
      </c>
      <c r="Q4411" s="549">
        <v>2</v>
      </c>
      <c r="R4411" s="549">
        <v>127</v>
      </c>
      <c r="S4411" s="548">
        <v>2228</v>
      </c>
      <c r="T4411" s="548"/>
      <c r="U4411" s="99"/>
    </row>
    <row r="4412" spans="1:21" ht="19.5" customHeight="1">
      <c r="A4412" s="545">
        <v>13783</v>
      </c>
      <c r="B4412" s="545" t="s">
        <v>13600</v>
      </c>
      <c r="C4412" s="545" t="s">
        <v>216</v>
      </c>
      <c r="D4412" s="546">
        <v>46052</v>
      </c>
      <c r="E4412" s="171" t="str">
        <f t="shared" si="68"/>
        <v>2026</v>
      </c>
      <c r="F4412" s="547">
        <v>130077</v>
      </c>
      <c r="G4412" s="548">
        <v>0.19</v>
      </c>
      <c r="H4412" s="547">
        <v>109308.4</v>
      </c>
      <c r="I4412" s="545" t="s">
        <v>12650</v>
      </c>
      <c r="J4412" s="545" t="s">
        <v>13307</v>
      </c>
      <c r="K4412" s="545"/>
      <c r="L4412" s="545"/>
      <c r="M4412" s="548" t="s">
        <v>13868</v>
      </c>
      <c r="N4412" s="545" t="s">
        <v>13413</v>
      </c>
      <c r="O4412" s="545"/>
      <c r="P4412" s="549">
        <v>13783</v>
      </c>
      <c r="Q4412" s="549">
        <v>2</v>
      </c>
      <c r="R4412" s="549">
        <v>127</v>
      </c>
      <c r="S4412" s="548">
        <v>2228</v>
      </c>
      <c r="T4412" s="548"/>
      <c r="U4412" s="99"/>
    </row>
    <row r="4413" spans="1:21" ht="19.5" customHeight="1">
      <c r="A4413" s="545">
        <v>13784</v>
      </c>
      <c r="B4413" s="545" t="s">
        <v>13601</v>
      </c>
      <c r="C4413" s="545" t="s">
        <v>221</v>
      </c>
      <c r="D4413" s="546">
        <v>46052</v>
      </c>
      <c r="E4413" s="171" t="str">
        <f t="shared" si="68"/>
        <v>2026</v>
      </c>
      <c r="F4413" s="547">
        <v>76435</v>
      </c>
      <c r="G4413" s="548">
        <v>0.19</v>
      </c>
      <c r="H4413" s="547">
        <v>64231.09</v>
      </c>
      <c r="I4413" s="545" t="s">
        <v>12778</v>
      </c>
      <c r="J4413" s="545" t="s">
        <v>13307</v>
      </c>
      <c r="K4413" s="545" t="s">
        <v>17661</v>
      </c>
      <c r="L4413" s="545"/>
      <c r="M4413" s="548" t="s">
        <v>13758</v>
      </c>
      <c r="N4413" s="545" t="s">
        <v>13413</v>
      </c>
      <c r="O4413" s="545" t="s">
        <v>17662</v>
      </c>
      <c r="P4413" s="549">
        <v>13784</v>
      </c>
      <c r="Q4413" s="549">
        <v>1</v>
      </c>
      <c r="R4413" s="549">
        <v>173</v>
      </c>
      <c r="S4413" s="548">
        <v>2228</v>
      </c>
      <c r="T4413" s="548"/>
      <c r="U4413" s="99"/>
    </row>
    <row r="4414" spans="1:21" ht="19.5" customHeight="1">
      <c r="A4414" s="545">
        <v>13785</v>
      </c>
      <c r="B4414" s="545" t="s">
        <v>13602</v>
      </c>
      <c r="C4414" s="545" t="s">
        <v>221</v>
      </c>
      <c r="D4414" s="546">
        <v>46052</v>
      </c>
      <c r="E4414" s="171" t="str">
        <f t="shared" si="68"/>
        <v>2026</v>
      </c>
      <c r="F4414" s="547">
        <v>50381</v>
      </c>
      <c r="G4414" s="548">
        <v>0.19</v>
      </c>
      <c r="H4414" s="547">
        <v>42336.97</v>
      </c>
      <c r="I4414" s="545" t="s">
        <v>12778</v>
      </c>
      <c r="J4414" s="545" t="s">
        <v>13307</v>
      </c>
      <c r="K4414" s="545" t="s">
        <v>17663</v>
      </c>
      <c r="L4414" s="545"/>
      <c r="M4414" s="548" t="s">
        <v>13758</v>
      </c>
      <c r="N4414" s="545" t="s">
        <v>13413</v>
      </c>
      <c r="O4414" s="545" t="s">
        <v>17662</v>
      </c>
      <c r="P4414" s="549">
        <v>13785</v>
      </c>
      <c r="Q4414" s="549">
        <v>1</v>
      </c>
      <c r="R4414" s="549">
        <v>173</v>
      </c>
      <c r="S4414" s="548">
        <v>2228</v>
      </c>
      <c r="T4414" s="548"/>
      <c r="U4414" s="99"/>
    </row>
    <row r="4415" spans="1:21" ht="19.5" customHeight="1">
      <c r="A4415" s="545">
        <v>13786</v>
      </c>
      <c r="B4415" s="545" t="s">
        <v>13603</v>
      </c>
      <c r="C4415" s="545" t="s">
        <v>221</v>
      </c>
      <c r="D4415" s="546">
        <v>46052</v>
      </c>
      <c r="E4415" s="171" t="str">
        <f t="shared" si="68"/>
        <v>2026</v>
      </c>
      <c r="F4415" s="547">
        <v>141417</v>
      </c>
      <c r="G4415" s="548">
        <v>0.19</v>
      </c>
      <c r="H4415" s="547">
        <v>118837.82</v>
      </c>
      <c r="I4415" s="545" t="s">
        <v>12684</v>
      </c>
      <c r="J4415" s="545" t="s">
        <v>13307</v>
      </c>
      <c r="K4415" s="545" t="s">
        <v>17664</v>
      </c>
      <c r="L4415" s="545"/>
      <c r="M4415" s="548" t="s">
        <v>13758</v>
      </c>
      <c r="N4415" s="545" t="s">
        <v>13413</v>
      </c>
      <c r="O4415" s="545"/>
      <c r="P4415" s="549">
        <v>13786</v>
      </c>
      <c r="Q4415" s="549">
        <v>1</v>
      </c>
      <c r="R4415" s="549">
        <v>95</v>
      </c>
      <c r="S4415" s="548">
        <v>2228</v>
      </c>
      <c r="T4415" s="548"/>
      <c r="U4415" s="99"/>
    </row>
    <row r="4416" spans="1:21" ht="19.5" customHeight="1">
      <c r="A4416" s="545">
        <v>13787</v>
      </c>
      <c r="B4416" s="545" t="s">
        <v>13604</v>
      </c>
      <c r="C4416" s="545" t="s">
        <v>216</v>
      </c>
      <c r="D4416" s="546">
        <v>46052</v>
      </c>
      <c r="E4416" s="171" t="str">
        <f t="shared" si="68"/>
        <v>2026</v>
      </c>
      <c r="F4416" s="547">
        <v>4526</v>
      </c>
      <c r="G4416" s="548">
        <v>0.19</v>
      </c>
      <c r="H4416" s="547">
        <v>3803.36</v>
      </c>
      <c r="I4416" s="545" t="s">
        <v>12684</v>
      </c>
      <c r="J4416" s="545" t="s">
        <v>13307</v>
      </c>
      <c r="K4416" s="545"/>
      <c r="L4416" s="545"/>
      <c r="M4416" s="548" t="s">
        <v>13758</v>
      </c>
      <c r="N4416" s="545" t="s">
        <v>13413</v>
      </c>
      <c r="O4416" s="545"/>
      <c r="P4416" s="549">
        <v>13787</v>
      </c>
      <c r="Q4416" s="549">
        <v>1</v>
      </c>
      <c r="R4416" s="549">
        <v>95</v>
      </c>
      <c r="S4416" s="548">
        <v>2228</v>
      </c>
      <c r="T4416" s="548"/>
      <c r="U4416" s="99"/>
    </row>
    <row r="4417" spans="1:21" ht="19.5" customHeight="1">
      <c r="A4417" s="545">
        <v>13788</v>
      </c>
      <c r="B4417" s="545" t="s">
        <v>13605</v>
      </c>
      <c r="C4417" s="545" t="s">
        <v>216</v>
      </c>
      <c r="D4417" s="546">
        <v>46052</v>
      </c>
      <c r="E4417" s="171" t="str">
        <f t="shared" si="68"/>
        <v>2026</v>
      </c>
      <c r="F4417" s="547">
        <v>3682753</v>
      </c>
      <c r="G4417" s="548">
        <v>0.19</v>
      </c>
      <c r="H4417" s="547">
        <v>3094750.42</v>
      </c>
      <c r="I4417" s="545" t="s">
        <v>12752</v>
      </c>
      <c r="J4417" s="545" t="s">
        <v>13307</v>
      </c>
      <c r="K4417" s="545" t="s">
        <v>17665</v>
      </c>
      <c r="L4417" s="545"/>
      <c r="M4417" s="548" t="s">
        <v>13758</v>
      </c>
      <c r="N4417" s="545" t="s">
        <v>13413</v>
      </c>
      <c r="O4417" s="545"/>
      <c r="P4417" s="549">
        <v>13788</v>
      </c>
      <c r="Q4417" s="549">
        <v>1</v>
      </c>
      <c r="R4417" s="549">
        <v>167</v>
      </c>
      <c r="S4417" s="548">
        <v>2228</v>
      </c>
      <c r="T4417" s="548"/>
      <c r="U4417" s="99"/>
    </row>
    <row r="4418" spans="1:21" ht="19.5" customHeight="1">
      <c r="A4418" s="545">
        <v>13789</v>
      </c>
      <c r="B4418" s="545" t="s">
        <v>13606</v>
      </c>
      <c r="C4418" s="545" t="s">
        <v>221</v>
      </c>
      <c r="D4418" s="546">
        <v>46052</v>
      </c>
      <c r="E4418" s="171" t="str">
        <f t="shared" si="68"/>
        <v>2026</v>
      </c>
      <c r="F4418" s="547">
        <v>332311</v>
      </c>
      <c r="G4418" s="548">
        <v>0.19</v>
      </c>
      <c r="H4418" s="547">
        <v>279252.94</v>
      </c>
      <c r="I4418" s="545" t="s">
        <v>12647</v>
      </c>
      <c r="J4418" s="545" t="s">
        <v>13307</v>
      </c>
      <c r="K4418" s="545" t="s">
        <v>17666</v>
      </c>
      <c r="L4418" s="545"/>
      <c r="M4418" s="548" t="s">
        <v>13758</v>
      </c>
      <c r="N4418" s="545" t="s">
        <v>13413</v>
      </c>
      <c r="O4418" s="545" t="s">
        <v>17667</v>
      </c>
      <c r="P4418" s="549">
        <v>13789</v>
      </c>
      <c r="Q4418" s="549">
        <v>1</v>
      </c>
      <c r="R4418" s="549">
        <v>26</v>
      </c>
      <c r="S4418" s="548">
        <v>2228</v>
      </c>
      <c r="T4418" s="548"/>
      <c r="U4418" s="99"/>
    </row>
    <row r="4419" spans="1:21" ht="19.5" customHeight="1">
      <c r="A4419" s="545">
        <v>13790</v>
      </c>
      <c r="B4419" s="545" t="s">
        <v>13607</v>
      </c>
      <c r="C4419" s="545" t="s">
        <v>209</v>
      </c>
      <c r="D4419" s="546">
        <v>46052</v>
      </c>
      <c r="E4419" s="171" t="str">
        <f t="shared" si="68"/>
        <v>2026</v>
      </c>
      <c r="F4419" s="547">
        <v>1185604</v>
      </c>
      <c r="G4419" s="548">
        <v>0.19</v>
      </c>
      <c r="H4419" s="547">
        <v>996305.88</v>
      </c>
      <c r="I4419" s="545" t="s">
        <v>12643</v>
      </c>
      <c r="J4419" s="545" t="s">
        <v>13307</v>
      </c>
      <c r="K4419" s="545" t="s">
        <v>17668</v>
      </c>
      <c r="L4419" s="545"/>
      <c r="M4419" s="548" t="s">
        <v>13758</v>
      </c>
      <c r="N4419" s="545" t="s">
        <v>13413</v>
      </c>
      <c r="O4419" s="545"/>
      <c r="P4419" s="549">
        <v>13790</v>
      </c>
      <c r="Q4419" s="549">
        <v>1</v>
      </c>
      <c r="R4419" s="549">
        <v>6</v>
      </c>
      <c r="S4419" s="548">
        <v>2228</v>
      </c>
      <c r="T4419" s="548"/>
      <c r="U4419" s="99"/>
    </row>
    <row r="4420" spans="1:21" ht="19.5" customHeight="1">
      <c r="A4420" s="545">
        <v>13791</v>
      </c>
      <c r="B4420" s="545" t="s">
        <v>13608</v>
      </c>
      <c r="C4420" s="545" t="s">
        <v>221</v>
      </c>
      <c r="D4420" s="546">
        <v>46052</v>
      </c>
      <c r="E4420" s="171" t="str">
        <f t="shared" ref="E4420:E4483" si="69">TEXT(D4420,"YYYY")</f>
        <v>2026</v>
      </c>
      <c r="F4420" s="547">
        <v>453878</v>
      </c>
      <c r="G4420" s="548">
        <v>0.19</v>
      </c>
      <c r="H4420" s="547">
        <v>381410.08</v>
      </c>
      <c r="I4420" s="545" t="s">
        <v>12674</v>
      </c>
      <c r="J4420" s="545" t="s">
        <v>13307</v>
      </c>
      <c r="K4420" s="545" t="s">
        <v>17669</v>
      </c>
      <c r="L4420" s="545"/>
      <c r="M4420" s="548" t="s">
        <v>13758</v>
      </c>
      <c r="N4420" s="545" t="s">
        <v>13413</v>
      </c>
      <c r="O4420" s="545"/>
      <c r="P4420" s="549">
        <v>13791</v>
      </c>
      <c r="Q4420" s="549">
        <v>1</v>
      </c>
      <c r="R4420" s="549">
        <v>5</v>
      </c>
      <c r="S4420" s="548">
        <v>2228</v>
      </c>
      <c r="T4420" s="548"/>
      <c r="U4420" s="99"/>
    </row>
    <row r="4421" spans="1:21" ht="19.5" customHeight="1">
      <c r="A4421" s="545">
        <v>13792</v>
      </c>
      <c r="B4421" s="545" t="s">
        <v>13609</v>
      </c>
      <c r="C4421" s="545" t="s">
        <v>221</v>
      </c>
      <c r="D4421" s="546">
        <v>46052</v>
      </c>
      <c r="E4421" s="171" t="str">
        <f t="shared" si="69"/>
        <v>2026</v>
      </c>
      <c r="F4421" s="547">
        <v>443408</v>
      </c>
      <c r="G4421" s="548">
        <v>0.19</v>
      </c>
      <c r="H4421" s="547">
        <v>372611.76</v>
      </c>
      <c r="I4421" s="545" t="s">
        <v>12674</v>
      </c>
      <c r="J4421" s="545" t="s">
        <v>13307</v>
      </c>
      <c r="K4421" s="545" t="s">
        <v>17669</v>
      </c>
      <c r="L4421" s="545"/>
      <c r="M4421" s="548" t="s">
        <v>13758</v>
      </c>
      <c r="N4421" s="545" t="s">
        <v>13413</v>
      </c>
      <c r="O4421" s="545"/>
      <c r="P4421" s="549">
        <v>13792</v>
      </c>
      <c r="Q4421" s="549">
        <v>1</v>
      </c>
      <c r="R4421" s="549">
        <v>5</v>
      </c>
      <c r="S4421" s="548">
        <v>2228</v>
      </c>
      <c r="T4421" s="548"/>
      <c r="U4421" s="99"/>
    </row>
    <row r="4422" spans="1:21" ht="19.5" customHeight="1">
      <c r="A4422" s="545">
        <v>13793</v>
      </c>
      <c r="B4422" s="545" t="s">
        <v>13610</v>
      </c>
      <c r="C4422" s="545" t="s">
        <v>209</v>
      </c>
      <c r="D4422" s="546">
        <v>46052</v>
      </c>
      <c r="E4422" s="171" t="str">
        <f t="shared" si="69"/>
        <v>2026</v>
      </c>
      <c r="F4422" s="547">
        <v>658473</v>
      </c>
      <c r="G4422" s="548">
        <v>0.19</v>
      </c>
      <c r="H4422" s="547">
        <v>553338.66</v>
      </c>
      <c r="I4422" s="545" t="s">
        <v>12957</v>
      </c>
      <c r="J4422" s="545" t="s">
        <v>13307</v>
      </c>
      <c r="K4422" s="545" t="s">
        <v>17670</v>
      </c>
      <c r="L4422" s="545"/>
      <c r="M4422" s="548" t="s">
        <v>13758</v>
      </c>
      <c r="N4422" s="545" t="s">
        <v>13413</v>
      </c>
      <c r="O4422" s="545"/>
      <c r="P4422" s="549">
        <v>13793</v>
      </c>
      <c r="Q4422" s="549">
        <v>1</v>
      </c>
      <c r="R4422" s="549">
        <v>42</v>
      </c>
      <c r="S4422" s="548">
        <v>2228</v>
      </c>
      <c r="T4422" s="548"/>
      <c r="U4422" s="99"/>
    </row>
    <row r="4423" spans="1:21" ht="19.5" customHeight="1">
      <c r="A4423" s="545">
        <v>13794</v>
      </c>
      <c r="B4423" s="545" t="s">
        <v>13611</v>
      </c>
      <c r="C4423" s="545" t="s">
        <v>221</v>
      </c>
      <c r="D4423" s="546">
        <v>46052</v>
      </c>
      <c r="E4423" s="171" t="str">
        <f t="shared" si="69"/>
        <v>2026</v>
      </c>
      <c r="F4423" s="547">
        <v>634401</v>
      </c>
      <c r="G4423" s="548">
        <v>0.19</v>
      </c>
      <c r="H4423" s="547">
        <v>533110.07999999996</v>
      </c>
      <c r="I4423" s="545" t="s">
        <v>12726</v>
      </c>
      <c r="J4423" s="545" t="s">
        <v>13307</v>
      </c>
      <c r="K4423" s="545" t="s">
        <v>17671</v>
      </c>
      <c r="L4423" s="545"/>
      <c r="M4423" s="548" t="s">
        <v>13758</v>
      </c>
      <c r="N4423" s="545" t="s">
        <v>13413</v>
      </c>
      <c r="O4423" s="545"/>
      <c r="P4423" s="549">
        <v>13794</v>
      </c>
      <c r="Q4423" s="549">
        <v>1</v>
      </c>
      <c r="R4423" s="549">
        <v>49</v>
      </c>
      <c r="S4423" s="548">
        <v>2228</v>
      </c>
      <c r="T4423" s="548"/>
      <c r="U4423" s="99"/>
    </row>
    <row r="4424" spans="1:21" ht="19.5" customHeight="1">
      <c r="A4424" s="545">
        <v>13795</v>
      </c>
      <c r="B4424" s="545" t="s">
        <v>13612</v>
      </c>
      <c r="C4424" s="545" t="s">
        <v>216</v>
      </c>
      <c r="D4424" s="546">
        <v>46052</v>
      </c>
      <c r="E4424" s="171" t="str">
        <f t="shared" si="69"/>
        <v>2026</v>
      </c>
      <c r="F4424" s="547">
        <v>45345</v>
      </c>
      <c r="G4424" s="548">
        <v>0.19</v>
      </c>
      <c r="H4424" s="547">
        <v>38105.040000000001</v>
      </c>
      <c r="I4424" s="545" t="s">
        <v>12973</v>
      </c>
      <c r="J4424" s="545" t="s">
        <v>13307</v>
      </c>
      <c r="K4424" s="545" t="s">
        <v>17672</v>
      </c>
      <c r="L4424" s="545"/>
      <c r="M4424" s="548" t="s">
        <v>13758</v>
      </c>
      <c r="N4424" s="545" t="s">
        <v>13413</v>
      </c>
      <c r="O4424" s="545"/>
      <c r="P4424" s="549">
        <v>13796</v>
      </c>
      <c r="Q4424" s="549">
        <v>1</v>
      </c>
      <c r="R4424" s="549">
        <v>59</v>
      </c>
      <c r="S4424" s="548">
        <v>2228</v>
      </c>
      <c r="T4424" s="548"/>
      <c r="U4424" s="99"/>
    </row>
    <row r="4425" spans="1:21" ht="19.5" customHeight="1">
      <c r="A4425" s="545">
        <v>13796</v>
      </c>
      <c r="B4425" s="545" t="s">
        <v>13613</v>
      </c>
      <c r="C4425" s="545" t="s">
        <v>216</v>
      </c>
      <c r="D4425" s="546">
        <v>46052</v>
      </c>
      <c r="E4425" s="171" t="str">
        <f t="shared" si="69"/>
        <v>2026</v>
      </c>
      <c r="F4425" s="547">
        <v>97453</v>
      </c>
      <c r="G4425" s="548">
        <v>0.19</v>
      </c>
      <c r="H4425" s="547">
        <v>81893.279999999999</v>
      </c>
      <c r="I4425" s="545" t="s">
        <v>12973</v>
      </c>
      <c r="J4425" s="545" t="s">
        <v>13307</v>
      </c>
      <c r="K4425" s="545" t="s">
        <v>17672</v>
      </c>
      <c r="L4425" s="545"/>
      <c r="M4425" s="548" t="s">
        <v>13758</v>
      </c>
      <c r="N4425" s="545" t="s">
        <v>13413</v>
      </c>
      <c r="O4425" s="545"/>
      <c r="P4425" s="549">
        <v>13797</v>
      </c>
      <c r="Q4425" s="549">
        <v>1</v>
      </c>
      <c r="R4425" s="549">
        <v>59</v>
      </c>
      <c r="S4425" s="548">
        <v>2228</v>
      </c>
      <c r="T4425" s="548"/>
      <c r="U4425" s="99"/>
    </row>
    <row r="4426" spans="1:21" ht="19.5" customHeight="1">
      <c r="A4426" s="545">
        <v>13797</v>
      </c>
      <c r="B4426" s="545" t="s">
        <v>13614</v>
      </c>
      <c r="C4426" s="545" t="s">
        <v>216</v>
      </c>
      <c r="D4426" s="546">
        <v>46052</v>
      </c>
      <c r="E4426" s="171" t="str">
        <f t="shared" si="69"/>
        <v>2026</v>
      </c>
      <c r="F4426" s="547">
        <v>432341</v>
      </c>
      <c r="G4426" s="548">
        <v>0.19</v>
      </c>
      <c r="H4426" s="547">
        <v>363311.76</v>
      </c>
      <c r="I4426" s="545" t="s">
        <v>12973</v>
      </c>
      <c r="J4426" s="545" t="s">
        <v>13307</v>
      </c>
      <c r="K4426" s="545" t="s">
        <v>17672</v>
      </c>
      <c r="L4426" s="545"/>
      <c r="M4426" s="548" t="s">
        <v>13758</v>
      </c>
      <c r="N4426" s="545" t="s">
        <v>13413</v>
      </c>
      <c r="O4426" s="545"/>
      <c r="P4426" s="549">
        <v>13798</v>
      </c>
      <c r="Q4426" s="549">
        <v>1</v>
      </c>
      <c r="R4426" s="549">
        <v>59</v>
      </c>
      <c r="S4426" s="548">
        <v>2228</v>
      </c>
      <c r="T4426" s="548"/>
      <c r="U4426" s="99"/>
    </row>
    <row r="4427" spans="1:21" ht="19.5" customHeight="1">
      <c r="A4427" s="545">
        <v>13798</v>
      </c>
      <c r="B4427" s="545" t="s">
        <v>13615</v>
      </c>
      <c r="C4427" s="545" t="s">
        <v>216</v>
      </c>
      <c r="D4427" s="546">
        <v>46052</v>
      </c>
      <c r="E4427" s="171" t="str">
        <f t="shared" si="69"/>
        <v>2026</v>
      </c>
      <c r="F4427" s="547">
        <v>66946</v>
      </c>
      <c r="G4427" s="548">
        <v>0</v>
      </c>
      <c r="H4427" s="547">
        <v>66946</v>
      </c>
      <c r="I4427" s="545" t="s">
        <v>12967</v>
      </c>
      <c r="J4427" s="545" t="s">
        <v>13307</v>
      </c>
      <c r="K4427" s="545" t="s">
        <v>17673</v>
      </c>
      <c r="L4427" s="545"/>
      <c r="M4427" s="548" t="s">
        <v>13758</v>
      </c>
      <c r="N4427" s="545" t="s">
        <v>13413</v>
      </c>
      <c r="O4427" s="545"/>
      <c r="P4427" s="549">
        <v>13799</v>
      </c>
      <c r="Q4427" s="549">
        <v>1</v>
      </c>
      <c r="R4427" s="549">
        <v>61</v>
      </c>
      <c r="S4427" s="548">
        <v>2228</v>
      </c>
      <c r="T4427" s="548"/>
      <c r="U4427" s="99"/>
    </row>
    <row r="4428" spans="1:21" ht="19.5" customHeight="1">
      <c r="A4428" s="545">
        <v>13799</v>
      </c>
      <c r="B4428" s="545" t="s">
        <v>13616</v>
      </c>
      <c r="C4428" s="545" t="s">
        <v>216</v>
      </c>
      <c r="D4428" s="546">
        <v>46052</v>
      </c>
      <c r="E4428" s="171" t="str">
        <f t="shared" si="69"/>
        <v>2026</v>
      </c>
      <c r="F4428" s="547">
        <v>69167</v>
      </c>
      <c r="G4428" s="548">
        <v>0</v>
      </c>
      <c r="H4428" s="547">
        <v>69167</v>
      </c>
      <c r="I4428" s="545" t="s">
        <v>12967</v>
      </c>
      <c r="J4428" s="545" t="s">
        <v>13307</v>
      </c>
      <c r="K4428" s="545" t="s">
        <v>17673</v>
      </c>
      <c r="L4428" s="545"/>
      <c r="M4428" s="548" t="s">
        <v>13758</v>
      </c>
      <c r="N4428" s="545" t="s">
        <v>13413</v>
      </c>
      <c r="O4428" s="545"/>
      <c r="P4428" s="549">
        <v>13800</v>
      </c>
      <c r="Q4428" s="549">
        <v>1</v>
      </c>
      <c r="R4428" s="549">
        <v>61</v>
      </c>
      <c r="S4428" s="548">
        <v>2228</v>
      </c>
      <c r="T4428" s="548"/>
      <c r="U4428" s="99"/>
    </row>
    <row r="4429" spans="1:21" ht="19.5" customHeight="1">
      <c r="A4429" s="545">
        <v>13800</v>
      </c>
      <c r="B4429" s="545" t="s">
        <v>13617</v>
      </c>
      <c r="C4429" s="545" t="s">
        <v>216</v>
      </c>
      <c r="D4429" s="546">
        <v>46052</v>
      </c>
      <c r="E4429" s="171" t="str">
        <f t="shared" si="69"/>
        <v>2026</v>
      </c>
      <c r="F4429" s="547">
        <v>217877</v>
      </c>
      <c r="G4429" s="548">
        <v>0</v>
      </c>
      <c r="H4429" s="547">
        <v>217877</v>
      </c>
      <c r="I4429" s="545" t="s">
        <v>12967</v>
      </c>
      <c r="J4429" s="545" t="s">
        <v>13307</v>
      </c>
      <c r="K4429" s="545" t="s">
        <v>17673</v>
      </c>
      <c r="L4429" s="545"/>
      <c r="M4429" s="548" t="s">
        <v>13758</v>
      </c>
      <c r="N4429" s="545" t="s">
        <v>13413</v>
      </c>
      <c r="O4429" s="545"/>
      <c r="P4429" s="549">
        <v>13801</v>
      </c>
      <c r="Q4429" s="549">
        <v>1</v>
      </c>
      <c r="R4429" s="549">
        <v>61</v>
      </c>
      <c r="S4429" s="548">
        <v>2228</v>
      </c>
      <c r="T4429" s="548"/>
      <c r="U4429" s="99"/>
    </row>
    <row r="4430" spans="1:21" ht="19.5" customHeight="1">
      <c r="A4430" s="545">
        <v>13801</v>
      </c>
      <c r="B4430" s="545" t="s">
        <v>13618</v>
      </c>
      <c r="C4430" s="545" t="s">
        <v>216</v>
      </c>
      <c r="D4430" s="546">
        <v>46052</v>
      </c>
      <c r="E4430" s="171" t="str">
        <f t="shared" si="69"/>
        <v>2026</v>
      </c>
      <c r="F4430" s="547">
        <v>117585</v>
      </c>
      <c r="G4430" s="548">
        <v>0</v>
      </c>
      <c r="H4430" s="547">
        <v>117585</v>
      </c>
      <c r="I4430" s="545" t="s">
        <v>12967</v>
      </c>
      <c r="J4430" s="545" t="s">
        <v>13307</v>
      </c>
      <c r="K4430" s="545" t="s">
        <v>17673</v>
      </c>
      <c r="L4430" s="545"/>
      <c r="M4430" s="548" t="s">
        <v>13758</v>
      </c>
      <c r="N4430" s="545" t="s">
        <v>13413</v>
      </c>
      <c r="O4430" s="545"/>
      <c r="P4430" s="549">
        <v>13802</v>
      </c>
      <c r="Q4430" s="549">
        <v>1</v>
      </c>
      <c r="R4430" s="549">
        <v>61</v>
      </c>
      <c r="S4430" s="548">
        <v>2228</v>
      </c>
      <c r="T4430" s="548"/>
      <c r="U4430" s="99"/>
    </row>
    <row r="4431" spans="1:21" ht="19.5" customHeight="1">
      <c r="A4431" s="545">
        <v>13802</v>
      </c>
      <c r="B4431" s="545" t="s">
        <v>13619</v>
      </c>
      <c r="C4431" s="545" t="s">
        <v>216</v>
      </c>
      <c r="D4431" s="546">
        <v>46052</v>
      </c>
      <c r="E4431" s="171" t="str">
        <f t="shared" si="69"/>
        <v>2026</v>
      </c>
      <c r="F4431" s="547">
        <v>109515</v>
      </c>
      <c r="G4431" s="548">
        <v>0</v>
      </c>
      <c r="H4431" s="547">
        <v>109515</v>
      </c>
      <c r="I4431" s="545" t="s">
        <v>12967</v>
      </c>
      <c r="J4431" s="545" t="s">
        <v>13307</v>
      </c>
      <c r="K4431" s="545" t="s">
        <v>17674</v>
      </c>
      <c r="L4431" s="545"/>
      <c r="M4431" s="548" t="s">
        <v>13758</v>
      </c>
      <c r="N4431" s="545" t="s">
        <v>13413</v>
      </c>
      <c r="O4431" s="545"/>
      <c r="P4431" s="549">
        <v>13803</v>
      </c>
      <c r="Q4431" s="549">
        <v>1</v>
      </c>
      <c r="R4431" s="549">
        <v>61</v>
      </c>
      <c r="S4431" s="548">
        <v>2228</v>
      </c>
      <c r="T4431" s="548"/>
      <c r="U4431" s="99"/>
    </row>
    <row r="4432" spans="1:21" ht="19.5" customHeight="1">
      <c r="A4432" s="545">
        <v>13803</v>
      </c>
      <c r="B4432" s="545" t="s">
        <v>13620</v>
      </c>
      <c r="C4432" s="545" t="s">
        <v>216</v>
      </c>
      <c r="D4432" s="546">
        <v>46052</v>
      </c>
      <c r="E4432" s="171" t="str">
        <f t="shared" si="69"/>
        <v>2026</v>
      </c>
      <c r="F4432" s="547">
        <v>259378</v>
      </c>
      <c r="G4432" s="548">
        <v>0</v>
      </c>
      <c r="H4432" s="547">
        <v>259378</v>
      </c>
      <c r="I4432" s="545" t="s">
        <v>12967</v>
      </c>
      <c r="J4432" s="545" t="s">
        <v>13307</v>
      </c>
      <c r="K4432" s="545" t="s">
        <v>17675</v>
      </c>
      <c r="L4432" s="545"/>
      <c r="M4432" s="548" t="s">
        <v>13758</v>
      </c>
      <c r="N4432" s="545" t="s">
        <v>13413</v>
      </c>
      <c r="O4432" s="545"/>
      <c r="P4432" s="549">
        <v>13804</v>
      </c>
      <c r="Q4432" s="549">
        <v>1</v>
      </c>
      <c r="R4432" s="549">
        <v>61</v>
      </c>
      <c r="S4432" s="548">
        <v>2228</v>
      </c>
      <c r="T4432" s="548"/>
      <c r="U4432" s="99"/>
    </row>
    <row r="4433" spans="1:21" ht="19.5" customHeight="1">
      <c r="A4433" s="545">
        <v>13804</v>
      </c>
      <c r="B4433" s="545" t="s">
        <v>13621</v>
      </c>
      <c r="C4433" s="545" t="s">
        <v>216</v>
      </c>
      <c r="D4433" s="546">
        <v>46052</v>
      </c>
      <c r="E4433" s="171" t="str">
        <f t="shared" si="69"/>
        <v>2026</v>
      </c>
      <c r="F4433" s="547">
        <v>245544</v>
      </c>
      <c r="G4433" s="548">
        <v>0</v>
      </c>
      <c r="H4433" s="547">
        <v>245544</v>
      </c>
      <c r="I4433" s="545" t="s">
        <v>12967</v>
      </c>
      <c r="J4433" s="545" t="s">
        <v>13307</v>
      </c>
      <c r="K4433" s="545" t="s">
        <v>17676</v>
      </c>
      <c r="L4433" s="545"/>
      <c r="M4433" s="548" t="s">
        <v>13758</v>
      </c>
      <c r="N4433" s="545" t="s">
        <v>13413</v>
      </c>
      <c r="O4433" s="545"/>
      <c r="P4433" s="549">
        <v>13805</v>
      </c>
      <c r="Q4433" s="549">
        <v>1</v>
      </c>
      <c r="R4433" s="549">
        <v>61</v>
      </c>
      <c r="S4433" s="548">
        <v>2228</v>
      </c>
      <c r="T4433" s="548"/>
      <c r="U4433" s="99"/>
    </row>
    <row r="4434" spans="1:21" ht="19.5" customHeight="1">
      <c r="A4434" s="545">
        <v>13805</v>
      </c>
      <c r="B4434" s="545" t="s">
        <v>13622</v>
      </c>
      <c r="C4434" s="545" t="s">
        <v>216</v>
      </c>
      <c r="D4434" s="546">
        <v>46052</v>
      </c>
      <c r="E4434" s="171" t="str">
        <f t="shared" si="69"/>
        <v>2026</v>
      </c>
      <c r="F4434" s="547">
        <v>486006</v>
      </c>
      <c r="G4434" s="548">
        <v>0</v>
      </c>
      <c r="H4434" s="547">
        <v>486006</v>
      </c>
      <c r="I4434" s="545" t="s">
        <v>12967</v>
      </c>
      <c r="J4434" s="545" t="s">
        <v>13307</v>
      </c>
      <c r="K4434" s="545" t="s">
        <v>17677</v>
      </c>
      <c r="L4434" s="545"/>
      <c r="M4434" s="548" t="s">
        <v>13758</v>
      </c>
      <c r="N4434" s="545" t="s">
        <v>13413</v>
      </c>
      <c r="O4434" s="545"/>
      <c r="P4434" s="549">
        <v>13806</v>
      </c>
      <c r="Q4434" s="549">
        <v>1</v>
      </c>
      <c r="R4434" s="549">
        <v>61</v>
      </c>
      <c r="S4434" s="548">
        <v>2228</v>
      </c>
      <c r="T4434" s="548"/>
      <c r="U4434" s="99"/>
    </row>
    <row r="4435" spans="1:21" ht="19.5" customHeight="1">
      <c r="A4435" s="545">
        <v>13806</v>
      </c>
      <c r="B4435" s="545" t="s">
        <v>13623</v>
      </c>
      <c r="C4435" s="545" t="s">
        <v>216</v>
      </c>
      <c r="D4435" s="546">
        <v>46052</v>
      </c>
      <c r="E4435" s="171" t="str">
        <f t="shared" si="69"/>
        <v>2026</v>
      </c>
      <c r="F4435" s="547">
        <v>12131</v>
      </c>
      <c r="G4435" s="548">
        <v>0.19</v>
      </c>
      <c r="H4435" s="547">
        <v>10194.120000000001</v>
      </c>
      <c r="I4435" s="545" t="s">
        <v>12967</v>
      </c>
      <c r="J4435" s="545" t="s">
        <v>13307</v>
      </c>
      <c r="K4435" s="545" t="s">
        <v>17678</v>
      </c>
      <c r="L4435" s="545"/>
      <c r="M4435" s="548" t="s">
        <v>13758</v>
      </c>
      <c r="N4435" s="545" t="s">
        <v>13413</v>
      </c>
      <c r="O4435" s="545"/>
      <c r="P4435" s="549">
        <v>13807</v>
      </c>
      <c r="Q4435" s="549">
        <v>1</v>
      </c>
      <c r="R4435" s="549">
        <v>61</v>
      </c>
      <c r="S4435" s="548">
        <v>2228</v>
      </c>
      <c r="T4435" s="548"/>
      <c r="U4435" s="99"/>
    </row>
    <row r="4436" spans="1:21" ht="19.5" customHeight="1">
      <c r="A4436" s="545">
        <v>13807</v>
      </c>
      <c r="B4436" s="545" t="s">
        <v>13624</v>
      </c>
      <c r="C4436" s="545" t="s">
        <v>216</v>
      </c>
      <c r="D4436" s="546">
        <v>46052</v>
      </c>
      <c r="E4436" s="171" t="str">
        <f t="shared" si="69"/>
        <v>2026</v>
      </c>
      <c r="F4436" s="547">
        <v>82678</v>
      </c>
      <c r="G4436" s="548">
        <v>0.19</v>
      </c>
      <c r="H4436" s="547">
        <v>69477.31</v>
      </c>
      <c r="I4436" s="545" t="s">
        <v>12967</v>
      </c>
      <c r="J4436" s="545" t="s">
        <v>13307</v>
      </c>
      <c r="K4436" s="545" t="s">
        <v>17678</v>
      </c>
      <c r="L4436" s="545"/>
      <c r="M4436" s="548" t="s">
        <v>13758</v>
      </c>
      <c r="N4436" s="545" t="s">
        <v>13413</v>
      </c>
      <c r="O4436" s="545"/>
      <c r="P4436" s="549">
        <v>13808</v>
      </c>
      <c r="Q4436" s="549">
        <v>1</v>
      </c>
      <c r="R4436" s="549">
        <v>61</v>
      </c>
      <c r="S4436" s="548">
        <v>2228</v>
      </c>
      <c r="T4436" s="548"/>
      <c r="U4436" s="99"/>
    </row>
    <row r="4437" spans="1:21" ht="19.5" customHeight="1">
      <c r="A4437" s="545">
        <v>13808</v>
      </c>
      <c r="B4437" s="545" t="s">
        <v>13625</v>
      </c>
      <c r="C4437" s="545" t="s">
        <v>216</v>
      </c>
      <c r="D4437" s="546">
        <v>46052</v>
      </c>
      <c r="E4437" s="171" t="str">
        <f t="shared" si="69"/>
        <v>2026</v>
      </c>
      <c r="F4437" s="547">
        <v>10431</v>
      </c>
      <c r="G4437" s="548">
        <v>0.19</v>
      </c>
      <c r="H4437" s="547">
        <v>8765.5499999999993</v>
      </c>
      <c r="I4437" s="545" t="s">
        <v>12738</v>
      </c>
      <c r="J4437" s="545" t="s">
        <v>13307</v>
      </c>
      <c r="K4437" s="545"/>
      <c r="L4437" s="545"/>
      <c r="M4437" s="548" t="s">
        <v>13758</v>
      </c>
      <c r="N4437" s="545" t="s">
        <v>13413</v>
      </c>
      <c r="O4437" s="545"/>
      <c r="P4437" s="549">
        <v>13809</v>
      </c>
      <c r="Q4437" s="549">
        <v>1</v>
      </c>
      <c r="R4437" s="549">
        <v>32</v>
      </c>
      <c r="S4437" s="548">
        <v>2228</v>
      </c>
      <c r="T4437" s="548"/>
      <c r="U4437" s="99"/>
    </row>
    <row r="4438" spans="1:21" ht="19.5" customHeight="1">
      <c r="A4438" s="545">
        <v>13809</v>
      </c>
      <c r="B4438" s="545" t="s">
        <v>13626</v>
      </c>
      <c r="C4438" s="545" t="s">
        <v>216</v>
      </c>
      <c r="D4438" s="546">
        <v>46052</v>
      </c>
      <c r="E4438" s="171" t="str">
        <f t="shared" si="69"/>
        <v>2026</v>
      </c>
      <c r="F4438" s="547">
        <v>640489</v>
      </c>
      <c r="G4438" s="548">
        <v>0.19</v>
      </c>
      <c r="H4438" s="547">
        <v>538226.05000000005</v>
      </c>
      <c r="I4438" s="545" t="s">
        <v>12738</v>
      </c>
      <c r="J4438" s="545" t="s">
        <v>13307</v>
      </c>
      <c r="K4438" s="545"/>
      <c r="L4438" s="545"/>
      <c r="M4438" s="548" t="s">
        <v>13758</v>
      </c>
      <c r="N4438" s="545" t="s">
        <v>13413</v>
      </c>
      <c r="O4438" s="545"/>
      <c r="P4438" s="549">
        <v>13810</v>
      </c>
      <c r="Q4438" s="549">
        <v>1</v>
      </c>
      <c r="R4438" s="549">
        <v>32</v>
      </c>
      <c r="S4438" s="548">
        <v>2228</v>
      </c>
      <c r="T4438" s="548"/>
      <c r="U4438" s="99"/>
    </row>
    <row r="4439" spans="1:21" ht="19.5" customHeight="1">
      <c r="A4439" s="545">
        <v>13810</v>
      </c>
      <c r="B4439" s="545" t="s">
        <v>13627</v>
      </c>
      <c r="C4439" s="545" t="s">
        <v>216</v>
      </c>
      <c r="D4439" s="546">
        <v>46052</v>
      </c>
      <c r="E4439" s="171" t="str">
        <f t="shared" si="69"/>
        <v>2026</v>
      </c>
      <c r="F4439" s="547">
        <v>270257</v>
      </c>
      <c r="G4439" s="548">
        <v>0.19</v>
      </c>
      <c r="H4439" s="547">
        <v>227106.72</v>
      </c>
      <c r="I4439" s="545" t="s">
        <v>12967</v>
      </c>
      <c r="J4439" s="545" t="s">
        <v>13307</v>
      </c>
      <c r="K4439" s="545" t="s">
        <v>17679</v>
      </c>
      <c r="L4439" s="545"/>
      <c r="M4439" s="548" t="s">
        <v>13758</v>
      </c>
      <c r="N4439" s="545" t="s">
        <v>13413</v>
      </c>
      <c r="O4439" s="545"/>
      <c r="P4439" s="549">
        <v>13811</v>
      </c>
      <c r="Q4439" s="549">
        <v>1</v>
      </c>
      <c r="R4439" s="549">
        <v>61</v>
      </c>
      <c r="S4439" s="548">
        <v>2228</v>
      </c>
      <c r="T4439" s="548"/>
      <c r="U4439" s="99"/>
    </row>
    <row r="4440" spans="1:21" ht="19.5" customHeight="1">
      <c r="A4440" s="545">
        <v>13811</v>
      </c>
      <c r="B4440" s="545" t="s">
        <v>13628</v>
      </c>
      <c r="C4440" s="545" t="s">
        <v>216</v>
      </c>
      <c r="D4440" s="546">
        <v>46052</v>
      </c>
      <c r="E4440" s="171" t="str">
        <f t="shared" si="69"/>
        <v>2026</v>
      </c>
      <c r="F4440" s="547">
        <v>6465937</v>
      </c>
      <c r="G4440" s="548">
        <v>0.19</v>
      </c>
      <c r="H4440" s="547">
        <v>5433560.5</v>
      </c>
      <c r="I4440" s="545" t="s">
        <v>12973</v>
      </c>
      <c r="J4440" s="545" t="s">
        <v>13307</v>
      </c>
      <c r="K4440" s="545" t="s">
        <v>17680</v>
      </c>
      <c r="L4440" s="545"/>
      <c r="M4440" s="548" t="s">
        <v>13868</v>
      </c>
      <c r="N4440" s="545" t="s">
        <v>13413</v>
      </c>
      <c r="O4440" s="545"/>
      <c r="P4440" s="549">
        <v>13812</v>
      </c>
      <c r="Q4440" s="549">
        <v>2</v>
      </c>
      <c r="R4440" s="549">
        <v>59</v>
      </c>
      <c r="S4440" s="548">
        <v>2228</v>
      </c>
      <c r="T4440" s="548"/>
      <c r="U4440" s="99"/>
    </row>
    <row r="4441" spans="1:21" ht="19.5" customHeight="1">
      <c r="A4441" s="545">
        <v>13812</v>
      </c>
      <c r="B4441" s="545" t="s">
        <v>13629</v>
      </c>
      <c r="C4441" s="545" t="s">
        <v>216</v>
      </c>
      <c r="D4441" s="546">
        <v>46052</v>
      </c>
      <c r="E4441" s="171" t="str">
        <f t="shared" si="69"/>
        <v>2026</v>
      </c>
      <c r="F4441" s="547">
        <v>262563</v>
      </c>
      <c r="G4441" s="548">
        <v>0.19</v>
      </c>
      <c r="H4441" s="547">
        <v>220641.18</v>
      </c>
      <c r="I4441" s="545" t="s">
        <v>12973</v>
      </c>
      <c r="J4441" s="545" t="s">
        <v>13307</v>
      </c>
      <c r="K4441" s="545" t="s">
        <v>17681</v>
      </c>
      <c r="L4441" s="545"/>
      <c r="M4441" s="548" t="s">
        <v>13868</v>
      </c>
      <c r="N4441" s="545" t="s">
        <v>13413</v>
      </c>
      <c r="O4441" s="545"/>
      <c r="P4441" s="549">
        <v>13813</v>
      </c>
      <c r="Q4441" s="549">
        <v>2</v>
      </c>
      <c r="R4441" s="549">
        <v>59</v>
      </c>
      <c r="S4441" s="548">
        <v>2228</v>
      </c>
      <c r="T4441" s="548"/>
      <c r="U4441" s="99"/>
    </row>
    <row r="4442" spans="1:21" ht="19.5" customHeight="1">
      <c r="A4442" s="545">
        <v>13813</v>
      </c>
      <c r="B4442" s="545" t="s">
        <v>13630</v>
      </c>
      <c r="C4442" s="545" t="s">
        <v>216</v>
      </c>
      <c r="D4442" s="546">
        <v>46052</v>
      </c>
      <c r="E4442" s="171" t="str">
        <f t="shared" si="69"/>
        <v>2026</v>
      </c>
      <c r="F4442" s="547">
        <v>10544233</v>
      </c>
      <c r="G4442" s="548">
        <v>0.19</v>
      </c>
      <c r="H4442" s="547">
        <v>8860700</v>
      </c>
      <c r="I4442" s="545" t="s">
        <v>12973</v>
      </c>
      <c r="J4442" s="545" t="s">
        <v>13307</v>
      </c>
      <c r="K4442" s="545" t="s">
        <v>17682</v>
      </c>
      <c r="L4442" s="545"/>
      <c r="M4442" s="548" t="s">
        <v>13868</v>
      </c>
      <c r="N4442" s="545" t="s">
        <v>13413</v>
      </c>
      <c r="O4442" s="545"/>
      <c r="P4442" s="549">
        <v>13814</v>
      </c>
      <c r="Q4442" s="549">
        <v>2</v>
      </c>
      <c r="R4442" s="549">
        <v>59</v>
      </c>
      <c r="S4442" s="548">
        <v>2228</v>
      </c>
      <c r="T4442" s="548"/>
      <c r="U4442" s="99"/>
    </row>
    <row r="4443" spans="1:21" ht="19.5" customHeight="1">
      <c r="A4443" s="545">
        <v>13814</v>
      </c>
      <c r="B4443" s="545" t="s">
        <v>13631</v>
      </c>
      <c r="C4443" s="545" t="s">
        <v>216</v>
      </c>
      <c r="D4443" s="546">
        <v>46052</v>
      </c>
      <c r="E4443" s="171" t="str">
        <f t="shared" si="69"/>
        <v>2026</v>
      </c>
      <c r="F4443" s="547">
        <v>130641</v>
      </c>
      <c r="G4443" s="548">
        <v>0.19</v>
      </c>
      <c r="H4443" s="547">
        <v>109782.35</v>
      </c>
      <c r="I4443" s="545" t="s">
        <v>12973</v>
      </c>
      <c r="J4443" s="545" t="s">
        <v>13307</v>
      </c>
      <c r="K4443" s="545" t="s">
        <v>21712</v>
      </c>
      <c r="L4443" s="545"/>
      <c r="M4443" s="548" t="s">
        <v>13868</v>
      </c>
      <c r="N4443" s="545" t="s">
        <v>13413</v>
      </c>
      <c r="O4443" s="545"/>
      <c r="P4443" s="549">
        <v>13815</v>
      </c>
      <c r="Q4443" s="549">
        <v>2</v>
      </c>
      <c r="R4443" s="549">
        <v>59</v>
      </c>
      <c r="S4443" s="548">
        <v>2228</v>
      </c>
      <c r="T4443" s="548"/>
      <c r="U4443" s="99"/>
    </row>
    <row r="4444" spans="1:21" ht="19.5" customHeight="1">
      <c r="A4444" s="545">
        <v>13815</v>
      </c>
      <c r="B4444" s="545" t="s">
        <v>13632</v>
      </c>
      <c r="C4444" s="545" t="s">
        <v>216</v>
      </c>
      <c r="D4444" s="546">
        <v>46052</v>
      </c>
      <c r="E4444" s="171" t="str">
        <f t="shared" si="69"/>
        <v>2026</v>
      </c>
      <c r="F4444" s="547">
        <v>491989</v>
      </c>
      <c r="G4444" s="548">
        <v>0.19</v>
      </c>
      <c r="H4444" s="547">
        <v>413436.13</v>
      </c>
      <c r="I4444" s="545" t="s">
        <v>12686</v>
      </c>
      <c r="J4444" s="545" t="s">
        <v>13307</v>
      </c>
      <c r="K4444" s="545"/>
      <c r="L4444" s="545"/>
      <c r="M4444" s="548" t="s">
        <v>13758</v>
      </c>
      <c r="N4444" s="545" t="s">
        <v>13413</v>
      </c>
      <c r="O4444" s="545"/>
      <c r="P4444" s="549">
        <v>13816</v>
      </c>
      <c r="Q4444" s="549">
        <v>1</v>
      </c>
      <c r="R4444" s="549">
        <v>131</v>
      </c>
      <c r="S4444" s="548">
        <v>2228</v>
      </c>
      <c r="T4444" s="548"/>
      <c r="U4444" s="99"/>
    </row>
    <row r="4445" spans="1:21" ht="19.5" customHeight="1">
      <c r="A4445" s="545">
        <v>13816</v>
      </c>
      <c r="B4445" s="545" t="s">
        <v>13633</v>
      </c>
      <c r="C4445" s="545" t="s">
        <v>216</v>
      </c>
      <c r="D4445" s="546">
        <v>46052</v>
      </c>
      <c r="E4445" s="171" t="str">
        <f t="shared" si="69"/>
        <v>2026</v>
      </c>
      <c r="F4445" s="547">
        <v>506045</v>
      </c>
      <c r="G4445" s="548">
        <v>0.19</v>
      </c>
      <c r="H4445" s="547">
        <v>425247.9</v>
      </c>
      <c r="I4445" s="545" t="s">
        <v>12686</v>
      </c>
      <c r="J4445" s="545" t="s">
        <v>13307</v>
      </c>
      <c r="K4445" s="545"/>
      <c r="L4445" s="545"/>
      <c r="M4445" s="548" t="s">
        <v>13758</v>
      </c>
      <c r="N4445" s="545" t="s">
        <v>13413</v>
      </c>
      <c r="O4445" s="545"/>
      <c r="P4445" s="549">
        <v>13817</v>
      </c>
      <c r="Q4445" s="549">
        <v>1</v>
      </c>
      <c r="R4445" s="549">
        <v>131</v>
      </c>
      <c r="S4445" s="548">
        <v>2228</v>
      </c>
      <c r="T4445" s="548"/>
      <c r="U4445" s="99"/>
    </row>
    <row r="4446" spans="1:21" ht="19.5" customHeight="1">
      <c r="A4446" s="545">
        <v>13817</v>
      </c>
      <c r="B4446" s="545" t="s">
        <v>13634</v>
      </c>
      <c r="C4446" s="545" t="s">
        <v>216</v>
      </c>
      <c r="D4446" s="546">
        <v>46052</v>
      </c>
      <c r="E4446" s="171" t="str">
        <f t="shared" si="69"/>
        <v>2026</v>
      </c>
      <c r="F4446" s="547">
        <v>632558</v>
      </c>
      <c r="G4446" s="548">
        <v>0.19</v>
      </c>
      <c r="H4446" s="547">
        <v>531561.34</v>
      </c>
      <c r="I4446" s="545" t="s">
        <v>12686</v>
      </c>
      <c r="J4446" s="545" t="s">
        <v>13307</v>
      </c>
      <c r="K4446" s="545"/>
      <c r="L4446" s="545"/>
      <c r="M4446" s="548" t="s">
        <v>13758</v>
      </c>
      <c r="N4446" s="545" t="s">
        <v>13413</v>
      </c>
      <c r="O4446" s="545"/>
      <c r="P4446" s="549">
        <v>13818</v>
      </c>
      <c r="Q4446" s="549">
        <v>1</v>
      </c>
      <c r="R4446" s="549">
        <v>131</v>
      </c>
      <c r="S4446" s="548">
        <v>2228</v>
      </c>
      <c r="T4446" s="548"/>
      <c r="U4446" s="99"/>
    </row>
    <row r="4447" spans="1:21" ht="19.5" customHeight="1">
      <c r="A4447" s="545">
        <v>13818</v>
      </c>
      <c r="B4447" s="545" t="s">
        <v>13635</v>
      </c>
      <c r="C4447" s="545" t="s">
        <v>216</v>
      </c>
      <c r="D4447" s="546">
        <v>46052</v>
      </c>
      <c r="E4447" s="171" t="str">
        <f t="shared" si="69"/>
        <v>2026</v>
      </c>
      <c r="F4447" s="547">
        <v>674728</v>
      </c>
      <c r="G4447" s="548">
        <v>0.19</v>
      </c>
      <c r="H4447" s="547">
        <v>566998.31999999995</v>
      </c>
      <c r="I4447" s="545" t="s">
        <v>12686</v>
      </c>
      <c r="J4447" s="545" t="s">
        <v>13307</v>
      </c>
      <c r="K4447" s="545"/>
      <c r="L4447" s="545"/>
      <c r="M4447" s="548" t="s">
        <v>13758</v>
      </c>
      <c r="N4447" s="545" t="s">
        <v>13413</v>
      </c>
      <c r="O4447" s="545"/>
      <c r="P4447" s="549">
        <v>13819</v>
      </c>
      <c r="Q4447" s="549">
        <v>1</v>
      </c>
      <c r="R4447" s="549">
        <v>131</v>
      </c>
      <c r="S4447" s="548">
        <v>2228</v>
      </c>
      <c r="T4447" s="548"/>
      <c r="U4447" s="99"/>
    </row>
    <row r="4448" spans="1:21" ht="19.5" customHeight="1">
      <c r="A4448" s="545">
        <v>13819</v>
      </c>
      <c r="B4448" s="545" t="s">
        <v>13636</v>
      </c>
      <c r="C4448" s="545" t="s">
        <v>216</v>
      </c>
      <c r="D4448" s="546">
        <v>46052</v>
      </c>
      <c r="E4448" s="171" t="str">
        <f t="shared" si="69"/>
        <v>2026</v>
      </c>
      <c r="F4448" s="547">
        <v>871524</v>
      </c>
      <c r="G4448" s="548">
        <v>0.19</v>
      </c>
      <c r="H4448" s="547">
        <v>732373.11</v>
      </c>
      <c r="I4448" s="545" t="s">
        <v>12686</v>
      </c>
      <c r="J4448" s="545" t="s">
        <v>13307</v>
      </c>
      <c r="K4448" s="545"/>
      <c r="L4448" s="545"/>
      <c r="M4448" s="548" t="s">
        <v>13758</v>
      </c>
      <c r="N4448" s="545" t="s">
        <v>13413</v>
      </c>
      <c r="O4448" s="545"/>
      <c r="P4448" s="549">
        <v>13820</v>
      </c>
      <c r="Q4448" s="549">
        <v>1</v>
      </c>
      <c r="R4448" s="549">
        <v>131</v>
      </c>
      <c r="S4448" s="548">
        <v>2228</v>
      </c>
      <c r="T4448" s="548"/>
      <c r="U4448" s="99"/>
    </row>
    <row r="4449" spans="1:21" ht="19.5" customHeight="1">
      <c r="A4449" s="545">
        <v>13820</v>
      </c>
      <c r="B4449" s="545" t="s">
        <v>13637</v>
      </c>
      <c r="C4449" s="545" t="s">
        <v>216</v>
      </c>
      <c r="D4449" s="546">
        <v>46052</v>
      </c>
      <c r="E4449" s="171" t="str">
        <f t="shared" si="69"/>
        <v>2026</v>
      </c>
      <c r="F4449" s="547">
        <v>4834499</v>
      </c>
      <c r="G4449" s="548">
        <v>0.19</v>
      </c>
      <c r="H4449" s="547">
        <v>4062604.2</v>
      </c>
      <c r="I4449" s="545" t="s">
        <v>12686</v>
      </c>
      <c r="J4449" s="545" t="s">
        <v>13307</v>
      </c>
      <c r="K4449" s="545" t="s">
        <v>17683</v>
      </c>
      <c r="L4449" s="545"/>
      <c r="M4449" s="548" t="s">
        <v>13758</v>
      </c>
      <c r="N4449" s="545" t="s">
        <v>13413</v>
      </c>
      <c r="O4449" s="545"/>
      <c r="P4449" s="549">
        <v>13821</v>
      </c>
      <c r="Q4449" s="549">
        <v>1</v>
      </c>
      <c r="R4449" s="549">
        <v>131</v>
      </c>
      <c r="S4449" s="548">
        <v>2228</v>
      </c>
      <c r="T4449" s="548"/>
      <c r="U4449" s="99"/>
    </row>
    <row r="4450" spans="1:21" ht="19.5" customHeight="1">
      <c r="A4450" s="545">
        <v>13821</v>
      </c>
      <c r="B4450" s="545" t="s">
        <v>13638</v>
      </c>
      <c r="C4450" s="545" t="s">
        <v>216</v>
      </c>
      <c r="D4450" s="546">
        <v>46052</v>
      </c>
      <c r="E4450" s="171" t="str">
        <f t="shared" si="69"/>
        <v>2026</v>
      </c>
      <c r="F4450" s="547">
        <v>5663210</v>
      </c>
      <c r="G4450" s="548">
        <v>0.19</v>
      </c>
      <c r="H4450" s="547">
        <v>4759000</v>
      </c>
      <c r="I4450" s="545" t="s">
        <v>12686</v>
      </c>
      <c r="J4450" s="545" t="s">
        <v>13307</v>
      </c>
      <c r="K4450" s="545"/>
      <c r="L4450" s="545"/>
      <c r="M4450" s="548" t="s">
        <v>13758</v>
      </c>
      <c r="N4450" s="545" t="s">
        <v>13413</v>
      </c>
      <c r="O4450" s="545"/>
      <c r="P4450" s="549">
        <v>13822</v>
      </c>
      <c r="Q4450" s="549">
        <v>1</v>
      </c>
      <c r="R4450" s="549">
        <v>131</v>
      </c>
      <c r="S4450" s="548">
        <v>2228</v>
      </c>
      <c r="T4450" s="548"/>
      <c r="U4450" s="99"/>
    </row>
    <row r="4451" spans="1:21" ht="19.5" customHeight="1">
      <c r="A4451" s="545">
        <v>13822</v>
      </c>
      <c r="B4451" s="545" t="s">
        <v>13639</v>
      </c>
      <c r="C4451" s="545" t="s">
        <v>216</v>
      </c>
      <c r="D4451" s="546">
        <v>46052</v>
      </c>
      <c r="E4451" s="171" t="str">
        <f t="shared" si="69"/>
        <v>2026</v>
      </c>
      <c r="F4451" s="547">
        <v>5960108</v>
      </c>
      <c r="G4451" s="548">
        <v>0.19</v>
      </c>
      <c r="H4451" s="547">
        <v>5008494.12</v>
      </c>
      <c r="I4451" s="545" t="s">
        <v>12686</v>
      </c>
      <c r="J4451" s="545" t="s">
        <v>13307</v>
      </c>
      <c r="K4451" s="545"/>
      <c r="L4451" s="545"/>
      <c r="M4451" s="548" t="s">
        <v>13758</v>
      </c>
      <c r="N4451" s="545" t="s">
        <v>13413</v>
      </c>
      <c r="O4451" s="545"/>
      <c r="P4451" s="549">
        <v>13823</v>
      </c>
      <c r="Q4451" s="549">
        <v>1</v>
      </c>
      <c r="R4451" s="549">
        <v>131</v>
      </c>
      <c r="S4451" s="548">
        <v>2228</v>
      </c>
      <c r="T4451" s="548"/>
      <c r="U4451" s="99"/>
    </row>
    <row r="4452" spans="1:21" ht="19.5" customHeight="1">
      <c r="A4452" s="545">
        <v>13823</v>
      </c>
      <c r="B4452" s="545" t="s">
        <v>13640</v>
      </c>
      <c r="C4452" s="545" t="s">
        <v>216</v>
      </c>
      <c r="D4452" s="546">
        <v>46052</v>
      </c>
      <c r="E4452" s="171" t="str">
        <f t="shared" si="69"/>
        <v>2026</v>
      </c>
      <c r="F4452" s="547">
        <v>2670802</v>
      </c>
      <c r="G4452" s="548">
        <v>0.19</v>
      </c>
      <c r="H4452" s="547">
        <v>2244371.4300000002</v>
      </c>
      <c r="I4452" s="545" t="s">
        <v>12686</v>
      </c>
      <c r="J4452" s="545" t="s">
        <v>13307</v>
      </c>
      <c r="K4452" s="545"/>
      <c r="L4452" s="545"/>
      <c r="M4452" s="548" t="s">
        <v>13758</v>
      </c>
      <c r="N4452" s="545" t="s">
        <v>13413</v>
      </c>
      <c r="O4452" s="545"/>
      <c r="P4452" s="549">
        <v>13824</v>
      </c>
      <c r="Q4452" s="549">
        <v>1</v>
      </c>
      <c r="R4452" s="549">
        <v>131</v>
      </c>
      <c r="S4452" s="548">
        <v>2228</v>
      </c>
      <c r="T4452" s="548"/>
      <c r="U4452" s="99"/>
    </row>
    <row r="4453" spans="1:21" ht="19.5" customHeight="1">
      <c r="A4453" s="545">
        <v>13824</v>
      </c>
      <c r="B4453" s="545" t="s">
        <v>13641</v>
      </c>
      <c r="C4453" s="545" t="s">
        <v>216</v>
      </c>
      <c r="D4453" s="546">
        <v>46052</v>
      </c>
      <c r="E4453" s="171" t="str">
        <f t="shared" si="69"/>
        <v>2026</v>
      </c>
      <c r="F4453" s="547">
        <v>912120</v>
      </c>
      <c r="G4453" s="548">
        <v>0.19</v>
      </c>
      <c r="H4453" s="547">
        <v>766487.39</v>
      </c>
      <c r="I4453" s="545" t="s">
        <v>12686</v>
      </c>
      <c r="J4453" s="545" t="s">
        <v>13307</v>
      </c>
      <c r="K4453" s="545"/>
      <c r="L4453" s="545"/>
      <c r="M4453" s="548" t="s">
        <v>13758</v>
      </c>
      <c r="N4453" s="545" t="s">
        <v>13413</v>
      </c>
      <c r="O4453" s="545"/>
      <c r="P4453" s="549">
        <v>13825</v>
      </c>
      <c r="Q4453" s="549">
        <v>1</v>
      </c>
      <c r="R4453" s="549">
        <v>131</v>
      </c>
      <c r="S4453" s="548">
        <v>2228</v>
      </c>
      <c r="T4453" s="548"/>
      <c r="U4453" s="99"/>
    </row>
    <row r="4454" spans="1:21" ht="19.5" customHeight="1">
      <c r="A4454" s="545">
        <v>13825</v>
      </c>
      <c r="B4454" s="545" t="s">
        <v>13642</v>
      </c>
      <c r="C4454" s="545" t="s">
        <v>216</v>
      </c>
      <c r="D4454" s="546">
        <v>46052</v>
      </c>
      <c r="E4454" s="171" t="str">
        <f t="shared" si="69"/>
        <v>2026</v>
      </c>
      <c r="F4454" s="547">
        <v>674728</v>
      </c>
      <c r="G4454" s="548">
        <v>0.19</v>
      </c>
      <c r="H4454" s="547">
        <v>566998.31999999995</v>
      </c>
      <c r="I4454" s="545" t="s">
        <v>12686</v>
      </c>
      <c r="J4454" s="545" t="s">
        <v>13307</v>
      </c>
      <c r="K4454" s="545" t="s">
        <v>17684</v>
      </c>
      <c r="L4454" s="545"/>
      <c r="M4454" s="548" t="s">
        <v>13758</v>
      </c>
      <c r="N4454" s="545" t="s">
        <v>13413</v>
      </c>
      <c r="O4454" s="545"/>
      <c r="P4454" s="549">
        <v>13826</v>
      </c>
      <c r="Q4454" s="549">
        <v>1</v>
      </c>
      <c r="R4454" s="549">
        <v>131</v>
      </c>
      <c r="S4454" s="548">
        <v>2228</v>
      </c>
      <c r="T4454" s="548"/>
      <c r="U4454" s="99"/>
    </row>
    <row r="4455" spans="1:21" ht="19.5" customHeight="1">
      <c r="A4455" s="545">
        <v>13826</v>
      </c>
      <c r="B4455" s="545" t="s">
        <v>13643</v>
      </c>
      <c r="C4455" s="545" t="s">
        <v>216</v>
      </c>
      <c r="D4455" s="546">
        <v>46052</v>
      </c>
      <c r="E4455" s="171" t="str">
        <f t="shared" si="69"/>
        <v>2026</v>
      </c>
      <c r="F4455" s="547">
        <v>1657565</v>
      </c>
      <c r="G4455" s="548">
        <v>0.19</v>
      </c>
      <c r="H4455" s="547">
        <v>1392911.76</v>
      </c>
      <c r="I4455" s="545" t="s">
        <v>12686</v>
      </c>
      <c r="J4455" s="545" t="s">
        <v>13307</v>
      </c>
      <c r="K4455" s="545"/>
      <c r="L4455" s="545"/>
      <c r="M4455" s="548" t="s">
        <v>13758</v>
      </c>
      <c r="N4455" s="545" t="s">
        <v>13413</v>
      </c>
      <c r="O4455" s="545"/>
      <c r="P4455" s="549">
        <v>13827</v>
      </c>
      <c r="Q4455" s="549">
        <v>1</v>
      </c>
      <c r="R4455" s="549">
        <v>131</v>
      </c>
      <c r="S4455" s="548">
        <v>2228</v>
      </c>
      <c r="T4455" s="548"/>
      <c r="U4455" s="99"/>
    </row>
    <row r="4456" spans="1:21" ht="19.5" customHeight="1">
      <c r="A4456" s="545">
        <v>13827</v>
      </c>
      <c r="B4456" s="545" t="s">
        <v>13644</v>
      </c>
      <c r="C4456" s="545" t="s">
        <v>216</v>
      </c>
      <c r="D4456" s="546">
        <v>46052</v>
      </c>
      <c r="E4456" s="171" t="str">
        <f t="shared" si="69"/>
        <v>2026</v>
      </c>
      <c r="F4456" s="547">
        <v>2820170</v>
      </c>
      <c r="G4456" s="548">
        <v>0.19</v>
      </c>
      <c r="H4456" s="547">
        <v>2369890.7599999998</v>
      </c>
      <c r="I4456" s="545" t="s">
        <v>12686</v>
      </c>
      <c r="J4456" s="545" t="s">
        <v>13307</v>
      </c>
      <c r="K4456" s="545"/>
      <c r="L4456" s="545"/>
      <c r="M4456" s="548" t="s">
        <v>13758</v>
      </c>
      <c r="N4456" s="545" t="s">
        <v>13413</v>
      </c>
      <c r="O4456" s="545"/>
      <c r="P4456" s="549">
        <v>13828</v>
      </c>
      <c r="Q4456" s="549">
        <v>1</v>
      </c>
      <c r="R4456" s="549">
        <v>131</v>
      </c>
      <c r="S4456" s="548">
        <v>2228</v>
      </c>
      <c r="T4456" s="548"/>
      <c r="U4456" s="99"/>
    </row>
    <row r="4457" spans="1:21" ht="19.5" customHeight="1">
      <c r="A4457" s="545">
        <v>13828</v>
      </c>
      <c r="B4457" s="545" t="s">
        <v>13645</v>
      </c>
      <c r="C4457" s="545" t="s">
        <v>216</v>
      </c>
      <c r="D4457" s="546">
        <v>46052</v>
      </c>
      <c r="E4457" s="171" t="str">
        <f t="shared" si="69"/>
        <v>2026</v>
      </c>
      <c r="F4457" s="547">
        <v>3736725</v>
      </c>
      <c r="G4457" s="548">
        <v>0.19</v>
      </c>
      <c r="H4457" s="547">
        <v>3140105.04</v>
      </c>
      <c r="I4457" s="545" t="s">
        <v>12686</v>
      </c>
      <c r="J4457" s="545" t="s">
        <v>13307</v>
      </c>
      <c r="K4457" s="545"/>
      <c r="L4457" s="545"/>
      <c r="M4457" s="548" t="s">
        <v>13758</v>
      </c>
      <c r="N4457" s="545" t="s">
        <v>13413</v>
      </c>
      <c r="O4457" s="545"/>
      <c r="P4457" s="549">
        <v>13829</v>
      </c>
      <c r="Q4457" s="549">
        <v>1</v>
      </c>
      <c r="R4457" s="549">
        <v>131</v>
      </c>
      <c r="S4457" s="548">
        <v>2228</v>
      </c>
      <c r="T4457" s="548"/>
      <c r="U4457" s="99"/>
    </row>
    <row r="4458" spans="1:21" ht="19.5" customHeight="1">
      <c r="A4458" s="545">
        <v>13830</v>
      </c>
      <c r="B4458" s="545" t="s">
        <v>13646</v>
      </c>
      <c r="C4458" s="545" t="s">
        <v>216</v>
      </c>
      <c r="D4458" s="546">
        <v>46052</v>
      </c>
      <c r="E4458" s="171" t="str">
        <f t="shared" si="69"/>
        <v>2026</v>
      </c>
      <c r="F4458" s="547">
        <v>1207</v>
      </c>
      <c r="G4458" s="548">
        <v>0.19</v>
      </c>
      <c r="H4458" s="547">
        <v>1014.29</v>
      </c>
      <c r="I4458" s="545" t="s">
        <v>12659</v>
      </c>
      <c r="J4458" s="545" t="s">
        <v>13307</v>
      </c>
      <c r="K4458" s="545"/>
      <c r="L4458" s="545"/>
      <c r="M4458" s="548" t="s">
        <v>13758</v>
      </c>
      <c r="N4458" s="545" t="s">
        <v>13413</v>
      </c>
      <c r="O4458" s="545"/>
      <c r="P4458" s="549">
        <v>13830</v>
      </c>
      <c r="Q4458" s="549">
        <v>1</v>
      </c>
      <c r="R4458" s="549">
        <v>116</v>
      </c>
      <c r="S4458" s="548">
        <v>2228</v>
      </c>
      <c r="T4458" s="548"/>
      <c r="U4458" s="99"/>
    </row>
    <row r="4459" spans="1:21" ht="19.5" customHeight="1">
      <c r="A4459" s="545">
        <v>13831</v>
      </c>
      <c r="B4459" s="545" t="s">
        <v>13647</v>
      </c>
      <c r="C4459" s="545" t="s">
        <v>216</v>
      </c>
      <c r="D4459" s="546">
        <v>46052</v>
      </c>
      <c r="E4459" s="171" t="str">
        <f t="shared" si="69"/>
        <v>2026</v>
      </c>
      <c r="F4459" s="547">
        <v>623</v>
      </c>
      <c r="G4459" s="548">
        <v>0.19</v>
      </c>
      <c r="H4459" s="547">
        <v>523.53</v>
      </c>
      <c r="I4459" s="545" t="s">
        <v>12659</v>
      </c>
      <c r="J4459" s="545" t="s">
        <v>13307</v>
      </c>
      <c r="K4459" s="545"/>
      <c r="L4459" s="545"/>
      <c r="M4459" s="548" t="s">
        <v>13758</v>
      </c>
      <c r="N4459" s="545" t="s">
        <v>13413</v>
      </c>
      <c r="O4459" s="545"/>
      <c r="P4459" s="549">
        <v>13831</v>
      </c>
      <c r="Q4459" s="549">
        <v>1</v>
      </c>
      <c r="R4459" s="549">
        <v>116</v>
      </c>
      <c r="S4459" s="548">
        <v>2228</v>
      </c>
      <c r="T4459" s="548"/>
      <c r="U4459" s="99"/>
    </row>
    <row r="4460" spans="1:21" ht="19.5" customHeight="1">
      <c r="A4460" s="545">
        <v>13832</v>
      </c>
      <c r="B4460" s="545" t="s">
        <v>13648</v>
      </c>
      <c r="C4460" s="545" t="s">
        <v>216</v>
      </c>
      <c r="D4460" s="546">
        <v>46052</v>
      </c>
      <c r="E4460" s="171" t="str">
        <f t="shared" si="69"/>
        <v>2026</v>
      </c>
      <c r="F4460" s="547">
        <v>412</v>
      </c>
      <c r="G4460" s="548">
        <v>0.19</v>
      </c>
      <c r="H4460" s="547">
        <v>346.22</v>
      </c>
      <c r="I4460" s="545" t="s">
        <v>12659</v>
      </c>
      <c r="J4460" s="545" t="s">
        <v>13307</v>
      </c>
      <c r="K4460" s="545"/>
      <c r="L4460" s="545"/>
      <c r="M4460" s="548" t="s">
        <v>13758</v>
      </c>
      <c r="N4460" s="545" t="s">
        <v>13413</v>
      </c>
      <c r="O4460" s="545"/>
      <c r="P4460" s="549">
        <v>13832</v>
      </c>
      <c r="Q4460" s="549">
        <v>1</v>
      </c>
      <c r="R4460" s="549">
        <v>116</v>
      </c>
      <c r="S4460" s="548">
        <v>2228</v>
      </c>
      <c r="T4460" s="548"/>
      <c r="U4460" s="99"/>
    </row>
    <row r="4461" spans="1:21" ht="19.5" customHeight="1">
      <c r="A4461" s="545">
        <v>13833</v>
      </c>
      <c r="B4461" s="545" t="s">
        <v>13649</v>
      </c>
      <c r="C4461" s="545" t="s">
        <v>216</v>
      </c>
      <c r="D4461" s="546">
        <v>46052</v>
      </c>
      <c r="E4461" s="171" t="str">
        <f t="shared" si="69"/>
        <v>2026</v>
      </c>
      <c r="F4461" s="547">
        <v>247</v>
      </c>
      <c r="G4461" s="548">
        <v>0.19</v>
      </c>
      <c r="H4461" s="547">
        <v>207.56</v>
      </c>
      <c r="I4461" s="545" t="s">
        <v>12659</v>
      </c>
      <c r="J4461" s="545" t="s">
        <v>13307</v>
      </c>
      <c r="K4461" s="545"/>
      <c r="L4461" s="545"/>
      <c r="M4461" s="548" t="s">
        <v>13758</v>
      </c>
      <c r="N4461" s="545" t="s">
        <v>13413</v>
      </c>
      <c r="O4461" s="545"/>
      <c r="P4461" s="549">
        <v>13833</v>
      </c>
      <c r="Q4461" s="549">
        <v>1</v>
      </c>
      <c r="R4461" s="549">
        <v>116</v>
      </c>
      <c r="S4461" s="548">
        <v>2228</v>
      </c>
      <c r="T4461" s="548"/>
      <c r="U4461" s="99"/>
    </row>
    <row r="4462" spans="1:21" ht="19.5" customHeight="1">
      <c r="A4462" s="545">
        <v>13834</v>
      </c>
      <c r="B4462" s="545" t="s">
        <v>13650</v>
      </c>
      <c r="C4462" s="545" t="s">
        <v>216</v>
      </c>
      <c r="D4462" s="546">
        <v>46052</v>
      </c>
      <c r="E4462" s="171" t="str">
        <f t="shared" si="69"/>
        <v>2026</v>
      </c>
      <c r="F4462" s="547">
        <v>19420</v>
      </c>
      <c r="G4462" s="548">
        <v>0.19</v>
      </c>
      <c r="H4462" s="547">
        <v>16319.33</v>
      </c>
      <c r="I4462" s="545" t="s">
        <v>12659</v>
      </c>
      <c r="J4462" s="545" t="s">
        <v>13307</v>
      </c>
      <c r="K4462" s="545"/>
      <c r="L4462" s="545"/>
      <c r="M4462" s="548" t="s">
        <v>13758</v>
      </c>
      <c r="N4462" s="545" t="s">
        <v>13413</v>
      </c>
      <c r="O4462" s="545"/>
      <c r="P4462" s="549">
        <v>13834</v>
      </c>
      <c r="Q4462" s="549">
        <v>1</v>
      </c>
      <c r="R4462" s="549">
        <v>116</v>
      </c>
      <c r="S4462" s="548">
        <v>2228</v>
      </c>
      <c r="T4462" s="548"/>
      <c r="U4462" s="99"/>
    </row>
    <row r="4463" spans="1:21" ht="19.5" customHeight="1">
      <c r="A4463" s="545">
        <v>13835</v>
      </c>
      <c r="B4463" s="545" t="s">
        <v>13651</v>
      </c>
      <c r="C4463" s="545" t="s">
        <v>216</v>
      </c>
      <c r="D4463" s="546">
        <v>46052</v>
      </c>
      <c r="E4463" s="171" t="str">
        <f t="shared" si="69"/>
        <v>2026</v>
      </c>
      <c r="F4463" s="547">
        <v>49719</v>
      </c>
      <c r="G4463" s="548">
        <v>0.19</v>
      </c>
      <c r="H4463" s="547">
        <v>41780.67</v>
      </c>
      <c r="I4463" s="545" t="s">
        <v>12762</v>
      </c>
      <c r="J4463" s="545" t="s">
        <v>13307</v>
      </c>
      <c r="K4463" s="545"/>
      <c r="L4463" s="545"/>
      <c r="M4463" s="548" t="s">
        <v>13758</v>
      </c>
      <c r="N4463" s="545" t="s">
        <v>13413</v>
      </c>
      <c r="O4463" s="545"/>
      <c r="P4463" s="549">
        <v>13835</v>
      </c>
      <c r="Q4463" s="549">
        <v>1</v>
      </c>
      <c r="R4463" s="549">
        <v>8</v>
      </c>
      <c r="S4463" s="548">
        <v>2228</v>
      </c>
      <c r="T4463" s="548"/>
      <c r="U4463" s="99"/>
    </row>
    <row r="4464" spans="1:21" ht="19.5" customHeight="1">
      <c r="A4464" s="545">
        <v>13836</v>
      </c>
      <c r="B4464" s="545" t="s">
        <v>13652</v>
      </c>
      <c r="C4464" s="545" t="s">
        <v>216</v>
      </c>
      <c r="D4464" s="546">
        <v>46052</v>
      </c>
      <c r="E4464" s="171" t="str">
        <f t="shared" si="69"/>
        <v>2026</v>
      </c>
      <c r="F4464" s="547">
        <v>20154</v>
      </c>
      <c r="G4464" s="548">
        <v>0.19</v>
      </c>
      <c r="H4464" s="547">
        <v>16936.13</v>
      </c>
      <c r="I4464" s="545" t="s">
        <v>12762</v>
      </c>
      <c r="J4464" s="545" t="s">
        <v>13307</v>
      </c>
      <c r="K4464" s="545"/>
      <c r="L4464" s="545"/>
      <c r="M4464" s="548" t="s">
        <v>13758</v>
      </c>
      <c r="N4464" s="545" t="s">
        <v>13413</v>
      </c>
      <c r="O4464" s="545"/>
      <c r="P4464" s="549">
        <v>13836</v>
      </c>
      <c r="Q4464" s="549">
        <v>1</v>
      </c>
      <c r="R4464" s="549">
        <v>8</v>
      </c>
      <c r="S4464" s="548">
        <v>2228</v>
      </c>
      <c r="T4464" s="548"/>
      <c r="U4464" s="99"/>
    </row>
    <row r="4465" spans="1:21" ht="19.5" customHeight="1">
      <c r="A4465" s="545">
        <v>13837</v>
      </c>
      <c r="B4465" s="545" t="s">
        <v>13653</v>
      </c>
      <c r="C4465" s="545" t="s">
        <v>216</v>
      </c>
      <c r="D4465" s="546">
        <v>46052</v>
      </c>
      <c r="E4465" s="171" t="str">
        <f t="shared" si="69"/>
        <v>2026</v>
      </c>
      <c r="F4465" s="547">
        <v>82135</v>
      </c>
      <c r="G4465" s="548">
        <v>0.19</v>
      </c>
      <c r="H4465" s="547">
        <v>69021.009999999995</v>
      </c>
      <c r="I4465" s="545" t="s">
        <v>12762</v>
      </c>
      <c r="J4465" s="545" t="s">
        <v>13307</v>
      </c>
      <c r="K4465" s="545"/>
      <c r="L4465" s="545"/>
      <c r="M4465" s="548" t="s">
        <v>13758</v>
      </c>
      <c r="N4465" s="545" t="s">
        <v>13413</v>
      </c>
      <c r="O4465" s="545"/>
      <c r="P4465" s="549">
        <v>13837</v>
      </c>
      <c r="Q4465" s="549">
        <v>1</v>
      </c>
      <c r="R4465" s="549">
        <v>8</v>
      </c>
      <c r="S4465" s="548">
        <v>2228</v>
      </c>
      <c r="T4465" s="548"/>
      <c r="U4465" s="99"/>
    </row>
    <row r="4466" spans="1:21" ht="19.5" customHeight="1">
      <c r="A4466" s="545">
        <v>13838</v>
      </c>
      <c r="B4466" s="545" t="s">
        <v>13654</v>
      </c>
      <c r="C4466" s="545" t="s">
        <v>216</v>
      </c>
      <c r="D4466" s="546">
        <v>46052</v>
      </c>
      <c r="E4466" s="171" t="str">
        <f t="shared" si="69"/>
        <v>2026</v>
      </c>
      <c r="F4466" s="547">
        <v>25707</v>
      </c>
      <c r="G4466" s="548">
        <v>0.19</v>
      </c>
      <c r="H4466" s="547">
        <v>21602.52</v>
      </c>
      <c r="I4466" s="545" t="s">
        <v>12762</v>
      </c>
      <c r="J4466" s="545" t="s">
        <v>13307</v>
      </c>
      <c r="K4466" s="545"/>
      <c r="L4466" s="545"/>
      <c r="M4466" s="548" t="s">
        <v>13758</v>
      </c>
      <c r="N4466" s="545" t="s">
        <v>13413</v>
      </c>
      <c r="O4466" s="545"/>
      <c r="P4466" s="549">
        <v>13838</v>
      </c>
      <c r="Q4466" s="549">
        <v>1</v>
      </c>
      <c r="R4466" s="549">
        <v>8</v>
      </c>
      <c r="S4466" s="548">
        <v>2228</v>
      </c>
      <c r="T4466" s="548"/>
      <c r="U4466" s="99"/>
    </row>
    <row r="4467" spans="1:21" ht="19.5" customHeight="1">
      <c r="A4467" s="545">
        <v>13839</v>
      </c>
      <c r="B4467" s="545" t="s">
        <v>13655</v>
      </c>
      <c r="C4467" s="545" t="s">
        <v>216</v>
      </c>
      <c r="D4467" s="546">
        <v>46052</v>
      </c>
      <c r="E4467" s="171" t="str">
        <f t="shared" si="69"/>
        <v>2026</v>
      </c>
      <c r="F4467" s="547">
        <v>32691</v>
      </c>
      <c r="G4467" s="548">
        <v>0.19</v>
      </c>
      <c r="H4467" s="547">
        <v>27471.43</v>
      </c>
      <c r="I4467" s="545" t="s">
        <v>12762</v>
      </c>
      <c r="J4467" s="545" t="s">
        <v>13307</v>
      </c>
      <c r="K4467" s="545"/>
      <c r="L4467" s="545"/>
      <c r="M4467" s="548" t="s">
        <v>13758</v>
      </c>
      <c r="N4467" s="545" t="s">
        <v>13413</v>
      </c>
      <c r="O4467" s="545"/>
      <c r="P4467" s="549">
        <v>13839</v>
      </c>
      <c r="Q4467" s="549">
        <v>1</v>
      </c>
      <c r="R4467" s="549">
        <v>8</v>
      </c>
      <c r="S4467" s="548">
        <v>2228</v>
      </c>
      <c r="T4467" s="548"/>
      <c r="U4467" s="99"/>
    </row>
    <row r="4468" spans="1:21" ht="19.5" customHeight="1">
      <c r="A4468" s="545">
        <v>13840</v>
      </c>
      <c r="B4468" s="545" t="s">
        <v>13656</v>
      </c>
      <c r="C4468" s="545" t="s">
        <v>216</v>
      </c>
      <c r="D4468" s="546">
        <v>46052</v>
      </c>
      <c r="E4468" s="171" t="str">
        <f t="shared" si="69"/>
        <v>2026</v>
      </c>
      <c r="F4468" s="547">
        <v>79379</v>
      </c>
      <c r="G4468" s="548">
        <v>0.19</v>
      </c>
      <c r="H4468" s="547">
        <v>66705.039999999994</v>
      </c>
      <c r="I4468" s="545" t="s">
        <v>12762</v>
      </c>
      <c r="J4468" s="545" t="s">
        <v>13307</v>
      </c>
      <c r="K4468" s="545"/>
      <c r="L4468" s="545"/>
      <c r="M4468" s="548" t="s">
        <v>13758</v>
      </c>
      <c r="N4468" s="545" t="s">
        <v>13413</v>
      </c>
      <c r="O4468" s="545"/>
      <c r="P4468" s="549">
        <v>13840</v>
      </c>
      <c r="Q4468" s="549">
        <v>1</v>
      </c>
      <c r="R4468" s="549">
        <v>8</v>
      </c>
      <c r="S4468" s="548">
        <v>2228</v>
      </c>
      <c r="T4468" s="548"/>
      <c r="U4468" s="99"/>
    </row>
    <row r="4469" spans="1:21" ht="19.5" customHeight="1">
      <c r="A4469" s="545">
        <v>13841</v>
      </c>
      <c r="B4469" s="545" t="s">
        <v>13657</v>
      </c>
      <c r="C4469" s="545" t="s">
        <v>216</v>
      </c>
      <c r="D4469" s="546">
        <v>46052</v>
      </c>
      <c r="E4469" s="171" t="str">
        <f t="shared" si="69"/>
        <v>2026</v>
      </c>
      <c r="F4469" s="547">
        <v>24916</v>
      </c>
      <c r="G4469" s="548">
        <v>0.19</v>
      </c>
      <c r="H4469" s="547">
        <v>20937.82</v>
      </c>
      <c r="I4469" s="545" t="s">
        <v>12762</v>
      </c>
      <c r="J4469" s="545" t="s">
        <v>13307</v>
      </c>
      <c r="K4469" s="545"/>
      <c r="L4469" s="545"/>
      <c r="M4469" s="548" t="s">
        <v>13758</v>
      </c>
      <c r="N4469" s="545" t="s">
        <v>13413</v>
      </c>
      <c r="O4469" s="545"/>
      <c r="P4469" s="549">
        <v>13841</v>
      </c>
      <c r="Q4469" s="549">
        <v>1</v>
      </c>
      <c r="R4469" s="549">
        <v>8</v>
      </c>
      <c r="S4469" s="548">
        <v>2228</v>
      </c>
      <c r="T4469" s="548"/>
      <c r="U4469" s="99"/>
    </row>
    <row r="4470" spans="1:21" ht="19.5" customHeight="1">
      <c r="A4470" s="545">
        <v>13842</v>
      </c>
      <c r="B4470" s="545" t="s">
        <v>13658</v>
      </c>
      <c r="C4470" s="545" t="s">
        <v>216</v>
      </c>
      <c r="D4470" s="546">
        <v>46052</v>
      </c>
      <c r="E4470" s="171" t="str">
        <f t="shared" si="69"/>
        <v>2026</v>
      </c>
      <c r="F4470" s="547">
        <v>15878</v>
      </c>
      <c r="G4470" s="548">
        <v>0.19</v>
      </c>
      <c r="H4470" s="547">
        <v>13342.86</v>
      </c>
      <c r="I4470" s="545" t="s">
        <v>12762</v>
      </c>
      <c r="J4470" s="545" t="s">
        <v>13307</v>
      </c>
      <c r="K4470" s="545"/>
      <c r="L4470" s="545"/>
      <c r="M4470" s="548" t="s">
        <v>13758</v>
      </c>
      <c r="N4470" s="545" t="s">
        <v>13413</v>
      </c>
      <c r="O4470" s="545"/>
      <c r="P4470" s="549">
        <v>13842</v>
      </c>
      <c r="Q4470" s="549">
        <v>1</v>
      </c>
      <c r="R4470" s="549">
        <v>8</v>
      </c>
      <c r="S4470" s="548">
        <v>2228</v>
      </c>
      <c r="T4470" s="548"/>
      <c r="U4470" s="99"/>
    </row>
    <row r="4471" spans="1:21" ht="19.5" customHeight="1">
      <c r="A4471" s="545">
        <v>13843</v>
      </c>
      <c r="B4471" s="545" t="s">
        <v>13659</v>
      </c>
      <c r="C4471" s="545" t="s">
        <v>216</v>
      </c>
      <c r="D4471" s="546">
        <v>46052</v>
      </c>
      <c r="E4471" s="171" t="str">
        <f t="shared" si="69"/>
        <v>2026</v>
      </c>
      <c r="F4471" s="547">
        <v>33262</v>
      </c>
      <c r="G4471" s="548">
        <v>0.19</v>
      </c>
      <c r="H4471" s="547">
        <v>27951.26</v>
      </c>
      <c r="I4471" s="545" t="s">
        <v>12762</v>
      </c>
      <c r="J4471" s="545" t="s">
        <v>13307</v>
      </c>
      <c r="K4471" s="545"/>
      <c r="L4471" s="545"/>
      <c r="M4471" s="548" t="s">
        <v>13758</v>
      </c>
      <c r="N4471" s="545" t="s">
        <v>13413</v>
      </c>
      <c r="O4471" s="545"/>
      <c r="P4471" s="549">
        <v>13843</v>
      </c>
      <c r="Q4471" s="549">
        <v>1</v>
      </c>
      <c r="R4471" s="549">
        <v>8</v>
      </c>
      <c r="S4471" s="548">
        <v>2228</v>
      </c>
      <c r="T4471" s="548"/>
      <c r="U4471" s="99"/>
    </row>
    <row r="4472" spans="1:21" ht="19.5" customHeight="1">
      <c r="A4472" s="545">
        <v>13844</v>
      </c>
      <c r="B4472" s="545" t="s">
        <v>13660</v>
      </c>
      <c r="C4472" s="545" t="s">
        <v>786</v>
      </c>
      <c r="D4472" s="546">
        <v>46052</v>
      </c>
      <c r="E4472" s="171" t="str">
        <f t="shared" si="69"/>
        <v>2026</v>
      </c>
      <c r="F4472" s="547">
        <v>36932</v>
      </c>
      <c r="G4472" s="548">
        <v>0.19</v>
      </c>
      <c r="H4472" s="547">
        <v>31035.29</v>
      </c>
      <c r="I4472" s="545" t="s">
        <v>12659</v>
      </c>
      <c r="J4472" s="545" t="s">
        <v>13307</v>
      </c>
      <c r="K4472" s="545" t="s">
        <v>17685</v>
      </c>
      <c r="L4472" s="545"/>
      <c r="M4472" s="548" t="s">
        <v>13758</v>
      </c>
      <c r="N4472" s="545" t="s">
        <v>13413</v>
      </c>
      <c r="O4472" s="545"/>
      <c r="P4472" s="549">
        <v>13844</v>
      </c>
      <c r="Q4472" s="549">
        <v>1</v>
      </c>
      <c r="R4472" s="549">
        <v>116</v>
      </c>
      <c r="S4472" s="548">
        <v>2228</v>
      </c>
      <c r="T4472" s="548"/>
      <c r="U4472" s="99"/>
    </row>
    <row r="4473" spans="1:21" ht="19.5" customHeight="1">
      <c r="A4473" s="545">
        <v>13845</v>
      </c>
      <c r="B4473" s="545" t="s">
        <v>13661</v>
      </c>
      <c r="C4473" s="545" t="s">
        <v>786</v>
      </c>
      <c r="D4473" s="546">
        <v>46052</v>
      </c>
      <c r="E4473" s="171" t="str">
        <f t="shared" si="69"/>
        <v>2026</v>
      </c>
      <c r="F4473" s="547">
        <v>704682</v>
      </c>
      <c r="G4473" s="548">
        <v>0.19</v>
      </c>
      <c r="H4473" s="547">
        <v>592169.75</v>
      </c>
      <c r="I4473" s="545" t="s">
        <v>12659</v>
      </c>
      <c r="J4473" s="545" t="s">
        <v>13307</v>
      </c>
      <c r="K4473" s="545"/>
      <c r="L4473" s="545"/>
      <c r="M4473" s="548" t="s">
        <v>13758</v>
      </c>
      <c r="N4473" s="545" t="s">
        <v>13413</v>
      </c>
      <c r="O4473" s="545"/>
      <c r="P4473" s="549">
        <v>13845</v>
      </c>
      <c r="Q4473" s="549">
        <v>1</v>
      </c>
      <c r="R4473" s="549">
        <v>116</v>
      </c>
      <c r="S4473" s="548">
        <v>2228</v>
      </c>
      <c r="T4473" s="548"/>
      <c r="U4473" s="99"/>
    </row>
    <row r="4474" spans="1:21" ht="19.5" customHeight="1">
      <c r="A4474" s="545">
        <v>13846</v>
      </c>
      <c r="B4474" s="545" t="s">
        <v>13679</v>
      </c>
      <c r="C4474" s="545" t="s">
        <v>216</v>
      </c>
      <c r="D4474" s="546">
        <v>46052</v>
      </c>
      <c r="E4474" s="171" t="str">
        <f t="shared" si="69"/>
        <v>2026</v>
      </c>
      <c r="F4474" s="547">
        <v>6165796</v>
      </c>
      <c r="G4474" s="548">
        <v>0.19</v>
      </c>
      <c r="H4474" s="547">
        <v>5181341.18</v>
      </c>
      <c r="I4474" s="545" t="s">
        <v>12762</v>
      </c>
      <c r="J4474" s="545" t="s">
        <v>13307</v>
      </c>
      <c r="K4474" s="545"/>
      <c r="L4474" s="545"/>
      <c r="M4474" s="548" t="s">
        <v>13758</v>
      </c>
      <c r="N4474" s="545" t="s">
        <v>13413</v>
      </c>
      <c r="O4474" s="545"/>
      <c r="P4474" s="549">
        <v>13846</v>
      </c>
      <c r="Q4474" s="549">
        <v>1</v>
      </c>
      <c r="R4474" s="549">
        <v>8</v>
      </c>
      <c r="S4474" s="548">
        <v>2228</v>
      </c>
      <c r="T4474" s="548"/>
      <c r="U4474" s="99"/>
    </row>
    <row r="4475" spans="1:21" ht="19.5" customHeight="1">
      <c r="A4475" s="545">
        <v>13847</v>
      </c>
      <c r="B4475" s="545" t="s">
        <v>13680</v>
      </c>
      <c r="C4475" s="545" t="s">
        <v>216</v>
      </c>
      <c r="D4475" s="546">
        <v>46052</v>
      </c>
      <c r="E4475" s="171" t="str">
        <f t="shared" si="69"/>
        <v>2026</v>
      </c>
      <c r="F4475" s="547">
        <v>4064436</v>
      </c>
      <c r="G4475" s="548">
        <v>0.19</v>
      </c>
      <c r="H4475" s="547">
        <v>3415492.44</v>
      </c>
      <c r="I4475" s="545" t="s">
        <v>12762</v>
      </c>
      <c r="J4475" s="545" t="s">
        <v>13307</v>
      </c>
      <c r="K4475" s="545"/>
      <c r="L4475" s="545"/>
      <c r="M4475" s="548" t="s">
        <v>13758</v>
      </c>
      <c r="N4475" s="545" t="s">
        <v>13413</v>
      </c>
      <c r="O4475" s="545"/>
      <c r="P4475" s="549">
        <v>13847</v>
      </c>
      <c r="Q4475" s="549">
        <v>1</v>
      </c>
      <c r="R4475" s="549">
        <v>8</v>
      </c>
      <c r="S4475" s="548">
        <v>2228</v>
      </c>
      <c r="T4475" s="548"/>
      <c r="U4475" s="99"/>
    </row>
    <row r="4476" spans="1:21" ht="19.5" customHeight="1">
      <c r="A4476" s="545">
        <v>13848</v>
      </c>
      <c r="B4476" s="545" t="s">
        <v>13681</v>
      </c>
      <c r="C4476" s="545" t="s">
        <v>216</v>
      </c>
      <c r="D4476" s="546">
        <v>46052</v>
      </c>
      <c r="E4476" s="171" t="str">
        <f t="shared" si="69"/>
        <v>2026</v>
      </c>
      <c r="F4476" s="547">
        <v>644424</v>
      </c>
      <c r="G4476" s="548">
        <v>0.19</v>
      </c>
      <c r="H4476" s="547">
        <v>541532.77</v>
      </c>
      <c r="I4476" s="545" t="s">
        <v>12762</v>
      </c>
      <c r="J4476" s="545" t="s">
        <v>13307</v>
      </c>
      <c r="K4476" s="545"/>
      <c r="L4476" s="545"/>
      <c r="M4476" s="548" t="s">
        <v>13758</v>
      </c>
      <c r="N4476" s="545" t="s">
        <v>13413</v>
      </c>
      <c r="O4476" s="545"/>
      <c r="P4476" s="549">
        <v>13848</v>
      </c>
      <c r="Q4476" s="549">
        <v>1</v>
      </c>
      <c r="R4476" s="549">
        <v>8</v>
      </c>
      <c r="S4476" s="548">
        <v>2228</v>
      </c>
      <c r="T4476" s="548"/>
      <c r="U4476" s="99"/>
    </row>
    <row r="4477" spans="1:21" ht="19.5" customHeight="1">
      <c r="A4477" s="545">
        <v>13849</v>
      </c>
      <c r="B4477" s="545" t="s">
        <v>13682</v>
      </c>
      <c r="C4477" s="545" t="s">
        <v>216</v>
      </c>
      <c r="D4477" s="546">
        <v>46052</v>
      </c>
      <c r="E4477" s="171" t="str">
        <f t="shared" si="69"/>
        <v>2026</v>
      </c>
      <c r="F4477" s="547">
        <v>242571</v>
      </c>
      <c r="G4477" s="548">
        <v>0.19</v>
      </c>
      <c r="H4477" s="547">
        <v>203841.18</v>
      </c>
      <c r="I4477" s="545" t="s">
        <v>12762</v>
      </c>
      <c r="J4477" s="545" t="s">
        <v>13307</v>
      </c>
      <c r="K4477" s="545"/>
      <c r="L4477" s="545"/>
      <c r="M4477" s="548" t="s">
        <v>13758</v>
      </c>
      <c r="N4477" s="545" t="s">
        <v>13413</v>
      </c>
      <c r="O4477" s="545"/>
      <c r="P4477" s="549">
        <v>13849</v>
      </c>
      <c r="Q4477" s="549">
        <v>1</v>
      </c>
      <c r="R4477" s="549">
        <v>8</v>
      </c>
      <c r="S4477" s="548">
        <v>2228</v>
      </c>
      <c r="T4477" s="548"/>
      <c r="U4477" s="99"/>
    </row>
    <row r="4478" spans="1:21" ht="19.5" customHeight="1">
      <c r="A4478" s="545">
        <v>13850</v>
      </c>
      <c r="B4478" s="545" t="s">
        <v>13683</v>
      </c>
      <c r="C4478" s="545" t="s">
        <v>216</v>
      </c>
      <c r="D4478" s="546">
        <v>46052</v>
      </c>
      <c r="E4478" s="171" t="str">
        <f t="shared" si="69"/>
        <v>2026</v>
      </c>
      <c r="F4478" s="547">
        <v>647280</v>
      </c>
      <c r="G4478" s="548">
        <v>0.19</v>
      </c>
      <c r="H4478" s="547">
        <v>543932.77</v>
      </c>
      <c r="I4478" s="545" t="s">
        <v>12762</v>
      </c>
      <c r="J4478" s="545" t="s">
        <v>13307</v>
      </c>
      <c r="K4478" s="545"/>
      <c r="L4478" s="545"/>
      <c r="M4478" s="548" t="s">
        <v>13758</v>
      </c>
      <c r="N4478" s="545" t="s">
        <v>13413</v>
      </c>
      <c r="O4478" s="545"/>
      <c r="P4478" s="549">
        <v>13850</v>
      </c>
      <c r="Q4478" s="549">
        <v>1</v>
      </c>
      <c r="R4478" s="549">
        <v>8</v>
      </c>
      <c r="S4478" s="548">
        <v>2228</v>
      </c>
      <c r="T4478" s="548"/>
      <c r="U4478" s="99"/>
    </row>
    <row r="4479" spans="1:21" ht="19.5" customHeight="1">
      <c r="A4479" s="545">
        <v>13851</v>
      </c>
      <c r="B4479" s="545" t="s">
        <v>13684</v>
      </c>
      <c r="C4479" s="545" t="s">
        <v>216</v>
      </c>
      <c r="D4479" s="546">
        <v>46052</v>
      </c>
      <c r="E4479" s="171" t="str">
        <f t="shared" si="69"/>
        <v>2026</v>
      </c>
      <c r="F4479" s="547">
        <v>123380</v>
      </c>
      <c r="G4479" s="548">
        <v>0.19</v>
      </c>
      <c r="H4479" s="547">
        <v>103680.67</v>
      </c>
      <c r="I4479" s="545" t="s">
        <v>12762</v>
      </c>
      <c r="J4479" s="545" t="s">
        <v>13307</v>
      </c>
      <c r="K4479" s="545"/>
      <c r="L4479" s="545"/>
      <c r="M4479" s="548" t="s">
        <v>13758</v>
      </c>
      <c r="N4479" s="545" t="s">
        <v>13413</v>
      </c>
      <c r="O4479" s="545"/>
      <c r="P4479" s="549">
        <v>13851</v>
      </c>
      <c r="Q4479" s="549">
        <v>1</v>
      </c>
      <c r="R4479" s="549">
        <v>8</v>
      </c>
      <c r="S4479" s="548">
        <v>2228</v>
      </c>
      <c r="T4479" s="548"/>
      <c r="U4479" s="99"/>
    </row>
    <row r="4480" spans="1:21" ht="19.5" customHeight="1">
      <c r="A4480" s="545">
        <v>13852</v>
      </c>
      <c r="B4480" s="545" t="s">
        <v>13685</v>
      </c>
      <c r="C4480" s="545" t="s">
        <v>216</v>
      </c>
      <c r="D4480" s="546">
        <v>46052</v>
      </c>
      <c r="E4480" s="171" t="str">
        <f t="shared" si="69"/>
        <v>2026</v>
      </c>
      <c r="F4480" s="547">
        <v>1172781</v>
      </c>
      <c r="G4480" s="548">
        <v>0.19</v>
      </c>
      <c r="H4480" s="547">
        <v>985530.25</v>
      </c>
      <c r="I4480" s="545" t="s">
        <v>12762</v>
      </c>
      <c r="J4480" s="545" t="s">
        <v>13307</v>
      </c>
      <c r="K4480" s="545"/>
      <c r="L4480" s="545"/>
      <c r="M4480" s="548" t="s">
        <v>13758</v>
      </c>
      <c r="N4480" s="545" t="s">
        <v>13413</v>
      </c>
      <c r="O4480" s="545"/>
      <c r="P4480" s="549">
        <v>13852</v>
      </c>
      <c r="Q4480" s="549">
        <v>1</v>
      </c>
      <c r="R4480" s="549">
        <v>8</v>
      </c>
      <c r="S4480" s="548">
        <v>2228</v>
      </c>
      <c r="T4480" s="548"/>
      <c r="U4480" s="99"/>
    </row>
    <row r="4481" spans="1:21" ht="19.5" customHeight="1">
      <c r="A4481" s="545">
        <v>13853</v>
      </c>
      <c r="B4481" s="545" t="s">
        <v>13686</v>
      </c>
      <c r="C4481" s="545" t="s">
        <v>216</v>
      </c>
      <c r="D4481" s="546">
        <v>46052</v>
      </c>
      <c r="E4481" s="171" t="str">
        <f t="shared" si="69"/>
        <v>2026</v>
      </c>
      <c r="F4481" s="547">
        <v>783520</v>
      </c>
      <c r="G4481" s="548">
        <v>0.19</v>
      </c>
      <c r="H4481" s="547">
        <v>658420.17000000004</v>
      </c>
      <c r="I4481" s="545" t="s">
        <v>12762</v>
      </c>
      <c r="J4481" s="545" t="s">
        <v>13307</v>
      </c>
      <c r="K4481" s="545"/>
      <c r="L4481" s="545"/>
      <c r="M4481" s="548" t="s">
        <v>13758</v>
      </c>
      <c r="N4481" s="545" t="s">
        <v>13413</v>
      </c>
      <c r="O4481" s="545"/>
      <c r="P4481" s="549">
        <v>13853</v>
      </c>
      <c r="Q4481" s="549">
        <v>1</v>
      </c>
      <c r="R4481" s="549">
        <v>8</v>
      </c>
      <c r="S4481" s="548">
        <v>2228</v>
      </c>
      <c r="T4481" s="548"/>
      <c r="U4481" s="99"/>
    </row>
    <row r="4482" spans="1:21" ht="19.5" customHeight="1">
      <c r="A4482" s="545">
        <v>13854</v>
      </c>
      <c r="B4482" s="545" t="s">
        <v>13687</v>
      </c>
      <c r="C4482" s="545" t="s">
        <v>216</v>
      </c>
      <c r="D4482" s="546">
        <v>46052</v>
      </c>
      <c r="E4482" s="171" t="str">
        <f t="shared" si="69"/>
        <v>2026</v>
      </c>
      <c r="F4482" s="547">
        <v>319281</v>
      </c>
      <c r="G4482" s="548">
        <v>0.19</v>
      </c>
      <c r="H4482" s="547">
        <v>268303.35999999999</v>
      </c>
      <c r="I4482" s="545" t="s">
        <v>12762</v>
      </c>
      <c r="J4482" s="545" t="s">
        <v>13307</v>
      </c>
      <c r="K4482" s="545"/>
      <c r="L4482" s="545"/>
      <c r="M4482" s="548" t="s">
        <v>13758</v>
      </c>
      <c r="N4482" s="545" t="s">
        <v>13413</v>
      </c>
      <c r="O4482" s="545"/>
      <c r="P4482" s="549">
        <v>13854</v>
      </c>
      <c r="Q4482" s="549">
        <v>1</v>
      </c>
      <c r="R4482" s="549">
        <v>8</v>
      </c>
      <c r="S4482" s="548">
        <v>2228</v>
      </c>
      <c r="T4482" s="548"/>
      <c r="U4482" s="99"/>
    </row>
    <row r="4483" spans="1:21" ht="19.5" customHeight="1">
      <c r="A4483" s="545">
        <v>13855</v>
      </c>
      <c r="B4483" s="545" t="s">
        <v>13688</v>
      </c>
      <c r="C4483" s="545" t="s">
        <v>216</v>
      </c>
      <c r="D4483" s="546">
        <v>46052</v>
      </c>
      <c r="E4483" s="171" t="str">
        <f t="shared" si="69"/>
        <v>2026</v>
      </c>
      <c r="F4483" s="547">
        <v>495437</v>
      </c>
      <c r="G4483" s="548">
        <v>0.19</v>
      </c>
      <c r="H4483" s="547">
        <v>416333.61</v>
      </c>
      <c r="I4483" s="545" t="s">
        <v>12762</v>
      </c>
      <c r="J4483" s="545" t="s">
        <v>13307</v>
      </c>
      <c r="K4483" s="545"/>
      <c r="L4483" s="545"/>
      <c r="M4483" s="548" t="s">
        <v>13758</v>
      </c>
      <c r="N4483" s="545" t="s">
        <v>13413</v>
      </c>
      <c r="O4483" s="545"/>
      <c r="P4483" s="549">
        <v>13855</v>
      </c>
      <c r="Q4483" s="549">
        <v>1</v>
      </c>
      <c r="R4483" s="549">
        <v>8</v>
      </c>
      <c r="S4483" s="548">
        <v>2228</v>
      </c>
      <c r="T4483" s="548"/>
      <c r="U4483" s="99"/>
    </row>
    <row r="4484" spans="1:21" ht="19.5" customHeight="1">
      <c r="A4484" s="545">
        <v>13856</v>
      </c>
      <c r="B4484" s="545" t="s">
        <v>13689</v>
      </c>
      <c r="C4484" s="545" t="s">
        <v>216</v>
      </c>
      <c r="D4484" s="546">
        <v>46052</v>
      </c>
      <c r="E4484" s="171" t="str">
        <f t="shared" ref="E4484:E4547" si="70">TEXT(D4484,"YYYY")</f>
        <v>2026</v>
      </c>
      <c r="F4484" s="547">
        <v>325833</v>
      </c>
      <c r="G4484" s="548">
        <v>0.19</v>
      </c>
      <c r="H4484" s="547">
        <v>273809.24</v>
      </c>
      <c r="I4484" s="545" t="s">
        <v>12762</v>
      </c>
      <c r="J4484" s="545" t="s">
        <v>13307</v>
      </c>
      <c r="K4484" s="545"/>
      <c r="L4484" s="545"/>
      <c r="M4484" s="548" t="s">
        <v>13758</v>
      </c>
      <c r="N4484" s="545" t="s">
        <v>13413</v>
      </c>
      <c r="O4484" s="545"/>
      <c r="P4484" s="549">
        <v>13856</v>
      </c>
      <c r="Q4484" s="549">
        <v>1</v>
      </c>
      <c r="R4484" s="549">
        <v>8</v>
      </c>
      <c r="S4484" s="548">
        <v>2228</v>
      </c>
      <c r="T4484" s="548"/>
      <c r="U4484" s="99"/>
    </row>
    <row r="4485" spans="1:21" ht="19.5" customHeight="1">
      <c r="A4485" s="545">
        <v>13857</v>
      </c>
      <c r="B4485" s="545" t="s">
        <v>13690</v>
      </c>
      <c r="C4485" s="545" t="s">
        <v>216</v>
      </c>
      <c r="D4485" s="546">
        <v>46052</v>
      </c>
      <c r="E4485" s="171" t="str">
        <f t="shared" si="70"/>
        <v>2026</v>
      </c>
      <c r="F4485" s="547">
        <v>370517</v>
      </c>
      <c r="G4485" s="548">
        <v>0.19</v>
      </c>
      <c r="H4485" s="547">
        <v>311358.82</v>
      </c>
      <c r="I4485" s="545" t="s">
        <v>12762</v>
      </c>
      <c r="J4485" s="545" t="s">
        <v>13307</v>
      </c>
      <c r="K4485" s="545"/>
      <c r="L4485" s="545"/>
      <c r="M4485" s="548" t="s">
        <v>13758</v>
      </c>
      <c r="N4485" s="545" t="s">
        <v>13413</v>
      </c>
      <c r="O4485" s="545"/>
      <c r="P4485" s="549">
        <v>13857</v>
      </c>
      <c r="Q4485" s="549">
        <v>1</v>
      </c>
      <c r="R4485" s="549">
        <v>8</v>
      </c>
      <c r="S4485" s="548">
        <v>2228</v>
      </c>
      <c r="T4485" s="548"/>
      <c r="U4485" s="99"/>
    </row>
    <row r="4486" spans="1:21" ht="19.5" customHeight="1">
      <c r="A4486" s="545">
        <v>13858</v>
      </c>
      <c r="B4486" s="545" t="s">
        <v>13691</v>
      </c>
      <c r="C4486" s="545" t="s">
        <v>216</v>
      </c>
      <c r="D4486" s="546">
        <v>46052</v>
      </c>
      <c r="E4486" s="171" t="str">
        <f t="shared" si="70"/>
        <v>2026</v>
      </c>
      <c r="F4486" s="547">
        <v>38518</v>
      </c>
      <c r="G4486" s="548">
        <v>0.19</v>
      </c>
      <c r="H4486" s="547">
        <v>32368.07</v>
      </c>
      <c r="I4486" s="545" t="s">
        <v>12762</v>
      </c>
      <c r="J4486" s="545" t="s">
        <v>13307</v>
      </c>
      <c r="K4486" s="545"/>
      <c r="L4486" s="545"/>
      <c r="M4486" s="548" t="s">
        <v>13758</v>
      </c>
      <c r="N4486" s="545" t="s">
        <v>13413</v>
      </c>
      <c r="O4486" s="545"/>
      <c r="P4486" s="549">
        <v>13858</v>
      </c>
      <c r="Q4486" s="549">
        <v>1</v>
      </c>
      <c r="R4486" s="549">
        <v>8</v>
      </c>
      <c r="S4486" s="548">
        <v>2228</v>
      </c>
      <c r="T4486" s="548"/>
      <c r="U4486" s="99"/>
    </row>
    <row r="4487" spans="1:21" ht="19.5" customHeight="1">
      <c r="A4487" s="545">
        <v>13859</v>
      </c>
      <c r="B4487" s="545" t="s">
        <v>13692</v>
      </c>
      <c r="C4487" s="545" t="s">
        <v>216</v>
      </c>
      <c r="D4487" s="546">
        <v>46052</v>
      </c>
      <c r="E4487" s="171" t="str">
        <f t="shared" si="70"/>
        <v>2026</v>
      </c>
      <c r="F4487" s="547">
        <v>92378</v>
      </c>
      <c r="G4487" s="548">
        <v>0.19</v>
      </c>
      <c r="H4487" s="547">
        <v>77628.570000000007</v>
      </c>
      <c r="I4487" s="545" t="s">
        <v>12762</v>
      </c>
      <c r="J4487" s="545" t="s">
        <v>13307</v>
      </c>
      <c r="K4487" s="545"/>
      <c r="L4487" s="545"/>
      <c r="M4487" s="548" t="s">
        <v>13758</v>
      </c>
      <c r="N4487" s="545" t="s">
        <v>13413</v>
      </c>
      <c r="O4487" s="545"/>
      <c r="P4487" s="549">
        <v>13859</v>
      </c>
      <c r="Q4487" s="549">
        <v>1</v>
      </c>
      <c r="R4487" s="549">
        <v>8</v>
      </c>
      <c r="S4487" s="548">
        <v>2228</v>
      </c>
      <c r="T4487" s="548"/>
      <c r="U4487" s="99"/>
    </row>
    <row r="4488" spans="1:21" ht="19.5" customHeight="1">
      <c r="A4488" s="545">
        <v>13860</v>
      </c>
      <c r="B4488" s="545" t="s">
        <v>13693</v>
      </c>
      <c r="C4488" s="545" t="s">
        <v>216</v>
      </c>
      <c r="D4488" s="546">
        <v>46052</v>
      </c>
      <c r="E4488" s="171" t="str">
        <f t="shared" si="70"/>
        <v>2026</v>
      </c>
      <c r="F4488" s="547">
        <v>6263649</v>
      </c>
      <c r="G4488" s="548">
        <v>0.19</v>
      </c>
      <c r="H4488" s="547">
        <v>5263570.59</v>
      </c>
      <c r="I4488" s="545" t="s">
        <v>12762</v>
      </c>
      <c r="J4488" s="545" t="s">
        <v>13307</v>
      </c>
      <c r="K4488" s="545"/>
      <c r="L4488" s="545"/>
      <c r="M4488" s="548" t="s">
        <v>13758</v>
      </c>
      <c r="N4488" s="545" t="s">
        <v>13413</v>
      </c>
      <c r="O4488" s="545"/>
      <c r="P4488" s="549">
        <v>13860</v>
      </c>
      <c r="Q4488" s="549">
        <v>1</v>
      </c>
      <c r="R4488" s="549">
        <v>8</v>
      </c>
      <c r="S4488" s="548">
        <v>2228</v>
      </c>
      <c r="T4488" s="548"/>
      <c r="U4488" s="99"/>
    </row>
    <row r="4489" spans="1:21" ht="19.5" customHeight="1">
      <c r="A4489" s="545">
        <v>13861</v>
      </c>
      <c r="B4489" s="545" t="s">
        <v>13694</v>
      </c>
      <c r="C4489" s="545" t="s">
        <v>216</v>
      </c>
      <c r="D4489" s="546">
        <v>46052</v>
      </c>
      <c r="E4489" s="171" t="str">
        <f t="shared" si="70"/>
        <v>2026</v>
      </c>
      <c r="F4489" s="547">
        <v>2622356</v>
      </c>
      <c r="G4489" s="548">
        <v>0.19</v>
      </c>
      <c r="H4489" s="547">
        <v>2203660.5</v>
      </c>
      <c r="I4489" s="545" t="s">
        <v>12762</v>
      </c>
      <c r="J4489" s="545" t="s">
        <v>13307</v>
      </c>
      <c r="K4489" s="545"/>
      <c r="L4489" s="545"/>
      <c r="M4489" s="548" t="s">
        <v>13758</v>
      </c>
      <c r="N4489" s="545" t="s">
        <v>13413</v>
      </c>
      <c r="O4489" s="545"/>
      <c r="P4489" s="549">
        <v>13861</v>
      </c>
      <c r="Q4489" s="549">
        <v>1</v>
      </c>
      <c r="R4489" s="549">
        <v>8</v>
      </c>
      <c r="S4489" s="548">
        <v>2228</v>
      </c>
      <c r="T4489" s="548"/>
      <c r="U4489" s="99"/>
    </row>
    <row r="4490" spans="1:21" ht="19.5" customHeight="1">
      <c r="A4490" s="545">
        <v>13862</v>
      </c>
      <c r="B4490" s="545" t="s">
        <v>13695</v>
      </c>
      <c r="C4490" s="545" t="s">
        <v>216</v>
      </c>
      <c r="D4490" s="546">
        <v>46052</v>
      </c>
      <c r="E4490" s="171" t="str">
        <f t="shared" si="70"/>
        <v>2026</v>
      </c>
      <c r="F4490" s="547">
        <v>2594240</v>
      </c>
      <c r="G4490" s="548">
        <v>0.19</v>
      </c>
      <c r="H4490" s="547">
        <v>2180033.61</v>
      </c>
      <c r="I4490" s="545" t="s">
        <v>12762</v>
      </c>
      <c r="J4490" s="545" t="s">
        <v>13307</v>
      </c>
      <c r="K4490" s="545"/>
      <c r="L4490" s="545"/>
      <c r="M4490" s="548" t="s">
        <v>13758</v>
      </c>
      <c r="N4490" s="545" t="s">
        <v>13413</v>
      </c>
      <c r="O4490" s="545"/>
      <c r="P4490" s="549">
        <v>13862</v>
      </c>
      <c r="Q4490" s="549">
        <v>1</v>
      </c>
      <c r="R4490" s="549">
        <v>8</v>
      </c>
      <c r="S4490" s="548">
        <v>2228</v>
      </c>
      <c r="T4490" s="548"/>
      <c r="U4490" s="99"/>
    </row>
    <row r="4491" spans="1:21" ht="19.5" customHeight="1">
      <c r="A4491" s="545">
        <v>13863</v>
      </c>
      <c r="B4491" s="545" t="s">
        <v>13696</v>
      </c>
      <c r="C4491" s="545" t="s">
        <v>216</v>
      </c>
      <c r="D4491" s="546">
        <v>46052</v>
      </c>
      <c r="E4491" s="171" t="str">
        <f t="shared" si="70"/>
        <v>2026</v>
      </c>
      <c r="F4491" s="547">
        <v>384059</v>
      </c>
      <c r="G4491" s="548">
        <v>0.19</v>
      </c>
      <c r="H4491" s="547">
        <v>322738.65999999997</v>
      </c>
      <c r="I4491" s="545" t="s">
        <v>12762</v>
      </c>
      <c r="J4491" s="545" t="s">
        <v>13307</v>
      </c>
      <c r="K4491" s="545"/>
      <c r="L4491" s="545"/>
      <c r="M4491" s="548" t="s">
        <v>13758</v>
      </c>
      <c r="N4491" s="545" t="s">
        <v>13413</v>
      </c>
      <c r="O4491" s="545"/>
      <c r="P4491" s="549">
        <v>13863</v>
      </c>
      <c r="Q4491" s="549">
        <v>1</v>
      </c>
      <c r="R4491" s="549">
        <v>8</v>
      </c>
      <c r="S4491" s="548">
        <v>2228</v>
      </c>
      <c r="T4491" s="548"/>
      <c r="U4491" s="99"/>
    </row>
    <row r="4492" spans="1:21" ht="19.5" customHeight="1">
      <c r="A4492" s="545">
        <v>13864</v>
      </c>
      <c r="B4492" s="545" t="s">
        <v>13697</v>
      </c>
      <c r="C4492" s="545" t="s">
        <v>216</v>
      </c>
      <c r="D4492" s="546">
        <v>46052</v>
      </c>
      <c r="E4492" s="171" t="str">
        <f t="shared" si="70"/>
        <v>2026</v>
      </c>
      <c r="F4492" s="547">
        <v>301160</v>
      </c>
      <c r="G4492" s="548">
        <v>0.19</v>
      </c>
      <c r="H4492" s="547">
        <v>253075.63</v>
      </c>
      <c r="I4492" s="545" t="s">
        <v>12762</v>
      </c>
      <c r="J4492" s="545" t="s">
        <v>13307</v>
      </c>
      <c r="K4492" s="545"/>
      <c r="L4492" s="545"/>
      <c r="M4492" s="548" t="s">
        <v>13758</v>
      </c>
      <c r="N4492" s="545" t="s">
        <v>13413</v>
      </c>
      <c r="O4492" s="545"/>
      <c r="P4492" s="549">
        <v>13864</v>
      </c>
      <c r="Q4492" s="549">
        <v>1</v>
      </c>
      <c r="R4492" s="549">
        <v>8</v>
      </c>
      <c r="S4492" s="548">
        <v>2228</v>
      </c>
      <c r="T4492" s="548"/>
      <c r="U4492" s="99"/>
    </row>
    <row r="4493" spans="1:21" ht="19.5" customHeight="1">
      <c r="A4493" s="545">
        <v>13865</v>
      </c>
      <c r="B4493" s="545" t="s">
        <v>13698</v>
      </c>
      <c r="C4493" s="545" t="s">
        <v>216</v>
      </c>
      <c r="D4493" s="546">
        <v>46052</v>
      </c>
      <c r="E4493" s="171" t="str">
        <f t="shared" si="70"/>
        <v>2026</v>
      </c>
      <c r="F4493" s="547">
        <v>842013</v>
      </c>
      <c r="G4493" s="548">
        <v>0.19</v>
      </c>
      <c r="H4493" s="547">
        <v>707573.95</v>
      </c>
      <c r="I4493" s="545" t="s">
        <v>12762</v>
      </c>
      <c r="J4493" s="545" t="s">
        <v>13307</v>
      </c>
      <c r="K4493" s="545"/>
      <c r="L4493" s="545"/>
      <c r="M4493" s="548" t="s">
        <v>13758</v>
      </c>
      <c r="N4493" s="545" t="s">
        <v>13413</v>
      </c>
      <c r="O4493" s="545"/>
      <c r="P4493" s="549">
        <v>13865</v>
      </c>
      <c r="Q4493" s="549">
        <v>1</v>
      </c>
      <c r="R4493" s="549">
        <v>8</v>
      </c>
      <c r="S4493" s="548">
        <v>2228</v>
      </c>
      <c r="T4493" s="548"/>
      <c r="U4493" s="99"/>
    </row>
    <row r="4494" spans="1:21" ht="19.5" customHeight="1">
      <c r="A4494" s="545">
        <v>13866</v>
      </c>
      <c r="B4494" s="545" t="s">
        <v>13699</v>
      </c>
      <c r="C4494" s="545" t="s">
        <v>216</v>
      </c>
      <c r="D4494" s="546">
        <v>46052</v>
      </c>
      <c r="E4494" s="171" t="str">
        <f t="shared" si="70"/>
        <v>2026</v>
      </c>
      <c r="F4494" s="547">
        <v>13414143</v>
      </c>
      <c r="G4494" s="548">
        <v>0.19</v>
      </c>
      <c r="H4494" s="547">
        <v>11272389.08</v>
      </c>
      <c r="I4494" s="545" t="s">
        <v>12762</v>
      </c>
      <c r="J4494" s="545" t="s">
        <v>13307</v>
      </c>
      <c r="K4494" s="545"/>
      <c r="L4494" s="545"/>
      <c r="M4494" s="548" t="s">
        <v>13758</v>
      </c>
      <c r="N4494" s="545" t="s">
        <v>13413</v>
      </c>
      <c r="O4494" s="545"/>
      <c r="P4494" s="549">
        <v>13866</v>
      </c>
      <c r="Q4494" s="549">
        <v>1</v>
      </c>
      <c r="R4494" s="549">
        <v>8</v>
      </c>
      <c r="S4494" s="548">
        <v>2228</v>
      </c>
      <c r="T4494" s="548"/>
      <c r="U4494" s="99"/>
    </row>
    <row r="4495" spans="1:21" ht="19.5" customHeight="1">
      <c r="A4495" s="545">
        <v>13867</v>
      </c>
      <c r="B4495" s="545" t="s">
        <v>13700</v>
      </c>
      <c r="C4495" s="545" t="s">
        <v>216</v>
      </c>
      <c r="D4495" s="546">
        <v>46052</v>
      </c>
      <c r="E4495" s="171" t="str">
        <f t="shared" si="70"/>
        <v>2026</v>
      </c>
      <c r="F4495" s="547">
        <v>144298</v>
      </c>
      <c r="G4495" s="548">
        <v>0.19</v>
      </c>
      <c r="H4495" s="547">
        <v>121258.82</v>
      </c>
      <c r="I4495" s="545" t="s">
        <v>12762</v>
      </c>
      <c r="J4495" s="545" t="s">
        <v>13307</v>
      </c>
      <c r="K4495" s="545"/>
      <c r="L4495" s="545"/>
      <c r="M4495" s="548" t="s">
        <v>13758</v>
      </c>
      <c r="N4495" s="545" t="s">
        <v>13413</v>
      </c>
      <c r="O4495" s="545"/>
      <c r="P4495" s="549">
        <v>13867</v>
      </c>
      <c r="Q4495" s="549">
        <v>1</v>
      </c>
      <c r="R4495" s="549">
        <v>8</v>
      </c>
      <c r="S4495" s="548">
        <v>2228</v>
      </c>
      <c r="T4495" s="548"/>
      <c r="U4495" s="99"/>
    </row>
    <row r="4496" spans="1:21" ht="19.5" customHeight="1">
      <c r="A4496" s="545">
        <v>13868</v>
      </c>
      <c r="B4496" s="545" t="s">
        <v>13701</v>
      </c>
      <c r="C4496" s="545" t="s">
        <v>216</v>
      </c>
      <c r="D4496" s="546">
        <v>46052</v>
      </c>
      <c r="E4496" s="171" t="str">
        <f t="shared" si="70"/>
        <v>2026</v>
      </c>
      <c r="F4496" s="547">
        <v>144298</v>
      </c>
      <c r="G4496" s="548">
        <v>0.19</v>
      </c>
      <c r="H4496" s="547">
        <v>121258.82</v>
      </c>
      <c r="I4496" s="545" t="s">
        <v>12762</v>
      </c>
      <c r="J4496" s="545" t="s">
        <v>13307</v>
      </c>
      <c r="K4496" s="545"/>
      <c r="L4496" s="545"/>
      <c r="M4496" s="548" t="s">
        <v>13758</v>
      </c>
      <c r="N4496" s="545" t="s">
        <v>13413</v>
      </c>
      <c r="O4496" s="545"/>
      <c r="P4496" s="549">
        <v>13868</v>
      </c>
      <c r="Q4496" s="549">
        <v>1</v>
      </c>
      <c r="R4496" s="549">
        <v>8</v>
      </c>
      <c r="S4496" s="548">
        <v>2228</v>
      </c>
      <c r="T4496" s="548"/>
      <c r="U4496" s="99"/>
    </row>
    <row r="4497" spans="1:21" ht="19.5" customHeight="1">
      <c r="A4497" s="545">
        <v>13869</v>
      </c>
      <c r="B4497" s="545" t="s">
        <v>13702</v>
      </c>
      <c r="C4497" s="545" t="s">
        <v>216</v>
      </c>
      <c r="D4497" s="546">
        <v>46052</v>
      </c>
      <c r="E4497" s="171" t="str">
        <f t="shared" si="70"/>
        <v>2026</v>
      </c>
      <c r="F4497" s="547">
        <v>162441</v>
      </c>
      <c r="G4497" s="548">
        <v>0.19</v>
      </c>
      <c r="H4497" s="547">
        <v>136505.04</v>
      </c>
      <c r="I4497" s="545" t="s">
        <v>12762</v>
      </c>
      <c r="J4497" s="545" t="s">
        <v>13307</v>
      </c>
      <c r="K4497" s="545"/>
      <c r="L4497" s="545"/>
      <c r="M4497" s="548" t="s">
        <v>13758</v>
      </c>
      <c r="N4497" s="545" t="s">
        <v>13413</v>
      </c>
      <c r="O4497" s="545"/>
      <c r="P4497" s="549">
        <v>13869</v>
      </c>
      <c r="Q4497" s="549">
        <v>1</v>
      </c>
      <c r="R4497" s="549">
        <v>8</v>
      </c>
      <c r="S4497" s="548">
        <v>2228</v>
      </c>
      <c r="T4497" s="548"/>
      <c r="U4497" s="99"/>
    </row>
    <row r="4498" spans="1:21" ht="19.5" customHeight="1">
      <c r="A4498" s="545">
        <v>13870</v>
      </c>
      <c r="B4498" s="545" t="s">
        <v>13703</v>
      </c>
      <c r="C4498" s="545" t="s">
        <v>216</v>
      </c>
      <c r="D4498" s="546">
        <v>46052</v>
      </c>
      <c r="E4498" s="171" t="str">
        <f t="shared" si="70"/>
        <v>2026</v>
      </c>
      <c r="F4498" s="547">
        <v>189944</v>
      </c>
      <c r="G4498" s="548">
        <v>0.19</v>
      </c>
      <c r="H4498" s="547">
        <v>159616.81</v>
      </c>
      <c r="I4498" s="545" t="s">
        <v>12762</v>
      </c>
      <c r="J4498" s="545" t="s">
        <v>13307</v>
      </c>
      <c r="K4498" s="545"/>
      <c r="L4498" s="545"/>
      <c r="M4498" s="548" t="s">
        <v>13758</v>
      </c>
      <c r="N4498" s="545" t="s">
        <v>13413</v>
      </c>
      <c r="O4498" s="545"/>
      <c r="P4498" s="549">
        <v>13870</v>
      </c>
      <c r="Q4498" s="549">
        <v>1</v>
      </c>
      <c r="R4498" s="549">
        <v>8</v>
      </c>
      <c r="S4498" s="548">
        <v>2228</v>
      </c>
      <c r="T4498" s="548"/>
      <c r="U4498" s="99"/>
    </row>
    <row r="4499" spans="1:21" ht="19.5" customHeight="1">
      <c r="A4499" s="545">
        <v>13871</v>
      </c>
      <c r="B4499" s="545" t="s">
        <v>6143</v>
      </c>
      <c r="C4499" s="545" t="s">
        <v>311</v>
      </c>
      <c r="D4499" s="546">
        <v>46052</v>
      </c>
      <c r="E4499" s="171" t="str">
        <f t="shared" si="70"/>
        <v>2026</v>
      </c>
      <c r="F4499" s="547">
        <v>209292</v>
      </c>
      <c r="G4499" s="548">
        <v>0.19</v>
      </c>
      <c r="H4499" s="547">
        <v>175875.63</v>
      </c>
      <c r="I4499" s="545" t="s">
        <v>12676</v>
      </c>
      <c r="J4499" s="545" t="s">
        <v>13307</v>
      </c>
      <c r="K4499" s="545"/>
      <c r="L4499" s="545"/>
      <c r="M4499" s="548" t="s">
        <v>15540</v>
      </c>
      <c r="N4499" s="545" t="s">
        <v>13413</v>
      </c>
      <c r="O4499" s="545"/>
      <c r="P4499" s="549">
        <v>13871</v>
      </c>
      <c r="Q4499" s="549">
        <v>4</v>
      </c>
      <c r="R4499" s="549">
        <v>14</v>
      </c>
      <c r="S4499" s="548">
        <v>2228</v>
      </c>
      <c r="T4499" s="548"/>
      <c r="U4499" s="99"/>
    </row>
    <row r="4500" spans="1:21" ht="19.5" customHeight="1">
      <c r="A4500" s="545">
        <v>13872</v>
      </c>
      <c r="B4500" s="545" t="s">
        <v>13704</v>
      </c>
      <c r="C4500" s="545" t="s">
        <v>216</v>
      </c>
      <c r="D4500" s="546">
        <v>46052</v>
      </c>
      <c r="E4500" s="171" t="str">
        <f t="shared" si="70"/>
        <v>2026</v>
      </c>
      <c r="F4500" s="547">
        <v>1165282</v>
      </c>
      <c r="G4500" s="548">
        <v>0.19</v>
      </c>
      <c r="H4500" s="547">
        <v>979228.57</v>
      </c>
      <c r="I4500" s="545" t="s">
        <v>12762</v>
      </c>
      <c r="J4500" s="545" t="s">
        <v>13307</v>
      </c>
      <c r="K4500" s="545"/>
      <c r="L4500" s="545"/>
      <c r="M4500" s="548" t="s">
        <v>13758</v>
      </c>
      <c r="N4500" s="545" t="s">
        <v>13413</v>
      </c>
      <c r="O4500" s="545"/>
      <c r="P4500" s="549">
        <v>13872</v>
      </c>
      <c r="Q4500" s="549">
        <v>1</v>
      </c>
      <c r="R4500" s="549">
        <v>8</v>
      </c>
      <c r="S4500" s="548">
        <v>2228</v>
      </c>
      <c r="T4500" s="548"/>
      <c r="U4500" s="99"/>
    </row>
    <row r="4501" spans="1:21" ht="19.5" customHeight="1">
      <c r="A4501" s="545">
        <v>13873</v>
      </c>
      <c r="B4501" s="545" t="s">
        <v>13705</v>
      </c>
      <c r="C4501" s="545" t="s">
        <v>216</v>
      </c>
      <c r="D4501" s="546">
        <v>46052</v>
      </c>
      <c r="E4501" s="171" t="str">
        <f t="shared" si="70"/>
        <v>2026</v>
      </c>
      <c r="F4501" s="547">
        <v>5151726</v>
      </c>
      <c r="G4501" s="548">
        <v>0.19</v>
      </c>
      <c r="H4501" s="547">
        <v>4329181.51</v>
      </c>
      <c r="I4501" s="545" t="s">
        <v>12762</v>
      </c>
      <c r="J4501" s="545" t="s">
        <v>13307</v>
      </c>
      <c r="K4501" s="545"/>
      <c r="L4501" s="545"/>
      <c r="M4501" s="548" t="s">
        <v>13758</v>
      </c>
      <c r="N4501" s="545" t="s">
        <v>13413</v>
      </c>
      <c r="O4501" s="545"/>
      <c r="P4501" s="549">
        <v>13874</v>
      </c>
      <c r="Q4501" s="549">
        <v>1</v>
      </c>
      <c r="R4501" s="549">
        <v>8</v>
      </c>
      <c r="S4501" s="548">
        <v>2228</v>
      </c>
      <c r="T4501" s="548"/>
      <c r="U4501" s="99"/>
    </row>
    <row r="4502" spans="1:21" ht="19.5" customHeight="1">
      <c r="A4502" s="545">
        <v>13874</v>
      </c>
      <c r="B4502" s="545" t="s">
        <v>13706</v>
      </c>
      <c r="C4502" s="545" t="s">
        <v>216</v>
      </c>
      <c r="D4502" s="546">
        <v>46052</v>
      </c>
      <c r="E4502" s="171" t="str">
        <f t="shared" si="70"/>
        <v>2026</v>
      </c>
      <c r="F4502" s="547">
        <v>264172</v>
      </c>
      <c r="G4502" s="548">
        <v>0.19</v>
      </c>
      <c r="H4502" s="547">
        <v>221993.28</v>
      </c>
      <c r="I4502" s="545" t="s">
        <v>12762</v>
      </c>
      <c r="J4502" s="545" t="s">
        <v>13307</v>
      </c>
      <c r="K4502" s="545"/>
      <c r="L4502" s="545"/>
      <c r="M4502" s="548" t="s">
        <v>13758</v>
      </c>
      <c r="N4502" s="545" t="s">
        <v>13413</v>
      </c>
      <c r="O4502" s="545"/>
      <c r="P4502" s="549">
        <v>13875</v>
      </c>
      <c r="Q4502" s="549">
        <v>1</v>
      </c>
      <c r="R4502" s="549">
        <v>8</v>
      </c>
      <c r="S4502" s="548">
        <v>2228</v>
      </c>
      <c r="T4502" s="548"/>
      <c r="U4502" s="99"/>
    </row>
    <row r="4503" spans="1:21" ht="19.5" customHeight="1">
      <c r="A4503" s="545">
        <v>13876</v>
      </c>
      <c r="B4503" s="545" t="s">
        <v>13707</v>
      </c>
      <c r="C4503" s="545" t="s">
        <v>216</v>
      </c>
      <c r="D4503" s="546">
        <v>46052</v>
      </c>
      <c r="E4503" s="171" t="str">
        <f t="shared" si="70"/>
        <v>2026</v>
      </c>
      <c r="F4503" s="547">
        <v>18071</v>
      </c>
      <c r="G4503" s="548">
        <v>0.19</v>
      </c>
      <c r="H4503" s="547">
        <v>15185.71</v>
      </c>
      <c r="I4503" s="545" t="s">
        <v>12701</v>
      </c>
      <c r="J4503" s="545" t="s">
        <v>13307</v>
      </c>
      <c r="K4503" s="545"/>
      <c r="L4503" s="545"/>
      <c r="M4503" s="548" t="s">
        <v>13758</v>
      </c>
      <c r="N4503" s="545" t="s">
        <v>13413</v>
      </c>
      <c r="O4503" s="545"/>
      <c r="P4503" s="549">
        <v>13876</v>
      </c>
      <c r="Q4503" s="549">
        <v>1</v>
      </c>
      <c r="R4503" s="549">
        <v>10</v>
      </c>
      <c r="S4503" s="548">
        <v>2228</v>
      </c>
      <c r="T4503" s="548"/>
      <c r="U4503" s="99"/>
    </row>
    <row r="4504" spans="1:21" ht="19.5" customHeight="1">
      <c r="A4504" s="545">
        <v>13877</v>
      </c>
      <c r="B4504" s="545" t="s">
        <v>13708</v>
      </c>
      <c r="C4504" s="545" t="s">
        <v>4468</v>
      </c>
      <c r="D4504" s="546">
        <v>46052</v>
      </c>
      <c r="E4504" s="171" t="str">
        <f t="shared" si="70"/>
        <v>2026</v>
      </c>
      <c r="F4504" s="547">
        <v>272755</v>
      </c>
      <c r="G4504" s="548">
        <v>0.19</v>
      </c>
      <c r="H4504" s="547">
        <v>229205.88</v>
      </c>
      <c r="I4504" s="545" t="s">
        <v>12701</v>
      </c>
      <c r="J4504" s="545" t="s">
        <v>13307</v>
      </c>
      <c r="K4504" s="545"/>
      <c r="L4504" s="545" t="s">
        <v>17686</v>
      </c>
      <c r="M4504" s="548" t="s">
        <v>13758</v>
      </c>
      <c r="N4504" s="545" t="s">
        <v>13413</v>
      </c>
      <c r="O4504" s="545"/>
      <c r="P4504" s="549">
        <v>13877</v>
      </c>
      <c r="Q4504" s="549">
        <v>1</v>
      </c>
      <c r="R4504" s="549">
        <v>10</v>
      </c>
      <c r="S4504" s="548">
        <v>2228</v>
      </c>
      <c r="T4504" s="548"/>
      <c r="U4504" s="99"/>
    </row>
    <row r="4505" spans="1:21" ht="19.5" customHeight="1">
      <c r="A4505" s="545">
        <v>13878</v>
      </c>
      <c r="B4505" s="545" t="s">
        <v>13709</v>
      </c>
      <c r="C4505" s="545" t="s">
        <v>216</v>
      </c>
      <c r="D4505" s="546">
        <v>46052</v>
      </c>
      <c r="E4505" s="171" t="str">
        <f t="shared" si="70"/>
        <v>2026</v>
      </c>
      <c r="F4505" s="547">
        <v>2811575</v>
      </c>
      <c r="G4505" s="548">
        <v>0.19</v>
      </c>
      <c r="H4505" s="547">
        <v>2362668.0699999998</v>
      </c>
      <c r="I4505" s="545" t="s">
        <v>12762</v>
      </c>
      <c r="J4505" s="545" t="s">
        <v>13307</v>
      </c>
      <c r="K4505" s="545"/>
      <c r="L4505" s="545"/>
      <c r="M4505" s="548" t="s">
        <v>13758</v>
      </c>
      <c r="N4505" s="545" t="s">
        <v>13413</v>
      </c>
      <c r="O4505" s="545"/>
      <c r="P4505" s="549">
        <v>13879</v>
      </c>
      <c r="Q4505" s="549">
        <v>1</v>
      </c>
      <c r="R4505" s="549">
        <v>8</v>
      </c>
      <c r="S4505" s="548">
        <v>2228</v>
      </c>
      <c r="T4505" s="548"/>
      <c r="U4505" s="99"/>
    </row>
    <row r="4506" spans="1:21" ht="19.5" customHeight="1">
      <c r="A4506" s="545">
        <v>13879</v>
      </c>
      <c r="B4506" s="545" t="s">
        <v>13710</v>
      </c>
      <c r="C4506" s="545" t="s">
        <v>216</v>
      </c>
      <c r="D4506" s="546">
        <v>46052</v>
      </c>
      <c r="E4506" s="171" t="str">
        <f t="shared" si="70"/>
        <v>2026</v>
      </c>
      <c r="F4506" s="547">
        <v>156374</v>
      </c>
      <c r="G4506" s="548">
        <v>0.19</v>
      </c>
      <c r="H4506" s="547">
        <v>131406.72</v>
      </c>
      <c r="I4506" s="545" t="s">
        <v>12762</v>
      </c>
      <c r="J4506" s="545" t="s">
        <v>13307</v>
      </c>
      <c r="K4506" s="545" t="s">
        <v>17687</v>
      </c>
      <c r="L4506" s="545"/>
      <c r="M4506" s="548" t="s">
        <v>13758</v>
      </c>
      <c r="N4506" s="545" t="s">
        <v>13413</v>
      </c>
      <c r="O4506" s="545"/>
      <c r="P4506" s="549">
        <v>13880</v>
      </c>
      <c r="Q4506" s="549">
        <v>1</v>
      </c>
      <c r="R4506" s="549">
        <v>8</v>
      </c>
      <c r="S4506" s="548">
        <v>2228</v>
      </c>
      <c r="T4506" s="548"/>
      <c r="U4506" s="99"/>
    </row>
    <row r="4507" spans="1:21" ht="19.5" customHeight="1">
      <c r="A4507" s="545">
        <v>13880</v>
      </c>
      <c r="B4507" s="545" t="s">
        <v>13711</v>
      </c>
      <c r="C4507" s="545" t="s">
        <v>216</v>
      </c>
      <c r="D4507" s="546">
        <v>46052</v>
      </c>
      <c r="E4507" s="171" t="str">
        <f t="shared" si="70"/>
        <v>2026</v>
      </c>
      <c r="F4507" s="547">
        <v>32585563</v>
      </c>
      <c r="G4507" s="548">
        <v>0.19</v>
      </c>
      <c r="H4507" s="547">
        <v>27382826.050000001</v>
      </c>
      <c r="I4507" s="545" t="s">
        <v>12973</v>
      </c>
      <c r="J4507" s="545" t="s">
        <v>13307</v>
      </c>
      <c r="K4507" s="545" t="s">
        <v>17688</v>
      </c>
      <c r="L4507" s="545"/>
      <c r="M4507" s="548" t="s">
        <v>13868</v>
      </c>
      <c r="N4507" s="545" t="s">
        <v>13413</v>
      </c>
      <c r="O4507" s="545"/>
      <c r="P4507" s="549">
        <v>13881</v>
      </c>
      <c r="Q4507" s="549">
        <v>2</v>
      </c>
      <c r="R4507" s="549">
        <v>59</v>
      </c>
      <c r="S4507" s="548">
        <v>2228</v>
      </c>
      <c r="T4507" s="548"/>
      <c r="U4507" s="99"/>
    </row>
    <row r="4508" spans="1:21" ht="19.5" customHeight="1">
      <c r="A4508" s="545">
        <v>13881</v>
      </c>
      <c r="B4508" s="545" t="s">
        <v>13712</v>
      </c>
      <c r="C4508" s="545" t="s">
        <v>216</v>
      </c>
      <c r="D4508" s="546">
        <v>46052</v>
      </c>
      <c r="E4508" s="171" t="str">
        <f t="shared" si="70"/>
        <v>2026</v>
      </c>
      <c r="F4508" s="547">
        <v>6687003</v>
      </c>
      <c r="G4508" s="548">
        <v>0.19</v>
      </c>
      <c r="H4508" s="547">
        <v>5619330.25</v>
      </c>
      <c r="I4508" s="545" t="s">
        <v>12973</v>
      </c>
      <c r="J4508" s="545" t="s">
        <v>13307</v>
      </c>
      <c r="K4508" s="545" t="s">
        <v>17689</v>
      </c>
      <c r="L4508" s="545"/>
      <c r="M4508" s="548" t="s">
        <v>13868</v>
      </c>
      <c r="N4508" s="545" t="s">
        <v>13413</v>
      </c>
      <c r="O4508" s="545"/>
      <c r="P4508" s="549">
        <v>13882</v>
      </c>
      <c r="Q4508" s="549">
        <v>2</v>
      </c>
      <c r="R4508" s="549">
        <v>59</v>
      </c>
      <c r="S4508" s="548">
        <v>2228</v>
      </c>
      <c r="T4508" s="548"/>
      <c r="U4508" s="99"/>
    </row>
    <row r="4509" spans="1:21" ht="19.5" customHeight="1">
      <c r="A4509" s="545">
        <v>13882</v>
      </c>
      <c r="B4509" s="545" t="s">
        <v>13713</v>
      </c>
      <c r="C4509" s="545" t="s">
        <v>216</v>
      </c>
      <c r="D4509" s="546">
        <v>46052</v>
      </c>
      <c r="E4509" s="171" t="str">
        <f t="shared" si="70"/>
        <v>2026</v>
      </c>
      <c r="F4509" s="547">
        <v>3249788</v>
      </c>
      <c r="G4509" s="548">
        <v>0.19</v>
      </c>
      <c r="H4509" s="547">
        <v>2730914.29</v>
      </c>
      <c r="I4509" s="545" t="s">
        <v>12973</v>
      </c>
      <c r="J4509" s="545" t="s">
        <v>13307</v>
      </c>
      <c r="K4509" s="545" t="s">
        <v>17690</v>
      </c>
      <c r="L4509" s="545"/>
      <c r="M4509" s="548" t="s">
        <v>13868</v>
      </c>
      <c r="N4509" s="545" t="s">
        <v>13413</v>
      </c>
      <c r="O4509" s="545"/>
      <c r="P4509" s="549">
        <v>13883</v>
      </c>
      <c r="Q4509" s="549">
        <v>2</v>
      </c>
      <c r="R4509" s="549">
        <v>59</v>
      </c>
      <c r="S4509" s="548">
        <v>2228</v>
      </c>
      <c r="T4509" s="548"/>
      <c r="U4509" s="99"/>
    </row>
    <row r="4510" spans="1:21" ht="19.5" customHeight="1">
      <c r="A4510" s="545">
        <v>13883</v>
      </c>
      <c r="B4510" s="545" t="s">
        <v>13714</v>
      </c>
      <c r="C4510" s="545" t="s">
        <v>216</v>
      </c>
      <c r="D4510" s="546">
        <v>46052</v>
      </c>
      <c r="E4510" s="171" t="str">
        <f t="shared" si="70"/>
        <v>2026</v>
      </c>
      <c r="F4510" s="547">
        <v>1042053</v>
      </c>
      <c r="G4510" s="548">
        <v>0.19</v>
      </c>
      <c r="H4510" s="547">
        <v>875674.79</v>
      </c>
      <c r="I4510" s="545" t="s">
        <v>12957</v>
      </c>
      <c r="J4510" s="545" t="s">
        <v>13307</v>
      </c>
      <c r="K4510" s="545" t="s">
        <v>17691</v>
      </c>
      <c r="L4510" s="545"/>
      <c r="M4510" s="548" t="s">
        <v>13868</v>
      </c>
      <c r="N4510" s="545" t="s">
        <v>13413</v>
      </c>
      <c r="O4510" s="545"/>
      <c r="P4510" s="549">
        <v>13884</v>
      </c>
      <c r="Q4510" s="549">
        <v>2</v>
      </c>
      <c r="R4510" s="549">
        <v>42</v>
      </c>
      <c r="S4510" s="548">
        <v>2228</v>
      </c>
      <c r="T4510" s="548"/>
      <c r="U4510" s="99"/>
    </row>
    <row r="4511" spans="1:21" ht="19.5" customHeight="1">
      <c r="A4511" s="545">
        <v>13884</v>
      </c>
      <c r="B4511" s="545" t="s">
        <v>13715</v>
      </c>
      <c r="C4511" s="545" t="s">
        <v>216</v>
      </c>
      <c r="D4511" s="546">
        <v>46052</v>
      </c>
      <c r="E4511" s="171" t="str">
        <f t="shared" si="70"/>
        <v>2026</v>
      </c>
      <c r="F4511" s="547">
        <v>502713</v>
      </c>
      <c r="G4511" s="548">
        <v>0.19</v>
      </c>
      <c r="H4511" s="547">
        <v>422447.9</v>
      </c>
      <c r="I4511" s="545" t="s">
        <v>12972</v>
      </c>
      <c r="J4511" s="545" t="s">
        <v>13307</v>
      </c>
      <c r="K4511" s="545" t="s">
        <v>17692</v>
      </c>
      <c r="L4511" s="545"/>
      <c r="M4511" s="548" t="s">
        <v>13868</v>
      </c>
      <c r="N4511" s="545" t="s">
        <v>13413</v>
      </c>
      <c r="O4511" s="545"/>
      <c r="P4511" s="549">
        <v>13885</v>
      </c>
      <c r="Q4511" s="549">
        <v>2</v>
      </c>
      <c r="R4511" s="549">
        <v>43</v>
      </c>
      <c r="S4511" s="548">
        <v>2228</v>
      </c>
      <c r="T4511" s="548"/>
      <c r="U4511" s="99"/>
    </row>
    <row r="4512" spans="1:21" ht="19.5" customHeight="1">
      <c r="A4512" s="545">
        <v>13885</v>
      </c>
      <c r="B4512" s="545" t="s">
        <v>13716</v>
      </c>
      <c r="C4512" s="545" t="s">
        <v>216</v>
      </c>
      <c r="D4512" s="546">
        <v>46052</v>
      </c>
      <c r="E4512" s="171" t="str">
        <f t="shared" si="70"/>
        <v>2026</v>
      </c>
      <c r="F4512" s="547">
        <v>3920221</v>
      </c>
      <c r="G4512" s="548">
        <v>0.19</v>
      </c>
      <c r="H4512" s="547">
        <v>3294303.36</v>
      </c>
      <c r="I4512" s="545" t="s">
        <v>12973</v>
      </c>
      <c r="J4512" s="545" t="s">
        <v>13307</v>
      </c>
      <c r="K4512" s="545" t="s">
        <v>17693</v>
      </c>
      <c r="L4512" s="545"/>
      <c r="M4512" s="548" t="s">
        <v>13868</v>
      </c>
      <c r="N4512" s="545" t="s">
        <v>13413</v>
      </c>
      <c r="O4512" s="545"/>
      <c r="P4512" s="549">
        <v>13886</v>
      </c>
      <c r="Q4512" s="549">
        <v>2</v>
      </c>
      <c r="R4512" s="549">
        <v>59</v>
      </c>
      <c r="S4512" s="548">
        <v>2228</v>
      </c>
      <c r="T4512" s="548"/>
      <c r="U4512" s="99"/>
    </row>
    <row r="4513" spans="1:21" ht="19.5" customHeight="1">
      <c r="A4513" s="545">
        <v>13888</v>
      </c>
      <c r="B4513" s="545" t="s">
        <v>13717</v>
      </c>
      <c r="C4513" s="545" t="s">
        <v>216</v>
      </c>
      <c r="D4513" s="546">
        <v>46052</v>
      </c>
      <c r="E4513" s="171" t="str">
        <f t="shared" si="70"/>
        <v>2026</v>
      </c>
      <c r="F4513" s="547">
        <v>125387325</v>
      </c>
      <c r="G4513" s="548">
        <v>0.19</v>
      </c>
      <c r="H4513" s="547">
        <v>105367500</v>
      </c>
      <c r="I4513" s="545" t="s">
        <v>12656</v>
      </c>
      <c r="J4513" s="545" t="s">
        <v>13307</v>
      </c>
      <c r="K4513" s="545" t="s">
        <v>17694</v>
      </c>
      <c r="L4513" s="545"/>
      <c r="M4513" s="548" t="s">
        <v>13868</v>
      </c>
      <c r="N4513" s="545" t="s">
        <v>13413</v>
      </c>
      <c r="O4513" s="545"/>
      <c r="P4513" s="549">
        <v>13888</v>
      </c>
      <c r="Q4513" s="549">
        <v>2</v>
      </c>
      <c r="R4513" s="549">
        <v>119</v>
      </c>
      <c r="S4513" s="548">
        <v>2228</v>
      </c>
      <c r="T4513" s="548"/>
      <c r="U4513" s="99"/>
    </row>
    <row r="4514" spans="1:21" ht="19.5" customHeight="1">
      <c r="A4514" s="545">
        <v>13889</v>
      </c>
      <c r="B4514" s="545" t="s">
        <v>13718</v>
      </c>
      <c r="C4514" s="545" t="s">
        <v>216</v>
      </c>
      <c r="D4514" s="546">
        <v>46052</v>
      </c>
      <c r="E4514" s="171" t="str">
        <f t="shared" si="70"/>
        <v>2026</v>
      </c>
      <c r="F4514" s="547">
        <v>36049</v>
      </c>
      <c r="G4514" s="548">
        <v>0.19</v>
      </c>
      <c r="H4514" s="547">
        <v>30293.279999999999</v>
      </c>
      <c r="I4514" s="545" t="s">
        <v>12647</v>
      </c>
      <c r="J4514" s="545" t="s">
        <v>13307</v>
      </c>
      <c r="K4514" s="545" t="s">
        <v>17695</v>
      </c>
      <c r="L4514" s="545"/>
      <c r="M4514" s="548" t="s">
        <v>13758</v>
      </c>
      <c r="N4514" s="545" t="s">
        <v>13413</v>
      </c>
      <c r="O4514" s="545"/>
      <c r="P4514" s="549">
        <v>13889</v>
      </c>
      <c r="Q4514" s="549">
        <v>1</v>
      </c>
      <c r="R4514" s="549">
        <v>26</v>
      </c>
      <c r="S4514" s="548">
        <v>2228</v>
      </c>
      <c r="T4514" s="548"/>
      <c r="U4514" s="99"/>
    </row>
    <row r="4515" spans="1:21" ht="19.5" customHeight="1">
      <c r="A4515" s="545">
        <v>13890</v>
      </c>
      <c r="B4515" s="545" t="s">
        <v>13719</v>
      </c>
      <c r="C4515" s="545" t="s">
        <v>216</v>
      </c>
      <c r="D4515" s="546">
        <v>46052</v>
      </c>
      <c r="E4515" s="171" t="str">
        <f t="shared" si="70"/>
        <v>2026</v>
      </c>
      <c r="F4515" s="547">
        <v>37071</v>
      </c>
      <c r="G4515" s="548">
        <v>0.19</v>
      </c>
      <c r="H4515" s="547">
        <v>31152.1</v>
      </c>
      <c r="I4515" s="545" t="s">
        <v>12647</v>
      </c>
      <c r="J4515" s="545" t="s">
        <v>13307</v>
      </c>
      <c r="K4515" s="545" t="s">
        <v>17696</v>
      </c>
      <c r="L4515" s="545"/>
      <c r="M4515" s="548" t="s">
        <v>13758</v>
      </c>
      <c r="N4515" s="545" t="s">
        <v>13413</v>
      </c>
      <c r="O4515" s="545"/>
      <c r="P4515" s="549">
        <v>13890</v>
      </c>
      <c r="Q4515" s="549">
        <v>1</v>
      </c>
      <c r="R4515" s="549">
        <v>26</v>
      </c>
      <c r="S4515" s="548">
        <v>2228</v>
      </c>
      <c r="T4515" s="548"/>
      <c r="U4515" s="99"/>
    </row>
    <row r="4516" spans="1:21" ht="19.5" customHeight="1">
      <c r="A4516" s="545">
        <v>13891</v>
      </c>
      <c r="B4516" s="545" t="s">
        <v>13720</v>
      </c>
      <c r="C4516" s="545" t="s">
        <v>216</v>
      </c>
      <c r="D4516" s="546">
        <v>46052</v>
      </c>
      <c r="E4516" s="171" t="str">
        <f t="shared" si="70"/>
        <v>2026</v>
      </c>
      <c r="F4516" s="547">
        <v>37790</v>
      </c>
      <c r="G4516" s="548">
        <v>0.19</v>
      </c>
      <c r="H4516" s="547">
        <v>31756.3</v>
      </c>
      <c r="I4516" s="545" t="s">
        <v>12647</v>
      </c>
      <c r="J4516" s="545" t="s">
        <v>13307</v>
      </c>
      <c r="K4516" s="545" t="s">
        <v>17697</v>
      </c>
      <c r="L4516" s="545"/>
      <c r="M4516" s="548" t="s">
        <v>13758</v>
      </c>
      <c r="N4516" s="545" t="s">
        <v>13413</v>
      </c>
      <c r="O4516" s="545"/>
      <c r="P4516" s="549">
        <v>13891</v>
      </c>
      <c r="Q4516" s="549">
        <v>1</v>
      </c>
      <c r="R4516" s="549">
        <v>26</v>
      </c>
      <c r="S4516" s="548">
        <v>2228</v>
      </c>
      <c r="T4516" s="548"/>
      <c r="U4516" s="99"/>
    </row>
    <row r="4517" spans="1:21" ht="19.5" customHeight="1">
      <c r="A4517" s="545">
        <v>13892</v>
      </c>
      <c r="B4517" s="545" t="s">
        <v>13721</v>
      </c>
      <c r="C4517" s="545" t="s">
        <v>216</v>
      </c>
      <c r="D4517" s="546">
        <v>46052</v>
      </c>
      <c r="E4517" s="171" t="str">
        <f t="shared" si="70"/>
        <v>2026</v>
      </c>
      <c r="F4517" s="547">
        <v>38735</v>
      </c>
      <c r="G4517" s="548">
        <v>0.19</v>
      </c>
      <c r="H4517" s="547">
        <v>32550.42</v>
      </c>
      <c r="I4517" s="545" t="s">
        <v>12647</v>
      </c>
      <c r="J4517" s="545" t="s">
        <v>13307</v>
      </c>
      <c r="K4517" s="545" t="s">
        <v>17698</v>
      </c>
      <c r="L4517" s="545"/>
      <c r="M4517" s="548" t="s">
        <v>13758</v>
      </c>
      <c r="N4517" s="545" t="s">
        <v>13413</v>
      </c>
      <c r="O4517" s="545"/>
      <c r="P4517" s="549">
        <v>13892</v>
      </c>
      <c r="Q4517" s="549">
        <v>1</v>
      </c>
      <c r="R4517" s="549">
        <v>26</v>
      </c>
      <c r="S4517" s="548">
        <v>2228</v>
      </c>
      <c r="T4517" s="548"/>
      <c r="U4517" s="99"/>
    </row>
    <row r="4518" spans="1:21" ht="19.5" customHeight="1">
      <c r="A4518" s="545">
        <v>13893</v>
      </c>
      <c r="B4518" s="545" t="s">
        <v>13722</v>
      </c>
      <c r="C4518" s="545" t="s">
        <v>216</v>
      </c>
      <c r="D4518" s="546">
        <v>46052</v>
      </c>
      <c r="E4518" s="171" t="str">
        <f t="shared" si="70"/>
        <v>2026</v>
      </c>
      <c r="F4518" s="547">
        <v>36479</v>
      </c>
      <c r="G4518" s="548">
        <v>0.19</v>
      </c>
      <c r="H4518" s="547">
        <v>30654.62</v>
      </c>
      <c r="I4518" s="545" t="s">
        <v>12647</v>
      </c>
      <c r="J4518" s="545" t="s">
        <v>13307</v>
      </c>
      <c r="K4518" s="545" t="s">
        <v>17699</v>
      </c>
      <c r="L4518" s="545"/>
      <c r="M4518" s="548" t="s">
        <v>13758</v>
      </c>
      <c r="N4518" s="545" t="s">
        <v>13413</v>
      </c>
      <c r="O4518" s="545"/>
      <c r="P4518" s="549">
        <v>13893</v>
      </c>
      <c r="Q4518" s="549">
        <v>1</v>
      </c>
      <c r="R4518" s="549">
        <v>26</v>
      </c>
      <c r="S4518" s="548">
        <v>2228</v>
      </c>
      <c r="T4518" s="548"/>
      <c r="U4518" s="99"/>
    </row>
    <row r="4519" spans="1:21" ht="19.5" customHeight="1">
      <c r="A4519" s="545">
        <v>13894</v>
      </c>
      <c r="B4519" s="545" t="s">
        <v>13723</v>
      </c>
      <c r="C4519" s="545" t="s">
        <v>216</v>
      </c>
      <c r="D4519" s="546">
        <v>46052</v>
      </c>
      <c r="E4519" s="171" t="str">
        <f t="shared" si="70"/>
        <v>2026</v>
      </c>
      <c r="F4519" s="547">
        <v>36512</v>
      </c>
      <c r="G4519" s="548">
        <v>0.19</v>
      </c>
      <c r="H4519" s="547">
        <v>30682.35</v>
      </c>
      <c r="I4519" s="545" t="s">
        <v>12647</v>
      </c>
      <c r="J4519" s="545" t="s">
        <v>13307</v>
      </c>
      <c r="K4519" s="545" t="s">
        <v>17700</v>
      </c>
      <c r="L4519" s="545"/>
      <c r="M4519" s="548" t="s">
        <v>13758</v>
      </c>
      <c r="N4519" s="545" t="s">
        <v>13413</v>
      </c>
      <c r="O4519" s="545"/>
      <c r="P4519" s="549">
        <v>13894</v>
      </c>
      <c r="Q4519" s="549">
        <v>1</v>
      </c>
      <c r="R4519" s="549">
        <v>26</v>
      </c>
      <c r="S4519" s="548">
        <v>2228</v>
      </c>
      <c r="T4519" s="548"/>
      <c r="U4519" s="99"/>
    </row>
    <row r="4520" spans="1:21" ht="19.5" customHeight="1">
      <c r="A4520" s="545">
        <v>13896</v>
      </c>
      <c r="B4520" s="545" t="s">
        <v>13724</v>
      </c>
      <c r="C4520" s="545" t="s">
        <v>216</v>
      </c>
      <c r="D4520" s="546">
        <v>46052</v>
      </c>
      <c r="E4520" s="171" t="str">
        <f t="shared" si="70"/>
        <v>2026</v>
      </c>
      <c r="F4520" s="547">
        <v>43980</v>
      </c>
      <c r="G4520" s="548">
        <v>0.19</v>
      </c>
      <c r="H4520" s="547">
        <v>36957.980000000003</v>
      </c>
      <c r="I4520" s="545" t="s">
        <v>12647</v>
      </c>
      <c r="J4520" s="545" t="s">
        <v>13307</v>
      </c>
      <c r="K4520" s="545" t="s">
        <v>17701</v>
      </c>
      <c r="L4520" s="545"/>
      <c r="M4520" s="548" t="s">
        <v>13758</v>
      </c>
      <c r="N4520" s="545" t="s">
        <v>13413</v>
      </c>
      <c r="O4520" s="545"/>
      <c r="P4520" s="549">
        <v>13896</v>
      </c>
      <c r="Q4520" s="549">
        <v>1</v>
      </c>
      <c r="R4520" s="549">
        <v>26</v>
      </c>
      <c r="S4520" s="548">
        <v>2228</v>
      </c>
      <c r="T4520" s="548"/>
      <c r="U4520" s="99"/>
    </row>
    <row r="4521" spans="1:21" ht="19.5" customHeight="1">
      <c r="A4521" s="545">
        <v>13897</v>
      </c>
      <c r="B4521" s="545" t="s">
        <v>13725</v>
      </c>
      <c r="C4521" s="545" t="s">
        <v>311</v>
      </c>
      <c r="D4521" s="546">
        <v>46052</v>
      </c>
      <c r="E4521" s="171" t="str">
        <f t="shared" si="70"/>
        <v>2026</v>
      </c>
      <c r="F4521" s="547">
        <v>770358</v>
      </c>
      <c r="G4521" s="548">
        <v>0.19</v>
      </c>
      <c r="H4521" s="547">
        <v>647359.66</v>
      </c>
      <c r="I4521" s="545" t="s">
        <v>12657</v>
      </c>
      <c r="J4521" s="545" t="s">
        <v>13307</v>
      </c>
      <c r="K4521" s="545" t="s">
        <v>17702</v>
      </c>
      <c r="L4521" s="545"/>
      <c r="M4521" s="548" t="s">
        <v>13758</v>
      </c>
      <c r="N4521" s="545" t="s">
        <v>13413</v>
      </c>
      <c r="O4521" s="545"/>
      <c r="P4521" s="549">
        <v>13897</v>
      </c>
      <c r="Q4521" s="549">
        <v>1</v>
      </c>
      <c r="R4521" s="549">
        <v>69</v>
      </c>
      <c r="S4521" s="548">
        <v>2228</v>
      </c>
      <c r="T4521" s="548"/>
      <c r="U4521" s="99"/>
    </row>
    <row r="4522" spans="1:21" ht="19.5" customHeight="1">
      <c r="A4522" s="545">
        <v>13898</v>
      </c>
      <c r="B4522" s="545" t="s">
        <v>13726</v>
      </c>
      <c r="C4522" s="545" t="s">
        <v>311</v>
      </c>
      <c r="D4522" s="546">
        <v>46052</v>
      </c>
      <c r="E4522" s="171" t="str">
        <f t="shared" si="70"/>
        <v>2026</v>
      </c>
      <c r="F4522" s="547">
        <v>155636</v>
      </c>
      <c r="G4522" s="548">
        <v>0.19</v>
      </c>
      <c r="H4522" s="547">
        <v>130786.55</v>
      </c>
      <c r="I4522" s="545" t="s">
        <v>12707</v>
      </c>
      <c r="J4522" s="545" t="s">
        <v>13307</v>
      </c>
      <c r="K4522" s="545" t="s">
        <v>17703</v>
      </c>
      <c r="L4522" s="545"/>
      <c r="M4522" s="548" t="s">
        <v>13758</v>
      </c>
      <c r="N4522" s="545" t="s">
        <v>13413</v>
      </c>
      <c r="O4522" s="545"/>
      <c r="P4522" s="549">
        <v>13898</v>
      </c>
      <c r="Q4522" s="549">
        <v>1</v>
      </c>
      <c r="R4522" s="549">
        <v>40</v>
      </c>
      <c r="S4522" s="548">
        <v>2228</v>
      </c>
      <c r="T4522" s="548"/>
      <c r="U4522" s="99"/>
    </row>
    <row r="4523" spans="1:21" ht="19.5" customHeight="1">
      <c r="A4523" s="545">
        <v>13899</v>
      </c>
      <c r="B4523" s="545" t="s">
        <v>13727</v>
      </c>
      <c r="C4523" s="545" t="s">
        <v>311</v>
      </c>
      <c r="D4523" s="546">
        <v>46052</v>
      </c>
      <c r="E4523" s="171" t="str">
        <f t="shared" si="70"/>
        <v>2026</v>
      </c>
      <c r="F4523" s="547">
        <v>802167</v>
      </c>
      <c r="G4523" s="548">
        <v>0.19</v>
      </c>
      <c r="H4523" s="547">
        <v>674089.92</v>
      </c>
      <c r="I4523" s="545" t="s">
        <v>12657</v>
      </c>
      <c r="J4523" s="545" t="s">
        <v>13307</v>
      </c>
      <c r="K4523" s="545" t="s">
        <v>17704</v>
      </c>
      <c r="L4523" s="545"/>
      <c r="M4523" s="548" t="s">
        <v>13758</v>
      </c>
      <c r="N4523" s="545" t="s">
        <v>13413</v>
      </c>
      <c r="O4523" s="545"/>
      <c r="P4523" s="549">
        <v>13899</v>
      </c>
      <c r="Q4523" s="549">
        <v>1</v>
      </c>
      <c r="R4523" s="549">
        <v>69</v>
      </c>
      <c r="S4523" s="548">
        <v>2228</v>
      </c>
      <c r="T4523" s="548"/>
      <c r="U4523" s="99"/>
    </row>
    <row r="4524" spans="1:21" ht="19.5" customHeight="1">
      <c r="A4524" s="545">
        <v>13900</v>
      </c>
      <c r="B4524" s="545" t="s">
        <v>13728</v>
      </c>
      <c r="C4524" s="545" t="s">
        <v>311</v>
      </c>
      <c r="D4524" s="546">
        <v>46052</v>
      </c>
      <c r="E4524" s="171" t="str">
        <f t="shared" si="70"/>
        <v>2026</v>
      </c>
      <c r="F4524" s="547">
        <v>749093</v>
      </c>
      <c r="G4524" s="548">
        <v>0.19</v>
      </c>
      <c r="H4524" s="547">
        <v>629489.92000000004</v>
      </c>
      <c r="I4524" s="545" t="s">
        <v>12657</v>
      </c>
      <c r="J4524" s="545" t="s">
        <v>13307</v>
      </c>
      <c r="K4524" s="545" t="s">
        <v>17705</v>
      </c>
      <c r="L4524" s="545"/>
      <c r="M4524" s="548" t="s">
        <v>13758</v>
      </c>
      <c r="N4524" s="545" t="s">
        <v>13413</v>
      </c>
      <c r="O4524" s="545"/>
      <c r="P4524" s="549">
        <v>13900</v>
      </c>
      <c r="Q4524" s="549">
        <v>1</v>
      </c>
      <c r="R4524" s="549">
        <v>69</v>
      </c>
      <c r="S4524" s="548">
        <v>2228</v>
      </c>
      <c r="T4524" s="548"/>
      <c r="U4524" s="99"/>
    </row>
    <row r="4525" spans="1:21" ht="19.5" customHeight="1">
      <c r="A4525" s="545">
        <v>13901</v>
      </c>
      <c r="B4525" s="545" t="s">
        <v>17706</v>
      </c>
      <c r="C4525" s="545" t="s">
        <v>216</v>
      </c>
      <c r="D4525" s="546">
        <v>46052</v>
      </c>
      <c r="E4525" s="171" t="str">
        <f t="shared" si="70"/>
        <v>2026</v>
      </c>
      <c r="F4525" s="547">
        <v>543212</v>
      </c>
      <c r="G4525" s="548">
        <v>0.19</v>
      </c>
      <c r="H4525" s="547">
        <v>456480.67</v>
      </c>
      <c r="I4525" s="545" t="s">
        <v>12647</v>
      </c>
      <c r="J4525" s="545" t="s">
        <v>13307</v>
      </c>
      <c r="K4525" s="545" t="s">
        <v>17707</v>
      </c>
      <c r="L4525" s="545"/>
      <c r="M4525" s="548" t="s">
        <v>13758</v>
      </c>
      <c r="N4525" s="545" t="s">
        <v>13413</v>
      </c>
      <c r="O4525" s="545"/>
      <c r="P4525" s="549">
        <v>13901</v>
      </c>
      <c r="Q4525" s="549">
        <v>1</v>
      </c>
      <c r="R4525" s="549">
        <v>26</v>
      </c>
      <c r="S4525" s="548">
        <v>2228</v>
      </c>
      <c r="T4525" s="548"/>
      <c r="U4525" s="99"/>
    </row>
    <row r="4526" spans="1:21" ht="19.5" customHeight="1">
      <c r="A4526" s="545">
        <v>13902</v>
      </c>
      <c r="B4526" s="545" t="s">
        <v>17708</v>
      </c>
      <c r="C4526" s="545" t="s">
        <v>216</v>
      </c>
      <c r="D4526" s="546">
        <v>46052</v>
      </c>
      <c r="E4526" s="171" t="str">
        <f t="shared" si="70"/>
        <v>2026</v>
      </c>
      <c r="F4526" s="547">
        <v>506868</v>
      </c>
      <c r="G4526" s="548">
        <v>0.19</v>
      </c>
      <c r="H4526" s="547">
        <v>425939.5</v>
      </c>
      <c r="I4526" s="545" t="s">
        <v>12647</v>
      </c>
      <c r="J4526" s="545" t="s">
        <v>13307</v>
      </c>
      <c r="K4526" s="545" t="s">
        <v>17709</v>
      </c>
      <c r="L4526" s="545"/>
      <c r="M4526" s="548" t="s">
        <v>13758</v>
      </c>
      <c r="N4526" s="545" t="s">
        <v>13413</v>
      </c>
      <c r="O4526" s="545"/>
      <c r="P4526" s="549">
        <v>13902</v>
      </c>
      <c r="Q4526" s="549">
        <v>1</v>
      </c>
      <c r="R4526" s="549">
        <v>26</v>
      </c>
      <c r="S4526" s="548">
        <v>2228</v>
      </c>
      <c r="T4526" s="548"/>
      <c r="U4526" s="99"/>
    </row>
    <row r="4527" spans="1:21" ht="19.5" customHeight="1">
      <c r="A4527" s="545">
        <v>13903</v>
      </c>
      <c r="B4527" s="545" t="s">
        <v>17710</v>
      </c>
      <c r="C4527" s="545" t="s">
        <v>216</v>
      </c>
      <c r="D4527" s="546">
        <v>46052</v>
      </c>
      <c r="E4527" s="171" t="str">
        <f t="shared" si="70"/>
        <v>2026</v>
      </c>
      <c r="F4527" s="547">
        <v>602953</v>
      </c>
      <c r="G4527" s="548">
        <v>0.19</v>
      </c>
      <c r="H4527" s="547">
        <v>506683.19</v>
      </c>
      <c r="I4527" s="545" t="s">
        <v>12647</v>
      </c>
      <c r="J4527" s="545" t="s">
        <v>13307</v>
      </c>
      <c r="K4527" s="545" t="s">
        <v>17711</v>
      </c>
      <c r="L4527" s="545"/>
      <c r="M4527" s="548" t="s">
        <v>13758</v>
      </c>
      <c r="N4527" s="545" t="s">
        <v>13413</v>
      </c>
      <c r="O4527" s="545"/>
      <c r="P4527" s="549">
        <v>13903</v>
      </c>
      <c r="Q4527" s="549">
        <v>1</v>
      </c>
      <c r="R4527" s="549">
        <v>26</v>
      </c>
      <c r="S4527" s="548">
        <v>2228</v>
      </c>
      <c r="T4527" s="548"/>
      <c r="U4527" s="99"/>
    </row>
    <row r="4528" spans="1:21" ht="19.5" customHeight="1">
      <c r="A4528" s="545">
        <v>13904</v>
      </c>
      <c r="B4528" s="545" t="s">
        <v>17712</v>
      </c>
      <c r="C4528" s="545" t="s">
        <v>216</v>
      </c>
      <c r="D4528" s="546">
        <v>46052</v>
      </c>
      <c r="E4528" s="171" t="str">
        <f t="shared" si="70"/>
        <v>2026</v>
      </c>
      <c r="F4528" s="547">
        <v>167009</v>
      </c>
      <c r="G4528" s="548">
        <v>0.19</v>
      </c>
      <c r="H4528" s="547">
        <v>140343.70000000001</v>
      </c>
      <c r="I4528" s="545" t="s">
        <v>12647</v>
      </c>
      <c r="J4528" s="545" t="s">
        <v>13307</v>
      </c>
      <c r="K4528" s="545" t="s">
        <v>17713</v>
      </c>
      <c r="L4528" s="545"/>
      <c r="M4528" s="548" t="s">
        <v>13758</v>
      </c>
      <c r="N4528" s="545" t="s">
        <v>13413</v>
      </c>
      <c r="O4528" s="545"/>
      <c r="P4528" s="549">
        <v>13904</v>
      </c>
      <c r="Q4528" s="549">
        <v>1</v>
      </c>
      <c r="R4528" s="549">
        <v>26</v>
      </c>
      <c r="S4528" s="548">
        <v>2228</v>
      </c>
      <c r="T4528" s="548"/>
      <c r="U4528" s="99"/>
    </row>
    <row r="4529" spans="1:21" ht="19.5" customHeight="1">
      <c r="A4529" s="545">
        <v>13905</v>
      </c>
      <c r="B4529" s="545" t="s">
        <v>17714</v>
      </c>
      <c r="C4529" s="545" t="s">
        <v>216</v>
      </c>
      <c r="D4529" s="546">
        <v>46052</v>
      </c>
      <c r="E4529" s="171" t="str">
        <f t="shared" si="70"/>
        <v>2026</v>
      </c>
      <c r="F4529" s="547">
        <v>192820</v>
      </c>
      <c r="G4529" s="548">
        <v>0.19</v>
      </c>
      <c r="H4529" s="547">
        <v>162033.60999999999</v>
      </c>
      <c r="I4529" s="545" t="s">
        <v>12647</v>
      </c>
      <c r="J4529" s="545" t="s">
        <v>13307</v>
      </c>
      <c r="K4529" s="545" t="s">
        <v>17715</v>
      </c>
      <c r="L4529" s="545"/>
      <c r="M4529" s="548" t="s">
        <v>13758</v>
      </c>
      <c r="N4529" s="545" t="s">
        <v>13413</v>
      </c>
      <c r="O4529" s="545"/>
      <c r="P4529" s="549">
        <v>13906</v>
      </c>
      <c r="Q4529" s="549">
        <v>1</v>
      </c>
      <c r="R4529" s="549">
        <v>26</v>
      </c>
      <c r="S4529" s="548">
        <v>2228</v>
      </c>
      <c r="T4529" s="548"/>
      <c r="U4529" s="99"/>
    </row>
    <row r="4530" spans="1:21" ht="19.5" customHeight="1">
      <c r="A4530" s="545">
        <v>13906</v>
      </c>
      <c r="B4530" s="545" t="s">
        <v>17716</v>
      </c>
      <c r="C4530" s="545" t="s">
        <v>216</v>
      </c>
      <c r="D4530" s="546">
        <v>46052</v>
      </c>
      <c r="E4530" s="171" t="str">
        <f t="shared" si="70"/>
        <v>2026</v>
      </c>
      <c r="F4530" s="547">
        <v>9489</v>
      </c>
      <c r="G4530" s="548">
        <v>0.19</v>
      </c>
      <c r="H4530" s="547">
        <v>7973.95</v>
      </c>
      <c r="I4530" s="545" t="s">
        <v>12647</v>
      </c>
      <c r="J4530" s="545" t="s">
        <v>13307</v>
      </c>
      <c r="K4530" s="545" t="s">
        <v>17717</v>
      </c>
      <c r="L4530" s="545"/>
      <c r="M4530" s="548" t="s">
        <v>13758</v>
      </c>
      <c r="N4530" s="545" t="s">
        <v>13413</v>
      </c>
      <c r="O4530" s="545"/>
      <c r="P4530" s="549">
        <v>13907</v>
      </c>
      <c r="Q4530" s="549">
        <v>1</v>
      </c>
      <c r="R4530" s="549">
        <v>26</v>
      </c>
      <c r="S4530" s="548">
        <v>2228</v>
      </c>
      <c r="T4530" s="548"/>
      <c r="U4530" s="99"/>
    </row>
    <row r="4531" spans="1:21" ht="19.5" customHeight="1">
      <c r="A4531" s="545">
        <v>13907</v>
      </c>
      <c r="B4531" s="545" t="s">
        <v>17718</v>
      </c>
      <c r="C4531" s="545" t="s">
        <v>216</v>
      </c>
      <c r="D4531" s="546">
        <v>46052</v>
      </c>
      <c r="E4531" s="171" t="str">
        <f t="shared" si="70"/>
        <v>2026</v>
      </c>
      <c r="F4531" s="547">
        <v>82582</v>
      </c>
      <c r="G4531" s="548">
        <v>0.19</v>
      </c>
      <c r="H4531" s="547">
        <v>69396.639999999999</v>
      </c>
      <c r="I4531" s="545" t="s">
        <v>12647</v>
      </c>
      <c r="J4531" s="545" t="s">
        <v>13307</v>
      </c>
      <c r="K4531" s="545" t="s">
        <v>17719</v>
      </c>
      <c r="L4531" s="545"/>
      <c r="M4531" s="548" t="s">
        <v>13758</v>
      </c>
      <c r="N4531" s="545" t="s">
        <v>13413</v>
      </c>
      <c r="O4531" s="545"/>
      <c r="P4531" s="549">
        <v>13908</v>
      </c>
      <c r="Q4531" s="549">
        <v>1</v>
      </c>
      <c r="R4531" s="549">
        <v>26</v>
      </c>
      <c r="S4531" s="548">
        <v>2228</v>
      </c>
      <c r="T4531" s="548"/>
      <c r="U4531" s="99"/>
    </row>
    <row r="4532" spans="1:21" ht="19.5" customHeight="1">
      <c r="A4532" s="545">
        <v>13908</v>
      </c>
      <c r="B4532" s="545" t="s">
        <v>17720</v>
      </c>
      <c r="C4532" s="545" t="s">
        <v>216</v>
      </c>
      <c r="D4532" s="546">
        <v>46052</v>
      </c>
      <c r="E4532" s="171" t="str">
        <f t="shared" si="70"/>
        <v>2026</v>
      </c>
      <c r="F4532" s="547">
        <v>75074</v>
      </c>
      <c r="G4532" s="548">
        <v>0.19</v>
      </c>
      <c r="H4532" s="547">
        <v>63087.39</v>
      </c>
      <c r="I4532" s="545" t="s">
        <v>12647</v>
      </c>
      <c r="J4532" s="545" t="s">
        <v>13307</v>
      </c>
      <c r="K4532" s="545" t="s">
        <v>17721</v>
      </c>
      <c r="L4532" s="545"/>
      <c r="M4532" s="548" t="s">
        <v>13758</v>
      </c>
      <c r="N4532" s="545" t="s">
        <v>13413</v>
      </c>
      <c r="O4532" s="545"/>
      <c r="P4532" s="549">
        <v>13909</v>
      </c>
      <c r="Q4532" s="549">
        <v>1</v>
      </c>
      <c r="R4532" s="549">
        <v>26</v>
      </c>
      <c r="S4532" s="548">
        <v>2228</v>
      </c>
      <c r="T4532" s="548"/>
      <c r="U4532" s="99"/>
    </row>
    <row r="4533" spans="1:21" ht="19.5" customHeight="1">
      <c r="A4533" s="545">
        <v>13909</v>
      </c>
      <c r="B4533" s="545" t="s">
        <v>17722</v>
      </c>
      <c r="C4533" s="545" t="s">
        <v>216</v>
      </c>
      <c r="D4533" s="546">
        <v>46052</v>
      </c>
      <c r="E4533" s="171" t="str">
        <f t="shared" si="70"/>
        <v>2026</v>
      </c>
      <c r="F4533" s="547">
        <v>255068</v>
      </c>
      <c r="G4533" s="548">
        <v>0.19</v>
      </c>
      <c r="H4533" s="547">
        <v>214342.86</v>
      </c>
      <c r="I4533" s="545" t="s">
        <v>12647</v>
      </c>
      <c r="J4533" s="545" t="s">
        <v>13307</v>
      </c>
      <c r="K4533" s="545" t="s">
        <v>17723</v>
      </c>
      <c r="L4533" s="545"/>
      <c r="M4533" s="548" t="s">
        <v>13758</v>
      </c>
      <c r="N4533" s="545" t="s">
        <v>13413</v>
      </c>
      <c r="O4533" s="545"/>
      <c r="P4533" s="549">
        <v>13910</v>
      </c>
      <c r="Q4533" s="549">
        <v>1</v>
      </c>
      <c r="R4533" s="549">
        <v>26</v>
      </c>
      <c r="S4533" s="548">
        <v>2228</v>
      </c>
      <c r="T4533" s="548"/>
      <c r="U4533" s="99"/>
    </row>
    <row r="4534" spans="1:21" ht="19.5" customHeight="1">
      <c r="A4534" s="545">
        <v>13910</v>
      </c>
      <c r="B4534" s="545" t="s">
        <v>17724</v>
      </c>
      <c r="C4534" s="545" t="s">
        <v>216</v>
      </c>
      <c r="D4534" s="546">
        <v>46052</v>
      </c>
      <c r="E4534" s="171" t="str">
        <f t="shared" si="70"/>
        <v>2026</v>
      </c>
      <c r="F4534" s="547">
        <v>313810</v>
      </c>
      <c r="G4534" s="548">
        <v>0.19</v>
      </c>
      <c r="H4534" s="547">
        <v>263705.88</v>
      </c>
      <c r="I4534" s="545" t="s">
        <v>12647</v>
      </c>
      <c r="J4534" s="545" t="s">
        <v>13307</v>
      </c>
      <c r="K4534" s="545" t="s">
        <v>17725</v>
      </c>
      <c r="L4534" s="545"/>
      <c r="M4534" s="548" t="s">
        <v>13758</v>
      </c>
      <c r="N4534" s="545" t="s">
        <v>13413</v>
      </c>
      <c r="O4534" s="545"/>
      <c r="P4534" s="549">
        <v>13911</v>
      </c>
      <c r="Q4534" s="549">
        <v>1</v>
      </c>
      <c r="R4534" s="549">
        <v>26</v>
      </c>
      <c r="S4534" s="548">
        <v>2228</v>
      </c>
      <c r="T4534" s="548"/>
      <c r="U4534" s="99"/>
    </row>
    <row r="4535" spans="1:21" ht="19.5" customHeight="1">
      <c r="A4535" s="545">
        <v>13911</v>
      </c>
      <c r="B4535" s="545" t="s">
        <v>17726</v>
      </c>
      <c r="C4535" s="545" t="s">
        <v>216</v>
      </c>
      <c r="D4535" s="546">
        <v>46052</v>
      </c>
      <c r="E4535" s="171" t="str">
        <f t="shared" si="70"/>
        <v>2026</v>
      </c>
      <c r="F4535" s="547">
        <v>3416</v>
      </c>
      <c r="G4535" s="548">
        <v>0.19</v>
      </c>
      <c r="H4535" s="547">
        <v>2870.59</v>
      </c>
      <c r="I4535" s="545" t="s">
        <v>12647</v>
      </c>
      <c r="J4535" s="545" t="s">
        <v>13307</v>
      </c>
      <c r="K4535" s="545" t="s">
        <v>17726</v>
      </c>
      <c r="L4535" s="545"/>
      <c r="M4535" s="548" t="s">
        <v>13758</v>
      </c>
      <c r="N4535" s="545" t="s">
        <v>13413</v>
      </c>
      <c r="O4535" s="545"/>
      <c r="P4535" s="549">
        <v>13912</v>
      </c>
      <c r="Q4535" s="549">
        <v>1</v>
      </c>
      <c r="R4535" s="549">
        <v>26</v>
      </c>
      <c r="S4535" s="548">
        <v>2228</v>
      </c>
      <c r="T4535" s="548"/>
      <c r="U4535" s="99"/>
    </row>
    <row r="4536" spans="1:21" ht="19.5" customHeight="1">
      <c r="A4536" s="545">
        <v>13912</v>
      </c>
      <c r="B4536" s="545" t="s">
        <v>17727</v>
      </c>
      <c r="C4536" s="545" t="s">
        <v>216</v>
      </c>
      <c r="D4536" s="546">
        <v>46052</v>
      </c>
      <c r="E4536" s="171" t="str">
        <f t="shared" si="70"/>
        <v>2026</v>
      </c>
      <c r="F4536" s="547">
        <v>4505</v>
      </c>
      <c r="G4536" s="548">
        <v>0.19</v>
      </c>
      <c r="H4536" s="547">
        <v>3785.71</v>
      </c>
      <c r="I4536" s="545" t="s">
        <v>12647</v>
      </c>
      <c r="J4536" s="545" t="s">
        <v>13307</v>
      </c>
      <c r="K4536" s="545" t="s">
        <v>17727</v>
      </c>
      <c r="L4536" s="545"/>
      <c r="M4536" s="548" t="s">
        <v>13758</v>
      </c>
      <c r="N4536" s="545" t="s">
        <v>13413</v>
      </c>
      <c r="O4536" s="545"/>
      <c r="P4536" s="549">
        <v>13913</v>
      </c>
      <c r="Q4536" s="549">
        <v>1</v>
      </c>
      <c r="R4536" s="549">
        <v>26</v>
      </c>
      <c r="S4536" s="548">
        <v>2228</v>
      </c>
      <c r="T4536" s="548"/>
      <c r="U4536" s="99"/>
    </row>
    <row r="4537" spans="1:21" ht="19.5" customHeight="1">
      <c r="A4537" s="545">
        <v>13913</v>
      </c>
      <c r="B4537" s="545" t="s">
        <v>17728</v>
      </c>
      <c r="C4537" s="545" t="s">
        <v>216</v>
      </c>
      <c r="D4537" s="546">
        <v>46052</v>
      </c>
      <c r="E4537" s="171" t="str">
        <f t="shared" si="70"/>
        <v>2026</v>
      </c>
      <c r="F4537" s="547">
        <v>5630</v>
      </c>
      <c r="G4537" s="548">
        <v>0.19</v>
      </c>
      <c r="H4537" s="547">
        <v>4731.09</v>
      </c>
      <c r="I4537" s="545" t="s">
        <v>12647</v>
      </c>
      <c r="J4537" s="545" t="s">
        <v>13307</v>
      </c>
      <c r="K4537" s="545" t="s">
        <v>17728</v>
      </c>
      <c r="L4537" s="545"/>
      <c r="M4537" s="548" t="s">
        <v>13758</v>
      </c>
      <c r="N4537" s="545" t="s">
        <v>13413</v>
      </c>
      <c r="O4537" s="545"/>
      <c r="P4537" s="549">
        <v>13914</v>
      </c>
      <c r="Q4537" s="549">
        <v>1</v>
      </c>
      <c r="R4537" s="549">
        <v>26</v>
      </c>
      <c r="S4537" s="548">
        <v>2228</v>
      </c>
      <c r="T4537" s="548"/>
      <c r="U4537" s="99"/>
    </row>
    <row r="4538" spans="1:21" ht="19.5" customHeight="1">
      <c r="A4538" s="545">
        <v>13914</v>
      </c>
      <c r="B4538" s="545" t="s">
        <v>17729</v>
      </c>
      <c r="C4538" s="545" t="s">
        <v>216</v>
      </c>
      <c r="D4538" s="546">
        <v>46052</v>
      </c>
      <c r="E4538" s="171" t="str">
        <f t="shared" si="70"/>
        <v>2026</v>
      </c>
      <c r="F4538" s="547">
        <v>27027</v>
      </c>
      <c r="G4538" s="548">
        <v>0.19</v>
      </c>
      <c r="H4538" s="547">
        <v>22711.759999999998</v>
      </c>
      <c r="I4538" s="545" t="s">
        <v>12647</v>
      </c>
      <c r="J4538" s="545" t="s">
        <v>13307</v>
      </c>
      <c r="K4538" s="545" t="s">
        <v>17729</v>
      </c>
      <c r="L4538" s="545"/>
      <c r="M4538" s="548" t="s">
        <v>13758</v>
      </c>
      <c r="N4538" s="545" t="s">
        <v>13413</v>
      </c>
      <c r="O4538" s="545"/>
      <c r="P4538" s="549">
        <v>13915</v>
      </c>
      <c r="Q4538" s="549">
        <v>1</v>
      </c>
      <c r="R4538" s="549">
        <v>26</v>
      </c>
      <c r="S4538" s="548">
        <v>2228</v>
      </c>
      <c r="T4538" s="548"/>
      <c r="U4538" s="99"/>
    </row>
    <row r="4539" spans="1:21" ht="19.5" customHeight="1">
      <c r="A4539" s="545">
        <v>13915</v>
      </c>
      <c r="B4539" s="545" t="s">
        <v>17730</v>
      </c>
      <c r="C4539" s="545" t="s">
        <v>216</v>
      </c>
      <c r="D4539" s="546">
        <v>46052</v>
      </c>
      <c r="E4539" s="171" t="str">
        <f t="shared" si="70"/>
        <v>2026</v>
      </c>
      <c r="F4539" s="547">
        <v>7018</v>
      </c>
      <c r="G4539" s="548">
        <v>0.19</v>
      </c>
      <c r="H4539" s="547">
        <v>5897.48</v>
      </c>
      <c r="I4539" s="545" t="s">
        <v>12647</v>
      </c>
      <c r="J4539" s="545" t="s">
        <v>13307</v>
      </c>
      <c r="K4539" s="545" t="s">
        <v>17730</v>
      </c>
      <c r="L4539" s="545"/>
      <c r="M4539" s="548" t="s">
        <v>13758</v>
      </c>
      <c r="N4539" s="545" t="s">
        <v>13413</v>
      </c>
      <c r="O4539" s="545"/>
      <c r="P4539" s="549">
        <v>13916</v>
      </c>
      <c r="Q4539" s="549">
        <v>1</v>
      </c>
      <c r="R4539" s="549">
        <v>26</v>
      </c>
      <c r="S4539" s="548">
        <v>2228</v>
      </c>
      <c r="T4539" s="548"/>
      <c r="U4539" s="99"/>
    </row>
    <row r="4540" spans="1:21" ht="19.5" customHeight="1">
      <c r="A4540" s="545">
        <v>13916</v>
      </c>
      <c r="B4540" s="545" t="s">
        <v>17731</v>
      </c>
      <c r="C4540" s="545" t="s">
        <v>216</v>
      </c>
      <c r="D4540" s="546">
        <v>46052</v>
      </c>
      <c r="E4540" s="171" t="str">
        <f t="shared" si="70"/>
        <v>2026</v>
      </c>
      <c r="F4540" s="547">
        <v>8773</v>
      </c>
      <c r="G4540" s="548">
        <v>0.19</v>
      </c>
      <c r="H4540" s="547">
        <v>7372.27</v>
      </c>
      <c r="I4540" s="545" t="s">
        <v>12647</v>
      </c>
      <c r="J4540" s="545" t="s">
        <v>13307</v>
      </c>
      <c r="K4540" s="545" t="s">
        <v>17731</v>
      </c>
      <c r="L4540" s="545"/>
      <c r="M4540" s="548" t="s">
        <v>13758</v>
      </c>
      <c r="N4540" s="545" t="s">
        <v>13413</v>
      </c>
      <c r="O4540" s="545"/>
      <c r="P4540" s="549">
        <v>13917</v>
      </c>
      <c r="Q4540" s="549">
        <v>1</v>
      </c>
      <c r="R4540" s="549">
        <v>26</v>
      </c>
      <c r="S4540" s="548">
        <v>2228</v>
      </c>
      <c r="T4540" s="548"/>
      <c r="U4540" s="99"/>
    </row>
    <row r="4541" spans="1:21" ht="19.5" customHeight="1">
      <c r="A4541" s="545">
        <v>13917</v>
      </c>
      <c r="B4541" s="545" t="s">
        <v>17732</v>
      </c>
      <c r="C4541" s="545" t="s">
        <v>216</v>
      </c>
      <c r="D4541" s="546">
        <v>46052</v>
      </c>
      <c r="E4541" s="171" t="str">
        <f t="shared" si="70"/>
        <v>2026</v>
      </c>
      <c r="F4541" s="547">
        <v>70184</v>
      </c>
      <c r="G4541" s="548">
        <v>0.19</v>
      </c>
      <c r="H4541" s="547">
        <v>58978.15</v>
      </c>
      <c r="I4541" s="545" t="s">
        <v>12647</v>
      </c>
      <c r="J4541" s="545" t="s">
        <v>13307</v>
      </c>
      <c r="K4541" s="545" t="s">
        <v>17732</v>
      </c>
      <c r="L4541" s="545"/>
      <c r="M4541" s="548" t="s">
        <v>13758</v>
      </c>
      <c r="N4541" s="545" t="s">
        <v>13413</v>
      </c>
      <c r="O4541" s="545"/>
      <c r="P4541" s="549">
        <v>13918</v>
      </c>
      <c r="Q4541" s="549">
        <v>1</v>
      </c>
      <c r="R4541" s="549">
        <v>26</v>
      </c>
      <c r="S4541" s="548">
        <v>2228</v>
      </c>
      <c r="T4541" s="548"/>
      <c r="U4541" s="99"/>
    </row>
    <row r="4542" spans="1:21" ht="19.5" customHeight="1">
      <c r="A4542" s="545">
        <v>13918</v>
      </c>
      <c r="B4542" s="545" t="s">
        <v>17733</v>
      </c>
      <c r="C4542" s="545" t="s">
        <v>216</v>
      </c>
      <c r="D4542" s="546">
        <v>46052</v>
      </c>
      <c r="E4542" s="171" t="str">
        <f t="shared" si="70"/>
        <v>2026</v>
      </c>
      <c r="F4542" s="547">
        <v>424169</v>
      </c>
      <c r="G4542" s="548">
        <v>0.19</v>
      </c>
      <c r="H4542" s="547">
        <v>356444.54</v>
      </c>
      <c r="I4542" s="545" t="s">
        <v>12647</v>
      </c>
      <c r="J4542" s="545" t="s">
        <v>13307</v>
      </c>
      <c r="K4542" s="545" t="s">
        <v>17734</v>
      </c>
      <c r="L4542" s="545"/>
      <c r="M4542" s="548" t="s">
        <v>13758</v>
      </c>
      <c r="N4542" s="545" t="s">
        <v>13413</v>
      </c>
      <c r="O4542" s="545"/>
      <c r="P4542" s="549">
        <v>13919</v>
      </c>
      <c r="Q4542" s="549">
        <v>1</v>
      </c>
      <c r="R4542" s="549">
        <v>26</v>
      </c>
      <c r="S4542" s="548">
        <v>2228</v>
      </c>
      <c r="T4542" s="548"/>
      <c r="U4542" s="99"/>
    </row>
    <row r="4543" spans="1:21" ht="19.5" customHeight="1">
      <c r="A4543" s="545">
        <v>13919</v>
      </c>
      <c r="B4543" s="545" t="s">
        <v>17735</v>
      </c>
      <c r="C4543" s="545" t="s">
        <v>216</v>
      </c>
      <c r="D4543" s="546">
        <v>46052</v>
      </c>
      <c r="E4543" s="171" t="str">
        <f t="shared" si="70"/>
        <v>2026</v>
      </c>
      <c r="F4543" s="547">
        <v>3181</v>
      </c>
      <c r="G4543" s="548">
        <v>0.19</v>
      </c>
      <c r="H4543" s="547">
        <v>2673.11</v>
      </c>
      <c r="I4543" s="545" t="s">
        <v>12647</v>
      </c>
      <c r="J4543" s="545" t="s">
        <v>13307</v>
      </c>
      <c r="K4543" s="545" t="s">
        <v>17735</v>
      </c>
      <c r="L4543" s="545"/>
      <c r="M4543" s="548" t="s">
        <v>13758</v>
      </c>
      <c r="N4543" s="545" t="s">
        <v>13413</v>
      </c>
      <c r="O4543" s="545"/>
      <c r="P4543" s="549">
        <v>13920</v>
      </c>
      <c r="Q4543" s="549">
        <v>1</v>
      </c>
      <c r="R4543" s="549">
        <v>26</v>
      </c>
      <c r="S4543" s="548">
        <v>2228</v>
      </c>
      <c r="T4543" s="548"/>
      <c r="U4543" s="99"/>
    </row>
    <row r="4544" spans="1:21" ht="19.5" customHeight="1">
      <c r="A4544" s="545">
        <v>13920</v>
      </c>
      <c r="B4544" s="545" t="s">
        <v>17736</v>
      </c>
      <c r="C4544" s="545" t="s">
        <v>216</v>
      </c>
      <c r="D4544" s="546">
        <v>46052</v>
      </c>
      <c r="E4544" s="171" t="str">
        <f t="shared" si="70"/>
        <v>2026</v>
      </c>
      <c r="F4544" s="547">
        <v>23862</v>
      </c>
      <c r="G4544" s="548">
        <v>0.19</v>
      </c>
      <c r="H4544" s="547">
        <v>20052.099999999999</v>
      </c>
      <c r="I4544" s="545" t="s">
        <v>12647</v>
      </c>
      <c r="J4544" s="545" t="s">
        <v>13307</v>
      </c>
      <c r="K4544" s="545" t="s">
        <v>17736</v>
      </c>
      <c r="L4544" s="545"/>
      <c r="M4544" s="548" t="s">
        <v>13758</v>
      </c>
      <c r="N4544" s="545" t="s">
        <v>13413</v>
      </c>
      <c r="O4544" s="545"/>
      <c r="P4544" s="549">
        <v>13921</v>
      </c>
      <c r="Q4544" s="549">
        <v>1</v>
      </c>
      <c r="R4544" s="549">
        <v>26</v>
      </c>
      <c r="S4544" s="548">
        <v>2228</v>
      </c>
      <c r="T4544" s="548"/>
      <c r="U4544" s="99"/>
    </row>
    <row r="4545" spans="1:21" ht="19.5" customHeight="1">
      <c r="A4545" s="545">
        <v>13921</v>
      </c>
      <c r="B4545" s="545" t="s">
        <v>17737</v>
      </c>
      <c r="C4545" s="545" t="s">
        <v>216</v>
      </c>
      <c r="D4545" s="546">
        <v>46052</v>
      </c>
      <c r="E4545" s="171" t="str">
        <f t="shared" si="70"/>
        <v>2026</v>
      </c>
      <c r="F4545" s="547">
        <v>133306</v>
      </c>
      <c r="G4545" s="548">
        <v>0.19</v>
      </c>
      <c r="H4545" s="547">
        <v>112021.85</v>
      </c>
      <c r="I4545" s="545" t="s">
        <v>12642</v>
      </c>
      <c r="J4545" s="545" t="s">
        <v>13307</v>
      </c>
      <c r="K4545" s="545" t="s">
        <v>17737</v>
      </c>
      <c r="L4545" s="545"/>
      <c r="M4545" s="548" t="s">
        <v>13758</v>
      </c>
      <c r="N4545" s="545" t="s">
        <v>13413</v>
      </c>
      <c r="O4545" s="545"/>
      <c r="P4545" s="549">
        <v>13922</v>
      </c>
      <c r="Q4545" s="549">
        <v>1</v>
      </c>
      <c r="R4545" s="549">
        <v>135</v>
      </c>
      <c r="S4545" s="548">
        <v>2228</v>
      </c>
      <c r="T4545" s="548"/>
      <c r="U4545" s="99"/>
    </row>
    <row r="4546" spans="1:21" ht="19.5" customHeight="1">
      <c r="A4546" s="545">
        <v>13922</v>
      </c>
      <c r="B4546" s="545" t="s">
        <v>17738</v>
      </c>
      <c r="C4546" s="545" t="s">
        <v>216</v>
      </c>
      <c r="D4546" s="546">
        <v>46052</v>
      </c>
      <c r="E4546" s="171" t="str">
        <f t="shared" si="70"/>
        <v>2026</v>
      </c>
      <c r="F4546" s="547">
        <v>566760</v>
      </c>
      <c r="G4546" s="548">
        <v>0.19</v>
      </c>
      <c r="H4546" s="547">
        <v>476268.91</v>
      </c>
      <c r="I4546" s="545" t="s">
        <v>12642</v>
      </c>
      <c r="J4546" s="545" t="s">
        <v>13307</v>
      </c>
      <c r="K4546" s="545" t="s">
        <v>17738</v>
      </c>
      <c r="L4546" s="545"/>
      <c r="M4546" s="548" t="s">
        <v>13758</v>
      </c>
      <c r="N4546" s="545" t="s">
        <v>13413</v>
      </c>
      <c r="O4546" s="545"/>
      <c r="P4546" s="549">
        <v>13923</v>
      </c>
      <c r="Q4546" s="549">
        <v>1</v>
      </c>
      <c r="R4546" s="549">
        <v>135</v>
      </c>
      <c r="S4546" s="548">
        <v>2228</v>
      </c>
      <c r="T4546" s="548"/>
      <c r="U4546" s="99"/>
    </row>
    <row r="4547" spans="1:21" ht="19.5" customHeight="1">
      <c r="A4547" s="545">
        <v>13923</v>
      </c>
      <c r="B4547" s="545" t="s">
        <v>17739</v>
      </c>
      <c r="C4547" s="545" t="s">
        <v>216</v>
      </c>
      <c r="D4547" s="546">
        <v>46052</v>
      </c>
      <c r="E4547" s="171" t="str">
        <f t="shared" si="70"/>
        <v>2026</v>
      </c>
      <c r="F4547" s="547">
        <v>569146</v>
      </c>
      <c r="G4547" s="548">
        <v>0.19</v>
      </c>
      <c r="H4547" s="547">
        <v>478273.95</v>
      </c>
      <c r="I4547" s="545" t="s">
        <v>12642</v>
      </c>
      <c r="J4547" s="545" t="s">
        <v>13307</v>
      </c>
      <c r="K4547" s="545" t="s">
        <v>17739</v>
      </c>
      <c r="L4547" s="545"/>
      <c r="M4547" s="548" t="s">
        <v>13758</v>
      </c>
      <c r="N4547" s="545" t="s">
        <v>13413</v>
      </c>
      <c r="O4547" s="545"/>
      <c r="P4547" s="549">
        <v>13924</v>
      </c>
      <c r="Q4547" s="549">
        <v>1</v>
      </c>
      <c r="R4547" s="549">
        <v>135</v>
      </c>
      <c r="S4547" s="548">
        <v>2228</v>
      </c>
      <c r="T4547" s="548"/>
      <c r="U4547" s="99"/>
    </row>
    <row r="4548" spans="1:21" ht="19.5" customHeight="1">
      <c r="A4548" s="545">
        <v>13924</v>
      </c>
      <c r="B4548" s="545" t="s">
        <v>17740</v>
      </c>
      <c r="C4548" s="545" t="s">
        <v>216</v>
      </c>
      <c r="D4548" s="546">
        <v>46052</v>
      </c>
      <c r="E4548" s="171" t="str">
        <f t="shared" ref="E4548:E4611" si="71">TEXT(D4548,"YYYY")</f>
        <v>2026</v>
      </c>
      <c r="F4548" s="547">
        <v>2950577</v>
      </c>
      <c r="G4548" s="548">
        <v>0.19</v>
      </c>
      <c r="H4548" s="547">
        <v>2479476.4700000002</v>
      </c>
      <c r="I4548" s="545" t="s">
        <v>12642</v>
      </c>
      <c r="J4548" s="545" t="s">
        <v>13307</v>
      </c>
      <c r="K4548" s="545" t="s">
        <v>17740</v>
      </c>
      <c r="L4548" s="545"/>
      <c r="M4548" s="548" t="s">
        <v>13758</v>
      </c>
      <c r="N4548" s="545" t="s">
        <v>13413</v>
      </c>
      <c r="O4548" s="545"/>
      <c r="P4548" s="549">
        <v>13925</v>
      </c>
      <c r="Q4548" s="549">
        <v>1</v>
      </c>
      <c r="R4548" s="549">
        <v>135</v>
      </c>
      <c r="S4548" s="548">
        <v>2228</v>
      </c>
      <c r="T4548" s="548"/>
      <c r="U4548" s="99"/>
    </row>
    <row r="4549" spans="1:21" ht="19.5" customHeight="1">
      <c r="A4549" s="545">
        <v>13925</v>
      </c>
      <c r="B4549" s="545" t="s">
        <v>17741</v>
      </c>
      <c r="C4549" s="545" t="s">
        <v>216</v>
      </c>
      <c r="D4549" s="546">
        <v>46052</v>
      </c>
      <c r="E4549" s="171" t="str">
        <f t="shared" si="71"/>
        <v>2026</v>
      </c>
      <c r="F4549" s="547">
        <v>1000672</v>
      </c>
      <c r="G4549" s="548">
        <v>0.19</v>
      </c>
      <c r="H4549" s="547">
        <v>840900.84</v>
      </c>
      <c r="I4549" s="545" t="s">
        <v>12642</v>
      </c>
      <c r="J4549" s="545" t="s">
        <v>13307</v>
      </c>
      <c r="K4549" s="545" t="s">
        <v>17741</v>
      </c>
      <c r="L4549" s="545"/>
      <c r="M4549" s="548" t="s">
        <v>13758</v>
      </c>
      <c r="N4549" s="545" t="s">
        <v>13413</v>
      </c>
      <c r="O4549" s="545"/>
      <c r="P4549" s="549">
        <v>13926</v>
      </c>
      <c r="Q4549" s="549">
        <v>1</v>
      </c>
      <c r="R4549" s="549">
        <v>135</v>
      </c>
      <c r="S4549" s="548">
        <v>2228</v>
      </c>
      <c r="T4549" s="548"/>
      <c r="U4549" s="99"/>
    </row>
    <row r="4550" spans="1:21" ht="19.5" customHeight="1">
      <c r="A4550" s="545">
        <v>13926</v>
      </c>
      <c r="B4550" s="545" t="s">
        <v>17742</v>
      </c>
      <c r="C4550" s="545" t="s">
        <v>216</v>
      </c>
      <c r="D4550" s="546">
        <v>46052</v>
      </c>
      <c r="E4550" s="171" t="str">
        <f t="shared" si="71"/>
        <v>2026</v>
      </c>
      <c r="F4550" s="547">
        <v>577823</v>
      </c>
      <c r="G4550" s="548">
        <v>0.19</v>
      </c>
      <c r="H4550" s="547">
        <v>485565.55</v>
      </c>
      <c r="I4550" s="545" t="s">
        <v>12758</v>
      </c>
      <c r="J4550" s="545" t="s">
        <v>13307</v>
      </c>
      <c r="K4550" s="545" t="s">
        <v>17742</v>
      </c>
      <c r="L4550" s="545"/>
      <c r="M4550" s="548" t="s">
        <v>13758</v>
      </c>
      <c r="N4550" s="545" t="s">
        <v>13413</v>
      </c>
      <c r="O4550" s="545"/>
      <c r="P4550" s="549">
        <v>13927</v>
      </c>
      <c r="Q4550" s="549">
        <v>1</v>
      </c>
      <c r="R4550" s="549">
        <v>164</v>
      </c>
      <c r="S4550" s="548">
        <v>2228</v>
      </c>
      <c r="T4550" s="548"/>
      <c r="U4550" s="99"/>
    </row>
    <row r="4551" spans="1:21" ht="19.5" customHeight="1">
      <c r="A4551" s="545">
        <v>13927</v>
      </c>
      <c r="B4551" s="545" t="s">
        <v>17743</v>
      </c>
      <c r="C4551" s="545" t="s">
        <v>216</v>
      </c>
      <c r="D4551" s="546">
        <v>46052</v>
      </c>
      <c r="E4551" s="171" t="str">
        <f t="shared" si="71"/>
        <v>2026</v>
      </c>
      <c r="F4551" s="547">
        <v>21894667</v>
      </c>
      <c r="G4551" s="548">
        <v>0.19</v>
      </c>
      <c r="H4551" s="547">
        <v>18398879.829999998</v>
      </c>
      <c r="I4551" s="545" t="s">
        <v>12676</v>
      </c>
      <c r="J4551" s="545" t="s">
        <v>13307</v>
      </c>
      <c r="K4551" s="545" t="s">
        <v>17744</v>
      </c>
      <c r="L4551" s="545"/>
      <c r="M4551" s="548" t="s">
        <v>13868</v>
      </c>
      <c r="N4551" s="545" t="s">
        <v>13413</v>
      </c>
      <c r="O4551" s="545"/>
      <c r="P4551" s="549">
        <v>13928</v>
      </c>
      <c r="Q4551" s="549">
        <v>2</v>
      </c>
      <c r="R4551" s="549">
        <v>14</v>
      </c>
      <c r="S4551" s="548">
        <v>2228</v>
      </c>
      <c r="T4551" s="548"/>
      <c r="U4551" s="99"/>
    </row>
    <row r="4552" spans="1:21" ht="19.5" customHeight="1">
      <c r="A4552" s="545">
        <v>13929</v>
      </c>
      <c r="B4552" s="545" t="s">
        <v>17745</v>
      </c>
      <c r="C4552" s="545" t="s">
        <v>216</v>
      </c>
      <c r="D4552" s="546">
        <v>46052</v>
      </c>
      <c r="E4552" s="171" t="str">
        <f t="shared" si="71"/>
        <v>2026</v>
      </c>
      <c r="F4552" s="547">
        <v>8183649</v>
      </c>
      <c r="G4552" s="548">
        <v>0.19</v>
      </c>
      <c r="H4552" s="547">
        <v>6877015.9699999997</v>
      </c>
      <c r="I4552" s="545" t="s">
        <v>12637</v>
      </c>
      <c r="J4552" s="545" t="s">
        <v>13307</v>
      </c>
      <c r="K4552" s="545"/>
      <c r="L4552" s="545" t="s">
        <v>17746</v>
      </c>
      <c r="M4552" s="548" t="s">
        <v>13758</v>
      </c>
      <c r="N4552" s="545" t="s">
        <v>13413</v>
      </c>
      <c r="O4552" s="545"/>
      <c r="P4552" s="549">
        <v>13929</v>
      </c>
      <c r="Q4552" s="549">
        <v>1</v>
      </c>
      <c r="R4552" s="549">
        <v>13</v>
      </c>
      <c r="S4552" s="548">
        <v>2228</v>
      </c>
      <c r="T4552" s="548"/>
      <c r="U4552" s="99"/>
    </row>
    <row r="4553" spans="1:21" ht="19.5" customHeight="1">
      <c r="A4553" s="545">
        <v>13930</v>
      </c>
      <c r="B4553" s="545" t="s">
        <v>21713</v>
      </c>
      <c r="C4553" s="545" t="s">
        <v>206</v>
      </c>
      <c r="D4553" s="546">
        <v>46052</v>
      </c>
      <c r="E4553" s="171" t="str">
        <f t="shared" si="71"/>
        <v>2026</v>
      </c>
      <c r="F4553" s="547">
        <v>2115</v>
      </c>
      <c r="G4553" s="548">
        <v>0</v>
      </c>
      <c r="H4553" s="547">
        <v>2115</v>
      </c>
      <c r="I4553" s="545" t="s">
        <v>12738</v>
      </c>
      <c r="J4553" s="545" t="s">
        <v>13307</v>
      </c>
      <c r="K4553" s="545"/>
      <c r="L4553" s="545"/>
      <c r="M4553" s="548" t="s">
        <v>13758</v>
      </c>
      <c r="N4553" s="545" t="s">
        <v>13413</v>
      </c>
      <c r="O4553" s="545"/>
      <c r="P4553" s="549">
        <v>13930</v>
      </c>
      <c r="Q4553" s="549">
        <v>1</v>
      </c>
      <c r="R4553" s="549">
        <v>32</v>
      </c>
      <c r="S4553" s="548">
        <v>2228</v>
      </c>
      <c r="T4553" s="548"/>
      <c r="U4553" s="99"/>
    </row>
    <row r="4554" spans="1:21" ht="19.5" customHeight="1">
      <c r="A4554" s="545">
        <v>13931</v>
      </c>
      <c r="B4554" s="545" t="s">
        <v>21714</v>
      </c>
      <c r="C4554" s="545" t="s">
        <v>311</v>
      </c>
      <c r="D4554" s="546">
        <v>46079</v>
      </c>
      <c r="E4554" s="171" t="str">
        <f t="shared" si="71"/>
        <v>2026</v>
      </c>
      <c r="F4554" s="547">
        <v>606972</v>
      </c>
      <c r="G4554" s="548">
        <v>0.19</v>
      </c>
      <c r="H4554" s="547">
        <v>510060.5</v>
      </c>
      <c r="I4554" s="545" t="s">
        <v>12654</v>
      </c>
      <c r="J4554" s="545" t="s">
        <v>13307</v>
      </c>
      <c r="K4554" s="545" t="s">
        <v>21715</v>
      </c>
      <c r="L4554" s="545"/>
      <c r="M4554" s="548" t="s">
        <v>13758</v>
      </c>
      <c r="N4554" s="545" t="s">
        <v>13413</v>
      </c>
      <c r="O4554" s="545"/>
      <c r="P4554" s="549">
        <v>13931</v>
      </c>
      <c r="Q4554" s="549">
        <v>1</v>
      </c>
      <c r="R4554" s="549">
        <v>2</v>
      </c>
      <c r="S4554" s="548">
        <v>2228</v>
      </c>
      <c r="T4554" s="548"/>
      <c r="U4554" s="99"/>
    </row>
    <row r="4555" spans="1:21" ht="19.5" customHeight="1">
      <c r="A4555" s="545">
        <v>13932</v>
      </c>
      <c r="B4555" s="545" t="s">
        <v>21716</v>
      </c>
      <c r="C4555" s="545" t="s">
        <v>311</v>
      </c>
      <c r="D4555" s="546">
        <v>46079</v>
      </c>
      <c r="E4555" s="171" t="str">
        <f t="shared" si="71"/>
        <v>2026</v>
      </c>
      <c r="F4555" s="547">
        <v>716390</v>
      </c>
      <c r="G4555" s="548">
        <v>0.19</v>
      </c>
      <c r="H4555" s="547">
        <v>602008.4</v>
      </c>
      <c r="I4555" s="545" t="s">
        <v>12654</v>
      </c>
      <c r="J4555" s="545" t="s">
        <v>13296</v>
      </c>
      <c r="K4555" s="545" t="s">
        <v>21717</v>
      </c>
      <c r="L4555" s="545"/>
      <c r="M4555" s="548" t="s">
        <v>13758</v>
      </c>
      <c r="N4555" s="545" t="s">
        <v>13413</v>
      </c>
      <c r="O4555" s="545"/>
      <c r="P4555" s="549">
        <v>13932</v>
      </c>
      <c r="Q4555" s="549">
        <v>1</v>
      </c>
      <c r="R4555" s="549">
        <v>2</v>
      </c>
      <c r="S4555" s="548">
        <v>2218</v>
      </c>
      <c r="T4555" s="548"/>
      <c r="U4555" s="99"/>
    </row>
    <row r="4556" spans="1:21" ht="19.5" customHeight="1">
      <c r="A4556" s="545">
        <v>13933</v>
      </c>
      <c r="B4556" s="545" t="s">
        <v>21718</v>
      </c>
      <c r="C4556" s="545" t="s">
        <v>221</v>
      </c>
      <c r="D4556" s="546">
        <v>46052</v>
      </c>
      <c r="E4556" s="171" t="str">
        <f t="shared" si="71"/>
        <v>2026</v>
      </c>
      <c r="F4556" s="547">
        <v>27681</v>
      </c>
      <c r="G4556" s="548">
        <v>0.19</v>
      </c>
      <c r="H4556" s="547">
        <v>23261.34</v>
      </c>
      <c r="I4556" s="545" t="s">
        <v>12966</v>
      </c>
      <c r="J4556" s="545" t="s">
        <v>13307</v>
      </c>
      <c r="K4556" s="545" t="s">
        <v>21719</v>
      </c>
      <c r="L4556" s="545"/>
      <c r="M4556" s="548" t="s">
        <v>13758</v>
      </c>
      <c r="N4556" s="545" t="s">
        <v>13413</v>
      </c>
      <c r="O4556" s="545"/>
      <c r="P4556" s="549">
        <v>13933</v>
      </c>
      <c r="Q4556" s="549">
        <v>1</v>
      </c>
      <c r="R4556" s="549">
        <v>41</v>
      </c>
      <c r="S4556" s="548">
        <v>2228</v>
      </c>
      <c r="T4556" s="548"/>
      <c r="U4556" s="99"/>
    </row>
    <row r="4557" spans="1:21" ht="19.5" customHeight="1">
      <c r="A4557" s="545">
        <v>13934</v>
      </c>
      <c r="B4557" s="545" t="s">
        <v>21720</v>
      </c>
      <c r="C4557" s="545" t="s">
        <v>4501</v>
      </c>
      <c r="D4557" s="546">
        <v>46052</v>
      </c>
      <c r="E4557" s="171" t="str">
        <f t="shared" si="71"/>
        <v>2026</v>
      </c>
      <c r="F4557" s="547">
        <v>145896630</v>
      </c>
      <c r="G4557" s="548">
        <v>0.19</v>
      </c>
      <c r="H4557" s="547">
        <v>122602210.08</v>
      </c>
      <c r="I4557" s="545" t="s">
        <v>21721</v>
      </c>
      <c r="J4557" s="545" t="s">
        <v>13307</v>
      </c>
      <c r="K4557" s="545" t="s">
        <v>21722</v>
      </c>
      <c r="L4557" s="545"/>
      <c r="M4557" s="548" t="s">
        <v>13843</v>
      </c>
      <c r="N4557" s="545" t="s">
        <v>13413</v>
      </c>
      <c r="O4557" s="545"/>
      <c r="P4557" s="549">
        <v>13934</v>
      </c>
      <c r="Q4557" s="549">
        <v>5</v>
      </c>
      <c r="R4557" s="549">
        <v>180</v>
      </c>
      <c r="S4557" s="548">
        <v>2228</v>
      </c>
      <c r="T4557" s="548"/>
      <c r="U4557" s="99"/>
    </row>
    <row r="4558" spans="1:21" ht="19.5" customHeight="1">
      <c r="A4558" s="545">
        <v>14067</v>
      </c>
      <c r="B4558" s="545" t="s">
        <v>21750</v>
      </c>
      <c r="C4558" s="545" t="s">
        <v>216</v>
      </c>
      <c r="D4558" s="546">
        <v>46052</v>
      </c>
      <c r="E4558" s="171" t="str">
        <f t="shared" si="71"/>
        <v>2026</v>
      </c>
      <c r="F4558" s="547">
        <v>3542</v>
      </c>
      <c r="G4558" s="548">
        <v>0</v>
      </c>
      <c r="H4558" s="547">
        <v>3542</v>
      </c>
      <c r="I4558" s="545" t="s">
        <v>12647</v>
      </c>
      <c r="J4558" s="545" t="s">
        <v>13307</v>
      </c>
      <c r="K4558" s="545"/>
      <c r="L4558" s="545"/>
      <c r="M4558" s="548" t="s">
        <v>13758</v>
      </c>
      <c r="N4558" s="545" t="s">
        <v>13413</v>
      </c>
      <c r="O4558" s="545"/>
      <c r="P4558" s="549">
        <v>14067</v>
      </c>
      <c r="Q4558" s="549">
        <v>1</v>
      </c>
      <c r="R4558" s="549">
        <v>26</v>
      </c>
      <c r="S4558" s="548">
        <v>2228</v>
      </c>
      <c r="T4558" s="548"/>
      <c r="U4558" s="99"/>
    </row>
    <row r="4559" spans="1:21" ht="19.5" customHeight="1">
      <c r="A4559" s="545">
        <v>14068</v>
      </c>
      <c r="B4559" s="545" t="s">
        <v>21751</v>
      </c>
      <c r="C4559" s="545" t="s">
        <v>311</v>
      </c>
      <c r="D4559" s="546">
        <v>46052</v>
      </c>
      <c r="E4559" s="171" t="str">
        <f t="shared" si="71"/>
        <v>2026</v>
      </c>
      <c r="F4559" s="547">
        <v>738929</v>
      </c>
      <c r="G4559" s="548">
        <v>0.19</v>
      </c>
      <c r="H4559" s="547">
        <v>620948.74</v>
      </c>
      <c r="I4559" s="545" t="s">
        <v>12654</v>
      </c>
      <c r="J4559" s="545" t="s">
        <v>13307</v>
      </c>
      <c r="K4559" s="545" t="s">
        <v>21752</v>
      </c>
      <c r="L4559" s="545"/>
      <c r="M4559" s="548" t="s">
        <v>13758</v>
      </c>
      <c r="N4559" s="545" t="s">
        <v>13413</v>
      </c>
      <c r="O4559" s="545"/>
      <c r="P4559" s="549">
        <v>14068</v>
      </c>
      <c r="Q4559" s="549">
        <v>1</v>
      </c>
      <c r="R4559" s="549">
        <v>2</v>
      </c>
      <c r="S4559" s="548">
        <v>2228</v>
      </c>
      <c r="T4559" s="548"/>
      <c r="U4559" s="99"/>
    </row>
    <row r="4560" spans="1:21" ht="19.5" customHeight="1">
      <c r="A4560" s="545">
        <v>14069</v>
      </c>
      <c r="B4560" s="545" t="s">
        <v>21753</v>
      </c>
      <c r="C4560" s="545" t="s">
        <v>209</v>
      </c>
      <c r="D4560" s="546">
        <v>46052</v>
      </c>
      <c r="E4560" s="171" t="str">
        <f t="shared" si="71"/>
        <v>2026</v>
      </c>
      <c r="F4560" s="547">
        <v>342719</v>
      </c>
      <c r="G4560" s="548">
        <v>0.19</v>
      </c>
      <c r="H4560" s="547">
        <v>287999.15999999997</v>
      </c>
      <c r="I4560" s="545" t="s">
        <v>12670</v>
      </c>
      <c r="J4560" s="545" t="s">
        <v>13307</v>
      </c>
      <c r="K4560" s="545" t="s">
        <v>21754</v>
      </c>
      <c r="L4560" s="545"/>
      <c r="M4560" s="548" t="s">
        <v>13868</v>
      </c>
      <c r="N4560" s="545" t="s">
        <v>13413</v>
      </c>
      <c r="O4560" s="545"/>
      <c r="P4560" s="549">
        <v>14069</v>
      </c>
      <c r="Q4560" s="549">
        <v>2</v>
      </c>
      <c r="R4560" s="549">
        <v>24</v>
      </c>
      <c r="S4560" s="548">
        <v>2228</v>
      </c>
      <c r="T4560" s="548"/>
      <c r="U4560" s="99"/>
    </row>
    <row r="4561" spans="1:21" ht="19.5" customHeight="1">
      <c r="A4561" s="545">
        <v>14070</v>
      </c>
      <c r="B4561" s="545" t="s">
        <v>21755</v>
      </c>
      <c r="C4561" s="545" t="s">
        <v>216</v>
      </c>
      <c r="D4561" s="546">
        <v>46052</v>
      </c>
      <c r="E4561" s="171" t="str">
        <f t="shared" si="71"/>
        <v>2026</v>
      </c>
      <c r="F4561" s="547">
        <v>25189</v>
      </c>
      <c r="G4561" s="548">
        <v>0.19</v>
      </c>
      <c r="H4561" s="547">
        <v>21167.23</v>
      </c>
      <c r="I4561" s="545" t="s">
        <v>12640</v>
      </c>
      <c r="J4561" s="545" t="s">
        <v>13307</v>
      </c>
      <c r="K4561" s="545" t="s">
        <v>21756</v>
      </c>
      <c r="L4561" s="545"/>
      <c r="M4561" s="548" t="s">
        <v>13758</v>
      </c>
      <c r="N4561" s="545" t="s">
        <v>13413</v>
      </c>
      <c r="O4561" s="545"/>
      <c r="P4561" s="549">
        <v>14070</v>
      </c>
      <c r="Q4561" s="549">
        <v>1</v>
      </c>
      <c r="R4561" s="549">
        <v>1</v>
      </c>
      <c r="S4561" s="548">
        <v>2228</v>
      </c>
      <c r="T4561" s="548"/>
      <c r="U4561" s="99"/>
    </row>
    <row r="4562" spans="1:21" ht="19.5" customHeight="1">
      <c r="A4562" s="545">
        <v>14071</v>
      </c>
      <c r="B4562" s="545" t="s">
        <v>21757</v>
      </c>
      <c r="C4562" s="545" t="s">
        <v>216</v>
      </c>
      <c r="D4562" s="546">
        <v>46052</v>
      </c>
      <c r="E4562" s="171" t="str">
        <f t="shared" si="71"/>
        <v>2026</v>
      </c>
      <c r="F4562" s="547">
        <v>248</v>
      </c>
      <c r="G4562" s="548">
        <v>0.19</v>
      </c>
      <c r="H4562" s="547">
        <v>208.4</v>
      </c>
      <c r="I4562" s="545" t="s">
        <v>12640</v>
      </c>
      <c r="J4562" s="545" t="s">
        <v>13307</v>
      </c>
      <c r="K4562" s="545" t="s">
        <v>21758</v>
      </c>
      <c r="L4562" s="545"/>
      <c r="M4562" s="548" t="s">
        <v>13758</v>
      </c>
      <c r="N4562" s="545" t="s">
        <v>13413</v>
      </c>
      <c r="O4562" s="545"/>
      <c r="P4562" s="549">
        <v>14071</v>
      </c>
      <c r="Q4562" s="549">
        <v>1</v>
      </c>
      <c r="R4562" s="549">
        <v>1</v>
      </c>
      <c r="S4562" s="548">
        <v>2228</v>
      </c>
      <c r="T4562" s="548"/>
      <c r="U4562" s="99"/>
    </row>
    <row r="4563" spans="1:21" ht="19.5" customHeight="1">
      <c r="A4563" s="545">
        <v>14072</v>
      </c>
      <c r="B4563" s="545" t="s">
        <v>21759</v>
      </c>
      <c r="C4563" s="545" t="s">
        <v>216</v>
      </c>
      <c r="D4563" s="546">
        <v>46052</v>
      </c>
      <c r="E4563" s="171" t="str">
        <f t="shared" si="71"/>
        <v>2026</v>
      </c>
      <c r="F4563" s="547">
        <v>243124</v>
      </c>
      <c r="G4563" s="548">
        <v>0.19</v>
      </c>
      <c r="H4563" s="547">
        <v>204305.88</v>
      </c>
      <c r="I4563" s="545" t="s">
        <v>12640</v>
      </c>
      <c r="J4563" s="545" t="s">
        <v>13307</v>
      </c>
      <c r="K4563" s="545" t="s">
        <v>21760</v>
      </c>
      <c r="L4563" s="545"/>
      <c r="M4563" s="548" t="s">
        <v>13758</v>
      </c>
      <c r="N4563" s="545" t="s">
        <v>13413</v>
      </c>
      <c r="O4563" s="545"/>
      <c r="P4563" s="549">
        <v>14072</v>
      </c>
      <c r="Q4563" s="549">
        <v>1</v>
      </c>
      <c r="R4563" s="549">
        <v>1</v>
      </c>
      <c r="S4563" s="548">
        <v>2228</v>
      </c>
      <c r="T4563" s="548"/>
      <c r="U4563" s="99"/>
    </row>
    <row r="4564" spans="1:21" ht="19.5" customHeight="1">
      <c r="A4564" s="545">
        <v>14073</v>
      </c>
      <c r="B4564" s="545" t="s">
        <v>21761</v>
      </c>
      <c r="C4564" s="545" t="s">
        <v>216</v>
      </c>
      <c r="D4564" s="546">
        <v>46052</v>
      </c>
      <c r="E4564" s="171" t="str">
        <f t="shared" si="71"/>
        <v>2026</v>
      </c>
      <c r="F4564" s="547">
        <v>499778</v>
      </c>
      <c r="G4564" s="548">
        <v>0.19</v>
      </c>
      <c r="H4564" s="547">
        <v>419981.51</v>
      </c>
      <c r="I4564" s="545" t="s">
        <v>12640</v>
      </c>
      <c r="J4564" s="545" t="s">
        <v>13307</v>
      </c>
      <c r="K4564" s="545" t="s">
        <v>21762</v>
      </c>
      <c r="L4564" s="545"/>
      <c r="M4564" s="548" t="s">
        <v>13758</v>
      </c>
      <c r="N4564" s="545" t="s">
        <v>13413</v>
      </c>
      <c r="O4564" s="545"/>
      <c r="P4564" s="549">
        <v>14073</v>
      </c>
      <c r="Q4564" s="549">
        <v>1</v>
      </c>
      <c r="R4564" s="549">
        <v>1</v>
      </c>
      <c r="S4564" s="548">
        <v>2228</v>
      </c>
      <c r="T4564" s="548"/>
      <c r="U4564" s="99"/>
    </row>
    <row r="4565" spans="1:21" ht="19.5" customHeight="1">
      <c r="A4565" s="545">
        <v>14074</v>
      </c>
      <c r="B4565" s="545" t="s">
        <v>21763</v>
      </c>
      <c r="C4565" s="545" t="s">
        <v>216</v>
      </c>
      <c r="D4565" s="546">
        <v>46052</v>
      </c>
      <c r="E4565" s="171" t="str">
        <f t="shared" si="71"/>
        <v>2026</v>
      </c>
      <c r="F4565" s="547">
        <v>77320</v>
      </c>
      <c r="G4565" s="548">
        <v>0.19</v>
      </c>
      <c r="H4565" s="547">
        <v>64974.79</v>
      </c>
      <c r="I4565" s="545" t="s">
        <v>12640</v>
      </c>
      <c r="J4565" s="545" t="s">
        <v>13307</v>
      </c>
      <c r="K4565" s="545" t="s">
        <v>21764</v>
      </c>
      <c r="L4565" s="545"/>
      <c r="M4565" s="548" t="s">
        <v>13758</v>
      </c>
      <c r="N4565" s="545" t="s">
        <v>13413</v>
      </c>
      <c r="O4565" s="545"/>
      <c r="P4565" s="549">
        <v>14074</v>
      </c>
      <c r="Q4565" s="549">
        <v>1</v>
      </c>
      <c r="R4565" s="549">
        <v>1</v>
      </c>
      <c r="S4565" s="548">
        <v>2228</v>
      </c>
      <c r="T4565" s="548"/>
      <c r="U4565" s="99"/>
    </row>
    <row r="4566" spans="1:21" ht="19.5" customHeight="1">
      <c r="A4566" s="545">
        <v>14075</v>
      </c>
      <c r="B4566" s="545" t="s">
        <v>21765</v>
      </c>
      <c r="C4566" s="545" t="s">
        <v>209</v>
      </c>
      <c r="D4566" s="546">
        <v>46052</v>
      </c>
      <c r="E4566" s="171" t="str">
        <f t="shared" si="71"/>
        <v>2026</v>
      </c>
      <c r="F4566" s="547">
        <v>63131</v>
      </c>
      <c r="G4566" s="548">
        <v>0.19</v>
      </c>
      <c r="H4566" s="547">
        <v>53051.26</v>
      </c>
      <c r="I4566" s="545" t="s">
        <v>12640</v>
      </c>
      <c r="J4566" s="545" t="s">
        <v>13307</v>
      </c>
      <c r="K4566" s="545" t="s">
        <v>21766</v>
      </c>
      <c r="L4566" s="545"/>
      <c r="M4566" s="548" t="s">
        <v>13758</v>
      </c>
      <c r="N4566" s="545" t="s">
        <v>13413</v>
      </c>
      <c r="O4566" s="545"/>
      <c r="P4566" s="549">
        <v>14075</v>
      </c>
      <c r="Q4566" s="549">
        <v>1</v>
      </c>
      <c r="R4566" s="549">
        <v>1</v>
      </c>
      <c r="S4566" s="548">
        <v>2228</v>
      </c>
      <c r="T4566" s="548"/>
      <c r="U4566" s="99"/>
    </row>
    <row r="4567" spans="1:21" ht="19.5" customHeight="1">
      <c r="A4567" s="545">
        <v>14076</v>
      </c>
      <c r="B4567" s="545" t="s">
        <v>21767</v>
      </c>
      <c r="C4567" s="545" t="s">
        <v>209</v>
      </c>
      <c r="D4567" s="546">
        <v>46052</v>
      </c>
      <c r="E4567" s="171" t="str">
        <f t="shared" si="71"/>
        <v>2026</v>
      </c>
      <c r="F4567" s="547">
        <v>149549</v>
      </c>
      <c r="G4567" s="548">
        <v>0.19</v>
      </c>
      <c r="H4567" s="547">
        <v>125671.43</v>
      </c>
      <c r="I4567" s="545" t="s">
        <v>12676</v>
      </c>
      <c r="J4567" s="545" t="s">
        <v>13307</v>
      </c>
      <c r="K4567" s="545" t="s">
        <v>21768</v>
      </c>
      <c r="L4567" s="545"/>
      <c r="M4567" s="548" t="s">
        <v>13758</v>
      </c>
      <c r="N4567" s="545" t="s">
        <v>13413</v>
      </c>
      <c r="O4567" s="545"/>
      <c r="P4567" s="549">
        <v>14076</v>
      </c>
      <c r="Q4567" s="549">
        <v>1</v>
      </c>
      <c r="R4567" s="549">
        <v>14</v>
      </c>
      <c r="S4567" s="548">
        <v>2228</v>
      </c>
      <c r="T4567" s="548"/>
      <c r="U4567" s="99"/>
    </row>
    <row r="4568" spans="1:21" ht="19.5" customHeight="1">
      <c r="A4568" s="545">
        <v>14077</v>
      </c>
      <c r="B4568" s="545" t="s">
        <v>21769</v>
      </c>
      <c r="C4568" s="545" t="s">
        <v>216</v>
      </c>
      <c r="D4568" s="546">
        <v>46052</v>
      </c>
      <c r="E4568" s="171" t="str">
        <f t="shared" si="71"/>
        <v>2026</v>
      </c>
      <c r="F4568" s="547">
        <v>265647</v>
      </c>
      <c r="G4568" s="548">
        <v>0.19</v>
      </c>
      <c r="H4568" s="547">
        <v>223232.77</v>
      </c>
      <c r="I4568" s="545" t="s">
        <v>12676</v>
      </c>
      <c r="J4568" s="545" t="s">
        <v>13307</v>
      </c>
      <c r="K4568" s="545" t="s">
        <v>21770</v>
      </c>
      <c r="L4568" s="545"/>
      <c r="M4568" s="548" t="s">
        <v>13758</v>
      </c>
      <c r="N4568" s="545" t="s">
        <v>13413</v>
      </c>
      <c r="O4568" s="545"/>
      <c r="P4568" s="549">
        <v>14077</v>
      </c>
      <c r="Q4568" s="549">
        <v>1</v>
      </c>
      <c r="R4568" s="549">
        <v>14</v>
      </c>
      <c r="S4568" s="548">
        <v>2228</v>
      </c>
      <c r="T4568" s="548"/>
      <c r="U4568" s="99"/>
    </row>
    <row r="4569" spans="1:21" ht="19.5" customHeight="1">
      <c r="A4569" s="545">
        <v>14078</v>
      </c>
      <c r="B4569" s="545" t="s">
        <v>21771</v>
      </c>
      <c r="C4569" s="545" t="s">
        <v>216</v>
      </c>
      <c r="D4569" s="546">
        <v>46052</v>
      </c>
      <c r="E4569" s="171" t="str">
        <f t="shared" si="71"/>
        <v>2026</v>
      </c>
      <c r="F4569" s="547">
        <v>202608</v>
      </c>
      <c r="G4569" s="548">
        <v>0.19</v>
      </c>
      <c r="H4569" s="547">
        <v>170258.82</v>
      </c>
      <c r="I4569" s="545" t="s">
        <v>12676</v>
      </c>
      <c r="J4569" s="545" t="s">
        <v>13307</v>
      </c>
      <c r="K4569" s="545" t="s">
        <v>21770</v>
      </c>
      <c r="L4569" s="545"/>
      <c r="M4569" s="548" t="s">
        <v>13758</v>
      </c>
      <c r="N4569" s="545" t="s">
        <v>13413</v>
      </c>
      <c r="O4569" s="545"/>
      <c r="P4569" s="549">
        <v>14078</v>
      </c>
      <c r="Q4569" s="549">
        <v>1</v>
      </c>
      <c r="R4569" s="549">
        <v>14</v>
      </c>
      <c r="S4569" s="548">
        <v>2228</v>
      </c>
      <c r="T4569" s="548"/>
      <c r="U4569" s="99"/>
    </row>
    <row r="4570" spans="1:21" ht="19.5" customHeight="1">
      <c r="A4570" s="545">
        <v>14079</v>
      </c>
      <c r="B4570" s="545" t="s">
        <v>21772</v>
      </c>
      <c r="C4570" s="545" t="s">
        <v>216</v>
      </c>
      <c r="D4570" s="546">
        <v>46052</v>
      </c>
      <c r="E4570" s="171" t="str">
        <f t="shared" si="71"/>
        <v>2026</v>
      </c>
      <c r="F4570" s="547">
        <v>199154</v>
      </c>
      <c r="G4570" s="548">
        <v>0.19</v>
      </c>
      <c r="H4570" s="547">
        <v>167356.29999999999</v>
      </c>
      <c r="I4570" s="545" t="s">
        <v>12676</v>
      </c>
      <c r="J4570" s="545" t="s">
        <v>13307</v>
      </c>
      <c r="K4570" s="545" t="s">
        <v>21770</v>
      </c>
      <c r="L4570" s="545"/>
      <c r="M4570" s="548" t="s">
        <v>13758</v>
      </c>
      <c r="N4570" s="545" t="s">
        <v>13413</v>
      </c>
      <c r="O4570" s="545"/>
      <c r="P4570" s="549">
        <v>14079</v>
      </c>
      <c r="Q4570" s="549">
        <v>1</v>
      </c>
      <c r="R4570" s="549">
        <v>14</v>
      </c>
      <c r="S4570" s="548">
        <v>2228</v>
      </c>
      <c r="T4570" s="548"/>
      <c r="U4570" s="99"/>
    </row>
    <row r="4571" spans="1:21" ht="19.5" customHeight="1">
      <c r="A4571" s="545">
        <v>14080</v>
      </c>
      <c r="B4571" s="545" t="s">
        <v>21773</v>
      </c>
      <c r="C4571" s="545" t="s">
        <v>216</v>
      </c>
      <c r="D4571" s="546">
        <v>46052</v>
      </c>
      <c r="E4571" s="171" t="str">
        <f t="shared" si="71"/>
        <v>2026</v>
      </c>
      <c r="F4571" s="547">
        <v>163928</v>
      </c>
      <c r="G4571" s="548">
        <v>0.19</v>
      </c>
      <c r="H4571" s="547">
        <v>137754.62</v>
      </c>
      <c r="I4571" s="545" t="s">
        <v>12676</v>
      </c>
      <c r="J4571" s="545" t="s">
        <v>13307</v>
      </c>
      <c r="K4571" s="545" t="s">
        <v>21770</v>
      </c>
      <c r="L4571" s="545"/>
      <c r="M4571" s="548" t="s">
        <v>13758</v>
      </c>
      <c r="N4571" s="545" t="s">
        <v>13413</v>
      </c>
      <c r="O4571" s="545"/>
      <c r="P4571" s="549">
        <v>14080</v>
      </c>
      <c r="Q4571" s="549">
        <v>1</v>
      </c>
      <c r="R4571" s="549">
        <v>14</v>
      </c>
      <c r="S4571" s="548">
        <v>2228</v>
      </c>
      <c r="T4571" s="548"/>
      <c r="U4571" s="99"/>
    </row>
    <row r="4572" spans="1:21" ht="19.5" customHeight="1">
      <c r="A4572" s="545">
        <v>14081</v>
      </c>
      <c r="B4572" s="545" t="s">
        <v>21774</v>
      </c>
      <c r="C4572" s="545" t="s">
        <v>216</v>
      </c>
      <c r="D4572" s="546">
        <v>46052</v>
      </c>
      <c r="E4572" s="171" t="str">
        <f t="shared" si="71"/>
        <v>2026</v>
      </c>
      <c r="F4572" s="547">
        <v>225785</v>
      </c>
      <c r="G4572" s="548">
        <v>0.19</v>
      </c>
      <c r="H4572" s="547">
        <v>189735.29</v>
      </c>
      <c r="I4572" s="545" t="s">
        <v>12676</v>
      </c>
      <c r="J4572" s="545" t="s">
        <v>13307</v>
      </c>
      <c r="K4572" s="545" t="s">
        <v>21770</v>
      </c>
      <c r="L4572" s="545"/>
      <c r="M4572" s="548" t="s">
        <v>13758</v>
      </c>
      <c r="N4572" s="545" t="s">
        <v>13413</v>
      </c>
      <c r="O4572" s="545"/>
      <c r="P4572" s="549">
        <v>14081</v>
      </c>
      <c r="Q4572" s="549">
        <v>1</v>
      </c>
      <c r="R4572" s="549">
        <v>14</v>
      </c>
      <c r="S4572" s="548">
        <v>2228</v>
      </c>
      <c r="T4572" s="548"/>
      <c r="U4572" s="99"/>
    </row>
    <row r="4573" spans="1:21" ht="19.5" customHeight="1">
      <c r="A4573" s="545">
        <v>14082</v>
      </c>
      <c r="B4573" s="545" t="s">
        <v>21775</v>
      </c>
      <c r="C4573" s="545" t="s">
        <v>216</v>
      </c>
      <c r="D4573" s="546">
        <v>46052</v>
      </c>
      <c r="E4573" s="171" t="str">
        <f t="shared" si="71"/>
        <v>2026</v>
      </c>
      <c r="F4573" s="547">
        <v>90684</v>
      </c>
      <c r="G4573" s="548">
        <v>0.19</v>
      </c>
      <c r="H4573" s="547">
        <v>76205.039999999994</v>
      </c>
      <c r="I4573" s="545" t="s">
        <v>12676</v>
      </c>
      <c r="J4573" s="545" t="s">
        <v>13307</v>
      </c>
      <c r="K4573" s="545" t="s">
        <v>21770</v>
      </c>
      <c r="L4573" s="545"/>
      <c r="M4573" s="548" t="s">
        <v>13758</v>
      </c>
      <c r="N4573" s="545" t="s">
        <v>13413</v>
      </c>
      <c r="O4573" s="545"/>
      <c r="P4573" s="549">
        <v>14082</v>
      </c>
      <c r="Q4573" s="549">
        <v>1</v>
      </c>
      <c r="R4573" s="549">
        <v>14</v>
      </c>
      <c r="S4573" s="548">
        <v>2228</v>
      </c>
      <c r="T4573" s="548"/>
      <c r="U4573" s="99"/>
    </row>
    <row r="4574" spans="1:21" ht="19.5" customHeight="1">
      <c r="A4574" s="545">
        <v>14083</v>
      </c>
      <c r="B4574" s="545" t="s">
        <v>21776</v>
      </c>
      <c r="C4574" s="545" t="s">
        <v>216</v>
      </c>
      <c r="D4574" s="546">
        <v>46052</v>
      </c>
      <c r="E4574" s="171" t="str">
        <f t="shared" si="71"/>
        <v>2026</v>
      </c>
      <c r="F4574" s="547">
        <v>317023</v>
      </c>
      <c r="G4574" s="548">
        <v>0.19</v>
      </c>
      <c r="H4574" s="547">
        <v>266405.88</v>
      </c>
      <c r="I4574" s="545" t="s">
        <v>12676</v>
      </c>
      <c r="J4574" s="545" t="s">
        <v>13307</v>
      </c>
      <c r="K4574" s="545" t="s">
        <v>21777</v>
      </c>
      <c r="L4574" s="545"/>
      <c r="M4574" s="548" t="s">
        <v>13758</v>
      </c>
      <c r="N4574" s="545" t="s">
        <v>13413</v>
      </c>
      <c r="O4574" s="545"/>
      <c r="P4574" s="549">
        <v>14083</v>
      </c>
      <c r="Q4574" s="549">
        <v>1</v>
      </c>
      <c r="R4574" s="549">
        <v>14</v>
      </c>
      <c r="S4574" s="548">
        <v>2228</v>
      </c>
      <c r="T4574" s="548"/>
      <c r="U4574" s="99"/>
    </row>
    <row r="4575" spans="1:21" ht="19.5" customHeight="1">
      <c r="A4575" s="545">
        <v>14084</v>
      </c>
      <c r="B4575" s="545" t="s">
        <v>21778</v>
      </c>
      <c r="C4575" s="545" t="s">
        <v>216</v>
      </c>
      <c r="D4575" s="546">
        <v>46052</v>
      </c>
      <c r="E4575" s="171" t="str">
        <f t="shared" si="71"/>
        <v>2026</v>
      </c>
      <c r="F4575" s="547">
        <v>7536</v>
      </c>
      <c r="G4575" s="548">
        <v>0.19</v>
      </c>
      <c r="H4575" s="547">
        <v>6332.77</v>
      </c>
      <c r="I4575" s="545" t="s">
        <v>12676</v>
      </c>
      <c r="J4575" s="545" t="s">
        <v>13307</v>
      </c>
      <c r="K4575" s="545" t="s">
        <v>21777</v>
      </c>
      <c r="L4575" s="545"/>
      <c r="M4575" s="548" t="s">
        <v>13758</v>
      </c>
      <c r="N4575" s="545" t="s">
        <v>13413</v>
      </c>
      <c r="O4575" s="545"/>
      <c r="P4575" s="549">
        <v>14084</v>
      </c>
      <c r="Q4575" s="549">
        <v>1</v>
      </c>
      <c r="R4575" s="549">
        <v>14</v>
      </c>
      <c r="S4575" s="548">
        <v>2228</v>
      </c>
      <c r="T4575" s="548"/>
      <c r="U4575" s="99"/>
    </row>
    <row r="4576" spans="1:21" ht="19.5" customHeight="1">
      <c r="A4576" s="545">
        <v>14085</v>
      </c>
      <c r="B4576" s="545" t="s">
        <v>21779</v>
      </c>
      <c r="C4576" s="545" t="s">
        <v>216</v>
      </c>
      <c r="D4576" s="546">
        <v>46052</v>
      </c>
      <c r="E4576" s="171" t="str">
        <f t="shared" si="71"/>
        <v>2026</v>
      </c>
      <c r="F4576" s="547">
        <v>166884</v>
      </c>
      <c r="G4576" s="548">
        <v>0.19</v>
      </c>
      <c r="H4576" s="547">
        <v>140238.66</v>
      </c>
      <c r="I4576" s="545" t="s">
        <v>12676</v>
      </c>
      <c r="J4576" s="545" t="s">
        <v>13307</v>
      </c>
      <c r="K4576" s="545" t="s">
        <v>21777</v>
      </c>
      <c r="L4576" s="545"/>
      <c r="M4576" s="548" t="s">
        <v>13758</v>
      </c>
      <c r="N4576" s="545" t="s">
        <v>13413</v>
      </c>
      <c r="O4576" s="545"/>
      <c r="P4576" s="549">
        <v>14085</v>
      </c>
      <c r="Q4576" s="549">
        <v>1</v>
      </c>
      <c r="R4576" s="549">
        <v>14</v>
      </c>
      <c r="S4576" s="548">
        <v>2228</v>
      </c>
      <c r="T4576" s="548"/>
      <c r="U4576" s="99"/>
    </row>
    <row r="4577" spans="1:21" ht="19.5" customHeight="1">
      <c r="A4577" s="545">
        <v>14086</v>
      </c>
      <c r="B4577" s="545" t="s">
        <v>21780</v>
      </c>
      <c r="C4577" s="545" t="s">
        <v>216</v>
      </c>
      <c r="D4577" s="546">
        <v>46052</v>
      </c>
      <c r="E4577" s="171" t="str">
        <f t="shared" si="71"/>
        <v>2026</v>
      </c>
      <c r="F4577" s="547">
        <v>88673</v>
      </c>
      <c r="G4577" s="548">
        <v>0.19</v>
      </c>
      <c r="H4577" s="547">
        <v>74515.13</v>
      </c>
      <c r="I4577" s="545" t="s">
        <v>12676</v>
      </c>
      <c r="J4577" s="545" t="s">
        <v>13307</v>
      </c>
      <c r="K4577" s="545" t="s">
        <v>21777</v>
      </c>
      <c r="L4577" s="545"/>
      <c r="M4577" s="548" t="s">
        <v>13758</v>
      </c>
      <c r="N4577" s="545" t="s">
        <v>13413</v>
      </c>
      <c r="O4577" s="545"/>
      <c r="P4577" s="549">
        <v>14086</v>
      </c>
      <c r="Q4577" s="549">
        <v>1</v>
      </c>
      <c r="R4577" s="549">
        <v>14</v>
      </c>
      <c r="S4577" s="548">
        <v>2228</v>
      </c>
      <c r="T4577" s="548"/>
      <c r="U4577" s="99"/>
    </row>
    <row r="4578" spans="1:21" ht="19.5" customHeight="1">
      <c r="A4578" s="545">
        <v>14087</v>
      </c>
      <c r="B4578" s="545" t="s">
        <v>21781</v>
      </c>
      <c r="C4578" s="545" t="s">
        <v>216</v>
      </c>
      <c r="D4578" s="546">
        <v>46052</v>
      </c>
      <c r="E4578" s="171" t="str">
        <f t="shared" si="71"/>
        <v>2026</v>
      </c>
      <c r="F4578" s="547">
        <v>171715</v>
      </c>
      <c r="G4578" s="548">
        <v>0.19</v>
      </c>
      <c r="H4578" s="547">
        <v>144298.32</v>
      </c>
      <c r="I4578" s="545" t="s">
        <v>12676</v>
      </c>
      <c r="J4578" s="545" t="s">
        <v>13307</v>
      </c>
      <c r="K4578" s="545" t="s">
        <v>21782</v>
      </c>
      <c r="L4578" s="545"/>
      <c r="M4578" s="548" t="s">
        <v>13758</v>
      </c>
      <c r="N4578" s="545" t="s">
        <v>13413</v>
      </c>
      <c r="O4578" s="545"/>
      <c r="P4578" s="549">
        <v>14087</v>
      </c>
      <c r="Q4578" s="549">
        <v>1</v>
      </c>
      <c r="R4578" s="549">
        <v>14</v>
      </c>
      <c r="S4578" s="548">
        <v>2228</v>
      </c>
      <c r="T4578" s="548"/>
      <c r="U4578" s="99"/>
    </row>
    <row r="4579" spans="1:21" ht="19.5" customHeight="1">
      <c r="A4579" s="545">
        <v>14088</v>
      </c>
      <c r="B4579" s="545" t="s">
        <v>21783</v>
      </c>
      <c r="C4579" s="545" t="s">
        <v>216</v>
      </c>
      <c r="D4579" s="546">
        <v>46052</v>
      </c>
      <c r="E4579" s="171" t="str">
        <f t="shared" si="71"/>
        <v>2026</v>
      </c>
      <c r="F4579" s="547">
        <v>1880931</v>
      </c>
      <c r="G4579" s="548">
        <v>0.19</v>
      </c>
      <c r="H4579" s="547">
        <v>1580614.29</v>
      </c>
      <c r="I4579" s="545" t="s">
        <v>12676</v>
      </c>
      <c r="J4579" s="545" t="s">
        <v>13307</v>
      </c>
      <c r="K4579" s="545" t="s">
        <v>21782</v>
      </c>
      <c r="L4579" s="545"/>
      <c r="M4579" s="548" t="s">
        <v>13758</v>
      </c>
      <c r="N4579" s="545" t="s">
        <v>13413</v>
      </c>
      <c r="O4579" s="545"/>
      <c r="P4579" s="549">
        <v>14088</v>
      </c>
      <c r="Q4579" s="549">
        <v>1</v>
      </c>
      <c r="R4579" s="549">
        <v>14</v>
      </c>
      <c r="S4579" s="548">
        <v>2228</v>
      </c>
      <c r="T4579" s="548"/>
      <c r="U4579" s="99"/>
    </row>
    <row r="4580" spans="1:21" ht="19.5" customHeight="1">
      <c r="A4580" s="545">
        <v>14089</v>
      </c>
      <c r="B4580" s="545" t="s">
        <v>21784</v>
      </c>
      <c r="C4580" s="545" t="s">
        <v>216</v>
      </c>
      <c r="D4580" s="546"/>
      <c r="E4580" s="171" t="str">
        <f t="shared" si="71"/>
        <v>1900</v>
      </c>
      <c r="F4580" s="547">
        <v>0</v>
      </c>
      <c r="G4580" s="548">
        <v>0</v>
      </c>
      <c r="H4580" s="547">
        <v>0</v>
      </c>
      <c r="I4580" s="545" t="s">
        <v>21785</v>
      </c>
      <c r="J4580" s="545"/>
      <c r="K4580" s="545" t="s">
        <v>21786</v>
      </c>
      <c r="L4580" s="545"/>
      <c r="M4580" s="548" t="s">
        <v>13758</v>
      </c>
      <c r="N4580" s="545" t="s">
        <v>13413</v>
      </c>
      <c r="O4580" s="545"/>
      <c r="P4580" s="549">
        <v>14089</v>
      </c>
      <c r="Q4580" s="549">
        <v>1</v>
      </c>
      <c r="R4580" s="549">
        <v>181</v>
      </c>
      <c r="S4580" s="548"/>
      <c r="T4580" s="548"/>
      <c r="U4580" s="99"/>
    </row>
    <row r="4581" spans="1:21" ht="19.5" customHeight="1">
      <c r="A4581" s="545">
        <v>14090</v>
      </c>
      <c r="B4581" s="545" t="s">
        <v>21787</v>
      </c>
      <c r="C4581" s="545" t="s">
        <v>216</v>
      </c>
      <c r="D4581" s="546"/>
      <c r="E4581" s="171" t="str">
        <f t="shared" si="71"/>
        <v>1900</v>
      </c>
      <c r="F4581" s="547">
        <v>0</v>
      </c>
      <c r="G4581" s="548">
        <v>0</v>
      </c>
      <c r="H4581" s="547">
        <v>0</v>
      </c>
      <c r="I4581" s="545" t="s">
        <v>21785</v>
      </c>
      <c r="J4581" s="545"/>
      <c r="K4581" s="545"/>
      <c r="L4581" s="545"/>
      <c r="M4581" s="548" t="s">
        <v>13758</v>
      </c>
      <c r="N4581" s="545" t="s">
        <v>13413</v>
      </c>
      <c r="O4581" s="545"/>
      <c r="P4581" s="549">
        <v>14090</v>
      </c>
      <c r="Q4581" s="549">
        <v>1</v>
      </c>
      <c r="R4581" s="549">
        <v>181</v>
      </c>
      <c r="S4581" s="548"/>
      <c r="T4581" s="548"/>
      <c r="U4581" s="99"/>
    </row>
    <row r="4582" spans="1:21" ht="19.5" customHeight="1">
      <c r="A4582" s="545">
        <v>14091</v>
      </c>
      <c r="B4582" s="545" t="s">
        <v>21788</v>
      </c>
      <c r="C4582" s="545" t="s">
        <v>216</v>
      </c>
      <c r="D4582" s="546"/>
      <c r="E4582" s="171" t="str">
        <f t="shared" si="71"/>
        <v>1900</v>
      </c>
      <c r="F4582" s="547">
        <v>0</v>
      </c>
      <c r="G4582" s="548">
        <v>0</v>
      </c>
      <c r="H4582" s="547">
        <v>0</v>
      </c>
      <c r="I4582" s="545" t="s">
        <v>21785</v>
      </c>
      <c r="J4582" s="545"/>
      <c r="K4582" s="545"/>
      <c r="L4582" s="545"/>
      <c r="M4582" s="548" t="s">
        <v>13758</v>
      </c>
      <c r="N4582" s="545" t="s">
        <v>13413</v>
      </c>
      <c r="O4582" s="545"/>
      <c r="P4582" s="549">
        <v>14091</v>
      </c>
      <c r="Q4582" s="549">
        <v>1</v>
      </c>
      <c r="R4582" s="549">
        <v>181</v>
      </c>
      <c r="S4582" s="548"/>
      <c r="T4582" s="548"/>
      <c r="U4582" s="99"/>
    </row>
    <row r="4583" spans="1:21" ht="19.5" customHeight="1">
      <c r="A4583" s="545">
        <v>14092</v>
      </c>
      <c r="B4583" s="545" t="s">
        <v>21789</v>
      </c>
      <c r="C4583" s="545" t="s">
        <v>216</v>
      </c>
      <c r="D4583" s="546"/>
      <c r="E4583" s="171" t="str">
        <f t="shared" si="71"/>
        <v>1900</v>
      </c>
      <c r="F4583" s="547">
        <v>0</v>
      </c>
      <c r="G4583" s="548">
        <v>0</v>
      </c>
      <c r="H4583" s="547">
        <v>0</v>
      </c>
      <c r="I4583" s="545" t="s">
        <v>21785</v>
      </c>
      <c r="J4583" s="545"/>
      <c r="K4583" s="545"/>
      <c r="L4583" s="545"/>
      <c r="M4583" s="548" t="s">
        <v>13758</v>
      </c>
      <c r="N4583" s="545" t="s">
        <v>13413</v>
      </c>
      <c r="O4583" s="545"/>
      <c r="P4583" s="549">
        <v>14092</v>
      </c>
      <c r="Q4583" s="549">
        <v>1</v>
      </c>
      <c r="R4583" s="549">
        <v>181</v>
      </c>
      <c r="S4583" s="548"/>
      <c r="T4583" s="548"/>
      <c r="U4583" s="99"/>
    </row>
    <row r="4584" spans="1:21" ht="19.5" customHeight="1">
      <c r="A4584" s="545">
        <v>14093</v>
      </c>
      <c r="B4584" s="545" t="s">
        <v>21790</v>
      </c>
      <c r="C4584" s="545" t="s">
        <v>216</v>
      </c>
      <c r="D4584" s="546"/>
      <c r="E4584" s="171" t="str">
        <f t="shared" si="71"/>
        <v>1900</v>
      </c>
      <c r="F4584" s="547">
        <v>0</v>
      </c>
      <c r="G4584" s="548">
        <v>0</v>
      </c>
      <c r="H4584" s="547">
        <v>0</v>
      </c>
      <c r="I4584" s="545" t="s">
        <v>21785</v>
      </c>
      <c r="J4584" s="545"/>
      <c r="K4584" s="545"/>
      <c r="L4584" s="545"/>
      <c r="M4584" s="548" t="s">
        <v>13758</v>
      </c>
      <c r="N4584" s="545" t="s">
        <v>13413</v>
      </c>
      <c r="O4584" s="545"/>
      <c r="P4584" s="549">
        <v>14093</v>
      </c>
      <c r="Q4584" s="549">
        <v>1</v>
      </c>
      <c r="R4584" s="549">
        <v>181</v>
      </c>
      <c r="S4584" s="548"/>
      <c r="T4584" s="548"/>
      <c r="U4584" s="99"/>
    </row>
    <row r="4585" spans="1:21" ht="19.5" customHeight="1">
      <c r="A4585" s="545">
        <v>14094</v>
      </c>
      <c r="B4585" s="545" t="s">
        <v>21791</v>
      </c>
      <c r="C4585" s="545" t="s">
        <v>216</v>
      </c>
      <c r="D4585" s="546"/>
      <c r="E4585" s="171" t="str">
        <f t="shared" si="71"/>
        <v>1900</v>
      </c>
      <c r="F4585" s="547">
        <v>0</v>
      </c>
      <c r="G4585" s="548">
        <v>0</v>
      </c>
      <c r="H4585" s="547">
        <v>0</v>
      </c>
      <c r="I4585" s="545" t="s">
        <v>21785</v>
      </c>
      <c r="J4585" s="545"/>
      <c r="K4585" s="545"/>
      <c r="L4585" s="545"/>
      <c r="M4585" s="548" t="s">
        <v>13758</v>
      </c>
      <c r="N4585" s="545" t="s">
        <v>13413</v>
      </c>
      <c r="O4585" s="545"/>
      <c r="P4585" s="549">
        <v>14094</v>
      </c>
      <c r="Q4585" s="549">
        <v>1</v>
      </c>
      <c r="R4585" s="549">
        <v>181</v>
      </c>
      <c r="S4585" s="548"/>
      <c r="T4585" s="548"/>
      <c r="U4585" s="99"/>
    </row>
    <row r="4586" spans="1:21" ht="19.5" customHeight="1">
      <c r="A4586" s="545">
        <v>14095</v>
      </c>
      <c r="B4586" s="545" t="s">
        <v>21792</v>
      </c>
      <c r="C4586" s="545" t="s">
        <v>216</v>
      </c>
      <c r="D4586" s="546"/>
      <c r="E4586" s="171" t="str">
        <f t="shared" si="71"/>
        <v>1900</v>
      </c>
      <c r="F4586" s="547">
        <v>0</v>
      </c>
      <c r="G4586" s="548">
        <v>0</v>
      </c>
      <c r="H4586" s="547">
        <v>0</v>
      </c>
      <c r="I4586" s="545" t="s">
        <v>21785</v>
      </c>
      <c r="J4586" s="545"/>
      <c r="K4586" s="545"/>
      <c r="L4586" s="545"/>
      <c r="M4586" s="548" t="s">
        <v>13758</v>
      </c>
      <c r="N4586" s="545" t="s">
        <v>13413</v>
      </c>
      <c r="O4586" s="545"/>
      <c r="P4586" s="549">
        <v>14095</v>
      </c>
      <c r="Q4586" s="549">
        <v>1</v>
      </c>
      <c r="R4586" s="549">
        <v>181</v>
      </c>
      <c r="S4586" s="548"/>
      <c r="T4586" s="548"/>
      <c r="U4586" s="99"/>
    </row>
    <row r="4587" spans="1:21" ht="19.5" customHeight="1">
      <c r="A4587" s="545">
        <v>14096</v>
      </c>
      <c r="B4587" s="545" t="s">
        <v>21793</v>
      </c>
      <c r="C4587" s="545" t="s">
        <v>216</v>
      </c>
      <c r="D4587" s="546"/>
      <c r="E4587" s="171" t="str">
        <f t="shared" si="71"/>
        <v>1900</v>
      </c>
      <c r="F4587" s="547">
        <v>0</v>
      </c>
      <c r="G4587" s="548">
        <v>0</v>
      </c>
      <c r="H4587" s="547">
        <v>0</v>
      </c>
      <c r="I4587" s="545" t="s">
        <v>21785</v>
      </c>
      <c r="J4587" s="545"/>
      <c r="K4587" s="545"/>
      <c r="L4587" s="545"/>
      <c r="M4587" s="548" t="s">
        <v>13758</v>
      </c>
      <c r="N4587" s="545" t="s">
        <v>13413</v>
      </c>
      <c r="O4587" s="545"/>
      <c r="P4587" s="549">
        <v>14096</v>
      </c>
      <c r="Q4587" s="549">
        <v>1</v>
      </c>
      <c r="R4587" s="549">
        <v>181</v>
      </c>
      <c r="S4587" s="548"/>
      <c r="T4587" s="548"/>
      <c r="U4587" s="99"/>
    </row>
    <row r="4588" spans="1:21" ht="19.5" customHeight="1">
      <c r="A4588" s="545">
        <v>14097</v>
      </c>
      <c r="B4588" s="545" t="s">
        <v>21794</v>
      </c>
      <c r="C4588" s="545" t="s">
        <v>216</v>
      </c>
      <c r="D4588" s="546"/>
      <c r="E4588" s="171" t="str">
        <f t="shared" si="71"/>
        <v>1900</v>
      </c>
      <c r="F4588" s="547">
        <v>0</v>
      </c>
      <c r="G4588" s="548">
        <v>0</v>
      </c>
      <c r="H4588" s="547">
        <v>0</v>
      </c>
      <c r="I4588" s="545" t="s">
        <v>21785</v>
      </c>
      <c r="J4588" s="545"/>
      <c r="K4588" s="545"/>
      <c r="L4588" s="545"/>
      <c r="M4588" s="548" t="s">
        <v>13758</v>
      </c>
      <c r="N4588" s="545" t="s">
        <v>13413</v>
      </c>
      <c r="O4588" s="545"/>
      <c r="P4588" s="549">
        <v>14097</v>
      </c>
      <c r="Q4588" s="549">
        <v>1</v>
      </c>
      <c r="R4588" s="549">
        <v>181</v>
      </c>
      <c r="S4588" s="548"/>
      <c r="T4588" s="548"/>
      <c r="U4588" s="99"/>
    </row>
    <row r="4589" spans="1:21" ht="19.5" customHeight="1">
      <c r="A4589" s="545">
        <v>14098</v>
      </c>
      <c r="B4589" s="545" t="s">
        <v>21795</v>
      </c>
      <c r="C4589" s="545" t="s">
        <v>216</v>
      </c>
      <c r="D4589" s="546"/>
      <c r="E4589" s="171" t="str">
        <f t="shared" si="71"/>
        <v>1900</v>
      </c>
      <c r="F4589" s="547">
        <v>0</v>
      </c>
      <c r="G4589" s="548">
        <v>0</v>
      </c>
      <c r="H4589" s="547">
        <v>0</v>
      </c>
      <c r="I4589" s="545" t="s">
        <v>21785</v>
      </c>
      <c r="J4589" s="545"/>
      <c r="K4589" s="545"/>
      <c r="L4589" s="545"/>
      <c r="M4589" s="548" t="s">
        <v>13758</v>
      </c>
      <c r="N4589" s="545" t="s">
        <v>13413</v>
      </c>
      <c r="O4589" s="545"/>
      <c r="P4589" s="549">
        <v>14098</v>
      </c>
      <c r="Q4589" s="549">
        <v>1</v>
      </c>
      <c r="R4589" s="549">
        <v>181</v>
      </c>
      <c r="S4589" s="548"/>
      <c r="T4589" s="548"/>
      <c r="U4589" s="99"/>
    </row>
    <row r="4590" spans="1:21" ht="19.5" customHeight="1">
      <c r="A4590" s="545">
        <v>14099</v>
      </c>
      <c r="B4590" s="545" t="s">
        <v>21796</v>
      </c>
      <c r="C4590" s="545" t="s">
        <v>216</v>
      </c>
      <c r="D4590" s="546"/>
      <c r="E4590" s="171" t="str">
        <f t="shared" si="71"/>
        <v>1900</v>
      </c>
      <c r="F4590" s="547">
        <v>0</v>
      </c>
      <c r="G4590" s="548">
        <v>0</v>
      </c>
      <c r="H4590" s="547">
        <v>0</v>
      </c>
      <c r="I4590" s="545" t="s">
        <v>21785</v>
      </c>
      <c r="J4590" s="545"/>
      <c r="K4590" s="545"/>
      <c r="L4590" s="545"/>
      <c r="M4590" s="548" t="s">
        <v>13758</v>
      </c>
      <c r="N4590" s="545" t="s">
        <v>13413</v>
      </c>
      <c r="O4590" s="545"/>
      <c r="P4590" s="549">
        <v>14099</v>
      </c>
      <c r="Q4590" s="549">
        <v>1</v>
      </c>
      <c r="R4590" s="549">
        <v>181</v>
      </c>
      <c r="S4590" s="548"/>
      <c r="T4590" s="548"/>
      <c r="U4590" s="99"/>
    </row>
    <row r="4591" spans="1:21" ht="19.5" customHeight="1">
      <c r="A4591" s="545">
        <v>14100</v>
      </c>
      <c r="B4591" s="545" t="s">
        <v>21797</v>
      </c>
      <c r="C4591" s="545" t="s">
        <v>216</v>
      </c>
      <c r="D4591" s="546"/>
      <c r="E4591" s="171" t="str">
        <f t="shared" si="71"/>
        <v>1900</v>
      </c>
      <c r="F4591" s="547">
        <v>0</v>
      </c>
      <c r="G4591" s="548">
        <v>0</v>
      </c>
      <c r="H4591" s="547">
        <v>0</v>
      </c>
      <c r="I4591" s="545" t="s">
        <v>21785</v>
      </c>
      <c r="J4591" s="545"/>
      <c r="K4591" s="545"/>
      <c r="L4591" s="545"/>
      <c r="M4591" s="548" t="s">
        <v>13758</v>
      </c>
      <c r="N4591" s="545" t="s">
        <v>13413</v>
      </c>
      <c r="O4591" s="545"/>
      <c r="P4591" s="549">
        <v>14100</v>
      </c>
      <c r="Q4591" s="549">
        <v>1</v>
      </c>
      <c r="R4591" s="549">
        <v>181</v>
      </c>
      <c r="S4591" s="548"/>
      <c r="T4591" s="548"/>
      <c r="U4591" s="99"/>
    </row>
    <row r="4592" spans="1:21" ht="19.5" customHeight="1">
      <c r="A4592" s="545">
        <v>14101</v>
      </c>
      <c r="B4592" s="545" t="s">
        <v>21798</v>
      </c>
      <c r="C4592" s="545" t="s">
        <v>216</v>
      </c>
      <c r="D4592" s="546"/>
      <c r="E4592" s="171" t="str">
        <f t="shared" si="71"/>
        <v>1900</v>
      </c>
      <c r="F4592" s="547">
        <v>0</v>
      </c>
      <c r="G4592" s="548">
        <v>0</v>
      </c>
      <c r="H4592" s="547">
        <v>0</v>
      </c>
      <c r="I4592" s="545" t="s">
        <v>21785</v>
      </c>
      <c r="J4592" s="545"/>
      <c r="K4592" s="545"/>
      <c r="L4592" s="545"/>
      <c r="M4592" s="548" t="s">
        <v>13758</v>
      </c>
      <c r="N4592" s="545" t="s">
        <v>13413</v>
      </c>
      <c r="O4592" s="545"/>
      <c r="P4592" s="549">
        <v>14101</v>
      </c>
      <c r="Q4592" s="549">
        <v>1</v>
      </c>
      <c r="R4592" s="549">
        <v>181</v>
      </c>
      <c r="S4592" s="548"/>
      <c r="T4592" s="548"/>
      <c r="U4592" s="99"/>
    </row>
    <row r="4593" spans="1:21" ht="19.5" customHeight="1">
      <c r="A4593" s="545">
        <v>14102</v>
      </c>
      <c r="B4593" s="545" t="s">
        <v>21799</v>
      </c>
      <c r="C4593" s="545" t="s">
        <v>216</v>
      </c>
      <c r="D4593" s="546"/>
      <c r="E4593" s="171" t="str">
        <f t="shared" si="71"/>
        <v>1900</v>
      </c>
      <c r="F4593" s="547">
        <v>0</v>
      </c>
      <c r="G4593" s="548">
        <v>0</v>
      </c>
      <c r="H4593" s="547">
        <v>0</v>
      </c>
      <c r="I4593" s="545" t="s">
        <v>21785</v>
      </c>
      <c r="J4593" s="545"/>
      <c r="K4593" s="545"/>
      <c r="L4593" s="545"/>
      <c r="M4593" s="548" t="s">
        <v>13758</v>
      </c>
      <c r="N4593" s="545" t="s">
        <v>13413</v>
      </c>
      <c r="O4593" s="545"/>
      <c r="P4593" s="549">
        <v>14102</v>
      </c>
      <c r="Q4593" s="549">
        <v>1</v>
      </c>
      <c r="R4593" s="549">
        <v>181</v>
      </c>
      <c r="S4593" s="548"/>
      <c r="T4593" s="548"/>
      <c r="U4593" s="99"/>
    </row>
    <row r="4594" spans="1:21" ht="19.5" customHeight="1">
      <c r="A4594" s="545">
        <v>14103</v>
      </c>
      <c r="B4594" s="545" t="s">
        <v>21800</v>
      </c>
      <c r="C4594" s="545" t="s">
        <v>216</v>
      </c>
      <c r="D4594" s="546"/>
      <c r="E4594" s="171" t="str">
        <f t="shared" si="71"/>
        <v>1900</v>
      </c>
      <c r="F4594" s="547">
        <v>0</v>
      </c>
      <c r="G4594" s="548">
        <v>0</v>
      </c>
      <c r="H4594" s="547">
        <v>0</v>
      </c>
      <c r="I4594" s="545" t="s">
        <v>21785</v>
      </c>
      <c r="J4594" s="545"/>
      <c r="K4594" s="545"/>
      <c r="L4594" s="545"/>
      <c r="M4594" s="548" t="s">
        <v>13758</v>
      </c>
      <c r="N4594" s="545" t="s">
        <v>13413</v>
      </c>
      <c r="O4594" s="545"/>
      <c r="P4594" s="549">
        <v>14103</v>
      </c>
      <c r="Q4594" s="549">
        <v>1</v>
      </c>
      <c r="R4594" s="549">
        <v>181</v>
      </c>
      <c r="S4594" s="548"/>
      <c r="T4594" s="548"/>
      <c r="U4594" s="99"/>
    </row>
    <row r="4595" spans="1:21" ht="19.5" customHeight="1">
      <c r="A4595" s="545">
        <v>14104</v>
      </c>
      <c r="B4595" s="545" t="s">
        <v>21801</v>
      </c>
      <c r="C4595" s="545" t="s">
        <v>216</v>
      </c>
      <c r="D4595" s="546"/>
      <c r="E4595" s="171" t="str">
        <f t="shared" si="71"/>
        <v>1900</v>
      </c>
      <c r="F4595" s="547">
        <v>0</v>
      </c>
      <c r="G4595" s="548">
        <v>0</v>
      </c>
      <c r="H4595" s="547">
        <v>0</v>
      </c>
      <c r="I4595" s="545" t="s">
        <v>21785</v>
      </c>
      <c r="J4595" s="545"/>
      <c r="K4595" s="545"/>
      <c r="L4595" s="545"/>
      <c r="M4595" s="548" t="s">
        <v>13758</v>
      </c>
      <c r="N4595" s="545" t="s">
        <v>13413</v>
      </c>
      <c r="O4595" s="545"/>
      <c r="P4595" s="549">
        <v>14104</v>
      </c>
      <c r="Q4595" s="549">
        <v>1</v>
      </c>
      <c r="R4595" s="549">
        <v>181</v>
      </c>
      <c r="S4595" s="548"/>
      <c r="T4595" s="548"/>
      <c r="U4595" s="99"/>
    </row>
    <row r="4596" spans="1:21" ht="19.5" customHeight="1">
      <c r="A4596" s="545">
        <v>14105</v>
      </c>
      <c r="B4596" s="545" t="s">
        <v>21802</v>
      </c>
      <c r="C4596" s="545" t="s">
        <v>216</v>
      </c>
      <c r="D4596" s="546"/>
      <c r="E4596" s="171" t="str">
        <f t="shared" si="71"/>
        <v>1900</v>
      </c>
      <c r="F4596" s="547">
        <v>0</v>
      </c>
      <c r="G4596" s="548">
        <v>0</v>
      </c>
      <c r="H4596" s="547">
        <v>0</v>
      </c>
      <c r="I4596" s="545" t="s">
        <v>21785</v>
      </c>
      <c r="J4596" s="545"/>
      <c r="K4596" s="545"/>
      <c r="L4596" s="545"/>
      <c r="M4596" s="548" t="s">
        <v>13758</v>
      </c>
      <c r="N4596" s="545" t="s">
        <v>13413</v>
      </c>
      <c r="O4596" s="545"/>
      <c r="P4596" s="549">
        <v>14105</v>
      </c>
      <c r="Q4596" s="549">
        <v>1</v>
      </c>
      <c r="R4596" s="549">
        <v>181</v>
      </c>
      <c r="S4596" s="548"/>
      <c r="T4596" s="548"/>
      <c r="U4596" s="99"/>
    </row>
    <row r="4597" spans="1:21" ht="19.5" customHeight="1">
      <c r="A4597" s="545">
        <v>14106</v>
      </c>
      <c r="B4597" s="545" t="s">
        <v>21803</v>
      </c>
      <c r="C4597" s="545" t="s">
        <v>216</v>
      </c>
      <c r="D4597" s="546"/>
      <c r="E4597" s="171" t="str">
        <f t="shared" si="71"/>
        <v>1900</v>
      </c>
      <c r="F4597" s="547">
        <v>0</v>
      </c>
      <c r="G4597" s="548">
        <v>0</v>
      </c>
      <c r="H4597" s="547">
        <v>0</v>
      </c>
      <c r="I4597" s="545" t="s">
        <v>21785</v>
      </c>
      <c r="J4597" s="545"/>
      <c r="K4597" s="545"/>
      <c r="L4597" s="545"/>
      <c r="M4597" s="548" t="s">
        <v>13758</v>
      </c>
      <c r="N4597" s="545" t="s">
        <v>13413</v>
      </c>
      <c r="O4597" s="545"/>
      <c r="P4597" s="549">
        <v>14106</v>
      </c>
      <c r="Q4597" s="549">
        <v>1</v>
      </c>
      <c r="R4597" s="549">
        <v>181</v>
      </c>
      <c r="S4597" s="548"/>
      <c r="T4597" s="548"/>
      <c r="U4597" s="99"/>
    </row>
    <row r="4598" spans="1:21" ht="19.5" customHeight="1">
      <c r="A4598" s="545">
        <v>14107</v>
      </c>
      <c r="B4598" s="545" t="s">
        <v>21804</v>
      </c>
      <c r="C4598" s="545" t="s">
        <v>216</v>
      </c>
      <c r="D4598" s="546"/>
      <c r="E4598" s="171" t="str">
        <f t="shared" si="71"/>
        <v>1900</v>
      </c>
      <c r="F4598" s="547">
        <v>0</v>
      </c>
      <c r="G4598" s="548">
        <v>0</v>
      </c>
      <c r="H4598" s="547">
        <v>0</v>
      </c>
      <c r="I4598" s="545" t="s">
        <v>21785</v>
      </c>
      <c r="J4598" s="545"/>
      <c r="K4598" s="545"/>
      <c r="L4598" s="545"/>
      <c r="M4598" s="548" t="s">
        <v>13758</v>
      </c>
      <c r="N4598" s="545" t="s">
        <v>13413</v>
      </c>
      <c r="O4598" s="545"/>
      <c r="P4598" s="549">
        <v>14107</v>
      </c>
      <c r="Q4598" s="549">
        <v>1</v>
      </c>
      <c r="R4598" s="549">
        <v>181</v>
      </c>
      <c r="S4598" s="548"/>
      <c r="T4598" s="548"/>
      <c r="U4598" s="99"/>
    </row>
    <row r="4599" spans="1:21" ht="19.5" customHeight="1">
      <c r="A4599" s="545">
        <v>14108</v>
      </c>
      <c r="B4599" s="545" t="s">
        <v>21805</v>
      </c>
      <c r="C4599" s="545" t="s">
        <v>216</v>
      </c>
      <c r="D4599" s="546"/>
      <c r="E4599" s="171" t="str">
        <f t="shared" si="71"/>
        <v>1900</v>
      </c>
      <c r="F4599" s="547">
        <v>0</v>
      </c>
      <c r="G4599" s="548">
        <v>0</v>
      </c>
      <c r="H4599" s="547">
        <v>0</v>
      </c>
      <c r="I4599" s="545" t="s">
        <v>21785</v>
      </c>
      <c r="J4599" s="545"/>
      <c r="K4599" s="545"/>
      <c r="L4599" s="545"/>
      <c r="M4599" s="548" t="s">
        <v>13758</v>
      </c>
      <c r="N4599" s="545" t="s">
        <v>13413</v>
      </c>
      <c r="O4599" s="545"/>
      <c r="P4599" s="549">
        <v>14108</v>
      </c>
      <c r="Q4599" s="549">
        <v>1</v>
      </c>
      <c r="R4599" s="549">
        <v>181</v>
      </c>
      <c r="S4599" s="548"/>
      <c r="T4599" s="548"/>
      <c r="U4599" s="99"/>
    </row>
    <row r="4600" spans="1:21" ht="19.5" customHeight="1">
      <c r="A4600" s="545">
        <v>14109</v>
      </c>
      <c r="B4600" s="545" t="s">
        <v>21806</v>
      </c>
      <c r="C4600" s="545" t="s">
        <v>216</v>
      </c>
      <c r="D4600" s="546"/>
      <c r="E4600" s="171" t="str">
        <f t="shared" si="71"/>
        <v>1900</v>
      </c>
      <c r="F4600" s="547">
        <v>0</v>
      </c>
      <c r="G4600" s="548">
        <v>0</v>
      </c>
      <c r="H4600" s="547">
        <v>0</v>
      </c>
      <c r="I4600" s="545" t="s">
        <v>21785</v>
      </c>
      <c r="J4600" s="545"/>
      <c r="K4600" s="545"/>
      <c r="L4600" s="545"/>
      <c r="M4600" s="548" t="s">
        <v>13758</v>
      </c>
      <c r="N4600" s="545" t="s">
        <v>13413</v>
      </c>
      <c r="O4600" s="545"/>
      <c r="P4600" s="549">
        <v>14109</v>
      </c>
      <c r="Q4600" s="549">
        <v>1</v>
      </c>
      <c r="R4600" s="549">
        <v>181</v>
      </c>
      <c r="S4600" s="548"/>
      <c r="T4600" s="548"/>
      <c r="U4600" s="99"/>
    </row>
    <row r="4601" spans="1:21" ht="19.5" customHeight="1">
      <c r="A4601" s="545">
        <v>14110</v>
      </c>
      <c r="B4601" s="545" t="s">
        <v>21807</v>
      </c>
      <c r="C4601" s="545" t="s">
        <v>216</v>
      </c>
      <c r="D4601" s="546"/>
      <c r="E4601" s="171" t="str">
        <f t="shared" si="71"/>
        <v>1900</v>
      </c>
      <c r="F4601" s="547">
        <v>0</v>
      </c>
      <c r="G4601" s="548">
        <v>0</v>
      </c>
      <c r="H4601" s="547">
        <v>0</v>
      </c>
      <c r="I4601" s="545" t="s">
        <v>21785</v>
      </c>
      <c r="J4601" s="545"/>
      <c r="K4601" s="545"/>
      <c r="L4601" s="545"/>
      <c r="M4601" s="548" t="s">
        <v>13758</v>
      </c>
      <c r="N4601" s="545" t="s">
        <v>13413</v>
      </c>
      <c r="O4601" s="545"/>
      <c r="P4601" s="549">
        <v>14110</v>
      </c>
      <c r="Q4601" s="549">
        <v>1</v>
      </c>
      <c r="R4601" s="549">
        <v>181</v>
      </c>
      <c r="S4601" s="548"/>
      <c r="T4601" s="548"/>
      <c r="U4601" s="99"/>
    </row>
    <row r="4602" spans="1:21" ht="19.5" customHeight="1">
      <c r="A4602" s="545">
        <v>14111</v>
      </c>
      <c r="B4602" s="545" t="s">
        <v>21808</v>
      </c>
      <c r="C4602" s="545" t="s">
        <v>216</v>
      </c>
      <c r="D4602" s="546"/>
      <c r="E4602" s="171" t="str">
        <f t="shared" si="71"/>
        <v>1900</v>
      </c>
      <c r="F4602" s="547">
        <v>0</v>
      </c>
      <c r="G4602" s="548">
        <v>0</v>
      </c>
      <c r="H4602" s="547">
        <v>0</v>
      </c>
      <c r="I4602" s="545" t="s">
        <v>21785</v>
      </c>
      <c r="J4602" s="545"/>
      <c r="K4602" s="545"/>
      <c r="L4602" s="545"/>
      <c r="M4602" s="548" t="s">
        <v>13758</v>
      </c>
      <c r="N4602" s="545" t="s">
        <v>13413</v>
      </c>
      <c r="O4602" s="545"/>
      <c r="P4602" s="549">
        <v>14111</v>
      </c>
      <c r="Q4602" s="549">
        <v>1</v>
      </c>
      <c r="R4602" s="549">
        <v>181</v>
      </c>
      <c r="S4602" s="548"/>
      <c r="T4602" s="548"/>
      <c r="U4602" s="99"/>
    </row>
    <row r="4603" spans="1:21" ht="19.5" customHeight="1">
      <c r="A4603" s="545">
        <v>14112</v>
      </c>
      <c r="B4603" s="545" t="s">
        <v>21809</v>
      </c>
      <c r="C4603" s="545" t="s">
        <v>216</v>
      </c>
      <c r="D4603" s="546"/>
      <c r="E4603" s="171" t="str">
        <f t="shared" si="71"/>
        <v>1900</v>
      </c>
      <c r="F4603" s="547">
        <v>0</v>
      </c>
      <c r="G4603" s="548">
        <v>0</v>
      </c>
      <c r="H4603" s="547">
        <v>0</v>
      </c>
      <c r="I4603" s="545" t="s">
        <v>21785</v>
      </c>
      <c r="J4603" s="545"/>
      <c r="K4603" s="545"/>
      <c r="L4603" s="545"/>
      <c r="M4603" s="548" t="s">
        <v>13758</v>
      </c>
      <c r="N4603" s="545" t="s">
        <v>13413</v>
      </c>
      <c r="O4603" s="545"/>
      <c r="P4603" s="549">
        <v>14112</v>
      </c>
      <c r="Q4603" s="549">
        <v>1</v>
      </c>
      <c r="R4603" s="549">
        <v>181</v>
      </c>
      <c r="S4603" s="548"/>
      <c r="T4603" s="548"/>
      <c r="U4603" s="99"/>
    </row>
    <row r="4604" spans="1:21" ht="19.5" customHeight="1">
      <c r="A4604" s="545">
        <v>14113</v>
      </c>
      <c r="B4604" s="545" t="s">
        <v>21810</v>
      </c>
      <c r="C4604" s="545" t="s">
        <v>216</v>
      </c>
      <c r="D4604" s="546"/>
      <c r="E4604" s="171" t="str">
        <f t="shared" si="71"/>
        <v>1900</v>
      </c>
      <c r="F4604" s="547">
        <v>0</v>
      </c>
      <c r="G4604" s="548">
        <v>0</v>
      </c>
      <c r="H4604" s="547">
        <v>0</v>
      </c>
      <c r="I4604" s="545" t="s">
        <v>21785</v>
      </c>
      <c r="J4604" s="545"/>
      <c r="K4604" s="545"/>
      <c r="L4604" s="545"/>
      <c r="M4604" s="548" t="s">
        <v>13758</v>
      </c>
      <c r="N4604" s="545" t="s">
        <v>13413</v>
      </c>
      <c r="O4604" s="545"/>
      <c r="P4604" s="549">
        <v>14113</v>
      </c>
      <c r="Q4604" s="549">
        <v>1</v>
      </c>
      <c r="R4604" s="549">
        <v>181</v>
      </c>
      <c r="S4604" s="548"/>
      <c r="T4604" s="548"/>
      <c r="U4604" s="99"/>
    </row>
    <row r="4605" spans="1:21" ht="19.5" customHeight="1">
      <c r="A4605" s="545">
        <v>14114</v>
      </c>
      <c r="B4605" s="545" t="s">
        <v>21811</v>
      </c>
      <c r="C4605" s="545" t="s">
        <v>216</v>
      </c>
      <c r="D4605" s="546"/>
      <c r="E4605" s="171" t="str">
        <f t="shared" si="71"/>
        <v>1900</v>
      </c>
      <c r="F4605" s="547">
        <v>0</v>
      </c>
      <c r="G4605" s="548">
        <v>0</v>
      </c>
      <c r="H4605" s="547">
        <v>0</v>
      </c>
      <c r="I4605" s="545" t="s">
        <v>21785</v>
      </c>
      <c r="J4605" s="545"/>
      <c r="K4605" s="545"/>
      <c r="L4605" s="545"/>
      <c r="M4605" s="548" t="s">
        <v>13758</v>
      </c>
      <c r="N4605" s="545" t="s">
        <v>13413</v>
      </c>
      <c r="O4605" s="545"/>
      <c r="P4605" s="549">
        <v>14114</v>
      </c>
      <c r="Q4605" s="549">
        <v>1</v>
      </c>
      <c r="R4605" s="549">
        <v>181</v>
      </c>
      <c r="S4605" s="548"/>
      <c r="T4605" s="548"/>
      <c r="U4605" s="99"/>
    </row>
    <row r="4606" spans="1:21" ht="19.5" customHeight="1">
      <c r="A4606" s="545">
        <v>14115</v>
      </c>
      <c r="B4606" s="545" t="s">
        <v>21812</v>
      </c>
      <c r="C4606" s="545" t="s">
        <v>216</v>
      </c>
      <c r="D4606" s="546"/>
      <c r="E4606" s="171" t="str">
        <f t="shared" si="71"/>
        <v>1900</v>
      </c>
      <c r="F4606" s="547">
        <v>0</v>
      </c>
      <c r="G4606" s="548">
        <v>0</v>
      </c>
      <c r="H4606" s="547">
        <v>0</v>
      </c>
      <c r="I4606" s="545" t="s">
        <v>21785</v>
      </c>
      <c r="J4606" s="545"/>
      <c r="K4606" s="545"/>
      <c r="L4606" s="545"/>
      <c r="M4606" s="548" t="s">
        <v>13758</v>
      </c>
      <c r="N4606" s="545" t="s">
        <v>13413</v>
      </c>
      <c r="O4606" s="545"/>
      <c r="P4606" s="549">
        <v>14115</v>
      </c>
      <c r="Q4606" s="549">
        <v>1</v>
      </c>
      <c r="R4606" s="549">
        <v>181</v>
      </c>
      <c r="S4606" s="548"/>
      <c r="T4606" s="548"/>
      <c r="U4606" s="99"/>
    </row>
    <row r="4607" spans="1:21" ht="19.5" customHeight="1">
      <c r="A4607" s="545">
        <v>14116</v>
      </c>
      <c r="B4607" s="545" t="s">
        <v>21813</v>
      </c>
      <c r="C4607" s="545" t="s">
        <v>216</v>
      </c>
      <c r="D4607" s="546"/>
      <c r="E4607" s="171" t="str">
        <f t="shared" si="71"/>
        <v>1900</v>
      </c>
      <c r="F4607" s="547">
        <v>0</v>
      </c>
      <c r="G4607" s="548">
        <v>0</v>
      </c>
      <c r="H4607" s="547">
        <v>0</v>
      </c>
      <c r="I4607" s="545" t="s">
        <v>21785</v>
      </c>
      <c r="J4607" s="545"/>
      <c r="K4607" s="545"/>
      <c r="L4607" s="545"/>
      <c r="M4607" s="548" t="s">
        <v>13758</v>
      </c>
      <c r="N4607" s="545" t="s">
        <v>13413</v>
      </c>
      <c r="O4607" s="545"/>
      <c r="P4607" s="549">
        <v>14116</v>
      </c>
      <c r="Q4607" s="549">
        <v>1</v>
      </c>
      <c r="R4607" s="549">
        <v>181</v>
      </c>
      <c r="S4607" s="548"/>
      <c r="T4607" s="548"/>
      <c r="U4607" s="99"/>
    </row>
    <row r="4608" spans="1:21" ht="19.5" customHeight="1">
      <c r="A4608" s="545">
        <v>14117</v>
      </c>
      <c r="B4608" s="545" t="s">
        <v>21814</v>
      </c>
      <c r="C4608" s="545" t="s">
        <v>216</v>
      </c>
      <c r="D4608" s="546"/>
      <c r="E4608" s="171" t="str">
        <f t="shared" si="71"/>
        <v>1900</v>
      </c>
      <c r="F4608" s="547">
        <v>0</v>
      </c>
      <c r="G4608" s="548">
        <v>0</v>
      </c>
      <c r="H4608" s="547">
        <v>0</v>
      </c>
      <c r="I4608" s="545" t="s">
        <v>21785</v>
      </c>
      <c r="J4608" s="545"/>
      <c r="K4608" s="545"/>
      <c r="L4608" s="545"/>
      <c r="M4608" s="548" t="s">
        <v>13758</v>
      </c>
      <c r="N4608" s="545" t="s">
        <v>13413</v>
      </c>
      <c r="O4608" s="545"/>
      <c r="P4608" s="549">
        <v>14117</v>
      </c>
      <c r="Q4608" s="549">
        <v>1</v>
      </c>
      <c r="R4608" s="549">
        <v>181</v>
      </c>
      <c r="S4608" s="548"/>
      <c r="T4608" s="548"/>
      <c r="U4608" s="99"/>
    </row>
    <row r="4609" spans="1:21" ht="19.5" customHeight="1">
      <c r="A4609" s="545">
        <v>14118</v>
      </c>
      <c r="B4609" s="545" t="s">
        <v>21815</v>
      </c>
      <c r="C4609" s="545" t="s">
        <v>216</v>
      </c>
      <c r="D4609" s="546"/>
      <c r="E4609" s="171" t="str">
        <f t="shared" si="71"/>
        <v>1900</v>
      </c>
      <c r="F4609" s="547">
        <v>0</v>
      </c>
      <c r="G4609" s="548">
        <v>0</v>
      </c>
      <c r="H4609" s="547">
        <v>0</v>
      </c>
      <c r="I4609" s="545" t="s">
        <v>21785</v>
      </c>
      <c r="J4609" s="545"/>
      <c r="K4609" s="545"/>
      <c r="L4609" s="545"/>
      <c r="M4609" s="548" t="s">
        <v>13758</v>
      </c>
      <c r="N4609" s="545" t="s">
        <v>13413</v>
      </c>
      <c r="O4609" s="545"/>
      <c r="P4609" s="549">
        <v>14118</v>
      </c>
      <c r="Q4609" s="549">
        <v>1</v>
      </c>
      <c r="R4609" s="549">
        <v>181</v>
      </c>
      <c r="S4609" s="548"/>
      <c r="T4609" s="548"/>
      <c r="U4609" s="99"/>
    </row>
    <row r="4610" spans="1:21" ht="19.5" customHeight="1">
      <c r="A4610" s="545">
        <v>14119</v>
      </c>
      <c r="B4610" s="545" t="s">
        <v>21816</v>
      </c>
      <c r="C4610" s="545" t="s">
        <v>216</v>
      </c>
      <c r="D4610" s="546"/>
      <c r="E4610" s="171" t="str">
        <f t="shared" si="71"/>
        <v>1900</v>
      </c>
      <c r="F4610" s="547">
        <v>0</v>
      </c>
      <c r="G4610" s="548">
        <v>0</v>
      </c>
      <c r="H4610" s="547">
        <v>0</v>
      </c>
      <c r="I4610" s="545" t="s">
        <v>21785</v>
      </c>
      <c r="J4610" s="545"/>
      <c r="K4610" s="545"/>
      <c r="L4610" s="545"/>
      <c r="M4610" s="548" t="s">
        <v>13758</v>
      </c>
      <c r="N4610" s="545" t="s">
        <v>13413</v>
      </c>
      <c r="O4610" s="545"/>
      <c r="P4610" s="549">
        <v>14119</v>
      </c>
      <c r="Q4610" s="549">
        <v>1</v>
      </c>
      <c r="R4610" s="549">
        <v>181</v>
      </c>
      <c r="S4610" s="548"/>
      <c r="T4610" s="548"/>
      <c r="U4610" s="99"/>
    </row>
    <row r="4611" spans="1:21" ht="19.5" customHeight="1">
      <c r="A4611" s="545">
        <v>14120</v>
      </c>
      <c r="B4611" s="545" t="s">
        <v>21817</v>
      </c>
      <c r="C4611" s="545" t="s">
        <v>216</v>
      </c>
      <c r="D4611" s="546"/>
      <c r="E4611" s="171" t="str">
        <f t="shared" si="71"/>
        <v>1900</v>
      </c>
      <c r="F4611" s="547">
        <v>0</v>
      </c>
      <c r="G4611" s="548">
        <v>0</v>
      </c>
      <c r="H4611" s="547">
        <v>0</v>
      </c>
      <c r="I4611" s="545" t="s">
        <v>21785</v>
      </c>
      <c r="J4611" s="545"/>
      <c r="K4611" s="545"/>
      <c r="L4611" s="545"/>
      <c r="M4611" s="548" t="s">
        <v>13758</v>
      </c>
      <c r="N4611" s="545" t="s">
        <v>13413</v>
      </c>
      <c r="O4611" s="545"/>
      <c r="P4611" s="549">
        <v>14120</v>
      </c>
      <c r="Q4611" s="549">
        <v>1</v>
      </c>
      <c r="R4611" s="549">
        <v>181</v>
      </c>
      <c r="S4611" s="548"/>
      <c r="T4611" s="548"/>
      <c r="U4611" s="99"/>
    </row>
    <row r="4612" spans="1:21" ht="19.5" customHeight="1">
      <c r="A4612" s="545">
        <v>14121</v>
      </c>
      <c r="B4612" s="545" t="s">
        <v>21818</v>
      </c>
      <c r="C4612" s="545" t="s">
        <v>216</v>
      </c>
      <c r="D4612" s="546"/>
      <c r="E4612" s="171" t="str">
        <f t="shared" ref="E4612:E4675" si="72">TEXT(D4612,"YYYY")</f>
        <v>1900</v>
      </c>
      <c r="F4612" s="547">
        <v>0</v>
      </c>
      <c r="G4612" s="548">
        <v>0</v>
      </c>
      <c r="H4612" s="547">
        <v>0</v>
      </c>
      <c r="I4612" s="545" t="s">
        <v>21785</v>
      </c>
      <c r="J4612" s="545"/>
      <c r="K4612" s="545"/>
      <c r="L4612" s="545"/>
      <c r="M4612" s="548" t="s">
        <v>13758</v>
      </c>
      <c r="N4612" s="545" t="s">
        <v>13413</v>
      </c>
      <c r="O4612" s="545"/>
      <c r="P4612" s="549">
        <v>14121</v>
      </c>
      <c r="Q4612" s="549">
        <v>1</v>
      </c>
      <c r="R4612" s="549">
        <v>181</v>
      </c>
      <c r="S4612" s="548"/>
      <c r="T4612" s="548"/>
      <c r="U4612" s="99"/>
    </row>
    <row r="4613" spans="1:21" ht="19.5" customHeight="1">
      <c r="A4613" s="545">
        <v>14122</v>
      </c>
      <c r="B4613" s="545" t="s">
        <v>21819</v>
      </c>
      <c r="C4613" s="545" t="s">
        <v>216</v>
      </c>
      <c r="D4613" s="546"/>
      <c r="E4613" s="171" t="str">
        <f t="shared" si="72"/>
        <v>1900</v>
      </c>
      <c r="F4613" s="547">
        <v>0</v>
      </c>
      <c r="G4613" s="548">
        <v>0</v>
      </c>
      <c r="H4613" s="547">
        <v>0</v>
      </c>
      <c r="I4613" s="545" t="s">
        <v>21785</v>
      </c>
      <c r="J4613" s="545"/>
      <c r="K4613" s="545"/>
      <c r="L4613" s="545"/>
      <c r="M4613" s="548" t="s">
        <v>13758</v>
      </c>
      <c r="N4613" s="545" t="s">
        <v>13413</v>
      </c>
      <c r="O4613" s="545"/>
      <c r="P4613" s="549">
        <v>14122</v>
      </c>
      <c r="Q4613" s="549">
        <v>1</v>
      </c>
      <c r="R4613" s="549">
        <v>181</v>
      </c>
      <c r="S4613" s="548"/>
      <c r="T4613" s="548"/>
      <c r="U4613" s="99"/>
    </row>
    <row r="4614" spans="1:21" ht="19.5" customHeight="1">
      <c r="A4614" s="545">
        <v>14123</v>
      </c>
      <c r="B4614" s="545" t="s">
        <v>21820</v>
      </c>
      <c r="C4614" s="545" t="s">
        <v>216</v>
      </c>
      <c r="D4614" s="546"/>
      <c r="E4614" s="171" t="str">
        <f t="shared" si="72"/>
        <v>1900</v>
      </c>
      <c r="F4614" s="547">
        <v>0</v>
      </c>
      <c r="G4614" s="548">
        <v>0</v>
      </c>
      <c r="H4614" s="547">
        <v>0</v>
      </c>
      <c r="I4614" s="545" t="s">
        <v>21785</v>
      </c>
      <c r="J4614" s="545"/>
      <c r="K4614" s="545"/>
      <c r="L4614" s="545"/>
      <c r="M4614" s="548" t="s">
        <v>13758</v>
      </c>
      <c r="N4614" s="545" t="s">
        <v>13413</v>
      </c>
      <c r="O4614" s="545"/>
      <c r="P4614" s="549">
        <v>14123</v>
      </c>
      <c r="Q4614" s="549">
        <v>1</v>
      </c>
      <c r="R4614" s="549">
        <v>181</v>
      </c>
      <c r="S4614" s="548"/>
      <c r="T4614" s="548"/>
      <c r="U4614" s="99"/>
    </row>
    <row r="4615" spans="1:21" ht="19.5" customHeight="1">
      <c r="A4615" s="545">
        <v>14124</v>
      </c>
      <c r="B4615" s="545" t="s">
        <v>21821</v>
      </c>
      <c r="C4615" s="545" t="s">
        <v>216</v>
      </c>
      <c r="D4615" s="546"/>
      <c r="E4615" s="171" t="str">
        <f t="shared" si="72"/>
        <v>1900</v>
      </c>
      <c r="F4615" s="547">
        <v>0</v>
      </c>
      <c r="G4615" s="548">
        <v>0</v>
      </c>
      <c r="H4615" s="547">
        <v>0</v>
      </c>
      <c r="I4615" s="545" t="s">
        <v>21785</v>
      </c>
      <c r="J4615" s="545"/>
      <c r="K4615" s="545"/>
      <c r="L4615" s="545"/>
      <c r="M4615" s="548" t="s">
        <v>13758</v>
      </c>
      <c r="N4615" s="545" t="s">
        <v>13413</v>
      </c>
      <c r="O4615" s="545"/>
      <c r="P4615" s="549">
        <v>14124</v>
      </c>
      <c r="Q4615" s="549">
        <v>1</v>
      </c>
      <c r="R4615" s="549">
        <v>181</v>
      </c>
      <c r="S4615" s="548"/>
      <c r="T4615" s="548"/>
      <c r="U4615" s="99"/>
    </row>
    <row r="4616" spans="1:21" ht="19.5" customHeight="1">
      <c r="A4616" s="545">
        <v>14125</v>
      </c>
      <c r="B4616" s="545" t="s">
        <v>21822</v>
      </c>
      <c r="C4616" s="545" t="s">
        <v>216</v>
      </c>
      <c r="D4616" s="546"/>
      <c r="E4616" s="171" t="str">
        <f t="shared" si="72"/>
        <v>1900</v>
      </c>
      <c r="F4616" s="547">
        <v>0</v>
      </c>
      <c r="G4616" s="548">
        <v>0</v>
      </c>
      <c r="H4616" s="547">
        <v>0</v>
      </c>
      <c r="I4616" s="545" t="s">
        <v>21785</v>
      </c>
      <c r="J4616" s="545"/>
      <c r="K4616" s="545"/>
      <c r="L4616" s="545"/>
      <c r="M4616" s="548" t="s">
        <v>13758</v>
      </c>
      <c r="N4616" s="545" t="s">
        <v>13413</v>
      </c>
      <c r="O4616" s="545"/>
      <c r="P4616" s="549">
        <v>14125</v>
      </c>
      <c r="Q4616" s="549">
        <v>1</v>
      </c>
      <c r="R4616" s="549">
        <v>181</v>
      </c>
      <c r="S4616" s="548"/>
      <c r="T4616" s="548"/>
      <c r="U4616" s="99"/>
    </row>
    <row r="4617" spans="1:21" ht="19.5" customHeight="1">
      <c r="A4617" s="545">
        <v>14126</v>
      </c>
      <c r="B4617" s="545" t="s">
        <v>21823</v>
      </c>
      <c r="C4617" s="545" t="s">
        <v>216</v>
      </c>
      <c r="D4617" s="546"/>
      <c r="E4617" s="171" t="str">
        <f t="shared" si="72"/>
        <v>1900</v>
      </c>
      <c r="F4617" s="547">
        <v>0</v>
      </c>
      <c r="G4617" s="548">
        <v>0</v>
      </c>
      <c r="H4617" s="547">
        <v>0</v>
      </c>
      <c r="I4617" s="545" t="s">
        <v>21785</v>
      </c>
      <c r="J4617" s="545"/>
      <c r="K4617" s="545"/>
      <c r="L4617" s="545"/>
      <c r="M4617" s="548" t="s">
        <v>13758</v>
      </c>
      <c r="N4617" s="545" t="s">
        <v>13413</v>
      </c>
      <c r="O4617" s="545"/>
      <c r="P4617" s="549">
        <v>14126</v>
      </c>
      <c r="Q4617" s="549">
        <v>1</v>
      </c>
      <c r="R4617" s="549">
        <v>181</v>
      </c>
      <c r="S4617" s="548"/>
      <c r="T4617" s="548"/>
      <c r="U4617" s="99"/>
    </row>
    <row r="4618" spans="1:21" ht="19.5" customHeight="1">
      <c r="A4618" s="545">
        <v>14127</v>
      </c>
      <c r="B4618" s="545" t="s">
        <v>21824</v>
      </c>
      <c r="C4618" s="545" t="s">
        <v>216</v>
      </c>
      <c r="D4618" s="546"/>
      <c r="E4618" s="171" t="str">
        <f t="shared" si="72"/>
        <v>1900</v>
      </c>
      <c r="F4618" s="547">
        <v>0</v>
      </c>
      <c r="G4618" s="548">
        <v>0</v>
      </c>
      <c r="H4618" s="547">
        <v>0</v>
      </c>
      <c r="I4618" s="545" t="s">
        <v>21785</v>
      </c>
      <c r="J4618" s="545"/>
      <c r="K4618" s="545"/>
      <c r="L4618" s="545"/>
      <c r="M4618" s="548" t="s">
        <v>13758</v>
      </c>
      <c r="N4618" s="545" t="s">
        <v>13413</v>
      </c>
      <c r="O4618" s="545"/>
      <c r="P4618" s="549">
        <v>14127</v>
      </c>
      <c r="Q4618" s="549">
        <v>1</v>
      </c>
      <c r="R4618" s="549">
        <v>181</v>
      </c>
      <c r="S4618" s="548"/>
      <c r="T4618" s="548"/>
      <c r="U4618" s="99"/>
    </row>
    <row r="4619" spans="1:21" ht="19.5" customHeight="1">
      <c r="A4619" s="545">
        <v>14128</v>
      </c>
      <c r="B4619" s="545" t="s">
        <v>21825</v>
      </c>
      <c r="C4619" s="545" t="s">
        <v>216</v>
      </c>
      <c r="D4619" s="546"/>
      <c r="E4619" s="171" t="str">
        <f t="shared" si="72"/>
        <v>1900</v>
      </c>
      <c r="F4619" s="547">
        <v>0</v>
      </c>
      <c r="G4619" s="548">
        <v>0</v>
      </c>
      <c r="H4619" s="547">
        <v>0</v>
      </c>
      <c r="I4619" s="545" t="s">
        <v>21785</v>
      </c>
      <c r="J4619" s="545"/>
      <c r="K4619" s="545"/>
      <c r="L4619" s="545"/>
      <c r="M4619" s="548" t="s">
        <v>13758</v>
      </c>
      <c r="N4619" s="545" t="s">
        <v>13413</v>
      </c>
      <c r="O4619" s="545"/>
      <c r="P4619" s="549">
        <v>14128</v>
      </c>
      <c r="Q4619" s="549">
        <v>1</v>
      </c>
      <c r="R4619" s="549">
        <v>181</v>
      </c>
      <c r="S4619" s="548"/>
      <c r="T4619" s="548"/>
      <c r="U4619" s="99"/>
    </row>
    <row r="4620" spans="1:21" ht="19.5" customHeight="1">
      <c r="A4620" s="545">
        <v>14129</v>
      </c>
      <c r="B4620" s="545" t="s">
        <v>21787</v>
      </c>
      <c r="C4620" s="545" t="s">
        <v>216</v>
      </c>
      <c r="D4620" s="546"/>
      <c r="E4620" s="171" t="str">
        <f t="shared" si="72"/>
        <v>1900</v>
      </c>
      <c r="F4620" s="547">
        <v>0</v>
      </c>
      <c r="G4620" s="548">
        <v>0</v>
      </c>
      <c r="H4620" s="547">
        <v>0</v>
      </c>
      <c r="I4620" s="545" t="s">
        <v>21785</v>
      </c>
      <c r="J4620" s="545"/>
      <c r="K4620" s="545"/>
      <c r="L4620" s="545"/>
      <c r="M4620" s="548" t="s">
        <v>13758</v>
      </c>
      <c r="N4620" s="545" t="s">
        <v>13413</v>
      </c>
      <c r="O4620" s="545"/>
      <c r="P4620" s="549">
        <v>14129</v>
      </c>
      <c r="Q4620" s="549">
        <v>1</v>
      </c>
      <c r="R4620" s="549">
        <v>181</v>
      </c>
      <c r="S4620" s="548"/>
      <c r="T4620" s="548"/>
      <c r="U4620" s="99"/>
    </row>
    <row r="4621" spans="1:21" ht="19.5" customHeight="1">
      <c r="A4621" s="545">
        <v>14130</v>
      </c>
      <c r="B4621" s="545" t="s">
        <v>21826</v>
      </c>
      <c r="C4621" s="545" t="s">
        <v>216</v>
      </c>
      <c r="D4621" s="546"/>
      <c r="E4621" s="171" t="str">
        <f t="shared" si="72"/>
        <v>1900</v>
      </c>
      <c r="F4621" s="547">
        <v>0</v>
      </c>
      <c r="G4621" s="548">
        <v>0</v>
      </c>
      <c r="H4621" s="547">
        <v>0</v>
      </c>
      <c r="I4621" s="545" t="s">
        <v>21785</v>
      </c>
      <c r="J4621" s="545"/>
      <c r="K4621" s="545"/>
      <c r="L4621" s="545"/>
      <c r="M4621" s="548" t="s">
        <v>13758</v>
      </c>
      <c r="N4621" s="545" t="s">
        <v>13413</v>
      </c>
      <c r="O4621" s="545"/>
      <c r="P4621" s="549">
        <v>14130</v>
      </c>
      <c r="Q4621" s="549">
        <v>1</v>
      </c>
      <c r="R4621" s="549">
        <v>181</v>
      </c>
      <c r="S4621" s="548"/>
      <c r="T4621" s="548"/>
      <c r="U4621" s="99"/>
    </row>
    <row r="4622" spans="1:21" ht="19.5" customHeight="1">
      <c r="A4622" s="545">
        <v>14131</v>
      </c>
      <c r="B4622" s="545" t="s">
        <v>21827</v>
      </c>
      <c r="C4622" s="545" t="s">
        <v>216</v>
      </c>
      <c r="D4622" s="546"/>
      <c r="E4622" s="171" t="str">
        <f t="shared" si="72"/>
        <v>1900</v>
      </c>
      <c r="F4622" s="547">
        <v>0</v>
      </c>
      <c r="G4622" s="548">
        <v>0</v>
      </c>
      <c r="H4622" s="547">
        <v>0</v>
      </c>
      <c r="I4622" s="545" t="s">
        <v>21785</v>
      </c>
      <c r="J4622" s="545"/>
      <c r="K4622" s="545"/>
      <c r="L4622" s="545"/>
      <c r="M4622" s="548" t="s">
        <v>13758</v>
      </c>
      <c r="N4622" s="545" t="s">
        <v>13413</v>
      </c>
      <c r="O4622" s="545"/>
      <c r="P4622" s="549">
        <v>14131</v>
      </c>
      <c r="Q4622" s="549">
        <v>1</v>
      </c>
      <c r="R4622" s="549">
        <v>181</v>
      </c>
      <c r="S4622" s="548"/>
      <c r="T4622" s="548"/>
      <c r="U4622" s="99"/>
    </row>
    <row r="4623" spans="1:21" ht="19.5" customHeight="1">
      <c r="A4623" s="545">
        <v>14132</v>
      </c>
      <c r="B4623" s="545" t="s">
        <v>21828</v>
      </c>
      <c r="C4623" s="545" t="s">
        <v>216</v>
      </c>
      <c r="D4623" s="546"/>
      <c r="E4623" s="171" t="str">
        <f t="shared" si="72"/>
        <v>1900</v>
      </c>
      <c r="F4623" s="547">
        <v>0</v>
      </c>
      <c r="G4623" s="548">
        <v>0</v>
      </c>
      <c r="H4623" s="547">
        <v>0</v>
      </c>
      <c r="I4623" s="545" t="s">
        <v>21785</v>
      </c>
      <c r="J4623" s="545"/>
      <c r="K4623" s="545"/>
      <c r="L4623" s="545"/>
      <c r="M4623" s="548" t="s">
        <v>13758</v>
      </c>
      <c r="N4623" s="545" t="s">
        <v>13413</v>
      </c>
      <c r="O4623" s="545"/>
      <c r="P4623" s="549">
        <v>14132</v>
      </c>
      <c r="Q4623" s="549">
        <v>1</v>
      </c>
      <c r="R4623" s="549">
        <v>181</v>
      </c>
      <c r="S4623" s="548"/>
      <c r="T4623" s="548"/>
      <c r="U4623" s="99"/>
    </row>
    <row r="4624" spans="1:21" ht="19.5" customHeight="1">
      <c r="A4624" s="545">
        <v>14133</v>
      </c>
      <c r="B4624" s="545" t="s">
        <v>21829</v>
      </c>
      <c r="C4624" s="545" t="s">
        <v>216</v>
      </c>
      <c r="D4624" s="546"/>
      <c r="E4624" s="171" t="str">
        <f t="shared" si="72"/>
        <v>1900</v>
      </c>
      <c r="F4624" s="547">
        <v>0</v>
      </c>
      <c r="G4624" s="548">
        <v>0</v>
      </c>
      <c r="H4624" s="547">
        <v>0</v>
      </c>
      <c r="I4624" s="545" t="s">
        <v>21785</v>
      </c>
      <c r="J4624" s="545"/>
      <c r="K4624" s="545"/>
      <c r="L4624" s="545"/>
      <c r="M4624" s="548" t="s">
        <v>13758</v>
      </c>
      <c r="N4624" s="545" t="s">
        <v>13413</v>
      </c>
      <c r="O4624" s="545"/>
      <c r="P4624" s="549">
        <v>14133</v>
      </c>
      <c r="Q4624" s="549">
        <v>1</v>
      </c>
      <c r="R4624" s="549">
        <v>181</v>
      </c>
      <c r="S4624" s="548"/>
      <c r="T4624" s="548"/>
      <c r="U4624" s="99"/>
    </row>
    <row r="4625" spans="1:21" ht="19.5" customHeight="1">
      <c r="A4625" s="545">
        <v>14134</v>
      </c>
      <c r="B4625" s="545" t="s">
        <v>21830</v>
      </c>
      <c r="C4625" s="545" t="s">
        <v>216</v>
      </c>
      <c r="D4625" s="546"/>
      <c r="E4625" s="171" t="str">
        <f t="shared" si="72"/>
        <v>1900</v>
      </c>
      <c r="F4625" s="547">
        <v>0</v>
      </c>
      <c r="G4625" s="548">
        <v>0</v>
      </c>
      <c r="H4625" s="547">
        <v>0</v>
      </c>
      <c r="I4625" s="545" t="s">
        <v>21785</v>
      </c>
      <c r="J4625" s="545"/>
      <c r="K4625" s="545"/>
      <c r="L4625" s="545"/>
      <c r="M4625" s="548" t="s">
        <v>13758</v>
      </c>
      <c r="N4625" s="545" t="s">
        <v>13413</v>
      </c>
      <c r="O4625" s="545"/>
      <c r="P4625" s="549">
        <v>14134</v>
      </c>
      <c r="Q4625" s="549">
        <v>1</v>
      </c>
      <c r="R4625" s="549">
        <v>181</v>
      </c>
      <c r="S4625" s="548"/>
      <c r="T4625" s="548"/>
      <c r="U4625" s="99"/>
    </row>
    <row r="4626" spans="1:21" ht="19.5" customHeight="1">
      <c r="A4626" s="545">
        <v>14135</v>
      </c>
      <c r="B4626" s="545" t="s">
        <v>21831</v>
      </c>
      <c r="C4626" s="545" t="s">
        <v>216</v>
      </c>
      <c r="D4626" s="546"/>
      <c r="E4626" s="171" t="str">
        <f t="shared" si="72"/>
        <v>1900</v>
      </c>
      <c r="F4626" s="547">
        <v>0</v>
      </c>
      <c r="G4626" s="548">
        <v>0</v>
      </c>
      <c r="H4626" s="547">
        <v>0</v>
      </c>
      <c r="I4626" s="545" t="s">
        <v>21785</v>
      </c>
      <c r="J4626" s="545"/>
      <c r="K4626" s="545"/>
      <c r="L4626" s="545"/>
      <c r="M4626" s="548" t="s">
        <v>13758</v>
      </c>
      <c r="N4626" s="545" t="s">
        <v>13413</v>
      </c>
      <c r="O4626" s="545"/>
      <c r="P4626" s="549">
        <v>14135</v>
      </c>
      <c r="Q4626" s="549">
        <v>1</v>
      </c>
      <c r="R4626" s="549">
        <v>181</v>
      </c>
      <c r="S4626" s="548"/>
      <c r="T4626" s="548"/>
      <c r="U4626" s="99"/>
    </row>
    <row r="4627" spans="1:21" ht="19.5" customHeight="1">
      <c r="A4627" s="545">
        <v>14136</v>
      </c>
      <c r="B4627" s="545" t="s">
        <v>21832</v>
      </c>
      <c r="C4627" s="545" t="s">
        <v>216</v>
      </c>
      <c r="D4627" s="546"/>
      <c r="E4627" s="171" t="str">
        <f t="shared" si="72"/>
        <v>1900</v>
      </c>
      <c r="F4627" s="547">
        <v>0</v>
      </c>
      <c r="G4627" s="548">
        <v>0</v>
      </c>
      <c r="H4627" s="547">
        <v>0</v>
      </c>
      <c r="I4627" s="545" t="s">
        <v>21785</v>
      </c>
      <c r="J4627" s="545"/>
      <c r="K4627" s="545"/>
      <c r="L4627" s="545"/>
      <c r="M4627" s="548" t="s">
        <v>13758</v>
      </c>
      <c r="N4627" s="545" t="s">
        <v>13413</v>
      </c>
      <c r="O4627" s="545"/>
      <c r="P4627" s="549">
        <v>14136</v>
      </c>
      <c r="Q4627" s="549">
        <v>1</v>
      </c>
      <c r="R4627" s="549">
        <v>181</v>
      </c>
      <c r="S4627" s="548"/>
      <c r="T4627" s="548"/>
      <c r="U4627" s="99"/>
    </row>
    <row r="4628" spans="1:21" ht="19.5" customHeight="1">
      <c r="A4628" s="545">
        <v>14137</v>
      </c>
      <c r="B4628" s="545" t="s">
        <v>21833</v>
      </c>
      <c r="C4628" s="545" t="s">
        <v>216</v>
      </c>
      <c r="D4628" s="546"/>
      <c r="E4628" s="171" t="str">
        <f t="shared" si="72"/>
        <v>1900</v>
      </c>
      <c r="F4628" s="547">
        <v>0</v>
      </c>
      <c r="G4628" s="548">
        <v>0</v>
      </c>
      <c r="H4628" s="547">
        <v>0</v>
      </c>
      <c r="I4628" s="545" t="s">
        <v>21785</v>
      </c>
      <c r="J4628" s="545"/>
      <c r="K4628" s="545"/>
      <c r="L4628" s="545"/>
      <c r="M4628" s="548" t="s">
        <v>13758</v>
      </c>
      <c r="N4628" s="545" t="s">
        <v>13413</v>
      </c>
      <c r="O4628" s="545"/>
      <c r="P4628" s="549">
        <v>14137</v>
      </c>
      <c r="Q4628" s="549">
        <v>1</v>
      </c>
      <c r="R4628" s="549">
        <v>181</v>
      </c>
      <c r="S4628" s="548"/>
      <c r="T4628" s="548"/>
      <c r="U4628" s="99"/>
    </row>
    <row r="4629" spans="1:21" ht="19.5" customHeight="1">
      <c r="A4629" s="545">
        <v>14138</v>
      </c>
      <c r="B4629" s="545" t="s">
        <v>21834</v>
      </c>
      <c r="C4629" s="545" t="s">
        <v>216</v>
      </c>
      <c r="D4629" s="546"/>
      <c r="E4629" s="171" t="str">
        <f t="shared" si="72"/>
        <v>1900</v>
      </c>
      <c r="F4629" s="547">
        <v>0</v>
      </c>
      <c r="G4629" s="548">
        <v>0</v>
      </c>
      <c r="H4629" s="547">
        <v>0</v>
      </c>
      <c r="I4629" s="545" t="s">
        <v>21785</v>
      </c>
      <c r="J4629" s="545"/>
      <c r="K4629" s="545"/>
      <c r="L4629" s="545"/>
      <c r="M4629" s="548" t="s">
        <v>13758</v>
      </c>
      <c r="N4629" s="545" t="s">
        <v>13413</v>
      </c>
      <c r="O4629" s="545"/>
      <c r="P4629" s="549">
        <v>14138</v>
      </c>
      <c r="Q4629" s="549">
        <v>1</v>
      </c>
      <c r="R4629" s="549">
        <v>181</v>
      </c>
      <c r="S4629" s="548"/>
      <c r="T4629" s="548"/>
      <c r="U4629" s="99"/>
    </row>
    <row r="4630" spans="1:21" ht="19.5" customHeight="1">
      <c r="A4630" s="545">
        <v>14139</v>
      </c>
      <c r="B4630" s="545" t="s">
        <v>21833</v>
      </c>
      <c r="C4630" s="545" t="s">
        <v>216</v>
      </c>
      <c r="D4630" s="546"/>
      <c r="E4630" s="171" t="str">
        <f t="shared" si="72"/>
        <v>1900</v>
      </c>
      <c r="F4630" s="547">
        <v>0</v>
      </c>
      <c r="G4630" s="548">
        <v>0</v>
      </c>
      <c r="H4630" s="547">
        <v>0</v>
      </c>
      <c r="I4630" s="545" t="s">
        <v>21785</v>
      </c>
      <c r="J4630" s="545"/>
      <c r="K4630" s="545"/>
      <c r="L4630" s="545"/>
      <c r="M4630" s="548" t="s">
        <v>13758</v>
      </c>
      <c r="N4630" s="545" t="s">
        <v>13413</v>
      </c>
      <c r="O4630" s="545"/>
      <c r="P4630" s="549">
        <v>14139</v>
      </c>
      <c r="Q4630" s="549">
        <v>1</v>
      </c>
      <c r="R4630" s="549">
        <v>181</v>
      </c>
      <c r="S4630" s="548"/>
      <c r="T4630" s="548"/>
      <c r="U4630" s="99"/>
    </row>
    <row r="4631" spans="1:21" ht="19.5" customHeight="1">
      <c r="A4631" s="545">
        <v>14140</v>
      </c>
      <c r="B4631" s="545" t="s">
        <v>21835</v>
      </c>
      <c r="C4631" s="545" t="s">
        <v>216</v>
      </c>
      <c r="D4631" s="546"/>
      <c r="E4631" s="171" t="str">
        <f t="shared" si="72"/>
        <v>1900</v>
      </c>
      <c r="F4631" s="547">
        <v>0</v>
      </c>
      <c r="G4631" s="548">
        <v>0</v>
      </c>
      <c r="H4631" s="547">
        <v>0</v>
      </c>
      <c r="I4631" s="545" t="s">
        <v>21785</v>
      </c>
      <c r="J4631" s="545"/>
      <c r="K4631" s="545"/>
      <c r="L4631" s="545"/>
      <c r="M4631" s="548" t="s">
        <v>13758</v>
      </c>
      <c r="N4631" s="545" t="s">
        <v>13413</v>
      </c>
      <c r="O4631" s="545"/>
      <c r="P4631" s="549">
        <v>14140</v>
      </c>
      <c r="Q4631" s="549">
        <v>1</v>
      </c>
      <c r="R4631" s="549">
        <v>181</v>
      </c>
      <c r="S4631" s="548"/>
      <c r="T4631" s="548"/>
      <c r="U4631" s="99"/>
    </row>
    <row r="4632" spans="1:21" ht="19.5" customHeight="1">
      <c r="A4632" s="545">
        <v>14141</v>
      </c>
      <c r="B4632" s="545" t="s">
        <v>21836</v>
      </c>
      <c r="C4632" s="545" t="s">
        <v>216</v>
      </c>
      <c r="D4632" s="546"/>
      <c r="E4632" s="171" t="str">
        <f t="shared" si="72"/>
        <v>1900</v>
      </c>
      <c r="F4632" s="547">
        <v>0</v>
      </c>
      <c r="G4632" s="548">
        <v>0</v>
      </c>
      <c r="H4632" s="547">
        <v>0</v>
      </c>
      <c r="I4632" s="545" t="s">
        <v>21785</v>
      </c>
      <c r="J4632" s="545"/>
      <c r="K4632" s="545"/>
      <c r="L4632" s="545"/>
      <c r="M4632" s="548" t="s">
        <v>13758</v>
      </c>
      <c r="N4632" s="545" t="s">
        <v>13413</v>
      </c>
      <c r="O4632" s="545"/>
      <c r="P4632" s="549">
        <v>14141</v>
      </c>
      <c r="Q4632" s="549">
        <v>1</v>
      </c>
      <c r="R4632" s="549">
        <v>181</v>
      </c>
      <c r="S4632" s="548"/>
      <c r="T4632" s="548"/>
      <c r="U4632" s="99"/>
    </row>
    <row r="4633" spans="1:21" ht="19.5" customHeight="1">
      <c r="A4633" s="545">
        <v>14142</v>
      </c>
      <c r="B4633" s="545" t="s">
        <v>21837</v>
      </c>
      <c r="C4633" s="545" t="s">
        <v>216</v>
      </c>
      <c r="D4633" s="546"/>
      <c r="E4633" s="171" t="str">
        <f t="shared" si="72"/>
        <v>1900</v>
      </c>
      <c r="F4633" s="547">
        <v>0</v>
      </c>
      <c r="G4633" s="548">
        <v>0</v>
      </c>
      <c r="H4633" s="547">
        <v>0</v>
      </c>
      <c r="I4633" s="545" t="s">
        <v>21785</v>
      </c>
      <c r="J4633" s="545"/>
      <c r="K4633" s="545"/>
      <c r="L4633" s="545"/>
      <c r="M4633" s="548" t="s">
        <v>13758</v>
      </c>
      <c r="N4633" s="545" t="s">
        <v>13413</v>
      </c>
      <c r="O4633" s="545"/>
      <c r="P4633" s="549">
        <v>14142</v>
      </c>
      <c r="Q4633" s="549">
        <v>1</v>
      </c>
      <c r="R4633" s="549">
        <v>181</v>
      </c>
      <c r="S4633" s="548"/>
      <c r="T4633" s="548"/>
      <c r="U4633" s="99"/>
    </row>
    <row r="4634" spans="1:21" ht="19.5" customHeight="1">
      <c r="A4634" s="545">
        <v>14143</v>
      </c>
      <c r="B4634" s="545" t="s">
        <v>21838</v>
      </c>
      <c r="C4634" s="545" t="s">
        <v>216</v>
      </c>
      <c r="D4634" s="546"/>
      <c r="E4634" s="171" t="str">
        <f t="shared" si="72"/>
        <v>1900</v>
      </c>
      <c r="F4634" s="547">
        <v>0</v>
      </c>
      <c r="G4634" s="548">
        <v>0</v>
      </c>
      <c r="H4634" s="547">
        <v>0</v>
      </c>
      <c r="I4634" s="545" t="s">
        <v>21785</v>
      </c>
      <c r="J4634" s="545"/>
      <c r="K4634" s="545"/>
      <c r="L4634" s="545"/>
      <c r="M4634" s="548" t="s">
        <v>13758</v>
      </c>
      <c r="N4634" s="545" t="s">
        <v>13413</v>
      </c>
      <c r="O4634" s="545"/>
      <c r="P4634" s="549">
        <v>14143</v>
      </c>
      <c r="Q4634" s="549">
        <v>1</v>
      </c>
      <c r="R4634" s="549">
        <v>181</v>
      </c>
      <c r="S4634" s="548"/>
      <c r="T4634" s="548"/>
      <c r="U4634" s="99"/>
    </row>
    <row r="4635" spans="1:21" ht="19.5" customHeight="1">
      <c r="A4635" s="545">
        <v>14144</v>
      </c>
      <c r="B4635" s="545" t="s">
        <v>21839</v>
      </c>
      <c r="C4635" s="545" t="s">
        <v>216</v>
      </c>
      <c r="D4635" s="546"/>
      <c r="E4635" s="171" t="str">
        <f t="shared" si="72"/>
        <v>1900</v>
      </c>
      <c r="F4635" s="547">
        <v>0</v>
      </c>
      <c r="G4635" s="548">
        <v>0</v>
      </c>
      <c r="H4635" s="547">
        <v>0</v>
      </c>
      <c r="I4635" s="545" t="s">
        <v>21785</v>
      </c>
      <c r="J4635" s="545"/>
      <c r="K4635" s="545"/>
      <c r="L4635" s="545"/>
      <c r="M4635" s="548" t="s">
        <v>13758</v>
      </c>
      <c r="N4635" s="545" t="s">
        <v>13413</v>
      </c>
      <c r="O4635" s="545"/>
      <c r="P4635" s="549">
        <v>14144</v>
      </c>
      <c r="Q4635" s="549">
        <v>1</v>
      </c>
      <c r="R4635" s="549">
        <v>181</v>
      </c>
      <c r="S4635" s="548"/>
      <c r="T4635" s="548"/>
      <c r="U4635" s="99"/>
    </row>
    <row r="4636" spans="1:21" ht="19.5" customHeight="1">
      <c r="A4636" s="545">
        <v>14145</v>
      </c>
      <c r="B4636" s="545" t="s">
        <v>21840</v>
      </c>
      <c r="C4636" s="545" t="s">
        <v>216</v>
      </c>
      <c r="D4636" s="546"/>
      <c r="E4636" s="171" t="str">
        <f t="shared" si="72"/>
        <v>1900</v>
      </c>
      <c r="F4636" s="547">
        <v>0</v>
      </c>
      <c r="G4636" s="548">
        <v>0</v>
      </c>
      <c r="H4636" s="547">
        <v>0</v>
      </c>
      <c r="I4636" s="545" t="s">
        <v>21785</v>
      </c>
      <c r="J4636" s="545"/>
      <c r="K4636" s="545"/>
      <c r="L4636" s="545"/>
      <c r="M4636" s="548" t="s">
        <v>13758</v>
      </c>
      <c r="N4636" s="545" t="s">
        <v>13413</v>
      </c>
      <c r="O4636" s="545"/>
      <c r="P4636" s="549">
        <v>14145</v>
      </c>
      <c r="Q4636" s="549">
        <v>1</v>
      </c>
      <c r="R4636" s="549">
        <v>181</v>
      </c>
      <c r="S4636" s="548"/>
      <c r="T4636" s="548"/>
      <c r="U4636" s="99"/>
    </row>
    <row r="4637" spans="1:21" ht="19.5" customHeight="1">
      <c r="A4637" s="545">
        <v>14146</v>
      </c>
      <c r="B4637" s="545" t="s">
        <v>21841</v>
      </c>
      <c r="C4637" s="545" t="s">
        <v>216</v>
      </c>
      <c r="D4637" s="546"/>
      <c r="E4637" s="171" t="str">
        <f t="shared" si="72"/>
        <v>1900</v>
      </c>
      <c r="F4637" s="547">
        <v>0</v>
      </c>
      <c r="G4637" s="548">
        <v>0</v>
      </c>
      <c r="H4637" s="547">
        <v>0</v>
      </c>
      <c r="I4637" s="545" t="s">
        <v>21785</v>
      </c>
      <c r="J4637" s="545"/>
      <c r="K4637" s="545"/>
      <c r="L4637" s="545"/>
      <c r="M4637" s="548" t="s">
        <v>13758</v>
      </c>
      <c r="N4637" s="545" t="s">
        <v>13413</v>
      </c>
      <c r="O4637" s="545"/>
      <c r="P4637" s="549">
        <v>14146</v>
      </c>
      <c r="Q4637" s="549">
        <v>1</v>
      </c>
      <c r="R4637" s="549">
        <v>181</v>
      </c>
      <c r="S4637" s="548"/>
      <c r="T4637" s="548"/>
      <c r="U4637" s="99"/>
    </row>
    <row r="4638" spans="1:21" ht="19.5" customHeight="1">
      <c r="A4638" s="545">
        <v>14147</v>
      </c>
      <c r="B4638" s="545" t="s">
        <v>21842</v>
      </c>
      <c r="C4638" s="545" t="s">
        <v>216</v>
      </c>
      <c r="D4638" s="546"/>
      <c r="E4638" s="171" t="str">
        <f t="shared" si="72"/>
        <v>1900</v>
      </c>
      <c r="F4638" s="547">
        <v>0</v>
      </c>
      <c r="G4638" s="548">
        <v>0</v>
      </c>
      <c r="H4638" s="547">
        <v>0</v>
      </c>
      <c r="I4638" s="545" t="s">
        <v>21785</v>
      </c>
      <c r="J4638" s="545"/>
      <c r="K4638" s="545"/>
      <c r="L4638" s="545"/>
      <c r="M4638" s="548" t="s">
        <v>13758</v>
      </c>
      <c r="N4638" s="545" t="s">
        <v>13413</v>
      </c>
      <c r="O4638" s="545"/>
      <c r="P4638" s="549">
        <v>14147</v>
      </c>
      <c r="Q4638" s="549">
        <v>1</v>
      </c>
      <c r="R4638" s="549">
        <v>181</v>
      </c>
      <c r="S4638" s="548"/>
      <c r="T4638" s="548"/>
      <c r="U4638" s="99"/>
    </row>
    <row r="4639" spans="1:21" ht="19.5" customHeight="1">
      <c r="A4639" s="545">
        <v>14148</v>
      </c>
      <c r="B4639" s="545" t="s">
        <v>21843</v>
      </c>
      <c r="C4639" s="545" t="s">
        <v>216</v>
      </c>
      <c r="D4639" s="546"/>
      <c r="E4639" s="171" t="str">
        <f t="shared" si="72"/>
        <v>1900</v>
      </c>
      <c r="F4639" s="547">
        <v>0</v>
      </c>
      <c r="G4639" s="548">
        <v>0</v>
      </c>
      <c r="H4639" s="547">
        <v>0</v>
      </c>
      <c r="I4639" s="545" t="s">
        <v>21785</v>
      </c>
      <c r="J4639" s="545"/>
      <c r="K4639" s="545"/>
      <c r="L4639" s="545"/>
      <c r="M4639" s="548" t="s">
        <v>13758</v>
      </c>
      <c r="N4639" s="545" t="s">
        <v>13413</v>
      </c>
      <c r="O4639" s="545"/>
      <c r="P4639" s="549">
        <v>14148</v>
      </c>
      <c r="Q4639" s="549">
        <v>1</v>
      </c>
      <c r="R4639" s="549">
        <v>181</v>
      </c>
      <c r="S4639" s="548"/>
      <c r="T4639" s="548"/>
      <c r="U4639" s="99"/>
    </row>
    <row r="4640" spans="1:21" ht="19.5" customHeight="1">
      <c r="A4640" s="545">
        <v>14149</v>
      </c>
      <c r="B4640" s="545" t="s">
        <v>21844</v>
      </c>
      <c r="C4640" s="545" t="s">
        <v>216</v>
      </c>
      <c r="D4640" s="546"/>
      <c r="E4640" s="171" t="str">
        <f t="shared" si="72"/>
        <v>1900</v>
      </c>
      <c r="F4640" s="547">
        <v>0</v>
      </c>
      <c r="G4640" s="548">
        <v>0</v>
      </c>
      <c r="H4640" s="547">
        <v>0</v>
      </c>
      <c r="I4640" s="545" t="s">
        <v>21785</v>
      </c>
      <c r="J4640" s="545"/>
      <c r="K4640" s="545"/>
      <c r="L4640" s="545"/>
      <c r="M4640" s="548" t="s">
        <v>13758</v>
      </c>
      <c r="N4640" s="545" t="s">
        <v>13413</v>
      </c>
      <c r="O4640" s="545"/>
      <c r="P4640" s="549">
        <v>14149</v>
      </c>
      <c r="Q4640" s="549">
        <v>1</v>
      </c>
      <c r="R4640" s="549">
        <v>181</v>
      </c>
      <c r="S4640" s="548"/>
      <c r="T4640" s="548"/>
      <c r="U4640" s="99"/>
    </row>
    <row r="4641" spans="1:21" ht="19.5" customHeight="1">
      <c r="A4641" s="545">
        <v>14150</v>
      </c>
      <c r="B4641" s="545" t="s">
        <v>21845</v>
      </c>
      <c r="C4641" s="545" t="s">
        <v>216</v>
      </c>
      <c r="D4641" s="546"/>
      <c r="E4641" s="171" t="str">
        <f t="shared" si="72"/>
        <v>1900</v>
      </c>
      <c r="F4641" s="547">
        <v>0</v>
      </c>
      <c r="G4641" s="548">
        <v>0</v>
      </c>
      <c r="H4641" s="547">
        <v>0</v>
      </c>
      <c r="I4641" s="545" t="s">
        <v>21785</v>
      </c>
      <c r="J4641" s="545"/>
      <c r="K4641" s="545"/>
      <c r="L4641" s="545"/>
      <c r="M4641" s="548" t="s">
        <v>13758</v>
      </c>
      <c r="N4641" s="545" t="s">
        <v>13413</v>
      </c>
      <c r="O4641" s="545"/>
      <c r="P4641" s="549">
        <v>14150</v>
      </c>
      <c r="Q4641" s="549">
        <v>1</v>
      </c>
      <c r="R4641" s="549">
        <v>181</v>
      </c>
      <c r="S4641" s="548"/>
      <c r="T4641" s="548"/>
      <c r="U4641" s="99"/>
    </row>
    <row r="4642" spans="1:21" ht="19.5" customHeight="1">
      <c r="A4642" s="545">
        <v>14151</v>
      </c>
      <c r="B4642" s="545" t="s">
        <v>21846</v>
      </c>
      <c r="C4642" s="545" t="s">
        <v>216</v>
      </c>
      <c r="D4642" s="546"/>
      <c r="E4642" s="171" t="str">
        <f t="shared" si="72"/>
        <v>1900</v>
      </c>
      <c r="F4642" s="547">
        <v>0</v>
      </c>
      <c r="G4642" s="548">
        <v>0</v>
      </c>
      <c r="H4642" s="547">
        <v>0</v>
      </c>
      <c r="I4642" s="545" t="s">
        <v>21785</v>
      </c>
      <c r="J4642" s="545"/>
      <c r="K4642" s="545"/>
      <c r="L4642" s="545"/>
      <c r="M4642" s="548" t="s">
        <v>13758</v>
      </c>
      <c r="N4642" s="545" t="s">
        <v>13413</v>
      </c>
      <c r="O4642" s="545"/>
      <c r="P4642" s="549">
        <v>14151</v>
      </c>
      <c r="Q4642" s="549">
        <v>1</v>
      </c>
      <c r="R4642" s="549">
        <v>181</v>
      </c>
      <c r="S4642" s="548"/>
      <c r="T4642" s="548"/>
      <c r="U4642" s="99"/>
    </row>
    <row r="4643" spans="1:21" ht="19.5" customHeight="1">
      <c r="A4643" s="545">
        <v>14152</v>
      </c>
      <c r="B4643" s="545" t="s">
        <v>21847</v>
      </c>
      <c r="C4643" s="545" t="s">
        <v>216</v>
      </c>
      <c r="D4643" s="546"/>
      <c r="E4643" s="171" t="str">
        <f t="shared" si="72"/>
        <v>1900</v>
      </c>
      <c r="F4643" s="547">
        <v>0</v>
      </c>
      <c r="G4643" s="548">
        <v>0</v>
      </c>
      <c r="H4643" s="547">
        <v>0</v>
      </c>
      <c r="I4643" s="545" t="s">
        <v>21785</v>
      </c>
      <c r="J4643" s="545"/>
      <c r="K4643" s="545"/>
      <c r="L4643" s="545"/>
      <c r="M4643" s="548" t="s">
        <v>13758</v>
      </c>
      <c r="N4643" s="545" t="s">
        <v>13413</v>
      </c>
      <c r="O4643" s="545"/>
      <c r="P4643" s="549">
        <v>14152</v>
      </c>
      <c r="Q4643" s="549">
        <v>1</v>
      </c>
      <c r="R4643" s="549">
        <v>181</v>
      </c>
      <c r="S4643" s="548"/>
      <c r="T4643" s="548"/>
      <c r="U4643" s="99"/>
    </row>
    <row r="4644" spans="1:21" ht="19.5" customHeight="1">
      <c r="A4644" s="545">
        <v>14153</v>
      </c>
      <c r="B4644" s="545" t="s">
        <v>21848</v>
      </c>
      <c r="C4644" s="545" t="s">
        <v>216</v>
      </c>
      <c r="D4644" s="546"/>
      <c r="E4644" s="171" t="str">
        <f t="shared" si="72"/>
        <v>1900</v>
      </c>
      <c r="F4644" s="547">
        <v>0</v>
      </c>
      <c r="G4644" s="548">
        <v>0</v>
      </c>
      <c r="H4644" s="547">
        <v>0</v>
      </c>
      <c r="I4644" s="545" t="s">
        <v>21785</v>
      </c>
      <c r="J4644" s="545"/>
      <c r="K4644" s="545"/>
      <c r="L4644" s="545"/>
      <c r="M4644" s="548" t="s">
        <v>13758</v>
      </c>
      <c r="N4644" s="545" t="s">
        <v>13413</v>
      </c>
      <c r="O4644" s="545"/>
      <c r="P4644" s="549">
        <v>14153</v>
      </c>
      <c r="Q4644" s="549">
        <v>1</v>
      </c>
      <c r="R4644" s="549">
        <v>181</v>
      </c>
      <c r="S4644" s="548"/>
      <c r="T4644" s="548"/>
      <c r="U4644" s="99"/>
    </row>
    <row r="4645" spans="1:21" ht="19.5" customHeight="1">
      <c r="A4645" s="545">
        <v>14154</v>
      </c>
      <c r="B4645" s="545" t="s">
        <v>21849</v>
      </c>
      <c r="C4645" s="545" t="s">
        <v>216</v>
      </c>
      <c r="D4645" s="546"/>
      <c r="E4645" s="171" t="str">
        <f t="shared" si="72"/>
        <v>1900</v>
      </c>
      <c r="F4645" s="547">
        <v>0</v>
      </c>
      <c r="G4645" s="548">
        <v>0</v>
      </c>
      <c r="H4645" s="547">
        <v>0</v>
      </c>
      <c r="I4645" s="545" t="s">
        <v>21785</v>
      </c>
      <c r="J4645" s="545"/>
      <c r="K4645" s="545"/>
      <c r="L4645" s="545"/>
      <c r="M4645" s="548" t="s">
        <v>13758</v>
      </c>
      <c r="N4645" s="545" t="s">
        <v>13413</v>
      </c>
      <c r="O4645" s="545"/>
      <c r="P4645" s="549">
        <v>14154</v>
      </c>
      <c r="Q4645" s="549">
        <v>1</v>
      </c>
      <c r="R4645" s="549">
        <v>181</v>
      </c>
      <c r="S4645" s="548"/>
      <c r="T4645" s="548"/>
      <c r="U4645" s="99"/>
    </row>
    <row r="4646" spans="1:21" ht="19.5" customHeight="1">
      <c r="A4646" s="545">
        <v>14155</v>
      </c>
      <c r="B4646" s="545" t="s">
        <v>21850</v>
      </c>
      <c r="C4646" s="545" t="s">
        <v>216</v>
      </c>
      <c r="D4646" s="546"/>
      <c r="E4646" s="171" t="str">
        <f t="shared" si="72"/>
        <v>1900</v>
      </c>
      <c r="F4646" s="547">
        <v>0</v>
      </c>
      <c r="G4646" s="548">
        <v>0</v>
      </c>
      <c r="H4646" s="547">
        <v>0</v>
      </c>
      <c r="I4646" s="545" t="s">
        <v>21785</v>
      </c>
      <c r="J4646" s="545"/>
      <c r="K4646" s="545"/>
      <c r="L4646" s="545"/>
      <c r="M4646" s="548" t="s">
        <v>13758</v>
      </c>
      <c r="N4646" s="545" t="s">
        <v>13413</v>
      </c>
      <c r="O4646" s="545"/>
      <c r="P4646" s="549">
        <v>14155</v>
      </c>
      <c r="Q4646" s="549">
        <v>1</v>
      </c>
      <c r="R4646" s="549">
        <v>181</v>
      </c>
      <c r="S4646" s="548"/>
      <c r="T4646" s="548"/>
      <c r="U4646" s="99"/>
    </row>
    <row r="4647" spans="1:21" ht="19.5" customHeight="1">
      <c r="A4647" s="545">
        <v>14156</v>
      </c>
      <c r="B4647" s="545" t="s">
        <v>21851</v>
      </c>
      <c r="C4647" s="545" t="s">
        <v>216</v>
      </c>
      <c r="D4647" s="546"/>
      <c r="E4647" s="171" t="str">
        <f t="shared" si="72"/>
        <v>1900</v>
      </c>
      <c r="F4647" s="547">
        <v>0</v>
      </c>
      <c r="G4647" s="548">
        <v>0</v>
      </c>
      <c r="H4647" s="547">
        <v>0</v>
      </c>
      <c r="I4647" s="545" t="s">
        <v>21785</v>
      </c>
      <c r="J4647" s="545"/>
      <c r="K4647" s="545"/>
      <c r="L4647" s="545"/>
      <c r="M4647" s="548" t="s">
        <v>13758</v>
      </c>
      <c r="N4647" s="545" t="s">
        <v>13413</v>
      </c>
      <c r="O4647" s="545"/>
      <c r="P4647" s="549">
        <v>14156</v>
      </c>
      <c r="Q4647" s="549">
        <v>1</v>
      </c>
      <c r="R4647" s="549">
        <v>181</v>
      </c>
      <c r="S4647" s="548"/>
      <c r="T4647" s="548"/>
      <c r="U4647" s="99"/>
    </row>
    <row r="4648" spans="1:21" ht="19.5" customHeight="1">
      <c r="A4648" s="545">
        <v>14157</v>
      </c>
      <c r="B4648" s="545" t="s">
        <v>21852</v>
      </c>
      <c r="C4648" s="545" t="s">
        <v>216</v>
      </c>
      <c r="D4648" s="546"/>
      <c r="E4648" s="171" t="str">
        <f t="shared" si="72"/>
        <v>1900</v>
      </c>
      <c r="F4648" s="547">
        <v>0</v>
      </c>
      <c r="G4648" s="548">
        <v>0</v>
      </c>
      <c r="H4648" s="547">
        <v>0</v>
      </c>
      <c r="I4648" s="545" t="s">
        <v>21785</v>
      </c>
      <c r="J4648" s="545"/>
      <c r="K4648" s="545"/>
      <c r="L4648" s="545"/>
      <c r="M4648" s="548" t="s">
        <v>13758</v>
      </c>
      <c r="N4648" s="545" t="s">
        <v>13413</v>
      </c>
      <c r="O4648" s="545"/>
      <c r="P4648" s="549">
        <v>14157</v>
      </c>
      <c r="Q4648" s="549">
        <v>1</v>
      </c>
      <c r="R4648" s="549">
        <v>181</v>
      </c>
      <c r="S4648" s="548"/>
      <c r="T4648" s="548"/>
      <c r="U4648" s="99"/>
    </row>
    <row r="4649" spans="1:21" ht="19.5" customHeight="1">
      <c r="A4649" s="545">
        <v>14158</v>
      </c>
      <c r="B4649" s="545" t="s">
        <v>21837</v>
      </c>
      <c r="C4649" s="545" t="s">
        <v>216</v>
      </c>
      <c r="D4649" s="546"/>
      <c r="E4649" s="171" t="str">
        <f t="shared" si="72"/>
        <v>1900</v>
      </c>
      <c r="F4649" s="547">
        <v>0</v>
      </c>
      <c r="G4649" s="548">
        <v>0</v>
      </c>
      <c r="H4649" s="547">
        <v>0</v>
      </c>
      <c r="I4649" s="545" t="s">
        <v>21785</v>
      </c>
      <c r="J4649" s="545"/>
      <c r="K4649" s="545"/>
      <c r="L4649" s="545"/>
      <c r="M4649" s="548" t="s">
        <v>13758</v>
      </c>
      <c r="N4649" s="545" t="s">
        <v>13413</v>
      </c>
      <c r="O4649" s="545"/>
      <c r="P4649" s="549">
        <v>14158</v>
      </c>
      <c r="Q4649" s="549">
        <v>1</v>
      </c>
      <c r="R4649" s="549">
        <v>181</v>
      </c>
      <c r="S4649" s="548"/>
      <c r="T4649" s="548"/>
      <c r="U4649" s="99"/>
    </row>
    <row r="4650" spans="1:21" ht="19.5" customHeight="1">
      <c r="A4650" s="545">
        <v>14159</v>
      </c>
      <c r="B4650" s="545" t="s">
        <v>21853</v>
      </c>
      <c r="C4650" s="545" t="s">
        <v>216</v>
      </c>
      <c r="D4650" s="546"/>
      <c r="E4650" s="171" t="str">
        <f t="shared" si="72"/>
        <v>1900</v>
      </c>
      <c r="F4650" s="547">
        <v>0</v>
      </c>
      <c r="G4650" s="548">
        <v>0</v>
      </c>
      <c r="H4650" s="547">
        <v>0</v>
      </c>
      <c r="I4650" s="545" t="s">
        <v>21785</v>
      </c>
      <c r="J4650" s="545"/>
      <c r="K4650" s="545"/>
      <c r="L4650" s="545"/>
      <c r="M4650" s="548" t="s">
        <v>13758</v>
      </c>
      <c r="N4650" s="545" t="s">
        <v>13413</v>
      </c>
      <c r="O4650" s="545"/>
      <c r="P4650" s="549">
        <v>14159</v>
      </c>
      <c r="Q4650" s="549">
        <v>1</v>
      </c>
      <c r="R4650" s="549">
        <v>181</v>
      </c>
      <c r="S4650" s="548"/>
      <c r="T4650" s="548"/>
      <c r="U4650" s="99"/>
    </row>
    <row r="4651" spans="1:21" ht="19.5" customHeight="1">
      <c r="A4651" s="545">
        <v>14160</v>
      </c>
      <c r="B4651" s="545" t="s">
        <v>21854</v>
      </c>
      <c r="C4651" s="545" t="s">
        <v>216</v>
      </c>
      <c r="D4651" s="546"/>
      <c r="E4651" s="171" t="str">
        <f t="shared" si="72"/>
        <v>1900</v>
      </c>
      <c r="F4651" s="547">
        <v>0</v>
      </c>
      <c r="G4651" s="548">
        <v>0</v>
      </c>
      <c r="H4651" s="547">
        <v>0</v>
      </c>
      <c r="I4651" s="545" t="s">
        <v>21785</v>
      </c>
      <c r="J4651" s="545"/>
      <c r="K4651" s="545"/>
      <c r="L4651" s="545"/>
      <c r="M4651" s="548" t="s">
        <v>13758</v>
      </c>
      <c r="N4651" s="545" t="s">
        <v>13413</v>
      </c>
      <c r="O4651" s="545"/>
      <c r="P4651" s="549">
        <v>14160</v>
      </c>
      <c r="Q4651" s="549">
        <v>1</v>
      </c>
      <c r="R4651" s="549">
        <v>181</v>
      </c>
      <c r="S4651" s="548"/>
      <c r="T4651" s="548"/>
      <c r="U4651" s="99"/>
    </row>
    <row r="4652" spans="1:21" ht="19.5" customHeight="1">
      <c r="A4652" s="545">
        <v>14161</v>
      </c>
      <c r="B4652" s="545" t="s">
        <v>21855</v>
      </c>
      <c r="C4652" s="545" t="s">
        <v>216</v>
      </c>
      <c r="D4652" s="546"/>
      <c r="E4652" s="171" t="str">
        <f t="shared" si="72"/>
        <v>1900</v>
      </c>
      <c r="F4652" s="547">
        <v>0</v>
      </c>
      <c r="G4652" s="548">
        <v>0</v>
      </c>
      <c r="H4652" s="547">
        <v>0</v>
      </c>
      <c r="I4652" s="545" t="s">
        <v>21785</v>
      </c>
      <c r="J4652" s="545"/>
      <c r="K4652" s="545"/>
      <c r="L4652" s="545"/>
      <c r="M4652" s="548" t="s">
        <v>13758</v>
      </c>
      <c r="N4652" s="545" t="s">
        <v>13413</v>
      </c>
      <c r="O4652" s="545"/>
      <c r="P4652" s="549">
        <v>14161</v>
      </c>
      <c r="Q4652" s="549">
        <v>1</v>
      </c>
      <c r="R4652" s="549">
        <v>181</v>
      </c>
      <c r="S4652" s="548"/>
      <c r="T4652" s="548"/>
      <c r="U4652" s="99"/>
    </row>
    <row r="4653" spans="1:21" ht="19.5" customHeight="1">
      <c r="A4653" s="545">
        <v>14162</v>
      </c>
      <c r="B4653" s="545" t="s">
        <v>21856</v>
      </c>
      <c r="C4653" s="545" t="s">
        <v>216</v>
      </c>
      <c r="D4653" s="546"/>
      <c r="E4653" s="171" t="str">
        <f t="shared" si="72"/>
        <v>1900</v>
      </c>
      <c r="F4653" s="547">
        <v>0</v>
      </c>
      <c r="G4653" s="548">
        <v>0</v>
      </c>
      <c r="H4653" s="547">
        <v>0</v>
      </c>
      <c r="I4653" s="545" t="s">
        <v>21785</v>
      </c>
      <c r="J4653" s="545"/>
      <c r="K4653" s="545"/>
      <c r="L4653" s="545"/>
      <c r="M4653" s="548" t="s">
        <v>13758</v>
      </c>
      <c r="N4653" s="545" t="s">
        <v>13413</v>
      </c>
      <c r="O4653" s="545"/>
      <c r="P4653" s="549">
        <v>14162</v>
      </c>
      <c r="Q4653" s="549">
        <v>1</v>
      </c>
      <c r="R4653" s="549">
        <v>181</v>
      </c>
      <c r="S4653" s="548"/>
      <c r="T4653" s="548"/>
      <c r="U4653" s="99"/>
    </row>
    <row r="4654" spans="1:21" ht="19.5" customHeight="1">
      <c r="A4654" s="545">
        <v>14163</v>
      </c>
      <c r="B4654" s="545" t="s">
        <v>21857</v>
      </c>
      <c r="C4654" s="545" t="s">
        <v>216</v>
      </c>
      <c r="D4654" s="546"/>
      <c r="E4654" s="171" t="str">
        <f t="shared" si="72"/>
        <v>1900</v>
      </c>
      <c r="F4654" s="547">
        <v>0</v>
      </c>
      <c r="G4654" s="548">
        <v>0</v>
      </c>
      <c r="H4654" s="547">
        <v>0</v>
      </c>
      <c r="I4654" s="545" t="s">
        <v>21785</v>
      </c>
      <c r="J4654" s="545"/>
      <c r="K4654" s="545"/>
      <c r="L4654" s="545"/>
      <c r="M4654" s="548" t="s">
        <v>13758</v>
      </c>
      <c r="N4654" s="545" t="s">
        <v>13413</v>
      </c>
      <c r="O4654" s="545"/>
      <c r="P4654" s="549">
        <v>14163</v>
      </c>
      <c r="Q4654" s="549">
        <v>1</v>
      </c>
      <c r="R4654" s="549">
        <v>181</v>
      </c>
      <c r="S4654" s="548"/>
      <c r="T4654" s="548"/>
      <c r="U4654" s="99"/>
    </row>
    <row r="4655" spans="1:21" ht="19.5" customHeight="1">
      <c r="A4655" s="545">
        <v>14164</v>
      </c>
      <c r="B4655" s="545" t="s">
        <v>21858</v>
      </c>
      <c r="C4655" s="545" t="s">
        <v>216</v>
      </c>
      <c r="D4655" s="546"/>
      <c r="E4655" s="171" t="str">
        <f t="shared" si="72"/>
        <v>1900</v>
      </c>
      <c r="F4655" s="547">
        <v>0</v>
      </c>
      <c r="G4655" s="548">
        <v>0</v>
      </c>
      <c r="H4655" s="547">
        <v>0</v>
      </c>
      <c r="I4655" s="545" t="s">
        <v>21785</v>
      </c>
      <c r="J4655" s="545"/>
      <c r="K4655" s="545"/>
      <c r="L4655" s="545"/>
      <c r="M4655" s="548" t="s">
        <v>13758</v>
      </c>
      <c r="N4655" s="545" t="s">
        <v>13413</v>
      </c>
      <c r="O4655" s="545"/>
      <c r="P4655" s="549">
        <v>14164</v>
      </c>
      <c r="Q4655" s="549">
        <v>1</v>
      </c>
      <c r="R4655" s="549">
        <v>181</v>
      </c>
      <c r="S4655" s="548"/>
      <c r="T4655" s="548"/>
      <c r="U4655" s="99"/>
    </row>
    <row r="4656" spans="1:21" ht="19.5" customHeight="1">
      <c r="A4656" s="545">
        <v>14165</v>
      </c>
      <c r="B4656" s="545" t="s">
        <v>21859</v>
      </c>
      <c r="C4656" s="545" t="s">
        <v>216</v>
      </c>
      <c r="D4656" s="546"/>
      <c r="E4656" s="171" t="str">
        <f t="shared" si="72"/>
        <v>1900</v>
      </c>
      <c r="F4656" s="547">
        <v>0</v>
      </c>
      <c r="G4656" s="548">
        <v>0</v>
      </c>
      <c r="H4656" s="547">
        <v>0</v>
      </c>
      <c r="I4656" s="545" t="s">
        <v>21785</v>
      </c>
      <c r="J4656" s="545"/>
      <c r="K4656" s="545"/>
      <c r="L4656" s="545"/>
      <c r="M4656" s="548" t="s">
        <v>13758</v>
      </c>
      <c r="N4656" s="545" t="s">
        <v>13413</v>
      </c>
      <c r="O4656" s="545"/>
      <c r="P4656" s="549">
        <v>14165</v>
      </c>
      <c r="Q4656" s="549">
        <v>1</v>
      </c>
      <c r="R4656" s="549">
        <v>181</v>
      </c>
      <c r="S4656" s="548"/>
      <c r="T4656" s="548"/>
      <c r="U4656" s="99"/>
    </row>
    <row r="4657" spans="1:21" ht="19.5" customHeight="1">
      <c r="A4657" s="545">
        <v>14166</v>
      </c>
      <c r="B4657" s="545" t="s">
        <v>21860</v>
      </c>
      <c r="C4657" s="545" t="s">
        <v>216</v>
      </c>
      <c r="D4657" s="546"/>
      <c r="E4657" s="171" t="str">
        <f t="shared" si="72"/>
        <v>1900</v>
      </c>
      <c r="F4657" s="547">
        <v>0</v>
      </c>
      <c r="G4657" s="548">
        <v>0</v>
      </c>
      <c r="H4657" s="547">
        <v>0</v>
      </c>
      <c r="I4657" s="545" t="s">
        <v>21785</v>
      </c>
      <c r="J4657" s="545"/>
      <c r="K4657" s="545"/>
      <c r="L4657" s="545"/>
      <c r="M4657" s="548" t="s">
        <v>13758</v>
      </c>
      <c r="N4657" s="545" t="s">
        <v>13413</v>
      </c>
      <c r="O4657" s="545"/>
      <c r="P4657" s="549">
        <v>14166</v>
      </c>
      <c r="Q4657" s="549">
        <v>1</v>
      </c>
      <c r="R4657" s="549">
        <v>181</v>
      </c>
      <c r="S4657" s="548"/>
      <c r="T4657" s="548"/>
      <c r="U4657" s="99"/>
    </row>
    <row r="4658" spans="1:21" ht="19.5" customHeight="1">
      <c r="A4658" s="545">
        <v>14167</v>
      </c>
      <c r="B4658" s="545" t="s">
        <v>21859</v>
      </c>
      <c r="C4658" s="545" t="s">
        <v>216</v>
      </c>
      <c r="D4658" s="546"/>
      <c r="E4658" s="171" t="str">
        <f t="shared" si="72"/>
        <v>1900</v>
      </c>
      <c r="F4658" s="547">
        <v>0</v>
      </c>
      <c r="G4658" s="548">
        <v>0</v>
      </c>
      <c r="H4658" s="547">
        <v>0</v>
      </c>
      <c r="I4658" s="545" t="s">
        <v>21785</v>
      </c>
      <c r="J4658" s="545"/>
      <c r="K4658" s="545"/>
      <c r="L4658" s="545"/>
      <c r="M4658" s="548" t="s">
        <v>13758</v>
      </c>
      <c r="N4658" s="545" t="s">
        <v>13413</v>
      </c>
      <c r="O4658" s="545"/>
      <c r="P4658" s="549">
        <v>14167</v>
      </c>
      <c r="Q4658" s="549">
        <v>1</v>
      </c>
      <c r="R4658" s="549">
        <v>181</v>
      </c>
      <c r="S4658" s="548"/>
      <c r="T4658" s="548"/>
      <c r="U4658" s="99"/>
    </row>
    <row r="4659" spans="1:21" ht="19.5" customHeight="1">
      <c r="A4659" s="545">
        <v>14168</v>
      </c>
      <c r="B4659" s="545" t="s">
        <v>21860</v>
      </c>
      <c r="C4659" s="545" t="s">
        <v>216</v>
      </c>
      <c r="D4659" s="546"/>
      <c r="E4659" s="171" t="str">
        <f t="shared" si="72"/>
        <v>1900</v>
      </c>
      <c r="F4659" s="547">
        <v>0</v>
      </c>
      <c r="G4659" s="548">
        <v>0</v>
      </c>
      <c r="H4659" s="547">
        <v>0</v>
      </c>
      <c r="I4659" s="545" t="s">
        <v>21785</v>
      </c>
      <c r="J4659" s="545"/>
      <c r="K4659" s="545"/>
      <c r="L4659" s="545"/>
      <c r="M4659" s="548" t="s">
        <v>13758</v>
      </c>
      <c r="N4659" s="545" t="s">
        <v>13413</v>
      </c>
      <c r="O4659" s="545"/>
      <c r="P4659" s="549">
        <v>14168</v>
      </c>
      <c r="Q4659" s="549">
        <v>1</v>
      </c>
      <c r="R4659" s="549">
        <v>181</v>
      </c>
      <c r="S4659" s="548"/>
      <c r="T4659" s="548"/>
      <c r="U4659" s="99"/>
    </row>
    <row r="4660" spans="1:21" ht="19.5" customHeight="1">
      <c r="A4660" s="545">
        <v>14169</v>
      </c>
      <c r="B4660" s="545" t="s">
        <v>21860</v>
      </c>
      <c r="C4660" s="545" t="s">
        <v>216</v>
      </c>
      <c r="D4660" s="546"/>
      <c r="E4660" s="171" t="str">
        <f t="shared" si="72"/>
        <v>1900</v>
      </c>
      <c r="F4660" s="547">
        <v>0</v>
      </c>
      <c r="G4660" s="548">
        <v>0</v>
      </c>
      <c r="H4660" s="547">
        <v>0</v>
      </c>
      <c r="I4660" s="545" t="s">
        <v>21785</v>
      </c>
      <c r="J4660" s="545"/>
      <c r="K4660" s="545"/>
      <c r="L4660" s="545"/>
      <c r="M4660" s="548" t="s">
        <v>13758</v>
      </c>
      <c r="N4660" s="545" t="s">
        <v>13413</v>
      </c>
      <c r="O4660" s="545"/>
      <c r="P4660" s="549">
        <v>14169</v>
      </c>
      <c r="Q4660" s="549">
        <v>1</v>
      </c>
      <c r="R4660" s="549">
        <v>181</v>
      </c>
      <c r="S4660" s="548"/>
      <c r="T4660" s="548"/>
      <c r="U4660" s="99"/>
    </row>
    <row r="4661" spans="1:21" ht="19.5" customHeight="1">
      <c r="A4661" s="545">
        <v>14170</v>
      </c>
      <c r="B4661" s="545" t="s">
        <v>21859</v>
      </c>
      <c r="C4661" s="545" t="s">
        <v>216</v>
      </c>
      <c r="D4661" s="546"/>
      <c r="E4661" s="171" t="str">
        <f t="shared" si="72"/>
        <v>1900</v>
      </c>
      <c r="F4661" s="547">
        <v>0</v>
      </c>
      <c r="G4661" s="548">
        <v>0</v>
      </c>
      <c r="H4661" s="547">
        <v>0</v>
      </c>
      <c r="I4661" s="545" t="s">
        <v>21785</v>
      </c>
      <c r="J4661" s="545"/>
      <c r="K4661" s="545"/>
      <c r="L4661" s="545"/>
      <c r="M4661" s="548" t="s">
        <v>13758</v>
      </c>
      <c r="N4661" s="545" t="s">
        <v>13413</v>
      </c>
      <c r="O4661" s="545"/>
      <c r="P4661" s="549">
        <v>14170</v>
      </c>
      <c r="Q4661" s="549">
        <v>1</v>
      </c>
      <c r="R4661" s="549">
        <v>181</v>
      </c>
      <c r="S4661" s="548"/>
      <c r="T4661" s="548"/>
      <c r="U4661" s="99"/>
    </row>
    <row r="4662" spans="1:21" ht="19.5" customHeight="1">
      <c r="A4662" s="545">
        <v>14171</v>
      </c>
      <c r="B4662" s="545" t="s">
        <v>21859</v>
      </c>
      <c r="C4662" s="545" t="s">
        <v>216</v>
      </c>
      <c r="D4662" s="546"/>
      <c r="E4662" s="171" t="str">
        <f t="shared" si="72"/>
        <v>1900</v>
      </c>
      <c r="F4662" s="547">
        <v>0</v>
      </c>
      <c r="G4662" s="548">
        <v>0</v>
      </c>
      <c r="H4662" s="547">
        <v>0</v>
      </c>
      <c r="I4662" s="545" t="s">
        <v>21785</v>
      </c>
      <c r="J4662" s="545"/>
      <c r="K4662" s="545"/>
      <c r="L4662" s="545"/>
      <c r="M4662" s="548" t="s">
        <v>13758</v>
      </c>
      <c r="N4662" s="545" t="s">
        <v>13413</v>
      </c>
      <c r="O4662" s="545"/>
      <c r="P4662" s="549">
        <v>14171</v>
      </c>
      <c r="Q4662" s="549">
        <v>1</v>
      </c>
      <c r="R4662" s="549">
        <v>181</v>
      </c>
      <c r="S4662" s="548"/>
      <c r="T4662" s="548"/>
      <c r="U4662" s="99"/>
    </row>
    <row r="4663" spans="1:21" ht="19.5" customHeight="1">
      <c r="A4663" s="545">
        <v>14172</v>
      </c>
      <c r="B4663" s="545" t="s">
        <v>21861</v>
      </c>
      <c r="C4663" s="545" t="s">
        <v>216</v>
      </c>
      <c r="D4663" s="546"/>
      <c r="E4663" s="171" t="str">
        <f t="shared" si="72"/>
        <v>1900</v>
      </c>
      <c r="F4663" s="547">
        <v>0</v>
      </c>
      <c r="G4663" s="548">
        <v>0</v>
      </c>
      <c r="H4663" s="547">
        <v>0</v>
      </c>
      <c r="I4663" s="545" t="s">
        <v>21785</v>
      </c>
      <c r="J4663" s="545"/>
      <c r="K4663" s="545"/>
      <c r="L4663" s="545"/>
      <c r="M4663" s="548" t="s">
        <v>13758</v>
      </c>
      <c r="N4663" s="545" t="s">
        <v>13413</v>
      </c>
      <c r="O4663" s="545"/>
      <c r="P4663" s="549">
        <v>14172</v>
      </c>
      <c r="Q4663" s="549">
        <v>1</v>
      </c>
      <c r="R4663" s="549">
        <v>181</v>
      </c>
      <c r="S4663" s="548"/>
      <c r="T4663" s="548"/>
      <c r="U4663" s="99"/>
    </row>
    <row r="4664" spans="1:21" ht="19.5" customHeight="1">
      <c r="A4664" s="545">
        <v>14173</v>
      </c>
      <c r="B4664" s="545" t="s">
        <v>21862</v>
      </c>
      <c r="C4664" s="545" t="s">
        <v>216</v>
      </c>
      <c r="D4664" s="546"/>
      <c r="E4664" s="171" t="str">
        <f t="shared" si="72"/>
        <v>1900</v>
      </c>
      <c r="F4664" s="547">
        <v>0</v>
      </c>
      <c r="G4664" s="548">
        <v>0</v>
      </c>
      <c r="H4664" s="547">
        <v>0</v>
      </c>
      <c r="I4664" s="545" t="s">
        <v>21785</v>
      </c>
      <c r="J4664" s="545"/>
      <c r="K4664" s="545"/>
      <c r="L4664" s="545"/>
      <c r="M4664" s="548" t="s">
        <v>13758</v>
      </c>
      <c r="N4664" s="545" t="s">
        <v>13413</v>
      </c>
      <c r="O4664" s="545"/>
      <c r="P4664" s="549">
        <v>14173</v>
      </c>
      <c r="Q4664" s="549">
        <v>1</v>
      </c>
      <c r="R4664" s="549">
        <v>181</v>
      </c>
      <c r="S4664" s="548"/>
      <c r="T4664" s="548"/>
      <c r="U4664" s="99"/>
    </row>
    <row r="4665" spans="1:21" ht="19.5" customHeight="1">
      <c r="A4665" s="545">
        <v>14174</v>
      </c>
      <c r="B4665" s="545" t="s">
        <v>21863</v>
      </c>
      <c r="C4665" s="545" t="s">
        <v>216</v>
      </c>
      <c r="D4665" s="546"/>
      <c r="E4665" s="171" t="str">
        <f t="shared" si="72"/>
        <v>1900</v>
      </c>
      <c r="F4665" s="547">
        <v>0</v>
      </c>
      <c r="G4665" s="548">
        <v>0</v>
      </c>
      <c r="H4665" s="547">
        <v>0</v>
      </c>
      <c r="I4665" s="545" t="s">
        <v>21785</v>
      </c>
      <c r="J4665" s="545"/>
      <c r="K4665" s="545"/>
      <c r="L4665" s="545"/>
      <c r="M4665" s="548" t="s">
        <v>13758</v>
      </c>
      <c r="N4665" s="545" t="s">
        <v>13413</v>
      </c>
      <c r="O4665" s="545"/>
      <c r="P4665" s="549">
        <v>14174</v>
      </c>
      <c r="Q4665" s="549">
        <v>1</v>
      </c>
      <c r="R4665" s="549">
        <v>181</v>
      </c>
      <c r="S4665" s="548"/>
      <c r="T4665" s="548"/>
      <c r="U4665" s="99"/>
    </row>
    <row r="4666" spans="1:21" ht="19.5" customHeight="1">
      <c r="A4666" s="545">
        <v>14175</v>
      </c>
      <c r="B4666" s="545" t="s">
        <v>21864</v>
      </c>
      <c r="C4666" s="545" t="s">
        <v>216</v>
      </c>
      <c r="D4666" s="546"/>
      <c r="E4666" s="171" t="str">
        <f t="shared" si="72"/>
        <v>1900</v>
      </c>
      <c r="F4666" s="547">
        <v>0</v>
      </c>
      <c r="G4666" s="548">
        <v>0</v>
      </c>
      <c r="H4666" s="547">
        <v>0</v>
      </c>
      <c r="I4666" s="545" t="s">
        <v>21785</v>
      </c>
      <c r="J4666" s="545"/>
      <c r="K4666" s="545"/>
      <c r="L4666" s="545"/>
      <c r="M4666" s="548" t="s">
        <v>13758</v>
      </c>
      <c r="N4666" s="545" t="s">
        <v>13413</v>
      </c>
      <c r="O4666" s="545"/>
      <c r="P4666" s="549">
        <v>14175</v>
      </c>
      <c r="Q4666" s="549">
        <v>1</v>
      </c>
      <c r="R4666" s="549">
        <v>181</v>
      </c>
      <c r="S4666" s="548"/>
      <c r="T4666" s="548"/>
      <c r="U4666" s="99"/>
    </row>
    <row r="4667" spans="1:21" ht="19.5" customHeight="1">
      <c r="A4667" s="545">
        <v>14176</v>
      </c>
      <c r="B4667" s="545" t="s">
        <v>21865</v>
      </c>
      <c r="C4667" s="545" t="s">
        <v>216</v>
      </c>
      <c r="D4667" s="546"/>
      <c r="E4667" s="171" t="str">
        <f t="shared" si="72"/>
        <v>1900</v>
      </c>
      <c r="F4667" s="547">
        <v>0</v>
      </c>
      <c r="G4667" s="548">
        <v>0</v>
      </c>
      <c r="H4667" s="547">
        <v>0</v>
      </c>
      <c r="I4667" s="545" t="s">
        <v>21785</v>
      </c>
      <c r="J4667" s="545"/>
      <c r="K4667" s="545"/>
      <c r="L4667" s="545"/>
      <c r="M4667" s="548" t="s">
        <v>13758</v>
      </c>
      <c r="N4667" s="545" t="s">
        <v>13413</v>
      </c>
      <c r="O4667" s="545"/>
      <c r="P4667" s="549">
        <v>14176</v>
      </c>
      <c r="Q4667" s="549">
        <v>1</v>
      </c>
      <c r="R4667" s="549">
        <v>181</v>
      </c>
      <c r="S4667" s="548"/>
      <c r="T4667" s="548"/>
      <c r="U4667" s="99"/>
    </row>
    <row r="4668" spans="1:21" ht="19.5" customHeight="1">
      <c r="A4668" s="545">
        <v>14177</v>
      </c>
      <c r="B4668" s="545" t="s">
        <v>21838</v>
      </c>
      <c r="C4668" s="545" t="s">
        <v>216</v>
      </c>
      <c r="D4668" s="546"/>
      <c r="E4668" s="171" t="str">
        <f t="shared" si="72"/>
        <v>1900</v>
      </c>
      <c r="F4668" s="547">
        <v>0</v>
      </c>
      <c r="G4668" s="548">
        <v>0</v>
      </c>
      <c r="H4668" s="547">
        <v>0</v>
      </c>
      <c r="I4668" s="545" t="s">
        <v>21785</v>
      </c>
      <c r="J4668" s="545"/>
      <c r="K4668" s="545"/>
      <c r="L4668" s="545"/>
      <c r="M4668" s="548" t="s">
        <v>13758</v>
      </c>
      <c r="N4668" s="545" t="s">
        <v>13413</v>
      </c>
      <c r="O4668" s="545"/>
      <c r="P4668" s="549">
        <v>14177</v>
      </c>
      <c r="Q4668" s="549">
        <v>1</v>
      </c>
      <c r="R4668" s="549">
        <v>181</v>
      </c>
      <c r="S4668" s="548"/>
      <c r="T4668" s="548"/>
      <c r="U4668" s="99"/>
    </row>
    <row r="4669" spans="1:21" ht="19.5" customHeight="1">
      <c r="A4669" s="545">
        <v>14178</v>
      </c>
      <c r="B4669" s="545" t="s">
        <v>21837</v>
      </c>
      <c r="C4669" s="545" t="s">
        <v>216</v>
      </c>
      <c r="D4669" s="546"/>
      <c r="E4669" s="171" t="str">
        <f t="shared" si="72"/>
        <v>1900</v>
      </c>
      <c r="F4669" s="547">
        <v>0</v>
      </c>
      <c r="G4669" s="548">
        <v>0</v>
      </c>
      <c r="H4669" s="547">
        <v>0</v>
      </c>
      <c r="I4669" s="545" t="s">
        <v>21785</v>
      </c>
      <c r="J4669" s="545"/>
      <c r="K4669" s="545"/>
      <c r="L4669" s="545"/>
      <c r="M4669" s="548" t="s">
        <v>13758</v>
      </c>
      <c r="N4669" s="545" t="s">
        <v>13413</v>
      </c>
      <c r="O4669" s="545"/>
      <c r="P4669" s="549">
        <v>14178</v>
      </c>
      <c r="Q4669" s="549">
        <v>1</v>
      </c>
      <c r="R4669" s="549">
        <v>181</v>
      </c>
      <c r="S4669" s="548"/>
      <c r="T4669" s="548"/>
      <c r="U4669" s="99"/>
    </row>
    <row r="4670" spans="1:21" ht="19.5" customHeight="1">
      <c r="A4670" s="545">
        <v>14179</v>
      </c>
      <c r="B4670" s="545" t="s">
        <v>21866</v>
      </c>
      <c r="C4670" s="545" t="s">
        <v>216</v>
      </c>
      <c r="D4670" s="546"/>
      <c r="E4670" s="171" t="str">
        <f t="shared" si="72"/>
        <v>1900</v>
      </c>
      <c r="F4670" s="547">
        <v>0</v>
      </c>
      <c r="G4670" s="548">
        <v>0</v>
      </c>
      <c r="H4670" s="547">
        <v>0</v>
      </c>
      <c r="I4670" s="545" t="s">
        <v>21785</v>
      </c>
      <c r="J4670" s="545"/>
      <c r="K4670" s="545"/>
      <c r="L4670" s="545"/>
      <c r="M4670" s="548" t="s">
        <v>13758</v>
      </c>
      <c r="N4670" s="545" t="s">
        <v>13413</v>
      </c>
      <c r="O4670" s="545"/>
      <c r="P4670" s="549">
        <v>14179</v>
      </c>
      <c r="Q4670" s="549">
        <v>1</v>
      </c>
      <c r="R4670" s="549">
        <v>181</v>
      </c>
      <c r="S4670" s="548"/>
      <c r="T4670" s="548"/>
      <c r="U4670" s="99"/>
    </row>
    <row r="4671" spans="1:21" ht="19.5" customHeight="1">
      <c r="A4671" s="545">
        <v>14180</v>
      </c>
      <c r="B4671" s="545" t="s">
        <v>21867</v>
      </c>
      <c r="C4671" s="545" t="s">
        <v>216</v>
      </c>
      <c r="D4671" s="546"/>
      <c r="E4671" s="171" t="str">
        <f t="shared" si="72"/>
        <v>1900</v>
      </c>
      <c r="F4671" s="547">
        <v>0</v>
      </c>
      <c r="G4671" s="548">
        <v>0</v>
      </c>
      <c r="H4671" s="547">
        <v>0</v>
      </c>
      <c r="I4671" s="545" t="s">
        <v>21785</v>
      </c>
      <c r="J4671" s="545"/>
      <c r="K4671" s="545"/>
      <c r="L4671" s="545"/>
      <c r="M4671" s="548" t="s">
        <v>13758</v>
      </c>
      <c r="N4671" s="545" t="s">
        <v>13413</v>
      </c>
      <c r="O4671" s="545"/>
      <c r="P4671" s="549">
        <v>14180</v>
      </c>
      <c r="Q4671" s="549">
        <v>1</v>
      </c>
      <c r="R4671" s="549">
        <v>181</v>
      </c>
      <c r="S4671" s="548"/>
      <c r="T4671" s="548"/>
      <c r="U4671" s="99"/>
    </row>
    <row r="4672" spans="1:21" ht="19.5" customHeight="1">
      <c r="A4672" s="545">
        <v>14181</v>
      </c>
      <c r="B4672" s="545" t="s">
        <v>21868</v>
      </c>
      <c r="C4672" s="545" t="s">
        <v>216</v>
      </c>
      <c r="D4672" s="546"/>
      <c r="E4672" s="171" t="str">
        <f t="shared" si="72"/>
        <v>1900</v>
      </c>
      <c r="F4672" s="547">
        <v>0</v>
      </c>
      <c r="G4672" s="548">
        <v>0</v>
      </c>
      <c r="H4672" s="547">
        <v>0</v>
      </c>
      <c r="I4672" s="545" t="s">
        <v>21785</v>
      </c>
      <c r="J4672" s="545"/>
      <c r="K4672" s="545"/>
      <c r="L4672" s="545"/>
      <c r="M4672" s="548" t="s">
        <v>13758</v>
      </c>
      <c r="N4672" s="545" t="s">
        <v>13413</v>
      </c>
      <c r="O4672" s="545"/>
      <c r="P4672" s="549">
        <v>14181</v>
      </c>
      <c r="Q4672" s="549">
        <v>1</v>
      </c>
      <c r="R4672" s="549">
        <v>181</v>
      </c>
      <c r="S4672" s="548"/>
      <c r="T4672" s="548"/>
      <c r="U4672" s="99"/>
    </row>
    <row r="4673" spans="1:21" ht="19.5" customHeight="1">
      <c r="A4673" s="545">
        <v>14182</v>
      </c>
      <c r="B4673" s="545" t="s">
        <v>21825</v>
      </c>
      <c r="C4673" s="545" t="s">
        <v>216</v>
      </c>
      <c r="D4673" s="546"/>
      <c r="E4673" s="171" t="str">
        <f t="shared" si="72"/>
        <v>1900</v>
      </c>
      <c r="F4673" s="547">
        <v>0</v>
      </c>
      <c r="G4673" s="548">
        <v>0</v>
      </c>
      <c r="H4673" s="547">
        <v>0</v>
      </c>
      <c r="I4673" s="545" t="s">
        <v>21785</v>
      </c>
      <c r="J4673" s="545"/>
      <c r="K4673" s="545"/>
      <c r="L4673" s="545"/>
      <c r="M4673" s="548" t="s">
        <v>13758</v>
      </c>
      <c r="N4673" s="545" t="s">
        <v>13413</v>
      </c>
      <c r="O4673" s="545"/>
      <c r="P4673" s="549">
        <v>14182</v>
      </c>
      <c r="Q4673" s="549">
        <v>1</v>
      </c>
      <c r="R4673" s="549">
        <v>181</v>
      </c>
      <c r="S4673" s="548"/>
      <c r="T4673" s="548"/>
      <c r="U4673" s="99"/>
    </row>
    <row r="4674" spans="1:21" ht="19.5" customHeight="1">
      <c r="A4674" s="545">
        <v>14183</v>
      </c>
      <c r="B4674" s="545" t="s">
        <v>21869</v>
      </c>
      <c r="C4674" s="545" t="s">
        <v>216</v>
      </c>
      <c r="D4674" s="546"/>
      <c r="E4674" s="171" t="str">
        <f t="shared" si="72"/>
        <v>1900</v>
      </c>
      <c r="F4674" s="547">
        <v>0</v>
      </c>
      <c r="G4674" s="548">
        <v>0</v>
      </c>
      <c r="H4674" s="547">
        <v>0</v>
      </c>
      <c r="I4674" s="545" t="s">
        <v>21785</v>
      </c>
      <c r="J4674" s="545"/>
      <c r="K4674" s="545"/>
      <c r="L4674" s="545"/>
      <c r="M4674" s="548" t="s">
        <v>13758</v>
      </c>
      <c r="N4674" s="545" t="s">
        <v>13413</v>
      </c>
      <c r="O4674" s="545"/>
      <c r="P4674" s="549">
        <v>14183</v>
      </c>
      <c r="Q4674" s="549">
        <v>1</v>
      </c>
      <c r="R4674" s="549">
        <v>181</v>
      </c>
      <c r="S4674" s="548"/>
      <c r="T4674" s="548"/>
      <c r="U4674" s="99"/>
    </row>
    <row r="4675" spans="1:21" ht="19.5" customHeight="1">
      <c r="A4675" s="545">
        <v>14184</v>
      </c>
      <c r="B4675" s="545" t="s">
        <v>21825</v>
      </c>
      <c r="C4675" s="545" t="s">
        <v>216</v>
      </c>
      <c r="D4675" s="546"/>
      <c r="E4675" s="171" t="str">
        <f t="shared" si="72"/>
        <v>1900</v>
      </c>
      <c r="F4675" s="547">
        <v>0</v>
      </c>
      <c r="G4675" s="548">
        <v>0</v>
      </c>
      <c r="H4675" s="547">
        <v>0</v>
      </c>
      <c r="I4675" s="545" t="s">
        <v>21785</v>
      </c>
      <c r="J4675" s="545"/>
      <c r="K4675" s="545"/>
      <c r="L4675" s="545"/>
      <c r="M4675" s="548" t="s">
        <v>13758</v>
      </c>
      <c r="N4675" s="545" t="s">
        <v>13413</v>
      </c>
      <c r="O4675" s="545"/>
      <c r="P4675" s="549">
        <v>14184</v>
      </c>
      <c r="Q4675" s="549">
        <v>1</v>
      </c>
      <c r="R4675" s="549">
        <v>181</v>
      </c>
      <c r="S4675" s="548"/>
      <c r="T4675" s="548"/>
      <c r="U4675" s="99"/>
    </row>
    <row r="4676" spans="1:21" ht="19.5" customHeight="1">
      <c r="A4676" s="545">
        <v>14185</v>
      </c>
      <c r="B4676" s="545" t="s">
        <v>21870</v>
      </c>
      <c r="C4676" s="545" t="s">
        <v>216</v>
      </c>
      <c r="D4676" s="546"/>
      <c r="E4676" s="171" t="str">
        <f t="shared" ref="E4676:E4739" si="73">TEXT(D4676,"YYYY")</f>
        <v>1900</v>
      </c>
      <c r="F4676" s="547">
        <v>0</v>
      </c>
      <c r="G4676" s="548">
        <v>0</v>
      </c>
      <c r="H4676" s="547">
        <v>0</v>
      </c>
      <c r="I4676" s="545" t="s">
        <v>21785</v>
      </c>
      <c r="J4676" s="545"/>
      <c r="K4676" s="545"/>
      <c r="L4676" s="545"/>
      <c r="M4676" s="548" t="s">
        <v>13758</v>
      </c>
      <c r="N4676" s="545" t="s">
        <v>13413</v>
      </c>
      <c r="O4676" s="545"/>
      <c r="P4676" s="549">
        <v>14185</v>
      </c>
      <c r="Q4676" s="549">
        <v>1</v>
      </c>
      <c r="R4676" s="549">
        <v>181</v>
      </c>
      <c r="S4676" s="548"/>
      <c r="T4676" s="548"/>
      <c r="U4676" s="99"/>
    </row>
    <row r="4677" spans="1:21" ht="19.5" customHeight="1">
      <c r="A4677" s="545">
        <v>14186</v>
      </c>
      <c r="B4677" s="545" t="s">
        <v>21871</v>
      </c>
      <c r="C4677" s="545" t="s">
        <v>216</v>
      </c>
      <c r="D4677" s="546"/>
      <c r="E4677" s="171" t="str">
        <f t="shared" si="73"/>
        <v>1900</v>
      </c>
      <c r="F4677" s="547">
        <v>0</v>
      </c>
      <c r="G4677" s="548">
        <v>0</v>
      </c>
      <c r="H4677" s="547">
        <v>0</v>
      </c>
      <c r="I4677" s="545" t="s">
        <v>21785</v>
      </c>
      <c r="J4677" s="545"/>
      <c r="K4677" s="545"/>
      <c r="L4677" s="545"/>
      <c r="M4677" s="548" t="s">
        <v>13758</v>
      </c>
      <c r="N4677" s="545" t="s">
        <v>13413</v>
      </c>
      <c r="O4677" s="545"/>
      <c r="P4677" s="549">
        <v>14186</v>
      </c>
      <c r="Q4677" s="549">
        <v>1</v>
      </c>
      <c r="R4677" s="549">
        <v>181</v>
      </c>
      <c r="S4677" s="548"/>
      <c r="T4677" s="548"/>
      <c r="U4677" s="99"/>
    </row>
    <row r="4678" spans="1:21" ht="19.5" customHeight="1">
      <c r="A4678" s="545">
        <v>14187</v>
      </c>
      <c r="B4678" s="545" t="s">
        <v>21872</v>
      </c>
      <c r="C4678" s="545" t="s">
        <v>216</v>
      </c>
      <c r="D4678" s="546"/>
      <c r="E4678" s="171" t="str">
        <f t="shared" si="73"/>
        <v>1900</v>
      </c>
      <c r="F4678" s="547">
        <v>0</v>
      </c>
      <c r="G4678" s="548">
        <v>0</v>
      </c>
      <c r="H4678" s="547">
        <v>0</v>
      </c>
      <c r="I4678" s="545" t="s">
        <v>21785</v>
      </c>
      <c r="J4678" s="545"/>
      <c r="K4678" s="545"/>
      <c r="L4678" s="545"/>
      <c r="M4678" s="548" t="s">
        <v>13758</v>
      </c>
      <c r="N4678" s="545" t="s">
        <v>13413</v>
      </c>
      <c r="O4678" s="545"/>
      <c r="P4678" s="549">
        <v>14187</v>
      </c>
      <c r="Q4678" s="549">
        <v>1</v>
      </c>
      <c r="R4678" s="549">
        <v>181</v>
      </c>
      <c r="S4678" s="548"/>
      <c r="T4678" s="548"/>
      <c r="U4678" s="99"/>
    </row>
    <row r="4679" spans="1:21" ht="19.5" customHeight="1">
      <c r="A4679" s="545">
        <v>14188</v>
      </c>
      <c r="B4679" s="545" t="s">
        <v>21873</v>
      </c>
      <c r="C4679" s="545" t="s">
        <v>216</v>
      </c>
      <c r="D4679" s="546"/>
      <c r="E4679" s="171" t="str">
        <f t="shared" si="73"/>
        <v>1900</v>
      </c>
      <c r="F4679" s="547">
        <v>0</v>
      </c>
      <c r="G4679" s="548">
        <v>0</v>
      </c>
      <c r="H4679" s="547">
        <v>0</v>
      </c>
      <c r="I4679" s="545" t="s">
        <v>21785</v>
      </c>
      <c r="J4679" s="545"/>
      <c r="K4679" s="545"/>
      <c r="L4679" s="545"/>
      <c r="M4679" s="548" t="s">
        <v>13758</v>
      </c>
      <c r="N4679" s="545" t="s">
        <v>13413</v>
      </c>
      <c r="O4679" s="545"/>
      <c r="P4679" s="549">
        <v>14188</v>
      </c>
      <c r="Q4679" s="549">
        <v>1</v>
      </c>
      <c r="R4679" s="549">
        <v>181</v>
      </c>
      <c r="S4679" s="548"/>
      <c r="T4679" s="548"/>
      <c r="U4679" s="99"/>
    </row>
    <row r="4680" spans="1:21" ht="19.5" customHeight="1">
      <c r="A4680" s="545">
        <v>14189</v>
      </c>
      <c r="B4680" s="545" t="s">
        <v>21874</v>
      </c>
      <c r="C4680" s="545" t="s">
        <v>216</v>
      </c>
      <c r="D4680" s="546"/>
      <c r="E4680" s="171" t="str">
        <f t="shared" si="73"/>
        <v>1900</v>
      </c>
      <c r="F4680" s="547">
        <v>0</v>
      </c>
      <c r="G4680" s="548">
        <v>0</v>
      </c>
      <c r="H4680" s="547">
        <v>0</v>
      </c>
      <c r="I4680" s="545" t="s">
        <v>21785</v>
      </c>
      <c r="J4680" s="545"/>
      <c r="K4680" s="545"/>
      <c r="L4680" s="545"/>
      <c r="M4680" s="548" t="s">
        <v>13758</v>
      </c>
      <c r="N4680" s="545" t="s">
        <v>13413</v>
      </c>
      <c r="O4680" s="545"/>
      <c r="P4680" s="549">
        <v>14189</v>
      </c>
      <c r="Q4680" s="549">
        <v>1</v>
      </c>
      <c r="R4680" s="549">
        <v>181</v>
      </c>
      <c r="S4680" s="548"/>
      <c r="T4680" s="548"/>
      <c r="U4680" s="99"/>
    </row>
    <row r="4681" spans="1:21" ht="19.5" customHeight="1">
      <c r="A4681" s="545">
        <v>14190</v>
      </c>
      <c r="B4681" s="545" t="s">
        <v>21875</v>
      </c>
      <c r="C4681" s="545" t="s">
        <v>216</v>
      </c>
      <c r="D4681" s="546"/>
      <c r="E4681" s="171" t="str">
        <f t="shared" si="73"/>
        <v>1900</v>
      </c>
      <c r="F4681" s="547">
        <v>0</v>
      </c>
      <c r="G4681" s="548">
        <v>0</v>
      </c>
      <c r="H4681" s="547">
        <v>0</v>
      </c>
      <c r="I4681" s="545" t="s">
        <v>21785</v>
      </c>
      <c r="J4681" s="545"/>
      <c r="K4681" s="545"/>
      <c r="L4681" s="545"/>
      <c r="M4681" s="548" t="s">
        <v>13758</v>
      </c>
      <c r="N4681" s="545" t="s">
        <v>13413</v>
      </c>
      <c r="O4681" s="545"/>
      <c r="P4681" s="549">
        <v>14190</v>
      </c>
      <c r="Q4681" s="549">
        <v>1</v>
      </c>
      <c r="R4681" s="549">
        <v>181</v>
      </c>
      <c r="S4681" s="548"/>
      <c r="T4681" s="548"/>
      <c r="U4681" s="99"/>
    </row>
    <row r="4682" spans="1:21" ht="19.5" customHeight="1">
      <c r="A4682" s="545">
        <v>14191</v>
      </c>
      <c r="B4682" s="545" t="s">
        <v>21876</v>
      </c>
      <c r="C4682" s="545" t="s">
        <v>216</v>
      </c>
      <c r="D4682" s="546"/>
      <c r="E4682" s="171" t="str">
        <f t="shared" si="73"/>
        <v>1900</v>
      </c>
      <c r="F4682" s="547">
        <v>0</v>
      </c>
      <c r="G4682" s="548">
        <v>0</v>
      </c>
      <c r="H4682" s="547">
        <v>0</v>
      </c>
      <c r="I4682" s="545" t="s">
        <v>21785</v>
      </c>
      <c r="J4682" s="545"/>
      <c r="K4682" s="545"/>
      <c r="L4682" s="545"/>
      <c r="M4682" s="548" t="s">
        <v>13758</v>
      </c>
      <c r="N4682" s="545" t="s">
        <v>13413</v>
      </c>
      <c r="O4682" s="545"/>
      <c r="P4682" s="549">
        <v>14191</v>
      </c>
      <c r="Q4682" s="549">
        <v>1</v>
      </c>
      <c r="R4682" s="549">
        <v>181</v>
      </c>
      <c r="S4682" s="548"/>
      <c r="T4682" s="548"/>
      <c r="U4682" s="99"/>
    </row>
    <row r="4683" spans="1:21" ht="19.5" customHeight="1">
      <c r="A4683" s="545">
        <v>14192</v>
      </c>
      <c r="B4683" s="545" t="s">
        <v>21877</v>
      </c>
      <c r="C4683" s="545" t="s">
        <v>216</v>
      </c>
      <c r="D4683" s="546"/>
      <c r="E4683" s="171" t="str">
        <f t="shared" si="73"/>
        <v>1900</v>
      </c>
      <c r="F4683" s="547">
        <v>0</v>
      </c>
      <c r="G4683" s="548">
        <v>0</v>
      </c>
      <c r="H4683" s="547">
        <v>0</v>
      </c>
      <c r="I4683" s="545" t="s">
        <v>21785</v>
      </c>
      <c r="J4683" s="545"/>
      <c r="K4683" s="545"/>
      <c r="L4683" s="545"/>
      <c r="M4683" s="548" t="s">
        <v>13758</v>
      </c>
      <c r="N4683" s="545" t="s">
        <v>13413</v>
      </c>
      <c r="O4683" s="545"/>
      <c r="P4683" s="549">
        <v>14192</v>
      </c>
      <c r="Q4683" s="549">
        <v>1</v>
      </c>
      <c r="R4683" s="549">
        <v>181</v>
      </c>
      <c r="S4683" s="548"/>
      <c r="T4683" s="548"/>
      <c r="U4683" s="99"/>
    </row>
    <row r="4684" spans="1:21" ht="19.5" customHeight="1">
      <c r="A4684" s="545">
        <v>14193</v>
      </c>
      <c r="B4684" s="545" t="s">
        <v>21878</v>
      </c>
      <c r="C4684" s="545" t="s">
        <v>216</v>
      </c>
      <c r="D4684" s="546"/>
      <c r="E4684" s="171" t="str">
        <f t="shared" si="73"/>
        <v>1900</v>
      </c>
      <c r="F4684" s="547">
        <v>0</v>
      </c>
      <c r="G4684" s="548">
        <v>0</v>
      </c>
      <c r="H4684" s="547">
        <v>0</v>
      </c>
      <c r="I4684" s="545" t="s">
        <v>21785</v>
      </c>
      <c r="J4684" s="545"/>
      <c r="K4684" s="545"/>
      <c r="L4684" s="545"/>
      <c r="M4684" s="548" t="s">
        <v>13758</v>
      </c>
      <c r="N4684" s="545" t="s">
        <v>13413</v>
      </c>
      <c r="O4684" s="545"/>
      <c r="P4684" s="549">
        <v>14193</v>
      </c>
      <c r="Q4684" s="549">
        <v>1</v>
      </c>
      <c r="R4684" s="549">
        <v>181</v>
      </c>
      <c r="S4684" s="548"/>
      <c r="T4684" s="548"/>
      <c r="U4684" s="99"/>
    </row>
    <row r="4685" spans="1:21" ht="19.5" customHeight="1">
      <c r="A4685" s="545">
        <v>14194</v>
      </c>
      <c r="B4685" s="545" t="s">
        <v>21879</v>
      </c>
      <c r="C4685" s="545" t="s">
        <v>216</v>
      </c>
      <c r="D4685" s="546"/>
      <c r="E4685" s="171" t="str">
        <f t="shared" si="73"/>
        <v>1900</v>
      </c>
      <c r="F4685" s="547">
        <v>0</v>
      </c>
      <c r="G4685" s="548">
        <v>0</v>
      </c>
      <c r="H4685" s="547">
        <v>0</v>
      </c>
      <c r="I4685" s="545" t="s">
        <v>21785</v>
      </c>
      <c r="J4685" s="545"/>
      <c r="K4685" s="545"/>
      <c r="L4685" s="545"/>
      <c r="M4685" s="548" t="s">
        <v>13758</v>
      </c>
      <c r="N4685" s="545" t="s">
        <v>13413</v>
      </c>
      <c r="O4685" s="545"/>
      <c r="P4685" s="549">
        <v>14194</v>
      </c>
      <c r="Q4685" s="549">
        <v>1</v>
      </c>
      <c r="R4685" s="549">
        <v>181</v>
      </c>
      <c r="S4685" s="548"/>
      <c r="T4685" s="548"/>
      <c r="U4685" s="99"/>
    </row>
    <row r="4686" spans="1:21" ht="19.5" customHeight="1">
      <c r="A4686" s="545">
        <v>14270</v>
      </c>
      <c r="B4686" s="545" t="s">
        <v>21906</v>
      </c>
      <c r="C4686" s="545" t="s">
        <v>216</v>
      </c>
      <c r="D4686" s="546">
        <v>46052</v>
      </c>
      <c r="E4686" s="171" t="str">
        <f t="shared" si="73"/>
        <v>2026</v>
      </c>
      <c r="F4686" s="547">
        <v>123950</v>
      </c>
      <c r="G4686" s="548">
        <v>0.19</v>
      </c>
      <c r="H4686" s="547">
        <v>104159.66</v>
      </c>
      <c r="I4686" s="545" t="s">
        <v>12762</v>
      </c>
      <c r="J4686" s="545" t="s">
        <v>13307</v>
      </c>
      <c r="K4686" s="545"/>
      <c r="L4686" s="545"/>
      <c r="M4686" s="548" t="s">
        <v>13758</v>
      </c>
      <c r="N4686" s="545" t="s">
        <v>13413</v>
      </c>
      <c r="O4686" s="545"/>
      <c r="P4686" s="549">
        <v>14270</v>
      </c>
      <c r="Q4686" s="549">
        <v>1</v>
      </c>
      <c r="R4686" s="549">
        <v>8</v>
      </c>
      <c r="S4686" s="548">
        <v>2228</v>
      </c>
      <c r="T4686" s="548"/>
      <c r="U4686" s="99"/>
    </row>
    <row r="4687" spans="1:21" ht="19.5" customHeight="1">
      <c r="A4687" s="545">
        <v>14272</v>
      </c>
      <c r="B4687" s="545" t="s">
        <v>21907</v>
      </c>
      <c r="C4687" s="545" t="s">
        <v>216</v>
      </c>
      <c r="D4687" s="546">
        <v>46052</v>
      </c>
      <c r="E4687" s="171" t="str">
        <f t="shared" si="73"/>
        <v>2026</v>
      </c>
      <c r="F4687" s="547">
        <v>31242</v>
      </c>
      <c r="G4687" s="548">
        <v>0.19</v>
      </c>
      <c r="H4687" s="547">
        <v>26253.78</v>
      </c>
      <c r="I4687" s="545" t="s">
        <v>12701</v>
      </c>
      <c r="J4687" s="545" t="s">
        <v>13307</v>
      </c>
      <c r="K4687" s="545"/>
      <c r="L4687" s="545"/>
      <c r="M4687" s="548" t="s">
        <v>13758</v>
      </c>
      <c r="N4687" s="545" t="s">
        <v>13413</v>
      </c>
      <c r="O4687" s="545"/>
      <c r="P4687" s="549">
        <v>14272</v>
      </c>
      <c r="Q4687" s="549">
        <v>1</v>
      </c>
      <c r="R4687" s="549">
        <v>10</v>
      </c>
      <c r="S4687" s="548">
        <v>2228</v>
      </c>
      <c r="T4687" s="548"/>
      <c r="U4687" s="99"/>
    </row>
    <row r="4688" spans="1:21" ht="19.5" customHeight="1">
      <c r="A4688" s="545">
        <v>14273</v>
      </c>
      <c r="B4688" s="545" t="s">
        <v>21908</v>
      </c>
      <c r="C4688" s="545" t="s">
        <v>216</v>
      </c>
      <c r="D4688" s="546">
        <v>46052</v>
      </c>
      <c r="E4688" s="171" t="str">
        <f t="shared" si="73"/>
        <v>2026</v>
      </c>
      <c r="F4688" s="547">
        <v>42623005</v>
      </c>
      <c r="G4688" s="548">
        <v>0.19</v>
      </c>
      <c r="H4688" s="547">
        <v>35817651.259999998</v>
      </c>
      <c r="I4688" s="545" t="s">
        <v>12637</v>
      </c>
      <c r="J4688" s="545" t="s">
        <v>13307</v>
      </c>
      <c r="K4688" s="545"/>
      <c r="L4688" s="545"/>
      <c r="M4688" s="548" t="s">
        <v>13758</v>
      </c>
      <c r="N4688" s="545" t="s">
        <v>13413</v>
      </c>
      <c r="O4688" s="545"/>
      <c r="P4688" s="549">
        <v>14273</v>
      </c>
      <c r="Q4688" s="549">
        <v>1</v>
      </c>
      <c r="R4688" s="549">
        <v>13</v>
      </c>
      <c r="S4688" s="548">
        <v>2228</v>
      </c>
      <c r="T4688" s="548"/>
      <c r="U4688" s="99"/>
    </row>
    <row r="4689" spans="1:21" ht="19.5" customHeight="1">
      <c r="A4689" s="545">
        <v>14274</v>
      </c>
      <c r="B4689" s="545" t="s">
        <v>21909</v>
      </c>
      <c r="C4689" s="545" t="s">
        <v>216</v>
      </c>
      <c r="D4689" s="546">
        <v>46052</v>
      </c>
      <c r="E4689" s="171" t="str">
        <f t="shared" si="73"/>
        <v>2026</v>
      </c>
      <c r="F4689" s="547">
        <v>4426799</v>
      </c>
      <c r="G4689" s="548">
        <v>0.19</v>
      </c>
      <c r="H4689" s="547">
        <v>3719999.16</v>
      </c>
      <c r="I4689" s="545" t="s">
        <v>12637</v>
      </c>
      <c r="J4689" s="545" t="s">
        <v>13307</v>
      </c>
      <c r="K4689" s="545" t="s">
        <v>21910</v>
      </c>
      <c r="L4689" s="545"/>
      <c r="M4689" s="548" t="s">
        <v>13758</v>
      </c>
      <c r="N4689" s="545" t="s">
        <v>22199</v>
      </c>
      <c r="O4689" s="545" t="s">
        <v>21911</v>
      </c>
      <c r="P4689" s="549">
        <v>14274</v>
      </c>
      <c r="Q4689" s="549">
        <v>1</v>
      </c>
      <c r="R4689" s="549">
        <v>13</v>
      </c>
      <c r="S4689" s="548">
        <v>2228</v>
      </c>
      <c r="T4689" s="548">
        <v>1719</v>
      </c>
      <c r="U4689" s="99"/>
    </row>
    <row r="4690" spans="1:21" ht="19.5" customHeight="1">
      <c r="A4690" s="545">
        <v>14275</v>
      </c>
      <c r="B4690" s="545" t="s">
        <v>21912</v>
      </c>
      <c r="C4690" s="545" t="s">
        <v>4552</v>
      </c>
      <c r="D4690" s="546">
        <v>46052</v>
      </c>
      <c r="E4690" s="171" t="str">
        <f t="shared" si="73"/>
        <v>2026</v>
      </c>
      <c r="F4690" s="547">
        <v>6800329</v>
      </c>
      <c r="G4690" s="548">
        <v>0.19</v>
      </c>
      <c r="H4690" s="547">
        <v>5714562.1799999997</v>
      </c>
      <c r="I4690" s="545" t="s">
        <v>12758</v>
      </c>
      <c r="J4690" s="545" t="s">
        <v>13307</v>
      </c>
      <c r="K4690" s="545" t="s">
        <v>21913</v>
      </c>
      <c r="L4690" s="545"/>
      <c r="M4690" s="548" t="s">
        <v>13758</v>
      </c>
      <c r="N4690" s="545" t="s">
        <v>13413</v>
      </c>
      <c r="O4690" s="545"/>
      <c r="P4690" s="549">
        <v>14275</v>
      </c>
      <c r="Q4690" s="549">
        <v>1</v>
      </c>
      <c r="R4690" s="549">
        <v>164</v>
      </c>
      <c r="S4690" s="548">
        <v>2228</v>
      </c>
      <c r="T4690" s="548"/>
      <c r="U4690" s="99"/>
    </row>
    <row r="4691" spans="1:21" ht="19.5" customHeight="1">
      <c r="A4691" s="545">
        <v>14276</v>
      </c>
      <c r="B4691" s="545" t="s">
        <v>21914</v>
      </c>
      <c r="C4691" s="545" t="s">
        <v>4552</v>
      </c>
      <c r="D4691" s="546">
        <v>46052</v>
      </c>
      <c r="E4691" s="171" t="str">
        <f t="shared" si="73"/>
        <v>2026</v>
      </c>
      <c r="F4691" s="547">
        <v>9386551</v>
      </c>
      <c r="G4691" s="548">
        <v>0.19</v>
      </c>
      <c r="H4691" s="547">
        <v>7887857.9800000004</v>
      </c>
      <c r="I4691" s="545" t="s">
        <v>12758</v>
      </c>
      <c r="J4691" s="545" t="s">
        <v>13307</v>
      </c>
      <c r="K4691" s="545" t="s">
        <v>21915</v>
      </c>
      <c r="L4691" s="545"/>
      <c r="M4691" s="548" t="s">
        <v>13758</v>
      </c>
      <c r="N4691" s="545" t="s">
        <v>13413</v>
      </c>
      <c r="O4691" s="545"/>
      <c r="P4691" s="549">
        <v>14276</v>
      </c>
      <c r="Q4691" s="549">
        <v>1</v>
      </c>
      <c r="R4691" s="549">
        <v>164</v>
      </c>
      <c r="S4691" s="548">
        <v>2228</v>
      </c>
      <c r="T4691" s="548"/>
      <c r="U4691" s="99"/>
    </row>
    <row r="4692" spans="1:21" ht="19.5" customHeight="1">
      <c r="A4692" s="545">
        <v>14277</v>
      </c>
      <c r="B4692" s="545" t="s">
        <v>21916</v>
      </c>
      <c r="C4692" s="545" t="s">
        <v>216</v>
      </c>
      <c r="D4692" s="546">
        <v>46052</v>
      </c>
      <c r="E4692" s="171" t="str">
        <f t="shared" si="73"/>
        <v>2026</v>
      </c>
      <c r="F4692" s="547">
        <v>2498232</v>
      </c>
      <c r="G4692" s="548">
        <v>0.19</v>
      </c>
      <c r="H4692" s="547">
        <v>2099354.62</v>
      </c>
      <c r="I4692" s="545" t="s">
        <v>12655</v>
      </c>
      <c r="J4692" s="545" t="s">
        <v>13307</v>
      </c>
      <c r="K4692" s="545" t="s">
        <v>21917</v>
      </c>
      <c r="L4692" s="545"/>
      <c r="M4692" s="548" t="s">
        <v>13868</v>
      </c>
      <c r="N4692" s="545" t="s">
        <v>13413</v>
      </c>
      <c r="O4692" s="545"/>
      <c r="P4692" s="549">
        <v>14277</v>
      </c>
      <c r="Q4692" s="549">
        <v>2</v>
      </c>
      <c r="R4692" s="549">
        <v>109</v>
      </c>
      <c r="S4692" s="548">
        <v>2228</v>
      </c>
      <c r="T4692" s="548"/>
      <c r="U4692" s="99"/>
    </row>
    <row r="4693" spans="1:21" ht="19.5" customHeight="1">
      <c r="A4693" s="545">
        <v>14278</v>
      </c>
      <c r="B4693" s="545" t="s">
        <v>21918</v>
      </c>
      <c r="C4693" s="545" t="s">
        <v>216</v>
      </c>
      <c r="D4693" s="546">
        <v>46052</v>
      </c>
      <c r="E4693" s="171" t="str">
        <f t="shared" si="73"/>
        <v>2026</v>
      </c>
      <c r="F4693" s="547">
        <v>86908581</v>
      </c>
      <c r="G4693" s="548">
        <v>0.19</v>
      </c>
      <c r="H4693" s="547">
        <v>73032421.010000005</v>
      </c>
      <c r="I4693" s="545" t="s">
        <v>12655</v>
      </c>
      <c r="J4693" s="545" t="s">
        <v>13307</v>
      </c>
      <c r="K4693" s="545" t="s">
        <v>21919</v>
      </c>
      <c r="L4693" s="545"/>
      <c r="M4693" s="548" t="s">
        <v>13868</v>
      </c>
      <c r="N4693" s="545" t="s">
        <v>13413</v>
      </c>
      <c r="O4693" s="545"/>
      <c r="P4693" s="549">
        <v>14278</v>
      </c>
      <c r="Q4693" s="549">
        <v>2</v>
      </c>
      <c r="R4693" s="549">
        <v>109</v>
      </c>
      <c r="S4693" s="548">
        <v>2228</v>
      </c>
      <c r="T4693" s="548"/>
      <c r="U4693" s="99"/>
    </row>
    <row r="4694" spans="1:21" ht="19.5" customHeight="1">
      <c r="A4694" s="545">
        <v>14279</v>
      </c>
      <c r="B4694" s="545" t="s">
        <v>21920</v>
      </c>
      <c r="C4694" s="545" t="s">
        <v>216</v>
      </c>
      <c r="D4694" s="546">
        <v>46052</v>
      </c>
      <c r="E4694" s="171" t="str">
        <f t="shared" si="73"/>
        <v>2026</v>
      </c>
      <c r="F4694" s="547">
        <v>771466</v>
      </c>
      <c r="G4694" s="548">
        <v>0.19</v>
      </c>
      <c r="H4694" s="547">
        <v>648290.76</v>
      </c>
      <c r="I4694" s="545" t="s">
        <v>12655</v>
      </c>
      <c r="J4694" s="545" t="s">
        <v>13307</v>
      </c>
      <c r="K4694" s="545" t="s">
        <v>21921</v>
      </c>
      <c r="L4694" s="545"/>
      <c r="M4694" s="548" t="s">
        <v>13868</v>
      </c>
      <c r="N4694" s="545" t="s">
        <v>13413</v>
      </c>
      <c r="O4694" s="545"/>
      <c r="P4694" s="549">
        <v>14279</v>
      </c>
      <c r="Q4694" s="549">
        <v>2</v>
      </c>
      <c r="R4694" s="549">
        <v>109</v>
      </c>
      <c r="S4694" s="548">
        <v>2228</v>
      </c>
      <c r="T4694" s="548"/>
      <c r="U4694" s="99"/>
    </row>
    <row r="4695" spans="1:21" ht="19.5" customHeight="1">
      <c r="A4695" s="545">
        <v>14280</v>
      </c>
      <c r="B4695" s="545" t="s">
        <v>21922</v>
      </c>
      <c r="C4695" s="545" t="s">
        <v>216</v>
      </c>
      <c r="D4695" s="546">
        <v>46052</v>
      </c>
      <c r="E4695" s="171" t="str">
        <f t="shared" si="73"/>
        <v>2026</v>
      </c>
      <c r="F4695" s="547">
        <v>188723</v>
      </c>
      <c r="G4695" s="548">
        <v>0.19</v>
      </c>
      <c r="H4695" s="547">
        <v>158590.76</v>
      </c>
      <c r="I4695" s="545" t="s">
        <v>12655</v>
      </c>
      <c r="J4695" s="545" t="s">
        <v>13307</v>
      </c>
      <c r="K4695" s="545" t="s">
        <v>21923</v>
      </c>
      <c r="L4695" s="545"/>
      <c r="M4695" s="548" t="s">
        <v>13868</v>
      </c>
      <c r="N4695" s="545" t="s">
        <v>13413</v>
      </c>
      <c r="O4695" s="545"/>
      <c r="P4695" s="549">
        <v>14280</v>
      </c>
      <c r="Q4695" s="549">
        <v>2</v>
      </c>
      <c r="R4695" s="549">
        <v>109</v>
      </c>
      <c r="S4695" s="548">
        <v>2228</v>
      </c>
      <c r="T4695" s="548"/>
      <c r="U4695" s="99"/>
    </row>
    <row r="4696" spans="1:21" ht="19.5" customHeight="1">
      <c r="A4696" s="545">
        <v>14281</v>
      </c>
      <c r="B4696" s="545" t="s">
        <v>21924</v>
      </c>
      <c r="C4696" s="545" t="s">
        <v>216</v>
      </c>
      <c r="D4696" s="546">
        <v>46052</v>
      </c>
      <c r="E4696" s="171" t="str">
        <f t="shared" si="73"/>
        <v>2026</v>
      </c>
      <c r="F4696" s="547">
        <v>3024322</v>
      </c>
      <c r="G4696" s="548">
        <v>0.19</v>
      </c>
      <c r="H4696" s="547">
        <v>2541447.06</v>
      </c>
      <c r="I4696" s="545" t="s">
        <v>12655</v>
      </c>
      <c r="J4696" s="545" t="s">
        <v>13307</v>
      </c>
      <c r="K4696" s="545" t="s">
        <v>21925</v>
      </c>
      <c r="L4696" s="545"/>
      <c r="M4696" s="548" t="s">
        <v>13868</v>
      </c>
      <c r="N4696" s="545" t="s">
        <v>13413</v>
      </c>
      <c r="O4696" s="545"/>
      <c r="P4696" s="549">
        <v>14281</v>
      </c>
      <c r="Q4696" s="549">
        <v>2</v>
      </c>
      <c r="R4696" s="549">
        <v>109</v>
      </c>
      <c r="S4696" s="548">
        <v>2228</v>
      </c>
      <c r="T4696" s="548"/>
      <c r="U4696" s="99"/>
    </row>
    <row r="4697" spans="1:21" ht="19.5" customHeight="1">
      <c r="A4697" s="545">
        <v>14282</v>
      </c>
      <c r="B4697" s="545" t="s">
        <v>21926</v>
      </c>
      <c r="C4697" s="545" t="s">
        <v>216</v>
      </c>
      <c r="D4697" s="546">
        <v>46052</v>
      </c>
      <c r="E4697" s="171" t="str">
        <f t="shared" si="73"/>
        <v>2026</v>
      </c>
      <c r="F4697" s="547">
        <v>970253</v>
      </c>
      <c r="G4697" s="548">
        <v>0.19</v>
      </c>
      <c r="H4697" s="547">
        <v>815338.66</v>
      </c>
      <c r="I4697" s="545" t="s">
        <v>12655</v>
      </c>
      <c r="J4697" s="545" t="s">
        <v>13307</v>
      </c>
      <c r="K4697" s="545" t="s">
        <v>21927</v>
      </c>
      <c r="L4697" s="545"/>
      <c r="M4697" s="548" t="s">
        <v>13868</v>
      </c>
      <c r="N4697" s="545" t="s">
        <v>13413</v>
      </c>
      <c r="O4697" s="545"/>
      <c r="P4697" s="549">
        <v>14282</v>
      </c>
      <c r="Q4697" s="549">
        <v>2</v>
      </c>
      <c r="R4697" s="549">
        <v>109</v>
      </c>
      <c r="S4697" s="548">
        <v>2228</v>
      </c>
      <c r="T4697" s="548"/>
      <c r="U4697" s="99"/>
    </row>
    <row r="4698" spans="1:21" ht="19.5" customHeight="1">
      <c r="A4698" s="545">
        <v>14283</v>
      </c>
      <c r="B4698" s="545" t="s">
        <v>21928</v>
      </c>
      <c r="C4698" s="545" t="s">
        <v>216</v>
      </c>
      <c r="D4698" s="546">
        <v>46052</v>
      </c>
      <c r="E4698" s="171" t="str">
        <f t="shared" si="73"/>
        <v>2026</v>
      </c>
      <c r="F4698" s="547">
        <v>106902</v>
      </c>
      <c r="G4698" s="548">
        <v>0.19</v>
      </c>
      <c r="H4698" s="547">
        <v>89833.61</v>
      </c>
      <c r="I4698" s="545" t="s">
        <v>12655</v>
      </c>
      <c r="J4698" s="545" t="s">
        <v>13307</v>
      </c>
      <c r="K4698" s="545" t="s">
        <v>21929</v>
      </c>
      <c r="L4698" s="545"/>
      <c r="M4698" s="548" t="s">
        <v>13868</v>
      </c>
      <c r="N4698" s="545" t="s">
        <v>13413</v>
      </c>
      <c r="O4698" s="545"/>
      <c r="P4698" s="549">
        <v>14283</v>
      </c>
      <c r="Q4698" s="549">
        <v>2</v>
      </c>
      <c r="R4698" s="549">
        <v>109</v>
      </c>
      <c r="S4698" s="548">
        <v>2228</v>
      </c>
      <c r="T4698" s="548"/>
      <c r="U4698" s="99"/>
    </row>
    <row r="4699" spans="1:21" ht="19.5" customHeight="1">
      <c r="A4699" s="545">
        <v>14284</v>
      </c>
      <c r="B4699" s="545" t="s">
        <v>21930</v>
      </c>
      <c r="C4699" s="545" t="s">
        <v>216</v>
      </c>
      <c r="D4699" s="546">
        <v>46052</v>
      </c>
      <c r="E4699" s="171" t="str">
        <f t="shared" si="73"/>
        <v>2026</v>
      </c>
      <c r="F4699" s="547">
        <v>15855068</v>
      </c>
      <c r="G4699" s="548">
        <v>0.19</v>
      </c>
      <c r="H4699" s="547">
        <v>13323586.550000001</v>
      </c>
      <c r="I4699" s="545" t="s">
        <v>12655</v>
      </c>
      <c r="J4699" s="545" t="s">
        <v>13307</v>
      </c>
      <c r="K4699" s="545" t="s">
        <v>21931</v>
      </c>
      <c r="L4699" s="545"/>
      <c r="M4699" s="548" t="s">
        <v>13758</v>
      </c>
      <c r="N4699" s="545" t="s">
        <v>13413</v>
      </c>
      <c r="O4699" s="545"/>
      <c r="P4699" s="549">
        <v>14284</v>
      </c>
      <c r="Q4699" s="549">
        <v>1</v>
      </c>
      <c r="R4699" s="549">
        <v>109</v>
      </c>
      <c r="S4699" s="548">
        <v>2228</v>
      </c>
      <c r="T4699" s="548"/>
      <c r="U4699" s="99"/>
    </row>
    <row r="4700" spans="1:21" ht="19.5" customHeight="1">
      <c r="A4700" s="545">
        <v>14285</v>
      </c>
      <c r="B4700" s="545" t="s">
        <v>21932</v>
      </c>
      <c r="C4700" s="545" t="s">
        <v>216</v>
      </c>
      <c r="D4700" s="546">
        <v>46052</v>
      </c>
      <c r="E4700" s="171" t="str">
        <f t="shared" si="73"/>
        <v>2026</v>
      </c>
      <c r="F4700" s="547">
        <v>796393</v>
      </c>
      <c r="G4700" s="548">
        <v>0.19</v>
      </c>
      <c r="H4700" s="547">
        <v>669237.81999999995</v>
      </c>
      <c r="I4700" s="545" t="s">
        <v>12655</v>
      </c>
      <c r="J4700" s="545" t="s">
        <v>13307</v>
      </c>
      <c r="K4700" s="545" t="s">
        <v>21933</v>
      </c>
      <c r="L4700" s="545"/>
      <c r="M4700" s="548" t="s">
        <v>13868</v>
      </c>
      <c r="N4700" s="545" t="s">
        <v>13413</v>
      </c>
      <c r="O4700" s="545"/>
      <c r="P4700" s="549">
        <v>14285</v>
      </c>
      <c r="Q4700" s="549">
        <v>2</v>
      </c>
      <c r="R4700" s="549">
        <v>109</v>
      </c>
      <c r="S4700" s="548">
        <v>2228</v>
      </c>
      <c r="T4700" s="548"/>
      <c r="U4700" s="99"/>
    </row>
    <row r="4701" spans="1:21" ht="19.5" customHeight="1">
      <c r="A4701" s="545">
        <v>14286</v>
      </c>
      <c r="B4701" s="545" t="s">
        <v>21934</v>
      </c>
      <c r="C4701" s="545" t="s">
        <v>209</v>
      </c>
      <c r="D4701" s="546">
        <v>46052</v>
      </c>
      <c r="E4701" s="171" t="str">
        <f t="shared" si="73"/>
        <v>2026</v>
      </c>
      <c r="F4701" s="547">
        <v>126214</v>
      </c>
      <c r="G4701" s="548">
        <v>0.19</v>
      </c>
      <c r="H4701" s="547">
        <v>106062.18</v>
      </c>
      <c r="I4701" s="545" t="s">
        <v>12649</v>
      </c>
      <c r="J4701" s="545" t="s">
        <v>13307</v>
      </c>
      <c r="K4701" s="545" t="s">
        <v>21935</v>
      </c>
      <c r="L4701" s="545"/>
      <c r="M4701" s="548" t="s">
        <v>13758</v>
      </c>
      <c r="N4701" s="545" t="s">
        <v>13413</v>
      </c>
      <c r="O4701" s="545"/>
      <c r="P4701" s="549">
        <v>14286</v>
      </c>
      <c r="Q4701" s="549">
        <v>1</v>
      </c>
      <c r="R4701" s="549">
        <v>17</v>
      </c>
      <c r="S4701" s="548">
        <v>2228</v>
      </c>
      <c r="T4701" s="548"/>
      <c r="U4701" s="99"/>
    </row>
    <row r="4702" spans="1:21" ht="19.5" customHeight="1">
      <c r="A4702" s="545">
        <v>14287</v>
      </c>
      <c r="B4702" s="545" t="s">
        <v>21936</v>
      </c>
      <c r="C4702" s="545" t="s">
        <v>209</v>
      </c>
      <c r="D4702" s="546">
        <v>46052</v>
      </c>
      <c r="E4702" s="171" t="str">
        <f t="shared" si="73"/>
        <v>2026</v>
      </c>
      <c r="F4702" s="547">
        <v>211106</v>
      </c>
      <c r="G4702" s="548">
        <v>0.19</v>
      </c>
      <c r="H4702" s="547">
        <v>177400</v>
      </c>
      <c r="I4702" s="545" t="s">
        <v>12649</v>
      </c>
      <c r="J4702" s="545" t="s">
        <v>13307</v>
      </c>
      <c r="K4702" s="545" t="s">
        <v>21937</v>
      </c>
      <c r="L4702" s="545"/>
      <c r="M4702" s="548" t="s">
        <v>13758</v>
      </c>
      <c r="N4702" s="545" t="s">
        <v>13413</v>
      </c>
      <c r="O4702" s="545"/>
      <c r="P4702" s="549">
        <v>14287</v>
      </c>
      <c r="Q4702" s="549">
        <v>1</v>
      </c>
      <c r="R4702" s="549">
        <v>17</v>
      </c>
      <c r="S4702" s="548">
        <v>2228</v>
      </c>
      <c r="T4702" s="548"/>
      <c r="U4702" s="99"/>
    </row>
    <row r="4703" spans="1:21" ht="19.5" customHeight="1">
      <c r="A4703" s="545">
        <v>14288</v>
      </c>
      <c r="B4703" s="545" t="s">
        <v>21938</v>
      </c>
      <c r="C4703" s="545" t="s">
        <v>209</v>
      </c>
      <c r="D4703" s="546">
        <v>46052</v>
      </c>
      <c r="E4703" s="171" t="str">
        <f t="shared" si="73"/>
        <v>2026</v>
      </c>
      <c r="F4703" s="547">
        <v>1491745</v>
      </c>
      <c r="G4703" s="548">
        <v>0.19</v>
      </c>
      <c r="H4703" s="547">
        <v>1253567.23</v>
      </c>
      <c r="I4703" s="545" t="s">
        <v>12649</v>
      </c>
      <c r="J4703" s="545" t="s">
        <v>13307</v>
      </c>
      <c r="K4703" s="545" t="s">
        <v>21939</v>
      </c>
      <c r="L4703" s="545"/>
      <c r="M4703" s="548" t="s">
        <v>13758</v>
      </c>
      <c r="N4703" s="545" t="s">
        <v>13413</v>
      </c>
      <c r="O4703" s="545"/>
      <c r="P4703" s="549">
        <v>14288</v>
      </c>
      <c r="Q4703" s="549">
        <v>1</v>
      </c>
      <c r="R4703" s="549">
        <v>17</v>
      </c>
      <c r="S4703" s="548">
        <v>2228</v>
      </c>
      <c r="T4703" s="548"/>
      <c r="U4703" s="99"/>
    </row>
    <row r="4704" spans="1:21" ht="19.5" customHeight="1">
      <c r="A4704" s="545">
        <v>14289</v>
      </c>
      <c r="B4704" s="545" t="s">
        <v>21940</v>
      </c>
      <c r="C4704" s="545" t="s">
        <v>209</v>
      </c>
      <c r="D4704" s="546">
        <v>46052</v>
      </c>
      <c r="E4704" s="171" t="str">
        <f t="shared" si="73"/>
        <v>2026</v>
      </c>
      <c r="F4704" s="547">
        <v>785206</v>
      </c>
      <c r="G4704" s="548">
        <v>0.19</v>
      </c>
      <c r="H4704" s="547">
        <v>659836.97</v>
      </c>
      <c r="I4704" s="545" t="s">
        <v>12717</v>
      </c>
      <c r="J4704" s="545" t="s">
        <v>13307</v>
      </c>
      <c r="K4704" s="545" t="s">
        <v>21941</v>
      </c>
      <c r="L4704" s="545"/>
      <c r="M4704" s="548" t="s">
        <v>13758</v>
      </c>
      <c r="N4704" s="545" t="s">
        <v>13413</v>
      </c>
      <c r="O4704" s="545"/>
      <c r="P4704" s="549">
        <v>14289</v>
      </c>
      <c r="Q4704" s="549">
        <v>1</v>
      </c>
      <c r="R4704" s="549">
        <v>19</v>
      </c>
      <c r="S4704" s="548">
        <v>2228</v>
      </c>
      <c r="T4704" s="548"/>
      <c r="U4704" s="99"/>
    </row>
    <row r="4705" spans="1:21" ht="19.5" customHeight="1">
      <c r="A4705" s="545">
        <v>14290</v>
      </c>
      <c r="B4705" s="545" t="s">
        <v>21942</v>
      </c>
      <c r="C4705" s="545" t="s">
        <v>4501</v>
      </c>
      <c r="D4705" s="546">
        <v>46052</v>
      </c>
      <c r="E4705" s="171" t="str">
        <f t="shared" si="73"/>
        <v>2026</v>
      </c>
      <c r="F4705" s="547">
        <v>110502279</v>
      </c>
      <c r="G4705" s="548">
        <v>0.19</v>
      </c>
      <c r="H4705" s="547">
        <v>92859057.980000004</v>
      </c>
      <c r="I4705" s="545" t="s">
        <v>12762</v>
      </c>
      <c r="J4705" s="545" t="s">
        <v>13307</v>
      </c>
      <c r="K4705" s="545" t="s">
        <v>21943</v>
      </c>
      <c r="L4705" s="545"/>
      <c r="M4705" s="548" t="s">
        <v>13758</v>
      </c>
      <c r="N4705" s="545" t="s">
        <v>13413</v>
      </c>
      <c r="O4705" s="545"/>
      <c r="P4705" s="549">
        <v>14290</v>
      </c>
      <c r="Q4705" s="549">
        <v>1</v>
      </c>
      <c r="R4705" s="549">
        <v>8</v>
      </c>
      <c r="S4705" s="548">
        <v>2228</v>
      </c>
      <c r="T4705" s="548"/>
      <c r="U4705" s="99"/>
    </row>
    <row r="4706" spans="1:21" ht="19.5" customHeight="1">
      <c r="A4706" s="545">
        <v>14291</v>
      </c>
      <c r="B4706" s="545" t="s">
        <v>21944</v>
      </c>
      <c r="C4706" s="545" t="s">
        <v>4501</v>
      </c>
      <c r="D4706" s="546">
        <v>46052</v>
      </c>
      <c r="E4706" s="171" t="str">
        <f t="shared" si="73"/>
        <v>2026</v>
      </c>
      <c r="F4706" s="547">
        <v>1551379100</v>
      </c>
      <c r="G4706" s="548">
        <v>0.19</v>
      </c>
      <c r="H4706" s="547">
        <v>1303679915.97</v>
      </c>
      <c r="I4706" s="545" t="s">
        <v>12762</v>
      </c>
      <c r="J4706" s="545" t="s">
        <v>13307</v>
      </c>
      <c r="K4706" s="545" t="s">
        <v>21943</v>
      </c>
      <c r="L4706" s="545"/>
      <c r="M4706" s="548" t="s">
        <v>13758</v>
      </c>
      <c r="N4706" s="545" t="s">
        <v>13413</v>
      </c>
      <c r="O4706" s="545"/>
      <c r="P4706" s="549">
        <v>14291</v>
      </c>
      <c r="Q4706" s="549">
        <v>1</v>
      </c>
      <c r="R4706" s="549">
        <v>8</v>
      </c>
      <c r="S4706" s="548">
        <v>2228</v>
      </c>
      <c r="T4706" s="548"/>
      <c r="U4706" s="99"/>
    </row>
    <row r="4707" spans="1:21" ht="19.5" customHeight="1">
      <c r="A4707" s="545">
        <v>14292</v>
      </c>
      <c r="B4707" s="545" t="s">
        <v>21945</v>
      </c>
      <c r="C4707" s="545" t="s">
        <v>216</v>
      </c>
      <c r="D4707" s="546">
        <v>46052</v>
      </c>
      <c r="E4707" s="171" t="str">
        <f t="shared" si="73"/>
        <v>2026</v>
      </c>
      <c r="F4707" s="547">
        <v>443893</v>
      </c>
      <c r="G4707" s="548">
        <v>0.19</v>
      </c>
      <c r="H4707" s="547">
        <v>373019.33</v>
      </c>
      <c r="I4707" s="545" t="s">
        <v>12670</v>
      </c>
      <c r="J4707" s="545" t="s">
        <v>13307</v>
      </c>
      <c r="K4707" s="545" t="s">
        <v>21946</v>
      </c>
      <c r="L4707" s="545"/>
      <c r="M4707" s="548" t="s">
        <v>13868</v>
      </c>
      <c r="N4707" s="545" t="s">
        <v>13413</v>
      </c>
      <c r="O4707" s="545"/>
      <c r="P4707" s="549">
        <v>14292</v>
      </c>
      <c r="Q4707" s="549">
        <v>2</v>
      </c>
      <c r="R4707" s="549">
        <v>24</v>
      </c>
      <c r="S4707" s="548">
        <v>2228</v>
      </c>
      <c r="T4707" s="548"/>
      <c r="U4707" s="99"/>
    </row>
    <row r="4708" spans="1:21" ht="19.5" customHeight="1">
      <c r="A4708" s="545">
        <v>14293</v>
      </c>
      <c r="B4708" s="545" t="s">
        <v>21947</v>
      </c>
      <c r="C4708" s="545" t="s">
        <v>216</v>
      </c>
      <c r="D4708" s="546">
        <v>46052</v>
      </c>
      <c r="E4708" s="171" t="str">
        <f t="shared" si="73"/>
        <v>2026</v>
      </c>
      <c r="F4708" s="547">
        <v>274810</v>
      </c>
      <c r="G4708" s="548">
        <v>0.19</v>
      </c>
      <c r="H4708" s="547">
        <v>230932.77</v>
      </c>
      <c r="I4708" s="545" t="s">
        <v>12670</v>
      </c>
      <c r="J4708" s="545" t="s">
        <v>13307</v>
      </c>
      <c r="K4708" s="545" t="s">
        <v>21946</v>
      </c>
      <c r="L4708" s="545"/>
      <c r="M4708" s="548" t="s">
        <v>13758</v>
      </c>
      <c r="N4708" s="545" t="s">
        <v>13413</v>
      </c>
      <c r="O4708" s="545"/>
      <c r="P4708" s="549">
        <v>14293</v>
      </c>
      <c r="Q4708" s="549">
        <v>1</v>
      </c>
      <c r="R4708" s="549">
        <v>24</v>
      </c>
      <c r="S4708" s="548">
        <v>2228</v>
      </c>
      <c r="T4708" s="548"/>
      <c r="U4708" s="99"/>
    </row>
    <row r="4709" spans="1:21" ht="19.5" customHeight="1">
      <c r="A4709" s="545">
        <v>14294</v>
      </c>
      <c r="B4709" s="545" t="s">
        <v>21948</v>
      </c>
      <c r="C4709" s="545" t="s">
        <v>221</v>
      </c>
      <c r="D4709" s="546">
        <v>46052</v>
      </c>
      <c r="E4709" s="171" t="str">
        <f t="shared" si="73"/>
        <v>2026</v>
      </c>
      <c r="F4709" s="547">
        <v>782263</v>
      </c>
      <c r="G4709" s="548">
        <v>0.19</v>
      </c>
      <c r="H4709" s="547">
        <v>657363.87</v>
      </c>
      <c r="I4709" s="545" t="s">
        <v>12647</v>
      </c>
      <c r="J4709" s="545" t="s">
        <v>13307</v>
      </c>
      <c r="K4709" s="545" t="s">
        <v>21949</v>
      </c>
      <c r="L4709" s="545"/>
      <c r="M4709" s="548" t="s">
        <v>13758</v>
      </c>
      <c r="N4709" s="545" t="s">
        <v>13413</v>
      </c>
      <c r="O4709" s="545"/>
      <c r="P4709" s="549">
        <v>14294</v>
      </c>
      <c r="Q4709" s="549">
        <v>1</v>
      </c>
      <c r="R4709" s="549">
        <v>26</v>
      </c>
      <c r="S4709" s="548">
        <v>2228</v>
      </c>
      <c r="T4709" s="548"/>
      <c r="U4709" s="99"/>
    </row>
    <row r="4710" spans="1:21" ht="19.5" customHeight="1">
      <c r="A4710" s="545">
        <v>14295</v>
      </c>
      <c r="B4710" s="545" t="s">
        <v>21950</v>
      </c>
      <c r="C4710" s="545" t="s">
        <v>221</v>
      </c>
      <c r="D4710" s="546">
        <v>46052</v>
      </c>
      <c r="E4710" s="171" t="str">
        <f t="shared" si="73"/>
        <v>2026</v>
      </c>
      <c r="F4710" s="547">
        <v>444149</v>
      </c>
      <c r="G4710" s="548">
        <v>0.19</v>
      </c>
      <c r="H4710" s="547">
        <v>373234.45</v>
      </c>
      <c r="I4710" s="545" t="s">
        <v>12647</v>
      </c>
      <c r="J4710" s="545" t="s">
        <v>13307</v>
      </c>
      <c r="K4710" s="545" t="s">
        <v>21951</v>
      </c>
      <c r="L4710" s="545"/>
      <c r="M4710" s="548" t="s">
        <v>13758</v>
      </c>
      <c r="N4710" s="545" t="s">
        <v>13413</v>
      </c>
      <c r="O4710" s="545"/>
      <c r="P4710" s="549">
        <v>14295</v>
      </c>
      <c r="Q4710" s="549">
        <v>1</v>
      </c>
      <c r="R4710" s="549">
        <v>26</v>
      </c>
      <c r="S4710" s="548">
        <v>2228</v>
      </c>
      <c r="T4710" s="548"/>
      <c r="U4710" s="99"/>
    </row>
    <row r="4711" spans="1:21" ht="19.5" customHeight="1">
      <c r="A4711" s="545">
        <v>14296</v>
      </c>
      <c r="B4711" s="545" t="s">
        <v>21952</v>
      </c>
      <c r="C4711" s="545" t="s">
        <v>216</v>
      </c>
      <c r="D4711" s="546">
        <v>46052</v>
      </c>
      <c r="E4711" s="171" t="str">
        <f t="shared" si="73"/>
        <v>2026</v>
      </c>
      <c r="F4711" s="547">
        <v>113232</v>
      </c>
      <c r="G4711" s="548">
        <v>0.19</v>
      </c>
      <c r="H4711" s="547">
        <v>95152.94</v>
      </c>
      <c r="I4711" s="545" t="s">
        <v>12686</v>
      </c>
      <c r="J4711" s="545" t="s">
        <v>13307</v>
      </c>
      <c r="K4711" s="545" t="s">
        <v>21953</v>
      </c>
      <c r="L4711" s="545"/>
      <c r="M4711" s="548" t="s">
        <v>13758</v>
      </c>
      <c r="N4711" s="545" t="s">
        <v>13413</v>
      </c>
      <c r="O4711" s="545"/>
      <c r="P4711" s="549">
        <v>14296</v>
      </c>
      <c r="Q4711" s="549">
        <v>1</v>
      </c>
      <c r="R4711" s="549">
        <v>131</v>
      </c>
      <c r="S4711" s="548">
        <v>2228</v>
      </c>
      <c r="T4711" s="548"/>
      <c r="U4711" s="99"/>
    </row>
    <row r="4712" spans="1:21" ht="19.5" customHeight="1">
      <c r="A4712" s="545">
        <v>14297</v>
      </c>
      <c r="B4712" s="545" t="s">
        <v>21954</v>
      </c>
      <c r="C4712" s="545" t="s">
        <v>216</v>
      </c>
      <c r="D4712" s="546">
        <v>46052</v>
      </c>
      <c r="E4712" s="171" t="str">
        <f t="shared" si="73"/>
        <v>2026</v>
      </c>
      <c r="F4712" s="547">
        <v>124611</v>
      </c>
      <c r="G4712" s="548">
        <v>0.19</v>
      </c>
      <c r="H4712" s="547">
        <v>104715.13</v>
      </c>
      <c r="I4712" s="545" t="s">
        <v>12686</v>
      </c>
      <c r="J4712" s="545" t="s">
        <v>13307</v>
      </c>
      <c r="K4712" s="545" t="s">
        <v>21955</v>
      </c>
      <c r="L4712" s="545"/>
      <c r="M4712" s="548" t="s">
        <v>13758</v>
      </c>
      <c r="N4712" s="545" t="s">
        <v>13413</v>
      </c>
      <c r="O4712" s="545"/>
      <c r="P4712" s="549">
        <v>14297</v>
      </c>
      <c r="Q4712" s="549">
        <v>1</v>
      </c>
      <c r="R4712" s="549">
        <v>131</v>
      </c>
      <c r="S4712" s="548">
        <v>2228</v>
      </c>
      <c r="T4712" s="548"/>
      <c r="U4712" s="99"/>
    </row>
    <row r="4713" spans="1:21" ht="19.5" customHeight="1">
      <c r="A4713" s="545">
        <v>14298</v>
      </c>
      <c r="B4713" s="545" t="s">
        <v>21956</v>
      </c>
      <c r="C4713" s="545" t="s">
        <v>216</v>
      </c>
      <c r="D4713" s="546"/>
      <c r="E4713" s="171" t="str">
        <f t="shared" si="73"/>
        <v>1900</v>
      </c>
      <c r="F4713" s="547">
        <v>0</v>
      </c>
      <c r="G4713" s="548">
        <v>0</v>
      </c>
      <c r="H4713" s="547">
        <v>0</v>
      </c>
      <c r="I4713" s="545" t="s">
        <v>12686</v>
      </c>
      <c r="J4713" s="545"/>
      <c r="K4713" s="545" t="s">
        <v>21957</v>
      </c>
      <c r="L4713" s="545"/>
      <c r="M4713" s="548" t="s">
        <v>13758</v>
      </c>
      <c r="N4713" s="545" t="s">
        <v>13413</v>
      </c>
      <c r="O4713" s="545"/>
      <c r="P4713" s="549">
        <v>14298</v>
      </c>
      <c r="Q4713" s="549">
        <v>1</v>
      </c>
      <c r="R4713" s="549">
        <v>131</v>
      </c>
      <c r="S4713" s="548"/>
      <c r="T4713" s="548"/>
      <c r="U4713" s="99"/>
    </row>
    <row r="4714" spans="1:21" ht="19.5" customHeight="1">
      <c r="A4714" s="545">
        <v>14299</v>
      </c>
      <c r="B4714" s="545" t="s">
        <v>21958</v>
      </c>
      <c r="C4714" s="545" t="s">
        <v>216</v>
      </c>
      <c r="D4714" s="546">
        <v>46052</v>
      </c>
      <c r="E4714" s="171" t="str">
        <f t="shared" si="73"/>
        <v>2026</v>
      </c>
      <c r="F4714" s="547">
        <v>1174957</v>
      </c>
      <c r="G4714" s="548">
        <v>0.19</v>
      </c>
      <c r="H4714" s="547">
        <v>987358.82</v>
      </c>
      <c r="I4714" s="545" t="s">
        <v>12686</v>
      </c>
      <c r="J4714" s="545" t="s">
        <v>13307</v>
      </c>
      <c r="K4714" s="545" t="s">
        <v>21959</v>
      </c>
      <c r="L4714" s="545"/>
      <c r="M4714" s="548" t="s">
        <v>13758</v>
      </c>
      <c r="N4714" s="545" t="s">
        <v>13413</v>
      </c>
      <c r="O4714" s="545"/>
      <c r="P4714" s="549">
        <v>14299</v>
      </c>
      <c r="Q4714" s="549">
        <v>1</v>
      </c>
      <c r="R4714" s="549">
        <v>131</v>
      </c>
      <c r="S4714" s="548">
        <v>2228</v>
      </c>
      <c r="T4714" s="548"/>
      <c r="U4714" s="99"/>
    </row>
    <row r="4715" spans="1:21" ht="19.5" customHeight="1">
      <c r="A4715" s="545">
        <v>14300</v>
      </c>
      <c r="B4715" s="545" t="s">
        <v>21960</v>
      </c>
      <c r="C4715" s="545" t="s">
        <v>216</v>
      </c>
      <c r="D4715" s="546">
        <v>46052</v>
      </c>
      <c r="E4715" s="171" t="str">
        <f t="shared" si="73"/>
        <v>2026</v>
      </c>
      <c r="F4715" s="547">
        <v>540279</v>
      </c>
      <c r="G4715" s="548">
        <v>0.19</v>
      </c>
      <c r="H4715" s="547">
        <v>454015.97</v>
      </c>
      <c r="I4715" s="545" t="s">
        <v>12686</v>
      </c>
      <c r="J4715" s="545" t="s">
        <v>13307</v>
      </c>
      <c r="K4715" s="545" t="s">
        <v>21961</v>
      </c>
      <c r="L4715" s="545"/>
      <c r="M4715" s="548" t="s">
        <v>13758</v>
      </c>
      <c r="N4715" s="545" t="s">
        <v>13413</v>
      </c>
      <c r="O4715" s="545"/>
      <c r="P4715" s="549">
        <v>14300</v>
      </c>
      <c r="Q4715" s="549">
        <v>1</v>
      </c>
      <c r="R4715" s="549">
        <v>131</v>
      </c>
      <c r="S4715" s="548">
        <v>2228</v>
      </c>
      <c r="T4715" s="548"/>
      <c r="U4715" s="99"/>
    </row>
    <row r="4716" spans="1:21" ht="19.5" customHeight="1">
      <c r="A4716" s="545">
        <v>14301</v>
      </c>
      <c r="B4716" s="545" t="s">
        <v>21962</v>
      </c>
      <c r="C4716" s="545" t="s">
        <v>216</v>
      </c>
      <c r="D4716" s="546">
        <v>46052</v>
      </c>
      <c r="E4716" s="171" t="str">
        <f t="shared" si="73"/>
        <v>2026</v>
      </c>
      <c r="F4716" s="547">
        <v>839343</v>
      </c>
      <c r="G4716" s="548">
        <v>0.19</v>
      </c>
      <c r="H4716" s="547">
        <v>705330.25</v>
      </c>
      <c r="I4716" s="545" t="s">
        <v>12686</v>
      </c>
      <c r="J4716" s="545" t="s">
        <v>13307</v>
      </c>
      <c r="K4716" s="545" t="s">
        <v>21963</v>
      </c>
      <c r="L4716" s="545"/>
      <c r="M4716" s="548" t="s">
        <v>13758</v>
      </c>
      <c r="N4716" s="545" t="s">
        <v>13413</v>
      </c>
      <c r="O4716" s="545"/>
      <c r="P4716" s="549">
        <v>14301</v>
      </c>
      <c r="Q4716" s="549">
        <v>1</v>
      </c>
      <c r="R4716" s="549">
        <v>131</v>
      </c>
      <c r="S4716" s="548">
        <v>2228</v>
      </c>
      <c r="T4716" s="548"/>
      <c r="U4716" s="99"/>
    </row>
    <row r="4717" spans="1:21" ht="19.5" customHeight="1">
      <c r="A4717" s="545">
        <v>14302</v>
      </c>
      <c r="B4717" s="545" t="s">
        <v>21964</v>
      </c>
      <c r="C4717" s="545" t="s">
        <v>216</v>
      </c>
      <c r="D4717" s="546">
        <v>46052</v>
      </c>
      <c r="E4717" s="171" t="str">
        <f t="shared" si="73"/>
        <v>2026</v>
      </c>
      <c r="F4717" s="547">
        <v>182495</v>
      </c>
      <c r="G4717" s="548">
        <v>0.19</v>
      </c>
      <c r="H4717" s="547">
        <v>153357.14000000001</v>
      </c>
      <c r="I4717" s="545" t="s">
        <v>12686</v>
      </c>
      <c r="J4717" s="545" t="s">
        <v>13307</v>
      </c>
      <c r="K4717" s="545" t="s">
        <v>21965</v>
      </c>
      <c r="L4717" s="545"/>
      <c r="M4717" s="548" t="s">
        <v>13758</v>
      </c>
      <c r="N4717" s="545" t="s">
        <v>13413</v>
      </c>
      <c r="O4717" s="545"/>
      <c r="P4717" s="549">
        <v>14302</v>
      </c>
      <c r="Q4717" s="549">
        <v>1</v>
      </c>
      <c r="R4717" s="549">
        <v>131</v>
      </c>
      <c r="S4717" s="548">
        <v>2228</v>
      </c>
      <c r="T4717" s="548"/>
      <c r="U4717" s="99"/>
    </row>
    <row r="4718" spans="1:21" ht="19.5" customHeight="1">
      <c r="A4718" s="545">
        <v>14303</v>
      </c>
      <c r="B4718" s="545" t="s">
        <v>21966</v>
      </c>
      <c r="C4718" s="545" t="s">
        <v>216</v>
      </c>
      <c r="D4718" s="546">
        <v>46052</v>
      </c>
      <c r="E4718" s="171" t="str">
        <f t="shared" si="73"/>
        <v>2026</v>
      </c>
      <c r="F4718" s="547">
        <v>192117</v>
      </c>
      <c r="G4718" s="548">
        <v>0.19</v>
      </c>
      <c r="H4718" s="547">
        <v>161442.85999999999</v>
      </c>
      <c r="I4718" s="545" t="s">
        <v>12686</v>
      </c>
      <c r="J4718" s="545" t="s">
        <v>13307</v>
      </c>
      <c r="K4718" s="545" t="s">
        <v>21967</v>
      </c>
      <c r="L4718" s="545"/>
      <c r="M4718" s="548" t="s">
        <v>13758</v>
      </c>
      <c r="N4718" s="545" t="s">
        <v>13413</v>
      </c>
      <c r="O4718" s="545"/>
      <c r="P4718" s="549">
        <v>14303</v>
      </c>
      <c r="Q4718" s="549">
        <v>1</v>
      </c>
      <c r="R4718" s="549">
        <v>131</v>
      </c>
      <c r="S4718" s="548">
        <v>2228</v>
      </c>
      <c r="T4718" s="548"/>
      <c r="U4718" s="99"/>
    </row>
    <row r="4719" spans="1:21" ht="19.5" customHeight="1">
      <c r="A4719" s="545">
        <v>14304</v>
      </c>
      <c r="B4719" s="545" t="s">
        <v>21968</v>
      </c>
      <c r="C4719" s="545" t="s">
        <v>216</v>
      </c>
      <c r="D4719" s="546">
        <v>46052</v>
      </c>
      <c r="E4719" s="171" t="str">
        <f t="shared" si="73"/>
        <v>2026</v>
      </c>
      <c r="F4719" s="547">
        <v>275757</v>
      </c>
      <c r="G4719" s="548">
        <v>0.19</v>
      </c>
      <c r="H4719" s="547">
        <v>231728.57</v>
      </c>
      <c r="I4719" s="545" t="s">
        <v>12686</v>
      </c>
      <c r="J4719" s="545" t="s">
        <v>13307</v>
      </c>
      <c r="K4719" s="545" t="s">
        <v>21969</v>
      </c>
      <c r="L4719" s="545"/>
      <c r="M4719" s="548" t="s">
        <v>13758</v>
      </c>
      <c r="N4719" s="545" t="s">
        <v>13413</v>
      </c>
      <c r="O4719" s="545"/>
      <c r="P4719" s="549">
        <v>14304</v>
      </c>
      <c r="Q4719" s="549">
        <v>1</v>
      </c>
      <c r="R4719" s="549">
        <v>131</v>
      </c>
      <c r="S4719" s="548">
        <v>2228</v>
      </c>
      <c r="T4719" s="548"/>
      <c r="U4719" s="99"/>
    </row>
    <row r="4720" spans="1:21" ht="19.5" customHeight="1">
      <c r="A4720" s="545">
        <v>14305</v>
      </c>
      <c r="B4720" s="545" t="s">
        <v>21970</v>
      </c>
      <c r="C4720" s="545" t="s">
        <v>216</v>
      </c>
      <c r="D4720" s="546"/>
      <c r="E4720" s="171" t="str">
        <f t="shared" si="73"/>
        <v>1900</v>
      </c>
      <c r="F4720" s="547">
        <v>0</v>
      </c>
      <c r="G4720" s="548">
        <v>0</v>
      </c>
      <c r="H4720" s="547">
        <v>0</v>
      </c>
      <c r="I4720" s="545" t="s">
        <v>12686</v>
      </c>
      <c r="J4720" s="545"/>
      <c r="K4720" s="545" t="s">
        <v>21971</v>
      </c>
      <c r="L4720" s="545"/>
      <c r="M4720" s="548" t="s">
        <v>13758</v>
      </c>
      <c r="N4720" s="545" t="s">
        <v>13413</v>
      </c>
      <c r="O4720" s="545"/>
      <c r="P4720" s="549">
        <v>14305</v>
      </c>
      <c r="Q4720" s="549">
        <v>1</v>
      </c>
      <c r="R4720" s="549">
        <v>131</v>
      </c>
      <c r="S4720" s="548"/>
      <c r="T4720" s="548"/>
      <c r="U4720" s="99"/>
    </row>
    <row r="4721" spans="1:21" ht="19.5" customHeight="1">
      <c r="A4721" s="545">
        <v>14306</v>
      </c>
      <c r="B4721" s="545" t="s">
        <v>21972</v>
      </c>
      <c r="C4721" s="545" t="s">
        <v>216</v>
      </c>
      <c r="D4721" s="546">
        <v>46052</v>
      </c>
      <c r="E4721" s="171" t="str">
        <f t="shared" si="73"/>
        <v>2026</v>
      </c>
      <c r="F4721" s="547">
        <v>1014693</v>
      </c>
      <c r="G4721" s="548">
        <v>0.19</v>
      </c>
      <c r="H4721" s="547">
        <v>852683.19</v>
      </c>
      <c r="I4721" s="545" t="s">
        <v>12686</v>
      </c>
      <c r="J4721" s="545" t="s">
        <v>13307</v>
      </c>
      <c r="K4721" s="545" t="s">
        <v>21973</v>
      </c>
      <c r="L4721" s="545"/>
      <c r="M4721" s="548" t="s">
        <v>13758</v>
      </c>
      <c r="N4721" s="545" t="s">
        <v>13413</v>
      </c>
      <c r="O4721" s="545"/>
      <c r="P4721" s="549">
        <v>14306</v>
      </c>
      <c r="Q4721" s="549">
        <v>1</v>
      </c>
      <c r="R4721" s="549">
        <v>131</v>
      </c>
      <c r="S4721" s="548">
        <v>2228</v>
      </c>
      <c r="T4721" s="548"/>
      <c r="U4721" s="99"/>
    </row>
    <row r="4722" spans="1:21" ht="19.5" customHeight="1">
      <c r="A4722" s="545">
        <v>14307</v>
      </c>
      <c r="B4722" s="545" t="s">
        <v>21974</v>
      </c>
      <c r="C4722" s="545" t="s">
        <v>216</v>
      </c>
      <c r="D4722" s="546">
        <v>46052</v>
      </c>
      <c r="E4722" s="171" t="str">
        <f t="shared" si="73"/>
        <v>2026</v>
      </c>
      <c r="F4722" s="547">
        <v>3415145</v>
      </c>
      <c r="G4722" s="548">
        <v>0.19</v>
      </c>
      <c r="H4722" s="547">
        <v>2869869.75</v>
      </c>
      <c r="I4722" s="545" t="s">
        <v>12686</v>
      </c>
      <c r="J4722" s="545" t="s">
        <v>13307</v>
      </c>
      <c r="K4722" s="545" t="s">
        <v>21975</v>
      </c>
      <c r="L4722" s="545"/>
      <c r="M4722" s="548" t="s">
        <v>13758</v>
      </c>
      <c r="N4722" s="545" t="s">
        <v>13413</v>
      </c>
      <c r="O4722" s="545"/>
      <c r="P4722" s="549">
        <v>14307</v>
      </c>
      <c r="Q4722" s="549">
        <v>1</v>
      </c>
      <c r="R4722" s="549">
        <v>131</v>
      </c>
      <c r="S4722" s="548">
        <v>2228</v>
      </c>
      <c r="T4722" s="548"/>
      <c r="U4722" s="99"/>
    </row>
    <row r="4723" spans="1:21" ht="19.5" customHeight="1">
      <c r="A4723" s="545">
        <v>14308</v>
      </c>
      <c r="B4723" s="545" t="s">
        <v>21976</v>
      </c>
      <c r="C4723" s="545" t="s">
        <v>216</v>
      </c>
      <c r="D4723" s="546">
        <v>46052</v>
      </c>
      <c r="E4723" s="171" t="str">
        <f t="shared" si="73"/>
        <v>2026</v>
      </c>
      <c r="F4723" s="547">
        <v>6592068</v>
      </c>
      <c r="G4723" s="548">
        <v>0.19</v>
      </c>
      <c r="H4723" s="547">
        <v>5539552.9400000004</v>
      </c>
      <c r="I4723" s="545" t="s">
        <v>12686</v>
      </c>
      <c r="J4723" s="545" t="s">
        <v>13307</v>
      </c>
      <c r="K4723" s="545" t="s">
        <v>21977</v>
      </c>
      <c r="L4723" s="545"/>
      <c r="M4723" s="548" t="s">
        <v>13758</v>
      </c>
      <c r="N4723" s="545" t="s">
        <v>13413</v>
      </c>
      <c r="O4723" s="545"/>
      <c r="P4723" s="549">
        <v>14308</v>
      </c>
      <c r="Q4723" s="549">
        <v>1</v>
      </c>
      <c r="R4723" s="549">
        <v>131</v>
      </c>
      <c r="S4723" s="548">
        <v>2228</v>
      </c>
      <c r="T4723" s="548"/>
      <c r="U4723" s="99"/>
    </row>
    <row r="4724" spans="1:21" ht="19.5" customHeight="1">
      <c r="A4724" s="545">
        <v>14309</v>
      </c>
      <c r="B4724" s="545" t="s">
        <v>21978</v>
      </c>
      <c r="C4724" s="545" t="s">
        <v>209</v>
      </c>
      <c r="D4724" s="546">
        <v>46052</v>
      </c>
      <c r="E4724" s="171" t="str">
        <f t="shared" si="73"/>
        <v>2026</v>
      </c>
      <c r="F4724" s="547">
        <v>96548</v>
      </c>
      <c r="G4724" s="548">
        <v>0.19</v>
      </c>
      <c r="H4724" s="547">
        <v>81132.77</v>
      </c>
      <c r="I4724" s="545" t="s">
        <v>12758</v>
      </c>
      <c r="J4724" s="545" t="s">
        <v>13307</v>
      </c>
      <c r="K4724" s="545" t="s">
        <v>21979</v>
      </c>
      <c r="L4724" s="545"/>
      <c r="M4724" s="548" t="s">
        <v>13758</v>
      </c>
      <c r="N4724" s="545" t="s">
        <v>13413</v>
      </c>
      <c r="O4724" s="545"/>
      <c r="P4724" s="549">
        <v>14309</v>
      </c>
      <c r="Q4724" s="549">
        <v>1</v>
      </c>
      <c r="R4724" s="549">
        <v>164</v>
      </c>
      <c r="S4724" s="548">
        <v>2228</v>
      </c>
      <c r="T4724" s="548"/>
      <c r="U4724" s="99"/>
    </row>
    <row r="4725" spans="1:21" ht="19.5" customHeight="1">
      <c r="A4725" s="545">
        <v>14310</v>
      </c>
      <c r="B4725" s="545" t="s">
        <v>21980</v>
      </c>
      <c r="C4725" s="545" t="s">
        <v>209</v>
      </c>
      <c r="D4725" s="546">
        <v>46052</v>
      </c>
      <c r="E4725" s="171" t="str">
        <f t="shared" si="73"/>
        <v>2026</v>
      </c>
      <c r="F4725" s="547">
        <v>112168</v>
      </c>
      <c r="G4725" s="548">
        <v>0.19</v>
      </c>
      <c r="H4725" s="547">
        <v>94258.82</v>
      </c>
      <c r="I4725" s="545" t="s">
        <v>12758</v>
      </c>
      <c r="J4725" s="545" t="s">
        <v>13307</v>
      </c>
      <c r="K4725" s="545" t="s">
        <v>21981</v>
      </c>
      <c r="L4725" s="545"/>
      <c r="M4725" s="548" t="s">
        <v>13758</v>
      </c>
      <c r="N4725" s="545" t="s">
        <v>13413</v>
      </c>
      <c r="O4725" s="545"/>
      <c r="P4725" s="549">
        <v>14310</v>
      </c>
      <c r="Q4725" s="549">
        <v>1</v>
      </c>
      <c r="R4725" s="549">
        <v>164</v>
      </c>
      <c r="S4725" s="548">
        <v>2228</v>
      </c>
      <c r="T4725" s="548"/>
      <c r="U4725" s="99"/>
    </row>
    <row r="4726" spans="1:21" ht="19.5" customHeight="1">
      <c r="A4726" s="545">
        <v>14311</v>
      </c>
      <c r="B4726" s="545" t="s">
        <v>21982</v>
      </c>
      <c r="C4726" s="545" t="s">
        <v>216</v>
      </c>
      <c r="D4726" s="546">
        <v>46052</v>
      </c>
      <c r="E4726" s="171" t="str">
        <f t="shared" si="73"/>
        <v>2026</v>
      </c>
      <c r="F4726" s="547">
        <v>66780</v>
      </c>
      <c r="G4726" s="548">
        <v>0.19</v>
      </c>
      <c r="H4726" s="547">
        <v>56117.65</v>
      </c>
      <c r="I4726" s="545" t="s">
        <v>12686</v>
      </c>
      <c r="J4726" s="545" t="s">
        <v>13307</v>
      </c>
      <c r="K4726" s="545" t="s">
        <v>21983</v>
      </c>
      <c r="L4726" s="545"/>
      <c r="M4726" s="548" t="s">
        <v>13758</v>
      </c>
      <c r="N4726" s="545" t="s">
        <v>13413</v>
      </c>
      <c r="O4726" s="545"/>
      <c r="P4726" s="549">
        <v>14311</v>
      </c>
      <c r="Q4726" s="549">
        <v>1</v>
      </c>
      <c r="R4726" s="549">
        <v>131</v>
      </c>
      <c r="S4726" s="548">
        <v>2228</v>
      </c>
      <c r="T4726" s="548"/>
      <c r="U4726" s="99"/>
    </row>
    <row r="4727" spans="1:21" ht="19.5" customHeight="1">
      <c r="A4727" s="545">
        <v>14312</v>
      </c>
      <c r="B4727" s="545" t="s">
        <v>21984</v>
      </c>
      <c r="C4727" s="545" t="s">
        <v>216</v>
      </c>
      <c r="D4727" s="546"/>
      <c r="E4727" s="171" t="str">
        <f t="shared" si="73"/>
        <v>1900</v>
      </c>
      <c r="F4727" s="547">
        <v>0</v>
      </c>
      <c r="G4727" s="548">
        <v>0</v>
      </c>
      <c r="H4727" s="547">
        <v>0</v>
      </c>
      <c r="I4727" s="545" t="s">
        <v>12686</v>
      </c>
      <c r="J4727" s="545"/>
      <c r="K4727" s="545" t="s">
        <v>21985</v>
      </c>
      <c r="L4727" s="545"/>
      <c r="M4727" s="548" t="s">
        <v>13758</v>
      </c>
      <c r="N4727" s="545" t="s">
        <v>13413</v>
      </c>
      <c r="O4727" s="545"/>
      <c r="P4727" s="549">
        <v>14312</v>
      </c>
      <c r="Q4727" s="549">
        <v>1</v>
      </c>
      <c r="R4727" s="549">
        <v>131</v>
      </c>
      <c r="S4727" s="548"/>
      <c r="T4727" s="548"/>
      <c r="U4727" s="99"/>
    </row>
    <row r="4728" spans="1:21" ht="19.5" customHeight="1">
      <c r="A4728" s="545">
        <v>14313</v>
      </c>
      <c r="B4728" s="545" t="s">
        <v>21986</v>
      </c>
      <c r="C4728" s="545" t="s">
        <v>216</v>
      </c>
      <c r="D4728" s="546">
        <v>46052</v>
      </c>
      <c r="E4728" s="171" t="str">
        <f t="shared" si="73"/>
        <v>2026</v>
      </c>
      <c r="F4728" s="547">
        <v>24424</v>
      </c>
      <c r="G4728" s="548">
        <v>0.19</v>
      </c>
      <c r="H4728" s="547">
        <v>20524.37</v>
      </c>
      <c r="I4728" s="545" t="s">
        <v>12637</v>
      </c>
      <c r="J4728" s="545" t="s">
        <v>13307</v>
      </c>
      <c r="K4728" s="545" t="s">
        <v>21987</v>
      </c>
      <c r="L4728" s="545"/>
      <c r="M4728" s="548" t="s">
        <v>13758</v>
      </c>
      <c r="N4728" s="545" t="s">
        <v>13413</v>
      </c>
      <c r="O4728" s="545"/>
      <c r="P4728" s="549">
        <v>14313</v>
      </c>
      <c r="Q4728" s="549">
        <v>1</v>
      </c>
      <c r="R4728" s="549">
        <v>13</v>
      </c>
      <c r="S4728" s="548">
        <v>2228</v>
      </c>
      <c r="T4728" s="548"/>
      <c r="U4728" s="99"/>
    </row>
    <row r="4729" spans="1:21" ht="19.5" customHeight="1">
      <c r="A4729" s="545">
        <v>14314</v>
      </c>
      <c r="B4729" s="545" t="s">
        <v>21988</v>
      </c>
      <c r="C4729" s="545" t="s">
        <v>216</v>
      </c>
      <c r="D4729" s="546"/>
      <c r="E4729" s="171" t="str">
        <f t="shared" si="73"/>
        <v>1900</v>
      </c>
      <c r="F4729" s="547">
        <v>0</v>
      </c>
      <c r="G4729" s="548">
        <v>0</v>
      </c>
      <c r="H4729" s="547">
        <v>0</v>
      </c>
      <c r="I4729" s="545" t="s">
        <v>12637</v>
      </c>
      <c r="J4729" s="545"/>
      <c r="K4729" s="545" t="s">
        <v>21989</v>
      </c>
      <c r="L4729" s="545"/>
      <c r="M4729" s="548" t="s">
        <v>13758</v>
      </c>
      <c r="N4729" s="545" t="s">
        <v>13413</v>
      </c>
      <c r="O4729" s="545"/>
      <c r="P4729" s="549">
        <v>14314</v>
      </c>
      <c r="Q4729" s="549">
        <v>1</v>
      </c>
      <c r="R4729" s="549">
        <v>13</v>
      </c>
      <c r="S4729" s="548"/>
      <c r="T4729" s="548"/>
      <c r="U4729" s="99"/>
    </row>
    <row r="4730" spans="1:21" ht="19.5" customHeight="1">
      <c r="A4730" s="545">
        <v>14315</v>
      </c>
      <c r="B4730" s="545" t="s">
        <v>21990</v>
      </c>
      <c r="C4730" s="545" t="s">
        <v>216</v>
      </c>
      <c r="D4730" s="546">
        <v>46052</v>
      </c>
      <c r="E4730" s="171" t="str">
        <f t="shared" si="73"/>
        <v>2026</v>
      </c>
      <c r="F4730" s="547">
        <v>57671</v>
      </c>
      <c r="G4730" s="548">
        <v>0.19</v>
      </c>
      <c r="H4730" s="547">
        <v>48463.03</v>
      </c>
      <c r="I4730" s="545" t="s">
        <v>12637</v>
      </c>
      <c r="J4730" s="545" t="s">
        <v>13307</v>
      </c>
      <c r="K4730" s="545" t="s">
        <v>21991</v>
      </c>
      <c r="L4730" s="545"/>
      <c r="M4730" s="548" t="s">
        <v>13758</v>
      </c>
      <c r="N4730" s="545" t="s">
        <v>13413</v>
      </c>
      <c r="O4730" s="545"/>
      <c r="P4730" s="549">
        <v>14315</v>
      </c>
      <c r="Q4730" s="549">
        <v>1</v>
      </c>
      <c r="R4730" s="549">
        <v>13</v>
      </c>
      <c r="S4730" s="548">
        <v>2228</v>
      </c>
      <c r="T4730" s="548"/>
      <c r="U4730" s="99"/>
    </row>
    <row r="4731" spans="1:21" ht="19.5" customHeight="1">
      <c r="A4731" s="545">
        <v>14316</v>
      </c>
      <c r="B4731" s="545" t="s">
        <v>21992</v>
      </c>
      <c r="C4731" s="545" t="s">
        <v>216</v>
      </c>
      <c r="D4731" s="546">
        <v>46052</v>
      </c>
      <c r="E4731" s="171" t="str">
        <f t="shared" si="73"/>
        <v>2026</v>
      </c>
      <c r="F4731" s="547">
        <v>11122</v>
      </c>
      <c r="G4731" s="548">
        <v>0.19</v>
      </c>
      <c r="H4731" s="547">
        <v>9346.2199999999993</v>
      </c>
      <c r="I4731" s="545" t="s">
        <v>12637</v>
      </c>
      <c r="J4731" s="545" t="s">
        <v>13307</v>
      </c>
      <c r="K4731" s="545" t="s">
        <v>21993</v>
      </c>
      <c r="L4731" s="545"/>
      <c r="M4731" s="548" t="s">
        <v>13758</v>
      </c>
      <c r="N4731" s="545" t="s">
        <v>13413</v>
      </c>
      <c r="O4731" s="545"/>
      <c r="P4731" s="549">
        <v>14316</v>
      </c>
      <c r="Q4731" s="549">
        <v>1</v>
      </c>
      <c r="R4731" s="549">
        <v>13</v>
      </c>
      <c r="S4731" s="548">
        <v>2228</v>
      </c>
      <c r="T4731" s="548"/>
      <c r="U4731" s="99"/>
    </row>
    <row r="4732" spans="1:21" ht="19.5" customHeight="1">
      <c r="A4732" s="545">
        <v>14317</v>
      </c>
      <c r="B4732" s="545" t="s">
        <v>21994</v>
      </c>
      <c r="C4732" s="545" t="s">
        <v>209</v>
      </c>
      <c r="D4732" s="546">
        <v>46052</v>
      </c>
      <c r="E4732" s="171" t="str">
        <f t="shared" si="73"/>
        <v>2026</v>
      </c>
      <c r="F4732" s="547">
        <v>30267</v>
      </c>
      <c r="G4732" s="548">
        <v>0.19</v>
      </c>
      <c r="H4732" s="547">
        <v>25434.45</v>
      </c>
      <c r="I4732" s="545" t="s">
        <v>12706</v>
      </c>
      <c r="J4732" s="545" t="s">
        <v>13307</v>
      </c>
      <c r="K4732" s="545" t="s">
        <v>21995</v>
      </c>
      <c r="L4732" s="545"/>
      <c r="M4732" s="548" t="s">
        <v>13758</v>
      </c>
      <c r="N4732" s="545" t="s">
        <v>13413</v>
      </c>
      <c r="O4732" s="545"/>
      <c r="P4732" s="549">
        <v>14317</v>
      </c>
      <c r="Q4732" s="549">
        <v>1</v>
      </c>
      <c r="R4732" s="549">
        <v>128</v>
      </c>
      <c r="S4732" s="548">
        <v>2228</v>
      </c>
      <c r="T4732" s="548"/>
      <c r="U4732" s="99"/>
    </row>
    <row r="4733" spans="1:21" ht="19.5" customHeight="1">
      <c r="A4733" s="545">
        <v>14318</v>
      </c>
      <c r="B4733" s="545" t="s">
        <v>21996</v>
      </c>
      <c r="C4733" s="545" t="s">
        <v>209</v>
      </c>
      <c r="D4733" s="546">
        <v>46052</v>
      </c>
      <c r="E4733" s="171" t="str">
        <f t="shared" si="73"/>
        <v>2026</v>
      </c>
      <c r="F4733" s="547">
        <v>22354</v>
      </c>
      <c r="G4733" s="548">
        <v>0.19</v>
      </c>
      <c r="H4733" s="547">
        <v>18784.87</v>
      </c>
      <c r="I4733" s="545" t="s">
        <v>12706</v>
      </c>
      <c r="J4733" s="545" t="s">
        <v>13307</v>
      </c>
      <c r="K4733" s="545" t="s">
        <v>21997</v>
      </c>
      <c r="L4733" s="545"/>
      <c r="M4733" s="548" t="s">
        <v>13758</v>
      </c>
      <c r="N4733" s="545" t="s">
        <v>13413</v>
      </c>
      <c r="O4733" s="545"/>
      <c r="P4733" s="549">
        <v>14318</v>
      </c>
      <c r="Q4733" s="549">
        <v>1</v>
      </c>
      <c r="R4733" s="549">
        <v>128</v>
      </c>
      <c r="S4733" s="548">
        <v>2228</v>
      </c>
      <c r="T4733" s="548"/>
      <c r="U4733" s="99"/>
    </row>
    <row r="4734" spans="1:21" ht="19.5" customHeight="1">
      <c r="A4734" s="545">
        <v>14319</v>
      </c>
      <c r="B4734" s="545" t="s">
        <v>21998</v>
      </c>
      <c r="C4734" s="545" t="s">
        <v>209</v>
      </c>
      <c r="D4734" s="546">
        <v>46052</v>
      </c>
      <c r="E4734" s="171" t="str">
        <f t="shared" si="73"/>
        <v>2026</v>
      </c>
      <c r="F4734" s="547">
        <v>37448</v>
      </c>
      <c r="G4734" s="548">
        <v>0.19</v>
      </c>
      <c r="H4734" s="547">
        <v>31468.91</v>
      </c>
      <c r="I4734" s="545" t="s">
        <v>12706</v>
      </c>
      <c r="J4734" s="545" t="s">
        <v>13307</v>
      </c>
      <c r="K4734" s="545" t="s">
        <v>21999</v>
      </c>
      <c r="L4734" s="545"/>
      <c r="M4734" s="548" t="s">
        <v>13758</v>
      </c>
      <c r="N4734" s="545" t="s">
        <v>13413</v>
      </c>
      <c r="O4734" s="545"/>
      <c r="P4734" s="549">
        <v>14319</v>
      </c>
      <c r="Q4734" s="549">
        <v>1</v>
      </c>
      <c r="R4734" s="549">
        <v>128</v>
      </c>
      <c r="S4734" s="548">
        <v>2228</v>
      </c>
      <c r="T4734" s="548"/>
      <c r="U4734" s="99"/>
    </row>
    <row r="4735" spans="1:21" ht="19.5" customHeight="1">
      <c r="A4735" s="545">
        <v>14320</v>
      </c>
      <c r="B4735" s="545" t="s">
        <v>22000</v>
      </c>
      <c r="C4735" s="545" t="s">
        <v>209</v>
      </c>
      <c r="D4735" s="546">
        <v>46052</v>
      </c>
      <c r="E4735" s="171" t="str">
        <f t="shared" si="73"/>
        <v>2026</v>
      </c>
      <c r="F4735" s="547">
        <v>70135</v>
      </c>
      <c r="G4735" s="548">
        <v>0.19</v>
      </c>
      <c r="H4735" s="547">
        <v>58936.97</v>
      </c>
      <c r="I4735" s="545" t="s">
        <v>12706</v>
      </c>
      <c r="J4735" s="545" t="s">
        <v>13307</v>
      </c>
      <c r="K4735" s="545" t="s">
        <v>22001</v>
      </c>
      <c r="L4735" s="545"/>
      <c r="M4735" s="548" t="s">
        <v>13758</v>
      </c>
      <c r="N4735" s="545" t="s">
        <v>13413</v>
      </c>
      <c r="O4735" s="545"/>
      <c r="P4735" s="549">
        <v>14320</v>
      </c>
      <c r="Q4735" s="549">
        <v>1</v>
      </c>
      <c r="R4735" s="549">
        <v>128</v>
      </c>
      <c r="S4735" s="548">
        <v>2228</v>
      </c>
      <c r="T4735" s="548"/>
      <c r="U4735" s="99"/>
    </row>
    <row r="4736" spans="1:21" ht="19.5" customHeight="1">
      <c r="A4736" s="545">
        <v>14321</v>
      </c>
      <c r="B4736" s="545" t="s">
        <v>22002</v>
      </c>
      <c r="C4736" s="545" t="s">
        <v>209</v>
      </c>
      <c r="D4736" s="546">
        <v>46052</v>
      </c>
      <c r="E4736" s="171" t="str">
        <f t="shared" si="73"/>
        <v>2026</v>
      </c>
      <c r="F4736" s="547">
        <v>29425</v>
      </c>
      <c r="G4736" s="548">
        <v>0.19</v>
      </c>
      <c r="H4736" s="547">
        <v>24726.89</v>
      </c>
      <c r="I4736" s="545" t="s">
        <v>12706</v>
      </c>
      <c r="J4736" s="545" t="s">
        <v>13307</v>
      </c>
      <c r="K4736" s="545" t="s">
        <v>22003</v>
      </c>
      <c r="L4736" s="545"/>
      <c r="M4736" s="548" t="s">
        <v>13758</v>
      </c>
      <c r="N4736" s="545" t="s">
        <v>13413</v>
      </c>
      <c r="O4736" s="545"/>
      <c r="P4736" s="549">
        <v>14321</v>
      </c>
      <c r="Q4736" s="549">
        <v>1</v>
      </c>
      <c r="R4736" s="549">
        <v>128</v>
      </c>
      <c r="S4736" s="548">
        <v>2228</v>
      </c>
      <c r="T4736" s="548"/>
      <c r="U4736" s="99"/>
    </row>
    <row r="4737" spans="1:21" ht="19.5" customHeight="1">
      <c r="A4737" s="545">
        <v>14322</v>
      </c>
      <c r="B4737" s="545" t="s">
        <v>22004</v>
      </c>
      <c r="C4737" s="545" t="s">
        <v>216</v>
      </c>
      <c r="D4737" s="546">
        <v>46052</v>
      </c>
      <c r="E4737" s="171" t="str">
        <f t="shared" si="73"/>
        <v>2026</v>
      </c>
      <c r="F4737" s="547">
        <v>726652</v>
      </c>
      <c r="G4737" s="548">
        <v>0.19</v>
      </c>
      <c r="H4737" s="547">
        <v>610631.93000000005</v>
      </c>
      <c r="I4737" s="545" t="s">
        <v>12637</v>
      </c>
      <c r="J4737" s="545" t="s">
        <v>13307</v>
      </c>
      <c r="K4737" s="545" t="s">
        <v>22005</v>
      </c>
      <c r="L4737" s="545"/>
      <c r="M4737" s="548" t="s">
        <v>13758</v>
      </c>
      <c r="N4737" s="545" t="s">
        <v>13413</v>
      </c>
      <c r="O4737" s="545"/>
      <c r="P4737" s="549">
        <v>14322</v>
      </c>
      <c r="Q4737" s="549">
        <v>1</v>
      </c>
      <c r="R4737" s="549">
        <v>13</v>
      </c>
      <c r="S4737" s="548">
        <v>2228</v>
      </c>
      <c r="T4737" s="548"/>
      <c r="U4737" s="99"/>
    </row>
    <row r="4738" spans="1:21" ht="19.5" customHeight="1">
      <c r="A4738" s="545">
        <v>14323</v>
      </c>
      <c r="B4738" s="545" t="s">
        <v>22006</v>
      </c>
      <c r="C4738" s="545" t="s">
        <v>216</v>
      </c>
      <c r="D4738" s="546">
        <v>46052</v>
      </c>
      <c r="E4738" s="171" t="str">
        <f t="shared" si="73"/>
        <v>2026</v>
      </c>
      <c r="F4738" s="547">
        <v>1486369</v>
      </c>
      <c r="G4738" s="548">
        <v>0.19</v>
      </c>
      <c r="H4738" s="547">
        <v>1249049.58</v>
      </c>
      <c r="I4738" s="545" t="s">
        <v>12637</v>
      </c>
      <c r="J4738" s="545" t="s">
        <v>13307</v>
      </c>
      <c r="K4738" s="545" t="s">
        <v>22007</v>
      </c>
      <c r="L4738" s="545"/>
      <c r="M4738" s="548" t="s">
        <v>13758</v>
      </c>
      <c r="N4738" s="545" t="s">
        <v>13413</v>
      </c>
      <c r="O4738" s="545"/>
      <c r="P4738" s="549">
        <v>14323</v>
      </c>
      <c r="Q4738" s="549">
        <v>1</v>
      </c>
      <c r="R4738" s="549">
        <v>13</v>
      </c>
      <c r="S4738" s="548">
        <v>2228</v>
      </c>
      <c r="T4738" s="548"/>
      <c r="U4738" s="99"/>
    </row>
    <row r="4739" spans="1:21" ht="19.5" customHeight="1">
      <c r="A4739" s="545">
        <v>14324</v>
      </c>
      <c r="B4739" s="545" t="s">
        <v>22008</v>
      </c>
      <c r="C4739" s="545" t="s">
        <v>221</v>
      </c>
      <c r="D4739" s="546">
        <v>46052</v>
      </c>
      <c r="E4739" s="171" t="str">
        <f t="shared" si="73"/>
        <v>2026</v>
      </c>
      <c r="F4739" s="547">
        <v>93172</v>
      </c>
      <c r="G4739" s="548">
        <v>0.19</v>
      </c>
      <c r="H4739" s="547">
        <v>78295.8</v>
      </c>
      <c r="I4739" s="545" t="s">
        <v>12778</v>
      </c>
      <c r="J4739" s="545" t="s">
        <v>13307</v>
      </c>
      <c r="K4739" s="545" t="s">
        <v>22009</v>
      </c>
      <c r="L4739" s="545"/>
      <c r="M4739" s="548" t="s">
        <v>13758</v>
      </c>
      <c r="N4739" s="545" t="s">
        <v>13413</v>
      </c>
      <c r="O4739" s="545"/>
      <c r="P4739" s="549">
        <v>14324</v>
      </c>
      <c r="Q4739" s="549">
        <v>1</v>
      </c>
      <c r="R4739" s="549">
        <v>173</v>
      </c>
      <c r="S4739" s="548">
        <v>2228</v>
      </c>
      <c r="T4739" s="548"/>
      <c r="U4739" s="99"/>
    </row>
    <row r="4740" spans="1:21" ht="19.5" customHeight="1">
      <c r="A4740" s="545">
        <v>14325</v>
      </c>
      <c r="B4740" s="545" t="s">
        <v>22010</v>
      </c>
      <c r="C4740" s="545" t="s">
        <v>216</v>
      </c>
      <c r="D4740" s="546">
        <v>46052</v>
      </c>
      <c r="E4740" s="171" t="str">
        <f t="shared" ref="E4740:E4803" si="74">TEXT(D4740,"YYYY")</f>
        <v>2026</v>
      </c>
      <c r="F4740" s="547">
        <v>6869</v>
      </c>
      <c r="G4740" s="548">
        <v>0.19</v>
      </c>
      <c r="H4740" s="547">
        <v>5772.27</v>
      </c>
      <c r="I4740" s="545" t="s">
        <v>12637</v>
      </c>
      <c r="J4740" s="545" t="s">
        <v>13307</v>
      </c>
      <c r="K4740" s="545" t="s">
        <v>22011</v>
      </c>
      <c r="L4740" s="545"/>
      <c r="M4740" s="548" t="s">
        <v>13758</v>
      </c>
      <c r="N4740" s="545" t="s">
        <v>13413</v>
      </c>
      <c r="O4740" s="545"/>
      <c r="P4740" s="549">
        <v>14325</v>
      </c>
      <c r="Q4740" s="549">
        <v>1</v>
      </c>
      <c r="R4740" s="549">
        <v>13</v>
      </c>
      <c r="S4740" s="548">
        <v>2228</v>
      </c>
      <c r="T4740" s="548"/>
      <c r="U4740" s="99"/>
    </row>
    <row r="4741" spans="1:21" ht="19.5" customHeight="1">
      <c r="A4741" s="545">
        <v>14326</v>
      </c>
      <c r="B4741" s="545" t="s">
        <v>22012</v>
      </c>
      <c r="C4741" s="545" t="s">
        <v>209</v>
      </c>
      <c r="D4741" s="546">
        <v>46052</v>
      </c>
      <c r="E4741" s="171" t="str">
        <f t="shared" si="74"/>
        <v>2026</v>
      </c>
      <c r="F4741" s="547">
        <v>135836</v>
      </c>
      <c r="G4741" s="548">
        <v>0.19</v>
      </c>
      <c r="H4741" s="547">
        <v>114147.9</v>
      </c>
      <c r="I4741" s="545" t="s">
        <v>12637</v>
      </c>
      <c r="J4741" s="545" t="s">
        <v>13307</v>
      </c>
      <c r="K4741" s="545" t="s">
        <v>22013</v>
      </c>
      <c r="L4741" s="545"/>
      <c r="M4741" s="548" t="s">
        <v>13758</v>
      </c>
      <c r="N4741" s="545" t="s">
        <v>13413</v>
      </c>
      <c r="O4741" s="545"/>
      <c r="P4741" s="549">
        <v>14326</v>
      </c>
      <c r="Q4741" s="549">
        <v>1</v>
      </c>
      <c r="R4741" s="549">
        <v>13</v>
      </c>
      <c r="S4741" s="548">
        <v>2228</v>
      </c>
      <c r="T4741" s="548"/>
      <c r="U4741" s="99"/>
    </row>
    <row r="4742" spans="1:21" ht="19.5" customHeight="1">
      <c r="A4742" s="545">
        <v>14327</v>
      </c>
      <c r="B4742" s="545" t="s">
        <v>22014</v>
      </c>
      <c r="C4742" s="545" t="s">
        <v>216</v>
      </c>
      <c r="D4742" s="546">
        <v>46052</v>
      </c>
      <c r="E4742" s="171" t="str">
        <f t="shared" si="74"/>
        <v>2026</v>
      </c>
      <c r="F4742" s="547">
        <v>163135</v>
      </c>
      <c r="G4742" s="548">
        <v>0.19</v>
      </c>
      <c r="H4742" s="547">
        <v>137088.24</v>
      </c>
      <c r="I4742" s="545" t="s">
        <v>12637</v>
      </c>
      <c r="J4742" s="545" t="s">
        <v>13307</v>
      </c>
      <c r="K4742" s="545" t="s">
        <v>22013</v>
      </c>
      <c r="L4742" s="545"/>
      <c r="M4742" s="548" t="s">
        <v>13758</v>
      </c>
      <c r="N4742" s="545" t="s">
        <v>13413</v>
      </c>
      <c r="O4742" s="545"/>
      <c r="P4742" s="549">
        <v>14327</v>
      </c>
      <c r="Q4742" s="549">
        <v>1</v>
      </c>
      <c r="R4742" s="549">
        <v>13</v>
      </c>
      <c r="S4742" s="548">
        <v>2228</v>
      </c>
      <c r="T4742" s="548"/>
      <c r="U4742" s="99"/>
    </row>
    <row r="4743" spans="1:21" ht="19.5" customHeight="1">
      <c r="A4743" s="545">
        <v>14328</v>
      </c>
      <c r="B4743" s="545" t="s">
        <v>22015</v>
      </c>
      <c r="C4743" s="545" t="s">
        <v>216</v>
      </c>
      <c r="D4743" s="546">
        <v>46052</v>
      </c>
      <c r="E4743" s="171" t="str">
        <f t="shared" si="74"/>
        <v>2026</v>
      </c>
      <c r="F4743" s="547">
        <v>7857908</v>
      </c>
      <c r="G4743" s="548">
        <v>0.19</v>
      </c>
      <c r="H4743" s="547">
        <v>6603284.0300000003</v>
      </c>
      <c r="I4743" s="545" t="s">
        <v>12637</v>
      </c>
      <c r="J4743" s="545" t="s">
        <v>13307</v>
      </c>
      <c r="K4743" s="545" t="s">
        <v>22016</v>
      </c>
      <c r="L4743" s="545"/>
      <c r="M4743" s="548" t="s">
        <v>13758</v>
      </c>
      <c r="N4743" s="545" t="s">
        <v>13413</v>
      </c>
      <c r="O4743" s="545"/>
      <c r="P4743" s="549">
        <v>14328</v>
      </c>
      <c r="Q4743" s="549">
        <v>1</v>
      </c>
      <c r="R4743" s="549">
        <v>13</v>
      </c>
      <c r="S4743" s="548">
        <v>2228</v>
      </c>
      <c r="T4743" s="548"/>
      <c r="U4743" s="99"/>
    </row>
    <row r="4744" spans="1:21" ht="19.5" customHeight="1">
      <c r="A4744" s="545">
        <v>14329</v>
      </c>
      <c r="B4744" s="545" t="s">
        <v>22017</v>
      </c>
      <c r="C4744" s="545" t="s">
        <v>216</v>
      </c>
      <c r="D4744" s="546">
        <v>46052</v>
      </c>
      <c r="E4744" s="171" t="str">
        <f t="shared" si="74"/>
        <v>2026</v>
      </c>
      <c r="F4744" s="547">
        <v>618236</v>
      </c>
      <c r="G4744" s="548">
        <v>0.19</v>
      </c>
      <c r="H4744" s="547">
        <v>519526.05</v>
      </c>
      <c r="I4744" s="545" t="s">
        <v>12637</v>
      </c>
      <c r="J4744" s="545" t="s">
        <v>13307</v>
      </c>
      <c r="K4744" s="545" t="s">
        <v>22018</v>
      </c>
      <c r="L4744" s="545"/>
      <c r="M4744" s="548" t="s">
        <v>13758</v>
      </c>
      <c r="N4744" s="545" t="s">
        <v>13413</v>
      </c>
      <c r="O4744" s="545"/>
      <c r="P4744" s="549">
        <v>14329</v>
      </c>
      <c r="Q4744" s="549">
        <v>1</v>
      </c>
      <c r="R4744" s="549">
        <v>13</v>
      </c>
      <c r="S4744" s="548">
        <v>2228</v>
      </c>
      <c r="T4744" s="548"/>
      <c r="U4744" s="99"/>
    </row>
    <row r="4745" spans="1:21" ht="19.5" customHeight="1">
      <c r="A4745" s="545">
        <v>14330</v>
      </c>
      <c r="B4745" s="545" t="s">
        <v>22019</v>
      </c>
      <c r="C4745" s="545" t="s">
        <v>209</v>
      </c>
      <c r="D4745" s="546">
        <v>46052</v>
      </c>
      <c r="E4745" s="171" t="str">
        <f t="shared" si="74"/>
        <v>2026</v>
      </c>
      <c r="F4745" s="547">
        <v>10751</v>
      </c>
      <c r="G4745" s="548">
        <v>0.19</v>
      </c>
      <c r="H4745" s="547">
        <v>9034.4500000000007</v>
      </c>
      <c r="I4745" s="545" t="s">
        <v>12637</v>
      </c>
      <c r="J4745" s="545" t="s">
        <v>13307</v>
      </c>
      <c r="K4745" s="545" t="s">
        <v>22020</v>
      </c>
      <c r="L4745" s="545"/>
      <c r="M4745" s="548" t="s">
        <v>13758</v>
      </c>
      <c r="N4745" s="545" t="s">
        <v>13413</v>
      </c>
      <c r="O4745" s="545"/>
      <c r="P4745" s="549">
        <v>14330</v>
      </c>
      <c r="Q4745" s="549">
        <v>1</v>
      </c>
      <c r="R4745" s="549">
        <v>13</v>
      </c>
      <c r="S4745" s="548">
        <v>2228</v>
      </c>
      <c r="T4745" s="548"/>
      <c r="U4745" s="99"/>
    </row>
    <row r="4746" spans="1:21" ht="19.5" customHeight="1">
      <c r="A4746" s="545">
        <v>14331</v>
      </c>
      <c r="B4746" s="545" t="s">
        <v>22021</v>
      </c>
      <c r="C4746" s="545" t="s">
        <v>209</v>
      </c>
      <c r="D4746" s="546">
        <v>46052</v>
      </c>
      <c r="E4746" s="171" t="str">
        <f t="shared" si="74"/>
        <v>2026</v>
      </c>
      <c r="F4746" s="547">
        <v>5915</v>
      </c>
      <c r="G4746" s="548">
        <v>0.19</v>
      </c>
      <c r="H4746" s="547">
        <v>4970.59</v>
      </c>
      <c r="I4746" s="545" t="s">
        <v>12637</v>
      </c>
      <c r="J4746" s="545" t="s">
        <v>13307</v>
      </c>
      <c r="K4746" s="545" t="s">
        <v>22022</v>
      </c>
      <c r="L4746" s="545"/>
      <c r="M4746" s="548" t="s">
        <v>13758</v>
      </c>
      <c r="N4746" s="545" t="s">
        <v>13413</v>
      </c>
      <c r="O4746" s="545"/>
      <c r="P4746" s="549">
        <v>14331</v>
      </c>
      <c r="Q4746" s="549">
        <v>1</v>
      </c>
      <c r="R4746" s="549">
        <v>13</v>
      </c>
      <c r="S4746" s="548">
        <v>2228</v>
      </c>
      <c r="T4746" s="548"/>
      <c r="U4746" s="99"/>
    </row>
    <row r="4747" spans="1:21" ht="19.5" customHeight="1">
      <c r="A4747" s="545">
        <v>14332</v>
      </c>
      <c r="B4747" s="545" t="s">
        <v>22023</v>
      </c>
      <c r="C4747" s="545" t="s">
        <v>216</v>
      </c>
      <c r="D4747" s="546">
        <v>46052</v>
      </c>
      <c r="E4747" s="171" t="str">
        <f t="shared" si="74"/>
        <v>2026</v>
      </c>
      <c r="F4747" s="547">
        <v>5910</v>
      </c>
      <c r="G4747" s="548">
        <v>0.19</v>
      </c>
      <c r="H4747" s="547">
        <v>4966.3900000000003</v>
      </c>
      <c r="I4747" s="545" t="s">
        <v>12637</v>
      </c>
      <c r="J4747" s="545" t="s">
        <v>13307</v>
      </c>
      <c r="K4747" s="545" t="s">
        <v>22024</v>
      </c>
      <c r="L4747" s="545"/>
      <c r="M4747" s="548" t="s">
        <v>13758</v>
      </c>
      <c r="N4747" s="545" t="s">
        <v>13413</v>
      </c>
      <c r="O4747" s="545"/>
      <c r="P4747" s="549">
        <v>14332</v>
      </c>
      <c r="Q4747" s="549">
        <v>1</v>
      </c>
      <c r="R4747" s="549">
        <v>13</v>
      </c>
      <c r="S4747" s="548">
        <v>2228</v>
      </c>
      <c r="T4747" s="548"/>
      <c r="U4747" s="99"/>
    </row>
    <row r="4748" spans="1:21" ht="19.5" customHeight="1">
      <c r="A4748" s="545">
        <v>14333</v>
      </c>
      <c r="B4748" s="545" t="s">
        <v>22025</v>
      </c>
      <c r="C4748" s="545" t="s">
        <v>216</v>
      </c>
      <c r="D4748" s="546">
        <v>46052</v>
      </c>
      <c r="E4748" s="171" t="str">
        <f t="shared" si="74"/>
        <v>2026</v>
      </c>
      <c r="F4748" s="547">
        <v>9322</v>
      </c>
      <c r="G4748" s="548">
        <v>0.19</v>
      </c>
      <c r="H4748" s="547">
        <v>7833.61</v>
      </c>
      <c r="I4748" s="545" t="s">
        <v>12637</v>
      </c>
      <c r="J4748" s="545" t="s">
        <v>13307</v>
      </c>
      <c r="K4748" s="545" t="s">
        <v>22026</v>
      </c>
      <c r="L4748" s="545"/>
      <c r="M4748" s="548" t="s">
        <v>13758</v>
      </c>
      <c r="N4748" s="545" t="s">
        <v>13413</v>
      </c>
      <c r="O4748" s="545"/>
      <c r="P4748" s="549">
        <v>14333</v>
      </c>
      <c r="Q4748" s="549">
        <v>1</v>
      </c>
      <c r="R4748" s="549">
        <v>13</v>
      </c>
      <c r="S4748" s="548">
        <v>2228</v>
      </c>
      <c r="T4748" s="548"/>
      <c r="U4748" s="99"/>
    </row>
    <row r="4749" spans="1:21" ht="19.5" customHeight="1">
      <c r="A4749" s="545">
        <v>14334</v>
      </c>
      <c r="B4749" s="545" t="s">
        <v>22027</v>
      </c>
      <c r="C4749" s="545" t="s">
        <v>216</v>
      </c>
      <c r="D4749" s="546">
        <v>46052</v>
      </c>
      <c r="E4749" s="171" t="str">
        <f t="shared" si="74"/>
        <v>2026</v>
      </c>
      <c r="F4749" s="547">
        <v>1681743</v>
      </c>
      <c r="G4749" s="548">
        <v>0.19</v>
      </c>
      <c r="H4749" s="547">
        <v>1413229.41</v>
      </c>
      <c r="I4749" s="545" t="s">
        <v>12637</v>
      </c>
      <c r="J4749" s="545" t="s">
        <v>13307</v>
      </c>
      <c r="K4749" s="545" t="s">
        <v>22028</v>
      </c>
      <c r="L4749" s="545"/>
      <c r="M4749" s="548" t="s">
        <v>13758</v>
      </c>
      <c r="N4749" s="545" t="s">
        <v>13413</v>
      </c>
      <c r="O4749" s="545"/>
      <c r="P4749" s="549">
        <v>14334</v>
      </c>
      <c r="Q4749" s="549">
        <v>1</v>
      </c>
      <c r="R4749" s="549">
        <v>13</v>
      </c>
      <c r="S4749" s="548">
        <v>2228</v>
      </c>
      <c r="T4749" s="548"/>
      <c r="U4749" s="99"/>
    </row>
    <row r="4750" spans="1:21" ht="19.5" customHeight="1">
      <c r="A4750" s="545">
        <v>14335</v>
      </c>
      <c r="B4750" s="545" t="s">
        <v>22029</v>
      </c>
      <c r="C4750" s="545" t="s">
        <v>209</v>
      </c>
      <c r="D4750" s="546">
        <v>46052</v>
      </c>
      <c r="E4750" s="171" t="str">
        <f t="shared" si="74"/>
        <v>2026</v>
      </c>
      <c r="F4750" s="547">
        <v>6945</v>
      </c>
      <c r="G4750" s="548">
        <v>0.19</v>
      </c>
      <c r="H4750" s="547">
        <v>5836.13</v>
      </c>
      <c r="I4750" s="545" t="s">
        <v>12637</v>
      </c>
      <c r="J4750" s="545" t="s">
        <v>13307</v>
      </c>
      <c r="K4750" s="545" t="s">
        <v>22029</v>
      </c>
      <c r="L4750" s="545"/>
      <c r="M4750" s="548" t="s">
        <v>13758</v>
      </c>
      <c r="N4750" s="545" t="s">
        <v>13413</v>
      </c>
      <c r="O4750" s="545"/>
      <c r="P4750" s="549">
        <v>14335</v>
      </c>
      <c r="Q4750" s="549">
        <v>1</v>
      </c>
      <c r="R4750" s="549">
        <v>13</v>
      </c>
      <c r="S4750" s="548">
        <v>2228</v>
      </c>
      <c r="T4750" s="548"/>
      <c r="U4750" s="99"/>
    </row>
    <row r="4751" spans="1:21" ht="19.5" customHeight="1">
      <c r="A4751" s="545">
        <v>14336</v>
      </c>
      <c r="B4751" s="545" t="s">
        <v>22030</v>
      </c>
      <c r="C4751" s="545" t="s">
        <v>216</v>
      </c>
      <c r="D4751" s="546">
        <v>46052</v>
      </c>
      <c r="E4751" s="171" t="str">
        <f t="shared" si="74"/>
        <v>2026</v>
      </c>
      <c r="F4751" s="547">
        <v>183015</v>
      </c>
      <c r="G4751" s="548">
        <v>0.19</v>
      </c>
      <c r="H4751" s="547">
        <v>153794.12</v>
      </c>
      <c r="I4751" s="545" t="s">
        <v>12637</v>
      </c>
      <c r="J4751" s="545" t="s">
        <v>13307</v>
      </c>
      <c r="K4751" s="545" t="s">
        <v>22031</v>
      </c>
      <c r="L4751" s="545"/>
      <c r="M4751" s="548" t="s">
        <v>13868</v>
      </c>
      <c r="N4751" s="545" t="s">
        <v>13413</v>
      </c>
      <c r="O4751" s="545"/>
      <c r="P4751" s="549">
        <v>14336</v>
      </c>
      <c r="Q4751" s="549">
        <v>2</v>
      </c>
      <c r="R4751" s="549">
        <v>13</v>
      </c>
      <c r="S4751" s="548">
        <v>2228</v>
      </c>
      <c r="T4751" s="548"/>
      <c r="U4751" s="99"/>
    </row>
    <row r="4752" spans="1:21" ht="19.5" customHeight="1">
      <c r="A4752" s="545">
        <v>14337</v>
      </c>
      <c r="B4752" s="545" t="s">
        <v>22032</v>
      </c>
      <c r="C4752" s="545" t="s">
        <v>216</v>
      </c>
      <c r="D4752" s="546">
        <v>46052</v>
      </c>
      <c r="E4752" s="171" t="str">
        <f t="shared" si="74"/>
        <v>2026</v>
      </c>
      <c r="F4752" s="547">
        <v>88776</v>
      </c>
      <c r="G4752" s="548">
        <v>0.19</v>
      </c>
      <c r="H4752" s="547">
        <v>74601.679999999993</v>
      </c>
      <c r="I4752" s="545" t="s">
        <v>12637</v>
      </c>
      <c r="J4752" s="545" t="s">
        <v>13307</v>
      </c>
      <c r="K4752" s="545" t="s">
        <v>22033</v>
      </c>
      <c r="L4752" s="545"/>
      <c r="M4752" s="548" t="s">
        <v>13758</v>
      </c>
      <c r="N4752" s="545" t="s">
        <v>13413</v>
      </c>
      <c r="O4752" s="545"/>
      <c r="P4752" s="549">
        <v>14337</v>
      </c>
      <c r="Q4752" s="549">
        <v>1</v>
      </c>
      <c r="R4752" s="549">
        <v>13</v>
      </c>
      <c r="S4752" s="548">
        <v>2228</v>
      </c>
      <c r="T4752" s="548"/>
      <c r="U4752" s="99"/>
    </row>
    <row r="4753" spans="1:21" ht="19.5" customHeight="1">
      <c r="A4753" s="545">
        <v>14338</v>
      </c>
      <c r="B4753" s="545" t="s">
        <v>22034</v>
      </c>
      <c r="C4753" s="545" t="s">
        <v>216</v>
      </c>
      <c r="D4753" s="546">
        <v>46052</v>
      </c>
      <c r="E4753" s="171" t="str">
        <f t="shared" si="74"/>
        <v>2026</v>
      </c>
      <c r="F4753" s="547">
        <v>5271</v>
      </c>
      <c r="G4753" s="548">
        <v>0.19</v>
      </c>
      <c r="H4753" s="547">
        <v>4429.41</v>
      </c>
      <c r="I4753" s="545" t="s">
        <v>12637</v>
      </c>
      <c r="J4753" s="545" t="s">
        <v>13307</v>
      </c>
      <c r="K4753" s="545" t="s">
        <v>22034</v>
      </c>
      <c r="L4753" s="545"/>
      <c r="M4753" s="548" t="s">
        <v>13758</v>
      </c>
      <c r="N4753" s="545" t="s">
        <v>13413</v>
      </c>
      <c r="O4753" s="545"/>
      <c r="P4753" s="549">
        <v>14338</v>
      </c>
      <c r="Q4753" s="549">
        <v>1</v>
      </c>
      <c r="R4753" s="549">
        <v>13</v>
      </c>
      <c r="S4753" s="548">
        <v>2228</v>
      </c>
      <c r="T4753" s="548"/>
      <c r="U4753" s="99"/>
    </row>
    <row r="4754" spans="1:21" ht="19.5" customHeight="1">
      <c r="A4754" s="545">
        <v>14339</v>
      </c>
      <c r="B4754" s="545" t="s">
        <v>22035</v>
      </c>
      <c r="C4754" s="545" t="s">
        <v>216</v>
      </c>
      <c r="D4754" s="546">
        <v>46052</v>
      </c>
      <c r="E4754" s="171" t="str">
        <f t="shared" si="74"/>
        <v>2026</v>
      </c>
      <c r="F4754" s="547">
        <v>310895</v>
      </c>
      <c r="G4754" s="548">
        <v>0.19</v>
      </c>
      <c r="H4754" s="547">
        <v>261256.3</v>
      </c>
      <c r="I4754" s="545" t="s">
        <v>12637</v>
      </c>
      <c r="J4754" s="545" t="s">
        <v>13307</v>
      </c>
      <c r="K4754" s="545" t="s">
        <v>22035</v>
      </c>
      <c r="L4754" s="545"/>
      <c r="M4754" s="548" t="s">
        <v>13758</v>
      </c>
      <c r="N4754" s="545" t="s">
        <v>13413</v>
      </c>
      <c r="O4754" s="545"/>
      <c r="P4754" s="549">
        <v>14339</v>
      </c>
      <c r="Q4754" s="549">
        <v>1</v>
      </c>
      <c r="R4754" s="549">
        <v>13</v>
      </c>
      <c r="S4754" s="548">
        <v>2228</v>
      </c>
      <c r="T4754" s="548"/>
      <c r="U4754" s="99"/>
    </row>
    <row r="4755" spans="1:21" ht="19.5" customHeight="1">
      <c r="A4755" s="545">
        <v>14340</v>
      </c>
      <c r="B4755" s="545" t="s">
        <v>22036</v>
      </c>
      <c r="C4755" s="545" t="s">
        <v>216</v>
      </c>
      <c r="D4755" s="546">
        <v>46052</v>
      </c>
      <c r="E4755" s="171" t="str">
        <f t="shared" si="74"/>
        <v>2026</v>
      </c>
      <c r="F4755" s="547">
        <v>917855</v>
      </c>
      <c r="G4755" s="548">
        <v>0.19</v>
      </c>
      <c r="H4755" s="547">
        <v>771306.72</v>
      </c>
      <c r="I4755" s="545" t="s">
        <v>12704</v>
      </c>
      <c r="J4755" s="545" t="s">
        <v>13307</v>
      </c>
      <c r="K4755" s="545" t="s">
        <v>22036</v>
      </c>
      <c r="L4755" s="545"/>
      <c r="M4755" s="548" t="s">
        <v>13758</v>
      </c>
      <c r="N4755" s="545" t="s">
        <v>13413</v>
      </c>
      <c r="O4755" s="545"/>
      <c r="P4755" s="549">
        <v>14340</v>
      </c>
      <c r="Q4755" s="549">
        <v>1</v>
      </c>
      <c r="R4755" s="549">
        <v>81</v>
      </c>
      <c r="S4755" s="548">
        <v>2228</v>
      </c>
      <c r="T4755" s="548"/>
      <c r="U4755" s="99"/>
    </row>
    <row r="4756" spans="1:21" ht="19.5" customHeight="1">
      <c r="A4756" s="545">
        <v>14341</v>
      </c>
      <c r="B4756" s="545" t="s">
        <v>22037</v>
      </c>
      <c r="C4756" s="545" t="s">
        <v>216</v>
      </c>
      <c r="D4756" s="546">
        <v>46052</v>
      </c>
      <c r="E4756" s="171" t="str">
        <f t="shared" si="74"/>
        <v>2026</v>
      </c>
      <c r="F4756" s="547">
        <v>862682</v>
      </c>
      <c r="G4756" s="548">
        <v>0.19</v>
      </c>
      <c r="H4756" s="547">
        <v>724942.86</v>
      </c>
      <c r="I4756" s="545" t="s">
        <v>12655</v>
      </c>
      <c r="J4756" s="545" t="s">
        <v>13307</v>
      </c>
      <c r="K4756" s="545" t="s">
        <v>22038</v>
      </c>
      <c r="L4756" s="545"/>
      <c r="M4756" s="548" t="s">
        <v>13758</v>
      </c>
      <c r="N4756" s="545" t="s">
        <v>13413</v>
      </c>
      <c r="O4756" s="545"/>
      <c r="P4756" s="549">
        <v>14341</v>
      </c>
      <c r="Q4756" s="549">
        <v>1</v>
      </c>
      <c r="R4756" s="549">
        <v>109</v>
      </c>
      <c r="S4756" s="548">
        <v>2228</v>
      </c>
      <c r="T4756" s="548"/>
      <c r="U4756" s="99"/>
    </row>
    <row r="4757" spans="1:21" ht="19.5" customHeight="1">
      <c r="A4757" s="545">
        <v>14342</v>
      </c>
      <c r="B4757" s="545" t="s">
        <v>22039</v>
      </c>
      <c r="C4757" s="545" t="s">
        <v>216</v>
      </c>
      <c r="D4757" s="546">
        <v>46052</v>
      </c>
      <c r="E4757" s="171" t="str">
        <f t="shared" si="74"/>
        <v>2026</v>
      </c>
      <c r="F4757" s="547">
        <v>28795</v>
      </c>
      <c r="G4757" s="548">
        <v>0.19</v>
      </c>
      <c r="H4757" s="547">
        <v>24197.48</v>
      </c>
      <c r="I4757" s="545" t="s">
        <v>12655</v>
      </c>
      <c r="J4757" s="545" t="s">
        <v>13307</v>
      </c>
      <c r="K4757" s="545" t="s">
        <v>22040</v>
      </c>
      <c r="L4757" s="545"/>
      <c r="M4757" s="548" t="s">
        <v>13758</v>
      </c>
      <c r="N4757" s="545" t="s">
        <v>13413</v>
      </c>
      <c r="O4757" s="545"/>
      <c r="P4757" s="549">
        <v>14342</v>
      </c>
      <c r="Q4757" s="549">
        <v>1</v>
      </c>
      <c r="R4757" s="549">
        <v>80</v>
      </c>
      <c r="S4757" s="548">
        <v>2228</v>
      </c>
      <c r="T4757" s="548"/>
      <c r="U4757" s="99"/>
    </row>
    <row r="4758" spans="1:21" ht="19.5" customHeight="1">
      <c r="A4758" s="545">
        <v>14343</v>
      </c>
      <c r="B4758" s="545" t="s">
        <v>22041</v>
      </c>
      <c r="C4758" s="545" t="s">
        <v>216</v>
      </c>
      <c r="D4758" s="546">
        <v>46052</v>
      </c>
      <c r="E4758" s="171" t="str">
        <f t="shared" si="74"/>
        <v>2026</v>
      </c>
      <c r="F4758" s="547">
        <v>38828177</v>
      </c>
      <c r="G4758" s="548">
        <v>0.19</v>
      </c>
      <c r="H4758" s="547">
        <v>32628720.170000002</v>
      </c>
      <c r="I4758" s="545" t="s">
        <v>12655</v>
      </c>
      <c r="J4758" s="545" t="s">
        <v>13307</v>
      </c>
      <c r="K4758" s="545" t="s">
        <v>22042</v>
      </c>
      <c r="L4758" s="545"/>
      <c r="M4758" s="548" t="s">
        <v>13758</v>
      </c>
      <c r="N4758" s="545" t="s">
        <v>13413</v>
      </c>
      <c r="O4758" s="545"/>
      <c r="P4758" s="549">
        <v>14343</v>
      </c>
      <c r="Q4758" s="549">
        <v>1</v>
      </c>
      <c r="R4758" s="549">
        <v>80</v>
      </c>
      <c r="S4758" s="548">
        <v>2228</v>
      </c>
      <c r="T4758" s="548"/>
      <c r="U4758" s="99"/>
    </row>
    <row r="4759" spans="1:21" ht="19.5" customHeight="1">
      <c r="A4759" s="545">
        <v>14344</v>
      </c>
      <c r="B4759" s="545" t="s">
        <v>22043</v>
      </c>
      <c r="C4759" s="545" t="s">
        <v>216</v>
      </c>
      <c r="D4759" s="546">
        <v>46052</v>
      </c>
      <c r="E4759" s="171" t="str">
        <f t="shared" si="74"/>
        <v>2026</v>
      </c>
      <c r="F4759" s="547">
        <v>15550647</v>
      </c>
      <c r="G4759" s="548">
        <v>0.19</v>
      </c>
      <c r="H4759" s="547">
        <v>13067770.59</v>
      </c>
      <c r="I4759" s="545" t="s">
        <v>12655</v>
      </c>
      <c r="J4759" s="545" t="s">
        <v>13307</v>
      </c>
      <c r="K4759" s="545" t="s">
        <v>22044</v>
      </c>
      <c r="L4759" s="545"/>
      <c r="M4759" s="548" t="s">
        <v>13758</v>
      </c>
      <c r="N4759" s="545" t="s">
        <v>13413</v>
      </c>
      <c r="O4759" s="545"/>
      <c r="P4759" s="549">
        <v>14344</v>
      </c>
      <c r="Q4759" s="549">
        <v>1</v>
      </c>
      <c r="R4759" s="549">
        <v>80</v>
      </c>
      <c r="S4759" s="548">
        <v>2228</v>
      </c>
      <c r="T4759" s="548"/>
      <c r="U4759" s="99"/>
    </row>
    <row r="4760" spans="1:21" ht="19.5" customHeight="1">
      <c r="A4760" s="545">
        <v>14345</v>
      </c>
      <c r="B4760" s="545" t="s">
        <v>22045</v>
      </c>
      <c r="C4760" s="545" t="s">
        <v>216</v>
      </c>
      <c r="D4760" s="546">
        <v>46052</v>
      </c>
      <c r="E4760" s="171" t="str">
        <f t="shared" si="74"/>
        <v>2026</v>
      </c>
      <c r="F4760" s="547">
        <v>5174234</v>
      </c>
      <c r="G4760" s="548">
        <v>0.19</v>
      </c>
      <c r="H4760" s="547">
        <v>4348095.8</v>
      </c>
      <c r="I4760" s="545" t="s">
        <v>12655</v>
      </c>
      <c r="J4760" s="545" t="s">
        <v>13307</v>
      </c>
      <c r="K4760" s="545" t="s">
        <v>22046</v>
      </c>
      <c r="L4760" s="545"/>
      <c r="M4760" s="548" t="s">
        <v>13758</v>
      </c>
      <c r="N4760" s="545" t="s">
        <v>13413</v>
      </c>
      <c r="O4760" s="545"/>
      <c r="P4760" s="549">
        <v>14345</v>
      </c>
      <c r="Q4760" s="549">
        <v>1</v>
      </c>
      <c r="R4760" s="549">
        <v>80</v>
      </c>
      <c r="S4760" s="548">
        <v>2228</v>
      </c>
      <c r="T4760" s="548"/>
      <c r="U4760" s="99"/>
    </row>
    <row r="4761" spans="1:21" ht="19.5" customHeight="1">
      <c r="A4761" s="545">
        <v>14346</v>
      </c>
      <c r="B4761" s="545" t="s">
        <v>22047</v>
      </c>
      <c r="C4761" s="545" t="s">
        <v>209</v>
      </c>
      <c r="D4761" s="546">
        <v>46052</v>
      </c>
      <c r="E4761" s="171" t="str">
        <f t="shared" si="74"/>
        <v>2026</v>
      </c>
      <c r="F4761" s="547">
        <v>1091382</v>
      </c>
      <c r="G4761" s="548">
        <v>0.19</v>
      </c>
      <c r="H4761" s="547">
        <v>917127.73</v>
      </c>
      <c r="I4761" s="545" t="s">
        <v>12655</v>
      </c>
      <c r="J4761" s="545" t="s">
        <v>13307</v>
      </c>
      <c r="K4761" s="545" t="s">
        <v>22048</v>
      </c>
      <c r="L4761" s="545"/>
      <c r="M4761" s="548" t="s">
        <v>13758</v>
      </c>
      <c r="N4761" s="545" t="s">
        <v>13413</v>
      </c>
      <c r="O4761" s="545"/>
      <c r="P4761" s="549">
        <v>14346</v>
      </c>
      <c r="Q4761" s="549">
        <v>1</v>
      </c>
      <c r="R4761" s="549">
        <v>80</v>
      </c>
      <c r="S4761" s="548">
        <v>2228</v>
      </c>
      <c r="T4761" s="548"/>
      <c r="U4761" s="99"/>
    </row>
    <row r="4762" spans="1:21" ht="19.5" customHeight="1">
      <c r="A4762" s="545">
        <v>14347</v>
      </c>
      <c r="B4762" s="545" t="s">
        <v>22049</v>
      </c>
      <c r="C4762" s="545" t="s">
        <v>216</v>
      </c>
      <c r="D4762" s="546">
        <v>46052</v>
      </c>
      <c r="E4762" s="171" t="str">
        <f t="shared" si="74"/>
        <v>2026</v>
      </c>
      <c r="F4762" s="547">
        <v>911024</v>
      </c>
      <c r="G4762" s="548">
        <v>0.19</v>
      </c>
      <c r="H4762" s="547">
        <v>765566.39</v>
      </c>
      <c r="I4762" s="545" t="s">
        <v>12655</v>
      </c>
      <c r="J4762" s="545" t="s">
        <v>13307</v>
      </c>
      <c r="K4762" s="545" t="s">
        <v>22049</v>
      </c>
      <c r="L4762" s="545"/>
      <c r="M4762" s="548" t="s">
        <v>13758</v>
      </c>
      <c r="N4762" s="545" t="s">
        <v>13413</v>
      </c>
      <c r="O4762" s="545"/>
      <c r="P4762" s="549">
        <v>14347</v>
      </c>
      <c r="Q4762" s="549">
        <v>1</v>
      </c>
      <c r="R4762" s="549">
        <v>80</v>
      </c>
      <c r="S4762" s="548">
        <v>2228</v>
      </c>
      <c r="T4762" s="548"/>
      <c r="U4762" s="99"/>
    </row>
    <row r="4763" spans="1:21" ht="19.5" customHeight="1">
      <c r="A4763" s="545">
        <v>14348</v>
      </c>
      <c r="B4763" s="545" t="s">
        <v>22050</v>
      </c>
      <c r="C4763" s="545" t="s">
        <v>216</v>
      </c>
      <c r="D4763" s="546">
        <v>46052</v>
      </c>
      <c r="E4763" s="171" t="str">
        <f t="shared" si="74"/>
        <v>2026</v>
      </c>
      <c r="F4763" s="547">
        <v>1150620</v>
      </c>
      <c r="G4763" s="548">
        <v>0.19</v>
      </c>
      <c r="H4763" s="547">
        <v>966907.56</v>
      </c>
      <c r="I4763" s="545" t="s">
        <v>12655</v>
      </c>
      <c r="J4763" s="545" t="s">
        <v>13307</v>
      </c>
      <c r="K4763" s="545" t="s">
        <v>22050</v>
      </c>
      <c r="L4763" s="545"/>
      <c r="M4763" s="548" t="s">
        <v>13758</v>
      </c>
      <c r="N4763" s="545" t="s">
        <v>13413</v>
      </c>
      <c r="O4763" s="545"/>
      <c r="P4763" s="549">
        <v>14348</v>
      </c>
      <c r="Q4763" s="549">
        <v>1</v>
      </c>
      <c r="R4763" s="549">
        <v>80</v>
      </c>
      <c r="S4763" s="548">
        <v>2228</v>
      </c>
      <c r="T4763" s="548"/>
      <c r="U4763" s="99"/>
    </row>
    <row r="4764" spans="1:21" ht="19.5" customHeight="1">
      <c r="A4764" s="545">
        <v>14349</v>
      </c>
      <c r="B4764" s="545" t="s">
        <v>22051</v>
      </c>
      <c r="C4764" s="545" t="s">
        <v>216</v>
      </c>
      <c r="D4764" s="546">
        <v>46052</v>
      </c>
      <c r="E4764" s="171" t="str">
        <f t="shared" si="74"/>
        <v>2026</v>
      </c>
      <c r="F4764" s="547">
        <v>95885</v>
      </c>
      <c r="G4764" s="548">
        <v>0.19</v>
      </c>
      <c r="H4764" s="547">
        <v>80575.63</v>
      </c>
      <c r="I4764" s="545" t="s">
        <v>12655</v>
      </c>
      <c r="J4764" s="545" t="s">
        <v>13307</v>
      </c>
      <c r="K4764" s="545" t="s">
        <v>22051</v>
      </c>
      <c r="L4764" s="545"/>
      <c r="M4764" s="548" t="s">
        <v>13758</v>
      </c>
      <c r="N4764" s="545" t="s">
        <v>13413</v>
      </c>
      <c r="O4764" s="545"/>
      <c r="P4764" s="549">
        <v>14349</v>
      </c>
      <c r="Q4764" s="549">
        <v>1</v>
      </c>
      <c r="R4764" s="549">
        <v>80</v>
      </c>
      <c r="S4764" s="548">
        <v>2228</v>
      </c>
      <c r="T4764" s="548"/>
      <c r="U4764" s="99"/>
    </row>
    <row r="4765" spans="1:21" ht="19.5" customHeight="1">
      <c r="A4765" s="545">
        <v>14350</v>
      </c>
      <c r="B4765" s="545" t="s">
        <v>22052</v>
      </c>
      <c r="C4765" s="545" t="s">
        <v>216</v>
      </c>
      <c r="D4765" s="546">
        <v>46052</v>
      </c>
      <c r="E4765" s="171" t="str">
        <f t="shared" si="74"/>
        <v>2026</v>
      </c>
      <c r="F4765" s="547">
        <v>3030</v>
      </c>
      <c r="G4765" s="548">
        <v>0.19</v>
      </c>
      <c r="H4765" s="547">
        <v>2546.2199999999998</v>
      </c>
      <c r="I4765" s="545" t="s">
        <v>12706</v>
      </c>
      <c r="J4765" s="545" t="s">
        <v>13307</v>
      </c>
      <c r="K4765" s="545" t="s">
        <v>22052</v>
      </c>
      <c r="L4765" s="545"/>
      <c r="M4765" s="548" t="s">
        <v>13758</v>
      </c>
      <c r="N4765" s="545" t="s">
        <v>13413</v>
      </c>
      <c r="O4765" s="545"/>
      <c r="P4765" s="549">
        <v>14350</v>
      </c>
      <c r="Q4765" s="549">
        <v>1</v>
      </c>
      <c r="R4765" s="549">
        <v>128</v>
      </c>
      <c r="S4765" s="548">
        <v>2228</v>
      </c>
      <c r="T4765" s="548"/>
      <c r="U4765" s="99"/>
    </row>
    <row r="4766" spans="1:21" ht="19.5" customHeight="1">
      <c r="A4766" s="545">
        <v>14351</v>
      </c>
      <c r="B4766" s="545" t="s">
        <v>22053</v>
      </c>
      <c r="C4766" s="545" t="s">
        <v>216</v>
      </c>
      <c r="D4766" s="546">
        <v>46052</v>
      </c>
      <c r="E4766" s="171" t="str">
        <f t="shared" si="74"/>
        <v>2026</v>
      </c>
      <c r="F4766" s="547">
        <v>1767059</v>
      </c>
      <c r="G4766" s="548">
        <v>0.19</v>
      </c>
      <c r="H4766" s="547">
        <v>1484923.53</v>
      </c>
      <c r="I4766" s="545" t="s">
        <v>12655</v>
      </c>
      <c r="J4766" s="545" t="s">
        <v>13307</v>
      </c>
      <c r="K4766" s="545" t="s">
        <v>22053</v>
      </c>
      <c r="L4766" s="545"/>
      <c r="M4766" s="548" t="s">
        <v>13758</v>
      </c>
      <c r="N4766" s="545" t="s">
        <v>13413</v>
      </c>
      <c r="O4766" s="545"/>
      <c r="P4766" s="549">
        <v>14351</v>
      </c>
      <c r="Q4766" s="549">
        <v>1</v>
      </c>
      <c r="R4766" s="549">
        <v>80</v>
      </c>
      <c r="S4766" s="548">
        <v>2228</v>
      </c>
      <c r="T4766" s="548"/>
      <c r="U4766" s="99"/>
    </row>
    <row r="4767" spans="1:21" ht="19.5" customHeight="1">
      <c r="A4767" s="545">
        <v>14352</v>
      </c>
      <c r="B4767" s="545" t="s">
        <v>22054</v>
      </c>
      <c r="C4767" s="545" t="s">
        <v>216</v>
      </c>
      <c r="D4767" s="546">
        <v>46052</v>
      </c>
      <c r="E4767" s="171" t="str">
        <f t="shared" si="74"/>
        <v>2026</v>
      </c>
      <c r="F4767" s="547">
        <v>422920</v>
      </c>
      <c r="G4767" s="548">
        <v>0.19</v>
      </c>
      <c r="H4767" s="547">
        <v>355394.96</v>
      </c>
      <c r="I4767" s="545" t="s">
        <v>12655</v>
      </c>
      <c r="J4767" s="545" t="s">
        <v>13307</v>
      </c>
      <c r="K4767" s="545" t="s">
        <v>22054</v>
      </c>
      <c r="L4767" s="545"/>
      <c r="M4767" s="548" t="s">
        <v>13758</v>
      </c>
      <c r="N4767" s="545" t="s">
        <v>13413</v>
      </c>
      <c r="O4767" s="545"/>
      <c r="P4767" s="549">
        <v>14352</v>
      </c>
      <c r="Q4767" s="549">
        <v>1</v>
      </c>
      <c r="R4767" s="549">
        <v>80</v>
      </c>
      <c r="S4767" s="548">
        <v>2228</v>
      </c>
      <c r="T4767" s="548"/>
      <c r="U4767" s="99"/>
    </row>
    <row r="4768" spans="1:21" ht="19.5" customHeight="1">
      <c r="A4768" s="545">
        <v>14353</v>
      </c>
      <c r="B4768" s="545" t="s">
        <v>22055</v>
      </c>
      <c r="C4768" s="545" t="s">
        <v>216</v>
      </c>
      <c r="D4768" s="546">
        <v>46052</v>
      </c>
      <c r="E4768" s="171" t="str">
        <f t="shared" si="74"/>
        <v>2026</v>
      </c>
      <c r="F4768" s="547">
        <v>169318</v>
      </c>
      <c r="G4768" s="548">
        <v>0.19</v>
      </c>
      <c r="H4768" s="547">
        <v>142284.03</v>
      </c>
      <c r="I4768" s="545" t="s">
        <v>12655</v>
      </c>
      <c r="J4768" s="545" t="s">
        <v>13307</v>
      </c>
      <c r="K4768" s="545" t="s">
        <v>22055</v>
      </c>
      <c r="L4768" s="545"/>
      <c r="M4768" s="548" t="s">
        <v>13758</v>
      </c>
      <c r="N4768" s="545" t="s">
        <v>13413</v>
      </c>
      <c r="O4768" s="545"/>
      <c r="P4768" s="549">
        <v>14353</v>
      </c>
      <c r="Q4768" s="549">
        <v>1</v>
      </c>
      <c r="R4768" s="549">
        <v>80</v>
      </c>
      <c r="S4768" s="548">
        <v>2228</v>
      </c>
      <c r="T4768" s="548"/>
      <c r="U4768" s="99"/>
    </row>
    <row r="4769" spans="1:21" ht="19.5" customHeight="1">
      <c r="A4769" s="545">
        <v>14354</v>
      </c>
      <c r="B4769" s="545" t="s">
        <v>22056</v>
      </c>
      <c r="C4769" s="545" t="s">
        <v>216</v>
      </c>
      <c r="D4769" s="546">
        <v>46052</v>
      </c>
      <c r="E4769" s="171" t="str">
        <f t="shared" si="74"/>
        <v>2026</v>
      </c>
      <c r="F4769" s="547">
        <v>1936754</v>
      </c>
      <c r="G4769" s="548">
        <v>0.19</v>
      </c>
      <c r="H4769" s="547">
        <v>1627524.37</v>
      </c>
      <c r="I4769" s="545" t="s">
        <v>12655</v>
      </c>
      <c r="J4769" s="545" t="s">
        <v>13307</v>
      </c>
      <c r="K4769" s="545" t="s">
        <v>22057</v>
      </c>
      <c r="L4769" s="545"/>
      <c r="M4769" s="548" t="s">
        <v>13758</v>
      </c>
      <c r="N4769" s="545" t="s">
        <v>13413</v>
      </c>
      <c r="O4769" s="545"/>
      <c r="P4769" s="549">
        <v>14354</v>
      </c>
      <c r="Q4769" s="549">
        <v>1</v>
      </c>
      <c r="R4769" s="549">
        <v>80</v>
      </c>
      <c r="S4769" s="548">
        <v>2228</v>
      </c>
      <c r="T4769" s="548"/>
      <c r="U4769" s="99"/>
    </row>
    <row r="4770" spans="1:21" ht="19.5" customHeight="1">
      <c r="A4770" s="545">
        <v>14355</v>
      </c>
      <c r="B4770" s="545" t="s">
        <v>22058</v>
      </c>
      <c r="C4770" s="545" t="s">
        <v>216</v>
      </c>
      <c r="D4770" s="546">
        <v>46052</v>
      </c>
      <c r="E4770" s="171" t="str">
        <f t="shared" si="74"/>
        <v>2026</v>
      </c>
      <c r="F4770" s="547">
        <v>1395961</v>
      </c>
      <c r="G4770" s="548">
        <v>0.19</v>
      </c>
      <c r="H4770" s="547">
        <v>1173076.47</v>
      </c>
      <c r="I4770" s="545" t="s">
        <v>12655</v>
      </c>
      <c r="J4770" s="545" t="s">
        <v>13307</v>
      </c>
      <c r="K4770" s="545" t="s">
        <v>22059</v>
      </c>
      <c r="L4770" s="545"/>
      <c r="M4770" s="548" t="s">
        <v>13758</v>
      </c>
      <c r="N4770" s="545" t="s">
        <v>13413</v>
      </c>
      <c r="O4770" s="545"/>
      <c r="P4770" s="549">
        <v>14355</v>
      </c>
      <c r="Q4770" s="549">
        <v>1</v>
      </c>
      <c r="R4770" s="549">
        <v>80</v>
      </c>
      <c r="S4770" s="548">
        <v>2228</v>
      </c>
      <c r="T4770" s="548"/>
      <c r="U4770" s="99"/>
    </row>
    <row r="4771" spans="1:21" ht="19.5" customHeight="1">
      <c r="A4771" s="545">
        <v>14356</v>
      </c>
      <c r="B4771" s="545" t="s">
        <v>22060</v>
      </c>
      <c r="C4771" s="545" t="s">
        <v>216</v>
      </c>
      <c r="D4771" s="546">
        <v>46052</v>
      </c>
      <c r="E4771" s="171" t="str">
        <f t="shared" si="74"/>
        <v>2026</v>
      </c>
      <c r="F4771" s="547">
        <v>1084793</v>
      </c>
      <c r="G4771" s="548">
        <v>0.19</v>
      </c>
      <c r="H4771" s="547">
        <v>911590.76</v>
      </c>
      <c r="I4771" s="545" t="s">
        <v>12655</v>
      </c>
      <c r="J4771" s="545" t="s">
        <v>13307</v>
      </c>
      <c r="K4771" s="545" t="s">
        <v>22061</v>
      </c>
      <c r="L4771" s="545"/>
      <c r="M4771" s="548" t="s">
        <v>13758</v>
      </c>
      <c r="N4771" s="545" t="s">
        <v>13413</v>
      </c>
      <c r="O4771" s="545"/>
      <c r="P4771" s="549">
        <v>14356</v>
      </c>
      <c r="Q4771" s="549">
        <v>1</v>
      </c>
      <c r="R4771" s="549">
        <v>80</v>
      </c>
      <c r="S4771" s="548">
        <v>2228</v>
      </c>
      <c r="T4771" s="548"/>
      <c r="U4771" s="99"/>
    </row>
    <row r="4772" spans="1:21" ht="19.5" customHeight="1">
      <c r="A4772" s="545">
        <v>14357</v>
      </c>
      <c r="B4772" s="545" t="s">
        <v>22062</v>
      </c>
      <c r="C4772" s="545" t="s">
        <v>216</v>
      </c>
      <c r="D4772" s="546">
        <v>46052</v>
      </c>
      <c r="E4772" s="171" t="str">
        <f t="shared" si="74"/>
        <v>2026</v>
      </c>
      <c r="F4772" s="547">
        <v>554145</v>
      </c>
      <c r="G4772" s="548">
        <v>0.19</v>
      </c>
      <c r="H4772" s="547">
        <v>465668.07</v>
      </c>
      <c r="I4772" s="545" t="s">
        <v>12655</v>
      </c>
      <c r="J4772" s="545" t="s">
        <v>13307</v>
      </c>
      <c r="K4772" s="545" t="s">
        <v>22063</v>
      </c>
      <c r="L4772" s="545"/>
      <c r="M4772" s="548" t="s">
        <v>13758</v>
      </c>
      <c r="N4772" s="545" t="s">
        <v>13413</v>
      </c>
      <c r="O4772" s="545"/>
      <c r="P4772" s="549">
        <v>14357</v>
      </c>
      <c r="Q4772" s="549">
        <v>1</v>
      </c>
      <c r="R4772" s="549">
        <v>80</v>
      </c>
      <c r="S4772" s="548">
        <v>2228</v>
      </c>
      <c r="T4772" s="548"/>
      <c r="U4772" s="99"/>
    </row>
    <row r="4773" spans="1:21" ht="19.5" customHeight="1">
      <c r="A4773" s="545">
        <v>14358</v>
      </c>
      <c r="B4773" s="545" t="s">
        <v>22064</v>
      </c>
      <c r="C4773" s="545" t="s">
        <v>216</v>
      </c>
      <c r="D4773" s="546">
        <v>46052</v>
      </c>
      <c r="E4773" s="171" t="str">
        <f t="shared" si="74"/>
        <v>2026</v>
      </c>
      <c r="F4773" s="547">
        <v>10378566</v>
      </c>
      <c r="G4773" s="548">
        <v>0.19</v>
      </c>
      <c r="H4773" s="547">
        <v>8721484.0299999993</v>
      </c>
      <c r="I4773" s="545" t="s">
        <v>12655</v>
      </c>
      <c r="J4773" s="545" t="s">
        <v>13307</v>
      </c>
      <c r="K4773" s="545" t="s">
        <v>22065</v>
      </c>
      <c r="L4773" s="545"/>
      <c r="M4773" s="548" t="s">
        <v>13758</v>
      </c>
      <c r="N4773" s="545" t="s">
        <v>13413</v>
      </c>
      <c r="O4773" s="545"/>
      <c r="P4773" s="549">
        <v>14358</v>
      </c>
      <c r="Q4773" s="549">
        <v>1</v>
      </c>
      <c r="R4773" s="549">
        <v>80</v>
      </c>
      <c r="S4773" s="548">
        <v>2228</v>
      </c>
      <c r="T4773" s="548"/>
      <c r="U4773" s="99"/>
    </row>
    <row r="4774" spans="1:21" ht="19.5" customHeight="1">
      <c r="A4774" s="545">
        <v>14359</v>
      </c>
      <c r="B4774" s="545" t="s">
        <v>22066</v>
      </c>
      <c r="C4774" s="545" t="s">
        <v>209</v>
      </c>
      <c r="D4774" s="546">
        <v>46052</v>
      </c>
      <c r="E4774" s="171" t="str">
        <f t="shared" si="74"/>
        <v>2026</v>
      </c>
      <c r="F4774" s="547">
        <v>23491</v>
      </c>
      <c r="G4774" s="548">
        <v>0.19</v>
      </c>
      <c r="H4774" s="547">
        <v>19740.34</v>
      </c>
      <c r="I4774" s="545" t="s">
        <v>12640</v>
      </c>
      <c r="J4774" s="545" t="s">
        <v>13307</v>
      </c>
      <c r="K4774" s="545" t="s">
        <v>22066</v>
      </c>
      <c r="L4774" s="545"/>
      <c r="M4774" s="548" t="s">
        <v>13758</v>
      </c>
      <c r="N4774" s="545" t="s">
        <v>13413</v>
      </c>
      <c r="O4774" s="545"/>
      <c r="P4774" s="549">
        <v>14359</v>
      </c>
      <c r="Q4774" s="549">
        <v>1</v>
      </c>
      <c r="R4774" s="549">
        <v>1</v>
      </c>
      <c r="S4774" s="548">
        <v>2228</v>
      </c>
      <c r="T4774" s="548"/>
      <c r="U4774" s="99"/>
    </row>
    <row r="4775" spans="1:21" ht="19.5" customHeight="1">
      <c r="A4775" s="545">
        <v>14360</v>
      </c>
      <c r="B4775" s="545" t="s">
        <v>22067</v>
      </c>
      <c r="C4775" s="545" t="s">
        <v>209</v>
      </c>
      <c r="D4775" s="546">
        <v>46052</v>
      </c>
      <c r="E4775" s="171" t="str">
        <f t="shared" si="74"/>
        <v>2026</v>
      </c>
      <c r="F4775" s="547">
        <v>9071</v>
      </c>
      <c r="G4775" s="548">
        <v>0.19</v>
      </c>
      <c r="H4775" s="547">
        <v>7622.69</v>
      </c>
      <c r="I4775" s="545" t="s">
        <v>12706</v>
      </c>
      <c r="J4775" s="545" t="s">
        <v>13307</v>
      </c>
      <c r="K4775" s="545" t="s">
        <v>22067</v>
      </c>
      <c r="L4775" s="545"/>
      <c r="M4775" s="548" t="s">
        <v>13758</v>
      </c>
      <c r="N4775" s="545" t="s">
        <v>13413</v>
      </c>
      <c r="O4775" s="545"/>
      <c r="P4775" s="549">
        <v>14360</v>
      </c>
      <c r="Q4775" s="549">
        <v>1</v>
      </c>
      <c r="R4775" s="549">
        <v>128</v>
      </c>
      <c r="S4775" s="548">
        <v>2228</v>
      </c>
      <c r="T4775" s="548"/>
      <c r="U4775" s="99"/>
    </row>
    <row r="4776" spans="1:21" ht="19.5" customHeight="1">
      <c r="A4776" s="545">
        <v>14361</v>
      </c>
      <c r="B4776" s="545" t="s">
        <v>22223</v>
      </c>
      <c r="C4776" s="545" t="s">
        <v>216</v>
      </c>
      <c r="D4776" s="546">
        <v>46052</v>
      </c>
      <c r="E4776" s="171" t="str">
        <f t="shared" si="74"/>
        <v>2026</v>
      </c>
      <c r="F4776" s="547">
        <v>18402476</v>
      </c>
      <c r="G4776" s="548">
        <v>0.19</v>
      </c>
      <c r="H4776" s="547">
        <v>15464265.550000001</v>
      </c>
      <c r="I4776" s="545" t="s">
        <v>12762</v>
      </c>
      <c r="J4776" s="545" t="s">
        <v>13307</v>
      </c>
      <c r="K4776" s="545" t="s">
        <v>22222</v>
      </c>
      <c r="L4776" s="545"/>
      <c r="M4776" s="548" t="s">
        <v>13868</v>
      </c>
      <c r="N4776" s="545" t="s">
        <v>13413</v>
      </c>
      <c r="O4776" s="545"/>
      <c r="P4776" s="549">
        <v>14362</v>
      </c>
      <c r="Q4776" s="549">
        <v>2</v>
      </c>
      <c r="R4776" s="549">
        <v>8</v>
      </c>
      <c r="S4776" s="548">
        <v>2228</v>
      </c>
      <c r="T4776" s="548"/>
      <c r="U4776" s="99"/>
    </row>
    <row r="4777" spans="1:21" ht="19.5" customHeight="1">
      <c r="A4777" s="545">
        <v>14362</v>
      </c>
      <c r="B4777" s="545" t="s">
        <v>22225</v>
      </c>
      <c r="C4777" s="545" t="s">
        <v>216</v>
      </c>
      <c r="D4777" s="546">
        <v>46052</v>
      </c>
      <c r="E4777" s="171" t="str">
        <f t="shared" si="74"/>
        <v>2026</v>
      </c>
      <c r="F4777" s="547">
        <v>3051432</v>
      </c>
      <c r="G4777" s="548">
        <v>0.19</v>
      </c>
      <c r="H4777" s="547">
        <v>2564228.5699999998</v>
      </c>
      <c r="I4777" s="545" t="s">
        <v>12762</v>
      </c>
      <c r="J4777" s="545" t="s">
        <v>13307</v>
      </c>
      <c r="K4777" s="545" t="s">
        <v>22224</v>
      </c>
      <c r="L4777" s="545"/>
      <c r="M4777" s="548" t="s">
        <v>13868</v>
      </c>
      <c r="N4777" s="545" t="s">
        <v>13413</v>
      </c>
      <c r="O4777" s="545"/>
      <c r="P4777" s="549">
        <v>14363</v>
      </c>
      <c r="Q4777" s="549">
        <v>2</v>
      </c>
      <c r="R4777" s="549">
        <v>8</v>
      </c>
      <c r="S4777" s="548">
        <v>2228</v>
      </c>
      <c r="T4777" s="548"/>
      <c r="U4777" s="99"/>
    </row>
    <row r="4778" spans="1:21" ht="19.5" customHeight="1">
      <c r="A4778" s="545">
        <v>14363</v>
      </c>
      <c r="B4778" s="545" t="s">
        <v>22227</v>
      </c>
      <c r="C4778" s="545" t="s">
        <v>216</v>
      </c>
      <c r="D4778" s="546">
        <v>46052</v>
      </c>
      <c r="E4778" s="171" t="str">
        <f t="shared" si="74"/>
        <v>2026</v>
      </c>
      <c r="F4778" s="547">
        <v>2655914</v>
      </c>
      <c r="G4778" s="548">
        <v>0.19</v>
      </c>
      <c r="H4778" s="547">
        <v>2231860.5</v>
      </c>
      <c r="I4778" s="545" t="s">
        <v>12762</v>
      </c>
      <c r="J4778" s="545" t="s">
        <v>13307</v>
      </c>
      <c r="K4778" s="545" t="s">
        <v>22226</v>
      </c>
      <c r="L4778" s="545"/>
      <c r="M4778" s="548" t="s">
        <v>13868</v>
      </c>
      <c r="N4778" s="545" t="s">
        <v>13413</v>
      </c>
      <c r="O4778" s="545"/>
      <c r="P4778" s="549">
        <v>14364</v>
      </c>
      <c r="Q4778" s="549">
        <v>2</v>
      </c>
      <c r="R4778" s="549">
        <v>8</v>
      </c>
      <c r="S4778" s="548">
        <v>2228</v>
      </c>
      <c r="T4778" s="548"/>
      <c r="U4778" s="99"/>
    </row>
    <row r="4779" spans="1:21" ht="19.5" customHeight="1">
      <c r="A4779" s="545">
        <v>14364</v>
      </c>
      <c r="B4779" s="545" t="s">
        <v>22229</v>
      </c>
      <c r="C4779" s="545" t="s">
        <v>216</v>
      </c>
      <c r="D4779" s="546">
        <v>46052</v>
      </c>
      <c r="E4779" s="171" t="str">
        <f t="shared" si="74"/>
        <v>2026</v>
      </c>
      <c r="F4779" s="547">
        <v>903274</v>
      </c>
      <c r="G4779" s="548">
        <v>0.19</v>
      </c>
      <c r="H4779" s="547">
        <v>759053.78</v>
      </c>
      <c r="I4779" s="545" t="s">
        <v>12762</v>
      </c>
      <c r="J4779" s="545" t="s">
        <v>13307</v>
      </c>
      <c r="K4779" s="545" t="s">
        <v>22228</v>
      </c>
      <c r="L4779" s="545"/>
      <c r="M4779" s="548" t="s">
        <v>13758</v>
      </c>
      <c r="N4779" s="545" t="s">
        <v>13413</v>
      </c>
      <c r="O4779" s="545"/>
      <c r="P4779" s="549">
        <v>14365</v>
      </c>
      <c r="Q4779" s="549">
        <v>1</v>
      </c>
      <c r="R4779" s="549">
        <v>8</v>
      </c>
      <c r="S4779" s="548">
        <v>2228</v>
      </c>
      <c r="T4779" s="548"/>
      <c r="U4779" s="99"/>
    </row>
    <row r="4780" spans="1:21" ht="19.5" customHeight="1">
      <c r="A4780" s="545">
        <v>14365</v>
      </c>
      <c r="B4780" s="545" t="s">
        <v>22231</v>
      </c>
      <c r="C4780" s="545" t="s">
        <v>216</v>
      </c>
      <c r="D4780" s="546">
        <v>46052</v>
      </c>
      <c r="E4780" s="171" t="str">
        <f t="shared" si="74"/>
        <v>2026</v>
      </c>
      <c r="F4780" s="547">
        <v>2896120</v>
      </c>
      <c r="G4780" s="548">
        <v>0.19</v>
      </c>
      <c r="H4780" s="547">
        <v>2433714.29</v>
      </c>
      <c r="I4780" s="545" t="s">
        <v>12762</v>
      </c>
      <c r="J4780" s="545" t="s">
        <v>13307</v>
      </c>
      <c r="K4780" s="545" t="s">
        <v>22230</v>
      </c>
      <c r="L4780" s="545"/>
      <c r="M4780" s="548" t="s">
        <v>13868</v>
      </c>
      <c r="N4780" s="545" t="s">
        <v>13413</v>
      </c>
      <c r="O4780" s="545"/>
      <c r="P4780" s="549">
        <v>14366</v>
      </c>
      <c r="Q4780" s="549">
        <v>2</v>
      </c>
      <c r="R4780" s="549">
        <v>8</v>
      </c>
      <c r="S4780" s="548">
        <v>2228</v>
      </c>
      <c r="T4780" s="548"/>
      <c r="U4780" s="99"/>
    </row>
    <row r="4781" spans="1:21" ht="19.5" customHeight="1">
      <c r="A4781" s="545">
        <v>14366</v>
      </c>
      <c r="B4781" s="545" t="s">
        <v>22233</v>
      </c>
      <c r="C4781" s="545" t="s">
        <v>216</v>
      </c>
      <c r="D4781" s="546">
        <v>46052</v>
      </c>
      <c r="E4781" s="171" t="str">
        <f t="shared" si="74"/>
        <v>2026</v>
      </c>
      <c r="F4781" s="547">
        <v>757149</v>
      </c>
      <c r="G4781" s="548">
        <v>0.19</v>
      </c>
      <c r="H4781" s="547">
        <v>636259.66</v>
      </c>
      <c r="I4781" s="545" t="s">
        <v>12762</v>
      </c>
      <c r="J4781" s="545" t="s">
        <v>13307</v>
      </c>
      <c r="K4781" s="545" t="s">
        <v>22232</v>
      </c>
      <c r="L4781" s="545"/>
      <c r="M4781" s="548" t="s">
        <v>13868</v>
      </c>
      <c r="N4781" s="545" t="s">
        <v>13413</v>
      </c>
      <c r="O4781" s="545"/>
      <c r="P4781" s="549">
        <v>14367</v>
      </c>
      <c r="Q4781" s="549">
        <v>2</v>
      </c>
      <c r="R4781" s="549">
        <v>8</v>
      </c>
      <c r="S4781" s="548">
        <v>2228</v>
      </c>
      <c r="T4781" s="548"/>
      <c r="U4781" s="99"/>
    </row>
    <row r="4782" spans="1:21" ht="19.5" customHeight="1">
      <c r="A4782" s="545">
        <v>14367</v>
      </c>
      <c r="B4782" s="545" t="s">
        <v>22235</v>
      </c>
      <c r="C4782" s="545" t="s">
        <v>216</v>
      </c>
      <c r="D4782" s="546">
        <v>46052</v>
      </c>
      <c r="E4782" s="171" t="str">
        <f t="shared" si="74"/>
        <v>2026</v>
      </c>
      <c r="F4782" s="547">
        <v>8166978</v>
      </c>
      <c r="G4782" s="548">
        <v>0.19</v>
      </c>
      <c r="H4782" s="547">
        <v>6863006.7199999997</v>
      </c>
      <c r="I4782" s="545" t="s">
        <v>12762</v>
      </c>
      <c r="J4782" s="545" t="s">
        <v>13307</v>
      </c>
      <c r="K4782" s="545" t="s">
        <v>22234</v>
      </c>
      <c r="L4782" s="545"/>
      <c r="M4782" s="548" t="s">
        <v>13868</v>
      </c>
      <c r="N4782" s="545" t="s">
        <v>13413</v>
      </c>
      <c r="O4782" s="545"/>
      <c r="P4782" s="549">
        <v>14368</v>
      </c>
      <c r="Q4782" s="549">
        <v>2</v>
      </c>
      <c r="R4782" s="549">
        <v>8</v>
      </c>
      <c r="S4782" s="548">
        <v>2228</v>
      </c>
      <c r="T4782" s="548"/>
      <c r="U4782" s="99"/>
    </row>
    <row r="4783" spans="1:21" ht="19.5" customHeight="1">
      <c r="A4783" s="545">
        <v>14368</v>
      </c>
      <c r="B4783" s="545" t="s">
        <v>22237</v>
      </c>
      <c r="C4783" s="545" t="s">
        <v>216</v>
      </c>
      <c r="D4783" s="546">
        <v>46052</v>
      </c>
      <c r="E4783" s="171" t="str">
        <f t="shared" si="74"/>
        <v>2026</v>
      </c>
      <c r="F4783" s="547">
        <v>226803</v>
      </c>
      <c r="G4783" s="548">
        <v>0.19</v>
      </c>
      <c r="H4783" s="547">
        <v>190590.76</v>
      </c>
      <c r="I4783" s="545" t="s">
        <v>12762</v>
      </c>
      <c r="J4783" s="545" t="s">
        <v>13307</v>
      </c>
      <c r="K4783" s="545" t="s">
        <v>22236</v>
      </c>
      <c r="L4783" s="545"/>
      <c r="M4783" s="548" t="s">
        <v>13868</v>
      </c>
      <c r="N4783" s="545" t="s">
        <v>13413</v>
      </c>
      <c r="O4783" s="545"/>
      <c r="P4783" s="549">
        <v>14369</v>
      </c>
      <c r="Q4783" s="549">
        <v>2</v>
      </c>
      <c r="R4783" s="549">
        <v>8</v>
      </c>
      <c r="S4783" s="548">
        <v>2228</v>
      </c>
      <c r="T4783" s="548"/>
      <c r="U4783" s="99"/>
    </row>
    <row r="4784" spans="1:21" ht="19.5" customHeight="1">
      <c r="A4784" s="545">
        <v>14369</v>
      </c>
      <c r="B4784" s="545" t="s">
        <v>22239</v>
      </c>
      <c r="C4784" s="545" t="s">
        <v>216</v>
      </c>
      <c r="D4784" s="546">
        <v>46052</v>
      </c>
      <c r="E4784" s="171" t="str">
        <f t="shared" si="74"/>
        <v>2026</v>
      </c>
      <c r="F4784" s="547">
        <v>272445</v>
      </c>
      <c r="G4784" s="548">
        <v>0.19</v>
      </c>
      <c r="H4784" s="547">
        <v>228945.38</v>
      </c>
      <c r="I4784" s="545" t="s">
        <v>12762</v>
      </c>
      <c r="J4784" s="545" t="s">
        <v>13307</v>
      </c>
      <c r="K4784" s="545" t="s">
        <v>22238</v>
      </c>
      <c r="L4784" s="545"/>
      <c r="M4784" s="548" t="s">
        <v>13868</v>
      </c>
      <c r="N4784" s="545" t="s">
        <v>13413</v>
      </c>
      <c r="O4784" s="545"/>
      <c r="P4784" s="549">
        <v>14370</v>
      </c>
      <c r="Q4784" s="549">
        <v>2</v>
      </c>
      <c r="R4784" s="549">
        <v>8</v>
      </c>
      <c r="S4784" s="548">
        <v>2228</v>
      </c>
      <c r="T4784" s="548"/>
      <c r="U4784" s="99"/>
    </row>
    <row r="4785" spans="1:21" ht="19.5" customHeight="1">
      <c r="A4785" s="545">
        <v>14370</v>
      </c>
      <c r="B4785" s="545" t="s">
        <v>22241</v>
      </c>
      <c r="C4785" s="545" t="s">
        <v>216</v>
      </c>
      <c r="D4785" s="546">
        <v>46052</v>
      </c>
      <c r="E4785" s="171" t="str">
        <f t="shared" si="74"/>
        <v>2026</v>
      </c>
      <c r="F4785" s="547">
        <v>371054</v>
      </c>
      <c r="G4785" s="548">
        <v>0.19</v>
      </c>
      <c r="H4785" s="547">
        <v>311810.08</v>
      </c>
      <c r="I4785" s="545" t="s">
        <v>12762</v>
      </c>
      <c r="J4785" s="545" t="s">
        <v>13307</v>
      </c>
      <c r="K4785" s="545" t="s">
        <v>22240</v>
      </c>
      <c r="L4785" s="545"/>
      <c r="M4785" s="548" t="s">
        <v>13868</v>
      </c>
      <c r="N4785" s="545" t="s">
        <v>13413</v>
      </c>
      <c r="O4785" s="545"/>
      <c r="P4785" s="549">
        <v>14371</v>
      </c>
      <c r="Q4785" s="549">
        <v>2</v>
      </c>
      <c r="R4785" s="549">
        <v>8</v>
      </c>
      <c r="S4785" s="548">
        <v>2228</v>
      </c>
      <c r="T4785" s="548"/>
      <c r="U4785" s="99"/>
    </row>
    <row r="4786" spans="1:21" ht="19.5" customHeight="1">
      <c r="A4786" s="545">
        <v>14371</v>
      </c>
      <c r="B4786" s="545" t="s">
        <v>22243</v>
      </c>
      <c r="C4786" s="545" t="s">
        <v>216</v>
      </c>
      <c r="D4786" s="546">
        <v>46052</v>
      </c>
      <c r="E4786" s="171" t="str">
        <f t="shared" si="74"/>
        <v>2026</v>
      </c>
      <c r="F4786" s="547">
        <v>1457004</v>
      </c>
      <c r="G4786" s="548">
        <v>0.19</v>
      </c>
      <c r="H4786" s="547">
        <v>1224373.1100000001</v>
      </c>
      <c r="I4786" s="545" t="s">
        <v>12762</v>
      </c>
      <c r="J4786" s="545" t="s">
        <v>13307</v>
      </c>
      <c r="K4786" s="545" t="s">
        <v>22242</v>
      </c>
      <c r="L4786" s="545"/>
      <c r="M4786" s="548" t="s">
        <v>13868</v>
      </c>
      <c r="N4786" s="545" t="s">
        <v>13413</v>
      </c>
      <c r="O4786" s="545"/>
      <c r="P4786" s="549">
        <v>14372</v>
      </c>
      <c r="Q4786" s="549">
        <v>2</v>
      </c>
      <c r="R4786" s="549">
        <v>8</v>
      </c>
      <c r="S4786" s="548">
        <v>2228</v>
      </c>
      <c r="T4786" s="548"/>
      <c r="U4786" s="99"/>
    </row>
    <row r="4787" spans="1:21" ht="19.5" customHeight="1">
      <c r="A4787" s="545">
        <v>14372</v>
      </c>
      <c r="B4787" s="545" t="s">
        <v>22245</v>
      </c>
      <c r="C4787" s="545" t="s">
        <v>216</v>
      </c>
      <c r="D4787" s="546">
        <v>46052</v>
      </c>
      <c r="E4787" s="171" t="str">
        <f t="shared" si="74"/>
        <v>2026</v>
      </c>
      <c r="F4787" s="547">
        <v>5217266</v>
      </c>
      <c r="G4787" s="548">
        <v>0.19</v>
      </c>
      <c r="H4787" s="547">
        <v>4384257.1399999997</v>
      </c>
      <c r="I4787" s="545" t="s">
        <v>12762</v>
      </c>
      <c r="J4787" s="545" t="s">
        <v>13307</v>
      </c>
      <c r="K4787" s="545" t="s">
        <v>22244</v>
      </c>
      <c r="L4787" s="545"/>
      <c r="M4787" s="548" t="s">
        <v>13868</v>
      </c>
      <c r="N4787" s="545" t="s">
        <v>13413</v>
      </c>
      <c r="O4787" s="545"/>
      <c r="P4787" s="549">
        <v>14373</v>
      </c>
      <c r="Q4787" s="549">
        <v>2</v>
      </c>
      <c r="R4787" s="549">
        <v>8</v>
      </c>
      <c r="S4787" s="548">
        <v>2228</v>
      </c>
      <c r="T4787" s="548"/>
      <c r="U4787" s="99"/>
    </row>
    <row r="4788" spans="1:21" ht="19.5" customHeight="1">
      <c r="A4788" s="545">
        <v>14373</v>
      </c>
      <c r="B4788" s="545" t="s">
        <v>22247</v>
      </c>
      <c r="C4788" s="545" t="s">
        <v>216</v>
      </c>
      <c r="D4788" s="546">
        <v>46052</v>
      </c>
      <c r="E4788" s="171" t="str">
        <f t="shared" si="74"/>
        <v>2026</v>
      </c>
      <c r="F4788" s="547">
        <v>15339563</v>
      </c>
      <c r="G4788" s="548">
        <v>0.19</v>
      </c>
      <c r="H4788" s="547">
        <v>12890389.08</v>
      </c>
      <c r="I4788" s="545" t="s">
        <v>12762</v>
      </c>
      <c r="J4788" s="545" t="s">
        <v>13307</v>
      </c>
      <c r="K4788" s="545" t="s">
        <v>22246</v>
      </c>
      <c r="L4788" s="545"/>
      <c r="M4788" s="548" t="s">
        <v>13868</v>
      </c>
      <c r="N4788" s="545" t="s">
        <v>13413</v>
      </c>
      <c r="O4788" s="545"/>
      <c r="P4788" s="549">
        <v>14374</v>
      </c>
      <c r="Q4788" s="549">
        <v>2</v>
      </c>
      <c r="R4788" s="549">
        <v>8</v>
      </c>
      <c r="S4788" s="548">
        <v>2228</v>
      </c>
      <c r="T4788" s="548"/>
      <c r="U4788" s="99"/>
    </row>
    <row r="4789" spans="1:21" ht="19.5" customHeight="1">
      <c r="A4789" s="545">
        <v>14374</v>
      </c>
      <c r="B4789" s="545" t="s">
        <v>22248</v>
      </c>
      <c r="C4789" s="545" t="s">
        <v>216</v>
      </c>
      <c r="D4789" s="546">
        <v>46052</v>
      </c>
      <c r="E4789" s="171" t="str">
        <f t="shared" si="74"/>
        <v>2026</v>
      </c>
      <c r="F4789" s="547">
        <v>196150</v>
      </c>
      <c r="G4789" s="548">
        <v>0.19</v>
      </c>
      <c r="H4789" s="547">
        <v>164831.93</v>
      </c>
      <c r="I4789" s="545" t="s">
        <v>12762</v>
      </c>
      <c r="J4789" s="545" t="s">
        <v>13307</v>
      </c>
      <c r="K4789" s="545" t="s">
        <v>22248</v>
      </c>
      <c r="L4789" s="545"/>
      <c r="M4789" s="548" t="s">
        <v>13758</v>
      </c>
      <c r="N4789" s="545" t="s">
        <v>13413</v>
      </c>
      <c r="O4789" s="545"/>
      <c r="P4789" s="549">
        <v>14375</v>
      </c>
      <c r="Q4789" s="549">
        <v>1</v>
      </c>
      <c r="R4789" s="549">
        <v>8</v>
      </c>
      <c r="S4789" s="548">
        <v>2228</v>
      </c>
      <c r="T4789" s="548"/>
      <c r="U4789" s="99"/>
    </row>
    <row r="4790" spans="1:21" ht="19.5" customHeight="1">
      <c r="A4790" s="545">
        <v>14375</v>
      </c>
      <c r="B4790" s="545" t="s">
        <v>22250</v>
      </c>
      <c r="C4790" s="545" t="s">
        <v>216</v>
      </c>
      <c r="D4790" s="546">
        <v>46052</v>
      </c>
      <c r="E4790" s="171" t="str">
        <f t="shared" si="74"/>
        <v>2026</v>
      </c>
      <c r="F4790" s="547">
        <v>75648549</v>
      </c>
      <c r="G4790" s="548">
        <v>0.19</v>
      </c>
      <c r="H4790" s="547">
        <v>63570209.240000002</v>
      </c>
      <c r="I4790" s="545" t="s">
        <v>12637</v>
      </c>
      <c r="J4790" s="545" t="s">
        <v>13307</v>
      </c>
      <c r="K4790" s="545" t="s">
        <v>22249</v>
      </c>
      <c r="L4790" s="545"/>
      <c r="M4790" s="548" t="s">
        <v>13758</v>
      </c>
      <c r="N4790" s="545" t="s">
        <v>13413</v>
      </c>
      <c r="O4790" s="545"/>
      <c r="P4790" s="549">
        <v>14376</v>
      </c>
      <c r="Q4790" s="549">
        <v>1</v>
      </c>
      <c r="R4790" s="549">
        <v>13</v>
      </c>
      <c r="S4790" s="548">
        <v>2228</v>
      </c>
      <c r="T4790" s="548"/>
      <c r="U4790" s="99"/>
    </row>
    <row r="4791" spans="1:21" ht="19.5" customHeight="1">
      <c r="A4791" s="545">
        <v>14376</v>
      </c>
      <c r="B4791" s="545" t="s">
        <v>22252</v>
      </c>
      <c r="C4791" s="545" t="s">
        <v>216</v>
      </c>
      <c r="D4791" s="546">
        <v>46052</v>
      </c>
      <c r="E4791" s="171" t="str">
        <f t="shared" si="74"/>
        <v>2026</v>
      </c>
      <c r="F4791" s="547">
        <v>29610731</v>
      </c>
      <c r="G4791" s="548">
        <v>0.19</v>
      </c>
      <c r="H4791" s="547">
        <v>24882967.23</v>
      </c>
      <c r="I4791" s="545" t="s">
        <v>12637</v>
      </c>
      <c r="J4791" s="545" t="s">
        <v>13307</v>
      </c>
      <c r="K4791" s="545" t="s">
        <v>22251</v>
      </c>
      <c r="L4791" s="545"/>
      <c r="M4791" s="548" t="s">
        <v>13758</v>
      </c>
      <c r="N4791" s="545" t="s">
        <v>13413</v>
      </c>
      <c r="O4791" s="545"/>
      <c r="P4791" s="549">
        <v>14377</v>
      </c>
      <c r="Q4791" s="549">
        <v>1</v>
      </c>
      <c r="R4791" s="549">
        <v>13</v>
      </c>
      <c r="S4791" s="548">
        <v>2228</v>
      </c>
      <c r="T4791" s="548"/>
      <c r="U4791" s="99"/>
    </row>
    <row r="4792" spans="1:21" ht="19.5" customHeight="1">
      <c r="A4792" s="545">
        <v>14377</v>
      </c>
      <c r="B4792" s="545" t="s">
        <v>22254</v>
      </c>
      <c r="C4792" s="545" t="s">
        <v>216</v>
      </c>
      <c r="D4792" s="546">
        <v>46052</v>
      </c>
      <c r="E4792" s="171" t="str">
        <f t="shared" si="74"/>
        <v>2026</v>
      </c>
      <c r="F4792" s="547">
        <v>31141078</v>
      </c>
      <c r="G4792" s="548">
        <v>0.19</v>
      </c>
      <c r="H4792" s="547">
        <v>26168973.109999999</v>
      </c>
      <c r="I4792" s="545" t="s">
        <v>12637</v>
      </c>
      <c r="J4792" s="545" t="s">
        <v>13307</v>
      </c>
      <c r="K4792" s="545" t="s">
        <v>22253</v>
      </c>
      <c r="L4792" s="545"/>
      <c r="M4792" s="548" t="s">
        <v>13758</v>
      </c>
      <c r="N4792" s="545" t="s">
        <v>13413</v>
      </c>
      <c r="O4792" s="545"/>
      <c r="P4792" s="549">
        <v>14408</v>
      </c>
      <c r="Q4792" s="549">
        <v>1</v>
      </c>
      <c r="R4792" s="549">
        <v>13</v>
      </c>
      <c r="S4792" s="548">
        <v>2228</v>
      </c>
      <c r="T4792" s="548"/>
      <c r="U4792" s="99"/>
    </row>
    <row r="4793" spans="1:21" ht="19.5" customHeight="1">
      <c r="A4793" s="545">
        <v>14378</v>
      </c>
      <c r="B4793" s="545" t="s">
        <v>22256</v>
      </c>
      <c r="C4793" s="545" t="s">
        <v>216</v>
      </c>
      <c r="D4793" s="546">
        <v>46052</v>
      </c>
      <c r="E4793" s="171" t="str">
        <f t="shared" si="74"/>
        <v>2026</v>
      </c>
      <c r="F4793" s="547">
        <v>71550</v>
      </c>
      <c r="G4793" s="548">
        <v>0.19</v>
      </c>
      <c r="H4793" s="547">
        <v>60126.05</v>
      </c>
      <c r="I4793" s="545" t="s">
        <v>12715</v>
      </c>
      <c r="J4793" s="545" t="s">
        <v>13307</v>
      </c>
      <c r="K4793" s="545" t="s">
        <v>22255</v>
      </c>
      <c r="L4793" s="545"/>
      <c r="M4793" s="548" t="s">
        <v>13758</v>
      </c>
      <c r="N4793" s="545" t="s">
        <v>13413</v>
      </c>
      <c r="O4793" s="545"/>
      <c r="P4793" s="549">
        <v>14409</v>
      </c>
      <c r="Q4793" s="549">
        <v>1</v>
      </c>
      <c r="R4793" s="549">
        <v>129</v>
      </c>
      <c r="S4793" s="548">
        <v>2228</v>
      </c>
      <c r="T4793" s="548"/>
      <c r="U4793" s="99"/>
    </row>
    <row r="4794" spans="1:21" ht="19.5" customHeight="1">
      <c r="A4794" s="545">
        <v>14379</v>
      </c>
      <c r="B4794" s="545" t="s">
        <v>22258</v>
      </c>
      <c r="C4794" s="545" t="s">
        <v>4501</v>
      </c>
      <c r="D4794" s="546">
        <v>46052</v>
      </c>
      <c r="E4794" s="171" t="str">
        <f t="shared" si="74"/>
        <v>2026</v>
      </c>
      <c r="F4794" s="547">
        <v>110502279</v>
      </c>
      <c r="G4794" s="548">
        <v>0.19</v>
      </c>
      <c r="H4794" s="547">
        <v>92859057.980000004</v>
      </c>
      <c r="I4794" s="545" t="s">
        <v>12762</v>
      </c>
      <c r="J4794" s="545" t="s">
        <v>13307</v>
      </c>
      <c r="K4794" s="545" t="s">
        <v>22257</v>
      </c>
      <c r="L4794" s="545"/>
      <c r="M4794" s="548" t="s">
        <v>13758</v>
      </c>
      <c r="N4794" s="545" t="s">
        <v>13413</v>
      </c>
      <c r="O4794" s="545"/>
      <c r="P4794" s="549">
        <v>14380</v>
      </c>
      <c r="Q4794" s="549">
        <v>1</v>
      </c>
      <c r="R4794" s="549">
        <v>8</v>
      </c>
      <c r="S4794" s="548">
        <v>2228</v>
      </c>
      <c r="T4794" s="548"/>
      <c r="U4794" s="99"/>
    </row>
    <row r="4795" spans="1:21" ht="19.5" customHeight="1">
      <c r="A4795" s="545">
        <v>14380</v>
      </c>
      <c r="B4795" s="545" t="s">
        <v>22260</v>
      </c>
      <c r="C4795" s="545" t="s">
        <v>216</v>
      </c>
      <c r="D4795" s="546">
        <v>46052</v>
      </c>
      <c r="E4795" s="171" t="str">
        <f t="shared" si="74"/>
        <v>2026</v>
      </c>
      <c r="F4795" s="547">
        <v>9537</v>
      </c>
      <c r="G4795" s="548">
        <v>0.19</v>
      </c>
      <c r="H4795" s="547">
        <v>8014.29</v>
      </c>
      <c r="I4795" s="545" t="s">
        <v>12715</v>
      </c>
      <c r="J4795" s="545" t="s">
        <v>13307</v>
      </c>
      <c r="K4795" s="545" t="s">
        <v>22259</v>
      </c>
      <c r="L4795" s="545"/>
      <c r="M4795" s="548" t="s">
        <v>13758</v>
      </c>
      <c r="N4795" s="545" t="s">
        <v>13413</v>
      </c>
      <c r="O4795" s="545"/>
      <c r="P4795" s="549">
        <v>14410</v>
      </c>
      <c r="Q4795" s="549">
        <v>1</v>
      </c>
      <c r="R4795" s="549">
        <v>129</v>
      </c>
      <c r="S4795" s="548">
        <v>2228</v>
      </c>
      <c r="T4795" s="548"/>
      <c r="U4795" s="99"/>
    </row>
    <row r="4796" spans="1:21" ht="19.5" customHeight="1">
      <c r="A4796" s="545">
        <v>14381</v>
      </c>
      <c r="B4796" s="545" t="s">
        <v>22262</v>
      </c>
      <c r="C4796" s="545" t="s">
        <v>209</v>
      </c>
      <c r="D4796" s="546">
        <v>46052</v>
      </c>
      <c r="E4796" s="171" t="str">
        <f t="shared" si="74"/>
        <v>2026</v>
      </c>
      <c r="F4796" s="547">
        <v>149978</v>
      </c>
      <c r="G4796" s="548">
        <v>0.19</v>
      </c>
      <c r="H4796" s="547">
        <v>126031.93</v>
      </c>
      <c r="I4796" s="545" t="s">
        <v>12706</v>
      </c>
      <c r="J4796" s="545" t="s">
        <v>13307</v>
      </c>
      <c r="K4796" s="545" t="s">
        <v>22261</v>
      </c>
      <c r="L4796" s="545"/>
      <c r="M4796" s="548" t="s">
        <v>13758</v>
      </c>
      <c r="N4796" s="545" t="s">
        <v>13413</v>
      </c>
      <c r="O4796" s="545"/>
      <c r="P4796" s="549">
        <v>14382</v>
      </c>
      <c r="Q4796" s="549">
        <v>1</v>
      </c>
      <c r="R4796" s="549">
        <v>128</v>
      </c>
      <c r="S4796" s="548">
        <v>2228</v>
      </c>
      <c r="T4796" s="548"/>
      <c r="U4796" s="99"/>
    </row>
    <row r="4797" spans="1:21" ht="19.5" customHeight="1">
      <c r="A4797" s="545">
        <v>14382</v>
      </c>
      <c r="B4797" s="545" t="s">
        <v>22264</v>
      </c>
      <c r="C4797" s="545" t="s">
        <v>209</v>
      </c>
      <c r="D4797" s="546">
        <v>46052</v>
      </c>
      <c r="E4797" s="171" t="str">
        <f t="shared" si="74"/>
        <v>2026</v>
      </c>
      <c r="F4797" s="547">
        <v>483271</v>
      </c>
      <c r="G4797" s="548">
        <v>0.19</v>
      </c>
      <c r="H4797" s="547">
        <v>406110.08</v>
      </c>
      <c r="I4797" s="545" t="s">
        <v>12741</v>
      </c>
      <c r="J4797" s="545" t="s">
        <v>13307</v>
      </c>
      <c r="K4797" s="545" t="s">
        <v>22263</v>
      </c>
      <c r="L4797" s="545"/>
      <c r="M4797" s="548" t="s">
        <v>13758</v>
      </c>
      <c r="N4797" s="545" t="s">
        <v>13413</v>
      </c>
      <c r="O4797" s="545"/>
      <c r="P4797" s="549">
        <v>14384</v>
      </c>
      <c r="Q4797" s="549">
        <v>1</v>
      </c>
      <c r="R4797" s="549">
        <v>37</v>
      </c>
      <c r="S4797" s="548">
        <v>2228</v>
      </c>
      <c r="T4797" s="548"/>
      <c r="U4797" s="99"/>
    </row>
    <row r="4798" spans="1:21" ht="19.5" customHeight="1">
      <c r="A4798" s="545">
        <v>14383</v>
      </c>
      <c r="B4798" s="545" t="s">
        <v>22265</v>
      </c>
      <c r="C4798" s="545" t="s">
        <v>216</v>
      </c>
      <c r="D4798" s="546">
        <v>46052</v>
      </c>
      <c r="E4798" s="171" t="str">
        <f t="shared" si="74"/>
        <v>2026</v>
      </c>
      <c r="F4798" s="547">
        <v>174744</v>
      </c>
      <c r="G4798" s="548">
        <v>0.19</v>
      </c>
      <c r="H4798" s="547">
        <v>146843.70000000001</v>
      </c>
      <c r="I4798" s="545" t="s">
        <v>12650</v>
      </c>
      <c r="J4798" s="545" t="s">
        <v>13307</v>
      </c>
      <c r="K4798" s="545"/>
      <c r="L4798" s="545"/>
      <c r="M4798" s="548" t="s">
        <v>13758</v>
      </c>
      <c r="N4798" s="545" t="s">
        <v>13413</v>
      </c>
      <c r="O4798" s="545"/>
      <c r="P4798" s="549">
        <v>14385</v>
      </c>
      <c r="Q4798" s="549">
        <v>1</v>
      </c>
      <c r="R4798" s="549">
        <v>127</v>
      </c>
      <c r="S4798" s="548">
        <v>2228</v>
      </c>
      <c r="T4798" s="548"/>
      <c r="U4798" s="99"/>
    </row>
    <row r="4799" spans="1:21" ht="19.5" customHeight="1">
      <c r="A4799" s="545">
        <v>14384</v>
      </c>
      <c r="B4799" s="545" t="s">
        <v>22267</v>
      </c>
      <c r="C4799" s="545" t="s">
        <v>216</v>
      </c>
      <c r="D4799" s="546">
        <v>46052</v>
      </c>
      <c r="E4799" s="171" t="str">
        <f t="shared" si="74"/>
        <v>2026</v>
      </c>
      <c r="F4799" s="547">
        <v>191683</v>
      </c>
      <c r="G4799" s="548">
        <v>0.19</v>
      </c>
      <c r="H4799" s="547">
        <v>161078.15</v>
      </c>
      <c r="I4799" s="545" t="s">
        <v>12676</v>
      </c>
      <c r="J4799" s="545" t="s">
        <v>13307</v>
      </c>
      <c r="K4799" s="545" t="s">
        <v>22266</v>
      </c>
      <c r="L4799" s="545"/>
      <c r="M4799" s="548" t="s">
        <v>13758</v>
      </c>
      <c r="N4799" s="545" t="s">
        <v>13413</v>
      </c>
      <c r="O4799" s="545"/>
      <c r="P4799" s="549">
        <v>14386</v>
      </c>
      <c r="Q4799" s="549">
        <v>1</v>
      </c>
      <c r="R4799" s="549">
        <v>14</v>
      </c>
      <c r="S4799" s="548">
        <v>2228</v>
      </c>
      <c r="T4799" s="548"/>
      <c r="U4799" s="99"/>
    </row>
    <row r="4800" spans="1:21" ht="19.5" customHeight="1">
      <c r="A4800" s="545">
        <v>14385</v>
      </c>
      <c r="B4800" s="545" t="s">
        <v>22268</v>
      </c>
      <c r="C4800" s="545" t="s">
        <v>216</v>
      </c>
      <c r="D4800" s="546">
        <v>46052</v>
      </c>
      <c r="E4800" s="171" t="str">
        <f t="shared" si="74"/>
        <v>2026</v>
      </c>
      <c r="F4800" s="547">
        <v>490471</v>
      </c>
      <c r="G4800" s="548">
        <v>0.19</v>
      </c>
      <c r="H4800" s="547">
        <v>412160.5</v>
      </c>
      <c r="I4800" s="545" t="s">
        <v>12676</v>
      </c>
      <c r="J4800" s="545" t="s">
        <v>13307</v>
      </c>
      <c r="K4800" s="545" t="s">
        <v>22266</v>
      </c>
      <c r="L4800" s="545"/>
      <c r="M4800" s="548" t="s">
        <v>13758</v>
      </c>
      <c r="N4800" s="545" t="s">
        <v>13413</v>
      </c>
      <c r="O4800" s="545"/>
      <c r="P4800" s="549">
        <v>14387</v>
      </c>
      <c r="Q4800" s="549">
        <v>1</v>
      </c>
      <c r="R4800" s="549">
        <v>14</v>
      </c>
      <c r="S4800" s="548">
        <v>2228</v>
      </c>
      <c r="T4800" s="548"/>
      <c r="U4800" s="99"/>
    </row>
    <row r="4801" spans="1:21" ht="19.5" customHeight="1">
      <c r="A4801" s="545">
        <v>14386</v>
      </c>
      <c r="B4801" s="545" t="s">
        <v>22269</v>
      </c>
      <c r="C4801" s="545" t="s">
        <v>216</v>
      </c>
      <c r="D4801" s="546">
        <v>46052</v>
      </c>
      <c r="E4801" s="171" t="str">
        <f t="shared" si="74"/>
        <v>2026</v>
      </c>
      <c r="F4801" s="547">
        <v>674823</v>
      </c>
      <c r="G4801" s="548">
        <v>0.19</v>
      </c>
      <c r="H4801" s="547">
        <v>567078.15</v>
      </c>
      <c r="I4801" s="545" t="s">
        <v>12676</v>
      </c>
      <c r="J4801" s="545" t="s">
        <v>13307</v>
      </c>
      <c r="K4801" s="545" t="s">
        <v>21782</v>
      </c>
      <c r="L4801" s="545"/>
      <c r="M4801" s="548" t="s">
        <v>13758</v>
      </c>
      <c r="N4801" s="545" t="s">
        <v>13413</v>
      </c>
      <c r="O4801" s="545"/>
      <c r="P4801" s="549">
        <v>14388</v>
      </c>
      <c r="Q4801" s="549">
        <v>1</v>
      </c>
      <c r="R4801" s="549">
        <v>14</v>
      </c>
      <c r="S4801" s="548">
        <v>2228</v>
      </c>
      <c r="T4801" s="548"/>
      <c r="U4801" s="99"/>
    </row>
    <row r="4802" spans="1:21" ht="19.5" customHeight="1">
      <c r="A4802" s="545">
        <v>14387</v>
      </c>
      <c r="B4802" s="545" t="s">
        <v>22270</v>
      </c>
      <c r="C4802" s="545" t="s">
        <v>209</v>
      </c>
      <c r="D4802" s="546">
        <v>46052</v>
      </c>
      <c r="E4802" s="171" t="str">
        <f t="shared" si="74"/>
        <v>2026</v>
      </c>
      <c r="F4802" s="547">
        <v>75411</v>
      </c>
      <c r="G4802" s="548">
        <v>0.19</v>
      </c>
      <c r="H4802" s="547">
        <v>63370.59</v>
      </c>
      <c r="I4802" s="545" t="s">
        <v>12676</v>
      </c>
      <c r="J4802" s="545" t="s">
        <v>13307</v>
      </c>
      <c r="K4802" s="545" t="s">
        <v>21768</v>
      </c>
      <c r="L4802" s="545"/>
      <c r="M4802" s="548" t="s">
        <v>13758</v>
      </c>
      <c r="N4802" s="545" t="s">
        <v>13413</v>
      </c>
      <c r="O4802" s="545"/>
      <c r="P4802" s="549">
        <v>14389</v>
      </c>
      <c r="Q4802" s="549">
        <v>1</v>
      </c>
      <c r="R4802" s="549">
        <v>14</v>
      </c>
      <c r="S4802" s="548">
        <v>2228</v>
      </c>
      <c r="T4802" s="548"/>
      <c r="U4802" s="99"/>
    </row>
    <row r="4803" spans="1:21" ht="19.5" customHeight="1">
      <c r="A4803" s="545">
        <v>14388</v>
      </c>
      <c r="B4803" s="545" t="s">
        <v>22272</v>
      </c>
      <c r="C4803" s="545" t="s">
        <v>216</v>
      </c>
      <c r="D4803" s="546">
        <v>46052</v>
      </c>
      <c r="E4803" s="171" t="str">
        <f t="shared" si="74"/>
        <v>2026</v>
      </c>
      <c r="F4803" s="547">
        <v>182127</v>
      </c>
      <c r="G4803" s="548">
        <v>0.19</v>
      </c>
      <c r="H4803" s="547">
        <v>153047.9</v>
      </c>
      <c r="I4803" s="545" t="s">
        <v>12655</v>
      </c>
      <c r="J4803" s="545" t="s">
        <v>13307</v>
      </c>
      <c r="K4803" s="545" t="s">
        <v>22271</v>
      </c>
      <c r="L4803" s="545"/>
      <c r="M4803" s="548" t="s">
        <v>13758</v>
      </c>
      <c r="N4803" s="545" t="s">
        <v>13413</v>
      </c>
      <c r="O4803" s="545"/>
      <c r="P4803" s="549">
        <v>14390</v>
      </c>
      <c r="Q4803" s="549">
        <v>1</v>
      </c>
      <c r="R4803" s="549">
        <v>109</v>
      </c>
      <c r="S4803" s="548">
        <v>2228</v>
      </c>
      <c r="T4803" s="548"/>
      <c r="U4803" s="99"/>
    </row>
    <row r="4804" spans="1:21" ht="19.5" customHeight="1">
      <c r="A4804" s="545">
        <v>14389</v>
      </c>
      <c r="B4804" s="545" t="s">
        <v>22274</v>
      </c>
      <c r="C4804" s="545" t="s">
        <v>216</v>
      </c>
      <c r="D4804" s="546">
        <v>46052</v>
      </c>
      <c r="E4804" s="171" t="str">
        <f t="shared" ref="E4804:E4867" si="75">TEXT(D4804,"YYYY")</f>
        <v>2026</v>
      </c>
      <c r="F4804" s="547">
        <v>105625</v>
      </c>
      <c r="G4804" s="548">
        <v>0.19</v>
      </c>
      <c r="H4804" s="547">
        <v>88760.5</v>
      </c>
      <c r="I4804" s="545" t="s">
        <v>12655</v>
      </c>
      <c r="J4804" s="545" t="s">
        <v>13307</v>
      </c>
      <c r="K4804" s="545" t="s">
        <v>22273</v>
      </c>
      <c r="L4804" s="545"/>
      <c r="M4804" s="548" t="s">
        <v>13758</v>
      </c>
      <c r="N4804" s="545" t="s">
        <v>13413</v>
      </c>
      <c r="O4804" s="545"/>
      <c r="P4804" s="549">
        <v>14391</v>
      </c>
      <c r="Q4804" s="549">
        <v>1</v>
      </c>
      <c r="R4804" s="549">
        <v>80</v>
      </c>
      <c r="S4804" s="548">
        <v>2228</v>
      </c>
      <c r="T4804" s="548"/>
      <c r="U4804" s="99"/>
    </row>
    <row r="4805" spans="1:21" ht="19.5" customHeight="1">
      <c r="A4805" s="545">
        <v>14390</v>
      </c>
      <c r="B4805" s="545" t="s">
        <v>22276</v>
      </c>
      <c r="C4805" s="545" t="s">
        <v>216</v>
      </c>
      <c r="D4805" s="546">
        <v>46052</v>
      </c>
      <c r="E4805" s="171" t="str">
        <f t="shared" si="75"/>
        <v>2026</v>
      </c>
      <c r="F4805" s="547">
        <v>856787</v>
      </c>
      <c r="G4805" s="548">
        <v>0.19</v>
      </c>
      <c r="H4805" s="547">
        <v>719989.08</v>
      </c>
      <c r="I4805" s="545" t="s">
        <v>12762</v>
      </c>
      <c r="J4805" s="545" t="s">
        <v>13307</v>
      </c>
      <c r="K4805" s="545" t="s">
        <v>22275</v>
      </c>
      <c r="L4805" s="545"/>
      <c r="M4805" s="548" t="s">
        <v>13758</v>
      </c>
      <c r="N4805" s="545" t="s">
        <v>13413</v>
      </c>
      <c r="O4805" s="545"/>
      <c r="P4805" s="549">
        <v>14392</v>
      </c>
      <c r="Q4805" s="549">
        <v>1</v>
      </c>
      <c r="R4805" s="549">
        <v>8</v>
      </c>
      <c r="S4805" s="548">
        <v>2228</v>
      </c>
      <c r="T4805" s="548"/>
      <c r="U4805" s="99"/>
    </row>
    <row r="4806" spans="1:21" ht="19.5" customHeight="1">
      <c r="A4806" s="545">
        <v>14391</v>
      </c>
      <c r="B4806" s="545" t="s">
        <v>22278</v>
      </c>
      <c r="C4806" s="545" t="s">
        <v>216</v>
      </c>
      <c r="D4806" s="546">
        <v>46052</v>
      </c>
      <c r="E4806" s="171" t="str">
        <f t="shared" si="75"/>
        <v>2026</v>
      </c>
      <c r="F4806" s="547">
        <v>661122</v>
      </c>
      <c r="G4806" s="548">
        <v>0.19</v>
      </c>
      <c r="H4806" s="547">
        <v>555564.71</v>
      </c>
      <c r="I4806" s="545" t="s">
        <v>12762</v>
      </c>
      <c r="J4806" s="545" t="s">
        <v>13307</v>
      </c>
      <c r="K4806" s="545" t="s">
        <v>22277</v>
      </c>
      <c r="L4806" s="545"/>
      <c r="M4806" s="548" t="s">
        <v>13758</v>
      </c>
      <c r="N4806" s="545" t="s">
        <v>13413</v>
      </c>
      <c r="O4806" s="545"/>
      <c r="P4806" s="549">
        <v>14393</v>
      </c>
      <c r="Q4806" s="549">
        <v>1</v>
      </c>
      <c r="R4806" s="549">
        <v>8</v>
      </c>
      <c r="S4806" s="548">
        <v>2228</v>
      </c>
      <c r="T4806" s="548"/>
      <c r="U4806" s="99"/>
    </row>
    <row r="4807" spans="1:21" ht="19.5" customHeight="1">
      <c r="A4807" s="545">
        <v>14392</v>
      </c>
      <c r="B4807" s="545" t="s">
        <v>22280</v>
      </c>
      <c r="C4807" s="545" t="s">
        <v>216</v>
      </c>
      <c r="D4807" s="546">
        <v>46052</v>
      </c>
      <c r="E4807" s="171" t="str">
        <f t="shared" si="75"/>
        <v>2026</v>
      </c>
      <c r="F4807" s="547">
        <v>56668</v>
      </c>
      <c r="G4807" s="548">
        <v>0.19</v>
      </c>
      <c r="H4807" s="547">
        <v>47620.17</v>
      </c>
      <c r="I4807" s="545" t="s">
        <v>12762</v>
      </c>
      <c r="J4807" s="545" t="s">
        <v>13307</v>
      </c>
      <c r="K4807" s="545" t="s">
        <v>22279</v>
      </c>
      <c r="L4807" s="545"/>
      <c r="M4807" s="548" t="s">
        <v>13758</v>
      </c>
      <c r="N4807" s="545" t="s">
        <v>13413</v>
      </c>
      <c r="O4807" s="545"/>
      <c r="P4807" s="549">
        <v>14394</v>
      </c>
      <c r="Q4807" s="549">
        <v>1</v>
      </c>
      <c r="R4807" s="549">
        <v>8</v>
      </c>
      <c r="S4807" s="548">
        <v>2228</v>
      </c>
      <c r="T4807" s="548"/>
      <c r="U4807" s="99"/>
    </row>
    <row r="4808" spans="1:21" ht="19.5" customHeight="1">
      <c r="A4808" s="545">
        <v>14393</v>
      </c>
      <c r="B4808" s="545" t="s">
        <v>22282</v>
      </c>
      <c r="C4808" s="545" t="s">
        <v>4479</v>
      </c>
      <c r="D4808" s="546">
        <v>46052</v>
      </c>
      <c r="E4808" s="171" t="str">
        <f t="shared" si="75"/>
        <v>2026</v>
      </c>
      <c r="F4808" s="547">
        <v>185076</v>
      </c>
      <c r="G4808" s="548">
        <v>0.19</v>
      </c>
      <c r="H4808" s="547">
        <v>155526.04999999999</v>
      </c>
      <c r="I4808" s="545" t="s">
        <v>12762</v>
      </c>
      <c r="J4808" s="545" t="s">
        <v>13307</v>
      </c>
      <c r="K4808" s="545" t="s">
        <v>22281</v>
      </c>
      <c r="L4808" s="545"/>
      <c r="M4808" s="548" t="s">
        <v>13758</v>
      </c>
      <c r="N4808" s="545" t="s">
        <v>13413</v>
      </c>
      <c r="O4808" s="545"/>
      <c r="P4808" s="549">
        <v>14395</v>
      </c>
      <c r="Q4808" s="549">
        <v>1</v>
      </c>
      <c r="R4808" s="549">
        <v>8</v>
      </c>
      <c r="S4808" s="548">
        <v>2228</v>
      </c>
      <c r="T4808" s="548"/>
      <c r="U4808" s="99"/>
    </row>
    <row r="4809" spans="1:21" ht="19.5" customHeight="1">
      <c r="A4809" s="545">
        <v>14394</v>
      </c>
      <c r="B4809" s="545" t="s">
        <v>22284</v>
      </c>
      <c r="C4809" s="545" t="s">
        <v>216</v>
      </c>
      <c r="D4809" s="546">
        <v>46052</v>
      </c>
      <c r="E4809" s="171" t="str">
        <f t="shared" si="75"/>
        <v>2026</v>
      </c>
      <c r="F4809" s="547">
        <v>85192</v>
      </c>
      <c r="G4809" s="548">
        <v>0.19</v>
      </c>
      <c r="H4809" s="547">
        <v>71589.919999999998</v>
      </c>
      <c r="I4809" s="545" t="s">
        <v>12762</v>
      </c>
      <c r="J4809" s="545" t="s">
        <v>13307</v>
      </c>
      <c r="K4809" s="545" t="s">
        <v>22283</v>
      </c>
      <c r="L4809" s="545"/>
      <c r="M4809" s="548" t="s">
        <v>13758</v>
      </c>
      <c r="N4809" s="545" t="s">
        <v>13413</v>
      </c>
      <c r="O4809" s="545"/>
      <c r="P4809" s="549">
        <v>14396</v>
      </c>
      <c r="Q4809" s="549">
        <v>1</v>
      </c>
      <c r="R4809" s="549">
        <v>8</v>
      </c>
      <c r="S4809" s="548">
        <v>2228</v>
      </c>
      <c r="T4809" s="548"/>
      <c r="U4809" s="99"/>
    </row>
    <row r="4810" spans="1:21" ht="19.5" customHeight="1">
      <c r="A4810" s="545">
        <v>14395</v>
      </c>
      <c r="B4810" s="545" t="s">
        <v>22286</v>
      </c>
      <c r="C4810" s="545" t="s">
        <v>216</v>
      </c>
      <c r="D4810" s="546">
        <v>46052</v>
      </c>
      <c r="E4810" s="171" t="str">
        <f t="shared" si="75"/>
        <v>2026</v>
      </c>
      <c r="F4810" s="547">
        <v>57135</v>
      </c>
      <c r="G4810" s="548">
        <v>0.19</v>
      </c>
      <c r="H4810" s="547">
        <v>48012.61</v>
      </c>
      <c r="I4810" s="545" t="s">
        <v>12762</v>
      </c>
      <c r="J4810" s="545" t="s">
        <v>13307</v>
      </c>
      <c r="K4810" s="545" t="s">
        <v>22285</v>
      </c>
      <c r="L4810" s="545"/>
      <c r="M4810" s="548" t="s">
        <v>13758</v>
      </c>
      <c r="N4810" s="545" t="s">
        <v>13413</v>
      </c>
      <c r="O4810" s="545"/>
      <c r="P4810" s="549">
        <v>14397</v>
      </c>
      <c r="Q4810" s="549">
        <v>1</v>
      </c>
      <c r="R4810" s="549">
        <v>8</v>
      </c>
      <c r="S4810" s="548">
        <v>2228</v>
      </c>
      <c r="T4810" s="548"/>
      <c r="U4810" s="99"/>
    </row>
    <row r="4811" spans="1:21" ht="19.5" customHeight="1">
      <c r="A4811" s="545">
        <v>14396</v>
      </c>
      <c r="B4811" s="545" t="s">
        <v>22288</v>
      </c>
      <c r="C4811" s="545" t="s">
        <v>216</v>
      </c>
      <c r="D4811" s="546">
        <v>46052</v>
      </c>
      <c r="E4811" s="171" t="str">
        <f t="shared" si="75"/>
        <v>2026</v>
      </c>
      <c r="F4811" s="547">
        <v>21002</v>
      </c>
      <c r="G4811" s="548">
        <v>0.19</v>
      </c>
      <c r="H4811" s="547">
        <v>17648.740000000002</v>
      </c>
      <c r="I4811" s="545" t="s">
        <v>12762</v>
      </c>
      <c r="J4811" s="545" t="s">
        <v>13307</v>
      </c>
      <c r="K4811" s="545" t="s">
        <v>22287</v>
      </c>
      <c r="L4811" s="545"/>
      <c r="M4811" s="548" t="s">
        <v>13758</v>
      </c>
      <c r="N4811" s="545" t="s">
        <v>13413</v>
      </c>
      <c r="O4811" s="545"/>
      <c r="P4811" s="549">
        <v>14398</v>
      </c>
      <c r="Q4811" s="549">
        <v>1</v>
      </c>
      <c r="R4811" s="549">
        <v>8</v>
      </c>
      <c r="S4811" s="548">
        <v>2228</v>
      </c>
      <c r="T4811" s="548"/>
      <c r="U4811" s="99"/>
    </row>
    <row r="4812" spans="1:21" ht="19.5" customHeight="1">
      <c r="A4812" s="545">
        <v>14397</v>
      </c>
      <c r="B4812" s="545" t="s">
        <v>22012</v>
      </c>
      <c r="C4812" s="545" t="s">
        <v>209</v>
      </c>
      <c r="D4812" s="546">
        <v>46052</v>
      </c>
      <c r="E4812" s="171" t="str">
        <f t="shared" si="75"/>
        <v>2026</v>
      </c>
      <c r="F4812" s="547">
        <v>226913</v>
      </c>
      <c r="G4812" s="548">
        <v>0.19</v>
      </c>
      <c r="H4812" s="547">
        <v>190683.19</v>
      </c>
      <c r="I4812" s="545" t="s">
        <v>12637</v>
      </c>
      <c r="J4812" s="545" t="s">
        <v>13307</v>
      </c>
      <c r="K4812" s="545" t="s">
        <v>22289</v>
      </c>
      <c r="L4812" s="545"/>
      <c r="M4812" s="548" t="s">
        <v>13758</v>
      </c>
      <c r="N4812" s="545" t="s">
        <v>13413</v>
      </c>
      <c r="O4812" s="545"/>
      <c r="P4812" s="549">
        <v>14399</v>
      </c>
      <c r="Q4812" s="549">
        <v>1</v>
      </c>
      <c r="R4812" s="549">
        <v>13</v>
      </c>
      <c r="S4812" s="548">
        <v>2228</v>
      </c>
      <c r="T4812" s="548"/>
      <c r="U4812" s="99"/>
    </row>
    <row r="4813" spans="1:21" ht="19.5" customHeight="1">
      <c r="A4813" s="545">
        <v>14398</v>
      </c>
      <c r="B4813" s="545" t="s">
        <v>22291</v>
      </c>
      <c r="C4813" s="545" t="s">
        <v>216</v>
      </c>
      <c r="D4813" s="546">
        <v>46052</v>
      </c>
      <c r="E4813" s="171" t="str">
        <f t="shared" si="75"/>
        <v>2026</v>
      </c>
      <c r="F4813" s="547">
        <v>74586379</v>
      </c>
      <c r="G4813" s="548">
        <v>0.19</v>
      </c>
      <c r="H4813" s="547">
        <v>62677629.409999996</v>
      </c>
      <c r="I4813" s="545" t="s">
        <v>12637</v>
      </c>
      <c r="J4813" s="545" t="s">
        <v>13307</v>
      </c>
      <c r="K4813" s="545" t="s">
        <v>22290</v>
      </c>
      <c r="L4813" s="545"/>
      <c r="M4813" s="548" t="s">
        <v>13758</v>
      </c>
      <c r="N4813" s="545" t="s">
        <v>13413</v>
      </c>
      <c r="O4813" s="545"/>
      <c r="P4813" s="549">
        <v>14400</v>
      </c>
      <c r="Q4813" s="549">
        <v>1</v>
      </c>
      <c r="R4813" s="549">
        <v>13</v>
      </c>
      <c r="S4813" s="548">
        <v>2228</v>
      </c>
      <c r="T4813" s="548"/>
      <c r="U4813" s="99"/>
    </row>
    <row r="4814" spans="1:21" ht="19.5" customHeight="1">
      <c r="A4814" s="545">
        <v>14399</v>
      </c>
      <c r="B4814" s="545" t="s">
        <v>22293</v>
      </c>
      <c r="C4814" s="545" t="s">
        <v>216</v>
      </c>
      <c r="D4814" s="546">
        <v>46052</v>
      </c>
      <c r="E4814" s="171" t="str">
        <f t="shared" si="75"/>
        <v>2026</v>
      </c>
      <c r="F4814" s="547">
        <v>53204523</v>
      </c>
      <c r="G4814" s="548">
        <v>0.19</v>
      </c>
      <c r="H4814" s="547">
        <v>44709683.189999998</v>
      </c>
      <c r="I4814" s="545" t="s">
        <v>12637</v>
      </c>
      <c r="J4814" s="545" t="s">
        <v>13307</v>
      </c>
      <c r="K4814" s="545" t="s">
        <v>22292</v>
      </c>
      <c r="L4814" s="545"/>
      <c r="M4814" s="548" t="s">
        <v>13758</v>
      </c>
      <c r="N4814" s="545" t="s">
        <v>13413</v>
      </c>
      <c r="O4814" s="545"/>
      <c r="P4814" s="549">
        <v>14407</v>
      </c>
      <c r="Q4814" s="549">
        <v>1</v>
      </c>
      <c r="R4814" s="549">
        <v>13</v>
      </c>
      <c r="S4814" s="548">
        <v>2228</v>
      </c>
      <c r="T4814" s="548"/>
      <c r="U4814" s="99"/>
    </row>
    <row r="4815" spans="1:21" ht="19.5" customHeight="1">
      <c r="A4815" s="545">
        <v>14400</v>
      </c>
      <c r="B4815" s="545" t="s">
        <v>22294</v>
      </c>
      <c r="C4815" s="545" t="s">
        <v>216</v>
      </c>
      <c r="D4815" s="546">
        <v>46052</v>
      </c>
      <c r="E4815" s="171" t="str">
        <f t="shared" si="75"/>
        <v>2026</v>
      </c>
      <c r="F4815" s="547">
        <v>62409</v>
      </c>
      <c r="G4815" s="548">
        <v>0.19</v>
      </c>
      <c r="H4815" s="547">
        <v>52444.54</v>
      </c>
      <c r="I4815" s="545" t="s">
        <v>12715</v>
      </c>
      <c r="J4815" s="545" t="s">
        <v>13307</v>
      </c>
      <c r="K4815" s="545" t="s">
        <v>22259</v>
      </c>
      <c r="L4815" s="545"/>
      <c r="M4815" s="548" t="s">
        <v>13758</v>
      </c>
      <c r="N4815" s="545" t="s">
        <v>13413</v>
      </c>
      <c r="O4815" s="545"/>
      <c r="P4815" s="549">
        <v>14411</v>
      </c>
      <c r="Q4815" s="549">
        <v>1</v>
      </c>
      <c r="R4815" s="549">
        <v>129</v>
      </c>
      <c r="S4815" s="548">
        <v>2228</v>
      </c>
      <c r="T4815" s="548"/>
      <c r="U4815" s="99"/>
    </row>
    <row r="4816" spans="1:21" ht="19.5" customHeight="1">
      <c r="A4816" s="545">
        <v>14401</v>
      </c>
      <c r="B4816" s="545" t="s">
        <v>22296</v>
      </c>
      <c r="C4816" s="545" t="s">
        <v>216</v>
      </c>
      <c r="D4816" s="546">
        <v>46052</v>
      </c>
      <c r="E4816" s="171" t="str">
        <f t="shared" si="75"/>
        <v>2026</v>
      </c>
      <c r="F4816" s="547">
        <v>207879</v>
      </c>
      <c r="G4816" s="548">
        <v>0.19</v>
      </c>
      <c r="H4816" s="547">
        <v>174688.24</v>
      </c>
      <c r="I4816" s="545" t="s">
        <v>12650</v>
      </c>
      <c r="J4816" s="545" t="s">
        <v>13307</v>
      </c>
      <c r="K4816" s="545" t="s">
        <v>22295</v>
      </c>
      <c r="L4816" s="545"/>
      <c r="M4816" s="548" t="s">
        <v>13758</v>
      </c>
      <c r="N4816" s="545" t="s">
        <v>13413</v>
      </c>
      <c r="O4816" s="545"/>
      <c r="P4816" s="549">
        <v>14412</v>
      </c>
      <c r="Q4816" s="549">
        <v>1</v>
      </c>
      <c r="R4816" s="549">
        <v>127</v>
      </c>
      <c r="S4816" s="548">
        <v>2228</v>
      </c>
      <c r="T4816" s="548"/>
      <c r="U4816" s="99"/>
    </row>
    <row r="4817" spans="1:21" ht="19.5" customHeight="1">
      <c r="A4817" s="545">
        <v>14402</v>
      </c>
      <c r="B4817" s="545" t="s">
        <v>22297</v>
      </c>
      <c r="C4817" s="545" t="s">
        <v>216</v>
      </c>
      <c r="D4817" s="546">
        <v>46052</v>
      </c>
      <c r="E4817" s="171" t="str">
        <f t="shared" si="75"/>
        <v>2026</v>
      </c>
      <c r="F4817" s="547">
        <v>21599606</v>
      </c>
      <c r="G4817" s="548">
        <v>0.19</v>
      </c>
      <c r="H4817" s="547">
        <v>18150929.41</v>
      </c>
      <c r="I4817" s="545" t="s">
        <v>12637</v>
      </c>
      <c r="J4817" s="545" t="s">
        <v>13307</v>
      </c>
      <c r="K4817" s="545"/>
      <c r="L4817" s="545"/>
      <c r="M4817" s="548" t="s">
        <v>13758</v>
      </c>
      <c r="N4817" s="545" t="s">
        <v>13413</v>
      </c>
      <c r="O4817" s="545"/>
      <c r="P4817" s="549">
        <v>14413</v>
      </c>
      <c r="Q4817" s="549">
        <v>1</v>
      </c>
      <c r="R4817" s="549">
        <v>13</v>
      </c>
      <c r="S4817" s="548">
        <v>2228</v>
      </c>
      <c r="T4817" s="548"/>
      <c r="U4817" s="99"/>
    </row>
    <row r="4818" spans="1:21" ht="19.5" customHeight="1">
      <c r="A4818" s="545">
        <v>14403</v>
      </c>
      <c r="B4818" s="545" t="s">
        <v>22298</v>
      </c>
      <c r="C4818" s="545" t="s">
        <v>216</v>
      </c>
      <c r="D4818" s="546">
        <v>46052</v>
      </c>
      <c r="E4818" s="171" t="str">
        <f t="shared" si="75"/>
        <v>2026</v>
      </c>
      <c r="F4818" s="547">
        <v>109722350</v>
      </c>
      <c r="G4818" s="548">
        <v>0.19</v>
      </c>
      <c r="H4818" s="547">
        <v>92203655.459999993</v>
      </c>
      <c r="I4818" s="545" t="s">
        <v>12637</v>
      </c>
      <c r="J4818" s="545" t="s">
        <v>13307</v>
      </c>
      <c r="K4818" s="545"/>
      <c r="L4818" s="545"/>
      <c r="M4818" s="548" t="s">
        <v>13758</v>
      </c>
      <c r="N4818" s="545" t="s">
        <v>13413</v>
      </c>
      <c r="O4818" s="545"/>
      <c r="P4818" s="549">
        <v>14414</v>
      </c>
      <c r="Q4818" s="549">
        <v>1</v>
      </c>
      <c r="R4818" s="549">
        <v>13</v>
      </c>
      <c r="S4818" s="548">
        <v>2228</v>
      </c>
      <c r="T4818" s="548"/>
      <c r="U4818" s="99"/>
    </row>
    <row r="4819" spans="1:21" ht="19.5" customHeight="1">
      <c r="A4819" s="545">
        <v>14404</v>
      </c>
      <c r="B4819" s="545" t="s">
        <v>22299</v>
      </c>
      <c r="C4819" s="545" t="s">
        <v>216</v>
      </c>
      <c r="D4819" s="546">
        <v>46052</v>
      </c>
      <c r="E4819" s="171" t="str">
        <f t="shared" si="75"/>
        <v>2026</v>
      </c>
      <c r="F4819" s="547">
        <v>23917</v>
      </c>
      <c r="G4819" s="548">
        <v>0.19</v>
      </c>
      <c r="H4819" s="547">
        <v>20098.32</v>
      </c>
      <c r="I4819" s="545" t="s">
        <v>12686</v>
      </c>
      <c r="J4819" s="545" t="s">
        <v>13307</v>
      </c>
      <c r="K4819" s="545"/>
      <c r="L4819" s="545"/>
      <c r="M4819" s="548" t="s">
        <v>13758</v>
      </c>
      <c r="N4819" s="545" t="s">
        <v>13413</v>
      </c>
      <c r="O4819" s="545" t="s">
        <v>22300</v>
      </c>
      <c r="P4819" s="549">
        <v>14419</v>
      </c>
      <c r="Q4819" s="549">
        <v>1</v>
      </c>
      <c r="R4819" s="549">
        <v>131</v>
      </c>
      <c r="S4819" s="548">
        <v>2228</v>
      </c>
      <c r="T4819" s="548"/>
      <c r="U4819" s="99"/>
    </row>
    <row r="4820" spans="1:21" ht="19.5" customHeight="1">
      <c r="A4820" s="545">
        <v>14405</v>
      </c>
      <c r="B4820" s="545" t="s">
        <v>22301</v>
      </c>
      <c r="C4820" s="545" t="s">
        <v>216</v>
      </c>
      <c r="D4820" s="546">
        <v>46052</v>
      </c>
      <c r="E4820" s="171" t="str">
        <f t="shared" si="75"/>
        <v>2026</v>
      </c>
      <c r="F4820" s="547">
        <v>19424</v>
      </c>
      <c r="G4820" s="548">
        <v>0.19</v>
      </c>
      <c r="H4820" s="547">
        <v>16322.69</v>
      </c>
      <c r="I4820" s="545" t="s">
        <v>12686</v>
      </c>
      <c r="J4820" s="545" t="s">
        <v>13307</v>
      </c>
      <c r="K4820" s="545"/>
      <c r="L4820" s="545"/>
      <c r="M4820" s="548" t="s">
        <v>13758</v>
      </c>
      <c r="N4820" s="545" t="s">
        <v>13413</v>
      </c>
      <c r="O4820" s="545" t="s">
        <v>22300</v>
      </c>
      <c r="P4820" s="549">
        <v>14420</v>
      </c>
      <c r="Q4820" s="549">
        <v>1</v>
      </c>
      <c r="R4820" s="549">
        <v>131</v>
      </c>
      <c r="S4820" s="548">
        <v>2228</v>
      </c>
      <c r="T4820" s="548"/>
      <c r="U4820" s="99"/>
    </row>
    <row r="4821" spans="1:21" ht="19.5" customHeight="1">
      <c r="A4821" s="545">
        <v>14406</v>
      </c>
      <c r="B4821" s="545" t="s">
        <v>22303</v>
      </c>
      <c r="C4821" s="545" t="s">
        <v>216</v>
      </c>
      <c r="D4821" s="546">
        <v>46052</v>
      </c>
      <c r="E4821" s="171" t="str">
        <f t="shared" si="75"/>
        <v>2026</v>
      </c>
      <c r="F4821" s="547">
        <v>257580</v>
      </c>
      <c r="G4821" s="548">
        <v>0.19</v>
      </c>
      <c r="H4821" s="547">
        <v>216453.78</v>
      </c>
      <c r="I4821" s="545" t="s">
        <v>12686</v>
      </c>
      <c r="J4821" s="545" t="s">
        <v>13307</v>
      </c>
      <c r="K4821" s="545" t="s">
        <v>22302</v>
      </c>
      <c r="L4821" s="545"/>
      <c r="M4821" s="548" t="s">
        <v>13758</v>
      </c>
      <c r="N4821" s="545" t="s">
        <v>13413</v>
      </c>
      <c r="O4821" s="545" t="s">
        <v>22305</v>
      </c>
      <c r="P4821" s="549">
        <v>14437</v>
      </c>
      <c r="Q4821" s="549">
        <v>1</v>
      </c>
      <c r="R4821" s="549">
        <v>131</v>
      </c>
      <c r="S4821" s="548">
        <v>2228</v>
      </c>
      <c r="T4821" s="548"/>
      <c r="U4821" s="99"/>
    </row>
    <row r="4822" spans="1:21" ht="19.5" customHeight="1">
      <c r="A4822" s="545">
        <v>14407</v>
      </c>
      <c r="B4822" s="545" t="s">
        <v>22306</v>
      </c>
      <c r="C4822" s="545" t="s">
        <v>216</v>
      </c>
      <c r="D4822" s="546">
        <v>46052</v>
      </c>
      <c r="E4822" s="171" t="str">
        <f t="shared" si="75"/>
        <v>2026</v>
      </c>
      <c r="F4822" s="547">
        <v>1484764</v>
      </c>
      <c r="G4822" s="548">
        <v>0.19</v>
      </c>
      <c r="H4822" s="547">
        <v>1247700.8400000001</v>
      </c>
      <c r="I4822" s="545" t="s">
        <v>12757</v>
      </c>
      <c r="J4822" s="545" t="s">
        <v>13307</v>
      </c>
      <c r="K4822" s="545" t="s">
        <v>22304</v>
      </c>
      <c r="L4822" s="545" t="s">
        <v>13413</v>
      </c>
      <c r="M4822" s="548" t="s">
        <v>13758</v>
      </c>
      <c r="N4822" s="545" t="s">
        <v>22191</v>
      </c>
      <c r="O4822" s="545" t="s">
        <v>14139</v>
      </c>
      <c r="P4822" s="549">
        <v>14438</v>
      </c>
      <c r="Q4822" s="549">
        <v>1</v>
      </c>
      <c r="R4822" s="549">
        <v>154</v>
      </c>
      <c r="S4822" s="548">
        <v>2228</v>
      </c>
      <c r="T4822" s="548">
        <v>182</v>
      </c>
      <c r="U4822" s="99"/>
    </row>
    <row r="4823" spans="1:21" ht="19.5" customHeight="1">
      <c r="A4823" s="545">
        <v>14408</v>
      </c>
      <c r="B4823" s="545" t="s">
        <v>22307</v>
      </c>
      <c r="C4823" s="545" t="s">
        <v>216</v>
      </c>
      <c r="D4823" s="546">
        <v>46052</v>
      </c>
      <c r="E4823" s="171" t="str">
        <f t="shared" si="75"/>
        <v>2026</v>
      </c>
      <c r="F4823" s="547">
        <v>12357687</v>
      </c>
      <c r="G4823" s="548">
        <v>0.19</v>
      </c>
      <c r="H4823" s="547">
        <v>10384610.92</v>
      </c>
      <c r="I4823" s="545" t="s">
        <v>22308</v>
      </c>
      <c r="J4823" s="545" t="s">
        <v>13307</v>
      </c>
      <c r="K4823" s="545"/>
      <c r="L4823" s="545"/>
      <c r="M4823" s="548" t="s">
        <v>13868</v>
      </c>
      <c r="N4823" s="545" t="s">
        <v>13413</v>
      </c>
      <c r="O4823" s="545"/>
      <c r="P4823" s="549">
        <v>14401</v>
      </c>
      <c r="Q4823" s="549">
        <v>2</v>
      </c>
      <c r="R4823" s="549">
        <v>182</v>
      </c>
      <c r="S4823" s="548">
        <v>2228</v>
      </c>
      <c r="T4823" s="548"/>
      <c r="U4823" s="99"/>
    </row>
    <row r="4824" spans="1:21" ht="19.5" customHeight="1">
      <c r="A4824" s="545">
        <v>14409</v>
      </c>
      <c r="B4824" s="545" t="s">
        <v>22309</v>
      </c>
      <c r="C4824" s="545" t="s">
        <v>216</v>
      </c>
      <c r="D4824" s="546">
        <v>46052</v>
      </c>
      <c r="E4824" s="171" t="str">
        <f t="shared" si="75"/>
        <v>2026</v>
      </c>
      <c r="F4824" s="547">
        <v>4659034</v>
      </c>
      <c r="G4824" s="548">
        <v>0.19</v>
      </c>
      <c r="H4824" s="547">
        <v>3915154.62</v>
      </c>
      <c r="I4824" s="545" t="s">
        <v>22308</v>
      </c>
      <c r="J4824" s="545" t="s">
        <v>13307</v>
      </c>
      <c r="K4824" s="545"/>
      <c r="L4824" s="545"/>
      <c r="M4824" s="548" t="s">
        <v>13868</v>
      </c>
      <c r="N4824" s="545" t="s">
        <v>13413</v>
      </c>
      <c r="O4824" s="545"/>
      <c r="P4824" s="549">
        <v>14402</v>
      </c>
      <c r="Q4824" s="549">
        <v>2</v>
      </c>
      <c r="R4824" s="549">
        <v>182</v>
      </c>
      <c r="S4824" s="548">
        <v>2228</v>
      </c>
      <c r="T4824" s="548"/>
      <c r="U4824" s="99"/>
    </row>
    <row r="4825" spans="1:21" ht="19.5" customHeight="1">
      <c r="A4825" s="545">
        <v>14410</v>
      </c>
      <c r="B4825" s="545" t="s">
        <v>22310</v>
      </c>
      <c r="C4825" s="545" t="s">
        <v>216</v>
      </c>
      <c r="D4825" s="546">
        <v>46052</v>
      </c>
      <c r="E4825" s="171" t="str">
        <f t="shared" si="75"/>
        <v>2026</v>
      </c>
      <c r="F4825" s="547">
        <v>3607102</v>
      </c>
      <c r="G4825" s="548">
        <v>0.19</v>
      </c>
      <c r="H4825" s="547">
        <v>3031178.15</v>
      </c>
      <c r="I4825" s="545" t="s">
        <v>22308</v>
      </c>
      <c r="J4825" s="545" t="s">
        <v>13307</v>
      </c>
      <c r="K4825" s="545"/>
      <c r="L4825" s="545"/>
      <c r="M4825" s="548" t="s">
        <v>13868</v>
      </c>
      <c r="N4825" s="545" t="s">
        <v>13413</v>
      </c>
      <c r="O4825" s="545"/>
      <c r="P4825" s="549">
        <v>14403</v>
      </c>
      <c r="Q4825" s="549">
        <v>2</v>
      </c>
      <c r="R4825" s="549">
        <v>182</v>
      </c>
      <c r="S4825" s="548">
        <v>2228</v>
      </c>
      <c r="T4825" s="548"/>
      <c r="U4825" s="99"/>
    </row>
    <row r="4826" spans="1:21" ht="19.5" customHeight="1">
      <c r="A4826" s="545">
        <v>14411</v>
      </c>
      <c r="B4826" s="545" t="s">
        <v>22311</v>
      </c>
      <c r="C4826" s="545" t="s">
        <v>216</v>
      </c>
      <c r="D4826" s="546">
        <v>46052</v>
      </c>
      <c r="E4826" s="171" t="str">
        <f t="shared" si="75"/>
        <v>2026</v>
      </c>
      <c r="F4826" s="547">
        <v>10961317</v>
      </c>
      <c r="G4826" s="548">
        <v>0.19</v>
      </c>
      <c r="H4826" s="547">
        <v>9211190.7599999998</v>
      </c>
      <c r="I4826" s="545" t="s">
        <v>22308</v>
      </c>
      <c r="J4826" s="545" t="s">
        <v>13307</v>
      </c>
      <c r="K4826" s="545"/>
      <c r="L4826" s="545"/>
      <c r="M4826" s="548" t="s">
        <v>13868</v>
      </c>
      <c r="N4826" s="545" t="s">
        <v>13413</v>
      </c>
      <c r="O4826" s="545"/>
      <c r="P4826" s="549">
        <v>14404</v>
      </c>
      <c r="Q4826" s="549">
        <v>2</v>
      </c>
      <c r="R4826" s="549">
        <v>182</v>
      </c>
      <c r="S4826" s="548">
        <v>2228</v>
      </c>
      <c r="T4826" s="548"/>
      <c r="U4826" s="99"/>
    </row>
    <row r="4827" spans="1:21" ht="19.5" customHeight="1">
      <c r="A4827" s="545">
        <v>14412</v>
      </c>
      <c r="B4827" s="545" t="s">
        <v>22312</v>
      </c>
      <c r="C4827" s="545" t="s">
        <v>216</v>
      </c>
      <c r="D4827" s="546">
        <v>46052</v>
      </c>
      <c r="E4827" s="171" t="str">
        <f t="shared" si="75"/>
        <v>2026</v>
      </c>
      <c r="F4827" s="547">
        <v>13043967</v>
      </c>
      <c r="G4827" s="548">
        <v>0.19</v>
      </c>
      <c r="H4827" s="547">
        <v>10961316.810000001</v>
      </c>
      <c r="I4827" s="545" t="s">
        <v>22308</v>
      </c>
      <c r="J4827" s="545" t="s">
        <v>13307</v>
      </c>
      <c r="K4827" s="545"/>
      <c r="L4827" s="545"/>
      <c r="M4827" s="548" t="s">
        <v>13868</v>
      </c>
      <c r="N4827" s="545" t="s">
        <v>13413</v>
      </c>
      <c r="O4827" s="545"/>
      <c r="P4827" s="549">
        <v>14405</v>
      </c>
      <c r="Q4827" s="549">
        <v>2</v>
      </c>
      <c r="R4827" s="549">
        <v>182</v>
      </c>
      <c r="S4827" s="548">
        <v>2228</v>
      </c>
      <c r="T4827" s="548"/>
      <c r="U4827" s="99"/>
    </row>
    <row r="4828" spans="1:21" ht="19.5" customHeight="1">
      <c r="A4828" s="545">
        <v>14413</v>
      </c>
      <c r="B4828" s="545" t="s">
        <v>22313</v>
      </c>
      <c r="C4828" s="545" t="s">
        <v>216</v>
      </c>
      <c r="D4828" s="546">
        <v>46052</v>
      </c>
      <c r="E4828" s="171" t="str">
        <f t="shared" si="75"/>
        <v>2026</v>
      </c>
      <c r="F4828" s="547">
        <v>20225</v>
      </c>
      <c r="G4828" s="548">
        <v>0.19</v>
      </c>
      <c r="H4828" s="547">
        <v>16995.8</v>
      </c>
      <c r="I4828" s="545" t="s">
        <v>22308</v>
      </c>
      <c r="J4828" s="545" t="s">
        <v>13307</v>
      </c>
      <c r="K4828" s="545"/>
      <c r="L4828" s="545"/>
      <c r="M4828" s="548" t="s">
        <v>13868</v>
      </c>
      <c r="N4828" s="545" t="s">
        <v>13413</v>
      </c>
      <c r="O4828" s="545"/>
      <c r="P4828" s="549">
        <v>14406</v>
      </c>
      <c r="Q4828" s="549">
        <v>2</v>
      </c>
      <c r="R4828" s="549">
        <v>182</v>
      </c>
      <c r="S4828" s="548">
        <v>2228</v>
      </c>
      <c r="T4828" s="548"/>
      <c r="U4828" s="99"/>
    </row>
    <row r="4829" spans="1:21" ht="19.5" customHeight="1">
      <c r="A4829" s="545">
        <v>14414</v>
      </c>
      <c r="B4829" s="545" t="s">
        <v>22315</v>
      </c>
      <c r="C4829" s="545" t="s">
        <v>216</v>
      </c>
      <c r="D4829" s="546">
        <v>46052</v>
      </c>
      <c r="E4829" s="171" t="str">
        <f t="shared" si="75"/>
        <v>2026</v>
      </c>
      <c r="F4829" s="547">
        <v>629735</v>
      </c>
      <c r="G4829" s="548">
        <v>0.19</v>
      </c>
      <c r="H4829" s="547">
        <v>529189.07999999996</v>
      </c>
      <c r="I4829" s="545" t="s">
        <v>22198</v>
      </c>
      <c r="J4829" s="545" t="s">
        <v>13307</v>
      </c>
      <c r="K4829" s="545" t="s">
        <v>22314</v>
      </c>
      <c r="L4829" s="545"/>
      <c r="M4829" s="548" t="s">
        <v>13868</v>
      </c>
      <c r="N4829" s="545" t="s">
        <v>13413</v>
      </c>
      <c r="O4829" s="545"/>
      <c r="P4829" s="549">
        <v>14415</v>
      </c>
      <c r="Q4829" s="549">
        <v>2</v>
      </c>
      <c r="R4829" s="549">
        <v>183</v>
      </c>
      <c r="S4829" s="548">
        <v>2228</v>
      </c>
      <c r="T4829" s="548"/>
      <c r="U4829" s="99"/>
    </row>
    <row r="4830" spans="1:21" ht="19.5" customHeight="1">
      <c r="A4830" s="545">
        <v>14415</v>
      </c>
      <c r="B4830" s="545" t="s">
        <v>22317</v>
      </c>
      <c r="C4830" s="545" t="s">
        <v>216</v>
      </c>
      <c r="D4830" s="546">
        <v>46052</v>
      </c>
      <c r="E4830" s="171" t="str">
        <f t="shared" si="75"/>
        <v>2026</v>
      </c>
      <c r="F4830" s="547">
        <v>119650</v>
      </c>
      <c r="G4830" s="548">
        <v>0.19</v>
      </c>
      <c r="H4830" s="547">
        <v>100546.22</v>
      </c>
      <c r="I4830" s="545" t="s">
        <v>22198</v>
      </c>
      <c r="J4830" s="545" t="s">
        <v>13307</v>
      </c>
      <c r="K4830" s="545" t="s">
        <v>22316</v>
      </c>
      <c r="L4830" s="545"/>
      <c r="M4830" s="548" t="s">
        <v>13758</v>
      </c>
      <c r="N4830" s="545" t="s">
        <v>13413</v>
      </c>
      <c r="O4830" s="545"/>
      <c r="P4830" s="549">
        <v>14416</v>
      </c>
      <c r="Q4830" s="549">
        <v>1</v>
      </c>
      <c r="R4830" s="549">
        <v>183</v>
      </c>
      <c r="S4830" s="548">
        <v>2228</v>
      </c>
      <c r="T4830" s="548"/>
      <c r="U4830" s="99"/>
    </row>
    <row r="4831" spans="1:21" ht="19.5" customHeight="1">
      <c r="A4831" s="545">
        <v>14416</v>
      </c>
      <c r="B4831" s="545" t="s">
        <v>22319</v>
      </c>
      <c r="C4831" s="545" t="s">
        <v>216</v>
      </c>
      <c r="D4831" s="546">
        <v>46052</v>
      </c>
      <c r="E4831" s="171" t="str">
        <f t="shared" si="75"/>
        <v>2026</v>
      </c>
      <c r="F4831" s="547">
        <v>1026229</v>
      </c>
      <c r="G4831" s="548">
        <v>0.19</v>
      </c>
      <c r="H4831" s="547">
        <v>862377.31</v>
      </c>
      <c r="I4831" s="545" t="s">
        <v>22198</v>
      </c>
      <c r="J4831" s="545" t="s">
        <v>13307</v>
      </c>
      <c r="K4831" s="545" t="s">
        <v>22318</v>
      </c>
      <c r="L4831" s="545"/>
      <c r="M4831" s="548" t="s">
        <v>13868</v>
      </c>
      <c r="N4831" s="545" t="s">
        <v>13413</v>
      </c>
      <c r="O4831" s="545"/>
      <c r="P4831" s="549">
        <v>14417</v>
      </c>
      <c r="Q4831" s="549">
        <v>2</v>
      </c>
      <c r="R4831" s="549">
        <v>183</v>
      </c>
      <c r="S4831" s="548">
        <v>2228</v>
      </c>
      <c r="T4831" s="548"/>
      <c r="U4831" s="99"/>
    </row>
    <row r="4832" spans="1:21" ht="19.5" customHeight="1">
      <c r="A4832" s="545">
        <v>14417</v>
      </c>
      <c r="B4832" s="545" t="s">
        <v>22321</v>
      </c>
      <c r="C4832" s="545" t="s">
        <v>216</v>
      </c>
      <c r="D4832" s="546">
        <v>46052</v>
      </c>
      <c r="E4832" s="171" t="str">
        <f t="shared" si="75"/>
        <v>2026</v>
      </c>
      <c r="F4832" s="547">
        <v>16099958</v>
      </c>
      <c r="G4832" s="548">
        <v>0.19</v>
      </c>
      <c r="H4832" s="547">
        <v>13529376.470000001</v>
      </c>
      <c r="I4832" s="545" t="s">
        <v>22198</v>
      </c>
      <c r="J4832" s="545" t="s">
        <v>13307</v>
      </c>
      <c r="K4832" s="545" t="s">
        <v>22320</v>
      </c>
      <c r="L4832" s="545"/>
      <c r="M4832" s="548" t="s">
        <v>13868</v>
      </c>
      <c r="N4832" s="545" t="s">
        <v>13413</v>
      </c>
      <c r="O4832" s="545"/>
      <c r="P4832" s="549">
        <v>14418</v>
      </c>
      <c r="Q4832" s="549">
        <v>2</v>
      </c>
      <c r="R4832" s="549">
        <v>183</v>
      </c>
      <c r="S4832" s="548">
        <v>2228</v>
      </c>
      <c r="T4832" s="548"/>
      <c r="U4832" s="99"/>
    </row>
    <row r="4833" spans="1:21" ht="19.5" customHeight="1">
      <c r="A4833" s="545">
        <v>14418</v>
      </c>
      <c r="B4833" s="545" t="s">
        <v>22322</v>
      </c>
      <c r="C4833" s="545" t="s">
        <v>209</v>
      </c>
      <c r="D4833" s="546">
        <v>46052</v>
      </c>
      <c r="E4833" s="171" t="str">
        <f t="shared" si="75"/>
        <v>2026</v>
      </c>
      <c r="F4833" s="547">
        <v>76181</v>
      </c>
      <c r="G4833" s="548">
        <v>0.19</v>
      </c>
      <c r="H4833" s="547">
        <v>64017.65</v>
      </c>
      <c r="I4833" s="545" t="s">
        <v>12637</v>
      </c>
      <c r="J4833" s="545" t="s">
        <v>13307</v>
      </c>
      <c r="K4833" s="545" t="s">
        <v>22322</v>
      </c>
      <c r="L4833" s="545"/>
      <c r="M4833" s="548" t="s">
        <v>13758</v>
      </c>
      <c r="N4833" s="545" t="s">
        <v>13413</v>
      </c>
      <c r="O4833" s="545"/>
      <c r="P4833" s="549">
        <v>14421</v>
      </c>
      <c r="Q4833" s="549">
        <v>1</v>
      </c>
      <c r="R4833" s="549">
        <v>13</v>
      </c>
      <c r="S4833" s="548">
        <v>2228</v>
      </c>
      <c r="T4833" s="548"/>
      <c r="U4833" s="99"/>
    </row>
    <row r="4834" spans="1:21" ht="19.5" customHeight="1">
      <c r="A4834" s="545">
        <v>14419</v>
      </c>
      <c r="B4834" s="545" t="s">
        <v>22323</v>
      </c>
      <c r="C4834" s="545" t="s">
        <v>209</v>
      </c>
      <c r="D4834" s="546">
        <v>46052</v>
      </c>
      <c r="E4834" s="171" t="str">
        <f t="shared" si="75"/>
        <v>2026</v>
      </c>
      <c r="F4834" s="547">
        <v>86069</v>
      </c>
      <c r="G4834" s="548">
        <v>0.19</v>
      </c>
      <c r="H4834" s="547">
        <v>72326.89</v>
      </c>
      <c r="I4834" s="545" t="s">
        <v>12637</v>
      </c>
      <c r="J4834" s="545" t="s">
        <v>13307</v>
      </c>
      <c r="K4834" s="545" t="s">
        <v>22323</v>
      </c>
      <c r="L4834" s="545"/>
      <c r="M4834" s="548" t="s">
        <v>13758</v>
      </c>
      <c r="N4834" s="545" t="s">
        <v>13413</v>
      </c>
      <c r="O4834" s="545"/>
      <c r="P4834" s="549">
        <v>14422</v>
      </c>
      <c r="Q4834" s="549">
        <v>1</v>
      </c>
      <c r="R4834" s="549">
        <v>13</v>
      </c>
      <c r="S4834" s="548">
        <v>2228</v>
      </c>
      <c r="T4834" s="548"/>
      <c r="U4834" s="99"/>
    </row>
    <row r="4835" spans="1:21" ht="19.5" customHeight="1">
      <c r="A4835" s="545">
        <v>14420</v>
      </c>
      <c r="B4835" s="545" t="s">
        <v>22324</v>
      </c>
      <c r="C4835" s="545" t="s">
        <v>216</v>
      </c>
      <c r="D4835" s="546">
        <v>46052</v>
      </c>
      <c r="E4835" s="171" t="str">
        <f t="shared" si="75"/>
        <v>2026</v>
      </c>
      <c r="F4835" s="547">
        <v>132545</v>
      </c>
      <c r="G4835" s="548">
        <v>0.19</v>
      </c>
      <c r="H4835" s="547">
        <v>111382.35</v>
      </c>
      <c r="I4835" s="545" t="s">
        <v>12637</v>
      </c>
      <c r="J4835" s="545" t="s">
        <v>13307</v>
      </c>
      <c r="K4835" s="545" t="s">
        <v>22324</v>
      </c>
      <c r="L4835" s="545"/>
      <c r="M4835" s="548" t="s">
        <v>13758</v>
      </c>
      <c r="N4835" s="545" t="s">
        <v>13413</v>
      </c>
      <c r="O4835" s="545"/>
      <c r="P4835" s="549">
        <v>14423</v>
      </c>
      <c r="Q4835" s="549">
        <v>1</v>
      </c>
      <c r="R4835" s="549">
        <v>13</v>
      </c>
      <c r="S4835" s="548">
        <v>2228</v>
      </c>
      <c r="T4835" s="548"/>
      <c r="U4835" s="99"/>
    </row>
    <row r="4836" spans="1:21" ht="19.5" customHeight="1">
      <c r="A4836" s="545">
        <v>14421</v>
      </c>
      <c r="B4836" s="545" t="s">
        <v>22326</v>
      </c>
      <c r="C4836" s="545" t="s">
        <v>216</v>
      </c>
      <c r="D4836" s="546">
        <v>46052</v>
      </c>
      <c r="E4836" s="171" t="str">
        <f t="shared" si="75"/>
        <v>2026</v>
      </c>
      <c r="F4836" s="547">
        <v>1820203</v>
      </c>
      <c r="G4836" s="548">
        <v>0.19</v>
      </c>
      <c r="H4836" s="547">
        <v>1529582.35</v>
      </c>
      <c r="I4836" s="545" t="s">
        <v>12762</v>
      </c>
      <c r="J4836" s="545" t="s">
        <v>13307</v>
      </c>
      <c r="K4836" s="545" t="s">
        <v>22325</v>
      </c>
      <c r="L4836" s="545"/>
      <c r="M4836" s="548" t="s">
        <v>13758</v>
      </c>
      <c r="N4836" s="545" t="s">
        <v>13413</v>
      </c>
      <c r="O4836" s="545"/>
      <c r="P4836" s="549">
        <v>14424</v>
      </c>
      <c r="Q4836" s="549">
        <v>1</v>
      </c>
      <c r="R4836" s="549">
        <v>8</v>
      </c>
      <c r="S4836" s="548">
        <v>2228</v>
      </c>
      <c r="T4836" s="548"/>
      <c r="U4836" s="99"/>
    </row>
    <row r="4837" spans="1:21" ht="19.5" customHeight="1">
      <c r="A4837" s="545">
        <v>14422</v>
      </c>
      <c r="B4837" s="545" t="s">
        <v>22328</v>
      </c>
      <c r="C4837" s="545" t="s">
        <v>4479</v>
      </c>
      <c r="D4837" s="546">
        <v>46052</v>
      </c>
      <c r="E4837" s="171" t="str">
        <f t="shared" si="75"/>
        <v>2026</v>
      </c>
      <c r="F4837" s="547">
        <v>13389961</v>
      </c>
      <c r="G4837" s="548">
        <v>0.19</v>
      </c>
      <c r="H4837" s="547">
        <v>11252068.07</v>
      </c>
      <c r="I4837" s="545" t="s">
        <v>12762</v>
      </c>
      <c r="J4837" s="545" t="s">
        <v>13307</v>
      </c>
      <c r="K4837" s="545" t="s">
        <v>22327</v>
      </c>
      <c r="L4837" s="545"/>
      <c r="M4837" s="548" t="s">
        <v>13758</v>
      </c>
      <c r="N4837" s="545" t="s">
        <v>13413</v>
      </c>
      <c r="O4837" s="545"/>
      <c r="P4837" s="549">
        <v>14425</v>
      </c>
      <c r="Q4837" s="549">
        <v>1</v>
      </c>
      <c r="R4837" s="549">
        <v>8</v>
      </c>
      <c r="S4837" s="548">
        <v>2228</v>
      </c>
      <c r="T4837" s="548"/>
      <c r="U4837" s="99"/>
    </row>
    <row r="4838" spans="1:21" ht="19.5" customHeight="1">
      <c r="A4838" s="545">
        <v>14423</v>
      </c>
      <c r="B4838" s="545" t="s">
        <v>22329</v>
      </c>
      <c r="C4838" s="545" t="s">
        <v>216</v>
      </c>
      <c r="D4838" s="546">
        <v>46052</v>
      </c>
      <c r="E4838" s="171" t="str">
        <f t="shared" si="75"/>
        <v>2026</v>
      </c>
      <c r="F4838" s="547">
        <v>1090523</v>
      </c>
      <c r="G4838" s="548">
        <v>0.19</v>
      </c>
      <c r="H4838" s="547">
        <v>916405.88</v>
      </c>
      <c r="I4838" s="545" t="s">
        <v>12762</v>
      </c>
      <c r="J4838" s="545" t="s">
        <v>13307</v>
      </c>
      <c r="K4838" s="545" t="s">
        <v>22329</v>
      </c>
      <c r="L4838" s="545"/>
      <c r="M4838" s="548" t="s">
        <v>13758</v>
      </c>
      <c r="N4838" s="545" t="s">
        <v>13413</v>
      </c>
      <c r="O4838" s="545"/>
      <c r="P4838" s="549">
        <v>14426</v>
      </c>
      <c r="Q4838" s="549">
        <v>1</v>
      </c>
      <c r="R4838" s="549">
        <v>8</v>
      </c>
      <c r="S4838" s="548">
        <v>2228</v>
      </c>
      <c r="T4838" s="548"/>
      <c r="U4838" s="99"/>
    </row>
    <row r="4839" spans="1:21" ht="19.5" customHeight="1">
      <c r="A4839" s="545">
        <v>14424</v>
      </c>
      <c r="B4839" s="545" t="s">
        <v>22331</v>
      </c>
      <c r="C4839" s="545" t="s">
        <v>216</v>
      </c>
      <c r="D4839" s="546"/>
      <c r="E4839" s="171" t="str">
        <f t="shared" si="75"/>
        <v>1900</v>
      </c>
      <c r="F4839" s="547">
        <v>0</v>
      </c>
      <c r="G4839" s="548">
        <v>0</v>
      </c>
      <c r="H4839" s="547">
        <v>0</v>
      </c>
      <c r="I4839" s="545" t="s">
        <v>12762</v>
      </c>
      <c r="J4839" s="545"/>
      <c r="K4839" s="545" t="s">
        <v>22330</v>
      </c>
      <c r="L4839" s="545"/>
      <c r="M4839" s="548" t="s">
        <v>13758</v>
      </c>
      <c r="N4839" s="545" t="s">
        <v>13413</v>
      </c>
      <c r="O4839" s="545"/>
      <c r="P4839" s="549">
        <v>14427</v>
      </c>
      <c r="Q4839" s="549">
        <v>1</v>
      </c>
      <c r="R4839" s="549">
        <v>8</v>
      </c>
      <c r="S4839" s="548"/>
      <c r="T4839" s="548"/>
      <c r="U4839" s="99"/>
    </row>
    <row r="4840" spans="1:21" ht="19.5" customHeight="1">
      <c r="A4840" s="545">
        <v>14425</v>
      </c>
      <c r="B4840" s="545" t="s">
        <v>22332</v>
      </c>
      <c r="C4840" s="545" t="s">
        <v>216</v>
      </c>
      <c r="D4840" s="546">
        <v>46052</v>
      </c>
      <c r="E4840" s="171" t="str">
        <f t="shared" si="75"/>
        <v>2026</v>
      </c>
      <c r="F4840" s="547">
        <v>412790</v>
      </c>
      <c r="G4840" s="548">
        <v>0.19</v>
      </c>
      <c r="H4840" s="547">
        <v>346882.35</v>
      </c>
      <c r="I4840" s="545" t="s">
        <v>12762</v>
      </c>
      <c r="J4840" s="545" t="s">
        <v>13307</v>
      </c>
      <c r="K4840" s="545" t="s">
        <v>22332</v>
      </c>
      <c r="L4840" s="545"/>
      <c r="M4840" s="548" t="s">
        <v>13758</v>
      </c>
      <c r="N4840" s="545" t="s">
        <v>13413</v>
      </c>
      <c r="O4840" s="545"/>
      <c r="P4840" s="549">
        <v>14428</v>
      </c>
      <c r="Q4840" s="549">
        <v>1</v>
      </c>
      <c r="R4840" s="549">
        <v>8</v>
      </c>
      <c r="S4840" s="548">
        <v>2228</v>
      </c>
      <c r="T4840" s="548"/>
      <c r="U4840" s="99"/>
    </row>
    <row r="4841" spans="1:21" ht="19.5" customHeight="1">
      <c r="A4841" s="545">
        <v>14426</v>
      </c>
      <c r="B4841" s="545" t="s">
        <v>22334</v>
      </c>
      <c r="C4841" s="545" t="s">
        <v>216</v>
      </c>
      <c r="D4841" s="546">
        <v>46052</v>
      </c>
      <c r="E4841" s="171" t="str">
        <f t="shared" si="75"/>
        <v>2026</v>
      </c>
      <c r="F4841" s="547">
        <v>115521</v>
      </c>
      <c r="G4841" s="548">
        <v>0.19</v>
      </c>
      <c r="H4841" s="547">
        <v>97076.47</v>
      </c>
      <c r="I4841" s="545" t="s">
        <v>12762</v>
      </c>
      <c r="J4841" s="545" t="s">
        <v>13307</v>
      </c>
      <c r="K4841" s="545" t="s">
        <v>22333</v>
      </c>
      <c r="L4841" s="545"/>
      <c r="M4841" s="548" t="s">
        <v>13758</v>
      </c>
      <c r="N4841" s="545" t="s">
        <v>13413</v>
      </c>
      <c r="O4841" s="545"/>
      <c r="P4841" s="549">
        <v>14429</v>
      </c>
      <c r="Q4841" s="549">
        <v>1</v>
      </c>
      <c r="R4841" s="549">
        <v>8</v>
      </c>
      <c r="S4841" s="548">
        <v>2228</v>
      </c>
      <c r="T4841" s="548"/>
      <c r="U4841" s="99"/>
    </row>
    <row r="4842" spans="1:21" ht="19.5" customHeight="1">
      <c r="A4842" s="545">
        <v>14427</v>
      </c>
      <c r="B4842" s="545" t="s">
        <v>22335</v>
      </c>
      <c r="C4842" s="545" t="s">
        <v>216</v>
      </c>
      <c r="D4842" s="546"/>
      <c r="E4842" s="171" t="str">
        <f t="shared" si="75"/>
        <v>1900</v>
      </c>
      <c r="F4842" s="547">
        <v>0</v>
      </c>
      <c r="G4842" s="548">
        <v>0</v>
      </c>
      <c r="H4842" s="547">
        <v>0</v>
      </c>
      <c r="I4842" s="545" t="s">
        <v>12762</v>
      </c>
      <c r="J4842" s="545"/>
      <c r="K4842" s="545" t="s">
        <v>22335</v>
      </c>
      <c r="L4842" s="545"/>
      <c r="M4842" s="548" t="s">
        <v>13758</v>
      </c>
      <c r="N4842" s="545" t="s">
        <v>13413</v>
      </c>
      <c r="O4842" s="545"/>
      <c r="P4842" s="549">
        <v>14430</v>
      </c>
      <c r="Q4842" s="549">
        <v>1</v>
      </c>
      <c r="R4842" s="549">
        <v>8</v>
      </c>
      <c r="S4842" s="548"/>
      <c r="T4842" s="548"/>
      <c r="U4842" s="99"/>
    </row>
    <row r="4843" spans="1:21" ht="19.5" customHeight="1">
      <c r="A4843" s="545">
        <v>14428</v>
      </c>
      <c r="B4843" s="545" t="s">
        <v>4434</v>
      </c>
      <c r="C4843" s="545" t="s">
        <v>216</v>
      </c>
      <c r="D4843" s="546">
        <v>46052</v>
      </c>
      <c r="E4843" s="171" t="str">
        <f t="shared" si="75"/>
        <v>2026</v>
      </c>
      <c r="F4843" s="547">
        <v>2716</v>
      </c>
      <c r="G4843" s="548">
        <v>0.19</v>
      </c>
      <c r="H4843" s="547">
        <v>2282.35</v>
      </c>
      <c r="I4843" s="545" t="s">
        <v>12637</v>
      </c>
      <c r="J4843" s="545" t="s">
        <v>13307</v>
      </c>
      <c r="K4843" s="545" t="s">
        <v>4434</v>
      </c>
      <c r="L4843" s="545"/>
      <c r="M4843" s="548" t="s">
        <v>13758</v>
      </c>
      <c r="N4843" s="545" t="s">
        <v>13413</v>
      </c>
      <c r="O4843" s="545"/>
      <c r="P4843" s="549">
        <v>14431</v>
      </c>
      <c r="Q4843" s="549">
        <v>1</v>
      </c>
      <c r="R4843" s="549">
        <v>13</v>
      </c>
      <c r="S4843" s="548">
        <v>2228</v>
      </c>
      <c r="T4843" s="548"/>
      <c r="U4843" s="99"/>
    </row>
    <row r="4844" spans="1:21" ht="19.5" customHeight="1">
      <c r="A4844" s="545">
        <v>14429</v>
      </c>
      <c r="B4844" s="545" t="s">
        <v>6228</v>
      </c>
      <c r="C4844" s="545" t="s">
        <v>216</v>
      </c>
      <c r="D4844" s="546">
        <v>46052</v>
      </c>
      <c r="E4844" s="171" t="str">
        <f t="shared" si="75"/>
        <v>2026</v>
      </c>
      <c r="F4844" s="547">
        <v>25949</v>
      </c>
      <c r="G4844" s="548">
        <v>0.19</v>
      </c>
      <c r="H4844" s="547">
        <v>21805.88</v>
      </c>
      <c r="I4844" s="545" t="s">
        <v>12637</v>
      </c>
      <c r="J4844" s="545" t="s">
        <v>13307</v>
      </c>
      <c r="K4844" s="545" t="s">
        <v>6228</v>
      </c>
      <c r="L4844" s="545"/>
      <c r="M4844" s="548" t="s">
        <v>13758</v>
      </c>
      <c r="N4844" s="545" t="s">
        <v>13413</v>
      </c>
      <c r="O4844" s="545"/>
      <c r="P4844" s="549">
        <v>14432</v>
      </c>
      <c r="Q4844" s="549">
        <v>1</v>
      </c>
      <c r="R4844" s="549">
        <v>13</v>
      </c>
      <c r="S4844" s="548">
        <v>2228</v>
      </c>
      <c r="T4844" s="548"/>
      <c r="U4844" s="99"/>
    </row>
    <row r="4845" spans="1:21" ht="19.5" customHeight="1">
      <c r="A4845" s="545">
        <v>14430</v>
      </c>
      <c r="B4845" s="545" t="s">
        <v>22337</v>
      </c>
      <c r="C4845" s="545" t="s">
        <v>216</v>
      </c>
      <c r="D4845" s="546">
        <v>46052</v>
      </c>
      <c r="E4845" s="171" t="str">
        <f t="shared" si="75"/>
        <v>2026</v>
      </c>
      <c r="F4845" s="547">
        <v>28567275</v>
      </c>
      <c r="G4845" s="548">
        <v>0.19</v>
      </c>
      <c r="H4845" s="547">
        <v>24006113.449999999</v>
      </c>
      <c r="I4845" s="545" t="s">
        <v>12670</v>
      </c>
      <c r="J4845" s="545" t="s">
        <v>13307</v>
      </c>
      <c r="K4845" s="545" t="s">
        <v>22336</v>
      </c>
      <c r="L4845" s="545"/>
      <c r="M4845" s="548" t="s">
        <v>13758</v>
      </c>
      <c r="N4845" s="545" t="s">
        <v>13413</v>
      </c>
      <c r="O4845" s="545"/>
      <c r="P4845" s="549">
        <v>14433</v>
      </c>
      <c r="Q4845" s="549">
        <v>1</v>
      </c>
      <c r="R4845" s="549">
        <v>24</v>
      </c>
      <c r="S4845" s="548">
        <v>2228</v>
      </c>
      <c r="T4845" s="548"/>
      <c r="U4845" s="99"/>
    </row>
    <row r="4846" spans="1:21" ht="19.5" customHeight="1">
      <c r="A4846" s="545">
        <v>14431</v>
      </c>
      <c r="B4846" s="545" t="s">
        <v>22338</v>
      </c>
      <c r="C4846" s="545" t="s">
        <v>216</v>
      </c>
      <c r="D4846" s="546">
        <v>46052</v>
      </c>
      <c r="E4846" s="171" t="str">
        <f t="shared" si="75"/>
        <v>2026</v>
      </c>
      <c r="F4846" s="547">
        <v>307850</v>
      </c>
      <c r="G4846" s="548">
        <v>0.19</v>
      </c>
      <c r="H4846" s="547">
        <v>258697.48</v>
      </c>
      <c r="I4846" s="545" t="s">
        <v>12676</v>
      </c>
      <c r="J4846" s="545" t="s">
        <v>13307</v>
      </c>
      <c r="K4846" s="545" t="s">
        <v>21782</v>
      </c>
      <c r="L4846" s="545"/>
      <c r="M4846" s="548" t="s">
        <v>13758</v>
      </c>
      <c r="N4846" s="545" t="s">
        <v>13413</v>
      </c>
      <c r="O4846" s="545"/>
      <c r="P4846" s="549">
        <v>14434</v>
      </c>
      <c r="Q4846" s="549">
        <v>1</v>
      </c>
      <c r="R4846" s="549">
        <v>14</v>
      </c>
      <c r="S4846" s="548">
        <v>2228</v>
      </c>
      <c r="T4846" s="548"/>
      <c r="U4846" s="99"/>
    </row>
    <row r="4847" spans="1:21" ht="19.5" customHeight="1">
      <c r="A4847" s="545">
        <v>14432</v>
      </c>
      <c r="B4847" s="545" t="s">
        <v>22339</v>
      </c>
      <c r="C4847" s="545" t="s">
        <v>216</v>
      </c>
      <c r="D4847" s="546">
        <v>46052</v>
      </c>
      <c r="E4847" s="171" t="str">
        <f t="shared" si="75"/>
        <v>2026</v>
      </c>
      <c r="F4847" s="547">
        <v>307850</v>
      </c>
      <c r="G4847" s="548">
        <v>0.19</v>
      </c>
      <c r="H4847" s="547">
        <v>258697.48</v>
      </c>
      <c r="I4847" s="545" t="s">
        <v>12676</v>
      </c>
      <c r="J4847" s="545" t="s">
        <v>13307</v>
      </c>
      <c r="K4847" s="545" t="s">
        <v>21782</v>
      </c>
      <c r="L4847" s="545"/>
      <c r="M4847" s="548" t="s">
        <v>13758</v>
      </c>
      <c r="N4847" s="545" t="s">
        <v>13413</v>
      </c>
      <c r="O4847" s="545"/>
      <c r="P4847" s="549">
        <v>14435</v>
      </c>
      <c r="Q4847" s="549">
        <v>1</v>
      </c>
      <c r="R4847" s="549">
        <v>14</v>
      </c>
      <c r="S4847" s="548">
        <v>2228</v>
      </c>
      <c r="T4847" s="548"/>
      <c r="U4847" s="99"/>
    </row>
    <row r="4848" spans="1:21" ht="19.5" customHeight="1">
      <c r="A4848" s="545">
        <v>14433</v>
      </c>
      <c r="B4848" s="545" t="s">
        <v>22341</v>
      </c>
      <c r="C4848" s="545" t="s">
        <v>209</v>
      </c>
      <c r="D4848" s="546">
        <v>46052</v>
      </c>
      <c r="E4848" s="171" t="str">
        <f t="shared" si="75"/>
        <v>2026</v>
      </c>
      <c r="F4848" s="547">
        <v>344068</v>
      </c>
      <c r="G4848" s="548">
        <v>0.19</v>
      </c>
      <c r="H4848" s="547">
        <v>289132.77</v>
      </c>
      <c r="I4848" s="545" t="s">
        <v>12674</v>
      </c>
      <c r="J4848" s="545" t="s">
        <v>13307</v>
      </c>
      <c r="K4848" s="545" t="s">
        <v>22340</v>
      </c>
      <c r="L4848" s="545"/>
      <c r="M4848" s="548" t="s">
        <v>13758</v>
      </c>
      <c r="N4848" s="545" t="s">
        <v>13413</v>
      </c>
      <c r="O4848" s="545"/>
      <c r="P4848" s="549">
        <v>14436</v>
      </c>
      <c r="Q4848" s="549">
        <v>1</v>
      </c>
      <c r="R4848" s="549">
        <v>5</v>
      </c>
      <c r="S4848" s="548">
        <v>2228</v>
      </c>
      <c r="T4848" s="548"/>
      <c r="U4848" s="99"/>
    </row>
    <row r="4849" spans="1:21" ht="19.5" customHeight="1">
      <c r="A4849" s="545">
        <v>14434</v>
      </c>
      <c r="B4849" s="545" t="s">
        <v>22343</v>
      </c>
      <c r="C4849" s="545" t="s">
        <v>216</v>
      </c>
      <c r="D4849" s="546">
        <v>46052</v>
      </c>
      <c r="E4849" s="171" t="str">
        <f t="shared" si="75"/>
        <v>2026</v>
      </c>
      <c r="F4849" s="547">
        <v>40580221</v>
      </c>
      <c r="G4849" s="548">
        <v>0.19</v>
      </c>
      <c r="H4849" s="547">
        <v>34101026.049999997</v>
      </c>
      <c r="I4849" s="545" t="s">
        <v>22198</v>
      </c>
      <c r="J4849" s="545" t="s">
        <v>13307</v>
      </c>
      <c r="K4849" s="545" t="s">
        <v>22342</v>
      </c>
      <c r="L4849" s="545"/>
      <c r="M4849" s="548" t="s">
        <v>13868</v>
      </c>
      <c r="N4849" s="545" t="s">
        <v>13413</v>
      </c>
      <c r="O4849" s="545"/>
      <c r="P4849" s="549">
        <v>14439</v>
      </c>
      <c r="Q4849" s="549">
        <v>2</v>
      </c>
      <c r="R4849" s="549">
        <v>183</v>
      </c>
      <c r="S4849" s="548">
        <v>2228</v>
      </c>
      <c r="T4849" s="548"/>
      <c r="U4849" s="99"/>
    </row>
    <row r="4850" spans="1:21" ht="19.5" customHeight="1">
      <c r="A4850" s="545">
        <v>14435</v>
      </c>
      <c r="B4850" s="545" t="s">
        <v>22345</v>
      </c>
      <c r="C4850" s="545" t="s">
        <v>216</v>
      </c>
      <c r="D4850" s="546">
        <v>46052</v>
      </c>
      <c r="E4850" s="171" t="str">
        <f t="shared" si="75"/>
        <v>2026</v>
      </c>
      <c r="F4850" s="547">
        <v>556546</v>
      </c>
      <c r="G4850" s="548">
        <v>0.19</v>
      </c>
      <c r="H4850" s="547">
        <v>467685.71</v>
      </c>
      <c r="I4850" s="545" t="s">
        <v>22198</v>
      </c>
      <c r="J4850" s="545" t="s">
        <v>13307</v>
      </c>
      <c r="K4850" s="545" t="s">
        <v>22344</v>
      </c>
      <c r="L4850" s="545"/>
      <c r="M4850" s="548" t="s">
        <v>13868</v>
      </c>
      <c r="N4850" s="545" t="s">
        <v>13413</v>
      </c>
      <c r="O4850" s="545"/>
      <c r="P4850" s="549">
        <v>14440</v>
      </c>
      <c r="Q4850" s="549">
        <v>2</v>
      </c>
      <c r="R4850" s="549">
        <v>183</v>
      </c>
      <c r="S4850" s="548">
        <v>2228</v>
      </c>
      <c r="T4850" s="548"/>
      <c r="U4850" s="99"/>
    </row>
    <row r="4851" spans="1:21" ht="19.5" customHeight="1">
      <c r="A4851" s="545">
        <v>14436</v>
      </c>
      <c r="B4851" s="545" t="s">
        <v>22347</v>
      </c>
      <c r="C4851" s="545" t="s">
        <v>216</v>
      </c>
      <c r="D4851" s="546">
        <v>46052</v>
      </c>
      <c r="E4851" s="171" t="str">
        <f t="shared" si="75"/>
        <v>2026</v>
      </c>
      <c r="F4851" s="547">
        <v>1561540</v>
      </c>
      <c r="G4851" s="548">
        <v>0.19</v>
      </c>
      <c r="H4851" s="547">
        <v>1312218.49</v>
      </c>
      <c r="I4851" s="545" t="s">
        <v>12637</v>
      </c>
      <c r="J4851" s="545" t="s">
        <v>13307</v>
      </c>
      <c r="K4851" s="545" t="s">
        <v>22346</v>
      </c>
      <c r="L4851" s="545"/>
      <c r="M4851" s="548" t="s">
        <v>13758</v>
      </c>
      <c r="N4851" s="545" t="s">
        <v>13413</v>
      </c>
      <c r="O4851" s="545"/>
      <c r="P4851" s="549">
        <v>14465</v>
      </c>
      <c r="Q4851" s="549">
        <v>1</v>
      </c>
      <c r="R4851" s="549">
        <v>13</v>
      </c>
      <c r="S4851" s="548">
        <v>2228</v>
      </c>
      <c r="T4851" s="548"/>
      <c r="U4851" s="99"/>
    </row>
    <row r="4852" spans="1:21" ht="19.5" customHeight="1">
      <c r="A4852" s="545">
        <v>14437</v>
      </c>
      <c r="B4852" s="545" t="s">
        <v>22350</v>
      </c>
      <c r="C4852" s="545" t="s">
        <v>216</v>
      </c>
      <c r="D4852" s="546">
        <v>46052</v>
      </c>
      <c r="E4852" s="171" t="str">
        <f t="shared" si="75"/>
        <v>2026</v>
      </c>
      <c r="F4852" s="547">
        <v>738301</v>
      </c>
      <c r="G4852" s="548">
        <v>0.19</v>
      </c>
      <c r="H4852" s="547">
        <v>620421.01</v>
      </c>
      <c r="I4852" s="545" t="s">
        <v>22198</v>
      </c>
      <c r="J4852" s="545" t="s">
        <v>13307</v>
      </c>
      <c r="K4852" s="545" t="s">
        <v>22348</v>
      </c>
      <c r="L4852" s="545" t="s">
        <v>22349</v>
      </c>
      <c r="M4852" s="548" t="s">
        <v>13868</v>
      </c>
      <c r="N4852" s="545" t="s">
        <v>13413</v>
      </c>
      <c r="O4852" s="545"/>
      <c r="P4852" s="549">
        <v>14442</v>
      </c>
      <c r="Q4852" s="549">
        <v>2</v>
      </c>
      <c r="R4852" s="549">
        <v>183</v>
      </c>
      <c r="S4852" s="548">
        <v>2228</v>
      </c>
      <c r="T4852" s="548"/>
      <c r="U4852" s="99"/>
    </row>
    <row r="4853" spans="1:21" ht="19.5" customHeight="1">
      <c r="A4853" s="545">
        <v>14438</v>
      </c>
      <c r="B4853" s="545" t="s">
        <v>22351</v>
      </c>
      <c r="C4853" s="545" t="s">
        <v>216</v>
      </c>
      <c r="D4853" s="546">
        <v>46052</v>
      </c>
      <c r="E4853" s="171" t="str">
        <f t="shared" si="75"/>
        <v>2026</v>
      </c>
      <c r="F4853" s="547">
        <v>1097768</v>
      </c>
      <c r="G4853" s="548">
        <v>0.19</v>
      </c>
      <c r="H4853" s="547">
        <v>922494.12</v>
      </c>
      <c r="I4853" s="545" t="s">
        <v>22308</v>
      </c>
      <c r="J4853" s="545" t="s">
        <v>13307</v>
      </c>
      <c r="K4853" s="545"/>
      <c r="L4853" s="545"/>
      <c r="M4853" s="548" t="s">
        <v>13868</v>
      </c>
      <c r="N4853" s="545" t="s">
        <v>13413</v>
      </c>
      <c r="O4853" s="545"/>
      <c r="P4853" s="549">
        <v>14443</v>
      </c>
      <c r="Q4853" s="549">
        <v>2</v>
      </c>
      <c r="R4853" s="549">
        <v>182</v>
      </c>
      <c r="S4853" s="548">
        <v>2228</v>
      </c>
      <c r="T4853" s="548"/>
      <c r="U4853" s="99"/>
    </row>
    <row r="4854" spans="1:21" ht="19.5" customHeight="1">
      <c r="A4854" s="545">
        <v>14439</v>
      </c>
      <c r="B4854" s="545" t="s">
        <v>22352</v>
      </c>
      <c r="C4854" s="545" t="s">
        <v>216</v>
      </c>
      <c r="D4854" s="546">
        <v>46052</v>
      </c>
      <c r="E4854" s="171" t="str">
        <f t="shared" si="75"/>
        <v>2026</v>
      </c>
      <c r="F4854" s="547">
        <v>725040</v>
      </c>
      <c r="G4854" s="548">
        <v>0.19</v>
      </c>
      <c r="H4854" s="547">
        <v>609277.31000000006</v>
      </c>
      <c r="I4854" s="545" t="s">
        <v>22308</v>
      </c>
      <c r="J4854" s="545" t="s">
        <v>13307</v>
      </c>
      <c r="K4854" s="545"/>
      <c r="L4854" s="545"/>
      <c r="M4854" s="548" t="s">
        <v>13868</v>
      </c>
      <c r="N4854" s="545" t="s">
        <v>13413</v>
      </c>
      <c r="O4854" s="545"/>
      <c r="P4854" s="549">
        <v>14444</v>
      </c>
      <c r="Q4854" s="549">
        <v>2</v>
      </c>
      <c r="R4854" s="549">
        <v>182</v>
      </c>
      <c r="S4854" s="548">
        <v>2228</v>
      </c>
      <c r="T4854" s="548"/>
      <c r="U4854" s="99"/>
    </row>
    <row r="4855" spans="1:21" ht="19.5" customHeight="1">
      <c r="A4855" s="545">
        <v>14440</v>
      </c>
      <c r="B4855" s="545" t="s">
        <v>22353</v>
      </c>
      <c r="C4855" s="545" t="s">
        <v>216</v>
      </c>
      <c r="D4855" s="546">
        <v>46052</v>
      </c>
      <c r="E4855" s="171" t="str">
        <f t="shared" si="75"/>
        <v>2026</v>
      </c>
      <c r="F4855" s="547">
        <v>6927740</v>
      </c>
      <c r="G4855" s="548">
        <v>0.19</v>
      </c>
      <c r="H4855" s="547">
        <v>5821630.25</v>
      </c>
      <c r="I4855" s="545" t="s">
        <v>22308</v>
      </c>
      <c r="J4855" s="545" t="s">
        <v>13307</v>
      </c>
      <c r="K4855" s="545"/>
      <c r="L4855" s="545"/>
      <c r="M4855" s="548" t="s">
        <v>13868</v>
      </c>
      <c r="N4855" s="545" t="s">
        <v>13413</v>
      </c>
      <c r="O4855" s="545"/>
      <c r="P4855" s="549">
        <v>14445</v>
      </c>
      <c r="Q4855" s="549">
        <v>2</v>
      </c>
      <c r="R4855" s="549">
        <v>182</v>
      </c>
      <c r="S4855" s="548">
        <v>2228</v>
      </c>
      <c r="T4855" s="548"/>
      <c r="U4855" s="99"/>
    </row>
    <row r="4856" spans="1:21" ht="19.5" customHeight="1">
      <c r="A4856" s="545">
        <v>14441</v>
      </c>
      <c r="B4856" s="545" t="s">
        <v>22354</v>
      </c>
      <c r="C4856" s="545" t="s">
        <v>216</v>
      </c>
      <c r="D4856" s="546">
        <v>46052</v>
      </c>
      <c r="E4856" s="171" t="str">
        <f t="shared" si="75"/>
        <v>2026</v>
      </c>
      <c r="F4856" s="547">
        <v>6019648</v>
      </c>
      <c r="G4856" s="548">
        <v>0.19</v>
      </c>
      <c r="H4856" s="547">
        <v>5058527.7300000004</v>
      </c>
      <c r="I4856" s="545" t="s">
        <v>22308</v>
      </c>
      <c r="J4856" s="545" t="s">
        <v>13307</v>
      </c>
      <c r="K4856" s="545"/>
      <c r="L4856" s="545"/>
      <c r="M4856" s="548" t="s">
        <v>13868</v>
      </c>
      <c r="N4856" s="545" t="s">
        <v>13413</v>
      </c>
      <c r="O4856" s="545"/>
      <c r="P4856" s="549">
        <v>14446</v>
      </c>
      <c r="Q4856" s="549">
        <v>2</v>
      </c>
      <c r="R4856" s="549">
        <v>182</v>
      </c>
      <c r="S4856" s="548">
        <v>2228</v>
      </c>
      <c r="T4856" s="548"/>
      <c r="U4856" s="99"/>
    </row>
    <row r="4857" spans="1:21" ht="19.5" customHeight="1">
      <c r="A4857" s="545">
        <v>14442</v>
      </c>
      <c r="B4857" s="545" t="s">
        <v>22355</v>
      </c>
      <c r="C4857" s="545" t="s">
        <v>209</v>
      </c>
      <c r="D4857" s="546">
        <v>46052</v>
      </c>
      <c r="E4857" s="171" t="str">
        <f t="shared" si="75"/>
        <v>2026</v>
      </c>
      <c r="F4857" s="547">
        <v>212107</v>
      </c>
      <c r="G4857" s="548">
        <v>0.19</v>
      </c>
      <c r="H4857" s="547">
        <v>178241.18</v>
      </c>
      <c r="I4857" s="545" t="s">
        <v>12676</v>
      </c>
      <c r="J4857" s="545" t="s">
        <v>13307</v>
      </c>
      <c r="K4857" s="545" t="s">
        <v>21782</v>
      </c>
      <c r="L4857" s="545"/>
      <c r="M4857" s="548" t="s">
        <v>13758</v>
      </c>
      <c r="N4857" s="545" t="s">
        <v>13413</v>
      </c>
      <c r="O4857" s="545"/>
      <c r="P4857" s="549">
        <v>14447</v>
      </c>
      <c r="Q4857" s="549">
        <v>1</v>
      </c>
      <c r="R4857" s="549">
        <v>14</v>
      </c>
      <c r="S4857" s="548">
        <v>2228</v>
      </c>
      <c r="T4857" s="548"/>
      <c r="U4857" s="99"/>
    </row>
    <row r="4858" spans="1:21" ht="19.5" customHeight="1">
      <c r="A4858" s="545">
        <v>14443</v>
      </c>
      <c r="B4858" s="545" t="s">
        <v>22356</v>
      </c>
      <c r="C4858" s="545" t="s">
        <v>221</v>
      </c>
      <c r="D4858" s="546">
        <v>46052</v>
      </c>
      <c r="E4858" s="171" t="str">
        <f t="shared" si="75"/>
        <v>2026</v>
      </c>
      <c r="F4858" s="547">
        <v>260524</v>
      </c>
      <c r="G4858" s="548">
        <v>0.19</v>
      </c>
      <c r="H4858" s="547">
        <v>218927.73</v>
      </c>
      <c r="I4858" s="545" t="s">
        <v>12757</v>
      </c>
      <c r="J4858" s="545" t="s">
        <v>13307</v>
      </c>
      <c r="K4858" s="545"/>
      <c r="L4858" s="545"/>
      <c r="M4858" s="548" t="s">
        <v>13758</v>
      </c>
      <c r="N4858" s="545" t="s">
        <v>13413</v>
      </c>
      <c r="O4858" s="545"/>
      <c r="P4858" s="549">
        <v>14448</v>
      </c>
      <c r="Q4858" s="549">
        <v>1</v>
      </c>
      <c r="R4858" s="549">
        <v>154</v>
      </c>
      <c r="S4858" s="548">
        <v>2228</v>
      </c>
      <c r="T4858" s="548"/>
      <c r="U4858" s="99"/>
    </row>
    <row r="4859" spans="1:21" ht="19.5" customHeight="1">
      <c r="A4859" s="545">
        <v>14444</v>
      </c>
      <c r="B4859" s="545" t="s">
        <v>22357</v>
      </c>
      <c r="C4859" s="545" t="s">
        <v>221</v>
      </c>
      <c r="D4859" s="546">
        <v>46052</v>
      </c>
      <c r="E4859" s="171" t="str">
        <f t="shared" si="75"/>
        <v>2026</v>
      </c>
      <c r="F4859" s="547">
        <v>248553</v>
      </c>
      <c r="G4859" s="548">
        <v>0.19</v>
      </c>
      <c r="H4859" s="547">
        <v>208868.07</v>
      </c>
      <c r="I4859" s="545" t="s">
        <v>12757</v>
      </c>
      <c r="J4859" s="545" t="s">
        <v>13307</v>
      </c>
      <c r="K4859" s="545"/>
      <c r="L4859" s="545"/>
      <c r="M4859" s="548" t="s">
        <v>13758</v>
      </c>
      <c r="N4859" s="545" t="s">
        <v>13413</v>
      </c>
      <c r="O4859" s="545"/>
      <c r="P4859" s="549">
        <v>14449</v>
      </c>
      <c r="Q4859" s="549">
        <v>1</v>
      </c>
      <c r="R4859" s="549">
        <v>154</v>
      </c>
      <c r="S4859" s="548">
        <v>2228</v>
      </c>
      <c r="T4859" s="548"/>
      <c r="U4859" s="99"/>
    </row>
    <row r="4860" spans="1:21" ht="19.5" customHeight="1">
      <c r="A4860" s="545">
        <v>14445</v>
      </c>
      <c r="B4860" s="545" t="s">
        <v>22358</v>
      </c>
      <c r="C4860" s="545" t="s">
        <v>221</v>
      </c>
      <c r="D4860" s="546">
        <v>46052</v>
      </c>
      <c r="E4860" s="171" t="str">
        <f t="shared" si="75"/>
        <v>2026</v>
      </c>
      <c r="F4860" s="547">
        <v>200871</v>
      </c>
      <c r="G4860" s="548">
        <v>0.19</v>
      </c>
      <c r="H4860" s="547">
        <v>168799.16</v>
      </c>
      <c r="I4860" s="545" t="s">
        <v>12757</v>
      </c>
      <c r="J4860" s="545" t="s">
        <v>13307</v>
      </c>
      <c r="K4860" s="545"/>
      <c r="L4860" s="545"/>
      <c r="M4860" s="548" t="s">
        <v>13758</v>
      </c>
      <c r="N4860" s="545" t="s">
        <v>13413</v>
      </c>
      <c r="O4860" s="545"/>
      <c r="P4860" s="549">
        <v>14450</v>
      </c>
      <c r="Q4860" s="549">
        <v>1</v>
      </c>
      <c r="R4860" s="549">
        <v>154</v>
      </c>
      <c r="S4860" s="548">
        <v>2228</v>
      </c>
      <c r="T4860" s="548"/>
      <c r="U4860" s="99"/>
    </row>
    <row r="4861" spans="1:21" ht="19.5" customHeight="1">
      <c r="A4861" s="545">
        <v>14446</v>
      </c>
      <c r="B4861" s="545" t="s">
        <v>22359</v>
      </c>
      <c r="C4861" s="545" t="s">
        <v>221</v>
      </c>
      <c r="D4861" s="546">
        <v>46052</v>
      </c>
      <c r="E4861" s="171" t="str">
        <f t="shared" si="75"/>
        <v>2026</v>
      </c>
      <c r="F4861" s="547">
        <v>172465</v>
      </c>
      <c r="G4861" s="548">
        <v>0.19</v>
      </c>
      <c r="H4861" s="547">
        <v>144928.57</v>
      </c>
      <c r="I4861" s="545" t="s">
        <v>12757</v>
      </c>
      <c r="J4861" s="545" t="s">
        <v>13307</v>
      </c>
      <c r="K4861" s="545"/>
      <c r="L4861" s="545"/>
      <c r="M4861" s="548" t="s">
        <v>13758</v>
      </c>
      <c r="N4861" s="545" t="s">
        <v>13413</v>
      </c>
      <c r="O4861" s="545"/>
      <c r="P4861" s="549">
        <v>14451</v>
      </c>
      <c r="Q4861" s="549">
        <v>1</v>
      </c>
      <c r="R4861" s="549">
        <v>154</v>
      </c>
      <c r="S4861" s="548">
        <v>2228</v>
      </c>
      <c r="T4861" s="548"/>
      <c r="U4861" s="99"/>
    </row>
    <row r="4862" spans="1:21" ht="19.5" customHeight="1">
      <c r="A4862" s="545">
        <v>14447</v>
      </c>
      <c r="B4862" s="545" t="s">
        <v>22360</v>
      </c>
      <c r="C4862" s="545" t="s">
        <v>221</v>
      </c>
      <c r="D4862" s="546">
        <v>46052</v>
      </c>
      <c r="E4862" s="171" t="str">
        <f t="shared" si="75"/>
        <v>2026</v>
      </c>
      <c r="F4862" s="547">
        <v>280002</v>
      </c>
      <c r="G4862" s="548">
        <v>0.19</v>
      </c>
      <c r="H4862" s="547">
        <v>235295.8</v>
      </c>
      <c r="I4862" s="545" t="s">
        <v>12757</v>
      </c>
      <c r="J4862" s="545" t="s">
        <v>13307</v>
      </c>
      <c r="K4862" s="545"/>
      <c r="L4862" s="545"/>
      <c r="M4862" s="548" t="s">
        <v>13758</v>
      </c>
      <c r="N4862" s="545" t="s">
        <v>13413</v>
      </c>
      <c r="O4862" s="545"/>
      <c r="P4862" s="549">
        <v>14452</v>
      </c>
      <c r="Q4862" s="549">
        <v>1</v>
      </c>
      <c r="R4862" s="549">
        <v>154</v>
      </c>
      <c r="S4862" s="548">
        <v>2228</v>
      </c>
      <c r="T4862" s="548"/>
      <c r="U4862" s="99"/>
    </row>
    <row r="4863" spans="1:21" ht="19.5" customHeight="1">
      <c r="A4863" s="545">
        <v>14448</v>
      </c>
      <c r="B4863" s="545" t="s">
        <v>22361</v>
      </c>
      <c r="C4863" s="545" t="s">
        <v>221</v>
      </c>
      <c r="D4863" s="546">
        <v>46052</v>
      </c>
      <c r="E4863" s="171" t="str">
        <f t="shared" si="75"/>
        <v>2026</v>
      </c>
      <c r="F4863" s="547">
        <v>260524</v>
      </c>
      <c r="G4863" s="548">
        <v>0.19</v>
      </c>
      <c r="H4863" s="547">
        <v>218927.73</v>
      </c>
      <c r="I4863" s="545" t="s">
        <v>12757</v>
      </c>
      <c r="J4863" s="545" t="s">
        <v>13307</v>
      </c>
      <c r="K4863" s="545"/>
      <c r="L4863" s="545"/>
      <c r="M4863" s="548" t="s">
        <v>13758</v>
      </c>
      <c r="N4863" s="545" t="s">
        <v>13413</v>
      </c>
      <c r="O4863" s="545"/>
      <c r="P4863" s="549">
        <v>14453</v>
      </c>
      <c r="Q4863" s="549">
        <v>1</v>
      </c>
      <c r="R4863" s="549">
        <v>154</v>
      </c>
      <c r="S4863" s="548">
        <v>2228</v>
      </c>
      <c r="T4863" s="548"/>
      <c r="U4863" s="99"/>
    </row>
    <row r="4864" spans="1:21" ht="19.5" customHeight="1">
      <c r="A4864" s="545">
        <v>14449</v>
      </c>
      <c r="B4864" s="545" t="s">
        <v>22362</v>
      </c>
      <c r="C4864" s="545" t="s">
        <v>221</v>
      </c>
      <c r="D4864" s="546">
        <v>46052</v>
      </c>
      <c r="E4864" s="171" t="str">
        <f t="shared" si="75"/>
        <v>2026</v>
      </c>
      <c r="F4864" s="547">
        <v>248553</v>
      </c>
      <c r="G4864" s="548">
        <v>0.19</v>
      </c>
      <c r="H4864" s="547">
        <v>208868.07</v>
      </c>
      <c r="I4864" s="545" t="s">
        <v>12757</v>
      </c>
      <c r="J4864" s="545" t="s">
        <v>13307</v>
      </c>
      <c r="K4864" s="545"/>
      <c r="L4864" s="545"/>
      <c r="M4864" s="548" t="s">
        <v>13758</v>
      </c>
      <c r="N4864" s="545" t="s">
        <v>13413</v>
      </c>
      <c r="O4864" s="545"/>
      <c r="P4864" s="549">
        <v>14454</v>
      </c>
      <c r="Q4864" s="549">
        <v>1</v>
      </c>
      <c r="R4864" s="549">
        <v>154</v>
      </c>
      <c r="S4864" s="548">
        <v>2228</v>
      </c>
      <c r="T4864" s="548"/>
      <c r="U4864" s="99"/>
    </row>
    <row r="4865" spans="1:21" ht="19.5" customHeight="1">
      <c r="A4865" s="545">
        <v>14450</v>
      </c>
      <c r="B4865" s="545" t="s">
        <v>22363</v>
      </c>
      <c r="C4865" s="545" t="s">
        <v>221</v>
      </c>
      <c r="D4865" s="546">
        <v>46052</v>
      </c>
      <c r="E4865" s="171" t="str">
        <f t="shared" si="75"/>
        <v>2026</v>
      </c>
      <c r="F4865" s="547">
        <v>200871</v>
      </c>
      <c r="G4865" s="548">
        <v>0.19</v>
      </c>
      <c r="H4865" s="547">
        <v>168799.16</v>
      </c>
      <c r="I4865" s="545" t="s">
        <v>12757</v>
      </c>
      <c r="J4865" s="545" t="s">
        <v>13307</v>
      </c>
      <c r="K4865" s="545"/>
      <c r="L4865" s="545"/>
      <c r="M4865" s="548" t="s">
        <v>13758</v>
      </c>
      <c r="N4865" s="545" t="s">
        <v>13413</v>
      </c>
      <c r="O4865" s="545"/>
      <c r="P4865" s="549">
        <v>14455</v>
      </c>
      <c r="Q4865" s="549">
        <v>1</v>
      </c>
      <c r="R4865" s="549">
        <v>154</v>
      </c>
      <c r="S4865" s="548">
        <v>2228</v>
      </c>
      <c r="T4865" s="548"/>
      <c r="U4865" s="99"/>
    </row>
    <row r="4866" spans="1:21" ht="19.5" customHeight="1">
      <c r="A4866" s="545">
        <v>14451</v>
      </c>
      <c r="B4866" s="545" t="s">
        <v>22364</v>
      </c>
      <c r="C4866" s="545" t="s">
        <v>221</v>
      </c>
      <c r="D4866" s="546">
        <v>46052</v>
      </c>
      <c r="E4866" s="171" t="str">
        <f t="shared" si="75"/>
        <v>2026</v>
      </c>
      <c r="F4866" s="547">
        <v>172465</v>
      </c>
      <c r="G4866" s="548">
        <v>0.19</v>
      </c>
      <c r="H4866" s="547">
        <v>144928.57</v>
      </c>
      <c r="I4866" s="545" t="s">
        <v>12757</v>
      </c>
      <c r="J4866" s="545" t="s">
        <v>13307</v>
      </c>
      <c r="K4866" s="545"/>
      <c r="L4866" s="545"/>
      <c r="M4866" s="548" t="s">
        <v>13758</v>
      </c>
      <c r="N4866" s="545" t="s">
        <v>13413</v>
      </c>
      <c r="O4866" s="545"/>
      <c r="P4866" s="549">
        <v>14456</v>
      </c>
      <c r="Q4866" s="549">
        <v>1</v>
      </c>
      <c r="R4866" s="549">
        <v>154</v>
      </c>
      <c r="S4866" s="548">
        <v>2228</v>
      </c>
      <c r="T4866" s="548"/>
      <c r="U4866" s="99"/>
    </row>
    <row r="4867" spans="1:21" ht="19.5" customHeight="1">
      <c r="A4867" s="545">
        <v>14452</v>
      </c>
      <c r="B4867" s="545" t="s">
        <v>22365</v>
      </c>
      <c r="C4867" s="545" t="s">
        <v>216</v>
      </c>
      <c r="D4867" s="546">
        <v>46052</v>
      </c>
      <c r="E4867" s="171" t="str">
        <f t="shared" si="75"/>
        <v>2026</v>
      </c>
      <c r="F4867" s="547">
        <v>80613</v>
      </c>
      <c r="G4867" s="548">
        <v>0.19</v>
      </c>
      <c r="H4867" s="547">
        <v>67742.02</v>
      </c>
      <c r="I4867" s="545" t="s">
        <v>12757</v>
      </c>
      <c r="J4867" s="545" t="s">
        <v>13307</v>
      </c>
      <c r="K4867" s="545"/>
      <c r="L4867" s="545"/>
      <c r="M4867" s="548" t="s">
        <v>13758</v>
      </c>
      <c r="N4867" s="545" t="s">
        <v>13413</v>
      </c>
      <c r="O4867" s="545"/>
      <c r="P4867" s="549">
        <v>14457</v>
      </c>
      <c r="Q4867" s="549">
        <v>1</v>
      </c>
      <c r="R4867" s="549">
        <v>154</v>
      </c>
      <c r="S4867" s="548">
        <v>2228</v>
      </c>
      <c r="T4867" s="548"/>
      <c r="U4867" s="99"/>
    </row>
    <row r="4868" spans="1:21" ht="19.5" customHeight="1">
      <c r="A4868" s="545">
        <v>14453</v>
      </c>
      <c r="B4868" s="545" t="s">
        <v>22366</v>
      </c>
      <c r="C4868" s="545" t="s">
        <v>216</v>
      </c>
      <c r="D4868" s="546">
        <v>46052</v>
      </c>
      <c r="E4868" s="171" t="str">
        <f t="shared" ref="E4868:E4931" si="76">TEXT(D4868,"YYYY")</f>
        <v>2026</v>
      </c>
      <c r="F4868" s="547">
        <v>1897115</v>
      </c>
      <c r="G4868" s="548">
        <v>0.19</v>
      </c>
      <c r="H4868" s="547">
        <v>1594214.29</v>
      </c>
      <c r="I4868" s="545" t="s">
        <v>12757</v>
      </c>
      <c r="J4868" s="545" t="s">
        <v>13307</v>
      </c>
      <c r="K4868" s="545"/>
      <c r="L4868" s="545"/>
      <c r="M4868" s="548" t="s">
        <v>13758</v>
      </c>
      <c r="N4868" s="545" t="s">
        <v>13413</v>
      </c>
      <c r="O4868" s="545"/>
      <c r="P4868" s="549">
        <v>14458</v>
      </c>
      <c r="Q4868" s="549">
        <v>1</v>
      </c>
      <c r="R4868" s="549">
        <v>154</v>
      </c>
      <c r="S4868" s="548">
        <v>2228</v>
      </c>
      <c r="T4868" s="548"/>
      <c r="U4868" s="99"/>
    </row>
    <row r="4869" spans="1:21" ht="19.5" customHeight="1">
      <c r="A4869" s="545">
        <v>14454</v>
      </c>
      <c r="B4869" s="545" t="s">
        <v>22367</v>
      </c>
      <c r="C4869" s="545" t="s">
        <v>216</v>
      </c>
      <c r="D4869" s="546">
        <v>46052</v>
      </c>
      <c r="E4869" s="171" t="str">
        <f t="shared" si="76"/>
        <v>2026</v>
      </c>
      <c r="F4869" s="547">
        <v>69769119</v>
      </c>
      <c r="G4869" s="548">
        <v>0.19</v>
      </c>
      <c r="H4869" s="547">
        <v>58629511.759999998</v>
      </c>
      <c r="I4869" s="545" t="s">
        <v>12986</v>
      </c>
      <c r="J4869" s="545" t="s">
        <v>13307</v>
      </c>
      <c r="K4869" s="545"/>
      <c r="L4869" s="545"/>
      <c r="M4869" s="548" t="s">
        <v>13868</v>
      </c>
      <c r="N4869" s="545" t="s">
        <v>13413</v>
      </c>
      <c r="O4869" s="545"/>
      <c r="P4869" s="549">
        <v>14459</v>
      </c>
      <c r="Q4869" s="549">
        <v>2</v>
      </c>
      <c r="R4869" s="549">
        <v>101</v>
      </c>
      <c r="S4869" s="548">
        <v>2228</v>
      </c>
      <c r="T4869" s="548"/>
      <c r="U4869" s="99"/>
    </row>
    <row r="4870" spans="1:21" ht="19.5" customHeight="1">
      <c r="A4870" s="545">
        <v>14455</v>
      </c>
      <c r="B4870" s="545" t="s">
        <v>22368</v>
      </c>
      <c r="C4870" s="545" t="s">
        <v>216</v>
      </c>
      <c r="D4870" s="546">
        <v>46052</v>
      </c>
      <c r="E4870" s="171" t="str">
        <f t="shared" si="76"/>
        <v>2026</v>
      </c>
      <c r="F4870" s="547">
        <v>306754470</v>
      </c>
      <c r="G4870" s="548">
        <v>0.19</v>
      </c>
      <c r="H4870" s="547">
        <v>257776865.55000001</v>
      </c>
      <c r="I4870" s="545" t="s">
        <v>12986</v>
      </c>
      <c r="J4870" s="545" t="s">
        <v>13307</v>
      </c>
      <c r="K4870" s="545"/>
      <c r="L4870" s="545"/>
      <c r="M4870" s="548" t="s">
        <v>13868</v>
      </c>
      <c r="N4870" s="545" t="s">
        <v>13413</v>
      </c>
      <c r="O4870" s="545"/>
      <c r="P4870" s="549">
        <v>14460</v>
      </c>
      <c r="Q4870" s="549">
        <v>2</v>
      </c>
      <c r="R4870" s="549">
        <v>101</v>
      </c>
      <c r="S4870" s="548">
        <v>2228</v>
      </c>
      <c r="T4870" s="548"/>
      <c r="U4870" s="99"/>
    </row>
    <row r="4871" spans="1:21" ht="19.5" customHeight="1">
      <c r="A4871" s="545">
        <v>14456</v>
      </c>
      <c r="B4871" s="545" t="s">
        <v>22369</v>
      </c>
      <c r="C4871" s="545" t="s">
        <v>216</v>
      </c>
      <c r="D4871" s="546">
        <v>46052</v>
      </c>
      <c r="E4871" s="171" t="str">
        <f t="shared" si="76"/>
        <v>2026</v>
      </c>
      <c r="F4871" s="547">
        <v>1929541</v>
      </c>
      <c r="G4871" s="548">
        <v>0.19</v>
      </c>
      <c r="H4871" s="547">
        <v>1621463.03</v>
      </c>
      <c r="I4871" s="545" t="s">
        <v>12762</v>
      </c>
      <c r="J4871" s="545" t="s">
        <v>13307</v>
      </c>
      <c r="K4871" s="545"/>
      <c r="L4871" s="545"/>
      <c r="M4871" s="548" t="s">
        <v>13868</v>
      </c>
      <c r="N4871" s="545" t="s">
        <v>13413</v>
      </c>
      <c r="O4871" s="545"/>
      <c r="P4871" s="549">
        <v>14461</v>
      </c>
      <c r="Q4871" s="549">
        <v>2</v>
      </c>
      <c r="R4871" s="549">
        <v>8</v>
      </c>
      <c r="S4871" s="548">
        <v>2228</v>
      </c>
      <c r="T4871" s="548"/>
      <c r="U4871" s="99"/>
    </row>
    <row r="4872" spans="1:21" ht="19.5" customHeight="1">
      <c r="A4872" s="545">
        <v>14457</v>
      </c>
      <c r="B4872" s="545" t="s">
        <v>22370</v>
      </c>
      <c r="C4872" s="545" t="s">
        <v>216</v>
      </c>
      <c r="D4872" s="546">
        <v>46052</v>
      </c>
      <c r="E4872" s="171" t="str">
        <f t="shared" si="76"/>
        <v>2026</v>
      </c>
      <c r="F4872" s="547">
        <v>1118998</v>
      </c>
      <c r="G4872" s="548">
        <v>0.19</v>
      </c>
      <c r="H4872" s="547">
        <v>940334.45</v>
      </c>
      <c r="I4872" s="545" t="s">
        <v>12762</v>
      </c>
      <c r="J4872" s="545" t="s">
        <v>13307</v>
      </c>
      <c r="K4872" s="545"/>
      <c r="L4872" s="545"/>
      <c r="M4872" s="548" t="s">
        <v>13868</v>
      </c>
      <c r="N4872" s="545" t="s">
        <v>13413</v>
      </c>
      <c r="O4872" s="545"/>
      <c r="P4872" s="549">
        <v>14462</v>
      </c>
      <c r="Q4872" s="549">
        <v>2</v>
      </c>
      <c r="R4872" s="549">
        <v>8</v>
      </c>
      <c r="S4872" s="548">
        <v>2228</v>
      </c>
      <c r="T4872" s="548"/>
      <c r="U4872" s="99"/>
    </row>
    <row r="4873" spans="1:21" ht="19.5" customHeight="1">
      <c r="A4873" s="545">
        <v>14458</v>
      </c>
      <c r="B4873" s="545" t="s">
        <v>22371</v>
      </c>
      <c r="C4873" s="545" t="s">
        <v>216</v>
      </c>
      <c r="D4873" s="546">
        <v>46052</v>
      </c>
      <c r="E4873" s="171" t="str">
        <f t="shared" si="76"/>
        <v>2026</v>
      </c>
      <c r="F4873" s="547">
        <v>4598048</v>
      </c>
      <c r="G4873" s="548">
        <v>0.19</v>
      </c>
      <c r="H4873" s="547">
        <v>3863905.88</v>
      </c>
      <c r="I4873" s="545" t="s">
        <v>22308</v>
      </c>
      <c r="J4873" s="545" t="s">
        <v>13307</v>
      </c>
      <c r="K4873" s="545"/>
      <c r="L4873" s="545"/>
      <c r="M4873" s="548" t="s">
        <v>13868</v>
      </c>
      <c r="N4873" s="545" t="s">
        <v>13413</v>
      </c>
      <c r="O4873" s="545"/>
      <c r="P4873" s="549">
        <v>14463</v>
      </c>
      <c r="Q4873" s="549">
        <v>2</v>
      </c>
      <c r="R4873" s="549">
        <v>182</v>
      </c>
      <c r="S4873" s="548">
        <v>2228</v>
      </c>
      <c r="T4873" s="548"/>
      <c r="U4873" s="99"/>
    </row>
    <row r="4874" spans="1:21" ht="19.5" customHeight="1">
      <c r="A4874" s="545">
        <v>14459</v>
      </c>
      <c r="B4874" s="545" t="s">
        <v>22373</v>
      </c>
      <c r="C4874" s="545" t="s">
        <v>216</v>
      </c>
      <c r="D4874" s="546">
        <v>46052</v>
      </c>
      <c r="E4874" s="171" t="str">
        <f t="shared" si="76"/>
        <v>2026</v>
      </c>
      <c r="F4874" s="547">
        <v>11551229</v>
      </c>
      <c r="G4874" s="548">
        <v>0.19</v>
      </c>
      <c r="H4874" s="547">
        <v>9706915.1300000008</v>
      </c>
      <c r="I4874" s="545" t="s">
        <v>12762</v>
      </c>
      <c r="J4874" s="545" t="s">
        <v>13307</v>
      </c>
      <c r="K4874" s="545" t="s">
        <v>22372</v>
      </c>
      <c r="L4874" s="545"/>
      <c r="M4874" s="548" t="s">
        <v>13758</v>
      </c>
      <c r="N4874" s="545" t="s">
        <v>13413</v>
      </c>
      <c r="O4874" s="545"/>
      <c r="P4874" s="549">
        <v>14464</v>
      </c>
      <c r="Q4874" s="549">
        <v>1</v>
      </c>
      <c r="R4874" s="549">
        <v>8</v>
      </c>
      <c r="S4874" s="548">
        <v>2228</v>
      </c>
      <c r="T4874" s="548"/>
      <c r="U4874" s="99"/>
    </row>
    <row r="4875" spans="1:21" ht="19.5" customHeight="1">
      <c r="A4875" s="545">
        <v>14460</v>
      </c>
      <c r="B4875" s="545" t="s">
        <v>2329</v>
      </c>
      <c r="C4875" s="545" t="s">
        <v>216</v>
      </c>
      <c r="D4875" s="546">
        <v>46052</v>
      </c>
      <c r="E4875" s="171" t="str">
        <f t="shared" si="76"/>
        <v>2026</v>
      </c>
      <c r="F4875" s="547">
        <v>65004</v>
      </c>
      <c r="G4875" s="548">
        <v>0.19</v>
      </c>
      <c r="H4875" s="547">
        <v>54625.21</v>
      </c>
      <c r="I4875" s="545" t="s">
        <v>12637</v>
      </c>
      <c r="J4875" s="545" t="s">
        <v>13307</v>
      </c>
      <c r="K4875" s="545" t="s">
        <v>22374</v>
      </c>
      <c r="L4875" s="545"/>
      <c r="M4875" s="548" t="s">
        <v>13758</v>
      </c>
      <c r="N4875" s="545" t="s">
        <v>13413</v>
      </c>
      <c r="O4875" s="545"/>
      <c r="P4875" s="549">
        <v>14466</v>
      </c>
      <c r="Q4875" s="549">
        <v>1</v>
      </c>
      <c r="R4875" s="549">
        <v>13</v>
      </c>
      <c r="S4875" s="548">
        <v>2228</v>
      </c>
      <c r="T4875" s="548"/>
      <c r="U4875" s="99"/>
    </row>
    <row r="4876" spans="1:21" ht="19.5" customHeight="1">
      <c r="A4876" s="545">
        <v>14461</v>
      </c>
      <c r="B4876" s="545" t="s">
        <v>21938</v>
      </c>
      <c r="C4876" s="545" t="s">
        <v>209</v>
      </c>
      <c r="D4876" s="546">
        <v>46052</v>
      </c>
      <c r="E4876" s="171" t="str">
        <f t="shared" si="76"/>
        <v>2026</v>
      </c>
      <c r="F4876" s="547">
        <v>1698643</v>
      </c>
      <c r="G4876" s="548">
        <v>0.19</v>
      </c>
      <c r="H4876" s="547">
        <v>1427431.09</v>
      </c>
      <c r="I4876" s="545" t="s">
        <v>12655</v>
      </c>
      <c r="J4876" s="545" t="s">
        <v>13307</v>
      </c>
      <c r="K4876" s="545" t="s">
        <v>22375</v>
      </c>
      <c r="L4876" s="545"/>
      <c r="M4876" s="548" t="s">
        <v>13758</v>
      </c>
      <c r="N4876" s="545" t="s">
        <v>13413</v>
      </c>
      <c r="O4876" s="545"/>
      <c r="P4876" s="549">
        <v>14486</v>
      </c>
      <c r="Q4876" s="549">
        <v>1</v>
      </c>
      <c r="R4876" s="549">
        <v>80</v>
      </c>
      <c r="S4876" s="548">
        <v>2228</v>
      </c>
      <c r="T4876" s="548"/>
      <c r="U4876" s="99"/>
    </row>
    <row r="4877" spans="1:21" ht="19.5" customHeight="1">
      <c r="A4877" s="545">
        <v>14467</v>
      </c>
      <c r="B4877" s="545" t="s">
        <v>22377</v>
      </c>
      <c r="C4877" s="545" t="s">
        <v>216</v>
      </c>
      <c r="D4877" s="546">
        <v>46052</v>
      </c>
      <c r="E4877" s="171" t="str">
        <f t="shared" si="76"/>
        <v>2026</v>
      </c>
      <c r="F4877" s="547">
        <v>11910710</v>
      </c>
      <c r="G4877" s="548">
        <v>0.19</v>
      </c>
      <c r="H4877" s="547">
        <v>10009000</v>
      </c>
      <c r="I4877" s="545" t="s">
        <v>12741</v>
      </c>
      <c r="J4877" s="545" t="s">
        <v>13307</v>
      </c>
      <c r="K4877" s="545" t="s">
        <v>22376</v>
      </c>
      <c r="L4877" s="545"/>
      <c r="M4877" s="548" t="s">
        <v>13758</v>
      </c>
      <c r="N4877" s="545" t="s">
        <v>13413</v>
      </c>
      <c r="O4877" s="545" t="s">
        <v>22379</v>
      </c>
      <c r="P4877" s="549">
        <v>14467</v>
      </c>
      <c r="Q4877" s="549">
        <v>1</v>
      </c>
      <c r="R4877" s="549">
        <v>37</v>
      </c>
      <c r="S4877" s="548">
        <v>2228</v>
      </c>
      <c r="T4877" s="548"/>
      <c r="U4877" s="99"/>
    </row>
    <row r="4878" spans="1:21" ht="19.5" customHeight="1">
      <c r="A4878" s="545">
        <v>14468</v>
      </c>
      <c r="B4878" s="545" t="s">
        <v>22380</v>
      </c>
      <c r="C4878" s="545" t="s">
        <v>216</v>
      </c>
      <c r="D4878" s="546">
        <v>46052</v>
      </c>
      <c r="E4878" s="171" t="str">
        <f t="shared" si="76"/>
        <v>2026</v>
      </c>
      <c r="F4878" s="547">
        <v>16498977</v>
      </c>
      <c r="G4878" s="548">
        <v>0.19</v>
      </c>
      <c r="H4878" s="547">
        <v>13864686.550000001</v>
      </c>
      <c r="I4878" s="545" t="s">
        <v>12762</v>
      </c>
      <c r="J4878" s="545" t="s">
        <v>13307</v>
      </c>
      <c r="K4878" s="545" t="s">
        <v>22378</v>
      </c>
      <c r="L4878" s="545"/>
      <c r="M4878" s="548" t="s">
        <v>13758</v>
      </c>
      <c r="N4878" s="545" t="s">
        <v>13413</v>
      </c>
      <c r="O4878" s="545"/>
      <c r="P4878" s="549">
        <v>14468</v>
      </c>
      <c r="Q4878" s="549">
        <v>1</v>
      </c>
      <c r="R4878" s="549">
        <v>8</v>
      </c>
      <c r="S4878" s="548">
        <v>2228</v>
      </c>
      <c r="T4878" s="548"/>
      <c r="U4878" s="99"/>
    </row>
    <row r="4879" spans="1:21" ht="19.5" customHeight="1">
      <c r="A4879" s="545">
        <v>14469</v>
      </c>
      <c r="B4879" s="545" t="s">
        <v>22382</v>
      </c>
      <c r="C4879" s="545" t="s">
        <v>216</v>
      </c>
      <c r="D4879" s="546">
        <v>46052</v>
      </c>
      <c r="E4879" s="171" t="str">
        <f t="shared" si="76"/>
        <v>2026</v>
      </c>
      <c r="F4879" s="547">
        <v>47434174</v>
      </c>
      <c r="G4879" s="548">
        <v>0.19</v>
      </c>
      <c r="H4879" s="547">
        <v>39860650.420000002</v>
      </c>
      <c r="I4879" s="545" t="s">
        <v>12762</v>
      </c>
      <c r="J4879" s="545" t="s">
        <v>13307</v>
      </c>
      <c r="K4879" s="545" t="s">
        <v>22381</v>
      </c>
      <c r="L4879" s="545"/>
      <c r="M4879" s="548" t="s">
        <v>13758</v>
      </c>
      <c r="N4879" s="545" t="s">
        <v>13413</v>
      </c>
      <c r="O4879" s="545"/>
      <c r="P4879" s="549">
        <v>14469</v>
      </c>
      <c r="Q4879" s="549">
        <v>1</v>
      </c>
      <c r="R4879" s="549">
        <v>8</v>
      </c>
      <c r="S4879" s="548">
        <v>2228</v>
      </c>
      <c r="T4879" s="548"/>
      <c r="U4879" s="99"/>
    </row>
    <row r="4880" spans="1:21" ht="19.5" customHeight="1">
      <c r="A4880" s="545">
        <v>14470</v>
      </c>
      <c r="B4880" s="545" t="s">
        <v>22384</v>
      </c>
      <c r="C4880" s="545" t="s">
        <v>216</v>
      </c>
      <c r="D4880" s="546"/>
      <c r="E4880" s="171" t="str">
        <f t="shared" si="76"/>
        <v>1900</v>
      </c>
      <c r="F4880" s="547">
        <v>0</v>
      </c>
      <c r="G4880" s="548">
        <v>0</v>
      </c>
      <c r="H4880" s="547">
        <v>0</v>
      </c>
      <c r="I4880" s="545" t="s">
        <v>12762</v>
      </c>
      <c r="J4880" s="545"/>
      <c r="K4880" s="545" t="s">
        <v>22383</v>
      </c>
      <c r="L4880" s="545"/>
      <c r="M4880" s="548" t="s">
        <v>13758</v>
      </c>
      <c r="N4880" s="545" t="s">
        <v>13413</v>
      </c>
      <c r="O4880" s="545"/>
      <c r="P4880" s="549">
        <v>14470</v>
      </c>
      <c r="Q4880" s="549">
        <v>1</v>
      </c>
      <c r="R4880" s="549">
        <v>8</v>
      </c>
      <c r="S4880" s="548"/>
      <c r="T4880" s="548"/>
      <c r="U4880" s="99"/>
    </row>
    <row r="4881" spans="1:21" ht="19.5" customHeight="1">
      <c r="A4881" s="545">
        <v>14471</v>
      </c>
      <c r="B4881" s="545" t="s">
        <v>22386</v>
      </c>
      <c r="C4881" s="545" t="s">
        <v>216</v>
      </c>
      <c r="D4881" s="546">
        <v>46052</v>
      </c>
      <c r="E4881" s="171" t="str">
        <f t="shared" si="76"/>
        <v>2026</v>
      </c>
      <c r="F4881" s="547">
        <v>935910267</v>
      </c>
      <c r="G4881" s="548">
        <v>0.19</v>
      </c>
      <c r="H4881" s="547">
        <v>786479215.97000003</v>
      </c>
      <c r="I4881" s="545" t="s">
        <v>12637</v>
      </c>
      <c r="J4881" s="545" t="s">
        <v>13307</v>
      </c>
      <c r="K4881" s="545" t="s">
        <v>22385</v>
      </c>
      <c r="L4881" s="545"/>
      <c r="M4881" s="548" t="s">
        <v>13758</v>
      </c>
      <c r="N4881" s="545" t="s">
        <v>13413</v>
      </c>
      <c r="O4881" s="545"/>
      <c r="P4881" s="549">
        <v>14471</v>
      </c>
      <c r="Q4881" s="549">
        <v>1</v>
      </c>
      <c r="R4881" s="549">
        <v>13</v>
      </c>
      <c r="S4881" s="548">
        <v>2228</v>
      </c>
      <c r="T4881" s="548"/>
      <c r="U4881" s="99"/>
    </row>
    <row r="4882" spans="1:21" ht="19.5" customHeight="1">
      <c r="A4882" s="545">
        <v>14472</v>
      </c>
      <c r="B4882" s="545" t="s">
        <v>22388</v>
      </c>
      <c r="C4882" s="545" t="s">
        <v>216</v>
      </c>
      <c r="D4882" s="546">
        <v>46052</v>
      </c>
      <c r="E4882" s="171" t="str">
        <f t="shared" si="76"/>
        <v>2026</v>
      </c>
      <c r="F4882" s="547">
        <v>2881805</v>
      </c>
      <c r="G4882" s="548">
        <v>0.19</v>
      </c>
      <c r="H4882" s="547">
        <v>2421684.87</v>
      </c>
      <c r="I4882" s="545" t="s">
        <v>12972</v>
      </c>
      <c r="J4882" s="545" t="s">
        <v>13307</v>
      </c>
      <c r="K4882" s="545" t="s">
        <v>22387</v>
      </c>
      <c r="L4882" s="545"/>
      <c r="M4882" s="548" t="s">
        <v>13758</v>
      </c>
      <c r="N4882" s="545" t="s">
        <v>13413</v>
      </c>
      <c r="O4882" s="545"/>
      <c r="P4882" s="549">
        <v>14472</v>
      </c>
      <c r="Q4882" s="549">
        <v>1</v>
      </c>
      <c r="R4882" s="549">
        <v>43</v>
      </c>
      <c r="S4882" s="548">
        <v>2228</v>
      </c>
      <c r="T4882" s="548"/>
      <c r="U4882" s="99"/>
    </row>
    <row r="4883" spans="1:21" ht="19.5" customHeight="1">
      <c r="A4883" s="545">
        <v>14473</v>
      </c>
      <c r="B4883" s="545" t="s">
        <v>22390</v>
      </c>
      <c r="C4883" s="545" t="s">
        <v>216</v>
      </c>
      <c r="D4883" s="546">
        <v>46052</v>
      </c>
      <c r="E4883" s="171" t="str">
        <f t="shared" si="76"/>
        <v>2026</v>
      </c>
      <c r="F4883" s="547">
        <v>93405</v>
      </c>
      <c r="G4883" s="548">
        <v>0.19</v>
      </c>
      <c r="H4883" s="547">
        <v>78491.600000000006</v>
      </c>
      <c r="I4883" s="545" t="s">
        <v>12972</v>
      </c>
      <c r="J4883" s="545" t="s">
        <v>13307</v>
      </c>
      <c r="K4883" s="545" t="s">
        <v>22389</v>
      </c>
      <c r="L4883" s="545"/>
      <c r="M4883" s="548" t="s">
        <v>13758</v>
      </c>
      <c r="N4883" s="545" t="s">
        <v>13413</v>
      </c>
      <c r="O4883" s="545"/>
      <c r="P4883" s="549">
        <v>14473</v>
      </c>
      <c r="Q4883" s="549">
        <v>1</v>
      </c>
      <c r="R4883" s="549">
        <v>43</v>
      </c>
      <c r="S4883" s="548">
        <v>2228</v>
      </c>
      <c r="T4883" s="548"/>
      <c r="U4883" s="99"/>
    </row>
    <row r="4884" spans="1:21" ht="19.5" customHeight="1">
      <c r="A4884" s="545">
        <v>14474</v>
      </c>
      <c r="B4884" s="545" t="s">
        <v>22392</v>
      </c>
      <c r="C4884" s="545" t="s">
        <v>216</v>
      </c>
      <c r="D4884" s="546">
        <v>46052</v>
      </c>
      <c r="E4884" s="171" t="str">
        <f t="shared" si="76"/>
        <v>2026</v>
      </c>
      <c r="F4884" s="547">
        <v>5511887</v>
      </c>
      <c r="G4884" s="548">
        <v>0.19</v>
      </c>
      <c r="H4884" s="547">
        <v>4631837.82</v>
      </c>
      <c r="I4884" s="545" t="s">
        <v>12972</v>
      </c>
      <c r="J4884" s="545" t="s">
        <v>13307</v>
      </c>
      <c r="K4884" s="545" t="s">
        <v>22391</v>
      </c>
      <c r="L4884" s="545"/>
      <c r="M4884" s="548" t="s">
        <v>13758</v>
      </c>
      <c r="N4884" s="545" t="s">
        <v>13413</v>
      </c>
      <c r="O4884" s="545"/>
      <c r="P4884" s="549">
        <v>14474</v>
      </c>
      <c r="Q4884" s="549">
        <v>1</v>
      </c>
      <c r="R4884" s="549">
        <v>43</v>
      </c>
      <c r="S4884" s="548">
        <v>2228</v>
      </c>
      <c r="T4884" s="548"/>
      <c r="U4884" s="99"/>
    </row>
    <row r="4885" spans="1:21" ht="19.5" customHeight="1">
      <c r="A4885" s="545">
        <v>14475</v>
      </c>
      <c r="B4885" s="545" t="s">
        <v>22394</v>
      </c>
      <c r="C4885" s="545" t="s">
        <v>216</v>
      </c>
      <c r="D4885" s="546">
        <v>46052</v>
      </c>
      <c r="E4885" s="171" t="str">
        <f t="shared" si="76"/>
        <v>2026</v>
      </c>
      <c r="F4885" s="547">
        <v>7269186</v>
      </c>
      <c r="G4885" s="548">
        <v>0.19</v>
      </c>
      <c r="H4885" s="547">
        <v>6108559.6600000001</v>
      </c>
      <c r="I4885" s="545" t="s">
        <v>12972</v>
      </c>
      <c r="J4885" s="545" t="s">
        <v>13307</v>
      </c>
      <c r="K4885" s="545" t="s">
        <v>22393</v>
      </c>
      <c r="L4885" s="545"/>
      <c r="M4885" s="548" t="s">
        <v>13758</v>
      </c>
      <c r="N4885" s="545" t="s">
        <v>13413</v>
      </c>
      <c r="O4885" s="545"/>
      <c r="P4885" s="549">
        <v>14475</v>
      </c>
      <c r="Q4885" s="549">
        <v>1</v>
      </c>
      <c r="R4885" s="549">
        <v>43</v>
      </c>
      <c r="S4885" s="548">
        <v>2228</v>
      </c>
      <c r="T4885" s="548"/>
      <c r="U4885" s="99"/>
    </row>
    <row r="4886" spans="1:21" ht="19.5" customHeight="1">
      <c r="A4886" s="545">
        <v>14476</v>
      </c>
      <c r="B4886" s="545" t="s">
        <v>22396</v>
      </c>
      <c r="C4886" s="545" t="s">
        <v>216</v>
      </c>
      <c r="D4886" s="546">
        <v>46052</v>
      </c>
      <c r="E4886" s="171" t="str">
        <f t="shared" si="76"/>
        <v>2026</v>
      </c>
      <c r="F4886" s="547">
        <v>77149986</v>
      </c>
      <c r="G4886" s="548">
        <v>0.19</v>
      </c>
      <c r="H4886" s="547">
        <v>64831921.009999998</v>
      </c>
      <c r="I4886" s="545" t="s">
        <v>12972</v>
      </c>
      <c r="J4886" s="545" t="s">
        <v>13307</v>
      </c>
      <c r="K4886" s="545" t="s">
        <v>22395</v>
      </c>
      <c r="L4886" s="545"/>
      <c r="M4886" s="548" t="s">
        <v>13758</v>
      </c>
      <c r="N4886" s="545" t="s">
        <v>13413</v>
      </c>
      <c r="O4886" s="545"/>
      <c r="P4886" s="549">
        <v>14476</v>
      </c>
      <c r="Q4886" s="549">
        <v>1</v>
      </c>
      <c r="R4886" s="549">
        <v>43</v>
      </c>
      <c r="S4886" s="548">
        <v>2228</v>
      </c>
      <c r="T4886" s="548"/>
      <c r="U4886" s="99"/>
    </row>
    <row r="4887" spans="1:21" ht="19.5" customHeight="1">
      <c r="A4887" s="545">
        <v>14477</v>
      </c>
      <c r="B4887" s="545" t="s">
        <v>22398</v>
      </c>
      <c r="C4887" s="545" t="s">
        <v>285</v>
      </c>
      <c r="D4887" s="546">
        <v>46052</v>
      </c>
      <c r="E4887" s="171" t="str">
        <f t="shared" si="76"/>
        <v>2026</v>
      </c>
      <c r="F4887" s="547">
        <v>500177</v>
      </c>
      <c r="G4887" s="548">
        <v>0.19</v>
      </c>
      <c r="H4887" s="547">
        <v>420316.81</v>
      </c>
      <c r="I4887" s="545" t="s">
        <v>12972</v>
      </c>
      <c r="J4887" s="545" t="s">
        <v>13307</v>
      </c>
      <c r="K4887" s="545" t="s">
        <v>22397</v>
      </c>
      <c r="L4887" s="545"/>
      <c r="M4887" s="548" t="s">
        <v>13758</v>
      </c>
      <c r="N4887" s="545" t="s">
        <v>13413</v>
      </c>
      <c r="O4887" s="545"/>
      <c r="P4887" s="549">
        <v>14477</v>
      </c>
      <c r="Q4887" s="549">
        <v>1</v>
      </c>
      <c r="R4887" s="549">
        <v>43</v>
      </c>
      <c r="S4887" s="548">
        <v>2228</v>
      </c>
      <c r="T4887" s="548"/>
      <c r="U4887" s="99"/>
    </row>
    <row r="4888" spans="1:21" ht="19.5" customHeight="1">
      <c r="A4888" s="545">
        <v>14478</v>
      </c>
      <c r="B4888" s="545" t="s">
        <v>22400</v>
      </c>
      <c r="C4888" s="545" t="s">
        <v>216</v>
      </c>
      <c r="D4888" s="546">
        <v>46052</v>
      </c>
      <c r="E4888" s="171" t="str">
        <f t="shared" si="76"/>
        <v>2026</v>
      </c>
      <c r="F4888" s="547">
        <v>11033340</v>
      </c>
      <c r="G4888" s="548">
        <v>0.19</v>
      </c>
      <c r="H4888" s="547">
        <v>9271714.2899999991</v>
      </c>
      <c r="I4888" s="545" t="s">
        <v>12972</v>
      </c>
      <c r="J4888" s="545" t="s">
        <v>13307</v>
      </c>
      <c r="K4888" s="545" t="s">
        <v>22399</v>
      </c>
      <c r="L4888" s="545"/>
      <c r="M4888" s="548" t="s">
        <v>13758</v>
      </c>
      <c r="N4888" s="545" t="s">
        <v>13413</v>
      </c>
      <c r="O4888" s="545"/>
      <c r="P4888" s="549">
        <v>14478</v>
      </c>
      <c r="Q4888" s="549">
        <v>1</v>
      </c>
      <c r="R4888" s="549">
        <v>43</v>
      </c>
      <c r="S4888" s="548">
        <v>2228</v>
      </c>
      <c r="T4888" s="548"/>
      <c r="U4888" s="99"/>
    </row>
    <row r="4889" spans="1:21" ht="19.5" customHeight="1">
      <c r="A4889" s="545">
        <v>14479</v>
      </c>
      <c r="B4889" s="545" t="s">
        <v>22402</v>
      </c>
      <c r="C4889" s="545" t="s">
        <v>216</v>
      </c>
      <c r="D4889" s="546">
        <v>46052</v>
      </c>
      <c r="E4889" s="171" t="str">
        <f t="shared" si="76"/>
        <v>2026</v>
      </c>
      <c r="F4889" s="547">
        <v>26243897</v>
      </c>
      <c r="G4889" s="548">
        <v>0.19</v>
      </c>
      <c r="H4889" s="547">
        <v>22053694.960000001</v>
      </c>
      <c r="I4889" s="545" t="s">
        <v>12972</v>
      </c>
      <c r="J4889" s="545" t="s">
        <v>13307</v>
      </c>
      <c r="K4889" s="545" t="s">
        <v>22401</v>
      </c>
      <c r="L4889" s="545"/>
      <c r="M4889" s="548" t="s">
        <v>13758</v>
      </c>
      <c r="N4889" s="545" t="s">
        <v>13413</v>
      </c>
      <c r="O4889" s="545"/>
      <c r="P4889" s="549">
        <v>14479</v>
      </c>
      <c r="Q4889" s="549">
        <v>1</v>
      </c>
      <c r="R4889" s="549">
        <v>43</v>
      </c>
      <c r="S4889" s="548">
        <v>2228</v>
      </c>
      <c r="T4889" s="548"/>
      <c r="U4889" s="99"/>
    </row>
    <row r="4890" spans="1:21" ht="19.5" customHeight="1">
      <c r="A4890" s="545">
        <v>14480</v>
      </c>
      <c r="B4890" s="545" t="s">
        <v>22404</v>
      </c>
      <c r="C4890" s="545" t="s">
        <v>216</v>
      </c>
      <c r="D4890" s="546">
        <v>46052</v>
      </c>
      <c r="E4890" s="171" t="str">
        <f t="shared" si="76"/>
        <v>2026</v>
      </c>
      <c r="F4890" s="547">
        <v>7298554</v>
      </c>
      <c r="G4890" s="548">
        <v>0.19</v>
      </c>
      <c r="H4890" s="547">
        <v>6133238.6600000001</v>
      </c>
      <c r="I4890" s="545" t="s">
        <v>12972</v>
      </c>
      <c r="J4890" s="545" t="s">
        <v>13307</v>
      </c>
      <c r="K4890" s="545" t="s">
        <v>22403</v>
      </c>
      <c r="L4890" s="545"/>
      <c r="M4890" s="548" t="s">
        <v>13758</v>
      </c>
      <c r="N4890" s="545" t="s">
        <v>13413</v>
      </c>
      <c r="O4890" s="545"/>
      <c r="P4890" s="549">
        <v>14480</v>
      </c>
      <c r="Q4890" s="549">
        <v>1</v>
      </c>
      <c r="R4890" s="549">
        <v>43</v>
      </c>
      <c r="S4890" s="548">
        <v>2228</v>
      </c>
      <c r="T4890" s="548"/>
      <c r="U4890" s="99"/>
    </row>
    <row r="4891" spans="1:21" ht="19.5" customHeight="1">
      <c r="A4891" s="545">
        <v>14481</v>
      </c>
      <c r="B4891" s="545" t="s">
        <v>22406</v>
      </c>
      <c r="C4891" s="545" t="s">
        <v>216</v>
      </c>
      <c r="D4891" s="546">
        <v>46052</v>
      </c>
      <c r="E4891" s="171" t="str">
        <f t="shared" si="76"/>
        <v>2026</v>
      </c>
      <c r="F4891" s="547">
        <v>3827575</v>
      </c>
      <c r="G4891" s="548">
        <v>0.19</v>
      </c>
      <c r="H4891" s="547">
        <v>3216449.58</v>
      </c>
      <c r="I4891" s="545" t="s">
        <v>12972</v>
      </c>
      <c r="J4891" s="545" t="s">
        <v>13307</v>
      </c>
      <c r="K4891" s="545" t="s">
        <v>22405</v>
      </c>
      <c r="L4891" s="545"/>
      <c r="M4891" s="548" t="s">
        <v>13758</v>
      </c>
      <c r="N4891" s="545" t="s">
        <v>13413</v>
      </c>
      <c r="O4891" s="545"/>
      <c r="P4891" s="549">
        <v>14481</v>
      </c>
      <c r="Q4891" s="549">
        <v>1</v>
      </c>
      <c r="R4891" s="549">
        <v>43</v>
      </c>
      <c r="S4891" s="548">
        <v>2228</v>
      </c>
      <c r="T4891" s="548"/>
      <c r="U4891" s="99"/>
    </row>
    <row r="4892" spans="1:21" ht="19.5" customHeight="1">
      <c r="A4892" s="545">
        <v>14482</v>
      </c>
      <c r="B4892" s="545" t="s">
        <v>22408</v>
      </c>
      <c r="C4892" s="545" t="s">
        <v>206</v>
      </c>
      <c r="D4892" s="546">
        <v>46052</v>
      </c>
      <c r="E4892" s="171" t="str">
        <f t="shared" si="76"/>
        <v>2026</v>
      </c>
      <c r="F4892" s="547">
        <v>4379</v>
      </c>
      <c r="G4892" s="548">
        <v>0.19</v>
      </c>
      <c r="H4892" s="547">
        <v>3679.83</v>
      </c>
      <c r="I4892" s="545" t="s">
        <v>12639</v>
      </c>
      <c r="J4892" s="545" t="s">
        <v>13307</v>
      </c>
      <c r="K4892" s="545" t="s">
        <v>22407</v>
      </c>
      <c r="L4892" s="545"/>
      <c r="M4892" s="548" t="s">
        <v>13758</v>
      </c>
      <c r="N4892" s="545" t="s">
        <v>13413</v>
      </c>
      <c r="O4892" s="545"/>
      <c r="P4892" s="549">
        <v>14482</v>
      </c>
      <c r="Q4892" s="549">
        <v>1</v>
      </c>
      <c r="R4892" s="549">
        <v>64</v>
      </c>
      <c r="S4892" s="548">
        <v>2228</v>
      </c>
      <c r="T4892" s="548"/>
      <c r="U4892" s="99"/>
    </row>
    <row r="4893" spans="1:21" ht="19.5" customHeight="1">
      <c r="A4893" s="545">
        <v>14483</v>
      </c>
      <c r="B4893" s="545" t="s">
        <v>22410</v>
      </c>
      <c r="C4893" s="545" t="s">
        <v>437</v>
      </c>
      <c r="D4893" s="546">
        <v>46052</v>
      </c>
      <c r="E4893" s="171" t="str">
        <f t="shared" si="76"/>
        <v>2026</v>
      </c>
      <c r="F4893" s="547">
        <v>2744101</v>
      </c>
      <c r="G4893" s="548">
        <v>0.19</v>
      </c>
      <c r="H4893" s="547">
        <v>2305967.23</v>
      </c>
      <c r="I4893" s="545" t="s">
        <v>12668</v>
      </c>
      <c r="J4893" s="545" t="s">
        <v>13307</v>
      </c>
      <c r="K4893" s="545" t="s">
        <v>22409</v>
      </c>
      <c r="L4893" s="545"/>
      <c r="M4893" s="548" t="s">
        <v>13758</v>
      </c>
      <c r="N4893" s="545" t="s">
        <v>13413</v>
      </c>
      <c r="O4893" s="545"/>
      <c r="P4893" s="549">
        <v>14483</v>
      </c>
      <c r="Q4893" s="549">
        <v>1</v>
      </c>
      <c r="R4893" s="549">
        <v>7</v>
      </c>
      <c r="S4893" s="548">
        <v>2228</v>
      </c>
      <c r="T4893" s="548"/>
      <c r="U4893" s="99"/>
    </row>
    <row r="4894" spans="1:21" ht="19.5" customHeight="1">
      <c r="A4894" s="545">
        <v>14484</v>
      </c>
      <c r="B4894" s="545" t="s">
        <v>22411</v>
      </c>
      <c r="C4894" s="545" t="s">
        <v>437</v>
      </c>
      <c r="D4894" s="546">
        <v>46052</v>
      </c>
      <c r="E4894" s="171" t="str">
        <f t="shared" si="76"/>
        <v>2026</v>
      </c>
      <c r="F4894" s="547">
        <v>2928096</v>
      </c>
      <c r="G4894" s="548">
        <v>0.19</v>
      </c>
      <c r="H4894" s="547">
        <v>2460584.87</v>
      </c>
      <c r="I4894" s="545" t="s">
        <v>12668</v>
      </c>
      <c r="J4894" s="545" t="s">
        <v>13307</v>
      </c>
      <c r="K4894" s="545" t="s">
        <v>22409</v>
      </c>
      <c r="L4894" s="545"/>
      <c r="M4894" s="548" t="s">
        <v>13758</v>
      </c>
      <c r="N4894" s="545" t="s">
        <v>13413</v>
      </c>
      <c r="O4894" s="545"/>
      <c r="P4894" s="549">
        <v>14484</v>
      </c>
      <c r="Q4894" s="549">
        <v>1</v>
      </c>
      <c r="R4894" s="549">
        <v>7</v>
      </c>
      <c r="S4894" s="548">
        <v>2228</v>
      </c>
      <c r="T4894" s="548"/>
      <c r="U4894" s="99"/>
    </row>
    <row r="4895" spans="1:21" ht="19.5" customHeight="1">
      <c r="A4895" s="545">
        <v>14485</v>
      </c>
      <c r="B4895" s="545" t="s">
        <v>22413</v>
      </c>
      <c r="C4895" s="545" t="s">
        <v>216</v>
      </c>
      <c r="D4895" s="546">
        <v>46052</v>
      </c>
      <c r="E4895" s="171" t="str">
        <f t="shared" si="76"/>
        <v>2026</v>
      </c>
      <c r="F4895" s="547">
        <v>377249</v>
      </c>
      <c r="G4895" s="548">
        <v>0.19</v>
      </c>
      <c r="H4895" s="547">
        <v>317015.96999999997</v>
      </c>
      <c r="I4895" s="545" t="s">
        <v>12741</v>
      </c>
      <c r="J4895" s="545" t="s">
        <v>13307</v>
      </c>
      <c r="K4895" s="545" t="s">
        <v>22412</v>
      </c>
      <c r="L4895" s="545"/>
      <c r="M4895" s="548" t="s">
        <v>13758</v>
      </c>
      <c r="N4895" s="545" t="s">
        <v>13413</v>
      </c>
      <c r="O4895" s="545"/>
      <c r="P4895" s="549">
        <v>14485</v>
      </c>
      <c r="Q4895" s="549">
        <v>1</v>
      </c>
      <c r="R4895" s="549">
        <v>37</v>
      </c>
      <c r="S4895" s="548">
        <v>2228</v>
      </c>
      <c r="T4895" s="548"/>
      <c r="U4895" s="99"/>
    </row>
    <row r="4896" spans="1:21" ht="19.5" customHeight="1">
      <c r="A4896" s="545">
        <v>14487</v>
      </c>
      <c r="B4896" s="545" t="s">
        <v>22415</v>
      </c>
      <c r="C4896" s="545" t="s">
        <v>216</v>
      </c>
      <c r="D4896" s="546">
        <v>46052</v>
      </c>
      <c r="E4896" s="171" t="str">
        <f t="shared" si="76"/>
        <v>2026</v>
      </c>
      <c r="F4896" s="547">
        <v>26386</v>
      </c>
      <c r="G4896" s="548">
        <v>0.19</v>
      </c>
      <c r="H4896" s="547">
        <v>22173.11</v>
      </c>
      <c r="I4896" s="545" t="s">
        <v>12741</v>
      </c>
      <c r="J4896" s="545" t="s">
        <v>13307</v>
      </c>
      <c r="K4896" s="545" t="s">
        <v>22414</v>
      </c>
      <c r="L4896" s="545"/>
      <c r="M4896" s="548" t="s">
        <v>13758</v>
      </c>
      <c r="N4896" s="545" t="s">
        <v>13413</v>
      </c>
      <c r="O4896" s="545"/>
      <c r="P4896" s="549">
        <v>14487</v>
      </c>
      <c r="Q4896" s="549">
        <v>1</v>
      </c>
      <c r="R4896" s="549">
        <v>37</v>
      </c>
      <c r="S4896" s="548">
        <v>2228</v>
      </c>
      <c r="T4896" s="548"/>
      <c r="U4896" s="99"/>
    </row>
    <row r="4897" spans="1:21" ht="19.5" customHeight="1">
      <c r="A4897" s="545">
        <v>14488</v>
      </c>
      <c r="B4897" s="545" t="s">
        <v>22417</v>
      </c>
      <c r="C4897" s="545" t="s">
        <v>216</v>
      </c>
      <c r="D4897" s="546">
        <v>46052</v>
      </c>
      <c r="E4897" s="171" t="str">
        <f t="shared" si="76"/>
        <v>2026</v>
      </c>
      <c r="F4897" s="547">
        <v>107350</v>
      </c>
      <c r="G4897" s="548">
        <v>0.19</v>
      </c>
      <c r="H4897" s="547">
        <v>90210.08</v>
      </c>
      <c r="I4897" s="545" t="s">
        <v>12741</v>
      </c>
      <c r="J4897" s="545" t="s">
        <v>13307</v>
      </c>
      <c r="K4897" s="545" t="s">
        <v>22416</v>
      </c>
      <c r="L4897" s="545"/>
      <c r="M4897" s="548" t="s">
        <v>13758</v>
      </c>
      <c r="N4897" s="545" t="s">
        <v>13413</v>
      </c>
      <c r="O4897" s="545"/>
      <c r="P4897" s="549">
        <v>14488</v>
      </c>
      <c r="Q4897" s="549">
        <v>1</v>
      </c>
      <c r="R4897" s="549">
        <v>37</v>
      </c>
      <c r="S4897" s="548">
        <v>2228</v>
      </c>
      <c r="T4897" s="548"/>
      <c r="U4897" s="99"/>
    </row>
    <row r="4898" spans="1:21" ht="19.5" customHeight="1">
      <c r="A4898" s="545">
        <v>14489</v>
      </c>
      <c r="B4898" s="545" t="s">
        <v>22418</v>
      </c>
      <c r="C4898" s="545" t="s">
        <v>216</v>
      </c>
      <c r="D4898" s="546">
        <v>46052</v>
      </c>
      <c r="E4898" s="171" t="str">
        <f t="shared" si="76"/>
        <v>2026</v>
      </c>
      <c r="F4898" s="547">
        <v>229155</v>
      </c>
      <c r="G4898" s="548">
        <v>0.19</v>
      </c>
      <c r="H4898" s="547">
        <v>192567.23</v>
      </c>
      <c r="I4898" s="545" t="s">
        <v>12741</v>
      </c>
      <c r="J4898" s="545" t="s">
        <v>13307</v>
      </c>
      <c r="K4898" s="545"/>
      <c r="L4898" s="545"/>
      <c r="M4898" s="548" t="s">
        <v>13758</v>
      </c>
      <c r="N4898" s="545" t="s">
        <v>13413</v>
      </c>
      <c r="O4898" s="545"/>
      <c r="P4898" s="549">
        <v>14489</v>
      </c>
      <c r="Q4898" s="549">
        <v>1</v>
      </c>
      <c r="R4898" s="549">
        <v>37</v>
      </c>
      <c r="S4898" s="548">
        <v>2228</v>
      </c>
      <c r="T4898" s="548"/>
      <c r="U4898" s="99"/>
    </row>
    <row r="4899" spans="1:21" ht="19.5" customHeight="1">
      <c r="A4899" s="545">
        <v>14490</v>
      </c>
      <c r="B4899" s="545" t="s">
        <v>22420</v>
      </c>
      <c r="C4899" s="545" t="s">
        <v>216</v>
      </c>
      <c r="D4899" s="546">
        <v>46052</v>
      </c>
      <c r="E4899" s="171" t="str">
        <f t="shared" si="76"/>
        <v>2026</v>
      </c>
      <c r="F4899" s="547">
        <v>311569</v>
      </c>
      <c r="G4899" s="548">
        <v>0.19</v>
      </c>
      <c r="H4899" s="547">
        <v>261822.69</v>
      </c>
      <c r="I4899" s="545" t="s">
        <v>12741</v>
      </c>
      <c r="J4899" s="545" t="s">
        <v>13307</v>
      </c>
      <c r="K4899" s="545" t="s">
        <v>22419</v>
      </c>
      <c r="L4899" s="545"/>
      <c r="M4899" s="548" t="s">
        <v>13758</v>
      </c>
      <c r="N4899" s="545" t="s">
        <v>13413</v>
      </c>
      <c r="O4899" s="545"/>
      <c r="P4899" s="549">
        <v>14490</v>
      </c>
      <c r="Q4899" s="549">
        <v>1</v>
      </c>
      <c r="R4899" s="549">
        <v>37</v>
      </c>
      <c r="S4899" s="548">
        <v>2228</v>
      </c>
      <c r="T4899" s="548"/>
      <c r="U4899" s="99"/>
    </row>
    <row r="4900" spans="1:21" ht="19.5" customHeight="1">
      <c r="A4900" s="545">
        <v>14491</v>
      </c>
      <c r="B4900" s="545" t="s">
        <v>22422</v>
      </c>
      <c r="C4900" s="545" t="s">
        <v>216</v>
      </c>
      <c r="D4900" s="546">
        <v>46052</v>
      </c>
      <c r="E4900" s="171" t="str">
        <f t="shared" si="76"/>
        <v>2026</v>
      </c>
      <c r="F4900" s="547">
        <v>2685510</v>
      </c>
      <c r="G4900" s="548">
        <v>0.19</v>
      </c>
      <c r="H4900" s="547">
        <v>2256731.09</v>
      </c>
      <c r="I4900" s="545" t="s">
        <v>12972</v>
      </c>
      <c r="J4900" s="545" t="s">
        <v>13307</v>
      </c>
      <c r="K4900" s="545" t="s">
        <v>22421</v>
      </c>
      <c r="L4900" s="545"/>
      <c r="M4900" s="548" t="s">
        <v>13758</v>
      </c>
      <c r="N4900" s="545" t="s">
        <v>13413</v>
      </c>
      <c r="O4900" s="545"/>
      <c r="P4900" s="549">
        <v>14491</v>
      </c>
      <c r="Q4900" s="549">
        <v>1</v>
      </c>
      <c r="R4900" s="549">
        <v>43</v>
      </c>
      <c r="S4900" s="548">
        <v>2228</v>
      </c>
      <c r="T4900" s="548"/>
      <c r="U4900" s="99"/>
    </row>
    <row r="4901" spans="1:21" ht="19.5" customHeight="1">
      <c r="A4901" s="545">
        <v>14492</v>
      </c>
      <c r="B4901" s="545" t="s">
        <v>22424</v>
      </c>
      <c r="C4901" s="545" t="s">
        <v>437</v>
      </c>
      <c r="D4901" s="546">
        <v>46052</v>
      </c>
      <c r="E4901" s="171" t="str">
        <f t="shared" si="76"/>
        <v>2026</v>
      </c>
      <c r="F4901" s="547">
        <v>14729721</v>
      </c>
      <c r="G4901" s="548">
        <v>0</v>
      </c>
      <c r="H4901" s="547">
        <v>14729721</v>
      </c>
      <c r="I4901" s="545" t="s">
        <v>12760</v>
      </c>
      <c r="J4901" s="545" t="s">
        <v>13299</v>
      </c>
      <c r="K4901" s="545" t="s">
        <v>22423</v>
      </c>
      <c r="L4901" s="545" t="s">
        <v>13413</v>
      </c>
      <c r="M4901" s="548" t="s">
        <v>13813</v>
      </c>
      <c r="N4901" s="545" t="s">
        <v>13413</v>
      </c>
      <c r="O4901" s="545" t="s">
        <v>13413</v>
      </c>
      <c r="P4901" s="549">
        <v>14492</v>
      </c>
      <c r="Q4901" s="549">
        <v>3</v>
      </c>
      <c r="R4901" s="549">
        <v>161</v>
      </c>
      <c r="S4901" s="548">
        <v>443</v>
      </c>
      <c r="T4901" s="548"/>
      <c r="U4901" s="99"/>
    </row>
    <row r="4902" spans="1:21" ht="19.5" customHeight="1">
      <c r="A4902" s="545">
        <v>14493</v>
      </c>
      <c r="B4902" s="545" t="s">
        <v>22425</v>
      </c>
      <c r="C4902" s="545" t="s">
        <v>437</v>
      </c>
      <c r="D4902" s="546">
        <v>46052</v>
      </c>
      <c r="E4902" s="171" t="str">
        <f t="shared" si="76"/>
        <v>2026</v>
      </c>
      <c r="F4902" s="547">
        <v>13815362</v>
      </c>
      <c r="G4902" s="548">
        <v>0</v>
      </c>
      <c r="H4902" s="547">
        <v>13815362</v>
      </c>
      <c r="I4902" s="545" t="s">
        <v>12760</v>
      </c>
      <c r="J4902" s="545" t="s">
        <v>13299</v>
      </c>
      <c r="K4902" s="545" t="s">
        <v>22423</v>
      </c>
      <c r="L4902" s="545" t="s">
        <v>13413</v>
      </c>
      <c r="M4902" s="548" t="s">
        <v>13813</v>
      </c>
      <c r="N4902" s="545" t="s">
        <v>13413</v>
      </c>
      <c r="O4902" s="545" t="s">
        <v>13413</v>
      </c>
      <c r="P4902" s="549">
        <v>14493</v>
      </c>
      <c r="Q4902" s="549">
        <v>3</v>
      </c>
      <c r="R4902" s="549">
        <v>161</v>
      </c>
      <c r="S4902" s="548">
        <v>443</v>
      </c>
      <c r="T4902" s="548"/>
      <c r="U4902" s="99"/>
    </row>
    <row r="4903" spans="1:21" ht="19.5" customHeight="1">
      <c r="A4903" s="545">
        <v>14494</v>
      </c>
      <c r="B4903" s="545" t="s">
        <v>22426</v>
      </c>
      <c r="C4903" s="545" t="s">
        <v>437</v>
      </c>
      <c r="D4903" s="546">
        <v>46052</v>
      </c>
      <c r="E4903" s="171" t="str">
        <f t="shared" si="76"/>
        <v>2026</v>
      </c>
      <c r="F4903" s="547">
        <v>8115933</v>
      </c>
      <c r="G4903" s="548">
        <v>0</v>
      </c>
      <c r="H4903" s="547">
        <v>8115933</v>
      </c>
      <c r="I4903" s="545" t="s">
        <v>12760</v>
      </c>
      <c r="J4903" s="545" t="s">
        <v>13299</v>
      </c>
      <c r="K4903" s="545" t="s">
        <v>22423</v>
      </c>
      <c r="L4903" s="545" t="s">
        <v>13413</v>
      </c>
      <c r="M4903" s="548" t="s">
        <v>13813</v>
      </c>
      <c r="N4903" s="545" t="s">
        <v>13413</v>
      </c>
      <c r="O4903" s="545" t="s">
        <v>13413</v>
      </c>
      <c r="P4903" s="549">
        <v>14494</v>
      </c>
      <c r="Q4903" s="549">
        <v>3</v>
      </c>
      <c r="R4903" s="549">
        <v>161</v>
      </c>
      <c r="S4903" s="548">
        <v>443</v>
      </c>
      <c r="T4903" s="548"/>
      <c r="U4903" s="99"/>
    </row>
    <row r="4904" spans="1:21" ht="19.5" customHeight="1">
      <c r="A4904" s="545">
        <v>14495</v>
      </c>
      <c r="B4904" s="545" t="s">
        <v>22427</v>
      </c>
      <c r="C4904" s="545" t="s">
        <v>437</v>
      </c>
      <c r="D4904" s="546">
        <v>46052</v>
      </c>
      <c r="E4904" s="171" t="str">
        <f t="shared" si="76"/>
        <v>2026</v>
      </c>
      <c r="F4904" s="547">
        <v>8232306</v>
      </c>
      <c r="G4904" s="548">
        <v>0</v>
      </c>
      <c r="H4904" s="547">
        <v>8232306</v>
      </c>
      <c r="I4904" s="545" t="s">
        <v>12760</v>
      </c>
      <c r="J4904" s="545" t="s">
        <v>13299</v>
      </c>
      <c r="K4904" s="545" t="s">
        <v>22423</v>
      </c>
      <c r="L4904" s="545" t="s">
        <v>13413</v>
      </c>
      <c r="M4904" s="548" t="s">
        <v>13813</v>
      </c>
      <c r="N4904" s="545" t="s">
        <v>13413</v>
      </c>
      <c r="O4904" s="545" t="s">
        <v>13413</v>
      </c>
      <c r="P4904" s="549">
        <v>14495</v>
      </c>
      <c r="Q4904" s="549">
        <v>3</v>
      </c>
      <c r="R4904" s="549">
        <v>161</v>
      </c>
      <c r="S4904" s="548">
        <v>443</v>
      </c>
      <c r="T4904" s="548"/>
      <c r="U4904" s="99"/>
    </row>
    <row r="4905" spans="1:21" ht="19.5" customHeight="1">
      <c r="A4905" s="545">
        <v>14496</v>
      </c>
      <c r="B4905" s="545" t="s">
        <v>22429</v>
      </c>
      <c r="C4905" s="545" t="s">
        <v>437</v>
      </c>
      <c r="D4905" s="546">
        <v>46052</v>
      </c>
      <c r="E4905" s="171" t="str">
        <f t="shared" si="76"/>
        <v>2026</v>
      </c>
      <c r="F4905" s="547">
        <v>7683691</v>
      </c>
      <c r="G4905" s="548">
        <v>0</v>
      </c>
      <c r="H4905" s="547">
        <v>7683691</v>
      </c>
      <c r="I4905" s="545" t="s">
        <v>12760</v>
      </c>
      <c r="J4905" s="545" t="s">
        <v>13299</v>
      </c>
      <c r="K4905" s="545" t="s">
        <v>22428</v>
      </c>
      <c r="L4905" s="545" t="s">
        <v>13413</v>
      </c>
      <c r="M4905" s="548" t="s">
        <v>13813</v>
      </c>
      <c r="N4905" s="545" t="s">
        <v>13413</v>
      </c>
      <c r="O4905" s="545" t="s">
        <v>13413</v>
      </c>
      <c r="P4905" s="549">
        <v>14496</v>
      </c>
      <c r="Q4905" s="549">
        <v>3</v>
      </c>
      <c r="R4905" s="549">
        <v>161</v>
      </c>
      <c r="S4905" s="548">
        <v>443</v>
      </c>
      <c r="T4905" s="548"/>
      <c r="U4905" s="99"/>
    </row>
    <row r="4906" spans="1:21" ht="19.5" customHeight="1">
      <c r="A4906" s="545">
        <v>14497</v>
      </c>
      <c r="B4906" s="545" t="s">
        <v>22430</v>
      </c>
      <c r="C4906" s="545" t="s">
        <v>437</v>
      </c>
      <c r="D4906" s="546">
        <v>46052</v>
      </c>
      <c r="E4906" s="171" t="str">
        <f t="shared" si="76"/>
        <v>2026</v>
      </c>
      <c r="F4906" s="547">
        <v>7251448</v>
      </c>
      <c r="G4906" s="548">
        <v>0</v>
      </c>
      <c r="H4906" s="547">
        <v>7251448</v>
      </c>
      <c r="I4906" s="545" t="s">
        <v>12760</v>
      </c>
      <c r="J4906" s="545" t="s">
        <v>13299</v>
      </c>
      <c r="K4906" s="545" t="s">
        <v>22428</v>
      </c>
      <c r="L4906" s="545" t="s">
        <v>13413</v>
      </c>
      <c r="M4906" s="548" t="s">
        <v>13813</v>
      </c>
      <c r="N4906" s="545" t="s">
        <v>13413</v>
      </c>
      <c r="O4906" s="545" t="s">
        <v>13413</v>
      </c>
      <c r="P4906" s="549">
        <v>14497</v>
      </c>
      <c r="Q4906" s="549">
        <v>3</v>
      </c>
      <c r="R4906" s="549">
        <v>161</v>
      </c>
      <c r="S4906" s="548">
        <v>443</v>
      </c>
      <c r="T4906" s="548"/>
      <c r="U4906" s="99"/>
    </row>
    <row r="4907" spans="1:21" ht="19.5" customHeight="1">
      <c r="A4907" s="545">
        <v>14498</v>
      </c>
      <c r="B4907" s="545" t="s">
        <v>22431</v>
      </c>
      <c r="C4907" s="545" t="s">
        <v>437</v>
      </c>
      <c r="D4907" s="546">
        <v>46052</v>
      </c>
      <c r="E4907" s="171" t="str">
        <f t="shared" si="76"/>
        <v>2026</v>
      </c>
      <c r="F4907" s="547">
        <v>7002077</v>
      </c>
      <c r="G4907" s="548">
        <v>0</v>
      </c>
      <c r="H4907" s="547">
        <v>7002077</v>
      </c>
      <c r="I4907" s="545" t="s">
        <v>12760</v>
      </c>
      <c r="J4907" s="545" t="s">
        <v>13299</v>
      </c>
      <c r="K4907" s="545" t="s">
        <v>22428</v>
      </c>
      <c r="L4907" s="545" t="s">
        <v>13413</v>
      </c>
      <c r="M4907" s="548" t="s">
        <v>13813</v>
      </c>
      <c r="N4907" s="545" t="s">
        <v>13413</v>
      </c>
      <c r="O4907" s="545" t="s">
        <v>13413</v>
      </c>
      <c r="P4907" s="549">
        <v>14498</v>
      </c>
      <c r="Q4907" s="549">
        <v>3</v>
      </c>
      <c r="R4907" s="549">
        <v>161</v>
      </c>
      <c r="S4907" s="548">
        <v>443</v>
      </c>
      <c r="T4907" s="548"/>
      <c r="U4907" s="99"/>
    </row>
    <row r="4908" spans="1:21" ht="19.5" customHeight="1">
      <c r="A4908" s="545">
        <v>14499</v>
      </c>
      <c r="B4908" s="545" t="s">
        <v>22432</v>
      </c>
      <c r="C4908" s="545" t="s">
        <v>437</v>
      </c>
      <c r="D4908" s="546">
        <v>46052</v>
      </c>
      <c r="E4908" s="171" t="str">
        <f t="shared" si="76"/>
        <v>2026</v>
      </c>
      <c r="F4908" s="547">
        <v>6569834</v>
      </c>
      <c r="G4908" s="548">
        <v>0</v>
      </c>
      <c r="H4908" s="547">
        <v>6569834</v>
      </c>
      <c r="I4908" s="545" t="s">
        <v>12760</v>
      </c>
      <c r="J4908" s="545" t="s">
        <v>13299</v>
      </c>
      <c r="K4908" s="545" t="s">
        <v>22423</v>
      </c>
      <c r="L4908" s="545" t="s">
        <v>13413</v>
      </c>
      <c r="M4908" s="548" t="s">
        <v>13813</v>
      </c>
      <c r="N4908" s="545" t="s">
        <v>13413</v>
      </c>
      <c r="O4908" s="545" t="s">
        <v>13413</v>
      </c>
      <c r="P4908" s="549">
        <v>14499</v>
      </c>
      <c r="Q4908" s="549">
        <v>3</v>
      </c>
      <c r="R4908" s="549">
        <v>161</v>
      </c>
      <c r="S4908" s="548">
        <v>443</v>
      </c>
      <c r="T4908" s="548"/>
      <c r="U4908" s="99"/>
    </row>
    <row r="4909" spans="1:21" ht="19.5" customHeight="1">
      <c r="A4909" s="545">
        <v>14502</v>
      </c>
      <c r="B4909" s="545" t="s">
        <v>22434</v>
      </c>
      <c r="C4909" s="545" t="s">
        <v>209</v>
      </c>
      <c r="D4909" s="546"/>
      <c r="E4909" s="171" t="str">
        <f t="shared" si="76"/>
        <v>1900</v>
      </c>
      <c r="F4909" s="547">
        <v>0</v>
      </c>
      <c r="G4909" s="548">
        <v>0</v>
      </c>
      <c r="H4909" s="547">
        <v>0</v>
      </c>
      <c r="I4909" s="545" t="s">
        <v>12999</v>
      </c>
      <c r="J4909" s="545"/>
      <c r="K4909" s="545" t="s">
        <v>22433</v>
      </c>
      <c r="L4909" s="545"/>
      <c r="M4909" s="548" t="s">
        <v>13868</v>
      </c>
      <c r="N4909" s="545" t="s">
        <v>13413</v>
      </c>
      <c r="O4909" s="545"/>
      <c r="P4909" s="549">
        <v>14502</v>
      </c>
      <c r="Q4909" s="549">
        <v>2</v>
      </c>
      <c r="R4909" s="549">
        <v>58</v>
      </c>
      <c r="S4909" s="548"/>
      <c r="T4909" s="548"/>
      <c r="U4909" s="99"/>
    </row>
    <row r="4910" spans="1:21" ht="19.5" customHeight="1">
      <c r="A4910" s="545">
        <v>14503</v>
      </c>
      <c r="B4910" s="545" t="s">
        <v>22436</v>
      </c>
      <c r="C4910" s="545" t="s">
        <v>216</v>
      </c>
      <c r="D4910" s="546"/>
      <c r="E4910" s="171" t="str">
        <f t="shared" si="76"/>
        <v>1900</v>
      </c>
      <c r="F4910" s="547">
        <v>0</v>
      </c>
      <c r="G4910" s="548">
        <v>0</v>
      </c>
      <c r="H4910" s="547">
        <v>0</v>
      </c>
      <c r="I4910" s="545" t="s">
        <v>12676</v>
      </c>
      <c r="J4910" s="545"/>
      <c r="K4910" s="545" t="s">
        <v>22435</v>
      </c>
      <c r="L4910" s="545"/>
      <c r="M4910" s="548" t="s">
        <v>13758</v>
      </c>
      <c r="N4910" s="545" t="s">
        <v>13413</v>
      </c>
      <c r="O4910" s="545"/>
      <c r="P4910" s="549">
        <v>14503</v>
      </c>
      <c r="Q4910" s="549">
        <v>1</v>
      </c>
      <c r="R4910" s="549">
        <v>14</v>
      </c>
      <c r="S4910" s="548"/>
      <c r="T4910" s="548"/>
      <c r="U4910" s="99"/>
    </row>
    <row r="4911" spans="1:21" ht="19.5" customHeight="1">
      <c r="A4911" s="545">
        <v>14504</v>
      </c>
      <c r="B4911" s="545" t="s">
        <v>22437</v>
      </c>
      <c r="C4911" s="545" t="s">
        <v>216</v>
      </c>
      <c r="D4911" s="546"/>
      <c r="E4911" s="171" t="str">
        <f t="shared" si="76"/>
        <v>1900</v>
      </c>
      <c r="F4911" s="547">
        <v>0</v>
      </c>
      <c r="G4911" s="548">
        <v>0</v>
      </c>
      <c r="H4911" s="547">
        <v>0</v>
      </c>
      <c r="I4911" s="545" t="s">
        <v>12676</v>
      </c>
      <c r="J4911" s="545"/>
      <c r="K4911" s="545" t="s">
        <v>22437</v>
      </c>
      <c r="L4911" s="545"/>
      <c r="M4911" s="548" t="s">
        <v>13758</v>
      </c>
      <c r="N4911" s="545" t="s">
        <v>13413</v>
      </c>
      <c r="O4911" s="545"/>
      <c r="P4911" s="549">
        <v>14504</v>
      </c>
      <c r="Q4911" s="549">
        <v>1</v>
      </c>
      <c r="R4911" s="549">
        <v>14</v>
      </c>
      <c r="S4911" s="548"/>
      <c r="T4911" s="548"/>
      <c r="U4911" s="99"/>
    </row>
    <row r="4912" spans="1:21" ht="19.5" customHeight="1">
      <c r="A4912" s="545">
        <v>14505</v>
      </c>
      <c r="B4912" s="545" t="s">
        <v>22439</v>
      </c>
      <c r="C4912" s="545" t="s">
        <v>216</v>
      </c>
      <c r="D4912" s="546"/>
      <c r="E4912" s="171" t="str">
        <f t="shared" si="76"/>
        <v>1900</v>
      </c>
      <c r="F4912" s="547">
        <v>0</v>
      </c>
      <c r="G4912" s="548">
        <v>0</v>
      </c>
      <c r="H4912" s="547">
        <v>0</v>
      </c>
      <c r="I4912" s="545" t="s">
        <v>12676</v>
      </c>
      <c r="J4912" s="545"/>
      <c r="K4912" s="545" t="s">
        <v>22438</v>
      </c>
      <c r="L4912" s="545"/>
      <c r="M4912" s="548" t="s">
        <v>13758</v>
      </c>
      <c r="N4912" s="545" t="s">
        <v>13413</v>
      </c>
      <c r="O4912" s="545"/>
      <c r="P4912" s="549">
        <v>14505</v>
      </c>
      <c r="Q4912" s="549">
        <v>1</v>
      </c>
      <c r="R4912" s="549">
        <v>14</v>
      </c>
      <c r="S4912" s="548"/>
      <c r="T4912" s="548"/>
      <c r="U4912" s="99"/>
    </row>
    <row r="4913" spans="1:21" ht="19.5" customHeight="1">
      <c r="A4913" s="545">
        <v>14506</v>
      </c>
      <c r="B4913" s="545" t="s">
        <v>22441</v>
      </c>
      <c r="C4913" s="545" t="s">
        <v>216</v>
      </c>
      <c r="D4913" s="546"/>
      <c r="E4913" s="171" t="str">
        <f t="shared" si="76"/>
        <v>1900</v>
      </c>
      <c r="F4913" s="547">
        <v>0</v>
      </c>
      <c r="G4913" s="548">
        <v>0</v>
      </c>
      <c r="H4913" s="547">
        <v>0</v>
      </c>
      <c r="I4913" s="545" t="s">
        <v>12676</v>
      </c>
      <c r="J4913" s="545"/>
      <c r="K4913" s="545" t="s">
        <v>22440</v>
      </c>
      <c r="L4913" s="545"/>
      <c r="M4913" s="548" t="s">
        <v>13758</v>
      </c>
      <c r="N4913" s="545" t="s">
        <v>13413</v>
      </c>
      <c r="O4913" s="545"/>
      <c r="P4913" s="549">
        <v>14506</v>
      </c>
      <c r="Q4913" s="549">
        <v>1</v>
      </c>
      <c r="R4913" s="549">
        <v>14</v>
      </c>
      <c r="S4913" s="548"/>
      <c r="T4913" s="548"/>
      <c r="U4913" s="99"/>
    </row>
    <row r="4914" spans="1:21" ht="19.5" customHeight="1">
      <c r="A4914" s="545">
        <v>14507</v>
      </c>
      <c r="B4914" s="545" t="s">
        <v>22443</v>
      </c>
      <c r="C4914" s="545" t="s">
        <v>216</v>
      </c>
      <c r="D4914" s="546"/>
      <c r="E4914" s="171" t="str">
        <f t="shared" si="76"/>
        <v>1900</v>
      </c>
      <c r="F4914" s="547">
        <v>0</v>
      </c>
      <c r="G4914" s="548">
        <v>0</v>
      </c>
      <c r="H4914" s="547">
        <v>0</v>
      </c>
      <c r="I4914" s="545" t="s">
        <v>12980</v>
      </c>
      <c r="J4914" s="545"/>
      <c r="K4914" s="545" t="s">
        <v>22442</v>
      </c>
      <c r="L4914" s="545"/>
      <c r="M4914" s="548" t="s">
        <v>13758</v>
      </c>
      <c r="N4914" s="545" t="s">
        <v>13413</v>
      </c>
      <c r="O4914" s="545"/>
      <c r="P4914" s="549">
        <v>14507</v>
      </c>
      <c r="Q4914" s="549">
        <v>1</v>
      </c>
      <c r="R4914" s="549">
        <v>54</v>
      </c>
      <c r="S4914" s="548"/>
      <c r="T4914" s="548"/>
      <c r="U4914" s="99"/>
    </row>
    <row r="4915" spans="1:21" ht="19.5" customHeight="1">
      <c r="A4915" s="545">
        <v>14508</v>
      </c>
      <c r="B4915" s="545" t="s">
        <v>22445</v>
      </c>
      <c r="C4915" s="545" t="s">
        <v>216</v>
      </c>
      <c r="D4915" s="546"/>
      <c r="E4915" s="171" t="str">
        <f t="shared" si="76"/>
        <v>1900</v>
      </c>
      <c r="F4915" s="547">
        <v>0</v>
      </c>
      <c r="G4915" s="548">
        <v>0</v>
      </c>
      <c r="H4915" s="547">
        <v>0</v>
      </c>
      <c r="I4915" s="545" t="s">
        <v>12980</v>
      </c>
      <c r="J4915" s="545"/>
      <c r="K4915" s="545" t="s">
        <v>22444</v>
      </c>
      <c r="L4915" s="545"/>
      <c r="M4915" s="548" t="s">
        <v>13758</v>
      </c>
      <c r="N4915" s="545" t="s">
        <v>13413</v>
      </c>
      <c r="O4915" s="545"/>
      <c r="P4915" s="549">
        <v>14508</v>
      </c>
      <c r="Q4915" s="549">
        <v>1</v>
      </c>
      <c r="R4915" s="549">
        <v>54</v>
      </c>
      <c r="S4915" s="548"/>
      <c r="T4915" s="548"/>
      <c r="U4915" s="99"/>
    </row>
    <row r="4916" spans="1:21" ht="19.5" customHeight="1">
      <c r="A4916" s="545">
        <v>14509</v>
      </c>
      <c r="B4916" s="545" t="s">
        <v>22447</v>
      </c>
      <c r="C4916" s="545" t="s">
        <v>216</v>
      </c>
      <c r="D4916" s="546"/>
      <c r="E4916" s="171" t="str">
        <f t="shared" si="76"/>
        <v>1900</v>
      </c>
      <c r="F4916" s="547">
        <v>0</v>
      </c>
      <c r="G4916" s="548">
        <v>0</v>
      </c>
      <c r="H4916" s="547">
        <v>0</v>
      </c>
      <c r="I4916" s="545" t="s">
        <v>12980</v>
      </c>
      <c r="J4916" s="545"/>
      <c r="K4916" s="545" t="s">
        <v>22446</v>
      </c>
      <c r="L4916" s="545"/>
      <c r="M4916" s="548" t="s">
        <v>13758</v>
      </c>
      <c r="N4916" s="545" t="s">
        <v>13413</v>
      </c>
      <c r="O4916" s="545"/>
      <c r="P4916" s="549">
        <v>14509</v>
      </c>
      <c r="Q4916" s="549">
        <v>1</v>
      </c>
      <c r="R4916" s="549">
        <v>54</v>
      </c>
      <c r="S4916" s="548"/>
      <c r="T4916" s="548"/>
      <c r="U4916" s="99"/>
    </row>
    <row r="4917" spans="1:21" ht="19.5" customHeight="1">
      <c r="A4917" s="545">
        <v>14510</v>
      </c>
      <c r="B4917" s="545" t="s">
        <v>22449</v>
      </c>
      <c r="C4917" s="545" t="s">
        <v>216</v>
      </c>
      <c r="D4917" s="546"/>
      <c r="E4917" s="171" t="str">
        <f t="shared" si="76"/>
        <v>1900</v>
      </c>
      <c r="F4917" s="547">
        <v>0</v>
      </c>
      <c r="G4917" s="548">
        <v>0</v>
      </c>
      <c r="H4917" s="547">
        <v>0</v>
      </c>
      <c r="I4917" s="545" t="s">
        <v>12980</v>
      </c>
      <c r="J4917" s="545"/>
      <c r="K4917" s="545" t="s">
        <v>22448</v>
      </c>
      <c r="L4917" s="545"/>
      <c r="M4917" s="548" t="s">
        <v>13758</v>
      </c>
      <c r="N4917" s="545" t="s">
        <v>13413</v>
      </c>
      <c r="O4917" s="545"/>
      <c r="P4917" s="549">
        <v>14510</v>
      </c>
      <c r="Q4917" s="549">
        <v>1</v>
      </c>
      <c r="R4917" s="549">
        <v>54</v>
      </c>
      <c r="S4917" s="548"/>
      <c r="T4917" s="548"/>
      <c r="U4917" s="99"/>
    </row>
    <row r="4918" spans="1:21" ht="19.5" customHeight="1">
      <c r="A4918" s="545">
        <v>14511</v>
      </c>
      <c r="B4918" s="545" t="s">
        <v>22451</v>
      </c>
      <c r="C4918" s="545" t="s">
        <v>216</v>
      </c>
      <c r="D4918" s="546"/>
      <c r="E4918" s="171" t="str">
        <f t="shared" si="76"/>
        <v>1900</v>
      </c>
      <c r="F4918" s="547">
        <v>0</v>
      </c>
      <c r="G4918" s="548">
        <v>0</v>
      </c>
      <c r="H4918" s="547">
        <v>0</v>
      </c>
      <c r="I4918" s="545" t="s">
        <v>12980</v>
      </c>
      <c r="J4918" s="545"/>
      <c r="K4918" s="545" t="s">
        <v>22450</v>
      </c>
      <c r="L4918" s="545"/>
      <c r="M4918" s="548" t="s">
        <v>13758</v>
      </c>
      <c r="N4918" s="545" t="s">
        <v>13413</v>
      </c>
      <c r="O4918" s="545"/>
      <c r="P4918" s="549">
        <v>14511</v>
      </c>
      <c r="Q4918" s="549">
        <v>1</v>
      </c>
      <c r="R4918" s="549">
        <v>54</v>
      </c>
      <c r="S4918" s="548"/>
      <c r="T4918" s="548"/>
      <c r="U4918" s="99"/>
    </row>
    <row r="4919" spans="1:21" ht="19.5" customHeight="1">
      <c r="A4919" s="545">
        <v>14512</v>
      </c>
      <c r="B4919" s="545" t="s">
        <v>22453</v>
      </c>
      <c r="C4919" s="545" t="s">
        <v>216</v>
      </c>
      <c r="D4919" s="546"/>
      <c r="E4919" s="171" t="str">
        <f t="shared" si="76"/>
        <v>1900</v>
      </c>
      <c r="F4919" s="547">
        <v>0</v>
      </c>
      <c r="G4919" s="548">
        <v>0</v>
      </c>
      <c r="H4919" s="547">
        <v>0</v>
      </c>
      <c r="I4919" s="545" t="s">
        <v>12980</v>
      </c>
      <c r="J4919" s="545"/>
      <c r="K4919" s="545" t="s">
        <v>22452</v>
      </c>
      <c r="L4919" s="545"/>
      <c r="M4919" s="548" t="s">
        <v>13758</v>
      </c>
      <c r="N4919" s="545" t="s">
        <v>13413</v>
      </c>
      <c r="O4919" s="545"/>
      <c r="P4919" s="549">
        <v>14512</v>
      </c>
      <c r="Q4919" s="549">
        <v>1</v>
      </c>
      <c r="R4919" s="549">
        <v>54</v>
      </c>
      <c r="S4919" s="548"/>
      <c r="T4919" s="548"/>
      <c r="U4919" s="99"/>
    </row>
    <row r="4920" spans="1:21" ht="19.5" customHeight="1">
      <c r="A4920" s="545">
        <v>14513</v>
      </c>
      <c r="B4920" s="545" t="s">
        <v>22454</v>
      </c>
      <c r="C4920" s="545" t="s">
        <v>216</v>
      </c>
      <c r="D4920" s="546"/>
      <c r="E4920" s="171" t="str">
        <f t="shared" si="76"/>
        <v>1900</v>
      </c>
      <c r="F4920" s="547">
        <v>0</v>
      </c>
      <c r="G4920" s="548">
        <v>0</v>
      </c>
      <c r="H4920" s="547">
        <v>0</v>
      </c>
      <c r="I4920" s="545" t="s">
        <v>12980</v>
      </c>
      <c r="J4920" s="545"/>
      <c r="K4920" s="545" t="s">
        <v>22448</v>
      </c>
      <c r="L4920" s="545"/>
      <c r="M4920" s="548" t="s">
        <v>13758</v>
      </c>
      <c r="N4920" s="545" t="s">
        <v>13413</v>
      </c>
      <c r="O4920" s="545"/>
      <c r="P4920" s="549">
        <v>14513</v>
      </c>
      <c r="Q4920" s="549">
        <v>1</v>
      </c>
      <c r="R4920" s="549">
        <v>54</v>
      </c>
      <c r="S4920" s="548"/>
      <c r="T4920" s="548"/>
      <c r="U4920" s="99"/>
    </row>
    <row r="4921" spans="1:21" ht="19.5" customHeight="1">
      <c r="A4921" s="545">
        <v>14514</v>
      </c>
      <c r="B4921" s="545" t="s">
        <v>22456</v>
      </c>
      <c r="C4921" s="545" t="s">
        <v>216</v>
      </c>
      <c r="D4921" s="546"/>
      <c r="E4921" s="171" t="str">
        <f t="shared" si="76"/>
        <v>1900</v>
      </c>
      <c r="F4921" s="547">
        <v>0</v>
      </c>
      <c r="G4921" s="548">
        <v>0</v>
      </c>
      <c r="H4921" s="547">
        <v>0</v>
      </c>
      <c r="I4921" s="545" t="s">
        <v>12980</v>
      </c>
      <c r="J4921" s="545"/>
      <c r="K4921" s="545" t="s">
        <v>22455</v>
      </c>
      <c r="L4921" s="545"/>
      <c r="M4921" s="548" t="s">
        <v>13758</v>
      </c>
      <c r="N4921" s="545" t="s">
        <v>13413</v>
      </c>
      <c r="O4921" s="545"/>
      <c r="P4921" s="549">
        <v>14514</v>
      </c>
      <c r="Q4921" s="549">
        <v>1</v>
      </c>
      <c r="R4921" s="549">
        <v>54</v>
      </c>
      <c r="S4921" s="548"/>
      <c r="T4921" s="548"/>
      <c r="U4921" s="99"/>
    </row>
    <row r="4922" spans="1:21" ht="19.5" customHeight="1">
      <c r="A4922" s="545">
        <v>14515</v>
      </c>
      <c r="B4922" s="545" t="s">
        <v>22458</v>
      </c>
      <c r="C4922" s="545" t="s">
        <v>216</v>
      </c>
      <c r="D4922" s="546"/>
      <c r="E4922" s="171" t="str">
        <f t="shared" si="76"/>
        <v>1900</v>
      </c>
      <c r="F4922" s="547">
        <v>0</v>
      </c>
      <c r="G4922" s="548">
        <v>0</v>
      </c>
      <c r="H4922" s="547">
        <v>0</v>
      </c>
      <c r="I4922" s="545" t="s">
        <v>12980</v>
      </c>
      <c r="J4922" s="545"/>
      <c r="K4922" s="545" t="s">
        <v>22457</v>
      </c>
      <c r="L4922" s="545"/>
      <c r="M4922" s="548" t="s">
        <v>13758</v>
      </c>
      <c r="N4922" s="545" t="s">
        <v>13413</v>
      </c>
      <c r="O4922" s="545"/>
      <c r="P4922" s="549">
        <v>14515</v>
      </c>
      <c r="Q4922" s="549">
        <v>1</v>
      </c>
      <c r="R4922" s="549">
        <v>54</v>
      </c>
      <c r="S4922" s="548"/>
      <c r="T4922" s="548"/>
      <c r="U4922" s="99"/>
    </row>
    <row r="4923" spans="1:21" ht="19.5" customHeight="1">
      <c r="A4923" s="545">
        <v>14516</v>
      </c>
      <c r="B4923" s="545" t="s">
        <v>22460</v>
      </c>
      <c r="C4923" s="545" t="s">
        <v>216</v>
      </c>
      <c r="D4923" s="546"/>
      <c r="E4923" s="171" t="str">
        <f t="shared" si="76"/>
        <v>1900</v>
      </c>
      <c r="F4923" s="547">
        <v>0</v>
      </c>
      <c r="G4923" s="548">
        <v>0</v>
      </c>
      <c r="H4923" s="547">
        <v>0</v>
      </c>
      <c r="I4923" s="545" t="s">
        <v>12980</v>
      </c>
      <c r="J4923" s="545"/>
      <c r="K4923" s="545" t="s">
        <v>22459</v>
      </c>
      <c r="L4923" s="545"/>
      <c r="M4923" s="548" t="s">
        <v>13758</v>
      </c>
      <c r="N4923" s="545" t="s">
        <v>13413</v>
      </c>
      <c r="O4923" s="545"/>
      <c r="P4923" s="549">
        <v>14516</v>
      </c>
      <c r="Q4923" s="549">
        <v>1</v>
      </c>
      <c r="R4923" s="549">
        <v>54</v>
      </c>
      <c r="S4923" s="548"/>
      <c r="T4923" s="548"/>
      <c r="U4923" s="99"/>
    </row>
    <row r="4924" spans="1:21" ht="19.5" customHeight="1">
      <c r="A4924" s="545">
        <v>14517</v>
      </c>
      <c r="B4924" s="545" t="s">
        <v>22462</v>
      </c>
      <c r="C4924" s="545" t="s">
        <v>216</v>
      </c>
      <c r="D4924" s="546"/>
      <c r="E4924" s="171" t="str">
        <f t="shared" si="76"/>
        <v>1900</v>
      </c>
      <c r="F4924" s="547">
        <v>0</v>
      </c>
      <c r="G4924" s="548">
        <v>0</v>
      </c>
      <c r="H4924" s="547">
        <v>0</v>
      </c>
      <c r="I4924" s="545" t="s">
        <v>12762</v>
      </c>
      <c r="J4924" s="545"/>
      <c r="K4924" s="545" t="s">
        <v>22461</v>
      </c>
      <c r="L4924" s="545"/>
      <c r="M4924" s="548" t="s">
        <v>13758</v>
      </c>
      <c r="N4924" s="545" t="s">
        <v>13413</v>
      </c>
      <c r="O4924" s="545"/>
      <c r="P4924" s="549">
        <v>14517</v>
      </c>
      <c r="Q4924" s="549">
        <v>1</v>
      </c>
      <c r="R4924" s="549">
        <v>8</v>
      </c>
      <c r="S4924" s="548"/>
      <c r="T4924" s="548"/>
      <c r="U4924" s="99"/>
    </row>
    <row r="4925" spans="1:21" ht="19.5" customHeight="1">
      <c r="A4925" s="545">
        <v>14518</v>
      </c>
      <c r="B4925" s="545" t="s">
        <v>22464</v>
      </c>
      <c r="C4925" s="545" t="s">
        <v>216</v>
      </c>
      <c r="D4925" s="546"/>
      <c r="E4925" s="171" t="str">
        <f t="shared" si="76"/>
        <v>1900</v>
      </c>
      <c r="F4925" s="547">
        <v>0</v>
      </c>
      <c r="G4925" s="548">
        <v>0</v>
      </c>
      <c r="H4925" s="547">
        <v>0</v>
      </c>
      <c r="I4925" s="545" t="s">
        <v>12688</v>
      </c>
      <c r="J4925" s="545"/>
      <c r="K4925" s="545" t="s">
        <v>22463</v>
      </c>
      <c r="L4925" s="545"/>
      <c r="M4925" s="548" t="s">
        <v>13758</v>
      </c>
      <c r="N4925" s="545" t="s">
        <v>13413</v>
      </c>
      <c r="O4925" s="545"/>
      <c r="P4925" s="549">
        <v>14518</v>
      </c>
      <c r="Q4925" s="549">
        <v>1</v>
      </c>
      <c r="R4925" s="549">
        <v>92</v>
      </c>
      <c r="S4925" s="548"/>
      <c r="T4925" s="548"/>
      <c r="U4925" s="99"/>
    </row>
    <row r="4926" spans="1:21" ht="19.5" customHeight="1">
      <c r="A4926" s="545">
        <v>14519</v>
      </c>
      <c r="B4926" s="545" t="s">
        <v>22466</v>
      </c>
      <c r="C4926" s="545" t="s">
        <v>221</v>
      </c>
      <c r="D4926" s="546"/>
      <c r="E4926" s="171" t="str">
        <f t="shared" si="76"/>
        <v>1900</v>
      </c>
      <c r="F4926" s="547">
        <v>0</v>
      </c>
      <c r="G4926" s="548">
        <v>0</v>
      </c>
      <c r="H4926" s="547">
        <v>0</v>
      </c>
      <c r="I4926" s="545" t="s">
        <v>12806</v>
      </c>
      <c r="J4926" s="545"/>
      <c r="K4926" s="545" t="s">
        <v>22465</v>
      </c>
      <c r="L4926" s="545"/>
      <c r="M4926" s="548" t="s">
        <v>13758</v>
      </c>
      <c r="N4926" s="545" t="s">
        <v>13413</v>
      </c>
      <c r="O4926" s="545"/>
      <c r="P4926" s="549">
        <v>14519</v>
      </c>
      <c r="Q4926" s="549">
        <v>1</v>
      </c>
      <c r="R4926" s="549">
        <v>38</v>
      </c>
      <c r="S4926" s="548"/>
      <c r="T4926" s="548"/>
      <c r="U4926" s="99"/>
    </row>
    <row r="4927" spans="1:21" ht="19.5" customHeight="1">
      <c r="A4927" s="545">
        <v>14520</v>
      </c>
      <c r="B4927" s="545" t="s">
        <v>22468</v>
      </c>
      <c r="C4927" s="545" t="s">
        <v>216</v>
      </c>
      <c r="D4927" s="546"/>
      <c r="E4927" s="171" t="str">
        <f t="shared" si="76"/>
        <v>1900</v>
      </c>
      <c r="F4927" s="547">
        <v>0</v>
      </c>
      <c r="G4927" s="548">
        <v>0</v>
      </c>
      <c r="H4927" s="547">
        <v>0</v>
      </c>
      <c r="I4927" s="545" t="s">
        <v>12685</v>
      </c>
      <c r="J4927" s="545"/>
      <c r="K4927" s="545" t="s">
        <v>22467</v>
      </c>
      <c r="L4927" s="545"/>
      <c r="M4927" s="548" t="s">
        <v>13758</v>
      </c>
      <c r="N4927" s="545" t="s">
        <v>13413</v>
      </c>
      <c r="O4927" s="545"/>
      <c r="P4927" s="549">
        <v>14520</v>
      </c>
      <c r="Q4927" s="549">
        <v>1</v>
      </c>
      <c r="R4927" s="549">
        <v>11</v>
      </c>
      <c r="S4927" s="548"/>
      <c r="T4927" s="548"/>
      <c r="U4927" s="99"/>
    </row>
    <row r="4928" spans="1:21" ht="19.5" customHeight="1">
      <c r="A4928" s="545">
        <v>14521</v>
      </c>
      <c r="B4928" s="545" t="s">
        <v>22470</v>
      </c>
      <c r="C4928" s="545" t="s">
        <v>216</v>
      </c>
      <c r="D4928" s="546"/>
      <c r="E4928" s="171" t="str">
        <f t="shared" si="76"/>
        <v>1900</v>
      </c>
      <c r="F4928" s="547">
        <v>0</v>
      </c>
      <c r="G4928" s="548">
        <v>0</v>
      </c>
      <c r="H4928" s="547">
        <v>0</v>
      </c>
      <c r="I4928" s="545" t="s">
        <v>12685</v>
      </c>
      <c r="J4928" s="545"/>
      <c r="K4928" s="545" t="s">
        <v>22469</v>
      </c>
      <c r="L4928" s="545"/>
      <c r="M4928" s="548" t="s">
        <v>13758</v>
      </c>
      <c r="N4928" s="545" t="s">
        <v>13413</v>
      </c>
      <c r="O4928" s="545"/>
      <c r="P4928" s="549">
        <v>14521</v>
      </c>
      <c r="Q4928" s="549">
        <v>1</v>
      </c>
      <c r="R4928" s="549">
        <v>11</v>
      </c>
      <c r="S4928" s="548"/>
      <c r="T4928" s="548"/>
      <c r="U4928" s="99"/>
    </row>
    <row r="4929" spans="1:21" ht="19.5" customHeight="1">
      <c r="A4929" s="545">
        <v>14522</v>
      </c>
      <c r="B4929" s="545" t="s">
        <v>22472</v>
      </c>
      <c r="C4929" s="545" t="s">
        <v>216</v>
      </c>
      <c r="D4929" s="546"/>
      <c r="E4929" s="171" t="str">
        <f t="shared" si="76"/>
        <v>1900</v>
      </c>
      <c r="F4929" s="547">
        <v>0</v>
      </c>
      <c r="G4929" s="548">
        <v>0</v>
      </c>
      <c r="H4929" s="547">
        <v>0</v>
      </c>
      <c r="I4929" s="545" t="s">
        <v>12685</v>
      </c>
      <c r="J4929" s="545"/>
      <c r="K4929" s="545" t="s">
        <v>22471</v>
      </c>
      <c r="L4929" s="545"/>
      <c r="M4929" s="548" t="s">
        <v>13758</v>
      </c>
      <c r="N4929" s="545" t="s">
        <v>13413</v>
      </c>
      <c r="O4929" s="545"/>
      <c r="P4929" s="549">
        <v>14522</v>
      </c>
      <c r="Q4929" s="549">
        <v>1</v>
      </c>
      <c r="R4929" s="549">
        <v>11</v>
      </c>
      <c r="S4929" s="548"/>
      <c r="T4929" s="548"/>
      <c r="U4929" s="99"/>
    </row>
    <row r="4930" spans="1:21" ht="19.5" customHeight="1">
      <c r="A4930" s="545">
        <v>14523</v>
      </c>
      <c r="B4930" s="545" t="s">
        <v>22474</v>
      </c>
      <c r="C4930" s="545" t="s">
        <v>216</v>
      </c>
      <c r="D4930" s="546"/>
      <c r="E4930" s="171" t="str">
        <f t="shared" si="76"/>
        <v>1900</v>
      </c>
      <c r="F4930" s="547">
        <v>0</v>
      </c>
      <c r="G4930" s="548">
        <v>0</v>
      </c>
      <c r="H4930" s="547">
        <v>0</v>
      </c>
      <c r="I4930" s="545" t="s">
        <v>12685</v>
      </c>
      <c r="J4930" s="545"/>
      <c r="K4930" s="545" t="s">
        <v>22473</v>
      </c>
      <c r="L4930" s="545"/>
      <c r="M4930" s="548" t="s">
        <v>13758</v>
      </c>
      <c r="N4930" s="545" t="s">
        <v>13413</v>
      </c>
      <c r="O4930" s="545"/>
      <c r="P4930" s="549">
        <v>14523</v>
      </c>
      <c r="Q4930" s="549">
        <v>1</v>
      </c>
      <c r="R4930" s="549">
        <v>11</v>
      </c>
      <c r="S4930" s="548"/>
      <c r="T4930" s="548"/>
      <c r="U4930" s="99"/>
    </row>
    <row r="4931" spans="1:21" ht="19.5" customHeight="1">
      <c r="A4931" s="545">
        <v>14524</v>
      </c>
      <c r="B4931" s="545" t="s">
        <v>22476</v>
      </c>
      <c r="C4931" s="545" t="s">
        <v>216</v>
      </c>
      <c r="D4931" s="546"/>
      <c r="E4931" s="171" t="str">
        <f t="shared" si="76"/>
        <v>1900</v>
      </c>
      <c r="F4931" s="547">
        <v>0</v>
      </c>
      <c r="G4931" s="548">
        <v>0</v>
      </c>
      <c r="H4931" s="547">
        <v>0</v>
      </c>
      <c r="I4931" s="545" t="s">
        <v>12685</v>
      </c>
      <c r="J4931" s="545"/>
      <c r="K4931" s="545" t="s">
        <v>22475</v>
      </c>
      <c r="L4931" s="545"/>
      <c r="M4931" s="548" t="s">
        <v>13758</v>
      </c>
      <c r="N4931" s="545" t="s">
        <v>13413</v>
      </c>
      <c r="O4931" s="545"/>
      <c r="P4931" s="549">
        <v>14524</v>
      </c>
      <c r="Q4931" s="549">
        <v>1</v>
      </c>
      <c r="R4931" s="549">
        <v>11</v>
      </c>
      <c r="S4931" s="548"/>
      <c r="T4931" s="548"/>
      <c r="U4931" s="99"/>
    </row>
    <row r="4932" spans="1:21" ht="19.5" customHeight="1">
      <c r="A4932" s="545">
        <v>14525</v>
      </c>
      <c r="B4932" s="545" t="s">
        <v>22478</v>
      </c>
      <c r="C4932" s="545" t="s">
        <v>216</v>
      </c>
      <c r="D4932" s="546"/>
      <c r="E4932" s="171" t="str">
        <f t="shared" ref="E4932:E4995" si="77">TEXT(D4932,"YYYY")</f>
        <v>1900</v>
      </c>
      <c r="F4932" s="547">
        <v>0</v>
      </c>
      <c r="G4932" s="548">
        <v>0</v>
      </c>
      <c r="H4932" s="547">
        <v>0</v>
      </c>
      <c r="I4932" s="545" t="s">
        <v>12685</v>
      </c>
      <c r="J4932" s="545"/>
      <c r="K4932" s="545" t="s">
        <v>22477</v>
      </c>
      <c r="L4932" s="545"/>
      <c r="M4932" s="548" t="s">
        <v>13758</v>
      </c>
      <c r="N4932" s="545" t="s">
        <v>13413</v>
      </c>
      <c r="O4932" s="545"/>
      <c r="P4932" s="549">
        <v>14525</v>
      </c>
      <c r="Q4932" s="549">
        <v>1</v>
      </c>
      <c r="R4932" s="549">
        <v>11</v>
      </c>
      <c r="S4932" s="548"/>
      <c r="T4932" s="548"/>
      <c r="U4932" s="99"/>
    </row>
    <row r="4933" spans="1:21" ht="19.5" customHeight="1">
      <c r="A4933" s="545">
        <v>14526</v>
      </c>
      <c r="B4933" s="545" t="s">
        <v>22480</v>
      </c>
      <c r="C4933" s="545" t="s">
        <v>216</v>
      </c>
      <c r="D4933" s="546"/>
      <c r="E4933" s="171" t="str">
        <f t="shared" si="77"/>
        <v>1900</v>
      </c>
      <c r="F4933" s="547">
        <v>0</v>
      </c>
      <c r="G4933" s="548">
        <v>0</v>
      </c>
      <c r="H4933" s="547">
        <v>0</v>
      </c>
      <c r="I4933" s="545" t="s">
        <v>12647</v>
      </c>
      <c r="J4933" s="545"/>
      <c r="K4933" s="545" t="s">
        <v>22479</v>
      </c>
      <c r="L4933" s="545"/>
      <c r="M4933" s="548" t="s">
        <v>13758</v>
      </c>
      <c r="N4933" s="545" t="s">
        <v>13413</v>
      </c>
      <c r="O4933" s="545"/>
      <c r="P4933" s="549">
        <v>14526</v>
      </c>
      <c r="Q4933" s="549">
        <v>1</v>
      </c>
      <c r="R4933" s="549">
        <v>26</v>
      </c>
      <c r="S4933" s="548"/>
      <c r="T4933" s="548"/>
      <c r="U4933" s="99"/>
    </row>
    <row r="4934" spans="1:21" ht="19.5" customHeight="1">
      <c r="A4934" s="545">
        <v>14527</v>
      </c>
      <c r="B4934" s="545" t="s">
        <v>22482</v>
      </c>
      <c r="C4934" s="545" t="s">
        <v>216</v>
      </c>
      <c r="D4934" s="546"/>
      <c r="E4934" s="171" t="str">
        <f t="shared" si="77"/>
        <v>1900</v>
      </c>
      <c r="F4934" s="547">
        <v>0</v>
      </c>
      <c r="G4934" s="548">
        <v>0</v>
      </c>
      <c r="H4934" s="547">
        <v>0</v>
      </c>
      <c r="I4934" s="545" t="s">
        <v>12762</v>
      </c>
      <c r="J4934" s="545"/>
      <c r="K4934" s="545" t="s">
        <v>22481</v>
      </c>
      <c r="L4934" s="545"/>
      <c r="M4934" s="548" t="s">
        <v>13758</v>
      </c>
      <c r="N4934" s="545" t="s">
        <v>13413</v>
      </c>
      <c r="O4934" s="545"/>
      <c r="P4934" s="549">
        <v>14527</v>
      </c>
      <c r="Q4934" s="549">
        <v>1</v>
      </c>
      <c r="R4934" s="549">
        <v>8</v>
      </c>
      <c r="S4934" s="548"/>
      <c r="T4934" s="548"/>
      <c r="U4934" s="99"/>
    </row>
    <row r="4935" spans="1:21" ht="19.5" customHeight="1">
      <c r="A4935" s="545">
        <v>14528</v>
      </c>
      <c r="B4935" s="545" t="s">
        <v>22484</v>
      </c>
      <c r="C4935" s="545" t="s">
        <v>216</v>
      </c>
      <c r="D4935" s="546"/>
      <c r="E4935" s="171" t="str">
        <f t="shared" si="77"/>
        <v>1900</v>
      </c>
      <c r="F4935" s="547">
        <v>0</v>
      </c>
      <c r="G4935" s="548">
        <v>0</v>
      </c>
      <c r="H4935" s="547">
        <v>0</v>
      </c>
      <c r="I4935" s="545" t="s">
        <v>12685</v>
      </c>
      <c r="J4935" s="545"/>
      <c r="K4935" s="545" t="s">
        <v>22483</v>
      </c>
      <c r="L4935" s="545"/>
      <c r="M4935" s="548" t="s">
        <v>13758</v>
      </c>
      <c r="N4935" s="545" t="s">
        <v>13413</v>
      </c>
      <c r="O4935" s="545"/>
      <c r="P4935" s="549">
        <v>14528</v>
      </c>
      <c r="Q4935" s="549">
        <v>1</v>
      </c>
      <c r="R4935" s="549">
        <v>11</v>
      </c>
      <c r="S4935" s="548"/>
      <c r="T4935" s="548"/>
      <c r="U4935" s="99"/>
    </row>
    <row r="4936" spans="1:21" ht="19.5" customHeight="1">
      <c r="A4936" s="545">
        <v>14529</v>
      </c>
      <c r="B4936" s="545" t="s">
        <v>22486</v>
      </c>
      <c r="C4936" s="545" t="s">
        <v>209</v>
      </c>
      <c r="D4936" s="546"/>
      <c r="E4936" s="171" t="str">
        <f t="shared" si="77"/>
        <v>1900</v>
      </c>
      <c r="F4936" s="547">
        <v>0</v>
      </c>
      <c r="G4936" s="548">
        <v>0</v>
      </c>
      <c r="H4936" s="547">
        <v>0</v>
      </c>
      <c r="I4936" s="545" t="s">
        <v>12961</v>
      </c>
      <c r="J4936" s="545"/>
      <c r="K4936" s="545" t="s">
        <v>22485</v>
      </c>
      <c r="L4936" s="545"/>
      <c r="M4936" s="548" t="s">
        <v>13758</v>
      </c>
      <c r="N4936" s="545" t="s">
        <v>13413</v>
      </c>
      <c r="O4936" s="545"/>
      <c r="P4936" s="549">
        <v>14529</v>
      </c>
      <c r="Q4936" s="549">
        <v>1</v>
      </c>
      <c r="R4936" s="549">
        <v>52</v>
      </c>
      <c r="S4936" s="548"/>
      <c r="T4936" s="548"/>
      <c r="U4936" s="99"/>
    </row>
    <row r="4937" spans="1:21" ht="19.5" customHeight="1">
      <c r="A4937" s="545">
        <v>14530</v>
      </c>
      <c r="B4937" s="545" t="s">
        <v>22488</v>
      </c>
      <c r="C4937" s="545" t="s">
        <v>209</v>
      </c>
      <c r="D4937" s="546"/>
      <c r="E4937" s="171" t="str">
        <f t="shared" si="77"/>
        <v>1900</v>
      </c>
      <c r="F4937" s="547">
        <v>0</v>
      </c>
      <c r="G4937" s="548">
        <v>0</v>
      </c>
      <c r="H4937" s="547">
        <v>0</v>
      </c>
      <c r="I4937" s="545" t="s">
        <v>12961</v>
      </c>
      <c r="J4937" s="545"/>
      <c r="K4937" s="545" t="s">
        <v>22487</v>
      </c>
      <c r="L4937" s="545"/>
      <c r="M4937" s="548" t="s">
        <v>13758</v>
      </c>
      <c r="N4937" s="545" t="s">
        <v>13413</v>
      </c>
      <c r="O4937" s="545"/>
      <c r="P4937" s="549">
        <v>14530</v>
      </c>
      <c r="Q4937" s="549">
        <v>1</v>
      </c>
      <c r="R4937" s="549">
        <v>52</v>
      </c>
      <c r="S4937" s="548"/>
      <c r="T4937" s="548"/>
      <c r="U4937" s="99"/>
    </row>
    <row r="4938" spans="1:21" ht="19.5" customHeight="1">
      <c r="A4938" s="545">
        <v>14531</v>
      </c>
      <c r="B4938" s="545" t="s">
        <v>22490</v>
      </c>
      <c r="C4938" s="545" t="s">
        <v>216</v>
      </c>
      <c r="D4938" s="546"/>
      <c r="E4938" s="171" t="str">
        <f t="shared" si="77"/>
        <v>1900</v>
      </c>
      <c r="F4938" s="547">
        <v>0</v>
      </c>
      <c r="G4938" s="548">
        <v>0</v>
      </c>
      <c r="H4938" s="547">
        <v>0</v>
      </c>
      <c r="I4938" s="545" t="s">
        <v>12685</v>
      </c>
      <c r="J4938" s="545"/>
      <c r="K4938" s="545" t="s">
        <v>22489</v>
      </c>
      <c r="L4938" s="545"/>
      <c r="M4938" s="548" t="s">
        <v>13758</v>
      </c>
      <c r="N4938" s="545" t="s">
        <v>13413</v>
      </c>
      <c r="O4938" s="545"/>
      <c r="P4938" s="549">
        <v>14531</v>
      </c>
      <c r="Q4938" s="549">
        <v>1</v>
      </c>
      <c r="R4938" s="549">
        <v>11</v>
      </c>
      <c r="S4938" s="548"/>
      <c r="T4938" s="548"/>
      <c r="U4938" s="99"/>
    </row>
    <row r="4939" spans="1:21" ht="19.5" customHeight="1">
      <c r="A4939" s="545">
        <v>14532</v>
      </c>
      <c r="B4939" s="545" t="s">
        <v>22492</v>
      </c>
      <c r="C4939" s="545" t="s">
        <v>221</v>
      </c>
      <c r="D4939" s="546"/>
      <c r="E4939" s="171" t="str">
        <f t="shared" si="77"/>
        <v>1900</v>
      </c>
      <c r="F4939" s="547">
        <v>0</v>
      </c>
      <c r="G4939" s="548">
        <v>0</v>
      </c>
      <c r="H4939" s="547">
        <v>0</v>
      </c>
      <c r="I4939" s="545" t="s">
        <v>12806</v>
      </c>
      <c r="J4939" s="545"/>
      <c r="K4939" s="545" t="s">
        <v>22491</v>
      </c>
      <c r="L4939" s="545"/>
      <c r="M4939" s="548" t="s">
        <v>13758</v>
      </c>
      <c r="N4939" s="545" t="s">
        <v>13413</v>
      </c>
      <c r="O4939" s="545"/>
      <c r="P4939" s="549">
        <v>14532</v>
      </c>
      <c r="Q4939" s="549">
        <v>1</v>
      </c>
      <c r="R4939" s="549">
        <v>38</v>
      </c>
      <c r="S4939" s="548"/>
      <c r="T4939" s="548"/>
      <c r="U4939" s="99"/>
    </row>
    <row r="4940" spans="1:21" ht="19.5" customHeight="1">
      <c r="A4940" s="545">
        <v>14533</v>
      </c>
      <c r="B4940" s="545" t="s">
        <v>22494</v>
      </c>
      <c r="C4940" s="545" t="s">
        <v>221</v>
      </c>
      <c r="D4940" s="546"/>
      <c r="E4940" s="171" t="str">
        <f t="shared" si="77"/>
        <v>1900</v>
      </c>
      <c r="F4940" s="547">
        <v>0</v>
      </c>
      <c r="G4940" s="548">
        <v>0</v>
      </c>
      <c r="H4940" s="547">
        <v>0</v>
      </c>
      <c r="I4940" s="545" t="s">
        <v>12674</v>
      </c>
      <c r="J4940" s="545"/>
      <c r="K4940" s="545" t="s">
        <v>22493</v>
      </c>
      <c r="L4940" s="545"/>
      <c r="M4940" s="548" t="s">
        <v>13758</v>
      </c>
      <c r="N4940" s="545" t="s">
        <v>13413</v>
      </c>
      <c r="O4940" s="545"/>
      <c r="P4940" s="549">
        <v>14533</v>
      </c>
      <c r="Q4940" s="549">
        <v>1</v>
      </c>
      <c r="R4940" s="549">
        <v>5</v>
      </c>
      <c r="S4940" s="548"/>
      <c r="T4940" s="548"/>
      <c r="U4940" s="99"/>
    </row>
    <row r="4941" spans="1:21" ht="19.5" customHeight="1">
      <c r="A4941" s="545">
        <v>14534</v>
      </c>
      <c r="B4941" s="545" t="s">
        <v>22496</v>
      </c>
      <c r="C4941" s="545" t="s">
        <v>221</v>
      </c>
      <c r="D4941" s="546"/>
      <c r="E4941" s="171" t="str">
        <f t="shared" si="77"/>
        <v>1900</v>
      </c>
      <c r="F4941" s="547">
        <v>0</v>
      </c>
      <c r="G4941" s="548">
        <v>0</v>
      </c>
      <c r="H4941" s="547">
        <v>0</v>
      </c>
      <c r="I4941" s="545" t="s">
        <v>12674</v>
      </c>
      <c r="J4941" s="545"/>
      <c r="K4941" s="545" t="s">
        <v>22495</v>
      </c>
      <c r="L4941" s="545"/>
      <c r="M4941" s="548" t="s">
        <v>13758</v>
      </c>
      <c r="N4941" s="545" t="s">
        <v>13413</v>
      </c>
      <c r="O4941" s="545"/>
      <c r="P4941" s="549">
        <v>14534</v>
      </c>
      <c r="Q4941" s="549">
        <v>1</v>
      </c>
      <c r="R4941" s="549">
        <v>5</v>
      </c>
      <c r="S4941" s="548"/>
      <c r="T4941" s="548"/>
      <c r="U4941" s="99"/>
    </row>
    <row r="4942" spans="1:21" ht="19.5" customHeight="1">
      <c r="A4942" s="545">
        <v>14535</v>
      </c>
      <c r="B4942" s="545" t="s">
        <v>22498</v>
      </c>
      <c r="C4942" s="545" t="s">
        <v>216</v>
      </c>
      <c r="D4942" s="546"/>
      <c r="E4942" s="171" t="str">
        <f t="shared" si="77"/>
        <v>1900</v>
      </c>
      <c r="F4942" s="547">
        <v>0</v>
      </c>
      <c r="G4942" s="548">
        <v>0</v>
      </c>
      <c r="H4942" s="547">
        <v>0</v>
      </c>
      <c r="I4942" s="545" t="s">
        <v>12762</v>
      </c>
      <c r="J4942" s="545"/>
      <c r="K4942" s="545" t="s">
        <v>22497</v>
      </c>
      <c r="L4942" s="545"/>
      <c r="M4942" s="548" t="s">
        <v>13758</v>
      </c>
      <c r="N4942" s="545" t="s">
        <v>13413</v>
      </c>
      <c r="O4942" s="545"/>
      <c r="P4942" s="549">
        <v>14535</v>
      </c>
      <c r="Q4942" s="549">
        <v>1</v>
      </c>
      <c r="R4942" s="549">
        <v>8</v>
      </c>
      <c r="S4942" s="548"/>
      <c r="T4942" s="548"/>
      <c r="U4942" s="99"/>
    </row>
    <row r="4943" spans="1:21" ht="19.5" customHeight="1">
      <c r="A4943" s="545">
        <v>14536</v>
      </c>
      <c r="B4943" s="545" t="s">
        <v>22500</v>
      </c>
      <c r="C4943" s="545" t="s">
        <v>216</v>
      </c>
      <c r="D4943" s="546"/>
      <c r="E4943" s="171" t="str">
        <f t="shared" si="77"/>
        <v>1900</v>
      </c>
      <c r="F4943" s="547">
        <v>0</v>
      </c>
      <c r="G4943" s="548">
        <v>0</v>
      </c>
      <c r="H4943" s="547">
        <v>0</v>
      </c>
      <c r="I4943" s="545" t="s">
        <v>12762</v>
      </c>
      <c r="J4943" s="545"/>
      <c r="K4943" s="545" t="s">
        <v>22499</v>
      </c>
      <c r="L4943" s="545"/>
      <c r="M4943" s="548" t="s">
        <v>13758</v>
      </c>
      <c r="N4943" s="545" t="s">
        <v>13413</v>
      </c>
      <c r="O4943" s="545"/>
      <c r="P4943" s="549">
        <v>14536</v>
      </c>
      <c r="Q4943" s="549">
        <v>1</v>
      </c>
      <c r="R4943" s="549">
        <v>8</v>
      </c>
      <c r="S4943" s="548"/>
      <c r="T4943" s="548"/>
      <c r="U4943" s="99"/>
    </row>
    <row r="4944" spans="1:21" ht="19.5" customHeight="1">
      <c r="A4944" s="545">
        <v>14537</v>
      </c>
      <c r="B4944" s="545" t="s">
        <v>22502</v>
      </c>
      <c r="C4944" s="545" t="s">
        <v>216</v>
      </c>
      <c r="D4944" s="546"/>
      <c r="E4944" s="171" t="str">
        <f t="shared" si="77"/>
        <v>1900</v>
      </c>
      <c r="F4944" s="547">
        <v>0</v>
      </c>
      <c r="G4944" s="548">
        <v>0</v>
      </c>
      <c r="H4944" s="547">
        <v>0</v>
      </c>
      <c r="I4944" s="545" t="s">
        <v>12685</v>
      </c>
      <c r="J4944" s="545"/>
      <c r="K4944" s="545" t="s">
        <v>22501</v>
      </c>
      <c r="L4944" s="545"/>
      <c r="M4944" s="548" t="s">
        <v>13758</v>
      </c>
      <c r="N4944" s="545" t="s">
        <v>13413</v>
      </c>
      <c r="O4944" s="545"/>
      <c r="P4944" s="549">
        <v>14537</v>
      </c>
      <c r="Q4944" s="549">
        <v>1</v>
      </c>
      <c r="R4944" s="549">
        <v>11</v>
      </c>
      <c r="S4944" s="548"/>
      <c r="T4944" s="548"/>
      <c r="U4944" s="99"/>
    </row>
    <row r="4945" spans="1:21" ht="19.5" customHeight="1">
      <c r="A4945" s="545">
        <v>14538</v>
      </c>
      <c r="B4945" s="545" t="s">
        <v>22504</v>
      </c>
      <c r="C4945" s="545" t="s">
        <v>216</v>
      </c>
      <c r="D4945" s="546"/>
      <c r="E4945" s="171" t="str">
        <f t="shared" si="77"/>
        <v>1900</v>
      </c>
      <c r="F4945" s="547">
        <v>0</v>
      </c>
      <c r="G4945" s="548">
        <v>0</v>
      </c>
      <c r="H4945" s="547">
        <v>0</v>
      </c>
      <c r="I4945" s="545" t="s">
        <v>12685</v>
      </c>
      <c r="J4945" s="545"/>
      <c r="K4945" s="545" t="s">
        <v>22503</v>
      </c>
      <c r="L4945" s="545"/>
      <c r="M4945" s="548" t="s">
        <v>13758</v>
      </c>
      <c r="N4945" s="545" t="s">
        <v>13413</v>
      </c>
      <c r="O4945" s="545"/>
      <c r="P4945" s="549">
        <v>14538</v>
      </c>
      <c r="Q4945" s="549">
        <v>1</v>
      </c>
      <c r="R4945" s="549">
        <v>11</v>
      </c>
      <c r="S4945" s="548"/>
      <c r="T4945" s="548"/>
      <c r="U4945" s="99"/>
    </row>
    <row r="4946" spans="1:21" ht="19.5" customHeight="1">
      <c r="A4946" s="545">
        <v>14539</v>
      </c>
      <c r="B4946" s="545" t="s">
        <v>22506</v>
      </c>
      <c r="C4946" s="545" t="s">
        <v>216</v>
      </c>
      <c r="D4946" s="546"/>
      <c r="E4946" s="171" t="str">
        <f t="shared" si="77"/>
        <v>1900</v>
      </c>
      <c r="F4946" s="547">
        <v>0</v>
      </c>
      <c r="G4946" s="548">
        <v>0</v>
      </c>
      <c r="H4946" s="547">
        <v>0</v>
      </c>
      <c r="I4946" s="545" t="s">
        <v>12685</v>
      </c>
      <c r="J4946" s="545"/>
      <c r="K4946" s="545" t="s">
        <v>22505</v>
      </c>
      <c r="L4946" s="545"/>
      <c r="M4946" s="548" t="s">
        <v>13758</v>
      </c>
      <c r="N4946" s="545" t="s">
        <v>13413</v>
      </c>
      <c r="O4946" s="545"/>
      <c r="P4946" s="549">
        <v>14539</v>
      </c>
      <c r="Q4946" s="549">
        <v>1</v>
      </c>
      <c r="R4946" s="549">
        <v>11</v>
      </c>
      <c r="S4946" s="548"/>
      <c r="T4946" s="548"/>
      <c r="U4946" s="99"/>
    </row>
    <row r="4947" spans="1:21" ht="19.5" customHeight="1">
      <c r="A4947" s="545">
        <v>14540</v>
      </c>
      <c r="B4947" s="545" t="s">
        <v>22508</v>
      </c>
      <c r="C4947" s="545" t="s">
        <v>216</v>
      </c>
      <c r="D4947" s="546"/>
      <c r="E4947" s="171" t="str">
        <f t="shared" si="77"/>
        <v>1900</v>
      </c>
      <c r="F4947" s="547">
        <v>0</v>
      </c>
      <c r="G4947" s="548">
        <v>0</v>
      </c>
      <c r="H4947" s="547">
        <v>0</v>
      </c>
      <c r="I4947" s="545" t="s">
        <v>12681</v>
      </c>
      <c r="J4947" s="545"/>
      <c r="K4947" s="545" t="s">
        <v>22507</v>
      </c>
      <c r="L4947" s="545"/>
      <c r="M4947" s="548" t="s">
        <v>13758</v>
      </c>
      <c r="N4947" s="545" t="s">
        <v>13413</v>
      </c>
      <c r="O4947" s="545"/>
      <c r="P4947" s="549">
        <v>14540</v>
      </c>
      <c r="Q4947" s="549">
        <v>1</v>
      </c>
      <c r="R4947" s="549">
        <v>3</v>
      </c>
      <c r="S4947" s="548"/>
      <c r="T4947" s="548"/>
      <c r="U4947" s="99"/>
    </row>
    <row r="4948" spans="1:21" ht="19.5" customHeight="1">
      <c r="A4948" s="545">
        <v>14541</v>
      </c>
      <c r="B4948" s="545" t="s">
        <v>22510</v>
      </c>
      <c r="C4948" s="545" t="s">
        <v>209</v>
      </c>
      <c r="D4948" s="546"/>
      <c r="E4948" s="171" t="str">
        <f t="shared" si="77"/>
        <v>1900</v>
      </c>
      <c r="F4948" s="547">
        <v>0</v>
      </c>
      <c r="G4948" s="548">
        <v>0</v>
      </c>
      <c r="H4948" s="547">
        <v>0</v>
      </c>
      <c r="I4948" s="545" t="s">
        <v>12663</v>
      </c>
      <c r="J4948" s="545"/>
      <c r="K4948" s="545" t="s">
        <v>22509</v>
      </c>
      <c r="L4948" s="545"/>
      <c r="M4948" s="548" t="s">
        <v>13758</v>
      </c>
      <c r="N4948" s="545" t="s">
        <v>13413</v>
      </c>
      <c r="O4948" s="545"/>
      <c r="P4948" s="549">
        <v>14541</v>
      </c>
      <c r="Q4948" s="549">
        <v>1</v>
      </c>
      <c r="R4948" s="549">
        <v>21</v>
      </c>
      <c r="S4948" s="548"/>
      <c r="T4948" s="548"/>
      <c r="U4948" s="99"/>
    </row>
    <row r="4949" spans="1:21" ht="19.5" customHeight="1">
      <c r="A4949" s="545">
        <v>14542</v>
      </c>
      <c r="B4949" s="545" t="s">
        <v>22512</v>
      </c>
      <c r="C4949" s="545" t="s">
        <v>209</v>
      </c>
      <c r="D4949" s="546"/>
      <c r="E4949" s="171" t="str">
        <f t="shared" si="77"/>
        <v>1900</v>
      </c>
      <c r="F4949" s="547">
        <v>0</v>
      </c>
      <c r="G4949" s="548">
        <v>0</v>
      </c>
      <c r="H4949" s="547">
        <v>0</v>
      </c>
      <c r="I4949" s="545" t="s">
        <v>12663</v>
      </c>
      <c r="J4949" s="545"/>
      <c r="K4949" s="545" t="s">
        <v>22511</v>
      </c>
      <c r="L4949" s="545"/>
      <c r="M4949" s="548" t="s">
        <v>13758</v>
      </c>
      <c r="N4949" s="545" t="s">
        <v>13413</v>
      </c>
      <c r="O4949" s="545"/>
      <c r="P4949" s="549">
        <v>14542</v>
      </c>
      <c r="Q4949" s="549">
        <v>1</v>
      </c>
      <c r="R4949" s="549">
        <v>21</v>
      </c>
      <c r="S4949" s="548"/>
      <c r="T4949" s="548"/>
      <c r="U4949" s="99"/>
    </row>
    <row r="4950" spans="1:21" ht="19.5" customHeight="1">
      <c r="A4950" s="545">
        <v>14543</v>
      </c>
      <c r="B4950" s="545" t="s">
        <v>22514</v>
      </c>
      <c r="C4950" s="545" t="s">
        <v>216</v>
      </c>
      <c r="D4950" s="546"/>
      <c r="E4950" s="171" t="str">
        <f t="shared" si="77"/>
        <v>1900</v>
      </c>
      <c r="F4950" s="547">
        <v>0</v>
      </c>
      <c r="G4950" s="548">
        <v>0</v>
      </c>
      <c r="H4950" s="547">
        <v>0</v>
      </c>
      <c r="I4950" s="545" t="s">
        <v>12762</v>
      </c>
      <c r="J4950" s="545"/>
      <c r="K4950" s="545" t="s">
        <v>22513</v>
      </c>
      <c r="L4950" s="545"/>
      <c r="M4950" s="548" t="s">
        <v>13758</v>
      </c>
      <c r="N4950" s="545" t="s">
        <v>13413</v>
      </c>
      <c r="O4950" s="545"/>
      <c r="P4950" s="549">
        <v>14543</v>
      </c>
      <c r="Q4950" s="549">
        <v>1</v>
      </c>
      <c r="R4950" s="549">
        <v>8</v>
      </c>
      <c r="S4950" s="548"/>
      <c r="T4950" s="548"/>
      <c r="U4950" s="99"/>
    </row>
    <row r="4951" spans="1:21" ht="19.5" customHeight="1">
      <c r="A4951" s="545">
        <v>14544</v>
      </c>
      <c r="B4951" s="545" t="s">
        <v>22516</v>
      </c>
      <c r="C4951" s="545" t="s">
        <v>216</v>
      </c>
      <c r="D4951" s="546"/>
      <c r="E4951" s="171" t="str">
        <f t="shared" si="77"/>
        <v>1900</v>
      </c>
      <c r="F4951" s="547">
        <v>0</v>
      </c>
      <c r="G4951" s="548">
        <v>0</v>
      </c>
      <c r="H4951" s="547">
        <v>0</v>
      </c>
      <c r="I4951" s="545" t="s">
        <v>12762</v>
      </c>
      <c r="J4951" s="545"/>
      <c r="K4951" s="545" t="s">
        <v>22515</v>
      </c>
      <c r="L4951" s="545"/>
      <c r="M4951" s="548" t="s">
        <v>13758</v>
      </c>
      <c r="N4951" s="545" t="s">
        <v>13413</v>
      </c>
      <c r="O4951" s="545"/>
      <c r="P4951" s="549">
        <v>14544</v>
      </c>
      <c r="Q4951" s="549">
        <v>1</v>
      </c>
      <c r="R4951" s="549">
        <v>8</v>
      </c>
      <c r="S4951" s="548"/>
      <c r="T4951" s="548"/>
      <c r="U4951" s="99"/>
    </row>
    <row r="4952" spans="1:21" ht="19.5" customHeight="1">
      <c r="A4952" s="545">
        <v>14545</v>
      </c>
      <c r="B4952" s="545" t="s">
        <v>22518</v>
      </c>
      <c r="C4952" s="545" t="s">
        <v>216</v>
      </c>
      <c r="D4952" s="546"/>
      <c r="E4952" s="171" t="str">
        <f t="shared" si="77"/>
        <v>1900</v>
      </c>
      <c r="F4952" s="547">
        <v>0</v>
      </c>
      <c r="G4952" s="548">
        <v>0</v>
      </c>
      <c r="H4952" s="547">
        <v>0</v>
      </c>
      <c r="I4952" s="545" t="s">
        <v>12762</v>
      </c>
      <c r="J4952" s="545"/>
      <c r="K4952" s="545" t="s">
        <v>22517</v>
      </c>
      <c r="L4952" s="545"/>
      <c r="M4952" s="548" t="s">
        <v>13758</v>
      </c>
      <c r="N4952" s="545" t="s">
        <v>13413</v>
      </c>
      <c r="O4952" s="545"/>
      <c r="P4952" s="549">
        <v>14545</v>
      </c>
      <c r="Q4952" s="549">
        <v>1</v>
      </c>
      <c r="R4952" s="549">
        <v>8</v>
      </c>
      <c r="S4952" s="548"/>
      <c r="T4952" s="548"/>
      <c r="U4952" s="99"/>
    </row>
    <row r="4953" spans="1:21" ht="19.5" customHeight="1">
      <c r="A4953" s="545">
        <v>14546</v>
      </c>
      <c r="B4953" s="545" t="s">
        <v>22520</v>
      </c>
      <c r="C4953" s="545" t="s">
        <v>216</v>
      </c>
      <c r="D4953" s="546"/>
      <c r="E4953" s="171" t="str">
        <f t="shared" si="77"/>
        <v>1900</v>
      </c>
      <c r="F4953" s="547">
        <v>0</v>
      </c>
      <c r="G4953" s="548">
        <v>0</v>
      </c>
      <c r="H4953" s="547">
        <v>0</v>
      </c>
      <c r="I4953" s="545" t="s">
        <v>12762</v>
      </c>
      <c r="J4953" s="545"/>
      <c r="K4953" s="545" t="s">
        <v>22519</v>
      </c>
      <c r="L4953" s="545"/>
      <c r="M4953" s="548" t="s">
        <v>13868</v>
      </c>
      <c r="N4953" s="545" t="s">
        <v>13413</v>
      </c>
      <c r="O4953" s="545"/>
      <c r="P4953" s="549">
        <v>14546</v>
      </c>
      <c r="Q4953" s="549">
        <v>2</v>
      </c>
      <c r="R4953" s="549">
        <v>8</v>
      </c>
      <c r="S4953" s="548"/>
      <c r="T4953" s="548"/>
      <c r="U4953" s="99"/>
    </row>
    <row r="4954" spans="1:21" ht="19.5" customHeight="1">
      <c r="A4954" s="545">
        <v>14547</v>
      </c>
      <c r="B4954" s="545" t="s">
        <v>22522</v>
      </c>
      <c r="C4954" s="545" t="s">
        <v>216</v>
      </c>
      <c r="D4954" s="546"/>
      <c r="E4954" s="171" t="str">
        <f t="shared" si="77"/>
        <v>1900</v>
      </c>
      <c r="F4954" s="547">
        <v>0</v>
      </c>
      <c r="G4954" s="548">
        <v>0</v>
      </c>
      <c r="H4954" s="547">
        <v>0</v>
      </c>
      <c r="I4954" s="545" t="s">
        <v>12762</v>
      </c>
      <c r="J4954" s="545"/>
      <c r="K4954" s="545" t="s">
        <v>22521</v>
      </c>
      <c r="L4954" s="545"/>
      <c r="M4954" s="548" t="s">
        <v>13868</v>
      </c>
      <c r="N4954" s="545" t="s">
        <v>13413</v>
      </c>
      <c r="O4954" s="545"/>
      <c r="P4954" s="549">
        <v>14547</v>
      </c>
      <c r="Q4954" s="549">
        <v>2</v>
      </c>
      <c r="R4954" s="549">
        <v>8</v>
      </c>
      <c r="S4954" s="548"/>
      <c r="T4954" s="548"/>
      <c r="U4954" s="99"/>
    </row>
    <row r="4955" spans="1:21" ht="19.5" customHeight="1">
      <c r="A4955" s="545">
        <v>14548</v>
      </c>
      <c r="B4955" s="545" t="s">
        <v>22524</v>
      </c>
      <c r="C4955" s="545" t="s">
        <v>216</v>
      </c>
      <c r="D4955" s="546"/>
      <c r="E4955" s="171" t="str">
        <f t="shared" si="77"/>
        <v>1900</v>
      </c>
      <c r="F4955" s="547">
        <v>0</v>
      </c>
      <c r="G4955" s="548">
        <v>0</v>
      </c>
      <c r="H4955" s="547">
        <v>0</v>
      </c>
      <c r="I4955" s="545" t="s">
        <v>12762</v>
      </c>
      <c r="J4955" s="545"/>
      <c r="K4955" s="545" t="s">
        <v>22523</v>
      </c>
      <c r="L4955" s="545"/>
      <c r="M4955" s="548" t="s">
        <v>13868</v>
      </c>
      <c r="N4955" s="545" t="s">
        <v>13413</v>
      </c>
      <c r="O4955" s="545"/>
      <c r="P4955" s="549">
        <v>14548</v>
      </c>
      <c r="Q4955" s="549">
        <v>2</v>
      </c>
      <c r="R4955" s="549">
        <v>8</v>
      </c>
      <c r="S4955" s="548"/>
      <c r="T4955" s="548"/>
      <c r="U4955" s="99"/>
    </row>
    <row r="4956" spans="1:21" ht="19.5" customHeight="1">
      <c r="A4956" s="545">
        <v>14549</v>
      </c>
      <c r="B4956" s="545" t="s">
        <v>22526</v>
      </c>
      <c r="C4956" s="545" t="s">
        <v>206</v>
      </c>
      <c r="D4956" s="546"/>
      <c r="E4956" s="171" t="str">
        <f t="shared" si="77"/>
        <v>1900</v>
      </c>
      <c r="F4956" s="547">
        <v>0</v>
      </c>
      <c r="G4956" s="548">
        <v>0</v>
      </c>
      <c r="H4956" s="547">
        <v>0</v>
      </c>
      <c r="I4956" s="545" t="s">
        <v>12683</v>
      </c>
      <c r="J4956" s="545"/>
      <c r="K4956" s="545" t="s">
        <v>22525</v>
      </c>
      <c r="L4956" s="545"/>
      <c r="M4956" s="548" t="s">
        <v>13758</v>
      </c>
      <c r="N4956" s="545" t="s">
        <v>13413</v>
      </c>
      <c r="O4956" s="545"/>
      <c r="P4956" s="549">
        <v>14549</v>
      </c>
      <c r="Q4956" s="549">
        <v>1</v>
      </c>
      <c r="R4956" s="549">
        <v>18</v>
      </c>
      <c r="S4956" s="548"/>
      <c r="T4956" s="548"/>
      <c r="U4956" s="99"/>
    </row>
    <row r="4957" spans="1:21" ht="19.5" customHeight="1">
      <c r="A4957" s="545">
        <v>14551</v>
      </c>
      <c r="B4957" s="545" t="s">
        <v>22528</v>
      </c>
      <c r="C4957" s="545" t="s">
        <v>209</v>
      </c>
      <c r="D4957" s="546"/>
      <c r="E4957" s="171" t="str">
        <f t="shared" si="77"/>
        <v>1900</v>
      </c>
      <c r="F4957" s="547">
        <v>0</v>
      </c>
      <c r="G4957" s="548">
        <v>0</v>
      </c>
      <c r="H4957" s="547">
        <v>0</v>
      </c>
      <c r="I4957" s="545" t="s">
        <v>12647</v>
      </c>
      <c r="J4957" s="545"/>
      <c r="K4957" s="545" t="s">
        <v>22527</v>
      </c>
      <c r="L4957" s="545"/>
      <c r="M4957" s="548" t="s">
        <v>13758</v>
      </c>
      <c r="N4957" s="545" t="s">
        <v>13413</v>
      </c>
      <c r="O4957" s="545"/>
      <c r="P4957" s="549">
        <v>14551</v>
      </c>
      <c r="Q4957" s="549">
        <v>1</v>
      </c>
      <c r="R4957" s="549">
        <v>26</v>
      </c>
      <c r="S4957" s="548"/>
      <c r="T4957" s="548"/>
      <c r="U4957" s="99"/>
    </row>
    <row r="4958" spans="1:21" ht="19.5" customHeight="1">
      <c r="A4958" s="545">
        <v>14552</v>
      </c>
      <c r="B4958" s="545" t="s">
        <v>22530</v>
      </c>
      <c r="C4958" s="545" t="s">
        <v>209</v>
      </c>
      <c r="D4958" s="546"/>
      <c r="E4958" s="171" t="str">
        <f t="shared" si="77"/>
        <v>1900</v>
      </c>
      <c r="F4958" s="547">
        <v>0</v>
      </c>
      <c r="G4958" s="548">
        <v>0</v>
      </c>
      <c r="H4958" s="547">
        <v>0</v>
      </c>
      <c r="I4958" s="545" t="s">
        <v>12998</v>
      </c>
      <c r="J4958" s="545"/>
      <c r="K4958" s="545" t="s">
        <v>22529</v>
      </c>
      <c r="L4958" s="545"/>
      <c r="M4958" s="548" t="s">
        <v>13758</v>
      </c>
      <c r="N4958" s="545" t="s">
        <v>13413</v>
      </c>
      <c r="O4958" s="545"/>
      <c r="P4958" s="549">
        <v>14552</v>
      </c>
      <c r="Q4958" s="549">
        <v>1</v>
      </c>
      <c r="R4958" s="549">
        <v>47</v>
      </c>
      <c r="S4958" s="548"/>
      <c r="T4958" s="548"/>
      <c r="U4958" s="99"/>
    </row>
    <row r="4959" spans="1:21" ht="19.5" customHeight="1">
      <c r="A4959" s="545">
        <v>14553</v>
      </c>
      <c r="B4959" s="545" t="s">
        <v>22532</v>
      </c>
      <c r="C4959" s="545" t="s">
        <v>216</v>
      </c>
      <c r="D4959" s="546"/>
      <c r="E4959" s="171" t="str">
        <f t="shared" si="77"/>
        <v>1900</v>
      </c>
      <c r="F4959" s="547">
        <v>0</v>
      </c>
      <c r="G4959" s="548">
        <v>0</v>
      </c>
      <c r="H4959" s="547">
        <v>0</v>
      </c>
      <c r="I4959" s="545" t="s">
        <v>12668</v>
      </c>
      <c r="J4959" s="545"/>
      <c r="K4959" s="545" t="s">
        <v>22531</v>
      </c>
      <c r="L4959" s="545"/>
      <c r="M4959" s="548" t="s">
        <v>13868</v>
      </c>
      <c r="N4959" s="545" t="s">
        <v>13413</v>
      </c>
      <c r="O4959" s="545"/>
      <c r="P4959" s="549">
        <v>14553</v>
      </c>
      <c r="Q4959" s="549">
        <v>2</v>
      </c>
      <c r="R4959" s="549">
        <v>7</v>
      </c>
      <c r="S4959" s="548"/>
      <c r="T4959" s="548"/>
      <c r="U4959" s="99"/>
    </row>
    <row r="4960" spans="1:21" ht="19.5" customHeight="1">
      <c r="A4960" s="545">
        <v>14554</v>
      </c>
      <c r="B4960" s="545" t="s">
        <v>22534</v>
      </c>
      <c r="C4960" s="545" t="s">
        <v>209</v>
      </c>
      <c r="D4960" s="546"/>
      <c r="E4960" s="171" t="str">
        <f t="shared" si="77"/>
        <v>1900</v>
      </c>
      <c r="F4960" s="547">
        <v>0</v>
      </c>
      <c r="G4960" s="548">
        <v>0</v>
      </c>
      <c r="H4960" s="547">
        <v>0</v>
      </c>
      <c r="I4960" s="545" t="s">
        <v>12674</v>
      </c>
      <c r="J4960" s="545"/>
      <c r="K4960" s="545" t="s">
        <v>22533</v>
      </c>
      <c r="L4960" s="545"/>
      <c r="M4960" s="548" t="s">
        <v>13758</v>
      </c>
      <c r="N4960" s="545" t="s">
        <v>13413</v>
      </c>
      <c r="O4960" s="545"/>
      <c r="P4960" s="549">
        <v>14554</v>
      </c>
      <c r="Q4960" s="549">
        <v>1</v>
      </c>
      <c r="R4960" s="549">
        <v>5</v>
      </c>
      <c r="S4960" s="548"/>
      <c r="T4960" s="548"/>
      <c r="U4960" s="99"/>
    </row>
    <row r="4961" spans="1:21" ht="19.5" customHeight="1">
      <c r="A4961" s="545">
        <v>14555</v>
      </c>
      <c r="B4961" s="545" t="s">
        <v>22536</v>
      </c>
      <c r="C4961" s="545" t="s">
        <v>221</v>
      </c>
      <c r="D4961" s="546"/>
      <c r="E4961" s="171" t="str">
        <f t="shared" si="77"/>
        <v>1900</v>
      </c>
      <c r="F4961" s="547">
        <v>0</v>
      </c>
      <c r="G4961" s="548">
        <v>0</v>
      </c>
      <c r="H4961" s="547">
        <v>0</v>
      </c>
      <c r="I4961" s="545" t="s">
        <v>12981</v>
      </c>
      <c r="J4961" s="545"/>
      <c r="K4961" s="545" t="s">
        <v>22535</v>
      </c>
      <c r="L4961" s="545"/>
      <c r="M4961" s="548" t="s">
        <v>13758</v>
      </c>
      <c r="N4961" s="545" t="s">
        <v>13413</v>
      </c>
      <c r="O4961" s="545"/>
      <c r="P4961" s="549">
        <v>14555</v>
      </c>
      <c r="Q4961" s="549">
        <v>1</v>
      </c>
      <c r="R4961" s="549">
        <v>171</v>
      </c>
      <c r="S4961" s="548"/>
      <c r="T4961" s="548"/>
      <c r="U4961" s="99"/>
    </row>
    <row r="4962" spans="1:21" ht="19.5" customHeight="1">
      <c r="A4962" s="545">
        <v>14556</v>
      </c>
      <c r="B4962" s="545" t="s">
        <v>22538</v>
      </c>
      <c r="C4962" s="545" t="s">
        <v>209</v>
      </c>
      <c r="D4962" s="546"/>
      <c r="E4962" s="171" t="str">
        <f t="shared" si="77"/>
        <v>1900</v>
      </c>
      <c r="F4962" s="547">
        <v>0</v>
      </c>
      <c r="G4962" s="548">
        <v>0</v>
      </c>
      <c r="H4962" s="547">
        <v>0</v>
      </c>
      <c r="I4962" s="545" t="s">
        <v>12992</v>
      </c>
      <c r="J4962" s="545"/>
      <c r="K4962" s="545" t="s">
        <v>22537</v>
      </c>
      <c r="L4962" s="545"/>
      <c r="M4962" s="548" t="s">
        <v>13758</v>
      </c>
      <c r="N4962" s="545" t="s">
        <v>13413</v>
      </c>
      <c r="O4962" s="545"/>
      <c r="P4962" s="549">
        <v>14556</v>
      </c>
      <c r="Q4962" s="549">
        <v>1</v>
      </c>
      <c r="R4962" s="549">
        <v>162</v>
      </c>
      <c r="S4962" s="548"/>
      <c r="T4962" s="548"/>
      <c r="U4962" s="99"/>
    </row>
    <row r="4963" spans="1:21" ht="19.5" customHeight="1">
      <c r="A4963" s="545">
        <v>14557</v>
      </c>
      <c r="B4963" s="545" t="s">
        <v>22539</v>
      </c>
      <c r="C4963" s="545" t="s">
        <v>209</v>
      </c>
      <c r="D4963" s="546"/>
      <c r="E4963" s="171" t="str">
        <f t="shared" si="77"/>
        <v>1900</v>
      </c>
      <c r="F4963" s="547">
        <v>0</v>
      </c>
      <c r="G4963" s="548">
        <v>0</v>
      </c>
      <c r="H4963" s="547">
        <v>0</v>
      </c>
      <c r="I4963" s="545" t="s">
        <v>12702</v>
      </c>
      <c r="J4963" s="545"/>
      <c r="K4963" s="545"/>
      <c r="L4963" s="545"/>
      <c r="M4963" s="548" t="s">
        <v>13758</v>
      </c>
      <c r="N4963" s="545" t="s">
        <v>13413</v>
      </c>
      <c r="O4963" s="545"/>
      <c r="P4963" s="549">
        <v>14557</v>
      </c>
      <c r="Q4963" s="549">
        <v>1</v>
      </c>
      <c r="R4963" s="549">
        <v>27</v>
      </c>
      <c r="S4963" s="548"/>
      <c r="T4963" s="548"/>
      <c r="U4963" s="99"/>
    </row>
    <row r="4964" spans="1:21" ht="19.5" customHeight="1">
      <c r="A4964" s="545">
        <v>14558</v>
      </c>
      <c r="B4964" s="545" t="s">
        <v>22540</v>
      </c>
      <c r="C4964" s="545" t="s">
        <v>216</v>
      </c>
      <c r="D4964" s="546"/>
      <c r="E4964" s="171" t="str">
        <f t="shared" si="77"/>
        <v>1900</v>
      </c>
      <c r="F4964" s="547">
        <v>0</v>
      </c>
      <c r="G4964" s="548">
        <v>0</v>
      </c>
      <c r="H4964" s="547">
        <v>0</v>
      </c>
      <c r="I4964" s="545" t="s">
        <v>12676</v>
      </c>
      <c r="J4964" s="545"/>
      <c r="K4964" s="545"/>
      <c r="L4964" s="545"/>
      <c r="M4964" s="548" t="s">
        <v>13758</v>
      </c>
      <c r="N4964" s="545" t="s">
        <v>13413</v>
      </c>
      <c r="O4964" s="545"/>
      <c r="P4964" s="549">
        <v>14558</v>
      </c>
      <c r="Q4964" s="549">
        <v>1</v>
      </c>
      <c r="R4964" s="549">
        <v>14</v>
      </c>
      <c r="S4964" s="548"/>
      <c r="T4964" s="548"/>
      <c r="U4964" s="99"/>
    </row>
    <row r="4965" spans="1:21" ht="19.5" customHeight="1">
      <c r="A4965" s="545">
        <v>14559</v>
      </c>
      <c r="B4965" s="545" t="s">
        <v>22541</v>
      </c>
      <c r="C4965" s="545" t="s">
        <v>216</v>
      </c>
      <c r="D4965" s="546"/>
      <c r="E4965" s="171" t="str">
        <f t="shared" si="77"/>
        <v>1900</v>
      </c>
      <c r="F4965" s="547">
        <v>0</v>
      </c>
      <c r="G4965" s="548">
        <v>0</v>
      </c>
      <c r="H4965" s="547">
        <v>0</v>
      </c>
      <c r="I4965" s="545" t="s">
        <v>12676</v>
      </c>
      <c r="J4965" s="545"/>
      <c r="K4965" s="545"/>
      <c r="L4965" s="545"/>
      <c r="M4965" s="548" t="s">
        <v>13758</v>
      </c>
      <c r="N4965" s="545" t="s">
        <v>13413</v>
      </c>
      <c r="O4965" s="545"/>
      <c r="P4965" s="549">
        <v>14559</v>
      </c>
      <c r="Q4965" s="549">
        <v>1</v>
      </c>
      <c r="R4965" s="549">
        <v>14</v>
      </c>
      <c r="S4965" s="548"/>
      <c r="T4965" s="548"/>
      <c r="U4965" s="99"/>
    </row>
    <row r="4966" spans="1:21" ht="19.5" customHeight="1">
      <c r="A4966" s="545">
        <v>14560</v>
      </c>
      <c r="B4966" s="545" t="s">
        <v>22542</v>
      </c>
      <c r="C4966" s="545" t="s">
        <v>216</v>
      </c>
      <c r="D4966" s="546"/>
      <c r="E4966" s="171" t="str">
        <f t="shared" si="77"/>
        <v>1900</v>
      </c>
      <c r="F4966" s="547">
        <v>0</v>
      </c>
      <c r="G4966" s="548">
        <v>0</v>
      </c>
      <c r="H4966" s="547">
        <v>0</v>
      </c>
      <c r="I4966" s="545" t="s">
        <v>12676</v>
      </c>
      <c r="J4966" s="545"/>
      <c r="K4966" s="545"/>
      <c r="L4966" s="545"/>
      <c r="M4966" s="548" t="s">
        <v>13758</v>
      </c>
      <c r="N4966" s="545" t="s">
        <v>13413</v>
      </c>
      <c r="O4966" s="545"/>
      <c r="P4966" s="549">
        <v>14560</v>
      </c>
      <c r="Q4966" s="549">
        <v>1</v>
      </c>
      <c r="R4966" s="549">
        <v>14</v>
      </c>
      <c r="S4966" s="548"/>
      <c r="T4966" s="548"/>
      <c r="U4966" s="99"/>
    </row>
    <row r="4967" spans="1:21" ht="19.5" customHeight="1">
      <c r="A4967" s="545">
        <v>14561</v>
      </c>
      <c r="B4967" s="545" t="s">
        <v>22543</v>
      </c>
      <c r="C4967" s="545" t="s">
        <v>216</v>
      </c>
      <c r="D4967" s="546"/>
      <c r="E4967" s="171" t="str">
        <f t="shared" si="77"/>
        <v>1900</v>
      </c>
      <c r="F4967" s="547">
        <v>0</v>
      </c>
      <c r="G4967" s="548">
        <v>0</v>
      </c>
      <c r="H4967" s="547">
        <v>0</v>
      </c>
      <c r="I4967" s="545" t="s">
        <v>12676</v>
      </c>
      <c r="J4967" s="545"/>
      <c r="K4967" s="545"/>
      <c r="L4967" s="545"/>
      <c r="M4967" s="548" t="s">
        <v>13758</v>
      </c>
      <c r="N4967" s="545" t="s">
        <v>13413</v>
      </c>
      <c r="O4967" s="545"/>
      <c r="P4967" s="549">
        <v>14561</v>
      </c>
      <c r="Q4967" s="549">
        <v>1</v>
      </c>
      <c r="R4967" s="549">
        <v>14</v>
      </c>
      <c r="S4967" s="548"/>
      <c r="T4967" s="548"/>
      <c r="U4967" s="99"/>
    </row>
    <row r="4968" spans="1:21" ht="19.5" customHeight="1">
      <c r="A4968" s="545">
        <v>14562</v>
      </c>
      <c r="B4968" s="545" t="s">
        <v>22544</v>
      </c>
      <c r="C4968" s="545" t="s">
        <v>209</v>
      </c>
      <c r="D4968" s="546"/>
      <c r="E4968" s="171" t="str">
        <f t="shared" si="77"/>
        <v>1900</v>
      </c>
      <c r="F4968" s="547">
        <v>0</v>
      </c>
      <c r="G4968" s="548">
        <v>0</v>
      </c>
      <c r="H4968" s="547">
        <v>0</v>
      </c>
      <c r="I4968" s="545" t="s">
        <v>12980</v>
      </c>
      <c r="J4968" s="545"/>
      <c r="K4968" s="545"/>
      <c r="L4968" s="545"/>
      <c r="M4968" s="548" t="s">
        <v>13758</v>
      </c>
      <c r="N4968" s="545" t="s">
        <v>13413</v>
      </c>
      <c r="O4968" s="545"/>
      <c r="P4968" s="549">
        <v>14562</v>
      </c>
      <c r="Q4968" s="549">
        <v>1</v>
      </c>
      <c r="R4968" s="549">
        <v>54</v>
      </c>
      <c r="S4968" s="548"/>
      <c r="T4968" s="548"/>
      <c r="U4968" s="99"/>
    </row>
    <row r="4969" spans="1:21" ht="19.5" customHeight="1">
      <c r="A4969" s="545">
        <v>14563</v>
      </c>
      <c r="B4969" s="545" t="s">
        <v>22545</v>
      </c>
      <c r="C4969" s="545" t="s">
        <v>209</v>
      </c>
      <c r="D4969" s="546"/>
      <c r="E4969" s="171" t="str">
        <f t="shared" si="77"/>
        <v>1900</v>
      </c>
      <c r="F4969" s="547">
        <v>0</v>
      </c>
      <c r="G4969" s="548">
        <v>0</v>
      </c>
      <c r="H4969" s="547">
        <v>0</v>
      </c>
      <c r="I4969" s="545" t="s">
        <v>12980</v>
      </c>
      <c r="J4969" s="545"/>
      <c r="K4969" s="545"/>
      <c r="L4969" s="545"/>
      <c r="M4969" s="548" t="s">
        <v>13758</v>
      </c>
      <c r="N4969" s="545" t="s">
        <v>13413</v>
      </c>
      <c r="O4969" s="545"/>
      <c r="P4969" s="549">
        <v>14563</v>
      </c>
      <c r="Q4969" s="549">
        <v>1</v>
      </c>
      <c r="R4969" s="549">
        <v>54</v>
      </c>
      <c r="S4969" s="548"/>
      <c r="T4969" s="548"/>
      <c r="U4969" s="99"/>
    </row>
    <row r="4970" spans="1:21" ht="19.5" customHeight="1">
      <c r="A4970" s="545">
        <v>14564</v>
      </c>
      <c r="B4970" s="545" t="s">
        <v>22546</v>
      </c>
      <c r="C4970" s="545" t="s">
        <v>216</v>
      </c>
      <c r="D4970" s="546"/>
      <c r="E4970" s="171" t="str">
        <f t="shared" si="77"/>
        <v>1900</v>
      </c>
      <c r="F4970" s="547">
        <v>0</v>
      </c>
      <c r="G4970" s="548">
        <v>0</v>
      </c>
      <c r="H4970" s="547">
        <v>0</v>
      </c>
      <c r="I4970" s="545" t="s">
        <v>12980</v>
      </c>
      <c r="J4970" s="545"/>
      <c r="K4970" s="545"/>
      <c r="L4970" s="545"/>
      <c r="M4970" s="548" t="s">
        <v>13758</v>
      </c>
      <c r="N4970" s="545" t="s">
        <v>13413</v>
      </c>
      <c r="O4970" s="545"/>
      <c r="P4970" s="549">
        <v>14564</v>
      </c>
      <c r="Q4970" s="549">
        <v>1</v>
      </c>
      <c r="R4970" s="549">
        <v>54</v>
      </c>
      <c r="S4970" s="548"/>
      <c r="T4970" s="548"/>
      <c r="U4970" s="99"/>
    </row>
    <row r="4971" spans="1:21" ht="19.5" customHeight="1">
      <c r="A4971" s="545">
        <v>14565</v>
      </c>
      <c r="B4971" s="545" t="s">
        <v>22547</v>
      </c>
      <c r="C4971" s="545" t="s">
        <v>216</v>
      </c>
      <c r="D4971" s="546"/>
      <c r="E4971" s="171" t="str">
        <f t="shared" si="77"/>
        <v>1900</v>
      </c>
      <c r="F4971" s="547">
        <v>0</v>
      </c>
      <c r="G4971" s="548">
        <v>0</v>
      </c>
      <c r="H4971" s="547">
        <v>0</v>
      </c>
      <c r="I4971" s="545" t="s">
        <v>12980</v>
      </c>
      <c r="J4971" s="545"/>
      <c r="K4971" s="545"/>
      <c r="L4971" s="545"/>
      <c r="M4971" s="548" t="s">
        <v>13758</v>
      </c>
      <c r="N4971" s="545" t="s">
        <v>13413</v>
      </c>
      <c r="O4971" s="545"/>
      <c r="P4971" s="549">
        <v>14565</v>
      </c>
      <c r="Q4971" s="549">
        <v>1</v>
      </c>
      <c r="R4971" s="549">
        <v>54</v>
      </c>
      <c r="S4971" s="548"/>
      <c r="T4971" s="548"/>
      <c r="U4971" s="99"/>
    </row>
    <row r="4972" spans="1:21" ht="19.5" customHeight="1">
      <c r="A4972" s="545">
        <v>14566</v>
      </c>
      <c r="B4972" s="545" t="s">
        <v>22548</v>
      </c>
      <c r="C4972" s="545" t="s">
        <v>216</v>
      </c>
      <c r="D4972" s="546"/>
      <c r="E4972" s="171" t="str">
        <f t="shared" si="77"/>
        <v>1900</v>
      </c>
      <c r="F4972" s="547">
        <v>0</v>
      </c>
      <c r="G4972" s="548">
        <v>0</v>
      </c>
      <c r="H4972" s="547">
        <v>0</v>
      </c>
      <c r="I4972" s="545" t="s">
        <v>12980</v>
      </c>
      <c r="J4972" s="545"/>
      <c r="K4972" s="545"/>
      <c r="L4972" s="545"/>
      <c r="M4972" s="548" t="s">
        <v>13758</v>
      </c>
      <c r="N4972" s="545" t="s">
        <v>13413</v>
      </c>
      <c r="O4972" s="545"/>
      <c r="P4972" s="549">
        <v>14566</v>
      </c>
      <c r="Q4972" s="549">
        <v>1</v>
      </c>
      <c r="R4972" s="549">
        <v>54</v>
      </c>
      <c r="S4972" s="548"/>
      <c r="T4972" s="548"/>
      <c r="U4972" s="99"/>
    </row>
    <row r="4973" spans="1:21" ht="19.5" customHeight="1">
      <c r="A4973" s="545">
        <v>14567</v>
      </c>
      <c r="B4973" s="545" t="s">
        <v>22549</v>
      </c>
      <c r="C4973" s="545" t="s">
        <v>216</v>
      </c>
      <c r="D4973" s="546"/>
      <c r="E4973" s="171" t="str">
        <f t="shared" si="77"/>
        <v>1900</v>
      </c>
      <c r="F4973" s="547">
        <v>0</v>
      </c>
      <c r="G4973" s="548">
        <v>0</v>
      </c>
      <c r="H4973" s="547">
        <v>0</v>
      </c>
      <c r="I4973" s="545" t="s">
        <v>12980</v>
      </c>
      <c r="J4973" s="545"/>
      <c r="K4973" s="545"/>
      <c r="L4973" s="545"/>
      <c r="M4973" s="548" t="s">
        <v>13758</v>
      </c>
      <c r="N4973" s="545" t="s">
        <v>13413</v>
      </c>
      <c r="O4973" s="545"/>
      <c r="P4973" s="549">
        <v>14567</v>
      </c>
      <c r="Q4973" s="549">
        <v>1</v>
      </c>
      <c r="R4973" s="549">
        <v>54</v>
      </c>
      <c r="S4973" s="548"/>
      <c r="T4973" s="548"/>
      <c r="U4973" s="99"/>
    </row>
    <row r="4974" spans="1:21" ht="19.5" customHeight="1">
      <c r="A4974" s="545">
        <v>14568</v>
      </c>
      <c r="B4974" s="545" t="s">
        <v>22550</v>
      </c>
      <c r="C4974" s="545" t="s">
        <v>216</v>
      </c>
      <c r="D4974" s="546"/>
      <c r="E4974" s="171" t="str">
        <f t="shared" si="77"/>
        <v>1900</v>
      </c>
      <c r="F4974" s="547">
        <v>0</v>
      </c>
      <c r="G4974" s="548">
        <v>0</v>
      </c>
      <c r="H4974" s="547">
        <v>0</v>
      </c>
      <c r="I4974" s="545" t="s">
        <v>12980</v>
      </c>
      <c r="J4974" s="545"/>
      <c r="K4974" s="545"/>
      <c r="L4974" s="545"/>
      <c r="M4974" s="548" t="s">
        <v>13758</v>
      </c>
      <c r="N4974" s="545" t="s">
        <v>13413</v>
      </c>
      <c r="O4974" s="545"/>
      <c r="P4974" s="549">
        <v>14568</v>
      </c>
      <c r="Q4974" s="549">
        <v>1</v>
      </c>
      <c r="R4974" s="549">
        <v>54</v>
      </c>
      <c r="S4974" s="548"/>
      <c r="T4974" s="548"/>
      <c r="U4974" s="99"/>
    </row>
    <row r="4975" spans="1:21" ht="19.5" customHeight="1">
      <c r="A4975" s="545">
        <v>14569</v>
      </c>
      <c r="B4975" s="545" t="s">
        <v>22551</v>
      </c>
      <c r="C4975" s="545" t="s">
        <v>216</v>
      </c>
      <c r="D4975" s="546"/>
      <c r="E4975" s="171" t="str">
        <f t="shared" si="77"/>
        <v>1900</v>
      </c>
      <c r="F4975" s="547">
        <v>0</v>
      </c>
      <c r="G4975" s="548">
        <v>0</v>
      </c>
      <c r="H4975" s="547">
        <v>0</v>
      </c>
      <c r="I4975" s="545" t="s">
        <v>12980</v>
      </c>
      <c r="J4975" s="545"/>
      <c r="K4975" s="545"/>
      <c r="L4975" s="545"/>
      <c r="M4975" s="548" t="s">
        <v>13758</v>
      </c>
      <c r="N4975" s="545" t="s">
        <v>13413</v>
      </c>
      <c r="O4975" s="545"/>
      <c r="P4975" s="549">
        <v>14569</v>
      </c>
      <c r="Q4975" s="549">
        <v>1</v>
      </c>
      <c r="R4975" s="549">
        <v>54</v>
      </c>
      <c r="S4975" s="548"/>
      <c r="T4975" s="548"/>
      <c r="U4975" s="99"/>
    </row>
    <row r="4976" spans="1:21" ht="19.5" customHeight="1">
      <c r="A4976" s="545">
        <v>14570</v>
      </c>
      <c r="B4976" s="545" t="s">
        <v>22552</v>
      </c>
      <c r="C4976" s="545" t="s">
        <v>216</v>
      </c>
      <c r="D4976" s="546"/>
      <c r="E4976" s="171" t="str">
        <f t="shared" si="77"/>
        <v>1900</v>
      </c>
      <c r="F4976" s="547">
        <v>0</v>
      </c>
      <c r="G4976" s="548">
        <v>0</v>
      </c>
      <c r="H4976" s="547">
        <v>0</v>
      </c>
      <c r="I4976" s="545" t="s">
        <v>12980</v>
      </c>
      <c r="J4976" s="545"/>
      <c r="K4976" s="545"/>
      <c r="L4976" s="545"/>
      <c r="M4976" s="548" t="s">
        <v>13758</v>
      </c>
      <c r="N4976" s="545" t="s">
        <v>13413</v>
      </c>
      <c r="O4976" s="545"/>
      <c r="P4976" s="549">
        <v>14570</v>
      </c>
      <c r="Q4976" s="549">
        <v>1</v>
      </c>
      <c r="R4976" s="549">
        <v>54</v>
      </c>
      <c r="S4976" s="548"/>
      <c r="T4976" s="548"/>
      <c r="U4976" s="99"/>
    </row>
    <row r="4977" spans="1:21" ht="19.5" customHeight="1">
      <c r="A4977" s="545">
        <v>14571</v>
      </c>
      <c r="B4977" s="545" t="s">
        <v>22553</v>
      </c>
      <c r="C4977" s="545" t="s">
        <v>216</v>
      </c>
      <c r="D4977" s="546"/>
      <c r="E4977" s="171" t="str">
        <f t="shared" si="77"/>
        <v>1900</v>
      </c>
      <c r="F4977" s="547">
        <v>0</v>
      </c>
      <c r="G4977" s="548">
        <v>0</v>
      </c>
      <c r="H4977" s="547">
        <v>0</v>
      </c>
      <c r="I4977" s="545" t="s">
        <v>12980</v>
      </c>
      <c r="J4977" s="545"/>
      <c r="K4977" s="545"/>
      <c r="L4977" s="545"/>
      <c r="M4977" s="548" t="s">
        <v>13758</v>
      </c>
      <c r="N4977" s="545" t="s">
        <v>13413</v>
      </c>
      <c r="O4977" s="545"/>
      <c r="P4977" s="549">
        <v>14571</v>
      </c>
      <c r="Q4977" s="549">
        <v>1</v>
      </c>
      <c r="R4977" s="549">
        <v>54</v>
      </c>
      <c r="S4977" s="548"/>
      <c r="T4977" s="548"/>
      <c r="U4977" s="99"/>
    </row>
    <row r="4978" spans="1:21" ht="19.5" customHeight="1">
      <c r="A4978" s="545">
        <v>14572</v>
      </c>
      <c r="B4978" s="545" t="s">
        <v>22554</v>
      </c>
      <c r="C4978" s="545" t="s">
        <v>216</v>
      </c>
      <c r="D4978" s="546"/>
      <c r="E4978" s="171" t="str">
        <f t="shared" si="77"/>
        <v>1900</v>
      </c>
      <c r="F4978" s="547">
        <v>0</v>
      </c>
      <c r="G4978" s="548">
        <v>0</v>
      </c>
      <c r="H4978" s="547">
        <v>0</v>
      </c>
      <c r="I4978" s="545" t="s">
        <v>12980</v>
      </c>
      <c r="J4978" s="545"/>
      <c r="K4978" s="545"/>
      <c r="L4978" s="545"/>
      <c r="M4978" s="548" t="s">
        <v>13758</v>
      </c>
      <c r="N4978" s="545" t="s">
        <v>13413</v>
      </c>
      <c r="O4978" s="545"/>
      <c r="P4978" s="549">
        <v>14572</v>
      </c>
      <c r="Q4978" s="549">
        <v>1</v>
      </c>
      <c r="R4978" s="549">
        <v>54</v>
      </c>
      <c r="S4978" s="548"/>
      <c r="T4978" s="548"/>
      <c r="U4978" s="99"/>
    </row>
    <row r="4979" spans="1:21" ht="19.5" customHeight="1">
      <c r="A4979" s="545">
        <v>14573</v>
      </c>
      <c r="B4979" s="545" t="s">
        <v>22555</v>
      </c>
      <c r="C4979" s="545" t="s">
        <v>216</v>
      </c>
      <c r="D4979" s="546"/>
      <c r="E4979" s="171" t="str">
        <f t="shared" si="77"/>
        <v>1900</v>
      </c>
      <c r="F4979" s="547">
        <v>0</v>
      </c>
      <c r="G4979" s="548">
        <v>0</v>
      </c>
      <c r="H4979" s="547">
        <v>0</v>
      </c>
      <c r="I4979" s="545" t="s">
        <v>12980</v>
      </c>
      <c r="J4979" s="545"/>
      <c r="K4979" s="545"/>
      <c r="L4979" s="545"/>
      <c r="M4979" s="548" t="s">
        <v>13758</v>
      </c>
      <c r="N4979" s="545" t="s">
        <v>13413</v>
      </c>
      <c r="O4979" s="545"/>
      <c r="P4979" s="549">
        <v>14573</v>
      </c>
      <c r="Q4979" s="549">
        <v>1</v>
      </c>
      <c r="R4979" s="549">
        <v>54</v>
      </c>
      <c r="S4979" s="548"/>
      <c r="T4979" s="548"/>
      <c r="U4979" s="99"/>
    </row>
    <row r="4980" spans="1:21" ht="19.5" customHeight="1">
      <c r="A4980" s="545">
        <v>14574</v>
      </c>
      <c r="B4980" s="545" t="s">
        <v>22556</v>
      </c>
      <c r="C4980" s="545" t="s">
        <v>216</v>
      </c>
      <c r="D4980" s="546"/>
      <c r="E4980" s="171" t="str">
        <f t="shared" si="77"/>
        <v>1900</v>
      </c>
      <c r="F4980" s="547">
        <v>0</v>
      </c>
      <c r="G4980" s="548">
        <v>0</v>
      </c>
      <c r="H4980" s="547">
        <v>0</v>
      </c>
      <c r="I4980" s="545" t="s">
        <v>12980</v>
      </c>
      <c r="J4980" s="545"/>
      <c r="K4980" s="545"/>
      <c r="L4980" s="545"/>
      <c r="M4980" s="548" t="s">
        <v>13758</v>
      </c>
      <c r="N4980" s="545" t="s">
        <v>13413</v>
      </c>
      <c r="O4980" s="545"/>
      <c r="P4980" s="549">
        <v>14574</v>
      </c>
      <c r="Q4980" s="549">
        <v>1</v>
      </c>
      <c r="R4980" s="549">
        <v>54</v>
      </c>
      <c r="S4980" s="548"/>
      <c r="T4980" s="548"/>
      <c r="U4980" s="99"/>
    </row>
    <row r="4981" spans="1:21" ht="19.5" customHeight="1">
      <c r="A4981" s="545">
        <v>14575</v>
      </c>
      <c r="B4981" s="545" t="s">
        <v>22557</v>
      </c>
      <c r="C4981" s="545" t="s">
        <v>209</v>
      </c>
      <c r="D4981" s="546"/>
      <c r="E4981" s="171" t="str">
        <f t="shared" si="77"/>
        <v>1900</v>
      </c>
      <c r="F4981" s="547">
        <v>0</v>
      </c>
      <c r="G4981" s="548">
        <v>0</v>
      </c>
      <c r="H4981" s="547">
        <v>0</v>
      </c>
      <c r="I4981" s="545" t="s">
        <v>12980</v>
      </c>
      <c r="J4981" s="545"/>
      <c r="K4981" s="545"/>
      <c r="L4981" s="545"/>
      <c r="M4981" s="548" t="s">
        <v>13758</v>
      </c>
      <c r="N4981" s="545" t="s">
        <v>13413</v>
      </c>
      <c r="O4981" s="545"/>
      <c r="P4981" s="549">
        <v>14575</v>
      </c>
      <c r="Q4981" s="549">
        <v>1</v>
      </c>
      <c r="R4981" s="549">
        <v>54</v>
      </c>
      <c r="S4981" s="548"/>
      <c r="T4981" s="548"/>
      <c r="U4981" s="99"/>
    </row>
    <row r="4982" spans="1:21" ht="19.5" customHeight="1">
      <c r="A4982" s="545">
        <v>14576</v>
      </c>
      <c r="B4982" s="545" t="s">
        <v>22558</v>
      </c>
      <c r="C4982" s="545" t="s">
        <v>209</v>
      </c>
      <c r="D4982" s="546"/>
      <c r="E4982" s="171" t="str">
        <f t="shared" si="77"/>
        <v>1900</v>
      </c>
      <c r="F4982" s="547">
        <v>0</v>
      </c>
      <c r="G4982" s="548">
        <v>0</v>
      </c>
      <c r="H4982" s="547">
        <v>0</v>
      </c>
      <c r="I4982" s="545" t="s">
        <v>12980</v>
      </c>
      <c r="J4982" s="545"/>
      <c r="K4982" s="545"/>
      <c r="L4982" s="545"/>
      <c r="M4982" s="548" t="s">
        <v>13758</v>
      </c>
      <c r="N4982" s="545" t="s">
        <v>13413</v>
      </c>
      <c r="O4982" s="545"/>
      <c r="P4982" s="549">
        <v>14576</v>
      </c>
      <c r="Q4982" s="549">
        <v>1</v>
      </c>
      <c r="R4982" s="549">
        <v>54</v>
      </c>
      <c r="S4982" s="548"/>
      <c r="T4982" s="548"/>
      <c r="U4982" s="99"/>
    </row>
    <row r="4983" spans="1:21" ht="19.5" customHeight="1">
      <c r="A4983" s="545">
        <v>14577</v>
      </c>
      <c r="B4983" s="545" t="s">
        <v>22559</v>
      </c>
      <c r="C4983" s="545" t="s">
        <v>216</v>
      </c>
      <c r="D4983" s="546"/>
      <c r="E4983" s="171" t="str">
        <f t="shared" si="77"/>
        <v>1900</v>
      </c>
      <c r="F4983" s="547">
        <v>0</v>
      </c>
      <c r="G4983" s="548">
        <v>0</v>
      </c>
      <c r="H4983" s="547">
        <v>0</v>
      </c>
      <c r="I4983" s="545" t="s">
        <v>12980</v>
      </c>
      <c r="J4983" s="545"/>
      <c r="K4983" s="545"/>
      <c r="L4983" s="545"/>
      <c r="M4983" s="548" t="s">
        <v>13758</v>
      </c>
      <c r="N4983" s="545" t="s">
        <v>13413</v>
      </c>
      <c r="O4983" s="545"/>
      <c r="P4983" s="549">
        <v>14577</v>
      </c>
      <c r="Q4983" s="549">
        <v>1</v>
      </c>
      <c r="R4983" s="549">
        <v>54</v>
      </c>
      <c r="S4983" s="548"/>
      <c r="T4983" s="548"/>
      <c r="U4983" s="99"/>
    </row>
    <row r="4984" spans="1:21" ht="19.5" customHeight="1">
      <c r="A4984" s="545">
        <v>14578</v>
      </c>
      <c r="B4984" s="545" t="s">
        <v>22560</v>
      </c>
      <c r="C4984" s="545" t="s">
        <v>216</v>
      </c>
      <c r="D4984" s="546"/>
      <c r="E4984" s="171" t="str">
        <f t="shared" si="77"/>
        <v>1900</v>
      </c>
      <c r="F4984" s="547">
        <v>0</v>
      </c>
      <c r="G4984" s="548">
        <v>0</v>
      </c>
      <c r="H4984" s="547">
        <v>0</v>
      </c>
      <c r="I4984" s="545" t="s">
        <v>12980</v>
      </c>
      <c r="J4984" s="545"/>
      <c r="K4984" s="545"/>
      <c r="L4984" s="545"/>
      <c r="M4984" s="548" t="s">
        <v>13758</v>
      </c>
      <c r="N4984" s="545" t="s">
        <v>13413</v>
      </c>
      <c r="O4984" s="545"/>
      <c r="P4984" s="549">
        <v>14578</v>
      </c>
      <c r="Q4984" s="549">
        <v>1</v>
      </c>
      <c r="R4984" s="549">
        <v>54</v>
      </c>
      <c r="S4984" s="548"/>
      <c r="T4984" s="548"/>
      <c r="U4984" s="99"/>
    </row>
    <row r="4985" spans="1:21" ht="19.5" customHeight="1">
      <c r="A4985" s="545">
        <v>14579</v>
      </c>
      <c r="B4985" s="545" t="s">
        <v>22561</v>
      </c>
      <c r="C4985" s="545" t="s">
        <v>216</v>
      </c>
      <c r="D4985" s="546"/>
      <c r="E4985" s="171" t="str">
        <f t="shared" si="77"/>
        <v>1900</v>
      </c>
      <c r="F4985" s="547">
        <v>0</v>
      </c>
      <c r="G4985" s="548">
        <v>0</v>
      </c>
      <c r="H4985" s="547">
        <v>0</v>
      </c>
      <c r="I4985" s="545" t="s">
        <v>12980</v>
      </c>
      <c r="J4985" s="545"/>
      <c r="K4985" s="545"/>
      <c r="L4985" s="545"/>
      <c r="M4985" s="548" t="s">
        <v>13758</v>
      </c>
      <c r="N4985" s="545" t="s">
        <v>13413</v>
      </c>
      <c r="O4985" s="545"/>
      <c r="P4985" s="549">
        <v>14579</v>
      </c>
      <c r="Q4985" s="549">
        <v>1</v>
      </c>
      <c r="R4985" s="549">
        <v>54</v>
      </c>
      <c r="S4985" s="548"/>
      <c r="T4985" s="548"/>
      <c r="U4985" s="99"/>
    </row>
    <row r="4986" spans="1:21" ht="19.5" customHeight="1">
      <c r="A4986" s="545">
        <v>14580</v>
      </c>
      <c r="B4986" s="545" t="s">
        <v>22562</v>
      </c>
      <c r="C4986" s="545" t="s">
        <v>216</v>
      </c>
      <c r="D4986" s="546"/>
      <c r="E4986" s="171" t="str">
        <f t="shared" si="77"/>
        <v>1900</v>
      </c>
      <c r="F4986" s="547">
        <v>0</v>
      </c>
      <c r="G4986" s="548">
        <v>0</v>
      </c>
      <c r="H4986" s="547">
        <v>0</v>
      </c>
      <c r="I4986" s="545" t="s">
        <v>12980</v>
      </c>
      <c r="J4986" s="545"/>
      <c r="K4986" s="545"/>
      <c r="L4986" s="545"/>
      <c r="M4986" s="548" t="s">
        <v>13758</v>
      </c>
      <c r="N4986" s="545" t="s">
        <v>13413</v>
      </c>
      <c r="O4986" s="545"/>
      <c r="P4986" s="549">
        <v>14580</v>
      </c>
      <c r="Q4986" s="549">
        <v>1</v>
      </c>
      <c r="R4986" s="549">
        <v>54</v>
      </c>
      <c r="S4986" s="548"/>
      <c r="T4986" s="548"/>
      <c r="U4986" s="99"/>
    </row>
    <row r="4987" spans="1:21" ht="19.5" customHeight="1">
      <c r="A4987" s="545">
        <v>14581</v>
      </c>
      <c r="B4987" s="545" t="s">
        <v>22563</v>
      </c>
      <c r="C4987" s="545" t="s">
        <v>216</v>
      </c>
      <c r="D4987" s="546"/>
      <c r="E4987" s="171" t="str">
        <f t="shared" si="77"/>
        <v>1900</v>
      </c>
      <c r="F4987" s="547">
        <v>0</v>
      </c>
      <c r="G4987" s="548">
        <v>0</v>
      </c>
      <c r="H4987" s="547">
        <v>0</v>
      </c>
      <c r="I4987" s="545" t="s">
        <v>12980</v>
      </c>
      <c r="J4987" s="545"/>
      <c r="K4987" s="545"/>
      <c r="L4987" s="545"/>
      <c r="M4987" s="548" t="s">
        <v>13758</v>
      </c>
      <c r="N4987" s="545" t="s">
        <v>13413</v>
      </c>
      <c r="O4987" s="545"/>
      <c r="P4987" s="549">
        <v>14581</v>
      </c>
      <c r="Q4987" s="549">
        <v>1</v>
      </c>
      <c r="R4987" s="549">
        <v>54</v>
      </c>
      <c r="S4987" s="548"/>
      <c r="T4987" s="548"/>
      <c r="U4987" s="99"/>
    </row>
    <row r="4988" spans="1:21" ht="19.5" customHeight="1">
      <c r="A4988" s="545">
        <v>14582</v>
      </c>
      <c r="B4988" s="545" t="s">
        <v>22564</v>
      </c>
      <c r="C4988" s="545" t="s">
        <v>216</v>
      </c>
      <c r="D4988" s="546"/>
      <c r="E4988" s="171" t="str">
        <f t="shared" si="77"/>
        <v>1900</v>
      </c>
      <c r="F4988" s="547">
        <v>0</v>
      </c>
      <c r="G4988" s="548">
        <v>0</v>
      </c>
      <c r="H4988" s="547">
        <v>0</v>
      </c>
      <c r="I4988" s="545" t="s">
        <v>12980</v>
      </c>
      <c r="J4988" s="545"/>
      <c r="K4988" s="545"/>
      <c r="L4988" s="545"/>
      <c r="M4988" s="548" t="s">
        <v>13758</v>
      </c>
      <c r="N4988" s="545" t="s">
        <v>13413</v>
      </c>
      <c r="O4988" s="545"/>
      <c r="P4988" s="549">
        <v>14582</v>
      </c>
      <c r="Q4988" s="549">
        <v>1</v>
      </c>
      <c r="R4988" s="549">
        <v>54</v>
      </c>
      <c r="S4988" s="548"/>
      <c r="T4988" s="548"/>
      <c r="U4988" s="99"/>
    </row>
    <row r="4989" spans="1:21" ht="19.5" customHeight="1">
      <c r="A4989" s="545">
        <v>14583</v>
      </c>
      <c r="B4989" s="545" t="s">
        <v>22565</v>
      </c>
      <c r="C4989" s="545" t="s">
        <v>216</v>
      </c>
      <c r="D4989" s="546"/>
      <c r="E4989" s="171" t="str">
        <f t="shared" si="77"/>
        <v>1900</v>
      </c>
      <c r="F4989" s="547">
        <v>0</v>
      </c>
      <c r="G4989" s="548">
        <v>0</v>
      </c>
      <c r="H4989" s="547">
        <v>0</v>
      </c>
      <c r="I4989" s="545" t="s">
        <v>12980</v>
      </c>
      <c r="J4989" s="545"/>
      <c r="K4989" s="545"/>
      <c r="L4989" s="545"/>
      <c r="M4989" s="548" t="s">
        <v>13758</v>
      </c>
      <c r="N4989" s="545" t="s">
        <v>13413</v>
      </c>
      <c r="O4989" s="545"/>
      <c r="P4989" s="549">
        <v>14583</v>
      </c>
      <c r="Q4989" s="549">
        <v>1</v>
      </c>
      <c r="R4989" s="549">
        <v>54</v>
      </c>
      <c r="S4989" s="548"/>
      <c r="T4989" s="548"/>
      <c r="U4989" s="99"/>
    </row>
    <row r="4990" spans="1:21" ht="19.5" customHeight="1">
      <c r="A4990" s="545">
        <v>14584</v>
      </c>
      <c r="B4990" s="545" t="s">
        <v>22566</v>
      </c>
      <c r="C4990" s="545" t="s">
        <v>216</v>
      </c>
      <c r="D4990" s="546"/>
      <c r="E4990" s="171" t="str">
        <f t="shared" si="77"/>
        <v>1900</v>
      </c>
      <c r="F4990" s="547">
        <v>0</v>
      </c>
      <c r="G4990" s="548">
        <v>0</v>
      </c>
      <c r="H4990" s="547">
        <v>0</v>
      </c>
      <c r="I4990" s="545" t="s">
        <v>12980</v>
      </c>
      <c r="J4990" s="545"/>
      <c r="K4990" s="545"/>
      <c r="L4990" s="545"/>
      <c r="M4990" s="548" t="s">
        <v>13758</v>
      </c>
      <c r="N4990" s="545" t="s">
        <v>13413</v>
      </c>
      <c r="O4990" s="545"/>
      <c r="P4990" s="549">
        <v>14584</v>
      </c>
      <c r="Q4990" s="549">
        <v>1</v>
      </c>
      <c r="R4990" s="549">
        <v>54</v>
      </c>
      <c r="S4990" s="548"/>
      <c r="T4990" s="548"/>
      <c r="U4990" s="99"/>
    </row>
    <row r="4991" spans="1:21" ht="19.5" customHeight="1">
      <c r="A4991" s="545">
        <v>14585</v>
      </c>
      <c r="B4991" s="545" t="s">
        <v>22567</v>
      </c>
      <c r="C4991" s="545" t="s">
        <v>216</v>
      </c>
      <c r="D4991" s="546"/>
      <c r="E4991" s="171" t="str">
        <f t="shared" si="77"/>
        <v>1900</v>
      </c>
      <c r="F4991" s="547">
        <v>0</v>
      </c>
      <c r="G4991" s="548">
        <v>0</v>
      </c>
      <c r="H4991" s="547">
        <v>0</v>
      </c>
      <c r="I4991" s="545" t="s">
        <v>12980</v>
      </c>
      <c r="J4991" s="545"/>
      <c r="K4991" s="545"/>
      <c r="L4991" s="545"/>
      <c r="M4991" s="548" t="s">
        <v>13758</v>
      </c>
      <c r="N4991" s="545" t="s">
        <v>13413</v>
      </c>
      <c r="O4991" s="545"/>
      <c r="P4991" s="549">
        <v>14585</v>
      </c>
      <c r="Q4991" s="549">
        <v>1</v>
      </c>
      <c r="R4991" s="549">
        <v>54</v>
      </c>
      <c r="S4991" s="548"/>
      <c r="T4991" s="548"/>
      <c r="U4991" s="99"/>
    </row>
    <row r="4992" spans="1:21" ht="19.5" customHeight="1">
      <c r="A4992" s="545">
        <v>14586</v>
      </c>
      <c r="B4992" s="545" t="s">
        <v>22568</v>
      </c>
      <c r="C4992" s="545" t="s">
        <v>216</v>
      </c>
      <c r="D4992" s="546"/>
      <c r="E4992" s="171" t="str">
        <f t="shared" si="77"/>
        <v>1900</v>
      </c>
      <c r="F4992" s="547">
        <v>0</v>
      </c>
      <c r="G4992" s="548">
        <v>0</v>
      </c>
      <c r="H4992" s="547">
        <v>0</v>
      </c>
      <c r="I4992" s="545" t="s">
        <v>12980</v>
      </c>
      <c r="J4992" s="545"/>
      <c r="K4992" s="545"/>
      <c r="L4992" s="545"/>
      <c r="M4992" s="548" t="s">
        <v>13758</v>
      </c>
      <c r="N4992" s="545" t="s">
        <v>13413</v>
      </c>
      <c r="O4992" s="545"/>
      <c r="P4992" s="549">
        <v>14586</v>
      </c>
      <c r="Q4992" s="549">
        <v>1</v>
      </c>
      <c r="R4992" s="549">
        <v>54</v>
      </c>
      <c r="S4992" s="548"/>
      <c r="T4992" s="548"/>
      <c r="U4992" s="99"/>
    </row>
    <row r="4993" spans="1:21" ht="19.5" customHeight="1">
      <c r="A4993" s="545">
        <v>14587</v>
      </c>
      <c r="B4993" s="545" t="s">
        <v>22569</v>
      </c>
      <c r="C4993" s="545" t="s">
        <v>216</v>
      </c>
      <c r="D4993" s="546"/>
      <c r="E4993" s="171" t="str">
        <f t="shared" si="77"/>
        <v>1900</v>
      </c>
      <c r="F4993" s="547">
        <v>0</v>
      </c>
      <c r="G4993" s="548">
        <v>0</v>
      </c>
      <c r="H4993" s="547">
        <v>0</v>
      </c>
      <c r="I4993" s="545" t="s">
        <v>12980</v>
      </c>
      <c r="J4993" s="545"/>
      <c r="K4993" s="545"/>
      <c r="L4993" s="545"/>
      <c r="M4993" s="548" t="s">
        <v>13758</v>
      </c>
      <c r="N4993" s="545" t="s">
        <v>13413</v>
      </c>
      <c r="O4993" s="545"/>
      <c r="P4993" s="549">
        <v>14587</v>
      </c>
      <c r="Q4993" s="549">
        <v>1</v>
      </c>
      <c r="R4993" s="549">
        <v>54</v>
      </c>
      <c r="S4993" s="548"/>
      <c r="T4993" s="548"/>
      <c r="U4993" s="99"/>
    </row>
    <row r="4994" spans="1:21" ht="19.5" customHeight="1">
      <c r="A4994" s="545">
        <v>14588</v>
      </c>
      <c r="B4994" s="545" t="s">
        <v>22570</v>
      </c>
      <c r="C4994" s="545" t="s">
        <v>216</v>
      </c>
      <c r="D4994" s="546"/>
      <c r="E4994" s="171" t="str">
        <f t="shared" si="77"/>
        <v>1900</v>
      </c>
      <c r="F4994" s="547">
        <v>0</v>
      </c>
      <c r="G4994" s="548">
        <v>0</v>
      </c>
      <c r="H4994" s="547">
        <v>0</v>
      </c>
      <c r="I4994" s="545" t="s">
        <v>12980</v>
      </c>
      <c r="J4994" s="545"/>
      <c r="K4994" s="545"/>
      <c r="L4994" s="545"/>
      <c r="M4994" s="548" t="s">
        <v>13758</v>
      </c>
      <c r="N4994" s="545" t="s">
        <v>13413</v>
      </c>
      <c r="O4994" s="545"/>
      <c r="P4994" s="549">
        <v>14588</v>
      </c>
      <c r="Q4994" s="549">
        <v>1</v>
      </c>
      <c r="R4994" s="549">
        <v>54</v>
      </c>
      <c r="S4994" s="548"/>
      <c r="T4994" s="548"/>
      <c r="U4994" s="99"/>
    </row>
    <row r="4995" spans="1:21" ht="19.5" customHeight="1">
      <c r="A4995" s="545">
        <v>14589</v>
      </c>
      <c r="B4995" s="545" t="s">
        <v>22451</v>
      </c>
      <c r="C4995" s="545" t="s">
        <v>216</v>
      </c>
      <c r="D4995" s="546"/>
      <c r="E4995" s="171" t="str">
        <f t="shared" si="77"/>
        <v>1900</v>
      </c>
      <c r="F4995" s="547">
        <v>0</v>
      </c>
      <c r="G4995" s="548">
        <v>0</v>
      </c>
      <c r="H4995" s="547">
        <v>0</v>
      </c>
      <c r="I4995" s="545" t="s">
        <v>12980</v>
      </c>
      <c r="J4995" s="545"/>
      <c r="K4995" s="545"/>
      <c r="L4995" s="545"/>
      <c r="M4995" s="548" t="s">
        <v>13758</v>
      </c>
      <c r="N4995" s="545" t="s">
        <v>13413</v>
      </c>
      <c r="O4995" s="545"/>
      <c r="P4995" s="549">
        <v>14589</v>
      </c>
      <c r="Q4995" s="549">
        <v>1</v>
      </c>
      <c r="R4995" s="549">
        <v>54</v>
      </c>
      <c r="S4995" s="548"/>
      <c r="T4995" s="548"/>
      <c r="U4995" s="99"/>
    </row>
    <row r="4996" spans="1:21" ht="19.5" customHeight="1">
      <c r="A4996" s="545">
        <v>14590</v>
      </c>
      <c r="B4996" s="545" t="s">
        <v>22571</v>
      </c>
      <c r="C4996" s="545" t="s">
        <v>216</v>
      </c>
      <c r="D4996" s="546"/>
      <c r="E4996" s="171" t="str">
        <f t="shared" ref="E4996:E5059" si="78">TEXT(D4996,"YYYY")</f>
        <v>1900</v>
      </c>
      <c r="F4996" s="547">
        <v>0</v>
      </c>
      <c r="G4996" s="548">
        <v>0</v>
      </c>
      <c r="H4996" s="547">
        <v>0</v>
      </c>
      <c r="I4996" s="545" t="s">
        <v>12980</v>
      </c>
      <c r="J4996" s="545"/>
      <c r="K4996" s="545"/>
      <c r="L4996" s="545"/>
      <c r="M4996" s="548" t="s">
        <v>13758</v>
      </c>
      <c r="N4996" s="545" t="s">
        <v>13413</v>
      </c>
      <c r="O4996" s="545"/>
      <c r="P4996" s="549">
        <v>14590</v>
      </c>
      <c r="Q4996" s="549">
        <v>1</v>
      </c>
      <c r="R4996" s="549">
        <v>54</v>
      </c>
      <c r="S4996" s="548"/>
      <c r="T4996" s="548"/>
      <c r="U4996" s="99"/>
    </row>
    <row r="4997" spans="1:21" ht="19.5" customHeight="1">
      <c r="A4997" s="545">
        <v>14591</v>
      </c>
      <c r="B4997" s="545" t="s">
        <v>22572</v>
      </c>
      <c r="C4997" s="545" t="s">
        <v>216</v>
      </c>
      <c r="D4997" s="546"/>
      <c r="E4997" s="171" t="str">
        <f t="shared" si="78"/>
        <v>1900</v>
      </c>
      <c r="F4997" s="547">
        <v>0</v>
      </c>
      <c r="G4997" s="548">
        <v>0</v>
      </c>
      <c r="H4997" s="547">
        <v>0</v>
      </c>
      <c r="I4997" s="545" t="s">
        <v>12980</v>
      </c>
      <c r="J4997" s="545"/>
      <c r="K4997" s="545"/>
      <c r="L4997" s="545"/>
      <c r="M4997" s="548" t="s">
        <v>13758</v>
      </c>
      <c r="N4997" s="545" t="s">
        <v>13413</v>
      </c>
      <c r="O4997" s="545"/>
      <c r="P4997" s="549">
        <v>14591</v>
      </c>
      <c r="Q4997" s="549">
        <v>1</v>
      </c>
      <c r="R4997" s="549">
        <v>54</v>
      </c>
      <c r="S4997" s="548"/>
      <c r="T4997" s="548"/>
      <c r="U4997" s="99"/>
    </row>
    <row r="4998" spans="1:21" ht="19.5" customHeight="1">
      <c r="A4998" s="545">
        <v>14592</v>
      </c>
      <c r="B4998" s="545" t="s">
        <v>22573</v>
      </c>
      <c r="C4998" s="545" t="s">
        <v>216</v>
      </c>
      <c r="D4998" s="546"/>
      <c r="E4998" s="171" t="str">
        <f t="shared" si="78"/>
        <v>1900</v>
      </c>
      <c r="F4998" s="547">
        <v>0</v>
      </c>
      <c r="G4998" s="548">
        <v>0</v>
      </c>
      <c r="H4998" s="547">
        <v>0</v>
      </c>
      <c r="I4998" s="545" t="s">
        <v>12980</v>
      </c>
      <c r="J4998" s="545"/>
      <c r="K4998" s="545"/>
      <c r="L4998" s="545"/>
      <c r="M4998" s="548" t="s">
        <v>13758</v>
      </c>
      <c r="N4998" s="545" t="s">
        <v>13413</v>
      </c>
      <c r="O4998" s="545"/>
      <c r="P4998" s="549">
        <v>14592</v>
      </c>
      <c r="Q4998" s="549">
        <v>1</v>
      </c>
      <c r="R4998" s="549">
        <v>54</v>
      </c>
      <c r="S4998" s="548"/>
      <c r="T4998" s="548"/>
      <c r="U4998" s="99"/>
    </row>
    <row r="4999" spans="1:21" ht="19.5" customHeight="1">
      <c r="A4999" s="545">
        <v>14593</v>
      </c>
      <c r="B4999" s="545" t="s">
        <v>22574</v>
      </c>
      <c r="C4999" s="545" t="s">
        <v>216</v>
      </c>
      <c r="D4999" s="546"/>
      <c r="E4999" s="171" t="str">
        <f t="shared" si="78"/>
        <v>1900</v>
      </c>
      <c r="F4999" s="547">
        <v>0</v>
      </c>
      <c r="G4999" s="548">
        <v>0</v>
      </c>
      <c r="H4999" s="547">
        <v>0</v>
      </c>
      <c r="I4999" s="545" t="s">
        <v>12980</v>
      </c>
      <c r="J4999" s="545"/>
      <c r="K4999" s="545"/>
      <c r="L4999" s="545"/>
      <c r="M4999" s="548" t="s">
        <v>13758</v>
      </c>
      <c r="N4999" s="545" t="s">
        <v>13413</v>
      </c>
      <c r="O4999" s="545"/>
      <c r="P4999" s="549">
        <v>14593</v>
      </c>
      <c r="Q4999" s="549">
        <v>1</v>
      </c>
      <c r="R4999" s="549">
        <v>54</v>
      </c>
      <c r="S4999" s="548"/>
      <c r="T4999" s="548"/>
      <c r="U4999" s="99"/>
    </row>
    <row r="5000" spans="1:21" ht="19.5" customHeight="1">
      <c r="A5000" s="545">
        <v>14594</v>
      </c>
      <c r="B5000" s="545" t="s">
        <v>22575</v>
      </c>
      <c r="C5000" s="545" t="s">
        <v>216</v>
      </c>
      <c r="D5000" s="546"/>
      <c r="E5000" s="171" t="str">
        <f t="shared" si="78"/>
        <v>1900</v>
      </c>
      <c r="F5000" s="547">
        <v>0</v>
      </c>
      <c r="G5000" s="548">
        <v>0</v>
      </c>
      <c r="H5000" s="547">
        <v>0</v>
      </c>
      <c r="I5000" s="545" t="s">
        <v>12980</v>
      </c>
      <c r="J5000" s="545"/>
      <c r="K5000" s="545"/>
      <c r="L5000" s="545"/>
      <c r="M5000" s="548" t="s">
        <v>13758</v>
      </c>
      <c r="N5000" s="545" t="s">
        <v>13413</v>
      </c>
      <c r="O5000" s="545"/>
      <c r="P5000" s="549">
        <v>14594</v>
      </c>
      <c r="Q5000" s="549">
        <v>1</v>
      </c>
      <c r="R5000" s="549">
        <v>54</v>
      </c>
      <c r="S5000" s="548"/>
      <c r="T5000" s="548"/>
      <c r="U5000" s="99"/>
    </row>
    <row r="5001" spans="1:21" ht="19.5" customHeight="1">
      <c r="A5001" s="545">
        <v>14595</v>
      </c>
      <c r="B5001" s="545" t="s">
        <v>22576</v>
      </c>
      <c r="C5001" s="545" t="s">
        <v>216</v>
      </c>
      <c r="D5001" s="546"/>
      <c r="E5001" s="171" t="str">
        <f t="shared" si="78"/>
        <v>1900</v>
      </c>
      <c r="F5001" s="547">
        <v>0</v>
      </c>
      <c r="G5001" s="548">
        <v>0</v>
      </c>
      <c r="H5001" s="547">
        <v>0</v>
      </c>
      <c r="I5001" s="545" t="s">
        <v>12980</v>
      </c>
      <c r="J5001" s="545"/>
      <c r="K5001" s="545"/>
      <c r="L5001" s="545"/>
      <c r="M5001" s="548" t="s">
        <v>13758</v>
      </c>
      <c r="N5001" s="545" t="s">
        <v>13413</v>
      </c>
      <c r="O5001" s="545"/>
      <c r="P5001" s="549">
        <v>14595</v>
      </c>
      <c r="Q5001" s="549">
        <v>1</v>
      </c>
      <c r="R5001" s="549">
        <v>54</v>
      </c>
      <c r="S5001" s="548"/>
      <c r="T5001" s="548"/>
      <c r="U5001" s="99"/>
    </row>
    <row r="5002" spans="1:21" ht="19.5" customHeight="1">
      <c r="A5002" s="545">
        <v>14596</v>
      </c>
      <c r="B5002" s="545" t="s">
        <v>22577</v>
      </c>
      <c r="C5002" s="545" t="s">
        <v>216</v>
      </c>
      <c r="D5002" s="546"/>
      <c r="E5002" s="171" t="str">
        <f t="shared" si="78"/>
        <v>1900</v>
      </c>
      <c r="F5002" s="547">
        <v>0</v>
      </c>
      <c r="G5002" s="548">
        <v>0</v>
      </c>
      <c r="H5002" s="547">
        <v>0</v>
      </c>
      <c r="I5002" s="545" t="s">
        <v>12980</v>
      </c>
      <c r="J5002" s="545"/>
      <c r="K5002" s="545"/>
      <c r="L5002" s="545"/>
      <c r="M5002" s="548" t="s">
        <v>13758</v>
      </c>
      <c r="N5002" s="545" t="s">
        <v>13413</v>
      </c>
      <c r="O5002" s="545"/>
      <c r="P5002" s="549">
        <v>14596</v>
      </c>
      <c r="Q5002" s="549">
        <v>1</v>
      </c>
      <c r="R5002" s="549">
        <v>54</v>
      </c>
      <c r="S5002" s="548"/>
      <c r="T5002" s="548"/>
      <c r="U5002" s="99"/>
    </row>
    <row r="5003" spans="1:21" ht="19.5" customHeight="1">
      <c r="A5003" s="545">
        <v>14597</v>
      </c>
      <c r="B5003" s="545" t="s">
        <v>22578</v>
      </c>
      <c r="C5003" s="545" t="s">
        <v>216</v>
      </c>
      <c r="D5003" s="546"/>
      <c r="E5003" s="171" t="str">
        <f t="shared" si="78"/>
        <v>1900</v>
      </c>
      <c r="F5003" s="547">
        <v>0</v>
      </c>
      <c r="G5003" s="548">
        <v>0</v>
      </c>
      <c r="H5003" s="547">
        <v>0</v>
      </c>
      <c r="I5003" s="545" t="s">
        <v>12980</v>
      </c>
      <c r="J5003" s="545"/>
      <c r="K5003" s="545"/>
      <c r="L5003" s="545"/>
      <c r="M5003" s="548" t="s">
        <v>13758</v>
      </c>
      <c r="N5003" s="545" t="s">
        <v>13413</v>
      </c>
      <c r="O5003" s="545"/>
      <c r="P5003" s="549">
        <v>14597</v>
      </c>
      <c r="Q5003" s="549">
        <v>1</v>
      </c>
      <c r="R5003" s="549">
        <v>54</v>
      </c>
      <c r="S5003" s="548"/>
      <c r="T5003" s="548"/>
      <c r="U5003" s="99"/>
    </row>
    <row r="5004" spans="1:21" ht="19.5" customHeight="1">
      <c r="A5004" s="545">
        <v>14598</v>
      </c>
      <c r="B5004" s="545" t="s">
        <v>22579</v>
      </c>
      <c r="C5004" s="545" t="s">
        <v>216</v>
      </c>
      <c r="D5004" s="546"/>
      <c r="E5004" s="171" t="str">
        <f t="shared" si="78"/>
        <v>1900</v>
      </c>
      <c r="F5004" s="547">
        <v>0</v>
      </c>
      <c r="G5004" s="548">
        <v>0</v>
      </c>
      <c r="H5004" s="547">
        <v>0</v>
      </c>
      <c r="I5004" s="545" t="s">
        <v>12980</v>
      </c>
      <c r="J5004" s="545"/>
      <c r="K5004" s="545"/>
      <c r="L5004" s="545"/>
      <c r="M5004" s="548" t="s">
        <v>13758</v>
      </c>
      <c r="N5004" s="545" t="s">
        <v>13413</v>
      </c>
      <c r="O5004" s="545"/>
      <c r="P5004" s="549">
        <v>14598</v>
      </c>
      <c r="Q5004" s="549">
        <v>1</v>
      </c>
      <c r="R5004" s="549">
        <v>54</v>
      </c>
      <c r="S5004" s="548"/>
      <c r="T5004" s="548"/>
      <c r="U5004" s="99"/>
    </row>
    <row r="5005" spans="1:21" ht="19.5" customHeight="1">
      <c r="A5005" s="545">
        <v>14599</v>
      </c>
      <c r="B5005" s="545" t="s">
        <v>22580</v>
      </c>
      <c r="C5005" s="545" t="s">
        <v>216</v>
      </c>
      <c r="D5005" s="546"/>
      <c r="E5005" s="171" t="str">
        <f t="shared" si="78"/>
        <v>1900</v>
      </c>
      <c r="F5005" s="547">
        <v>0</v>
      </c>
      <c r="G5005" s="548">
        <v>0</v>
      </c>
      <c r="H5005" s="547">
        <v>0</v>
      </c>
      <c r="I5005" s="545" t="s">
        <v>12980</v>
      </c>
      <c r="J5005" s="545"/>
      <c r="K5005" s="545"/>
      <c r="L5005" s="545"/>
      <c r="M5005" s="548" t="s">
        <v>13758</v>
      </c>
      <c r="N5005" s="545" t="s">
        <v>13413</v>
      </c>
      <c r="O5005" s="545"/>
      <c r="P5005" s="549">
        <v>14599</v>
      </c>
      <c r="Q5005" s="549">
        <v>1</v>
      </c>
      <c r="R5005" s="549">
        <v>54</v>
      </c>
      <c r="S5005" s="548"/>
      <c r="T5005" s="548"/>
      <c r="U5005" s="99"/>
    </row>
    <row r="5006" spans="1:21" ht="19.5" customHeight="1">
      <c r="A5006" s="545">
        <v>14600</v>
      </c>
      <c r="B5006" s="545" t="s">
        <v>22581</v>
      </c>
      <c r="C5006" s="545" t="s">
        <v>216</v>
      </c>
      <c r="D5006" s="546"/>
      <c r="E5006" s="171" t="str">
        <f t="shared" si="78"/>
        <v>1900</v>
      </c>
      <c r="F5006" s="547">
        <v>0</v>
      </c>
      <c r="G5006" s="548">
        <v>0</v>
      </c>
      <c r="H5006" s="547">
        <v>0</v>
      </c>
      <c r="I5006" s="545" t="s">
        <v>12980</v>
      </c>
      <c r="J5006" s="545"/>
      <c r="K5006" s="545"/>
      <c r="L5006" s="545"/>
      <c r="M5006" s="548" t="s">
        <v>13758</v>
      </c>
      <c r="N5006" s="545" t="s">
        <v>13413</v>
      </c>
      <c r="O5006" s="545"/>
      <c r="P5006" s="549">
        <v>14600</v>
      </c>
      <c r="Q5006" s="549">
        <v>1</v>
      </c>
      <c r="R5006" s="549">
        <v>54</v>
      </c>
      <c r="S5006" s="548"/>
      <c r="T5006" s="548"/>
      <c r="U5006" s="99"/>
    </row>
    <row r="5007" spans="1:21" ht="19.5" customHeight="1">
      <c r="A5007" s="545">
        <v>14601</v>
      </c>
      <c r="B5007" s="545" t="s">
        <v>22582</v>
      </c>
      <c r="C5007" s="545" t="s">
        <v>216</v>
      </c>
      <c r="D5007" s="546"/>
      <c r="E5007" s="171" t="str">
        <f t="shared" si="78"/>
        <v>1900</v>
      </c>
      <c r="F5007" s="547">
        <v>0</v>
      </c>
      <c r="G5007" s="548">
        <v>0</v>
      </c>
      <c r="H5007" s="547">
        <v>0</v>
      </c>
      <c r="I5007" s="545" t="s">
        <v>12980</v>
      </c>
      <c r="J5007" s="545"/>
      <c r="K5007" s="545"/>
      <c r="L5007" s="545"/>
      <c r="M5007" s="548" t="s">
        <v>13758</v>
      </c>
      <c r="N5007" s="545" t="s">
        <v>13413</v>
      </c>
      <c r="O5007" s="545"/>
      <c r="P5007" s="549">
        <v>14601</v>
      </c>
      <c r="Q5007" s="549">
        <v>1</v>
      </c>
      <c r="R5007" s="549">
        <v>54</v>
      </c>
      <c r="S5007" s="548"/>
      <c r="T5007" s="548"/>
      <c r="U5007" s="99"/>
    </row>
    <row r="5008" spans="1:21" ht="19.5" customHeight="1">
      <c r="A5008" s="545">
        <v>14602</v>
      </c>
      <c r="B5008" s="545" t="s">
        <v>22579</v>
      </c>
      <c r="C5008" s="545" t="s">
        <v>216</v>
      </c>
      <c r="D5008" s="546"/>
      <c r="E5008" s="171" t="str">
        <f t="shared" si="78"/>
        <v>1900</v>
      </c>
      <c r="F5008" s="547">
        <v>0</v>
      </c>
      <c r="G5008" s="548">
        <v>0</v>
      </c>
      <c r="H5008" s="547">
        <v>0</v>
      </c>
      <c r="I5008" s="545" t="s">
        <v>12980</v>
      </c>
      <c r="J5008" s="545"/>
      <c r="K5008" s="545"/>
      <c r="L5008" s="545"/>
      <c r="M5008" s="548" t="s">
        <v>13758</v>
      </c>
      <c r="N5008" s="545" t="s">
        <v>13413</v>
      </c>
      <c r="O5008" s="545"/>
      <c r="P5008" s="549">
        <v>14602</v>
      </c>
      <c r="Q5008" s="549">
        <v>1</v>
      </c>
      <c r="R5008" s="549">
        <v>54</v>
      </c>
      <c r="S5008" s="548"/>
      <c r="T5008" s="548"/>
      <c r="U5008" s="99"/>
    </row>
    <row r="5009" spans="1:21" ht="19.5" customHeight="1">
      <c r="A5009" s="545">
        <v>14603</v>
      </c>
      <c r="B5009" s="545" t="s">
        <v>22583</v>
      </c>
      <c r="C5009" s="545" t="s">
        <v>216</v>
      </c>
      <c r="D5009" s="546"/>
      <c r="E5009" s="171" t="str">
        <f t="shared" si="78"/>
        <v>1900</v>
      </c>
      <c r="F5009" s="547">
        <v>0</v>
      </c>
      <c r="G5009" s="548">
        <v>0</v>
      </c>
      <c r="H5009" s="547">
        <v>0</v>
      </c>
      <c r="I5009" s="545" t="s">
        <v>12980</v>
      </c>
      <c r="J5009" s="545"/>
      <c r="K5009" s="545"/>
      <c r="L5009" s="545"/>
      <c r="M5009" s="548" t="s">
        <v>13758</v>
      </c>
      <c r="N5009" s="545" t="s">
        <v>13413</v>
      </c>
      <c r="O5009" s="545"/>
      <c r="P5009" s="549">
        <v>14603</v>
      </c>
      <c r="Q5009" s="549">
        <v>1</v>
      </c>
      <c r="R5009" s="549">
        <v>54</v>
      </c>
      <c r="S5009" s="548"/>
      <c r="T5009" s="548"/>
      <c r="U5009" s="99"/>
    </row>
    <row r="5010" spans="1:21" ht="19.5" customHeight="1">
      <c r="A5010" s="545">
        <v>14604</v>
      </c>
      <c r="B5010" s="545" t="s">
        <v>22584</v>
      </c>
      <c r="C5010" s="545" t="s">
        <v>216</v>
      </c>
      <c r="D5010" s="546"/>
      <c r="E5010" s="171" t="str">
        <f t="shared" si="78"/>
        <v>1900</v>
      </c>
      <c r="F5010" s="547">
        <v>0</v>
      </c>
      <c r="G5010" s="548">
        <v>0</v>
      </c>
      <c r="H5010" s="547">
        <v>0</v>
      </c>
      <c r="I5010" s="545" t="s">
        <v>12980</v>
      </c>
      <c r="J5010" s="545"/>
      <c r="K5010" s="545"/>
      <c r="L5010" s="545"/>
      <c r="M5010" s="548" t="s">
        <v>13758</v>
      </c>
      <c r="N5010" s="545" t="s">
        <v>13413</v>
      </c>
      <c r="O5010" s="545"/>
      <c r="P5010" s="549">
        <v>14604</v>
      </c>
      <c r="Q5010" s="549">
        <v>1</v>
      </c>
      <c r="R5010" s="549">
        <v>54</v>
      </c>
      <c r="S5010" s="548"/>
      <c r="T5010" s="548"/>
      <c r="U5010" s="99"/>
    </row>
    <row r="5011" spans="1:21" ht="19.5" customHeight="1">
      <c r="A5011" s="545">
        <v>14605</v>
      </c>
      <c r="B5011" s="545" t="s">
        <v>22585</v>
      </c>
      <c r="C5011" s="545" t="s">
        <v>216</v>
      </c>
      <c r="D5011" s="546"/>
      <c r="E5011" s="171" t="str">
        <f t="shared" si="78"/>
        <v>1900</v>
      </c>
      <c r="F5011" s="547">
        <v>0</v>
      </c>
      <c r="G5011" s="548">
        <v>0</v>
      </c>
      <c r="H5011" s="547">
        <v>0</v>
      </c>
      <c r="I5011" s="545" t="s">
        <v>12980</v>
      </c>
      <c r="J5011" s="545"/>
      <c r="K5011" s="545"/>
      <c r="L5011" s="545"/>
      <c r="M5011" s="548" t="s">
        <v>13758</v>
      </c>
      <c r="N5011" s="545" t="s">
        <v>13413</v>
      </c>
      <c r="O5011" s="545"/>
      <c r="P5011" s="549">
        <v>14605</v>
      </c>
      <c r="Q5011" s="549">
        <v>1</v>
      </c>
      <c r="R5011" s="549">
        <v>54</v>
      </c>
      <c r="S5011" s="548"/>
      <c r="T5011" s="548"/>
      <c r="U5011" s="99"/>
    </row>
    <row r="5012" spans="1:21" ht="19.5" customHeight="1">
      <c r="A5012" s="545">
        <v>14606</v>
      </c>
      <c r="B5012" s="545" t="s">
        <v>22586</v>
      </c>
      <c r="C5012" s="545" t="s">
        <v>216</v>
      </c>
      <c r="D5012" s="546"/>
      <c r="E5012" s="171" t="str">
        <f t="shared" si="78"/>
        <v>1900</v>
      </c>
      <c r="F5012" s="547">
        <v>0</v>
      </c>
      <c r="G5012" s="548">
        <v>0</v>
      </c>
      <c r="H5012" s="547">
        <v>0</v>
      </c>
      <c r="I5012" s="545" t="s">
        <v>12980</v>
      </c>
      <c r="J5012" s="545"/>
      <c r="K5012" s="545"/>
      <c r="L5012" s="545"/>
      <c r="M5012" s="548" t="s">
        <v>13758</v>
      </c>
      <c r="N5012" s="545" t="s">
        <v>13413</v>
      </c>
      <c r="O5012" s="545"/>
      <c r="P5012" s="549">
        <v>14606</v>
      </c>
      <c r="Q5012" s="549">
        <v>1</v>
      </c>
      <c r="R5012" s="549">
        <v>54</v>
      </c>
      <c r="S5012" s="548"/>
      <c r="T5012" s="548"/>
      <c r="U5012" s="99"/>
    </row>
    <row r="5013" spans="1:21" ht="19.5" customHeight="1">
      <c r="A5013" s="545">
        <v>14607</v>
      </c>
      <c r="B5013" s="545" t="s">
        <v>22587</v>
      </c>
      <c r="C5013" s="545" t="s">
        <v>216</v>
      </c>
      <c r="D5013" s="546"/>
      <c r="E5013" s="171" t="str">
        <f t="shared" si="78"/>
        <v>1900</v>
      </c>
      <c r="F5013" s="547">
        <v>0</v>
      </c>
      <c r="G5013" s="548">
        <v>0</v>
      </c>
      <c r="H5013" s="547">
        <v>0</v>
      </c>
      <c r="I5013" s="545" t="s">
        <v>12736</v>
      </c>
      <c r="J5013" s="545"/>
      <c r="K5013" s="545"/>
      <c r="L5013" s="545"/>
      <c r="M5013" s="548" t="s">
        <v>13758</v>
      </c>
      <c r="N5013" s="545" t="s">
        <v>13413</v>
      </c>
      <c r="O5013" s="545"/>
      <c r="P5013" s="549">
        <v>14607</v>
      </c>
      <c r="Q5013" s="549">
        <v>1</v>
      </c>
      <c r="R5013" s="549">
        <v>56</v>
      </c>
      <c r="S5013" s="548"/>
      <c r="T5013" s="548"/>
      <c r="U5013" s="99"/>
    </row>
    <row r="5014" spans="1:21" ht="19.5" customHeight="1">
      <c r="A5014" s="545">
        <v>14608</v>
      </c>
      <c r="B5014" s="545" t="s">
        <v>22588</v>
      </c>
      <c r="C5014" s="545" t="s">
        <v>216</v>
      </c>
      <c r="D5014" s="546"/>
      <c r="E5014" s="171" t="str">
        <f t="shared" si="78"/>
        <v>1900</v>
      </c>
      <c r="F5014" s="547">
        <v>0</v>
      </c>
      <c r="G5014" s="548">
        <v>0</v>
      </c>
      <c r="H5014" s="547">
        <v>0</v>
      </c>
      <c r="I5014" s="545" t="s">
        <v>12736</v>
      </c>
      <c r="J5014" s="545"/>
      <c r="K5014" s="545"/>
      <c r="L5014" s="545"/>
      <c r="M5014" s="548" t="s">
        <v>13758</v>
      </c>
      <c r="N5014" s="545" t="s">
        <v>13413</v>
      </c>
      <c r="O5014" s="545"/>
      <c r="P5014" s="549">
        <v>14608</v>
      </c>
      <c r="Q5014" s="549">
        <v>1</v>
      </c>
      <c r="R5014" s="549">
        <v>56</v>
      </c>
      <c r="S5014" s="548"/>
      <c r="T5014" s="548"/>
      <c r="U5014" s="99"/>
    </row>
    <row r="5015" spans="1:21" ht="19.5" customHeight="1">
      <c r="A5015" s="545">
        <v>14609</v>
      </c>
      <c r="B5015" s="545" t="s">
        <v>22589</v>
      </c>
      <c r="C5015" s="545" t="s">
        <v>216</v>
      </c>
      <c r="D5015" s="546"/>
      <c r="E5015" s="171" t="str">
        <f t="shared" si="78"/>
        <v>1900</v>
      </c>
      <c r="F5015" s="547">
        <v>0</v>
      </c>
      <c r="G5015" s="548">
        <v>0</v>
      </c>
      <c r="H5015" s="547">
        <v>0</v>
      </c>
      <c r="I5015" s="545" t="s">
        <v>12736</v>
      </c>
      <c r="J5015" s="545"/>
      <c r="K5015" s="545"/>
      <c r="L5015" s="545"/>
      <c r="M5015" s="548" t="s">
        <v>13758</v>
      </c>
      <c r="N5015" s="545" t="s">
        <v>13413</v>
      </c>
      <c r="O5015" s="545"/>
      <c r="P5015" s="549">
        <v>14609</v>
      </c>
      <c r="Q5015" s="549">
        <v>1</v>
      </c>
      <c r="R5015" s="549">
        <v>56</v>
      </c>
      <c r="S5015" s="548"/>
      <c r="T5015" s="548"/>
      <c r="U5015" s="99"/>
    </row>
    <row r="5016" spans="1:21" ht="19.5" customHeight="1">
      <c r="A5016" s="545">
        <v>14610</v>
      </c>
      <c r="B5016" s="545" t="s">
        <v>22590</v>
      </c>
      <c r="C5016" s="545" t="s">
        <v>216</v>
      </c>
      <c r="D5016" s="546"/>
      <c r="E5016" s="171" t="str">
        <f t="shared" si="78"/>
        <v>1900</v>
      </c>
      <c r="F5016" s="547">
        <v>0</v>
      </c>
      <c r="G5016" s="548">
        <v>0</v>
      </c>
      <c r="H5016" s="547">
        <v>0</v>
      </c>
      <c r="I5016" s="545" t="s">
        <v>12736</v>
      </c>
      <c r="J5016" s="545"/>
      <c r="K5016" s="545"/>
      <c r="L5016" s="545"/>
      <c r="M5016" s="548" t="s">
        <v>13758</v>
      </c>
      <c r="N5016" s="545" t="s">
        <v>13413</v>
      </c>
      <c r="O5016" s="545"/>
      <c r="P5016" s="549">
        <v>14610</v>
      </c>
      <c r="Q5016" s="549">
        <v>1</v>
      </c>
      <c r="R5016" s="549">
        <v>56</v>
      </c>
      <c r="S5016" s="548"/>
      <c r="T5016" s="548"/>
      <c r="U5016" s="99"/>
    </row>
    <row r="5017" spans="1:21" ht="19.5" customHeight="1">
      <c r="A5017" s="545">
        <v>14611</v>
      </c>
      <c r="B5017" s="545" t="s">
        <v>22591</v>
      </c>
      <c r="C5017" s="545" t="s">
        <v>216</v>
      </c>
      <c r="D5017" s="546"/>
      <c r="E5017" s="171" t="str">
        <f t="shared" si="78"/>
        <v>1900</v>
      </c>
      <c r="F5017" s="547">
        <v>0</v>
      </c>
      <c r="G5017" s="548">
        <v>0</v>
      </c>
      <c r="H5017" s="547">
        <v>0</v>
      </c>
      <c r="I5017" s="545" t="s">
        <v>12736</v>
      </c>
      <c r="J5017" s="545"/>
      <c r="K5017" s="545"/>
      <c r="L5017" s="545"/>
      <c r="M5017" s="548" t="s">
        <v>13758</v>
      </c>
      <c r="N5017" s="545" t="s">
        <v>13413</v>
      </c>
      <c r="O5017" s="545"/>
      <c r="P5017" s="549">
        <v>14611</v>
      </c>
      <c r="Q5017" s="549">
        <v>1</v>
      </c>
      <c r="R5017" s="549">
        <v>56</v>
      </c>
      <c r="S5017" s="548"/>
      <c r="T5017" s="548"/>
      <c r="U5017" s="99"/>
    </row>
    <row r="5018" spans="1:21" ht="19.5" customHeight="1">
      <c r="A5018" s="545">
        <v>14612</v>
      </c>
      <c r="B5018" s="545" t="s">
        <v>22592</v>
      </c>
      <c r="C5018" s="545" t="s">
        <v>216</v>
      </c>
      <c r="D5018" s="546"/>
      <c r="E5018" s="171" t="str">
        <f t="shared" si="78"/>
        <v>1900</v>
      </c>
      <c r="F5018" s="547">
        <v>0</v>
      </c>
      <c r="G5018" s="548">
        <v>0</v>
      </c>
      <c r="H5018" s="547">
        <v>0</v>
      </c>
      <c r="I5018" s="545" t="s">
        <v>12736</v>
      </c>
      <c r="J5018" s="545"/>
      <c r="K5018" s="545"/>
      <c r="L5018" s="545"/>
      <c r="M5018" s="548" t="s">
        <v>13758</v>
      </c>
      <c r="N5018" s="545" t="s">
        <v>13413</v>
      </c>
      <c r="O5018" s="545"/>
      <c r="P5018" s="549">
        <v>14612</v>
      </c>
      <c r="Q5018" s="549">
        <v>1</v>
      </c>
      <c r="R5018" s="549">
        <v>56</v>
      </c>
      <c r="S5018" s="548"/>
      <c r="T5018" s="548"/>
      <c r="U5018" s="99"/>
    </row>
    <row r="5019" spans="1:21" ht="19.5" customHeight="1">
      <c r="A5019" s="545">
        <v>14613</v>
      </c>
      <c r="B5019" s="545" t="s">
        <v>22593</v>
      </c>
      <c r="C5019" s="545" t="s">
        <v>216</v>
      </c>
      <c r="D5019" s="546"/>
      <c r="E5019" s="171" t="str">
        <f t="shared" si="78"/>
        <v>1900</v>
      </c>
      <c r="F5019" s="547">
        <v>0</v>
      </c>
      <c r="G5019" s="548">
        <v>0</v>
      </c>
      <c r="H5019" s="547">
        <v>0</v>
      </c>
      <c r="I5019" s="545" t="s">
        <v>12736</v>
      </c>
      <c r="J5019" s="545"/>
      <c r="K5019" s="545"/>
      <c r="L5019" s="545"/>
      <c r="M5019" s="548" t="s">
        <v>13758</v>
      </c>
      <c r="N5019" s="545" t="s">
        <v>13413</v>
      </c>
      <c r="O5019" s="545"/>
      <c r="P5019" s="549">
        <v>14613</v>
      </c>
      <c r="Q5019" s="549">
        <v>1</v>
      </c>
      <c r="R5019" s="549">
        <v>56</v>
      </c>
      <c r="S5019" s="548"/>
      <c r="T5019" s="548"/>
      <c r="U5019" s="99"/>
    </row>
    <row r="5020" spans="1:21" ht="19.5" customHeight="1">
      <c r="A5020" s="545">
        <v>14614</v>
      </c>
      <c r="B5020" s="545" t="s">
        <v>22594</v>
      </c>
      <c r="C5020" s="545" t="s">
        <v>216</v>
      </c>
      <c r="D5020" s="546"/>
      <c r="E5020" s="171" t="str">
        <f t="shared" si="78"/>
        <v>1900</v>
      </c>
      <c r="F5020" s="547">
        <v>0</v>
      </c>
      <c r="G5020" s="548">
        <v>0</v>
      </c>
      <c r="H5020" s="547">
        <v>0</v>
      </c>
      <c r="I5020" s="545" t="s">
        <v>12676</v>
      </c>
      <c r="J5020" s="545"/>
      <c r="K5020" s="545"/>
      <c r="L5020" s="545"/>
      <c r="M5020" s="548" t="s">
        <v>13758</v>
      </c>
      <c r="N5020" s="545" t="s">
        <v>13413</v>
      </c>
      <c r="O5020" s="545"/>
      <c r="P5020" s="549">
        <v>14614</v>
      </c>
      <c r="Q5020" s="549">
        <v>1</v>
      </c>
      <c r="R5020" s="549">
        <v>14</v>
      </c>
      <c r="S5020" s="548"/>
      <c r="T5020" s="548"/>
      <c r="U5020" s="99"/>
    </row>
    <row r="5021" spans="1:21" ht="19.5" customHeight="1">
      <c r="A5021" s="545">
        <v>14615</v>
      </c>
      <c r="B5021" s="545" t="s">
        <v>22595</v>
      </c>
      <c r="C5021" s="545" t="s">
        <v>216</v>
      </c>
      <c r="D5021" s="546"/>
      <c r="E5021" s="171" t="str">
        <f t="shared" si="78"/>
        <v>1900</v>
      </c>
      <c r="F5021" s="547">
        <v>0</v>
      </c>
      <c r="G5021" s="548">
        <v>0</v>
      </c>
      <c r="H5021" s="547">
        <v>0</v>
      </c>
      <c r="I5021" s="545" t="s">
        <v>12676</v>
      </c>
      <c r="J5021" s="545"/>
      <c r="K5021" s="545"/>
      <c r="L5021" s="545"/>
      <c r="M5021" s="548" t="s">
        <v>13758</v>
      </c>
      <c r="N5021" s="545" t="s">
        <v>13413</v>
      </c>
      <c r="O5021" s="545"/>
      <c r="P5021" s="549">
        <v>14615</v>
      </c>
      <c r="Q5021" s="549">
        <v>1</v>
      </c>
      <c r="R5021" s="549">
        <v>14</v>
      </c>
      <c r="S5021" s="548"/>
      <c r="T5021" s="548"/>
      <c r="U5021" s="99"/>
    </row>
    <row r="5022" spans="1:21" ht="19.5" customHeight="1">
      <c r="A5022" s="545">
        <v>14616</v>
      </c>
      <c r="B5022" s="545" t="s">
        <v>22596</v>
      </c>
      <c r="C5022" s="545" t="s">
        <v>216</v>
      </c>
      <c r="D5022" s="546"/>
      <c r="E5022" s="171" t="str">
        <f t="shared" si="78"/>
        <v>1900</v>
      </c>
      <c r="F5022" s="547">
        <v>0</v>
      </c>
      <c r="G5022" s="548">
        <v>0</v>
      </c>
      <c r="H5022" s="547">
        <v>0</v>
      </c>
      <c r="I5022" s="545" t="s">
        <v>12736</v>
      </c>
      <c r="J5022" s="545"/>
      <c r="K5022" s="545"/>
      <c r="L5022" s="545"/>
      <c r="M5022" s="548" t="s">
        <v>13758</v>
      </c>
      <c r="N5022" s="545" t="s">
        <v>13413</v>
      </c>
      <c r="O5022" s="545"/>
      <c r="P5022" s="549">
        <v>14616</v>
      </c>
      <c r="Q5022" s="549">
        <v>1</v>
      </c>
      <c r="R5022" s="549">
        <v>56</v>
      </c>
      <c r="S5022" s="548"/>
      <c r="T5022" s="548"/>
      <c r="U5022" s="99"/>
    </row>
    <row r="5023" spans="1:21" ht="19.5" customHeight="1">
      <c r="A5023" s="545">
        <v>14617</v>
      </c>
      <c r="B5023" s="545" t="s">
        <v>22597</v>
      </c>
      <c r="C5023" s="545" t="s">
        <v>216</v>
      </c>
      <c r="D5023" s="546"/>
      <c r="E5023" s="171" t="str">
        <f t="shared" si="78"/>
        <v>1900</v>
      </c>
      <c r="F5023" s="547">
        <v>0</v>
      </c>
      <c r="G5023" s="548">
        <v>0</v>
      </c>
      <c r="H5023" s="547">
        <v>0</v>
      </c>
      <c r="I5023" s="545" t="s">
        <v>12736</v>
      </c>
      <c r="J5023" s="545"/>
      <c r="K5023" s="545"/>
      <c r="L5023" s="545"/>
      <c r="M5023" s="548" t="s">
        <v>13758</v>
      </c>
      <c r="N5023" s="545" t="s">
        <v>13413</v>
      </c>
      <c r="O5023" s="545"/>
      <c r="P5023" s="549">
        <v>14617</v>
      </c>
      <c r="Q5023" s="549">
        <v>1</v>
      </c>
      <c r="R5023" s="549">
        <v>56</v>
      </c>
      <c r="S5023" s="548"/>
      <c r="T5023" s="548"/>
      <c r="U5023" s="99"/>
    </row>
    <row r="5024" spans="1:21" ht="19.5" customHeight="1">
      <c r="A5024" s="545">
        <v>14618</v>
      </c>
      <c r="B5024" s="545" t="s">
        <v>22598</v>
      </c>
      <c r="C5024" s="545" t="s">
        <v>216</v>
      </c>
      <c r="D5024" s="546"/>
      <c r="E5024" s="171" t="str">
        <f t="shared" si="78"/>
        <v>1900</v>
      </c>
      <c r="F5024" s="547">
        <v>0</v>
      </c>
      <c r="G5024" s="548">
        <v>0</v>
      </c>
      <c r="H5024" s="547">
        <v>0</v>
      </c>
      <c r="I5024" s="545" t="s">
        <v>12736</v>
      </c>
      <c r="J5024" s="545"/>
      <c r="K5024" s="545"/>
      <c r="L5024" s="545"/>
      <c r="M5024" s="548" t="s">
        <v>13758</v>
      </c>
      <c r="N5024" s="545" t="s">
        <v>13413</v>
      </c>
      <c r="O5024" s="545"/>
      <c r="P5024" s="549">
        <v>14618</v>
      </c>
      <c r="Q5024" s="549">
        <v>1</v>
      </c>
      <c r="R5024" s="549">
        <v>56</v>
      </c>
      <c r="S5024" s="548"/>
      <c r="T5024" s="548"/>
      <c r="U5024" s="99"/>
    </row>
    <row r="5025" spans="1:21" ht="19.5" customHeight="1">
      <c r="A5025" s="545">
        <v>14619</v>
      </c>
      <c r="B5025" s="545" t="s">
        <v>22599</v>
      </c>
      <c r="C5025" s="545" t="s">
        <v>216</v>
      </c>
      <c r="D5025" s="546"/>
      <c r="E5025" s="171" t="str">
        <f t="shared" si="78"/>
        <v>1900</v>
      </c>
      <c r="F5025" s="547">
        <v>0</v>
      </c>
      <c r="G5025" s="548">
        <v>0</v>
      </c>
      <c r="H5025" s="547">
        <v>0</v>
      </c>
      <c r="I5025" s="545" t="s">
        <v>12736</v>
      </c>
      <c r="J5025" s="545"/>
      <c r="K5025" s="545"/>
      <c r="L5025" s="545"/>
      <c r="M5025" s="548" t="s">
        <v>13758</v>
      </c>
      <c r="N5025" s="545" t="s">
        <v>13413</v>
      </c>
      <c r="O5025" s="545"/>
      <c r="P5025" s="549">
        <v>14619</v>
      </c>
      <c r="Q5025" s="549">
        <v>1</v>
      </c>
      <c r="R5025" s="549">
        <v>56</v>
      </c>
      <c r="S5025" s="548"/>
      <c r="T5025" s="548"/>
      <c r="U5025" s="99"/>
    </row>
    <row r="5026" spans="1:21" ht="19.5" customHeight="1">
      <c r="A5026" s="545">
        <v>14620</v>
      </c>
      <c r="B5026" s="545" t="s">
        <v>22600</v>
      </c>
      <c r="C5026" s="545" t="s">
        <v>216</v>
      </c>
      <c r="D5026" s="546"/>
      <c r="E5026" s="171" t="str">
        <f t="shared" si="78"/>
        <v>1900</v>
      </c>
      <c r="F5026" s="547">
        <v>0</v>
      </c>
      <c r="G5026" s="548">
        <v>0</v>
      </c>
      <c r="H5026" s="547">
        <v>0</v>
      </c>
      <c r="I5026" s="545" t="s">
        <v>12736</v>
      </c>
      <c r="J5026" s="545"/>
      <c r="K5026" s="545"/>
      <c r="L5026" s="545"/>
      <c r="M5026" s="548" t="s">
        <v>13758</v>
      </c>
      <c r="N5026" s="545" t="s">
        <v>13413</v>
      </c>
      <c r="O5026" s="545"/>
      <c r="P5026" s="549">
        <v>14620</v>
      </c>
      <c r="Q5026" s="549">
        <v>1</v>
      </c>
      <c r="R5026" s="549">
        <v>56</v>
      </c>
      <c r="S5026" s="548"/>
      <c r="T5026" s="548"/>
      <c r="U5026" s="99"/>
    </row>
    <row r="5027" spans="1:21" ht="19.5" customHeight="1">
      <c r="A5027" s="545">
        <v>14621</v>
      </c>
      <c r="B5027" s="545" t="s">
        <v>22601</v>
      </c>
      <c r="C5027" s="545" t="s">
        <v>216</v>
      </c>
      <c r="D5027" s="546"/>
      <c r="E5027" s="171" t="str">
        <f t="shared" si="78"/>
        <v>1900</v>
      </c>
      <c r="F5027" s="547">
        <v>0</v>
      </c>
      <c r="G5027" s="548">
        <v>0</v>
      </c>
      <c r="H5027" s="547">
        <v>0</v>
      </c>
      <c r="I5027" s="545" t="s">
        <v>12736</v>
      </c>
      <c r="J5027" s="545"/>
      <c r="K5027" s="545"/>
      <c r="L5027" s="545"/>
      <c r="M5027" s="548" t="s">
        <v>13758</v>
      </c>
      <c r="N5027" s="545" t="s">
        <v>13413</v>
      </c>
      <c r="O5027" s="545"/>
      <c r="P5027" s="549">
        <v>14621</v>
      </c>
      <c r="Q5027" s="549">
        <v>1</v>
      </c>
      <c r="R5027" s="549">
        <v>56</v>
      </c>
      <c r="S5027" s="548"/>
      <c r="T5027" s="548"/>
      <c r="U5027" s="99"/>
    </row>
    <row r="5028" spans="1:21" ht="19.5" customHeight="1">
      <c r="A5028" s="545">
        <v>14622</v>
      </c>
      <c r="B5028" s="545" t="s">
        <v>22602</v>
      </c>
      <c r="C5028" s="545" t="s">
        <v>216</v>
      </c>
      <c r="D5028" s="546"/>
      <c r="E5028" s="171" t="str">
        <f t="shared" si="78"/>
        <v>1900</v>
      </c>
      <c r="F5028" s="547">
        <v>0</v>
      </c>
      <c r="G5028" s="548">
        <v>0</v>
      </c>
      <c r="H5028" s="547">
        <v>0</v>
      </c>
      <c r="I5028" s="545" t="s">
        <v>12736</v>
      </c>
      <c r="J5028" s="545"/>
      <c r="K5028" s="545"/>
      <c r="L5028" s="545"/>
      <c r="M5028" s="548" t="s">
        <v>13758</v>
      </c>
      <c r="N5028" s="545" t="s">
        <v>13413</v>
      </c>
      <c r="O5028" s="545"/>
      <c r="P5028" s="549">
        <v>14622</v>
      </c>
      <c r="Q5028" s="549">
        <v>1</v>
      </c>
      <c r="R5028" s="549">
        <v>56</v>
      </c>
      <c r="S5028" s="548"/>
      <c r="T5028" s="548"/>
      <c r="U5028" s="99"/>
    </row>
    <row r="5029" spans="1:21" ht="19.5" customHeight="1">
      <c r="A5029" s="545">
        <v>14623</v>
      </c>
      <c r="B5029" s="545" t="s">
        <v>22603</v>
      </c>
      <c r="C5029" s="545" t="s">
        <v>216</v>
      </c>
      <c r="D5029" s="546"/>
      <c r="E5029" s="171" t="str">
        <f t="shared" si="78"/>
        <v>1900</v>
      </c>
      <c r="F5029" s="547">
        <v>0</v>
      </c>
      <c r="G5029" s="548">
        <v>0</v>
      </c>
      <c r="H5029" s="547">
        <v>0</v>
      </c>
      <c r="I5029" s="545" t="s">
        <v>12736</v>
      </c>
      <c r="J5029" s="545"/>
      <c r="K5029" s="545"/>
      <c r="L5029" s="545"/>
      <c r="M5029" s="548" t="s">
        <v>13758</v>
      </c>
      <c r="N5029" s="545" t="s">
        <v>13413</v>
      </c>
      <c r="O5029" s="545"/>
      <c r="P5029" s="549">
        <v>14623</v>
      </c>
      <c r="Q5029" s="549">
        <v>1</v>
      </c>
      <c r="R5029" s="549">
        <v>56</v>
      </c>
      <c r="S5029" s="548"/>
      <c r="T5029" s="548"/>
      <c r="U5029" s="99"/>
    </row>
    <row r="5030" spans="1:21" ht="19.5" customHeight="1">
      <c r="A5030" s="545">
        <v>14624</v>
      </c>
      <c r="B5030" s="545" t="s">
        <v>22604</v>
      </c>
      <c r="C5030" s="545" t="s">
        <v>216</v>
      </c>
      <c r="D5030" s="546"/>
      <c r="E5030" s="171" t="str">
        <f t="shared" si="78"/>
        <v>1900</v>
      </c>
      <c r="F5030" s="547">
        <v>0</v>
      </c>
      <c r="G5030" s="548">
        <v>0</v>
      </c>
      <c r="H5030" s="547">
        <v>0</v>
      </c>
      <c r="I5030" s="545" t="s">
        <v>12736</v>
      </c>
      <c r="J5030" s="545"/>
      <c r="K5030" s="545"/>
      <c r="L5030" s="545"/>
      <c r="M5030" s="548" t="s">
        <v>13758</v>
      </c>
      <c r="N5030" s="545" t="s">
        <v>13413</v>
      </c>
      <c r="O5030" s="545"/>
      <c r="P5030" s="549">
        <v>14624</v>
      </c>
      <c r="Q5030" s="549">
        <v>1</v>
      </c>
      <c r="R5030" s="549">
        <v>56</v>
      </c>
      <c r="S5030" s="548"/>
      <c r="T5030" s="548"/>
      <c r="U5030" s="99"/>
    </row>
    <row r="5031" spans="1:21" ht="19.5" customHeight="1">
      <c r="A5031" s="545">
        <v>14625</v>
      </c>
      <c r="B5031" s="545" t="s">
        <v>22605</v>
      </c>
      <c r="C5031" s="545" t="s">
        <v>216</v>
      </c>
      <c r="D5031" s="546"/>
      <c r="E5031" s="171" t="str">
        <f t="shared" si="78"/>
        <v>1900</v>
      </c>
      <c r="F5031" s="547">
        <v>0</v>
      </c>
      <c r="G5031" s="548">
        <v>0</v>
      </c>
      <c r="H5031" s="547">
        <v>0</v>
      </c>
      <c r="I5031" s="545" t="s">
        <v>12736</v>
      </c>
      <c r="J5031" s="545"/>
      <c r="K5031" s="545"/>
      <c r="L5031" s="545"/>
      <c r="M5031" s="548" t="s">
        <v>13758</v>
      </c>
      <c r="N5031" s="545" t="s">
        <v>13413</v>
      </c>
      <c r="O5031" s="545"/>
      <c r="P5031" s="549">
        <v>14625</v>
      </c>
      <c r="Q5031" s="549">
        <v>1</v>
      </c>
      <c r="R5031" s="549">
        <v>56</v>
      </c>
      <c r="S5031" s="548"/>
      <c r="T5031" s="548"/>
      <c r="U5031" s="99"/>
    </row>
    <row r="5032" spans="1:21" ht="19.5" customHeight="1">
      <c r="A5032" s="545">
        <v>14626</v>
      </c>
      <c r="B5032" s="545" t="s">
        <v>22606</v>
      </c>
      <c r="C5032" s="545" t="s">
        <v>216</v>
      </c>
      <c r="D5032" s="546"/>
      <c r="E5032" s="171" t="str">
        <f t="shared" si="78"/>
        <v>1900</v>
      </c>
      <c r="F5032" s="547">
        <v>0</v>
      </c>
      <c r="G5032" s="548">
        <v>0</v>
      </c>
      <c r="H5032" s="547">
        <v>0</v>
      </c>
      <c r="I5032" s="545" t="s">
        <v>12736</v>
      </c>
      <c r="J5032" s="545"/>
      <c r="K5032" s="545"/>
      <c r="L5032" s="545"/>
      <c r="M5032" s="548" t="s">
        <v>13758</v>
      </c>
      <c r="N5032" s="545" t="s">
        <v>13413</v>
      </c>
      <c r="O5032" s="545"/>
      <c r="P5032" s="549">
        <v>14626</v>
      </c>
      <c r="Q5032" s="549">
        <v>1</v>
      </c>
      <c r="R5032" s="549">
        <v>56</v>
      </c>
      <c r="S5032" s="548"/>
      <c r="T5032" s="548"/>
      <c r="U5032" s="99"/>
    </row>
    <row r="5033" spans="1:21" ht="19.5" customHeight="1">
      <c r="A5033" s="545">
        <v>14627</v>
      </c>
      <c r="B5033" s="545" t="s">
        <v>22607</v>
      </c>
      <c r="C5033" s="545" t="s">
        <v>216</v>
      </c>
      <c r="D5033" s="546"/>
      <c r="E5033" s="171" t="str">
        <f t="shared" si="78"/>
        <v>1900</v>
      </c>
      <c r="F5033" s="547">
        <v>0</v>
      </c>
      <c r="G5033" s="548">
        <v>0</v>
      </c>
      <c r="H5033" s="547">
        <v>0</v>
      </c>
      <c r="I5033" s="545" t="s">
        <v>12736</v>
      </c>
      <c r="J5033" s="545"/>
      <c r="K5033" s="545"/>
      <c r="L5033" s="545"/>
      <c r="M5033" s="548" t="s">
        <v>13758</v>
      </c>
      <c r="N5033" s="545" t="s">
        <v>13413</v>
      </c>
      <c r="O5033" s="545"/>
      <c r="P5033" s="549">
        <v>14627</v>
      </c>
      <c r="Q5033" s="549">
        <v>1</v>
      </c>
      <c r="R5033" s="549">
        <v>56</v>
      </c>
      <c r="S5033" s="548"/>
      <c r="T5033" s="548"/>
      <c r="U5033" s="99"/>
    </row>
    <row r="5034" spans="1:21" ht="19.5" customHeight="1">
      <c r="A5034" s="545">
        <v>14628</v>
      </c>
      <c r="B5034" s="545" t="s">
        <v>22608</v>
      </c>
      <c r="C5034" s="545" t="s">
        <v>216</v>
      </c>
      <c r="D5034" s="546"/>
      <c r="E5034" s="171" t="str">
        <f t="shared" si="78"/>
        <v>1900</v>
      </c>
      <c r="F5034" s="547">
        <v>0</v>
      </c>
      <c r="G5034" s="548">
        <v>0</v>
      </c>
      <c r="H5034" s="547">
        <v>0</v>
      </c>
      <c r="I5034" s="545" t="s">
        <v>12736</v>
      </c>
      <c r="J5034" s="545"/>
      <c r="K5034" s="545"/>
      <c r="L5034" s="545"/>
      <c r="M5034" s="548" t="s">
        <v>13758</v>
      </c>
      <c r="N5034" s="545" t="s">
        <v>13413</v>
      </c>
      <c r="O5034" s="545"/>
      <c r="P5034" s="549">
        <v>14628</v>
      </c>
      <c r="Q5034" s="549">
        <v>1</v>
      </c>
      <c r="R5034" s="549">
        <v>56</v>
      </c>
      <c r="S5034" s="548"/>
      <c r="T5034" s="548"/>
      <c r="U5034" s="99"/>
    </row>
    <row r="5035" spans="1:21" ht="19.5" customHeight="1">
      <c r="A5035" s="545">
        <v>14629</v>
      </c>
      <c r="B5035" s="545" t="s">
        <v>22609</v>
      </c>
      <c r="C5035" s="545" t="s">
        <v>216</v>
      </c>
      <c r="D5035" s="546"/>
      <c r="E5035" s="171" t="str">
        <f t="shared" si="78"/>
        <v>1900</v>
      </c>
      <c r="F5035" s="547">
        <v>0</v>
      </c>
      <c r="G5035" s="548">
        <v>0</v>
      </c>
      <c r="H5035" s="547">
        <v>0</v>
      </c>
      <c r="I5035" s="545" t="s">
        <v>12686</v>
      </c>
      <c r="J5035" s="545"/>
      <c r="K5035" s="545"/>
      <c r="L5035" s="545"/>
      <c r="M5035" s="548" t="s">
        <v>13758</v>
      </c>
      <c r="N5035" s="545" t="s">
        <v>13413</v>
      </c>
      <c r="O5035" s="545"/>
      <c r="P5035" s="549">
        <v>14629</v>
      </c>
      <c r="Q5035" s="549">
        <v>1</v>
      </c>
      <c r="R5035" s="549">
        <v>131</v>
      </c>
      <c r="S5035" s="548"/>
      <c r="T5035" s="548"/>
      <c r="U5035" s="99"/>
    </row>
    <row r="5036" spans="1:21" ht="19.5" customHeight="1">
      <c r="A5036" s="545">
        <v>14630</v>
      </c>
      <c r="B5036" s="545" t="s">
        <v>22610</v>
      </c>
      <c r="C5036" s="545" t="s">
        <v>216</v>
      </c>
      <c r="D5036" s="546"/>
      <c r="E5036" s="171" t="str">
        <f t="shared" si="78"/>
        <v>1900</v>
      </c>
      <c r="F5036" s="547">
        <v>0</v>
      </c>
      <c r="G5036" s="548">
        <v>0</v>
      </c>
      <c r="H5036" s="547">
        <v>0</v>
      </c>
      <c r="I5036" s="545" t="s">
        <v>12686</v>
      </c>
      <c r="J5036" s="545"/>
      <c r="K5036" s="545"/>
      <c r="L5036" s="545"/>
      <c r="M5036" s="548" t="s">
        <v>13758</v>
      </c>
      <c r="N5036" s="545" t="s">
        <v>13413</v>
      </c>
      <c r="O5036" s="545"/>
      <c r="P5036" s="549">
        <v>14630</v>
      </c>
      <c r="Q5036" s="549">
        <v>1</v>
      </c>
      <c r="R5036" s="549">
        <v>131</v>
      </c>
      <c r="S5036" s="548"/>
      <c r="T5036" s="548"/>
      <c r="U5036" s="99"/>
    </row>
    <row r="5037" spans="1:21" ht="19.5" customHeight="1">
      <c r="A5037" s="545">
        <v>14631</v>
      </c>
      <c r="B5037" s="545" t="s">
        <v>22611</v>
      </c>
      <c r="C5037" s="545" t="s">
        <v>216</v>
      </c>
      <c r="D5037" s="546"/>
      <c r="E5037" s="171" t="str">
        <f t="shared" si="78"/>
        <v>1900</v>
      </c>
      <c r="F5037" s="547">
        <v>0</v>
      </c>
      <c r="G5037" s="548">
        <v>0</v>
      </c>
      <c r="H5037" s="547">
        <v>0</v>
      </c>
      <c r="I5037" s="545" t="s">
        <v>12686</v>
      </c>
      <c r="J5037" s="545"/>
      <c r="K5037" s="545"/>
      <c r="L5037" s="545"/>
      <c r="M5037" s="548" t="s">
        <v>13758</v>
      </c>
      <c r="N5037" s="545" t="s">
        <v>13413</v>
      </c>
      <c r="O5037" s="545"/>
      <c r="P5037" s="549">
        <v>14631</v>
      </c>
      <c r="Q5037" s="549">
        <v>1</v>
      </c>
      <c r="R5037" s="549">
        <v>131</v>
      </c>
      <c r="S5037" s="548"/>
      <c r="T5037" s="548"/>
      <c r="U5037" s="99"/>
    </row>
    <row r="5038" spans="1:21" ht="19.5" customHeight="1">
      <c r="A5038" s="545">
        <v>14632</v>
      </c>
      <c r="B5038" s="545" t="s">
        <v>22612</v>
      </c>
      <c r="C5038" s="545" t="s">
        <v>216</v>
      </c>
      <c r="D5038" s="546"/>
      <c r="E5038" s="171" t="str">
        <f t="shared" si="78"/>
        <v>1900</v>
      </c>
      <c r="F5038" s="547">
        <v>0</v>
      </c>
      <c r="G5038" s="548">
        <v>0</v>
      </c>
      <c r="H5038" s="547">
        <v>0</v>
      </c>
      <c r="I5038" s="545" t="s">
        <v>12686</v>
      </c>
      <c r="J5038" s="545"/>
      <c r="K5038" s="545"/>
      <c r="L5038" s="545"/>
      <c r="M5038" s="548" t="s">
        <v>13758</v>
      </c>
      <c r="N5038" s="545" t="s">
        <v>13413</v>
      </c>
      <c r="O5038" s="545"/>
      <c r="P5038" s="549">
        <v>14632</v>
      </c>
      <c r="Q5038" s="549">
        <v>1</v>
      </c>
      <c r="R5038" s="549">
        <v>131</v>
      </c>
      <c r="S5038" s="548"/>
      <c r="T5038" s="548"/>
      <c r="U5038" s="99"/>
    </row>
    <row r="5039" spans="1:21" ht="19.5" customHeight="1">
      <c r="A5039" s="545">
        <v>14633</v>
      </c>
      <c r="B5039" s="545" t="s">
        <v>22613</v>
      </c>
      <c r="C5039" s="545" t="s">
        <v>216</v>
      </c>
      <c r="D5039" s="546"/>
      <c r="E5039" s="171" t="str">
        <f t="shared" si="78"/>
        <v>1900</v>
      </c>
      <c r="F5039" s="547">
        <v>0</v>
      </c>
      <c r="G5039" s="548">
        <v>0</v>
      </c>
      <c r="H5039" s="547">
        <v>0</v>
      </c>
      <c r="I5039" s="545" t="s">
        <v>12686</v>
      </c>
      <c r="J5039" s="545"/>
      <c r="K5039" s="545"/>
      <c r="L5039" s="545"/>
      <c r="M5039" s="548" t="s">
        <v>13758</v>
      </c>
      <c r="N5039" s="545" t="s">
        <v>13413</v>
      </c>
      <c r="O5039" s="545"/>
      <c r="P5039" s="549">
        <v>14633</v>
      </c>
      <c r="Q5039" s="549">
        <v>1</v>
      </c>
      <c r="R5039" s="549">
        <v>131</v>
      </c>
      <c r="S5039" s="548"/>
      <c r="T5039" s="548"/>
      <c r="U5039" s="99"/>
    </row>
    <row r="5040" spans="1:21" ht="19.5" customHeight="1">
      <c r="A5040" s="545">
        <v>14634</v>
      </c>
      <c r="B5040" s="545" t="s">
        <v>22614</v>
      </c>
      <c r="C5040" s="545" t="s">
        <v>216</v>
      </c>
      <c r="D5040" s="546"/>
      <c r="E5040" s="171" t="str">
        <f t="shared" si="78"/>
        <v>1900</v>
      </c>
      <c r="F5040" s="547">
        <v>0</v>
      </c>
      <c r="G5040" s="548">
        <v>0</v>
      </c>
      <c r="H5040" s="547">
        <v>0</v>
      </c>
      <c r="I5040" s="545" t="s">
        <v>12686</v>
      </c>
      <c r="J5040" s="545"/>
      <c r="K5040" s="545"/>
      <c r="L5040" s="545"/>
      <c r="M5040" s="548" t="s">
        <v>13758</v>
      </c>
      <c r="N5040" s="545" t="s">
        <v>13413</v>
      </c>
      <c r="O5040" s="545"/>
      <c r="P5040" s="549">
        <v>14634</v>
      </c>
      <c r="Q5040" s="549">
        <v>1</v>
      </c>
      <c r="R5040" s="549">
        <v>131</v>
      </c>
      <c r="S5040" s="548"/>
      <c r="T5040" s="548"/>
      <c r="U5040" s="99"/>
    </row>
    <row r="5041" spans="1:21" ht="19.5" customHeight="1">
      <c r="A5041" s="545">
        <v>14635</v>
      </c>
      <c r="B5041" s="545" t="s">
        <v>22615</v>
      </c>
      <c r="C5041" s="545" t="s">
        <v>216</v>
      </c>
      <c r="D5041" s="546"/>
      <c r="E5041" s="171" t="str">
        <f t="shared" si="78"/>
        <v>1900</v>
      </c>
      <c r="F5041" s="547">
        <v>0</v>
      </c>
      <c r="G5041" s="548">
        <v>0</v>
      </c>
      <c r="H5041" s="547">
        <v>0</v>
      </c>
      <c r="I5041" s="545" t="s">
        <v>12726</v>
      </c>
      <c r="J5041" s="545"/>
      <c r="K5041" s="545"/>
      <c r="L5041" s="545"/>
      <c r="M5041" s="548" t="s">
        <v>13758</v>
      </c>
      <c r="N5041" s="545" t="s">
        <v>13413</v>
      </c>
      <c r="O5041" s="545"/>
      <c r="P5041" s="549">
        <v>14635</v>
      </c>
      <c r="Q5041" s="549">
        <v>1</v>
      </c>
      <c r="R5041" s="549">
        <v>49</v>
      </c>
      <c r="S5041" s="548"/>
      <c r="T5041" s="548"/>
      <c r="U5041" s="99"/>
    </row>
    <row r="5042" spans="1:21" ht="19.5" customHeight="1">
      <c r="A5042" s="545">
        <v>14636</v>
      </c>
      <c r="B5042" s="545" t="s">
        <v>22616</v>
      </c>
      <c r="C5042" s="545" t="s">
        <v>216</v>
      </c>
      <c r="D5042" s="546"/>
      <c r="E5042" s="171" t="str">
        <f t="shared" si="78"/>
        <v>1900</v>
      </c>
      <c r="F5042" s="547">
        <v>0</v>
      </c>
      <c r="G5042" s="548">
        <v>0</v>
      </c>
      <c r="H5042" s="547">
        <v>0</v>
      </c>
      <c r="I5042" s="545" t="s">
        <v>12726</v>
      </c>
      <c r="J5042" s="545"/>
      <c r="K5042" s="545"/>
      <c r="L5042" s="545"/>
      <c r="M5042" s="548" t="s">
        <v>13758</v>
      </c>
      <c r="N5042" s="545" t="s">
        <v>13413</v>
      </c>
      <c r="O5042" s="545"/>
      <c r="P5042" s="549">
        <v>14636</v>
      </c>
      <c r="Q5042" s="549">
        <v>1</v>
      </c>
      <c r="R5042" s="549">
        <v>49</v>
      </c>
      <c r="S5042" s="548"/>
      <c r="T5042" s="548"/>
      <c r="U5042" s="99"/>
    </row>
    <row r="5043" spans="1:21" ht="19.5" customHeight="1">
      <c r="A5043" s="545">
        <v>14637</v>
      </c>
      <c r="B5043" s="545" t="s">
        <v>22617</v>
      </c>
      <c r="C5043" s="545" t="s">
        <v>216</v>
      </c>
      <c r="D5043" s="546"/>
      <c r="E5043" s="171" t="str">
        <f t="shared" si="78"/>
        <v>1900</v>
      </c>
      <c r="F5043" s="547">
        <v>0</v>
      </c>
      <c r="G5043" s="548">
        <v>0</v>
      </c>
      <c r="H5043" s="547">
        <v>0</v>
      </c>
      <c r="I5043" s="545" t="s">
        <v>12726</v>
      </c>
      <c r="J5043" s="545"/>
      <c r="K5043" s="545"/>
      <c r="L5043" s="545"/>
      <c r="M5043" s="548" t="s">
        <v>13758</v>
      </c>
      <c r="N5043" s="545" t="s">
        <v>13413</v>
      </c>
      <c r="O5043" s="545"/>
      <c r="P5043" s="549">
        <v>14637</v>
      </c>
      <c r="Q5043" s="549">
        <v>1</v>
      </c>
      <c r="R5043" s="549">
        <v>49</v>
      </c>
      <c r="S5043" s="548"/>
      <c r="T5043" s="548"/>
      <c r="U5043" s="99"/>
    </row>
    <row r="5044" spans="1:21" ht="19.5" customHeight="1">
      <c r="A5044" s="545">
        <v>14638</v>
      </c>
      <c r="B5044" s="545" t="s">
        <v>22618</v>
      </c>
      <c r="C5044" s="545" t="s">
        <v>216</v>
      </c>
      <c r="D5044" s="546"/>
      <c r="E5044" s="171" t="str">
        <f t="shared" si="78"/>
        <v>1900</v>
      </c>
      <c r="F5044" s="547">
        <v>0</v>
      </c>
      <c r="G5044" s="548">
        <v>0</v>
      </c>
      <c r="H5044" s="547">
        <v>0</v>
      </c>
      <c r="I5044" s="545" t="s">
        <v>12726</v>
      </c>
      <c r="J5044" s="545"/>
      <c r="K5044" s="545"/>
      <c r="L5044" s="545"/>
      <c r="M5044" s="548" t="s">
        <v>13758</v>
      </c>
      <c r="N5044" s="545" t="s">
        <v>13413</v>
      </c>
      <c r="O5044" s="545"/>
      <c r="P5044" s="549">
        <v>14638</v>
      </c>
      <c r="Q5044" s="549">
        <v>1</v>
      </c>
      <c r="R5044" s="549">
        <v>49</v>
      </c>
      <c r="S5044" s="548"/>
      <c r="T5044" s="548"/>
      <c r="U5044" s="99"/>
    </row>
    <row r="5045" spans="1:21" ht="19.5" customHeight="1">
      <c r="A5045" s="545">
        <v>14639</v>
      </c>
      <c r="B5045" s="545" t="s">
        <v>22619</v>
      </c>
      <c r="C5045" s="545" t="s">
        <v>216</v>
      </c>
      <c r="D5045" s="546"/>
      <c r="E5045" s="171" t="str">
        <f t="shared" si="78"/>
        <v>1900</v>
      </c>
      <c r="F5045" s="547">
        <v>0</v>
      </c>
      <c r="G5045" s="548">
        <v>0</v>
      </c>
      <c r="H5045" s="547">
        <v>0</v>
      </c>
      <c r="I5045" s="545" t="s">
        <v>12726</v>
      </c>
      <c r="J5045" s="545"/>
      <c r="K5045" s="545"/>
      <c r="L5045" s="545"/>
      <c r="M5045" s="548" t="s">
        <v>13758</v>
      </c>
      <c r="N5045" s="545" t="s">
        <v>13413</v>
      </c>
      <c r="O5045" s="545"/>
      <c r="P5045" s="549">
        <v>14639</v>
      </c>
      <c r="Q5045" s="549">
        <v>1</v>
      </c>
      <c r="R5045" s="549">
        <v>49</v>
      </c>
      <c r="S5045" s="548"/>
      <c r="T5045" s="548"/>
      <c r="U5045" s="99"/>
    </row>
    <row r="5046" spans="1:21" ht="19.5" customHeight="1">
      <c r="A5046" s="545">
        <v>14640</v>
      </c>
      <c r="B5046" s="545" t="s">
        <v>22620</v>
      </c>
      <c r="C5046" s="545" t="s">
        <v>216</v>
      </c>
      <c r="D5046" s="546"/>
      <c r="E5046" s="171" t="str">
        <f t="shared" si="78"/>
        <v>1900</v>
      </c>
      <c r="F5046" s="547">
        <v>0</v>
      </c>
      <c r="G5046" s="548">
        <v>0</v>
      </c>
      <c r="H5046" s="547">
        <v>0</v>
      </c>
      <c r="I5046" s="545" t="s">
        <v>12726</v>
      </c>
      <c r="J5046" s="545"/>
      <c r="K5046" s="545"/>
      <c r="L5046" s="545"/>
      <c r="M5046" s="548" t="s">
        <v>13758</v>
      </c>
      <c r="N5046" s="545" t="s">
        <v>13413</v>
      </c>
      <c r="O5046" s="545"/>
      <c r="P5046" s="549">
        <v>14640</v>
      </c>
      <c r="Q5046" s="549">
        <v>1</v>
      </c>
      <c r="R5046" s="549">
        <v>49</v>
      </c>
      <c r="S5046" s="548"/>
      <c r="T5046" s="548"/>
      <c r="U5046" s="99"/>
    </row>
    <row r="5047" spans="1:21" ht="19.5" customHeight="1">
      <c r="A5047" s="545">
        <v>14641</v>
      </c>
      <c r="B5047" s="545" t="s">
        <v>22621</v>
      </c>
      <c r="C5047" s="545" t="s">
        <v>216</v>
      </c>
      <c r="D5047" s="546"/>
      <c r="E5047" s="171" t="str">
        <f t="shared" si="78"/>
        <v>1900</v>
      </c>
      <c r="F5047" s="547">
        <v>0</v>
      </c>
      <c r="G5047" s="548">
        <v>0</v>
      </c>
      <c r="H5047" s="547">
        <v>0</v>
      </c>
      <c r="I5047" s="545" t="s">
        <v>12726</v>
      </c>
      <c r="J5047" s="545"/>
      <c r="K5047" s="545"/>
      <c r="L5047" s="545"/>
      <c r="M5047" s="548" t="s">
        <v>13758</v>
      </c>
      <c r="N5047" s="545" t="s">
        <v>13413</v>
      </c>
      <c r="O5047" s="545"/>
      <c r="P5047" s="549">
        <v>14641</v>
      </c>
      <c r="Q5047" s="549">
        <v>1</v>
      </c>
      <c r="R5047" s="549">
        <v>49</v>
      </c>
      <c r="S5047" s="548"/>
      <c r="T5047" s="548"/>
      <c r="U5047" s="99"/>
    </row>
    <row r="5048" spans="1:21" ht="19.5" customHeight="1">
      <c r="A5048" s="545">
        <v>14642</v>
      </c>
      <c r="B5048" s="545" t="s">
        <v>22622</v>
      </c>
      <c r="C5048" s="545" t="s">
        <v>216</v>
      </c>
      <c r="D5048" s="546"/>
      <c r="E5048" s="171" t="str">
        <f t="shared" si="78"/>
        <v>1900</v>
      </c>
      <c r="F5048" s="547">
        <v>0</v>
      </c>
      <c r="G5048" s="548">
        <v>0</v>
      </c>
      <c r="H5048" s="547">
        <v>0</v>
      </c>
      <c r="I5048" s="545" t="s">
        <v>12726</v>
      </c>
      <c r="J5048" s="545"/>
      <c r="K5048" s="545"/>
      <c r="L5048" s="545"/>
      <c r="M5048" s="548" t="s">
        <v>13758</v>
      </c>
      <c r="N5048" s="545" t="s">
        <v>13413</v>
      </c>
      <c r="O5048" s="545"/>
      <c r="P5048" s="549">
        <v>14642</v>
      </c>
      <c r="Q5048" s="549">
        <v>1</v>
      </c>
      <c r="R5048" s="549">
        <v>49</v>
      </c>
      <c r="S5048" s="548"/>
      <c r="T5048" s="548"/>
      <c r="U5048" s="99"/>
    </row>
    <row r="5049" spans="1:21" ht="19.5" customHeight="1">
      <c r="A5049" s="545">
        <v>14643</v>
      </c>
      <c r="B5049" s="545" t="s">
        <v>22623</v>
      </c>
      <c r="C5049" s="545" t="s">
        <v>216</v>
      </c>
      <c r="D5049" s="546"/>
      <c r="E5049" s="171" t="str">
        <f t="shared" si="78"/>
        <v>1900</v>
      </c>
      <c r="F5049" s="547">
        <v>0</v>
      </c>
      <c r="G5049" s="548">
        <v>0</v>
      </c>
      <c r="H5049" s="547">
        <v>0</v>
      </c>
      <c r="I5049" s="545" t="s">
        <v>12726</v>
      </c>
      <c r="J5049" s="545"/>
      <c r="K5049" s="545"/>
      <c r="L5049" s="545"/>
      <c r="M5049" s="548" t="s">
        <v>13758</v>
      </c>
      <c r="N5049" s="545" t="s">
        <v>13413</v>
      </c>
      <c r="O5049" s="545"/>
      <c r="P5049" s="549">
        <v>14643</v>
      </c>
      <c r="Q5049" s="549">
        <v>1</v>
      </c>
      <c r="R5049" s="549">
        <v>49</v>
      </c>
      <c r="S5049" s="548"/>
      <c r="T5049" s="548"/>
      <c r="U5049" s="99"/>
    </row>
    <row r="5050" spans="1:21" ht="19.5" customHeight="1">
      <c r="A5050" s="545">
        <v>14644</v>
      </c>
      <c r="B5050" s="545" t="s">
        <v>22624</v>
      </c>
      <c r="C5050" s="545" t="s">
        <v>216</v>
      </c>
      <c r="D5050" s="546"/>
      <c r="E5050" s="171" t="str">
        <f t="shared" si="78"/>
        <v>1900</v>
      </c>
      <c r="F5050" s="547">
        <v>0</v>
      </c>
      <c r="G5050" s="548">
        <v>0</v>
      </c>
      <c r="H5050" s="547">
        <v>0</v>
      </c>
      <c r="I5050" s="545" t="s">
        <v>12726</v>
      </c>
      <c r="J5050" s="545"/>
      <c r="K5050" s="545"/>
      <c r="L5050" s="545"/>
      <c r="M5050" s="548" t="s">
        <v>13758</v>
      </c>
      <c r="N5050" s="545" t="s">
        <v>13413</v>
      </c>
      <c r="O5050" s="545"/>
      <c r="P5050" s="549">
        <v>14644</v>
      </c>
      <c r="Q5050" s="549">
        <v>1</v>
      </c>
      <c r="R5050" s="549">
        <v>49</v>
      </c>
      <c r="S5050" s="548"/>
      <c r="T5050" s="548"/>
      <c r="U5050" s="99"/>
    </row>
    <row r="5051" spans="1:21" ht="19.5" customHeight="1">
      <c r="A5051" s="545">
        <v>14645</v>
      </c>
      <c r="B5051" s="545" t="s">
        <v>22625</v>
      </c>
      <c r="C5051" s="545" t="s">
        <v>216</v>
      </c>
      <c r="D5051" s="546"/>
      <c r="E5051" s="171" t="str">
        <f t="shared" si="78"/>
        <v>1900</v>
      </c>
      <c r="F5051" s="547">
        <v>0</v>
      </c>
      <c r="G5051" s="548">
        <v>0</v>
      </c>
      <c r="H5051" s="547">
        <v>0</v>
      </c>
      <c r="I5051" s="545" t="s">
        <v>12726</v>
      </c>
      <c r="J5051" s="545"/>
      <c r="K5051" s="545"/>
      <c r="L5051" s="545"/>
      <c r="M5051" s="548" t="s">
        <v>13758</v>
      </c>
      <c r="N5051" s="545" t="s">
        <v>13413</v>
      </c>
      <c r="O5051" s="545"/>
      <c r="P5051" s="549">
        <v>14645</v>
      </c>
      <c r="Q5051" s="549">
        <v>1</v>
      </c>
      <c r="R5051" s="549">
        <v>49</v>
      </c>
      <c r="S5051" s="548"/>
      <c r="T5051" s="548"/>
      <c r="U5051" s="99"/>
    </row>
    <row r="5052" spans="1:21" ht="19.5" customHeight="1">
      <c r="A5052" s="545">
        <v>14646</v>
      </c>
      <c r="B5052" s="545" t="s">
        <v>22626</v>
      </c>
      <c r="C5052" s="545" t="s">
        <v>216</v>
      </c>
      <c r="D5052" s="546"/>
      <c r="E5052" s="171" t="str">
        <f t="shared" si="78"/>
        <v>1900</v>
      </c>
      <c r="F5052" s="547">
        <v>0</v>
      </c>
      <c r="G5052" s="548">
        <v>0</v>
      </c>
      <c r="H5052" s="547">
        <v>0</v>
      </c>
      <c r="I5052" s="545" t="s">
        <v>12726</v>
      </c>
      <c r="J5052" s="545"/>
      <c r="K5052" s="545"/>
      <c r="L5052" s="545"/>
      <c r="M5052" s="548" t="s">
        <v>13758</v>
      </c>
      <c r="N5052" s="545" t="s">
        <v>13413</v>
      </c>
      <c r="O5052" s="545"/>
      <c r="P5052" s="549">
        <v>14646</v>
      </c>
      <c r="Q5052" s="549">
        <v>1</v>
      </c>
      <c r="R5052" s="549">
        <v>49</v>
      </c>
      <c r="S5052" s="548"/>
      <c r="T5052" s="548"/>
      <c r="U5052" s="99"/>
    </row>
    <row r="5053" spans="1:21" ht="19.5" customHeight="1">
      <c r="A5053" s="545">
        <v>14647</v>
      </c>
      <c r="B5053" s="545" t="s">
        <v>22627</v>
      </c>
      <c r="C5053" s="545" t="s">
        <v>216</v>
      </c>
      <c r="D5053" s="546"/>
      <c r="E5053" s="171" t="str">
        <f t="shared" si="78"/>
        <v>1900</v>
      </c>
      <c r="F5053" s="547">
        <v>0</v>
      </c>
      <c r="G5053" s="548">
        <v>0</v>
      </c>
      <c r="H5053" s="547">
        <v>0</v>
      </c>
      <c r="I5053" s="545" t="s">
        <v>12726</v>
      </c>
      <c r="J5053" s="545"/>
      <c r="K5053" s="545"/>
      <c r="L5053" s="545"/>
      <c r="M5053" s="548" t="s">
        <v>13758</v>
      </c>
      <c r="N5053" s="545" t="s">
        <v>13413</v>
      </c>
      <c r="O5053" s="545"/>
      <c r="P5053" s="549">
        <v>14647</v>
      </c>
      <c r="Q5053" s="549">
        <v>1</v>
      </c>
      <c r="R5053" s="549">
        <v>49</v>
      </c>
      <c r="S5053" s="548"/>
      <c r="T5053" s="548"/>
      <c r="U5053" s="99"/>
    </row>
    <row r="5054" spans="1:21" ht="19.5" customHeight="1">
      <c r="A5054" s="545">
        <v>14648</v>
      </c>
      <c r="B5054" s="545" t="s">
        <v>22628</v>
      </c>
      <c r="C5054" s="545" t="s">
        <v>216</v>
      </c>
      <c r="D5054" s="546"/>
      <c r="E5054" s="171" t="str">
        <f t="shared" si="78"/>
        <v>1900</v>
      </c>
      <c r="F5054" s="547">
        <v>0</v>
      </c>
      <c r="G5054" s="548">
        <v>0</v>
      </c>
      <c r="H5054" s="547">
        <v>0</v>
      </c>
      <c r="I5054" s="545" t="s">
        <v>12726</v>
      </c>
      <c r="J5054" s="545"/>
      <c r="K5054" s="545"/>
      <c r="L5054" s="545"/>
      <c r="M5054" s="548" t="s">
        <v>13758</v>
      </c>
      <c r="N5054" s="545" t="s">
        <v>13413</v>
      </c>
      <c r="O5054" s="545"/>
      <c r="P5054" s="549">
        <v>14648</v>
      </c>
      <c r="Q5054" s="549">
        <v>1</v>
      </c>
      <c r="R5054" s="549">
        <v>49</v>
      </c>
      <c r="S5054" s="548"/>
      <c r="T5054" s="548"/>
      <c r="U5054" s="99"/>
    </row>
    <row r="5055" spans="1:21" ht="19.5" customHeight="1">
      <c r="A5055" s="545">
        <v>14649</v>
      </c>
      <c r="B5055" s="545" t="s">
        <v>22629</v>
      </c>
      <c r="C5055" s="545" t="s">
        <v>216</v>
      </c>
      <c r="D5055" s="546"/>
      <c r="E5055" s="171" t="str">
        <f t="shared" si="78"/>
        <v>1900</v>
      </c>
      <c r="F5055" s="547">
        <v>0</v>
      </c>
      <c r="G5055" s="548">
        <v>0</v>
      </c>
      <c r="H5055" s="547">
        <v>0</v>
      </c>
      <c r="I5055" s="545" t="s">
        <v>12726</v>
      </c>
      <c r="J5055" s="545"/>
      <c r="K5055" s="545"/>
      <c r="L5055" s="545"/>
      <c r="M5055" s="548" t="s">
        <v>13758</v>
      </c>
      <c r="N5055" s="545" t="s">
        <v>13413</v>
      </c>
      <c r="O5055" s="545"/>
      <c r="P5055" s="549">
        <v>14649</v>
      </c>
      <c r="Q5055" s="549">
        <v>1</v>
      </c>
      <c r="R5055" s="549">
        <v>49</v>
      </c>
      <c r="S5055" s="548"/>
      <c r="T5055" s="548"/>
      <c r="U5055" s="99"/>
    </row>
    <row r="5056" spans="1:21" ht="19.5" customHeight="1">
      <c r="A5056" s="545">
        <v>14650</v>
      </c>
      <c r="B5056" s="545" t="s">
        <v>22630</v>
      </c>
      <c r="C5056" s="545" t="s">
        <v>216</v>
      </c>
      <c r="D5056" s="546"/>
      <c r="E5056" s="171" t="str">
        <f t="shared" si="78"/>
        <v>1900</v>
      </c>
      <c r="F5056" s="547">
        <v>0</v>
      </c>
      <c r="G5056" s="548">
        <v>0</v>
      </c>
      <c r="H5056" s="547">
        <v>0</v>
      </c>
      <c r="I5056" s="545" t="s">
        <v>12726</v>
      </c>
      <c r="J5056" s="545"/>
      <c r="K5056" s="545"/>
      <c r="L5056" s="545"/>
      <c r="M5056" s="548" t="s">
        <v>13758</v>
      </c>
      <c r="N5056" s="545" t="s">
        <v>13413</v>
      </c>
      <c r="O5056" s="545"/>
      <c r="P5056" s="549">
        <v>14650</v>
      </c>
      <c r="Q5056" s="549">
        <v>1</v>
      </c>
      <c r="R5056" s="549">
        <v>49</v>
      </c>
      <c r="S5056" s="548"/>
      <c r="T5056" s="548"/>
      <c r="U5056" s="99"/>
    </row>
    <row r="5057" spans="1:21" ht="19.5" customHeight="1">
      <c r="A5057" s="545">
        <v>14651</v>
      </c>
      <c r="B5057" s="545" t="s">
        <v>22631</v>
      </c>
      <c r="C5057" s="545" t="s">
        <v>216</v>
      </c>
      <c r="D5057" s="546"/>
      <c r="E5057" s="171" t="str">
        <f t="shared" si="78"/>
        <v>1900</v>
      </c>
      <c r="F5057" s="547">
        <v>0</v>
      </c>
      <c r="G5057" s="548">
        <v>0</v>
      </c>
      <c r="H5057" s="547">
        <v>0</v>
      </c>
      <c r="I5057" s="545" t="s">
        <v>12726</v>
      </c>
      <c r="J5057" s="545"/>
      <c r="K5057" s="545"/>
      <c r="L5057" s="545"/>
      <c r="M5057" s="548" t="s">
        <v>13758</v>
      </c>
      <c r="N5057" s="545" t="s">
        <v>13413</v>
      </c>
      <c r="O5057" s="545"/>
      <c r="P5057" s="549">
        <v>14651</v>
      </c>
      <c r="Q5057" s="549">
        <v>1</v>
      </c>
      <c r="R5057" s="549">
        <v>49</v>
      </c>
      <c r="S5057" s="548"/>
      <c r="T5057" s="548"/>
      <c r="U5057" s="99"/>
    </row>
    <row r="5058" spans="1:21" ht="19.5" customHeight="1">
      <c r="A5058" s="545">
        <v>14652</v>
      </c>
      <c r="B5058" s="545" t="s">
        <v>22632</v>
      </c>
      <c r="C5058" s="545" t="s">
        <v>216</v>
      </c>
      <c r="D5058" s="546"/>
      <c r="E5058" s="171" t="str">
        <f t="shared" si="78"/>
        <v>1900</v>
      </c>
      <c r="F5058" s="547">
        <v>0</v>
      </c>
      <c r="G5058" s="548">
        <v>0</v>
      </c>
      <c r="H5058" s="547">
        <v>0</v>
      </c>
      <c r="I5058" s="545" t="s">
        <v>12726</v>
      </c>
      <c r="J5058" s="545"/>
      <c r="K5058" s="545"/>
      <c r="L5058" s="545"/>
      <c r="M5058" s="548" t="s">
        <v>13758</v>
      </c>
      <c r="N5058" s="545" t="s">
        <v>13413</v>
      </c>
      <c r="O5058" s="545"/>
      <c r="P5058" s="549">
        <v>14652</v>
      </c>
      <c r="Q5058" s="549">
        <v>1</v>
      </c>
      <c r="R5058" s="549">
        <v>49</v>
      </c>
      <c r="S5058" s="548"/>
      <c r="T5058" s="548"/>
      <c r="U5058" s="99"/>
    </row>
    <row r="5059" spans="1:21" ht="19.5" customHeight="1">
      <c r="A5059" s="545">
        <v>14653</v>
      </c>
      <c r="B5059" s="545" t="s">
        <v>22633</v>
      </c>
      <c r="C5059" s="545" t="s">
        <v>216</v>
      </c>
      <c r="D5059" s="546"/>
      <c r="E5059" s="171" t="str">
        <f t="shared" si="78"/>
        <v>1900</v>
      </c>
      <c r="F5059" s="547">
        <v>0</v>
      </c>
      <c r="G5059" s="548">
        <v>0</v>
      </c>
      <c r="H5059" s="547">
        <v>0</v>
      </c>
      <c r="I5059" s="545" t="s">
        <v>12726</v>
      </c>
      <c r="J5059" s="545"/>
      <c r="K5059" s="545"/>
      <c r="L5059" s="545"/>
      <c r="M5059" s="548" t="s">
        <v>13758</v>
      </c>
      <c r="N5059" s="545" t="s">
        <v>13413</v>
      </c>
      <c r="O5059" s="545"/>
      <c r="P5059" s="549">
        <v>14653</v>
      </c>
      <c r="Q5059" s="549">
        <v>1</v>
      </c>
      <c r="R5059" s="549">
        <v>49</v>
      </c>
      <c r="S5059" s="548"/>
      <c r="T5059" s="548"/>
      <c r="U5059" s="99"/>
    </row>
    <row r="5060" spans="1:21" ht="19.5" customHeight="1">
      <c r="A5060" s="545">
        <v>14654</v>
      </c>
      <c r="B5060" s="545" t="s">
        <v>22634</v>
      </c>
      <c r="C5060" s="545" t="s">
        <v>216</v>
      </c>
      <c r="D5060" s="546"/>
      <c r="E5060" s="171" t="str">
        <f t="shared" ref="E5060:E5123" si="79">TEXT(D5060,"YYYY")</f>
        <v>1900</v>
      </c>
      <c r="F5060" s="547">
        <v>0</v>
      </c>
      <c r="G5060" s="548">
        <v>0</v>
      </c>
      <c r="H5060" s="547">
        <v>0</v>
      </c>
      <c r="I5060" s="545" t="s">
        <v>12726</v>
      </c>
      <c r="J5060" s="545"/>
      <c r="K5060" s="545"/>
      <c r="L5060" s="545"/>
      <c r="M5060" s="548" t="s">
        <v>13758</v>
      </c>
      <c r="N5060" s="545" t="s">
        <v>13413</v>
      </c>
      <c r="O5060" s="545"/>
      <c r="P5060" s="549">
        <v>14654</v>
      </c>
      <c r="Q5060" s="549">
        <v>1</v>
      </c>
      <c r="R5060" s="549">
        <v>49</v>
      </c>
      <c r="S5060" s="548"/>
      <c r="T5060" s="548"/>
      <c r="U5060" s="99"/>
    </row>
    <row r="5061" spans="1:21" ht="19.5" customHeight="1">
      <c r="A5061" s="545">
        <v>14655</v>
      </c>
      <c r="B5061" s="545" t="s">
        <v>22635</v>
      </c>
      <c r="C5061" s="545" t="s">
        <v>216</v>
      </c>
      <c r="D5061" s="546"/>
      <c r="E5061" s="171" t="str">
        <f t="shared" si="79"/>
        <v>1900</v>
      </c>
      <c r="F5061" s="547">
        <v>0</v>
      </c>
      <c r="G5061" s="548">
        <v>0</v>
      </c>
      <c r="H5061" s="547">
        <v>0</v>
      </c>
      <c r="I5061" s="545" t="s">
        <v>12726</v>
      </c>
      <c r="J5061" s="545"/>
      <c r="K5061" s="545"/>
      <c r="L5061" s="545"/>
      <c r="M5061" s="548" t="s">
        <v>13758</v>
      </c>
      <c r="N5061" s="545" t="s">
        <v>13413</v>
      </c>
      <c r="O5061" s="545"/>
      <c r="P5061" s="549">
        <v>14655</v>
      </c>
      <c r="Q5061" s="549">
        <v>1</v>
      </c>
      <c r="R5061" s="549">
        <v>49</v>
      </c>
      <c r="S5061" s="548"/>
      <c r="T5061" s="548"/>
      <c r="U5061" s="99"/>
    </row>
    <row r="5062" spans="1:21" ht="19.5" customHeight="1">
      <c r="A5062" s="545">
        <v>14656</v>
      </c>
      <c r="B5062" s="545" t="s">
        <v>22636</v>
      </c>
      <c r="C5062" s="545" t="s">
        <v>216</v>
      </c>
      <c r="D5062" s="546"/>
      <c r="E5062" s="171" t="str">
        <f t="shared" si="79"/>
        <v>1900</v>
      </c>
      <c r="F5062" s="547">
        <v>0</v>
      </c>
      <c r="G5062" s="548">
        <v>0</v>
      </c>
      <c r="H5062" s="547">
        <v>0</v>
      </c>
      <c r="I5062" s="545" t="s">
        <v>12726</v>
      </c>
      <c r="J5062" s="545"/>
      <c r="K5062" s="545"/>
      <c r="L5062" s="545"/>
      <c r="M5062" s="548" t="s">
        <v>13758</v>
      </c>
      <c r="N5062" s="545" t="s">
        <v>13413</v>
      </c>
      <c r="O5062" s="545"/>
      <c r="P5062" s="549">
        <v>14656</v>
      </c>
      <c r="Q5062" s="549">
        <v>1</v>
      </c>
      <c r="R5062" s="549">
        <v>49</v>
      </c>
      <c r="S5062" s="548"/>
      <c r="T5062" s="548"/>
      <c r="U5062" s="99"/>
    </row>
    <row r="5063" spans="1:21" ht="19.5" customHeight="1">
      <c r="A5063" s="545">
        <v>14657</v>
      </c>
      <c r="B5063" s="545" t="s">
        <v>22637</v>
      </c>
      <c r="C5063" s="545" t="s">
        <v>216</v>
      </c>
      <c r="D5063" s="546"/>
      <c r="E5063" s="171" t="str">
        <f t="shared" si="79"/>
        <v>1900</v>
      </c>
      <c r="F5063" s="547">
        <v>0</v>
      </c>
      <c r="G5063" s="548">
        <v>0</v>
      </c>
      <c r="H5063" s="547">
        <v>0</v>
      </c>
      <c r="I5063" s="545" t="s">
        <v>12726</v>
      </c>
      <c r="J5063" s="545"/>
      <c r="K5063" s="545"/>
      <c r="L5063" s="545"/>
      <c r="M5063" s="548" t="s">
        <v>13758</v>
      </c>
      <c r="N5063" s="545" t="s">
        <v>13413</v>
      </c>
      <c r="O5063" s="545"/>
      <c r="P5063" s="549">
        <v>14657</v>
      </c>
      <c r="Q5063" s="549">
        <v>1</v>
      </c>
      <c r="R5063" s="549">
        <v>49</v>
      </c>
      <c r="S5063" s="548"/>
      <c r="T5063" s="548"/>
      <c r="U5063" s="99"/>
    </row>
    <row r="5064" spans="1:21" ht="19.5" customHeight="1">
      <c r="A5064" s="545">
        <v>14658</v>
      </c>
      <c r="B5064" s="545" t="s">
        <v>22638</v>
      </c>
      <c r="C5064" s="545" t="s">
        <v>216</v>
      </c>
      <c r="D5064" s="546"/>
      <c r="E5064" s="171" t="str">
        <f t="shared" si="79"/>
        <v>1900</v>
      </c>
      <c r="F5064" s="547">
        <v>0</v>
      </c>
      <c r="G5064" s="548">
        <v>0</v>
      </c>
      <c r="H5064" s="547">
        <v>0</v>
      </c>
      <c r="I5064" s="545" t="s">
        <v>12726</v>
      </c>
      <c r="J5064" s="545"/>
      <c r="K5064" s="545"/>
      <c r="L5064" s="545"/>
      <c r="M5064" s="548" t="s">
        <v>13758</v>
      </c>
      <c r="N5064" s="545" t="s">
        <v>13413</v>
      </c>
      <c r="O5064" s="545"/>
      <c r="P5064" s="549">
        <v>14658</v>
      </c>
      <c r="Q5064" s="549">
        <v>1</v>
      </c>
      <c r="R5064" s="549">
        <v>49</v>
      </c>
      <c r="S5064" s="548"/>
      <c r="T5064" s="548"/>
      <c r="U5064" s="99"/>
    </row>
    <row r="5065" spans="1:21" ht="19.5" customHeight="1">
      <c r="A5065" s="545">
        <v>14659</v>
      </c>
      <c r="B5065" s="545" t="s">
        <v>22639</v>
      </c>
      <c r="C5065" s="545" t="s">
        <v>216</v>
      </c>
      <c r="D5065" s="546"/>
      <c r="E5065" s="171" t="str">
        <f t="shared" si="79"/>
        <v>1900</v>
      </c>
      <c r="F5065" s="547">
        <v>0</v>
      </c>
      <c r="G5065" s="548">
        <v>0</v>
      </c>
      <c r="H5065" s="547">
        <v>0</v>
      </c>
      <c r="I5065" s="545" t="s">
        <v>12726</v>
      </c>
      <c r="J5065" s="545"/>
      <c r="K5065" s="545"/>
      <c r="L5065" s="545"/>
      <c r="M5065" s="548" t="s">
        <v>13758</v>
      </c>
      <c r="N5065" s="545" t="s">
        <v>13413</v>
      </c>
      <c r="O5065" s="545"/>
      <c r="P5065" s="549">
        <v>14659</v>
      </c>
      <c r="Q5065" s="549">
        <v>1</v>
      </c>
      <c r="R5065" s="549">
        <v>49</v>
      </c>
      <c r="S5065" s="548"/>
      <c r="T5065" s="548"/>
      <c r="U5065" s="99"/>
    </row>
    <row r="5066" spans="1:21" ht="19.5" customHeight="1">
      <c r="A5066" s="545">
        <v>14660</v>
      </c>
      <c r="B5066" s="545" t="s">
        <v>22640</v>
      </c>
      <c r="C5066" s="545" t="s">
        <v>216</v>
      </c>
      <c r="D5066" s="546"/>
      <c r="E5066" s="171" t="str">
        <f t="shared" si="79"/>
        <v>1900</v>
      </c>
      <c r="F5066" s="547">
        <v>0</v>
      </c>
      <c r="G5066" s="548">
        <v>0</v>
      </c>
      <c r="H5066" s="547">
        <v>0</v>
      </c>
      <c r="I5066" s="545" t="s">
        <v>12726</v>
      </c>
      <c r="J5066" s="545"/>
      <c r="K5066" s="545"/>
      <c r="L5066" s="545"/>
      <c r="M5066" s="548" t="s">
        <v>13758</v>
      </c>
      <c r="N5066" s="545" t="s">
        <v>13413</v>
      </c>
      <c r="O5066" s="545"/>
      <c r="P5066" s="549">
        <v>14660</v>
      </c>
      <c r="Q5066" s="549">
        <v>1</v>
      </c>
      <c r="R5066" s="549">
        <v>49</v>
      </c>
      <c r="S5066" s="548"/>
      <c r="T5066" s="548"/>
      <c r="U5066" s="99"/>
    </row>
    <row r="5067" spans="1:21" ht="19.5" customHeight="1">
      <c r="A5067" s="545">
        <v>14661</v>
      </c>
      <c r="B5067" s="545" t="s">
        <v>22641</v>
      </c>
      <c r="C5067" s="545" t="s">
        <v>216</v>
      </c>
      <c r="D5067" s="546"/>
      <c r="E5067" s="171" t="str">
        <f t="shared" si="79"/>
        <v>1900</v>
      </c>
      <c r="F5067" s="547">
        <v>0</v>
      </c>
      <c r="G5067" s="548">
        <v>0</v>
      </c>
      <c r="H5067" s="547">
        <v>0</v>
      </c>
      <c r="I5067" s="545" t="s">
        <v>12726</v>
      </c>
      <c r="J5067" s="545"/>
      <c r="K5067" s="545"/>
      <c r="L5067" s="545"/>
      <c r="M5067" s="548" t="s">
        <v>13758</v>
      </c>
      <c r="N5067" s="545" t="s">
        <v>13413</v>
      </c>
      <c r="O5067" s="545"/>
      <c r="P5067" s="549">
        <v>14661</v>
      </c>
      <c r="Q5067" s="549">
        <v>1</v>
      </c>
      <c r="R5067" s="549">
        <v>49</v>
      </c>
      <c r="S5067" s="548"/>
      <c r="T5067" s="548"/>
      <c r="U5067" s="99"/>
    </row>
    <row r="5068" spans="1:21" ht="19.5" customHeight="1">
      <c r="A5068" s="545">
        <v>14662</v>
      </c>
      <c r="B5068" s="545" t="s">
        <v>22642</v>
      </c>
      <c r="C5068" s="545" t="s">
        <v>216</v>
      </c>
      <c r="D5068" s="546"/>
      <c r="E5068" s="171" t="str">
        <f t="shared" si="79"/>
        <v>1900</v>
      </c>
      <c r="F5068" s="547">
        <v>0</v>
      </c>
      <c r="G5068" s="548">
        <v>0</v>
      </c>
      <c r="H5068" s="547">
        <v>0</v>
      </c>
      <c r="I5068" s="545" t="s">
        <v>12726</v>
      </c>
      <c r="J5068" s="545"/>
      <c r="K5068" s="545"/>
      <c r="L5068" s="545"/>
      <c r="M5068" s="548" t="s">
        <v>13758</v>
      </c>
      <c r="N5068" s="545" t="s">
        <v>13413</v>
      </c>
      <c r="O5068" s="545"/>
      <c r="P5068" s="549">
        <v>14662</v>
      </c>
      <c r="Q5068" s="549">
        <v>1</v>
      </c>
      <c r="R5068" s="549">
        <v>49</v>
      </c>
      <c r="S5068" s="548"/>
      <c r="T5068" s="548"/>
      <c r="U5068" s="99"/>
    </row>
    <row r="5069" spans="1:21" ht="19.5" customHeight="1">
      <c r="A5069" s="545">
        <v>14663</v>
      </c>
      <c r="B5069" s="545" t="s">
        <v>22643</v>
      </c>
      <c r="C5069" s="545" t="s">
        <v>216</v>
      </c>
      <c r="D5069" s="546"/>
      <c r="E5069" s="171" t="str">
        <f t="shared" si="79"/>
        <v>1900</v>
      </c>
      <c r="F5069" s="547">
        <v>0</v>
      </c>
      <c r="G5069" s="548">
        <v>0</v>
      </c>
      <c r="H5069" s="547">
        <v>0</v>
      </c>
      <c r="I5069" s="545" t="s">
        <v>12726</v>
      </c>
      <c r="J5069" s="545"/>
      <c r="K5069" s="545"/>
      <c r="L5069" s="545"/>
      <c r="M5069" s="548" t="s">
        <v>13758</v>
      </c>
      <c r="N5069" s="545" t="s">
        <v>13413</v>
      </c>
      <c r="O5069" s="545"/>
      <c r="P5069" s="549">
        <v>14663</v>
      </c>
      <c r="Q5069" s="549">
        <v>1</v>
      </c>
      <c r="R5069" s="549">
        <v>49</v>
      </c>
      <c r="S5069" s="548"/>
      <c r="T5069" s="548"/>
      <c r="U5069" s="99"/>
    </row>
    <row r="5070" spans="1:21" ht="19.5" customHeight="1">
      <c r="A5070" s="545">
        <v>14664</v>
      </c>
      <c r="B5070" s="545" t="s">
        <v>22644</v>
      </c>
      <c r="C5070" s="545" t="s">
        <v>216</v>
      </c>
      <c r="D5070" s="546"/>
      <c r="E5070" s="171" t="str">
        <f t="shared" si="79"/>
        <v>1900</v>
      </c>
      <c r="F5070" s="547">
        <v>0</v>
      </c>
      <c r="G5070" s="548">
        <v>0</v>
      </c>
      <c r="H5070" s="547">
        <v>0</v>
      </c>
      <c r="I5070" s="545" t="s">
        <v>12726</v>
      </c>
      <c r="J5070" s="545"/>
      <c r="K5070" s="545"/>
      <c r="L5070" s="545"/>
      <c r="M5070" s="548" t="s">
        <v>13758</v>
      </c>
      <c r="N5070" s="545" t="s">
        <v>13413</v>
      </c>
      <c r="O5070" s="545"/>
      <c r="P5070" s="549">
        <v>14664</v>
      </c>
      <c r="Q5070" s="549">
        <v>1</v>
      </c>
      <c r="R5070" s="549">
        <v>49</v>
      </c>
      <c r="S5070" s="548"/>
      <c r="T5070" s="548"/>
      <c r="U5070" s="99"/>
    </row>
    <row r="5071" spans="1:21" ht="19.5" customHeight="1">
      <c r="A5071" s="545">
        <v>14665</v>
      </c>
      <c r="B5071" s="545" t="s">
        <v>22645</v>
      </c>
      <c r="C5071" s="545" t="s">
        <v>216</v>
      </c>
      <c r="D5071" s="546"/>
      <c r="E5071" s="171" t="str">
        <f t="shared" si="79"/>
        <v>1900</v>
      </c>
      <c r="F5071" s="547">
        <v>0</v>
      </c>
      <c r="G5071" s="548">
        <v>0</v>
      </c>
      <c r="H5071" s="547">
        <v>0</v>
      </c>
      <c r="I5071" s="545" t="s">
        <v>12726</v>
      </c>
      <c r="J5071" s="545"/>
      <c r="K5071" s="545"/>
      <c r="L5071" s="545"/>
      <c r="M5071" s="548" t="s">
        <v>13758</v>
      </c>
      <c r="N5071" s="545" t="s">
        <v>13413</v>
      </c>
      <c r="O5071" s="545"/>
      <c r="P5071" s="549">
        <v>14665</v>
      </c>
      <c r="Q5071" s="549">
        <v>1</v>
      </c>
      <c r="R5071" s="549">
        <v>49</v>
      </c>
      <c r="S5071" s="548"/>
      <c r="T5071" s="548"/>
      <c r="U5071" s="99"/>
    </row>
    <row r="5072" spans="1:21" ht="19.5" customHeight="1">
      <c r="A5072" s="545">
        <v>14666</v>
      </c>
      <c r="B5072" s="545" t="s">
        <v>22646</v>
      </c>
      <c r="C5072" s="545" t="s">
        <v>216</v>
      </c>
      <c r="D5072" s="546"/>
      <c r="E5072" s="171" t="str">
        <f t="shared" si="79"/>
        <v>1900</v>
      </c>
      <c r="F5072" s="547">
        <v>0</v>
      </c>
      <c r="G5072" s="548">
        <v>0</v>
      </c>
      <c r="H5072" s="547">
        <v>0</v>
      </c>
      <c r="I5072" s="545" t="s">
        <v>12726</v>
      </c>
      <c r="J5072" s="545"/>
      <c r="K5072" s="545"/>
      <c r="L5072" s="545"/>
      <c r="M5072" s="548" t="s">
        <v>13758</v>
      </c>
      <c r="N5072" s="545" t="s">
        <v>13413</v>
      </c>
      <c r="O5072" s="545"/>
      <c r="P5072" s="549">
        <v>14666</v>
      </c>
      <c r="Q5072" s="549">
        <v>1</v>
      </c>
      <c r="R5072" s="549">
        <v>49</v>
      </c>
      <c r="S5072" s="548"/>
      <c r="T5072" s="548"/>
      <c r="U5072" s="99"/>
    </row>
    <row r="5073" spans="1:21" ht="19.5" customHeight="1">
      <c r="A5073" s="545">
        <v>14667</v>
      </c>
      <c r="B5073" s="545" t="s">
        <v>22647</v>
      </c>
      <c r="C5073" s="545" t="s">
        <v>216</v>
      </c>
      <c r="D5073" s="546"/>
      <c r="E5073" s="171" t="str">
        <f t="shared" si="79"/>
        <v>1900</v>
      </c>
      <c r="F5073" s="547">
        <v>0</v>
      </c>
      <c r="G5073" s="548">
        <v>0</v>
      </c>
      <c r="H5073" s="547">
        <v>0</v>
      </c>
      <c r="I5073" s="545" t="s">
        <v>12726</v>
      </c>
      <c r="J5073" s="545"/>
      <c r="K5073" s="545"/>
      <c r="L5073" s="545"/>
      <c r="M5073" s="548" t="s">
        <v>13758</v>
      </c>
      <c r="N5073" s="545" t="s">
        <v>13413</v>
      </c>
      <c r="O5073" s="545"/>
      <c r="P5073" s="549">
        <v>14667</v>
      </c>
      <c r="Q5073" s="549">
        <v>1</v>
      </c>
      <c r="R5073" s="549">
        <v>49</v>
      </c>
      <c r="S5073" s="548"/>
      <c r="T5073" s="548"/>
      <c r="U5073" s="99"/>
    </row>
    <row r="5074" spans="1:21" ht="19.5" customHeight="1">
      <c r="A5074" s="545">
        <v>14668</v>
      </c>
      <c r="B5074" s="545" t="s">
        <v>22648</v>
      </c>
      <c r="C5074" s="545" t="s">
        <v>216</v>
      </c>
      <c r="D5074" s="546"/>
      <c r="E5074" s="171" t="str">
        <f t="shared" si="79"/>
        <v>1900</v>
      </c>
      <c r="F5074" s="547">
        <v>0</v>
      </c>
      <c r="G5074" s="548">
        <v>0</v>
      </c>
      <c r="H5074" s="547">
        <v>0</v>
      </c>
      <c r="I5074" s="545" t="s">
        <v>12726</v>
      </c>
      <c r="J5074" s="545"/>
      <c r="K5074" s="545"/>
      <c r="L5074" s="545"/>
      <c r="M5074" s="548" t="s">
        <v>13758</v>
      </c>
      <c r="N5074" s="545" t="s">
        <v>13413</v>
      </c>
      <c r="O5074" s="545"/>
      <c r="P5074" s="549">
        <v>14668</v>
      </c>
      <c r="Q5074" s="549">
        <v>1</v>
      </c>
      <c r="R5074" s="549">
        <v>49</v>
      </c>
      <c r="S5074" s="548"/>
      <c r="T5074" s="548"/>
      <c r="U5074" s="99"/>
    </row>
    <row r="5075" spans="1:21" ht="19.5" customHeight="1">
      <c r="A5075" s="545">
        <v>14669</v>
      </c>
      <c r="B5075" s="545" t="s">
        <v>22649</v>
      </c>
      <c r="C5075" s="545" t="s">
        <v>216</v>
      </c>
      <c r="D5075" s="546"/>
      <c r="E5075" s="171" t="str">
        <f t="shared" si="79"/>
        <v>1900</v>
      </c>
      <c r="F5075" s="547">
        <v>0</v>
      </c>
      <c r="G5075" s="548">
        <v>0</v>
      </c>
      <c r="H5075" s="547">
        <v>0</v>
      </c>
      <c r="I5075" s="545" t="s">
        <v>12726</v>
      </c>
      <c r="J5075" s="545"/>
      <c r="K5075" s="545"/>
      <c r="L5075" s="545"/>
      <c r="M5075" s="548" t="s">
        <v>13758</v>
      </c>
      <c r="N5075" s="545" t="s">
        <v>13413</v>
      </c>
      <c r="O5075" s="545"/>
      <c r="P5075" s="549">
        <v>14669</v>
      </c>
      <c r="Q5075" s="549">
        <v>1</v>
      </c>
      <c r="R5075" s="549">
        <v>49</v>
      </c>
      <c r="S5075" s="548"/>
      <c r="T5075" s="548"/>
      <c r="U5075" s="99"/>
    </row>
    <row r="5076" spans="1:21" ht="19.5" customHeight="1">
      <c r="A5076" s="545">
        <v>14670</v>
      </c>
      <c r="B5076" s="545" t="s">
        <v>22650</v>
      </c>
      <c r="C5076" s="545" t="s">
        <v>216</v>
      </c>
      <c r="D5076" s="546"/>
      <c r="E5076" s="171" t="str">
        <f t="shared" si="79"/>
        <v>1900</v>
      </c>
      <c r="F5076" s="547">
        <v>0</v>
      </c>
      <c r="G5076" s="548">
        <v>0</v>
      </c>
      <c r="H5076" s="547">
        <v>0</v>
      </c>
      <c r="I5076" s="545" t="s">
        <v>12726</v>
      </c>
      <c r="J5076" s="545"/>
      <c r="K5076" s="545"/>
      <c r="L5076" s="545"/>
      <c r="M5076" s="548" t="s">
        <v>13758</v>
      </c>
      <c r="N5076" s="545" t="s">
        <v>13413</v>
      </c>
      <c r="O5076" s="545"/>
      <c r="P5076" s="549">
        <v>14670</v>
      </c>
      <c r="Q5076" s="549">
        <v>1</v>
      </c>
      <c r="R5076" s="549">
        <v>49</v>
      </c>
      <c r="S5076" s="548"/>
      <c r="T5076" s="548"/>
      <c r="U5076" s="99"/>
    </row>
    <row r="5077" spans="1:21" ht="19.5" customHeight="1">
      <c r="A5077" s="545">
        <v>14671</v>
      </c>
      <c r="B5077" s="545" t="s">
        <v>22651</v>
      </c>
      <c r="C5077" s="545" t="s">
        <v>216</v>
      </c>
      <c r="D5077" s="546"/>
      <c r="E5077" s="171" t="str">
        <f t="shared" si="79"/>
        <v>1900</v>
      </c>
      <c r="F5077" s="547">
        <v>0</v>
      </c>
      <c r="G5077" s="548">
        <v>0</v>
      </c>
      <c r="H5077" s="547">
        <v>0</v>
      </c>
      <c r="I5077" s="545" t="s">
        <v>12726</v>
      </c>
      <c r="J5077" s="545"/>
      <c r="K5077" s="545"/>
      <c r="L5077" s="545"/>
      <c r="M5077" s="548" t="s">
        <v>13758</v>
      </c>
      <c r="N5077" s="545" t="s">
        <v>13413</v>
      </c>
      <c r="O5077" s="545"/>
      <c r="P5077" s="549">
        <v>14671</v>
      </c>
      <c r="Q5077" s="549">
        <v>1</v>
      </c>
      <c r="R5077" s="549">
        <v>49</v>
      </c>
      <c r="S5077" s="548"/>
      <c r="T5077" s="548"/>
      <c r="U5077" s="99"/>
    </row>
    <row r="5078" spans="1:21" ht="19.5" customHeight="1">
      <c r="A5078" s="545">
        <v>14672</v>
      </c>
      <c r="B5078" s="545" t="s">
        <v>22652</v>
      </c>
      <c r="C5078" s="545" t="s">
        <v>216</v>
      </c>
      <c r="D5078" s="546"/>
      <c r="E5078" s="171" t="str">
        <f t="shared" si="79"/>
        <v>1900</v>
      </c>
      <c r="F5078" s="547">
        <v>0</v>
      </c>
      <c r="G5078" s="548">
        <v>0</v>
      </c>
      <c r="H5078" s="547">
        <v>0</v>
      </c>
      <c r="I5078" s="545" t="s">
        <v>12726</v>
      </c>
      <c r="J5078" s="545"/>
      <c r="K5078" s="545"/>
      <c r="L5078" s="545"/>
      <c r="M5078" s="548" t="s">
        <v>13758</v>
      </c>
      <c r="N5078" s="545" t="s">
        <v>13413</v>
      </c>
      <c r="O5078" s="545"/>
      <c r="P5078" s="549">
        <v>14672</v>
      </c>
      <c r="Q5078" s="549">
        <v>1</v>
      </c>
      <c r="R5078" s="549">
        <v>49</v>
      </c>
      <c r="S5078" s="548"/>
      <c r="T5078" s="548"/>
      <c r="U5078" s="99"/>
    </row>
    <row r="5079" spans="1:21" ht="19.5" customHeight="1">
      <c r="A5079" s="545">
        <v>14673</v>
      </c>
      <c r="B5079" s="545" t="s">
        <v>22653</v>
      </c>
      <c r="C5079" s="545" t="s">
        <v>216</v>
      </c>
      <c r="D5079" s="546"/>
      <c r="E5079" s="171" t="str">
        <f t="shared" si="79"/>
        <v>1900</v>
      </c>
      <c r="F5079" s="547">
        <v>0</v>
      </c>
      <c r="G5079" s="548">
        <v>0</v>
      </c>
      <c r="H5079" s="547">
        <v>0</v>
      </c>
      <c r="I5079" s="545" t="s">
        <v>12726</v>
      </c>
      <c r="J5079" s="545"/>
      <c r="K5079" s="545"/>
      <c r="L5079" s="545"/>
      <c r="M5079" s="548" t="s">
        <v>13758</v>
      </c>
      <c r="N5079" s="545" t="s">
        <v>13413</v>
      </c>
      <c r="O5079" s="545"/>
      <c r="P5079" s="549">
        <v>14673</v>
      </c>
      <c r="Q5079" s="549">
        <v>1</v>
      </c>
      <c r="R5079" s="549">
        <v>49</v>
      </c>
      <c r="S5079" s="548"/>
      <c r="T5079" s="548"/>
      <c r="U5079" s="99"/>
    </row>
    <row r="5080" spans="1:21" ht="19.5" customHeight="1">
      <c r="A5080" s="545">
        <v>14674</v>
      </c>
      <c r="B5080" s="545" t="s">
        <v>22654</v>
      </c>
      <c r="C5080" s="545" t="s">
        <v>216</v>
      </c>
      <c r="D5080" s="546"/>
      <c r="E5080" s="171" t="str">
        <f t="shared" si="79"/>
        <v>1900</v>
      </c>
      <c r="F5080" s="547">
        <v>0</v>
      </c>
      <c r="G5080" s="548">
        <v>0</v>
      </c>
      <c r="H5080" s="547">
        <v>0</v>
      </c>
      <c r="I5080" s="545" t="s">
        <v>12726</v>
      </c>
      <c r="J5080" s="545"/>
      <c r="K5080" s="545"/>
      <c r="L5080" s="545"/>
      <c r="M5080" s="548" t="s">
        <v>13758</v>
      </c>
      <c r="N5080" s="545" t="s">
        <v>13413</v>
      </c>
      <c r="O5080" s="545"/>
      <c r="P5080" s="549">
        <v>14674</v>
      </c>
      <c r="Q5080" s="549">
        <v>1</v>
      </c>
      <c r="R5080" s="549">
        <v>49</v>
      </c>
      <c r="S5080" s="548"/>
      <c r="T5080" s="548"/>
      <c r="U5080" s="99"/>
    </row>
    <row r="5081" spans="1:21" ht="19.5" customHeight="1">
      <c r="A5081" s="545">
        <v>14675</v>
      </c>
      <c r="B5081" s="545" t="s">
        <v>22655</v>
      </c>
      <c r="C5081" s="545" t="s">
        <v>216</v>
      </c>
      <c r="D5081" s="546"/>
      <c r="E5081" s="171" t="str">
        <f t="shared" si="79"/>
        <v>1900</v>
      </c>
      <c r="F5081" s="547">
        <v>0</v>
      </c>
      <c r="G5081" s="548">
        <v>0</v>
      </c>
      <c r="H5081" s="547">
        <v>0</v>
      </c>
      <c r="I5081" s="545" t="s">
        <v>12726</v>
      </c>
      <c r="J5081" s="545"/>
      <c r="K5081" s="545"/>
      <c r="L5081" s="545"/>
      <c r="M5081" s="548" t="s">
        <v>13758</v>
      </c>
      <c r="N5081" s="545" t="s">
        <v>13413</v>
      </c>
      <c r="O5081" s="545"/>
      <c r="P5081" s="549">
        <v>14675</v>
      </c>
      <c r="Q5081" s="549">
        <v>1</v>
      </c>
      <c r="R5081" s="549">
        <v>49</v>
      </c>
      <c r="S5081" s="548"/>
      <c r="T5081" s="548"/>
      <c r="U5081" s="99"/>
    </row>
    <row r="5082" spans="1:21" ht="19.5" customHeight="1">
      <c r="A5082" s="545">
        <v>14676</v>
      </c>
      <c r="B5082" s="545" t="s">
        <v>22656</v>
      </c>
      <c r="C5082" s="545" t="s">
        <v>216</v>
      </c>
      <c r="D5082" s="546"/>
      <c r="E5082" s="171" t="str">
        <f t="shared" si="79"/>
        <v>1900</v>
      </c>
      <c r="F5082" s="547">
        <v>0</v>
      </c>
      <c r="G5082" s="548">
        <v>0</v>
      </c>
      <c r="H5082" s="547">
        <v>0</v>
      </c>
      <c r="I5082" s="545" t="s">
        <v>12726</v>
      </c>
      <c r="J5082" s="545"/>
      <c r="K5082" s="545"/>
      <c r="L5082" s="545"/>
      <c r="M5082" s="548" t="s">
        <v>13758</v>
      </c>
      <c r="N5082" s="545" t="s">
        <v>13413</v>
      </c>
      <c r="O5082" s="545"/>
      <c r="P5082" s="549">
        <v>14676</v>
      </c>
      <c r="Q5082" s="549">
        <v>1</v>
      </c>
      <c r="R5082" s="549">
        <v>49</v>
      </c>
      <c r="S5082" s="548"/>
      <c r="T5082" s="548"/>
      <c r="U5082" s="99"/>
    </row>
    <row r="5083" spans="1:21" ht="19.5" customHeight="1">
      <c r="A5083" s="545">
        <v>14677</v>
      </c>
      <c r="B5083" s="545" t="s">
        <v>22657</v>
      </c>
      <c r="C5083" s="545" t="s">
        <v>216</v>
      </c>
      <c r="D5083" s="546"/>
      <c r="E5083" s="171" t="str">
        <f t="shared" si="79"/>
        <v>1900</v>
      </c>
      <c r="F5083" s="547">
        <v>0</v>
      </c>
      <c r="G5083" s="548">
        <v>0</v>
      </c>
      <c r="H5083" s="547">
        <v>0</v>
      </c>
      <c r="I5083" s="545" t="s">
        <v>12726</v>
      </c>
      <c r="J5083" s="545"/>
      <c r="K5083" s="545"/>
      <c r="L5083" s="545"/>
      <c r="M5083" s="548" t="s">
        <v>13758</v>
      </c>
      <c r="N5083" s="545" t="s">
        <v>13413</v>
      </c>
      <c r="O5083" s="545"/>
      <c r="P5083" s="549">
        <v>14677</v>
      </c>
      <c r="Q5083" s="549">
        <v>1</v>
      </c>
      <c r="R5083" s="549">
        <v>49</v>
      </c>
      <c r="S5083" s="548"/>
      <c r="T5083" s="548"/>
      <c r="U5083" s="99"/>
    </row>
    <row r="5084" spans="1:21" ht="19.5" customHeight="1">
      <c r="A5084" s="545">
        <v>14678</v>
      </c>
      <c r="B5084" s="545" t="s">
        <v>22658</v>
      </c>
      <c r="C5084" s="545" t="s">
        <v>216</v>
      </c>
      <c r="D5084" s="546"/>
      <c r="E5084" s="171" t="str">
        <f t="shared" si="79"/>
        <v>1900</v>
      </c>
      <c r="F5084" s="547">
        <v>0</v>
      </c>
      <c r="G5084" s="548">
        <v>0</v>
      </c>
      <c r="H5084" s="547">
        <v>0</v>
      </c>
      <c r="I5084" s="545" t="s">
        <v>12726</v>
      </c>
      <c r="J5084" s="545"/>
      <c r="K5084" s="545"/>
      <c r="L5084" s="545"/>
      <c r="M5084" s="548" t="s">
        <v>13758</v>
      </c>
      <c r="N5084" s="545" t="s">
        <v>13413</v>
      </c>
      <c r="O5084" s="545"/>
      <c r="P5084" s="549">
        <v>14678</v>
      </c>
      <c r="Q5084" s="549">
        <v>1</v>
      </c>
      <c r="R5084" s="549">
        <v>49</v>
      </c>
      <c r="S5084" s="548"/>
      <c r="T5084" s="548"/>
      <c r="U5084" s="99"/>
    </row>
    <row r="5085" spans="1:21" ht="19.5" customHeight="1">
      <c r="A5085" s="545">
        <v>14679</v>
      </c>
      <c r="B5085" s="545" t="s">
        <v>22659</v>
      </c>
      <c r="C5085" s="545" t="s">
        <v>216</v>
      </c>
      <c r="D5085" s="546"/>
      <c r="E5085" s="171" t="str">
        <f t="shared" si="79"/>
        <v>1900</v>
      </c>
      <c r="F5085" s="547">
        <v>0</v>
      </c>
      <c r="G5085" s="548">
        <v>0</v>
      </c>
      <c r="H5085" s="547">
        <v>0</v>
      </c>
      <c r="I5085" s="545" t="s">
        <v>12726</v>
      </c>
      <c r="J5085" s="545"/>
      <c r="K5085" s="545"/>
      <c r="L5085" s="545"/>
      <c r="M5085" s="548" t="s">
        <v>13758</v>
      </c>
      <c r="N5085" s="545" t="s">
        <v>13413</v>
      </c>
      <c r="O5085" s="545"/>
      <c r="P5085" s="549">
        <v>14679</v>
      </c>
      <c r="Q5085" s="549">
        <v>1</v>
      </c>
      <c r="R5085" s="549">
        <v>49</v>
      </c>
      <c r="S5085" s="548"/>
      <c r="T5085" s="548"/>
      <c r="U5085" s="99"/>
    </row>
    <row r="5086" spans="1:21" ht="19.5" customHeight="1">
      <c r="A5086" s="545">
        <v>14680</v>
      </c>
      <c r="B5086" s="545" t="s">
        <v>22660</v>
      </c>
      <c r="C5086" s="545" t="s">
        <v>216</v>
      </c>
      <c r="D5086" s="546"/>
      <c r="E5086" s="171" t="str">
        <f t="shared" si="79"/>
        <v>1900</v>
      </c>
      <c r="F5086" s="547">
        <v>0</v>
      </c>
      <c r="G5086" s="548">
        <v>0</v>
      </c>
      <c r="H5086" s="547">
        <v>0</v>
      </c>
      <c r="I5086" s="545" t="s">
        <v>12726</v>
      </c>
      <c r="J5086" s="545"/>
      <c r="K5086" s="545"/>
      <c r="L5086" s="545"/>
      <c r="M5086" s="548" t="s">
        <v>13758</v>
      </c>
      <c r="N5086" s="545" t="s">
        <v>13413</v>
      </c>
      <c r="O5086" s="545"/>
      <c r="P5086" s="549">
        <v>14680</v>
      </c>
      <c r="Q5086" s="549">
        <v>1</v>
      </c>
      <c r="R5086" s="549">
        <v>49</v>
      </c>
      <c r="S5086" s="548"/>
      <c r="T5086" s="548"/>
      <c r="U5086" s="99"/>
    </row>
    <row r="5087" spans="1:21" ht="19.5" customHeight="1">
      <c r="A5087" s="545">
        <v>14681</v>
      </c>
      <c r="B5087" s="545" t="s">
        <v>22661</v>
      </c>
      <c r="C5087" s="545" t="s">
        <v>216</v>
      </c>
      <c r="D5087" s="546"/>
      <c r="E5087" s="171" t="str">
        <f t="shared" si="79"/>
        <v>1900</v>
      </c>
      <c r="F5087" s="547">
        <v>0</v>
      </c>
      <c r="G5087" s="548">
        <v>0</v>
      </c>
      <c r="H5087" s="547">
        <v>0</v>
      </c>
      <c r="I5087" s="545" t="s">
        <v>12726</v>
      </c>
      <c r="J5087" s="545"/>
      <c r="K5087" s="545"/>
      <c r="L5087" s="545"/>
      <c r="M5087" s="548" t="s">
        <v>13758</v>
      </c>
      <c r="N5087" s="545" t="s">
        <v>13413</v>
      </c>
      <c r="O5087" s="545"/>
      <c r="P5087" s="549">
        <v>14681</v>
      </c>
      <c r="Q5087" s="549">
        <v>1</v>
      </c>
      <c r="R5087" s="549">
        <v>49</v>
      </c>
      <c r="S5087" s="548"/>
      <c r="T5087" s="548"/>
      <c r="U5087" s="99"/>
    </row>
    <row r="5088" spans="1:21" ht="19.5" customHeight="1">
      <c r="A5088" s="545">
        <v>14682</v>
      </c>
      <c r="B5088" s="545" t="s">
        <v>22662</v>
      </c>
      <c r="C5088" s="545" t="s">
        <v>216</v>
      </c>
      <c r="D5088" s="546"/>
      <c r="E5088" s="171" t="str">
        <f t="shared" si="79"/>
        <v>1900</v>
      </c>
      <c r="F5088" s="547">
        <v>0</v>
      </c>
      <c r="G5088" s="548">
        <v>0</v>
      </c>
      <c r="H5088" s="547">
        <v>0</v>
      </c>
      <c r="I5088" s="545" t="s">
        <v>12726</v>
      </c>
      <c r="J5088" s="545"/>
      <c r="K5088" s="545"/>
      <c r="L5088" s="545"/>
      <c r="M5088" s="548" t="s">
        <v>13758</v>
      </c>
      <c r="N5088" s="545" t="s">
        <v>13413</v>
      </c>
      <c r="O5088" s="545"/>
      <c r="P5088" s="549">
        <v>14682</v>
      </c>
      <c r="Q5088" s="549">
        <v>1</v>
      </c>
      <c r="R5088" s="549">
        <v>49</v>
      </c>
      <c r="S5088" s="548"/>
      <c r="T5088" s="548"/>
      <c r="U5088" s="99"/>
    </row>
    <row r="5089" spans="1:21" ht="19.5" customHeight="1">
      <c r="A5089" s="545">
        <v>14683</v>
      </c>
      <c r="B5089" s="545" t="s">
        <v>22663</v>
      </c>
      <c r="C5089" s="545" t="s">
        <v>209</v>
      </c>
      <c r="D5089" s="546"/>
      <c r="E5089" s="171" t="str">
        <f t="shared" si="79"/>
        <v>1900</v>
      </c>
      <c r="F5089" s="547">
        <v>0</v>
      </c>
      <c r="G5089" s="548">
        <v>0</v>
      </c>
      <c r="H5089" s="547">
        <v>0</v>
      </c>
      <c r="I5089" s="545" t="s">
        <v>12706</v>
      </c>
      <c r="J5089" s="545"/>
      <c r="K5089" s="545"/>
      <c r="L5089" s="545"/>
      <c r="M5089" s="548" t="s">
        <v>13758</v>
      </c>
      <c r="N5089" s="545" t="s">
        <v>13413</v>
      </c>
      <c r="O5089" s="545"/>
      <c r="P5089" s="549">
        <v>14683</v>
      </c>
      <c r="Q5089" s="549">
        <v>1</v>
      </c>
      <c r="R5089" s="549">
        <v>128</v>
      </c>
      <c r="S5089" s="548"/>
      <c r="T5089" s="548"/>
      <c r="U5089" s="99"/>
    </row>
    <row r="5090" spans="1:21" ht="19.5" customHeight="1">
      <c r="A5090" s="545">
        <v>14684</v>
      </c>
      <c r="B5090" s="545" t="s">
        <v>21723</v>
      </c>
      <c r="C5090" s="545" t="s">
        <v>216</v>
      </c>
      <c r="D5090" s="546"/>
      <c r="E5090" s="171" t="str">
        <f t="shared" si="79"/>
        <v>1900</v>
      </c>
      <c r="F5090" s="547">
        <v>0</v>
      </c>
      <c r="G5090" s="548">
        <v>0</v>
      </c>
      <c r="H5090" s="547">
        <v>0</v>
      </c>
      <c r="I5090" s="545" t="s">
        <v>12650</v>
      </c>
      <c r="J5090" s="545"/>
      <c r="K5090" s="545"/>
      <c r="L5090" s="545"/>
      <c r="M5090" s="548" t="s">
        <v>13758</v>
      </c>
      <c r="N5090" s="545" t="s">
        <v>13413</v>
      </c>
      <c r="O5090" s="545"/>
      <c r="P5090" s="549">
        <v>14684</v>
      </c>
      <c r="Q5090" s="549">
        <v>1</v>
      </c>
      <c r="R5090" s="549">
        <v>127</v>
      </c>
      <c r="S5090" s="548"/>
      <c r="T5090" s="548"/>
      <c r="U5090" s="99"/>
    </row>
    <row r="5091" spans="1:21" ht="19.5" customHeight="1">
      <c r="A5091" s="545">
        <v>14685</v>
      </c>
      <c r="B5091" s="545" t="s">
        <v>21724</v>
      </c>
      <c r="C5091" s="545" t="s">
        <v>216</v>
      </c>
      <c r="D5091" s="546"/>
      <c r="E5091" s="171" t="str">
        <f t="shared" si="79"/>
        <v>1900</v>
      </c>
      <c r="F5091" s="547">
        <v>0</v>
      </c>
      <c r="G5091" s="548">
        <v>0</v>
      </c>
      <c r="H5091" s="547">
        <v>0</v>
      </c>
      <c r="I5091" s="545" t="s">
        <v>12650</v>
      </c>
      <c r="J5091" s="545"/>
      <c r="K5091" s="545"/>
      <c r="L5091" s="545"/>
      <c r="M5091" s="548" t="s">
        <v>13758</v>
      </c>
      <c r="N5091" s="545" t="s">
        <v>13413</v>
      </c>
      <c r="O5091" s="545"/>
      <c r="P5091" s="549">
        <v>14685</v>
      </c>
      <c r="Q5091" s="549">
        <v>1</v>
      </c>
      <c r="R5091" s="549">
        <v>127</v>
      </c>
      <c r="S5091" s="548"/>
      <c r="T5091" s="548"/>
      <c r="U5091" s="99"/>
    </row>
    <row r="5092" spans="1:21" ht="19.5" customHeight="1">
      <c r="A5092" s="545">
        <v>14686</v>
      </c>
      <c r="B5092" s="545" t="s">
        <v>21726</v>
      </c>
      <c r="C5092" s="545" t="s">
        <v>216</v>
      </c>
      <c r="D5092" s="546"/>
      <c r="E5092" s="171" t="str">
        <f t="shared" si="79"/>
        <v>1900</v>
      </c>
      <c r="F5092" s="547">
        <v>0</v>
      </c>
      <c r="G5092" s="548">
        <v>0</v>
      </c>
      <c r="H5092" s="547">
        <v>0</v>
      </c>
      <c r="I5092" s="545" t="s">
        <v>12650</v>
      </c>
      <c r="J5092" s="545"/>
      <c r="K5092" s="545"/>
      <c r="L5092" s="545"/>
      <c r="M5092" s="548" t="s">
        <v>13758</v>
      </c>
      <c r="N5092" s="545" t="s">
        <v>13413</v>
      </c>
      <c r="O5092" s="545"/>
      <c r="P5092" s="549">
        <v>14686</v>
      </c>
      <c r="Q5092" s="549">
        <v>1</v>
      </c>
      <c r="R5092" s="549">
        <v>127</v>
      </c>
      <c r="S5092" s="548"/>
      <c r="T5092" s="548"/>
      <c r="U5092" s="99"/>
    </row>
    <row r="5093" spans="1:21" ht="19.5" customHeight="1">
      <c r="A5093" s="545">
        <v>14687</v>
      </c>
      <c r="B5093" s="545" t="s">
        <v>21727</v>
      </c>
      <c r="C5093" s="545" t="s">
        <v>216</v>
      </c>
      <c r="D5093" s="546"/>
      <c r="E5093" s="171" t="str">
        <f t="shared" si="79"/>
        <v>1900</v>
      </c>
      <c r="F5093" s="547">
        <v>0</v>
      </c>
      <c r="G5093" s="548">
        <v>0</v>
      </c>
      <c r="H5093" s="547">
        <v>0</v>
      </c>
      <c r="I5093" s="545" t="s">
        <v>12650</v>
      </c>
      <c r="J5093" s="545"/>
      <c r="K5093" s="545"/>
      <c r="L5093" s="545"/>
      <c r="M5093" s="548" t="s">
        <v>13758</v>
      </c>
      <c r="N5093" s="545" t="s">
        <v>13413</v>
      </c>
      <c r="O5093" s="545"/>
      <c r="P5093" s="549">
        <v>14687</v>
      </c>
      <c r="Q5093" s="549">
        <v>1</v>
      </c>
      <c r="R5093" s="549">
        <v>127</v>
      </c>
      <c r="S5093" s="548"/>
      <c r="T5093" s="548"/>
      <c r="U5093" s="99"/>
    </row>
    <row r="5094" spans="1:21" ht="19.5" customHeight="1">
      <c r="A5094" s="545">
        <v>14688</v>
      </c>
      <c r="B5094" s="545" t="s">
        <v>21728</v>
      </c>
      <c r="C5094" s="545" t="s">
        <v>209</v>
      </c>
      <c r="D5094" s="546"/>
      <c r="E5094" s="171" t="str">
        <f t="shared" si="79"/>
        <v>1900</v>
      </c>
      <c r="F5094" s="547">
        <v>0</v>
      </c>
      <c r="G5094" s="548">
        <v>0</v>
      </c>
      <c r="H5094" s="547">
        <v>0</v>
      </c>
      <c r="I5094" s="545" t="s">
        <v>12650</v>
      </c>
      <c r="J5094" s="545"/>
      <c r="K5094" s="545"/>
      <c r="L5094" s="545"/>
      <c r="M5094" s="548" t="s">
        <v>13758</v>
      </c>
      <c r="N5094" s="545" t="s">
        <v>13413</v>
      </c>
      <c r="O5094" s="545"/>
      <c r="P5094" s="549">
        <v>14688</v>
      </c>
      <c r="Q5094" s="549">
        <v>1</v>
      </c>
      <c r="R5094" s="549">
        <v>127</v>
      </c>
      <c r="S5094" s="548"/>
      <c r="T5094" s="548"/>
      <c r="U5094" s="99"/>
    </row>
    <row r="5095" spans="1:21" ht="19.5" customHeight="1">
      <c r="A5095" s="545">
        <v>14689</v>
      </c>
      <c r="B5095" s="545" t="s">
        <v>22664</v>
      </c>
      <c r="C5095" s="545" t="s">
        <v>216</v>
      </c>
      <c r="D5095" s="546"/>
      <c r="E5095" s="171" t="str">
        <f t="shared" si="79"/>
        <v>1900</v>
      </c>
      <c r="F5095" s="547">
        <v>0</v>
      </c>
      <c r="G5095" s="548">
        <v>0</v>
      </c>
      <c r="H5095" s="547">
        <v>0</v>
      </c>
      <c r="I5095" s="545" t="s">
        <v>12650</v>
      </c>
      <c r="J5095" s="545"/>
      <c r="K5095" s="545"/>
      <c r="L5095" s="545"/>
      <c r="M5095" s="548" t="s">
        <v>13758</v>
      </c>
      <c r="N5095" s="545" t="s">
        <v>13413</v>
      </c>
      <c r="O5095" s="545"/>
      <c r="P5095" s="549">
        <v>14689</v>
      </c>
      <c r="Q5095" s="549">
        <v>1</v>
      </c>
      <c r="R5095" s="549">
        <v>127</v>
      </c>
      <c r="S5095" s="548"/>
      <c r="T5095" s="548"/>
      <c r="U5095" s="99"/>
    </row>
    <row r="5096" spans="1:21" ht="19.5" customHeight="1">
      <c r="A5096" s="545">
        <v>14690</v>
      </c>
      <c r="B5096" s="545" t="s">
        <v>22665</v>
      </c>
      <c r="C5096" s="545" t="s">
        <v>216</v>
      </c>
      <c r="D5096" s="546"/>
      <c r="E5096" s="171" t="str">
        <f t="shared" si="79"/>
        <v>1900</v>
      </c>
      <c r="F5096" s="547">
        <v>0</v>
      </c>
      <c r="G5096" s="548">
        <v>0</v>
      </c>
      <c r="H5096" s="547">
        <v>0</v>
      </c>
      <c r="I5096" s="545" t="s">
        <v>12650</v>
      </c>
      <c r="J5096" s="545"/>
      <c r="K5096" s="545"/>
      <c r="L5096" s="545"/>
      <c r="M5096" s="548" t="s">
        <v>13758</v>
      </c>
      <c r="N5096" s="545" t="s">
        <v>13413</v>
      </c>
      <c r="O5096" s="545"/>
      <c r="P5096" s="549">
        <v>14690</v>
      </c>
      <c r="Q5096" s="549">
        <v>1</v>
      </c>
      <c r="R5096" s="549">
        <v>127</v>
      </c>
      <c r="S5096" s="548"/>
      <c r="T5096" s="548"/>
      <c r="U5096" s="99"/>
    </row>
    <row r="5097" spans="1:21" ht="19.5" customHeight="1">
      <c r="A5097" s="545">
        <v>14691</v>
      </c>
      <c r="B5097" s="545" t="s">
        <v>22666</v>
      </c>
      <c r="C5097" s="545" t="s">
        <v>209</v>
      </c>
      <c r="D5097" s="546"/>
      <c r="E5097" s="171" t="str">
        <f t="shared" si="79"/>
        <v>1900</v>
      </c>
      <c r="F5097" s="547">
        <v>0</v>
      </c>
      <c r="G5097" s="548">
        <v>0</v>
      </c>
      <c r="H5097" s="547">
        <v>0</v>
      </c>
      <c r="I5097" s="545" t="s">
        <v>12650</v>
      </c>
      <c r="J5097" s="545"/>
      <c r="K5097" s="545"/>
      <c r="L5097" s="545"/>
      <c r="M5097" s="548" t="s">
        <v>13758</v>
      </c>
      <c r="N5097" s="545" t="s">
        <v>13413</v>
      </c>
      <c r="O5097" s="545"/>
      <c r="P5097" s="549">
        <v>14691</v>
      </c>
      <c r="Q5097" s="549">
        <v>1</v>
      </c>
      <c r="R5097" s="549">
        <v>127</v>
      </c>
      <c r="S5097" s="548"/>
      <c r="T5097" s="548"/>
      <c r="U5097" s="99"/>
    </row>
    <row r="5098" spans="1:21" ht="19.5" customHeight="1">
      <c r="A5098" s="545">
        <v>14692</v>
      </c>
      <c r="B5098" s="545" t="s">
        <v>22667</v>
      </c>
      <c r="C5098" s="545" t="s">
        <v>216</v>
      </c>
      <c r="D5098" s="546"/>
      <c r="E5098" s="171" t="str">
        <f t="shared" si="79"/>
        <v>1900</v>
      </c>
      <c r="F5098" s="547">
        <v>0</v>
      </c>
      <c r="G5098" s="548">
        <v>0</v>
      </c>
      <c r="H5098" s="547">
        <v>0</v>
      </c>
      <c r="I5098" s="545" t="s">
        <v>12650</v>
      </c>
      <c r="J5098" s="545"/>
      <c r="K5098" s="545"/>
      <c r="L5098" s="545"/>
      <c r="M5098" s="548" t="s">
        <v>13758</v>
      </c>
      <c r="N5098" s="545" t="s">
        <v>13413</v>
      </c>
      <c r="O5098" s="545"/>
      <c r="P5098" s="549">
        <v>14692</v>
      </c>
      <c r="Q5098" s="549">
        <v>1</v>
      </c>
      <c r="R5098" s="549">
        <v>127</v>
      </c>
      <c r="S5098" s="548"/>
      <c r="T5098" s="548"/>
      <c r="U5098" s="99"/>
    </row>
    <row r="5099" spans="1:21" ht="19.5" customHeight="1">
      <c r="A5099" s="545">
        <v>14693</v>
      </c>
      <c r="B5099" s="545" t="s">
        <v>22668</v>
      </c>
      <c r="C5099" s="545" t="s">
        <v>209</v>
      </c>
      <c r="D5099" s="546"/>
      <c r="E5099" s="171" t="str">
        <f t="shared" si="79"/>
        <v>1900</v>
      </c>
      <c r="F5099" s="547">
        <v>0</v>
      </c>
      <c r="G5099" s="548">
        <v>0</v>
      </c>
      <c r="H5099" s="547">
        <v>0</v>
      </c>
      <c r="I5099" s="545" t="s">
        <v>12650</v>
      </c>
      <c r="J5099" s="545"/>
      <c r="K5099" s="545"/>
      <c r="L5099" s="545"/>
      <c r="M5099" s="548" t="s">
        <v>13758</v>
      </c>
      <c r="N5099" s="545" t="s">
        <v>13413</v>
      </c>
      <c r="O5099" s="545"/>
      <c r="P5099" s="549">
        <v>14693</v>
      </c>
      <c r="Q5099" s="549">
        <v>1</v>
      </c>
      <c r="R5099" s="549">
        <v>127</v>
      </c>
      <c r="S5099" s="548"/>
      <c r="T5099" s="548"/>
      <c r="U5099" s="99"/>
    </row>
    <row r="5100" spans="1:21" ht="19.5" customHeight="1">
      <c r="A5100" s="545">
        <v>14694</v>
      </c>
      <c r="B5100" s="545" t="s">
        <v>22669</v>
      </c>
      <c r="C5100" s="545" t="s">
        <v>216</v>
      </c>
      <c r="D5100" s="546"/>
      <c r="E5100" s="171" t="str">
        <f t="shared" si="79"/>
        <v>1900</v>
      </c>
      <c r="F5100" s="547">
        <v>0</v>
      </c>
      <c r="G5100" s="548">
        <v>0</v>
      </c>
      <c r="H5100" s="547">
        <v>0</v>
      </c>
      <c r="I5100" s="545" t="s">
        <v>12650</v>
      </c>
      <c r="J5100" s="545"/>
      <c r="K5100" s="545"/>
      <c r="L5100" s="545"/>
      <c r="M5100" s="548" t="s">
        <v>13758</v>
      </c>
      <c r="N5100" s="545" t="s">
        <v>13413</v>
      </c>
      <c r="O5100" s="545"/>
      <c r="P5100" s="549">
        <v>14694</v>
      </c>
      <c r="Q5100" s="549">
        <v>1</v>
      </c>
      <c r="R5100" s="549">
        <v>127</v>
      </c>
      <c r="S5100" s="548"/>
      <c r="T5100" s="548"/>
      <c r="U5100" s="99"/>
    </row>
    <row r="5101" spans="1:21" ht="19.5" customHeight="1">
      <c r="A5101" s="545">
        <v>14695</v>
      </c>
      <c r="B5101" s="545" t="s">
        <v>22670</v>
      </c>
      <c r="C5101" s="545" t="s">
        <v>216</v>
      </c>
      <c r="D5101" s="546"/>
      <c r="E5101" s="171" t="str">
        <f t="shared" si="79"/>
        <v>1900</v>
      </c>
      <c r="F5101" s="547">
        <v>0</v>
      </c>
      <c r="G5101" s="548">
        <v>0</v>
      </c>
      <c r="H5101" s="547">
        <v>0</v>
      </c>
      <c r="I5101" s="545" t="s">
        <v>12650</v>
      </c>
      <c r="J5101" s="545"/>
      <c r="K5101" s="545"/>
      <c r="L5101" s="545"/>
      <c r="M5101" s="548" t="s">
        <v>13758</v>
      </c>
      <c r="N5101" s="545" t="s">
        <v>13413</v>
      </c>
      <c r="O5101" s="545"/>
      <c r="P5101" s="549">
        <v>14695</v>
      </c>
      <c r="Q5101" s="549">
        <v>1</v>
      </c>
      <c r="R5101" s="549">
        <v>127</v>
      </c>
      <c r="S5101" s="548"/>
      <c r="T5101" s="548"/>
      <c r="U5101" s="99"/>
    </row>
    <row r="5102" spans="1:21" ht="19.5" customHeight="1">
      <c r="A5102" s="545">
        <v>14696</v>
      </c>
      <c r="B5102" s="545" t="s">
        <v>22671</v>
      </c>
      <c r="C5102" s="545" t="s">
        <v>216</v>
      </c>
      <c r="D5102" s="546"/>
      <c r="E5102" s="171" t="str">
        <f t="shared" si="79"/>
        <v>1900</v>
      </c>
      <c r="F5102" s="547">
        <v>0</v>
      </c>
      <c r="G5102" s="548">
        <v>0</v>
      </c>
      <c r="H5102" s="547">
        <v>0</v>
      </c>
      <c r="I5102" s="545" t="s">
        <v>12650</v>
      </c>
      <c r="J5102" s="545"/>
      <c r="K5102" s="545"/>
      <c r="L5102" s="545"/>
      <c r="M5102" s="548" t="s">
        <v>13758</v>
      </c>
      <c r="N5102" s="545" t="s">
        <v>13413</v>
      </c>
      <c r="O5102" s="545"/>
      <c r="P5102" s="549">
        <v>14696</v>
      </c>
      <c r="Q5102" s="549">
        <v>1</v>
      </c>
      <c r="R5102" s="549">
        <v>127</v>
      </c>
      <c r="S5102" s="548"/>
      <c r="T5102" s="548"/>
      <c r="U5102" s="99"/>
    </row>
    <row r="5103" spans="1:21" ht="19.5" customHeight="1">
      <c r="A5103" s="545">
        <v>14697</v>
      </c>
      <c r="B5103" s="545" t="s">
        <v>22672</v>
      </c>
      <c r="C5103" s="545" t="s">
        <v>216</v>
      </c>
      <c r="D5103" s="546"/>
      <c r="E5103" s="171" t="str">
        <f t="shared" si="79"/>
        <v>1900</v>
      </c>
      <c r="F5103" s="547">
        <v>0</v>
      </c>
      <c r="G5103" s="548">
        <v>0</v>
      </c>
      <c r="H5103" s="547">
        <v>0</v>
      </c>
      <c r="I5103" s="545" t="s">
        <v>12650</v>
      </c>
      <c r="J5103" s="545"/>
      <c r="K5103" s="545"/>
      <c r="L5103" s="545"/>
      <c r="M5103" s="548" t="s">
        <v>13758</v>
      </c>
      <c r="N5103" s="545" t="s">
        <v>13413</v>
      </c>
      <c r="O5103" s="545"/>
      <c r="P5103" s="549">
        <v>14697</v>
      </c>
      <c r="Q5103" s="549">
        <v>1</v>
      </c>
      <c r="R5103" s="549">
        <v>127</v>
      </c>
      <c r="S5103" s="548"/>
      <c r="T5103" s="548"/>
      <c r="U5103" s="99"/>
    </row>
    <row r="5104" spans="1:21" ht="19.5" customHeight="1">
      <c r="A5104" s="545">
        <v>14698</v>
      </c>
      <c r="B5104" s="545" t="s">
        <v>22673</v>
      </c>
      <c r="C5104" s="545" t="s">
        <v>216</v>
      </c>
      <c r="D5104" s="546"/>
      <c r="E5104" s="171" t="str">
        <f t="shared" si="79"/>
        <v>1900</v>
      </c>
      <c r="F5104" s="547">
        <v>0</v>
      </c>
      <c r="G5104" s="548">
        <v>0</v>
      </c>
      <c r="H5104" s="547">
        <v>0</v>
      </c>
      <c r="I5104" s="545" t="s">
        <v>12650</v>
      </c>
      <c r="J5104" s="545"/>
      <c r="K5104" s="545"/>
      <c r="L5104" s="545"/>
      <c r="M5104" s="548" t="s">
        <v>13758</v>
      </c>
      <c r="N5104" s="545" t="s">
        <v>13413</v>
      </c>
      <c r="O5104" s="545"/>
      <c r="P5104" s="549">
        <v>14698</v>
      </c>
      <c r="Q5104" s="549">
        <v>1</v>
      </c>
      <c r="R5104" s="549">
        <v>127</v>
      </c>
      <c r="S5104" s="548"/>
      <c r="T5104" s="548"/>
      <c r="U5104" s="99"/>
    </row>
    <row r="5105" spans="1:21" ht="19.5" customHeight="1">
      <c r="A5105" s="545">
        <v>14699</v>
      </c>
      <c r="B5105" s="545" t="s">
        <v>22674</v>
      </c>
      <c r="C5105" s="545" t="s">
        <v>216</v>
      </c>
      <c r="D5105" s="546"/>
      <c r="E5105" s="171" t="str">
        <f t="shared" si="79"/>
        <v>1900</v>
      </c>
      <c r="F5105" s="547">
        <v>0</v>
      </c>
      <c r="G5105" s="548">
        <v>0</v>
      </c>
      <c r="H5105" s="547">
        <v>0</v>
      </c>
      <c r="I5105" s="545" t="s">
        <v>12650</v>
      </c>
      <c r="J5105" s="545"/>
      <c r="K5105" s="545"/>
      <c r="L5105" s="545"/>
      <c r="M5105" s="548" t="s">
        <v>13758</v>
      </c>
      <c r="N5105" s="545" t="s">
        <v>13413</v>
      </c>
      <c r="O5105" s="545"/>
      <c r="P5105" s="549">
        <v>14699</v>
      </c>
      <c r="Q5105" s="549">
        <v>1</v>
      </c>
      <c r="R5105" s="549">
        <v>127</v>
      </c>
      <c r="S5105" s="548"/>
      <c r="T5105" s="548"/>
      <c r="U5105" s="99"/>
    </row>
    <row r="5106" spans="1:21" ht="19.5" customHeight="1">
      <c r="A5106" s="545">
        <v>14700</v>
      </c>
      <c r="B5106" s="545" t="s">
        <v>21747</v>
      </c>
      <c r="C5106" s="545" t="s">
        <v>209</v>
      </c>
      <c r="D5106" s="546"/>
      <c r="E5106" s="171" t="str">
        <f t="shared" si="79"/>
        <v>1900</v>
      </c>
      <c r="F5106" s="547">
        <v>0</v>
      </c>
      <c r="G5106" s="548">
        <v>0</v>
      </c>
      <c r="H5106" s="547">
        <v>0</v>
      </c>
      <c r="I5106" s="545" t="s">
        <v>12706</v>
      </c>
      <c r="J5106" s="545"/>
      <c r="K5106" s="545"/>
      <c r="L5106" s="545"/>
      <c r="M5106" s="548" t="s">
        <v>13758</v>
      </c>
      <c r="N5106" s="545" t="s">
        <v>13413</v>
      </c>
      <c r="O5106" s="545"/>
      <c r="P5106" s="549">
        <v>14700</v>
      </c>
      <c r="Q5106" s="549">
        <v>1</v>
      </c>
      <c r="R5106" s="549">
        <v>128</v>
      </c>
      <c r="S5106" s="548"/>
      <c r="T5106" s="548"/>
      <c r="U5106" s="99"/>
    </row>
    <row r="5107" spans="1:21" ht="19.5" customHeight="1">
      <c r="A5107" s="545">
        <v>14701</v>
      </c>
      <c r="B5107" s="545" t="s">
        <v>21748</v>
      </c>
      <c r="C5107" s="545" t="s">
        <v>209</v>
      </c>
      <c r="D5107" s="546"/>
      <c r="E5107" s="171" t="str">
        <f t="shared" si="79"/>
        <v>1900</v>
      </c>
      <c r="F5107" s="547">
        <v>0</v>
      </c>
      <c r="G5107" s="548">
        <v>0</v>
      </c>
      <c r="H5107" s="547">
        <v>0</v>
      </c>
      <c r="I5107" s="545" t="s">
        <v>12706</v>
      </c>
      <c r="J5107" s="545"/>
      <c r="K5107" s="545"/>
      <c r="L5107" s="545"/>
      <c r="M5107" s="548" t="s">
        <v>13758</v>
      </c>
      <c r="N5107" s="545" t="s">
        <v>13413</v>
      </c>
      <c r="O5107" s="545"/>
      <c r="P5107" s="549">
        <v>14701</v>
      </c>
      <c r="Q5107" s="549">
        <v>1</v>
      </c>
      <c r="R5107" s="549">
        <v>128</v>
      </c>
      <c r="S5107" s="548"/>
      <c r="T5107" s="548"/>
      <c r="U5107" s="99"/>
    </row>
    <row r="5108" spans="1:21" ht="19.5" customHeight="1">
      <c r="A5108" s="545">
        <v>14702</v>
      </c>
      <c r="B5108" s="545" t="s">
        <v>21749</v>
      </c>
      <c r="C5108" s="545" t="s">
        <v>209</v>
      </c>
      <c r="D5108" s="546"/>
      <c r="E5108" s="171" t="str">
        <f t="shared" si="79"/>
        <v>1900</v>
      </c>
      <c r="F5108" s="547">
        <v>0</v>
      </c>
      <c r="G5108" s="548">
        <v>0</v>
      </c>
      <c r="H5108" s="547">
        <v>0</v>
      </c>
      <c r="I5108" s="545" t="s">
        <v>12650</v>
      </c>
      <c r="J5108" s="545"/>
      <c r="K5108" s="545"/>
      <c r="L5108" s="545"/>
      <c r="M5108" s="548" t="s">
        <v>13758</v>
      </c>
      <c r="N5108" s="545" t="s">
        <v>13413</v>
      </c>
      <c r="O5108" s="545"/>
      <c r="P5108" s="549">
        <v>14702</v>
      </c>
      <c r="Q5108" s="549">
        <v>1</v>
      </c>
      <c r="R5108" s="549">
        <v>127</v>
      </c>
      <c r="S5108" s="548"/>
      <c r="T5108" s="548"/>
      <c r="U5108" s="99"/>
    </row>
    <row r="5109" spans="1:21" ht="19.5" customHeight="1">
      <c r="A5109" s="545">
        <v>14703</v>
      </c>
      <c r="B5109" s="545" t="s">
        <v>22675</v>
      </c>
      <c r="C5109" s="545" t="s">
        <v>209</v>
      </c>
      <c r="D5109" s="546"/>
      <c r="E5109" s="171" t="str">
        <f t="shared" si="79"/>
        <v>1900</v>
      </c>
      <c r="F5109" s="547">
        <v>0</v>
      </c>
      <c r="G5109" s="548">
        <v>0</v>
      </c>
      <c r="H5109" s="547">
        <v>0</v>
      </c>
      <c r="I5109" s="545" t="s">
        <v>12980</v>
      </c>
      <c r="J5109" s="545"/>
      <c r="K5109" s="545"/>
      <c r="L5109" s="545"/>
      <c r="M5109" s="548" t="s">
        <v>13758</v>
      </c>
      <c r="N5109" s="545" t="s">
        <v>13413</v>
      </c>
      <c r="O5109" s="545"/>
      <c r="P5109" s="549">
        <v>14703</v>
      </c>
      <c r="Q5109" s="549">
        <v>1</v>
      </c>
      <c r="R5109" s="549">
        <v>54</v>
      </c>
      <c r="S5109" s="548"/>
      <c r="T5109" s="548"/>
      <c r="U5109" s="99"/>
    </row>
    <row r="5110" spans="1:21" ht="19.5" customHeight="1">
      <c r="A5110" s="545">
        <v>14704</v>
      </c>
      <c r="B5110" s="545" t="s">
        <v>22676</v>
      </c>
      <c r="C5110" s="545" t="s">
        <v>216</v>
      </c>
      <c r="D5110" s="546"/>
      <c r="E5110" s="171" t="str">
        <f t="shared" si="79"/>
        <v>1900</v>
      </c>
      <c r="F5110" s="547">
        <v>0</v>
      </c>
      <c r="G5110" s="548">
        <v>0</v>
      </c>
      <c r="H5110" s="547">
        <v>0</v>
      </c>
      <c r="I5110" s="545" t="s">
        <v>12980</v>
      </c>
      <c r="J5110" s="545"/>
      <c r="K5110" s="545"/>
      <c r="L5110" s="545"/>
      <c r="M5110" s="548" t="s">
        <v>13758</v>
      </c>
      <c r="N5110" s="545" t="s">
        <v>13413</v>
      </c>
      <c r="O5110" s="545"/>
      <c r="P5110" s="549">
        <v>14704</v>
      </c>
      <c r="Q5110" s="549">
        <v>1</v>
      </c>
      <c r="R5110" s="549">
        <v>54</v>
      </c>
      <c r="S5110" s="548"/>
      <c r="T5110" s="548"/>
      <c r="U5110" s="99"/>
    </row>
    <row r="5111" spans="1:21" ht="19.5" customHeight="1">
      <c r="A5111" s="545">
        <v>14705</v>
      </c>
      <c r="B5111" s="545" t="s">
        <v>22677</v>
      </c>
      <c r="C5111" s="545" t="s">
        <v>216</v>
      </c>
      <c r="D5111" s="546"/>
      <c r="E5111" s="171" t="str">
        <f t="shared" si="79"/>
        <v>1900</v>
      </c>
      <c r="F5111" s="547">
        <v>0</v>
      </c>
      <c r="G5111" s="548">
        <v>0</v>
      </c>
      <c r="H5111" s="547">
        <v>0</v>
      </c>
      <c r="I5111" s="545" t="s">
        <v>12980</v>
      </c>
      <c r="J5111" s="545"/>
      <c r="K5111" s="545"/>
      <c r="L5111" s="545"/>
      <c r="M5111" s="548" t="s">
        <v>13758</v>
      </c>
      <c r="N5111" s="545" t="s">
        <v>13413</v>
      </c>
      <c r="O5111" s="545"/>
      <c r="P5111" s="549">
        <v>14705</v>
      </c>
      <c r="Q5111" s="549">
        <v>1</v>
      </c>
      <c r="R5111" s="549">
        <v>54</v>
      </c>
      <c r="S5111" s="548"/>
      <c r="T5111" s="548"/>
      <c r="U5111" s="99"/>
    </row>
    <row r="5112" spans="1:21" ht="19.5" customHeight="1">
      <c r="A5112" s="545">
        <v>14706</v>
      </c>
      <c r="B5112" s="545" t="s">
        <v>22678</v>
      </c>
      <c r="C5112" s="545" t="s">
        <v>216</v>
      </c>
      <c r="D5112" s="546"/>
      <c r="E5112" s="171" t="str">
        <f t="shared" si="79"/>
        <v>1900</v>
      </c>
      <c r="F5112" s="547">
        <v>0</v>
      </c>
      <c r="G5112" s="548">
        <v>0</v>
      </c>
      <c r="H5112" s="547">
        <v>0</v>
      </c>
      <c r="I5112" s="545" t="s">
        <v>12980</v>
      </c>
      <c r="J5112" s="545"/>
      <c r="K5112" s="545"/>
      <c r="L5112" s="545"/>
      <c r="M5112" s="548" t="s">
        <v>13758</v>
      </c>
      <c r="N5112" s="545" t="s">
        <v>13413</v>
      </c>
      <c r="O5112" s="545"/>
      <c r="P5112" s="549">
        <v>14706</v>
      </c>
      <c r="Q5112" s="549">
        <v>1</v>
      </c>
      <c r="R5112" s="549">
        <v>54</v>
      </c>
      <c r="S5112" s="548"/>
      <c r="T5112" s="548"/>
      <c r="U5112" s="99"/>
    </row>
    <row r="5113" spans="1:21" ht="19.5" customHeight="1">
      <c r="A5113" s="545">
        <v>14707</v>
      </c>
      <c r="B5113" s="545" t="s">
        <v>22679</v>
      </c>
      <c r="C5113" s="545" t="s">
        <v>216</v>
      </c>
      <c r="D5113" s="546"/>
      <c r="E5113" s="171" t="str">
        <f t="shared" si="79"/>
        <v>1900</v>
      </c>
      <c r="F5113" s="547">
        <v>0</v>
      </c>
      <c r="G5113" s="548">
        <v>0</v>
      </c>
      <c r="H5113" s="547">
        <v>0</v>
      </c>
      <c r="I5113" s="545" t="s">
        <v>12980</v>
      </c>
      <c r="J5113" s="545"/>
      <c r="K5113" s="545"/>
      <c r="L5113" s="545"/>
      <c r="M5113" s="548" t="s">
        <v>13758</v>
      </c>
      <c r="N5113" s="545" t="s">
        <v>13413</v>
      </c>
      <c r="O5113" s="545"/>
      <c r="P5113" s="549">
        <v>14707</v>
      </c>
      <c r="Q5113" s="549">
        <v>1</v>
      </c>
      <c r="R5113" s="549">
        <v>54</v>
      </c>
      <c r="S5113" s="548"/>
      <c r="T5113" s="548"/>
      <c r="U5113" s="99"/>
    </row>
    <row r="5114" spans="1:21" ht="19.5" customHeight="1">
      <c r="A5114" s="545">
        <v>14708</v>
      </c>
      <c r="B5114" s="545" t="s">
        <v>22680</v>
      </c>
      <c r="C5114" s="545" t="s">
        <v>216</v>
      </c>
      <c r="D5114" s="546"/>
      <c r="E5114" s="171" t="str">
        <f t="shared" si="79"/>
        <v>1900</v>
      </c>
      <c r="F5114" s="547">
        <v>0</v>
      </c>
      <c r="G5114" s="548">
        <v>0</v>
      </c>
      <c r="H5114" s="547">
        <v>0</v>
      </c>
      <c r="I5114" s="545" t="s">
        <v>12980</v>
      </c>
      <c r="J5114" s="545"/>
      <c r="K5114" s="545"/>
      <c r="L5114" s="545"/>
      <c r="M5114" s="548" t="s">
        <v>13758</v>
      </c>
      <c r="N5114" s="545" t="s">
        <v>13413</v>
      </c>
      <c r="O5114" s="545"/>
      <c r="P5114" s="549">
        <v>14708</v>
      </c>
      <c r="Q5114" s="549">
        <v>1</v>
      </c>
      <c r="R5114" s="549">
        <v>54</v>
      </c>
      <c r="S5114" s="548"/>
      <c r="T5114" s="548"/>
      <c r="U5114" s="99"/>
    </row>
    <row r="5115" spans="1:21" ht="19.5" customHeight="1">
      <c r="A5115" s="545">
        <v>14709</v>
      </c>
      <c r="B5115" s="545" t="s">
        <v>22681</v>
      </c>
      <c r="C5115" s="545" t="s">
        <v>216</v>
      </c>
      <c r="D5115" s="546"/>
      <c r="E5115" s="171" t="str">
        <f t="shared" si="79"/>
        <v>1900</v>
      </c>
      <c r="F5115" s="547">
        <v>0</v>
      </c>
      <c r="G5115" s="548">
        <v>0</v>
      </c>
      <c r="H5115" s="547">
        <v>0</v>
      </c>
      <c r="I5115" s="545" t="s">
        <v>12980</v>
      </c>
      <c r="J5115" s="545"/>
      <c r="K5115" s="545"/>
      <c r="L5115" s="545"/>
      <c r="M5115" s="548" t="s">
        <v>13758</v>
      </c>
      <c r="N5115" s="545" t="s">
        <v>13413</v>
      </c>
      <c r="O5115" s="545"/>
      <c r="P5115" s="549">
        <v>14709</v>
      </c>
      <c r="Q5115" s="549">
        <v>1</v>
      </c>
      <c r="R5115" s="549">
        <v>54</v>
      </c>
      <c r="S5115" s="548"/>
      <c r="T5115" s="548"/>
      <c r="U5115" s="99"/>
    </row>
    <row r="5116" spans="1:21" ht="19.5" customHeight="1">
      <c r="A5116" s="545">
        <v>14710</v>
      </c>
      <c r="B5116" s="545" t="s">
        <v>22460</v>
      </c>
      <c r="C5116" s="545" t="s">
        <v>216</v>
      </c>
      <c r="D5116" s="546"/>
      <c r="E5116" s="171" t="str">
        <f t="shared" si="79"/>
        <v>1900</v>
      </c>
      <c r="F5116" s="547">
        <v>0</v>
      </c>
      <c r="G5116" s="548">
        <v>0</v>
      </c>
      <c r="H5116" s="547">
        <v>0</v>
      </c>
      <c r="I5116" s="545" t="s">
        <v>12980</v>
      </c>
      <c r="J5116" s="545"/>
      <c r="K5116" s="545"/>
      <c r="L5116" s="545"/>
      <c r="M5116" s="548" t="s">
        <v>13758</v>
      </c>
      <c r="N5116" s="545" t="s">
        <v>13413</v>
      </c>
      <c r="O5116" s="545"/>
      <c r="P5116" s="549">
        <v>14710</v>
      </c>
      <c r="Q5116" s="549">
        <v>1</v>
      </c>
      <c r="R5116" s="549">
        <v>54</v>
      </c>
      <c r="S5116" s="548"/>
      <c r="T5116" s="548"/>
      <c r="U5116" s="99"/>
    </row>
    <row r="5117" spans="1:21" ht="19.5" customHeight="1">
      <c r="A5117" s="545">
        <v>14711</v>
      </c>
      <c r="B5117" s="545" t="s">
        <v>22682</v>
      </c>
      <c r="C5117" s="545" t="s">
        <v>216</v>
      </c>
      <c r="D5117" s="546"/>
      <c r="E5117" s="171" t="str">
        <f t="shared" si="79"/>
        <v>1900</v>
      </c>
      <c r="F5117" s="547">
        <v>0</v>
      </c>
      <c r="G5117" s="548">
        <v>0</v>
      </c>
      <c r="H5117" s="547">
        <v>0</v>
      </c>
      <c r="I5117" s="545" t="s">
        <v>12980</v>
      </c>
      <c r="J5117" s="545"/>
      <c r="K5117" s="545"/>
      <c r="L5117" s="545"/>
      <c r="M5117" s="548" t="s">
        <v>13758</v>
      </c>
      <c r="N5117" s="545" t="s">
        <v>13413</v>
      </c>
      <c r="O5117" s="545"/>
      <c r="P5117" s="549">
        <v>14711</v>
      </c>
      <c r="Q5117" s="549">
        <v>1</v>
      </c>
      <c r="R5117" s="549">
        <v>54</v>
      </c>
      <c r="S5117" s="548"/>
      <c r="T5117" s="548"/>
      <c r="U5117" s="99"/>
    </row>
    <row r="5118" spans="1:21" ht="19.5" customHeight="1">
      <c r="A5118" s="545">
        <v>14712</v>
      </c>
      <c r="B5118" s="545" t="s">
        <v>22683</v>
      </c>
      <c r="C5118" s="545" t="s">
        <v>216</v>
      </c>
      <c r="D5118" s="546"/>
      <c r="E5118" s="171" t="str">
        <f t="shared" si="79"/>
        <v>1900</v>
      </c>
      <c r="F5118" s="547">
        <v>0</v>
      </c>
      <c r="G5118" s="548">
        <v>0</v>
      </c>
      <c r="H5118" s="547">
        <v>0</v>
      </c>
      <c r="I5118" s="545" t="s">
        <v>12980</v>
      </c>
      <c r="J5118" s="545"/>
      <c r="K5118" s="545"/>
      <c r="L5118" s="545"/>
      <c r="M5118" s="548" t="s">
        <v>13758</v>
      </c>
      <c r="N5118" s="545" t="s">
        <v>13413</v>
      </c>
      <c r="O5118" s="545"/>
      <c r="P5118" s="549">
        <v>14712</v>
      </c>
      <c r="Q5118" s="549">
        <v>1</v>
      </c>
      <c r="R5118" s="549">
        <v>54</v>
      </c>
      <c r="S5118" s="548"/>
      <c r="T5118" s="548"/>
      <c r="U5118" s="99"/>
    </row>
    <row r="5119" spans="1:21" ht="19.5" customHeight="1">
      <c r="A5119" s="545">
        <v>14713</v>
      </c>
      <c r="B5119" s="545" t="s">
        <v>22684</v>
      </c>
      <c r="C5119" s="545" t="s">
        <v>216</v>
      </c>
      <c r="D5119" s="546"/>
      <c r="E5119" s="171" t="str">
        <f t="shared" si="79"/>
        <v>1900</v>
      </c>
      <c r="F5119" s="547">
        <v>0</v>
      </c>
      <c r="G5119" s="548">
        <v>0</v>
      </c>
      <c r="H5119" s="547">
        <v>0</v>
      </c>
      <c r="I5119" s="545" t="s">
        <v>12980</v>
      </c>
      <c r="J5119" s="545"/>
      <c r="K5119" s="545"/>
      <c r="L5119" s="545"/>
      <c r="M5119" s="548" t="s">
        <v>13758</v>
      </c>
      <c r="N5119" s="545" t="s">
        <v>13413</v>
      </c>
      <c r="O5119" s="545"/>
      <c r="P5119" s="549">
        <v>14713</v>
      </c>
      <c r="Q5119" s="549">
        <v>1</v>
      </c>
      <c r="R5119" s="549">
        <v>54</v>
      </c>
      <c r="S5119" s="548"/>
      <c r="T5119" s="548"/>
      <c r="U5119" s="99"/>
    </row>
    <row r="5120" spans="1:21" ht="19.5" customHeight="1">
      <c r="A5120" s="545">
        <v>14714</v>
      </c>
      <c r="B5120" s="545" t="s">
        <v>22685</v>
      </c>
      <c r="C5120" s="545" t="s">
        <v>216</v>
      </c>
      <c r="D5120" s="546"/>
      <c r="E5120" s="171" t="str">
        <f t="shared" si="79"/>
        <v>1900</v>
      </c>
      <c r="F5120" s="547">
        <v>0</v>
      </c>
      <c r="G5120" s="548">
        <v>0</v>
      </c>
      <c r="H5120" s="547">
        <v>0</v>
      </c>
      <c r="I5120" s="545" t="s">
        <v>12980</v>
      </c>
      <c r="J5120" s="545"/>
      <c r="K5120" s="545"/>
      <c r="L5120" s="545"/>
      <c r="M5120" s="548" t="s">
        <v>13758</v>
      </c>
      <c r="N5120" s="545" t="s">
        <v>13413</v>
      </c>
      <c r="O5120" s="545"/>
      <c r="P5120" s="549">
        <v>14714</v>
      </c>
      <c r="Q5120" s="549">
        <v>1</v>
      </c>
      <c r="R5120" s="549">
        <v>54</v>
      </c>
      <c r="S5120" s="548"/>
      <c r="T5120" s="548"/>
      <c r="U5120" s="99"/>
    </row>
    <row r="5121" spans="1:21" ht="19.5" customHeight="1">
      <c r="A5121" s="545">
        <v>14715</v>
      </c>
      <c r="B5121" s="545" t="s">
        <v>22686</v>
      </c>
      <c r="C5121" s="545" t="s">
        <v>216</v>
      </c>
      <c r="D5121" s="546"/>
      <c r="E5121" s="171" t="str">
        <f t="shared" si="79"/>
        <v>1900</v>
      </c>
      <c r="F5121" s="547">
        <v>0</v>
      </c>
      <c r="G5121" s="548">
        <v>0</v>
      </c>
      <c r="H5121" s="547">
        <v>0</v>
      </c>
      <c r="I5121" s="545" t="s">
        <v>12980</v>
      </c>
      <c r="J5121" s="545"/>
      <c r="K5121" s="545"/>
      <c r="L5121" s="545"/>
      <c r="M5121" s="548" t="s">
        <v>13758</v>
      </c>
      <c r="N5121" s="545" t="s">
        <v>13413</v>
      </c>
      <c r="O5121" s="545"/>
      <c r="P5121" s="549">
        <v>14715</v>
      </c>
      <c r="Q5121" s="549">
        <v>1</v>
      </c>
      <c r="R5121" s="549">
        <v>54</v>
      </c>
      <c r="S5121" s="548"/>
      <c r="T5121" s="548"/>
      <c r="U5121" s="99"/>
    </row>
    <row r="5122" spans="1:21" ht="19.5" customHeight="1">
      <c r="A5122" s="545">
        <v>14716</v>
      </c>
      <c r="B5122" s="545" t="s">
        <v>22687</v>
      </c>
      <c r="C5122" s="545" t="s">
        <v>216</v>
      </c>
      <c r="D5122" s="546"/>
      <c r="E5122" s="171" t="str">
        <f t="shared" si="79"/>
        <v>1900</v>
      </c>
      <c r="F5122" s="547">
        <v>0</v>
      </c>
      <c r="G5122" s="548">
        <v>0</v>
      </c>
      <c r="H5122" s="547">
        <v>0</v>
      </c>
      <c r="I5122" s="545" t="s">
        <v>12980</v>
      </c>
      <c r="J5122" s="545"/>
      <c r="K5122" s="545"/>
      <c r="L5122" s="545"/>
      <c r="M5122" s="548" t="s">
        <v>13758</v>
      </c>
      <c r="N5122" s="545" t="s">
        <v>13413</v>
      </c>
      <c r="O5122" s="545"/>
      <c r="P5122" s="549">
        <v>14716</v>
      </c>
      <c r="Q5122" s="549">
        <v>1</v>
      </c>
      <c r="R5122" s="549">
        <v>54</v>
      </c>
      <c r="S5122" s="548"/>
      <c r="T5122" s="548"/>
      <c r="U5122" s="99"/>
    </row>
    <row r="5123" spans="1:21" ht="19.5" customHeight="1">
      <c r="A5123" s="545">
        <v>14717</v>
      </c>
      <c r="B5123" s="545" t="s">
        <v>22688</v>
      </c>
      <c r="C5123" s="545" t="s">
        <v>216</v>
      </c>
      <c r="D5123" s="546"/>
      <c r="E5123" s="171" t="str">
        <f t="shared" si="79"/>
        <v>1900</v>
      </c>
      <c r="F5123" s="547">
        <v>0</v>
      </c>
      <c r="G5123" s="548">
        <v>0</v>
      </c>
      <c r="H5123" s="547">
        <v>0</v>
      </c>
      <c r="I5123" s="545" t="s">
        <v>12980</v>
      </c>
      <c r="J5123" s="545"/>
      <c r="K5123" s="545"/>
      <c r="L5123" s="545"/>
      <c r="M5123" s="548" t="s">
        <v>13758</v>
      </c>
      <c r="N5123" s="545" t="s">
        <v>13413</v>
      </c>
      <c r="O5123" s="545"/>
      <c r="P5123" s="549">
        <v>14717</v>
      </c>
      <c r="Q5123" s="549">
        <v>1</v>
      </c>
      <c r="R5123" s="549">
        <v>54</v>
      </c>
      <c r="S5123" s="548"/>
      <c r="T5123" s="548"/>
      <c r="U5123" s="99"/>
    </row>
    <row r="5124" spans="1:21" ht="19.5" customHeight="1">
      <c r="A5124" s="545">
        <v>14718</v>
      </c>
      <c r="B5124" s="545" t="s">
        <v>22689</v>
      </c>
      <c r="C5124" s="545" t="s">
        <v>216</v>
      </c>
      <c r="D5124" s="546"/>
      <c r="E5124" s="171" t="str">
        <f t="shared" ref="E5124:E5187" si="80">TEXT(D5124,"YYYY")</f>
        <v>1900</v>
      </c>
      <c r="F5124" s="547">
        <v>0</v>
      </c>
      <c r="G5124" s="548">
        <v>0</v>
      </c>
      <c r="H5124" s="547">
        <v>0</v>
      </c>
      <c r="I5124" s="545" t="s">
        <v>12980</v>
      </c>
      <c r="J5124" s="545"/>
      <c r="K5124" s="545"/>
      <c r="L5124" s="545"/>
      <c r="M5124" s="548" t="s">
        <v>13758</v>
      </c>
      <c r="N5124" s="545" t="s">
        <v>13413</v>
      </c>
      <c r="O5124" s="545"/>
      <c r="P5124" s="549">
        <v>14718</v>
      </c>
      <c r="Q5124" s="549">
        <v>1</v>
      </c>
      <c r="R5124" s="549">
        <v>54</v>
      </c>
      <c r="S5124" s="548"/>
      <c r="T5124" s="548"/>
      <c r="U5124" s="99"/>
    </row>
    <row r="5125" spans="1:21" ht="19.5" customHeight="1">
      <c r="A5125" s="545">
        <v>14719</v>
      </c>
      <c r="B5125" s="545" t="s">
        <v>22690</v>
      </c>
      <c r="C5125" s="545" t="s">
        <v>216</v>
      </c>
      <c r="D5125" s="546"/>
      <c r="E5125" s="171" t="str">
        <f t="shared" si="80"/>
        <v>1900</v>
      </c>
      <c r="F5125" s="547">
        <v>0</v>
      </c>
      <c r="G5125" s="548">
        <v>0</v>
      </c>
      <c r="H5125" s="547">
        <v>0</v>
      </c>
      <c r="I5125" s="545" t="s">
        <v>12980</v>
      </c>
      <c r="J5125" s="545"/>
      <c r="K5125" s="545"/>
      <c r="L5125" s="545"/>
      <c r="M5125" s="548" t="s">
        <v>13758</v>
      </c>
      <c r="N5125" s="545" t="s">
        <v>13413</v>
      </c>
      <c r="O5125" s="545"/>
      <c r="P5125" s="549">
        <v>14719</v>
      </c>
      <c r="Q5125" s="549">
        <v>1</v>
      </c>
      <c r="R5125" s="549">
        <v>54</v>
      </c>
      <c r="S5125" s="548"/>
      <c r="T5125" s="548"/>
      <c r="U5125" s="99"/>
    </row>
    <row r="5126" spans="1:21" ht="19.5" customHeight="1">
      <c r="A5126" s="545">
        <v>14720</v>
      </c>
      <c r="B5126" s="545" t="s">
        <v>22691</v>
      </c>
      <c r="C5126" s="545" t="s">
        <v>216</v>
      </c>
      <c r="D5126" s="546"/>
      <c r="E5126" s="171" t="str">
        <f t="shared" si="80"/>
        <v>1900</v>
      </c>
      <c r="F5126" s="547">
        <v>0</v>
      </c>
      <c r="G5126" s="548">
        <v>0</v>
      </c>
      <c r="H5126" s="547">
        <v>0</v>
      </c>
      <c r="I5126" s="545" t="s">
        <v>12980</v>
      </c>
      <c r="J5126" s="545"/>
      <c r="K5126" s="545"/>
      <c r="L5126" s="545"/>
      <c r="M5126" s="548" t="s">
        <v>13758</v>
      </c>
      <c r="N5126" s="545" t="s">
        <v>13413</v>
      </c>
      <c r="O5126" s="545"/>
      <c r="P5126" s="549">
        <v>14720</v>
      </c>
      <c r="Q5126" s="549">
        <v>1</v>
      </c>
      <c r="R5126" s="549">
        <v>54</v>
      </c>
      <c r="S5126" s="548"/>
      <c r="T5126" s="548"/>
      <c r="U5126" s="99"/>
    </row>
    <row r="5127" spans="1:21" ht="19.5" customHeight="1">
      <c r="A5127" s="545">
        <v>14721</v>
      </c>
      <c r="B5127" s="545" t="s">
        <v>22692</v>
      </c>
      <c r="C5127" s="545" t="s">
        <v>216</v>
      </c>
      <c r="D5127" s="546"/>
      <c r="E5127" s="171" t="str">
        <f t="shared" si="80"/>
        <v>1900</v>
      </c>
      <c r="F5127" s="547">
        <v>0</v>
      </c>
      <c r="G5127" s="548">
        <v>0</v>
      </c>
      <c r="H5127" s="547">
        <v>0</v>
      </c>
      <c r="I5127" s="545" t="s">
        <v>12980</v>
      </c>
      <c r="J5127" s="545"/>
      <c r="K5127" s="545"/>
      <c r="L5127" s="545"/>
      <c r="M5127" s="548" t="s">
        <v>13758</v>
      </c>
      <c r="N5127" s="545" t="s">
        <v>13413</v>
      </c>
      <c r="O5127" s="545"/>
      <c r="P5127" s="549">
        <v>14721</v>
      </c>
      <c r="Q5127" s="549">
        <v>1</v>
      </c>
      <c r="R5127" s="549">
        <v>54</v>
      </c>
      <c r="S5127" s="548"/>
      <c r="T5127" s="548"/>
      <c r="U5127" s="99"/>
    </row>
    <row r="5128" spans="1:21" ht="19.5" customHeight="1">
      <c r="A5128" s="545">
        <v>14722</v>
      </c>
      <c r="B5128" s="545" t="s">
        <v>22693</v>
      </c>
      <c r="C5128" s="545" t="s">
        <v>216</v>
      </c>
      <c r="D5128" s="546"/>
      <c r="E5128" s="171" t="str">
        <f t="shared" si="80"/>
        <v>1900</v>
      </c>
      <c r="F5128" s="547">
        <v>0</v>
      </c>
      <c r="G5128" s="548">
        <v>0</v>
      </c>
      <c r="H5128" s="547">
        <v>0</v>
      </c>
      <c r="I5128" s="545" t="s">
        <v>12980</v>
      </c>
      <c r="J5128" s="545"/>
      <c r="K5128" s="545"/>
      <c r="L5128" s="545"/>
      <c r="M5128" s="548" t="s">
        <v>13758</v>
      </c>
      <c r="N5128" s="545" t="s">
        <v>13413</v>
      </c>
      <c r="O5128" s="545"/>
      <c r="P5128" s="549">
        <v>14722</v>
      </c>
      <c r="Q5128" s="549">
        <v>1</v>
      </c>
      <c r="R5128" s="549">
        <v>54</v>
      </c>
      <c r="S5128" s="548"/>
      <c r="T5128" s="548"/>
      <c r="U5128" s="99"/>
    </row>
    <row r="5129" spans="1:21" ht="19.5" customHeight="1">
      <c r="A5129" s="545">
        <v>14723</v>
      </c>
      <c r="B5129" s="545" t="s">
        <v>21880</v>
      </c>
      <c r="C5129" s="545" t="s">
        <v>216</v>
      </c>
      <c r="D5129" s="546"/>
      <c r="E5129" s="171" t="str">
        <f t="shared" si="80"/>
        <v>1900</v>
      </c>
      <c r="F5129" s="547">
        <v>0</v>
      </c>
      <c r="G5129" s="548">
        <v>0</v>
      </c>
      <c r="H5129" s="547">
        <v>0</v>
      </c>
      <c r="I5129" s="545" t="s">
        <v>21785</v>
      </c>
      <c r="J5129" s="545"/>
      <c r="K5129" s="545"/>
      <c r="L5129" s="545"/>
      <c r="M5129" s="548" t="s">
        <v>13758</v>
      </c>
      <c r="N5129" s="545" t="s">
        <v>13413</v>
      </c>
      <c r="O5129" s="545"/>
      <c r="P5129" s="549">
        <v>14723</v>
      </c>
      <c r="Q5129" s="549">
        <v>1</v>
      </c>
      <c r="R5129" s="549">
        <v>181</v>
      </c>
      <c r="S5129" s="548"/>
      <c r="T5129" s="548"/>
      <c r="U5129" s="99"/>
    </row>
    <row r="5130" spans="1:21" ht="19.5" customHeight="1">
      <c r="A5130" s="545">
        <v>14724</v>
      </c>
      <c r="B5130" s="545" t="s">
        <v>21881</v>
      </c>
      <c r="C5130" s="545" t="s">
        <v>216</v>
      </c>
      <c r="D5130" s="546"/>
      <c r="E5130" s="171" t="str">
        <f t="shared" si="80"/>
        <v>1900</v>
      </c>
      <c r="F5130" s="547">
        <v>0</v>
      </c>
      <c r="G5130" s="548">
        <v>0</v>
      </c>
      <c r="H5130" s="547">
        <v>0</v>
      </c>
      <c r="I5130" s="545" t="s">
        <v>21785</v>
      </c>
      <c r="J5130" s="545"/>
      <c r="K5130" s="545"/>
      <c r="L5130" s="545"/>
      <c r="M5130" s="548" t="s">
        <v>13758</v>
      </c>
      <c r="N5130" s="545" t="s">
        <v>13413</v>
      </c>
      <c r="O5130" s="545"/>
      <c r="P5130" s="549">
        <v>14724</v>
      </c>
      <c r="Q5130" s="549">
        <v>1</v>
      </c>
      <c r="R5130" s="549">
        <v>181</v>
      </c>
      <c r="S5130" s="548"/>
      <c r="T5130" s="548"/>
      <c r="U5130" s="99"/>
    </row>
    <row r="5131" spans="1:21" ht="19.5" customHeight="1">
      <c r="A5131" s="545">
        <v>14725</v>
      </c>
      <c r="B5131" s="545" t="s">
        <v>21882</v>
      </c>
      <c r="C5131" s="545" t="s">
        <v>216</v>
      </c>
      <c r="D5131" s="546"/>
      <c r="E5131" s="171" t="str">
        <f t="shared" si="80"/>
        <v>1900</v>
      </c>
      <c r="F5131" s="547">
        <v>0</v>
      </c>
      <c r="G5131" s="548">
        <v>0</v>
      </c>
      <c r="H5131" s="547">
        <v>0</v>
      </c>
      <c r="I5131" s="545" t="s">
        <v>21785</v>
      </c>
      <c r="J5131" s="545"/>
      <c r="K5131" s="545"/>
      <c r="L5131" s="545"/>
      <c r="M5131" s="548" t="s">
        <v>13758</v>
      </c>
      <c r="N5131" s="545" t="s">
        <v>13413</v>
      </c>
      <c r="O5131" s="545"/>
      <c r="P5131" s="549">
        <v>14725</v>
      </c>
      <c r="Q5131" s="549">
        <v>1</v>
      </c>
      <c r="R5131" s="549">
        <v>181</v>
      </c>
      <c r="S5131" s="548"/>
      <c r="T5131" s="548"/>
      <c r="U5131" s="99"/>
    </row>
    <row r="5132" spans="1:21" ht="19.5" customHeight="1">
      <c r="A5132" s="545">
        <v>14726</v>
      </c>
      <c r="B5132" s="545" t="s">
        <v>21883</v>
      </c>
      <c r="C5132" s="545" t="s">
        <v>216</v>
      </c>
      <c r="D5132" s="546"/>
      <c r="E5132" s="171" t="str">
        <f t="shared" si="80"/>
        <v>1900</v>
      </c>
      <c r="F5132" s="547">
        <v>0</v>
      </c>
      <c r="G5132" s="548">
        <v>0</v>
      </c>
      <c r="H5132" s="547">
        <v>0</v>
      </c>
      <c r="I5132" s="545" t="s">
        <v>21785</v>
      </c>
      <c r="J5132" s="545"/>
      <c r="K5132" s="545"/>
      <c r="L5132" s="545"/>
      <c r="M5132" s="548" t="s">
        <v>13758</v>
      </c>
      <c r="N5132" s="545" t="s">
        <v>13413</v>
      </c>
      <c r="O5132" s="545"/>
      <c r="P5132" s="549">
        <v>14726</v>
      </c>
      <c r="Q5132" s="549">
        <v>1</v>
      </c>
      <c r="R5132" s="549">
        <v>181</v>
      </c>
      <c r="S5132" s="548"/>
      <c r="T5132" s="548"/>
      <c r="U5132" s="99"/>
    </row>
    <row r="5133" spans="1:21" ht="19.5" customHeight="1">
      <c r="A5133" s="545">
        <v>14727</v>
      </c>
      <c r="B5133" s="545" t="s">
        <v>21884</v>
      </c>
      <c r="C5133" s="545" t="s">
        <v>216</v>
      </c>
      <c r="D5133" s="546"/>
      <c r="E5133" s="171" t="str">
        <f t="shared" si="80"/>
        <v>1900</v>
      </c>
      <c r="F5133" s="547">
        <v>0</v>
      </c>
      <c r="G5133" s="548">
        <v>0</v>
      </c>
      <c r="H5133" s="547">
        <v>0</v>
      </c>
      <c r="I5133" s="545" t="s">
        <v>21785</v>
      </c>
      <c r="J5133" s="545"/>
      <c r="K5133" s="545"/>
      <c r="L5133" s="545"/>
      <c r="M5133" s="548" t="s">
        <v>13758</v>
      </c>
      <c r="N5133" s="545" t="s">
        <v>13413</v>
      </c>
      <c r="O5133" s="545"/>
      <c r="P5133" s="549">
        <v>14727</v>
      </c>
      <c r="Q5133" s="549">
        <v>1</v>
      </c>
      <c r="R5133" s="549">
        <v>181</v>
      </c>
      <c r="S5133" s="548"/>
      <c r="T5133" s="548"/>
      <c r="U5133" s="99"/>
    </row>
    <row r="5134" spans="1:21" ht="19.5" customHeight="1">
      <c r="A5134" s="545">
        <v>14728</v>
      </c>
      <c r="B5134" s="545" t="s">
        <v>21885</v>
      </c>
      <c r="C5134" s="545" t="s">
        <v>216</v>
      </c>
      <c r="D5134" s="546"/>
      <c r="E5134" s="171" t="str">
        <f t="shared" si="80"/>
        <v>1900</v>
      </c>
      <c r="F5134" s="547">
        <v>0</v>
      </c>
      <c r="G5134" s="548">
        <v>0</v>
      </c>
      <c r="H5134" s="547">
        <v>0</v>
      </c>
      <c r="I5134" s="545" t="s">
        <v>21785</v>
      </c>
      <c r="J5134" s="545"/>
      <c r="K5134" s="545"/>
      <c r="L5134" s="545"/>
      <c r="M5134" s="548" t="s">
        <v>13758</v>
      </c>
      <c r="N5134" s="545" t="s">
        <v>13413</v>
      </c>
      <c r="O5134" s="545"/>
      <c r="P5134" s="549">
        <v>14728</v>
      </c>
      <c r="Q5134" s="549">
        <v>1</v>
      </c>
      <c r="R5134" s="549">
        <v>181</v>
      </c>
      <c r="S5134" s="548"/>
      <c r="T5134" s="548"/>
      <c r="U5134" s="99"/>
    </row>
    <row r="5135" spans="1:21" ht="19.5" customHeight="1">
      <c r="A5135" s="545">
        <v>14729</v>
      </c>
      <c r="B5135" s="545" t="s">
        <v>21886</v>
      </c>
      <c r="C5135" s="545" t="s">
        <v>216</v>
      </c>
      <c r="D5135" s="546"/>
      <c r="E5135" s="171" t="str">
        <f t="shared" si="80"/>
        <v>1900</v>
      </c>
      <c r="F5135" s="547">
        <v>0</v>
      </c>
      <c r="G5135" s="548">
        <v>0</v>
      </c>
      <c r="H5135" s="547">
        <v>0</v>
      </c>
      <c r="I5135" s="545" t="s">
        <v>21785</v>
      </c>
      <c r="J5135" s="545"/>
      <c r="K5135" s="545"/>
      <c r="L5135" s="545"/>
      <c r="M5135" s="548" t="s">
        <v>13758</v>
      </c>
      <c r="N5135" s="545" t="s">
        <v>13413</v>
      </c>
      <c r="O5135" s="545"/>
      <c r="P5135" s="549">
        <v>14729</v>
      </c>
      <c r="Q5135" s="549">
        <v>1</v>
      </c>
      <c r="R5135" s="549">
        <v>181</v>
      </c>
      <c r="S5135" s="548"/>
      <c r="T5135" s="548"/>
      <c r="U5135" s="99"/>
    </row>
    <row r="5136" spans="1:21" ht="19.5" customHeight="1">
      <c r="A5136" s="545">
        <v>14730</v>
      </c>
      <c r="B5136" s="545" t="s">
        <v>21887</v>
      </c>
      <c r="C5136" s="545" t="s">
        <v>216</v>
      </c>
      <c r="D5136" s="546"/>
      <c r="E5136" s="171" t="str">
        <f t="shared" si="80"/>
        <v>1900</v>
      </c>
      <c r="F5136" s="547">
        <v>0</v>
      </c>
      <c r="G5136" s="548">
        <v>0</v>
      </c>
      <c r="H5136" s="547">
        <v>0</v>
      </c>
      <c r="I5136" s="545" t="s">
        <v>21785</v>
      </c>
      <c r="J5136" s="545"/>
      <c r="K5136" s="545"/>
      <c r="L5136" s="545"/>
      <c r="M5136" s="548" t="s">
        <v>13758</v>
      </c>
      <c r="N5136" s="545" t="s">
        <v>13413</v>
      </c>
      <c r="O5136" s="545"/>
      <c r="P5136" s="549">
        <v>14730</v>
      </c>
      <c r="Q5136" s="549">
        <v>1</v>
      </c>
      <c r="R5136" s="549">
        <v>181</v>
      </c>
      <c r="S5136" s="548"/>
      <c r="T5136" s="548"/>
      <c r="U5136" s="99"/>
    </row>
    <row r="5137" spans="1:21" ht="19.5" customHeight="1">
      <c r="A5137" s="545">
        <v>14731</v>
      </c>
      <c r="B5137" s="545" t="s">
        <v>21888</v>
      </c>
      <c r="C5137" s="545" t="s">
        <v>216</v>
      </c>
      <c r="D5137" s="546"/>
      <c r="E5137" s="171" t="str">
        <f t="shared" si="80"/>
        <v>1900</v>
      </c>
      <c r="F5137" s="547">
        <v>0</v>
      </c>
      <c r="G5137" s="548">
        <v>0</v>
      </c>
      <c r="H5137" s="547">
        <v>0</v>
      </c>
      <c r="I5137" s="545" t="s">
        <v>21785</v>
      </c>
      <c r="J5137" s="545"/>
      <c r="K5137" s="545"/>
      <c r="L5137" s="545"/>
      <c r="M5137" s="548" t="s">
        <v>13758</v>
      </c>
      <c r="N5137" s="545" t="s">
        <v>13413</v>
      </c>
      <c r="O5137" s="545"/>
      <c r="P5137" s="549">
        <v>14731</v>
      </c>
      <c r="Q5137" s="549">
        <v>1</v>
      </c>
      <c r="R5137" s="549">
        <v>181</v>
      </c>
      <c r="S5137" s="548"/>
      <c r="T5137" s="548"/>
      <c r="U5137" s="99"/>
    </row>
    <row r="5138" spans="1:21" ht="19.5" customHeight="1">
      <c r="A5138" s="545">
        <v>14732</v>
      </c>
      <c r="B5138" s="545" t="s">
        <v>21889</v>
      </c>
      <c r="C5138" s="545" t="s">
        <v>216</v>
      </c>
      <c r="D5138" s="546"/>
      <c r="E5138" s="171" t="str">
        <f t="shared" si="80"/>
        <v>1900</v>
      </c>
      <c r="F5138" s="547">
        <v>0</v>
      </c>
      <c r="G5138" s="548">
        <v>0</v>
      </c>
      <c r="H5138" s="547">
        <v>0</v>
      </c>
      <c r="I5138" s="545" t="s">
        <v>21785</v>
      </c>
      <c r="J5138" s="545"/>
      <c r="K5138" s="545"/>
      <c r="L5138" s="545"/>
      <c r="M5138" s="548" t="s">
        <v>13758</v>
      </c>
      <c r="N5138" s="545" t="s">
        <v>13413</v>
      </c>
      <c r="O5138" s="545"/>
      <c r="P5138" s="549">
        <v>14732</v>
      </c>
      <c r="Q5138" s="549">
        <v>1</v>
      </c>
      <c r="R5138" s="549">
        <v>181</v>
      </c>
      <c r="S5138" s="548"/>
      <c r="T5138" s="548"/>
      <c r="U5138" s="99"/>
    </row>
    <row r="5139" spans="1:21" ht="19.5" customHeight="1">
      <c r="A5139" s="545">
        <v>14733</v>
      </c>
      <c r="B5139" s="545" t="s">
        <v>21890</v>
      </c>
      <c r="C5139" s="545" t="s">
        <v>216</v>
      </c>
      <c r="D5139" s="546"/>
      <c r="E5139" s="171" t="str">
        <f t="shared" si="80"/>
        <v>1900</v>
      </c>
      <c r="F5139" s="547">
        <v>0</v>
      </c>
      <c r="G5139" s="548">
        <v>0</v>
      </c>
      <c r="H5139" s="547">
        <v>0</v>
      </c>
      <c r="I5139" s="545" t="s">
        <v>21785</v>
      </c>
      <c r="J5139" s="545"/>
      <c r="K5139" s="545"/>
      <c r="L5139" s="545"/>
      <c r="M5139" s="548" t="s">
        <v>13758</v>
      </c>
      <c r="N5139" s="545" t="s">
        <v>13413</v>
      </c>
      <c r="O5139" s="545"/>
      <c r="P5139" s="549">
        <v>14733</v>
      </c>
      <c r="Q5139" s="549">
        <v>1</v>
      </c>
      <c r="R5139" s="549">
        <v>181</v>
      </c>
      <c r="S5139" s="548"/>
      <c r="T5139" s="548"/>
      <c r="U5139" s="99"/>
    </row>
    <row r="5140" spans="1:21" ht="19.5" customHeight="1">
      <c r="A5140" s="545">
        <v>14734</v>
      </c>
      <c r="B5140" s="545" t="s">
        <v>21891</v>
      </c>
      <c r="C5140" s="545" t="s">
        <v>216</v>
      </c>
      <c r="D5140" s="546"/>
      <c r="E5140" s="171" t="str">
        <f t="shared" si="80"/>
        <v>1900</v>
      </c>
      <c r="F5140" s="547">
        <v>0</v>
      </c>
      <c r="G5140" s="548">
        <v>0</v>
      </c>
      <c r="H5140" s="547">
        <v>0</v>
      </c>
      <c r="I5140" s="545" t="s">
        <v>21785</v>
      </c>
      <c r="J5140" s="545"/>
      <c r="K5140" s="545"/>
      <c r="L5140" s="545"/>
      <c r="M5140" s="548" t="s">
        <v>13758</v>
      </c>
      <c r="N5140" s="545" t="s">
        <v>13413</v>
      </c>
      <c r="O5140" s="545"/>
      <c r="P5140" s="549">
        <v>14734</v>
      </c>
      <c r="Q5140" s="549">
        <v>1</v>
      </c>
      <c r="R5140" s="549">
        <v>181</v>
      </c>
      <c r="S5140" s="548"/>
      <c r="T5140" s="548"/>
      <c r="U5140" s="99"/>
    </row>
    <row r="5141" spans="1:21" ht="19.5" customHeight="1">
      <c r="A5141" s="545">
        <v>14735</v>
      </c>
      <c r="B5141" s="545" t="s">
        <v>21892</v>
      </c>
      <c r="C5141" s="545" t="s">
        <v>216</v>
      </c>
      <c r="D5141" s="546"/>
      <c r="E5141" s="171" t="str">
        <f t="shared" si="80"/>
        <v>1900</v>
      </c>
      <c r="F5141" s="547">
        <v>0</v>
      </c>
      <c r="G5141" s="548">
        <v>0</v>
      </c>
      <c r="H5141" s="547">
        <v>0</v>
      </c>
      <c r="I5141" s="545" t="s">
        <v>21785</v>
      </c>
      <c r="J5141" s="545"/>
      <c r="K5141" s="545"/>
      <c r="L5141" s="545"/>
      <c r="M5141" s="548" t="s">
        <v>13758</v>
      </c>
      <c r="N5141" s="545" t="s">
        <v>13413</v>
      </c>
      <c r="O5141" s="545"/>
      <c r="P5141" s="549">
        <v>14735</v>
      </c>
      <c r="Q5141" s="549">
        <v>1</v>
      </c>
      <c r="R5141" s="549">
        <v>181</v>
      </c>
      <c r="S5141" s="548"/>
      <c r="T5141" s="548"/>
      <c r="U5141" s="99"/>
    </row>
    <row r="5142" spans="1:21" ht="19.5" customHeight="1">
      <c r="A5142" s="545">
        <v>14736</v>
      </c>
      <c r="B5142" s="545" t="s">
        <v>21893</v>
      </c>
      <c r="C5142" s="545" t="s">
        <v>216</v>
      </c>
      <c r="D5142" s="546"/>
      <c r="E5142" s="171" t="str">
        <f t="shared" si="80"/>
        <v>1900</v>
      </c>
      <c r="F5142" s="547">
        <v>0</v>
      </c>
      <c r="G5142" s="548">
        <v>0</v>
      </c>
      <c r="H5142" s="547">
        <v>0</v>
      </c>
      <c r="I5142" s="545" t="s">
        <v>21785</v>
      </c>
      <c r="J5142" s="545"/>
      <c r="K5142" s="545"/>
      <c r="L5142" s="545"/>
      <c r="M5142" s="548" t="s">
        <v>13758</v>
      </c>
      <c r="N5142" s="545" t="s">
        <v>13413</v>
      </c>
      <c r="O5142" s="545"/>
      <c r="P5142" s="549">
        <v>14736</v>
      </c>
      <c r="Q5142" s="549">
        <v>1</v>
      </c>
      <c r="R5142" s="549">
        <v>181</v>
      </c>
      <c r="S5142" s="548"/>
      <c r="T5142" s="548"/>
      <c r="U5142" s="99"/>
    </row>
    <row r="5143" spans="1:21" ht="19.5" customHeight="1">
      <c r="A5143" s="545">
        <v>14737</v>
      </c>
      <c r="B5143" s="545" t="s">
        <v>21894</v>
      </c>
      <c r="C5143" s="545" t="s">
        <v>216</v>
      </c>
      <c r="D5143" s="546"/>
      <c r="E5143" s="171" t="str">
        <f t="shared" si="80"/>
        <v>1900</v>
      </c>
      <c r="F5143" s="547">
        <v>0</v>
      </c>
      <c r="G5143" s="548">
        <v>0</v>
      </c>
      <c r="H5143" s="547">
        <v>0</v>
      </c>
      <c r="I5143" s="545" t="s">
        <v>21785</v>
      </c>
      <c r="J5143" s="545"/>
      <c r="K5143" s="545"/>
      <c r="L5143" s="545"/>
      <c r="M5143" s="548" t="s">
        <v>13758</v>
      </c>
      <c r="N5143" s="545" t="s">
        <v>13413</v>
      </c>
      <c r="O5143" s="545"/>
      <c r="P5143" s="549">
        <v>14737</v>
      </c>
      <c r="Q5143" s="549">
        <v>1</v>
      </c>
      <c r="R5143" s="549">
        <v>181</v>
      </c>
      <c r="S5143" s="548"/>
      <c r="T5143" s="548"/>
      <c r="U5143" s="99"/>
    </row>
    <row r="5144" spans="1:21" ht="19.5" customHeight="1">
      <c r="A5144" s="545">
        <v>14738</v>
      </c>
      <c r="B5144" s="545" t="s">
        <v>21895</v>
      </c>
      <c r="C5144" s="545" t="s">
        <v>216</v>
      </c>
      <c r="D5144" s="546"/>
      <c r="E5144" s="171" t="str">
        <f t="shared" si="80"/>
        <v>1900</v>
      </c>
      <c r="F5144" s="547">
        <v>0</v>
      </c>
      <c r="G5144" s="548">
        <v>0</v>
      </c>
      <c r="H5144" s="547">
        <v>0</v>
      </c>
      <c r="I5144" s="545" t="s">
        <v>21785</v>
      </c>
      <c r="J5144" s="545"/>
      <c r="K5144" s="545"/>
      <c r="L5144" s="545"/>
      <c r="M5144" s="548" t="s">
        <v>13758</v>
      </c>
      <c r="N5144" s="545" t="s">
        <v>13413</v>
      </c>
      <c r="O5144" s="545"/>
      <c r="P5144" s="549">
        <v>14738</v>
      </c>
      <c r="Q5144" s="549">
        <v>1</v>
      </c>
      <c r="R5144" s="549">
        <v>181</v>
      </c>
      <c r="S5144" s="548"/>
      <c r="T5144" s="548"/>
      <c r="U5144" s="99"/>
    </row>
    <row r="5145" spans="1:21" ht="19.5" customHeight="1">
      <c r="A5145" s="545">
        <v>14739</v>
      </c>
      <c r="B5145" s="545" t="s">
        <v>21896</v>
      </c>
      <c r="C5145" s="545" t="s">
        <v>216</v>
      </c>
      <c r="D5145" s="546"/>
      <c r="E5145" s="171" t="str">
        <f t="shared" si="80"/>
        <v>1900</v>
      </c>
      <c r="F5145" s="547">
        <v>0</v>
      </c>
      <c r="G5145" s="548">
        <v>0</v>
      </c>
      <c r="H5145" s="547">
        <v>0</v>
      </c>
      <c r="I5145" s="545" t="s">
        <v>21785</v>
      </c>
      <c r="J5145" s="545"/>
      <c r="K5145" s="545"/>
      <c r="L5145" s="545"/>
      <c r="M5145" s="548" t="s">
        <v>13758</v>
      </c>
      <c r="N5145" s="545" t="s">
        <v>13413</v>
      </c>
      <c r="O5145" s="545"/>
      <c r="P5145" s="549">
        <v>14739</v>
      </c>
      <c r="Q5145" s="549">
        <v>1</v>
      </c>
      <c r="R5145" s="549">
        <v>181</v>
      </c>
      <c r="S5145" s="548"/>
      <c r="T5145" s="548"/>
      <c r="U5145" s="99"/>
    </row>
    <row r="5146" spans="1:21" ht="19.5" customHeight="1">
      <c r="A5146" s="545">
        <v>14740</v>
      </c>
      <c r="B5146" s="545" t="s">
        <v>21897</v>
      </c>
      <c r="C5146" s="545" t="s">
        <v>216</v>
      </c>
      <c r="D5146" s="546"/>
      <c r="E5146" s="171" t="str">
        <f t="shared" si="80"/>
        <v>1900</v>
      </c>
      <c r="F5146" s="547">
        <v>0</v>
      </c>
      <c r="G5146" s="548">
        <v>0</v>
      </c>
      <c r="H5146" s="547">
        <v>0</v>
      </c>
      <c r="I5146" s="545" t="s">
        <v>21785</v>
      </c>
      <c r="J5146" s="545"/>
      <c r="K5146" s="545"/>
      <c r="L5146" s="545"/>
      <c r="M5146" s="548" t="s">
        <v>13758</v>
      </c>
      <c r="N5146" s="545" t="s">
        <v>13413</v>
      </c>
      <c r="O5146" s="545"/>
      <c r="P5146" s="549">
        <v>14740</v>
      </c>
      <c r="Q5146" s="549">
        <v>1</v>
      </c>
      <c r="R5146" s="549">
        <v>181</v>
      </c>
      <c r="S5146" s="548"/>
      <c r="T5146" s="548"/>
      <c r="U5146" s="99"/>
    </row>
    <row r="5147" spans="1:21" ht="19.5" customHeight="1">
      <c r="A5147" s="545">
        <v>14741</v>
      </c>
      <c r="B5147" s="545" t="s">
        <v>21898</v>
      </c>
      <c r="C5147" s="545" t="s">
        <v>216</v>
      </c>
      <c r="D5147" s="546"/>
      <c r="E5147" s="171" t="str">
        <f t="shared" si="80"/>
        <v>1900</v>
      </c>
      <c r="F5147" s="547">
        <v>0</v>
      </c>
      <c r="G5147" s="548">
        <v>0</v>
      </c>
      <c r="H5147" s="547">
        <v>0</v>
      </c>
      <c r="I5147" s="545" t="s">
        <v>21785</v>
      </c>
      <c r="J5147" s="545"/>
      <c r="K5147" s="545"/>
      <c r="L5147" s="545"/>
      <c r="M5147" s="548" t="s">
        <v>13758</v>
      </c>
      <c r="N5147" s="545" t="s">
        <v>13413</v>
      </c>
      <c r="O5147" s="545"/>
      <c r="P5147" s="549">
        <v>14741</v>
      </c>
      <c r="Q5147" s="549">
        <v>1</v>
      </c>
      <c r="R5147" s="549">
        <v>181</v>
      </c>
      <c r="S5147" s="548"/>
      <c r="T5147" s="548"/>
      <c r="U5147" s="99"/>
    </row>
    <row r="5148" spans="1:21" ht="19.5" customHeight="1">
      <c r="A5148" s="545">
        <v>14742</v>
      </c>
      <c r="B5148" s="545" t="s">
        <v>21899</v>
      </c>
      <c r="C5148" s="545" t="s">
        <v>216</v>
      </c>
      <c r="D5148" s="546"/>
      <c r="E5148" s="171" t="str">
        <f t="shared" si="80"/>
        <v>1900</v>
      </c>
      <c r="F5148" s="547">
        <v>0</v>
      </c>
      <c r="G5148" s="548">
        <v>0</v>
      </c>
      <c r="H5148" s="547">
        <v>0</v>
      </c>
      <c r="I5148" s="545" t="s">
        <v>21785</v>
      </c>
      <c r="J5148" s="545"/>
      <c r="K5148" s="545"/>
      <c r="L5148" s="545"/>
      <c r="M5148" s="548" t="s">
        <v>13758</v>
      </c>
      <c r="N5148" s="545" t="s">
        <v>13413</v>
      </c>
      <c r="O5148" s="545"/>
      <c r="P5148" s="549">
        <v>14742</v>
      </c>
      <c r="Q5148" s="549">
        <v>1</v>
      </c>
      <c r="R5148" s="549">
        <v>181</v>
      </c>
      <c r="S5148" s="548"/>
      <c r="T5148" s="548"/>
      <c r="U5148" s="99"/>
    </row>
    <row r="5149" spans="1:21" ht="19.5" customHeight="1">
      <c r="A5149" s="545">
        <v>14743</v>
      </c>
      <c r="B5149" s="545" t="s">
        <v>21900</v>
      </c>
      <c r="C5149" s="545" t="s">
        <v>216</v>
      </c>
      <c r="D5149" s="546"/>
      <c r="E5149" s="171" t="str">
        <f t="shared" si="80"/>
        <v>1900</v>
      </c>
      <c r="F5149" s="547">
        <v>0</v>
      </c>
      <c r="G5149" s="548">
        <v>0</v>
      </c>
      <c r="H5149" s="547">
        <v>0</v>
      </c>
      <c r="I5149" s="545" t="s">
        <v>12972</v>
      </c>
      <c r="J5149" s="545"/>
      <c r="K5149" s="545"/>
      <c r="L5149" s="545"/>
      <c r="M5149" s="548" t="s">
        <v>13758</v>
      </c>
      <c r="N5149" s="545" t="s">
        <v>13413</v>
      </c>
      <c r="O5149" s="545"/>
      <c r="P5149" s="549">
        <v>14743</v>
      </c>
      <c r="Q5149" s="549">
        <v>1</v>
      </c>
      <c r="R5149" s="549">
        <v>43</v>
      </c>
      <c r="S5149" s="548"/>
      <c r="T5149" s="548"/>
      <c r="U5149" s="99"/>
    </row>
    <row r="5150" spans="1:21" ht="19.5" customHeight="1">
      <c r="A5150" s="545">
        <v>14744</v>
      </c>
      <c r="B5150" s="545" t="s">
        <v>21901</v>
      </c>
      <c r="C5150" s="545" t="s">
        <v>216</v>
      </c>
      <c r="D5150" s="546"/>
      <c r="E5150" s="171" t="str">
        <f t="shared" si="80"/>
        <v>1900</v>
      </c>
      <c r="F5150" s="547">
        <v>0</v>
      </c>
      <c r="G5150" s="548">
        <v>0</v>
      </c>
      <c r="H5150" s="547">
        <v>0</v>
      </c>
      <c r="I5150" s="545" t="s">
        <v>12972</v>
      </c>
      <c r="J5150" s="545"/>
      <c r="K5150" s="545"/>
      <c r="L5150" s="545"/>
      <c r="M5150" s="548" t="s">
        <v>13758</v>
      </c>
      <c r="N5150" s="545" t="s">
        <v>13413</v>
      </c>
      <c r="O5150" s="545"/>
      <c r="P5150" s="549">
        <v>14744</v>
      </c>
      <c r="Q5150" s="549">
        <v>1</v>
      </c>
      <c r="R5150" s="549">
        <v>43</v>
      </c>
      <c r="S5150" s="548"/>
      <c r="T5150" s="548"/>
      <c r="U5150" s="99"/>
    </row>
    <row r="5151" spans="1:21" ht="19.5" customHeight="1">
      <c r="A5151" s="545">
        <v>14745</v>
      </c>
      <c r="B5151" s="545" t="s">
        <v>21902</v>
      </c>
      <c r="C5151" s="545" t="s">
        <v>216</v>
      </c>
      <c r="D5151" s="546"/>
      <c r="E5151" s="171" t="str">
        <f t="shared" si="80"/>
        <v>1900</v>
      </c>
      <c r="F5151" s="547">
        <v>0</v>
      </c>
      <c r="G5151" s="548">
        <v>0</v>
      </c>
      <c r="H5151" s="547">
        <v>0</v>
      </c>
      <c r="I5151" s="545" t="s">
        <v>12762</v>
      </c>
      <c r="J5151" s="545"/>
      <c r="K5151" s="545"/>
      <c r="L5151" s="545"/>
      <c r="M5151" s="548" t="s">
        <v>13758</v>
      </c>
      <c r="N5151" s="545" t="s">
        <v>13413</v>
      </c>
      <c r="O5151" s="545"/>
      <c r="P5151" s="549">
        <v>14745</v>
      </c>
      <c r="Q5151" s="549">
        <v>1</v>
      </c>
      <c r="R5151" s="549">
        <v>8</v>
      </c>
      <c r="S5151" s="548"/>
      <c r="T5151" s="548"/>
      <c r="U5151" s="99"/>
    </row>
    <row r="5152" spans="1:21" ht="19.5" customHeight="1">
      <c r="A5152" s="545">
        <v>14746</v>
      </c>
      <c r="B5152" s="545" t="s">
        <v>21903</v>
      </c>
      <c r="C5152" s="545" t="s">
        <v>216</v>
      </c>
      <c r="D5152" s="546"/>
      <c r="E5152" s="171" t="str">
        <f t="shared" si="80"/>
        <v>1900</v>
      </c>
      <c r="F5152" s="547">
        <v>0</v>
      </c>
      <c r="G5152" s="548">
        <v>0</v>
      </c>
      <c r="H5152" s="547">
        <v>0</v>
      </c>
      <c r="I5152" s="545" t="s">
        <v>12762</v>
      </c>
      <c r="J5152" s="545"/>
      <c r="K5152" s="545"/>
      <c r="L5152" s="545"/>
      <c r="M5152" s="548" t="s">
        <v>13758</v>
      </c>
      <c r="N5152" s="545" t="s">
        <v>13413</v>
      </c>
      <c r="O5152" s="545"/>
      <c r="P5152" s="549">
        <v>14746</v>
      </c>
      <c r="Q5152" s="549">
        <v>1</v>
      </c>
      <c r="R5152" s="549">
        <v>8</v>
      </c>
      <c r="S5152" s="548"/>
      <c r="T5152" s="548"/>
      <c r="U5152" s="99"/>
    </row>
    <row r="5153" spans="1:21" ht="19.5" customHeight="1">
      <c r="A5153" s="545">
        <v>14747</v>
      </c>
      <c r="B5153" s="545" t="s">
        <v>21904</v>
      </c>
      <c r="C5153" s="545" t="s">
        <v>216</v>
      </c>
      <c r="D5153" s="546"/>
      <c r="E5153" s="171" t="str">
        <f t="shared" si="80"/>
        <v>1900</v>
      </c>
      <c r="F5153" s="547">
        <v>0</v>
      </c>
      <c r="G5153" s="548">
        <v>0</v>
      </c>
      <c r="H5153" s="547">
        <v>0</v>
      </c>
      <c r="I5153" s="545" t="s">
        <v>12762</v>
      </c>
      <c r="J5153" s="545"/>
      <c r="K5153" s="545"/>
      <c r="L5153" s="545"/>
      <c r="M5153" s="548" t="s">
        <v>13758</v>
      </c>
      <c r="N5153" s="545" t="s">
        <v>13413</v>
      </c>
      <c r="O5153" s="545"/>
      <c r="P5153" s="549">
        <v>14747</v>
      </c>
      <c r="Q5153" s="549">
        <v>1</v>
      </c>
      <c r="R5153" s="549">
        <v>8</v>
      </c>
      <c r="S5153" s="548"/>
      <c r="T5153" s="548"/>
      <c r="U5153" s="99"/>
    </row>
    <row r="5154" spans="1:21" ht="19.5" customHeight="1">
      <c r="A5154" s="545">
        <v>14748</v>
      </c>
      <c r="B5154" s="545" t="s">
        <v>21905</v>
      </c>
      <c r="C5154" s="545" t="s">
        <v>216</v>
      </c>
      <c r="D5154" s="546"/>
      <c r="E5154" s="171" t="str">
        <f t="shared" si="80"/>
        <v>1900</v>
      </c>
      <c r="F5154" s="547">
        <v>0</v>
      </c>
      <c r="G5154" s="548">
        <v>0</v>
      </c>
      <c r="H5154" s="547">
        <v>0</v>
      </c>
      <c r="I5154" s="545" t="s">
        <v>12762</v>
      </c>
      <c r="J5154" s="545"/>
      <c r="K5154" s="545"/>
      <c r="L5154" s="545"/>
      <c r="M5154" s="548" t="s">
        <v>13758</v>
      </c>
      <c r="N5154" s="545" t="s">
        <v>13413</v>
      </c>
      <c r="O5154" s="545"/>
      <c r="P5154" s="549">
        <v>14748</v>
      </c>
      <c r="Q5154" s="549">
        <v>1</v>
      </c>
      <c r="R5154" s="549">
        <v>8</v>
      </c>
      <c r="S5154" s="548"/>
      <c r="T5154" s="548"/>
      <c r="U5154" s="99"/>
    </row>
    <row r="5155" spans="1:21" ht="19.5" customHeight="1">
      <c r="A5155" s="545">
        <v>14775</v>
      </c>
      <c r="B5155" s="545" t="s">
        <v>22694</v>
      </c>
      <c r="C5155" s="545" t="s">
        <v>216</v>
      </c>
      <c r="D5155" s="546"/>
      <c r="E5155" s="171" t="str">
        <f t="shared" si="80"/>
        <v>1900</v>
      </c>
      <c r="F5155" s="547">
        <v>0</v>
      </c>
      <c r="G5155" s="548">
        <v>0</v>
      </c>
      <c r="H5155" s="547">
        <v>0</v>
      </c>
      <c r="I5155" s="545" t="s">
        <v>12647</v>
      </c>
      <c r="J5155" s="545"/>
      <c r="K5155" s="545"/>
      <c r="L5155" s="545"/>
      <c r="M5155" s="548" t="s">
        <v>13758</v>
      </c>
      <c r="N5155" s="545" t="s">
        <v>13413</v>
      </c>
      <c r="O5155" s="545"/>
      <c r="P5155" s="549">
        <v>14775</v>
      </c>
      <c r="Q5155" s="549">
        <v>1</v>
      </c>
      <c r="R5155" s="549">
        <v>26</v>
      </c>
      <c r="S5155" s="548"/>
      <c r="T5155" s="548"/>
      <c r="U5155" s="99"/>
    </row>
    <row r="5156" spans="1:21" ht="19.5" customHeight="1">
      <c r="A5156" s="545">
        <v>14776</v>
      </c>
      <c r="B5156" s="545" t="s">
        <v>22695</v>
      </c>
      <c r="C5156" s="545" t="s">
        <v>216</v>
      </c>
      <c r="D5156" s="546"/>
      <c r="E5156" s="171" t="str">
        <f t="shared" si="80"/>
        <v>1900</v>
      </c>
      <c r="F5156" s="547">
        <v>0</v>
      </c>
      <c r="G5156" s="548">
        <v>0</v>
      </c>
      <c r="H5156" s="547">
        <v>0</v>
      </c>
      <c r="I5156" s="545" t="s">
        <v>12647</v>
      </c>
      <c r="J5156" s="545"/>
      <c r="K5156" s="545"/>
      <c r="L5156" s="545"/>
      <c r="M5156" s="548" t="s">
        <v>13758</v>
      </c>
      <c r="N5156" s="545" t="s">
        <v>13413</v>
      </c>
      <c r="O5156" s="545"/>
      <c r="P5156" s="549">
        <v>14776</v>
      </c>
      <c r="Q5156" s="549">
        <v>1</v>
      </c>
      <c r="R5156" s="549">
        <v>26</v>
      </c>
      <c r="S5156" s="548"/>
      <c r="T5156" s="548"/>
      <c r="U5156" s="99"/>
    </row>
    <row r="5157" spans="1:21" ht="19.5" customHeight="1">
      <c r="A5157" s="545">
        <v>14777</v>
      </c>
      <c r="B5157" s="545" t="s">
        <v>22696</v>
      </c>
      <c r="C5157" s="545" t="s">
        <v>216</v>
      </c>
      <c r="D5157" s="546"/>
      <c r="E5157" s="171" t="str">
        <f t="shared" si="80"/>
        <v>1900</v>
      </c>
      <c r="F5157" s="547">
        <v>0</v>
      </c>
      <c r="G5157" s="548">
        <v>0</v>
      </c>
      <c r="H5157" s="547">
        <v>0</v>
      </c>
      <c r="I5157" s="545" t="s">
        <v>12647</v>
      </c>
      <c r="J5157" s="545"/>
      <c r="K5157" s="545"/>
      <c r="L5157" s="545"/>
      <c r="M5157" s="548" t="s">
        <v>13758</v>
      </c>
      <c r="N5157" s="545" t="s">
        <v>13413</v>
      </c>
      <c r="O5157" s="545"/>
      <c r="P5157" s="549">
        <v>14777</v>
      </c>
      <c r="Q5157" s="549">
        <v>1</v>
      </c>
      <c r="R5157" s="549">
        <v>26</v>
      </c>
      <c r="S5157" s="548"/>
      <c r="T5157" s="548"/>
      <c r="U5157" s="99"/>
    </row>
    <row r="5158" spans="1:21" ht="19.5" customHeight="1">
      <c r="A5158" s="545">
        <v>14778</v>
      </c>
      <c r="B5158" s="545" t="s">
        <v>22697</v>
      </c>
      <c r="C5158" s="545" t="s">
        <v>216</v>
      </c>
      <c r="D5158" s="546"/>
      <c r="E5158" s="171" t="str">
        <f t="shared" si="80"/>
        <v>1900</v>
      </c>
      <c r="F5158" s="547">
        <v>0</v>
      </c>
      <c r="G5158" s="548">
        <v>0</v>
      </c>
      <c r="H5158" s="547">
        <v>0</v>
      </c>
      <c r="I5158" s="545" t="s">
        <v>12647</v>
      </c>
      <c r="J5158" s="545"/>
      <c r="K5158" s="545"/>
      <c r="L5158" s="545"/>
      <c r="M5158" s="548" t="s">
        <v>13758</v>
      </c>
      <c r="N5158" s="545" t="s">
        <v>13413</v>
      </c>
      <c r="O5158" s="545"/>
      <c r="P5158" s="549">
        <v>14778</v>
      </c>
      <c r="Q5158" s="549">
        <v>1</v>
      </c>
      <c r="R5158" s="549">
        <v>26</v>
      </c>
      <c r="S5158" s="548"/>
      <c r="T5158" s="548"/>
      <c r="U5158" s="99"/>
    </row>
    <row r="5159" spans="1:21" ht="19.5" customHeight="1">
      <c r="A5159" s="545">
        <v>14779</v>
      </c>
      <c r="B5159" s="545" t="s">
        <v>22698</v>
      </c>
      <c r="C5159" s="545" t="s">
        <v>216</v>
      </c>
      <c r="D5159" s="546"/>
      <c r="E5159" s="171" t="str">
        <f t="shared" si="80"/>
        <v>1900</v>
      </c>
      <c r="F5159" s="547">
        <v>0</v>
      </c>
      <c r="G5159" s="548">
        <v>0</v>
      </c>
      <c r="H5159" s="547">
        <v>0</v>
      </c>
      <c r="I5159" s="545" t="s">
        <v>12647</v>
      </c>
      <c r="J5159" s="545"/>
      <c r="K5159" s="545"/>
      <c r="L5159" s="545"/>
      <c r="M5159" s="548" t="s">
        <v>13758</v>
      </c>
      <c r="N5159" s="545" t="s">
        <v>13413</v>
      </c>
      <c r="O5159" s="545"/>
      <c r="P5159" s="549">
        <v>14779</v>
      </c>
      <c r="Q5159" s="549">
        <v>1</v>
      </c>
      <c r="R5159" s="549">
        <v>26</v>
      </c>
      <c r="S5159" s="548"/>
      <c r="T5159" s="548"/>
      <c r="U5159" s="99"/>
    </row>
    <row r="5160" spans="1:21" ht="19.5" customHeight="1">
      <c r="A5160" s="545">
        <v>14780</v>
      </c>
      <c r="B5160" s="545" t="s">
        <v>22699</v>
      </c>
      <c r="C5160" s="545" t="s">
        <v>216</v>
      </c>
      <c r="D5160" s="546"/>
      <c r="E5160" s="171" t="str">
        <f t="shared" si="80"/>
        <v>1900</v>
      </c>
      <c r="F5160" s="547">
        <v>0</v>
      </c>
      <c r="G5160" s="548">
        <v>0</v>
      </c>
      <c r="H5160" s="547">
        <v>0</v>
      </c>
      <c r="I5160" s="545" t="s">
        <v>12647</v>
      </c>
      <c r="J5160" s="545"/>
      <c r="K5160" s="545"/>
      <c r="L5160" s="545"/>
      <c r="M5160" s="548" t="s">
        <v>13758</v>
      </c>
      <c r="N5160" s="545" t="s">
        <v>13413</v>
      </c>
      <c r="O5160" s="545"/>
      <c r="P5160" s="549">
        <v>14780</v>
      </c>
      <c r="Q5160" s="549">
        <v>1</v>
      </c>
      <c r="R5160" s="549">
        <v>26</v>
      </c>
      <c r="S5160" s="548"/>
      <c r="T5160" s="548"/>
      <c r="U5160" s="99"/>
    </row>
    <row r="5161" spans="1:21" ht="19.5" customHeight="1">
      <c r="A5161" s="545">
        <v>14781</v>
      </c>
      <c r="B5161" s="545" t="s">
        <v>22700</v>
      </c>
      <c r="C5161" s="545" t="s">
        <v>216</v>
      </c>
      <c r="D5161" s="546">
        <v>46084</v>
      </c>
      <c r="E5161" s="171" t="str">
        <f t="shared" si="80"/>
        <v>2026</v>
      </c>
      <c r="F5161" s="547">
        <v>77450</v>
      </c>
      <c r="G5161" s="548">
        <v>0.19</v>
      </c>
      <c r="H5161" s="547">
        <v>65084.03</v>
      </c>
      <c r="I5161" s="545" t="s">
        <v>12670</v>
      </c>
      <c r="J5161" s="545" t="s">
        <v>13302</v>
      </c>
      <c r="K5161" s="545"/>
      <c r="L5161" s="545"/>
      <c r="M5161" s="548" t="s">
        <v>13868</v>
      </c>
      <c r="N5161" s="545" t="s">
        <v>13413</v>
      </c>
      <c r="O5161" s="545"/>
      <c r="P5161" s="549">
        <v>14781</v>
      </c>
      <c r="Q5161" s="549">
        <v>2</v>
      </c>
      <c r="R5161" s="549">
        <v>24</v>
      </c>
      <c r="S5161" s="548">
        <v>2219</v>
      </c>
      <c r="T5161" s="548"/>
      <c r="U5161" s="99"/>
    </row>
    <row r="5162" spans="1:21" ht="19.5" customHeight="1">
      <c r="A5162" s="545">
        <v>14782</v>
      </c>
      <c r="B5162" s="545" t="s">
        <v>22701</v>
      </c>
      <c r="C5162" s="545" t="s">
        <v>216</v>
      </c>
      <c r="D5162" s="546">
        <v>46052</v>
      </c>
      <c r="E5162" s="171" t="str">
        <f t="shared" si="80"/>
        <v>2026</v>
      </c>
      <c r="F5162" s="547">
        <v>14511</v>
      </c>
      <c r="G5162" s="548">
        <v>0.19</v>
      </c>
      <c r="H5162" s="547">
        <v>12194.12</v>
      </c>
      <c r="I5162" s="545" t="s">
        <v>12670</v>
      </c>
      <c r="J5162" s="545" t="s">
        <v>13307</v>
      </c>
      <c r="K5162" s="545"/>
      <c r="L5162" s="545"/>
      <c r="M5162" s="548" t="s">
        <v>13758</v>
      </c>
      <c r="N5162" s="545" t="s">
        <v>13413</v>
      </c>
      <c r="O5162" s="545"/>
      <c r="P5162" s="549">
        <v>14782</v>
      </c>
      <c r="Q5162" s="549">
        <v>1</v>
      </c>
      <c r="R5162" s="549">
        <v>24</v>
      </c>
      <c r="S5162" s="548">
        <v>2228</v>
      </c>
      <c r="T5162" s="548"/>
      <c r="U5162" s="99"/>
    </row>
    <row r="5163" spans="1:21" ht="19.5" customHeight="1">
      <c r="A5163" s="545">
        <v>14783</v>
      </c>
      <c r="B5163" s="545" t="s">
        <v>22702</v>
      </c>
      <c r="C5163" s="545" t="s">
        <v>216</v>
      </c>
      <c r="D5163" s="546">
        <v>46052</v>
      </c>
      <c r="E5163" s="171" t="str">
        <f t="shared" si="80"/>
        <v>2026</v>
      </c>
      <c r="F5163" s="547">
        <v>1419</v>
      </c>
      <c r="G5163" s="548">
        <v>0.19</v>
      </c>
      <c r="H5163" s="547">
        <v>1192.44</v>
      </c>
      <c r="I5163" s="545" t="s">
        <v>12701</v>
      </c>
      <c r="J5163" s="545" t="s">
        <v>13307</v>
      </c>
      <c r="K5163" s="545"/>
      <c r="L5163" s="545"/>
      <c r="M5163" s="548" t="s">
        <v>13758</v>
      </c>
      <c r="N5163" s="545" t="s">
        <v>13413</v>
      </c>
      <c r="O5163" s="545"/>
      <c r="P5163" s="549">
        <v>14783</v>
      </c>
      <c r="Q5163" s="549">
        <v>1</v>
      </c>
      <c r="R5163" s="549">
        <v>10</v>
      </c>
      <c r="S5163" s="548">
        <v>2228</v>
      </c>
      <c r="T5163" s="548"/>
      <c r="U5163" s="99"/>
    </row>
    <row r="5164" spans="1:21" ht="19.5" customHeight="1">
      <c r="A5164" s="545">
        <v>14784</v>
      </c>
      <c r="B5164" s="545" t="s">
        <v>22703</v>
      </c>
      <c r="C5164" s="545" t="s">
        <v>206</v>
      </c>
      <c r="D5164" s="546">
        <v>46052</v>
      </c>
      <c r="E5164" s="171" t="str">
        <f t="shared" si="80"/>
        <v>2026</v>
      </c>
      <c r="F5164" s="547">
        <v>10532</v>
      </c>
      <c r="G5164" s="548">
        <v>0.19</v>
      </c>
      <c r="H5164" s="547">
        <v>8850.42</v>
      </c>
      <c r="I5164" s="545" t="s">
        <v>12701</v>
      </c>
      <c r="J5164" s="545" t="s">
        <v>13307</v>
      </c>
      <c r="K5164" s="545"/>
      <c r="L5164" s="545"/>
      <c r="M5164" s="548" t="s">
        <v>13758</v>
      </c>
      <c r="N5164" s="545" t="s">
        <v>13413</v>
      </c>
      <c r="O5164" s="545"/>
      <c r="P5164" s="549">
        <v>14784</v>
      </c>
      <c r="Q5164" s="549">
        <v>1</v>
      </c>
      <c r="R5164" s="549">
        <v>10</v>
      </c>
      <c r="S5164" s="548">
        <v>2228</v>
      </c>
      <c r="T5164" s="548"/>
      <c r="U5164" s="99"/>
    </row>
    <row r="5165" spans="1:21" ht="19.5" customHeight="1">
      <c r="A5165" s="545">
        <v>14785</v>
      </c>
      <c r="B5165" s="545" t="s">
        <v>22704</v>
      </c>
      <c r="C5165" s="545" t="s">
        <v>216</v>
      </c>
      <c r="D5165" s="546">
        <v>46052</v>
      </c>
      <c r="E5165" s="171" t="str">
        <f t="shared" si="80"/>
        <v>2026</v>
      </c>
      <c r="F5165" s="547">
        <v>30808</v>
      </c>
      <c r="G5165" s="548">
        <v>0.19</v>
      </c>
      <c r="H5165" s="547">
        <v>25889.08</v>
      </c>
      <c r="I5165" s="545" t="s">
        <v>12701</v>
      </c>
      <c r="J5165" s="545" t="s">
        <v>13307</v>
      </c>
      <c r="K5165" s="545"/>
      <c r="L5165" s="545"/>
      <c r="M5165" s="548" t="s">
        <v>13758</v>
      </c>
      <c r="N5165" s="545" t="s">
        <v>13413</v>
      </c>
      <c r="O5165" s="545"/>
      <c r="P5165" s="549">
        <v>14785</v>
      </c>
      <c r="Q5165" s="549">
        <v>1</v>
      </c>
      <c r="R5165" s="549">
        <v>10</v>
      </c>
      <c r="S5165" s="548">
        <v>2228</v>
      </c>
      <c r="T5165" s="548"/>
      <c r="U5165" s="99"/>
    </row>
    <row r="5166" spans="1:21" ht="19.5" customHeight="1">
      <c r="A5166" s="545">
        <v>14786</v>
      </c>
      <c r="B5166" s="545" t="s">
        <v>22705</v>
      </c>
      <c r="C5166" s="545" t="s">
        <v>216</v>
      </c>
      <c r="D5166" s="546">
        <v>46052</v>
      </c>
      <c r="E5166" s="171" t="str">
        <f t="shared" si="80"/>
        <v>2026</v>
      </c>
      <c r="F5166" s="547">
        <v>46647</v>
      </c>
      <c r="G5166" s="548">
        <v>0.19</v>
      </c>
      <c r="H5166" s="547">
        <v>39199.160000000003</v>
      </c>
      <c r="I5166" s="545" t="s">
        <v>12670</v>
      </c>
      <c r="J5166" s="545" t="s">
        <v>13307</v>
      </c>
      <c r="K5166" s="545"/>
      <c r="L5166" s="545"/>
      <c r="M5166" s="548" t="s">
        <v>13758</v>
      </c>
      <c r="N5166" s="545" t="s">
        <v>13413</v>
      </c>
      <c r="O5166" s="545"/>
      <c r="P5166" s="549">
        <v>14786</v>
      </c>
      <c r="Q5166" s="549">
        <v>1</v>
      </c>
      <c r="R5166" s="549">
        <v>24</v>
      </c>
      <c r="S5166" s="548">
        <v>2228</v>
      </c>
      <c r="T5166" s="548"/>
      <c r="U5166" s="99"/>
    </row>
    <row r="5167" spans="1:21" ht="19.5" customHeight="1">
      <c r="A5167" s="545">
        <v>14787</v>
      </c>
      <c r="B5167" s="545" t="s">
        <v>22706</v>
      </c>
      <c r="C5167" s="545" t="s">
        <v>216</v>
      </c>
      <c r="D5167" s="546">
        <v>46052</v>
      </c>
      <c r="E5167" s="171" t="str">
        <f t="shared" si="80"/>
        <v>2026</v>
      </c>
      <c r="F5167" s="547">
        <v>41053</v>
      </c>
      <c r="G5167" s="548">
        <v>0.19</v>
      </c>
      <c r="H5167" s="547">
        <v>34498.32</v>
      </c>
      <c r="I5167" s="545" t="s">
        <v>12655</v>
      </c>
      <c r="J5167" s="545" t="s">
        <v>13307</v>
      </c>
      <c r="K5167" s="545"/>
      <c r="L5167" s="545"/>
      <c r="M5167" s="548" t="s">
        <v>13758</v>
      </c>
      <c r="N5167" s="545" t="s">
        <v>13413</v>
      </c>
      <c r="O5167" s="545"/>
      <c r="P5167" s="549">
        <v>14787</v>
      </c>
      <c r="Q5167" s="549">
        <v>1</v>
      </c>
      <c r="R5167" s="549">
        <v>80</v>
      </c>
      <c r="S5167" s="548">
        <v>2228</v>
      </c>
      <c r="T5167" s="548"/>
      <c r="U5167" s="99"/>
    </row>
    <row r="5168" spans="1:21" ht="19.5" customHeight="1">
      <c r="A5168" s="545">
        <v>14788</v>
      </c>
      <c r="B5168" s="545" t="s">
        <v>22707</v>
      </c>
      <c r="C5168" s="545" t="s">
        <v>216</v>
      </c>
      <c r="D5168" s="546">
        <v>46052</v>
      </c>
      <c r="E5168" s="171" t="str">
        <f t="shared" si="80"/>
        <v>2026</v>
      </c>
      <c r="F5168" s="547">
        <v>26988</v>
      </c>
      <c r="G5168" s="548">
        <v>0.19</v>
      </c>
      <c r="H5168" s="547">
        <v>22678.99</v>
      </c>
      <c r="I5168" s="545" t="s">
        <v>12670</v>
      </c>
      <c r="J5168" s="545" t="s">
        <v>13307</v>
      </c>
      <c r="K5168" s="545"/>
      <c r="L5168" s="545"/>
      <c r="M5168" s="548" t="s">
        <v>13758</v>
      </c>
      <c r="N5168" s="545" t="s">
        <v>13413</v>
      </c>
      <c r="O5168" s="545"/>
      <c r="P5168" s="549">
        <v>14788</v>
      </c>
      <c r="Q5168" s="549">
        <v>1</v>
      </c>
      <c r="R5168" s="549">
        <v>24</v>
      </c>
      <c r="S5168" s="548">
        <v>2228</v>
      </c>
      <c r="T5168" s="548"/>
      <c r="U5168" s="99"/>
    </row>
    <row r="5169" spans="1:21" ht="19.5" customHeight="1">
      <c r="A5169" s="545">
        <v>14789</v>
      </c>
      <c r="B5169" s="545" t="s">
        <v>22708</v>
      </c>
      <c r="C5169" s="545" t="s">
        <v>216</v>
      </c>
      <c r="D5169" s="546"/>
      <c r="E5169" s="171" t="str">
        <f t="shared" si="80"/>
        <v>1900</v>
      </c>
      <c r="F5169" s="547">
        <v>0</v>
      </c>
      <c r="G5169" s="548">
        <v>0</v>
      </c>
      <c r="H5169" s="547">
        <v>0</v>
      </c>
      <c r="I5169" s="545" t="s">
        <v>12637</v>
      </c>
      <c r="J5169" s="545"/>
      <c r="K5169" s="545" t="s">
        <v>22708</v>
      </c>
      <c r="L5169" s="545"/>
      <c r="M5169" s="548" t="s">
        <v>13758</v>
      </c>
      <c r="N5169" s="545" t="s">
        <v>13413</v>
      </c>
      <c r="O5169" s="545"/>
      <c r="P5169" s="549">
        <v>14789</v>
      </c>
      <c r="Q5169" s="549">
        <v>1</v>
      </c>
      <c r="R5169" s="549">
        <v>13</v>
      </c>
      <c r="S5169" s="548"/>
      <c r="T5169" s="548"/>
      <c r="U5169" s="99"/>
    </row>
    <row r="5170" spans="1:21" ht="19.5" customHeight="1">
      <c r="A5170" s="545">
        <v>14790</v>
      </c>
      <c r="B5170" s="545" t="s">
        <v>22709</v>
      </c>
      <c r="C5170" s="545" t="s">
        <v>216</v>
      </c>
      <c r="D5170" s="546"/>
      <c r="E5170" s="171" t="str">
        <f t="shared" si="80"/>
        <v>1900</v>
      </c>
      <c r="F5170" s="547">
        <v>0</v>
      </c>
      <c r="G5170" s="548">
        <v>0</v>
      </c>
      <c r="H5170" s="547">
        <v>0</v>
      </c>
      <c r="I5170" s="545" t="s">
        <v>12637</v>
      </c>
      <c r="J5170" s="545"/>
      <c r="K5170" s="545" t="s">
        <v>22709</v>
      </c>
      <c r="L5170" s="545"/>
      <c r="M5170" s="548" t="s">
        <v>13758</v>
      </c>
      <c r="N5170" s="545" t="s">
        <v>13413</v>
      </c>
      <c r="O5170" s="545"/>
      <c r="P5170" s="549">
        <v>14790</v>
      </c>
      <c r="Q5170" s="549">
        <v>1</v>
      </c>
      <c r="R5170" s="549">
        <v>13</v>
      </c>
      <c r="S5170" s="548"/>
      <c r="T5170" s="548"/>
      <c r="U5170" s="99"/>
    </row>
    <row r="5171" spans="1:21" ht="19.5" customHeight="1">
      <c r="A5171" s="545">
        <v>14791</v>
      </c>
      <c r="B5171" s="545" t="s">
        <v>22710</v>
      </c>
      <c r="C5171" s="545" t="s">
        <v>216</v>
      </c>
      <c r="D5171" s="546"/>
      <c r="E5171" s="171" t="str">
        <f t="shared" si="80"/>
        <v>1900</v>
      </c>
      <c r="F5171" s="547">
        <v>0</v>
      </c>
      <c r="G5171" s="548">
        <v>0</v>
      </c>
      <c r="H5171" s="547">
        <v>0</v>
      </c>
      <c r="I5171" s="545" t="s">
        <v>12650</v>
      </c>
      <c r="J5171" s="545"/>
      <c r="K5171" s="545" t="s">
        <v>22710</v>
      </c>
      <c r="L5171" s="545"/>
      <c r="M5171" s="548" t="s">
        <v>13758</v>
      </c>
      <c r="N5171" s="545" t="s">
        <v>13413</v>
      </c>
      <c r="O5171" s="545"/>
      <c r="P5171" s="549">
        <v>14791</v>
      </c>
      <c r="Q5171" s="549">
        <v>1</v>
      </c>
      <c r="R5171" s="549">
        <v>127</v>
      </c>
      <c r="S5171" s="548"/>
      <c r="T5171" s="548"/>
      <c r="U5171" s="99"/>
    </row>
    <row r="5172" spans="1:21" ht="19.5" customHeight="1">
      <c r="A5172" s="545">
        <v>14793</v>
      </c>
      <c r="B5172" s="545" t="s">
        <v>22711</v>
      </c>
      <c r="C5172" s="545" t="s">
        <v>216</v>
      </c>
      <c r="D5172" s="546"/>
      <c r="E5172" s="171" t="str">
        <f t="shared" si="80"/>
        <v>1900</v>
      </c>
      <c r="F5172" s="547">
        <v>0</v>
      </c>
      <c r="G5172" s="548">
        <v>0</v>
      </c>
      <c r="H5172" s="547">
        <v>0</v>
      </c>
      <c r="I5172" s="545" t="s">
        <v>12650</v>
      </c>
      <c r="J5172" s="545"/>
      <c r="K5172" s="545" t="s">
        <v>22711</v>
      </c>
      <c r="L5172" s="545"/>
      <c r="M5172" s="548" t="s">
        <v>13758</v>
      </c>
      <c r="N5172" s="545" t="s">
        <v>13413</v>
      </c>
      <c r="O5172" s="545"/>
      <c r="P5172" s="549">
        <v>14793</v>
      </c>
      <c r="Q5172" s="549">
        <v>1</v>
      </c>
      <c r="R5172" s="549">
        <v>127</v>
      </c>
      <c r="S5172" s="548"/>
      <c r="T5172" s="548"/>
      <c r="U5172" s="99"/>
    </row>
    <row r="5173" spans="1:21" ht="19.5" customHeight="1">
      <c r="A5173" s="545">
        <v>14794</v>
      </c>
      <c r="B5173" s="545" t="s">
        <v>22712</v>
      </c>
      <c r="C5173" s="545" t="s">
        <v>216</v>
      </c>
      <c r="D5173" s="546"/>
      <c r="E5173" s="171" t="str">
        <f t="shared" si="80"/>
        <v>1900</v>
      </c>
      <c r="F5173" s="547">
        <v>0</v>
      </c>
      <c r="G5173" s="548">
        <v>0</v>
      </c>
      <c r="H5173" s="547">
        <v>0</v>
      </c>
      <c r="I5173" s="545" t="s">
        <v>12650</v>
      </c>
      <c r="J5173" s="545"/>
      <c r="K5173" s="545" t="s">
        <v>22712</v>
      </c>
      <c r="L5173" s="545"/>
      <c r="M5173" s="548" t="s">
        <v>13758</v>
      </c>
      <c r="N5173" s="545" t="s">
        <v>13413</v>
      </c>
      <c r="O5173" s="545"/>
      <c r="P5173" s="549">
        <v>14794</v>
      </c>
      <c r="Q5173" s="549">
        <v>1</v>
      </c>
      <c r="R5173" s="549">
        <v>127</v>
      </c>
      <c r="S5173" s="548"/>
      <c r="T5173" s="548"/>
      <c r="U5173" s="99"/>
    </row>
    <row r="5174" spans="1:21" ht="19.5" customHeight="1">
      <c r="A5174" s="545">
        <v>14795</v>
      </c>
      <c r="B5174" s="545" t="s">
        <v>22713</v>
      </c>
      <c r="C5174" s="545" t="s">
        <v>216</v>
      </c>
      <c r="D5174" s="546"/>
      <c r="E5174" s="171" t="str">
        <f t="shared" si="80"/>
        <v>1900</v>
      </c>
      <c r="F5174" s="547">
        <v>0</v>
      </c>
      <c r="G5174" s="548">
        <v>0</v>
      </c>
      <c r="H5174" s="547">
        <v>0</v>
      </c>
      <c r="I5174" s="545" t="s">
        <v>12650</v>
      </c>
      <c r="J5174" s="545"/>
      <c r="K5174" s="545" t="s">
        <v>22713</v>
      </c>
      <c r="L5174" s="545"/>
      <c r="M5174" s="548" t="s">
        <v>13758</v>
      </c>
      <c r="N5174" s="545" t="s">
        <v>13413</v>
      </c>
      <c r="O5174" s="545"/>
      <c r="P5174" s="549">
        <v>14795</v>
      </c>
      <c r="Q5174" s="549">
        <v>1</v>
      </c>
      <c r="R5174" s="549">
        <v>127</v>
      </c>
      <c r="S5174" s="548"/>
      <c r="T5174" s="548"/>
      <c r="U5174" s="99"/>
    </row>
    <row r="5175" spans="1:21" ht="19.5" customHeight="1">
      <c r="A5175" s="545">
        <v>14796</v>
      </c>
      <c r="B5175" s="545" t="s">
        <v>22714</v>
      </c>
      <c r="C5175" s="545" t="s">
        <v>216</v>
      </c>
      <c r="D5175" s="546">
        <v>46045</v>
      </c>
      <c r="E5175" s="171" t="str">
        <f t="shared" si="80"/>
        <v>2026</v>
      </c>
      <c r="F5175" s="547">
        <v>40838</v>
      </c>
      <c r="G5175" s="548">
        <v>0.19</v>
      </c>
      <c r="H5175" s="547">
        <v>34317.65</v>
      </c>
      <c r="I5175" s="545" t="s">
        <v>12676</v>
      </c>
      <c r="J5175" s="545" t="s">
        <v>13298</v>
      </c>
      <c r="K5175" s="545"/>
      <c r="L5175" s="545"/>
      <c r="M5175" s="548" t="s">
        <v>13758</v>
      </c>
      <c r="N5175" s="545" t="s">
        <v>13413</v>
      </c>
      <c r="O5175" s="545"/>
      <c r="P5175" s="549">
        <v>14796</v>
      </c>
      <c r="Q5175" s="549">
        <v>1</v>
      </c>
      <c r="R5175" s="549">
        <v>14</v>
      </c>
      <c r="S5175" s="548">
        <v>1012</v>
      </c>
      <c r="T5175" s="548"/>
      <c r="U5175" s="99"/>
    </row>
    <row r="5176" spans="1:21" ht="19.5" customHeight="1">
      <c r="A5176" s="545">
        <v>14797</v>
      </c>
      <c r="B5176" s="545" t="s">
        <v>22715</v>
      </c>
      <c r="C5176" s="545" t="s">
        <v>216</v>
      </c>
      <c r="D5176" s="546">
        <v>46045</v>
      </c>
      <c r="E5176" s="171" t="str">
        <f t="shared" si="80"/>
        <v>2026</v>
      </c>
      <c r="F5176" s="547">
        <v>28054</v>
      </c>
      <c r="G5176" s="548">
        <v>0.19</v>
      </c>
      <c r="H5176" s="547">
        <v>23574.79</v>
      </c>
      <c r="I5176" s="545" t="s">
        <v>12676</v>
      </c>
      <c r="J5176" s="545" t="s">
        <v>13298</v>
      </c>
      <c r="K5176" s="545"/>
      <c r="L5176" s="545"/>
      <c r="M5176" s="548" t="s">
        <v>13758</v>
      </c>
      <c r="N5176" s="545" t="s">
        <v>13413</v>
      </c>
      <c r="O5176" s="545"/>
      <c r="P5176" s="549">
        <v>14797</v>
      </c>
      <c r="Q5176" s="549">
        <v>1</v>
      </c>
      <c r="R5176" s="549">
        <v>14</v>
      </c>
      <c r="S5176" s="548">
        <v>1012</v>
      </c>
      <c r="T5176" s="548"/>
      <c r="U5176" s="99"/>
    </row>
    <row r="5177" spans="1:21" ht="19.5" customHeight="1">
      <c r="A5177" s="545">
        <v>14798</v>
      </c>
      <c r="B5177" s="545" t="s">
        <v>22716</v>
      </c>
      <c r="C5177" s="545" t="s">
        <v>216</v>
      </c>
      <c r="D5177" s="546">
        <v>46045</v>
      </c>
      <c r="E5177" s="171" t="str">
        <f t="shared" si="80"/>
        <v>2026</v>
      </c>
      <c r="F5177" s="547">
        <v>21016</v>
      </c>
      <c r="G5177" s="548">
        <v>0.19</v>
      </c>
      <c r="H5177" s="547">
        <v>17660.5</v>
      </c>
      <c r="I5177" s="545" t="s">
        <v>12676</v>
      </c>
      <c r="J5177" s="545" t="s">
        <v>13298</v>
      </c>
      <c r="K5177" s="545"/>
      <c r="L5177" s="545"/>
      <c r="M5177" s="548" t="s">
        <v>13758</v>
      </c>
      <c r="N5177" s="545" t="s">
        <v>13413</v>
      </c>
      <c r="O5177" s="545"/>
      <c r="P5177" s="549">
        <v>14798</v>
      </c>
      <c r="Q5177" s="549">
        <v>1</v>
      </c>
      <c r="R5177" s="549">
        <v>14</v>
      </c>
      <c r="S5177" s="548">
        <v>1012</v>
      </c>
      <c r="T5177" s="548"/>
      <c r="U5177" s="99"/>
    </row>
    <row r="5178" spans="1:21" ht="19.5" customHeight="1">
      <c r="A5178" s="545">
        <v>14799</v>
      </c>
      <c r="B5178" s="545" t="s">
        <v>22717</v>
      </c>
      <c r="C5178" s="545" t="s">
        <v>216</v>
      </c>
      <c r="D5178" s="546">
        <v>46045</v>
      </c>
      <c r="E5178" s="171" t="str">
        <f t="shared" si="80"/>
        <v>2026</v>
      </c>
      <c r="F5178" s="547">
        <v>2264</v>
      </c>
      <c r="G5178" s="548">
        <v>0.19</v>
      </c>
      <c r="H5178" s="547">
        <v>1902.52</v>
      </c>
      <c r="I5178" s="545" t="s">
        <v>12676</v>
      </c>
      <c r="J5178" s="545" t="s">
        <v>13296</v>
      </c>
      <c r="K5178" s="545"/>
      <c r="L5178" s="545"/>
      <c r="M5178" s="548" t="s">
        <v>13758</v>
      </c>
      <c r="N5178" s="545" t="s">
        <v>13413</v>
      </c>
      <c r="O5178" s="545"/>
      <c r="P5178" s="549">
        <v>14799</v>
      </c>
      <c r="Q5178" s="549">
        <v>1</v>
      </c>
      <c r="R5178" s="549">
        <v>14</v>
      </c>
      <c r="S5178" s="548">
        <v>2218</v>
      </c>
      <c r="T5178" s="548"/>
      <c r="U5178" s="99"/>
    </row>
    <row r="5179" spans="1:21" ht="19.5" customHeight="1">
      <c r="A5179" s="545">
        <v>14800</v>
      </c>
      <c r="B5179" s="545" t="s">
        <v>22718</v>
      </c>
      <c r="C5179" s="545" t="s">
        <v>216</v>
      </c>
      <c r="D5179" s="546">
        <v>46045</v>
      </c>
      <c r="E5179" s="171" t="str">
        <f t="shared" si="80"/>
        <v>2026</v>
      </c>
      <c r="F5179" s="547">
        <v>2185.0100000000002</v>
      </c>
      <c r="G5179" s="548">
        <v>0.19</v>
      </c>
      <c r="H5179" s="547">
        <v>1836.14</v>
      </c>
      <c r="I5179" s="545" t="s">
        <v>12676</v>
      </c>
      <c r="J5179" s="545" t="s">
        <v>13296</v>
      </c>
      <c r="K5179" s="545"/>
      <c r="L5179" s="545"/>
      <c r="M5179" s="548" t="s">
        <v>13758</v>
      </c>
      <c r="N5179" s="545" t="s">
        <v>13413</v>
      </c>
      <c r="O5179" s="545"/>
      <c r="P5179" s="549">
        <v>14800</v>
      </c>
      <c r="Q5179" s="549">
        <v>1</v>
      </c>
      <c r="R5179" s="549">
        <v>14</v>
      </c>
      <c r="S5179" s="548">
        <v>2218</v>
      </c>
      <c r="T5179" s="548"/>
      <c r="U5179" s="99"/>
    </row>
    <row r="5180" spans="1:21" ht="19.5" customHeight="1">
      <c r="A5180" s="545">
        <v>14801</v>
      </c>
      <c r="B5180" s="545" t="s">
        <v>22719</v>
      </c>
      <c r="C5180" s="545" t="s">
        <v>216</v>
      </c>
      <c r="D5180" s="546">
        <v>46045</v>
      </c>
      <c r="E5180" s="171" t="str">
        <f t="shared" si="80"/>
        <v>2026</v>
      </c>
      <c r="F5180" s="547">
        <v>23951</v>
      </c>
      <c r="G5180" s="548">
        <v>0.19</v>
      </c>
      <c r="H5180" s="547">
        <v>20126.89</v>
      </c>
      <c r="I5180" s="545" t="s">
        <v>12676</v>
      </c>
      <c r="J5180" s="545" t="s">
        <v>13298</v>
      </c>
      <c r="K5180" s="545"/>
      <c r="L5180" s="545"/>
      <c r="M5180" s="548" t="s">
        <v>13758</v>
      </c>
      <c r="N5180" s="545" t="s">
        <v>13413</v>
      </c>
      <c r="O5180" s="545"/>
      <c r="P5180" s="549">
        <v>14801</v>
      </c>
      <c r="Q5180" s="549">
        <v>1</v>
      </c>
      <c r="R5180" s="549">
        <v>14</v>
      </c>
      <c r="S5180" s="548">
        <v>1012</v>
      </c>
      <c r="T5180" s="548"/>
      <c r="U5180" s="99"/>
    </row>
    <row r="5181" spans="1:21" ht="19.5" customHeight="1">
      <c r="A5181" s="545">
        <v>14802</v>
      </c>
      <c r="B5181" s="545" t="s">
        <v>22720</v>
      </c>
      <c r="C5181" s="545" t="s">
        <v>216</v>
      </c>
      <c r="D5181" s="546">
        <v>46045</v>
      </c>
      <c r="E5181" s="171" t="str">
        <f t="shared" si="80"/>
        <v>2026</v>
      </c>
      <c r="F5181" s="547">
        <v>96250</v>
      </c>
      <c r="G5181" s="548">
        <v>0.19</v>
      </c>
      <c r="H5181" s="547">
        <v>80882.350000000006</v>
      </c>
      <c r="I5181" s="545" t="s">
        <v>12676</v>
      </c>
      <c r="J5181" s="545" t="s">
        <v>13296</v>
      </c>
      <c r="K5181" s="545"/>
      <c r="L5181" s="545"/>
      <c r="M5181" s="548" t="s">
        <v>13758</v>
      </c>
      <c r="N5181" s="545" t="s">
        <v>13413</v>
      </c>
      <c r="O5181" s="545"/>
      <c r="P5181" s="549">
        <v>14802</v>
      </c>
      <c r="Q5181" s="549">
        <v>1</v>
      </c>
      <c r="R5181" s="549">
        <v>14</v>
      </c>
      <c r="S5181" s="548">
        <v>2218</v>
      </c>
      <c r="T5181" s="548"/>
      <c r="U5181" s="99"/>
    </row>
    <row r="5182" spans="1:21" ht="19.5" customHeight="1">
      <c r="A5182" s="545">
        <v>14803</v>
      </c>
      <c r="B5182" s="545" t="s">
        <v>22721</v>
      </c>
      <c r="C5182" s="545" t="s">
        <v>216</v>
      </c>
      <c r="D5182" s="546">
        <v>46071</v>
      </c>
      <c r="E5182" s="171" t="str">
        <f t="shared" si="80"/>
        <v>2026</v>
      </c>
      <c r="F5182" s="547">
        <v>10041.01</v>
      </c>
      <c r="G5182" s="548">
        <v>0.19</v>
      </c>
      <c r="H5182" s="547">
        <v>8437.82</v>
      </c>
      <c r="I5182" s="545" t="s">
        <v>12676</v>
      </c>
      <c r="J5182" s="545" t="s">
        <v>13301</v>
      </c>
      <c r="K5182" s="545"/>
      <c r="L5182" s="545"/>
      <c r="M5182" s="548" t="s">
        <v>13758</v>
      </c>
      <c r="N5182" s="545" t="s">
        <v>13413</v>
      </c>
      <c r="O5182" s="545"/>
      <c r="P5182" s="549">
        <v>14803</v>
      </c>
      <c r="Q5182" s="549">
        <v>1</v>
      </c>
      <c r="R5182" s="549">
        <v>14</v>
      </c>
      <c r="S5182" s="548">
        <v>2221</v>
      </c>
      <c r="T5182" s="548"/>
      <c r="U5182" s="99"/>
    </row>
    <row r="5183" spans="1:21" ht="19.5" customHeight="1">
      <c r="A5183" s="545">
        <v>14804</v>
      </c>
      <c r="B5183" s="545" t="s">
        <v>22722</v>
      </c>
      <c r="C5183" s="545" t="s">
        <v>216</v>
      </c>
      <c r="D5183" s="546">
        <v>46045</v>
      </c>
      <c r="E5183" s="171" t="str">
        <f t="shared" si="80"/>
        <v>2026</v>
      </c>
      <c r="F5183" s="547">
        <v>36600</v>
      </c>
      <c r="G5183" s="548">
        <v>0.19</v>
      </c>
      <c r="H5183" s="547">
        <v>30756.3</v>
      </c>
      <c r="I5183" s="545" t="s">
        <v>12676</v>
      </c>
      <c r="J5183" s="545" t="s">
        <v>13296</v>
      </c>
      <c r="K5183" s="545"/>
      <c r="L5183" s="545"/>
      <c r="M5183" s="548" t="s">
        <v>13758</v>
      </c>
      <c r="N5183" s="545" t="s">
        <v>13413</v>
      </c>
      <c r="O5183" s="545"/>
      <c r="P5183" s="549">
        <v>14804</v>
      </c>
      <c r="Q5183" s="549">
        <v>1</v>
      </c>
      <c r="R5183" s="549">
        <v>14</v>
      </c>
      <c r="S5183" s="548">
        <v>2218</v>
      </c>
      <c r="T5183" s="548"/>
      <c r="U5183" s="99"/>
    </row>
    <row r="5184" spans="1:21" ht="19.5" customHeight="1">
      <c r="A5184" s="545">
        <v>14805</v>
      </c>
      <c r="B5184" s="545" t="s">
        <v>22723</v>
      </c>
      <c r="C5184" s="545" t="s">
        <v>216</v>
      </c>
      <c r="D5184" s="546">
        <v>46045</v>
      </c>
      <c r="E5184" s="171" t="str">
        <f t="shared" si="80"/>
        <v>2026</v>
      </c>
      <c r="F5184" s="547">
        <v>83927</v>
      </c>
      <c r="G5184" s="548">
        <v>0.19</v>
      </c>
      <c r="H5184" s="547">
        <v>70526.89</v>
      </c>
      <c r="I5184" s="545" t="s">
        <v>12676</v>
      </c>
      <c r="J5184" s="545" t="s">
        <v>13296</v>
      </c>
      <c r="K5184" s="545"/>
      <c r="L5184" s="545"/>
      <c r="M5184" s="548" t="s">
        <v>13758</v>
      </c>
      <c r="N5184" s="545" t="s">
        <v>13413</v>
      </c>
      <c r="O5184" s="545"/>
      <c r="P5184" s="549">
        <v>14805</v>
      </c>
      <c r="Q5184" s="549">
        <v>1</v>
      </c>
      <c r="R5184" s="549">
        <v>14</v>
      </c>
      <c r="S5184" s="548">
        <v>2218</v>
      </c>
      <c r="T5184" s="548"/>
      <c r="U5184" s="99"/>
    </row>
    <row r="5185" spans="1:21" ht="19.5" customHeight="1">
      <c r="A5185" s="545">
        <v>14806</v>
      </c>
      <c r="B5185" s="545" t="s">
        <v>22725</v>
      </c>
      <c r="C5185" s="545" t="s">
        <v>216</v>
      </c>
      <c r="D5185" s="546">
        <v>46030</v>
      </c>
      <c r="E5185" s="171" t="str">
        <f t="shared" si="80"/>
        <v>2026</v>
      </c>
      <c r="F5185" s="547">
        <v>29740</v>
      </c>
      <c r="G5185" s="548">
        <v>0</v>
      </c>
      <c r="H5185" s="547">
        <v>29740</v>
      </c>
      <c r="I5185" s="545" t="s">
        <v>12670</v>
      </c>
      <c r="J5185" s="545" t="s">
        <v>13298</v>
      </c>
      <c r="K5185" s="545" t="s">
        <v>22724</v>
      </c>
      <c r="L5185" s="545"/>
      <c r="M5185" s="548" t="s">
        <v>13868</v>
      </c>
      <c r="N5185" s="545" t="s">
        <v>13413</v>
      </c>
      <c r="O5185" s="545"/>
      <c r="P5185" s="549">
        <v>14806</v>
      </c>
      <c r="Q5185" s="549">
        <v>2</v>
      </c>
      <c r="R5185" s="549">
        <v>24</v>
      </c>
      <c r="S5185" s="548">
        <v>1012</v>
      </c>
      <c r="T5185" s="548"/>
      <c r="U5185" s="99"/>
    </row>
    <row r="5186" spans="1:21" ht="19.5" customHeight="1">
      <c r="A5186" s="545">
        <v>14807</v>
      </c>
      <c r="B5186" s="545" t="s">
        <v>22727</v>
      </c>
      <c r="C5186" s="545" t="s">
        <v>216</v>
      </c>
      <c r="D5186" s="546">
        <v>46030</v>
      </c>
      <c r="E5186" s="171" t="str">
        <f t="shared" si="80"/>
        <v>2026</v>
      </c>
      <c r="F5186" s="547">
        <v>38000</v>
      </c>
      <c r="G5186" s="548">
        <v>0</v>
      </c>
      <c r="H5186" s="547">
        <v>38000</v>
      </c>
      <c r="I5186" s="545" t="s">
        <v>12670</v>
      </c>
      <c r="J5186" s="545" t="s">
        <v>13296</v>
      </c>
      <c r="K5186" s="545" t="s">
        <v>22726</v>
      </c>
      <c r="L5186" s="545"/>
      <c r="M5186" s="548" t="s">
        <v>13868</v>
      </c>
      <c r="N5186" s="545" t="s">
        <v>13413</v>
      </c>
      <c r="O5186" s="545"/>
      <c r="P5186" s="549">
        <v>14807</v>
      </c>
      <c r="Q5186" s="549">
        <v>2</v>
      </c>
      <c r="R5186" s="549">
        <v>24</v>
      </c>
      <c r="S5186" s="548">
        <v>2218</v>
      </c>
      <c r="T5186" s="548"/>
      <c r="U5186" s="99"/>
    </row>
    <row r="5187" spans="1:21" ht="19.5" customHeight="1">
      <c r="A5187" s="545">
        <v>14808</v>
      </c>
      <c r="B5187" s="545" t="s">
        <v>22729</v>
      </c>
      <c r="C5187" s="545" t="s">
        <v>216</v>
      </c>
      <c r="D5187" s="546">
        <v>46030</v>
      </c>
      <c r="E5187" s="171" t="str">
        <f t="shared" si="80"/>
        <v>2026</v>
      </c>
      <c r="F5187" s="547">
        <v>1333333</v>
      </c>
      <c r="G5187" s="548">
        <v>0</v>
      </c>
      <c r="H5187" s="547">
        <v>1333333</v>
      </c>
      <c r="I5187" s="545" t="s">
        <v>12670</v>
      </c>
      <c r="J5187" s="545" t="s">
        <v>13298</v>
      </c>
      <c r="K5187" s="545" t="s">
        <v>22728</v>
      </c>
      <c r="L5187" s="545"/>
      <c r="M5187" s="548" t="s">
        <v>13758</v>
      </c>
      <c r="N5187" s="545" t="s">
        <v>13413</v>
      </c>
      <c r="O5187" s="545"/>
      <c r="P5187" s="549">
        <v>14808</v>
      </c>
      <c r="Q5187" s="549">
        <v>1</v>
      </c>
      <c r="R5187" s="549">
        <v>24</v>
      </c>
      <c r="S5187" s="548">
        <v>1012</v>
      </c>
      <c r="T5187" s="548"/>
      <c r="U5187" s="99"/>
    </row>
    <row r="5188" spans="1:21" ht="19.5" customHeight="1">
      <c r="A5188" s="545">
        <v>14809</v>
      </c>
      <c r="B5188" s="545" t="s">
        <v>22731</v>
      </c>
      <c r="C5188" s="545" t="s">
        <v>216</v>
      </c>
      <c r="D5188" s="546">
        <v>46030</v>
      </c>
      <c r="E5188" s="171" t="str">
        <f t="shared" ref="E5188:E5251" si="81">TEXT(D5188,"YYYY")</f>
        <v>2026</v>
      </c>
      <c r="F5188" s="547">
        <v>130909</v>
      </c>
      <c r="G5188" s="548">
        <v>0</v>
      </c>
      <c r="H5188" s="547">
        <v>130909</v>
      </c>
      <c r="I5188" s="545" t="s">
        <v>12670</v>
      </c>
      <c r="J5188" s="545" t="s">
        <v>13298</v>
      </c>
      <c r="K5188" s="545" t="s">
        <v>22730</v>
      </c>
      <c r="L5188" s="545"/>
      <c r="M5188" s="548" t="s">
        <v>13758</v>
      </c>
      <c r="N5188" s="545" t="s">
        <v>13413</v>
      </c>
      <c r="O5188" s="545"/>
      <c r="P5188" s="549">
        <v>14809</v>
      </c>
      <c r="Q5188" s="549">
        <v>1</v>
      </c>
      <c r="R5188" s="549">
        <v>24</v>
      </c>
      <c r="S5188" s="548">
        <v>1012</v>
      </c>
      <c r="T5188" s="548"/>
      <c r="U5188" s="99"/>
    </row>
    <row r="5189" spans="1:21" ht="19.5" customHeight="1">
      <c r="A5189" s="545">
        <v>14810</v>
      </c>
      <c r="B5189" s="545" t="s">
        <v>21725</v>
      </c>
      <c r="C5189" s="545" t="s">
        <v>216</v>
      </c>
      <c r="D5189" s="546"/>
      <c r="E5189" s="171" t="str">
        <f t="shared" si="81"/>
        <v>1900</v>
      </c>
      <c r="F5189" s="547">
        <v>0</v>
      </c>
      <c r="G5189" s="548">
        <v>0</v>
      </c>
      <c r="H5189" s="547">
        <v>0</v>
      </c>
      <c r="I5189" s="545" t="s">
        <v>12650</v>
      </c>
      <c r="J5189" s="545"/>
      <c r="K5189" s="545"/>
      <c r="L5189" s="545"/>
      <c r="M5189" s="548" t="s">
        <v>13758</v>
      </c>
      <c r="N5189" s="545" t="s">
        <v>13413</v>
      </c>
      <c r="O5189" s="545"/>
      <c r="P5189" s="549">
        <v>14810</v>
      </c>
      <c r="Q5189" s="549">
        <v>1</v>
      </c>
      <c r="R5189" s="549">
        <v>127</v>
      </c>
      <c r="S5189" s="548"/>
      <c r="T5189" s="548"/>
      <c r="U5189" s="99"/>
    </row>
    <row r="5190" spans="1:21" ht="19.5" customHeight="1">
      <c r="A5190" s="545">
        <v>14811</v>
      </c>
      <c r="B5190" s="545" t="s">
        <v>21729</v>
      </c>
      <c r="C5190" s="545" t="s">
        <v>216</v>
      </c>
      <c r="D5190" s="546"/>
      <c r="E5190" s="171" t="str">
        <f t="shared" si="81"/>
        <v>1900</v>
      </c>
      <c r="F5190" s="547">
        <v>0</v>
      </c>
      <c r="G5190" s="548">
        <v>0</v>
      </c>
      <c r="H5190" s="547">
        <v>0</v>
      </c>
      <c r="I5190" s="545" t="s">
        <v>12652</v>
      </c>
      <c r="J5190" s="545"/>
      <c r="K5190" s="545"/>
      <c r="L5190" s="545"/>
      <c r="M5190" s="548" t="s">
        <v>13758</v>
      </c>
      <c r="N5190" s="545" t="s">
        <v>13413</v>
      </c>
      <c r="O5190" s="545"/>
      <c r="P5190" s="549">
        <v>14811</v>
      </c>
      <c r="Q5190" s="549">
        <v>1</v>
      </c>
      <c r="R5190" s="549">
        <v>134</v>
      </c>
      <c r="S5190" s="548"/>
      <c r="T5190" s="548"/>
      <c r="U5190" s="99"/>
    </row>
    <row r="5191" spans="1:21" ht="19.5" customHeight="1">
      <c r="A5191" s="545">
        <v>14812</v>
      </c>
      <c r="B5191" s="545" t="s">
        <v>21730</v>
      </c>
      <c r="C5191" s="545" t="s">
        <v>216</v>
      </c>
      <c r="D5191" s="546"/>
      <c r="E5191" s="171" t="str">
        <f t="shared" si="81"/>
        <v>1900</v>
      </c>
      <c r="F5191" s="547">
        <v>0</v>
      </c>
      <c r="G5191" s="548">
        <v>0</v>
      </c>
      <c r="H5191" s="547">
        <v>0</v>
      </c>
      <c r="I5191" s="545" t="s">
        <v>12650</v>
      </c>
      <c r="J5191" s="545"/>
      <c r="K5191" s="545"/>
      <c r="L5191" s="545"/>
      <c r="M5191" s="548" t="s">
        <v>13758</v>
      </c>
      <c r="N5191" s="545" t="s">
        <v>13413</v>
      </c>
      <c r="O5191" s="545"/>
      <c r="P5191" s="549">
        <v>14812</v>
      </c>
      <c r="Q5191" s="549">
        <v>1</v>
      </c>
      <c r="R5191" s="549">
        <v>127</v>
      </c>
      <c r="S5191" s="548"/>
      <c r="T5191" s="548"/>
      <c r="U5191" s="99"/>
    </row>
    <row r="5192" spans="1:21" ht="19.5" customHeight="1">
      <c r="A5192" s="545">
        <v>14813</v>
      </c>
      <c r="B5192" s="545" t="s">
        <v>22732</v>
      </c>
      <c r="C5192" s="545" t="s">
        <v>216</v>
      </c>
      <c r="D5192" s="546"/>
      <c r="E5192" s="171" t="str">
        <f t="shared" si="81"/>
        <v>1900</v>
      </c>
      <c r="F5192" s="547">
        <v>0</v>
      </c>
      <c r="G5192" s="548">
        <v>0</v>
      </c>
      <c r="H5192" s="547">
        <v>0</v>
      </c>
      <c r="I5192" s="545" t="s">
        <v>12650</v>
      </c>
      <c r="J5192" s="545"/>
      <c r="K5192" s="545"/>
      <c r="L5192" s="545"/>
      <c r="M5192" s="548" t="s">
        <v>13758</v>
      </c>
      <c r="N5192" s="545" t="s">
        <v>13413</v>
      </c>
      <c r="O5192" s="545"/>
      <c r="P5192" s="549">
        <v>14813</v>
      </c>
      <c r="Q5192" s="549">
        <v>1</v>
      </c>
      <c r="R5192" s="549">
        <v>127</v>
      </c>
      <c r="S5192" s="548"/>
      <c r="T5192" s="548"/>
      <c r="U5192" s="99"/>
    </row>
    <row r="5193" spans="1:21" ht="19.5" customHeight="1">
      <c r="A5193" s="545">
        <v>14814</v>
      </c>
      <c r="B5193" s="545" t="s">
        <v>22733</v>
      </c>
      <c r="C5193" s="545" t="s">
        <v>216</v>
      </c>
      <c r="D5193" s="546"/>
      <c r="E5193" s="171" t="str">
        <f t="shared" si="81"/>
        <v>1900</v>
      </c>
      <c r="F5193" s="547">
        <v>0</v>
      </c>
      <c r="G5193" s="548">
        <v>0</v>
      </c>
      <c r="H5193" s="547">
        <v>0</v>
      </c>
      <c r="I5193" s="545" t="s">
        <v>12650</v>
      </c>
      <c r="J5193" s="545"/>
      <c r="K5193" s="545"/>
      <c r="L5193" s="545"/>
      <c r="M5193" s="548" t="s">
        <v>13758</v>
      </c>
      <c r="N5193" s="545" t="s">
        <v>13413</v>
      </c>
      <c r="O5193" s="545"/>
      <c r="P5193" s="549">
        <v>14814</v>
      </c>
      <c r="Q5193" s="549">
        <v>1</v>
      </c>
      <c r="R5193" s="549">
        <v>127</v>
      </c>
      <c r="S5193" s="548"/>
      <c r="T5193" s="548"/>
      <c r="U5193" s="99"/>
    </row>
    <row r="5194" spans="1:21" ht="19.5" customHeight="1">
      <c r="A5194" s="545">
        <v>14815</v>
      </c>
      <c r="B5194" s="545" t="s">
        <v>22734</v>
      </c>
      <c r="C5194" s="545" t="s">
        <v>216</v>
      </c>
      <c r="D5194" s="546"/>
      <c r="E5194" s="171" t="str">
        <f t="shared" si="81"/>
        <v>1900</v>
      </c>
      <c r="F5194" s="547">
        <v>0</v>
      </c>
      <c r="G5194" s="548">
        <v>0</v>
      </c>
      <c r="H5194" s="547">
        <v>0</v>
      </c>
      <c r="I5194" s="545" t="s">
        <v>12650</v>
      </c>
      <c r="J5194" s="545"/>
      <c r="K5194" s="545"/>
      <c r="L5194" s="545"/>
      <c r="M5194" s="548" t="s">
        <v>13758</v>
      </c>
      <c r="N5194" s="545" t="s">
        <v>13413</v>
      </c>
      <c r="O5194" s="545"/>
      <c r="P5194" s="549">
        <v>14815</v>
      </c>
      <c r="Q5194" s="549">
        <v>1</v>
      </c>
      <c r="R5194" s="549">
        <v>127</v>
      </c>
      <c r="S5194" s="548"/>
      <c r="T5194" s="548"/>
      <c r="U5194" s="99"/>
    </row>
    <row r="5195" spans="1:21" ht="19.5" customHeight="1">
      <c r="A5195" s="545">
        <v>14816</v>
      </c>
      <c r="B5195" s="545" t="s">
        <v>22735</v>
      </c>
      <c r="C5195" s="545" t="s">
        <v>216</v>
      </c>
      <c r="D5195" s="546"/>
      <c r="E5195" s="171" t="str">
        <f t="shared" si="81"/>
        <v>1900</v>
      </c>
      <c r="F5195" s="547">
        <v>0</v>
      </c>
      <c r="G5195" s="548">
        <v>0</v>
      </c>
      <c r="H5195" s="547">
        <v>0</v>
      </c>
      <c r="I5195" s="545" t="s">
        <v>12650</v>
      </c>
      <c r="J5195" s="545"/>
      <c r="K5195" s="545"/>
      <c r="L5195" s="545"/>
      <c r="M5195" s="548" t="s">
        <v>13758</v>
      </c>
      <c r="N5195" s="545" t="s">
        <v>13413</v>
      </c>
      <c r="O5195" s="545"/>
      <c r="P5195" s="549">
        <v>14816</v>
      </c>
      <c r="Q5195" s="549">
        <v>1</v>
      </c>
      <c r="R5195" s="549">
        <v>127</v>
      </c>
      <c r="S5195" s="548"/>
      <c r="T5195" s="548"/>
      <c r="U5195" s="99"/>
    </row>
    <row r="5196" spans="1:21" ht="19.5" customHeight="1">
      <c r="A5196" s="545">
        <v>14817</v>
      </c>
      <c r="B5196" s="545" t="s">
        <v>22736</v>
      </c>
      <c r="C5196" s="545" t="s">
        <v>216</v>
      </c>
      <c r="D5196" s="546"/>
      <c r="E5196" s="171" t="str">
        <f t="shared" si="81"/>
        <v>1900</v>
      </c>
      <c r="F5196" s="547">
        <v>0</v>
      </c>
      <c r="G5196" s="548">
        <v>0</v>
      </c>
      <c r="H5196" s="547">
        <v>0</v>
      </c>
      <c r="I5196" s="545" t="s">
        <v>12686</v>
      </c>
      <c r="J5196" s="545"/>
      <c r="K5196" s="545"/>
      <c r="L5196" s="545"/>
      <c r="M5196" s="548" t="s">
        <v>13758</v>
      </c>
      <c r="N5196" s="545" t="s">
        <v>13413</v>
      </c>
      <c r="O5196" s="545"/>
      <c r="P5196" s="549">
        <v>14817</v>
      </c>
      <c r="Q5196" s="549">
        <v>1</v>
      </c>
      <c r="R5196" s="549">
        <v>131</v>
      </c>
      <c r="S5196" s="548"/>
      <c r="T5196" s="548"/>
      <c r="U5196" s="99"/>
    </row>
    <row r="5197" spans="1:21" ht="19.5" customHeight="1">
      <c r="A5197" s="545">
        <v>14818</v>
      </c>
      <c r="B5197" s="545" t="s">
        <v>22737</v>
      </c>
      <c r="C5197" s="545" t="s">
        <v>216</v>
      </c>
      <c r="D5197" s="546"/>
      <c r="E5197" s="171" t="str">
        <f t="shared" si="81"/>
        <v>1900</v>
      </c>
      <c r="F5197" s="547">
        <v>0</v>
      </c>
      <c r="G5197" s="548">
        <v>0</v>
      </c>
      <c r="H5197" s="547">
        <v>0</v>
      </c>
      <c r="I5197" s="545" t="s">
        <v>12652</v>
      </c>
      <c r="J5197" s="545"/>
      <c r="K5197" s="545"/>
      <c r="L5197" s="545"/>
      <c r="M5197" s="548" t="s">
        <v>13758</v>
      </c>
      <c r="N5197" s="545" t="s">
        <v>13413</v>
      </c>
      <c r="O5197" s="545"/>
      <c r="P5197" s="549">
        <v>14818</v>
      </c>
      <c r="Q5197" s="549">
        <v>1</v>
      </c>
      <c r="R5197" s="549">
        <v>134</v>
      </c>
      <c r="S5197" s="548"/>
      <c r="T5197" s="548"/>
      <c r="U5197" s="99"/>
    </row>
    <row r="5198" spans="1:21" ht="19.5" customHeight="1">
      <c r="A5198" s="545">
        <v>14819</v>
      </c>
      <c r="B5198" s="545" t="s">
        <v>22738</v>
      </c>
      <c r="C5198" s="545" t="s">
        <v>216</v>
      </c>
      <c r="D5198" s="546"/>
      <c r="E5198" s="171" t="str">
        <f t="shared" si="81"/>
        <v>1900</v>
      </c>
      <c r="F5198" s="547">
        <v>0</v>
      </c>
      <c r="G5198" s="548">
        <v>0</v>
      </c>
      <c r="H5198" s="547">
        <v>0</v>
      </c>
      <c r="I5198" s="545" t="s">
        <v>12650</v>
      </c>
      <c r="J5198" s="545"/>
      <c r="K5198" s="545"/>
      <c r="L5198" s="545"/>
      <c r="M5198" s="548" t="s">
        <v>13758</v>
      </c>
      <c r="N5198" s="545" t="s">
        <v>13413</v>
      </c>
      <c r="O5198" s="545"/>
      <c r="P5198" s="549">
        <v>14819</v>
      </c>
      <c r="Q5198" s="549">
        <v>1</v>
      </c>
      <c r="R5198" s="549">
        <v>127</v>
      </c>
      <c r="S5198" s="548"/>
      <c r="T5198" s="548"/>
      <c r="U5198" s="99"/>
    </row>
    <row r="5199" spans="1:21" ht="19.5" customHeight="1">
      <c r="A5199" s="545">
        <v>14820</v>
      </c>
      <c r="B5199" s="545" t="s">
        <v>22739</v>
      </c>
      <c r="C5199" s="545" t="s">
        <v>216</v>
      </c>
      <c r="D5199" s="546"/>
      <c r="E5199" s="171" t="str">
        <f t="shared" si="81"/>
        <v>1900</v>
      </c>
      <c r="F5199" s="547">
        <v>0</v>
      </c>
      <c r="G5199" s="548">
        <v>0</v>
      </c>
      <c r="H5199" s="547">
        <v>0</v>
      </c>
      <c r="I5199" s="545" t="s">
        <v>12650</v>
      </c>
      <c r="J5199" s="545"/>
      <c r="K5199" s="545"/>
      <c r="L5199" s="545"/>
      <c r="M5199" s="548" t="s">
        <v>13758</v>
      </c>
      <c r="N5199" s="545" t="s">
        <v>13413</v>
      </c>
      <c r="O5199" s="545"/>
      <c r="P5199" s="549">
        <v>14820</v>
      </c>
      <c r="Q5199" s="549">
        <v>1</v>
      </c>
      <c r="R5199" s="549">
        <v>127</v>
      </c>
      <c r="S5199" s="548"/>
      <c r="T5199" s="548"/>
      <c r="U5199" s="99"/>
    </row>
    <row r="5200" spans="1:21" ht="19.5" customHeight="1">
      <c r="A5200" s="545">
        <v>14821</v>
      </c>
      <c r="B5200" s="545" t="s">
        <v>22740</v>
      </c>
      <c r="C5200" s="545" t="s">
        <v>216</v>
      </c>
      <c r="D5200" s="546"/>
      <c r="E5200" s="171" t="str">
        <f t="shared" si="81"/>
        <v>1900</v>
      </c>
      <c r="F5200" s="547">
        <v>0</v>
      </c>
      <c r="G5200" s="548">
        <v>0</v>
      </c>
      <c r="H5200" s="547">
        <v>0</v>
      </c>
      <c r="I5200" s="545" t="s">
        <v>12650</v>
      </c>
      <c r="J5200" s="545"/>
      <c r="K5200" s="545"/>
      <c r="L5200" s="545"/>
      <c r="M5200" s="548" t="s">
        <v>13758</v>
      </c>
      <c r="N5200" s="545" t="s">
        <v>13413</v>
      </c>
      <c r="O5200" s="545"/>
      <c r="P5200" s="549">
        <v>14821</v>
      </c>
      <c r="Q5200" s="549">
        <v>1</v>
      </c>
      <c r="R5200" s="549">
        <v>127</v>
      </c>
      <c r="S5200" s="548"/>
      <c r="T5200" s="548"/>
      <c r="U5200" s="99"/>
    </row>
    <row r="5201" spans="1:21" ht="19.5" customHeight="1">
      <c r="A5201" s="545">
        <v>14822</v>
      </c>
      <c r="B5201" s="545" t="s">
        <v>22741</v>
      </c>
      <c r="C5201" s="545" t="s">
        <v>216</v>
      </c>
      <c r="D5201" s="546"/>
      <c r="E5201" s="171" t="str">
        <f t="shared" si="81"/>
        <v>1900</v>
      </c>
      <c r="F5201" s="547">
        <v>0</v>
      </c>
      <c r="G5201" s="548">
        <v>0</v>
      </c>
      <c r="H5201" s="547">
        <v>0</v>
      </c>
      <c r="I5201" s="545" t="s">
        <v>12650</v>
      </c>
      <c r="J5201" s="545"/>
      <c r="K5201" s="545"/>
      <c r="L5201" s="545"/>
      <c r="M5201" s="548" t="s">
        <v>13758</v>
      </c>
      <c r="N5201" s="545" t="s">
        <v>13413</v>
      </c>
      <c r="O5201" s="545"/>
      <c r="P5201" s="549">
        <v>14822</v>
      </c>
      <c r="Q5201" s="549">
        <v>1</v>
      </c>
      <c r="R5201" s="549">
        <v>127</v>
      </c>
      <c r="S5201" s="548"/>
      <c r="T5201" s="548"/>
      <c r="U5201" s="99"/>
    </row>
    <row r="5202" spans="1:21" ht="19.5" customHeight="1">
      <c r="A5202" s="545">
        <v>14823</v>
      </c>
      <c r="B5202" s="545" t="s">
        <v>22742</v>
      </c>
      <c r="C5202" s="545" t="s">
        <v>216</v>
      </c>
      <c r="D5202" s="546"/>
      <c r="E5202" s="171" t="str">
        <f t="shared" si="81"/>
        <v>1900</v>
      </c>
      <c r="F5202" s="547">
        <v>0</v>
      </c>
      <c r="G5202" s="548">
        <v>0</v>
      </c>
      <c r="H5202" s="547">
        <v>0</v>
      </c>
      <c r="I5202" s="545" t="s">
        <v>12746</v>
      </c>
      <c r="J5202" s="545"/>
      <c r="K5202" s="545"/>
      <c r="L5202" s="545"/>
      <c r="M5202" s="548" t="s">
        <v>13758</v>
      </c>
      <c r="N5202" s="545" t="s">
        <v>13413</v>
      </c>
      <c r="O5202" s="545"/>
      <c r="P5202" s="549">
        <v>14823</v>
      </c>
      <c r="Q5202" s="549">
        <v>1</v>
      </c>
      <c r="R5202" s="549">
        <v>29</v>
      </c>
      <c r="S5202" s="548"/>
      <c r="T5202" s="548"/>
      <c r="U5202" s="99"/>
    </row>
    <row r="5203" spans="1:21" ht="19.5" customHeight="1">
      <c r="A5203" s="545">
        <v>14824</v>
      </c>
      <c r="B5203" s="545" t="s">
        <v>22743</v>
      </c>
      <c r="C5203" s="545" t="s">
        <v>216</v>
      </c>
      <c r="D5203" s="546"/>
      <c r="E5203" s="171" t="str">
        <f t="shared" si="81"/>
        <v>1900</v>
      </c>
      <c r="F5203" s="547">
        <v>0</v>
      </c>
      <c r="G5203" s="548">
        <v>0</v>
      </c>
      <c r="H5203" s="547">
        <v>0</v>
      </c>
      <c r="I5203" s="545" t="s">
        <v>12650</v>
      </c>
      <c r="J5203" s="545"/>
      <c r="K5203" s="545"/>
      <c r="L5203" s="545"/>
      <c r="M5203" s="548" t="s">
        <v>13758</v>
      </c>
      <c r="N5203" s="545" t="s">
        <v>13413</v>
      </c>
      <c r="O5203" s="545"/>
      <c r="P5203" s="549">
        <v>14824</v>
      </c>
      <c r="Q5203" s="549">
        <v>1</v>
      </c>
      <c r="R5203" s="549">
        <v>127</v>
      </c>
      <c r="S5203" s="548"/>
      <c r="T5203" s="548"/>
      <c r="U5203" s="99"/>
    </row>
    <row r="5204" spans="1:21" ht="19.5" customHeight="1">
      <c r="A5204" s="545">
        <v>14825</v>
      </c>
      <c r="B5204" s="545" t="s">
        <v>22744</v>
      </c>
      <c r="C5204" s="545" t="s">
        <v>216</v>
      </c>
      <c r="D5204" s="546"/>
      <c r="E5204" s="171" t="str">
        <f t="shared" si="81"/>
        <v>1900</v>
      </c>
      <c r="F5204" s="547">
        <v>0</v>
      </c>
      <c r="G5204" s="548">
        <v>0</v>
      </c>
      <c r="H5204" s="547">
        <v>0</v>
      </c>
      <c r="I5204" s="545" t="s">
        <v>12726</v>
      </c>
      <c r="J5204" s="545"/>
      <c r="K5204" s="545"/>
      <c r="L5204" s="545"/>
      <c r="M5204" s="548" t="s">
        <v>13758</v>
      </c>
      <c r="N5204" s="545" t="s">
        <v>13413</v>
      </c>
      <c r="O5204" s="545"/>
      <c r="P5204" s="549">
        <v>14825</v>
      </c>
      <c r="Q5204" s="549">
        <v>1</v>
      </c>
      <c r="R5204" s="549">
        <v>49</v>
      </c>
      <c r="S5204" s="548"/>
      <c r="T5204" s="548"/>
      <c r="U5204" s="99"/>
    </row>
    <row r="5205" spans="1:21" ht="19.5" customHeight="1">
      <c r="A5205" s="545">
        <v>14826</v>
      </c>
      <c r="B5205" s="545" t="s">
        <v>22745</v>
      </c>
      <c r="C5205" s="545" t="s">
        <v>209</v>
      </c>
      <c r="D5205" s="546"/>
      <c r="E5205" s="171" t="str">
        <f t="shared" si="81"/>
        <v>1900</v>
      </c>
      <c r="F5205" s="547">
        <v>0</v>
      </c>
      <c r="G5205" s="548">
        <v>0</v>
      </c>
      <c r="H5205" s="547">
        <v>0</v>
      </c>
      <c r="I5205" s="545" t="s">
        <v>12706</v>
      </c>
      <c r="J5205" s="545"/>
      <c r="K5205" s="545"/>
      <c r="L5205" s="545"/>
      <c r="M5205" s="548" t="s">
        <v>13758</v>
      </c>
      <c r="N5205" s="545" t="s">
        <v>13413</v>
      </c>
      <c r="O5205" s="545"/>
      <c r="P5205" s="549">
        <v>14826</v>
      </c>
      <c r="Q5205" s="549">
        <v>1</v>
      </c>
      <c r="R5205" s="549">
        <v>128</v>
      </c>
      <c r="S5205" s="548"/>
      <c r="T5205" s="548"/>
      <c r="U5205" s="99"/>
    </row>
    <row r="5206" spans="1:21" ht="19.5" customHeight="1">
      <c r="A5206" s="545">
        <v>14827</v>
      </c>
      <c r="B5206" s="545" t="s">
        <v>22746</v>
      </c>
      <c r="C5206" s="545" t="s">
        <v>216</v>
      </c>
      <c r="D5206" s="546"/>
      <c r="E5206" s="171" t="str">
        <f t="shared" si="81"/>
        <v>1900</v>
      </c>
      <c r="F5206" s="547">
        <v>0</v>
      </c>
      <c r="G5206" s="548">
        <v>0</v>
      </c>
      <c r="H5206" s="547">
        <v>0</v>
      </c>
      <c r="I5206" s="545" t="s">
        <v>12637</v>
      </c>
      <c r="J5206" s="545"/>
      <c r="K5206" s="545"/>
      <c r="L5206" s="545"/>
      <c r="M5206" s="548" t="s">
        <v>13758</v>
      </c>
      <c r="N5206" s="545" t="s">
        <v>13413</v>
      </c>
      <c r="O5206" s="545"/>
      <c r="P5206" s="549">
        <v>14827</v>
      </c>
      <c r="Q5206" s="549">
        <v>1</v>
      </c>
      <c r="R5206" s="549">
        <v>13</v>
      </c>
      <c r="S5206" s="548"/>
      <c r="T5206" s="548"/>
      <c r="U5206" s="99"/>
    </row>
    <row r="5207" spans="1:21" ht="19.5" customHeight="1">
      <c r="A5207" s="545">
        <v>14828</v>
      </c>
      <c r="B5207" s="545" t="s">
        <v>22747</v>
      </c>
      <c r="C5207" s="545" t="s">
        <v>216</v>
      </c>
      <c r="D5207" s="546"/>
      <c r="E5207" s="171" t="str">
        <f t="shared" si="81"/>
        <v>1900</v>
      </c>
      <c r="F5207" s="547">
        <v>0</v>
      </c>
      <c r="G5207" s="548">
        <v>0</v>
      </c>
      <c r="H5207" s="547">
        <v>0</v>
      </c>
      <c r="I5207" s="545" t="s">
        <v>12637</v>
      </c>
      <c r="J5207" s="545"/>
      <c r="K5207" s="545"/>
      <c r="L5207" s="545"/>
      <c r="M5207" s="548" t="s">
        <v>13758</v>
      </c>
      <c r="N5207" s="545" t="s">
        <v>13413</v>
      </c>
      <c r="O5207" s="545"/>
      <c r="P5207" s="549">
        <v>14828</v>
      </c>
      <c r="Q5207" s="549">
        <v>1</v>
      </c>
      <c r="R5207" s="549">
        <v>13</v>
      </c>
      <c r="S5207" s="548"/>
      <c r="T5207" s="548"/>
      <c r="U5207" s="99"/>
    </row>
    <row r="5208" spans="1:21" ht="19.5" customHeight="1">
      <c r="A5208" s="545">
        <v>14829</v>
      </c>
      <c r="B5208" s="545" t="s">
        <v>22748</v>
      </c>
      <c r="C5208" s="545" t="s">
        <v>216</v>
      </c>
      <c r="D5208" s="546"/>
      <c r="E5208" s="171" t="str">
        <f t="shared" si="81"/>
        <v>1900</v>
      </c>
      <c r="F5208" s="547">
        <v>0</v>
      </c>
      <c r="G5208" s="548">
        <v>0</v>
      </c>
      <c r="H5208" s="547">
        <v>0</v>
      </c>
      <c r="I5208" s="545" t="s">
        <v>12762</v>
      </c>
      <c r="J5208" s="545"/>
      <c r="K5208" s="545"/>
      <c r="L5208" s="545"/>
      <c r="M5208" s="548" t="s">
        <v>13758</v>
      </c>
      <c r="N5208" s="545" t="s">
        <v>13413</v>
      </c>
      <c r="O5208" s="545"/>
      <c r="P5208" s="549">
        <v>14829</v>
      </c>
      <c r="Q5208" s="549">
        <v>1</v>
      </c>
      <c r="R5208" s="549">
        <v>8</v>
      </c>
      <c r="S5208" s="548"/>
      <c r="T5208" s="548"/>
      <c r="U5208" s="99"/>
    </row>
    <row r="5209" spans="1:21" ht="19.5" customHeight="1">
      <c r="A5209" s="545">
        <v>14830</v>
      </c>
      <c r="B5209" s="545" t="s">
        <v>22749</v>
      </c>
      <c r="C5209" s="545" t="s">
        <v>216</v>
      </c>
      <c r="D5209" s="546"/>
      <c r="E5209" s="171" t="str">
        <f t="shared" si="81"/>
        <v>1900</v>
      </c>
      <c r="F5209" s="547">
        <v>0</v>
      </c>
      <c r="G5209" s="548">
        <v>0</v>
      </c>
      <c r="H5209" s="547">
        <v>0</v>
      </c>
      <c r="I5209" s="545" t="s">
        <v>12637</v>
      </c>
      <c r="J5209" s="545"/>
      <c r="K5209" s="545"/>
      <c r="L5209" s="545"/>
      <c r="M5209" s="548" t="s">
        <v>13758</v>
      </c>
      <c r="N5209" s="545" t="s">
        <v>13413</v>
      </c>
      <c r="O5209" s="545"/>
      <c r="P5209" s="549">
        <v>14830</v>
      </c>
      <c r="Q5209" s="549">
        <v>1</v>
      </c>
      <c r="R5209" s="549">
        <v>13</v>
      </c>
      <c r="S5209" s="548"/>
      <c r="T5209" s="548"/>
      <c r="U5209" s="99"/>
    </row>
    <row r="5210" spans="1:21" ht="19.5" customHeight="1">
      <c r="A5210" s="545">
        <v>14831</v>
      </c>
      <c r="B5210" s="545" t="s">
        <v>22750</v>
      </c>
      <c r="C5210" s="545" t="s">
        <v>209</v>
      </c>
      <c r="D5210" s="546"/>
      <c r="E5210" s="171" t="str">
        <f t="shared" si="81"/>
        <v>1900</v>
      </c>
      <c r="F5210" s="547">
        <v>0</v>
      </c>
      <c r="G5210" s="548">
        <v>0</v>
      </c>
      <c r="H5210" s="547">
        <v>0</v>
      </c>
      <c r="I5210" s="545" t="s">
        <v>12637</v>
      </c>
      <c r="J5210" s="545"/>
      <c r="K5210" s="545"/>
      <c r="L5210" s="545"/>
      <c r="M5210" s="548" t="s">
        <v>13758</v>
      </c>
      <c r="N5210" s="545" t="s">
        <v>13413</v>
      </c>
      <c r="O5210" s="545"/>
      <c r="P5210" s="549">
        <v>14831</v>
      </c>
      <c r="Q5210" s="549">
        <v>1</v>
      </c>
      <c r="R5210" s="549">
        <v>13</v>
      </c>
      <c r="S5210" s="548"/>
      <c r="T5210" s="548"/>
      <c r="U5210" s="99"/>
    </row>
    <row r="5211" spans="1:21" ht="19.5" customHeight="1">
      <c r="A5211" s="545">
        <v>14832</v>
      </c>
      <c r="B5211" s="545" t="s">
        <v>22751</v>
      </c>
      <c r="C5211" s="545" t="s">
        <v>216</v>
      </c>
      <c r="D5211" s="546"/>
      <c r="E5211" s="171" t="str">
        <f t="shared" si="81"/>
        <v>1900</v>
      </c>
      <c r="F5211" s="547">
        <v>0</v>
      </c>
      <c r="G5211" s="548">
        <v>0</v>
      </c>
      <c r="H5211" s="547">
        <v>0</v>
      </c>
      <c r="I5211" s="545" t="s">
        <v>12637</v>
      </c>
      <c r="J5211" s="545"/>
      <c r="K5211" s="545"/>
      <c r="L5211" s="545"/>
      <c r="M5211" s="548" t="s">
        <v>13758</v>
      </c>
      <c r="N5211" s="545" t="s">
        <v>13413</v>
      </c>
      <c r="O5211" s="545"/>
      <c r="P5211" s="549">
        <v>14832</v>
      </c>
      <c r="Q5211" s="549">
        <v>1</v>
      </c>
      <c r="R5211" s="549">
        <v>13</v>
      </c>
      <c r="S5211" s="548"/>
      <c r="T5211" s="548"/>
      <c r="U5211" s="99"/>
    </row>
    <row r="5212" spans="1:21" ht="19.5" customHeight="1">
      <c r="A5212" s="545">
        <v>14833</v>
      </c>
      <c r="B5212" s="545" t="s">
        <v>22752</v>
      </c>
      <c r="C5212" s="545" t="s">
        <v>216</v>
      </c>
      <c r="D5212" s="546"/>
      <c r="E5212" s="171" t="str">
        <f t="shared" si="81"/>
        <v>1900</v>
      </c>
      <c r="F5212" s="547">
        <v>0</v>
      </c>
      <c r="G5212" s="548">
        <v>0</v>
      </c>
      <c r="H5212" s="547">
        <v>0</v>
      </c>
      <c r="I5212" s="545" t="s">
        <v>12637</v>
      </c>
      <c r="J5212" s="545"/>
      <c r="K5212" s="545"/>
      <c r="L5212" s="545"/>
      <c r="M5212" s="548" t="s">
        <v>13758</v>
      </c>
      <c r="N5212" s="545" t="s">
        <v>13413</v>
      </c>
      <c r="O5212" s="545"/>
      <c r="P5212" s="549">
        <v>14833</v>
      </c>
      <c r="Q5212" s="549">
        <v>1</v>
      </c>
      <c r="R5212" s="549">
        <v>13</v>
      </c>
      <c r="S5212" s="548"/>
      <c r="T5212" s="548"/>
      <c r="U5212" s="99"/>
    </row>
    <row r="5213" spans="1:21" ht="19.5" customHeight="1">
      <c r="A5213" s="545">
        <v>14834</v>
      </c>
      <c r="B5213" s="545" t="s">
        <v>22753</v>
      </c>
      <c r="C5213" s="545" t="s">
        <v>216</v>
      </c>
      <c r="D5213" s="546"/>
      <c r="E5213" s="171" t="str">
        <f t="shared" si="81"/>
        <v>1900</v>
      </c>
      <c r="F5213" s="547">
        <v>0</v>
      </c>
      <c r="G5213" s="548">
        <v>0</v>
      </c>
      <c r="H5213" s="547">
        <v>0</v>
      </c>
      <c r="I5213" s="545" t="s">
        <v>12637</v>
      </c>
      <c r="J5213" s="545"/>
      <c r="K5213" s="545"/>
      <c r="L5213" s="545"/>
      <c r="M5213" s="548" t="s">
        <v>13758</v>
      </c>
      <c r="N5213" s="545" t="s">
        <v>13413</v>
      </c>
      <c r="O5213" s="545"/>
      <c r="P5213" s="549">
        <v>14834</v>
      </c>
      <c r="Q5213" s="549">
        <v>1</v>
      </c>
      <c r="R5213" s="549">
        <v>13</v>
      </c>
      <c r="S5213" s="548"/>
      <c r="T5213" s="548"/>
      <c r="U5213" s="99"/>
    </row>
    <row r="5214" spans="1:21" ht="19.5" customHeight="1">
      <c r="A5214" s="545">
        <v>14835</v>
      </c>
      <c r="B5214" s="545" t="s">
        <v>22754</v>
      </c>
      <c r="C5214" s="545" t="s">
        <v>216</v>
      </c>
      <c r="D5214" s="546"/>
      <c r="E5214" s="171" t="str">
        <f t="shared" si="81"/>
        <v>1900</v>
      </c>
      <c r="F5214" s="547">
        <v>0</v>
      </c>
      <c r="G5214" s="548">
        <v>0</v>
      </c>
      <c r="H5214" s="547">
        <v>0</v>
      </c>
      <c r="I5214" s="545" t="s">
        <v>12637</v>
      </c>
      <c r="J5214" s="545"/>
      <c r="K5214" s="545"/>
      <c r="L5214" s="545"/>
      <c r="M5214" s="548" t="s">
        <v>13758</v>
      </c>
      <c r="N5214" s="545" t="s">
        <v>13413</v>
      </c>
      <c r="O5214" s="545"/>
      <c r="P5214" s="549">
        <v>14835</v>
      </c>
      <c r="Q5214" s="549">
        <v>1</v>
      </c>
      <c r="R5214" s="549">
        <v>13</v>
      </c>
      <c r="S5214" s="548"/>
      <c r="T5214" s="548"/>
      <c r="U5214" s="99"/>
    </row>
    <row r="5215" spans="1:21" ht="19.5" customHeight="1">
      <c r="A5215" s="545">
        <v>14836</v>
      </c>
      <c r="B5215" s="545" t="s">
        <v>22755</v>
      </c>
      <c r="C5215" s="545" t="s">
        <v>216</v>
      </c>
      <c r="D5215" s="546"/>
      <c r="E5215" s="171" t="str">
        <f t="shared" si="81"/>
        <v>1900</v>
      </c>
      <c r="F5215" s="547">
        <v>0</v>
      </c>
      <c r="G5215" s="548">
        <v>0</v>
      </c>
      <c r="H5215" s="547">
        <v>0</v>
      </c>
      <c r="I5215" s="545" t="s">
        <v>12637</v>
      </c>
      <c r="J5215" s="545"/>
      <c r="K5215" s="545"/>
      <c r="L5215" s="545"/>
      <c r="M5215" s="548" t="s">
        <v>13758</v>
      </c>
      <c r="N5215" s="545" t="s">
        <v>13413</v>
      </c>
      <c r="O5215" s="545"/>
      <c r="P5215" s="549">
        <v>14836</v>
      </c>
      <c r="Q5215" s="549">
        <v>1</v>
      </c>
      <c r="R5215" s="549">
        <v>13</v>
      </c>
      <c r="S5215" s="548"/>
      <c r="T5215" s="548"/>
      <c r="U5215" s="99"/>
    </row>
    <row r="5216" spans="1:21" ht="19.5" customHeight="1">
      <c r="A5216" s="545">
        <v>14837</v>
      </c>
      <c r="B5216" s="545" t="s">
        <v>22756</v>
      </c>
      <c r="C5216" s="545" t="s">
        <v>216</v>
      </c>
      <c r="D5216" s="546"/>
      <c r="E5216" s="171" t="str">
        <f t="shared" si="81"/>
        <v>1900</v>
      </c>
      <c r="F5216" s="547">
        <v>0</v>
      </c>
      <c r="G5216" s="548">
        <v>0</v>
      </c>
      <c r="H5216" s="547">
        <v>0</v>
      </c>
      <c r="I5216" s="545" t="s">
        <v>12637</v>
      </c>
      <c r="J5216" s="545"/>
      <c r="K5216" s="545"/>
      <c r="L5216" s="545"/>
      <c r="M5216" s="548" t="s">
        <v>13758</v>
      </c>
      <c r="N5216" s="545" t="s">
        <v>13413</v>
      </c>
      <c r="O5216" s="545"/>
      <c r="P5216" s="549">
        <v>14837</v>
      </c>
      <c r="Q5216" s="549">
        <v>1</v>
      </c>
      <c r="R5216" s="549">
        <v>13</v>
      </c>
      <c r="S5216" s="548"/>
      <c r="T5216" s="548"/>
      <c r="U5216" s="99"/>
    </row>
    <row r="5217" spans="1:21" ht="19.5" customHeight="1">
      <c r="A5217" s="545">
        <v>14838</v>
      </c>
      <c r="B5217" s="545" t="s">
        <v>22757</v>
      </c>
      <c r="C5217" s="545" t="s">
        <v>216</v>
      </c>
      <c r="D5217" s="546"/>
      <c r="E5217" s="171" t="str">
        <f t="shared" si="81"/>
        <v>1900</v>
      </c>
      <c r="F5217" s="547">
        <v>0</v>
      </c>
      <c r="G5217" s="548">
        <v>0</v>
      </c>
      <c r="H5217" s="547">
        <v>0</v>
      </c>
      <c r="I5217" s="545" t="s">
        <v>12637</v>
      </c>
      <c r="J5217" s="545"/>
      <c r="K5217" s="545"/>
      <c r="L5217" s="545"/>
      <c r="M5217" s="548" t="s">
        <v>13758</v>
      </c>
      <c r="N5217" s="545" t="s">
        <v>13413</v>
      </c>
      <c r="O5217" s="545"/>
      <c r="P5217" s="549">
        <v>14838</v>
      </c>
      <c r="Q5217" s="549">
        <v>1</v>
      </c>
      <c r="R5217" s="549">
        <v>13</v>
      </c>
      <c r="S5217" s="548"/>
      <c r="T5217" s="548"/>
      <c r="U5217" s="99"/>
    </row>
    <row r="5218" spans="1:21" ht="19.5" customHeight="1">
      <c r="A5218" s="545">
        <v>14839</v>
      </c>
      <c r="B5218" s="545" t="s">
        <v>22758</v>
      </c>
      <c r="C5218" s="545" t="s">
        <v>216</v>
      </c>
      <c r="D5218" s="546"/>
      <c r="E5218" s="171" t="str">
        <f t="shared" si="81"/>
        <v>1900</v>
      </c>
      <c r="F5218" s="547">
        <v>0</v>
      </c>
      <c r="G5218" s="548">
        <v>0</v>
      </c>
      <c r="H5218" s="547">
        <v>0</v>
      </c>
      <c r="I5218" s="545" t="s">
        <v>12637</v>
      </c>
      <c r="J5218" s="545"/>
      <c r="K5218" s="545"/>
      <c r="L5218" s="545"/>
      <c r="M5218" s="548" t="s">
        <v>13758</v>
      </c>
      <c r="N5218" s="545" t="s">
        <v>13413</v>
      </c>
      <c r="O5218" s="545"/>
      <c r="P5218" s="549">
        <v>14839</v>
      </c>
      <c r="Q5218" s="549">
        <v>1</v>
      </c>
      <c r="R5218" s="549">
        <v>13</v>
      </c>
      <c r="S5218" s="548"/>
      <c r="T5218" s="548"/>
      <c r="U5218" s="99"/>
    </row>
    <row r="5219" spans="1:21" ht="19.5" customHeight="1">
      <c r="A5219" s="545">
        <v>14840</v>
      </c>
      <c r="B5219" s="545" t="s">
        <v>22759</v>
      </c>
      <c r="C5219" s="545" t="s">
        <v>216</v>
      </c>
      <c r="D5219" s="546"/>
      <c r="E5219" s="171" t="str">
        <f t="shared" si="81"/>
        <v>1900</v>
      </c>
      <c r="F5219" s="547">
        <v>0</v>
      </c>
      <c r="G5219" s="548">
        <v>0</v>
      </c>
      <c r="H5219" s="547">
        <v>0</v>
      </c>
      <c r="I5219" s="545" t="s">
        <v>12637</v>
      </c>
      <c r="J5219" s="545"/>
      <c r="K5219" s="545"/>
      <c r="L5219" s="545"/>
      <c r="M5219" s="548" t="s">
        <v>13758</v>
      </c>
      <c r="N5219" s="545" t="s">
        <v>13413</v>
      </c>
      <c r="O5219" s="545"/>
      <c r="P5219" s="549">
        <v>14840</v>
      </c>
      <c r="Q5219" s="549">
        <v>1</v>
      </c>
      <c r="R5219" s="549">
        <v>13</v>
      </c>
      <c r="S5219" s="548"/>
      <c r="T5219" s="548"/>
      <c r="U5219" s="99"/>
    </row>
    <row r="5220" spans="1:21" ht="19.5" customHeight="1">
      <c r="A5220" s="545">
        <v>14841</v>
      </c>
      <c r="B5220" s="545" t="s">
        <v>22760</v>
      </c>
      <c r="C5220" s="545" t="s">
        <v>216</v>
      </c>
      <c r="D5220" s="546"/>
      <c r="E5220" s="171" t="str">
        <f t="shared" si="81"/>
        <v>1900</v>
      </c>
      <c r="F5220" s="547">
        <v>0</v>
      </c>
      <c r="G5220" s="548">
        <v>0</v>
      </c>
      <c r="H5220" s="547">
        <v>0</v>
      </c>
      <c r="I5220" s="545" t="s">
        <v>12637</v>
      </c>
      <c r="J5220" s="545"/>
      <c r="K5220" s="545"/>
      <c r="L5220" s="545"/>
      <c r="M5220" s="548" t="s">
        <v>13758</v>
      </c>
      <c r="N5220" s="545" t="s">
        <v>13413</v>
      </c>
      <c r="O5220" s="545"/>
      <c r="P5220" s="549">
        <v>14841</v>
      </c>
      <c r="Q5220" s="549">
        <v>1</v>
      </c>
      <c r="R5220" s="549">
        <v>13</v>
      </c>
      <c r="S5220" s="548"/>
      <c r="T5220" s="548"/>
      <c r="U5220" s="99"/>
    </row>
    <row r="5221" spans="1:21" ht="19.5" customHeight="1">
      <c r="A5221" s="545">
        <v>14842</v>
      </c>
      <c r="B5221" s="545" t="s">
        <v>22761</v>
      </c>
      <c r="C5221" s="545" t="s">
        <v>216</v>
      </c>
      <c r="D5221" s="546"/>
      <c r="E5221" s="171" t="str">
        <f t="shared" si="81"/>
        <v>1900</v>
      </c>
      <c r="F5221" s="547">
        <v>0</v>
      </c>
      <c r="G5221" s="548">
        <v>0</v>
      </c>
      <c r="H5221" s="547">
        <v>0</v>
      </c>
      <c r="I5221" s="545" t="s">
        <v>12637</v>
      </c>
      <c r="J5221" s="545"/>
      <c r="K5221" s="545"/>
      <c r="L5221" s="545"/>
      <c r="M5221" s="548" t="s">
        <v>13758</v>
      </c>
      <c r="N5221" s="545" t="s">
        <v>13413</v>
      </c>
      <c r="O5221" s="545"/>
      <c r="P5221" s="549">
        <v>14842</v>
      </c>
      <c r="Q5221" s="549">
        <v>1</v>
      </c>
      <c r="R5221" s="549">
        <v>13</v>
      </c>
      <c r="S5221" s="548"/>
      <c r="T5221" s="548"/>
      <c r="U5221" s="99"/>
    </row>
    <row r="5222" spans="1:21" ht="19.5" customHeight="1">
      <c r="A5222" s="545">
        <v>14843</v>
      </c>
      <c r="B5222" s="545" t="s">
        <v>22762</v>
      </c>
      <c r="C5222" s="545" t="s">
        <v>216</v>
      </c>
      <c r="D5222" s="546"/>
      <c r="E5222" s="171" t="str">
        <f t="shared" si="81"/>
        <v>1900</v>
      </c>
      <c r="F5222" s="547">
        <v>0</v>
      </c>
      <c r="G5222" s="548">
        <v>0</v>
      </c>
      <c r="H5222" s="547">
        <v>0</v>
      </c>
      <c r="I5222" s="545" t="s">
        <v>12637</v>
      </c>
      <c r="J5222" s="545"/>
      <c r="K5222" s="545"/>
      <c r="L5222" s="545"/>
      <c r="M5222" s="548" t="s">
        <v>13758</v>
      </c>
      <c r="N5222" s="545" t="s">
        <v>13413</v>
      </c>
      <c r="O5222" s="545"/>
      <c r="P5222" s="549">
        <v>14843</v>
      </c>
      <c r="Q5222" s="549">
        <v>1</v>
      </c>
      <c r="R5222" s="549">
        <v>13</v>
      </c>
      <c r="S5222" s="548"/>
      <c r="T5222" s="548"/>
      <c r="U5222" s="99"/>
    </row>
    <row r="5223" spans="1:21" ht="19.5" customHeight="1">
      <c r="A5223" s="545">
        <v>14844</v>
      </c>
      <c r="B5223" s="545" t="s">
        <v>22763</v>
      </c>
      <c r="C5223" s="545" t="s">
        <v>216</v>
      </c>
      <c r="D5223" s="546"/>
      <c r="E5223" s="171" t="str">
        <f t="shared" si="81"/>
        <v>1900</v>
      </c>
      <c r="F5223" s="547">
        <v>0</v>
      </c>
      <c r="G5223" s="548">
        <v>0</v>
      </c>
      <c r="H5223" s="547">
        <v>0</v>
      </c>
      <c r="I5223" s="545" t="s">
        <v>12637</v>
      </c>
      <c r="J5223" s="545"/>
      <c r="K5223" s="545"/>
      <c r="L5223" s="545"/>
      <c r="M5223" s="548" t="s">
        <v>13758</v>
      </c>
      <c r="N5223" s="545" t="s">
        <v>13413</v>
      </c>
      <c r="O5223" s="545"/>
      <c r="P5223" s="549">
        <v>14844</v>
      </c>
      <c r="Q5223" s="549">
        <v>1</v>
      </c>
      <c r="R5223" s="549">
        <v>13</v>
      </c>
      <c r="S5223" s="548"/>
      <c r="T5223" s="548"/>
      <c r="U5223" s="99"/>
    </row>
    <row r="5224" spans="1:21" ht="19.5" customHeight="1">
      <c r="A5224" s="545">
        <v>14845</v>
      </c>
      <c r="B5224" s="545" t="s">
        <v>21731</v>
      </c>
      <c r="C5224" s="545" t="s">
        <v>216</v>
      </c>
      <c r="D5224" s="546"/>
      <c r="E5224" s="171" t="str">
        <f t="shared" si="81"/>
        <v>1900</v>
      </c>
      <c r="F5224" s="547">
        <v>0</v>
      </c>
      <c r="G5224" s="548">
        <v>0</v>
      </c>
      <c r="H5224" s="547">
        <v>0</v>
      </c>
      <c r="I5224" s="545" t="s">
        <v>12637</v>
      </c>
      <c r="J5224" s="545"/>
      <c r="K5224" s="545"/>
      <c r="L5224" s="545"/>
      <c r="M5224" s="548" t="s">
        <v>13758</v>
      </c>
      <c r="N5224" s="545" t="s">
        <v>13413</v>
      </c>
      <c r="O5224" s="545"/>
      <c r="P5224" s="549">
        <v>14845</v>
      </c>
      <c r="Q5224" s="549">
        <v>1</v>
      </c>
      <c r="R5224" s="549">
        <v>13</v>
      </c>
      <c r="S5224" s="548"/>
      <c r="T5224" s="548"/>
      <c r="U5224" s="99"/>
    </row>
    <row r="5225" spans="1:21" ht="19.5" customHeight="1">
      <c r="A5225" s="545">
        <v>14846</v>
      </c>
      <c r="B5225" s="545" t="s">
        <v>21732</v>
      </c>
      <c r="C5225" s="545" t="s">
        <v>216</v>
      </c>
      <c r="D5225" s="546"/>
      <c r="E5225" s="171" t="str">
        <f t="shared" si="81"/>
        <v>1900</v>
      </c>
      <c r="F5225" s="547">
        <v>0</v>
      </c>
      <c r="G5225" s="548">
        <v>0</v>
      </c>
      <c r="H5225" s="547">
        <v>0</v>
      </c>
      <c r="I5225" s="545" t="s">
        <v>12637</v>
      </c>
      <c r="J5225" s="545"/>
      <c r="K5225" s="545"/>
      <c r="L5225" s="545"/>
      <c r="M5225" s="548" t="s">
        <v>13758</v>
      </c>
      <c r="N5225" s="545" t="s">
        <v>13413</v>
      </c>
      <c r="O5225" s="545"/>
      <c r="P5225" s="549">
        <v>14846</v>
      </c>
      <c r="Q5225" s="549">
        <v>1</v>
      </c>
      <c r="R5225" s="549">
        <v>13</v>
      </c>
      <c r="S5225" s="548"/>
      <c r="T5225" s="548"/>
      <c r="U5225" s="99"/>
    </row>
    <row r="5226" spans="1:21" ht="19.5" customHeight="1">
      <c r="A5226" s="545">
        <v>14847</v>
      </c>
      <c r="B5226" s="545" t="s">
        <v>21733</v>
      </c>
      <c r="C5226" s="545" t="s">
        <v>216</v>
      </c>
      <c r="D5226" s="546"/>
      <c r="E5226" s="171" t="str">
        <f t="shared" si="81"/>
        <v>1900</v>
      </c>
      <c r="F5226" s="547">
        <v>0</v>
      </c>
      <c r="G5226" s="548">
        <v>0</v>
      </c>
      <c r="H5226" s="547">
        <v>0</v>
      </c>
      <c r="I5226" s="545" t="s">
        <v>12637</v>
      </c>
      <c r="J5226" s="545"/>
      <c r="K5226" s="545"/>
      <c r="L5226" s="545"/>
      <c r="M5226" s="548" t="s">
        <v>13758</v>
      </c>
      <c r="N5226" s="545" t="s">
        <v>13413</v>
      </c>
      <c r="O5226" s="545"/>
      <c r="P5226" s="549">
        <v>14847</v>
      </c>
      <c r="Q5226" s="549">
        <v>1</v>
      </c>
      <c r="R5226" s="549">
        <v>13</v>
      </c>
      <c r="S5226" s="548"/>
      <c r="T5226" s="548"/>
      <c r="U5226" s="99"/>
    </row>
    <row r="5227" spans="1:21" ht="19.5" customHeight="1">
      <c r="A5227" s="545">
        <v>14848</v>
      </c>
      <c r="B5227" s="545" t="s">
        <v>21734</v>
      </c>
      <c r="C5227" s="545" t="s">
        <v>216</v>
      </c>
      <c r="D5227" s="546"/>
      <c r="E5227" s="171" t="str">
        <f t="shared" si="81"/>
        <v>1900</v>
      </c>
      <c r="F5227" s="547">
        <v>0</v>
      </c>
      <c r="G5227" s="548">
        <v>0</v>
      </c>
      <c r="H5227" s="547">
        <v>0</v>
      </c>
      <c r="I5227" s="545" t="s">
        <v>12637</v>
      </c>
      <c r="J5227" s="545"/>
      <c r="K5227" s="545"/>
      <c r="L5227" s="545"/>
      <c r="M5227" s="548" t="s">
        <v>13758</v>
      </c>
      <c r="N5227" s="545" t="s">
        <v>13413</v>
      </c>
      <c r="O5227" s="545"/>
      <c r="P5227" s="549">
        <v>14848</v>
      </c>
      <c r="Q5227" s="549">
        <v>1</v>
      </c>
      <c r="R5227" s="549">
        <v>13</v>
      </c>
      <c r="S5227" s="548"/>
      <c r="T5227" s="548"/>
      <c r="U5227" s="99"/>
    </row>
    <row r="5228" spans="1:21" ht="19.5" customHeight="1">
      <c r="A5228" s="545">
        <v>14849</v>
      </c>
      <c r="B5228" s="545" t="s">
        <v>21735</v>
      </c>
      <c r="C5228" s="545" t="s">
        <v>216</v>
      </c>
      <c r="D5228" s="546"/>
      <c r="E5228" s="171" t="str">
        <f t="shared" si="81"/>
        <v>1900</v>
      </c>
      <c r="F5228" s="547">
        <v>0</v>
      </c>
      <c r="G5228" s="548">
        <v>0</v>
      </c>
      <c r="H5228" s="547">
        <v>0</v>
      </c>
      <c r="I5228" s="545" t="s">
        <v>12637</v>
      </c>
      <c r="J5228" s="545"/>
      <c r="K5228" s="545"/>
      <c r="L5228" s="545"/>
      <c r="M5228" s="548" t="s">
        <v>13758</v>
      </c>
      <c r="N5228" s="545" t="s">
        <v>13413</v>
      </c>
      <c r="O5228" s="545"/>
      <c r="P5228" s="549">
        <v>14849</v>
      </c>
      <c r="Q5228" s="549">
        <v>1</v>
      </c>
      <c r="R5228" s="549">
        <v>13</v>
      </c>
      <c r="S5228" s="548"/>
      <c r="T5228" s="548"/>
      <c r="U5228" s="99"/>
    </row>
    <row r="5229" spans="1:21" ht="19.5" customHeight="1">
      <c r="A5229" s="545">
        <v>14850</v>
      </c>
      <c r="B5229" s="545" t="s">
        <v>21736</v>
      </c>
      <c r="C5229" s="545" t="s">
        <v>216</v>
      </c>
      <c r="D5229" s="546"/>
      <c r="E5229" s="171" t="str">
        <f t="shared" si="81"/>
        <v>1900</v>
      </c>
      <c r="F5229" s="547">
        <v>0</v>
      </c>
      <c r="G5229" s="548">
        <v>0</v>
      </c>
      <c r="H5229" s="547">
        <v>0</v>
      </c>
      <c r="I5229" s="545" t="s">
        <v>12637</v>
      </c>
      <c r="J5229" s="545"/>
      <c r="K5229" s="545"/>
      <c r="L5229" s="545"/>
      <c r="M5229" s="548" t="s">
        <v>13758</v>
      </c>
      <c r="N5229" s="545" t="s">
        <v>13413</v>
      </c>
      <c r="O5229" s="545"/>
      <c r="P5229" s="549">
        <v>14850</v>
      </c>
      <c r="Q5229" s="549">
        <v>1</v>
      </c>
      <c r="R5229" s="549">
        <v>13</v>
      </c>
      <c r="S5229" s="548"/>
      <c r="T5229" s="548"/>
      <c r="U5229" s="99"/>
    </row>
    <row r="5230" spans="1:21" ht="19.5" customHeight="1">
      <c r="A5230" s="545">
        <v>14851</v>
      </c>
      <c r="B5230" s="545" t="s">
        <v>21737</v>
      </c>
      <c r="C5230" s="545" t="s">
        <v>216</v>
      </c>
      <c r="D5230" s="546"/>
      <c r="E5230" s="171" t="str">
        <f t="shared" si="81"/>
        <v>1900</v>
      </c>
      <c r="F5230" s="547">
        <v>0</v>
      </c>
      <c r="G5230" s="548">
        <v>0</v>
      </c>
      <c r="H5230" s="547">
        <v>0</v>
      </c>
      <c r="I5230" s="545" t="s">
        <v>12637</v>
      </c>
      <c r="J5230" s="545"/>
      <c r="K5230" s="545"/>
      <c r="L5230" s="545"/>
      <c r="M5230" s="548" t="s">
        <v>13758</v>
      </c>
      <c r="N5230" s="545" t="s">
        <v>13413</v>
      </c>
      <c r="O5230" s="545"/>
      <c r="P5230" s="549">
        <v>14851</v>
      </c>
      <c r="Q5230" s="549">
        <v>1</v>
      </c>
      <c r="R5230" s="549">
        <v>13</v>
      </c>
      <c r="S5230" s="548"/>
      <c r="T5230" s="548"/>
      <c r="U5230" s="99"/>
    </row>
    <row r="5231" spans="1:21" ht="19.5" customHeight="1">
      <c r="A5231" s="545">
        <v>14852</v>
      </c>
      <c r="B5231" s="545" t="s">
        <v>21738</v>
      </c>
      <c r="C5231" s="545" t="s">
        <v>216</v>
      </c>
      <c r="D5231" s="546"/>
      <c r="E5231" s="171" t="str">
        <f t="shared" si="81"/>
        <v>1900</v>
      </c>
      <c r="F5231" s="547">
        <v>0</v>
      </c>
      <c r="G5231" s="548">
        <v>0</v>
      </c>
      <c r="H5231" s="547">
        <v>0</v>
      </c>
      <c r="I5231" s="545" t="s">
        <v>12637</v>
      </c>
      <c r="J5231" s="545"/>
      <c r="K5231" s="545"/>
      <c r="L5231" s="545"/>
      <c r="M5231" s="548" t="s">
        <v>13758</v>
      </c>
      <c r="N5231" s="545" t="s">
        <v>13413</v>
      </c>
      <c r="O5231" s="545"/>
      <c r="P5231" s="549">
        <v>14852</v>
      </c>
      <c r="Q5231" s="549">
        <v>1</v>
      </c>
      <c r="R5231" s="549">
        <v>13</v>
      </c>
      <c r="S5231" s="548"/>
      <c r="T5231" s="548"/>
      <c r="U5231" s="99"/>
    </row>
    <row r="5232" spans="1:21" ht="19.5" customHeight="1">
      <c r="A5232" s="545">
        <v>14853</v>
      </c>
      <c r="B5232" s="545" t="s">
        <v>21739</v>
      </c>
      <c r="C5232" s="545" t="s">
        <v>216</v>
      </c>
      <c r="D5232" s="546"/>
      <c r="E5232" s="171" t="str">
        <f t="shared" si="81"/>
        <v>1900</v>
      </c>
      <c r="F5232" s="547">
        <v>0</v>
      </c>
      <c r="G5232" s="548">
        <v>0</v>
      </c>
      <c r="H5232" s="547">
        <v>0</v>
      </c>
      <c r="I5232" s="545" t="s">
        <v>12637</v>
      </c>
      <c r="J5232" s="545"/>
      <c r="K5232" s="545"/>
      <c r="L5232" s="545"/>
      <c r="M5232" s="548" t="s">
        <v>13758</v>
      </c>
      <c r="N5232" s="545" t="s">
        <v>13413</v>
      </c>
      <c r="O5232" s="545"/>
      <c r="P5232" s="549">
        <v>14853</v>
      </c>
      <c r="Q5232" s="549">
        <v>1</v>
      </c>
      <c r="R5232" s="549">
        <v>13</v>
      </c>
      <c r="S5232" s="548"/>
      <c r="T5232" s="548"/>
      <c r="U5232" s="99"/>
    </row>
    <row r="5233" spans="1:21" ht="19.5" customHeight="1">
      <c r="A5233" s="545">
        <v>14854</v>
      </c>
      <c r="B5233" s="545" t="s">
        <v>21740</v>
      </c>
      <c r="C5233" s="545" t="s">
        <v>216</v>
      </c>
      <c r="D5233" s="546"/>
      <c r="E5233" s="171" t="str">
        <f t="shared" si="81"/>
        <v>1900</v>
      </c>
      <c r="F5233" s="547">
        <v>0</v>
      </c>
      <c r="G5233" s="548">
        <v>0</v>
      </c>
      <c r="H5233" s="547">
        <v>0</v>
      </c>
      <c r="I5233" s="545" t="s">
        <v>12637</v>
      </c>
      <c r="J5233" s="545"/>
      <c r="K5233" s="545"/>
      <c r="L5233" s="545"/>
      <c r="M5233" s="548" t="s">
        <v>13758</v>
      </c>
      <c r="N5233" s="545" t="s">
        <v>13413</v>
      </c>
      <c r="O5233" s="545"/>
      <c r="P5233" s="549">
        <v>14854</v>
      </c>
      <c r="Q5233" s="549">
        <v>1</v>
      </c>
      <c r="R5233" s="549">
        <v>13</v>
      </c>
      <c r="S5233" s="548"/>
      <c r="T5233" s="548"/>
      <c r="U5233" s="99"/>
    </row>
    <row r="5234" spans="1:21" ht="19.5" customHeight="1">
      <c r="A5234" s="545">
        <v>14855</v>
      </c>
      <c r="B5234" s="545" t="s">
        <v>21741</v>
      </c>
      <c r="C5234" s="545" t="s">
        <v>216</v>
      </c>
      <c r="D5234" s="546"/>
      <c r="E5234" s="171" t="str">
        <f t="shared" si="81"/>
        <v>1900</v>
      </c>
      <c r="F5234" s="547">
        <v>0</v>
      </c>
      <c r="G5234" s="548">
        <v>0</v>
      </c>
      <c r="H5234" s="547">
        <v>0</v>
      </c>
      <c r="I5234" s="545" t="s">
        <v>12637</v>
      </c>
      <c r="J5234" s="545"/>
      <c r="K5234" s="545"/>
      <c r="L5234" s="545"/>
      <c r="M5234" s="548" t="s">
        <v>13758</v>
      </c>
      <c r="N5234" s="545" t="s">
        <v>13413</v>
      </c>
      <c r="O5234" s="545"/>
      <c r="P5234" s="549">
        <v>14855</v>
      </c>
      <c r="Q5234" s="549">
        <v>1</v>
      </c>
      <c r="R5234" s="549">
        <v>13</v>
      </c>
      <c r="S5234" s="548"/>
      <c r="T5234" s="548"/>
      <c r="U5234" s="99"/>
    </row>
    <row r="5235" spans="1:21" ht="19.5" customHeight="1">
      <c r="A5235" s="545">
        <v>14856</v>
      </c>
      <c r="B5235" s="545" t="s">
        <v>21742</v>
      </c>
      <c r="C5235" s="545" t="s">
        <v>216</v>
      </c>
      <c r="D5235" s="546"/>
      <c r="E5235" s="171" t="str">
        <f t="shared" si="81"/>
        <v>1900</v>
      </c>
      <c r="F5235" s="547">
        <v>0</v>
      </c>
      <c r="G5235" s="548">
        <v>0</v>
      </c>
      <c r="H5235" s="547">
        <v>0</v>
      </c>
      <c r="I5235" s="545" t="s">
        <v>12637</v>
      </c>
      <c r="J5235" s="545"/>
      <c r="K5235" s="545"/>
      <c r="L5235" s="545"/>
      <c r="M5235" s="548" t="s">
        <v>13758</v>
      </c>
      <c r="N5235" s="545" t="s">
        <v>13413</v>
      </c>
      <c r="O5235" s="545"/>
      <c r="P5235" s="549">
        <v>14856</v>
      </c>
      <c r="Q5235" s="549">
        <v>1</v>
      </c>
      <c r="R5235" s="549">
        <v>13</v>
      </c>
      <c r="S5235" s="548"/>
      <c r="T5235" s="548"/>
      <c r="U5235" s="99"/>
    </row>
    <row r="5236" spans="1:21" ht="19.5" customHeight="1">
      <c r="A5236" s="545">
        <v>14857</v>
      </c>
      <c r="B5236" s="545" t="s">
        <v>21743</v>
      </c>
      <c r="C5236" s="545" t="s">
        <v>216</v>
      </c>
      <c r="D5236" s="546"/>
      <c r="E5236" s="171" t="str">
        <f t="shared" si="81"/>
        <v>1900</v>
      </c>
      <c r="F5236" s="547">
        <v>0</v>
      </c>
      <c r="G5236" s="548">
        <v>0</v>
      </c>
      <c r="H5236" s="547">
        <v>0</v>
      </c>
      <c r="I5236" s="545" t="s">
        <v>12637</v>
      </c>
      <c r="J5236" s="545"/>
      <c r="K5236" s="545"/>
      <c r="L5236" s="545"/>
      <c r="M5236" s="548" t="s">
        <v>13758</v>
      </c>
      <c r="N5236" s="545" t="s">
        <v>13413</v>
      </c>
      <c r="O5236" s="545"/>
      <c r="P5236" s="549">
        <v>14857</v>
      </c>
      <c r="Q5236" s="549">
        <v>1</v>
      </c>
      <c r="R5236" s="549">
        <v>13</v>
      </c>
      <c r="S5236" s="548"/>
      <c r="T5236" s="548"/>
      <c r="U5236" s="99"/>
    </row>
    <row r="5237" spans="1:21" ht="19.5" customHeight="1">
      <c r="A5237" s="545">
        <v>14858</v>
      </c>
      <c r="B5237" s="545" t="s">
        <v>21744</v>
      </c>
      <c r="C5237" s="545" t="s">
        <v>216</v>
      </c>
      <c r="D5237" s="546"/>
      <c r="E5237" s="171" t="str">
        <f t="shared" si="81"/>
        <v>1900</v>
      </c>
      <c r="F5237" s="547">
        <v>0</v>
      </c>
      <c r="G5237" s="548">
        <v>0</v>
      </c>
      <c r="H5237" s="547">
        <v>0</v>
      </c>
      <c r="I5237" s="545" t="s">
        <v>12637</v>
      </c>
      <c r="J5237" s="545"/>
      <c r="K5237" s="545"/>
      <c r="L5237" s="545"/>
      <c r="M5237" s="548" t="s">
        <v>13758</v>
      </c>
      <c r="N5237" s="545" t="s">
        <v>13413</v>
      </c>
      <c r="O5237" s="545"/>
      <c r="P5237" s="549">
        <v>14858</v>
      </c>
      <c r="Q5237" s="549">
        <v>1</v>
      </c>
      <c r="R5237" s="549">
        <v>13</v>
      </c>
      <c r="S5237" s="548"/>
      <c r="T5237" s="548"/>
      <c r="U5237" s="99"/>
    </row>
    <row r="5238" spans="1:21" ht="19.5" customHeight="1">
      <c r="A5238" s="545">
        <v>14859</v>
      </c>
      <c r="B5238" s="545" t="s">
        <v>21745</v>
      </c>
      <c r="C5238" s="545" t="s">
        <v>216</v>
      </c>
      <c r="D5238" s="546"/>
      <c r="E5238" s="171" t="str">
        <f t="shared" si="81"/>
        <v>1900</v>
      </c>
      <c r="F5238" s="547">
        <v>0</v>
      </c>
      <c r="G5238" s="548">
        <v>0</v>
      </c>
      <c r="H5238" s="547">
        <v>0</v>
      </c>
      <c r="I5238" s="545" t="s">
        <v>12637</v>
      </c>
      <c r="J5238" s="545"/>
      <c r="K5238" s="545"/>
      <c r="L5238" s="545"/>
      <c r="M5238" s="548" t="s">
        <v>13758</v>
      </c>
      <c r="N5238" s="545" t="s">
        <v>13413</v>
      </c>
      <c r="O5238" s="545"/>
      <c r="P5238" s="549">
        <v>14859</v>
      </c>
      <c r="Q5238" s="549">
        <v>1</v>
      </c>
      <c r="R5238" s="549">
        <v>13</v>
      </c>
      <c r="S5238" s="548"/>
      <c r="T5238" s="548"/>
      <c r="U5238" s="99"/>
    </row>
    <row r="5239" spans="1:21" ht="19.5" customHeight="1">
      <c r="A5239" s="545">
        <v>14860</v>
      </c>
      <c r="B5239" s="545" t="s">
        <v>21746</v>
      </c>
      <c r="C5239" s="545" t="s">
        <v>216</v>
      </c>
      <c r="D5239" s="546"/>
      <c r="E5239" s="171" t="str">
        <f t="shared" si="81"/>
        <v>1900</v>
      </c>
      <c r="F5239" s="547">
        <v>0</v>
      </c>
      <c r="G5239" s="548">
        <v>0</v>
      </c>
      <c r="H5239" s="547">
        <v>0</v>
      </c>
      <c r="I5239" s="545" t="s">
        <v>12637</v>
      </c>
      <c r="J5239" s="545"/>
      <c r="K5239" s="545"/>
      <c r="L5239" s="545"/>
      <c r="M5239" s="548" t="s">
        <v>13758</v>
      </c>
      <c r="N5239" s="545" t="s">
        <v>13413</v>
      </c>
      <c r="O5239" s="545"/>
      <c r="P5239" s="549">
        <v>14860</v>
      </c>
      <c r="Q5239" s="549">
        <v>1</v>
      </c>
      <c r="R5239" s="549">
        <v>13</v>
      </c>
      <c r="S5239" s="548"/>
      <c r="T5239" s="548"/>
      <c r="U5239" s="99"/>
    </row>
    <row r="5240" spans="1:21" ht="19.5" customHeight="1">
      <c r="A5240" s="545">
        <v>14862</v>
      </c>
      <c r="B5240" s="545" t="s">
        <v>22764</v>
      </c>
      <c r="C5240" s="545" t="s">
        <v>216</v>
      </c>
      <c r="D5240" s="546">
        <v>46035</v>
      </c>
      <c r="E5240" s="171" t="str">
        <f t="shared" si="81"/>
        <v>2026</v>
      </c>
      <c r="F5240" s="547">
        <v>1000</v>
      </c>
      <c r="G5240" s="548">
        <v>0.19</v>
      </c>
      <c r="H5240" s="547">
        <v>840.34</v>
      </c>
      <c r="I5240" s="545" t="s">
        <v>12676</v>
      </c>
      <c r="J5240" s="545" t="s">
        <v>13296</v>
      </c>
      <c r="K5240" s="545"/>
      <c r="L5240" s="545"/>
      <c r="M5240" s="548" t="s">
        <v>13758</v>
      </c>
      <c r="N5240" s="545" t="s">
        <v>13413</v>
      </c>
      <c r="O5240" s="545"/>
      <c r="P5240" s="549">
        <v>14862</v>
      </c>
      <c r="Q5240" s="549">
        <v>1</v>
      </c>
      <c r="R5240" s="549">
        <v>14</v>
      </c>
      <c r="S5240" s="548">
        <v>2218</v>
      </c>
      <c r="T5240" s="548"/>
      <c r="U5240" s="99"/>
    </row>
    <row r="5241" spans="1:21" ht="19.5" customHeight="1">
      <c r="A5241" s="545">
        <v>14863</v>
      </c>
      <c r="B5241" s="545" t="s">
        <v>22765</v>
      </c>
      <c r="C5241" s="545" t="s">
        <v>216</v>
      </c>
      <c r="D5241" s="546">
        <v>46035</v>
      </c>
      <c r="E5241" s="171" t="str">
        <f t="shared" si="81"/>
        <v>2026</v>
      </c>
      <c r="F5241" s="547">
        <v>986578</v>
      </c>
      <c r="G5241" s="548">
        <v>0.19</v>
      </c>
      <c r="H5241" s="547">
        <v>829057.14</v>
      </c>
      <c r="I5241" s="545" t="s">
        <v>12676</v>
      </c>
      <c r="J5241" s="545" t="s">
        <v>13298</v>
      </c>
      <c r="K5241" s="545"/>
      <c r="L5241" s="545"/>
      <c r="M5241" s="548" t="s">
        <v>13758</v>
      </c>
      <c r="N5241" s="545" t="s">
        <v>13413</v>
      </c>
      <c r="O5241" s="545"/>
      <c r="P5241" s="549">
        <v>14863</v>
      </c>
      <c r="Q5241" s="549">
        <v>1</v>
      </c>
      <c r="R5241" s="549">
        <v>14</v>
      </c>
      <c r="S5241" s="548">
        <v>1012</v>
      </c>
      <c r="T5241" s="548"/>
      <c r="U5241" s="99"/>
    </row>
    <row r="5242" spans="1:21" ht="19.5" customHeight="1">
      <c r="A5242" s="545">
        <v>14864</v>
      </c>
      <c r="B5242" s="545" t="s">
        <v>22766</v>
      </c>
      <c r="C5242" s="545" t="s">
        <v>216</v>
      </c>
      <c r="D5242" s="546">
        <v>46037</v>
      </c>
      <c r="E5242" s="171" t="str">
        <f t="shared" si="81"/>
        <v>2026</v>
      </c>
      <c r="F5242" s="547">
        <v>19500.009999999998</v>
      </c>
      <c r="G5242" s="548">
        <v>0.19</v>
      </c>
      <c r="H5242" s="547">
        <v>16386.560000000001</v>
      </c>
      <c r="I5242" s="545" t="s">
        <v>12676</v>
      </c>
      <c r="J5242" s="545" t="s">
        <v>13296</v>
      </c>
      <c r="K5242" s="545"/>
      <c r="L5242" s="545"/>
      <c r="M5242" s="548" t="s">
        <v>13758</v>
      </c>
      <c r="N5242" s="545" t="s">
        <v>13413</v>
      </c>
      <c r="O5242" s="545"/>
      <c r="P5242" s="549">
        <v>14864</v>
      </c>
      <c r="Q5242" s="549">
        <v>1</v>
      </c>
      <c r="R5242" s="549">
        <v>14</v>
      </c>
      <c r="S5242" s="548">
        <v>2218</v>
      </c>
      <c r="T5242" s="548"/>
      <c r="U5242" s="99"/>
    </row>
    <row r="5243" spans="1:21" ht="19.5" customHeight="1">
      <c r="A5243" s="545">
        <v>14865</v>
      </c>
      <c r="B5243" s="545" t="s">
        <v>22767</v>
      </c>
      <c r="C5243" s="545" t="s">
        <v>216</v>
      </c>
      <c r="D5243" s="546">
        <v>46035</v>
      </c>
      <c r="E5243" s="171" t="str">
        <f t="shared" si="81"/>
        <v>2026</v>
      </c>
      <c r="F5243" s="547">
        <v>2500</v>
      </c>
      <c r="G5243" s="548">
        <v>0.19</v>
      </c>
      <c r="H5243" s="547">
        <v>2100.84</v>
      </c>
      <c r="I5243" s="545" t="s">
        <v>12676</v>
      </c>
      <c r="J5243" s="545" t="s">
        <v>13296</v>
      </c>
      <c r="K5243" s="545"/>
      <c r="L5243" s="545"/>
      <c r="M5243" s="548" t="s">
        <v>13758</v>
      </c>
      <c r="N5243" s="545" t="s">
        <v>13413</v>
      </c>
      <c r="O5243" s="545"/>
      <c r="P5243" s="549">
        <v>14865</v>
      </c>
      <c r="Q5243" s="549">
        <v>1</v>
      </c>
      <c r="R5243" s="549">
        <v>14</v>
      </c>
      <c r="S5243" s="548">
        <v>2218</v>
      </c>
      <c r="T5243" s="548"/>
      <c r="U5243" s="99"/>
    </row>
    <row r="5244" spans="1:21" ht="19.5" customHeight="1">
      <c r="A5244" s="545">
        <v>14866</v>
      </c>
      <c r="B5244" s="545" t="s">
        <v>22768</v>
      </c>
      <c r="C5244" s="545" t="s">
        <v>209</v>
      </c>
      <c r="D5244" s="546">
        <v>46035</v>
      </c>
      <c r="E5244" s="171" t="str">
        <f t="shared" si="81"/>
        <v>2026</v>
      </c>
      <c r="F5244" s="547">
        <v>179751</v>
      </c>
      <c r="G5244" s="548">
        <v>0.19</v>
      </c>
      <c r="H5244" s="547">
        <v>151051.26</v>
      </c>
      <c r="I5244" s="545" t="s">
        <v>12676</v>
      </c>
      <c r="J5244" s="545" t="s">
        <v>13298</v>
      </c>
      <c r="K5244" s="545"/>
      <c r="L5244" s="545"/>
      <c r="M5244" s="548" t="s">
        <v>13758</v>
      </c>
      <c r="N5244" s="545" t="s">
        <v>13413</v>
      </c>
      <c r="O5244" s="545"/>
      <c r="P5244" s="549">
        <v>14866</v>
      </c>
      <c r="Q5244" s="549">
        <v>1</v>
      </c>
      <c r="R5244" s="549">
        <v>14</v>
      </c>
      <c r="S5244" s="548">
        <v>1012</v>
      </c>
      <c r="T5244" s="548"/>
      <c r="U5244" s="99"/>
    </row>
    <row r="5245" spans="1:21" ht="19.5" customHeight="1">
      <c r="A5245" s="545">
        <v>14867</v>
      </c>
      <c r="B5245" s="545" t="s">
        <v>22769</v>
      </c>
      <c r="C5245" s="545" t="s">
        <v>216</v>
      </c>
      <c r="D5245" s="546">
        <v>46035</v>
      </c>
      <c r="E5245" s="171" t="str">
        <f t="shared" si="81"/>
        <v>2026</v>
      </c>
      <c r="F5245" s="547">
        <v>4403</v>
      </c>
      <c r="G5245" s="548">
        <v>0.19</v>
      </c>
      <c r="H5245" s="547">
        <v>3700</v>
      </c>
      <c r="I5245" s="545" t="s">
        <v>12676</v>
      </c>
      <c r="J5245" s="545" t="s">
        <v>13296</v>
      </c>
      <c r="K5245" s="545"/>
      <c r="L5245" s="545"/>
      <c r="M5245" s="548" t="s">
        <v>13758</v>
      </c>
      <c r="N5245" s="545" t="s">
        <v>13413</v>
      </c>
      <c r="O5245" s="545"/>
      <c r="P5245" s="549">
        <v>14867</v>
      </c>
      <c r="Q5245" s="549">
        <v>1</v>
      </c>
      <c r="R5245" s="549">
        <v>14</v>
      </c>
      <c r="S5245" s="548">
        <v>2218</v>
      </c>
      <c r="T5245" s="548"/>
      <c r="U5245" s="99"/>
    </row>
    <row r="5246" spans="1:21" ht="19.5" customHeight="1">
      <c r="A5246" s="545">
        <v>14868</v>
      </c>
      <c r="B5246" s="545" t="s">
        <v>22770</v>
      </c>
      <c r="C5246" s="545" t="s">
        <v>216</v>
      </c>
      <c r="D5246" s="546"/>
      <c r="E5246" s="171" t="str">
        <f t="shared" si="81"/>
        <v>1900</v>
      </c>
      <c r="F5246" s="547">
        <v>0</v>
      </c>
      <c r="G5246" s="548">
        <v>0</v>
      </c>
      <c r="H5246" s="547">
        <v>0</v>
      </c>
      <c r="I5246" s="545" t="s">
        <v>12676</v>
      </c>
      <c r="J5246" s="545"/>
      <c r="K5246" s="545"/>
      <c r="L5246" s="545"/>
      <c r="M5246" s="548" t="s">
        <v>13758</v>
      </c>
      <c r="N5246" s="545" t="s">
        <v>13413</v>
      </c>
      <c r="O5246" s="545"/>
      <c r="P5246" s="549">
        <v>14868</v>
      </c>
      <c r="Q5246" s="549">
        <v>1</v>
      </c>
      <c r="R5246" s="549">
        <v>14</v>
      </c>
      <c r="S5246" s="548"/>
      <c r="T5246" s="548"/>
      <c r="U5246" s="99"/>
    </row>
    <row r="5247" spans="1:21" ht="19.5" customHeight="1">
      <c r="A5247" s="545">
        <v>14869</v>
      </c>
      <c r="B5247" s="545" t="s">
        <v>22771</v>
      </c>
      <c r="C5247" s="545" t="s">
        <v>216</v>
      </c>
      <c r="D5247" s="546"/>
      <c r="E5247" s="171" t="str">
        <f t="shared" si="81"/>
        <v>1900</v>
      </c>
      <c r="F5247" s="547">
        <v>0</v>
      </c>
      <c r="G5247" s="548">
        <v>0</v>
      </c>
      <c r="H5247" s="547">
        <v>0</v>
      </c>
      <c r="I5247" s="545" t="s">
        <v>12676</v>
      </c>
      <c r="J5247" s="545"/>
      <c r="K5247" s="545"/>
      <c r="L5247" s="545"/>
      <c r="M5247" s="548" t="s">
        <v>13758</v>
      </c>
      <c r="N5247" s="545" t="s">
        <v>13413</v>
      </c>
      <c r="O5247" s="545"/>
      <c r="P5247" s="549">
        <v>14869</v>
      </c>
      <c r="Q5247" s="549">
        <v>1</v>
      </c>
      <c r="R5247" s="549">
        <v>14</v>
      </c>
      <c r="S5247" s="548"/>
      <c r="T5247" s="548"/>
      <c r="U5247" s="99"/>
    </row>
    <row r="5248" spans="1:21" ht="19.5" customHeight="1">
      <c r="A5248" s="545">
        <v>14870</v>
      </c>
      <c r="B5248" s="545" t="s">
        <v>22772</v>
      </c>
      <c r="C5248" s="545" t="s">
        <v>221</v>
      </c>
      <c r="D5248" s="546"/>
      <c r="E5248" s="171" t="str">
        <f t="shared" si="81"/>
        <v>1900</v>
      </c>
      <c r="F5248" s="547">
        <v>0</v>
      </c>
      <c r="G5248" s="548">
        <v>0</v>
      </c>
      <c r="H5248" s="547">
        <v>0</v>
      </c>
      <c r="I5248" s="545" t="s">
        <v>12677</v>
      </c>
      <c r="J5248" s="545"/>
      <c r="K5248" s="545"/>
      <c r="L5248" s="545"/>
      <c r="M5248" s="548" t="s">
        <v>13758</v>
      </c>
      <c r="N5248" s="545" t="s">
        <v>13413</v>
      </c>
      <c r="O5248" s="545"/>
      <c r="P5248" s="549">
        <v>14870</v>
      </c>
      <c r="Q5248" s="549">
        <v>1</v>
      </c>
      <c r="R5248" s="549">
        <v>143</v>
      </c>
      <c r="S5248" s="548"/>
      <c r="T5248" s="548"/>
      <c r="U5248" s="99"/>
    </row>
    <row r="5249" spans="1:21" ht="19.5" customHeight="1">
      <c r="A5249" s="545">
        <v>14871</v>
      </c>
      <c r="B5249" s="545" t="s">
        <v>22773</v>
      </c>
      <c r="C5249" s="545" t="s">
        <v>209</v>
      </c>
      <c r="D5249" s="546"/>
      <c r="E5249" s="171" t="str">
        <f t="shared" si="81"/>
        <v>1900</v>
      </c>
      <c r="F5249" s="547">
        <v>0</v>
      </c>
      <c r="G5249" s="548">
        <v>0</v>
      </c>
      <c r="H5249" s="547">
        <v>0</v>
      </c>
      <c r="I5249" s="545" t="s">
        <v>12677</v>
      </c>
      <c r="J5249" s="545"/>
      <c r="K5249" s="545"/>
      <c r="L5249" s="545"/>
      <c r="M5249" s="548" t="s">
        <v>13758</v>
      </c>
      <c r="N5249" s="545" t="s">
        <v>13413</v>
      </c>
      <c r="O5249" s="545"/>
      <c r="P5249" s="549">
        <v>14871</v>
      </c>
      <c r="Q5249" s="549">
        <v>1</v>
      </c>
      <c r="R5249" s="549">
        <v>143</v>
      </c>
      <c r="S5249" s="548"/>
      <c r="T5249" s="548"/>
      <c r="U5249" s="99"/>
    </row>
    <row r="5250" spans="1:21" ht="19.5" customHeight="1">
      <c r="A5250" s="545">
        <v>14872</v>
      </c>
      <c r="B5250" s="545" t="s">
        <v>22774</v>
      </c>
      <c r="C5250" s="545" t="s">
        <v>216</v>
      </c>
      <c r="D5250" s="546"/>
      <c r="E5250" s="171" t="str">
        <f t="shared" si="81"/>
        <v>1900</v>
      </c>
      <c r="F5250" s="547">
        <v>0</v>
      </c>
      <c r="G5250" s="548">
        <v>0</v>
      </c>
      <c r="H5250" s="547">
        <v>0</v>
      </c>
      <c r="I5250" s="545" t="s">
        <v>12738</v>
      </c>
      <c r="J5250" s="545"/>
      <c r="K5250" s="545"/>
      <c r="L5250" s="545"/>
      <c r="M5250" s="548" t="s">
        <v>13758</v>
      </c>
      <c r="N5250" s="545" t="s">
        <v>13413</v>
      </c>
      <c r="O5250" s="545"/>
      <c r="P5250" s="549">
        <v>14872</v>
      </c>
      <c r="Q5250" s="549">
        <v>1</v>
      </c>
      <c r="R5250" s="549">
        <v>32</v>
      </c>
      <c r="S5250" s="548"/>
      <c r="T5250" s="548"/>
      <c r="U5250" s="99"/>
    </row>
    <row r="5251" spans="1:21" ht="19.5" customHeight="1">
      <c r="A5251" s="545">
        <v>14873</v>
      </c>
      <c r="B5251" s="545" t="s">
        <v>22775</v>
      </c>
      <c r="C5251" s="545" t="s">
        <v>216</v>
      </c>
      <c r="D5251" s="546"/>
      <c r="E5251" s="171" t="str">
        <f t="shared" si="81"/>
        <v>1900</v>
      </c>
      <c r="F5251" s="547">
        <v>0</v>
      </c>
      <c r="G5251" s="548">
        <v>0</v>
      </c>
      <c r="H5251" s="547">
        <v>0</v>
      </c>
      <c r="I5251" s="545" t="s">
        <v>12738</v>
      </c>
      <c r="J5251" s="545"/>
      <c r="K5251" s="545"/>
      <c r="L5251" s="545"/>
      <c r="M5251" s="548" t="s">
        <v>13758</v>
      </c>
      <c r="N5251" s="545" t="s">
        <v>13413</v>
      </c>
      <c r="O5251" s="545"/>
      <c r="P5251" s="549">
        <v>14873</v>
      </c>
      <c r="Q5251" s="549">
        <v>1</v>
      </c>
      <c r="R5251" s="549">
        <v>32</v>
      </c>
      <c r="S5251" s="548"/>
      <c r="T5251" s="548"/>
      <c r="U5251" s="99"/>
    </row>
    <row r="5252" spans="1:21" ht="19.5" customHeight="1">
      <c r="A5252" s="545">
        <v>14874</v>
      </c>
      <c r="B5252" s="545" t="s">
        <v>22776</v>
      </c>
      <c r="C5252" s="545" t="s">
        <v>216</v>
      </c>
      <c r="D5252" s="546"/>
      <c r="E5252" s="171" t="str">
        <f t="shared" ref="E5252:E5315" si="82">TEXT(D5252,"YYYY")</f>
        <v>1900</v>
      </c>
      <c r="F5252" s="547">
        <v>0</v>
      </c>
      <c r="G5252" s="548">
        <v>0</v>
      </c>
      <c r="H5252" s="547">
        <v>0</v>
      </c>
      <c r="I5252" s="545" t="s">
        <v>12738</v>
      </c>
      <c r="J5252" s="545"/>
      <c r="K5252" s="545"/>
      <c r="L5252" s="545"/>
      <c r="M5252" s="548" t="s">
        <v>13758</v>
      </c>
      <c r="N5252" s="545" t="s">
        <v>13413</v>
      </c>
      <c r="O5252" s="545"/>
      <c r="P5252" s="549">
        <v>14874</v>
      </c>
      <c r="Q5252" s="549">
        <v>1</v>
      </c>
      <c r="R5252" s="549">
        <v>32</v>
      </c>
      <c r="S5252" s="548"/>
      <c r="T5252" s="548"/>
      <c r="U5252" s="99"/>
    </row>
    <row r="5253" spans="1:21" ht="19.5" customHeight="1">
      <c r="A5253" s="545">
        <v>14875</v>
      </c>
      <c r="B5253" s="545" t="s">
        <v>22777</v>
      </c>
      <c r="C5253" s="545" t="s">
        <v>216</v>
      </c>
      <c r="D5253" s="546"/>
      <c r="E5253" s="171" t="str">
        <f t="shared" si="82"/>
        <v>1900</v>
      </c>
      <c r="F5253" s="547">
        <v>0</v>
      </c>
      <c r="G5253" s="548">
        <v>0</v>
      </c>
      <c r="H5253" s="547">
        <v>0</v>
      </c>
      <c r="I5253" s="545" t="s">
        <v>12738</v>
      </c>
      <c r="J5253" s="545"/>
      <c r="K5253" s="545"/>
      <c r="L5253" s="545"/>
      <c r="M5253" s="548" t="s">
        <v>13758</v>
      </c>
      <c r="N5253" s="545" t="s">
        <v>13413</v>
      </c>
      <c r="O5253" s="545"/>
      <c r="P5253" s="549">
        <v>14875</v>
      </c>
      <c r="Q5253" s="549">
        <v>1</v>
      </c>
      <c r="R5253" s="549">
        <v>32</v>
      </c>
      <c r="S5253" s="548"/>
      <c r="T5253" s="548"/>
      <c r="U5253" s="99"/>
    </row>
    <row r="5254" spans="1:21" ht="19.5" customHeight="1">
      <c r="A5254" s="545">
        <v>14876</v>
      </c>
      <c r="B5254" s="545" t="s">
        <v>22778</v>
      </c>
      <c r="C5254" s="545" t="s">
        <v>216</v>
      </c>
      <c r="D5254" s="546"/>
      <c r="E5254" s="171" t="str">
        <f t="shared" si="82"/>
        <v>1900</v>
      </c>
      <c r="F5254" s="547">
        <v>0</v>
      </c>
      <c r="G5254" s="548">
        <v>0</v>
      </c>
      <c r="H5254" s="547">
        <v>0</v>
      </c>
      <c r="I5254" s="545" t="s">
        <v>12738</v>
      </c>
      <c r="J5254" s="545"/>
      <c r="K5254" s="545"/>
      <c r="L5254" s="545"/>
      <c r="M5254" s="548" t="s">
        <v>13758</v>
      </c>
      <c r="N5254" s="545" t="s">
        <v>13413</v>
      </c>
      <c r="O5254" s="545"/>
      <c r="P5254" s="549">
        <v>14876</v>
      </c>
      <c r="Q5254" s="549">
        <v>1</v>
      </c>
      <c r="R5254" s="549">
        <v>32</v>
      </c>
      <c r="S5254" s="548"/>
      <c r="T5254" s="548"/>
      <c r="U5254" s="99"/>
    </row>
    <row r="5255" spans="1:21" ht="19.5" customHeight="1">
      <c r="A5255" s="545">
        <v>14877</v>
      </c>
      <c r="B5255" s="545" t="s">
        <v>22779</v>
      </c>
      <c r="C5255" s="545" t="s">
        <v>216</v>
      </c>
      <c r="D5255" s="546"/>
      <c r="E5255" s="171" t="str">
        <f t="shared" si="82"/>
        <v>1900</v>
      </c>
      <c r="F5255" s="547">
        <v>0</v>
      </c>
      <c r="G5255" s="548">
        <v>0</v>
      </c>
      <c r="H5255" s="547">
        <v>0</v>
      </c>
      <c r="I5255" s="545" t="s">
        <v>12738</v>
      </c>
      <c r="J5255" s="545"/>
      <c r="K5255" s="545"/>
      <c r="L5255" s="545"/>
      <c r="M5255" s="548" t="s">
        <v>13758</v>
      </c>
      <c r="N5255" s="545" t="s">
        <v>13413</v>
      </c>
      <c r="O5255" s="545"/>
      <c r="P5255" s="549">
        <v>14877</v>
      </c>
      <c r="Q5255" s="549">
        <v>1</v>
      </c>
      <c r="R5255" s="549">
        <v>32</v>
      </c>
      <c r="S5255" s="548"/>
      <c r="T5255" s="548"/>
      <c r="U5255" s="99"/>
    </row>
    <row r="5256" spans="1:21" ht="19.5" customHeight="1">
      <c r="A5256" s="545">
        <v>14878</v>
      </c>
      <c r="B5256" s="545" t="s">
        <v>22780</v>
      </c>
      <c r="C5256" s="545" t="s">
        <v>216</v>
      </c>
      <c r="D5256" s="546"/>
      <c r="E5256" s="171" t="str">
        <f t="shared" si="82"/>
        <v>1900</v>
      </c>
      <c r="F5256" s="547">
        <v>0</v>
      </c>
      <c r="G5256" s="548">
        <v>0</v>
      </c>
      <c r="H5256" s="547">
        <v>0</v>
      </c>
      <c r="I5256" s="545" t="s">
        <v>12738</v>
      </c>
      <c r="J5256" s="545"/>
      <c r="K5256" s="545"/>
      <c r="L5256" s="545"/>
      <c r="M5256" s="548" t="s">
        <v>13758</v>
      </c>
      <c r="N5256" s="545" t="s">
        <v>13413</v>
      </c>
      <c r="O5256" s="545"/>
      <c r="P5256" s="549">
        <v>14878</v>
      </c>
      <c r="Q5256" s="549">
        <v>1</v>
      </c>
      <c r="R5256" s="549">
        <v>32</v>
      </c>
      <c r="S5256" s="548"/>
      <c r="T5256" s="548"/>
      <c r="U5256" s="99"/>
    </row>
    <row r="5257" spans="1:21" ht="19.5" customHeight="1">
      <c r="A5257" s="545">
        <v>14879</v>
      </c>
      <c r="B5257" s="545" t="s">
        <v>22781</v>
      </c>
      <c r="C5257" s="545" t="s">
        <v>216</v>
      </c>
      <c r="D5257" s="546"/>
      <c r="E5257" s="171" t="str">
        <f t="shared" si="82"/>
        <v>1900</v>
      </c>
      <c r="F5257" s="547">
        <v>0</v>
      </c>
      <c r="G5257" s="548">
        <v>0</v>
      </c>
      <c r="H5257" s="547">
        <v>0</v>
      </c>
      <c r="I5257" s="545" t="s">
        <v>12738</v>
      </c>
      <c r="J5257" s="545"/>
      <c r="K5257" s="545"/>
      <c r="L5257" s="545"/>
      <c r="M5257" s="548" t="s">
        <v>13758</v>
      </c>
      <c r="N5257" s="545" t="s">
        <v>13413</v>
      </c>
      <c r="O5257" s="545"/>
      <c r="P5257" s="549">
        <v>14879</v>
      </c>
      <c r="Q5257" s="549">
        <v>1</v>
      </c>
      <c r="R5257" s="549">
        <v>32</v>
      </c>
      <c r="S5257" s="548"/>
      <c r="T5257" s="548"/>
      <c r="U5257" s="99"/>
    </row>
    <row r="5258" spans="1:21" ht="19.5" customHeight="1">
      <c r="A5258" s="545">
        <v>14880</v>
      </c>
      <c r="B5258" s="545" t="s">
        <v>22782</v>
      </c>
      <c r="C5258" s="545" t="s">
        <v>216</v>
      </c>
      <c r="D5258" s="546"/>
      <c r="E5258" s="171" t="str">
        <f t="shared" si="82"/>
        <v>1900</v>
      </c>
      <c r="F5258" s="547">
        <v>0</v>
      </c>
      <c r="G5258" s="548">
        <v>0</v>
      </c>
      <c r="H5258" s="547">
        <v>0</v>
      </c>
      <c r="I5258" s="545" t="s">
        <v>12738</v>
      </c>
      <c r="J5258" s="545"/>
      <c r="K5258" s="545"/>
      <c r="L5258" s="545"/>
      <c r="M5258" s="548" t="s">
        <v>13758</v>
      </c>
      <c r="N5258" s="545" t="s">
        <v>13413</v>
      </c>
      <c r="O5258" s="545"/>
      <c r="P5258" s="549">
        <v>14880</v>
      </c>
      <c r="Q5258" s="549">
        <v>1</v>
      </c>
      <c r="R5258" s="549">
        <v>32</v>
      </c>
      <c r="S5258" s="548"/>
      <c r="T5258" s="548"/>
      <c r="U5258" s="99"/>
    </row>
    <row r="5259" spans="1:21" ht="19.5" customHeight="1">
      <c r="A5259" s="545">
        <v>14881</v>
      </c>
      <c r="B5259" s="545" t="s">
        <v>22783</v>
      </c>
      <c r="C5259" s="545" t="s">
        <v>216</v>
      </c>
      <c r="D5259" s="546"/>
      <c r="E5259" s="171" t="str">
        <f t="shared" si="82"/>
        <v>1900</v>
      </c>
      <c r="F5259" s="547">
        <v>0</v>
      </c>
      <c r="G5259" s="548">
        <v>0</v>
      </c>
      <c r="H5259" s="547">
        <v>0</v>
      </c>
      <c r="I5259" s="545" t="s">
        <v>12738</v>
      </c>
      <c r="J5259" s="545"/>
      <c r="K5259" s="545"/>
      <c r="L5259" s="545"/>
      <c r="M5259" s="548" t="s">
        <v>13758</v>
      </c>
      <c r="N5259" s="545" t="s">
        <v>13413</v>
      </c>
      <c r="O5259" s="545"/>
      <c r="P5259" s="549">
        <v>14881</v>
      </c>
      <c r="Q5259" s="549">
        <v>1</v>
      </c>
      <c r="R5259" s="549">
        <v>32</v>
      </c>
      <c r="S5259" s="548"/>
      <c r="T5259" s="548"/>
      <c r="U5259" s="99"/>
    </row>
    <row r="5260" spans="1:21" ht="19.5" customHeight="1">
      <c r="A5260" s="545">
        <v>14882</v>
      </c>
      <c r="B5260" s="545" t="s">
        <v>22784</v>
      </c>
      <c r="C5260" s="545" t="s">
        <v>216</v>
      </c>
      <c r="D5260" s="546"/>
      <c r="E5260" s="171" t="str">
        <f t="shared" si="82"/>
        <v>1900</v>
      </c>
      <c r="F5260" s="547">
        <v>0</v>
      </c>
      <c r="G5260" s="548">
        <v>0</v>
      </c>
      <c r="H5260" s="547">
        <v>0</v>
      </c>
      <c r="I5260" s="545" t="s">
        <v>12738</v>
      </c>
      <c r="J5260" s="545"/>
      <c r="K5260" s="545"/>
      <c r="L5260" s="545"/>
      <c r="M5260" s="548" t="s">
        <v>13758</v>
      </c>
      <c r="N5260" s="545" t="s">
        <v>13413</v>
      </c>
      <c r="O5260" s="545"/>
      <c r="P5260" s="549">
        <v>14882</v>
      </c>
      <c r="Q5260" s="549">
        <v>1</v>
      </c>
      <c r="R5260" s="549">
        <v>32</v>
      </c>
      <c r="S5260" s="548"/>
      <c r="T5260" s="548"/>
      <c r="U5260" s="99"/>
    </row>
    <row r="5261" spans="1:21" ht="19.5" customHeight="1">
      <c r="A5261" s="545">
        <v>14883</v>
      </c>
      <c r="B5261" s="545" t="s">
        <v>22785</v>
      </c>
      <c r="C5261" s="545" t="s">
        <v>216</v>
      </c>
      <c r="D5261" s="546"/>
      <c r="E5261" s="171" t="str">
        <f t="shared" si="82"/>
        <v>1900</v>
      </c>
      <c r="F5261" s="547">
        <v>0</v>
      </c>
      <c r="G5261" s="548">
        <v>0</v>
      </c>
      <c r="H5261" s="547">
        <v>0</v>
      </c>
      <c r="I5261" s="545" t="s">
        <v>12738</v>
      </c>
      <c r="J5261" s="545"/>
      <c r="K5261" s="545"/>
      <c r="L5261" s="545"/>
      <c r="M5261" s="548" t="s">
        <v>13758</v>
      </c>
      <c r="N5261" s="545" t="s">
        <v>13413</v>
      </c>
      <c r="O5261" s="545"/>
      <c r="P5261" s="549">
        <v>14883</v>
      </c>
      <c r="Q5261" s="549">
        <v>1</v>
      </c>
      <c r="R5261" s="549">
        <v>32</v>
      </c>
      <c r="S5261" s="548"/>
      <c r="T5261" s="548"/>
      <c r="U5261" s="99"/>
    </row>
    <row r="5262" spans="1:21" ht="19.5" customHeight="1">
      <c r="A5262" s="545">
        <v>14884</v>
      </c>
      <c r="B5262" s="545" t="s">
        <v>22786</v>
      </c>
      <c r="C5262" s="545" t="s">
        <v>216</v>
      </c>
      <c r="D5262" s="546"/>
      <c r="E5262" s="171" t="str">
        <f t="shared" si="82"/>
        <v>1900</v>
      </c>
      <c r="F5262" s="547">
        <v>0</v>
      </c>
      <c r="G5262" s="548">
        <v>0</v>
      </c>
      <c r="H5262" s="547">
        <v>0</v>
      </c>
      <c r="I5262" s="545" t="s">
        <v>12738</v>
      </c>
      <c r="J5262" s="545"/>
      <c r="K5262" s="545"/>
      <c r="L5262" s="545"/>
      <c r="M5262" s="548" t="s">
        <v>13758</v>
      </c>
      <c r="N5262" s="545" t="s">
        <v>13413</v>
      </c>
      <c r="O5262" s="545"/>
      <c r="P5262" s="549">
        <v>14884</v>
      </c>
      <c r="Q5262" s="549">
        <v>1</v>
      </c>
      <c r="R5262" s="549">
        <v>32</v>
      </c>
      <c r="S5262" s="548"/>
      <c r="T5262" s="548"/>
      <c r="U5262" s="99"/>
    </row>
    <row r="5263" spans="1:21" ht="19.5" customHeight="1">
      <c r="A5263" s="545">
        <v>14885</v>
      </c>
      <c r="B5263" s="545" t="s">
        <v>22787</v>
      </c>
      <c r="C5263" s="545" t="s">
        <v>216</v>
      </c>
      <c r="D5263" s="546"/>
      <c r="E5263" s="171" t="str">
        <f t="shared" si="82"/>
        <v>1900</v>
      </c>
      <c r="F5263" s="547">
        <v>0</v>
      </c>
      <c r="G5263" s="548">
        <v>0</v>
      </c>
      <c r="H5263" s="547">
        <v>0</v>
      </c>
      <c r="I5263" s="545" t="s">
        <v>12738</v>
      </c>
      <c r="J5263" s="545"/>
      <c r="K5263" s="545"/>
      <c r="L5263" s="545"/>
      <c r="M5263" s="548" t="s">
        <v>13758</v>
      </c>
      <c r="N5263" s="545" t="s">
        <v>13413</v>
      </c>
      <c r="O5263" s="545"/>
      <c r="P5263" s="549">
        <v>14885</v>
      </c>
      <c r="Q5263" s="549">
        <v>1</v>
      </c>
      <c r="R5263" s="549">
        <v>32</v>
      </c>
      <c r="S5263" s="548"/>
      <c r="T5263" s="548"/>
      <c r="U5263" s="99"/>
    </row>
    <row r="5264" spans="1:21" ht="19.5" customHeight="1">
      <c r="A5264" s="545">
        <v>14886</v>
      </c>
      <c r="B5264" s="545" t="s">
        <v>22788</v>
      </c>
      <c r="C5264" s="545" t="s">
        <v>216</v>
      </c>
      <c r="D5264" s="546">
        <v>46037</v>
      </c>
      <c r="E5264" s="171" t="str">
        <f t="shared" si="82"/>
        <v>2026</v>
      </c>
      <c r="F5264" s="547">
        <v>31826</v>
      </c>
      <c r="G5264" s="548">
        <v>0.19</v>
      </c>
      <c r="H5264" s="547">
        <v>26744.54</v>
      </c>
      <c r="I5264" s="545" t="s">
        <v>12676</v>
      </c>
      <c r="J5264" s="545" t="s">
        <v>13298</v>
      </c>
      <c r="K5264" s="545"/>
      <c r="L5264" s="545"/>
      <c r="M5264" s="548" t="s">
        <v>13758</v>
      </c>
      <c r="N5264" s="545" t="s">
        <v>13413</v>
      </c>
      <c r="O5264" s="545"/>
      <c r="P5264" s="549">
        <v>14886</v>
      </c>
      <c r="Q5264" s="549">
        <v>1</v>
      </c>
      <c r="R5264" s="549">
        <v>14</v>
      </c>
      <c r="S5264" s="548">
        <v>1012</v>
      </c>
      <c r="T5264" s="548"/>
      <c r="U5264" s="99"/>
    </row>
    <row r="5265" spans="1:21" ht="19.5" customHeight="1">
      <c r="A5265" s="545">
        <v>14887</v>
      </c>
      <c r="B5265" s="545" t="s">
        <v>22789</v>
      </c>
      <c r="C5265" s="545" t="s">
        <v>216</v>
      </c>
      <c r="D5265" s="546">
        <v>46037</v>
      </c>
      <c r="E5265" s="171" t="str">
        <f t="shared" si="82"/>
        <v>2026</v>
      </c>
      <c r="F5265" s="547">
        <v>46940</v>
      </c>
      <c r="G5265" s="548">
        <v>0.19</v>
      </c>
      <c r="H5265" s="547">
        <v>39445.379999999997</v>
      </c>
      <c r="I5265" s="545" t="s">
        <v>12676</v>
      </c>
      <c r="J5265" s="545" t="s">
        <v>13296</v>
      </c>
      <c r="K5265" s="545"/>
      <c r="L5265" s="545"/>
      <c r="M5265" s="548" t="s">
        <v>13758</v>
      </c>
      <c r="N5265" s="545" t="s">
        <v>13413</v>
      </c>
      <c r="O5265" s="545"/>
      <c r="P5265" s="549">
        <v>14887</v>
      </c>
      <c r="Q5265" s="549">
        <v>1</v>
      </c>
      <c r="R5265" s="549">
        <v>14</v>
      </c>
      <c r="S5265" s="548">
        <v>2218</v>
      </c>
      <c r="T5265" s="548"/>
      <c r="U5265" s="99"/>
    </row>
    <row r="5266" spans="1:21" ht="19.5" customHeight="1">
      <c r="A5266" s="545">
        <v>14888</v>
      </c>
      <c r="B5266" s="545" t="s">
        <v>22790</v>
      </c>
      <c r="C5266" s="545" t="s">
        <v>216</v>
      </c>
      <c r="D5266" s="546">
        <v>46037</v>
      </c>
      <c r="E5266" s="171" t="str">
        <f t="shared" si="82"/>
        <v>2026</v>
      </c>
      <c r="F5266" s="547">
        <v>300486</v>
      </c>
      <c r="G5266" s="548">
        <v>0.19</v>
      </c>
      <c r="H5266" s="547">
        <v>252509.24</v>
      </c>
      <c r="I5266" s="545" t="s">
        <v>12676</v>
      </c>
      <c r="J5266" s="545" t="s">
        <v>13298</v>
      </c>
      <c r="K5266" s="545"/>
      <c r="L5266" s="545"/>
      <c r="M5266" s="548" t="s">
        <v>13758</v>
      </c>
      <c r="N5266" s="545" t="s">
        <v>13413</v>
      </c>
      <c r="O5266" s="545"/>
      <c r="P5266" s="549">
        <v>14888</v>
      </c>
      <c r="Q5266" s="549">
        <v>1</v>
      </c>
      <c r="R5266" s="549">
        <v>14</v>
      </c>
      <c r="S5266" s="548">
        <v>1012</v>
      </c>
      <c r="T5266" s="548"/>
      <c r="U5266" s="99"/>
    </row>
    <row r="5267" spans="1:21" ht="19.5" customHeight="1">
      <c r="A5267" s="545">
        <v>14889</v>
      </c>
      <c r="B5267" s="545" t="s">
        <v>22791</v>
      </c>
      <c r="C5267" s="545" t="s">
        <v>216</v>
      </c>
      <c r="D5267" s="546">
        <v>46037</v>
      </c>
      <c r="E5267" s="171" t="str">
        <f t="shared" si="82"/>
        <v>2026</v>
      </c>
      <c r="F5267" s="547">
        <v>288851</v>
      </c>
      <c r="G5267" s="548">
        <v>0.19</v>
      </c>
      <c r="H5267" s="547">
        <v>242731.93</v>
      </c>
      <c r="I5267" s="545" t="s">
        <v>12676</v>
      </c>
      <c r="J5267" s="545" t="s">
        <v>13298</v>
      </c>
      <c r="K5267" s="545"/>
      <c r="L5267" s="545"/>
      <c r="M5267" s="548" t="s">
        <v>13758</v>
      </c>
      <c r="N5267" s="545" t="s">
        <v>13413</v>
      </c>
      <c r="O5267" s="545"/>
      <c r="P5267" s="549">
        <v>14889</v>
      </c>
      <c r="Q5267" s="549">
        <v>1</v>
      </c>
      <c r="R5267" s="549">
        <v>14</v>
      </c>
      <c r="S5267" s="548">
        <v>1012</v>
      </c>
      <c r="T5267" s="548"/>
      <c r="U5267" s="99"/>
    </row>
    <row r="5268" spans="1:21" ht="19.5" customHeight="1">
      <c r="A5268" s="545">
        <v>14890</v>
      </c>
      <c r="B5268" s="545" t="s">
        <v>22792</v>
      </c>
      <c r="C5268" s="545" t="s">
        <v>216</v>
      </c>
      <c r="D5268" s="546">
        <v>46037</v>
      </c>
      <c r="E5268" s="171" t="str">
        <f t="shared" si="82"/>
        <v>2026</v>
      </c>
      <c r="F5268" s="547">
        <v>126937</v>
      </c>
      <c r="G5268" s="548">
        <v>0.19</v>
      </c>
      <c r="H5268" s="547">
        <v>106669.75</v>
      </c>
      <c r="I5268" s="545" t="s">
        <v>12676</v>
      </c>
      <c r="J5268" s="545" t="s">
        <v>13298</v>
      </c>
      <c r="K5268" s="545"/>
      <c r="L5268" s="545"/>
      <c r="M5268" s="548" t="s">
        <v>13758</v>
      </c>
      <c r="N5268" s="545" t="s">
        <v>13413</v>
      </c>
      <c r="O5268" s="545"/>
      <c r="P5268" s="549">
        <v>14890</v>
      </c>
      <c r="Q5268" s="549">
        <v>1</v>
      </c>
      <c r="R5268" s="549">
        <v>14</v>
      </c>
      <c r="S5268" s="548">
        <v>1012</v>
      </c>
      <c r="T5268" s="548"/>
      <c r="U5268" s="99"/>
    </row>
    <row r="5269" spans="1:21" ht="19.5" customHeight="1">
      <c r="A5269" s="545">
        <v>14891</v>
      </c>
      <c r="B5269" s="545" t="s">
        <v>22793</v>
      </c>
      <c r="C5269" s="545" t="s">
        <v>216</v>
      </c>
      <c r="D5269" s="546">
        <v>46044</v>
      </c>
      <c r="E5269" s="171" t="str">
        <f t="shared" si="82"/>
        <v>2026</v>
      </c>
      <c r="F5269" s="547">
        <v>1990</v>
      </c>
      <c r="G5269" s="548">
        <v>0.19</v>
      </c>
      <c r="H5269" s="547">
        <v>1672.27</v>
      </c>
      <c r="I5269" s="545" t="s">
        <v>12676</v>
      </c>
      <c r="J5269" s="545" t="s">
        <v>13298</v>
      </c>
      <c r="K5269" s="545"/>
      <c r="L5269" s="545"/>
      <c r="M5269" s="548" t="s">
        <v>13758</v>
      </c>
      <c r="N5269" s="545" t="s">
        <v>13413</v>
      </c>
      <c r="O5269" s="545"/>
      <c r="P5269" s="549">
        <v>14905</v>
      </c>
      <c r="Q5269" s="549">
        <v>1</v>
      </c>
      <c r="R5269" s="549">
        <v>14</v>
      </c>
      <c r="S5269" s="548">
        <v>1012</v>
      </c>
      <c r="T5269" s="548"/>
      <c r="U5269" s="99"/>
    </row>
    <row r="5270" spans="1:21" ht="19.5" customHeight="1">
      <c r="A5270" s="545">
        <v>14892</v>
      </c>
      <c r="B5270" s="545" t="s">
        <v>22794</v>
      </c>
      <c r="C5270" s="545" t="s">
        <v>216</v>
      </c>
      <c r="D5270" s="546">
        <v>46044</v>
      </c>
      <c r="E5270" s="171" t="str">
        <f t="shared" si="82"/>
        <v>2026</v>
      </c>
      <c r="F5270" s="547">
        <v>22600</v>
      </c>
      <c r="G5270" s="548">
        <v>0.19</v>
      </c>
      <c r="H5270" s="547">
        <v>18991.599999999999</v>
      </c>
      <c r="I5270" s="545" t="s">
        <v>12676</v>
      </c>
      <c r="J5270" s="545" t="s">
        <v>13296</v>
      </c>
      <c r="K5270" s="545"/>
      <c r="L5270" s="545"/>
      <c r="M5270" s="548" t="s">
        <v>13758</v>
      </c>
      <c r="N5270" s="545" t="s">
        <v>13413</v>
      </c>
      <c r="O5270" s="545"/>
      <c r="P5270" s="549">
        <v>14906</v>
      </c>
      <c r="Q5270" s="549">
        <v>1</v>
      </c>
      <c r="R5270" s="549">
        <v>14</v>
      </c>
      <c r="S5270" s="548">
        <v>2218</v>
      </c>
      <c r="T5270" s="548"/>
      <c r="U5270" s="99"/>
    </row>
    <row r="5271" spans="1:21" ht="19.5" customHeight="1">
      <c r="A5271" s="545">
        <v>14893</v>
      </c>
      <c r="B5271" s="545" t="s">
        <v>22795</v>
      </c>
      <c r="C5271" s="545" t="s">
        <v>216</v>
      </c>
      <c r="D5271" s="546">
        <v>46071</v>
      </c>
      <c r="E5271" s="171" t="str">
        <f t="shared" si="82"/>
        <v>2026</v>
      </c>
      <c r="F5271" s="547">
        <v>1250</v>
      </c>
      <c r="G5271" s="548">
        <v>0.19</v>
      </c>
      <c r="H5271" s="547">
        <v>1050.42</v>
      </c>
      <c r="I5271" s="545" t="s">
        <v>12676</v>
      </c>
      <c r="J5271" s="545" t="s">
        <v>13301</v>
      </c>
      <c r="K5271" s="545"/>
      <c r="L5271" s="545"/>
      <c r="M5271" s="548" t="s">
        <v>13758</v>
      </c>
      <c r="N5271" s="545" t="s">
        <v>13413</v>
      </c>
      <c r="O5271" s="545"/>
      <c r="P5271" s="549">
        <v>14907</v>
      </c>
      <c r="Q5271" s="549">
        <v>1</v>
      </c>
      <c r="R5271" s="549">
        <v>14</v>
      </c>
      <c r="S5271" s="548">
        <v>2221</v>
      </c>
      <c r="T5271" s="548"/>
      <c r="U5271" s="99"/>
    </row>
    <row r="5272" spans="1:21" ht="19.5" customHeight="1">
      <c r="A5272" s="545">
        <v>14894</v>
      </c>
      <c r="B5272" s="545" t="s">
        <v>22796</v>
      </c>
      <c r="C5272" s="545" t="s">
        <v>216</v>
      </c>
      <c r="D5272" s="546">
        <v>46071</v>
      </c>
      <c r="E5272" s="171" t="str">
        <f t="shared" si="82"/>
        <v>2026</v>
      </c>
      <c r="F5272" s="547">
        <v>17886</v>
      </c>
      <c r="G5272" s="548">
        <v>0.19</v>
      </c>
      <c r="H5272" s="547">
        <v>15030.25</v>
      </c>
      <c r="I5272" s="545" t="s">
        <v>12676</v>
      </c>
      <c r="J5272" s="545" t="s">
        <v>13301</v>
      </c>
      <c r="K5272" s="545"/>
      <c r="L5272" s="545"/>
      <c r="M5272" s="548" t="s">
        <v>13758</v>
      </c>
      <c r="N5272" s="545" t="s">
        <v>13413</v>
      </c>
      <c r="O5272" s="545"/>
      <c r="P5272" s="549">
        <v>14908</v>
      </c>
      <c r="Q5272" s="549">
        <v>1</v>
      </c>
      <c r="R5272" s="549">
        <v>14</v>
      </c>
      <c r="S5272" s="548">
        <v>2221</v>
      </c>
      <c r="T5272" s="548"/>
      <c r="U5272" s="99"/>
    </row>
    <row r="5273" spans="1:21" ht="19.5" customHeight="1">
      <c r="A5273" s="545">
        <v>14895</v>
      </c>
      <c r="B5273" s="545" t="s">
        <v>22797</v>
      </c>
      <c r="C5273" s="545" t="s">
        <v>216</v>
      </c>
      <c r="D5273" s="546">
        <v>46044</v>
      </c>
      <c r="E5273" s="171" t="str">
        <f t="shared" si="82"/>
        <v>2026</v>
      </c>
      <c r="F5273" s="547">
        <v>71281</v>
      </c>
      <c r="G5273" s="548">
        <v>0.19</v>
      </c>
      <c r="H5273" s="547">
        <v>59900</v>
      </c>
      <c r="I5273" s="545" t="s">
        <v>12676</v>
      </c>
      <c r="J5273" s="545" t="s">
        <v>13296</v>
      </c>
      <c r="K5273" s="545"/>
      <c r="L5273" s="545"/>
      <c r="M5273" s="548" t="s">
        <v>13758</v>
      </c>
      <c r="N5273" s="545" t="s">
        <v>13413</v>
      </c>
      <c r="O5273" s="545"/>
      <c r="P5273" s="549">
        <v>14909</v>
      </c>
      <c r="Q5273" s="549">
        <v>1</v>
      </c>
      <c r="R5273" s="549">
        <v>14</v>
      </c>
      <c r="S5273" s="548">
        <v>2218</v>
      </c>
      <c r="T5273" s="548"/>
      <c r="U5273" s="99"/>
    </row>
    <row r="5274" spans="1:21" ht="19.5" customHeight="1">
      <c r="A5274" s="545">
        <v>14896</v>
      </c>
      <c r="B5274" s="545" t="s">
        <v>22798</v>
      </c>
      <c r="C5274" s="545" t="s">
        <v>216</v>
      </c>
      <c r="D5274" s="546">
        <v>46071</v>
      </c>
      <c r="E5274" s="171" t="str">
        <f t="shared" si="82"/>
        <v>2026</v>
      </c>
      <c r="F5274" s="547">
        <v>16463</v>
      </c>
      <c r="G5274" s="548">
        <v>0.19</v>
      </c>
      <c r="H5274" s="547">
        <v>13834.45</v>
      </c>
      <c r="I5274" s="545" t="s">
        <v>12676</v>
      </c>
      <c r="J5274" s="545" t="s">
        <v>13296</v>
      </c>
      <c r="K5274" s="545"/>
      <c r="L5274" s="545"/>
      <c r="M5274" s="548" t="s">
        <v>13758</v>
      </c>
      <c r="N5274" s="545" t="s">
        <v>13413</v>
      </c>
      <c r="O5274" s="545"/>
      <c r="P5274" s="549">
        <v>14910</v>
      </c>
      <c r="Q5274" s="549">
        <v>1</v>
      </c>
      <c r="R5274" s="549">
        <v>14</v>
      </c>
      <c r="S5274" s="548">
        <v>2218</v>
      </c>
      <c r="T5274" s="548"/>
      <c r="U5274" s="99"/>
    </row>
    <row r="5275" spans="1:21" ht="19.5" customHeight="1">
      <c r="A5275" s="545">
        <v>14897</v>
      </c>
      <c r="B5275" s="545" t="s">
        <v>22793</v>
      </c>
      <c r="C5275" s="545" t="s">
        <v>216</v>
      </c>
      <c r="D5275" s="546">
        <v>46044</v>
      </c>
      <c r="E5275" s="171" t="str">
        <f t="shared" si="82"/>
        <v>2026</v>
      </c>
      <c r="F5275" s="547">
        <v>1971</v>
      </c>
      <c r="G5275" s="548">
        <v>0.19</v>
      </c>
      <c r="H5275" s="547">
        <v>1656.3</v>
      </c>
      <c r="I5275" s="545" t="s">
        <v>12676</v>
      </c>
      <c r="J5275" s="545" t="s">
        <v>13296</v>
      </c>
      <c r="K5275" s="545"/>
      <c r="L5275" s="545"/>
      <c r="M5275" s="548" t="s">
        <v>13758</v>
      </c>
      <c r="N5275" s="545" t="s">
        <v>13413</v>
      </c>
      <c r="O5275" s="545"/>
      <c r="P5275" s="549">
        <v>14911</v>
      </c>
      <c r="Q5275" s="549">
        <v>1</v>
      </c>
      <c r="R5275" s="549">
        <v>14</v>
      </c>
      <c r="S5275" s="548">
        <v>2218</v>
      </c>
      <c r="T5275" s="548"/>
      <c r="U5275" s="99"/>
    </row>
    <row r="5276" spans="1:21" ht="19.5" customHeight="1">
      <c r="A5276" s="545">
        <v>14898</v>
      </c>
      <c r="B5276" s="545" t="s">
        <v>22799</v>
      </c>
      <c r="C5276" s="545" t="s">
        <v>216</v>
      </c>
      <c r="D5276" s="546">
        <v>46071</v>
      </c>
      <c r="E5276" s="171" t="str">
        <f t="shared" si="82"/>
        <v>2026</v>
      </c>
      <c r="F5276" s="547">
        <v>9399</v>
      </c>
      <c r="G5276" s="548">
        <v>0.19</v>
      </c>
      <c r="H5276" s="547">
        <v>7898.32</v>
      </c>
      <c r="I5276" s="545" t="s">
        <v>12676</v>
      </c>
      <c r="J5276" s="545" t="s">
        <v>13301</v>
      </c>
      <c r="K5276" s="545"/>
      <c r="L5276" s="545"/>
      <c r="M5276" s="548" t="s">
        <v>13758</v>
      </c>
      <c r="N5276" s="545" t="s">
        <v>13413</v>
      </c>
      <c r="O5276" s="545"/>
      <c r="P5276" s="549">
        <v>14912</v>
      </c>
      <c r="Q5276" s="549">
        <v>1</v>
      </c>
      <c r="R5276" s="549">
        <v>14</v>
      </c>
      <c r="S5276" s="548">
        <v>2221</v>
      </c>
      <c r="T5276" s="548"/>
      <c r="U5276" s="99"/>
    </row>
    <row r="5277" spans="1:21" ht="19.5" customHeight="1">
      <c r="A5277" s="545">
        <v>14899</v>
      </c>
      <c r="B5277" s="545" t="s">
        <v>22800</v>
      </c>
      <c r="C5277" s="545" t="s">
        <v>216</v>
      </c>
      <c r="D5277" s="546">
        <v>46044</v>
      </c>
      <c r="E5277" s="171" t="str">
        <f t="shared" si="82"/>
        <v>2026</v>
      </c>
      <c r="F5277" s="547">
        <v>5392</v>
      </c>
      <c r="G5277" s="548">
        <v>0.19</v>
      </c>
      <c r="H5277" s="547">
        <v>4531.09</v>
      </c>
      <c r="I5277" s="545" t="s">
        <v>12676</v>
      </c>
      <c r="J5277" s="545" t="s">
        <v>13298</v>
      </c>
      <c r="K5277" s="545"/>
      <c r="L5277" s="545"/>
      <c r="M5277" s="548" t="s">
        <v>13758</v>
      </c>
      <c r="N5277" s="545" t="s">
        <v>13413</v>
      </c>
      <c r="O5277" s="545"/>
      <c r="P5277" s="549">
        <v>14913</v>
      </c>
      <c r="Q5277" s="549">
        <v>1</v>
      </c>
      <c r="R5277" s="549">
        <v>14</v>
      </c>
      <c r="S5277" s="548">
        <v>1012</v>
      </c>
      <c r="T5277" s="548"/>
      <c r="U5277" s="99"/>
    </row>
    <row r="5278" spans="1:21" ht="19.5" customHeight="1">
      <c r="A5278" s="545">
        <v>14900</v>
      </c>
      <c r="B5278" s="545" t="s">
        <v>22801</v>
      </c>
      <c r="C5278" s="545" t="s">
        <v>216</v>
      </c>
      <c r="D5278" s="546">
        <v>46044</v>
      </c>
      <c r="E5278" s="171" t="str">
        <f t="shared" si="82"/>
        <v>2026</v>
      </c>
      <c r="F5278" s="547">
        <v>226607</v>
      </c>
      <c r="G5278" s="548">
        <v>0.19</v>
      </c>
      <c r="H5278" s="547">
        <v>190426.05</v>
      </c>
      <c r="I5278" s="545" t="s">
        <v>12676</v>
      </c>
      <c r="J5278" s="545" t="s">
        <v>13298</v>
      </c>
      <c r="K5278" s="545"/>
      <c r="L5278" s="545"/>
      <c r="M5278" s="548" t="s">
        <v>13758</v>
      </c>
      <c r="N5278" s="545" t="s">
        <v>13413</v>
      </c>
      <c r="O5278" s="545"/>
      <c r="P5278" s="549">
        <v>14914</v>
      </c>
      <c r="Q5278" s="549">
        <v>1</v>
      </c>
      <c r="R5278" s="549">
        <v>14</v>
      </c>
      <c r="S5278" s="548">
        <v>1012</v>
      </c>
      <c r="T5278" s="548"/>
      <c r="U5278" s="99"/>
    </row>
    <row r="5279" spans="1:21" ht="19.5" customHeight="1">
      <c r="A5279" s="545">
        <v>14901</v>
      </c>
      <c r="B5279" s="545" t="s">
        <v>22802</v>
      </c>
      <c r="C5279" s="545" t="s">
        <v>216</v>
      </c>
      <c r="D5279" s="546">
        <v>46044</v>
      </c>
      <c r="E5279" s="171" t="str">
        <f t="shared" si="82"/>
        <v>2026</v>
      </c>
      <c r="F5279" s="547">
        <v>115191</v>
      </c>
      <c r="G5279" s="548">
        <v>0.19</v>
      </c>
      <c r="H5279" s="547">
        <v>96799.16</v>
      </c>
      <c r="I5279" s="545" t="s">
        <v>12676</v>
      </c>
      <c r="J5279" s="545" t="s">
        <v>13298</v>
      </c>
      <c r="K5279" s="545"/>
      <c r="L5279" s="545"/>
      <c r="M5279" s="548" t="s">
        <v>13758</v>
      </c>
      <c r="N5279" s="545" t="s">
        <v>13413</v>
      </c>
      <c r="O5279" s="545"/>
      <c r="P5279" s="549">
        <v>14915</v>
      </c>
      <c r="Q5279" s="549">
        <v>1</v>
      </c>
      <c r="R5279" s="549">
        <v>14</v>
      </c>
      <c r="S5279" s="548">
        <v>1012</v>
      </c>
      <c r="T5279" s="548"/>
      <c r="U5279" s="99"/>
    </row>
    <row r="5280" spans="1:21" ht="19.5" customHeight="1">
      <c r="A5280" s="545">
        <v>14902</v>
      </c>
      <c r="B5280" s="545" t="s">
        <v>22803</v>
      </c>
      <c r="C5280" s="545" t="s">
        <v>216</v>
      </c>
      <c r="D5280" s="546">
        <v>46044</v>
      </c>
      <c r="E5280" s="171" t="str">
        <f t="shared" si="82"/>
        <v>2026</v>
      </c>
      <c r="F5280" s="547">
        <v>70176</v>
      </c>
      <c r="G5280" s="548">
        <v>0.19</v>
      </c>
      <c r="H5280" s="547">
        <v>58971.43</v>
      </c>
      <c r="I5280" s="545" t="s">
        <v>12676</v>
      </c>
      <c r="J5280" s="545" t="s">
        <v>13298</v>
      </c>
      <c r="K5280" s="545"/>
      <c r="L5280" s="545"/>
      <c r="M5280" s="548" t="s">
        <v>13758</v>
      </c>
      <c r="N5280" s="545" t="s">
        <v>13413</v>
      </c>
      <c r="O5280" s="545"/>
      <c r="P5280" s="549">
        <v>14916</v>
      </c>
      <c r="Q5280" s="549">
        <v>1</v>
      </c>
      <c r="R5280" s="549">
        <v>14</v>
      </c>
      <c r="S5280" s="548">
        <v>1012</v>
      </c>
      <c r="T5280" s="548"/>
      <c r="U5280" s="99"/>
    </row>
    <row r="5281" spans="1:21" ht="19.5" customHeight="1">
      <c r="A5281" s="545">
        <v>14903</v>
      </c>
      <c r="B5281" s="545" t="s">
        <v>22804</v>
      </c>
      <c r="C5281" s="545" t="s">
        <v>216</v>
      </c>
      <c r="D5281" s="546">
        <v>46044</v>
      </c>
      <c r="E5281" s="171" t="str">
        <f t="shared" si="82"/>
        <v>2026</v>
      </c>
      <c r="F5281" s="547">
        <v>52912</v>
      </c>
      <c r="G5281" s="548">
        <v>0.19</v>
      </c>
      <c r="H5281" s="547">
        <v>44463.87</v>
      </c>
      <c r="I5281" s="545" t="s">
        <v>12676</v>
      </c>
      <c r="J5281" s="545" t="s">
        <v>13298</v>
      </c>
      <c r="K5281" s="545"/>
      <c r="L5281" s="545"/>
      <c r="M5281" s="548" t="s">
        <v>13758</v>
      </c>
      <c r="N5281" s="545" t="s">
        <v>13413</v>
      </c>
      <c r="O5281" s="545"/>
      <c r="P5281" s="549">
        <v>14917</v>
      </c>
      <c r="Q5281" s="549">
        <v>1</v>
      </c>
      <c r="R5281" s="549">
        <v>14</v>
      </c>
      <c r="S5281" s="548">
        <v>1012</v>
      </c>
      <c r="T5281" s="548"/>
      <c r="U5281" s="99"/>
    </row>
    <row r="5282" spans="1:21" ht="19.5" customHeight="1">
      <c r="A5282" s="545">
        <v>14904</v>
      </c>
      <c r="B5282" s="545" t="s">
        <v>22805</v>
      </c>
      <c r="C5282" s="545" t="s">
        <v>216</v>
      </c>
      <c r="D5282" s="546">
        <v>46044</v>
      </c>
      <c r="E5282" s="171" t="str">
        <f t="shared" si="82"/>
        <v>2026</v>
      </c>
      <c r="F5282" s="547">
        <v>37087</v>
      </c>
      <c r="G5282" s="548">
        <v>0.19</v>
      </c>
      <c r="H5282" s="547">
        <v>31165.55</v>
      </c>
      <c r="I5282" s="545" t="s">
        <v>12676</v>
      </c>
      <c r="J5282" s="545" t="s">
        <v>13298</v>
      </c>
      <c r="K5282" s="545"/>
      <c r="L5282" s="545"/>
      <c r="M5282" s="548" t="s">
        <v>13758</v>
      </c>
      <c r="N5282" s="545" t="s">
        <v>13413</v>
      </c>
      <c r="O5282" s="545"/>
      <c r="P5282" s="549">
        <v>14918</v>
      </c>
      <c r="Q5282" s="549">
        <v>1</v>
      </c>
      <c r="R5282" s="549">
        <v>14</v>
      </c>
      <c r="S5282" s="548">
        <v>1012</v>
      </c>
      <c r="T5282" s="548"/>
      <c r="U5282" s="99"/>
    </row>
    <row r="5283" spans="1:21" ht="19.5" customHeight="1">
      <c r="A5283" s="545">
        <v>14919</v>
      </c>
      <c r="B5283" s="545" t="s">
        <v>22807</v>
      </c>
      <c r="C5283" s="545" t="s">
        <v>216</v>
      </c>
      <c r="D5283" s="546">
        <v>46044</v>
      </c>
      <c r="E5283" s="171" t="str">
        <f t="shared" si="82"/>
        <v>2026</v>
      </c>
      <c r="F5283" s="547">
        <v>9247</v>
      </c>
      <c r="G5283" s="548">
        <v>0.19</v>
      </c>
      <c r="H5283" s="547">
        <v>7770.59</v>
      </c>
      <c r="I5283" s="545" t="s">
        <v>12676</v>
      </c>
      <c r="J5283" s="545" t="s">
        <v>13296</v>
      </c>
      <c r="K5283" s="545" t="s">
        <v>22806</v>
      </c>
      <c r="L5283" s="545"/>
      <c r="M5283" s="548" t="s">
        <v>13758</v>
      </c>
      <c r="N5283" s="545" t="s">
        <v>13413</v>
      </c>
      <c r="O5283" s="545"/>
      <c r="P5283" s="549">
        <v>14919</v>
      </c>
      <c r="Q5283" s="549">
        <v>1</v>
      </c>
      <c r="R5283" s="549">
        <v>14</v>
      </c>
      <c r="S5283" s="548">
        <v>2218</v>
      </c>
      <c r="T5283" s="548"/>
      <c r="U5283" s="99"/>
    </row>
    <row r="5284" spans="1:21" ht="19.5" customHeight="1">
      <c r="A5284" s="545">
        <v>14920</v>
      </c>
      <c r="B5284" s="545" t="s">
        <v>22808</v>
      </c>
      <c r="C5284" s="545" t="s">
        <v>216</v>
      </c>
      <c r="D5284" s="546">
        <v>46045</v>
      </c>
      <c r="E5284" s="171" t="str">
        <f t="shared" si="82"/>
        <v>2026</v>
      </c>
      <c r="F5284" s="547">
        <v>11229.01</v>
      </c>
      <c r="G5284" s="548">
        <v>0.19</v>
      </c>
      <c r="H5284" s="547">
        <v>9436.14</v>
      </c>
      <c r="I5284" s="545" t="s">
        <v>12676</v>
      </c>
      <c r="J5284" s="545" t="s">
        <v>13298</v>
      </c>
      <c r="K5284" s="545"/>
      <c r="L5284" s="545"/>
      <c r="M5284" s="548" t="s">
        <v>13758</v>
      </c>
      <c r="N5284" s="545" t="s">
        <v>13413</v>
      </c>
      <c r="O5284" s="545"/>
      <c r="P5284" s="549">
        <v>14920</v>
      </c>
      <c r="Q5284" s="549">
        <v>1</v>
      </c>
      <c r="R5284" s="549">
        <v>14</v>
      </c>
      <c r="S5284" s="548">
        <v>1012</v>
      </c>
      <c r="T5284" s="548"/>
      <c r="U5284" s="99"/>
    </row>
    <row r="5285" spans="1:21" ht="19.5" customHeight="1">
      <c r="A5285" s="545">
        <v>14921</v>
      </c>
      <c r="B5285" s="545" t="s">
        <v>22810</v>
      </c>
      <c r="C5285" s="545" t="s">
        <v>216</v>
      </c>
      <c r="D5285" s="546">
        <v>46045</v>
      </c>
      <c r="E5285" s="171" t="str">
        <f t="shared" si="82"/>
        <v>2026</v>
      </c>
      <c r="F5285" s="547">
        <v>1750905</v>
      </c>
      <c r="G5285" s="548">
        <v>0.19</v>
      </c>
      <c r="H5285" s="547">
        <v>1471348.74</v>
      </c>
      <c r="I5285" s="545" t="s">
        <v>12678</v>
      </c>
      <c r="J5285" s="545" t="s">
        <v>13301</v>
      </c>
      <c r="K5285" s="545" t="s">
        <v>22809</v>
      </c>
      <c r="L5285" s="545"/>
      <c r="M5285" s="548" t="s">
        <v>13758</v>
      </c>
      <c r="N5285" s="545" t="s">
        <v>13413</v>
      </c>
      <c r="O5285" s="545"/>
      <c r="P5285" s="549">
        <v>14921</v>
      </c>
      <c r="Q5285" s="549">
        <v>1</v>
      </c>
      <c r="R5285" s="549">
        <v>23</v>
      </c>
      <c r="S5285" s="548">
        <v>2221</v>
      </c>
      <c r="T5285" s="548"/>
      <c r="U5285" s="99"/>
    </row>
    <row r="5286" spans="1:21" ht="19.5" customHeight="1">
      <c r="A5286" s="545">
        <v>14922</v>
      </c>
      <c r="B5286" s="545" t="s">
        <v>22812</v>
      </c>
      <c r="C5286" s="545" t="s">
        <v>216</v>
      </c>
      <c r="D5286" s="546">
        <v>46045</v>
      </c>
      <c r="E5286" s="171" t="str">
        <f t="shared" si="82"/>
        <v>2026</v>
      </c>
      <c r="F5286" s="547">
        <v>161</v>
      </c>
      <c r="G5286" s="548">
        <v>0.19</v>
      </c>
      <c r="H5286" s="547">
        <v>135.29</v>
      </c>
      <c r="I5286" s="545" t="s">
        <v>12678</v>
      </c>
      <c r="J5286" s="545" t="s">
        <v>13301</v>
      </c>
      <c r="K5286" s="545" t="s">
        <v>22811</v>
      </c>
      <c r="L5286" s="545"/>
      <c r="M5286" s="548" t="s">
        <v>13758</v>
      </c>
      <c r="N5286" s="545" t="s">
        <v>13413</v>
      </c>
      <c r="O5286" s="545"/>
      <c r="P5286" s="549">
        <v>14922</v>
      </c>
      <c r="Q5286" s="549">
        <v>1</v>
      </c>
      <c r="R5286" s="549">
        <v>23</v>
      </c>
      <c r="S5286" s="548">
        <v>2221</v>
      </c>
      <c r="T5286" s="548"/>
      <c r="U5286" s="99"/>
    </row>
    <row r="5287" spans="1:21" ht="19.5" customHeight="1">
      <c r="A5287" s="545">
        <v>14923</v>
      </c>
      <c r="B5287" s="545" t="s">
        <v>22906</v>
      </c>
      <c r="C5287" s="545" t="s">
        <v>221</v>
      </c>
      <c r="D5287" s="546">
        <v>46056</v>
      </c>
      <c r="E5287" s="171" t="str">
        <f t="shared" si="82"/>
        <v>2026</v>
      </c>
      <c r="F5287" s="547">
        <v>59848</v>
      </c>
      <c r="G5287" s="548">
        <v>0.19</v>
      </c>
      <c r="H5287" s="547">
        <v>50292.44</v>
      </c>
      <c r="I5287" s="545" t="s">
        <v>12688</v>
      </c>
      <c r="J5287" s="545" t="s">
        <v>13301</v>
      </c>
      <c r="K5287" s="545" t="s">
        <v>22907</v>
      </c>
      <c r="L5287" s="545"/>
      <c r="M5287" s="548" t="s">
        <v>13758</v>
      </c>
      <c r="N5287" s="545" t="s">
        <v>13413</v>
      </c>
      <c r="O5287" s="545"/>
      <c r="P5287" s="549">
        <v>14923</v>
      </c>
      <c r="Q5287" s="549">
        <v>1</v>
      </c>
      <c r="R5287" s="549">
        <v>92</v>
      </c>
      <c r="S5287" s="548">
        <v>2221</v>
      </c>
      <c r="T5287" s="548"/>
      <c r="U5287" s="99"/>
    </row>
    <row r="5288" spans="1:21" ht="19.5" customHeight="1">
      <c r="A5288" s="545">
        <v>14924</v>
      </c>
      <c r="B5288" s="545" t="s">
        <v>22908</v>
      </c>
      <c r="C5288" s="545" t="s">
        <v>206</v>
      </c>
      <c r="D5288" s="546">
        <v>46056</v>
      </c>
      <c r="E5288" s="171" t="str">
        <f t="shared" si="82"/>
        <v>2026</v>
      </c>
      <c r="F5288" s="547">
        <v>31271</v>
      </c>
      <c r="G5288" s="548">
        <v>0.19</v>
      </c>
      <c r="H5288" s="547">
        <v>26278.15</v>
      </c>
      <c r="I5288" s="545" t="s">
        <v>12687</v>
      </c>
      <c r="J5288" s="545" t="s">
        <v>13298</v>
      </c>
      <c r="K5288" s="545" t="s">
        <v>22909</v>
      </c>
      <c r="L5288" s="545"/>
      <c r="M5288" s="548" t="s">
        <v>13758</v>
      </c>
      <c r="N5288" s="545" t="s">
        <v>13413</v>
      </c>
      <c r="O5288" s="545"/>
      <c r="P5288" s="549">
        <v>14924</v>
      </c>
      <c r="Q5288" s="549">
        <v>1</v>
      </c>
      <c r="R5288" s="549">
        <v>91</v>
      </c>
      <c r="S5288" s="548">
        <v>1012</v>
      </c>
      <c r="T5288" s="548"/>
      <c r="U5288" s="99"/>
    </row>
    <row r="5289" spans="1:21" ht="19.5" customHeight="1">
      <c r="A5289" s="545">
        <v>14925</v>
      </c>
      <c r="B5289" s="545" t="s">
        <v>22910</v>
      </c>
      <c r="C5289" s="545" t="s">
        <v>206</v>
      </c>
      <c r="D5289" s="546">
        <v>46056</v>
      </c>
      <c r="E5289" s="171" t="str">
        <f t="shared" si="82"/>
        <v>2026</v>
      </c>
      <c r="F5289" s="547">
        <v>5302</v>
      </c>
      <c r="G5289" s="548">
        <v>0.19</v>
      </c>
      <c r="H5289" s="547">
        <v>4455.46</v>
      </c>
      <c r="I5289" s="545" t="s">
        <v>12687</v>
      </c>
      <c r="J5289" s="545" t="s">
        <v>13298</v>
      </c>
      <c r="K5289" s="545" t="s">
        <v>22911</v>
      </c>
      <c r="L5289" s="545"/>
      <c r="M5289" s="548" t="s">
        <v>13758</v>
      </c>
      <c r="N5289" s="545" t="s">
        <v>13413</v>
      </c>
      <c r="O5289" s="545"/>
      <c r="P5289" s="549">
        <v>14925</v>
      </c>
      <c r="Q5289" s="549">
        <v>1</v>
      </c>
      <c r="R5289" s="549">
        <v>91</v>
      </c>
      <c r="S5289" s="548">
        <v>1012</v>
      </c>
      <c r="T5289" s="548"/>
      <c r="U5289" s="99"/>
    </row>
    <row r="5290" spans="1:21" ht="19.5" customHeight="1">
      <c r="A5290" s="545">
        <v>14926</v>
      </c>
      <c r="B5290" s="545" t="s">
        <v>22912</v>
      </c>
      <c r="C5290" s="545" t="s">
        <v>221</v>
      </c>
      <c r="D5290" s="546">
        <v>46056</v>
      </c>
      <c r="E5290" s="171" t="str">
        <f t="shared" si="82"/>
        <v>2026</v>
      </c>
      <c r="F5290" s="547">
        <v>60500</v>
      </c>
      <c r="G5290" s="548">
        <v>0.19</v>
      </c>
      <c r="H5290" s="547">
        <v>50840.34</v>
      </c>
      <c r="I5290" s="545" t="s">
        <v>12688</v>
      </c>
      <c r="J5290" s="545" t="s">
        <v>13301</v>
      </c>
      <c r="K5290" s="545" t="s">
        <v>22907</v>
      </c>
      <c r="L5290" s="545"/>
      <c r="M5290" s="548" t="s">
        <v>13758</v>
      </c>
      <c r="N5290" s="545" t="s">
        <v>13413</v>
      </c>
      <c r="O5290" s="545"/>
      <c r="P5290" s="549">
        <v>14926</v>
      </c>
      <c r="Q5290" s="549">
        <v>1</v>
      </c>
      <c r="R5290" s="549">
        <v>92</v>
      </c>
      <c r="S5290" s="548">
        <v>2221</v>
      </c>
      <c r="T5290" s="548"/>
      <c r="U5290" s="99"/>
    </row>
    <row r="5291" spans="1:21" ht="19.5" customHeight="1">
      <c r="A5291" s="545">
        <v>14927</v>
      </c>
      <c r="B5291" s="545" t="s">
        <v>22913</v>
      </c>
      <c r="C5291" s="545" t="s">
        <v>221</v>
      </c>
      <c r="D5291" s="546">
        <v>46056</v>
      </c>
      <c r="E5291" s="171" t="str">
        <f t="shared" si="82"/>
        <v>2026</v>
      </c>
      <c r="F5291" s="547">
        <v>226547</v>
      </c>
      <c r="G5291" s="548">
        <v>0.19</v>
      </c>
      <c r="H5291" s="547">
        <v>190375.63</v>
      </c>
      <c r="I5291" s="545" t="s">
        <v>12984</v>
      </c>
      <c r="J5291" s="545" t="s">
        <v>13301</v>
      </c>
      <c r="K5291" s="545" t="s">
        <v>22914</v>
      </c>
      <c r="L5291" s="545"/>
      <c r="M5291" s="548" t="s">
        <v>13758</v>
      </c>
      <c r="N5291" s="545" t="s">
        <v>13413</v>
      </c>
      <c r="O5291" s="545"/>
      <c r="P5291" s="549">
        <v>14927</v>
      </c>
      <c r="Q5291" s="549">
        <v>1</v>
      </c>
      <c r="R5291" s="549">
        <v>57</v>
      </c>
      <c r="S5291" s="548">
        <v>2221</v>
      </c>
      <c r="T5291" s="548"/>
      <c r="U5291" s="99"/>
    </row>
    <row r="5292" spans="1:21" ht="19.5" customHeight="1">
      <c r="A5292" s="545">
        <v>14928</v>
      </c>
      <c r="B5292" s="545" t="s">
        <v>22915</v>
      </c>
      <c r="C5292" s="545" t="s">
        <v>206</v>
      </c>
      <c r="D5292" s="546">
        <v>46056</v>
      </c>
      <c r="E5292" s="171" t="str">
        <f t="shared" si="82"/>
        <v>2026</v>
      </c>
      <c r="F5292" s="547">
        <v>12452.01</v>
      </c>
      <c r="G5292" s="548">
        <v>0.19</v>
      </c>
      <c r="H5292" s="547">
        <v>10463.870000000001</v>
      </c>
      <c r="I5292" s="545" t="s">
        <v>12641</v>
      </c>
      <c r="J5292" s="545" t="s">
        <v>13301</v>
      </c>
      <c r="K5292" s="545" t="s">
        <v>22916</v>
      </c>
      <c r="L5292" s="545"/>
      <c r="M5292" s="548" t="s">
        <v>13758</v>
      </c>
      <c r="N5292" s="545" t="s">
        <v>13413</v>
      </c>
      <c r="O5292" s="545"/>
      <c r="P5292" s="549">
        <v>14928</v>
      </c>
      <c r="Q5292" s="549">
        <v>1</v>
      </c>
      <c r="R5292" s="549">
        <v>125</v>
      </c>
      <c r="S5292" s="548">
        <v>2221</v>
      </c>
      <c r="T5292" s="548"/>
      <c r="U5292" s="99"/>
    </row>
    <row r="5293" spans="1:21" ht="19.5" customHeight="1">
      <c r="A5293" s="545">
        <v>14929</v>
      </c>
      <c r="B5293" s="545" t="s">
        <v>22917</v>
      </c>
      <c r="C5293" s="545" t="s">
        <v>221</v>
      </c>
      <c r="D5293" s="546">
        <v>46056</v>
      </c>
      <c r="E5293" s="171" t="str">
        <f t="shared" si="82"/>
        <v>2026</v>
      </c>
      <c r="F5293" s="547">
        <v>71900</v>
      </c>
      <c r="G5293" s="548">
        <v>0.19</v>
      </c>
      <c r="H5293" s="547">
        <v>60420.17</v>
      </c>
      <c r="I5293" s="545" t="s">
        <v>12687</v>
      </c>
      <c r="J5293" s="545" t="s">
        <v>13301</v>
      </c>
      <c r="K5293" s="545" t="s">
        <v>22918</v>
      </c>
      <c r="L5293" s="545"/>
      <c r="M5293" s="548" t="s">
        <v>13758</v>
      </c>
      <c r="N5293" s="545" t="s">
        <v>13413</v>
      </c>
      <c r="O5293" s="545"/>
      <c r="P5293" s="549">
        <v>14929</v>
      </c>
      <c r="Q5293" s="549">
        <v>1</v>
      </c>
      <c r="R5293" s="549">
        <v>91</v>
      </c>
      <c r="S5293" s="548">
        <v>2221</v>
      </c>
      <c r="T5293" s="548"/>
      <c r="U5293" s="99"/>
    </row>
    <row r="5294" spans="1:21" ht="19.5" customHeight="1">
      <c r="A5294" s="545">
        <v>14930</v>
      </c>
      <c r="B5294" s="545" t="s">
        <v>22928</v>
      </c>
      <c r="C5294" s="545" t="s">
        <v>437</v>
      </c>
      <c r="D5294" s="546">
        <v>46058</v>
      </c>
      <c r="E5294" s="171" t="str">
        <f t="shared" si="82"/>
        <v>2026</v>
      </c>
      <c r="F5294" s="547">
        <v>21890702</v>
      </c>
      <c r="G5294" s="548">
        <v>0</v>
      </c>
      <c r="H5294" s="547">
        <v>21890702</v>
      </c>
      <c r="I5294" s="545" t="s">
        <v>12760</v>
      </c>
      <c r="J5294" s="545" t="s">
        <v>13299</v>
      </c>
      <c r="K5294" s="545" t="s">
        <v>22929</v>
      </c>
      <c r="L5294" s="545"/>
      <c r="M5294" s="548" t="s">
        <v>13758</v>
      </c>
      <c r="N5294" s="545" t="s">
        <v>13413</v>
      </c>
      <c r="O5294" s="545"/>
      <c r="P5294" s="549">
        <v>14930</v>
      </c>
      <c r="Q5294" s="549">
        <v>1</v>
      </c>
      <c r="R5294" s="549">
        <v>161</v>
      </c>
      <c r="S5294" s="548">
        <v>443</v>
      </c>
      <c r="T5294" s="548"/>
      <c r="U5294" s="99"/>
    </row>
    <row r="5295" spans="1:21" ht="19.5" customHeight="1">
      <c r="A5295" s="545">
        <v>14931</v>
      </c>
      <c r="B5295" s="545" t="s">
        <v>22930</v>
      </c>
      <c r="C5295" s="545" t="s">
        <v>437</v>
      </c>
      <c r="D5295" s="546">
        <v>46058</v>
      </c>
      <c r="E5295" s="171" t="str">
        <f t="shared" si="82"/>
        <v>2026</v>
      </c>
      <c r="F5295" s="547">
        <v>21054612</v>
      </c>
      <c r="G5295" s="548">
        <v>0</v>
      </c>
      <c r="H5295" s="547">
        <v>21054612</v>
      </c>
      <c r="I5295" s="545" t="s">
        <v>12760</v>
      </c>
      <c r="J5295" s="545" t="s">
        <v>13299</v>
      </c>
      <c r="K5295" s="545" t="s">
        <v>22929</v>
      </c>
      <c r="L5295" s="545"/>
      <c r="M5295" s="548" t="s">
        <v>13813</v>
      </c>
      <c r="N5295" s="545" t="s">
        <v>13413</v>
      </c>
      <c r="O5295" s="545"/>
      <c r="P5295" s="549">
        <v>14931</v>
      </c>
      <c r="Q5295" s="549">
        <v>3</v>
      </c>
      <c r="R5295" s="549">
        <v>161</v>
      </c>
      <c r="S5295" s="548">
        <v>443</v>
      </c>
      <c r="T5295" s="548"/>
      <c r="U5295" s="99"/>
    </row>
    <row r="5296" spans="1:21" ht="19.5" customHeight="1">
      <c r="A5296" s="545">
        <v>14932</v>
      </c>
      <c r="B5296" s="545" t="s">
        <v>22931</v>
      </c>
      <c r="C5296" s="545" t="s">
        <v>437</v>
      </c>
      <c r="D5296" s="546">
        <v>46058</v>
      </c>
      <c r="E5296" s="171" t="str">
        <f t="shared" si="82"/>
        <v>2026</v>
      </c>
      <c r="F5296" s="547">
        <v>12546034</v>
      </c>
      <c r="G5296" s="548">
        <v>0</v>
      </c>
      <c r="H5296" s="547">
        <v>12546034</v>
      </c>
      <c r="I5296" s="545" t="s">
        <v>12760</v>
      </c>
      <c r="J5296" s="545" t="s">
        <v>13299</v>
      </c>
      <c r="K5296" s="545" t="s">
        <v>22929</v>
      </c>
      <c r="L5296" s="545"/>
      <c r="M5296" s="548" t="s">
        <v>13813</v>
      </c>
      <c r="N5296" s="545" t="s">
        <v>13413</v>
      </c>
      <c r="O5296" s="545"/>
      <c r="P5296" s="549">
        <v>14932</v>
      </c>
      <c r="Q5296" s="549">
        <v>3</v>
      </c>
      <c r="R5296" s="549">
        <v>161</v>
      </c>
      <c r="S5296" s="548">
        <v>443</v>
      </c>
      <c r="T5296" s="548"/>
      <c r="U5296" s="99"/>
    </row>
    <row r="5297" spans="1:21" ht="19.5" customHeight="1">
      <c r="A5297" s="545">
        <v>14933</v>
      </c>
      <c r="B5297" s="545" t="s">
        <v>22932</v>
      </c>
      <c r="C5297" s="545" t="s">
        <v>437</v>
      </c>
      <c r="D5297" s="546">
        <v>46058</v>
      </c>
      <c r="E5297" s="171" t="str">
        <f t="shared" si="82"/>
        <v>2026</v>
      </c>
      <c r="F5297" s="547">
        <v>12368682</v>
      </c>
      <c r="G5297" s="548">
        <v>0</v>
      </c>
      <c r="H5297" s="547">
        <v>12368682</v>
      </c>
      <c r="I5297" s="545" t="s">
        <v>12760</v>
      </c>
      <c r="J5297" s="545" t="s">
        <v>13299</v>
      </c>
      <c r="K5297" s="545" t="s">
        <v>22929</v>
      </c>
      <c r="L5297" s="545"/>
      <c r="M5297" s="548" t="s">
        <v>13813</v>
      </c>
      <c r="N5297" s="545" t="s">
        <v>13413</v>
      </c>
      <c r="O5297" s="545"/>
      <c r="P5297" s="549">
        <v>14933</v>
      </c>
      <c r="Q5297" s="549">
        <v>3</v>
      </c>
      <c r="R5297" s="549">
        <v>161</v>
      </c>
      <c r="S5297" s="548">
        <v>443</v>
      </c>
      <c r="T5297" s="548"/>
      <c r="U5297" s="99"/>
    </row>
    <row r="5298" spans="1:21" ht="19.5" customHeight="1">
      <c r="A5298" s="545">
        <v>14934</v>
      </c>
      <c r="B5298" s="545" t="s">
        <v>22933</v>
      </c>
      <c r="C5298" s="545" t="s">
        <v>437</v>
      </c>
      <c r="D5298" s="546">
        <v>46058</v>
      </c>
      <c r="E5298" s="171" t="str">
        <f t="shared" si="82"/>
        <v>2026</v>
      </c>
      <c r="F5298" s="547">
        <v>11709945</v>
      </c>
      <c r="G5298" s="548">
        <v>0</v>
      </c>
      <c r="H5298" s="547">
        <v>11709945</v>
      </c>
      <c r="I5298" s="545" t="s">
        <v>12760</v>
      </c>
      <c r="J5298" s="545" t="s">
        <v>13299</v>
      </c>
      <c r="K5298" s="545" t="s">
        <v>22929</v>
      </c>
      <c r="L5298" s="545"/>
      <c r="M5298" s="548" t="s">
        <v>13813</v>
      </c>
      <c r="N5298" s="545" t="s">
        <v>13413</v>
      </c>
      <c r="O5298" s="545"/>
      <c r="P5298" s="549">
        <v>14934</v>
      </c>
      <c r="Q5298" s="549">
        <v>3</v>
      </c>
      <c r="R5298" s="549">
        <v>161</v>
      </c>
      <c r="S5298" s="548">
        <v>443</v>
      </c>
      <c r="T5298" s="548"/>
      <c r="U5298" s="99"/>
    </row>
    <row r="5299" spans="1:21" ht="19.5" customHeight="1">
      <c r="A5299" s="545">
        <v>14935</v>
      </c>
      <c r="B5299" s="545" t="s">
        <v>22934</v>
      </c>
      <c r="C5299" s="545" t="s">
        <v>437</v>
      </c>
      <c r="D5299" s="546">
        <v>46058</v>
      </c>
      <c r="E5299" s="171" t="str">
        <f t="shared" si="82"/>
        <v>2026</v>
      </c>
      <c r="F5299" s="547">
        <v>11051207</v>
      </c>
      <c r="G5299" s="548">
        <v>0</v>
      </c>
      <c r="H5299" s="547">
        <v>11051207</v>
      </c>
      <c r="I5299" s="545" t="s">
        <v>12760</v>
      </c>
      <c r="J5299" s="545" t="s">
        <v>13299</v>
      </c>
      <c r="K5299" s="545" t="s">
        <v>22929</v>
      </c>
      <c r="L5299" s="545"/>
      <c r="M5299" s="548" t="s">
        <v>13813</v>
      </c>
      <c r="N5299" s="545" t="s">
        <v>13413</v>
      </c>
      <c r="O5299" s="545"/>
      <c r="P5299" s="549">
        <v>14935</v>
      </c>
      <c r="Q5299" s="549">
        <v>3</v>
      </c>
      <c r="R5299" s="549">
        <v>161</v>
      </c>
      <c r="S5299" s="548">
        <v>443</v>
      </c>
      <c r="T5299" s="548"/>
      <c r="U5299" s="99"/>
    </row>
    <row r="5300" spans="1:21" ht="19.5" customHeight="1">
      <c r="A5300" s="545">
        <v>14936</v>
      </c>
      <c r="B5300" s="545" t="s">
        <v>22935</v>
      </c>
      <c r="C5300" s="545" t="s">
        <v>437</v>
      </c>
      <c r="D5300" s="546">
        <v>46058</v>
      </c>
      <c r="E5300" s="171" t="str">
        <f t="shared" si="82"/>
        <v>2026</v>
      </c>
      <c r="F5300" s="547">
        <v>10671165</v>
      </c>
      <c r="G5300" s="548">
        <v>0</v>
      </c>
      <c r="H5300" s="547">
        <v>10671165</v>
      </c>
      <c r="I5300" s="545" t="s">
        <v>12760</v>
      </c>
      <c r="J5300" s="545" t="s">
        <v>13299</v>
      </c>
      <c r="K5300" s="545" t="s">
        <v>22929</v>
      </c>
      <c r="L5300" s="545"/>
      <c r="M5300" s="548" t="s">
        <v>13813</v>
      </c>
      <c r="N5300" s="545" t="s">
        <v>13413</v>
      </c>
      <c r="O5300" s="545"/>
      <c r="P5300" s="549">
        <v>14936</v>
      </c>
      <c r="Q5300" s="549">
        <v>3</v>
      </c>
      <c r="R5300" s="549">
        <v>161</v>
      </c>
      <c r="S5300" s="548">
        <v>443</v>
      </c>
      <c r="T5300" s="548"/>
      <c r="U5300" s="99"/>
    </row>
    <row r="5301" spans="1:21" ht="19.5" customHeight="1">
      <c r="A5301" s="545">
        <v>14937</v>
      </c>
      <c r="B5301" s="545" t="s">
        <v>22936</v>
      </c>
      <c r="C5301" s="545" t="s">
        <v>437</v>
      </c>
      <c r="D5301" s="546">
        <v>46058</v>
      </c>
      <c r="E5301" s="171" t="str">
        <f t="shared" si="82"/>
        <v>2026</v>
      </c>
      <c r="F5301" s="547">
        <v>10012427</v>
      </c>
      <c r="G5301" s="548">
        <v>0</v>
      </c>
      <c r="H5301" s="547">
        <v>10012427</v>
      </c>
      <c r="I5301" s="545" t="s">
        <v>12760</v>
      </c>
      <c r="J5301" s="545" t="s">
        <v>13299</v>
      </c>
      <c r="K5301" s="545" t="s">
        <v>22929</v>
      </c>
      <c r="L5301" s="545"/>
      <c r="M5301" s="548" t="s">
        <v>13813</v>
      </c>
      <c r="N5301" s="545" t="s">
        <v>13413</v>
      </c>
      <c r="O5301" s="545"/>
      <c r="P5301" s="549">
        <v>14937</v>
      </c>
      <c r="Q5301" s="549">
        <v>3</v>
      </c>
      <c r="R5301" s="549">
        <v>161</v>
      </c>
      <c r="S5301" s="548">
        <v>443</v>
      </c>
      <c r="T5301" s="548"/>
      <c r="U5301" s="99"/>
    </row>
    <row r="5302" spans="1:21" ht="19.5" customHeight="1">
      <c r="A5302" s="545">
        <v>14938</v>
      </c>
      <c r="B5302" s="545" t="s">
        <v>22937</v>
      </c>
      <c r="C5302" s="545" t="s">
        <v>437</v>
      </c>
      <c r="D5302" s="546">
        <v>46058</v>
      </c>
      <c r="E5302" s="171" t="str">
        <f t="shared" si="82"/>
        <v>2026</v>
      </c>
      <c r="F5302" s="547">
        <v>2975138</v>
      </c>
      <c r="G5302" s="548">
        <v>0</v>
      </c>
      <c r="H5302" s="547">
        <v>2975138</v>
      </c>
      <c r="I5302" s="545" t="s">
        <v>12653</v>
      </c>
      <c r="J5302" s="545" t="s">
        <v>13299</v>
      </c>
      <c r="K5302" s="545" t="s">
        <v>22929</v>
      </c>
      <c r="L5302" s="545"/>
      <c r="M5302" s="548" t="s">
        <v>13813</v>
      </c>
      <c r="N5302" s="545" t="s">
        <v>13413</v>
      </c>
      <c r="O5302" s="545"/>
      <c r="P5302" s="549">
        <v>14938</v>
      </c>
      <c r="Q5302" s="549">
        <v>3</v>
      </c>
      <c r="R5302" s="549">
        <v>160</v>
      </c>
      <c r="S5302" s="548">
        <v>443</v>
      </c>
      <c r="T5302" s="548"/>
      <c r="U5302" s="99"/>
    </row>
    <row r="5303" spans="1:21" ht="19.5" customHeight="1">
      <c r="A5303" s="545">
        <v>14940</v>
      </c>
      <c r="B5303" s="545" t="s">
        <v>22938</v>
      </c>
      <c r="C5303" s="545" t="s">
        <v>216</v>
      </c>
      <c r="D5303" s="546">
        <v>46065</v>
      </c>
      <c r="E5303" s="171" t="str">
        <f t="shared" si="82"/>
        <v>2026</v>
      </c>
      <c r="F5303" s="547">
        <v>373182</v>
      </c>
      <c r="G5303" s="548">
        <v>0.19</v>
      </c>
      <c r="H5303" s="547">
        <v>313598.32</v>
      </c>
      <c r="I5303" s="545" t="s">
        <v>12868</v>
      </c>
      <c r="J5303" s="545" t="s">
        <v>13298</v>
      </c>
      <c r="K5303" s="545" t="s">
        <v>22939</v>
      </c>
      <c r="L5303" s="545"/>
      <c r="M5303" s="548" t="s">
        <v>13758</v>
      </c>
      <c r="N5303" s="545" t="s">
        <v>13413</v>
      </c>
      <c r="O5303" s="545"/>
      <c r="P5303" s="549">
        <v>14940</v>
      </c>
      <c r="Q5303" s="549">
        <v>1</v>
      </c>
      <c r="R5303" s="549">
        <v>50</v>
      </c>
      <c r="S5303" s="548">
        <v>1012</v>
      </c>
      <c r="T5303" s="548"/>
      <c r="U5303" s="99"/>
    </row>
    <row r="5304" spans="1:21" ht="19.5" customHeight="1">
      <c r="A5304" s="545">
        <v>14941</v>
      </c>
      <c r="B5304" s="545" t="s">
        <v>22940</v>
      </c>
      <c r="C5304" s="545" t="s">
        <v>216</v>
      </c>
      <c r="D5304" s="546">
        <v>46065</v>
      </c>
      <c r="E5304" s="171" t="str">
        <f t="shared" si="82"/>
        <v>2026</v>
      </c>
      <c r="F5304" s="547">
        <v>255721</v>
      </c>
      <c r="G5304" s="548">
        <v>0.19</v>
      </c>
      <c r="H5304" s="547">
        <v>214891.6</v>
      </c>
      <c r="I5304" s="545" t="s">
        <v>12868</v>
      </c>
      <c r="J5304" s="545" t="s">
        <v>13298</v>
      </c>
      <c r="K5304" s="545" t="s">
        <v>22941</v>
      </c>
      <c r="L5304" s="545"/>
      <c r="M5304" s="548" t="s">
        <v>13758</v>
      </c>
      <c r="N5304" s="545" t="s">
        <v>13413</v>
      </c>
      <c r="O5304" s="545"/>
      <c r="P5304" s="549">
        <v>14941</v>
      </c>
      <c r="Q5304" s="549">
        <v>1</v>
      </c>
      <c r="R5304" s="549">
        <v>50</v>
      </c>
      <c r="S5304" s="548">
        <v>1012</v>
      </c>
      <c r="T5304" s="548"/>
      <c r="U5304" s="99"/>
    </row>
    <row r="5305" spans="1:21" ht="19.5" customHeight="1">
      <c r="A5305" s="545">
        <v>14942</v>
      </c>
      <c r="B5305" s="545" t="s">
        <v>22942</v>
      </c>
      <c r="C5305" s="545" t="s">
        <v>216</v>
      </c>
      <c r="D5305" s="546">
        <v>46065</v>
      </c>
      <c r="E5305" s="171" t="str">
        <f t="shared" si="82"/>
        <v>2026</v>
      </c>
      <c r="F5305" s="547">
        <v>45599</v>
      </c>
      <c r="G5305" s="548">
        <v>0.19</v>
      </c>
      <c r="H5305" s="547">
        <v>38318.49</v>
      </c>
      <c r="I5305" s="545" t="s">
        <v>12655</v>
      </c>
      <c r="J5305" s="545" t="s">
        <v>13298</v>
      </c>
      <c r="K5305" s="545"/>
      <c r="L5305" s="545"/>
      <c r="M5305" s="548" t="s">
        <v>13758</v>
      </c>
      <c r="N5305" s="545" t="s">
        <v>13413</v>
      </c>
      <c r="O5305" s="545"/>
      <c r="P5305" s="549">
        <v>14942</v>
      </c>
      <c r="Q5305" s="549">
        <v>1</v>
      </c>
      <c r="R5305" s="549">
        <v>80</v>
      </c>
      <c r="S5305" s="548">
        <v>1012</v>
      </c>
      <c r="T5305" s="548"/>
      <c r="U5305" s="99"/>
    </row>
    <row r="5306" spans="1:21" ht="19.5" customHeight="1">
      <c r="A5306" s="545">
        <v>14943</v>
      </c>
      <c r="B5306" s="545" t="s">
        <v>22943</v>
      </c>
      <c r="C5306" s="545" t="s">
        <v>216</v>
      </c>
      <c r="D5306" s="546">
        <v>46065</v>
      </c>
      <c r="E5306" s="171" t="str">
        <f t="shared" si="82"/>
        <v>2026</v>
      </c>
      <c r="F5306" s="547">
        <v>24891</v>
      </c>
      <c r="G5306" s="548">
        <v>0.19</v>
      </c>
      <c r="H5306" s="547">
        <v>20916.810000000001</v>
      </c>
      <c r="I5306" s="545" t="s">
        <v>12756</v>
      </c>
      <c r="J5306" s="545" t="s">
        <v>13298</v>
      </c>
      <c r="K5306" s="545"/>
      <c r="L5306" s="545"/>
      <c r="M5306" s="548" t="s">
        <v>13758</v>
      </c>
      <c r="N5306" s="545" t="s">
        <v>13413</v>
      </c>
      <c r="O5306" s="545"/>
      <c r="P5306" s="549">
        <v>14943</v>
      </c>
      <c r="Q5306" s="549">
        <v>1</v>
      </c>
      <c r="R5306" s="549">
        <v>34</v>
      </c>
      <c r="S5306" s="548">
        <v>1012</v>
      </c>
      <c r="T5306" s="548"/>
      <c r="U5306" s="99"/>
    </row>
    <row r="5307" spans="1:21" ht="19.5" customHeight="1">
      <c r="A5307" s="545">
        <v>14944</v>
      </c>
      <c r="B5307" s="545" t="s">
        <v>22944</v>
      </c>
      <c r="C5307" s="545" t="s">
        <v>216</v>
      </c>
      <c r="D5307" s="546">
        <v>46065</v>
      </c>
      <c r="E5307" s="171" t="str">
        <f t="shared" si="82"/>
        <v>2026</v>
      </c>
      <c r="F5307" s="547">
        <v>650</v>
      </c>
      <c r="G5307" s="548">
        <v>0.19</v>
      </c>
      <c r="H5307" s="547">
        <v>546.22</v>
      </c>
      <c r="I5307" s="545" t="s">
        <v>12756</v>
      </c>
      <c r="J5307" s="545" t="s">
        <v>13296</v>
      </c>
      <c r="K5307" s="545"/>
      <c r="L5307" s="545"/>
      <c r="M5307" s="548" t="s">
        <v>13758</v>
      </c>
      <c r="N5307" s="545" t="s">
        <v>13413</v>
      </c>
      <c r="O5307" s="545"/>
      <c r="P5307" s="549">
        <v>14944</v>
      </c>
      <c r="Q5307" s="549">
        <v>1</v>
      </c>
      <c r="R5307" s="549">
        <v>34</v>
      </c>
      <c r="S5307" s="548">
        <v>2218</v>
      </c>
      <c r="T5307" s="548"/>
      <c r="U5307" s="99"/>
    </row>
    <row r="5308" spans="1:21" ht="19.5" customHeight="1">
      <c r="A5308" s="545">
        <v>14945</v>
      </c>
      <c r="B5308" s="545" t="s">
        <v>22945</v>
      </c>
      <c r="C5308" s="545" t="s">
        <v>216</v>
      </c>
      <c r="D5308" s="546">
        <v>46065</v>
      </c>
      <c r="E5308" s="171" t="str">
        <f t="shared" si="82"/>
        <v>2026</v>
      </c>
      <c r="F5308" s="547">
        <v>207594</v>
      </c>
      <c r="G5308" s="548">
        <v>0.19</v>
      </c>
      <c r="H5308" s="547">
        <v>174448.74</v>
      </c>
      <c r="I5308" s="545" t="s">
        <v>12868</v>
      </c>
      <c r="J5308" s="545" t="s">
        <v>13298</v>
      </c>
      <c r="K5308" s="545" t="s">
        <v>22946</v>
      </c>
      <c r="L5308" s="545"/>
      <c r="M5308" s="548" t="s">
        <v>13758</v>
      </c>
      <c r="N5308" s="545" t="s">
        <v>13413</v>
      </c>
      <c r="O5308" s="545"/>
      <c r="P5308" s="549">
        <v>14945</v>
      </c>
      <c r="Q5308" s="549">
        <v>1</v>
      </c>
      <c r="R5308" s="549">
        <v>50</v>
      </c>
      <c r="S5308" s="548">
        <v>1012</v>
      </c>
      <c r="T5308" s="548"/>
      <c r="U5308" s="99"/>
    </row>
    <row r="5309" spans="1:21" ht="19.5" customHeight="1">
      <c r="A5309" s="545">
        <v>14946</v>
      </c>
      <c r="B5309" s="545" t="s">
        <v>22947</v>
      </c>
      <c r="C5309" s="545" t="s">
        <v>216</v>
      </c>
      <c r="D5309" s="546">
        <v>46065</v>
      </c>
      <c r="E5309" s="171" t="str">
        <f t="shared" si="82"/>
        <v>2026</v>
      </c>
      <c r="F5309" s="547">
        <v>184202</v>
      </c>
      <c r="G5309" s="548">
        <v>0.19</v>
      </c>
      <c r="H5309" s="547">
        <v>154791.6</v>
      </c>
      <c r="I5309" s="545" t="s">
        <v>12868</v>
      </c>
      <c r="J5309" s="545" t="s">
        <v>13298</v>
      </c>
      <c r="K5309" s="545" t="s">
        <v>22948</v>
      </c>
      <c r="L5309" s="545"/>
      <c r="M5309" s="548" t="s">
        <v>13758</v>
      </c>
      <c r="N5309" s="545" t="s">
        <v>13413</v>
      </c>
      <c r="O5309" s="545"/>
      <c r="P5309" s="549">
        <v>14946</v>
      </c>
      <c r="Q5309" s="549">
        <v>1</v>
      </c>
      <c r="R5309" s="549">
        <v>50</v>
      </c>
      <c r="S5309" s="548">
        <v>1012</v>
      </c>
      <c r="T5309" s="548"/>
      <c r="U5309" s="99"/>
    </row>
    <row r="5310" spans="1:21" ht="19.5" customHeight="1">
      <c r="A5310" s="545">
        <v>14947</v>
      </c>
      <c r="B5310" s="545" t="s">
        <v>22949</v>
      </c>
      <c r="C5310" s="545" t="s">
        <v>4504</v>
      </c>
      <c r="D5310" s="546">
        <v>46070</v>
      </c>
      <c r="E5310" s="171" t="str">
        <f t="shared" si="82"/>
        <v>2026</v>
      </c>
      <c r="F5310" s="547">
        <v>98361</v>
      </c>
      <c r="G5310" s="548">
        <v>0.2</v>
      </c>
      <c r="H5310" s="547">
        <v>81967.5</v>
      </c>
      <c r="I5310" s="545" t="s">
        <v>12762</v>
      </c>
      <c r="J5310" s="545" t="s">
        <v>13298</v>
      </c>
      <c r="K5310" s="545" t="s">
        <v>22950</v>
      </c>
      <c r="L5310" s="545"/>
      <c r="M5310" s="548" t="s">
        <v>13758</v>
      </c>
      <c r="N5310" s="545" t="s">
        <v>13413</v>
      </c>
      <c r="O5310" s="545"/>
      <c r="P5310" s="549">
        <v>14947</v>
      </c>
      <c r="Q5310" s="549">
        <v>1</v>
      </c>
      <c r="R5310" s="549">
        <v>8</v>
      </c>
      <c r="S5310" s="548">
        <v>1012</v>
      </c>
      <c r="T5310" s="548"/>
      <c r="U5310" s="99"/>
    </row>
    <row r="5311" spans="1:21" ht="19.5" customHeight="1">
      <c r="A5311" s="545">
        <v>14948</v>
      </c>
      <c r="B5311" s="545" t="s">
        <v>22951</v>
      </c>
      <c r="C5311" s="545" t="s">
        <v>216</v>
      </c>
      <c r="D5311" s="546">
        <v>46069</v>
      </c>
      <c r="E5311" s="171" t="str">
        <f t="shared" si="82"/>
        <v>2026</v>
      </c>
      <c r="F5311" s="547">
        <v>20069</v>
      </c>
      <c r="G5311" s="548">
        <v>0</v>
      </c>
      <c r="H5311" s="547">
        <v>20069</v>
      </c>
      <c r="I5311" s="545" t="s">
        <v>12670</v>
      </c>
      <c r="J5311" s="545" t="s">
        <v>13298</v>
      </c>
      <c r="K5311" s="545"/>
      <c r="L5311" s="545"/>
      <c r="M5311" s="548" t="s">
        <v>13758</v>
      </c>
      <c r="N5311" s="545" t="s">
        <v>13413</v>
      </c>
      <c r="O5311" s="545"/>
      <c r="P5311" s="549">
        <v>14948</v>
      </c>
      <c r="Q5311" s="549">
        <v>1</v>
      </c>
      <c r="R5311" s="549">
        <v>24</v>
      </c>
      <c r="S5311" s="548">
        <v>1012</v>
      </c>
      <c r="T5311" s="548"/>
      <c r="U5311" s="99"/>
    </row>
    <row r="5312" spans="1:21" ht="19.5" customHeight="1">
      <c r="A5312" s="545">
        <v>14949</v>
      </c>
      <c r="B5312" s="545" t="s">
        <v>22952</v>
      </c>
      <c r="C5312" s="545" t="s">
        <v>4479</v>
      </c>
      <c r="D5312" s="546">
        <v>46069</v>
      </c>
      <c r="E5312" s="171" t="str">
        <f t="shared" si="82"/>
        <v>2026</v>
      </c>
      <c r="F5312" s="547">
        <v>29124</v>
      </c>
      <c r="G5312" s="548">
        <v>0</v>
      </c>
      <c r="H5312" s="547">
        <v>29124</v>
      </c>
      <c r="I5312" s="545" t="s">
        <v>12670</v>
      </c>
      <c r="J5312" s="545" t="s">
        <v>13298</v>
      </c>
      <c r="K5312" s="545"/>
      <c r="L5312" s="545"/>
      <c r="M5312" s="548" t="s">
        <v>13758</v>
      </c>
      <c r="N5312" s="545" t="s">
        <v>13413</v>
      </c>
      <c r="O5312" s="545"/>
      <c r="P5312" s="549">
        <v>14949</v>
      </c>
      <c r="Q5312" s="549">
        <v>1</v>
      </c>
      <c r="R5312" s="549">
        <v>24</v>
      </c>
      <c r="S5312" s="548">
        <v>1012</v>
      </c>
      <c r="T5312" s="548"/>
      <c r="U5312" s="99"/>
    </row>
    <row r="5313" spans="1:21" ht="19.5" customHeight="1">
      <c r="A5313" s="545">
        <v>14950</v>
      </c>
      <c r="B5313" s="545" t="s">
        <v>22953</v>
      </c>
      <c r="C5313" s="545" t="s">
        <v>216</v>
      </c>
      <c r="D5313" s="546">
        <v>46069</v>
      </c>
      <c r="E5313" s="171" t="str">
        <f t="shared" si="82"/>
        <v>2026</v>
      </c>
      <c r="F5313" s="547">
        <v>333081</v>
      </c>
      <c r="G5313" s="548">
        <v>0.19</v>
      </c>
      <c r="H5313" s="547">
        <v>279900</v>
      </c>
      <c r="I5313" s="545" t="s">
        <v>12868</v>
      </c>
      <c r="J5313" s="545" t="s">
        <v>13296</v>
      </c>
      <c r="K5313" s="545"/>
      <c r="L5313" s="545"/>
      <c r="M5313" s="548" t="s">
        <v>13758</v>
      </c>
      <c r="N5313" s="545" t="s">
        <v>13413</v>
      </c>
      <c r="O5313" s="545"/>
      <c r="P5313" s="549">
        <v>14950</v>
      </c>
      <c r="Q5313" s="549">
        <v>1</v>
      </c>
      <c r="R5313" s="549">
        <v>50</v>
      </c>
      <c r="S5313" s="548">
        <v>2218</v>
      </c>
      <c r="T5313" s="548"/>
      <c r="U5313" s="99"/>
    </row>
    <row r="5314" spans="1:21" ht="19.5" customHeight="1">
      <c r="A5314" s="545">
        <v>14951</v>
      </c>
      <c r="B5314" s="545" t="s">
        <v>22954</v>
      </c>
      <c r="C5314" s="545" t="s">
        <v>216</v>
      </c>
      <c r="D5314" s="546">
        <v>46069</v>
      </c>
      <c r="E5314" s="171" t="str">
        <f t="shared" si="82"/>
        <v>2026</v>
      </c>
      <c r="F5314" s="547">
        <v>55685</v>
      </c>
      <c r="G5314" s="548">
        <v>0</v>
      </c>
      <c r="H5314" s="547">
        <v>55685</v>
      </c>
      <c r="I5314" s="545" t="s">
        <v>12670</v>
      </c>
      <c r="J5314" s="545" t="s">
        <v>13298</v>
      </c>
      <c r="K5314" s="545"/>
      <c r="L5314" s="545"/>
      <c r="M5314" s="548" t="s">
        <v>13758</v>
      </c>
      <c r="N5314" s="545" t="s">
        <v>13413</v>
      </c>
      <c r="O5314" s="545"/>
      <c r="P5314" s="549">
        <v>14951</v>
      </c>
      <c r="Q5314" s="549">
        <v>1</v>
      </c>
      <c r="R5314" s="549">
        <v>24</v>
      </c>
      <c r="S5314" s="548">
        <v>1012</v>
      </c>
      <c r="T5314" s="548"/>
      <c r="U5314" s="99"/>
    </row>
    <row r="5315" spans="1:21" ht="19.5" customHeight="1">
      <c r="A5315" s="545">
        <v>14952</v>
      </c>
      <c r="B5315" s="545" t="s">
        <v>22729</v>
      </c>
      <c r="C5315" s="545" t="s">
        <v>216</v>
      </c>
      <c r="D5315" s="546">
        <v>46069</v>
      </c>
      <c r="E5315" s="171" t="str">
        <f t="shared" si="82"/>
        <v>2026</v>
      </c>
      <c r="F5315" s="547">
        <v>1333333</v>
      </c>
      <c r="G5315" s="548">
        <v>0.19</v>
      </c>
      <c r="H5315" s="547">
        <v>1120447.8999999999</v>
      </c>
      <c r="I5315" s="545" t="s">
        <v>12670</v>
      </c>
      <c r="J5315" s="545" t="s">
        <v>13298</v>
      </c>
      <c r="K5315" s="545"/>
      <c r="L5315" s="545"/>
      <c r="M5315" s="548" t="s">
        <v>13758</v>
      </c>
      <c r="N5315" s="545" t="s">
        <v>13413</v>
      </c>
      <c r="O5315" s="545"/>
      <c r="P5315" s="549">
        <v>14952</v>
      </c>
      <c r="Q5315" s="549">
        <v>1</v>
      </c>
      <c r="R5315" s="549">
        <v>24</v>
      </c>
      <c r="S5315" s="548">
        <v>1012</v>
      </c>
      <c r="T5315" s="548"/>
      <c r="U5315" s="99"/>
    </row>
    <row r="5316" spans="1:21" ht="19.5" customHeight="1">
      <c r="A5316" s="545">
        <v>14953</v>
      </c>
      <c r="B5316" s="545" t="s">
        <v>22955</v>
      </c>
      <c r="C5316" s="545" t="s">
        <v>216</v>
      </c>
      <c r="D5316" s="546">
        <v>46069</v>
      </c>
      <c r="E5316" s="171" t="str">
        <f t="shared" ref="E5316:E5379" si="83">TEXT(D5316,"YYYY")</f>
        <v>2026</v>
      </c>
      <c r="F5316" s="547">
        <v>2464</v>
      </c>
      <c r="G5316" s="548">
        <v>0.19</v>
      </c>
      <c r="H5316" s="547">
        <v>2070.59</v>
      </c>
      <c r="I5316" s="545" t="s">
        <v>12678</v>
      </c>
      <c r="J5316" s="545" t="s">
        <v>13298</v>
      </c>
      <c r="K5316" s="545" t="s">
        <v>22956</v>
      </c>
      <c r="L5316" s="545"/>
      <c r="M5316" s="548" t="s">
        <v>13758</v>
      </c>
      <c r="N5316" s="545" t="s">
        <v>13413</v>
      </c>
      <c r="O5316" s="545"/>
      <c r="P5316" s="549">
        <v>14953</v>
      </c>
      <c r="Q5316" s="549">
        <v>1</v>
      </c>
      <c r="R5316" s="549">
        <v>23</v>
      </c>
      <c r="S5316" s="548">
        <v>1012</v>
      </c>
      <c r="T5316" s="548"/>
      <c r="U5316" s="99"/>
    </row>
    <row r="5317" spans="1:21" ht="19.5" customHeight="1">
      <c r="A5317" s="545">
        <v>14954</v>
      </c>
      <c r="B5317" s="545" t="s">
        <v>22957</v>
      </c>
      <c r="C5317" s="545" t="s">
        <v>216</v>
      </c>
      <c r="D5317" s="546">
        <v>46069</v>
      </c>
      <c r="E5317" s="171" t="str">
        <f t="shared" si="83"/>
        <v>2026</v>
      </c>
      <c r="F5317" s="547">
        <v>1002</v>
      </c>
      <c r="G5317" s="548">
        <v>0.19</v>
      </c>
      <c r="H5317" s="547">
        <v>842.02</v>
      </c>
      <c r="I5317" s="545" t="s">
        <v>12678</v>
      </c>
      <c r="J5317" s="545" t="s">
        <v>13298</v>
      </c>
      <c r="K5317" s="545" t="s">
        <v>22958</v>
      </c>
      <c r="L5317" s="545"/>
      <c r="M5317" s="548" t="s">
        <v>13758</v>
      </c>
      <c r="N5317" s="545" t="s">
        <v>13413</v>
      </c>
      <c r="O5317" s="545"/>
      <c r="P5317" s="549">
        <v>14954</v>
      </c>
      <c r="Q5317" s="549">
        <v>1</v>
      </c>
      <c r="R5317" s="549">
        <v>23</v>
      </c>
      <c r="S5317" s="548">
        <v>1012</v>
      </c>
      <c r="T5317" s="548"/>
      <c r="U5317" s="99"/>
    </row>
    <row r="5318" spans="1:21" ht="19.5" customHeight="1">
      <c r="A5318" s="545">
        <v>14955</v>
      </c>
      <c r="B5318" s="545" t="s">
        <v>22959</v>
      </c>
      <c r="C5318" s="545" t="s">
        <v>216</v>
      </c>
      <c r="D5318" s="546"/>
      <c r="E5318" s="171" t="str">
        <f t="shared" si="83"/>
        <v>1900</v>
      </c>
      <c r="F5318" s="547">
        <v>0</v>
      </c>
      <c r="G5318" s="548">
        <v>0</v>
      </c>
      <c r="H5318" s="547">
        <v>0</v>
      </c>
      <c r="I5318" s="545" t="s">
        <v>12756</v>
      </c>
      <c r="J5318" s="545"/>
      <c r="K5318" s="545" t="s">
        <v>22960</v>
      </c>
      <c r="L5318" s="545" t="s">
        <v>22960</v>
      </c>
      <c r="M5318" s="548" t="s">
        <v>13868</v>
      </c>
      <c r="N5318" s="545" t="s">
        <v>13413</v>
      </c>
      <c r="O5318" s="545"/>
      <c r="P5318" s="549">
        <v>14955</v>
      </c>
      <c r="Q5318" s="549">
        <v>2</v>
      </c>
      <c r="R5318" s="549">
        <v>34</v>
      </c>
      <c r="S5318" s="548"/>
      <c r="T5318" s="548"/>
      <c r="U5318" s="99"/>
    </row>
    <row r="5319" spans="1:21" ht="19.5" customHeight="1">
      <c r="A5319" s="545">
        <v>14956</v>
      </c>
      <c r="B5319" s="545" t="s">
        <v>22961</v>
      </c>
      <c r="C5319" s="545" t="s">
        <v>216</v>
      </c>
      <c r="D5319" s="546">
        <v>46072</v>
      </c>
      <c r="E5319" s="171" t="str">
        <f t="shared" si="83"/>
        <v>2026</v>
      </c>
      <c r="F5319" s="547">
        <v>61442000</v>
      </c>
      <c r="G5319" s="548">
        <v>0.19</v>
      </c>
      <c r="H5319" s="547">
        <v>51631932.770000003</v>
      </c>
      <c r="I5319" s="545" t="s">
        <v>12749</v>
      </c>
      <c r="J5319" s="545" t="s">
        <v>13296</v>
      </c>
      <c r="K5319" s="545" t="s">
        <v>22962</v>
      </c>
      <c r="L5319" s="545" t="s">
        <v>22963</v>
      </c>
      <c r="M5319" s="548" t="s">
        <v>13868</v>
      </c>
      <c r="N5319" s="545" t="s">
        <v>13413</v>
      </c>
      <c r="O5319" s="545"/>
      <c r="P5319" s="549">
        <v>14956</v>
      </c>
      <c r="Q5319" s="549">
        <v>2</v>
      </c>
      <c r="R5319" s="549">
        <v>106</v>
      </c>
      <c r="S5319" s="548">
        <v>2218</v>
      </c>
      <c r="T5319" s="548"/>
      <c r="U5319" s="99"/>
    </row>
    <row r="5320" spans="1:21" ht="19.5" customHeight="1">
      <c r="A5320" s="545">
        <v>14957</v>
      </c>
      <c r="B5320" s="545" t="s">
        <v>22964</v>
      </c>
      <c r="C5320" s="545" t="s">
        <v>216</v>
      </c>
      <c r="D5320" s="546">
        <v>46069</v>
      </c>
      <c r="E5320" s="171" t="str">
        <f t="shared" si="83"/>
        <v>2026</v>
      </c>
      <c r="F5320" s="547">
        <v>250460</v>
      </c>
      <c r="G5320" s="548">
        <v>0.19</v>
      </c>
      <c r="H5320" s="547">
        <v>210470.59</v>
      </c>
      <c r="I5320" s="545" t="s">
        <v>12650</v>
      </c>
      <c r="J5320" s="545" t="s">
        <v>13298</v>
      </c>
      <c r="K5320" s="545"/>
      <c r="L5320" s="545" t="s">
        <v>22964</v>
      </c>
      <c r="M5320" s="548" t="s">
        <v>13758</v>
      </c>
      <c r="N5320" s="545" t="s">
        <v>13413</v>
      </c>
      <c r="O5320" s="545"/>
      <c r="P5320" s="549">
        <v>14957</v>
      </c>
      <c r="Q5320" s="549">
        <v>1</v>
      </c>
      <c r="R5320" s="549">
        <v>127</v>
      </c>
      <c r="S5320" s="548">
        <v>1012</v>
      </c>
      <c r="T5320" s="548"/>
      <c r="U5320" s="99"/>
    </row>
    <row r="5321" spans="1:21" ht="19.5" customHeight="1">
      <c r="A5321" s="545">
        <v>14958</v>
      </c>
      <c r="B5321" s="545" t="s">
        <v>22965</v>
      </c>
      <c r="C5321" s="545" t="s">
        <v>216</v>
      </c>
      <c r="D5321" s="546">
        <v>46072</v>
      </c>
      <c r="E5321" s="171" t="str">
        <f t="shared" si="83"/>
        <v>2026</v>
      </c>
      <c r="F5321" s="547">
        <v>215279</v>
      </c>
      <c r="G5321" s="548">
        <v>0.19</v>
      </c>
      <c r="H5321" s="547">
        <v>180906.72</v>
      </c>
      <c r="I5321" s="545" t="s">
        <v>12650</v>
      </c>
      <c r="J5321" s="545" t="s">
        <v>13298</v>
      </c>
      <c r="K5321" s="545"/>
      <c r="L5321" s="545" t="s">
        <v>22965</v>
      </c>
      <c r="M5321" s="548" t="s">
        <v>13758</v>
      </c>
      <c r="N5321" s="545" t="s">
        <v>13413</v>
      </c>
      <c r="O5321" s="545"/>
      <c r="P5321" s="549">
        <v>14958</v>
      </c>
      <c r="Q5321" s="549">
        <v>1</v>
      </c>
      <c r="R5321" s="549">
        <v>127</v>
      </c>
      <c r="S5321" s="548">
        <v>1012</v>
      </c>
      <c r="T5321" s="548"/>
      <c r="U5321" s="99"/>
    </row>
    <row r="5322" spans="1:21" ht="19.5" customHeight="1">
      <c r="A5322" s="545">
        <v>14959</v>
      </c>
      <c r="B5322" s="545" t="s">
        <v>22966</v>
      </c>
      <c r="C5322" s="545" t="s">
        <v>922</v>
      </c>
      <c r="D5322" s="546">
        <v>46069</v>
      </c>
      <c r="E5322" s="171" t="str">
        <f t="shared" si="83"/>
        <v>2026</v>
      </c>
      <c r="F5322" s="547">
        <v>132632</v>
      </c>
      <c r="G5322" s="548">
        <v>0.19</v>
      </c>
      <c r="H5322" s="547">
        <v>111455.46</v>
      </c>
      <c r="I5322" s="545" t="s">
        <v>12976</v>
      </c>
      <c r="J5322" s="545" t="s">
        <v>13298</v>
      </c>
      <c r="K5322" s="545"/>
      <c r="L5322" s="545"/>
      <c r="M5322" s="548" t="s">
        <v>15540</v>
      </c>
      <c r="N5322" s="545" t="s">
        <v>13413</v>
      </c>
      <c r="O5322" s="545"/>
      <c r="P5322" s="549">
        <v>14959</v>
      </c>
      <c r="Q5322" s="549">
        <v>4</v>
      </c>
      <c r="R5322" s="549">
        <v>108</v>
      </c>
      <c r="S5322" s="548">
        <v>1012</v>
      </c>
      <c r="T5322" s="548"/>
      <c r="U5322" s="99"/>
    </row>
    <row r="5323" spans="1:21" ht="19.5" customHeight="1">
      <c r="A5323" s="545">
        <v>14960</v>
      </c>
      <c r="B5323" s="545" t="s">
        <v>22967</v>
      </c>
      <c r="C5323" s="545" t="s">
        <v>216</v>
      </c>
      <c r="D5323" s="546">
        <v>46071</v>
      </c>
      <c r="E5323" s="171" t="str">
        <f t="shared" si="83"/>
        <v>2026</v>
      </c>
      <c r="F5323" s="547">
        <v>14042</v>
      </c>
      <c r="G5323" s="548">
        <v>0.19</v>
      </c>
      <c r="H5323" s="547">
        <v>11800</v>
      </c>
      <c r="I5323" s="545" t="s">
        <v>12676</v>
      </c>
      <c r="J5323" s="545" t="s">
        <v>13301</v>
      </c>
      <c r="K5323" s="545"/>
      <c r="L5323" s="545"/>
      <c r="M5323" s="548" t="s">
        <v>13758</v>
      </c>
      <c r="N5323" s="545" t="s">
        <v>13413</v>
      </c>
      <c r="O5323" s="545"/>
      <c r="P5323" s="549">
        <v>14960</v>
      </c>
      <c r="Q5323" s="549">
        <v>1</v>
      </c>
      <c r="R5323" s="549">
        <v>14</v>
      </c>
      <c r="S5323" s="548">
        <v>2221</v>
      </c>
      <c r="T5323" s="548"/>
      <c r="U5323" s="99"/>
    </row>
    <row r="5324" spans="1:21" ht="19.5" customHeight="1">
      <c r="A5324" s="545">
        <v>14961</v>
      </c>
      <c r="B5324" s="545" t="s">
        <v>22968</v>
      </c>
      <c r="C5324" s="545" t="s">
        <v>216</v>
      </c>
      <c r="D5324" s="546">
        <v>46071</v>
      </c>
      <c r="E5324" s="171" t="str">
        <f t="shared" si="83"/>
        <v>2026</v>
      </c>
      <c r="F5324" s="547">
        <v>1354.01</v>
      </c>
      <c r="G5324" s="548">
        <v>0.19</v>
      </c>
      <c r="H5324" s="547">
        <v>1137.82</v>
      </c>
      <c r="I5324" s="545" t="s">
        <v>12676</v>
      </c>
      <c r="J5324" s="545" t="s">
        <v>13298</v>
      </c>
      <c r="K5324" s="545"/>
      <c r="L5324" s="545"/>
      <c r="M5324" s="548" t="s">
        <v>13758</v>
      </c>
      <c r="N5324" s="545" t="s">
        <v>13413</v>
      </c>
      <c r="O5324" s="545"/>
      <c r="P5324" s="549">
        <v>14961</v>
      </c>
      <c r="Q5324" s="549">
        <v>1</v>
      </c>
      <c r="R5324" s="549">
        <v>14</v>
      </c>
      <c r="S5324" s="548">
        <v>1012</v>
      </c>
      <c r="T5324" s="548"/>
      <c r="U5324" s="99"/>
    </row>
    <row r="5325" spans="1:21" ht="19.5" customHeight="1">
      <c r="A5325" s="545">
        <v>14962</v>
      </c>
      <c r="B5325" s="545" t="s">
        <v>22969</v>
      </c>
      <c r="C5325" s="545" t="s">
        <v>209</v>
      </c>
      <c r="D5325" s="546">
        <v>46071</v>
      </c>
      <c r="E5325" s="171" t="str">
        <f t="shared" si="83"/>
        <v>2026</v>
      </c>
      <c r="F5325" s="547">
        <v>263</v>
      </c>
      <c r="G5325" s="548">
        <v>0.19</v>
      </c>
      <c r="H5325" s="547">
        <v>221.01</v>
      </c>
      <c r="I5325" s="545" t="s">
        <v>12676</v>
      </c>
      <c r="J5325" s="545" t="s">
        <v>13298</v>
      </c>
      <c r="K5325" s="545"/>
      <c r="L5325" s="545"/>
      <c r="M5325" s="548" t="s">
        <v>13758</v>
      </c>
      <c r="N5325" s="545" t="s">
        <v>13413</v>
      </c>
      <c r="O5325" s="545"/>
      <c r="P5325" s="549">
        <v>14962</v>
      </c>
      <c r="Q5325" s="549">
        <v>1</v>
      </c>
      <c r="R5325" s="549">
        <v>14</v>
      </c>
      <c r="S5325" s="548">
        <v>1012</v>
      </c>
      <c r="T5325" s="548"/>
      <c r="U5325" s="99"/>
    </row>
    <row r="5326" spans="1:21" ht="19.5" customHeight="1">
      <c r="A5326" s="545">
        <v>14963</v>
      </c>
      <c r="B5326" s="545" t="s">
        <v>22970</v>
      </c>
      <c r="C5326" s="545" t="s">
        <v>216</v>
      </c>
      <c r="D5326" s="546">
        <v>46071</v>
      </c>
      <c r="E5326" s="171" t="str">
        <f t="shared" si="83"/>
        <v>2026</v>
      </c>
      <c r="F5326" s="547">
        <v>11527906</v>
      </c>
      <c r="G5326" s="548">
        <v>0.19</v>
      </c>
      <c r="H5326" s="547">
        <v>9687315.9700000007</v>
      </c>
      <c r="I5326" s="545" t="s">
        <v>12676</v>
      </c>
      <c r="J5326" s="545" t="s">
        <v>13298</v>
      </c>
      <c r="K5326" s="545"/>
      <c r="L5326" s="545"/>
      <c r="M5326" s="548" t="s">
        <v>13758</v>
      </c>
      <c r="N5326" s="545" t="s">
        <v>13413</v>
      </c>
      <c r="O5326" s="545"/>
      <c r="P5326" s="549">
        <v>14963</v>
      </c>
      <c r="Q5326" s="549">
        <v>1</v>
      </c>
      <c r="R5326" s="549">
        <v>14</v>
      </c>
      <c r="S5326" s="548">
        <v>1012</v>
      </c>
      <c r="T5326" s="548"/>
      <c r="U5326" s="99"/>
    </row>
    <row r="5327" spans="1:21" ht="19.5" customHeight="1">
      <c r="A5327" s="545">
        <v>14964</v>
      </c>
      <c r="B5327" s="545" t="s">
        <v>22971</v>
      </c>
      <c r="C5327" s="545" t="s">
        <v>216</v>
      </c>
      <c r="D5327" s="546">
        <v>46071</v>
      </c>
      <c r="E5327" s="171" t="str">
        <f t="shared" si="83"/>
        <v>2026</v>
      </c>
      <c r="F5327" s="547">
        <v>7192194</v>
      </c>
      <c r="G5327" s="548">
        <v>0.19</v>
      </c>
      <c r="H5327" s="547">
        <v>6043860.5</v>
      </c>
      <c r="I5327" s="545" t="s">
        <v>12676</v>
      </c>
      <c r="J5327" s="545" t="s">
        <v>13298</v>
      </c>
      <c r="K5327" s="545"/>
      <c r="L5327" s="545"/>
      <c r="M5327" s="548" t="s">
        <v>13758</v>
      </c>
      <c r="N5327" s="545" t="s">
        <v>13413</v>
      </c>
      <c r="O5327" s="545"/>
      <c r="P5327" s="549">
        <v>14964</v>
      </c>
      <c r="Q5327" s="549">
        <v>1</v>
      </c>
      <c r="R5327" s="549">
        <v>14</v>
      </c>
      <c r="S5327" s="548">
        <v>1012</v>
      </c>
      <c r="T5327" s="548"/>
      <c r="U5327" s="99"/>
    </row>
    <row r="5328" spans="1:21" ht="19.5" customHeight="1">
      <c r="A5328" s="545">
        <v>14965</v>
      </c>
      <c r="B5328" s="545" t="s">
        <v>22972</v>
      </c>
      <c r="C5328" s="545" t="s">
        <v>216</v>
      </c>
      <c r="D5328" s="546">
        <v>46071</v>
      </c>
      <c r="E5328" s="171" t="str">
        <f t="shared" si="83"/>
        <v>2026</v>
      </c>
      <c r="F5328" s="547">
        <v>10301473</v>
      </c>
      <c r="G5328" s="548">
        <v>0.19</v>
      </c>
      <c r="H5328" s="547">
        <v>8656700</v>
      </c>
      <c r="I5328" s="545" t="s">
        <v>12676</v>
      </c>
      <c r="J5328" s="545" t="s">
        <v>13301</v>
      </c>
      <c r="K5328" s="545"/>
      <c r="L5328" s="545"/>
      <c r="M5328" s="548" t="s">
        <v>13758</v>
      </c>
      <c r="N5328" s="545" t="s">
        <v>13413</v>
      </c>
      <c r="O5328" s="545"/>
      <c r="P5328" s="549">
        <v>14965</v>
      </c>
      <c r="Q5328" s="549">
        <v>1</v>
      </c>
      <c r="R5328" s="549">
        <v>14</v>
      </c>
      <c r="S5328" s="548">
        <v>2221</v>
      </c>
      <c r="T5328" s="548"/>
      <c r="U5328" s="99"/>
    </row>
    <row r="5329" spans="1:21" ht="19.5" customHeight="1">
      <c r="A5329" s="545">
        <v>14966</v>
      </c>
      <c r="B5329" s="545" t="s">
        <v>22973</v>
      </c>
      <c r="C5329" s="545" t="s">
        <v>437</v>
      </c>
      <c r="D5329" s="546">
        <v>46071</v>
      </c>
      <c r="E5329" s="171" t="str">
        <f t="shared" si="83"/>
        <v>2026</v>
      </c>
      <c r="F5329" s="547">
        <v>1260967</v>
      </c>
      <c r="G5329" s="548">
        <v>0</v>
      </c>
      <c r="H5329" s="547">
        <v>1260967</v>
      </c>
      <c r="I5329" s="545" t="s">
        <v>12973</v>
      </c>
      <c r="J5329" s="545" t="s">
        <v>13301</v>
      </c>
      <c r="K5329" s="545" t="s">
        <v>22974</v>
      </c>
      <c r="L5329" s="545"/>
      <c r="M5329" s="548" t="s">
        <v>13758</v>
      </c>
      <c r="N5329" s="545" t="s">
        <v>13413</v>
      </c>
      <c r="O5329" s="545"/>
      <c r="P5329" s="549">
        <v>14966</v>
      </c>
      <c r="Q5329" s="549">
        <v>1</v>
      </c>
      <c r="R5329" s="549">
        <v>59</v>
      </c>
      <c r="S5329" s="548">
        <v>2221</v>
      </c>
      <c r="T5329" s="548"/>
      <c r="U5329" s="99"/>
    </row>
    <row r="5330" spans="1:21" ht="19.5" customHeight="1">
      <c r="A5330" s="545">
        <v>14967</v>
      </c>
      <c r="B5330" s="545" t="s">
        <v>22975</v>
      </c>
      <c r="C5330" s="545" t="s">
        <v>216</v>
      </c>
      <c r="D5330" s="546">
        <v>46071</v>
      </c>
      <c r="E5330" s="171" t="str">
        <f t="shared" si="83"/>
        <v>2026</v>
      </c>
      <c r="F5330" s="547">
        <v>1244100.01</v>
      </c>
      <c r="G5330" s="548">
        <v>0.19</v>
      </c>
      <c r="H5330" s="547">
        <v>1045462.19</v>
      </c>
      <c r="I5330" s="545" t="s">
        <v>12984</v>
      </c>
      <c r="J5330" s="545" t="s">
        <v>13298</v>
      </c>
      <c r="K5330" s="545"/>
      <c r="L5330" s="545"/>
      <c r="M5330" s="548" t="s">
        <v>13758</v>
      </c>
      <c r="N5330" s="545" t="s">
        <v>13413</v>
      </c>
      <c r="O5330" s="545"/>
      <c r="P5330" s="549">
        <v>14967</v>
      </c>
      <c r="Q5330" s="549">
        <v>1</v>
      </c>
      <c r="R5330" s="549">
        <v>57</v>
      </c>
      <c r="S5330" s="548">
        <v>1012</v>
      </c>
      <c r="T5330" s="548"/>
      <c r="U5330" s="99"/>
    </row>
    <row r="5331" spans="1:21" ht="19.5" customHeight="1">
      <c r="A5331" s="545">
        <v>14968</v>
      </c>
      <c r="B5331" s="545" t="s">
        <v>22976</v>
      </c>
      <c r="C5331" s="545" t="s">
        <v>216</v>
      </c>
      <c r="D5331" s="546">
        <v>46071</v>
      </c>
      <c r="E5331" s="171" t="str">
        <f t="shared" si="83"/>
        <v>2026</v>
      </c>
      <c r="F5331" s="547">
        <v>1112933.01</v>
      </c>
      <c r="G5331" s="548">
        <v>0.19</v>
      </c>
      <c r="H5331" s="547">
        <v>935237.82</v>
      </c>
      <c r="I5331" s="545" t="s">
        <v>12984</v>
      </c>
      <c r="J5331" s="545" t="s">
        <v>13298</v>
      </c>
      <c r="K5331" s="545"/>
      <c r="L5331" s="545"/>
      <c r="M5331" s="548" t="s">
        <v>13758</v>
      </c>
      <c r="N5331" s="545" t="s">
        <v>13413</v>
      </c>
      <c r="O5331" s="545"/>
      <c r="P5331" s="549">
        <v>14968</v>
      </c>
      <c r="Q5331" s="549">
        <v>1</v>
      </c>
      <c r="R5331" s="549">
        <v>57</v>
      </c>
      <c r="S5331" s="548">
        <v>1012</v>
      </c>
      <c r="T5331" s="548"/>
      <c r="U5331" s="99"/>
    </row>
    <row r="5332" spans="1:21" ht="19.5" customHeight="1">
      <c r="A5332" s="545">
        <v>14969</v>
      </c>
      <c r="B5332" s="545" t="s">
        <v>22977</v>
      </c>
      <c r="C5332" s="545" t="s">
        <v>216</v>
      </c>
      <c r="D5332" s="546">
        <v>46071</v>
      </c>
      <c r="E5332" s="171" t="str">
        <f t="shared" si="83"/>
        <v>2026</v>
      </c>
      <c r="F5332" s="547">
        <v>1755047</v>
      </c>
      <c r="G5332" s="548">
        <v>0.19</v>
      </c>
      <c r="H5332" s="547">
        <v>1474829.41</v>
      </c>
      <c r="I5332" s="545" t="s">
        <v>12984</v>
      </c>
      <c r="J5332" s="545" t="s">
        <v>13298</v>
      </c>
      <c r="K5332" s="545"/>
      <c r="L5332" s="545"/>
      <c r="M5332" s="548" t="s">
        <v>13758</v>
      </c>
      <c r="N5332" s="545" t="s">
        <v>13413</v>
      </c>
      <c r="O5332" s="545"/>
      <c r="P5332" s="549">
        <v>14969</v>
      </c>
      <c r="Q5332" s="549">
        <v>1</v>
      </c>
      <c r="R5332" s="549">
        <v>57</v>
      </c>
      <c r="S5332" s="548">
        <v>1012</v>
      </c>
      <c r="T5332" s="548"/>
      <c r="U5332" s="99"/>
    </row>
    <row r="5333" spans="1:21" ht="19.5" customHeight="1">
      <c r="A5333" s="545">
        <v>14970</v>
      </c>
      <c r="B5333" s="545" t="s">
        <v>22978</v>
      </c>
      <c r="C5333" s="545" t="s">
        <v>216</v>
      </c>
      <c r="D5333" s="546">
        <v>46071</v>
      </c>
      <c r="E5333" s="171" t="str">
        <f t="shared" si="83"/>
        <v>2026</v>
      </c>
      <c r="F5333" s="547">
        <v>6188000</v>
      </c>
      <c r="G5333" s="548">
        <v>0.19</v>
      </c>
      <c r="H5333" s="547">
        <v>5200000</v>
      </c>
      <c r="I5333" s="545" t="s">
        <v>12984</v>
      </c>
      <c r="J5333" s="545" t="s">
        <v>13296</v>
      </c>
      <c r="K5333" s="545" t="s">
        <v>22979</v>
      </c>
      <c r="L5333" s="545"/>
      <c r="M5333" s="548" t="s">
        <v>13758</v>
      </c>
      <c r="N5333" s="545" t="s">
        <v>13413</v>
      </c>
      <c r="O5333" s="545"/>
      <c r="P5333" s="549">
        <v>14970</v>
      </c>
      <c r="Q5333" s="549">
        <v>1</v>
      </c>
      <c r="R5333" s="549">
        <v>57</v>
      </c>
      <c r="S5333" s="548">
        <v>2218</v>
      </c>
      <c r="T5333" s="548"/>
      <c r="U5333" s="99"/>
    </row>
    <row r="5334" spans="1:21" ht="19.5" customHeight="1">
      <c r="A5334" s="545">
        <v>14971</v>
      </c>
      <c r="B5334" s="545" t="s">
        <v>22980</v>
      </c>
      <c r="C5334" s="545" t="s">
        <v>216</v>
      </c>
      <c r="D5334" s="546">
        <v>46071</v>
      </c>
      <c r="E5334" s="171" t="str">
        <f t="shared" si="83"/>
        <v>2026</v>
      </c>
      <c r="F5334" s="547">
        <v>12577</v>
      </c>
      <c r="G5334" s="548">
        <v>0.19</v>
      </c>
      <c r="H5334" s="547">
        <v>10568.91</v>
      </c>
      <c r="I5334" s="545" t="s">
        <v>12984</v>
      </c>
      <c r="J5334" s="545" t="s">
        <v>13298</v>
      </c>
      <c r="K5334" s="545" t="s">
        <v>22981</v>
      </c>
      <c r="L5334" s="545"/>
      <c r="M5334" s="548" t="s">
        <v>13758</v>
      </c>
      <c r="N5334" s="545" t="s">
        <v>13413</v>
      </c>
      <c r="O5334" s="545"/>
      <c r="P5334" s="549">
        <v>14971</v>
      </c>
      <c r="Q5334" s="549">
        <v>1</v>
      </c>
      <c r="R5334" s="549">
        <v>57</v>
      </c>
      <c r="S5334" s="548">
        <v>1012</v>
      </c>
      <c r="T5334" s="548"/>
      <c r="U5334" s="99"/>
    </row>
    <row r="5335" spans="1:21" ht="19.5" customHeight="1">
      <c r="A5335" s="545">
        <v>14972</v>
      </c>
      <c r="B5335" s="545" t="s">
        <v>22982</v>
      </c>
      <c r="C5335" s="545" t="s">
        <v>4479</v>
      </c>
      <c r="D5335" s="546">
        <v>46071</v>
      </c>
      <c r="E5335" s="171" t="str">
        <f t="shared" si="83"/>
        <v>2026</v>
      </c>
      <c r="F5335" s="547">
        <v>43051</v>
      </c>
      <c r="G5335" s="548">
        <v>0.19</v>
      </c>
      <c r="H5335" s="547">
        <v>36177.31</v>
      </c>
      <c r="I5335" s="545" t="s">
        <v>12984</v>
      </c>
      <c r="J5335" s="545" t="s">
        <v>13301</v>
      </c>
      <c r="K5335" s="545" t="s">
        <v>22983</v>
      </c>
      <c r="L5335" s="545"/>
      <c r="M5335" s="548" t="s">
        <v>13758</v>
      </c>
      <c r="N5335" s="545" t="s">
        <v>13413</v>
      </c>
      <c r="O5335" s="545"/>
      <c r="P5335" s="549">
        <v>14972</v>
      </c>
      <c r="Q5335" s="549">
        <v>1</v>
      </c>
      <c r="R5335" s="549">
        <v>57</v>
      </c>
      <c r="S5335" s="548">
        <v>2221</v>
      </c>
      <c r="T5335" s="548"/>
      <c r="U5335" s="99"/>
    </row>
    <row r="5336" spans="1:21" ht="19.5" customHeight="1">
      <c r="A5336" s="545">
        <v>14973</v>
      </c>
      <c r="B5336" s="545" t="s">
        <v>22984</v>
      </c>
      <c r="C5336" s="545" t="s">
        <v>216</v>
      </c>
      <c r="D5336" s="546">
        <v>46071</v>
      </c>
      <c r="E5336" s="171" t="str">
        <f t="shared" si="83"/>
        <v>2026</v>
      </c>
      <c r="F5336" s="547">
        <v>48000.01</v>
      </c>
      <c r="G5336" s="548">
        <v>0.19</v>
      </c>
      <c r="H5336" s="547">
        <v>40336.14</v>
      </c>
      <c r="I5336" s="545" t="s">
        <v>12984</v>
      </c>
      <c r="J5336" s="545" t="s">
        <v>13296</v>
      </c>
      <c r="K5336" s="545" t="s">
        <v>22985</v>
      </c>
      <c r="L5336" s="545"/>
      <c r="M5336" s="548" t="s">
        <v>13758</v>
      </c>
      <c r="N5336" s="545" t="s">
        <v>13413</v>
      </c>
      <c r="O5336" s="545"/>
      <c r="P5336" s="549">
        <v>14973</v>
      </c>
      <c r="Q5336" s="549">
        <v>1</v>
      </c>
      <c r="R5336" s="549">
        <v>57</v>
      </c>
      <c r="S5336" s="548">
        <v>2218</v>
      </c>
      <c r="T5336" s="548"/>
      <c r="U5336" s="99"/>
    </row>
    <row r="5337" spans="1:21" ht="19.5" customHeight="1">
      <c r="A5337" s="545">
        <v>14974</v>
      </c>
      <c r="B5337" s="545" t="s">
        <v>22986</v>
      </c>
      <c r="C5337" s="545" t="s">
        <v>216</v>
      </c>
      <c r="D5337" s="546">
        <v>46071</v>
      </c>
      <c r="E5337" s="171" t="str">
        <f t="shared" si="83"/>
        <v>2026</v>
      </c>
      <c r="F5337" s="547">
        <v>8748</v>
      </c>
      <c r="G5337" s="548">
        <v>0.19</v>
      </c>
      <c r="H5337" s="547">
        <v>7351.26</v>
      </c>
      <c r="I5337" s="545" t="s">
        <v>12984</v>
      </c>
      <c r="J5337" s="545" t="s">
        <v>13298</v>
      </c>
      <c r="K5337" s="545" t="s">
        <v>22987</v>
      </c>
      <c r="L5337" s="545"/>
      <c r="M5337" s="548" t="s">
        <v>13758</v>
      </c>
      <c r="N5337" s="545" t="s">
        <v>13413</v>
      </c>
      <c r="O5337" s="545"/>
      <c r="P5337" s="549">
        <v>14974</v>
      </c>
      <c r="Q5337" s="549">
        <v>1</v>
      </c>
      <c r="R5337" s="549">
        <v>57</v>
      </c>
      <c r="S5337" s="548">
        <v>1012</v>
      </c>
      <c r="T5337" s="548"/>
      <c r="U5337" s="99"/>
    </row>
    <row r="5338" spans="1:21" ht="19.5" customHeight="1">
      <c r="A5338" s="545">
        <v>14975</v>
      </c>
      <c r="B5338" s="545" t="s">
        <v>22988</v>
      </c>
      <c r="C5338" s="545" t="s">
        <v>216</v>
      </c>
      <c r="D5338" s="546">
        <v>46071</v>
      </c>
      <c r="E5338" s="171" t="str">
        <f t="shared" si="83"/>
        <v>2026</v>
      </c>
      <c r="F5338" s="547">
        <v>5649</v>
      </c>
      <c r="G5338" s="548">
        <v>0.19</v>
      </c>
      <c r="H5338" s="547">
        <v>4747.0600000000004</v>
      </c>
      <c r="I5338" s="545" t="s">
        <v>12650</v>
      </c>
      <c r="J5338" s="545" t="s">
        <v>13301</v>
      </c>
      <c r="K5338" s="545"/>
      <c r="L5338" s="545"/>
      <c r="M5338" s="548" t="s">
        <v>13758</v>
      </c>
      <c r="N5338" s="545" t="s">
        <v>13413</v>
      </c>
      <c r="O5338" s="545"/>
      <c r="P5338" s="549">
        <v>14975</v>
      </c>
      <c r="Q5338" s="549">
        <v>1</v>
      </c>
      <c r="R5338" s="549">
        <v>127</v>
      </c>
      <c r="S5338" s="548">
        <v>2221</v>
      </c>
      <c r="T5338" s="548"/>
      <c r="U5338" s="99"/>
    </row>
    <row r="5339" spans="1:21" ht="19.5" customHeight="1">
      <c r="A5339" s="545">
        <v>14976</v>
      </c>
      <c r="B5339" s="545" t="s">
        <v>22989</v>
      </c>
      <c r="C5339" s="545" t="s">
        <v>216</v>
      </c>
      <c r="D5339" s="546">
        <v>46071</v>
      </c>
      <c r="E5339" s="171" t="str">
        <f t="shared" si="83"/>
        <v>2026</v>
      </c>
      <c r="F5339" s="547">
        <v>9361</v>
      </c>
      <c r="G5339" s="548">
        <v>0.19</v>
      </c>
      <c r="H5339" s="547">
        <v>7866.39</v>
      </c>
      <c r="I5339" s="545" t="s">
        <v>12650</v>
      </c>
      <c r="J5339" s="545" t="s">
        <v>13298</v>
      </c>
      <c r="K5339" s="545"/>
      <c r="L5339" s="545"/>
      <c r="M5339" s="548" t="s">
        <v>13758</v>
      </c>
      <c r="N5339" s="545" t="s">
        <v>13413</v>
      </c>
      <c r="O5339" s="545"/>
      <c r="P5339" s="549">
        <v>14976</v>
      </c>
      <c r="Q5339" s="549">
        <v>1</v>
      </c>
      <c r="R5339" s="549">
        <v>127</v>
      </c>
      <c r="S5339" s="548">
        <v>1012</v>
      </c>
      <c r="T5339" s="548"/>
      <c r="U5339" s="99"/>
    </row>
    <row r="5340" spans="1:21" ht="19.5" customHeight="1">
      <c r="A5340" s="545">
        <v>14977</v>
      </c>
      <c r="B5340" s="545" t="s">
        <v>22990</v>
      </c>
      <c r="C5340" s="545" t="s">
        <v>209</v>
      </c>
      <c r="D5340" s="546">
        <v>46071</v>
      </c>
      <c r="E5340" s="171" t="str">
        <f t="shared" si="83"/>
        <v>2026</v>
      </c>
      <c r="F5340" s="547">
        <v>4128</v>
      </c>
      <c r="G5340" s="548">
        <v>0.19</v>
      </c>
      <c r="H5340" s="547">
        <v>3468.91</v>
      </c>
      <c r="I5340" s="545" t="s">
        <v>12706</v>
      </c>
      <c r="J5340" s="545" t="s">
        <v>13301</v>
      </c>
      <c r="K5340" s="545"/>
      <c r="L5340" s="545"/>
      <c r="M5340" s="548" t="s">
        <v>13758</v>
      </c>
      <c r="N5340" s="545" t="s">
        <v>13413</v>
      </c>
      <c r="O5340" s="545"/>
      <c r="P5340" s="549">
        <v>14977</v>
      </c>
      <c r="Q5340" s="549">
        <v>1</v>
      </c>
      <c r="R5340" s="549">
        <v>128</v>
      </c>
      <c r="S5340" s="548">
        <v>2221</v>
      </c>
      <c r="T5340" s="548"/>
      <c r="U5340" s="99"/>
    </row>
    <row r="5341" spans="1:21" ht="19.5" customHeight="1">
      <c r="A5341" s="545">
        <v>14978</v>
      </c>
      <c r="B5341" s="545" t="s">
        <v>22991</v>
      </c>
      <c r="C5341" s="545" t="s">
        <v>209</v>
      </c>
      <c r="D5341" s="546">
        <v>46071</v>
      </c>
      <c r="E5341" s="171" t="str">
        <f t="shared" si="83"/>
        <v>2026</v>
      </c>
      <c r="F5341" s="547">
        <v>3000</v>
      </c>
      <c r="G5341" s="548">
        <v>0.19</v>
      </c>
      <c r="H5341" s="547">
        <v>2521.0100000000002</v>
      </c>
      <c r="I5341" s="545" t="s">
        <v>12706</v>
      </c>
      <c r="J5341" s="545" t="s">
        <v>13296</v>
      </c>
      <c r="K5341" s="545"/>
      <c r="L5341" s="545"/>
      <c r="M5341" s="548" t="s">
        <v>13758</v>
      </c>
      <c r="N5341" s="545" t="s">
        <v>13413</v>
      </c>
      <c r="O5341" s="545"/>
      <c r="P5341" s="549">
        <v>14978</v>
      </c>
      <c r="Q5341" s="549">
        <v>1</v>
      </c>
      <c r="R5341" s="549">
        <v>128</v>
      </c>
      <c r="S5341" s="548">
        <v>2218</v>
      </c>
      <c r="T5341" s="548"/>
      <c r="U5341" s="99"/>
    </row>
    <row r="5342" spans="1:21" ht="19.5" customHeight="1">
      <c r="A5342" s="545">
        <v>14979</v>
      </c>
      <c r="B5342" s="545" t="s">
        <v>22992</v>
      </c>
      <c r="C5342" s="545" t="s">
        <v>216</v>
      </c>
      <c r="D5342" s="546">
        <v>46071</v>
      </c>
      <c r="E5342" s="171" t="str">
        <f t="shared" si="83"/>
        <v>2026</v>
      </c>
      <c r="F5342" s="547">
        <v>2592</v>
      </c>
      <c r="G5342" s="548">
        <v>0.19</v>
      </c>
      <c r="H5342" s="547">
        <v>2178.15</v>
      </c>
      <c r="I5342" s="545" t="s">
        <v>12650</v>
      </c>
      <c r="J5342" s="545" t="s">
        <v>13296</v>
      </c>
      <c r="K5342" s="545"/>
      <c r="L5342" s="545"/>
      <c r="M5342" s="548" t="s">
        <v>13758</v>
      </c>
      <c r="N5342" s="545" t="s">
        <v>13413</v>
      </c>
      <c r="O5342" s="545"/>
      <c r="P5342" s="549">
        <v>14979</v>
      </c>
      <c r="Q5342" s="549">
        <v>1</v>
      </c>
      <c r="R5342" s="549">
        <v>127</v>
      </c>
      <c r="S5342" s="548">
        <v>2218</v>
      </c>
      <c r="T5342" s="548"/>
      <c r="U5342" s="99"/>
    </row>
    <row r="5343" spans="1:21" ht="19.5" customHeight="1">
      <c r="A5343" s="545">
        <v>14980</v>
      </c>
      <c r="B5343" s="545" t="s">
        <v>22993</v>
      </c>
      <c r="C5343" s="545" t="s">
        <v>216</v>
      </c>
      <c r="D5343" s="546">
        <v>46071</v>
      </c>
      <c r="E5343" s="171" t="str">
        <f t="shared" si="83"/>
        <v>2026</v>
      </c>
      <c r="F5343" s="547">
        <v>33285</v>
      </c>
      <c r="G5343" s="548">
        <v>0.19</v>
      </c>
      <c r="H5343" s="547">
        <v>27970.59</v>
      </c>
      <c r="I5343" s="545" t="s">
        <v>12686</v>
      </c>
      <c r="J5343" s="545" t="s">
        <v>13298</v>
      </c>
      <c r="K5343" s="545"/>
      <c r="L5343" s="545"/>
      <c r="M5343" s="548" t="s">
        <v>13758</v>
      </c>
      <c r="N5343" s="545" t="s">
        <v>13413</v>
      </c>
      <c r="O5343" s="545"/>
      <c r="P5343" s="549">
        <v>14980</v>
      </c>
      <c r="Q5343" s="549">
        <v>1</v>
      </c>
      <c r="R5343" s="549">
        <v>131</v>
      </c>
      <c r="S5343" s="548">
        <v>1012</v>
      </c>
      <c r="T5343" s="548"/>
      <c r="U5343" s="99"/>
    </row>
    <row r="5344" spans="1:21" ht="19.5" customHeight="1">
      <c r="A5344" s="545">
        <v>14981</v>
      </c>
      <c r="B5344" s="545" t="s">
        <v>22994</v>
      </c>
      <c r="C5344" s="545" t="s">
        <v>216</v>
      </c>
      <c r="D5344" s="546">
        <v>46071</v>
      </c>
      <c r="E5344" s="171" t="str">
        <f t="shared" si="83"/>
        <v>2026</v>
      </c>
      <c r="F5344" s="547">
        <v>702515</v>
      </c>
      <c r="G5344" s="548">
        <v>0.19</v>
      </c>
      <c r="H5344" s="547">
        <v>590348.74</v>
      </c>
      <c r="I5344" s="545" t="s">
        <v>12715</v>
      </c>
      <c r="J5344" s="545" t="s">
        <v>13298</v>
      </c>
      <c r="K5344" s="545"/>
      <c r="L5344" s="545"/>
      <c r="M5344" s="548" t="s">
        <v>13758</v>
      </c>
      <c r="N5344" s="545" t="s">
        <v>13413</v>
      </c>
      <c r="O5344" s="545"/>
      <c r="P5344" s="549">
        <v>14981</v>
      </c>
      <c r="Q5344" s="549">
        <v>1</v>
      </c>
      <c r="R5344" s="549">
        <v>129</v>
      </c>
      <c r="S5344" s="548">
        <v>1012</v>
      </c>
      <c r="T5344" s="548"/>
      <c r="U5344" s="99"/>
    </row>
    <row r="5345" spans="1:21" ht="19.5" customHeight="1">
      <c r="A5345" s="545">
        <v>14982</v>
      </c>
      <c r="B5345" s="545" t="s">
        <v>22995</v>
      </c>
      <c r="C5345" s="545" t="s">
        <v>216</v>
      </c>
      <c r="D5345" s="546">
        <v>46071</v>
      </c>
      <c r="E5345" s="171" t="str">
        <f t="shared" si="83"/>
        <v>2026</v>
      </c>
      <c r="F5345" s="547">
        <v>33791</v>
      </c>
      <c r="G5345" s="548">
        <v>0.19</v>
      </c>
      <c r="H5345" s="547">
        <v>28395.8</v>
      </c>
      <c r="I5345" s="545" t="s">
        <v>12715</v>
      </c>
      <c r="J5345" s="545" t="s">
        <v>13298</v>
      </c>
      <c r="K5345" s="545"/>
      <c r="L5345" s="545"/>
      <c r="M5345" s="548" t="s">
        <v>13758</v>
      </c>
      <c r="N5345" s="545" t="s">
        <v>13413</v>
      </c>
      <c r="O5345" s="545"/>
      <c r="P5345" s="549">
        <v>14982</v>
      </c>
      <c r="Q5345" s="549">
        <v>1</v>
      </c>
      <c r="R5345" s="549">
        <v>129</v>
      </c>
      <c r="S5345" s="548">
        <v>1012</v>
      </c>
      <c r="T5345" s="548"/>
      <c r="U5345" s="99"/>
    </row>
    <row r="5346" spans="1:21" ht="19.5" customHeight="1">
      <c r="A5346" s="545">
        <v>14983</v>
      </c>
      <c r="B5346" s="545" t="s">
        <v>22996</v>
      </c>
      <c r="C5346" s="545" t="s">
        <v>216</v>
      </c>
      <c r="D5346" s="546">
        <v>46071</v>
      </c>
      <c r="E5346" s="171" t="str">
        <f t="shared" si="83"/>
        <v>2026</v>
      </c>
      <c r="F5346" s="547">
        <v>165466</v>
      </c>
      <c r="G5346" s="548">
        <v>0.19</v>
      </c>
      <c r="H5346" s="547">
        <v>139047.06</v>
      </c>
      <c r="I5346" s="545" t="s">
        <v>12715</v>
      </c>
      <c r="J5346" s="545" t="s">
        <v>13298</v>
      </c>
      <c r="K5346" s="545"/>
      <c r="L5346" s="545"/>
      <c r="M5346" s="548" t="s">
        <v>13758</v>
      </c>
      <c r="N5346" s="545" t="s">
        <v>13413</v>
      </c>
      <c r="O5346" s="545"/>
      <c r="P5346" s="549">
        <v>14983</v>
      </c>
      <c r="Q5346" s="549">
        <v>1</v>
      </c>
      <c r="R5346" s="549">
        <v>129</v>
      </c>
      <c r="S5346" s="548">
        <v>1012</v>
      </c>
      <c r="T5346" s="548"/>
      <c r="U5346" s="99"/>
    </row>
    <row r="5347" spans="1:21" ht="19.5" customHeight="1">
      <c r="A5347" s="545">
        <v>14984</v>
      </c>
      <c r="B5347" s="545" t="s">
        <v>22997</v>
      </c>
      <c r="C5347" s="545" t="s">
        <v>216</v>
      </c>
      <c r="D5347" s="546">
        <v>46071</v>
      </c>
      <c r="E5347" s="171" t="str">
        <f t="shared" si="83"/>
        <v>2026</v>
      </c>
      <c r="F5347" s="547">
        <v>95150</v>
      </c>
      <c r="G5347" s="548">
        <v>0.19</v>
      </c>
      <c r="H5347" s="547">
        <v>79957.98</v>
      </c>
      <c r="I5347" s="545" t="s">
        <v>12715</v>
      </c>
      <c r="J5347" s="545" t="s">
        <v>13296</v>
      </c>
      <c r="K5347" s="545"/>
      <c r="L5347" s="545"/>
      <c r="M5347" s="548" t="s">
        <v>13758</v>
      </c>
      <c r="N5347" s="545" t="s">
        <v>13413</v>
      </c>
      <c r="O5347" s="545"/>
      <c r="P5347" s="549">
        <v>14984</v>
      </c>
      <c r="Q5347" s="549">
        <v>1</v>
      </c>
      <c r="R5347" s="549">
        <v>129</v>
      </c>
      <c r="S5347" s="548">
        <v>2218</v>
      </c>
      <c r="T5347" s="548"/>
      <c r="U5347" s="99"/>
    </row>
    <row r="5348" spans="1:21" ht="19.5" customHeight="1">
      <c r="A5348" s="545">
        <v>14985</v>
      </c>
      <c r="B5348" s="545" t="s">
        <v>22998</v>
      </c>
      <c r="C5348" s="545" t="s">
        <v>216</v>
      </c>
      <c r="D5348" s="546">
        <v>46071</v>
      </c>
      <c r="E5348" s="171" t="str">
        <f t="shared" si="83"/>
        <v>2026</v>
      </c>
      <c r="F5348" s="547">
        <v>64667</v>
      </c>
      <c r="G5348" s="548">
        <v>0.19</v>
      </c>
      <c r="H5348" s="547">
        <v>54342.02</v>
      </c>
      <c r="I5348" s="545" t="s">
        <v>12715</v>
      </c>
      <c r="J5348" s="545" t="s">
        <v>13298</v>
      </c>
      <c r="K5348" s="545"/>
      <c r="L5348" s="545"/>
      <c r="M5348" s="548" t="s">
        <v>13758</v>
      </c>
      <c r="N5348" s="545" t="s">
        <v>13413</v>
      </c>
      <c r="O5348" s="545"/>
      <c r="P5348" s="549">
        <v>14985</v>
      </c>
      <c r="Q5348" s="549">
        <v>1</v>
      </c>
      <c r="R5348" s="549">
        <v>129</v>
      </c>
      <c r="S5348" s="548">
        <v>1012</v>
      </c>
      <c r="T5348" s="548"/>
      <c r="U5348" s="99"/>
    </row>
    <row r="5349" spans="1:21" ht="19.5" customHeight="1">
      <c r="A5349" s="545">
        <v>14986</v>
      </c>
      <c r="B5349" s="545" t="s">
        <v>22999</v>
      </c>
      <c r="C5349" s="545" t="s">
        <v>216</v>
      </c>
      <c r="D5349" s="546">
        <v>46071</v>
      </c>
      <c r="E5349" s="171" t="str">
        <f t="shared" si="83"/>
        <v>2026</v>
      </c>
      <c r="F5349" s="547">
        <v>624550</v>
      </c>
      <c r="G5349" s="548">
        <v>0.19</v>
      </c>
      <c r="H5349" s="547">
        <v>524831.93000000005</v>
      </c>
      <c r="I5349" s="545" t="s">
        <v>12715</v>
      </c>
      <c r="J5349" s="545" t="s">
        <v>13296</v>
      </c>
      <c r="K5349" s="545"/>
      <c r="L5349" s="545"/>
      <c r="M5349" s="548" t="s">
        <v>13758</v>
      </c>
      <c r="N5349" s="545" t="s">
        <v>13413</v>
      </c>
      <c r="O5349" s="545"/>
      <c r="P5349" s="549">
        <v>14986</v>
      </c>
      <c r="Q5349" s="549">
        <v>1</v>
      </c>
      <c r="R5349" s="549">
        <v>129</v>
      </c>
      <c r="S5349" s="548">
        <v>2218</v>
      </c>
      <c r="T5349" s="548"/>
      <c r="U5349" s="99"/>
    </row>
    <row r="5350" spans="1:21" ht="19.5" customHeight="1">
      <c r="A5350" s="545">
        <v>14987</v>
      </c>
      <c r="B5350" s="545" t="s">
        <v>23000</v>
      </c>
      <c r="C5350" s="545" t="s">
        <v>216</v>
      </c>
      <c r="D5350" s="546">
        <v>46071</v>
      </c>
      <c r="E5350" s="171" t="str">
        <f t="shared" si="83"/>
        <v>2026</v>
      </c>
      <c r="F5350" s="547">
        <v>4928</v>
      </c>
      <c r="G5350" s="548">
        <v>0.19</v>
      </c>
      <c r="H5350" s="547">
        <v>4141.18</v>
      </c>
      <c r="I5350" s="545" t="s">
        <v>12637</v>
      </c>
      <c r="J5350" s="545" t="s">
        <v>13298</v>
      </c>
      <c r="K5350" s="545" t="s">
        <v>23000</v>
      </c>
      <c r="L5350" s="545"/>
      <c r="M5350" s="548" t="s">
        <v>13758</v>
      </c>
      <c r="N5350" s="545" t="s">
        <v>13413</v>
      </c>
      <c r="O5350" s="545"/>
      <c r="P5350" s="549">
        <v>14987</v>
      </c>
      <c r="Q5350" s="549">
        <v>1</v>
      </c>
      <c r="R5350" s="549">
        <v>13</v>
      </c>
      <c r="S5350" s="548">
        <v>1012</v>
      </c>
      <c r="T5350" s="548"/>
      <c r="U5350" s="99"/>
    </row>
    <row r="5351" spans="1:21" ht="19.5" customHeight="1">
      <c r="A5351" s="545">
        <v>14988</v>
      </c>
      <c r="B5351" s="545" t="s">
        <v>23001</v>
      </c>
      <c r="C5351" s="545" t="s">
        <v>209</v>
      </c>
      <c r="D5351" s="546">
        <v>46073</v>
      </c>
      <c r="E5351" s="171" t="str">
        <f t="shared" si="83"/>
        <v>2026</v>
      </c>
      <c r="F5351" s="547">
        <v>9833.01</v>
      </c>
      <c r="G5351" s="548">
        <v>0.19</v>
      </c>
      <c r="H5351" s="547">
        <v>8263.0300000000007</v>
      </c>
      <c r="I5351" s="545" t="s">
        <v>12645</v>
      </c>
      <c r="J5351" s="545" t="s">
        <v>13298</v>
      </c>
      <c r="K5351" s="545" t="s">
        <v>23002</v>
      </c>
      <c r="L5351" s="545"/>
      <c r="M5351" s="548" t="s">
        <v>13758</v>
      </c>
      <c r="N5351" s="545" t="s">
        <v>13413</v>
      </c>
      <c r="O5351" s="545"/>
      <c r="P5351" s="549">
        <v>14988</v>
      </c>
      <c r="Q5351" s="549">
        <v>1</v>
      </c>
      <c r="R5351" s="549">
        <v>12</v>
      </c>
      <c r="S5351" s="548">
        <v>1012</v>
      </c>
      <c r="T5351" s="548"/>
      <c r="U5351" s="99"/>
    </row>
    <row r="5352" spans="1:21" ht="19.5" customHeight="1">
      <c r="A5352" s="545">
        <v>14989</v>
      </c>
      <c r="B5352" s="545" t="s">
        <v>23003</v>
      </c>
      <c r="C5352" s="545" t="s">
        <v>206</v>
      </c>
      <c r="D5352" s="546">
        <v>46073</v>
      </c>
      <c r="E5352" s="171" t="str">
        <f t="shared" si="83"/>
        <v>2026</v>
      </c>
      <c r="F5352" s="547">
        <v>12530</v>
      </c>
      <c r="G5352" s="548">
        <v>0.19</v>
      </c>
      <c r="H5352" s="547">
        <v>10529.41</v>
      </c>
      <c r="I5352" s="545" t="s">
        <v>12645</v>
      </c>
      <c r="J5352" s="545" t="s">
        <v>13296</v>
      </c>
      <c r="K5352" s="545" t="s">
        <v>23004</v>
      </c>
      <c r="L5352" s="545"/>
      <c r="M5352" s="548" t="s">
        <v>13758</v>
      </c>
      <c r="N5352" s="545" t="s">
        <v>13413</v>
      </c>
      <c r="O5352" s="545"/>
      <c r="P5352" s="549">
        <v>14989</v>
      </c>
      <c r="Q5352" s="549">
        <v>1</v>
      </c>
      <c r="R5352" s="549">
        <v>12</v>
      </c>
      <c r="S5352" s="548">
        <v>2218</v>
      </c>
      <c r="T5352" s="548"/>
      <c r="U5352" s="99"/>
    </row>
    <row r="5353" spans="1:21" ht="19.5" customHeight="1">
      <c r="A5353" s="545">
        <v>14990</v>
      </c>
      <c r="B5353" s="545" t="s">
        <v>23005</v>
      </c>
      <c r="C5353" s="545" t="s">
        <v>216</v>
      </c>
      <c r="D5353" s="546">
        <v>46077</v>
      </c>
      <c r="E5353" s="171" t="str">
        <f t="shared" si="83"/>
        <v>2026</v>
      </c>
      <c r="F5353" s="547">
        <v>418764</v>
      </c>
      <c r="G5353" s="548">
        <v>0.19</v>
      </c>
      <c r="H5353" s="547">
        <v>351902.52</v>
      </c>
      <c r="I5353" s="545" t="s">
        <v>12868</v>
      </c>
      <c r="J5353" s="545" t="s">
        <v>13298</v>
      </c>
      <c r="K5353" s="545" t="s">
        <v>23006</v>
      </c>
      <c r="L5353" s="545"/>
      <c r="M5353" s="548" t="s">
        <v>13758</v>
      </c>
      <c r="N5353" s="545" t="s">
        <v>13413</v>
      </c>
      <c r="O5353" s="545"/>
      <c r="P5353" s="549">
        <v>14990</v>
      </c>
      <c r="Q5353" s="549">
        <v>1</v>
      </c>
      <c r="R5353" s="549">
        <v>50</v>
      </c>
      <c r="S5353" s="548">
        <v>1012</v>
      </c>
      <c r="T5353" s="548"/>
      <c r="U5353" s="99"/>
    </row>
    <row r="5354" spans="1:21" ht="19.5" customHeight="1">
      <c r="A5354" s="545">
        <v>14991</v>
      </c>
      <c r="B5354" s="545" t="s">
        <v>23007</v>
      </c>
      <c r="C5354" s="545" t="s">
        <v>221</v>
      </c>
      <c r="D5354" s="546">
        <v>46077</v>
      </c>
      <c r="E5354" s="171" t="str">
        <f t="shared" si="83"/>
        <v>2026</v>
      </c>
      <c r="F5354" s="547">
        <v>10738</v>
      </c>
      <c r="G5354" s="548">
        <v>0.19</v>
      </c>
      <c r="H5354" s="547">
        <v>9023.5300000000007</v>
      </c>
      <c r="I5354" s="545" t="s">
        <v>12645</v>
      </c>
      <c r="J5354" s="545" t="s">
        <v>13296</v>
      </c>
      <c r="K5354" s="545" t="s">
        <v>23008</v>
      </c>
      <c r="L5354" s="545"/>
      <c r="M5354" s="548" t="s">
        <v>13758</v>
      </c>
      <c r="N5354" s="545" t="s">
        <v>13413</v>
      </c>
      <c r="O5354" s="545"/>
      <c r="P5354" s="549">
        <v>14991</v>
      </c>
      <c r="Q5354" s="549">
        <v>1</v>
      </c>
      <c r="R5354" s="549">
        <v>12</v>
      </c>
      <c r="S5354" s="548">
        <v>2218</v>
      </c>
      <c r="T5354" s="548"/>
      <c r="U5354" s="99"/>
    </row>
    <row r="5355" spans="1:21" ht="19.5" customHeight="1">
      <c r="A5355" s="545">
        <v>14992</v>
      </c>
      <c r="B5355" s="545" t="s">
        <v>23009</v>
      </c>
      <c r="C5355" s="545" t="s">
        <v>209</v>
      </c>
      <c r="D5355" s="546">
        <v>46078</v>
      </c>
      <c r="E5355" s="171" t="str">
        <f t="shared" si="83"/>
        <v>2026</v>
      </c>
      <c r="F5355" s="547">
        <v>8687</v>
      </c>
      <c r="G5355" s="548">
        <v>0.19</v>
      </c>
      <c r="H5355" s="547">
        <v>7300</v>
      </c>
      <c r="I5355" s="545" t="s">
        <v>12637</v>
      </c>
      <c r="J5355" s="545" t="s">
        <v>13330</v>
      </c>
      <c r="K5355" s="545"/>
      <c r="L5355" s="545"/>
      <c r="M5355" s="548" t="s">
        <v>13758</v>
      </c>
      <c r="N5355" s="545" t="s">
        <v>13413</v>
      </c>
      <c r="O5355" s="545"/>
      <c r="P5355" s="549">
        <v>14992</v>
      </c>
      <c r="Q5355" s="549">
        <v>1</v>
      </c>
      <c r="R5355" s="549">
        <v>13</v>
      </c>
      <c r="S5355" s="548">
        <v>2233</v>
      </c>
      <c r="T5355" s="548"/>
      <c r="U5355" s="99"/>
    </row>
    <row r="5356" spans="1:21" ht="19.5" customHeight="1">
      <c r="A5356" s="545">
        <v>14993</v>
      </c>
      <c r="B5356" s="545" t="s">
        <v>23010</v>
      </c>
      <c r="C5356" s="545" t="s">
        <v>221</v>
      </c>
      <c r="D5356" s="546">
        <v>46078</v>
      </c>
      <c r="E5356" s="171" t="str">
        <f t="shared" si="83"/>
        <v>2026</v>
      </c>
      <c r="F5356" s="547">
        <v>47404</v>
      </c>
      <c r="G5356" s="548">
        <v>0.19</v>
      </c>
      <c r="H5356" s="547">
        <v>39835.29</v>
      </c>
      <c r="I5356" s="545" t="s">
        <v>12684</v>
      </c>
      <c r="J5356" s="545" t="s">
        <v>13298</v>
      </c>
      <c r="K5356" s="545"/>
      <c r="L5356" s="545"/>
      <c r="M5356" s="548" t="s">
        <v>13758</v>
      </c>
      <c r="N5356" s="545" t="s">
        <v>13413</v>
      </c>
      <c r="O5356" s="545"/>
      <c r="P5356" s="549">
        <v>14993</v>
      </c>
      <c r="Q5356" s="549">
        <v>1</v>
      </c>
      <c r="R5356" s="549">
        <v>95</v>
      </c>
      <c r="S5356" s="548">
        <v>1012</v>
      </c>
      <c r="T5356" s="548"/>
      <c r="U5356" s="99"/>
    </row>
    <row r="5357" spans="1:21" ht="19.5" customHeight="1">
      <c r="A5357" s="545">
        <v>14994</v>
      </c>
      <c r="B5357" s="545" t="s">
        <v>23011</v>
      </c>
      <c r="C5357" s="545" t="s">
        <v>311</v>
      </c>
      <c r="D5357" s="546">
        <v>46079</v>
      </c>
      <c r="E5357" s="171" t="str">
        <f t="shared" si="83"/>
        <v>2026</v>
      </c>
      <c r="F5357" s="547">
        <v>698554</v>
      </c>
      <c r="G5357" s="548">
        <v>0.19</v>
      </c>
      <c r="H5357" s="547">
        <v>587020.17000000004</v>
      </c>
      <c r="I5357" s="545" t="s">
        <v>12654</v>
      </c>
      <c r="J5357" s="545" t="s">
        <v>13298</v>
      </c>
      <c r="K5357" s="545" t="s">
        <v>23012</v>
      </c>
      <c r="L5357" s="545"/>
      <c r="M5357" s="548" t="s">
        <v>13758</v>
      </c>
      <c r="N5357" s="545" t="s">
        <v>13413</v>
      </c>
      <c r="O5357" s="545"/>
      <c r="P5357" s="549">
        <v>14994</v>
      </c>
      <c r="Q5357" s="549">
        <v>1</v>
      </c>
      <c r="R5357" s="549">
        <v>2</v>
      </c>
      <c r="S5357" s="548">
        <v>1012</v>
      </c>
      <c r="T5357" s="548"/>
      <c r="U5357" s="99"/>
    </row>
    <row r="5358" spans="1:21" ht="19.5" customHeight="1">
      <c r="A5358" s="545">
        <v>14995</v>
      </c>
      <c r="B5358" s="545" t="s">
        <v>23013</v>
      </c>
      <c r="C5358" s="545" t="s">
        <v>221</v>
      </c>
      <c r="D5358" s="546">
        <v>46079</v>
      </c>
      <c r="E5358" s="171" t="str">
        <f t="shared" si="83"/>
        <v>2026</v>
      </c>
      <c r="F5358" s="547">
        <v>125617</v>
      </c>
      <c r="G5358" s="548">
        <v>0.19</v>
      </c>
      <c r="H5358" s="547">
        <v>105560.5</v>
      </c>
      <c r="I5358" s="545" t="s">
        <v>12674</v>
      </c>
      <c r="J5358" s="545" t="s">
        <v>13298</v>
      </c>
      <c r="K5358" s="545" t="s">
        <v>23014</v>
      </c>
      <c r="L5358" s="545"/>
      <c r="M5358" s="548" t="s">
        <v>13758</v>
      </c>
      <c r="N5358" s="545" t="s">
        <v>13413</v>
      </c>
      <c r="O5358" s="545"/>
      <c r="P5358" s="549">
        <v>14995</v>
      </c>
      <c r="Q5358" s="549">
        <v>1</v>
      </c>
      <c r="R5358" s="549">
        <v>5</v>
      </c>
      <c r="S5358" s="548">
        <v>1012</v>
      </c>
      <c r="T5358" s="548"/>
      <c r="U5358" s="99"/>
    </row>
    <row r="5359" spans="1:21" ht="19.5" customHeight="1">
      <c r="A5359" s="545">
        <v>14996</v>
      </c>
      <c r="B5359" s="545" t="s">
        <v>23015</v>
      </c>
      <c r="C5359" s="545" t="s">
        <v>216</v>
      </c>
      <c r="D5359" s="546">
        <v>46079</v>
      </c>
      <c r="E5359" s="171" t="str">
        <f t="shared" si="83"/>
        <v>2026</v>
      </c>
      <c r="F5359" s="547">
        <v>288116.01</v>
      </c>
      <c r="G5359" s="548">
        <v>0.19</v>
      </c>
      <c r="H5359" s="547">
        <v>242114.29</v>
      </c>
      <c r="I5359" s="545" t="s">
        <v>12637</v>
      </c>
      <c r="J5359" s="545" t="s">
        <v>13301</v>
      </c>
      <c r="K5359" s="545" t="s">
        <v>23015</v>
      </c>
      <c r="L5359" s="545"/>
      <c r="M5359" s="548" t="s">
        <v>13758</v>
      </c>
      <c r="N5359" s="545" t="s">
        <v>13413</v>
      </c>
      <c r="O5359" s="545"/>
      <c r="P5359" s="549">
        <v>14996</v>
      </c>
      <c r="Q5359" s="549">
        <v>1</v>
      </c>
      <c r="R5359" s="549">
        <v>13</v>
      </c>
      <c r="S5359" s="548">
        <v>2221</v>
      </c>
      <c r="T5359" s="548"/>
      <c r="U5359" s="99"/>
    </row>
    <row r="5360" spans="1:21" ht="19.5" customHeight="1">
      <c r="A5360" s="545">
        <v>14997</v>
      </c>
      <c r="B5360" s="545" t="s">
        <v>23016</v>
      </c>
      <c r="C5360" s="545" t="s">
        <v>216</v>
      </c>
      <c r="D5360" s="546">
        <v>46079</v>
      </c>
      <c r="E5360" s="171" t="str">
        <f t="shared" si="83"/>
        <v>2026</v>
      </c>
      <c r="F5360" s="547">
        <v>1033932</v>
      </c>
      <c r="G5360" s="548">
        <v>0.19</v>
      </c>
      <c r="H5360" s="547">
        <v>868850.42</v>
      </c>
      <c r="I5360" s="545" t="s">
        <v>12637</v>
      </c>
      <c r="J5360" s="545" t="s">
        <v>13296</v>
      </c>
      <c r="K5360" s="545" t="s">
        <v>23017</v>
      </c>
      <c r="L5360" s="545"/>
      <c r="M5360" s="548" t="s">
        <v>13758</v>
      </c>
      <c r="N5360" s="545" t="s">
        <v>13413</v>
      </c>
      <c r="O5360" s="545"/>
      <c r="P5360" s="549">
        <v>14997</v>
      </c>
      <c r="Q5360" s="549">
        <v>1</v>
      </c>
      <c r="R5360" s="549">
        <v>13</v>
      </c>
      <c r="S5360" s="548">
        <v>2218</v>
      </c>
      <c r="T5360" s="548"/>
      <c r="U5360" s="99"/>
    </row>
    <row r="5361" spans="1:21" ht="19.5" customHeight="1">
      <c r="A5361" s="545">
        <v>14998</v>
      </c>
      <c r="B5361" s="545" t="s">
        <v>23018</v>
      </c>
      <c r="C5361" s="545" t="s">
        <v>216</v>
      </c>
      <c r="D5361" s="546">
        <v>46079</v>
      </c>
      <c r="E5361" s="171" t="str">
        <f t="shared" si="83"/>
        <v>2026</v>
      </c>
      <c r="F5361" s="547">
        <v>7364.01</v>
      </c>
      <c r="G5361" s="548">
        <v>0.19</v>
      </c>
      <c r="H5361" s="547">
        <v>6188.24</v>
      </c>
      <c r="I5361" s="545" t="s">
        <v>12637</v>
      </c>
      <c r="J5361" s="545" t="s">
        <v>13296</v>
      </c>
      <c r="K5361" s="545" t="s">
        <v>23019</v>
      </c>
      <c r="L5361" s="545"/>
      <c r="M5361" s="548" t="s">
        <v>13758</v>
      </c>
      <c r="N5361" s="545" t="s">
        <v>13413</v>
      </c>
      <c r="O5361" s="545"/>
      <c r="P5361" s="549">
        <v>14998</v>
      </c>
      <c r="Q5361" s="549">
        <v>1</v>
      </c>
      <c r="R5361" s="549">
        <v>13</v>
      </c>
      <c r="S5361" s="548">
        <v>2218</v>
      </c>
      <c r="T5361" s="548"/>
      <c r="U5361" s="99"/>
    </row>
    <row r="5362" spans="1:21" ht="19.5" customHeight="1">
      <c r="A5362" s="545">
        <v>14999</v>
      </c>
      <c r="B5362" s="545" t="s">
        <v>23020</v>
      </c>
      <c r="C5362" s="545" t="s">
        <v>311</v>
      </c>
      <c r="D5362" s="546">
        <v>46079</v>
      </c>
      <c r="E5362" s="171" t="str">
        <f t="shared" si="83"/>
        <v>2026</v>
      </c>
      <c r="F5362" s="547">
        <v>198000.01</v>
      </c>
      <c r="G5362" s="548">
        <v>0.19</v>
      </c>
      <c r="H5362" s="547">
        <v>166386.56</v>
      </c>
      <c r="I5362" s="545" t="s">
        <v>12676</v>
      </c>
      <c r="J5362" s="545" t="s">
        <v>13298</v>
      </c>
      <c r="K5362" s="545" t="s">
        <v>23021</v>
      </c>
      <c r="L5362" s="545"/>
      <c r="M5362" s="548" t="s">
        <v>13758</v>
      </c>
      <c r="N5362" s="545" t="s">
        <v>13413</v>
      </c>
      <c r="O5362" s="545"/>
      <c r="P5362" s="549">
        <v>14999</v>
      </c>
      <c r="Q5362" s="549">
        <v>1</v>
      </c>
      <c r="R5362" s="549">
        <v>14</v>
      </c>
      <c r="S5362" s="548">
        <v>1012</v>
      </c>
      <c r="T5362" s="548"/>
      <c r="U5362" s="99"/>
    </row>
    <row r="5363" spans="1:21" ht="19.5" customHeight="1">
      <c r="A5363" s="545">
        <v>15000</v>
      </c>
      <c r="B5363" s="545" t="s">
        <v>23022</v>
      </c>
      <c r="C5363" s="545" t="s">
        <v>216</v>
      </c>
      <c r="D5363" s="546">
        <v>46079</v>
      </c>
      <c r="E5363" s="171" t="str">
        <f t="shared" si="83"/>
        <v>2026</v>
      </c>
      <c r="F5363" s="547">
        <v>622177.01</v>
      </c>
      <c r="G5363" s="548">
        <v>0.19</v>
      </c>
      <c r="H5363" s="547">
        <v>522837.82</v>
      </c>
      <c r="I5363" s="545" t="s">
        <v>12676</v>
      </c>
      <c r="J5363" s="545" t="s">
        <v>13298</v>
      </c>
      <c r="K5363" s="545" t="s">
        <v>23023</v>
      </c>
      <c r="L5363" s="545"/>
      <c r="M5363" s="548" t="s">
        <v>13758</v>
      </c>
      <c r="N5363" s="545" t="s">
        <v>13413</v>
      </c>
      <c r="O5363" s="545"/>
      <c r="P5363" s="549">
        <v>15000</v>
      </c>
      <c r="Q5363" s="549">
        <v>1</v>
      </c>
      <c r="R5363" s="549">
        <v>14</v>
      </c>
      <c r="S5363" s="548">
        <v>1012</v>
      </c>
      <c r="T5363" s="548"/>
      <c r="U5363" s="99"/>
    </row>
    <row r="5364" spans="1:21" ht="19.5" customHeight="1">
      <c r="A5364" s="545">
        <v>15616</v>
      </c>
      <c r="B5364" s="545" t="s">
        <v>22813</v>
      </c>
      <c r="C5364" s="545" t="s">
        <v>216</v>
      </c>
      <c r="D5364" s="546"/>
      <c r="E5364" s="171" t="str">
        <f t="shared" si="83"/>
        <v>1900</v>
      </c>
      <c r="F5364" s="547">
        <v>0</v>
      </c>
      <c r="G5364" s="548">
        <v>0</v>
      </c>
      <c r="H5364" s="547">
        <v>0</v>
      </c>
      <c r="I5364" s="545" t="s">
        <v>12647</v>
      </c>
      <c r="J5364" s="545"/>
      <c r="K5364" s="545"/>
      <c r="L5364" s="545"/>
      <c r="M5364" s="548" t="s">
        <v>13758</v>
      </c>
      <c r="N5364" s="545" t="s">
        <v>13413</v>
      </c>
      <c r="O5364" s="545"/>
      <c r="P5364" s="549">
        <v>14765</v>
      </c>
      <c r="Q5364" s="549">
        <v>1</v>
      </c>
      <c r="R5364" s="549">
        <v>26</v>
      </c>
      <c r="S5364" s="548"/>
      <c r="T5364" s="548"/>
      <c r="U5364" s="99"/>
    </row>
    <row r="5365" spans="1:21" ht="19.5" customHeight="1">
      <c r="A5365" s="545">
        <v>15617</v>
      </c>
      <c r="B5365" s="545" t="s">
        <v>22814</v>
      </c>
      <c r="C5365" s="545" t="s">
        <v>216</v>
      </c>
      <c r="D5365" s="546"/>
      <c r="E5365" s="171" t="str">
        <f t="shared" si="83"/>
        <v>1900</v>
      </c>
      <c r="F5365" s="547">
        <v>0</v>
      </c>
      <c r="G5365" s="548">
        <v>0</v>
      </c>
      <c r="H5365" s="547">
        <v>0</v>
      </c>
      <c r="I5365" s="545" t="s">
        <v>12647</v>
      </c>
      <c r="J5365" s="545"/>
      <c r="K5365" s="545"/>
      <c r="L5365" s="545"/>
      <c r="M5365" s="548" t="s">
        <v>13758</v>
      </c>
      <c r="N5365" s="545" t="s">
        <v>13413</v>
      </c>
      <c r="O5365" s="545"/>
      <c r="P5365" s="549">
        <v>14766</v>
      </c>
      <c r="Q5365" s="549">
        <v>1</v>
      </c>
      <c r="R5365" s="549">
        <v>26</v>
      </c>
      <c r="S5365" s="548"/>
      <c r="T5365" s="548"/>
      <c r="U5365" s="99"/>
    </row>
    <row r="5366" spans="1:21" ht="19.5" customHeight="1">
      <c r="A5366" s="545">
        <v>15618</v>
      </c>
      <c r="B5366" s="545" t="s">
        <v>22815</v>
      </c>
      <c r="C5366" s="545" t="s">
        <v>216</v>
      </c>
      <c r="D5366" s="546"/>
      <c r="E5366" s="171" t="str">
        <f t="shared" si="83"/>
        <v>1900</v>
      </c>
      <c r="F5366" s="547">
        <v>0</v>
      </c>
      <c r="G5366" s="548">
        <v>0</v>
      </c>
      <c r="H5366" s="547">
        <v>0</v>
      </c>
      <c r="I5366" s="545" t="s">
        <v>12647</v>
      </c>
      <c r="J5366" s="545"/>
      <c r="K5366" s="545"/>
      <c r="L5366" s="545"/>
      <c r="M5366" s="548" t="s">
        <v>13758</v>
      </c>
      <c r="N5366" s="545" t="s">
        <v>13413</v>
      </c>
      <c r="O5366" s="545"/>
      <c r="P5366" s="549">
        <v>14767</v>
      </c>
      <c r="Q5366" s="549">
        <v>1</v>
      </c>
      <c r="R5366" s="549">
        <v>26</v>
      </c>
      <c r="S5366" s="548"/>
      <c r="T5366" s="548"/>
      <c r="U5366" s="99"/>
    </row>
    <row r="5367" spans="1:21" ht="19.5" customHeight="1">
      <c r="A5367" s="545">
        <v>15619</v>
      </c>
      <c r="B5367" s="545" t="s">
        <v>22816</v>
      </c>
      <c r="C5367" s="545" t="s">
        <v>216</v>
      </c>
      <c r="D5367" s="546"/>
      <c r="E5367" s="171" t="str">
        <f t="shared" si="83"/>
        <v>1900</v>
      </c>
      <c r="F5367" s="547">
        <v>0</v>
      </c>
      <c r="G5367" s="548">
        <v>0</v>
      </c>
      <c r="H5367" s="547">
        <v>0</v>
      </c>
      <c r="I5367" s="545" t="s">
        <v>12647</v>
      </c>
      <c r="J5367" s="545"/>
      <c r="K5367" s="545"/>
      <c r="L5367" s="545"/>
      <c r="M5367" s="548" t="s">
        <v>13758</v>
      </c>
      <c r="N5367" s="545" t="s">
        <v>13413</v>
      </c>
      <c r="O5367" s="545"/>
      <c r="P5367" s="549">
        <v>14768</v>
      </c>
      <c r="Q5367" s="549">
        <v>1</v>
      </c>
      <c r="R5367" s="549">
        <v>26</v>
      </c>
      <c r="S5367" s="548"/>
      <c r="T5367" s="548"/>
      <c r="U5367" s="99"/>
    </row>
    <row r="5368" spans="1:21" ht="19.5" customHeight="1">
      <c r="A5368" s="545">
        <v>15620</v>
      </c>
      <c r="B5368" s="545" t="s">
        <v>22817</v>
      </c>
      <c r="C5368" s="545" t="s">
        <v>216</v>
      </c>
      <c r="D5368" s="546"/>
      <c r="E5368" s="171" t="str">
        <f t="shared" si="83"/>
        <v>1900</v>
      </c>
      <c r="F5368" s="547">
        <v>0</v>
      </c>
      <c r="G5368" s="548">
        <v>0</v>
      </c>
      <c r="H5368" s="547">
        <v>0</v>
      </c>
      <c r="I5368" s="545" t="s">
        <v>12647</v>
      </c>
      <c r="J5368" s="545"/>
      <c r="K5368" s="545"/>
      <c r="L5368" s="545"/>
      <c r="M5368" s="548" t="s">
        <v>13758</v>
      </c>
      <c r="N5368" s="545" t="s">
        <v>13413</v>
      </c>
      <c r="O5368" s="545"/>
      <c r="P5368" s="549">
        <v>14769</v>
      </c>
      <c r="Q5368" s="549">
        <v>1</v>
      </c>
      <c r="R5368" s="549">
        <v>26</v>
      </c>
      <c r="S5368" s="548"/>
      <c r="T5368" s="548"/>
      <c r="U5368" s="99"/>
    </row>
    <row r="5369" spans="1:21" ht="19.5" customHeight="1">
      <c r="A5369" s="545">
        <v>15621</v>
      </c>
      <c r="B5369" s="545" t="s">
        <v>22818</v>
      </c>
      <c r="C5369" s="545" t="s">
        <v>216</v>
      </c>
      <c r="D5369" s="546"/>
      <c r="E5369" s="171" t="str">
        <f t="shared" si="83"/>
        <v>1900</v>
      </c>
      <c r="F5369" s="547">
        <v>0</v>
      </c>
      <c r="G5369" s="548">
        <v>0</v>
      </c>
      <c r="H5369" s="547">
        <v>0</v>
      </c>
      <c r="I5369" s="545" t="s">
        <v>12647</v>
      </c>
      <c r="J5369" s="545"/>
      <c r="K5369" s="545"/>
      <c r="L5369" s="545"/>
      <c r="M5369" s="548" t="s">
        <v>13758</v>
      </c>
      <c r="N5369" s="545" t="s">
        <v>13413</v>
      </c>
      <c r="O5369" s="545"/>
      <c r="P5369" s="549">
        <v>14770</v>
      </c>
      <c r="Q5369" s="549">
        <v>1</v>
      </c>
      <c r="R5369" s="549">
        <v>26</v>
      </c>
      <c r="S5369" s="548"/>
      <c r="T5369" s="548"/>
      <c r="U5369" s="99"/>
    </row>
    <row r="5370" spans="1:21" ht="19.5" customHeight="1">
      <c r="A5370" s="545">
        <v>15622</v>
      </c>
      <c r="B5370" s="545" t="s">
        <v>22819</v>
      </c>
      <c r="C5370" s="545" t="s">
        <v>216</v>
      </c>
      <c r="D5370" s="546"/>
      <c r="E5370" s="171" t="str">
        <f t="shared" si="83"/>
        <v>1900</v>
      </c>
      <c r="F5370" s="547">
        <v>0</v>
      </c>
      <c r="G5370" s="548">
        <v>0</v>
      </c>
      <c r="H5370" s="547">
        <v>0</v>
      </c>
      <c r="I5370" s="545" t="s">
        <v>12647</v>
      </c>
      <c r="J5370" s="545"/>
      <c r="K5370" s="545"/>
      <c r="L5370" s="545"/>
      <c r="M5370" s="548" t="s">
        <v>13758</v>
      </c>
      <c r="N5370" s="545" t="s">
        <v>13413</v>
      </c>
      <c r="O5370" s="545"/>
      <c r="P5370" s="549">
        <v>14771</v>
      </c>
      <c r="Q5370" s="549">
        <v>1</v>
      </c>
      <c r="R5370" s="549">
        <v>26</v>
      </c>
      <c r="S5370" s="548"/>
      <c r="T5370" s="548"/>
      <c r="U5370" s="99"/>
    </row>
    <row r="5371" spans="1:21" ht="19.5" customHeight="1">
      <c r="A5371" s="545">
        <v>15623</v>
      </c>
      <c r="B5371" s="545" t="s">
        <v>22820</v>
      </c>
      <c r="C5371" s="545" t="s">
        <v>216</v>
      </c>
      <c r="D5371" s="546"/>
      <c r="E5371" s="171" t="str">
        <f t="shared" si="83"/>
        <v>1900</v>
      </c>
      <c r="F5371" s="547">
        <v>0</v>
      </c>
      <c r="G5371" s="548">
        <v>0</v>
      </c>
      <c r="H5371" s="547">
        <v>0</v>
      </c>
      <c r="I5371" s="545" t="s">
        <v>12647</v>
      </c>
      <c r="J5371" s="545"/>
      <c r="K5371" s="545"/>
      <c r="L5371" s="545"/>
      <c r="M5371" s="548" t="s">
        <v>13758</v>
      </c>
      <c r="N5371" s="545" t="s">
        <v>13413</v>
      </c>
      <c r="O5371" s="545"/>
      <c r="P5371" s="549">
        <v>14772</v>
      </c>
      <c r="Q5371" s="549">
        <v>1</v>
      </c>
      <c r="R5371" s="549">
        <v>26</v>
      </c>
      <c r="S5371" s="548"/>
      <c r="T5371" s="548"/>
      <c r="U5371" s="99"/>
    </row>
    <row r="5372" spans="1:21" ht="19.5" customHeight="1">
      <c r="A5372" s="545">
        <v>15624</v>
      </c>
      <c r="B5372" s="545" t="s">
        <v>22821</v>
      </c>
      <c r="C5372" s="545" t="s">
        <v>216</v>
      </c>
      <c r="D5372" s="546"/>
      <c r="E5372" s="171" t="str">
        <f t="shared" si="83"/>
        <v>1900</v>
      </c>
      <c r="F5372" s="547">
        <v>0</v>
      </c>
      <c r="G5372" s="548">
        <v>0</v>
      </c>
      <c r="H5372" s="547">
        <v>0</v>
      </c>
      <c r="I5372" s="545" t="s">
        <v>12647</v>
      </c>
      <c r="J5372" s="545"/>
      <c r="K5372" s="545"/>
      <c r="L5372" s="545"/>
      <c r="M5372" s="548" t="s">
        <v>13758</v>
      </c>
      <c r="N5372" s="545" t="s">
        <v>13413</v>
      </c>
      <c r="O5372" s="545"/>
      <c r="P5372" s="549">
        <v>14773</v>
      </c>
      <c r="Q5372" s="549">
        <v>1</v>
      </c>
      <c r="R5372" s="549">
        <v>26</v>
      </c>
      <c r="S5372" s="548"/>
      <c r="T5372" s="548"/>
      <c r="U5372" s="99"/>
    </row>
    <row r="5373" spans="1:21" ht="19.5" customHeight="1">
      <c r="A5373" s="545">
        <v>15625</v>
      </c>
      <c r="B5373" s="545" t="s">
        <v>22822</v>
      </c>
      <c r="C5373" s="545" t="s">
        <v>216</v>
      </c>
      <c r="D5373" s="546"/>
      <c r="E5373" s="171" t="str">
        <f t="shared" si="83"/>
        <v>1900</v>
      </c>
      <c r="F5373" s="547">
        <v>0</v>
      </c>
      <c r="G5373" s="548">
        <v>0</v>
      </c>
      <c r="H5373" s="547">
        <v>0</v>
      </c>
      <c r="I5373" s="545" t="s">
        <v>12647</v>
      </c>
      <c r="J5373" s="545"/>
      <c r="K5373" s="545"/>
      <c r="L5373" s="545"/>
      <c r="M5373" s="548" t="s">
        <v>13758</v>
      </c>
      <c r="N5373" s="545" t="s">
        <v>13413</v>
      </c>
      <c r="O5373" s="545"/>
      <c r="P5373" s="549">
        <v>14774</v>
      </c>
      <c r="Q5373" s="549">
        <v>1</v>
      </c>
      <c r="R5373" s="549">
        <v>26</v>
      </c>
      <c r="S5373" s="548"/>
      <c r="T5373" s="548"/>
      <c r="U5373" s="99"/>
    </row>
    <row r="5374" spans="1:21" ht="19.5" customHeight="1">
      <c r="A5374" s="545">
        <v>26569</v>
      </c>
      <c r="B5374" s="545" t="s">
        <v>13735</v>
      </c>
      <c r="C5374" s="545" t="s">
        <v>216</v>
      </c>
      <c r="D5374" s="546">
        <v>45708</v>
      </c>
      <c r="E5374" s="171" t="str">
        <f t="shared" si="83"/>
        <v>2025</v>
      </c>
      <c r="F5374" s="547">
        <v>678755.68</v>
      </c>
      <c r="G5374" s="548">
        <v>0.19</v>
      </c>
      <c r="H5374" s="547">
        <v>570382.92000000004</v>
      </c>
      <c r="I5374" s="545" t="s">
        <v>12686</v>
      </c>
      <c r="J5374" s="545" t="s">
        <v>13307</v>
      </c>
      <c r="K5374" s="545" t="s">
        <v>17747</v>
      </c>
      <c r="L5374" s="545" t="s">
        <v>13413</v>
      </c>
      <c r="M5374" s="548" t="s">
        <v>13758</v>
      </c>
      <c r="N5374" s="545" t="s">
        <v>22199</v>
      </c>
      <c r="O5374" s="545" t="s">
        <v>17748</v>
      </c>
      <c r="P5374" s="549">
        <v>12510</v>
      </c>
      <c r="Q5374" s="549">
        <v>1</v>
      </c>
      <c r="R5374" s="549">
        <v>131</v>
      </c>
      <c r="S5374" s="548">
        <v>2228</v>
      </c>
      <c r="T5374" s="548">
        <v>1719</v>
      </c>
      <c r="U5374" s="99"/>
    </row>
    <row r="5375" spans="1:21" ht="19.5" customHeight="1">
      <c r="A5375" s="545">
        <v>27273</v>
      </c>
      <c r="B5375" s="545" t="s">
        <v>13736</v>
      </c>
      <c r="C5375" s="545" t="s">
        <v>216</v>
      </c>
      <c r="D5375" s="546">
        <v>45708</v>
      </c>
      <c r="E5375" s="171" t="str">
        <f t="shared" si="83"/>
        <v>2025</v>
      </c>
      <c r="F5375" s="547">
        <v>1667458.25</v>
      </c>
      <c r="G5375" s="548">
        <v>0.19</v>
      </c>
      <c r="H5375" s="547">
        <v>1401225.42</v>
      </c>
      <c r="I5375" s="545" t="s">
        <v>12686</v>
      </c>
      <c r="J5375" s="545" t="s">
        <v>13307</v>
      </c>
      <c r="K5375" s="545" t="s">
        <v>17749</v>
      </c>
      <c r="L5375" s="545" t="s">
        <v>13413</v>
      </c>
      <c r="M5375" s="548" t="s">
        <v>13758</v>
      </c>
      <c r="N5375" s="545" t="s">
        <v>22199</v>
      </c>
      <c r="O5375" s="545" t="s">
        <v>17750</v>
      </c>
      <c r="P5375" s="549">
        <v>12511</v>
      </c>
      <c r="Q5375" s="549">
        <v>1</v>
      </c>
      <c r="R5375" s="549">
        <v>131</v>
      </c>
      <c r="S5375" s="548">
        <v>2228</v>
      </c>
      <c r="T5375" s="548">
        <v>1719</v>
      </c>
      <c r="U5375" s="99"/>
    </row>
    <row r="5376" spans="1:21" ht="19.5" customHeight="1">
      <c r="A5376" s="545">
        <v>27484</v>
      </c>
      <c r="B5376" s="545" t="s">
        <v>13737</v>
      </c>
      <c r="C5376" s="545" t="s">
        <v>216</v>
      </c>
      <c r="D5376" s="546">
        <v>45708</v>
      </c>
      <c r="E5376" s="171" t="str">
        <f t="shared" si="83"/>
        <v>2025</v>
      </c>
      <c r="F5376" s="547">
        <v>494925.78</v>
      </c>
      <c r="G5376" s="548">
        <v>0.19</v>
      </c>
      <c r="H5376" s="547">
        <v>415904.02</v>
      </c>
      <c r="I5376" s="545" t="s">
        <v>12686</v>
      </c>
      <c r="J5376" s="545" t="s">
        <v>13307</v>
      </c>
      <c r="K5376" s="545" t="s">
        <v>17751</v>
      </c>
      <c r="L5376" s="545" t="s">
        <v>13413</v>
      </c>
      <c r="M5376" s="548" t="s">
        <v>13758</v>
      </c>
      <c r="N5376" s="545" t="s">
        <v>22199</v>
      </c>
      <c r="O5376" s="545" t="s">
        <v>17752</v>
      </c>
      <c r="P5376" s="549">
        <v>12506</v>
      </c>
      <c r="Q5376" s="549">
        <v>1</v>
      </c>
      <c r="R5376" s="549">
        <v>131</v>
      </c>
      <c r="S5376" s="548">
        <v>2228</v>
      </c>
      <c r="T5376" s="548">
        <v>1719</v>
      </c>
      <c r="U5376" s="99"/>
    </row>
    <row r="5377" spans="1:21" ht="19.5" customHeight="1">
      <c r="A5377" s="545">
        <v>27485</v>
      </c>
      <c r="B5377" s="545" t="s">
        <v>13738</v>
      </c>
      <c r="C5377" s="545" t="s">
        <v>216</v>
      </c>
      <c r="D5377" s="546">
        <v>45708</v>
      </c>
      <c r="E5377" s="171" t="str">
        <f t="shared" si="83"/>
        <v>2025</v>
      </c>
      <c r="F5377" s="547">
        <v>509065.8</v>
      </c>
      <c r="G5377" s="548">
        <v>0.19</v>
      </c>
      <c r="H5377" s="547">
        <v>427786.39</v>
      </c>
      <c r="I5377" s="545" t="s">
        <v>12686</v>
      </c>
      <c r="J5377" s="545" t="s">
        <v>13307</v>
      </c>
      <c r="K5377" s="545" t="s">
        <v>17753</v>
      </c>
      <c r="L5377" s="545" t="s">
        <v>13413</v>
      </c>
      <c r="M5377" s="548" t="s">
        <v>13758</v>
      </c>
      <c r="N5377" s="545" t="s">
        <v>22199</v>
      </c>
      <c r="O5377" s="545" t="s">
        <v>17754</v>
      </c>
      <c r="P5377" s="549">
        <v>12507</v>
      </c>
      <c r="Q5377" s="549">
        <v>1</v>
      </c>
      <c r="R5377" s="549">
        <v>131</v>
      </c>
      <c r="S5377" s="548">
        <v>2228</v>
      </c>
      <c r="T5377" s="548">
        <v>1719</v>
      </c>
      <c r="U5377" s="99"/>
    </row>
    <row r="5378" spans="1:21" ht="19.5" customHeight="1">
      <c r="A5378" s="545">
        <v>27487</v>
      </c>
      <c r="B5378" s="545" t="s">
        <v>13739</v>
      </c>
      <c r="C5378" s="545" t="s">
        <v>216</v>
      </c>
      <c r="D5378" s="546">
        <v>45708</v>
      </c>
      <c r="E5378" s="171" t="str">
        <f t="shared" si="83"/>
        <v>2025</v>
      </c>
      <c r="F5378" s="547">
        <v>678755.69</v>
      </c>
      <c r="G5378" s="548">
        <v>0.19</v>
      </c>
      <c r="H5378" s="547">
        <v>570382.93000000005</v>
      </c>
      <c r="I5378" s="545" t="s">
        <v>12686</v>
      </c>
      <c r="J5378" s="545" t="s">
        <v>13307</v>
      </c>
      <c r="K5378" s="545" t="s">
        <v>17755</v>
      </c>
      <c r="L5378" s="545" t="s">
        <v>13413</v>
      </c>
      <c r="M5378" s="548" t="s">
        <v>13758</v>
      </c>
      <c r="N5378" s="545" t="s">
        <v>22199</v>
      </c>
      <c r="O5378" s="545" t="s">
        <v>17756</v>
      </c>
      <c r="P5378" s="549">
        <v>12508</v>
      </c>
      <c r="Q5378" s="549">
        <v>1</v>
      </c>
      <c r="R5378" s="549">
        <v>131</v>
      </c>
      <c r="S5378" s="548">
        <v>2228</v>
      </c>
      <c r="T5378" s="548">
        <v>1719</v>
      </c>
      <c r="U5378" s="99"/>
    </row>
    <row r="5379" spans="1:21" ht="19.5" customHeight="1">
      <c r="A5379" s="545">
        <v>27488</v>
      </c>
      <c r="B5379" s="545" t="s">
        <v>13740</v>
      </c>
      <c r="C5379" s="545" t="s">
        <v>216</v>
      </c>
      <c r="D5379" s="546">
        <v>45708</v>
      </c>
      <c r="E5379" s="171" t="str">
        <f t="shared" si="83"/>
        <v>2025</v>
      </c>
      <c r="F5379" s="547">
        <v>876725.61</v>
      </c>
      <c r="G5379" s="548">
        <v>0.19</v>
      </c>
      <c r="H5379" s="547">
        <v>736744.21</v>
      </c>
      <c r="I5379" s="545" t="s">
        <v>12686</v>
      </c>
      <c r="J5379" s="545" t="s">
        <v>13307</v>
      </c>
      <c r="K5379" s="545" t="s">
        <v>17757</v>
      </c>
      <c r="L5379" s="545" t="s">
        <v>13413</v>
      </c>
      <c r="M5379" s="548" t="s">
        <v>13758</v>
      </c>
      <c r="N5379" s="545" t="s">
        <v>22199</v>
      </c>
      <c r="O5379" s="545" t="s">
        <v>17758</v>
      </c>
      <c r="P5379" s="549">
        <v>12509</v>
      </c>
      <c r="Q5379" s="549">
        <v>1</v>
      </c>
      <c r="R5379" s="549">
        <v>131</v>
      </c>
      <c r="S5379" s="548">
        <v>2228</v>
      </c>
      <c r="T5379" s="548">
        <v>1719</v>
      </c>
      <c r="U5379" s="99"/>
    </row>
    <row r="5380" spans="1:21" ht="19.5" customHeight="1">
      <c r="A5380" s="545">
        <v>31900</v>
      </c>
      <c r="B5380" s="545" t="s">
        <v>10986</v>
      </c>
      <c r="C5380" s="545" t="s">
        <v>216</v>
      </c>
      <c r="D5380" s="546"/>
      <c r="E5380" s="171" t="str">
        <f t="shared" ref="E5380:E5443" si="84">TEXT(D5380,"YYYY")</f>
        <v>1900</v>
      </c>
      <c r="F5380" s="547">
        <v>0</v>
      </c>
      <c r="G5380" s="548">
        <v>0</v>
      </c>
      <c r="H5380" s="547">
        <v>0</v>
      </c>
      <c r="I5380" s="545" t="s">
        <v>12704</v>
      </c>
      <c r="J5380" s="545"/>
      <c r="K5380" s="545" t="s">
        <v>13413</v>
      </c>
      <c r="L5380" s="545" t="s">
        <v>13413</v>
      </c>
      <c r="M5380" s="548" t="s">
        <v>13758</v>
      </c>
      <c r="N5380" s="545" t="s">
        <v>13413</v>
      </c>
      <c r="O5380" s="545" t="s">
        <v>17759</v>
      </c>
      <c r="P5380" s="549">
        <v>3432</v>
      </c>
      <c r="Q5380" s="549">
        <v>1</v>
      </c>
      <c r="R5380" s="549">
        <v>118</v>
      </c>
      <c r="S5380" s="548"/>
      <c r="T5380" s="548"/>
      <c r="U5380" s="99"/>
    </row>
    <row r="5381" spans="1:21" ht="19.5" customHeight="1">
      <c r="A5381" s="545">
        <v>31901</v>
      </c>
      <c r="B5381" s="545" t="s">
        <v>10985</v>
      </c>
      <c r="C5381" s="545" t="s">
        <v>216</v>
      </c>
      <c r="D5381" s="546"/>
      <c r="E5381" s="171" t="str">
        <f t="shared" si="84"/>
        <v>1900</v>
      </c>
      <c r="F5381" s="547">
        <v>0</v>
      </c>
      <c r="G5381" s="548">
        <v>0</v>
      </c>
      <c r="H5381" s="547">
        <v>0</v>
      </c>
      <c r="I5381" s="545" t="s">
        <v>12663</v>
      </c>
      <c r="J5381" s="545"/>
      <c r="K5381" s="545" t="s">
        <v>13413</v>
      </c>
      <c r="L5381" s="545" t="s">
        <v>13413</v>
      </c>
      <c r="M5381" s="548" t="s">
        <v>13758</v>
      </c>
      <c r="N5381" s="545" t="s">
        <v>13413</v>
      </c>
      <c r="O5381" s="545" t="s">
        <v>13413</v>
      </c>
      <c r="P5381" s="549">
        <v>3433</v>
      </c>
      <c r="Q5381" s="549">
        <v>1</v>
      </c>
      <c r="R5381" s="549">
        <v>21</v>
      </c>
      <c r="S5381" s="548"/>
      <c r="T5381" s="548"/>
      <c r="U5381" s="99"/>
    </row>
    <row r="5382" spans="1:21" ht="19.5" customHeight="1">
      <c r="A5382" s="545">
        <v>31902</v>
      </c>
      <c r="B5382" s="545" t="s">
        <v>6606</v>
      </c>
      <c r="C5382" s="545" t="s">
        <v>216</v>
      </c>
      <c r="D5382" s="546">
        <v>44596</v>
      </c>
      <c r="E5382" s="171" t="str">
        <f t="shared" si="84"/>
        <v>2022</v>
      </c>
      <c r="F5382" s="547">
        <v>104742</v>
      </c>
      <c r="G5382" s="548">
        <v>0.19</v>
      </c>
      <c r="H5382" s="547">
        <v>88018.49</v>
      </c>
      <c r="I5382" s="545" t="s">
        <v>12663</v>
      </c>
      <c r="J5382" s="545" t="s">
        <v>13297</v>
      </c>
      <c r="K5382" s="545" t="s">
        <v>17760</v>
      </c>
      <c r="L5382" s="545" t="s">
        <v>13413</v>
      </c>
      <c r="M5382" s="548" t="s">
        <v>13758</v>
      </c>
      <c r="N5382" s="545" t="s">
        <v>13413</v>
      </c>
      <c r="O5382" s="545" t="s">
        <v>13413</v>
      </c>
      <c r="P5382" s="549">
        <v>3434</v>
      </c>
      <c r="Q5382" s="549">
        <v>1</v>
      </c>
      <c r="R5382" s="549">
        <v>21</v>
      </c>
      <c r="S5382" s="548">
        <v>2257</v>
      </c>
      <c r="T5382" s="548"/>
      <c r="U5382" s="99"/>
    </row>
    <row r="5383" spans="1:21" ht="19.5" customHeight="1">
      <c r="A5383" s="545">
        <v>31906</v>
      </c>
      <c r="B5383" s="545" t="s">
        <v>10984</v>
      </c>
      <c r="C5383" s="545" t="s">
        <v>216</v>
      </c>
      <c r="D5383" s="546"/>
      <c r="E5383" s="171" t="str">
        <f t="shared" si="84"/>
        <v>1900</v>
      </c>
      <c r="F5383" s="547">
        <v>0</v>
      </c>
      <c r="G5383" s="548">
        <v>0</v>
      </c>
      <c r="H5383" s="547">
        <v>0</v>
      </c>
      <c r="I5383" s="545" t="s">
        <v>12663</v>
      </c>
      <c r="J5383" s="545"/>
      <c r="K5383" s="545" t="s">
        <v>13413</v>
      </c>
      <c r="L5383" s="545" t="s">
        <v>13413</v>
      </c>
      <c r="M5383" s="548" t="s">
        <v>13758</v>
      </c>
      <c r="N5383" s="545" t="s">
        <v>13413</v>
      </c>
      <c r="O5383" s="545" t="s">
        <v>13413</v>
      </c>
      <c r="P5383" s="549">
        <v>3438</v>
      </c>
      <c r="Q5383" s="549">
        <v>1</v>
      </c>
      <c r="R5383" s="549">
        <v>21</v>
      </c>
      <c r="S5383" s="548"/>
      <c r="T5383" s="548"/>
      <c r="U5383" s="99"/>
    </row>
    <row r="5384" spans="1:21" ht="19.5" customHeight="1">
      <c r="A5384" s="545">
        <v>31907</v>
      </c>
      <c r="B5384" s="545" t="s">
        <v>3178</v>
      </c>
      <c r="C5384" s="545" t="s">
        <v>216</v>
      </c>
      <c r="D5384" s="546"/>
      <c r="E5384" s="171" t="str">
        <f t="shared" si="84"/>
        <v>1900</v>
      </c>
      <c r="F5384" s="547">
        <v>0</v>
      </c>
      <c r="G5384" s="548">
        <v>0</v>
      </c>
      <c r="H5384" s="547">
        <v>0</v>
      </c>
      <c r="I5384" s="545" t="s">
        <v>12663</v>
      </c>
      <c r="J5384" s="545"/>
      <c r="K5384" s="545" t="s">
        <v>13413</v>
      </c>
      <c r="L5384" s="545" t="s">
        <v>13413</v>
      </c>
      <c r="M5384" s="548" t="s">
        <v>13758</v>
      </c>
      <c r="N5384" s="545" t="s">
        <v>13413</v>
      </c>
      <c r="O5384" s="545" t="s">
        <v>13413</v>
      </c>
      <c r="P5384" s="549">
        <v>3439</v>
      </c>
      <c r="Q5384" s="549">
        <v>1</v>
      </c>
      <c r="R5384" s="549">
        <v>21</v>
      </c>
      <c r="S5384" s="548"/>
      <c r="T5384" s="548"/>
      <c r="U5384" s="99"/>
    </row>
    <row r="5385" spans="1:21" ht="19.5" customHeight="1">
      <c r="A5385" s="545">
        <v>31909</v>
      </c>
      <c r="B5385" s="545" t="s">
        <v>10983</v>
      </c>
      <c r="C5385" s="545" t="s">
        <v>216</v>
      </c>
      <c r="D5385" s="546"/>
      <c r="E5385" s="171" t="str">
        <f t="shared" si="84"/>
        <v>1900</v>
      </c>
      <c r="F5385" s="547">
        <v>0</v>
      </c>
      <c r="G5385" s="548">
        <v>0</v>
      </c>
      <c r="H5385" s="547">
        <v>0</v>
      </c>
      <c r="I5385" s="545" t="s">
        <v>12660</v>
      </c>
      <c r="J5385" s="545"/>
      <c r="K5385" s="545" t="s">
        <v>13413</v>
      </c>
      <c r="L5385" s="545" t="s">
        <v>15810</v>
      </c>
      <c r="M5385" s="548" t="s">
        <v>13758</v>
      </c>
      <c r="N5385" s="545" t="s">
        <v>13413</v>
      </c>
      <c r="O5385" s="545" t="s">
        <v>13853</v>
      </c>
      <c r="P5385" s="549">
        <v>3440</v>
      </c>
      <c r="Q5385" s="549">
        <v>1</v>
      </c>
      <c r="R5385" s="549">
        <v>72</v>
      </c>
      <c r="S5385" s="548"/>
      <c r="T5385" s="548"/>
      <c r="U5385" s="99"/>
    </row>
    <row r="5386" spans="1:21" ht="19.5" customHeight="1">
      <c r="A5386" s="545">
        <v>31912</v>
      </c>
      <c r="B5386" s="545" t="s">
        <v>10982</v>
      </c>
      <c r="C5386" s="545" t="s">
        <v>216</v>
      </c>
      <c r="D5386" s="546"/>
      <c r="E5386" s="171" t="str">
        <f t="shared" si="84"/>
        <v>1900</v>
      </c>
      <c r="F5386" s="547">
        <v>0</v>
      </c>
      <c r="G5386" s="548">
        <v>0</v>
      </c>
      <c r="H5386" s="547">
        <v>0</v>
      </c>
      <c r="I5386" s="545" t="s">
        <v>12660</v>
      </c>
      <c r="J5386" s="545"/>
      <c r="K5386" s="545" t="s">
        <v>13413</v>
      </c>
      <c r="L5386" s="545" t="s">
        <v>15214</v>
      </c>
      <c r="M5386" s="548" t="s">
        <v>13758</v>
      </c>
      <c r="N5386" s="545" t="s">
        <v>13413</v>
      </c>
      <c r="O5386" s="545" t="s">
        <v>13853</v>
      </c>
      <c r="P5386" s="549">
        <v>3441</v>
      </c>
      <c r="Q5386" s="549">
        <v>1</v>
      </c>
      <c r="R5386" s="549">
        <v>72</v>
      </c>
      <c r="S5386" s="548"/>
      <c r="T5386" s="548"/>
      <c r="U5386" s="99"/>
    </row>
    <row r="5387" spans="1:21" ht="19.5" customHeight="1">
      <c r="A5387" s="545">
        <v>31913</v>
      </c>
      <c r="B5387" s="545" t="s">
        <v>455</v>
      </c>
      <c r="C5387" s="545" t="s">
        <v>216</v>
      </c>
      <c r="D5387" s="546"/>
      <c r="E5387" s="171" t="str">
        <f t="shared" si="84"/>
        <v>1900</v>
      </c>
      <c r="F5387" s="547">
        <v>0</v>
      </c>
      <c r="G5387" s="548">
        <v>0</v>
      </c>
      <c r="H5387" s="547">
        <v>0</v>
      </c>
      <c r="I5387" s="545" t="s">
        <v>12660</v>
      </c>
      <c r="J5387" s="545"/>
      <c r="K5387" s="545" t="s">
        <v>13413</v>
      </c>
      <c r="L5387" s="545" t="s">
        <v>15214</v>
      </c>
      <c r="M5387" s="548" t="s">
        <v>13758</v>
      </c>
      <c r="N5387" s="545" t="s">
        <v>13413</v>
      </c>
      <c r="O5387" s="545" t="s">
        <v>13853</v>
      </c>
      <c r="P5387" s="549">
        <v>3442</v>
      </c>
      <c r="Q5387" s="549">
        <v>1</v>
      </c>
      <c r="R5387" s="549">
        <v>72</v>
      </c>
      <c r="S5387" s="548"/>
      <c r="T5387" s="548"/>
      <c r="U5387" s="99"/>
    </row>
    <row r="5388" spans="1:21" ht="19.5" customHeight="1">
      <c r="A5388" s="545">
        <v>31915</v>
      </c>
      <c r="B5388" s="545" t="s">
        <v>2686</v>
      </c>
      <c r="C5388" s="545" t="s">
        <v>216</v>
      </c>
      <c r="D5388" s="546"/>
      <c r="E5388" s="171" t="str">
        <f t="shared" si="84"/>
        <v>1900</v>
      </c>
      <c r="F5388" s="547">
        <v>0</v>
      </c>
      <c r="G5388" s="548">
        <v>0</v>
      </c>
      <c r="H5388" s="547">
        <v>0</v>
      </c>
      <c r="I5388" s="545" t="s">
        <v>12673</v>
      </c>
      <c r="J5388" s="545"/>
      <c r="K5388" s="545" t="s">
        <v>13413</v>
      </c>
      <c r="L5388" s="545" t="s">
        <v>17761</v>
      </c>
      <c r="M5388" s="548" t="s">
        <v>13758</v>
      </c>
      <c r="N5388" s="545" t="s">
        <v>13413</v>
      </c>
      <c r="O5388" s="545" t="s">
        <v>17762</v>
      </c>
      <c r="P5388" s="549">
        <v>3443</v>
      </c>
      <c r="Q5388" s="549">
        <v>1</v>
      </c>
      <c r="R5388" s="549">
        <v>140</v>
      </c>
      <c r="S5388" s="548"/>
      <c r="T5388" s="548"/>
      <c r="U5388" s="99"/>
    </row>
    <row r="5389" spans="1:21" ht="19.5" customHeight="1">
      <c r="A5389" s="545">
        <v>31916</v>
      </c>
      <c r="B5389" s="545" t="s">
        <v>2687</v>
      </c>
      <c r="C5389" s="545" t="s">
        <v>216</v>
      </c>
      <c r="D5389" s="546"/>
      <c r="E5389" s="171" t="str">
        <f t="shared" si="84"/>
        <v>1900</v>
      </c>
      <c r="F5389" s="547">
        <v>0</v>
      </c>
      <c r="G5389" s="548">
        <v>0</v>
      </c>
      <c r="H5389" s="547">
        <v>0</v>
      </c>
      <c r="I5389" s="545" t="s">
        <v>12673</v>
      </c>
      <c r="J5389" s="545"/>
      <c r="K5389" s="545" t="s">
        <v>13413</v>
      </c>
      <c r="L5389" s="545" t="s">
        <v>17761</v>
      </c>
      <c r="M5389" s="548" t="s">
        <v>13758</v>
      </c>
      <c r="N5389" s="545" t="s">
        <v>13413</v>
      </c>
      <c r="O5389" s="545" t="s">
        <v>17762</v>
      </c>
      <c r="P5389" s="549">
        <v>3444</v>
      </c>
      <c r="Q5389" s="549">
        <v>1</v>
      </c>
      <c r="R5389" s="549">
        <v>140</v>
      </c>
      <c r="S5389" s="548"/>
      <c r="T5389" s="548"/>
      <c r="U5389" s="99"/>
    </row>
    <row r="5390" spans="1:21" ht="19.5" customHeight="1">
      <c r="A5390" s="545">
        <v>31917</v>
      </c>
      <c r="B5390" s="545" t="s">
        <v>2741</v>
      </c>
      <c r="C5390" s="545" t="s">
        <v>216</v>
      </c>
      <c r="D5390" s="546"/>
      <c r="E5390" s="171" t="str">
        <f t="shared" si="84"/>
        <v>1900</v>
      </c>
      <c r="F5390" s="547">
        <v>0</v>
      </c>
      <c r="G5390" s="548">
        <v>0</v>
      </c>
      <c r="H5390" s="547">
        <v>0</v>
      </c>
      <c r="I5390" s="545" t="s">
        <v>12673</v>
      </c>
      <c r="J5390" s="545"/>
      <c r="K5390" s="545" t="s">
        <v>13413</v>
      </c>
      <c r="L5390" s="545" t="s">
        <v>17761</v>
      </c>
      <c r="M5390" s="548" t="s">
        <v>13758</v>
      </c>
      <c r="N5390" s="545" t="s">
        <v>13413</v>
      </c>
      <c r="O5390" s="545" t="s">
        <v>17762</v>
      </c>
      <c r="P5390" s="549">
        <v>3445</v>
      </c>
      <c r="Q5390" s="549">
        <v>1</v>
      </c>
      <c r="R5390" s="549">
        <v>140</v>
      </c>
      <c r="S5390" s="548"/>
      <c r="T5390" s="548"/>
      <c r="U5390" s="99"/>
    </row>
    <row r="5391" spans="1:21" ht="19.5" customHeight="1">
      <c r="A5391" s="545">
        <v>31918</v>
      </c>
      <c r="B5391" s="545" t="s">
        <v>940</v>
      </c>
      <c r="C5391" s="545" t="s">
        <v>4504</v>
      </c>
      <c r="D5391" s="546">
        <v>46052</v>
      </c>
      <c r="E5391" s="171" t="str">
        <f t="shared" si="84"/>
        <v>2026</v>
      </c>
      <c r="F5391" s="547">
        <v>60</v>
      </c>
      <c r="G5391" s="548">
        <v>0.19</v>
      </c>
      <c r="H5391" s="547">
        <v>50.42</v>
      </c>
      <c r="I5391" s="545" t="s">
        <v>12668</v>
      </c>
      <c r="J5391" s="545" t="s">
        <v>13307</v>
      </c>
      <c r="K5391" s="545" t="s">
        <v>13413</v>
      </c>
      <c r="L5391" s="545" t="s">
        <v>13413</v>
      </c>
      <c r="M5391" s="548" t="s">
        <v>13868</v>
      </c>
      <c r="N5391" s="545" t="s">
        <v>13413</v>
      </c>
      <c r="O5391" s="545" t="s">
        <v>13413</v>
      </c>
      <c r="P5391" s="549">
        <v>3446</v>
      </c>
      <c r="Q5391" s="549">
        <v>2</v>
      </c>
      <c r="R5391" s="549">
        <v>7</v>
      </c>
      <c r="S5391" s="548">
        <v>2228</v>
      </c>
      <c r="T5391" s="548"/>
      <c r="U5391" s="99"/>
    </row>
    <row r="5392" spans="1:21" ht="19.5" customHeight="1">
      <c r="A5392" s="545">
        <v>31919</v>
      </c>
      <c r="B5392" s="545" t="s">
        <v>3147</v>
      </c>
      <c r="C5392" s="545" t="s">
        <v>216</v>
      </c>
      <c r="D5392" s="546"/>
      <c r="E5392" s="171" t="str">
        <f t="shared" si="84"/>
        <v>1900</v>
      </c>
      <c r="F5392" s="547">
        <v>0</v>
      </c>
      <c r="G5392" s="548">
        <v>0</v>
      </c>
      <c r="H5392" s="547">
        <v>0</v>
      </c>
      <c r="I5392" s="545" t="s">
        <v>12680</v>
      </c>
      <c r="J5392" s="545"/>
      <c r="K5392" s="545" t="s">
        <v>13413</v>
      </c>
      <c r="L5392" s="545" t="s">
        <v>14179</v>
      </c>
      <c r="M5392" s="548" t="s">
        <v>13758</v>
      </c>
      <c r="N5392" s="545" t="s">
        <v>13413</v>
      </c>
      <c r="O5392" s="545" t="s">
        <v>14180</v>
      </c>
      <c r="P5392" s="549">
        <v>3447</v>
      </c>
      <c r="Q5392" s="549">
        <v>1</v>
      </c>
      <c r="R5392" s="549">
        <v>20</v>
      </c>
      <c r="S5392" s="548"/>
      <c r="T5392" s="548"/>
      <c r="U5392" s="99"/>
    </row>
    <row r="5393" spans="1:21" ht="19.5" customHeight="1">
      <c r="A5393" s="545">
        <v>90004</v>
      </c>
      <c r="B5393" s="545" t="s">
        <v>1936</v>
      </c>
      <c r="C5393" s="545" t="s">
        <v>209</v>
      </c>
      <c r="D5393" s="546">
        <v>46052</v>
      </c>
      <c r="E5393" s="171" t="str">
        <f t="shared" si="84"/>
        <v>2026</v>
      </c>
      <c r="F5393" s="547">
        <v>15935</v>
      </c>
      <c r="G5393" s="548">
        <v>0.19</v>
      </c>
      <c r="H5393" s="547">
        <v>13390.76</v>
      </c>
      <c r="I5393" s="545" t="s">
        <v>12637</v>
      </c>
      <c r="J5393" s="545" t="s">
        <v>13307</v>
      </c>
      <c r="K5393" s="545" t="s">
        <v>13413</v>
      </c>
      <c r="L5393" s="545" t="s">
        <v>13413</v>
      </c>
      <c r="M5393" s="548" t="s">
        <v>13758</v>
      </c>
      <c r="N5393" s="545" t="s">
        <v>13413</v>
      </c>
      <c r="O5393" s="545" t="s">
        <v>13413</v>
      </c>
      <c r="P5393" s="549">
        <v>3449</v>
      </c>
      <c r="Q5393" s="549">
        <v>1</v>
      </c>
      <c r="R5393" s="549">
        <v>13</v>
      </c>
      <c r="S5393" s="548">
        <v>2228</v>
      </c>
      <c r="T5393" s="548"/>
      <c r="U5393" s="99"/>
    </row>
    <row r="5394" spans="1:21" ht="19.5" customHeight="1">
      <c r="A5394" s="545">
        <v>90006</v>
      </c>
      <c r="B5394" s="545" t="s">
        <v>1937</v>
      </c>
      <c r="C5394" s="545" t="s">
        <v>209</v>
      </c>
      <c r="D5394" s="546"/>
      <c r="E5394" s="171" t="str">
        <f t="shared" si="84"/>
        <v>1900</v>
      </c>
      <c r="F5394" s="547">
        <v>0</v>
      </c>
      <c r="G5394" s="548">
        <v>0</v>
      </c>
      <c r="H5394" s="547">
        <v>0</v>
      </c>
      <c r="I5394" s="545" t="s">
        <v>12706</v>
      </c>
      <c r="J5394" s="545"/>
      <c r="K5394" s="545" t="s">
        <v>13413</v>
      </c>
      <c r="L5394" s="545" t="s">
        <v>13413</v>
      </c>
      <c r="M5394" s="548" t="s">
        <v>13758</v>
      </c>
      <c r="N5394" s="545" t="s">
        <v>13413</v>
      </c>
      <c r="O5394" s="545" t="s">
        <v>13413</v>
      </c>
      <c r="P5394" s="549">
        <v>3450</v>
      </c>
      <c r="Q5394" s="549">
        <v>1</v>
      </c>
      <c r="R5394" s="549">
        <v>128</v>
      </c>
      <c r="S5394" s="548"/>
      <c r="T5394" s="548"/>
      <c r="U5394" s="99"/>
    </row>
    <row r="5395" spans="1:21" ht="19.5" customHeight="1">
      <c r="A5395" s="545">
        <v>90007</v>
      </c>
      <c r="B5395" s="545" t="s">
        <v>1935</v>
      </c>
      <c r="C5395" s="545" t="s">
        <v>209</v>
      </c>
      <c r="D5395" s="546">
        <v>46052</v>
      </c>
      <c r="E5395" s="171" t="str">
        <f t="shared" si="84"/>
        <v>2026</v>
      </c>
      <c r="F5395" s="547">
        <v>24913</v>
      </c>
      <c r="G5395" s="548">
        <v>0.19</v>
      </c>
      <c r="H5395" s="547">
        <v>20935.29</v>
      </c>
      <c r="I5395" s="545" t="s">
        <v>12706</v>
      </c>
      <c r="J5395" s="545" t="s">
        <v>13307</v>
      </c>
      <c r="K5395" s="545" t="s">
        <v>13413</v>
      </c>
      <c r="L5395" s="545" t="s">
        <v>13413</v>
      </c>
      <c r="M5395" s="548" t="s">
        <v>13758</v>
      </c>
      <c r="N5395" s="545" t="s">
        <v>13413</v>
      </c>
      <c r="O5395" s="545" t="s">
        <v>13413</v>
      </c>
      <c r="P5395" s="549">
        <v>3451</v>
      </c>
      <c r="Q5395" s="549">
        <v>1</v>
      </c>
      <c r="R5395" s="549">
        <v>128</v>
      </c>
      <c r="S5395" s="548">
        <v>2228</v>
      </c>
      <c r="T5395" s="548"/>
      <c r="U5395" s="99"/>
    </row>
    <row r="5396" spans="1:21" ht="19.5" customHeight="1">
      <c r="A5396" s="545">
        <v>90009</v>
      </c>
      <c r="B5396" s="545" t="s">
        <v>1918</v>
      </c>
      <c r="C5396" s="545" t="s">
        <v>209</v>
      </c>
      <c r="D5396" s="546">
        <v>46052</v>
      </c>
      <c r="E5396" s="171" t="str">
        <f t="shared" si="84"/>
        <v>2026</v>
      </c>
      <c r="F5396" s="547">
        <v>6358</v>
      </c>
      <c r="G5396" s="548">
        <v>0.19</v>
      </c>
      <c r="H5396" s="547">
        <v>5342.86</v>
      </c>
      <c r="I5396" s="545" t="s">
        <v>12637</v>
      </c>
      <c r="J5396" s="545" t="s">
        <v>13307</v>
      </c>
      <c r="K5396" s="545" t="s">
        <v>13413</v>
      </c>
      <c r="L5396" s="545" t="s">
        <v>13413</v>
      </c>
      <c r="M5396" s="548" t="s">
        <v>13758</v>
      </c>
      <c r="N5396" s="545" t="s">
        <v>13413</v>
      </c>
      <c r="O5396" s="545" t="s">
        <v>13413</v>
      </c>
      <c r="P5396" s="549">
        <v>3452</v>
      </c>
      <c r="Q5396" s="549">
        <v>1</v>
      </c>
      <c r="R5396" s="549">
        <v>13</v>
      </c>
      <c r="S5396" s="548">
        <v>2228</v>
      </c>
      <c r="T5396" s="548"/>
      <c r="U5396" s="99"/>
    </row>
    <row r="5397" spans="1:21" ht="19.5" customHeight="1">
      <c r="A5397" s="545">
        <v>90011</v>
      </c>
      <c r="B5397" s="545" t="s">
        <v>6671</v>
      </c>
      <c r="C5397" s="545" t="s">
        <v>209</v>
      </c>
      <c r="D5397" s="546">
        <v>46052</v>
      </c>
      <c r="E5397" s="171" t="str">
        <f t="shared" si="84"/>
        <v>2026</v>
      </c>
      <c r="F5397" s="547">
        <v>4090</v>
      </c>
      <c r="G5397" s="548">
        <v>0.19</v>
      </c>
      <c r="H5397" s="547">
        <v>3436.97</v>
      </c>
      <c r="I5397" s="545" t="s">
        <v>12637</v>
      </c>
      <c r="J5397" s="545" t="s">
        <v>13307</v>
      </c>
      <c r="K5397" s="545" t="s">
        <v>13413</v>
      </c>
      <c r="L5397" s="545" t="s">
        <v>13413</v>
      </c>
      <c r="M5397" s="548" t="s">
        <v>13758</v>
      </c>
      <c r="N5397" s="545" t="s">
        <v>13413</v>
      </c>
      <c r="O5397" s="545" t="s">
        <v>13413</v>
      </c>
      <c r="P5397" s="549">
        <v>3453</v>
      </c>
      <c r="Q5397" s="549">
        <v>1</v>
      </c>
      <c r="R5397" s="549">
        <v>13</v>
      </c>
      <c r="S5397" s="548">
        <v>2228</v>
      </c>
      <c r="T5397" s="548"/>
      <c r="U5397" s="99"/>
    </row>
    <row r="5398" spans="1:21" ht="19.5" customHeight="1">
      <c r="A5398" s="545">
        <v>90012</v>
      </c>
      <c r="B5398" s="545" t="s">
        <v>784</v>
      </c>
      <c r="C5398" s="545" t="s">
        <v>206</v>
      </c>
      <c r="D5398" s="546"/>
      <c r="E5398" s="171" t="str">
        <f t="shared" si="84"/>
        <v>1900</v>
      </c>
      <c r="F5398" s="547">
        <v>0</v>
      </c>
      <c r="G5398" s="548">
        <v>0</v>
      </c>
      <c r="H5398" s="547">
        <v>0</v>
      </c>
      <c r="I5398" s="545" t="s">
        <v>12643</v>
      </c>
      <c r="J5398" s="545"/>
      <c r="K5398" s="545" t="s">
        <v>13413</v>
      </c>
      <c r="L5398" s="545" t="s">
        <v>13982</v>
      </c>
      <c r="M5398" s="548" t="s">
        <v>13758</v>
      </c>
      <c r="N5398" s="545" t="s">
        <v>13413</v>
      </c>
      <c r="O5398" s="545" t="s">
        <v>15701</v>
      </c>
      <c r="P5398" s="549">
        <v>3454</v>
      </c>
      <c r="Q5398" s="549">
        <v>1</v>
      </c>
      <c r="R5398" s="549">
        <v>6</v>
      </c>
      <c r="S5398" s="548"/>
      <c r="T5398" s="548"/>
      <c r="U5398" s="99"/>
    </row>
    <row r="5399" spans="1:21" ht="19.5" customHeight="1">
      <c r="A5399" s="545">
        <v>90016</v>
      </c>
      <c r="B5399" s="545" t="s">
        <v>1579</v>
      </c>
      <c r="C5399" s="545" t="s">
        <v>216</v>
      </c>
      <c r="D5399" s="546"/>
      <c r="E5399" s="171" t="str">
        <f t="shared" si="84"/>
        <v>1900</v>
      </c>
      <c r="F5399" s="547">
        <v>0</v>
      </c>
      <c r="G5399" s="548">
        <v>0</v>
      </c>
      <c r="H5399" s="547">
        <v>0</v>
      </c>
      <c r="I5399" s="545" t="s">
        <v>12656</v>
      </c>
      <c r="J5399" s="545"/>
      <c r="K5399" s="545" t="s">
        <v>13413</v>
      </c>
      <c r="L5399" s="545" t="s">
        <v>15762</v>
      </c>
      <c r="M5399" s="548" t="s">
        <v>13758</v>
      </c>
      <c r="N5399" s="545" t="s">
        <v>13413</v>
      </c>
      <c r="O5399" s="545" t="s">
        <v>15763</v>
      </c>
      <c r="P5399" s="549">
        <v>3455</v>
      </c>
      <c r="Q5399" s="549">
        <v>1</v>
      </c>
      <c r="R5399" s="549">
        <v>119</v>
      </c>
      <c r="S5399" s="548"/>
      <c r="T5399" s="548"/>
      <c r="U5399" s="99"/>
    </row>
    <row r="5400" spans="1:21" ht="19.5" customHeight="1">
      <c r="A5400" s="545">
        <v>90037</v>
      </c>
      <c r="B5400" s="545" t="s">
        <v>3818</v>
      </c>
      <c r="C5400" s="545" t="s">
        <v>216</v>
      </c>
      <c r="D5400" s="546">
        <v>44589</v>
      </c>
      <c r="E5400" s="171" t="str">
        <f t="shared" si="84"/>
        <v>2022</v>
      </c>
      <c r="F5400" s="547">
        <v>269116</v>
      </c>
      <c r="G5400" s="548">
        <v>0</v>
      </c>
      <c r="H5400" s="547">
        <v>269116</v>
      </c>
      <c r="I5400" s="545" t="s">
        <v>12766</v>
      </c>
      <c r="J5400" s="545" t="s">
        <v>13297</v>
      </c>
      <c r="K5400" s="545" t="s">
        <v>13413</v>
      </c>
      <c r="L5400" s="545" t="s">
        <v>13413</v>
      </c>
      <c r="M5400" s="548" t="s">
        <v>13758</v>
      </c>
      <c r="N5400" s="545" t="s">
        <v>13413</v>
      </c>
      <c r="O5400" s="545" t="s">
        <v>13413</v>
      </c>
      <c r="P5400" s="549">
        <v>3457</v>
      </c>
      <c r="Q5400" s="549">
        <v>1</v>
      </c>
      <c r="R5400" s="549">
        <v>172</v>
      </c>
      <c r="S5400" s="548">
        <v>2257</v>
      </c>
      <c r="T5400" s="548"/>
      <c r="U5400" s="99"/>
    </row>
    <row r="5401" spans="1:21" ht="19.5" customHeight="1">
      <c r="A5401" s="545">
        <v>100000</v>
      </c>
      <c r="B5401" s="545" t="s">
        <v>988</v>
      </c>
      <c r="C5401" s="545" t="s">
        <v>903</v>
      </c>
      <c r="D5401" s="546">
        <v>46052</v>
      </c>
      <c r="E5401" s="171" t="str">
        <f t="shared" si="84"/>
        <v>2026</v>
      </c>
      <c r="F5401" s="547">
        <v>193795</v>
      </c>
      <c r="G5401" s="548">
        <v>0.19</v>
      </c>
      <c r="H5401" s="547">
        <v>162852.94</v>
      </c>
      <c r="I5401" s="545" t="s">
        <v>12751</v>
      </c>
      <c r="J5401" s="545" t="s">
        <v>13307</v>
      </c>
      <c r="K5401" s="545"/>
      <c r="L5401" s="545" t="s">
        <v>13413</v>
      </c>
      <c r="M5401" s="548" t="s">
        <v>13868</v>
      </c>
      <c r="N5401" s="545" t="s">
        <v>13413</v>
      </c>
      <c r="O5401" s="545" t="s">
        <v>13413</v>
      </c>
      <c r="P5401" s="549">
        <v>3459</v>
      </c>
      <c r="Q5401" s="549">
        <v>2</v>
      </c>
      <c r="R5401" s="549">
        <v>98</v>
      </c>
      <c r="S5401" s="548">
        <v>2228</v>
      </c>
      <c r="T5401" s="548"/>
      <c r="U5401" s="99"/>
    </row>
    <row r="5402" spans="1:21" ht="19.5" customHeight="1">
      <c r="A5402" s="545">
        <v>100001</v>
      </c>
      <c r="B5402" s="545" t="s">
        <v>640</v>
      </c>
      <c r="C5402" s="545" t="s">
        <v>221</v>
      </c>
      <c r="D5402" s="546"/>
      <c r="E5402" s="171" t="str">
        <f t="shared" si="84"/>
        <v>1900</v>
      </c>
      <c r="F5402" s="547">
        <v>0</v>
      </c>
      <c r="G5402" s="548">
        <v>0</v>
      </c>
      <c r="H5402" s="547">
        <v>0</v>
      </c>
      <c r="I5402" s="545" t="s">
        <v>12643</v>
      </c>
      <c r="J5402" s="545"/>
      <c r="K5402" s="545" t="s">
        <v>13413</v>
      </c>
      <c r="L5402" s="545" t="s">
        <v>15180</v>
      </c>
      <c r="M5402" s="548" t="s">
        <v>13758</v>
      </c>
      <c r="N5402" s="545" t="s">
        <v>22823</v>
      </c>
      <c r="O5402" s="545" t="s">
        <v>15181</v>
      </c>
      <c r="P5402" s="549">
        <v>3460</v>
      </c>
      <c r="Q5402" s="549">
        <v>1</v>
      </c>
      <c r="R5402" s="549">
        <v>6</v>
      </c>
      <c r="S5402" s="548"/>
      <c r="T5402" s="548">
        <v>441</v>
      </c>
      <c r="U5402" s="99"/>
    </row>
    <row r="5403" spans="1:21" ht="19.5" customHeight="1">
      <c r="A5403" s="545">
        <v>100002</v>
      </c>
      <c r="B5403" s="545" t="s">
        <v>8434</v>
      </c>
      <c r="C5403" s="545" t="s">
        <v>221</v>
      </c>
      <c r="D5403" s="546">
        <v>44657</v>
      </c>
      <c r="E5403" s="171" t="str">
        <f t="shared" si="84"/>
        <v>2022</v>
      </c>
      <c r="F5403" s="547">
        <v>5161.01</v>
      </c>
      <c r="G5403" s="548">
        <v>0.19</v>
      </c>
      <c r="H5403" s="547">
        <v>4336.9799999999996</v>
      </c>
      <c r="I5403" s="545" t="s">
        <v>12709</v>
      </c>
      <c r="J5403" s="545" t="s">
        <v>13298</v>
      </c>
      <c r="K5403" s="545" t="s">
        <v>17763</v>
      </c>
      <c r="L5403" s="545" t="s">
        <v>17764</v>
      </c>
      <c r="M5403" s="548" t="s">
        <v>13758</v>
      </c>
      <c r="N5403" s="545" t="s">
        <v>22824</v>
      </c>
      <c r="O5403" s="545" t="s">
        <v>16812</v>
      </c>
      <c r="P5403" s="549">
        <v>3461</v>
      </c>
      <c r="Q5403" s="549">
        <v>1</v>
      </c>
      <c r="R5403" s="549">
        <v>124</v>
      </c>
      <c r="S5403" s="548">
        <v>1012</v>
      </c>
      <c r="T5403" s="548">
        <v>442</v>
      </c>
      <c r="U5403" s="99"/>
    </row>
    <row r="5404" spans="1:21" ht="19.5" customHeight="1">
      <c r="A5404" s="545">
        <v>100003</v>
      </c>
      <c r="B5404" s="545" t="s">
        <v>10981</v>
      </c>
      <c r="C5404" s="545" t="s">
        <v>221</v>
      </c>
      <c r="D5404" s="546"/>
      <c r="E5404" s="171" t="str">
        <f t="shared" si="84"/>
        <v>1900</v>
      </c>
      <c r="F5404" s="547">
        <v>0</v>
      </c>
      <c r="G5404" s="548">
        <v>0</v>
      </c>
      <c r="H5404" s="547">
        <v>0</v>
      </c>
      <c r="I5404" s="545" t="s">
        <v>12969</v>
      </c>
      <c r="J5404" s="545"/>
      <c r="K5404" s="545" t="s">
        <v>13413</v>
      </c>
      <c r="L5404" s="545" t="s">
        <v>17765</v>
      </c>
      <c r="M5404" s="548" t="s">
        <v>13758</v>
      </c>
      <c r="N5404" s="545" t="s">
        <v>22824</v>
      </c>
      <c r="O5404" s="545" t="s">
        <v>16812</v>
      </c>
      <c r="P5404" s="549">
        <v>3462</v>
      </c>
      <c r="Q5404" s="549">
        <v>1</v>
      </c>
      <c r="R5404" s="549">
        <v>30</v>
      </c>
      <c r="S5404" s="548"/>
      <c r="T5404" s="548">
        <v>442</v>
      </c>
      <c r="U5404" s="99"/>
    </row>
    <row r="5405" spans="1:21" ht="19.5" customHeight="1">
      <c r="A5405" s="545">
        <v>100004</v>
      </c>
      <c r="B5405" s="545" t="s">
        <v>3777</v>
      </c>
      <c r="C5405" s="545" t="s">
        <v>221</v>
      </c>
      <c r="D5405" s="546"/>
      <c r="E5405" s="171" t="str">
        <f t="shared" si="84"/>
        <v>1900</v>
      </c>
      <c r="F5405" s="547">
        <v>0</v>
      </c>
      <c r="G5405" s="548">
        <v>0</v>
      </c>
      <c r="H5405" s="547">
        <v>0</v>
      </c>
      <c r="I5405" s="545" t="s">
        <v>12969</v>
      </c>
      <c r="J5405" s="545"/>
      <c r="K5405" s="545" t="s">
        <v>13413</v>
      </c>
      <c r="L5405" s="545" t="s">
        <v>17765</v>
      </c>
      <c r="M5405" s="548" t="s">
        <v>13758</v>
      </c>
      <c r="N5405" s="545" t="s">
        <v>22824</v>
      </c>
      <c r="O5405" s="545" t="s">
        <v>16812</v>
      </c>
      <c r="P5405" s="549">
        <v>3463</v>
      </c>
      <c r="Q5405" s="549">
        <v>1</v>
      </c>
      <c r="R5405" s="549">
        <v>30</v>
      </c>
      <c r="S5405" s="548"/>
      <c r="T5405" s="548">
        <v>442</v>
      </c>
      <c r="U5405" s="99"/>
    </row>
    <row r="5406" spans="1:21" ht="19.5" customHeight="1">
      <c r="A5406" s="545">
        <v>100005</v>
      </c>
      <c r="B5406" s="545" t="s">
        <v>10980</v>
      </c>
      <c r="C5406" s="545" t="s">
        <v>221</v>
      </c>
      <c r="D5406" s="546"/>
      <c r="E5406" s="171" t="str">
        <f t="shared" si="84"/>
        <v>1900</v>
      </c>
      <c r="F5406" s="547">
        <v>0</v>
      </c>
      <c r="G5406" s="548">
        <v>0</v>
      </c>
      <c r="H5406" s="547">
        <v>0</v>
      </c>
      <c r="I5406" s="545" t="s">
        <v>12969</v>
      </c>
      <c r="J5406" s="545"/>
      <c r="K5406" s="545" t="s">
        <v>13413</v>
      </c>
      <c r="L5406" s="545" t="s">
        <v>17765</v>
      </c>
      <c r="M5406" s="548" t="s">
        <v>13758</v>
      </c>
      <c r="N5406" s="545" t="s">
        <v>22824</v>
      </c>
      <c r="O5406" s="545" t="s">
        <v>16812</v>
      </c>
      <c r="P5406" s="549">
        <v>3464</v>
      </c>
      <c r="Q5406" s="549">
        <v>1</v>
      </c>
      <c r="R5406" s="549">
        <v>30</v>
      </c>
      <c r="S5406" s="548"/>
      <c r="T5406" s="548">
        <v>442</v>
      </c>
      <c r="U5406" s="99"/>
    </row>
    <row r="5407" spans="1:21" ht="19.5" customHeight="1">
      <c r="A5407" s="545">
        <v>100006</v>
      </c>
      <c r="B5407" s="545" t="s">
        <v>3980</v>
      </c>
      <c r="C5407" s="545" t="s">
        <v>221</v>
      </c>
      <c r="D5407" s="546"/>
      <c r="E5407" s="171" t="str">
        <f t="shared" si="84"/>
        <v>1900</v>
      </c>
      <c r="F5407" s="547">
        <v>0</v>
      </c>
      <c r="G5407" s="548">
        <v>0</v>
      </c>
      <c r="H5407" s="547">
        <v>0</v>
      </c>
      <c r="I5407" s="545" t="s">
        <v>12966</v>
      </c>
      <c r="J5407" s="545"/>
      <c r="K5407" s="545" t="s">
        <v>17766</v>
      </c>
      <c r="L5407" s="545" t="s">
        <v>17767</v>
      </c>
      <c r="M5407" s="548" t="s">
        <v>13758</v>
      </c>
      <c r="N5407" s="545" t="s">
        <v>22824</v>
      </c>
      <c r="O5407" s="545" t="s">
        <v>16812</v>
      </c>
      <c r="P5407" s="549">
        <v>3465</v>
      </c>
      <c r="Q5407" s="549">
        <v>1</v>
      </c>
      <c r="R5407" s="549">
        <v>41</v>
      </c>
      <c r="S5407" s="548"/>
      <c r="T5407" s="548">
        <v>442</v>
      </c>
      <c r="U5407" s="99"/>
    </row>
    <row r="5408" spans="1:21" ht="19.5" customHeight="1">
      <c r="A5408" s="545">
        <v>100007</v>
      </c>
      <c r="B5408" s="545" t="s">
        <v>3778</v>
      </c>
      <c r="C5408" s="545" t="s">
        <v>221</v>
      </c>
      <c r="D5408" s="546"/>
      <c r="E5408" s="171" t="str">
        <f t="shared" si="84"/>
        <v>1900</v>
      </c>
      <c r="F5408" s="547">
        <v>0</v>
      </c>
      <c r="G5408" s="548">
        <v>0</v>
      </c>
      <c r="H5408" s="547">
        <v>0</v>
      </c>
      <c r="I5408" s="545" t="s">
        <v>12969</v>
      </c>
      <c r="J5408" s="545"/>
      <c r="K5408" s="545" t="s">
        <v>13413</v>
      </c>
      <c r="L5408" s="545" t="s">
        <v>17768</v>
      </c>
      <c r="M5408" s="548" t="s">
        <v>13758</v>
      </c>
      <c r="N5408" s="545" t="s">
        <v>22824</v>
      </c>
      <c r="O5408" s="545" t="s">
        <v>16812</v>
      </c>
      <c r="P5408" s="549">
        <v>3466</v>
      </c>
      <c r="Q5408" s="549">
        <v>1</v>
      </c>
      <c r="R5408" s="549">
        <v>30</v>
      </c>
      <c r="S5408" s="548"/>
      <c r="T5408" s="548">
        <v>442</v>
      </c>
      <c r="U5408" s="99"/>
    </row>
    <row r="5409" spans="1:21" ht="19.5" customHeight="1">
      <c r="A5409" s="545">
        <v>100008</v>
      </c>
      <c r="B5409" s="545" t="s">
        <v>3979</v>
      </c>
      <c r="C5409" s="545" t="s">
        <v>221</v>
      </c>
      <c r="D5409" s="546">
        <v>46052</v>
      </c>
      <c r="E5409" s="171" t="str">
        <f t="shared" si="84"/>
        <v>2026</v>
      </c>
      <c r="F5409" s="547">
        <v>11192</v>
      </c>
      <c r="G5409" s="548">
        <v>0.19</v>
      </c>
      <c r="H5409" s="547">
        <v>9405.0400000000009</v>
      </c>
      <c r="I5409" s="545" t="s">
        <v>12966</v>
      </c>
      <c r="J5409" s="545" t="s">
        <v>13307</v>
      </c>
      <c r="K5409" s="545" t="s">
        <v>13413</v>
      </c>
      <c r="L5409" s="545" t="s">
        <v>17768</v>
      </c>
      <c r="M5409" s="548" t="s">
        <v>13758</v>
      </c>
      <c r="N5409" s="545" t="s">
        <v>22824</v>
      </c>
      <c r="O5409" s="545" t="s">
        <v>16812</v>
      </c>
      <c r="P5409" s="549">
        <v>3467</v>
      </c>
      <c r="Q5409" s="549">
        <v>1</v>
      </c>
      <c r="R5409" s="549">
        <v>41</v>
      </c>
      <c r="S5409" s="548">
        <v>2228</v>
      </c>
      <c r="T5409" s="548">
        <v>442</v>
      </c>
      <c r="U5409" s="99"/>
    </row>
    <row r="5410" spans="1:21" ht="19.5" customHeight="1">
      <c r="A5410" s="545">
        <v>100009</v>
      </c>
      <c r="B5410" s="545" t="s">
        <v>12970</v>
      </c>
      <c r="C5410" s="545" t="s">
        <v>221</v>
      </c>
      <c r="D5410" s="546">
        <v>46052</v>
      </c>
      <c r="E5410" s="171" t="str">
        <f t="shared" si="84"/>
        <v>2026</v>
      </c>
      <c r="F5410" s="547">
        <v>9370</v>
      </c>
      <c r="G5410" s="548">
        <v>0.19</v>
      </c>
      <c r="H5410" s="547">
        <v>7873.95</v>
      </c>
      <c r="I5410" s="545" t="s">
        <v>12966</v>
      </c>
      <c r="J5410" s="545" t="s">
        <v>13307</v>
      </c>
      <c r="K5410" s="545" t="s">
        <v>17769</v>
      </c>
      <c r="L5410" s="545" t="s">
        <v>17770</v>
      </c>
      <c r="M5410" s="548" t="s">
        <v>13758</v>
      </c>
      <c r="N5410" s="545" t="s">
        <v>22824</v>
      </c>
      <c r="O5410" s="545" t="s">
        <v>16812</v>
      </c>
      <c r="P5410" s="549">
        <v>3468</v>
      </c>
      <c r="Q5410" s="549">
        <v>1</v>
      </c>
      <c r="R5410" s="549">
        <v>41</v>
      </c>
      <c r="S5410" s="548">
        <v>2228</v>
      </c>
      <c r="T5410" s="548">
        <v>442</v>
      </c>
      <c r="U5410" s="99"/>
    </row>
    <row r="5411" spans="1:21" ht="19.5" customHeight="1">
      <c r="A5411" s="545">
        <v>100010</v>
      </c>
      <c r="B5411" s="545" t="s">
        <v>10979</v>
      </c>
      <c r="C5411" s="545" t="s">
        <v>221</v>
      </c>
      <c r="D5411" s="546"/>
      <c r="E5411" s="171" t="str">
        <f t="shared" si="84"/>
        <v>1900</v>
      </c>
      <c r="F5411" s="547">
        <v>0</v>
      </c>
      <c r="G5411" s="548">
        <v>0</v>
      </c>
      <c r="H5411" s="547">
        <v>0</v>
      </c>
      <c r="I5411" s="545" t="s">
        <v>12674</v>
      </c>
      <c r="J5411" s="545"/>
      <c r="K5411" s="545" t="s">
        <v>13413</v>
      </c>
      <c r="L5411" s="545" t="s">
        <v>17771</v>
      </c>
      <c r="M5411" s="548" t="s">
        <v>13758</v>
      </c>
      <c r="N5411" s="545" t="s">
        <v>13413</v>
      </c>
      <c r="O5411" s="545" t="s">
        <v>13413</v>
      </c>
      <c r="P5411" s="549">
        <v>3469</v>
      </c>
      <c r="Q5411" s="549">
        <v>1</v>
      </c>
      <c r="R5411" s="549">
        <v>5</v>
      </c>
      <c r="S5411" s="548"/>
      <c r="T5411" s="548"/>
      <c r="U5411" s="99"/>
    </row>
    <row r="5412" spans="1:21" ht="19.5" customHeight="1">
      <c r="A5412" s="545">
        <v>100011</v>
      </c>
      <c r="B5412" s="545" t="s">
        <v>10978</v>
      </c>
      <c r="C5412" s="545" t="s">
        <v>221</v>
      </c>
      <c r="D5412" s="546"/>
      <c r="E5412" s="171" t="str">
        <f t="shared" si="84"/>
        <v>1900</v>
      </c>
      <c r="F5412" s="547">
        <v>0</v>
      </c>
      <c r="G5412" s="548">
        <v>0</v>
      </c>
      <c r="H5412" s="547">
        <v>0</v>
      </c>
      <c r="I5412" s="545" t="s">
        <v>12674</v>
      </c>
      <c r="J5412" s="545"/>
      <c r="K5412" s="545" t="s">
        <v>13413</v>
      </c>
      <c r="L5412" s="545" t="s">
        <v>17771</v>
      </c>
      <c r="M5412" s="548" t="s">
        <v>13758</v>
      </c>
      <c r="N5412" s="545" t="s">
        <v>13413</v>
      </c>
      <c r="O5412" s="545" t="s">
        <v>13413</v>
      </c>
      <c r="P5412" s="549">
        <v>3470</v>
      </c>
      <c r="Q5412" s="549">
        <v>1</v>
      </c>
      <c r="R5412" s="549">
        <v>5</v>
      </c>
      <c r="S5412" s="548"/>
      <c r="T5412" s="548"/>
      <c r="U5412" s="99"/>
    </row>
    <row r="5413" spans="1:21" ht="19.5" customHeight="1">
      <c r="A5413" s="545">
        <v>100012</v>
      </c>
      <c r="B5413" s="545" t="s">
        <v>10977</v>
      </c>
      <c r="C5413" s="545" t="s">
        <v>216</v>
      </c>
      <c r="D5413" s="546">
        <v>44585</v>
      </c>
      <c r="E5413" s="171" t="str">
        <f t="shared" si="84"/>
        <v>2022</v>
      </c>
      <c r="F5413" s="547">
        <v>559786</v>
      </c>
      <c r="G5413" s="548">
        <v>0.19</v>
      </c>
      <c r="H5413" s="547">
        <v>470408.4</v>
      </c>
      <c r="I5413" s="545" t="s">
        <v>12670</v>
      </c>
      <c r="J5413" s="545" t="s">
        <v>13297</v>
      </c>
      <c r="K5413" s="545" t="s">
        <v>17772</v>
      </c>
      <c r="L5413" s="545" t="s">
        <v>13413</v>
      </c>
      <c r="M5413" s="548" t="s">
        <v>13758</v>
      </c>
      <c r="N5413" s="545" t="s">
        <v>13413</v>
      </c>
      <c r="O5413" s="545" t="s">
        <v>13413</v>
      </c>
      <c r="P5413" s="549">
        <v>3471</v>
      </c>
      <c r="Q5413" s="549">
        <v>1</v>
      </c>
      <c r="R5413" s="549">
        <v>24</v>
      </c>
      <c r="S5413" s="548">
        <v>2257</v>
      </c>
      <c r="T5413" s="548"/>
      <c r="U5413" s="99"/>
    </row>
    <row r="5414" spans="1:21" ht="19.5" customHeight="1">
      <c r="A5414" s="545">
        <v>100013</v>
      </c>
      <c r="B5414" s="545" t="s">
        <v>6912</v>
      </c>
      <c r="C5414" s="545" t="s">
        <v>206</v>
      </c>
      <c r="D5414" s="546">
        <v>46052</v>
      </c>
      <c r="E5414" s="171" t="str">
        <f t="shared" si="84"/>
        <v>2026</v>
      </c>
      <c r="F5414" s="547">
        <v>114425</v>
      </c>
      <c r="G5414" s="548">
        <v>0.19</v>
      </c>
      <c r="H5414" s="547">
        <v>96155.46</v>
      </c>
      <c r="I5414" s="545" t="s">
        <v>12709</v>
      </c>
      <c r="J5414" s="545" t="s">
        <v>13307</v>
      </c>
      <c r="K5414" s="545" t="s">
        <v>17773</v>
      </c>
      <c r="L5414" s="545" t="s">
        <v>13413</v>
      </c>
      <c r="M5414" s="548" t="s">
        <v>13758</v>
      </c>
      <c r="N5414" s="545" t="s">
        <v>22823</v>
      </c>
      <c r="O5414" s="545" t="s">
        <v>17774</v>
      </c>
      <c r="P5414" s="549">
        <v>3472</v>
      </c>
      <c r="Q5414" s="549">
        <v>1</v>
      </c>
      <c r="R5414" s="549">
        <v>124</v>
      </c>
      <c r="S5414" s="548">
        <v>2228</v>
      </c>
      <c r="T5414" s="548">
        <v>441</v>
      </c>
      <c r="U5414" s="99"/>
    </row>
    <row r="5415" spans="1:21" ht="19.5" customHeight="1">
      <c r="A5415" s="545">
        <v>100014</v>
      </c>
      <c r="B5415" s="545" t="s">
        <v>12971</v>
      </c>
      <c r="C5415" s="545" t="s">
        <v>437</v>
      </c>
      <c r="D5415" s="546">
        <v>46052</v>
      </c>
      <c r="E5415" s="171" t="str">
        <f t="shared" si="84"/>
        <v>2026</v>
      </c>
      <c r="F5415" s="547">
        <v>6694520</v>
      </c>
      <c r="G5415" s="548">
        <v>0</v>
      </c>
      <c r="H5415" s="547">
        <v>6694520</v>
      </c>
      <c r="I5415" s="545" t="s">
        <v>12760</v>
      </c>
      <c r="J5415" s="545" t="s">
        <v>13299</v>
      </c>
      <c r="K5415" s="545" t="s">
        <v>22159</v>
      </c>
      <c r="L5415" s="545" t="s">
        <v>13413</v>
      </c>
      <c r="M5415" s="548" t="s">
        <v>13813</v>
      </c>
      <c r="N5415" s="545" t="s">
        <v>13413</v>
      </c>
      <c r="O5415" s="545" t="s">
        <v>13413</v>
      </c>
      <c r="P5415" s="549">
        <v>3473</v>
      </c>
      <c r="Q5415" s="549">
        <v>3</v>
      </c>
      <c r="R5415" s="549">
        <v>161</v>
      </c>
      <c r="S5415" s="548">
        <v>443</v>
      </c>
      <c r="T5415" s="548"/>
      <c r="U5415" s="99"/>
    </row>
    <row r="5416" spans="1:21" ht="19.5" customHeight="1">
      <c r="A5416" s="545">
        <v>100016</v>
      </c>
      <c r="B5416" s="545" t="s">
        <v>6884</v>
      </c>
      <c r="C5416" s="545" t="s">
        <v>209</v>
      </c>
      <c r="D5416" s="546">
        <v>46052</v>
      </c>
      <c r="E5416" s="171" t="str">
        <f t="shared" si="84"/>
        <v>2026</v>
      </c>
      <c r="F5416" s="547">
        <v>26290</v>
      </c>
      <c r="G5416" s="548">
        <v>0.19</v>
      </c>
      <c r="H5416" s="547">
        <v>22092.44</v>
      </c>
      <c r="I5416" s="545" t="s">
        <v>12966</v>
      </c>
      <c r="J5416" s="545" t="s">
        <v>13307</v>
      </c>
      <c r="K5416" s="545" t="s">
        <v>17775</v>
      </c>
      <c r="L5416" s="545" t="s">
        <v>13807</v>
      </c>
      <c r="M5416" s="548" t="s">
        <v>13758</v>
      </c>
      <c r="N5416" s="545" t="s">
        <v>13413</v>
      </c>
      <c r="O5416" s="545" t="s">
        <v>17776</v>
      </c>
      <c r="P5416" s="549">
        <v>3474</v>
      </c>
      <c r="Q5416" s="549">
        <v>1</v>
      </c>
      <c r="R5416" s="549">
        <v>41</v>
      </c>
      <c r="S5416" s="548">
        <v>2228</v>
      </c>
      <c r="T5416" s="548"/>
      <c r="U5416" s="99"/>
    </row>
    <row r="5417" spans="1:21" ht="19.5" customHeight="1">
      <c r="A5417" s="545">
        <v>100017</v>
      </c>
      <c r="B5417" s="545" t="s">
        <v>10976</v>
      </c>
      <c r="C5417" s="545" t="s">
        <v>221</v>
      </c>
      <c r="D5417" s="546">
        <v>46052</v>
      </c>
      <c r="E5417" s="171" t="str">
        <f t="shared" si="84"/>
        <v>2026</v>
      </c>
      <c r="F5417" s="547">
        <v>5710</v>
      </c>
      <c r="G5417" s="548">
        <v>0.19</v>
      </c>
      <c r="H5417" s="547">
        <v>4798.32</v>
      </c>
      <c r="I5417" s="545" t="s">
        <v>12738</v>
      </c>
      <c r="J5417" s="545" t="s">
        <v>13307</v>
      </c>
      <c r="K5417" s="545" t="s">
        <v>17777</v>
      </c>
      <c r="L5417" s="545" t="s">
        <v>13413</v>
      </c>
      <c r="M5417" s="548" t="s">
        <v>13758</v>
      </c>
      <c r="N5417" s="545" t="s">
        <v>13413</v>
      </c>
      <c r="O5417" s="545" t="s">
        <v>16417</v>
      </c>
      <c r="P5417" s="549">
        <v>3475</v>
      </c>
      <c r="Q5417" s="549">
        <v>1</v>
      </c>
      <c r="R5417" s="549">
        <v>32</v>
      </c>
      <c r="S5417" s="548">
        <v>2228</v>
      </c>
      <c r="T5417" s="548"/>
      <c r="U5417" s="99"/>
    </row>
    <row r="5418" spans="1:21" ht="19.5" customHeight="1">
      <c r="A5418" s="545">
        <v>100019</v>
      </c>
      <c r="B5418" s="545" t="s">
        <v>3989</v>
      </c>
      <c r="C5418" s="545" t="s">
        <v>209</v>
      </c>
      <c r="D5418" s="546">
        <v>43572</v>
      </c>
      <c r="E5418" s="171" t="str">
        <f t="shared" si="84"/>
        <v>2019</v>
      </c>
      <c r="F5418" s="547">
        <v>146279</v>
      </c>
      <c r="G5418" s="548">
        <v>0.19</v>
      </c>
      <c r="H5418" s="547">
        <v>122923.53</v>
      </c>
      <c r="I5418" s="545" t="s">
        <v>12972</v>
      </c>
      <c r="J5418" s="545" t="s">
        <v>13364</v>
      </c>
      <c r="K5418" s="545" t="s">
        <v>13413</v>
      </c>
      <c r="L5418" s="545" t="s">
        <v>17778</v>
      </c>
      <c r="M5418" s="548" t="s">
        <v>13843</v>
      </c>
      <c r="N5418" s="545" t="s">
        <v>13413</v>
      </c>
      <c r="O5418" s="545" t="s">
        <v>17779</v>
      </c>
      <c r="P5418" s="549">
        <v>3476</v>
      </c>
      <c r="Q5418" s="549">
        <v>5</v>
      </c>
      <c r="R5418" s="549">
        <v>43</v>
      </c>
      <c r="S5418" s="548">
        <v>2130</v>
      </c>
      <c r="T5418" s="548"/>
      <c r="U5418" s="99"/>
    </row>
    <row r="5419" spans="1:21" ht="19.5" customHeight="1">
      <c r="A5419" s="545">
        <v>100020</v>
      </c>
      <c r="B5419" s="545" t="s">
        <v>10975</v>
      </c>
      <c r="C5419" s="545" t="s">
        <v>216</v>
      </c>
      <c r="D5419" s="546"/>
      <c r="E5419" s="171" t="str">
        <f t="shared" si="84"/>
        <v>1900</v>
      </c>
      <c r="F5419" s="547">
        <v>0</v>
      </c>
      <c r="G5419" s="548">
        <v>0</v>
      </c>
      <c r="H5419" s="547">
        <v>0</v>
      </c>
      <c r="I5419" s="545" t="s">
        <v>12709</v>
      </c>
      <c r="J5419" s="545"/>
      <c r="K5419" s="545" t="s">
        <v>13413</v>
      </c>
      <c r="L5419" s="545" t="s">
        <v>13413</v>
      </c>
      <c r="M5419" s="548" t="s">
        <v>13758</v>
      </c>
      <c r="N5419" s="545" t="s">
        <v>22823</v>
      </c>
      <c r="O5419" s="545" t="s">
        <v>14413</v>
      </c>
      <c r="P5419" s="549">
        <v>3477</v>
      </c>
      <c r="Q5419" s="549">
        <v>1</v>
      </c>
      <c r="R5419" s="549">
        <v>124</v>
      </c>
      <c r="S5419" s="548"/>
      <c r="T5419" s="548">
        <v>441</v>
      </c>
      <c r="U5419" s="99"/>
    </row>
    <row r="5420" spans="1:21" ht="19.5" customHeight="1">
      <c r="A5420" s="545">
        <v>100021</v>
      </c>
      <c r="B5420" s="545" t="s">
        <v>8166</v>
      </c>
      <c r="C5420" s="545" t="s">
        <v>216</v>
      </c>
      <c r="D5420" s="546">
        <v>46052</v>
      </c>
      <c r="E5420" s="171" t="str">
        <f t="shared" si="84"/>
        <v>2026</v>
      </c>
      <c r="F5420" s="547">
        <v>139031</v>
      </c>
      <c r="G5420" s="548">
        <v>0.19</v>
      </c>
      <c r="H5420" s="547">
        <v>116832.77</v>
      </c>
      <c r="I5420" s="545" t="s">
        <v>12640</v>
      </c>
      <c r="J5420" s="545" t="s">
        <v>13307</v>
      </c>
      <c r="K5420" s="545" t="s">
        <v>17780</v>
      </c>
      <c r="L5420" s="545" t="s">
        <v>16471</v>
      </c>
      <c r="M5420" s="548" t="s">
        <v>13758</v>
      </c>
      <c r="N5420" s="545" t="s">
        <v>13413</v>
      </c>
      <c r="O5420" s="545" t="s">
        <v>17781</v>
      </c>
      <c r="P5420" s="549">
        <v>3478</v>
      </c>
      <c r="Q5420" s="549">
        <v>1</v>
      </c>
      <c r="R5420" s="549">
        <v>1</v>
      </c>
      <c r="S5420" s="548">
        <v>2228</v>
      </c>
      <c r="T5420" s="548"/>
      <c r="U5420" s="99"/>
    </row>
    <row r="5421" spans="1:21" ht="19.5" customHeight="1">
      <c r="A5421" s="545">
        <v>100022</v>
      </c>
      <c r="B5421" s="545" t="s">
        <v>8165</v>
      </c>
      <c r="C5421" s="545" t="s">
        <v>221</v>
      </c>
      <c r="D5421" s="546">
        <v>44721</v>
      </c>
      <c r="E5421" s="171" t="str">
        <f t="shared" si="84"/>
        <v>2022</v>
      </c>
      <c r="F5421" s="547">
        <v>20389</v>
      </c>
      <c r="G5421" s="548">
        <v>0.19</v>
      </c>
      <c r="H5421" s="547">
        <v>17133.61</v>
      </c>
      <c r="I5421" s="545" t="s">
        <v>12743</v>
      </c>
      <c r="J5421" s="545" t="s">
        <v>13298</v>
      </c>
      <c r="K5421" s="545" t="s">
        <v>17782</v>
      </c>
      <c r="L5421" s="545" t="s">
        <v>16471</v>
      </c>
      <c r="M5421" s="548" t="s">
        <v>13758</v>
      </c>
      <c r="N5421" s="545" t="s">
        <v>13413</v>
      </c>
      <c r="O5421" s="545" t="s">
        <v>17781</v>
      </c>
      <c r="P5421" s="549">
        <v>3479</v>
      </c>
      <c r="Q5421" s="549">
        <v>1</v>
      </c>
      <c r="R5421" s="549">
        <v>66</v>
      </c>
      <c r="S5421" s="548">
        <v>1012</v>
      </c>
      <c r="T5421" s="548"/>
      <c r="U5421" s="99"/>
    </row>
    <row r="5422" spans="1:21" ht="19.5" customHeight="1">
      <c r="A5422" s="545">
        <v>100023</v>
      </c>
      <c r="B5422" s="545" t="s">
        <v>7283</v>
      </c>
      <c r="C5422" s="545" t="s">
        <v>437</v>
      </c>
      <c r="D5422" s="546">
        <v>46052</v>
      </c>
      <c r="E5422" s="171" t="str">
        <f t="shared" si="84"/>
        <v>2026</v>
      </c>
      <c r="F5422" s="547">
        <v>4307910</v>
      </c>
      <c r="G5422" s="548">
        <v>0</v>
      </c>
      <c r="H5422" s="547">
        <v>4307910</v>
      </c>
      <c r="I5422" s="545" t="s">
        <v>12760</v>
      </c>
      <c r="J5422" s="545" t="s">
        <v>13299</v>
      </c>
      <c r="K5422" s="545" t="s">
        <v>22159</v>
      </c>
      <c r="L5422" s="545" t="s">
        <v>13413</v>
      </c>
      <c r="M5422" s="548" t="s">
        <v>13813</v>
      </c>
      <c r="N5422" s="545" t="s">
        <v>13413</v>
      </c>
      <c r="O5422" s="545" t="s">
        <v>13413</v>
      </c>
      <c r="P5422" s="549">
        <v>3480</v>
      </c>
      <c r="Q5422" s="549">
        <v>3</v>
      </c>
      <c r="R5422" s="549">
        <v>161</v>
      </c>
      <c r="S5422" s="548">
        <v>443</v>
      </c>
      <c r="T5422" s="548"/>
      <c r="U5422" s="99"/>
    </row>
    <row r="5423" spans="1:21" ht="19.5" customHeight="1">
      <c r="A5423" s="545">
        <v>100024</v>
      </c>
      <c r="B5423" s="545" t="s">
        <v>3958</v>
      </c>
      <c r="C5423" s="545" t="s">
        <v>216</v>
      </c>
      <c r="D5423" s="546"/>
      <c r="E5423" s="171" t="str">
        <f t="shared" si="84"/>
        <v>1900</v>
      </c>
      <c r="F5423" s="547">
        <v>0</v>
      </c>
      <c r="G5423" s="548">
        <v>0</v>
      </c>
      <c r="H5423" s="547">
        <v>0</v>
      </c>
      <c r="I5423" s="545" t="s">
        <v>12763</v>
      </c>
      <c r="J5423" s="545"/>
      <c r="K5423" s="545" t="s">
        <v>13413</v>
      </c>
      <c r="L5423" s="545" t="s">
        <v>17778</v>
      </c>
      <c r="M5423" s="548" t="s">
        <v>13868</v>
      </c>
      <c r="N5423" s="545" t="s">
        <v>13413</v>
      </c>
      <c r="O5423" s="545" t="s">
        <v>17779</v>
      </c>
      <c r="P5423" s="549">
        <v>3481</v>
      </c>
      <c r="Q5423" s="549">
        <v>2</v>
      </c>
      <c r="R5423" s="549">
        <v>39</v>
      </c>
      <c r="S5423" s="548"/>
      <c r="T5423" s="548"/>
      <c r="U5423" s="99"/>
    </row>
    <row r="5424" spans="1:21" ht="19.5" customHeight="1">
      <c r="A5424" s="545">
        <v>100025</v>
      </c>
      <c r="B5424" s="545" t="s">
        <v>1322</v>
      </c>
      <c r="C5424" s="545" t="s">
        <v>216</v>
      </c>
      <c r="D5424" s="546"/>
      <c r="E5424" s="171" t="str">
        <f t="shared" si="84"/>
        <v>1900</v>
      </c>
      <c r="F5424" s="547">
        <v>0</v>
      </c>
      <c r="G5424" s="548">
        <v>0</v>
      </c>
      <c r="H5424" s="547">
        <v>0</v>
      </c>
      <c r="I5424" s="545" t="s">
        <v>12659</v>
      </c>
      <c r="J5424" s="545"/>
      <c r="K5424" s="545" t="s">
        <v>13413</v>
      </c>
      <c r="L5424" s="545" t="s">
        <v>13413</v>
      </c>
      <c r="M5424" s="548" t="s">
        <v>13868</v>
      </c>
      <c r="N5424" s="545" t="s">
        <v>13413</v>
      </c>
      <c r="O5424" s="545" t="s">
        <v>14161</v>
      </c>
      <c r="P5424" s="549">
        <v>3482</v>
      </c>
      <c r="Q5424" s="549">
        <v>2</v>
      </c>
      <c r="R5424" s="549">
        <v>116</v>
      </c>
      <c r="S5424" s="548"/>
      <c r="T5424" s="548"/>
      <c r="U5424" s="99"/>
    </row>
    <row r="5425" spans="1:21" ht="19.5" customHeight="1">
      <c r="A5425" s="545">
        <v>100026</v>
      </c>
      <c r="B5425" s="545" t="s">
        <v>1321</v>
      </c>
      <c r="C5425" s="545" t="s">
        <v>216</v>
      </c>
      <c r="D5425" s="546">
        <v>46052</v>
      </c>
      <c r="E5425" s="171" t="str">
        <f t="shared" si="84"/>
        <v>2026</v>
      </c>
      <c r="F5425" s="547">
        <v>112712</v>
      </c>
      <c r="G5425" s="548">
        <v>0.19</v>
      </c>
      <c r="H5425" s="547">
        <v>94715.97</v>
      </c>
      <c r="I5425" s="545" t="s">
        <v>12646</v>
      </c>
      <c r="J5425" s="545" t="s">
        <v>13307</v>
      </c>
      <c r="K5425" s="545" t="s">
        <v>13413</v>
      </c>
      <c r="L5425" s="545" t="s">
        <v>13413</v>
      </c>
      <c r="M5425" s="548" t="s">
        <v>13758</v>
      </c>
      <c r="N5425" s="545" t="s">
        <v>13413</v>
      </c>
      <c r="O5425" s="545" t="s">
        <v>14161</v>
      </c>
      <c r="P5425" s="549">
        <v>3483</v>
      </c>
      <c r="Q5425" s="549">
        <v>1</v>
      </c>
      <c r="R5425" s="549">
        <v>65</v>
      </c>
      <c r="S5425" s="548">
        <v>2228</v>
      </c>
      <c r="T5425" s="548"/>
      <c r="U5425" s="99"/>
    </row>
    <row r="5426" spans="1:21" ht="19.5" customHeight="1">
      <c r="A5426" s="545">
        <v>100027</v>
      </c>
      <c r="B5426" s="545" t="s">
        <v>10974</v>
      </c>
      <c r="C5426" s="545" t="s">
        <v>209</v>
      </c>
      <c r="D5426" s="546"/>
      <c r="E5426" s="171" t="str">
        <f t="shared" si="84"/>
        <v>1900</v>
      </c>
      <c r="F5426" s="547">
        <v>0</v>
      </c>
      <c r="G5426" s="548">
        <v>0</v>
      </c>
      <c r="H5426" s="547">
        <v>0</v>
      </c>
      <c r="I5426" s="545" t="s">
        <v>12697</v>
      </c>
      <c r="J5426" s="545"/>
      <c r="K5426" s="545" t="s">
        <v>13413</v>
      </c>
      <c r="L5426" s="545" t="s">
        <v>13807</v>
      </c>
      <c r="M5426" s="548" t="s">
        <v>13758</v>
      </c>
      <c r="N5426" s="545" t="s">
        <v>13413</v>
      </c>
      <c r="O5426" s="545" t="s">
        <v>17783</v>
      </c>
      <c r="P5426" s="549">
        <v>3484</v>
      </c>
      <c r="Q5426" s="549">
        <v>1</v>
      </c>
      <c r="R5426" s="549">
        <v>138</v>
      </c>
      <c r="S5426" s="548"/>
      <c r="T5426" s="548"/>
      <c r="U5426" s="99"/>
    </row>
    <row r="5427" spans="1:21" ht="19.5" customHeight="1">
      <c r="A5427" s="545">
        <v>100028</v>
      </c>
      <c r="B5427" s="545" t="s">
        <v>10973</v>
      </c>
      <c r="C5427" s="545" t="s">
        <v>216</v>
      </c>
      <c r="D5427" s="546"/>
      <c r="E5427" s="171" t="str">
        <f t="shared" si="84"/>
        <v>1900</v>
      </c>
      <c r="F5427" s="547">
        <v>0</v>
      </c>
      <c r="G5427" s="548">
        <v>0</v>
      </c>
      <c r="H5427" s="547">
        <v>0</v>
      </c>
      <c r="I5427" s="545" t="s">
        <v>12697</v>
      </c>
      <c r="J5427" s="545"/>
      <c r="K5427" s="545" t="s">
        <v>13413</v>
      </c>
      <c r="L5427" s="545" t="s">
        <v>13807</v>
      </c>
      <c r="M5427" s="548" t="s">
        <v>13758</v>
      </c>
      <c r="N5427" s="545" t="s">
        <v>13413</v>
      </c>
      <c r="O5427" s="545" t="s">
        <v>17783</v>
      </c>
      <c r="P5427" s="549">
        <v>3485</v>
      </c>
      <c r="Q5427" s="549">
        <v>1</v>
      </c>
      <c r="R5427" s="549">
        <v>138</v>
      </c>
      <c r="S5427" s="548"/>
      <c r="T5427" s="548"/>
      <c r="U5427" s="99"/>
    </row>
    <row r="5428" spans="1:21" ht="19.5" customHeight="1">
      <c r="A5428" s="545">
        <v>100029</v>
      </c>
      <c r="B5428" s="545" t="s">
        <v>2840</v>
      </c>
      <c r="C5428" s="545" t="s">
        <v>209</v>
      </c>
      <c r="D5428" s="546"/>
      <c r="E5428" s="171" t="str">
        <f t="shared" si="84"/>
        <v>1900</v>
      </c>
      <c r="F5428" s="547">
        <v>0</v>
      </c>
      <c r="G5428" s="548">
        <v>0</v>
      </c>
      <c r="H5428" s="547">
        <v>0</v>
      </c>
      <c r="I5428" s="545" t="s">
        <v>12649</v>
      </c>
      <c r="J5428" s="545"/>
      <c r="K5428" s="545" t="s">
        <v>13413</v>
      </c>
      <c r="L5428" s="545" t="s">
        <v>13413</v>
      </c>
      <c r="M5428" s="548" t="s">
        <v>13758</v>
      </c>
      <c r="N5428" s="545" t="s">
        <v>13413</v>
      </c>
      <c r="O5428" s="545" t="s">
        <v>15359</v>
      </c>
      <c r="P5428" s="549">
        <v>3486</v>
      </c>
      <c r="Q5428" s="549">
        <v>1</v>
      </c>
      <c r="R5428" s="549">
        <v>17</v>
      </c>
      <c r="S5428" s="548"/>
      <c r="T5428" s="548"/>
      <c r="U5428" s="99"/>
    </row>
    <row r="5429" spans="1:21" ht="19.5" customHeight="1">
      <c r="A5429" s="545">
        <v>100030</v>
      </c>
      <c r="B5429" s="545" t="s">
        <v>2839</v>
      </c>
      <c r="C5429" s="545" t="s">
        <v>209</v>
      </c>
      <c r="D5429" s="546"/>
      <c r="E5429" s="171" t="str">
        <f t="shared" si="84"/>
        <v>1900</v>
      </c>
      <c r="F5429" s="547">
        <v>0</v>
      </c>
      <c r="G5429" s="548">
        <v>0</v>
      </c>
      <c r="H5429" s="547">
        <v>0</v>
      </c>
      <c r="I5429" s="545" t="s">
        <v>12649</v>
      </c>
      <c r="J5429" s="545"/>
      <c r="K5429" s="545" t="s">
        <v>13413</v>
      </c>
      <c r="L5429" s="545" t="s">
        <v>13413</v>
      </c>
      <c r="M5429" s="548" t="s">
        <v>13758</v>
      </c>
      <c r="N5429" s="545" t="s">
        <v>13413</v>
      </c>
      <c r="O5429" s="545" t="s">
        <v>15359</v>
      </c>
      <c r="P5429" s="549">
        <v>3487</v>
      </c>
      <c r="Q5429" s="549">
        <v>1</v>
      </c>
      <c r="R5429" s="549">
        <v>17</v>
      </c>
      <c r="S5429" s="548"/>
      <c r="T5429" s="548"/>
      <c r="U5429" s="99"/>
    </row>
    <row r="5430" spans="1:21" ht="19.5" customHeight="1">
      <c r="A5430" s="545">
        <v>100031</v>
      </c>
      <c r="B5430" s="545" t="s">
        <v>2838</v>
      </c>
      <c r="C5430" s="545" t="s">
        <v>209</v>
      </c>
      <c r="D5430" s="546"/>
      <c r="E5430" s="171" t="str">
        <f t="shared" si="84"/>
        <v>1900</v>
      </c>
      <c r="F5430" s="547">
        <v>0</v>
      </c>
      <c r="G5430" s="548">
        <v>0</v>
      </c>
      <c r="H5430" s="547">
        <v>0</v>
      </c>
      <c r="I5430" s="545" t="s">
        <v>12649</v>
      </c>
      <c r="J5430" s="545"/>
      <c r="K5430" s="545" t="s">
        <v>13413</v>
      </c>
      <c r="L5430" s="545" t="s">
        <v>13413</v>
      </c>
      <c r="M5430" s="548" t="s">
        <v>13758</v>
      </c>
      <c r="N5430" s="545" t="s">
        <v>13413</v>
      </c>
      <c r="O5430" s="545" t="s">
        <v>15359</v>
      </c>
      <c r="P5430" s="549">
        <v>3488</v>
      </c>
      <c r="Q5430" s="549">
        <v>1</v>
      </c>
      <c r="R5430" s="549">
        <v>17</v>
      </c>
      <c r="S5430" s="548"/>
      <c r="T5430" s="548"/>
      <c r="U5430" s="99"/>
    </row>
    <row r="5431" spans="1:21" ht="19.5" customHeight="1">
      <c r="A5431" s="545">
        <v>100032</v>
      </c>
      <c r="B5431" s="545" t="s">
        <v>2804</v>
      </c>
      <c r="C5431" s="545" t="s">
        <v>216</v>
      </c>
      <c r="D5431" s="546">
        <v>43738</v>
      </c>
      <c r="E5431" s="171" t="str">
        <f t="shared" si="84"/>
        <v>2019</v>
      </c>
      <c r="F5431" s="547">
        <v>5560</v>
      </c>
      <c r="G5431" s="548">
        <v>0.19</v>
      </c>
      <c r="H5431" s="547">
        <v>4672.2700000000004</v>
      </c>
      <c r="I5431" s="545" t="s">
        <v>12649</v>
      </c>
      <c r="J5431" s="545" t="s">
        <v>13298</v>
      </c>
      <c r="K5431" s="545" t="s">
        <v>13413</v>
      </c>
      <c r="L5431" s="545" t="s">
        <v>13413</v>
      </c>
      <c r="M5431" s="548" t="s">
        <v>13758</v>
      </c>
      <c r="N5431" s="545" t="s">
        <v>13413</v>
      </c>
      <c r="O5431" s="545" t="s">
        <v>15359</v>
      </c>
      <c r="P5431" s="549">
        <v>3489</v>
      </c>
      <c r="Q5431" s="549">
        <v>1</v>
      </c>
      <c r="R5431" s="549">
        <v>17</v>
      </c>
      <c r="S5431" s="548">
        <v>1012</v>
      </c>
      <c r="T5431" s="548"/>
      <c r="U5431" s="99"/>
    </row>
    <row r="5432" spans="1:21" ht="19.5" customHeight="1">
      <c r="A5432" s="545">
        <v>100033</v>
      </c>
      <c r="B5432" s="545" t="s">
        <v>2836</v>
      </c>
      <c r="C5432" s="545" t="s">
        <v>216</v>
      </c>
      <c r="D5432" s="546">
        <v>43746</v>
      </c>
      <c r="E5432" s="171" t="str">
        <f t="shared" si="84"/>
        <v>2019</v>
      </c>
      <c r="F5432" s="547">
        <v>21865</v>
      </c>
      <c r="G5432" s="548">
        <v>0.19</v>
      </c>
      <c r="H5432" s="547">
        <v>18373.95</v>
      </c>
      <c r="I5432" s="545" t="s">
        <v>12649</v>
      </c>
      <c r="J5432" s="545" t="s">
        <v>13298</v>
      </c>
      <c r="K5432" s="545" t="s">
        <v>13413</v>
      </c>
      <c r="L5432" s="545" t="s">
        <v>13413</v>
      </c>
      <c r="M5432" s="548" t="s">
        <v>13758</v>
      </c>
      <c r="N5432" s="545" t="s">
        <v>13413</v>
      </c>
      <c r="O5432" s="545" t="s">
        <v>15359</v>
      </c>
      <c r="P5432" s="549">
        <v>3490</v>
      </c>
      <c r="Q5432" s="549">
        <v>1</v>
      </c>
      <c r="R5432" s="549">
        <v>17</v>
      </c>
      <c r="S5432" s="548">
        <v>1012</v>
      </c>
      <c r="T5432" s="548"/>
      <c r="U5432" s="99"/>
    </row>
    <row r="5433" spans="1:21" ht="19.5" customHeight="1">
      <c r="A5433" s="545">
        <v>100034</v>
      </c>
      <c r="B5433" s="545" t="s">
        <v>2806</v>
      </c>
      <c r="C5433" s="545" t="s">
        <v>216</v>
      </c>
      <c r="D5433" s="546">
        <v>43738</v>
      </c>
      <c r="E5433" s="171" t="str">
        <f t="shared" si="84"/>
        <v>2019</v>
      </c>
      <c r="F5433" s="547">
        <v>16937</v>
      </c>
      <c r="G5433" s="548">
        <v>0.19</v>
      </c>
      <c r="H5433" s="547">
        <v>14232.77</v>
      </c>
      <c r="I5433" s="545" t="s">
        <v>12649</v>
      </c>
      <c r="J5433" s="545" t="s">
        <v>13298</v>
      </c>
      <c r="K5433" s="545" t="s">
        <v>13413</v>
      </c>
      <c r="L5433" s="545" t="s">
        <v>13413</v>
      </c>
      <c r="M5433" s="548" t="s">
        <v>13758</v>
      </c>
      <c r="N5433" s="545" t="s">
        <v>13413</v>
      </c>
      <c r="O5433" s="545" t="s">
        <v>15359</v>
      </c>
      <c r="P5433" s="549">
        <v>3491</v>
      </c>
      <c r="Q5433" s="549">
        <v>1</v>
      </c>
      <c r="R5433" s="549">
        <v>17</v>
      </c>
      <c r="S5433" s="548">
        <v>1012</v>
      </c>
      <c r="T5433" s="548"/>
      <c r="U5433" s="99"/>
    </row>
    <row r="5434" spans="1:21" ht="19.5" customHeight="1">
      <c r="A5434" s="545">
        <v>100035</v>
      </c>
      <c r="B5434" s="545" t="s">
        <v>10972</v>
      </c>
      <c r="C5434" s="545" t="s">
        <v>216</v>
      </c>
      <c r="D5434" s="546"/>
      <c r="E5434" s="171" t="str">
        <f t="shared" si="84"/>
        <v>1900</v>
      </c>
      <c r="F5434" s="547">
        <v>0</v>
      </c>
      <c r="G5434" s="548">
        <v>0</v>
      </c>
      <c r="H5434" s="547">
        <v>0</v>
      </c>
      <c r="I5434" s="545" t="s">
        <v>12697</v>
      </c>
      <c r="J5434" s="545"/>
      <c r="K5434" s="545" t="s">
        <v>13413</v>
      </c>
      <c r="L5434" s="545" t="s">
        <v>13807</v>
      </c>
      <c r="M5434" s="548" t="s">
        <v>13758</v>
      </c>
      <c r="N5434" s="545" t="s">
        <v>13413</v>
      </c>
      <c r="O5434" s="545" t="s">
        <v>17783</v>
      </c>
      <c r="P5434" s="549">
        <v>3492</v>
      </c>
      <c r="Q5434" s="549">
        <v>1</v>
      </c>
      <c r="R5434" s="549">
        <v>138</v>
      </c>
      <c r="S5434" s="548"/>
      <c r="T5434" s="548"/>
      <c r="U5434" s="99"/>
    </row>
    <row r="5435" spans="1:21" ht="19.5" customHeight="1">
      <c r="A5435" s="545">
        <v>100036</v>
      </c>
      <c r="B5435" s="545" t="s">
        <v>10971</v>
      </c>
      <c r="C5435" s="545" t="s">
        <v>216</v>
      </c>
      <c r="D5435" s="546"/>
      <c r="E5435" s="171" t="str">
        <f t="shared" si="84"/>
        <v>1900</v>
      </c>
      <c r="F5435" s="547">
        <v>0</v>
      </c>
      <c r="G5435" s="548">
        <v>0</v>
      </c>
      <c r="H5435" s="547">
        <v>0</v>
      </c>
      <c r="I5435" s="545" t="s">
        <v>12697</v>
      </c>
      <c r="J5435" s="545"/>
      <c r="K5435" s="545" t="s">
        <v>13413</v>
      </c>
      <c r="L5435" s="545" t="s">
        <v>13807</v>
      </c>
      <c r="M5435" s="548" t="s">
        <v>13758</v>
      </c>
      <c r="N5435" s="545" t="s">
        <v>13413</v>
      </c>
      <c r="O5435" s="545" t="s">
        <v>17783</v>
      </c>
      <c r="P5435" s="549">
        <v>3493</v>
      </c>
      <c r="Q5435" s="549">
        <v>1</v>
      </c>
      <c r="R5435" s="549">
        <v>138</v>
      </c>
      <c r="S5435" s="548"/>
      <c r="T5435" s="548"/>
      <c r="U5435" s="99"/>
    </row>
    <row r="5436" spans="1:21" ht="19.5" customHeight="1">
      <c r="A5436" s="545">
        <v>100038</v>
      </c>
      <c r="B5436" s="545" t="s">
        <v>10970</v>
      </c>
      <c r="C5436" s="545" t="s">
        <v>216</v>
      </c>
      <c r="D5436" s="546"/>
      <c r="E5436" s="171" t="str">
        <f t="shared" si="84"/>
        <v>1900</v>
      </c>
      <c r="F5436" s="547">
        <v>0</v>
      </c>
      <c r="G5436" s="548">
        <v>0</v>
      </c>
      <c r="H5436" s="547">
        <v>0</v>
      </c>
      <c r="I5436" s="545" t="s">
        <v>12642</v>
      </c>
      <c r="J5436" s="545"/>
      <c r="K5436" s="545" t="s">
        <v>13413</v>
      </c>
      <c r="L5436" s="545" t="s">
        <v>13413</v>
      </c>
      <c r="M5436" s="548" t="s">
        <v>13758</v>
      </c>
      <c r="N5436" s="545" t="s">
        <v>13413</v>
      </c>
      <c r="O5436" s="545" t="s">
        <v>14580</v>
      </c>
      <c r="P5436" s="549">
        <v>3495</v>
      </c>
      <c r="Q5436" s="549">
        <v>1</v>
      </c>
      <c r="R5436" s="549">
        <v>135</v>
      </c>
      <c r="S5436" s="548"/>
      <c r="T5436" s="548"/>
      <c r="U5436" s="99"/>
    </row>
    <row r="5437" spans="1:21" ht="19.5" customHeight="1">
      <c r="A5437" s="545">
        <v>100039</v>
      </c>
      <c r="B5437" s="545" t="s">
        <v>10969</v>
      </c>
      <c r="C5437" s="545" t="s">
        <v>216</v>
      </c>
      <c r="D5437" s="546"/>
      <c r="E5437" s="171" t="str">
        <f t="shared" si="84"/>
        <v>1900</v>
      </c>
      <c r="F5437" s="547">
        <v>0</v>
      </c>
      <c r="G5437" s="548">
        <v>0</v>
      </c>
      <c r="H5437" s="547">
        <v>0</v>
      </c>
      <c r="I5437" s="545" t="s">
        <v>12642</v>
      </c>
      <c r="J5437" s="545"/>
      <c r="K5437" s="545" t="s">
        <v>13413</v>
      </c>
      <c r="L5437" s="545" t="s">
        <v>13413</v>
      </c>
      <c r="M5437" s="548" t="s">
        <v>13758</v>
      </c>
      <c r="N5437" s="545" t="s">
        <v>13413</v>
      </c>
      <c r="O5437" s="545" t="s">
        <v>14580</v>
      </c>
      <c r="P5437" s="549">
        <v>3496</v>
      </c>
      <c r="Q5437" s="549">
        <v>1</v>
      </c>
      <c r="R5437" s="549">
        <v>135</v>
      </c>
      <c r="S5437" s="548"/>
      <c r="T5437" s="548"/>
      <c r="U5437" s="99"/>
    </row>
    <row r="5438" spans="1:21" ht="19.5" customHeight="1">
      <c r="A5438" s="545">
        <v>100040</v>
      </c>
      <c r="B5438" s="545" t="s">
        <v>7432</v>
      </c>
      <c r="C5438" s="545" t="s">
        <v>216</v>
      </c>
      <c r="D5438" s="546">
        <v>43746</v>
      </c>
      <c r="E5438" s="171" t="str">
        <f t="shared" si="84"/>
        <v>2019</v>
      </c>
      <c r="F5438" s="547">
        <v>194932</v>
      </c>
      <c r="G5438" s="548">
        <v>0.19</v>
      </c>
      <c r="H5438" s="547">
        <v>163808.4</v>
      </c>
      <c r="I5438" s="545" t="s">
        <v>12649</v>
      </c>
      <c r="J5438" s="545" t="s">
        <v>13298</v>
      </c>
      <c r="K5438" s="545" t="s">
        <v>13413</v>
      </c>
      <c r="L5438" s="545" t="s">
        <v>13413</v>
      </c>
      <c r="M5438" s="548" t="s">
        <v>13758</v>
      </c>
      <c r="N5438" s="545" t="s">
        <v>13413</v>
      </c>
      <c r="O5438" s="545" t="s">
        <v>15359</v>
      </c>
      <c r="P5438" s="549">
        <v>3497</v>
      </c>
      <c r="Q5438" s="549">
        <v>1</v>
      </c>
      <c r="R5438" s="549">
        <v>17</v>
      </c>
      <c r="S5438" s="548">
        <v>1012</v>
      </c>
      <c r="T5438" s="548"/>
      <c r="U5438" s="99"/>
    </row>
    <row r="5439" spans="1:21" ht="19.5" customHeight="1">
      <c r="A5439" s="545">
        <v>100041</v>
      </c>
      <c r="B5439" s="545" t="s">
        <v>10968</v>
      </c>
      <c r="C5439" s="545" t="s">
        <v>216</v>
      </c>
      <c r="D5439" s="546"/>
      <c r="E5439" s="171" t="str">
        <f t="shared" si="84"/>
        <v>1900</v>
      </c>
      <c r="F5439" s="547">
        <v>0</v>
      </c>
      <c r="G5439" s="548">
        <v>0</v>
      </c>
      <c r="H5439" s="547">
        <v>0</v>
      </c>
      <c r="I5439" s="545" t="s">
        <v>12649</v>
      </c>
      <c r="J5439" s="545"/>
      <c r="K5439" s="545" t="s">
        <v>13413</v>
      </c>
      <c r="L5439" s="545" t="s">
        <v>13413</v>
      </c>
      <c r="M5439" s="548" t="s">
        <v>13758</v>
      </c>
      <c r="N5439" s="545" t="s">
        <v>13413</v>
      </c>
      <c r="O5439" s="545" t="s">
        <v>15359</v>
      </c>
      <c r="P5439" s="549">
        <v>3498</v>
      </c>
      <c r="Q5439" s="549">
        <v>1</v>
      </c>
      <c r="R5439" s="549">
        <v>17</v>
      </c>
      <c r="S5439" s="548"/>
      <c r="T5439" s="548"/>
      <c r="U5439" s="99"/>
    </row>
    <row r="5440" spans="1:21" ht="19.5" customHeight="1">
      <c r="A5440" s="545">
        <v>100042</v>
      </c>
      <c r="B5440" s="545" t="s">
        <v>2848</v>
      </c>
      <c r="C5440" s="545" t="s">
        <v>209</v>
      </c>
      <c r="D5440" s="546"/>
      <c r="E5440" s="171" t="str">
        <f t="shared" si="84"/>
        <v>1900</v>
      </c>
      <c r="F5440" s="547">
        <v>0</v>
      </c>
      <c r="G5440" s="548">
        <v>0</v>
      </c>
      <c r="H5440" s="547">
        <v>0</v>
      </c>
      <c r="I5440" s="545" t="s">
        <v>12649</v>
      </c>
      <c r="J5440" s="545"/>
      <c r="K5440" s="545" t="s">
        <v>13413</v>
      </c>
      <c r="L5440" s="545" t="s">
        <v>13413</v>
      </c>
      <c r="M5440" s="548" t="s">
        <v>13758</v>
      </c>
      <c r="N5440" s="545" t="s">
        <v>13413</v>
      </c>
      <c r="O5440" s="545" t="s">
        <v>15359</v>
      </c>
      <c r="P5440" s="549">
        <v>3499</v>
      </c>
      <c r="Q5440" s="549">
        <v>1</v>
      </c>
      <c r="R5440" s="549">
        <v>17</v>
      </c>
      <c r="S5440" s="548"/>
      <c r="T5440" s="548"/>
      <c r="U5440" s="99"/>
    </row>
    <row r="5441" spans="1:21" ht="19.5" customHeight="1">
      <c r="A5441" s="545">
        <v>100043</v>
      </c>
      <c r="B5441" s="545" t="s">
        <v>2850</v>
      </c>
      <c r="C5441" s="545" t="s">
        <v>209</v>
      </c>
      <c r="D5441" s="546"/>
      <c r="E5441" s="171" t="str">
        <f t="shared" si="84"/>
        <v>1900</v>
      </c>
      <c r="F5441" s="547">
        <v>0</v>
      </c>
      <c r="G5441" s="548">
        <v>0</v>
      </c>
      <c r="H5441" s="547">
        <v>0</v>
      </c>
      <c r="I5441" s="545" t="s">
        <v>12649</v>
      </c>
      <c r="J5441" s="545"/>
      <c r="K5441" s="545" t="s">
        <v>13413</v>
      </c>
      <c r="L5441" s="545" t="s">
        <v>13413</v>
      </c>
      <c r="M5441" s="548" t="s">
        <v>13758</v>
      </c>
      <c r="N5441" s="545" t="s">
        <v>13413</v>
      </c>
      <c r="O5441" s="545" t="s">
        <v>15359</v>
      </c>
      <c r="P5441" s="549">
        <v>3500</v>
      </c>
      <c r="Q5441" s="549">
        <v>1</v>
      </c>
      <c r="R5441" s="549">
        <v>17</v>
      </c>
      <c r="S5441" s="548"/>
      <c r="T5441" s="548"/>
      <c r="U5441" s="99"/>
    </row>
    <row r="5442" spans="1:21" ht="19.5" customHeight="1">
      <c r="A5442" s="545">
        <v>100044</v>
      </c>
      <c r="B5442" s="545" t="s">
        <v>10967</v>
      </c>
      <c r="C5442" s="545" t="s">
        <v>216</v>
      </c>
      <c r="D5442" s="546"/>
      <c r="E5442" s="171" t="str">
        <f t="shared" si="84"/>
        <v>1900</v>
      </c>
      <c r="F5442" s="547">
        <v>0</v>
      </c>
      <c r="G5442" s="548">
        <v>0</v>
      </c>
      <c r="H5442" s="547">
        <v>0</v>
      </c>
      <c r="I5442" s="545" t="s">
        <v>12649</v>
      </c>
      <c r="J5442" s="545"/>
      <c r="K5442" s="545" t="s">
        <v>13413</v>
      </c>
      <c r="L5442" s="545" t="s">
        <v>13413</v>
      </c>
      <c r="M5442" s="548" t="s">
        <v>13758</v>
      </c>
      <c r="N5442" s="545" t="s">
        <v>13413</v>
      </c>
      <c r="O5442" s="545" t="s">
        <v>15359</v>
      </c>
      <c r="P5442" s="549">
        <v>3501</v>
      </c>
      <c r="Q5442" s="549">
        <v>1</v>
      </c>
      <c r="R5442" s="549">
        <v>17</v>
      </c>
      <c r="S5442" s="548"/>
      <c r="T5442" s="548"/>
      <c r="U5442" s="99"/>
    </row>
    <row r="5443" spans="1:21" ht="19.5" customHeight="1">
      <c r="A5443" s="545">
        <v>100045</v>
      </c>
      <c r="B5443" s="545" t="s">
        <v>10966</v>
      </c>
      <c r="C5443" s="545" t="s">
        <v>216</v>
      </c>
      <c r="D5443" s="546"/>
      <c r="E5443" s="171" t="str">
        <f t="shared" si="84"/>
        <v>1900</v>
      </c>
      <c r="F5443" s="547">
        <v>0</v>
      </c>
      <c r="G5443" s="548">
        <v>0</v>
      </c>
      <c r="H5443" s="547">
        <v>0</v>
      </c>
      <c r="I5443" s="545" t="s">
        <v>12649</v>
      </c>
      <c r="J5443" s="545"/>
      <c r="K5443" s="545" t="s">
        <v>13413</v>
      </c>
      <c r="L5443" s="545" t="s">
        <v>13413</v>
      </c>
      <c r="M5443" s="548" t="s">
        <v>13758</v>
      </c>
      <c r="N5443" s="545" t="s">
        <v>13413</v>
      </c>
      <c r="O5443" s="545" t="s">
        <v>15359</v>
      </c>
      <c r="P5443" s="549">
        <v>3502</v>
      </c>
      <c r="Q5443" s="549">
        <v>1</v>
      </c>
      <c r="R5443" s="549">
        <v>17</v>
      </c>
      <c r="S5443" s="548"/>
      <c r="T5443" s="548"/>
      <c r="U5443" s="99"/>
    </row>
    <row r="5444" spans="1:21" ht="19.5" customHeight="1">
      <c r="A5444" s="545">
        <v>100046</v>
      </c>
      <c r="B5444" s="545" t="s">
        <v>2483</v>
      </c>
      <c r="C5444" s="545" t="s">
        <v>216</v>
      </c>
      <c r="D5444" s="546"/>
      <c r="E5444" s="171" t="str">
        <f t="shared" ref="E5444:E5507" si="85">TEXT(D5444,"YYYY")</f>
        <v>1900</v>
      </c>
      <c r="F5444" s="547">
        <v>0</v>
      </c>
      <c r="G5444" s="548">
        <v>0</v>
      </c>
      <c r="H5444" s="547">
        <v>0</v>
      </c>
      <c r="I5444" s="545" t="s">
        <v>12642</v>
      </c>
      <c r="J5444" s="545"/>
      <c r="K5444" s="545" t="s">
        <v>13413</v>
      </c>
      <c r="L5444" s="545" t="s">
        <v>13807</v>
      </c>
      <c r="M5444" s="548" t="s">
        <v>13758</v>
      </c>
      <c r="N5444" s="545" t="s">
        <v>13413</v>
      </c>
      <c r="O5444" s="545" t="s">
        <v>17784</v>
      </c>
      <c r="P5444" s="549">
        <v>3503</v>
      </c>
      <c r="Q5444" s="549">
        <v>1</v>
      </c>
      <c r="R5444" s="549">
        <v>135</v>
      </c>
      <c r="S5444" s="548"/>
      <c r="T5444" s="548"/>
      <c r="U5444" s="99"/>
    </row>
    <row r="5445" spans="1:21" ht="19.5" customHeight="1">
      <c r="A5445" s="545">
        <v>100047</v>
      </c>
      <c r="B5445" s="545" t="s">
        <v>2369</v>
      </c>
      <c r="C5445" s="545" t="s">
        <v>216</v>
      </c>
      <c r="D5445" s="546"/>
      <c r="E5445" s="171" t="str">
        <f t="shared" si="85"/>
        <v>1900</v>
      </c>
      <c r="F5445" s="547">
        <v>0</v>
      </c>
      <c r="G5445" s="548">
        <v>0</v>
      </c>
      <c r="H5445" s="547">
        <v>0</v>
      </c>
      <c r="I5445" s="545" t="s">
        <v>12642</v>
      </c>
      <c r="J5445" s="545"/>
      <c r="K5445" s="545" t="s">
        <v>13413</v>
      </c>
      <c r="L5445" s="545" t="s">
        <v>13807</v>
      </c>
      <c r="M5445" s="548" t="s">
        <v>13758</v>
      </c>
      <c r="N5445" s="545" t="s">
        <v>13413</v>
      </c>
      <c r="O5445" s="545" t="s">
        <v>17784</v>
      </c>
      <c r="P5445" s="549">
        <v>3504</v>
      </c>
      <c r="Q5445" s="549">
        <v>1</v>
      </c>
      <c r="R5445" s="549">
        <v>135</v>
      </c>
      <c r="S5445" s="548"/>
      <c r="T5445" s="548"/>
      <c r="U5445" s="99"/>
    </row>
    <row r="5446" spans="1:21" ht="19.5" customHeight="1">
      <c r="A5446" s="545">
        <v>100048</v>
      </c>
      <c r="B5446" s="545" t="s">
        <v>2855</v>
      </c>
      <c r="C5446" s="545" t="s">
        <v>209</v>
      </c>
      <c r="D5446" s="546"/>
      <c r="E5446" s="171" t="str">
        <f t="shared" si="85"/>
        <v>1900</v>
      </c>
      <c r="F5446" s="547">
        <v>0</v>
      </c>
      <c r="G5446" s="548">
        <v>0</v>
      </c>
      <c r="H5446" s="547">
        <v>0</v>
      </c>
      <c r="I5446" s="545" t="s">
        <v>12649</v>
      </c>
      <c r="J5446" s="545"/>
      <c r="K5446" s="545" t="s">
        <v>13413</v>
      </c>
      <c r="L5446" s="545" t="s">
        <v>13413</v>
      </c>
      <c r="M5446" s="548" t="s">
        <v>13758</v>
      </c>
      <c r="N5446" s="545" t="s">
        <v>13413</v>
      </c>
      <c r="O5446" s="545" t="s">
        <v>15359</v>
      </c>
      <c r="P5446" s="549">
        <v>3505</v>
      </c>
      <c r="Q5446" s="549">
        <v>1</v>
      </c>
      <c r="R5446" s="549">
        <v>17</v>
      </c>
      <c r="S5446" s="548"/>
      <c r="T5446" s="548"/>
      <c r="U5446" s="99"/>
    </row>
    <row r="5447" spans="1:21" ht="19.5" customHeight="1">
      <c r="A5447" s="545">
        <v>100049</v>
      </c>
      <c r="B5447" s="545" t="s">
        <v>7055</v>
      </c>
      <c r="C5447" s="545" t="s">
        <v>206</v>
      </c>
      <c r="D5447" s="546">
        <v>45708</v>
      </c>
      <c r="E5447" s="171" t="str">
        <f t="shared" si="85"/>
        <v>2025</v>
      </c>
      <c r="F5447" s="547">
        <v>843464.65</v>
      </c>
      <c r="G5447" s="548">
        <v>0.19</v>
      </c>
      <c r="H5447" s="547">
        <v>708793.83</v>
      </c>
      <c r="I5447" s="545" t="s">
        <v>12649</v>
      </c>
      <c r="J5447" s="545" t="s">
        <v>13307</v>
      </c>
      <c r="K5447" s="545" t="s">
        <v>13413</v>
      </c>
      <c r="L5447" s="545" t="s">
        <v>13413</v>
      </c>
      <c r="M5447" s="548" t="s">
        <v>13758</v>
      </c>
      <c r="N5447" s="545" t="s">
        <v>13413</v>
      </c>
      <c r="O5447" s="545" t="s">
        <v>15359</v>
      </c>
      <c r="P5447" s="549">
        <v>3506</v>
      </c>
      <c r="Q5447" s="549">
        <v>1</v>
      </c>
      <c r="R5447" s="549">
        <v>17</v>
      </c>
      <c r="S5447" s="548">
        <v>2228</v>
      </c>
      <c r="T5447" s="548"/>
      <c r="U5447" s="99"/>
    </row>
    <row r="5448" spans="1:21" ht="19.5" customHeight="1">
      <c r="A5448" s="545">
        <v>100050</v>
      </c>
      <c r="B5448" s="545" t="s">
        <v>10965</v>
      </c>
      <c r="C5448" s="545" t="s">
        <v>216</v>
      </c>
      <c r="D5448" s="546"/>
      <c r="E5448" s="171" t="str">
        <f t="shared" si="85"/>
        <v>1900</v>
      </c>
      <c r="F5448" s="547">
        <v>0</v>
      </c>
      <c r="G5448" s="548">
        <v>0</v>
      </c>
      <c r="H5448" s="547">
        <v>0</v>
      </c>
      <c r="I5448" s="545" t="s">
        <v>12642</v>
      </c>
      <c r="J5448" s="545"/>
      <c r="K5448" s="545" t="s">
        <v>13413</v>
      </c>
      <c r="L5448" s="545" t="s">
        <v>13413</v>
      </c>
      <c r="M5448" s="548" t="s">
        <v>13758</v>
      </c>
      <c r="N5448" s="545" t="s">
        <v>13413</v>
      </c>
      <c r="O5448" s="545" t="s">
        <v>14580</v>
      </c>
      <c r="P5448" s="549">
        <v>3507</v>
      </c>
      <c r="Q5448" s="549">
        <v>1</v>
      </c>
      <c r="R5448" s="549">
        <v>135</v>
      </c>
      <c r="S5448" s="548"/>
      <c r="T5448" s="548"/>
      <c r="U5448" s="99"/>
    </row>
    <row r="5449" spans="1:21" ht="19.5" customHeight="1">
      <c r="A5449" s="545">
        <v>100051</v>
      </c>
      <c r="B5449" s="545" t="s">
        <v>261</v>
      </c>
      <c r="C5449" s="545" t="s">
        <v>209</v>
      </c>
      <c r="D5449" s="546"/>
      <c r="E5449" s="171" t="str">
        <f t="shared" si="85"/>
        <v>1900</v>
      </c>
      <c r="F5449" s="547">
        <v>0</v>
      </c>
      <c r="G5449" s="548">
        <v>0</v>
      </c>
      <c r="H5449" s="547">
        <v>0</v>
      </c>
      <c r="I5449" s="545" t="s">
        <v>12639</v>
      </c>
      <c r="J5449" s="545"/>
      <c r="K5449" s="545" t="s">
        <v>13413</v>
      </c>
      <c r="L5449" s="545" t="s">
        <v>13413</v>
      </c>
      <c r="M5449" s="548" t="s">
        <v>13758</v>
      </c>
      <c r="N5449" s="545" t="s">
        <v>22171</v>
      </c>
      <c r="O5449" s="545" t="s">
        <v>13413</v>
      </c>
      <c r="P5449" s="549">
        <v>3508</v>
      </c>
      <c r="Q5449" s="549">
        <v>1</v>
      </c>
      <c r="R5449" s="549">
        <v>64</v>
      </c>
      <c r="S5449" s="548"/>
      <c r="T5449" s="548">
        <v>147</v>
      </c>
      <c r="U5449" s="99"/>
    </row>
    <row r="5450" spans="1:21" ht="19.5" customHeight="1">
      <c r="A5450" s="545">
        <v>100052</v>
      </c>
      <c r="B5450" s="545" t="s">
        <v>1485</v>
      </c>
      <c r="C5450" s="545" t="s">
        <v>216</v>
      </c>
      <c r="D5450" s="546">
        <v>44592</v>
      </c>
      <c r="E5450" s="171" t="str">
        <f t="shared" si="85"/>
        <v>2022</v>
      </c>
      <c r="F5450" s="547">
        <v>16677.009999999998</v>
      </c>
      <c r="G5450" s="548">
        <v>0.19</v>
      </c>
      <c r="H5450" s="547">
        <v>14014.29</v>
      </c>
      <c r="I5450" s="545" t="s">
        <v>12685</v>
      </c>
      <c r="J5450" s="545" t="s">
        <v>13297</v>
      </c>
      <c r="K5450" s="545" t="s">
        <v>13413</v>
      </c>
      <c r="L5450" s="545" t="s">
        <v>13413</v>
      </c>
      <c r="M5450" s="548" t="s">
        <v>13758</v>
      </c>
      <c r="N5450" s="545" t="s">
        <v>13413</v>
      </c>
      <c r="O5450" s="545" t="s">
        <v>13413</v>
      </c>
      <c r="P5450" s="549">
        <v>3509</v>
      </c>
      <c r="Q5450" s="549">
        <v>1</v>
      </c>
      <c r="R5450" s="549">
        <v>11</v>
      </c>
      <c r="S5450" s="548">
        <v>2257</v>
      </c>
      <c r="T5450" s="548"/>
      <c r="U5450" s="99"/>
    </row>
    <row r="5451" spans="1:21" ht="19.5" customHeight="1">
      <c r="A5451" s="545">
        <v>100053</v>
      </c>
      <c r="B5451" s="545" t="s">
        <v>1546</v>
      </c>
      <c r="C5451" s="545" t="s">
        <v>209</v>
      </c>
      <c r="D5451" s="546">
        <v>46052</v>
      </c>
      <c r="E5451" s="171" t="str">
        <f t="shared" si="85"/>
        <v>2026</v>
      </c>
      <c r="F5451" s="547">
        <v>35700</v>
      </c>
      <c r="G5451" s="548">
        <v>0.19</v>
      </c>
      <c r="H5451" s="547">
        <v>30000</v>
      </c>
      <c r="I5451" s="545" t="s">
        <v>12685</v>
      </c>
      <c r="J5451" s="545" t="s">
        <v>13307</v>
      </c>
      <c r="K5451" s="545" t="s">
        <v>17785</v>
      </c>
      <c r="L5451" s="545" t="s">
        <v>13413</v>
      </c>
      <c r="M5451" s="548" t="s">
        <v>13758</v>
      </c>
      <c r="N5451" s="545" t="s">
        <v>13413</v>
      </c>
      <c r="O5451" s="545" t="s">
        <v>13413</v>
      </c>
      <c r="P5451" s="549">
        <v>3510</v>
      </c>
      <c r="Q5451" s="549">
        <v>1</v>
      </c>
      <c r="R5451" s="549">
        <v>11</v>
      </c>
      <c r="S5451" s="548">
        <v>2228</v>
      </c>
      <c r="T5451" s="548"/>
      <c r="U5451" s="99"/>
    </row>
    <row r="5452" spans="1:21" ht="19.5" customHeight="1">
      <c r="A5452" s="545">
        <v>100054</v>
      </c>
      <c r="B5452" s="545" t="s">
        <v>7282</v>
      </c>
      <c r="C5452" s="545" t="s">
        <v>437</v>
      </c>
      <c r="D5452" s="546">
        <v>46050</v>
      </c>
      <c r="E5452" s="171" t="str">
        <f t="shared" si="85"/>
        <v>2026</v>
      </c>
      <c r="F5452" s="547">
        <v>14729721</v>
      </c>
      <c r="G5452" s="548">
        <v>0</v>
      </c>
      <c r="H5452" s="547">
        <v>14729721</v>
      </c>
      <c r="I5452" s="545" t="s">
        <v>12760</v>
      </c>
      <c r="J5452" s="545" t="s">
        <v>13299</v>
      </c>
      <c r="K5452" s="545" t="s">
        <v>22159</v>
      </c>
      <c r="L5452" s="545" t="s">
        <v>13413</v>
      </c>
      <c r="M5452" s="548" t="s">
        <v>13813</v>
      </c>
      <c r="N5452" s="545" t="s">
        <v>13413</v>
      </c>
      <c r="O5452" s="545" t="s">
        <v>13413</v>
      </c>
      <c r="P5452" s="549">
        <v>3511</v>
      </c>
      <c r="Q5452" s="549">
        <v>3</v>
      </c>
      <c r="R5452" s="549">
        <v>161</v>
      </c>
      <c r="S5452" s="548">
        <v>443</v>
      </c>
      <c r="T5452" s="548"/>
      <c r="U5452" s="99"/>
    </row>
    <row r="5453" spans="1:21" ht="19.5" customHeight="1">
      <c r="A5453" s="545">
        <v>100055</v>
      </c>
      <c r="B5453" s="545" t="s">
        <v>2396</v>
      </c>
      <c r="C5453" s="545" t="s">
        <v>216</v>
      </c>
      <c r="D5453" s="546"/>
      <c r="E5453" s="171" t="str">
        <f t="shared" si="85"/>
        <v>1900</v>
      </c>
      <c r="F5453" s="547">
        <v>0</v>
      </c>
      <c r="G5453" s="548">
        <v>0</v>
      </c>
      <c r="H5453" s="547">
        <v>0</v>
      </c>
      <c r="I5453" s="545" t="s">
        <v>12718</v>
      </c>
      <c r="J5453" s="545"/>
      <c r="K5453" s="545" t="s">
        <v>13413</v>
      </c>
      <c r="L5453" s="545" t="s">
        <v>14521</v>
      </c>
      <c r="M5453" s="548" t="s">
        <v>13758</v>
      </c>
      <c r="N5453" s="545" t="s">
        <v>13413</v>
      </c>
      <c r="O5453" s="545" t="s">
        <v>15244</v>
      </c>
      <c r="P5453" s="549">
        <v>3512</v>
      </c>
      <c r="Q5453" s="549">
        <v>1</v>
      </c>
      <c r="R5453" s="549">
        <v>137</v>
      </c>
      <c r="S5453" s="548"/>
      <c r="T5453" s="548"/>
      <c r="U5453" s="99"/>
    </row>
    <row r="5454" spans="1:21" ht="19.5" customHeight="1">
      <c r="A5454" s="545">
        <v>100056</v>
      </c>
      <c r="B5454" s="545" t="s">
        <v>10964</v>
      </c>
      <c r="C5454" s="545" t="s">
        <v>216</v>
      </c>
      <c r="D5454" s="546"/>
      <c r="E5454" s="171" t="str">
        <f t="shared" si="85"/>
        <v>1900</v>
      </c>
      <c r="F5454" s="547">
        <v>0</v>
      </c>
      <c r="G5454" s="548">
        <v>0</v>
      </c>
      <c r="H5454" s="547">
        <v>0</v>
      </c>
      <c r="I5454" s="545" t="s">
        <v>12642</v>
      </c>
      <c r="J5454" s="545"/>
      <c r="K5454" s="545" t="s">
        <v>13413</v>
      </c>
      <c r="L5454" s="545" t="s">
        <v>13413</v>
      </c>
      <c r="M5454" s="548" t="s">
        <v>13758</v>
      </c>
      <c r="N5454" s="545" t="s">
        <v>13413</v>
      </c>
      <c r="O5454" s="545" t="s">
        <v>14580</v>
      </c>
      <c r="P5454" s="549">
        <v>3513</v>
      </c>
      <c r="Q5454" s="549">
        <v>1</v>
      </c>
      <c r="R5454" s="549">
        <v>135</v>
      </c>
      <c r="S5454" s="548"/>
      <c r="T5454" s="548"/>
      <c r="U5454" s="99"/>
    </row>
    <row r="5455" spans="1:21" ht="19.5" customHeight="1">
      <c r="A5455" s="545">
        <v>100057</v>
      </c>
      <c r="B5455" s="545" t="s">
        <v>2397</v>
      </c>
      <c r="C5455" s="545" t="s">
        <v>216</v>
      </c>
      <c r="D5455" s="546"/>
      <c r="E5455" s="171" t="str">
        <f t="shared" si="85"/>
        <v>1900</v>
      </c>
      <c r="F5455" s="547">
        <v>0</v>
      </c>
      <c r="G5455" s="548">
        <v>0</v>
      </c>
      <c r="H5455" s="547">
        <v>0</v>
      </c>
      <c r="I5455" s="545" t="s">
        <v>12718</v>
      </c>
      <c r="J5455" s="545"/>
      <c r="K5455" s="545" t="s">
        <v>13413</v>
      </c>
      <c r="L5455" s="545" t="s">
        <v>14521</v>
      </c>
      <c r="M5455" s="548" t="s">
        <v>13758</v>
      </c>
      <c r="N5455" s="545" t="s">
        <v>13413</v>
      </c>
      <c r="O5455" s="545" t="s">
        <v>15244</v>
      </c>
      <c r="P5455" s="549">
        <v>3514</v>
      </c>
      <c r="Q5455" s="549">
        <v>1</v>
      </c>
      <c r="R5455" s="549">
        <v>137</v>
      </c>
      <c r="S5455" s="548"/>
      <c r="T5455" s="548"/>
      <c r="U5455" s="99"/>
    </row>
    <row r="5456" spans="1:21" ht="19.5" customHeight="1">
      <c r="A5456" s="545">
        <v>100058</v>
      </c>
      <c r="B5456" s="545" t="s">
        <v>10963</v>
      </c>
      <c r="C5456" s="545" t="s">
        <v>216</v>
      </c>
      <c r="D5456" s="546"/>
      <c r="E5456" s="171" t="str">
        <f t="shared" si="85"/>
        <v>1900</v>
      </c>
      <c r="F5456" s="547">
        <v>0</v>
      </c>
      <c r="G5456" s="548">
        <v>0</v>
      </c>
      <c r="H5456" s="547">
        <v>0</v>
      </c>
      <c r="I5456" s="545" t="s">
        <v>12642</v>
      </c>
      <c r="J5456" s="545"/>
      <c r="K5456" s="545" t="s">
        <v>13413</v>
      </c>
      <c r="L5456" s="545" t="s">
        <v>13413</v>
      </c>
      <c r="M5456" s="548" t="s">
        <v>13758</v>
      </c>
      <c r="N5456" s="545" t="s">
        <v>13413</v>
      </c>
      <c r="O5456" s="545" t="s">
        <v>14580</v>
      </c>
      <c r="P5456" s="549">
        <v>3515</v>
      </c>
      <c r="Q5456" s="549">
        <v>1</v>
      </c>
      <c r="R5456" s="549">
        <v>135</v>
      </c>
      <c r="S5456" s="548"/>
      <c r="T5456" s="548"/>
      <c r="U5456" s="99"/>
    </row>
    <row r="5457" spans="1:21" ht="19.5" customHeight="1">
      <c r="A5457" s="545">
        <v>100059</v>
      </c>
      <c r="B5457" s="545" t="s">
        <v>10962</v>
      </c>
      <c r="C5457" s="545" t="s">
        <v>216</v>
      </c>
      <c r="D5457" s="546"/>
      <c r="E5457" s="171" t="str">
        <f t="shared" si="85"/>
        <v>1900</v>
      </c>
      <c r="F5457" s="547">
        <v>0</v>
      </c>
      <c r="G5457" s="548">
        <v>0</v>
      </c>
      <c r="H5457" s="547">
        <v>0</v>
      </c>
      <c r="I5457" s="545" t="s">
        <v>12642</v>
      </c>
      <c r="J5457" s="545"/>
      <c r="K5457" s="545" t="s">
        <v>13413</v>
      </c>
      <c r="L5457" s="545" t="s">
        <v>13413</v>
      </c>
      <c r="M5457" s="548" t="s">
        <v>13758</v>
      </c>
      <c r="N5457" s="545" t="s">
        <v>13413</v>
      </c>
      <c r="O5457" s="545" t="s">
        <v>14580</v>
      </c>
      <c r="P5457" s="549">
        <v>3516</v>
      </c>
      <c r="Q5457" s="549">
        <v>1</v>
      </c>
      <c r="R5457" s="549">
        <v>135</v>
      </c>
      <c r="S5457" s="548"/>
      <c r="T5457" s="548"/>
      <c r="U5457" s="99"/>
    </row>
    <row r="5458" spans="1:21" ht="19.5" customHeight="1">
      <c r="A5458" s="545">
        <v>100060</v>
      </c>
      <c r="B5458" s="545" t="s">
        <v>2398</v>
      </c>
      <c r="C5458" s="545" t="s">
        <v>216</v>
      </c>
      <c r="D5458" s="546">
        <v>44585</v>
      </c>
      <c r="E5458" s="171" t="str">
        <f t="shared" si="85"/>
        <v>2022</v>
      </c>
      <c r="F5458" s="547">
        <v>1388385.46</v>
      </c>
      <c r="G5458" s="548">
        <v>0.19</v>
      </c>
      <c r="H5458" s="547">
        <v>1166710.47</v>
      </c>
      <c r="I5458" s="545" t="s">
        <v>12718</v>
      </c>
      <c r="J5458" s="545" t="s">
        <v>13297</v>
      </c>
      <c r="K5458" s="545" t="s">
        <v>13413</v>
      </c>
      <c r="L5458" s="545" t="s">
        <v>14521</v>
      </c>
      <c r="M5458" s="548" t="s">
        <v>13758</v>
      </c>
      <c r="N5458" s="545" t="s">
        <v>13413</v>
      </c>
      <c r="O5458" s="545" t="s">
        <v>15244</v>
      </c>
      <c r="P5458" s="549">
        <v>3517</v>
      </c>
      <c r="Q5458" s="549">
        <v>1</v>
      </c>
      <c r="R5458" s="549">
        <v>137</v>
      </c>
      <c r="S5458" s="548">
        <v>2257</v>
      </c>
      <c r="T5458" s="548"/>
      <c r="U5458" s="99"/>
    </row>
    <row r="5459" spans="1:21" ht="19.5" customHeight="1">
      <c r="A5459" s="545">
        <v>100061</v>
      </c>
      <c r="B5459" s="545" t="s">
        <v>10961</v>
      </c>
      <c r="C5459" s="545" t="s">
        <v>216</v>
      </c>
      <c r="D5459" s="546"/>
      <c r="E5459" s="171" t="str">
        <f t="shared" si="85"/>
        <v>1900</v>
      </c>
      <c r="F5459" s="547">
        <v>0</v>
      </c>
      <c r="G5459" s="548">
        <v>0</v>
      </c>
      <c r="H5459" s="547">
        <v>0</v>
      </c>
      <c r="I5459" s="545" t="s">
        <v>12642</v>
      </c>
      <c r="J5459" s="545"/>
      <c r="K5459" s="545" t="s">
        <v>13413</v>
      </c>
      <c r="L5459" s="545" t="s">
        <v>13413</v>
      </c>
      <c r="M5459" s="548" t="s">
        <v>13758</v>
      </c>
      <c r="N5459" s="545" t="s">
        <v>13413</v>
      </c>
      <c r="O5459" s="545" t="s">
        <v>14580</v>
      </c>
      <c r="P5459" s="549">
        <v>3518</v>
      </c>
      <c r="Q5459" s="549">
        <v>1</v>
      </c>
      <c r="R5459" s="549">
        <v>135</v>
      </c>
      <c r="S5459" s="548"/>
      <c r="T5459" s="548"/>
      <c r="U5459" s="99"/>
    </row>
    <row r="5460" spans="1:21" ht="19.5" customHeight="1">
      <c r="A5460" s="545">
        <v>100062</v>
      </c>
      <c r="B5460" s="545" t="s">
        <v>10960</v>
      </c>
      <c r="C5460" s="545" t="s">
        <v>216</v>
      </c>
      <c r="D5460" s="546"/>
      <c r="E5460" s="171" t="str">
        <f t="shared" si="85"/>
        <v>1900</v>
      </c>
      <c r="F5460" s="547">
        <v>0</v>
      </c>
      <c r="G5460" s="548">
        <v>0</v>
      </c>
      <c r="H5460" s="547">
        <v>0</v>
      </c>
      <c r="I5460" s="545" t="s">
        <v>12642</v>
      </c>
      <c r="J5460" s="545"/>
      <c r="K5460" s="545" t="s">
        <v>13413</v>
      </c>
      <c r="L5460" s="545" t="s">
        <v>13413</v>
      </c>
      <c r="M5460" s="548" t="s">
        <v>13758</v>
      </c>
      <c r="N5460" s="545" t="s">
        <v>13413</v>
      </c>
      <c r="O5460" s="545" t="s">
        <v>14580</v>
      </c>
      <c r="P5460" s="549">
        <v>3519</v>
      </c>
      <c r="Q5460" s="549">
        <v>1</v>
      </c>
      <c r="R5460" s="549">
        <v>135</v>
      </c>
      <c r="S5460" s="548"/>
      <c r="T5460" s="548"/>
      <c r="U5460" s="99"/>
    </row>
    <row r="5461" spans="1:21" ht="19.5" customHeight="1">
      <c r="A5461" s="545">
        <v>100063</v>
      </c>
      <c r="B5461" s="545" t="s">
        <v>10959</v>
      </c>
      <c r="C5461" s="545" t="s">
        <v>216</v>
      </c>
      <c r="D5461" s="546"/>
      <c r="E5461" s="171" t="str">
        <f t="shared" si="85"/>
        <v>1900</v>
      </c>
      <c r="F5461" s="547">
        <v>0</v>
      </c>
      <c r="G5461" s="548">
        <v>0</v>
      </c>
      <c r="H5461" s="547">
        <v>0</v>
      </c>
      <c r="I5461" s="545" t="s">
        <v>12642</v>
      </c>
      <c r="J5461" s="545"/>
      <c r="K5461" s="545" t="s">
        <v>13413</v>
      </c>
      <c r="L5461" s="545" t="s">
        <v>13413</v>
      </c>
      <c r="M5461" s="548" t="s">
        <v>13758</v>
      </c>
      <c r="N5461" s="545" t="s">
        <v>13413</v>
      </c>
      <c r="O5461" s="545" t="s">
        <v>14580</v>
      </c>
      <c r="P5461" s="549">
        <v>3520</v>
      </c>
      <c r="Q5461" s="549">
        <v>1</v>
      </c>
      <c r="R5461" s="549">
        <v>135</v>
      </c>
      <c r="S5461" s="548"/>
      <c r="T5461" s="548"/>
      <c r="U5461" s="99"/>
    </row>
    <row r="5462" spans="1:21" ht="19.5" customHeight="1">
      <c r="A5462" s="545">
        <v>100064</v>
      </c>
      <c r="B5462" s="545" t="s">
        <v>1486</v>
      </c>
      <c r="C5462" s="545" t="s">
        <v>216</v>
      </c>
      <c r="D5462" s="546">
        <v>44592</v>
      </c>
      <c r="E5462" s="171" t="str">
        <f t="shared" si="85"/>
        <v>2022</v>
      </c>
      <c r="F5462" s="547">
        <v>22749</v>
      </c>
      <c r="G5462" s="548">
        <v>0.19</v>
      </c>
      <c r="H5462" s="547">
        <v>19116.810000000001</v>
      </c>
      <c r="I5462" s="545" t="s">
        <v>12685</v>
      </c>
      <c r="J5462" s="545" t="s">
        <v>13297</v>
      </c>
      <c r="K5462" s="545" t="s">
        <v>13413</v>
      </c>
      <c r="L5462" s="545" t="s">
        <v>13413</v>
      </c>
      <c r="M5462" s="548" t="s">
        <v>13758</v>
      </c>
      <c r="N5462" s="545" t="s">
        <v>13413</v>
      </c>
      <c r="O5462" s="545" t="s">
        <v>13413</v>
      </c>
      <c r="P5462" s="549">
        <v>3521</v>
      </c>
      <c r="Q5462" s="549">
        <v>1</v>
      </c>
      <c r="R5462" s="549">
        <v>11</v>
      </c>
      <c r="S5462" s="548">
        <v>2257</v>
      </c>
      <c r="T5462" s="548"/>
      <c r="U5462" s="99"/>
    </row>
    <row r="5463" spans="1:21" ht="19.5" customHeight="1">
      <c r="A5463" s="545">
        <v>100065</v>
      </c>
      <c r="B5463" s="545" t="s">
        <v>1484</v>
      </c>
      <c r="C5463" s="545" t="s">
        <v>216</v>
      </c>
      <c r="D5463" s="546">
        <v>44592</v>
      </c>
      <c r="E5463" s="171" t="str">
        <f t="shared" si="85"/>
        <v>2022</v>
      </c>
      <c r="F5463" s="547">
        <v>29537</v>
      </c>
      <c r="G5463" s="548">
        <v>0.19</v>
      </c>
      <c r="H5463" s="547">
        <v>24821.01</v>
      </c>
      <c r="I5463" s="545" t="s">
        <v>12685</v>
      </c>
      <c r="J5463" s="545" t="s">
        <v>13297</v>
      </c>
      <c r="K5463" s="545" t="s">
        <v>13413</v>
      </c>
      <c r="L5463" s="545" t="s">
        <v>13413</v>
      </c>
      <c r="M5463" s="548" t="s">
        <v>13758</v>
      </c>
      <c r="N5463" s="545" t="s">
        <v>13413</v>
      </c>
      <c r="O5463" s="545" t="s">
        <v>13413</v>
      </c>
      <c r="P5463" s="549">
        <v>3522</v>
      </c>
      <c r="Q5463" s="549">
        <v>1</v>
      </c>
      <c r="R5463" s="549">
        <v>11</v>
      </c>
      <c r="S5463" s="548">
        <v>2257</v>
      </c>
      <c r="T5463" s="548"/>
      <c r="U5463" s="99"/>
    </row>
    <row r="5464" spans="1:21" ht="19.5" customHeight="1">
      <c r="A5464" s="545">
        <v>100066</v>
      </c>
      <c r="B5464" s="545" t="s">
        <v>10958</v>
      </c>
      <c r="C5464" s="545" t="s">
        <v>216</v>
      </c>
      <c r="D5464" s="546"/>
      <c r="E5464" s="171" t="str">
        <f t="shared" si="85"/>
        <v>1900</v>
      </c>
      <c r="F5464" s="547">
        <v>0</v>
      </c>
      <c r="G5464" s="548">
        <v>0</v>
      </c>
      <c r="H5464" s="547">
        <v>0</v>
      </c>
      <c r="I5464" s="545" t="s">
        <v>12649</v>
      </c>
      <c r="J5464" s="545"/>
      <c r="K5464" s="545" t="s">
        <v>13413</v>
      </c>
      <c r="L5464" s="545" t="s">
        <v>13413</v>
      </c>
      <c r="M5464" s="548" t="s">
        <v>13758</v>
      </c>
      <c r="N5464" s="545" t="s">
        <v>13413</v>
      </c>
      <c r="O5464" s="545" t="s">
        <v>15359</v>
      </c>
      <c r="P5464" s="549">
        <v>3523</v>
      </c>
      <c r="Q5464" s="549">
        <v>1</v>
      </c>
      <c r="R5464" s="549">
        <v>17</v>
      </c>
      <c r="S5464" s="548"/>
      <c r="T5464" s="548"/>
      <c r="U5464" s="99"/>
    </row>
    <row r="5465" spans="1:21" ht="19.5" customHeight="1">
      <c r="A5465" s="545">
        <v>100067</v>
      </c>
      <c r="B5465" s="545" t="s">
        <v>2805</v>
      </c>
      <c r="C5465" s="545" t="s">
        <v>216</v>
      </c>
      <c r="D5465" s="546"/>
      <c r="E5465" s="171" t="str">
        <f t="shared" si="85"/>
        <v>1900</v>
      </c>
      <c r="F5465" s="547">
        <v>0</v>
      </c>
      <c r="G5465" s="548">
        <v>0</v>
      </c>
      <c r="H5465" s="547">
        <v>0</v>
      </c>
      <c r="I5465" s="545" t="s">
        <v>12649</v>
      </c>
      <c r="J5465" s="545"/>
      <c r="K5465" s="545" t="s">
        <v>13413</v>
      </c>
      <c r="L5465" s="545" t="s">
        <v>13413</v>
      </c>
      <c r="M5465" s="548" t="s">
        <v>13758</v>
      </c>
      <c r="N5465" s="545" t="s">
        <v>13413</v>
      </c>
      <c r="O5465" s="545" t="s">
        <v>15359</v>
      </c>
      <c r="P5465" s="549">
        <v>3524</v>
      </c>
      <c r="Q5465" s="549">
        <v>1</v>
      </c>
      <c r="R5465" s="549">
        <v>17</v>
      </c>
      <c r="S5465" s="548"/>
      <c r="T5465" s="548"/>
      <c r="U5465" s="99"/>
    </row>
    <row r="5466" spans="1:21" ht="19.5" customHeight="1">
      <c r="A5466" s="545">
        <v>100068</v>
      </c>
      <c r="B5466" s="545" t="s">
        <v>2810</v>
      </c>
      <c r="C5466" s="545" t="s">
        <v>216</v>
      </c>
      <c r="D5466" s="546"/>
      <c r="E5466" s="171" t="str">
        <f t="shared" si="85"/>
        <v>1900</v>
      </c>
      <c r="F5466" s="547">
        <v>0</v>
      </c>
      <c r="G5466" s="548">
        <v>0</v>
      </c>
      <c r="H5466" s="547">
        <v>0</v>
      </c>
      <c r="I5466" s="545" t="s">
        <v>12649</v>
      </c>
      <c r="J5466" s="545"/>
      <c r="K5466" s="545" t="s">
        <v>13413</v>
      </c>
      <c r="L5466" s="545" t="s">
        <v>13413</v>
      </c>
      <c r="M5466" s="548" t="s">
        <v>13758</v>
      </c>
      <c r="N5466" s="545" t="s">
        <v>13413</v>
      </c>
      <c r="O5466" s="545" t="s">
        <v>15359</v>
      </c>
      <c r="P5466" s="549">
        <v>3525</v>
      </c>
      <c r="Q5466" s="549">
        <v>1</v>
      </c>
      <c r="R5466" s="549">
        <v>17</v>
      </c>
      <c r="S5466" s="548"/>
      <c r="T5466" s="548"/>
      <c r="U5466" s="99"/>
    </row>
    <row r="5467" spans="1:21" ht="19.5" customHeight="1">
      <c r="A5467" s="545">
        <v>100069</v>
      </c>
      <c r="B5467" s="545" t="s">
        <v>2811</v>
      </c>
      <c r="C5467" s="545" t="s">
        <v>216</v>
      </c>
      <c r="D5467" s="546"/>
      <c r="E5467" s="171" t="str">
        <f t="shared" si="85"/>
        <v>1900</v>
      </c>
      <c r="F5467" s="547">
        <v>0</v>
      </c>
      <c r="G5467" s="548">
        <v>0</v>
      </c>
      <c r="H5467" s="547">
        <v>0</v>
      </c>
      <c r="I5467" s="545" t="s">
        <v>12649</v>
      </c>
      <c r="J5467" s="545"/>
      <c r="K5467" s="545" t="s">
        <v>13413</v>
      </c>
      <c r="L5467" s="545" t="s">
        <v>13413</v>
      </c>
      <c r="M5467" s="548" t="s">
        <v>13758</v>
      </c>
      <c r="N5467" s="545" t="s">
        <v>13413</v>
      </c>
      <c r="O5467" s="545" t="s">
        <v>15359</v>
      </c>
      <c r="P5467" s="549">
        <v>3526</v>
      </c>
      <c r="Q5467" s="549">
        <v>1</v>
      </c>
      <c r="R5467" s="549">
        <v>17</v>
      </c>
      <c r="S5467" s="548"/>
      <c r="T5467" s="548"/>
      <c r="U5467" s="99"/>
    </row>
    <row r="5468" spans="1:21" ht="19.5" customHeight="1">
      <c r="A5468" s="545">
        <v>100070</v>
      </c>
      <c r="B5468" s="545" t="s">
        <v>2809</v>
      </c>
      <c r="C5468" s="545" t="s">
        <v>216</v>
      </c>
      <c r="D5468" s="546"/>
      <c r="E5468" s="171" t="str">
        <f t="shared" si="85"/>
        <v>1900</v>
      </c>
      <c r="F5468" s="547">
        <v>0</v>
      </c>
      <c r="G5468" s="548">
        <v>0</v>
      </c>
      <c r="H5468" s="547">
        <v>0</v>
      </c>
      <c r="I5468" s="545" t="s">
        <v>12649</v>
      </c>
      <c r="J5468" s="545"/>
      <c r="K5468" s="545" t="s">
        <v>13413</v>
      </c>
      <c r="L5468" s="545" t="s">
        <v>13413</v>
      </c>
      <c r="M5468" s="548" t="s">
        <v>13758</v>
      </c>
      <c r="N5468" s="545" t="s">
        <v>13413</v>
      </c>
      <c r="O5468" s="545" t="s">
        <v>15359</v>
      </c>
      <c r="P5468" s="549">
        <v>3527</v>
      </c>
      <c r="Q5468" s="549">
        <v>1</v>
      </c>
      <c r="R5468" s="549">
        <v>17</v>
      </c>
      <c r="S5468" s="548"/>
      <c r="T5468" s="548"/>
      <c r="U5468" s="99"/>
    </row>
    <row r="5469" spans="1:21" ht="19.5" customHeight="1">
      <c r="A5469" s="545">
        <v>100071</v>
      </c>
      <c r="B5469" s="545" t="s">
        <v>2832</v>
      </c>
      <c r="C5469" s="545" t="s">
        <v>216</v>
      </c>
      <c r="D5469" s="546"/>
      <c r="E5469" s="171" t="str">
        <f t="shared" si="85"/>
        <v>1900</v>
      </c>
      <c r="F5469" s="547">
        <v>0</v>
      </c>
      <c r="G5469" s="548">
        <v>0</v>
      </c>
      <c r="H5469" s="547">
        <v>0</v>
      </c>
      <c r="I5469" s="545" t="s">
        <v>12649</v>
      </c>
      <c r="J5469" s="545"/>
      <c r="K5469" s="545" t="s">
        <v>13413</v>
      </c>
      <c r="L5469" s="545" t="s">
        <v>13413</v>
      </c>
      <c r="M5469" s="548" t="s">
        <v>13758</v>
      </c>
      <c r="N5469" s="545" t="s">
        <v>13413</v>
      </c>
      <c r="O5469" s="545" t="s">
        <v>15359</v>
      </c>
      <c r="P5469" s="549">
        <v>3528</v>
      </c>
      <c r="Q5469" s="549">
        <v>1</v>
      </c>
      <c r="R5469" s="549">
        <v>17</v>
      </c>
      <c r="S5469" s="548"/>
      <c r="T5469" s="548"/>
      <c r="U5469" s="99"/>
    </row>
    <row r="5470" spans="1:21" ht="19.5" customHeight="1">
      <c r="A5470" s="545">
        <v>100072</v>
      </c>
      <c r="B5470" s="545" t="s">
        <v>2484</v>
      </c>
      <c r="C5470" s="545" t="s">
        <v>216</v>
      </c>
      <c r="D5470" s="546"/>
      <c r="E5470" s="171" t="str">
        <f t="shared" si="85"/>
        <v>1900</v>
      </c>
      <c r="F5470" s="547">
        <v>0</v>
      </c>
      <c r="G5470" s="548">
        <v>0</v>
      </c>
      <c r="H5470" s="547">
        <v>0</v>
      </c>
      <c r="I5470" s="545" t="s">
        <v>12642</v>
      </c>
      <c r="J5470" s="545"/>
      <c r="K5470" s="545" t="s">
        <v>13413</v>
      </c>
      <c r="L5470" s="545" t="s">
        <v>13807</v>
      </c>
      <c r="M5470" s="548" t="s">
        <v>13758</v>
      </c>
      <c r="N5470" s="545" t="s">
        <v>13413</v>
      </c>
      <c r="O5470" s="545" t="s">
        <v>17784</v>
      </c>
      <c r="P5470" s="549">
        <v>3529</v>
      </c>
      <c r="Q5470" s="549">
        <v>1</v>
      </c>
      <c r="R5470" s="549">
        <v>135</v>
      </c>
      <c r="S5470" s="548"/>
      <c r="T5470" s="548"/>
      <c r="U5470" s="99"/>
    </row>
    <row r="5471" spans="1:21" ht="19.5" customHeight="1">
      <c r="A5471" s="545">
        <v>100073</v>
      </c>
      <c r="B5471" s="545" t="s">
        <v>3718</v>
      </c>
      <c r="C5471" s="545" t="s">
        <v>209</v>
      </c>
      <c r="D5471" s="546"/>
      <c r="E5471" s="171" t="str">
        <f t="shared" si="85"/>
        <v>1900</v>
      </c>
      <c r="F5471" s="547">
        <v>0</v>
      </c>
      <c r="G5471" s="548">
        <v>0</v>
      </c>
      <c r="H5471" s="547">
        <v>0</v>
      </c>
      <c r="I5471" s="545" t="s">
        <v>12746</v>
      </c>
      <c r="J5471" s="545"/>
      <c r="K5471" s="545" t="s">
        <v>13413</v>
      </c>
      <c r="L5471" s="545" t="s">
        <v>13413</v>
      </c>
      <c r="M5471" s="548" t="s">
        <v>13758</v>
      </c>
      <c r="N5471" s="545" t="s">
        <v>22179</v>
      </c>
      <c r="O5471" s="545" t="s">
        <v>13413</v>
      </c>
      <c r="P5471" s="549">
        <v>3530</v>
      </c>
      <c r="Q5471" s="549">
        <v>1</v>
      </c>
      <c r="R5471" s="549">
        <v>29</v>
      </c>
      <c r="S5471" s="548"/>
      <c r="T5471" s="548">
        <v>173</v>
      </c>
      <c r="U5471" s="99"/>
    </row>
    <row r="5472" spans="1:21" ht="19.5" customHeight="1">
      <c r="A5472" s="545">
        <v>100074</v>
      </c>
      <c r="B5472" s="545" t="s">
        <v>10957</v>
      </c>
      <c r="C5472" s="545" t="s">
        <v>216</v>
      </c>
      <c r="D5472" s="546"/>
      <c r="E5472" s="171" t="str">
        <f t="shared" si="85"/>
        <v>1900</v>
      </c>
      <c r="F5472" s="547">
        <v>0</v>
      </c>
      <c r="G5472" s="548">
        <v>0</v>
      </c>
      <c r="H5472" s="547">
        <v>0</v>
      </c>
      <c r="I5472" s="545" t="s">
        <v>12746</v>
      </c>
      <c r="J5472" s="545"/>
      <c r="K5472" s="545" t="s">
        <v>13413</v>
      </c>
      <c r="L5472" s="545" t="s">
        <v>17786</v>
      </c>
      <c r="M5472" s="548" t="s">
        <v>13758</v>
      </c>
      <c r="N5472" s="545" t="s">
        <v>22179</v>
      </c>
      <c r="O5472" s="545" t="s">
        <v>13413</v>
      </c>
      <c r="P5472" s="549">
        <v>3531</v>
      </c>
      <c r="Q5472" s="549">
        <v>1</v>
      </c>
      <c r="R5472" s="549">
        <v>29</v>
      </c>
      <c r="S5472" s="548"/>
      <c r="T5472" s="548">
        <v>173</v>
      </c>
      <c r="U5472" s="99"/>
    </row>
    <row r="5473" spans="1:21" ht="19.5" customHeight="1">
      <c r="A5473" s="545">
        <v>100075</v>
      </c>
      <c r="B5473" s="545" t="s">
        <v>10956</v>
      </c>
      <c r="C5473" s="545" t="s">
        <v>216</v>
      </c>
      <c r="D5473" s="546"/>
      <c r="E5473" s="171" t="str">
        <f t="shared" si="85"/>
        <v>1900</v>
      </c>
      <c r="F5473" s="547">
        <v>0</v>
      </c>
      <c r="G5473" s="548">
        <v>0</v>
      </c>
      <c r="H5473" s="547">
        <v>0</v>
      </c>
      <c r="I5473" s="545" t="s">
        <v>12649</v>
      </c>
      <c r="J5473" s="545"/>
      <c r="K5473" s="545" t="s">
        <v>13413</v>
      </c>
      <c r="L5473" s="545" t="s">
        <v>13413</v>
      </c>
      <c r="M5473" s="548" t="s">
        <v>13758</v>
      </c>
      <c r="N5473" s="545" t="s">
        <v>13413</v>
      </c>
      <c r="O5473" s="545" t="s">
        <v>15359</v>
      </c>
      <c r="P5473" s="549">
        <v>3532</v>
      </c>
      <c r="Q5473" s="549">
        <v>1</v>
      </c>
      <c r="R5473" s="549">
        <v>17</v>
      </c>
      <c r="S5473" s="548"/>
      <c r="T5473" s="548"/>
      <c r="U5473" s="99"/>
    </row>
    <row r="5474" spans="1:21" ht="19.5" customHeight="1">
      <c r="A5474" s="545">
        <v>100076</v>
      </c>
      <c r="B5474" s="545" t="s">
        <v>10955</v>
      </c>
      <c r="C5474" s="545" t="s">
        <v>216</v>
      </c>
      <c r="D5474" s="546"/>
      <c r="E5474" s="171" t="str">
        <f t="shared" si="85"/>
        <v>1900</v>
      </c>
      <c r="F5474" s="547">
        <v>0</v>
      </c>
      <c r="G5474" s="548">
        <v>0</v>
      </c>
      <c r="H5474" s="547">
        <v>0</v>
      </c>
      <c r="I5474" s="545" t="s">
        <v>12649</v>
      </c>
      <c r="J5474" s="545"/>
      <c r="K5474" s="545" t="s">
        <v>13413</v>
      </c>
      <c r="L5474" s="545" t="s">
        <v>13413</v>
      </c>
      <c r="M5474" s="548" t="s">
        <v>13758</v>
      </c>
      <c r="N5474" s="545" t="s">
        <v>13413</v>
      </c>
      <c r="O5474" s="545" t="s">
        <v>15359</v>
      </c>
      <c r="P5474" s="549">
        <v>3533</v>
      </c>
      <c r="Q5474" s="549">
        <v>1</v>
      </c>
      <c r="R5474" s="549">
        <v>17</v>
      </c>
      <c r="S5474" s="548"/>
      <c r="T5474" s="548"/>
      <c r="U5474" s="99"/>
    </row>
    <row r="5475" spans="1:21" ht="19.5" customHeight="1">
      <c r="A5475" s="545">
        <v>100077</v>
      </c>
      <c r="B5475" s="545" t="s">
        <v>10954</v>
      </c>
      <c r="C5475" s="545" t="s">
        <v>216</v>
      </c>
      <c r="D5475" s="546"/>
      <c r="E5475" s="171" t="str">
        <f t="shared" si="85"/>
        <v>1900</v>
      </c>
      <c r="F5475" s="547">
        <v>0</v>
      </c>
      <c r="G5475" s="548">
        <v>0</v>
      </c>
      <c r="H5475" s="547">
        <v>0</v>
      </c>
      <c r="I5475" s="545" t="s">
        <v>12642</v>
      </c>
      <c r="J5475" s="545"/>
      <c r="K5475" s="545" t="s">
        <v>17787</v>
      </c>
      <c r="L5475" s="545" t="s">
        <v>13413</v>
      </c>
      <c r="M5475" s="548" t="s">
        <v>13758</v>
      </c>
      <c r="N5475" s="545" t="s">
        <v>13413</v>
      </c>
      <c r="O5475" s="545" t="s">
        <v>14580</v>
      </c>
      <c r="P5475" s="549">
        <v>3534</v>
      </c>
      <c r="Q5475" s="549">
        <v>1</v>
      </c>
      <c r="R5475" s="549">
        <v>135</v>
      </c>
      <c r="S5475" s="548"/>
      <c r="T5475" s="548"/>
      <c r="U5475" s="99"/>
    </row>
    <row r="5476" spans="1:21" ht="19.5" customHeight="1">
      <c r="A5476" s="545">
        <v>100078</v>
      </c>
      <c r="B5476" s="545" t="s">
        <v>1429</v>
      </c>
      <c r="C5476" s="545" t="s">
        <v>216</v>
      </c>
      <c r="D5476" s="546"/>
      <c r="E5476" s="171" t="str">
        <f t="shared" si="85"/>
        <v>1900</v>
      </c>
      <c r="F5476" s="547">
        <v>0</v>
      </c>
      <c r="G5476" s="548">
        <v>0</v>
      </c>
      <c r="H5476" s="547">
        <v>0</v>
      </c>
      <c r="I5476" s="545" t="s">
        <v>12659</v>
      </c>
      <c r="J5476" s="545"/>
      <c r="K5476" s="545" t="s">
        <v>13413</v>
      </c>
      <c r="L5476" s="545" t="s">
        <v>14222</v>
      </c>
      <c r="M5476" s="548" t="s">
        <v>13758</v>
      </c>
      <c r="N5476" s="545" t="s">
        <v>13413</v>
      </c>
      <c r="O5476" s="545" t="s">
        <v>16450</v>
      </c>
      <c r="P5476" s="549">
        <v>3535</v>
      </c>
      <c r="Q5476" s="549">
        <v>1</v>
      </c>
      <c r="R5476" s="549">
        <v>116</v>
      </c>
      <c r="S5476" s="548"/>
      <c r="T5476" s="548"/>
      <c r="U5476" s="99"/>
    </row>
    <row r="5477" spans="1:21" ht="19.5" customHeight="1">
      <c r="A5477" s="545">
        <v>100079</v>
      </c>
      <c r="B5477" s="545" t="s">
        <v>10953</v>
      </c>
      <c r="C5477" s="545" t="s">
        <v>216</v>
      </c>
      <c r="D5477" s="546"/>
      <c r="E5477" s="171" t="str">
        <f t="shared" si="85"/>
        <v>1900</v>
      </c>
      <c r="F5477" s="547">
        <v>0</v>
      </c>
      <c r="G5477" s="548">
        <v>0</v>
      </c>
      <c r="H5477" s="547">
        <v>0</v>
      </c>
      <c r="I5477" s="545" t="s">
        <v>12649</v>
      </c>
      <c r="J5477" s="545"/>
      <c r="K5477" s="545" t="s">
        <v>13413</v>
      </c>
      <c r="L5477" s="545" t="s">
        <v>13413</v>
      </c>
      <c r="M5477" s="548" t="s">
        <v>13758</v>
      </c>
      <c r="N5477" s="545" t="s">
        <v>13413</v>
      </c>
      <c r="O5477" s="545" t="s">
        <v>15359</v>
      </c>
      <c r="P5477" s="549">
        <v>3536</v>
      </c>
      <c r="Q5477" s="549">
        <v>1</v>
      </c>
      <c r="R5477" s="549">
        <v>17</v>
      </c>
      <c r="S5477" s="548"/>
      <c r="T5477" s="548"/>
      <c r="U5477" s="99"/>
    </row>
    <row r="5478" spans="1:21" ht="19.5" customHeight="1">
      <c r="A5478" s="545">
        <v>100080</v>
      </c>
      <c r="B5478" s="545" t="s">
        <v>10952</v>
      </c>
      <c r="C5478" s="545" t="s">
        <v>216</v>
      </c>
      <c r="D5478" s="546"/>
      <c r="E5478" s="171" t="str">
        <f t="shared" si="85"/>
        <v>1900</v>
      </c>
      <c r="F5478" s="547">
        <v>0</v>
      </c>
      <c r="G5478" s="548">
        <v>0</v>
      </c>
      <c r="H5478" s="547">
        <v>0</v>
      </c>
      <c r="I5478" s="545" t="s">
        <v>12649</v>
      </c>
      <c r="J5478" s="545"/>
      <c r="K5478" s="545" t="s">
        <v>13413</v>
      </c>
      <c r="L5478" s="545" t="s">
        <v>13413</v>
      </c>
      <c r="M5478" s="548" t="s">
        <v>13758</v>
      </c>
      <c r="N5478" s="545" t="s">
        <v>13413</v>
      </c>
      <c r="O5478" s="545" t="s">
        <v>15359</v>
      </c>
      <c r="P5478" s="549">
        <v>3537</v>
      </c>
      <c r="Q5478" s="549">
        <v>1</v>
      </c>
      <c r="R5478" s="549">
        <v>17</v>
      </c>
      <c r="S5478" s="548"/>
      <c r="T5478" s="548"/>
      <c r="U5478" s="99"/>
    </row>
    <row r="5479" spans="1:21" ht="19.5" customHeight="1">
      <c r="A5479" s="545">
        <v>100081</v>
      </c>
      <c r="B5479" s="545" t="s">
        <v>10951</v>
      </c>
      <c r="C5479" s="545" t="s">
        <v>216</v>
      </c>
      <c r="D5479" s="546"/>
      <c r="E5479" s="171" t="str">
        <f t="shared" si="85"/>
        <v>1900</v>
      </c>
      <c r="F5479" s="547">
        <v>0</v>
      </c>
      <c r="G5479" s="548">
        <v>0</v>
      </c>
      <c r="H5479" s="547">
        <v>0</v>
      </c>
      <c r="I5479" s="545" t="s">
        <v>12649</v>
      </c>
      <c r="J5479" s="545"/>
      <c r="K5479" s="545" t="s">
        <v>13413</v>
      </c>
      <c r="L5479" s="545" t="s">
        <v>13413</v>
      </c>
      <c r="M5479" s="548" t="s">
        <v>13758</v>
      </c>
      <c r="N5479" s="545" t="s">
        <v>13413</v>
      </c>
      <c r="O5479" s="545" t="s">
        <v>15359</v>
      </c>
      <c r="P5479" s="549">
        <v>3538</v>
      </c>
      <c r="Q5479" s="549">
        <v>1</v>
      </c>
      <c r="R5479" s="549">
        <v>17</v>
      </c>
      <c r="S5479" s="548"/>
      <c r="T5479" s="548"/>
      <c r="U5479" s="99"/>
    </row>
    <row r="5480" spans="1:21" ht="19.5" customHeight="1">
      <c r="A5480" s="545">
        <v>100082</v>
      </c>
      <c r="B5480" s="545" t="s">
        <v>2846</v>
      </c>
      <c r="C5480" s="545" t="s">
        <v>209</v>
      </c>
      <c r="D5480" s="546"/>
      <c r="E5480" s="171" t="str">
        <f t="shared" si="85"/>
        <v>1900</v>
      </c>
      <c r="F5480" s="547">
        <v>0</v>
      </c>
      <c r="G5480" s="548">
        <v>0</v>
      </c>
      <c r="H5480" s="547">
        <v>0</v>
      </c>
      <c r="I5480" s="545" t="s">
        <v>12649</v>
      </c>
      <c r="J5480" s="545"/>
      <c r="K5480" s="545" t="s">
        <v>17788</v>
      </c>
      <c r="L5480" s="545" t="s">
        <v>13413</v>
      </c>
      <c r="M5480" s="548" t="s">
        <v>13758</v>
      </c>
      <c r="N5480" s="545" t="s">
        <v>13413</v>
      </c>
      <c r="O5480" s="545" t="s">
        <v>15359</v>
      </c>
      <c r="P5480" s="549">
        <v>3539</v>
      </c>
      <c r="Q5480" s="549">
        <v>1</v>
      </c>
      <c r="R5480" s="549">
        <v>17</v>
      </c>
      <c r="S5480" s="548"/>
      <c r="T5480" s="548"/>
      <c r="U5480" s="99"/>
    </row>
    <row r="5481" spans="1:21" ht="19.5" customHeight="1">
      <c r="A5481" s="545">
        <v>100083</v>
      </c>
      <c r="B5481" s="545" t="s">
        <v>2437</v>
      </c>
      <c r="C5481" s="545" t="s">
        <v>216</v>
      </c>
      <c r="D5481" s="546"/>
      <c r="E5481" s="171" t="str">
        <f t="shared" si="85"/>
        <v>1900</v>
      </c>
      <c r="F5481" s="547">
        <v>0</v>
      </c>
      <c r="G5481" s="548">
        <v>0</v>
      </c>
      <c r="H5481" s="547">
        <v>0</v>
      </c>
      <c r="I5481" s="545" t="s">
        <v>12642</v>
      </c>
      <c r="J5481" s="545"/>
      <c r="K5481" s="545" t="s">
        <v>13413</v>
      </c>
      <c r="L5481" s="545" t="s">
        <v>13413</v>
      </c>
      <c r="M5481" s="548" t="s">
        <v>13758</v>
      </c>
      <c r="N5481" s="545" t="s">
        <v>13413</v>
      </c>
      <c r="O5481" s="545" t="s">
        <v>13413</v>
      </c>
      <c r="P5481" s="549">
        <v>3540</v>
      </c>
      <c r="Q5481" s="549">
        <v>1</v>
      </c>
      <c r="R5481" s="549">
        <v>135</v>
      </c>
      <c r="S5481" s="548"/>
      <c r="T5481" s="548"/>
      <c r="U5481" s="99"/>
    </row>
    <row r="5482" spans="1:21" ht="19.5" customHeight="1">
      <c r="A5482" s="545">
        <v>100084</v>
      </c>
      <c r="B5482" s="545" t="s">
        <v>1732</v>
      </c>
      <c r="C5482" s="545" t="s">
        <v>206</v>
      </c>
      <c r="D5482" s="546"/>
      <c r="E5482" s="171" t="str">
        <f t="shared" si="85"/>
        <v>1900</v>
      </c>
      <c r="F5482" s="547">
        <v>0</v>
      </c>
      <c r="G5482" s="548">
        <v>0</v>
      </c>
      <c r="H5482" s="547">
        <v>0</v>
      </c>
      <c r="I5482" s="545" t="s">
        <v>12709</v>
      </c>
      <c r="J5482" s="545"/>
      <c r="K5482" s="545" t="s">
        <v>13413</v>
      </c>
      <c r="L5482" s="545" t="s">
        <v>17789</v>
      </c>
      <c r="M5482" s="548" t="s">
        <v>13758</v>
      </c>
      <c r="N5482" s="545" t="s">
        <v>22823</v>
      </c>
      <c r="O5482" s="545" t="s">
        <v>15795</v>
      </c>
      <c r="P5482" s="549">
        <v>3541</v>
      </c>
      <c r="Q5482" s="549">
        <v>1</v>
      </c>
      <c r="R5482" s="549">
        <v>124</v>
      </c>
      <c r="S5482" s="548"/>
      <c r="T5482" s="548">
        <v>441</v>
      </c>
      <c r="U5482" s="99"/>
    </row>
    <row r="5483" spans="1:21" ht="19.5" customHeight="1">
      <c r="A5483" s="545">
        <v>100085</v>
      </c>
      <c r="B5483" s="545" t="s">
        <v>1722</v>
      </c>
      <c r="C5483" s="545" t="s">
        <v>206</v>
      </c>
      <c r="D5483" s="546"/>
      <c r="E5483" s="171" t="str">
        <f t="shared" si="85"/>
        <v>1900</v>
      </c>
      <c r="F5483" s="547">
        <v>0</v>
      </c>
      <c r="G5483" s="548">
        <v>0</v>
      </c>
      <c r="H5483" s="547">
        <v>0</v>
      </c>
      <c r="I5483" s="545" t="s">
        <v>12709</v>
      </c>
      <c r="J5483" s="545"/>
      <c r="K5483" s="545" t="s">
        <v>17790</v>
      </c>
      <c r="L5483" s="545" t="s">
        <v>13413</v>
      </c>
      <c r="M5483" s="548" t="s">
        <v>13758</v>
      </c>
      <c r="N5483" s="545" t="s">
        <v>22823</v>
      </c>
      <c r="O5483" s="545" t="s">
        <v>17791</v>
      </c>
      <c r="P5483" s="549">
        <v>3542</v>
      </c>
      <c r="Q5483" s="549">
        <v>1</v>
      </c>
      <c r="R5483" s="549">
        <v>124</v>
      </c>
      <c r="S5483" s="548"/>
      <c r="T5483" s="548">
        <v>441</v>
      </c>
      <c r="U5483" s="99"/>
    </row>
    <row r="5484" spans="1:21" ht="19.5" customHeight="1">
      <c r="A5484" s="545">
        <v>100086</v>
      </c>
      <c r="B5484" s="545" t="s">
        <v>10950</v>
      </c>
      <c r="C5484" s="545" t="s">
        <v>206</v>
      </c>
      <c r="D5484" s="546"/>
      <c r="E5484" s="171" t="str">
        <f t="shared" si="85"/>
        <v>1900</v>
      </c>
      <c r="F5484" s="547">
        <v>0</v>
      </c>
      <c r="G5484" s="548">
        <v>0</v>
      </c>
      <c r="H5484" s="547">
        <v>0</v>
      </c>
      <c r="I5484" s="545" t="s">
        <v>12709</v>
      </c>
      <c r="J5484" s="545"/>
      <c r="K5484" s="545" t="s">
        <v>17792</v>
      </c>
      <c r="L5484" s="545" t="s">
        <v>13413</v>
      </c>
      <c r="M5484" s="548" t="s">
        <v>13758</v>
      </c>
      <c r="N5484" s="545" t="s">
        <v>22823</v>
      </c>
      <c r="O5484" s="545" t="s">
        <v>17793</v>
      </c>
      <c r="P5484" s="549">
        <v>3543</v>
      </c>
      <c r="Q5484" s="549">
        <v>1</v>
      </c>
      <c r="R5484" s="549">
        <v>124</v>
      </c>
      <c r="S5484" s="548"/>
      <c r="T5484" s="548">
        <v>441</v>
      </c>
      <c r="U5484" s="99"/>
    </row>
    <row r="5485" spans="1:21" ht="19.5" customHeight="1">
      <c r="A5485" s="545">
        <v>100087</v>
      </c>
      <c r="B5485" s="545" t="s">
        <v>1723</v>
      </c>
      <c r="C5485" s="545" t="s">
        <v>216</v>
      </c>
      <c r="D5485" s="546"/>
      <c r="E5485" s="171" t="str">
        <f t="shared" si="85"/>
        <v>1900</v>
      </c>
      <c r="F5485" s="547">
        <v>0</v>
      </c>
      <c r="G5485" s="548">
        <v>0</v>
      </c>
      <c r="H5485" s="547">
        <v>0</v>
      </c>
      <c r="I5485" s="545" t="s">
        <v>12709</v>
      </c>
      <c r="J5485" s="545"/>
      <c r="K5485" s="545" t="s">
        <v>13413</v>
      </c>
      <c r="L5485" s="545" t="s">
        <v>17794</v>
      </c>
      <c r="M5485" s="548" t="s">
        <v>13758</v>
      </c>
      <c r="N5485" s="545" t="s">
        <v>22823</v>
      </c>
      <c r="O5485" s="545" t="s">
        <v>17795</v>
      </c>
      <c r="P5485" s="549">
        <v>3544</v>
      </c>
      <c r="Q5485" s="549">
        <v>1</v>
      </c>
      <c r="R5485" s="549">
        <v>124</v>
      </c>
      <c r="S5485" s="548"/>
      <c r="T5485" s="548">
        <v>441</v>
      </c>
      <c r="U5485" s="99"/>
    </row>
    <row r="5486" spans="1:21" ht="19.5" customHeight="1">
      <c r="A5486" s="545">
        <v>100088</v>
      </c>
      <c r="B5486" s="545" t="s">
        <v>10949</v>
      </c>
      <c r="C5486" s="545" t="s">
        <v>216</v>
      </c>
      <c r="D5486" s="546"/>
      <c r="E5486" s="171" t="str">
        <f t="shared" si="85"/>
        <v>1900</v>
      </c>
      <c r="F5486" s="547">
        <v>0</v>
      </c>
      <c r="G5486" s="548">
        <v>0</v>
      </c>
      <c r="H5486" s="547">
        <v>0</v>
      </c>
      <c r="I5486" s="545" t="s">
        <v>12655</v>
      </c>
      <c r="J5486" s="545"/>
      <c r="K5486" s="545" t="s">
        <v>13413</v>
      </c>
      <c r="L5486" s="545" t="s">
        <v>15219</v>
      </c>
      <c r="M5486" s="548" t="s">
        <v>13758</v>
      </c>
      <c r="N5486" s="545" t="s">
        <v>13413</v>
      </c>
      <c r="O5486" s="545" t="s">
        <v>15220</v>
      </c>
      <c r="P5486" s="549">
        <v>3545</v>
      </c>
      <c r="Q5486" s="549">
        <v>1</v>
      </c>
      <c r="R5486" s="549">
        <v>109</v>
      </c>
      <c r="S5486" s="548"/>
      <c r="T5486" s="548"/>
      <c r="U5486" s="99"/>
    </row>
    <row r="5487" spans="1:21" ht="19.5" customHeight="1">
      <c r="A5487" s="545">
        <v>100089</v>
      </c>
      <c r="B5487" s="545" t="s">
        <v>10948</v>
      </c>
      <c r="C5487" s="545" t="s">
        <v>216</v>
      </c>
      <c r="D5487" s="546"/>
      <c r="E5487" s="171" t="str">
        <f t="shared" si="85"/>
        <v>1900</v>
      </c>
      <c r="F5487" s="547">
        <v>0</v>
      </c>
      <c r="G5487" s="548">
        <v>0</v>
      </c>
      <c r="H5487" s="547">
        <v>0</v>
      </c>
      <c r="I5487" s="545" t="s">
        <v>12655</v>
      </c>
      <c r="J5487" s="545"/>
      <c r="K5487" s="545" t="s">
        <v>13413</v>
      </c>
      <c r="L5487" s="545" t="s">
        <v>15219</v>
      </c>
      <c r="M5487" s="548" t="s">
        <v>13758</v>
      </c>
      <c r="N5487" s="545" t="s">
        <v>13413</v>
      </c>
      <c r="O5487" s="545" t="s">
        <v>15220</v>
      </c>
      <c r="P5487" s="549">
        <v>3546</v>
      </c>
      <c r="Q5487" s="549">
        <v>1</v>
      </c>
      <c r="R5487" s="549">
        <v>109</v>
      </c>
      <c r="S5487" s="548"/>
      <c r="T5487" s="548"/>
      <c r="U5487" s="99"/>
    </row>
    <row r="5488" spans="1:21" ht="19.5" customHeight="1">
      <c r="A5488" s="545">
        <v>100090</v>
      </c>
      <c r="B5488" s="545" t="s">
        <v>7054</v>
      </c>
      <c r="C5488" s="545" t="s">
        <v>216</v>
      </c>
      <c r="D5488" s="546">
        <v>44585</v>
      </c>
      <c r="E5488" s="171" t="str">
        <f t="shared" si="85"/>
        <v>2022</v>
      </c>
      <c r="F5488" s="547">
        <v>511355.01</v>
      </c>
      <c r="G5488" s="548">
        <v>0.19</v>
      </c>
      <c r="H5488" s="547">
        <v>429710.09</v>
      </c>
      <c r="I5488" s="545" t="s">
        <v>12655</v>
      </c>
      <c r="J5488" s="545" t="s">
        <v>13297</v>
      </c>
      <c r="K5488" s="545" t="s">
        <v>13413</v>
      </c>
      <c r="L5488" s="545" t="s">
        <v>15219</v>
      </c>
      <c r="M5488" s="548" t="s">
        <v>13758</v>
      </c>
      <c r="N5488" s="545" t="s">
        <v>13413</v>
      </c>
      <c r="O5488" s="545" t="s">
        <v>15220</v>
      </c>
      <c r="P5488" s="549">
        <v>3547</v>
      </c>
      <c r="Q5488" s="549">
        <v>1</v>
      </c>
      <c r="R5488" s="549">
        <v>109</v>
      </c>
      <c r="S5488" s="548">
        <v>2257</v>
      </c>
      <c r="T5488" s="548"/>
      <c r="U5488" s="99"/>
    </row>
    <row r="5489" spans="1:21" ht="19.5" customHeight="1">
      <c r="A5489" s="545">
        <v>100091</v>
      </c>
      <c r="B5489" s="545" t="s">
        <v>10947</v>
      </c>
      <c r="C5489" s="545" t="s">
        <v>216</v>
      </c>
      <c r="D5489" s="546"/>
      <c r="E5489" s="171" t="str">
        <f t="shared" si="85"/>
        <v>1900</v>
      </c>
      <c r="F5489" s="547">
        <v>0</v>
      </c>
      <c r="G5489" s="548">
        <v>0</v>
      </c>
      <c r="H5489" s="547">
        <v>0</v>
      </c>
      <c r="I5489" s="545" t="s">
        <v>12655</v>
      </c>
      <c r="J5489" s="545"/>
      <c r="K5489" s="545" t="s">
        <v>13413</v>
      </c>
      <c r="L5489" s="545" t="s">
        <v>15219</v>
      </c>
      <c r="M5489" s="548" t="s">
        <v>13758</v>
      </c>
      <c r="N5489" s="545" t="s">
        <v>13413</v>
      </c>
      <c r="O5489" s="545" t="s">
        <v>15220</v>
      </c>
      <c r="P5489" s="549">
        <v>3548</v>
      </c>
      <c r="Q5489" s="549">
        <v>1</v>
      </c>
      <c r="R5489" s="549">
        <v>109</v>
      </c>
      <c r="S5489" s="548"/>
      <c r="T5489" s="548"/>
      <c r="U5489" s="99"/>
    </row>
    <row r="5490" spans="1:21" ht="19.5" customHeight="1">
      <c r="A5490" s="545">
        <v>100092</v>
      </c>
      <c r="B5490" s="545" t="s">
        <v>10946</v>
      </c>
      <c r="C5490" s="545" t="s">
        <v>216</v>
      </c>
      <c r="D5490" s="546"/>
      <c r="E5490" s="171" t="str">
        <f t="shared" si="85"/>
        <v>1900</v>
      </c>
      <c r="F5490" s="547">
        <v>0</v>
      </c>
      <c r="G5490" s="548">
        <v>0</v>
      </c>
      <c r="H5490" s="547">
        <v>0</v>
      </c>
      <c r="I5490" s="545" t="s">
        <v>12655</v>
      </c>
      <c r="J5490" s="545"/>
      <c r="K5490" s="545" t="s">
        <v>13413</v>
      </c>
      <c r="L5490" s="545" t="s">
        <v>15219</v>
      </c>
      <c r="M5490" s="548" t="s">
        <v>13758</v>
      </c>
      <c r="N5490" s="545" t="s">
        <v>13413</v>
      </c>
      <c r="O5490" s="545" t="s">
        <v>15220</v>
      </c>
      <c r="P5490" s="549">
        <v>3549</v>
      </c>
      <c r="Q5490" s="549">
        <v>1</v>
      </c>
      <c r="R5490" s="549">
        <v>109</v>
      </c>
      <c r="S5490" s="548"/>
      <c r="T5490" s="548"/>
      <c r="U5490" s="99"/>
    </row>
    <row r="5491" spans="1:21" ht="19.5" customHeight="1">
      <c r="A5491" s="545">
        <v>100093</v>
      </c>
      <c r="B5491" s="545" t="s">
        <v>10945</v>
      </c>
      <c r="C5491" s="545" t="s">
        <v>216</v>
      </c>
      <c r="D5491" s="546"/>
      <c r="E5491" s="171" t="str">
        <f t="shared" si="85"/>
        <v>1900</v>
      </c>
      <c r="F5491" s="547">
        <v>0</v>
      </c>
      <c r="G5491" s="548">
        <v>0</v>
      </c>
      <c r="H5491" s="547">
        <v>0</v>
      </c>
      <c r="I5491" s="545" t="s">
        <v>12655</v>
      </c>
      <c r="J5491" s="545"/>
      <c r="K5491" s="545" t="s">
        <v>13413</v>
      </c>
      <c r="L5491" s="545" t="s">
        <v>15219</v>
      </c>
      <c r="M5491" s="548" t="s">
        <v>13758</v>
      </c>
      <c r="N5491" s="545" t="s">
        <v>13413</v>
      </c>
      <c r="O5491" s="545" t="s">
        <v>15220</v>
      </c>
      <c r="P5491" s="549">
        <v>3550</v>
      </c>
      <c r="Q5491" s="549">
        <v>1</v>
      </c>
      <c r="R5491" s="549">
        <v>109</v>
      </c>
      <c r="S5491" s="548"/>
      <c r="T5491" s="548"/>
      <c r="U5491" s="99"/>
    </row>
    <row r="5492" spans="1:21" ht="19.5" customHeight="1">
      <c r="A5492" s="545">
        <v>100094</v>
      </c>
      <c r="B5492" s="545" t="s">
        <v>10944</v>
      </c>
      <c r="C5492" s="545" t="s">
        <v>216</v>
      </c>
      <c r="D5492" s="546"/>
      <c r="E5492" s="171" t="str">
        <f t="shared" si="85"/>
        <v>1900</v>
      </c>
      <c r="F5492" s="547">
        <v>0</v>
      </c>
      <c r="G5492" s="548">
        <v>0</v>
      </c>
      <c r="H5492" s="547">
        <v>0</v>
      </c>
      <c r="I5492" s="545" t="s">
        <v>12655</v>
      </c>
      <c r="J5492" s="545"/>
      <c r="K5492" s="545" t="s">
        <v>13413</v>
      </c>
      <c r="L5492" s="545" t="s">
        <v>17796</v>
      </c>
      <c r="M5492" s="548" t="s">
        <v>13758</v>
      </c>
      <c r="N5492" s="545" t="s">
        <v>13413</v>
      </c>
      <c r="O5492" s="545" t="s">
        <v>15220</v>
      </c>
      <c r="P5492" s="549">
        <v>3551</v>
      </c>
      <c r="Q5492" s="549">
        <v>1</v>
      </c>
      <c r="R5492" s="549">
        <v>109</v>
      </c>
      <c r="S5492" s="548"/>
      <c r="T5492" s="548"/>
      <c r="U5492" s="99"/>
    </row>
    <row r="5493" spans="1:21" ht="19.5" customHeight="1">
      <c r="A5493" s="545">
        <v>100095</v>
      </c>
      <c r="B5493" s="545" t="s">
        <v>1076</v>
      </c>
      <c r="C5493" s="545" t="s">
        <v>216</v>
      </c>
      <c r="D5493" s="546"/>
      <c r="E5493" s="171" t="str">
        <f t="shared" si="85"/>
        <v>1900</v>
      </c>
      <c r="F5493" s="547">
        <v>0</v>
      </c>
      <c r="G5493" s="548">
        <v>0</v>
      </c>
      <c r="H5493" s="547">
        <v>0</v>
      </c>
      <c r="I5493" s="545" t="s">
        <v>12655</v>
      </c>
      <c r="J5493" s="545"/>
      <c r="K5493" s="545" t="s">
        <v>13413</v>
      </c>
      <c r="L5493" s="545" t="s">
        <v>17797</v>
      </c>
      <c r="M5493" s="548" t="s">
        <v>13758</v>
      </c>
      <c r="N5493" s="545" t="s">
        <v>13413</v>
      </c>
      <c r="O5493" s="545" t="s">
        <v>15220</v>
      </c>
      <c r="P5493" s="549">
        <v>3552</v>
      </c>
      <c r="Q5493" s="549">
        <v>1</v>
      </c>
      <c r="R5493" s="549">
        <v>109</v>
      </c>
      <c r="S5493" s="548"/>
      <c r="T5493" s="548"/>
      <c r="U5493" s="99"/>
    </row>
    <row r="5494" spans="1:21" ht="19.5" customHeight="1">
      <c r="A5494" s="545">
        <v>100096</v>
      </c>
      <c r="B5494" s="545" t="s">
        <v>10943</v>
      </c>
      <c r="C5494" s="545" t="s">
        <v>216</v>
      </c>
      <c r="D5494" s="546"/>
      <c r="E5494" s="171" t="str">
        <f t="shared" si="85"/>
        <v>1900</v>
      </c>
      <c r="F5494" s="547">
        <v>0</v>
      </c>
      <c r="G5494" s="548">
        <v>0</v>
      </c>
      <c r="H5494" s="547">
        <v>0</v>
      </c>
      <c r="I5494" s="545" t="s">
        <v>12655</v>
      </c>
      <c r="J5494" s="545"/>
      <c r="K5494" s="545" t="s">
        <v>13413</v>
      </c>
      <c r="L5494" s="545" t="s">
        <v>17797</v>
      </c>
      <c r="M5494" s="548" t="s">
        <v>13758</v>
      </c>
      <c r="N5494" s="545" t="s">
        <v>13413</v>
      </c>
      <c r="O5494" s="545" t="s">
        <v>15220</v>
      </c>
      <c r="P5494" s="549">
        <v>3553</v>
      </c>
      <c r="Q5494" s="549">
        <v>1</v>
      </c>
      <c r="R5494" s="549">
        <v>109</v>
      </c>
      <c r="S5494" s="548"/>
      <c r="T5494" s="548"/>
      <c r="U5494" s="99"/>
    </row>
    <row r="5495" spans="1:21" ht="19.5" customHeight="1">
      <c r="A5495" s="545">
        <v>100097</v>
      </c>
      <c r="B5495" s="545" t="s">
        <v>10942</v>
      </c>
      <c r="C5495" s="545" t="s">
        <v>216</v>
      </c>
      <c r="D5495" s="546"/>
      <c r="E5495" s="171" t="str">
        <f t="shared" si="85"/>
        <v>1900</v>
      </c>
      <c r="F5495" s="547">
        <v>0</v>
      </c>
      <c r="G5495" s="548">
        <v>0</v>
      </c>
      <c r="H5495" s="547">
        <v>0</v>
      </c>
      <c r="I5495" s="545" t="s">
        <v>12655</v>
      </c>
      <c r="J5495" s="545"/>
      <c r="K5495" s="545" t="s">
        <v>13413</v>
      </c>
      <c r="L5495" s="545" t="s">
        <v>17797</v>
      </c>
      <c r="M5495" s="548" t="s">
        <v>13758</v>
      </c>
      <c r="N5495" s="545" t="s">
        <v>13413</v>
      </c>
      <c r="O5495" s="545" t="s">
        <v>15220</v>
      </c>
      <c r="P5495" s="549">
        <v>3554</v>
      </c>
      <c r="Q5495" s="549">
        <v>1</v>
      </c>
      <c r="R5495" s="549">
        <v>109</v>
      </c>
      <c r="S5495" s="548"/>
      <c r="T5495" s="548"/>
      <c r="U5495" s="99"/>
    </row>
    <row r="5496" spans="1:21" ht="19.5" customHeight="1">
      <c r="A5496" s="545">
        <v>100098</v>
      </c>
      <c r="B5496" s="545" t="s">
        <v>1074</v>
      </c>
      <c r="C5496" s="545" t="s">
        <v>216</v>
      </c>
      <c r="D5496" s="546"/>
      <c r="E5496" s="171" t="str">
        <f t="shared" si="85"/>
        <v>1900</v>
      </c>
      <c r="F5496" s="547">
        <v>0</v>
      </c>
      <c r="G5496" s="548">
        <v>0</v>
      </c>
      <c r="H5496" s="547">
        <v>0</v>
      </c>
      <c r="I5496" s="545" t="s">
        <v>12655</v>
      </c>
      <c r="J5496" s="545"/>
      <c r="K5496" s="545" t="s">
        <v>13413</v>
      </c>
      <c r="L5496" s="545" t="s">
        <v>17798</v>
      </c>
      <c r="M5496" s="548" t="s">
        <v>13758</v>
      </c>
      <c r="N5496" s="545" t="s">
        <v>13413</v>
      </c>
      <c r="O5496" s="545" t="s">
        <v>15220</v>
      </c>
      <c r="P5496" s="549">
        <v>3555</v>
      </c>
      <c r="Q5496" s="549">
        <v>1</v>
      </c>
      <c r="R5496" s="549">
        <v>109</v>
      </c>
      <c r="S5496" s="548"/>
      <c r="T5496" s="548"/>
      <c r="U5496" s="99"/>
    </row>
    <row r="5497" spans="1:21" ht="19.5" customHeight="1">
      <c r="A5497" s="545">
        <v>100099</v>
      </c>
      <c r="B5497" s="545" t="s">
        <v>7053</v>
      </c>
      <c r="C5497" s="545" t="s">
        <v>216</v>
      </c>
      <c r="D5497" s="546">
        <v>44596</v>
      </c>
      <c r="E5497" s="171" t="str">
        <f t="shared" si="85"/>
        <v>2022</v>
      </c>
      <c r="F5497" s="547">
        <v>108320</v>
      </c>
      <c r="G5497" s="548">
        <v>0.19</v>
      </c>
      <c r="H5497" s="547">
        <v>91025.21</v>
      </c>
      <c r="I5497" s="545" t="s">
        <v>12655</v>
      </c>
      <c r="J5497" s="545" t="s">
        <v>13297</v>
      </c>
      <c r="K5497" s="545" t="s">
        <v>17799</v>
      </c>
      <c r="L5497" s="545" t="s">
        <v>13413</v>
      </c>
      <c r="M5497" s="548" t="s">
        <v>13758</v>
      </c>
      <c r="N5497" s="545" t="s">
        <v>13413</v>
      </c>
      <c r="O5497" s="545" t="s">
        <v>15220</v>
      </c>
      <c r="P5497" s="549">
        <v>3556</v>
      </c>
      <c r="Q5497" s="549">
        <v>1</v>
      </c>
      <c r="R5497" s="549">
        <v>109</v>
      </c>
      <c r="S5497" s="548">
        <v>2257</v>
      </c>
      <c r="T5497" s="548"/>
      <c r="U5497" s="99"/>
    </row>
    <row r="5498" spans="1:21" ht="19.5" customHeight="1">
      <c r="A5498" s="545">
        <v>100100</v>
      </c>
      <c r="B5498" s="545" t="s">
        <v>1075</v>
      </c>
      <c r="C5498" s="545" t="s">
        <v>216</v>
      </c>
      <c r="D5498" s="546"/>
      <c r="E5498" s="171" t="str">
        <f t="shared" si="85"/>
        <v>1900</v>
      </c>
      <c r="F5498" s="547">
        <v>0</v>
      </c>
      <c r="G5498" s="548">
        <v>0</v>
      </c>
      <c r="H5498" s="547">
        <v>0</v>
      </c>
      <c r="I5498" s="545" t="s">
        <v>12655</v>
      </c>
      <c r="J5498" s="545"/>
      <c r="K5498" s="545" t="s">
        <v>13413</v>
      </c>
      <c r="L5498" s="545" t="s">
        <v>17800</v>
      </c>
      <c r="M5498" s="548" t="s">
        <v>13758</v>
      </c>
      <c r="N5498" s="545" t="s">
        <v>13413</v>
      </c>
      <c r="O5498" s="545" t="s">
        <v>15220</v>
      </c>
      <c r="P5498" s="549">
        <v>3557</v>
      </c>
      <c r="Q5498" s="549">
        <v>1</v>
      </c>
      <c r="R5498" s="549">
        <v>109</v>
      </c>
      <c r="S5498" s="548"/>
      <c r="T5498" s="548"/>
      <c r="U5498" s="99"/>
    </row>
    <row r="5499" spans="1:21" ht="19.5" customHeight="1">
      <c r="A5499" s="545">
        <v>100101</v>
      </c>
      <c r="B5499" s="545" t="s">
        <v>1067</v>
      </c>
      <c r="C5499" s="545" t="s">
        <v>216</v>
      </c>
      <c r="D5499" s="546"/>
      <c r="E5499" s="171" t="str">
        <f t="shared" si="85"/>
        <v>1900</v>
      </c>
      <c r="F5499" s="547">
        <v>0</v>
      </c>
      <c r="G5499" s="548">
        <v>0</v>
      </c>
      <c r="H5499" s="547">
        <v>0</v>
      </c>
      <c r="I5499" s="545" t="s">
        <v>12655</v>
      </c>
      <c r="J5499" s="545"/>
      <c r="K5499" s="545" t="s">
        <v>13413</v>
      </c>
      <c r="L5499" s="545" t="s">
        <v>17800</v>
      </c>
      <c r="M5499" s="548" t="s">
        <v>13758</v>
      </c>
      <c r="N5499" s="545" t="s">
        <v>13413</v>
      </c>
      <c r="O5499" s="545" t="s">
        <v>15220</v>
      </c>
      <c r="P5499" s="549">
        <v>3558</v>
      </c>
      <c r="Q5499" s="549">
        <v>1</v>
      </c>
      <c r="R5499" s="549">
        <v>109</v>
      </c>
      <c r="S5499" s="548"/>
      <c r="T5499" s="548"/>
      <c r="U5499" s="99"/>
    </row>
    <row r="5500" spans="1:21" ht="19.5" customHeight="1">
      <c r="A5500" s="545">
        <v>100102</v>
      </c>
      <c r="B5500" s="545" t="s">
        <v>1068</v>
      </c>
      <c r="C5500" s="545" t="s">
        <v>216</v>
      </c>
      <c r="D5500" s="546"/>
      <c r="E5500" s="171" t="str">
        <f t="shared" si="85"/>
        <v>1900</v>
      </c>
      <c r="F5500" s="547">
        <v>0</v>
      </c>
      <c r="G5500" s="548">
        <v>0</v>
      </c>
      <c r="H5500" s="547">
        <v>0</v>
      </c>
      <c r="I5500" s="545" t="s">
        <v>12655</v>
      </c>
      <c r="J5500" s="545"/>
      <c r="K5500" s="545" t="s">
        <v>13413</v>
      </c>
      <c r="L5500" s="545" t="s">
        <v>17800</v>
      </c>
      <c r="M5500" s="548" t="s">
        <v>13758</v>
      </c>
      <c r="N5500" s="545" t="s">
        <v>13413</v>
      </c>
      <c r="O5500" s="545" t="s">
        <v>15220</v>
      </c>
      <c r="P5500" s="549">
        <v>3559</v>
      </c>
      <c r="Q5500" s="549">
        <v>1</v>
      </c>
      <c r="R5500" s="549">
        <v>109</v>
      </c>
      <c r="S5500" s="548"/>
      <c r="T5500" s="548"/>
      <c r="U5500" s="99"/>
    </row>
    <row r="5501" spans="1:21" ht="19.5" customHeight="1">
      <c r="A5501" s="545">
        <v>100103</v>
      </c>
      <c r="B5501" s="545" t="s">
        <v>1066</v>
      </c>
      <c r="C5501" s="545" t="s">
        <v>216</v>
      </c>
      <c r="D5501" s="546"/>
      <c r="E5501" s="171" t="str">
        <f t="shared" si="85"/>
        <v>1900</v>
      </c>
      <c r="F5501" s="547">
        <v>0</v>
      </c>
      <c r="G5501" s="548">
        <v>0</v>
      </c>
      <c r="H5501" s="547">
        <v>0</v>
      </c>
      <c r="I5501" s="545" t="s">
        <v>12655</v>
      </c>
      <c r="J5501" s="545"/>
      <c r="K5501" s="545" t="s">
        <v>13413</v>
      </c>
      <c r="L5501" s="545" t="s">
        <v>17800</v>
      </c>
      <c r="M5501" s="548" t="s">
        <v>13758</v>
      </c>
      <c r="N5501" s="545" t="s">
        <v>13413</v>
      </c>
      <c r="O5501" s="545" t="s">
        <v>15220</v>
      </c>
      <c r="P5501" s="549">
        <v>3560</v>
      </c>
      <c r="Q5501" s="549">
        <v>1</v>
      </c>
      <c r="R5501" s="549">
        <v>109</v>
      </c>
      <c r="S5501" s="548"/>
      <c r="T5501" s="548"/>
      <c r="U5501" s="99"/>
    </row>
    <row r="5502" spans="1:21" ht="19.5" customHeight="1">
      <c r="A5502" s="545">
        <v>100104</v>
      </c>
      <c r="B5502" s="545" t="s">
        <v>10941</v>
      </c>
      <c r="C5502" s="545" t="s">
        <v>209</v>
      </c>
      <c r="D5502" s="546"/>
      <c r="E5502" s="171" t="str">
        <f t="shared" si="85"/>
        <v>1900</v>
      </c>
      <c r="F5502" s="547">
        <v>0</v>
      </c>
      <c r="G5502" s="548">
        <v>0</v>
      </c>
      <c r="H5502" s="547">
        <v>0</v>
      </c>
      <c r="I5502" s="545" t="s">
        <v>12718</v>
      </c>
      <c r="J5502" s="545"/>
      <c r="K5502" s="545" t="s">
        <v>13413</v>
      </c>
      <c r="L5502" s="545" t="s">
        <v>14565</v>
      </c>
      <c r="M5502" s="548" t="s">
        <v>13758</v>
      </c>
      <c r="N5502" s="545" t="s">
        <v>13413</v>
      </c>
      <c r="O5502" s="545" t="s">
        <v>13413</v>
      </c>
      <c r="P5502" s="549">
        <v>3561</v>
      </c>
      <c r="Q5502" s="549">
        <v>1</v>
      </c>
      <c r="R5502" s="549">
        <v>137</v>
      </c>
      <c r="S5502" s="548"/>
      <c r="T5502" s="548"/>
      <c r="U5502" s="99"/>
    </row>
    <row r="5503" spans="1:21" ht="19.5" customHeight="1">
      <c r="A5503" s="545">
        <v>100105</v>
      </c>
      <c r="B5503" s="545" t="s">
        <v>10940</v>
      </c>
      <c r="C5503" s="545" t="s">
        <v>209</v>
      </c>
      <c r="D5503" s="546"/>
      <c r="E5503" s="171" t="str">
        <f t="shared" si="85"/>
        <v>1900</v>
      </c>
      <c r="F5503" s="547">
        <v>0</v>
      </c>
      <c r="G5503" s="548">
        <v>0</v>
      </c>
      <c r="H5503" s="547">
        <v>0</v>
      </c>
      <c r="I5503" s="545" t="s">
        <v>12718</v>
      </c>
      <c r="J5503" s="545"/>
      <c r="K5503" s="545" t="s">
        <v>13413</v>
      </c>
      <c r="L5503" s="545" t="s">
        <v>14565</v>
      </c>
      <c r="M5503" s="548" t="s">
        <v>13758</v>
      </c>
      <c r="N5503" s="545" t="s">
        <v>13413</v>
      </c>
      <c r="O5503" s="545" t="s">
        <v>13413</v>
      </c>
      <c r="P5503" s="549">
        <v>3562</v>
      </c>
      <c r="Q5503" s="549">
        <v>1</v>
      </c>
      <c r="R5503" s="549">
        <v>137</v>
      </c>
      <c r="S5503" s="548"/>
      <c r="T5503" s="548"/>
      <c r="U5503" s="99"/>
    </row>
    <row r="5504" spans="1:21" ht="19.5" customHeight="1">
      <c r="A5504" s="545">
        <v>100106</v>
      </c>
      <c r="B5504" s="545" t="s">
        <v>10939</v>
      </c>
      <c r="C5504" s="545" t="s">
        <v>209</v>
      </c>
      <c r="D5504" s="546"/>
      <c r="E5504" s="171" t="str">
        <f t="shared" si="85"/>
        <v>1900</v>
      </c>
      <c r="F5504" s="547">
        <v>0</v>
      </c>
      <c r="G5504" s="548">
        <v>0</v>
      </c>
      <c r="H5504" s="547">
        <v>0</v>
      </c>
      <c r="I5504" s="545" t="s">
        <v>12718</v>
      </c>
      <c r="J5504" s="545"/>
      <c r="K5504" s="545" t="s">
        <v>13413</v>
      </c>
      <c r="L5504" s="545" t="s">
        <v>14565</v>
      </c>
      <c r="M5504" s="548" t="s">
        <v>13758</v>
      </c>
      <c r="N5504" s="545" t="s">
        <v>13413</v>
      </c>
      <c r="O5504" s="545" t="s">
        <v>13413</v>
      </c>
      <c r="P5504" s="549">
        <v>3563</v>
      </c>
      <c r="Q5504" s="549">
        <v>1</v>
      </c>
      <c r="R5504" s="549">
        <v>137</v>
      </c>
      <c r="S5504" s="548"/>
      <c r="T5504" s="548"/>
      <c r="U5504" s="99"/>
    </row>
    <row r="5505" spans="1:21" ht="19.5" customHeight="1">
      <c r="A5505" s="545">
        <v>100107</v>
      </c>
      <c r="B5505" s="545" t="s">
        <v>10938</v>
      </c>
      <c r="C5505" s="545" t="s">
        <v>209</v>
      </c>
      <c r="D5505" s="546"/>
      <c r="E5505" s="171" t="str">
        <f t="shared" si="85"/>
        <v>1900</v>
      </c>
      <c r="F5505" s="547">
        <v>0</v>
      </c>
      <c r="G5505" s="548">
        <v>0</v>
      </c>
      <c r="H5505" s="547">
        <v>0</v>
      </c>
      <c r="I5505" s="545" t="s">
        <v>12718</v>
      </c>
      <c r="J5505" s="545"/>
      <c r="K5505" s="545" t="s">
        <v>13413</v>
      </c>
      <c r="L5505" s="545" t="s">
        <v>14565</v>
      </c>
      <c r="M5505" s="548" t="s">
        <v>13758</v>
      </c>
      <c r="N5505" s="545" t="s">
        <v>13413</v>
      </c>
      <c r="O5505" s="545" t="s">
        <v>13413</v>
      </c>
      <c r="P5505" s="549">
        <v>3564</v>
      </c>
      <c r="Q5505" s="549">
        <v>1</v>
      </c>
      <c r="R5505" s="549">
        <v>137</v>
      </c>
      <c r="S5505" s="548"/>
      <c r="T5505" s="548"/>
      <c r="U5505" s="99"/>
    </row>
    <row r="5506" spans="1:21" ht="19.5" customHeight="1">
      <c r="A5506" s="545">
        <v>100108</v>
      </c>
      <c r="B5506" s="545" t="s">
        <v>6353</v>
      </c>
      <c r="C5506" s="545" t="s">
        <v>209</v>
      </c>
      <c r="D5506" s="546">
        <v>45708</v>
      </c>
      <c r="E5506" s="171" t="str">
        <f t="shared" si="85"/>
        <v>2025</v>
      </c>
      <c r="F5506" s="547">
        <v>19250.32</v>
      </c>
      <c r="G5506" s="548">
        <v>0.19</v>
      </c>
      <c r="H5506" s="547">
        <v>16176.74</v>
      </c>
      <c r="I5506" s="545" t="s">
        <v>12718</v>
      </c>
      <c r="J5506" s="545" t="s">
        <v>13307</v>
      </c>
      <c r="K5506" s="545" t="s">
        <v>13413</v>
      </c>
      <c r="L5506" s="545" t="s">
        <v>14565</v>
      </c>
      <c r="M5506" s="548" t="s">
        <v>13758</v>
      </c>
      <c r="N5506" s="545" t="s">
        <v>13413</v>
      </c>
      <c r="O5506" s="545" t="s">
        <v>13413</v>
      </c>
      <c r="P5506" s="549">
        <v>3565</v>
      </c>
      <c r="Q5506" s="549">
        <v>1</v>
      </c>
      <c r="R5506" s="549">
        <v>137</v>
      </c>
      <c r="S5506" s="548">
        <v>2228</v>
      </c>
      <c r="T5506" s="548"/>
      <c r="U5506" s="99"/>
    </row>
    <row r="5507" spans="1:21" ht="19.5" customHeight="1">
      <c r="A5507" s="545">
        <v>100109</v>
      </c>
      <c r="B5507" s="545" t="s">
        <v>10937</v>
      </c>
      <c r="C5507" s="545" t="s">
        <v>209</v>
      </c>
      <c r="D5507" s="546"/>
      <c r="E5507" s="171" t="str">
        <f t="shared" si="85"/>
        <v>1900</v>
      </c>
      <c r="F5507" s="547">
        <v>0</v>
      </c>
      <c r="G5507" s="548">
        <v>0</v>
      </c>
      <c r="H5507" s="547">
        <v>0</v>
      </c>
      <c r="I5507" s="545" t="s">
        <v>12718</v>
      </c>
      <c r="J5507" s="545"/>
      <c r="K5507" s="545" t="s">
        <v>13413</v>
      </c>
      <c r="L5507" s="545" t="s">
        <v>14565</v>
      </c>
      <c r="M5507" s="548" t="s">
        <v>13758</v>
      </c>
      <c r="N5507" s="545" t="s">
        <v>13413</v>
      </c>
      <c r="O5507" s="545" t="s">
        <v>13413</v>
      </c>
      <c r="P5507" s="549">
        <v>3566</v>
      </c>
      <c r="Q5507" s="549">
        <v>1</v>
      </c>
      <c r="R5507" s="549">
        <v>137</v>
      </c>
      <c r="S5507" s="548"/>
      <c r="T5507" s="548"/>
      <c r="U5507" s="99"/>
    </row>
    <row r="5508" spans="1:21" ht="19.5" customHeight="1">
      <c r="A5508" s="545">
        <v>100110</v>
      </c>
      <c r="B5508" s="545" t="s">
        <v>12539</v>
      </c>
      <c r="C5508" s="545" t="s">
        <v>209</v>
      </c>
      <c r="D5508" s="546">
        <v>43553</v>
      </c>
      <c r="E5508" s="171" t="str">
        <f t="shared" ref="E5508:E5571" si="86">TEXT(D5508,"YYYY")</f>
        <v>2019</v>
      </c>
      <c r="F5508" s="547">
        <v>13745</v>
      </c>
      <c r="G5508" s="548">
        <v>0.19</v>
      </c>
      <c r="H5508" s="547">
        <v>11550.42</v>
      </c>
      <c r="I5508" s="545" t="s">
        <v>12647</v>
      </c>
      <c r="J5508" s="545" t="s">
        <v>13365</v>
      </c>
      <c r="K5508" s="545" t="s">
        <v>17801</v>
      </c>
      <c r="L5508" s="545" t="s">
        <v>14565</v>
      </c>
      <c r="M5508" s="548" t="s">
        <v>13758</v>
      </c>
      <c r="N5508" s="545" t="s">
        <v>13413</v>
      </c>
      <c r="O5508" s="545" t="s">
        <v>13413</v>
      </c>
      <c r="P5508" s="549">
        <v>3567</v>
      </c>
      <c r="Q5508" s="549">
        <v>1</v>
      </c>
      <c r="R5508" s="549">
        <v>26</v>
      </c>
      <c r="S5508" s="548">
        <v>986</v>
      </c>
      <c r="T5508" s="548"/>
      <c r="U5508" s="99"/>
    </row>
    <row r="5509" spans="1:21" ht="19.5" customHeight="1">
      <c r="A5509" s="545">
        <v>100111</v>
      </c>
      <c r="B5509" s="545" t="s">
        <v>10936</v>
      </c>
      <c r="C5509" s="545" t="s">
        <v>209</v>
      </c>
      <c r="D5509" s="546"/>
      <c r="E5509" s="171" t="str">
        <f t="shared" si="86"/>
        <v>1900</v>
      </c>
      <c r="F5509" s="547">
        <v>0</v>
      </c>
      <c r="G5509" s="548">
        <v>0</v>
      </c>
      <c r="H5509" s="547">
        <v>0</v>
      </c>
      <c r="I5509" s="545" t="s">
        <v>12647</v>
      </c>
      <c r="J5509" s="545"/>
      <c r="K5509" s="545" t="s">
        <v>13413</v>
      </c>
      <c r="L5509" s="545" t="s">
        <v>14565</v>
      </c>
      <c r="M5509" s="548" t="s">
        <v>13758</v>
      </c>
      <c r="N5509" s="545" t="s">
        <v>13413</v>
      </c>
      <c r="O5509" s="545" t="s">
        <v>13413</v>
      </c>
      <c r="P5509" s="549">
        <v>3568</v>
      </c>
      <c r="Q5509" s="549">
        <v>1</v>
      </c>
      <c r="R5509" s="549">
        <v>26</v>
      </c>
      <c r="S5509" s="548"/>
      <c r="T5509" s="548"/>
      <c r="U5509" s="99"/>
    </row>
    <row r="5510" spans="1:21" ht="19.5" customHeight="1">
      <c r="A5510" s="545">
        <v>100112</v>
      </c>
      <c r="B5510" s="545" t="s">
        <v>10935</v>
      </c>
      <c r="C5510" s="545" t="s">
        <v>209</v>
      </c>
      <c r="D5510" s="546"/>
      <c r="E5510" s="171" t="str">
        <f t="shared" si="86"/>
        <v>1900</v>
      </c>
      <c r="F5510" s="547">
        <v>0</v>
      </c>
      <c r="G5510" s="548">
        <v>0</v>
      </c>
      <c r="H5510" s="547">
        <v>0</v>
      </c>
      <c r="I5510" s="545" t="s">
        <v>12718</v>
      </c>
      <c r="J5510" s="545"/>
      <c r="K5510" s="545" t="s">
        <v>13413</v>
      </c>
      <c r="L5510" s="545" t="s">
        <v>14565</v>
      </c>
      <c r="M5510" s="548" t="s">
        <v>13758</v>
      </c>
      <c r="N5510" s="545" t="s">
        <v>13413</v>
      </c>
      <c r="O5510" s="545" t="s">
        <v>13413</v>
      </c>
      <c r="P5510" s="549">
        <v>3569</v>
      </c>
      <c r="Q5510" s="549">
        <v>1</v>
      </c>
      <c r="R5510" s="549">
        <v>137</v>
      </c>
      <c r="S5510" s="548"/>
      <c r="T5510" s="548"/>
      <c r="U5510" s="99"/>
    </row>
    <row r="5511" spans="1:21" ht="19.5" customHeight="1">
      <c r="A5511" s="545">
        <v>100113</v>
      </c>
      <c r="B5511" s="545" t="s">
        <v>10934</v>
      </c>
      <c r="C5511" s="545" t="s">
        <v>209</v>
      </c>
      <c r="D5511" s="546"/>
      <c r="E5511" s="171" t="str">
        <f t="shared" si="86"/>
        <v>1900</v>
      </c>
      <c r="F5511" s="547">
        <v>0</v>
      </c>
      <c r="G5511" s="548">
        <v>0</v>
      </c>
      <c r="H5511" s="547">
        <v>0</v>
      </c>
      <c r="I5511" s="545" t="s">
        <v>12718</v>
      </c>
      <c r="J5511" s="545"/>
      <c r="K5511" s="545" t="s">
        <v>13413</v>
      </c>
      <c r="L5511" s="545" t="s">
        <v>14565</v>
      </c>
      <c r="M5511" s="548" t="s">
        <v>13758</v>
      </c>
      <c r="N5511" s="545" t="s">
        <v>13413</v>
      </c>
      <c r="O5511" s="545" t="s">
        <v>13413</v>
      </c>
      <c r="P5511" s="549">
        <v>3570</v>
      </c>
      <c r="Q5511" s="549">
        <v>1</v>
      </c>
      <c r="R5511" s="549">
        <v>137</v>
      </c>
      <c r="S5511" s="548"/>
      <c r="T5511" s="548"/>
      <c r="U5511" s="99"/>
    </row>
    <row r="5512" spans="1:21" ht="19.5" customHeight="1">
      <c r="A5512" s="545">
        <v>100114</v>
      </c>
      <c r="B5512" s="545" t="s">
        <v>10933</v>
      </c>
      <c r="C5512" s="545" t="s">
        <v>209</v>
      </c>
      <c r="D5512" s="546"/>
      <c r="E5512" s="171" t="str">
        <f t="shared" si="86"/>
        <v>1900</v>
      </c>
      <c r="F5512" s="547">
        <v>0</v>
      </c>
      <c r="G5512" s="548">
        <v>0</v>
      </c>
      <c r="H5512" s="547">
        <v>0</v>
      </c>
      <c r="I5512" s="545" t="s">
        <v>12718</v>
      </c>
      <c r="J5512" s="545"/>
      <c r="K5512" s="545" t="s">
        <v>13413</v>
      </c>
      <c r="L5512" s="545" t="s">
        <v>14565</v>
      </c>
      <c r="M5512" s="548" t="s">
        <v>13758</v>
      </c>
      <c r="N5512" s="545" t="s">
        <v>13413</v>
      </c>
      <c r="O5512" s="545" t="s">
        <v>13413</v>
      </c>
      <c r="P5512" s="549">
        <v>3571</v>
      </c>
      <c r="Q5512" s="549">
        <v>1</v>
      </c>
      <c r="R5512" s="549">
        <v>137</v>
      </c>
      <c r="S5512" s="548"/>
      <c r="T5512" s="548"/>
      <c r="U5512" s="99"/>
    </row>
    <row r="5513" spans="1:21" ht="19.5" customHeight="1">
      <c r="A5513" s="545">
        <v>100115</v>
      </c>
      <c r="B5513" s="545" t="s">
        <v>10932</v>
      </c>
      <c r="C5513" s="545" t="s">
        <v>209</v>
      </c>
      <c r="D5513" s="546"/>
      <c r="E5513" s="171" t="str">
        <f t="shared" si="86"/>
        <v>1900</v>
      </c>
      <c r="F5513" s="547">
        <v>0</v>
      </c>
      <c r="G5513" s="548">
        <v>0</v>
      </c>
      <c r="H5513" s="547">
        <v>0</v>
      </c>
      <c r="I5513" s="545" t="s">
        <v>12647</v>
      </c>
      <c r="J5513" s="545"/>
      <c r="K5513" s="545" t="s">
        <v>13413</v>
      </c>
      <c r="L5513" s="545" t="s">
        <v>14565</v>
      </c>
      <c r="M5513" s="548" t="s">
        <v>13758</v>
      </c>
      <c r="N5513" s="545" t="s">
        <v>13413</v>
      </c>
      <c r="O5513" s="545" t="s">
        <v>13413</v>
      </c>
      <c r="P5513" s="549">
        <v>3572</v>
      </c>
      <c r="Q5513" s="549">
        <v>1</v>
      </c>
      <c r="R5513" s="549">
        <v>26</v>
      </c>
      <c r="S5513" s="548"/>
      <c r="T5513" s="548"/>
      <c r="U5513" s="99"/>
    </row>
    <row r="5514" spans="1:21" ht="19.5" customHeight="1">
      <c r="A5514" s="545">
        <v>100116</v>
      </c>
      <c r="B5514" s="545" t="s">
        <v>10931</v>
      </c>
      <c r="C5514" s="545" t="s">
        <v>209</v>
      </c>
      <c r="D5514" s="546"/>
      <c r="E5514" s="171" t="str">
        <f t="shared" si="86"/>
        <v>1900</v>
      </c>
      <c r="F5514" s="547">
        <v>0</v>
      </c>
      <c r="G5514" s="548">
        <v>0</v>
      </c>
      <c r="H5514" s="547">
        <v>0</v>
      </c>
      <c r="I5514" s="545" t="s">
        <v>12718</v>
      </c>
      <c r="J5514" s="545"/>
      <c r="K5514" s="545" t="s">
        <v>13413</v>
      </c>
      <c r="L5514" s="545" t="s">
        <v>14565</v>
      </c>
      <c r="M5514" s="548" t="s">
        <v>13758</v>
      </c>
      <c r="N5514" s="545" t="s">
        <v>13413</v>
      </c>
      <c r="O5514" s="545" t="s">
        <v>13413</v>
      </c>
      <c r="P5514" s="549">
        <v>3573</v>
      </c>
      <c r="Q5514" s="549">
        <v>1</v>
      </c>
      <c r="R5514" s="549">
        <v>137</v>
      </c>
      <c r="S5514" s="548"/>
      <c r="T5514" s="548"/>
      <c r="U5514" s="99"/>
    </row>
    <row r="5515" spans="1:21" ht="19.5" customHeight="1">
      <c r="A5515" s="545">
        <v>100117</v>
      </c>
      <c r="B5515" s="545" t="s">
        <v>7605</v>
      </c>
      <c r="C5515" s="545" t="s">
        <v>209</v>
      </c>
      <c r="D5515" s="546">
        <v>46052</v>
      </c>
      <c r="E5515" s="171" t="str">
        <f t="shared" si="86"/>
        <v>2026</v>
      </c>
      <c r="F5515" s="547">
        <v>67478</v>
      </c>
      <c r="G5515" s="548">
        <v>0.19</v>
      </c>
      <c r="H5515" s="547">
        <v>56704.2</v>
      </c>
      <c r="I5515" s="545" t="s">
        <v>12718</v>
      </c>
      <c r="J5515" s="545" t="s">
        <v>13307</v>
      </c>
      <c r="K5515" s="545" t="s">
        <v>13413</v>
      </c>
      <c r="L5515" s="545" t="s">
        <v>14565</v>
      </c>
      <c r="M5515" s="548" t="s">
        <v>13758</v>
      </c>
      <c r="N5515" s="545" t="s">
        <v>13413</v>
      </c>
      <c r="O5515" s="545" t="s">
        <v>13413</v>
      </c>
      <c r="P5515" s="549">
        <v>3574</v>
      </c>
      <c r="Q5515" s="549">
        <v>1</v>
      </c>
      <c r="R5515" s="549">
        <v>137</v>
      </c>
      <c r="S5515" s="548">
        <v>2228</v>
      </c>
      <c r="T5515" s="548"/>
      <c r="U5515" s="99"/>
    </row>
    <row r="5516" spans="1:21" ht="19.5" customHeight="1">
      <c r="A5516" s="545">
        <v>100118</v>
      </c>
      <c r="B5516" s="545" t="s">
        <v>10930</v>
      </c>
      <c r="C5516" s="545" t="s">
        <v>209</v>
      </c>
      <c r="D5516" s="546"/>
      <c r="E5516" s="171" t="str">
        <f t="shared" si="86"/>
        <v>1900</v>
      </c>
      <c r="F5516" s="547">
        <v>0</v>
      </c>
      <c r="G5516" s="548">
        <v>0</v>
      </c>
      <c r="H5516" s="547">
        <v>0</v>
      </c>
      <c r="I5516" s="545" t="s">
        <v>12718</v>
      </c>
      <c r="J5516" s="545"/>
      <c r="K5516" s="545" t="s">
        <v>13413</v>
      </c>
      <c r="L5516" s="545" t="s">
        <v>14565</v>
      </c>
      <c r="M5516" s="548" t="s">
        <v>13758</v>
      </c>
      <c r="N5516" s="545" t="s">
        <v>13413</v>
      </c>
      <c r="O5516" s="545" t="s">
        <v>13413</v>
      </c>
      <c r="P5516" s="549">
        <v>3575</v>
      </c>
      <c r="Q5516" s="549">
        <v>1</v>
      </c>
      <c r="R5516" s="549">
        <v>137</v>
      </c>
      <c r="S5516" s="548"/>
      <c r="T5516" s="548"/>
      <c r="U5516" s="99"/>
    </row>
    <row r="5517" spans="1:21" ht="19.5" customHeight="1">
      <c r="A5517" s="545">
        <v>100119</v>
      </c>
      <c r="B5517" s="545" t="s">
        <v>10929</v>
      </c>
      <c r="C5517" s="545" t="s">
        <v>209</v>
      </c>
      <c r="D5517" s="546"/>
      <c r="E5517" s="171" t="str">
        <f t="shared" si="86"/>
        <v>1900</v>
      </c>
      <c r="F5517" s="547">
        <v>0</v>
      </c>
      <c r="G5517" s="548">
        <v>0</v>
      </c>
      <c r="H5517" s="547">
        <v>0</v>
      </c>
      <c r="I5517" s="545" t="s">
        <v>12718</v>
      </c>
      <c r="J5517" s="545"/>
      <c r="K5517" s="545" t="s">
        <v>13413</v>
      </c>
      <c r="L5517" s="545" t="s">
        <v>14565</v>
      </c>
      <c r="M5517" s="548" t="s">
        <v>13758</v>
      </c>
      <c r="N5517" s="545" t="s">
        <v>13413</v>
      </c>
      <c r="O5517" s="545" t="s">
        <v>13413</v>
      </c>
      <c r="P5517" s="549">
        <v>3576</v>
      </c>
      <c r="Q5517" s="549">
        <v>1</v>
      </c>
      <c r="R5517" s="549">
        <v>137</v>
      </c>
      <c r="S5517" s="548"/>
      <c r="T5517" s="548"/>
      <c r="U5517" s="99"/>
    </row>
    <row r="5518" spans="1:21" ht="19.5" customHeight="1">
      <c r="A5518" s="545">
        <v>100120</v>
      </c>
      <c r="B5518" s="545" t="s">
        <v>10928</v>
      </c>
      <c r="C5518" s="545" t="s">
        <v>209</v>
      </c>
      <c r="D5518" s="546"/>
      <c r="E5518" s="171" t="str">
        <f t="shared" si="86"/>
        <v>1900</v>
      </c>
      <c r="F5518" s="547">
        <v>0</v>
      </c>
      <c r="G5518" s="548">
        <v>0</v>
      </c>
      <c r="H5518" s="547">
        <v>0</v>
      </c>
      <c r="I5518" s="545" t="s">
        <v>12647</v>
      </c>
      <c r="J5518" s="545"/>
      <c r="K5518" s="545" t="s">
        <v>13413</v>
      </c>
      <c r="L5518" s="545" t="s">
        <v>14565</v>
      </c>
      <c r="M5518" s="548" t="s">
        <v>13758</v>
      </c>
      <c r="N5518" s="545" t="s">
        <v>13413</v>
      </c>
      <c r="O5518" s="545" t="s">
        <v>13413</v>
      </c>
      <c r="P5518" s="549">
        <v>3577</v>
      </c>
      <c r="Q5518" s="549">
        <v>1</v>
      </c>
      <c r="R5518" s="549">
        <v>26</v>
      </c>
      <c r="S5518" s="548"/>
      <c r="T5518" s="548"/>
      <c r="U5518" s="99"/>
    </row>
    <row r="5519" spans="1:21" ht="19.5" customHeight="1">
      <c r="A5519" s="545">
        <v>100121</v>
      </c>
      <c r="B5519" s="545" t="s">
        <v>10927</v>
      </c>
      <c r="C5519" s="545" t="s">
        <v>209</v>
      </c>
      <c r="D5519" s="546"/>
      <c r="E5519" s="171" t="str">
        <f t="shared" si="86"/>
        <v>1900</v>
      </c>
      <c r="F5519" s="547">
        <v>0</v>
      </c>
      <c r="G5519" s="548">
        <v>0</v>
      </c>
      <c r="H5519" s="547">
        <v>0</v>
      </c>
      <c r="I5519" s="545" t="s">
        <v>12718</v>
      </c>
      <c r="J5519" s="545"/>
      <c r="K5519" s="545" t="s">
        <v>13413</v>
      </c>
      <c r="L5519" s="545" t="s">
        <v>14565</v>
      </c>
      <c r="M5519" s="548" t="s">
        <v>13758</v>
      </c>
      <c r="N5519" s="545" t="s">
        <v>13413</v>
      </c>
      <c r="O5519" s="545" t="s">
        <v>13413</v>
      </c>
      <c r="P5519" s="549">
        <v>3578</v>
      </c>
      <c r="Q5519" s="549">
        <v>1</v>
      </c>
      <c r="R5519" s="549">
        <v>137</v>
      </c>
      <c r="S5519" s="548"/>
      <c r="T5519" s="548"/>
      <c r="U5519" s="99"/>
    </row>
    <row r="5520" spans="1:21" ht="19.5" customHeight="1">
      <c r="A5520" s="545">
        <v>100122</v>
      </c>
      <c r="B5520" s="545" t="s">
        <v>10926</v>
      </c>
      <c r="C5520" s="545" t="s">
        <v>209</v>
      </c>
      <c r="D5520" s="546"/>
      <c r="E5520" s="171" t="str">
        <f t="shared" si="86"/>
        <v>1900</v>
      </c>
      <c r="F5520" s="547">
        <v>0</v>
      </c>
      <c r="G5520" s="548">
        <v>0</v>
      </c>
      <c r="H5520" s="547">
        <v>0</v>
      </c>
      <c r="I5520" s="545" t="s">
        <v>12718</v>
      </c>
      <c r="J5520" s="545"/>
      <c r="K5520" s="545" t="s">
        <v>13413</v>
      </c>
      <c r="L5520" s="545" t="s">
        <v>14565</v>
      </c>
      <c r="M5520" s="548" t="s">
        <v>13758</v>
      </c>
      <c r="N5520" s="545" t="s">
        <v>13413</v>
      </c>
      <c r="O5520" s="545" t="s">
        <v>13413</v>
      </c>
      <c r="P5520" s="549">
        <v>3579</v>
      </c>
      <c r="Q5520" s="549">
        <v>1</v>
      </c>
      <c r="R5520" s="549">
        <v>137</v>
      </c>
      <c r="S5520" s="548"/>
      <c r="T5520" s="548"/>
      <c r="U5520" s="99"/>
    </row>
    <row r="5521" spans="1:21" ht="19.5" customHeight="1">
      <c r="A5521" s="545">
        <v>100123</v>
      </c>
      <c r="B5521" s="545" t="s">
        <v>10925</v>
      </c>
      <c r="C5521" s="545" t="s">
        <v>209</v>
      </c>
      <c r="D5521" s="546"/>
      <c r="E5521" s="171" t="str">
        <f t="shared" si="86"/>
        <v>1900</v>
      </c>
      <c r="F5521" s="547">
        <v>0</v>
      </c>
      <c r="G5521" s="548">
        <v>0</v>
      </c>
      <c r="H5521" s="547">
        <v>0</v>
      </c>
      <c r="I5521" s="545" t="s">
        <v>12718</v>
      </c>
      <c r="J5521" s="545"/>
      <c r="K5521" s="545" t="s">
        <v>13413</v>
      </c>
      <c r="L5521" s="545" t="s">
        <v>14565</v>
      </c>
      <c r="M5521" s="548" t="s">
        <v>13758</v>
      </c>
      <c r="N5521" s="545" t="s">
        <v>13413</v>
      </c>
      <c r="O5521" s="545" t="s">
        <v>13413</v>
      </c>
      <c r="P5521" s="549">
        <v>3580</v>
      </c>
      <c r="Q5521" s="549">
        <v>1</v>
      </c>
      <c r="R5521" s="549">
        <v>137</v>
      </c>
      <c r="S5521" s="548"/>
      <c r="T5521" s="548"/>
      <c r="U5521" s="99"/>
    </row>
    <row r="5522" spans="1:21" ht="19.5" customHeight="1">
      <c r="A5522" s="545">
        <v>100124</v>
      </c>
      <c r="B5522" s="545" t="s">
        <v>8456</v>
      </c>
      <c r="C5522" s="545" t="s">
        <v>216</v>
      </c>
      <c r="D5522" s="546">
        <v>44473</v>
      </c>
      <c r="E5522" s="171" t="str">
        <f t="shared" si="86"/>
        <v>2021</v>
      </c>
      <c r="F5522" s="547">
        <v>120398849</v>
      </c>
      <c r="G5522" s="548">
        <v>0.19</v>
      </c>
      <c r="H5522" s="547">
        <v>101175503.36</v>
      </c>
      <c r="I5522" s="545" t="s">
        <v>12758</v>
      </c>
      <c r="J5522" s="545" t="s">
        <v>13366</v>
      </c>
      <c r="K5522" s="545" t="s">
        <v>17802</v>
      </c>
      <c r="L5522" s="545" t="s">
        <v>13413</v>
      </c>
      <c r="M5522" s="548" t="s">
        <v>13758</v>
      </c>
      <c r="N5522" s="545" t="s">
        <v>13413</v>
      </c>
      <c r="O5522" s="545" t="s">
        <v>13413</v>
      </c>
      <c r="P5522" s="549">
        <v>3581</v>
      </c>
      <c r="Q5522" s="549">
        <v>1</v>
      </c>
      <c r="R5522" s="549">
        <v>164</v>
      </c>
      <c r="S5522" s="548">
        <v>2179</v>
      </c>
      <c r="T5522" s="548"/>
      <c r="U5522" s="99"/>
    </row>
    <row r="5523" spans="1:21" ht="19.5" customHeight="1">
      <c r="A5523" s="545">
        <v>100125</v>
      </c>
      <c r="B5523" s="545" t="s">
        <v>7281</v>
      </c>
      <c r="C5523" s="545" t="s">
        <v>437</v>
      </c>
      <c r="D5523" s="546">
        <v>46052</v>
      </c>
      <c r="E5523" s="171" t="str">
        <f t="shared" si="86"/>
        <v>2026</v>
      </c>
      <c r="F5523" s="547">
        <v>14729721</v>
      </c>
      <c r="G5523" s="548">
        <v>0</v>
      </c>
      <c r="H5523" s="547">
        <v>14729721</v>
      </c>
      <c r="I5523" s="545" t="s">
        <v>12760</v>
      </c>
      <c r="J5523" s="545" t="s">
        <v>13299</v>
      </c>
      <c r="K5523" s="545" t="s">
        <v>22825</v>
      </c>
      <c r="L5523" s="545" t="s">
        <v>13413</v>
      </c>
      <c r="M5523" s="548" t="s">
        <v>13813</v>
      </c>
      <c r="N5523" s="545" t="s">
        <v>13413</v>
      </c>
      <c r="O5523" s="545" t="s">
        <v>13413</v>
      </c>
      <c r="P5523" s="549">
        <v>3582</v>
      </c>
      <c r="Q5523" s="549">
        <v>3</v>
      </c>
      <c r="R5523" s="549">
        <v>161</v>
      </c>
      <c r="S5523" s="548">
        <v>443</v>
      </c>
      <c r="T5523" s="548"/>
      <c r="U5523" s="99"/>
    </row>
    <row r="5524" spans="1:21" ht="19.5" customHeight="1">
      <c r="A5524" s="545">
        <v>100126</v>
      </c>
      <c r="B5524" s="545" t="s">
        <v>10924</v>
      </c>
      <c r="C5524" s="545" t="s">
        <v>209</v>
      </c>
      <c r="D5524" s="546"/>
      <c r="E5524" s="171" t="str">
        <f t="shared" si="86"/>
        <v>1900</v>
      </c>
      <c r="F5524" s="547">
        <v>0</v>
      </c>
      <c r="G5524" s="548">
        <v>0</v>
      </c>
      <c r="H5524" s="547">
        <v>0</v>
      </c>
      <c r="I5524" s="545" t="s">
        <v>12718</v>
      </c>
      <c r="J5524" s="545"/>
      <c r="K5524" s="545" t="s">
        <v>13413</v>
      </c>
      <c r="L5524" s="545" t="s">
        <v>14565</v>
      </c>
      <c r="M5524" s="548" t="s">
        <v>13758</v>
      </c>
      <c r="N5524" s="545" t="s">
        <v>13413</v>
      </c>
      <c r="O5524" s="545" t="s">
        <v>13413</v>
      </c>
      <c r="P5524" s="549">
        <v>3583</v>
      </c>
      <c r="Q5524" s="549">
        <v>1</v>
      </c>
      <c r="R5524" s="549">
        <v>137</v>
      </c>
      <c r="S5524" s="548"/>
      <c r="T5524" s="548"/>
      <c r="U5524" s="99"/>
    </row>
    <row r="5525" spans="1:21" ht="19.5" customHeight="1">
      <c r="A5525" s="545">
        <v>100127</v>
      </c>
      <c r="B5525" s="545" t="s">
        <v>10923</v>
      </c>
      <c r="C5525" s="545" t="s">
        <v>209</v>
      </c>
      <c r="D5525" s="546"/>
      <c r="E5525" s="171" t="str">
        <f t="shared" si="86"/>
        <v>1900</v>
      </c>
      <c r="F5525" s="547">
        <v>0</v>
      </c>
      <c r="G5525" s="548">
        <v>0</v>
      </c>
      <c r="H5525" s="547">
        <v>0</v>
      </c>
      <c r="I5525" s="545" t="s">
        <v>12718</v>
      </c>
      <c r="J5525" s="545"/>
      <c r="K5525" s="545" t="s">
        <v>13413</v>
      </c>
      <c r="L5525" s="545" t="s">
        <v>14565</v>
      </c>
      <c r="M5525" s="548" t="s">
        <v>13758</v>
      </c>
      <c r="N5525" s="545" t="s">
        <v>13413</v>
      </c>
      <c r="O5525" s="545" t="s">
        <v>13413</v>
      </c>
      <c r="P5525" s="549">
        <v>3584</v>
      </c>
      <c r="Q5525" s="549">
        <v>1</v>
      </c>
      <c r="R5525" s="549">
        <v>137</v>
      </c>
      <c r="S5525" s="548"/>
      <c r="T5525" s="548"/>
      <c r="U5525" s="99"/>
    </row>
    <row r="5526" spans="1:21" ht="19.5" customHeight="1">
      <c r="A5526" s="545">
        <v>100128</v>
      </c>
      <c r="B5526" s="545" t="s">
        <v>10922</v>
      </c>
      <c r="C5526" s="545" t="s">
        <v>209</v>
      </c>
      <c r="D5526" s="546"/>
      <c r="E5526" s="171" t="str">
        <f t="shared" si="86"/>
        <v>1900</v>
      </c>
      <c r="F5526" s="547">
        <v>0</v>
      </c>
      <c r="G5526" s="548">
        <v>0</v>
      </c>
      <c r="H5526" s="547">
        <v>0</v>
      </c>
      <c r="I5526" s="545" t="s">
        <v>12718</v>
      </c>
      <c r="J5526" s="545"/>
      <c r="K5526" s="545" t="s">
        <v>13413</v>
      </c>
      <c r="L5526" s="545" t="s">
        <v>14565</v>
      </c>
      <c r="M5526" s="548" t="s">
        <v>13758</v>
      </c>
      <c r="N5526" s="545" t="s">
        <v>13413</v>
      </c>
      <c r="O5526" s="545" t="s">
        <v>13413</v>
      </c>
      <c r="P5526" s="549">
        <v>3585</v>
      </c>
      <c r="Q5526" s="549">
        <v>1</v>
      </c>
      <c r="R5526" s="549">
        <v>137</v>
      </c>
      <c r="S5526" s="548"/>
      <c r="T5526" s="548"/>
      <c r="U5526" s="99"/>
    </row>
    <row r="5527" spans="1:21" ht="19.5" customHeight="1">
      <c r="A5527" s="545">
        <v>100129</v>
      </c>
      <c r="B5527" s="545" t="s">
        <v>10921</v>
      </c>
      <c r="C5527" s="545" t="s">
        <v>209</v>
      </c>
      <c r="D5527" s="546"/>
      <c r="E5527" s="171" t="str">
        <f t="shared" si="86"/>
        <v>1900</v>
      </c>
      <c r="F5527" s="547">
        <v>0</v>
      </c>
      <c r="G5527" s="548">
        <v>0</v>
      </c>
      <c r="H5527" s="547">
        <v>0</v>
      </c>
      <c r="I5527" s="545" t="s">
        <v>12718</v>
      </c>
      <c r="J5527" s="545"/>
      <c r="K5527" s="545" t="s">
        <v>13413</v>
      </c>
      <c r="L5527" s="545" t="s">
        <v>14565</v>
      </c>
      <c r="M5527" s="548" t="s">
        <v>13758</v>
      </c>
      <c r="N5527" s="545" t="s">
        <v>13413</v>
      </c>
      <c r="O5527" s="545" t="s">
        <v>13413</v>
      </c>
      <c r="P5527" s="549">
        <v>3586</v>
      </c>
      <c r="Q5527" s="549">
        <v>1</v>
      </c>
      <c r="R5527" s="549">
        <v>137</v>
      </c>
      <c r="S5527" s="548"/>
      <c r="T5527" s="548"/>
      <c r="U5527" s="99"/>
    </row>
    <row r="5528" spans="1:21" ht="19.5" customHeight="1">
      <c r="A5528" s="545">
        <v>100130</v>
      </c>
      <c r="B5528" s="545" t="s">
        <v>12537</v>
      </c>
      <c r="C5528" s="545" t="s">
        <v>209</v>
      </c>
      <c r="D5528" s="546">
        <v>46052</v>
      </c>
      <c r="E5528" s="171" t="str">
        <f t="shared" si="86"/>
        <v>2026</v>
      </c>
      <c r="F5528" s="547">
        <v>33869</v>
      </c>
      <c r="G5528" s="548">
        <v>0.19</v>
      </c>
      <c r="H5528" s="547">
        <v>28461.34</v>
      </c>
      <c r="I5528" s="545" t="s">
        <v>12647</v>
      </c>
      <c r="J5528" s="545" t="s">
        <v>13307</v>
      </c>
      <c r="K5528" s="545" t="s">
        <v>17803</v>
      </c>
      <c r="L5528" s="545" t="s">
        <v>14565</v>
      </c>
      <c r="M5528" s="548" t="s">
        <v>13758</v>
      </c>
      <c r="N5528" s="545" t="s">
        <v>13413</v>
      </c>
      <c r="O5528" s="545" t="s">
        <v>13413</v>
      </c>
      <c r="P5528" s="549">
        <v>3587</v>
      </c>
      <c r="Q5528" s="549">
        <v>1</v>
      </c>
      <c r="R5528" s="549">
        <v>26</v>
      </c>
      <c r="S5528" s="548">
        <v>2228</v>
      </c>
      <c r="T5528" s="548"/>
      <c r="U5528" s="99"/>
    </row>
    <row r="5529" spans="1:21" ht="19.5" customHeight="1">
      <c r="A5529" s="545">
        <v>100131</v>
      </c>
      <c r="B5529" s="545" t="s">
        <v>8360</v>
      </c>
      <c r="C5529" s="545" t="s">
        <v>216</v>
      </c>
      <c r="D5529" s="546">
        <v>44679</v>
      </c>
      <c r="E5529" s="171" t="str">
        <f t="shared" si="86"/>
        <v>2022</v>
      </c>
      <c r="F5529" s="547">
        <v>9950493</v>
      </c>
      <c r="G5529" s="548">
        <v>0.19</v>
      </c>
      <c r="H5529" s="547">
        <v>8361758.8200000003</v>
      </c>
      <c r="I5529" s="545" t="s">
        <v>12758</v>
      </c>
      <c r="J5529" s="545" t="s">
        <v>13298</v>
      </c>
      <c r="K5529" s="545" t="s">
        <v>17804</v>
      </c>
      <c r="L5529" s="545" t="s">
        <v>13413</v>
      </c>
      <c r="M5529" s="548" t="s">
        <v>13758</v>
      </c>
      <c r="N5529" s="545" t="s">
        <v>13413</v>
      </c>
      <c r="O5529" s="545" t="s">
        <v>13413</v>
      </c>
      <c r="P5529" s="549">
        <v>3588</v>
      </c>
      <c r="Q5529" s="549">
        <v>1</v>
      </c>
      <c r="R5529" s="549">
        <v>164</v>
      </c>
      <c r="S5529" s="548">
        <v>1012</v>
      </c>
      <c r="T5529" s="548"/>
      <c r="U5529" s="99"/>
    </row>
    <row r="5530" spans="1:21" ht="19.5" customHeight="1">
      <c r="A5530" s="545">
        <v>100132</v>
      </c>
      <c r="B5530" s="545" t="s">
        <v>7052</v>
      </c>
      <c r="C5530" s="545" t="s">
        <v>209</v>
      </c>
      <c r="D5530" s="546">
        <v>46052</v>
      </c>
      <c r="E5530" s="171" t="str">
        <f t="shared" si="86"/>
        <v>2026</v>
      </c>
      <c r="F5530" s="547">
        <v>28896</v>
      </c>
      <c r="G5530" s="548">
        <v>0.19</v>
      </c>
      <c r="H5530" s="547">
        <v>24282.35</v>
      </c>
      <c r="I5530" s="545" t="s">
        <v>12648</v>
      </c>
      <c r="J5530" s="545" t="s">
        <v>13307</v>
      </c>
      <c r="K5530" s="545" t="s">
        <v>17805</v>
      </c>
      <c r="L5530" s="545" t="s">
        <v>14565</v>
      </c>
      <c r="M5530" s="548" t="s">
        <v>13758</v>
      </c>
      <c r="N5530" s="545" t="s">
        <v>13413</v>
      </c>
      <c r="O5530" s="545" t="s">
        <v>13413</v>
      </c>
      <c r="P5530" s="549">
        <v>3589</v>
      </c>
      <c r="Q5530" s="549">
        <v>1</v>
      </c>
      <c r="R5530" s="549">
        <v>67</v>
      </c>
      <c r="S5530" s="548">
        <v>2228</v>
      </c>
      <c r="T5530" s="548"/>
      <c r="U5530" s="99"/>
    </row>
    <row r="5531" spans="1:21" ht="19.5" customHeight="1">
      <c r="A5531" s="545">
        <v>100133</v>
      </c>
      <c r="B5531" s="545" t="s">
        <v>10920</v>
      </c>
      <c r="C5531" s="545" t="s">
        <v>209</v>
      </c>
      <c r="D5531" s="546"/>
      <c r="E5531" s="171" t="str">
        <f t="shared" si="86"/>
        <v>1900</v>
      </c>
      <c r="F5531" s="547">
        <v>0</v>
      </c>
      <c r="G5531" s="548">
        <v>0</v>
      </c>
      <c r="H5531" s="547">
        <v>0</v>
      </c>
      <c r="I5531" s="545" t="s">
        <v>12718</v>
      </c>
      <c r="J5531" s="545"/>
      <c r="K5531" s="545" t="s">
        <v>13413</v>
      </c>
      <c r="L5531" s="545" t="s">
        <v>14565</v>
      </c>
      <c r="M5531" s="548" t="s">
        <v>13758</v>
      </c>
      <c r="N5531" s="545" t="s">
        <v>13413</v>
      </c>
      <c r="O5531" s="545" t="s">
        <v>13413</v>
      </c>
      <c r="P5531" s="549">
        <v>3590</v>
      </c>
      <c r="Q5531" s="549">
        <v>1</v>
      </c>
      <c r="R5531" s="549">
        <v>137</v>
      </c>
      <c r="S5531" s="548"/>
      <c r="T5531" s="548"/>
      <c r="U5531" s="99"/>
    </row>
    <row r="5532" spans="1:21" ht="19.5" customHeight="1">
      <c r="A5532" s="545">
        <v>100134</v>
      </c>
      <c r="B5532" s="545" t="s">
        <v>10919</v>
      </c>
      <c r="C5532" s="545" t="s">
        <v>209</v>
      </c>
      <c r="D5532" s="546"/>
      <c r="E5532" s="171" t="str">
        <f t="shared" si="86"/>
        <v>1900</v>
      </c>
      <c r="F5532" s="547">
        <v>0</v>
      </c>
      <c r="G5532" s="548">
        <v>0</v>
      </c>
      <c r="H5532" s="547">
        <v>0</v>
      </c>
      <c r="I5532" s="545" t="s">
        <v>12718</v>
      </c>
      <c r="J5532" s="545"/>
      <c r="K5532" s="545" t="s">
        <v>13413</v>
      </c>
      <c r="L5532" s="545" t="s">
        <v>14565</v>
      </c>
      <c r="M5532" s="548" t="s">
        <v>13758</v>
      </c>
      <c r="N5532" s="545" t="s">
        <v>13413</v>
      </c>
      <c r="O5532" s="545" t="s">
        <v>13413</v>
      </c>
      <c r="P5532" s="549">
        <v>3591</v>
      </c>
      <c r="Q5532" s="549">
        <v>1</v>
      </c>
      <c r="R5532" s="549">
        <v>137</v>
      </c>
      <c r="S5532" s="548"/>
      <c r="T5532" s="548"/>
      <c r="U5532" s="99"/>
    </row>
    <row r="5533" spans="1:21" ht="19.5" customHeight="1">
      <c r="A5533" s="545">
        <v>100135</v>
      </c>
      <c r="B5533" s="545" t="s">
        <v>8278</v>
      </c>
      <c r="C5533" s="545" t="s">
        <v>209</v>
      </c>
      <c r="D5533" s="546">
        <v>44585</v>
      </c>
      <c r="E5533" s="171" t="str">
        <f t="shared" si="86"/>
        <v>2022</v>
      </c>
      <c r="F5533" s="547">
        <v>67310.570000000007</v>
      </c>
      <c r="G5533" s="548">
        <v>0.19</v>
      </c>
      <c r="H5533" s="547">
        <v>56563.5</v>
      </c>
      <c r="I5533" s="545" t="s">
        <v>12718</v>
      </c>
      <c r="J5533" s="545" t="s">
        <v>13297</v>
      </c>
      <c r="K5533" s="545" t="s">
        <v>13413</v>
      </c>
      <c r="L5533" s="545" t="s">
        <v>14565</v>
      </c>
      <c r="M5533" s="548" t="s">
        <v>13758</v>
      </c>
      <c r="N5533" s="545" t="s">
        <v>13413</v>
      </c>
      <c r="O5533" s="545" t="s">
        <v>13413</v>
      </c>
      <c r="P5533" s="549">
        <v>3592</v>
      </c>
      <c r="Q5533" s="549">
        <v>1</v>
      </c>
      <c r="R5533" s="549">
        <v>137</v>
      </c>
      <c r="S5533" s="548">
        <v>2257</v>
      </c>
      <c r="T5533" s="548"/>
      <c r="U5533" s="99"/>
    </row>
    <row r="5534" spans="1:21" ht="19.5" customHeight="1">
      <c r="A5534" s="545">
        <v>100136</v>
      </c>
      <c r="B5534" s="545" t="s">
        <v>10918</v>
      </c>
      <c r="C5534" s="545" t="s">
        <v>209</v>
      </c>
      <c r="D5534" s="546"/>
      <c r="E5534" s="171" t="str">
        <f t="shared" si="86"/>
        <v>1900</v>
      </c>
      <c r="F5534" s="547">
        <v>0</v>
      </c>
      <c r="G5534" s="548">
        <v>0</v>
      </c>
      <c r="H5534" s="547">
        <v>0</v>
      </c>
      <c r="I5534" s="545" t="s">
        <v>12718</v>
      </c>
      <c r="J5534" s="545"/>
      <c r="K5534" s="545" t="s">
        <v>13413</v>
      </c>
      <c r="L5534" s="545" t="s">
        <v>14565</v>
      </c>
      <c r="M5534" s="548" t="s">
        <v>13758</v>
      </c>
      <c r="N5534" s="545" t="s">
        <v>13413</v>
      </c>
      <c r="O5534" s="545" t="s">
        <v>13413</v>
      </c>
      <c r="P5534" s="549">
        <v>3593</v>
      </c>
      <c r="Q5534" s="549">
        <v>1</v>
      </c>
      <c r="R5534" s="549">
        <v>137</v>
      </c>
      <c r="S5534" s="548"/>
      <c r="T5534" s="548"/>
      <c r="U5534" s="99"/>
    </row>
    <row r="5535" spans="1:21" ht="19.5" customHeight="1">
      <c r="A5535" s="545">
        <v>100137</v>
      </c>
      <c r="B5535" s="545" t="s">
        <v>7586</v>
      </c>
      <c r="C5535" s="545" t="s">
        <v>209</v>
      </c>
      <c r="D5535" s="546">
        <v>43670</v>
      </c>
      <c r="E5535" s="171" t="str">
        <f t="shared" si="86"/>
        <v>2019</v>
      </c>
      <c r="F5535" s="547">
        <v>38057</v>
      </c>
      <c r="G5535" s="548">
        <v>0.19</v>
      </c>
      <c r="H5535" s="547">
        <v>31980.67</v>
      </c>
      <c r="I5535" s="545" t="s">
        <v>12718</v>
      </c>
      <c r="J5535" s="545" t="s">
        <v>13296</v>
      </c>
      <c r="K5535" s="545" t="s">
        <v>13413</v>
      </c>
      <c r="L5535" s="545" t="s">
        <v>14565</v>
      </c>
      <c r="M5535" s="548" t="s">
        <v>13758</v>
      </c>
      <c r="N5535" s="545" t="s">
        <v>13413</v>
      </c>
      <c r="O5535" s="545" t="s">
        <v>13413</v>
      </c>
      <c r="P5535" s="549">
        <v>3594</v>
      </c>
      <c r="Q5535" s="549">
        <v>1</v>
      </c>
      <c r="R5535" s="549">
        <v>137</v>
      </c>
      <c r="S5535" s="548">
        <v>2218</v>
      </c>
      <c r="T5535" s="548"/>
      <c r="U5535" s="99"/>
    </row>
    <row r="5536" spans="1:21" ht="19.5" customHeight="1">
      <c r="A5536" s="545">
        <v>100138</v>
      </c>
      <c r="B5536" s="545" t="s">
        <v>12538</v>
      </c>
      <c r="C5536" s="545" t="s">
        <v>209</v>
      </c>
      <c r="D5536" s="546">
        <v>46056</v>
      </c>
      <c r="E5536" s="171" t="str">
        <f t="shared" si="86"/>
        <v>2026</v>
      </c>
      <c r="F5536" s="547">
        <v>110341</v>
      </c>
      <c r="G5536" s="548">
        <v>0.19</v>
      </c>
      <c r="H5536" s="547">
        <v>92723.53</v>
      </c>
      <c r="I5536" s="545" t="s">
        <v>12647</v>
      </c>
      <c r="J5536" s="545" t="s">
        <v>13298</v>
      </c>
      <c r="K5536" s="545" t="s">
        <v>17806</v>
      </c>
      <c r="L5536" s="545" t="s">
        <v>14565</v>
      </c>
      <c r="M5536" s="548" t="s">
        <v>13758</v>
      </c>
      <c r="N5536" s="545" t="s">
        <v>13413</v>
      </c>
      <c r="O5536" s="545" t="s">
        <v>13413</v>
      </c>
      <c r="P5536" s="549">
        <v>3595</v>
      </c>
      <c r="Q5536" s="549">
        <v>1</v>
      </c>
      <c r="R5536" s="549">
        <v>26</v>
      </c>
      <c r="S5536" s="548">
        <v>1012</v>
      </c>
      <c r="T5536" s="548"/>
      <c r="U5536" s="99"/>
    </row>
    <row r="5537" spans="1:21" ht="19.5" customHeight="1">
      <c r="A5537" s="545">
        <v>100139</v>
      </c>
      <c r="B5537" s="545" t="s">
        <v>10917</v>
      </c>
      <c r="C5537" s="545" t="s">
        <v>216</v>
      </c>
      <c r="D5537" s="546"/>
      <c r="E5537" s="171" t="str">
        <f t="shared" si="86"/>
        <v>1900</v>
      </c>
      <c r="F5537" s="547">
        <v>0</v>
      </c>
      <c r="G5537" s="548">
        <v>0</v>
      </c>
      <c r="H5537" s="547">
        <v>0</v>
      </c>
      <c r="I5537" s="545" t="s">
        <v>12718</v>
      </c>
      <c r="J5537" s="545"/>
      <c r="K5537" s="545" t="s">
        <v>13413</v>
      </c>
      <c r="L5537" s="545" t="s">
        <v>14565</v>
      </c>
      <c r="M5537" s="548" t="s">
        <v>13758</v>
      </c>
      <c r="N5537" s="545" t="s">
        <v>13413</v>
      </c>
      <c r="O5537" s="545" t="s">
        <v>13413</v>
      </c>
      <c r="P5537" s="549">
        <v>3596</v>
      </c>
      <c r="Q5537" s="549">
        <v>1</v>
      </c>
      <c r="R5537" s="549">
        <v>137</v>
      </c>
      <c r="S5537" s="548"/>
      <c r="T5537" s="548"/>
      <c r="U5537" s="99"/>
    </row>
    <row r="5538" spans="1:21" ht="19.5" customHeight="1">
      <c r="A5538" s="545">
        <v>100140</v>
      </c>
      <c r="B5538" s="545" t="s">
        <v>10916</v>
      </c>
      <c r="C5538" s="545" t="s">
        <v>216</v>
      </c>
      <c r="D5538" s="546"/>
      <c r="E5538" s="171" t="str">
        <f t="shared" si="86"/>
        <v>1900</v>
      </c>
      <c r="F5538" s="547">
        <v>0</v>
      </c>
      <c r="G5538" s="548">
        <v>0</v>
      </c>
      <c r="H5538" s="547">
        <v>0</v>
      </c>
      <c r="I5538" s="545" t="s">
        <v>12718</v>
      </c>
      <c r="J5538" s="545"/>
      <c r="K5538" s="545" t="s">
        <v>13413</v>
      </c>
      <c r="L5538" s="545" t="s">
        <v>14565</v>
      </c>
      <c r="M5538" s="548" t="s">
        <v>13758</v>
      </c>
      <c r="N5538" s="545" t="s">
        <v>13413</v>
      </c>
      <c r="O5538" s="545" t="s">
        <v>13413</v>
      </c>
      <c r="P5538" s="549">
        <v>3597</v>
      </c>
      <c r="Q5538" s="549">
        <v>1</v>
      </c>
      <c r="R5538" s="549">
        <v>137</v>
      </c>
      <c r="S5538" s="548"/>
      <c r="T5538" s="548"/>
      <c r="U5538" s="99"/>
    </row>
    <row r="5539" spans="1:21" ht="19.5" customHeight="1">
      <c r="A5539" s="545">
        <v>100141</v>
      </c>
      <c r="B5539" s="545" t="s">
        <v>10915</v>
      </c>
      <c r="C5539" s="545" t="s">
        <v>216</v>
      </c>
      <c r="D5539" s="546"/>
      <c r="E5539" s="171" t="str">
        <f t="shared" si="86"/>
        <v>1900</v>
      </c>
      <c r="F5539" s="547">
        <v>0</v>
      </c>
      <c r="G5539" s="548">
        <v>0</v>
      </c>
      <c r="H5539" s="547">
        <v>0</v>
      </c>
      <c r="I5539" s="545" t="s">
        <v>12718</v>
      </c>
      <c r="J5539" s="545"/>
      <c r="K5539" s="545" t="s">
        <v>13413</v>
      </c>
      <c r="L5539" s="545" t="s">
        <v>14565</v>
      </c>
      <c r="M5539" s="548" t="s">
        <v>13758</v>
      </c>
      <c r="N5539" s="545" t="s">
        <v>13413</v>
      </c>
      <c r="O5539" s="545" t="s">
        <v>13413</v>
      </c>
      <c r="P5539" s="549">
        <v>3598</v>
      </c>
      <c r="Q5539" s="549">
        <v>1</v>
      </c>
      <c r="R5539" s="549">
        <v>137</v>
      </c>
      <c r="S5539" s="548"/>
      <c r="T5539" s="548"/>
      <c r="U5539" s="99"/>
    </row>
    <row r="5540" spans="1:21" ht="19.5" customHeight="1">
      <c r="A5540" s="545">
        <v>100142</v>
      </c>
      <c r="B5540" s="545" t="s">
        <v>22826</v>
      </c>
      <c r="C5540" s="545" t="s">
        <v>437</v>
      </c>
      <c r="D5540" s="546">
        <v>46052</v>
      </c>
      <c r="E5540" s="171" t="str">
        <f t="shared" si="86"/>
        <v>2026</v>
      </c>
      <c r="F5540" s="547">
        <v>8664548</v>
      </c>
      <c r="G5540" s="548">
        <v>0</v>
      </c>
      <c r="H5540" s="547">
        <v>8664548</v>
      </c>
      <c r="I5540" s="545" t="s">
        <v>12760</v>
      </c>
      <c r="J5540" s="545" t="s">
        <v>13299</v>
      </c>
      <c r="K5540" s="545" t="s">
        <v>22159</v>
      </c>
      <c r="L5540" s="545" t="s">
        <v>13413</v>
      </c>
      <c r="M5540" s="548" t="s">
        <v>13813</v>
      </c>
      <c r="N5540" s="545" t="s">
        <v>13413</v>
      </c>
      <c r="O5540" s="545" t="s">
        <v>13413</v>
      </c>
      <c r="P5540" s="549">
        <v>3599</v>
      </c>
      <c r="Q5540" s="549">
        <v>3</v>
      </c>
      <c r="R5540" s="549">
        <v>161</v>
      </c>
      <c r="S5540" s="548">
        <v>443</v>
      </c>
      <c r="T5540" s="548"/>
      <c r="U5540" s="99"/>
    </row>
    <row r="5541" spans="1:21" ht="19.5" customHeight="1">
      <c r="A5541" s="545">
        <v>100143</v>
      </c>
      <c r="B5541" s="545" t="s">
        <v>7280</v>
      </c>
      <c r="C5541" s="545" t="s">
        <v>437</v>
      </c>
      <c r="D5541" s="546">
        <v>46052</v>
      </c>
      <c r="E5541" s="171" t="str">
        <f t="shared" si="86"/>
        <v>2026</v>
      </c>
      <c r="F5541" s="547">
        <v>8049434</v>
      </c>
      <c r="G5541" s="548">
        <v>0</v>
      </c>
      <c r="H5541" s="547">
        <v>8049434</v>
      </c>
      <c r="I5541" s="545" t="s">
        <v>12760</v>
      </c>
      <c r="J5541" s="545" t="s">
        <v>13299</v>
      </c>
      <c r="K5541" s="545" t="s">
        <v>22159</v>
      </c>
      <c r="L5541" s="545" t="s">
        <v>13413</v>
      </c>
      <c r="M5541" s="548" t="s">
        <v>13813</v>
      </c>
      <c r="N5541" s="545" t="s">
        <v>13413</v>
      </c>
      <c r="O5541" s="545" t="s">
        <v>13413</v>
      </c>
      <c r="P5541" s="549">
        <v>3600</v>
      </c>
      <c r="Q5541" s="549">
        <v>3</v>
      </c>
      <c r="R5541" s="549">
        <v>161</v>
      </c>
      <c r="S5541" s="548">
        <v>443</v>
      </c>
      <c r="T5541" s="548"/>
      <c r="U5541" s="99"/>
    </row>
    <row r="5542" spans="1:21" ht="19.5" customHeight="1">
      <c r="A5542" s="545">
        <v>100144</v>
      </c>
      <c r="B5542" s="545" t="s">
        <v>22827</v>
      </c>
      <c r="C5542" s="545" t="s">
        <v>437</v>
      </c>
      <c r="D5542" s="546">
        <v>46052</v>
      </c>
      <c r="E5542" s="171" t="str">
        <f t="shared" si="86"/>
        <v>2026</v>
      </c>
      <c r="F5542" s="547">
        <v>7617192</v>
      </c>
      <c r="G5542" s="548">
        <v>0</v>
      </c>
      <c r="H5542" s="547">
        <v>7617192</v>
      </c>
      <c r="I5542" s="545" t="s">
        <v>12760</v>
      </c>
      <c r="J5542" s="545" t="s">
        <v>13299</v>
      </c>
      <c r="K5542" s="545" t="s">
        <v>22159</v>
      </c>
      <c r="L5542" s="545" t="s">
        <v>13413</v>
      </c>
      <c r="M5542" s="548" t="s">
        <v>13813</v>
      </c>
      <c r="N5542" s="545" t="s">
        <v>13413</v>
      </c>
      <c r="O5542" s="545" t="s">
        <v>13413</v>
      </c>
      <c r="P5542" s="549">
        <v>3601</v>
      </c>
      <c r="Q5542" s="549">
        <v>3</v>
      </c>
      <c r="R5542" s="549">
        <v>161</v>
      </c>
      <c r="S5542" s="548">
        <v>443</v>
      </c>
      <c r="T5542" s="548"/>
      <c r="U5542" s="99"/>
    </row>
    <row r="5543" spans="1:21" ht="19.5" customHeight="1">
      <c r="A5543" s="545">
        <v>100145</v>
      </c>
      <c r="B5543" s="545" t="s">
        <v>22828</v>
      </c>
      <c r="C5543" s="545" t="s">
        <v>437</v>
      </c>
      <c r="D5543" s="546">
        <v>46052</v>
      </c>
      <c r="E5543" s="171" t="str">
        <f t="shared" si="86"/>
        <v>2026</v>
      </c>
      <c r="F5543" s="547">
        <v>7184949</v>
      </c>
      <c r="G5543" s="548">
        <v>0</v>
      </c>
      <c r="H5543" s="547">
        <v>7184949</v>
      </c>
      <c r="I5543" s="545" t="s">
        <v>12760</v>
      </c>
      <c r="J5543" s="545" t="s">
        <v>13299</v>
      </c>
      <c r="K5543" s="545" t="s">
        <v>22159</v>
      </c>
      <c r="L5543" s="545" t="s">
        <v>13413</v>
      </c>
      <c r="M5543" s="548" t="s">
        <v>13813</v>
      </c>
      <c r="N5543" s="545" t="s">
        <v>13413</v>
      </c>
      <c r="O5543" s="545" t="s">
        <v>13413</v>
      </c>
      <c r="P5543" s="549">
        <v>3602</v>
      </c>
      <c r="Q5543" s="549">
        <v>3</v>
      </c>
      <c r="R5543" s="549">
        <v>161</v>
      </c>
      <c r="S5543" s="548">
        <v>443</v>
      </c>
      <c r="T5543" s="548"/>
      <c r="U5543" s="99"/>
    </row>
    <row r="5544" spans="1:21" ht="19.5" customHeight="1">
      <c r="A5544" s="545">
        <v>100146</v>
      </c>
      <c r="B5544" s="545" t="s">
        <v>7431</v>
      </c>
      <c r="C5544" s="545" t="s">
        <v>209</v>
      </c>
      <c r="D5544" s="546">
        <v>43746</v>
      </c>
      <c r="E5544" s="171" t="str">
        <f t="shared" si="86"/>
        <v>2019</v>
      </c>
      <c r="F5544" s="547">
        <v>5500</v>
      </c>
      <c r="G5544" s="548">
        <v>0.19</v>
      </c>
      <c r="H5544" s="547">
        <v>4621.8500000000004</v>
      </c>
      <c r="I5544" s="545" t="s">
        <v>12685</v>
      </c>
      <c r="J5544" s="545" t="s">
        <v>13301</v>
      </c>
      <c r="K5544" s="545" t="s">
        <v>13413</v>
      </c>
      <c r="L5544" s="545" t="s">
        <v>17807</v>
      </c>
      <c r="M5544" s="548" t="s">
        <v>13758</v>
      </c>
      <c r="N5544" s="545" t="s">
        <v>13413</v>
      </c>
      <c r="O5544" s="545" t="s">
        <v>13413</v>
      </c>
      <c r="P5544" s="549">
        <v>3603</v>
      </c>
      <c r="Q5544" s="549">
        <v>1</v>
      </c>
      <c r="R5544" s="549">
        <v>11</v>
      </c>
      <c r="S5544" s="548">
        <v>2221</v>
      </c>
      <c r="T5544" s="548"/>
      <c r="U5544" s="99"/>
    </row>
    <row r="5545" spans="1:21" ht="19.5" customHeight="1">
      <c r="A5545" s="545">
        <v>100147</v>
      </c>
      <c r="B5545" s="545" t="s">
        <v>10914</v>
      </c>
      <c r="C5545" s="545" t="s">
        <v>216</v>
      </c>
      <c r="D5545" s="546"/>
      <c r="E5545" s="171" t="str">
        <f t="shared" si="86"/>
        <v>1900</v>
      </c>
      <c r="F5545" s="547">
        <v>0</v>
      </c>
      <c r="G5545" s="548">
        <v>0</v>
      </c>
      <c r="H5545" s="547">
        <v>0</v>
      </c>
      <c r="I5545" s="545" t="s">
        <v>12702</v>
      </c>
      <c r="J5545" s="545"/>
      <c r="K5545" s="545" t="s">
        <v>13413</v>
      </c>
      <c r="L5545" s="545" t="s">
        <v>13413</v>
      </c>
      <c r="M5545" s="548" t="s">
        <v>13843</v>
      </c>
      <c r="N5545" s="545" t="s">
        <v>13413</v>
      </c>
      <c r="O5545" s="545" t="s">
        <v>13885</v>
      </c>
      <c r="P5545" s="549">
        <v>3604</v>
      </c>
      <c r="Q5545" s="549">
        <v>5</v>
      </c>
      <c r="R5545" s="549">
        <v>27</v>
      </c>
      <c r="S5545" s="548"/>
      <c r="T5545" s="548"/>
      <c r="U5545" s="99"/>
    </row>
    <row r="5546" spans="1:21" ht="19.5" customHeight="1">
      <c r="A5546" s="545">
        <v>100148</v>
      </c>
      <c r="B5546" s="545" t="s">
        <v>7279</v>
      </c>
      <c r="C5546" s="545" t="s">
        <v>437</v>
      </c>
      <c r="D5546" s="546">
        <v>46052</v>
      </c>
      <c r="E5546" s="171" t="str">
        <f t="shared" si="86"/>
        <v>2026</v>
      </c>
      <c r="F5546" s="547">
        <v>6694520</v>
      </c>
      <c r="G5546" s="548">
        <v>0</v>
      </c>
      <c r="H5546" s="547">
        <v>6694520</v>
      </c>
      <c r="I5546" s="545" t="s">
        <v>12760</v>
      </c>
      <c r="J5546" s="545" t="s">
        <v>13299</v>
      </c>
      <c r="K5546" s="545" t="s">
        <v>22825</v>
      </c>
      <c r="L5546" s="545" t="s">
        <v>13413</v>
      </c>
      <c r="M5546" s="548" t="s">
        <v>13813</v>
      </c>
      <c r="N5546" s="545" t="s">
        <v>13413</v>
      </c>
      <c r="O5546" s="545" t="s">
        <v>13413</v>
      </c>
      <c r="P5546" s="549">
        <v>3605</v>
      </c>
      <c r="Q5546" s="549">
        <v>3</v>
      </c>
      <c r="R5546" s="549">
        <v>161</v>
      </c>
      <c r="S5546" s="548">
        <v>443</v>
      </c>
      <c r="T5546" s="548"/>
      <c r="U5546" s="99"/>
    </row>
    <row r="5547" spans="1:21" ht="19.5" customHeight="1">
      <c r="A5547" s="545">
        <v>100149</v>
      </c>
      <c r="B5547" s="545" t="s">
        <v>22829</v>
      </c>
      <c r="C5547" s="545" t="s">
        <v>437</v>
      </c>
      <c r="D5547" s="546">
        <v>46052</v>
      </c>
      <c r="E5547" s="171" t="str">
        <f t="shared" si="86"/>
        <v>2026</v>
      </c>
      <c r="F5547" s="547">
        <v>4557281</v>
      </c>
      <c r="G5547" s="548">
        <v>0</v>
      </c>
      <c r="H5547" s="547">
        <v>4557281</v>
      </c>
      <c r="I5547" s="545" t="s">
        <v>12760</v>
      </c>
      <c r="J5547" s="545" t="s">
        <v>13299</v>
      </c>
      <c r="K5547" s="545" t="s">
        <v>22159</v>
      </c>
      <c r="L5547" s="545" t="s">
        <v>13413</v>
      </c>
      <c r="M5547" s="548" t="s">
        <v>13813</v>
      </c>
      <c r="N5547" s="545" t="s">
        <v>13413</v>
      </c>
      <c r="O5547" s="545" t="s">
        <v>13413</v>
      </c>
      <c r="P5547" s="549">
        <v>3606</v>
      </c>
      <c r="Q5547" s="549">
        <v>3</v>
      </c>
      <c r="R5547" s="549">
        <v>161</v>
      </c>
      <c r="S5547" s="548">
        <v>443</v>
      </c>
      <c r="T5547" s="548"/>
      <c r="U5547" s="99"/>
    </row>
    <row r="5548" spans="1:21" ht="19.5" customHeight="1">
      <c r="A5548" s="545">
        <v>100150</v>
      </c>
      <c r="B5548" s="545" t="s">
        <v>7278</v>
      </c>
      <c r="C5548" s="545" t="s">
        <v>437</v>
      </c>
      <c r="D5548" s="546">
        <v>46052</v>
      </c>
      <c r="E5548" s="171" t="str">
        <f t="shared" si="86"/>
        <v>2026</v>
      </c>
      <c r="F5548" s="547">
        <v>4557281</v>
      </c>
      <c r="G5548" s="548">
        <v>0</v>
      </c>
      <c r="H5548" s="547">
        <v>4557281</v>
      </c>
      <c r="I5548" s="545" t="s">
        <v>12760</v>
      </c>
      <c r="J5548" s="545" t="s">
        <v>13299</v>
      </c>
      <c r="K5548" s="545" t="s">
        <v>22159</v>
      </c>
      <c r="L5548" s="545" t="s">
        <v>13413</v>
      </c>
      <c r="M5548" s="548" t="s">
        <v>13813</v>
      </c>
      <c r="N5548" s="545" t="s">
        <v>13413</v>
      </c>
      <c r="O5548" s="545" t="s">
        <v>13413</v>
      </c>
      <c r="P5548" s="549">
        <v>3607</v>
      </c>
      <c r="Q5548" s="549">
        <v>3</v>
      </c>
      <c r="R5548" s="549">
        <v>161</v>
      </c>
      <c r="S5548" s="548">
        <v>443</v>
      </c>
      <c r="T5548" s="548"/>
      <c r="U5548" s="99"/>
    </row>
    <row r="5549" spans="1:21" ht="19.5" customHeight="1">
      <c r="A5549" s="545">
        <v>100151</v>
      </c>
      <c r="B5549" s="545" t="s">
        <v>8454</v>
      </c>
      <c r="C5549" s="545" t="s">
        <v>216</v>
      </c>
      <c r="D5549" s="546">
        <v>44679</v>
      </c>
      <c r="E5549" s="171" t="str">
        <f t="shared" si="86"/>
        <v>2022</v>
      </c>
      <c r="F5549" s="547">
        <v>237422231</v>
      </c>
      <c r="G5549" s="548">
        <v>0.19</v>
      </c>
      <c r="H5549" s="547">
        <v>199514479.83000001</v>
      </c>
      <c r="I5549" s="545" t="s">
        <v>12758</v>
      </c>
      <c r="J5549" s="545" t="s">
        <v>13296</v>
      </c>
      <c r="K5549" s="545" t="s">
        <v>17808</v>
      </c>
      <c r="L5549" s="545" t="s">
        <v>13413</v>
      </c>
      <c r="M5549" s="548" t="s">
        <v>13758</v>
      </c>
      <c r="N5549" s="545" t="s">
        <v>13413</v>
      </c>
      <c r="O5549" s="545" t="s">
        <v>13413</v>
      </c>
      <c r="P5549" s="549">
        <v>3608</v>
      </c>
      <c r="Q5549" s="549">
        <v>1</v>
      </c>
      <c r="R5549" s="549">
        <v>164</v>
      </c>
      <c r="S5549" s="548">
        <v>2218</v>
      </c>
      <c r="T5549" s="548"/>
      <c r="U5549" s="99"/>
    </row>
    <row r="5550" spans="1:21" ht="19.5" customHeight="1">
      <c r="A5550" s="545">
        <v>100152</v>
      </c>
      <c r="B5550" s="545" t="s">
        <v>8453</v>
      </c>
      <c r="C5550" s="545" t="s">
        <v>216</v>
      </c>
      <c r="D5550" s="546">
        <v>44677</v>
      </c>
      <c r="E5550" s="171" t="str">
        <f t="shared" si="86"/>
        <v>2022</v>
      </c>
      <c r="F5550" s="547">
        <v>131927025</v>
      </c>
      <c r="G5550" s="548">
        <v>0.19</v>
      </c>
      <c r="H5550" s="547">
        <v>110863046.22</v>
      </c>
      <c r="I5550" s="545" t="s">
        <v>12758</v>
      </c>
      <c r="J5550" s="545" t="s">
        <v>13298</v>
      </c>
      <c r="K5550" s="545" t="s">
        <v>17809</v>
      </c>
      <c r="L5550" s="545" t="s">
        <v>13413</v>
      </c>
      <c r="M5550" s="548" t="s">
        <v>13758</v>
      </c>
      <c r="N5550" s="545" t="s">
        <v>13413</v>
      </c>
      <c r="O5550" s="545" t="s">
        <v>13413</v>
      </c>
      <c r="P5550" s="549">
        <v>3609</v>
      </c>
      <c r="Q5550" s="549">
        <v>1</v>
      </c>
      <c r="R5550" s="549">
        <v>164</v>
      </c>
      <c r="S5550" s="548">
        <v>1012</v>
      </c>
      <c r="T5550" s="548"/>
      <c r="U5550" s="99"/>
    </row>
    <row r="5551" spans="1:21" ht="19.5" customHeight="1">
      <c r="A5551" s="545">
        <v>100153</v>
      </c>
      <c r="B5551" s="545" t="s">
        <v>8452</v>
      </c>
      <c r="C5551" s="545" t="s">
        <v>216</v>
      </c>
      <c r="D5551" s="546">
        <v>44488</v>
      </c>
      <c r="E5551" s="171" t="str">
        <f t="shared" si="86"/>
        <v>2021</v>
      </c>
      <c r="F5551" s="547">
        <v>177106529</v>
      </c>
      <c r="G5551" s="548">
        <v>0.19</v>
      </c>
      <c r="H5551" s="547">
        <v>148829015.97</v>
      </c>
      <c r="I5551" s="545" t="s">
        <v>12758</v>
      </c>
      <c r="J5551" s="545" t="s">
        <v>13366</v>
      </c>
      <c r="K5551" s="545" t="s">
        <v>17810</v>
      </c>
      <c r="L5551" s="545" t="s">
        <v>13413</v>
      </c>
      <c r="M5551" s="548" t="s">
        <v>13758</v>
      </c>
      <c r="N5551" s="545" t="s">
        <v>13413</v>
      </c>
      <c r="O5551" s="545" t="s">
        <v>13413</v>
      </c>
      <c r="P5551" s="549">
        <v>3610</v>
      </c>
      <c r="Q5551" s="549">
        <v>1</v>
      </c>
      <c r="R5551" s="549">
        <v>164</v>
      </c>
      <c r="S5551" s="548">
        <v>2179</v>
      </c>
      <c r="T5551" s="548"/>
      <c r="U5551" s="99"/>
    </row>
    <row r="5552" spans="1:21" ht="19.5" customHeight="1">
      <c r="A5552" s="545">
        <v>100154</v>
      </c>
      <c r="B5552" s="545" t="s">
        <v>8451</v>
      </c>
      <c r="C5552" s="545" t="s">
        <v>216</v>
      </c>
      <c r="D5552" s="546">
        <v>44677</v>
      </c>
      <c r="E5552" s="171" t="str">
        <f t="shared" si="86"/>
        <v>2022</v>
      </c>
      <c r="F5552" s="547">
        <v>88230669</v>
      </c>
      <c r="G5552" s="548">
        <v>0.19</v>
      </c>
      <c r="H5552" s="547">
        <v>74143419.329999998</v>
      </c>
      <c r="I5552" s="545" t="s">
        <v>12758</v>
      </c>
      <c r="J5552" s="545" t="s">
        <v>13298</v>
      </c>
      <c r="K5552" s="545" t="s">
        <v>17811</v>
      </c>
      <c r="L5552" s="545" t="s">
        <v>13413</v>
      </c>
      <c r="M5552" s="548" t="s">
        <v>13758</v>
      </c>
      <c r="N5552" s="545" t="s">
        <v>13413</v>
      </c>
      <c r="O5552" s="545" t="s">
        <v>13413</v>
      </c>
      <c r="P5552" s="549">
        <v>3611</v>
      </c>
      <c r="Q5552" s="549">
        <v>1</v>
      </c>
      <c r="R5552" s="549">
        <v>164</v>
      </c>
      <c r="S5552" s="548">
        <v>1012</v>
      </c>
      <c r="T5552" s="548"/>
      <c r="U5552" s="99"/>
    </row>
    <row r="5553" spans="1:21" ht="19.5" customHeight="1">
      <c r="A5553" s="545">
        <v>100155</v>
      </c>
      <c r="B5553" s="545" t="s">
        <v>1550</v>
      </c>
      <c r="C5553" s="545" t="s">
        <v>221</v>
      </c>
      <c r="D5553" s="546"/>
      <c r="E5553" s="171" t="str">
        <f t="shared" si="86"/>
        <v>1900</v>
      </c>
      <c r="F5553" s="547">
        <v>0</v>
      </c>
      <c r="G5553" s="548">
        <v>0</v>
      </c>
      <c r="H5553" s="547">
        <v>0</v>
      </c>
      <c r="I5553" s="545" t="s">
        <v>12685</v>
      </c>
      <c r="J5553" s="545"/>
      <c r="K5553" s="545" t="s">
        <v>13413</v>
      </c>
      <c r="L5553" s="545" t="s">
        <v>17812</v>
      </c>
      <c r="M5553" s="548" t="s">
        <v>13758</v>
      </c>
      <c r="N5553" s="545" t="s">
        <v>13413</v>
      </c>
      <c r="O5553" s="545" t="s">
        <v>13413</v>
      </c>
      <c r="P5553" s="549">
        <v>3612</v>
      </c>
      <c r="Q5553" s="549">
        <v>1</v>
      </c>
      <c r="R5553" s="549">
        <v>11</v>
      </c>
      <c r="S5553" s="548"/>
      <c r="T5553" s="548"/>
      <c r="U5553" s="99"/>
    </row>
    <row r="5554" spans="1:21" ht="19.5" customHeight="1">
      <c r="A5554" s="545">
        <v>100156</v>
      </c>
      <c r="B5554" s="545" t="s">
        <v>2843</v>
      </c>
      <c r="C5554" s="545" t="s">
        <v>209</v>
      </c>
      <c r="D5554" s="546"/>
      <c r="E5554" s="171" t="str">
        <f t="shared" si="86"/>
        <v>1900</v>
      </c>
      <c r="F5554" s="547">
        <v>0</v>
      </c>
      <c r="G5554" s="548">
        <v>0</v>
      </c>
      <c r="H5554" s="547">
        <v>0</v>
      </c>
      <c r="I5554" s="545" t="s">
        <v>12649</v>
      </c>
      <c r="J5554" s="545"/>
      <c r="K5554" s="545" t="s">
        <v>13413</v>
      </c>
      <c r="L5554" s="545" t="s">
        <v>13413</v>
      </c>
      <c r="M5554" s="548" t="s">
        <v>13758</v>
      </c>
      <c r="N5554" s="545" t="s">
        <v>13413</v>
      </c>
      <c r="O5554" s="545" t="s">
        <v>15359</v>
      </c>
      <c r="P5554" s="549">
        <v>3613</v>
      </c>
      <c r="Q5554" s="549">
        <v>1</v>
      </c>
      <c r="R5554" s="549">
        <v>17</v>
      </c>
      <c r="S5554" s="548"/>
      <c r="T5554" s="548"/>
      <c r="U5554" s="99"/>
    </row>
    <row r="5555" spans="1:21" ht="19.5" customHeight="1">
      <c r="A5555" s="545">
        <v>100157</v>
      </c>
      <c r="B5555" s="545" t="s">
        <v>2842</v>
      </c>
      <c r="C5555" s="545" t="s">
        <v>209</v>
      </c>
      <c r="D5555" s="546"/>
      <c r="E5555" s="171" t="str">
        <f t="shared" si="86"/>
        <v>1900</v>
      </c>
      <c r="F5555" s="547">
        <v>0</v>
      </c>
      <c r="G5555" s="548">
        <v>0</v>
      </c>
      <c r="H5555" s="547">
        <v>0</v>
      </c>
      <c r="I5555" s="545" t="s">
        <v>12649</v>
      </c>
      <c r="J5555" s="545"/>
      <c r="K5555" s="545" t="s">
        <v>13413</v>
      </c>
      <c r="L5555" s="545" t="s">
        <v>13413</v>
      </c>
      <c r="M5555" s="548" t="s">
        <v>13758</v>
      </c>
      <c r="N5555" s="545" t="s">
        <v>13413</v>
      </c>
      <c r="O5555" s="545" t="s">
        <v>15359</v>
      </c>
      <c r="P5555" s="549">
        <v>3614</v>
      </c>
      <c r="Q5555" s="549">
        <v>1</v>
      </c>
      <c r="R5555" s="549">
        <v>17</v>
      </c>
      <c r="S5555" s="548"/>
      <c r="T5555" s="548"/>
      <c r="U5555" s="99"/>
    </row>
    <row r="5556" spans="1:21" ht="19.5" customHeight="1">
      <c r="A5556" s="545">
        <v>100158</v>
      </c>
      <c r="B5556" s="545" t="s">
        <v>10913</v>
      </c>
      <c r="C5556" s="545" t="s">
        <v>216</v>
      </c>
      <c r="D5556" s="546"/>
      <c r="E5556" s="171" t="str">
        <f t="shared" si="86"/>
        <v>1900</v>
      </c>
      <c r="F5556" s="547">
        <v>0</v>
      </c>
      <c r="G5556" s="548">
        <v>0</v>
      </c>
      <c r="H5556" s="547">
        <v>0</v>
      </c>
      <c r="I5556" s="545" t="s">
        <v>12649</v>
      </c>
      <c r="J5556" s="545"/>
      <c r="K5556" s="545" t="s">
        <v>13413</v>
      </c>
      <c r="L5556" s="545" t="s">
        <v>13413</v>
      </c>
      <c r="M5556" s="548" t="s">
        <v>13758</v>
      </c>
      <c r="N5556" s="545" t="s">
        <v>13413</v>
      </c>
      <c r="O5556" s="545" t="s">
        <v>15359</v>
      </c>
      <c r="P5556" s="549">
        <v>3615</v>
      </c>
      <c r="Q5556" s="549">
        <v>1</v>
      </c>
      <c r="R5556" s="549">
        <v>17</v>
      </c>
      <c r="S5556" s="548"/>
      <c r="T5556" s="548"/>
      <c r="U5556" s="99"/>
    </row>
    <row r="5557" spans="1:21" ht="19.5" customHeight="1">
      <c r="A5557" s="545">
        <v>100159</v>
      </c>
      <c r="B5557" s="545" t="s">
        <v>10912</v>
      </c>
      <c r="C5557" s="545" t="s">
        <v>216</v>
      </c>
      <c r="D5557" s="546"/>
      <c r="E5557" s="171" t="str">
        <f t="shared" si="86"/>
        <v>1900</v>
      </c>
      <c r="F5557" s="547">
        <v>0</v>
      </c>
      <c r="G5557" s="548">
        <v>0</v>
      </c>
      <c r="H5557" s="547">
        <v>0</v>
      </c>
      <c r="I5557" s="545" t="s">
        <v>12649</v>
      </c>
      <c r="J5557" s="545"/>
      <c r="K5557" s="545" t="s">
        <v>13413</v>
      </c>
      <c r="L5557" s="545" t="s">
        <v>13413</v>
      </c>
      <c r="M5557" s="548" t="s">
        <v>13758</v>
      </c>
      <c r="N5557" s="545" t="s">
        <v>13413</v>
      </c>
      <c r="O5557" s="545" t="s">
        <v>15359</v>
      </c>
      <c r="P5557" s="549">
        <v>3616</v>
      </c>
      <c r="Q5557" s="549">
        <v>1</v>
      </c>
      <c r="R5557" s="549">
        <v>17</v>
      </c>
      <c r="S5557" s="548"/>
      <c r="T5557" s="548"/>
      <c r="U5557" s="99"/>
    </row>
    <row r="5558" spans="1:21" ht="19.5" customHeight="1">
      <c r="A5558" s="545">
        <v>100160</v>
      </c>
      <c r="B5558" s="545" t="s">
        <v>2841</v>
      </c>
      <c r="C5558" s="545" t="s">
        <v>209</v>
      </c>
      <c r="D5558" s="546"/>
      <c r="E5558" s="171" t="str">
        <f t="shared" si="86"/>
        <v>1900</v>
      </c>
      <c r="F5558" s="547">
        <v>0</v>
      </c>
      <c r="G5558" s="548">
        <v>0</v>
      </c>
      <c r="H5558" s="547">
        <v>0</v>
      </c>
      <c r="I5558" s="545" t="s">
        <v>12649</v>
      </c>
      <c r="J5558" s="545"/>
      <c r="K5558" s="545" t="s">
        <v>13413</v>
      </c>
      <c r="L5558" s="545" t="s">
        <v>13413</v>
      </c>
      <c r="M5558" s="548" t="s">
        <v>13758</v>
      </c>
      <c r="N5558" s="545" t="s">
        <v>13413</v>
      </c>
      <c r="O5558" s="545" t="s">
        <v>15359</v>
      </c>
      <c r="P5558" s="549">
        <v>3617</v>
      </c>
      <c r="Q5558" s="549">
        <v>1</v>
      </c>
      <c r="R5558" s="549">
        <v>17</v>
      </c>
      <c r="S5558" s="548"/>
      <c r="T5558" s="548"/>
      <c r="U5558" s="99"/>
    </row>
    <row r="5559" spans="1:21" ht="19.5" customHeight="1">
      <c r="A5559" s="545">
        <v>100161</v>
      </c>
      <c r="B5559" s="545" t="s">
        <v>2835</v>
      </c>
      <c r="C5559" s="545" t="s">
        <v>216</v>
      </c>
      <c r="D5559" s="546"/>
      <c r="E5559" s="171" t="str">
        <f t="shared" si="86"/>
        <v>1900</v>
      </c>
      <c r="F5559" s="547">
        <v>0</v>
      </c>
      <c r="G5559" s="548">
        <v>0</v>
      </c>
      <c r="H5559" s="547">
        <v>0</v>
      </c>
      <c r="I5559" s="545" t="s">
        <v>12649</v>
      </c>
      <c r="J5559" s="545"/>
      <c r="K5559" s="545" t="s">
        <v>13413</v>
      </c>
      <c r="L5559" s="545" t="s">
        <v>13413</v>
      </c>
      <c r="M5559" s="548" t="s">
        <v>13758</v>
      </c>
      <c r="N5559" s="545" t="s">
        <v>13413</v>
      </c>
      <c r="O5559" s="545" t="s">
        <v>15359</v>
      </c>
      <c r="P5559" s="549">
        <v>3618</v>
      </c>
      <c r="Q5559" s="549">
        <v>1</v>
      </c>
      <c r="R5559" s="549">
        <v>17</v>
      </c>
      <c r="S5559" s="548"/>
      <c r="T5559" s="548"/>
      <c r="U5559" s="99"/>
    </row>
    <row r="5560" spans="1:21" ht="19.5" customHeight="1">
      <c r="A5560" s="545">
        <v>100162</v>
      </c>
      <c r="B5560" s="545" t="s">
        <v>2837</v>
      </c>
      <c r="C5560" s="545" t="s">
        <v>216</v>
      </c>
      <c r="D5560" s="546"/>
      <c r="E5560" s="171" t="str">
        <f t="shared" si="86"/>
        <v>1900</v>
      </c>
      <c r="F5560" s="547">
        <v>0</v>
      </c>
      <c r="G5560" s="548">
        <v>0</v>
      </c>
      <c r="H5560" s="547">
        <v>0</v>
      </c>
      <c r="I5560" s="545" t="s">
        <v>12649</v>
      </c>
      <c r="J5560" s="545"/>
      <c r="K5560" s="545" t="s">
        <v>13413</v>
      </c>
      <c r="L5560" s="545" t="s">
        <v>13413</v>
      </c>
      <c r="M5560" s="548" t="s">
        <v>13758</v>
      </c>
      <c r="N5560" s="545" t="s">
        <v>13413</v>
      </c>
      <c r="O5560" s="545" t="s">
        <v>15359</v>
      </c>
      <c r="P5560" s="549">
        <v>3619</v>
      </c>
      <c r="Q5560" s="549">
        <v>1</v>
      </c>
      <c r="R5560" s="549">
        <v>17</v>
      </c>
      <c r="S5560" s="548"/>
      <c r="T5560" s="548"/>
      <c r="U5560" s="99"/>
    </row>
    <row r="5561" spans="1:21" ht="19.5" customHeight="1">
      <c r="A5561" s="545">
        <v>100163</v>
      </c>
      <c r="B5561" s="545" t="s">
        <v>2807</v>
      </c>
      <c r="C5561" s="545" t="s">
        <v>216</v>
      </c>
      <c r="D5561" s="546"/>
      <c r="E5561" s="171" t="str">
        <f t="shared" si="86"/>
        <v>1900</v>
      </c>
      <c r="F5561" s="547">
        <v>0</v>
      </c>
      <c r="G5561" s="548">
        <v>0</v>
      </c>
      <c r="H5561" s="547">
        <v>0</v>
      </c>
      <c r="I5561" s="545" t="s">
        <v>12649</v>
      </c>
      <c r="J5561" s="545"/>
      <c r="K5561" s="545" t="s">
        <v>13413</v>
      </c>
      <c r="L5561" s="545" t="s">
        <v>13413</v>
      </c>
      <c r="M5561" s="548" t="s">
        <v>13758</v>
      </c>
      <c r="N5561" s="545" t="s">
        <v>13413</v>
      </c>
      <c r="O5561" s="545" t="s">
        <v>15359</v>
      </c>
      <c r="P5561" s="549">
        <v>3620</v>
      </c>
      <c r="Q5561" s="549">
        <v>1</v>
      </c>
      <c r="R5561" s="549">
        <v>17</v>
      </c>
      <c r="S5561" s="548"/>
      <c r="T5561" s="548"/>
      <c r="U5561" s="99"/>
    </row>
    <row r="5562" spans="1:21" ht="19.5" customHeight="1">
      <c r="A5562" s="545">
        <v>100164</v>
      </c>
      <c r="B5562" s="545" t="s">
        <v>2664</v>
      </c>
      <c r="C5562" s="545" t="s">
        <v>216</v>
      </c>
      <c r="D5562" s="546"/>
      <c r="E5562" s="171" t="str">
        <f t="shared" si="86"/>
        <v>1900</v>
      </c>
      <c r="F5562" s="547">
        <v>0</v>
      </c>
      <c r="G5562" s="548">
        <v>0</v>
      </c>
      <c r="H5562" s="547">
        <v>0</v>
      </c>
      <c r="I5562" s="545" t="s">
        <v>12642</v>
      </c>
      <c r="J5562" s="545"/>
      <c r="K5562" s="545" t="s">
        <v>13413</v>
      </c>
      <c r="L5562" s="545" t="s">
        <v>13413</v>
      </c>
      <c r="M5562" s="548" t="s">
        <v>13758</v>
      </c>
      <c r="N5562" s="545" t="s">
        <v>13413</v>
      </c>
      <c r="O5562" s="545" t="s">
        <v>14580</v>
      </c>
      <c r="P5562" s="549">
        <v>3621</v>
      </c>
      <c r="Q5562" s="549">
        <v>1</v>
      </c>
      <c r="R5562" s="549">
        <v>135</v>
      </c>
      <c r="S5562" s="548"/>
      <c r="T5562" s="548"/>
      <c r="U5562" s="99"/>
    </row>
    <row r="5563" spans="1:21" ht="19.5" customHeight="1">
      <c r="A5563" s="545">
        <v>100165</v>
      </c>
      <c r="B5563" s="545" t="s">
        <v>2663</v>
      </c>
      <c r="C5563" s="545" t="s">
        <v>216</v>
      </c>
      <c r="D5563" s="546">
        <v>45008</v>
      </c>
      <c r="E5563" s="171" t="str">
        <f t="shared" si="86"/>
        <v>2023</v>
      </c>
      <c r="F5563" s="547">
        <v>121321</v>
      </c>
      <c r="G5563" s="548">
        <v>0.19</v>
      </c>
      <c r="H5563" s="547">
        <v>101950.42</v>
      </c>
      <c r="I5563" s="545" t="s">
        <v>12642</v>
      </c>
      <c r="J5563" s="545" t="s">
        <v>13298</v>
      </c>
      <c r="K5563" s="545" t="s">
        <v>13413</v>
      </c>
      <c r="L5563" s="545" t="s">
        <v>13413</v>
      </c>
      <c r="M5563" s="548" t="s">
        <v>13758</v>
      </c>
      <c r="N5563" s="545" t="s">
        <v>13413</v>
      </c>
      <c r="O5563" s="545" t="s">
        <v>14580</v>
      </c>
      <c r="P5563" s="549">
        <v>3622</v>
      </c>
      <c r="Q5563" s="549">
        <v>1</v>
      </c>
      <c r="R5563" s="549">
        <v>135</v>
      </c>
      <c r="S5563" s="548">
        <v>1012</v>
      </c>
      <c r="T5563" s="548"/>
      <c r="U5563" s="99"/>
    </row>
    <row r="5564" spans="1:21" ht="19.5" customHeight="1">
      <c r="A5564" s="545">
        <v>100166</v>
      </c>
      <c r="B5564" s="545" t="s">
        <v>10911</v>
      </c>
      <c r="C5564" s="545" t="s">
        <v>216</v>
      </c>
      <c r="D5564" s="546">
        <v>45008</v>
      </c>
      <c r="E5564" s="171" t="str">
        <f t="shared" si="86"/>
        <v>2023</v>
      </c>
      <c r="F5564" s="547">
        <v>505548</v>
      </c>
      <c r="G5564" s="548">
        <v>0.19</v>
      </c>
      <c r="H5564" s="547">
        <v>424830.25</v>
      </c>
      <c r="I5564" s="545" t="s">
        <v>12642</v>
      </c>
      <c r="J5564" s="545" t="s">
        <v>13296</v>
      </c>
      <c r="K5564" s="545" t="s">
        <v>13413</v>
      </c>
      <c r="L5564" s="545" t="s">
        <v>13413</v>
      </c>
      <c r="M5564" s="548" t="s">
        <v>13758</v>
      </c>
      <c r="N5564" s="545" t="s">
        <v>13413</v>
      </c>
      <c r="O5564" s="545" t="s">
        <v>14580</v>
      </c>
      <c r="P5564" s="549">
        <v>3623</v>
      </c>
      <c r="Q5564" s="549">
        <v>1</v>
      </c>
      <c r="R5564" s="549">
        <v>135</v>
      </c>
      <c r="S5564" s="548">
        <v>2218</v>
      </c>
      <c r="T5564" s="548"/>
      <c r="U5564" s="99"/>
    </row>
    <row r="5565" spans="1:21" ht="19.5" customHeight="1">
      <c r="A5565" s="545">
        <v>100167</v>
      </c>
      <c r="B5565" s="545" t="s">
        <v>10910</v>
      </c>
      <c r="C5565" s="545" t="s">
        <v>216</v>
      </c>
      <c r="D5565" s="546"/>
      <c r="E5565" s="171" t="str">
        <f t="shared" si="86"/>
        <v>1900</v>
      </c>
      <c r="F5565" s="547">
        <v>0</v>
      </c>
      <c r="G5565" s="548">
        <v>0</v>
      </c>
      <c r="H5565" s="547">
        <v>0</v>
      </c>
      <c r="I5565" s="545" t="s">
        <v>12642</v>
      </c>
      <c r="J5565" s="545"/>
      <c r="K5565" s="545" t="s">
        <v>13413</v>
      </c>
      <c r="L5565" s="545" t="s">
        <v>13413</v>
      </c>
      <c r="M5565" s="548" t="s">
        <v>13758</v>
      </c>
      <c r="N5565" s="545" t="s">
        <v>13413</v>
      </c>
      <c r="O5565" s="545" t="s">
        <v>14580</v>
      </c>
      <c r="P5565" s="549">
        <v>3624</v>
      </c>
      <c r="Q5565" s="549">
        <v>1</v>
      </c>
      <c r="R5565" s="549">
        <v>135</v>
      </c>
      <c r="S5565" s="548"/>
      <c r="T5565" s="548"/>
      <c r="U5565" s="99"/>
    </row>
    <row r="5566" spans="1:21" ht="19.5" customHeight="1">
      <c r="A5566" s="545">
        <v>100168</v>
      </c>
      <c r="B5566" s="545" t="s">
        <v>10909</v>
      </c>
      <c r="C5566" s="545" t="s">
        <v>216</v>
      </c>
      <c r="D5566" s="546"/>
      <c r="E5566" s="171" t="str">
        <f t="shared" si="86"/>
        <v>1900</v>
      </c>
      <c r="F5566" s="547">
        <v>0</v>
      </c>
      <c r="G5566" s="548">
        <v>0</v>
      </c>
      <c r="H5566" s="547">
        <v>0</v>
      </c>
      <c r="I5566" s="545" t="s">
        <v>12642</v>
      </c>
      <c r="J5566" s="545"/>
      <c r="K5566" s="545" t="s">
        <v>13413</v>
      </c>
      <c r="L5566" s="545" t="s">
        <v>13413</v>
      </c>
      <c r="M5566" s="548" t="s">
        <v>13758</v>
      </c>
      <c r="N5566" s="545" t="s">
        <v>13413</v>
      </c>
      <c r="O5566" s="545" t="s">
        <v>14580</v>
      </c>
      <c r="P5566" s="549">
        <v>3625</v>
      </c>
      <c r="Q5566" s="549">
        <v>1</v>
      </c>
      <c r="R5566" s="549">
        <v>135</v>
      </c>
      <c r="S5566" s="548"/>
      <c r="T5566" s="548"/>
      <c r="U5566" s="99"/>
    </row>
    <row r="5567" spans="1:21" ht="19.5" customHeight="1">
      <c r="A5567" s="545">
        <v>100169</v>
      </c>
      <c r="B5567" s="545" t="s">
        <v>10908</v>
      </c>
      <c r="C5567" s="545" t="s">
        <v>209</v>
      </c>
      <c r="D5567" s="546"/>
      <c r="E5567" s="171" t="str">
        <f t="shared" si="86"/>
        <v>1900</v>
      </c>
      <c r="F5567" s="547">
        <v>0</v>
      </c>
      <c r="G5567" s="548">
        <v>0</v>
      </c>
      <c r="H5567" s="547">
        <v>0</v>
      </c>
      <c r="I5567" s="545" t="s">
        <v>12697</v>
      </c>
      <c r="J5567" s="545"/>
      <c r="K5567" s="545" t="s">
        <v>13413</v>
      </c>
      <c r="L5567" s="545" t="s">
        <v>13807</v>
      </c>
      <c r="M5567" s="548" t="s">
        <v>13758</v>
      </c>
      <c r="N5567" s="545" t="s">
        <v>13413</v>
      </c>
      <c r="O5567" s="545" t="s">
        <v>17783</v>
      </c>
      <c r="P5567" s="549">
        <v>3626</v>
      </c>
      <c r="Q5567" s="549">
        <v>1</v>
      </c>
      <c r="R5567" s="549">
        <v>138</v>
      </c>
      <c r="S5567" s="548"/>
      <c r="T5567" s="548"/>
      <c r="U5567" s="99"/>
    </row>
    <row r="5568" spans="1:21" ht="19.5" customHeight="1">
      <c r="A5568" s="545">
        <v>100170</v>
      </c>
      <c r="B5568" s="545" t="s">
        <v>10907</v>
      </c>
      <c r="C5568" s="545" t="s">
        <v>209</v>
      </c>
      <c r="D5568" s="546"/>
      <c r="E5568" s="171" t="str">
        <f t="shared" si="86"/>
        <v>1900</v>
      </c>
      <c r="F5568" s="547">
        <v>0</v>
      </c>
      <c r="G5568" s="548">
        <v>0</v>
      </c>
      <c r="H5568" s="547">
        <v>0</v>
      </c>
      <c r="I5568" s="545" t="s">
        <v>12697</v>
      </c>
      <c r="J5568" s="545"/>
      <c r="K5568" s="545" t="s">
        <v>13413</v>
      </c>
      <c r="L5568" s="545" t="s">
        <v>13807</v>
      </c>
      <c r="M5568" s="548" t="s">
        <v>13758</v>
      </c>
      <c r="N5568" s="545" t="s">
        <v>13413</v>
      </c>
      <c r="O5568" s="545" t="s">
        <v>17783</v>
      </c>
      <c r="P5568" s="549">
        <v>3627</v>
      </c>
      <c r="Q5568" s="549">
        <v>1</v>
      </c>
      <c r="R5568" s="549">
        <v>138</v>
      </c>
      <c r="S5568" s="548"/>
      <c r="T5568" s="548"/>
      <c r="U5568" s="99"/>
    </row>
    <row r="5569" spans="1:21" ht="19.5" customHeight="1">
      <c r="A5569" s="545">
        <v>100171</v>
      </c>
      <c r="B5569" s="545" t="s">
        <v>10906</v>
      </c>
      <c r="C5569" s="545" t="s">
        <v>209</v>
      </c>
      <c r="D5569" s="546"/>
      <c r="E5569" s="171" t="str">
        <f t="shared" si="86"/>
        <v>1900</v>
      </c>
      <c r="F5569" s="547">
        <v>0</v>
      </c>
      <c r="G5569" s="548">
        <v>0</v>
      </c>
      <c r="H5569" s="547">
        <v>0</v>
      </c>
      <c r="I5569" s="545" t="s">
        <v>12697</v>
      </c>
      <c r="J5569" s="545"/>
      <c r="K5569" s="545" t="s">
        <v>13413</v>
      </c>
      <c r="L5569" s="545" t="s">
        <v>13807</v>
      </c>
      <c r="M5569" s="548" t="s">
        <v>13758</v>
      </c>
      <c r="N5569" s="545" t="s">
        <v>13413</v>
      </c>
      <c r="O5569" s="545" t="s">
        <v>17783</v>
      </c>
      <c r="P5569" s="549">
        <v>3628</v>
      </c>
      <c r="Q5569" s="549">
        <v>1</v>
      </c>
      <c r="R5569" s="549">
        <v>138</v>
      </c>
      <c r="S5569" s="548"/>
      <c r="T5569" s="548"/>
      <c r="U5569" s="99"/>
    </row>
    <row r="5570" spans="1:21" ht="19.5" customHeight="1">
      <c r="A5570" s="545">
        <v>100172</v>
      </c>
      <c r="B5570" s="545" t="s">
        <v>10905</v>
      </c>
      <c r="C5570" s="545" t="s">
        <v>209</v>
      </c>
      <c r="D5570" s="546"/>
      <c r="E5570" s="171" t="str">
        <f t="shared" si="86"/>
        <v>1900</v>
      </c>
      <c r="F5570" s="547">
        <v>0</v>
      </c>
      <c r="G5570" s="548">
        <v>0</v>
      </c>
      <c r="H5570" s="547">
        <v>0</v>
      </c>
      <c r="I5570" s="545" t="s">
        <v>12697</v>
      </c>
      <c r="J5570" s="545"/>
      <c r="K5570" s="545" t="s">
        <v>13413</v>
      </c>
      <c r="L5570" s="545" t="s">
        <v>13807</v>
      </c>
      <c r="M5570" s="548" t="s">
        <v>13758</v>
      </c>
      <c r="N5570" s="545" t="s">
        <v>13413</v>
      </c>
      <c r="O5570" s="545" t="s">
        <v>17783</v>
      </c>
      <c r="P5570" s="549">
        <v>3629</v>
      </c>
      <c r="Q5570" s="549">
        <v>1</v>
      </c>
      <c r="R5570" s="549">
        <v>138</v>
      </c>
      <c r="S5570" s="548"/>
      <c r="T5570" s="548"/>
      <c r="U5570" s="99"/>
    </row>
    <row r="5571" spans="1:21" ht="19.5" customHeight="1">
      <c r="A5571" s="545">
        <v>100173</v>
      </c>
      <c r="B5571" s="545" t="s">
        <v>10904</v>
      </c>
      <c r="C5571" s="545" t="s">
        <v>209</v>
      </c>
      <c r="D5571" s="546"/>
      <c r="E5571" s="171" t="str">
        <f t="shared" si="86"/>
        <v>1900</v>
      </c>
      <c r="F5571" s="547">
        <v>0</v>
      </c>
      <c r="G5571" s="548">
        <v>0</v>
      </c>
      <c r="H5571" s="547">
        <v>0</v>
      </c>
      <c r="I5571" s="545" t="s">
        <v>12697</v>
      </c>
      <c r="J5571" s="545"/>
      <c r="K5571" s="545" t="s">
        <v>13413</v>
      </c>
      <c r="L5571" s="545" t="s">
        <v>13807</v>
      </c>
      <c r="M5571" s="548" t="s">
        <v>13758</v>
      </c>
      <c r="N5571" s="545" t="s">
        <v>13413</v>
      </c>
      <c r="O5571" s="545" t="s">
        <v>17783</v>
      </c>
      <c r="P5571" s="549">
        <v>3630</v>
      </c>
      <c r="Q5571" s="549">
        <v>1</v>
      </c>
      <c r="R5571" s="549">
        <v>138</v>
      </c>
      <c r="S5571" s="548"/>
      <c r="T5571" s="548"/>
      <c r="U5571" s="99"/>
    </row>
    <row r="5572" spans="1:21" ht="19.5" customHeight="1">
      <c r="A5572" s="545">
        <v>100174</v>
      </c>
      <c r="B5572" s="545" t="s">
        <v>10903</v>
      </c>
      <c r="C5572" s="545" t="s">
        <v>209</v>
      </c>
      <c r="D5572" s="546"/>
      <c r="E5572" s="171" t="str">
        <f t="shared" ref="E5572:E5635" si="87">TEXT(D5572,"YYYY")</f>
        <v>1900</v>
      </c>
      <c r="F5572" s="547">
        <v>0</v>
      </c>
      <c r="G5572" s="548">
        <v>0</v>
      </c>
      <c r="H5572" s="547">
        <v>0</v>
      </c>
      <c r="I5572" s="545" t="s">
        <v>12697</v>
      </c>
      <c r="J5572" s="545"/>
      <c r="K5572" s="545" t="s">
        <v>13413</v>
      </c>
      <c r="L5572" s="545" t="s">
        <v>13807</v>
      </c>
      <c r="M5572" s="548" t="s">
        <v>13758</v>
      </c>
      <c r="N5572" s="545" t="s">
        <v>13413</v>
      </c>
      <c r="O5572" s="545" t="s">
        <v>17783</v>
      </c>
      <c r="P5572" s="549">
        <v>3631</v>
      </c>
      <c r="Q5572" s="549">
        <v>1</v>
      </c>
      <c r="R5572" s="549">
        <v>138</v>
      </c>
      <c r="S5572" s="548"/>
      <c r="T5572" s="548"/>
      <c r="U5572" s="99"/>
    </row>
    <row r="5573" spans="1:21" ht="19.5" customHeight="1">
      <c r="A5573" s="545">
        <v>100175</v>
      </c>
      <c r="B5573" s="545" t="s">
        <v>10902</v>
      </c>
      <c r="C5573" s="545" t="s">
        <v>209</v>
      </c>
      <c r="D5573" s="546"/>
      <c r="E5573" s="171" t="str">
        <f t="shared" si="87"/>
        <v>1900</v>
      </c>
      <c r="F5573" s="547">
        <v>0</v>
      </c>
      <c r="G5573" s="548">
        <v>0</v>
      </c>
      <c r="H5573" s="547">
        <v>0</v>
      </c>
      <c r="I5573" s="545" t="s">
        <v>12697</v>
      </c>
      <c r="J5573" s="545"/>
      <c r="K5573" s="545" t="s">
        <v>13413</v>
      </c>
      <c r="L5573" s="545" t="s">
        <v>13807</v>
      </c>
      <c r="M5573" s="548" t="s">
        <v>13758</v>
      </c>
      <c r="N5573" s="545" t="s">
        <v>13413</v>
      </c>
      <c r="O5573" s="545" t="s">
        <v>17783</v>
      </c>
      <c r="P5573" s="549">
        <v>3632</v>
      </c>
      <c r="Q5573" s="549">
        <v>1</v>
      </c>
      <c r="R5573" s="549">
        <v>138</v>
      </c>
      <c r="S5573" s="548"/>
      <c r="T5573" s="548"/>
      <c r="U5573" s="99"/>
    </row>
    <row r="5574" spans="1:21" ht="19.5" customHeight="1">
      <c r="A5574" s="545">
        <v>100176</v>
      </c>
      <c r="B5574" s="545" t="s">
        <v>10901</v>
      </c>
      <c r="C5574" s="545" t="s">
        <v>209</v>
      </c>
      <c r="D5574" s="546"/>
      <c r="E5574" s="171" t="str">
        <f t="shared" si="87"/>
        <v>1900</v>
      </c>
      <c r="F5574" s="547">
        <v>0</v>
      </c>
      <c r="G5574" s="548">
        <v>0</v>
      </c>
      <c r="H5574" s="547">
        <v>0</v>
      </c>
      <c r="I5574" s="545" t="s">
        <v>12697</v>
      </c>
      <c r="J5574" s="545"/>
      <c r="K5574" s="545" t="s">
        <v>13413</v>
      </c>
      <c r="L5574" s="545" t="s">
        <v>13807</v>
      </c>
      <c r="M5574" s="548" t="s">
        <v>13758</v>
      </c>
      <c r="N5574" s="545" t="s">
        <v>13413</v>
      </c>
      <c r="O5574" s="545" t="s">
        <v>17783</v>
      </c>
      <c r="P5574" s="549">
        <v>3633</v>
      </c>
      <c r="Q5574" s="549">
        <v>1</v>
      </c>
      <c r="R5574" s="549">
        <v>138</v>
      </c>
      <c r="S5574" s="548"/>
      <c r="T5574" s="548"/>
      <c r="U5574" s="99"/>
    </row>
    <row r="5575" spans="1:21" ht="19.5" customHeight="1">
      <c r="A5575" s="545">
        <v>100177</v>
      </c>
      <c r="B5575" s="545" t="s">
        <v>10900</v>
      </c>
      <c r="C5575" s="545" t="s">
        <v>209</v>
      </c>
      <c r="D5575" s="546"/>
      <c r="E5575" s="171" t="str">
        <f t="shared" si="87"/>
        <v>1900</v>
      </c>
      <c r="F5575" s="547">
        <v>0</v>
      </c>
      <c r="G5575" s="548">
        <v>0</v>
      </c>
      <c r="H5575" s="547">
        <v>0</v>
      </c>
      <c r="I5575" s="545" t="s">
        <v>12697</v>
      </c>
      <c r="J5575" s="545"/>
      <c r="K5575" s="545" t="s">
        <v>13413</v>
      </c>
      <c r="L5575" s="545" t="s">
        <v>13807</v>
      </c>
      <c r="M5575" s="548" t="s">
        <v>13758</v>
      </c>
      <c r="N5575" s="545" t="s">
        <v>13413</v>
      </c>
      <c r="O5575" s="545" t="s">
        <v>17783</v>
      </c>
      <c r="P5575" s="549">
        <v>3634</v>
      </c>
      <c r="Q5575" s="549">
        <v>1</v>
      </c>
      <c r="R5575" s="549">
        <v>138</v>
      </c>
      <c r="S5575" s="548"/>
      <c r="T5575" s="548"/>
      <c r="U5575" s="99"/>
    </row>
    <row r="5576" spans="1:21" ht="19.5" customHeight="1">
      <c r="A5576" s="545">
        <v>100178</v>
      </c>
      <c r="B5576" s="545" t="s">
        <v>10899</v>
      </c>
      <c r="C5576" s="545" t="s">
        <v>209</v>
      </c>
      <c r="D5576" s="546"/>
      <c r="E5576" s="171" t="str">
        <f t="shared" si="87"/>
        <v>1900</v>
      </c>
      <c r="F5576" s="547">
        <v>0</v>
      </c>
      <c r="G5576" s="548">
        <v>0</v>
      </c>
      <c r="H5576" s="547">
        <v>0</v>
      </c>
      <c r="I5576" s="545" t="s">
        <v>12697</v>
      </c>
      <c r="J5576" s="545"/>
      <c r="K5576" s="545" t="s">
        <v>13413</v>
      </c>
      <c r="L5576" s="545" t="s">
        <v>13807</v>
      </c>
      <c r="M5576" s="548" t="s">
        <v>13758</v>
      </c>
      <c r="N5576" s="545" t="s">
        <v>13413</v>
      </c>
      <c r="O5576" s="545" t="s">
        <v>17783</v>
      </c>
      <c r="P5576" s="549">
        <v>3635</v>
      </c>
      <c r="Q5576" s="549">
        <v>1</v>
      </c>
      <c r="R5576" s="549">
        <v>138</v>
      </c>
      <c r="S5576" s="548"/>
      <c r="T5576" s="548"/>
      <c r="U5576" s="99"/>
    </row>
    <row r="5577" spans="1:21" ht="19.5" customHeight="1">
      <c r="A5577" s="545">
        <v>100179</v>
      </c>
      <c r="B5577" s="545" t="s">
        <v>10898</v>
      </c>
      <c r="C5577" s="545" t="s">
        <v>209</v>
      </c>
      <c r="D5577" s="546"/>
      <c r="E5577" s="171" t="str">
        <f t="shared" si="87"/>
        <v>1900</v>
      </c>
      <c r="F5577" s="547">
        <v>0</v>
      </c>
      <c r="G5577" s="548">
        <v>0</v>
      </c>
      <c r="H5577" s="547">
        <v>0</v>
      </c>
      <c r="I5577" s="545" t="s">
        <v>12697</v>
      </c>
      <c r="J5577" s="545"/>
      <c r="K5577" s="545" t="s">
        <v>13413</v>
      </c>
      <c r="L5577" s="545" t="s">
        <v>13807</v>
      </c>
      <c r="M5577" s="548" t="s">
        <v>13758</v>
      </c>
      <c r="N5577" s="545" t="s">
        <v>13413</v>
      </c>
      <c r="O5577" s="545" t="s">
        <v>17783</v>
      </c>
      <c r="P5577" s="549">
        <v>3636</v>
      </c>
      <c r="Q5577" s="549">
        <v>1</v>
      </c>
      <c r="R5577" s="549">
        <v>138</v>
      </c>
      <c r="S5577" s="548"/>
      <c r="T5577" s="548"/>
      <c r="U5577" s="99"/>
    </row>
    <row r="5578" spans="1:21" ht="19.5" customHeight="1">
      <c r="A5578" s="545">
        <v>100180</v>
      </c>
      <c r="B5578" s="545" t="s">
        <v>2615</v>
      </c>
      <c r="C5578" s="545" t="s">
        <v>216</v>
      </c>
      <c r="D5578" s="546"/>
      <c r="E5578" s="171" t="str">
        <f t="shared" si="87"/>
        <v>1900</v>
      </c>
      <c r="F5578" s="547">
        <v>0</v>
      </c>
      <c r="G5578" s="548">
        <v>0</v>
      </c>
      <c r="H5578" s="547">
        <v>0</v>
      </c>
      <c r="I5578" s="545" t="s">
        <v>12697</v>
      </c>
      <c r="J5578" s="545"/>
      <c r="K5578" s="545" t="s">
        <v>13413</v>
      </c>
      <c r="L5578" s="545" t="s">
        <v>13807</v>
      </c>
      <c r="M5578" s="548" t="s">
        <v>13758</v>
      </c>
      <c r="N5578" s="545" t="s">
        <v>13413</v>
      </c>
      <c r="O5578" s="545" t="s">
        <v>17783</v>
      </c>
      <c r="P5578" s="549">
        <v>3637</v>
      </c>
      <c r="Q5578" s="549">
        <v>1</v>
      </c>
      <c r="R5578" s="549">
        <v>138</v>
      </c>
      <c r="S5578" s="548"/>
      <c r="T5578" s="548"/>
      <c r="U5578" s="99"/>
    </row>
    <row r="5579" spans="1:21" ht="19.5" customHeight="1">
      <c r="A5579" s="545">
        <v>100181</v>
      </c>
      <c r="B5579" s="545" t="s">
        <v>2617</v>
      </c>
      <c r="C5579" s="545" t="s">
        <v>216</v>
      </c>
      <c r="D5579" s="546"/>
      <c r="E5579" s="171" t="str">
        <f t="shared" si="87"/>
        <v>1900</v>
      </c>
      <c r="F5579" s="547">
        <v>0</v>
      </c>
      <c r="G5579" s="548">
        <v>0</v>
      </c>
      <c r="H5579" s="547">
        <v>0</v>
      </c>
      <c r="I5579" s="545" t="s">
        <v>12697</v>
      </c>
      <c r="J5579" s="545"/>
      <c r="K5579" s="545" t="s">
        <v>13413</v>
      </c>
      <c r="L5579" s="545" t="s">
        <v>13807</v>
      </c>
      <c r="M5579" s="548" t="s">
        <v>13758</v>
      </c>
      <c r="N5579" s="545" t="s">
        <v>13413</v>
      </c>
      <c r="O5579" s="545" t="s">
        <v>17783</v>
      </c>
      <c r="P5579" s="549">
        <v>3638</v>
      </c>
      <c r="Q5579" s="549">
        <v>1</v>
      </c>
      <c r="R5579" s="549">
        <v>138</v>
      </c>
      <c r="S5579" s="548"/>
      <c r="T5579" s="548"/>
      <c r="U5579" s="99"/>
    </row>
    <row r="5580" spans="1:21" ht="19.5" customHeight="1">
      <c r="A5580" s="545">
        <v>100182</v>
      </c>
      <c r="B5580" s="545" t="s">
        <v>2614</v>
      </c>
      <c r="C5580" s="545" t="s">
        <v>216</v>
      </c>
      <c r="D5580" s="546"/>
      <c r="E5580" s="171" t="str">
        <f t="shared" si="87"/>
        <v>1900</v>
      </c>
      <c r="F5580" s="547">
        <v>0</v>
      </c>
      <c r="G5580" s="548">
        <v>0</v>
      </c>
      <c r="H5580" s="547">
        <v>0</v>
      </c>
      <c r="I5580" s="545" t="s">
        <v>12697</v>
      </c>
      <c r="J5580" s="545"/>
      <c r="K5580" s="545" t="s">
        <v>13413</v>
      </c>
      <c r="L5580" s="545" t="s">
        <v>13807</v>
      </c>
      <c r="M5580" s="548" t="s">
        <v>13758</v>
      </c>
      <c r="N5580" s="545" t="s">
        <v>13413</v>
      </c>
      <c r="O5580" s="545" t="s">
        <v>17783</v>
      </c>
      <c r="P5580" s="549">
        <v>3639</v>
      </c>
      <c r="Q5580" s="549">
        <v>1</v>
      </c>
      <c r="R5580" s="549">
        <v>138</v>
      </c>
      <c r="S5580" s="548"/>
      <c r="T5580" s="548"/>
      <c r="U5580" s="99"/>
    </row>
    <row r="5581" spans="1:21" ht="19.5" customHeight="1">
      <c r="A5581" s="545">
        <v>100183</v>
      </c>
      <c r="B5581" s="545" t="s">
        <v>2616</v>
      </c>
      <c r="C5581" s="545" t="s">
        <v>216</v>
      </c>
      <c r="D5581" s="546"/>
      <c r="E5581" s="171" t="str">
        <f t="shared" si="87"/>
        <v>1900</v>
      </c>
      <c r="F5581" s="547">
        <v>0</v>
      </c>
      <c r="G5581" s="548">
        <v>0</v>
      </c>
      <c r="H5581" s="547">
        <v>0</v>
      </c>
      <c r="I5581" s="545" t="s">
        <v>12697</v>
      </c>
      <c r="J5581" s="545"/>
      <c r="K5581" s="545" t="s">
        <v>13413</v>
      </c>
      <c r="L5581" s="545" t="s">
        <v>13807</v>
      </c>
      <c r="M5581" s="548" t="s">
        <v>13758</v>
      </c>
      <c r="N5581" s="545" t="s">
        <v>13413</v>
      </c>
      <c r="O5581" s="545" t="s">
        <v>17783</v>
      </c>
      <c r="P5581" s="549">
        <v>3640</v>
      </c>
      <c r="Q5581" s="549">
        <v>1</v>
      </c>
      <c r="R5581" s="549">
        <v>138</v>
      </c>
      <c r="S5581" s="548"/>
      <c r="T5581" s="548"/>
      <c r="U5581" s="99"/>
    </row>
    <row r="5582" spans="1:21" ht="19.5" customHeight="1">
      <c r="A5582" s="545">
        <v>100184</v>
      </c>
      <c r="B5582" s="545" t="s">
        <v>10897</v>
      </c>
      <c r="C5582" s="545" t="s">
        <v>209</v>
      </c>
      <c r="D5582" s="546"/>
      <c r="E5582" s="171" t="str">
        <f t="shared" si="87"/>
        <v>1900</v>
      </c>
      <c r="F5582" s="547">
        <v>0</v>
      </c>
      <c r="G5582" s="548">
        <v>0</v>
      </c>
      <c r="H5582" s="547">
        <v>0</v>
      </c>
      <c r="I5582" s="545" t="s">
        <v>12697</v>
      </c>
      <c r="J5582" s="545"/>
      <c r="K5582" s="545" t="s">
        <v>13413</v>
      </c>
      <c r="L5582" s="545" t="s">
        <v>13807</v>
      </c>
      <c r="M5582" s="548" t="s">
        <v>13758</v>
      </c>
      <c r="N5582" s="545" t="s">
        <v>13413</v>
      </c>
      <c r="O5582" s="545" t="s">
        <v>17783</v>
      </c>
      <c r="P5582" s="549">
        <v>3641</v>
      </c>
      <c r="Q5582" s="549">
        <v>1</v>
      </c>
      <c r="R5582" s="549">
        <v>138</v>
      </c>
      <c r="S5582" s="548"/>
      <c r="T5582" s="548"/>
      <c r="U5582" s="99"/>
    </row>
    <row r="5583" spans="1:21" ht="19.5" customHeight="1">
      <c r="A5583" s="545">
        <v>100185</v>
      </c>
      <c r="B5583" s="545" t="s">
        <v>10896</v>
      </c>
      <c r="C5583" s="545" t="s">
        <v>209</v>
      </c>
      <c r="D5583" s="546"/>
      <c r="E5583" s="171" t="str">
        <f t="shared" si="87"/>
        <v>1900</v>
      </c>
      <c r="F5583" s="547">
        <v>0</v>
      </c>
      <c r="G5583" s="548">
        <v>0</v>
      </c>
      <c r="H5583" s="547">
        <v>0</v>
      </c>
      <c r="I5583" s="545" t="s">
        <v>12697</v>
      </c>
      <c r="J5583" s="545"/>
      <c r="K5583" s="545" t="s">
        <v>13413</v>
      </c>
      <c r="L5583" s="545" t="s">
        <v>13807</v>
      </c>
      <c r="M5583" s="548" t="s">
        <v>13758</v>
      </c>
      <c r="N5583" s="545" t="s">
        <v>13413</v>
      </c>
      <c r="O5583" s="545" t="s">
        <v>17783</v>
      </c>
      <c r="P5583" s="549">
        <v>3642</v>
      </c>
      <c r="Q5583" s="549">
        <v>1</v>
      </c>
      <c r="R5583" s="549">
        <v>138</v>
      </c>
      <c r="S5583" s="548"/>
      <c r="T5583" s="548"/>
      <c r="U5583" s="99"/>
    </row>
    <row r="5584" spans="1:21" ht="19.5" customHeight="1">
      <c r="A5584" s="545">
        <v>100186</v>
      </c>
      <c r="B5584" s="545" t="s">
        <v>10895</v>
      </c>
      <c r="C5584" s="545" t="s">
        <v>209</v>
      </c>
      <c r="D5584" s="546"/>
      <c r="E5584" s="171" t="str">
        <f t="shared" si="87"/>
        <v>1900</v>
      </c>
      <c r="F5584" s="547">
        <v>0</v>
      </c>
      <c r="G5584" s="548">
        <v>0</v>
      </c>
      <c r="H5584" s="547">
        <v>0</v>
      </c>
      <c r="I5584" s="545" t="s">
        <v>12697</v>
      </c>
      <c r="J5584" s="545"/>
      <c r="K5584" s="545" t="s">
        <v>13413</v>
      </c>
      <c r="L5584" s="545" t="s">
        <v>13807</v>
      </c>
      <c r="M5584" s="548" t="s">
        <v>13758</v>
      </c>
      <c r="N5584" s="545" t="s">
        <v>13413</v>
      </c>
      <c r="O5584" s="545" t="s">
        <v>17783</v>
      </c>
      <c r="P5584" s="549">
        <v>3643</v>
      </c>
      <c r="Q5584" s="549">
        <v>1</v>
      </c>
      <c r="R5584" s="549">
        <v>138</v>
      </c>
      <c r="S5584" s="548"/>
      <c r="T5584" s="548"/>
      <c r="U5584" s="99"/>
    </row>
    <row r="5585" spans="1:21" ht="19.5" customHeight="1">
      <c r="A5585" s="545">
        <v>100187</v>
      </c>
      <c r="B5585" s="545" t="s">
        <v>10894</v>
      </c>
      <c r="C5585" s="545" t="s">
        <v>216</v>
      </c>
      <c r="D5585" s="546"/>
      <c r="E5585" s="171" t="str">
        <f t="shared" si="87"/>
        <v>1900</v>
      </c>
      <c r="F5585" s="547">
        <v>0</v>
      </c>
      <c r="G5585" s="548">
        <v>0</v>
      </c>
      <c r="H5585" s="547">
        <v>0</v>
      </c>
      <c r="I5585" s="545" t="s">
        <v>12697</v>
      </c>
      <c r="J5585" s="545"/>
      <c r="K5585" s="545" t="s">
        <v>13413</v>
      </c>
      <c r="L5585" s="545" t="s">
        <v>13807</v>
      </c>
      <c r="M5585" s="548" t="s">
        <v>13758</v>
      </c>
      <c r="N5585" s="545" t="s">
        <v>13413</v>
      </c>
      <c r="O5585" s="545" t="s">
        <v>17783</v>
      </c>
      <c r="P5585" s="549">
        <v>3644</v>
      </c>
      <c r="Q5585" s="549">
        <v>1</v>
      </c>
      <c r="R5585" s="549">
        <v>138</v>
      </c>
      <c r="S5585" s="548"/>
      <c r="T5585" s="548"/>
      <c r="U5585" s="99"/>
    </row>
    <row r="5586" spans="1:21" ht="19.5" customHeight="1">
      <c r="A5586" s="545">
        <v>100188</v>
      </c>
      <c r="B5586" s="545" t="s">
        <v>10893</v>
      </c>
      <c r="C5586" s="545" t="s">
        <v>216</v>
      </c>
      <c r="D5586" s="546"/>
      <c r="E5586" s="171" t="str">
        <f t="shared" si="87"/>
        <v>1900</v>
      </c>
      <c r="F5586" s="547">
        <v>0</v>
      </c>
      <c r="G5586" s="548">
        <v>0</v>
      </c>
      <c r="H5586" s="547">
        <v>0</v>
      </c>
      <c r="I5586" s="545" t="s">
        <v>12697</v>
      </c>
      <c r="J5586" s="545"/>
      <c r="K5586" s="545" t="s">
        <v>13413</v>
      </c>
      <c r="L5586" s="545" t="s">
        <v>13807</v>
      </c>
      <c r="M5586" s="548" t="s">
        <v>13758</v>
      </c>
      <c r="N5586" s="545" t="s">
        <v>13413</v>
      </c>
      <c r="O5586" s="545" t="s">
        <v>17783</v>
      </c>
      <c r="P5586" s="549">
        <v>3645</v>
      </c>
      <c r="Q5586" s="549">
        <v>1</v>
      </c>
      <c r="R5586" s="549">
        <v>138</v>
      </c>
      <c r="S5586" s="548"/>
      <c r="T5586" s="548"/>
      <c r="U5586" s="99"/>
    </row>
    <row r="5587" spans="1:21" ht="19.5" customHeight="1">
      <c r="A5587" s="545">
        <v>100189</v>
      </c>
      <c r="B5587" s="545" t="s">
        <v>10892</v>
      </c>
      <c r="C5587" s="545" t="s">
        <v>216</v>
      </c>
      <c r="D5587" s="546"/>
      <c r="E5587" s="171" t="str">
        <f t="shared" si="87"/>
        <v>1900</v>
      </c>
      <c r="F5587" s="547">
        <v>0</v>
      </c>
      <c r="G5587" s="548">
        <v>0</v>
      </c>
      <c r="H5587" s="547">
        <v>0</v>
      </c>
      <c r="I5587" s="545" t="s">
        <v>12702</v>
      </c>
      <c r="J5587" s="545"/>
      <c r="K5587" s="545" t="s">
        <v>13413</v>
      </c>
      <c r="L5587" s="545" t="s">
        <v>13413</v>
      </c>
      <c r="M5587" s="548" t="s">
        <v>13758</v>
      </c>
      <c r="N5587" s="545" t="s">
        <v>13413</v>
      </c>
      <c r="O5587" s="545" t="s">
        <v>13413</v>
      </c>
      <c r="P5587" s="549">
        <v>3646</v>
      </c>
      <c r="Q5587" s="549">
        <v>1</v>
      </c>
      <c r="R5587" s="549">
        <v>27</v>
      </c>
      <c r="S5587" s="548"/>
      <c r="T5587" s="548"/>
      <c r="U5587" s="99"/>
    </row>
    <row r="5588" spans="1:21" ht="19.5" customHeight="1">
      <c r="A5588" s="545">
        <v>100190</v>
      </c>
      <c r="B5588" s="545" t="s">
        <v>10891</v>
      </c>
      <c r="C5588" s="545" t="s">
        <v>216</v>
      </c>
      <c r="D5588" s="546"/>
      <c r="E5588" s="171" t="str">
        <f t="shared" si="87"/>
        <v>1900</v>
      </c>
      <c r="F5588" s="547">
        <v>0</v>
      </c>
      <c r="G5588" s="548">
        <v>0</v>
      </c>
      <c r="H5588" s="547">
        <v>0</v>
      </c>
      <c r="I5588" s="545" t="s">
        <v>12702</v>
      </c>
      <c r="J5588" s="545"/>
      <c r="K5588" s="545" t="s">
        <v>13413</v>
      </c>
      <c r="L5588" s="545" t="s">
        <v>13413</v>
      </c>
      <c r="M5588" s="548" t="s">
        <v>13758</v>
      </c>
      <c r="N5588" s="545" t="s">
        <v>13413</v>
      </c>
      <c r="O5588" s="545" t="s">
        <v>13413</v>
      </c>
      <c r="P5588" s="549">
        <v>3647</v>
      </c>
      <c r="Q5588" s="549">
        <v>1</v>
      </c>
      <c r="R5588" s="549">
        <v>27</v>
      </c>
      <c r="S5588" s="548"/>
      <c r="T5588" s="548"/>
      <c r="U5588" s="99"/>
    </row>
    <row r="5589" spans="1:21" ht="19.5" customHeight="1">
      <c r="A5589" s="545">
        <v>100191</v>
      </c>
      <c r="B5589" s="545" t="s">
        <v>10890</v>
      </c>
      <c r="C5589" s="545" t="s">
        <v>216</v>
      </c>
      <c r="D5589" s="546"/>
      <c r="E5589" s="171" t="str">
        <f t="shared" si="87"/>
        <v>1900</v>
      </c>
      <c r="F5589" s="547">
        <v>0</v>
      </c>
      <c r="G5589" s="548">
        <v>0</v>
      </c>
      <c r="H5589" s="547">
        <v>0</v>
      </c>
      <c r="I5589" s="545" t="s">
        <v>12702</v>
      </c>
      <c r="J5589" s="545"/>
      <c r="K5589" s="545" t="s">
        <v>13413</v>
      </c>
      <c r="L5589" s="545" t="s">
        <v>13413</v>
      </c>
      <c r="M5589" s="548" t="s">
        <v>13758</v>
      </c>
      <c r="N5589" s="545" t="s">
        <v>13413</v>
      </c>
      <c r="O5589" s="545" t="s">
        <v>13413</v>
      </c>
      <c r="P5589" s="549">
        <v>3648</v>
      </c>
      <c r="Q5589" s="549">
        <v>1</v>
      </c>
      <c r="R5589" s="549">
        <v>27</v>
      </c>
      <c r="S5589" s="548"/>
      <c r="T5589" s="548"/>
      <c r="U5589" s="99"/>
    </row>
    <row r="5590" spans="1:21" ht="19.5" customHeight="1">
      <c r="A5590" s="545">
        <v>100192</v>
      </c>
      <c r="B5590" s="545" t="s">
        <v>10889</v>
      </c>
      <c r="C5590" s="545" t="s">
        <v>216</v>
      </c>
      <c r="D5590" s="546"/>
      <c r="E5590" s="171" t="str">
        <f t="shared" si="87"/>
        <v>1900</v>
      </c>
      <c r="F5590" s="547">
        <v>0</v>
      </c>
      <c r="G5590" s="548">
        <v>0</v>
      </c>
      <c r="H5590" s="547">
        <v>0</v>
      </c>
      <c r="I5590" s="545" t="s">
        <v>12702</v>
      </c>
      <c r="J5590" s="545"/>
      <c r="K5590" s="545" t="s">
        <v>13413</v>
      </c>
      <c r="L5590" s="545" t="s">
        <v>13413</v>
      </c>
      <c r="M5590" s="548" t="s">
        <v>13758</v>
      </c>
      <c r="N5590" s="545" t="s">
        <v>13413</v>
      </c>
      <c r="O5590" s="545" t="s">
        <v>13413</v>
      </c>
      <c r="P5590" s="549">
        <v>3649</v>
      </c>
      <c r="Q5590" s="549">
        <v>1</v>
      </c>
      <c r="R5590" s="549">
        <v>27</v>
      </c>
      <c r="S5590" s="548"/>
      <c r="T5590" s="548"/>
      <c r="U5590" s="99"/>
    </row>
    <row r="5591" spans="1:21" ht="19.5" customHeight="1">
      <c r="A5591" s="545">
        <v>100193</v>
      </c>
      <c r="B5591" s="545" t="s">
        <v>10888</v>
      </c>
      <c r="C5591" s="545" t="s">
        <v>216</v>
      </c>
      <c r="D5591" s="546"/>
      <c r="E5591" s="171" t="str">
        <f t="shared" si="87"/>
        <v>1900</v>
      </c>
      <c r="F5591" s="547">
        <v>0</v>
      </c>
      <c r="G5591" s="548">
        <v>0</v>
      </c>
      <c r="H5591" s="547">
        <v>0</v>
      </c>
      <c r="I5591" s="545" t="s">
        <v>12702</v>
      </c>
      <c r="J5591" s="545"/>
      <c r="K5591" s="545" t="s">
        <v>13413</v>
      </c>
      <c r="L5591" s="545" t="s">
        <v>13413</v>
      </c>
      <c r="M5591" s="548" t="s">
        <v>13758</v>
      </c>
      <c r="N5591" s="545" t="s">
        <v>13413</v>
      </c>
      <c r="O5591" s="545" t="s">
        <v>13413</v>
      </c>
      <c r="P5591" s="549">
        <v>3650</v>
      </c>
      <c r="Q5591" s="549">
        <v>1</v>
      </c>
      <c r="R5591" s="549">
        <v>27</v>
      </c>
      <c r="S5591" s="548"/>
      <c r="T5591" s="548"/>
      <c r="U5591" s="99"/>
    </row>
    <row r="5592" spans="1:21" ht="19.5" customHeight="1">
      <c r="A5592" s="545">
        <v>100194</v>
      </c>
      <c r="B5592" s="545" t="s">
        <v>10887</v>
      </c>
      <c r="C5592" s="545" t="s">
        <v>216</v>
      </c>
      <c r="D5592" s="546"/>
      <c r="E5592" s="171" t="str">
        <f t="shared" si="87"/>
        <v>1900</v>
      </c>
      <c r="F5592" s="547">
        <v>0</v>
      </c>
      <c r="G5592" s="548">
        <v>0</v>
      </c>
      <c r="H5592" s="547">
        <v>0</v>
      </c>
      <c r="I5592" s="545" t="s">
        <v>12702</v>
      </c>
      <c r="J5592" s="545"/>
      <c r="K5592" s="545" t="s">
        <v>13413</v>
      </c>
      <c r="L5592" s="545" t="s">
        <v>13413</v>
      </c>
      <c r="M5592" s="548" t="s">
        <v>13758</v>
      </c>
      <c r="N5592" s="545" t="s">
        <v>13413</v>
      </c>
      <c r="O5592" s="545" t="s">
        <v>13413</v>
      </c>
      <c r="P5592" s="549">
        <v>3651</v>
      </c>
      <c r="Q5592" s="549">
        <v>1</v>
      </c>
      <c r="R5592" s="549">
        <v>27</v>
      </c>
      <c r="S5592" s="548"/>
      <c r="T5592" s="548"/>
      <c r="U5592" s="99"/>
    </row>
    <row r="5593" spans="1:21" ht="19.5" customHeight="1">
      <c r="A5593" s="545">
        <v>100195</v>
      </c>
      <c r="B5593" s="545" t="s">
        <v>10886</v>
      </c>
      <c r="C5593" s="545" t="s">
        <v>216</v>
      </c>
      <c r="D5593" s="546"/>
      <c r="E5593" s="171" t="str">
        <f t="shared" si="87"/>
        <v>1900</v>
      </c>
      <c r="F5593" s="547">
        <v>0</v>
      </c>
      <c r="G5593" s="548">
        <v>0</v>
      </c>
      <c r="H5593" s="547">
        <v>0</v>
      </c>
      <c r="I5593" s="545" t="s">
        <v>12642</v>
      </c>
      <c r="J5593" s="545"/>
      <c r="K5593" s="545" t="s">
        <v>13413</v>
      </c>
      <c r="L5593" s="545" t="s">
        <v>13807</v>
      </c>
      <c r="M5593" s="548" t="s">
        <v>13758</v>
      </c>
      <c r="N5593" s="545" t="s">
        <v>13413</v>
      </c>
      <c r="O5593" s="545" t="s">
        <v>17813</v>
      </c>
      <c r="P5593" s="549">
        <v>3652</v>
      </c>
      <c r="Q5593" s="549">
        <v>1</v>
      </c>
      <c r="R5593" s="549">
        <v>135</v>
      </c>
      <c r="S5593" s="548"/>
      <c r="T5593" s="548"/>
      <c r="U5593" s="99"/>
    </row>
    <row r="5594" spans="1:21" ht="19.5" customHeight="1">
      <c r="A5594" s="545">
        <v>100196</v>
      </c>
      <c r="B5594" s="545" t="s">
        <v>2541</v>
      </c>
      <c r="C5594" s="545" t="s">
        <v>216</v>
      </c>
      <c r="D5594" s="546"/>
      <c r="E5594" s="171" t="str">
        <f t="shared" si="87"/>
        <v>1900</v>
      </c>
      <c r="F5594" s="547">
        <v>0</v>
      </c>
      <c r="G5594" s="548">
        <v>0</v>
      </c>
      <c r="H5594" s="547">
        <v>0</v>
      </c>
      <c r="I5594" s="545" t="s">
        <v>12642</v>
      </c>
      <c r="J5594" s="545"/>
      <c r="K5594" s="545" t="s">
        <v>13413</v>
      </c>
      <c r="L5594" s="545" t="s">
        <v>13807</v>
      </c>
      <c r="M5594" s="548" t="s">
        <v>13758</v>
      </c>
      <c r="N5594" s="545" t="s">
        <v>13413</v>
      </c>
      <c r="O5594" s="545" t="s">
        <v>17813</v>
      </c>
      <c r="P5594" s="549">
        <v>3653</v>
      </c>
      <c r="Q5594" s="549">
        <v>1</v>
      </c>
      <c r="R5594" s="549">
        <v>135</v>
      </c>
      <c r="S5594" s="548"/>
      <c r="T5594" s="548"/>
      <c r="U5594" s="99"/>
    </row>
    <row r="5595" spans="1:21" ht="19.5" customHeight="1">
      <c r="A5595" s="545">
        <v>100197</v>
      </c>
      <c r="B5595" s="545" t="s">
        <v>2545</v>
      </c>
      <c r="C5595" s="545" t="s">
        <v>216</v>
      </c>
      <c r="D5595" s="546"/>
      <c r="E5595" s="171" t="str">
        <f t="shared" si="87"/>
        <v>1900</v>
      </c>
      <c r="F5595" s="547">
        <v>0</v>
      </c>
      <c r="G5595" s="548">
        <v>0</v>
      </c>
      <c r="H5595" s="547">
        <v>0</v>
      </c>
      <c r="I5595" s="545" t="s">
        <v>12642</v>
      </c>
      <c r="J5595" s="545"/>
      <c r="K5595" s="545" t="s">
        <v>13413</v>
      </c>
      <c r="L5595" s="545" t="s">
        <v>13807</v>
      </c>
      <c r="M5595" s="548" t="s">
        <v>13758</v>
      </c>
      <c r="N5595" s="545" t="s">
        <v>13413</v>
      </c>
      <c r="O5595" s="545" t="s">
        <v>17813</v>
      </c>
      <c r="P5595" s="549">
        <v>3654</v>
      </c>
      <c r="Q5595" s="549">
        <v>1</v>
      </c>
      <c r="R5595" s="549">
        <v>135</v>
      </c>
      <c r="S5595" s="548"/>
      <c r="T5595" s="548"/>
      <c r="U5595" s="99"/>
    </row>
    <row r="5596" spans="1:21" ht="19.5" customHeight="1">
      <c r="A5596" s="545">
        <v>100198</v>
      </c>
      <c r="B5596" s="545" t="s">
        <v>2543</v>
      </c>
      <c r="C5596" s="545" t="s">
        <v>216</v>
      </c>
      <c r="D5596" s="546"/>
      <c r="E5596" s="171" t="str">
        <f t="shared" si="87"/>
        <v>1900</v>
      </c>
      <c r="F5596" s="547">
        <v>0</v>
      </c>
      <c r="G5596" s="548">
        <v>0</v>
      </c>
      <c r="H5596" s="547">
        <v>0</v>
      </c>
      <c r="I5596" s="545" t="s">
        <v>12642</v>
      </c>
      <c r="J5596" s="545"/>
      <c r="K5596" s="545" t="s">
        <v>13413</v>
      </c>
      <c r="L5596" s="545" t="s">
        <v>13807</v>
      </c>
      <c r="M5596" s="548" t="s">
        <v>13758</v>
      </c>
      <c r="N5596" s="545" t="s">
        <v>13413</v>
      </c>
      <c r="O5596" s="545" t="s">
        <v>17813</v>
      </c>
      <c r="P5596" s="549">
        <v>3655</v>
      </c>
      <c r="Q5596" s="549">
        <v>1</v>
      </c>
      <c r="R5596" s="549">
        <v>135</v>
      </c>
      <c r="S5596" s="548"/>
      <c r="T5596" s="548"/>
      <c r="U5596" s="99"/>
    </row>
    <row r="5597" spans="1:21" ht="19.5" customHeight="1">
      <c r="A5597" s="545">
        <v>100199</v>
      </c>
      <c r="B5597" s="545" t="s">
        <v>2544</v>
      </c>
      <c r="C5597" s="545" t="s">
        <v>216</v>
      </c>
      <c r="D5597" s="546"/>
      <c r="E5597" s="171" t="str">
        <f t="shared" si="87"/>
        <v>1900</v>
      </c>
      <c r="F5597" s="547">
        <v>0</v>
      </c>
      <c r="G5597" s="548">
        <v>0</v>
      </c>
      <c r="H5597" s="547">
        <v>0</v>
      </c>
      <c r="I5597" s="545" t="s">
        <v>12642</v>
      </c>
      <c r="J5597" s="545"/>
      <c r="K5597" s="545" t="s">
        <v>13413</v>
      </c>
      <c r="L5597" s="545" t="s">
        <v>13807</v>
      </c>
      <c r="M5597" s="548" t="s">
        <v>13758</v>
      </c>
      <c r="N5597" s="545" t="s">
        <v>13413</v>
      </c>
      <c r="O5597" s="545" t="s">
        <v>17813</v>
      </c>
      <c r="P5597" s="549">
        <v>3656</v>
      </c>
      <c r="Q5597" s="549">
        <v>1</v>
      </c>
      <c r="R5597" s="549">
        <v>135</v>
      </c>
      <c r="S5597" s="548"/>
      <c r="T5597" s="548"/>
      <c r="U5597" s="99"/>
    </row>
    <row r="5598" spans="1:21" ht="19.5" customHeight="1">
      <c r="A5598" s="545">
        <v>100200</v>
      </c>
      <c r="B5598" s="545" t="s">
        <v>10885</v>
      </c>
      <c r="C5598" s="545" t="s">
        <v>216</v>
      </c>
      <c r="D5598" s="546"/>
      <c r="E5598" s="171" t="str">
        <f t="shared" si="87"/>
        <v>1900</v>
      </c>
      <c r="F5598" s="547">
        <v>0</v>
      </c>
      <c r="G5598" s="548">
        <v>0</v>
      </c>
      <c r="H5598" s="547">
        <v>0</v>
      </c>
      <c r="I5598" s="545" t="s">
        <v>12697</v>
      </c>
      <c r="J5598" s="545"/>
      <c r="K5598" s="545" t="s">
        <v>13413</v>
      </c>
      <c r="L5598" s="545" t="s">
        <v>13807</v>
      </c>
      <c r="M5598" s="548" t="s">
        <v>13758</v>
      </c>
      <c r="N5598" s="545" t="s">
        <v>13413</v>
      </c>
      <c r="O5598" s="545" t="s">
        <v>17783</v>
      </c>
      <c r="P5598" s="549">
        <v>3657</v>
      </c>
      <c r="Q5598" s="549">
        <v>1</v>
      </c>
      <c r="R5598" s="549">
        <v>138</v>
      </c>
      <c r="S5598" s="548"/>
      <c r="T5598" s="548"/>
      <c r="U5598" s="99"/>
    </row>
    <row r="5599" spans="1:21" ht="19.5" customHeight="1">
      <c r="A5599" s="545">
        <v>100201</v>
      </c>
      <c r="B5599" s="545" t="s">
        <v>10884</v>
      </c>
      <c r="C5599" s="545" t="s">
        <v>216</v>
      </c>
      <c r="D5599" s="546"/>
      <c r="E5599" s="171" t="str">
        <f t="shared" si="87"/>
        <v>1900</v>
      </c>
      <c r="F5599" s="547">
        <v>0</v>
      </c>
      <c r="G5599" s="548">
        <v>0</v>
      </c>
      <c r="H5599" s="547">
        <v>0</v>
      </c>
      <c r="I5599" s="545" t="s">
        <v>12697</v>
      </c>
      <c r="J5599" s="545"/>
      <c r="K5599" s="545" t="s">
        <v>13413</v>
      </c>
      <c r="L5599" s="545" t="s">
        <v>13807</v>
      </c>
      <c r="M5599" s="548" t="s">
        <v>13758</v>
      </c>
      <c r="N5599" s="545" t="s">
        <v>13413</v>
      </c>
      <c r="O5599" s="545" t="s">
        <v>17783</v>
      </c>
      <c r="P5599" s="549">
        <v>3658</v>
      </c>
      <c r="Q5599" s="549">
        <v>1</v>
      </c>
      <c r="R5599" s="549">
        <v>138</v>
      </c>
      <c r="S5599" s="548"/>
      <c r="T5599" s="548"/>
      <c r="U5599" s="99"/>
    </row>
    <row r="5600" spans="1:21" ht="19.5" customHeight="1">
      <c r="A5600" s="545">
        <v>100202</v>
      </c>
      <c r="B5600" s="545" t="s">
        <v>10883</v>
      </c>
      <c r="C5600" s="545" t="s">
        <v>216</v>
      </c>
      <c r="D5600" s="546"/>
      <c r="E5600" s="171" t="str">
        <f t="shared" si="87"/>
        <v>1900</v>
      </c>
      <c r="F5600" s="547">
        <v>0</v>
      </c>
      <c r="G5600" s="548">
        <v>0</v>
      </c>
      <c r="H5600" s="547">
        <v>0</v>
      </c>
      <c r="I5600" s="545" t="s">
        <v>12697</v>
      </c>
      <c r="J5600" s="545"/>
      <c r="K5600" s="545" t="s">
        <v>13413</v>
      </c>
      <c r="L5600" s="545" t="s">
        <v>13807</v>
      </c>
      <c r="M5600" s="548" t="s">
        <v>13758</v>
      </c>
      <c r="N5600" s="545" t="s">
        <v>13413</v>
      </c>
      <c r="O5600" s="545" t="s">
        <v>17783</v>
      </c>
      <c r="P5600" s="549">
        <v>3659</v>
      </c>
      <c r="Q5600" s="549">
        <v>1</v>
      </c>
      <c r="R5600" s="549">
        <v>138</v>
      </c>
      <c r="S5600" s="548"/>
      <c r="T5600" s="548"/>
      <c r="U5600" s="99"/>
    </row>
    <row r="5601" spans="1:21" ht="19.5" customHeight="1">
      <c r="A5601" s="545">
        <v>100203</v>
      </c>
      <c r="B5601" s="545" t="s">
        <v>10882</v>
      </c>
      <c r="C5601" s="545" t="s">
        <v>216</v>
      </c>
      <c r="D5601" s="546"/>
      <c r="E5601" s="171" t="str">
        <f t="shared" si="87"/>
        <v>1900</v>
      </c>
      <c r="F5601" s="547">
        <v>0</v>
      </c>
      <c r="G5601" s="548">
        <v>0</v>
      </c>
      <c r="H5601" s="547">
        <v>0</v>
      </c>
      <c r="I5601" s="545" t="s">
        <v>12697</v>
      </c>
      <c r="J5601" s="545"/>
      <c r="K5601" s="545" t="s">
        <v>13413</v>
      </c>
      <c r="L5601" s="545" t="s">
        <v>13807</v>
      </c>
      <c r="M5601" s="548" t="s">
        <v>13758</v>
      </c>
      <c r="N5601" s="545" t="s">
        <v>13413</v>
      </c>
      <c r="O5601" s="545" t="s">
        <v>17783</v>
      </c>
      <c r="P5601" s="549">
        <v>3660</v>
      </c>
      <c r="Q5601" s="549">
        <v>1</v>
      </c>
      <c r="R5601" s="549">
        <v>138</v>
      </c>
      <c r="S5601" s="548"/>
      <c r="T5601" s="548"/>
      <c r="U5601" s="99"/>
    </row>
    <row r="5602" spans="1:21" ht="19.5" customHeight="1">
      <c r="A5602" s="545">
        <v>100204</v>
      </c>
      <c r="B5602" s="545" t="s">
        <v>10881</v>
      </c>
      <c r="C5602" s="545" t="s">
        <v>216</v>
      </c>
      <c r="D5602" s="546"/>
      <c r="E5602" s="171" t="str">
        <f t="shared" si="87"/>
        <v>1900</v>
      </c>
      <c r="F5602" s="547">
        <v>0</v>
      </c>
      <c r="G5602" s="548">
        <v>0</v>
      </c>
      <c r="H5602" s="547">
        <v>0</v>
      </c>
      <c r="I5602" s="545" t="s">
        <v>12697</v>
      </c>
      <c r="J5602" s="545"/>
      <c r="K5602" s="545" t="s">
        <v>13413</v>
      </c>
      <c r="L5602" s="545" t="s">
        <v>13807</v>
      </c>
      <c r="M5602" s="548" t="s">
        <v>13758</v>
      </c>
      <c r="N5602" s="545" t="s">
        <v>13413</v>
      </c>
      <c r="O5602" s="545" t="s">
        <v>17783</v>
      </c>
      <c r="P5602" s="549">
        <v>3661</v>
      </c>
      <c r="Q5602" s="549">
        <v>1</v>
      </c>
      <c r="R5602" s="549">
        <v>138</v>
      </c>
      <c r="S5602" s="548"/>
      <c r="T5602" s="548"/>
      <c r="U5602" s="99"/>
    </row>
    <row r="5603" spans="1:21" ht="19.5" customHeight="1">
      <c r="A5603" s="545">
        <v>100205</v>
      </c>
      <c r="B5603" s="545" t="s">
        <v>10880</v>
      </c>
      <c r="C5603" s="545" t="s">
        <v>216</v>
      </c>
      <c r="D5603" s="546"/>
      <c r="E5603" s="171" t="str">
        <f t="shared" si="87"/>
        <v>1900</v>
      </c>
      <c r="F5603" s="547">
        <v>0</v>
      </c>
      <c r="G5603" s="548">
        <v>0</v>
      </c>
      <c r="H5603" s="547">
        <v>0</v>
      </c>
      <c r="I5603" s="545" t="s">
        <v>12697</v>
      </c>
      <c r="J5603" s="545"/>
      <c r="K5603" s="545" t="s">
        <v>13413</v>
      </c>
      <c r="L5603" s="545" t="s">
        <v>13807</v>
      </c>
      <c r="M5603" s="548" t="s">
        <v>13758</v>
      </c>
      <c r="N5603" s="545" t="s">
        <v>13413</v>
      </c>
      <c r="O5603" s="545" t="s">
        <v>17783</v>
      </c>
      <c r="P5603" s="549">
        <v>3662</v>
      </c>
      <c r="Q5603" s="549">
        <v>1</v>
      </c>
      <c r="R5603" s="549">
        <v>138</v>
      </c>
      <c r="S5603" s="548"/>
      <c r="T5603" s="548"/>
      <c r="U5603" s="99"/>
    </row>
    <row r="5604" spans="1:21" ht="19.5" customHeight="1">
      <c r="A5604" s="545">
        <v>100206</v>
      </c>
      <c r="B5604" s="545" t="s">
        <v>10879</v>
      </c>
      <c r="C5604" s="545" t="s">
        <v>216</v>
      </c>
      <c r="D5604" s="546"/>
      <c r="E5604" s="171" t="str">
        <f t="shared" si="87"/>
        <v>1900</v>
      </c>
      <c r="F5604" s="547">
        <v>0</v>
      </c>
      <c r="G5604" s="548">
        <v>0</v>
      </c>
      <c r="H5604" s="547">
        <v>0</v>
      </c>
      <c r="I5604" s="545" t="s">
        <v>12697</v>
      </c>
      <c r="J5604" s="545"/>
      <c r="K5604" s="545" t="s">
        <v>13413</v>
      </c>
      <c r="L5604" s="545" t="s">
        <v>13807</v>
      </c>
      <c r="M5604" s="548" t="s">
        <v>13758</v>
      </c>
      <c r="N5604" s="545" t="s">
        <v>13413</v>
      </c>
      <c r="O5604" s="545" t="s">
        <v>17783</v>
      </c>
      <c r="P5604" s="549">
        <v>3663</v>
      </c>
      <c r="Q5604" s="549">
        <v>1</v>
      </c>
      <c r="R5604" s="549">
        <v>138</v>
      </c>
      <c r="S5604" s="548"/>
      <c r="T5604" s="548"/>
      <c r="U5604" s="99"/>
    </row>
    <row r="5605" spans="1:21" ht="19.5" customHeight="1">
      <c r="A5605" s="545">
        <v>100207</v>
      </c>
      <c r="B5605" s="545" t="s">
        <v>10878</v>
      </c>
      <c r="C5605" s="545" t="s">
        <v>216</v>
      </c>
      <c r="D5605" s="546"/>
      <c r="E5605" s="171" t="str">
        <f t="shared" si="87"/>
        <v>1900</v>
      </c>
      <c r="F5605" s="547">
        <v>0</v>
      </c>
      <c r="G5605" s="548">
        <v>0</v>
      </c>
      <c r="H5605" s="547">
        <v>0</v>
      </c>
      <c r="I5605" s="545" t="s">
        <v>12697</v>
      </c>
      <c r="J5605" s="545"/>
      <c r="K5605" s="545" t="s">
        <v>13413</v>
      </c>
      <c r="L5605" s="545" t="s">
        <v>13807</v>
      </c>
      <c r="M5605" s="548" t="s">
        <v>13758</v>
      </c>
      <c r="N5605" s="545" t="s">
        <v>13413</v>
      </c>
      <c r="O5605" s="545" t="s">
        <v>17783</v>
      </c>
      <c r="P5605" s="549">
        <v>3664</v>
      </c>
      <c r="Q5605" s="549">
        <v>1</v>
      </c>
      <c r="R5605" s="549">
        <v>138</v>
      </c>
      <c r="S5605" s="548"/>
      <c r="T5605" s="548"/>
      <c r="U5605" s="99"/>
    </row>
    <row r="5606" spans="1:21" ht="19.5" customHeight="1">
      <c r="A5606" s="545">
        <v>100208</v>
      </c>
      <c r="B5606" s="545" t="s">
        <v>10877</v>
      </c>
      <c r="C5606" s="545" t="s">
        <v>216</v>
      </c>
      <c r="D5606" s="546"/>
      <c r="E5606" s="171" t="str">
        <f t="shared" si="87"/>
        <v>1900</v>
      </c>
      <c r="F5606" s="547">
        <v>0</v>
      </c>
      <c r="G5606" s="548">
        <v>0</v>
      </c>
      <c r="H5606" s="547">
        <v>0</v>
      </c>
      <c r="I5606" s="545" t="s">
        <v>12697</v>
      </c>
      <c r="J5606" s="545"/>
      <c r="K5606" s="545" t="s">
        <v>13413</v>
      </c>
      <c r="L5606" s="545" t="s">
        <v>13807</v>
      </c>
      <c r="M5606" s="548" t="s">
        <v>13758</v>
      </c>
      <c r="N5606" s="545" t="s">
        <v>13413</v>
      </c>
      <c r="O5606" s="545" t="s">
        <v>17783</v>
      </c>
      <c r="P5606" s="549">
        <v>3665</v>
      </c>
      <c r="Q5606" s="549">
        <v>1</v>
      </c>
      <c r="R5606" s="549">
        <v>138</v>
      </c>
      <c r="S5606" s="548"/>
      <c r="T5606" s="548"/>
      <c r="U5606" s="99"/>
    </row>
    <row r="5607" spans="1:21" ht="19.5" customHeight="1">
      <c r="A5607" s="545">
        <v>100209</v>
      </c>
      <c r="B5607" s="545" t="s">
        <v>10876</v>
      </c>
      <c r="C5607" s="545" t="s">
        <v>216</v>
      </c>
      <c r="D5607" s="546"/>
      <c r="E5607" s="171" t="str">
        <f t="shared" si="87"/>
        <v>1900</v>
      </c>
      <c r="F5607" s="547">
        <v>0</v>
      </c>
      <c r="G5607" s="548">
        <v>0</v>
      </c>
      <c r="H5607" s="547">
        <v>0</v>
      </c>
      <c r="I5607" s="545" t="s">
        <v>12697</v>
      </c>
      <c r="J5607" s="545"/>
      <c r="K5607" s="545" t="s">
        <v>13413</v>
      </c>
      <c r="L5607" s="545" t="s">
        <v>13807</v>
      </c>
      <c r="M5607" s="548" t="s">
        <v>13758</v>
      </c>
      <c r="N5607" s="545" t="s">
        <v>13413</v>
      </c>
      <c r="O5607" s="545" t="s">
        <v>17783</v>
      </c>
      <c r="P5607" s="549">
        <v>3666</v>
      </c>
      <c r="Q5607" s="549">
        <v>1</v>
      </c>
      <c r="R5607" s="549">
        <v>138</v>
      </c>
      <c r="S5607" s="548"/>
      <c r="T5607" s="548"/>
      <c r="U5607" s="99"/>
    </row>
    <row r="5608" spans="1:21" ht="19.5" customHeight="1">
      <c r="A5608" s="545">
        <v>100210</v>
      </c>
      <c r="B5608" s="545" t="s">
        <v>2449</v>
      </c>
      <c r="C5608" s="545" t="s">
        <v>209</v>
      </c>
      <c r="D5608" s="546"/>
      <c r="E5608" s="171" t="str">
        <f t="shared" si="87"/>
        <v>1900</v>
      </c>
      <c r="F5608" s="547">
        <v>0</v>
      </c>
      <c r="G5608" s="548">
        <v>0</v>
      </c>
      <c r="H5608" s="547">
        <v>0</v>
      </c>
      <c r="I5608" s="545" t="s">
        <v>12697</v>
      </c>
      <c r="J5608" s="545"/>
      <c r="K5608" s="545" t="s">
        <v>13413</v>
      </c>
      <c r="L5608" s="545" t="s">
        <v>13807</v>
      </c>
      <c r="M5608" s="548" t="s">
        <v>13758</v>
      </c>
      <c r="N5608" s="545" t="s">
        <v>13413</v>
      </c>
      <c r="O5608" s="545" t="s">
        <v>17783</v>
      </c>
      <c r="P5608" s="549">
        <v>3667</v>
      </c>
      <c r="Q5608" s="549">
        <v>1</v>
      </c>
      <c r="R5608" s="549">
        <v>138</v>
      </c>
      <c r="S5608" s="548"/>
      <c r="T5608" s="548"/>
      <c r="U5608" s="99"/>
    </row>
    <row r="5609" spans="1:21" ht="19.5" customHeight="1">
      <c r="A5609" s="545">
        <v>100211</v>
      </c>
      <c r="B5609" s="545" t="s">
        <v>2450</v>
      </c>
      <c r="C5609" s="545" t="s">
        <v>903</v>
      </c>
      <c r="D5609" s="546">
        <v>45014</v>
      </c>
      <c r="E5609" s="171" t="str">
        <f t="shared" si="87"/>
        <v>2023</v>
      </c>
      <c r="F5609" s="547">
        <v>27738</v>
      </c>
      <c r="G5609" s="548">
        <v>0.19</v>
      </c>
      <c r="H5609" s="547">
        <v>23309.24</v>
      </c>
      <c r="I5609" s="545" t="s">
        <v>12697</v>
      </c>
      <c r="J5609" s="545" t="s">
        <v>13297</v>
      </c>
      <c r="K5609" s="545" t="s">
        <v>13413</v>
      </c>
      <c r="L5609" s="545" t="s">
        <v>13807</v>
      </c>
      <c r="M5609" s="548" t="s">
        <v>13758</v>
      </c>
      <c r="N5609" s="545" t="s">
        <v>13413</v>
      </c>
      <c r="O5609" s="545" t="s">
        <v>17783</v>
      </c>
      <c r="P5609" s="549">
        <v>3668</v>
      </c>
      <c r="Q5609" s="549">
        <v>1</v>
      </c>
      <c r="R5609" s="549">
        <v>138</v>
      </c>
      <c r="S5609" s="548">
        <v>2257</v>
      </c>
      <c r="T5609" s="548"/>
      <c r="U5609" s="99"/>
    </row>
    <row r="5610" spans="1:21" ht="19.5" customHeight="1">
      <c r="A5610" s="545">
        <v>100212</v>
      </c>
      <c r="B5610" s="545" t="s">
        <v>10875</v>
      </c>
      <c r="C5610" s="545" t="s">
        <v>209</v>
      </c>
      <c r="D5610" s="546"/>
      <c r="E5610" s="171" t="str">
        <f t="shared" si="87"/>
        <v>1900</v>
      </c>
      <c r="F5610" s="547">
        <v>0</v>
      </c>
      <c r="G5610" s="548">
        <v>0</v>
      </c>
      <c r="H5610" s="547">
        <v>0</v>
      </c>
      <c r="I5610" s="545" t="s">
        <v>12640</v>
      </c>
      <c r="J5610" s="545"/>
      <c r="K5610" s="545" t="s">
        <v>13413</v>
      </c>
      <c r="L5610" s="545" t="s">
        <v>16649</v>
      </c>
      <c r="M5610" s="548" t="s">
        <v>13758</v>
      </c>
      <c r="N5610" s="545" t="s">
        <v>13413</v>
      </c>
      <c r="O5610" s="545" t="s">
        <v>13413</v>
      </c>
      <c r="P5610" s="549">
        <v>3669</v>
      </c>
      <c r="Q5610" s="549">
        <v>1</v>
      </c>
      <c r="R5610" s="549">
        <v>1</v>
      </c>
      <c r="S5610" s="548"/>
      <c r="T5610" s="548"/>
      <c r="U5610" s="99"/>
    </row>
    <row r="5611" spans="1:21" ht="19.5" customHeight="1">
      <c r="A5611" s="545">
        <v>100213</v>
      </c>
      <c r="B5611" s="545" t="s">
        <v>10874</v>
      </c>
      <c r="C5611" s="545" t="s">
        <v>216</v>
      </c>
      <c r="D5611" s="546"/>
      <c r="E5611" s="171" t="str">
        <f t="shared" si="87"/>
        <v>1900</v>
      </c>
      <c r="F5611" s="547">
        <v>0</v>
      </c>
      <c r="G5611" s="548">
        <v>0</v>
      </c>
      <c r="H5611" s="547">
        <v>0</v>
      </c>
      <c r="I5611" s="545" t="s">
        <v>12655</v>
      </c>
      <c r="J5611" s="545"/>
      <c r="K5611" s="545" t="s">
        <v>13413</v>
      </c>
      <c r="L5611" s="545" t="s">
        <v>17814</v>
      </c>
      <c r="M5611" s="548" t="s">
        <v>13758</v>
      </c>
      <c r="N5611" s="545" t="s">
        <v>13413</v>
      </c>
      <c r="O5611" s="545" t="s">
        <v>15220</v>
      </c>
      <c r="P5611" s="549">
        <v>3670</v>
      </c>
      <c r="Q5611" s="549">
        <v>1</v>
      </c>
      <c r="R5611" s="549">
        <v>109</v>
      </c>
      <c r="S5611" s="548"/>
      <c r="T5611" s="548"/>
      <c r="U5611" s="99"/>
    </row>
    <row r="5612" spans="1:21" ht="19.5" customHeight="1">
      <c r="A5612" s="545">
        <v>100214</v>
      </c>
      <c r="B5612" s="545" t="s">
        <v>10873</v>
      </c>
      <c r="C5612" s="545" t="s">
        <v>216</v>
      </c>
      <c r="D5612" s="546"/>
      <c r="E5612" s="171" t="str">
        <f t="shared" si="87"/>
        <v>1900</v>
      </c>
      <c r="F5612" s="547">
        <v>0</v>
      </c>
      <c r="G5612" s="548">
        <v>0</v>
      </c>
      <c r="H5612" s="547">
        <v>0</v>
      </c>
      <c r="I5612" s="545" t="s">
        <v>12655</v>
      </c>
      <c r="J5612" s="545"/>
      <c r="K5612" s="545" t="s">
        <v>13413</v>
      </c>
      <c r="L5612" s="545" t="s">
        <v>17815</v>
      </c>
      <c r="M5612" s="548" t="s">
        <v>13758</v>
      </c>
      <c r="N5612" s="545" t="s">
        <v>13413</v>
      </c>
      <c r="O5612" s="545" t="s">
        <v>17816</v>
      </c>
      <c r="P5612" s="549">
        <v>3671</v>
      </c>
      <c r="Q5612" s="549">
        <v>1</v>
      </c>
      <c r="R5612" s="549">
        <v>109</v>
      </c>
      <c r="S5612" s="548"/>
      <c r="T5612" s="548"/>
      <c r="U5612" s="99"/>
    </row>
    <row r="5613" spans="1:21" ht="19.5" customHeight="1">
      <c r="A5613" s="545">
        <v>100215</v>
      </c>
      <c r="B5613" s="545" t="s">
        <v>1078</v>
      </c>
      <c r="C5613" s="545" t="s">
        <v>216</v>
      </c>
      <c r="D5613" s="546">
        <v>44596</v>
      </c>
      <c r="E5613" s="171" t="str">
        <f t="shared" si="87"/>
        <v>2022</v>
      </c>
      <c r="F5613" s="547">
        <v>180292</v>
      </c>
      <c r="G5613" s="548">
        <v>0.19</v>
      </c>
      <c r="H5613" s="547">
        <v>151505.88</v>
      </c>
      <c r="I5613" s="545" t="s">
        <v>12655</v>
      </c>
      <c r="J5613" s="545" t="s">
        <v>13297</v>
      </c>
      <c r="K5613" s="545" t="s">
        <v>13413</v>
      </c>
      <c r="L5613" s="545" t="s">
        <v>17817</v>
      </c>
      <c r="M5613" s="548" t="s">
        <v>13758</v>
      </c>
      <c r="N5613" s="545" t="s">
        <v>13413</v>
      </c>
      <c r="O5613" s="545" t="s">
        <v>15220</v>
      </c>
      <c r="P5613" s="549">
        <v>3672</v>
      </c>
      <c r="Q5613" s="549">
        <v>1</v>
      </c>
      <c r="R5613" s="549">
        <v>109</v>
      </c>
      <c r="S5613" s="548">
        <v>2257</v>
      </c>
      <c r="T5613" s="548"/>
      <c r="U5613" s="99"/>
    </row>
    <row r="5614" spans="1:21" ht="19.5" customHeight="1">
      <c r="A5614" s="545">
        <v>100216</v>
      </c>
      <c r="B5614" s="545" t="s">
        <v>10872</v>
      </c>
      <c r="C5614" s="545" t="s">
        <v>216</v>
      </c>
      <c r="D5614" s="546"/>
      <c r="E5614" s="171" t="str">
        <f t="shared" si="87"/>
        <v>1900</v>
      </c>
      <c r="F5614" s="547">
        <v>0</v>
      </c>
      <c r="G5614" s="548">
        <v>0</v>
      </c>
      <c r="H5614" s="547">
        <v>0</v>
      </c>
      <c r="I5614" s="545" t="s">
        <v>12655</v>
      </c>
      <c r="J5614" s="545"/>
      <c r="K5614" s="545" t="s">
        <v>13413</v>
      </c>
      <c r="L5614" s="545" t="s">
        <v>17818</v>
      </c>
      <c r="M5614" s="548" t="s">
        <v>13758</v>
      </c>
      <c r="N5614" s="545" t="s">
        <v>13413</v>
      </c>
      <c r="O5614" s="545" t="s">
        <v>15220</v>
      </c>
      <c r="P5614" s="549">
        <v>3673</v>
      </c>
      <c r="Q5614" s="549">
        <v>1</v>
      </c>
      <c r="R5614" s="549">
        <v>109</v>
      </c>
      <c r="S5614" s="548"/>
      <c r="T5614" s="548"/>
      <c r="U5614" s="99"/>
    </row>
    <row r="5615" spans="1:21" ht="19.5" customHeight="1">
      <c r="A5615" s="545">
        <v>100217</v>
      </c>
      <c r="B5615" s="545" t="s">
        <v>1047</v>
      </c>
      <c r="C5615" s="545" t="s">
        <v>216</v>
      </c>
      <c r="D5615" s="546"/>
      <c r="E5615" s="171" t="str">
        <f t="shared" si="87"/>
        <v>1900</v>
      </c>
      <c r="F5615" s="547">
        <v>0</v>
      </c>
      <c r="G5615" s="548">
        <v>0</v>
      </c>
      <c r="H5615" s="547">
        <v>0</v>
      </c>
      <c r="I5615" s="545" t="s">
        <v>12655</v>
      </c>
      <c r="J5615" s="545"/>
      <c r="K5615" s="545" t="s">
        <v>13413</v>
      </c>
      <c r="L5615" s="545" t="s">
        <v>17819</v>
      </c>
      <c r="M5615" s="548" t="s">
        <v>13758</v>
      </c>
      <c r="N5615" s="545" t="s">
        <v>13413</v>
      </c>
      <c r="O5615" s="545" t="s">
        <v>15220</v>
      </c>
      <c r="P5615" s="549">
        <v>3674</v>
      </c>
      <c r="Q5615" s="549">
        <v>1</v>
      </c>
      <c r="R5615" s="549">
        <v>109</v>
      </c>
      <c r="S5615" s="548"/>
      <c r="T5615" s="548"/>
      <c r="U5615" s="99"/>
    </row>
    <row r="5616" spans="1:21" ht="19.5" customHeight="1">
      <c r="A5616" s="545">
        <v>100218</v>
      </c>
      <c r="B5616" s="545" t="s">
        <v>1046</v>
      </c>
      <c r="C5616" s="545" t="s">
        <v>216</v>
      </c>
      <c r="D5616" s="546"/>
      <c r="E5616" s="171" t="str">
        <f t="shared" si="87"/>
        <v>1900</v>
      </c>
      <c r="F5616" s="547">
        <v>0</v>
      </c>
      <c r="G5616" s="548">
        <v>0</v>
      </c>
      <c r="H5616" s="547">
        <v>0</v>
      </c>
      <c r="I5616" s="545" t="s">
        <v>12655</v>
      </c>
      <c r="J5616" s="545"/>
      <c r="K5616" s="545" t="s">
        <v>13413</v>
      </c>
      <c r="L5616" s="545" t="s">
        <v>17819</v>
      </c>
      <c r="M5616" s="548" t="s">
        <v>13758</v>
      </c>
      <c r="N5616" s="545" t="s">
        <v>13413</v>
      </c>
      <c r="O5616" s="545" t="s">
        <v>15220</v>
      </c>
      <c r="P5616" s="549">
        <v>3675</v>
      </c>
      <c r="Q5616" s="549">
        <v>1</v>
      </c>
      <c r="R5616" s="549">
        <v>109</v>
      </c>
      <c r="S5616" s="548"/>
      <c r="T5616" s="548"/>
      <c r="U5616" s="99"/>
    </row>
    <row r="5617" spans="1:21" ht="19.5" customHeight="1">
      <c r="A5617" s="545">
        <v>100219</v>
      </c>
      <c r="B5617" s="545" t="s">
        <v>10871</v>
      </c>
      <c r="C5617" s="545" t="s">
        <v>216</v>
      </c>
      <c r="D5617" s="546"/>
      <c r="E5617" s="171" t="str">
        <f t="shared" si="87"/>
        <v>1900</v>
      </c>
      <c r="F5617" s="547">
        <v>0</v>
      </c>
      <c r="G5617" s="548">
        <v>0</v>
      </c>
      <c r="H5617" s="547">
        <v>0</v>
      </c>
      <c r="I5617" s="545" t="s">
        <v>12642</v>
      </c>
      <c r="J5617" s="545"/>
      <c r="K5617" s="545" t="s">
        <v>13413</v>
      </c>
      <c r="L5617" s="545" t="s">
        <v>13413</v>
      </c>
      <c r="M5617" s="548" t="s">
        <v>13758</v>
      </c>
      <c r="N5617" s="545" t="s">
        <v>13413</v>
      </c>
      <c r="O5617" s="545" t="s">
        <v>14580</v>
      </c>
      <c r="P5617" s="549">
        <v>3676</v>
      </c>
      <c r="Q5617" s="549">
        <v>1</v>
      </c>
      <c r="R5617" s="549">
        <v>135</v>
      </c>
      <c r="S5617" s="548"/>
      <c r="T5617" s="548"/>
      <c r="U5617" s="99"/>
    </row>
    <row r="5618" spans="1:21" ht="19.5" customHeight="1">
      <c r="A5618" s="545">
        <v>100220</v>
      </c>
      <c r="B5618" s="545" t="s">
        <v>2849</v>
      </c>
      <c r="C5618" s="545" t="s">
        <v>209</v>
      </c>
      <c r="D5618" s="546"/>
      <c r="E5618" s="171" t="str">
        <f t="shared" si="87"/>
        <v>1900</v>
      </c>
      <c r="F5618" s="547">
        <v>0</v>
      </c>
      <c r="G5618" s="548">
        <v>0</v>
      </c>
      <c r="H5618" s="547">
        <v>0</v>
      </c>
      <c r="I5618" s="545" t="s">
        <v>12649</v>
      </c>
      <c r="J5618" s="545"/>
      <c r="K5618" s="545" t="s">
        <v>13413</v>
      </c>
      <c r="L5618" s="545" t="s">
        <v>13413</v>
      </c>
      <c r="M5618" s="548" t="s">
        <v>13758</v>
      </c>
      <c r="N5618" s="545" t="s">
        <v>13413</v>
      </c>
      <c r="O5618" s="545" t="s">
        <v>15359</v>
      </c>
      <c r="P5618" s="549">
        <v>3677</v>
      </c>
      <c r="Q5618" s="549">
        <v>1</v>
      </c>
      <c r="R5618" s="549">
        <v>17</v>
      </c>
      <c r="S5618" s="548"/>
      <c r="T5618" s="548"/>
      <c r="U5618" s="99"/>
    </row>
    <row r="5619" spans="1:21" ht="19.5" customHeight="1">
      <c r="A5619" s="545">
        <v>100221</v>
      </c>
      <c r="B5619" s="545" t="s">
        <v>2844</v>
      </c>
      <c r="C5619" s="545" t="s">
        <v>209</v>
      </c>
      <c r="D5619" s="546"/>
      <c r="E5619" s="171" t="str">
        <f t="shared" si="87"/>
        <v>1900</v>
      </c>
      <c r="F5619" s="547">
        <v>0</v>
      </c>
      <c r="G5619" s="548">
        <v>0</v>
      </c>
      <c r="H5619" s="547">
        <v>0</v>
      </c>
      <c r="I5619" s="545" t="s">
        <v>12649</v>
      </c>
      <c r="J5619" s="545"/>
      <c r="K5619" s="545" t="s">
        <v>13413</v>
      </c>
      <c r="L5619" s="545" t="s">
        <v>13413</v>
      </c>
      <c r="M5619" s="548" t="s">
        <v>13758</v>
      </c>
      <c r="N5619" s="545" t="s">
        <v>13413</v>
      </c>
      <c r="O5619" s="545" t="s">
        <v>15359</v>
      </c>
      <c r="P5619" s="549">
        <v>3678</v>
      </c>
      <c r="Q5619" s="549">
        <v>1</v>
      </c>
      <c r="R5619" s="549">
        <v>17</v>
      </c>
      <c r="S5619" s="548"/>
      <c r="T5619" s="548"/>
      <c r="U5619" s="99"/>
    </row>
    <row r="5620" spans="1:21" ht="19.5" customHeight="1">
      <c r="A5620" s="545">
        <v>100222</v>
      </c>
      <c r="B5620" s="545" t="s">
        <v>10870</v>
      </c>
      <c r="C5620" s="545" t="s">
        <v>206</v>
      </c>
      <c r="D5620" s="546"/>
      <c r="E5620" s="171" t="str">
        <f t="shared" si="87"/>
        <v>1900</v>
      </c>
      <c r="F5620" s="547">
        <v>0</v>
      </c>
      <c r="G5620" s="548">
        <v>0</v>
      </c>
      <c r="H5620" s="547">
        <v>0</v>
      </c>
      <c r="I5620" s="545" t="s">
        <v>12709</v>
      </c>
      <c r="J5620" s="545"/>
      <c r="K5620" s="545" t="s">
        <v>13413</v>
      </c>
      <c r="L5620" s="545" t="s">
        <v>17820</v>
      </c>
      <c r="M5620" s="548" t="s">
        <v>13758</v>
      </c>
      <c r="N5620" s="545" t="s">
        <v>22823</v>
      </c>
      <c r="O5620" s="545" t="s">
        <v>17821</v>
      </c>
      <c r="P5620" s="549">
        <v>3679</v>
      </c>
      <c r="Q5620" s="549">
        <v>1</v>
      </c>
      <c r="R5620" s="549">
        <v>124</v>
      </c>
      <c r="S5620" s="548"/>
      <c r="T5620" s="548">
        <v>441</v>
      </c>
      <c r="U5620" s="99"/>
    </row>
    <row r="5621" spans="1:21" ht="19.5" customHeight="1">
      <c r="A5621" s="545">
        <v>100223</v>
      </c>
      <c r="B5621" s="545" t="s">
        <v>1757</v>
      </c>
      <c r="C5621" s="545" t="s">
        <v>206</v>
      </c>
      <c r="D5621" s="546">
        <v>46052</v>
      </c>
      <c r="E5621" s="171" t="str">
        <f t="shared" si="87"/>
        <v>2026</v>
      </c>
      <c r="F5621" s="547">
        <v>2420</v>
      </c>
      <c r="G5621" s="548">
        <v>0.19</v>
      </c>
      <c r="H5621" s="547">
        <v>2033.61</v>
      </c>
      <c r="I5621" s="545" t="s">
        <v>12709</v>
      </c>
      <c r="J5621" s="545" t="s">
        <v>13307</v>
      </c>
      <c r="K5621" s="545" t="s">
        <v>17822</v>
      </c>
      <c r="L5621" s="545" t="s">
        <v>17823</v>
      </c>
      <c r="M5621" s="548" t="s">
        <v>13758</v>
      </c>
      <c r="N5621" s="545" t="s">
        <v>22823</v>
      </c>
      <c r="O5621" s="545" t="s">
        <v>17824</v>
      </c>
      <c r="P5621" s="549">
        <v>3680</v>
      </c>
      <c r="Q5621" s="549">
        <v>1</v>
      </c>
      <c r="R5621" s="549">
        <v>124</v>
      </c>
      <c r="S5621" s="548">
        <v>2228</v>
      </c>
      <c r="T5621" s="548">
        <v>441</v>
      </c>
      <c r="U5621" s="99"/>
    </row>
    <row r="5622" spans="1:21" ht="19.5" customHeight="1">
      <c r="A5622" s="545">
        <v>100224</v>
      </c>
      <c r="B5622" s="545" t="s">
        <v>1727</v>
      </c>
      <c r="C5622" s="545" t="s">
        <v>206</v>
      </c>
      <c r="D5622" s="546"/>
      <c r="E5622" s="171" t="str">
        <f t="shared" si="87"/>
        <v>1900</v>
      </c>
      <c r="F5622" s="547">
        <v>0</v>
      </c>
      <c r="G5622" s="548">
        <v>0</v>
      </c>
      <c r="H5622" s="547">
        <v>0</v>
      </c>
      <c r="I5622" s="545" t="s">
        <v>12709</v>
      </c>
      <c r="J5622" s="545"/>
      <c r="K5622" s="545" t="s">
        <v>17825</v>
      </c>
      <c r="L5622" s="545" t="s">
        <v>17826</v>
      </c>
      <c r="M5622" s="548" t="s">
        <v>13758</v>
      </c>
      <c r="N5622" s="545" t="s">
        <v>22823</v>
      </c>
      <c r="O5622" s="545" t="s">
        <v>17827</v>
      </c>
      <c r="P5622" s="549">
        <v>3681</v>
      </c>
      <c r="Q5622" s="549">
        <v>1</v>
      </c>
      <c r="R5622" s="549">
        <v>124</v>
      </c>
      <c r="S5622" s="548"/>
      <c r="T5622" s="548">
        <v>441</v>
      </c>
      <c r="U5622" s="99"/>
    </row>
    <row r="5623" spans="1:21" ht="19.5" customHeight="1">
      <c r="A5623" s="545">
        <v>100225</v>
      </c>
      <c r="B5623" s="545" t="s">
        <v>10869</v>
      </c>
      <c r="C5623" s="545" t="s">
        <v>221</v>
      </c>
      <c r="D5623" s="546"/>
      <c r="E5623" s="171" t="str">
        <f t="shared" si="87"/>
        <v>1900</v>
      </c>
      <c r="F5623" s="547">
        <v>0</v>
      </c>
      <c r="G5623" s="548">
        <v>0</v>
      </c>
      <c r="H5623" s="547">
        <v>0</v>
      </c>
      <c r="I5623" s="545" t="s">
        <v>12709</v>
      </c>
      <c r="J5623" s="545"/>
      <c r="K5623" s="545" t="s">
        <v>13413</v>
      </c>
      <c r="L5623" s="545" t="s">
        <v>13413</v>
      </c>
      <c r="M5623" s="548" t="s">
        <v>13758</v>
      </c>
      <c r="N5623" s="545" t="s">
        <v>22823</v>
      </c>
      <c r="O5623" s="545" t="s">
        <v>17828</v>
      </c>
      <c r="P5623" s="549">
        <v>3682</v>
      </c>
      <c r="Q5623" s="549">
        <v>1</v>
      </c>
      <c r="R5623" s="549">
        <v>124</v>
      </c>
      <c r="S5623" s="548"/>
      <c r="T5623" s="548">
        <v>441</v>
      </c>
      <c r="U5623" s="99"/>
    </row>
    <row r="5624" spans="1:21" ht="19.5" customHeight="1">
      <c r="A5624" s="545">
        <v>100226</v>
      </c>
      <c r="B5624" s="545" t="s">
        <v>10868</v>
      </c>
      <c r="C5624" s="545" t="s">
        <v>206</v>
      </c>
      <c r="D5624" s="546"/>
      <c r="E5624" s="171" t="str">
        <f t="shared" si="87"/>
        <v>1900</v>
      </c>
      <c r="F5624" s="547">
        <v>0</v>
      </c>
      <c r="G5624" s="548">
        <v>0</v>
      </c>
      <c r="H5624" s="547">
        <v>0</v>
      </c>
      <c r="I5624" s="545" t="s">
        <v>12709</v>
      </c>
      <c r="J5624" s="545"/>
      <c r="K5624" s="545" t="s">
        <v>17829</v>
      </c>
      <c r="L5624" s="545" t="s">
        <v>17830</v>
      </c>
      <c r="M5624" s="548" t="s">
        <v>13758</v>
      </c>
      <c r="N5624" s="545" t="s">
        <v>22823</v>
      </c>
      <c r="O5624" s="545" t="s">
        <v>17831</v>
      </c>
      <c r="P5624" s="549">
        <v>3683</v>
      </c>
      <c r="Q5624" s="549">
        <v>1</v>
      </c>
      <c r="R5624" s="549">
        <v>124</v>
      </c>
      <c r="S5624" s="548"/>
      <c r="T5624" s="548">
        <v>441</v>
      </c>
      <c r="U5624" s="99"/>
    </row>
    <row r="5625" spans="1:21" ht="19.5" customHeight="1">
      <c r="A5625" s="545">
        <v>100227</v>
      </c>
      <c r="B5625" s="545" t="s">
        <v>7277</v>
      </c>
      <c r="C5625" s="545" t="s">
        <v>206</v>
      </c>
      <c r="D5625" s="546">
        <v>43838</v>
      </c>
      <c r="E5625" s="171" t="str">
        <f t="shared" si="87"/>
        <v>2020</v>
      </c>
      <c r="F5625" s="547">
        <v>5819</v>
      </c>
      <c r="G5625" s="548">
        <v>0.19</v>
      </c>
      <c r="H5625" s="547">
        <v>4889.92</v>
      </c>
      <c r="I5625" s="545" t="s">
        <v>12709</v>
      </c>
      <c r="J5625" s="545" t="s">
        <v>13296</v>
      </c>
      <c r="K5625" s="545" t="s">
        <v>17832</v>
      </c>
      <c r="L5625" s="545" t="s">
        <v>17833</v>
      </c>
      <c r="M5625" s="548" t="s">
        <v>13758</v>
      </c>
      <c r="N5625" s="545" t="s">
        <v>22823</v>
      </c>
      <c r="O5625" s="545" t="s">
        <v>17834</v>
      </c>
      <c r="P5625" s="549">
        <v>3684</v>
      </c>
      <c r="Q5625" s="549">
        <v>1</v>
      </c>
      <c r="R5625" s="549">
        <v>124</v>
      </c>
      <c r="S5625" s="548">
        <v>2218</v>
      </c>
      <c r="T5625" s="548">
        <v>441</v>
      </c>
      <c r="U5625" s="99"/>
    </row>
    <row r="5626" spans="1:21" ht="19.5" customHeight="1">
      <c r="A5626" s="545">
        <v>100228</v>
      </c>
      <c r="B5626" s="545" t="s">
        <v>2534</v>
      </c>
      <c r="C5626" s="545" t="s">
        <v>216</v>
      </c>
      <c r="D5626" s="546"/>
      <c r="E5626" s="171" t="str">
        <f t="shared" si="87"/>
        <v>1900</v>
      </c>
      <c r="F5626" s="547">
        <v>0</v>
      </c>
      <c r="G5626" s="548">
        <v>0</v>
      </c>
      <c r="H5626" s="547">
        <v>0</v>
      </c>
      <c r="I5626" s="545" t="s">
        <v>12642</v>
      </c>
      <c r="J5626" s="545"/>
      <c r="K5626" s="545" t="s">
        <v>13413</v>
      </c>
      <c r="L5626" s="545" t="s">
        <v>13807</v>
      </c>
      <c r="M5626" s="548" t="s">
        <v>13758</v>
      </c>
      <c r="N5626" s="545" t="s">
        <v>13413</v>
      </c>
      <c r="O5626" s="545" t="s">
        <v>17835</v>
      </c>
      <c r="P5626" s="549">
        <v>3685</v>
      </c>
      <c r="Q5626" s="549">
        <v>1</v>
      </c>
      <c r="R5626" s="549">
        <v>135</v>
      </c>
      <c r="S5626" s="548"/>
      <c r="T5626" s="548"/>
      <c r="U5626" s="99"/>
    </row>
    <row r="5627" spans="1:21" ht="19.5" customHeight="1">
      <c r="A5627" s="545">
        <v>100229</v>
      </c>
      <c r="B5627" s="545" t="s">
        <v>6352</v>
      </c>
      <c r="C5627" s="545" t="s">
        <v>206</v>
      </c>
      <c r="D5627" s="546">
        <v>46052</v>
      </c>
      <c r="E5627" s="171" t="str">
        <f t="shared" si="87"/>
        <v>2026</v>
      </c>
      <c r="F5627" s="547">
        <v>133011</v>
      </c>
      <c r="G5627" s="548">
        <v>0.19</v>
      </c>
      <c r="H5627" s="547">
        <v>111773.95</v>
      </c>
      <c r="I5627" s="545" t="s">
        <v>12709</v>
      </c>
      <c r="J5627" s="545" t="s">
        <v>13307</v>
      </c>
      <c r="K5627" s="545" t="s">
        <v>17836</v>
      </c>
      <c r="L5627" s="545" t="s">
        <v>13413</v>
      </c>
      <c r="M5627" s="548" t="s">
        <v>13758</v>
      </c>
      <c r="N5627" s="545" t="s">
        <v>22823</v>
      </c>
      <c r="O5627" s="545" t="s">
        <v>17837</v>
      </c>
      <c r="P5627" s="549">
        <v>3686</v>
      </c>
      <c r="Q5627" s="549">
        <v>1</v>
      </c>
      <c r="R5627" s="549">
        <v>124</v>
      </c>
      <c r="S5627" s="548">
        <v>2228</v>
      </c>
      <c r="T5627" s="548">
        <v>441</v>
      </c>
      <c r="U5627" s="99"/>
    </row>
    <row r="5628" spans="1:21" ht="19.5" customHeight="1">
      <c r="A5628" s="545">
        <v>100231</v>
      </c>
      <c r="B5628" s="545" t="s">
        <v>1748</v>
      </c>
      <c r="C5628" s="545" t="s">
        <v>216</v>
      </c>
      <c r="D5628" s="546">
        <v>46052</v>
      </c>
      <c r="E5628" s="171" t="str">
        <f t="shared" si="87"/>
        <v>2026</v>
      </c>
      <c r="F5628" s="547">
        <v>132251</v>
      </c>
      <c r="G5628" s="548">
        <v>0.19</v>
      </c>
      <c r="H5628" s="547">
        <v>111135.29</v>
      </c>
      <c r="I5628" s="545" t="s">
        <v>12709</v>
      </c>
      <c r="J5628" s="545" t="s">
        <v>13307</v>
      </c>
      <c r="K5628" s="545" t="s">
        <v>17838</v>
      </c>
      <c r="L5628" s="545" t="s">
        <v>17839</v>
      </c>
      <c r="M5628" s="548" t="s">
        <v>13758</v>
      </c>
      <c r="N5628" s="545" t="s">
        <v>22823</v>
      </c>
      <c r="O5628" s="545" t="s">
        <v>17840</v>
      </c>
      <c r="P5628" s="549">
        <v>3688</v>
      </c>
      <c r="Q5628" s="549">
        <v>1</v>
      </c>
      <c r="R5628" s="549">
        <v>124</v>
      </c>
      <c r="S5628" s="548">
        <v>2228</v>
      </c>
      <c r="T5628" s="548">
        <v>441</v>
      </c>
      <c r="U5628" s="99"/>
    </row>
    <row r="5629" spans="1:21" ht="19.5" customHeight="1">
      <c r="A5629" s="545">
        <v>100232</v>
      </c>
      <c r="B5629" s="545" t="s">
        <v>10867</v>
      </c>
      <c r="C5629" s="545" t="s">
        <v>216</v>
      </c>
      <c r="D5629" s="546"/>
      <c r="E5629" s="171" t="str">
        <f t="shared" si="87"/>
        <v>1900</v>
      </c>
      <c r="F5629" s="547">
        <v>0</v>
      </c>
      <c r="G5629" s="548">
        <v>0</v>
      </c>
      <c r="H5629" s="547">
        <v>0</v>
      </c>
      <c r="I5629" s="545" t="s">
        <v>12709</v>
      </c>
      <c r="J5629" s="545"/>
      <c r="K5629" s="545" t="s">
        <v>13413</v>
      </c>
      <c r="L5629" s="545" t="s">
        <v>13413</v>
      </c>
      <c r="M5629" s="548" t="s">
        <v>13758</v>
      </c>
      <c r="N5629" s="545" t="s">
        <v>22823</v>
      </c>
      <c r="O5629" s="545" t="s">
        <v>14413</v>
      </c>
      <c r="P5629" s="549">
        <v>3689</v>
      </c>
      <c r="Q5629" s="549">
        <v>1</v>
      </c>
      <c r="R5629" s="549">
        <v>124</v>
      </c>
      <c r="S5629" s="548"/>
      <c r="T5629" s="548">
        <v>441</v>
      </c>
      <c r="U5629" s="99"/>
    </row>
    <row r="5630" spans="1:21" ht="19.5" customHeight="1">
      <c r="A5630" s="545">
        <v>100233</v>
      </c>
      <c r="B5630" s="545" t="s">
        <v>10866</v>
      </c>
      <c r="C5630" s="545" t="s">
        <v>206</v>
      </c>
      <c r="D5630" s="546"/>
      <c r="E5630" s="171" t="str">
        <f t="shared" si="87"/>
        <v>1900</v>
      </c>
      <c r="F5630" s="547">
        <v>0</v>
      </c>
      <c r="G5630" s="548">
        <v>0</v>
      </c>
      <c r="H5630" s="547">
        <v>0</v>
      </c>
      <c r="I5630" s="545" t="s">
        <v>12709</v>
      </c>
      <c r="J5630" s="545"/>
      <c r="K5630" s="545" t="s">
        <v>17841</v>
      </c>
      <c r="L5630" s="545" t="s">
        <v>17842</v>
      </c>
      <c r="M5630" s="548" t="s">
        <v>13758</v>
      </c>
      <c r="N5630" s="545" t="s">
        <v>22823</v>
      </c>
      <c r="O5630" s="545" t="s">
        <v>17843</v>
      </c>
      <c r="P5630" s="549">
        <v>3690</v>
      </c>
      <c r="Q5630" s="549">
        <v>1</v>
      </c>
      <c r="R5630" s="549">
        <v>124</v>
      </c>
      <c r="S5630" s="548"/>
      <c r="T5630" s="548">
        <v>441</v>
      </c>
      <c r="U5630" s="99"/>
    </row>
    <row r="5631" spans="1:21" ht="19.5" customHeight="1">
      <c r="A5631" s="545">
        <v>100234</v>
      </c>
      <c r="B5631" s="545" t="s">
        <v>1745</v>
      </c>
      <c r="C5631" s="545" t="s">
        <v>206</v>
      </c>
      <c r="D5631" s="546"/>
      <c r="E5631" s="171" t="str">
        <f t="shared" si="87"/>
        <v>1900</v>
      </c>
      <c r="F5631" s="547">
        <v>0</v>
      </c>
      <c r="G5631" s="548">
        <v>0</v>
      </c>
      <c r="H5631" s="547">
        <v>0</v>
      </c>
      <c r="I5631" s="545" t="s">
        <v>12709</v>
      </c>
      <c r="J5631" s="545"/>
      <c r="K5631" s="545" t="s">
        <v>17844</v>
      </c>
      <c r="L5631" s="545" t="s">
        <v>17845</v>
      </c>
      <c r="M5631" s="548" t="s">
        <v>13758</v>
      </c>
      <c r="N5631" s="545" t="s">
        <v>22823</v>
      </c>
      <c r="O5631" s="545" t="s">
        <v>17846</v>
      </c>
      <c r="P5631" s="549">
        <v>3691</v>
      </c>
      <c r="Q5631" s="549">
        <v>1</v>
      </c>
      <c r="R5631" s="549">
        <v>124</v>
      </c>
      <c r="S5631" s="548"/>
      <c r="T5631" s="548">
        <v>441</v>
      </c>
      <c r="U5631" s="99"/>
    </row>
    <row r="5632" spans="1:21" ht="19.5" customHeight="1">
      <c r="A5632" s="545">
        <v>100235</v>
      </c>
      <c r="B5632" s="545" t="s">
        <v>1744</v>
      </c>
      <c r="C5632" s="545" t="s">
        <v>786</v>
      </c>
      <c r="D5632" s="546">
        <v>43556</v>
      </c>
      <c r="E5632" s="171" t="str">
        <f t="shared" si="87"/>
        <v>2019</v>
      </c>
      <c r="F5632" s="547">
        <v>74847</v>
      </c>
      <c r="G5632" s="548">
        <v>0.16</v>
      </c>
      <c r="H5632" s="547">
        <v>64523.28</v>
      </c>
      <c r="I5632" s="545" t="s">
        <v>12709</v>
      </c>
      <c r="J5632" s="545" t="s">
        <v>13298</v>
      </c>
      <c r="K5632" s="545" t="s">
        <v>13413</v>
      </c>
      <c r="L5632" s="545" t="s">
        <v>13413</v>
      </c>
      <c r="M5632" s="548" t="s">
        <v>13758</v>
      </c>
      <c r="N5632" s="545" t="s">
        <v>22823</v>
      </c>
      <c r="O5632" s="545" t="s">
        <v>14413</v>
      </c>
      <c r="P5632" s="549">
        <v>3692</v>
      </c>
      <c r="Q5632" s="549">
        <v>1</v>
      </c>
      <c r="R5632" s="549">
        <v>124</v>
      </c>
      <c r="S5632" s="548">
        <v>1012</v>
      </c>
      <c r="T5632" s="548">
        <v>441</v>
      </c>
      <c r="U5632" s="99"/>
    </row>
    <row r="5633" spans="1:21" ht="19.5" customHeight="1">
      <c r="A5633" s="545">
        <v>100236</v>
      </c>
      <c r="B5633" s="545" t="s">
        <v>3063</v>
      </c>
      <c r="C5633" s="545" t="s">
        <v>216</v>
      </c>
      <c r="D5633" s="546"/>
      <c r="E5633" s="171" t="str">
        <f t="shared" si="87"/>
        <v>1900</v>
      </c>
      <c r="F5633" s="547">
        <v>0</v>
      </c>
      <c r="G5633" s="548">
        <v>0</v>
      </c>
      <c r="H5633" s="547">
        <v>0</v>
      </c>
      <c r="I5633" s="545" t="s">
        <v>12689</v>
      </c>
      <c r="J5633" s="545"/>
      <c r="K5633" s="545" t="s">
        <v>13413</v>
      </c>
      <c r="L5633" s="545" t="s">
        <v>14294</v>
      </c>
      <c r="M5633" s="548" t="s">
        <v>13758</v>
      </c>
      <c r="N5633" s="545" t="s">
        <v>13413</v>
      </c>
      <c r="O5633" s="545" t="s">
        <v>14295</v>
      </c>
      <c r="P5633" s="549">
        <v>3693</v>
      </c>
      <c r="Q5633" s="549">
        <v>1</v>
      </c>
      <c r="R5633" s="549">
        <v>156</v>
      </c>
      <c r="S5633" s="548"/>
      <c r="T5633" s="548"/>
      <c r="U5633" s="99"/>
    </row>
    <row r="5634" spans="1:21" ht="19.5" customHeight="1">
      <c r="A5634" s="545">
        <v>100237</v>
      </c>
      <c r="B5634" s="545" t="s">
        <v>3062</v>
      </c>
      <c r="C5634" s="545" t="s">
        <v>216</v>
      </c>
      <c r="D5634" s="546"/>
      <c r="E5634" s="171" t="str">
        <f t="shared" si="87"/>
        <v>1900</v>
      </c>
      <c r="F5634" s="547">
        <v>0</v>
      </c>
      <c r="G5634" s="548">
        <v>0</v>
      </c>
      <c r="H5634" s="547">
        <v>0</v>
      </c>
      <c r="I5634" s="545" t="s">
        <v>12689</v>
      </c>
      <c r="J5634" s="545"/>
      <c r="K5634" s="545" t="s">
        <v>13413</v>
      </c>
      <c r="L5634" s="545" t="s">
        <v>14294</v>
      </c>
      <c r="M5634" s="548" t="s">
        <v>13758</v>
      </c>
      <c r="N5634" s="545" t="s">
        <v>13413</v>
      </c>
      <c r="O5634" s="545" t="s">
        <v>14295</v>
      </c>
      <c r="P5634" s="549">
        <v>3694</v>
      </c>
      <c r="Q5634" s="549">
        <v>1</v>
      </c>
      <c r="R5634" s="549">
        <v>156</v>
      </c>
      <c r="S5634" s="548"/>
      <c r="T5634" s="548"/>
      <c r="U5634" s="99"/>
    </row>
    <row r="5635" spans="1:21" ht="19.5" customHeight="1">
      <c r="A5635" s="545">
        <v>100238</v>
      </c>
      <c r="B5635" s="545" t="s">
        <v>10865</v>
      </c>
      <c r="C5635" s="545" t="s">
        <v>216</v>
      </c>
      <c r="D5635" s="546"/>
      <c r="E5635" s="171" t="str">
        <f t="shared" si="87"/>
        <v>1900</v>
      </c>
      <c r="F5635" s="547">
        <v>0</v>
      </c>
      <c r="G5635" s="548">
        <v>0</v>
      </c>
      <c r="H5635" s="547">
        <v>0</v>
      </c>
      <c r="I5635" s="545" t="s">
        <v>12689</v>
      </c>
      <c r="J5635" s="545"/>
      <c r="K5635" s="545" t="s">
        <v>13413</v>
      </c>
      <c r="L5635" s="545" t="s">
        <v>14294</v>
      </c>
      <c r="M5635" s="548" t="s">
        <v>13758</v>
      </c>
      <c r="N5635" s="545" t="s">
        <v>13413</v>
      </c>
      <c r="O5635" s="545" t="s">
        <v>14295</v>
      </c>
      <c r="P5635" s="549">
        <v>3695</v>
      </c>
      <c r="Q5635" s="549">
        <v>1</v>
      </c>
      <c r="R5635" s="549">
        <v>156</v>
      </c>
      <c r="S5635" s="548"/>
      <c r="T5635" s="548"/>
      <c r="U5635" s="99"/>
    </row>
    <row r="5636" spans="1:21" ht="19.5" customHeight="1">
      <c r="A5636" s="545">
        <v>100239</v>
      </c>
      <c r="B5636" s="545" t="s">
        <v>10864</v>
      </c>
      <c r="C5636" s="545" t="s">
        <v>216</v>
      </c>
      <c r="D5636" s="546"/>
      <c r="E5636" s="171" t="str">
        <f t="shared" ref="E5636:E5699" si="88">TEXT(D5636,"YYYY")</f>
        <v>1900</v>
      </c>
      <c r="F5636" s="547">
        <v>0</v>
      </c>
      <c r="G5636" s="548">
        <v>0</v>
      </c>
      <c r="H5636" s="547">
        <v>0</v>
      </c>
      <c r="I5636" s="545" t="s">
        <v>12689</v>
      </c>
      <c r="J5636" s="545"/>
      <c r="K5636" s="545" t="s">
        <v>13413</v>
      </c>
      <c r="L5636" s="545" t="s">
        <v>14294</v>
      </c>
      <c r="M5636" s="548" t="s">
        <v>13758</v>
      </c>
      <c r="N5636" s="545" t="s">
        <v>13413</v>
      </c>
      <c r="O5636" s="545" t="s">
        <v>14295</v>
      </c>
      <c r="P5636" s="549">
        <v>3696</v>
      </c>
      <c r="Q5636" s="549">
        <v>1</v>
      </c>
      <c r="R5636" s="549">
        <v>156</v>
      </c>
      <c r="S5636" s="548"/>
      <c r="T5636" s="548"/>
      <c r="U5636" s="99"/>
    </row>
    <row r="5637" spans="1:21" ht="19.5" customHeight="1">
      <c r="A5637" s="545">
        <v>100240</v>
      </c>
      <c r="B5637" s="545" t="s">
        <v>3072</v>
      </c>
      <c r="C5637" s="545" t="s">
        <v>216</v>
      </c>
      <c r="D5637" s="546"/>
      <c r="E5637" s="171" t="str">
        <f t="shared" si="88"/>
        <v>1900</v>
      </c>
      <c r="F5637" s="547">
        <v>0</v>
      </c>
      <c r="G5637" s="548">
        <v>0</v>
      </c>
      <c r="H5637" s="547">
        <v>0</v>
      </c>
      <c r="I5637" s="545" t="s">
        <v>12689</v>
      </c>
      <c r="J5637" s="545"/>
      <c r="K5637" s="545" t="s">
        <v>13413</v>
      </c>
      <c r="L5637" s="545" t="s">
        <v>14294</v>
      </c>
      <c r="M5637" s="548" t="s">
        <v>13758</v>
      </c>
      <c r="N5637" s="545" t="s">
        <v>13413</v>
      </c>
      <c r="O5637" s="545" t="s">
        <v>14295</v>
      </c>
      <c r="P5637" s="549">
        <v>3697</v>
      </c>
      <c r="Q5637" s="549">
        <v>1</v>
      </c>
      <c r="R5637" s="549">
        <v>156</v>
      </c>
      <c r="S5637" s="548"/>
      <c r="T5637" s="548"/>
      <c r="U5637" s="99"/>
    </row>
    <row r="5638" spans="1:21" ht="19.5" customHeight="1">
      <c r="A5638" s="545">
        <v>100241</v>
      </c>
      <c r="B5638" s="545" t="s">
        <v>3073</v>
      </c>
      <c r="C5638" s="545" t="s">
        <v>216</v>
      </c>
      <c r="D5638" s="546"/>
      <c r="E5638" s="171" t="str">
        <f t="shared" si="88"/>
        <v>1900</v>
      </c>
      <c r="F5638" s="547">
        <v>0</v>
      </c>
      <c r="G5638" s="548">
        <v>0</v>
      </c>
      <c r="H5638" s="547">
        <v>0</v>
      </c>
      <c r="I5638" s="545" t="s">
        <v>12689</v>
      </c>
      <c r="J5638" s="545"/>
      <c r="K5638" s="545" t="s">
        <v>13413</v>
      </c>
      <c r="L5638" s="545" t="s">
        <v>14294</v>
      </c>
      <c r="M5638" s="548" t="s">
        <v>13758</v>
      </c>
      <c r="N5638" s="545" t="s">
        <v>13413</v>
      </c>
      <c r="O5638" s="545" t="s">
        <v>14295</v>
      </c>
      <c r="P5638" s="549">
        <v>3698</v>
      </c>
      <c r="Q5638" s="549">
        <v>1</v>
      </c>
      <c r="R5638" s="549">
        <v>156</v>
      </c>
      <c r="S5638" s="548"/>
      <c r="T5638" s="548"/>
      <c r="U5638" s="99"/>
    </row>
    <row r="5639" spans="1:21" ht="19.5" customHeight="1">
      <c r="A5639" s="545">
        <v>100242</v>
      </c>
      <c r="B5639" s="545" t="s">
        <v>6815</v>
      </c>
      <c r="C5639" s="545" t="s">
        <v>221</v>
      </c>
      <c r="D5639" s="546">
        <v>46052</v>
      </c>
      <c r="E5639" s="171" t="str">
        <f t="shared" si="88"/>
        <v>2026</v>
      </c>
      <c r="F5639" s="547">
        <v>119941</v>
      </c>
      <c r="G5639" s="548">
        <v>0.19</v>
      </c>
      <c r="H5639" s="547">
        <v>100790.76</v>
      </c>
      <c r="I5639" s="545" t="s">
        <v>12709</v>
      </c>
      <c r="J5639" s="545" t="s">
        <v>13307</v>
      </c>
      <c r="K5639" s="545" t="s">
        <v>17847</v>
      </c>
      <c r="L5639" s="545" t="s">
        <v>17848</v>
      </c>
      <c r="M5639" s="548" t="s">
        <v>13758</v>
      </c>
      <c r="N5639" s="545" t="s">
        <v>22823</v>
      </c>
      <c r="O5639" s="545" t="s">
        <v>17849</v>
      </c>
      <c r="P5639" s="549">
        <v>3699</v>
      </c>
      <c r="Q5639" s="549">
        <v>1</v>
      </c>
      <c r="R5639" s="549">
        <v>124</v>
      </c>
      <c r="S5639" s="548">
        <v>2228</v>
      </c>
      <c r="T5639" s="548">
        <v>441</v>
      </c>
      <c r="U5639" s="99"/>
    </row>
    <row r="5640" spans="1:21" ht="19.5" customHeight="1">
      <c r="A5640" s="545">
        <v>100243</v>
      </c>
      <c r="B5640" s="545" t="s">
        <v>1734</v>
      </c>
      <c r="C5640" s="545" t="s">
        <v>216</v>
      </c>
      <c r="D5640" s="546">
        <v>43844</v>
      </c>
      <c r="E5640" s="171" t="str">
        <f t="shared" si="88"/>
        <v>2020</v>
      </c>
      <c r="F5640" s="547">
        <v>103957.21</v>
      </c>
      <c r="G5640" s="548">
        <v>0.19</v>
      </c>
      <c r="H5640" s="547">
        <v>87359</v>
      </c>
      <c r="I5640" s="545" t="s">
        <v>12709</v>
      </c>
      <c r="J5640" s="545" t="s">
        <v>13297</v>
      </c>
      <c r="K5640" s="545" t="s">
        <v>13413</v>
      </c>
      <c r="L5640" s="545" t="s">
        <v>13413</v>
      </c>
      <c r="M5640" s="548" t="s">
        <v>13758</v>
      </c>
      <c r="N5640" s="545" t="s">
        <v>22823</v>
      </c>
      <c r="O5640" s="545" t="s">
        <v>14413</v>
      </c>
      <c r="P5640" s="549">
        <v>3700</v>
      </c>
      <c r="Q5640" s="549">
        <v>1</v>
      </c>
      <c r="R5640" s="549">
        <v>124</v>
      </c>
      <c r="S5640" s="548">
        <v>2257</v>
      </c>
      <c r="T5640" s="548">
        <v>441</v>
      </c>
      <c r="U5640" s="99"/>
    </row>
    <row r="5641" spans="1:21" ht="19.5" customHeight="1">
      <c r="A5641" s="545">
        <v>100244</v>
      </c>
      <c r="B5641" s="545" t="s">
        <v>6351</v>
      </c>
      <c r="C5641" s="545" t="s">
        <v>206</v>
      </c>
      <c r="D5641" s="546">
        <v>46052</v>
      </c>
      <c r="E5641" s="171" t="str">
        <f t="shared" si="88"/>
        <v>2026</v>
      </c>
      <c r="F5641" s="547">
        <v>26212</v>
      </c>
      <c r="G5641" s="548">
        <v>0.19</v>
      </c>
      <c r="H5641" s="547">
        <v>22026.89</v>
      </c>
      <c r="I5641" s="545" t="s">
        <v>12709</v>
      </c>
      <c r="J5641" s="545" t="s">
        <v>13307</v>
      </c>
      <c r="K5641" s="545" t="s">
        <v>17850</v>
      </c>
      <c r="L5641" s="545" t="s">
        <v>17851</v>
      </c>
      <c r="M5641" s="548" t="s">
        <v>13758</v>
      </c>
      <c r="N5641" s="545" t="s">
        <v>22823</v>
      </c>
      <c r="O5641" s="545" t="s">
        <v>17852</v>
      </c>
      <c r="P5641" s="549">
        <v>3701</v>
      </c>
      <c r="Q5641" s="549">
        <v>1</v>
      </c>
      <c r="R5641" s="549">
        <v>124</v>
      </c>
      <c r="S5641" s="548">
        <v>2228</v>
      </c>
      <c r="T5641" s="548">
        <v>441</v>
      </c>
      <c r="U5641" s="99"/>
    </row>
    <row r="5642" spans="1:21" ht="19.5" customHeight="1">
      <c r="A5642" s="545">
        <v>100245</v>
      </c>
      <c r="B5642" s="545" t="s">
        <v>10863</v>
      </c>
      <c r="C5642" s="545" t="s">
        <v>206</v>
      </c>
      <c r="D5642" s="546"/>
      <c r="E5642" s="171" t="str">
        <f t="shared" si="88"/>
        <v>1900</v>
      </c>
      <c r="F5642" s="547">
        <v>0</v>
      </c>
      <c r="G5642" s="548">
        <v>0</v>
      </c>
      <c r="H5642" s="547">
        <v>0</v>
      </c>
      <c r="I5642" s="545" t="s">
        <v>12709</v>
      </c>
      <c r="J5642" s="545"/>
      <c r="K5642" s="545" t="s">
        <v>17853</v>
      </c>
      <c r="L5642" s="545" t="s">
        <v>17851</v>
      </c>
      <c r="M5642" s="548" t="s">
        <v>13758</v>
      </c>
      <c r="N5642" s="545" t="s">
        <v>22823</v>
      </c>
      <c r="O5642" s="545" t="s">
        <v>17854</v>
      </c>
      <c r="P5642" s="549">
        <v>3702</v>
      </c>
      <c r="Q5642" s="549">
        <v>1</v>
      </c>
      <c r="R5642" s="549">
        <v>124</v>
      </c>
      <c r="S5642" s="548"/>
      <c r="T5642" s="548">
        <v>441</v>
      </c>
      <c r="U5642" s="99"/>
    </row>
    <row r="5643" spans="1:21" ht="19.5" customHeight="1">
      <c r="A5643" s="545">
        <v>100246</v>
      </c>
      <c r="B5643" s="545" t="s">
        <v>10862</v>
      </c>
      <c r="C5643" s="545" t="s">
        <v>216</v>
      </c>
      <c r="D5643" s="546"/>
      <c r="E5643" s="171" t="str">
        <f t="shared" si="88"/>
        <v>1900</v>
      </c>
      <c r="F5643" s="547">
        <v>0</v>
      </c>
      <c r="G5643" s="548">
        <v>0</v>
      </c>
      <c r="H5643" s="547">
        <v>0</v>
      </c>
      <c r="I5643" s="545" t="s">
        <v>12655</v>
      </c>
      <c r="J5643" s="545"/>
      <c r="K5643" s="545" t="s">
        <v>13413</v>
      </c>
      <c r="L5643" s="545" t="s">
        <v>17796</v>
      </c>
      <c r="M5643" s="548" t="s">
        <v>13758</v>
      </c>
      <c r="N5643" s="545" t="s">
        <v>13413</v>
      </c>
      <c r="O5643" s="545" t="s">
        <v>15220</v>
      </c>
      <c r="P5643" s="549">
        <v>3703</v>
      </c>
      <c r="Q5643" s="549">
        <v>1</v>
      </c>
      <c r="R5643" s="549">
        <v>109</v>
      </c>
      <c r="S5643" s="548"/>
      <c r="T5643" s="548"/>
      <c r="U5643" s="99"/>
    </row>
    <row r="5644" spans="1:21" ht="19.5" customHeight="1">
      <c r="A5644" s="545">
        <v>100247</v>
      </c>
      <c r="B5644" s="545" t="s">
        <v>4546</v>
      </c>
      <c r="C5644" s="545" t="s">
        <v>216</v>
      </c>
      <c r="D5644" s="546">
        <v>44596</v>
      </c>
      <c r="E5644" s="171" t="str">
        <f t="shared" si="88"/>
        <v>2022</v>
      </c>
      <c r="F5644" s="547">
        <v>183196</v>
      </c>
      <c r="G5644" s="548">
        <v>0.19</v>
      </c>
      <c r="H5644" s="547">
        <v>153946.22</v>
      </c>
      <c r="I5644" s="545" t="s">
        <v>12655</v>
      </c>
      <c r="J5644" s="545" t="s">
        <v>13297</v>
      </c>
      <c r="K5644" s="545" t="s">
        <v>13413</v>
      </c>
      <c r="L5644" s="545" t="s">
        <v>17818</v>
      </c>
      <c r="M5644" s="548" t="s">
        <v>13758</v>
      </c>
      <c r="N5644" s="545" t="s">
        <v>13413</v>
      </c>
      <c r="O5644" s="545" t="s">
        <v>15220</v>
      </c>
      <c r="P5644" s="549">
        <v>3704</v>
      </c>
      <c r="Q5644" s="549">
        <v>1</v>
      </c>
      <c r="R5644" s="549">
        <v>109</v>
      </c>
      <c r="S5644" s="548">
        <v>2257</v>
      </c>
      <c r="T5644" s="548"/>
      <c r="U5644" s="99"/>
    </row>
    <row r="5645" spans="1:21" ht="19.5" customHeight="1">
      <c r="A5645" s="545">
        <v>100248</v>
      </c>
      <c r="B5645" s="545" t="s">
        <v>3963</v>
      </c>
      <c r="C5645" s="545" t="s">
        <v>209</v>
      </c>
      <c r="D5645" s="546">
        <v>46052</v>
      </c>
      <c r="E5645" s="171" t="str">
        <f t="shared" si="88"/>
        <v>2026</v>
      </c>
      <c r="F5645" s="547">
        <v>143582</v>
      </c>
      <c r="G5645" s="548">
        <v>0.19</v>
      </c>
      <c r="H5645" s="547">
        <v>120657.14</v>
      </c>
      <c r="I5645" s="545" t="s">
        <v>12763</v>
      </c>
      <c r="J5645" s="545" t="s">
        <v>13307</v>
      </c>
      <c r="K5645" s="545" t="s">
        <v>17855</v>
      </c>
      <c r="L5645" s="545" t="s">
        <v>17778</v>
      </c>
      <c r="M5645" s="548" t="s">
        <v>13843</v>
      </c>
      <c r="N5645" s="545" t="s">
        <v>13413</v>
      </c>
      <c r="O5645" s="545" t="s">
        <v>17779</v>
      </c>
      <c r="P5645" s="549">
        <v>3705</v>
      </c>
      <c r="Q5645" s="549">
        <v>5</v>
      </c>
      <c r="R5645" s="549">
        <v>39</v>
      </c>
      <c r="S5645" s="548">
        <v>2228</v>
      </c>
      <c r="T5645" s="548"/>
      <c r="U5645" s="99"/>
    </row>
    <row r="5646" spans="1:21" ht="19.5" customHeight="1">
      <c r="A5646" s="545">
        <v>100249</v>
      </c>
      <c r="B5646" s="545" t="s">
        <v>2508</v>
      </c>
      <c r="C5646" s="545" t="s">
        <v>216</v>
      </c>
      <c r="D5646" s="546">
        <v>46052</v>
      </c>
      <c r="E5646" s="171" t="str">
        <f t="shared" si="88"/>
        <v>2026</v>
      </c>
      <c r="F5646" s="547">
        <v>11110</v>
      </c>
      <c r="G5646" s="548">
        <v>0.19</v>
      </c>
      <c r="H5646" s="547">
        <v>9336.1299999999992</v>
      </c>
      <c r="I5646" s="545" t="s">
        <v>12676</v>
      </c>
      <c r="J5646" s="545" t="s">
        <v>13307</v>
      </c>
      <c r="K5646" s="545" t="s">
        <v>13413</v>
      </c>
      <c r="L5646" s="545" t="s">
        <v>13413</v>
      </c>
      <c r="M5646" s="548" t="s">
        <v>13758</v>
      </c>
      <c r="N5646" s="545" t="s">
        <v>13413</v>
      </c>
      <c r="O5646" s="545" t="s">
        <v>13413</v>
      </c>
      <c r="P5646" s="549">
        <v>3706</v>
      </c>
      <c r="Q5646" s="549">
        <v>1</v>
      </c>
      <c r="R5646" s="549">
        <v>14</v>
      </c>
      <c r="S5646" s="548">
        <v>2228</v>
      </c>
      <c r="T5646" s="548"/>
      <c r="U5646" s="99"/>
    </row>
    <row r="5647" spans="1:21" ht="19.5" customHeight="1">
      <c r="A5647" s="545">
        <v>100250</v>
      </c>
      <c r="B5647" s="545" t="s">
        <v>6742</v>
      </c>
      <c r="C5647" s="545" t="s">
        <v>786</v>
      </c>
      <c r="D5647" s="546">
        <v>46052</v>
      </c>
      <c r="E5647" s="171" t="str">
        <f t="shared" si="88"/>
        <v>2026</v>
      </c>
      <c r="F5647" s="547">
        <v>447537</v>
      </c>
      <c r="G5647" s="548">
        <v>0.19</v>
      </c>
      <c r="H5647" s="547">
        <v>376081.51</v>
      </c>
      <c r="I5647" s="545" t="s">
        <v>12709</v>
      </c>
      <c r="J5647" s="545" t="s">
        <v>13307</v>
      </c>
      <c r="K5647" s="545" t="s">
        <v>17856</v>
      </c>
      <c r="L5647" s="545" t="s">
        <v>13413</v>
      </c>
      <c r="M5647" s="548" t="s">
        <v>13758</v>
      </c>
      <c r="N5647" s="545" t="s">
        <v>22823</v>
      </c>
      <c r="O5647" s="545" t="s">
        <v>14413</v>
      </c>
      <c r="P5647" s="549">
        <v>3707</v>
      </c>
      <c r="Q5647" s="549">
        <v>1</v>
      </c>
      <c r="R5647" s="549">
        <v>124</v>
      </c>
      <c r="S5647" s="548">
        <v>2228</v>
      </c>
      <c r="T5647" s="548">
        <v>441</v>
      </c>
      <c r="U5647" s="99"/>
    </row>
    <row r="5648" spans="1:21" ht="19.5" customHeight="1">
      <c r="A5648" s="545">
        <v>100251</v>
      </c>
      <c r="B5648" s="545" t="s">
        <v>10861</v>
      </c>
      <c r="C5648" s="545" t="s">
        <v>216</v>
      </c>
      <c r="D5648" s="546"/>
      <c r="E5648" s="171" t="str">
        <f t="shared" si="88"/>
        <v>1900</v>
      </c>
      <c r="F5648" s="547">
        <v>0</v>
      </c>
      <c r="G5648" s="548">
        <v>0</v>
      </c>
      <c r="H5648" s="547">
        <v>0</v>
      </c>
      <c r="I5648" s="545" t="s">
        <v>12642</v>
      </c>
      <c r="J5648" s="545"/>
      <c r="K5648" s="545" t="s">
        <v>13413</v>
      </c>
      <c r="L5648" s="545" t="s">
        <v>13807</v>
      </c>
      <c r="M5648" s="548" t="s">
        <v>13758</v>
      </c>
      <c r="N5648" s="545" t="s">
        <v>13413</v>
      </c>
      <c r="O5648" s="545" t="s">
        <v>17857</v>
      </c>
      <c r="P5648" s="549">
        <v>3708</v>
      </c>
      <c r="Q5648" s="549">
        <v>1</v>
      </c>
      <c r="R5648" s="549">
        <v>135</v>
      </c>
      <c r="S5648" s="548"/>
      <c r="T5648" s="548"/>
      <c r="U5648" s="99"/>
    </row>
    <row r="5649" spans="1:21" ht="19.5" customHeight="1">
      <c r="A5649" s="545">
        <v>100252</v>
      </c>
      <c r="B5649" s="545" t="s">
        <v>6867</v>
      </c>
      <c r="C5649" s="545" t="s">
        <v>216</v>
      </c>
      <c r="D5649" s="546">
        <v>44588</v>
      </c>
      <c r="E5649" s="171" t="str">
        <f t="shared" si="88"/>
        <v>2022</v>
      </c>
      <c r="F5649" s="547">
        <v>512</v>
      </c>
      <c r="G5649" s="548">
        <v>0.19</v>
      </c>
      <c r="H5649" s="547">
        <v>430.25</v>
      </c>
      <c r="I5649" s="545" t="s">
        <v>12642</v>
      </c>
      <c r="J5649" s="545" t="s">
        <v>13297</v>
      </c>
      <c r="K5649" s="545" t="s">
        <v>13413</v>
      </c>
      <c r="L5649" s="545" t="s">
        <v>13807</v>
      </c>
      <c r="M5649" s="548" t="s">
        <v>13758</v>
      </c>
      <c r="N5649" s="545" t="s">
        <v>13413</v>
      </c>
      <c r="O5649" s="545" t="s">
        <v>17857</v>
      </c>
      <c r="P5649" s="549">
        <v>3709</v>
      </c>
      <c r="Q5649" s="549">
        <v>1</v>
      </c>
      <c r="R5649" s="549">
        <v>135</v>
      </c>
      <c r="S5649" s="548">
        <v>2257</v>
      </c>
      <c r="T5649" s="548"/>
      <c r="U5649" s="99"/>
    </row>
    <row r="5650" spans="1:21" ht="19.5" customHeight="1">
      <c r="A5650" s="545">
        <v>100253</v>
      </c>
      <c r="B5650" s="545" t="s">
        <v>6605</v>
      </c>
      <c r="C5650" s="545" t="s">
        <v>216</v>
      </c>
      <c r="D5650" s="546">
        <v>44588</v>
      </c>
      <c r="E5650" s="171" t="str">
        <f t="shared" si="88"/>
        <v>2022</v>
      </c>
      <c r="F5650" s="547">
        <v>922</v>
      </c>
      <c r="G5650" s="548">
        <v>0.19</v>
      </c>
      <c r="H5650" s="547">
        <v>774.79</v>
      </c>
      <c r="I5650" s="545" t="s">
        <v>12642</v>
      </c>
      <c r="J5650" s="545" t="s">
        <v>13297</v>
      </c>
      <c r="K5650" s="545" t="s">
        <v>13413</v>
      </c>
      <c r="L5650" s="545" t="s">
        <v>13807</v>
      </c>
      <c r="M5650" s="548" t="s">
        <v>13758</v>
      </c>
      <c r="N5650" s="545" t="s">
        <v>13413</v>
      </c>
      <c r="O5650" s="545" t="s">
        <v>17857</v>
      </c>
      <c r="P5650" s="549">
        <v>3710</v>
      </c>
      <c r="Q5650" s="549">
        <v>1</v>
      </c>
      <c r="R5650" s="549">
        <v>135</v>
      </c>
      <c r="S5650" s="548">
        <v>2257</v>
      </c>
      <c r="T5650" s="548"/>
      <c r="U5650" s="99"/>
    </row>
    <row r="5651" spans="1:21" ht="19.5" customHeight="1">
      <c r="A5651" s="545">
        <v>100254</v>
      </c>
      <c r="B5651" s="545" t="s">
        <v>10860</v>
      </c>
      <c r="C5651" s="545" t="s">
        <v>216</v>
      </c>
      <c r="D5651" s="546"/>
      <c r="E5651" s="171" t="str">
        <f t="shared" si="88"/>
        <v>1900</v>
      </c>
      <c r="F5651" s="547">
        <v>0</v>
      </c>
      <c r="G5651" s="548">
        <v>0</v>
      </c>
      <c r="H5651" s="547">
        <v>0</v>
      </c>
      <c r="I5651" s="545" t="s">
        <v>12642</v>
      </c>
      <c r="J5651" s="545"/>
      <c r="K5651" s="545" t="s">
        <v>13413</v>
      </c>
      <c r="L5651" s="545" t="s">
        <v>13807</v>
      </c>
      <c r="M5651" s="548" t="s">
        <v>13758</v>
      </c>
      <c r="N5651" s="545" t="s">
        <v>13413</v>
      </c>
      <c r="O5651" s="545" t="s">
        <v>17857</v>
      </c>
      <c r="P5651" s="549">
        <v>3711</v>
      </c>
      <c r="Q5651" s="549">
        <v>1</v>
      </c>
      <c r="R5651" s="549">
        <v>135</v>
      </c>
      <c r="S5651" s="548"/>
      <c r="T5651" s="548"/>
      <c r="U5651" s="99"/>
    </row>
    <row r="5652" spans="1:21" ht="19.5" customHeight="1">
      <c r="A5652" s="545">
        <v>100255</v>
      </c>
      <c r="B5652" s="545" t="s">
        <v>2372</v>
      </c>
      <c r="C5652" s="545" t="s">
        <v>216</v>
      </c>
      <c r="D5652" s="546">
        <v>43524</v>
      </c>
      <c r="E5652" s="171" t="str">
        <f t="shared" si="88"/>
        <v>2019</v>
      </c>
      <c r="F5652" s="547">
        <v>1536</v>
      </c>
      <c r="G5652" s="548">
        <v>0.19</v>
      </c>
      <c r="H5652" s="547">
        <v>1290.76</v>
      </c>
      <c r="I5652" s="545" t="s">
        <v>12642</v>
      </c>
      <c r="J5652" s="545" t="s">
        <v>13298</v>
      </c>
      <c r="K5652" s="545" t="s">
        <v>13413</v>
      </c>
      <c r="L5652" s="545" t="s">
        <v>13807</v>
      </c>
      <c r="M5652" s="548" t="s">
        <v>13758</v>
      </c>
      <c r="N5652" s="545" t="s">
        <v>13413</v>
      </c>
      <c r="O5652" s="545" t="s">
        <v>17857</v>
      </c>
      <c r="P5652" s="549">
        <v>3712</v>
      </c>
      <c r="Q5652" s="549">
        <v>1</v>
      </c>
      <c r="R5652" s="549">
        <v>135</v>
      </c>
      <c r="S5652" s="548">
        <v>1012</v>
      </c>
      <c r="T5652" s="548"/>
      <c r="U5652" s="99"/>
    </row>
    <row r="5653" spans="1:21" ht="19.5" customHeight="1">
      <c r="A5653" s="545">
        <v>100256</v>
      </c>
      <c r="B5653" s="545" t="s">
        <v>10859</v>
      </c>
      <c r="C5653" s="545" t="s">
        <v>216</v>
      </c>
      <c r="D5653" s="546">
        <v>44588</v>
      </c>
      <c r="E5653" s="171" t="str">
        <f t="shared" si="88"/>
        <v>2022</v>
      </c>
      <c r="F5653" s="547">
        <v>5708</v>
      </c>
      <c r="G5653" s="548">
        <v>0.19</v>
      </c>
      <c r="H5653" s="547">
        <v>4796.6400000000003</v>
      </c>
      <c r="I5653" s="545" t="s">
        <v>12642</v>
      </c>
      <c r="J5653" s="545" t="s">
        <v>13297</v>
      </c>
      <c r="K5653" s="545" t="s">
        <v>13413</v>
      </c>
      <c r="L5653" s="545" t="s">
        <v>13807</v>
      </c>
      <c r="M5653" s="548" t="s">
        <v>13758</v>
      </c>
      <c r="N5653" s="545" t="s">
        <v>13413</v>
      </c>
      <c r="O5653" s="545" t="s">
        <v>17857</v>
      </c>
      <c r="P5653" s="549">
        <v>3713</v>
      </c>
      <c r="Q5653" s="549">
        <v>1</v>
      </c>
      <c r="R5653" s="549">
        <v>135</v>
      </c>
      <c r="S5653" s="548">
        <v>2257</v>
      </c>
      <c r="T5653" s="548"/>
      <c r="U5653" s="99"/>
    </row>
    <row r="5654" spans="1:21" ht="19.5" customHeight="1">
      <c r="A5654" s="545">
        <v>100257</v>
      </c>
      <c r="B5654" s="545" t="s">
        <v>10858</v>
      </c>
      <c r="C5654" s="545" t="s">
        <v>216</v>
      </c>
      <c r="D5654" s="546">
        <v>44588</v>
      </c>
      <c r="E5654" s="171" t="str">
        <f t="shared" si="88"/>
        <v>2022</v>
      </c>
      <c r="F5654" s="547">
        <v>20114</v>
      </c>
      <c r="G5654" s="548">
        <v>0.19</v>
      </c>
      <c r="H5654" s="547">
        <v>16902.52</v>
      </c>
      <c r="I5654" s="545" t="s">
        <v>12642</v>
      </c>
      <c r="J5654" s="545" t="s">
        <v>13297</v>
      </c>
      <c r="K5654" s="545" t="s">
        <v>13413</v>
      </c>
      <c r="L5654" s="545" t="s">
        <v>13807</v>
      </c>
      <c r="M5654" s="548" t="s">
        <v>13758</v>
      </c>
      <c r="N5654" s="545" t="s">
        <v>13413</v>
      </c>
      <c r="O5654" s="545" t="s">
        <v>17857</v>
      </c>
      <c r="P5654" s="549">
        <v>3714</v>
      </c>
      <c r="Q5654" s="549">
        <v>1</v>
      </c>
      <c r="R5654" s="549">
        <v>135</v>
      </c>
      <c r="S5654" s="548">
        <v>2257</v>
      </c>
      <c r="T5654" s="548"/>
      <c r="U5654" s="99"/>
    </row>
    <row r="5655" spans="1:21" ht="19.5" customHeight="1">
      <c r="A5655" s="545">
        <v>100258</v>
      </c>
      <c r="B5655" s="545" t="s">
        <v>7051</v>
      </c>
      <c r="C5655" s="545" t="s">
        <v>216</v>
      </c>
      <c r="D5655" s="546">
        <v>43843</v>
      </c>
      <c r="E5655" s="171" t="str">
        <f t="shared" si="88"/>
        <v>2020</v>
      </c>
      <c r="F5655" s="547">
        <v>10329</v>
      </c>
      <c r="G5655" s="548">
        <v>0.19</v>
      </c>
      <c r="H5655" s="547">
        <v>8679.83</v>
      </c>
      <c r="I5655" s="545" t="s">
        <v>12642</v>
      </c>
      <c r="J5655" s="545" t="s">
        <v>13297</v>
      </c>
      <c r="K5655" s="545" t="s">
        <v>13413</v>
      </c>
      <c r="L5655" s="545" t="s">
        <v>13807</v>
      </c>
      <c r="M5655" s="548" t="s">
        <v>13758</v>
      </c>
      <c r="N5655" s="545" t="s">
        <v>13413</v>
      </c>
      <c r="O5655" s="545" t="s">
        <v>17857</v>
      </c>
      <c r="P5655" s="549">
        <v>3715</v>
      </c>
      <c r="Q5655" s="549">
        <v>1</v>
      </c>
      <c r="R5655" s="549">
        <v>135</v>
      </c>
      <c r="S5655" s="548">
        <v>2257</v>
      </c>
      <c r="T5655" s="548"/>
      <c r="U5655" s="99"/>
    </row>
    <row r="5656" spans="1:21" ht="19.5" customHeight="1">
      <c r="A5656" s="545">
        <v>100259</v>
      </c>
      <c r="B5656" s="545" t="s">
        <v>10857</v>
      </c>
      <c r="C5656" s="545" t="s">
        <v>216</v>
      </c>
      <c r="D5656" s="546"/>
      <c r="E5656" s="171" t="str">
        <f t="shared" si="88"/>
        <v>1900</v>
      </c>
      <c r="F5656" s="547">
        <v>0</v>
      </c>
      <c r="G5656" s="548">
        <v>0</v>
      </c>
      <c r="H5656" s="547">
        <v>0</v>
      </c>
      <c r="I5656" s="545" t="s">
        <v>12642</v>
      </c>
      <c r="J5656" s="545"/>
      <c r="K5656" s="545" t="s">
        <v>13413</v>
      </c>
      <c r="L5656" s="545" t="s">
        <v>13807</v>
      </c>
      <c r="M5656" s="548" t="s">
        <v>13758</v>
      </c>
      <c r="N5656" s="545" t="s">
        <v>13413</v>
      </c>
      <c r="O5656" s="545" t="s">
        <v>17857</v>
      </c>
      <c r="P5656" s="549">
        <v>3716</v>
      </c>
      <c r="Q5656" s="549">
        <v>1</v>
      </c>
      <c r="R5656" s="549">
        <v>135</v>
      </c>
      <c r="S5656" s="548"/>
      <c r="T5656" s="548"/>
      <c r="U5656" s="99"/>
    </row>
    <row r="5657" spans="1:21" ht="19.5" customHeight="1">
      <c r="A5657" s="545">
        <v>100260</v>
      </c>
      <c r="B5657" s="545" t="s">
        <v>2373</v>
      </c>
      <c r="C5657" s="545" t="s">
        <v>216</v>
      </c>
      <c r="D5657" s="546"/>
      <c r="E5657" s="171" t="str">
        <f t="shared" si="88"/>
        <v>1900</v>
      </c>
      <c r="F5657" s="547">
        <v>0</v>
      </c>
      <c r="G5657" s="548">
        <v>0</v>
      </c>
      <c r="H5657" s="547">
        <v>0</v>
      </c>
      <c r="I5657" s="545" t="s">
        <v>12642</v>
      </c>
      <c r="J5657" s="545"/>
      <c r="K5657" s="545" t="s">
        <v>13413</v>
      </c>
      <c r="L5657" s="545" t="s">
        <v>13807</v>
      </c>
      <c r="M5657" s="548" t="s">
        <v>13758</v>
      </c>
      <c r="N5657" s="545" t="s">
        <v>13413</v>
      </c>
      <c r="O5657" s="545" t="s">
        <v>17857</v>
      </c>
      <c r="P5657" s="549">
        <v>3717</v>
      </c>
      <c r="Q5657" s="549">
        <v>1</v>
      </c>
      <c r="R5657" s="549">
        <v>135</v>
      </c>
      <c r="S5657" s="548"/>
      <c r="T5657" s="548"/>
      <c r="U5657" s="99"/>
    </row>
    <row r="5658" spans="1:21" ht="19.5" customHeight="1">
      <c r="A5658" s="545">
        <v>100261</v>
      </c>
      <c r="B5658" s="545" t="s">
        <v>10856</v>
      </c>
      <c r="C5658" s="545" t="s">
        <v>216</v>
      </c>
      <c r="D5658" s="546"/>
      <c r="E5658" s="171" t="str">
        <f t="shared" si="88"/>
        <v>1900</v>
      </c>
      <c r="F5658" s="547">
        <v>0</v>
      </c>
      <c r="G5658" s="548">
        <v>0</v>
      </c>
      <c r="H5658" s="547">
        <v>0</v>
      </c>
      <c r="I5658" s="545" t="s">
        <v>12642</v>
      </c>
      <c r="J5658" s="545"/>
      <c r="K5658" s="545" t="s">
        <v>13413</v>
      </c>
      <c r="L5658" s="545" t="s">
        <v>13807</v>
      </c>
      <c r="M5658" s="548" t="s">
        <v>13758</v>
      </c>
      <c r="N5658" s="545" t="s">
        <v>13413</v>
      </c>
      <c r="O5658" s="545" t="s">
        <v>17857</v>
      </c>
      <c r="P5658" s="549">
        <v>3718</v>
      </c>
      <c r="Q5658" s="549">
        <v>1</v>
      </c>
      <c r="R5658" s="549">
        <v>135</v>
      </c>
      <c r="S5658" s="548"/>
      <c r="T5658" s="548"/>
      <c r="U5658" s="99"/>
    </row>
    <row r="5659" spans="1:21" ht="19.5" customHeight="1">
      <c r="A5659" s="545">
        <v>100262</v>
      </c>
      <c r="B5659" s="545" t="s">
        <v>10855</v>
      </c>
      <c r="C5659" s="545" t="s">
        <v>216</v>
      </c>
      <c r="D5659" s="546"/>
      <c r="E5659" s="171" t="str">
        <f t="shared" si="88"/>
        <v>1900</v>
      </c>
      <c r="F5659" s="547">
        <v>0</v>
      </c>
      <c r="G5659" s="548">
        <v>0</v>
      </c>
      <c r="H5659" s="547">
        <v>0</v>
      </c>
      <c r="I5659" s="545" t="s">
        <v>12642</v>
      </c>
      <c r="J5659" s="545"/>
      <c r="K5659" s="545" t="s">
        <v>13413</v>
      </c>
      <c r="L5659" s="545" t="s">
        <v>13807</v>
      </c>
      <c r="M5659" s="548" t="s">
        <v>13758</v>
      </c>
      <c r="N5659" s="545" t="s">
        <v>13413</v>
      </c>
      <c r="O5659" s="545" t="s">
        <v>17857</v>
      </c>
      <c r="P5659" s="549">
        <v>3719</v>
      </c>
      <c r="Q5659" s="549">
        <v>1</v>
      </c>
      <c r="R5659" s="549">
        <v>135</v>
      </c>
      <c r="S5659" s="548"/>
      <c r="T5659" s="548"/>
      <c r="U5659" s="99"/>
    </row>
    <row r="5660" spans="1:21" ht="19.5" customHeight="1">
      <c r="A5660" s="545">
        <v>100263</v>
      </c>
      <c r="B5660" s="545" t="s">
        <v>10854</v>
      </c>
      <c r="C5660" s="545" t="s">
        <v>216</v>
      </c>
      <c r="D5660" s="546"/>
      <c r="E5660" s="171" t="str">
        <f t="shared" si="88"/>
        <v>1900</v>
      </c>
      <c r="F5660" s="547">
        <v>0</v>
      </c>
      <c r="G5660" s="548">
        <v>0</v>
      </c>
      <c r="H5660" s="547">
        <v>0</v>
      </c>
      <c r="I5660" s="545" t="s">
        <v>12642</v>
      </c>
      <c r="J5660" s="545"/>
      <c r="K5660" s="545" t="s">
        <v>13413</v>
      </c>
      <c r="L5660" s="545" t="s">
        <v>13807</v>
      </c>
      <c r="M5660" s="548" t="s">
        <v>13758</v>
      </c>
      <c r="N5660" s="545" t="s">
        <v>13413</v>
      </c>
      <c r="O5660" s="545" t="s">
        <v>17857</v>
      </c>
      <c r="P5660" s="549">
        <v>3720</v>
      </c>
      <c r="Q5660" s="549">
        <v>1</v>
      </c>
      <c r="R5660" s="549">
        <v>135</v>
      </c>
      <c r="S5660" s="548"/>
      <c r="T5660" s="548"/>
      <c r="U5660" s="99"/>
    </row>
    <row r="5661" spans="1:21" ht="19.5" customHeight="1">
      <c r="A5661" s="545">
        <v>100264</v>
      </c>
      <c r="B5661" s="545" t="s">
        <v>10853</v>
      </c>
      <c r="C5661" s="545" t="s">
        <v>216</v>
      </c>
      <c r="D5661" s="546"/>
      <c r="E5661" s="171" t="str">
        <f t="shared" si="88"/>
        <v>1900</v>
      </c>
      <c r="F5661" s="547">
        <v>0</v>
      </c>
      <c r="G5661" s="548">
        <v>0</v>
      </c>
      <c r="H5661" s="547">
        <v>0</v>
      </c>
      <c r="I5661" s="545" t="s">
        <v>12642</v>
      </c>
      <c r="J5661" s="545"/>
      <c r="K5661" s="545" t="s">
        <v>13413</v>
      </c>
      <c r="L5661" s="545" t="s">
        <v>13807</v>
      </c>
      <c r="M5661" s="548" t="s">
        <v>13758</v>
      </c>
      <c r="N5661" s="545" t="s">
        <v>13413</v>
      </c>
      <c r="O5661" s="545" t="s">
        <v>17857</v>
      </c>
      <c r="P5661" s="549">
        <v>3721</v>
      </c>
      <c r="Q5661" s="549">
        <v>1</v>
      </c>
      <c r="R5661" s="549">
        <v>135</v>
      </c>
      <c r="S5661" s="548"/>
      <c r="T5661" s="548"/>
      <c r="U5661" s="99"/>
    </row>
    <row r="5662" spans="1:21" ht="19.5" customHeight="1">
      <c r="A5662" s="545">
        <v>100265</v>
      </c>
      <c r="B5662" s="545" t="s">
        <v>6350</v>
      </c>
      <c r="C5662" s="545" t="s">
        <v>216</v>
      </c>
      <c r="D5662" s="546">
        <v>45708</v>
      </c>
      <c r="E5662" s="171" t="str">
        <f t="shared" si="88"/>
        <v>2025</v>
      </c>
      <c r="F5662" s="547">
        <v>250.78</v>
      </c>
      <c r="G5662" s="548">
        <v>0</v>
      </c>
      <c r="H5662" s="547">
        <v>250.78</v>
      </c>
      <c r="I5662" s="545" t="s">
        <v>12642</v>
      </c>
      <c r="J5662" s="545" t="s">
        <v>13307</v>
      </c>
      <c r="K5662" s="545" t="s">
        <v>13413</v>
      </c>
      <c r="L5662" s="545" t="s">
        <v>13807</v>
      </c>
      <c r="M5662" s="548" t="s">
        <v>13758</v>
      </c>
      <c r="N5662" s="545" t="s">
        <v>13413</v>
      </c>
      <c r="O5662" s="545" t="s">
        <v>17857</v>
      </c>
      <c r="P5662" s="549">
        <v>3722</v>
      </c>
      <c r="Q5662" s="549">
        <v>1</v>
      </c>
      <c r="R5662" s="549">
        <v>135</v>
      </c>
      <c r="S5662" s="548">
        <v>2228</v>
      </c>
      <c r="T5662" s="548"/>
      <c r="U5662" s="99"/>
    </row>
    <row r="5663" spans="1:21" ht="19.5" customHeight="1">
      <c r="A5663" s="545">
        <v>100267</v>
      </c>
      <c r="B5663" s="545" t="s">
        <v>10852</v>
      </c>
      <c r="C5663" s="545" t="s">
        <v>216</v>
      </c>
      <c r="D5663" s="546"/>
      <c r="E5663" s="171" t="str">
        <f t="shared" si="88"/>
        <v>1900</v>
      </c>
      <c r="F5663" s="547">
        <v>0</v>
      </c>
      <c r="G5663" s="548">
        <v>0</v>
      </c>
      <c r="H5663" s="547">
        <v>0</v>
      </c>
      <c r="I5663" s="545" t="s">
        <v>12642</v>
      </c>
      <c r="J5663" s="545"/>
      <c r="K5663" s="545" t="s">
        <v>13413</v>
      </c>
      <c r="L5663" s="545" t="s">
        <v>13807</v>
      </c>
      <c r="M5663" s="548" t="s">
        <v>13758</v>
      </c>
      <c r="N5663" s="545" t="s">
        <v>13413</v>
      </c>
      <c r="O5663" s="545" t="s">
        <v>17857</v>
      </c>
      <c r="P5663" s="549">
        <v>3724</v>
      </c>
      <c r="Q5663" s="549">
        <v>1</v>
      </c>
      <c r="R5663" s="549">
        <v>135</v>
      </c>
      <c r="S5663" s="548"/>
      <c r="T5663" s="548"/>
      <c r="U5663" s="99"/>
    </row>
    <row r="5664" spans="1:21" ht="19.5" customHeight="1">
      <c r="A5664" s="545">
        <v>100268</v>
      </c>
      <c r="B5664" s="545" t="s">
        <v>8304</v>
      </c>
      <c r="C5664" s="545" t="s">
        <v>216</v>
      </c>
      <c r="D5664" s="546">
        <v>43524</v>
      </c>
      <c r="E5664" s="171" t="str">
        <f t="shared" si="88"/>
        <v>2019</v>
      </c>
      <c r="F5664" s="547">
        <v>1652.01</v>
      </c>
      <c r="G5664" s="548">
        <v>0.19</v>
      </c>
      <c r="H5664" s="547">
        <v>1388.24</v>
      </c>
      <c r="I5664" s="545" t="s">
        <v>12642</v>
      </c>
      <c r="J5664" s="545" t="s">
        <v>13298</v>
      </c>
      <c r="K5664" s="545" t="s">
        <v>13413</v>
      </c>
      <c r="L5664" s="545" t="s">
        <v>13807</v>
      </c>
      <c r="M5664" s="548" t="s">
        <v>13758</v>
      </c>
      <c r="N5664" s="545" t="s">
        <v>13413</v>
      </c>
      <c r="O5664" s="545" t="s">
        <v>17857</v>
      </c>
      <c r="P5664" s="549">
        <v>3725</v>
      </c>
      <c r="Q5664" s="549">
        <v>1</v>
      </c>
      <c r="R5664" s="549">
        <v>135</v>
      </c>
      <c r="S5664" s="548">
        <v>1012</v>
      </c>
      <c r="T5664" s="548"/>
      <c r="U5664" s="99"/>
    </row>
    <row r="5665" spans="1:21" ht="19.5" customHeight="1">
      <c r="A5665" s="545">
        <v>100269</v>
      </c>
      <c r="B5665" s="545" t="s">
        <v>10851</v>
      </c>
      <c r="C5665" s="545" t="s">
        <v>216</v>
      </c>
      <c r="D5665" s="546"/>
      <c r="E5665" s="171" t="str">
        <f t="shared" si="88"/>
        <v>1900</v>
      </c>
      <c r="F5665" s="547">
        <v>0</v>
      </c>
      <c r="G5665" s="548">
        <v>0</v>
      </c>
      <c r="H5665" s="547">
        <v>0</v>
      </c>
      <c r="I5665" s="545" t="s">
        <v>12642</v>
      </c>
      <c r="J5665" s="545"/>
      <c r="K5665" s="545" t="s">
        <v>13413</v>
      </c>
      <c r="L5665" s="545" t="s">
        <v>13807</v>
      </c>
      <c r="M5665" s="548" t="s">
        <v>13758</v>
      </c>
      <c r="N5665" s="545" t="s">
        <v>13413</v>
      </c>
      <c r="O5665" s="545" t="s">
        <v>17857</v>
      </c>
      <c r="P5665" s="549">
        <v>3726</v>
      </c>
      <c r="Q5665" s="549">
        <v>1</v>
      </c>
      <c r="R5665" s="549">
        <v>135</v>
      </c>
      <c r="S5665" s="548"/>
      <c r="T5665" s="548"/>
      <c r="U5665" s="99"/>
    </row>
    <row r="5666" spans="1:21" ht="19.5" customHeight="1">
      <c r="A5666" s="545">
        <v>100270</v>
      </c>
      <c r="B5666" s="545" t="s">
        <v>2374</v>
      </c>
      <c r="C5666" s="545" t="s">
        <v>216</v>
      </c>
      <c r="D5666" s="546">
        <v>45708</v>
      </c>
      <c r="E5666" s="171" t="str">
        <f t="shared" si="88"/>
        <v>2025</v>
      </c>
      <c r="F5666" s="547">
        <v>4116.34</v>
      </c>
      <c r="G5666" s="548">
        <v>0</v>
      </c>
      <c r="H5666" s="547">
        <v>4116.34</v>
      </c>
      <c r="I5666" s="545" t="s">
        <v>12642</v>
      </c>
      <c r="J5666" s="545" t="s">
        <v>13307</v>
      </c>
      <c r="K5666" s="545" t="s">
        <v>13413</v>
      </c>
      <c r="L5666" s="545" t="s">
        <v>13807</v>
      </c>
      <c r="M5666" s="548" t="s">
        <v>13758</v>
      </c>
      <c r="N5666" s="545" t="s">
        <v>13413</v>
      </c>
      <c r="O5666" s="545" t="s">
        <v>17857</v>
      </c>
      <c r="P5666" s="549">
        <v>3727</v>
      </c>
      <c r="Q5666" s="549">
        <v>1</v>
      </c>
      <c r="R5666" s="549">
        <v>135</v>
      </c>
      <c r="S5666" s="548">
        <v>2228</v>
      </c>
      <c r="T5666" s="548"/>
      <c r="U5666" s="99"/>
    </row>
    <row r="5667" spans="1:21" ht="19.5" customHeight="1">
      <c r="A5667" s="545">
        <v>100271</v>
      </c>
      <c r="B5667" s="545" t="s">
        <v>10850</v>
      </c>
      <c r="C5667" s="545" t="s">
        <v>216</v>
      </c>
      <c r="D5667" s="546"/>
      <c r="E5667" s="171" t="str">
        <f t="shared" si="88"/>
        <v>1900</v>
      </c>
      <c r="F5667" s="547">
        <v>0</v>
      </c>
      <c r="G5667" s="548">
        <v>0</v>
      </c>
      <c r="H5667" s="547">
        <v>0</v>
      </c>
      <c r="I5667" s="545" t="s">
        <v>12642</v>
      </c>
      <c r="J5667" s="545"/>
      <c r="K5667" s="545" t="s">
        <v>13413</v>
      </c>
      <c r="L5667" s="545" t="s">
        <v>13807</v>
      </c>
      <c r="M5667" s="548" t="s">
        <v>13758</v>
      </c>
      <c r="N5667" s="545" t="s">
        <v>13413</v>
      </c>
      <c r="O5667" s="545" t="s">
        <v>17857</v>
      </c>
      <c r="P5667" s="549">
        <v>3728</v>
      </c>
      <c r="Q5667" s="549">
        <v>1</v>
      </c>
      <c r="R5667" s="549">
        <v>135</v>
      </c>
      <c r="S5667" s="548"/>
      <c r="T5667" s="548"/>
      <c r="U5667" s="99"/>
    </row>
    <row r="5668" spans="1:21" ht="19.5" customHeight="1">
      <c r="A5668" s="545">
        <v>100272</v>
      </c>
      <c r="B5668" s="545" t="s">
        <v>10849</v>
      </c>
      <c r="C5668" s="545" t="s">
        <v>216</v>
      </c>
      <c r="D5668" s="546"/>
      <c r="E5668" s="171" t="str">
        <f t="shared" si="88"/>
        <v>1900</v>
      </c>
      <c r="F5668" s="547">
        <v>0</v>
      </c>
      <c r="G5668" s="548">
        <v>0</v>
      </c>
      <c r="H5668" s="547">
        <v>0</v>
      </c>
      <c r="I5668" s="545" t="s">
        <v>12642</v>
      </c>
      <c r="J5668" s="545"/>
      <c r="K5668" s="545" t="s">
        <v>13413</v>
      </c>
      <c r="L5668" s="545" t="s">
        <v>13807</v>
      </c>
      <c r="M5668" s="548" t="s">
        <v>13758</v>
      </c>
      <c r="N5668" s="545" t="s">
        <v>13413</v>
      </c>
      <c r="O5668" s="545" t="s">
        <v>17857</v>
      </c>
      <c r="P5668" s="549">
        <v>3729</v>
      </c>
      <c r="Q5668" s="549">
        <v>1</v>
      </c>
      <c r="R5668" s="549">
        <v>135</v>
      </c>
      <c r="S5668" s="548"/>
      <c r="T5668" s="548"/>
      <c r="U5668" s="99"/>
    </row>
    <row r="5669" spans="1:21" ht="19.5" customHeight="1">
      <c r="A5669" s="545">
        <v>100273</v>
      </c>
      <c r="B5669" s="545" t="s">
        <v>10848</v>
      </c>
      <c r="C5669" s="545" t="s">
        <v>216</v>
      </c>
      <c r="D5669" s="546"/>
      <c r="E5669" s="171" t="str">
        <f t="shared" si="88"/>
        <v>1900</v>
      </c>
      <c r="F5669" s="547">
        <v>0</v>
      </c>
      <c r="G5669" s="548">
        <v>0</v>
      </c>
      <c r="H5669" s="547">
        <v>0</v>
      </c>
      <c r="I5669" s="545" t="s">
        <v>12642</v>
      </c>
      <c r="J5669" s="545"/>
      <c r="K5669" s="545" t="s">
        <v>13413</v>
      </c>
      <c r="L5669" s="545" t="s">
        <v>13807</v>
      </c>
      <c r="M5669" s="548" t="s">
        <v>13758</v>
      </c>
      <c r="N5669" s="545" t="s">
        <v>13413</v>
      </c>
      <c r="O5669" s="545" t="s">
        <v>17857</v>
      </c>
      <c r="P5669" s="549">
        <v>3730</v>
      </c>
      <c r="Q5669" s="549">
        <v>1</v>
      </c>
      <c r="R5669" s="549">
        <v>135</v>
      </c>
      <c r="S5669" s="548"/>
      <c r="T5669" s="548"/>
      <c r="U5669" s="99"/>
    </row>
    <row r="5670" spans="1:21" ht="19.5" customHeight="1">
      <c r="A5670" s="545">
        <v>100274</v>
      </c>
      <c r="B5670" s="545" t="s">
        <v>10847</v>
      </c>
      <c r="C5670" s="545" t="s">
        <v>216</v>
      </c>
      <c r="D5670" s="546"/>
      <c r="E5670" s="171" t="str">
        <f t="shared" si="88"/>
        <v>1900</v>
      </c>
      <c r="F5670" s="547">
        <v>0</v>
      </c>
      <c r="G5670" s="548">
        <v>0</v>
      </c>
      <c r="H5670" s="547">
        <v>0</v>
      </c>
      <c r="I5670" s="545" t="s">
        <v>12642</v>
      </c>
      <c r="J5670" s="545"/>
      <c r="K5670" s="545" t="s">
        <v>13413</v>
      </c>
      <c r="L5670" s="545" t="s">
        <v>13807</v>
      </c>
      <c r="M5670" s="548" t="s">
        <v>13758</v>
      </c>
      <c r="N5670" s="545" t="s">
        <v>13413</v>
      </c>
      <c r="O5670" s="545" t="s">
        <v>17857</v>
      </c>
      <c r="P5670" s="549">
        <v>3731</v>
      </c>
      <c r="Q5670" s="549">
        <v>1</v>
      </c>
      <c r="R5670" s="549">
        <v>135</v>
      </c>
      <c r="S5670" s="548"/>
      <c r="T5670" s="548"/>
      <c r="U5670" s="99"/>
    </row>
    <row r="5671" spans="1:21" ht="19.5" customHeight="1">
      <c r="A5671" s="545">
        <v>100275</v>
      </c>
      <c r="B5671" s="545" t="s">
        <v>10846</v>
      </c>
      <c r="C5671" s="545" t="s">
        <v>216</v>
      </c>
      <c r="D5671" s="546"/>
      <c r="E5671" s="171" t="str">
        <f t="shared" si="88"/>
        <v>1900</v>
      </c>
      <c r="F5671" s="547">
        <v>0</v>
      </c>
      <c r="G5671" s="548">
        <v>0</v>
      </c>
      <c r="H5671" s="547">
        <v>0</v>
      </c>
      <c r="I5671" s="545" t="s">
        <v>12642</v>
      </c>
      <c r="J5671" s="545"/>
      <c r="K5671" s="545" t="s">
        <v>13413</v>
      </c>
      <c r="L5671" s="545" t="s">
        <v>13807</v>
      </c>
      <c r="M5671" s="548" t="s">
        <v>13758</v>
      </c>
      <c r="N5671" s="545" t="s">
        <v>13413</v>
      </c>
      <c r="O5671" s="545" t="s">
        <v>17857</v>
      </c>
      <c r="P5671" s="549">
        <v>3732</v>
      </c>
      <c r="Q5671" s="549">
        <v>1</v>
      </c>
      <c r="R5671" s="549">
        <v>135</v>
      </c>
      <c r="S5671" s="548"/>
      <c r="T5671" s="548"/>
      <c r="U5671" s="99"/>
    </row>
    <row r="5672" spans="1:21" ht="19.5" customHeight="1">
      <c r="A5672" s="545">
        <v>100276</v>
      </c>
      <c r="B5672" s="545" t="s">
        <v>10845</v>
      </c>
      <c r="C5672" s="545" t="s">
        <v>216</v>
      </c>
      <c r="D5672" s="546"/>
      <c r="E5672" s="171" t="str">
        <f t="shared" si="88"/>
        <v>1900</v>
      </c>
      <c r="F5672" s="547">
        <v>0</v>
      </c>
      <c r="G5672" s="548">
        <v>0</v>
      </c>
      <c r="H5672" s="547">
        <v>0</v>
      </c>
      <c r="I5672" s="545" t="s">
        <v>12642</v>
      </c>
      <c r="J5672" s="545"/>
      <c r="K5672" s="545" t="s">
        <v>13413</v>
      </c>
      <c r="L5672" s="545" t="s">
        <v>13807</v>
      </c>
      <c r="M5672" s="548" t="s">
        <v>13758</v>
      </c>
      <c r="N5672" s="545" t="s">
        <v>13413</v>
      </c>
      <c r="O5672" s="545" t="s">
        <v>17857</v>
      </c>
      <c r="P5672" s="549">
        <v>3733</v>
      </c>
      <c r="Q5672" s="549">
        <v>1</v>
      </c>
      <c r="R5672" s="549">
        <v>135</v>
      </c>
      <c r="S5672" s="548"/>
      <c r="T5672" s="548"/>
      <c r="U5672" s="99"/>
    </row>
    <row r="5673" spans="1:21" ht="19.5" customHeight="1">
      <c r="A5673" s="545">
        <v>100277</v>
      </c>
      <c r="B5673" s="545" t="s">
        <v>10844</v>
      </c>
      <c r="C5673" s="545" t="s">
        <v>216</v>
      </c>
      <c r="D5673" s="546"/>
      <c r="E5673" s="171" t="str">
        <f t="shared" si="88"/>
        <v>1900</v>
      </c>
      <c r="F5673" s="547">
        <v>0</v>
      </c>
      <c r="G5673" s="548">
        <v>0</v>
      </c>
      <c r="H5673" s="547">
        <v>0</v>
      </c>
      <c r="I5673" s="545" t="s">
        <v>12642</v>
      </c>
      <c r="J5673" s="545"/>
      <c r="K5673" s="545" t="s">
        <v>13413</v>
      </c>
      <c r="L5673" s="545" t="s">
        <v>13807</v>
      </c>
      <c r="M5673" s="548" t="s">
        <v>13758</v>
      </c>
      <c r="N5673" s="545" t="s">
        <v>13413</v>
      </c>
      <c r="O5673" s="545" t="s">
        <v>17857</v>
      </c>
      <c r="P5673" s="549">
        <v>3734</v>
      </c>
      <c r="Q5673" s="549">
        <v>1</v>
      </c>
      <c r="R5673" s="549">
        <v>135</v>
      </c>
      <c r="S5673" s="548"/>
      <c r="T5673" s="548"/>
      <c r="U5673" s="99"/>
    </row>
    <row r="5674" spans="1:21" ht="19.5" customHeight="1">
      <c r="A5674" s="545">
        <v>100278</v>
      </c>
      <c r="B5674" s="545" t="s">
        <v>6349</v>
      </c>
      <c r="C5674" s="545" t="s">
        <v>216</v>
      </c>
      <c r="D5674" s="546">
        <v>46052</v>
      </c>
      <c r="E5674" s="171" t="str">
        <f t="shared" si="88"/>
        <v>2026</v>
      </c>
      <c r="F5674" s="547">
        <v>585</v>
      </c>
      <c r="G5674" s="548">
        <v>0</v>
      </c>
      <c r="H5674" s="547">
        <v>585</v>
      </c>
      <c r="I5674" s="545" t="s">
        <v>12642</v>
      </c>
      <c r="J5674" s="545" t="s">
        <v>13307</v>
      </c>
      <c r="K5674" s="545" t="s">
        <v>13413</v>
      </c>
      <c r="L5674" s="545" t="s">
        <v>13807</v>
      </c>
      <c r="M5674" s="548" t="s">
        <v>13758</v>
      </c>
      <c r="N5674" s="545" t="s">
        <v>13413</v>
      </c>
      <c r="O5674" s="545" t="s">
        <v>17857</v>
      </c>
      <c r="P5674" s="549">
        <v>3735</v>
      </c>
      <c r="Q5674" s="549">
        <v>1</v>
      </c>
      <c r="R5674" s="549">
        <v>135</v>
      </c>
      <c r="S5674" s="548">
        <v>2228</v>
      </c>
      <c r="T5674" s="548"/>
      <c r="U5674" s="99"/>
    </row>
    <row r="5675" spans="1:21" ht="19.5" customHeight="1">
      <c r="A5675" s="545">
        <v>100279</v>
      </c>
      <c r="B5675" s="545" t="s">
        <v>10843</v>
      </c>
      <c r="C5675" s="545" t="s">
        <v>216</v>
      </c>
      <c r="D5675" s="546">
        <v>44588</v>
      </c>
      <c r="E5675" s="171" t="str">
        <f t="shared" si="88"/>
        <v>2022</v>
      </c>
      <c r="F5675" s="547">
        <v>1796</v>
      </c>
      <c r="G5675" s="548">
        <v>0.19</v>
      </c>
      <c r="H5675" s="547">
        <v>1509.24</v>
      </c>
      <c r="I5675" s="545" t="s">
        <v>12642</v>
      </c>
      <c r="J5675" s="545" t="s">
        <v>13297</v>
      </c>
      <c r="K5675" s="545" t="s">
        <v>13413</v>
      </c>
      <c r="L5675" s="545" t="s">
        <v>13807</v>
      </c>
      <c r="M5675" s="548" t="s">
        <v>13758</v>
      </c>
      <c r="N5675" s="545" t="s">
        <v>13413</v>
      </c>
      <c r="O5675" s="545" t="s">
        <v>17857</v>
      </c>
      <c r="P5675" s="549">
        <v>3736</v>
      </c>
      <c r="Q5675" s="549">
        <v>1</v>
      </c>
      <c r="R5675" s="549">
        <v>135</v>
      </c>
      <c r="S5675" s="548">
        <v>2257</v>
      </c>
      <c r="T5675" s="548"/>
      <c r="U5675" s="99"/>
    </row>
    <row r="5676" spans="1:21" ht="19.5" customHeight="1">
      <c r="A5676" s="545">
        <v>100280</v>
      </c>
      <c r="B5676" s="545" t="s">
        <v>10842</v>
      </c>
      <c r="C5676" s="545" t="s">
        <v>216</v>
      </c>
      <c r="D5676" s="546">
        <v>44588</v>
      </c>
      <c r="E5676" s="171" t="str">
        <f t="shared" si="88"/>
        <v>2022</v>
      </c>
      <c r="F5676" s="547">
        <v>3318.01</v>
      </c>
      <c r="G5676" s="548">
        <v>0.19</v>
      </c>
      <c r="H5676" s="547">
        <v>2788.24</v>
      </c>
      <c r="I5676" s="545" t="s">
        <v>12642</v>
      </c>
      <c r="J5676" s="545" t="s">
        <v>13297</v>
      </c>
      <c r="K5676" s="545" t="s">
        <v>13413</v>
      </c>
      <c r="L5676" s="545" t="s">
        <v>13807</v>
      </c>
      <c r="M5676" s="548" t="s">
        <v>13758</v>
      </c>
      <c r="N5676" s="545" t="s">
        <v>13413</v>
      </c>
      <c r="O5676" s="545" t="s">
        <v>17857</v>
      </c>
      <c r="P5676" s="549">
        <v>3737</v>
      </c>
      <c r="Q5676" s="549">
        <v>1</v>
      </c>
      <c r="R5676" s="549">
        <v>135</v>
      </c>
      <c r="S5676" s="548">
        <v>2257</v>
      </c>
      <c r="T5676" s="548"/>
      <c r="U5676" s="99"/>
    </row>
    <row r="5677" spans="1:21" ht="19.5" customHeight="1">
      <c r="A5677" s="545">
        <v>100281</v>
      </c>
      <c r="B5677" s="545" t="s">
        <v>10841</v>
      </c>
      <c r="C5677" s="545" t="s">
        <v>216</v>
      </c>
      <c r="D5677" s="546">
        <v>44685</v>
      </c>
      <c r="E5677" s="171" t="str">
        <f t="shared" si="88"/>
        <v>2022</v>
      </c>
      <c r="F5677" s="547">
        <v>8366</v>
      </c>
      <c r="G5677" s="548">
        <v>0.19</v>
      </c>
      <c r="H5677" s="547">
        <v>7030.25</v>
      </c>
      <c r="I5677" s="545" t="s">
        <v>12642</v>
      </c>
      <c r="J5677" s="545" t="s">
        <v>13298</v>
      </c>
      <c r="K5677" s="545" t="s">
        <v>17858</v>
      </c>
      <c r="L5677" s="545" t="s">
        <v>13807</v>
      </c>
      <c r="M5677" s="548" t="s">
        <v>13758</v>
      </c>
      <c r="N5677" s="545" t="s">
        <v>13413</v>
      </c>
      <c r="O5677" s="545" t="s">
        <v>17857</v>
      </c>
      <c r="P5677" s="549">
        <v>3738</v>
      </c>
      <c r="Q5677" s="549">
        <v>1</v>
      </c>
      <c r="R5677" s="549">
        <v>135</v>
      </c>
      <c r="S5677" s="548">
        <v>1012</v>
      </c>
      <c r="T5677" s="548"/>
      <c r="U5677" s="99"/>
    </row>
    <row r="5678" spans="1:21" ht="19.5" customHeight="1">
      <c r="A5678" s="545">
        <v>100282</v>
      </c>
      <c r="B5678" s="545" t="s">
        <v>10840</v>
      </c>
      <c r="C5678" s="545" t="s">
        <v>216</v>
      </c>
      <c r="D5678" s="546">
        <v>44588</v>
      </c>
      <c r="E5678" s="171" t="str">
        <f t="shared" si="88"/>
        <v>2022</v>
      </c>
      <c r="F5678" s="547">
        <v>11914.01</v>
      </c>
      <c r="G5678" s="548">
        <v>0.19</v>
      </c>
      <c r="H5678" s="547">
        <v>10011.77</v>
      </c>
      <c r="I5678" s="545" t="s">
        <v>12642</v>
      </c>
      <c r="J5678" s="545" t="s">
        <v>13297</v>
      </c>
      <c r="K5678" s="545" t="s">
        <v>13413</v>
      </c>
      <c r="L5678" s="545" t="s">
        <v>13807</v>
      </c>
      <c r="M5678" s="548" t="s">
        <v>13758</v>
      </c>
      <c r="N5678" s="545" t="s">
        <v>13413</v>
      </c>
      <c r="O5678" s="545" t="s">
        <v>17857</v>
      </c>
      <c r="P5678" s="549">
        <v>3739</v>
      </c>
      <c r="Q5678" s="549">
        <v>1</v>
      </c>
      <c r="R5678" s="549">
        <v>135</v>
      </c>
      <c r="S5678" s="548">
        <v>2257</v>
      </c>
      <c r="T5678" s="548"/>
      <c r="U5678" s="99"/>
    </row>
    <row r="5679" spans="1:21" ht="19.5" customHeight="1">
      <c r="A5679" s="545">
        <v>100283</v>
      </c>
      <c r="B5679" s="545" t="s">
        <v>10839</v>
      </c>
      <c r="C5679" s="545" t="s">
        <v>216</v>
      </c>
      <c r="D5679" s="546">
        <v>44588</v>
      </c>
      <c r="E5679" s="171" t="str">
        <f t="shared" si="88"/>
        <v>2022</v>
      </c>
      <c r="F5679" s="547">
        <v>18959</v>
      </c>
      <c r="G5679" s="548">
        <v>0.19</v>
      </c>
      <c r="H5679" s="547">
        <v>15931.93</v>
      </c>
      <c r="I5679" s="545" t="s">
        <v>12642</v>
      </c>
      <c r="J5679" s="545" t="s">
        <v>13297</v>
      </c>
      <c r="K5679" s="545" t="s">
        <v>13413</v>
      </c>
      <c r="L5679" s="545" t="s">
        <v>13807</v>
      </c>
      <c r="M5679" s="548" t="s">
        <v>13758</v>
      </c>
      <c r="N5679" s="545" t="s">
        <v>13413</v>
      </c>
      <c r="O5679" s="545" t="s">
        <v>17857</v>
      </c>
      <c r="P5679" s="549">
        <v>3740</v>
      </c>
      <c r="Q5679" s="549">
        <v>1</v>
      </c>
      <c r="R5679" s="549">
        <v>135</v>
      </c>
      <c r="S5679" s="548">
        <v>2257</v>
      </c>
      <c r="T5679" s="548"/>
      <c r="U5679" s="99"/>
    </row>
    <row r="5680" spans="1:21" ht="19.5" customHeight="1">
      <c r="A5680" s="545">
        <v>100284</v>
      </c>
      <c r="B5680" s="545" t="s">
        <v>10838</v>
      </c>
      <c r="C5680" s="545" t="s">
        <v>216</v>
      </c>
      <c r="D5680" s="546">
        <v>44588</v>
      </c>
      <c r="E5680" s="171" t="str">
        <f t="shared" si="88"/>
        <v>2022</v>
      </c>
      <c r="F5680" s="547">
        <v>44995.01</v>
      </c>
      <c r="G5680" s="548">
        <v>0.19</v>
      </c>
      <c r="H5680" s="547">
        <v>37810.93</v>
      </c>
      <c r="I5680" s="545" t="s">
        <v>12642</v>
      </c>
      <c r="J5680" s="545" t="s">
        <v>13297</v>
      </c>
      <c r="K5680" s="545" t="s">
        <v>13413</v>
      </c>
      <c r="L5680" s="545" t="s">
        <v>13807</v>
      </c>
      <c r="M5680" s="548" t="s">
        <v>13758</v>
      </c>
      <c r="N5680" s="545" t="s">
        <v>13413</v>
      </c>
      <c r="O5680" s="545" t="s">
        <v>17857</v>
      </c>
      <c r="P5680" s="549">
        <v>3741</v>
      </c>
      <c r="Q5680" s="549">
        <v>1</v>
      </c>
      <c r="R5680" s="549">
        <v>135</v>
      </c>
      <c r="S5680" s="548">
        <v>2257</v>
      </c>
      <c r="T5680" s="548"/>
      <c r="U5680" s="99"/>
    </row>
    <row r="5681" spans="1:21" ht="19.5" customHeight="1">
      <c r="A5681" s="545">
        <v>100285</v>
      </c>
      <c r="B5681" s="545" t="s">
        <v>10837</v>
      </c>
      <c r="C5681" s="545" t="s">
        <v>216</v>
      </c>
      <c r="D5681" s="546">
        <v>44588</v>
      </c>
      <c r="E5681" s="171" t="str">
        <f t="shared" si="88"/>
        <v>2022</v>
      </c>
      <c r="F5681" s="547">
        <v>98202</v>
      </c>
      <c r="G5681" s="548">
        <v>0.19</v>
      </c>
      <c r="H5681" s="547">
        <v>82522.69</v>
      </c>
      <c r="I5681" s="545" t="s">
        <v>12642</v>
      </c>
      <c r="J5681" s="545" t="s">
        <v>13297</v>
      </c>
      <c r="K5681" s="545" t="s">
        <v>13413</v>
      </c>
      <c r="L5681" s="545" t="s">
        <v>13807</v>
      </c>
      <c r="M5681" s="548" t="s">
        <v>13758</v>
      </c>
      <c r="N5681" s="545" t="s">
        <v>13413</v>
      </c>
      <c r="O5681" s="545" t="s">
        <v>17857</v>
      </c>
      <c r="P5681" s="549">
        <v>3742</v>
      </c>
      <c r="Q5681" s="549">
        <v>1</v>
      </c>
      <c r="R5681" s="549">
        <v>135</v>
      </c>
      <c r="S5681" s="548">
        <v>2257</v>
      </c>
      <c r="T5681" s="548"/>
      <c r="U5681" s="99"/>
    </row>
    <row r="5682" spans="1:21" ht="19.5" customHeight="1">
      <c r="A5682" s="545">
        <v>100286</v>
      </c>
      <c r="B5682" s="545" t="s">
        <v>10836</v>
      </c>
      <c r="C5682" s="545" t="s">
        <v>216</v>
      </c>
      <c r="D5682" s="546"/>
      <c r="E5682" s="171" t="str">
        <f t="shared" si="88"/>
        <v>1900</v>
      </c>
      <c r="F5682" s="547">
        <v>0</v>
      </c>
      <c r="G5682" s="548">
        <v>0</v>
      </c>
      <c r="H5682" s="547">
        <v>0</v>
      </c>
      <c r="I5682" s="545" t="s">
        <v>12642</v>
      </c>
      <c r="J5682" s="545"/>
      <c r="K5682" s="545" t="s">
        <v>13413</v>
      </c>
      <c r="L5682" s="545" t="s">
        <v>13807</v>
      </c>
      <c r="M5682" s="548" t="s">
        <v>13758</v>
      </c>
      <c r="N5682" s="545" t="s">
        <v>13413</v>
      </c>
      <c r="O5682" s="545" t="s">
        <v>17857</v>
      </c>
      <c r="P5682" s="549">
        <v>3743</v>
      </c>
      <c r="Q5682" s="549">
        <v>1</v>
      </c>
      <c r="R5682" s="549">
        <v>135</v>
      </c>
      <c r="S5682" s="548"/>
      <c r="T5682" s="548"/>
      <c r="U5682" s="99"/>
    </row>
    <row r="5683" spans="1:21" ht="19.5" customHeight="1">
      <c r="A5683" s="545">
        <v>100287</v>
      </c>
      <c r="B5683" s="545" t="s">
        <v>10835</v>
      </c>
      <c r="C5683" s="545" t="s">
        <v>216</v>
      </c>
      <c r="D5683" s="546"/>
      <c r="E5683" s="171" t="str">
        <f t="shared" si="88"/>
        <v>1900</v>
      </c>
      <c r="F5683" s="547">
        <v>0</v>
      </c>
      <c r="G5683" s="548">
        <v>0</v>
      </c>
      <c r="H5683" s="547">
        <v>0</v>
      </c>
      <c r="I5683" s="545" t="s">
        <v>12642</v>
      </c>
      <c r="J5683" s="545"/>
      <c r="K5683" s="545" t="s">
        <v>13413</v>
      </c>
      <c r="L5683" s="545" t="s">
        <v>13807</v>
      </c>
      <c r="M5683" s="548" t="s">
        <v>13758</v>
      </c>
      <c r="N5683" s="545" t="s">
        <v>13413</v>
      </c>
      <c r="O5683" s="545" t="s">
        <v>17857</v>
      </c>
      <c r="P5683" s="549">
        <v>3744</v>
      </c>
      <c r="Q5683" s="549">
        <v>1</v>
      </c>
      <c r="R5683" s="549">
        <v>135</v>
      </c>
      <c r="S5683" s="548"/>
      <c r="T5683" s="548"/>
      <c r="U5683" s="99"/>
    </row>
    <row r="5684" spans="1:21" ht="19.5" customHeight="1">
      <c r="A5684" s="545">
        <v>100288</v>
      </c>
      <c r="B5684" s="545" t="s">
        <v>10834</v>
      </c>
      <c r="C5684" s="545" t="s">
        <v>216</v>
      </c>
      <c r="D5684" s="546"/>
      <c r="E5684" s="171" t="str">
        <f t="shared" si="88"/>
        <v>1900</v>
      </c>
      <c r="F5684" s="547">
        <v>0</v>
      </c>
      <c r="G5684" s="548">
        <v>0</v>
      </c>
      <c r="H5684" s="547">
        <v>0</v>
      </c>
      <c r="I5684" s="545" t="s">
        <v>12642</v>
      </c>
      <c r="J5684" s="545"/>
      <c r="K5684" s="545" t="s">
        <v>13413</v>
      </c>
      <c r="L5684" s="545" t="s">
        <v>13807</v>
      </c>
      <c r="M5684" s="548" t="s">
        <v>13758</v>
      </c>
      <c r="N5684" s="545" t="s">
        <v>13413</v>
      </c>
      <c r="O5684" s="545" t="s">
        <v>17857</v>
      </c>
      <c r="P5684" s="549">
        <v>3745</v>
      </c>
      <c r="Q5684" s="549">
        <v>1</v>
      </c>
      <c r="R5684" s="549">
        <v>135</v>
      </c>
      <c r="S5684" s="548"/>
      <c r="T5684" s="548"/>
      <c r="U5684" s="99"/>
    </row>
    <row r="5685" spans="1:21" ht="19.5" customHeight="1">
      <c r="A5685" s="545">
        <v>100289</v>
      </c>
      <c r="B5685" s="545" t="s">
        <v>10833</v>
      </c>
      <c r="C5685" s="545" t="s">
        <v>216</v>
      </c>
      <c r="D5685" s="546"/>
      <c r="E5685" s="171" t="str">
        <f t="shared" si="88"/>
        <v>1900</v>
      </c>
      <c r="F5685" s="547">
        <v>0</v>
      </c>
      <c r="G5685" s="548">
        <v>0</v>
      </c>
      <c r="H5685" s="547">
        <v>0</v>
      </c>
      <c r="I5685" s="545" t="s">
        <v>12642</v>
      </c>
      <c r="J5685" s="545"/>
      <c r="K5685" s="545" t="s">
        <v>13413</v>
      </c>
      <c r="L5685" s="545" t="s">
        <v>13807</v>
      </c>
      <c r="M5685" s="548" t="s">
        <v>13758</v>
      </c>
      <c r="N5685" s="545" t="s">
        <v>13413</v>
      </c>
      <c r="O5685" s="545" t="s">
        <v>17857</v>
      </c>
      <c r="P5685" s="549">
        <v>3746</v>
      </c>
      <c r="Q5685" s="549">
        <v>1</v>
      </c>
      <c r="R5685" s="549">
        <v>135</v>
      </c>
      <c r="S5685" s="548"/>
      <c r="T5685" s="548"/>
      <c r="U5685" s="99"/>
    </row>
    <row r="5686" spans="1:21" ht="19.5" customHeight="1">
      <c r="A5686" s="545">
        <v>100290</v>
      </c>
      <c r="B5686" s="545" t="s">
        <v>10832</v>
      </c>
      <c r="C5686" s="545" t="s">
        <v>216</v>
      </c>
      <c r="D5686" s="546"/>
      <c r="E5686" s="171" t="str">
        <f t="shared" si="88"/>
        <v>1900</v>
      </c>
      <c r="F5686" s="547">
        <v>0</v>
      </c>
      <c r="G5686" s="548">
        <v>0</v>
      </c>
      <c r="H5686" s="547">
        <v>0</v>
      </c>
      <c r="I5686" s="545" t="s">
        <v>12642</v>
      </c>
      <c r="J5686" s="545"/>
      <c r="K5686" s="545" t="s">
        <v>13413</v>
      </c>
      <c r="L5686" s="545" t="s">
        <v>13807</v>
      </c>
      <c r="M5686" s="548" t="s">
        <v>13758</v>
      </c>
      <c r="N5686" s="545" t="s">
        <v>13413</v>
      </c>
      <c r="O5686" s="545" t="s">
        <v>17857</v>
      </c>
      <c r="P5686" s="549">
        <v>3747</v>
      </c>
      <c r="Q5686" s="549">
        <v>1</v>
      </c>
      <c r="R5686" s="549">
        <v>135</v>
      </c>
      <c r="S5686" s="548"/>
      <c r="T5686" s="548"/>
      <c r="U5686" s="99"/>
    </row>
    <row r="5687" spans="1:21" ht="19.5" customHeight="1">
      <c r="A5687" s="545">
        <v>100291</v>
      </c>
      <c r="B5687" s="545" t="s">
        <v>10831</v>
      </c>
      <c r="C5687" s="545" t="s">
        <v>216</v>
      </c>
      <c r="D5687" s="546"/>
      <c r="E5687" s="171" t="str">
        <f t="shared" si="88"/>
        <v>1900</v>
      </c>
      <c r="F5687" s="547">
        <v>0</v>
      </c>
      <c r="G5687" s="548">
        <v>0</v>
      </c>
      <c r="H5687" s="547">
        <v>0</v>
      </c>
      <c r="I5687" s="545" t="s">
        <v>12642</v>
      </c>
      <c r="J5687" s="545"/>
      <c r="K5687" s="545" t="s">
        <v>13413</v>
      </c>
      <c r="L5687" s="545" t="s">
        <v>13807</v>
      </c>
      <c r="M5687" s="548" t="s">
        <v>13758</v>
      </c>
      <c r="N5687" s="545" t="s">
        <v>13413</v>
      </c>
      <c r="O5687" s="545" t="s">
        <v>17857</v>
      </c>
      <c r="P5687" s="549">
        <v>3748</v>
      </c>
      <c r="Q5687" s="549">
        <v>1</v>
      </c>
      <c r="R5687" s="549">
        <v>135</v>
      </c>
      <c r="S5687" s="548"/>
      <c r="T5687" s="548"/>
      <c r="U5687" s="99"/>
    </row>
    <row r="5688" spans="1:21" ht="19.5" customHeight="1">
      <c r="A5688" s="545">
        <v>100292</v>
      </c>
      <c r="B5688" s="545" t="s">
        <v>10830</v>
      </c>
      <c r="C5688" s="545" t="s">
        <v>216</v>
      </c>
      <c r="D5688" s="546"/>
      <c r="E5688" s="171" t="str">
        <f t="shared" si="88"/>
        <v>1900</v>
      </c>
      <c r="F5688" s="547">
        <v>0</v>
      </c>
      <c r="G5688" s="548">
        <v>0</v>
      </c>
      <c r="H5688" s="547">
        <v>0</v>
      </c>
      <c r="I5688" s="545" t="s">
        <v>12642</v>
      </c>
      <c r="J5688" s="545"/>
      <c r="K5688" s="545" t="s">
        <v>13413</v>
      </c>
      <c r="L5688" s="545" t="s">
        <v>13807</v>
      </c>
      <c r="M5688" s="548" t="s">
        <v>13758</v>
      </c>
      <c r="N5688" s="545" t="s">
        <v>13413</v>
      </c>
      <c r="O5688" s="545" t="s">
        <v>17857</v>
      </c>
      <c r="P5688" s="549">
        <v>3749</v>
      </c>
      <c r="Q5688" s="549">
        <v>1</v>
      </c>
      <c r="R5688" s="549">
        <v>135</v>
      </c>
      <c r="S5688" s="548"/>
      <c r="T5688" s="548"/>
      <c r="U5688" s="99"/>
    </row>
    <row r="5689" spans="1:21" ht="19.5" customHeight="1">
      <c r="A5689" s="545">
        <v>100293</v>
      </c>
      <c r="B5689" s="545" t="s">
        <v>7050</v>
      </c>
      <c r="C5689" s="545" t="s">
        <v>216</v>
      </c>
      <c r="D5689" s="546">
        <v>45708</v>
      </c>
      <c r="E5689" s="171" t="str">
        <f t="shared" si="88"/>
        <v>2025</v>
      </c>
      <c r="F5689" s="547">
        <v>352.84</v>
      </c>
      <c r="G5689" s="548">
        <v>0</v>
      </c>
      <c r="H5689" s="547">
        <v>352.84</v>
      </c>
      <c r="I5689" s="545" t="s">
        <v>12642</v>
      </c>
      <c r="J5689" s="545" t="s">
        <v>13307</v>
      </c>
      <c r="K5689" s="545" t="s">
        <v>13413</v>
      </c>
      <c r="L5689" s="545" t="s">
        <v>13807</v>
      </c>
      <c r="M5689" s="548" t="s">
        <v>13758</v>
      </c>
      <c r="N5689" s="545" t="s">
        <v>13413</v>
      </c>
      <c r="O5689" s="545" t="s">
        <v>17857</v>
      </c>
      <c r="P5689" s="549">
        <v>3750</v>
      </c>
      <c r="Q5689" s="549">
        <v>1</v>
      </c>
      <c r="R5689" s="549">
        <v>135</v>
      </c>
      <c r="S5689" s="548">
        <v>2228</v>
      </c>
      <c r="T5689" s="548"/>
      <c r="U5689" s="99"/>
    </row>
    <row r="5690" spans="1:21" ht="19.5" customHeight="1">
      <c r="A5690" s="545">
        <v>100294</v>
      </c>
      <c r="B5690" s="545" t="s">
        <v>10829</v>
      </c>
      <c r="C5690" s="545" t="s">
        <v>216</v>
      </c>
      <c r="D5690" s="546"/>
      <c r="E5690" s="171" t="str">
        <f t="shared" si="88"/>
        <v>1900</v>
      </c>
      <c r="F5690" s="547">
        <v>0</v>
      </c>
      <c r="G5690" s="548">
        <v>0</v>
      </c>
      <c r="H5690" s="547">
        <v>0</v>
      </c>
      <c r="I5690" s="545" t="s">
        <v>12642</v>
      </c>
      <c r="J5690" s="545"/>
      <c r="K5690" s="545" t="s">
        <v>13413</v>
      </c>
      <c r="L5690" s="545" t="s">
        <v>13807</v>
      </c>
      <c r="M5690" s="548" t="s">
        <v>13758</v>
      </c>
      <c r="N5690" s="545" t="s">
        <v>13413</v>
      </c>
      <c r="O5690" s="545" t="s">
        <v>17857</v>
      </c>
      <c r="P5690" s="549">
        <v>3751</v>
      </c>
      <c r="Q5690" s="549">
        <v>1</v>
      </c>
      <c r="R5690" s="549">
        <v>135</v>
      </c>
      <c r="S5690" s="548"/>
      <c r="T5690" s="548"/>
      <c r="U5690" s="99"/>
    </row>
    <row r="5691" spans="1:21" ht="19.5" customHeight="1">
      <c r="A5691" s="545">
        <v>100295</v>
      </c>
      <c r="B5691" s="545" t="s">
        <v>8041</v>
      </c>
      <c r="C5691" s="545" t="s">
        <v>216</v>
      </c>
      <c r="D5691" s="546">
        <v>44707</v>
      </c>
      <c r="E5691" s="171" t="str">
        <f t="shared" si="88"/>
        <v>2022</v>
      </c>
      <c r="F5691" s="547">
        <v>1700</v>
      </c>
      <c r="G5691" s="548">
        <v>0.19</v>
      </c>
      <c r="H5691" s="547">
        <v>1428.57</v>
      </c>
      <c r="I5691" s="545" t="s">
        <v>12642</v>
      </c>
      <c r="J5691" s="545" t="s">
        <v>13296</v>
      </c>
      <c r="K5691" s="545" t="s">
        <v>13413</v>
      </c>
      <c r="L5691" s="545" t="s">
        <v>13807</v>
      </c>
      <c r="M5691" s="548" t="s">
        <v>13758</v>
      </c>
      <c r="N5691" s="545" t="s">
        <v>13413</v>
      </c>
      <c r="O5691" s="545" t="s">
        <v>17857</v>
      </c>
      <c r="P5691" s="549">
        <v>3752</v>
      </c>
      <c r="Q5691" s="549">
        <v>1</v>
      </c>
      <c r="R5691" s="549">
        <v>135</v>
      </c>
      <c r="S5691" s="548">
        <v>2218</v>
      </c>
      <c r="T5691" s="548"/>
      <c r="U5691" s="99"/>
    </row>
    <row r="5692" spans="1:21" ht="19.5" customHeight="1">
      <c r="A5692" s="545">
        <v>100296</v>
      </c>
      <c r="B5692" s="545" t="s">
        <v>10828</v>
      </c>
      <c r="C5692" s="545" t="s">
        <v>216</v>
      </c>
      <c r="D5692" s="546"/>
      <c r="E5692" s="171" t="str">
        <f t="shared" si="88"/>
        <v>1900</v>
      </c>
      <c r="F5692" s="547">
        <v>0</v>
      </c>
      <c r="G5692" s="548">
        <v>0</v>
      </c>
      <c r="H5692" s="547">
        <v>0</v>
      </c>
      <c r="I5692" s="545" t="s">
        <v>12642</v>
      </c>
      <c r="J5692" s="545"/>
      <c r="K5692" s="545" t="s">
        <v>13413</v>
      </c>
      <c r="L5692" s="545" t="s">
        <v>13807</v>
      </c>
      <c r="M5692" s="548" t="s">
        <v>13758</v>
      </c>
      <c r="N5692" s="545" t="s">
        <v>13413</v>
      </c>
      <c r="O5692" s="545" t="s">
        <v>17857</v>
      </c>
      <c r="P5692" s="549">
        <v>3753</v>
      </c>
      <c r="Q5692" s="549">
        <v>1</v>
      </c>
      <c r="R5692" s="549">
        <v>135</v>
      </c>
      <c r="S5692" s="548"/>
      <c r="T5692" s="548"/>
      <c r="U5692" s="99"/>
    </row>
    <row r="5693" spans="1:21" ht="19.5" customHeight="1">
      <c r="A5693" s="545">
        <v>100297</v>
      </c>
      <c r="B5693" s="545" t="s">
        <v>10827</v>
      </c>
      <c r="C5693" s="545" t="s">
        <v>216</v>
      </c>
      <c r="D5693" s="546"/>
      <c r="E5693" s="171" t="str">
        <f t="shared" si="88"/>
        <v>1900</v>
      </c>
      <c r="F5693" s="547">
        <v>0</v>
      </c>
      <c r="G5693" s="548">
        <v>0</v>
      </c>
      <c r="H5693" s="547">
        <v>0</v>
      </c>
      <c r="I5693" s="545" t="s">
        <v>12642</v>
      </c>
      <c r="J5693" s="545"/>
      <c r="K5693" s="545" t="s">
        <v>13413</v>
      </c>
      <c r="L5693" s="545" t="s">
        <v>13807</v>
      </c>
      <c r="M5693" s="548" t="s">
        <v>13758</v>
      </c>
      <c r="N5693" s="545" t="s">
        <v>13413</v>
      </c>
      <c r="O5693" s="545" t="s">
        <v>17857</v>
      </c>
      <c r="P5693" s="549">
        <v>3754</v>
      </c>
      <c r="Q5693" s="549">
        <v>1</v>
      </c>
      <c r="R5693" s="549">
        <v>135</v>
      </c>
      <c r="S5693" s="548"/>
      <c r="T5693" s="548"/>
      <c r="U5693" s="99"/>
    </row>
    <row r="5694" spans="1:21" ht="19.5" customHeight="1">
      <c r="A5694" s="545">
        <v>100298</v>
      </c>
      <c r="B5694" s="545" t="s">
        <v>10826</v>
      </c>
      <c r="C5694" s="545" t="s">
        <v>216</v>
      </c>
      <c r="D5694" s="546"/>
      <c r="E5694" s="171" t="str">
        <f t="shared" si="88"/>
        <v>1900</v>
      </c>
      <c r="F5694" s="547">
        <v>0</v>
      </c>
      <c r="G5694" s="548">
        <v>0</v>
      </c>
      <c r="H5694" s="547">
        <v>0</v>
      </c>
      <c r="I5694" s="545" t="s">
        <v>12642</v>
      </c>
      <c r="J5694" s="545"/>
      <c r="K5694" s="545" t="s">
        <v>13413</v>
      </c>
      <c r="L5694" s="545" t="s">
        <v>13807</v>
      </c>
      <c r="M5694" s="548" t="s">
        <v>13758</v>
      </c>
      <c r="N5694" s="545" t="s">
        <v>13413</v>
      </c>
      <c r="O5694" s="545" t="s">
        <v>17857</v>
      </c>
      <c r="P5694" s="549">
        <v>3755</v>
      </c>
      <c r="Q5694" s="549">
        <v>1</v>
      </c>
      <c r="R5694" s="549">
        <v>135</v>
      </c>
      <c r="S5694" s="548"/>
      <c r="T5694" s="548"/>
      <c r="U5694" s="99"/>
    </row>
    <row r="5695" spans="1:21" ht="19.5" customHeight="1">
      <c r="A5695" s="545">
        <v>100299</v>
      </c>
      <c r="B5695" s="545" t="s">
        <v>10825</v>
      </c>
      <c r="C5695" s="545" t="s">
        <v>216</v>
      </c>
      <c r="D5695" s="546"/>
      <c r="E5695" s="171" t="str">
        <f t="shared" si="88"/>
        <v>1900</v>
      </c>
      <c r="F5695" s="547">
        <v>0</v>
      </c>
      <c r="G5695" s="548">
        <v>0</v>
      </c>
      <c r="H5695" s="547">
        <v>0</v>
      </c>
      <c r="I5695" s="545" t="s">
        <v>12642</v>
      </c>
      <c r="J5695" s="545"/>
      <c r="K5695" s="545" t="s">
        <v>13413</v>
      </c>
      <c r="L5695" s="545" t="s">
        <v>13807</v>
      </c>
      <c r="M5695" s="548" t="s">
        <v>13758</v>
      </c>
      <c r="N5695" s="545" t="s">
        <v>13413</v>
      </c>
      <c r="O5695" s="545" t="s">
        <v>17857</v>
      </c>
      <c r="P5695" s="549">
        <v>3756</v>
      </c>
      <c r="Q5695" s="549">
        <v>1</v>
      </c>
      <c r="R5695" s="549">
        <v>135</v>
      </c>
      <c r="S5695" s="548"/>
      <c r="T5695" s="548"/>
      <c r="U5695" s="99"/>
    </row>
    <row r="5696" spans="1:21" ht="19.5" customHeight="1">
      <c r="A5696" s="545">
        <v>100300</v>
      </c>
      <c r="B5696" s="545" t="s">
        <v>8252</v>
      </c>
      <c r="C5696" s="545" t="s">
        <v>216</v>
      </c>
      <c r="D5696" s="546">
        <v>43530</v>
      </c>
      <c r="E5696" s="171" t="str">
        <f t="shared" si="88"/>
        <v>2019</v>
      </c>
      <c r="F5696" s="547">
        <v>22033</v>
      </c>
      <c r="G5696" s="548">
        <v>0.19</v>
      </c>
      <c r="H5696" s="547">
        <v>18515.13</v>
      </c>
      <c r="I5696" s="545" t="s">
        <v>12642</v>
      </c>
      <c r="J5696" s="545" t="s">
        <v>13296</v>
      </c>
      <c r="K5696" s="545" t="s">
        <v>13413</v>
      </c>
      <c r="L5696" s="545" t="s">
        <v>13807</v>
      </c>
      <c r="M5696" s="548" t="s">
        <v>13758</v>
      </c>
      <c r="N5696" s="545" t="s">
        <v>13413</v>
      </c>
      <c r="O5696" s="545" t="s">
        <v>17857</v>
      </c>
      <c r="P5696" s="549">
        <v>3757</v>
      </c>
      <c r="Q5696" s="549">
        <v>1</v>
      </c>
      <c r="R5696" s="549">
        <v>135</v>
      </c>
      <c r="S5696" s="548">
        <v>2218</v>
      </c>
      <c r="T5696" s="548"/>
      <c r="U5696" s="99"/>
    </row>
    <row r="5697" spans="1:21" ht="19.5" customHeight="1">
      <c r="A5697" s="545">
        <v>100301</v>
      </c>
      <c r="B5697" s="545" t="s">
        <v>10824</v>
      </c>
      <c r="C5697" s="545" t="s">
        <v>216</v>
      </c>
      <c r="D5697" s="546"/>
      <c r="E5697" s="171" t="str">
        <f t="shared" si="88"/>
        <v>1900</v>
      </c>
      <c r="F5697" s="547">
        <v>0</v>
      </c>
      <c r="G5697" s="548">
        <v>0</v>
      </c>
      <c r="H5697" s="547">
        <v>0</v>
      </c>
      <c r="I5697" s="545" t="s">
        <v>12642</v>
      </c>
      <c r="J5697" s="545"/>
      <c r="K5697" s="545" t="s">
        <v>13413</v>
      </c>
      <c r="L5697" s="545" t="s">
        <v>13807</v>
      </c>
      <c r="M5697" s="548" t="s">
        <v>13758</v>
      </c>
      <c r="N5697" s="545" t="s">
        <v>13413</v>
      </c>
      <c r="O5697" s="545" t="s">
        <v>17857</v>
      </c>
      <c r="P5697" s="549">
        <v>3758</v>
      </c>
      <c r="Q5697" s="549">
        <v>1</v>
      </c>
      <c r="R5697" s="549">
        <v>135</v>
      </c>
      <c r="S5697" s="548"/>
      <c r="T5697" s="548"/>
      <c r="U5697" s="99"/>
    </row>
    <row r="5698" spans="1:21" ht="19.5" customHeight="1">
      <c r="A5698" s="545">
        <v>100302</v>
      </c>
      <c r="B5698" s="545" t="s">
        <v>10823</v>
      </c>
      <c r="C5698" s="545" t="s">
        <v>216</v>
      </c>
      <c r="D5698" s="546"/>
      <c r="E5698" s="171" t="str">
        <f t="shared" si="88"/>
        <v>1900</v>
      </c>
      <c r="F5698" s="547">
        <v>0</v>
      </c>
      <c r="G5698" s="548">
        <v>0</v>
      </c>
      <c r="H5698" s="547">
        <v>0</v>
      </c>
      <c r="I5698" s="545" t="s">
        <v>12642</v>
      </c>
      <c r="J5698" s="545"/>
      <c r="K5698" s="545" t="s">
        <v>13413</v>
      </c>
      <c r="L5698" s="545" t="s">
        <v>13807</v>
      </c>
      <c r="M5698" s="548" t="s">
        <v>13758</v>
      </c>
      <c r="N5698" s="545" t="s">
        <v>13413</v>
      </c>
      <c r="O5698" s="545" t="s">
        <v>17857</v>
      </c>
      <c r="P5698" s="549">
        <v>3759</v>
      </c>
      <c r="Q5698" s="549">
        <v>1</v>
      </c>
      <c r="R5698" s="549">
        <v>135</v>
      </c>
      <c r="S5698" s="548"/>
      <c r="T5698" s="548"/>
      <c r="U5698" s="99"/>
    </row>
    <row r="5699" spans="1:21" ht="19.5" customHeight="1">
      <c r="A5699" s="545">
        <v>100303</v>
      </c>
      <c r="B5699" s="545" t="s">
        <v>10822</v>
      </c>
      <c r="C5699" s="545" t="s">
        <v>216</v>
      </c>
      <c r="D5699" s="546"/>
      <c r="E5699" s="171" t="str">
        <f t="shared" si="88"/>
        <v>1900</v>
      </c>
      <c r="F5699" s="547">
        <v>0</v>
      </c>
      <c r="G5699" s="548">
        <v>0</v>
      </c>
      <c r="H5699" s="547">
        <v>0</v>
      </c>
      <c r="I5699" s="545" t="s">
        <v>12642</v>
      </c>
      <c r="J5699" s="545"/>
      <c r="K5699" s="545" t="s">
        <v>13413</v>
      </c>
      <c r="L5699" s="545" t="s">
        <v>13807</v>
      </c>
      <c r="M5699" s="548" t="s">
        <v>13758</v>
      </c>
      <c r="N5699" s="545" t="s">
        <v>13413</v>
      </c>
      <c r="O5699" s="545" t="s">
        <v>17857</v>
      </c>
      <c r="P5699" s="549">
        <v>3760</v>
      </c>
      <c r="Q5699" s="549">
        <v>1</v>
      </c>
      <c r="R5699" s="549">
        <v>135</v>
      </c>
      <c r="S5699" s="548"/>
      <c r="T5699" s="548"/>
      <c r="U5699" s="99"/>
    </row>
    <row r="5700" spans="1:21" ht="19.5" customHeight="1">
      <c r="A5700" s="545">
        <v>100304</v>
      </c>
      <c r="B5700" s="545" t="s">
        <v>10821</v>
      </c>
      <c r="C5700" s="545" t="s">
        <v>216</v>
      </c>
      <c r="D5700" s="546"/>
      <c r="E5700" s="171" t="str">
        <f t="shared" ref="E5700:E5763" si="89">TEXT(D5700,"YYYY")</f>
        <v>1900</v>
      </c>
      <c r="F5700" s="547">
        <v>0</v>
      </c>
      <c r="G5700" s="548">
        <v>0</v>
      </c>
      <c r="H5700" s="547">
        <v>0</v>
      </c>
      <c r="I5700" s="545" t="s">
        <v>12642</v>
      </c>
      <c r="J5700" s="545"/>
      <c r="K5700" s="545" t="s">
        <v>13413</v>
      </c>
      <c r="L5700" s="545" t="s">
        <v>13807</v>
      </c>
      <c r="M5700" s="548" t="s">
        <v>13758</v>
      </c>
      <c r="N5700" s="545" t="s">
        <v>13413</v>
      </c>
      <c r="O5700" s="545" t="s">
        <v>17857</v>
      </c>
      <c r="P5700" s="549">
        <v>3761</v>
      </c>
      <c r="Q5700" s="549">
        <v>1</v>
      </c>
      <c r="R5700" s="549">
        <v>135</v>
      </c>
      <c r="S5700" s="548"/>
      <c r="T5700" s="548"/>
      <c r="U5700" s="99"/>
    </row>
    <row r="5701" spans="1:21" ht="19.5" customHeight="1">
      <c r="A5701" s="545">
        <v>100305</v>
      </c>
      <c r="B5701" s="545" t="s">
        <v>10820</v>
      </c>
      <c r="C5701" s="545" t="s">
        <v>216</v>
      </c>
      <c r="D5701" s="546"/>
      <c r="E5701" s="171" t="str">
        <f t="shared" si="89"/>
        <v>1900</v>
      </c>
      <c r="F5701" s="547">
        <v>0</v>
      </c>
      <c r="G5701" s="548">
        <v>0</v>
      </c>
      <c r="H5701" s="547">
        <v>0</v>
      </c>
      <c r="I5701" s="545" t="s">
        <v>12642</v>
      </c>
      <c r="J5701" s="545"/>
      <c r="K5701" s="545" t="s">
        <v>13413</v>
      </c>
      <c r="L5701" s="545" t="s">
        <v>13807</v>
      </c>
      <c r="M5701" s="548" t="s">
        <v>13758</v>
      </c>
      <c r="N5701" s="545" t="s">
        <v>13413</v>
      </c>
      <c r="O5701" s="545" t="s">
        <v>17857</v>
      </c>
      <c r="P5701" s="549">
        <v>3762</v>
      </c>
      <c r="Q5701" s="549">
        <v>1</v>
      </c>
      <c r="R5701" s="549">
        <v>135</v>
      </c>
      <c r="S5701" s="548"/>
      <c r="T5701" s="548"/>
      <c r="U5701" s="99"/>
    </row>
    <row r="5702" spans="1:21" ht="19.5" customHeight="1">
      <c r="A5702" s="545">
        <v>100306</v>
      </c>
      <c r="B5702" s="545" t="s">
        <v>8455</v>
      </c>
      <c r="C5702" s="545" t="s">
        <v>216</v>
      </c>
      <c r="D5702" s="546">
        <v>44677</v>
      </c>
      <c r="E5702" s="171" t="str">
        <f t="shared" si="89"/>
        <v>2022</v>
      </c>
      <c r="F5702" s="547">
        <v>109094611</v>
      </c>
      <c r="G5702" s="548">
        <v>0.19</v>
      </c>
      <c r="H5702" s="547">
        <v>91676143.700000003</v>
      </c>
      <c r="I5702" s="545" t="s">
        <v>12758</v>
      </c>
      <c r="J5702" s="545" t="s">
        <v>13298</v>
      </c>
      <c r="K5702" s="545" t="s">
        <v>17859</v>
      </c>
      <c r="L5702" s="545" t="s">
        <v>13413</v>
      </c>
      <c r="M5702" s="548" t="s">
        <v>13758</v>
      </c>
      <c r="N5702" s="545" t="s">
        <v>13413</v>
      </c>
      <c r="O5702" s="545" t="s">
        <v>13413</v>
      </c>
      <c r="P5702" s="549">
        <v>3763</v>
      </c>
      <c r="Q5702" s="549">
        <v>1</v>
      </c>
      <c r="R5702" s="549">
        <v>164</v>
      </c>
      <c r="S5702" s="548">
        <v>1012</v>
      </c>
      <c r="T5702" s="548"/>
      <c r="U5702" s="99"/>
    </row>
    <row r="5703" spans="1:21" ht="19.5" customHeight="1">
      <c r="A5703" s="545">
        <v>100307</v>
      </c>
      <c r="B5703" s="545" t="s">
        <v>6046</v>
      </c>
      <c r="C5703" s="545" t="s">
        <v>216</v>
      </c>
      <c r="D5703" s="546">
        <v>46052</v>
      </c>
      <c r="E5703" s="171" t="str">
        <f t="shared" si="89"/>
        <v>2026</v>
      </c>
      <c r="F5703" s="547">
        <v>40037394</v>
      </c>
      <c r="G5703" s="548">
        <v>0.19</v>
      </c>
      <c r="H5703" s="547">
        <v>33644868.909999996</v>
      </c>
      <c r="I5703" s="545" t="s">
        <v>12758</v>
      </c>
      <c r="J5703" s="545" t="s">
        <v>13307</v>
      </c>
      <c r="K5703" s="545" t="s">
        <v>17860</v>
      </c>
      <c r="L5703" s="545" t="s">
        <v>13413</v>
      </c>
      <c r="M5703" s="548" t="s">
        <v>13758</v>
      </c>
      <c r="N5703" s="545" t="s">
        <v>13413</v>
      </c>
      <c r="O5703" s="545" t="s">
        <v>13413</v>
      </c>
      <c r="P5703" s="549">
        <v>3764</v>
      </c>
      <c r="Q5703" s="549">
        <v>1</v>
      </c>
      <c r="R5703" s="549">
        <v>164</v>
      </c>
      <c r="S5703" s="548">
        <v>2228</v>
      </c>
      <c r="T5703" s="548"/>
      <c r="U5703" s="99"/>
    </row>
    <row r="5704" spans="1:21" ht="19.5" customHeight="1">
      <c r="A5704" s="545">
        <v>100308</v>
      </c>
      <c r="B5704" s="545" t="s">
        <v>8450</v>
      </c>
      <c r="C5704" s="545" t="s">
        <v>216</v>
      </c>
      <c r="D5704" s="546">
        <v>46052</v>
      </c>
      <c r="E5704" s="171" t="str">
        <f t="shared" si="89"/>
        <v>2026</v>
      </c>
      <c r="F5704" s="547">
        <v>146016011</v>
      </c>
      <c r="G5704" s="548">
        <v>0.19</v>
      </c>
      <c r="H5704" s="547">
        <v>122702530.25</v>
      </c>
      <c r="I5704" s="545" t="s">
        <v>12758</v>
      </c>
      <c r="J5704" s="545" t="s">
        <v>13307</v>
      </c>
      <c r="K5704" s="545" t="s">
        <v>17861</v>
      </c>
      <c r="L5704" s="545" t="s">
        <v>13413</v>
      </c>
      <c r="M5704" s="548" t="s">
        <v>13758</v>
      </c>
      <c r="N5704" s="545" t="s">
        <v>13413</v>
      </c>
      <c r="O5704" s="545" t="s">
        <v>13413</v>
      </c>
      <c r="P5704" s="549">
        <v>3765</v>
      </c>
      <c r="Q5704" s="549">
        <v>1</v>
      </c>
      <c r="R5704" s="549">
        <v>164</v>
      </c>
      <c r="S5704" s="548">
        <v>2228</v>
      </c>
      <c r="T5704" s="548"/>
      <c r="U5704" s="99"/>
    </row>
    <row r="5705" spans="1:21" ht="19.5" customHeight="1">
      <c r="A5705" s="545">
        <v>100309</v>
      </c>
      <c r="B5705" s="545" t="s">
        <v>8303</v>
      </c>
      <c r="C5705" s="545" t="s">
        <v>216</v>
      </c>
      <c r="D5705" s="546">
        <v>43524</v>
      </c>
      <c r="E5705" s="171" t="str">
        <f t="shared" si="89"/>
        <v>2019</v>
      </c>
      <c r="F5705" s="547">
        <v>2734</v>
      </c>
      <c r="G5705" s="548">
        <v>0.19</v>
      </c>
      <c r="H5705" s="547">
        <v>2297.48</v>
      </c>
      <c r="I5705" s="545" t="s">
        <v>12642</v>
      </c>
      <c r="J5705" s="545" t="s">
        <v>13298</v>
      </c>
      <c r="K5705" s="545" t="s">
        <v>13413</v>
      </c>
      <c r="L5705" s="545" t="s">
        <v>13807</v>
      </c>
      <c r="M5705" s="548" t="s">
        <v>13758</v>
      </c>
      <c r="N5705" s="545" t="s">
        <v>13413</v>
      </c>
      <c r="O5705" s="545" t="s">
        <v>17857</v>
      </c>
      <c r="P5705" s="549">
        <v>3766</v>
      </c>
      <c r="Q5705" s="549">
        <v>1</v>
      </c>
      <c r="R5705" s="549">
        <v>135</v>
      </c>
      <c r="S5705" s="548">
        <v>1012</v>
      </c>
      <c r="T5705" s="548"/>
      <c r="U5705" s="99"/>
    </row>
    <row r="5706" spans="1:21" ht="19.5" customHeight="1">
      <c r="A5706" s="545">
        <v>100310</v>
      </c>
      <c r="B5706" s="545" t="s">
        <v>10819</v>
      </c>
      <c r="C5706" s="545" t="s">
        <v>216</v>
      </c>
      <c r="D5706" s="546"/>
      <c r="E5706" s="171" t="str">
        <f t="shared" si="89"/>
        <v>1900</v>
      </c>
      <c r="F5706" s="547">
        <v>0</v>
      </c>
      <c r="G5706" s="548">
        <v>0</v>
      </c>
      <c r="H5706" s="547">
        <v>0</v>
      </c>
      <c r="I5706" s="545" t="s">
        <v>12642</v>
      </c>
      <c r="J5706" s="545"/>
      <c r="K5706" s="545" t="s">
        <v>13413</v>
      </c>
      <c r="L5706" s="545" t="s">
        <v>13807</v>
      </c>
      <c r="M5706" s="548" t="s">
        <v>13758</v>
      </c>
      <c r="N5706" s="545" t="s">
        <v>13413</v>
      </c>
      <c r="O5706" s="545" t="s">
        <v>17857</v>
      </c>
      <c r="P5706" s="549">
        <v>3767</v>
      </c>
      <c r="Q5706" s="549">
        <v>1</v>
      </c>
      <c r="R5706" s="549">
        <v>135</v>
      </c>
      <c r="S5706" s="548"/>
      <c r="T5706" s="548"/>
      <c r="U5706" s="99"/>
    </row>
    <row r="5707" spans="1:21" ht="19.5" customHeight="1">
      <c r="A5707" s="545">
        <v>100311</v>
      </c>
      <c r="B5707" s="545" t="s">
        <v>5278</v>
      </c>
      <c r="C5707" s="545" t="s">
        <v>216</v>
      </c>
      <c r="D5707" s="546">
        <v>46052</v>
      </c>
      <c r="E5707" s="171" t="str">
        <f t="shared" si="89"/>
        <v>2026</v>
      </c>
      <c r="F5707" s="547">
        <v>329434567</v>
      </c>
      <c r="G5707" s="548">
        <v>0.19</v>
      </c>
      <c r="H5707" s="547">
        <v>276835770.58999997</v>
      </c>
      <c r="I5707" s="545" t="s">
        <v>12758</v>
      </c>
      <c r="J5707" s="545" t="s">
        <v>13307</v>
      </c>
      <c r="K5707" s="545" t="s">
        <v>17862</v>
      </c>
      <c r="L5707" s="545" t="s">
        <v>13413</v>
      </c>
      <c r="M5707" s="548" t="s">
        <v>13758</v>
      </c>
      <c r="N5707" s="545" t="s">
        <v>13413</v>
      </c>
      <c r="O5707" s="545" t="s">
        <v>13413</v>
      </c>
      <c r="P5707" s="549">
        <v>3768</v>
      </c>
      <c r="Q5707" s="549">
        <v>1</v>
      </c>
      <c r="R5707" s="549">
        <v>164</v>
      </c>
      <c r="S5707" s="548">
        <v>2228</v>
      </c>
      <c r="T5707" s="548"/>
      <c r="U5707" s="99"/>
    </row>
    <row r="5708" spans="1:21" ht="19.5" customHeight="1">
      <c r="A5708" s="545">
        <v>100312</v>
      </c>
      <c r="B5708" s="545" t="s">
        <v>6045</v>
      </c>
      <c r="C5708" s="545" t="s">
        <v>216</v>
      </c>
      <c r="D5708" s="546">
        <v>46052</v>
      </c>
      <c r="E5708" s="171" t="str">
        <f t="shared" si="89"/>
        <v>2026</v>
      </c>
      <c r="F5708" s="547">
        <v>214914247</v>
      </c>
      <c r="G5708" s="548">
        <v>0.19</v>
      </c>
      <c r="H5708" s="547">
        <v>180600207.56</v>
      </c>
      <c r="I5708" s="545" t="s">
        <v>12758</v>
      </c>
      <c r="J5708" s="545" t="s">
        <v>13307</v>
      </c>
      <c r="K5708" s="545" t="s">
        <v>17863</v>
      </c>
      <c r="L5708" s="545" t="s">
        <v>13413</v>
      </c>
      <c r="M5708" s="548" t="s">
        <v>13758</v>
      </c>
      <c r="N5708" s="545" t="s">
        <v>13413</v>
      </c>
      <c r="O5708" s="545" t="s">
        <v>13413</v>
      </c>
      <c r="P5708" s="549">
        <v>3769</v>
      </c>
      <c r="Q5708" s="549">
        <v>1</v>
      </c>
      <c r="R5708" s="549">
        <v>164</v>
      </c>
      <c r="S5708" s="548">
        <v>2228</v>
      </c>
      <c r="T5708" s="548"/>
      <c r="U5708" s="99"/>
    </row>
    <row r="5709" spans="1:21" ht="19.5" customHeight="1">
      <c r="A5709" s="545">
        <v>100313</v>
      </c>
      <c r="B5709" s="545" t="s">
        <v>8449</v>
      </c>
      <c r="C5709" s="545" t="s">
        <v>216</v>
      </c>
      <c r="D5709" s="546">
        <v>43474</v>
      </c>
      <c r="E5709" s="171" t="str">
        <f t="shared" si="89"/>
        <v>2019</v>
      </c>
      <c r="F5709" s="547">
        <v>126204375</v>
      </c>
      <c r="G5709" s="548">
        <v>0.19</v>
      </c>
      <c r="H5709" s="547">
        <v>106054096.64</v>
      </c>
      <c r="I5709" s="545" t="s">
        <v>12758</v>
      </c>
      <c r="J5709" s="545" t="s">
        <v>13319</v>
      </c>
      <c r="K5709" s="545" t="s">
        <v>17864</v>
      </c>
      <c r="L5709" s="545" t="s">
        <v>13413</v>
      </c>
      <c r="M5709" s="548" t="s">
        <v>13758</v>
      </c>
      <c r="N5709" s="545" t="s">
        <v>13413</v>
      </c>
      <c r="O5709" s="545" t="s">
        <v>13413</v>
      </c>
      <c r="P5709" s="549">
        <v>3770</v>
      </c>
      <c r="Q5709" s="549">
        <v>1</v>
      </c>
      <c r="R5709" s="549">
        <v>164</v>
      </c>
      <c r="S5709" s="548">
        <v>1824</v>
      </c>
      <c r="T5709" s="548"/>
      <c r="U5709" s="99"/>
    </row>
    <row r="5710" spans="1:21" ht="19.5" customHeight="1">
      <c r="A5710" s="545">
        <v>100314</v>
      </c>
      <c r="B5710" s="545" t="s">
        <v>10818</v>
      </c>
      <c r="C5710" s="545" t="s">
        <v>216</v>
      </c>
      <c r="D5710" s="546"/>
      <c r="E5710" s="171" t="str">
        <f t="shared" si="89"/>
        <v>1900</v>
      </c>
      <c r="F5710" s="547">
        <v>0</v>
      </c>
      <c r="G5710" s="548">
        <v>0</v>
      </c>
      <c r="H5710" s="547">
        <v>0</v>
      </c>
      <c r="I5710" s="545" t="s">
        <v>12642</v>
      </c>
      <c r="J5710" s="545"/>
      <c r="K5710" s="545" t="s">
        <v>13413</v>
      </c>
      <c r="L5710" s="545" t="s">
        <v>13807</v>
      </c>
      <c r="M5710" s="548" t="s">
        <v>13758</v>
      </c>
      <c r="N5710" s="545" t="s">
        <v>13413</v>
      </c>
      <c r="O5710" s="545" t="s">
        <v>17857</v>
      </c>
      <c r="P5710" s="549">
        <v>3771</v>
      </c>
      <c r="Q5710" s="549">
        <v>1</v>
      </c>
      <c r="R5710" s="549">
        <v>135</v>
      </c>
      <c r="S5710" s="548"/>
      <c r="T5710" s="548"/>
      <c r="U5710" s="99"/>
    </row>
    <row r="5711" spans="1:21" ht="19.5" customHeight="1">
      <c r="A5711" s="545">
        <v>100315</v>
      </c>
      <c r="B5711" s="545" t="s">
        <v>6044</v>
      </c>
      <c r="C5711" s="545" t="s">
        <v>216</v>
      </c>
      <c r="D5711" s="546">
        <v>46052</v>
      </c>
      <c r="E5711" s="171" t="str">
        <f t="shared" si="89"/>
        <v>2026</v>
      </c>
      <c r="F5711" s="547">
        <v>239478879</v>
      </c>
      <c r="G5711" s="548">
        <v>0.19</v>
      </c>
      <c r="H5711" s="547">
        <v>201242755.46000001</v>
      </c>
      <c r="I5711" s="545" t="s">
        <v>12758</v>
      </c>
      <c r="J5711" s="545" t="s">
        <v>13307</v>
      </c>
      <c r="K5711" s="545" t="s">
        <v>17865</v>
      </c>
      <c r="L5711" s="545" t="s">
        <v>13413</v>
      </c>
      <c r="M5711" s="548" t="s">
        <v>13758</v>
      </c>
      <c r="N5711" s="545" t="s">
        <v>13413</v>
      </c>
      <c r="O5711" s="545" t="s">
        <v>13413</v>
      </c>
      <c r="P5711" s="549">
        <v>3772</v>
      </c>
      <c r="Q5711" s="549">
        <v>1</v>
      </c>
      <c r="R5711" s="549">
        <v>164</v>
      </c>
      <c r="S5711" s="548">
        <v>2228</v>
      </c>
      <c r="T5711" s="548"/>
      <c r="U5711" s="99"/>
    </row>
    <row r="5712" spans="1:21" ht="19.5" customHeight="1">
      <c r="A5712" s="545">
        <v>100316</v>
      </c>
      <c r="B5712" s="545" t="s">
        <v>5313</v>
      </c>
      <c r="C5712" s="545" t="s">
        <v>216</v>
      </c>
      <c r="D5712" s="546">
        <v>46052</v>
      </c>
      <c r="E5712" s="171" t="str">
        <f t="shared" si="89"/>
        <v>2026</v>
      </c>
      <c r="F5712" s="547">
        <v>239840325</v>
      </c>
      <c r="G5712" s="548">
        <v>0.19</v>
      </c>
      <c r="H5712" s="547">
        <v>201546491.59999999</v>
      </c>
      <c r="I5712" s="545" t="s">
        <v>12758</v>
      </c>
      <c r="J5712" s="545" t="s">
        <v>13307</v>
      </c>
      <c r="K5712" s="545" t="s">
        <v>17866</v>
      </c>
      <c r="L5712" s="545" t="s">
        <v>13413</v>
      </c>
      <c r="M5712" s="548" t="s">
        <v>13758</v>
      </c>
      <c r="N5712" s="545" t="s">
        <v>13413</v>
      </c>
      <c r="O5712" s="545" t="s">
        <v>13413</v>
      </c>
      <c r="P5712" s="549">
        <v>3773</v>
      </c>
      <c r="Q5712" s="549">
        <v>1</v>
      </c>
      <c r="R5712" s="549">
        <v>164</v>
      </c>
      <c r="S5712" s="548">
        <v>2228</v>
      </c>
      <c r="T5712" s="548"/>
      <c r="U5712" s="99"/>
    </row>
    <row r="5713" spans="1:21" ht="19.5" customHeight="1">
      <c r="A5713" s="545">
        <v>100317</v>
      </c>
      <c r="B5713" s="545" t="s">
        <v>6043</v>
      </c>
      <c r="C5713" s="545" t="s">
        <v>216</v>
      </c>
      <c r="D5713" s="546">
        <v>46052</v>
      </c>
      <c r="E5713" s="171" t="str">
        <f t="shared" si="89"/>
        <v>2026</v>
      </c>
      <c r="F5713" s="547">
        <v>106908927</v>
      </c>
      <c r="G5713" s="548">
        <v>0.19</v>
      </c>
      <c r="H5713" s="547">
        <v>89839434.450000003</v>
      </c>
      <c r="I5713" s="545" t="s">
        <v>12758</v>
      </c>
      <c r="J5713" s="545" t="s">
        <v>13307</v>
      </c>
      <c r="K5713" s="545" t="s">
        <v>17867</v>
      </c>
      <c r="L5713" s="545" t="s">
        <v>13413</v>
      </c>
      <c r="M5713" s="548" t="s">
        <v>13758</v>
      </c>
      <c r="N5713" s="545" t="s">
        <v>13413</v>
      </c>
      <c r="O5713" s="545" t="s">
        <v>13413</v>
      </c>
      <c r="P5713" s="549">
        <v>3774</v>
      </c>
      <c r="Q5713" s="549">
        <v>1</v>
      </c>
      <c r="R5713" s="549">
        <v>164</v>
      </c>
      <c r="S5713" s="548">
        <v>2228</v>
      </c>
      <c r="T5713" s="548"/>
      <c r="U5713" s="99"/>
    </row>
    <row r="5714" spans="1:21" ht="19.5" customHeight="1">
      <c r="A5714" s="545">
        <v>100318</v>
      </c>
      <c r="B5714" s="545" t="s">
        <v>6042</v>
      </c>
      <c r="C5714" s="545" t="s">
        <v>216</v>
      </c>
      <c r="D5714" s="546">
        <v>46052</v>
      </c>
      <c r="E5714" s="171" t="str">
        <f t="shared" si="89"/>
        <v>2026</v>
      </c>
      <c r="F5714" s="547">
        <v>172510179</v>
      </c>
      <c r="G5714" s="548">
        <v>0.19</v>
      </c>
      <c r="H5714" s="547">
        <v>144966536.97</v>
      </c>
      <c r="I5714" s="545" t="s">
        <v>12758</v>
      </c>
      <c r="J5714" s="545" t="s">
        <v>13307</v>
      </c>
      <c r="K5714" s="545" t="s">
        <v>17868</v>
      </c>
      <c r="L5714" s="545" t="s">
        <v>13413</v>
      </c>
      <c r="M5714" s="548" t="s">
        <v>13758</v>
      </c>
      <c r="N5714" s="545" t="s">
        <v>13413</v>
      </c>
      <c r="O5714" s="545" t="s">
        <v>13413</v>
      </c>
      <c r="P5714" s="549">
        <v>3775</v>
      </c>
      <c r="Q5714" s="549">
        <v>1</v>
      </c>
      <c r="R5714" s="549">
        <v>164</v>
      </c>
      <c r="S5714" s="548">
        <v>2228</v>
      </c>
      <c r="T5714" s="548"/>
      <c r="U5714" s="99"/>
    </row>
    <row r="5715" spans="1:21" ht="19.5" customHeight="1">
      <c r="A5715" s="545">
        <v>100319</v>
      </c>
      <c r="B5715" s="545" t="s">
        <v>6041</v>
      </c>
      <c r="C5715" s="545" t="s">
        <v>216</v>
      </c>
      <c r="D5715" s="546">
        <v>46052</v>
      </c>
      <c r="E5715" s="171" t="str">
        <f t="shared" si="89"/>
        <v>2026</v>
      </c>
      <c r="F5715" s="547">
        <v>302782852</v>
      </c>
      <c r="G5715" s="548">
        <v>0.19</v>
      </c>
      <c r="H5715" s="547">
        <v>254439371.43000001</v>
      </c>
      <c r="I5715" s="545" t="s">
        <v>12758</v>
      </c>
      <c r="J5715" s="545" t="s">
        <v>13307</v>
      </c>
      <c r="K5715" s="545" t="s">
        <v>17869</v>
      </c>
      <c r="L5715" s="545" t="s">
        <v>13413</v>
      </c>
      <c r="M5715" s="548" t="s">
        <v>13758</v>
      </c>
      <c r="N5715" s="545" t="s">
        <v>13413</v>
      </c>
      <c r="O5715" s="545" t="s">
        <v>13413</v>
      </c>
      <c r="P5715" s="549">
        <v>3776</v>
      </c>
      <c r="Q5715" s="549">
        <v>1</v>
      </c>
      <c r="R5715" s="549">
        <v>164</v>
      </c>
      <c r="S5715" s="548">
        <v>2228</v>
      </c>
      <c r="T5715" s="548"/>
      <c r="U5715" s="99"/>
    </row>
    <row r="5716" spans="1:21" ht="19.5" customHeight="1">
      <c r="A5716" s="545">
        <v>100320</v>
      </c>
      <c r="B5716" s="545" t="s">
        <v>10817</v>
      </c>
      <c r="C5716" s="545" t="s">
        <v>216</v>
      </c>
      <c r="D5716" s="546"/>
      <c r="E5716" s="171" t="str">
        <f t="shared" si="89"/>
        <v>1900</v>
      </c>
      <c r="F5716" s="547">
        <v>0</v>
      </c>
      <c r="G5716" s="548">
        <v>0</v>
      </c>
      <c r="H5716" s="547">
        <v>0</v>
      </c>
      <c r="I5716" s="545" t="s">
        <v>12642</v>
      </c>
      <c r="J5716" s="545"/>
      <c r="K5716" s="545" t="s">
        <v>13413</v>
      </c>
      <c r="L5716" s="545" t="s">
        <v>13807</v>
      </c>
      <c r="M5716" s="548" t="s">
        <v>13758</v>
      </c>
      <c r="N5716" s="545" t="s">
        <v>13413</v>
      </c>
      <c r="O5716" s="545" t="s">
        <v>17857</v>
      </c>
      <c r="P5716" s="549">
        <v>3777</v>
      </c>
      <c r="Q5716" s="549">
        <v>1</v>
      </c>
      <c r="R5716" s="549">
        <v>135</v>
      </c>
      <c r="S5716" s="548"/>
      <c r="T5716" s="548"/>
      <c r="U5716" s="99"/>
    </row>
    <row r="5717" spans="1:21" ht="19.5" customHeight="1">
      <c r="A5717" s="545">
        <v>100321</v>
      </c>
      <c r="B5717" s="545" t="s">
        <v>7049</v>
      </c>
      <c r="C5717" s="545" t="s">
        <v>216</v>
      </c>
      <c r="D5717" s="546">
        <v>46052</v>
      </c>
      <c r="E5717" s="171" t="str">
        <f t="shared" si="89"/>
        <v>2026</v>
      </c>
      <c r="F5717" s="547">
        <v>315</v>
      </c>
      <c r="G5717" s="548">
        <v>0</v>
      </c>
      <c r="H5717" s="547">
        <v>315</v>
      </c>
      <c r="I5717" s="545" t="s">
        <v>12642</v>
      </c>
      <c r="J5717" s="545" t="s">
        <v>13307</v>
      </c>
      <c r="K5717" s="545" t="s">
        <v>17870</v>
      </c>
      <c r="L5717" s="545" t="s">
        <v>13807</v>
      </c>
      <c r="M5717" s="548" t="s">
        <v>13758</v>
      </c>
      <c r="N5717" s="545" t="s">
        <v>13413</v>
      </c>
      <c r="O5717" s="545" t="s">
        <v>17857</v>
      </c>
      <c r="P5717" s="549">
        <v>3778</v>
      </c>
      <c r="Q5717" s="549">
        <v>1</v>
      </c>
      <c r="R5717" s="549">
        <v>135</v>
      </c>
      <c r="S5717" s="548">
        <v>2228</v>
      </c>
      <c r="T5717" s="548"/>
      <c r="U5717" s="99"/>
    </row>
    <row r="5718" spans="1:21" ht="19.5" customHeight="1">
      <c r="A5718" s="545">
        <v>100322</v>
      </c>
      <c r="B5718" s="545" t="s">
        <v>10816</v>
      </c>
      <c r="C5718" s="545" t="s">
        <v>216</v>
      </c>
      <c r="D5718" s="546">
        <v>44588</v>
      </c>
      <c r="E5718" s="171" t="str">
        <f t="shared" si="89"/>
        <v>2022</v>
      </c>
      <c r="F5718" s="547">
        <v>834</v>
      </c>
      <c r="G5718" s="548">
        <v>0.19</v>
      </c>
      <c r="H5718" s="547">
        <v>700.84</v>
      </c>
      <c r="I5718" s="545" t="s">
        <v>12642</v>
      </c>
      <c r="J5718" s="545" t="s">
        <v>13297</v>
      </c>
      <c r="K5718" s="545" t="s">
        <v>13413</v>
      </c>
      <c r="L5718" s="545" t="s">
        <v>13807</v>
      </c>
      <c r="M5718" s="548" t="s">
        <v>13758</v>
      </c>
      <c r="N5718" s="545" t="s">
        <v>13413</v>
      </c>
      <c r="O5718" s="545" t="s">
        <v>17857</v>
      </c>
      <c r="P5718" s="549">
        <v>3779</v>
      </c>
      <c r="Q5718" s="549">
        <v>1</v>
      </c>
      <c r="R5718" s="549">
        <v>135</v>
      </c>
      <c r="S5718" s="548">
        <v>2257</v>
      </c>
      <c r="T5718" s="548"/>
      <c r="U5718" s="99"/>
    </row>
    <row r="5719" spans="1:21" ht="19.5" customHeight="1">
      <c r="A5719" s="545">
        <v>100323</v>
      </c>
      <c r="B5719" s="545" t="s">
        <v>2631</v>
      </c>
      <c r="C5719" s="545" t="s">
        <v>216</v>
      </c>
      <c r="D5719" s="546">
        <v>44588</v>
      </c>
      <c r="E5719" s="171" t="str">
        <f t="shared" si="89"/>
        <v>2022</v>
      </c>
      <c r="F5719" s="547">
        <v>1125</v>
      </c>
      <c r="G5719" s="548">
        <v>0.19</v>
      </c>
      <c r="H5719" s="547">
        <v>945.38</v>
      </c>
      <c r="I5719" s="545" t="s">
        <v>12642</v>
      </c>
      <c r="J5719" s="545" t="s">
        <v>13297</v>
      </c>
      <c r="K5719" s="545" t="s">
        <v>14148</v>
      </c>
      <c r="L5719" s="545" t="s">
        <v>13807</v>
      </c>
      <c r="M5719" s="548" t="s">
        <v>13758</v>
      </c>
      <c r="N5719" s="545" t="s">
        <v>13413</v>
      </c>
      <c r="O5719" s="545" t="s">
        <v>17857</v>
      </c>
      <c r="P5719" s="549">
        <v>3780</v>
      </c>
      <c r="Q5719" s="549">
        <v>1</v>
      </c>
      <c r="R5719" s="549">
        <v>135</v>
      </c>
      <c r="S5719" s="548">
        <v>2257</v>
      </c>
      <c r="T5719" s="548"/>
      <c r="U5719" s="99"/>
    </row>
    <row r="5720" spans="1:21" ht="19.5" customHeight="1">
      <c r="A5720" s="545">
        <v>100324</v>
      </c>
      <c r="B5720" s="545" t="s">
        <v>6850</v>
      </c>
      <c r="C5720" s="545" t="s">
        <v>216</v>
      </c>
      <c r="D5720" s="546">
        <v>45708</v>
      </c>
      <c r="E5720" s="171" t="str">
        <f t="shared" si="89"/>
        <v>2025</v>
      </c>
      <c r="F5720" s="547">
        <v>1843.58</v>
      </c>
      <c r="G5720" s="548">
        <v>0</v>
      </c>
      <c r="H5720" s="547">
        <v>1843.58</v>
      </c>
      <c r="I5720" s="545" t="s">
        <v>12642</v>
      </c>
      <c r="J5720" s="545" t="s">
        <v>13307</v>
      </c>
      <c r="K5720" s="545" t="s">
        <v>13413</v>
      </c>
      <c r="L5720" s="545" t="s">
        <v>13807</v>
      </c>
      <c r="M5720" s="548" t="s">
        <v>13758</v>
      </c>
      <c r="N5720" s="545" t="s">
        <v>13413</v>
      </c>
      <c r="O5720" s="545" t="s">
        <v>17857</v>
      </c>
      <c r="P5720" s="549">
        <v>3781</v>
      </c>
      <c r="Q5720" s="549">
        <v>1</v>
      </c>
      <c r="R5720" s="549">
        <v>135</v>
      </c>
      <c r="S5720" s="548">
        <v>2228</v>
      </c>
      <c r="T5720" s="548"/>
      <c r="U5720" s="99"/>
    </row>
    <row r="5721" spans="1:21" ht="19.5" customHeight="1">
      <c r="A5721" s="545">
        <v>100325</v>
      </c>
      <c r="B5721" s="545" t="s">
        <v>10815</v>
      </c>
      <c r="C5721" s="545" t="s">
        <v>216</v>
      </c>
      <c r="D5721" s="546">
        <v>44588</v>
      </c>
      <c r="E5721" s="171" t="str">
        <f t="shared" si="89"/>
        <v>2022</v>
      </c>
      <c r="F5721" s="547">
        <v>1933</v>
      </c>
      <c r="G5721" s="548">
        <v>0.19</v>
      </c>
      <c r="H5721" s="547">
        <v>1624.37</v>
      </c>
      <c r="I5721" s="545" t="s">
        <v>12642</v>
      </c>
      <c r="J5721" s="545" t="s">
        <v>13297</v>
      </c>
      <c r="K5721" s="545" t="s">
        <v>15261</v>
      </c>
      <c r="L5721" s="545" t="s">
        <v>13807</v>
      </c>
      <c r="M5721" s="548" t="s">
        <v>13758</v>
      </c>
      <c r="N5721" s="545" t="s">
        <v>13413</v>
      </c>
      <c r="O5721" s="545" t="s">
        <v>17857</v>
      </c>
      <c r="P5721" s="549">
        <v>3782</v>
      </c>
      <c r="Q5721" s="549">
        <v>1</v>
      </c>
      <c r="R5721" s="549">
        <v>135</v>
      </c>
      <c r="S5721" s="548">
        <v>2257</v>
      </c>
      <c r="T5721" s="548"/>
      <c r="U5721" s="99"/>
    </row>
    <row r="5722" spans="1:21" ht="19.5" customHeight="1">
      <c r="A5722" s="545">
        <v>100326</v>
      </c>
      <c r="B5722" s="545" t="s">
        <v>10814</v>
      </c>
      <c r="C5722" s="545" t="s">
        <v>216</v>
      </c>
      <c r="D5722" s="546">
        <v>44588</v>
      </c>
      <c r="E5722" s="171" t="str">
        <f t="shared" si="89"/>
        <v>2022</v>
      </c>
      <c r="F5722" s="547">
        <v>5603</v>
      </c>
      <c r="G5722" s="548">
        <v>0.19</v>
      </c>
      <c r="H5722" s="547">
        <v>4708.3999999999996</v>
      </c>
      <c r="I5722" s="545" t="s">
        <v>12642</v>
      </c>
      <c r="J5722" s="545" t="s">
        <v>13297</v>
      </c>
      <c r="K5722" s="545" t="s">
        <v>13413</v>
      </c>
      <c r="L5722" s="545" t="s">
        <v>13807</v>
      </c>
      <c r="M5722" s="548" t="s">
        <v>13758</v>
      </c>
      <c r="N5722" s="545" t="s">
        <v>13413</v>
      </c>
      <c r="O5722" s="545" t="s">
        <v>17857</v>
      </c>
      <c r="P5722" s="549">
        <v>3783</v>
      </c>
      <c r="Q5722" s="549">
        <v>1</v>
      </c>
      <c r="R5722" s="549">
        <v>135</v>
      </c>
      <c r="S5722" s="548">
        <v>2257</v>
      </c>
      <c r="T5722" s="548"/>
      <c r="U5722" s="99"/>
    </row>
    <row r="5723" spans="1:21" ht="19.5" customHeight="1">
      <c r="A5723" s="545">
        <v>100327</v>
      </c>
      <c r="B5723" s="545" t="s">
        <v>10813</v>
      </c>
      <c r="C5723" s="545" t="s">
        <v>216</v>
      </c>
      <c r="D5723" s="546">
        <v>44588</v>
      </c>
      <c r="E5723" s="171" t="str">
        <f t="shared" si="89"/>
        <v>2022</v>
      </c>
      <c r="F5723" s="547">
        <v>22168</v>
      </c>
      <c r="G5723" s="548">
        <v>0.19</v>
      </c>
      <c r="H5723" s="547">
        <v>18628.57</v>
      </c>
      <c r="I5723" s="545" t="s">
        <v>12642</v>
      </c>
      <c r="J5723" s="545" t="s">
        <v>13297</v>
      </c>
      <c r="K5723" s="545" t="s">
        <v>13413</v>
      </c>
      <c r="L5723" s="545" t="s">
        <v>13807</v>
      </c>
      <c r="M5723" s="548" t="s">
        <v>13758</v>
      </c>
      <c r="N5723" s="545" t="s">
        <v>13413</v>
      </c>
      <c r="O5723" s="545" t="s">
        <v>17857</v>
      </c>
      <c r="P5723" s="549">
        <v>3784</v>
      </c>
      <c r="Q5723" s="549">
        <v>1</v>
      </c>
      <c r="R5723" s="549">
        <v>135</v>
      </c>
      <c r="S5723" s="548">
        <v>2257</v>
      </c>
      <c r="T5723" s="548"/>
      <c r="U5723" s="99"/>
    </row>
    <row r="5724" spans="1:21" ht="19.5" customHeight="1">
      <c r="A5724" s="545">
        <v>100328</v>
      </c>
      <c r="B5724" s="545" t="s">
        <v>10812</v>
      </c>
      <c r="C5724" s="545" t="s">
        <v>216</v>
      </c>
      <c r="D5724" s="546">
        <v>44588</v>
      </c>
      <c r="E5724" s="171" t="str">
        <f t="shared" si="89"/>
        <v>2022</v>
      </c>
      <c r="F5724" s="547">
        <v>27463</v>
      </c>
      <c r="G5724" s="548">
        <v>0.19</v>
      </c>
      <c r="H5724" s="547">
        <v>23078.15</v>
      </c>
      <c r="I5724" s="545" t="s">
        <v>12642</v>
      </c>
      <c r="J5724" s="545" t="s">
        <v>13297</v>
      </c>
      <c r="K5724" s="545" t="s">
        <v>13413</v>
      </c>
      <c r="L5724" s="545" t="s">
        <v>13807</v>
      </c>
      <c r="M5724" s="548" t="s">
        <v>13758</v>
      </c>
      <c r="N5724" s="545" t="s">
        <v>13413</v>
      </c>
      <c r="O5724" s="545" t="s">
        <v>17857</v>
      </c>
      <c r="P5724" s="549">
        <v>3785</v>
      </c>
      <c r="Q5724" s="549">
        <v>1</v>
      </c>
      <c r="R5724" s="549">
        <v>135</v>
      </c>
      <c r="S5724" s="548">
        <v>2257</v>
      </c>
      <c r="T5724" s="548"/>
      <c r="U5724" s="99"/>
    </row>
    <row r="5725" spans="1:21" ht="19.5" customHeight="1">
      <c r="A5725" s="545">
        <v>100329</v>
      </c>
      <c r="B5725" s="545" t="s">
        <v>10811</v>
      </c>
      <c r="C5725" s="545" t="s">
        <v>216</v>
      </c>
      <c r="D5725" s="546">
        <v>44588</v>
      </c>
      <c r="E5725" s="171" t="str">
        <f t="shared" si="89"/>
        <v>2022</v>
      </c>
      <c r="F5725" s="547">
        <v>59652</v>
      </c>
      <c r="G5725" s="548">
        <v>0.19</v>
      </c>
      <c r="H5725" s="547">
        <v>50127.73</v>
      </c>
      <c r="I5725" s="545" t="s">
        <v>12642</v>
      </c>
      <c r="J5725" s="545" t="s">
        <v>13297</v>
      </c>
      <c r="K5725" s="545" t="s">
        <v>13413</v>
      </c>
      <c r="L5725" s="545" t="s">
        <v>13807</v>
      </c>
      <c r="M5725" s="548" t="s">
        <v>13758</v>
      </c>
      <c r="N5725" s="545" t="s">
        <v>13413</v>
      </c>
      <c r="O5725" s="545" t="s">
        <v>17857</v>
      </c>
      <c r="P5725" s="549">
        <v>3786</v>
      </c>
      <c r="Q5725" s="549">
        <v>1</v>
      </c>
      <c r="R5725" s="549">
        <v>135</v>
      </c>
      <c r="S5725" s="548">
        <v>2257</v>
      </c>
      <c r="T5725" s="548"/>
      <c r="U5725" s="99"/>
    </row>
    <row r="5726" spans="1:21" ht="19.5" customHeight="1">
      <c r="A5726" s="545">
        <v>100330</v>
      </c>
      <c r="B5726" s="545" t="s">
        <v>10810</v>
      </c>
      <c r="C5726" s="545" t="s">
        <v>216</v>
      </c>
      <c r="D5726" s="546"/>
      <c r="E5726" s="171" t="str">
        <f t="shared" si="89"/>
        <v>1900</v>
      </c>
      <c r="F5726" s="547">
        <v>0</v>
      </c>
      <c r="G5726" s="548">
        <v>0</v>
      </c>
      <c r="H5726" s="547">
        <v>0</v>
      </c>
      <c r="I5726" s="545" t="s">
        <v>12642</v>
      </c>
      <c r="J5726" s="545"/>
      <c r="K5726" s="545" t="s">
        <v>13413</v>
      </c>
      <c r="L5726" s="545" t="s">
        <v>13807</v>
      </c>
      <c r="M5726" s="548" t="s">
        <v>13758</v>
      </c>
      <c r="N5726" s="545" t="s">
        <v>13413</v>
      </c>
      <c r="O5726" s="545" t="s">
        <v>17857</v>
      </c>
      <c r="P5726" s="549">
        <v>3787</v>
      </c>
      <c r="Q5726" s="549">
        <v>1</v>
      </c>
      <c r="R5726" s="549">
        <v>135</v>
      </c>
      <c r="S5726" s="548"/>
      <c r="T5726" s="548"/>
      <c r="U5726" s="99"/>
    </row>
    <row r="5727" spans="1:21" ht="19.5" customHeight="1">
      <c r="A5727" s="545">
        <v>100331</v>
      </c>
      <c r="B5727" s="545" t="s">
        <v>8023</v>
      </c>
      <c r="C5727" s="545" t="s">
        <v>216</v>
      </c>
      <c r="D5727" s="546">
        <v>46084</v>
      </c>
      <c r="E5727" s="171" t="str">
        <f t="shared" si="89"/>
        <v>2026</v>
      </c>
      <c r="F5727" s="547">
        <v>151459</v>
      </c>
      <c r="G5727" s="548">
        <v>0.19</v>
      </c>
      <c r="H5727" s="547">
        <v>127276.47</v>
      </c>
      <c r="I5727" s="545" t="s">
        <v>12642</v>
      </c>
      <c r="J5727" s="545" t="s">
        <v>13298</v>
      </c>
      <c r="K5727" s="545" t="s">
        <v>13413</v>
      </c>
      <c r="L5727" s="545" t="s">
        <v>13807</v>
      </c>
      <c r="M5727" s="548" t="s">
        <v>13758</v>
      </c>
      <c r="N5727" s="545" t="s">
        <v>13413</v>
      </c>
      <c r="O5727" s="545" t="s">
        <v>17857</v>
      </c>
      <c r="P5727" s="549">
        <v>3788</v>
      </c>
      <c r="Q5727" s="549">
        <v>1</v>
      </c>
      <c r="R5727" s="549">
        <v>135</v>
      </c>
      <c r="S5727" s="548">
        <v>1012</v>
      </c>
      <c r="T5727" s="548"/>
      <c r="U5727" s="99"/>
    </row>
    <row r="5728" spans="1:21" ht="19.5" customHeight="1">
      <c r="A5728" s="545">
        <v>100332</v>
      </c>
      <c r="B5728" s="545" t="s">
        <v>10809</v>
      </c>
      <c r="C5728" s="545" t="s">
        <v>216</v>
      </c>
      <c r="D5728" s="546"/>
      <c r="E5728" s="171" t="str">
        <f t="shared" si="89"/>
        <v>1900</v>
      </c>
      <c r="F5728" s="547">
        <v>0</v>
      </c>
      <c r="G5728" s="548">
        <v>0</v>
      </c>
      <c r="H5728" s="547">
        <v>0</v>
      </c>
      <c r="I5728" s="545" t="s">
        <v>12642</v>
      </c>
      <c r="J5728" s="545"/>
      <c r="K5728" s="545" t="s">
        <v>13413</v>
      </c>
      <c r="L5728" s="545" t="s">
        <v>13807</v>
      </c>
      <c r="M5728" s="548" t="s">
        <v>13758</v>
      </c>
      <c r="N5728" s="545" t="s">
        <v>13413</v>
      </c>
      <c r="O5728" s="545" t="s">
        <v>17857</v>
      </c>
      <c r="P5728" s="549">
        <v>3789</v>
      </c>
      <c r="Q5728" s="549">
        <v>1</v>
      </c>
      <c r="R5728" s="549">
        <v>135</v>
      </c>
      <c r="S5728" s="548"/>
      <c r="T5728" s="548"/>
      <c r="U5728" s="99"/>
    </row>
    <row r="5729" spans="1:21" ht="19.5" customHeight="1">
      <c r="A5729" s="545">
        <v>100333</v>
      </c>
      <c r="B5729" s="545" t="s">
        <v>10808</v>
      </c>
      <c r="C5729" s="545" t="s">
        <v>216</v>
      </c>
      <c r="D5729" s="546"/>
      <c r="E5729" s="171" t="str">
        <f t="shared" si="89"/>
        <v>1900</v>
      </c>
      <c r="F5729" s="547">
        <v>0</v>
      </c>
      <c r="G5729" s="548">
        <v>0</v>
      </c>
      <c r="H5729" s="547">
        <v>0</v>
      </c>
      <c r="I5729" s="545" t="s">
        <v>12642</v>
      </c>
      <c r="J5729" s="545"/>
      <c r="K5729" s="545" t="s">
        <v>13413</v>
      </c>
      <c r="L5729" s="545" t="s">
        <v>13807</v>
      </c>
      <c r="M5729" s="548" t="s">
        <v>13758</v>
      </c>
      <c r="N5729" s="545" t="s">
        <v>13413</v>
      </c>
      <c r="O5729" s="545" t="s">
        <v>17857</v>
      </c>
      <c r="P5729" s="549">
        <v>3790</v>
      </c>
      <c r="Q5729" s="549">
        <v>1</v>
      </c>
      <c r="R5729" s="549">
        <v>135</v>
      </c>
      <c r="S5729" s="548"/>
      <c r="T5729" s="548"/>
      <c r="U5729" s="99"/>
    </row>
    <row r="5730" spans="1:21" ht="19.5" customHeight="1">
      <c r="A5730" s="545">
        <v>100334</v>
      </c>
      <c r="B5730" s="545" t="s">
        <v>10807</v>
      </c>
      <c r="C5730" s="545" t="s">
        <v>216</v>
      </c>
      <c r="D5730" s="546"/>
      <c r="E5730" s="171" t="str">
        <f t="shared" si="89"/>
        <v>1900</v>
      </c>
      <c r="F5730" s="547">
        <v>0</v>
      </c>
      <c r="G5730" s="548">
        <v>0</v>
      </c>
      <c r="H5730" s="547">
        <v>0</v>
      </c>
      <c r="I5730" s="545" t="s">
        <v>12642</v>
      </c>
      <c r="J5730" s="545"/>
      <c r="K5730" s="545" t="s">
        <v>13413</v>
      </c>
      <c r="L5730" s="545" t="s">
        <v>13807</v>
      </c>
      <c r="M5730" s="548" t="s">
        <v>13758</v>
      </c>
      <c r="N5730" s="545" t="s">
        <v>13413</v>
      </c>
      <c r="O5730" s="545" t="s">
        <v>17857</v>
      </c>
      <c r="P5730" s="549">
        <v>3791</v>
      </c>
      <c r="Q5730" s="549">
        <v>1</v>
      </c>
      <c r="R5730" s="549">
        <v>135</v>
      </c>
      <c r="S5730" s="548"/>
      <c r="T5730" s="548"/>
      <c r="U5730" s="99"/>
    </row>
    <row r="5731" spans="1:21" ht="19.5" customHeight="1">
      <c r="A5731" s="545">
        <v>100335</v>
      </c>
      <c r="B5731" s="545" t="s">
        <v>10806</v>
      </c>
      <c r="C5731" s="545" t="s">
        <v>216</v>
      </c>
      <c r="D5731" s="546">
        <v>44588</v>
      </c>
      <c r="E5731" s="171" t="str">
        <f t="shared" si="89"/>
        <v>2022</v>
      </c>
      <c r="F5731" s="547">
        <v>4519</v>
      </c>
      <c r="G5731" s="548">
        <v>0.19</v>
      </c>
      <c r="H5731" s="547">
        <v>3797.48</v>
      </c>
      <c r="I5731" s="545" t="s">
        <v>12642</v>
      </c>
      <c r="J5731" s="545" t="s">
        <v>13297</v>
      </c>
      <c r="K5731" s="545" t="s">
        <v>13413</v>
      </c>
      <c r="L5731" s="545" t="s">
        <v>13807</v>
      </c>
      <c r="M5731" s="548" t="s">
        <v>13758</v>
      </c>
      <c r="N5731" s="545" t="s">
        <v>13413</v>
      </c>
      <c r="O5731" s="545" t="s">
        <v>17857</v>
      </c>
      <c r="P5731" s="549">
        <v>3792</v>
      </c>
      <c r="Q5731" s="549">
        <v>1</v>
      </c>
      <c r="R5731" s="549">
        <v>135</v>
      </c>
      <c r="S5731" s="548">
        <v>2257</v>
      </c>
      <c r="T5731" s="548"/>
      <c r="U5731" s="99"/>
    </row>
    <row r="5732" spans="1:21" ht="19.5" customHeight="1">
      <c r="A5732" s="545">
        <v>100336</v>
      </c>
      <c r="B5732" s="545" t="s">
        <v>10805</v>
      </c>
      <c r="C5732" s="545" t="s">
        <v>216</v>
      </c>
      <c r="D5732" s="546">
        <v>44588</v>
      </c>
      <c r="E5732" s="171" t="str">
        <f t="shared" si="89"/>
        <v>2022</v>
      </c>
      <c r="F5732" s="547">
        <v>8007</v>
      </c>
      <c r="G5732" s="548">
        <v>0.19</v>
      </c>
      <c r="H5732" s="547">
        <v>6728.57</v>
      </c>
      <c r="I5732" s="545" t="s">
        <v>12642</v>
      </c>
      <c r="J5732" s="545" t="s">
        <v>13297</v>
      </c>
      <c r="K5732" s="545" t="s">
        <v>13413</v>
      </c>
      <c r="L5732" s="545" t="s">
        <v>13807</v>
      </c>
      <c r="M5732" s="548" t="s">
        <v>13758</v>
      </c>
      <c r="N5732" s="545" t="s">
        <v>13413</v>
      </c>
      <c r="O5732" s="545" t="s">
        <v>17857</v>
      </c>
      <c r="P5732" s="549">
        <v>3793</v>
      </c>
      <c r="Q5732" s="549">
        <v>1</v>
      </c>
      <c r="R5732" s="549">
        <v>135</v>
      </c>
      <c r="S5732" s="548">
        <v>2257</v>
      </c>
      <c r="T5732" s="548"/>
      <c r="U5732" s="99"/>
    </row>
    <row r="5733" spans="1:21" ht="19.5" customHeight="1">
      <c r="A5733" s="545">
        <v>100337</v>
      </c>
      <c r="B5733" s="545" t="s">
        <v>10804</v>
      </c>
      <c r="C5733" s="545" t="s">
        <v>216</v>
      </c>
      <c r="D5733" s="546">
        <v>44588</v>
      </c>
      <c r="E5733" s="171" t="str">
        <f t="shared" si="89"/>
        <v>2022</v>
      </c>
      <c r="F5733" s="547">
        <v>12099</v>
      </c>
      <c r="G5733" s="548">
        <v>0.19</v>
      </c>
      <c r="H5733" s="547">
        <v>10167.23</v>
      </c>
      <c r="I5733" s="545" t="s">
        <v>12642</v>
      </c>
      <c r="J5733" s="545" t="s">
        <v>13297</v>
      </c>
      <c r="K5733" s="545" t="s">
        <v>13413</v>
      </c>
      <c r="L5733" s="545" t="s">
        <v>13807</v>
      </c>
      <c r="M5733" s="548" t="s">
        <v>13758</v>
      </c>
      <c r="N5733" s="545" t="s">
        <v>13413</v>
      </c>
      <c r="O5733" s="545" t="s">
        <v>17857</v>
      </c>
      <c r="P5733" s="549">
        <v>3794</v>
      </c>
      <c r="Q5733" s="549">
        <v>1</v>
      </c>
      <c r="R5733" s="549">
        <v>135</v>
      </c>
      <c r="S5733" s="548">
        <v>2257</v>
      </c>
      <c r="T5733" s="548"/>
      <c r="U5733" s="99"/>
    </row>
    <row r="5734" spans="1:21" ht="19.5" customHeight="1">
      <c r="A5734" s="545">
        <v>100338</v>
      </c>
      <c r="B5734" s="545" t="s">
        <v>10803</v>
      </c>
      <c r="C5734" s="545" t="s">
        <v>216</v>
      </c>
      <c r="D5734" s="546">
        <v>44588</v>
      </c>
      <c r="E5734" s="171" t="str">
        <f t="shared" si="89"/>
        <v>2022</v>
      </c>
      <c r="F5734" s="547">
        <v>21702.01</v>
      </c>
      <c r="G5734" s="548">
        <v>0.19</v>
      </c>
      <c r="H5734" s="547">
        <v>18236.98</v>
      </c>
      <c r="I5734" s="545" t="s">
        <v>12642</v>
      </c>
      <c r="J5734" s="545" t="s">
        <v>13297</v>
      </c>
      <c r="K5734" s="545" t="s">
        <v>13413</v>
      </c>
      <c r="L5734" s="545" t="s">
        <v>13807</v>
      </c>
      <c r="M5734" s="548" t="s">
        <v>13758</v>
      </c>
      <c r="N5734" s="545" t="s">
        <v>13413</v>
      </c>
      <c r="O5734" s="545" t="s">
        <v>17857</v>
      </c>
      <c r="P5734" s="549">
        <v>3795</v>
      </c>
      <c r="Q5734" s="549">
        <v>1</v>
      </c>
      <c r="R5734" s="549">
        <v>135</v>
      </c>
      <c r="S5734" s="548">
        <v>2257</v>
      </c>
      <c r="T5734" s="548"/>
      <c r="U5734" s="99"/>
    </row>
    <row r="5735" spans="1:21" ht="19.5" customHeight="1">
      <c r="A5735" s="545">
        <v>100339</v>
      </c>
      <c r="B5735" s="545" t="s">
        <v>10802</v>
      </c>
      <c r="C5735" s="545" t="s">
        <v>216</v>
      </c>
      <c r="D5735" s="546">
        <v>44588</v>
      </c>
      <c r="E5735" s="171" t="str">
        <f t="shared" si="89"/>
        <v>2022</v>
      </c>
      <c r="F5735" s="547">
        <v>37252</v>
      </c>
      <c r="G5735" s="548">
        <v>0.19</v>
      </c>
      <c r="H5735" s="547">
        <v>31304.2</v>
      </c>
      <c r="I5735" s="545" t="s">
        <v>12642</v>
      </c>
      <c r="J5735" s="545" t="s">
        <v>13297</v>
      </c>
      <c r="K5735" s="545" t="s">
        <v>13413</v>
      </c>
      <c r="L5735" s="545" t="s">
        <v>13807</v>
      </c>
      <c r="M5735" s="548" t="s">
        <v>13758</v>
      </c>
      <c r="N5735" s="545" t="s">
        <v>13413</v>
      </c>
      <c r="O5735" s="545" t="s">
        <v>17857</v>
      </c>
      <c r="P5735" s="549">
        <v>3796</v>
      </c>
      <c r="Q5735" s="549">
        <v>1</v>
      </c>
      <c r="R5735" s="549">
        <v>135</v>
      </c>
      <c r="S5735" s="548">
        <v>2257</v>
      </c>
      <c r="T5735" s="548"/>
      <c r="U5735" s="99"/>
    </row>
    <row r="5736" spans="1:21" ht="19.5" customHeight="1">
      <c r="A5736" s="545">
        <v>100340</v>
      </c>
      <c r="B5736" s="545" t="s">
        <v>10801</v>
      </c>
      <c r="C5736" s="545" t="s">
        <v>216</v>
      </c>
      <c r="D5736" s="546">
        <v>44588</v>
      </c>
      <c r="E5736" s="171" t="str">
        <f t="shared" si="89"/>
        <v>2022</v>
      </c>
      <c r="F5736" s="547">
        <v>47619</v>
      </c>
      <c r="G5736" s="548">
        <v>0.19</v>
      </c>
      <c r="H5736" s="547">
        <v>40015.97</v>
      </c>
      <c r="I5736" s="545" t="s">
        <v>12642</v>
      </c>
      <c r="J5736" s="545" t="s">
        <v>13297</v>
      </c>
      <c r="K5736" s="545" t="s">
        <v>13413</v>
      </c>
      <c r="L5736" s="545" t="s">
        <v>13807</v>
      </c>
      <c r="M5736" s="548" t="s">
        <v>13758</v>
      </c>
      <c r="N5736" s="545" t="s">
        <v>13413</v>
      </c>
      <c r="O5736" s="545" t="s">
        <v>17857</v>
      </c>
      <c r="P5736" s="549">
        <v>3797</v>
      </c>
      <c r="Q5736" s="549">
        <v>1</v>
      </c>
      <c r="R5736" s="549">
        <v>135</v>
      </c>
      <c r="S5736" s="548">
        <v>2257</v>
      </c>
      <c r="T5736" s="548"/>
      <c r="U5736" s="99"/>
    </row>
    <row r="5737" spans="1:21" ht="19.5" customHeight="1">
      <c r="A5737" s="545">
        <v>100341</v>
      </c>
      <c r="B5737" s="545" t="s">
        <v>10800</v>
      </c>
      <c r="C5737" s="545" t="s">
        <v>216</v>
      </c>
      <c r="D5737" s="546"/>
      <c r="E5737" s="171" t="str">
        <f t="shared" si="89"/>
        <v>1900</v>
      </c>
      <c r="F5737" s="547">
        <v>0</v>
      </c>
      <c r="G5737" s="548">
        <v>0</v>
      </c>
      <c r="H5737" s="547">
        <v>0</v>
      </c>
      <c r="I5737" s="545" t="s">
        <v>12642</v>
      </c>
      <c r="J5737" s="545"/>
      <c r="K5737" s="545" t="s">
        <v>13413</v>
      </c>
      <c r="L5737" s="545" t="s">
        <v>13807</v>
      </c>
      <c r="M5737" s="548" t="s">
        <v>13758</v>
      </c>
      <c r="N5737" s="545" t="s">
        <v>13413</v>
      </c>
      <c r="O5737" s="545" t="s">
        <v>17857</v>
      </c>
      <c r="P5737" s="549">
        <v>3798</v>
      </c>
      <c r="Q5737" s="549">
        <v>1</v>
      </c>
      <c r="R5737" s="549">
        <v>135</v>
      </c>
      <c r="S5737" s="548"/>
      <c r="T5737" s="548"/>
      <c r="U5737" s="99"/>
    </row>
    <row r="5738" spans="1:21" ht="19.5" customHeight="1">
      <c r="A5738" s="545">
        <v>100342</v>
      </c>
      <c r="B5738" s="545" t="s">
        <v>10799</v>
      </c>
      <c r="C5738" s="545" t="s">
        <v>216</v>
      </c>
      <c r="D5738" s="546"/>
      <c r="E5738" s="171" t="str">
        <f t="shared" si="89"/>
        <v>1900</v>
      </c>
      <c r="F5738" s="547">
        <v>0</v>
      </c>
      <c r="G5738" s="548">
        <v>0</v>
      </c>
      <c r="H5738" s="547">
        <v>0</v>
      </c>
      <c r="I5738" s="545" t="s">
        <v>12642</v>
      </c>
      <c r="J5738" s="545"/>
      <c r="K5738" s="545" t="s">
        <v>13413</v>
      </c>
      <c r="L5738" s="545" t="s">
        <v>13807</v>
      </c>
      <c r="M5738" s="548" t="s">
        <v>13758</v>
      </c>
      <c r="N5738" s="545" t="s">
        <v>13413</v>
      </c>
      <c r="O5738" s="545" t="s">
        <v>17857</v>
      </c>
      <c r="P5738" s="549">
        <v>3799</v>
      </c>
      <c r="Q5738" s="549">
        <v>1</v>
      </c>
      <c r="R5738" s="549">
        <v>135</v>
      </c>
      <c r="S5738" s="548"/>
      <c r="T5738" s="548"/>
      <c r="U5738" s="99"/>
    </row>
    <row r="5739" spans="1:21" ht="19.5" customHeight="1">
      <c r="A5739" s="545">
        <v>100343</v>
      </c>
      <c r="B5739" s="545" t="s">
        <v>10798</v>
      </c>
      <c r="C5739" s="545" t="s">
        <v>216</v>
      </c>
      <c r="D5739" s="546"/>
      <c r="E5739" s="171" t="str">
        <f t="shared" si="89"/>
        <v>1900</v>
      </c>
      <c r="F5739" s="547">
        <v>0</v>
      </c>
      <c r="G5739" s="548">
        <v>0</v>
      </c>
      <c r="H5739" s="547">
        <v>0</v>
      </c>
      <c r="I5739" s="545" t="s">
        <v>12642</v>
      </c>
      <c r="J5739" s="545"/>
      <c r="K5739" s="545" t="s">
        <v>13413</v>
      </c>
      <c r="L5739" s="545" t="s">
        <v>13807</v>
      </c>
      <c r="M5739" s="548" t="s">
        <v>13758</v>
      </c>
      <c r="N5739" s="545" t="s">
        <v>13413</v>
      </c>
      <c r="O5739" s="545" t="s">
        <v>17857</v>
      </c>
      <c r="P5739" s="549">
        <v>3800</v>
      </c>
      <c r="Q5739" s="549">
        <v>1</v>
      </c>
      <c r="R5739" s="549">
        <v>135</v>
      </c>
      <c r="S5739" s="548"/>
      <c r="T5739" s="548"/>
      <c r="U5739" s="99"/>
    </row>
    <row r="5740" spans="1:21" ht="19.5" customHeight="1">
      <c r="A5740" s="545">
        <v>100344</v>
      </c>
      <c r="B5740" s="545" t="s">
        <v>10797</v>
      </c>
      <c r="C5740" s="545" t="s">
        <v>216</v>
      </c>
      <c r="D5740" s="546"/>
      <c r="E5740" s="171" t="str">
        <f t="shared" si="89"/>
        <v>1900</v>
      </c>
      <c r="F5740" s="547">
        <v>0</v>
      </c>
      <c r="G5740" s="548">
        <v>0</v>
      </c>
      <c r="H5740" s="547">
        <v>0</v>
      </c>
      <c r="I5740" s="545" t="s">
        <v>12642</v>
      </c>
      <c r="J5740" s="545"/>
      <c r="K5740" s="545" t="s">
        <v>13413</v>
      </c>
      <c r="L5740" s="545" t="s">
        <v>13807</v>
      </c>
      <c r="M5740" s="548" t="s">
        <v>13758</v>
      </c>
      <c r="N5740" s="545" t="s">
        <v>13413</v>
      </c>
      <c r="O5740" s="545" t="s">
        <v>17857</v>
      </c>
      <c r="P5740" s="549">
        <v>3801</v>
      </c>
      <c r="Q5740" s="549">
        <v>1</v>
      </c>
      <c r="R5740" s="549">
        <v>135</v>
      </c>
      <c r="S5740" s="548"/>
      <c r="T5740" s="548"/>
      <c r="U5740" s="99"/>
    </row>
    <row r="5741" spans="1:21" ht="19.5" customHeight="1">
      <c r="A5741" s="545">
        <v>100346</v>
      </c>
      <c r="B5741" s="545" t="s">
        <v>10796</v>
      </c>
      <c r="C5741" s="545" t="s">
        <v>216</v>
      </c>
      <c r="D5741" s="546"/>
      <c r="E5741" s="171" t="str">
        <f t="shared" si="89"/>
        <v>1900</v>
      </c>
      <c r="F5741" s="547">
        <v>0</v>
      </c>
      <c r="G5741" s="548">
        <v>0</v>
      </c>
      <c r="H5741" s="547">
        <v>0</v>
      </c>
      <c r="I5741" s="545" t="s">
        <v>12684</v>
      </c>
      <c r="J5741" s="545"/>
      <c r="K5741" s="545" t="s">
        <v>13413</v>
      </c>
      <c r="L5741" s="545" t="s">
        <v>17871</v>
      </c>
      <c r="M5741" s="548" t="s">
        <v>13758</v>
      </c>
      <c r="N5741" s="545" t="s">
        <v>13413</v>
      </c>
      <c r="O5741" s="545" t="s">
        <v>13413</v>
      </c>
      <c r="P5741" s="549">
        <v>3802</v>
      </c>
      <c r="Q5741" s="549">
        <v>1</v>
      </c>
      <c r="R5741" s="549">
        <v>95</v>
      </c>
      <c r="S5741" s="548"/>
      <c r="T5741" s="548"/>
      <c r="U5741" s="99"/>
    </row>
    <row r="5742" spans="1:21" ht="19.5" customHeight="1">
      <c r="A5742" s="545">
        <v>100347</v>
      </c>
      <c r="B5742" s="545" t="s">
        <v>312</v>
      </c>
      <c r="C5742" s="545" t="s">
        <v>311</v>
      </c>
      <c r="D5742" s="546"/>
      <c r="E5742" s="171" t="str">
        <f t="shared" si="89"/>
        <v>1900</v>
      </c>
      <c r="F5742" s="547">
        <v>0</v>
      </c>
      <c r="G5742" s="548">
        <v>0</v>
      </c>
      <c r="H5742" s="547">
        <v>0</v>
      </c>
      <c r="I5742" s="545" t="s">
        <v>12651</v>
      </c>
      <c r="J5742" s="545"/>
      <c r="K5742" s="545" t="s">
        <v>13413</v>
      </c>
      <c r="L5742" s="545" t="s">
        <v>13806</v>
      </c>
      <c r="M5742" s="548" t="s">
        <v>13758</v>
      </c>
      <c r="N5742" s="545" t="s">
        <v>13413</v>
      </c>
      <c r="O5742" s="545" t="s">
        <v>13413</v>
      </c>
      <c r="P5742" s="549">
        <v>3803</v>
      </c>
      <c r="Q5742" s="549">
        <v>1</v>
      </c>
      <c r="R5742" s="549">
        <v>68</v>
      </c>
      <c r="S5742" s="548"/>
      <c r="T5742" s="548"/>
      <c r="U5742" s="99"/>
    </row>
    <row r="5743" spans="1:21" ht="19.5" customHeight="1">
      <c r="A5743" s="545">
        <v>100348</v>
      </c>
      <c r="B5743" s="545" t="s">
        <v>6348</v>
      </c>
      <c r="C5743" s="545" t="s">
        <v>216</v>
      </c>
      <c r="D5743" s="546">
        <v>46052</v>
      </c>
      <c r="E5743" s="171" t="str">
        <f t="shared" si="89"/>
        <v>2026</v>
      </c>
      <c r="F5743" s="547">
        <v>26331</v>
      </c>
      <c r="G5743" s="548">
        <v>0.19</v>
      </c>
      <c r="H5743" s="547">
        <v>22126.89</v>
      </c>
      <c r="I5743" s="545" t="s">
        <v>12702</v>
      </c>
      <c r="J5743" s="545" t="s">
        <v>13307</v>
      </c>
      <c r="K5743" s="545" t="s">
        <v>13413</v>
      </c>
      <c r="L5743" s="545" t="s">
        <v>13413</v>
      </c>
      <c r="M5743" s="548" t="s">
        <v>13758</v>
      </c>
      <c r="N5743" s="545" t="s">
        <v>13413</v>
      </c>
      <c r="O5743" s="545" t="s">
        <v>13413</v>
      </c>
      <c r="P5743" s="549">
        <v>3804</v>
      </c>
      <c r="Q5743" s="549">
        <v>1</v>
      </c>
      <c r="R5743" s="549">
        <v>27</v>
      </c>
      <c r="S5743" s="548">
        <v>2228</v>
      </c>
      <c r="T5743" s="548"/>
      <c r="U5743" s="99"/>
    </row>
    <row r="5744" spans="1:21" ht="19.5" customHeight="1">
      <c r="A5744" s="545">
        <v>100349</v>
      </c>
      <c r="B5744" s="545" t="s">
        <v>6347</v>
      </c>
      <c r="C5744" s="545" t="s">
        <v>209</v>
      </c>
      <c r="D5744" s="546">
        <v>46052</v>
      </c>
      <c r="E5744" s="171" t="str">
        <f t="shared" si="89"/>
        <v>2026</v>
      </c>
      <c r="F5744" s="547">
        <v>2222</v>
      </c>
      <c r="G5744" s="548">
        <v>0.19</v>
      </c>
      <c r="H5744" s="547">
        <v>1867.23</v>
      </c>
      <c r="I5744" s="545" t="s">
        <v>12646</v>
      </c>
      <c r="J5744" s="545" t="s">
        <v>13307</v>
      </c>
      <c r="K5744" s="545" t="s">
        <v>13413</v>
      </c>
      <c r="L5744" s="545" t="s">
        <v>17872</v>
      </c>
      <c r="M5744" s="548" t="s">
        <v>13758</v>
      </c>
      <c r="N5744" s="545" t="s">
        <v>13413</v>
      </c>
      <c r="O5744" s="545" t="s">
        <v>13413</v>
      </c>
      <c r="P5744" s="549">
        <v>3805</v>
      </c>
      <c r="Q5744" s="549">
        <v>1</v>
      </c>
      <c r="R5744" s="549">
        <v>65</v>
      </c>
      <c r="S5744" s="548">
        <v>2228</v>
      </c>
      <c r="T5744" s="548"/>
      <c r="U5744" s="99"/>
    </row>
    <row r="5745" spans="1:21" ht="19.5" customHeight="1">
      <c r="A5745" s="545">
        <v>100351</v>
      </c>
      <c r="B5745" s="545" t="s">
        <v>10795</v>
      </c>
      <c r="C5745" s="545" t="s">
        <v>221</v>
      </c>
      <c r="D5745" s="546"/>
      <c r="E5745" s="171" t="str">
        <f t="shared" si="89"/>
        <v>1900</v>
      </c>
      <c r="F5745" s="547">
        <v>0</v>
      </c>
      <c r="G5745" s="548">
        <v>0</v>
      </c>
      <c r="H5745" s="547">
        <v>0</v>
      </c>
      <c r="I5745" s="545" t="s">
        <v>12674</v>
      </c>
      <c r="J5745" s="545"/>
      <c r="K5745" s="545" t="s">
        <v>13413</v>
      </c>
      <c r="L5745" s="545" t="s">
        <v>17771</v>
      </c>
      <c r="M5745" s="548" t="s">
        <v>13758</v>
      </c>
      <c r="N5745" s="545" t="s">
        <v>13413</v>
      </c>
      <c r="O5745" s="545" t="s">
        <v>13413</v>
      </c>
      <c r="P5745" s="549">
        <v>3807</v>
      </c>
      <c r="Q5745" s="549">
        <v>1</v>
      </c>
      <c r="R5745" s="549">
        <v>5</v>
      </c>
      <c r="S5745" s="548"/>
      <c r="T5745" s="548"/>
      <c r="U5745" s="99"/>
    </row>
    <row r="5746" spans="1:21" ht="19.5" customHeight="1">
      <c r="A5746" s="545">
        <v>100352</v>
      </c>
      <c r="B5746" s="545" t="s">
        <v>7048</v>
      </c>
      <c r="C5746" s="545" t="s">
        <v>206</v>
      </c>
      <c r="D5746" s="546">
        <v>45708</v>
      </c>
      <c r="E5746" s="171" t="str">
        <f t="shared" si="89"/>
        <v>2025</v>
      </c>
      <c r="F5746" s="547">
        <v>12071.28</v>
      </c>
      <c r="G5746" s="548">
        <v>0.19</v>
      </c>
      <c r="H5746" s="547">
        <v>10143.93</v>
      </c>
      <c r="I5746" s="545" t="s">
        <v>12639</v>
      </c>
      <c r="J5746" s="545" t="s">
        <v>13307</v>
      </c>
      <c r="K5746" s="545" t="s">
        <v>13413</v>
      </c>
      <c r="L5746" s="545" t="s">
        <v>16566</v>
      </c>
      <c r="M5746" s="548" t="s">
        <v>13758</v>
      </c>
      <c r="N5746" s="545" t="s">
        <v>13413</v>
      </c>
      <c r="O5746" s="545" t="s">
        <v>13413</v>
      </c>
      <c r="P5746" s="549">
        <v>3808</v>
      </c>
      <c r="Q5746" s="549">
        <v>1</v>
      </c>
      <c r="R5746" s="549">
        <v>64</v>
      </c>
      <c r="S5746" s="548">
        <v>2228</v>
      </c>
      <c r="T5746" s="548"/>
      <c r="U5746" s="99"/>
    </row>
    <row r="5747" spans="1:21" ht="19.5" customHeight="1">
      <c r="A5747" s="545">
        <v>100353</v>
      </c>
      <c r="B5747" s="545" t="s">
        <v>2914</v>
      </c>
      <c r="C5747" s="545" t="s">
        <v>786</v>
      </c>
      <c r="D5747" s="546">
        <v>45708</v>
      </c>
      <c r="E5747" s="171" t="str">
        <f t="shared" si="89"/>
        <v>2025</v>
      </c>
      <c r="F5747" s="547">
        <v>490522.71</v>
      </c>
      <c r="G5747" s="548">
        <v>0.19</v>
      </c>
      <c r="H5747" s="547">
        <v>412203.96</v>
      </c>
      <c r="I5747" s="545" t="s">
        <v>12683</v>
      </c>
      <c r="J5747" s="545" t="s">
        <v>13307</v>
      </c>
      <c r="K5747" s="545" t="s">
        <v>13413</v>
      </c>
      <c r="L5747" s="545" t="s">
        <v>15123</v>
      </c>
      <c r="M5747" s="548" t="s">
        <v>13758</v>
      </c>
      <c r="N5747" s="545" t="s">
        <v>13413</v>
      </c>
      <c r="O5747" s="545" t="s">
        <v>13413</v>
      </c>
      <c r="P5747" s="549">
        <v>3809</v>
      </c>
      <c r="Q5747" s="549">
        <v>1</v>
      </c>
      <c r="R5747" s="549">
        <v>18</v>
      </c>
      <c r="S5747" s="548">
        <v>2228</v>
      </c>
      <c r="T5747" s="548"/>
      <c r="U5747" s="99"/>
    </row>
    <row r="5748" spans="1:21" ht="19.5" customHeight="1">
      <c r="A5748" s="545">
        <v>100354</v>
      </c>
      <c r="B5748" s="545" t="s">
        <v>1196</v>
      </c>
      <c r="C5748" s="545" t="s">
        <v>206</v>
      </c>
      <c r="D5748" s="546"/>
      <c r="E5748" s="171" t="str">
        <f t="shared" si="89"/>
        <v>1900</v>
      </c>
      <c r="F5748" s="547">
        <v>0</v>
      </c>
      <c r="G5748" s="548">
        <v>0</v>
      </c>
      <c r="H5748" s="547">
        <v>0</v>
      </c>
      <c r="I5748" s="545" t="s">
        <v>12724</v>
      </c>
      <c r="J5748" s="545"/>
      <c r="K5748" s="545" t="s">
        <v>13413</v>
      </c>
      <c r="L5748" s="545" t="s">
        <v>16155</v>
      </c>
      <c r="M5748" s="548" t="s">
        <v>13758</v>
      </c>
      <c r="N5748" s="545" t="s">
        <v>13413</v>
      </c>
      <c r="O5748" s="545" t="s">
        <v>16156</v>
      </c>
      <c r="P5748" s="549">
        <v>3810</v>
      </c>
      <c r="Q5748" s="549">
        <v>1</v>
      </c>
      <c r="R5748" s="549">
        <v>112</v>
      </c>
      <c r="S5748" s="548"/>
      <c r="T5748" s="548"/>
      <c r="U5748" s="99"/>
    </row>
    <row r="5749" spans="1:21" ht="19.5" customHeight="1">
      <c r="A5749" s="545">
        <v>100355</v>
      </c>
      <c r="B5749" s="545" t="s">
        <v>6040</v>
      </c>
      <c r="C5749" s="545" t="s">
        <v>216</v>
      </c>
      <c r="D5749" s="546">
        <v>46052</v>
      </c>
      <c r="E5749" s="171" t="str">
        <f t="shared" si="89"/>
        <v>2026</v>
      </c>
      <c r="F5749" s="547">
        <v>265298694</v>
      </c>
      <c r="G5749" s="548">
        <v>0.19</v>
      </c>
      <c r="H5749" s="547">
        <v>222940078.99000001</v>
      </c>
      <c r="I5749" s="545" t="s">
        <v>12758</v>
      </c>
      <c r="J5749" s="545" t="s">
        <v>13307</v>
      </c>
      <c r="K5749" s="545" t="s">
        <v>17873</v>
      </c>
      <c r="L5749" s="545" t="s">
        <v>13413</v>
      </c>
      <c r="M5749" s="548" t="s">
        <v>13758</v>
      </c>
      <c r="N5749" s="545" t="s">
        <v>13413</v>
      </c>
      <c r="O5749" s="545" t="s">
        <v>13413</v>
      </c>
      <c r="P5749" s="549">
        <v>3811</v>
      </c>
      <c r="Q5749" s="549">
        <v>1</v>
      </c>
      <c r="R5749" s="549">
        <v>164</v>
      </c>
      <c r="S5749" s="548">
        <v>2228</v>
      </c>
      <c r="T5749" s="548"/>
      <c r="U5749" s="99"/>
    </row>
    <row r="5750" spans="1:21" ht="19.5" customHeight="1">
      <c r="A5750" s="545">
        <v>100356</v>
      </c>
      <c r="B5750" s="545" t="s">
        <v>494</v>
      </c>
      <c r="C5750" s="545" t="s">
        <v>221</v>
      </c>
      <c r="D5750" s="546"/>
      <c r="E5750" s="171" t="str">
        <f t="shared" si="89"/>
        <v>1900</v>
      </c>
      <c r="F5750" s="547">
        <v>0</v>
      </c>
      <c r="G5750" s="548">
        <v>0</v>
      </c>
      <c r="H5750" s="547">
        <v>0</v>
      </c>
      <c r="I5750" s="545" t="s">
        <v>12666</v>
      </c>
      <c r="J5750" s="545"/>
      <c r="K5750" s="545" t="s">
        <v>13413</v>
      </c>
      <c r="L5750" s="545" t="s">
        <v>13413</v>
      </c>
      <c r="M5750" s="548" t="s">
        <v>13843</v>
      </c>
      <c r="N5750" s="545" t="s">
        <v>22148</v>
      </c>
      <c r="O5750" s="545" t="s">
        <v>13413</v>
      </c>
      <c r="P5750" s="549">
        <v>3812</v>
      </c>
      <c r="Q5750" s="549">
        <v>5</v>
      </c>
      <c r="R5750" s="549">
        <v>79</v>
      </c>
      <c r="S5750" s="548"/>
      <c r="T5750" s="548">
        <v>163</v>
      </c>
      <c r="U5750" s="99"/>
    </row>
    <row r="5751" spans="1:21" ht="19.5" customHeight="1">
      <c r="A5751" s="545">
        <v>100357</v>
      </c>
      <c r="B5751" s="545" t="s">
        <v>1767</v>
      </c>
      <c r="C5751" s="545" t="s">
        <v>209</v>
      </c>
      <c r="D5751" s="546">
        <v>44592</v>
      </c>
      <c r="E5751" s="171" t="str">
        <f t="shared" si="89"/>
        <v>2022</v>
      </c>
      <c r="F5751" s="547">
        <v>6461</v>
      </c>
      <c r="G5751" s="548">
        <v>0.19</v>
      </c>
      <c r="H5751" s="547">
        <v>5429.41</v>
      </c>
      <c r="I5751" s="545" t="s">
        <v>12709</v>
      </c>
      <c r="J5751" s="545" t="s">
        <v>13297</v>
      </c>
      <c r="K5751" s="545" t="s">
        <v>13413</v>
      </c>
      <c r="L5751" s="545" t="s">
        <v>17874</v>
      </c>
      <c r="M5751" s="548" t="s">
        <v>13758</v>
      </c>
      <c r="N5751" s="545" t="s">
        <v>22823</v>
      </c>
      <c r="O5751" s="545" t="s">
        <v>17875</v>
      </c>
      <c r="P5751" s="549">
        <v>3813</v>
      </c>
      <c r="Q5751" s="549">
        <v>1</v>
      </c>
      <c r="R5751" s="549">
        <v>124</v>
      </c>
      <c r="S5751" s="548">
        <v>2257</v>
      </c>
      <c r="T5751" s="548">
        <v>441</v>
      </c>
      <c r="U5751" s="99"/>
    </row>
    <row r="5752" spans="1:21" ht="19.5" customHeight="1">
      <c r="A5752" s="545">
        <v>100358</v>
      </c>
      <c r="B5752" s="545" t="s">
        <v>1766</v>
      </c>
      <c r="C5752" s="545" t="s">
        <v>209</v>
      </c>
      <c r="D5752" s="546"/>
      <c r="E5752" s="171" t="str">
        <f t="shared" si="89"/>
        <v>1900</v>
      </c>
      <c r="F5752" s="547">
        <v>0</v>
      </c>
      <c r="G5752" s="548">
        <v>0</v>
      </c>
      <c r="H5752" s="547">
        <v>0</v>
      </c>
      <c r="I5752" s="545" t="s">
        <v>12709</v>
      </c>
      <c r="J5752" s="545"/>
      <c r="K5752" s="545" t="s">
        <v>13413</v>
      </c>
      <c r="L5752" s="545" t="s">
        <v>17874</v>
      </c>
      <c r="M5752" s="548" t="s">
        <v>13758</v>
      </c>
      <c r="N5752" s="545" t="s">
        <v>22823</v>
      </c>
      <c r="O5752" s="545" t="s">
        <v>17876</v>
      </c>
      <c r="P5752" s="549">
        <v>3814</v>
      </c>
      <c r="Q5752" s="549">
        <v>1</v>
      </c>
      <c r="R5752" s="549">
        <v>124</v>
      </c>
      <c r="S5752" s="548"/>
      <c r="T5752" s="548">
        <v>441</v>
      </c>
      <c r="U5752" s="99"/>
    </row>
    <row r="5753" spans="1:21" ht="19.5" customHeight="1">
      <c r="A5753" s="545">
        <v>100359</v>
      </c>
      <c r="B5753" s="545" t="s">
        <v>1765</v>
      </c>
      <c r="C5753" s="545" t="s">
        <v>209</v>
      </c>
      <c r="D5753" s="546">
        <v>46052</v>
      </c>
      <c r="E5753" s="171" t="str">
        <f t="shared" si="89"/>
        <v>2026</v>
      </c>
      <c r="F5753" s="547">
        <v>4910</v>
      </c>
      <c r="G5753" s="548">
        <v>0.19</v>
      </c>
      <c r="H5753" s="547">
        <v>4126.05</v>
      </c>
      <c r="I5753" s="545" t="s">
        <v>12709</v>
      </c>
      <c r="J5753" s="545" t="s">
        <v>13307</v>
      </c>
      <c r="K5753" s="545" t="s">
        <v>17877</v>
      </c>
      <c r="L5753" s="545" t="s">
        <v>17874</v>
      </c>
      <c r="M5753" s="548" t="s">
        <v>13758</v>
      </c>
      <c r="N5753" s="545" t="s">
        <v>22823</v>
      </c>
      <c r="O5753" s="545" t="s">
        <v>17878</v>
      </c>
      <c r="P5753" s="549">
        <v>3815</v>
      </c>
      <c r="Q5753" s="549">
        <v>1</v>
      </c>
      <c r="R5753" s="549">
        <v>124</v>
      </c>
      <c r="S5753" s="548">
        <v>2228</v>
      </c>
      <c r="T5753" s="548">
        <v>441</v>
      </c>
      <c r="U5753" s="99"/>
    </row>
    <row r="5754" spans="1:21" ht="19.5" customHeight="1">
      <c r="A5754" s="545">
        <v>100360</v>
      </c>
      <c r="B5754" s="545" t="s">
        <v>1764</v>
      </c>
      <c r="C5754" s="545" t="s">
        <v>209</v>
      </c>
      <c r="D5754" s="546">
        <v>46052</v>
      </c>
      <c r="E5754" s="171" t="str">
        <f t="shared" si="89"/>
        <v>2026</v>
      </c>
      <c r="F5754" s="547">
        <v>2062</v>
      </c>
      <c r="G5754" s="548">
        <v>0.19</v>
      </c>
      <c r="H5754" s="547">
        <v>1732.77</v>
      </c>
      <c r="I5754" s="545" t="s">
        <v>12709</v>
      </c>
      <c r="J5754" s="545" t="s">
        <v>13307</v>
      </c>
      <c r="K5754" s="545" t="s">
        <v>17879</v>
      </c>
      <c r="L5754" s="545" t="s">
        <v>17874</v>
      </c>
      <c r="M5754" s="548" t="s">
        <v>13758</v>
      </c>
      <c r="N5754" s="545" t="s">
        <v>22823</v>
      </c>
      <c r="O5754" s="545" t="s">
        <v>17880</v>
      </c>
      <c r="P5754" s="549">
        <v>3816</v>
      </c>
      <c r="Q5754" s="549">
        <v>1</v>
      </c>
      <c r="R5754" s="549">
        <v>124</v>
      </c>
      <c r="S5754" s="548">
        <v>2228</v>
      </c>
      <c r="T5754" s="548">
        <v>441</v>
      </c>
      <c r="U5754" s="99"/>
    </row>
    <row r="5755" spans="1:21" ht="19.5" customHeight="1">
      <c r="A5755" s="545">
        <v>100361</v>
      </c>
      <c r="B5755" s="545" t="s">
        <v>1768</v>
      </c>
      <c r="C5755" s="545" t="s">
        <v>209</v>
      </c>
      <c r="D5755" s="546"/>
      <c r="E5755" s="171" t="str">
        <f t="shared" si="89"/>
        <v>1900</v>
      </c>
      <c r="F5755" s="547">
        <v>0</v>
      </c>
      <c r="G5755" s="548">
        <v>0</v>
      </c>
      <c r="H5755" s="547">
        <v>0</v>
      </c>
      <c r="I5755" s="545" t="s">
        <v>12709</v>
      </c>
      <c r="J5755" s="545"/>
      <c r="K5755" s="545" t="s">
        <v>13413</v>
      </c>
      <c r="L5755" s="545" t="s">
        <v>17874</v>
      </c>
      <c r="M5755" s="548" t="s">
        <v>13758</v>
      </c>
      <c r="N5755" s="545" t="s">
        <v>22823</v>
      </c>
      <c r="O5755" s="545" t="s">
        <v>17881</v>
      </c>
      <c r="P5755" s="549">
        <v>3817</v>
      </c>
      <c r="Q5755" s="549">
        <v>1</v>
      </c>
      <c r="R5755" s="549">
        <v>124</v>
      </c>
      <c r="S5755" s="548"/>
      <c r="T5755" s="548">
        <v>441</v>
      </c>
      <c r="U5755" s="99"/>
    </row>
    <row r="5756" spans="1:21" ht="19.5" customHeight="1">
      <c r="A5756" s="545">
        <v>100362</v>
      </c>
      <c r="B5756" s="545" t="s">
        <v>524</v>
      </c>
      <c r="C5756" s="545" t="s">
        <v>221</v>
      </c>
      <c r="D5756" s="546"/>
      <c r="E5756" s="171" t="str">
        <f t="shared" si="89"/>
        <v>1900</v>
      </c>
      <c r="F5756" s="547">
        <v>0</v>
      </c>
      <c r="G5756" s="548">
        <v>0</v>
      </c>
      <c r="H5756" s="547">
        <v>0</v>
      </c>
      <c r="I5756" s="545" t="s">
        <v>12673</v>
      </c>
      <c r="J5756" s="545"/>
      <c r="K5756" s="545" t="s">
        <v>13413</v>
      </c>
      <c r="L5756" s="545" t="s">
        <v>13413</v>
      </c>
      <c r="M5756" s="548" t="s">
        <v>13758</v>
      </c>
      <c r="N5756" s="545" t="s">
        <v>22148</v>
      </c>
      <c r="O5756" s="545" t="s">
        <v>13413</v>
      </c>
      <c r="P5756" s="549">
        <v>3818</v>
      </c>
      <c r="Q5756" s="549">
        <v>1</v>
      </c>
      <c r="R5756" s="549">
        <v>83</v>
      </c>
      <c r="S5756" s="548"/>
      <c r="T5756" s="548">
        <v>163</v>
      </c>
      <c r="U5756" s="99"/>
    </row>
    <row r="5757" spans="1:21" ht="19.5" customHeight="1">
      <c r="A5757" s="545">
        <v>100363</v>
      </c>
      <c r="B5757" s="545" t="s">
        <v>430</v>
      </c>
      <c r="C5757" s="545" t="s">
        <v>311</v>
      </c>
      <c r="D5757" s="546"/>
      <c r="E5757" s="171" t="str">
        <f t="shared" si="89"/>
        <v>1900</v>
      </c>
      <c r="F5757" s="547">
        <v>0</v>
      </c>
      <c r="G5757" s="548">
        <v>0</v>
      </c>
      <c r="H5757" s="547">
        <v>0</v>
      </c>
      <c r="I5757" s="545" t="s">
        <v>12654</v>
      </c>
      <c r="J5757" s="545"/>
      <c r="K5757" s="545" t="s">
        <v>13413</v>
      </c>
      <c r="L5757" s="545" t="s">
        <v>14939</v>
      </c>
      <c r="M5757" s="548" t="s">
        <v>13758</v>
      </c>
      <c r="N5757" s="545" t="s">
        <v>13413</v>
      </c>
      <c r="O5757" s="545" t="s">
        <v>13413</v>
      </c>
      <c r="P5757" s="549">
        <v>3819</v>
      </c>
      <c r="Q5757" s="549">
        <v>1</v>
      </c>
      <c r="R5757" s="549">
        <v>2</v>
      </c>
      <c r="S5757" s="548"/>
      <c r="T5757" s="548"/>
      <c r="U5757" s="99"/>
    </row>
    <row r="5758" spans="1:21" ht="19.5" customHeight="1">
      <c r="A5758" s="545">
        <v>100364</v>
      </c>
      <c r="B5758" s="545" t="s">
        <v>2948</v>
      </c>
      <c r="C5758" s="545" t="s">
        <v>786</v>
      </c>
      <c r="D5758" s="546">
        <v>45708</v>
      </c>
      <c r="E5758" s="171" t="str">
        <f t="shared" si="89"/>
        <v>2025</v>
      </c>
      <c r="F5758" s="547">
        <v>125191.28</v>
      </c>
      <c r="G5758" s="548">
        <v>0.19</v>
      </c>
      <c r="H5758" s="547">
        <v>105202.75</v>
      </c>
      <c r="I5758" s="545" t="s">
        <v>12728</v>
      </c>
      <c r="J5758" s="545" t="s">
        <v>13307</v>
      </c>
      <c r="K5758" s="545" t="s">
        <v>17882</v>
      </c>
      <c r="L5758" s="545" t="s">
        <v>15123</v>
      </c>
      <c r="M5758" s="548" t="s">
        <v>13758</v>
      </c>
      <c r="N5758" s="545" t="s">
        <v>13413</v>
      </c>
      <c r="O5758" s="545" t="s">
        <v>13413</v>
      </c>
      <c r="P5758" s="549">
        <v>3820</v>
      </c>
      <c r="Q5758" s="549">
        <v>1</v>
      </c>
      <c r="R5758" s="549">
        <v>152</v>
      </c>
      <c r="S5758" s="548">
        <v>2228</v>
      </c>
      <c r="T5758" s="548"/>
      <c r="U5758" s="99"/>
    </row>
    <row r="5759" spans="1:21" ht="19.5" customHeight="1">
      <c r="A5759" s="545">
        <v>100365</v>
      </c>
      <c r="B5759" s="545" t="s">
        <v>5310</v>
      </c>
      <c r="C5759" s="545" t="s">
        <v>216</v>
      </c>
      <c r="D5759" s="546">
        <v>46052</v>
      </c>
      <c r="E5759" s="171" t="str">
        <f t="shared" si="89"/>
        <v>2026</v>
      </c>
      <c r="F5759" s="547">
        <v>74947099</v>
      </c>
      <c r="G5759" s="548">
        <v>0.19</v>
      </c>
      <c r="H5759" s="547">
        <v>62980755.460000001</v>
      </c>
      <c r="I5759" s="545" t="s">
        <v>12758</v>
      </c>
      <c r="J5759" s="545" t="s">
        <v>13307</v>
      </c>
      <c r="K5759" s="545" t="s">
        <v>17883</v>
      </c>
      <c r="L5759" s="545" t="s">
        <v>13413</v>
      </c>
      <c r="M5759" s="548" t="s">
        <v>13758</v>
      </c>
      <c r="N5759" s="545" t="s">
        <v>13413</v>
      </c>
      <c r="O5759" s="545" t="s">
        <v>13413</v>
      </c>
      <c r="P5759" s="549">
        <v>3821</v>
      </c>
      <c r="Q5759" s="549">
        <v>1</v>
      </c>
      <c r="R5759" s="549">
        <v>164</v>
      </c>
      <c r="S5759" s="548">
        <v>2228</v>
      </c>
      <c r="T5759" s="548"/>
      <c r="U5759" s="99"/>
    </row>
    <row r="5760" spans="1:21" ht="19.5" customHeight="1">
      <c r="A5760" s="545">
        <v>100366</v>
      </c>
      <c r="B5760" s="545" t="s">
        <v>1662</v>
      </c>
      <c r="C5760" s="545" t="s">
        <v>221</v>
      </c>
      <c r="D5760" s="546">
        <v>44592</v>
      </c>
      <c r="E5760" s="171" t="str">
        <f t="shared" si="89"/>
        <v>2022</v>
      </c>
      <c r="F5760" s="547">
        <v>11290.01</v>
      </c>
      <c r="G5760" s="548">
        <v>0.19</v>
      </c>
      <c r="H5760" s="547">
        <v>9487.4</v>
      </c>
      <c r="I5760" s="545" t="s">
        <v>12709</v>
      </c>
      <c r="J5760" s="545" t="s">
        <v>13297</v>
      </c>
      <c r="K5760" s="545" t="s">
        <v>13413</v>
      </c>
      <c r="L5760" s="545" t="s">
        <v>15254</v>
      </c>
      <c r="M5760" s="548" t="s">
        <v>13758</v>
      </c>
      <c r="N5760" s="545" t="s">
        <v>13413</v>
      </c>
      <c r="O5760" s="545" t="s">
        <v>16812</v>
      </c>
      <c r="P5760" s="549">
        <v>3822</v>
      </c>
      <c r="Q5760" s="549">
        <v>1</v>
      </c>
      <c r="R5760" s="549">
        <v>124</v>
      </c>
      <c r="S5760" s="548">
        <v>2257</v>
      </c>
      <c r="T5760" s="548"/>
      <c r="U5760" s="99"/>
    </row>
    <row r="5761" spans="1:21" ht="19.5" customHeight="1">
      <c r="A5761" s="545">
        <v>100367</v>
      </c>
      <c r="B5761" s="545" t="s">
        <v>1663</v>
      </c>
      <c r="C5761" s="545" t="s">
        <v>221</v>
      </c>
      <c r="D5761" s="546"/>
      <c r="E5761" s="171" t="str">
        <f t="shared" si="89"/>
        <v>1900</v>
      </c>
      <c r="F5761" s="547">
        <v>0</v>
      </c>
      <c r="G5761" s="548">
        <v>0</v>
      </c>
      <c r="H5761" s="547">
        <v>0</v>
      </c>
      <c r="I5761" s="545" t="s">
        <v>12709</v>
      </c>
      <c r="J5761" s="545"/>
      <c r="K5761" s="545" t="s">
        <v>13413</v>
      </c>
      <c r="L5761" s="545" t="s">
        <v>15254</v>
      </c>
      <c r="M5761" s="548" t="s">
        <v>13758</v>
      </c>
      <c r="N5761" s="545" t="s">
        <v>13413</v>
      </c>
      <c r="O5761" s="545" t="s">
        <v>16812</v>
      </c>
      <c r="P5761" s="549">
        <v>3823</v>
      </c>
      <c r="Q5761" s="549">
        <v>1</v>
      </c>
      <c r="R5761" s="549">
        <v>124</v>
      </c>
      <c r="S5761" s="548"/>
      <c r="T5761" s="548"/>
      <c r="U5761" s="99"/>
    </row>
    <row r="5762" spans="1:21" ht="19.5" customHeight="1">
      <c r="A5762" s="545">
        <v>100368</v>
      </c>
      <c r="B5762" s="545" t="s">
        <v>8010</v>
      </c>
      <c r="C5762" s="545" t="s">
        <v>221</v>
      </c>
      <c r="D5762" s="546">
        <v>43556</v>
      </c>
      <c r="E5762" s="171" t="str">
        <f t="shared" si="89"/>
        <v>2019</v>
      </c>
      <c r="F5762" s="547">
        <v>4583</v>
      </c>
      <c r="G5762" s="548">
        <v>0.19</v>
      </c>
      <c r="H5762" s="547">
        <v>3851.26</v>
      </c>
      <c r="I5762" s="545" t="s">
        <v>12973</v>
      </c>
      <c r="J5762" s="545" t="s">
        <v>13302</v>
      </c>
      <c r="K5762" s="545" t="s">
        <v>13413</v>
      </c>
      <c r="L5762" s="545" t="s">
        <v>13413</v>
      </c>
      <c r="M5762" s="548" t="s">
        <v>13843</v>
      </c>
      <c r="N5762" s="545" t="s">
        <v>13413</v>
      </c>
      <c r="O5762" s="545" t="s">
        <v>13413</v>
      </c>
      <c r="P5762" s="549">
        <v>3824</v>
      </c>
      <c r="Q5762" s="549">
        <v>5</v>
      </c>
      <c r="R5762" s="549">
        <v>59</v>
      </c>
      <c r="S5762" s="548">
        <v>2219</v>
      </c>
      <c r="T5762" s="548"/>
      <c r="U5762" s="99"/>
    </row>
    <row r="5763" spans="1:21" ht="19.5" customHeight="1">
      <c r="A5763" s="545">
        <v>100369</v>
      </c>
      <c r="B5763" s="545" t="s">
        <v>687</v>
      </c>
      <c r="C5763" s="545" t="s">
        <v>209</v>
      </c>
      <c r="D5763" s="546"/>
      <c r="E5763" s="171" t="str">
        <f t="shared" si="89"/>
        <v>1900</v>
      </c>
      <c r="F5763" s="547">
        <v>0</v>
      </c>
      <c r="G5763" s="548">
        <v>0</v>
      </c>
      <c r="H5763" s="547">
        <v>0</v>
      </c>
      <c r="I5763" s="545" t="s">
        <v>12643</v>
      </c>
      <c r="J5763" s="545"/>
      <c r="K5763" s="545" t="s">
        <v>13413</v>
      </c>
      <c r="L5763" s="545" t="s">
        <v>17884</v>
      </c>
      <c r="M5763" s="548" t="s">
        <v>13758</v>
      </c>
      <c r="N5763" s="545" t="s">
        <v>22155</v>
      </c>
      <c r="O5763" s="545" t="s">
        <v>13413</v>
      </c>
      <c r="P5763" s="549">
        <v>3825</v>
      </c>
      <c r="Q5763" s="549">
        <v>1</v>
      </c>
      <c r="R5763" s="549">
        <v>6</v>
      </c>
      <c r="S5763" s="548"/>
      <c r="T5763" s="548">
        <v>32</v>
      </c>
      <c r="U5763" s="99"/>
    </row>
    <row r="5764" spans="1:21" ht="19.5" customHeight="1">
      <c r="A5764" s="545">
        <v>100370</v>
      </c>
      <c r="B5764" s="545" t="s">
        <v>7198</v>
      </c>
      <c r="C5764" s="545" t="s">
        <v>206</v>
      </c>
      <c r="D5764" s="546">
        <v>43840</v>
      </c>
      <c r="E5764" s="171" t="str">
        <f t="shared" ref="E5764:E5827" si="90">TEXT(D5764,"YYYY")</f>
        <v>2020</v>
      </c>
      <c r="F5764" s="547">
        <v>8316.01</v>
      </c>
      <c r="G5764" s="548">
        <v>0.19</v>
      </c>
      <c r="H5764" s="547">
        <v>6988.24</v>
      </c>
      <c r="I5764" s="545" t="s">
        <v>12641</v>
      </c>
      <c r="J5764" s="545" t="s">
        <v>13301</v>
      </c>
      <c r="K5764" s="545" t="s">
        <v>17885</v>
      </c>
      <c r="L5764" s="545" t="s">
        <v>17886</v>
      </c>
      <c r="M5764" s="548" t="s">
        <v>13758</v>
      </c>
      <c r="N5764" s="545" t="s">
        <v>13413</v>
      </c>
      <c r="O5764" s="545" t="s">
        <v>17887</v>
      </c>
      <c r="P5764" s="549">
        <v>3826</v>
      </c>
      <c r="Q5764" s="549">
        <v>1</v>
      </c>
      <c r="R5764" s="549">
        <v>125</v>
      </c>
      <c r="S5764" s="548">
        <v>2221</v>
      </c>
      <c r="T5764" s="548"/>
      <c r="U5764" s="99"/>
    </row>
    <row r="5765" spans="1:21" ht="19.5" customHeight="1">
      <c r="A5765" s="545">
        <v>100371</v>
      </c>
      <c r="B5765" s="545" t="s">
        <v>1742</v>
      </c>
      <c r="C5765" s="545" t="s">
        <v>206</v>
      </c>
      <c r="D5765" s="546">
        <v>46052</v>
      </c>
      <c r="E5765" s="171" t="str">
        <f t="shared" si="90"/>
        <v>2026</v>
      </c>
      <c r="F5765" s="547">
        <v>5751</v>
      </c>
      <c r="G5765" s="548">
        <v>0.19</v>
      </c>
      <c r="H5765" s="547">
        <v>4832.7700000000004</v>
      </c>
      <c r="I5765" s="545" t="s">
        <v>12709</v>
      </c>
      <c r="J5765" s="545" t="s">
        <v>13307</v>
      </c>
      <c r="K5765" s="545" t="s">
        <v>17888</v>
      </c>
      <c r="L5765" s="545" t="s">
        <v>13413</v>
      </c>
      <c r="M5765" s="548" t="s">
        <v>13758</v>
      </c>
      <c r="N5765" s="545" t="s">
        <v>22823</v>
      </c>
      <c r="O5765" s="545" t="s">
        <v>14413</v>
      </c>
      <c r="P5765" s="549">
        <v>3827</v>
      </c>
      <c r="Q5765" s="549">
        <v>1</v>
      </c>
      <c r="R5765" s="549">
        <v>124</v>
      </c>
      <c r="S5765" s="548">
        <v>2228</v>
      </c>
      <c r="T5765" s="548">
        <v>441</v>
      </c>
      <c r="U5765" s="99"/>
    </row>
    <row r="5766" spans="1:21" ht="19.5" customHeight="1">
      <c r="A5766" s="545">
        <v>100372</v>
      </c>
      <c r="B5766" s="545" t="s">
        <v>1640</v>
      </c>
      <c r="C5766" s="545" t="s">
        <v>221</v>
      </c>
      <c r="D5766" s="546"/>
      <c r="E5766" s="171" t="str">
        <f t="shared" si="90"/>
        <v>1900</v>
      </c>
      <c r="F5766" s="547">
        <v>0</v>
      </c>
      <c r="G5766" s="548">
        <v>0</v>
      </c>
      <c r="H5766" s="547">
        <v>0</v>
      </c>
      <c r="I5766" s="545" t="s">
        <v>12732</v>
      </c>
      <c r="J5766" s="545"/>
      <c r="K5766" s="545" t="s">
        <v>13413</v>
      </c>
      <c r="L5766" s="545" t="s">
        <v>16435</v>
      </c>
      <c r="M5766" s="548" t="s">
        <v>13758</v>
      </c>
      <c r="N5766" s="545" t="s">
        <v>13413</v>
      </c>
      <c r="O5766" s="545" t="s">
        <v>16436</v>
      </c>
      <c r="P5766" s="549">
        <v>3828</v>
      </c>
      <c r="Q5766" s="549">
        <v>1</v>
      </c>
      <c r="R5766" s="549">
        <v>122</v>
      </c>
      <c r="S5766" s="548"/>
      <c r="T5766" s="548"/>
      <c r="U5766" s="99"/>
    </row>
    <row r="5767" spans="1:21" ht="19.5" customHeight="1">
      <c r="A5767" s="545">
        <v>100373</v>
      </c>
      <c r="B5767" s="545" t="s">
        <v>10794</v>
      </c>
      <c r="C5767" s="545" t="s">
        <v>221</v>
      </c>
      <c r="D5767" s="546"/>
      <c r="E5767" s="171" t="str">
        <f t="shared" si="90"/>
        <v>1900</v>
      </c>
      <c r="F5767" s="547">
        <v>0</v>
      </c>
      <c r="G5767" s="548">
        <v>0</v>
      </c>
      <c r="H5767" s="547">
        <v>0</v>
      </c>
      <c r="I5767" s="545" t="s">
        <v>12732</v>
      </c>
      <c r="J5767" s="545"/>
      <c r="K5767" s="545" t="s">
        <v>13413</v>
      </c>
      <c r="L5767" s="545" t="s">
        <v>16435</v>
      </c>
      <c r="M5767" s="548" t="s">
        <v>13758</v>
      </c>
      <c r="N5767" s="545" t="s">
        <v>13413</v>
      </c>
      <c r="O5767" s="545" t="s">
        <v>16436</v>
      </c>
      <c r="P5767" s="549">
        <v>3829</v>
      </c>
      <c r="Q5767" s="549">
        <v>1</v>
      </c>
      <c r="R5767" s="549">
        <v>122</v>
      </c>
      <c r="S5767" s="548"/>
      <c r="T5767" s="548"/>
      <c r="U5767" s="99"/>
    </row>
    <row r="5768" spans="1:21" ht="19.5" customHeight="1">
      <c r="A5768" s="545">
        <v>100374</v>
      </c>
      <c r="B5768" s="545" t="s">
        <v>1641</v>
      </c>
      <c r="C5768" s="545" t="s">
        <v>221</v>
      </c>
      <c r="D5768" s="546"/>
      <c r="E5768" s="171" t="str">
        <f t="shared" si="90"/>
        <v>1900</v>
      </c>
      <c r="F5768" s="547">
        <v>0</v>
      </c>
      <c r="G5768" s="548">
        <v>0</v>
      </c>
      <c r="H5768" s="547">
        <v>0</v>
      </c>
      <c r="I5768" s="545" t="s">
        <v>12732</v>
      </c>
      <c r="J5768" s="545"/>
      <c r="K5768" s="545" t="s">
        <v>13413</v>
      </c>
      <c r="L5768" s="545" t="s">
        <v>16435</v>
      </c>
      <c r="M5768" s="548" t="s">
        <v>13758</v>
      </c>
      <c r="N5768" s="545" t="s">
        <v>13413</v>
      </c>
      <c r="O5768" s="545" t="s">
        <v>16436</v>
      </c>
      <c r="P5768" s="549">
        <v>3830</v>
      </c>
      <c r="Q5768" s="549">
        <v>1</v>
      </c>
      <c r="R5768" s="549">
        <v>122</v>
      </c>
      <c r="S5768" s="548"/>
      <c r="T5768" s="548"/>
      <c r="U5768" s="99"/>
    </row>
    <row r="5769" spans="1:21" ht="19.5" customHeight="1">
      <c r="A5769" s="545">
        <v>100375</v>
      </c>
      <c r="B5769" s="545" t="s">
        <v>10793</v>
      </c>
      <c r="C5769" s="545" t="s">
        <v>221</v>
      </c>
      <c r="D5769" s="546"/>
      <c r="E5769" s="171" t="str">
        <f t="shared" si="90"/>
        <v>1900</v>
      </c>
      <c r="F5769" s="547">
        <v>0</v>
      </c>
      <c r="G5769" s="548">
        <v>0</v>
      </c>
      <c r="H5769" s="547">
        <v>0</v>
      </c>
      <c r="I5769" s="545" t="s">
        <v>12732</v>
      </c>
      <c r="J5769" s="545"/>
      <c r="K5769" s="545" t="s">
        <v>13413</v>
      </c>
      <c r="L5769" s="545" t="s">
        <v>16435</v>
      </c>
      <c r="M5769" s="548" t="s">
        <v>13758</v>
      </c>
      <c r="N5769" s="545" t="s">
        <v>13413</v>
      </c>
      <c r="O5769" s="545" t="s">
        <v>16436</v>
      </c>
      <c r="P5769" s="549">
        <v>3831</v>
      </c>
      <c r="Q5769" s="549">
        <v>1</v>
      </c>
      <c r="R5769" s="549">
        <v>122</v>
      </c>
      <c r="S5769" s="548"/>
      <c r="T5769" s="548"/>
      <c r="U5769" s="99"/>
    </row>
    <row r="5770" spans="1:21" ht="19.5" customHeight="1">
      <c r="A5770" s="545">
        <v>100376</v>
      </c>
      <c r="B5770" s="545" t="s">
        <v>1648</v>
      </c>
      <c r="C5770" s="545" t="s">
        <v>221</v>
      </c>
      <c r="D5770" s="546">
        <v>46052</v>
      </c>
      <c r="E5770" s="171" t="str">
        <f t="shared" si="90"/>
        <v>2026</v>
      </c>
      <c r="F5770" s="547">
        <v>5510</v>
      </c>
      <c r="G5770" s="548">
        <v>0.19</v>
      </c>
      <c r="H5770" s="547">
        <v>4630.25</v>
      </c>
      <c r="I5770" s="545" t="s">
        <v>12732</v>
      </c>
      <c r="J5770" s="545" t="s">
        <v>13307</v>
      </c>
      <c r="K5770" s="545" t="s">
        <v>13413</v>
      </c>
      <c r="L5770" s="545" t="s">
        <v>15081</v>
      </c>
      <c r="M5770" s="548" t="s">
        <v>13758</v>
      </c>
      <c r="N5770" s="545" t="s">
        <v>13413</v>
      </c>
      <c r="O5770" s="545" t="s">
        <v>17889</v>
      </c>
      <c r="P5770" s="549">
        <v>3832</v>
      </c>
      <c r="Q5770" s="549">
        <v>1</v>
      </c>
      <c r="R5770" s="549">
        <v>122</v>
      </c>
      <c r="S5770" s="548">
        <v>2228</v>
      </c>
      <c r="T5770" s="548"/>
      <c r="U5770" s="99"/>
    </row>
    <row r="5771" spans="1:21" ht="19.5" customHeight="1">
      <c r="A5771" s="545">
        <v>100377</v>
      </c>
      <c r="B5771" s="545" t="s">
        <v>1649</v>
      </c>
      <c r="C5771" s="545" t="s">
        <v>221</v>
      </c>
      <c r="D5771" s="546">
        <v>43551</v>
      </c>
      <c r="E5771" s="171" t="str">
        <f t="shared" si="90"/>
        <v>2019</v>
      </c>
      <c r="F5771" s="547">
        <v>6007</v>
      </c>
      <c r="G5771" s="548">
        <v>0.19</v>
      </c>
      <c r="H5771" s="547">
        <v>5047.8999999999996</v>
      </c>
      <c r="I5771" s="545" t="s">
        <v>12732</v>
      </c>
      <c r="J5771" s="545" t="s">
        <v>13302</v>
      </c>
      <c r="K5771" s="545" t="s">
        <v>13413</v>
      </c>
      <c r="L5771" s="545" t="s">
        <v>15081</v>
      </c>
      <c r="M5771" s="548" t="s">
        <v>13758</v>
      </c>
      <c r="N5771" s="545" t="s">
        <v>13413</v>
      </c>
      <c r="O5771" s="545" t="s">
        <v>17889</v>
      </c>
      <c r="P5771" s="549">
        <v>3833</v>
      </c>
      <c r="Q5771" s="549">
        <v>1</v>
      </c>
      <c r="R5771" s="549">
        <v>122</v>
      </c>
      <c r="S5771" s="548">
        <v>2219</v>
      </c>
      <c r="T5771" s="548"/>
      <c r="U5771" s="99"/>
    </row>
    <row r="5772" spans="1:21" ht="19.5" customHeight="1">
      <c r="A5772" s="545">
        <v>100378</v>
      </c>
      <c r="B5772" s="545" t="s">
        <v>1650</v>
      </c>
      <c r="C5772" s="545" t="s">
        <v>221</v>
      </c>
      <c r="D5772" s="546">
        <v>46052</v>
      </c>
      <c r="E5772" s="171" t="str">
        <f t="shared" si="90"/>
        <v>2026</v>
      </c>
      <c r="F5772" s="547">
        <v>13918</v>
      </c>
      <c r="G5772" s="548">
        <v>0.19</v>
      </c>
      <c r="H5772" s="547">
        <v>11695.8</v>
      </c>
      <c r="I5772" s="545" t="s">
        <v>12732</v>
      </c>
      <c r="J5772" s="545" t="s">
        <v>13307</v>
      </c>
      <c r="K5772" s="545" t="s">
        <v>13413</v>
      </c>
      <c r="L5772" s="545" t="s">
        <v>15081</v>
      </c>
      <c r="M5772" s="548" t="s">
        <v>13758</v>
      </c>
      <c r="N5772" s="545" t="s">
        <v>13413</v>
      </c>
      <c r="O5772" s="545" t="s">
        <v>17889</v>
      </c>
      <c r="P5772" s="549">
        <v>3834</v>
      </c>
      <c r="Q5772" s="549">
        <v>1</v>
      </c>
      <c r="R5772" s="549">
        <v>122</v>
      </c>
      <c r="S5772" s="548">
        <v>2228</v>
      </c>
      <c r="T5772" s="548"/>
      <c r="U5772" s="99"/>
    </row>
    <row r="5773" spans="1:21" ht="19.5" customHeight="1">
      <c r="A5773" s="545">
        <v>100379</v>
      </c>
      <c r="B5773" s="545" t="s">
        <v>1651</v>
      </c>
      <c r="C5773" s="545" t="s">
        <v>221</v>
      </c>
      <c r="D5773" s="546"/>
      <c r="E5773" s="171" t="str">
        <f t="shared" si="90"/>
        <v>1900</v>
      </c>
      <c r="F5773" s="547">
        <v>0</v>
      </c>
      <c r="G5773" s="548">
        <v>0</v>
      </c>
      <c r="H5773" s="547">
        <v>0</v>
      </c>
      <c r="I5773" s="545" t="s">
        <v>12732</v>
      </c>
      <c r="J5773" s="545"/>
      <c r="K5773" s="545" t="s">
        <v>13413</v>
      </c>
      <c r="L5773" s="545" t="s">
        <v>15081</v>
      </c>
      <c r="M5773" s="548" t="s">
        <v>13758</v>
      </c>
      <c r="N5773" s="545" t="s">
        <v>13413</v>
      </c>
      <c r="O5773" s="545" t="s">
        <v>17889</v>
      </c>
      <c r="P5773" s="549">
        <v>3835</v>
      </c>
      <c r="Q5773" s="549">
        <v>1</v>
      </c>
      <c r="R5773" s="549">
        <v>122</v>
      </c>
      <c r="S5773" s="548"/>
      <c r="T5773" s="548"/>
      <c r="U5773" s="99"/>
    </row>
    <row r="5774" spans="1:21" ht="19.5" customHeight="1">
      <c r="A5774" s="545">
        <v>100380</v>
      </c>
      <c r="B5774" s="545" t="s">
        <v>1652</v>
      </c>
      <c r="C5774" s="545" t="s">
        <v>221</v>
      </c>
      <c r="D5774" s="546"/>
      <c r="E5774" s="171" t="str">
        <f t="shared" si="90"/>
        <v>1900</v>
      </c>
      <c r="F5774" s="547">
        <v>0</v>
      </c>
      <c r="G5774" s="548">
        <v>0</v>
      </c>
      <c r="H5774" s="547">
        <v>0</v>
      </c>
      <c r="I5774" s="545" t="s">
        <v>12732</v>
      </c>
      <c r="J5774" s="545"/>
      <c r="K5774" s="545" t="s">
        <v>13413</v>
      </c>
      <c r="L5774" s="545" t="s">
        <v>15081</v>
      </c>
      <c r="M5774" s="548" t="s">
        <v>13758</v>
      </c>
      <c r="N5774" s="545" t="s">
        <v>13413</v>
      </c>
      <c r="O5774" s="545" t="s">
        <v>17889</v>
      </c>
      <c r="P5774" s="549">
        <v>3836</v>
      </c>
      <c r="Q5774" s="549">
        <v>1</v>
      </c>
      <c r="R5774" s="549">
        <v>122</v>
      </c>
      <c r="S5774" s="548"/>
      <c r="T5774" s="548"/>
      <c r="U5774" s="99"/>
    </row>
    <row r="5775" spans="1:21" ht="19.5" customHeight="1">
      <c r="A5775" s="545">
        <v>100381</v>
      </c>
      <c r="B5775" s="545" t="s">
        <v>1656</v>
      </c>
      <c r="C5775" s="545" t="s">
        <v>221</v>
      </c>
      <c r="D5775" s="546"/>
      <c r="E5775" s="171" t="str">
        <f t="shared" si="90"/>
        <v>1900</v>
      </c>
      <c r="F5775" s="547">
        <v>0</v>
      </c>
      <c r="G5775" s="548">
        <v>0</v>
      </c>
      <c r="H5775" s="547">
        <v>0</v>
      </c>
      <c r="I5775" s="545" t="s">
        <v>12732</v>
      </c>
      <c r="J5775" s="545"/>
      <c r="K5775" s="545" t="s">
        <v>13413</v>
      </c>
      <c r="L5775" s="545" t="s">
        <v>15081</v>
      </c>
      <c r="M5775" s="548" t="s">
        <v>13758</v>
      </c>
      <c r="N5775" s="545" t="s">
        <v>13413</v>
      </c>
      <c r="O5775" s="545" t="s">
        <v>17889</v>
      </c>
      <c r="P5775" s="549">
        <v>3837</v>
      </c>
      <c r="Q5775" s="549">
        <v>1</v>
      </c>
      <c r="R5775" s="549">
        <v>122</v>
      </c>
      <c r="S5775" s="548"/>
      <c r="T5775" s="548"/>
      <c r="U5775" s="99"/>
    </row>
    <row r="5776" spans="1:21" ht="19.5" customHeight="1">
      <c r="A5776" s="545">
        <v>100382</v>
      </c>
      <c r="B5776" s="545" t="s">
        <v>1631</v>
      </c>
      <c r="C5776" s="545" t="s">
        <v>221</v>
      </c>
      <c r="D5776" s="546"/>
      <c r="E5776" s="171" t="str">
        <f t="shared" si="90"/>
        <v>1900</v>
      </c>
      <c r="F5776" s="547">
        <v>0</v>
      </c>
      <c r="G5776" s="548">
        <v>0</v>
      </c>
      <c r="H5776" s="547">
        <v>0</v>
      </c>
      <c r="I5776" s="545" t="s">
        <v>12709</v>
      </c>
      <c r="J5776" s="545"/>
      <c r="K5776" s="545" t="s">
        <v>13413</v>
      </c>
      <c r="L5776" s="545" t="s">
        <v>17764</v>
      </c>
      <c r="M5776" s="548" t="s">
        <v>13758</v>
      </c>
      <c r="N5776" s="545" t="s">
        <v>22824</v>
      </c>
      <c r="O5776" s="545" t="s">
        <v>16812</v>
      </c>
      <c r="P5776" s="549">
        <v>3838</v>
      </c>
      <c r="Q5776" s="549">
        <v>1</v>
      </c>
      <c r="R5776" s="549">
        <v>124</v>
      </c>
      <c r="S5776" s="548"/>
      <c r="T5776" s="548">
        <v>442</v>
      </c>
      <c r="U5776" s="99"/>
    </row>
    <row r="5777" spans="1:21" ht="19.5" customHeight="1">
      <c r="A5777" s="545">
        <v>100383</v>
      </c>
      <c r="B5777" s="545" t="s">
        <v>1632</v>
      </c>
      <c r="C5777" s="545" t="s">
        <v>221</v>
      </c>
      <c r="D5777" s="546"/>
      <c r="E5777" s="171" t="str">
        <f t="shared" si="90"/>
        <v>1900</v>
      </c>
      <c r="F5777" s="547">
        <v>0</v>
      </c>
      <c r="G5777" s="548">
        <v>0</v>
      </c>
      <c r="H5777" s="547">
        <v>0</v>
      </c>
      <c r="I5777" s="545" t="s">
        <v>12709</v>
      </c>
      <c r="J5777" s="545"/>
      <c r="K5777" s="545" t="s">
        <v>13413</v>
      </c>
      <c r="L5777" s="545" t="s">
        <v>17764</v>
      </c>
      <c r="M5777" s="548" t="s">
        <v>13758</v>
      </c>
      <c r="N5777" s="545" t="s">
        <v>22824</v>
      </c>
      <c r="O5777" s="545" t="s">
        <v>16812</v>
      </c>
      <c r="P5777" s="549">
        <v>3839</v>
      </c>
      <c r="Q5777" s="549">
        <v>1</v>
      </c>
      <c r="R5777" s="549">
        <v>124</v>
      </c>
      <c r="S5777" s="548"/>
      <c r="T5777" s="548">
        <v>442</v>
      </c>
      <c r="U5777" s="99"/>
    </row>
    <row r="5778" spans="1:21" ht="19.5" customHeight="1">
      <c r="A5778" s="545">
        <v>100384</v>
      </c>
      <c r="B5778" s="545" t="s">
        <v>1633</v>
      </c>
      <c r="C5778" s="545" t="s">
        <v>221</v>
      </c>
      <c r="D5778" s="546"/>
      <c r="E5778" s="171" t="str">
        <f t="shared" si="90"/>
        <v>1900</v>
      </c>
      <c r="F5778" s="547">
        <v>0</v>
      </c>
      <c r="G5778" s="548">
        <v>0</v>
      </c>
      <c r="H5778" s="547">
        <v>0</v>
      </c>
      <c r="I5778" s="545" t="s">
        <v>12709</v>
      </c>
      <c r="J5778" s="545"/>
      <c r="K5778" s="545" t="s">
        <v>13413</v>
      </c>
      <c r="L5778" s="545" t="s">
        <v>17764</v>
      </c>
      <c r="M5778" s="548" t="s">
        <v>13758</v>
      </c>
      <c r="N5778" s="545" t="s">
        <v>22824</v>
      </c>
      <c r="O5778" s="545" t="s">
        <v>16812</v>
      </c>
      <c r="P5778" s="549">
        <v>3840</v>
      </c>
      <c r="Q5778" s="549">
        <v>1</v>
      </c>
      <c r="R5778" s="549">
        <v>124</v>
      </c>
      <c r="S5778" s="548"/>
      <c r="T5778" s="548">
        <v>442</v>
      </c>
      <c r="U5778" s="99"/>
    </row>
    <row r="5779" spans="1:21" ht="19.5" customHeight="1">
      <c r="A5779" s="545">
        <v>100385</v>
      </c>
      <c r="B5779" s="545" t="s">
        <v>1634</v>
      </c>
      <c r="C5779" s="545" t="s">
        <v>221</v>
      </c>
      <c r="D5779" s="546"/>
      <c r="E5779" s="171" t="str">
        <f t="shared" si="90"/>
        <v>1900</v>
      </c>
      <c r="F5779" s="547">
        <v>0</v>
      </c>
      <c r="G5779" s="548">
        <v>0</v>
      </c>
      <c r="H5779" s="547">
        <v>0</v>
      </c>
      <c r="I5779" s="545" t="s">
        <v>12709</v>
      </c>
      <c r="J5779" s="545"/>
      <c r="K5779" s="545" t="s">
        <v>13413</v>
      </c>
      <c r="L5779" s="545" t="s">
        <v>17764</v>
      </c>
      <c r="M5779" s="548" t="s">
        <v>13758</v>
      </c>
      <c r="N5779" s="545" t="s">
        <v>22824</v>
      </c>
      <c r="O5779" s="545" t="s">
        <v>16812</v>
      </c>
      <c r="P5779" s="549">
        <v>3841</v>
      </c>
      <c r="Q5779" s="549">
        <v>1</v>
      </c>
      <c r="R5779" s="549">
        <v>124</v>
      </c>
      <c r="S5779" s="548"/>
      <c r="T5779" s="548">
        <v>442</v>
      </c>
      <c r="U5779" s="99"/>
    </row>
    <row r="5780" spans="1:21" ht="19.5" customHeight="1">
      <c r="A5780" s="545">
        <v>100386</v>
      </c>
      <c r="B5780" s="545" t="s">
        <v>1635</v>
      </c>
      <c r="C5780" s="545" t="s">
        <v>221</v>
      </c>
      <c r="D5780" s="546"/>
      <c r="E5780" s="171" t="str">
        <f t="shared" si="90"/>
        <v>1900</v>
      </c>
      <c r="F5780" s="547">
        <v>0</v>
      </c>
      <c r="G5780" s="548">
        <v>0</v>
      </c>
      <c r="H5780" s="547">
        <v>0</v>
      </c>
      <c r="I5780" s="545" t="s">
        <v>12709</v>
      </c>
      <c r="J5780" s="545"/>
      <c r="K5780" s="545" t="s">
        <v>13413</v>
      </c>
      <c r="L5780" s="545" t="s">
        <v>17764</v>
      </c>
      <c r="M5780" s="548" t="s">
        <v>13758</v>
      </c>
      <c r="N5780" s="545" t="s">
        <v>22824</v>
      </c>
      <c r="O5780" s="545" t="s">
        <v>16812</v>
      </c>
      <c r="P5780" s="549">
        <v>3842</v>
      </c>
      <c r="Q5780" s="549">
        <v>1</v>
      </c>
      <c r="R5780" s="549">
        <v>124</v>
      </c>
      <c r="S5780" s="548"/>
      <c r="T5780" s="548">
        <v>442</v>
      </c>
      <c r="U5780" s="99"/>
    </row>
    <row r="5781" spans="1:21" ht="19.5" customHeight="1">
      <c r="A5781" s="545">
        <v>100387</v>
      </c>
      <c r="B5781" s="545" t="s">
        <v>1636</v>
      </c>
      <c r="C5781" s="545" t="s">
        <v>221</v>
      </c>
      <c r="D5781" s="546"/>
      <c r="E5781" s="171" t="str">
        <f t="shared" si="90"/>
        <v>1900</v>
      </c>
      <c r="F5781" s="547">
        <v>0</v>
      </c>
      <c r="G5781" s="548">
        <v>0</v>
      </c>
      <c r="H5781" s="547">
        <v>0</v>
      </c>
      <c r="I5781" s="545" t="s">
        <v>12709</v>
      </c>
      <c r="J5781" s="545"/>
      <c r="K5781" s="545" t="s">
        <v>13413</v>
      </c>
      <c r="L5781" s="545" t="s">
        <v>17764</v>
      </c>
      <c r="M5781" s="548" t="s">
        <v>13758</v>
      </c>
      <c r="N5781" s="545" t="s">
        <v>22824</v>
      </c>
      <c r="O5781" s="545" t="s">
        <v>16812</v>
      </c>
      <c r="P5781" s="549">
        <v>3843</v>
      </c>
      <c r="Q5781" s="549">
        <v>1</v>
      </c>
      <c r="R5781" s="549">
        <v>124</v>
      </c>
      <c r="S5781" s="548"/>
      <c r="T5781" s="548">
        <v>442</v>
      </c>
      <c r="U5781" s="99"/>
    </row>
    <row r="5782" spans="1:21" ht="19.5" customHeight="1">
      <c r="A5782" s="545">
        <v>100388</v>
      </c>
      <c r="B5782" s="545" t="s">
        <v>1637</v>
      </c>
      <c r="C5782" s="545" t="s">
        <v>221</v>
      </c>
      <c r="D5782" s="546"/>
      <c r="E5782" s="171" t="str">
        <f t="shared" si="90"/>
        <v>1900</v>
      </c>
      <c r="F5782" s="547">
        <v>0</v>
      </c>
      <c r="G5782" s="548">
        <v>0</v>
      </c>
      <c r="H5782" s="547">
        <v>0</v>
      </c>
      <c r="I5782" s="545" t="s">
        <v>12709</v>
      </c>
      <c r="J5782" s="545"/>
      <c r="K5782" s="545" t="s">
        <v>13413</v>
      </c>
      <c r="L5782" s="545" t="s">
        <v>17764</v>
      </c>
      <c r="M5782" s="548" t="s">
        <v>13758</v>
      </c>
      <c r="N5782" s="545" t="s">
        <v>22824</v>
      </c>
      <c r="O5782" s="545" t="s">
        <v>16812</v>
      </c>
      <c r="P5782" s="549">
        <v>3844</v>
      </c>
      <c r="Q5782" s="549">
        <v>1</v>
      </c>
      <c r="R5782" s="549">
        <v>124</v>
      </c>
      <c r="S5782" s="548"/>
      <c r="T5782" s="548">
        <v>442</v>
      </c>
      <c r="U5782" s="99"/>
    </row>
    <row r="5783" spans="1:21" ht="19.5" customHeight="1">
      <c r="A5783" s="545">
        <v>100389</v>
      </c>
      <c r="B5783" s="545" t="s">
        <v>1638</v>
      </c>
      <c r="C5783" s="545" t="s">
        <v>221</v>
      </c>
      <c r="D5783" s="546"/>
      <c r="E5783" s="171" t="str">
        <f t="shared" si="90"/>
        <v>1900</v>
      </c>
      <c r="F5783" s="547">
        <v>0</v>
      </c>
      <c r="G5783" s="548">
        <v>0</v>
      </c>
      <c r="H5783" s="547">
        <v>0</v>
      </c>
      <c r="I5783" s="545" t="s">
        <v>12709</v>
      </c>
      <c r="J5783" s="545"/>
      <c r="K5783" s="545" t="s">
        <v>13413</v>
      </c>
      <c r="L5783" s="545" t="s">
        <v>17764</v>
      </c>
      <c r="M5783" s="548" t="s">
        <v>13758</v>
      </c>
      <c r="N5783" s="545" t="s">
        <v>22824</v>
      </c>
      <c r="O5783" s="545" t="s">
        <v>16812</v>
      </c>
      <c r="P5783" s="549">
        <v>3845</v>
      </c>
      <c r="Q5783" s="549">
        <v>1</v>
      </c>
      <c r="R5783" s="549">
        <v>124</v>
      </c>
      <c r="S5783" s="548"/>
      <c r="T5783" s="548">
        <v>442</v>
      </c>
      <c r="U5783" s="99"/>
    </row>
    <row r="5784" spans="1:21" ht="19.5" customHeight="1">
      <c r="A5784" s="545">
        <v>100390</v>
      </c>
      <c r="B5784" s="545" t="s">
        <v>1639</v>
      </c>
      <c r="C5784" s="545" t="s">
        <v>221</v>
      </c>
      <c r="D5784" s="546"/>
      <c r="E5784" s="171" t="str">
        <f t="shared" si="90"/>
        <v>1900</v>
      </c>
      <c r="F5784" s="547">
        <v>0</v>
      </c>
      <c r="G5784" s="548">
        <v>0</v>
      </c>
      <c r="H5784" s="547">
        <v>0</v>
      </c>
      <c r="I5784" s="545" t="s">
        <v>12709</v>
      </c>
      <c r="J5784" s="545"/>
      <c r="K5784" s="545" t="s">
        <v>13413</v>
      </c>
      <c r="L5784" s="545" t="s">
        <v>17764</v>
      </c>
      <c r="M5784" s="548" t="s">
        <v>13758</v>
      </c>
      <c r="N5784" s="545" t="s">
        <v>22824</v>
      </c>
      <c r="O5784" s="545" t="s">
        <v>16812</v>
      </c>
      <c r="P5784" s="549">
        <v>3846</v>
      </c>
      <c r="Q5784" s="549">
        <v>1</v>
      </c>
      <c r="R5784" s="549">
        <v>124</v>
      </c>
      <c r="S5784" s="548"/>
      <c r="T5784" s="548">
        <v>442</v>
      </c>
      <c r="U5784" s="99"/>
    </row>
    <row r="5785" spans="1:21" ht="19.5" customHeight="1">
      <c r="A5785" s="545">
        <v>100391</v>
      </c>
      <c r="B5785" s="545" t="s">
        <v>746</v>
      </c>
      <c r="C5785" s="545" t="s">
        <v>221</v>
      </c>
      <c r="D5785" s="546">
        <v>46052</v>
      </c>
      <c r="E5785" s="171" t="str">
        <f t="shared" si="90"/>
        <v>2026</v>
      </c>
      <c r="F5785" s="547">
        <v>21466</v>
      </c>
      <c r="G5785" s="548">
        <v>0.19</v>
      </c>
      <c r="H5785" s="547">
        <v>18038.66</v>
      </c>
      <c r="I5785" s="545" t="s">
        <v>12643</v>
      </c>
      <c r="J5785" s="545" t="s">
        <v>13307</v>
      </c>
      <c r="K5785" s="545" t="s">
        <v>13413</v>
      </c>
      <c r="L5785" s="545" t="s">
        <v>17890</v>
      </c>
      <c r="M5785" s="548" t="s">
        <v>13758</v>
      </c>
      <c r="N5785" s="545" t="s">
        <v>22823</v>
      </c>
      <c r="O5785" s="545" t="s">
        <v>13413</v>
      </c>
      <c r="P5785" s="549">
        <v>3847</v>
      </c>
      <c r="Q5785" s="549">
        <v>1</v>
      </c>
      <c r="R5785" s="549">
        <v>6</v>
      </c>
      <c r="S5785" s="548">
        <v>2228</v>
      </c>
      <c r="T5785" s="548">
        <v>441</v>
      </c>
      <c r="U5785" s="99"/>
    </row>
    <row r="5786" spans="1:21" ht="19.5" customHeight="1">
      <c r="A5786" s="545">
        <v>100392</v>
      </c>
      <c r="B5786" s="545" t="s">
        <v>1593</v>
      </c>
      <c r="C5786" s="545" t="s">
        <v>786</v>
      </c>
      <c r="D5786" s="546">
        <v>46052</v>
      </c>
      <c r="E5786" s="171" t="str">
        <f t="shared" si="90"/>
        <v>2026</v>
      </c>
      <c r="F5786" s="547">
        <v>18231</v>
      </c>
      <c r="G5786" s="548">
        <v>0.19</v>
      </c>
      <c r="H5786" s="547">
        <v>15320.17</v>
      </c>
      <c r="I5786" s="545" t="s">
        <v>12709</v>
      </c>
      <c r="J5786" s="545" t="s">
        <v>13307</v>
      </c>
      <c r="K5786" s="545" t="s">
        <v>13413</v>
      </c>
      <c r="L5786" s="545" t="s">
        <v>13413</v>
      </c>
      <c r="M5786" s="548" t="s">
        <v>13758</v>
      </c>
      <c r="N5786" s="545" t="s">
        <v>13413</v>
      </c>
      <c r="O5786" s="545" t="s">
        <v>14409</v>
      </c>
      <c r="P5786" s="549">
        <v>3848</v>
      </c>
      <c r="Q5786" s="549">
        <v>1</v>
      </c>
      <c r="R5786" s="549">
        <v>124</v>
      </c>
      <c r="S5786" s="548">
        <v>2228</v>
      </c>
      <c r="T5786" s="548"/>
      <c r="U5786" s="99"/>
    </row>
    <row r="5787" spans="1:21" ht="19.5" customHeight="1">
      <c r="A5787" s="545">
        <v>100393</v>
      </c>
      <c r="B5787" s="545" t="s">
        <v>1594</v>
      </c>
      <c r="C5787" s="545" t="s">
        <v>786</v>
      </c>
      <c r="D5787" s="546">
        <v>46052</v>
      </c>
      <c r="E5787" s="171" t="str">
        <f t="shared" si="90"/>
        <v>2026</v>
      </c>
      <c r="F5787" s="547">
        <v>28025</v>
      </c>
      <c r="G5787" s="548">
        <v>0.19</v>
      </c>
      <c r="H5787" s="547">
        <v>23550.42</v>
      </c>
      <c r="I5787" s="545" t="s">
        <v>12709</v>
      </c>
      <c r="J5787" s="545" t="s">
        <v>13307</v>
      </c>
      <c r="K5787" s="545" t="s">
        <v>17891</v>
      </c>
      <c r="L5787" s="545" t="s">
        <v>13413</v>
      </c>
      <c r="M5787" s="548" t="s">
        <v>13758</v>
      </c>
      <c r="N5787" s="545" t="s">
        <v>13413</v>
      </c>
      <c r="O5787" s="545" t="s">
        <v>14409</v>
      </c>
      <c r="P5787" s="549">
        <v>3849</v>
      </c>
      <c r="Q5787" s="549">
        <v>1</v>
      </c>
      <c r="R5787" s="549">
        <v>124</v>
      </c>
      <c r="S5787" s="548">
        <v>2228</v>
      </c>
      <c r="T5787" s="548"/>
      <c r="U5787" s="99"/>
    </row>
    <row r="5788" spans="1:21" ht="19.5" customHeight="1">
      <c r="A5788" s="545">
        <v>100395</v>
      </c>
      <c r="B5788" s="545" t="s">
        <v>3500</v>
      </c>
      <c r="C5788" s="545" t="s">
        <v>216</v>
      </c>
      <c r="D5788" s="546">
        <v>46052</v>
      </c>
      <c r="E5788" s="171" t="str">
        <f t="shared" si="90"/>
        <v>2026</v>
      </c>
      <c r="F5788" s="547">
        <v>11205525</v>
      </c>
      <c r="G5788" s="548">
        <v>0.19</v>
      </c>
      <c r="H5788" s="547">
        <v>9416407.5600000005</v>
      </c>
      <c r="I5788" s="545" t="s">
        <v>12758</v>
      </c>
      <c r="J5788" s="545" t="s">
        <v>13307</v>
      </c>
      <c r="K5788" s="545" t="s">
        <v>17892</v>
      </c>
      <c r="L5788" s="545" t="s">
        <v>17893</v>
      </c>
      <c r="M5788" s="548" t="s">
        <v>13758</v>
      </c>
      <c r="N5788" s="545" t="s">
        <v>13413</v>
      </c>
      <c r="O5788" s="545" t="s">
        <v>13413</v>
      </c>
      <c r="P5788" s="549">
        <v>3851</v>
      </c>
      <c r="Q5788" s="549">
        <v>1</v>
      </c>
      <c r="R5788" s="549">
        <v>164</v>
      </c>
      <c r="S5788" s="548">
        <v>2228</v>
      </c>
      <c r="T5788" s="548"/>
      <c r="U5788" s="99"/>
    </row>
    <row r="5789" spans="1:21" ht="19.5" customHeight="1">
      <c r="A5789" s="545">
        <v>100396</v>
      </c>
      <c r="B5789" s="545" t="s">
        <v>3501</v>
      </c>
      <c r="C5789" s="545" t="s">
        <v>216</v>
      </c>
      <c r="D5789" s="546">
        <v>46052</v>
      </c>
      <c r="E5789" s="171" t="str">
        <f t="shared" si="90"/>
        <v>2026</v>
      </c>
      <c r="F5789" s="547">
        <v>8695398</v>
      </c>
      <c r="G5789" s="548">
        <v>0.19</v>
      </c>
      <c r="H5789" s="547">
        <v>7307057.1399999997</v>
      </c>
      <c r="I5789" s="545" t="s">
        <v>12758</v>
      </c>
      <c r="J5789" s="545" t="s">
        <v>13307</v>
      </c>
      <c r="K5789" s="545" t="s">
        <v>17894</v>
      </c>
      <c r="L5789" s="545" t="s">
        <v>17893</v>
      </c>
      <c r="M5789" s="548" t="s">
        <v>13758</v>
      </c>
      <c r="N5789" s="545" t="s">
        <v>13413</v>
      </c>
      <c r="O5789" s="545" t="s">
        <v>13413</v>
      </c>
      <c r="P5789" s="549">
        <v>3852</v>
      </c>
      <c r="Q5789" s="549">
        <v>1</v>
      </c>
      <c r="R5789" s="549">
        <v>164</v>
      </c>
      <c r="S5789" s="548">
        <v>2228</v>
      </c>
      <c r="T5789" s="548"/>
      <c r="U5789" s="99"/>
    </row>
    <row r="5790" spans="1:21" ht="19.5" customHeight="1">
      <c r="A5790" s="545">
        <v>100397</v>
      </c>
      <c r="B5790" s="545" t="s">
        <v>3412</v>
      </c>
      <c r="C5790" s="545" t="s">
        <v>216</v>
      </c>
      <c r="D5790" s="546"/>
      <c r="E5790" s="171" t="str">
        <f t="shared" si="90"/>
        <v>1900</v>
      </c>
      <c r="F5790" s="547">
        <v>0</v>
      </c>
      <c r="G5790" s="548">
        <v>0</v>
      </c>
      <c r="H5790" s="547">
        <v>0</v>
      </c>
      <c r="I5790" s="545" t="s">
        <v>12752</v>
      </c>
      <c r="J5790" s="545"/>
      <c r="K5790" s="545" t="s">
        <v>13413</v>
      </c>
      <c r="L5790" s="545" t="s">
        <v>13413</v>
      </c>
      <c r="M5790" s="548" t="s">
        <v>13758</v>
      </c>
      <c r="N5790" s="545" t="s">
        <v>22191</v>
      </c>
      <c r="O5790" s="545" t="s">
        <v>13413</v>
      </c>
      <c r="P5790" s="549">
        <v>3853</v>
      </c>
      <c r="Q5790" s="549">
        <v>1</v>
      </c>
      <c r="R5790" s="549">
        <v>167</v>
      </c>
      <c r="S5790" s="548"/>
      <c r="T5790" s="548">
        <v>182</v>
      </c>
      <c r="U5790" s="99"/>
    </row>
    <row r="5791" spans="1:21" ht="19.5" customHeight="1">
      <c r="A5791" s="545">
        <v>100398</v>
      </c>
      <c r="B5791" s="545" t="s">
        <v>3417</v>
      </c>
      <c r="C5791" s="545" t="s">
        <v>216</v>
      </c>
      <c r="D5791" s="546">
        <v>46052</v>
      </c>
      <c r="E5791" s="171" t="str">
        <f t="shared" si="90"/>
        <v>2026</v>
      </c>
      <c r="F5791" s="547">
        <v>717729</v>
      </c>
      <c r="G5791" s="548">
        <v>0.19</v>
      </c>
      <c r="H5791" s="547">
        <v>603133.61</v>
      </c>
      <c r="I5791" s="545" t="s">
        <v>12664</v>
      </c>
      <c r="J5791" s="545" t="s">
        <v>13307</v>
      </c>
      <c r="K5791" s="545" t="s">
        <v>13413</v>
      </c>
      <c r="L5791" s="545" t="s">
        <v>13413</v>
      </c>
      <c r="M5791" s="548" t="s">
        <v>13758</v>
      </c>
      <c r="N5791" s="545" t="s">
        <v>22154</v>
      </c>
      <c r="O5791" s="545" t="s">
        <v>13413</v>
      </c>
      <c r="P5791" s="549">
        <v>3854</v>
      </c>
      <c r="Q5791" s="549">
        <v>1</v>
      </c>
      <c r="R5791" s="549">
        <v>166</v>
      </c>
      <c r="S5791" s="548">
        <v>2228</v>
      </c>
      <c r="T5791" s="548">
        <v>170</v>
      </c>
      <c r="U5791" s="99"/>
    </row>
    <row r="5792" spans="1:21" ht="19.5" customHeight="1">
      <c r="A5792" s="545">
        <v>100399</v>
      </c>
      <c r="B5792" s="545" t="s">
        <v>911</v>
      </c>
      <c r="C5792" s="545" t="s">
        <v>209</v>
      </c>
      <c r="D5792" s="546"/>
      <c r="E5792" s="171" t="str">
        <f t="shared" si="90"/>
        <v>1900</v>
      </c>
      <c r="F5792" s="547">
        <v>0</v>
      </c>
      <c r="G5792" s="548">
        <v>0</v>
      </c>
      <c r="H5792" s="547">
        <v>0</v>
      </c>
      <c r="I5792" s="545" t="s">
        <v>12668</v>
      </c>
      <c r="J5792" s="545"/>
      <c r="K5792" s="545" t="s">
        <v>13413</v>
      </c>
      <c r="L5792" s="545" t="s">
        <v>13413</v>
      </c>
      <c r="M5792" s="548" t="s">
        <v>13868</v>
      </c>
      <c r="N5792" s="545" t="s">
        <v>13413</v>
      </c>
      <c r="O5792" s="545" t="s">
        <v>13413</v>
      </c>
      <c r="P5792" s="549">
        <v>3855</v>
      </c>
      <c r="Q5792" s="549">
        <v>2</v>
      </c>
      <c r="R5792" s="549">
        <v>7</v>
      </c>
      <c r="S5792" s="548"/>
      <c r="T5792" s="548"/>
      <c r="U5792" s="99"/>
    </row>
    <row r="5793" spans="1:21" ht="19.5" customHeight="1">
      <c r="A5793" s="545">
        <v>100400</v>
      </c>
      <c r="B5793" s="545" t="s">
        <v>6346</v>
      </c>
      <c r="C5793" s="545" t="s">
        <v>209</v>
      </c>
      <c r="D5793" s="546">
        <v>45708</v>
      </c>
      <c r="E5793" s="171" t="str">
        <f t="shared" si="90"/>
        <v>2025</v>
      </c>
      <c r="F5793" s="547">
        <v>22764.18</v>
      </c>
      <c r="G5793" s="548">
        <v>0.19</v>
      </c>
      <c r="H5793" s="547">
        <v>19129.560000000001</v>
      </c>
      <c r="I5793" s="545" t="s">
        <v>12668</v>
      </c>
      <c r="J5793" s="545" t="s">
        <v>13307</v>
      </c>
      <c r="K5793" s="545" t="s">
        <v>17895</v>
      </c>
      <c r="L5793" s="545" t="s">
        <v>13413</v>
      </c>
      <c r="M5793" s="548" t="s">
        <v>13758</v>
      </c>
      <c r="N5793" s="545" t="s">
        <v>13413</v>
      </c>
      <c r="O5793" s="545" t="s">
        <v>13413</v>
      </c>
      <c r="P5793" s="549">
        <v>3856</v>
      </c>
      <c r="Q5793" s="549">
        <v>1</v>
      </c>
      <c r="R5793" s="549">
        <v>7</v>
      </c>
      <c r="S5793" s="548">
        <v>2228</v>
      </c>
      <c r="T5793" s="548"/>
      <c r="U5793" s="99"/>
    </row>
    <row r="5794" spans="1:21" ht="19.5" customHeight="1">
      <c r="A5794" s="545">
        <v>100401</v>
      </c>
      <c r="B5794" s="545" t="s">
        <v>3437</v>
      </c>
      <c r="C5794" s="545" t="s">
        <v>216</v>
      </c>
      <c r="D5794" s="546">
        <v>46052</v>
      </c>
      <c r="E5794" s="171" t="str">
        <f t="shared" si="90"/>
        <v>2026</v>
      </c>
      <c r="F5794" s="547">
        <v>1101662</v>
      </c>
      <c r="G5794" s="548">
        <v>0.19</v>
      </c>
      <c r="H5794" s="547">
        <v>925766.39</v>
      </c>
      <c r="I5794" s="545" t="s">
        <v>12752</v>
      </c>
      <c r="J5794" s="545" t="s">
        <v>13307</v>
      </c>
      <c r="K5794" s="545" t="s">
        <v>13413</v>
      </c>
      <c r="L5794" s="545" t="s">
        <v>13413</v>
      </c>
      <c r="M5794" s="548" t="s">
        <v>13758</v>
      </c>
      <c r="N5794" s="545" t="s">
        <v>22191</v>
      </c>
      <c r="O5794" s="545" t="s">
        <v>17896</v>
      </c>
      <c r="P5794" s="549">
        <v>3857</v>
      </c>
      <c r="Q5794" s="549">
        <v>1</v>
      </c>
      <c r="R5794" s="549">
        <v>167</v>
      </c>
      <c r="S5794" s="548">
        <v>2228</v>
      </c>
      <c r="T5794" s="548">
        <v>182</v>
      </c>
      <c r="U5794" s="99"/>
    </row>
    <row r="5795" spans="1:21" ht="19.5" customHeight="1">
      <c r="A5795" s="545">
        <v>100402</v>
      </c>
      <c r="B5795" s="545" t="s">
        <v>3484</v>
      </c>
      <c r="C5795" s="545" t="s">
        <v>4552</v>
      </c>
      <c r="D5795" s="546"/>
      <c r="E5795" s="171" t="str">
        <f t="shared" si="90"/>
        <v>1900</v>
      </c>
      <c r="F5795" s="547">
        <v>0</v>
      </c>
      <c r="G5795" s="548">
        <v>0</v>
      </c>
      <c r="H5795" s="547">
        <v>0</v>
      </c>
      <c r="I5795" s="545" t="s">
        <v>12752</v>
      </c>
      <c r="J5795" s="545"/>
      <c r="K5795" s="545" t="s">
        <v>13413</v>
      </c>
      <c r="L5795" s="545" t="s">
        <v>13413</v>
      </c>
      <c r="M5795" s="548" t="s">
        <v>13758</v>
      </c>
      <c r="N5795" s="545" t="s">
        <v>13413</v>
      </c>
      <c r="O5795" s="545" t="s">
        <v>13413</v>
      </c>
      <c r="P5795" s="549">
        <v>3858</v>
      </c>
      <c r="Q5795" s="549">
        <v>1</v>
      </c>
      <c r="R5795" s="549">
        <v>167</v>
      </c>
      <c r="S5795" s="548"/>
      <c r="T5795" s="548"/>
      <c r="U5795" s="99"/>
    </row>
    <row r="5796" spans="1:21" ht="19.5" customHeight="1">
      <c r="A5796" s="545">
        <v>100403</v>
      </c>
      <c r="B5796" s="545" t="s">
        <v>8277</v>
      </c>
      <c r="C5796" s="545" t="s">
        <v>216</v>
      </c>
      <c r="D5796" s="546">
        <v>45014</v>
      </c>
      <c r="E5796" s="171" t="str">
        <f t="shared" si="90"/>
        <v>2023</v>
      </c>
      <c r="F5796" s="547">
        <v>561471</v>
      </c>
      <c r="G5796" s="548">
        <v>0.19</v>
      </c>
      <c r="H5796" s="547">
        <v>471824.37</v>
      </c>
      <c r="I5796" s="545" t="s">
        <v>12753</v>
      </c>
      <c r="J5796" s="545" t="s">
        <v>13298</v>
      </c>
      <c r="K5796" s="545" t="s">
        <v>17897</v>
      </c>
      <c r="L5796" s="545" t="s">
        <v>13413</v>
      </c>
      <c r="M5796" s="548" t="s">
        <v>13758</v>
      </c>
      <c r="N5796" s="545" t="s">
        <v>13413</v>
      </c>
      <c r="O5796" s="545" t="s">
        <v>13413</v>
      </c>
      <c r="P5796" s="549">
        <v>3859</v>
      </c>
      <c r="Q5796" s="549">
        <v>1</v>
      </c>
      <c r="R5796" s="549">
        <v>165</v>
      </c>
      <c r="S5796" s="548">
        <v>1012</v>
      </c>
      <c r="T5796" s="548"/>
      <c r="U5796" s="99"/>
    </row>
    <row r="5797" spans="1:21" ht="19.5" customHeight="1">
      <c r="A5797" s="545">
        <v>100404</v>
      </c>
      <c r="B5797" s="545" t="s">
        <v>3421</v>
      </c>
      <c r="C5797" s="545" t="s">
        <v>209</v>
      </c>
      <c r="D5797" s="546">
        <v>46052</v>
      </c>
      <c r="E5797" s="171" t="str">
        <f t="shared" si="90"/>
        <v>2026</v>
      </c>
      <c r="F5797" s="547">
        <v>532697</v>
      </c>
      <c r="G5797" s="548">
        <v>0.19</v>
      </c>
      <c r="H5797" s="547">
        <v>447644.54</v>
      </c>
      <c r="I5797" s="545" t="s">
        <v>12647</v>
      </c>
      <c r="J5797" s="545" t="s">
        <v>13307</v>
      </c>
      <c r="K5797" s="545" t="s">
        <v>13413</v>
      </c>
      <c r="L5797" s="545" t="s">
        <v>13413</v>
      </c>
      <c r="M5797" s="548" t="s">
        <v>13758</v>
      </c>
      <c r="N5797" s="545" t="s">
        <v>13413</v>
      </c>
      <c r="O5797" s="545" t="s">
        <v>13413</v>
      </c>
      <c r="P5797" s="549">
        <v>3860</v>
      </c>
      <c r="Q5797" s="549">
        <v>1</v>
      </c>
      <c r="R5797" s="549">
        <v>26</v>
      </c>
      <c r="S5797" s="548">
        <v>2228</v>
      </c>
      <c r="T5797" s="548"/>
      <c r="U5797" s="99"/>
    </row>
    <row r="5798" spans="1:21" ht="19.5" customHeight="1">
      <c r="A5798" s="545">
        <v>100405</v>
      </c>
      <c r="B5798" s="545" t="s">
        <v>6777</v>
      </c>
      <c r="C5798" s="545" t="s">
        <v>209</v>
      </c>
      <c r="D5798" s="546">
        <v>46052</v>
      </c>
      <c r="E5798" s="171" t="str">
        <f t="shared" si="90"/>
        <v>2026</v>
      </c>
      <c r="F5798" s="547">
        <v>331482</v>
      </c>
      <c r="G5798" s="548">
        <v>0.19</v>
      </c>
      <c r="H5798" s="547">
        <v>278556.3</v>
      </c>
      <c r="I5798" s="545" t="s">
        <v>12647</v>
      </c>
      <c r="J5798" s="545" t="s">
        <v>13307</v>
      </c>
      <c r="K5798" s="545" t="s">
        <v>13413</v>
      </c>
      <c r="L5798" s="545" t="s">
        <v>13413</v>
      </c>
      <c r="M5798" s="548" t="s">
        <v>13758</v>
      </c>
      <c r="N5798" s="545" t="s">
        <v>13413</v>
      </c>
      <c r="O5798" s="545" t="s">
        <v>13413</v>
      </c>
      <c r="P5798" s="549">
        <v>3861</v>
      </c>
      <c r="Q5798" s="549">
        <v>1</v>
      </c>
      <c r="R5798" s="549">
        <v>26</v>
      </c>
      <c r="S5798" s="548">
        <v>2228</v>
      </c>
      <c r="T5798" s="548"/>
      <c r="U5798" s="99"/>
    </row>
    <row r="5799" spans="1:21" ht="19.5" customHeight="1">
      <c r="A5799" s="545">
        <v>100406</v>
      </c>
      <c r="B5799" s="545" t="s">
        <v>2159</v>
      </c>
      <c r="C5799" s="545" t="s">
        <v>216</v>
      </c>
      <c r="D5799" s="546"/>
      <c r="E5799" s="171" t="str">
        <f t="shared" si="90"/>
        <v>1900</v>
      </c>
      <c r="F5799" s="547">
        <v>0</v>
      </c>
      <c r="G5799" s="548">
        <v>0</v>
      </c>
      <c r="H5799" s="547">
        <v>0</v>
      </c>
      <c r="I5799" s="545" t="s">
        <v>12686</v>
      </c>
      <c r="J5799" s="545"/>
      <c r="K5799" s="545" t="s">
        <v>17898</v>
      </c>
      <c r="L5799" s="545" t="s">
        <v>13413</v>
      </c>
      <c r="M5799" s="548" t="s">
        <v>13758</v>
      </c>
      <c r="N5799" s="545" t="s">
        <v>13413</v>
      </c>
      <c r="O5799" s="545" t="s">
        <v>16395</v>
      </c>
      <c r="P5799" s="549">
        <v>3862</v>
      </c>
      <c r="Q5799" s="549">
        <v>1</v>
      </c>
      <c r="R5799" s="549">
        <v>131</v>
      </c>
      <c r="S5799" s="548"/>
      <c r="T5799" s="548"/>
      <c r="U5799" s="99"/>
    </row>
    <row r="5800" spans="1:21" ht="19.5" customHeight="1">
      <c r="A5800" s="545">
        <v>100407</v>
      </c>
      <c r="B5800" s="545" t="s">
        <v>3528</v>
      </c>
      <c r="C5800" s="545" t="s">
        <v>4552</v>
      </c>
      <c r="D5800" s="546"/>
      <c r="E5800" s="171" t="str">
        <f t="shared" si="90"/>
        <v>1900</v>
      </c>
      <c r="F5800" s="547">
        <v>0</v>
      </c>
      <c r="G5800" s="548">
        <v>0</v>
      </c>
      <c r="H5800" s="547">
        <v>0</v>
      </c>
      <c r="I5800" s="545" t="s">
        <v>12753</v>
      </c>
      <c r="J5800" s="545"/>
      <c r="K5800" s="545" t="s">
        <v>13413</v>
      </c>
      <c r="L5800" s="545" t="s">
        <v>16420</v>
      </c>
      <c r="M5800" s="548" t="s">
        <v>13758</v>
      </c>
      <c r="N5800" s="545" t="s">
        <v>13413</v>
      </c>
      <c r="O5800" s="545" t="s">
        <v>13413</v>
      </c>
      <c r="P5800" s="549">
        <v>3863</v>
      </c>
      <c r="Q5800" s="549">
        <v>1</v>
      </c>
      <c r="R5800" s="549">
        <v>165</v>
      </c>
      <c r="S5800" s="548"/>
      <c r="T5800" s="548"/>
      <c r="U5800" s="99"/>
    </row>
    <row r="5801" spans="1:21" ht="19.5" customHeight="1">
      <c r="A5801" s="545">
        <v>100408</v>
      </c>
      <c r="B5801" s="545" t="s">
        <v>3502</v>
      </c>
      <c r="C5801" s="545" t="s">
        <v>216</v>
      </c>
      <c r="D5801" s="546"/>
      <c r="E5801" s="171" t="str">
        <f t="shared" si="90"/>
        <v>1900</v>
      </c>
      <c r="F5801" s="547">
        <v>0</v>
      </c>
      <c r="G5801" s="548">
        <v>0</v>
      </c>
      <c r="H5801" s="547">
        <v>0</v>
      </c>
      <c r="I5801" s="545" t="s">
        <v>12758</v>
      </c>
      <c r="J5801" s="545"/>
      <c r="K5801" s="545" t="s">
        <v>13413</v>
      </c>
      <c r="L5801" s="545" t="s">
        <v>17893</v>
      </c>
      <c r="M5801" s="548" t="s">
        <v>13758</v>
      </c>
      <c r="N5801" s="545" t="s">
        <v>13413</v>
      </c>
      <c r="O5801" s="545" t="s">
        <v>13413</v>
      </c>
      <c r="P5801" s="549">
        <v>3864</v>
      </c>
      <c r="Q5801" s="549">
        <v>1</v>
      </c>
      <c r="R5801" s="549">
        <v>164</v>
      </c>
      <c r="S5801" s="548"/>
      <c r="T5801" s="548"/>
      <c r="U5801" s="99"/>
    </row>
    <row r="5802" spans="1:21" ht="19.5" customHeight="1">
      <c r="A5802" s="545">
        <v>100409</v>
      </c>
      <c r="B5802" s="545" t="s">
        <v>3503</v>
      </c>
      <c r="C5802" s="545" t="s">
        <v>216</v>
      </c>
      <c r="D5802" s="546"/>
      <c r="E5802" s="171" t="str">
        <f t="shared" si="90"/>
        <v>1900</v>
      </c>
      <c r="F5802" s="547">
        <v>0</v>
      </c>
      <c r="G5802" s="548">
        <v>0</v>
      </c>
      <c r="H5802" s="547">
        <v>0</v>
      </c>
      <c r="I5802" s="545" t="s">
        <v>12758</v>
      </c>
      <c r="J5802" s="545"/>
      <c r="K5802" s="545" t="s">
        <v>13413</v>
      </c>
      <c r="L5802" s="545" t="s">
        <v>17893</v>
      </c>
      <c r="M5802" s="548" t="s">
        <v>13758</v>
      </c>
      <c r="N5802" s="545" t="s">
        <v>13413</v>
      </c>
      <c r="O5802" s="545" t="s">
        <v>13413</v>
      </c>
      <c r="P5802" s="549">
        <v>3865</v>
      </c>
      <c r="Q5802" s="549">
        <v>1</v>
      </c>
      <c r="R5802" s="549">
        <v>164</v>
      </c>
      <c r="S5802" s="548"/>
      <c r="T5802" s="548"/>
      <c r="U5802" s="99"/>
    </row>
    <row r="5803" spans="1:21" ht="19.5" customHeight="1">
      <c r="A5803" s="545">
        <v>100410</v>
      </c>
      <c r="B5803" s="545" t="s">
        <v>3504</v>
      </c>
      <c r="C5803" s="545" t="s">
        <v>216</v>
      </c>
      <c r="D5803" s="546"/>
      <c r="E5803" s="171" t="str">
        <f t="shared" si="90"/>
        <v>1900</v>
      </c>
      <c r="F5803" s="547">
        <v>0</v>
      </c>
      <c r="G5803" s="548">
        <v>0</v>
      </c>
      <c r="H5803" s="547">
        <v>0</v>
      </c>
      <c r="I5803" s="545" t="s">
        <v>12758</v>
      </c>
      <c r="J5803" s="545"/>
      <c r="K5803" s="545" t="s">
        <v>13413</v>
      </c>
      <c r="L5803" s="545" t="s">
        <v>17893</v>
      </c>
      <c r="M5803" s="548" t="s">
        <v>13758</v>
      </c>
      <c r="N5803" s="545" t="s">
        <v>13413</v>
      </c>
      <c r="O5803" s="545" t="s">
        <v>13413</v>
      </c>
      <c r="P5803" s="549">
        <v>3866</v>
      </c>
      <c r="Q5803" s="549">
        <v>1</v>
      </c>
      <c r="R5803" s="549">
        <v>164</v>
      </c>
      <c r="S5803" s="548"/>
      <c r="T5803" s="548"/>
      <c r="U5803" s="99"/>
    </row>
    <row r="5804" spans="1:21" ht="19.5" customHeight="1">
      <c r="A5804" s="545">
        <v>100411</v>
      </c>
      <c r="B5804" s="545" t="s">
        <v>3588</v>
      </c>
      <c r="C5804" s="545" t="s">
        <v>216</v>
      </c>
      <c r="D5804" s="546"/>
      <c r="E5804" s="171" t="str">
        <f t="shared" si="90"/>
        <v>1900</v>
      </c>
      <c r="F5804" s="547">
        <v>0</v>
      </c>
      <c r="G5804" s="548">
        <v>0</v>
      </c>
      <c r="H5804" s="547">
        <v>0</v>
      </c>
      <c r="I5804" s="545" t="s">
        <v>12753</v>
      </c>
      <c r="J5804" s="545"/>
      <c r="K5804" s="545" t="s">
        <v>13413</v>
      </c>
      <c r="L5804" s="545" t="s">
        <v>13413</v>
      </c>
      <c r="M5804" s="548" t="s">
        <v>13758</v>
      </c>
      <c r="N5804" s="545" t="s">
        <v>22191</v>
      </c>
      <c r="O5804" s="545" t="s">
        <v>17899</v>
      </c>
      <c r="P5804" s="549">
        <v>3867</v>
      </c>
      <c r="Q5804" s="549">
        <v>1</v>
      </c>
      <c r="R5804" s="549">
        <v>165</v>
      </c>
      <c r="S5804" s="548"/>
      <c r="T5804" s="548">
        <v>182</v>
      </c>
      <c r="U5804" s="99"/>
    </row>
    <row r="5805" spans="1:21" ht="19.5" customHeight="1">
      <c r="A5805" s="545">
        <v>100412</v>
      </c>
      <c r="B5805" s="545" t="s">
        <v>3737</v>
      </c>
      <c r="C5805" s="545" t="s">
        <v>209</v>
      </c>
      <c r="D5805" s="546"/>
      <c r="E5805" s="171" t="str">
        <f t="shared" si="90"/>
        <v>1900</v>
      </c>
      <c r="F5805" s="547">
        <v>0</v>
      </c>
      <c r="G5805" s="548">
        <v>0</v>
      </c>
      <c r="H5805" s="547">
        <v>0</v>
      </c>
      <c r="I5805" s="545" t="s">
        <v>12746</v>
      </c>
      <c r="J5805" s="545"/>
      <c r="K5805" s="545" t="s">
        <v>13413</v>
      </c>
      <c r="L5805" s="545" t="s">
        <v>13413</v>
      </c>
      <c r="M5805" s="548" t="s">
        <v>13758</v>
      </c>
      <c r="N5805" s="545" t="s">
        <v>22179</v>
      </c>
      <c r="O5805" s="545" t="s">
        <v>13413</v>
      </c>
      <c r="P5805" s="549">
        <v>3868</v>
      </c>
      <c r="Q5805" s="549">
        <v>1</v>
      </c>
      <c r="R5805" s="549">
        <v>29</v>
      </c>
      <c r="S5805" s="548"/>
      <c r="T5805" s="548">
        <v>173</v>
      </c>
      <c r="U5805" s="99"/>
    </row>
    <row r="5806" spans="1:21" ht="19.5" customHeight="1">
      <c r="A5806" s="545">
        <v>100413</v>
      </c>
      <c r="B5806" s="545" t="s">
        <v>3044</v>
      </c>
      <c r="C5806" s="545" t="s">
        <v>216</v>
      </c>
      <c r="D5806" s="546">
        <v>46078</v>
      </c>
      <c r="E5806" s="171" t="str">
        <f t="shared" si="90"/>
        <v>2026</v>
      </c>
      <c r="F5806" s="547">
        <v>1071000</v>
      </c>
      <c r="G5806" s="548">
        <v>0.19</v>
      </c>
      <c r="H5806" s="547">
        <v>900000</v>
      </c>
      <c r="I5806" s="545" t="s">
        <v>12680</v>
      </c>
      <c r="J5806" s="545" t="s">
        <v>13296</v>
      </c>
      <c r="K5806" s="545" t="s">
        <v>13413</v>
      </c>
      <c r="L5806" s="545" t="s">
        <v>14803</v>
      </c>
      <c r="M5806" s="548" t="s">
        <v>13758</v>
      </c>
      <c r="N5806" s="545" t="s">
        <v>13413</v>
      </c>
      <c r="O5806" s="545" t="s">
        <v>14804</v>
      </c>
      <c r="P5806" s="549">
        <v>3869</v>
      </c>
      <c r="Q5806" s="549">
        <v>1</v>
      </c>
      <c r="R5806" s="549">
        <v>20</v>
      </c>
      <c r="S5806" s="548">
        <v>2218</v>
      </c>
      <c r="T5806" s="548"/>
      <c r="U5806" s="99"/>
    </row>
    <row r="5807" spans="1:21" ht="19.5" customHeight="1">
      <c r="A5807" s="545">
        <v>100414</v>
      </c>
      <c r="B5807" s="545" t="s">
        <v>3061</v>
      </c>
      <c r="C5807" s="545" t="s">
        <v>216</v>
      </c>
      <c r="D5807" s="546">
        <v>45708</v>
      </c>
      <c r="E5807" s="171" t="str">
        <f t="shared" si="90"/>
        <v>2025</v>
      </c>
      <c r="F5807" s="547">
        <v>991383.95</v>
      </c>
      <c r="G5807" s="548">
        <v>0.19</v>
      </c>
      <c r="H5807" s="547">
        <v>833095.76</v>
      </c>
      <c r="I5807" s="545" t="s">
        <v>12680</v>
      </c>
      <c r="J5807" s="545" t="s">
        <v>13307</v>
      </c>
      <c r="K5807" s="545" t="s">
        <v>17900</v>
      </c>
      <c r="L5807" s="545" t="s">
        <v>14803</v>
      </c>
      <c r="M5807" s="548" t="s">
        <v>13758</v>
      </c>
      <c r="N5807" s="545" t="s">
        <v>13413</v>
      </c>
      <c r="O5807" s="545" t="s">
        <v>14804</v>
      </c>
      <c r="P5807" s="549">
        <v>3870</v>
      </c>
      <c r="Q5807" s="549">
        <v>1</v>
      </c>
      <c r="R5807" s="549">
        <v>20</v>
      </c>
      <c r="S5807" s="548">
        <v>2228</v>
      </c>
      <c r="T5807" s="548"/>
      <c r="U5807" s="99"/>
    </row>
    <row r="5808" spans="1:21" ht="19.5" customHeight="1">
      <c r="A5808" s="545">
        <v>100415</v>
      </c>
      <c r="B5808" s="545" t="s">
        <v>6345</v>
      </c>
      <c r="C5808" s="545" t="s">
        <v>209</v>
      </c>
      <c r="D5808" s="546">
        <v>46052</v>
      </c>
      <c r="E5808" s="171" t="str">
        <f t="shared" si="90"/>
        <v>2026</v>
      </c>
      <c r="F5808" s="547">
        <v>11737</v>
      </c>
      <c r="G5808" s="548">
        <v>0.19</v>
      </c>
      <c r="H5808" s="547">
        <v>9863.0300000000007</v>
      </c>
      <c r="I5808" s="545" t="s">
        <v>12637</v>
      </c>
      <c r="J5808" s="545" t="s">
        <v>13307</v>
      </c>
      <c r="K5808" s="545" t="s">
        <v>13413</v>
      </c>
      <c r="L5808" s="545" t="s">
        <v>14933</v>
      </c>
      <c r="M5808" s="548" t="s">
        <v>13758</v>
      </c>
      <c r="N5808" s="545" t="s">
        <v>13413</v>
      </c>
      <c r="O5808" s="545" t="s">
        <v>13413</v>
      </c>
      <c r="P5808" s="549">
        <v>3871</v>
      </c>
      <c r="Q5808" s="549">
        <v>1</v>
      </c>
      <c r="R5808" s="549">
        <v>13</v>
      </c>
      <c r="S5808" s="548">
        <v>2228</v>
      </c>
      <c r="T5808" s="548"/>
      <c r="U5808" s="99"/>
    </row>
    <row r="5809" spans="1:21" ht="19.5" customHeight="1">
      <c r="A5809" s="545">
        <v>100416</v>
      </c>
      <c r="B5809" s="545" t="s">
        <v>6344</v>
      </c>
      <c r="C5809" s="545" t="s">
        <v>216</v>
      </c>
      <c r="D5809" s="546">
        <v>46052</v>
      </c>
      <c r="E5809" s="171" t="str">
        <f t="shared" si="90"/>
        <v>2026</v>
      </c>
      <c r="F5809" s="547">
        <v>7996</v>
      </c>
      <c r="G5809" s="548">
        <v>0.19</v>
      </c>
      <c r="H5809" s="547">
        <v>6719.33</v>
      </c>
      <c r="I5809" s="545" t="s">
        <v>12637</v>
      </c>
      <c r="J5809" s="545" t="s">
        <v>13307</v>
      </c>
      <c r="K5809" s="545" t="s">
        <v>13413</v>
      </c>
      <c r="L5809" s="545" t="s">
        <v>14933</v>
      </c>
      <c r="M5809" s="548" t="s">
        <v>13758</v>
      </c>
      <c r="N5809" s="545" t="s">
        <v>13413</v>
      </c>
      <c r="O5809" s="545" t="s">
        <v>13413</v>
      </c>
      <c r="P5809" s="549">
        <v>3872</v>
      </c>
      <c r="Q5809" s="549">
        <v>1</v>
      </c>
      <c r="R5809" s="549">
        <v>13</v>
      </c>
      <c r="S5809" s="548">
        <v>2228</v>
      </c>
      <c r="T5809" s="548"/>
      <c r="U5809" s="99"/>
    </row>
    <row r="5810" spans="1:21" ht="19.5" customHeight="1">
      <c r="A5810" s="545">
        <v>100417</v>
      </c>
      <c r="B5810" s="545" t="s">
        <v>2571</v>
      </c>
      <c r="C5810" s="545" t="s">
        <v>209</v>
      </c>
      <c r="D5810" s="546">
        <v>44123</v>
      </c>
      <c r="E5810" s="171" t="str">
        <f t="shared" si="90"/>
        <v>2020</v>
      </c>
      <c r="F5810" s="547">
        <v>11453</v>
      </c>
      <c r="G5810" s="548">
        <v>0.19</v>
      </c>
      <c r="H5810" s="547">
        <v>9624.3700000000008</v>
      </c>
      <c r="I5810" s="545" t="s">
        <v>12697</v>
      </c>
      <c r="J5810" s="545" t="s">
        <v>13302</v>
      </c>
      <c r="K5810" s="545" t="s">
        <v>13413</v>
      </c>
      <c r="L5810" s="545" t="s">
        <v>14933</v>
      </c>
      <c r="M5810" s="548" t="s">
        <v>13758</v>
      </c>
      <c r="N5810" s="545" t="s">
        <v>13413</v>
      </c>
      <c r="O5810" s="545" t="s">
        <v>13413</v>
      </c>
      <c r="P5810" s="549">
        <v>3873</v>
      </c>
      <c r="Q5810" s="549">
        <v>1</v>
      </c>
      <c r="R5810" s="549">
        <v>138</v>
      </c>
      <c r="S5810" s="548">
        <v>2219</v>
      </c>
      <c r="T5810" s="548"/>
      <c r="U5810" s="99"/>
    </row>
    <row r="5811" spans="1:21" ht="19.5" customHeight="1">
      <c r="A5811" s="545">
        <v>100418</v>
      </c>
      <c r="B5811" s="545" t="s">
        <v>10792</v>
      </c>
      <c r="C5811" s="545" t="s">
        <v>216</v>
      </c>
      <c r="D5811" s="546"/>
      <c r="E5811" s="171" t="str">
        <f t="shared" si="90"/>
        <v>1900</v>
      </c>
      <c r="F5811" s="547">
        <v>0</v>
      </c>
      <c r="G5811" s="548">
        <v>0</v>
      </c>
      <c r="H5811" s="547">
        <v>0</v>
      </c>
      <c r="I5811" s="545" t="s">
        <v>12680</v>
      </c>
      <c r="J5811" s="545"/>
      <c r="K5811" s="545" t="s">
        <v>13413</v>
      </c>
      <c r="L5811" s="545" t="s">
        <v>14803</v>
      </c>
      <c r="M5811" s="548" t="s">
        <v>13758</v>
      </c>
      <c r="N5811" s="545" t="s">
        <v>13413</v>
      </c>
      <c r="O5811" s="545" t="s">
        <v>14804</v>
      </c>
      <c r="P5811" s="549">
        <v>3874</v>
      </c>
      <c r="Q5811" s="549">
        <v>1</v>
      </c>
      <c r="R5811" s="549">
        <v>20</v>
      </c>
      <c r="S5811" s="548"/>
      <c r="T5811" s="548"/>
      <c r="U5811" s="99"/>
    </row>
    <row r="5812" spans="1:21" ht="19.5" customHeight="1">
      <c r="A5812" s="545">
        <v>100419</v>
      </c>
      <c r="B5812" s="545" t="s">
        <v>3451</v>
      </c>
      <c r="C5812" s="545" t="s">
        <v>221</v>
      </c>
      <c r="D5812" s="546">
        <v>46052</v>
      </c>
      <c r="E5812" s="171" t="str">
        <f t="shared" si="90"/>
        <v>2026</v>
      </c>
      <c r="F5812" s="547">
        <v>8667</v>
      </c>
      <c r="G5812" s="548">
        <v>0.19</v>
      </c>
      <c r="H5812" s="547">
        <v>7283.19</v>
      </c>
      <c r="I5812" s="545" t="s">
        <v>12738</v>
      </c>
      <c r="J5812" s="545" t="s">
        <v>13307</v>
      </c>
      <c r="K5812" s="545" t="s">
        <v>13413</v>
      </c>
      <c r="L5812" s="545" t="s">
        <v>13413</v>
      </c>
      <c r="M5812" s="548" t="s">
        <v>13758</v>
      </c>
      <c r="N5812" s="545" t="s">
        <v>13413</v>
      </c>
      <c r="O5812" s="545" t="s">
        <v>16417</v>
      </c>
      <c r="P5812" s="549">
        <v>3875</v>
      </c>
      <c r="Q5812" s="549">
        <v>1</v>
      </c>
      <c r="R5812" s="549">
        <v>32</v>
      </c>
      <c r="S5812" s="548">
        <v>2228</v>
      </c>
      <c r="T5812" s="548"/>
      <c r="U5812" s="99"/>
    </row>
    <row r="5813" spans="1:21" ht="19.5" customHeight="1">
      <c r="A5813" s="545">
        <v>100420</v>
      </c>
      <c r="B5813" s="545" t="s">
        <v>10791</v>
      </c>
      <c r="C5813" s="545" t="s">
        <v>209</v>
      </c>
      <c r="D5813" s="546"/>
      <c r="E5813" s="171" t="str">
        <f t="shared" si="90"/>
        <v>1900</v>
      </c>
      <c r="F5813" s="547">
        <v>0</v>
      </c>
      <c r="G5813" s="548">
        <v>0</v>
      </c>
      <c r="H5813" s="547">
        <v>0</v>
      </c>
      <c r="I5813" s="545" t="s">
        <v>12718</v>
      </c>
      <c r="J5813" s="545"/>
      <c r="K5813" s="545" t="s">
        <v>13413</v>
      </c>
      <c r="L5813" s="545" t="s">
        <v>14565</v>
      </c>
      <c r="M5813" s="548" t="s">
        <v>13758</v>
      </c>
      <c r="N5813" s="545" t="s">
        <v>13413</v>
      </c>
      <c r="O5813" s="545" t="s">
        <v>13413</v>
      </c>
      <c r="P5813" s="549">
        <v>3876</v>
      </c>
      <c r="Q5813" s="549">
        <v>1</v>
      </c>
      <c r="R5813" s="549">
        <v>137</v>
      </c>
      <c r="S5813" s="548"/>
      <c r="T5813" s="548"/>
      <c r="U5813" s="99"/>
    </row>
    <row r="5814" spans="1:21" ht="19.5" customHeight="1">
      <c r="A5814" s="545">
        <v>100421</v>
      </c>
      <c r="B5814" s="545" t="s">
        <v>1718</v>
      </c>
      <c r="C5814" s="545" t="s">
        <v>206</v>
      </c>
      <c r="D5814" s="546">
        <v>46052</v>
      </c>
      <c r="E5814" s="171" t="str">
        <f t="shared" si="90"/>
        <v>2026</v>
      </c>
      <c r="F5814" s="547">
        <v>37416</v>
      </c>
      <c r="G5814" s="548">
        <v>0.19</v>
      </c>
      <c r="H5814" s="547">
        <v>31442.02</v>
      </c>
      <c r="I5814" s="545" t="s">
        <v>12709</v>
      </c>
      <c r="J5814" s="545" t="s">
        <v>13307</v>
      </c>
      <c r="K5814" s="545" t="s">
        <v>17901</v>
      </c>
      <c r="L5814" s="545" t="s">
        <v>13413</v>
      </c>
      <c r="M5814" s="548" t="s">
        <v>13758</v>
      </c>
      <c r="N5814" s="545" t="s">
        <v>13413</v>
      </c>
      <c r="O5814" s="545" t="s">
        <v>14332</v>
      </c>
      <c r="P5814" s="549">
        <v>3877</v>
      </c>
      <c r="Q5814" s="549">
        <v>1</v>
      </c>
      <c r="R5814" s="549">
        <v>124</v>
      </c>
      <c r="S5814" s="548">
        <v>2228</v>
      </c>
      <c r="T5814" s="548"/>
      <c r="U5814" s="99"/>
    </row>
    <row r="5815" spans="1:21" ht="19.5" customHeight="1">
      <c r="A5815" s="545">
        <v>100422</v>
      </c>
      <c r="B5815" s="545" t="s">
        <v>7047</v>
      </c>
      <c r="C5815" s="545" t="s">
        <v>221</v>
      </c>
      <c r="D5815" s="546">
        <v>46052</v>
      </c>
      <c r="E5815" s="171" t="str">
        <f t="shared" si="90"/>
        <v>2026</v>
      </c>
      <c r="F5815" s="547">
        <v>1880</v>
      </c>
      <c r="G5815" s="548">
        <v>0.19</v>
      </c>
      <c r="H5815" s="547">
        <v>1579.83</v>
      </c>
      <c r="I5815" s="545" t="s">
        <v>12640</v>
      </c>
      <c r="J5815" s="545" t="s">
        <v>13307</v>
      </c>
      <c r="K5815" s="545" t="s">
        <v>13413</v>
      </c>
      <c r="L5815" s="545" t="s">
        <v>16471</v>
      </c>
      <c r="M5815" s="548" t="s">
        <v>13758</v>
      </c>
      <c r="N5815" s="545" t="s">
        <v>13413</v>
      </c>
      <c r="O5815" s="545" t="s">
        <v>17781</v>
      </c>
      <c r="P5815" s="549">
        <v>3878</v>
      </c>
      <c r="Q5815" s="549">
        <v>1</v>
      </c>
      <c r="R5815" s="549">
        <v>1</v>
      </c>
      <c r="S5815" s="548">
        <v>2228</v>
      </c>
      <c r="T5815" s="548"/>
      <c r="U5815" s="99"/>
    </row>
    <row r="5816" spans="1:21" ht="19.5" customHeight="1">
      <c r="A5816" s="545">
        <v>100423</v>
      </c>
      <c r="B5816" s="545" t="s">
        <v>6688</v>
      </c>
      <c r="C5816" s="545" t="s">
        <v>216</v>
      </c>
      <c r="D5816" s="546">
        <v>46052</v>
      </c>
      <c r="E5816" s="171" t="str">
        <f t="shared" si="90"/>
        <v>2026</v>
      </c>
      <c r="F5816" s="547">
        <v>42753</v>
      </c>
      <c r="G5816" s="548">
        <v>0.19</v>
      </c>
      <c r="H5816" s="547">
        <v>35926.89</v>
      </c>
      <c r="I5816" s="545" t="s">
        <v>12717</v>
      </c>
      <c r="J5816" s="545" t="s">
        <v>13307</v>
      </c>
      <c r="K5816" s="545" t="s">
        <v>13413</v>
      </c>
      <c r="L5816" s="545" t="s">
        <v>13413</v>
      </c>
      <c r="M5816" s="548" t="s">
        <v>13758</v>
      </c>
      <c r="N5816" s="545" t="s">
        <v>13413</v>
      </c>
      <c r="O5816" s="545" t="s">
        <v>13413</v>
      </c>
      <c r="P5816" s="549">
        <v>3879</v>
      </c>
      <c r="Q5816" s="549">
        <v>1</v>
      </c>
      <c r="R5816" s="549">
        <v>19</v>
      </c>
      <c r="S5816" s="548">
        <v>2228</v>
      </c>
      <c r="T5816" s="548"/>
      <c r="U5816" s="99"/>
    </row>
    <row r="5817" spans="1:21" ht="19.5" customHeight="1">
      <c r="A5817" s="545">
        <v>100425</v>
      </c>
      <c r="B5817" s="545" t="s">
        <v>8144</v>
      </c>
      <c r="C5817" s="545" t="s">
        <v>216</v>
      </c>
      <c r="D5817" s="546">
        <v>44592</v>
      </c>
      <c r="E5817" s="171" t="str">
        <f t="shared" si="90"/>
        <v>2022</v>
      </c>
      <c r="F5817" s="547">
        <v>32478</v>
      </c>
      <c r="G5817" s="548">
        <v>0.19</v>
      </c>
      <c r="H5817" s="547">
        <v>27292.44</v>
      </c>
      <c r="I5817" s="545" t="s">
        <v>12664</v>
      </c>
      <c r="J5817" s="545" t="s">
        <v>13297</v>
      </c>
      <c r="K5817" s="545" t="s">
        <v>13413</v>
      </c>
      <c r="L5817" s="545" t="s">
        <v>13846</v>
      </c>
      <c r="M5817" s="548" t="s">
        <v>13758</v>
      </c>
      <c r="N5817" s="545" t="s">
        <v>22154</v>
      </c>
      <c r="O5817" s="545" t="s">
        <v>17902</v>
      </c>
      <c r="P5817" s="549">
        <v>3881</v>
      </c>
      <c r="Q5817" s="549">
        <v>1</v>
      </c>
      <c r="R5817" s="549">
        <v>166</v>
      </c>
      <c r="S5817" s="548">
        <v>2257</v>
      </c>
      <c r="T5817" s="548">
        <v>170</v>
      </c>
      <c r="U5817" s="99"/>
    </row>
    <row r="5818" spans="1:21" ht="19.5" customHeight="1">
      <c r="A5818" s="545">
        <v>100426</v>
      </c>
      <c r="B5818" s="545" t="s">
        <v>432</v>
      </c>
      <c r="C5818" s="545" t="s">
        <v>311</v>
      </c>
      <c r="D5818" s="546">
        <v>44589</v>
      </c>
      <c r="E5818" s="171" t="str">
        <f t="shared" si="90"/>
        <v>2022</v>
      </c>
      <c r="F5818" s="547">
        <v>125153</v>
      </c>
      <c r="G5818" s="548">
        <v>0.19</v>
      </c>
      <c r="H5818" s="547">
        <v>105170.59</v>
      </c>
      <c r="I5818" s="545" t="s">
        <v>12654</v>
      </c>
      <c r="J5818" s="545" t="s">
        <v>13297</v>
      </c>
      <c r="K5818" s="545" t="s">
        <v>13413</v>
      </c>
      <c r="L5818" s="545" t="s">
        <v>17903</v>
      </c>
      <c r="M5818" s="548" t="s">
        <v>13758</v>
      </c>
      <c r="N5818" s="545" t="s">
        <v>13413</v>
      </c>
      <c r="O5818" s="545" t="s">
        <v>13413</v>
      </c>
      <c r="P5818" s="549">
        <v>3882</v>
      </c>
      <c r="Q5818" s="549">
        <v>1</v>
      </c>
      <c r="R5818" s="549">
        <v>2</v>
      </c>
      <c r="S5818" s="548">
        <v>2257</v>
      </c>
      <c r="T5818" s="548"/>
      <c r="U5818" s="99"/>
    </row>
    <row r="5819" spans="1:21" ht="19.5" customHeight="1">
      <c r="A5819" s="545">
        <v>100427</v>
      </c>
      <c r="B5819" s="545" t="s">
        <v>433</v>
      </c>
      <c r="C5819" s="545" t="s">
        <v>311</v>
      </c>
      <c r="D5819" s="546"/>
      <c r="E5819" s="171" t="str">
        <f t="shared" si="90"/>
        <v>1900</v>
      </c>
      <c r="F5819" s="547">
        <v>0</v>
      </c>
      <c r="G5819" s="548">
        <v>0</v>
      </c>
      <c r="H5819" s="547">
        <v>0</v>
      </c>
      <c r="I5819" s="545" t="s">
        <v>12654</v>
      </c>
      <c r="J5819" s="545"/>
      <c r="K5819" s="545" t="s">
        <v>13413</v>
      </c>
      <c r="L5819" s="545" t="s">
        <v>17903</v>
      </c>
      <c r="M5819" s="548" t="s">
        <v>13758</v>
      </c>
      <c r="N5819" s="545" t="s">
        <v>13413</v>
      </c>
      <c r="O5819" s="545" t="s">
        <v>13413</v>
      </c>
      <c r="P5819" s="549">
        <v>3883</v>
      </c>
      <c r="Q5819" s="549">
        <v>1</v>
      </c>
      <c r="R5819" s="549">
        <v>2</v>
      </c>
      <c r="S5819" s="548"/>
      <c r="T5819" s="548"/>
      <c r="U5819" s="99"/>
    </row>
    <row r="5820" spans="1:21" ht="19.5" customHeight="1">
      <c r="A5820" s="545">
        <v>100428</v>
      </c>
      <c r="B5820" s="545" t="s">
        <v>3137</v>
      </c>
      <c r="C5820" s="545" t="s">
        <v>216</v>
      </c>
      <c r="D5820" s="546">
        <v>43840</v>
      </c>
      <c r="E5820" s="171" t="str">
        <f t="shared" si="90"/>
        <v>2020</v>
      </c>
      <c r="F5820" s="547">
        <v>10068.99</v>
      </c>
      <c r="G5820" s="548">
        <v>0.19</v>
      </c>
      <c r="H5820" s="547">
        <v>8461.34</v>
      </c>
      <c r="I5820" s="545" t="s">
        <v>12689</v>
      </c>
      <c r="J5820" s="545" t="s">
        <v>13297</v>
      </c>
      <c r="K5820" s="545" t="s">
        <v>13413</v>
      </c>
      <c r="L5820" s="545" t="s">
        <v>13413</v>
      </c>
      <c r="M5820" s="548" t="s">
        <v>13758</v>
      </c>
      <c r="N5820" s="545" t="s">
        <v>13413</v>
      </c>
      <c r="O5820" s="545" t="s">
        <v>17904</v>
      </c>
      <c r="P5820" s="549">
        <v>3884</v>
      </c>
      <c r="Q5820" s="549">
        <v>1</v>
      </c>
      <c r="R5820" s="549">
        <v>156</v>
      </c>
      <c r="S5820" s="548">
        <v>2257</v>
      </c>
      <c r="T5820" s="548"/>
      <c r="U5820" s="99"/>
    </row>
    <row r="5821" spans="1:21" ht="19.5" customHeight="1">
      <c r="A5821" s="545">
        <v>100429</v>
      </c>
      <c r="B5821" s="545" t="s">
        <v>10790</v>
      </c>
      <c r="C5821" s="545" t="s">
        <v>216</v>
      </c>
      <c r="D5821" s="546"/>
      <c r="E5821" s="171" t="str">
        <f t="shared" si="90"/>
        <v>1900</v>
      </c>
      <c r="F5821" s="547">
        <v>0</v>
      </c>
      <c r="G5821" s="548">
        <v>0</v>
      </c>
      <c r="H5821" s="547">
        <v>0</v>
      </c>
      <c r="I5821" s="545" t="s">
        <v>12753</v>
      </c>
      <c r="J5821" s="545"/>
      <c r="K5821" s="545" t="s">
        <v>13413</v>
      </c>
      <c r="L5821" s="545" t="s">
        <v>17893</v>
      </c>
      <c r="M5821" s="548" t="s">
        <v>13758</v>
      </c>
      <c r="N5821" s="545" t="s">
        <v>13413</v>
      </c>
      <c r="O5821" s="545" t="s">
        <v>13413</v>
      </c>
      <c r="P5821" s="549">
        <v>3885</v>
      </c>
      <c r="Q5821" s="549">
        <v>1</v>
      </c>
      <c r="R5821" s="549">
        <v>165</v>
      </c>
      <c r="S5821" s="548"/>
      <c r="T5821" s="548"/>
      <c r="U5821" s="99"/>
    </row>
    <row r="5822" spans="1:21" ht="19.5" customHeight="1">
      <c r="A5822" s="545">
        <v>100430</v>
      </c>
      <c r="B5822" s="545" t="s">
        <v>3411</v>
      </c>
      <c r="C5822" s="545" t="s">
        <v>216</v>
      </c>
      <c r="D5822" s="546"/>
      <c r="E5822" s="171" t="str">
        <f t="shared" si="90"/>
        <v>1900</v>
      </c>
      <c r="F5822" s="547">
        <v>0</v>
      </c>
      <c r="G5822" s="548">
        <v>0</v>
      </c>
      <c r="H5822" s="547">
        <v>0</v>
      </c>
      <c r="I5822" s="545" t="s">
        <v>12753</v>
      </c>
      <c r="J5822" s="545"/>
      <c r="K5822" s="545" t="s">
        <v>13413</v>
      </c>
      <c r="L5822" s="545" t="s">
        <v>17893</v>
      </c>
      <c r="M5822" s="548" t="s">
        <v>13758</v>
      </c>
      <c r="N5822" s="545" t="s">
        <v>13413</v>
      </c>
      <c r="O5822" s="545" t="s">
        <v>13413</v>
      </c>
      <c r="P5822" s="549">
        <v>3886</v>
      </c>
      <c r="Q5822" s="549">
        <v>1</v>
      </c>
      <c r="R5822" s="549">
        <v>165</v>
      </c>
      <c r="S5822" s="548"/>
      <c r="T5822" s="548"/>
      <c r="U5822" s="99"/>
    </row>
    <row r="5823" spans="1:21" ht="19.5" customHeight="1">
      <c r="A5823" s="545">
        <v>100431</v>
      </c>
      <c r="B5823" s="545" t="s">
        <v>3400</v>
      </c>
      <c r="C5823" s="545" t="s">
        <v>216</v>
      </c>
      <c r="D5823" s="546"/>
      <c r="E5823" s="171" t="str">
        <f t="shared" si="90"/>
        <v>1900</v>
      </c>
      <c r="F5823" s="547">
        <v>0</v>
      </c>
      <c r="G5823" s="548">
        <v>0</v>
      </c>
      <c r="H5823" s="547">
        <v>0</v>
      </c>
      <c r="I5823" s="545" t="s">
        <v>12753</v>
      </c>
      <c r="J5823" s="545"/>
      <c r="K5823" s="545" t="s">
        <v>13413</v>
      </c>
      <c r="L5823" s="545" t="s">
        <v>17893</v>
      </c>
      <c r="M5823" s="548" t="s">
        <v>13758</v>
      </c>
      <c r="N5823" s="545" t="s">
        <v>13413</v>
      </c>
      <c r="O5823" s="545" t="s">
        <v>13413</v>
      </c>
      <c r="P5823" s="549">
        <v>3887</v>
      </c>
      <c r="Q5823" s="549">
        <v>1</v>
      </c>
      <c r="R5823" s="549">
        <v>165</v>
      </c>
      <c r="S5823" s="548"/>
      <c r="T5823" s="548"/>
      <c r="U5823" s="99"/>
    </row>
    <row r="5824" spans="1:21" ht="19.5" customHeight="1">
      <c r="A5824" s="545">
        <v>100432</v>
      </c>
      <c r="B5824" s="545" t="s">
        <v>5322</v>
      </c>
      <c r="C5824" s="545" t="s">
        <v>216</v>
      </c>
      <c r="D5824" s="546">
        <v>46052</v>
      </c>
      <c r="E5824" s="171" t="str">
        <f t="shared" si="90"/>
        <v>2026</v>
      </c>
      <c r="F5824" s="547">
        <v>141343153</v>
      </c>
      <c r="G5824" s="548">
        <v>0.19</v>
      </c>
      <c r="H5824" s="547">
        <v>118775758.81999999</v>
      </c>
      <c r="I5824" s="545" t="s">
        <v>12758</v>
      </c>
      <c r="J5824" s="545" t="s">
        <v>13307</v>
      </c>
      <c r="K5824" s="545" t="s">
        <v>17905</v>
      </c>
      <c r="L5824" s="545" t="s">
        <v>13413</v>
      </c>
      <c r="M5824" s="548" t="s">
        <v>13758</v>
      </c>
      <c r="N5824" s="545" t="s">
        <v>13413</v>
      </c>
      <c r="O5824" s="545" t="s">
        <v>13413</v>
      </c>
      <c r="P5824" s="549">
        <v>3888</v>
      </c>
      <c r="Q5824" s="549">
        <v>1</v>
      </c>
      <c r="R5824" s="549">
        <v>164</v>
      </c>
      <c r="S5824" s="548">
        <v>2228</v>
      </c>
      <c r="T5824" s="548"/>
      <c r="U5824" s="99"/>
    </row>
    <row r="5825" spans="1:21" ht="19.5" customHeight="1">
      <c r="A5825" s="545">
        <v>100433</v>
      </c>
      <c r="B5825" s="545" t="s">
        <v>10789</v>
      </c>
      <c r="C5825" s="545" t="s">
        <v>216</v>
      </c>
      <c r="D5825" s="546"/>
      <c r="E5825" s="171" t="str">
        <f t="shared" si="90"/>
        <v>1900</v>
      </c>
      <c r="F5825" s="547">
        <v>0</v>
      </c>
      <c r="G5825" s="548">
        <v>0</v>
      </c>
      <c r="H5825" s="547">
        <v>0</v>
      </c>
      <c r="I5825" s="545" t="s">
        <v>12753</v>
      </c>
      <c r="J5825" s="545"/>
      <c r="K5825" s="545" t="s">
        <v>13413</v>
      </c>
      <c r="L5825" s="545" t="s">
        <v>17893</v>
      </c>
      <c r="M5825" s="548" t="s">
        <v>13758</v>
      </c>
      <c r="N5825" s="545" t="s">
        <v>13413</v>
      </c>
      <c r="O5825" s="545" t="s">
        <v>13413</v>
      </c>
      <c r="P5825" s="549">
        <v>3889</v>
      </c>
      <c r="Q5825" s="549">
        <v>1</v>
      </c>
      <c r="R5825" s="549">
        <v>165</v>
      </c>
      <c r="S5825" s="548"/>
      <c r="T5825" s="548"/>
      <c r="U5825" s="99"/>
    </row>
    <row r="5826" spans="1:21" ht="19.5" customHeight="1">
      <c r="A5826" s="545">
        <v>100434</v>
      </c>
      <c r="B5826" s="545" t="s">
        <v>3576</v>
      </c>
      <c r="C5826" s="545" t="s">
        <v>216</v>
      </c>
      <c r="D5826" s="546"/>
      <c r="E5826" s="171" t="str">
        <f t="shared" si="90"/>
        <v>1900</v>
      </c>
      <c r="F5826" s="547">
        <v>0</v>
      </c>
      <c r="G5826" s="548">
        <v>0</v>
      </c>
      <c r="H5826" s="547">
        <v>0</v>
      </c>
      <c r="I5826" s="545" t="s">
        <v>12753</v>
      </c>
      <c r="J5826" s="545"/>
      <c r="K5826" s="545" t="s">
        <v>13413</v>
      </c>
      <c r="L5826" s="545" t="s">
        <v>17893</v>
      </c>
      <c r="M5826" s="548" t="s">
        <v>13758</v>
      </c>
      <c r="N5826" s="545" t="s">
        <v>13413</v>
      </c>
      <c r="O5826" s="545" t="s">
        <v>13413</v>
      </c>
      <c r="P5826" s="549">
        <v>3890</v>
      </c>
      <c r="Q5826" s="549">
        <v>1</v>
      </c>
      <c r="R5826" s="549">
        <v>165</v>
      </c>
      <c r="S5826" s="548"/>
      <c r="T5826" s="548"/>
      <c r="U5826" s="99"/>
    </row>
    <row r="5827" spans="1:21" ht="19.5" customHeight="1">
      <c r="A5827" s="545">
        <v>100435</v>
      </c>
      <c r="B5827" s="545" t="s">
        <v>10788</v>
      </c>
      <c r="C5827" s="545" t="s">
        <v>216</v>
      </c>
      <c r="D5827" s="546"/>
      <c r="E5827" s="171" t="str">
        <f t="shared" si="90"/>
        <v>1900</v>
      </c>
      <c r="F5827" s="547">
        <v>0</v>
      </c>
      <c r="G5827" s="548">
        <v>0</v>
      </c>
      <c r="H5827" s="547">
        <v>0</v>
      </c>
      <c r="I5827" s="545" t="s">
        <v>12758</v>
      </c>
      <c r="J5827" s="545"/>
      <c r="K5827" s="545" t="s">
        <v>13413</v>
      </c>
      <c r="L5827" s="545" t="s">
        <v>17893</v>
      </c>
      <c r="M5827" s="548" t="s">
        <v>13758</v>
      </c>
      <c r="N5827" s="545" t="s">
        <v>13413</v>
      </c>
      <c r="O5827" s="545" t="s">
        <v>13413</v>
      </c>
      <c r="P5827" s="549">
        <v>3891</v>
      </c>
      <c r="Q5827" s="549">
        <v>1</v>
      </c>
      <c r="R5827" s="549">
        <v>164</v>
      </c>
      <c r="S5827" s="548"/>
      <c r="T5827" s="548"/>
      <c r="U5827" s="99"/>
    </row>
    <row r="5828" spans="1:21" ht="19.5" customHeight="1">
      <c r="A5828" s="545">
        <v>100436</v>
      </c>
      <c r="B5828" s="545" t="s">
        <v>10787</v>
      </c>
      <c r="C5828" s="545" t="s">
        <v>216</v>
      </c>
      <c r="D5828" s="546"/>
      <c r="E5828" s="171" t="str">
        <f t="shared" ref="E5828:E5891" si="91">TEXT(D5828,"YYYY")</f>
        <v>1900</v>
      </c>
      <c r="F5828" s="547">
        <v>0</v>
      </c>
      <c r="G5828" s="548">
        <v>0</v>
      </c>
      <c r="H5828" s="547">
        <v>0</v>
      </c>
      <c r="I5828" s="545" t="s">
        <v>12758</v>
      </c>
      <c r="J5828" s="545"/>
      <c r="K5828" s="545" t="s">
        <v>13413</v>
      </c>
      <c r="L5828" s="545" t="s">
        <v>17893</v>
      </c>
      <c r="M5828" s="548" t="s">
        <v>13758</v>
      </c>
      <c r="N5828" s="545" t="s">
        <v>13413</v>
      </c>
      <c r="O5828" s="545" t="s">
        <v>13413</v>
      </c>
      <c r="P5828" s="549">
        <v>3892</v>
      </c>
      <c r="Q5828" s="549">
        <v>1</v>
      </c>
      <c r="R5828" s="549">
        <v>164</v>
      </c>
      <c r="S5828" s="548"/>
      <c r="T5828" s="548"/>
      <c r="U5828" s="99"/>
    </row>
    <row r="5829" spans="1:21" ht="19.5" customHeight="1">
      <c r="A5829" s="545">
        <v>100437</v>
      </c>
      <c r="B5829" s="545" t="s">
        <v>8446</v>
      </c>
      <c r="C5829" s="545" t="s">
        <v>216</v>
      </c>
      <c r="D5829" s="546">
        <v>46052</v>
      </c>
      <c r="E5829" s="171" t="str">
        <f t="shared" si="91"/>
        <v>2026</v>
      </c>
      <c r="F5829" s="547">
        <v>22299787</v>
      </c>
      <c r="G5829" s="548">
        <v>0.19</v>
      </c>
      <c r="H5829" s="547">
        <v>18739316.809999999</v>
      </c>
      <c r="I5829" s="545" t="s">
        <v>12758</v>
      </c>
      <c r="J5829" s="545" t="s">
        <v>13307</v>
      </c>
      <c r="K5829" s="545" t="s">
        <v>17906</v>
      </c>
      <c r="L5829" s="545" t="s">
        <v>13413</v>
      </c>
      <c r="M5829" s="548" t="s">
        <v>13758</v>
      </c>
      <c r="N5829" s="545" t="s">
        <v>13413</v>
      </c>
      <c r="O5829" s="545" t="s">
        <v>13413</v>
      </c>
      <c r="P5829" s="549">
        <v>3893</v>
      </c>
      <c r="Q5829" s="549">
        <v>1</v>
      </c>
      <c r="R5829" s="549">
        <v>164</v>
      </c>
      <c r="S5829" s="548">
        <v>2228</v>
      </c>
      <c r="T5829" s="548"/>
      <c r="U5829" s="99"/>
    </row>
    <row r="5830" spans="1:21" ht="19.5" customHeight="1">
      <c r="A5830" s="545">
        <v>100438</v>
      </c>
      <c r="B5830" s="545" t="s">
        <v>3426</v>
      </c>
      <c r="C5830" s="545" t="s">
        <v>216</v>
      </c>
      <c r="D5830" s="546"/>
      <c r="E5830" s="171" t="str">
        <f t="shared" si="91"/>
        <v>1900</v>
      </c>
      <c r="F5830" s="547">
        <v>0</v>
      </c>
      <c r="G5830" s="548">
        <v>0</v>
      </c>
      <c r="H5830" s="547">
        <v>0</v>
      </c>
      <c r="I5830" s="545" t="s">
        <v>12753</v>
      </c>
      <c r="J5830" s="545"/>
      <c r="K5830" s="545" t="s">
        <v>13413</v>
      </c>
      <c r="L5830" s="545" t="s">
        <v>17893</v>
      </c>
      <c r="M5830" s="548" t="s">
        <v>13758</v>
      </c>
      <c r="N5830" s="545" t="s">
        <v>13413</v>
      </c>
      <c r="O5830" s="545" t="s">
        <v>13413</v>
      </c>
      <c r="P5830" s="549">
        <v>3894</v>
      </c>
      <c r="Q5830" s="549">
        <v>1</v>
      </c>
      <c r="R5830" s="549">
        <v>165</v>
      </c>
      <c r="S5830" s="548"/>
      <c r="T5830" s="548"/>
      <c r="U5830" s="99"/>
    </row>
    <row r="5831" spans="1:21" ht="19.5" customHeight="1">
      <c r="A5831" s="545">
        <v>100439</v>
      </c>
      <c r="B5831" s="545" t="s">
        <v>3425</v>
      </c>
      <c r="C5831" s="545" t="s">
        <v>216</v>
      </c>
      <c r="D5831" s="546">
        <v>46052</v>
      </c>
      <c r="E5831" s="171" t="str">
        <f t="shared" si="91"/>
        <v>2026</v>
      </c>
      <c r="F5831" s="547">
        <v>315025</v>
      </c>
      <c r="G5831" s="548">
        <v>0.19</v>
      </c>
      <c r="H5831" s="547">
        <v>264726.89</v>
      </c>
      <c r="I5831" s="545" t="s">
        <v>12753</v>
      </c>
      <c r="J5831" s="545" t="s">
        <v>13307</v>
      </c>
      <c r="K5831" s="545" t="s">
        <v>13413</v>
      </c>
      <c r="L5831" s="545" t="s">
        <v>17893</v>
      </c>
      <c r="M5831" s="548" t="s">
        <v>13758</v>
      </c>
      <c r="N5831" s="545" t="s">
        <v>13413</v>
      </c>
      <c r="O5831" s="545" t="s">
        <v>13413</v>
      </c>
      <c r="P5831" s="549">
        <v>3895</v>
      </c>
      <c r="Q5831" s="549">
        <v>1</v>
      </c>
      <c r="R5831" s="549">
        <v>165</v>
      </c>
      <c r="S5831" s="548">
        <v>2228</v>
      </c>
      <c r="T5831" s="548"/>
      <c r="U5831" s="99"/>
    </row>
    <row r="5832" spans="1:21" ht="19.5" customHeight="1">
      <c r="A5832" s="545">
        <v>100440</v>
      </c>
      <c r="B5832" s="545" t="s">
        <v>3422</v>
      </c>
      <c r="C5832" s="545" t="s">
        <v>209</v>
      </c>
      <c r="D5832" s="546">
        <v>46056</v>
      </c>
      <c r="E5832" s="171" t="str">
        <f t="shared" si="91"/>
        <v>2026</v>
      </c>
      <c r="F5832" s="547">
        <v>468026</v>
      </c>
      <c r="G5832" s="548">
        <v>0.19</v>
      </c>
      <c r="H5832" s="547">
        <v>393299.16</v>
      </c>
      <c r="I5832" s="545" t="s">
        <v>12647</v>
      </c>
      <c r="J5832" s="545" t="s">
        <v>13298</v>
      </c>
      <c r="K5832" s="545" t="s">
        <v>17907</v>
      </c>
      <c r="L5832" s="545" t="s">
        <v>13413</v>
      </c>
      <c r="M5832" s="548" t="s">
        <v>13758</v>
      </c>
      <c r="N5832" s="545" t="s">
        <v>13413</v>
      </c>
      <c r="O5832" s="545" t="s">
        <v>13413</v>
      </c>
      <c r="P5832" s="549">
        <v>3896</v>
      </c>
      <c r="Q5832" s="549">
        <v>1</v>
      </c>
      <c r="R5832" s="549">
        <v>26</v>
      </c>
      <c r="S5832" s="548">
        <v>1012</v>
      </c>
      <c r="T5832" s="548"/>
      <c r="U5832" s="99"/>
    </row>
    <row r="5833" spans="1:21" ht="19.5" customHeight="1">
      <c r="A5833" s="545">
        <v>100441</v>
      </c>
      <c r="B5833" s="545" t="s">
        <v>3423</v>
      </c>
      <c r="C5833" s="545" t="s">
        <v>209</v>
      </c>
      <c r="D5833" s="546">
        <v>46052</v>
      </c>
      <c r="E5833" s="171" t="str">
        <f t="shared" si="91"/>
        <v>2026</v>
      </c>
      <c r="F5833" s="547">
        <v>295967</v>
      </c>
      <c r="G5833" s="548">
        <v>0.19</v>
      </c>
      <c r="H5833" s="547">
        <v>248711.76</v>
      </c>
      <c r="I5833" s="545" t="s">
        <v>12647</v>
      </c>
      <c r="J5833" s="545" t="s">
        <v>13307</v>
      </c>
      <c r="K5833" s="545" t="s">
        <v>13413</v>
      </c>
      <c r="L5833" s="545" t="s">
        <v>13413</v>
      </c>
      <c r="M5833" s="548" t="s">
        <v>13758</v>
      </c>
      <c r="N5833" s="545" t="s">
        <v>13413</v>
      </c>
      <c r="O5833" s="545" t="s">
        <v>13413</v>
      </c>
      <c r="P5833" s="549">
        <v>3897</v>
      </c>
      <c r="Q5833" s="549">
        <v>1</v>
      </c>
      <c r="R5833" s="549">
        <v>26</v>
      </c>
      <c r="S5833" s="548">
        <v>2228</v>
      </c>
      <c r="T5833" s="548"/>
      <c r="U5833" s="99"/>
    </row>
    <row r="5834" spans="1:21" ht="19.5" customHeight="1">
      <c r="A5834" s="545">
        <v>100442</v>
      </c>
      <c r="B5834" s="545" t="s">
        <v>3592</v>
      </c>
      <c r="C5834" s="545" t="s">
        <v>216</v>
      </c>
      <c r="D5834" s="546">
        <v>46052</v>
      </c>
      <c r="E5834" s="171" t="str">
        <f t="shared" si="91"/>
        <v>2026</v>
      </c>
      <c r="F5834" s="547">
        <v>27214</v>
      </c>
      <c r="G5834" s="548">
        <v>0.19</v>
      </c>
      <c r="H5834" s="547">
        <v>22868.91</v>
      </c>
      <c r="I5834" s="545" t="s">
        <v>12753</v>
      </c>
      <c r="J5834" s="545" t="s">
        <v>13307</v>
      </c>
      <c r="K5834" s="545" t="s">
        <v>13413</v>
      </c>
      <c r="L5834" s="545" t="s">
        <v>16420</v>
      </c>
      <c r="M5834" s="548" t="s">
        <v>13758</v>
      </c>
      <c r="N5834" s="545" t="s">
        <v>13413</v>
      </c>
      <c r="O5834" s="545" t="s">
        <v>13413</v>
      </c>
      <c r="P5834" s="549">
        <v>3898</v>
      </c>
      <c r="Q5834" s="549">
        <v>1</v>
      </c>
      <c r="R5834" s="549">
        <v>165</v>
      </c>
      <c r="S5834" s="548">
        <v>2228</v>
      </c>
      <c r="T5834" s="548"/>
      <c r="U5834" s="99"/>
    </row>
    <row r="5835" spans="1:21" ht="19.5" customHeight="1">
      <c r="A5835" s="545">
        <v>100443</v>
      </c>
      <c r="B5835" s="545" t="s">
        <v>3408</v>
      </c>
      <c r="C5835" s="545" t="s">
        <v>4552</v>
      </c>
      <c r="D5835" s="546"/>
      <c r="E5835" s="171" t="str">
        <f t="shared" si="91"/>
        <v>1900</v>
      </c>
      <c r="F5835" s="547">
        <v>0</v>
      </c>
      <c r="G5835" s="548">
        <v>0</v>
      </c>
      <c r="H5835" s="547">
        <v>0</v>
      </c>
      <c r="I5835" s="545" t="s">
        <v>12753</v>
      </c>
      <c r="J5835" s="545"/>
      <c r="K5835" s="545" t="s">
        <v>13413</v>
      </c>
      <c r="L5835" s="545" t="s">
        <v>16420</v>
      </c>
      <c r="M5835" s="548" t="s">
        <v>13758</v>
      </c>
      <c r="N5835" s="545" t="s">
        <v>13413</v>
      </c>
      <c r="O5835" s="545" t="s">
        <v>13413</v>
      </c>
      <c r="P5835" s="549">
        <v>3899</v>
      </c>
      <c r="Q5835" s="549">
        <v>1</v>
      </c>
      <c r="R5835" s="549">
        <v>165</v>
      </c>
      <c r="S5835" s="548"/>
      <c r="T5835" s="548"/>
      <c r="U5835" s="99"/>
    </row>
    <row r="5836" spans="1:21" ht="19.5" customHeight="1">
      <c r="A5836" s="545">
        <v>100444</v>
      </c>
      <c r="B5836" s="545" t="s">
        <v>3650</v>
      </c>
      <c r="C5836" s="545" t="s">
        <v>216</v>
      </c>
      <c r="D5836" s="546"/>
      <c r="E5836" s="171" t="str">
        <f t="shared" si="91"/>
        <v>1900</v>
      </c>
      <c r="F5836" s="547">
        <v>0</v>
      </c>
      <c r="G5836" s="548">
        <v>0</v>
      </c>
      <c r="H5836" s="547">
        <v>0</v>
      </c>
      <c r="I5836" s="545" t="s">
        <v>12753</v>
      </c>
      <c r="J5836" s="545"/>
      <c r="K5836" s="545" t="s">
        <v>13413</v>
      </c>
      <c r="L5836" s="545" t="s">
        <v>16420</v>
      </c>
      <c r="M5836" s="548" t="s">
        <v>13758</v>
      </c>
      <c r="N5836" s="545" t="s">
        <v>13413</v>
      </c>
      <c r="O5836" s="545" t="s">
        <v>13413</v>
      </c>
      <c r="P5836" s="549">
        <v>3900</v>
      </c>
      <c r="Q5836" s="549">
        <v>1</v>
      </c>
      <c r="R5836" s="549">
        <v>165</v>
      </c>
      <c r="S5836" s="548"/>
      <c r="T5836" s="548"/>
      <c r="U5836" s="99"/>
    </row>
    <row r="5837" spans="1:21" ht="19.5" customHeight="1">
      <c r="A5837" s="545">
        <v>100445</v>
      </c>
      <c r="B5837" s="545" t="s">
        <v>10786</v>
      </c>
      <c r="C5837" s="545" t="s">
        <v>216</v>
      </c>
      <c r="D5837" s="546"/>
      <c r="E5837" s="171" t="str">
        <f t="shared" si="91"/>
        <v>1900</v>
      </c>
      <c r="F5837" s="547">
        <v>0</v>
      </c>
      <c r="G5837" s="548">
        <v>0</v>
      </c>
      <c r="H5837" s="547">
        <v>0</v>
      </c>
      <c r="I5837" s="545" t="s">
        <v>12753</v>
      </c>
      <c r="J5837" s="545"/>
      <c r="K5837" s="545" t="s">
        <v>13413</v>
      </c>
      <c r="L5837" s="545" t="s">
        <v>16420</v>
      </c>
      <c r="M5837" s="548" t="s">
        <v>13758</v>
      </c>
      <c r="N5837" s="545" t="s">
        <v>13413</v>
      </c>
      <c r="O5837" s="545" t="s">
        <v>13413</v>
      </c>
      <c r="P5837" s="549">
        <v>3901</v>
      </c>
      <c r="Q5837" s="549">
        <v>1</v>
      </c>
      <c r="R5837" s="549">
        <v>165</v>
      </c>
      <c r="S5837" s="548"/>
      <c r="T5837" s="548"/>
      <c r="U5837" s="99"/>
    </row>
    <row r="5838" spans="1:21" ht="19.5" customHeight="1">
      <c r="A5838" s="545">
        <v>100446</v>
      </c>
      <c r="B5838" s="545" t="s">
        <v>8333</v>
      </c>
      <c r="C5838" s="545" t="s">
        <v>216</v>
      </c>
      <c r="D5838" s="546">
        <v>46062</v>
      </c>
      <c r="E5838" s="171" t="str">
        <f t="shared" si="91"/>
        <v>2026</v>
      </c>
      <c r="F5838" s="547">
        <v>470050</v>
      </c>
      <c r="G5838" s="548">
        <v>0.19</v>
      </c>
      <c r="H5838" s="547">
        <v>395000</v>
      </c>
      <c r="I5838" s="545" t="s">
        <v>12752</v>
      </c>
      <c r="J5838" s="545"/>
      <c r="K5838" s="545" t="s">
        <v>13413</v>
      </c>
      <c r="L5838" s="545" t="s">
        <v>17908</v>
      </c>
      <c r="M5838" s="548" t="s">
        <v>13758</v>
      </c>
      <c r="N5838" s="545" t="s">
        <v>22190</v>
      </c>
      <c r="O5838" s="545" t="s">
        <v>16406</v>
      </c>
      <c r="P5838" s="549">
        <v>3902</v>
      </c>
      <c r="Q5838" s="549">
        <v>1</v>
      </c>
      <c r="R5838" s="549">
        <v>167</v>
      </c>
      <c r="S5838" s="548"/>
      <c r="T5838" s="548">
        <v>183</v>
      </c>
      <c r="U5838" s="99"/>
    </row>
    <row r="5839" spans="1:21" ht="19.5" customHeight="1">
      <c r="A5839" s="545">
        <v>100447</v>
      </c>
      <c r="B5839" s="545" t="s">
        <v>10785</v>
      </c>
      <c r="C5839" s="545" t="s">
        <v>216</v>
      </c>
      <c r="D5839" s="546"/>
      <c r="E5839" s="171" t="str">
        <f t="shared" si="91"/>
        <v>1900</v>
      </c>
      <c r="F5839" s="547">
        <v>0</v>
      </c>
      <c r="G5839" s="548">
        <v>0</v>
      </c>
      <c r="H5839" s="547">
        <v>0</v>
      </c>
      <c r="I5839" s="545" t="s">
        <v>12752</v>
      </c>
      <c r="J5839" s="545"/>
      <c r="K5839" s="545" t="s">
        <v>13413</v>
      </c>
      <c r="L5839" s="545" t="s">
        <v>13413</v>
      </c>
      <c r="M5839" s="548" t="s">
        <v>13758</v>
      </c>
      <c r="N5839" s="545" t="s">
        <v>22190</v>
      </c>
      <c r="O5839" s="545" t="s">
        <v>16407</v>
      </c>
      <c r="P5839" s="549">
        <v>3903</v>
      </c>
      <c r="Q5839" s="549">
        <v>1</v>
      </c>
      <c r="R5839" s="549">
        <v>167</v>
      </c>
      <c r="S5839" s="548"/>
      <c r="T5839" s="548">
        <v>183</v>
      </c>
      <c r="U5839" s="99"/>
    </row>
    <row r="5840" spans="1:21" ht="19.5" customHeight="1">
      <c r="A5840" s="545">
        <v>100448</v>
      </c>
      <c r="B5840" s="545" t="s">
        <v>10784</v>
      </c>
      <c r="C5840" s="545" t="s">
        <v>216</v>
      </c>
      <c r="D5840" s="546"/>
      <c r="E5840" s="171" t="str">
        <f t="shared" si="91"/>
        <v>1900</v>
      </c>
      <c r="F5840" s="547">
        <v>0</v>
      </c>
      <c r="G5840" s="548">
        <v>0</v>
      </c>
      <c r="H5840" s="547">
        <v>0</v>
      </c>
      <c r="I5840" s="545" t="s">
        <v>12752</v>
      </c>
      <c r="J5840" s="545"/>
      <c r="K5840" s="545" t="s">
        <v>13413</v>
      </c>
      <c r="L5840" s="545" t="s">
        <v>13413</v>
      </c>
      <c r="M5840" s="548" t="s">
        <v>13758</v>
      </c>
      <c r="N5840" s="545" t="s">
        <v>22190</v>
      </c>
      <c r="O5840" s="545" t="s">
        <v>16407</v>
      </c>
      <c r="P5840" s="549">
        <v>3904</v>
      </c>
      <c r="Q5840" s="549">
        <v>1</v>
      </c>
      <c r="R5840" s="549">
        <v>167</v>
      </c>
      <c r="S5840" s="548"/>
      <c r="T5840" s="548">
        <v>183</v>
      </c>
      <c r="U5840" s="99"/>
    </row>
    <row r="5841" spans="1:21" ht="19.5" customHeight="1">
      <c r="A5841" s="545">
        <v>100449</v>
      </c>
      <c r="B5841" s="545" t="s">
        <v>8332</v>
      </c>
      <c r="C5841" s="545" t="s">
        <v>216</v>
      </c>
      <c r="D5841" s="546">
        <v>46052</v>
      </c>
      <c r="E5841" s="171" t="str">
        <f t="shared" si="91"/>
        <v>2026</v>
      </c>
      <c r="F5841" s="547">
        <v>627043</v>
      </c>
      <c r="G5841" s="548">
        <v>0.19</v>
      </c>
      <c r="H5841" s="547">
        <v>526926.89</v>
      </c>
      <c r="I5841" s="545" t="s">
        <v>12752</v>
      </c>
      <c r="J5841" s="545" t="s">
        <v>13307</v>
      </c>
      <c r="K5841" s="545" t="s">
        <v>13413</v>
      </c>
      <c r="L5841" s="545" t="s">
        <v>17909</v>
      </c>
      <c r="M5841" s="548" t="s">
        <v>13758</v>
      </c>
      <c r="N5841" s="545" t="s">
        <v>22190</v>
      </c>
      <c r="O5841" s="545" t="s">
        <v>13413</v>
      </c>
      <c r="P5841" s="549">
        <v>3905</v>
      </c>
      <c r="Q5841" s="549">
        <v>1</v>
      </c>
      <c r="R5841" s="549">
        <v>167</v>
      </c>
      <c r="S5841" s="548">
        <v>2228</v>
      </c>
      <c r="T5841" s="548">
        <v>183</v>
      </c>
      <c r="U5841" s="99"/>
    </row>
    <row r="5842" spans="1:21" ht="19.5" customHeight="1">
      <c r="A5842" s="545">
        <v>100450</v>
      </c>
      <c r="B5842" s="545" t="s">
        <v>10783</v>
      </c>
      <c r="C5842" s="545" t="s">
        <v>216</v>
      </c>
      <c r="D5842" s="546"/>
      <c r="E5842" s="171" t="str">
        <f t="shared" si="91"/>
        <v>1900</v>
      </c>
      <c r="F5842" s="547">
        <v>0</v>
      </c>
      <c r="G5842" s="548">
        <v>0</v>
      </c>
      <c r="H5842" s="547">
        <v>0</v>
      </c>
      <c r="I5842" s="545" t="s">
        <v>12752</v>
      </c>
      <c r="J5842" s="545"/>
      <c r="K5842" s="545" t="s">
        <v>13413</v>
      </c>
      <c r="L5842" s="545" t="s">
        <v>13413</v>
      </c>
      <c r="M5842" s="548" t="s">
        <v>13758</v>
      </c>
      <c r="N5842" s="545" t="s">
        <v>22190</v>
      </c>
      <c r="O5842" s="545" t="s">
        <v>16407</v>
      </c>
      <c r="P5842" s="549">
        <v>3906</v>
      </c>
      <c r="Q5842" s="549">
        <v>1</v>
      </c>
      <c r="R5842" s="549">
        <v>167</v>
      </c>
      <c r="S5842" s="548"/>
      <c r="T5842" s="548">
        <v>183</v>
      </c>
      <c r="U5842" s="99"/>
    </row>
    <row r="5843" spans="1:21" ht="19.5" customHeight="1">
      <c r="A5843" s="545">
        <v>100451</v>
      </c>
      <c r="B5843" s="545" t="s">
        <v>10782</v>
      </c>
      <c r="C5843" s="545" t="s">
        <v>216</v>
      </c>
      <c r="D5843" s="546"/>
      <c r="E5843" s="171" t="str">
        <f t="shared" si="91"/>
        <v>1900</v>
      </c>
      <c r="F5843" s="547">
        <v>0</v>
      </c>
      <c r="G5843" s="548">
        <v>0</v>
      </c>
      <c r="H5843" s="547">
        <v>0</v>
      </c>
      <c r="I5843" s="545" t="s">
        <v>12752</v>
      </c>
      <c r="J5843" s="545"/>
      <c r="K5843" s="545" t="s">
        <v>13413</v>
      </c>
      <c r="L5843" s="545" t="s">
        <v>13413</v>
      </c>
      <c r="M5843" s="548" t="s">
        <v>13758</v>
      </c>
      <c r="N5843" s="545" t="s">
        <v>22190</v>
      </c>
      <c r="O5843" s="545" t="s">
        <v>16407</v>
      </c>
      <c r="P5843" s="549">
        <v>3907</v>
      </c>
      <c r="Q5843" s="549">
        <v>1</v>
      </c>
      <c r="R5843" s="549">
        <v>167</v>
      </c>
      <c r="S5843" s="548"/>
      <c r="T5843" s="548">
        <v>183</v>
      </c>
      <c r="U5843" s="99"/>
    </row>
    <row r="5844" spans="1:21" ht="19.5" customHeight="1">
      <c r="A5844" s="545">
        <v>100452</v>
      </c>
      <c r="B5844" s="545" t="s">
        <v>10781</v>
      </c>
      <c r="C5844" s="545" t="s">
        <v>216</v>
      </c>
      <c r="D5844" s="546"/>
      <c r="E5844" s="171" t="str">
        <f t="shared" si="91"/>
        <v>1900</v>
      </c>
      <c r="F5844" s="547">
        <v>0</v>
      </c>
      <c r="G5844" s="548">
        <v>0</v>
      </c>
      <c r="H5844" s="547">
        <v>0</v>
      </c>
      <c r="I5844" s="545" t="s">
        <v>12752</v>
      </c>
      <c r="J5844" s="545"/>
      <c r="K5844" s="545" t="s">
        <v>13413</v>
      </c>
      <c r="L5844" s="545" t="s">
        <v>13413</v>
      </c>
      <c r="M5844" s="548" t="s">
        <v>13758</v>
      </c>
      <c r="N5844" s="545" t="s">
        <v>22190</v>
      </c>
      <c r="O5844" s="545" t="s">
        <v>16407</v>
      </c>
      <c r="P5844" s="549">
        <v>3908</v>
      </c>
      <c r="Q5844" s="549">
        <v>1</v>
      </c>
      <c r="R5844" s="549">
        <v>167</v>
      </c>
      <c r="S5844" s="548"/>
      <c r="T5844" s="548">
        <v>183</v>
      </c>
      <c r="U5844" s="99"/>
    </row>
    <row r="5845" spans="1:21" ht="19.5" customHeight="1">
      <c r="A5845" s="545">
        <v>100454</v>
      </c>
      <c r="B5845" s="545" t="s">
        <v>10780</v>
      </c>
      <c r="C5845" s="545" t="s">
        <v>216</v>
      </c>
      <c r="D5845" s="546"/>
      <c r="E5845" s="171" t="str">
        <f t="shared" si="91"/>
        <v>1900</v>
      </c>
      <c r="F5845" s="547">
        <v>0</v>
      </c>
      <c r="G5845" s="548">
        <v>0</v>
      </c>
      <c r="H5845" s="547">
        <v>0</v>
      </c>
      <c r="I5845" s="545" t="s">
        <v>12664</v>
      </c>
      <c r="J5845" s="545"/>
      <c r="K5845" s="545" t="s">
        <v>13413</v>
      </c>
      <c r="L5845" s="545" t="s">
        <v>15373</v>
      </c>
      <c r="M5845" s="548" t="s">
        <v>13758</v>
      </c>
      <c r="N5845" s="545" t="s">
        <v>22154</v>
      </c>
      <c r="O5845" s="545" t="s">
        <v>13413</v>
      </c>
      <c r="P5845" s="549">
        <v>3910</v>
      </c>
      <c r="Q5845" s="549">
        <v>1</v>
      </c>
      <c r="R5845" s="549">
        <v>166</v>
      </c>
      <c r="S5845" s="548"/>
      <c r="T5845" s="548">
        <v>170</v>
      </c>
      <c r="U5845" s="99"/>
    </row>
    <row r="5846" spans="1:21" ht="19.5" customHeight="1">
      <c r="A5846" s="545">
        <v>100455</v>
      </c>
      <c r="B5846" s="545" t="s">
        <v>8396</v>
      </c>
      <c r="C5846" s="545" t="s">
        <v>216</v>
      </c>
      <c r="D5846" s="546">
        <v>46052</v>
      </c>
      <c r="E5846" s="171" t="str">
        <f t="shared" si="91"/>
        <v>2026</v>
      </c>
      <c r="F5846" s="547">
        <v>245131</v>
      </c>
      <c r="G5846" s="548">
        <v>0.19</v>
      </c>
      <c r="H5846" s="547">
        <v>205992.44</v>
      </c>
      <c r="I5846" s="545" t="s">
        <v>12664</v>
      </c>
      <c r="J5846" s="545" t="s">
        <v>13307</v>
      </c>
      <c r="K5846" s="545" t="s">
        <v>13413</v>
      </c>
      <c r="L5846" s="545" t="s">
        <v>15373</v>
      </c>
      <c r="M5846" s="548" t="s">
        <v>13758</v>
      </c>
      <c r="N5846" s="545" t="s">
        <v>22154</v>
      </c>
      <c r="O5846" s="545" t="s">
        <v>13413</v>
      </c>
      <c r="P5846" s="549">
        <v>3911</v>
      </c>
      <c r="Q5846" s="549">
        <v>1</v>
      </c>
      <c r="R5846" s="549">
        <v>166</v>
      </c>
      <c r="S5846" s="548">
        <v>2228</v>
      </c>
      <c r="T5846" s="548">
        <v>170</v>
      </c>
      <c r="U5846" s="99"/>
    </row>
    <row r="5847" spans="1:21" ht="19.5" customHeight="1">
      <c r="A5847" s="545">
        <v>100456</v>
      </c>
      <c r="B5847" s="545" t="s">
        <v>3452</v>
      </c>
      <c r="C5847" s="545" t="s">
        <v>216</v>
      </c>
      <c r="D5847" s="546">
        <v>45014</v>
      </c>
      <c r="E5847" s="171" t="str">
        <f t="shared" si="91"/>
        <v>2023</v>
      </c>
      <c r="F5847" s="547">
        <v>408637</v>
      </c>
      <c r="G5847" s="548">
        <v>0.19</v>
      </c>
      <c r="H5847" s="547">
        <v>343392.44</v>
      </c>
      <c r="I5847" s="545" t="s">
        <v>12752</v>
      </c>
      <c r="J5847" s="545" t="s">
        <v>13298</v>
      </c>
      <c r="K5847" s="545" t="s">
        <v>13413</v>
      </c>
      <c r="L5847" s="545" t="s">
        <v>16415</v>
      </c>
      <c r="M5847" s="548" t="s">
        <v>13758</v>
      </c>
      <c r="N5847" s="545" t="s">
        <v>22190</v>
      </c>
      <c r="O5847" s="545" t="s">
        <v>16416</v>
      </c>
      <c r="P5847" s="549">
        <v>3912</v>
      </c>
      <c r="Q5847" s="549">
        <v>1</v>
      </c>
      <c r="R5847" s="549">
        <v>167</v>
      </c>
      <c r="S5847" s="548">
        <v>1012</v>
      </c>
      <c r="T5847" s="548">
        <v>183</v>
      </c>
      <c r="U5847" s="99"/>
    </row>
    <row r="5848" spans="1:21" ht="19.5" customHeight="1">
      <c r="A5848" s="545">
        <v>100457</v>
      </c>
      <c r="B5848" s="545" t="s">
        <v>3505</v>
      </c>
      <c r="C5848" s="545" t="s">
        <v>216</v>
      </c>
      <c r="D5848" s="546"/>
      <c r="E5848" s="171" t="str">
        <f t="shared" si="91"/>
        <v>1900</v>
      </c>
      <c r="F5848" s="547">
        <v>0</v>
      </c>
      <c r="G5848" s="548">
        <v>0</v>
      </c>
      <c r="H5848" s="547">
        <v>0</v>
      </c>
      <c r="I5848" s="545" t="s">
        <v>12758</v>
      </c>
      <c r="J5848" s="545"/>
      <c r="K5848" s="545" t="s">
        <v>13413</v>
      </c>
      <c r="L5848" s="545" t="s">
        <v>17893</v>
      </c>
      <c r="M5848" s="548" t="s">
        <v>13758</v>
      </c>
      <c r="N5848" s="545" t="s">
        <v>13413</v>
      </c>
      <c r="O5848" s="545" t="s">
        <v>13413</v>
      </c>
      <c r="P5848" s="549">
        <v>3913</v>
      </c>
      <c r="Q5848" s="549">
        <v>1</v>
      </c>
      <c r="R5848" s="549">
        <v>164</v>
      </c>
      <c r="S5848" s="548"/>
      <c r="T5848" s="548"/>
      <c r="U5848" s="99"/>
    </row>
    <row r="5849" spans="1:21" ht="19.5" customHeight="1">
      <c r="A5849" s="545">
        <v>100458</v>
      </c>
      <c r="B5849" s="545" t="s">
        <v>13367</v>
      </c>
      <c r="C5849" s="545" t="s">
        <v>209</v>
      </c>
      <c r="D5849" s="546">
        <v>46052</v>
      </c>
      <c r="E5849" s="171" t="str">
        <f t="shared" si="91"/>
        <v>2026</v>
      </c>
      <c r="F5849" s="547">
        <v>5063</v>
      </c>
      <c r="G5849" s="548">
        <v>0.19</v>
      </c>
      <c r="H5849" s="547">
        <v>4254.62</v>
      </c>
      <c r="I5849" s="545" t="s">
        <v>12640</v>
      </c>
      <c r="J5849" s="545" t="s">
        <v>13307</v>
      </c>
      <c r="K5849" s="545" t="s">
        <v>13413</v>
      </c>
      <c r="L5849" s="545" t="s">
        <v>17910</v>
      </c>
      <c r="M5849" s="548" t="s">
        <v>13758</v>
      </c>
      <c r="N5849" s="545" t="s">
        <v>13413</v>
      </c>
      <c r="O5849" s="545" t="s">
        <v>13413</v>
      </c>
      <c r="P5849" s="549">
        <v>3914</v>
      </c>
      <c r="Q5849" s="549">
        <v>1</v>
      </c>
      <c r="R5849" s="549">
        <v>1</v>
      </c>
      <c r="S5849" s="548">
        <v>2228</v>
      </c>
      <c r="T5849" s="548"/>
      <c r="U5849" s="99"/>
    </row>
    <row r="5850" spans="1:21" ht="19.5" customHeight="1">
      <c r="A5850" s="545">
        <v>100459</v>
      </c>
      <c r="B5850" s="545" t="s">
        <v>10779</v>
      </c>
      <c r="C5850" s="545" t="s">
        <v>216</v>
      </c>
      <c r="D5850" s="546"/>
      <c r="E5850" s="171" t="str">
        <f t="shared" si="91"/>
        <v>1900</v>
      </c>
      <c r="F5850" s="547">
        <v>0</v>
      </c>
      <c r="G5850" s="548">
        <v>0</v>
      </c>
      <c r="H5850" s="547">
        <v>0</v>
      </c>
      <c r="I5850" s="545" t="s">
        <v>12753</v>
      </c>
      <c r="J5850" s="545"/>
      <c r="K5850" s="545" t="s">
        <v>13413</v>
      </c>
      <c r="L5850" s="545" t="s">
        <v>17893</v>
      </c>
      <c r="M5850" s="548" t="s">
        <v>13758</v>
      </c>
      <c r="N5850" s="545" t="s">
        <v>13413</v>
      </c>
      <c r="O5850" s="545" t="s">
        <v>13413</v>
      </c>
      <c r="P5850" s="549">
        <v>3915</v>
      </c>
      <c r="Q5850" s="549">
        <v>1</v>
      </c>
      <c r="R5850" s="549">
        <v>165</v>
      </c>
      <c r="S5850" s="548"/>
      <c r="T5850" s="548"/>
      <c r="U5850" s="99"/>
    </row>
    <row r="5851" spans="1:21" ht="19.5" customHeight="1">
      <c r="A5851" s="545">
        <v>100460</v>
      </c>
      <c r="B5851" s="545" t="s">
        <v>3595</v>
      </c>
      <c r="C5851" s="545" t="s">
        <v>216</v>
      </c>
      <c r="D5851" s="546"/>
      <c r="E5851" s="171" t="str">
        <f t="shared" si="91"/>
        <v>1900</v>
      </c>
      <c r="F5851" s="547">
        <v>0</v>
      </c>
      <c r="G5851" s="548">
        <v>0</v>
      </c>
      <c r="H5851" s="547">
        <v>0</v>
      </c>
      <c r="I5851" s="545" t="s">
        <v>12664</v>
      </c>
      <c r="J5851" s="545"/>
      <c r="K5851" s="545" t="s">
        <v>13413</v>
      </c>
      <c r="L5851" s="545" t="s">
        <v>13413</v>
      </c>
      <c r="M5851" s="548" t="s">
        <v>13758</v>
      </c>
      <c r="N5851" s="545" t="s">
        <v>22830</v>
      </c>
      <c r="O5851" s="545" t="s">
        <v>17911</v>
      </c>
      <c r="P5851" s="549">
        <v>3916</v>
      </c>
      <c r="Q5851" s="549">
        <v>1</v>
      </c>
      <c r="R5851" s="549">
        <v>166</v>
      </c>
      <c r="S5851" s="548"/>
      <c r="T5851" s="548">
        <v>445</v>
      </c>
      <c r="U5851" s="99"/>
    </row>
    <row r="5852" spans="1:21" ht="19.5" customHeight="1">
      <c r="A5852" s="545">
        <v>100461</v>
      </c>
      <c r="B5852" s="545" t="s">
        <v>3596</v>
      </c>
      <c r="C5852" s="545" t="s">
        <v>216</v>
      </c>
      <c r="D5852" s="546">
        <v>44904</v>
      </c>
      <c r="E5852" s="171" t="str">
        <f t="shared" si="91"/>
        <v>2022</v>
      </c>
      <c r="F5852" s="547">
        <v>832085</v>
      </c>
      <c r="G5852" s="548">
        <v>0.19</v>
      </c>
      <c r="H5852" s="547">
        <v>699231.09</v>
      </c>
      <c r="I5852" s="545" t="s">
        <v>12664</v>
      </c>
      <c r="J5852" s="545" t="s">
        <v>13296</v>
      </c>
      <c r="K5852" s="545" t="s">
        <v>17912</v>
      </c>
      <c r="L5852" s="545" t="s">
        <v>13413</v>
      </c>
      <c r="M5852" s="548" t="s">
        <v>13758</v>
      </c>
      <c r="N5852" s="545" t="s">
        <v>22830</v>
      </c>
      <c r="O5852" s="545" t="s">
        <v>17911</v>
      </c>
      <c r="P5852" s="549">
        <v>3917</v>
      </c>
      <c r="Q5852" s="549">
        <v>1</v>
      </c>
      <c r="R5852" s="549">
        <v>166</v>
      </c>
      <c r="S5852" s="548">
        <v>2218</v>
      </c>
      <c r="T5852" s="548">
        <v>445</v>
      </c>
      <c r="U5852" s="99"/>
    </row>
    <row r="5853" spans="1:21" ht="19.5" customHeight="1">
      <c r="A5853" s="545">
        <v>100462</v>
      </c>
      <c r="B5853" s="545" t="s">
        <v>3597</v>
      </c>
      <c r="C5853" s="545" t="s">
        <v>216</v>
      </c>
      <c r="D5853" s="546">
        <v>44904</v>
      </c>
      <c r="E5853" s="171" t="str">
        <f t="shared" si="91"/>
        <v>2022</v>
      </c>
      <c r="F5853" s="547">
        <v>1345575</v>
      </c>
      <c r="G5853" s="548">
        <v>0.19</v>
      </c>
      <c r="H5853" s="547">
        <v>1130735.29</v>
      </c>
      <c r="I5853" s="545" t="s">
        <v>12664</v>
      </c>
      <c r="J5853" s="545" t="s">
        <v>13296</v>
      </c>
      <c r="K5853" s="545" t="s">
        <v>17913</v>
      </c>
      <c r="L5853" s="545" t="s">
        <v>13413</v>
      </c>
      <c r="M5853" s="548" t="s">
        <v>13758</v>
      </c>
      <c r="N5853" s="545" t="s">
        <v>22830</v>
      </c>
      <c r="O5853" s="545" t="s">
        <v>17911</v>
      </c>
      <c r="P5853" s="549">
        <v>3918</v>
      </c>
      <c r="Q5853" s="549">
        <v>1</v>
      </c>
      <c r="R5853" s="549">
        <v>166</v>
      </c>
      <c r="S5853" s="548">
        <v>2218</v>
      </c>
      <c r="T5853" s="548">
        <v>445</v>
      </c>
      <c r="U5853" s="99"/>
    </row>
    <row r="5854" spans="1:21" ht="19.5" customHeight="1">
      <c r="A5854" s="545">
        <v>100463</v>
      </c>
      <c r="B5854" s="545" t="s">
        <v>3598</v>
      </c>
      <c r="C5854" s="545" t="s">
        <v>216</v>
      </c>
      <c r="D5854" s="546"/>
      <c r="E5854" s="171" t="str">
        <f t="shared" si="91"/>
        <v>1900</v>
      </c>
      <c r="F5854" s="547">
        <v>0</v>
      </c>
      <c r="G5854" s="548">
        <v>0</v>
      </c>
      <c r="H5854" s="547">
        <v>0</v>
      </c>
      <c r="I5854" s="545" t="s">
        <v>12664</v>
      </c>
      <c r="J5854" s="545"/>
      <c r="K5854" s="545" t="s">
        <v>13413</v>
      </c>
      <c r="L5854" s="545" t="s">
        <v>13413</v>
      </c>
      <c r="M5854" s="548" t="s">
        <v>13758</v>
      </c>
      <c r="N5854" s="545" t="s">
        <v>22830</v>
      </c>
      <c r="O5854" s="545" t="s">
        <v>17911</v>
      </c>
      <c r="P5854" s="549">
        <v>3919</v>
      </c>
      <c r="Q5854" s="549">
        <v>1</v>
      </c>
      <c r="R5854" s="549">
        <v>166</v>
      </c>
      <c r="S5854" s="548"/>
      <c r="T5854" s="548">
        <v>445</v>
      </c>
      <c r="U5854" s="99"/>
    </row>
    <row r="5855" spans="1:21" ht="19.5" customHeight="1">
      <c r="A5855" s="545">
        <v>100464</v>
      </c>
      <c r="B5855" s="545" t="s">
        <v>8377</v>
      </c>
      <c r="C5855" s="545" t="s">
        <v>216</v>
      </c>
      <c r="D5855" s="546">
        <v>44904</v>
      </c>
      <c r="E5855" s="171" t="str">
        <f t="shared" si="91"/>
        <v>2022</v>
      </c>
      <c r="F5855" s="547">
        <v>1280131</v>
      </c>
      <c r="G5855" s="548">
        <v>0.19</v>
      </c>
      <c r="H5855" s="547">
        <v>1075740.3400000001</v>
      </c>
      <c r="I5855" s="545" t="s">
        <v>12664</v>
      </c>
      <c r="J5855" s="545" t="s">
        <v>13296</v>
      </c>
      <c r="K5855" s="545" t="s">
        <v>17914</v>
      </c>
      <c r="L5855" s="545" t="s">
        <v>13413</v>
      </c>
      <c r="M5855" s="548" t="s">
        <v>13758</v>
      </c>
      <c r="N5855" s="545" t="s">
        <v>22830</v>
      </c>
      <c r="O5855" s="545" t="s">
        <v>17911</v>
      </c>
      <c r="P5855" s="549">
        <v>3920</v>
      </c>
      <c r="Q5855" s="549">
        <v>1</v>
      </c>
      <c r="R5855" s="549">
        <v>166</v>
      </c>
      <c r="S5855" s="548">
        <v>2218</v>
      </c>
      <c r="T5855" s="548">
        <v>445</v>
      </c>
      <c r="U5855" s="99"/>
    </row>
    <row r="5856" spans="1:21" ht="19.5" customHeight="1">
      <c r="A5856" s="545">
        <v>100465</v>
      </c>
      <c r="B5856" s="545" t="s">
        <v>3599</v>
      </c>
      <c r="C5856" s="545" t="s">
        <v>216</v>
      </c>
      <c r="D5856" s="546">
        <v>44904</v>
      </c>
      <c r="E5856" s="171" t="str">
        <f t="shared" si="91"/>
        <v>2022</v>
      </c>
      <c r="F5856" s="547">
        <v>768078</v>
      </c>
      <c r="G5856" s="548">
        <v>0.19</v>
      </c>
      <c r="H5856" s="547">
        <v>645443.69999999995</v>
      </c>
      <c r="I5856" s="545" t="s">
        <v>12664</v>
      </c>
      <c r="J5856" s="545" t="s">
        <v>13296</v>
      </c>
      <c r="K5856" s="545" t="s">
        <v>17915</v>
      </c>
      <c r="L5856" s="545" t="s">
        <v>13413</v>
      </c>
      <c r="M5856" s="548" t="s">
        <v>13758</v>
      </c>
      <c r="N5856" s="545" t="s">
        <v>22830</v>
      </c>
      <c r="O5856" s="545" t="s">
        <v>17911</v>
      </c>
      <c r="P5856" s="549">
        <v>3921</v>
      </c>
      <c r="Q5856" s="549">
        <v>1</v>
      </c>
      <c r="R5856" s="549">
        <v>166</v>
      </c>
      <c r="S5856" s="548">
        <v>2218</v>
      </c>
      <c r="T5856" s="548">
        <v>445</v>
      </c>
      <c r="U5856" s="99"/>
    </row>
    <row r="5857" spans="1:21" ht="19.5" customHeight="1">
      <c r="A5857" s="545">
        <v>100466</v>
      </c>
      <c r="B5857" s="545" t="s">
        <v>3600</v>
      </c>
      <c r="C5857" s="545" t="s">
        <v>216</v>
      </c>
      <c r="D5857" s="546">
        <v>44904</v>
      </c>
      <c r="E5857" s="171" t="str">
        <f t="shared" si="91"/>
        <v>2022</v>
      </c>
      <c r="F5857" s="547">
        <v>1166165</v>
      </c>
      <c r="G5857" s="548">
        <v>0.19</v>
      </c>
      <c r="H5857" s="547">
        <v>979970.59</v>
      </c>
      <c r="I5857" s="545" t="s">
        <v>12664</v>
      </c>
      <c r="J5857" s="545" t="s">
        <v>13296</v>
      </c>
      <c r="K5857" s="545" t="s">
        <v>17916</v>
      </c>
      <c r="L5857" s="545" t="s">
        <v>13413</v>
      </c>
      <c r="M5857" s="548" t="s">
        <v>13758</v>
      </c>
      <c r="N5857" s="545" t="s">
        <v>22830</v>
      </c>
      <c r="O5857" s="545" t="s">
        <v>17911</v>
      </c>
      <c r="P5857" s="549">
        <v>3922</v>
      </c>
      <c r="Q5857" s="549">
        <v>1</v>
      </c>
      <c r="R5857" s="549">
        <v>166</v>
      </c>
      <c r="S5857" s="548">
        <v>2218</v>
      </c>
      <c r="T5857" s="548">
        <v>445</v>
      </c>
      <c r="U5857" s="99"/>
    </row>
    <row r="5858" spans="1:21" ht="19.5" customHeight="1">
      <c r="A5858" s="545">
        <v>100467</v>
      </c>
      <c r="B5858" s="545" t="s">
        <v>3601</v>
      </c>
      <c r="C5858" s="545" t="s">
        <v>216</v>
      </c>
      <c r="D5858" s="546">
        <v>44914</v>
      </c>
      <c r="E5858" s="171" t="str">
        <f t="shared" si="91"/>
        <v>2022</v>
      </c>
      <c r="F5858" s="547">
        <v>768078</v>
      </c>
      <c r="G5858" s="548">
        <v>0.19</v>
      </c>
      <c r="H5858" s="547">
        <v>645443.69999999995</v>
      </c>
      <c r="I5858" s="545" t="s">
        <v>12664</v>
      </c>
      <c r="J5858" s="545" t="s">
        <v>13297</v>
      </c>
      <c r="K5858" s="545" t="s">
        <v>17917</v>
      </c>
      <c r="L5858" s="545" t="s">
        <v>13413</v>
      </c>
      <c r="M5858" s="548" t="s">
        <v>13758</v>
      </c>
      <c r="N5858" s="545" t="s">
        <v>22830</v>
      </c>
      <c r="O5858" s="545" t="s">
        <v>17911</v>
      </c>
      <c r="P5858" s="549">
        <v>3923</v>
      </c>
      <c r="Q5858" s="549">
        <v>1</v>
      </c>
      <c r="R5858" s="549">
        <v>166</v>
      </c>
      <c r="S5858" s="548">
        <v>2257</v>
      </c>
      <c r="T5858" s="548">
        <v>445</v>
      </c>
      <c r="U5858" s="99"/>
    </row>
    <row r="5859" spans="1:21" ht="19.5" customHeight="1">
      <c r="A5859" s="545">
        <v>100468</v>
      </c>
      <c r="B5859" s="545" t="s">
        <v>3602</v>
      </c>
      <c r="C5859" s="545" t="s">
        <v>216</v>
      </c>
      <c r="D5859" s="546">
        <v>44914</v>
      </c>
      <c r="E5859" s="171" t="str">
        <f t="shared" si="91"/>
        <v>2022</v>
      </c>
      <c r="F5859" s="547">
        <v>1224319.01</v>
      </c>
      <c r="G5859" s="548">
        <v>0.19</v>
      </c>
      <c r="H5859" s="547">
        <v>1028839.5</v>
      </c>
      <c r="I5859" s="545" t="s">
        <v>12664</v>
      </c>
      <c r="J5859" s="545" t="s">
        <v>13297</v>
      </c>
      <c r="K5859" s="545" t="s">
        <v>17918</v>
      </c>
      <c r="L5859" s="545" t="s">
        <v>13413</v>
      </c>
      <c r="M5859" s="548" t="s">
        <v>13758</v>
      </c>
      <c r="N5859" s="545" t="s">
        <v>22830</v>
      </c>
      <c r="O5859" s="545" t="s">
        <v>17911</v>
      </c>
      <c r="P5859" s="549">
        <v>3924</v>
      </c>
      <c r="Q5859" s="549">
        <v>1</v>
      </c>
      <c r="R5859" s="549">
        <v>166</v>
      </c>
      <c r="S5859" s="548">
        <v>2257</v>
      </c>
      <c r="T5859" s="548">
        <v>445</v>
      </c>
      <c r="U5859" s="99"/>
    </row>
    <row r="5860" spans="1:21" ht="19.5" customHeight="1">
      <c r="A5860" s="545">
        <v>100469</v>
      </c>
      <c r="B5860" s="545" t="s">
        <v>3603</v>
      </c>
      <c r="C5860" s="545" t="s">
        <v>216</v>
      </c>
      <c r="D5860" s="546"/>
      <c r="E5860" s="171" t="str">
        <f t="shared" si="91"/>
        <v>1900</v>
      </c>
      <c r="F5860" s="547">
        <v>0</v>
      </c>
      <c r="G5860" s="548">
        <v>0</v>
      </c>
      <c r="H5860" s="547">
        <v>0</v>
      </c>
      <c r="I5860" s="545" t="s">
        <v>12664</v>
      </c>
      <c r="J5860" s="545"/>
      <c r="K5860" s="545" t="s">
        <v>13413</v>
      </c>
      <c r="L5860" s="545" t="s">
        <v>13413</v>
      </c>
      <c r="M5860" s="548" t="s">
        <v>13758</v>
      </c>
      <c r="N5860" s="545" t="s">
        <v>22830</v>
      </c>
      <c r="O5860" s="545" t="s">
        <v>17911</v>
      </c>
      <c r="P5860" s="549">
        <v>3925</v>
      </c>
      <c r="Q5860" s="549">
        <v>1</v>
      </c>
      <c r="R5860" s="549">
        <v>166</v>
      </c>
      <c r="S5860" s="548"/>
      <c r="T5860" s="548">
        <v>445</v>
      </c>
      <c r="U5860" s="99"/>
    </row>
    <row r="5861" spans="1:21" ht="19.5" customHeight="1">
      <c r="A5861" s="545">
        <v>100470</v>
      </c>
      <c r="B5861" s="545" t="s">
        <v>3604</v>
      </c>
      <c r="C5861" s="545" t="s">
        <v>216</v>
      </c>
      <c r="D5861" s="546"/>
      <c r="E5861" s="171" t="str">
        <f t="shared" si="91"/>
        <v>1900</v>
      </c>
      <c r="F5861" s="547">
        <v>0</v>
      </c>
      <c r="G5861" s="548">
        <v>0</v>
      </c>
      <c r="H5861" s="547">
        <v>0</v>
      </c>
      <c r="I5861" s="545" t="s">
        <v>12664</v>
      </c>
      <c r="J5861" s="545"/>
      <c r="K5861" s="545" t="s">
        <v>13413</v>
      </c>
      <c r="L5861" s="545" t="s">
        <v>13413</v>
      </c>
      <c r="M5861" s="548" t="s">
        <v>13758</v>
      </c>
      <c r="N5861" s="545" t="s">
        <v>22830</v>
      </c>
      <c r="O5861" s="545" t="s">
        <v>17911</v>
      </c>
      <c r="P5861" s="549">
        <v>3926</v>
      </c>
      <c r="Q5861" s="549">
        <v>1</v>
      </c>
      <c r="R5861" s="549">
        <v>166</v>
      </c>
      <c r="S5861" s="548"/>
      <c r="T5861" s="548">
        <v>445</v>
      </c>
      <c r="U5861" s="99"/>
    </row>
    <row r="5862" spans="1:21" ht="19.5" customHeight="1">
      <c r="A5862" s="545">
        <v>100471</v>
      </c>
      <c r="B5862" s="545" t="s">
        <v>3605</v>
      </c>
      <c r="C5862" s="545" t="s">
        <v>216</v>
      </c>
      <c r="D5862" s="546">
        <v>44914</v>
      </c>
      <c r="E5862" s="171" t="str">
        <f t="shared" si="91"/>
        <v>2022</v>
      </c>
      <c r="F5862" s="547">
        <v>675006</v>
      </c>
      <c r="G5862" s="548">
        <v>0.19</v>
      </c>
      <c r="H5862" s="547">
        <v>567231.93000000005</v>
      </c>
      <c r="I5862" s="545" t="s">
        <v>12664</v>
      </c>
      <c r="J5862" s="545" t="s">
        <v>13297</v>
      </c>
      <c r="K5862" s="545" t="s">
        <v>17919</v>
      </c>
      <c r="L5862" s="545" t="s">
        <v>13413</v>
      </c>
      <c r="M5862" s="548" t="s">
        <v>13758</v>
      </c>
      <c r="N5862" s="545" t="s">
        <v>22830</v>
      </c>
      <c r="O5862" s="545" t="s">
        <v>17911</v>
      </c>
      <c r="P5862" s="549">
        <v>3927</v>
      </c>
      <c r="Q5862" s="549">
        <v>1</v>
      </c>
      <c r="R5862" s="549">
        <v>166</v>
      </c>
      <c r="S5862" s="548">
        <v>2257</v>
      </c>
      <c r="T5862" s="548">
        <v>445</v>
      </c>
      <c r="U5862" s="99"/>
    </row>
    <row r="5863" spans="1:21" ht="19.5" customHeight="1">
      <c r="A5863" s="545">
        <v>100472</v>
      </c>
      <c r="B5863" s="545" t="s">
        <v>10778</v>
      </c>
      <c r="C5863" s="545" t="s">
        <v>221</v>
      </c>
      <c r="D5863" s="546"/>
      <c r="E5863" s="171" t="str">
        <f t="shared" si="91"/>
        <v>1900</v>
      </c>
      <c r="F5863" s="547">
        <v>0</v>
      </c>
      <c r="G5863" s="548">
        <v>0</v>
      </c>
      <c r="H5863" s="547">
        <v>0</v>
      </c>
      <c r="I5863" s="545" t="s">
        <v>12752</v>
      </c>
      <c r="J5863" s="545"/>
      <c r="K5863" s="545" t="s">
        <v>13413</v>
      </c>
      <c r="L5863" s="545" t="s">
        <v>13413</v>
      </c>
      <c r="M5863" s="548" t="s">
        <v>13758</v>
      </c>
      <c r="N5863" s="545" t="s">
        <v>22190</v>
      </c>
      <c r="O5863" s="545" t="s">
        <v>16407</v>
      </c>
      <c r="P5863" s="549">
        <v>3928</v>
      </c>
      <c r="Q5863" s="549">
        <v>1</v>
      </c>
      <c r="R5863" s="549">
        <v>167</v>
      </c>
      <c r="S5863" s="548"/>
      <c r="T5863" s="548">
        <v>183</v>
      </c>
      <c r="U5863" s="99"/>
    </row>
    <row r="5864" spans="1:21" ht="19.5" customHeight="1">
      <c r="A5864" s="545">
        <v>100473</v>
      </c>
      <c r="B5864" s="545" t="s">
        <v>10777</v>
      </c>
      <c r="C5864" s="545" t="s">
        <v>216</v>
      </c>
      <c r="D5864" s="546"/>
      <c r="E5864" s="171" t="str">
        <f t="shared" si="91"/>
        <v>1900</v>
      </c>
      <c r="F5864" s="547">
        <v>0</v>
      </c>
      <c r="G5864" s="548">
        <v>0</v>
      </c>
      <c r="H5864" s="547">
        <v>0</v>
      </c>
      <c r="I5864" s="545" t="s">
        <v>12752</v>
      </c>
      <c r="J5864" s="545"/>
      <c r="K5864" s="545" t="s">
        <v>13413</v>
      </c>
      <c r="L5864" s="545" t="s">
        <v>13413</v>
      </c>
      <c r="M5864" s="548" t="s">
        <v>13758</v>
      </c>
      <c r="N5864" s="545" t="s">
        <v>22190</v>
      </c>
      <c r="O5864" s="545" t="s">
        <v>16407</v>
      </c>
      <c r="P5864" s="549">
        <v>3929</v>
      </c>
      <c r="Q5864" s="549">
        <v>1</v>
      </c>
      <c r="R5864" s="549">
        <v>167</v>
      </c>
      <c r="S5864" s="548"/>
      <c r="T5864" s="548">
        <v>183</v>
      </c>
      <c r="U5864" s="99"/>
    </row>
    <row r="5865" spans="1:21" ht="19.5" customHeight="1">
      <c r="A5865" s="545">
        <v>100474</v>
      </c>
      <c r="B5865" s="545" t="s">
        <v>744</v>
      </c>
      <c r="C5865" s="545" t="s">
        <v>216</v>
      </c>
      <c r="D5865" s="546"/>
      <c r="E5865" s="171" t="str">
        <f t="shared" si="91"/>
        <v>1900</v>
      </c>
      <c r="F5865" s="547">
        <v>0</v>
      </c>
      <c r="G5865" s="548">
        <v>0</v>
      </c>
      <c r="H5865" s="547">
        <v>0</v>
      </c>
      <c r="I5865" s="545" t="s">
        <v>12643</v>
      </c>
      <c r="J5865" s="545"/>
      <c r="K5865" s="545" t="s">
        <v>13413</v>
      </c>
      <c r="L5865" s="545" t="s">
        <v>17920</v>
      </c>
      <c r="M5865" s="548" t="s">
        <v>13758</v>
      </c>
      <c r="N5865" s="545" t="s">
        <v>22831</v>
      </c>
      <c r="O5865" s="545" t="s">
        <v>13413</v>
      </c>
      <c r="P5865" s="549">
        <v>3930</v>
      </c>
      <c r="Q5865" s="549">
        <v>1</v>
      </c>
      <c r="R5865" s="549">
        <v>6</v>
      </c>
      <c r="S5865" s="548"/>
      <c r="T5865" s="548">
        <v>451</v>
      </c>
      <c r="U5865" s="99"/>
    </row>
    <row r="5866" spans="1:21" ht="19.5" customHeight="1">
      <c r="A5866" s="545">
        <v>100475</v>
      </c>
      <c r="B5866" s="545" t="s">
        <v>745</v>
      </c>
      <c r="C5866" s="545" t="s">
        <v>221</v>
      </c>
      <c r="D5866" s="546">
        <v>44593</v>
      </c>
      <c r="E5866" s="171" t="str">
        <f t="shared" si="91"/>
        <v>2022</v>
      </c>
      <c r="F5866" s="547">
        <v>78129</v>
      </c>
      <c r="G5866" s="548">
        <v>0.19</v>
      </c>
      <c r="H5866" s="547">
        <v>65654.62</v>
      </c>
      <c r="I5866" s="545" t="s">
        <v>12643</v>
      </c>
      <c r="J5866" s="545" t="s">
        <v>13297</v>
      </c>
      <c r="K5866" s="545" t="s">
        <v>13413</v>
      </c>
      <c r="L5866" s="545" t="s">
        <v>17921</v>
      </c>
      <c r="M5866" s="548" t="s">
        <v>13758</v>
      </c>
      <c r="N5866" s="545" t="s">
        <v>22831</v>
      </c>
      <c r="O5866" s="545" t="s">
        <v>13413</v>
      </c>
      <c r="P5866" s="549">
        <v>3931</v>
      </c>
      <c r="Q5866" s="549">
        <v>1</v>
      </c>
      <c r="R5866" s="549">
        <v>6</v>
      </c>
      <c r="S5866" s="548">
        <v>2257</v>
      </c>
      <c r="T5866" s="548">
        <v>451</v>
      </c>
      <c r="U5866" s="99"/>
    </row>
    <row r="5867" spans="1:21" ht="19.5" customHeight="1">
      <c r="A5867" s="545">
        <v>100476</v>
      </c>
      <c r="B5867" s="545" t="s">
        <v>10776</v>
      </c>
      <c r="C5867" s="545" t="s">
        <v>221</v>
      </c>
      <c r="D5867" s="546"/>
      <c r="E5867" s="171" t="str">
        <f t="shared" si="91"/>
        <v>1900</v>
      </c>
      <c r="F5867" s="547">
        <v>0</v>
      </c>
      <c r="G5867" s="548">
        <v>0</v>
      </c>
      <c r="H5867" s="547">
        <v>0</v>
      </c>
      <c r="I5867" s="545" t="s">
        <v>12966</v>
      </c>
      <c r="J5867" s="545"/>
      <c r="K5867" s="545" t="s">
        <v>17922</v>
      </c>
      <c r="L5867" s="545" t="s">
        <v>13413</v>
      </c>
      <c r="M5867" s="548" t="s">
        <v>13758</v>
      </c>
      <c r="N5867" s="545" t="s">
        <v>13413</v>
      </c>
      <c r="O5867" s="545" t="s">
        <v>13413</v>
      </c>
      <c r="P5867" s="549">
        <v>3932</v>
      </c>
      <c r="Q5867" s="549">
        <v>1</v>
      </c>
      <c r="R5867" s="549">
        <v>41</v>
      </c>
      <c r="S5867" s="548"/>
      <c r="T5867" s="548"/>
      <c r="U5867" s="99"/>
    </row>
    <row r="5868" spans="1:21" ht="19.5" customHeight="1">
      <c r="A5868" s="545">
        <v>100477</v>
      </c>
      <c r="B5868" s="545" t="s">
        <v>1653</v>
      </c>
      <c r="C5868" s="545" t="s">
        <v>221</v>
      </c>
      <c r="D5868" s="546"/>
      <c r="E5868" s="171" t="str">
        <f t="shared" si="91"/>
        <v>1900</v>
      </c>
      <c r="F5868" s="547">
        <v>0</v>
      </c>
      <c r="G5868" s="548">
        <v>0</v>
      </c>
      <c r="H5868" s="547">
        <v>0</v>
      </c>
      <c r="I5868" s="545" t="s">
        <v>12732</v>
      </c>
      <c r="J5868" s="545"/>
      <c r="K5868" s="545" t="s">
        <v>13413</v>
      </c>
      <c r="L5868" s="545" t="s">
        <v>15081</v>
      </c>
      <c r="M5868" s="548" t="s">
        <v>13758</v>
      </c>
      <c r="N5868" s="545" t="s">
        <v>13413</v>
      </c>
      <c r="O5868" s="545" t="s">
        <v>17889</v>
      </c>
      <c r="P5868" s="549">
        <v>3933</v>
      </c>
      <c r="Q5868" s="549">
        <v>1</v>
      </c>
      <c r="R5868" s="549">
        <v>122</v>
      </c>
      <c r="S5868" s="548"/>
      <c r="T5868" s="548"/>
      <c r="U5868" s="99"/>
    </row>
    <row r="5869" spans="1:21" ht="19.5" customHeight="1">
      <c r="A5869" s="545">
        <v>100478</v>
      </c>
      <c r="B5869" s="545" t="s">
        <v>3613</v>
      </c>
      <c r="C5869" s="545" t="s">
        <v>216</v>
      </c>
      <c r="D5869" s="546">
        <v>43801</v>
      </c>
      <c r="E5869" s="171" t="str">
        <f t="shared" si="91"/>
        <v>2019</v>
      </c>
      <c r="F5869" s="547">
        <v>31439</v>
      </c>
      <c r="G5869" s="548">
        <v>0.19</v>
      </c>
      <c r="H5869" s="547">
        <v>26419.33</v>
      </c>
      <c r="I5869" s="545" t="s">
        <v>12664</v>
      </c>
      <c r="J5869" s="545" t="s">
        <v>13298</v>
      </c>
      <c r="K5869" s="545" t="s">
        <v>13413</v>
      </c>
      <c r="L5869" s="545" t="s">
        <v>17923</v>
      </c>
      <c r="M5869" s="548" t="s">
        <v>13758</v>
      </c>
      <c r="N5869" s="545" t="s">
        <v>22154</v>
      </c>
      <c r="O5869" s="545" t="s">
        <v>17902</v>
      </c>
      <c r="P5869" s="549">
        <v>3934</v>
      </c>
      <c r="Q5869" s="549">
        <v>1</v>
      </c>
      <c r="R5869" s="549">
        <v>166</v>
      </c>
      <c r="S5869" s="548">
        <v>1012</v>
      </c>
      <c r="T5869" s="548">
        <v>170</v>
      </c>
      <c r="U5869" s="99"/>
    </row>
    <row r="5870" spans="1:21" ht="19.5" customHeight="1">
      <c r="A5870" s="545">
        <v>100479</v>
      </c>
      <c r="B5870" s="545" t="s">
        <v>3446</v>
      </c>
      <c r="C5870" s="545" t="s">
        <v>216</v>
      </c>
      <c r="D5870" s="546"/>
      <c r="E5870" s="171" t="str">
        <f t="shared" si="91"/>
        <v>1900</v>
      </c>
      <c r="F5870" s="547">
        <v>0</v>
      </c>
      <c r="G5870" s="548">
        <v>0</v>
      </c>
      <c r="H5870" s="547">
        <v>0</v>
      </c>
      <c r="I5870" s="545" t="s">
        <v>12664</v>
      </c>
      <c r="J5870" s="545"/>
      <c r="K5870" s="545" t="s">
        <v>17924</v>
      </c>
      <c r="L5870" s="545" t="s">
        <v>17925</v>
      </c>
      <c r="M5870" s="548" t="s">
        <v>13758</v>
      </c>
      <c r="N5870" s="545" t="s">
        <v>22154</v>
      </c>
      <c r="O5870" s="545" t="s">
        <v>17902</v>
      </c>
      <c r="P5870" s="549">
        <v>3935</v>
      </c>
      <c r="Q5870" s="549">
        <v>1</v>
      </c>
      <c r="R5870" s="549">
        <v>166</v>
      </c>
      <c r="S5870" s="548"/>
      <c r="T5870" s="548">
        <v>170</v>
      </c>
      <c r="U5870" s="99"/>
    </row>
    <row r="5871" spans="1:21" ht="19.5" customHeight="1">
      <c r="A5871" s="545">
        <v>100480</v>
      </c>
      <c r="B5871" s="545" t="s">
        <v>3428</v>
      </c>
      <c r="C5871" s="545" t="s">
        <v>216</v>
      </c>
      <c r="D5871" s="546"/>
      <c r="E5871" s="171" t="str">
        <f t="shared" si="91"/>
        <v>1900</v>
      </c>
      <c r="F5871" s="547">
        <v>0</v>
      </c>
      <c r="G5871" s="548">
        <v>0</v>
      </c>
      <c r="H5871" s="547">
        <v>0</v>
      </c>
      <c r="I5871" s="545" t="s">
        <v>12664</v>
      </c>
      <c r="J5871" s="545"/>
      <c r="K5871" s="545" t="s">
        <v>13413</v>
      </c>
      <c r="L5871" s="545" t="s">
        <v>17926</v>
      </c>
      <c r="M5871" s="548" t="s">
        <v>13758</v>
      </c>
      <c r="N5871" s="545" t="s">
        <v>22154</v>
      </c>
      <c r="O5871" s="545" t="s">
        <v>17911</v>
      </c>
      <c r="P5871" s="549">
        <v>3936</v>
      </c>
      <c r="Q5871" s="549">
        <v>1</v>
      </c>
      <c r="R5871" s="549">
        <v>166</v>
      </c>
      <c r="S5871" s="548"/>
      <c r="T5871" s="548">
        <v>170</v>
      </c>
      <c r="U5871" s="99"/>
    </row>
    <row r="5872" spans="1:21" ht="19.5" customHeight="1">
      <c r="A5872" s="545">
        <v>100481</v>
      </c>
      <c r="B5872" s="545" t="s">
        <v>3429</v>
      </c>
      <c r="C5872" s="545" t="s">
        <v>216</v>
      </c>
      <c r="D5872" s="546"/>
      <c r="E5872" s="171" t="str">
        <f t="shared" si="91"/>
        <v>1900</v>
      </c>
      <c r="F5872" s="547">
        <v>0</v>
      </c>
      <c r="G5872" s="548">
        <v>0</v>
      </c>
      <c r="H5872" s="547">
        <v>0</v>
      </c>
      <c r="I5872" s="545" t="s">
        <v>12664</v>
      </c>
      <c r="J5872" s="545"/>
      <c r="K5872" s="545" t="s">
        <v>13413</v>
      </c>
      <c r="L5872" s="545" t="s">
        <v>17926</v>
      </c>
      <c r="M5872" s="548" t="s">
        <v>13758</v>
      </c>
      <c r="N5872" s="545" t="s">
        <v>22154</v>
      </c>
      <c r="O5872" s="545" t="s">
        <v>17927</v>
      </c>
      <c r="P5872" s="549">
        <v>3937</v>
      </c>
      <c r="Q5872" s="549">
        <v>1</v>
      </c>
      <c r="R5872" s="549">
        <v>166</v>
      </c>
      <c r="S5872" s="548"/>
      <c r="T5872" s="548">
        <v>170</v>
      </c>
      <c r="U5872" s="99"/>
    </row>
    <row r="5873" spans="1:21" ht="19.5" customHeight="1">
      <c r="A5873" s="545">
        <v>100482</v>
      </c>
      <c r="B5873" s="545" t="s">
        <v>3430</v>
      </c>
      <c r="C5873" s="545" t="s">
        <v>216</v>
      </c>
      <c r="D5873" s="546"/>
      <c r="E5873" s="171" t="str">
        <f t="shared" si="91"/>
        <v>1900</v>
      </c>
      <c r="F5873" s="547">
        <v>0</v>
      </c>
      <c r="G5873" s="548">
        <v>0</v>
      </c>
      <c r="H5873" s="547">
        <v>0</v>
      </c>
      <c r="I5873" s="545" t="s">
        <v>12664</v>
      </c>
      <c r="J5873" s="545"/>
      <c r="K5873" s="545" t="s">
        <v>13413</v>
      </c>
      <c r="L5873" s="545" t="s">
        <v>17926</v>
      </c>
      <c r="M5873" s="548" t="s">
        <v>13758</v>
      </c>
      <c r="N5873" s="545" t="s">
        <v>22154</v>
      </c>
      <c r="O5873" s="545" t="s">
        <v>17928</v>
      </c>
      <c r="P5873" s="549">
        <v>3938</v>
      </c>
      <c r="Q5873" s="549">
        <v>1</v>
      </c>
      <c r="R5873" s="549">
        <v>166</v>
      </c>
      <c r="S5873" s="548"/>
      <c r="T5873" s="548">
        <v>170</v>
      </c>
      <c r="U5873" s="99"/>
    </row>
    <row r="5874" spans="1:21" ht="19.5" customHeight="1">
      <c r="A5874" s="545">
        <v>100483</v>
      </c>
      <c r="B5874" s="545" t="s">
        <v>3431</v>
      </c>
      <c r="C5874" s="545" t="s">
        <v>216</v>
      </c>
      <c r="D5874" s="546"/>
      <c r="E5874" s="171" t="str">
        <f t="shared" si="91"/>
        <v>1900</v>
      </c>
      <c r="F5874" s="547">
        <v>0</v>
      </c>
      <c r="G5874" s="548">
        <v>0</v>
      </c>
      <c r="H5874" s="547">
        <v>0</v>
      </c>
      <c r="I5874" s="545" t="s">
        <v>12664</v>
      </c>
      <c r="J5874" s="545"/>
      <c r="K5874" s="545" t="s">
        <v>13413</v>
      </c>
      <c r="L5874" s="545" t="s">
        <v>17929</v>
      </c>
      <c r="M5874" s="548" t="s">
        <v>13758</v>
      </c>
      <c r="N5874" s="545" t="s">
        <v>22154</v>
      </c>
      <c r="O5874" s="545" t="s">
        <v>17930</v>
      </c>
      <c r="P5874" s="549">
        <v>3939</v>
      </c>
      <c r="Q5874" s="549">
        <v>1</v>
      </c>
      <c r="R5874" s="549">
        <v>166</v>
      </c>
      <c r="S5874" s="548"/>
      <c r="T5874" s="548">
        <v>170</v>
      </c>
      <c r="U5874" s="99"/>
    </row>
    <row r="5875" spans="1:21" ht="19.5" customHeight="1">
      <c r="A5875" s="545">
        <v>100484</v>
      </c>
      <c r="B5875" s="545" t="s">
        <v>7046</v>
      </c>
      <c r="C5875" s="545" t="s">
        <v>216</v>
      </c>
      <c r="D5875" s="546">
        <v>46052</v>
      </c>
      <c r="E5875" s="171" t="str">
        <f t="shared" si="91"/>
        <v>2026</v>
      </c>
      <c r="F5875" s="547">
        <v>31831</v>
      </c>
      <c r="G5875" s="548">
        <v>0.19</v>
      </c>
      <c r="H5875" s="547">
        <v>26748.74</v>
      </c>
      <c r="I5875" s="545" t="s">
        <v>12664</v>
      </c>
      <c r="J5875" s="545" t="s">
        <v>13307</v>
      </c>
      <c r="K5875" s="545" t="s">
        <v>13413</v>
      </c>
      <c r="L5875" s="545" t="s">
        <v>17931</v>
      </c>
      <c r="M5875" s="548" t="s">
        <v>13758</v>
      </c>
      <c r="N5875" s="545" t="s">
        <v>22832</v>
      </c>
      <c r="O5875" s="545" t="s">
        <v>17902</v>
      </c>
      <c r="P5875" s="549">
        <v>3940</v>
      </c>
      <c r="Q5875" s="549">
        <v>1</v>
      </c>
      <c r="R5875" s="549">
        <v>166</v>
      </c>
      <c r="S5875" s="548">
        <v>2228</v>
      </c>
      <c r="T5875" s="548">
        <v>448</v>
      </c>
      <c r="U5875" s="99"/>
    </row>
    <row r="5876" spans="1:21" ht="19.5" customHeight="1">
      <c r="A5876" s="545">
        <v>100485</v>
      </c>
      <c r="B5876" s="545" t="s">
        <v>398</v>
      </c>
      <c r="C5876" s="545" t="s">
        <v>311</v>
      </c>
      <c r="D5876" s="546">
        <v>46052</v>
      </c>
      <c r="E5876" s="171" t="str">
        <f t="shared" si="91"/>
        <v>2026</v>
      </c>
      <c r="F5876" s="547">
        <v>184841</v>
      </c>
      <c r="G5876" s="548">
        <v>0.19</v>
      </c>
      <c r="H5876" s="547">
        <v>155328.57</v>
      </c>
      <c r="I5876" s="545" t="s">
        <v>12654</v>
      </c>
      <c r="J5876" s="545" t="s">
        <v>13307</v>
      </c>
      <c r="K5876" s="545" t="s">
        <v>13413</v>
      </c>
      <c r="L5876" s="545" t="s">
        <v>17932</v>
      </c>
      <c r="M5876" s="548" t="s">
        <v>13758</v>
      </c>
      <c r="N5876" s="545" t="s">
        <v>13413</v>
      </c>
      <c r="O5876" s="545" t="s">
        <v>13413</v>
      </c>
      <c r="P5876" s="549">
        <v>3941</v>
      </c>
      <c r="Q5876" s="549">
        <v>1</v>
      </c>
      <c r="R5876" s="549">
        <v>2</v>
      </c>
      <c r="S5876" s="548">
        <v>2228</v>
      </c>
      <c r="T5876" s="548"/>
      <c r="U5876" s="99"/>
    </row>
    <row r="5877" spans="1:21" ht="19.5" customHeight="1">
      <c r="A5877" s="545">
        <v>100486</v>
      </c>
      <c r="B5877" s="545" t="s">
        <v>3652</v>
      </c>
      <c r="C5877" s="545" t="s">
        <v>216</v>
      </c>
      <c r="D5877" s="546"/>
      <c r="E5877" s="171" t="str">
        <f t="shared" si="91"/>
        <v>1900</v>
      </c>
      <c r="F5877" s="547">
        <v>0</v>
      </c>
      <c r="G5877" s="548">
        <v>0</v>
      </c>
      <c r="H5877" s="547">
        <v>0</v>
      </c>
      <c r="I5877" s="545" t="s">
        <v>12758</v>
      </c>
      <c r="J5877" s="545"/>
      <c r="K5877" s="545" t="s">
        <v>13413</v>
      </c>
      <c r="L5877" s="545" t="s">
        <v>16420</v>
      </c>
      <c r="M5877" s="548" t="s">
        <v>13758</v>
      </c>
      <c r="N5877" s="545" t="s">
        <v>13413</v>
      </c>
      <c r="O5877" s="545" t="s">
        <v>13413</v>
      </c>
      <c r="P5877" s="549">
        <v>3942</v>
      </c>
      <c r="Q5877" s="549">
        <v>1</v>
      </c>
      <c r="R5877" s="549">
        <v>164</v>
      </c>
      <c r="S5877" s="548"/>
      <c r="T5877" s="548"/>
      <c r="U5877" s="99"/>
    </row>
    <row r="5878" spans="1:21" ht="19.5" customHeight="1">
      <c r="A5878" s="545">
        <v>100487</v>
      </c>
      <c r="B5878" s="545" t="s">
        <v>8445</v>
      </c>
      <c r="C5878" s="545" t="s">
        <v>216</v>
      </c>
      <c r="D5878" s="546">
        <v>46052</v>
      </c>
      <c r="E5878" s="171" t="str">
        <f t="shared" si="91"/>
        <v>2026</v>
      </c>
      <c r="F5878" s="547">
        <v>154162055</v>
      </c>
      <c r="G5878" s="548">
        <v>0.19</v>
      </c>
      <c r="H5878" s="547">
        <v>129547945.38</v>
      </c>
      <c r="I5878" s="545" t="s">
        <v>12758</v>
      </c>
      <c r="J5878" s="545" t="s">
        <v>13307</v>
      </c>
      <c r="K5878" s="545" t="s">
        <v>17933</v>
      </c>
      <c r="L5878" s="545" t="s">
        <v>13413</v>
      </c>
      <c r="M5878" s="548" t="s">
        <v>13758</v>
      </c>
      <c r="N5878" s="545" t="s">
        <v>13413</v>
      </c>
      <c r="O5878" s="545" t="s">
        <v>13413</v>
      </c>
      <c r="P5878" s="549">
        <v>3943</v>
      </c>
      <c r="Q5878" s="549">
        <v>1</v>
      </c>
      <c r="R5878" s="549">
        <v>164</v>
      </c>
      <c r="S5878" s="548">
        <v>2228</v>
      </c>
      <c r="T5878" s="548"/>
      <c r="U5878" s="99"/>
    </row>
    <row r="5879" spans="1:21" ht="19.5" customHeight="1">
      <c r="A5879" s="545">
        <v>100488</v>
      </c>
      <c r="B5879" s="545" t="s">
        <v>5274</v>
      </c>
      <c r="C5879" s="545" t="s">
        <v>216</v>
      </c>
      <c r="D5879" s="546">
        <v>44677</v>
      </c>
      <c r="E5879" s="171" t="str">
        <f t="shared" si="91"/>
        <v>2022</v>
      </c>
      <c r="F5879" s="547">
        <v>59519668</v>
      </c>
      <c r="G5879" s="548">
        <v>0.19</v>
      </c>
      <c r="H5879" s="547">
        <v>50016527.729999997</v>
      </c>
      <c r="I5879" s="545" t="s">
        <v>12758</v>
      </c>
      <c r="J5879" s="545" t="s">
        <v>13298</v>
      </c>
      <c r="K5879" s="545" t="s">
        <v>17934</v>
      </c>
      <c r="L5879" s="545" t="s">
        <v>13413</v>
      </c>
      <c r="M5879" s="548" t="s">
        <v>13758</v>
      </c>
      <c r="N5879" s="545" t="s">
        <v>13413</v>
      </c>
      <c r="O5879" s="545" t="s">
        <v>13413</v>
      </c>
      <c r="P5879" s="549">
        <v>3944</v>
      </c>
      <c r="Q5879" s="549">
        <v>1</v>
      </c>
      <c r="R5879" s="549">
        <v>164</v>
      </c>
      <c r="S5879" s="548">
        <v>1012</v>
      </c>
      <c r="T5879" s="548"/>
      <c r="U5879" s="99"/>
    </row>
    <row r="5880" spans="1:21" ht="19.5" customHeight="1">
      <c r="A5880" s="545">
        <v>100489</v>
      </c>
      <c r="B5880" s="545" t="s">
        <v>7045</v>
      </c>
      <c r="C5880" s="545" t="s">
        <v>311</v>
      </c>
      <c r="D5880" s="546">
        <v>46052</v>
      </c>
      <c r="E5880" s="171" t="str">
        <f t="shared" si="91"/>
        <v>2026</v>
      </c>
      <c r="F5880" s="547">
        <v>535710</v>
      </c>
      <c r="G5880" s="548">
        <v>0.19</v>
      </c>
      <c r="H5880" s="547">
        <v>450176.47</v>
      </c>
      <c r="I5880" s="545" t="s">
        <v>12657</v>
      </c>
      <c r="J5880" s="545" t="s">
        <v>13307</v>
      </c>
      <c r="K5880" s="545" t="s">
        <v>13413</v>
      </c>
      <c r="L5880" s="545" t="s">
        <v>13413</v>
      </c>
      <c r="M5880" s="548" t="s">
        <v>13758</v>
      </c>
      <c r="N5880" s="545" t="s">
        <v>13413</v>
      </c>
      <c r="O5880" s="545" t="s">
        <v>13413</v>
      </c>
      <c r="P5880" s="549">
        <v>3945</v>
      </c>
      <c r="Q5880" s="549">
        <v>1</v>
      </c>
      <c r="R5880" s="549">
        <v>69</v>
      </c>
      <c r="S5880" s="548">
        <v>2228</v>
      </c>
      <c r="T5880" s="548"/>
      <c r="U5880" s="99"/>
    </row>
    <row r="5881" spans="1:21" ht="19.5" customHeight="1">
      <c r="A5881" s="545">
        <v>100490</v>
      </c>
      <c r="B5881" s="545" t="s">
        <v>2082</v>
      </c>
      <c r="C5881" s="545" t="s">
        <v>216</v>
      </c>
      <c r="D5881" s="546">
        <v>46052</v>
      </c>
      <c r="E5881" s="171" t="str">
        <f t="shared" si="91"/>
        <v>2026</v>
      </c>
      <c r="F5881" s="547">
        <v>26910</v>
      </c>
      <c r="G5881" s="548">
        <v>0.19</v>
      </c>
      <c r="H5881" s="547">
        <v>22613.45</v>
      </c>
      <c r="I5881" s="545" t="s">
        <v>12686</v>
      </c>
      <c r="J5881" s="545" t="s">
        <v>13307</v>
      </c>
      <c r="K5881" s="545" t="s">
        <v>13413</v>
      </c>
      <c r="L5881" s="545" t="s">
        <v>13413</v>
      </c>
      <c r="M5881" s="548" t="s">
        <v>13758</v>
      </c>
      <c r="N5881" s="545" t="s">
        <v>22833</v>
      </c>
      <c r="O5881" s="545" t="s">
        <v>13413</v>
      </c>
      <c r="P5881" s="549">
        <v>3946</v>
      </c>
      <c r="Q5881" s="549">
        <v>1</v>
      </c>
      <c r="R5881" s="549">
        <v>131</v>
      </c>
      <c r="S5881" s="548">
        <v>2228</v>
      </c>
      <c r="T5881" s="548">
        <v>450</v>
      </c>
      <c r="U5881" s="99"/>
    </row>
    <row r="5882" spans="1:21" ht="19.5" customHeight="1">
      <c r="A5882" s="545">
        <v>100491</v>
      </c>
      <c r="B5882" s="545" t="s">
        <v>10775</v>
      </c>
      <c r="C5882" s="545" t="s">
        <v>311</v>
      </c>
      <c r="D5882" s="546"/>
      <c r="E5882" s="171" t="str">
        <f t="shared" si="91"/>
        <v>1900</v>
      </c>
      <c r="F5882" s="547">
        <v>0</v>
      </c>
      <c r="G5882" s="548">
        <v>0</v>
      </c>
      <c r="H5882" s="547">
        <v>0</v>
      </c>
      <c r="I5882" s="545" t="s">
        <v>12657</v>
      </c>
      <c r="J5882" s="545"/>
      <c r="K5882" s="545" t="s">
        <v>13413</v>
      </c>
      <c r="L5882" s="545" t="s">
        <v>13413</v>
      </c>
      <c r="M5882" s="548" t="s">
        <v>13758</v>
      </c>
      <c r="N5882" s="545" t="s">
        <v>22147</v>
      </c>
      <c r="O5882" s="545" t="s">
        <v>13413</v>
      </c>
      <c r="P5882" s="549">
        <v>3947</v>
      </c>
      <c r="Q5882" s="549">
        <v>1</v>
      </c>
      <c r="R5882" s="549">
        <v>69</v>
      </c>
      <c r="S5882" s="548"/>
      <c r="T5882" s="548">
        <v>110</v>
      </c>
      <c r="U5882" s="99"/>
    </row>
    <row r="5883" spans="1:21" ht="19.5" customHeight="1">
      <c r="A5883" s="545">
        <v>100492</v>
      </c>
      <c r="B5883" s="545" t="s">
        <v>10774</v>
      </c>
      <c r="C5883" s="545" t="s">
        <v>311</v>
      </c>
      <c r="D5883" s="546"/>
      <c r="E5883" s="171" t="str">
        <f t="shared" si="91"/>
        <v>1900</v>
      </c>
      <c r="F5883" s="547">
        <v>0</v>
      </c>
      <c r="G5883" s="548">
        <v>0</v>
      </c>
      <c r="H5883" s="547">
        <v>0</v>
      </c>
      <c r="I5883" s="545" t="s">
        <v>12657</v>
      </c>
      <c r="J5883" s="545"/>
      <c r="K5883" s="545" t="s">
        <v>13413</v>
      </c>
      <c r="L5883" s="545" t="s">
        <v>13413</v>
      </c>
      <c r="M5883" s="548" t="s">
        <v>13758</v>
      </c>
      <c r="N5883" s="545" t="s">
        <v>22147</v>
      </c>
      <c r="O5883" s="545" t="s">
        <v>13413</v>
      </c>
      <c r="P5883" s="549">
        <v>3948</v>
      </c>
      <c r="Q5883" s="549">
        <v>1</v>
      </c>
      <c r="R5883" s="549">
        <v>69</v>
      </c>
      <c r="S5883" s="548"/>
      <c r="T5883" s="548">
        <v>110</v>
      </c>
      <c r="U5883" s="99"/>
    </row>
    <row r="5884" spans="1:21" ht="19.5" customHeight="1">
      <c r="A5884" s="545">
        <v>100493</v>
      </c>
      <c r="B5884" s="545" t="s">
        <v>8395</v>
      </c>
      <c r="C5884" s="545" t="s">
        <v>216</v>
      </c>
      <c r="D5884" s="546">
        <v>46084</v>
      </c>
      <c r="E5884" s="171" t="str">
        <f t="shared" si="91"/>
        <v>2026</v>
      </c>
      <c r="F5884" s="547">
        <v>84400</v>
      </c>
      <c r="G5884" s="548">
        <v>0.19</v>
      </c>
      <c r="H5884" s="547">
        <v>70924.37</v>
      </c>
      <c r="I5884" s="545" t="s">
        <v>12642</v>
      </c>
      <c r="J5884" s="545" t="s">
        <v>13296</v>
      </c>
      <c r="K5884" s="545" t="s">
        <v>13413</v>
      </c>
      <c r="L5884" s="545" t="s">
        <v>13807</v>
      </c>
      <c r="M5884" s="548" t="s">
        <v>13758</v>
      </c>
      <c r="N5884" s="545" t="s">
        <v>13413</v>
      </c>
      <c r="O5884" s="545" t="s">
        <v>17857</v>
      </c>
      <c r="P5884" s="549">
        <v>3949</v>
      </c>
      <c r="Q5884" s="549">
        <v>1</v>
      </c>
      <c r="R5884" s="549">
        <v>135</v>
      </c>
      <c r="S5884" s="548">
        <v>2218</v>
      </c>
      <c r="T5884" s="548"/>
      <c r="U5884" s="99"/>
    </row>
    <row r="5885" spans="1:21" ht="19.5" customHeight="1">
      <c r="A5885" s="545">
        <v>100494</v>
      </c>
      <c r="B5885" s="545" t="s">
        <v>10773</v>
      </c>
      <c r="C5885" s="545" t="s">
        <v>216</v>
      </c>
      <c r="D5885" s="546"/>
      <c r="E5885" s="171" t="str">
        <f t="shared" si="91"/>
        <v>1900</v>
      </c>
      <c r="F5885" s="547">
        <v>0</v>
      </c>
      <c r="G5885" s="548">
        <v>0</v>
      </c>
      <c r="H5885" s="547">
        <v>0</v>
      </c>
      <c r="I5885" s="545" t="s">
        <v>12642</v>
      </c>
      <c r="J5885" s="545"/>
      <c r="K5885" s="545" t="s">
        <v>13413</v>
      </c>
      <c r="L5885" s="545" t="s">
        <v>13807</v>
      </c>
      <c r="M5885" s="548" t="s">
        <v>13758</v>
      </c>
      <c r="N5885" s="545" t="s">
        <v>13413</v>
      </c>
      <c r="O5885" s="545" t="s">
        <v>17857</v>
      </c>
      <c r="P5885" s="549">
        <v>3950</v>
      </c>
      <c r="Q5885" s="549">
        <v>1</v>
      </c>
      <c r="R5885" s="549">
        <v>135</v>
      </c>
      <c r="S5885" s="548"/>
      <c r="T5885" s="548"/>
      <c r="U5885" s="99"/>
    </row>
    <row r="5886" spans="1:21" ht="19.5" customHeight="1">
      <c r="A5886" s="545">
        <v>100495</v>
      </c>
      <c r="B5886" s="545" t="s">
        <v>7044</v>
      </c>
      <c r="C5886" s="545" t="s">
        <v>216</v>
      </c>
      <c r="D5886" s="546">
        <v>43843</v>
      </c>
      <c r="E5886" s="171" t="str">
        <f t="shared" si="91"/>
        <v>2020</v>
      </c>
      <c r="F5886" s="547">
        <v>52775</v>
      </c>
      <c r="G5886" s="548">
        <v>0.19</v>
      </c>
      <c r="H5886" s="547">
        <v>44348.74</v>
      </c>
      <c r="I5886" s="545" t="s">
        <v>12642</v>
      </c>
      <c r="J5886" s="545" t="s">
        <v>13297</v>
      </c>
      <c r="K5886" s="545" t="s">
        <v>13413</v>
      </c>
      <c r="L5886" s="545" t="s">
        <v>13807</v>
      </c>
      <c r="M5886" s="548" t="s">
        <v>13758</v>
      </c>
      <c r="N5886" s="545" t="s">
        <v>13413</v>
      </c>
      <c r="O5886" s="545" t="s">
        <v>17857</v>
      </c>
      <c r="P5886" s="549">
        <v>3951</v>
      </c>
      <c r="Q5886" s="549">
        <v>1</v>
      </c>
      <c r="R5886" s="549">
        <v>135</v>
      </c>
      <c r="S5886" s="548">
        <v>2257</v>
      </c>
      <c r="T5886" s="548"/>
      <c r="U5886" s="99"/>
    </row>
    <row r="5887" spans="1:21" ht="19.5" customHeight="1">
      <c r="A5887" s="545">
        <v>100496</v>
      </c>
      <c r="B5887" s="545" t="s">
        <v>10772</v>
      </c>
      <c r="C5887" s="545" t="s">
        <v>216</v>
      </c>
      <c r="D5887" s="546"/>
      <c r="E5887" s="171" t="str">
        <f t="shared" si="91"/>
        <v>1900</v>
      </c>
      <c r="F5887" s="547">
        <v>0</v>
      </c>
      <c r="G5887" s="548">
        <v>0</v>
      </c>
      <c r="H5887" s="547">
        <v>0</v>
      </c>
      <c r="I5887" s="545" t="s">
        <v>12642</v>
      </c>
      <c r="J5887" s="545"/>
      <c r="K5887" s="545" t="s">
        <v>13413</v>
      </c>
      <c r="L5887" s="545" t="s">
        <v>13807</v>
      </c>
      <c r="M5887" s="548" t="s">
        <v>13758</v>
      </c>
      <c r="N5887" s="545" t="s">
        <v>13413</v>
      </c>
      <c r="O5887" s="545" t="s">
        <v>17857</v>
      </c>
      <c r="P5887" s="549">
        <v>3952</v>
      </c>
      <c r="Q5887" s="549">
        <v>1</v>
      </c>
      <c r="R5887" s="549">
        <v>135</v>
      </c>
      <c r="S5887" s="548"/>
      <c r="T5887" s="548"/>
      <c r="U5887" s="99"/>
    </row>
    <row r="5888" spans="1:21" ht="19.5" customHeight="1">
      <c r="A5888" s="545">
        <v>100497</v>
      </c>
      <c r="B5888" s="545" t="s">
        <v>10771</v>
      </c>
      <c r="C5888" s="545" t="s">
        <v>216</v>
      </c>
      <c r="D5888" s="546"/>
      <c r="E5888" s="171" t="str">
        <f t="shared" si="91"/>
        <v>1900</v>
      </c>
      <c r="F5888" s="547">
        <v>0</v>
      </c>
      <c r="G5888" s="548">
        <v>0</v>
      </c>
      <c r="H5888" s="547">
        <v>0</v>
      </c>
      <c r="I5888" s="545" t="s">
        <v>12642</v>
      </c>
      <c r="J5888" s="545"/>
      <c r="K5888" s="545" t="s">
        <v>13413</v>
      </c>
      <c r="L5888" s="545" t="s">
        <v>13807</v>
      </c>
      <c r="M5888" s="548" t="s">
        <v>13758</v>
      </c>
      <c r="N5888" s="545" t="s">
        <v>13413</v>
      </c>
      <c r="O5888" s="545" t="s">
        <v>17857</v>
      </c>
      <c r="P5888" s="549">
        <v>3953</v>
      </c>
      <c r="Q5888" s="549">
        <v>1</v>
      </c>
      <c r="R5888" s="549">
        <v>135</v>
      </c>
      <c r="S5888" s="548"/>
      <c r="T5888" s="548"/>
      <c r="U5888" s="99"/>
    </row>
    <row r="5889" spans="1:21" ht="19.5" customHeight="1">
      <c r="A5889" s="545">
        <v>100498</v>
      </c>
      <c r="B5889" s="545" t="s">
        <v>2635</v>
      </c>
      <c r="C5889" s="545" t="s">
        <v>216</v>
      </c>
      <c r="D5889" s="546">
        <v>44588</v>
      </c>
      <c r="E5889" s="171" t="str">
        <f t="shared" si="91"/>
        <v>2022</v>
      </c>
      <c r="F5889" s="547">
        <v>48231</v>
      </c>
      <c r="G5889" s="548">
        <v>0.19</v>
      </c>
      <c r="H5889" s="547">
        <v>40530.25</v>
      </c>
      <c r="I5889" s="545" t="s">
        <v>12642</v>
      </c>
      <c r="J5889" s="545" t="s">
        <v>13297</v>
      </c>
      <c r="K5889" s="545" t="s">
        <v>13809</v>
      </c>
      <c r="L5889" s="545" t="s">
        <v>13807</v>
      </c>
      <c r="M5889" s="548" t="s">
        <v>13758</v>
      </c>
      <c r="N5889" s="545" t="s">
        <v>13413</v>
      </c>
      <c r="O5889" s="545" t="s">
        <v>13810</v>
      </c>
      <c r="P5889" s="549">
        <v>3954</v>
      </c>
      <c r="Q5889" s="549">
        <v>1</v>
      </c>
      <c r="R5889" s="549">
        <v>135</v>
      </c>
      <c r="S5889" s="548">
        <v>2257</v>
      </c>
      <c r="T5889" s="548"/>
      <c r="U5889" s="99"/>
    </row>
    <row r="5890" spans="1:21" ht="19.5" customHeight="1">
      <c r="A5890" s="545">
        <v>100499</v>
      </c>
      <c r="B5890" s="545" t="s">
        <v>10770</v>
      </c>
      <c r="C5890" s="545" t="s">
        <v>216</v>
      </c>
      <c r="D5890" s="546">
        <v>44588</v>
      </c>
      <c r="E5890" s="171" t="str">
        <f t="shared" si="91"/>
        <v>2022</v>
      </c>
      <c r="F5890" s="547">
        <v>21767</v>
      </c>
      <c r="G5890" s="548">
        <v>0.19</v>
      </c>
      <c r="H5890" s="547">
        <v>18291.599999999999</v>
      </c>
      <c r="I5890" s="545" t="s">
        <v>12642</v>
      </c>
      <c r="J5890" s="545" t="s">
        <v>13297</v>
      </c>
      <c r="K5890" s="545" t="s">
        <v>13413</v>
      </c>
      <c r="L5890" s="545" t="s">
        <v>13807</v>
      </c>
      <c r="M5890" s="548" t="s">
        <v>13758</v>
      </c>
      <c r="N5890" s="545" t="s">
        <v>13413</v>
      </c>
      <c r="O5890" s="545" t="s">
        <v>17857</v>
      </c>
      <c r="P5890" s="549">
        <v>3955</v>
      </c>
      <c r="Q5890" s="549">
        <v>1</v>
      </c>
      <c r="R5890" s="549">
        <v>135</v>
      </c>
      <c r="S5890" s="548">
        <v>2257</v>
      </c>
      <c r="T5890" s="548"/>
      <c r="U5890" s="99"/>
    </row>
    <row r="5891" spans="1:21" ht="19.5" customHeight="1">
      <c r="A5891" s="545">
        <v>100500</v>
      </c>
      <c r="B5891" s="545" t="s">
        <v>10769</v>
      </c>
      <c r="C5891" s="545" t="s">
        <v>216</v>
      </c>
      <c r="D5891" s="546">
        <v>44588</v>
      </c>
      <c r="E5891" s="171" t="str">
        <f t="shared" si="91"/>
        <v>2022</v>
      </c>
      <c r="F5891" s="547">
        <v>44995.01</v>
      </c>
      <c r="G5891" s="548">
        <v>0.19</v>
      </c>
      <c r="H5891" s="547">
        <v>37810.93</v>
      </c>
      <c r="I5891" s="545" t="s">
        <v>12642</v>
      </c>
      <c r="J5891" s="545" t="s">
        <v>13297</v>
      </c>
      <c r="K5891" s="545" t="s">
        <v>13413</v>
      </c>
      <c r="L5891" s="545" t="s">
        <v>13807</v>
      </c>
      <c r="M5891" s="548" t="s">
        <v>13758</v>
      </c>
      <c r="N5891" s="545" t="s">
        <v>13413</v>
      </c>
      <c r="O5891" s="545" t="s">
        <v>17857</v>
      </c>
      <c r="P5891" s="549">
        <v>3956</v>
      </c>
      <c r="Q5891" s="549">
        <v>1</v>
      </c>
      <c r="R5891" s="549">
        <v>135</v>
      </c>
      <c r="S5891" s="548">
        <v>2257</v>
      </c>
      <c r="T5891" s="548"/>
      <c r="U5891" s="99"/>
    </row>
    <row r="5892" spans="1:21" ht="19.5" customHeight="1">
      <c r="A5892" s="545">
        <v>100501</v>
      </c>
      <c r="B5892" s="545" t="s">
        <v>10768</v>
      </c>
      <c r="C5892" s="545" t="s">
        <v>216</v>
      </c>
      <c r="D5892" s="546"/>
      <c r="E5892" s="171" t="str">
        <f t="shared" ref="E5892:E5955" si="92">TEXT(D5892,"YYYY")</f>
        <v>1900</v>
      </c>
      <c r="F5892" s="547">
        <v>0</v>
      </c>
      <c r="G5892" s="548">
        <v>0</v>
      </c>
      <c r="H5892" s="547">
        <v>0</v>
      </c>
      <c r="I5892" s="545" t="s">
        <v>12642</v>
      </c>
      <c r="J5892" s="545"/>
      <c r="K5892" s="545" t="s">
        <v>13413</v>
      </c>
      <c r="L5892" s="545" t="s">
        <v>13413</v>
      </c>
      <c r="M5892" s="548" t="s">
        <v>13758</v>
      </c>
      <c r="N5892" s="545" t="s">
        <v>13413</v>
      </c>
      <c r="O5892" s="545" t="s">
        <v>14580</v>
      </c>
      <c r="P5892" s="549">
        <v>3957</v>
      </c>
      <c r="Q5892" s="549">
        <v>1</v>
      </c>
      <c r="R5892" s="549">
        <v>135</v>
      </c>
      <c r="S5892" s="548"/>
      <c r="T5892" s="548"/>
      <c r="U5892" s="99"/>
    </row>
    <row r="5893" spans="1:21" ht="19.5" customHeight="1">
      <c r="A5893" s="545">
        <v>100502</v>
      </c>
      <c r="B5893" s="545" t="s">
        <v>10767</v>
      </c>
      <c r="C5893" s="545" t="s">
        <v>216</v>
      </c>
      <c r="D5893" s="546"/>
      <c r="E5893" s="171" t="str">
        <f t="shared" si="92"/>
        <v>1900</v>
      </c>
      <c r="F5893" s="547">
        <v>0</v>
      </c>
      <c r="G5893" s="548">
        <v>0</v>
      </c>
      <c r="H5893" s="547">
        <v>0</v>
      </c>
      <c r="I5893" s="545" t="s">
        <v>12642</v>
      </c>
      <c r="J5893" s="545"/>
      <c r="K5893" s="545" t="s">
        <v>13413</v>
      </c>
      <c r="L5893" s="545" t="s">
        <v>13807</v>
      </c>
      <c r="M5893" s="548" t="s">
        <v>13758</v>
      </c>
      <c r="N5893" s="545" t="s">
        <v>13413</v>
      </c>
      <c r="O5893" s="545" t="s">
        <v>17857</v>
      </c>
      <c r="P5893" s="549">
        <v>3958</v>
      </c>
      <c r="Q5893" s="549">
        <v>1</v>
      </c>
      <c r="R5893" s="549">
        <v>135</v>
      </c>
      <c r="S5893" s="548"/>
      <c r="T5893" s="548"/>
      <c r="U5893" s="99"/>
    </row>
    <row r="5894" spans="1:21" ht="19.5" customHeight="1">
      <c r="A5894" s="545">
        <v>100503</v>
      </c>
      <c r="B5894" s="545" t="s">
        <v>10766</v>
      </c>
      <c r="C5894" s="545" t="s">
        <v>216</v>
      </c>
      <c r="D5894" s="546">
        <v>46052</v>
      </c>
      <c r="E5894" s="171" t="str">
        <f t="shared" si="92"/>
        <v>2026</v>
      </c>
      <c r="F5894" s="547">
        <v>207484</v>
      </c>
      <c r="G5894" s="548">
        <v>0.19</v>
      </c>
      <c r="H5894" s="547">
        <v>174356.3</v>
      </c>
      <c r="I5894" s="545" t="s">
        <v>12642</v>
      </c>
      <c r="J5894" s="545" t="s">
        <v>13307</v>
      </c>
      <c r="K5894" s="545" t="s">
        <v>13413</v>
      </c>
      <c r="L5894" s="545" t="s">
        <v>13807</v>
      </c>
      <c r="M5894" s="548" t="s">
        <v>13758</v>
      </c>
      <c r="N5894" s="545" t="s">
        <v>13413</v>
      </c>
      <c r="O5894" s="545" t="s">
        <v>17857</v>
      </c>
      <c r="P5894" s="549">
        <v>3959</v>
      </c>
      <c r="Q5894" s="549">
        <v>1</v>
      </c>
      <c r="R5894" s="549">
        <v>135</v>
      </c>
      <c r="S5894" s="548">
        <v>2228</v>
      </c>
      <c r="T5894" s="548"/>
      <c r="U5894" s="99"/>
    </row>
    <row r="5895" spans="1:21" ht="19.5" customHeight="1">
      <c r="A5895" s="545">
        <v>100504</v>
      </c>
      <c r="B5895" s="545" t="s">
        <v>10765</v>
      </c>
      <c r="C5895" s="545" t="s">
        <v>216</v>
      </c>
      <c r="D5895" s="546"/>
      <c r="E5895" s="171" t="str">
        <f t="shared" si="92"/>
        <v>1900</v>
      </c>
      <c r="F5895" s="547">
        <v>0</v>
      </c>
      <c r="G5895" s="548">
        <v>0</v>
      </c>
      <c r="H5895" s="547">
        <v>0</v>
      </c>
      <c r="I5895" s="545" t="s">
        <v>12642</v>
      </c>
      <c r="J5895" s="545"/>
      <c r="K5895" s="545" t="s">
        <v>13413</v>
      </c>
      <c r="L5895" s="545" t="s">
        <v>13807</v>
      </c>
      <c r="M5895" s="548" t="s">
        <v>13758</v>
      </c>
      <c r="N5895" s="545" t="s">
        <v>13413</v>
      </c>
      <c r="O5895" s="545" t="s">
        <v>17857</v>
      </c>
      <c r="P5895" s="549">
        <v>3960</v>
      </c>
      <c r="Q5895" s="549">
        <v>1</v>
      </c>
      <c r="R5895" s="549">
        <v>135</v>
      </c>
      <c r="S5895" s="548"/>
      <c r="T5895" s="548"/>
      <c r="U5895" s="99"/>
    </row>
    <row r="5896" spans="1:21" ht="19.5" customHeight="1">
      <c r="A5896" s="545">
        <v>100505</v>
      </c>
      <c r="B5896" s="545" t="s">
        <v>10764</v>
      </c>
      <c r="C5896" s="545" t="s">
        <v>216</v>
      </c>
      <c r="D5896" s="546"/>
      <c r="E5896" s="171" t="str">
        <f t="shared" si="92"/>
        <v>1900</v>
      </c>
      <c r="F5896" s="547">
        <v>0</v>
      </c>
      <c r="G5896" s="548">
        <v>0</v>
      </c>
      <c r="H5896" s="547">
        <v>0</v>
      </c>
      <c r="I5896" s="545" t="s">
        <v>12642</v>
      </c>
      <c r="J5896" s="545"/>
      <c r="K5896" s="545" t="s">
        <v>13413</v>
      </c>
      <c r="L5896" s="545" t="s">
        <v>13807</v>
      </c>
      <c r="M5896" s="548" t="s">
        <v>13758</v>
      </c>
      <c r="N5896" s="545" t="s">
        <v>13413</v>
      </c>
      <c r="O5896" s="545" t="s">
        <v>17857</v>
      </c>
      <c r="P5896" s="549">
        <v>3961</v>
      </c>
      <c r="Q5896" s="549">
        <v>1</v>
      </c>
      <c r="R5896" s="549">
        <v>135</v>
      </c>
      <c r="S5896" s="548"/>
      <c r="T5896" s="548"/>
      <c r="U5896" s="99"/>
    </row>
    <row r="5897" spans="1:21" ht="19.5" customHeight="1">
      <c r="A5897" s="545">
        <v>100506</v>
      </c>
      <c r="B5897" s="545" t="s">
        <v>10763</v>
      </c>
      <c r="C5897" s="545" t="s">
        <v>216</v>
      </c>
      <c r="D5897" s="546"/>
      <c r="E5897" s="171" t="str">
        <f t="shared" si="92"/>
        <v>1900</v>
      </c>
      <c r="F5897" s="547">
        <v>0</v>
      </c>
      <c r="G5897" s="548">
        <v>0</v>
      </c>
      <c r="H5897" s="547">
        <v>0</v>
      </c>
      <c r="I5897" s="545" t="s">
        <v>12642</v>
      </c>
      <c r="J5897" s="545"/>
      <c r="K5897" s="545" t="s">
        <v>13413</v>
      </c>
      <c r="L5897" s="545" t="s">
        <v>13807</v>
      </c>
      <c r="M5897" s="548" t="s">
        <v>13758</v>
      </c>
      <c r="N5897" s="545" t="s">
        <v>13413</v>
      </c>
      <c r="O5897" s="545" t="s">
        <v>17857</v>
      </c>
      <c r="P5897" s="549">
        <v>3962</v>
      </c>
      <c r="Q5897" s="549">
        <v>1</v>
      </c>
      <c r="R5897" s="549">
        <v>135</v>
      </c>
      <c r="S5897" s="548"/>
      <c r="T5897" s="548"/>
      <c r="U5897" s="99"/>
    </row>
    <row r="5898" spans="1:21" ht="19.5" customHeight="1">
      <c r="A5898" s="545">
        <v>100507</v>
      </c>
      <c r="B5898" s="545" t="s">
        <v>10762</v>
      </c>
      <c r="C5898" s="545" t="s">
        <v>216</v>
      </c>
      <c r="D5898" s="546"/>
      <c r="E5898" s="171" t="str">
        <f t="shared" si="92"/>
        <v>1900</v>
      </c>
      <c r="F5898" s="547">
        <v>0</v>
      </c>
      <c r="G5898" s="548">
        <v>0</v>
      </c>
      <c r="H5898" s="547">
        <v>0</v>
      </c>
      <c r="I5898" s="545" t="s">
        <v>12642</v>
      </c>
      <c r="J5898" s="545"/>
      <c r="K5898" s="545" t="s">
        <v>13413</v>
      </c>
      <c r="L5898" s="545" t="s">
        <v>13807</v>
      </c>
      <c r="M5898" s="548" t="s">
        <v>13758</v>
      </c>
      <c r="N5898" s="545" t="s">
        <v>13413</v>
      </c>
      <c r="O5898" s="545" t="s">
        <v>17857</v>
      </c>
      <c r="P5898" s="549">
        <v>3963</v>
      </c>
      <c r="Q5898" s="549">
        <v>1</v>
      </c>
      <c r="R5898" s="549">
        <v>135</v>
      </c>
      <c r="S5898" s="548"/>
      <c r="T5898" s="548"/>
      <c r="U5898" s="99"/>
    </row>
    <row r="5899" spans="1:21" ht="19.5" customHeight="1">
      <c r="A5899" s="545">
        <v>100508</v>
      </c>
      <c r="B5899" s="545" t="s">
        <v>10761</v>
      </c>
      <c r="C5899" s="545" t="s">
        <v>216</v>
      </c>
      <c r="D5899" s="546"/>
      <c r="E5899" s="171" t="str">
        <f t="shared" si="92"/>
        <v>1900</v>
      </c>
      <c r="F5899" s="547">
        <v>0</v>
      </c>
      <c r="G5899" s="548">
        <v>0</v>
      </c>
      <c r="H5899" s="547">
        <v>0</v>
      </c>
      <c r="I5899" s="545" t="s">
        <v>12642</v>
      </c>
      <c r="J5899" s="545"/>
      <c r="K5899" s="545" t="s">
        <v>13413</v>
      </c>
      <c r="L5899" s="545" t="s">
        <v>13807</v>
      </c>
      <c r="M5899" s="548" t="s">
        <v>13758</v>
      </c>
      <c r="N5899" s="545" t="s">
        <v>13413</v>
      </c>
      <c r="O5899" s="545" t="s">
        <v>17857</v>
      </c>
      <c r="P5899" s="549">
        <v>3964</v>
      </c>
      <c r="Q5899" s="549">
        <v>1</v>
      </c>
      <c r="R5899" s="549">
        <v>135</v>
      </c>
      <c r="S5899" s="548"/>
      <c r="T5899" s="548"/>
      <c r="U5899" s="99"/>
    </row>
    <row r="5900" spans="1:21" ht="19.5" customHeight="1">
      <c r="A5900" s="545">
        <v>100509</v>
      </c>
      <c r="B5900" s="545" t="s">
        <v>8136</v>
      </c>
      <c r="C5900" s="545" t="s">
        <v>216</v>
      </c>
      <c r="D5900" s="546">
        <v>44588</v>
      </c>
      <c r="E5900" s="171" t="str">
        <f t="shared" si="92"/>
        <v>2022</v>
      </c>
      <c r="F5900" s="547">
        <v>114235</v>
      </c>
      <c r="G5900" s="548">
        <v>0.19</v>
      </c>
      <c r="H5900" s="547">
        <v>95995.8</v>
      </c>
      <c r="I5900" s="545" t="s">
        <v>12642</v>
      </c>
      <c r="J5900" s="545" t="s">
        <v>13297</v>
      </c>
      <c r="K5900" s="545" t="s">
        <v>13413</v>
      </c>
      <c r="L5900" s="545" t="s">
        <v>13807</v>
      </c>
      <c r="M5900" s="548" t="s">
        <v>13758</v>
      </c>
      <c r="N5900" s="545" t="s">
        <v>13413</v>
      </c>
      <c r="O5900" s="545" t="s">
        <v>17935</v>
      </c>
      <c r="P5900" s="549">
        <v>3965</v>
      </c>
      <c r="Q5900" s="549">
        <v>1</v>
      </c>
      <c r="R5900" s="549">
        <v>135</v>
      </c>
      <c r="S5900" s="548">
        <v>2257</v>
      </c>
      <c r="T5900" s="548"/>
      <c r="U5900" s="99"/>
    </row>
    <row r="5901" spans="1:21" ht="19.5" customHeight="1">
      <c r="A5901" s="545">
        <v>100510</v>
      </c>
      <c r="B5901" s="545" t="s">
        <v>8135</v>
      </c>
      <c r="C5901" s="545" t="s">
        <v>216</v>
      </c>
      <c r="D5901" s="546">
        <v>44588</v>
      </c>
      <c r="E5901" s="171" t="str">
        <f t="shared" si="92"/>
        <v>2022</v>
      </c>
      <c r="F5901" s="547">
        <v>114235</v>
      </c>
      <c r="G5901" s="548">
        <v>0.19</v>
      </c>
      <c r="H5901" s="547">
        <v>95995.8</v>
      </c>
      <c r="I5901" s="545" t="s">
        <v>12642</v>
      </c>
      <c r="J5901" s="545" t="s">
        <v>13297</v>
      </c>
      <c r="K5901" s="545" t="s">
        <v>13413</v>
      </c>
      <c r="L5901" s="545" t="s">
        <v>13807</v>
      </c>
      <c r="M5901" s="548" t="s">
        <v>13758</v>
      </c>
      <c r="N5901" s="545" t="s">
        <v>13413</v>
      </c>
      <c r="O5901" s="545" t="s">
        <v>17935</v>
      </c>
      <c r="P5901" s="549">
        <v>3966</v>
      </c>
      <c r="Q5901" s="549">
        <v>1</v>
      </c>
      <c r="R5901" s="549">
        <v>135</v>
      </c>
      <c r="S5901" s="548">
        <v>2257</v>
      </c>
      <c r="T5901" s="548"/>
      <c r="U5901" s="99"/>
    </row>
    <row r="5902" spans="1:21" ht="19.5" customHeight="1">
      <c r="A5902" s="545">
        <v>100511</v>
      </c>
      <c r="B5902" s="545" t="s">
        <v>7372</v>
      </c>
      <c r="C5902" s="545" t="s">
        <v>216</v>
      </c>
      <c r="D5902" s="546">
        <v>44588</v>
      </c>
      <c r="E5902" s="171" t="str">
        <f t="shared" si="92"/>
        <v>2022</v>
      </c>
      <c r="F5902" s="547">
        <v>79383</v>
      </c>
      <c r="G5902" s="548">
        <v>0.19</v>
      </c>
      <c r="H5902" s="547">
        <v>66708.399999999994</v>
      </c>
      <c r="I5902" s="545" t="s">
        <v>12642</v>
      </c>
      <c r="J5902" s="545" t="s">
        <v>13297</v>
      </c>
      <c r="K5902" s="545" t="s">
        <v>13413</v>
      </c>
      <c r="L5902" s="545" t="s">
        <v>13807</v>
      </c>
      <c r="M5902" s="548" t="s">
        <v>13758</v>
      </c>
      <c r="N5902" s="545" t="s">
        <v>13413</v>
      </c>
      <c r="O5902" s="545" t="s">
        <v>17935</v>
      </c>
      <c r="P5902" s="549">
        <v>3967</v>
      </c>
      <c r="Q5902" s="549">
        <v>1</v>
      </c>
      <c r="R5902" s="549">
        <v>135</v>
      </c>
      <c r="S5902" s="548">
        <v>2257</v>
      </c>
      <c r="T5902" s="548"/>
      <c r="U5902" s="99"/>
    </row>
    <row r="5903" spans="1:21" ht="19.5" customHeight="1">
      <c r="A5903" s="545">
        <v>100512</v>
      </c>
      <c r="B5903" s="545" t="s">
        <v>7371</v>
      </c>
      <c r="C5903" s="545" t="s">
        <v>216</v>
      </c>
      <c r="D5903" s="546">
        <v>44588</v>
      </c>
      <c r="E5903" s="171" t="str">
        <f t="shared" si="92"/>
        <v>2022</v>
      </c>
      <c r="F5903" s="547">
        <v>48749</v>
      </c>
      <c r="G5903" s="548">
        <v>0.19</v>
      </c>
      <c r="H5903" s="547">
        <v>40965.550000000003</v>
      </c>
      <c r="I5903" s="545" t="s">
        <v>12642</v>
      </c>
      <c r="J5903" s="545" t="s">
        <v>13297</v>
      </c>
      <c r="K5903" s="545" t="s">
        <v>13413</v>
      </c>
      <c r="L5903" s="545" t="s">
        <v>13807</v>
      </c>
      <c r="M5903" s="548" t="s">
        <v>13758</v>
      </c>
      <c r="N5903" s="545" t="s">
        <v>13413</v>
      </c>
      <c r="O5903" s="545" t="s">
        <v>17935</v>
      </c>
      <c r="P5903" s="549">
        <v>3968</v>
      </c>
      <c r="Q5903" s="549">
        <v>1</v>
      </c>
      <c r="R5903" s="549">
        <v>135</v>
      </c>
      <c r="S5903" s="548">
        <v>2257</v>
      </c>
      <c r="T5903" s="548"/>
      <c r="U5903" s="99"/>
    </row>
    <row r="5904" spans="1:21" ht="19.5" customHeight="1">
      <c r="A5904" s="545">
        <v>100513</v>
      </c>
      <c r="B5904" s="545" t="s">
        <v>10760</v>
      </c>
      <c r="C5904" s="545" t="s">
        <v>216</v>
      </c>
      <c r="D5904" s="546">
        <v>44588</v>
      </c>
      <c r="E5904" s="171" t="str">
        <f t="shared" si="92"/>
        <v>2022</v>
      </c>
      <c r="F5904" s="547">
        <v>50769.01</v>
      </c>
      <c r="G5904" s="548">
        <v>0.19</v>
      </c>
      <c r="H5904" s="547">
        <v>42663.03</v>
      </c>
      <c r="I5904" s="545" t="s">
        <v>12642</v>
      </c>
      <c r="J5904" s="545" t="s">
        <v>13297</v>
      </c>
      <c r="K5904" s="545" t="s">
        <v>13413</v>
      </c>
      <c r="L5904" s="545" t="s">
        <v>13807</v>
      </c>
      <c r="M5904" s="548" t="s">
        <v>13758</v>
      </c>
      <c r="N5904" s="545" t="s">
        <v>13413</v>
      </c>
      <c r="O5904" s="545" t="s">
        <v>17935</v>
      </c>
      <c r="P5904" s="549">
        <v>3969</v>
      </c>
      <c r="Q5904" s="549">
        <v>1</v>
      </c>
      <c r="R5904" s="549">
        <v>135</v>
      </c>
      <c r="S5904" s="548">
        <v>2257</v>
      </c>
      <c r="T5904" s="548"/>
      <c r="U5904" s="99"/>
    </row>
    <row r="5905" spans="1:21" ht="19.5" customHeight="1">
      <c r="A5905" s="545">
        <v>100514</v>
      </c>
      <c r="B5905" s="545" t="s">
        <v>10759</v>
      </c>
      <c r="C5905" s="545" t="s">
        <v>216</v>
      </c>
      <c r="D5905" s="546">
        <v>46052</v>
      </c>
      <c r="E5905" s="171" t="str">
        <f t="shared" si="92"/>
        <v>2026</v>
      </c>
      <c r="F5905" s="547">
        <v>3265</v>
      </c>
      <c r="G5905" s="548">
        <v>0.19</v>
      </c>
      <c r="H5905" s="547">
        <v>2743.7</v>
      </c>
      <c r="I5905" s="545" t="s">
        <v>12642</v>
      </c>
      <c r="J5905" s="545" t="s">
        <v>13307</v>
      </c>
      <c r="K5905" s="545" t="s">
        <v>13413</v>
      </c>
      <c r="L5905" s="545" t="s">
        <v>13807</v>
      </c>
      <c r="M5905" s="548" t="s">
        <v>13758</v>
      </c>
      <c r="N5905" s="545" t="s">
        <v>13413</v>
      </c>
      <c r="O5905" s="545" t="s">
        <v>17935</v>
      </c>
      <c r="P5905" s="549">
        <v>3970</v>
      </c>
      <c r="Q5905" s="549">
        <v>1</v>
      </c>
      <c r="R5905" s="549">
        <v>135</v>
      </c>
      <c r="S5905" s="548">
        <v>2228</v>
      </c>
      <c r="T5905" s="548"/>
      <c r="U5905" s="99"/>
    </row>
    <row r="5906" spans="1:21" ht="19.5" customHeight="1">
      <c r="A5906" s="545">
        <v>100515</v>
      </c>
      <c r="B5906" s="545" t="s">
        <v>10758</v>
      </c>
      <c r="C5906" s="545" t="s">
        <v>216</v>
      </c>
      <c r="D5906" s="546">
        <v>44588</v>
      </c>
      <c r="E5906" s="171" t="str">
        <f t="shared" si="92"/>
        <v>2022</v>
      </c>
      <c r="F5906" s="547">
        <v>20215.009999999998</v>
      </c>
      <c r="G5906" s="548">
        <v>0.19</v>
      </c>
      <c r="H5906" s="547">
        <v>16987.400000000001</v>
      </c>
      <c r="I5906" s="545" t="s">
        <v>12642</v>
      </c>
      <c r="J5906" s="545" t="s">
        <v>13297</v>
      </c>
      <c r="K5906" s="545" t="s">
        <v>13413</v>
      </c>
      <c r="L5906" s="545" t="s">
        <v>13807</v>
      </c>
      <c r="M5906" s="548" t="s">
        <v>13758</v>
      </c>
      <c r="N5906" s="545" t="s">
        <v>13413</v>
      </c>
      <c r="O5906" s="545" t="s">
        <v>17935</v>
      </c>
      <c r="P5906" s="549">
        <v>3971</v>
      </c>
      <c r="Q5906" s="549">
        <v>1</v>
      </c>
      <c r="R5906" s="549">
        <v>135</v>
      </c>
      <c r="S5906" s="548">
        <v>2257</v>
      </c>
      <c r="T5906" s="548"/>
      <c r="U5906" s="99"/>
    </row>
    <row r="5907" spans="1:21" ht="19.5" customHeight="1">
      <c r="A5907" s="545">
        <v>100516</v>
      </c>
      <c r="B5907" s="545" t="s">
        <v>5146</v>
      </c>
      <c r="C5907" s="545" t="s">
        <v>209</v>
      </c>
      <c r="D5907" s="546">
        <v>43553</v>
      </c>
      <c r="E5907" s="171" t="str">
        <f t="shared" si="92"/>
        <v>2019</v>
      </c>
      <c r="F5907" s="547">
        <v>39413</v>
      </c>
      <c r="G5907" s="548">
        <v>0.19</v>
      </c>
      <c r="H5907" s="547">
        <v>33120.17</v>
      </c>
      <c r="I5907" s="545" t="s">
        <v>12697</v>
      </c>
      <c r="J5907" s="545" t="s">
        <v>13296</v>
      </c>
      <c r="K5907" s="545" t="s">
        <v>13413</v>
      </c>
      <c r="L5907" s="545" t="s">
        <v>14126</v>
      </c>
      <c r="M5907" s="548" t="s">
        <v>13758</v>
      </c>
      <c r="N5907" s="545" t="s">
        <v>13413</v>
      </c>
      <c r="O5907" s="545" t="s">
        <v>13413</v>
      </c>
      <c r="P5907" s="549">
        <v>3972</v>
      </c>
      <c r="Q5907" s="549">
        <v>1</v>
      </c>
      <c r="R5907" s="549">
        <v>138</v>
      </c>
      <c r="S5907" s="548">
        <v>2218</v>
      </c>
      <c r="T5907" s="548"/>
      <c r="U5907" s="99"/>
    </row>
    <row r="5908" spans="1:21" ht="19.5" customHeight="1">
      <c r="A5908" s="545">
        <v>100517</v>
      </c>
      <c r="B5908" s="545" t="s">
        <v>10757</v>
      </c>
      <c r="C5908" s="545" t="s">
        <v>209</v>
      </c>
      <c r="D5908" s="546"/>
      <c r="E5908" s="171" t="str">
        <f t="shared" si="92"/>
        <v>1900</v>
      </c>
      <c r="F5908" s="547">
        <v>0</v>
      </c>
      <c r="G5908" s="548">
        <v>0</v>
      </c>
      <c r="H5908" s="547">
        <v>0</v>
      </c>
      <c r="I5908" s="545" t="s">
        <v>12697</v>
      </c>
      <c r="J5908" s="545"/>
      <c r="K5908" s="545" t="s">
        <v>13413</v>
      </c>
      <c r="L5908" s="545" t="s">
        <v>13807</v>
      </c>
      <c r="M5908" s="548" t="s">
        <v>13758</v>
      </c>
      <c r="N5908" s="545" t="s">
        <v>13413</v>
      </c>
      <c r="O5908" s="545" t="s">
        <v>17936</v>
      </c>
      <c r="P5908" s="549">
        <v>3973</v>
      </c>
      <c r="Q5908" s="549">
        <v>1</v>
      </c>
      <c r="R5908" s="549">
        <v>138</v>
      </c>
      <c r="S5908" s="548"/>
      <c r="T5908" s="548"/>
      <c r="U5908" s="99"/>
    </row>
    <row r="5909" spans="1:21" ht="19.5" customHeight="1">
      <c r="A5909" s="545">
        <v>100518</v>
      </c>
      <c r="B5909" s="545" t="s">
        <v>10756</v>
      </c>
      <c r="C5909" s="545" t="s">
        <v>216</v>
      </c>
      <c r="D5909" s="546"/>
      <c r="E5909" s="171" t="str">
        <f t="shared" si="92"/>
        <v>1900</v>
      </c>
      <c r="F5909" s="547">
        <v>0</v>
      </c>
      <c r="G5909" s="548">
        <v>0</v>
      </c>
      <c r="H5909" s="547">
        <v>0</v>
      </c>
      <c r="I5909" s="545" t="s">
        <v>12642</v>
      </c>
      <c r="J5909" s="545"/>
      <c r="K5909" s="545" t="s">
        <v>13413</v>
      </c>
      <c r="L5909" s="545" t="s">
        <v>13413</v>
      </c>
      <c r="M5909" s="548" t="s">
        <v>13758</v>
      </c>
      <c r="N5909" s="545" t="s">
        <v>13413</v>
      </c>
      <c r="O5909" s="545" t="s">
        <v>14580</v>
      </c>
      <c r="P5909" s="549">
        <v>3974</v>
      </c>
      <c r="Q5909" s="549">
        <v>1</v>
      </c>
      <c r="R5909" s="549">
        <v>135</v>
      </c>
      <c r="S5909" s="548"/>
      <c r="T5909" s="548"/>
      <c r="U5909" s="99"/>
    </row>
    <row r="5910" spans="1:21" ht="19.5" customHeight="1">
      <c r="A5910" s="545">
        <v>100519</v>
      </c>
      <c r="B5910" s="545" t="s">
        <v>2808</v>
      </c>
      <c r="C5910" s="545" t="s">
        <v>216</v>
      </c>
      <c r="D5910" s="546"/>
      <c r="E5910" s="171" t="str">
        <f t="shared" si="92"/>
        <v>1900</v>
      </c>
      <c r="F5910" s="547">
        <v>0</v>
      </c>
      <c r="G5910" s="548">
        <v>0</v>
      </c>
      <c r="H5910" s="547">
        <v>0</v>
      </c>
      <c r="I5910" s="545" t="s">
        <v>12649</v>
      </c>
      <c r="J5910" s="545"/>
      <c r="K5910" s="545" t="s">
        <v>13413</v>
      </c>
      <c r="L5910" s="545" t="s">
        <v>13413</v>
      </c>
      <c r="M5910" s="548" t="s">
        <v>13758</v>
      </c>
      <c r="N5910" s="545" t="s">
        <v>13413</v>
      </c>
      <c r="O5910" s="545" t="s">
        <v>15359</v>
      </c>
      <c r="P5910" s="549">
        <v>3975</v>
      </c>
      <c r="Q5910" s="549">
        <v>1</v>
      </c>
      <c r="R5910" s="549">
        <v>17</v>
      </c>
      <c r="S5910" s="548"/>
      <c r="T5910" s="548"/>
      <c r="U5910" s="99"/>
    </row>
    <row r="5911" spans="1:21" ht="19.5" customHeight="1">
      <c r="A5911" s="545">
        <v>100520</v>
      </c>
      <c r="B5911" s="545" t="s">
        <v>7043</v>
      </c>
      <c r="C5911" s="545" t="s">
        <v>216</v>
      </c>
      <c r="D5911" s="546">
        <v>43843</v>
      </c>
      <c r="E5911" s="171" t="str">
        <f t="shared" si="92"/>
        <v>2020</v>
      </c>
      <c r="F5911" s="547">
        <v>31579.01</v>
      </c>
      <c r="G5911" s="548">
        <v>0.19</v>
      </c>
      <c r="H5911" s="547">
        <v>26536.98</v>
      </c>
      <c r="I5911" s="545" t="s">
        <v>12642</v>
      </c>
      <c r="J5911" s="545" t="s">
        <v>13297</v>
      </c>
      <c r="K5911" s="545" t="s">
        <v>13413</v>
      </c>
      <c r="L5911" s="545" t="s">
        <v>13413</v>
      </c>
      <c r="M5911" s="548" t="s">
        <v>13758</v>
      </c>
      <c r="N5911" s="545" t="s">
        <v>13413</v>
      </c>
      <c r="O5911" s="545" t="s">
        <v>13413</v>
      </c>
      <c r="P5911" s="549">
        <v>3976</v>
      </c>
      <c r="Q5911" s="549">
        <v>1</v>
      </c>
      <c r="R5911" s="549">
        <v>135</v>
      </c>
      <c r="S5911" s="548">
        <v>2257</v>
      </c>
      <c r="T5911" s="548"/>
      <c r="U5911" s="99"/>
    </row>
    <row r="5912" spans="1:21" ht="19.5" customHeight="1">
      <c r="A5912" s="545">
        <v>100521</v>
      </c>
      <c r="B5912" s="545" t="s">
        <v>2533</v>
      </c>
      <c r="C5912" s="545" t="s">
        <v>216</v>
      </c>
      <c r="D5912" s="546">
        <v>45708</v>
      </c>
      <c r="E5912" s="171" t="str">
        <f t="shared" si="92"/>
        <v>2025</v>
      </c>
      <c r="F5912" s="547">
        <v>2411.41</v>
      </c>
      <c r="G5912" s="548">
        <v>0</v>
      </c>
      <c r="H5912" s="547">
        <v>2411.41</v>
      </c>
      <c r="I5912" s="545" t="s">
        <v>12642</v>
      </c>
      <c r="J5912" s="545" t="s">
        <v>13307</v>
      </c>
      <c r="K5912" s="545" t="s">
        <v>13413</v>
      </c>
      <c r="L5912" s="545" t="s">
        <v>13807</v>
      </c>
      <c r="M5912" s="548" t="s">
        <v>13758</v>
      </c>
      <c r="N5912" s="545" t="s">
        <v>13413</v>
      </c>
      <c r="O5912" s="545" t="s">
        <v>17835</v>
      </c>
      <c r="P5912" s="549">
        <v>3977</v>
      </c>
      <c r="Q5912" s="549">
        <v>1</v>
      </c>
      <c r="R5912" s="549">
        <v>135</v>
      </c>
      <c r="S5912" s="548">
        <v>2228</v>
      </c>
      <c r="T5912" s="548"/>
      <c r="U5912" s="99"/>
    </row>
    <row r="5913" spans="1:21" ht="19.5" customHeight="1">
      <c r="A5913" s="545">
        <v>100522</v>
      </c>
      <c r="B5913" s="545" t="s">
        <v>2475</v>
      </c>
      <c r="C5913" s="545" t="s">
        <v>216</v>
      </c>
      <c r="D5913" s="546">
        <v>45708</v>
      </c>
      <c r="E5913" s="171" t="str">
        <f t="shared" si="92"/>
        <v>2025</v>
      </c>
      <c r="F5913" s="547">
        <v>21222.19</v>
      </c>
      <c r="G5913" s="548">
        <v>0.19</v>
      </c>
      <c r="H5913" s="547">
        <v>17833.77</v>
      </c>
      <c r="I5913" s="545" t="s">
        <v>12642</v>
      </c>
      <c r="J5913" s="545" t="s">
        <v>13307</v>
      </c>
      <c r="K5913" s="545" t="s">
        <v>13413</v>
      </c>
      <c r="L5913" s="545" t="s">
        <v>13807</v>
      </c>
      <c r="M5913" s="548" t="s">
        <v>13758</v>
      </c>
      <c r="N5913" s="545" t="s">
        <v>13413</v>
      </c>
      <c r="O5913" s="545" t="s">
        <v>17835</v>
      </c>
      <c r="P5913" s="549">
        <v>3978</v>
      </c>
      <c r="Q5913" s="549">
        <v>1</v>
      </c>
      <c r="R5913" s="549">
        <v>135</v>
      </c>
      <c r="S5913" s="548">
        <v>2228</v>
      </c>
      <c r="T5913" s="548"/>
      <c r="U5913" s="99"/>
    </row>
    <row r="5914" spans="1:21" ht="19.5" customHeight="1">
      <c r="A5914" s="545">
        <v>100523</v>
      </c>
      <c r="B5914" s="545" t="s">
        <v>7042</v>
      </c>
      <c r="C5914" s="545" t="s">
        <v>216</v>
      </c>
      <c r="D5914" s="546">
        <v>46052</v>
      </c>
      <c r="E5914" s="171" t="str">
        <f t="shared" si="92"/>
        <v>2026</v>
      </c>
      <c r="F5914" s="547">
        <v>793</v>
      </c>
      <c r="G5914" s="548">
        <v>0</v>
      </c>
      <c r="H5914" s="547">
        <v>793</v>
      </c>
      <c r="I5914" s="545" t="s">
        <v>12665</v>
      </c>
      <c r="J5914" s="545" t="s">
        <v>13307</v>
      </c>
      <c r="K5914" s="545" t="s">
        <v>13413</v>
      </c>
      <c r="L5914" s="545" t="s">
        <v>13413</v>
      </c>
      <c r="M5914" s="548" t="s">
        <v>13758</v>
      </c>
      <c r="N5914" s="545" t="s">
        <v>13413</v>
      </c>
      <c r="O5914" s="545" t="s">
        <v>13853</v>
      </c>
      <c r="P5914" s="549">
        <v>3979</v>
      </c>
      <c r="Q5914" s="549">
        <v>1</v>
      </c>
      <c r="R5914" s="549">
        <v>75</v>
      </c>
      <c r="S5914" s="548">
        <v>2228</v>
      </c>
      <c r="T5914" s="548"/>
      <c r="U5914" s="99"/>
    </row>
    <row r="5915" spans="1:21" ht="19.5" customHeight="1">
      <c r="A5915" s="545">
        <v>100524</v>
      </c>
      <c r="B5915" s="545" t="s">
        <v>449</v>
      </c>
      <c r="C5915" s="545" t="s">
        <v>216</v>
      </c>
      <c r="D5915" s="546"/>
      <c r="E5915" s="171" t="str">
        <f t="shared" si="92"/>
        <v>1900</v>
      </c>
      <c r="F5915" s="547">
        <v>0</v>
      </c>
      <c r="G5915" s="548">
        <v>0</v>
      </c>
      <c r="H5915" s="547">
        <v>0</v>
      </c>
      <c r="I5915" s="545" t="s">
        <v>12660</v>
      </c>
      <c r="J5915" s="545"/>
      <c r="K5915" s="545" t="s">
        <v>13413</v>
      </c>
      <c r="L5915" s="545" t="s">
        <v>17937</v>
      </c>
      <c r="M5915" s="548" t="s">
        <v>13758</v>
      </c>
      <c r="N5915" s="545" t="s">
        <v>22154</v>
      </c>
      <c r="O5915" s="545" t="s">
        <v>13413</v>
      </c>
      <c r="P5915" s="549">
        <v>3980</v>
      </c>
      <c r="Q5915" s="549">
        <v>1</v>
      </c>
      <c r="R5915" s="549">
        <v>72</v>
      </c>
      <c r="S5915" s="548"/>
      <c r="T5915" s="548">
        <v>170</v>
      </c>
      <c r="U5915" s="99"/>
    </row>
    <row r="5916" spans="1:21" ht="19.5" customHeight="1">
      <c r="A5916" s="545">
        <v>100525</v>
      </c>
      <c r="B5916" s="545" t="s">
        <v>748</v>
      </c>
      <c r="C5916" s="545" t="s">
        <v>221</v>
      </c>
      <c r="D5916" s="546">
        <v>44593</v>
      </c>
      <c r="E5916" s="171" t="str">
        <f t="shared" si="92"/>
        <v>2022</v>
      </c>
      <c r="F5916" s="547">
        <v>50697</v>
      </c>
      <c r="G5916" s="548">
        <v>0.19</v>
      </c>
      <c r="H5916" s="547">
        <v>42602.52</v>
      </c>
      <c r="I5916" s="545" t="s">
        <v>12643</v>
      </c>
      <c r="J5916" s="545" t="s">
        <v>13297</v>
      </c>
      <c r="K5916" s="545" t="s">
        <v>13413</v>
      </c>
      <c r="L5916" s="545" t="s">
        <v>17938</v>
      </c>
      <c r="M5916" s="548" t="s">
        <v>13758</v>
      </c>
      <c r="N5916" s="545" t="s">
        <v>22831</v>
      </c>
      <c r="O5916" s="545" t="s">
        <v>17939</v>
      </c>
      <c r="P5916" s="549">
        <v>3981</v>
      </c>
      <c r="Q5916" s="549">
        <v>1</v>
      </c>
      <c r="R5916" s="549">
        <v>6</v>
      </c>
      <c r="S5916" s="548">
        <v>2257</v>
      </c>
      <c r="T5916" s="548">
        <v>451</v>
      </c>
      <c r="U5916" s="99"/>
    </row>
    <row r="5917" spans="1:21" ht="19.5" customHeight="1">
      <c r="A5917" s="545">
        <v>100526</v>
      </c>
      <c r="B5917" s="545" t="s">
        <v>10755</v>
      </c>
      <c r="C5917" s="545" t="s">
        <v>216</v>
      </c>
      <c r="D5917" s="546"/>
      <c r="E5917" s="171" t="str">
        <f t="shared" si="92"/>
        <v>1900</v>
      </c>
      <c r="F5917" s="547">
        <v>0</v>
      </c>
      <c r="G5917" s="548">
        <v>0</v>
      </c>
      <c r="H5917" s="547">
        <v>0</v>
      </c>
      <c r="I5917" s="545" t="s">
        <v>12664</v>
      </c>
      <c r="J5917" s="545"/>
      <c r="K5917" s="545" t="s">
        <v>13413</v>
      </c>
      <c r="L5917" s="545" t="s">
        <v>17940</v>
      </c>
      <c r="M5917" s="548" t="s">
        <v>13758</v>
      </c>
      <c r="N5917" s="545" t="s">
        <v>22831</v>
      </c>
      <c r="O5917" s="545" t="s">
        <v>13413</v>
      </c>
      <c r="P5917" s="549">
        <v>3982</v>
      </c>
      <c r="Q5917" s="549">
        <v>1</v>
      </c>
      <c r="R5917" s="549">
        <v>166</v>
      </c>
      <c r="S5917" s="548"/>
      <c r="T5917" s="548">
        <v>451</v>
      </c>
      <c r="U5917" s="99"/>
    </row>
    <row r="5918" spans="1:21" ht="19.5" customHeight="1">
      <c r="A5918" s="545">
        <v>100527</v>
      </c>
      <c r="B5918" s="545" t="s">
        <v>10754</v>
      </c>
      <c r="C5918" s="545" t="s">
        <v>209</v>
      </c>
      <c r="D5918" s="546"/>
      <c r="E5918" s="171" t="str">
        <f t="shared" si="92"/>
        <v>1900</v>
      </c>
      <c r="F5918" s="547">
        <v>0</v>
      </c>
      <c r="G5918" s="548">
        <v>0</v>
      </c>
      <c r="H5918" s="547">
        <v>0</v>
      </c>
      <c r="I5918" s="545" t="s">
        <v>12697</v>
      </c>
      <c r="J5918" s="545"/>
      <c r="K5918" s="545" t="s">
        <v>13413</v>
      </c>
      <c r="L5918" s="545" t="s">
        <v>13807</v>
      </c>
      <c r="M5918" s="548" t="s">
        <v>13758</v>
      </c>
      <c r="N5918" s="545" t="s">
        <v>13413</v>
      </c>
      <c r="O5918" s="545" t="s">
        <v>17783</v>
      </c>
      <c r="P5918" s="549">
        <v>3983</v>
      </c>
      <c r="Q5918" s="549">
        <v>1</v>
      </c>
      <c r="R5918" s="549">
        <v>138</v>
      </c>
      <c r="S5918" s="548"/>
      <c r="T5918" s="548"/>
      <c r="U5918" s="99"/>
    </row>
    <row r="5919" spans="1:21" ht="19.5" customHeight="1">
      <c r="A5919" s="545">
        <v>100528</v>
      </c>
      <c r="B5919" s="545" t="s">
        <v>2448</v>
      </c>
      <c r="C5919" s="545" t="s">
        <v>903</v>
      </c>
      <c r="D5919" s="546"/>
      <c r="E5919" s="171" t="str">
        <f t="shared" si="92"/>
        <v>1900</v>
      </c>
      <c r="F5919" s="547">
        <v>0</v>
      </c>
      <c r="G5919" s="548">
        <v>0</v>
      </c>
      <c r="H5919" s="547">
        <v>0</v>
      </c>
      <c r="I5919" s="545" t="s">
        <v>12697</v>
      </c>
      <c r="J5919" s="545"/>
      <c r="K5919" s="545" t="s">
        <v>13413</v>
      </c>
      <c r="L5919" s="545" t="s">
        <v>13807</v>
      </c>
      <c r="M5919" s="548" t="s">
        <v>13758</v>
      </c>
      <c r="N5919" s="545" t="s">
        <v>13413</v>
      </c>
      <c r="O5919" s="545" t="s">
        <v>17783</v>
      </c>
      <c r="P5919" s="549">
        <v>3984</v>
      </c>
      <c r="Q5919" s="549">
        <v>1</v>
      </c>
      <c r="R5919" s="549">
        <v>138</v>
      </c>
      <c r="S5919" s="548"/>
      <c r="T5919" s="548"/>
      <c r="U5919" s="99"/>
    </row>
    <row r="5920" spans="1:21" ht="19.5" customHeight="1">
      <c r="A5920" s="545">
        <v>100529</v>
      </c>
      <c r="B5920" s="545" t="s">
        <v>3529</v>
      </c>
      <c r="C5920" s="545" t="s">
        <v>4552</v>
      </c>
      <c r="D5920" s="546">
        <v>46052</v>
      </c>
      <c r="E5920" s="171" t="str">
        <f t="shared" si="92"/>
        <v>2026</v>
      </c>
      <c r="F5920" s="547">
        <v>3562615</v>
      </c>
      <c r="G5920" s="548">
        <v>0.19</v>
      </c>
      <c r="H5920" s="547">
        <v>2993794.12</v>
      </c>
      <c r="I5920" s="545" t="s">
        <v>12647</v>
      </c>
      <c r="J5920" s="545" t="s">
        <v>13307</v>
      </c>
      <c r="K5920" s="545" t="s">
        <v>13413</v>
      </c>
      <c r="L5920" s="545" t="s">
        <v>13413</v>
      </c>
      <c r="M5920" s="548" t="s">
        <v>13758</v>
      </c>
      <c r="N5920" s="545" t="s">
        <v>22830</v>
      </c>
      <c r="O5920" s="545" t="s">
        <v>13413</v>
      </c>
      <c r="P5920" s="549">
        <v>3985</v>
      </c>
      <c r="Q5920" s="549">
        <v>1</v>
      </c>
      <c r="R5920" s="549">
        <v>26</v>
      </c>
      <c r="S5920" s="548">
        <v>2228</v>
      </c>
      <c r="T5920" s="548">
        <v>445</v>
      </c>
      <c r="U5920" s="99"/>
    </row>
    <row r="5921" spans="1:21" ht="19.5" customHeight="1">
      <c r="A5921" s="545">
        <v>100530</v>
      </c>
      <c r="B5921" s="545" t="s">
        <v>6741</v>
      </c>
      <c r="C5921" s="545" t="s">
        <v>4552</v>
      </c>
      <c r="D5921" s="546">
        <v>46058</v>
      </c>
      <c r="E5921" s="171" t="str">
        <f t="shared" si="92"/>
        <v>2026</v>
      </c>
      <c r="F5921" s="547">
        <v>405000</v>
      </c>
      <c r="G5921" s="548">
        <v>0.19</v>
      </c>
      <c r="H5921" s="547">
        <v>340336.13</v>
      </c>
      <c r="I5921" s="545" t="s">
        <v>12752</v>
      </c>
      <c r="J5921" s="545" t="s">
        <v>13296</v>
      </c>
      <c r="K5921" s="545" t="s">
        <v>13413</v>
      </c>
      <c r="L5921" s="545" t="s">
        <v>13413</v>
      </c>
      <c r="M5921" s="548" t="s">
        <v>13758</v>
      </c>
      <c r="N5921" s="545" t="s">
        <v>22830</v>
      </c>
      <c r="O5921" s="545" t="s">
        <v>13413</v>
      </c>
      <c r="P5921" s="549">
        <v>3986</v>
      </c>
      <c r="Q5921" s="549">
        <v>1</v>
      </c>
      <c r="R5921" s="549">
        <v>167</v>
      </c>
      <c r="S5921" s="548">
        <v>2218</v>
      </c>
      <c r="T5921" s="548">
        <v>445</v>
      </c>
      <c r="U5921" s="99"/>
    </row>
    <row r="5922" spans="1:21" ht="19.5" customHeight="1">
      <c r="A5922" s="545">
        <v>100531</v>
      </c>
      <c r="B5922" s="545" t="s">
        <v>10753</v>
      </c>
      <c r="C5922" s="545" t="s">
        <v>216</v>
      </c>
      <c r="D5922" s="546"/>
      <c r="E5922" s="171" t="str">
        <f t="shared" si="92"/>
        <v>1900</v>
      </c>
      <c r="F5922" s="547">
        <v>0</v>
      </c>
      <c r="G5922" s="548">
        <v>0</v>
      </c>
      <c r="H5922" s="547">
        <v>0</v>
      </c>
      <c r="I5922" s="545" t="s">
        <v>12686</v>
      </c>
      <c r="J5922" s="545"/>
      <c r="K5922" s="545" t="s">
        <v>17941</v>
      </c>
      <c r="L5922" s="545" t="s">
        <v>17942</v>
      </c>
      <c r="M5922" s="548" t="s">
        <v>13758</v>
      </c>
      <c r="N5922" s="545" t="s">
        <v>13413</v>
      </c>
      <c r="O5922" s="545" t="s">
        <v>13413</v>
      </c>
      <c r="P5922" s="549">
        <v>3987</v>
      </c>
      <c r="Q5922" s="549">
        <v>1</v>
      </c>
      <c r="R5922" s="549">
        <v>131</v>
      </c>
      <c r="S5922" s="548"/>
      <c r="T5922" s="548"/>
      <c r="U5922" s="99"/>
    </row>
    <row r="5923" spans="1:21" ht="19.5" customHeight="1">
      <c r="A5923" s="545">
        <v>100532</v>
      </c>
      <c r="B5923" s="545" t="s">
        <v>8448</v>
      </c>
      <c r="C5923" s="545" t="s">
        <v>216</v>
      </c>
      <c r="D5923" s="546">
        <v>44679</v>
      </c>
      <c r="E5923" s="171" t="str">
        <f t="shared" si="92"/>
        <v>2022</v>
      </c>
      <c r="F5923" s="547">
        <v>194190934</v>
      </c>
      <c r="G5923" s="548">
        <v>0.19</v>
      </c>
      <c r="H5923" s="547">
        <v>163185658.81999999</v>
      </c>
      <c r="I5923" s="545" t="s">
        <v>12758</v>
      </c>
      <c r="J5923" s="545" t="s">
        <v>13298</v>
      </c>
      <c r="K5923" s="545" t="s">
        <v>17943</v>
      </c>
      <c r="L5923" s="545" t="s">
        <v>13413</v>
      </c>
      <c r="M5923" s="548" t="s">
        <v>13758</v>
      </c>
      <c r="N5923" s="545" t="s">
        <v>13413</v>
      </c>
      <c r="O5923" s="545" t="s">
        <v>13413</v>
      </c>
      <c r="P5923" s="549">
        <v>3988</v>
      </c>
      <c r="Q5923" s="549">
        <v>1</v>
      </c>
      <c r="R5923" s="549">
        <v>164</v>
      </c>
      <c r="S5923" s="548">
        <v>1012</v>
      </c>
      <c r="T5923" s="548"/>
      <c r="U5923" s="99"/>
    </row>
    <row r="5924" spans="1:21" ht="19.5" customHeight="1">
      <c r="A5924" s="545">
        <v>100533</v>
      </c>
      <c r="B5924" s="545" t="s">
        <v>10752</v>
      </c>
      <c r="C5924" s="545" t="s">
        <v>216</v>
      </c>
      <c r="D5924" s="546"/>
      <c r="E5924" s="171" t="str">
        <f t="shared" si="92"/>
        <v>1900</v>
      </c>
      <c r="F5924" s="547">
        <v>0</v>
      </c>
      <c r="G5924" s="548">
        <v>0</v>
      </c>
      <c r="H5924" s="547">
        <v>0</v>
      </c>
      <c r="I5924" s="545" t="s">
        <v>12686</v>
      </c>
      <c r="J5924" s="545"/>
      <c r="K5924" s="545" t="s">
        <v>17944</v>
      </c>
      <c r="L5924" s="545" t="s">
        <v>16422</v>
      </c>
      <c r="M5924" s="548" t="s">
        <v>13758</v>
      </c>
      <c r="N5924" s="545" t="s">
        <v>13413</v>
      </c>
      <c r="O5924" s="545" t="s">
        <v>13413</v>
      </c>
      <c r="P5924" s="549">
        <v>3989</v>
      </c>
      <c r="Q5924" s="549">
        <v>1</v>
      </c>
      <c r="R5924" s="549">
        <v>131</v>
      </c>
      <c r="S5924" s="548"/>
      <c r="T5924" s="548"/>
      <c r="U5924" s="99"/>
    </row>
    <row r="5925" spans="1:21" ht="19.5" customHeight="1">
      <c r="A5925" s="545">
        <v>100534</v>
      </c>
      <c r="B5925" s="545" t="s">
        <v>3606</v>
      </c>
      <c r="C5925" s="545" t="s">
        <v>216</v>
      </c>
      <c r="D5925" s="546"/>
      <c r="E5925" s="171" t="str">
        <f t="shared" si="92"/>
        <v>1900</v>
      </c>
      <c r="F5925" s="547">
        <v>0</v>
      </c>
      <c r="G5925" s="548">
        <v>0</v>
      </c>
      <c r="H5925" s="547">
        <v>0</v>
      </c>
      <c r="I5925" s="545" t="s">
        <v>12664</v>
      </c>
      <c r="J5925" s="545"/>
      <c r="K5925" s="545" t="s">
        <v>13413</v>
      </c>
      <c r="L5925" s="545" t="s">
        <v>13413</v>
      </c>
      <c r="M5925" s="548" t="s">
        <v>13758</v>
      </c>
      <c r="N5925" s="545" t="s">
        <v>22830</v>
      </c>
      <c r="O5925" s="545" t="s">
        <v>17911</v>
      </c>
      <c r="P5925" s="549">
        <v>3990</v>
      </c>
      <c r="Q5925" s="549">
        <v>1</v>
      </c>
      <c r="R5925" s="549">
        <v>166</v>
      </c>
      <c r="S5925" s="548"/>
      <c r="T5925" s="548">
        <v>445</v>
      </c>
      <c r="U5925" s="99"/>
    </row>
    <row r="5926" spans="1:21" ht="19.5" customHeight="1">
      <c r="A5926" s="545">
        <v>100535</v>
      </c>
      <c r="B5926" s="545" t="s">
        <v>3607</v>
      </c>
      <c r="C5926" s="545" t="s">
        <v>216</v>
      </c>
      <c r="D5926" s="546"/>
      <c r="E5926" s="171" t="str">
        <f t="shared" si="92"/>
        <v>1900</v>
      </c>
      <c r="F5926" s="547">
        <v>0</v>
      </c>
      <c r="G5926" s="548">
        <v>0</v>
      </c>
      <c r="H5926" s="547">
        <v>0</v>
      </c>
      <c r="I5926" s="545" t="s">
        <v>12664</v>
      </c>
      <c r="J5926" s="545"/>
      <c r="K5926" s="545" t="s">
        <v>13413</v>
      </c>
      <c r="L5926" s="545" t="s">
        <v>13413</v>
      </c>
      <c r="M5926" s="548" t="s">
        <v>13758</v>
      </c>
      <c r="N5926" s="545" t="s">
        <v>22830</v>
      </c>
      <c r="O5926" s="545" t="s">
        <v>17911</v>
      </c>
      <c r="P5926" s="549">
        <v>3991</v>
      </c>
      <c r="Q5926" s="549">
        <v>1</v>
      </c>
      <c r="R5926" s="549">
        <v>166</v>
      </c>
      <c r="S5926" s="548"/>
      <c r="T5926" s="548">
        <v>445</v>
      </c>
      <c r="U5926" s="99"/>
    </row>
    <row r="5927" spans="1:21" ht="19.5" customHeight="1">
      <c r="A5927" s="545">
        <v>100536</v>
      </c>
      <c r="B5927" s="545" t="s">
        <v>3608</v>
      </c>
      <c r="C5927" s="545" t="s">
        <v>216</v>
      </c>
      <c r="D5927" s="546">
        <v>44914</v>
      </c>
      <c r="E5927" s="171" t="str">
        <f t="shared" si="92"/>
        <v>2022</v>
      </c>
      <c r="F5927" s="547">
        <v>768078</v>
      </c>
      <c r="G5927" s="548">
        <v>0.19</v>
      </c>
      <c r="H5927" s="547">
        <v>645443.69999999995</v>
      </c>
      <c r="I5927" s="545" t="s">
        <v>12664</v>
      </c>
      <c r="J5927" s="545" t="s">
        <v>13297</v>
      </c>
      <c r="K5927" s="545" t="s">
        <v>17945</v>
      </c>
      <c r="L5927" s="545" t="s">
        <v>17946</v>
      </c>
      <c r="M5927" s="548" t="s">
        <v>13758</v>
      </c>
      <c r="N5927" s="545" t="s">
        <v>22830</v>
      </c>
      <c r="O5927" s="545" t="s">
        <v>17911</v>
      </c>
      <c r="P5927" s="549">
        <v>3992</v>
      </c>
      <c r="Q5927" s="549">
        <v>1</v>
      </c>
      <c r="R5927" s="549">
        <v>166</v>
      </c>
      <c r="S5927" s="548">
        <v>2257</v>
      </c>
      <c r="T5927" s="548">
        <v>445</v>
      </c>
      <c r="U5927" s="99"/>
    </row>
    <row r="5928" spans="1:21" ht="19.5" customHeight="1">
      <c r="A5928" s="545">
        <v>100537</v>
      </c>
      <c r="B5928" s="545" t="s">
        <v>10751</v>
      </c>
      <c r="C5928" s="545" t="s">
        <v>216</v>
      </c>
      <c r="D5928" s="546"/>
      <c r="E5928" s="171" t="str">
        <f t="shared" si="92"/>
        <v>1900</v>
      </c>
      <c r="F5928" s="547">
        <v>0</v>
      </c>
      <c r="G5928" s="548">
        <v>0</v>
      </c>
      <c r="H5928" s="547">
        <v>0</v>
      </c>
      <c r="I5928" s="545" t="s">
        <v>12758</v>
      </c>
      <c r="J5928" s="545"/>
      <c r="K5928" s="545" t="s">
        <v>17947</v>
      </c>
      <c r="L5928" s="545" t="s">
        <v>17893</v>
      </c>
      <c r="M5928" s="548" t="s">
        <v>13758</v>
      </c>
      <c r="N5928" s="545" t="s">
        <v>13413</v>
      </c>
      <c r="O5928" s="545" t="s">
        <v>13413</v>
      </c>
      <c r="P5928" s="549">
        <v>3993</v>
      </c>
      <c r="Q5928" s="549">
        <v>1</v>
      </c>
      <c r="R5928" s="549">
        <v>164</v>
      </c>
      <c r="S5928" s="548"/>
      <c r="T5928" s="548"/>
      <c r="U5928" s="99"/>
    </row>
    <row r="5929" spans="1:21" ht="19.5" customHeight="1">
      <c r="A5929" s="545">
        <v>100538</v>
      </c>
      <c r="B5929" s="545" t="s">
        <v>1698</v>
      </c>
      <c r="C5929" s="545" t="s">
        <v>216</v>
      </c>
      <c r="D5929" s="546"/>
      <c r="E5929" s="171" t="str">
        <f t="shared" si="92"/>
        <v>1900</v>
      </c>
      <c r="F5929" s="547">
        <v>0</v>
      </c>
      <c r="G5929" s="548">
        <v>0</v>
      </c>
      <c r="H5929" s="547">
        <v>0</v>
      </c>
      <c r="I5929" s="545" t="s">
        <v>12709</v>
      </c>
      <c r="J5929" s="545"/>
      <c r="K5929" s="545" t="s">
        <v>13413</v>
      </c>
      <c r="L5929" s="545" t="s">
        <v>13413</v>
      </c>
      <c r="M5929" s="548" t="s">
        <v>13758</v>
      </c>
      <c r="N5929" s="545" t="s">
        <v>22149</v>
      </c>
      <c r="O5929" s="545" t="s">
        <v>13413</v>
      </c>
      <c r="P5929" s="549">
        <v>3994</v>
      </c>
      <c r="Q5929" s="549">
        <v>1</v>
      </c>
      <c r="R5929" s="549">
        <v>124</v>
      </c>
      <c r="S5929" s="548"/>
      <c r="T5929" s="548">
        <v>43</v>
      </c>
      <c r="U5929" s="99"/>
    </row>
    <row r="5930" spans="1:21" ht="19.5" customHeight="1">
      <c r="A5930" s="545">
        <v>100539</v>
      </c>
      <c r="B5930" s="545" t="s">
        <v>5297</v>
      </c>
      <c r="C5930" s="545" t="s">
        <v>216</v>
      </c>
      <c r="D5930" s="546">
        <v>44679</v>
      </c>
      <c r="E5930" s="171" t="str">
        <f t="shared" si="92"/>
        <v>2022</v>
      </c>
      <c r="F5930" s="547">
        <v>79912452</v>
      </c>
      <c r="G5930" s="548">
        <v>0.19</v>
      </c>
      <c r="H5930" s="547">
        <v>67153321.010000005</v>
      </c>
      <c r="I5930" s="545" t="s">
        <v>12758</v>
      </c>
      <c r="J5930" s="545" t="s">
        <v>13296</v>
      </c>
      <c r="K5930" s="545" t="s">
        <v>17948</v>
      </c>
      <c r="L5930" s="545" t="s">
        <v>13413</v>
      </c>
      <c r="M5930" s="548" t="s">
        <v>13758</v>
      </c>
      <c r="N5930" s="545" t="s">
        <v>13413</v>
      </c>
      <c r="O5930" s="545" t="s">
        <v>13413</v>
      </c>
      <c r="P5930" s="549">
        <v>3995</v>
      </c>
      <c r="Q5930" s="549">
        <v>1</v>
      </c>
      <c r="R5930" s="549">
        <v>164</v>
      </c>
      <c r="S5930" s="548">
        <v>2218</v>
      </c>
      <c r="T5930" s="548"/>
      <c r="U5930" s="99"/>
    </row>
    <row r="5931" spans="1:21" ht="19.5" customHeight="1">
      <c r="A5931" s="545">
        <v>100540</v>
      </c>
      <c r="B5931" s="545" t="s">
        <v>1730</v>
      </c>
      <c r="C5931" s="545" t="s">
        <v>209</v>
      </c>
      <c r="D5931" s="546"/>
      <c r="E5931" s="171" t="str">
        <f t="shared" si="92"/>
        <v>1900</v>
      </c>
      <c r="F5931" s="547">
        <v>0</v>
      </c>
      <c r="G5931" s="548">
        <v>0</v>
      </c>
      <c r="H5931" s="547">
        <v>0</v>
      </c>
      <c r="I5931" s="545" t="s">
        <v>12709</v>
      </c>
      <c r="J5931" s="545"/>
      <c r="K5931" s="545" t="s">
        <v>17949</v>
      </c>
      <c r="L5931" s="545" t="s">
        <v>17950</v>
      </c>
      <c r="M5931" s="548" t="s">
        <v>13758</v>
      </c>
      <c r="N5931" s="545" t="s">
        <v>22823</v>
      </c>
      <c r="O5931" s="545" t="s">
        <v>17951</v>
      </c>
      <c r="P5931" s="549">
        <v>3996</v>
      </c>
      <c r="Q5931" s="549">
        <v>1</v>
      </c>
      <c r="R5931" s="549">
        <v>124</v>
      </c>
      <c r="S5931" s="548"/>
      <c r="T5931" s="548">
        <v>441</v>
      </c>
      <c r="U5931" s="99"/>
    </row>
    <row r="5932" spans="1:21" ht="19.5" customHeight="1">
      <c r="A5932" s="545">
        <v>100541</v>
      </c>
      <c r="B5932" s="545" t="s">
        <v>1761</v>
      </c>
      <c r="C5932" s="545" t="s">
        <v>206</v>
      </c>
      <c r="D5932" s="546"/>
      <c r="E5932" s="171" t="str">
        <f t="shared" si="92"/>
        <v>1900</v>
      </c>
      <c r="F5932" s="547">
        <v>0</v>
      </c>
      <c r="G5932" s="548">
        <v>0</v>
      </c>
      <c r="H5932" s="547">
        <v>0</v>
      </c>
      <c r="I5932" s="545" t="s">
        <v>12709</v>
      </c>
      <c r="J5932" s="545"/>
      <c r="K5932" s="545" t="s">
        <v>13413</v>
      </c>
      <c r="L5932" s="545" t="s">
        <v>13413</v>
      </c>
      <c r="M5932" s="548" t="s">
        <v>13758</v>
      </c>
      <c r="N5932" s="545" t="s">
        <v>13413</v>
      </c>
      <c r="O5932" s="545" t="s">
        <v>17952</v>
      </c>
      <c r="P5932" s="549">
        <v>3997</v>
      </c>
      <c r="Q5932" s="549">
        <v>1</v>
      </c>
      <c r="R5932" s="549">
        <v>124</v>
      </c>
      <c r="S5932" s="548"/>
      <c r="T5932" s="548"/>
      <c r="U5932" s="99"/>
    </row>
    <row r="5933" spans="1:21" ht="19.5" customHeight="1">
      <c r="A5933" s="545">
        <v>100542</v>
      </c>
      <c r="B5933" s="545" t="s">
        <v>10750</v>
      </c>
      <c r="C5933" s="545" t="s">
        <v>216</v>
      </c>
      <c r="D5933" s="546"/>
      <c r="E5933" s="171" t="str">
        <f t="shared" si="92"/>
        <v>1900</v>
      </c>
      <c r="F5933" s="547">
        <v>0</v>
      </c>
      <c r="G5933" s="548">
        <v>0</v>
      </c>
      <c r="H5933" s="547">
        <v>0</v>
      </c>
      <c r="I5933" s="545" t="s">
        <v>12660</v>
      </c>
      <c r="J5933" s="545"/>
      <c r="K5933" s="545" t="s">
        <v>13413</v>
      </c>
      <c r="L5933" s="545" t="s">
        <v>15490</v>
      </c>
      <c r="M5933" s="548" t="s">
        <v>13758</v>
      </c>
      <c r="N5933" s="545" t="s">
        <v>13413</v>
      </c>
      <c r="O5933" s="545" t="s">
        <v>15491</v>
      </c>
      <c r="P5933" s="549">
        <v>3998</v>
      </c>
      <c r="Q5933" s="549">
        <v>1</v>
      </c>
      <c r="R5933" s="549">
        <v>72</v>
      </c>
      <c r="S5933" s="548"/>
      <c r="T5933" s="548"/>
      <c r="U5933" s="99"/>
    </row>
    <row r="5934" spans="1:21" ht="19.5" customHeight="1">
      <c r="A5934" s="545">
        <v>100543</v>
      </c>
      <c r="B5934" s="545" t="s">
        <v>5317</v>
      </c>
      <c r="C5934" s="545" t="s">
        <v>216</v>
      </c>
      <c r="D5934" s="546">
        <v>44677</v>
      </c>
      <c r="E5934" s="171" t="str">
        <f t="shared" si="92"/>
        <v>2022</v>
      </c>
      <c r="F5934" s="547">
        <v>52131343</v>
      </c>
      <c r="G5934" s="548">
        <v>0.19</v>
      </c>
      <c r="H5934" s="547">
        <v>43807851.259999998</v>
      </c>
      <c r="I5934" s="545" t="s">
        <v>12758</v>
      </c>
      <c r="J5934" s="545" t="s">
        <v>13296</v>
      </c>
      <c r="K5934" s="545" t="s">
        <v>17953</v>
      </c>
      <c r="L5934" s="545" t="s">
        <v>13413</v>
      </c>
      <c r="M5934" s="548" t="s">
        <v>13758</v>
      </c>
      <c r="N5934" s="545" t="s">
        <v>13413</v>
      </c>
      <c r="O5934" s="545" t="s">
        <v>13413</v>
      </c>
      <c r="P5934" s="549">
        <v>3999</v>
      </c>
      <c r="Q5934" s="549">
        <v>1</v>
      </c>
      <c r="R5934" s="549">
        <v>164</v>
      </c>
      <c r="S5934" s="548">
        <v>2218</v>
      </c>
      <c r="T5934" s="548"/>
      <c r="U5934" s="99"/>
    </row>
    <row r="5935" spans="1:21" ht="19.5" customHeight="1">
      <c r="A5935" s="545">
        <v>100544</v>
      </c>
      <c r="B5935" s="545" t="s">
        <v>10749</v>
      </c>
      <c r="C5935" s="545" t="s">
        <v>216</v>
      </c>
      <c r="D5935" s="546"/>
      <c r="E5935" s="171" t="str">
        <f t="shared" si="92"/>
        <v>1900</v>
      </c>
      <c r="F5935" s="547">
        <v>0</v>
      </c>
      <c r="G5935" s="548">
        <v>0</v>
      </c>
      <c r="H5935" s="547">
        <v>0</v>
      </c>
      <c r="I5935" s="545" t="s">
        <v>12660</v>
      </c>
      <c r="J5935" s="545"/>
      <c r="K5935" s="545" t="s">
        <v>13413</v>
      </c>
      <c r="L5935" s="545" t="s">
        <v>15490</v>
      </c>
      <c r="M5935" s="548" t="s">
        <v>13758</v>
      </c>
      <c r="N5935" s="545" t="s">
        <v>13413</v>
      </c>
      <c r="O5935" s="545" t="s">
        <v>15491</v>
      </c>
      <c r="P5935" s="549">
        <v>4000</v>
      </c>
      <c r="Q5935" s="549">
        <v>1</v>
      </c>
      <c r="R5935" s="549">
        <v>72</v>
      </c>
      <c r="S5935" s="548"/>
      <c r="T5935" s="548"/>
      <c r="U5935" s="99"/>
    </row>
    <row r="5936" spans="1:21" ht="19.5" customHeight="1">
      <c r="A5936" s="545">
        <v>100545</v>
      </c>
      <c r="B5936" s="545" t="s">
        <v>5279</v>
      </c>
      <c r="C5936" s="545" t="s">
        <v>216</v>
      </c>
      <c r="D5936" s="546">
        <v>43474</v>
      </c>
      <c r="E5936" s="171" t="str">
        <f t="shared" si="92"/>
        <v>2019</v>
      </c>
      <c r="F5936" s="547">
        <v>232893045</v>
      </c>
      <c r="G5936" s="548">
        <v>0.19</v>
      </c>
      <c r="H5936" s="547">
        <v>195708441.18000001</v>
      </c>
      <c r="I5936" s="545" t="s">
        <v>12758</v>
      </c>
      <c r="J5936" s="545" t="s">
        <v>13368</v>
      </c>
      <c r="K5936" s="545" t="s">
        <v>17954</v>
      </c>
      <c r="L5936" s="545" t="s">
        <v>13413</v>
      </c>
      <c r="M5936" s="548" t="s">
        <v>13758</v>
      </c>
      <c r="N5936" s="545" t="s">
        <v>13413</v>
      </c>
      <c r="O5936" s="545" t="s">
        <v>13413</v>
      </c>
      <c r="P5936" s="549">
        <v>4001</v>
      </c>
      <c r="Q5936" s="549">
        <v>1</v>
      </c>
      <c r="R5936" s="549">
        <v>164</v>
      </c>
      <c r="S5936" s="548">
        <v>2202</v>
      </c>
      <c r="T5936" s="548"/>
      <c r="U5936" s="99"/>
    </row>
    <row r="5937" spans="1:21" ht="19.5" customHeight="1">
      <c r="A5937" s="545">
        <v>100546</v>
      </c>
      <c r="B5937" s="545" t="s">
        <v>8447</v>
      </c>
      <c r="C5937" s="545" t="s">
        <v>216</v>
      </c>
      <c r="D5937" s="546">
        <v>44677</v>
      </c>
      <c r="E5937" s="171" t="str">
        <f t="shared" si="92"/>
        <v>2022</v>
      </c>
      <c r="F5937" s="547">
        <v>321158198.00999999</v>
      </c>
      <c r="G5937" s="548">
        <v>0.19</v>
      </c>
      <c r="H5937" s="547">
        <v>269880838.66000003</v>
      </c>
      <c r="I5937" s="545" t="s">
        <v>12758</v>
      </c>
      <c r="J5937" s="545" t="s">
        <v>13298</v>
      </c>
      <c r="K5937" s="545" t="s">
        <v>17955</v>
      </c>
      <c r="L5937" s="545" t="s">
        <v>13413</v>
      </c>
      <c r="M5937" s="548" t="s">
        <v>13758</v>
      </c>
      <c r="N5937" s="545" t="s">
        <v>13413</v>
      </c>
      <c r="O5937" s="545" t="s">
        <v>13413</v>
      </c>
      <c r="P5937" s="549">
        <v>4002</v>
      </c>
      <c r="Q5937" s="549">
        <v>1</v>
      </c>
      <c r="R5937" s="549">
        <v>164</v>
      </c>
      <c r="S5937" s="548">
        <v>1012</v>
      </c>
      <c r="T5937" s="548"/>
      <c r="U5937" s="99"/>
    </row>
    <row r="5938" spans="1:21" ht="19.5" customHeight="1">
      <c r="A5938" s="545">
        <v>100547</v>
      </c>
      <c r="B5938" s="545" t="s">
        <v>10748</v>
      </c>
      <c r="C5938" s="545" t="s">
        <v>216</v>
      </c>
      <c r="D5938" s="546"/>
      <c r="E5938" s="171" t="str">
        <f t="shared" si="92"/>
        <v>1900</v>
      </c>
      <c r="F5938" s="547">
        <v>0</v>
      </c>
      <c r="G5938" s="548">
        <v>0</v>
      </c>
      <c r="H5938" s="547">
        <v>0</v>
      </c>
      <c r="I5938" s="545" t="s">
        <v>12660</v>
      </c>
      <c r="J5938" s="545"/>
      <c r="K5938" s="545" t="s">
        <v>13413</v>
      </c>
      <c r="L5938" s="545" t="s">
        <v>15490</v>
      </c>
      <c r="M5938" s="548" t="s">
        <v>13758</v>
      </c>
      <c r="N5938" s="545" t="s">
        <v>13413</v>
      </c>
      <c r="O5938" s="545" t="s">
        <v>15491</v>
      </c>
      <c r="P5938" s="549">
        <v>4003</v>
      </c>
      <c r="Q5938" s="549">
        <v>1</v>
      </c>
      <c r="R5938" s="549">
        <v>72</v>
      </c>
      <c r="S5938" s="548"/>
      <c r="T5938" s="548"/>
      <c r="U5938" s="99"/>
    </row>
    <row r="5939" spans="1:21" ht="19.5" customHeight="1">
      <c r="A5939" s="545">
        <v>100548</v>
      </c>
      <c r="B5939" s="545" t="s">
        <v>5281</v>
      </c>
      <c r="C5939" s="545" t="s">
        <v>216</v>
      </c>
      <c r="D5939" s="546"/>
      <c r="E5939" s="171" t="str">
        <f t="shared" si="92"/>
        <v>1900</v>
      </c>
      <c r="F5939" s="547">
        <v>0</v>
      </c>
      <c r="G5939" s="548">
        <v>0</v>
      </c>
      <c r="H5939" s="547">
        <v>0</v>
      </c>
      <c r="I5939" s="545" t="s">
        <v>12758</v>
      </c>
      <c r="J5939" s="545"/>
      <c r="K5939" s="545" t="s">
        <v>17956</v>
      </c>
      <c r="L5939" s="545" t="s">
        <v>13413</v>
      </c>
      <c r="M5939" s="548" t="s">
        <v>13758</v>
      </c>
      <c r="N5939" s="545" t="s">
        <v>13413</v>
      </c>
      <c r="O5939" s="545" t="s">
        <v>13413</v>
      </c>
      <c r="P5939" s="549">
        <v>4004</v>
      </c>
      <c r="Q5939" s="549">
        <v>1</v>
      </c>
      <c r="R5939" s="549">
        <v>164</v>
      </c>
      <c r="S5939" s="548"/>
      <c r="T5939" s="548"/>
      <c r="U5939" s="99"/>
    </row>
    <row r="5940" spans="1:21" ht="19.5" customHeight="1">
      <c r="A5940" s="545">
        <v>100550</v>
      </c>
      <c r="B5940" s="545" t="s">
        <v>5281</v>
      </c>
      <c r="C5940" s="545" t="s">
        <v>216</v>
      </c>
      <c r="D5940" s="546"/>
      <c r="E5940" s="171" t="str">
        <f t="shared" si="92"/>
        <v>1900</v>
      </c>
      <c r="F5940" s="547">
        <v>0</v>
      </c>
      <c r="G5940" s="548">
        <v>0</v>
      </c>
      <c r="H5940" s="547">
        <v>0</v>
      </c>
      <c r="I5940" s="545" t="s">
        <v>12758</v>
      </c>
      <c r="J5940" s="545"/>
      <c r="K5940" s="545" t="s">
        <v>17957</v>
      </c>
      <c r="L5940" s="545" t="s">
        <v>13413</v>
      </c>
      <c r="M5940" s="548" t="s">
        <v>13758</v>
      </c>
      <c r="N5940" s="545" t="s">
        <v>13413</v>
      </c>
      <c r="O5940" s="545" t="s">
        <v>13413</v>
      </c>
      <c r="P5940" s="549">
        <v>4006</v>
      </c>
      <c r="Q5940" s="549">
        <v>1</v>
      </c>
      <c r="R5940" s="549">
        <v>164</v>
      </c>
      <c r="S5940" s="548"/>
      <c r="T5940" s="548"/>
      <c r="U5940" s="99"/>
    </row>
    <row r="5941" spans="1:21" ht="19.5" customHeight="1">
      <c r="A5941" s="545">
        <v>100551</v>
      </c>
      <c r="B5941" s="545" t="s">
        <v>10747</v>
      </c>
      <c r="C5941" s="545" t="s">
        <v>216</v>
      </c>
      <c r="D5941" s="546"/>
      <c r="E5941" s="171" t="str">
        <f t="shared" si="92"/>
        <v>1900</v>
      </c>
      <c r="F5941" s="547">
        <v>0</v>
      </c>
      <c r="G5941" s="548">
        <v>0</v>
      </c>
      <c r="H5941" s="547">
        <v>0</v>
      </c>
      <c r="I5941" s="545" t="s">
        <v>12743</v>
      </c>
      <c r="J5941" s="545"/>
      <c r="K5941" s="545" t="s">
        <v>13413</v>
      </c>
      <c r="L5941" s="545" t="s">
        <v>13413</v>
      </c>
      <c r="M5941" s="548" t="s">
        <v>13758</v>
      </c>
      <c r="N5941" s="545" t="s">
        <v>22834</v>
      </c>
      <c r="O5941" s="545" t="s">
        <v>13413</v>
      </c>
      <c r="P5941" s="549">
        <v>4007</v>
      </c>
      <c r="Q5941" s="549">
        <v>1</v>
      </c>
      <c r="R5941" s="549">
        <v>66</v>
      </c>
      <c r="S5941" s="548"/>
      <c r="T5941" s="548">
        <v>452</v>
      </c>
      <c r="U5941" s="99"/>
    </row>
    <row r="5942" spans="1:21" ht="19.5" customHeight="1">
      <c r="A5942" s="545">
        <v>100552</v>
      </c>
      <c r="B5942" s="545" t="s">
        <v>10746</v>
      </c>
      <c r="C5942" s="545" t="s">
        <v>216</v>
      </c>
      <c r="D5942" s="546"/>
      <c r="E5942" s="171" t="str">
        <f t="shared" si="92"/>
        <v>1900</v>
      </c>
      <c r="F5942" s="547">
        <v>0</v>
      </c>
      <c r="G5942" s="548">
        <v>0</v>
      </c>
      <c r="H5942" s="547">
        <v>0</v>
      </c>
      <c r="I5942" s="545" t="s">
        <v>12640</v>
      </c>
      <c r="J5942" s="545"/>
      <c r="K5942" s="545" t="s">
        <v>13413</v>
      </c>
      <c r="L5942" s="545" t="s">
        <v>13413</v>
      </c>
      <c r="M5942" s="548" t="s">
        <v>13758</v>
      </c>
      <c r="N5942" s="545" t="s">
        <v>22834</v>
      </c>
      <c r="O5942" s="545" t="s">
        <v>13413</v>
      </c>
      <c r="P5942" s="549">
        <v>4008</v>
      </c>
      <c r="Q5942" s="549">
        <v>1</v>
      </c>
      <c r="R5942" s="549">
        <v>1</v>
      </c>
      <c r="S5942" s="548"/>
      <c r="T5942" s="548">
        <v>452</v>
      </c>
      <c r="U5942" s="99"/>
    </row>
    <row r="5943" spans="1:21" ht="19.5" customHeight="1">
      <c r="A5943" s="545">
        <v>100553</v>
      </c>
      <c r="B5943" s="545" t="s">
        <v>10745</v>
      </c>
      <c r="C5943" s="545" t="s">
        <v>216</v>
      </c>
      <c r="D5943" s="546"/>
      <c r="E5943" s="171" t="str">
        <f t="shared" si="92"/>
        <v>1900</v>
      </c>
      <c r="F5943" s="547">
        <v>0</v>
      </c>
      <c r="G5943" s="548">
        <v>0</v>
      </c>
      <c r="H5943" s="547">
        <v>0</v>
      </c>
      <c r="I5943" s="545" t="s">
        <v>12640</v>
      </c>
      <c r="J5943" s="545"/>
      <c r="K5943" s="545" t="s">
        <v>13413</v>
      </c>
      <c r="L5943" s="545" t="s">
        <v>13413</v>
      </c>
      <c r="M5943" s="548" t="s">
        <v>13758</v>
      </c>
      <c r="N5943" s="545" t="s">
        <v>22834</v>
      </c>
      <c r="O5943" s="545" t="s">
        <v>13413</v>
      </c>
      <c r="P5943" s="549">
        <v>4009</v>
      </c>
      <c r="Q5943" s="549">
        <v>1</v>
      </c>
      <c r="R5943" s="549">
        <v>1</v>
      </c>
      <c r="S5943" s="548"/>
      <c r="T5943" s="548">
        <v>452</v>
      </c>
      <c r="U5943" s="99"/>
    </row>
    <row r="5944" spans="1:21" ht="19.5" customHeight="1">
      <c r="A5944" s="545">
        <v>100554</v>
      </c>
      <c r="B5944" s="545" t="s">
        <v>10744</v>
      </c>
      <c r="C5944" s="545" t="s">
        <v>216</v>
      </c>
      <c r="D5944" s="546"/>
      <c r="E5944" s="171" t="str">
        <f t="shared" si="92"/>
        <v>1900</v>
      </c>
      <c r="F5944" s="547">
        <v>0</v>
      </c>
      <c r="G5944" s="548">
        <v>0</v>
      </c>
      <c r="H5944" s="547">
        <v>0</v>
      </c>
      <c r="I5944" s="545" t="s">
        <v>12640</v>
      </c>
      <c r="J5944" s="545"/>
      <c r="K5944" s="545" t="s">
        <v>13413</v>
      </c>
      <c r="L5944" s="545" t="s">
        <v>17958</v>
      </c>
      <c r="M5944" s="548" t="s">
        <v>13758</v>
      </c>
      <c r="N5944" s="545" t="s">
        <v>22834</v>
      </c>
      <c r="O5944" s="545" t="s">
        <v>13413</v>
      </c>
      <c r="P5944" s="549">
        <v>4010</v>
      </c>
      <c r="Q5944" s="549">
        <v>1</v>
      </c>
      <c r="R5944" s="549">
        <v>1</v>
      </c>
      <c r="S5944" s="548"/>
      <c r="T5944" s="548">
        <v>452</v>
      </c>
      <c r="U5944" s="99"/>
    </row>
    <row r="5945" spans="1:21" ht="19.5" customHeight="1">
      <c r="A5945" s="545">
        <v>100555</v>
      </c>
      <c r="B5945" s="545" t="s">
        <v>10743</v>
      </c>
      <c r="C5945" s="545" t="s">
        <v>216</v>
      </c>
      <c r="D5945" s="546"/>
      <c r="E5945" s="171" t="str">
        <f t="shared" si="92"/>
        <v>1900</v>
      </c>
      <c r="F5945" s="547">
        <v>0</v>
      </c>
      <c r="G5945" s="548">
        <v>0</v>
      </c>
      <c r="H5945" s="547">
        <v>0</v>
      </c>
      <c r="I5945" s="545" t="s">
        <v>12640</v>
      </c>
      <c r="J5945" s="545"/>
      <c r="K5945" s="545" t="s">
        <v>13413</v>
      </c>
      <c r="L5945" s="545" t="s">
        <v>17959</v>
      </c>
      <c r="M5945" s="548" t="s">
        <v>13758</v>
      </c>
      <c r="N5945" s="545" t="s">
        <v>22834</v>
      </c>
      <c r="O5945" s="545" t="s">
        <v>13413</v>
      </c>
      <c r="P5945" s="549">
        <v>4011</v>
      </c>
      <c r="Q5945" s="549">
        <v>1</v>
      </c>
      <c r="R5945" s="549">
        <v>1</v>
      </c>
      <c r="S5945" s="548"/>
      <c r="T5945" s="548">
        <v>452</v>
      </c>
      <c r="U5945" s="99"/>
    </row>
    <row r="5946" spans="1:21" ht="19.5" customHeight="1">
      <c r="A5946" s="545">
        <v>100556</v>
      </c>
      <c r="B5946" s="545" t="s">
        <v>10742</v>
      </c>
      <c r="C5946" s="545" t="s">
        <v>216</v>
      </c>
      <c r="D5946" s="546"/>
      <c r="E5946" s="171" t="str">
        <f t="shared" si="92"/>
        <v>1900</v>
      </c>
      <c r="F5946" s="547">
        <v>0</v>
      </c>
      <c r="G5946" s="548">
        <v>0</v>
      </c>
      <c r="H5946" s="547">
        <v>0</v>
      </c>
      <c r="I5946" s="545" t="s">
        <v>12640</v>
      </c>
      <c r="J5946" s="545"/>
      <c r="K5946" s="545" t="s">
        <v>13413</v>
      </c>
      <c r="L5946" s="545" t="s">
        <v>17960</v>
      </c>
      <c r="M5946" s="548" t="s">
        <v>13758</v>
      </c>
      <c r="N5946" s="545" t="s">
        <v>22834</v>
      </c>
      <c r="O5946" s="545" t="s">
        <v>13413</v>
      </c>
      <c r="P5946" s="549">
        <v>4012</v>
      </c>
      <c r="Q5946" s="549">
        <v>1</v>
      </c>
      <c r="R5946" s="549">
        <v>1</v>
      </c>
      <c r="S5946" s="548"/>
      <c r="T5946" s="548">
        <v>452</v>
      </c>
      <c r="U5946" s="99"/>
    </row>
    <row r="5947" spans="1:21" ht="19.5" customHeight="1">
      <c r="A5947" s="545">
        <v>100557</v>
      </c>
      <c r="B5947" s="545" t="s">
        <v>10741</v>
      </c>
      <c r="C5947" s="545" t="s">
        <v>216</v>
      </c>
      <c r="D5947" s="546"/>
      <c r="E5947" s="171" t="str">
        <f t="shared" si="92"/>
        <v>1900</v>
      </c>
      <c r="F5947" s="547">
        <v>0</v>
      </c>
      <c r="G5947" s="548">
        <v>0</v>
      </c>
      <c r="H5947" s="547">
        <v>0</v>
      </c>
      <c r="I5947" s="545" t="s">
        <v>12640</v>
      </c>
      <c r="J5947" s="545"/>
      <c r="K5947" s="545" t="s">
        <v>13413</v>
      </c>
      <c r="L5947" s="545" t="s">
        <v>17961</v>
      </c>
      <c r="M5947" s="548" t="s">
        <v>13758</v>
      </c>
      <c r="N5947" s="545" t="s">
        <v>22834</v>
      </c>
      <c r="O5947" s="545" t="s">
        <v>13413</v>
      </c>
      <c r="P5947" s="549">
        <v>4013</v>
      </c>
      <c r="Q5947" s="549">
        <v>1</v>
      </c>
      <c r="R5947" s="549">
        <v>1</v>
      </c>
      <c r="S5947" s="548"/>
      <c r="T5947" s="548">
        <v>452</v>
      </c>
      <c r="U5947" s="99"/>
    </row>
    <row r="5948" spans="1:21" ht="19.5" customHeight="1">
      <c r="A5948" s="545">
        <v>100558</v>
      </c>
      <c r="B5948" s="545" t="s">
        <v>10740</v>
      </c>
      <c r="C5948" s="545" t="s">
        <v>216</v>
      </c>
      <c r="D5948" s="546"/>
      <c r="E5948" s="171" t="str">
        <f t="shared" si="92"/>
        <v>1900</v>
      </c>
      <c r="F5948" s="547">
        <v>0</v>
      </c>
      <c r="G5948" s="548">
        <v>0</v>
      </c>
      <c r="H5948" s="547">
        <v>0</v>
      </c>
      <c r="I5948" s="545" t="s">
        <v>12640</v>
      </c>
      <c r="J5948" s="545"/>
      <c r="K5948" s="545" t="s">
        <v>13413</v>
      </c>
      <c r="L5948" s="545" t="s">
        <v>17962</v>
      </c>
      <c r="M5948" s="548" t="s">
        <v>13758</v>
      </c>
      <c r="N5948" s="545" t="s">
        <v>22834</v>
      </c>
      <c r="O5948" s="545" t="s">
        <v>13413</v>
      </c>
      <c r="P5948" s="549">
        <v>4014</v>
      </c>
      <c r="Q5948" s="549">
        <v>1</v>
      </c>
      <c r="R5948" s="549">
        <v>1</v>
      </c>
      <c r="S5948" s="548"/>
      <c r="T5948" s="548">
        <v>452</v>
      </c>
      <c r="U5948" s="99"/>
    </row>
    <row r="5949" spans="1:21" ht="19.5" customHeight="1">
      <c r="A5949" s="545">
        <v>100559</v>
      </c>
      <c r="B5949" s="545" t="s">
        <v>5282</v>
      </c>
      <c r="C5949" s="545" t="s">
        <v>216</v>
      </c>
      <c r="D5949" s="546">
        <v>44679</v>
      </c>
      <c r="E5949" s="171" t="str">
        <f t="shared" si="92"/>
        <v>2022</v>
      </c>
      <c r="F5949" s="547">
        <v>91629506</v>
      </c>
      <c r="G5949" s="548">
        <v>0.19</v>
      </c>
      <c r="H5949" s="547">
        <v>76999584.870000005</v>
      </c>
      <c r="I5949" s="545" t="s">
        <v>12758</v>
      </c>
      <c r="J5949" s="545" t="s">
        <v>13296</v>
      </c>
      <c r="K5949" s="545" t="s">
        <v>17963</v>
      </c>
      <c r="L5949" s="545" t="s">
        <v>13413</v>
      </c>
      <c r="M5949" s="548" t="s">
        <v>13758</v>
      </c>
      <c r="N5949" s="545" t="s">
        <v>13413</v>
      </c>
      <c r="O5949" s="545" t="s">
        <v>13413</v>
      </c>
      <c r="P5949" s="549">
        <v>4015</v>
      </c>
      <c r="Q5949" s="549">
        <v>1</v>
      </c>
      <c r="R5949" s="549">
        <v>164</v>
      </c>
      <c r="S5949" s="548">
        <v>2218</v>
      </c>
      <c r="T5949" s="548"/>
      <c r="U5949" s="99"/>
    </row>
    <row r="5950" spans="1:21" ht="19.5" customHeight="1">
      <c r="A5950" s="545">
        <v>100560</v>
      </c>
      <c r="B5950" s="545" t="s">
        <v>6343</v>
      </c>
      <c r="C5950" s="545" t="s">
        <v>216</v>
      </c>
      <c r="D5950" s="546">
        <v>46052</v>
      </c>
      <c r="E5950" s="171" t="str">
        <f t="shared" si="92"/>
        <v>2026</v>
      </c>
      <c r="F5950" s="547">
        <v>96658</v>
      </c>
      <c r="G5950" s="548">
        <v>0.19</v>
      </c>
      <c r="H5950" s="547">
        <v>81225.210000000006</v>
      </c>
      <c r="I5950" s="545" t="s">
        <v>12640</v>
      </c>
      <c r="J5950" s="545" t="s">
        <v>13307</v>
      </c>
      <c r="K5950" s="545" t="s">
        <v>17964</v>
      </c>
      <c r="L5950" s="545" t="s">
        <v>17965</v>
      </c>
      <c r="M5950" s="548" t="s">
        <v>13758</v>
      </c>
      <c r="N5950" s="545" t="s">
        <v>22834</v>
      </c>
      <c r="O5950" s="545" t="s">
        <v>13413</v>
      </c>
      <c r="P5950" s="549">
        <v>4016</v>
      </c>
      <c r="Q5950" s="549">
        <v>1</v>
      </c>
      <c r="R5950" s="549">
        <v>1</v>
      </c>
      <c r="S5950" s="548">
        <v>2228</v>
      </c>
      <c r="T5950" s="548">
        <v>452</v>
      </c>
      <c r="U5950" s="99"/>
    </row>
    <row r="5951" spans="1:21" ht="19.5" customHeight="1">
      <c r="A5951" s="545">
        <v>100561</v>
      </c>
      <c r="B5951" s="545" t="s">
        <v>10739</v>
      </c>
      <c r="C5951" s="545" t="s">
        <v>216</v>
      </c>
      <c r="D5951" s="546"/>
      <c r="E5951" s="171" t="str">
        <f t="shared" si="92"/>
        <v>1900</v>
      </c>
      <c r="F5951" s="547">
        <v>0</v>
      </c>
      <c r="G5951" s="548">
        <v>0</v>
      </c>
      <c r="H5951" s="547">
        <v>0</v>
      </c>
      <c r="I5951" s="545" t="s">
        <v>12640</v>
      </c>
      <c r="J5951" s="545"/>
      <c r="K5951" s="545" t="s">
        <v>13413</v>
      </c>
      <c r="L5951" s="545" t="s">
        <v>17966</v>
      </c>
      <c r="M5951" s="548" t="s">
        <v>13758</v>
      </c>
      <c r="N5951" s="545" t="s">
        <v>22834</v>
      </c>
      <c r="O5951" s="545" t="s">
        <v>13413</v>
      </c>
      <c r="P5951" s="549">
        <v>4017</v>
      </c>
      <c r="Q5951" s="549">
        <v>1</v>
      </c>
      <c r="R5951" s="549">
        <v>1</v>
      </c>
      <c r="S5951" s="548"/>
      <c r="T5951" s="548">
        <v>452</v>
      </c>
      <c r="U5951" s="99"/>
    </row>
    <row r="5952" spans="1:21" ht="19.5" customHeight="1">
      <c r="A5952" s="545">
        <v>100562</v>
      </c>
      <c r="B5952" s="545" t="s">
        <v>10738</v>
      </c>
      <c r="C5952" s="545" t="s">
        <v>216</v>
      </c>
      <c r="D5952" s="546"/>
      <c r="E5952" s="171" t="str">
        <f t="shared" si="92"/>
        <v>1900</v>
      </c>
      <c r="F5952" s="547">
        <v>0</v>
      </c>
      <c r="G5952" s="548">
        <v>0</v>
      </c>
      <c r="H5952" s="547">
        <v>0</v>
      </c>
      <c r="I5952" s="545" t="s">
        <v>12640</v>
      </c>
      <c r="J5952" s="545"/>
      <c r="K5952" s="545" t="s">
        <v>13413</v>
      </c>
      <c r="L5952" s="545" t="s">
        <v>17967</v>
      </c>
      <c r="M5952" s="548" t="s">
        <v>13758</v>
      </c>
      <c r="N5952" s="545" t="s">
        <v>22834</v>
      </c>
      <c r="O5952" s="545" t="s">
        <v>13413</v>
      </c>
      <c r="P5952" s="549">
        <v>4018</v>
      </c>
      <c r="Q5952" s="549">
        <v>1</v>
      </c>
      <c r="R5952" s="549">
        <v>1</v>
      </c>
      <c r="S5952" s="548"/>
      <c r="T5952" s="548">
        <v>452</v>
      </c>
      <c r="U5952" s="99"/>
    </row>
    <row r="5953" spans="1:21" ht="19.5" customHeight="1">
      <c r="A5953" s="545">
        <v>100563</v>
      </c>
      <c r="B5953" s="545" t="s">
        <v>10737</v>
      </c>
      <c r="C5953" s="545" t="s">
        <v>216</v>
      </c>
      <c r="D5953" s="546"/>
      <c r="E5953" s="171" t="str">
        <f t="shared" si="92"/>
        <v>1900</v>
      </c>
      <c r="F5953" s="547">
        <v>0</v>
      </c>
      <c r="G5953" s="548">
        <v>0</v>
      </c>
      <c r="H5953" s="547">
        <v>0</v>
      </c>
      <c r="I5953" s="545" t="s">
        <v>12640</v>
      </c>
      <c r="J5953" s="545"/>
      <c r="K5953" s="545" t="s">
        <v>13413</v>
      </c>
      <c r="L5953" s="545" t="s">
        <v>17968</v>
      </c>
      <c r="M5953" s="548" t="s">
        <v>13758</v>
      </c>
      <c r="N5953" s="545" t="s">
        <v>22834</v>
      </c>
      <c r="O5953" s="545" t="s">
        <v>13413</v>
      </c>
      <c r="P5953" s="549">
        <v>4019</v>
      </c>
      <c r="Q5953" s="549">
        <v>1</v>
      </c>
      <c r="R5953" s="549">
        <v>1</v>
      </c>
      <c r="S5953" s="548"/>
      <c r="T5953" s="548">
        <v>452</v>
      </c>
      <c r="U5953" s="99"/>
    </row>
    <row r="5954" spans="1:21" ht="19.5" customHeight="1">
      <c r="A5954" s="545">
        <v>100564</v>
      </c>
      <c r="B5954" s="545" t="s">
        <v>6075</v>
      </c>
      <c r="C5954" s="545" t="s">
        <v>216</v>
      </c>
      <c r="D5954" s="546">
        <v>44187</v>
      </c>
      <c r="E5954" s="171" t="str">
        <f t="shared" si="92"/>
        <v>2020</v>
      </c>
      <c r="F5954" s="547">
        <v>191910</v>
      </c>
      <c r="G5954" s="548">
        <v>0.19</v>
      </c>
      <c r="H5954" s="547">
        <v>161268.91</v>
      </c>
      <c r="I5954" s="545" t="s">
        <v>12640</v>
      </c>
      <c r="J5954" s="545" t="s">
        <v>13298</v>
      </c>
      <c r="K5954" s="545" t="s">
        <v>17969</v>
      </c>
      <c r="L5954" s="545" t="s">
        <v>17970</v>
      </c>
      <c r="M5954" s="548" t="s">
        <v>13758</v>
      </c>
      <c r="N5954" s="545" t="s">
        <v>22834</v>
      </c>
      <c r="O5954" s="545" t="s">
        <v>13413</v>
      </c>
      <c r="P5954" s="549">
        <v>4020</v>
      </c>
      <c r="Q5954" s="549">
        <v>1</v>
      </c>
      <c r="R5954" s="549">
        <v>1</v>
      </c>
      <c r="S5954" s="548">
        <v>1012</v>
      </c>
      <c r="T5954" s="548">
        <v>452</v>
      </c>
      <c r="U5954" s="99"/>
    </row>
    <row r="5955" spans="1:21" ht="19.5" customHeight="1">
      <c r="A5955" s="545">
        <v>100565</v>
      </c>
      <c r="B5955" s="545" t="s">
        <v>10736</v>
      </c>
      <c r="C5955" s="545" t="s">
        <v>216</v>
      </c>
      <c r="D5955" s="546"/>
      <c r="E5955" s="171" t="str">
        <f t="shared" si="92"/>
        <v>1900</v>
      </c>
      <c r="F5955" s="547">
        <v>0</v>
      </c>
      <c r="G5955" s="548">
        <v>0</v>
      </c>
      <c r="H5955" s="547">
        <v>0</v>
      </c>
      <c r="I5955" s="545" t="s">
        <v>12640</v>
      </c>
      <c r="J5955" s="545"/>
      <c r="K5955" s="545" t="s">
        <v>13413</v>
      </c>
      <c r="L5955" s="545" t="s">
        <v>17971</v>
      </c>
      <c r="M5955" s="548" t="s">
        <v>13758</v>
      </c>
      <c r="N5955" s="545" t="s">
        <v>22834</v>
      </c>
      <c r="O5955" s="545" t="s">
        <v>13413</v>
      </c>
      <c r="P5955" s="549">
        <v>4021</v>
      </c>
      <c r="Q5955" s="549">
        <v>1</v>
      </c>
      <c r="R5955" s="549">
        <v>1</v>
      </c>
      <c r="S5955" s="548"/>
      <c r="T5955" s="548">
        <v>452</v>
      </c>
      <c r="U5955" s="99"/>
    </row>
    <row r="5956" spans="1:21" ht="19.5" customHeight="1">
      <c r="A5956" s="545">
        <v>100566</v>
      </c>
      <c r="B5956" s="545" t="s">
        <v>6342</v>
      </c>
      <c r="C5956" s="545" t="s">
        <v>216</v>
      </c>
      <c r="D5956" s="546">
        <v>46052</v>
      </c>
      <c r="E5956" s="171" t="str">
        <f t="shared" ref="E5956:E6019" si="93">TEXT(D5956,"YYYY")</f>
        <v>2026</v>
      </c>
      <c r="F5956" s="547">
        <v>424130</v>
      </c>
      <c r="G5956" s="548">
        <v>0.19</v>
      </c>
      <c r="H5956" s="547">
        <v>356411.76</v>
      </c>
      <c r="I5956" s="545" t="s">
        <v>12640</v>
      </c>
      <c r="J5956" s="545" t="s">
        <v>13307</v>
      </c>
      <c r="K5956" s="545" t="s">
        <v>17972</v>
      </c>
      <c r="L5956" s="545" t="s">
        <v>17973</v>
      </c>
      <c r="M5956" s="548" t="s">
        <v>13758</v>
      </c>
      <c r="N5956" s="545" t="s">
        <v>22834</v>
      </c>
      <c r="O5956" s="545" t="s">
        <v>13413</v>
      </c>
      <c r="P5956" s="549">
        <v>4022</v>
      </c>
      <c r="Q5956" s="549">
        <v>1</v>
      </c>
      <c r="R5956" s="549">
        <v>1</v>
      </c>
      <c r="S5956" s="548">
        <v>2228</v>
      </c>
      <c r="T5956" s="548">
        <v>452</v>
      </c>
      <c r="U5956" s="99"/>
    </row>
    <row r="5957" spans="1:21" ht="19.5" customHeight="1">
      <c r="A5957" s="545">
        <v>100567</v>
      </c>
      <c r="B5957" s="545" t="s">
        <v>6341</v>
      </c>
      <c r="C5957" s="545" t="s">
        <v>216</v>
      </c>
      <c r="D5957" s="546">
        <v>46052</v>
      </c>
      <c r="E5957" s="171" t="str">
        <f t="shared" si="93"/>
        <v>2026</v>
      </c>
      <c r="F5957" s="547">
        <v>517015</v>
      </c>
      <c r="G5957" s="548">
        <v>0.19</v>
      </c>
      <c r="H5957" s="547">
        <v>434466.39</v>
      </c>
      <c r="I5957" s="545" t="s">
        <v>12640</v>
      </c>
      <c r="J5957" s="545" t="s">
        <v>13307</v>
      </c>
      <c r="K5957" s="545" t="s">
        <v>17974</v>
      </c>
      <c r="L5957" s="545" t="s">
        <v>17975</v>
      </c>
      <c r="M5957" s="548" t="s">
        <v>13758</v>
      </c>
      <c r="N5957" s="545" t="s">
        <v>22834</v>
      </c>
      <c r="O5957" s="545" t="s">
        <v>13413</v>
      </c>
      <c r="P5957" s="549">
        <v>4023</v>
      </c>
      <c r="Q5957" s="549">
        <v>1</v>
      </c>
      <c r="R5957" s="549">
        <v>1</v>
      </c>
      <c r="S5957" s="548">
        <v>2228</v>
      </c>
      <c r="T5957" s="548">
        <v>452</v>
      </c>
      <c r="U5957" s="99"/>
    </row>
    <row r="5958" spans="1:21" ht="19.5" customHeight="1">
      <c r="A5958" s="545">
        <v>100568</v>
      </c>
      <c r="B5958" s="545" t="s">
        <v>251</v>
      </c>
      <c r="C5958" s="545" t="s">
        <v>216</v>
      </c>
      <c r="D5958" s="546"/>
      <c r="E5958" s="171" t="str">
        <f t="shared" si="93"/>
        <v>1900</v>
      </c>
      <c r="F5958" s="547">
        <v>0</v>
      </c>
      <c r="G5958" s="548">
        <v>0</v>
      </c>
      <c r="H5958" s="547">
        <v>0</v>
      </c>
      <c r="I5958" s="545" t="s">
        <v>12640</v>
      </c>
      <c r="J5958" s="545"/>
      <c r="K5958" s="545" t="s">
        <v>13413</v>
      </c>
      <c r="L5958" s="545" t="s">
        <v>17976</v>
      </c>
      <c r="M5958" s="548" t="s">
        <v>13758</v>
      </c>
      <c r="N5958" s="545" t="s">
        <v>13413</v>
      </c>
      <c r="O5958" s="545" t="s">
        <v>15937</v>
      </c>
      <c r="P5958" s="549">
        <v>4024</v>
      </c>
      <c r="Q5958" s="549">
        <v>1</v>
      </c>
      <c r="R5958" s="549">
        <v>1</v>
      </c>
      <c r="S5958" s="548"/>
      <c r="T5958" s="548"/>
      <c r="U5958" s="99"/>
    </row>
    <row r="5959" spans="1:21" ht="19.5" customHeight="1">
      <c r="A5959" s="545">
        <v>100569</v>
      </c>
      <c r="B5959" s="545" t="s">
        <v>247</v>
      </c>
      <c r="C5959" s="545" t="s">
        <v>216</v>
      </c>
      <c r="D5959" s="546"/>
      <c r="E5959" s="171" t="str">
        <f t="shared" si="93"/>
        <v>1900</v>
      </c>
      <c r="F5959" s="547">
        <v>0</v>
      </c>
      <c r="G5959" s="548">
        <v>0</v>
      </c>
      <c r="H5959" s="547">
        <v>0</v>
      </c>
      <c r="I5959" s="545" t="s">
        <v>12743</v>
      </c>
      <c r="J5959" s="545"/>
      <c r="K5959" s="545" t="s">
        <v>13413</v>
      </c>
      <c r="L5959" s="545" t="s">
        <v>17977</v>
      </c>
      <c r="M5959" s="548" t="s">
        <v>13758</v>
      </c>
      <c r="N5959" s="545" t="s">
        <v>13413</v>
      </c>
      <c r="O5959" s="545" t="s">
        <v>15937</v>
      </c>
      <c r="P5959" s="549">
        <v>4025</v>
      </c>
      <c r="Q5959" s="549">
        <v>1</v>
      </c>
      <c r="R5959" s="549">
        <v>66</v>
      </c>
      <c r="S5959" s="548"/>
      <c r="T5959" s="548"/>
      <c r="U5959" s="99"/>
    </row>
    <row r="5960" spans="1:21" ht="19.5" customHeight="1">
      <c r="A5960" s="545">
        <v>100570</v>
      </c>
      <c r="B5960" s="545" t="s">
        <v>10470</v>
      </c>
      <c r="C5960" s="545" t="s">
        <v>216</v>
      </c>
      <c r="D5960" s="546">
        <v>44588</v>
      </c>
      <c r="E5960" s="171" t="str">
        <f t="shared" si="93"/>
        <v>2022</v>
      </c>
      <c r="F5960" s="547">
        <v>17867.009999999998</v>
      </c>
      <c r="G5960" s="548">
        <v>0.19</v>
      </c>
      <c r="H5960" s="547">
        <v>15014.29</v>
      </c>
      <c r="I5960" s="545" t="s">
        <v>12642</v>
      </c>
      <c r="J5960" s="545" t="s">
        <v>13297</v>
      </c>
      <c r="K5960" s="545" t="s">
        <v>13413</v>
      </c>
      <c r="L5960" s="545" t="s">
        <v>17978</v>
      </c>
      <c r="M5960" s="548" t="s">
        <v>13758</v>
      </c>
      <c r="N5960" s="545" t="s">
        <v>13413</v>
      </c>
      <c r="O5960" s="545" t="s">
        <v>17979</v>
      </c>
      <c r="P5960" s="549">
        <v>4026</v>
      </c>
      <c r="Q5960" s="549">
        <v>1</v>
      </c>
      <c r="R5960" s="549">
        <v>135</v>
      </c>
      <c r="S5960" s="548">
        <v>2257</v>
      </c>
      <c r="T5960" s="548"/>
      <c r="U5960" s="99"/>
    </row>
    <row r="5961" spans="1:21" ht="19.5" customHeight="1">
      <c r="A5961" s="545">
        <v>100571</v>
      </c>
      <c r="B5961" s="545" t="s">
        <v>894</v>
      </c>
      <c r="C5961" s="545" t="s">
        <v>216</v>
      </c>
      <c r="D5961" s="546"/>
      <c r="E5961" s="171" t="str">
        <f t="shared" si="93"/>
        <v>1900</v>
      </c>
      <c r="F5961" s="547">
        <v>0</v>
      </c>
      <c r="G5961" s="548">
        <v>0</v>
      </c>
      <c r="H5961" s="547">
        <v>0</v>
      </c>
      <c r="I5961" s="545" t="s">
        <v>12687</v>
      </c>
      <c r="J5961" s="545"/>
      <c r="K5961" s="545" t="s">
        <v>13413</v>
      </c>
      <c r="L5961" s="545" t="s">
        <v>13413</v>
      </c>
      <c r="M5961" s="548" t="s">
        <v>13758</v>
      </c>
      <c r="N5961" s="545" t="s">
        <v>13413</v>
      </c>
      <c r="O5961" s="545" t="s">
        <v>13413</v>
      </c>
      <c r="P5961" s="549">
        <v>4027</v>
      </c>
      <c r="Q5961" s="549">
        <v>1</v>
      </c>
      <c r="R5961" s="549">
        <v>91</v>
      </c>
      <c r="S5961" s="548"/>
      <c r="T5961" s="548"/>
      <c r="U5961" s="99"/>
    </row>
    <row r="5962" spans="1:21" ht="19.5" customHeight="1">
      <c r="A5962" s="545">
        <v>100572</v>
      </c>
      <c r="B5962" s="545" t="s">
        <v>6854</v>
      </c>
      <c r="C5962" s="545" t="s">
        <v>216</v>
      </c>
      <c r="D5962" s="546">
        <v>46052</v>
      </c>
      <c r="E5962" s="171" t="str">
        <f t="shared" si="93"/>
        <v>2026</v>
      </c>
      <c r="F5962" s="547">
        <v>14402</v>
      </c>
      <c r="G5962" s="548">
        <v>0.19</v>
      </c>
      <c r="H5962" s="547">
        <v>12102.52</v>
      </c>
      <c r="I5962" s="545" t="s">
        <v>12687</v>
      </c>
      <c r="J5962" s="545" t="s">
        <v>13307</v>
      </c>
      <c r="K5962" s="545" t="s">
        <v>13413</v>
      </c>
      <c r="L5962" s="545" t="s">
        <v>13413</v>
      </c>
      <c r="M5962" s="548" t="s">
        <v>13758</v>
      </c>
      <c r="N5962" s="545" t="s">
        <v>13413</v>
      </c>
      <c r="O5962" s="545" t="s">
        <v>13413</v>
      </c>
      <c r="P5962" s="549">
        <v>4028</v>
      </c>
      <c r="Q5962" s="549">
        <v>1</v>
      </c>
      <c r="R5962" s="549">
        <v>91</v>
      </c>
      <c r="S5962" s="548">
        <v>2228</v>
      </c>
      <c r="T5962" s="548"/>
      <c r="U5962" s="99"/>
    </row>
    <row r="5963" spans="1:21" ht="19.5" customHeight="1">
      <c r="A5963" s="545">
        <v>100573</v>
      </c>
      <c r="B5963" s="545" t="s">
        <v>4444</v>
      </c>
      <c r="C5963" s="545" t="s">
        <v>216</v>
      </c>
      <c r="D5963" s="546"/>
      <c r="E5963" s="171" t="str">
        <f t="shared" si="93"/>
        <v>1900</v>
      </c>
      <c r="F5963" s="547">
        <v>0</v>
      </c>
      <c r="G5963" s="548">
        <v>0</v>
      </c>
      <c r="H5963" s="547">
        <v>0</v>
      </c>
      <c r="I5963" s="545" t="s">
        <v>12973</v>
      </c>
      <c r="J5963" s="545"/>
      <c r="K5963" s="545" t="s">
        <v>13413</v>
      </c>
      <c r="L5963" s="545" t="s">
        <v>13413</v>
      </c>
      <c r="M5963" s="548" t="s">
        <v>13758</v>
      </c>
      <c r="N5963" s="545" t="s">
        <v>13413</v>
      </c>
      <c r="O5963" s="545" t="s">
        <v>13413</v>
      </c>
      <c r="P5963" s="549">
        <v>4029</v>
      </c>
      <c r="Q5963" s="549">
        <v>1</v>
      </c>
      <c r="R5963" s="549">
        <v>59</v>
      </c>
      <c r="S5963" s="548"/>
      <c r="T5963" s="548"/>
      <c r="U5963" s="99"/>
    </row>
    <row r="5964" spans="1:21" ht="19.5" customHeight="1">
      <c r="A5964" s="545">
        <v>100574</v>
      </c>
      <c r="B5964" s="545" t="s">
        <v>5277</v>
      </c>
      <c r="C5964" s="545" t="s">
        <v>216</v>
      </c>
      <c r="D5964" s="546">
        <v>44679</v>
      </c>
      <c r="E5964" s="171" t="str">
        <f t="shared" si="93"/>
        <v>2022</v>
      </c>
      <c r="F5964" s="547">
        <v>25242993</v>
      </c>
      <c r="G5964" s="548">
        <v>0.19</v>
      </c>
      <c r="H5964" s="547">
        <v>21212599.16</v>
      </c>
      <c r="I5964" s="545" t="s">
        <v>12758</v>
      </c>
      <c r="J5964" s="545" t="s">
        <v>13296</v>
      </c>
      <c r="K5964" s="545" t="s">
        <v>17980</v>
      </c>
      <c r="L5964" s="545" t="s">
        <v>13413</v>
      </c>
      <c r="M5964" s="548" t="s">
        <v>13758</v>
      </c>
      <c r="N5964" s="545" t="s">
        <v>13413</v>
      </c>
      <c r="O5964" s="545" t="s">
        <v>13413</v>
      </c>
      <c r="P5964" s="549">
        <v>4030</v>
      </c>
      <c r="Q5964" s="549">
        <v>1</v>
      </c>
      <c r="R5964" s="549">
        <v>164</v>
      </c>
      <c r="S5964" s="548">
        <v>2218</v>
      </c>
      <c r="T5964" s="548"/>
      <c r="U5964" s="99"/>
    </row>
    <row r="5965" spans="1:21" ht="19.5" customHeight="1">
      <c r="A5965" s="545">
        <v>100575</v>
      </c>
      <c r="B5965" s="545" t="s">
        <v>5301</v>
      </c>
      <c r="C5965" s="545" t="s">
        <v>216</v>
      </c>
      <c r="D5965" s="546">
        <v>44679</v>
      </c>
      <c r="E5965" s="171" t="str">
        <f t="shared" si="93"/>
        <v>2022</v>
      </c>
      <c r="F5965" s="547">
        <v>596957187</v>
      </c>
      <c r="G5965" s="548">
        <v>0.19</v>
      </c>
      <c r="H5965" s="547">
        <v>501644694.95999998</v>
      </c>
      <c r="I5965" s="545" t="s">
        <v>12758</v>
      </c>
      <c r="J5965" s="545" t="s">
        <v>13296</v>
      </c>
      <c r="K5965" s="545" t="s">
        <v>17981</v>
      </c>
      <c r="L5965" s="545" t="s">
        <v>13413</v>
      </c>
      <c r="M5965" s="548" t="s">
        <v>13758</v>
      </c>
      <c r="N5965" s="545" t="s">
        <v>13413</v>
      </c>
      <c r="O5965" s="545" t="s">
        <v>13413</v>
      </c>
      <c r="P5965" s="549">
        <v>4031</v>
      </c>
      <c r="Q5965" s="549">
        <v>1</v>
      </c>
      <c r="R5965" s="549">
        <v>164</v>
      </c>
      <c r="S5965" s="548">
        <v>2218</v>
      </c>
      <c r="T5965" s="548"/>
      <c r="U5965" s="99"/>
    </row>
    <row r="5966" spans="1:21" ht="19.5" customHeight="1">
      <c r="A5966" s="545">
        <v>100576</v>
      </c>
      <c r="B5966" s="545" t="s">
        <v>6340</v>
      </c>
      <c r="C5966" s="545" t="s">
        <v>221</v>
      </c>
      <c r="D5966" s="546">
        <v>45708</v>
      </c>
      <c r="E5966" s="171" t="str">
        <f t="shared" si="93"/>
        <v>2025</v>
      </c>
      <c r="F5966" s="547">
        <v>52911.81</v>
      </c>
      <c r="G5966" s="548">
        <v>0.19</v>
      </c>
      <c r="H5966" s="547">
        <v>44463.71</v>
      </c>
      <c r="I5966" s="545" t="s">
        <v>12674</v>
      </c>
      <c r="J5966" s="545" t="s">
        <v>13307</v>
      </c>
      <c r="K5966" s="545" t="s">
        <v>13413</v>
      </c>
      <c r="L5966" s="545" t="s">
        <v>17771</v>
      </c>
      <c r="M5966" s="548" t="s">
        <v>13758</v>
      </c>
      <c r="N5966" s="545" t="s">
        <v>13413</v>
      </c>
      <c r="O5966" s="545" t="s">
        <v>13413</v>
      </c>
      <c r="P5966" s="549">
        <v>4032</v>
      </c>
      <c r="Q5966" s="549">
        <v>1</v>
      </c>
      <c r="R5966" s="549">
        <v>5</v>
      </c>
      <c r="S5966" s="548">
        <v>2228</v>
      </c>
      <c r="T5966" s="548"/>
      <c r="U5966" s="99"/>
    </row>
    <row r="5967" spans="1:21" ht="19.5" customHeight="1">
      <c r="A5967" s="545">
        <v>100577</v>
      </c>
      <c r="B5967" s="545" t="s">
        <v>3517</v>
      </c>
      <c r="C5967" s="545" t="s">
        <v>221</v>
      </c>
      <c r="D5967" s="546">
        <v>44591</v>
      </c>
      <c r="E5967" s="171" t="str">
        <f t="shared" si="93"/>
        <v>2022</v>
      </c>
      <c r="F5967" s="547">
        <v>33738</v>
      </c>
      <c r="G5967" s="548">
        <v>0.19</v>
      </c>
      <c r="H5967" s="547">
        <v>28351.26</v>
      </c>
      <c r="I5967" s="545" t="s">
        <v>12647</v>
      </c>
      <c r="J5967" s="545" t="s">
        <v>13297</v>
      </c>
      <c r="K5967" s="545" t="s">
        <v>17982</v>
      </c>
      <c r="L5967" s="545" t="s">
        <v>13413</v>
      </c>
      <c r="M5967" s="548" t="s">
        <v>13758</v>
      </c>
      <c r="N5967" s="545" t="s">
        <v>13413</v>
      </c>
      <c r="O5967" s="545" t="s">
        <v>13413</v>
      </c>
      <c r="P5967" s="549">
        <v>4033</v>
      </c>
      <c r="Q5967" s="549">
        <v>1</v>
      </c>
      <c r="R5967" s="549">
        <v>26</v>
      </c>
      <c r="S5967" s="548">
        <v>2257</v>
      </c>
      <c r="T5967" s="548"/>
      <c r="U5967" s="99"/>
    </row>
    <row r="5968" spans="1:21" ht="19.5" customHeight="1">
      <c r="A5968" s="545">
        <v>100578</v>
      </c>
      <c r="B5968" s="545" t="s">
        <v>3026</v>
      </c>
      <c r="C5968" s="545" t="s">
        <v>216</v>
      </c>
      <c r="D5968" s="546"/>
      <c r="E5968" s="171" t="str">
        <f t="shared" si="93"/>
        <v>1900</v>
      </c>
      <c r="F5968" s="547">
        <v>0</v>
      </c>
      <c r="G5968" s="548">
        <v>0</v>
      </c>
      <c r="H5968" s="547">
        <v>0</v>
      </c>
      <c r="I5968" s="545" t="s">
        <v>12657</v>
      </c>
      <c r="J5968" s="545"/>
      <c r="K5968" s="545" t="s">
        <v>17983</v>
      </c>
      <c r="L5968" s="545" t="s">
        <v>13413</v>
      </c>
      <c r="M5968" s="548" t="s">
        <v>13758</v>
      </c>
      <c r="N5968" s="545" t="s">
        <v>12979</v>
      </c>
      <c r="O5968" s="545" t="s">
        <v>15379</v>
      </c>
      <c r="P5968" s="549">
        <v>4034</v>
      </c>
      <c r="Q5968" s="549">
        <v>1</v>
      </c>
      <c r="R5968" s="549">
        <v>153</v>
      </c>
      <c r="S5968" s="548"/>
      <c r="T5968" s="548">
        <v>404</v>
      </c>
      <c r="U5968" s="99"/>
    </row>
    <row r="5969" spans="1:21" ht="19.5" customHeight="1">
      <c r="A5969" s="545">
        <v>100579</v>
      </c>
      <c r="B5969" s="545" t="s">
        <v>3855</v>
      </c>
      <c r="C5969" s="545" t="s">
        <v>216</v>
      </c>
      <c r="D5969" s="546">
        <v>44592</v>
      </c>
      <c r="E5969" s="171" t="str">
        <f t="shared" si="93"/>
        <v>2022</v>
      </c>
      <c r="F5969" s="547">
        <v>203950</v>
      </c>
      <c r="G5969" s="548">
        <v>0</v>
      </c>
      <c r="H5969" s="547">
        <v>203950</v>
      </c>
      <c r="I5969" s="545" t="s">
        <v>12738</v>
      </c>
      <c r="J5969" s="545" t="s">
        <v>13297</v>
      </c>
      <c r="K5969" s="545" t="s">
        <v>13413</v>
      </c>
      <c r="L5969" s="545" t="s">
        <v>13413</v>
      </c>
      <c r="M5969" s="548" t="s">
        <v>13758</v>
      </c>
      <c r="N5969" s="545" t="s">
        <v>13413</v>
      </c>
      <c r="O5969" s="545" t="s">
        <v>16417</v>
      </c>
      <c r="P5969" s="549">
        <v>4035</v>
      </c>
      <c r="Q5969" s="549">
        <v>1</v>
      </c>
      <c r="R5969" s="549">
        <v>32</v>
      </c>
      <c r="S5969" s="548">
        <v>2257</v>
      </c>
      <c r="T5969" s="548"/>
      <c r="U5969" s="99"/>
    </row>
    <row r="5970" spans="1:21" ht="19.5" customHeight="1">
      <c r="A5970" s="545">
        <v>100580</v>
      </c>
      <c r="B5970" s="545" t="s">
        <v>3851</v>
      </c>
      <c r="C5970" s="545" t="s">
        <v>216</v>
      </c>
      <c r="D5970" s="546">
        <v>44592</v>
      </c>
      <c r="E5970" s="171" t="str">
        <f t="shared" si="93"/>
        <v>2022</v>
      </c>
      <c r="F5970" s="547">
        <v>15068</v>
      </c>
      <c r="G5970" s="548">
        <v>0</v>
      </c>
      <c r="H5970" s="547">
        <v>15068</v>
      </c>
      <c r="I5970" s="545" t="s">
        <v>12738</v>
      </c>
      <c r="J5970" s="545" t="s">
        <v>13297</v>
      </c>
      <c r="K5970" s="545" t="s">
        <v>13413</v>
      </c>
      <c r="L5970" s="545" t="s">
        <v>13413</v>
      </c>
      <c r="M5970" s="548" t="s">
        <v>13758</v>
      </c>
      <c r="N5970" s="545" t="s">
        <v>13413</v>
      </c>
      <c r="O5970" s="545" t="s">
        <v>16417</v>
      </c>
      <c r="P5970" s="549">
        <v>4036</v>
      </c>
      <c r="Q5970" s="549">
        <v>1</v>
      </c>
      <c r="R5970" s="549">
        <v>32</v>
      </c>
      <c r="S5970" s="548">
        <v>2257</v>
      </c>
      <c r="T5970" s="548"/>
      <c r="U5970" s="99"/>
    </row>
    <row r="5971" spans="1:21" ht="19.5" customHeight="1">
      <c r="A5971" s="545">
        <v>100581</v>
      </c>
      <c r="B5971" s="545" t="s">
        <v>3850</v>
      </c>
      <c r="C5971" s="545" t="s">
        <v>216</v>
      </c>
      <c r="D5971" s="546">
        <v>43843</v>
      </c>
      <c r="E5971" s="171" t="str">
        <f t="shared" si="93"/>
        <v>2020</v>
      </c>
      <c r="F5971" s="547">
        <v>22798</v>
      </c>
      <c r="G5971" s="548">
        <v>0</v>
      </c>
      <c r="H5971" s="547">
        <v>22798</v>
      </c>
      <c r="I5971" s="545" t="s">
        <v>12738</v>
      </c>
      <c r="J5971" s="545" t="s">
        <v>13297</v>
      </c>
      <c r="K5971" s="545" t="s">
        <v>13413</v>
      </c>
      <c r="L5971" s="545" t="s">
        <v>13413</v>
      </c>
      <c r="M5971" s="548" t="s">
        <v>13758</v>
      </c>
      <c r="N5971" s="545" t="s">
        <v>13413</v>
      </c>
      <c r="O5971" s="545" t="s">
        <v>16417</v>
      </c>
      <c r="P5971" s="549">
        <v>4037</v>
      </c>
      <c r="Q5971" s="549">
        <v>1</v>
      </c>
      <c r="R5971" s="549">
        <v>32</v>
      </c>
      <c r="S5971" s="548">
        <v>2257</v>
      </c>
      <c r="T5971" s="548"/>
      <c r="U5971" s="99"/>
    </row>
    <row r="5972" spans="1:21" ht="19.5" customHeight="1">
      <c r="A5972" s="545">
        <v>100582</v>
      </c>
      <c r="B5972" s="545" t="s">
        <v>3860</v>
      </c>
      <c r="C5972" s="545" t="s">
        <v>216</v>
      </c>
      <c r="D5972" s="546">
        <v>44592</v>
      </c>
      <c r="E5972" s="171" t="str">
        <f t="shared" si="93"/>
        <v>2022</v>
      </c>
      <c r="F5972" s="547">
        <v>15272</v>
      </c>
      <c r="G5972" s="548">
        <v>0</v>
      </c>
      <c r="H5972" s="547">
        <v>15272</v>
      </c>
      <c r="I5972" s="545" t="s">
        <v>12738</v>
      </c>
      <c r="J5972" s="545" t="s">
        <v>13297</v>
      </c>
      <c r="K5972" s="545" t="s">
        <v>13413</v>
      </c>
      <c r="L5972" s="545" t="s">
        <v>13413</v>
      </c>
      <c r="M5972" s="548" t="s">
        <v>13758</v>
      </c>
      <c r="N5972" s="545" t="s">
        <v>13413</v>
      </c>
      <c r="O5972" s="545" t="s">
        <v>16417</v>
      </c>
      <c r="P5972" s="549">
        <v>4038</v>
      </c>
      <c r="Q5972" s="549">
        <v>1</v>
      </c>
      <c r="R5972" s="549">
        <v>32</v>
      </c>
      <c r="S5972" s="548">
        <v>2257</v>
      </c>
      <c r="T5972" s="548"/>
      <c r="U5972" s="99"/>
    </row>
    <row r="5973" spans="1:21" ht="19.5" customHeight="1">
      <c r="A5973" s="545">
        <v>100583</v>
      </c>
      <c r="B5973" s="545" t="s">
        <v>3862</v>
      </c>
      <c r="C5973" s="545" t="s">
        <v>216</v>
      </c>
      <c r="D5973" s="546">
        <v>44592</v>
      </c>
      <c r="E5973" s="171" t="str">
        <f t="shared" si="93"/>
        <v>2022</v>
      </c>
      <c r="F5973" s="547">
        <v>13519</v>
      </c>
      <c r="G5973" s="548">
        <v>0</v>
      </c>
      <c r="H5973" s="547">
        <v>13519</v>
      </c>
      <c r="I5973" s="545" t="s">
        <v>12738</v>
      </c>
      <c r="J5973" s="545" t="s">
        <v>13297</v>
      </c>
      <c r="K5973" s="545" t="s">
        <v>13413</v>
      </c>
      <c r="L5973" s="545" t="s">
        <v>13413</v>
      </c>
      <c r="M5973" s="548" t="s">
        <v>13758</v>
      </c>
      <c r="N5973" s="545" t="s">
        <v>13413</v>
      </c>
      <c r="O5973" s="545" t="s">
        <v>16417</v>
      </c>
      <c r="P5973" s="549">
        <v>4039</v>
      </c>
      <c r="Q5973" s="549">
        <v>1</v>
      </c>
      <c r="R5973" s="549">
        <v>32</v>
      </c>
      <c r="S5973" s="548">
        <v>2257</v>
      </c>
      <c r="T5973" s="548"/>
      <c r="U5973" s="99"/>
    </row>
    <row r="5974" spans="1:21" ht="19.5" customHeight="1">
      <c r="A5974" s="545">
        <v>100584</v>
      </c>
      <c r="B5974" s="545" t="s">
        <v>3861</v>
      </c>
      <c r="C5974" s="545" t="s">
        <v>216</v>
      </c>
      <c r="D5974" s="546">
        <v>44592</v>
      </c>
      <c r="E5974" s="171" t="str">
        <f t="shared" si="93"/>
        <v>2022</v>
      </c>
      <c r="F5974" s="547">
        <v>13519</v>
      </c>
      <c r="G5974" s="548">
        <v>0</v>
      </c>
      <c r="H5974" s="547">
        <v>13519</v>
      </c>
      <c r="I5974" s="545" t="s">
        <v>12738</v>
      </c>
      <c r="J5974" s="545" t="s">
        <v>13297</v>
      </c>
      <c r="K5974" s="545" t="s">
        <v>13413</v>
      </c>
      <c r="L5974" s="545" t="s">
        <v>13413</v>
      </c>
      <c r="M5974" s="548" t="s">
        <v>13758</v>
      </c>
      <c r="N5974" s="545" t="s">
        <v>13413</v>
      </c>
      <c r="O5974" s="545" t="s">
        <v>16417</v>
      </c>
      <c r="P5974" s="549">
        <v>4040</v>
      </c>
      <c r="Q5974" s="549">
        <v>1</v>
      </c>
      <c r="R5974" s="549">
        <v>32</v>
      </c>
      <c r="S5974" s="548">
        <v>2257</v>
      </c>
      <c r="T5974" s="548"/>
      <c r="U5974" s="99"/>
    </row>
    <row r="5975" spans="1:21" ht="19.5" customHeight="1">
      <c r="A5975" s="545">
        <v>100585</v>
      </c>
      <c r="B5975" s="545" t="s">
        <v>3570</v>
      </c>
      <c r="C5975" s="545" t="s">
        <v>216</v>
      </c>
      <c r="D5975" s="546">
        <v>44589</v>
      </c>
      <c r="E5975" s="171" t="str">
        <f t="shared" si="93"/>
        <v>2022</v>
      </c>
      <c r="F5975" s="547">
        <v>2532</v>
      </c>
      <c r="G5975" s="548">
        <v>0</v>
      </c>
      <c r="H5975" s="547">
        <v>2532</v>
      </c>
      <c r="I5975" s="545" t="s">
        <v>12766</v>
      </c>
      <c r="J5975" s="545" t="s">
        <v>13297</v>
      </c>
      <c r="K5975" s="545" t="s">
        <v>13413</v>
      </c>
      <c r="L5975" s="545" t="s">
        <v>13413</v>
      </c>
      <c r="M5975" s="548" t="s">
        <v>13758</v>
      </c>
      <c r="N5975" s="545" t="s">
        <v>13413</v>
      </c>
      <c r="O5975" s="545" t="s">
        <v>16417</v>
      </c>
      <c r="P5975" s="549">
        <v>4041</v>
      </c>
      <c r="Q5975" s="549">
        <v>1</v>
      </c>
      <c r="R5975" s="549">
        <v>172</v>
      </c>
      <c r="S5975" s="548">
        <v>2257</v>
      </c>
      <c r="T5975" s="548"/>
      <c r="U5975" s="99"/>
    </row>
    <row r="5976" spans="1:21" ht="19.5" customHeight="1">
      <c r="A5976" s="545">
        <v>100586</v>
      </c>
      <c r="B5976" s="545" t="s">
        <v>2471</v>
      </c>
      <c r="C5976" s="545" t="s">
        <v>216</v>
      </c>
      <c r="D5976" s="546">
        <v>45708</v>
      </c>
      <c r="E5976" s="171" t="str">
        <f t="shared" si="93"/>
        <v>2025</v>
      </c>
      <c r="F5976" s="547">
        <v>3328.74</v>
      </c>
      <c r="G5976" s="548">
        <v>0</v>
      </c>
      <c r="H5976" s="547">
        <v>3328.74</v>
      </c>
      <c r="I5976" s="545" t="s">
        <v>12642</v>
      </c>
      <c r="J5976" s="545" t="s">
        <v>13307</v>
      </c>
      <c r="K5976" s="545" t="s">
        <v>13413</v>
      </c>
      <c r="L5976" s="545" t="s">
        <v>13807</v>
      </c>
      <c r="M5976" s="548" t="s">
        <v>13758</v>
      </c>
      <c r="N5976" s="545" t="s">
        <v>13413</v>
      </c>
      <c r="O5976" s="545" t="s">
        <v>17835</v>
      </c>
      <c r="P5976" s="549">
        <v>4042</v>
      </c>
      <c r="Q5976" s="549">
        <v>1</v>
      </c>
      <c r="R5976" s="549">
        <v>135</v>
      </c>
      <c r="S5976" s="548">
        <v>2228</v>
      </c>
      <c r="T5976" s="548"/>
      <c r="U5976" s="99"/>
    </row>
    <row r="5977" spans="1:21" ht="19.5" customHeight="1">
      <c r="A5977" s="545">
        <v>100587</v>
      </c>
      <c r="B5977" s="545" t="s">
        <v>2472</v>
      </c>
      <c r="C5977" s="545" t="s">
        <v>216</v>
      </c>
      <c r="D5977" s="546">
        <v>45708</v>
      </c>
      <c r="E5977" s="171" t="str">
        <f t="shared" si="93"/>
        <v>2025</v>
      </c>
      <c r="F5977" s="547">
        <v>2660.71</v>
      </c>
      <c r="G5977" s="548">
        <v>0</v>
      </c>
      <c r="H5977" s="547">
        <v>2660.71</v>
      </c>
      <c r="I5977" s="545" t="s">
        <v>12642</v>
      </c>
      <c r="J5977" s="545" t="s">
        <v>13307</v>
      </c>
      <c r="K5977" s="545" t="s">
        <v>13413</v>
      </c>
      <c r="L5977" s="545" t="s">
        <v>13807</v>
      </c>
      <c r="M5977" s="548" t="s">
        <v>13758</v>
      </c>
      <c r="N5977" s="545" t="s">
        <v>13413</v>
      </c>
      <c r="O5977" s="545" t="s">
        <v>17835</v>
      </c>
      <c r="P5977" s="549">
        <v>4043</v>
      </c>
      <c r="Q5977" s="549">
        <v>1</v>
      </c>
      <c r="R5977" s="549">
        <v>135</v>
      </c>
      <c r="S5977" s="548">
        <v>2228</v>
      </c>
      <c r="T5977" s="548"/>
      <c r="U5977" s="99"/>
    </row>
    <row r="5978" spans="1:21" ht="19.5" customHeight="1">
      <c r="A5978" s="545">
        <v>100588</v>
      </c>
      <c r="B5978" s="545" t="s">
        <v>2659</v>
      </c>
      <c r="C5978" s="545" t="s">
        <v>216</v>
      </c>
      <c r="D5978" s="546">
        <v>46084</v>
      </c>
      <c r="E5978" s="171" t="str">
        <f t="shared" si="93"/>
        <v>2026</v>
      </c>
      <c r="F5978" s="547">
        <v>959140</v>
      </c>
      <c r="G5978" s="548">
        <v>0.19</v>
      </c>
      <c r="H5978" s="547">
        <v>806000</v>
      </c>
      <c r="I5978" s="545" t="s">
        <v>12642</v>
      </c>
      <c r="J5978" s="545" t="s">
        <v>13296</v>
      </c>
      <c r="K5978" s="545" t="s">
        <v>13413</v>
      </c>
      <c r="L5978" s="545" t="s">
        <v>13413</v>
      </c>
      <c r="M5978" s="548" t="s">
        <v>13758</v>
      </c>
      <c r="N5978" s="545" t="s">
        <v>13413</v>
      </c>
      <c r="O5978" s="545" t="s">
        <v>14580</v>
      </c>
      <c r="P5978" s="549">
        <v>4044</v>
      </c>
      <c r="Q5978" s="549">
        <v>1</v>
      </c>
      <c r="R5978" s="549">
        <v>135</v>
      </c>
      <c r="S5978" s="548">
        <v>2218</v>
      </c>
      <c r="T5978" s="548"/>
      <c r="U5978" s="99"/>
    </row>
    <row r="5979" spans="1:21" ht="19.5" customHeight="1">
      <c r="A5979" s="545">
        <v>100589</v>
      </c>
      <c r="B5979" s="545" t="s">
        <v>3619</v>
      </c>
      <c r="C5979" s="545" t="s">
        <v>216</v>
      </c>
      <c r="D5979" s="546"/>
      <c r="E5979" s="171" t="str">
        <f t="shared" si="93"/>
        <v>1900</v>
      </c>
      <c r="F5979" s="547">
        <v>0</v>
      </c>
      <c r="G5979" s="548">
        <v>0</v>
      </c>
      <c r="H5979" s="547">
        <v>0</v>
      </c>
      <c r="I5979" s="545" t="s">
        <v>12752</v>
      </c>
      <c r="J5979" s="545"/>
      <c r="K5979" s="545" t="s">
        <v>17984</v>
      </c>
      <c r="L5979" s="545" t="s">
        <v>13413</v>
      </c>
      <c r="M5979" s="548" t="s">
        <v>13758</v>
      </c>
      <c r="N5979" s="545" t="s">
        <v>22190</v>
      </c>
      <c r="O5979" s="545" t="s">
        <v>16407</v>
      </c>
      <c r="P5979" s="549">
        <v>4045</v>
      </c>
      <c r="Q5979" s="549">
        <v>1</v>
      </c>
      <c r="R5979" s="549">
        <v>167</v>
      </c>
      <c r="S5979" s="548"/>
      <c r="T5979" s="548">
        <v>183</v>
      </c>
      <c r="U5979" s="99"/>
    </row>
    <row r="5980" spans="1:21" ht="19.5" customHeight="1">
      <c r="A5980" s="545">
        <v>100590</v>
      </c>
      <c r="B5980" s="545" t="s">
        <v>429</v>
      </c>
      <c r="C5980" s="545" t="s">
        <v>311</v>
      </c>
      <c r="D5980" s="546"/>
      <c r="E5980" s="171" t="str">
        <f t="shared" si="93"/>
        <v>1900</v>
      </c>
      <c r="F5980" s="547">
        <v>0</v>
      </c>
      <c r="G5980" s="548">
        <v>0</v>
      </c>
      <c r="H5980" s="547">
        <v>0</v>
      </c>
      <c r="I5980" s="545" t="s">
        <v>12654</v>
      </c>
      <c r="J5980" s="545"/>
      <c r="K5980" s="545" t="s">
        <v>13413</v>
      </c>
      <c r="L5980" s="545" t="s">
        <v>14939</v>
      </c>
      <c r="M5980" s="548" t="s">
        <v>13758</v>
      </c>
      <c r="N5980" s="545" t="s">
        <v>13413</v>
      </c>
      <c r="O5980" s="545" t="s">
        <v>13413</v>
      </c>
      <c r="P5980" s="549">
        <v>4046</v>
      </c>
      <c r="Q5980" s="549">
        <v>1</v>
      </c>
      <c r="R5980" s="549">
        <v>2</v>
      </c>
      <c r="S5980" s="548"/>
      <c r="T5980" s="548"/>
      <c r="U5980" s="99"/>
    </row>
    <row r="5981" spans="1:21" ht="19.5" customHeight="1">
      <c r="A5981" s="545">
        <v>100591</v>
      </c>
      <c r="B5981" s="545" t="s">
        <v>3858</v>
      </c>
      <c r="C5981" s="545" t="s">
        <v>221</v>
      </c>
      <c r="D5981" s="546">
        <v>44592</v>
      </c>
      <c r="E5981" s="171" t="str">
        <f t="shared" si="93"/>
        <v>2022</v>
      </c>
      <c r="F5981" s="547">
        <v>6337</v>
      </c>
      <c r="G5981" s="548">
        <v>0</v>
      </c>
      <c r="H5981" s="547">
        <v>6337</v>
      </c>
      <c r="I5981" s="545" t="s">
        <v>12738</v>
      </c>
      <c r="J5981" s="545" t="s">
        <v>13297</v>
      </c>
      <c r="K5981" s="545" t="s">
        <v>13413</v>
      </c>
      <c r="L5981" s="545" t="s">
        <v>13413</v>
      </c>
      <c r="M5981" s="548" t="s">
        <v>13758</v>
      </c>
      <c r="N5981" s="545" t="s">
        <v>13413</v>
      </c>
      <c r="O5981" s="545" t="s">
        <v>16417</v>
      </c>
      <c r="P5981" s="549">
        <v>4047</v>
      </c>
      <c r="Q5981" s="549">
        <v>1</v>
      </c>
      <c r="R5981" s="549">
        <v>32</v>
      </c>
      <c r="S5981" s="548">
        <v>2257</v>
      </c>
      <c r="T5981" s="548"/>
      <c r="U5981" s="99"/>
    </row>
    <row r="5982" spans="1:21" ht="19.5" customHeight="1">
      <c r="A5982" s="545">
        <v>100593</v>
      </c>
      <c r="B5982" s="545" t="s">
        <v>10735</v>
      </c>
      <c r="C5982" s="545" t="s">
        <v>209</v>
      </c>
      <c r="D5982" s="546">
        <v>44596</v>
      </c>
      <c r="E5982" s="171" t="str">
        <f t="shared" si="93"/>
        <v>2022</v>
      </c>
      <c r="F5982" s="547">
        <v>57712</v>
      </c>
      <c r="G5982" s="548">
        <v>0.19</v>
      </c>
      <c r="H5982" s="547">
        <v>48497.48</v>
      </c>
      <c r="I5982" s="545" t="s">
        <v>12680</v>
      </c>
      <c r="J5982" s="545" t="s">
        <v>13297</v>
      </c>
      <c r="K5982" s="545" t="s">
        <v>13413</v>
      </c>
      <c r="L5982" s="545" t="s">
        <v>17985</v>
      </c>
      <c r="M5982" s="548" t="s">
        <v>13758</v>
      </c>
      <c r="N5982" s="545" t="s">
        <v>13413</v>
      </c>
      <c r="O5982" s="545" t="s">
        <v>17986</v>
      </c>
      <c r="P5982" s="549">
        <v>4049</v>
      </c>
      <c r="Q5982" s="549">
        <v>1</v>
      </c>
      <c r="R5982" s="549">
        <v>20</v>
      </c>
      <c r="S5982" s="548">
        <v>2257</v>
      </c>
      <c r="T5982" s="548"/>
      <c r="U5982" s="99"/>
    </row>
    <row r="5983" spans="1:21" ht="19.5" customHeight="1">
      <c r="A5983" s="545">
        <v>100594</v>
      </c>
      <c r="B5983" s="545" t="s">
        <v>10442</v>
      </c>
      <c r="C5983" s="545" t="s">
        <v>209</v>
      </c>
      <c r="D5983" s="546">
        <v>44596</v>
      </c>
      <c r="E5983" s="171" t="str">
        <f t="shared" si="93"/>
        <v>2022</v>
      </c>
      <c r="F5983" s="547">
        <v>76139</v>
      </c>
      <c r="G5983" s="548">
        <v>0.19</v>
      </c>
      <c r="H5983" s="547">
        <v>63982.35</v>
      </c>
      <c r="I5983" s="545" t="s">
        <v>12680</v>
      </c>
      <c r="J5983" s="545" t="s">
        <v>13297</v>
      </c>
      <c r="K5983" s="545" t="s">
        <v>13413</v>
      </c>
      <c r="L5983" s="545" t="s">
        <v>17987</v>
      </c>
      <c r="M5983" s="548" t="s">
        <v>13758</v>
      </c>
      <c r="N5983" s="545" t="s">
        <v>22835</v>
      </c>
      <c r="O5983" s="545" t="s">
        <v>17988</v>
      </c>
      <c r="P5983" s="549">
        <v>4050</v>
      </c>
      <c r="Q5983" s="549">
        <v>1</v>
      </c>
      <c r="R5983" s="549">
        <v>20</v>
      </c>
      <c r="S5983" s="548">
        <v>2257</v>
      </c>
      <c r="T5983" s="548">
        <v>40</v>
      </c>
      <c r="U5983" s="99"/>
    </row>
    <row r="5984" spans="1:21" ht="19.5" customHeight="1">
      <c r="A5984" s="545">
        <v>100595</v>
      </c>
      <c r="B5984" s="545" t="s">
        <v>2584</v>
      </c>
      <c r="C5984" s="545" t="s">
        <v>209</v>
      </c>
      <c r="D5984" s="546">
        <v>44596</v>
      </c>
      <c r="E5984" s="171" t="str">
        <f t="shared" si="93"/>
        <v>2022</v>
      </c>
      <c r="F5984" s="547">
        <v>92131</v>
      </c>
      <c r="G5984" s="548">
        <v>0.19</v>
      </c>
      <c r="H5984" s="547">
        <v>77421.009999999995</v>
      </c>
      <c r="I5984" s="545" t="s">
        <v>12697</v>
      </c>
      <c r="J5984" s="545" t="s">
        <v>13297</v>
      </c>
      <c r="K5984" s="545" t="s">
        <v>13413</v>
      </c>
      <c r="L5984" s="545" t="s">
        <v>13413</v>
      </c>
      <c r="M5984" s="548" t="s">
        <v>13758</v>
      </c>
      <c r="N5984" s="545" t="s">
        <v>13413</v>
      </c>
      <c r="O5984" s="545" t="s">
        <v>13413</v>
      </c>
      <c r="P5984" s="549">
        <v>4051</v>
      </c>
      <c r="Q5984" s="549">
        <v>1</v>
      </c>
      <c r="R5984" s="549">
        <v>138</v>
      </c>
      <c r="S5984" s="548">
        <v>2257</v>
      </c>
      <c r="T5984" s="548"/>
      <c r="U5984" s="99"/>
    </row>
    <row r="5985" spans="1:21" ht="19.5" customHeight="1">
      <c r="A5985" s="545">
        <v>100596</v>
      </c>
      <c r="B5985" s="545" t="s">
        <v>10734</v>
      </c>
      <c r="C5985" s="545" t="s">
        <v>209</v>
      </c>
      <c r="D5985" s="546"/>
      <c r="E5985" s="171" t="str">
        <f t="shared" si="93"/>
        <v>1900</v>
      </c>
      <c r="F5985" s="547">
        <v>0</v>
      </c>
      <c r="G5985" s="548">
        <v>0</v>
      </c>
      <c r="H5985" s="547">
        <v>0</v>
      </c>
      <c r="I5985" s="545" t="s">
        <v>12675</v>
      </c>
      <c r="J5985" s="545"/>
      <c r="K5985" s="545" t="s">
        <v>13413</v>
      </c>
      <c r="L5985" s="545" t="s">
        <v>13413</v>
      </c>
      <c r="M5985" s="548" t="s">
        <v>13758</v>
      </c>
      <c r="N5985" s="545" t="s">
        <v>13413</v>
      </c>
      <c r="O5985" s="545" t="s">
        <v>13413</v>
      </c>
      <c r="P5985" s="549">
        <v>4052</v>
      </c>
      <c r="Q5985" s="549">
        <v>1</v>
      </c>
      <c r="R5985" s="549">
        <v>141</v>
      </c>
      <c r="S5985" s="548"/>
      <c r="T5985" s="548"/>
      <c r="U5985" s="99"/>
    </row>
    <row r="5986" spans="1:21" ht="19.5" customHeight="1">
      <c r="A5986" s="545">
        <v>100597</v>
      </c>
      <c r="B5986" s="545" t="s">
        <v>10733</v>
      </c>
      <c r="C5986" s="545" t="s">
        <v>209</v>
      </c>
      <c r="D5986" s="546">
        <v>44602</v>
      </c>
      <c r="E5986" s="171" t="str">
        <f t="shared" si="93"/>
        <v>2022</v>
      </c>
      <c r="F5986" s="547">
        <v>226238</v>
      </c>
      <c r="G5986" s="548">
        <v>0.19</v>
      </c>
      <c r="H5986" s="547">
        <v>190115.97</v>
      </c>
      <c r="I5986" s="545" t="s">
        <v>12675</v>
      </c>
      <c r="J5986" s="545" t="s">
        <v>13297</v>
      </c>
      <c r="K5986" s="545" t="s">
        <v>13413</v>
      </c>
      <c r="L5986" s="545" t="s">
        <v>13413</v>
      </c>
      <c r="M5986" s="548" t="s">
        <v>13758</v>
      </c>
      <c r="N5986" s="545" t="s">
        <v>13413</v>
      </c>
      <c r="O5986" s="545" t="s">
        <v>13413</v>
      </c>
      <c r="P5986" s="549">
        <v>4053</v>
      </c>
      <c r="Q5986" s="549">
        <v>1</v>
      </c>
      <c r="R5986" s="549">
        <v>141</v>
      </c>
      <c r="S5986" s="548">
        <v>2257</v>
      </c>
      <c r="T5986" s="548"/>
      <c r="U5986" s="99"/>
    </row>
    <row r="5987" spans="1:21" ht="19.5" customHeight="1">
      <c r="A5987" s="545">
        <v>100598</v>
      </c>
      <c r="B5987" s="545" t="s">
        <v>10732</v>
      </c>
      <c r="C5987" s="545" t="s">
        <v>209</v>
      </c>
      <c r="D5987" s="546">
        <v>44602</v>
      </c>
      <c r="E5987" s="171" t="str">
        <f t="shared" si="93"/>
        <v>2022</v>
      </c>
      <c r="F5987" s="547">
        <v>115381</v>
      </c>
      <c r="G5987" s="548">
        <v>0.19</v>
      </c>
      <c r="H5987" s="547">
        <v>96958.82</v>
      </c>
      <c r="I5987" s="545" t="s">
        <v>12675</v>
      </c>
      <c r="J5987" s="545" t="s">
        <v>13297</v>
      </c>
      <c r="K5987" s="545" t="s">
        <v>13413</v>
      </c>
      <c r="L5987" s="545" t="s">
        <v>13413</v>
      </c>
      <c r="M5987" s="548" t="s">
        <v>13758</v>
      </c>
      <c r="N5987" s="545" t="s">
        <v>13413</v>
      </c>
      <c r="O5987" s="545" t="s">
        <v>13413</v>
      </c>
      <c r="P5987" s="549">
        <v>4054</v>
      </c>
      <c r="Q5987" s="549">
        <v>1</v>
      </c>
      <c r="R5987" s="549">
        <v>141</v>
      </c>
      <c r="S5987" s="548">
        <v>2257</v>
      </c>
      <c r="T5987" s="548"/>
      <c r="U5987" s="99"/>
    </row>
    <row r="5988" spans="1:21" ht="19.5" customHeight="1">
      <c r="A5988" s="545">
        <v>100599</v>
      </c>
      <c r="B5988" s="545" t="s">
        <v>10731</v>
      </c>
      <c r="C5988" s="545" t="s">
        <v>209</v>
      </c>
      <c r="D5988" s="546"/>
      <c r="E5988" s="171" t="str">
        <f t="shared" si="93"/>
        <v>1900</v>
      </c>
      <c r="F5988" s="547">
        <v>0</v>
      </c>
      <c r="G5988" s="548">
        <v>0</v>
      </c>
      <c r="H5988" s="547">
        <v>0</v>
      </c>
      <c r="I5988" s="545" t="s">
        <v>12675</v>
      </c>
      <c r="J5988" s="545"/>
      <c r="K5988" s="545" t="s">
        <v>13413</v>
      </c>
      <c r="L5988" s="545" t="s">
        <v>13413</v>
      </c>
      <c r="M5988" s="548" t="s">
        <v>13758</v>
      </c>
      <c r="N5988" s="545" t="s">
        <v>13413</v>
      </c>
      <c r="O5988" s="545" t="s">
        <v>13413</v>
      </c>
      <c r="P5988" s="549">
        <v>4055</v>
      </c>
      <c r="Q5988" s="549">
        <v>1</v>
      </c>
      <c r="R5988" s="549">
        <v>141</v>
      </c>
      <c r="S5988" s="548"/>
      <c r="T5988" s="548"/>
      <c r="U5988" s="99"/>
    </row>
    <row r="5989" spans="1:21" ht="19.5" customHeight="1">
      <c r="A5989" s="545">
        <v>100600</v>
      </c>
      <c r="B5989" s="545" t="s">
        <v>2688</v>
      </c>
      <c r="C5989" s="545" t="s">
        <v>209</v>
      </c>
      <c r="D5989" s="546"/>
      <c r="E5989" s="171" t="str">
        <f t="shared" si="93"/>
        <v>1900</v>
      </c>
      <c r="F5989" s="547">
        <v>0</v>
      </c>
      <c r="G5989" s="548">
        <v>0</v>
      </c>
      <c r="H5989" s="547">
        <v>0</v>
      </c>
      <c r="I5989" s="545" t="s">
        <v>12675</v>
      </c>
      <c r="J5989" s="545"/>
      <c r="K5989" s="545" t="s">
        <v>13413</v>
      </c>
      <c r="L5989" s="545" t="s">
        <v>13413</v>
      </c>
      <c r="M5989" s="548" t="s">
        <v>13758</v>
      </c>
      <c r="N5989" s="545" t="s">
        <v>13413</v>
      </c>
      <c r="O5989" s="545" t="s">
        <v>13413</v>
      </c>
      <c r="P5989" s="549">
        <v>4056</v>
      </c>
      <c r="Q5989" s="549">
        <v>1</v>
      </c>
      <c r="R5989" s="549">
        <v>141</v>
      </c>
      <c r="S5989" s="548"/>
      <c r="T5989" s="548"/>
      <c r="U5989" s="99"/>
    </row>
    <row r="5990" spans="1:21" ht="19.5" customHeight="1">
      <c r="A5990" s="545">
        <v>100601</v>
      </c>
      <c r="B5990" s="545" t="s">
        <v>10730</v>
      </c>
      <c r="C5990" s="545" t="s">
        <v>209</v>
      </c>
      <c r="D5990" s="546"/>
      <c r="E5990" s="171" t="str">
        <f t="shared" si="93"/>
        <v>1900</v>
      </c>
      <c r="F5990" s="547">
        <v>0</v>
      </c>
      <c r="G5990" s="548">
        <v>0</v>
      </c>
      <c r="H5990" s="547">
        <v>0</v>
      </c>
      <c r="I5990" s="545" t="s">
        <v>12675</v>
      </c>
      <c r="J5990" s="545"/>
      <c r="K5990" s="545" t="s">
        <v>13413</v>
      </c>
      <c r="L5990" s="545" t="s">
        <v>13413</v>
      </c>
      <c r="M5990" s="548" t="s">
        <v>13758</v>
      </c>
      <c r="N5990" s="545" t="s">
        <v>13413</v>
      </c>
      <c r="O5990" s="545" t="s">
        <v>13413</v>
      </c>
      <c r="P5990" s="549">
        <v>4057</v>
      </c>
      <c r="Q5990" s="549">
        <v>1</v>
      </c>
      <c r="R5990" s="549">
        <v>141</v>
      </c>
      <c r="S5990" s="548"/>
      <c r="T5990" s="548"/>
      <c r="U5990" s="99"/>
    </row>
    <row r="5991" spans="1:21" ht="19.5" customHeight="1">
      <c r="A5991" s="545">
        <v>100602</v>
      </c>
      <c r="B5991" s="545" t="s">
        <v>5315</v>
      </c>
      <c r="C5991" s="545" t="s">
        <v>216</v>
      </c>
      <c r="D5991" s="546">
        <v>44677</v>
      </c>
      <c r="E5991" s="171" t="str">
        <f t="shared" si="93"/>
        <v>2022</v>
      </c>
      <c r="F5991" s="547">
        <v>67937677</v>
      </c>
      <c r="G5991" s="548">
        <v>0.19</v>
      </c>
      <c r="H5991" s="547">
        <v>57090484.869999997</v>
      </c>
      <c r="I5991" s="545" t="s">
        <v>12758</v>
      </c>
      <c r="J5991" s="545" t="s">
        <v>13298</v>
      </c>
      <c r="K5991" s="545" t="s">
        <v>17989</v>
      </c>
      <c r="L5991" s="545" t="s">
        <v>13413</v>
      </c>
      <c r="M5991" s="548" t="s">
        <v>13758</v>
      </c>
      <c r="N5991" s="545" t="s">
        <v>13413</v>
      </c>
      <c r="O5991" s="545" t="s">
        <v>13413</v>
      </c>
      <c r="P5991" s="549">
        <v>4058</v>
      </c>
      <c r="Q5991" s="549">
        <v>1</v>
      </c>
      <c r="R5991" s="549">
        <v>164</v>
      </c>
      <c r="S5991" s="548">
        <v>1012</v>
      </c>
      <c r="T5991" s="548"/>
      <c r="U5991" s="99"/>
    </row>
    <row r="5992" spans="1:21" ht="19.5" customHeight="1">
      <c r="A5992" s="545">
        <v>100603</v>
      </c>
      <c r="B5992" s="545" t="s">
        <v>249</v>
      </c>
      <c r="C5992" s="545" t="s">
        <v>206</v>
      </c>
      <c r="D5992" s="546">
        <v>44977</v>
      </c>
      <c r="E5992" s="171" t="str">
        <f t="shared" si="93"/>
        <v>2023</v>
      </c>
      <c r="F5992" s="547">
        <v>7699</v>
      </c>
      <c r="G5992" s="548">
        <v>0.19</v>
      </c>
      <c r="H5992" s="547">
        <v>6469.75</v>
      </c>
      <c r="I5992" s="545" t="s">
        <v>12743</v>
      </c>
      <c r="J5992" s="545" t="s">
        <v>13298</v>
      </c>
      <c r="K5992" s="545" t="s">
        <v>13413</v>
      </c>
      <c r="L5992" s="545" t="s">
        <v>17990</v>
      </c>
      <c r="M5992" s="548" t="s">
        <v>13758</v>
      </c>
      <c r="N5992" s="545" t="s">
        <v>13413</v>
      </c>
      <c r="O5992" s="545" t="s">
        <v>13413</v>
      </c>
      <c r="P5992" s="549">
        <v>4059</v>
      </c>
      <c r="Q5992" s="549">
        <v>1</v>
      </c>
      <c r="R5992" s="549">
        <v>66</v>
      </c>
      <c r="S5992" s="548">
        <v>1012</v>
      </c>
      <c r="T5992" s="548"/>
      <c r="U5992" s="99"/>
    </row>
    <row r="5993" spans="1:21" ht="19.5" customHeight="1">
      <c r="A5993" s="545">
        <v>100604</v>
      </c>
      <c r="B5993" s="545" t="s">
        <v>612</v>
      </c>
      <c r="C5993" s="545" t="s">
        <v>221</v>
      </c>
      <c r="D5993" s="546"/>
      <c r="E5993" s="171" t="str">
        <f t="shared" si="93"/>
        <v>1900</v>
      </c>
      <c r="F5993" s="547">
        <v>0</v>
      </c>
      <c r="G5993" s="548">
        <v>0</v>
      </c>
      <c r="H5993" s="547">
        <v>0</v>
      </c>
      <c r="I5993" s="545" t="s">
        <v>12674</v>
      </c>
      <c r="J5993" s="545"/>
      <c r="K5993" s="545" t="s">
        <v>13413</v>
      </c>
      <c r="L5993" s="545" t="s">
        <v>17771</v>
      </c>
      <c r="M5993" s="548" t="s">
        <v>13758</v>
      </c>
      <c r="N5993" s="545" t="s">
        <v>13413</v>
      </c>
      <c r="O5993" s="545" t="s">
        <v>13413</v>
      </c>
      <c r="P5993" s="549">
        <v>4060</v>
      </c>
      <c r="Q5993" s="549">
        <v>1</v>
      </c>
      <c r="R5993" s="549">
        <v>5</v>
      </c>
      <c r="S5993" s="548"/>
      <c r="T5993" s="548"/>
      <c r="U5993" s="99"/>
    </row>
    <row r="5994" spans="1:21" ht="19.5" customHeight="1">
      <c r="A5994" s="545">
        <v>100605</v>
      </c>
      <c r="B5994" s="545" t="s">
        <v>219</v>
      </c>
      <c r="C5994" s="545" t="s">
        <v>209</v>
      </c>
      <c r="D5994" s="546"/>
      <c r="E5994" s="171" t="str">
        <f t="shared" si="93"/>
        <v>1900</v>
      </c>
      <c r="F5994" s="547">
        <v>0</v>
      </c>
      <c r="G5994" s="548">
        <v>0</v>
      </c>
      <c r="H5994" s="547">
        <v>0</v>
      </c>
      <c r="I5994" s="545" t="s">
        <v>12644</v>
      </c>
      <c r="J5994" s="545"/>
      <c r="K5994" s="545" t="s">
        <v>13413</v>
      </c>
      <c r="L5994" s="545" t="s">
        <v>17991</v>
      </c>
      <c r="M5994" s="548" t="s">
        <v>13758</v>
      </c>
      <c r="N5994" s="545" t="s">
        <v>13413</v>
      </c>
      <c r="O5994" s="545" t="s">
        <v>13413</v>
      </c>
      <c r="P5994" s="549">
        <v>4061</v>
      </c>
      <c r="Q5994" s="549">
        <v>1</v>
      </c>
      <c r="R5994" s="549">
        <v>62</v>
      </c>
      <c r="S5994" s="548"/>
      <c r="T5994" s="548"/>
      <c r="U5994" s="99"/>
    </row>
    <row r="5995" spans="1:21" ht="19.5" customHeight="1">
      <c r="A5995" s="545">
        <v>100606</v>
      </c>
      <c r="B5995" s="545" t="s">
        <v>10729</v>
      </c>
      <c r="C5995" s="545" t="s">
        <v>216</v>
      </c>
      <c r="D5995" s="546"/>
      <c r="E5995" s="171" t="str">
        <f t="shared" si="93"/>
        <v>1900</v>
      </c>
      <c r="F5995" s="547">
        <v>0</v>
      </c>
      <c r="G5995" s="548">
        <v>0</v>
      </c>
      <c r="H5995" s="547">
        <v>0</v>
      </c>
      <c r="I5995" s="545" t="s">
        <v>12664</v>
      </c>
      <c r="J5995" s="545"/>
      <c r="K5995" s="545" t="s">
        <v>13413</v>
      </c>
      <c r="L5995" s="545" t="s">
        <v>13846</v>
      </c>
      <c r="M5995" s="548" t="s">
        <v>13758</v>
      </c>
      <c r="N5995" s="545" t="s">
        <v>22154</v>
      </c>
      <c r="O5995" s="545" t="s">
        <v>17902</v>
      </c>
      <c r="P5995" s="549">
        <v>4062</v>
      </c>
      <c r="Q5995" s="549">
        <v>1</v>
      </c>
      <c r="R5995" s="549">
        <v>166</v>
      </c>
      <c r="S5995" s="548"/>
      <c r="T5995" s="548">
        <v>170</v>
      </c>
      <c r="U5995" s="99"/>
    </row>
    <row r="5996" spans="1:21" ht="19.5" customHeight="1">
      <c r="A5996" s="545">
        <v>100607</v>
      </c>
      <c r="B5996" s="545" t="s">
        <v>8444</v>
      </c>
      <c r="C5996" s="545" t="s">
        <v>216</v>
      </c>
      <c r="D5996" s="546">
        <v>45097</v>
      </c>
      <c r="E5996" s="171" t="str">
        <f t="shared" si="93"/>
        <v>2023</v>
      </c>
      <c r="F5996" s="547">
        <v>51314841</v>
      </c>
      <c r="G5996" s="548">
        <v>0.19</v>
      </c>
      <c r="H5996" s="547">
        <v>43121715.130000003</v>
      </c>
      <c r="I5996" s="545" t="s">
        <v>12758</v>
      </c>
      <c r="J5996" s="545" t="s">
        <v>13298</v>
      </c>
      <c r="K5996" s="545" t="s">
        <v>17992</v>
      </c>
      <c r="L5996" s="545" t="s">
        <v>13413</v>
      </c>
      <c r="M5996" s="548" t="s">
        <v>13758</v>
      </c>
      <c r="N5996" s="545" t="s">
        <v>13413</v>
      </c>
      <c r="O5996" s="545" t="s">
        <v>13413</v>
      </c>
      <c r="P5996" s="549">
        <v>4063</v>
      </c>
      <c r="Q5996" s="549">
        <v>1</v>
      </c>
      <c r="R5996" s="549">
        <v>164</v>
      </c>
      <c r="S5996" s="548">
        <v>1012</v>
      </c>
      <c r="T5996" s="548"/>
      <c r="U5996" s="99"/>
    </row>
    <row r="5997" spans="1:21" ht="19.5" customHeight="1">
      <c r="A5997" s="545">
        <v>100608</v>
      </c>
      <c r="B5997" s="545" t="s">
        <v>3853</v>
      </c>
      <c r="C5997" s="545" t="s">
        <v>206</v>
      </c>
      <c r="D5997" s="546">
        <v>44589</v>
      </c>
      <c r="E5997" s="171" t="str">
        <f t="shared" si="93"/>
        <v>2022</v>
      </c>
      <c r="F5997" s="547">
        <v>4890</v>
      </c>
      <c r="G5997" s="548">
        <v>0.19</v>
      </c>
      <c r="H5997" s="547">
        <v>4109.24</v>
      </c>
      <c r="I5997" s="545" t="s">
        <v>12766</v>
      </c>
      <c r="J5997" s="545" t="s">
        <v>13297</v>
      </c>
      <c r="K5997" s="545" t="s">
        <v>13413</v>
      </c>
      <c r="L5997" s="545" t="s">
        <v>14939</v>
      </c>
      <c r="M5997" s="548" t="s">
        <v>13758</v>
      </c>
      <c r="N5997" s="545" t="s">
        <v>13413</v>
      </c>
      <c r="O5997" s="545" t="s">
        <v>13413</v>
      </c>
      <c r="P5997" s="549">
        <v>4064</v>
      </c>
      <c r="Q5997" s="549">
        <v>1</v>
      </c>
      <c r="R5997" s="549">
        <v>172</v>
      </c>
      <c r="S5997" s="548">
        <v>2257</v>
      </c>
      <c r="T5997" s="548"/>
      <c r="U5997" s="99"/>
    </row>
    <row r="5998" spans="1:21" ht="19.5" customHeight="1">
      <c r="A5998" s="545">
        <v>100609</v>
      </c>
      <c r="B5998" s="545" t="s">
        <v>6740</v>
      </c>
      <c r="C5998" s="545" t="s">
        <v>311</v>
      </c>
      <c r="D5998" s="546">
        <v>45708</v>
      </c>
      <c r="E5998" s="171" t="str">
        <f t="shared" si="93"/>
        <v>2025</v>
      </c>
      <c r="F5998" s="547">
        <v>314672.2</v>
      </c>
      <c r="G5998" s="548">
        <v>0.19</v>
      </c>
      <c r="H5998" s="547">
        <v>264430.42</v>
      </c>
      <c r="I5998" s="545" t="s">
        <v>12651</v>
      </c>
      <c r="J5998" s="545" t="s">
        <v>13307</v>
      </c>
      <c r="K5998" s="545" t="s">
        <v>17993</v>
      </c>
      <c r="L5998" s="545" t="s">
        <v>17994</v>
      </c>
      <c r="M5998" s="548" t="s">
        <v>13758</v>
      </c>
      <c r="N5998" s="545" t="s">
        <v>22836</v>
      </c>
      <c r="O5998" s="545" t="s">
        <v>13413</v>
      </c>
      <c r="P5998" s="549">
        <v>4065</v>
      </c>
      <c r="Q5998" s="549">
        <v>1</v>
      </c>
      <c r="R5998" s="549">
        <v>68</v>
      </c>
      <c r="S5998" s="548">
        <v>2228</v>
      </c>
      <c r="T5998" s="548">
        <v>456</v>
      </c>
      <c r="U5998" s="99"/>
    </row>
    <row r="5999" spans="1:21" ht="19.5" customHeight="1">
      <c r="A5999" s="545">
        <v>100611</v>
      </c>
      <c r="B5999" s="545" t="s">
        <v>5307</v>
      </c>
      <c r="C5999" s="545" t="s">
        <v>216</v>
      </c>
      <c r="D5999" s="546">
        <v>44677</v>
      </c>
      <c r="E5999" s="171" t="str">
        <f t="shared" si="93"/>
        <v>2022</v>
      </c>
      <c r="F5999" s="547">
        <v>35878872.009999998</v>
      </c>
      <c r="G5999" s="548">
        <v>0.19</v>
      </c>
      <c r="H5999" s="547">
        <v>30150312.609999999</v>
      </c>
      <c r="I5999" s="545" t="s">
        <v>12758</v>
      </c>
      <c r="J5999" s="545" t="s">
        <v>13296</v>
      </c>
      <c r="K5999" s="545" t="s">
        <v>17995</v>
      </c>
      <c r="L5999" s="545" t="s">
        <v>13413</v>
      </c>
      <c r="M5999" s="548" t="s">
        <v>13758</v>
      </c>
      <c r="N5999" s="545" t="s">
        <v>13413</v>
      </c>
      <c r="O5999" s="545" t="s">
        <v>13413</v>
      </c>
      <c r="P5999" s="549">
        <v>4067</v>
      </c>
      <c r="Q5999" s="549">
        <v>1</v>
      </c>
      <c r="R5999" s="549">
        <v>164</v>
      </c>
      <c r="S5999" s="548">
        <v>2218</v>
      </c>
      <c r="T5999" s="548"/>
      <c r="U5999" s="99"/>
    </row>
    <row r="6000" spans="1:21" ht="19.5" customHeight="1">
      <c r="A6000" s="545">
        <v>100612</v>
      </c>
      <c r="B6000" s="545" t="s">
        <v>12361</v>
      </c>
      <c r="C6000" s="545" t="s">
        <v>209</v>
      </c>
      <c r="D6000" s="546">
        <v>46052</v>
      </c>
      <c r="E6000" s="171" t="str">
        <f t="shared" si="93"/>
        <v>2026</v>
      </c>
      <c r="F6000" s="547">
        <v>30742</v>
      </c>
      <c r="G6000" s="548">
        <v>0.19</v>
      </c>
      <c r="H6000" s="547">
        <v>25833.61</v>
      </c>
      <c r="I6000" s="545" t="s">
        <v>12961</v>
      </c>
      <c r="J6000" s="545" t="s">
        <v>13307</v>
      </c>
      <c r="K6000" s="545" t="s">
        <v>13413</v>
      </c>
      <c r="L6000" s="545" t="s">
        <v>13886</v>
      </c>
      <c r="M6000" s="548" t="s">
        <v>13758</v>
      </c>
      <c r="N6000" s="545" t="s">
        <v>13413</v>
      </c>
      <c r="O6000" s="545" t="s">
        <v>13413</v>
      </c>
      <c r="P6000" s="549">
        <v>4068</v>
      </c>
      <c r="Q6000" s="549">
        <v>1</v>
      </c>
      <c r="R6000" s="549">
        <v>52</v>
      </c>
      <c r="S6000" s="548">
        <v>2228</v>
      </c>
      <c r="T6000" s="548"/>
      <c r="U6000" s="99"/>
    </row>
    <row r="6001" spans="1:21" ht="19.5" customHeight="1">
      <c r="A6001" s="545">
        <v>100613</v>
      </c>
      <c r="B6001" s="545" t="s">
        <v>10728</v>
      </c>
      <c r="C6001" s="545" t="s">
        <v>221</v>
      </c>
      <c r="D6001" s="546"/>
      <c r="E6001" s="171" t="str">
        <f t="shared" si="93"/>
        <v>1900</v>
      </c>
      <c r="F6001" s="547">
        <v>0</v>
      </c>
      <c r="G6001" s="548">
        <v>0</v>
      </c>
      <c r="H6001" s="547">
        <v>0</v>
      </c>
      <c r="I6001" s="545" t="s">
        <v>12973</v>
      </c>
      <c r="J6001" s="545"/>
      <c r="K6001" s="545" t="s">
        <v>13413</v>
      </c>
      <c r="L6001" s="545" t="s">
        <v>13413</v>
      </c>
      <c r="M6001" s="548" t="s">
        <v>13758</v>
      </c>
      <c r="N6001" s="545" t="s">
        <v>13413</v>
      </c>
      <c r="O6001" s="545" t="s">
        <v>13413</v>
      </c>
      <c r="P6001" s="549">
        <v>4069</v>
      </c>
      <c r="Q6001" s="549">
        <v>1</v>
      </c>
      <c r="R6001" s="549">
        <v>59</v>
      </c>
      <c r="S6001" s="548"/>
      <c r="T6001" s="548"/>
      <c r="U6001" s="99"/>
    </row>
    <row r="6002" spans="1:21" ht="19.5" customHeight="1">
      <c r="A6002" s="545">
        <v>100614</v>
      </c>
      <c r="B6002" s="545" t="s">
        <v>1541</v>
      </c>
      <c r="C6002" s="545" t="s">
        <v>209</v>
      </c>
      <c r="D6002" s="546"/>
      <c r="E6002" s="171" t="str">
        <f t="shared" si="93"/>
        <v>1900</v>
      </c>
      <c r="F6002" s="547">
        <v>0</v>
      </c>
      <c r="G6002" s="548">
        <v>0</v>
      </c>
      <c r="H6002" s="547">
        <v>0</v>
      </c>
      <c r="I6002" s="545" t="s">
        <v>12685</v>
      </c>
      <c r="J6002" s="545"/>
      <c r="K6002" s="545" t="s">
        <v>13413</v>
      </c>
      <c r="L6002" s="545" t="s">
        <v>13413</v>
      </c>
      <c r="M6002" s="548" t="s">
        <v>13758</v>
      </c>
      <c r="N6002" s="545" t="s">
        <v>13413</v>
      </c>
      <c r="O6002" s="545" t="s">
        <v>13413</v>
      </c>
      <c r="P6002" s="549">
        <v>4070</v>
      </c>
      <c r="Q6002" s="549">
        <v>1</v>
      </c>
      <c r="R6002" s="549">
        <v>11</v>
      </c>
      <c r="S6002" s="548"/>
      <c r="T6002" s="548"/>
      <c r="U6002" s="99"/>
    </row>
    <row r="6003" spans="1:21" ht="19.5" customHeight="1">
      <c r="A6003" s="545">
        <v>100615</v>
      </c>
      <c r="B6003" s="545" t="s">
        <v>6739</v>
      </c>
      <c r="C6003" s="545" t="s">
        <v>786</v>
      </c>
      <c r="D6003" s="546">
        <v>46052</v>
      </c>
      <c r="E6003" s="171" t="str">
        <f t="shared" si="93"/>
        <v>2026</v>
      </c>
      <c r="F6003" s="547">
        <v>15948</v>
      </c>
      <c r="G6003" s="548">
        <v>0</v>
      </c>
      <c r="H6003" s="547">
        <v>15948</v>
      </c>
      <c r="I6003" s="545" t="s">
        <v>12707</v>
      </c>
      <c r="J6003" s="545" t="s">
        <v>13307</v>
      </c>
      <c r="K6003" s="545" t="s">
        <v>13413</v>
      </c>
      <c r="L6003" s="545" t="s">
        <v>13413</v>
      </c>
      <c r="M6003" s="548" t="s">
        <v>13758</v>
      </c>
      <c r="N6003" s="545" t="s">
        <v>13413</v>
      </c>
      <c r="O6003" s="545" t="s">
        <v>13413</v>
      </c>
      <c r="P6003" s="549">
        <v>4071</v>
      </c>
      <c r="Q6003" s="549">
        <v>1</v>
      </c>
      <c r="R6003" s="549">
        <v>40</v>
      </c>
      <c r="S6003" s="548">
        <v>2228</v>
      </c>
      <c r="T6003" s="548"/>
      <c r="U6003" s="99"/>
    </row>
    <row r="6004" spans="1:21" ht="19.5" customHeight="1">
      <c r="A6004" s="545">
        <v>100616</v>
      </c>
      <c r="B6004" s="545" t="s">
        <v>2660</v>
      </c>
      <c r="C6004" s="545" t="s">
        <v>216</v>
      </c>
      <c r="D6004" s="546"/>
      <c r="E6004" s="171" t="str">
        <f t="shared" si="93"/>
        <v>1900</v>
      </c>
      <c r="F6004" s="547">
        <v>0</v>
      </c>
      <c r="G6004" s="548">
        <v>0</v>
      </c>
      <c r="H6004" s="547">
        <v>0</v>
      </c>
      <c r="I6004" s="545" t="s">
        <v>12642</v>
      </c>
      <c r="J6004" s="545"/>
      <c r="K6004" s="545" t="s">
        <v>13413</v>
      </c>
      <c r="L6004" s="545" t="s">
        <v>13413</v>
      </c>
      <c r="M6004" s="548" t="s">
        <v>13758</v>
      </c>
      <c r="N6004" s="545" t="s">
        <v>13413</v>
      </c>
      <c r="O6004" s="545" t="s">
        <v>14580</v>
      </c>
      <c r="P6004" s="549">
        <v>4072</v>
      </c>
      <c r="Q6004" s="549">
        <v>1</v>
      </c>
      <c r="R6004" s="549">
        <v>135</v>
      </c>
      <c r="S6004" s="548"/>
      <c r="T6004" s="548"/>
      <c r="U6004" s="99"/>
    </row>
    <row r="6005" spans="1:21" ht="19.5" customHeight="1">
      <c r="A6005" s="545">
        <v>100617</v>
      </c>
      <c r="B6005" s="545" t="s">
        <v>4108</v>
      </c>
      <c r="C6005" s="545" t="s">
        <v>221</v>
      </c>
      <c r="D6005" s="546"/>
      <c r="E6005" s="171" t="str">
        <f t="shared" si="93"/>
        <v>1900</v>
      </c>
      <c r="F6005" s="547">
        <v>0</v>
      </c>
      <c r="G6005" s="548">
        <v>0</v>
      </c>
      <c r="H6005" s="547">
        <v>0</v>
      </c>
      <c r="I6005" s="545" t="s">
        <v>12722</v>
      </c>
      <c r="J6005" s="545"/>
      <c r="K6005" s="545" t="s">
        <v>13413</v>
      </c>
      <c r="L6005" s="545" t="s">
        <v>17996</v>
      </c>
      <c r="M6005" s="548" t="s">
        <v>13758</v>
      </c>
      <c r="N6005" s="545" t="s">
        <v>13413</v>
      </c>
      <c r="O6005" s="545" t="s">
        <v>16808</v>
      </c>
      <c r="P6005" s="549">
        <v>4073</v>
      </c>
      <c r="Q6005" s="549">
        <v>1</v>
      </c>
      <c r="R6005" s="549">
        <v>36</v>
      </c>
      <c r="S6005" s="548"/>
      <c r="T6005" s="548"/>
      <c r="U6005" s="99"/>
    </row>
    <row r="6006" spans="1:21" ht="19.5" customHeight="1">
      <c r="A6006" s="545">
        <v>100618</v>
      </c>
      <c r="B6006" s="545" t="s">
        <v>7783</v>
      </c>
      <c r="C6006" s="545" t="s">
        <v>216</v>
      </c>
      <c r="D6006" s="546">
        <v>43613</v>
      </c>
      <c r="E6006" s="171" t="str">
        <f t="shared" si="93"/>
        <v>2019</v>
      </c>
      <c r="F6006" s="547">
        <v>11757</v>
      </c>
      <c r="G6006" s="548">
        <v>0.19</v>
      </c>
      <c r="H6006" s="547">
        <v>9879.83</v>
      </c>
      <c r="I6006" s="545" t="s">
        <v>12973</v>
      </c>
      <c r="J6006" s="545" t="s">
        <v>13320</v>
      </c>
      <c r="K6006" s="545" t="s">
        <v>13413</v>
      </c>
      <c r="L6006" s="545" t="s">
        <v>13413</v>
      </c>
      <c r="M6006" s="548" t="s">
        <v>13758</v>
      </c>
      <c r="N6006" s="545" t="s">
        <v>13413</v>
      </c>
      <c r="O6006" s="545" t="s">
        <v>14580</v>
      </c>
      <c r="P6006" s="549">
        <v>4074</v>
      </c>
      <c r="Q6006" s="549">
        <v>1</v>
      </c>
      <c r="R6006" s="549">
        <v>59</v>
      </c>
      <c r="S6006" s="548">
        <v>2220</v>
      </c>
      <c r="T6006" s="548"/>
      <c r="U6006" s="99"/>
    </row>
    <row r="6007" spans="1:21" ht="19.5" customHeight="1">
      <c r="A6007" s="545">
        <v>100619</v>
      </c>
      <c r="B6007" s="545" t="s">
        <v>2490</v>
      </c>
      <c r="C6007" s="545" t="s">
        <v>216</v>
      </c>
      <c r="D6007" s="546">
        <v>44585</v>
      </c>
      <c r="E6007" s="171" t="str">
        <f t="shared" si="93"/>
        <v>2022</v>
      </c>
      <c r="F6007" s="547">
        <v>439907.3</v>
      </c>
      <c r="G6007" s="548">
        <v>0.19</v>
      </c>
      <c r="H6007" s="547">
        <v>369670</v>
      </c>
      <c r="I6007" s="545" t="s">
        <v>12718</v>
      </c>
      <c r="J6007" s="545" t="s">
        <v>13297</v>
      </c>
      <c r="K6007" s="545" t="s">
        <v>13413</v>
      </c>
      <c r="L6007" s="545" t="s">
        <v>14521</v>
      </c>
      <c r="M6007" s="548" t="s">
        <v>13758</v>
      </c>
      <c r="N6007" s="545" t="s">
        <v>13413</v>
      </c>
      <c r="O6007" s="545" t="s">
        <v>14538</v>
      </c>
      <c r="P6007" s="549">
        <v>4075</v>
      </c>
      <c r="Q6007" s="549">
        <v>1</v>
      </c>
      <c r="R6007" s="549">
        <v>137</v>
      </c>
      <c r="S6007" s="548">
        <v>2257</v>
      </c>
      <c r="T6007" s="548"/>
      <c r="U6007" s="99"/>
    </row>
    <row r="6008" spans="1:21" ht="19.5" customHeight="1">
      <c r="A6008" s="545">
        <v>100620</v>
      </c>
      <c r="B6008" s="545" t="s">
        <v>7041</v>
      </c>
      <c r="C6008" s="545" t="s">
        <v>216</v>
      </c>
      <c r="D6008" s="546">
        <v>44585</v>
      </c>
      <c r="E6008" s="171" t="str">
        <f t="shared" si="93"/>
        <v>2022</v>
      </c>
      <c r="F6008" s="547">
        <v>406722.56</v>
      </c>
      <c r="G6008" s="548">
        <v>0.19</v>
      </c>
      <c r="H6008" s="547">
        <v>341783.66</v>
      </c>
      <c r="I6008" s="545" t="s">
        <v>12718</v>
      </c>
      <c r="J6008" s="545" t="s">
        <v>13297</v>
      </c>
      <c r="K6008" s="545" t="s">
        <v>13413</v>
      </c>
      <c r="L6008" s="545" t="s">
        <v>14521</v>
      </c>
      <c r="M6008" s="548" t="s">
        <v>13758</v>
      </c>
      <c r="N6008" s="545" t="s">
        <v>13413</v>
      </c>
      <c r="O6008" s="545" t="s">
        <v>14538</v>
      </c>
      <c r="P6008" s="549">
        <v>4076</v>
      </c>
      <c r="Q6008" s="549">
        <v>1</v>
      </c>
      <c r="R6008" s="549">
        <v>137</v>
      </c>
      <c r="S6008" s="548">
        <v>2257</v>
      </c>
      <c r="T6008" s="548"/>
      <c r="U6008" s="99"/>
    </row>
    <row r="6009" spans="1:21" ht="19.5" customHeight="1">
      <c r="A6009" s="545">
        <v>100621</v>
      </c>
      <c r="B6009" s="545" t="s">
        <v>880</v>
      </c>
      <c r="C6009" s="545" t="s">
        <v>221</v>
      </c>
      <c r="D6009" s="546"/>
      <c r="E6009" s="171" t="str">
        <f t="shared" si="93"/>
        <v>1900</v>
      </c>
      <c r="F6009" s="547">
        <v>0</v>
      </c>
      <c r="G6009" s="548">
        <v>0</v>
      </c>
      <c r="H6009" s="547">
        <v>0</v>
      </c>
      <c r="I6009" s="545" t="s">
        <v>12684</v>
      </c>
      <c r="J6009" s="545"/>
      <c r="K6009" s="545" t="s">
        <v>13413</v>
      </c>
      <c r="L6009" s="545" t="s">
        <v>15681</v>
      </c>
      <c r="M6009" s="548" t="s">
        <v>13758</v>
      </c>
      <c r="N6009" s="545" t="s">
        <v>13413</v>
      </c>
      <c r="O6009" s="545" t="s">
        <v>16080</v>
      </c>
      <c r="P6009" s="549">
        <v>4077</v>
      </c>
      <c r="Q6009" s="549">
        <v>1</v>
      </c>
      <c r="R6009" s="549">
        <v>95</v>
      </c>
      <c r="S6009" s="548"/>
      <c r="T6009" s="548"/>
      <c r="U6009" s="99"/>
    </row>
    <row r="6010" spans="1:21" ht="19.5" customHeight="1">
      <c r="A6010" s="545">
        <v>100622</v>
      </c>
      <c r="B6010" s="545" t="s">
        <v>4526</v>
      </c>
      <c r="C6010" s="545" t="s">
        <v>221</v>
      </c>
      <c r="D6010" s="546">
        <v>46052</v>
      </c>
      <c r="E6010" s="171" t="str">
        <f t="shared" si="93"/>
        <v>2026</v>
      </c>
      <c r="F6010" s="547">
        <v>18611</v>
      </c>
      <c r="G6010" s="548">
        <v>0.19</v>
      </c>
      <c r="H6010" s="547">
        <v>15639.5</v>
      </c>
      <c r="I6010" s="545" t="s">
        <v>12684</v>
      </c>
      <c r="J6010" s="545" t="s">
        <v>13307</v>
      </c>
      <c r="K6010" s="545" t="s">
        <v>13413</v>
      </c>
      <c r="L6010" s="545" t="s">
        <v>15681</v>
      </c>
      <c r="M6010" s="548" t="s">
        <v>13758</v>
      </c>
      <c r="N6010" s="545" t="s">
        <v>13413</v>
      </c>
      <c r="O6010" s="545" t="s">
        <v>16080</v>
      </c>
      <c r="P6010" s="549">
        <v>4078</v>
      </c>
      <c r="Q6010" s="549">
        <v>1</v>
      </c>
      <c r="R6010" s="549">
        <v>95</v>
      </c>
      <c r="S6010" s="548">
        <v>2228</v>
      </c>
      <c r="T6010" s="548"/>
      <c r="U6010" s="99"/>
    </row>
    <row r="6011" spans="1:21" ht="19.5" customHeight="1">
      <c r="A6011" s="545">
        <v>100623</v>
      </c>
      <c r="B6011" s="545" t="s">
        <v>611</v>
      </c>
      <c r="C6011" s="545" t="s">
        <v>221</v>
      </c>
      <c r="D6011" s="546"/>
      <c r="E6011" s="171" t="str">
        <f t="shared" si="93"/>
        <v>1900</v>
      </c>
      <c r="F6011" s="547">
        <v>0</v>
      </c>
      <c r="G6011" s="548">
        <v>0</v>
      </c>
      <c r="H6011" s="547">
        <v>0</v>
      </c>
      <c r="I6011" s="545" t="s">
        <v>12674</v>
      </c>
      <c r="J6011" s="545"/>
      <c r="K6011" s="545" t="s">
        <v>17997</v>
      </c>
      <c r="L6011" s="545" t="s">
        <v>17771</v>
      </c>
      <c r="M6011" s="548" t="s">
        <v>13758</v>
      </c>
      <c r="N6011" s="545" t="s">
        <v>13413</v>
      </c>
      <c r="O6011" s="545" t="s">
        <v>13413</v>
      </c>
      <c r="P6011" s="549">
        <v>4079</v>
      </c>
      <c r="Q6011" s="549">
        <v>1</v>
      </c>
      <c r="R6011" s="549">
        <v>5</v>
      </c>
      <c r="S6011" s="548"/>
      <c r="T6011" s="548"/>
      <c r="U6011" s="99"/>
    </row>
    <row r="6012" spans="1:21" ht="19.5" customHeight="1">
      <c r="A6012" s="545">
        <v>100624</v>
      </c>
      <c r="B6012" s="545" t="s">
        <v>8143</v>
      </c>
      <c r="C6012" s="545" t="s">
        <v>4504</v>
      </c>
      <c r="D6012" s="546">
        <v>46052</v>
      </c>
      <c r="E6012" s="171" t="str">
        <f t="shared" si="93"/>
        <v>2026</v>
      </c>
      <c r="F6012" s="547">
        <v>57529</v>
      </c>
      <c r="G6012" s="548">
        <v>0.19</v>
      </c>
      <c r="H6012" s="547">
        <v>48343.7</v>
      </c>
      <c r="I6012" s="545" t="s">
        <v>12700</v>
      </c>
      <c r="J6012" s="545" t="s">
        <v>13307</v>
      </c>
      <c r="K6012" s="545" t="s">
        <v>17998</v>
      </c>
      <c r="L6012" s="545" t="s">
        <v>13413</v>
      </c>
      <c r="M6012" s="548" t="s">
        <v>13868</v>
      </c>
      <c r="N6012" s="545" t="s">
        <v>13413</v>
      </c>
      <c r="O6012" s="545" t="s">
        <v>15000</v>
      </c>
      <c r="P6012" s="549">
        <v>4080</v>
      </c>
      <c r="Q6012" s="549">
        <v>2</v>
      </c>
      <c r="R6012" s="549">
        <v>117</v>
      </c>
      <c r="S6012" s="548">
        <v>2228</v>
      </c>
      <c r="T6012" s="548"/>
      <c r="U6012" s="99"/>
    </row>
    <row r="6013" spans="1:21" ht="19.5" customHeight="1">
      <c r="A6013" s="545">
        <v>100625</v>
      </c>
      <c r="B6013" s="545" t="s">
        <v>12974</v>
      </c>
      <c r="C6013" s="545" t="s">
        <v>216</v>
      </c>
      <c r="D6013" s="546">
        <v>46052</v>
      </c>
      <c r="E6013" s="171" t="str">
        <f t="shared" si="93"/>
        <v>2026</v>
      </c>
      <c r="F6013" s="547">
        <v>162584</v>
      </c>
      <c r="G6013" s="548">
        <v>0.19</v>
      </c>
      <c r="H6013" s="547">
        <v>136625.21</v>
      </c>
      <c r="I6013" s="545" t="s">
        <v>12646</v>
      </c>
      <c r="J6013" s="545" t="s">
        <v>13307</v>
      </c>
      <c r="K6013" s="545" t="s">
        <v>13413</v>
      </c>
      <c r="L6013" s="545" t="s">
        <v>13413</v>
      </c>
      <c r="M6013" s="548" t="s">
        <v>13758</v>
      </c>
      <c r="N6013" s="545" t="s">
        <v>13413</v>
      </c>
      <c r="O6013" s="545" t="s">
        <v>13413</v>
      </c>
      <c r="P6013" s="549">
        <v>4081</v>
      </c>
      <c r="Q6013" s="549">
        <v>1</v>
      </c>
      <c r="R6013" s="549">
        <v>65</v>
      </c>
      <c r="S6013" s="548">
        <v>2228</v>
      </c>
      <c r="T6013" s="548"/>
      <c r="U6013" s="99"/>
    </row>
    <row r="6014" spans="1:21" ht="19.5" customHeight="1">
      <c r="A6014" s="545">
        <v>100626</v>
      </c>
      <c r="B6014" s="545" t="s">
        <v>4482</v>
      </c>
      <c r="C6014" s="545" t="s">
        <v>311</v>
      </c>
      <c r="D6014" s="546">
        <v>43843</v>
      </c>
      <c r="E6014" s="171" t="str">
        <f t="shared" si="93"/>
        <v>2020</v>
      </c>
      <c r="F6014" s="547">
        <v>12306</v>
      </c>
      <c r="G6014" s="548">
        <v>0.19</v>
      </c>
      <c r="H6014" s="547">
        <v>10341.18</v>
      </c>
      <c r="I6014" s="545" t="s">
        <v>12654</v>
      </c>
      <c r="J6014" s="545" t="s">
        <v>13297</v>
      </c>
      <c r="K6014" s="545" t="s">
        <v>13413</v>
      </c>
      <c r="L6014" s="545" t="s">
        <v>13413</v>
      </c>
      <c r="M6014" s="548" t="s">
        <v>13758</v>
      </c>
      <c r="N6014" s="545" t="s">
        <v>13413</v>
      </c>
      <c r="O6014" s="545" t="s">
        <v>13413</v>
      </c>
      <c r="P6014" s="549">
        <v>4082</v>
      </c>
      <c r="Q6014" s="549">
        <v>1</v>
      </c>
      <c r="R6014" s="549">
        <v>2</v>
      </c>
      <c r="S6014" s="548">
        <v>2257</v>
      </c>
      <c r="T6014" s="548"/>
      <c r="U6014" s="99"/>
    </row>
    <row r="6015" spans="1:21" ht="19.5" customHeight="1">
      <c r="A6015" s="545">
        <v>100627</v>
      </c>
      <c r="B6015" s="545" t="s">
        <v>10727</v>
      </c>
      <c r="C6015" s="545" t="s">
        <v>216</v>
      </c>
      <c r="D6015" s="546"/>
      <c r="E6015" s="171" t="str">
        <f t="shared" si="93"/>
        <v>1900</v>
      </c>
      <c r="F6015" s="547">
        <v>0</v>
      </c>
      <c r="G6015" s="548">
        <v>0</v>
      </c>
      <c r="H6015" s="547">
        <v>0</v>
      </c>
      <c r="I6015" s="545" t="s">
        <v>12660</v>
      </c>
      <c r="J6015" s="545"/>
      <c r="K6015" s="545" t="s">
        <v>13413</v>
      </c>
      <c r="L6015" s="545" t="s">
        <v>13835</v>
      </c>
      <c r="M6015" s="548" t="s">
        <v>13758</v>
      </c>
      <c r="N6015" s="545" t="s">
        <v>13413</v>
      </c>
      <c r="O6015" s="545" t="s">
        <v>13827</v>
      </c>
      <c r="P6015" s="549">
        <v>4083</v>
      </c>
      <c r="Q6015" s="549">
        <v>1</v>
      </c>
      <c r="R6015" s="549">
        <v>72</v>
      </c>
      <c r="S6015" s="548"/>
      <c r="T6015" s="548"/>
      <c r="U6015" s="99"/>
    </row>
    <row r="6016" spans="1:21" ht="19.5" customHeight="1">
      <c r="A6016" s="545">
        <v>100628</v>
      </c>
      <c r="B6016" s="545" t="s">
        <v>7323</v>
      </c>
      <c r="C6016" s="545" t="s">
        <v>216</v>
      </c>
      <c r="D6016" s="546">
        <v>43817</v>
      </c>
      <c r="E6016" s="171" t="str">
        <f t="shared" si="93"/>
        <v>2019</v>
      </c>
      <c r="F6016" s="547">
        <v>2657</v>
      </c>
      <c r="G6016" s="548">
        <v>0</v>
      </c>
      <c r="H6016" s="547">
        <v>2657</v>
      </c>
      <c r="I6016" s="545" t="s">
        <v>12660</v>
      </c>
      <c r="J6016" s="545" t="s">
        <v>13369</v>
      </c>
      <c r="K6016" s="545" t="s">
        <v>13413</v>
      </c>
      <c r="L6016" s="545" t="s">
        <v>13835</v>
      </c>
      <c r="M6016" s="548" t="s">
        <v>13758</v>
      </c>
      <c r="N6016" s="545" t="s">
        <v>13413</v>
      </c>
      <c r="O6016" s="545" t="s">
        <v>13827</v>
      </c>
      <c r="P6016" s="549">
        <v>4084</v>
      </c>
      <c r="Q6016" s="549">
        <v>1</v>
      </c>
      <c r="R6016" s="549">
        <v>72</v>
      </c>
      <c r="S6016" s="548">
        <v>649</v>
      </c>
      <c r="T6016" s="548"/>
      <c r="U6016" s="99"/>
    </row>
    <row r="6017" spans="1:21" ht="19.5" customHeight="1">
      <c r="A6017" s="545">
        <v>100629</v>
      </c>
      <c r="B6017" s="545" t="s">
        <v>10726</v>
      </c>
      <c r="C6017" s="545" t="s">
        <v>216</v>
      </c>
      <c r="D6017" s="546"/>
      <c r="E6017" s="171" t="str">
        <f t="shared" si="93"/>
        <v>1900</v>
      </c>
      <c r="F6017" s="547">
        <v>0</v>
      </c>
      <c r="G6017" s="548">
        <v>0</v>
      </c>
      <c r="H6017" s="547">
        <v>0</v>
      </c>
      <c r="I6017" s="545" t="s">
        <v>12660</v>
      </c>
      <c r="J6017" s="545"/>
      <c r="K6017" s="545" t="s">
        <v>13413</v>
      </c>
      <c r="L6017" s="545" t="s">
        <v>13835</v>
      </c>
      <c r="M6017" s="548" t="s">
        <v>13758</v>
      </c>
      <c r="N6017" s="545" t="s">
        <v>13413</v>
      </c>
      <c r="O6017" s="545" t="s">
        <v>13827</v>
      </c>
      <c r="P6017" s="549">
        <v>4085</v>
      </c>
      <c r="Q6017" s="549">
        <v>1</v>
      </c>
      <c r="R6017" s="549">
        <v>72</v>
      </c>
      <c r="S6017" s="548"/>
      <c r="T6017" s="548"/>
      <c r="U6017" s="99"/>
    </row>
    <row r="6018" spans="1:21" ht="19.5" customHeight="1">
      <c r="A6018" s="545">
        <v>100630</v>
      </c>
      <c r="B6018" s="545" t="s">
        <v>10725</v>
      </c>
      <c r="C6018" s="545" t="s">
        <v>216</v>
      </c>
      <c r="D6018" s="546"/>
      <c r="E6018" s="171" t="str">
        <f t="shared" si="93"/>
        <v>1900</v>
      </c>
      <c r="F6018" s="547">
        <v>0</v>
      </c>
      <c r="G6018" s="548">
        <v>0</v>
      </c>
      <c r="H6018" s="547">
        <v>0</v>
      </c>
      <c r="I6018" s="545" t="s">
        <v>12660</v>
      </c>
      <c r="J6018" s="545"/>
      <c r="K6018" s="545" t="s">
        <v>13413</v>
      </c>
      <c r="L6018" s="545" t="s">
        <v>13835</v>
      </c>
      <c r="M6018" s="548" t="s">
        <v>13758</v>
      </c>
      <c r="N6018" s="545" t="s">
        <v>13413</v>
      </c>
      <c r="O6018" s="545" t="s">
        <v>13827</v>
      </c>
      <c r="P6018" s="549">
        <v>4086</v>
      </c>
      <c r="Q6018" s="549">
        <v>1</v>
      </c>
      <c r="R6018" s="549">
        <v>72</v>
      </c>
      <c r="S6018" s="548"/>
      <c r="T6018" s="548"/>
      <c r="U6018" s="99"/>
    </row>
    <row r="6019" spans="1:21" ht="19.5" customHeight="1">
      <c r="A6019" s="545">
        <v>100631</v>
      </c>
      <c r="B6019" s="545" t="s">
        <v>10724</v>
      </c>
      <c r="C6019" s="545" t="s">
        <v>216</v>
      </c>
      <c r="D6019" s="546"/>
      <c r="E6019" s="171" t="str">
        <f t="shared" si="93"/>
        <v>1900</v>
      </c>
      <c r="F6019" s="547">
        <v>0</v>
      </c>
      <c r="G6019" s="548">
        <v>0</v>
      </c>
      <c r="H6019" s="547">
        <v>0</v>
      </c>
      <c r="I6019" s="545" t="s">
        <v>12660</v>
      </c>
      <c r="J6019" s="545"/>
      <c r="K6019" s="545" t="s">
        <v>13413</v>
      </c>
      <c r="L6019" s="545" t="s">
        <v>13835</v>
      </c>
      <c r="M6019" s="548" t="s">
        <v>13758</v>
      </c>
      <c r="N6019" s="545" t="s">
        <v>13413</v>
      </c>
      <c r="O6019" s="545" t="s">
        <v>13827</v>
      </c>
      <c r="P6019" s="549">
        <v>4087</v>
      </c>
      <c r="Q6019" s="549">
        <v>1</v>
      </c>
      <c r="R6019" s="549">
        <v>72</v>
      </c>
      <c r="S6019" s="548"/>
      <c r="T6019" s="548"/>
      <c r="U6019" s="99"/>
    </row>
    <row r="6020" spans="1:21" ht="19.5" customHeight="1">
      <c r="A6020" s="545">
        <v>100632</v>
      </c>
      <c r="B6020" s="545" t="s">
        <v>10723</v>
      </c>
      <c r="C6020" s="545" t="s">
        <v>216</v>
      </c>
      <c r="D6020" s="546"/>
      <c r="E6020" s="171" t="str">
        <f t="shared" ref="E6020:E6083" si="94">TEXT(D6020,"YYYY")</f>
        <v>1900</v>
      </c>
      <c r="F6020" s="547">
        <v>0</v>
      </c>
      <c r="G6020" s="548">
        <v>0</v>
      </c>
      <c r="H6020" s="547">
        <v>0</v>
      </c>
      <c r="I6020" s="545" t="s">
        <v>12660</v>
      </c>
      <c r="J6020" s="545"/>
      <c r="K6020" s="545" t="s">
        <v>13413</v>
      </c>
      <c r="L6020" s="545" t="s">
        <v>13835</v>
      </c>
      <c r="M6020" s="548" t="s">
        <v>13758</v>
      </c>
      <c r="N6020" s="545" t="s">
        <v>13413</v>
      </c>
      <c r="O6020" s="545" t="s">
        <v>13827</v>
      </c>
      <c r="P6020" s="549">
        <v>4088</v>
      </c>
      <c r="Q6020" s="549">
        <v>1</v>
      </c>
      <c r="R6020" s="549">
        <v>72</v>
      </c>
      <c r="S6020" s="548"/>
      <c r="T6020" s="548"/>
      <c r="U6020" s="99"/>
    </row>
    <row r="6021" spans="1:21" ht="19.5" customHeight="1">
      <c r="A6021" s="545">
        <v>100633</v>
      </c>
      <c r="B6021" s="545" t="s">
        <v>10722</v>
      </c>
      <c r="C6021" s="545" t="s">
        <v>216</v>
      </c>
      <c r="D6021" s="546"/>
      <c r="E6021" s="171" t="str">
        <f t="shared" si="94"/>
        <v>1900</v>
      </c>
      <c r="F6021" s="547">
        <v>0</v>
      </c>
      <c r="G6021" s="548">
        <v>0</v>
      </c>
      <c r="H6021" s="547">
        <v>0</v>
      </c>
      <c r="I6021" s="545" t="s">
        <v>12660</v>
      </c>
      <c r="J6021" s="545"/>
      <c r="K6021" s="545" t="s">
        <v>13413</v>
      </c>
      <c r="L6021" s="545" t="s">
        <v>13835</v>
      </c>
      <c r="M6021" s="548" t="s">
        <v>13758</v>
      </c>
      <c r="N6021" s="545" t="s">
        <v>13413</v>
      </c>
      <c r="O6021" s="545" t="s">
        <v>13827</v>
      </c>
      <c r="P6021" s="549">
        <v>4089</v>
      </c>
      <c r="Q6021" s="549">
        <v>1</v>
      </c>
      <c r="R6021" s="549">
        <v>72</v>
      </c>
      <c r="S6021" s="548"/>
      <c r="T6021" s="548"/>
      <c r="U6021" s="99"/>
    </row>
    <row r="6022" spans="1:21" ht="19.5" customHeight="1">
      <c r="A6022" s="545">
        <v>100634</v>
      </c>
      <c r="B6022" s="545" t="s">
        <v>3119</v>
      </c>
      <c r="C6022" s="545" t="s">
        <v>216</v>
      </c>
      <c r="D6022" s="546"/>
      <c r="E6022" s="171" t="str">
        <f t="shared" si="94"/>
        <v>1900</v>
      </c>
      <c r="F6022" s="547">
        <v>0</v>
      </c>
      <c r="G6022" s="548">
        <v>0</v>
      </c>
      <c r="H6022" s="547">
        <v>0</v>
      </c>
      <c r="I6022" s="545" t="s">
        <v>12689</v>
      </c>
      <c r="J6022" s="545"/>
      <c r="K6022" s="545" t="s">
        <v>13413</v>
      </c>
      <c r="L6022" s="545" t="s">
        <v>16536</v>
      </c>
      <c r="M6022" s="548" t="s">
        <v>13758</v>
      </c>
      <c r="N6022" s="545" t="s">
        <v>13413</v>
      </c>
      <c r="O6022" s="545" t="s">
        <v>16537</v>
      </c>
      <c r="P6022" s="549">
        <v>4090</v>
      </c>
      <c r="Q6022" s="549">
        <v>1</v>
      </c>
      <c r="R6022" s="549">
        <v>156</v>
      </c>
      <c r="S6022" s="548"/>
      <c r="T6022" s="548"/>
      <c r="U6022" s="99"/>
    </row>
    <row r="6023" spans="1:21" ht="19.5" customHeight="1">
      <c r="A6023" s="545">
        <v>100635</v>
      </c>
      <c r="B6023" s="545" t="s">
        <v>3120</v>
      </c>
      <c r="C6023" s="545" t="s">
        <v>216</v>
      </c>
      <c r="D6023" s="546"/>
      <c r="E6023" s="171" t="str">
        <f t="shared" si="94"/>
        <v>1900</v>
      </c>
      <c r="F6023" s="547">
        <v>0</v>
      </c>
      <c r="G6023" s="548">
        <v>0</v>
      </c>
      <c r="H6023" s="547">
        <v>0</v>
      </c>
      <c r="I6023" s="545" t="s">
        <v>12689</v>
      </c>
      <c r="J6023" s="545"/>
      <c r="K6023" s="545" t="s">
        <v>13413</v>
      </c>
      <c r="L6023" s="545" t="s">
        <v>16536</v>
      </c>
      <c r="M6023" s="548" t="s">
        <v>13758</v>
      </c>
      <c r="N6023" s="545" t="s">
        <v>13413</v>
      </c>
      <c r="O6023" s="545" t="s">
        <v>16537</v>
      </c>
      <c r="P6023" s="549">
        <v>4091</v>
      </c>
      <c r="Q6023" s="549">
        <v>1</v>
      </c>
      <c r="R6023" s="549">
        <v>156</v>
      </c>
      <c r="S6023" s="548"/>
      <c r="T6023" s="548"/>
      <c r="U6023" s="99"/>
    </row>
    <row r="6024" spans="1:21" ht="19.5" customHeight="1">
      <c r="A6024" s="545">
        <v>100636</v>
      </c>
      <c r="B6024" s="545" t="s">
        <v>10721</v>
      </c>
      <c r="C6024" s="545" t="s">
        <v>216</v>
      </c>
      <c r="D6024" s="546"/>
      <c r="E6024" s="171" t="str">
        <f t="shared" si="94"/>
        <v>1900</v>
      </c>
      <c r="F6024" s="547">
        <v>0</v>
      </c>
      <c r="G6024" s="548">
        <v>0</v>
      </c>
      <c r="H6024" s="547">
        <v>0</v>
      </c>
      <c r="I6024" s="545" t="s">
        <v>12689</v>
      </c>
      <c r="J6024" s="545"/>
      <c r="K6024" s="545" t="s">
        <v>13413</v>
      </c>
      <c r="L6024" s="545" t="s">
        <v>16536</v>
      </c>
      <c r="M6024" s="548" t="s">
        <v>13758</v>
      </c>
      <c r="N6024" s="545" t="s">
        <v>13413</v>
      </c>
      <c r="O6024" s="545" t="s">
        <v>16537</v>
      </c>
      <c r="P6024" s="549">
        <v>4092</v>
      </c>
      <c r="Q6024" s="549">
        <v>1</v>
      </c>
      <c r="R6024" s="549">
        <v>156</v>
      </c>
      <c r="S6024" s="548"/>
      <c r="T6024" s="548"/>
      <c r="U6024" s="99"/>
    </row>
    <row r="6025" spans="1:21" ht="19.5" customHeight="1">
      <c r="A6025" s="545">
        <v>100637</v>
      </c>
      <c r="B6025" s="545" t="s">
        <v>10720</v>
      </c>
      <c r="C6025" s="545" t="s">
        <v>216</v>
      </c>
      <c r="D6025" s="546"/>
      <c r="E6025" s="171" t="str">
        <f t="shared" si="94"/>
        <v>1900</v>
      </c>
      <c r="F6025" s="547">
        <v>0</v>
      </c>
      <c r="G6025" s="548">
        <v>0</v>
      </c>
      <c r="H6025" s="547">
        <v>0</v>
      </c>
      <c r="I6025" s="545" t="s">
        <v>12689</v>
      </c>
      <c r="J6025" s="545"/>
      <c r="K6025" s="545" t="s">
        <v>13413</v>
      </c>
      <c r="L6025" s="545" t="s">
        <v>16536</v>
      </c>
      <c r="M6025" s="548" t="s">
        <v>13758</v>
      </c>
      <c r="N6025" s="545" t="s">
        <v>13413</v>
      </c>
      <c r="O6025" s="545" t="s">
        <v>16537</v>
      </c>
      <c r="P6025" s="549">
        <v>4093</v>
      </c>
      <c r="Q6025" s="549">
        <v>1</v>
      </c>
      <c r="R6025" s="549">
        <v>156</v>
      </c>
      <c r="S6025" s="548"/>
      <c r="T6025" s="548"/>
      <c r="U6025" s="99"/>
    </row>
    <row r="6026" spans="1:21" ht="19.5" customHeight="1">
      <c r="A6026" s="545">
        <v>100638</v>
      </c>
      <c r="B6026" s="545" t="s">
        <v>8142</v>
      </c>
      <c r="C6026" s="545" t="s">
        <v>216</v>
      </c>
      <c r="D6026" s="546">
        <v>46052</v>
      </c>
      <c r="E6026" s="171" t="str">
        <f t="shared" si="94"/>
        <v>2026</v>
      </c>
      <c r="F6026" s="547">
        <v>83624</v>
      </c>
      <c r="G6026" s="548">
        <v>0.19</v>
      </c>
      <c r="H6026" s="547">
        <v>70272.27</v>
      </c>
      <c r="I6026" s="545" t="s">
        <v>12664</v>
      </c>
      <c r="J6026" s="545" t="s">
        <v>13307</v>
      </c>
      <c r="K6026" s="545" t="s">
        <v>13413</v>
      </c>
      <c r="L6026" s="545" t="s">
        <v>13846</v>
      </c>
      <c r="M6026" s="548" t="s">
        <v>13758</v>
      </c>
      <c r="N6026" s="545" t="s">
        <v>22154</v>
      </c>
      <c r="O6026" s="545" t="s">
        <v>17902</v>
      </c>
      <c r="P6026" s="549">
        <v>4094</v>
      </c>
      <c r="Q6026" s="549">
        <v>1</v>
      </c>
      <c r="R6026" s="549">
        <v>166</v>
      </c>
      <c r="S6026" s="548">
        <v>2228</v>
      </c>
      <c r="T6026" s="548">
        <v>170</v>
      </c>
      <c r="U6026" s="99"/>
    </row>
    <row r="6027" spans="1:21" ht="19.5" customHeight="1">
      <c r="A6027" s="545">
        <v>100639</v>
      </c>
      <c r="B6027" s="545" t="s">
        <v>3045</v>
      </c>
      <c r="C6027" s="545" t="s">
        <v>216</v>
      </c>
      <c r="D6027" s="546">
        <v>43700</v>
      </c>
      <c r="E6027" s="171" t="str">
        <f t="shared" si="94"/>
        <v>2019</v>
      </c>
      <c r="F6027" s="547">
        <v>881914</v>
      </c>
      <c r="G6027" s="548">
        <v>0.19</v>
      </c>
      <c r="H6027" s="547">
        <v>741104.2</v>
      </c>
      <c r="I6027" s="545" t="s">
        <v>12680</v>
      </c>
      <c r="J6027" s="545" t="s">
        <v>13298</v>
      </c>
      <c r="K6027" s="545" t="s">
        <v>13413</v>
      </c>
      <c r="L6027" s="545" t="s">
        <v>14803</v>
      </c>
      <c r="M6027" s="548" t="s">
        <v>13758</v>
      </c>
      <c r="N6027" s="545" t="s">
        <v>13413</v>
      </c>
      <c r="O6027" s="545" t="s">
        <v>14804</v>
      </c>
      <c r="P6027" s="549">
        <v>4095</v>
      </c>
      <c r="Q6027" s="549">
        <v>1</v>
      </c>
      <c r="R6027" s="549">
        <v>20</v>
      </c>
      <c r="S6027" s="548">
        <v>1012</v>
      </c>
      <c r="T6027" s="548"/>
      <c r="U6027" s="99"/>
    </row>
    <row r="6028" spans="1:21" ht="19.5" customHeight="1">
      <c r="A6028" s="545">
        <v>100640</v>
      </c>
      <c r="B6028" s="545" t="s">
        <v>3133</v>
      </c>
      <c r="C6028" s="545" t="s">
        <v>216</v>
      </c>
      <c r="D6028" s="546">
        <v>43700</v>
      </c>
      <c r="E6028" s="171" t="str">
        <f t="shared" si="94"/>
        <v>2019</v>
      </c>
      <c r="F6028" s="547">
        <v>720583</v>
      </c>
      <c r="G6028" s="548">
        <v>0.19</v>
      </c>
      <c r="H6028" s="547">
        <v>605531.93000000005</v>
      </c>
      <c r="I6028" s="545" t="s">
        <v>12680</v>
      </c>
      <c r="J6028" s="545" t="s">
        <v>13298</v>
      </c>
      <c r="K6028" s="545" t="s">
        <v>13413</v>
      </c>
      <c r="L6028" s="545" t="s">
        <v>14803</v>
      </c>
      <c r="M6028" s="548" t="s">
        <v>13758</v>
      </c>
      <c r="N6028" s="545" t="s">
        <v>13413</v>
      </c>
      <c r="O6028" s="545" t="s">
        <v>14804</v>
      </c>
      <c r="P6028" s="549">
        <v>4096</v>
      </c>
      <c r="Q6028" s="549">
        <v>1</v>
      </c>
      <c r="R6028" s="549">
        <v>20</v>
      </c>
      <c r="S6028" s="548">
        <v>1012</v>
      </c>
      <c r="T6028" s="548"/>
      <c r="U6028" s="99"/>
    </row>
    <row r="6029" spans="1:21" ht="19.5" customHeight="1">
      <c r="A6029" s="545">
        <v>100641</v>
      </c>
      <c r="B6029" s="545" t="s">
        <v>3132</v>
      </c>
      <c r="C6029" s="545" t="s">
        <v>216</v>
      </c>
      <c r="D6029" s="546">
        <v>43700</v>
      </c>
      <c r="E6029" s="171" t="str">
        <f t="shared" si="94"/>
        <v>2019</v>
      </c>
      <c r="F6029" s="547">
        <v>342867</v>
      </c>
      <c r="G6029" s="548">
        <v>0.19</v>
      </c>
      <c r="H6029" s="547">
        <v>288123.53000000003</v>
      </c>
      <c r="I6029" s="545" t="s">
        <v>12680</v>
      </c>
      <c r="J6029" s="545" t="s">
        <v>13296</v>
      </c>
      <c r="K6029" s="545" t="s">
        <v>13413</v>
      </c>
      <c r="L6029" s="545" t="s">
        <v>14803</v>
      </c>
      <c r="M6029" s="548" t="s">
        <v>13758</v>
      </c>
      <c r="N6029" s="545" t="s">
        <v>13413</v>
      </c>
      <c r="O6029" s="545" t="s">
        <v>14804</v>
      </c>
      <c r="P6029" s="549">
        <v>4097</v>
      </c>
      <c r="Q6029" s="549">
        <v>1</v>
      </c>
      <c r="R6029" s="549">
        <v>20</v>
      </c>
      <c r="S6029" s="548">
        <v>2218</v>
      </c>
      <c r="T6029" s="548"/>
      <c r="U6029" s="99"/>
    </row>
    <row r="6030" spans="1:21" ht="19.5" customHeight="1">
      <c r="A6030" s="545">
        <v>100642</v>
      </c>
      <c r="B6030" s="545" t="s">
        <v>3134</v>
      </c>
      <c r="C6030" s="545" t="s">
        <v>216</v>
      </c>
      <c r="D6030" s="546">
        <v>43700</v>
      </c>
      <c r="E6030" s="171" t="str">
        <f t="shared" si="94"/>
        <v>2019</v>
      </c>
      <c r="F6030" s="547">
        <v>210974.01</v>
      </c>
      <c r="G6030" s="548">
        <v>0.19</v>
      </c>
      <c r="H6030" s="547">
        <v>177289.08</v>
      </c>
      <c r="I6030" s="545" t="s">
        <v>12680</v>
      </c>
      <c r="J6030" s="545" t="s">
        <v>13298</v>
      </c>
      <c r="K6030" s="545" t="s">
        <v>13413</v>
      </c>
      <c r="L6030" s="545" t="s">
        <v>14803</v>
      </c>
      <c r="M6030" s="548" t="s">
        <v>13758</v>
      </c>
      <c r="N6030" s="545" t="s">
        <v>13413</v>
      </c>
      <c r="O6030" s="545" t="s">
        <v>14804</v>
      </c>
      <c r="P6030" s="549">
        <v>4098</v>
      </c>
      <c r="Q6030" s="549">
        <v>1</v>
      </c>
      <c r="R6030" s="549">
        <v>20</v>
      </c>
      <c r="S6030" s="548">
        <v>1012</v>
      </c>
      <c r="T6030" s="548"/>
      <c r="U6030" s="99"/>
    </row>
    <row r="6031" spans="1:21" ht="19.5" customHeight="1">
      <c r="A6031" s="545">
        <v>100643</v>
      </c>
      <c r="B6031" s="545" t="s">
        <v>3042</v>
      </c>
      <c r="C6031" s="545" t="s">
        <v>216</v>
      </c>
      <c r="D6031" s="546"/>
      <c r="E6031" s="171" t="str">
        <f t="shared" si="94"/>
        <v>1900</v>
      </c>
      <c r="F6031" s="547">
        <v>0</v>
      </c>
      <c r="G6031" s="548">
        <v>0</v>
      </c>
      <c r="H6031" s="547">
        <v>0</v>
      </c>
      <c r="I6031" s="545" t="s">
        <v>12680</v>
      </c>
      <c r="J6031" s="545"/>
      <c r="K6031" s="545" t="s">
        <v>13413</v>
      </c>
      <c r="L6031" s="545" t="s">
        <v>14803</v>
      </c>
      <c r="M6031" s="548" t="s">
        <v>13758</v>
      </c>
      <c r="N6031" s="545" t="s">
        <v>13413</v>
      </c>
      <c r="O6031" s="545" t="s">
        <v>14804</v>
      </c>
      <c r="P6031" s="549">
        <v>4099</v>
      </c>
      <c r="Q6031" s="549">
        <v>1</v>
      </c>
      <c r="R6031" s="549">
        <v>20</v>
      </c>
      <c r="S6031" s="548"/>
      <c r="T6031" s="548"/>
      <c r="U6031" s="99"/>
    </row>
    <row r="6032" spans="1:21" ht="19.5" customHeight="1">
      <c r="A6032" s="545">
        <v>100644</v>
      </c>
      <c r="B6032" s="545" t="s">
        <v>3055</v>
      </c>
      <c r="C6032" s="545" t="s">
        <v>216</v>
      </c>
      <c r="D6032" s="546"/>
      <c r="E6032" s="171" t="str">
        <f t="shared" si="94"/>
        <v>1900</v>
      </c>
      <c r="F6032" s="547">
        <v>0</v>
      </c>
      <c r="G6032" s="548">
        <v>0</v>
      </c>
      <c r="H6032" s="547">
        <v>0</v>
      </c>
      <c r="I6032" s="545" t="s">
        <v>12680</v>
      </c>
      <c r="J6032" s="545"/>
      <c r="K6032" s="545" t="s">
        <v>13413</v>
      </c>
      <c r="L6032" s="545" t="s">
        <v>14803</v>
      </c>
      <c r="M6032" s="548" t="s">
        <v>13758</v>
      </c>
      <c r="N6032" s="545" t="s">
        <v>13413</v>
      </c>
      <c r="O6032" s="545" t="s">
        <v>14804</v>
      </c>
      <c r="P6032" s="549">
        <v>4100</v>
      </c>
      <c r="Q6032" s="549">
        <v>1</v>
      </c>
      <c r="R6032" s="549">
        <v>20</v>
      </c>
      <c r="S6032" s="548"/>
      <c r="T6032" s="548"/>
      <c r="U6032" s="99"/>
    </row>
    <row r="6033" spans="1:21" ht="19.5" customHeight="1">
      <c r="A6033" s="545">
        <v>100645</v>
      </c>
      <c r="B6033" s="545" t="s">
        <v>3169</v>
      </c>
      <c r="C6033" s="545" t="s">
        <v>216</v>
      </c>
      <c r="D6033" s="546">
        <v>43798</v>
      </c>
      <c r="E6033" s="171" t="str">
        <f t="shared" si="94"/>
        <v>2019</v>
      </c>
      <c r="F6033" s="547">
        <v>214980</v>
      </c>
      <c r="G6033" s="548">
        <v>0.19</v>
      </c>
      <c r="H6033" s="547">
        <v>180655.46</v>
      </c>
      <c r="I6033" s="545" t="s">
        <v>12680</v>
      </c>
      <c r="J6033" s="545" t="s">
        <v>13302</v>
      </c>
      <c r="K6033" s="545" t="s">
        <v>13413</v>
      </c>
      <c r="L6033" s="545" t="s">
        <v>14803</v>
      </c>
      <c r="M6033" s="548" t="s">
        <v>13758</v>
      </c>
      <c r="N6033" s="545" t="s">
        <v>13413</v>
      </c>
      <c r="O6033" s="545" t="s">
        <v>14804</v>
      </c>
      <c r="P6033" s="549">
        <v>4101</v>
      </c>
      <c r="Q6033" s="549">
        <v>1</v>
      </c>
      <c r="R6033" s="549">
        <v>20</v>
      </c>
      <c r="S6033" s="548">
        <v>2219</v>
      </c>
      <c r="T6033" s="548"/>
      <c r="U6033" s="99"/>
    </row>
    <row r="6034" spans="1:21" ht="19.5" customHeight="1">
      <c r="A6034" s="545">
        <v>100646</v>
      </c>
      <c r="B6034" s="545" t="s">
        <v>10719</v>
      </c>
      <c r="C6034" s="545" t="s">
        <v>216</v>
      </c>
      <c r="D6034" s="546"/>
      <c r="E6034" s="171" t="str">
        <f t="shared" si="94"/>
        <v>1900</v>
      </c>
      <c r="F6034" s="547">
        <v>0</v>
      </c>
      <c r="G6034" s="548">
        <v>0</v>
      </c>
      <c r="H6034" s="547">
        <v>0</v>
      </c>
      <c r="I6034" s="545" t="s">
        <v>12680</v>
      </c>
      <c r="J6034" s="545"/>
      <c r="K6034" s="545" t="s">
        <v>17999</v>
      </c>
      <c r="L6034" s="545" t="s">
        <v>14803</v>
      </c>
      <c r="M6034" s="548" t="s">
        <v>13758</v>
      </c>
      <c r="N6034" s="545" t="s">
        <v>13413</v>
      </c>
      <c r="O6034" s="545" t="s">
        <v>14804</v>
      </c>
      <c r="P6034" s="549">
        <v>4102</v>
      </c>
      <c r="Q6034" s="549">
        <v>1</v>
      </c>
      <c r="R6034" s="549">
        <v>20</v>
      </c>
      <c r="S6034" s="548"/>
      <c r="T6034" s="548"/>
      <c r="U6034" s="99"/>
    </row>
    <row r="6035" spans="1:21" ht="19.5" customHeight="1">
      <c r="A6035" s="545">
        <v>100647</v>
      </c>
      <c r="B6035" s="545" t="s">
        <v>10718</v>
      </c>
      <c r="C6035" s="545" t="s">
        <v>216</v>
      </c>
      <c r="D6035" s="546"/>
      <c r="E6035" s="171" t="str">
        <f t="shared" si="94"/>
        <v>1900</v>
      </c>
      <c r="F6035" s="547">
        <v>0</v>
      </c>
      <c r="G6035" s="548">
        <v>0</v>
      </c>
      <c r="H6035" s="547">
        <v>0</v>
      </c>
      <c r="I6035" s="545" t="s">
        <v>12680</v>
      </c>
      <c r="J6035" s="545"/>
      <c r="K6035" s="545" t="s">
        <v>13413</v>
      </c>
      <c r="L6035" s="545" t="s">
        <v>14803</v>
      </c>
      <c r="M6035" s="548" t="s">
        <v>13758</v>
      </c>
      <c r="N6035" s="545" t="s">
        <v>13413</v>
      </c>
      <c r="O6035" s="545" t="s">
        <v>14804</v>
      </c>
      <c r="P6035" s="549">
        <v>4103</v>
      </c>
      <c r="Q6035" s="549">
        <v>1</v>
      </c>
      <c r="R6035" s="549">
        <v>20</v>
      </c>
      <c r="S6035" s="548"/>
      <c r="T6035" s="548"/>
      <c r="U6035" s="99"/>
    </row>
    <row r="6036" spans="1:21" ht="19.5" customHeight="1">
      <c r="A6036" s="545">
        <v>100648</v>
      </c>
      <c r="B6036" s="545" t="s">
        <v>10717</v>
      </c>
      <c r="C6036" s="545" t="s">
        <v>216</v>
      </c>
      <c r="D6036" s="546"/>
      <c r="E6036" s="171" t="str">
        <f t="shared" si="94"/>
        <v>1900</v>
      </c>
      <c r="F6036" s="547">
        <v>0</v>
      </c>
      <c r="G6036" s="548">
        <v>0</v>
      </c>
      <c r="H6036" s="547">
        <v>0</v>
      </c>
      <c r="I6036" s="545" t="s">
        <v>12680</v>
      </c>
      <c r="J6036" s="545"/>
      <c r="K6036" s="545" t="s">
        <v>13413</v>
      </c>
      <c r="L6036" s="545" t="s">
        <v>14803</v>
      </c>
      <c r="M6036" s="548" t="s">
        <v>13758</v>
      </c>
      <c r="N6036" s="545" t="s">
        <v>13413</v>
      </c>
      <c r="O6036" s="545" t="s">
        <v>14804</v>
      </c>
      <c r="P6036" s="549">
        <v>4104</v>
      </c>
      <c r="Q6036" s="549">
        <v>1</v>
      </c>
      <c r="R6036" s="549">
        <v>20</v>
      </c>
      <c r="S6036" s="548"/>
      <c r="T6036" s="548"/>
      <c r="U6036" s="99"/>
    </row>
    <row r="6037" spans="1:21" ht="19.5" customHeight="1">
      <c r="A6037" s="545">
        <v>100649</v>
      </c>
      <c r="B6037" s="545" t="s">
        <v>1731</v>
      </c>
      <c r="C6037" s="545" t="s">
        <v>206</v>
      </c>
      <c r="D6037" s="546"/>
      <c r="E6037" s="171" t="str">
        <f t="shared" si="94"/>
        <v>1900</v>
      </c>
      <c r="F6037" s="547">
        <v>0</v>
      </c>
      <c r="G6037" s="548">
        <v>0</v>
      </c>
      <c r="H6037" s="547">
        <v>0</v>
      </c>
      <c r="I6037" s="545" t="s">
        <v>12708</v>
      </c>
      <c r="J6037" s="545"/>
      <c r="K6037" s="545" t="s">
        <v>13413</v>
      </c>
      <c r="L6037" s="545" t="s">
        <v>18000</v>
      </c>
      <c r="M6037" s="548" t="s">
        <v>13758</v>
      </c>
      <c r="N6037" s="545" t="s">
        <v>13413</v>
      </c>
      <c r="O6037" s="545" t="s">
        <v>18001</v>
      </c>
      <c r="P6037" s="549">
        <v>4105</v>
      </c>
      <c r="Q6037" s="549">
        <v>1</v>
      </c>
      <c r="R6037" s="549">
        <v>121</v>
      </c>
      <c r="S6037" s="548"/>
      <c r="T6037" s="548"/>
      <c r="U6037" s="99"/>
    </row>
    <row r="6038" spans="1:21" ht="19.5" customHeight="1">
      <c r="A6038" s="545">
        <v>100650</v>
      </c>
      <c r="B6038" s="545" t="s">
        <v>2532</v>
      </c>
      <c r="C6038" s="545" t="s">
        <v>216</v>
      </c>
      <c r="D6038" s="546"/>
      <c r="E6038" s="171" t="str">
        <f t="shared" si="94"/>
        <v>1900</v>
      </c>
      <c r="F6038" s="547">
        <v>0</v>
      </c>
      <c r="G6038" s="548">
        <v>0</v>
      </c>
      <c r="H6038" s="547">
        <v>0</v>
      </c>
      <c r="I6038" s="545" t="s">
        <v>12642</v>
      </c>
      <c r="J6038" s="545"/>
      <c r="K6038" s="545" t="s">
        <v>13413</v>
      </c>
      <c r="L6038" s="545" t="s">
        <v>13807</v>
      </c>
      <c r="M6038" s="548" t="s">
        <v>13758</v>
      </c>
      <c r="N6038" s="545" t="s">
        <v>13413</v>
      </c>
      <c r="O6038" s="545" t="s">
        <v>17835</v>
      </c>
      <c r="P6038" s="549">
        <v>4106</v>
      </c>
      <c r="Q6038" s="549">
        <v>1</v>
      </c>
      <c r="R6038" s="549">
        <v>135</v>
      </c>
      <c r="S6038" s="548"/>
      <c r="T6038" s="548"/>
      <c r="U6038" s="99"/>
    </row>
    <row r="6039" spans="1:21" ht="19.5" customHeight="1">
      <c r="A6039" s="545">
        <v>100651</v>
      </c>
      <c r="B6039" s="545" t="s">
        <v>2423</v>
      </c>
      <c r="C6039" s="545" t="s">
        <v>216</v>
      </c>
      <c r="D6039" s="546">
        <v>43552</v>
      </c>
      <c r="E6039" s="171" t="str">
        <f t="shared" si="94"/>
        <v>2019</v>
      </c>
      <c r="F6039" s="547">
        <v>1043</v>
      </c>
      <c r="G6039" s="548">
        <v>0.19</v>
      </c>
      <c r="H6039" s="547">
        <v>876.47</v>
      </c>
      <c r="I6039" s="545" t="s">
        <v>12642</v>
      </c>
      <c r="J6039" s="545" t="s">
        <v>13298</v>
      </c>
      <c r="K6039" s="545" t="s">
        <v>13413</v>
      </c>
      <c r="L6039" s="545" t="s">
        <v>13807</v>
      </c>
      <c r="M6039" s="548" t="s">
        <v>13758</v>
      </c>
      <c r="N6039" s="545" t="s">
        <v>13413</v>
      </c>
      <c r="O6039" s="545" t="s">
        <v>17835</v>
      </c>
      <c r="P6039" s="549">
        <v>4107</v>
      </c>
      <c r="Q6039" s="549">
        <v>1</v>
      </c>
      <c r="R6039" s="549">
        <v>135</v>
      </c>
      <c r="S6039" s="548">
        <v>1012</v>
      </c>
      <c r="T6039" s="548"/>
      <c r="U6039" s="99"/>
    </row>
    <row r="6040" spans="1:21" ht="19.5" customHeight="1">
      <c r="A6040" s="545">
        <v>100652</v>
      </c>
      <c r="B6040" s="545" t="s">
        <v>8040</v>
      </c>
      <c r="C6040" s="545" t="s">
        <v>216</v>
      </c>
      <c r="D6040" s="546">
        <v>43552</v>
      </c>
      <c r="E6040" s="171" t="str">
        <f t="shared" si="94"/>
        <v>2019</v>
      </c>
      <c r="F6040" s="547">
        <v>28241</v>
      </c>
      <c r="G6040" s="548">
        <v>0.19</v>
      </c>
      <c r="H6040" s="547">
        <v>23731.93</v>
      </c>
      <c r="I6040" s="545" t="s">
        <v>12642</v>
      </c>
      <c r="J6040" s="545" t="s">
        <v>13296</v>
      </c>
      <c r="K6040" s="545" t="s">
        <v>13413</v>
      </c>
      <c r="L6040" s="545" t="s">
        <v>13413</v>
      </c>
      <c r="M6040" s="548" t="s">
        <v>13758</v>
      </c>
      <c r="N6040" s="545" t="s">
        <v>13413</v>
      </c>
      <c r="O6040" s="545" t="s">
        <v>14524</v>
      </c>
      <c r="P6040" s="549">
        <v>4108</v>
      </c>
      <c r="Q6040" s="549">
        <v>1</v>
      </c>
      <c r="R6040" s="549">
        <v>135</v>
      </c>
      <c r="S6040" s="548">
        <v>2218</v>
      </c>
      <c r="T6040" s="548"/>
      <c r="U6040" s="99"/>
    </row>
    <row r="6041" spans="1:21" ht="19.5" customHeight="1">
      <c r="A6041" s="545">
        <v>100653</v>
      </c>
      <c r="B6041" s="545" t="s">
        <v>10716</v>
      </c>
      <c r="C6041" s="545" t="s">
        <v>209</v>
      </c>
      <c r="D6041" s="546"/>
      <c r="E6041" s="171" t="str">
        <f t="shared" si="94"/>
        <v>1900</v>
      </c>
      <c r="F6041" s="547">
        <v>0</v>
      </c>
      <c r="G6041" s="548">
        <v>0</v>
      </c>
      <c r="H6041" s="547">
        <v>0</v>
      </c>
      <c r="I6041" s="545" t="s">
        <v>12718</v>
      </c>
      <c r="J6041" s="545"/>
      <c r="K6041" s="545" t="s">
        <v>13413</v>
      </c>
      <c r="L6041" s="545" t="s">
        <v>14565</v>
      </c>
      <c r="M6041" s="548" t="s">
        <v>13758</v>
      </c>
      <c r="N6041" s="545" t="s">
        <v>13413</v>
      </c>
      <c r="O6041" s="545" t="s">
        <v>13413</v>
      </c>
      <c r="P6041" s="549">
        <v>4109</v>
      </c>
      <c r="Q6041" s="549">
        <v>1</v>
      </c>
      <c r="R6041" s="549">
        <v>137</v>
      </c>
      <c r="S6041" s="548"/>
      <c r="T6041" s="548"/>
      <c r="U6041" s="99"/>
    </row>
    <row r="6042" spans="1:21" ht="19.5" customHeight="1">
      <c r="A6042" s="545">
        <v>100654</v>
      </c>
      <c r="B6042" s="545" t="s">
        <v>10715</v>
      </c>
      <c r="C6042" s="545" t="s">
        <v>221</v>
      </c>
      <c r="D6042" s="546"/>
      <c r="E6042" s="171" t="str">
        <f t="shared" si="94"/>
        <v>1900</v>
      </c>
      <c r="F6042" s="547">
        <v>0</v>
      </c>
      <c r="G6042" s="548">
        <v>0</v>
      </c>
      <c r="H6042" s="547">
        <v>0</v>
      </c>
      <c r="I6042" s="545" t="s">
        <v>12681</v>
      </c>
      <c r="J6042" s="545"/>
      <c r="K6042" s="545" t="s">
        <v>13413</v>
      </c>
      <c r="L6042" s="545" t="s">
        <v>15178</v>
      </c>
      <c r="M6042" s="548" t="s">
        <v>13758</v>
      </c>
      <c r="N6042" s="545" t="s">
        <v>13413</v>
      </c>
      <c r="O6042" s="545" t="s">
        <v>13413</v>
      </c>
      <c r="P6042" s="549">
        <v>4110</v>
      </c>
      <c r="Q6042" s="549">
        <v>1</v>
      </c>
      <c r="R6042" s="549">
        <v>3</v>
      </c>
      <c r="S6042" s="548"/>
      <c r="T6042" s="548"/>
      <c r="U6042" s="99"/>
    </row>
    <row r="6043" spans="1:21" ht="19.5" customHeight="1">
      <c r="A6043" s="545">
        <v>100655</v>
      </c>
      <c r="B6043" s="545" t="s">
        <v>8443</v>
      </c>
      <c r="C6043" s="545" t="s">
        <v>216</v>
      </c>
      <c r="D6043" s="546">
        <v>44679</v>
      </c>
      <c r="E6043" s="171" t="str">
        <f t="shared" si="94"/>
        <v>2022</v>
      </c>
      <c r="F6043" s="547">
        <v>56175836</v>
      </c>
      <c r="G6043" s="548">
        <v>0.19</v>
      </c>
      <c r="H6043" s="547">
        <v>47206584.869999997</v>
      </c>
      <c r="I6043" s="545" t="s">
        <v>12758</v>
      </c>
      <c r="J6043" s="545" t="s">
        <v>13298</v>
      </c>
      <c r="K6043" s="545" t="s">
        <v>18002</v>
      </c>
      <c r="L6043" s="545" t="s">
        <v>13413</v>
      </c>
      <c r="M6043" s="548" t="s">
        <v>13758</v>
      </c>
      <c r="N6043" s="545" t="s">
        <v>13413</v>
      </c>
      <c r="O6043" s="545" t="s">
        <v>13413</v>
      </c>
      <c r="P6043" s="549">
        <v>4111</v>
      </c>
      <c r="Q6043" s="549">
        <v>1</v>
      </c>
      <c r="R6043" s="549">
        <v>164</v>
      </c>
      <c r="S6043" s="548">
        <v>1012</v>
      </c>
      <c r="T6043" s="548"/>
      <c r="U6043" s="99"/>
    </row>
    <row r="6044" spans="1:21" ht="19.5" customHeight="1">
      <c r="A6044" s="545">
        <v>100656</v>
      </c>
      <c r="B6044" s="545" t="s">
        <v>6339</v>
      </c>
      <c r="C6044" s="545" t="s">
        <v>786</v>
      </c>
      <c r="D6044" s="546">
        <v>46052</v>
      </c>
      <c r="E6044" s="171" t="str">
        <f t="shared" si="94"/>
        <v>2026</v>
      </c>
      <c r="F6044" s="547">
        <v>188803</v>
      </c>
      <c r="G6044" s="548">
        <v>0.19</v>
      </c>
      <c r="H6044" s="547">
        <v>158657.98000000001</v>
      </c>
      <c r="I6044" s="545" t="s">
        <v>12730</v>
      </c>
      <c r="J6044" s="545" t="s">
        <v>13307</v>
      </c>
      <c r="K6044" s="545" t="s">
        <v>18003</v>
      </c>
      <c r="L6044" s="545" t="s">
        <v>13413</v>
      </c>
      <c r="M6044" s="548" t="s">
        <v>13758</v>
      </c>
      <c r="N6044" s="545" t="s">
        <v>13413</v>
      </c>
      <c r="O6044" s="545" t="s">
        <v>14733</v>
      </c>
      <c r="P6044" s="549">
        <v>4112</v>
      </c>
      <c r="Q6044" s="549">
        <v>1</v>
      </c>
      <c r="R6044" s="549">
        <v>150</v>
      </c>
      <c r="S6044" s="548">
        <v>2228</v>
      </c>
      <c r="T6044" s="548"/>
      <c r="U6044" s="99"/>
    </row>
    <row r="6045" spans="1:21" ht="19.5" customHeight="1">
      <c r="A6045" s="545">
        <v>100657</v>
      </c>
      <c r="B6045" s="545" t="s">
        <v>10714</v>
      </c>
      <c r="C6045" s="545" t="s">
        <v>311</v>
      </c>
      <c r="D6045" s="546"/>
      <c r="E6045" s="171" t="str">
        <f t="shared" si="94"/>
        <v>1900</v>
      </c>
      <c r="F6045" s="547">
        <v>0</v>
      </c>
      <c r="G6045" s="548">
        <v>0</v>
      </c>
      <c r="H6045" s="547">
        <v>0</v>
      </c>
      <c r="I6045" s="545" t="s">
        <v>12657</v>
      </c>
      <c r="J6045" s="545"/>
      <c r="K6045" s="545" t="s">
        <v>13413</v>
      </c>
      <c r="L6045" s="545" t="s">
        <v>13413</v>
      </c>
      <c r="M6045" s="548" t="s">
        <v>13758</v>
      </c>
      <c r="N6045" s="545" t="s">
        <v>13413</v>
      </c>
      <c r="O6045" s="545" t="s">
        <v>13413</v>
      </c>
      <c r="P6045" s="549">
        <v>4113</v>
      </c>
      <c r="Q6045" s="549">
        <v>1</v>
      </c>
      <c r="R6045" s="549">
        <v>69</v>
      </c>
      <c r="S6045" s="548"/>
      <c r="T6045" s="548"/>
      <c r="U6045" s="99"/>
    </row>
    <row r="6046" spans="1:21" ht="19.5" customHeight="1">
      <c r="A6046" s="545">
        <v>100658</v>
      </c>
      <c r="B6046" s="545" t="s">
        <v>10713</v>
      </c>
      <c r="C6046" s="545" t="s">
        <v>311</v>
      </c>
      <c r="D6046" s="546"/>
      <c r="E6046" s="171" t="str">
        <f t="shared" si="94"/>
        <v>1900</v>
      </c>
      <c r="F6046" s="547">
        <v>0</v>
      </c>
      <c r="G6046" s="548">
        <v>0</v>
      </c>
      <c r="H6046" s="547">
        <v>0</v>
      </c>
      <c r="I6046" s="545" t="s">
        <v>12657</v>
      </c>
      <c r="J6046" s="545"/>
      <c r="K6046" s="545" t="s">
        <v>13413</v>
      </c>
      <c r="L6046" s="545" t="s">
        <v>15779</v>
      </c>
      <c r="M6046" s="548" t="s">
        <v>13758</v>
      </c>
      <c r="N6046" s="545" t="s">
        <v>13413</v>
      </c>
      <c r="O6046" s="545" t="s">
        <v>13413</v>
      </c>
      <c r="P6046" s="549">
        <v>4114</v>
      </c>
      <c r="Q6046" s="549">
        <v>1</v>
      </c>
      <c r="R6046" s="549">
        <v>69</v>
      </c>
      <c r="S6046" s="548"/>
      <c r="T6046" s="548"/>
      <c r="U6046" s="99"/>
    </row>
    <row r="6047" spans="1:21" ht="19.5" customHeight="1">
      <c r="A6047" s="545">
        <v>100659</v>
      </c>
      <c r="B6047" s="545" t="s">
        <v>8381</v>
      </c>
      <c r="C6047" s="545" t="s">
        <v>311</v>
      </c>
      <c r="D6047" s="546">
        <v>46052</v>
      </c>
      <c r="E6047" s="171" t="str">
        <f t="shared" si="94"/>
        <v>2026</v>
      </c>
      <c r="F6047" s="547">
        <v>581930</v>
      </c>
      <c r="G6047" s="548">
        <v>0.19</v>
      </c>
      <c r="H6047" s="547">
        <v>489016.81</v>
      </c>
      <c r="I6047" s="545" t="s">
        <v>12657</v>
      </c>
      <c r="J6047" s="545" t="s">
        <v>13307</v>
      </c>
      <c r="K6047" s="545" t="s">
        <v>13413</v>
      </c>
      <c r="L6047" s="545" t="s">
        <v>16391</v>
      </c>
      <c r="M6047" s="548" t="s">
        <v>13758</v>
      </c>
      <c r="N6047" s="545" t="s">
        <v>13413</v>
      </c>
      <c r="O6047" s="545" t="s">
        <v>13413</v>
      </c>
      <c r="P6047" s="549">
        <v>4115</v>
      </c>
      <c r="Q6047" s="549">
        <v>1</v>
      </c>
      <c r="R6047" s="549">
        <v>69</v>
      </c>
      <c r="S6047" s="548">
        <v>2228</v>
      </c>
      <c r="T6047" s="548"/>
      <c r="U6047" s="99"/>
    </row>
    <row r="6048" spans="1:21" ht="19.5" customHeight="1">
      <c r="A6048" s="545">
        <v>100660</v>
      </c>
      <c r="B6048" s="545" t="s">
        <v>337</v>
      </c>
      <c r="C6048" s="545" t="s">
        <v>311</v>
      </c>
      <c r="D6048" s="546">
        <v>45708</v>
      </c>
      <c r="E6048" s="171" t="str">
        <f t="shared" si="94"/>
        <v>2025</v>
      </c>
      <c r="F6048" s="547">
        <v>590037.11</v>
      </c>
      <c r="G6048" s="548">
        <v>0.19</v>
      </c>
      <c r="H6048" s="547">
        <v>495829.5</v>
      </c>
      <c r="I6048" s="545" t="s">
        <v>12657</v>
      </c>
      <c r="J6048" s="545" t="s">
        <v>13307</v>
      </c>
      <c r="K6048" s="545" t="s">
        <v>13413</v>
      </c>
      <c r="L6048" s="545" t="s">
        <v>16391</v>
      </c>
      <c r="M6048" s="548" t="s">
        <v>13758</v>
      </c>
      <c r="N6048" s="545" t="s">
        <v>13413</v>
      </c>
      <c r="O6048" s="545" t="s">
        <v>13413</v>
      </c>
      <c r="P6048" s="549">
        <v>4116</v>
      </c>
      <c r="Q6048" s="549">
        <v>1</v>
      </c>
      <c r="R6048" s="549">
        <v>69</v>
      </c>
      <c r="S6048" s="548">
        <v>2228</v>
      </c>
      <c r="T6048" s="548"/>
      <c r="U6048" s="99"/>
    </row>
    <row r="6049" spans="1:21" ht="19.5" customHeight="1">
      <c r="A6049" s="545">
        <v>100661</v>
      </c>
      <c r="B6049" s="545" t="s">
        <v>10712</v>
      </c>
      <c r="C6049" s="545" t="s">
        <v>311</v>
      </c>
      <c r="D6049" s="546"/>
      <c r="E6049" s="171" t="str">
        <f t="shared" si="94"/>
        <v>1900</v>
      </c>
      <c r="F6049" s="547">
        <v>0</v>
      </c>
      <c r="G6049" s="548">
        <v>0</v>
      </c>
      <c r="H6049" s="547">
        <v>0</v>
      </c>
      <c r="I6049" s="545" t="s">
        <v>12657</v>
      </c>
      <c r="J6049" s="545"/>
      <c r="K6049" s="545" t="s">
        <v>13413</v>
      </c>
      <c r="L6049" s="545" t="s">
        <v>16391</v>
      </c>
      <c r="M6049" s="548" t="s">
        <v>13758</v>
      </c>
      <c r="N6049" s="545" t="s">
        <v>13413</v>
      </c>
      <c r="O6049" s="545" t="s">
        <v>13413</v>
      </c>
      <c r="P6049" s="549">
        <v>4117</v>
      </c>
      <c r="Q6049" s="549">
        <v>1</v>
      </c>
      <c r="R6049" s="549">
        <v>69</v>
      </c>
      <c r="S6049" s="548"/>
      <c r="T6049" s="548"/>
      <c r="U6049" s="99"/>
    </row>
    <row r="6050" spans="1:21" ht="19.5" customHeight="1">
      <c r="A6050" s="545">
        <v>100662</v>
      </c>
      <c r="B6050" s="545" t="s">
        <v>7040</v>
      </c>
      <c r="C6050" s="545" t="s">
        <v>311</v>
      </c>
      <c r="D6050" s="546">
        <v>46066</v>
      </c>
      <c r="E6050" s="171" t="str">
        <f t="shared" si="94"/>
        <v>2026</v>
      </c>
      <c r="F6050" s="547">
        <v>520545</v>
      </c>
      <c r="G6050" s="548">
        <v>0.19</v>
      </c>
      <c r="H6050" s="547">
        <v>437432.77</v>
      </c>
      <c r="I6050" s="545" t="s">
        <v>12657</v>
      </c>
      <c r="J6050" s="545" t="s">
        <v>13296</v>
      </c>
      <c r="K6050" s="545" t="s">
        <v>13413</v>
      </c>
      <c r="L6050" s="545" t="s">
        <v>15668</v>
      </c>
      <c r="M6050" s="548" t="s">
        <v>13758</v>
      </c>
      <c r="N6050" s="545" t="s">
        <v>13413</v>
      </c>
      <c r="O6050" s="545" t="s">
        <v>13413</v>
      </c>
      <c r="P6050" s="549">
        <v>4118</v>
      </c>
      <c r="Q6050" s="549">
        <v>1</v>
      </c>
      <c r="R6050" s="549">
        <v>69</v>
      </c>
      <c r="S6050" s="548">
        <v>2218</v>
      </c>
      <c r="T6050" s="548"/>
      <c r="U6050" s="99"/>
    </row>
    <row r="6051" spans="1:21" ht="19.5" customHeight="1">
      <c r="A6051" s="545">
        <v>100663</v>
      </c>
      <c r="B6051" s="545" t="s">
        <v>6338</v>
      </c>
      <c r="C6051" s="545" t="s">
        <v>311</v>
      </c>
      <c r="D6051" s="546">
        <v>45708</v>
      </c>
      <c r="E6051" s="171" t="str">
        <f t="shared" si="94"/>
        <v>2025</v>
      </c>
      <c r="F6051" s="547">
        <v>621263.69999999995</v>
      </c>
      <c r="G6051" s="548">
        <v>0.19</v>
      </c>
      <c r="H6051" s="547">
        <v>522070.34</v>
      </c>
      <c r="I6051" s="545" t="s">
        <v>12657</v>
      </c>
      <c r="J6051" s="545" t="s">
        <v>13307</v>
      </c>
      <c r="K6051" s="545" t="s">
        <v>18004</v>
      </c>
      <c r="L6051" s="545" t="s">
        <v>15668</v>
      </c>
      <c r="M6051" s="548" t="s">
        <v>13758</v>
      </c>
      <c r="N6051" s="545" t="s">
        <v>13413</v>
      </c>
      <c r="O6051" s="545" t="s">
        <v>13413</v>
      </c>
      <c r="P6051" s="549">
        <v>4119</v>
      </c>
      <c r="Q6051" s="549">
        <v>1</v>
      </c>
      <c r="R6051" s="549">
        <v>69</v>
      </c>
      <c r="S6051" s="548">
        <v>2228</v>
      </c>
      <c r="T6051" s="548"/>
      <c r="U6051" s="99"/>
    </row>
    <row r="6052" spans="1:21" ht="19.5" customHeight="1">
      <c r="A6052" s="545">
        <v>100664</v>
      </c>
      <c r="B6052" s="545" t="s">
        <v>10711</v>
      </c>
      <c r="C6052" s="545" t="s">
        <v>311</v>
      </c>
      <c r="D6052" s="546"/>
      <c r="E6052" s="171" t="str">
        <f t="shared" si="94"/>
        <v>1900</v>
      </c>
      <c r="F6052" s="547">
        <v>0</v>
      </c>
      <c r="G6052" s="548">
        <v>0</v>
      </c>
      <c r="H6052" s="547">
        <v>0</v>
      </c>
      <c r="I6052" s="545" t="s">
        <v>12657</v>
      </c>
      <c r="J6052" s="545"/>
      <c r="K6052" s="545" t="s">
        <v>13413</v>
      </c>
      <c r="L6052" s="545" t="s">
        <v>15668</v>
      </c>
      <c r="M6052" s="548" t="s">
        <v>13758</v>
      </c>
      <c r="N6052" s="545" t="s">
        <v>13413</v>
      </c>
      <c r="O6052" s="545" t="s">
        <v>13413</v>
      </c>
      <c r="P6052" s="549">
        <v>4120</v>
      </c>
      <c r="Q6052" s="549">
        <v>1</v>
      </c>
      <c r="R6052" s="549">
        <v>69</v>
      </c>
      <c r="S6052" s="548"/>
      <c r="T6052" s="548"/>
      <c r="U6052" s="99"/>
    </row>
    <row r="6053" spans="1:21" ht="19.5" customHeight="1">
      <c r="A6053" s="545">
        <v>100665</v>
      </c>
      <c r="B6053" s="545" t="s">
        <v>7775</v>
      </c>
      <c r="C6053" s="545" t="s">
        <v>311</v>
      </c>
      <c r="D6053" s="546">
        <v>44592</v>
      </c>
      <c r="E6053" s="171" t="str">
        <f t="shared" si="94"/>
        <v>2022</v>
      </c>
      <c r="F6053" s="547">
        <v>483261</v>
      </c>
      <c r="G6053" s="548">
        <v>0.19</v>
      </c>
      <c r="H6053" s="547">
        <v>406101.68</v>
      </c>
      <c r="I6053" s="545" t="s">
        <v>12657</v>
      </c>
      <c r="J6053" s="545" t="s">
        <v>13297</v>
      </c>
      <c r="K6053" s="545" t="s">
        <v>13413</v>
      </c>
      <c r="L6053" s="545" t="s">
        <v>15668</v>
      </c>
      <c r="M6053" s="548" t="s">
        <v>13758</v>
      </c>
      <c r="N6053" s="545" t="s">
        <v>13413</v>
      </c>
      <c r="O6053" s="545" t="s">
        <v>13413</v>
      </c>
      <c r="P6053" s="549">
        <v>4121</v>
      </c>
      <c r="Q6053" s="549">
        <v>1</v>
      </c>
      <c r="R6053" s="549">
        <v>69</v>
      </c>
      <c r="S6053" s="548">
        <v>2257</v>
      </c>
      <c r="T6053" s="548"/>
      <c r="U6053" s="99"/>
    </row>
    <row r="6054" spans="1:21" ht="19.5" customHeight="1">
      <c r="A6054" s="545">
        <v>100666</v>
      </c>
      <c r="B6054" s="545" t="s">
        <v>10710</v>
      </c>
      <c r="C6054" s="545" t="s">
        <v>311</v>
      </c>
      <c r="D6054" s="546"/>
      <c r="E6054" s="171" t="str">
        <f t="shared" si="94"/>
        <v>1900</v>
      </c>
      <c r="F6054" s="547">
        <v>0</v>
      </c>
      <c r="G6054" s="548">
        <v>0</v>
      </c>
      <c r="H6054" s="547">
        <v>0</v>
      </c>
      <c r="I6054" s="545" t="s">
        <v>12657</v>
      </c>
      <c r="J6054" s="545"/>
      <c r="K6054" s="545" t="s">
        <v>13413</v>
      </c>
      <c r="L6054" s="545" t="s">
        <v>15668</v>
      </c>
      <c r="M6054" s="548" t="s">
        <v>13758</v>
      </c>
      <c r="N6054" s="545" t="s">
        <v>13413</v>
      </c>
      <c r="O6054" s="545" t="s">
        <v>13413</v>
      </c>
      <c r="P6054" s="549">
        <v>4122</v>
      </c>
      <c r="Q6054" s="549">
        <v>1</v>
      </c>
      <c r="R6054" s="549">
        <v>69</v>
      </c>
      <c r="S6054" s="548"/>
      <c r="T6054" s="548"/>
      <c r="U6054" s="99"/>
    </row>
    <row r="6055" spans="1:21" ht="19.5" customHeight="1">
      <c r="A6055" s="545">
        <v>100667</v>
      </c>
      <c r="B6055" s="545" t="s">
        <v>404</v>
      </c>
      <c r="C6055" s="545" t="s">
        <v>311</v>
      </c>
      <c r="D6055" s="546"/>
      <c r="E6055" s="171" t="str">
        <f t="shared" si="94"/>
        <v>1900</v>
      </c>
      <c r="F6055" s="547">
        <v>0</v>
      </c>
      <c r="G6055" s="548">
        <v>0</v>
      </c>
      <c r="H6055" s="547">
        <v>0</v>
      </c>
      <c r="I6055" s="545" t="s">
        <v>12654</v>
      </c>
      <c r="J6055" s="545"/>
      <c r="K6055" s="545" t="s">
        <v>13413</v>
      </c>
      <c r="L6055" s="545" t="s">
        <v>13413</v>
      </c>
      <c r="M6055" s="548" t="s">
        <v>13758</v>
      </c>
      <c r="N6055" s="545" t="s">
        <v>22147</v>
      </c>
      <c r="O6055" s="545" t="s">
        <v>13413</v>
      </c>
      <c r="P6055" s="549">
        <v>4123</v>
      </c>
      <c r="Q6055" s="549">
        <v>1</v>
      </c>
      <c r="R6055" s="549">
        <v>2</v>
      </c>
      <c r="S6055" s="548"/>
      <c r="T6055" s="548">
        <v>110</v>
      </c>
      <c r="U6055" s="99"/>
    </row>
    <row r="6056" spans="1:21" ht="19.5" customHeight="1">
      <c r="A6056" s="545">
        <v>100668</v>
      </c>
      <c r="B6056" s="545" t="s">
        <v>10709</v>
      </c>
      <c r="C6056" s="545" t="s">
        <v>311</v>
      </c>
      <c r="D6056" s="546"/>
      <c r="E6056" s="171" t="str">
        <f t="shared" si="94"/>
        <v>1900</v>
      </c>
      <c r="F6056" s="547">
        <v>0</v>
      </c>
      <c r="G6056" s="548">
        <v>0</v>
      </c>
      <c r="H6056" s="547">
        <v>0</v>
      </c>
      <c r="I6056" s="545" t="s">
        <v>12654</v>
      </c>
      <c r="J6056" s="545"/>
      <c r="K6056" s="545" t="s">
        <v>13413</v>
      </c>
      <c r="L6056" s="545" t="s">
        <v>13413</v>
      </c>
      <c r="M6056" s="548" t="s">
        <v>13758</v>
      </c>
      <c r="N6056" s="545" t="s">
        <v>22147</v>
      </c>
      <c r="O6056" s="545" t="s">
        <v>13413</v>
      </c>
      <c r="P6056" s="549">
        <v>4124</v>
      </c>
      <c r="Q6056" s="549">
        <v>1</v>
      </c>
      <c r="R6056" s="549">
        <v>2</v>
      </c>
      <c r="S6056" s="548"/>
      <c r="T6056" s="548">
        <v>110</v>
      </c>
      <c r="U6056" s="99"/>
    </row>
    <row r="6057" spans="1:21" ht="19.5" customHeight="1">
      <c r="A6057" s="545">
        <v>100669</v>
      </c>
      <c r="B6057" s="545" t="s">
        <v>406</v>
      </c>
      <c r="C6057" s="545" t="s">
        <v>311</v>
      </c>
      <c r="D6057" s="546"/>
      <c r="E6057" s="171" t="str">
        <f t="shared" si="94"/>
        <v>1900</v>
      </c>
      <c r="F6057" s="547">
        <v>0</v>
      </c>
      <c r="G6057" s="548">
        <v>0</v>
      </c>
      <c r="H6057" s="547">
        <v>0</v>
      </c>
      <c r="I6057" s="545" t="s">
        <v>12654</v>
      </c>
      <c r="J6057" s="545"/>
      <c r="K6057" s="545" t="s">
        <v>13413</v>
      </c>
      <c r="L6057" s="545" t="s">
        <v>13413</v>
      </c>
      <c r="M6057" s="548" t="s">
        <v>13758</v>
      </c>
      <c r="N6057" s="545" t="s">
        <v>22147</v>
      </c>
      <c r="O6057" s="545" t="s">
        <v>13413</v>
      </c>
      <c r="P6057" s="549">
        <v>4125</v>
      </c>
      <c r="Q6057" s="549">
        <v>1</v>
      </c>
      <c r="R6057" s="549">
        <v>2</v>
      </c>
      <c r="S6057" s="548"/>
      <c r="T6057" s="548">
        <v>110</v>
      </c>
      <c r="U6057" s="99"/>
    </row>
    <row r="6058" spans="1:21" ht="19.5" customHeight="1">
      <c r="A6058" s="545">
        <v>100670</v>
      </c>
      <c r="B6058" s="545" t="s">
        <v>7948</v>
      </c>
      <c r="C6058" s="545" t="s">
        <v>311</v>
      </c>
      <c r="D6058" s="546">
        <v>44589</v>
      </c>
      <c r="E6058" s="171" t="str">
        <f t="shared" si="94"/>
        <v>2022</v>
      </c>
      <c r="F6058" s="547">
        <v>467488</v>
      </c>
      <c r="G6058" s="548">
        <v>0.19</v>
      </c>
      <c r="H6058" s="547">
        <v>392847.06</v>
      </c>
      <c r="I6058" s="545" t="s">
        <v>12654</v>
      </c>
      <c r="J6058" s="545" t="s">
        <v>13297</v>
      </c>
      <c r="K6058" s="545" t="s">
        <v>13413</v>
      </c>
      <c r="L6058" s="545" t="s">
        <v>13413</v>
      </c>
      <c r="M6058" s="548" t="s">
        <v>13758</v>
      </c>
      <c r="N6058" s="545" t="s">
        <v>22147</v>
      </c>
      <c r="O6058" s="545" t="s">
        <v>13413</v>
      </c>
      <c r="P6058" s="549">
        <v>4126</v>
      </c>
      <c r="Q6058" s="549">
        <v>1</v>
      </c>
      <c r="R6058" s="549">
        <v>2</v>
      </c>
      <c r="S6058" s="548">
        <v>2257</v>
      </c>
      <c r="T6058" s="548">
        <v>110</v>
      </c>
      <c r="U6058" s="99"/>
    </row>
    <row r="6059" spans="1:21" ht="19.5" customHeight="1">
      <c r="A6059" s="545">
        <v>100671</v>
      </c>
      <c r="B6059" s="545" t="s">
        <v>409</v>
      </c>
      <c r="C6059" s="545" t="s">
        <v>311</v>
      </c>
      <c r="D6059" s="546">
        <v>46077</v>
      </c>
      <c r="E6059" s="171" t="str">
        <f t="shared" si="94"/>
        <v>2026</v>
      </c>
      <c r="F6059" s="547">
        <v>677705</v>
      </c>
      <c r="G6059" s="548">
        <v>0.19</v>
      </c>
      <c r="H6059" s="547">
        <v>569500</v>
      </c>
      <c r="I6059" s="545" t="s">
        <v>12739</v>
      </c>
      <c r="J6059" s="545" t="s">
        <v>13296</v>
      </c>
      <c r="K6059" s="545" t="s">
        <v>13413</v>
      </c>
      <c r="L6059" s="545" t="s">
        <v>13413</v>
      </c>
      <c r="M6059" s="548" t="s">
        <v>13758</v>
      </c>
      <c r="N6059" s="545" t="s">
        <v>22147</v>
      </c>
      <c r="O6059" s="545" t="s">
        <v>13413</v>
      </c>
      <c r="P6059" s="549">
        <v>4127</v>
      </c>
      <c r="Q6059" s="549">
        <v>1</v>
      </c>
      <c r="R6059" s="549">
        <v>70</v>
      </c>
      <c r="S6059" s="548">
        <v>2218</v>
      </c>
      <c r="T6059" s="548">
        <v>110</v>
      </c>
      <c r="U6059" s="99"/>
    </row>
    <row r="6060" spans="1:21" ht="19.5" customHeight="1">
      <c r="A6060" s="545">
        <v>100672</v>
      </c>
      <c r="B6060" s="545" t="s">
        <v>10708</v>
      </c>
      <c r="C6060" s="545" t="s">
        <v>311</v>
      </c>
      <c r="D6060" s="546"/>
      <c r="E6060" s="171" t="str">
        <f t="shared" si="94"/>
        <v>1900</v>
      </c>
      <c r="F6060" s="547">
        <v>0</v>
      </c>
      <c r="G6060" s="548">
        <v>0</v>
      </c>
      <c r="H6060" s="547">
        <v>0</v>
      </c>
      <c r="I6060" s="545" t="s">
        <v>12739</v>
      </c>
      <c r="J6060" s="545"/>
      <c r="K6060" s="545" t="s">
        <v>13413</v>
      </c>
      <c r="L6060" s="545" t="s">
        <v>13413</v>
      </c>
      <c r="M6060" s="548" t="s">
        <v>13758</v>
      </c>
      <c r="N6060" s="545" t="s">
        <v>22147</v>
      </c>
      <c r="O6060" s="545" t="s">
        <v>13413</v>
      </c>
      <c r="P6060" s="549">
        <v>4128</v>
      </c>
      <c r="Q6060" s="549">
        <v>1</v>
      </c>
      <c r="R6060" s="549">
        <v>70</v>
      </c>
      <c r="S6060" s="548"/>
      <c r="T6060" s="548">
        <v>110</v>
      </c>
      <c r="U6060" s="99"/>
    </row>
    <row r="6061" spans="1:21" ht="19.5" customHeight="1">
      <c r="A6061" s="545">
        <v>100673</v>
      </c>
      <c r="B6061" s="545" t="s">
        <v>412</v>
      </c>
      <c r="C6061" s="545" t="s">
        <v>311</v>
      </c>
      <c r="D6061" s="546"/>
      <c r="E6061" s="171" t="str">
        <f t="shared" si="94"/>
        <v>1900</v>
      </c>
      <c r="F6061" s="547">
        <v>0</v>
      </c>
      <c r="G6061" s="548">
        <v>0</v>
      </c>
      <c r="H6061" s="547">
        <v>0</v>
      </c>
      <c r="I6061" s="545" t="s">
        <v>12739</v>
      </c>
      <c r="J6061" s="545"/>
      <c r="K6061" s="545" t="s">
        <v>13413</v>
      </c>
      <c r="L6061" s="545" t="s">
        <v>13413</v>
      </c>
      <c r="M6061" s="548" t="s">
        <v>13758</v>
      </c>
      <c r="N6061" s="545" t="s">
        <v>22147</v>
      </c>
      <c r="O6061" s="545" t="s">
        <v>13413</v>
      </c>
      <c r="P6061" s="549">
        <v>4129</v>
      </c>
      <c r="Q6061" s="549">
        <v>1</v>
      </c>
      <c r="R6061" s="549">
        <v>70</v>
      </c>
      <c r="S6061" s="548"/>
      <c r="T6061" s="548">
        <v>110</v>
      </c>
      <c r="U6061" s="99"/>
    </row>
    <row r="6062" spans="1:21" ht="19.5" customHeight="1">
      <c r="A6062" s="545">
        <v>100674</v>
      </c>
      <c r="B6062" s="545" t="s">
        <v>10707</v>
      </c>
      <c r="C6062" s="545" t="s">
        <v>311</v>
      </c>
      <c r="D6062" s="546"/>
      <c r="E6062" s="171" t="str">
        <f t="shared" si="94"/>
        <v>1900</v>
      </c>
      <c r="F6062" s="547">
        <v>0</v>
      </c>
      <c r="G6062" s="548">
        <v>0</v>
      </c>
      <c r="H6062" s="547">
        <v>0</v>
      </c>
      <c r="I6062" s="545" t="s">
        <v>12668</v>
      </c>
      <c r="J6062" s="545"/>
      <c r="K6062" s="545" t="s">
        <v>13413</v>
      </c>
      <c r="L6062" s="545" t="s">
        <v>13413</v>
      </c>
      <c r="M6062" s="548" t="s">
        <v>13868</v>
      </c>
      <c r="N6062" s="545" t="s">
        <v>13413</v>
      </c>
      <c r="O6062" s="545" t="s">
        <v>14047</v>
      </c>
      <c r="P6062" s="549">
        <v>4130</v>
      </c>
      <c r="Q6062" s="549">
        <v>2</v>
      </c>
      <c r="R6062" s="549">
        <v>7</v>
      </c>
      <c r="S6062" s="548"/>
      <c r="T6062" s="548"/>
      <c r="U6062" s="99"/>
    </row>
    <row r="6063" spans="1:21" ht="19.5" customHeight="1">
      <c r="A6063" s="545">
        <v>100675</v>
      </c>
      <c r="B6063" s="545" t="s">
        <v>10706</v>
      </c>
      <c r="C6063" s="545" t="s">
        <v>209</v>
      </c>
      <c r="D6063" s="546"/>
      <c r="E6063" s="171" t="str">
        <f t="shared" si="94"/>
        <v>1900</v>
      </c>
      <c r="F6063" s="547">
        <v>0</v>
      </c>
      <c r="G6063" s="548">
        <v>0</v>
      </c>
      <c r="H6063" s="547">
        <v>0</v>
      </c>
      <c r="I6063" s="545" t="s">
        <v>12966</v>
      </c>
      <c r="J6063" s="545"/>
      <c r="K6063" s="545" t="s">
        <v>18005</v>
      </c>
      <c r="L6063" s="545" t="s">
        <v>13807</v>
      </c>
      <c r="M6063" s="548" t="s">
        <v>13758</v>
      </c>
      <c r="N6063" s="545" t="s">
        <v>13413</v>
      </c>
      <c r="O6063" s="545" t="s">
        <v>17776</v>
      </c>
      <c r="P6063" s="549">
        <v>4131</v>
      </c>
      <c r="Q6063" s="549">
        <v>1</v>
      </c>
      <c r="R6063" s="549">
        <v>41</v>
      </c>
      <c r="S6063" s="548"/>
      <c r="T6063" s="548"/>
      <c r="U6063" s="99"/>
    </row>
    <row r="6064" spans="1:21" ht="19.5" customHeight="1">
      <c r="A6064" s="545">
        <v>100676</v>
      </c>
      <c r="B6064" s="545" t="s">
        <v>1630</v>
      </c>
      <c r="C6064" s="545" t="s">
        <v>221</v>
      </c>
      <c r="D6064" s="546"/>
      <c r="E6064" s="171" t="str">
        <f t="shared" si="94"/>
        <v>1900</v>
      </c>
      <c r="F6064" s="547">
        <v>0</v>
      </c>
      <c r="G6064" s="548">
        <v>0</v>
      </c>
      <c r="H6064" s="547">
        <v>0</v>
      </c>
      <c r="I6064" s="545" t="s">
        <v>12709</v>
      </c>
      <c r="J6064" s="545"/>
      <c r="K6064" s="545" t="s">
        <v>13413</v>
      </c>
      <c r="L6064" s="545" t="s">
        <v>17764</v>
      </c>
      <c r="M6064" s="548" t="s">
        <v>13758</v>
      </c>
      <c r="N6064" s="545" t="s">
        <v>22824</v>
      </c>
      <c r="O6064" s="545" t="s">
        <v>16812</v>
      </c>
      <c r="P6064" s="549">
        <v>4132</v>
      </c>
      <c r="Q6064" s="549">
        <v>1</v>
      </c>
      <c r="R6064" s="549">
        <v>124</v>
      </c>
      <c r="S6064" s="548"/>
      <c r="T6064" s="548">
        <v>442</v>
      </c>
      <c r="U6064" s="99"/>
    </row>
    <row r="6065" spans="1:21" ht="19.5" customHeight="1">
      <c r="A6065" s="545">
        <v>100677</v>
      </c>
      <c r="B6065" s="545" t="s">
        <v>1715</v>
      </c>
      <c r="C6065" s="545" t="s">
        <v>206</v>
      </c>
      <c r="D6065" s="546"/>
      <c r="E6065" s="171" t="str">
        <f t="shared" si="94"/>
        <v>1900</v>
      </c>
      <c r="F6065" s="547">
        <v>0</v>
      </c>
      <c r="G6065" s="548">
        <v>0</v>
      </c>
      <c r="H6065" s="547">
        <v>0</v>
      </c>
      <c r="I6065" s="545" t="s">
        <v>12708</v>
      </c>
      <c r="J6065" s="545"/>
      <c r="K6065" s="545" t="s">
        <v>18006</v>
      </c>
      <c r="L6065" s="545" t="s">
        <v>14399</v>
      </c>
      <c r="M6065" s="548" t="s">
        <v>13758</v>
      </c>
      <c r="N6065" s="545" t="s">
        <v>22161</v>
      </c>
      <c r="O6065" s="545" t="s">
        <v>13413</v>
      </c>
      <c r="P6065" s="549">
        <v>4133</v>
      </c>
      <c r="Q6065" s="549">
        <v>1</v>
      </c>
      <c r="R6065" s="549">
        <v>121</v>
      </c>
      <c r="S6065" s="548"/>
      <c r="T6065" s="548">
        <v>36</v>
      </c>
      <c r="U6065" s="99"/>
    </row>
    <row r="6066" spans="1:21" ht="19.5" customHeight="1">
      <c r="A6066" s="545">
        <v>100678</v>
      </c>
      <c r="B6066" s="545" t="s">
        <v>1611</v>
      </c>
      <c r="C6066" s="545" t="s">
        <v>206</v>
      </c>
      <c r="D6066" s="546"/>
      <c r="E6066" s="171" t="str">
        <f t="shared" si="94"/>
        <v>1900</v>
      </c>
      <c r="F6066" s="547">
        <v>0</v>
      </c>
      <c r="G6066" s="548">
        <v>0</v>
      </c>
      <c r="H6066" s="547">
        <v>0</v>
      </c>
      <c r="I6066" s="545" t="s">
        <v>12708</v>
      </c>
      <c r="J6066" s="545"/>
      <c r="K6066" s="545" t="s">
        <v>18007</v>
      </c>
      <c r="L6066" s="545" t="s">
        <v>18008</v>
      </c>
      <c r="M6066" s="548" t="s">
        <v>13758</v>
      </c>
      <c r="N6066" s="545" t="s">
        <v>22161</v>
      </c>
      <c r="O6066" s="545" t="s">
        <v>13413</v>
      </c>
      <c r="P6066" s="549">
        <v>4134</v>
      </c>
      <c r="Q6066" s="549">
        <v>1</v>
      </c>
      <c r="R6066" s="549">
        <v>121</v>
      </c>
      <c r="S6066" s="548"/>
      <c r="T6066" s="548">
        <v>36</v>
      </c>
      <c r="U6066" s="99"/>
    </row>
    <row r="6067" spans="1:21" ht="19.5" customHeight="1">
      <c r="A6067" s="545">
        <v>100679</v>
      </c>
      <c r="B6067" s="545" t="s">
        <v>1726</v>
      </c>
      <c r="C6067" s="545" t="s">
        <v>206</v>
      </c>
      <c r="D6067" s="546"/>
      <c r="E6067" s="171" t="str">
        <f t="shared" si="94"/>
        <v>1900</v>
      </c>
      <c r="F6067" s="547">
        <v>0</v>
      </c>
      <c r="G6067" s="548">
        <v>0</v>
      </c>
      <c r="H6067" s="547">
        <v>0</v>
      </c>
      <c r="I6067" s="545" t="s">
        <v>12709</v>
      </c>
      <c r="J6067" s="545"/>
      <c r="K6067" s="545" t="s">
        <v>13413</v>
      </c>
      <c r="L6067" s="545" t="s">
        <v>18009</v>
      </c>
      <c r="M6067" s="548" t="s">
        <v>13758</v>
      </c>
      <c r="N6067" s="545" t="s">
        <v>22823</v>
      </c>
      <c r="O6067" s="545" t="s">
        <v>18010</v>
      </c>
      <c r="P6067" s="549">
        <v>4135</v>
      </c>
      <c r="Q6067" s="549">
        <v>1</v>
      </c>
      <c r="R6067" s="549">
        <v>124</v>
      </c>
      <c r="S6067" s="548"/>
      <c r="T6067" s="548">
        <v>441</v>
      </c>
      <c r="U6067" s="99"/>
    </row>
    <row r="6068" spans="1:21" ht="19.5" customHeight="1">
      <c r="A6068" s="545">
        <v>100680</v>
      </c>
      <c r="B6068" s="545" t="s">
        <v>1758</v>
      </c>
      <c r="C6068" s="545" t="s">
        <v>206</v>
      </c>
      <c r="D6068" s="546"/>
      <c r="E6068" s="171" t="str">
        <f t="shared" si="94"/>
        <v>1900</v>
      </c>
      <c r="F6068" s="547">
        <v>0</v>
      </c>
      <c r="G6068" s="548">
        <v>0</v>
      </c>
      <c r="H6068" s="547">
        <v>0</v>
      </c>
      <c r="I6068" s="545" t="s">
        <v>12709</v>
      </c>
      <c r="J6068" s="545"/>
      <c r="K6068" s="545" t="s">
        <v>18011</v>
      </c>
      <c r="L6068" s="545" t="s">
        <v>18012</v>
      </c>
      <c r="M6068" s="548" t="s">
        <v>13758</v>
      </c>
      <c r="N6068" s="545" t="s">
        <v>22823</v>
      </c>
      <c r="O6068" s="545" t="s">
        <v>18013</v>
      </c>
      <c r="P6068" s="549">
        <v>4136</v>
      </c>
      <c r="Q6068" s="549">
        <v>1</v>
      </c>
      <c r="R6068" s="549">
        <v>124</v>
      </c>
      <c r="S6068" s="548"/>
      <c r="T6068" s="548">
        <v>441</v>
      </c>
      <c r="U6068" s="99"/>
    </row>
    <row r="6069" spans="1:21" ht="19.5" customHeight="1">
      <c r="A6069" s="545">
        <v>100681</v>
      </c>
      <c r="B6069" s="545" t="s">
        <v>3964</v>
      </c>
      <c r="C6069" s="545" t="s">
        <v>209</v>
      </c>
      <c r="D6069" s="546">
        <v>46052</v>
      </c>
      <c r="E6069" s="171" t="str">
        <f t="shared" si="94"/>
        <v>2026</v>
      </c>
      <c r="F6069" s="547">
        <v>43334</v>
      </c>
      <c r="G6069" s="548">
        <v>0.19</v>
      </c>
      <c r="H6069" s="547">
        <v>36415.129999999997</v>
      </c>
      <c r="I6069" s="545" t="s">
        <v>12763</v>
      </c>
      <c r="J6069" s="545" t="s">
        <v>13307</v>
      </c>
      <c r="K6069" s="545" t="s">
        <v>13413</v>
      </c>
      <c r="L6069" s="545" t="s">
        <v>17778</v>
      </c>
      <c r="M6069" s="548" t="s">
        <v>13868</v>
      </c>
      <c r="N6069" s="545" t="s">
        <v>13413</v>
      </c>
      <c r="O6069" s="545" t="s">
        <v>17779</v>
      </c>
      <c r="P6069" s="549">
        <v>4137</v>
      </c>
      <c r="Q6069" s="549">
        <v>2</v>
      </c>
      <c r="R6069" s="549">
        <v>39</v>
      </c>
      <c r="S6069" s="548">
        <v>2228</v>
      </c>
      <c r="T6069" s="548"/>
      <c r="U6069" s="99"/>
    </row>
    <row r="6070" spans="1:21" ht="19.5" customHeight="1">
      <c r="A6070" s="545">
        <v>100682</v>
      </c>
      <c r="B6070" s="545" t="s">
        <v>3830</v>
      </c>
      <c r="C6070" s="545" t="s">
        <v>216</v>
      </c>
      <c r="D6070" s="546">
        <v>44589</v>
      </c>
      <c r="E6070" s="171" t="str">
        <f t="shared" si="94"/>
        <v>2022</v>
      </c>
      <c r="F6070" s="547">
        <v>52333</v>
      </c>
      <c r="G6070" s="548">
        <v>0</v>
      </c>
      <c r="H6070" s="547">
        <v>52333</v>
      </c>
      <c r="I6070" s="545" t="s">
        <v>12766</v>
      </c>
      <c r="J6070" s="545" t="s">
        <v>13297</v>
      </c>
      <c r="K6070" s="545" t="s">
        <v>13413</v>
      </c>
      <c r="L6070" s="545" t="s">
        <v>18014</v>
      </c>
      <c r="M6070" s="548" t="s">
        <v>13758</v>
      </c>
      <c r="N6070" s="545" t="s">
        <v>13413</v>
      </c>
      <c r="O6070" s="545" t="s">
        <v>13413</v>
      </c>
      <c r="P6070" s="549">
        <v>4138</v>
      </c>
      <c r="Q6070" s="549">
        <v>1</v>
      </c>
      <c r="R6070" s="549">
        <v>172</v>
      </c>
      <c r="S6070" s="548">
        <v>2257</v>
      </c>
      <c r="T6070" s="548"/>
      <c r="U6070" s="99"/>
    </row>
    <row r="6071" spans="1:21" ht="19.5" customHeight="1">
      <c r="A6071" s="545">
        <v>100683</v>
      </c>
      <c r="B6071" s="545" t="s">
        <v>8442</v>
      </c>
      <c r="C6071" s="545" t="s">
        <v>216</v>
      </c>
      <c r="D6071" s="546">
        <v>44679</v>
      </c>
      <c r="E6071" s="171" t="str">
        <f t="shared" si="94"/>
        <v>2022</v>
      </c>
      <c r="F6071" s="547">
        <v>435731023</v>
      </c>
      <c r="G6071" s="548">
        <v>0.19</v>
      </c>
      <c r="H6071" s="547">
        <v>366160523.52999997</v>
      </c>
      <c r="I6071" s="545" t="s">
        <v>12758</v>
      </c>
      <c r="J6071" s="545" t="s">
        <v>13296</v>
      </c>
      <c r="K6071" s="545" t="s">
        <v>18015</v>
      </c>
      <c r="L6071" s="545" t="s">
        <v>13413</v>
      </c>
      <c r="M6071" s="548" t="s">
        <v>13758</v>
      </c>
      <c r="N6071" s="545" t="s">
        <v>13413</v>
      </c>
      <c r="O6071" s="545" t="s">
        <v>13413</v>
      </c>
      <c r="P6071" s="549">
        <v>4139</v>
      </c>
      <c r="Q6071" s="549">
        <v>1</v>
      </c>
      <c r="R6071" s="549">
        <v>164</v>
      </c>
      <c r="S6071" s="548">
        <v>2218</v>
      </c>
      <c r="T6071" s="548"/>
      <c r="U6071" s="99"/>
    </row>
    <row r="6072" spans="1:21" ht="19.5" customHeight="1">
      <c r="A6072" s="545">
        <v>100684</v>
      </c>
      <c r="B6072" s="545" t="s">
        <v>8243</v>
      </c>
      <c r="C6072" s="545" t="s">
        <v>216</v>
      </c>
      <c r="D6072" s="546">
        <v>43531</v>
      </c>
      <c r="E6072" s="171" t="str">
        <f t="shared" si="94"/>
        <v>2019</v>
      </c>
      <c r="F6072" s="547">
        <v>669375</v>
      </c>
      <c r="G6072" s="548">
        <v>0.19</v>
      </c>
      <c r="H6072" s="547">
        <v>562500</v>
      </c>
      <c r="I6072" s="545" t="s">
        <v>12647</v>
      </c>
      <c r="J6072" s="545" t="s">
        <v>13296</v>
      </c>
      <c r="K6072" s="545" t="s">
        <v>13413</v>
      </c>
      <c r="L6072" s="545" t="s">
        <v>13413</v>
      </c>
      <c r="M6072" s="548" t="s">
        <v>13758</v>
      </c>
      <c r="N6072" s="545" t="s">
        <v>13413</v>
      </c>
      <c r="O6072" s="545" t="s">
        <v>13413</v>
      </c>
      <c r="P6072" s="549">
        <v>4140</v>
      </c>
      <c r="Q6072" s="549">
        <v>1</v>
      </c>
      <c r="R6072" s="549">
        <v>26</v>
      </c>
      <c r="S6072" s="548">
        <v>2218</v>
      </c>
      <c r="T6072" s="548"/>
      <c r="U6072" s="99"/>
    </row>
    <row r="6073" spans="1:21" ht="19.5" customHeight="1">
      <c r="A6073" s="545">
        <v>100685</v>
      </c>
      <c r="B6073" s="545" t="s">
        <v>8440</v>
      </c>
      <c r="C6073" s="545" t="s">
        <v>216</v>
      </c>
      <c r="D6073" s="546">
        <v>44592</v>
      </c>
      <c r="E6073" s="171" t="str">
        <f t="shared" si="94"/>
        <v>2022</v>
      </c>
      <c r="F6073" s="547">
        <v>26409775.010000002</v>
      </c>
      <c r="G6073" s="548">
        <v>0.19</v>
      </c>
      <c r="H6073" s="547">
        <v>22193088.239999998</v>
      </c>
      <c r="I6073" s="545" t="s">
        <v>12752</v>
      </c>
      <c r="J6073" s="545" t="s">
        <v>13297</v>
      </c>
      <c r="K6073" s="545" t="s">
        <v>18016</v>
      </c>
      <c r="L6073" s="545" t="s">
        <v>13413</v>
      </c>
      <c r="M6073" s="548" t="s">
        <v>13758</v>
      </c>
      <c r="N6073" s="545" t="s">
        <v>13413</v>
      </c>
      <c r="O6073" s="545" t="s">
        <v>13413</v>
      </c>
      <c r="P6073" s="549">
        <v>4141</v>
      </c>
      <c r="Q6073" s="549">
        <v>1</v>
      </c>
      <c r="R6073" s="549">
        <v>167</v>
      </c>
      <c r="S6073" s="548">
        <v>2257</v>
      </c>
      <c r="T6073" s="548"/>
      <c r="U6073" s="99"/>
    </row>
    <row r="6074" spans="1:21" ht="19.5" customHeight="1">
      <c r="A6074" s="545">
        <v>100686</v>
      </c>
      <c r="B6074" s="545" t="s">
        <v>3833</v>
      </c>
      <c r="C6074" s="545" t="s">
        <v>216</v>
      </c>
      <c r="D6074" s="546">
        <v>46052</v>
      </c>
      <c r="E6074" s="171" t="str">
        <f t="shared" si="94"/>
        <v>2026</v>
      </c>
      <c r="F6074" s="547">
        <v>35200</v>
      </c>
      <c r="G6074" s="548">
        <v>0</v>
      </c>
      <c r="H6074" s="547">
        <v>35200</v>
      </c>
      <c r="I6074" s="545" t="s">
        <v>12766</v>
      </c>
      <c r="J6074" s="545" t="s">
        <v>13307</v>
      </c>
      <c r="K6074" s="545" t="s">
        <v>13413</v>
      </c>
      <c r="L6074" s="545" t="s">
        <v>18014</v>
      </c>
      <c r="M6074" s="548" t="s">
        <v>13758</v>
      </c>
      <c r="N6074" s="545" t="s">
        <v>13413</v>
      </c>
      <c r="O6074" s="545" t="s">
        <v>13413</v>
      </c>
      <c r="P6074" s="549">
        <v>4142</v>
      </c>
      <c r="Q6074" s="549">
        <v>1</v>
      </c>
      <c r="R6074" s="549">
        <v>172</v>
      </c>
      <c r="S6074" s="548">
        <v>2228</v>
      </c>
      <c r="T6074" s="548"/>
      <c r="U6074" s="99"/>
    </row>
    <row r="6075" spans="1:21" ht="19.5" customHeight="1">
      <c r="A6075" s="545">
        <v>100687</v>
      </c>
      <c r="B6075" s="545" t="s">
        <v>603</v>
      </c>
      <c r="C6075" s="545" t="s">
        <v>221</v>
      </c>
      <c r="D6075" s="546"/>
      <c r="E6075" s="171" t="str">
        <f t="shared" si="94"/>
        <v>1900</v>
      </c>
      <c r="F6075" s="547">
        <v>0</v>
      </c>
      <c r="G6075" s="548">
        <v>0</v>
      </c>
      <c r="H6075" s="547">
        <v>0</v>
      </c>
      <c r="I6075" s="545" t="s">
        <v>12661</v>
      </c>
      <c r="J6075" s="545"/>
      <c r="K6075" s="545" t="s">
        <v>13413</v>
      </c>
      <c r="L6075" s="545" t="s">
        <v>16520</v>
      </c>
      <c r="M6075" s="548" t="s">
        <v>13758</v>
      </c>
      <c r="N6075" s="545" t="s">
        <v>13413</v>
      </c>
      <c r="O6075" s="545" t="s">
        <v>16104</v>
      </c>
      <c r="P6075" s="549">
        <v>4143</v>
      </c>
      <c r="Q6075" s="549">
        <v>1</v>
      </c>
      <c r="R6075" s="549">
        <v>89</v>
      </c>
      <c r="S6075" s="548"/>
      <c r="T6075" s="548"/>
      <c r="U6075" s="99"/>
    </row>
    <row r="6076" spans="1:21" ht="19.5" customHeight="1">
      <c r="A6076" s="545">
        <v>100688</v>
      </c>
      <c r="B6076" s="545" t="s">
        <v>8439</v>
      </c>
      <c r="C6076" s="545" t="s">
        <v>216</v>
      </c>
      <c r="D6076" s="546">
        <v>43496</v>
      </c>
      <c r="E6076" s="171" t="str">
        <f t="shared" si="94"/>
        <v>2019</v>
      </c>
      <c r="F6076" s="547">
        <v>53879213</v>
      </c>
      <c r="G6076" s="548">
        <v>0.19</v>
      </c>
      <c r="H6076" s="547">
        <v>45276649.579999998</v>
      </c>
      <c r="I6076" s="545" t="s">
        <v>12752</v>
      </c>
      <c r="J6076" s="545" t="s">
        <v>13298</v>
      </c>
      <c r="K6076" s="545" t="s">
        <v>18017</v>
      </c>
      <c r="L6076" s="545" t="s">
        <v>13413</v>
      </c>
      <c r="M6076" s="548" t="s">
        <v>13758</v>
      </c>
      <c r="N6076" s="545" t="s">
        <v>13413</v>
      </c>
      <c r="O6076" s="545" t="s">
        <v>13413</v>
      </c>
      <c r="P6076" s="549">
        <v>4144</v>
      </c>
      <c r="Q6076" s="549">
        <v>1</v>
      </c>
      <c r="R6076" s="549">
        <v>167</v>
      </c>
      <c r="S6076" s="548">
        <v>1012</v>
      </c>
      <c r="T6076" s="548"/>
      <c r="U6076" s="99"/>
    </row>
    <row r="6077" spans="1:21" ht="19.5" customHeight="1">
      <c r="A6077" s="545">
        <v>100689</v>
      </c>
      <c r="B6077" s="545" t="s">
        <v>602</v>
      </c>
      <c r="C6077" s="545" t="s">
        <v>221</v>
      </c>
      <c r="D6077" s="546"/>
      <c r="E6077" s="171" t="str">
        <f t="shared" si="94"/>
        <v>1900</v>
      </c>
      <c r="F6077" s="547">
        <v>0</v>
      </c>
      <c r="G6077" s="548">
        <v>0</v>
      </c>
      <c r="H6077" s="547">
        <v>0</v>
      </c>
      <c r="I6077" s="545" t="s">
        <v>12661</v>
      </c>
      <c r="J6077" s="545"/>
      <c r="K6077" s="545" t="s">
        <v>13413</v>
      </c>
      <c r="L6077" s="545" t="s">
        <v>16520</v>
      </c>
      <c r="M6077" s="548" t="s">
        <v>13758</v>
      </c>
      <c r="N6077" s="545" t="s">
        <v>13413</v>
      </c>
      <c r="O6077" s="545" t="s">
        <v>16104</v>
      </c>
      <c r="P6077" s="549">
        <v>4145</v>
      </c>
      <c r="Q6077" s="549">
        <v>1</v>
      </c>
      <c r="R6077" s="549">
        <v>89</v>
      </c>
      <c r="S6077" s="548"/>
      <c r="T6077" s="548"/>
      <c r="U6077" s="99"/>
    </row>
    <row r="6078" spans="1:21" ht="19.5" customHeight="1">
      <c r="A6078" s="545">
        <v>100690</v>
      </c>
      <c r="B6078" s="545" t="s">
        <v>1370</v>
      </c>
      <c r="C6078" s="545" t="s">
        <v>221</v>
      </c>
      <c r="D6078" s="546">
        <v>45708</v>
      </c>
      <c r="E6078" s="171" t="str">
        <f t="shared" si="94"/>
        <v>2025</v>
      </c>
      <c r="F6078" s="547">
        <v>2286.9499999999998</v>
      </c>
      <c r="G6078" s="548">
        <v>0.19</v>
      </c>
      <c r="H6078" s="547">
        <v>1921.81</v>
      </c>
      <c r="I6078" s="545" t="s">
        <v>12700</v>
      </c>
      <c r="J6078" s="545" t="s">
        <v>13307</v>
      </c>
      <c r="K6078" s="545" t="s">
        <v>13413</v>
      </c>
      <c r="L6078" s="545" t="s">
        <v>13413</v>
      </c>
      <c r="M6078" s="548" t="s">
        <v>13758</v>
      </c>
      <c r="N6078" s="545" t="s">
        <v>13413</v>
      </c>
      <c r="O6078" s="545" t="s">
        <v>13413</v>
      </c>
      <c r="P6078" s="549">
        <v>4146</v>
      </c>
      <c r="Q6078" s="549">
        <v>1</v>
      </c>
      <c r="R6078" s="549">
        <v>117</v>
      </c>
      <c r="S6078" s="548">
        <v>2228</v>
      </c>
      <c r="T6078" s="548"/>
      <c r="U6078" s="99"/>
    </row>
    <row r="6079" spans="1:21" ht="19.5" customHeight="1">
      <c r="A6079" s="545">
        <v>100691</v>
      </c>
      <c r="B6079" s="545" t="s">
        <v>3642</v>
      </c>
      <c r="C6079" s="545" t="s">
        <v>216</v>
      </c>
      <c r="D6079" s="546"/>
      <c r="E6079" s="171" t="str">
        <f t="shared" si="94"/>
        <v>1900</v>
      </c>
      <c r="F6079" s="547">
        <v>0</v>
      </c>
      <c r="G6079" s="548">
        <v>0</v>
      </c>
      <c r="H6079" s="547">
        <v>0</v>
      </c>
      <c r="I6079" s="545" t="s">
        <v>12664</v>
      </c>
      <c r="J6079" s="545"/>
      <c r="K6079" s="545" t="s">
        <v>13413</v>
      </c>
      <c r="L6079" s="545" t="s">
        <v>15369</v>
      </c>
      <c r="M6079" s="548" t="s">
        <v>13758</v>
      </c>
      <c r="N6079" s="545" t="s">
        <v>22154</v>
      </c>
      <c r="O6079" s="545" t="s">
        <v>13413</v>
      </c>
      <c r="P6079" s="549">
        <v>4147</v>
      </c>
      <c r="Q6079" s="549">
        <v>1</v>
      </c>
      <c r="R6079" s="549">
        <v>166</v>
      </c>
      <c r="S6079" s="548"/>
      <c r="T6079" s="548">
        <v>170</v>
      </c>
      <c r="U6079" s="99"/>
    </row>
    <row r="6080" spans="1:21" ht="19.5" customHeight="1">
      <c r="A6080" s="545">
        <v>100692</v>
      </c>
      <c r="B6080" s="545" t="s">
        <v>3829</v>
      </c>
      <c r="C6080" s="545" t="s">
        <v>216</v>
      </c>
      <c r="D6080" s="546">
        <v>46064</v>
      </c>
      <c r="E6080" s="171" t="str">
        <f t="shared" si="94"/>
        <v>2026</v>
      </c>
      <c r="F6080" s="547">
        <v>79950</v>
      </c>
      <c r="G6080" s="548">
        <v>0</v>
      </c>
      <c r="H6080" s="547">
        <v>79950</v>
      </c>
      <c r="I6080" s="545" t="s">
        <v>12766</v>
      </c>
      <c r="J6080" s="545" t="s">
        <v>13296</v>
      </c>
      <c r="K6080" s="545" t="s">
        <v>13413</v>
      </c>
      <c r="L6080" s="545" t="s">
        <v>18014</v>
      </c>
      <c r="M6080" s="548" t="s">
        <v>13758</v>
      </c>
      <c r="N6080" s="545" t="s">
        <v>13413</v>
      </c>
      <c r="O6080" s="545" t="s">
        <v>13413</v>
      </c>
      <c r="P6080" s="549">
        <v>4148</v>
      </c>
      <c r="Q6080" s="549">
        <v>1</v>
      </c>
      <c r="R6080" s="549">
        <v>172</v>
      </c>
      <c r="S6080" s="548">
        <v>2218</v>
      </c>
      <c r="T6080" s="548"/>
      <c r="U6080" s="99"/>
    </row>
    <row r="6081" spans="1:21" ht="19.5" customHeight="1">
      <c r="A6081" s="545">
        <v>100693</v>
      </c>
      <c r="B6081" s="545" t="s">
        <v>3832</v>
      </c>
      <c r="C6081" s="545" t="s">
        <v>216</v>
      </c>
      <c r="D6081" s="546">
        <v>44589</v>
      </c>
      <c r="E6081" s="171" t="str">
        <f t="shared" si="94"/>
        <v>2022</v>
      </c>
      <c r="F6081" s="547">
        <v>33071</v>
      </c>
      <c r="G6081" s="548">
        <v>0</v>
      </c>
      <c r="H6081" s="547">
        <v>33071</v>
      </c>
      <c r="I6081" s="545" t="s">
        <v>12766</v>
      </c>
      <c r="J6081" s="545" t="s">
        <v>13297</v>
      </c>
      <c r="K6081" s="545" t="s">
        <v>13413</v>
      </c>
      <c r="L6081" s="545" t="s">
        <v>18014</v>
      </c>
      <c r="M6081" s="548" t="s">
        <v>13758</v>
      </c>
      <c r="N6081" s="545" t="s">
        <v>13413</v>
      </c>
      <c r="O6081" s="545" t="s">
        <v>13413</v>
      </c>
      <c r="P6081" s="549">
        <v>4149</v>
      </c>
      <c r="Q6081" s="549">
        <v>1</v>
      </c>
      <c r="R6081" s="549">
        <v>172</v>
      </c>
      <c r="S6081" s="548">
        <v>2257</v>
      </c>
      <c r="T6081" s="548"/>
      <c r="U6081" s="99"/>
    </row>
    <row r="6082" spans="1:21" ht="19.5" customHeight="1">
      <c r="A6082" s="545">
        <v>100694</v>
      </c>
      <c r="B6082" s="545" t="s">
        <v>7039</v>
      </c>
      <c r="C6082" s="545" t="s">
        <v>216</v>
      </c>
      <c r="D6082" s="546">
        <v>45708</v>
      </c>
      <c r="E6082" s="171" t="str">
        <f t="shared" si="94"/>
        <v>2025</v>
      </c>
      <c r="F6082" s="547">
        <v>342900.26</v>
      </c>
      <c r="G6082" s="548">
        <v>0.19</v>
      </c>
      <c r="H6082" s="547">
        <v>288151.48</v>
      </c>
      <c r="I6082" s="545" t="s">
        <v>12685</v>
      </c>
      <c r="J6082" s="545" t="s">
        <v>13307</v>
      </c>
      <c r="K6082" s="545" t="s">
        <v>13413</v>
      </c>
      <c r="L6082" s="545" t="s">
        <v>18018</v>
      </c>
      <c r="M6082" s="548" t="s">
        <v>13758</v>
      </c>
      <c r="N6082" s="545" t="s">
        <v>13413</v>
      </c>
      <c r="O6082" s="545" t="s">
        <v>14289</v>
      </c>
      <c r="P6082" s="549">
        <v>4150</v>
      </c>
      <c r="Q6082" s="549">
        <v>1</v>
      </c>
      <c r="R6082" s="549">
        <v>11</v>
      </c>
      <c r="S6082" s="548">
        <v>2228</v>
      </c>
      <c r="T6082" s="548"/>
      <c r="U6082" s="99"/>
    </row>
    <row r="6083" spans="1:21" ht="19.5" customHeight="1">
      <c r="A6083" s="545">
        <v>100695</v>
      </c>
      <c r="B6083" s="545" t="s">
        <v>6337</v>
      </c>
      <c r="C6083" s="545" t="s">
        <v>216</v>
      </c>
      <c r="D6083" s="546">
        <v>46052</v>
      </c>
      <c r="E6083" s="171" t="str">
        <f t="shared" si="94"/>
        <v>2026</v>
      </c>
      <c r="F6083" s="547">
        <v>154791</v>
      </c>
      <c r="G6083" s="548">
        <v>0.19</v>
      </c>
      <c r="H6083" s="547">
        <v>130076.47</v>
      </c>
      <c r="I6083" s="545" t="s">
        <v>12656</v>
      </c>
      <c r="J6083" s="545" t="s">
        <v>13307</v>
      </c>
      <c r="K6083" s="545" t="s">
        <v>13413</v>
      </c>
      <c r="L6083" s="545" t="s">
        <v>13982</v>
      </c>
      <c r="M6083" s="548" t="s">
        <v>13758</v>
      </c>
      <c r="N6083" s="545" t="s">
        <v>13413</v>
      </c>
      <c r="O6083" s="545" t="s">
        <v>16326</v>
      </c>
      <c r="P6083" s="549">
        <v>4151</v>
      </c>
      <c r="Q6083" s="549">
        <v>1</v>
      </c>
      <c r="R6083" s="549">
        <v>119</v>
      </c>
      <c r="S6083" s="548">
        <v>2228</v>
      </c>
      <c r="T6083" s="548"/>
      <c r="U6083" s="99"/>
    </row>
    <row r="6084" spans="1:21" ht="19.5" customHeight="1">
      <c r="A6084" s="545">
        <v>100696</v>
      </c>
      <c r="B6084" s="545" t="s">
        <v>3988</v>
      </c>
      <c r="C6084" s="545" t="s">
        <v>209</v>
      </c>
      <c r="D6084" s="546"/>
      <c r="E6084" s="171" t="str">
        <f t="shared" ref="E6084:E6147" si="95">TEXT(D6084,"YYYY")</f>
        <v>1900</v>
      </c>
      <c r="F6084" s="547">
        <v>0</v>
      </c>
      <c r="G6084" s="548">
        <v>0</v>
      </c>
      <c r="H6084" s="547">
        <v>0</v>
      </c>
      <c r="I6084" s="545" t="s">
        <v>12972</v>
      </c>
      <c r="J6084" s="545"/>
      <c r="K6084" s="545" t="s">
        <v>13413</v>
      </c>
      <c r="L6084" s="545" t="s">
        <v>17778</v>
      </c>
      <c r="M6084" s="548" t="s">
        <v>13843</v>
      </c>
      <c r="N6084" s="545" t="s">
        <v>13413</v>
      </c>
      <c r="O6084" s="545" t="s">
        <v>17779</v>
      </c>
      <c r="P6084" s="549">
        <v>4152</v>
      </c>
      <c r="Q6084" s="549">
        <v>5</v>
      </c>
      <c r="R6084" s="549">
        <v>43</v>
      </c>
      <c r="S6084" s="548"/>
      <c r="T6084" s="548"/>
      <c r="U6084" s="99"/>
    </row>
    <row r="6085" spans="1:21" ht="19.5" customHeight="1">
      <c r="A6085" s="545">
        <v>100697</v>
      </c>
      <c r="B6085" s="545" t="s">
        <v>6336</v>
      </c>
      <c r="C6085" s="545" t="s">
        <v>216</v>
      </c>
      <c r="D6085" s="546">
        <v>45708</v>
      </c>
      <c r="E6085" s="171" t="str">
        <f t="shared" si="95"/>
        <v>2025</v>
      </c>
      <c r="F6085" s="547">
        <v>7928.01</v>
      </c>
      <c r="G6085" s="548">
        <v>0</v>
      </c>
      <c r="H6085" s="547">
        <v>7928.01</v>
      </c>
      <c r="I6085" s="545" t="s">
        <v>12642</v>
      </c>
      <c r="J6085" s="545" t="s">
        <v>13307</v>
      </c>
      <c r="K6085" s="545" t="s">
        <v>13413</v>
      </c>
      <c r="L6085" s="545" t="s">
        <v>13807</v>
      </c>
      <c r="M6085" s="548" t="s">
        <v>13758</v>
      </c>
      <c r="N6085" s="545" t="s">
        <v>13413</v>
      </c>
      <c r="O6085" s="545" t="s">
        <v>18019</v>
      </c>
      <c r="P6085" s="549">
        <v>4153</v>
      </c>
      <c r="Q6085" s="549">
        <v>1</v>
      </c>
      <c r="R6085" s="549">
        <v>135</v>
      </c>
      <c r="S6085" s="548">
        <v>2228</v>
      </c>
      <c r="T6085" s="548"/>
      <c r="U6085" s="99"/>
    </row>
    <row r="6086" spans="1:21" ht="19.5" customHeight="1">
      <c r="A6086" s="545">
        <v>100698</v>
      </c>
      <c r="B6086" s="545" t="s">
        <v>7038</v>
      </c>
      <c r="C6086" s="545" t="s">
        <v>216</v>
      </c>
      <c r="D6086" s="546">
        <v>44588</v>
      </c>
      <c r="E6086" s="171" t="str">
        <f t="shared" si="95"/>
        <v>2022</v>
      </c>
      <c r="F6086" s="547">
        <v>45286</v>
      </c>
      <c r="G6086" s="548">
        <v>0.19</v>
      </c>
      <c r="H6086" s="547">
        <v>38055.46</v>
      </c>
      <c r="I6086" s="545" t="s">
        <v>12642</v>
      </c>
      <c r="J6086" s="545" t="s">
        <v>13297</v>
      </c>
      <c r="K6086" s="545" t="s">
        <v>13413</v>
      </c>
      <c r="L6086" s="545" t="s">
        <v>13807</v>
      </c>
      <c r="M6086" s="548" t="s">
        <v>13758</v>
      </c>
      <c r="N6086" s="545" t="s">
        <v>13413</v>
      </c>
      <c r="O6086" s="545" t="s">
        <v>18020</v>
      </c>
      <c r="P6086" s="549">
        <v>4154</v>
      </c>
      <c r="Q6086" s="549">
        <v>1</v>
      </c>
      <c r="R6086" s="549">
        <v>135</v>
      </c>
      <c r="S6086" s="548">
        <v>2257</v>
      </c>
      <c r="T6086" s="548"/>
      <c r="U6086" s="99"/>
    </row>
    <row r="6087" spans="1:21" ht="19.5" customHeight="1">
      <c r="A6087" s="545">
        <v>100699</v>
      </c>
      <c r="B6087" s="545" t="s">
        <v>4121</v>
      </c>
      <c r="C6087" s="545" t="s">
        <v>311</v>
      </c>
      <c r="D6087" s="546"/>
      <c r="E6087" s="171" t="str">
        <f t="shared" si="95"/>
        <v>1900</v>
      </c>
      <c r="F6087" s="547">
        <v>0</v>
      </c>
      <c r="G6087" s="548">
        <v>0</v>
      </c>
      <c r="H6087" s="547">
        <v>0</v>
      </c>
      <c r="I6087" s="545" t="s">
        <v>12973</v>
      </c>
      <c r="J6087" s="545"/>
      <c r="K6087" s="545" t="s">
        <v>13413</v>
      </c>
      <c r="L6087" s="545" t="s">
        <v>13413</v>
      </c>
      <c r="M6087" s="548" t="s">
        <v>13758</v>
      </c>
      <c r="N6087" s="545" t="s">
        <v>13413</v>
      </c>
      <c r="O6087" s="545" t="s">
        <v>13413</v>
      </c>
      <c r="P6087" s="549">
        <v>4155</v>
      </c>
      <c r="Q6087" s="549">
        <v>1</v>
      </c>
      <c r="R6087" s="549">
        <v>59</v>
      </c>
      <c r="S6087" s="548"/>
      <c r="T6087" s="548"/>
      <c r="U6087" s="99"/>
    </row>
    <row r="6088" spans="1:21" ht="19.5" customHeight="1">
      <c r="A6088" s="545">
        <v>100700</v>
      </c>
      <c r="B6088" s="545" t="s">
        <v>3663</v>
      </c>
      <c r="C6088" s="545" t="s">
        <v>216</v>
      </c>
      <c r="D6088" s="546">
        <v>46051</v>
      </c>
      <c r="E6088" s="171" t="str">
        <f t="shared" si="95"/>
        <v>2026</v>
      </c>
      <c r="F6088" s="547">
        <v>3498000</v>
      </c>
      <c r="G6088" s="548">
        <v>0.19</v>
      </c>
      <c r="H6088" s="547">
        <v>2939495.8</v>
      </c>
      <c r="I6088" s="545" t="s">
        <v>12752</v>
      </c>
      <c r="J6088" s="545" t="s">
        <v>13298</v>
      </c>
      <c r="K6088" s="545" t="s">
        <v>18021</v>
      </c>
      <c r="L6088" s="545" t="s">
        <v>17908</v>
      </c>
      <c r="M6088" s="548" t="s">
        <v>13758</v>
      </c>
      <c r="N6088" s="545" t="s">
        <v>22190</v>
      </c>
      <c r="O6088" s="545" t="s">
        <v>16406</v>
      </c>
      <c r="P6088" s="549">
        <v>4156</v>
      </c>
      <c r="Q6088" s="549">
        <v>1</v>
      </c>
      <c r="R6088" s="549">
        <v>167</v>
      </c>
      <c r="S6088" s="548">
        <v>1012</v>
      </c>
      <c r="T6088" s="548">
        <v>183</v>
      </c>
      <c r="U6088" s="99"/>
    </row>
    <row r="6089" spans="1:21" ht="19.5" customHeight="1">
      <c r="A6089" s="545">
        <v>100701</v>
      </c>
      <c r="B6089" s="545" t="s">
        <v>7037</v>
      </c>
      <c r="C6089" s="545" t="s">
        <v>216</v>
      </c>
      <c r="D6089" s="546">
        <v>44588</v>
      </c>
      <c r="E6089" s="171" t="str">
        <f t="shared" si="95"/>
        <v>2022</v>
      </c>
      <c r="F6089" s="547">
        <v>42762</v>
      </c>
      <c r="G6089" s="548">
        <v>0.19</v>
      </c>
      <c r="H6089" s="547">
        <v>35934.449999999997</v>
      </c>
      <c r="I6089" s="545" t="s">
        <v>12642</v>
      </c>
      <c r="J6089" s="545" t="s">
        <v>13297</v>
      </c>
      <c r="K6089" s="545" t="s">
        <v>13413</v>
      </c>
      <c r="L6089" s="545" t="s">
        <v>13807</v>
      </c>
      <c r="M6089" s="548" t="s">
        <v>13758</v>
      </c>
      <c r="N6089" s="545" t="s">
        <v>13413</v>
      </c>
      <c r="O6089" s="545" t="s">
        <v>18022</v>
      </c>
      <c r="P6089" s="549">
        <v>4157</v>
      </c>
      <c r="Q6089" s="549">
        <v>1</v>
      </c>
      <c r="R6089" s="549">
        <v>135</v>
      </c>
      <c r="S6089" s="548">
        <v>2257</v>
      </c>
      <c r="T6089" s="548"/>
      <c r="U6089" s="99"/>
    </row>
    <row r="6090" spans="1:21" ht="19.5" customHeight="1">
      <c r="A6090" s="545">
        <v>100702</v>
      </c>
      <c r="B6090" s="545" t="s">
        <v>7036</v>
      </c>
      <c r="C6090" s="545" t="s">
        <v>216</v>
      </c>
      <c r="D6090" s="546">
        <v>44588</v>
      </c>
      <c r="E6090" s="171" t="str">
        <f t="shared" si="95"/>
        <v>2022</v>
      </c>
      <c r="F6090" s="547">
        <v>21630</v>
      </c>
      <c r="G6090" s="548">
        <v>0.19</v>
      </c>
      <c r="H6090" s="547">
        <v>18176.47</v>
      </c>
      <c r="I6090" s="545" t="s">
        <v>12642</v>
      </c>
      <c r="J6090" s="545" t="s">
        <v>13297</v>
      </c>
      <c r="K6090" s="545" t="s">
        <v>13413</v>
      </c>
      <c r="L6090" s="545" t="s">
        <v>13807</v>
      </c>
      <c r="M6090" s="548" t="s">
        <v>13758</v>
      </c>
      <c r="N6090" s="545" t="s">
        <v>13413</v>
      </c>
      <c r="O6090" s="545" t="s">
        <v>18023</v>
      </c>
      <c r="P6090" s="549">
        <v>4158</v>
      </c>
      <c r="Q6090" s="549">
        <v>1</v>
      </c>
      <c r="R6090" s="549">
        <v>135</v>
      </c>
      <c r="S6090" s="548">
        <v>2257</v>
      </c>
      <c r="T6090" s="548"/>
      <c r="U6090" s="99"/>
    </row>
    <row r="6091" spans="1:21" ht="19.5" customHeight="1">
      <c r="A6091" s="545">
        <v>100703</v>
      </c>
      <c r="B6091" s="545" t="s">
        <v>7035</v>
      </c>
      <c r="C6091" s="545" t="s">
        <v>216</v>
      </c>
      <c r="D6091" s="546">
        <v>46084</v>
      </c>
      <c r="E6091" s="171" t="str">
        <f t="shared" si="95"/>
        <v>2026</v>
      </c>
      <c r="F6091" s="547">
        <v>60713</v>
      </c>
      <c r="G6091" s="548">
        <v>0.19</v>
      </c>
      <c r="H6091" s="547">
        <v>51019.33</v>
      </c>
      <c r="I6091" s="545" t="s">
        <v>12642</v>
      </c>
      <c r="J6091" s="545" t="s">
        <v>13298</v>
      </c>
      <c r="K6091" s="545" t="s">
        <v>13413</v>
      </c>
      <c r="L6091" s="545" t="s">
        <v>13807</v>
      </c>
      <c r="M6091" s="548" t="s">
        <v>13758</v>
      </c>
      <c r="N6091" s="545" t="s">
        <v>13413</v>
      </c>
      <c r="O6091" s="545" t="s">
        <v>18024</v>
      </c>
      <c r="P6091" s="549">
        <v>4159</v>
      </c>
      <c r="Q6091" s="549">
        <v>1</v>
      </c>
      <c r="R6091" s="549">
        <v>135</v>
      </c>
      <c r="S6091" s="548">
        <v>1012</v>
      </c>
      <c r="T6091" s="548"/>
      <c r="U6091" s="99"/>
    </row>
    <row r="6092" spans="1:21" ht="19.5" customHeight="1">
      <c r="A6092" s="545">
        <v>100704</v>
      </c>
      <c r="B6092" s="545" t="s">
        <v>2547</v>
      </c>
      <c r="C6092" s="545" t="s">
        <v>216</v>
      </c>
      <c r="D6092" s="546">
        <v>46052</v>
      </c>
      <c r="E6092" s="171" t="str">
        <f t="shared" si="95"/>
        <v>2026</v>
      </c>
      <c r="F6092" s="547">
        <v>6587</v>
      </c>
      <c r="G6092" s="548">
        <v>0.19</v>
      </c>
      <c r="H6092" s="547">
        <v>5535.29</v>
      </c>
      <c r="I6092" s="545" t="s">
        <v>12642</v>
      </c>
      <c r="J6092" s="545" t="s">
        <v>13307</v>
      </c>
      <c r="K6092" s="545" t="s">
        <v>13413</v>
      </c>
      <c r="L6092" s="545" t="s">
        <v>13807</v>
      </c>
      <c r="M6092" s="548" t="s">
        <v>13758</v>
      </c>
      <c r="N6092" s="545" t="s">
        <v>13413</v>
      </c>
      <c r="O6092" s="545" t="s">
        <v>18025</v>
      </c>
      <c r="P6092" s="549">
        <v>4160</v>
      </c>
      <c r="Q6092" s="549">
        <v>1</v>
      </c>
      <c r="R6092" s="549">
        <v>135</v>
      </c>
      <c r="S6092" s="548">
        <v>2228</v>
      </c>
      <c r="T6092" s="548"/>
      <c r="U6092" s="99"/>
    </row>
    <row r="6093" spans="1:21" ht="19.5" customHeight="1">
      <c r="A6093" s="545">
        <v>100705</v>
      </c>
      <c r="B6093" s="545" t="s">
        <v>2515</v>
      </c>
      <c r="C6093" s="545" t="s">
        <v>216</v>
      </c>
      <c r="D6093" s="546">
        <v>46052</v>
      </c>
      <c r="E6093" s="171" t="str">
        <f t="shared" si="95"/>
        <v>2026</v>
      </c>
      <c r="F6093" s="547">
        <v>1127</v>
      </c>
      <c r="G6093" s="548">
        <v>0</v>
      </c>
      <c r="H6093" s="547">
        <v>1127</v>
      </c>
      <c r="I6093" s="545" t="s">
        <v>12642</v>
      </c>
      <c r="J6093" s="545" t="s">
        <v>13307</v>
      </c>
      <c r="K6093" s="545" t="s">
        <v>13413</v>
      </c>
      <c r="L6093" s="545" t="s">
        <v>13807</v>
      </c>
      <c r="M6093" s="548" t="s">
        <v>13758</v>
      </c>
      <c r="N6093" s="545" t="s">
        <v>13413</v>
      </c>
      <c r="O6093" s="545" t="s">
        <v>18026</v>
      </c>
      <c r="P6093" s="549">
        <v>4161</v>
      </c>
      <c r="Q6093" s="549">
        <v>1</v>
      </c>
      <c r="R6093" s="549">
        <v>135</v>
      </c>
      <c r="S6093" s="548">
        <v>2228</v>
      </c>
      <c r="T6093" s="548"/>
      <c r="U6093" s="99"/>
    </row>
    <row r="6094" spans="1:21" ht="19.5" customHeight="1">
      <c r="A6094" s="545">
        <v>100706</v>
      </c>
      <c r="B6094" s="545" t="s">
        <v>7034</v>
      </c>
      <c r="C6094" s="545" t="s">
        <v>216</v>
      </c>
      <c r="D6094" s="546">
        <v>46052</v>
      </c>
      <c r="E6094" s="171" t="str">
        <f t="shared" si="95"/>
        <v>2026</v>
      </c>
      <c r="F6094" s="547">
        <v>1929</v>
      </c>
      <c r="G6094" s="548">
        <v>0</v>
      </c>
      <c r="H6094" s="547">
        <v>1929</v>
      </c>
      <c r="I6094" s="545" t="s">
        <v>12642</v>
      </c>
      <c r="J6094" s="545" t="s">
        <v>13307</v>
      </c>
      <c r="K6094" s="545" t="s">
        <v>13413</v>
      </c>
      <c r="L6094" s="545" t="s">
        <v>13807</v>
      </c>
      <c r="M6094" s="548" t="s">
        <v>13758</v>
      </c>
      <c r="N6094" s="545" t="s">
        <v>13413</v>
      </c>
      <c r="O6094" s="545" t="s">
        <v>18027</v>
      </c>
      <c r="P6094" s="549">
        <v>4162</v>
      </c>
      <c r="Q6094" s="549">
        <v>1</v>
      </c>
      <c r="R6094" s="549">
        <v>135</v>
      </c>
      <c r="S6094" s="548">
        <v>2228</v>
      </c>
      <c r="T6094" s="548"/>
      <c r="U6094" s="99"/>
    </row>
    <row r="6095" spans="1:21" ht="19.5" customHeight="1">
      <c r="A6095" s="545">
        <v>100707</v>
      </c>
      <c r="B6095" s="545" t="s">
        <v>7430</v>
      </c>
      <c r="C6095" s="545" t="s">
        <v>209</v>
      </c>
      <c r="D6095" s="546">
        <v>44588</v>
      </c>
      <c r="E6095" s="171" t="str">
        <f t="shared" si="95"/>
        <v>2022</v>
      </c>
      <c r="F6095" s="547">
        <v>8750</v>
      </c>
      <c r="G6095" s="548">
        <v>0.19</v>
      </c>
      <c r="H6095" s="547">
        <v>7352.94</v>
      </c>
      <c r="I6095" s="545" t="s">
        <v>12697</v>
      </c>
      <c r="J6095" s="545" t="s">
        <v>13297</v>
      </c>
      <c r="K6095" s="545" t="s">
        <v>13413</v>
      </c>
      <c r="L6095" s="545" t="s">
        <v>14126</v>
      </c>
      <c r="M6095" s="548" t="s">
        <v>13758</v>
      </c>
      <c r="N6095" s="545" t="s">
        <v>13413</v>
      </c>
      <c r="O6095" s="545" t="s">
        <v>13413</v>
      </c>
      <c r="P6095" s="549">
        <v>4163</v>
      </c>
      <c r="Q6095" s="549">
        <v>1</v>
      </c>
      <c r="R6095" s="549">
        <v>138</v>
      </c>
      <c r="S6095" s="548">
        <v>2257</v>
      </c>
      <c r="T6095" s="548"/>
      <c r="U6095" s="99"/>
    </row>
    <row r="6096" spans="1:21" ht="19.5" customHeight="1">
      <c r="A6096" s="545">
        <v>100708</v>
      </c>
      <c r="B6096" s="545" t="s">
        <v>2632</v>
      </c>
      <c r="C6096" s="545" t="s">
        <v>216</v>
      </c>
      <c r="D6096" s="546">
        <v>46084</v>
      </c>
      <c r="E6096" s="171" t="str">
        <f t="shared" si="95"/>
        <v>2026</v>
      </c>
      <c r="F6096" s="547">
        <v>18926</v>
      </c>
      <c r="G6096" s="548">
        <v>0.19</v>
      </c>
      <c r="H6096" s="547">
        <v>15904.2</v>
      </c>
      <c r="I6096" s="545" t="s">
        <v>12642</v>
      </c>
      <c r="J6096" s="545" t="s">
        <v>13298</v>
      </c>
      <c r="K6096" s="545" t="s">
        <v>13413</v>
      </c>
      <c r="L6096" s="545" t="s">
        <v>13807</v>
      </c>
      <c r="M6096" s="548" t="s">
        <v>13758</v>
      </c>
      <c r="N6096" s="545" t="s">
        <v>13413</v>
      </c>
      <c r="O6096" s="545" t="s">
        <v>15263</v>
      </c>
      <c r="P6096" s="549">
        <v>4164</v>
      </c>
      <c r="Q6096" s="549">
        <v>1</v>
      </c>
      <c r="R6096" s="549">
        <v>135</v>
      </c>
      <c r="S6096" s="548">
        <v>1012</v>
      </c>
      <c r="T6096" s="548"/>
      <c r="U6096" s="99"/>
    </row>
    <row r="6097" spans="1:21" ht="19.5" customHeight="1">
      <c r="A6097" s="545">
        <v>100709</v>
      </c>
      <c r="B6097" s="545" t="s">
        <v>6911</v>
      </c>
      <c r="C6097" s="545" t="s">
        <v>206</v>
      </c>
      <c r="D6097" s="546">
        <v>44592</v>
      </c>
      <c r="E6097" s="171" t="str">
        <f t="shared" si="95"/>
        <v>2022</v>
      </c>
      <c r="F6097" s="547">
        <v>91308</v>
      </c>
      <c r="G6097" s="548">
        <v>0.19</v>
      </c>
      <c r="H6097" s="547">
        <v>76729.41</v>
      </c>
      <c r="I6097" s="545" t="s">
        <v>12709</v>
      </c>
      <c r="J6097" s="545" t="s">
        <v>13297</v>
      </c>
      <c r="K6097" s="545" t="s">
        <v>18028</v>
      </c>
      <c r="L6097" s="545" t="s">
        <v>13413</v>
      </c>
      <c r="M6097" s="548" t="s">
        <v>13758</v>
      </c>
      <c r="N6097" s="545" t="s">
        <v>22823</v>
      </c>
      <c r="O6097" s="545" t="s">
        <v>18029</v>
      </c>
      <c r="P6097" s="549">
        <v>4165</v>
      </c>
      <c r="Q6097" s="549">
        <v>1</v>
      </c>
      <c r="R6097" s="549">
        <v>124</v>
      </c>
      <c r="S6097" s="548">
        <v>2257</v>
      </c>
      <c r="T6097" s="548">
        <v>441</v>
      </c>
      <c r="U6097" s="99"/>
    </row>
    <row r="6098" spans="1:21" ht="19.5" customHeight="1">
      <c r="A6098" s="545">
        <v>100710</v>
      </c>
      <c r="B6098" s="545" t="s">
        <v>1746</v>
      </c>
      <c r="C6098" s="545" t="s">
        <v>206</v>
      </c>
      <c r="D6098" s="546">
        <v>45491</v>
      </c>
      <c r="E6098" s="171" t="str">
        <f t="shared" si="95"/>
        <v>2024</v>
      </c>
      <c r="F6098" s="547">
        <v>143059</v>
      </c>
      <c r="G6098" s="548">
        <v>0.19</v>
      </c>
      <c r="H6098" s="547">
        <v>120217.65</v>
      </c>
      <c r="I6098" s="545" t="s">
        <v>12709</v>
      </c>
      <c r="J6098" s="545" t="s">
        <v>13307</v>
      </c>
      <c r="K6098" s="545" t="s">
        <v>13413</v>
      </c>
      <c r="L6098" s="545" t="s">
        <v>13413</v>
      </c>
      <c r="M6098" s="548" t="s">
        <v>13758</v>
      </c>
      <c r="N6098" s="545" t="s">
        <v>22823</v>
      </c>
      <c r="O6098" s="545" t="s">
        <v>14413</v>
      </c>
      <c r="P6098" s="549">
        <v>4166</v>
      </c>
      <c r="Q6098" s="549">
        <v>1</v>
      </c>
      <c r="R6098" s="549">
        <v>124</v>
      </c>
      <c r="S6098" s="548">
        <v>2228</v>
      </c>
      <c r="T6098" s="548">
        <v>441</v>
      </c>
      <c r="U6098" s="99"/>
    </row>
    <row r="6099" spans="1:21" ht="19.5" customHeight="1">
      <c r="A6099" s="545">
        <v>100711</v>
      </c>
      <c r="B6099" s="545" t="s">
        <v>1725</v>
      </c>
      <c r="C6099" s="545" t="s">
        <v>209</v>
      </c>
      <c r="D6099" s="546">
        <v>43840</v>
      </c>
      <c r="E6099" s="171" t="str">
        <f t="shared" si="95"/>
        <v>2020</v>
      </c>
      <c r="F6099" s="547">
        <v>129948</v>
      </c>
      <c r="G6099" s="548">
        <v>0.19</v>
      </c>
      <c r="H6099" s="547">
        <v>109200</v>
      </c>
      <c r="I6099" s="545" t="s">
        <v>12709</v>
      </c>
      <c r="J6099" s="545" t="s">
        <v>13301</v>
      </c>
      <c r="K6099" s="545" t="s">
        <v>18030</v>
      </c>
      <c r="L6099" s="545" t="s">
        <v>13413</v>
      </c>
      <c r="M6099" s="548" t="s">
        <v>13758</v>
      </c>
      <c r="N6099" s="545" t="s">
        <v>22823</v>
      </c>
      <c r="O6099" s="545" t="s">
        <v>18031</v>
      </c>
      <c r="P6099" s="549">
        <v>4167</v>
      </c>
      <c r="Q6099" s="549">
        <v>1</v>
      </c>
      <c r="R6099" s="549">
        <v>124</v>
      </c>
      <c r="S6099" s="548">
        <v>2221</v>
      </c>
      <c r="T6099" s="548">
        <v>441</v>
      </c>
      <c r="U6099" s="99"/>
    </row>
    <row r="6100" spans="1:21" ht="19.5" customHeight="1">
      <c r="A6100" s="545">
        <v>100712</v>
      </c>
      <c r="B6100" s="545" t="s">
        <v>1724</v>
      </c>
      <c r="C6100" s="545" t="s">
        <v>209</v>
      </c>
      <c r="D6100" s="546"/>
      <c r="E6100" s="171" t="str">
        <f t="shared" si="95"/>
        <v>1900</v>
      </c>
      <c r="F6100" s="547">
        <v>0</v>
      </c>
      <c r="G6100" s="548">
        <v>0</v>
      </c>
      <c r="H6100" s="547">
        <v>0</v>
      </c>
      <c r="I6100" s="545" t="s">
        <v>12709</v>
      </c>
      <c r="J6100" s="545"/>
      <c r="K6100" s="545" t="s">
        <v>13413</v>
      </c>
      <c r="L6100" s="545" t="s">
        <v>13413</v>
      </c>
      <c r="M6100" s="548" t="s">
        <v>13758</v>
      </c>
      <c r="N6100" s="545" t="s">
        <v>22823</v>
      </c>
      <c r="O6100" s="545" t="s">
        <v>18032</v>
      </c>
      <c r="P6100" s="549">
        <v>4168</v>
      </c>
      <c r="Q6100" s="549">
        <v>1</v>
      </c>
      <c r="R6100" s="549">
        <v>124</v>
      </c>
      <c r="S6100" s="548"/>
      <c r="T6100" s="548">
        <v>441</v>
      </c>
      <c r="U6100" s="99"/>
    </row>
    <row r="6101" spans="1:21" ht="19.5" customHeight="1">
      <c r="A6101" s="545">
        <v>100713</v>
      </c>
      <c r="B6101" s="545" t="s">
        <v>1740</v>
      </c>
      <c r="C6101" s="545" t="s">
        <v>209</v>
      </c>
      <c r="D6101" s="546"/>
      <c r="E6101" s="171" t="str">
        <f t="shared" si="95"/>
        <v>1900</v>
      </c>
      <c r="F6101" s="547">
        <v>0</v>
      </c>
      <c r="G6101" s="548">
        <v>0</v>
      </c>
      <c r="H6101" s="547">
        <v>0</v>
      </c>
      <c r="I6101" s="545" t="s">
        <v>12709</v>
      </c>
      <c r="J6101" s="545"/>
      <c r="K6101" s="545" t="s">
        <v>13413</v>
      </c>
      <c r="L6101" s="545" t="s">
        <v>13413</v>
      </c>
      <c r="M6101" s="548" t="s">
        <v>13758</v>
      </c>
      <c r="N6101" s="545" t="s">
        <v>22823</v>
      </c>
      <c r="O6101" s="545" t="s">
        <v>14413</v>
      </c>
      <c r="P6101" s="549">
        <v>4169</v>
      </c>
      <c r="Q6101" s="549">
        <v>1</v>
      </c>
      <c r="R6101" s="549">
        <v>124</v>
      </c>
      <c r="S6101" s="548"/>
      <c r="T6101" s="548">
        <v>441</v>
      </c>
      <c r="U6101" s="99"/>
    </row>
    <row r="6102" spans="1:21" ht="19.5" customHeight="1">
      <c r="A6102" s="545">
        <v>100714</v>
      </c>
      <c r="B6102" s="545" t="s">
        <v>1741</v>
      </c>
      <c r="C6102" s="545" t="s">
        <v>209</v>
      </c>
      <c r="D6102" s="546"/>
      <c r="E6102" s="171" t="str">
        <f t="shared" si="95"/>
        <v>1900</v>
      </c>
      <c r="F6102" s="547">
        <v>0</v>
      </c>
      <c r="G6102" s="548">
        <v>0</v>
      </c>
      <c r="H6102" s="547">
        <v>0</v>
      </c>
      <c r="I6102" s="545" t="s">
        <v>12709</v>
      </c>
      <c r="J6102" s="545"/>
      <c r="K6102" s="545" t="s">
        <v>13413</v>
      </c>
      <c r="L6102" s="545" t="s">
        <v>13413</v>
      </c>
      <c r="M6102" s="548" t="s">
        <v>13758</v>
      </c>
      <c r="N6102" s="545" t="s">
        <v>22823</v>
      </c>
      <c r="O6102" s="545" t="s">
        <v>18033</v>
      </c>
      <c r="P6102" s="549">
        <v>4170</v>
      </c>
      <c r="Q6102" s="549">
        <v>1</v>
      </c>
      <c r="R6102" s="549">
        <v>124</v>
      </c>
      <c r="S6102" s="548"/>
      <c r="T6102" s="548">
        <v>441</v>
      </c>
      <c r="U6102" s="99"/>
    </row>
    <row r="6103" spans="1:21" ht="19.5" customHeight="1">
      <c r="A6103" s="545">
        <v>100715</v>
      </c>
      <c r="B6103" s="545" t="s">
        <v>6335</v>
      </c>
      <c r="C6103" s="545" t="s">
        <v>221</v>
      </c>
      <c r="D6103" s="546">
        <v>45708</v>
      </c>
      <c r="E6103" s="171" t="str">
        <f t="shared" si="95"/>
        <v>2025</v>
      </c>
      <c r="F6103" s="547">
        <v>80273.83</v>
      </c>
      <c r="G6103" s="548">
        <v>0.19</v>
      </c>
      <c r="H6103" s="547">
        <v>67457</v>
      </c>
      <c r="I6103" s="545" t="s">
        <v>12726</v>
      </c>
      <c r="J6103" s="545" t="s">
        <v>13307</v>
      </c>
      <c r="K6103" s="545" t="s">
        <v>13413</v>
      </c>
      <c r="L6103" s="545" t="s">
        <v>13413</v>
      </c>
      <c r="M6103" s="548" t="s">
        <v>13843</v>
      </c>
      <c r="N6103" s="545" t="s">
        <v>13413</v>
      </c>
      <c r="O6103" s="545" t="s">
        <v>13413</v>
      </c>
      <c r="P6103" s="549">
        <v>4171</v>
      </c>
      <c r="Q6103" s="549">
        <v>5</v>
      </c>
      <c r="R6103" s="549">
        <v>49</v>
      </c>
      <c r="S6103" s="548">
        <v>2228</v>
      </c>
      <c r="T6103" s="548"/>
      <c r="U6103" s="99"/>
    </row>
    <row r="6104" spans="1:21" ht="19.5" customHeight="1">
      <c r="A6104" s="545">
        <v>100716</v>
      </c>
      <c r="B6104" s="545" t="s">
        <v>10705</v>
      </c>
      <c r="C6104" s="545" t="s">
        <v>206</v>
      </c>
      <c r="D6104" s="546"/>
      <c r="E6104" s="171" t="str">
        <f t="shared" si="95"/>
        <v>1900</v>
      </c>
      <c r="F6104" s="547">
        <v>0</v>
      </c>
      <c r="G6104" s="548">
        <v>0</v>
      </c>
      <c r="H6104" s="547">
        <v>0</v>
      </c>
      <c r="I6104" s="545" t="s">
        <v>12709</v>
      </c>
      <c r="J6104" s="545"/>
      <c r="K6104" s="545" t="s">
        <v>13413</v>
      </c>
      <c r="L6104" s="545" t="s">
        <v>13413</v>
      </c>
      <c r="M6104" s="548" t="s">
        <v>13758</v>
      </c>
      <c r="N6104" s="545" t="s">
        <v>22823</v>
      </c>
      <c r="O6104" s="545" t="s">
        <v>18034</v>
      </c>
      <c r="P6104" s="549">
        <v>4172</v>
      </c>
      <c r="Q6104" s="549">
        <v>1</v>
      </c>
      <c r="R6104" s="549">
        <v>124</v>
      </c>
      <c r="S6104" s="548"/>
      <c r="T6104" s="548">
        <v>441</v>
      </c>
      <c r="U6104" s="99"/>
    </row>
    <row r="6105" spans="1:21" ht="19.5" customHeight="1">
      <c r="A6105" s="545">
        <v>100717</v>
      </c>
      <c r="B6105" s="545" t="s">
        <v>10704</v>
      </c>
      <c r="C6105" s="545" t="s">
        <v>216</v>
      </c>
      <c r="D6105" s="546"/>
      <c r="E6105" s="171" t="str">
        <f t="shared" si="95"/>
        <v>1900</v>
      </c>
      <c r="F6105" s="547">
        <v>0</v>
      </c>
      <c r="G6105" s="548">
        <v>0</v>
      </c>
      <c r="H6105" s="547">
        <v>0</v>
      </c>
      <c r="I6105" s="545" t="s">
        <v>12642</v>
      </c>
      <c r="J6105" s="545"/>
      <c r="K6105" s="545" t="s">
        <v>13413</v>
      </c>
      <c r="L6105" s="545" t="s">
        <v>13807</v>
      </c>
      <c r="M6105" s="548" t="s">
        <v>13758</v>
      </c>
      <c r="N6105" s="545" t="s">
        <v>13413</v>
      </c>
      <c r="O6105" s="545" t="s">
        <v>14699</v>
      </c>
      <c r="P6105" s="549">
        <v>4173</v>
      </c>
      <c r="Q6105" s="549">
        <v>1</v>
      </c>
      <c r="R6105" s="549">
        <v>135</v>
      </c>
      <c r="S6105" s="548"/>
      <c r="T6105" s="548"/>
      <c r="U6105" s="99"/>
    </row>
    <row r="6106" spans="1:21" ht="19.5" customHeight="1">
      <c r="A6106" s="545">
        <v>100718</v>
      </c>
      <c r="B6106" s="545" t="s">
        <v>1756</v>
      </c>
      <c r="C6106" s="545" t="s">
        <v>206</v>
      </c>
      <c r="D6106" s="546">
        <v>43840</v>
      </c>
      <c r="E6106" s="171" t="str">
        <f t="shared" si="95"/>
        <v>2020</v>
      </c>
      <c r="F6106" s="547">
        <v>40305</v>
      </c>
      <c r="G6106" s="548">
        <v>0.19</v>
      </c>
      <c r="H6106" s="547">
        <v>33869.75</v>
      </c>
      <c r="I6106" s="545" t="s">
        <v>12709</v>
      </c>
      <c r="J6106" s="545" t="s">
        <v>13302</v>
      </c>
      <c r="K6106" s="545" t="s">
        <v>13413</v>
      </c>
      <c r="L6106" s="545" t="s">
        <v>13413</v>
      </c>
      <c r="M6106" s="548" t="s">
        <v>13758</v>
      </c>
      <c r="N6106" s="545" t="s">
        <v>22823</v>
      </c>
      <c r="O6106" s="545" t="s">
        <v>18035</v>
      </c>
      <c r="P6106" s="549">
        <v>4174</v>
      </c>
      <c r="Q6106" s="549">
        <v>1</v>
      </c>
      <c r="R6106" s="549">
        <v>124</v>
      </c>
      <c r="S6106" s="548">
        <v>2219</v>
      </c>
      <c r="T6106" s="548">
        <v>441</v>
      </c>
      <c r="U6106" s="99"/>
    </row>
    <row r="6107" spans="1:21" ht="19.5" customHeight="1">
      <c r="A6107" s="545">
        <v>100719</v>
      </c>
      <c r="B6107" s="545" t="s">
        <v>1747</v>
      </c>
      <c r="C6107" s="545" t="s">
        <v>206</v>
      </c>
      <c r="D6107" s="546">
        <v>45491</v>
      </c>
      <c r="E6107" s="171" t="str">
        <f t="shared" si="95"/>
        <v>2024</v>
      </c>
      <c r="F6107" s="547">
        <v>2799</v>
      </c>
      <c r="G6107" s="548">
        <v>0.19</v>
      </c>
      <c r="H6107" s="547">
        <v>2352.1</v>
      </c>
      <c r="I6107" s="545" t="s">
        <v>12709</v>
      </c>
      <c r="J6107" s="545" t="s">
        <v>13307</v>
      </c>
      <c r="K6107" s="545" t="s">
        <v>13413</v>
      </c>
      <c r="L6107" s="545" t="s">
        <v>13413</v>
      </c>
      <c r="M6107" s="548" t="s">
        <v>13758</v>
      </c>
      <c r="N6107" s="545" t="s">
        <v>22823</v>
      </c>
      <c r="O6107" s="545" t="s">
        <v>18036</v>
      </c>
      <c r="P6107" s="549">
        <v>4175</v>
      </c>
      <c r="Q6107" s="549">
        <v>1</v>
      </c>
      <c r="R6107" s="549">
        <v>124</v>
      </c>
      <c r="S6107" s="548">
        <v>2228</v>
      </c>
      <c r="T6107" s="548">
        <v>441</v>
      </c>
      <c r="U6107" s="99"/>
    </row>
    <row r="6108" spans="1:21" ht="19.5" customHeight="1">
      <c r="A6108" s="545">
        <v>100720</v>
      </c>
      <c r="B6108" s="545" t="s">
        <v>1759</v>
      </c>
      <c r="C6108" s="545" t="s">
        <v>206</v>
      </c>
      <c r="D6108" s="546"/>
      <c r="E6108" s="171" t="str">
        <f t="shared" si="95"/>
        <v>1900</v>
      </c>
      <c r="F6108" s="547">
        <v>0</v>
      </c>
      <c r="G6108" s="548">
        <v>0</v>
      </c>
      <c r="H6108" s="547">
        <v>0</v>
      </c>
      <c r="I6108" s="545" t="s">
        <v>12709</v>
      </c>
      <c r="J6108" s="545"/>
      <c r="K6108" s="545" t="s">
        <v>18037</v>
      </c>
      <c r="L6108" s="545" t="s">
        <v>18038</v>
      </c>
      <c r="M6108" s="548" t="s">
        <v>13758</v>
      </c>
      <c r="N6108" s="545" t="s">
        <v>22823</v>
      </c>
      <c r="O6108" s="545" t="s">
        <v>18039</v>
      </c>
      <c r="P6108" s="549">
        <v>4176</v>
      </c>
      <c r="Q6108" s="549">
        <v>1</v>
      </c>
      <c r="R6108" s="549">
        <v>124</v>
      </c>
      <c r="S6108" s="548"/>
      <c r="T6108" s="548">
        <v>441</v>
      </c>
      <c r="U6108" s="99"/>
    </row>
    <row r="6109" spans="1:21" ht="19.5" customHeight="1">
      <c r="A6109" s="545">
        <v>100721</v>
      </c>
      <c r="B6109" s="545" t="s">
        <v>10703</v>
      </c>
      <c r="C6109" s="545" t="s">
        <v>206</v>
      </c>
      <c r="D6109" s="546"/>
      <c r="E6109" s="171" t="str">
        <f t="shared" si="95"/>
        <v>1900</v>
      </c>
      <c r="F6109" s="547">
        <v>0</v>
      </c>
      <c r="G6109" s="548">
        <v>0</v>
      </c>
      <c r="H6109" s="547">
        <v>0</v>
      </c>
      <c r="I6109" s="545" t="s">
        <v>12709</v>
      </c>
      <c r="J6109" s="545"/>
      <c r="K6109" s="545" t="s">
        <v>18040</v>
      </c>
      <c r="L6109" s="545" t="s">
        <v>18041</v>
      </c>
      <c r="M6109" s="548" t="s">
        <v>13758</v>
      </c>
      <c r="N6109" s="545" t="s">
        <v>13413</v>
      </c>
      <c r="O6109" s="545" t="s">
        <v>18042</v>
      </c>
      <c r="P6109" s="549">
        <v>4177</v>
      </c>
      <c r="Q6109" s="549">
        <v>1</v>
      </c>
      <c r="R6109" s="549">
        <v>124</v>
      </c>
      <c r="S6109" s="548"/>
      <c r="T6109" s="548"/>
      <c r="U6109" s="99"/>
    </row>
    <row r="6110" spans="1:21" ht="19.5" customHeight="1">
      <c r="A6110" s="545">
        <v>100722</v>
      </c>
      <c r="B6110" s="545" t="s">
        <v>7755</v>
      </c>
      <c r="C6110" s="545" t="s">
        <v>311</v>
      </c>
      <c r="D6110" s="546">
        <v>44592</v>
      </c>
      <c r="E6110" s="171" t="str">
        <f t="shared" si="95"/>
        <v>2022</v>
      </c>
      <c r="F6110" s="547">
        <v>742768</v>
      </c>
      <c r="G6110" s="548">
        <v>0.19</v>
      </c>
      <c r="H6110" s="547">
        <v>624174.79</v>
      </c>
      <c r="I6110" s="545" t="s">
        <v>12657</v>
      </c>
      <c r="J6110" s="545" t="s">
        <v>13297</v>
      </c>
      <c r="K6110" s="545" t="s">
        <v>13413</v>
      </c>
      <c r="L6110" s="545" t="s">
        <v>16391</v>
      </c>
      <c r="M6110" s="548" t="s">
        <v>13758</v>
      </c>
      <c r="N6110" s="545" t="s">
        <v>13413</v>
      </c>
      <c r="O6110" s="545" t="s">
        <v>13413</v>
      </c>
      <c r="P6110" s="549">
        <v>4178</v>
      </c>
      <c r="Q6110" s="549">
        <v>1</v>
      </c>
      <c r="R6110" s="549">
        <v>69</v>
      </c>
      <c r="S6110" s="548">
        <v>2257</v>
      </c>
      <c r="T6110" s="548"/>
      <c r="U6110" s="99"/>
    </row>
    <row r="6111" spans="1:21" ht="19.5" customHeight="1">
      <c r="A6111" s="545">
        <v>100723</v>
      </c>
      <c r="B6111" s="545" t="s">
        <v>10702</v>
      </c>
      <c r="C6111" s="545" t="s">
        <v>311</v>
      </c>
      <c r="D6111" s="546"/>
      <c r="E6111" s="171" t="str">
        <f t="shared" si="95"/>
        <v>1900</v>
      </c>
      <c r="F6111" s="547">
        <v>0</v>
      </c>
      <c r="G6111" s="548">
        <v>0</v>
      </c>
      <c r="H6111" s="547">
        <v>0</v>
      </c>
      <c r="I6111" s="545" t="s">
        <v>12657</v>
      </c>
      <c r="J6111" s="545"/>
      <c r="K6111" s="545" t="s">
        <v>13413</v>
      </c>
      <c r="L6111" s="545" t="s">
        <v>13413</v>
      </c>
      <c r="M6111" s="548" t="s">
        <v>13758</v>
      </c>
      <c r="N6111" s="545" t="s">
        <v>13413</v>
      </c>
      <c r="O6111" s="545" t="s">
        <v>13413</v>
      </c>
      <c r="P6111" s="549">
        <v>4179</v>
      </c>
      <c r="Q6111" s="549">
        <v>1</v>
      </c>
      <c r="R6111" s="549">
        <v>69</v>
      </c>
      <c r="S6111" s="548"/>
      <c r="T6111" s="548"/>
      <c r="U6111" s="99"/>
    </row>
    <row r="6112" spans="1:21" ht="19.5" customHeight="1">
      <c r="A6112" s="545">
        <v>100724</v>
      </c>
      <c r="B6112" s="545" t="s">
        <v>10701</v>
      </c>
      <c r="C6112" s="545" t="s">
        <v>311</v>
      </c>
      <c r="D6112" s="546"/>
      <c r="E6112" s="171" t="str">
        <f t="shared" si="95"/>
        <v>1900</v>
      </c>
      <c r="F6112" s="547">
        <v>0</v>
      </c>
      <c r="G6112" s="548">
        <v>0</v>
      </c>
      <c r="H6112" s="547">
        <v>0</v>
      </c>
      <c r="I6112" s="545" t="s">
        <v>12657</v>
      </c>
      <c r="J6112" s="545"/>
      <c r="K6112" s="545" t="s">
        <v>13413</v>
      </c>
      <c r="L6112" s="545" t="s">
        <v>16391</v>
      </c>
      <c r="M6112" s="548" t="s">
        <v>13758</v>
      </c>
      <c r="N6112" s="545" t="s">
        <v>13413</v>
      </c>
      <c r="O6112" s="545" t="s">
        <v>13413</v>
      </c>
      <c r="P6112" s="549">
        <v>4180</v>
      </c>
      <c r="Q6112" s="549">
        <v>1</v>
      </c>
      <c r="R6112" s="549">
        <v>69</v>
      </c>
      <c r="S6112" s="548"/>
      <c r="T6112" s="548"/>
      <c r="U6112" s="99"/>
    </row>
    <row r="6113" spans="1:21" ht="19.5" customHeight="1">
      <c r="A6113" s="545">
        <v>100725</v>
      </c>
      <c r="B6113" s="545" t="s">
        <v>10700</v>
      </c>
      <c r="C6113" s="545" t="s">
        <v>311</v>
      </c>
      <c r="D6113" s="546">
        <v>44721</v>
      </c>
      <c r="E6113" s="171" t="str">
        <f t="shared" si="95"/>
        <v>2022</v>
      </c>
      <c r="F6113" s="547">
        <v>660444</v>
      </c>
      <c r="G6113" s="548">
        <v>0.19</v>
      </c>
      <c r="H6113" s="547">
        <v>554994.96</v>
      </c>
      <c r="I6113" s="545" t="s">
        <v>12657</v>
      </c>
      <c r="J6113" s="545" t="s">
        <v>13298</v>
      </c>
      <c r="K6113" s="545" t="s">
        <v>13413</v>
      </c>
      <c r="L6113" s="545" t="s">
        <v>16391</v>
      </c>
      <c r="M6113" s="548" t="s">
        <v>13758</v>
      </c>
      <c r="N6113" s="545" t="s">
        <v>13413</v>
      </c>
      <c r="O6113" s="545" t="s">
        <v>13413</v>
      </c>
      <c r="P6113" s="549">
        <v>4181</v>
      </c>
      <c r="Q6113" s="549">
        <v>1</v>
      </c>
      <c r="R6113" s="549">
        <v>69</v>
      </c>
      <c r="S6113" s="548">
        <v>1012</v>
      </c>
      <c r="T6113" s="548"/>
      <c r="U6113" s="99"/>
    </row>
    <row r="6114" spans="1:21" ht="19.5" customHeight="1">
      <c r="A6114" s="545">
        <v>100726</v>
      </c>
      <c r="B6114" s="545" t="s">
        <v>8022</v>
      </c>
      <c r="C6114" s="545" t="s">
        <v>311</v>
      </c>
      <c r="D6114" s="546">
        <v>44657</v>
      </c>
      <c r="E6114" s="171" t="str">
        <f t="shared" si="95"/>
        <v>2022</v>
      </c>
      <c r="F6114" s="547">
        <v>480463</v>
      </c>
      <c r="G6114" s="548">
        <v>0.19</v>
      </c>
      <c r="H6114" s="547">
        <v>403750.42</v>
      </c>
      <c r="I6114" s="545" t="s">
        <v>12657</v>
      </c>
      <c r="J6114" s="545" t="s">
        <v>13296</v>
      </c>
      <c r="K6114" s="545" t="s">
        <v>13413</v>
      </c>
      <c r="L6114" s="545" t="s">
        <v>16391</v>
      </c>
      <c r="M6114" s="548" t="s">
        <v>13758</v>
      </c>
      <c r="N6114" s="545" t="s">
        <v>13413</v>
      </c>
      <c r="O6114" s="545" t="s">
        <v>13413</v>
      </c>
      <c r="P6114" s="549">
        <v>4182</v>
      </c>
      <c r="Q6114" s="549">
        <v>1</v>
      </c>
      <c r="R6114" s="549">
        <v>69</v>
      </c>
      <c r="S6114" s="548">
        <v>2218</v>
      </c>
      <c r="T6114" s="548"/>
      <c r="U6114" s="99"/>
    </row>
    <row r="6115" spans="1:21" ht="19.5" customHeight="1">
      <c r="A6115" s="545">
        <v>100727</v>
      </c>
      <c r="B6115" s="545" t="s">
        <v>8021</v>
      </c>
      <c r="C6115" s="545" t="s">
        <v>311</v>
      </c>
      <c r="D6115" s="546">
        <v>44592</v>
      </c>
      <c r="E6115" s="171" t="str">
        <f t="shared" si="95"/>
        <v>2022</v>
      </c>
      <c r="F6115" s="547">
        <v>740417</v>
      </c>
      <c r="G6115" s="548">
        <v>0.19</v>
      </c>
      <c r="H6115" s="547">
        <v>622199.16</v>
      </c>
      <c r="I6115" s="545" t="s">
        <v>12657</v>
      </c>
      <c r="J6115" s="545" t="s">
        <v>13297</v>
      </c>
      <c r="K6115" s="545" t="s">
        <v>13413</v>
      </c>
      <c r="L6115" s="545" t="s">
        <v>16391</v>
      </c>
      <c r="M6115" s="548" t="s">
        <v>13758</v>
      </c>
      <c r="N6115" s="545" t="s">
        <v>13413</v>
      </c>
      <c r="O6115" s="545" t="s">
        <v>13413</v>
      </c>
      <c r="P6115" s="549">
        <v>4183</v>
      </c>
      <c r="Q6115" s="549">
        <v>1</v>
      </c>
      <c r="R6115" s="549">
        <v>69</v>
      </c>
      <c r="S6115" s="548">
        <v>2257</v>
      </c>
      <c r="T6115" s="548"/>
      <c r="U6115" s="99"/>
    </row>
    <row r="6116" spans="1:21" ht="19.5" customHeight="1">
      <c r="A6116" s="545">
        <v>100728</v>
      </c>
      <c r="B6116" s="545" t="s">
        <v>10699</v>
      </c>
      <c r="C6116" s="545" t="s">
        <v>311</v>
      </c>
      <c r="D6116" s="546"/>
      <c r="E6116" s="171" t="str">
        <f t="shared" si="95"/>
        <v>1900</v>
      </c>
      <c r="F6116" s="547">
        <v>0</v>
      </c>
      <c r="G6116" s="548">
        <v>0</v>
      </c>
      <c r="H6116" s="547">
        <v>0</v>
      </c>
      <c r="I6116" s="545" t="s">
        <v>12657</v>
      </c>
      <c r="J6116" s="545"/>
      <c r="K6116" s="545" t="s">
        <v>13413</v>
      </c>
      <c r="L6116" s="545" t="s">
        <v>16391</v>
      </c>
      <c r="M6116" s="548" t="s">
        <v>13758</v>
      </c>
      <c r="N6116" s="545" t="s">
        <v>13413</v>
      </c>
      <c r="O6116" s="545" t="s">
        <v>13413</v>
      </c>
      <c r="P6116" s="549">
        <v>4184</v>
      </c>
      <c r="Q6116" s="549">
        <v>1</v>
      </c>
      <c r="R6116" s="549">
        <v>69</v>
      </c>
      <c r="S6116" s="548"/>
      <c r="T6116" s="548"/>
      <c r="U6116" s="99"/>
    </row>
    <row r="6117" spans="1:21" ht="19.5" customHeight="1">
      <c r="A6117" s="545">
        <v>100729</v>
      </c>
      <c r="B6117" s="545" t="s">
        <v>10698</v>
      </c>
      <c r="C6117" s="545" t="s">
        <v>311</v>
      </c>
      <c r="D6117" s="546"/>
      <c r="E6117" s="171" t="str">
        <f t="shared" si="95"/>
        <v>1900</v>
      </c>
      <c r="F6117" s="547">
        <v>0</v>
      </c>
      <c r="G6117" s="548">
        <v>0</v>
      </c>
      <c r="H6117" s="547">
        <v>0</v>
      </c>
      <c r="I6117" s="545" t="s">
        <v>12657</v>
      </c>
      <c r="J6117" s="545"/>
      <c r="K6117" s="545" t="s">
        <v>13413</v>
      </c>
      <c r="L6117" s="545" t="s">
        <v>16391</v>
      </c>
      <c r="M6117" s="548" t="s">
        <v>13758</v>
      </c>
      <c r="N6117" s="545" t="s">
        <v>13413</v>
      </c>
      <c r="O6117" s="545" t="s">
        <v>13413</v>
      </c>
      <c r="P6117" s="549">
        <v>4185</v>
      </c>
      <c r="Q6117" s="549">
        <v>1</v>
      </c>
      <c r="R6117" s="549">
        <v>69</v>
      </c>
      <c r="S6117" s="548"/>
      <c r="T6117" s="548"/>
      <c r="U6117" s="99"/>
    </row>
    <row r="6118" spans="1:21" ht="19.5" customHeight="1">
      <c r="A6118" s="545">
        <v>100730</v>
      </c>
      <c r="B6118" s="545" t="s">
        <v>10697</v>
      </c>
      <c r="C6118" s="545" t="s">
        <v>311</v>
      </c>
      <c r="D6118" s="546"/>
      <c r="E6118" s="171" t="str">
        <f t="shared" si="95"/>
        <v>1900</v>
      </c>
      <c r="F6118" s="547">
        <v>0</v>
      </c>
      <c r="G6118" s="548">
        <v>0</v>
      </c>
      <c r="H6118" s="547">
        <v>0</v>
      </c>
      <c r="I6118" s="545" t="s">
        <v>12657</v>
      </c>
      <c r="J6118" s="545"/>
      <c r="K6118" s="545" t="s">
        <v>13413</v>
      </c>
      <c r="L6118" s="545" t="s">
        <v>16391</v>
      </c>
      <c r="M6118" s="548" t="s">
        <v>13758</v>
      </c>
      <c r="N6118" s="545" t="s">
        <v>13413</v>
      </c>
      <c r="O6118" s="545" t="s">
        <v>13413</v>
      </c>
      <c r="P6118" s="549">
        <v>4186</v>
      </c>
      <c r="Q6118" s="549">
        <v>1</v>
      </c>
      <c r="R6118" s="549">
        <v>69</v>
      </c>
      <c r="S6118" s="548"/>
      <c r="T6118" s="548"/>
      <c r="U6118" s="99"/>
    </row>
    <row r="6119" spans="1:21" ht="19.5" customHeight="1">
      <c r="A6119" s="545">
        <v>100731</v>
      </c>
      <c r="B6119" s="545" t="s">
        <v>10696</v>
      </c>
      <c r="C6119" s="545" t="s">
        <v>311</v>
      </c>
      <c r="D6119" s="546"/>
      <c r="E6119" s="171" t="str">
        <f t="shared" si="95"/>
        <v>1900</v>
      </c>
      <c r="F6119" s="547">
        <v>0</v>
      </c>
      <c r="G6119" s="548">
        <v>0</v>
      </c>
      <c r="H6119" s="547">
        <v>0</v>
      </c>
      <c r="I6119" s="545" t="s">
        <v>12657</v>
      </c>
      <c r="J6119" s="545"/>
      <c r="K6119" s="545" t="s">
        <v>13413</v>
      </c>
      <c r="L6119" s="545" t="s">
        <v>16391</v>
      </c>
      <c r="M6119" s="548" t="s">
        <v>13758</v>
      </c>
      <c r="N6119" s="545" t="s">
        <v>13413</v>
      </c>
      <c r="O6119" s="545" t="s">
        <v>13413</v>
      </c>
      <c r="P6119" s="549">
        <v>4187</v>
      </c>
      <c r="Q6119" s="549">
        <v>1</v>
      </c>
      <c r="R6119" s="549">
        <v>69</v>
      </c>
      <c r="S6119" s="548"/>
      <c r="T6119" s="548"/>
      <c r="U6119" s="99"/>
    </row>
    <row r="6120" spans="1:21" ht="19.5" customHeight="1">
      <c r="A6120" s="545">
        <v>100732</v>
      </c>
      <c r="B6120" s="545" t="s">
        <v>10695</v>
      </c>
      <c r="C6120" s="545" t="s">
        <v>311</v>
      </c>
      <c r="D6120" s="546"/>
      <c r="E6120" s="171" t="str">
        <f t="shared" si="95"/>
        <v>1900</v>
      </c>
      <c r="F6120" s="547">
        <v>0</v>
      </c>
      <c r="G6120" s="548">
        <v>0</v>
      </c>
      <c r="H6120" s="547">
        <v>0</v>
      </c>
      <c r="I6120" s="545" t="s">
        <v>12657</v>
      </c>
      <c r="J6120" s="545"/>
      <c r="K6120" s="545" t="s">
        <v>13413</v>
      </c>
      <c r="L6120" s="545" t="s">
        <v>13413</v>
      </c>
      <c r="M6120" s="548" t="s">
        <v>13758</v>
      </c>
      <c r="N6120" s="545" t="s">
        <v>13413</v>
      </c>
      <c r="O6120" s="545" t="s">
        <v>13413</v>
      </c>
      <c r="P6120" s="549">
        <v>4188</v>
      </c>
      <c r="Q6120" s="549">
        <v>1</v>
      </c>
      <c r="R6120" s="549">
        <v>69</v>
      </c>
      <c r="S6120" s="548"/>
      <c r="T6120" s="548"/>
      <c r="U6120" s="99"/>
    </row>
    <row r="6121" spans="1:21" ht="19.5" customHeight="1">
      <c r="A6121" s="545">
        <v>100733</v>
      </c>
      <c r="B6121" s="545" t="s">
        <v>4109</v>
      </c>
      <c r="C6121" s="545" t="s">
        <v>221</v>
      </c>
      <c r="D6121" s="546">
        <v>43738</v>
      </c>
      <c r="E6121" s="171" t="str">
        <f t="shared" si="95"/>
        <v>2019</v>
      </c>
      <c r="F6121" s="547">
        <v>23839</v>
      </c>
      <c r="G6121" s="548">
        <v>0.19</v>
      </c>
      <c r="H6121" s="547">
        <v>20032.77</v>
      </c>
      <c r="I6121" s="545" t="s">
        <v>12722</v>
      </c>
      <c r="J6121" s="545" t="s">
        <v>13370</v>
      </c>
      <c r="K6121" s="545" t="s">
        <v>13413</v>
      </c>
      <c r="L6121" s="545" t="s">
        <v>17996</v>
      </c>
      <c r="M6121" s="548" t="s">
        <v>13758</v>
      </c>
      <c r="N6121" s="545" t="s">
        <v>13413</v>
      </c>
      <c r="O6121" s="545" t="s">
        <v>16808</v>
      </c>
      <c r="P6121" s="549">
        <v>4189</v>
      </c>
      <c r="Q6121" s="549">
        <v>1</v>
      </c>
      <c r="R6121" s="549">
        <v>36</v>
      </c>
      <c r="S6121" s="548">
        <v>1306</v>
      </c>
      <c r="T6121" s="548"/>
      <c r="U6121" s="99"/>
    </row>
    <row r="6122" spans="1:21" ht="19.5" customHeight="1">
      <c r="A6122" s="545">
        <v>100734</v>
      </c>
      <c r="B6122" s="545" t="s">
        <v>8438</v>
      </c>
      <c r="C6122" s="545" t="s">
        <v>216</v>
      </c>
      <c r="D6122" s="546">
        <v>43496</v>
      </c>
      <c r="E6122" s="171" t="str">
        <f t="shared" si="95"/>
        <v>2019</v>
      </c>
      <c r="F6122" s="547">
        <v>79773209.989999995</v>
      </c>
      <c r="G6122" s="548">
        <v>0.19</v>
      </c>
      <c r="H6122" s="547">
        <v>67036310.920000002</v>
      </c>
      <c r="I6122" s="545" t="s">
        <v>12752</v>
      </c>
      <c r="J6122" s="545" t="s">
        <v>13298</v>
      </c>
      <c r="K6122" s="545" t="s">
        <v>18043</v>
      </c>
      <c r="L6122" s="545" t="s">
        <v>13413</v>
      </c>
      <c r="M6122" s="548" t="s">
        <v>13758</v>
      </c>
      <c r="N6122" s="545" t="s">
        <v>13413</v>
      </c>
      <c r="O6122" s="545" t="s">
        <v>13413</v>
      </c>
      <c r="P6122" s="549">
        <v>4190</v>
      </c>
      <c r="Q6122" s="549">
        <v>1</v>
      </c>
      <c r="R6122" s="549">
        <v>167</v>
      </c>
      <c r="S6122" s="548">
        <v>1012</v>
      </c>
      <c r="T6122" s="548"/>
      <c r="U6122" s="99"/>
    </row>
    <row r="6123" spans="1:21" ht="19.5" customHeight="1">
      <c r="A6123" s="545">
        <v>100735</v>
      </c>
      <c r="B6123" s="545" t="s">
        <v>10694</v>
      </c>
      <c r="C6123" s="545" t="s">
        <v>209</v>
      </c>
      <c r="D6123" s="546"/>
      <c r="E6123" s="171" t="str">
        <f t="shared" si="95"/>
        <v>1900</v>
      </c>
      <c r="F6123" s="547">
        <v>0</v>
      </c>
      <c r="G6123" s="548">
        <v>0</v>
      </c>
      <c r="H6123" s="547">
        <v>0</v>
      </c>
      <c r="I6123" s="545" t="s">
        <v>12719</v>
      </c>
      <c r="J6123" s="545"/>
      <c r="K6123" s="545" t="s">
        <v>13413</v>
      </c>
      <c r="L6123" s="545" t="s">
        <v>13413</v>
      </c>
      <c r="M6123" s="548" t="s">
        <v>13758</v>
      </c>
      <c r="N6123" s="545" t="s">
        <v>13413</v>
      </c>
      <c r="O6123" s="545" t="s">
        <v>13413</v>
      </c>
      <c r="P6123" s="549">
        <v>4191</v>
      </c>
      <c r="Q6123" s="549">
        <v>1</v>
      </c>
      <c r="R6123" s="549">
        <v>157</v>
      </c>
      <c r="S6123" s="548"/>
      <c r="T6123" s="548"/>
      <c r="U6123" s="99"/>
    </row>
    <row r="6124" spans="1:21" ht="19.5" customHeight="1">
      <c r="A6124" s="545">
        <v>100736</v>
      </c>
      <c r="B6124" s="545" t="s">
        <v>10693</v>
      </c>
      <c r="C6124" s="545" t="s">
        <v>216</v>
      </c>
      <c r="D6124" s="546"/>
      <c r="E6124" s="171" t="str">
        <f t="shared" si="95"/>
        <v>1900</v>
      </c>
      <c r="F6124" s="547">
        <v>0</v>
      </c>
      <c r="G6124" s="548">
        <v>0</v>
      </c>
      <c r="H6124" s="547">
        <v>0</v>
      </c>
      <c r="I6124" s="545" t="s">
        <v>12642</v>
      </c>
      <c r="J6124" s="545"/>
      <c r="K6124" s="545" t="s">
        <v>13413</v>
      </c>
      <c r="L6124" s="545" t="s">
        <v>13807</v>
      </c>
      <c r="M6124" s="548" t="s">
        <v>13758</v>
      </c>
      <c r="N6124" s="545" t="s">
        <v>13413</v>
      </c>
      <c r="O6124" s="545" t="s">
        <v>14534</v>
      </c>
      <c r="P6124" s="549">
        <v>4192</v>
      </c>
      <c r="Q6124" s="549">
        <v>1</v>
      </c>
      <c r="R6124" s="549">
        <v>135</v>
      </c>
      <c r="S6124" s="548"/>
      <c r="T6124" s="548"/>
      <c r="U6124" s="99"/>
    </row>
    <row r="6125" spans="1:21" ht="19.5" customHeight="1">
      <c r="A6125" s="545">
        <v>100737</v>
      </c>
      <c r="B6125" s="545" t="s">
        <v>3323</v>
      </c>
      <c r="C6125" s="545" t="s">
        <v>216</v>
      </c>
      <c r="D6125" s="546"/>
      <c r="E6125" s="171" t="str">
        <f t="shared" si="95"/>
        <v>1900</v>
      </c>
      <c r="F6125" s="547">
        <v>0</v>
      </c>
      <c r="G6125" s="548">
        <v>0</v>
      </c>
      <c r="H6125" s="547">
        <v>0</v>
      </c>
      <c r="I6125" s="545" t="s">
        <v>12678</v>
      </c>
      <c r="J6125" s="545"/>
      <c r="K6125" s="545" t="s">
        <v>13413</v>
      </c>
      <c r="L6125" s="545" t="s">
        <v>14934</v>
      </c>
      <c r="M6125" s="548" t="s">
        <v>13758</v>
      </c>
      <c r="N6125" s="545" t="s">
        <v>13413</v>
      </c>
      <c r="O6125" s="545" t="s">
        <v>13413</v>
      </c>
      <c r="P6125" s="549">
        <v>4193</v>
      </c>
      <c r="Q6125" s="549">
        <v>1</v>
      </c>
      <c r="R6125" s="549">
        <v>23</v>
      </c>
      <c r="S6125" s="548"/>
      <c r="T6125" s="548"/>
      <c r="U6125" s="99"/>
    </row>
    <row r="6126" spans="1:21" ht="19.5" customHeight="1">
      <c r="A6126" s="545">
        <v>100738</v>
      </c>
      <c r="B6126" s="545" t="s">
        <v>10692</v>
      </c>
      <c r="C6126" s="545" t="s">
        <v>216</v>
      </c>
      <c r="D6126" s="546">
        <v>44588</v>
      </c>
      <c r="E6126" s="171" t="str">
        <f t="shared" si="95"/>
        <v>2022</v>
      </c>
      <c r="F6126" s="547">
        <v>789559</v>
      </c>
      <c r="G6126" s="548">
        <v>0.19</v>
      </c>
      <c r="H6126" s="547">
        <v>663494.96</v>
      </c>
      <c r="I6126" s="545" t="s">
        <v>12642</v>
      </c>
      <c r="J6126" s="545" t="s">
        <v>13297</v>
      </c>
      <c r="K6126" s="545" t="s">
        <v>13413</v>
      </c>
      <c r="L6126" s="545" t="s">
        <v>13807</v>
      </c>
      <c r="M6126" s="548" t="s">
        <v>13758</v>
      </c>
      <c r="N6126" s="545" t="s">
        <v>13413</v>
      </c>
      <c r="O6126" s="545" t="s">
        <v>13413</v>
      </c>
      <c r="P6126" s="549">
        <v>4194</v>
      </c>
      <c r="Q6126" s="549">
        <v>1</v>
      </c>
      <c r="R6126" s="549">
        <v>135</v>
      </c>
      <c r="S6126" s="548">
        <v>2257</v>
      </c>
      <c r="T6126" s="548"/>
      <c r="U6126" s="99"/>
    </row>
    <row r="6127" spans="1:21" ht="19.5" customHeight="1">
      <c r="A6127" s="545">
        <v>100739</v>
      </c>
      <c r="B6127" s="545" t="s">
        <v>10691</v>
      </c>
      <c r="C6127" s="545" t="s">
        <v>209</v>
      </c>
      <c r="D6127" s="546">
        <v>44596</v>
      </c>
      <c r="E6127" s="171" t="str">
        <f t="shared" si="95"/>
        <v>2022</v>
      </c>
      <c r="F6127" s="547">
        <v>70402.009999999995</v>
      </c>
      <c r="G6127" s="548">
        <v>0.19</v>
      </c>
      <c r="H6127" s="547">
        <v>59161.35</v>
      </c>
      <c r="I6127" s="545" t="s">
        <v>12697</v>
      </c>
      <c r="J6127" s="545" t="s">
        <v>13297</v>
      </c>
      <c r="K6127" s="545" t="s">
        <v>13413</v>
      </c>
      <c r="L6127" s="545" t="s">
        <v>13807</v>
      </c>
      <c r="M6127" s="548" t="s">
        <v>13758</v>
      </c>
      <c r="N6127" s="545" t="s">
        <v>13413</v>
      </c>
      <c r="O6127" s="545" t="s">
        <v>18044</v>
      </c>
      <c r="P6127" s="549">
        <v>4195</v>
      </c>
      <c r="Q6127" s="549">
        <v>1</v>
      </c>
      <c r="R6127" s="549">
        <v>138</v>
      </c>
      <c r="S6127" s="548">
        <v>2257</v>
      </c>
      <c r="T6127" s="548"/>
      <c r="U6127" s="99"/>
    </row>
    <row r="6128" spans="1:21" ht="19.5" customHeight="1">
      <c r="A6128" s="545">
        <v>100740</v>
      </c>
      <c r="B6128" s="545" t="s">
        <v>7033</v>
      </c>
      <c r="C6128" s="545" t="s">
        <v>221</v>
      </c>
      <c r="D6128" s="546">
        <v>46069</v>
      </c>
      <c r="E6128" s="171" t="str">
        <f t="shared" si="95"/>
        <v>2026</v>
      </c>
      <c r="F6128" s="547">
        <v>7836</v>
      </c>
      <c r="G6128" s="548">
        <v>0</v>
      </c>
      <c r="H6128" s="547">
        <v>7836</v>
      </c>
      <c r="I6128" s="545" t="s">
        <v>12738</v>
      </c>
      <c r="J6128" s="545" t="s">
        <v>13298</v>
      </c>
      <c r="K6128" s="545" t="s">
        <v>13413</v>
      </c>
      <c r="L6128" s="545" t="s">
        <v>13413</v>
      </c>
      <c r="M6128" s="548" t="s">
        <v>13758</v>
      </c>
      <c r="N6128" s="545" t="s">
        <v>13413</v>
      </c>
      <c r="O6128" s="545" t="s">
        <v>16417</v>
      </c>
      <c r="P6128" s="549">
        <v>4196</v>
      </c>
      <c r="Q6128" s="549">
        <v>1</v>
      </c>
      <c r="R6128" s="549">
        <v>32</v>
      </c>
      <c r="S6128" s="548">
        <v>1012</v>
      </c>
      <c r="T6128" s="548"/>
      <c r="U6128" s="99"/>
    </row>
    <row r="6129" spans="1:21" ht="19.5" customHeight="1">
      <c r="A6129" s="545">
        <v>100741</v>
      </c>
      <c r="B6129" s="545" t="s">
        <v>879</v>
      </c>
      <c r="C6129" s="545" t="s">
        <v>221</v>
      </c>
      <c r="D6129" s="546"/>
      <c r="E6129" s="171" t="str">
        <f t="shared" si="95"/>
        <v>1900</v>
      </c>
      <c r="F6129" s="547">
        <v>0</v>
      </c>
      <c r="G6129" s="548">
        <v>0</v>
      </c>
      <c r="H6129" s="547">
        <v>0</v>
      </c>
      <c r="I6129" s="545" t="s">
        <v>12688</v>
      </c>
      <c r="J6129" s="545"/>
      <c r="K6129" s="545" t="s">
        <v>13413</v>
      </c>
      <c r="L6129" s="545" t="s">
        <v>14024</v>
      </c>
      <c r="M6129" s="548" t="s">
        <v>13758</v>
      </c>
      <c r="N6129" s="545" t="s">
        <v>13413</v>
      </c>
      <c r="O6129" s="545" t="s">
        <v>14025</v>
      </c>
      <c r="P6129" s="549">
        <v>4197</v>
      </c>
      <c r="Q6129" s="549">
        <v>1</v>
      </c>
      <c r="R6129" s="549">
        <v>92</v>
      </c>
      <c r="S6129" s="548"/>
      <c r="T6129" s="548"/>
      <c r="U6129" s="99"/>
    </row>
    <row r="6130" spans="1:21" ht="19.5" customHeight="1">
      <c r="A6130" s="545">
        <v>100742</v>
      </c>
      <c r="B6130" s="545" t="s">
        <v>307</v>
      </c>
      <c r="C6130" s="545" t="s">
        <v>206</v>
      </c>
      <c r="D6130" s="546">
        <v>46052</v>
      </c>
      <c r="E6130" s="171" t="str">
        <f t="shared" si="95"/>
        <v>2026</v>
      </c>
      <c r="F6130" s="547">
        <v>947</v>
      </c>
      <c r="G6130" s="548">
        <v>0.19</v>
      </c>
      <c r="H6130" s="547">
        <v>795.8</v>
      </c>
      <c r="I6130" s="545" t="s">
        <v>12654</v>
      </c>
      <c r="J6130" s="545" t="s">
        <v>13307</v>
      </c>
      <c r="K6130" s="545" t="s">
        <v>13413</v>
      </c>
      <c r="L6130" s="545" t="s">
        <v>13413</v>
      </c>
      <c r="M6130" s="548" t="s">
        <v>13758</v>
      </c>
      <c r="N6130" s="545" t="s">
        <v>13413</v>
      </c>
      <c r="O6130" s="545" t="s">
        <v>13413</v>
      </c>
      <c r="P6130" s="549">
        <v>4198</v>
      </c>
      <c r="Q6130" s="549">
        <v>1</v>
      </c>
      <c r="R6130" s="549">
        <v>2</v>
      </c>
      <c r="S6130" s="548">
        <v>2228</v>
      </c>
      <c r="T6130" s="548"/>
      <c r="U6130" s="99"/>
    </row>
    <row r="6131" spans="1:21" ht="19.5" customHeight="1">
      <c r="A6131" s="545">
        <v>100743</v>
      </c>
      <c r="B6131" s="545" t="s">
        <v>2439</v>
      </c>
      <c r="C6131" s="545" t="s">
        <v>216</v>
      </c>
      <c r="D6131" s="546"/>
      <c r="E6131" s="171" t="str">
        <f t="shared" si="95"/>
        <v>1900</v>
      </c>
      <c r="F6131" s="547">
        <v>0</v>
      </c>
      <c r="G6131" s="548">
        <v>0</v>
      </c>
      <c r="H6131" s="547">
        <v>0</v>
      </c>
      <c r="I6131" s="545" t="s">
        <v>12642</v>
      </c>
      <c r="J6131" s="545"/>
      <c r="K6131" s="545" t="s">
        <v>13413</v>
      </c>
      <c r="L6131" s="545" t="s">
        <v>13413</v>
      </c>
      <c r="M6131" s="548" t="s">
        <v>13758</v>
      </c>
      <c r="N6131" s="545" t="s">
        <v>13413</v>
      </c>
      <c r="O6131" s="545" t="s">
        <v>13413</v>
      </c>
      <c r="P6131" s="549">
        <v>4199</v>
      </c>
      <c r="Q6131" s="549">
        <v>1</v>
      </c>
      <c r="R6131" s="549">
        <v>135</v>
      </c>
      <c r="S6131" s="548"/>
      <c r="T6131" s="548"/>
      <c r="U6131" s="99"/>
    </row>
    <row r="6132" spans="1:21" ht="19.5" customHeight="1">
      <c r="A6132" s="545">
        <v>100744</v>
      </c>
      <c r="B6132" s="545" t="s">
        <v>3873</v>
      </c>
      <c r="C6132" s="545" t="s">
        <v>311</v>
      </c>
      <c r="D6132" s="546">
        <v>46069</v>
      </c>
      <c r="E6132" s="171" t="str">
        <f t="shared" si="95"/>
        <v>2026</v>
      </c>
      <c r="F6132" s="547">
        <v>95578</v>
      </c>
      <c r="G6132" s="548">
        <v>0</v>
      </c>
      <c r="H6132" s="547">
        <v>95578</v>
      </c>
      <c r="I6132" s="545" t="s">
        <v>12738</v>
      </c>
      <c r="J6132" s="545" t="s">
        <v>13298</v>
      </c>
      <c r="K6132" s="545" t="s">
        <v>13413</v>
      </c>
      <c r="L6132" s="545" t="s">
        <v>14939</v>
      </c>
      <c r="M6132" s="548" t="s">
        <v>13758</v>
      </c>
      <c r="N6132" s="545" t="s">
        <v>13413</v>
      </c>
      <c r="O6132" s="545" t="s">
        <v>13413</v>
      </c>
      <c r="P6132" s="549">
        <v>4200</v>
      </c>
      <c r="Q6132" s="549">
        <v>1</v>
      </c>
      <c r="R6132" s="549">
        <v>32</v>
      </c>
      <c r="S6132" s="548">
        <v>1012</v>
      </c>
      <c r="T6132" s="548"/>
      <c r="U6132" s="99"/>
    </row>
    <row r="6133" spans="1:21" ht="19.5" customHeight="1">
      <c r="A6133" s="545">
        <v>100745</v>
      </c>
      <c r="B6133" s="545" t="s">
        <v>8288</v>
      </c>
      <c r="C6133" s="545" t="s">
        <v>216</v>
      </c>
      <c r="D6133" s="546">
        <v>46052</v>
      </c>
      <c r="E6133" s="171" t="str">
        <f t="shared" si="95"/>
        <v>2026</v>
      </c>
      <c r="F6133" s="547">
        <v>4634</v>
      </c>
      <c r="G6133" s="548">
        <v>0.19</v>
      </c>
      <c r="H6133" s="547">
        <v>3894.12</v>
      </c>
      <c r="I6133" s="545" t="s">
        <v>12675</v>
      </c>
      <c r="J6133" s="545" t="s">
        <v>13307</v>
      </c>
      <c r="K6133" s="545" t="s">
        <v>13413</v>
      </c>
      <c r="L6133" s="545" t="s">
        <v>13413</v>
      </c>
      <c r="M6133" s="548" t="s">
        <v>13758</v>
      </c>
      <c r="N6133" s="545" t="s">
        <v>13413</v>
      </c>
      <c r="O6133" s="545" t="s">
        <v>13413</v>
      </c>
      <c r="P6133" s="549">
        <v>4201</v>
      </c>
      <c r="Q6133" s="549">
        <v>1</v>
      </c>
      <c r="R6133" s="549">
        <v>15</v>
      </c>
      <c r="S6133" s="548">
        <v>2228</v>
      </c>
      <c r="T6133" s="548"/>
      <c r="U6133" s="99"/>
    </row>
    <row r="6134" spans="1:21" ht="19.5" customHeight="1">
      <c r="A6134" s="545">
        <v>100746</v>
      </c>
      <c r="B6134" s="545" t="s">
        <v>945</v>
      </c>
      <c r="C6134" s="545" t="s">
        <v>4504</v>
      </c>
      <c r="D6134" s="546"/>
      <c r="E6134" s="171" t="str">
        <f t="shared" si="95"/>
        <v>1900</v>
      </c>
      <c r="F6134" s="547">
        <v>0</v>
      </c>
      <c r="G6134" s="548">
        <v>0</v>
      </c>
      <c r="H6134" s="547">
        <v>0</v>
      </c>
      <c r="I6134" s="545" t="s">
        <v>12668</v>
      </c>
      <c r="J6134" s="545"/>
      <c r="K6134" s="545" t="s">
        <v>13413</v>
      </c>
      <c r="L6134" s="545" t="s">
        <v>13413</v>
      </c>
      <c r="M6134" s="548" t="s">
        <v>13868</v>
      </c>
      <c r="N6134" s="545" t="s">
        <v>13413</v>
      </c>
      <c r="O6134" s="545" t="s">
        <v>13413</v>
      </c>
      <c r="P6134" s="549">
        <v>4202</v>
      </c>
      <c r="Q6134" s="549">
        <v>2</v>
      </c>
      <c r="R6134" s="549">
        <v>7</v>
      </c>
      <c r="S6134" s="548"/>
      <c r="T6134" s="548"/>
      <c r="U6134" s="99"/>
    </row>
    <row r="6135" spans="1:21" ht="19.5" customHeight="1">
      <c r="A6135" s="545">
        <v>100747</v>
      </c>
      <c r="B6135" s="545" t="s">
        <v>2794</v>
      </c>
      <c r="C6135" s="545" t="s">
        <v>311</v>
      </c>
      <c r="D6135" s="546">
        <v>46052</v>
      </c>
      <c r="E6135" s="171" t="str">
        <f t="shared" si="95"/>
        <v>2026</v>
      </c>
      <c r="F6135" s="547">
        <v>399985</v>
      </c>
      <c r="G6135" s="548">
        <v>0.19</v>
      </c>
      <c r="H6135" s="547">
        <v>336121.85</v>
      </c>
      <c r="I6135" s="545" t="s">
        <v>12723</v>
      </c>
      <c r="J6135" s="545" t="s">
        <v>13307</v>
      </c>
      <c r="K6135" s="545" t="s">
        <v>13413</v>
      </c>
      <c r="L6135" s="545" t="s">
        <v>13413</v>
      </c>
      <c r="M6135" s="548" t="s">
        <v>13758</v>
      </c>
      <c r="N6135" s="545" t="s">
        <v>22184</v>
      </c>
      <c r="O6135" s="545" t="s">
        <v>13413</v>
      </c>
      <c r="P6135" s="549">
        <v>4203</v>
      </c>
      <c r="Q6135" s="549">
        <v>1</v>
      </c>
      <c r="R6135" s="549">
        <v>16</v>
      </c>
      <c r="S6135" s="548">
        <v>2228</v>
      </c>
      <c r="T6135" s="548">
        <v>160</v>
      </c>
      <c r="U6135" s="99"/>
    </row>
    <row r="6136" spans="1:21" ht="19.5" customHeight="1">
      <c r="A6136" s="545">
        <v>100748</v>
      </c>
      <c r="B6136" s="545" t="s">
        <v>5337</v>
      </c>
      <c r="C6136" s="545" t="s">
        <v>216</v>
      </c>
      <c r="D6136" s="546">
        <v>43496</v>
      </c>
      <c r="E6136" s="171" t="str">
        <f t="shared" si="95"/>
        <v>2019</v>
      </c>
      <c r="F6136" s="547">
        <v>255834419</v>
      </c>
      <c r="G6136" s="548">
        <v>0.19</v>
      </c>
      <c r="H6136" s="547">
        <v>214986906.72</v>
      </c>
      <c r="I6136" s="545" t="s">
        <v>12752</v>
      </c>
      <c r="J6136" s="545" t="s">
        <v>13298</v>
      </c>
      <c r="K6136" s="545" t="s">
        <v>18045</v>
      </c>
      <c r="L6136" s="545" t="s">
        <v>13413</v>
      </c>
      <c r="M6136" s="548" t="s">
        <v>13758</v>
      </c>
      <c r="N6136" s="545" t="s">
        <v>13413</v>
      </c>
      <c r="O6136" s="545" t="s">
        <v>13413</v>
      </c>
      <c r="P6136" s="549">
        <v>4204</v>
      </c>
      <c r="Q6136" s="549">
        <v>1</v>
      </c>
      <c r="R6136" s="549">
        <v>167</v>
      </c>
      <c r="S6136" s="548">
        <v>1012</v>
      </c>
      <c r="T6136" s="548"/>
      <c r="U6136" s="99"/>
    </row>
    <row r="6137" spans="1:21" ht="19.5" customHeight="1">
      <c r="A6137" s="545">
        <v>100749</v>
      </c>
      <c r="B6137" s="545" t="s">
        <v>10690</v>
      </c>
      <c r="C6137" s="545" t="s">
        <v>216</v>
      </c>
      <c r="D6137" s="546">
        <v>44600</v>
      </c>
      <c r="E6137" s="171" t="str">
        <f t="shared" si="95"/>
        <v>2022</v>
      </c>
      <c r="F6137" s="547">
        <v>13145</v>
      </c>
      <c r="G6137" s="548">
        <v>0.19</v>
      </c>
      <c r="H6137" s="547">
        <v>11046.22</v>
      </c>
      <c r="I6137" s="545" t="s">
        <v>12652</v>
      </c>
      <c r="J6137" s="545" t="s">
        <v>13297</v>
      </c>
      <c r="K6137" s="545" t="s">
        <v>13413</v>
      </c>
      <c r="L6137" s="545" t="s">
        <v>13807</v>
      </c>
      <c r="M6137" s="548" t="s">
        <v>13758</v>
      </c>
      <c r="N6137" s="545" t="s">
        <v>13413</v>
      </c>
      <c r="O6137" s="545" t="s">
        <v>14461</v>
      </c>
      <c r="P6137" s="549">
        <v>4205</v>
      </c>
      <c r="Q6137" s="549">
        <v>1</v>
      </c>
      <c r="R6137" s="549">
        <v>134</v>
      </c>
      <c r="S6137" s="548">
        <v>2257</v>
      </c>
      <c r="T6137" s="548"/>
      <c r="U6137" s="99"/>
    </row>
    <row r="6138" spans="1:21" ht="19.5" customHeight="1">
      <c r="A6138" s="545">
        <v>100750</v>
      </c>
      <c r="B6138" s="545" t="s">
        <v>590</v>
      </c>
      <c r="C6138" s="545" t="s">
        <v>209</v>
      </c>
      <c r="D6138" s="546"/>
      <c r="E6138" s="171" t="str">
        <f t="shared" si="95"/>
        <v>1900</v>
      </c>
      <c r="F6138" s="547">
        <v>0</v>
      </c>
      <c r="G6138" s="548">
        <v>0</v>
      </c>
      <c r="H6138" s="547">
        <v>0</v>
      </c>
      <c r="I6138" s="545" t="s">
        <v>12674</v>
      </c>
      <c r="J6138" s="545"/>
      <c r="K6138" s="545" t="s">
        <v>18046</v>
      </c>
      <c r="L6138" s="545" t="s">
        <v>13899</v>
      </c>
      <c r="M6138" s="548" t="s">
        <v>13758</v>
      </c>
      <c r="N6138" s="545" t="s">
        <v>13413</v>
      </c>
      <c r="O6138" s="545" t="s">
        <v>13413</v>
      </c>
      <c r="P6138" s="549">
        <v>4206</v>
      </c>
      <c r="Q6138" s="549">
        <v>1</v>
      </c>
      <c r="R6138" s="549">
        <v>5</v>
      </c>
      <c r="S6138" s="548"/>
      <c r="T6138" s="548"/>
      <c r="U6138" s="99"/>
    </row>
    <row r="6139" spans="1:21" ht="19.5" customHeight="1">
      <c r="A6139" s="545">
        <v>100752</v>
      </c>
      <c r="B6139" s="545" t="s">
        <v>8092</v>
      </c>
      <c r="C6139" s="545" t="s">
        <v>216</v>
      </c>
      <c r="D6139" s="546">
        <v>43544</v>
      </c>
      <c r="E6139" s="171" t="str">
        <f t="shared" si="95"/>
        <v>2019</v>
      </c>
      <c r="F6139" s="547">
        <v>3398343</v>
      </c>
      <c r="G6139" s="548">
        <v>0.19</v>
      </c>
      <c r="H6139" s="547">
        <v>2855750.42</v>
      </c>
      <c r="I6139" s="545" t="s">
        <v>12737</v>
      </c>
      <c r="J6139" s="545" t="s">
        <v>13302</v>
      </c>
      <c r="K6139" s="545" t="s">
        <v>18047</v>
      </c>
      <c r="L6139" s="545" t="s">
        <v>13413</v>
      </c>
      <c r="M6139" s="548" t="s">
        <v>13758</v>
      </c>
      <c r="N6139" s="545" t="s">
        <v>13413</v>
      </c>
      <c r="O6139" s="545" t="s">
        <v>13413</v>
      </c>
      <c r="P6139" s="549">
        <v>4208</v>
      </c>
      <c r="Q6139" s="549">
        <v>1</v>
      </c>
      <c r="R6139" s="549">
        <v>176</v>
      </c>
      <c r="S6139" s="548">
        <v>2219</v>
      </c>
      <c r="T6139" s="548"/>
      <c r="U6139" s="99"/>
    </row>
    <row r="6140" spans="1:21" ht="19.5" customHeight="1">
      <c r="A6140" s="545">
        <v>100753</v>
      </c>
      <c r="B6140" s="545" t="s">
        <v>6334</v>
      </c>
      <c r="C6140" s="545" t="s">
        <v>216</v>
      </c>
      <c r="D6140" s="546">
        <v>46052</v>
      </c>
      <c r="E6140" s="171" t="str">
        <f t="shared" si="95"/>
        <v>2026</v>
      </c>
      <c r="F6140" s="547">
        <v>216188</v>
      </c>
      <c r="G6140" s="548">
        <v>0.19</v>
      </c>
      <c r="H6140" s="547">
        <v>181670.59</v>
      </c>
      <c r="I6140" s="545" t="s">
        <v>12637</v>
      </c>
      <c r="J6140" s="545" t="s">
        <v>13307</v>
      </c>
      <c r="K6140" s="545" t="s">
        <v>13413</v>
      </c>
      <c r="L6140" s="545" t="s">
        <v>13413</v>
      </c>
      <c r="M6140" s="548" t="s">
        <v>13758</v>
      </c>
      <c r="N6140" s="545" t="s">
        <v>13413</v>
      </c>
      <c r="O6140" s="545" t="s">
        <v>13413</v>
      </c>
      <c r="P6140" s="549">
        <v>4209</v>
      </c>
      <c r="Q6140" s="549">
        <v>1</v>
      </c>
      <c r="R6140" s="549">
        <v>13</v>
      </c>
      <c r="S6140" s="548">
        <v>2228</v>
      </c>
      <c r="T6140" s="548"/>
      <c r="U6140" s="99"/>
    </row>
    <row r="6141" spans="1:21" ht="19.5" customHeight="1">
      <c r="A6141" s="545">
        <v>100754</v>
      </c>
      <c r="B6141" s="545" t="s">
        <v>7276</v>
      </c>
      <c r="C6141" s="545" t="s">
        <v>5217</v>
      </c>
      <c r="D6141" s="546">
        <v>46056</v>
      </c>
      <c r="E6141" s="171" t="str">
        <f t="shared" si="95"/>
        <v>2026</v>
      </c>
      <c r="F6141" s="547">
        <v>109089</v>
      </c>
      <c r="G6141" s="548">
        <v>0</v>
      </c>
      <c r="H6141" s="547">
        <v>109089</v>
      </c>
      <c r="I6141" s="545" t="s">
        <v>12653</v>
      </c>
      <c r="J6141" s="545" t="s">
        <v>13299</v>
      </c>
      <c r="K6141" s="545" t="s">
        <v>18048</v>
      </c>
      <c r="L6141" s="545" t="s">
        <v>13413</v>
      </c>
      <c r="M6141" s="548" t="s">
        <v>13813</v>
      </c>
      <c r="N6141" s="545" t="s">
        <v>13413</v>
      </c>
      <c r="O6141" s="545" t="s">
        <v>13413</v>
      </c>
      <c r="P6141" s="549">
        <v>4210</v>
      </c>
      <c r="Q6141" s="549">
        <v>3</v>
      </c>
      <c r="R6141" s="549">
        <v>160</v>
      </c>
      <c r="S6141" s="548">
        <v>443</v>
      </c>
      <c r="T6141" s="548"/>
      <c r="U6141" s="99"/>
    </row>
    <row r="6142" spans="1:21" ht="19.5" customHeight="1">
      <c r="A6142" s="545">
        <v>100755</v>
      </c>
      <c r="B6142" s="545" t="s">
        <v>7302</v>
      </c>
      <c r="C6142" s="545" t="s">
        <v>5217</v>
      </c>
      <c r="D6142" s="546">
        <v>46052</v>
      </c>
      <c r="E6142" s="171" t="str">
        <f t="shared" si="95"/>
        <v>2026</v>
      </c>
      <c r="F6142" s="547">
        <v>174962</v>
      </c>
      <c r="G6142" s="548">
        <v>0</v>
      </c>
      <c r="H6142" s="547">
        <v>174962</v>
      </c>
      <c r="I6142" s="545" t="s">
        <v>12653</v>
      </c>
      <c r="J6142" s="545" t="s">
        <v>13299</v>
      </c>
      <c r="K6142" s="545" t="s">
        <v>18049</v>
      </c>
      <c r="L6142" s="545" t="s">
        <v>13413</v>
      </c>
      <c r="M6142" s="548" t="s">
        <v>13813</v>
      </c>
      <c r="N6142" s="545" t="s">
        <v>13413</v>
      </c>
      <c r="O6142" s="545" t="s">
        <v>13413</v>
      </c>
      <c r="P6142" s="549">
        <v>4211</v>
      </c>
      <c r="Q6142" s="549">
        <v>3</v>
      </c>
      <c r="R6142" s="549">
        <v>160</v>
      </c>
      <c r="S6142" s="548">
        <v>443</v>
      </c>
      <c r="T6142" s="548"/>
      <c r="U6142" s="99"/>
    </row>
    <row r="6143" spans="1:21" ht="19.5" customHeight="1">
      <c r="A6143" s="545">
        <v>100756</v>
      </c>
      <c r="B6143" s="545" t="s">
        <v>7275</v>
      </c>
      <c r="C6143" s="545" t="s">
        <v>5217</v>
      </c>
      <c r="D6143" s="546">
        <v>46056</v>
      </c>
      <c r="E6143" s="171" t="str">
        <f t="shared" si="95"/>
        <v>2026</v>
      </c>
      <c r="F6143" s="547">
        <v>117022</v>
      </c>
      <c r="G6143" s="548">
        <v>0</v>
      </c>
      <c r="H6143" s="547">
        <v>117022</v>
      </c>
      <c r="I6143" s="545" t="s">
        <v>12653</v>
      </c>
      <c r="J6143" s="545" t="s">
        <v>13299</v>
      </c>
      <c r="K6143" s="545" t="s">
        <v>18050</v>
      </c>
      <c r="L6143" s="545" t="s">
        <v>13413</v>
      </c>
      <c r="M6143" s="548" t="s">
        <v>13813</v>
      </c>
      <c r="N6143" s="545" t="s">
        <v>13413</v>
      </c>
      <c r="O6143" s="545" t="s">
        <v>13413</v>
      </c>
      <c r="P6143" s="549">
        <v>4212</v>
      </c>
      <c r="Q6143" s="549">
        <v>3</v>
      </c>
      <c r="R6143" s="549">
        <v>160</v>
      </c>
      <c r="S6143" s="548">
        <v>443</v>
      </c>
      <c r="T6143" s="548"/>
      <c r="U6143" s="99"/>
    </row>
    <row r="6144" spans="1:21" ht="19.5" customHeight="1">
      <c r="A6144" s="545">
        <v>100757</v>
      </c>
      <c r="B6144" s="545" t="s">
        <v>7274</v>
      </c>
      <c r="C6144" s="545" t="s">
        <v>5217</v>
      </c>
      <c r="D6144" s="546">
        <v>46056</v>
      </c>
      <c r="E6144" s="171" t="str">
        <f t="shared" si="95"/>
        <v>2026</v>
      </c>
      <c r="F6144" s="547">
        <v>109089</v>
      </c>
      <c r="G6144" s="548">
        <v>0</v>
      </c>
      <c r="H6144" s="547">
        <v>109089</v>
      </c>
      <c r="I6144" s="545" t="s">
        <v>12653</v>
      </c>
      <c r="J6144" s="545" t="s">
        <v>13299</v>
      </c>
      <c r="K6144" s="545" t="s">
        <v>18051</v>
      </c>
      <c r="L6144" s="545" t="s">
        <v>13413</v>
      </c>
      <c r="M6144" s="548" t="s">
        <v>13813</v>
      </c>
      <c r="N6144" s="545" t="s">
        <v>13413</v>
      </c>
      <c r="O6144" s="545" t="s">
        <v>13413</v>
      </c>
      <c r="P6144" s="549">
        <v>4213</v>
      </c>
      <c r="Q6144" s="549">
        <v>3</v>
      </c>
      <c r="R6144" s="549">
        <v>160</v>
      </c>
      <c r="S6144" s="548">
        <v>443</v>
      </c>
      <c r="T6144" s="548"/>
      <c r="U6144" s="99"/>
    </row>
    <row r="6145" spans="1:21" ht="19.5" customHeight="1">
      <c r="A6145" s="545">
        <v>100758</v>
      </c>
      <c r="B6145" s="545" t="s">
        <v>3272</v>
      </c>
      <c r="C6145" s="545" t="s">
        <v>5217</v>
      </c>
      <c r="D6145" s="546">
        <v>46056</v>
      </c>
      <c r="E6145" s="171" t="str">
        <f t="shared" si="95"/>
        <v>2026</v>
      </c>
      <c r="F6145" s="547">
        <v>110079</v>
      </c>
      <c r="G6145" s="548">
        <v>0</v>
      </c>
      <c r="H6145" s="547">
        <v>110079</v>
      </c>
      <c r="I6145" s="545" t="s">
        <v>12653</v>
      </c>
      <c r="J6145" s="545" t="s">
        <v>13299</v>
      </c>
      <c r="K6145" s="545" t="s">
        <v>18052</v>
      </c>
      <c r="L6145" s="545" t="s">
        <v>13413</v>
      </c>
      <c r="M6145" s="548" t="s">
        <v>13813</v>
      </c>
      <c r="N6145" s="545" t="s">
        <v>13413</v>
      </c>
      <c r="O6145" s="545" t="s">
        <v>13413</v>
      </c>
      <c r="P6145" s="549">
        <v>4214</v>
      </c>
      <c r="Q6145" s="549">
        <v>3</v>
      </c>
      <c r="R6145" s="549">
        <v>160</v>
      </c>
      <c r="S6145" s="548">
        <v>443</v>
      </c>
      <c r="T6145" s="548"/>
      <c r="U6145" s="99"/>
    </row>
    <row r="6146" spans="1:21" ht="19.5" customHeight="1">
      <c r="A6146" s="545">
        <v>100759</v>
      </c>
      <c r="B6146" s="545" t="s">
        <v>3275</v>
      </c>
      <c r="C6146" s="545" t="s">
        <v>5217</v>
      </c>
      <c r="D6146" s="546">
        <v>46056</v>
      </c>
      <c r="E6146" s="171" t="str">
        <f t="shared" si="95"/>
        <v>2026</v>
      </c>
      <c r="F6146" s="547">
        <v>109089</v>
      </c>
      <c r="G6146" s="548">
        <v>0</v>
      </c>
      <c r="H6146" s="547">
        <v>109089</v>
      </c>
      <c r="I6146" s="545" t="s">
        <v>12653</v>
      </c>
      <c r="J6146" s="545" t="s">
        <v>13299</v>
      </c>
      <c r="K6146" s="545" t="s">
        <v>18053</v>
      </c>
      <c r="L6146" s="545" t="s">
        <v>13413</v>
      </c>
      <c r="M6146" s="548" t="s">
        <v>13813</v>
      </c>
      <c r="N6146" s="545" t="s">
        <v>13413</v>
      </c>
      <c r="O6146" s="545" t="s">
        <v>13413</v>
      </c>
      <c r="P6146" s="549">
        <v>4215</v>
      </c>
      <c r="Q6146" s="549">
        <v>3</v>
      </c>
      <c r="R6146" s="549">
        <v>160</v>
      </c>
      <c r="S6146" s="548">
        <v>443</v>
      </c>
      <c r="T6146" s="548"/>
      <c r="U6146" s="99"/>
    </row>
    <row r="6147" spans="1:21" ht="19.5" customHeight="1">
      <c r="A6147" s="545">
        <v>100760</v>
      </c>
      <c r="B6147" s="545" t="s">
        <v>3278</v>
      </c>
      <c r="C6147" s="545" t="s">
        <v>5217</v>
      </c>
      <c r="D6147" s="546">
        <v>46056</v>
      </c>
      <c r="E6147" s="171" t="str">
        <f t="shared" si="95"/>
        <v>2026</v>
      </c>
      <c r="F6147" s="547">
        <v>110079</v>
      </c>
      <c r="G6147" s="548">
        <v>0</v>
      </c>
      <c r="H6147" s="547">
        <v>110079</v>
      </c>
      <c r="I6147" s="545" t="s">
        <v>12653</v>
      </c>
      <c r="J6147" s="545" t="s">
        <v>13299</v>
      </c>
      <c r="K6147" s="545" t="s">
        <v>18054</v>
      </c>
      <c r="L6147" s="545" t="s">
        <v>13413</v>
      </c>
      <c r="M6147" s="548" t="s">
        <v>13813</v>
      </c>
      <c r="N6147" s="545" t="s">
        <v>13413</v>
      </c>
      <c r="O6147" s="545" t="s">
        <v>13413</v>
      </c>
      <c r="P6147" s="549">
        <v>4216</v>
      </c>
      <c r="Q6147" s="549">
        <v>3</v>
      </c>
      <c r="R6147" s="549">
        <v>160</v>
      </c>
      <c r="S6147" s="548">
        <v>443</v>
      </c>
      <c r="T6147" s="548"/>
      <c r="U6147" s="99"/>
    </row>
    <row r="6148" spans="1:21" ht="19.5" customHeight="1">
      <c r="A6148" s="545">
        <v>100761</v>
      </c>
      <c r="B6148" s="545" t="s">
        <v>7297</v>
      </c>
      <c r="C6148" s="545" t="s">
        <v>5217</v>
      </c>
      <c r="D6148" s="546">
        <v>46052</v>
      </c>
      <c r="E6148" s="171" t="str">
        <f t="shared" ref="E6148:E6211" si="96">TEXT(D6148,"YYYY")</f>
        <v>2026</v>
      </c>
      <c r="F6148" s="547">
        <v>183710</v>
      </c>
      <c r="G6148" s="548">
        <v>0</v>
      </c>
      <c r="H6148" s="547">
        <v>183710</v>
      </c>
      <c r="I6148" s="545" t="s">
        <v>12653</v>
      </c>
      <c r="J6148" s="545" t="s">
        <v>13299</v>
      </c>
      <c r="K6148" s="545" t="s">
        <v>18055</v>
      </c>
      <c r="L6148" s="545" t="s">
        <v>13413</v>
      </c>
      <c r="M6148" s="548" t="s">
        <v>13813</v>
      </c>
      <c r="N6148" s="545" t="s">
        <v>13413</v>
      </c>
      <c r="O6148" s="545" t="s">
        <v>13413</v>
      </c>
      <c r="P6148" s="549">
        <v>4217</v>
      </c>
      <c r="Q6148" s="549">
        <v>3</v>
      </c>
      <c r="R6148" s="549">
        <v>160</v>
      </c>
      <c r="S6148" s="548">
        <v>443</v>
      </c>
      <c r="T6148" s="548"/>
      <c r="U6148" s="99"/>
    </row>
    <row r="6149" spans="1:21" ht="19.5" customHeight="1">
      <c r="A6149" s="545">
        <v>100762</v>
      </c>
      <c r="B6149" s="545" t="s">
        <v>3289</v>
      </c>
      <c r="C6149" s="545" t="s">
        <v>5217</v>
      </c>
      <c r="D6149" s="546">
        <v>46056</v>
      </c>
      <c r="E6149" s="171" t="str">
        <f t="shared" si="96"/>
        <v>2026</v>
      </c>
      <c r="F6149" s="547">
        <v>183710</v>
      </c>
      <c r="G6149" s="548">
        <v>0</v>
      </c>
      <c r="H6149" s="547">
        <v>183710</v>
      </c>
      <c r="I6149" s="545" t="s">
        <v>12653</v>
      </c>
      <c r="J6149" s="545" t="s">
        <v>13299</v>
      </c>
      <c r="K6149" s="545" t="s">
        <v>18056</v>
      </c>
      <c r="L6149" s="545" t="s">
        <v>13413</v>
      </c>
      <c r="M6149" s="548" t="s">
        <v>13813</v>
      </c>
      <c r="N6149" s="545" t="s">
        <v>13413</v>
      </c>
      <c r="O6149" s="545" t="s">
        <v>13413</v>
      </c>
      <c r="P6149" s="549">
        <v>4218</v>
      </c>
      <c r="Q6149" s="549">
        <v>3</v>
      </c>
      <c r="R6149" s="549">
        <v>160</v>
      </c>
      <c r="S6149" s="548">
        <v>443</v>
      </c>
      <c r="T6149" s="548"/>
      <c r="U6149" s="99"/>
    </row>
    <row r="6150" spans="1:21" ht="19.5" customHeight="1">
      <c r="A6150" s="545">
        <v>100763</v>
      </c>
      <c r="B6150" s="545" t="s">
        <v>3292</v>
      </c>
      <c r="C6150" s="545" t="s">
        <v>5217</v>
      </c>
      <c r="D6150" s="546">
        <v>46056</v>
      </c>
      <c r="E6150" s="171" t="str">
        <f t="shared" si="96"/>
        <v>2026</v>
      </c>
      <c r="F6150" s="547">
        <v>183710</v>
      </c>
      <c r="G6150" s="548">
        <v>0</v>
      </c>
      <c r="H6150" s="547">
        <v>183710</v>
      </c>
      <c r="I6150" s="545" t="s">
        <v>12653</v>
      </c>
      <c r="J6150" s="545" t="s">
        <v>13299</v>
      </c>
      <c r="K6150" s="545" t="s">
        <v>18057</v>
      </c>
      <c r="L6150" s="545" t="s">
        <v>13413</v>
      </c>
      <c r="M6150" s="548" t="s">
        <v>13813</v>
      </c>
      <c r="N6150" s="545" t="s">
        <v>13413</v>
      </c>
      <c r="O6150" s="545" t="s">
        <v>13413</v>
      </c>
      <c r="P6150" s="549">
        <v>4219</v>
      </c>
      <c r="Q6150" s="549">
        <v>3</v>
      </c>
      <c r="R6150" s="549">
        <v>160</v>
      </c>
      <c r="S6150" s="548">
        <v>443</v>
      </c>
      <c r="T6150" s="548"/>
      <c r="U6150" s="99"/>
    </row>
    <row r="6151" spans="1:21" ht="19.5" customHeight="1">
      <c r="A6151" s="545">
        <v>100764</v>
      </c>
      <c r="B6151" s="545" t="s">
        <v>8424</v>
      </c>
      <c r="C6151" s="545" t="s">
        <v>437</v>
      </c>
      <c r="D6151" s="546">
        <v>45758</v>
      </c>
      <c r="E6151" s="171" t="str">
        <f t="shared" si="96"/>
        <v>2025</v>
      </c>
      <c r="F6151" s="547">
        <v>624475</v>
      </c>
      <c r="G6151" s="548">
        <v>0.19</v>
      </c>
      <c r="H6151" s="547">
        <v>524768.91</v>
      </c>
      <c r="I6151" s="545" t="s">
        <v>12678</v>
      </c>
      <c r="J6151" s="545" t="s">
        <v>13371</v>
      </c>
      <c r="K6151" s="545" t="s">
        <v>18058</v>
      </c>
      <c r="L6151" s="545" t="s">
        <v>13413</v>
      </c>
      <c r="M6151" s="548" t="s">
        <v>13813</v>
      </c>
      <c r="N6151" s="545" t="s">
        <v>13413</v>
      </c>
      <c r="O6151" s="545" t="s">
        <v>13413</v>
      </c>
      <c r="P6151" s="549">
        <v>4220</v>
      </c>
      <c r="Q6151" s="549">
        <v>3</v>
      </c>
      <c r="R6151" s="549">
        <v>23</v>
      </c>
      <c r="S6151" s="548">
        <v>2240</v>
      </c>
      <c r="T6151" s="548"/>
      <c r="U6151" s="99"/>
    </row>
    <row r="6152" spans="1:21" ht="19.5" customHeight="1">
      <c r="A6152" s="545">
        <v>100765</v>
      </c>
      <c r="B6152" s="545" t="s">
        <v>12975</v>
      </c>
      <c r="C6152" s="545" t="s">
        <v>437</v>
      </c>
      <c r="D6152" s="546">
        <v>46056</v>
      </c>
      <c r="E6152" s="171" t="str">
        <f t="shared" si="96"/>
        <v>2026</v>
      </c>
      <c r="F6152" s="547">
        <v>20038038</v>
      </c>
      <c r="G6152" s="548">
        <v>0</v>
      </c>
      <c r="H6152" s="547">
        <v>20038038</v>
      </c>
      <c r="I6152" s="545" t="s">
        <v>12678</v>
      </c>
      <c r="J6152" s="545" t="s">
        <v>13296</v>
      </c>
      <c r="K6152" s="545" t="s">
        <v>18059</v>
      </c>
      <c r="L6152" s="545" t="s">
        <v>13413</v>
      </c>
      <c r="M6152" s="548" t="s">
        <v>13813</v>
      </c>
      <c r="N6152" s="545" t="s">
        <v>13413</v>
      </c>
      <c r="O6152" s="545" t="s">
        <v>13413</v>
      </c>
      <c r="P6152" s="549">
        <v>4221</v>
      </c>
      <c r="Q6152" s="549">
        <v>3</v>
      </c>
      <c r="R6152" s="549">
        <v>23</v>
      </c>
      <c r="S6152" s="548">
        <v>2218</v>
      </c>
      <c r="T6152" s="548"/>
      <c r="U6152" s="99"/>
    </row>
    <row r="6153" spans="1:21" ht="19.5" customHeight="1">
      <c r="A6153" s="545">
        <v>100766</v>
      </c>
      <c r="B6153" s="545" t="s">
        <v>8418</v>
      </c>
      <c r="C6153" s="545" t="s">
        <v>437</v>
      </c>
      <c r="D6153" s="546">
        <v>46084</v>
      </c>
      <c r="E6153" s="171" t="str">
        <f t="shared" si="96"/>
        <v>2026</v>
      </c>
      <c r="F6153" s="547">
        <v>882692</v>
      </c>
      <c r="G6153" s="548">
        <v>0.19</v>
      </c>
      <c r="H6153" s="547">
        <v>741757.98</v>
      </c>
      <c r="I6153" s="545" t="s">
        <v>12668</v>
      </c>
      <c r="J6153" s="545" t="s">
        <v>13298</v>
      </c>
      <c r="K6153" s="545" t="s">
        <v>13413</v>
      </c>
      <c r="L6153" s="545" t="s">
        <v>13413</v>
      </c>
      <c r="M6153" s="548" t="s">
        <v>13758</v>
      </c>
      <c r="N6153" s="545" t="s">
        <v>13413</v>
      </c>
      <c r="O6153" s="545" t="s">
        <v>13413</v>
      </c>
      <c r="P6153" s="549">
        <v>4222</v>
      </c>
      <c r="Q6153" s="549">
        <v>1</v>
      </c>
      <c r="R6153" s="549">
        <v>7</v>
      </c>
      <c r="S6153" s="548">
        <v>1012</v>
      </c>
      <c r="T6153" s="548"/>
      <c r="U6153" s="99"/>
    </row>
    <row r="6154" spans="1:21" ht="19.5" customHeight="1">
      <c r="A6154" s="545">
        <v>100767</v>
      </c>
      <c r="B6154" s="545" t="s">
        <v>8417</v>
      </c>
      <c r="C6154" s="545" t="s">
        <v>922</v>
      </c>
      <c r="D6154" s="546">
        <v>44725</v>
      </c>
      <c r="E6154" s="171" t="str">
        <f t="shared" si="96"/>
        <v>2022</v>
      </c>
      <c r="F6154" s="547">
        <v>676356</v>
      </c>
      <c r="G6154" s="548">
        <v>0.19</v>
      </c>
      <c r="H6154" s="547">
        <v>568366.39</v>
      </c>
      <c r="I6154" s="545" t="s">
        <v>12976</v>
      </c>
      <c r="J6154" s="545" t="s">
        <v>13298</v>
      </c>
      <c r="K6154" s="545" t="s">
        <v>18060</v>
      </c>
      <c r="L6154" s="545" t="s">
        <v>13413</v>
      </c>
      <c r="M6154" s="548" t="s">
        <v>15540</v>
      </c>
      <c r="N6154" s="545" t="s">
        <v>13413</v>
      </c>
      <c r="O6154" s="545" t="s">
        <v>13413</v>
      </c>
      <c r="P6154" s="549">
        <v>4223</v>
      </c>
      <c r="Q6154" s="549">
        <v>4</v>
      </c>
      <c r="R6154" s="549">
        <v>108</v>
      </c>
      <c r="S6154" s="548">
        <v>1012</v>
      </c>
      <c r="T6154" s="548"/>
      <c r="U6154" s="99"/>
    </row>
    <row r="6155" spans="1:21" ht="19.5" customHeight="1">
      <c r="A6155" s="545">
        <v>100768</v>
      </c>
      <c r="B6155" s="545" t="s">
        <v>10689</v>
      </c>
      <c r="C6155" s="545" t="s">
        <v>216</v>
      </c>
      <c r="D6155" s="546"/>
      <c r="E6155" s="171" t="str">
        <f t="shared" si="96"/>
        <v>1900</v>
      </c>
      <c r="F6155" s="547">
        <v>0</v>
      </c>
      <c r="G6155" s="548">
        <v>0</v>
      </c>
      <c r="H6155" s="547">
        <v>0</v>
      </c>
      <c r="I6155" s="545" t="s">
        <v>12686</v>
      </c>
      <c r="J6155" s="545"/>
      <c r="K6155" s="545" t="s">
        <v>13413</v>
      </c>
      <c r="L6155" s="545" t="s">
        <v>16428</v>
      </c>
      <c r="M6155" s="548" t="s">
        <v>13758</v>
      </c>
      <c r="N6155" s="545" t="s">
        <v>13413</v>
      </c>
      <c r="O6155" s="545" t="s">
        <v>13413</v>
      </c>
      <c r="P6155" s="549">
        <v>4224</v>
      </c>
      <c r="Q6155" s="549">
        <v>1</v>
      </c>
      <c r="R6155" s="549">
        <v>131</v>
      </c>
      <c r="S6155" s="548"/>
      <c r="T6155" s="548"/>
      <c r="U6155" s="99"/>
    </row>
    <row r="6156" spans="1:21" ht="19.5" customHeight="1">
      <c r="A6156" s="545">
        <v>100769</v>
      </c>
      <c r="B6156" s="545" t="s">
        <v>2151</v>
      </c>
      <c r="C6156" s="545" t="s">
        <v>216</v>
      </c>
      <c r="D6156" s="546"/>
      <c r="E6156" s="171" t="str">
        <f t="shared" si="96"/>
        <v>1900</v>
      </c>
      <c r="F6156" s="547">
        <v>0</v>
      </c>
      <c r="G6156" s="548">
        <v>0</v>
      </c>
      <c r="H6156" s="547">
        <v>0</v>
      </c>
      <c r="I6156" s="545" t="s">
        <v>12686</v>
      </c>
      <c r="J6156" s="545"/>
      <c r="K6156" s="545" t="s">
        <v>13413</v>
      </c>
      <c r="L6156" s="545" t="s">
        <v>16428</v>
      </c>
      <c r="M6156" s="548" t="s">
        <v>13758</v>
      </c>
      <c r="N6156" s="545" t="s">
        <v>13413</v>
      </c>
      <c r="O6156" s="545" t="s">
        <v>13413</v>
      </c>
      <c r="P6156" s="549">
        <v>4225</v>
      </c>
      <c r="Q6156" s="549">
        <v>1</v>
      </c>
      <c r="R6156" s="549">
        <v>131</v>
      </c>
      <c r="S6156" s="548"/>
      <c r="T6156" s="548"/>
      <c r="U6156" s="99"/>
    </row>
    <row r="6157" spans="1:21" ht="19.5" customHeight="1">
      <c r="A6157" s="545">
        <v>100770</v>
      </c>
      <c r="B6157" s="545" t="s">
        <v>10688</v>
      </c>
      <c r="C6157" s="545" t="s">
        <v>221</v>
      </c>
      <c r="D6157" s="546"/>
      <c r="E6157" s="171" t="str">
        <f t="shared" si="96"/>
        <v>1900</v>
      </c>
      <c r="F6157" s="547">
        <v>0</v>
      </c>
      <c r="G6157" s="548">
        <v>0</v>
      </c>
      <c r="H6157" s="547">
        <v>0</v>
      </c>
      <c r="I6157" s="545" t="s">
        <v>12672</v>
      </c>
      <c r="J6157" s="545"/>
      <c r="K6157" s="545" t="s">
        <v>13413</v>
      </c>
      <c r="L6157" s="545" t="s">
        <v>13413</v>
      </c>
      <c r="M6157" s="548" t="s">
        <v>13758</v>
      </c>
      <c r="N6157" s="545" t="s">
        <v>13413</v>
      </c>
      <c r="O6157" s="545" t="s">
        <v>13413</v>
      </c>
      <c r="P6157" s="549">
        <v>4226</v>
      </c>
      <c r="Q6157" s="549">
        <v>1</v>
      </c>
      <c r="R6157" s="549">
        <v>4</v>
      </c>
      <c r="S6157" s="548"/>
      <c r="T6157" s="548"/>
      <c r="U6157" s="99"/>
    </row>
    <row r="6158" spans="1:21" ht="19.5" customHeight="1">
      <c r="A6158" s="545">
        <v>100771</v>
      </c>
      <c r="B6158" s="545" t="s">
        <v>10687</v>
      </c>
      <c r="C6158" s="545" t="s">
        <v>221</v>
      </c>
      <c r="D6158" s="546"/>
      <c r="E6158" s="171" t="str">
        <f t="shared" si="96"/>
        <v>1900</v>
      </c>
      <c r="F6158" s="547">
        <v>0</v>
      </c>
      <c r="G6158" s="548">
        <v>0</v>
      </c>
      <c r="H6158" s="547">
        <v>0</v>
      </c>
      <c r="I6158" s="545" t="s">
        <v>12666</v>
      </c>
      <c r="J6158" s="545"/>
      <c r="K6158" s="545" t="s">
        <v>13413</v>
      </c>
      <c r="L6158" s="545" t="s">
        <v>13857</v>
      </c>
      <c r="M6158" s="548" t="s">
        <v>13843</v>
      </c>
      <c r="N6158" s="545" t="s">
        <v>22148</v>
      </c>
      <c r="O6158" s="545" t="s">
        <v>13413</v>
      </c>
      <c r="P6158" s="549">
        <v>4227</v>
      </c>
      <c r="Q6158" s="549">
        <v>5</v>
      </c>
      <c r="R6158" s="549">
        <v>79</v>
      </c>
      <c r="S6158" s="548"/>
      <c r="T6158" s="548">
        <v>163</v>
      </c>
      <c r="U6158" s="99"/>
    </row>
    <row r="6159" spans="1:21" ht="19.5" customHeight="1">
      <c r="A6159" s="545">
        <v>100772</v>
      </c>
      <c r="B6159" s="545" t="s">
        <v>10686</v>
      </c>
      <c r="C6159" s="545" t="s">
        <v>221</v>
      </c>
      <c r="D6159" s="546"/>
      <c r="E6159" s="171" t="str">
        <f t="shared" si="96"/>
        <v>1900</v>
      </c>
      <c r="F6159" s="547">
        <v>0</v>
      </c>
      <c r="G6159" s="548">
        <v>0</v>
      </c>
      <c r="H6159" s="547">
        <v>0</v>
      </c>
      <c r="I6159" s="545" t="s">
        <v>12666</v>
      </c>
      <c r="J6159" s="545"/>
      <c r="K6159" s="545" t="s">
        <v>13413</v>
      </c>
      <c r="L6159" s="545" t="s">
        <v>13857</v>
      </c>
      <c r="M6159" s="548" t="s">
        <v>13843</v>
      </c>
      <c r="N6159" s="545" t="s">
        <v>22148</v>
      </c>
      <c r="O6159" s="545" t="s">
        <v>13413</v>
      </c>
      <c r="P6159" s="549">
        <v>4228</v>
      </c>
      <c r="Q6159" s="549">
        <v>5</v>
      </c>
      <c r="R6159" s="549">
        <v>79</v>
      </c>
      <c r="S6159" s="548"/>
      <c r="T6159" s="548">
        <v>163</v>
      </c>
      <c r="U6159" s="99"/>
    </row>
    <row r="6160" spans="1:21" ht="19.5" customHeight="1">
      <c r="A6160" s="545">
        <v>100773</v>
      </c>
      <c r="B6160" s="545" t="s">
        <v>10685</v>
      </c>
      <c r="C6160" s="545" t="s">
        <v>221</v>
      </c>
      <c r="D6160" s="546"/>
      <c r="E6160" s="171" t="str">
        <f t="shared" si="96"/>
        <v>1900</v>
      </c>
      <c r="F6160" s="547">
        <v>0</v>
      </c>
      <c r="G6160" s="548">
        <v>0</v>
      </c>
      <c r="H6160" s="547">
        <v>0</v>
      </c>
      <c r="I6160" s="545" t="s">
        <v>12666</v>
      </c>
      <c r="J6160" s="545"/>
      <c r="K6160" s="545" t="s">
        <v>13413</v>
      </c>
      <c r="L6160" s="545" t="s">
        <v>13413</v>
      </c>
      <c r="M6160" s="548" t="s">
        <v>13843</v>
      </c>
      <c r="N6160" s="545" t="s">
        <v>22148</v>
      </c>
      <c r="O6160" s="545" t="s">
        <v>13413</v>
      </c>
      <c r="P6160" s="549">
        <v>4229</v>
      </c>
      <c r="Q6160" s="549">
        <v>5</v>
      </c>
      <c r="R6160" s="549">
        <v>79</v>
      </c>
      <c r="S6160" s="548"/>
      <c r="T6160" s="548">
        <v>163</v>
      </c>
      <c r="U6160" s="99"/>
    </row>
    <row r="6161" spans="1:21" ht="19.5" customHeight="1">
      <c r="A6161" s="545">
        <v>100774</v>
      </c>
      <c r="B6161" s="545" t="s">
        <v>10684</v>
      </c>
      <c r="C6161" s="545" t="s">
        <v>221</v>
      </c>
      <c r="D6161" s="546"/>
      <c r="E6161" s="171" t="str">
        <f t="shared" si="96"/>
        <v>1900</v>
      </c>
      <c r="F6161" s="547">
        <v>0</v>
      </c>
      <c r="G6161" s="548">
        <v>0</v>
      </c>
      <c r="H6161" s="547">
        <v>0</v>
      </c>
      <c r="I6161" s="545" t="s">
        <v>12666</v>
      </c>
      <c r="J6161" s="545"/>
      <c r="K6161" s="545" t="s">
        <v>13413</v>
      </c>
      <c r="L6161" s="545" t="s">
        <v>13857</v>
      </c>
      <c r="M6161" s="548" t="s">
        <v>13843</v>
      </c>
      <c r="N6161" s="545" t="s">
        <v>22148</v>
      </c>
      <c r="O6161" s="545" t="s">
        <v>13413</v>
      </c>
      <c r="P6161" s="549">
        <v>4230</v>
      </c>
      <c r="Q6161" s="549">
        <v>5</v>
      </c>
      <c r="R6161" s="549">
        <v>79</v>
      </c>
      <c r="S6161" s="548"/>
      <c r="T6161" s="548">
        <v>163</v>
      </c>
      <c r="U6161" s="99"/>
    </row>
    <row r="6162" spans="1:21" ht="19.5" customHeight="1">
      <c r="A6162" s="545">
        <v>100775</v>
      </c>
      <c r="B6162" s="545" t="s">
        <v>8416</v>
      </c>
      <c r="C6162" s="545" t="s">
        <v>437</v>
      </c>
      <c r="D6162" s="546">
        <v>43508</v>
      </c>
      <c r="E6162" s="171" t="str">
        <f t="shared" si="96"/>
        <v>2019</v>
      </c>
      <c r="F6162" s="547">
        <v>507654</v>
      </c>
      <c r="G6162" s="548">
        <v>0.19</v>
      </c>
      <c r="H6162" s="547">
        <v>426600</v>
      </c>
      <c r="I6162" s="545" t="s">
        <v>12668</v>
      </c>
      <c r="J6162" s="545" t="s">
        <v>13296</v>
      </c>
      <c r="K6162" s="545" t="s">
        <v>18061</v>
      </c>
      <c r="L6162" s="545" t="s">
        <v>13413</v>
      </c>
      <c r="M6162" s="548" t="s">
        <v>13758</v>
      </c>
      <c r="N6162" s="545" t="s">
        <v>13413</v>
      </c>
      <c r="O6162" s="545" t="s">
        <v>13413</v>
      </c>
      <c r="P6162" s="549">
        <v>4231</v>
      </c>
      <c r="Q6162" s="549">
        <v>1</v>
      </c>
      <c r="R6162" s="549">
        <v>7</v>
      </c>
      <c r="S6162" s="548">
        <v>2218</v>
      </c>
      <c r="T6162" s="548"/>
      <c r="U6162" s="99"/>
    </row>
    <row r="6163" spans="1:21" ht="19.5" customHeight="1">
      <c r="A6163" s="545">
        <v>100776</v>
      </c>
      <c r="B6163" s="545" t="s">
        <v>7032</v>
      </c>
      <c r="C6163" s="545" t="s">
        <v>221</v>
      </c>
      <c r="D6163" s="546">
        <v>45014</v>
      </c>
      <c r="E6163" s="171" t="str">
        <f t="shared" si="96"/>
        <v>2023</v>
      </c>
      <c r="F6163" s="547">
        <v>105554</v>
      </c>
      <c r="G6163" s="548">
        <v>0.19</v>
      </c>
      <c r="H6163" s="547">
        <v>88700.84</v>
      </c>
      <c r="I6163" s="545" t="s">
        <v>12671</v>
      </c>
      <c r="J6163" s="545" t="s">
        <v>13297</v>
      </c>
      <c r="K6163" s="545" t="s">
        <v>18062</v>
      </c>
      <c r="L6163" s="545" t="s">
        <v>13413</v>
      </c>
      <c r="M6163" s="548" t="s">
        <v>13758</v>
      </c>
      <c r="N6163" s="545" t="s">
        <v>13413</v>
      </c>
      <c r="O6163" s="545" t="s">
        <v>13413</v>
      </c>
      <c r="P6163" s="549">
        <v>4232</v>
      </c>
      <c r="Q6163" s="549">
        <v>1</v>
      </c>
      <c r="R6163" s="549">
        <v>82</v>
      </c>
      <c r="S6163" s="548">
        <v>2257</v>
      </c>
      <c r="T6163" s="548"/>
      <c r="U6163" s="99"/>
    </row>
    <row r="6164" spans="1:21" ht="19.5" customHeight="1">
      <c r="A6164" s="545">
        <v>100777</v>
      </c>
      <c r="B6164" s="545" t="s">
        <v>10683</v>
      </c>
      <c r="C6164" s="545" t="s">
        <v>216</v>
      </c>
      <c r="D6164" s="546"/>
      <c r="E6164" s="171" t="str">
        <f t="shared" si="96"/>
        <v>1900</v>
      </c>
      <c r="F6164" s="547">
        <v>0</v>
      </c>
      <c r="G6164" s="548">
        <v>0</v>
      </c>
      <c r="H6164" s="547">
        <v>0</v>
      </c>
      <c r="I6164" s="545" t="s">
        <v>12721</v>
      </c>
      <c r="J6164" s="545"/>
      <c r="K6164" s="545" t="s">
        <v>13413</v>
      </c>
      <c r="L6164" s="545" t="s">
        <v>13413</v>
      </c>
      <c r="M6164" s="548" t="s">
        <v>13758</v>
      </c>
      <c r="N6164" s="545" t="s">
        <v>13413</v>
      </c>
      <c r="O6164" s="545" t="s">
        <v>14659</v>
      </c>
      <c r="P6164" s="549">
        <v>4233</v>
      </c>
      <c r="Q6164" s="549">
        <v>1</v>
      </c>
      <c r="R6164" s="549">
        <v>144</v>
      </c>
      <c r="S6164" s="548"/>
      <c r="T6164" s="548"/>
      <c r="U6164" s="99"/>
    </row>
    <row r="6165" spans="1:21" ht="19.5" customHeight="1">
      <c r="A6165" s="545">
        <v>100778</v>
      </c>
      <c r="B6165" s="545" t="s">
        <v>8415</v>
      </c>
      <c r="C6165" s="545" t="s">
        <v>922</v>
      </c>
      <c r="D6165" s="546">
        <v>43508</v>
      </c>
      <c r="E6165" s="171" t="str">
        <f t="shared" si="96"/>
        <v>2019</v>
      </c>
      <c r="F6165" s="547">
        <v>800000</v>
      </c>
      <c r="G6165" s="548">
        <v>0</v>
      </c>
      <c r="H6165" s="547">
        <v>800000</v>
      </c>
      <c r="I6165" s="545" t="s">
        <v>12976</v>
      </c>
      <c r="J6165" s="545" t="s">
        <v>13296</v>
      </c>
      <c r="K6165" s="545" t="s">
        <v>13413</v>
      </c>
      <c r="L6165" s="545" t="s">
        <v>13413</v>
      </c>
      <c r="M6165" s="548" t="s">
        <v>15540</v>
      </c>
      <c r="N6165" s="545" t="s">
        <v>13413</v>
      </c>
      <c r="O6165" s="545" t="s">
        <v>13413</v>
      </c>
      <c r="P6165" s="549">
        <v>4234</v>
      </c>
      <c r="Q6165" s="549">
        <v>4</v>
      </c>
      <c r="R6165" s="549">
        <v>108</v>
      </c>
      <c r="S6165" s="548">
        <v>2218</v>
      </c>
      <c r="T6165" s="548"/>
      <c r="U6165" s="99"/>
    </row>
    <row r="6166" spans="1:21" ht="19.5" customHeight="1">
      <c r="A6166" s="545">
        <v>100779</v>
      </c>
      <c r="B6166" s="545" t="s">
        <v>7273</v>
      </c>
      <c r="C6166" s="545" t="s">
        <v>216</v>
      </c>
      <c r="D6166" s="546">
        <v>46062</v>
      </c>
      <c r="E6166" s="171" t="str">
        <f t="shared" si="96"/>
        <v>2026</v>
      </c>
      <c r="F6166" s="547">
        <v>24864</v>
      </c>
      <c r="G6166" s="548">
        <v>0.19</v>
      </c>
      <c r="H6166" s="547">
        <v>20894.12</v>
      </c>
      <c r="I6166" s="545" t="s">
        <v>12705</v>
      </c>
      <c r="J6166" s="545" t="s">
        <v>13298</v>
      </c>
      <c r="K6166" s="545" t="s">
        <v>13413</v>
      </c>
      <c r="L6166" s="545" t="s">
        <v>13413</v>
      </c>
      <c r="M6166" s="548" t="s">
        <v>13813</v>
      </c>
      <c r="N6166" s="545" t="s">
        <v>13413</v>
      </c>
      <c r="O6166" s="545" t="s">
        <v>13413</v>
      </c>
      <c r="P6166" s="549">
        <v>4235</v>
      </c>
      <c r="Q6166" s="549">
        <v>3</v>
      </c>
      <c r="R6166" s="549">
        <v>22</v>
      </c>
      <c r="S6166" s="548">
        <v>1012</v>
      </c>
      <c r="T6166" s="548"/>
      <c r="U6166" s="99"/>
    </row>
    <row r="6167" spans="1:21" ht="19.5" customHeight="1">
      <c r="A6167" s="545">
        <v>100780</v>
      </c>
      <c r="B6167" s="545" t="s">
        <v>7272</v>
      </c>
      <c r="C6167" s="545" t="s">
        <v>216</v>
      </c>
      <c r="D6167" s="546">
        <v>46079</v>
      </c>
      <c r="E6167" s="171" t="str">
        <f t="shared" si="96"/>
        <v>2026</v>
      </c>
      <c r="F6167" s="547">
        <v>41650</v>
      </c>
      <c r="G6167" s="548">
        <v>0.19</v>
      </c>
      <c r="H6167" s="547">
        <v>35000</v>
      </c>
      <c r="I6167" s="545" t="s">
        <v>12705</v>
      </c>
      <c r="J6167" s="545" t="s">
        <v>13296</v>
      </c>
      <c r="K6167" s="545" t="s">
        <v>18063</v>
      </c>
      <c r="L6167" s="545" t="s">
        <v>13413</v>
      </c>
      <c r="M6167" s="548" t="s">
        <v>13813</v>
      </c>
      <c r="N6167" s="545" t="s">
        <v>13413</v>
      </c>
      <c r="O6167" s="545" t="s">
        <v>13413</v>
      </c>
      <c r="P6167" s="549">
        <v>4236</v>
      </c>
      <c r="Q6167" s="549">
        <v>3</v>
      </c>
      <c r="R6167" s="549">
        <v>22</v>
      </c>
      <c r="S6167" s="548">
        <v>2218</v>
      </c>
      <c r="T6167" s="548"/>
      <c r="U6167" s="99"/>
    </row>
    <row r="6168" spans="1:21" ht="19.5" customHeight="1">
      <c r="A6168" s="545">
        <v>100781</v>
      </c>
      <c r="B6168" s="545" t="s">
        <v>7271</v>
      </c>
      <c r="C6168" s="545" t="s">
        <v>216</v>
      </c>
      <c r="D6168" s="546">
        <v>46062</v>
      </c>
      <c r="E6168" s="171" t="str">
        <f t="shared" si="96"/>
        <v>2026</v>
      </c>
      <c r="F6168" s="547">
        <v>10578</v>
      </c>
      <c r="G6168" s="548">
        <v>0.19</v>
      </c>
      <c r="H6168" s="547">
        <v>8889.08</v>
      </c>
      <c r="I6168" s="545" t="s">
        <v>12705</v>
      </c>
      <c r="J6168" s="545" t="s">
        <v>13298</v>
      </c>
      <c r="K6168" s="545" t="s">
        <v>18063</v>
      </c>
      <c r="L6168" s="545" t="s">
        <v>13413</v>
      </c>
      <c r="M6168" s="548" t="s">
        <v>13813</v>
      </c>
      <c r="N6168" s="545" t="s">
        <v>13413</v>
      </c>
      <c r="O6168" s="545" t="s">
        <v>13413</v>
      </c>
      <c r="P6168" s="549">
        <v>4237</v>
      </c>
      <c r="Q6168" s="549">
        <v>3</v>
      </c>
      <c r="R6168" s="549">
        <v>22</v>
      </c>
      <c r="S6168" s="548">
        <v>1012</v>
      </c>
      <c r="T6168" s="548"/>
      <c r="U6168" s="99"/>
    </row>
    <row r="6169" spans="1:21" ht="19.5" customHeight="1">
      <c r="A6169" s="545">
        <v>100782</v>
      </c>
      <c r="B6169" s="545" t="s">
        <v>3831</v>
      </c>
      <c r="C6169" s="545" t="s">
        <v>216</v>
      </c>
      <c r="D6169" s="546">
        <v>44585</v>
      </c>
      <c r="E6169" s="171" t="str">
        <f t="shared" si="96"/>
        <v>2022</v>
      </c>
      <c r="F6169" s="547">
        <v>36967</v>
      </c>
      <c r="G6169" s="548">
        <v>0</v>
      </c>
      <c r="H6169" s="547">
        <v>36967</v>
      </c>
      <c r="I6169" s="545" t="s">
        <v>12766</v>
      </c>
      <c r="J6169" s="545" t="s">
        <v>13297</v>
      </c>
      <c r="K6169" s="545" t="s">
        <v>13413</v>
      </c>
      <c r="L6169" s="545" t="s">
        <v>18014</v>
      </c>
      <c r="M6169" s="548" t="s">
        <v>13758</v>
      </c>
      <c r="N6169" s="545" t="s">
        <v>13413</v>
      </c>
      <c r="O6169" s="545" t="s">
        <v>13413</v>
      </c>
      <c r="P6169" s="549">
        <v>4238</v>
      </c>
      <c r="Q6169" s="549">
        <v>1</v>
      </c>
      <c r="R6169" s="549">
        <v>172</v>
      </c>
      <c r="S6169" s="548">
        <v>2257</v>
      </c>
      <c r="T6169" s="548"/>
      <c r="U6169" s="99"/>
    </row>
    <row r="6170" spans="1:21" ht="19.5" customHeight="1">
      <c r="A6170" s="545">
        <v>100783</v>
      </c>
      <c r="B6170" s="545" t="s">
        <v>8287</v>
      </c>
      <c r="C6170" s="545" t="s">
        <v>216</v>
      </c>
      <c r="D6170" s="546">
        <v>44585</v>
      </c>
      <c r="E6170" s="171" t="str">
        <f t="shared" si="96"/>
        <v>2022</v>
      </c>
      <c r="F6170" s="547">
        <v>36967</v>
      </c>
      <c r="G6170" s="548">
        <v>0</v>
      </c>
      <c r="H6170" s="547">
        <v>36967</v>
      </c>
      <c r="I6170" s="545" t="s">
        <v>12766</v>
      </c>
      <c r="J6170" s="545" t="s">
        <v>13297</v>
      </c>
      <c r="K6170" s="545" t="s">
        <v>13413</v>
      </c>
      <c r="L6170" s="545" t="s">
        <v>13413</v>
      </c>
      <c r="M6170" s="548" t="s">
        <v>13758</v>
      </c>
      <c r="N6170" s="545" t="s">
        <v>13413</v>
      </c>
      <c r="O6170" s="545" t="s">
        <v>13413</v>
      </c>
      <c r="P6170" s="549">
        <v>4239</v>
      </c>
      <c r="Q6170" s="549">
        <v>1</v>
      </c>
      <c r="R6170" s="549">
        <v>172</v>
      </c>
      <c r="S6170" s="548">
        <v>2257</v>
      </c>
      <c r="T6170" s="548"/>
      <c r="U6170" s="99"/>
    </row>
    <row r="6171" spans="1:21" ht="19.5" customHeight="1">
      <c r="A6171" s="545">
        <v>100784</v>
      </c>
      <c r="B6171" s="545" t="s">
        <v>3807</v>
      </c>
      <c r="C6171" s="545" t="s">
        <v>216</v>
      </c>
      <c r="D6171" s="546">
        <v>46052</v>
      </c>
      <c r="E6171" s="171" t="str">
        <f t="shared" si="96"/>
        <v>2026</v>
      </c>
      <c r="F6171" s="547">
        <v>58283</v>
      </c>
      <c r="G6171" s="548">
        <v>0.19</v>
      </c>
      <c r="H6171" s="547">
        <v>48977.31</v>
      </c>
      <c r="I6171" s="545" t="s">
        <v>12766</v>
      </c>
      <c r="J6171" s="545" t="s">
        <v>13307</v>
      </c>
      <c r="K6171" s="545" t="s">
        <v>13413</v>
      </c>
      <c r="L6171" s="545" t="s">
        <v>13413</v>
      </c>
      <c r="M6171" s="548" t="s">
        <v>13758</v>
      </c>
      <c r="N6171" s="545" t="s">
        <v>13413</v>
      </c>
      <c r="O6171" s="545" t="s">
        <v>13413</v>
      </c>
      <c r="P6171" s="549">
        <v>4240</v>
      </c>
      <c r="Q6171" s="549">
        <v>1</v>
      </c>
      <c r="R6171" s="549">
        <v>172</v>
      </c>
      <c r="S6171" s="548">
        <v>2228</v>
      </c>
      <c r="T6171" s="548"/>
      <c r="U6171" s="99"/>
    </row>
    <row r="6172" spans="1:21" ht="19.5" customHeight="1">
      <c r="A6172" s="545">
        <v>100785</v>
      </c>
      <c r="B6172" s="545" t="s">
        <v>3805</v>
      </c>
      <c r="C6172" s="545" t="s">
        <v>216</v>
      </c>
      <c r="D6172" s="546">
        <v>46064</v>
      </c>
      <c r="E6172" s="171" t="str">
        <f t="shared" si="96"/>
        <v>2026</v>
      </c>
      <c r="F6172" s="547">
        <v>74667</v>
      </c>
      <c r="G6172" s="548">
        <v>0</v>
      </c>
      <c r="H6172" s="547">
        <v>74667</v>
      </c>
      <c r="I6172" s="545" t="s">
        <v>12766</v>
      </c>
      <c r="J6172" s="545" t="s">
        <v>13298</v>
      </c>
      <c r="K6172" s="545" t="s">
        <v>13413</v>
      </c>
      <c r="L6172" s="545" t="s">
        <v>13413</v>
      </c>
      <c r="M6172" s="548" t="s">
        <v>13758</v>
      </c>
      <c r="N6172" s="545" t="s">
        <v>13413</v>
      </c>
      <c r="O6172" s="545" t="s">
        <v>13413</v>
      </c>
      <c r="P6172" s="549">
        <v>4241</v>
      </c>
      <c r="Q6172" s="549">
        <v>1</v>
      </c>
      <c r="R6172" s="549">
        <v>172</v>
      </c>
      <c r="S6172" s="548">
        <v>1012</v>
      </c>
      <c r="T6172" s="548"/>
      <c r="U6172" s="99"/>
    </row>
    <row r="6173" spans="1:21" ht="19.5" customHeight="1">
      <c r="A6173" s="545">
        <v>100786</v>
      </c>
      <c r="B6173" s="545" t="s">
        <v>3808</v>
      </c>
      <c r="C6173" s="545" t="s">
        <v>216</v>
      </c>
      <c r="D6173" s="546">
        <v>46073</v>
      </c>
      <c r="E6173" s="171" t="str">
        <f t="shared" si="96"/>
        <v>2026</v>
      </c>
      <c r="F6173" s="547">
        <v>34698</v>
      </c>
      <c r="G6173" s="548">
        <v>0</v>
      </c>
      <c r="H6173" s="547">
        <v>34698</v>
      </c>
      <c r="I6173" s="545" t="s">
        <v>12766</v>
      </c>
      <c r="J6173" s="545" t="s">
        <v>13298</v>
      </c>
      <c r="K6173" s="545" t="s">
        <v>13413</v>
      </c>
      <c r="L6173" s="545" t="s">
        <v>13413</v>
      </c>
      <c r="M6173" s="548" t="s">
        <v>13758</v>
      </c>
      <c r="N6173" s="545" t="s">
        <v>13413</v>
      </c>
      <c r="O6173" s="545" t="s">
        <v>13413</v>
      </c>
      <c r="P6173" s="549">
        <v>4242</v>
      </c>
      <c r="Q6173" s="549">
        <v>1</v>
      </c>
      <c r="R6173" s="549">
        <v>172</v>
      </c>
      <c r="S6173" s="548">
        <v>1012</v>
      </c>
      <c r="T6173" s="548"/>
      <c r="U6173" s="99"/>
    </row>
    <row r="6174" spans="1:21" ht="19.5" customHeight="1">
      <c r="A6174" s="545">
        <v>100787</v>
      </c>
      <c r="B6174" s="545" t="s">
        <v>3825</v>
      </c>
      <c r="C6174" s="545" t="s">
        <v>216</v>
      </c>
      <c r="D6174" s="546">
        <v>44589</v>
      </c>
      <c r="E6174" s="171" t="str">
        <f t="shared" si="96"/>
        <v>2022</v>
      </c>
      <c r="F6174" s="547">
        <v>16296</v>
      </c>
      <c r="G6174" s="548">
        <v>0</v>
      </c>
      <c r="H6174" s="547">
        <v>16296</v>
      </c>
      <c r="I6174" s="545" t="s">
        <v>12766</v>
      </c>
      <c r="J6174" s="545" t="s">
        <v>13297</v>
      </c>
      <c r="K6174" s="545" t="s">
        <v>13413</v>
      </c>
      <c r="L6174" s="545" t="s">
        <v>13413</v>
      </c>
      <c r="M6174" s="548" t="s">
        <v>13758</v>
      </c>
      <c r="N6174" s="545" t="s">
        <v>13413</v>
      </c>
      <c r="O6174" s="545" t="s">
        <v>13413</v>
      </c>
      <c r="P6174" s="549">
        <v>4243</v>
      </c>
      <c r="Q6174" s="549">
        <v>1</v>
      </c>
      <c r="R6174" s="549">
        <v>172</v>
      </c>
      <c r="S6174" s="548">
        <v>2257</v>
      </c>
      <c r="T6174" s="548"/>
      <c r="U6174" s="99"/>
    </row>
    <row r="6175" spans="1:21" ht="19.5" customHeight="1">
      <c r="A6175" s="545">
        <v>100788</v>
      </c>
      <c r="B6175" s="545" t="s">
        <v>3826</v>
      </c>
      <c r="C6175" s="545" t="s">
        <v>216</v>
      </c>
      <c r="D6175" s="546">
        <v>46073</v>
      </c>
      <c r="E6175" s="171" t="str">
        <f t="shared" si="96"/>
        <v>2026</v>
      </c>
      <c r="F6175" s="547">
        <v>61161.24</v>
      </c>
      <c r="G6175" s="548">
        <v>0.19</v>
      </c>
      <c r="H6175" s="547">
        <v>51396</v>
      </c>
      <c r="I6175" s="545" t="s">
        <v>12766</v>
      </c>
      <c r="J6175" s="545" t="s">
        <v>13298</v>
      </c>
      <c r="K6175" s="545" t="s">
        <v>13413</v>
      </c>
      <c r="L6175" s="545" t="s">
        <v>13413</v>
      </c>
      <c r="M6175" s="548" t="s">
        <v>13758</v>
      </c>
      <c r="N6175" s="545" t="s">
        <v>13413</v>
      </c>
      <c r="O6175" s="545" t="s">
        <v>13413</v>
      </c>
      <c r="P6175" s="549">
        <v>4244</v>
      </c>
      <c r="Q6175" s="549">
        <v>1</v>
      </c>
      <c r="R6175" s="549">
        <v>172</v>
      </c>
      <c r="S6175" s="548">
        <v>1012</v>
      </c>
      <c r="T6175" s="548"/>
      <c r="U6175" s="99"/>
    </row>
    <row r="6176" spans="1:21" ht="19.5" customHeight="1">
      <c r="A6176" s="545">
        <v>100789</v>
      </c>
      <c r="B6176" s="545" t="s">
        <v>3803</v>
      </c>
      <c r="C6176" s="545" t="s">
        <v>216</v>
      </c>
      <c r="D6176" s="546">
        <v>44589</v>
      </c>
      <c r="E6176" s="171" t="str">
        <f t="shared" si="96"/>
        <v>2022</v>
      </c>
      <c r="F6176" s="547">
        <v>30552</v>
      </c>
      <c r="G6176" s="548">
        <v>0</v>
      </c>
      <c r="H6176" s="547">
        <v>30552</v>
      </c>
      <c r="I6176" s="545" t="s">
        <v>12766</v>
      </c>
      <c r="J6176" s="545" t="s">
        <v>13297</v>
      </c>
      <c r="K6176" s="545" t="s">
        <v>13413</v>
      </c>
      <c r="L6176" s="545" t="s">
        <v>13413</v>
      </c>
      <c r="M6176" s="548" t="s">
        <v>13758</v>
      </c>
      <c r="N6176" s="545" t="s">
        <v>13413</v>
      </c>
      <c r="O6176" s="545" t="s">
        <v>13413</v>
      </c>
      <c r="P6176" s="549">
        <v>4245</v>
      </c>
      <c r="Q6176" s="549">
        <v>1</v>
      </c>
      <c r="R6176" s="549">
        <v>172</v>
      </c>
      <c r="S6176" s="548">
        <v>2257</v>
      </c>
      <c r="T6176" s="548"/>
      <c r="U6176" s="99"/>
    </row>
    <row r="6177" spans="1:21" ht="19.5" customHeight="1">
      <c r="A6177" s="545">
        <v>100790</v>
      </c>
      <c r="B6177" s="545" t="s">
        <v>3856</v>
      </c>
      <c r="C6177" s="545" t="s">
        <v>216</v>
      </c>
      <c r="D6177" s="546">
        <v>46052</v>
      </c>
      <c r="E6177" s="171" t="str">
        <f t="shared" si="96"/>
        <v>2026</v>
      </c>
      <c r="F6177" s="547">
        <v>209396</v>
      </c>
      <c r="G6177" s="548">
        <v>0</v>
      </c>
      <c r="H6177" s="547">
        <v>209396</v>
      </c>
      <c r="I6177" s="545" t="s">
        <v>12766</v>
      </c>
      <c r="J6177" s="545" t="s">
        <v>13307</v>
      </c>
      <c r="K6177" s="545" t="s">
        <v>18064</v>
      </c>
      <c r="L6177" s="545" t="s">
        <v>13413</v>
      </c>
      <c r="M6177" s="548" t="s">
        <v>13758</v>
      </c>
      <c r="N6177" s="545" t="s">
        <v>13413</v>
      </c>
      <c r="O6177" s="545" t="s">
        <v>13413</v>
      </c>
      <c r="P6177" s="549">
        <v>4246</v>
      </c>
      <c r="Q6177" s="549">
        <v>1</v>
      </c>
      <c r="R6177" s="549">
        <v>172</v>
      </c>
      <c r="S6177" s="548">
        <v>2228</v>
      </c>
      <c r="T6177" s="548"/>
      <c r="U6177" s="99"/>
    </row>
    <row r="6178" spans="1:21" ht="19.5" customHeight="1">
      <c r="A6178" s="545">
        <v>100791</v>
      </c>
      <c r="B6178" s="545" t="s">
        <v>3800</v>
      </c>
      <c r="C6178" s="545" t="s">
        <v>216</v>
      </c>
      <c r="D6178" s="546">
        <v>46073</v>
      </c>
      <c r="E6178" s="171" t="str">
        <f t="shared" si="96"/>
        <v>2026</v>
      </c>
      <c r="F6178" s="547">
        <v>45557.96</v>
      </c>
      <c r="G6178" s="548">
        <v>0.19</v>
      </c>
      <c r="H6178" s="547">
        <v>38284</v>
      </c>
      <c r="I6178" s="545" t="s">
        <v>12766</v>
      </c>
      <c r="J6178" s="545" t="s">
        <v>13298</v>
      </c>
      <c r="K6178" s="545" t="s">
        <v>13413</v>
      </c>
      <c r="L6178" s="545" t="s">
        <v>13413</v>
      </c>
      <c r="M6178" s="548" t="s">
        <v>13758</v>
      </c>
      <c r="N6178" s="545" t="s">
        <v>13413</v>
      </c>
      <c r="O6178" s="545" t="s">
        <v>13413</v>
      </c>
      <c r="P6178" s="549">
        <v>4247</v>
      </c>
      <c r="Q6178" s="549">
        <v>1</v>
      </c>
      <c r="R6178" s="549">
        <v>172</v>
      </c>
      <c r="S6178" s="548">
        <v>1012</v>
      </c>
      <c r="T6178" s="548"/>
      <c r="U6178" s="99"/>
    </row>
    <row r="6179" spans="1:21" ht="19.5" customHeight="1">
      <c r="A6179" s="545">
        <v>100792</v>
      </c>
      <c r="B6179" s="545" t="s">
        <v>3814</v>
      </c>
      <c r="C6179" s="545" t="s">
        <v>216</v>
      </c>
      <c r="D6179" s="546">
        <v>44589</v>
      </c>
      <c r="E6179" s="171" t="str">
        <f t="shared" si="96"/>
        <v>2022</v>
      </c>
      <c r="F6179" s="547">
        <v>40214</v>
      </c>
      <c r="G6179" s="548">
        <v>0</v>
      </c>
      <c r="H6179" s="547">
        <v>40214</v>
      </c>
      <c r="I6179" s="545" t="s">
        <v>12766</v>
      </c>
      <c r="J6179" s="545" t="s">
        <v>13297</v>
      </c>
      <c r="K6179" s="545" t="s">
        <v>13413</v>
      </c>
      <c r="L6179" s="545" t="s">
        <v>13413</v>
      </c>
      <c r="M6179" s="548" t="s">
        <v>13758</v>
      </c>
      <c r="N6179" s="545" t="s">
        <v>13413</v>
      </c>
      <c r="O6179" s="545" t="s">
        <v>13413</v>
      </c>
      <c r="P6179" s="549">
        <v>4248</v>
      </c>
      <c r="Q6179" s="549">
        <v>1</v>
      </c>
      <c r="R6179" s="549">
        <v>172</v>
      </c>
      <c r="S6179" s="548">
        <v>2257</v>
      </c>
      <c r="T6179" s="548"/>
      <c r="U6179" s="99"/>
    </row>
    <row r="6180" spans="1:21" ht="19.5" customHeight="1">
      <c r="A6180" s="545">
        <v>100793</v>
      </c>
      <c r="B6180" s="545" t="s">
        <v>3813</v>
      </c>
      <c r="C6180" s="545" t="s">
        <v>216</v>
      </c>
      <c r="D6180" s="546">
        <v>44589</v>
      </c>
      <c r="E6180" s="171" t="str">
        <f t="shared" si="96"/>
        <v>2022</v>
      </c>
      <c r="F6180" s="547">
        <v>26972</v>
      </c>
      <c r="G6180" s="548">
        <v>0</v>
      </c>
      <c r="H6180" s="547">
        <v>26972</v>
      </c>
      <c r="I6180" s="545" t="s">
        <v>12766</v>
      </c>
      <c r="J6180" s="545" t="s">
        <v>13297</v>
      </c>
      <c r="K6180" s="545" t="s">
        <v>13413</v>
      </c>
      <c r="L6180" s="545" t="s">
        <v>13413</v>
      </c>
      <c r="M6180" s="548" t="s">
        <v>13758</v>
      </c>
      <c r="N6180" s="545" t="s">
        <v>13413</v>
      </c>
      <c r="O6180" s="545" t="s">
        <v>13413</v>
      </c>
      <c r="P6180" s="549">
        <v>4249</v>
      </c>
      <c r="Q6180" s="549">
        <v>1</v>
      </c>
      <c r="R6180" s="549">
        <v>172</v>
      </c>
      <c r="S6180" s="548">
        <v>2257</v>
      </c>
      <c r="T6180" s="548"/>
      <c r="U6180" s="99"/>
    </row>
    <row r="6181" spans="1:21" ht="19.5" customHeight="1">
      <c r="A6181" s="545">
        <v>100794</v>
      </c>
      <c r="B6181" s="545" t="s">
        <v>3827</v>
      </c>
      <c r="C6181" s="545" t="s">
        <v>216</v>
      </c>
      <c r="D6181" s="546">
        <v>46073</v>
      </c>
      <c r="E6181" s="171" t="str">
        <f t="shared" si="96"/>
        <v>2026</v>
      </c>
      <c r="F6181" s="547">
        <v>36518</v>
      </c>
      <c r="G6181" s="548">
        <v>0</v>
      </c>
      <c r="H6181" s="547">
        <v>36518</v>
      </c>
      <c r="I6181" s="545" t="s">
        <v>12766</v>
      </c>
      <c r="J6181" s="545" t="s">
        <v>13296</v>
      </c>
      <c r="K6181" s="545" t="s">
        <v>13413</v>
      </c>
      <c r="L6181" s="545" t="s">
        <v>13413</v>
      </c>
      <c r="M6181" s="548" t="s">
        <v>13758</v>
      </c>
      <c r="N6181" s="545" t="s">
        <v>13413</v>
      </c>
      <c r="O6181" s="545" t="s">
        <v>13413</v>
      </c>
      <c r="P6181" s="549">
        <v>4250</v>
      </c>
      <c r="Q6181" s="549">
        <v>1</v>
      </c>
      <c r="R6181" s="549">
        <v>172</v>
      </c>
      <c r="S6181" s="548">
        <v>2218</v>
      </c>
      <c r="T6181" s="548"/>
      <c r="U6181" s="99"/>
    </row>
    <row r="6182" spans="1:21" ht="19.5" customHeight="1">
      <c r="A6182" s="545">
        <v>100795</v>
      </c>
      <c r="B6182" s="545" t="s">
        <v>3801</v>
      </c>
      <c r="C6182" s="545" t="s">
        <v>216</v>
      </c>
      <c r="D6182" s="546">
        <v>46073</v>
      </c>
      <c r="E6182" s="171" t="str">
        <f t="shared" si="96"/>
        <v>2026</v>
      </c>
      <c r="F6182" s="547">
        <v>34606</v>
      </c>
      <c r="G6182" s="548">
        <v>0</v>
      </c>
      <c r="H6182" s="547">
        <v>34606</v>
      </c>
      <c r="I6182" s="545" t="s">
        <v>12766</v>
      </c>
      <c r="J6182" s="545" t="s">
        <v>13298</v>
      </c>
      <c r="K6182" s="545" t="s">
        <v>13413</v>
      </c>
      <c r="L6182" s="545" t="s">
        <v>13413</v>
      </c>
      <c r="M6182" s="548" t="s">
        <v>13758</v>
      </c>
      <c r="N6182" s="545" t="s">
        <v>13413</v>
      </c>
      <c r="O6182" s="545" t="s">
        <v>13413</v>
      </c>
      <c r="P6182" s="549">
        <v>4251</v>
      </c>
      <c r="Q6182" s="549">
        <v>1</v>
      </c>
      <c r="R6182" s="549">
        <v>172</v>
      </c>
      <c r="S6182" s="548">
        <v>1012</v>
      </c>
      <c r="T6182" s="548"/>
      <c r="U6182" s="99"/>
    </row>
    <row r="6183" spans="1:21" ht="19.5" customHeight="1">
      <c r="A6183" s="545">
        <v>100796</v>
      </c>
      <c r="B6183" s="545" t="s">
        <v>3801</v>
      </c>
      <c r="C6183" s="545" t="s">
        <v>216</v>
      </c>
      <c r="D6183" s="546">
        <v>44589</v>
      </c>
      <c r="E6183" s="171" t="str">
        <f t="shared" si="96"/>
        <v>2022</v>
      </c>
      <c r="F6183" s="547">
        <v>34221</v>
      </c>
      <c r="G6183" s="548">
        <v>0</v>
      </c>
      <c r="H6183" s="547">
        <v>34221</v>
      </c>
      <c r="I6183" s="545" t="s">
        <v>12766</v>
      </c>
      <c r="J6183" s="545" t="s">
        <v>13297</v>
      </c>
      <c r="K6183" s="545" t="s">
        <v>13413</v>
      </c>
      <c r="L6183" s="545" t="s">
        <v>13413</v>
      </c>
      <c r="M6183" s="548" t="s">
        <v>13758</v>
      </c>
      <c r="N6183" s="545" t="s">
        <v>13413</v>
      </c>
      <c r="O6183" s="545" t="s">
        <v>13413</v>
      </c>
      <c r="P6183" s="549">
        <v>4252</v>
      </c>
      <c r="Q6183" s="549">
        <v>1</v>
      </c>
      <c r="R6183" s="549">
        <v>172</v>
      </c>
      <c r="S6183" s="548">
        <v>2257</v>
      </c>
      <c r="T6183" s="548"/>
      <c r="U6183" s="99"/>
    </row>
    <row r="6184" spans="1:21" ht="19.5" customHeight="1">
      <c r="A6184" s="545">
        <v>100797</v>
      </c>
      <c r="B6184" s="545" t="s">
        <v>3812</v>
      </c>
      <c r="C6184" s="545" t="s">
        <v>216</v>
      </c>
      <c r="D6184" s="546">
        <v>44589</v>
      </c>
      <c r="E6184" s="171" t="str">
        <f t="shared" si="96"/>
        <v>2022</v>
      </c>
      <c r="F6184" s="547">
        <v>12550</v>
      </c>
      <c r="G6184" s="548">
        <v>0</v>
      </c>
      <c r="H6184" s="547">
        <v>12550</v>
      </c>
      <c r="I6184" s="545" t="s">
        <v>12766</v>
      </c>
      <c r="J6184" s="545" t="s">
        <v>13297</v>
      </c>
      <c r="K6184" s="545" t="s">
        <v>13413</v>
      </c>
      <c r="L6184" s="545" t="s">
        <v>13413</v>
      </c>
      <c r="M6184" s="548" t="s">
        <v>13758</v>
      </c>
      <c r="N6184" s="545" t="s">
        <v>13413</v>
      </c>
      <c r="O6184" s="545" t="s">
        <v>13413</v>
      </c>
      <c r="P6184" s="549">
        <v>4253</v>
      </c>
      <c r="Q6184" s="549">
        <v>1</v>
      </c>
      <c r="R6184" s="549">
        <v>172</v>
      </c>
      <c r="S6184" s="548">
        <v>2257</v>
      </c>
      <c r="T6184" s="548"/>
      <c r="U6184" s="99"/>
    </row>
    <row r="6185" spans="1:21" ht="19.5" customHeight="1">
      <c r="A6185" s="545">
        <v>100798</v>
      </c>
      <c r="B6185" s="545" t="s">
        <v>3815</v>
      </c>
      <c r="C6185" s="545" t="s">
        <v>216</v>
      </c>
      <c r="D6185" s="546">
        <v>44589</v>
      </c>
      <c r="E6185" s="171" t="str">
        <f t="shared" si="96"/>
        <v>2022</v>
      </c>
      <c r="F6185" s="547">
        <v>28486</v>
      </c>
      <c r="G6185" s="548">
        <v>0</v>
      </c>
      <c r="H6185" s="547">
        <v>28486</v>
      </c>
      <c r="I6185" s="545" t="s">
        <v>12766</v>
      </c>
      <c r="J6185" s="545" t="s">
        <v>13297</v>
      </c>
      <c r="K6185" s="545" t="s">
        <v>13413</v>
      </c>
      <c r="L6185" s="545" t="s">
        <v>13413</v>
      </c>
      <c r="M6185" s="548" t="s">
        <v>13758</v>
      </c>
      <c r="N6185" s="545" t="s">
        <v>13413</v>
      </c>
      <c r="O6185" s="545" t="s">
        <v>13413</v>
      </c>
      <c r="P6185" s="549">
        <v>4254</v>
      </c>
      <c r="Q6185" s="549">
        <v>1</v>
      </c>
      <c r="R6185" s="549">
        <v>172</v>
      </c>
      <c r="S6185" s="548">
        <v>2257</v>
      </c>
      <c r="T6185" s="548"/>
      <c r="U6185" s="99"/>
    </row>
    <row r="6186" spans="1:21" ht="19.5" customHeight="1">
      <c r="A6186" s="545">
        <v>100799</v>
      </c>
      <c r="B6186" s="545" t="s">
        <v>3802</v>
      </c>
      <c r="C6186" s="545" t="s">
        <v>216</v>
      </c>
      <c r="D6186" s="546">
        <v>46052</v>
      </c>
      <c r="E6186" s="171" t="str">
        <f t="shared" si="96"/>
        <v>2026</v>
      </c>
      <c r="F6186" s="547">
        <v>41526</v>
      </c>
      <c r="G6186" s="548">
        <v>0</v>
      </c>
      <c r="H6186" s="547">
        <v>41526</v>
      </c>
      <c r="I6186" s="545" t="s">
        <v>12766</v>
      </c>
      <c r="J6186" s="545" t="s">
        <v>13307</v>
      </c>
      <c r="K6186" s="545" t="s">
        <v>13413</v>
      </c>
      <c r="L6186" s="545" t="s">
        <v>13413</v>
      </c>
      <c r="M6186" s="548" t="s">
        <v>13758</v>
      </c>
      <c r="N6186" s="545" t="s">
        <v>13413</v>
      </c>
      <c r="O6186" s="545" t="s">
        <v>13413</v>
      </c>
      <c r="P6186" s="549">
        <v>4255</v>
      </c>
      <c r="Q6186" s="549">
        <v>1</v>
      </c>
      <c r="R6186" s="549">
        <v>172</v>
      </c>
      <c r="S6186" s="548">
        <v>2228</v>
      </c>
      <c r="T6186" s="548"/>
      <c r="U6186" s="99"/>
    </row>
    <row r="6187" spans="1:21" ht="19.5" customHeight="1">
      <c r="A6187" s="545">
        <v>100800</v>
      </c>
      <c r="B6187" s="545" t="s">
        <v>3820</v>
      </c>
      <c r="C6187" s="545" t="s">
        <v>216</v>
      </c>
      <c r="D6187" s="546">
        <v>46052</v>
      </c>
      <c r="E6187" s="171" t="str">
        <f t="shared" si="96"/>
        <v>2026</v>
      </c>
      <c r="F6187" s="547">
        <v>22170</v>
      </c>
      <c r="G6187" s="548">
        <v>0</v>
      </c>
      <c r="H6187" s="547">
        <v>22170</v>
      </c>
      <c r="I6187" s="545" t="s">
        <v>12766</v>
      </c>
      <c r="J6187" s="545" t="s">
        <v>13307</v>
      </c>
      <c r="K6187" s="545" t="s">
        <v>13413</v>
      </c>
      <c r="L6187" s="545" t="s">
        <v>13413</v>
      </c>
      <c r="M6187" s="548" t="s">
        <v>13758</v>
      </c>
      <c r="N6187" s="545" t="s">
        <v>13413</v>
      </c>
      <c r="O6187" s="545" t="s">
        <v>13413</v>
      </c>
      <c r="P6187" s="549">
        <v>4256</v>
      </c>
      <c r="Q6187" s="549">
        <v>1</v>
      </c>
      <c r="R6187" s="549">
        <v>172</v>
      </c>
      <c r="S6187" s="548">
        <v>2228</v>
      </c>
      <c r="T6187" s="548"/>
      <c r="U6187" s="99"/>
    </row>
    <row r="6188" spans="1:21" ht="19.5" customHeight="1">
      <c r="A6188" s="545">
        <v>100801</v>
      </c>
      <c r="B6188" s="545" t="s">
        <v>3804</v>
      </c>
      <c r="C6188" s="545" t="s">
        <v>216</v>
      </c>
      <c r="D6188" s="546">
        <v>46052</v>
      </c>
      <c r="E6188" s="171" t="str">
        <f t="shared" si="96"/>
        <v>2026</v>
      </c>
      <c r="F6188" s="547">
        <v>37964</v>
      </c>
      <c r="G6188" s="548">
        <v>0</v>
      </c>
      <c r="H6188" s="547">
        <v>37964</v>
      </c>
      <c r="I6188" s="545" t="s">
        <v>12766</v>
      </c>
      <c r="J6188" s="545" t="s">
        <v>13307</v>
      </c>
      <c r="K6188" s="545" t="s">
        <v>13413</v>
      </c>
      <c r="L6188" s="545" t="s">
        <v>13413</v>
      </c>
      <c r="M6188" s="548" t="s">
        <v>13758</v>
      </c>
      <c r="N6188" s="545" t="s">
        <v>13413</v>
      </c>
      <c r="O6188" s="545" t="s">
        <v>13413</v>
      </c>
      <c r="P6188" s="549">
        <v>4257</v>
      </c>
      <c r="Q6188" s="549">
        <v>1</v>
      </c>
      <c r="R6188" s="549">
        <v>172</v>
      </c>
      <c r="S6188" s="548">
        <v>2228</v>
      </c>
      <c r="T6188" s="548"/>
      <c r="U6188" s="99"/>
    </row>
    <row r="6189" spans="1:21" ht="19.5" customHeight="1">
      <c r="A6189" s="545">
        <v>100802</v>
      </c>
      <c r="B6189" s="545" t="s">
        <v>3819</v>
      </c>
      <c r="C6189" s="545" t="s">
        <v>216</v>
      </c>
      <c r="D6189" s="546">
        <v>46073</v>
      </c>
      <c r="E6189" s="171" t="str">
        <f t="shared" si="96"/>
        <v>2026</v>
      </c>
      <c r="F6189" s="547">
        <v>38355</v>
      </c>
      <c r="G6189" s="548">
        <v>0</v>
      </c>
      <c r="H6189" s="547">
        <v>38355</v>
      </c>
      <c r="I6189" s="545" t="s">
        <v>12766</v>
      </c>
      <c r="J6189" s="545" t="s">
        <v>13298</v>
      </c>
      <c r="K6189" s="545" t="s">
        <v>13413</v>
      </c>
      <c r="L6189" s="545" t="s">
        <v>13413</v>
      </c>
      <c r="M6189" s="548" t="s">
        <v>13758</v>
      </c>
      <c r="N6189" s="545" t="s">
        <v>13413</v>
      </c>
      <c r="O6189" s="545" t="s">
        <v>13413</v>
      </c>
      <c r="P6189" s="549">
        <v>4258</v>
      </c>
      <c r="Q6189" s="549">
        <v>1</v>
      </c>
      <c r="R6189" s="549">
        <v>172</v>
      </c>
      <c r="S6189" s="548">
        <v>1012</v>
      </c>
      <c r="T6189" s="548"/>
      <c r="U6189" s="99"/>
    </row>
    <row r="6190" spans="1:21" ht="19.5" customHeight="1">
      <c r="A6190" s="545">
        <v>100803</v>
      </c>
      <c r="B6190" s="545" t="s">
        <v>3806</v>
      </c>
      <c r="C6190" s="545" t="s">
        <v>216</v>
      </c>
      <c r="D6190" s="546">
        <v>44589</v>
      </c>
      <c r="E6190" s="171" t="str">
        <f t="shared" si="96"/>
        <v>2022</v>
      </c>
      <c r="F6190" s="547">
        <v>31065</v>
      </c>
      <c r="G6190" s="548">
        <v>0</v>
      </c>
      <c r="H6190" s="547">
        <v>31065</v>
      </c>
      <c r="I6190" s="545" t="s">
        <v>12766</v>
      </c>
      <c r="J6190" s="545" t="s">
        <v>13297</v>
      </c>
      <c r="K6190" s="545" t="s">
        <v>13413</v>
      </c>
      <c r="L6190" s="545" t="s">
        <v>13413</v>
      </c>
      <c r="M6190" s="548" t="s">
        <v>13758</v>
      </c>
      <c r="N6190" s="545" t="s">
        <v>13413</v>
      </c>
      <c r="O6190" s="545" t="s">
        <v>13413</v>
      </c>
      <c r="P6190" s="549">
        <v>4259</v>
      </c>
      <c r="Q6190" s="549">
        <v>1</v>
      </c>
      <c r="R6190" s="549">
        <v>172</v>
      </c>
      <c r="S6190" s="548">
        <v>2257</v>
      </c>
      <c r="T6190" s="548"/>
      <c r="U6190" s="99"/>
    </row>
    <row r="6191" spans="1:21" ht="19.5" customHeight="1">
      <c r="A6191" s="545">
        <v>100804</v>
      </c>
      <c r="B6191" s="545" t="s">
        <v>8402</v>
      </c>
      <c r="C6191" s="545" t="s">
        <v>216</v>
      </c>
      <c r="D6191" s="546">
        <v>43510</v>
      </c>
      <c r="E6191" s="171" t="str">
        <f t="shared" si="96"/>
        <v>2019</v>
      </c>
      <c r="F6191" s="547">
        <v>752000</v>
      </c>
      <c r="G6191" s="548">
        <v>0</v>
      </c>
      <c r="H6191" s="547">
        <v>752000</v>
      </c>
      <c r="I6191" s="545" t="s">
        <v>12668</v>
      </c>
      <c r="J6191" s="545" t="s">
        <v>13296</v>
      </c>
      <c r="K6191" s="545" t="s">
        <v>13413</v>
      </c>
      <c r="L6191" s="545" t="s">
        <v>13413</v>
      </c>
      <c r="M6191" s="548" t="s">
        <v>13758</v>
      </c>
      <c r="N6191" s="545" t="s">
        <v>13413</v>
      </c>
      <c r="O6191" s="545" t="s">
        <v>13413</v>
      </c>
      <c r="P6191" s="549">
        <v>4260</v>
      </c>
      <c r="Q6191" s="549">
        <v>1</v>
      </c>
      <c r="R6191" s="549">
        <v>7</v>
      </c>
      <c r="S6191" s="548">
        <v>2218</v>
      </c>
      <c r="T6191" s="548"/>
      <c r="U6191" s="99"/>
    </row>
    <row r="6192" spans="1:21" ht="19.5" customHeight="1">
      <c r="A6192" s="545">
        <v>100805</v>
      </c>
      <c r="B6192" s="545" t="s">
        <v>7301</v>
      </c>
      <c r="C6192" s="545" t="s">
        <v>5217</v>
      </c>
      <c r="D6192" s="546">
        <v>45709</v>
      </c>
      <c r="E6192" s="171" t="str">
        <f t="shared" si="96"/>
        <v>2025</v>
      </c>
      <c r="F6192" s="547">
        <v>159758.73000000001</v>
      </c>
      <c r="G6192" s="548">
        <v>0</v>
      </c>
      <c r="H6192" s="547">
        <v>159758.73000000001</v>
      </c>
      <c r="I6192" s="545" t="s">
        <v>12653</v>
      </c>
      <c r="J6192" s="545" t="s">
        <v>13299</v>
      </c>
      <c r="K6192" s="545" t="s">
        <v>18065</v>
      </c>
      <c r="L6192" s="545" t="s">
        <v>13413</v>
      </c>
      <c r="M6192" s="548" t="s">
        <v>13813</v>
      </c>
      <c r="N6192" s="545" t="s">
        <v>13413</v>
      </c>
      <c r="O6192" s="545" t="s">
        <v>13413</v>
      </c>
      <c r="P6192" s="549">
        <v>4261</v>
      </c>
      <c r="Q6192" s="549">
        <v>3</v>
      </c>
      <c r="R6192" s="549">
        <v>160</v>
      </c>
      <c r="S6192" s="548">
        <v>443</v>
      </c>
      <c r="T6192" s="548"/>
      <c r="U6192" s="99"/>
    </row>
    <row r="6193" spans="1:21" ht="19.5" customHeight="1">
      <c r="A6193" s="545">
        <v>100806</v>
      </c>
      <c r="B6193" s="545" t="s">
        <v>3294</v>
      </c>
      <c r="C6193" s="545" t="s">
        <v>5217</v>
      </c>
      <c r="D6193" s="546">
        <v>46056</v>
      </c>
      <c r="E6193" s="171" t="str">
        <f t="shared" si="96"/>
        <v>2026</v>
      </c>
      <c r="F6193" s="547">
        <v>183710</v>
      </c>
      <c r="G6193" s="548">
        <v>0</v>
      </c>
      <c r="H6193" s="547">
        <v>183710</v>
      </c>
      <c r="I6193" s="545" t="s">
        <v>12653</v>
      </c>
      <c r="J6193" s="545" t="s">
        <v>13299</v>
      </c>
      <c r="K6193" s="545" t="s">
        <v>18066</v>
      </c>
      <c r="L6193" s="545" t="s">
        <v>13413</v>
      </c>
      <c r="M6193" s="548" t="s">
        <v>13813</v>
      </c>
      <c r="N6193" s="545" t="s">
        <v>13413</v>
      </c>
      <c r="O6193" s="545" t="s">
        <v>13413</v>
      </c>
      <c r="P6193" s="549">
        <v>4262</v>
      </c>
      <c r="Q6193" s="549">
        <v>3</v>
      </c>
      <c r="R6193" s="549">
        <v>160</v>
      </c>
      <c r="S6193" s="548">
        <v>443</v>
      </c>
      <c r="T6193" s="548"/>
      <c r="U6193" s="99"/>
    </row>
    <row r="6194" spans="1:21" ht="19.5" customHeight="1">
      <c r="A6194" s="545">
        <v>100807</v>
      </c>
      <c r="B6194" s="545" t="s">
        <v>7300</v>
      </c>
      <c r="C6194" s="545" t="s">
        <v>5217</v>
      </c>
      <c r="D6194" s="546">
        <v>46056</v>
      </c>
      <c r="E6194" s="171" t="str">
        <f t="shared" si="96"/>
        <v>2026</v>
      </c>
      <c r="F6194" s="547">
        <v>179336</v>
      </c>
      <c r="G6194" s="548">
        <v>0</v>
      </c>
      <c r="H6194" s="547">
        <v>179336</v>
      </c>
      <c r="I6194" s="545" t="s">
        <v>12653</v>
      </c>
      <c r="J6194" s="545" t="s">
        <v>13299</v>
      </c>
      <c r="K6194" s="545" t="s">
        <v>18067</v>
      </c>
      <c r="L6194" s="545" t="s">
        <v>13413</v>
      </c>
      <c r="M6194" s="548" t="s">
        <v>13813</v>
      </c>
      <c r="N6194" s="545" t="s">
        <v>13413</v>
      </c>
      <c r="O6194" s="545" t="s">
        <v>13413</v>
      </c>
      <c r="P6194" s="549">
        <v>4263</v>
      </c>
      <c r="Q6194" s="549">
        <v>3</v>
      </c>
      <c r="R6194" s="549">
        <v>160</v>
      </c>
      <c r="S6194" s="548">
        <v>443</v>
      </c>
      <c r="T6194" s="548"/>
      <c r="U6194" s="99"/>
    </row>
    <row r="6195" spans="1:21" ht="19.5" customHeight="1">
      <c r="A6195" s="545">
        <v>100808</v>
      </c>
      <c r="B6195" s="545" t="s">
        <v>3809</v>
      </c>
      <c r="C6195" s="545" t="s">
        <v>216</v>
      </c>
      <c r="D6195" s="546">
        <v>46073</v>
      </c>
      <c r="E6195" s="171" t="str">
        <f t="shared" si="96"/>
        <v>2026</v>
      </c>
      <c r="F6195" s="547">
        <v>33433</v>
      </c>
      <c r="G6195" s="548">
        <v>0</v>
      </c>
      <c r="H6195" s="547">
        <v>33433</v>
      </c>
      <c r="I6195" s="545" t="s">
        <v>12766</v>
      </c>
      <c r="J6195" s="545" t="s">
        <v>13298</v>
      </c>
      <c r="K6195" s="545" t="s">
        <v>13413</v>
      </c>
      <c r="L6195" s="545" t="s">
        <v>13413</v>
      </c>
      <c r="M6195" s="548" t="s">
        <v>13758</v>
      </c>
      <c r="N6195" s="545" t="s">
        <v>13413</v>
      </c>
      <c r="O6195" s="545" t="s">
        <v>13413</v>
      </c>
      <c r="P6195" s="549">
        <v>4264</v>
      </c>
      <c r="Q6195" s="549">
        <v>1</v>
      </c>
      <c r="R6195" s="549">
        <v>172</v>
      </c>
      <c r="S6195" s="548">
        <v>1012</v>
      </c>
      <c r="T6195" s="548"/>
      <c r="U6195" s="99"/>
    </row>
    <row r="6196" spans="1:21" ht="19.5" customHeight="1">
      <c r="A6196" s="545">
        <v>100809</v>
      </c>
      <c r="B6196" s="545" t="s">
        <v>3824</v>
      </c>
      <c r="C6196" s="545" t="s">
        <v>216</v>
      </c>
      <c r="D6196" s="546">
        <v>46052</v>
      </c>
      <c r="E6196" s="171" t="str">
        <f t="shared" si="96"/>
        <v>2026</v>
      </c>
      <c r="F6196" s="547">
        <v>19901</v>
      </c>
      <c r="G6196" s="548">
        <v>0</v>
      </c>
      <c r="H6196" s="547">
        <v>19901</v>
      </c>
      <c r="I6196" s="545" t="s">
        <v>12766</v>
      </c>
      <c r="J6196" s="545" t="s">
        <v>13307</v>
      </c>
      <c r="K6196" s="545" t="s">
        <v>13413</v>
      </c>
      <c r="L6196" s="545" t="s">
        <v>13413</v>
      </c>
      <c r="M6196" s="548" t="s">
        <v>13758</v>
      </c>
      <c r="N6196" s="545" t="s">
        <v>13413</v>
      </c>
      <c r="O6196" s="545" t="s">
        <v>13413</v>
      </c>
      <c r="P6196" s="549">
        <v>4265</v>
      </c>
      <c r="Q6196" s="549">
        <v>1</v>
      </c>
      <c r="R6196" s="549">
        <v>172</v>
      </c>
      <c r="S6196" s="548">
        <v>2228</v>
      </c>
      <c r="T6196" s="548"/>
      <c r="U6196" s="99"/>
    </row>
    <row r="6197" spans="1:21" ht="19.5" customHeight="1">
      <c r="A6197" s="545">
        <v>100810</v>
      </c>
      <c r="B6197" s="545" t="s">
        <v>3810</v>
      </c>
      <c r="C6197" s="545" t="s">
        <v>216</v>
      </c>
      <c r="D6197" s="546">
        <v>44589</v>
      </c>
      <c r="E6197" s="171" t="str">
        <f t="shared" si="96"/>
        <v>2022</v>
      </c>
      <c r="F6197" s="547">
        <v>82384</v>
      </c>
      <c r="G6197" s="548">
        <v>0</v>
      </c>
      <c r="H6197" s="547">
        <v>82384</v>
      </c>
      <c r="I6197" s="545" t="s">
        <v>12766</v>
      </c>
      <c r="J6197" s="545" t="s">
        <v>13297</v>
      </c>
      <c r="K6197" s="545" t="s">
        <v>13413</v>
      </c>
      <c r="L6197" s="545" t="s">
        <v>13413</v>
      </c>
      <c r="M6197" s="548" t="s">
        <v>13758</v>
      </c>
      <c r="N6197" s="545" t="s">
        <v>13413</v>
      </c>
      <c r="O6197" s="545" t="s">
        <v>13413</v>
      </c>
      <c r="P6197" s="549">
        <v>4266</v>
      </c>
      <c r="Q6197" s="549">
        <v>1</v>
      </c>
      <c r="R6197" s="549">
        <v>172</v>
      </c>
      <c r="S6197" s="548">
        <v>2257</v>
      </c>
      <c r="T6197" s="548"/>
      <c r="U6197" s="99"/>
    </row>
    <row r="6198" spans="1:21" ht="19.5" customHeight="1">
      <c r="A6198" s="545">
        <v>100811</v>
      </c>
      <c r="B6198" s="545" t="s">
        <v>3849</v>
      </c>
      <c r="C6198" s="545" t="s">
        <v>216</v>
      </c>
      <c r="D6198" s="546">
        <v>44589</v>
      </c>
      <c r="E6198" s="171" t="str">
        <f t="shared" si="96"/>
        <v>2022</v>
      </c>
      <c r="F6198" s="547">
        <v>6722</v>
      </c>
      <c r="G6198" s="548">
        <v>0</v>
      </c>
      <c r="H6198" s="547">
        <v>6722</v>
      </c>
      <c r="I6198" s="545" t="s">
        <v>12766</v>
      </c>
      <c r="J6198" s="545" t="s">
        <v>13297</v>
      </c>
      <c r="K6198" s="545" t="s">
        <v>13413</v>
      </c>
      <c r="L6198" s="545" t="s">
        <v>13413</v>
      </c>
      <c r="M6198" s="548" t="s">
        <v>13758</v>
      </c>
      <c r="N6198" s="545" t="s">
        <v>13413</v>
      </c>
      <c r="O6198" s="545" t="s">
        <v>13413</v>
      </c>
      <c r="P6198" s="549">
        <v>4267</v>
      </c>
      <c r="Q6198" s="549">
        <v>1</v>
      </c>
      <c r="R6198" s="549">
        <v>172</v>
      </c>
      <c r="S6198" s="548">
        <v>2257</v>
      </c>
      <c r="T6198" s="548"/>
      <c r="U6198" s="99"/>
    </row>
    <row r="6199" spans="1:21" ht="19.5" customHeight="1">
      <c r="A6199" s="545">
        <v>100812</v>
      </c>
      <c r="B6199" s="545" t="s">
        <v>10682</v>
      </c>
      <c r="C6199" s="545" t="s">
        <v>216</v>
      </c>
      <c r="D6199" s="546"/>
      <c r="E6199" s="171" t="str">
        <f t="shared" si="96"/>
        <v>1900</v>
      </c>
      <c r="F6199" s="547">
        <v>0</v>
      </c>
      <c r="G6199" s="548">
        <v>0</v>
      </c>
      <c r="H6199" s="547">
        <v>0</v>
      </c>
      <c r="I6199" s="545" t="s">
        <v>12766</v>
      </c>
      <c r="J6199" s="545"/>
      <c r="K6199" s="545" t="s">
        <v>13413</v>
      </c>
      <c r="L6199" s="545" t="s">
        <v>13413</v>
      </c>
      <c r="M6199" s="548" t="s">
        <v>13758</v>
      </c>
      <c r="N6199" s="545" t="s">
        <v>13413</v>
      </c>
      <c r="O6199" s="545" t="s">
        <v>13413</v>
      </c>
      <c r="P6199" s="549">
        <v>4268</v>
      </c>
      <c r="Q6199" s="549">
        <v>1</v>
      </c>
      <c r="R6199" s="549">
        <v>172</v>
      </c>
      <c r="S6199" s="548"/>
      <c r="T6199" s="548"/>
      <c r="U6199" s="99"/>
    </row>
    <row r="6200" spans="1:21" ht="19.5" customHeight="1">
      <c r="A6200" s="545">
        <v>100813</v>
      </c>
      <c r="B6200" s="545" t="s">
        <v>10681</v>
      </c>
      <c r="C6200" s="545" t="s">
        <v>216</v>
      </c>
      <c r="D6200" s="546">
        <v>44589</v>
      </c>
      <c r="E6200" s="171" t="str">
        <f t="shared" si="96"/>
        <v>2022</v>
      </c>
      <c r="F6200" s="547">
        <v>1584</v>
      </c>
      <c r="G6200" s="548">
        <v>0</v>
      </c>
      <c r="H6200" s="547">
        <v>1584</v>
      </c>
      <c r="I6200" s="545" t="s">
        <v>12766</v>
      </c>
      <c r="J6200" s="545" t="s">
        <v>13297</v>
      </c>
      <c r="K6200" s="545" t="s">
        <v>18068</v>
      </c>
      <c r="L6200" s="545" t="s">
        <v>13413</v>
      </c>
      <c r="M6200" s="548" t="s">
        <v>13758</v>
      </c>
      <c r="N6200" s="545" t="s">
        <v>13413</v>
      </c>
      <c r="O6200" s="545" t="s">
        <v>13413</v>
      </c>
      <c r="P6200" s="549">
        <v>4269</v>
      </c>
      <c r="Q6200" s="549">
        <v>1</v>
      </c>
      <c r="R6200" s="549">
        <v>172</v>
      </c>
      <c r="S6200" s="548">
        <v>2257</v>
      </c>
      <c r="T6200" s="548"/>
      <c r="U6200" s="99"/>
    </row>
    <row r="6201" spans="1:21" ht="19.5" customHeight="1">
      <c r="A6201" s="545">
        <v>100814</v>
      </c>
      <c r="B6201" s="545" t="s">
        <v>7246</v>
      </c>
      <c r="C6201" s="545" t="s">
        <v>216</v>
      </c>
      <c r="D6201" s="546">
        <v>44589</v>
      </c>
      <c r="E6201" s="171" t="str">
        <f t="shared" si="96"/>
        <v>2022</v>
      </c>
      <c r="F6201" s="547">
        <v>1602</v>
      </c>
      <c r="G6201" s="548">
        <v>0</v>
      </c>
      <c r="H6201" s="547">
        <v>1602</v>
      </c>
      <c r="I6201" s="545" t="s">
        <v>12766</v>
      </c>
      <c r="J6201" s="545" t="s">
        <v>13297</v>
      </c>
      <c r="K6201" s="545" t="s">
        <v>18069</v>
      </c>
      <c r="L6201" s="545" t="s">
        <v>13413</v>
      </c>
      <c r="M6201" s="548" t="s">
        <v>13758</v>
      </c>
      <c r="N6201" s="545" t="s">
        <v>13413</v>
      </c>
      <c r="O6201" s="545" t="s">
        <v>13413</v>
      </c>
      <c r="P6201" s="549">
        <v>4270</v>
      </c>
      <c r="Q6201" s="549">
        <v>1</v>
      </c>
      <c r="R6201" s="549">
        <v>172</v>
      </c>
      <c r="S6201" s="548">
        <v>2257</v>
      </c>
      <c r="T6201" s="548"/>
      <c r="U6201" s="99"/>
    </row>
    <row r="6202" spans="1:21" ht="19.5" customHeight="1">
      <c r="A6202" s="545">
        <v>100815</v>
      </c>
      <c r="B6202" s="545" t="s">
        <v>10680</v>
      </c>
      <c r="C6202" s="545" t="s">
        <v>216</v>
      </c>
      <c r="D6202" s="546"/>
      <c r="E6202" s="171" t="str">
        <f t="shared" si="96"/>
        <v>1900</v>
      </c>
      <c r="F6202" s="547">
        <v>0</v>
      </c>
      <c r="G6202" s="548">
        <v>0</v>
      </c>
      <c r="H6202" s="547">
        <v>0</v>
      </c>
      <c r="I6202" s="545" t="s">
        <v>12766</v>
      </c>
      <c r="J6202" s="545"/>
      <c r="K6202" s="545" t="s">
        <v>13413</v>
      </c>
      <c r="L6202" s="545" t="s">
        <v>13413</v>
      </c>
      <c r="M6202" s="548" t="s">
        <v>13758</v>
      </c>
      <c r="N6202" s="545" t="s">
        <v>13413</v>
      </c>
      <c r="O6202" s="545" t="s">
        <v>13413</v>
      </c>
      <c r="P6202" s="549">
        <v>4271</v>
      </c>
      <c r="Q6202" s="549">
        <v>1</v>
      </c>
      <c r="R6202" s="549">
        <v>172</v>
      </c>
      <c r="S6202" s="548"/>
      <c r="T6202" s="548"/>
      <c r="U6202" s="99"/>
    </row>
    <row r="6203" spans="1:21" ht="19.5" customHeight="1">
      <c r="A6203" s="545">
        <v>100816</v>
      </c>
      <c r="B6203" s="545" t="s">
        <v>10679</v>
      </c>
      <c r="C6203" s="545" t="s">
        <v>903</v>
      </c>
      <c r="D6203" s="546"/>
      <c r="E6203" s="171" t="str">
        <f t="shared" si="96"/>
        <v>1900</v>
      </c>
      <c r="F6203" s="547">
        <v>0</v>
      </c>
      <c r="G6203" s="548">
        <v>0</v>
      </c>
      <c r="H6203" s="547">
        <v>0</v>
      </c>
      <c r="I6203" s="545" t="s">
        <v>12751</v>
      </c>
      <c r="J6203" s="545"/>
      <c r="K6203" s="545" t="s">
        <v>13413</v>
      </c>
      <c r="L6203" s="545" t="s">
        <v>18070</v>
      </c>
      <c r="M6203" s="548" t="s">
        <v>13868</v>
      </c>
      <c r="N6203" s="545" t="s">
        <v>22183</v>
      </c>
      <c r="O6203" s="545" t="s">
        <v>16146</v>
      </c>
      <c r="P6203" s="549">
        <v>4272</v>
      </c>
      <c r="Q6203" s="549">
        <v>2</v>
      </c>
      <c r="R6203" s="549">
        <v>98</v>
      </c>
      <c r="S6203" s="548"/>
      <c r="T6203" s="548">
        <v>97</v>
      </c>
      <c r="U6203" s="99"/>
    </row>
    <row r="6204" spans="1:21" ht="19.5" customHeight="1">
      <c r="A6204" s="545">
        <v>100817</v>
      </c>
      <c r="B6204" s="545" t="s">
        <v>10678</v>
      </c>
      <c r="C6204" s="545" t="s">
        <v>216</v>
      </c>
      <c r="D6204" s="546"/>
      <c r="E6204" s="171" t="str">
        <f t="shared" si="96"/>
        <v>1900</v>
      </c>
      <c r="F6204" s="547">
        <v>0</v>
      </c>
      <c r="G6204" s="548">
        <v>0</v>
      </c>
      <c r="H6204" s="547">
        <v>0</v>
      </c>
      <c r="I6204" s="545" t="s">
        <v>12751</v>
      </c>
      <c r="J6204" s="545"/>
      <c r="K6204" s="545" t="s">
        <v>13413</v>
      </c>
      <c r="L6204" s="545" t="s">
        <v>18070</v>
      </c>
      <c r="M6204" s="548" t="s">
        <v>13868</v>
      </c>
      <c r="N6204" s="545" t="s">
        <v>22183</v>
      </c>
      <c r="O6204" s="545" t="s">
        <v>16146</v>
      </c>
      <c r="P6204" s="549">
        <v>4273</v>
      </c>
      <c r="Q6204" s="549">
        <v>2</v>
      </c>
      <c r="R6204" s="549">
        <v>98</v>
      </c>
      <c r="S6204" s="548"/>
      <c r="T6204" s="548">
        <v>97</v>
      </c>
      <c r="U6204" s="99"/>
    </row>
    <row r="6205" spans="1:21" ht="19.5" customHeight="1">
      <c r="A6205" s="545">
        <v>100818</v>
      </c>
      <c r="B6205" s="545" t="s">
        <v>7031</v>
      </c>
      <c r="C6205" s="545" t="s">
        <v>206</v>
      </c>
      <c r="D6205" s="546">
        <v>43843</v>
      </c>
      <c r="E6205" s="171" t="str">
        <f t="shared" si="96"/>
        <v>2020</v>
      </c>
      <c r="F6205" s="547">
        <v>3032</v>
      </c>
      <c r="G6205" s="548">
        <v>0.19</v>
      </c>
      <c r="H6205" s="547">
        <v>2547.9</v>
      </c>
      <c r="I6205" s="545" t="s">
        <v>12639</v>
      </c>
      <c r="J6205" s="545" t="s">
        <v>13297</v>
      </c>
      <c r="K6205" s="545" t="s">
        <v>13413</v>
      </c>
      <c r="L6205" s="545" t="s">
        <v>16566</v>
      </c>
      <c r="M6205" s="548" t="s">
        <v>13758</v>
      </c>
      <c r="N6205" s="545" t="s">
        <v>13413</v>
      </c>
      <c r="O6205" s="545" t="s">
        <v>13413</v>
      </c>
      <c r="P6205" s="549">
        <v>4274</v>
      </c>
      <c r="Q6205" s="549">
        <v>1</v>
      </c>
      <c r="R6205" s="549">
        <v>64</v>
      </c>
      <c r="S6205" s="548">
        <v>2257</v>
      </c>
      <c r="T6205" s="548"/>
      <c r="U6205" s="99"/>
    </row>
    <row r="6206" spans="1:21" ht="19.5" customHeight="1">
      <c r="A6206" s="545">
        <v>100819</v>
      </c>
      <c r="B6206" s="545" t="s">
        <v>7030</v>
      </c>
      <c r="C6206" s="545" t="s">
        <v>216</v>
      </c>
      <c r="D6206" s="546">
        <v>43843</v>
      </c>
      <c r="E6206" s="171" t="str">
        <f t="shared" si="96"/>
        <v>2020</v>
      </c>
      <c r="F6206" s="547">
        <v>4370</v>
      </c>
      <c r="G6206" s="548">
        <v>0.19</v>
      </c>
      <c r="H6206" s="547">
        <v>3672.27</v>
      </c>
      <c r="I6206" s="545" t="s">
        <v>12685</v>
      </c>
      <c r="J6206" s="545" t="s">
        <v>13297</v>
      </c>
      <c r="K6206" s="545" t="s">
        <v>13413</v>
      </c>
      <c r="L6206" s="545" t="s">
        <v>13413</v>
      </c>
      <c r="M6206" s="548" t="s">
        <v>13758</v>
      </c>
      <c r="N6206" s="545" t="s">
        <v>13413</v>
      </c>
      <c r="O6206" s="545" t="s">
        <v>13413</v>
      </c>
      <c r="P6206" s="549">
        <v>4275</v>
      </c>
      <c r="Q6206" s="549">
        <v>1</v>
      </c>
      <c r="R6206" s="549">
        <v>11</v>
      </c>
      <c r="S6206" s="548">
        <v>2257</v>
      </c>
      <c r="T6206" s="548"/>
      <c r="U6206" s="99"/>
    </row>
    <row r="6207" spans="1:21" ht="19.5" customHeight="1">
      <c r="A6207" s="545">
        <v>100822</v>
      </c>
      <c r="B6207" s="545" t="s">
        <v>3297</v>
      </c>
      <c r="C6207" s="545" t="s">
        <v>4504</v>
      </c>
      <c r="D6207" s="546"/>
      <c r="E6207" s="171" t="str">
        <f t="shared" si="96"/>
        <v>1900</v>
      </c>
      <c r="F6207" s="547">
        <v>0</v>
      </c>
      <c r="G6207" s="548">
        <v>0</v>
      </c>
      <c r="H6207" s="547">
        <v>0</v>
      </c>
      <c r="I6207" s="545" t="s">
        <v>12678</v>
      </c>
      <c r="J6207" s="545"/>
      <c r="K6207" s="545" t="s">
        <v>13413</v>
      </c>
      <c r="L6207" s="545" t="s">
        <v>13413</v>
      </c>
      <c r="M6207" s="548" t="s">
        <v>13813</v>
      </c>
      <c r="N6207" s="545" t="s">
        <v>22184</v>
      </c>
      <c r="O6207" s="545" t="s">
        <v>13413</v>
      </c>
      <c r="P6207" s="549">
        <v>4278</v>
      </c>
      <c r="Q6207" s="549">
        <v>3</v>
      </c>
      <c r="R6207" s="549">
        <v>23</v>
      </c>
      <c r="S6207" s="548"/>
      <c r="T6207" s="548">
        <v>160</v>
      </c>
      <c r="U6207" s="99"/>
    </row>
    <row r="6208" spans="1:21" ht="19.5" customHeight="1">
      <c r="A6208" s="545">
        <v>100823</v>
      </c>
      <c r="B6208" s="545" t="s">
        <v>10677</v>
      </c>
      <c r="C6208" s="545" t="s">
        <v>216</v>
      </c>
      <c r="D6208" s="546"/>
      <c r="E6208" s="171" t="str">
        <f t="shared" si="96"/>
        <v>1900</v>
      </c>
      <c r="F6208" s="547">
        <v>0</v>
      </c>
      <c r="G6208" s="548">
        <v>0</v>
      </c>
      <c r="H6208" s="547">
        <v>0</v>
      </c>
      <c r="I6208" s="545" t="s">
        <v>12647</v>
      </c>
      <c r="J6208" s="545"/>
      <c r="K6208" s="545" t="s">
        <v>18071</v>
      </c>
      <c r="L6208" s="545" t="s">
        <v>13413</v>
      </c>
      <c r="M6208" s="548" t="s">
        <v>13758</v>
      </c>
      <c r="N6208" s="545" t="s">
        <v>22184</v>
      </c>
      <c r="O6208" s="545" t="s">
        <v>13413</v>
      </c>
      <c r="P6208" s="549">
        <v>4279</v>
      </c>
      <c r="Q6208" s="549">
        <v>1</v>
      </c>
      <c r="R6208" s="549">
        <v>26</v>
      </c>
      <c r="S6208" s="548"/>
      <c r="T6208" s="548">
        <v>160</v>
      </c>
      <c r="U6208" s="99"/>
    </row>
    <row r="6209" spans="1:21" ht="19.5" customHeight="1">
      <c r="A6209" s="545">
        <v>100824</v>
      </c>
      <c r="B6209" s="545" t="s">
        <v>10676</v>
      </c>
      <c r="C6209" s="545" t="s">
        <v>216</v>
      </c>
      <c r="D6209" s="546"/>
      <c r="E6209" s="171" t="str">
        <f t="shared" si="96"/>
        <v>1900</v>
      </c>
      <c r="F6209" s="547">
        <v>0</v>
      </c>
      <c r="G6209" s="548">
        <v>0</v>
      </c>
      <c r="H6209" s="547">
        <v>0</v>
      </c>
      <c r="I6209" s="545" t="s">
        <v>12647</v>
      </c>
      <c r="J6209" s="545"/>
      <c r="K6209" s="545" t="s">
        <v>18072</v>
      </c>
      <c r="L6209" s="545" t="s">
        <v>13413</v>
      </c>
      <c r="M6209" s="548" t="s">
        <v>13758</v>
      </c>
      <c r="N6209" s="545" t="s">
        <v>22184</v>
      </c>
      <c r="O6209" s="545" t="s">
        <v>13413</v>
      </c>
      <c r="P6209" s="549">
        <v>4280</v>
      </c>
      <c r="Q6209" s="549">
        <v>1</v>
      </c>
      <c r="R6209" s="549">
        <v>26</v>
      </c>
      <c r="S6209" s="548"/>
      <c r="T6209" s="548">
        <v>160</v>
      </c>
      <c r="U6209" s="99"/>
    </row>
    <row r="6210" spans="1:21" ht="19.5" customHeight="1">
      <c r="A6210" s="545">
        <v>100825</v>
      </c>
      <c r="B6210" s="545" t="s">
        <v>401</v>
      </c>
      <c r="C6210" s="545" t="s">
        <v>216</v>
      </c>
      <c r="D6210" s="546"/>
      <c r="E6210" s="171" t="str">
        <f t="shared" si="96"/>
        <v>1900</v>
      </c>
      <c r="F6210" s="547">
        <v>0</v>
      </c>
      <c r="G6210" s="548">
        <v>0</v>
      </c>
      <c r="H6210" s="547">
        <v>0</v>
      </c>
      <c r="I6210" s="545" t="s">
        <v>12654</v>
      </c>
      <c r="J6210" s="545"/>
      <c r="K6210" s="545" t="s">
        <v>13413</v>
      </c>
      <c r="L6210" s="545" t="s">
        <v>13413</v>
      </c>
      <c r="M6210" s="548" t="s">
        <v>13758</v>
      </c>
      <c r="N6210" s="545" t="s">
        <v>13413</v>
      </c>
      <c r="O6210" s="545" t="s">
        <v>13413</v>
      </c>
      <c r="P6210" s="549">
        <v>4281</v>
      </c>
      <c r="Q6210" s="549">
        <v>1</v>
      </c>
      <c r="R6210" s="549">
        <v>2</v>
      </c>
      <c r="S6210" s="548"/>
      <c r="T6210" s="548"/>
      <c r="U6210" s="99"/>
    </row>
    <row r="6211" spans="1:21" ht="19.5" customHeight="1">
      <c r="A6211" s="545">
        <v>100826</v>
      </c>
      <c r="B6211" s="545" t="s">
        <v>13662</v>
      </c>
      <c r="C6211" s="545" t="s">
        <v>216</v>
      </c>
      <c r="D6211" s="546">
        <v>46052</v>
      </c>
      <c r="E6211" s="171" t="str">
        <f t="shared" si="96"/>
        <v>2026</v>
      </c>
      <c r="F6211" s="547">
        <v>209840</v>
      </c>
      <c r="G6211" s="548">
        <v>0.19</v>
      </c>
      <c r="H6211" s="547">
        <v>176336.13</v>
      </c>
      <c r="I6211" s="545" t="s">
        <v>12741</v>
      </c>
      <c r="J6211" s="545" t="s">
        <v>13307</v>
      </c>
      <c r="K6211" s="545" t="s">
        <v>18073</v>
      </c>
      <c r="L6211" s="545" t="s">
        <v>13413</v>
      </c>
      <c r="M6211" s="548" t="s">
        <v>13758</v>
      </c>
      <c r="N6211" s="545" t="s">
        <v>13413</v>
      </c>
      <c r="O6211" s="545" t="s">
        <v>13413</v>
      </c>
      <c r="P6211" s="549">
        <v>4282</v>
      </c>
      <c r="Q6211" s="549">
        <v>1</v>
      </c>
      <c r="R6211" s="549">
        <v>37</v>
      </c>
      <c r="S6211" s="548">
        <v>2228</v>
      </c>
      <c r="T6211" s="548"/>
      <c r="U6211" s="99"/>
    </row>
    <row r="6212" spans="1:21" ht="19.5" customHeight="1">
      <c r="A6212" s="545">
        <v>100827</v>
      </c>
      <c r="B6212" s="545" t="s">
        <v>392</v>
      </c>
      <c r="C6212" s="545" t="s">
        <v>216</v>
      </c>
      <c r="D6212" s="546"/>
      <c r="E6212" s="171" t="str">
        <f t="shared" ref="E6212:E6275" si="97">TEXT(D6212,"YYYY")</f>
        <v>1900</v>
      </c>
      <c r="F6212" s="547">
        <v>0</v>
      </c>
      <c r="G6212" s="548">
        <v>0</v>
      </c>
      <c r="H6212" s="547">
        <v>0</v>
      </c>
      <c r="I6212" s="545" t="s">
        <v>12741</v>
      </c>
      <c r="J6212" s="545"/>
      <c r="K6212" s="545" t="s">
        <v>13413</v>
      </c>
      <c r="L6212" s="545" t="s">
        <v>13413</v>
      </c>
      <c r="M6212" s="548" t="s">
        <v>13758</v>
      </c>
      <c r="N6212" s="545" t="s">
        <v>13413</v>
      </c>
      <c r="O6212" s="545" t="s">
        <v>13413</v>
      </c>
      <c r="P6212" s="549">
        <v>4283</v>
      </c>
      <c r="Q6212" s="549">
        <v>1</v>
      </c>
      <c r="R6212" s="549">
        <v>37</v>
      </c>
      <c r="S6212" s="548"/>
      <c r="T6212" s="548"/>
      <c r="U6212" s="99"/>
    </row>
    <row r="6213" spans="1:21" ht="19.5" customHeight="1">
      <c r="A6213" s="545">
        <v>100828</v>
      </c>
      <c r="B6213" s="545" t="s">
        <v>12336</v>
      </c>
      <c r="C6213" s="545" t="s">
        <v>216</v>
      </c>
      <c r="D6213" s="546">
        <v>44593</v>
      </c>
      <c r="E6213" s="171" t="str">
        <f t="shared" si="97"/>
        <v>2022</v>
      </c>
      <c r="F6213" s="547">
        <v>144199</v>
      </c>
      <c r="G6213" s="548">
        <v>0.19</v>
      </c>
      <c r="H6213" s="547">
        <v>121175.63</v>
      </c>
      <c r="I6213" s="545" t="s">
        <v>12741</v>
      </c>
      <c r="J6213" s="545" t="s">
        <v>13297</v>
      </c>
      <c r="K6213" s="545" t="s">
        <v>18074</v>
      </c>
      <c r="L6213" s="545" t="s">
        <v>13413</v>
      </c>
      <c r="M6213" s="548" t="s">
        <v>13758</v>
      </c>
      <c r="N6213" s="545" t="s">
        <v>13413</v>
      </c>
      <c r="O6213" s="545" t="s">
        <v>13413</v>
      </c>
      <c r="P6213" s="549">
        <v>4284</v>
      </c>
      <c r="Q6213" s="549">
        <v>1</v>
      </c>
      <c r="R6213" s="549">
        <v>37</v>
      </c>
      <c r="S6213" s="548">
        <v>2257</v>
      </c>
      <c r="T6213" s="548"/>
      <c r="U6213" s="99"/>
    </row>
    <row r="6214" spans="1:21" ht="19.5" customHeight="1">
      <c r="A6214" s="545">
        <v>100829</v>
      </c>
      <c r="B6214" s="545" t="s">
        <v>6738</v>
      </c>
      <c r="C6214" s="545" t="s">
        <v>216</v>
      </c>
      <c r="D6214" s="546">
        <v>46052</v>
      </c>
      <c r="E6214" s="171" t="str">
        <f t="shared" si="97"/>
        <v>2026</v>
      </c>
      <c r="F6214" s="547">
        <v>55501</v>
      </c>
      <c r="G6214" s="548">
        <v>0.19</v>
      </c>
      <c r="H6214" s="547">
        <v>46639.5</v>
      </c>
      <c r="I6214" s="545" t="s">
        <v>12741</v>
      </c>
      <c r="J6214" s="545" t="s">
        <v>13307</v>
      </c>
      <c r="K6214" s="545" t="s">
        <v>18075</v>
      </c>
      <c r="L6214" s="545" t="s">
        <v>13413</v>
      </c>
      <c r="M6214" s="548" t="s">
        <v>13758</v>
      </c>
      <c r="N6214" s="545" t="s">
        <v>13413</v>
      </c>
      <c r="O6214" s="545" t="s">
        <v>13413</v>
      </c>
      <c r="P6214" s="549">
        <v>4285</v>
      </c>
      <c r="Q6214" s="549">
        <v>1</v>
      </c>
      <c r="R6214" s="549">
        <v>37</v>
      </c>
      <c r="S6214" s="548">
        <v>2228</v>
      </c>
      <c r="T6214" s="548"/>
      <c r="U6214" s="99"/>
    </row>
    <row r="6215" spans="1:21" ht="19.5" customHeight="1">
      <c r="A6215" s="545">
        <v>100830</v>
      </c>
      <c r="B6215" s="545" t="s">
        <v>402</v>
      </c>
      <c r="C6215" s="545" t="s">
        <v>216</v>
      </c>
      <c r="D6215" s="546">
        <v>45708</v>
      </c>
      <c r="E6215" s="171" t="str">
        <f t="shared" si="97"/>
        <v>2025</v>
      </c>
      <c r="F6215" s="547">
        <v>72488.86</v>
      </c>
      <c r="G6215" s="548">
        <v>0.19</v>
      </c>
      <c r="H6215" s="547">
        <v>60915.01</v>
      </c>
      <c r="I6215" s="545" t="s">
        <v>12654</v>
      </c>
      <c r="J6215" s="545" t="s">
        <v>13307</v>
      </c>
      <c r="K6215" s="545" t="s">
        <v>18076</v>
      </c>
      <c r="L6215" s="545" t="s">
        <v>13413</v>
      </c>
      <c r="M6215" s="548" t="s">
        <v>13758</v>
      </c>
      <c r="N6215" s="545" t="s">
        <v>13413</v>
      </c>
      <c r="O6215" s="545" t="s">
        <v>13413</v>
      </c>
      <c r="P6215" s="549">
        <v>4286</v>
      </c>
      <c r="Q6215" s="549">
        <v>1</v>
      </c>
      <c r="R6215" s="549">
        <v>2</v>
      </c>
      <c r="S6215" s="548">
        <v>2228</v>
      </c>
      <c r="T6215" s="548"/>
      <c r="U6215" s="99"/>
    </row>
    <row r="6216" spans="1:21" ht="19.5" customHeight="1">
      <c r="A6216" s="545">
        <v>100831</v>
      </c>
      <c r="B6216" s="545" t="s">
        <v>5308</v>
      </c>
      <c r="C6216" s="545" t="s">
        <v>216</v>
      </c>
      <c r="D6216" s="546">
        <v>46052</v>
      </c>
      <c r="E6216" s="171" t="str">
        <f t="shared" si="97"/>
        <v>2026</v>
      </c>
      <c r="F6216" s="547">
        <v>16754514</v>
      </c>
      <c r="G6216" s="548">
        <v>0.19</v>
      </c>
      <c r="H6216" s="547">
        <v>14079423.529999999</v>
      </c>
      <c r="I6216" s="545" t="s">
        <v>12647</v>
      </c>
      <c r="J6216" s="545" t="s">
        <v>13307</v>
      </c>
      <c r="K6216" s="545" t="s">
        <v>18077</v>
      </c>
      <c r="L6216" s="545"/>
      <c r="M6216" s="548" t="s">
        <v>13758</v>
      </c>
      <c r="N6216" s="545" t="s">
        <v>13413</v>
      </c>
      <c r="O6216" s="545"/>
      <c r="P6216" s="549">
        <v>12778</v>
      </c>
      <c r="Q6216" s="549">
        <v>1</v>
      </c>
      <c r="R6216" s="549">
        <v>26</v>
      </c>
      <c r="S6216" s="548">
        <v>2228</v>
      </c>
      <c r="T6216" s="548"/>
      <c r="U6216" s="99"/>
    </row>
    <row r="6217" spans="1:21" ht="19.5" customHeight="1">
      <c r="A6217" s="545">
        <v>100832</v>
      </c>
      <c r="B6217" s="545" t="s">
        <v>324</v>
      </c>
      <c r="C6217" s="545" t="s">
        <v>216</v>
      </c>
      <c r="D6217" s="546"/>
      <c r="E6217" s="171" t="str">
        <f t="shared" si="97"/>
        <v>1900</v>
      </c>
      <c r="F6217" s="547">
        <v>0</v>
      </c>
      <c r="G6217" s="548">
        <v>0</v>
      </c>
      <c r="H6217" s="547">
        <v>0</v>
      </c>
      <c r="I6217" s="545" t="s">
        <v>12654</v>
      </c>
      <c r="J6217" s="545"/>
      <c r="K6217" s="545" t="s">
        <v>13413</v>
      </c>
      <c r="L6217" s="545" t="s">
        <v>13413</v>
      </c>
      <c r="M6217" s="548" t="s">
        <v>13758</v>
      </c>
      <c r="N6217" s="545" t="s">
        <v>13413</v>
      </c>
      <c r="O6217" s="545" t="s">
        <v>13413</v>
      </c>
      <c r="P6217" s="549">
        <v>4288</v>
      </c>
      <c r="Q6217" s="549">
        <v>1</v>
      </c>
      <c r="R6217" s="549">
        <v>2</v>
      </c>
      <c r="S6217" s="548"/>
      <c r="T6217" s="548"/>
      <c r="U6217" s="99"/>
    </row>
    <row r="6218" spans="1:21" ht="19.5" customHeight="1">
      <c r="A6218" s="545">
        <v>100833</v>
      </c>
      <c r="B6218" s="545" t="s">
        <v>10675</v>
      </c>
      <c r="C6218" s="545" t="s">
        <v>216</v>
      </c>
      <c r="D6218" s="546"/>
      <c r="E6218" s="171" t="str">
        <f t="shared" si="97"/>
        <v>1900</v>
      </c>
      <c r="F6218" s="547">
        <v>0</v>
      </c>
      <c r="G6218" s="548">
        <v>0</v>
      </c>
      <c r="H6218" s="547">
        <v>0</v>
      </c>
      <c r="I6218" s="545" t="s">
        <v>12642</v>
      </c>
      <c r="J6218" s="545"/>
      <c r="K6218" s="545" t="s">
        <v>13413</v>
      </c>
      <c r="L6218" s="545" t="s">
        <v>13413</v>
      </c>
      <c r="M6218" s="548" t="s">
        <v>13758</v>
      </c>
      <c r="N6218" s="545" t="s">
        <v>13413</v>
      </c>
      <c r="O6218" s="545" t="s">
        <v>13413</v>
      </c>
      <c r="P6218" s="549">
        <v>4289</v>
      </c>
      <c r="Q6218" s="549">
        <v>1</v>
      </c>
      <c r="R6218" s="549">
        <v>135</v>
      </c>
      <c r="S6218" s="548"/>
      <c r="T6218" s="548"/>
      <c r="U6218" s="99"/>
    </row>
    <row r="6219" spans="1:21" ht="19.5" customHeight="1">
      <c r="A6219" s="545">
        <v>100834</v>
      </c>
      <c r="B6219" s="545" t="s">
        <v>438</v>
      </c>
      <c r="C6219" s="545" t="s">
        <v>437</v>
      </c>
      <c r="D6219" s="546"/>
      <c r="E6219" s="171" t="str">
        <f t="shared" si="97"/>
        <v>1900</v>
      </c>
      <c r="F6219" s="547">
        <v>0</v>
      </c>
      <c r="G6219" s="548">
        <v>0</v>
      </c>
      <c r="H6219" s="547">
        <v>0</v>
      </c>
      <c r="I6219" s="545" t="s">
        <v>12668</v>
      </c>
      <c r="J6219" s="545"/>
      <c r="K6219" s="545" t="s">
        <v>13413</v>
      </c>
      <c r="L6219" s="545" t="s">
        <v>13413</v>
      </c>
      <c r="M6219" s="548" t="s">
        <v>13758</v>
      </c>
      <c r="N6219" s="545" t="s">
        <v>13413</v>
      </c>
      <c r="O6219" s="545" t="s">
        <v>13413</v>
      </c>
      <c r="P6219" s="549">
        <v>4290</v>
      </c>
      <c r="Q6219" s="549">
        <v>1</v>
      </c>
      <c r="R6219" s="549">
        <v>7</v>
      </c>
      <c r="S6219" s="548"/>
      <c r="T6219" s="548"/>
      <c r="U6219" s="99"/>
    </row>
    <row r="6220" spans="1:21" ht="19.5" customHeight="1">
      <c r="A6220" s="545">
        <v>100836</v>
      </c>
      <c r="B6220" s="545" t="s">
        <v>6021</v>
      </c>
      <c r="C6220" s="545" t="s">
        <v>216</v>
      </c>
      <c r="D6220" s="546">
        <v>46052</v>
      </c>
      <c r="E6220" s="171" t="str">
        <f t="shared" si="97"/>
        <v>2026</v>
      </c>
      <c r="F6220" s="547">
        <v>7635</v>
      </c>
      <c r="G6220" s="548">
        <v>0.19</v>
      </c>
      <c r="H6220" s="547">
        <v>6415.97</v>
      </c>
      <c r="I6220" s="545" t="s">
        <v>12741</v>
      </c>
      <c r="J6220" s="545" t="s">
        <v>13307</v>
      </c>
      <c r="K6220" s="545" t="s">
        <v>18078</v>
      </c>
      <c r="L6220" s="545" t="s">
        <v>13413</v>
      </c>
      <c r="M6220" s="548" t="s">
        <v>13758</v>
      </c>
      <c r="N6220" s="545" t="s">
        <v>13413</v>
      </c>
      <c r="O6220" s="545" t="s">
        <v>13413</v>
      </c>
      <c r="P6220" s="549">
        <v>4291</v>
      </c>
      <c r="Q6220" s="549">
        <v>1</v>
      </c>
      <c r="R6220" s="549">
        <v>37</v>
      </c>
      <c r="S6220" s="548">
        <v>2228</v>
      </c>
      <c r="T6220" s="548"/>
      <c r="U6220" s="99"/>
    </row>
    <row r="6221" spans="1:21" ht="19.5" customHeight="1">
      <c r="A6221" s="545">
        <v>100837</v>
      </c>
      <c r="B6221" s="545" t="s">
        <v>2795</v>
      </c>
      <c r="C6221" s="545" t="s">
        <v>4552</v>
      </c>
      <c r="D6221" s="546"/>
      <c r="E6221" s="171" t="str">
        <f t="shared" si="97"/>
        <v>1900</v>
      </c>
      <c r="F6221" s="547">
        <v>0</v>
      </c>
      <c r="G6221" s="548">
        <v>0</v>
      </c>
      <c r="H6221" s="547">
        <v>0</v>
      </c>
      <c r="I6221" s="545" t="s">
        <v>12723</v>
      </c>
      <c r="J6221" s="545"/>
      <c r="K6221" s="545" t="s">
        <v>13413</v>
      </c>
      <c r="L6221" s="545" t="s">
        <v>13413</v>
      </c>
      <c r="M6221" s="548" t="s">
        <v>13843</v>
      </c>
      <c r="N6221" s="545" t="s">
        <v>22184</v>
      </c>
      <c r="O6221" s="545" t="s">
        <v>13413</v>
      </c>
      <c r="P6221" s="549">
        <v>4292</v>
      </c>
      <c r="Q6221" s="549">
        <v>5</v>
      </c>
      <c r="R6221" s="549">
        <v>16</v>
      </c>
      <c r="S6221" s="548"/>
      <c r="T6221" s="548">
        <v>160</v>
      </c>
      <c r="U6221" s="99"/>
    </row>
    <row r="6222" spans="1:21" ht="19.5" customHeight="1">
      <c r="A6222" s="545">
        <v>100838</v>
      </c>
      <c r="B6222" s="545" t="s">
        <v>3480</v>
      </c>
      <c r="C6222" s="545" t="s">
        <v>216</v>
      </c>
      <c r="D6222" s="546"/>
      <c r="E6222" s="171" t="str">
        <f t="shared" si="97"/>
        <v>1900</v>
      </c>
      <c r="F6222" s="547">
        <v>0</v>
      </c>
      <c r="G6222" s="548">
        <v>0</v>
      </c>
      <c r="H6222" s="547">
        <v>0</v>
      </c>
      <c r="I6222" s="545" t="s">
        <v>12753</v>
      </c>
      <c r="J6222" s="545"/>
      <c r="K6222" s="545" t="s">
        <v>13413</v>
      </c>
      <c r="L6222" s="545" t="s">
        <v>16420</v>
      </c>
      <c r="M6222" s="548" t="s">
        <v>13758</v>
      </c>
      <c r="N6222" s="545" t="s">
        <v>13413</v>
      </c>
      <c r="O6222" s="545" t="s">
        <v>13413</v>
      </c>
      <c r="P6222" s="549">
        <v>4293</v>
      </c>
      <c r="Q6222" s="549">
        <v>1</v>
      </c>
      <c r="R6222" s="549">
        <v>165</v>
      </c>
      <c r="S6222" s="548"/>
      <c r="T6222" s="548"/>
      <c r="U6222" s="99"/>
    </row>
    <row r="6223" spans="1:21" ht="19.5" customHeight="1">
      <c r="A6223" s="545">
        <v>100839</v>
      </c>
      <c r="B6223" s="545" t="s">
        <v>1214</v>
      </c>
      <c r="C6223" s="545" t="s">
        <v>288</v>
      </c>
      <c r="D6223" s="546">
        <v>45708</v>
      </c>
      <c r="E6223" s="171" t="str">
        <f t="shared" si="97"/>
        <v>2025</v>
      </c>
      <c r="F6223" s="547">
        <v>31173.84</v>
      </c>
      <c r="G6223" s="548">
        <v>0.19</v>
      </c>
      <c r="H6223" s="547">
        <v>26196.51</v>
      </c>
      <c r="I6223" s="545" t="s">
        <v>12659</v>
      </c>
      <c r="J6223" s="545" t="s">
        <v>13307</v>
      </c>
      <c r="K6223" s="545" t="s">
        <v>18079</v>
      </c>
      <c r="L6223" s="545" t="s">
        <v>14157</v>
      </c>
      <c r="M6223" s="548" t="s">
        <v>13758</v>
      </c>
      <c r="N6223" s="545" t="s">
        <v>13413</v>
      </c>
      <c r="O6223" s="545" t="s">
        <v>14158</v>
      </c>
      <c r="P6223" s="549">
        <v>4294</v>
      </c>
      <c r="Q6223" s="549">
        <v>1</v>
      </c>
      <c r="R6223" s="549">
        <v>116</v>
      </c>
      <c r="S6223" s="548">
        <v>2228</v>
      </c>
      <c r="T6223" s="548"/>
      <c r="U6223" s="99"/>
    </row>
    <row r="6224" spans="1:21" ht="19.5" customHeight="1">
      <c r="A6224" s="545">
        <v>100840</v>
      </c>
      <c r="B6224" s="545" t="s">
        <v>3267</v>
      </c>
      <c r="C6224" s="545" t="s">
        <v>209</v>
      </c>
      <c r="D6224" s="546">
        <v>46052</v>
      </c>
      <c r="E6224" s="171" t="str">
        <f t="shared" si="97"/>
        <v>2026</v>
      </c>
      <c r="F6224" s="547">
        <v>11802</v>
      </c>
      <c r="G6224" s="548">
        <v>0.19</v>
      </c>
      <c r="H6224" s="547">
        <v>9917.65</v>
      </c>
      <c r="I6224" s="545" t="s">
        <v>12961</v>
      </c>
      <c r="J6224" s="545" t="s">
        <v>13307</v>
      </c>
      <c r="K6224" s="545" t="s">
        <v>13413</v>
      </c>
      <c r="L6224" s="545" t="s">
        <v>13413</v>
      </c>
      <c r="M6224" s="548" t="s">
        <v>13758</v>
      </c>
      <c r="N6224" s="545" t="s">
        <v>13413</v>
      </c>
      <c r="O6224" s="545" t="s">
        <v>13413</v>
      </c>
      <c r="P6224" s="549">
        <v>4295</v>
      </c>
      <c r="Q6224" s="549">
        <v>1</v>
      </c>
      <c r="R6224" s="549">
        <v>52</v>
      </c>
      <c r="S6224" s="548">
        <v>2228</v>
      </c>
      <c r="T6224" s="548"/>
      <c r="U6224" s="99"/>
    </row>
    <row r="6225" spans="1:21" ht="19.5" customHeight="1">
      <c r="A6225" s="545">
        <v>100841</v>
      </c>
      <c r="B6225" s="545" t="s">
        <v>6459</v>
      </c>
      <c r="C6225" s="545" t="s">
        <v>216</v>
      </c>
      <c r="D6225" s="546">
        <v>46052</v>
      </c>
      <c r="E6225" s="171" t="str">
        <f t="shared" si="97"/>
        <v>2026</v>
      </c>
      <c r="F6225" s="547">
        <v>3232</v>
      </c>
      <c r="G6225" s="548">
        <v>0.19</v>
      </c>
      <c r="H6225" s="547">
        <v>2715.97</v>
      </c>
      <c r="I6225" s="545" t="s">
        <v>12973</v>
      </c>
      <c r="J6225" s="545" t="s">
        <v>13307</v>
      </c>
      <c r="K6225" s="545" t="s">
        <v>18080</v>
      </c>
      <c r="L6225" s="545" t="s">
        <v>13413</v>
      </c>
      <c r="M6225" s="548" t="s">
        <v>13758</v>
      </c>
      <c r="N6225" s="545" t="s">
        <v>13413</v>
      </c>
      <c r="O6225" s="545" t="s">
        <v>13413</v>
      </c>
      <c r="P6225" s="549">
        <v>4296</v>
      </c>
      <c r="Q6225" s="549">
        <v>1</v>
      </c>
      <c r="R6225" s="549">
        <v>59</v>
      </c>
      <c r="S6225" s="548">
        <v>2228</v>
      </c>
      <c r="T6225" s="548"/>
      <c r="U6225" s="99"/>
    </row>
    <row r="6226" spans="1:21" ht="19.5" customHeight="1">
      <c r="A6226" s="545">
        <v>100842</v>
      </c>
      <c r="B6226" s="545" t="s">
        <v>4006</v>
      </c>
      <c r="C6226" s="545" t="s">
        <v>216</v>
      </c>
      <c r="D6226" s="546">
        <v>46052</v>
      </c>
      <c r="E6226" s="171" t="str">
        <f t="shared" si="97"/>
        <v>2026</v>
      </c>
      <c r="F6226" s="547">
        <v>4127</v>
      </c>
      <c r="G6226" s="548">
        <v>0.19</v>
      </c>
      <c r="H6226" s="547">
        <v>3468.07</v>
      </c>
      <c r="I6226" s="545" t="s">
        <v>12735</v>
      </c>
      <c r="J6226" s="545" t="s">
        <v>13307</v>
      </c>
      <c r="K6226" s="545" t="s">
        <v>18081</v>
      </c>
      <c r="L6226" s="545" t="s">
        <v>14926</v>
      </c>
      <c r="M6226" s="548" t="s">
        <v>13758</v>
      </c>
      <c r="N6226" s="545" t="s">
        <v>13413</v>
      </c>
      <c r="O6226" s="545" t="s">
        <v>14927</v>
      </c>
      <c r="P6226" s="549">
        <v>4297</v>
      </c>
      <c r="Q6226" s="549">
        <v>1</v>
      </c>
      <c r="R6226" s="549">
        <v>51</v>
      </c>
      <c r="S6226" s="548">
        <v>2228</v>
      </c>
      <c r="T6226" s="548"/>
      <c r="U6226" s="99"/>
    </row>
    <row r="6227" spans="1:21" ht="19.5" customHeight="1">
      <c r="A6227" s="545">
        <v>100843</v>
      </c>
      <c r="B6227" s="545" t="s">
        <v>935</v>
      </c>
      <c r="C6227" s="545" t="s">
        <v>903</v>
      </c>
      <c r="D6227" s="546">
        <v>46052</v>
      </c>
      <c r="E6227" s="171" t="str">
        <f t="shared" si="97"/>
        <v>2026</v>
      </c>
      <c r="F6227" s="547">
        <v>7401</v>
      </c>
      <c r="G6227" s="548">
        <v>0.19</v>
      </c>
      <c r="H6227" s="547">
        <v>6219.33</v>
      </c>
      <c r="I6227" s="545" t="s">
        <v>12690</v>
      </c>
      <c r="J6227" s="545" t="s">
        <v>13307</v>
      </c>
      <c r="K6227" s="545" t="s">
        <v>18082</v>
      </c>
      <c r="L6227" s="545" t="s">
        <v>15558</v>
      </c>
      <c r="M6227" s="548" t="s">
        <v>13868</v>
      </c>
      <c r="N6227" s="545" t="s">
        <v>13413</v>
      </c>
      <c r="O6227" s="545" t="s">
        <v>13413</v>
      </c>
      <c r="P6227" s="549">
        <v>4298</v>
      </c>
      <c r="Q6227" s="549">
        <v>2</v>
      </c>
      <c r="R6227" s="549">
        <v>96</v>
      </c>
      <c r="S6227" s="548">
        <v>2228</v>
      </c>
      <c r="T6227" s="548"/>
      <c r="U6227" s="99"/>
    </row>
    <row r="6228" spans="1:21" ht="19.5" customHeight="1">
      <c r="A6228" s="545">
        <v>100844</v>
      </c>
      <c r="B6228" s="545" t="s">
        <v>428</v>
      </c>
      <c r="C6228" s="545" t="s">
        <v>311</v>
      </c>
      <c r="D6228" s="546">
        <v>46052</v>
      </c>
      <c r="E6228" s="171" t="str">
        <f t="shared" si="97"/>
        <v>2026</v>
      </c>
      <c r="F6228" s="547">
        <v>74713</v>
      </c>
      <c r="G6228" s="548">
        <v>0.19</v>
      </c>
      <c r="H6228" s="547">
        <v>62784.03</v>
      </c>
      <c r="I6228" s="545" t="s">
        <v>12654</v>
      </c>
      <c r="J6228" s="545" t="s">
        <v>13307</v>
      </c>
      <c r="K6228" s="545" t="s">
        <v>18083</v>
      </c>
      <c r="L6228" s="545" t="s">
        <v>14939</v>
      </c>
      <c r="M6228" s="548" t="s">
        <v>13758</v>
      </c>
      <c r="N6228" s="545" t="s">
        <v>13413</v>
      </c>
      <c r="O6228" s="545" t="s">
        <v>13413</v>
      </c>
      <c r="P6228" s="549">
        <v>4299</v>
      </c>
      <c r="Q6228" s="549">
        <v>1</v>
      </c>
      <c r="R6228" s="549">
        <v>2</v>
      </c>
      <c r="S6228" s="548">
        <v>2228</v>
      </c>
      <c r="T6228" s="548"/>
      <c r="U6228" s="99"/>
    </row>
    <row r="6229" spans="1:21" ht="19.5" customHeight="1">
      <c r="A6229" s="545">
        <v>100845</v>
      </c>
      <c r="B6229" s="545" t="s">
        <v>439</v>
      </c>
      <c r="C6229" s="545" t="s">
        <v>437</v>
      </c>
      <c r="D6229" s="546"/>
      <c r="E6229" s="171" t="str">
        <f t="shared" si="97"/>
        <v>1900</v>
      </c>
      <c r="F6229" s="547">
        <v>0</v>
      </c>
      <c r="G6229" s="548">
        <v>0</v>
      </c>
      <c r="H6229" s="547">
        <v>0</v>
      </c>
      <c r="I6229" s="545" t="s">
        <v>12668</v>
      </c>
      <c r="J6229" s="545"/>
      <c r="K6229" s="545" t="s">
        <v>13413</v>
      </c>
      <c r="L6229" s="545" t="s">
        <v>13413</v>
      </c>
      <c r="M6229" s="548" t="s">
        <v>13758</v>
      </c>
      <c r="N6229" s="545" t="s">
        <v>13413</v>
      </c>
      <c r="O6229" s="545" t="s">
        <v>13413</v>
      </c>
      <c r="P6229" s="549">
        <v>4300</v>
      </c>
      <c r="Q6229" s="549">
        <v>1</v>
      </c>
      <c r="R6229" s="549">
        <v>7</v>
      </c>
      <c r="S6229" s="548"/>
      <c r="T6229" s="548"/>
      <c r="U6229" s="99"/>
    </row>
    <row r="6230" spans="1:21" ht="19.5" customHeight="1">
      <c r="A6230" s="545">
        <v>100846</v>
      </c>
      <c r="B6230" s="545" t="s">
        <v>436</v>
      </c>
      <c r="C6230" s="545" t="s">
        <v>437</v>
      </c>
      <c r="D6230" s="546"/>
      <c r="E6230" s="171" t="str">
        <f t="shared" si="97"/>
        <v>1900</v>
      </c>
      <c r="F6230" s="547">
        <v>0</v>
      </c>
      <c r="G6230" s="548">
        <v>0</v>
      </c>
      <c r="H6230" s="547">
        <v>0</v>
      </c>
      <c r="I6230" s="545" t="s">
        <v>12668</v>
      </c>
      <c r="J6230" s="545"/>
      <c r="K6230" s="545" t="s">
        <v>13413</v>
      </c>
      <c r="L6230" s="545" t="s">
        <v>13413</v>
      </c>
      <c r="M6230" s="548" t="s">
        <v>13758</v>
      </c>
      <c r="N6230" s="545" t="s">
        <v>13413</v>
      </c>
      <c r="O6230" s="545" t="s">
        <v>13413</v>
      </c>
      <c r="P6230" s="549">
        <v>4301</v>
      </c>
      <c r="Q6230" s="549">
        <v>1</v>
      </c>
      <c r="R6230" s="549">
        <v>7</v>
      </c>
      <c r="S6230" s="548"/>
      <c r="T6230" s="548"/>
      <c r="U6230" s="99"/>
    </row>
    <row r="6231" spans="1:21" ht="19.5" customHeight="1">
      <c r="A6231" s="545">
        <v>100847</v>
      </c>
      <c r="B6231" s="545" t="s">
        <v>1023</v>
      </c>
      <c r="C6231" s="545" t="s">
        <v>437</v>
      </c>
      <c r="D6231" s="546"/>
      <c r="E6231" s="171" t="str">
        <f t="shared" si="97"/>
        <v>1900</v>
      </c>
      <c r="F6231" s="547">
        <v>0</v>
      </c>
      <c r="G6231" s="548">
        <v>0</v>
      </c>
      <c r="H6231" s="547">
        <v>0</v>
      </c>
      <c r="I6231" s="545" t="s">
        <v>12668</v>
      </c>
      <c r="J6231" s="545"/>
      <c r="K6231" s="545" t="s">
        <v>13413</v>
      </c>
      <c r="L6231" s="545" t="s">
        <v>13413</v>
      </c>
      <c r="M6231" s="548" t="s">
        <v>13868</v>
      </c>
      <c r="N6231" s="545" t="s">
        <v>13413</v>
      </c>
      <c r="O6231" s="545" t="s">
        <v>13413</v>
      </c>
      <c r="P6231" s="549">
        <v>4302</v>
      </c>
      <c r="Q6231" s="549">
        <v>2</v>
      </c>
      <c r="R6231" s="549">
        <v>7</v>
      </c>
      <c r="S6231" s="548"/>
      <c r="T6231" s="548"/>
      <c r="U6231" s="99"/>
    </row>
    <row r="6232" spans="1:21" ht="19.5" customHeight="1">
      <c r="A6232" s="545">
        <v>100848</v>
      </c>
      <c r="B6232" s="545" t="s">
        <v>941</v>
      </c>
      <c r="C6232" s="545" t="s">
        <v>437</v>
      </c>
      <c r="D6232" s="546"/>
      <c r="E6232" s="171" t="str">
        <f t="shared" si="97"/>
        <v>1900</v>
      </c>
      <c r="F6232" s="547">
        <v>0</v>
      </c>
      <c r="G6232" s="548">
        <v>0</v>
      </c>
      <c r="H6232" s="547">
        <v>0</v>
      </c>
      <c r="I6232" s="545" t="s">
        <v>12668</v>
      </c>
      <c r="J6232" s="545"/>
      <c r="K6232" s="545" t="s">
        <v>18084</v>
      </c>
      <c r="L6232" s="545" t="s">
        <v>13413</v>
      </c>
      <c r="M6232" s="548" t="s">
        <v>13868</v>
      </c>
      <c r="N6232" s="545" t="s">
        <v>13413</v>
      </c>
      <c r="O6232" s="545" t="s">
        <v>13413</v>
      </c>
      <c r="P6232" s="549">
        <v>4303</v>
      </c>
      <c r="Q6232" s="549">
        <v>2</v>
      </c>
      <c r="R6232" s="549">
        <v>7</v>
      </c>
      <c r="S6232" s="548"/>
      <c r="T6232" s="548"/>
      <c r="U6232" s="99"/>
    </row>
    <row r="6233" spans="1:21" ht="19.5" customHeight="1">
      <c r="A6233" s="545">
        <v>100849</v>
      </c>
      <c r="B6233" s="545" t="s">
        <v>8276</v>
      </c>
      <c r="C6233" s="545" t="s">
        <v>437</v>
      </c>
      <c r="D6233" s="546">
        <v>46052</v>
      </c>
      <c r="E6233" s="171" t="str">
        <f t="shared" si="97"/>
        <v>2026</v>
      </c>
      <c r="F6233" s="547">
        <v>2434264</v>
      </c>
      <c r="G6233" s="548">
        <v>0.19</v>
      </c>
      <c r="H6233" s="547">
        <v>2045600</v>
      </c>
      <c r="I6233" s="545" t="s">
        <v>12668</v>
      </c>
      <c r="J6233" s="545" t="s">
        <v>13307</v>
      </c>
      <c r="K6233" s="545" t="s">
        <v>18085</v>
      </c>
      <c r="L6233" s="545" t="s">
        <v>13413</v>
      </c>
      <c r="M6233" s="548" t="s">
        <v>13868</v>
      </c>
      <c r="N6233" s="545" t="s">
        <v>13413</v>
      </c>
      <c r="O6233" s="545" t="s">
        <v>13413</v>
      </c>
      <c r="P6233" s="549">
        <v>4304</v>
      </c>
      <c r="Q6233" s="549">
        <v>2</v>
      </c>
      <c r="R6233" s="549">
        <v>7</v>
      </c>
      <c r="S6233" s="548">
        <v>2228</v>
      </c>
      <c r="T6233" s="548"/>
      <c r="U6233" s="99"/>
    </row>
    <row r="6234" spans="1:21" ht="19.5" customHeight="1">
      <c r="A6234" s="545">
        <v>100850</v>
      </c>
      <c r="B6234" s="545" t="s">
        <v>3579</v>
      </c>
      <c r="C6234" s="545" t="s">
        <v>437</v>
      </c>
      <c r="D6234" s="546">
        <v>45708</v>
      </c>
      <c r="E6234" s="171" t="str">
        <f t="shared" si="97"/>
        <v>2025</v>
      </c>
      <c r="F6234" s="547">
        <v>1382631.07</v>
      </c>
      <c r="G6234" s="548">
        <v>0.19</v>
      </c>
      <c r="H6234" s="547">
        <v>1161874.8500000001</v>
      </c>
      <c r="I6234" s="545" t="s">
        <v>12655</v>
      </c>
      <c r="J6234" s="545" t="s">
        <v>13307</v>
      </c>
      <c r="K6234" s="545" t="s">
        <v>18086</v>
      </c>
      <c r="L6234" s="545" t="s">
        <v>16401</v>
      </c>
      <c r="M6234" s="548" t="s">
        <v>13868</v>
      </c>
      <c r="N6234" s="545" t="s">
        <v>22154</v>
      </c>
      <c r="O6234" s="545" t="s">
        <v>16402</v>
      </c>
      <c r="P6234" s="549">
        <v>4305</v>
      </c>
      <c r="Q6234" s="549">
        <v>2</v>
      </c>
      <c r="R6234" s="549">
        <v>109</v>
      </c>
      <c r="S6234" s="548">
        <v>2228</v>
      </c>
      <c r="T6234" s="548">
        <v>170</v>
      </c>
      <c r="U6234" s="99"/>
    </row>
    <row r="6235" spans="1:21" ht="19.5" customHeight="1">
      <c r="A6235" s="545">
        <v>100851</v>
      </c>
      <c r="B6235" s="545" t="s">
        <v>10674</v>
      </c>
      <c r="C6235" s="545" t="s">
        <v>4504</v>
      </c>
      <c r="D6235" s="546"/>
      <c r="E6235" s="171" t="str">
        <f t="shared" si="97"/>
        <v>1900</v>
      </c>
      <c r="F6235" s="547">
        <v>0</v>
      </c>
      <c r="G6235" s="548">
        <v>0</v>
      </c>
      <c r="H6235" s="547">
        <v>0</v>
      </c>
      <c r="I6235" s="545" t="s">
        <v>12751</v>
      </c>
      <c r="J6235" s="545"/>
      <c r="K6235" s="545" t="s">
        <v>13413</v>
      </c>
      <c r="L6235" s="545" t="s">
        <v>13413</v>
      </c>
      <c r="M6235" s="548" t="s">
        <v>13868</v>
      </c>
      <c r="N6235" s="545" t="s">
        <v>22183</v>
      </c>
      <c r="O6235" s="545" t="s">
        <v>16147</v>
      </c>
      <c r="P6235" s="549">
        <v>4306</v>
      </c>
      <c r="Q6235" s="549">
        <v>2</v>
      </c>
      <c r="R6235" s="549">
        <v>98</v>
      </c>
      <c r="S6235" s="548"/>
      <c r="T6235" s="548">
        <v>97</v>
      </c>
      <c r="U6235" s="99"/>
    </row>
    <row r="6236" spans="1:21" ht="19.5" customHeight="1">
      <c r="A6236" s="545">
        <v>100852</v>
      </c>
      <c r="B6236" s="545" t="s">
        <v>8164</v>
      </c>
      <c r="C6236" s="545" t="s">
        <v>216</v>
      </c>
      <c r="D6236" s="546">
        <v>43537</v>
      </c>
      <c r="E6236" s="171" t="str">
        <f t="shared" si="97"/>
        <v>2019</v>
      </c>
      <c r="F6236" s="547">
        <v>1300000</v>
      </c>
      <c r="G6236" s="548">
        <v>0</v>
      </c>
      <c r="H6236" s="547">
        <v>1300000</v>
      </c>
      <c r="I6236" s="545" t="s">
        <v>12751</v>
      </c>
      <c r="J6236" s="545" t="s">
        <v>13320</v>
      </c>
      <c r="K6236" s="545" t="s">
        <v>13413</v>
      </c>
      <c r="L6236" s="545" t="s">
        <v>18070</v>
      </c>
      <c r="M6236" s="548" t="s">
        <v>13868</v>
      </c>
      <c r="N6236" s="545" t="s">
        <v>22183</v>
      </c>
      <c r="O6236" s="545" t="s">
        <v>16146</v>
      </c>
      <c r="P6236" s="549">
        <v>4307</v>
      </c>
      <c r="Q6236" s="549">
        <v>2</v>
      </c>
      <c r="R6236" s="549">
        <v>98</v>
      </c>
      <c r="S6236" s="548">
        <v>2220</v>
      </c>
      <c r="T6236" s="548">
        <v>97</v>
      </c>
      <c r="U6236" s="99"/>
    </row>
    <row r="6237" spans="1:21" ht="19.5" customHeight="1">
      <c r="A6237" s="545">
        <v>100853</v>
      </c>
      <c r="B6237" s="545" t="s">
        <v>6737</v>
      </c>
      <c r="C6237" s="545" t="s">
        <v>216</v>
      </c>
      <c r="D6237" s="546">
        <v>45708</v>
      </c>
      <c r="E6237" s="171" t="str">
        <f t="shared" si="97"/>
        <v>2025</v>
      </c>
      <c r="F6237" s="547">
        <v>424646.07</v>
      </c>
      <c r="G6237" s="548">
        <v>0.19</v>
      </c>
      <c r="H6237" s="547">
        <v>356845.44</v>
      </c>
      <c r="I6237" s="545" t="s">
        <v>12751</v>
      </c>
      <c r="J6237" s="545" t="s">
        <v>13307</v>
      </c>
      <c r="K6237" s="545" t="s">
        <v>13413</v>
      </c>
      <c r="L6237" s="545" t="s">
        <v>18070</v>
      </c>
      <c r="M6237" s="548" t="s">
        <v>13868</v>
      </c>
      <c r="N6237" s="545" t="s">
        <v>13413</v>
      </c>
      <c r="O6237" s="545" t="s">
        <v>16146</v>
      </c>
      <c r="P6237" s="549">
        <v>4308</v>
      </c>
      <c r="Q6237" s="549">
        <v>2</v>
      </c>
      <c r="R6237" s="549">
        <v>98</v>
      </c>
      <c r="S6237" s="548">
        <v>2228</v>
      </c>
      <c r="T6237" s="548"/>
      <c r="U6237" s="99"/>
    </row>
    <row r="6238" spans="1:21" ht="19.5" customHeight="1">
      <c r="A6238" s="545">
        <v>100854</v>
      </c>
      <c r="B6238" s="545" t="s">
        <v>5391</v>
      </c>
      <c r="C6238" s="545" t="s">
        <v>216</v>
      </c>
      <c r="D6238" s="546">
        <v>46052</v>
      </c>
      <c r="E6238" s="171" t="str">
        <f t="shared" si="97"/>
        <v>2026</v>
      </c>
      <c r="F6238" s="547">
        <v>33734</v>
      </c>
      <c r="G6238" s="548">
        <v>0</v>
      </c>
      <c r="H6238" s="547">
        <v>33734</v>
      </c>
      <c r="I6238" s="545" t="s">
        <v>12766</v>
      </c>
      <c r="J6238" s="545" t="s">
        <v>13307</v>
      </c>
      <c r="K6238" s="545" t="s">
        <v>18087</v>
      </c>
      <c r="L6238" s="545" t="s">
        <v>13413</v>
      </c>
      <c r="M6238" s="548" t="s">
        <v>13758</v>
      </c>
      <c r="N6238" s="545" t="s">
        <v>13413</v>
      </c>
      <c r="O6238" s="545" t="s">
        <v>13413</v>
      </c>
      <c r="P6238" s="549">
        <v>4309</v>
      </c>
      <c r="Q6238" s="549">
        <v>1</v>
      </c>
      <c r="R6238" s="549">
        <v>172</v>
      </c>
      <c r="S6238" s="548">
        <v>2228</v>
      </c>
      <c r="T6238" s="548"/>
      <c r="U6238" s="99"/>
    </row>
    <row r="6239" spans="1:21" ht="19.5" customHeight="1">
      <c r="A6239" s="545">
        <v>100855</v>
      </c>
      <c r="B6239" s="545" t="s">
        <v>7270</v>
      </c>
      <c r="C6239" s="545" t="s">
        <v>437</v>
      </c>
      <c r="D6239" s="546">
        <v>46058</v>
      </c>
      <c r="E6239" s="171" t="str">
        <f t="shared" si="97"/>
        <v>2026</v>
      </c>
      <c r="F6239" s="547">
        <v>11608601</v>
      </c>
      <c r="G6239" s="548">
        <v>0</v>
      </c>
      <c r="H6239" s="547">
        <v>11608601</v>
      </c>
      <c r="I6239" s="545" t="s">
        <v>12760</v>
      </c>
      <c r="J6239" s="545" t="s">
        <v>13299</v>
      </c>
      <c r="K6239" s="545" t="s">
        <v>22927</v>
      </c>
      <c r="L6239" s="545" t="s">
        <v>13413</v>
      </c>
      <c r="M6239" s="548" t="s">
        <v>13813</v>
      </c>
      <c r="N6239" s="545" t="s">
        <v>13413</v>
      </c>
      <c r="O6239" s="545" t="s">
        <v>13413</v>
      </c>
      <c r="P6239" s="549">
        <v>4310</v>
      </c>
      <c r="Q6239" s="549">
        <v>3</v>
      </c>
      <c r="R6239" s="549">
        <v>161</v>
      </c>
      <c r="S6239" s="548">
        <v>443</v>
      </c>
      <c r="T6239" s="548"/>
      <c r="U6239" s="99"/>
    </row>
    <row r="6240" spans="1:21" ht="19.5" customHeight="1">
      <c r="A6240" s="545">
        <v>100856</v>
      </c>
      <c r="B6240" s="545" t="s">
        <v>8260</v>
      </c>
      <c r="C6240" s="545" t="s">
        <v>216</v>
      </c>
      <c r="D6240" s="546">
        <v>46084</v>
      </c>
      <c r="E6240" s="171" t="str">
        <f t="shared" si="97"/>
        <v>2026</v>
      </c>
      <c r="F6240" s="547">
        <v>382568</v>
      </c>
      <c r="G6240" s="548">
        <v>0.19</v>
      </c>
      <c r="H6240" s="547">
        <v>321485.71000000002</v>
      </c>
      <c r="I6240" s="545" t="s">
        <v>12752</v>
      </c>
      <c r="J6240" s="545" t="s">
        <v>13298</v>
      </c>
      <c r="K6240" s="545" t="s">
        <v>18088</v>
      </c>
      <c r="L6240" s="545" t="s">
        <v>17908</v>
      </c>
      <c r="M6240" s="548" t="s">
        <v>13758</v>
      </c>
      <c r="N6240" s="545" t="s">
        <v>22190</v>
      </c>
      <c r="O6240" s="545" t="s">
        <v>16406</v>
      </c>
      <c r="P6240" s="549">
        <v>4311</v>
      </c>
      <c r="Q6240" s="549">
        <v>1</v>
      </c>
      <c r="R6240" s="549">
        <v>167</v>
      </c>
      <c r="S6240" s="548">
        <v>1012</v>
      </c>
      <c r="T6240" s="548">
        <v>183</v>
      </c>
      <c r="U6240" s="99"/>
    </row>
    <row r="6241" spans="1:21" ht="19.5" customHeight="1">
      <c r="A6241" s="545">
        <v>100857</v>
      </c>
      <c r="B6241" s="545" t="s">
        <v>384</v>
      </c>
      <c r="C6241" s="545" t="s">
        <v>209</v>
      </c>
      <c r="D6241" s="546">
        <v>46052</v>
      </c>
      <c r="E6241" s="171" t="str">
        <f t="shared" si="97"/>
        <v>2026</v>
      </c>
      <c r="F6241" s="547">
        <v>259098</v>
      </c>
      <c r="G6241" s="548">
        <v>0.19</v>
      </c>
      <c r="H6241" s="547">
        <v>217729.41</v>
      </c>
      <c r="I6241" s="545" t="s">
        <v>12741</v>
      </c>
      <c r="J6241" s="545" t="s">
        <v>13307</v>
      </c>
      <c r="K6241" s="545" t="s">
        <v>13413</v>
      </c>
      <c r="L6241" s="545" t="s">
        <v>13413</v>
      </c>
      <c r="M6241" s="548" t="s">
        <v>13758</v>
      </c>
      <c r="N6241" s="545" t="s">
        <v>13413</v>
      </c>
      <c r="O6241" s="545" t="s">
        <v>13413</v>
      </c>
      <c r="P6241" s="549">
        <v>4312</v>
      </c>
      <c r="Q6241" s="549">
        <v>1</v>
      </c>
      <c r="R6241" s="549">
        <v>37</v>
      </c>
      <c r="S6241" s="548">
        <v>2228</v>
      </c>
      <c r="T6241" s="548"/>
      <c r="U6241" s="99"/>
    </row>
    <row r="6242" spans="1:21" ht="19.5" customHeight="1">
      <c r="A6242" s="545">
        <v>100858</v>
      </c>
      <c r="B6242" s="545" t="s">
        <v>6333</v>
      </c>
      <c r="C6242" s="545" t="s">
        <v>209</v>
      </c>
      <c r="D6242" s="546">
        <v>46052</v>
      </c>
      <c r="E6242" s="171" t="str">
        <f t="shared" si="97"/>
        <v>2026</v>
      </c>
      <c r="F6242" s="547">
        <v>315737</v>
      </c>
      <c r="G6242" s="548">
        <v>0.19</v>
      </c>
      <c r="H6242" s="547">
        <v>265325.21000000002</v>
      </c>
      <c r="I6242" s="545" t="s">
        <v>12741</v>
      </c>
      <c r="J6242" s="545" t="s">
        <v>13307</v>
      </c>
      <c r="K6242" s="545" t="s">
        <v>18089</v>
      </c>
      <c r="L6242" s="545" t="s">
        <v>13413</v>
      </c>
      <c r="M6242" s="548" t="s">
        <v>13758</v>
      </c>
      <c r="N6242" s="545" t="s">
        <v>13413</v>
      </c>
      <c r="O6242" s="545" t="s">
        <v>13413</v>
      </c>
      <c r="P6242" s="549">
        <v>4313</v>
      </c>
      <c r="Q6242" s="549">
        <v>1</v>
      </c>
      <c r="R6242" s="549">
        <v>37</v>
      </c>
      <c r="S6242" s="548">
        <v>2228</v>
      </c>
      <c r="T6242" s="548"/>
      <c r="U6242" s="99"/>
    </row>
    <row r="6243" spans="1:21" ht="19.5" customHeight="1">
      <c r="A6243" s="545">
        <v>100859</v>
      </c>
      <c r="B6243" s="545" t="s">
        <v>309</v>
      </c>
      <c r="C6243" s="545" t="s">
        <v>216</v>
      </c>
      <c r="D6243" s="546">
        <v>44593</v>
      </c>
      <c r="E6243" s="171" t="str">
        <f t="shared" si="97"/>
        <v>2022</v>
      </c>
      <c r="F6243" s="547">
        <v>111723</v>
      </c>
      <c r="G6243" s="548">
        <v>0.19</v>
      </c>
      <c r="H6243" s="547">
        <v>93884.87</v>
      </c>
      <c r="I6243" s="545" t="s">
        <v>12741</v>
      </c>
      <c r="J6243" s="545" t="s">
        <v>13297</v>
      </c>
      <c r="K6243" s="545" t="s">
        <v>13413</v>
      </c>
      <c r="L6243" s="545" t="s">
        <v>13413</v>
      </c>
      <c r="M6243" s="548" t="s">
        <v>13758</v>
      </c>
      <c r="N6243" s="545" t="s">
        <v>13413</v>
      </c>
      <c r="O6243" s="545" t="s">
        <v>13413</v>
      </c>
      <c r="P6243" s="549">
        <v>4314</v>
      </c>
      <c r="Q6243" s="549">
        <v>1</v>
      </c>
      <c r="R6243" s="549">
        <v>37</v>
      </c>
      <c r="S6243" s="548">
        <v>2257</v>
      </c>
      <c r="T6243" s="548"/>
      <c r="U6243" s="99"/>
    </row>
    <row r="6244" spans="1:21" ht="19.5" customHeight="1">
      <c r="A6244" s="545">
        <v>100860</v>
      </c>
      <c r="B6244" s="545" t="s">
        <v>310</v>
      </c>
      <c r="C6244" s="545" t="s">
        <v>216</v>
      </c>
      <c r="D6244" s="546">
        <v>46080</v>
      </c>
      <c r="E6244" s="171" t="str">
        <f t="shared" si="97"/>
        <v>2026</v>
      </c>
      <c r="F6244" s="547">
        <v>289246.01</v>
      </c>
      <c r="G6244" s="548">
        <v>0.19</v>
      </c>
      <c r="H6244" s="547">
        <v>243063.87</v>
      </c>
      <c r="I6244" s="545" t="s">
        <v>12741</v>
      </c>
      <c r="J6244" s="545" t="s">
        <v>13298</v>
      </c>
      <c r="K6244" s="545" t="s">
        <v>13413</v>
      </c>
      <c r="L6244" s="545" t="s">
        <v>13413</v>
      </c>
      <c r="M6244" s="548" t="s">
        <v>13758</v>
      </c>
      <c r="N6244" s="545" t="s">
        <v>13413</v>
      </c>
      <c r="O6244" s="545" t="s">
        <v>13413</v>
      </c>
      <c r="P6244" s="549">
        <v>4315</v>
      </c>
      <c r="Q6244" s="549">
        <v>1</v>
      </c>
      <c r="R6244" s="549">
        <v>37</v>
      </c>
      <c r="S6244" s="548">
        <v>1012</v>
      </c>
      <c r="T6244" s="548"/>
      <c r="U6244" s="99"/>
    </row>
    <row r="6245" spans="1:21" ht="19.5" customHeight="1">
      <c r="A6245" s="545">
        <v>100861</v>
      </c>
      <c r="B6245" s="545" t="s">
        <v>3965</v>
      </c>
      <c r="C6245" s="545" t="s">
        <v>209</v>
      </c>
      <c r="D6245" s="546">
        <v>44622</v>
      </c>
      <c r="E6245" s="171" t="str">
        <f t="shared" si="97"/>
        <v>2022</v>
      </c>
      <c r="F6245" s="547">
        <v>149778.01</v>
      </c>
      <c r="G6245" s="548">
        <v>0.19</v>
      </c>
      <c r="H6245" s="547">
        <v>125863.87</v>
      </c>
      <c r="I6245" s="545" t="s">
        <v>12763</v>
      </c>
      <c r="J6245" s="545" t="s">
        <v>13297</v>
      </c>
      <c r="K6245" s="545" t="s">
        <v>13413</v>
      </c>
      <c r="L6245" s="545" t="s">
        <v>13413</v>
      </c>
      <c r="M6245" s="548" t="s">
        <v>13758</v>
      </c>
      <c r="N6245" s="545" t="s">
        <v>13413</v>
      </c>
      <c r="O6245" s="545" t="s">
        <v>13413</v>
      </c>
      <c r="P6245" s="549">
        <v>4316</v>
      </c>
      <c r="Q6245" s="549">
        <v>1</v>
      </c>
      <c r="R6245" s="549">
        <v>39</v>
      </c>
      <c r="S6245" s="548">
        <v>2257</v>
      </c>
      <c r="T6245" s="548"/>
      <c r="U6245" s="99"/>
    </row>
    <row r="6246" spans="1:21" ht="19.5" customHeight="1">
      <c r="A6246" s="545">
        <v>100862</v>
      </c>
      <c r="B6246" s="545" t="s">
        <v>6004</v>
      </c>
      <c r="C6246" s="545" t="s">
        <v>216</v>
      </c>
      <c r="D6246" s="546">
        <v>46052</v>
      </c>
      <c r="E6246" s="171" t="str">
        <f t="shared" si="97"/>
        <v>2026</v>
      </c>
      <c r="F6246" s="547">
        <v>108771</v>
      </c>
      <c r="G6246" s="548">
        <v>0.19</v>
      </c>
      <c r="H6246" s="547">
        <v>91404.2</v>
      </c>
      <c r="I6246" s="545" t="s">
        <v>12741</v>
      </c>
      <c r="J6246" s="545" t="s">
        <v>13307</v>
      </c>
      <c r="K6246" s="545" t="s">
        <v>18090</v>
      </c>
      <c r="L6246" s="545" t="s">
        <v>13413</v>
      </c>
      <c r="M6246" s="548" t="s">
        <v>13758</v>
      </c>
      <c r="N6246" s="545" t="s">
        <v>13413</v>
      </c>
      <c r="O6246" s="545" t="s">
        <v>13413</v>
      </c>
      <c r="P6246" s="549">
        <v>4317</v>
      </c>
      <c r="Q6246" s="549">
        <v>1</v>
      </c>
      <c r="R6246" s="549">
        <v>37</v>
      </c>
      <c r="S6246" s="548">
        <v>2228</v>
      </c>
      <c r="T6246" s="548"/>
      <c r="U6246" s="99"/>
    </row>
    <row r="6247" spans="1:21" ht="19.5" customHeight="1">
      <c r="A6247" s="545">
        <v>100863</v>
      </c>
      <c r="B6247" s="545" t="s">
        <v>8302</v>
      </c>
      <c r="C6247" s="545" t="s">
        <v>216</v>
      </c>
      <c r="D6247" s="546">
        <v>46052</v>
      </c>
      <c r="E6247" s="171" t="str">
        <f t="shared" si="97"/>
        <v>2026</v>
      </c>
      <c r="F6247" s="547">
        <v>284269</v>
      </c>
      <c r="G6247" s="548">
        <v>0.19</v>
      </c>
      <c r="H6247" s="547">
        <v>238881.51</v>
      </c>
      <c r="I6247" s="545" t="s">
        <v>12741</v>
      </c>
      <c r="J6247" s="545" t="s">
        <v>13307</v>
      </c>
      <c r="K6247" s="545" t="s">
        <v>13413</v>
      </c>
      <c r="L6247" s="545" t="s">
        <v>13413</v>
      </c>
      <c r="M6247" s="548" t="s">
        <v>13758</v>
      </c>
      <c r="N6247" s="545" t="s">
        <v>13413</v>
      </c>
      <c r="O6247" s="545" t="s">
        <v>13413</v>
      </c>
      <c r="P6247" s="549">
        <v>4318</v>
      </c>
      <c r="Q6247" s="549">
        <v>1</v>
      </c>
      <c r="R6247" s="549">
        <v>37</v>
      </c>
      <c r="S6247" s="548">
        <v>2228</v>
      </c>
      <c r="T6247" s="548"/>
      <c r="U6247" s="99"/>
    </row>
    <row r="6248" spans="1:21" ht="19.5" customHeight="1">
      <c r="A6248" s="545">
        <v>100864</v>
      </c>
      <c r="B6248" s="545" t="s">
        <v>5992</v>
      </c>
      <c r="C6248" s="545" t="s">
        <v>216</v>
      </c>
      <c r="D6248" s="546">
        <v>46052</v>
      </c>
      <c r="E6248" s="171" t="str">
        <f t="shared" si="97"/>
        <v>2026</v>
      </c>
      <c r="F6248" s="547">
        <v>47005</v>
      </c>
      <c r="G6248" s="548">
        <v>0.19</v>
      </c>
      <c r="H6248" s="547">
        <v>39500</v>
      </c>
      <c r="I6248" s="545" t="s">
        <v>12741</v>
      </c>
      <c r="J6248" s="545" t="s">
        <v>13307</v>
      </c>
      <c r="K6248" s="545" t="s">
        <v>18091</v>
      </c>
      <c r="L6248" s="545" t="s">
        <v>13413</v>
      </c>
      <c r="M6248" s="548" t="s">
        <v>13758</v>
      </c>
      <c r="N6248" s="545" t="s">
        <v>13413</v>
      </c>
      <c r="O6248" s="545" t="s">
        <v>13413</v>
      </c>
      <c r="P6248" s="549">
        <v>4319</v>
      </c>
      <c r="Q6248" s="549">
        <v>1</v>
      </c>
      <c r="R6248" s="549">
        <v>37</v>
      </c>
      <c r="S6248" s="548">
        <v>2228</v>
      </c>
      <c r="T6248" s="548"/>
      <c r="U6248" s="99"/>
    </row>
    <row r="6249" spans="1:21" ht="19.5" customHeight="1">
      <c r="A6249" s="545">
        <v>100865</v>
      </c>
      <c r="B6249" s="545" t="s">
        <v>7029</v>
      </c>
      <c r="C6249" s="545" t="s">
        <v>4468</v>
      </c>
      <c r="D6249" s="546">
        <v>46052</v>
      </c>
      <c r="E6249" s="171" t="str">
        <f t="shared" si="97"/>
        <v>2026</v>
      </c>
      <c r="F6249" s="547">
        <v>2618</v>
      </c>
      <c r="G6249" s="548">
        <v>0.19</v>
      </c>
      <c r="H6249" s="547">
        <v>2200</v>
      </c>
      <c r="I6249" s="545" t="s">
        <v>12701</v>
      </c>
      <c r="J6249" s="545" t="s">
        <v>13307</v>
      </c>
      <c r="K6249" s="545" t="s">
        <v>13413</v>
      </c>
      <c r="L6249" s="545" t="s">
        <v>13413</v>
      </c>
      <c r="M6249" s="548" t="s">
        <v>13758</v>
      </c>
      <c r="N6249" s="545" t="s">
        <v>13413</v>
      </c>
      <c r="O6249" s="545" t="s">
        <v>13413</v>
      </c>
      <c r="P6249" s="549">
        <v>4320</v>
      </c>
      <c r="Q6249" s="549">
        <v>1</v>
      </c>
      <c r="R6249" s="549">
        <v>10</v>
      </c>
      <c r="S6249" s="548">
        <v>2228</v>
      </c>
      <c r="T6249" s="548"/>
      <c r="U6249" s="99"/>
    </row>
    <row r="6250" spans="1:21" ht="19.5" customHeight="1">
      <c r="A6250" s="545">
        <v>100866</v>
      </c>
      <c r="B6250" s="545" t="s">
        <v>385</v>
      </c>
      <c r="C6250" s="545" t="s">
        <v>216</v>
      </c>
      <c r="D6250" s="546">
        <v>44593</v>
      </c>
      <c r="E6250" s="171" t="str">
        <f t="shared" si="97"/>
        <v>2022</v>
      </c>
      <c r="F6250" s="547">
        <v>1055778</v>
      </c>
      <c r="G6250" s="548">
        <v>0.19</v>
      </c>
      <c r="H6250" s="547">
        <v>887208.4</v>
      </c>
      <c r="I6250" s="545" t="s">
        <v>12741</v>
      </c>
      <c r="J6250" s="545" t="s">
        <v>13297</v>
      </c>
      <c r="K6250" s="545" t="s">
        <v>13413</v>
      </c>
      <c r="L6250" s="545" t="s">
        <v>13413</v>
      </c>
      <c r="M6250" s="548" t="s">
        <v>13758</v>
      </c>
      <c r="N6250" s="545" t="s">
        <v>13413</v>
      </c>
      <c r="O6250" s="545" t="s">
        <v>13413</v>
      </c>
      <c r="P6250" s="549">
        <v>4321</v>
      </c>
      <c r="Q6250" s="549">
        <v>1</v>
      </c>
      <c r="R6250" s="549">
        <v>37</v>
      </c>
      <c r="S6250" s="548">
        <v>2257</v>
      </c>
      <c r="T6250" s="548"/>
      <c r="U6250" s="99"/>
    </row>
    <row r="6251" spans="1:21" ht="19.5" customHeight="1">
      <c r="A6251" s="545">
        <v>100867</v>
      </c>
      <c r="B6251" s="545" t="s">
        <v>361</v>
      </c>
      <c r="C6251" s="545" t="s">
        <v>216</v>
      </c>
      <c r="D6251" s="546"/>
      <c r="E6251" s="171" t="str">
        <f t="shared" si="97"/>
        <v>1900</v>
      </c>
      <c r="F6251" s="547">
        <v>0</v>
      </c>
      <c r="G6251" s="548">
        <v>0</v>
      </c>
      <c r="H6251" s="547">
        <v>0</v>
      </c>
      <c r="I6251" s="545" t="s">
        <v>12741</v>
      </c>
      <c r="J6251" s="545"/>
      <c r="K6251" s="545" t="s">
        <v>13413</v>
      </c>
      <c r="L6251" s="545" t="s">
        <v>18092</v>
      </c>
      <c r="M6251" s="548" t="s">
        <v>13758</v>
      </c>
      <c r="N6251" s="545" t="s">
        <v>13413</v>
      </c>
      <c r="O6251" s="545" t="s">
        <v>13413</v>
      </c>
      <c r="P6251" s="549">
        <v>4322</v>
      </c>
      <c r="Q6251" s="549">
        <v>1</v>
      </c>
      <c r="R6251" s="549">
        <v>37</v>
      </c>
      <c r="S6251" s="548"/>
      <c r="T6251" s="548"/>
      <c r="U6251" s="99"/>
    </row>
    <row r="6252" spans="1:21" ht="19.5" customHeight="1">
      <c r="A6252" s="545">
        <v>100868</v>
      </c>
      <c r="B6252" s="545" t="s">
        <v>359</v>
      </c>
      <c r="C6252" s="545" t="s">
        <v>216</v>
      </c>
      <c r="D6252" s="546"/>
      <c r="E6252" s="171" t="str">
        <f t="shared" si="97"/>
        <v>1900</v>
      </c>
      <c r="F6252" s="547">
        <v>0</v>
      </c>
      <c r="G6252" s="548">
        <v>0</v>
      </c>
      <c r="H6252" s="547">
        <v>0</v>
      </c>
      <c r="I6252" s="545" t="s">
        <v>12741</v>
      </c>
      <c r="J6252" s="545"/>
      <c r="K6252" s="545" t="s">
        <v>13413</v>
      </c>
      <c r="L6252" s="545" t="s">
        <v>13413</v>
      </c>
      <c r="M6252" s="548" t="s">
        <v>13758</v>
      </c>
      <c r="N6252" s="545" t="s">
        <v>13413</v>
      </c>
      <c r="O6252" s="545" t="s">
        <v>13413</v>
      </c>
      <c r="P6252" s="549">
        <v>4323</v>
      </c>
      <c r="Q6252" s="549">
        <v>1</v>
      </c>
      <c r="R6252" s="549">
        <v>37</v>
      </c>
      <c r="S6252" s="548"/>
      <c r="T6252" s="548"/>
      <c r="U6252" s="99"/>
    </row>
    <row r="6253" spans="1:21" ht="19.5" customHeight="1">
      <c r="A6253" s="545">
        <v>100869</v>
      </c>
      <c r="B6253" s="545" t="s">
        <v>366</v>
      </c>
      <c r="C6253" s="545" t="s">
        <v>216</v>
      </c>
      <c r="D6253" s="546"/>
      <c r="E6253" s="171" t="str">
        <f t="shared" si="97"/>
        <v>1900</v>
      </c>
      <c r="F6253" s="547">
        <v>0</v>
      </c>
      <c r="G6253" s="548">
        <v>0</v>
      </c>
      <c r="H6253" s="547">
        <v>0</v>
      </c>
      <c r="I6253" s="545" t="s">
        <v>12741</v>
      </c>
      <c r="J6253" s="545"/>
      <c r="K6253" s="545" t="s">
        <v>13413</v>
      </c>
      <c r="L6253" s="545" t="s">
        <v>13413</v>
      </c>
      <c r="M6253" s="548" t="s">
        <v>13758</v>
      </c>
      <c r="N6253" s="545" t="s">
        <v>13413</v>
      </c>
      <c r="O6253" s="545" t="s">
        <v>13413</v>
      </c>
      <c r="P6253" s="549">
        <v>4324</v>
      </c>
      <c r="Q6253" s="549">
        <v>1</v>
      </c>
      <c r="R6253" s="549">
        <v>37</v>
      </c>
      <c r="S6253" s="548"/>
      <c r="T6253" s="548"/>
      <c r="U6253" s="99"/>
    </row>
    <row r="6254" spans="1:21" ht="19.5" customHeight="1">
      <c r="A6254" s="545">
        <v>100870</v>
      </c>
      <c r="B6254" s="545" t="s">
        <v>379</v>
      </c>
      <c r="C6254" s="545" t="s">
        <v>216</v>
      </c>
      <c r="D6254" s="546"/>
      <c r="E6254" s="171" t="str">
        <f t="shared" si="97"/>
        <v>1900</v>
      </c>
      <c r="F6254" s="547">
        <v>0</v>
      </c>
      <c r="G6254" s="548">
        <v>0</v>
      </c>
      <c r="H6254" s="547">
        <v>0</v>
      </c>
      <c r="I6254" s="545" t="s">
        <v>12741</v>
      </c>
      <c r="J6254" s="545"/>
      <c r="K6254" s="545" t="s">
        <v>13413</v>
      </c>
      <c r="L6254" s="545" t="s">
        <v>13413</v>
      </c>
      <c r="M6254" s="548" t="s">
        <v>13758</v>
      </c>
      <c r="N6254" s="545" t="s">
        <v>13413</v>
      </c>
      <c r="O6254" s="545" t="s">
        <v>13413</v>
      </c>
      <c r="P6254" s="549">
        <v>4325</v>
      </c>
      <c r="Q6254" s="549">
        <v>1</v>
      </c>
      <c r="R6254" s="549">
        <v>37</v>
      </c>
      <c r="S6254" s="548"/>
      <c r="T6254" s="548"/>
      <c r="U6254" s="99"/>
    </row>
    <row r="6255" spans="1:21" ht="19.5" customHeight="1">
      <c r="A6255" s="545">
        <v>100871</v>
      </c>
      <c r="B6255" s="545" t="s">
        <v>364</v>
      </c>
      <c r="C6255" s="545" t="s">
        <v>216</v>
      </c>
      <c r="D6255" s="546">
        <v>46052</v>
      </c>
      <c r="E6255" s="171" t="str">
        <f t="shared" si="97"/>
        <v>2026</v>
      </c>
      <c r="F6255" s="547">
        <v>489097</v>
      </c>
      <c r="G6255" s="548">
        <v>0.19</v>
      </c>
      <c r="H6255" s="547">
        <v>411005.88</v>
      </c>
      <c r="I6255" s="545" t="s">
        <v>12741</v>
      </c>
      <c r="J6255" s="545" t="s">
        <v>13307</v>
      </c>
      <c r="K6255" s="545" t="s">
        <v>18093</v>
      </c>
      <c r="L6255" s="545" t="s">
        <v>13413</v>
      </c>
      <c r="M6255" s="548" t="s">
        <v>13758</v>
      </c>
      <c r="N6255" s="545" t="s">
        <v>13413</v>
      </c>
      <c r="O6255" s="545" t="s">
        <v>13413</v>
      </c>
      <c r="P6255" s="549">
        <v>4326</v>
      </c>
      <c r="Q6255" s="549">
        <v>1</v>
      </c>
      <c r="R6255" s="549">
        <v>37</v>
      </c>
      <c r="S6255" s="548">
        <v>2228</v>
      </c>
      <c r="T6255" s="548"/>
      <c r="U6255" s="99"/>
    </row>
    <row r="6256" spans="1:21" ht="19.5" customHeight="1">
      <c r="A6256" s="545">
        <v>100872</v>
      </c>
      <c r="B6256" s="545" t="s">
        <v>365</v>
      </c>
      <c r="C6256" s="545" t="s">
        <v>216</v>
      </c>
      <c r="D6256" s="546">
        <v>46052</v>
      </c>
      <c r="E6256" s="171" t="str">
        <f t="shared" si="97"/>
        <v>2026</v>
      </c>
      <c r="F6256" s="547">
        <v>358671</v>
      </c>
      <c r="G6256" s="548">
        <v>0.19</v>
      </c>
      <c r="H6256" s="547">
        <v>301404.2</v>
      </c>
      <c r="I6256" s="545" t="s">
        <v>12741</v>
      </c>
      <c r="J6256" s="545" t="s">
        <v>13307</v>
      </c>
      <c r="K6256" s="545" t="s">
        <v>13413</v>
      </c>
      <c r="L6256" s="545" t="s">
        <v>13413</v>
      </c>
      <c r="M6256" s="548" t="s">
        <v>13758</v>
      </c>
      <c r="N6256" s="545" t="s">
        <v>13413</v>
      </c>
      <c r="O6256" s="545" t="s">
        <v>13413</v>
      </c>
      <c r="P6256" s="549">
        <v>4327</v>
      </c>
      <c r="Q6256" s="549">
        <v>1</v>
      </c>
      <c r="R6256" s="549">
        <v>37</v>
      </c>
      <c r="S6256" s="548">
        <v>2228</v>
      </c>
      <c r="T6256" s="548"/>
      <c r="U6256" s="99"/>
    </row>
    <row r="6257" spans="1:21" ht="19.5" customHeight="1">
      <c r="A6257" s="545">
        <v>100873</v>
      </c>
      <c r="B6257" s="545" t="s">
        <v>6005</v>
      </c>
      <c r="C6257" s="545" t="s">
        <v>216</v>
      </c>
      <c r="D6257" s="546">
        <v>46052</v>
      </c>
      <c r="E6257" s="171" t="str">
        <f t="shared" si="97"/>
        <v>2026</v>
      </c>
      <c r="F6257" s="547">
        <v>106642</v>
      </c>
      <c r="G6257" s="548">
        <v>0.19</v>
      </c>
      <c r="H6257" s="547">
        <v>89615.13</v>
      </c>
      <c r="I6257" s="545" t="s">
        <v>12741</v>
      </c>
      <c r="J6257" s="545" t="s">
        <v>13307</v>
      </c>
      <c r="K6257" s="545" t="s">
        <v>13413</v>
      </c>
      <c r="L6257" s="545" t="s">
        <v>13413</v>
      </c>
      <c r="M6257" s="548" t="s">
        <v>13758</v>
      </c>
      <c r="N6257" s="545" t="s">
        <v>13413</v>
      </c>
      <c r="O6257" s="545" t="s">
        <v>13413</v>
      </c>
      <c r="P6257" s="549">
        <v>4328</v>
      </c>
      <c r="Q6257" s="549">
        <v>1</v>
      </c>
      <c r="R6257" s="549">
        <v>37</v>
      </c>
      <c r="S6257" s="548">
        <v>2228</v>
      </c>
      <c r="T6257" s="548"/>
      <c r="U6257" s="99"/>
    </row>
    <row r="6258" spans="1:21" ht="19.5" customHeight="1">
      <c r="A6258" s="545">
        <v>100874</v>
      </c>
      <c r="B6258" s="545" t="s">
        <v>6006</v>
      </c>
      <c r="C6258" s="545" t="s">
        <v>216</v>
      </c>
      <c r="D6258" s="546">
        <v>46052</v>
      </c>
      <c r="E6258" s="171" t="str">
        <f t="shared" si="97"/>
        <v>2026</v>
      </c>
      <c r="F6258" s="547">
        <v>100404</v>
      </c>
      <c r="G6258" s="548">
        <v>0.19</v>
      </c>
      <c r="H6258" s="547">
        <v>84373.11</v>
      </c>
      <c r="I6258" s="545" t="s">
        <v>12741</v>
      </c>
      <c r="J6258" s="545" t="s">
        <v>13307</v>
      </c>
      <c r="K6258" s="545" t="s">
        <v>13413</v>
      </c>
      <c r="L6258" s="545" t="s">
        <v>13413</v>
      </c>
      <c r="M6258" s="548" t="s">
        <v>13758</v>
      </c>
      <c r="N6258" s="545" t="s">
        <v>13413</v>
      </c>
      <c r="O6258" s="545" t="s">
        <v>13413</v>
      </c>
      <c r="P6258" s="549">
        <v>4329</v>
      </c>
      <c r="Q6258" s="549">
        <v>1</v>
      </c>
      <c r="R6258" s="549">
        <v>37</v>
      </c>
      <c r="S6258" s="548">
        <v>2228</v>
      </c>
      <c r="T6258" s="548"/>
      <c r="U6258" s="99"/>
    </row>
    <row r="6259" spans="1:21" ht="19.5" customHeight="1">
      <c r="A6259" s="545">
        <v>100875</v>
      </c>
      <c r="B6259" s="545" t="s">
        <v>3932</v>
      </c>
      <c r="C6259" s="545" t="s">
        <v>216</v>
      </c>
      <c r="D6259" s="546">
        <v>46052</v>
      </c>
      <c r="E6259" s="171" t="str">
        <f t="shared" si="97"/>
        <v>2026</v>
      </c>
      <c r="F6259" s="547">
        <v>16739</v>
      </c>
      <c r="G6259" s="548">
        <v>0.19</v>
      </c>
      <c r="H6259" s="547">
        <v>14066.39</v>
      </c>
      <c r="I6259" s="545" t="s">
        <v>12741</v>
      </c>
      <c r="J6259" s="545" t="s">
        <v>13307</v>
      </c>
      <c r="K6259" s="545" t="s">
        <v>18094</v>
      </c>
      <c r="L6259" s="545" t="s">
        <v>13413</v>
      </c>
      <c r="M6259" s="548" t="s">
        <v>13758</v>
      </c>
      <c r="N6259" s="545" t="s">
        <v>13413</v>
      </c>
      <c r="O6259" s="545" t="s">
        <v>13413</v>
      </c>
      <c r="P6259" s="549">
        <v>4330</v>
      </c>
      <c r="Q6259" s="549">
        <v>1</v>
      </c>
      <c r="R6259" s="549">
        <v>37</v>
      </c>
      <c r="S6259" s="548">
        <v>2228</v>
      </c>
      <c r="T6259" s="548"/>
      <c r="U6259" s="99"/>
    </row>
    <row r="6260" spans="1:21" ht="19.5" customHeight="1">
      <c r="A6260" s="545">
        <v>100876</v>
      </c>
      <c r="B6260" s="545" t="s">
        <v>3933</v>
      </c>
      <c r="C6260" s="545" t="s">
        <v>216</v>
      </c>
      <c r="D6260" s="546">
        <v>46077</v>
      </c>
      <c r="E6260" s="171" t="str">
        <f t="shared" si="97"/>
        <v>2026</v>
      </c>
      <c r="F6260" s="547">
        <v>83062</v>
      </c>
      <c r="G6260" s="548">
        <v>0.19</v>
      </c>
      <c r="H6260" s="547">
        <v>69800</v>
      </c>
      <c r="I6260" s="545" t="s">
        <v>12741</v>
      </c>
      <c r="J6260" s="545" t="s">
        <v>13296</v>
      </c>
      <c r="K6260" s="545" t="s">
        <v>18095</v>
      </c>
      <c r="L6260" s="545" t="s">
        <v>13413</v>
      </c>
      <c r="M6260" s="548" t="s">
        <v>13758</v>
      </c>
      <c r="N6260" s="545" t="s">
        <v>13413</v>
      </c>
      <c r="O6260" s="545" t="s">
        <v>13413</v>
      </c>
      <c r="P6260" s="549">
        <v>4331</v>
      </c>
      <c r="Q6260" s="549">
        <v>1</v>
      </c>
      <c r="R6260" s="549">
        <v>37</v>
      </c>
      <c r="S6260" s="548">
        <v>2218</v>
      </c>
      <c r="T6260" s="548"/>
      <c r="U6260" s="99"/>
    </row>
    <row r="6261" spans="1:21" ht="19.5" customHeight="1">
      <c r="A6261" s="545">
        <v>100877</v>
      </c>
      <c r="B6261" s="545" t="s">
        <v>6032</v>
      </c>
      <c r="C6261" s="545" t="s">
        <v>216</v>
      </c>
      <c r="D6261" s="546">
        <v>46052</v>
      </c>
      <c r="E6261" s="171" t="str">
        <f t="shared" si="97"/>
        <v>2026</v>
      </c>
      <c r="F6261" s="547">
        <v>42427</v>
      </c>
      <c r="G6261" s="548">
        <v>0.19</v>
      </c>
      <c r="H6261" s="547">
        <v>35652.94</v>
      </c>
      <c r="I6261" s="545" t="s">
        <v>12741</v>
      </c>
      <c r="J6261" s="545" t="s">
        <v>13307</v>
      </c>
      <c r="K6261" s="545" t="s">
        <v>18096</v>
      </c>
      <c r="L6261" s="545" t="s">
        <v>13413</v>
      </c>
      <c r="M6261" s="548" t="s">
        <v>13758</v>
      </c>
      <c r="N6261" s="545" t="s">
        <v>13413</v>
      </c>
      <c r="O6261" s="545" t="s">
        <v>13413</v>
      </c>
      <c r="P6261" s="549">
        <v>4332</v>
      </c>
      <c r="Q6261" s="549">
        <v>1</v>
      </c>
      <c r="R6261" s="549">
        <v>37</v>
      </c>
      <c r="S6261" s="548">
        <v>2228</v>
      </c>
      <c r="T6261" s="548"/>
      <c r="U6261" s="99"/>
    </row>
    <row r="6262" spans="1:21" ht="19.5" customHeight="1">
      <c r="A6262" s="545">
        <v>100878</v>
      </c>
      <c r="B6262" s="545" t="s">
        <v>6104</v>
      </c>
      <c r="C6262" s="545" t="s">
        <v>216</v>
      </c>
      <c r="D6262" s="546">
        <v>46052</v>
      </c>
      <c r="E6262" s="171" t="str">
        <f t="shared" si="97"/>
        <v>2026</v>
      </c>
      <c r="F6262" s="547">
        <v>91939</v>
      </c>
      <c r="G6262" s="548">
        <v>0.19</v>
      </c>
      <c r="H6262" s="547">
        <v>77259.66</v>
      </c>
      <c r="I6262" s="545" t="s">
        <v>12741</v>
      </c>
      <c r="J6262" s="545" t="s">
        <v>13307</v>
      </c>
      <c r="K6262" s="545" t="s">
        <v>18097</v>
      </c>
      <c r="L6262" s="545" t="s">
        <v>13413</v>
      </c>
      <c r="M6262" s="548" t="s">
        <v>13758</v>
      </c>
      <c r="N6262" s="545" t="s">
        <v>13413</v>
      </c>
      <c r="O6262" s="545" t="s">
        <v>13413</v>
      </c>
      <c r="P6262" s="549">
        <v>4333</v>
      </c>
      <c r="Q6262" s="549">
        <v>1</v>
      </c>
      <c r="R6262" s="549">
        <v>37</v>
      </c>
      <c r="S6262" s="548">
        <v>2228</v>
      </c>
      <c r="T6262" s="548"/>
      <c r="U6262" s="99"/>
    </row>
    <row r="6263" spans="1:21" ht="19.5" customHeight="1">
      <c r="A6263" s="545">
        <v>100879</v>
      </c>
      <c r="B6263" s="545" t="s">
        <v>6736</v>
      </c>
      <c r="C6263" s="545" t="s">
        <v>216</v>
      </c>
      <c r="D6263" s="546">
        <v>45898</v>
      </c>
      <c r="E6263" s="171" t="str">
        <f t="shared" si="97"/>
        <v>2025</v>
      </c>
      <c r="F6263" s="547">
        <v>288862</v>
      </c>
      <c r="G6263" s="548">
        <v>0.19</v>
      </c>
      <c r="H6263" s="547">
        <v>242741.18</v>
      </c>
      <c r="I6263" s="545" t="s">
        <v>12741</v>
      </c>
      <c r="J6263" s="545" t="s">
        <v>13297</v>
      </c>
      <c r="K6263" s="545" t="s">
        <v>18098</v>
      </c>
      <c r="L6263" s="545" t="s">
        <v>13413</v>
      </c>
      <c r="M6263" s="548" t="s">
        <v>13758</v>
      </c>
      <c r="N6263" s="545" t="s">
        <v>13413</v>
      </c>
      <c r="O6263" s="545" t="s">
        <v>13413</v>
      </c>
      <c r="P6263" s="549">
        <v>4334</v>
      </c>
      <c r="Q6263" s="549">
        <v>1</v>
      </c>
      <c r="R6263" s="549">
        <v>37</v>
      </c>
      <c r="S6263" s="548">
        <v>2257</v>
      </c>
      <c r="T6263" s="548"/>
      <c r="U6263" s="99"/>
    </row>
    <row r="6264" spans="1:21" ht="19.5" customHeight="1">
      <c r="A6264" s="545">
        <v>100880</v>
      </c>
      <c r="B6264" s="545" t="s">
        <v>10673</v>
      </c>
      <c r="C6264" s="545" t="s">
        <v>216</v>
      </c>
      <c r="D6264" s="546">
        <v>46052</v>
      </c>
      <c r="E6264" s="171" t="str">
        <f t="shared" si="97"/>
        <v>2026</v>
      </c>
      <c r="F6264" s="547">
        <v>435861</v>
      </c>
      <c r="G6264" s="548">
        <v>0.19</v>
      </c>
      <c r="H6264" s="547">
        <v>366269.75</v>
      </c>
      <c r="I6264" s="545" t="s">
        <v>12741</v>
      </c>
      <c r="J6264" s="545" t="s">
        <v>13307</v>
      </c>
      <c r="K6264" s="545" t="s">
        <v>18099</v>
      </c>
      <c r="L6264" s="545" t="s">
        <v>13413</v>
      </c>
      <c r="M6264" s="548" t="s">
        <v>13758</v>
      </c>
      <c r="N6264" s="545" t="s">
        <v>13413</v>
      </c>
      <c r="O6264" s="545" t="s">
        <v>13413</v>
      </c>
      <c r="P6264" s="549">
        <v>4335</v>
      </c>
      <c r="Q6264" s="549">
        <v>1</v>
      </c>
      <c r="R6264" s="549">
        <v>37</v>
      </c>
      <c r="S6264" s="548">
        <v>2228</v>
      </c>
      <c r="T6264" s="548"/>
      <c r="U6264" s="99"/>
    </row>
    <row r="6265" spans="1:21" ht="19.5" customHeight="1">
      <c r="A6265" s="545">
        <v>100881</v>
      </c>
      <c r="B6265" s="545" t="s">
        <v>8275</v>
      </c>
      <c r="C6265" s="545" t="s">
        <v>216</v>
      </c>
      <c r="D6265" s="546">
        <v>46052</v>
      </c>
      <c r="E6265" s="171" t="str">
        <f t="shared" si="97"/>
        <v>2026</v>
      </c>
      <c r="F6265" s="547">
        <v>196261</v>
      </c>
      <c r="G6265" s="548">
        <v>0.19</v>
      </c>
      <c r="H6265" s="547">
        <v>164925.21</v>
      </c>
      <c r="I6265" s="545" t="s">
        <v>12741</v>
      </c>
      <c r="J6265" s="545" t="s">
        <v>13307</v>
      </c>
      <c r="K6265" s="545" t="s">
        <v>18100</v>
      </c>
      <c r="L6265" s="545" t="s">
        <v>13413</v>
      </c>
      <c r="M6265" s="548" t="s">
        <v>13758</v>
      </c>
      <c r="N6265" s="545" t="s">
        <v>13413</v>
      </c>
      <c r="O6265" s="545" t="s">
        <v>13413</v>
      </c>
      <c r="P6265" s="549">
        <v>4336</v>
      </c>
      <c r="Q6265" s="549">
        <v>1</v>
      </c>
      <c r="R6265" s="549">
        <v>37</v>
      </c>
      <c r="S6265" s="548">
        <v>2228</v>
      </c>
      <c r="T6265" s="548"/>
      <c r="U6265" s="99"/>
    </row>
    <row r="6266" spans="1:21" ht="19.5" customHeight="1">
      <c r="A6266" s="545">
        <v>100882</v>
      </c>
      <c r="B6266" s="545" t="s">
        <v>8163</v>
      </c>
      <c r="C6266" s="545" t="s">
        <v>216</v>
      </c>
      <c r="D6266" s="546">
        <v>46052</v>
      </c>
      <c r="E6266" s="171" t="str">
        <f t="shared" si="97"/>
        <v>2026</v>
      </c>
      <c r="F6266" s="547">
        <v>130426</v>
      </c>
      <c r="G6266" s="548">
        <v>0.19</v>
      </c>
      <c r="H6266" s="547">
        <v>109601.68</v>
      </c>
      <c r="I6266" s="545" t="s">
        <v>12741</v>
      </c>
      <c r="J6266" s="545" t="s">
        <v>13307</v>
      </c>
      <c r="K6266" s="545" t="s">
        <v>13413</v>
      </c>
      <c r="L6266" s="545" t="s">
        <v>13413</v>
      </c>
      <c r="M6266" s="548" t="s">
        <v>13758</v>
      </c>
      <c r="N6266" s="545" t="s">
        <v>13413</v>
      </c>
      <c r="O6266" s="545" t="s">
        <v>13413</v>
      </c>
      <c r="P6266" s="549">
        <v>4337</v>
      </c>
      <c r="Q6266" s="549">
        <v>1</v>
      </c>
      <c r="R6266" s="549">
        <v>37</v>
      </c>
      <c r="S6266" s="548">
        <v>2228</v>
      </c>
      <c r="T6266" s="548"/>
      <c r="U6266" s="99"/>
    </row>
    <row r="6267" spans="1:21" ht="19.5" customHeight="1">
      <c r="A6267" s="545">
        <v>100883</v>
      </c>
      <c r="B6267" s="545" t="s">
        <v>6020</v>
      </c>
      <c r="C6267" s="545" t="s">
        <v>216</v>
      </c>
      <c r="D6267" s="546">
        <v>46052</v>
      </c>
      <c r="E6267" s="171" t="str">
        <f t="shared" si="97"/>
        <v>2026</v>
      </c>
      <c r="F6267" s="547">
        <v>510370</v>
      </c>
      <c r="G6267" s="548">
        <v>0.19</v>
      </c>
      <c r="H6267" s="547">
        <v>428882.35</v>
      </c>
      <c r="I6267" s="545" t="s">
        <v>12741</v>
      </c>
      <c r="J6267" s="545" t="s">
        <v>13307</v>
      </c>
      <c r="K6267" s="545" t="s">
        <v>13413</v>
      </c>
      <c r="L6267" s="545" t="s">
        <v>13413</v>
      </c>
      <c r="M6267" s="548" t="s">
        <v>13758</v>
      </c>
      <c r="N6267" s="545" t="s">
        <v>13413</v>
      </c>
      <c r="O6267" s="545" t="s">
        <v>13413</v>
      </c>
      <c r="P6267" s="549">
        <v>4338</v>
      </c>
      <c r="Q6267" s="549">
        <v>1</v>
      </c>
      <c r="R6267" s="549">
        <v>37</v>
      </c>
      <c r="S6267" s="548">
        <v>2228</v>
      </c>
      <c r="T6267" s="548"/>
      <c r="U6267" s="99"/>
    </row>
    <row r="6268" spans="1:21" ht="19.5" customHeight="1">
      <c r="A6268" s="545">
        <v>100884</v>
      </c>
      <c r="B6268" s="545" t="s">
        <v>374</v>
      </c>
      <c r="C6268" s="545" t="s">
        <v>216</v>
      </c>
      <c r="D6268" s="546">
        <v>46052</v>
      </c>
      <c r="E6268" s="171" t="str">
        <f t="shared" si="97"/>
        <v>2026</v>
      </c>
      <c r="F6268" s="547">
        <v>128987</v>
      </c>
      <c r="G6268" s="548">
        <v>0.19</v>
      </c>
      <c r="H6268" s="547">
        <v>108392.44</v>
      </c>
      <c r="I6268" s="545" t="s">
        <v>12741</v>
      </c>
      <c r="J6268" s="545" t="s">
        <v>13307</v>
      </c>
      <c r="K6268" s="545" t="s">
        <v>18101</v>
      </c>
      <c r="L6268" s="545" t="s">
        <v>13413</v>
      </c>
      <c r="M6268" s="548" t="s">
        <v>13758</v>
      </c>
      <c r="N6268" s="545" t="s">
        <v>13413</v>
      </c>
      <c r="O6268" s="545" t="s">
        <v>13413</v>
      </c>
      <c r="P6268" s="549">
        <v>4339</v>
      </c>
      <c r="Q6268" s="549">
        <v>1</v>
      </c>
      <c r="R6268" s="549">
        <v>37</v>
      </c>
      <c r="S6268" s="548">
        <v>2228</v>
      </c>
      <c r="T6268" s="548"/>
      <c r="U6268" s="99"/>
    </row>
    <row r="6269" spans="1:21" ht="19.5" customHeight="1">
      <c r="A6269" s="545">
        <v>100885</v>
      </c>
      <c r="B6269" s="545" t="s">
        <v>22838</v>
      </c>
      <c r="C6269" s="545" t="s">
        <v>216</v>
      </c>
      <c r="D6269" s="546">
        <v>46045</v>
      </c>
      <c r="E6269" s="171" t="str">
        <f t="shared" si="97"/>
        <v>2026</v>
      </c>
      <c r="F6269" s="547">
        <v>107100</v>
      </c>
      <c r="G6269" s="548">
        <v>0.19</v>
      </c>
      <c r="H6269" s="547">
        <v>90000</v>
      </c>
      <c r="I6269" s="545" t="s">
        <v>12741</v>
      </c>
      <c r="J6269" s="545" t="s">
        <v>13296</v>
      </c>
      <c r="K6269" s="545" t="s">
        <v>22837</v>
      </c>
      <c r="L6269" s="545" t="s">
        <v>13413</v>
      </c>
      <c r="M6269" s="548" t="s">
        <v>13758</v>
      </c>
      <c r="N6269" s="545" t="s">
        <v>13413</v>
      </c>
      <c r="O6269" s="545" t="s">
        <v>13413</v>
      </c>
      <c r="P6269" s="549">
        <v>4340</v>
      </c>
      <c r="Q6269" s="549">
        <v>1</v>
      </c>
      <c r="R6269" s="549">
        <v>37</v>
      </c>
      <c r="S6269" s="548">
        <v>2218</v>
      </c>
      <c r="T6269" s="548"/>
      <c r="U6269" s="99"/>
    </row>
    <row r="6270" spans="1:21" ht="19.5" customHeight="1">
      <c r="A6270" s="545">
        <v>100886</v>
      </c>
      <c r="B6270" s="545" t="s">
        <v>377</v>
      </c>
      <c r="C6270" s="545" t="s">
        <v>216</v>
      </c>
      <c r="D6270" s="546"/>
      <c r="E6270" s="171" t="str">
        <f t="shared" si="97"/>
        <v>1900</v>
      </c>
      <c r="F6270" s="547">
        <v>0</v>
      </c>
      <c r="G6270" s="548">
        <v>0</v>
      </c>
      <c r="H6270" s="547">
        <v>0</v>
      </c>
      <c r="I6270" s="545" t="s">
        <v>12741</v>
      </c>
      <c r="J6270" s="545"/>
      <c r="K6270" s="545" t="s">
        <v>13413</v>
      </c>
      <c r="L6270" s="545" t="s">
        <v>13413</v>
      </c>
      <c r="M6270" s="548" t="s">
        <v>13758</v>
      </c>
      <c r="N6270" s="545" t="s">
        <v>13413</v>
      </c>
      <c r="O6270" s="545" t="s">
        <v>13413</v>
      </c>
      <c r="P6270" s="549">
        <v>4341</v>
      </c>
      <c r="Q6270" s="549">
        <v>1</v>
      </c>
      <c r="R6270" s="549">
        <v>37</v>
      </c>
      <c r="S6270" s="548"/>
      <c r="T6270" s="548"/>
      <c r="U6270" s="99"/>
    </row>
    <row r="6271" spans="1:21" ht="19.5" customHeight="1">
      <c r="A6271" s="545">
        <v>100887</v>
      </c>
      <c r="B6271" s="545" t="s">
        <v>360</v>
      </c>
      <c r="C6271" s="545" t="s">
        <v>216</v>
      </c>
      <c r="D6271" s="546">
        <v>46052</v>
      </c>
      <c r="E6271" s="171" t="str">
        <f t="shared" si="97"/>
        <v>2026</v>
      </c>
      <c r="F6271" s="547">
        <v>164141</v>
      </c>
      <c r="G6271" s="548">
        <v>0.19</v>
      </c>
      <c r="H6271" s="547">
        <v>137933.60999999999</v>
      </c>
      <c r="I6271" s="545" t="s">
        <v>12741</v>
      </c>
      <c r="J6271" s="545" t="s">
        <v>13307</v>
      </c>
      <c r="K6271" s="545" t="s">
        <v>13413</v>
      </c>
      <c r="L6271" s="545" t="s">
        <v>13413</v>
      </c>
      <c r="M6271" s="548" t="s">
        <v>13758</v>
      </c>
      <c r="N6271" s="545" t="s">
        <v>13413</v>
      </c>
      <c r="O6271" s="545" t="s">
        <v>13413</v>
      </c>
      <c r="P6271" s="549">
        <v>4342</v>
      </c>
      <c r="Q6271" s="549">
        <v>1</v>
      </c>
      <c r="R6271" s="549">
        <v>37</v>
      </c>
      <c r="S6271" s="548">
        <v>2228</v>
      </c>
      <c r="T6271" s="548"/>
      <c r="U6271" s="99"/>
    </row>
    <row r="6272" spans="1:21" ht="19.5" customHeight="1">
      <c r="A6272" s="545">
        <v>100888</v>
      </c>
      <c r="B6272" s="545" t="s">
        <v>10672</v>
      </c>
      <c r="C6272" s="545" t="s">
        <v>216</v>
      </c>
      <c r="D6272" s="546"/>
      <c r="E6272" s="171" t="str">
        <f t="shared" si="97"/>
        <v>1900</v>
      </c>
      <c r="F6272" s="547">
        <v>0</v>
      </c>
      <c r="G6272" s="548">
        <v>0</v>
      </c>
      <c r="H6272" s="547">
        <v>0</v>
      </c>
      <c r="I6272" s="545" t="s">
        <v>12741</v>
      </c>
      <c r="J6272" s="545"/>
      <c r="K6272" s="545" t="s">
        <v>13413</v>
      </c>
      <c r="L6272" s="545" t="s">
        <v>13413</v>
      </c>
      <c r="M6272" s="548" t="s">
        <v>13758</v>
      </c>
      <c r="N6272" s="545" t="s">
        <v>13413</v>
      </c>
      <c r="O6272" s="545" t="s">
        <v>13413</v>
      </c>
      <c r="P6272" s="549">
        <v>4343</v>
      </c>
      <c r="Q6272" s="549">
        <v>1</v>
      </c>
      <c r="R6272" s="549">
        <v>37</v>
      </c>
      <c r="S6272" s="548"/>
      <c r="T6272" s="548"/>
      <c r="U6272" s="99"/>
    </row>
    <row r="6273" spans="1:21" ht="19.5" customHeight="1">
      <c r="A6273" s="545">
        <v>100889</v>
      </c>
      <c r="B6273" s="545" t="s">
        <v>8229</v>
      </c>
      <c r="C6273" s="545" t="s">
        <v>216</v>
      </c>
      <c r="D6273" s="546">
        <v>46052</v>
      </c>
      <c r="E6273" s="171" t="str">
        <f t="shared" si="97"/>
        <v>2026</v>
      </c>
      <c r="F6273" s="547">
        <v>43033</v>
      </c>
      <c r="G6273" s="548">
        <v>0.19</v>
      </c>
      <c r="H6273" s="547">
        <v>36162.18</v>
      </c>
      <c r="I6273" s="545" t="s">
        <v>12741</v>
      </c>
      <c r="J6273" s="545" t="s">
        <v>13307</v>
      </c>
      <c r="K6273" s="545" t="s">
        <v>13413</v>
      </c>
      <c r="L6273" s="545" t="s">
        <v>13413</v>
      </c>
      <c r="M6273" s="548" t="s">
        <v>13758</v>
      </c>
      <c r="N6273" s="545" t="s">
        <v>13413</v>
      </c>
      <c r="O6273" s="545" t="s">
        <v>13413</v>
      </c>
      <c r="P6273" s="549">
        <v>4344</v>
      </c>
      <c r="Q6273" s="549">
        <v>1</v>
      </c>
      <c r="R6273" s="549">
        <v>37</v>
      </c>
      <c r="S6273" s="548">
        <v>2228</v>
      </c>
      <c r="T6273" s="548"/>
      <c r="U6273" s="99"/>
    </row>
    <row r="6274" spans="1:21" ht="19.5" customHeight="1">
      <c r="A6274" s="545">
        <v>100890</v>
      </c>
      <c r="B6274" s="545" t="s">
        <v>8228</v>
      </c>
      <c r="C6274" s="545" t="s">
        <v>216</v>
      </c>
      <c r="D6274" s="546">
        <v>44593</v>
      </c>
      <c r="E6274" s="171" t="str">
        <f t="shared" si="97"/>
        <v>2022</v>
      </c>
      <c r="F6274" s="547">
        <v>201296</v>
      </c>
      <c r="G6274" s="548">
        <v>0.19</v>
      </c>
      <c r="H6274" s="547">
        <v>169156.3</v>
      </c>
      <c r="I6274" s="545" t="s">
        <v>12741</v>
      </c>
      <c r="J6274" s="545" t="s">
        <v>13297</v>
      </c>
      <c r="K6274" s="545" t="s">
        <v>13413</v>
      </c>
      <c r="L6274" s="545" t="s">
        <v>13413</v>
      </c>
      <c r="M6274" s="548" t="s">
        <v>13758</v>
      </c>
      <c r="N6274" s="545" t="s">
        <v>13413</v>
      </c>
      <c r="O6274" s="545" t="s">
        <v>13413</v>
      </c>
      <c r="P6274" s="549">
        <v>4345</v>
      </c>
      <c r="Q6274" s="549">
        <v>1</v>
      </c>
      <c r="R6274" s="549">
        <v>37</v>
      </c>
      <c r="S6274" s="548">
        <v>2257</v>
      </c>
      <c r="T6274" s="548"/>
      <c r="U6274" s="99"/>
    </row>
    <row r="6275" spans="1:21" ht="19.5" customHeight="1">
      <c r="A6275" s="545">
        <v>100891</v>
      </c>
      <c r="B6275" s="545" t="s">
        <v>382</v>
      </c>
      <c r="C6275" s="545" t="s">
        <v>216</v>
      </c>
      <c r="D6275" s="546">
        <v>44166</v>
      </c>
      <c r="E6275" s="171" t="str">
        <f t="shared" si="97"/>
        <v>2020</v>
      </c>
      <c r="F6275" s="547">
        <v>85571.69</v>
      </c>
      <c r="G6275" s="548">
        <v>0.19</v>
      </c>
      <c r="H6275" s="547">
        <v>71908.98</v>
      </c>
      <c r="I6275" s="545" t="s">
        <v>12741</v>
      </c>
      <c r="J6275" s="545" t="s">
        <v>13297</v>
      </c>
      <c r="K6275" s="545" t="s">
        <v>13413</v>
      </c>
      <c r="L6275" s="545" t="s">
        <v>13413</v>
      </c>
      <c r="M6275" s="548" t="s">
        <v>13758</v>
      </c>
      <c r="N6275" s="545" t="s">
        <v>13413</v>
      </c>
      <c r="O6275" s="545" t="s">
        <v>13413</v>
      </c>
      <c r="P6275" s="549">
        <v>4346</v>
      </c>
      <c r="Q6275" s="549">
        <v>1</v>
      </c>
      <c r="R6275" s="549">
        <v>37</v>
      </c>
      <c r="S6275" s="548">
        <v>2257</v>
      </c>
      <c r="T6275" s="548"/>
      <c r="U6275" s="99"/>
    </row>
    <row r="6276" spans="1:21" ht="19.5" customHeight="1">
      <c r="A6276" s="545">
        <v>100892</v>
      </c>
      <c r="B6276" s="545" t="s">
        <v>375</v>
      </c>
      <c r="C6276" s="545" t="s">
        <v>216</v>
      </c>
      <c r="D6276" s="546">
        <v>46052</v>
      </c>
      <c r="E6276" s="171" t="str">
        <f t="shared" ref="E6276:E6339" si="98">TEXT(D6276,"YYYY")</f>
        <v>2026</v>
      </c>
      <c r="F6276" s="547">
        <v>129790</v>
      </c>
      <c r="G6276" s="548">
        <v>0.19</v>
      </c>
      <c r="H6276" s="547">
        <v>109067.23</v>
      </c>
      <c r="I6276" s="545" t="s">
        <v>12741</v>
      </c>
      <c r="J6276" s="545" t="s">
        <v>13307</v>
      </c>
      <c r="K6276" s="545" t="s">
        <v>13413</v>
      </c>
      <c r="L6276" s="545" t="s">
        <v>13413</v>
      </c>
      <c r="M6276" s="548" t="s">
        <v>13758</v>
      </c>
      <c r="N6276" s="545" t="s">
        <v>13413</v>
      </c>
      <c r="O6276" s="545" t="s">
        <v>13413</v>
      </c>
      <c r="P6276" s="549">
        <v>4347</v>
      </c>
      <c r="Q6276" s="549">
        <v>1</v>
      </c>
      <c r="R6276" s="549">
        <v>37</v>
      </c>
      <c r="S6276" s="548">
        <v>2228</v>
      </c>
      <c r="T6276" s="548"/>
      <c r="U6276" s="99"/>
    </row>
    <row r="6277" spans="1:21" ht="19.5" customHeight="1">
      <c r="A6277" s="545">
        <v>100893</v>
      </c>
      <c r="B6277" s="545" t="s">
        <v>381</v>
      </c>
      <c r="C6277" s="545" t="s">
        <v>216</v>
      </c>
      <c r="D6277" s="546"/>
      <c r="E6277" s="171" t="str">
        <f t="shared" si="98"/>
        <v>1900</v>
      </c>
      <c r="F6277" s="547">
        <v>0</v>
      </c>
      <c r="G6277" s="548">
        <v>0</v>
      </c>
      <c r="H6277" s="547">
        <v>0</v>
      </c>
      <c r="I6277" s="545" t="s">
        <v>12741</v>
      </c>
      <c r="J6277" s="545"/>
      <c r="K6277" s="545" t="s">
        <v>13413</v>
      </c>
      <c r="L6277" s="545" t="s">
        <v>13413</v>
      </c>
      <c r="M6277" s="548" t="s">
        <v>13758</v>
      </c>
      <c r="N6277" s="545" t="s">
        <v>13413</v>
      </c>
      <c r="O6277" s="545" t="s">
        <v>13413</v>
      </c>
      <c r="P6277" s="549">
        <v>4348</v>
      </c>
      <c r="Q6277" s="549">
        <v>1</v>
      </c>
      <c r="R6277" s="549">
        <v>37</v>
      </c>
      <c r="S6277" s="548"/>
      <c r="T6277" s="548"/>
      <c r="U6277" s="99"/>
    </row>
    <row r="6278" spans="1:21" ht="19.5" customHeight="1">
      <c r="A6278" s="545">
        <v>100894</v>
      </c>
      <c r="B6278" s="545" t="s">
        <v>7673</v>
      </c>
      <c r="C6278" s="545" t="s">
        <v>216</v>
      </c>
      <c r="D6278" s="546">
        <v>43656</v>
      </c>
      <c r="E6278" s="171" t="str">
        <f t="shared" si="98"/>
        <v>2019</v>
      </c>
      <c r="F6278" s="547">
        <v>1026752</v>
      </c>
      <c r="G6278" s="548">
        <v>0.19</v>
      </c>
      <c r="H6278" s="547">
        <v>862816.81</v>
      </c>
      <c r="I6278" s="545" t="s">
        <v>12741</v>
      </c>
      <c r="J6278" s="545" t="s">
        <v>13296</v>
      </c>
      <c r="K6278" s="545" t="s">
        <v>18102</v>
      </c>
      <c r="L6278" s="545" t="s">
        <v>13413</v>
      </c>
      <c r="M6278" s="548" t="s">
        <v>13758</v>
      </c>
      <c r="N6278" s="545" t="s">
        <v>13413</v>
      </c>
      <c r="O6278" s="545" t="s">
        <v>13413</v>
      </c>
      <c r="P6278" s="549">
        <v>4349</v>
      </c>
      <c r="Q6278" s="549">
        <v>1</v>
      </c>
      <c r="R6278" s="549">
        <v>37</v>
      </c>
      <c r="S6278" s="548">
        <v>2218</v>
      </c>
      <c r="T6278" s="548"/>
      <c r="U6278" s="99"/>
    </row>
    <row r="6279" spans="1:21" ht="19.5" customHeight="1">
      <c r="A6279" s="545">
        <v>100895</v>
      </c>
      <c r="B6279" s="545" t="s">
        <v>415</v>
      </c>
      <c r="C6279" s="545" t="s">
        <v>216</v>
      </c>
      <c r="D6279" s="546">
        <v>43656</v>
      </c>
      <c r="E6279" s="171" t="str">
        <f t="shared" si="98"/>
        <v>2019</v>
      </c>
      <c r="F6279" s="547">
        <v>97588</v>
      </c>
      <c r="G6279" s="548">
        <v>0.19</v>
      </c>
      <c r="H6279" s="547">
        <v>82006.720000000001</v>
      </c>
      <c r="I6279" s="545" t="s">
        <v>12654</v>
      </c>
      <c r="J6279" s="545" t="s">
        <v>13296</v>
      </c>
      <c r="K6279" s="545" t="s">
        <v>13413</v>
      </c>
      <c r="L6279" s="545" t="s">
        <v>13413</v>
      </c>
      <c r="M6279" s="548" t="s">
        <v>13758</v>
      </c>
      <c r="N6279" s="545" t="s">
        <v>13413</v>
      </c>
      <c r="O6279" s="545" t="s">
        <v>13413</v>
      </c>
      <c r="P6279" s="549">
        <v>4350</v>
      </c>
      <c r="Q6279" s="549">
        <v>1</v>
      </c>
      <c r="R6279" s="549">
        <v>2</v>
      </c>
      <c r="S6279" s="548">
        <v>2218</v>
      </c>
      <c r="T6279" s="548"/>
      <c r="U6279" s="99"/>
    </row>
    <row r="6280" spans="1:21" ht="19.5" customHeight="1">
      <c r="A6280" s="545">
        <v>100896</v>
      </c>
      <c r="B6280" s="545" t="s">
        <v>8301</v>
      </c>
      <c r="C6280" s="545" t="s">
        <v>216</v>
      </c>
      <c r="D6280" s="546">
        <v>44593</v>
      </c>
      <c r="E6280" s="171" t="str">
        <f t="shared" si="98"/>
        <v>2022</v>
      </c>
      <c r="F6280" s="547">
        <v>69845</v>
      </c>
      <c r="G6280" s="548">
        <v>0.19</v>
      </c>
      <c r="H6280" s="547">
        <v>58693.279999999999</v>
      </c>
      <c r="I6280" s="545" t="s">
        <v>12741</v>
      </c>
      <c r="J6280" s="545" t="s">
        <v>13297</v>
      </c>
      <c r="K6280" s="545" t="s">
        <v>13413</v>
      </c>
      <c r="L6280" s="545" t="s">
        <v>13413</v>
      </c>
      <c r="M6280" s="548" t="s">
        <v>13758</v>
      </c>
      <c r="N6280" s="545" t="s">
        <v>13413</v>
      </c>
      <c r="O6280" s="545" t="s">
        <v>13413</v>
      </c>
      <c r="P6280" s="549">
        <v>4351</v>
      </c>
      <c r="Q6280" s="549">
        <v>1</v>
      </c>
      <c r="R6280" s="549">
        <v>37</v>
      </c>
      <c r="S6280" s="548">
        <v>2257</v>
      </c>
      <c r="T6280" s="548"/>
      <c r="U6280" s="99"/>
    </row>
    <row r="6281" spans="1:21" ht="19.5" customHeight="1">
      <c r="A6281" s="545">
        <v>100897</v>
      </c>
      <c r="B6281" s="545" t="s">
        <v>3927</v>
      </c>
      <c r="C6281" s="545" t="s">
        <v>216</v>
      </c>
      <c r="D6281" s="546">
        <v>46052</v>
      </c>
      <c r="E6281" s="171" t="str">
        <f t="shared" si="98"/>
        <v>2026</v>
      </c>
      <c r="F6281" s="547">
        <v>223028</v>
      </c>
      <c r="G6281" s="548">
        <v>0.19</v>
      </c>
      <c r="H6281" s="547">
        <v>187418.49</v>
      </c>
      <c r="I6281" s="545" t="s">
        <v>12741</v>
      </c>
      <c r="J6281" s="545" t="s">
        <v>13307</v>
      </c>
      <c r="K6281" s="545" t="s">
        <v>13413</v>
      </c>
      <c r="L6281" s="545" t="s">
        <v>13413</v>
      </c>
      <c r="M6281" s="548" t="s">
        <v>13758</v>
      </c>
      <c r="N6281" s="545" t="s">
        <v>13413</v>
      </c>
      <c r="O6281" s="545" t="s">
        <v>13413</v>
      </c>
      <c r="P6281" s="549">
        <v>4352</v>
      </c>
      <c r="Q6281" s="549">
        <v>1</v>
      </c>
      <c r="R6281" s="549">
        <v>37</v>
      </c>
      <c r="S6281" s="548">
        <v>2228</v>
      </c>
      <c r="T6281" s="548"/>
      <c r="U6281" s="99"/>
    </row>
    <row r="6282" spans="1:21" ht="19.5" customHeight="1">
      <c r="A6282" s="545">
        <v>100898</v>
      </c>
      <c r="B6282" s="545" t="s">
        <v>6103</v>
      </c>
      <c r="C6282" s="545" t="s">
        <v>216</v>
      </c>
      <c r="D6282" s="546">
        <v>46052</v>
      </c>
      <c r="E6282" s="171" t="str">
        <f t="shared" si="98"/>
        <v>2026</v>
      </c>
      <c r="F6282" s="547">
        <v>40793</v>
      </c>
      <c r="G6282" s="548">
        <v>0.19</v>
      </c>
      <c r="H6282" s="547">
        <v>34279.83</v>
      </c>
      <c r="I6282" s="545" t="s">
        <v>12741</v>
      </c>
      <c r="J6282" s="545" t="s">
        <v>13307</v>
      </c>
      <c r="K6282" s="545" t="s">
        <v>18103</v>
      </c>
      <c r="L6282" s="545" t="s">
        <v>13413</v>
      </c>
      <c r="M6282" s="548" t="s">
        <v>13758</v>
      </c>
      <c r="N6282" s="545" t="s">
        <v>13413</v>
      </c>
      <c r="O6282" s="545" t="s">
        <v>13413</v>
      </c>
      <c r="P6282" s="549">
        <v>4353</v>
      </c>
      <c r="Q6282" s="549">
        <v>1</v>
      </c>
      <c r="R6282" s="549">
        <v>37</v>
      </c>
      <c r="S6282" s="548">
        <v>2228</v>
      </c>
      <c r="T6282" s="548"/>
      <c r="U6282" s="99"/>
    </row>
    <row r="6283" spans="1:21" ht="19.5" customHeight="1">
      <c r="A6283" s="545">
        <v>100899</v>
      </c>
      <c r="B6283" s="545" t="s">
        <v>3956</v>
      </c>
      <c r="C6283" s="545" t="s">
        <v>216</v>
      </c>
      <c r="D6283" s="546">
        <v>44593</v>
      </c>
      <c r="E6283" s="171" t="str">
        <f t="shared" si="98"/>
        <v>2022</v>
      </c>
      <c r="F6283" s="547">
        <v>4175</v>
      </c>
      <c r="G6283" s="548">
        <v>0.19</v>
      </c>
      <c r="H6283" s="547">
        <v>3508.4</v>
      </c>
      <c r="I6283" s="545" t="s">
        <v>12741</v>
      </c>
      <c r="J6283" s="545" t="s">
        <v>13297</v>
      </c>
      <c r="K6283" s="545" t="s">
        <v>13413</v>
      </c>
      <c r="L6283" s="545" t="s">
        <v>13413</v>
      </c>
      <c r="M6283" s="548" t="s">
        <v>13758</v>
      </c>
      <c r="N6283" s="545" t="s">
        <v>13413</v>
      </c>
      <c r="O6283" s="545" t="s">
        <v>13413</v>
      </c>
      <c r="P6283" s="549">
        <v>4354</v>
      </c>
      <c r="Q6283" s="549">
        <v>1</v>
      </c>
      <c r="R6283" s="549">
        <v>37</v>
      </c>
      <c r="S6283" s="548">
        <v>2257</v>
      </c>
      <c r="T6283" s="548"/>
      <c r="U6283" s="99"/>
    </row>
    <row r="6284" spans="1:21" ht="19.5" customHeight="1">
      <c r="A6284" s="545">
        <v>100900</v>
      </c>
      <c r="B6284" s="545" t="s">
        <v>8300</v>
      </c>
      <c r="C6284" s="545" t="s">
        <v>216</v>
      </c>
      <c r="D6284" s="546">
        <v>43524</v>
      </c>
      <c r="E6284" s="171" t="str">
        <f t="shared" si="98"/>
        <v>2019</v>
      </c>
      <c r="F6284" s="547">
        <v>92175</v>
      </c>
      <c r="G6284" s="548">
        <v>0.19</v>
      </c>
      <c r="H6284" s="547">
        <v>77457.98</v>
      </c>
      <c r="I6284" s="545" t="s">
        <v>12741</v>
      </c>
      <c r="J6284" s="545" t="s">
        <v>13302</v>
      </c>
      <c r="K6284" s="545" t="s">
        <v>13413</v>
      </c>
      <c r="L6284" s="545" t="s">
        <v>13413</v>
      </c>
      <c r="M6284" s="548" t="s">
        <v>13758</v>
      </c>
      <c r="N6284" s="545" t="s">
        <v>13413</v>
      </c>
      <c r="O6284" s="545" t="s">
        <v>13413</v>
      </c>
      <c r="P6284" s="549">
        <v>4355</v>
      </c>
      <c r="Q6284" s="549">
        <v>1</v>
      </c>
      <c r="R6284" s="549">
        <v>37</v>
      </c>
      <c r="S6284" s="548">
        <v>2219</v>
      </c>
      <c r="T6284" s="548"/>
      <c r="U6284" s="99"/>
    </row>
    <row r="6285" spans="1:21" ht="19.5" customHeight="1">
      <c r="A6285" s="545">
        <v>100901</v>
      </c>
      <c r="B6285" s="545" t="s">
        <v>6023</v>
      </c>
      <c r="C6285" s="545" t="s">
        <v>216</v>
      </c>
      <c r="D6285" s="546">
        <v>44593</v>
      </c>
      <c r="E6285" s="171" t="str">
        <f t="shared" si="98"/>
        <v>2022</v>
      </c>
      <c r="F6285" s="547">
        <v>15998</v>
      </c>
      <c r="G6285" s="548">
        <v>0.19</v>
      </c>
      <c r="H6285" s="547">
        <v>13443.7</v>
      </c>
      <c r="I6285" s="545" t="s">
        <v>12741</v>
      </c>
      <c r="J6285" s="545" t="s">
        <v>13297</v>
      </c>
      <c r="K6285" s="545" t="s">
        <v>13413</v>
      </c>
      <c r="L6285" s="545" t="s">
        <v>13413</v>
      </c>
      <c r="M6285" s="548" t="s">
        <v>13758</v>
      </c>
      <c r="N6285" s="545" t="s">
        <v>13413</v>
      </c>
      <c r="O6285" s="545" t="s">
        <v>13413</v>
      </c>
      <c r="P6285" s="549">
        <v>4356</v>
      </c>
      <c r="Q6285" s="549">
        <v>1</v>
      </c>
      <c r="R6285" s="549">
        <v>37</v>
      </c>
      <c r="S6285" s="548">
        <v>2257</v>
      </c>
      <c r="T6285" s="548"/>
      <c r="U6285" s="99"/>
    </row>
    <row r="6286" spans="1:21" ht="19.5" customHeight="1">
      <c r="A6286" s="545">
        <v>100902</v>
      </c>
      <c r="B6286" s="545" t="s">
        <v>3928</v>
      </c>
      <c r="C6286" s="545" t="s">
        <v>216</v>
      </c>
      <c r="D6286" s="546">
        <v>46052</v>
      </c>
      <c r="E6286" s="171" t="str">
        <f t="shared" si="98"/>
        <v>2026</v>
      </c>
      <c r="F6286" s="547">
        <v>69358</v>
      </c>
      <c r="G6286" s="548">
        <v>0.19</v>
      </c>
      <c r="H6286" s="547">
        <v>58284.03</v>
      </c>
      <c r="I6286" s="545" t="s">
        <v>12741</v>
      </c>
      <c r="J6286" s="545" t="s">
        <v>13307</v>
      </c>
      <c r="K6286" s="545" t="s">
        <v>22839</v>
      </c>
      <c r="L6286" s="545" t="s">
        <v>13413</v>
      </c>
      <c r="M6286" s="548" t="s">
        <v>13758</v>
      </c>
      <c r="N6286" s="545" t="s">
        <v>13413</v>
      </c>
      <c r="O6286" s="545" t="s">
        <v>13413</v>
      </c>
      <c r="P6286" s="549">
        <v>4357</v>
      </c>
      <c r="Q6286" s="549">
        <v>1</v>
      </c>
      <c r="R6286" s="549">
        <v>37</v>
      </c>
      <c r="S6286" s="548">
        <v>2228</v>
      </c>
      <c r="T6286" s="548"/>
      <c r="U6286" s="99"/>
    </row>
    <row r="6287" spans="1:21" ht="19.5" customHeight="1">
      <c r="A6287" s="545">
        <v>100903</v>
      </c>
      <c r="B6287" s="545" t="s">
        <v>371</v>
      </c>
      <c r="C6287" s="545" t="s">
        <v>216</v>
      </c>
      <c r="D6287" s="546">
        <v>46052</v>
      </c>
      <c r="E6287" s="171" t="str">
        <f t="shared" si="98"/>
        <v>2026</v>
      </c>
      <c r="F6287" s="547">
        <v>131011</v>
      </c>
      <c r="G6287" s="548">
        <v>0.19</v>
      </c>
      <c r="H6287" s="547">
        <v>110093.28</v>
      </c>
      <c r="I6287" s="545" t="s">
        <v>12741</v>
      </c>
      <c r="J6287" s="545" t="s">
        <v>13307</v>
      </c>
      <c r="K6287" s="545" t="s">
        <v>13413</v>
      </c>
      <c r="L6287" s="545" t="s">
        <v>13413</v>
      </c>
      <c r="M6287" s="548" t="s">
        <v>13758</v>
      </c>
      <c r="N6287" s="545" t="s">
        <v>13413</v>
      </c>
      <c r="O6287" s="545" t="s">
        <v>13413</v>
      </c>
      <c r="P6287" s="549">
        <v>4358</v>
      </c>
      <c r="Q6287" s="549">
        <v>1</v>
      </c>
      <c r="R6287" s="549">
        <v>37</v>
      </c>
      <c r="S6287" s="548">
        <v>2228</v>
      </c>
      <c r="T6287" s="548"/>
      <c r="U6287" s="99"/>
    </row>
    <row r="6288" spans="1:21" ht="19.5" customHeight="1">
      <c r="A6288" s="545">
        <v>100904</v>
      </c>
      <c r="B6288" s="545" t="s">
        <v>367</v>
      </c>
      <c r="C6288" s="545" t="s">
        <v>216</v>
      </c>
      <c r="D6288" s="546">
        <v>46052</v>
      </c>
      <c r="E6288" s="171" t="str">
        <f t="shared" si="98"/>
        <v>2026</v>
      </c>
      <c r="F6288" s="547">
        <v>135781</v>
      </c>
      <c r="G6288" s="548">
        <v>0.19</v>
      </c>
      <c r="H6288" s="547">
        <v>114101.68</v>
      </c>
      <c r="I6288" s="545" t="s">
        <v>12741</v>
      </c>
      <c r="J6288" s="545" t="s">
        <v>13307</v>
      </c>
      <c r="K6288" s="545" t="s">
        <v>18104</v>
      </c>
      <c r="L6288" s="545" t="s">
        <v>13413</v>
      </c>
      <c r="M6288" s="548" t="s">
        <v>13758</v>
      </c>
      <c r="N6288" s="545" t="s">
        <v>13413</v>
      </c>
      <c r="O6288" s="545" t="s">
        <v>13413</v>
      </c>
      <c r="P6288" s="549">
        <v>4359</v>
      </c>
      <c r="Q6288" s="549">
        <v>1</v>
      </c>
      <c r="R6288" s="549">
        <v>37</v>
      </c>
      <c r="S6288" s="548">
        <v>2228</v>
      </c>
      <c r="T6288" s="548"/>
      <c r="U6288" s="99"/>
    </row>
    <row r="6289" spans="1:21" ht="19.5" customHeight="1">
      <c r="A6289" s="545">
        <v>100905</v>
      </c>
      <c r="B6289" s="545" t="s">
        <v>5991</v>
      </c>
      <c r="C6289" s="545" t="s">
        <v>216</v>
      </c>
      <c r="D6289" s="546">
        <v>46052</v>
      </c>
      <c r="E6289" s="171" t="str">
        <f t="shared" si="98"/>
        <v>2026</v>
      </c>
      <c r="F6289" s="547">
        <v>40541</v>
      </c>
      <c r="G6289" s="548">
        <v>0.19</v>
      </c>
      <c r="H6289" s="547">
        <v>34068.07</v>
      </c>
      <c r="I6289" s="545" t="s">
        <v>12741</v>
      </c>
      <c r="J6289" s="545" t="s">
        <v>13307</v>
      </c>
      <c r="K6289" s="545" t="s">
        <v>18105</v>
      </c>
      <c r="L6289" s="545" t="s">
        <v>13413</v>
      </c>
      <c r="M6289" s="548" t="s">
        <v>13758</v>
      </c>
      <c r="N6289" s="545" t="s">
        <v>13413</v>
      </c>
      <c r="O6289" s="545" t="s">
        <v>13413</v>
      </c>
      <c r="P6289" s="549">
        <v>4360</v>
      </c>
      <c r="Q6289" s="549">
        <v>1</v>
      </c>
      <c r="R6289" s="549">
        <v>37</v>
      </c>
      <c r="S6289" s="548">
        <v>2228</v>
      </c>
      <c r="T6289" s="548"/>
      <c r="U6289" s="99"/>
    </row>
    <row r="6290" spans="1:21" ht="19.5" customHeight="1">
      <c r="A6290" s="545">
        <v>100906</v>
      </c>
      <c r="B6290" s="545" t="s">
        <v>8299</v>
      </c>
      <c r="C6290" s="545" t="s">
        <v>216</v>
      </c>
      <c r="D6290" s="546">
        <v>46052</v>
      </c>
      <c r="E6290" s="171" t="str">
        <f t="shared" si="98"/>
        <v>2026</v>
      </c>
      <c r="F6290" s="547">
        <v>115148</v>
      </c>
      <c r="G6290" s="548">
        <v>0.19</v>
      </c>
      <c r="H6290" s="547">
        <v>96763.03</v>
      </c>
      <c r="I6290" s="545" t="s">
        <v>12741</v>
      </c>
      <c r="J6290" s="545" t="s">
        <v>13307</v>
      </c>
      <c r="K6290" s="545" t="s">
        <v>8299</v>
      </c>
      <c r="L6290" s="545" t="s">
        <v>13413</v>
      </c>
      <c r="M6290" s="548" t="s">
        <v>13758</v>
      </c>
      <c r="N6290" s="545" t="s">
        <v>13413</v>
      </c>
      <c r="O6290" s="545" t="s">
        <v>13413</v>
      </c>
      <c r="P6290" s="549">
        <v>4361</v>
      </c>
      <c r="Q6290" s="549">
        <v>1</v>
      </c>
      <c r="R6290" s="549">
        <v>37</v>
      </c>
      <c r="S6290" s="548">
        <v>2228</v>
      </c>
      <c r="T6290" s="548"/>
      <c r="U6290" s="99"/>
    </row>
    <row r="6291" spans="1:21" ht="19.5" customHeight="1">
      <c r="A6291" s="545">
        <v>100907</v>
      </c>
      <c r="B6291" s="545" t="s">
        <v>6007</v>
      </c>
      <c r="C6291" s="545" t="s">
        <v>216</v>
      </c>
      <c r="D6291" s="546">
        <v>46052</v>
      </c>
      <c r="E6291" s="171" t="str">
        <f t="shared" si="98"/>
        <v>2026</v>
      </c>
      <c r="F6291" s="547">
        <v>193963</v>
      </c>
      <c r="G6291" s="548">
        <v>0.19</v>
      </c>
      <c r="H6291" s="547">
        <v>162994.12</v>
      </c>
      <c r="I6291" s="545" t="s">
        <v>12741</v>
      </c>
      <c r="J6291" s="545" t="s">
        <v>13307</v>
      </c>
      <c r="K6291" s="545" t="s">
        <v>18106</v>
      </c>
      <c r="L6291" s="545" t="s">
        <v>13413</v>
      </c>
      <c r="M6291" s="548" t="s">
        <v>13758</v>
      </c>
      <c r="N6291" s="545" t="s">
        <v>13413</v>
      </c>
      <c r="O6291" s="545" t="s">
        <v>13413</v>
      </c>
      <c r="P6291" s="549">
        <v>4362</v>
      </c>
      <c r="Q6291" s="549">
        <v>1</v>
      </c>
      <c r="R6291" s="549">
        <v>37</v>
      </c>
      <c r="S6291" s="548">
        <v>2228</v>
      </c>
      <c r="T6291" s="548"/>
      <c r="U6291" s="99"/>
    </row>
    <row r="6292" spans="1:21" ht="19.5" customHeight="1">
      <c r="A6292" s="545">
        <v>100908</v>
      </c>
      <c r="B6292" s="545" t="s">
        <v>383</v>
      </c>
      <c r="C6292" s="545" t="s">
        <v>216</v>
      </c>
      <c r="D6292" s="546"/>
      <c r="E6292" s="171" t="str">
        <f t="shared" si="98"/>
        <v>1900</v>
      </c>
      <c r="F6292" s="547">
        <v>0</v>
      </c>
      <c r="G6292" s="548">
        <v>0</v>
      </c>
      <c r="H6292" s="547">
        <v>0</v>
      </c>
      <c r="I6292" s="545" t="s">
        <v>12741</v>
      </c>
      <c r="J6292" s="545"/>
      <c r="K6292" s="545" t="s">
        <v>13413</v>
      </c>
      <c r="L6292" s="545" t="s">
        <v>13413</v>
      </c>
      <c r="M6292" s="548" t="s">
        <v>13758</v>
      </c>
      <c r="N6292" s="545" t="s">
        <v>13413</v>
      </c>
      <c r="O6292" s="545" t="s">
        <v>13413</v>
      </c>
      <c r="P6292" s="549">
        <v>4363</v>
      </c>
      <c r="Q6292" s="549">
        <v>1</v>
      </c>
      <c r="R6292" s="549">
        <v>37</v>
      </c>
      <c r="S6292" s="548"/>
      <c r="T6292" s="548"/>
      <c r="U6292" s="99"/>
    </row>
    <row r="6293" spans="1:21" ht="19.5" customHeight="1">
      <c r="A6293" s="545">
        <v>100909</v>
      </c>
      <c r="B6293" s="545" t="s">
        <v>7953</v>
      </c>
      <c r="C6293" s="545" t="s">
        <v>216</v>
      </c>
      <c r="D6293" s="546">
        <v>43567</v>
      </c>
      <c r="E6293" s="171" t="str">
        <f t="shared" si="98"/>
        <v>2019</v>
      </c>
      <c r="F6293" s="547">
        <v>83942.01</v>
      </c>
      <c r="G6293" s="548">
        <v>0.19</v>
      </c>
      <c r="H6293" s="547">
        <v>70539.5</v>
      </c>
      <c r="I6293" s="545" t="s">
        <v>12741</v>
      </c>
      <c r="J6293" s="545" t="s">
        <v>13298</v>
      </c>
      <c r="K6293" s="545" t="s">
        <v>18107</v>
      </c>
      <c r="L6293" s="545" t="s">
        <v>13413</v>
      </c>
      <c r="M6293" s="548" t="s">
        <v>13758</v>
      </c>
      <c r="N6293" s="545" t="s">
        <v>13413</v>
      </c>
      <c r="O6293" s="545" t="s">
        <v>13413</v>
      </c>
      <c r="P6293" s="549">
        <v>4364</v>
      </c>
      <c r="Q6293" s="549">
        <v>1</v>
      </c>
      <c r="R6293" s="549">
        <v>37</v>
      </c>
      <c r="S6293" s="548">
        <v>1012</v>
      </c>
      <c r="T6293" s="548"/>
      <c r="U6293" s="99"/>
    </row>
    <row r="6294" spans="1:21" ht="19.5" customHeight="1">
      <c r="A6294" s="545">
        <v>100910</v>
      </c>
      <c r="B6294" s="545" t="s">
        <v>378</v>
      </c>
      <c r="C6294" s="545" t="s">
        <v>216</v>
      </c>
      <c r="D6294" s="546"/>
      <c r="E6294" s="171" t="str">
        <f t="shared" si="98"/>
        <v>1900</v>
      </c>
      <c r="F6294" s="547">
        <v>0</v>
      </c>
      <c r="G6294" s="548">
        <v>0</v>
      </c>
      <c r="H6294" s="547">
        <v>0</v>
      </c>
      <c r="I6294" s="545" t="s">
        <v>12741</v>
      </c>
      <c r="J6294" s="545"/>
      <c r="K6294" s="545" t="s">
        <v>18108</v>
      </c>
      <c r="L6294" s="545" t="s">
        <v>13413</v>
      </c>
      <c r="M6294" s="548" t="s">
        <v>13758</v>
      </c>
      <c r="N6294" s="545" t="s">
        <v>13413</v>
      </c>
      <c r="O6294" s="545" t="s">
        <v>13413</v>
      </c>
      <c r="P6294" s="549">
        <v>4365</v>
      </c>
      <c r="Q6294" s="549">
        <v>1</v>
      </c>
      <c r="R6294" s="549">
        <v>37</v>
      </c>
      <c r="S6294" s="548"/>
      <c r="T6294" s="548"/>
      <c r="U6294" s="99"/>
    </row>
    <row r="6295" spans="1:21" ht="19.5" customHeight="1">
      <c r="A6295" s="545">
        <v>100911</v>
      </c>
      <c r="B6295" s="545" t="s">
        <v>3920</v>
      </c>
      <c r="C6295" s="545" t="s">
        <v>216</v>
      </c>
      <c r="D6295" s="546">
        <v>44593</v>
      </c>
      <c r="E6295" s="171" t="str">
        <f t="shared" si="98"/>
        <v>2022</v>
      </c>
      <c r="F6295" s="547">
        <v>555192</v>
      </c>
      <c r="G6295" s="548">
        <v>0.19</v>
      </c>
      <c r="H6295" s="547">
        <v>466547.9</v>
      </c>
      <c r="I6295" s="545" t="s">
        <v>12741</v>
      </c>
      <c r="J6295" s="545" t="s">
        <v>13297</v>
      </c>
      <c r="K6295" s="545" t="s">
        <v>13413</v>
      </c>
      <c r="L6295" s="545" t="s">
        <v>13413</v>
      </c>
      <c r="M6295" s="548" t="s">
        <v>13758</v>
      </c>
      <c r="N6295" s="545" t="s">
        <v>13413</v>
      </c>
      <c r="O6295" s="545" t="s">
        <v>13413</v>
      </c>
      <c r="P6295" s="549">
        <v>4366</v>
      </c>
      <c r="Q6295" s="549">
        <v>1</v>
      </c>
      <c r="R6295" s="549">
        <v>37</v>
      </c>
      <c r="S6295" s="548">
        <v>2257</v>
      </c>
      <c r="T6295" s="548"/>
      <c r="U6295" s="99"/>
    </row>
    <row r="6296" spans="1:21" ht="19.5" customHeight="1">
      <c r="A6296" s="545">
        <v>100912</v>
      </c>
      <c r="B6296" s="545" t="s">
        <v>3921</v>
      </c>
      <c r="C6296" s="545" t="s">
        <v>216</v>
      </c>
      <c r="D6296" s="546">
        <v>43528</v>
      </c>
      <c r="E6296" s="171" t="str">
        <f t="shared" si="98"/>
        <v>2019</v>
      </c>
      <c r="F6296" s="547">
        <v>393691</v>
      </c>
      <c r="G6296" s="548">
        <v>0.19</v>
      </c>
      <c r="H6296" s="547">
        <v>330832.77</v>
      </c>
      <c r="I6296" s="545" t="s">
        <v>12741</v>
      </c>
      <c r="J6296" s="545" t="s">
        <v>13296</v>
      </c>
      <c r="K6296" s="545" t="s">
        <v>13413</v>
      </c>
      <c r="L6296" s="545" t="s">
        <v>13413</v>
      </c>
      <c r="M6296" s="548" t="s">
        <v>13758</v>
      </c>
      <c r="N6296" s="545" t="s">
        <v>13413</v>
      </c>
      <c r="O6296" s="545" t="s">
        <v>13413</v>
      </c>
      <c r="P6296" s="549">
        <v>4367</v>
      </c>
      <c r="Q6296" s="549">
        <v>1</v>
      </c>
      <c r="R6296" s="549">
        <v>37</v>
      </c>
      <c r="S6296" s="548">
        <v>2218</v>
      </c>
      <c r="T6296" s="548"/>
      <c r="U6296" s="99"/>
    </row>
    <row r="6297" spans="1:21" ht="19.5" customHeight="1">
      <c r="A6297" s="545">
        <v>100913</v>
      </c>
      <c r="B6297" s="545" t="s">
        <v>363</v>
      </c>
      <c r="C6297" s="545" t="s">
        <v>216</v>
      </c>
      <c r="D6297" s="546">
        <v>44593</v>
      </c>
      <c r="E6297" s="171" t="str">
        <f t="shared" si="98"/>
        <v>2022</v>
      </c>
      <c r="F6297" s="547">
        <v>40220</v>
      </c>
      <c r="G6297" s="548">
        <v>0.19</v>
      </c>
      <c r="H6297" s="547">
        <v>33798.32</v>
      </c>
      <c r="I6297" s="545" t="s">
        <v>12741</v>
      </c>
      <c r="J6297" s="545" t="s">
        <v>13297</v>
      </c>
      <c r="K6297" s="545" t="s">
        <v>13413</v>
      </c>
      <c r="L6297" s="545" t="s">
        <v>13413</v>
      </c>
      <c r="M6297" s="548" t="s">
        <v>13758</v>
      </c>
      <c r="N6297" s="545" t="s">
        <v>13413</v>
      </c>
      <c r="O6297" s="545" t="s">
        <v>13413</v>
      </c>
      <c r="P6297" s="549">
        <v>4368</v>
      </c>
      <c r="Q6297" s="549">
        <v>1</v>
      </c>
      <c r="R6297" s="549">
        <v>37</v>
      </c>
      <c r="S6297" s="548">
        <v>2257</v>
      </c>
      <c r="T6297" s="548"/>
      <c r="U6297" s="99"/>
    </row>
    <row r="6298" spans="1:21" ht="19.5" customHeight="1">
      <c r="A6298" s="545">
        <v>100914</v>
      </c>
      <c r="B6298" s="545" t="s">
        <v>358</v>
      </c>
      <c r="C6298" s="545" t="s">
        <v>216</v>
      </c>
      <c r="D6298" s="546">
        <v>44166</v>
      </c>
      <c r="E6298" s="171" t="str">
        <f t="shared" si="98"/>
        <v>2020</v>
      </c>
      <c r="F6298" s="547">
        <v>35124.879999999997</v>
      </c>
      <c r="G6298" s="548">
        <v>0.19</v>
      </c>
      <c r="H6298" s="547">
        <v>29516.71</v>
      </c>
      <c r="I6298" s="545" t="s">
        <v>12741</v>
      </c>
      <c r="J6298" s="545" t="s">
        <v>13297</v>
      </c>
      <c r="K6298" s="545" t="s">
        <v>13413</v>
      </c>
      <c r="L6298" s="545" t="s">
        <v>13413</v>
      </c>
      <c r="M6298" s="548" t="s">
        <v>13758</v>
      </c>
      <c r="N6298" s="545" t="s">
        <v>13413</v>
      </c>
      <c r="O6298" s="545" t="s">
        <v>13413</v>
      </c>
      <c r="P6298" s="549">
        <v>4369</v>
      </c>
      <c r="Q6298" s="549">
        <v>1</v>
      </c>
      <c r="R6298" s="549">
        <v>37</v>
      </c>
      <c r="S6298" s="548">
        <v>2257</v>
      </c>
      <c r="T6298" s="548"/>
      <c r="U6298" s="99"/>
    </row>
    <row r="6299" spans="1:21" ht="19.5" customHeight="1">
      <c r="A6299" s="545">
        <v>100916</v>
      </c>
      <c r="B6299" s="545" t="s">
        <v>3903</v>
      </c>
      <c r="C6299" s="545" t="s">
        <v>4504</v>
      </c>
      <c r="D6299" s="546">
        <v>44585</v>
      </c>
      <c r="E6299" s="171" t="str">
        <f t="shared" si="98"/>
        <v>2022</v>
      </c>
      <c r="F6299" s="547">
        <v>1338</v>
      </c>
      <c r="G6299" s="548">
        <v>0.19</v>
      </c>
      <c r="H6299" s="547">
        <v>1124.3699999999999</v>
      </c>
      <c r="I6299" s="545" t="s">
        <v>12741</v>
      </c>
      <c r="J6299" s="545" t="s">
        <v>13297</v>
      </c>
      <c r="K6299" s="545" t="s">
        <v>13413</v>
      </c>
      <c r="L6299" s="545" t="s">
        <v>13413</v>
      </c>
      <c r="M6299" s="548" t="s">
        <v>13868</v>
      </c>
      <c r="N6299" s="545" t="s">
        <v>13413</v>
      </c>
      <c r="O6299" s="545" t="s">
        <v>13413</v>
      </c>
      <c r="P6299" s="549">
        <v>4371</v>
      </c>
      <c r="Q6299" s="549">
        <v>2</v>
      </c>
      <c r="R6299" s="549">
        <v>37</v>
      </c>
      <c r="S6299" s="548">
        <v>2257</v>
      </c>
      <c r="T6299" s="548"/>
      <c r="U6299" s="99"/>
    </row>
    <row r="6300" spans="1:21" ht="19.5" customHeight="1">
      <c r="A6300" s="545">
        <v>100917</v>
      </c>
      <c r="B6300" s="545" t="s">
        <v>308</v>
      </c>
      <c r="C6300" s="545" t="s">
        <v>4504</v>
      </c>
      <c r="D6300" s="546"/>
      <c r="E6300" s="171" t="str">
        <f t="shared" si="98"/>
        <v>1900</v>
      </c>
      <c r="F6300" s="547">
        <v>0</v>
      </c>
      <c r="G6300" s="548">
        <v>0</v>
      </c>
      <c r="H6300" s="547">
        <v>0</v>
      </c>
      <c r="I6300" s="545" t="s">
        <v>12741</v>
      </c>
      <c r="J6300" s="545"/>
      <c r="K6300" s="545" t="s">
        <v>13413</v>
      </c>
      <c r="L6300" s="545" t="s">
        <v>13413</v>
      </c>
      <c r="M6300" s="548" t="s">
        <v>13758</v>
      </c>
      <c r="N6300" s="545" t="s">
        <v>13413</v>
      </c>
      <c r="O6300" s="545" t="s">
        <v>13413</v>
      </c>
      <c r="P6300" s="549">
        <v>4372</v>
      </c>
      <c r="Q6300" s="549">
        <v>1</v>
      </c>
      <c r="R6300" s="549">
        <v>37</v>
      </c>
      <c r="S6300" s="548"/>
      <c r="T6300" s="548"/>
      <c r="U6300" s="99"/>
    </row>
    <row r="6301" spans="1:21" ht="19.5" customHeight="1">
      <c r="A6301" s="545">
        <v>100918</v>
      </c>
      <c r="B6301" s="545" t="s">
        <v>10671</v>
      </c>
      <c r="C6301" s="545" t="s">
        <v>4504</v>
      </c>
      <c r="D6301" s="546"/>
      <c r="E6301" s="171" t="str">
        <f t="shared" si="98"/>
        <v>1900</v>
      </c>
      <c r="F6301" s="547">
        <v>0</v>
      </c>
      <c r="G6301" s="548">
        <v>0</v>
      </c>
      <c r="H6301" s="547">
        <v>0</v>
      </c>
      <c r="I6301" s="545" t="s">
        <v>12741</v>
      </c>
      <c r="J6301" s="545"/>
      <c r="K6301" s="545" t="s">
        <v>13413</v>
      </c>
      <c r="L6301" s="545" t="s">
        <v>13413</v>
      </c>
      <c r="M6301" s="548" t="s">
        <v>13758</v>
      </c>
      <c r="N6301" s="545" t="s">
        <v>13413</v>
      </c>
      <c r="O6301" s="545" t="s">
        <v>13413</v>
      </c>
      <c r="P6301" s="549">
        <v>4373</v>
      </c>
      <c r="Q6301" s="549">
        <v>1</v>
      </c>
      <c r="R6301" s="549">
        <v>37</v>
      </c>
      <c r="S6301" s="548"/>
      <c r="T6301" s="548"/>
      <c r="U6301" s="99"/>
    </row>
    <row r="6302" spans="1:21" ht="19.5" customHeight="1">
      <c r="A6302" s="545">
        <v>100919</v>
      </c>
      <c r="B6302" s="545" t="s">
        <v>10670</v>
      </c>
      <c r="C6302" s="545" t="s">
        <v>221</v>
      </c>
      <c r="D6302" s="546"/>
      <c r="E6302" s="171" t="str">
        <f t="shared" si="98"/>
        <v>1900</v>
      </c>
      <c r="F6302" s="547">
        <v>0</v>
      </c>
      <c r="G6302" s="548">
        <v>0</v>
      </c>
      <c r="H6302" s="547">
        <v>0</v>
      </c>
      <c r="I6302" s="545" t="s">
        <v>12643</v>
      </c>
      <c r="J6302" s="545"/>
      <c r="K6302" s="545" t="s">
        <v>13413</v>
      </c>
      <c r="L6302" s="545" t="s">
        <v>13413</v>
      </c>
      <c r="M6302" s="548" t="s">
        <v>13758</v>
      </c>
      <c r="N6302" s="545" t="s">
        <v>13413</v>
      </c>
      <c r="O6302" s="545" t="s">
        <v>13413</v>
      </c>
      <c r="P6302" s="549">
        <v>4374</v>
      </c>
      <c r="Q6302" s="549">
        <v>1</v>
      </c>
      <c r="R6302" s="549">
        <v>6</v>
      </c>
      <c r="S6302" s="548"/>
      <c r="T6302" s="548"/>
      <c r="U6302" s="99"/>
    </row>
    <row r="6303" spans="1:21" ht="19.5" customHeight="1">
      <c r="A6303" s="545">
        <v>100920</v>
      </c>
      <c r="B6303" s="545" t="s">
        <v>10669</v>
      </c>
      <c r="C6303" s="545" t="s">
        <v>216</v>
      </c>
      <c r="D6303" s="546">
        <v>46052</v>
      </c>
      <c r="E6303" s="171" t="str">
        <f t="shared" si="98"/>
        <v>2026</v>
      </c>
      <c r="F6303" s="547">
        <v>532837</v>
      </c>
      <c r="G6303" s="548">
        <v>0.19</v>
      </c>
      <c r="H6303" s="547">
        <v>447762.18</v>
      </c>
      <c r="I6303" s="545" t="s">
        <v>12741</v>
      </c>
      <c r="J6303" s="545" t="s">
        <v>13307</v>
      </c>
      <c r="K6303" s="545" t="s">
        <v>22840</v>
      </c>
      <c r="L6303" s="545" t="s">
        <v>13413</v>
      </c>
      <c r="M6303" s="548" t="s">
        <v>13758</v>
      </c>
      <c r="N6303" s="545" t="s">
        <v>13413</v>
      </c>
      <c r="O6303" s="545" t="s">
        <v>13413</v>
      </c>
      <c r="P6303" s="549">
        <v>4375</v>
      </c>
      <c r="Q6303" s="549">
        <v>1</v>
      </c>
      <c r="R6303" s="549">
        <v>37</v>
      </c>
      <c r="S6303" s="548">
        <v>2228</v>
      </c>
      <c r="T6303" s="548"/>
      <c r="U6303" s="99"/>
    </row>
    <row r="6304" spans="1:21" ht="19.5" customHeight="1">
      <c r="A6304" s="545">
        <v>100921</v>
      </c>
      <c r="B6304" s="545" t="s">
        <v>10668</v>
      </c>
      <c r="C6304" s="545" t="s">
        <v>216</v>
      </c>
      <c r="D6304" s="546">
        <v>46052</v>
      </c>
      <c r="E6304" s="171" t="str">
        <f t="shared" si="98"/>
        <v>2026</v>
      </c>
      <c r="F6304" s="547">
        <v>358547</v>
      </c>
      <c r="G6304" s="548">
        <v>0.19</v>
      </c>
      <c r="H6304" s="547">
        <v>301300</v>
      </c>
      <c r="I6304" s="545" t="s">
        <v>12741</v>
      </c>
      <c r="J6304" s="545" t="s">
        <v>13307</v>
      </c>
      <c r="K6304" s="545" t="s">
        <v>22841</v>
      </c>
      <c r="L6304" s="545" t="s">
        <v>13413</v>
      </c>
      <c r="M6304" s="548" t="s">
        <v>13758</v>
      </c>
      <c r="N6304" s="545" t="s">
        <v>13413</v>
      </c>
      <c r="O6304" s="545" t="s">
        <v>13413</v>
      </c>
      <c r="P6304" s="549">
        <v>4376</v>
      </c>
      <c r="Q6304" s="549">
        <v>1</v>
      </c>
      <c r="R6304" s="549">
        <v>37</v>
      </c>
      <c r="S6304" s="548">
        <v>2228</v>
      </c>
      <c r="T6304" s="548"/>
      <c r="U6304" s="99"/>
    </row>
    <row r="6305" spans="1:21" ht="19.5" customHeight="1">
      <c r="A6305" s="545">
        <v>100922</v>
      </c>
      <c r="B6305" s="545" t="s">
        <v>10667</v>
      </c>
      <c r="C6305" s="545" t="s">
        <v>216</v>
      </c>
      <c r="D6305" s="546">
        <v>46052</v>
      </c>
      <c r="E6305" s="171" t="str">
        <f t="shared" si="98"/>
        <v>2026</v>
      </c>
      <c r="F6305" s="547">
        <v>319765</v>
      </c>
      <c r="G6305" s="548">
        <v>0.19</v>
      </c>
      <c r="H6305" s="547">
        <v>268710.08</v>
      </c>
      <c r="I6305" s="545" t="s">
        <v>12741</v>
      </c>
      <c r="J6305" s="545" t="s">
        <v>13307</v>
      </c>
      <c r="K6305" s="545" t="s">
        <v>22842</v>
      </c>
      <c r="L6305" s="545" t="s">
        <v>13413</v>
      </c>
      <c r="M6305" s="548" t="s">
        <v>13758</v>
      </c>
      <c r="N6305" s="545" t="s">
        <v>13413</v>
      </c>
      <c r="O6305" s="545" t="s">
        <v>13413</v>
      </c>
      <c r="P6305" s="549">
        <v>4377</v>
      </c>
      <c r="Q6305" s="549">
        <v>1</v>
      </c>
      <c r="R6305" s="549">
        <v>37</v>
      </c>
      <c r="S6305" s="548">
        <v>2228</v>
      </c>
      <c r="T6305" s="548"/>
      <c r="U6305" s="99"/>
    </row>
    <row r="6306" spans="1:21" ht="19.5" customHeight="1">
      <c r="A6306" s="545">
        <v>100923</v>
      </c>
      <c r="B6306" s="545" t="s">
        <v>8259</v>
      </c>
      <c r="C6306" s="545" t="s">
        <v>216</v>
      </c>
      <c r="D6306" s="546">
        <v>46052</v>
      </c>
      <c r="E6306" s="171" t="str">
        <f t="shared" si="98"/>
        <v>2026</v>
      </c>
      <c r="F6306" s="547">
        <v>261852</v>
      </c>
      <c r="G6306" s="548">
        <v>0.19</v>
      </c>
      <c r="H6306" s="547">
        <v>220043.7</v>
      </c>
      <c r="I6306" s="545" t="s">
        <v>12741</v>
      </c>
      <c r="J6306" s="545" t="s">
        <v>13307</v>
      </c>
      <c r="K6306" s="545" t="s">
        <v>22843</v>
      </c>
      <c r="L6306" s="545" t="s">
        <v>13413</v>
      </c>
      <c r="M6306" s="548" t="s">
        <v>13758</v>
      </c>
      <c r="N6306" s="545" t="s">
        <v>13413</v>
      </c>
      <c r="O6306" s="545" t="s">
        <v>13413</v>
      </c>
      <c r="P6306" s="549">
        <v>4378</v>
      </c>
      <c r="Q6306" s="549">
        <v>1</v>
      </c>
      <c r="R6306" s="549">
        <v>37</v>
      </c>
      <c r="S6306" s="548">
        <v>2228</v>
      </c>
      <c r="T6306" s="548"/>
      <c r="U6306" s="99"/>
    </row>
    <row r="6307" spans="1:21" ht="19.5" customHeight="1">
      <c r="A6307" s="545">
        <v>100924</v>
      </c>
      <c r="B6307" s="545" t="s">
        <v>6332</v>
      </c>
      <c r="C6307" s="545" t="s">
        <v>209</v>
      </c>
      <c r="D6307" s="546">
        <v>46052</v>
      </c>
      <c r="E6307" s="171" t="str">
        <f t="shared" si="98"/>
        <v>2026</v>
      </c>
      <c r="F6307" s="547">
        <v>2953</v>
      </c>
      <c r="G6307" s="548">
        <v>0.19</v>
      </c>
      <c r="H6307" s="547">
        <v>2481.5100000000002</v>
      </c>
      <c r="I6307" s="545" t="s">
        <v>12973</v>
      </c>
      <c r="J6307" s="545" t="s">
        <v>13307</v>
      </c>
      <c r="K6307" s="545" t="s">
        <v>13413</v>
      </c>
      <c r="L6307" s="545" t="s">
        <v>13413</v>
      </c>
      <c r="M6307" s="548" t="s">
        <v>13758</v>
      </c>
      <c r="N6307" s="545" t="s">
        <v>13413</v>
      </c>
      <c r="O6307" s="545" t="s">
        <v>13413</v>
      </c>
      <c r="P6307" s="549">
        <v>4379</v>
      </c>
      <c r="Q6307" s="549">
        <v>1</v>
      </c>
      <c r="R6307" s="549">
        <v>59</v>
      </c>
      <c r="S6307" s="548">
        <v>2228</v>
      </c>
      <c r="T6307" s="548"/>
      <c r="U6307" s="99"/>
    </row>
    <row r="6308" spans="1:21" ht="19.5" customHeight="1">
      <c r="A6308" s="545">
        <v>100925</v>
      </c>
      <c r="B6308" s="545" t="s">
        <v>8298</v>
      </c>
      <c r="C6308" s="545" t="s">
        <v>216</v>
      </c>
      <c r="D6308" s="546">
        <v>46052</v>
      </c>
      <c r="E6308" s="171" t="str">
        <f t="shared" si="98"/>
        <v>2026</v>
      </c>
      <c r="F6308" s="547">
        <v>49206</v>
      </c>
      <c r="G6308" s="548">
        <v>0.19</v>
      </c>
      <c r="H6308" s="547">
        <v>41349.58</v>
      </c>
      <c r="I6308" s="545" t="s">
        <v>12741</v>
      </c>
      <c r="J6308" s="545" t="s">
        <v>13307</v>
      </c>
      <c r="K6308" s="545" t="s">
        <v>18109</v>
      </c>
      <c r="L6308" s="545" t="s">
        <v>13413</v>
      </c>
      <c r="M6308" s="548" t="s">
        <v>13758</v>
      </c>
      <c r="N6308" s="545" t="s">
        <v>13413</v>
      </c>
      <c r="O6308" s="545" t="s">
        <v>13413</v>
      </c>
      <c r="P6308" s="549">
        <v>4380</v>
      </c>
      <c r="Q6308" s="549">
        <v>1</v>
      </c>
      <c r="R6308" s="549">
        <v>37</v>
      </c>
      <c r="S6308" s="548">
        <v>2228</v>
      </c>
      <c r="T6308" s="548"/>
      <c r="U6308" s="99"/>
    </row>
    <row r="6309" spans="1:21" ht="19.5" customHeight="1">
      <c r="A6309" s="545">
        <v>100926</v>
      </c>
      <c r="B6309" s="545" t="s">
        <v>10666</v>
      </c>
      <c r="C6309" s="545" t="s">
        <v>216</v>
      </c>
      <c r="D6309" s="546"/>
      <c r="E6309" s="171" t="str">
        <f t="shared" si="98"/>
        <v>1900</v>
      </c>
      <c r="F6309" s="547">
        <v>0</v>
      </c>
      <c r="G6309" s="548">
        <v>0</v>
      </c>
      <c r="H6309" s="547">
        <v>0</v>
      </c>
      <c r="I6309" s="545" t="s">
        <v>12741</v>
      </c>
      <c r="J6309" s="545"/>
      <c r="K6309" s="545" t="s">
        <v>13413</v>
      </c>
      <c r="L6309" s="545" t="s">
        <v>13413</v>
      </c>
      <c r="M6309" s="548" t="s">
        <v>13758</v>
      </c>
      <c r="N6309" s="545" t="s">
        <v>13413</v>
      </c>
      <c r="O6309" s="545" t="s">
        <v>13413</v>
      </c>
      <c r="P6309" s="549">
        <v>4381</v>
      </c>
      <c r="Q6309" s="549">
        <v>1</v>
      </c>
      <c r="R6309" s="549">
        <v>37</v>
      </c>
      <c r="S6309" s="548"/>
      <c r="T6309" s="548"/>
      <c r="U6309" s="99"/>
    </row>
    <row r="6310" spans="1:21" ht="19.5" customHeight="1">
      <c r="A6310" s="545">
        <v>100927</v>
      </c>
      <c r="B6310" s="545" t="s">
        <v>10665</v>
      </c>
      <c r="C6310" s="545" t="s">
        <v>216</v>
      </c>
      <c r="D6310" s="546">
        <v>44594</v>
      </c>
      <c r="E6310" s="171" t="str">
        <f t="shared" si="98"/>
        <v>2022</v>
      </c>
      <c r="F6310" s="547">
        <v>60228.01</v>
      </c>
      <c r="G6310" s="548">
        <v>0.19</v>
      </c>
      <c r="H6310" s="547">
        <v>50611.77</v>
      </c>
      <c r="I6310" s="545" t="s">
        <v>12741</v>
      </c>
      <c r="J6310" s="545" t="s">
        <v>13297</v>
      </c>
      <c r="K6310" s="545" t="s">
        <v>13413</v>
      </c>
      <c r="L6310" s="545" t="s">
        <v>13413</v>
      </c>
      <c r="M6310" s="548" t="s">
        <v>13758</v>
      </c>
      <c r="N6310" s="545" t="s">
        <v>13413</v>
      </c>
      <c r="O6310" s="545" t="s">
        <v>13413</v>
      </c>
      <c r="P6310" s="549">
        <v>4382</v>
      </c>
      <c r="Q6310" s="549">
        <v>1</v>
      </c>
      <c r="R6310" s="549">
        <v>37</v>
      </c>
      <c r="S6310" s="548">
        <v>2257</v>
      </c>
      <c r="T6310" s="548"/>
      <c r="U6310" s="99"/>
    </row>
    <row r="6311" spans="1:21" ht="19.5" customHeight="1">
      <c r="A6311" s="545">
        <v>100928</v>
      </c>
      <c r="B6311" s="545" t="s">
        <v>22844</v>
      </c>
      <c r="C6311" s="545" t="s">
        <v>216</v>
      </c>
      <c r="D6311" s="546"/>
      <c r="E6311" s="171" t="str">
        <f t="shared" si="98"/>
        <v>1900</v>
      </c>
      <c r="F6311" s="547">
        <v>0</v>
      </c>
      <c r="G6311" s="548">
        <v>0</v>
      </c>
      <c r="H6311" s="547">
        <v>0</v>
      </c>
      <c r="I6311" s="545" t="s">
        <v>12741</v>
      </c>
      <c r="J6311" s="545"/>
      <c r="K6311" s="545" t="s">
        <v>13413</v>
      </c>
      <c r="L6311" s="545" t="s">
        <v>13413</v>
      </c>
      <c r="M6311" s="548" t="s">
        <v>13758</v>
      </c>
      <c r="N6311" s="545" t="s">
        <v>13413</v>
      </c>
      <c r="O6311" s="545" t="s">
        <v>13413</v>
      </c>
      <c r="P6311" s="549">
        <v>4383</v>
      </c>
      <c r="Q6311" s="549">
        <v>1</v>
      </c>
      <c r="R6311" s="549">
        <v>37</v>
      </c>
      <c r="S6311" s="548"/>
      <c r="T6311" s="548"/>
      <c r="U6311" s="99"/>
    </row>
    <row r="6312" spans="1:21" ht="19.5" customHeight="1">
      <c r="A6312" s="545">
        <v>100929</v>
      </c>
      <c r="B6312" s="545" t="s">
        <v>370</v>
      </c>
      <c r="C6312" s="545" t="s">
        <v>216</v>
      </c>
      <c r="D6312" s="546">
        <v>46052</v>
      </c>
      <c r="E6312" s="171" t="str">
        <f t="shared" si="98"/>
        <v>2026</v>
      </c>
      <c r="F6312" s="547">
        <v>197312</v>
      </c>
      <c r="G6312" s="548">
        <v>0.19</v>
      </c>
      <c r="H6312" s="547">
        <v>165808.4</v>
      </c>
      <c r="I6312" s="545" t="s">
        <v>12741</v>
      </c>
      <c r="J6312" s="545" t="s">
        <v>13307</v>
      </c>
      <c r="K6312" s="545" t="s">
        <v>18110</v>
      </c>
      <c r="L6312" s="545" t="s">
        <v>13413</v>
      </c>
      <c r="M6312" s="548" t="s">
        <v>13758</v>
      </c>
      <c r="N6312" s="545" t="s">
        <v>13413</v>
      </c>
      <c r="O6312" s="545" t="s">
        <v>13413</v>
      </c>
      <c r="P6312" s="549">
        <v>4384</v>
      </c>
      <c r="Q6312" s="549">
        <v>1</v>
      </c>
      <c r="R6312" s="549">
        <v>37</v>
      </c>
      <c r="S6312" s="548">
        <v>2228</v>
      </c>
      <c r="T6312" s="548"/>
      <c r="U6312" s="99"/>
    </row>
    <row r="6313" spans="1:21" ht="19.5" customHeight="1">
      <c r="A6313" s="545">
        <v>100930</v>
      </c>
      <c r="B6313" s="545" t="s">
        <v>369</v>
      </c>
      <c r="C6313" s="545" t="s">
        <v>216</v>
      </c>
      <c r="D6313" s="546"/>
      <c r="E6313" s="171" t="str">
        <f t="shared" si="98"/>
        <v>1900</v>
      </c>
      <c r="F6313" s="547">
        <v>0</v>
      </c>
      <c r="G6313" s="548">
        <v>0</v>
      </c>
      <c r="H6313" s="547">
        <v>0</v>
      </c>
      <c r="I6313" s="545" t="s">
        <v>12741</v>
      </c>
      <c r="J6313" s="545"/>
      <c r="K6313" s="545" t="s">
        <v>13413</v>
      </c>
      <c r="L6313" s="545" t="s">
        <v>13413</v>
      </c>
      <c r="M6313" s="548" t="s">
        <v>13758</v>
      </c>
      <c r="N6313" s="545" t="s">
        <v>13413</v>
      </c>
      <c r="O6313" s="545" t="s">
        <v>13413</v>
      </c>
      <c r="P6313" s="549">
        <v>4385</v>
      </c>
      <c r="Q6313" s="549">
        <v>1</v>
      </c>
      <c r="R6313" s="549">
        <v>37</v>
      </c>
      <c r="S6313" s="548"/>
      <c r="T6313" s="548"/>
      <c r="U6313" s="99"/>
    </row>
    <row r="6314" spans="1:21" ht="19.5" customHeight="1">
      <c r="A6314" s="545">
        <v>100931</v>
      </c>
      <c r="B6314" s="545" t="s">
        <v>12219</v>
      </c>
      <c r="C6314" s="545" t="s">
        <v>216</v>
      </c>
      <c r="D6314" s="546">
        <v>44594</v>
      </c>
      <c r="E6314" s="171" t="str">
        <f t="shared" si="98"/>
        <v>2022</v>
      </c>
      <c r="F6314" s="547">
        <v>1415613</v>
      </c>
      <c r="G6314" s="548">
        <v>0.19</v>
      </c>
      <c r="H6314" s="547">
        <v>1189590.76</v>
      </c>
      <c r="I6314" s="545" t="s">
        <v>12741</v>
      </c>
      <c r="J6314" s="545" t="s">
        <v>13297</v>
      </c>
      <c r="K6314" s="545" t="s">
        <v>18111</v>
      </c>
      <c r="L6314" s="545" t="s">
        <v>13413</v>
      </c>
      <c r="M6314" s="548" t="s">
        <v>13758</v>
      </c>
      <c r="N6314" s="545" t="s">
        <v>13413</v>
      </c>
      <c r="O6314" s="545" t="s">
        <v>13413</v>
      </c>
      <c r="P6314" s="549">
        <v>4386</v>
      </c>
      <c r="Q6314" s="549">
        <v>1</v>
      </c>
      <c r="R6314" s="549">
        <v>37</v>
      </c>
      <c r="S6314" s="548">
        <v>2257</v>
      </c>
      <c r="T6314" s="548"/>
      <c r="U6314" s="99"/>
    </row>
    <row r="6315" spans="1:21" ht="19.5" customHeight="1">
      <c r="A6315" s="545">
        <v>100932</v>
      </c>
      <c r="B6315" s="545" t="s">
        <v>10664</v>
      </c>
      <c r="C6315" s="545" t="s">
        <v>216</v>
      </c>
      <c r="D6315" s="546">
        <v>44594</v>
      </c>
      <c r="E6315" s="171" t="str">
        <f t="shared" si="98"/>
        <v>2022</v>
      </c>
      <c r="F6315" s="547">
        <v>69491</v>
      </c>
      <c r="G6315" s="548">
        <v>0.19</v>
      </c>
      <c r="H6315" s="547">
        <v>58395.8</v>
      </c>
      <c r="I6315" s="545" t="s">
        <v>12741</v>
      </c>
      <c r="J6315" s="545" t="s">
        <v>13297</v>
      </c>
      <c r="K6315" s="545" t="s">
        <v>13413</v>
      </c>
      <c r="L6315" s="545" t="s">
        <v>13413</v>
      </c>
      <c r="M6315" s="548" t="s">
        <v>13758</v>
      </c>
      <c r="N6315" s="545" t="s">
        <v>13413</v>
      </c>
      <c r="O6315" s="545" t="s">
        <v>13413</v>
      </c>
      <c r="P6315" s="549">
        <v>4387</v>
      </c>
      <c r="Q6315" s="549">
        <v>1</v>
      </c>
      <c r="R6315" s="549">
        <v>37</v>
      </c>
      <c r="S6315" s="548">
        <v>2257</v>
      </c>
      <c r="T6315" s="548"/>
      <c r="U6315" s="99"/>
    </row>
    <row r="6316" spans="1:21" ht="19.5" customHeight="1">
      <c r="A6316" s="545">
        <v>100933</v>
      </c>
      <c r="B6316" s="545" t="s">
        <v>6102</v>
      </c>
      <c r="C6316" s="545" t="s">
        <v>216</v>
      </c>
      <c r="D6316" s="546">
        <v>44166</v>
      </c>
      <c r="E6316" s="171" t="str">
        <f t="shared" si="98"/>
        <v>2020</v>
      </c>
      <c r="F6316" s="547">
        <v>74306.27</v>
      </c>
      <c r="G6316" s="548">
        <v>0.19</v>
      </c>
      <c r="H6316" s="547">
        <v>62442.239999999998</v>
      </c>
      <c r="I6316" s="545" t="s">
        <v>12741</v>
      </c>
      <c r="J6316" s="545" t="s">
        <v>13297</v>
      </c>
      <c r="K6316" s="545" t="s">
        <v>13413</v>
      </c>
      <c r="L6316" s="545" t="s">
        <v>13413</v>
      </c>
      <c r="M6316" s="548" t="s">
        <v>13758</v>
      </c>
      <c r="N6316" s="545" t="s">
        <v>13413</v>
      </c>
      <c r="O6316" s="545" t="s">
        <v>13413</v>
      </c>
      <c r="P6316" s="549">
        <v>4388</v>
      </c>
      <c r="Q6316" s="549">
        <v>1</v>
      </c>
      <c r="R6316" s="549">
        <v>37</v>
      </c>
      <c r="S6316" s="548">
        <v>2257</v>
      </c>
      <c r="T6316" s="548"/>
      <c r="U6316" s="99"/>
    </row>
    <row r="6317" spans="1:21" ht="19.5" customHeight="1">
      <c r="A6317" s="545">
        <v>100934</v>
      </c>
      <c r="B6317" s="545" t="s">
        <v>8297</v>
      </c>
      <c r="C6317" s="545" t="s">
        <v>216</v>
      </c>
      <c r="D6317" s="546">
        <v>46052</v>
      </c>
      <c r="E6317" s="171" t="str">
        <f t="shared" si="98"/>
        <v>2026</v>
      </c>
      <c r="F6317" s="547">
        <v>71734</v>
      </c>
      <c r="G6317" s="548">
        <v>0.19</v>
      </c>
      <c r="H6317" s="547">
        <v>60280.67</v>
      </c>
      <c r="I6317" s="545" t="s">
        <v>12741</v>
      </c>
      <c r="J6317" s="545" t="s">
        <v>13307</v>
      </c>
      <c r="K6317" s="545" t="s">
        <v>14981</v>
      </c>
      <c r="L6317" s="545" t="s">
        <v>13413</v>
      </c>
      <c r="M6317" s="548" t="s">
        <v>13758</v>
      </c>
      <c r="N6317" s="545" t="s">
        <v>13413</v>
      </c>
      <c r="O6317" s="545" t="s">
        <v>13413</v>
      </c>
      <c r="P6317" s="549">
        <v>4389</v>
      </c>
      <c r="Q6317" s="549">
        <v>1</v>
      </c>
      <c r="R6317" s="549">
        <v>37</v>
      </c>
      <c r="S6317" s="548">
        <v>2228</v>
      </c>
      <c r="T6317" s="548"/>
      <c r="U6317" s="99"/>
    </row>
    <row r="6318" spans="1:21" ht="19.5" customHeight="1">
      <c r="A6318" s="545">
        <v>100935</v>
      </c>
      <c r="B6318" s="545" t="s">
        <v>10663</v>
      </c>
      <c r="C6318" s="545" t="s">
        <v>216</v>
      </c>
      <c r="D6318" s="546"/>
      <c r="E6318" s="171" t="str">
        <f t="shared" si="98"/>
        <v>1900</v>
      </c>
      <c r="F6318" s="547">
        <v>0</v>
      </c>
      <c r="G6318" s="548">
        <v>0</v>
      </c>
      <c r="H6318" s="547">
        <v>0</v>
      </c>
      <c r="I6318" s="545" t="s">
        <v>12654</v>
      </c>
      <c r="J6318" s="545"/>
      <c r="K6318" s="545" t="s">
        <v>13413</v>
      </c>
      <c r="L6318" s="545" t="s">
        <v>13413</v>
      </c>
      <c r="M6318" s="548" t="s">
        <v>13758</v>
      </c>
      <c r="N6318" s="545" t="s">
        <v>13413</v>
      </c>
      <c r="O6318" s="545" t="s">
        <v>13413</v>
      </c>
      <c r="P6318" s="549">
        <v>4390</v>
      </c>
      <c r="Q6318" s="549">
        <v>1</v>
      </c>
      <c r="R6318" s="549">
        <v>2</v>
      </c>
      <c r="S6318" s="548"/>
      <c r="T6318" s="548"/>
      <c r="U6318" s="99"/>
    </row>
    <row r="6319" spans="1:21" ht="19.5" customHeight="1">
      <c r="A6319" s="545">
        <v>100936</v>
      </c>
      <c r="B6319" s="545" t="s">
        <v>7028</v>
      </c>
      <c r="C6319" s="545" t="s">
        <v>4504</v>
      </c>
      <c r="D6319" s="546">
        <v>46052</v>
      </c>
      <c r="E6319" s="171" t="str">
        <f t="shared" si="98"/>
        <v>2026</v>
      </c>
      <c r="F6319" s="547">
        <v>98000</v>
      </c>
      <c r="G6319" s="548">
        <v>0.19</v>
      </c>
      <c r="H6319" s="547">
        <v>82352.94</v>
      </c>
      <c r="I6319" s="545" t="s">
        <v>12668</v>
      </c>
      <c r="J6319" s="545" t="s">
        <v>13307</v>
      </c>
      <c r="K6319" s="545" t="s">
        <v>13413</v>
      </c>
      <c r="L6319" s="545"/>
      <c r="M6319" s="548" t="s">
        <v>13868</v>
      </c>
      <c r="N6319" s="545" t="s">
        <v>13413</v>
      </c>
      <c r="O6319" s="545" t="s">
        <v>14057</v>
      </c>
      <c r="P6319" s="549">
        <v>4391</v>
      </c>
      <c r="Q6319" s="549">
        <v>2</v>
      </c>
      <c r="R6319" s="549">
        <v>7</v>
      </c>
      <c r="S6319" s="548">
        <v>2228</v>
      </c>
      <c r="T6319" s="548"/>
      <c r="U6319" s="99"/>
    </row>
    <row r="6320" spans="1:21" ht="19.5" customHeight="1">
      <c r="A6320" s="545">
        <v>100937</v>
      </c>
      <c r="B6320" s="545" t="s">
        <v>6331</v>
      </c>
      <c r="C6320" s="545" t="s">
        <v>903</v>
      </c>
      <c r="D6320" s="546">
        <v>45708</v>
      </c>
      <c r="E6320" s="171" t="str">
        <f t="shared" si="98"/>
        <v>2025</v>
      </c>
      <c r="F6320" s="547">
        <v>200780.31</v>
      </c>
      <c r="G6320" s="548">
        <v>0.19</v>
      </c>
      <c r="H6320" s="547">
        <v>168722.95</v>
      </c>
      <c r="I6320" s="545" t="s">
        <v>12668</v>
      </c>
      <c r="J6320" s="545" t="s">
        <v>13307</v>
      </c>
      <c r="K6320" s="545" t="s">
        <v>13413</v>
      </c>
      <c r="L6320" s="545" t="s">
        <v>14050</v>
      </c>
      <c r="M6320" s="548" t="s">
        <v>13868</v>
      </c>
      <c r="N6320" s="545" t="s">
        <v>13413</v>
      </c>
      <c r="O6320" s="545" t="s">
        <v>13413</v>
      </c>
      <c r="P6320" s="549">
        <v>4392</v>
      </c>
      <c r="Q6320" s="549">
        <v>2</v>
      </c>
      <c r="R6320" s="549">
        <v>7</v>
      </c>
      <c r="S6320" s="548">
        <v>2228</v>
      </c>
      <c r="T6320" s="548"/>
      <c r="U6320" s="99"/>
    </row>
    <row r="6321" spans="1:21" ht="19.5" customHeight="1">
      <c r="A6321" s="545">
        <v>100938</v>
      </c>
      <c r="B6321" s="545" t="s">
        <v>7027</v>
      </c>
      <c r="C6321" s="545" t="s">
        <v>4504</v>
      </c>
      <c r="D6321" s="546">
        <v>46052</v>
      </c>
      <c r="E6321" s="171" t="str">
        <f t="shared" si="98"/>
        <v>2026</v>
      </c>
      <c r="F6321" s="547">
        <v>215194</v>
      </c>
      <c r="G6321" s="548">
        <v>0.19</v>
      </c>
      <c r="H6321" s="547">
        <v>180835.29</v>
      </c>
      <c r="I6321" s="545" t="s">
        <v>12749</v>
      </c>
      <c r="J6321" s="545" t="s">
        <v>13307</v>
      </c>
      <c r="K6321" s="545"/>
      <c r="L6321" s="545" t="s">
        <v>15950</v>
      </c>
      <c r="M6321" s="548" t="s">
        <v>13868</v>
      </c>
      <c r="N6321" s="545" t="s">
        <v>22157</v>
      </c>
      <c r="O6321" s="545" t="s">
        <v>15951</v>
      </c>
      <c r="P6321" s="549">
        <v>4393</v>
      </c>
      <c r="Q6321" s="549">
        <v>2</v>
      </c>
      <c r="R6321" s="549">
        <v>106</v>
      </c>
      <c r="S6321" s="548">
        <v>2228</v>
      </c>
      <c r="T6321" s="548">
        <v>23</v>
      </c>
      <c r="U6321" s="99"/>
    </row>
    <row r="6322" spans="1:21" ht="19.5" customHeight="1">
      <c r="A6322" s="545">
        <v>100939</v>
      </c>
      <c r="B6322" s="545" t="s">
        <v>10662</v>
      </c>
      <c r="C6322" s="545" t="s">
        <v>4504</v>
      </c>
      <c r="D6322" s="546"/>
      <c r="E6322" s="171" t="str">
        <f t="shared" si="98"/>
        <v>1900</v>
      </c>
      <c r="F6322" s="547">
        <v>0</v>
      </c>
      <c r="G6322" s="548">
        <v>0</v>
      </c>
      <c r="H6322" s="547">
        <v>0</v>
      </c>
      <c r="I6322" s="545" t="s">
        <v>12668</v>
      </c>
      <c r="J6322" s="545"/>
      <c r="K6322" s="545" t="s">
        <v>13413</v>
      </c>
      <c r="L6322" s="545" t="s">
        <v>13413</v>
      </c>
      <c r="M6322" s="548" t="s">
        <v>13813</v>
      </c>
      <c r="N6322" s="545" t="s">
        <v>13413</v>
      </c>
      <c r="O6322" s="545" t="s">
        <v>13413</v>
      </c>
      <c r="P6322" s="549">
        <v>4394</v>
      </c>
      <c r="Q6322" s="549">
        <v>3</v>
      </c>
      <c r="R6322" s="549">
        <v>7</v>
      </c>
      <c r="S6322" s="548"/>
      <c r="T6322" s="548"/>
      <c r="U6322" s="99"/>
    </row>
    <row r="6323" spans="1:21" ht="19.5" customHeight="1">
      <c r="A6323" s="545">
        <v>100940</v>
      </c>
      <c r="B6323" s="545" t="s">
        <v>6330</v>
      </c>
      <c r="C6323" s="545" t="s">
        <v>209</v>
      </c>
      <c r="D6323" s="546">
        <v>46052</v>
      </c>
      <c r="E6323" s="171" t="str">
        <f t="shared" si="98"/>
        <v>2026</v>
      </c>
      <c r="F6323" s="547">
        <v>129</v>
      </c>
      <c r="G6323" s="548">
        <v>0.19</v>
      </c>
      <c r="H6323" s="547">
        <v>108.4</v>
      </c>
      <c r="I6323" s="545" t="s">
        <v>12670</v>
      </c>
      <c r="J6323" s="545" t="s">
        <v>13307</v>
      </c>
      <c r="K6323" s="545" t="s">
        <v>18112</v>
      </c>
      <c r="L6323" s="545" t="s">
        <v>13413</v>
      </c>
      <c r="M6323" s="548" t="s">
        <v>13758</v>
      </c>
      <c r="N6323" s="545" t="s">
        <v>13413</v>
      </c>
      <c r="O6323" s="545" t="s">
        <v>13413</v>
      </c>
      <c r="P6323" s="549">
        <v>4395</v>
      </c>
      <c r="Q6323" s="549">
        <v>1</v>
      </c>
      <c r="R6323" s="549">
        <v>24</v>
      </c>
      <c r="S6323" s="548">
        <v>2228</v>
      </c>
      <c r="T6323" s="548"/>
      <c r="U6323" s="99"/>
    </row>
    <row r="6324" spans="1:21" ht="19.5" customHeight="1">
      <c r="A6324" s="545">
        <v>100941</v>
      </c>
      <c r="B6324" s="545" t="s">
        <v>8286</v>
      </c>
      <c r="C6324" s="545" t="s">
        <v>4504</v>
      </c>
      <c r="D6324" s="546">
        <v>46069</v>
      </c>
      <c r="E6324" s="171" t="str">
        <f t="shared" si="98"/>
        <v>2026</v>
      </c>
      <c r="F6324" s="547">
        <v>5950</v>
      </c>
      <c r="G6324" s="548">
        <v>0.19</v>
      </c>
      <c r="H6324" s="547">
        <v>5000</v>
      </c>
      <c r="I6324" s="545" t="s">
        <v>12670</v>
      </c>
      <c r="J6324" s="545" t="s">
        <v>13296</v>
      </c>
      <c r="K6324" s="545" t="s">
        <v>18113</v>
      </c>
      <c r="L6324" s="545" t="s">
        <v>13413</v>
      </c>
      <c r="M6324" s="548" t="s">
        <v>13868</v>
      </c>
      <c r="N6324" s="545" t="s">
        <v>13413</v>
      </c>
      <c r="O6324" s="545" t="s">
        <v>16500</v>
      </c>
      <c r="P6324" s="549">
        <v>4396</v>
      </c>
      <c r="Q6324" s="549">
        <v>2</v>
      </c>
      <c r="R6324" s="549">
        <v>24</v>
      </c>
      <c r="S6324" s="548">
        <v>2218</v>
      </c>
      <c r="T6324" s="548"/>
      <c r="U6324" s="99"/>
    </row>
    <row r="6325" spans="1:21" ht="19.5" customHeight="1">
      <c r="A6325" s="545">
        <v>100942</v>
      </c>
      <c r="B6325" s="545" t="s">
        <v>3347</v>
      </c>
      <c r="C6325" s="545" t="s">
        <v>4504</v>
      </c>
      <c r="D6325" s="546">
        <v>46069</v>
      </c>
      <c r="E6325" s="171" t="str">
        <f t="shared" si="98"/>
        <v>2026</v>
      </c>
      <c r="F6325" s="547">
        <v>2975</v>
      </c>
      <c r="G6325" s="548">
        <v>0.19</v>
      </c>
      <c r="H6325" s="547">
        <v>2500</v>
      </c>
      <c r="I6325" s="545" t="s">
        <v>12670</v>
      </c>
      <c r="J6325" s="545" t="s">
        <v>13298</v>
      </c>
      <c r="K6325" s="545" t="s">
        <v>18114</v>
      </c>
      <c r="L6325" s="545" t="s">
        <v>13413</v>
      </c>
      <c r="M6325" s="548" t="s">
        <v>13868</v>
      </c>
      <c r="N6325" s="545" t="s">
        <v>13413</v>
      </c>
      <c r="O6325" s="545" t="s">
        <v>16500</v>
      </c>
      <c r="P6325" s="549">
        <v>4397</v>
      </c>
      <c r="Q6325" s="549">
        <v>2</v>
      </c>
      <c r="R6325" s="549">
        <v>24</v>
      </c>
      <c r="S6325" s="548">
        <v>1012</v>
      </c>
      <c r="T6325" s="548"/>
      <c r="U6325" s="99"/>
    </row>
    <row r="6326" spans="1:21" ht="19.5" customHeight="1">
      <c r="A6326" s="545">
        <v>100943</v>
      </c>
      <c r="B6326" s="545" t="s">
        <v>925</v>
      </c>
      <c r="C6326" s="545" t="s">
        <v>4504</v>
      </c>
      <c r="D6326" s="546">
        <v>46052</v>
      </c>
      <c r="E6326" s="171" t="str">
        <f t="shared" si="98"/>
        <v>2026</v>
      </c>
      <c r="F6326" s="547">
        <v>415070</v>
      </c>
      <c r="G6326" s="548">
        <v>0.19</v>
      </c>
      <c r="H6326" s="547">
        <v>348798.32</v>
      </c>
      <c r="I6326" s="545" t="s">
        <v>12668</v>
      </c>
      <c r="J6326" s="545" t="s">
        <v>13307</v>
      </c>
      <c r="K6326" s="545" t="s">
        <v>21704</v>
      </c>
      <c r="L6326" s="545" t="s">
        <v>13413</v>
      </c>
      <c r="M6326" s="548" t="s">
        <v>15540</v>
      </c>
      <c r="N6326" s="545" t="s">
        <v>13413</v>
      </c>
      <c r="O6326" s="545" t="s">
        <v>13413</v>
      </c>
      <c r="P6326" s="549">
        <v>4398</v>
      </c>
      <c r="Q6326" s="549">
        <v>4</v>
      </c>
      <c r="R6326" s="549">
        <v>7</v>
      </c>
      <c r="S6326" s="548">
        <v>2228</v>
      </c>
      <c r="T6326" s="548"/>
      <c r="U6326" s="99"/>
    </row>
    <row r="6327" spans="1:21" ht="19.5" customHeight="1">
      <c r="A6327" s="545">
        <v>100944</v>
      </c>
      <c r="B6327" s="545" t="s">
        <v>672</v>
      </c>
      <c r="C6327" s="545" t="s">
        <v>311</v>
      </c>
      <c r="D6327" s="546"/>
      <c r="E6327" s="171" t="str">
        <f t="shared" si="98"/>
        <v>1900</v>
      </c>
      <c r="F6327" s="547">
        <v>0</v>
      </c>
      <c r="G6327" s="548">
        <v>0</v>
      </c>
      <c r="H6327" s="547">
        <v>0</v>
      </c>
      <c r="I6327" s="545" t="s">
        <v>12643</v>
      </c>
      <c r="J6327" s="545"/>
      <c r="K6327" s="545" t="s">
        <v>13413</v>
      </c>
      <c r="L6327" s="545" t="s">
        <v>15180</v>
      </c>
      <c r="M6327" s="548" t="s">
        <v>13758</v>
      </c>
      <c r="N6327" s="545" t="s">
        <v>22823</v>
      </c>
      <c r="O6327" s="545" t="s">
        <v>15181</v>
      </c>
      <c r="P6327" s="549">
        <v>4399</v>
      </c>
      <c r="Q6327" s="549">
        <v>1</v>
      </c>
      <c r="R6327" s="549">
        <v>6</v>
      </c>
      <c r="S6327" s="548"/>
      <c r="T6327" s="548">
        <v>441</v>
      </c>
      <c r="U6327" s="99"/>
    </row>
    <row r="6328" spans="1:21" ht="19.5" customHeight="1">
      <c r="A6328" s="545">
        <v>100945</v>
      </c>
      <c r="B6328" s="545" t="s">
        <v>8162</v>
      </c>
      <c r="C6328" s="545" t="s">
        <v>216</v>
      </c>
      <c r="D6328" s="546">
        <v>43537</v>
      </c>
      <c r="E6328" s="171" t="str">
        <f t="shared" si="98"/>
        <v>2019</v>
      </c>
      <c r="F6328" s="547">
        <v>1299999.99</v>
      </c>
      <c r="G6328" s="548">
        <v>0.19</v>
      </c>
      <c r="H6328" s="547">
        <v>1092436.97</v>
      </c>
      <c r="I6328" s="545" t="s">
        <v>12751</v>
      </c>
      <c r="J6328" s="545" t="s">
        <v>13320</v>
      </c>
      <c r="K6328" s="545" t="s">
        <v>13413</v>
      </c>
      <c r="L6328" s="545" t="s">
        <v>18070</v>
      </c>
      <c r="M6328" s="548" t="s">
        <v>13868</v>
      </c>
      <c r="N6328" s="545" t="s">
        <v>22183</v>
      </c>
      <c r="O6328" s="545" t="s">
        <v>16146</v>
      </c>
      <c r="P6328" s="549">
        <v>4400</v>
      </c>
      <c r="Q6328" s="549">
        <v>2</v>
      </c>
      <c r="R6328" s="549">
        <v>98</v>
      </c>
      <c r="S6328" s="548">
        <v>2220</v>
      </c>
      <c r="T6328" s="548">
        <v>97</v>
      </c>
      <c r="U6328" s="99"/>
    </row>
    <row r="6329" spans="1:21" ht="19.5" customHeight="1">
      <c r="A6329" s="545">
        <v>100946</v>
      </c>
      <c r="B6329" s="545" t="s">
        <v>6096</v>
      </c>
      <c r="C6329" s="545" t="s">
        <v>4504</v>
      </c>
      <c r="D6329" s="546">
        <v>46052</v>
      </c>
      <c r="E6329" s="171" t="str">
        <f t="shared" si="98"/>
        <v>2026</v>
      </c>
      <c r="F6329" s="547">
        <v>288908</v>
      </c>
      <c r="G6329" s="548">
        <v>0.19</v>
      </c>
      <c r="H6329" s="547">
        <v>242779.83</v>
      </c>
      <c r="I6329" s="545" t="s">
        <v>12668</v>
      </c>
      <c r="J6329" s="545" t="s">
        <v>13307</v>
      </c>
      <c r="K6329" s="545" t="s">
        <v>18115</v>
      </c>
      <c r="L6329" s="545" t="s">
        <v>18116</v>
      </c>
      <c r="M6329" s="548" t="s">
        <v>13868</v>
      </c>
      <c r="N6329" s="545" t="s">
        <v>13413</v>
      </c>
      <c r="O6329" s="545" t="s">
        <v>13413</v>
      </c>
      <c r="P6329" s="549">
        <v>4401</v>
      </c>
      <c r="Q6329" s="549">
        <v>2</v>
      </c>
      <c r="R6329" s="549">
        <v>7</v>
      </c>
      <c r="S6329" s="548">
        <v>2228</v>
      </c>
      <c r="T6329" s="548"/>
      <c r="U6329" s="99"/>
    </row>
    <row r="6330" spans="1:21" ht="19.5" customHeight="1">
      <c r="A6330" s="545">
        <v>100947</v>
      </c>
      <c r="B6330" s="545" t="s">
        <v>10661</v>
      </c>
      <c r="C6330" s="545" t="s">
        <v>4504</v>
      </c>
      <c r="D6330" s="546"/>
      <c r="E6330" s="171" t="str">
        <f t="shared" si="98"/>
        <v>1900</v>
      </c>
      <c r="F6330" s="547">
        <v>0</v>
      </c>
      <c r="G6330" s="548">
        <v>0</v>
      </c>
      <c r="H6330" s="547">
        <v>0</v>
      </c>
      <c r="I6330" s="545" t="s">
        <v>12668</v>
      </c>
      <c r="J6330" s="545"/>
      <c r="K6330" s="545" t="s">
        <v>13413</v>
      </c>
      <c r="L6330" s="545" t="s">
        <v>13958</v>
      </c>
      <c r="M6330" s="548" t="s">
        <v>13868</v>
      </c>
      <c r="N6330" s="545" t="s">
        <v>13413</v>
      </c>
      <c r="O6330" s="545" t="s">
        <v>13413</v>
      </c>
      <c r="P6330" s="549">
        <v>4402</v>
      </c>
      <c r="Q6330" s="549">
        <v>2</v>
      </c>
      <c r="R6330" s="549">
        <v>7</v>
      </c>
      <c r="S6330" s="548"/>
      <c r="T6330" s="548"/>
      <c r="U6330" s="99"/>
    </row>
    <row r="6331" spans="1:21" ht="19.5" customHeight="1">
      <c r="A6331" s="545">
        <v>100948</v>
      </c>
      <c r="B6331" s="545" t="s">
        <v>4962</v>
      </c>
      <c r="C6331" s="545" t="s">
        <v>216</v>
      </c>
      <c r="D6331" s="546">
        <v>43531</v>
      </c>
      <c r="E6331" s="171" t="str">
        <f t="shared" si="98"/>
        <v>2019</v>
      </c>
      <c r="F6331" s="547">
        <v>31511</v>
      </c>
      <c r="G6331" s="548">
        <v>0.19</v>
      </c>
      <c r="H6331" s="547">
        <v>26479.83</v>
      </c>
      <c r="I6331" s="545" t="s">
        <v>12650</v>
      </c>
      <c r="J6331" s="545" t="s">
        <v>13302</v>
      </c>
      <c r="K6331" s="545" t="s">
        <v>13413</v>
      </c>
      <c r="L6331" s="545" t="s">
        <v>13413</v>
      </c>
      <c r="M6331" s="548" t="s">
        <v>13758</v>
      </c>
      <c r="N6331" s="545" t="s">
        <v>13413</v>
      </c>
      <c r="O6331" s="545" t="s">
        <v>13413</v>
      </c>
      <c r="P6331" s="549">
        <v>4403</v>
      </c>
      <c r="Q6331" s="549">
        <v>1</v>
      </c>
      <c r="R6331" s="549">
        <v>127</v>
      </c>
      <c r="S6331" s="548">
        <v>2219</v>
      </c>
      <c r="T6331" s="548"/>
      <c r="U6331" s="99"/>
    </row>
    <row r="6332" spans="1:21" ht="19.5" customHeight="1">
      <c r="A6332" s="545">
        <v>100949</v>
      </c>
      <c r="B6332" s="545" t="s">
        <v>2359</v>
      </c>
      <c r="C6332" s="545" t="s">
        <v>216</v>
      </c>
      <c r="D6332" s="546">
        <v>43566</v>
      </c>
      <c r="E6332" s="171" t="str">
        <f t="shared" si="98"/>
        <v>2019</v>
      </c>
      <c r="F6332" s="547">
        <v>5500</v>
      </c>
      <c r="G6332" s="548">
        <v>0.19</v>
      </c>
      <c r="H6332" s="547">
        <v>4621.8500000000004</v>
      </c>
      <c r="I6332" s="545" t="s">
        <v>12706</v>
      </c>
      <c r="J6332" s="545" t="s">
        <v>13296</v>
      </c>
      <c r="K6332" s="545" t="s">
        <v>13413</v>
      </c>
      <c r="L6332" s="545" t="s">
        <v>13413</v>
      </c>
      <c r="M6332" s="548" t="s">
        <v>13758</v>
      </c>
      <c r="N6332" s="545" t="s">
        <v>13413</v>
      </c>
      <c r="O6332" s="545" t="s">
        <v>13413</v>
      </c>
      <c r="P6332" s="549">
        <v>4404</v>
      </c>
      <c r="Q6332" s="549">
        <v>1</v>
      </c>
      <c r="R6332" s="549">
        <v>128</v>
      </c>
      <c r="S6332" s="548">
        <v>2218</v>
      </c>
      <c r="T6332" s="548"/>
      <c r="U6332" s="99"/>
    </row>
    <row r="6333" spans="1:21" ht="19.5" customHeight="1">
      <c r="A6333" s="545">
        <v>100950</v>
      </c>
      <c r="B6333" s="545" t="s">
        <v>2279</v>
      </c>
      <c r="C6333" s="545" t="s">
        <v>216</v>
      </c>
      <c r="D6333" s="546">
        <v>46052</v>
      </c>
      <c r="E6333" s="171" t="str">
        <f t="shared" si="98"/>
        <v>2026</v>
      </c>
      <c r="F6333" s="547">
        <v>22975</v>
      </c>
      <c r="G6333" s="548">
        <v>0.19</v>
      </c>
      <c r="H6333" s="547">
        <v>19306.72</v>
      </c>
      <c r="I6333" s="545" t="s">
        <v>12650</v>
      </c>
      <c r="J6333" s="545" t="s">
        <v>13307</v>
      </c>
      <c r="K6333" s="545" t="s">
        <v>13413</v>
      </c>
      <c r="L6333" s="545" t="s">
        <v>13413</v>
      </c>
      <c r="M6333" s="548" t="s">
        <v>13758</v>
      </c>
      <c r="N6333" s="545" t="s">
        <v>13413</v>
      </c>
      <c r="O6333" s="545" t="s">
        <v>16219</v>
      </c>
      <c r="P6333" s="549">
        <v>4405</v>
      </c>
      <c r="Q6333" s="549">
        <v>1</v>
      </c>
      <c r="R6333" s="549">
        <v>127</v>
      </c>
      <c r="S6333" s="548">
        <v>2228</v>
      </c>
      <c r="T6333" s="548"/>
      <c r="U6333" s="99"/>
    </row>
    <row r="6334" spans="1:21" ht="19.5" customHeight="1">
      <c r="A6334" s="545">
        <v>100951</v>
      </c>
      <c r="B6334" s="545" t="s">
        <v>3121</v>
      </c>
      <c r="C6334" s="545" t="s">
        <v>216</v>
      </c>
      <c r="D6334" s="546">
        <v>44585</v>
      </c>
      <c r="E6334" s="171" t="str">
        <f t="shared" si="98"/>
        <v>2022</v>
      </c>
      <c r="F6334" s="547">
        <v>31685.89</v>
      </c>
      <c r="G6334" s="548">
        <v>0.19</v>
      </c>
      <c r="H6334" s="547">
        <v>26626.799999999999</v>
      </c>
      <c r="I6334" s="545" t="s">
        <v>12689</v>
      </c>
      <c r="J6334" s="545" t="s">
        <v>13297</v>
      </c>
      <c r="K6334" s="545" t="s">
        <v>13413</v>
      </c>
      <c r="L6334" s="545" t="s">
        <v>14817</v>
      </c>
      <c r="M6334" s="548" t="s">
        <v>13758</v>
      </c>
      <c r="N6334" s="545" t="s">
        <v>13413</v>
      </c>
      <c r="O6334" s="545" t="s">
        <v>14818</v>
      </c>
      <c r="P6334" s="549">
        <v>4406</v>
      </c>
      <c r="Q6334" s="549">
        <v>1</v>
      </c>
      <c r="R6334" s="549">
        <v>156</v>
      </c>
      <c r="S6334" s="548">
        <v>2257</v>
      </c>
      <c r="T6334" s="548"/>
      <c r="U6334" s="99"/>
    </row>
    <row r="6335" spans="1:21" ht="19.5" customHeight="1">
      <c r="A6335" s="545">
        <v>100952</v>
      </c>
      <c r="B6335" s="545" t="s">
        <v>6329</v>
      </c>
      <c r="C6335" s="545" t="s">
        <v>209</v>
      </c>
      <c r="D6335" s="546">
        <v>46052</v>
      </c>
      <c r="E6335" s="171" t="str">
        <f t="shared" si="98"/>
        <v>2026</v>
      </c>
      <c r="F6335" s="547">
        <v>10052</v>
      </c>
      <c r="G6335" s="548">
        <v>0.19</v>
      </c>
      <c r="H6335" s="547">
        <v>8447.06</v>
      </c>
      <c r="I6335" s="545" t="s">
        <v>12639</v>
      </c>
      <c r="J6335" s="545" t="s">
        <v>13307</v>
      </c>
      <c r="K6335" s="545" t="s">
        <v>13413</v>
      </c>
      <c r="L6335" s="545" t="s">
        <v>13763</v>
      </c>
      <c r="M6335" s="548" t="s">
        <v>13758</v>
      </c>
      <c r="N6335" s="545" t="s">
        <v>13413</v>
      </c>
      <c r="O6335" s="545" t="s">
        <v>13413</v>
      </c>
      <c r="P6335" s="549">
        <v>4407</v>
      </c>
      <c r="Q6335" s="549">
        <v>1</v>
      </c>
      <c r="R6335" s="549">
        <v>64</v>
      </c>
      <c r="S6335" s="548">
        <v>2228</v>
      </c>
      <c r="T6335" s="548"/>
      <c r="U6335" s="99"/>
    </row>
    <row r="6336" spans="1:21" ht="19.5" customHeight="1">
      <c r="A6336" s="545">
        <v>100953</v>
      </c>
      <c r="B6336" s="545" t="s">
        <v>294</v>
      </c>
      <c r="C6336" s="545" t="s">
        <v>216</v>
      </c>
      <c r="D6336" s="546">
        <v>46052</v>
      </c>
      <c r="E6336" s="171" t="str">
        <f t="shared" si="98"/>
        <v>2026</v>
      </c>
      <c r="F6336" s="547">
        <v>32486</v>
      </c>
      <c r="G6336" s="548">
        <v>0.19</v>
      </c>
      <c r="H6336" s="547">
        <v>27299.16</v>
      </c>
      <c r="I6336" s="545" t="s">
        <v>12640</v>
      </c>
      <c r="J6336" s="545" t="s">
        <v>13307</v>
      </c>
      <c r="K6336" s="545" t="s">
        <v>18117</v>
      </c>
      <c r="L6336" s="545" t="s">
        <v>13413</v>
      </c>
      <c r="M6336" s="548" t="s">
        <v>13758</v>
      </c>
      <c r="N6336" s="545" t="s">
        <v>13413</v>
      </c>
      <c r="O6336" s="545" t="s">
        <v>13413</v>
      </c>
      <c r="P6336" s="549">
        <v>4408</v>
      </c>
      <c r="Q6336" s="549">
        <v>1</v>
      </c>
      <c r="R6336" s="549">
        <v>1</v>
      </c>
      <c r="S6336" s="548">
        <v>2228</v>
      </c>
      <c r="T6336" s="548"/>
      <c r="U6336" s="99"/>
    </row>
    <row r="6337" spans="1:21" ht="19.5" customHeight="1">
      <c r="A6337" s="545">
        <v>100954</v>
      </c>
      <c r="B6337" s="545" t="s">
        <v>3670</v>
      </c>
      <c r="C6337" s="545" t="s">
        <v>216</v>
      </c>
      <c r="D6337" s="546"/>
      <c r="E6337" s="171" t="str">
        <f t="shared" si="98"/>
        <v>1900</v>
      </c>
      <c r="F6337" s="547">
        <v>0</v>
      </c>
      <c r="G6337" s="548">
        <v>0</v>
      </c>
      <c r="H6337" s="547">
        <v>0</v>
      </c>
      <c r="I6337" s="545" t="s">
        <v>12702</v>
      </c>
      <c r="J6337" s="545"/>
      <c r="K6337" s="545" t="s">
        <v>13413</v>
      </c>
      <c r="L6337" s="545" t="s">
        <v>13413</v>
      </c>
      <c r="M6337" s="548" t="s">
        <v>13843</v>
      </c>
      <c r="N6337" s="545" t="s">
        <v>13413</v>
      </c>
      <c r="O6337" s="545" t="s">
        <v>13885</v>
      </c>
      <c r="P6337" s="549">
        <v>4409</v>
      </c>
      <c r="Q6337" s="549">
        <v>5</v>
      </c>
      <c r="R6337" s="549">
        <v>27</v>
      </c>
      <c r="S6337" s="548"/>
      <c r="T6337" s="548"/>
      <c r="U6337" s="99"/>
    </row>
    <row r="6338" spans="1:21" ht="19.5" customHeight="1">
      <c r="A6338" s="545">
        <v>100955</v>
      </c>
      <c r="B6338" s="545" t="s">
        <v>7269</v>
      </c>
      <c r="C6338" s="545" t="s">
        <v>437</v>
      </c>
      <c r="D6338" s="546">
        <v>46058</v>
      </c>
      <c r="E6338" s="171" t="str">
        <f t="shared" si="98"/>
        <v>2026</v>
      </c>
      <c r="F6338" s="547">
        <v>12267337</v>
      </c>
      <c r="G6338" s="548">
        <v>0</v>
      </c>
      <c r="H6338" s="547">
        <v>12267337</v>
      </c>
      <c r="I6338" s="545" t="s">
        <v>12760</v>
      </c>
      <c r="J6338" s="545" t="s">
        <v>13299</v>
      </c>
      <c r="K6338" s="545" t="s">
        <v>22927</v>
      </c>
      <c r="L6338" s="545" t="s">
        <v>13413</v>
      </c>
      <c r="M6338" s="548" t="s">
        <v>13813</v>
      </c>
      <c r="N6338" s="545" t="s">
        <v>13413</v>
      </c>
      <c r="O6338" s="545" t="s">
        <v>13413</v>
      </c>
      <c r="P6338" s="549">
        <v>4410</v>
      </c>
      <c r="Q6338" s="549">
        <v>3</v>
      </c>
      <c r="R6338" s="549">
        <v>161</v>
      </c>
      <c r="S6338" s="548">
        <v>443</v>
      </c>
      <c r="T6338" s="548"/>
      <c r="U6338" s="99"/>
    </row>
    <row r="6339" spans="1:21" ht="19.5" customHeight="1">
      <c r="A6339" s="545">
        <v>100956</v>
      </c>
      <c r="B6339" s="545" t="s">
        <v>8366</v>
      </c>
      <c r="C6339" s="545" t="s">
        <v>216</v>
      </c>
      <c r="D6339" s="546">
        <v>46052</v>
      </c>
      <c r="E6339" s="171" t="str">
        <f t="shared" si="98"/>
        <v>2026</v>
      </c>
      <c r="F6339" s="547">
        <v>166745</v>
      </c>
      <c r="G6339" s="548">
        <v>0.19</v>
      </c>
      <c r="H6339" s="547">
        <v>140121.85</v>
      </c>
      <c r="I6339" s="545" t="s">
        <v>12715</v>
      </c>
      <c r="J6339" s="545" t="s">
        <v>13307</v>
      </c>
      <c r="K6339" s="545" t="s">
        <v>13413</v>
      </c>
      <c r="L6339" s="545" t="s">
        <v>13413</v>
      </c>
      <c r="M6339" s="548" t="s">
        <v>13758</v>
      </c>
      <c r="N6339" s="545" t="s">
        <v>13413</v>
      </c>
      <c r="O6339" s="545" t="s">
        <v>13413</v>
      </c>
      <c r="P6339" s="549">
        <v>4411</v>
      </c>
      <c r="Q6339" s="549">
        <v>1</v>
      </c>
      <c r="R6339" s="549">
        <v>129</v>
      </c>
      <c r="S6339" s="548">
        <v>2228</v>
      </c>
      <c r="T6339" s="548"/>
      <c r="U6339" s="99"/>
    </row>
    <row r="6340" spans="1:21" ht="19.5" customHeight="1">
      <c r="A6340" s="545">
        <v>100957</v>
      </c>
      <c r="B6340" s="545" t="s">
        <v>3817</v>
      </c>
      <c r="C6340" s="545" t="s">
        <v>216</v>
      </c>
      <c r="D6340" s="546">
        <v>44589</v>
      </c>
      <c r="E6340" s="171" t="str">
        <f t="shared" ref="E6340:E6403" si="99">TEXT(D6340,"YYYY")</f>
        <v>2022</v>
      </c>
      <c r="F6340" s="547">
        <v>37653</v>
      </c>
      <c r="G6340" s="548">
        <v>0</v>
      </c>
      <c r="H6340" s="547">
        <v>37653</v>
      </c>
      <c r="I6340" s="545" t="s">
        <v>12766</v>
      </c>
      <c r="J6340" s="545" t="s">
        <v>13297</v>
      </c>
      <c r="K6340" s="545" t="s">
        <v>13413</v>
      </c>
      <c r="L6340" s="545" t="s">
        <v>13413</v>
      </c>
      <c r="M6340" s="548" t="s">
        <v>13758</v>
      </c>
      <c r="N6340" s="545" t="s">
        <v>13413</v>
      </c>
      <c r="O6340" s="545" t="s">
        <v>13413</v>
      </c>
      <c r="P6340" s="549">
        <v>4412</v>
      </c>
      <c r="Q6340" s="549">
        <v>1</v>
      </c>
      <c r="R6340" s="549">
        <v>172</v>
      </c>
      <c r="S6340" s="548">
        <v>2257</v>
      </c>
      <c r="T6340" s="548"/>
      <c r="U6340" s="99"/>
    </row>
    <row r="6341" spans="1:21" ht="19.5" customHeight="1">
      <c r="A6341" s="545">
        <v>100958</v>
      </c>
      <c r="B6341" s="545" t="s">
        <v>3794</v>
      </c>
      <c r="C6341" s="545" t="s">
        <v>216</v>
      </c>
      <c r="D6341" s="546"/>
      <c r="E6341" s="171" t="str">
        <f t="shared" si="99"/>
        <v>1900</v>
      </c>
      <c r="F6341" s="547">
        <v>0</v>
      </c>
      <c r="G6341" s="548">
        <v>0</v>
      </c>
      <c r="H6341" s="547">
        <v>0</v>
      </c>
      <c r="I6341" s="545" t="s">
        <v>12977</v>
      </c>
      <c r="J6341" s="545"/>
      <c r="K6341" s="545" t="s">
        <v>13413</v>
      </c>
      <c r="L6341" s="545" t="s">
        <v>13413</v>
      </c>
      <c r="M6341" s="548" t="s">
        <v>13758</v>
      </c>
      <c r="N6341" s="545" t="s">
        <v>22845</v>
      </c>
      <c r="O6341" s="545" t="s">
        <v>13413</v>
      </c>
      <c r="P6341" s="549">
        <v>4413</v>
      </c>
      <c r="Q6341" s="549">
        <v>1</v>
      </c>
      <c r="R6341" s="549">
        <v>31</v>
      </c>
      <c r="S6341" s="548"/>
      <c r="T6341" s="548">
        <v>460</v>
      </c>
      <c r="U6341" s="99"/>
    </row>
    <row r="6342" spans="1:21" ht="19.5" customHeight="1">
      <c r="A6342" s="545">
        <v>100959</v>
      </c>
      <c r="B6342" s="545" t="s">
        <v>10660</v>
      </c>
      <c r="C6342" s="545" t="s">
        <v>216</v>
      </c>
      <c r="D6342" s="546"/>
      <c r="E6342" s="171" t="str">
        <f t="shared" si="99"/>
        <v>1900</v>
      </c>
      <c r="F6342" s="547">
        <v>0</v>
      </c>
      <c r="G6342" s="548">
        <v>0</v>
      </c>
      <c r="H6342" s="547">
        <v>0</v>
      </c>
      <c r="I6342" s="545" t="s">
        <v>12977</v>
      </c>
      <c r="J6342" s="545"/>
      <c r="K6342" s="545" t="s">
        <v>13413</v>
      </c>
      <c r="L6342" s="545" t="s">
        <v>13413</v>
      </c>
      <c r="M6342" s="548" t="s">
        <v>13758</v>
      </c>
      <c r="N6342" s="545" t="s">
        <v>22845</v>
      </c>
      <c r="O6342" s="545" t="s">
        <v>13413</v>
      </c>
      <c r="P6342" s="549">
        <v>4414</v>
      </c>
      <c r="Q6342" s="549">
        <v>1</v>
      </c>
      <c r="R6342" s="549">
        <v>31</v>
      </c>
      <c r="S6342" s="548"/>
      <c r="T6342" s="548">
        <v>460</v>
      </c>
      <c r="U6342" s="99"/>
    </row>
    <row r="6343" spans="1:21" ht="19.5" customHeight="1">
      <c r="A6343" s="545">
        <v>100960</v>
      </c>
      <c r="B6343" s="545" t="s">
        <v>10659</v>
      </c>
      <c r="C6343" s="545" t="s">
        <v>216</v>
      </c>
      <c r="D6343" s="546"/>
      <c r="E6343" s="171" t="str">
        <f t="shared" si="99"/>
        <v>1900</v>
      </c>
      <c r="F6343" s="547">
        <v>0</v>
      </c>
      <c r="G6343" s="548">
        <v>0</v>
      </c>
      <c r="H6343" s="547">
        <v>0</v>
      </c>
      <c r="I6343" s="545" t="s">
        <v>12737</v>
      </c>
      <c r="J6343" s="545"/>
      <c r="K6343" s="545" t="s">
        <v>13413</v>
      </c>
      <c r="L6343" s="545" t="s">
        <v>13413</v>
      </c>
      <c r="M6343" s="548" t="s">
        <v>13758</v>
      </c>
      <c r="N6343" s="545" t="s">
        <v>13413</v>
      </c>
      <c r="O6343" s="545" t="s">
        <v>13413</v>
      </c>
      <c r="P6343" s="549">
        <v>4415</v>
      </c>
      <c r="Q6343" s="549">
        <v>1</v>
      </c>
      <c r="R6343" s="549">
        <v>176</v>
      </c>
      <c r="S6343" s="548"/>
      <c r="T6343" s="548"/>
      <c r="U6343" s="99"/>
    </row>
    <row r="6344" spans="1:21" ht="19.5" customHeight="1">
      <c r="A6344" s="545">
        <v>100961</v>
      </c>
      <c r="B6344" s="545" t="s">
        <v>10658</v>
      </c>
      <c r="C6344" s="545" t="s">
        <v>216</v>
      </c>
      <c r="D6344" s="546"/>
      <c r="E6344" s="171" t="str">
        <f t="shared" si="99"/>
        <v>1900</v>
      </c>
      <c r="F6344" s="547">
        <v>0</v>
      </c>
      <c r="G6344" s="548">
        <v>0</v>
      </c>
      <c r="H6344" s="547">
        <v>0</v>
      </c>
      <c r="I6344" s="545" t="s">
        <v>12659</v>
      </c>
      <c r="J6344" s="545"/>
      <c r="K6344" s="545" t="s">
        <v>13413</v>
      </c>
      <c r="L6344" s="545" t="s">
        <v>14153</v>
      </c>
      <c r="M6344" s="548" t="s">
        <v>13758</v>
      </c>
      <c r="N6344" s="545" t="s">
        <v>13413</v>
      </c>
      <c r="O6344" s="545" t="s">
        <v>14154</v>
      </c>
      <c r="P6344" s="549">
        <v>4416</v>
      </c>
      <c r="Q6344" s="549">
        <v>1</v>
      </c>
      <c r="R6344" s="549">
        <v>116</v>
      </c>
      <c r="S6344" s="548"/>
      <c r="T6344" s="548"/>
      <c r="U6344" s="99"/>
    </row>
    <row r="6345" spans="1:21" ht="19.5" customHeight="1">
      <c r="A6345" s="545">
        <v>100962</v>
      </c>
      <c r="B6345" s="545" t="s">
        <v>301</v>
      </c>
      <c r="C6345" s="545" t="s">
        <v>209</v>
      </c>
      <c r="D6345" s="546"/>
      <c r="E6345" s="171" t="str">
        <f t="shared" si="99"/>
        <v>1900</v>
      </c>
      <c r="F6345" s="547">
        <v>0</v>
      </c>
      <c r="G6345" s="548">
        <v>0</v>
      </c>
      <c r="H6345" s="547">
        <v>0</v>
      </c>
      <c r="I6345" s="545" t="s">
        <v>12644</v>
      </c>
      <c r="J6345" s="545"/>
      <c r="K6345" s="545" t="s">
        <v>13413</v>
      </c>
      <c r="L6345" s="545" t="s">
        <v>13413</v>
      </c>
      <c r="M6345" s="548" t="s">
        <v>13758</v>
      </c>
      <c r="N6345" s="545" t="s">
        <v>13413</v>
      </c>
      <c r="O6345" s="545" t="s">
        <v>13413</v>
      </c>
      <c r="P6345" s="549">
        <v>4417</v>
      </c>
      <c r="Q6345" s="549">
        <v>1</v>
      </c>
      <c r="R6345" s="549">
        <v>62</v>
      </c>
      <c r="S6345" s="548"/>
      <c r="T6345" s="548"/>
      <c r="U6345" s="99"/>
    </row>
    <row r="6346" spans="1:21" ht="19.5" customHeight="1">
      <c r="A6346" s="545">
        <v>100963</v>
      </c>
      <c r="B6346" s="545" t="s">
        <v>10657</v>
      </c>
      <c r="C6346" s="545" t="s">
        <v>216</v>
      </c>
      <c r="D6346" s="546"/>
      <c r="E6346" s="171" t="str">
        <f t="shared" si="99"/>
        <v>1900</v>
      </c>
      <c r="F6346" s="547">
        <v>0</v>
      </c>
      <c r="G6346" s="548">
        <v>0</v>
      </c>
      <c r="H6346" s="547">
        <v>0</v>
      </c>
      <c r="I6346" s="545" t="s">
        <v>12644</v>
      </c>
      <c r="J6346" s="545"/>
      <c r="K6346" s="545" t="s">
        <v>13413</v>
      </c>
      <c r="L6346" s="545" t="s">
        <v>13413</v>
      </c>
      <c r="M6346" s="548" t="s">
        <v>13758</v>
      </c>
      <c r="N6346" s="545" t="s">
        <v>13413</v>
      </c>
      <c r="O6346" s="545" t="s">
        <v>13413</v>
      </c>
      <c r="P6346" s="549">
        <v>4418</v>
      </c>
      <c r="Q6346" s="549">
        <v>1</v>
      </c>
      <c r="R6346" s="549">
        <v>62</v>
      </c>
      <c r="S6346" s="548"/>
      <c r="T6346" s="548"/>
      <c r="U6346" s="99"/>
    </row>
    <row r="6347" spans="1:21" ht="19.5" customHeight="1">
      <c r="A6347" s="545">
        <v>100964</v>
      </c>
      <c r="B6347" s="545" t="s">
        <v>452</v>
      </c>
      <c r="C6347" s="545" t="s">
        <v>216</v>
      </c>
      <c r="D6347" s="546"/>
      <c r="E6347" s="171" t="str">
        <f t="shared" si="99"/>
        <v>1900</v>
      </c>
      <c r="F6347" s="547">
        <v>0</v>
      </c>
      <c r="G6347" s="548">
        <v>0</v>
      </c>
      <c r="H6347" s="547">
        <v>0</v>
      </c>
      <c r="I6347" s="545" t="s">
        <v>12660</v>
      </c>
      <c r="J6347" s="545"/>
      <c r="K6347" s="545" t="s">
        <v>13413</v>
      </c>
      <c r="L6347" s="545" t="s">
        <v>13835</v>
      </c>
      <c r="M6347" s="548" t="s">
        <v>13758</v>
      </c>
      <c r="N6347" s="545" t="s">
        <v>13413</v>
      </c>
      <c r="O6347" s="545" t="s">
        <v>13827</v>
      </c>
      <c r="P6347" s="549">
        <v>4419</v>
      </c>
      <c r="Q6347" s="549">
        <v>1</v>
      </c>
      <c r="R6347" s="549">
        <v>72</v>
      </c>
      <c r="S6347" s="548"/>
      <c r="T6347" s="548"/>
      <c r="U6347" s="99"/>
    </row>
    <row r="6348" spans="1:21" ht="19.5" customHeight="1">
      <c r="A6348" s="545">
        <v>100965</v>
      </c>
      <c r="B6348" s="545" t="s">
        <v>1037</v>
      </c>
      <c r="C6348" s="545" t="s">
        <v>4504</v>
      </c>
      <c r="D6348" s="546">
        <v>44616</v>
      </c>
      <c r="E6348" s="171" t="str">
        <f t="shared" si="99"/>
        <v>2022</v>
      </c>
      <c r="F6348" s="547">
        <v>9389</v>
      </c>
      <c r="G6348" s="548">
        <v>0.19</v>
      </c>
      <c r="H6348" s="547">
        <v>7889.92</v>
      </c>
      <c r="I6348" s="545" t="s">
        <v>12762</v>
      </c>
      <c r="J6348" s="545" t="s">
        <v>13298</v>
      </c>
      <c r="K6348" s="545" t="s">
        <v>18118</v>
      </c>
      <c r="L6348" s="545" t="s">
        <v>13413</v>
      </c>
      <c r="M6348" s="548" t="s">
        <v>13758</v>
      </c>
      <c r="N6348" s="545" t="s">
        <v>13413</v>
      </c>
      <c r="O6348" s="545" t="s">
        <v>13413</v>
      </c>
      <c r="P6348" s="549">
        <v>4420</v>
      </c>
      <c r="Q6348" s="549">
        <v>1</v>
      </c>
      <c r="R6348" s="549">
        <v>8</v>
      </c>
      <c r="S6348" s="548">
        <v>1012</v>
      </c>
      <c r="T6348" s="548"/>
      <c r="U6348" s="99"/>
    </row>
    <row r="6349" spans="1:21" ht="19.5" customHeight="1">
      <c r="A6349" s="545">
        <v>100966</v>
      </c>
      <c r="B6349" s="545" t="s">
        <v>10656</v>
      </c>
      <c r="C6349" s="545" t="s">
        <v>216</v>
      </c>
      <c r="D6349" s="546"/>
      <c r="E6349" s="171" t="str">
        <f t="shared" si="99"/>
        <v>1900</v>
      </c>
      <c r="F6349" s="547">
        <v>0</v>
      </c>
      <c r="G6349" s="548">
        <v>0</v>
      </c>
      <c r="H6349" s="547">
        <v>0</v>
      </c>
      <c r="I6349" s="545" t="s">
        <v>12646</v>
      </c>
      <c r="J6349" s="545"/>
      <c r="K6349" s="545" t="s">
        <v>13413</v>
      </c>
      <c r="L6349" s="545" t="s">
        <v>13413</v>
      </c>
      <c r="M6349" s="548" t="s">
        <v>13758</v>
      </c>
      <c r="N6349" s="545" t="s">
        <v>13413</v>
      </c>
      <c r="O6349" s="545" t="s">
        <v>13413</v>
      </c>
      <c r="P6349" s="549">
        <v>4421</v>
      </c>
      <c r="Q6349" s="549">
        <v>1</v>
      </c>
      <c r="R6349" s="549">
        <v>65</v>
      </c>
      <c r="S6349" s="548"/>
      <c r="T6349" s="548"/>
      <c r="U6349" s="99"/>
    </row>
    <row r="6350" spans="1:21" ht="19.5" customHeight="1">
      <c r="A6350" s="545">
        <v>100968</v>
      </c>
      <c r="B6350" s="545" t="s">
        <v>4614</v>
      </c>
      <c r="C6350" s="545" t="s">
        <v>216</v>
      </c>
      <c r="D6350" s="546">
        <v>45708</v>
      </c>
      <c r="E6350" s="171" t="str">
        <f t="shared" si="99"/>
        <v>2025</v>
      </c>
      <c r="F6350" s="547">
        <v>691.52</v>
      </c>
      <c r="G6350" s="548">
        <v>0.19</v>
      </c>
      <c r="H6350" s="547">
        <v>581.11</v>
      </c>
      <c r="I6350" s="545" t="s">
        <v>12659</v>
      </c>
      <c r="J6350" s="545" t="s">
        <v>13307</v>
      </c>
      <c r="K6350" s="545" t="s">
        <v>13413</v>
      </c>
      <c r="L6350" s="545" t="s">
        <v>13413</v>
      </c>
      <c r="M6350" s="548" t="s">
        <v>13758</v>
      </c>
      <c r="N6350" s="545" t="s">
        <v>13413</v>
      </c>
      <c r="O6350" s="545" t="s">
        <v>13413</v>
      </c>
      <c r="P6350" s="549">
        <v>4423</v>
      </c>
      <c r="Q6350" s="549">
        <v>1</v>
      </c>
      <c r="R6350" s="549">
        <v>116</v>
      </c>
      <c r="S6350" s="548">
        <v>2228</v>
      </c>
      <c r="T6350" s="548"/>
      <c r="U6350" s="99"/>
    </row>
    <row r="6351" spans="1:21" ht="19.5" customHeight="1">
      <c r="A6351" s="545">
        <v>100969</v>
      </c>
      <c r="B6351" s="545" t="s">
        <v>1292</v>
      </c>
      <c r="C6351" s="545" t="s">
        <v>216</v>
      </c>
      <c r="D6351" s="546">
        <v>44587</v>
      </c>
      <c r="E6351" s="171" t="str">
        <f t="shared" si="99"/>
        <v>2022</v>
      </c>
      <c r="F6351" s="547">
        <v>26099</v>
      </c>
      <c r="G6351" s="548">
        <v>0.19</v>
      </c>
      <c r="H6351" s="547">
        <v>21931.93</v>
      </c>
      <c r="I6351" s="545" t="s">
        <v>12700</v>
      </c>
      <c r="J6351" s="545" t="s">
        <v>13297</v>
      </c>
      <c r="K6351" s="545" t="s">
        <v>18119</v>
      </c>
      <c r="L6351" s="545" t="s">
        <v>13413</v>
      </c>
      <c r="M6351" s="548" t="s">
        <v>13868</v>
      </c>
      <c r="N6351" s="545" t="s">
        <v>13413</v>
      </c>
      <c r="O6351" s="545" t="s">
        <v>13413</v>
      </c>
      <c r="P6351" s="549">
        <v>4424</v>
      </c>
      <c r="Q6351" s="549">
        <v>2</v>
      </c>
      <c r="R6351" s="549">
        <v>117</v>
      </c>
      <c r="S6351" s="548">
        <v>2257</v>
      </c>
      <c r="T6351" s="548"/>
      <c r="U6351" s="99"/>
    </row>
    <row r="6352" spans="1:21" ht="19.5" customHeight="1">
      <c r="A6352" s="545">
        <v>100970</v>
      </c>
      <c r="B6352" s="545" t="s">
        <v>1739</v>
      </c>
      <c r="C6352" s="545" t="s">
        <v>206</v>
      </c>
      <c r="D6352" s="546"/>
      <c r="E6352" s="171" t="str">
        <f t="shared" si="99"/>
        <v>1900</v>
      </c>
      <c r="F6352" s="547">
        <v>0</v>
      </c>
      <c r="G6352" s="548">
        <v>0</v>
      </c>
      <c r="H6352" s="547">
        <v>0</v>
      </c>
      <c r="I6352" s="545" t="s">
        <v>12709</v>
      </c>
      <c r="J6352" s="545"/>
      <c r="K6352" s="545" t="s">
        <v>18120</v>
      </c>
      <c r="L6352" s="545" t="s">
        <v>18121</v>
      </c>
      <c r="M6352" s="548" t="s">
        <v>13758</v>
      </c>
      <c r="N6352" s="545" t="s">
        <v>13413</v>
      </c>
      <c r="O6352" s="545" t="s">
        <v>18122</v>
      </c>
      <c r="P6352" s="549">
        <v>4425</v>
      </c>
      <c r="Q6352" s="549">
        <v>1</v>
      </c>
      <c r="R6352" s="549">
        <v>124</v>
      </c>
      <c r="S6352" s="548"/>
      <c r="T6352" s="548"/>
      <c r="U6352" s="99"/>
    </row>
    <row r="6353" spans="1:21" ht="19.5" customHeight="1">
      <c r="A6353" s="545">
        <v>100971</v>
      </c>
      <c r="B6353" s="545" t="s">
        <v>7026</v>
      </c>
      <c r="C6353" s="545" t="s">
        <v>4504</v>
      </c>
      <c r="D6353" s="546">
        <v>46052</v>
      </c>
      <c r="E6353" s="171" t="str">
        <f t="shared" si="99"/>
        <v>2026</v>
      </c>
      <c r="F6353" s="547">
        <v>61904</v>
      </c>
      <c r="G6353" s="548">
        <v>0.19</v>
      </c>
      <c r="H6353" s="547">
        <v>52020.17</v>
      </c>
      <c r="I6353" s="545" t="s">
        <v>12690</v>
      </c>
      <c r="J6353" s="545" t="s">
        <v>13307</v>
      </c>
      <c r="K6353" s="545" t="s">
        <v>18123</v>
      </c>
      <c r="L6353" s="545"/>
      <c r="M6353" s="548" t="s">
        <v>13868</v>
      </c>
      <c r="N6353" s="545" t="s">
        <v>13413</v>
      </c>
      <c r="O6353" s="545" t="s">
        <v>13413</v>
      </c>
      <c r="P6353" s="549">
        <v>4426</v>
      </c>
      <c r="Q6353" s="549">
        <v>2</v>
      </c>
      <c r="R6353" s="549">
        <v>96</v>
      </c>
      <c r="S6353" s="548">
        <v>2228</v>
      </c>
      <c r="T6353" s="548"/>
      <c r="U6353" s="99"/>
    </row>
    <row r="6354" spans="1:21" ht="19.5" customHeight="1">
      <c r="A6354" s="545">
        <v>100972</v>
      </c>
      <c r="B6354" s="545" t="s">
        <v>3797</v>
      </c>
      <c r="C6354" s="545" t="s">
        <v>216</v>
      </c>
      <c r="D6354" s="546">
        <v>46073</v>
      </c>
      <c r="E6354" s="171" t="str">
        <f t="shared" si="99"/>
        <v>2026</v>
      </c>
      <c r="F6354" s="547">
        <v>18000</v>
      </c>
      <c r="G6354" s="548">
        <v>0</v>
      </c>
      <c r="H6354" s="547">
        <v>18000</v>
      </c>
      <c r="I6354" s="545" t="s">
        <v>12766</v>
      </c>
      <c r="J6354" s="545" t="s">
        <v>13296</v>
      </c>
      <c r="K6354" s="545" t="s">
        <v>13413</v>
      </c>
      <c r="L6354" s="545" t="s">
        <v>13413</v>
      </c>
      <c r="M6354" s="548" t="s">
        <v>13758</v>
      </c>
      <c r="N6354" s="545" t="s">
        <v>13413</v>
      </c>
      <c r="O6354" s="545" t="s">
        <v>13413</v>
      </c>
      <c r="P6354" s="549">
        <v>4427</v>
      </c>
      <c r="Q6354" s="549">
        <v>1</v>
      </c>
      <c r="R6354" s="549">
        <v>172</v>
      </c>
      <c r="S6354" s="548">
        <v>2218</v>
      </c>
      <c r="T6354" s="548"/>
      <c r="U6354" s="99"/>
    </row>
    <row r="6355" spans="1:21" ht="19.5" customHeight="1">
      <c r="A6355" s="545">
        <v>100973</v>
      </c>
      <c r="B6355" s="545" t="s">
        <v>10655</v>
      </c>
      <c r="C6355" s="545" t="s">
        <v>216</v>
      </c>
      <c r="D6355" s="546"/>
      <c r="E6355" s="171" t="str">
        <f t="shared" si="99"/>
        <v>1900</v>
      </c>
      <c r="F6355" s="547">
        <v>0</v>
      </c>
      <c r="G6355" s="548">
        <v>0</v>
      </c>
      <c r="H6355" s="547">
        <v>0</v>
      </c>
      <c r="I6355" s="545" t="s">
        <v>12766</v>
      </c>
      <c r="J6355" s="545"/>
      <c r="K6355" s="545" t="s">
        <v>13413</v>
      </c>
      <c r="L6355" s="545" t="s">
        <v>13413</v>
      </c>
      <c r="M6355" s="548" t="s">
        <v>13758</v>
      </c>
      <c r="N6355" s="545" t="s">
        <v>13413</v>
      </c>
      <c r="O6355" s="545" t="s">
        <v>13413</v>
      </c>
      <c r="P6355" s="549">
        <v>4428</v>
      </c>
      <c r="Q6355" s="549">
        <v>1</v>
      </c>
      <c r="R6355" s="549">
        <v>172</v>
      </c>
      <c r="S6355" s="548"/>
      <c r="T6355" s="548"/>
      <c r="U6355" s="99"/>
    </row>
    <row r="6356" spans="1:21" ht="19.5" customHeight="1">
      <c r="A6356" s="545">
        <v>100974</v>
      </c>
      <c r="B6356" s="545" t="s">
        <v>254</v>
      </c>
      <c r="C6356" s="545" t="s">
        <v>221</v>
      </c>
      <c r="D6356" s="546"/>
      <c r="E6356" s="171" t="str">
        <f t="shared" si="99"/>
        <v>1900</v>
      </c>
      <c r="F6356" s="547">
        <v>0</v>
      </c>
      <c r="G6356" s="548">
        <v>0</v>
      </c>
      <c r="H6356" s="547">
        <v>0</v>
      </c>
      <c r="I6356" s="545" t="s">
        <v>12640</v>
      </c>
      <c r="J6356" s="545"/>
      <c r="K6356" s="545" t="s">
        <v>13413</v>
      </c>
      <c r="L6356" s="545" t="s">
        <v>16471</v>
      </c>
      <c r="M6356" s="548" t="s">
        <v>13758</v>
      </c>
      <c r="N6356" s="545" t="s">
        <v>13413</v>
      </c>
      <c r="O6356" s="545" t="s">
        <v>17781</v>
      </c>
      <c r="P6356" s="549">
        <v>4429</v>
      </c>
      <c r="Q6356" s="549">
        <v>1</v>
      </c>
      <c r="R6356" s="549">
        <v>1</v>
      </c>
      <c r="S6356" s="548"/>
      <c r="T6356" s="548"/>
      <c r="U6356" s="99"/>
    </row>
    <row r="6357" spans="1:21" ht="19.5" customHeight="1">
      <c r="A6357" s="545">
        <v>100975</v>
      </c>
      <c r="B6357" s="545" t="s">
        <v>8359</v>
      </c>
      <c r="C6357" s="545" t="s">
        <v>216</v>
      </c>
      <c r="D6357" s="546">
        <v>46052</v>
      </c>
      <c r="E6357" s="171" t="str">
        <f t="shared" si="99"/>
        <v>2026</v>
      </c>
      <c r="F6357" s="547">
        <v>31072170</v>
      </c>
      <c r="G6357" s="548">
        <v>0.19</v>
      </c>
      <c r="H6357" s="547">
        <v>26111067.23</v>
      </c>
      <c r="I6357" s="545" t="s">
        <v>12758</v>
      </c>
      <c r="J6357" s="545" t="s">
        <v>13307</v>
      </c>
      <c r="K6357" s="545" t="s">
        <v>18124</v>
      </c>
      <c r="L6357" s="545" t="s">
        <v>13413</v>
      </c>
      <c r="M6357" s="548" t="s">
        <v>13758</v>
      </c>
      <c r="N6357" s="545" t="s">
        <v>13413</v>
      </c>
      <c r="O6357" s="545" t="s">
        <v>13413</v>
      </c>
      <c r="P6357" s="549">
        <v>4430</v>
      </c>
      <c r="Q6357" s="549">
        <v>1</v>
      </c>
      <c r="R6357" s="549">
        <v>164</v>
      </c>
      <c r="S6357" s="548">
        <v>2228</v>
      </c>
      <c r="T6357" s="548"/>
      <c r="U6357" s="99"/>
    </row>
    <row r="6358" spans="1:21" ht="19.5" customHeight="1">
      <c r="A6358" s="545">
        <v>100976</v>
      </c>
      <c r="B6358" s="545" t="s">
        <v>6095</v>
      </c>
      <c r="C6358" s="545" t="s">
        <v>4504</v>
      </c>
      <c r="D6358" s="546">
        <v>46052</v>
      </c>
      <c r="E6358" s="171" t="str">
        <f t="shared" si="99"/>
        <v>2026</v>
      </c>
      <c r="F6358" s="547">
        <v>82405</v>
      </c>
      <c r="G6358" s="548">
        <v>0.19</v>
      </c>
      <c r="H6358" s="547">
        <v>69247.899999999994</v>
      </c>
      <c r="I6358" s="545" t="s">
        <v>12668</v>
      </c>
      <c r="J6358" s="545" t="s">
        <v>13307</v>
      </c>
      <c r="K6358" s="545" t="s">
        <v>18085</v>
      </c>
      <c r="L6358" s="545" t="s">
        <v>13413</v>
      </c>
      <c r="M6358" s="548" t="s">
        <v>13868</v>
      </c>
      <c r="N6358" s="545" t="s">
        <v>13413</v>
      </c>
      <c r="O6358" s="545" t="s">
        <v>13413</v>
      </c>
      <c r="P6358" s="549">
        <v>4431</v>
      </c>
      <c r="Q6358" s="549">
        <v>2</v>
      </c>
      <c r="R6358" s="549">
        <v>7</v>
      </c>
      <c r="S6358" s="548">
        <v>2228</v>
      </c>
      <c r="T6358" s="548"/>
      <c r="U6358" s="99"/>
    </row>
    <row r="6359" spans="1:21" ht="19.5" customHeight="1">
      <c r="A6359" s="545">
        <v>100977</v>
      </c>
      <c r="B6359" s="545" t="s">
        <v>1644</v>
      </c>
      <c r="C6359" s="545" t="s">
        <v>221</v>
      </c>
      <c r="D6359" s="546"/>
      <c r="E6359" s="171" t="str">
        <f t="shared" si="99"/>
        <v>1900</v>
      </c>
      <c r="F6359" s="547">
        <v>0</v>
      </c>
      <c r="G6359" s="548">
        <v>0</v>
      </c>
      <c r="H6359" s="547">
        <v>0</v>
      </c>
      <c r="I6359" s="545" t="s">
        <v>12732</v>
      </c>
      <c r="J6359" s="545"/>
      <c r="K6359" s="545" t="s">
        <v>13413</v>
      </c>
      <c r="L6359" s="545" t="s">
        <v>16435</v>
      </c>
      <c r="M6359" s="548" t="s">
        <v>13758</v>
      </c>
      <c r="N6359" s="545" t="s">
        <v>13413</v>
      </c>
      <c r="O6359" s="545" t="s">
        <v>16436</v>
      </c>
      <c r="P6359" s="549">
        <v>4432</v>
      </c>
      <c r="Q6359" s="549">
        <v>1</v>
      </c>
      <c r="R6359" s="549">
        <v>122</v>
      </c>
      <c r="S6359" s="548"/>
      <c r="T6359" s="548"/>
      <c r="U6359" s="99"/>
    </row>
    <row r="6360" spans="1:21" ht="19.5" customHeight="1">
      <c r="A6360" s="545">
        <v>100978</v>
      </c>
      <c r="B6360" s="545" t="s">
        <v>10654</v>
      </c>
      <c r="C6360" s="545" t="s">
        <v>209</v>
      </c>
      <c r="D6360" s="546"/>
      <c r="E6360" s="171" t="str">
        <f t="shared" si="99"/>
        <v>1900</v>
      </c>
      <c r="F6360" s="547">
        <v>0</v>
      </c>
      <c r="G6360" s="548">
        <v>0</v>
      </c>
      <c r="H6360" s="547">
        <v>0</v>
      </c>
      <c r="I6360" s="545" t="s">
        <v>12646</v>
      </c>
      <c r="J6360" s="545"/>
      <c r="K6360" s="545" t="s">
        <v>13413</v>
      </c>
      <c r="L6360" s="545" t="s">
        <v>17872</v>
      </c>
      <c r="M6360" s="548" t="s">
        <v>13758</v>
      </c>
      <c r="N6360" s="545" t="s">
        <v>13413</v>
      </c>
      <c r="O6360" s="545" t="s">
        <v>13413</v>
      </c>
      <c r="P6360" s="549">
        <v>4433</v>
      </c>
      <c r="Q6360" s="549">
        <v>1</v>
      </c>
      <c r="R6360" s="549">
        <v>65</v>
      </c>
      <c r="S6360" s="548"/>
      <c r="T6360" s="548"/>
      <c r="U6360" s="99"/>
    </row>
    <row r="6361" spans="1:21" ht="19.5" customHeight="1">
      <c r="A6361" s="545">
        <v>100979</v>
      </c>
      <c r="B6361" s="545" t="s">
        <v>272</v>
      </c>
      <c r="C6361" s="545" t="s">
        <v>216</v>
      </c>
      <c r="D6361" s="546">
        <v>45708</v>
      </c>
      <c r="E6361" s="171" t="str">
        <f t="shared" si="99"/>
        <v>2025</v>
      </c>
      <c r="F6361" s="547">
        <v>19347.63</v>
      </c>
      <c r="G6361" s="548">
        <v>0.19</v>
      </c>
      <c r="H6361" s="547">
        <v>16258.51</v>
      </c>
      <c r="I6361" s="545" t="s">
        <v>12646</v>
      </c>
      <c r="J6361" s="545" t="s">
        <v>13307</v>
      </c>
      <c r="K6361" s="545" t="s">
        <v>18125</v>
      </c>
      <c r="L6361" s="545" t="s">
        <v>17872</v>
      </c>
      <c r="M6361" s="548" t="s">
        <v>13758</v>
      </c>
      <c r="N6361" s="545" t="s">
        <v>13413</v>
      </c>
      <c r="O6361" s="545" t="s">
        <v>13413</v>
      </c>
      <c r="P6361" s="549">
        <v>4434</v>
      </c>
      <c r="Q6361" s="549">
        <v>1</v>
      </c>
      <c r="R6361" s="549">
        <v>65</v>
      </c>
      <c r="S6361" s="548">
        <v>2228</v>
      </c>
      <c r="T6361" s="548"/>
      <c r="U6361" s="99"/>
    </row>
    <row r="6362" spans="1:21" ht="19.5" customHeight="1">
      <c r="A6362" s="545">
        <v>100980</v>
      </c>
      <c r="B6362" s="545" t="s">
        <v>6328</v>
      </c>
      <c r="C6362" s="545" t="s">
        <v>209</v>
      </c>
      <c r="D6362" s="546">
        <v>46052</v>
      </c>
      <c r="E6362" s="171" t="str">
        <f t="shared" si="99"/>
        <v>2026</v>
      </c>
      <c r="F6362" s="547">
        <v>5319</v>
      </c>
      <c r="G6362" s="548">
        <v>0.19</v>
      </c>
      <c r="H6362" s="547">
        <v>4469.75</v>
      </c>
      <c r="I6362" s="545" t="s">
        <v>12639</v>
      </c>
      <c r="J6362" s="545" t="s">
        <v>13307</v>
      </c>
      <c r="K6362" s="545" t="s">
        <v>13413</v>
      </c>
      <c r="L6362" s="545" t="s">
        <v>13763</v>
      </c>
      <c r="M6362" s="548" t="s">
        <v>13758</v>
      </c>
      <c r="N6362" s="545" t="s">
        <v>13413</v>
      </c>
      <c r="O6362" s="545" t="s">
        <v>13413</v>
      </c>
      <c r="P6362" s="549">
        <v>4435</v>
      </c>
      <c r="Q6362" s="549">
        <v>1</v>
      </c>
      <c r="R6362" s="549">
        <v>64</v>
      </c>
      <c r="S6362" s="548">
        <v>2228</v>
      </c>
      <c r="T6362" s="548"/>
      <c r="U6362" s="99"/>
    </row>
    <row r="6363" spans="1:21" ht="19.5" customHeight="1">
      <c r="A6363" s="545">
        <v>100981</v>
      </c>
      <c r="B6363" s="545" t="s">
        <v>6327</v>
      </c>
      <c r="C6363" s="545" t="s">
        <v>209</v>
      </c>
      <c r="D6363" s="546">
        <v>46052</v>
      </c>
      <c r="E6363" s="171" t="str">
        <f t="shared" si="99"/>
        <v>2026</v>
      </c>
      <c r="F6363" s="547">
        <v>11284</v>
      </c>
      <c r="G6363" s="548">
        <v>0.19</v>
      </c>
      <c r="H6363" s="547">
        <v>9482.35</v>
      </c>
      <c r="I6363" s="545" t="s">
        <v>12639</v>
      </c>
      <c r="J6363" s="545" t="s">
        <v>13307</v>
      </c>
      <c r="K6363" s="545" t="s">
        <v>13413</v>
      </c>
      <c r="L6363" s="545" t="s">
        <v>13763</v>
      </c>
      <c r="M6363" s="548" t="s">
        <v>13758</v>
      </c>
      <c r="N6363" s="545" t="s">
        <v>13413</v>
      </c>
      <c r="O6363" s="545" t="s">
        <v>13413</v>
      </c>
      <c r="P6363" s="549">
        <v>4436</v>
      </c>
      <c r="Q6363" s="549">
        <v>1</v>
      </c>
      <c r="R6363" s="549">
        <v>64</v>
      </c>
      <c r="S6363" s="548">
        <v>2228</v>
      </c>
      <c r="T6363" s="548"/>
      <c r="U6363" s="99"/>
    </row>
    <row r="6364" spans="1:21" ht="19.5" customHeight="1">
      <c r="A6364" s="545">
        <v>100982</v>
      </c>
      <c r="B6364" s="545" t="s">
        <v>12416</v>
      </c>
      <c r="C6364" s="545" t="s">
        <v>221</v>
      </c>
      <c r="D6364" s="546">
        <v>45708</v>
      </c>
      <c r="E6364" s="171" t="str">
        <f t="shared" si="99"/>
        <v>2025</v>
      </c>
      <c r="F6364" s="547">
        <v>18021.12</v>
      </c>
      <c r="G6364" s="548">
        <v>0.19</v>
      </c>
      <c r="H6364" s="547">
        <v>15143.8</v>
      </c>
      <c r="I6364" s="545" t="s">
        <v>12758</v>
      </c>
      <c r="J6364" s="545" t="s">
        <v>13307</v>
      </c>
      <c r="K6364" s="545" t="s">
        <v>18126</v>
      </c>
      <c r="L6364" s="545" t="s">
        <v>13413</v>
      </c>
      <c r="M6364" s="548" t="s">
        <v>13758</v>
      </c>
      <c r="N6364" s="545" t="s">
        <v>13413</v>
      </c>
      <c r="O6364" s="545" t="s">
        <v>13413</v>
      </c>
      <c r="P6364" s="549">
        <v>4437</v>
      </c>
      <c r="Q6364" s="549">
        <v>1</v>
      </c>
      <c r="R6364" s="549">
        <v>164</v>
      </c>
      <c r="S6364" s="548">
        <v>2228</v>
      </c>
      <c r="T6364" s="548"/>
      <c r="U6364" s="99"/>
    </row>
    <row r="6365" spans="1:21" ht="19.5" customHeight="1">
      <c r="A6365" s="545">
        <v>100983</v>
      </c>
      <c r="B6365" s="545" t="s">
        <v>6847</v>
      </c>
      <c r="C6365" s="545" t="s">
        <v>6848</v>
      </c>
      <c r="D6365" s="546">
        <v>45062</v>
      </c>
      <c r="E6365" s="171" t="str">
        <f t="shared" si="99"/>
        <v>2023</v>
      </c>
      <c r="F6365" s="547">
        <v>50230</v>
      </c>
      <c r="G6365" s="548">
        <v>0.19</v>
      </c>
      <c r="H6365" s="547">
        <v>42210.080000000002</v>
      </c>
      <c r="I6365" s="545" t="s">
        <v>12668</v>
      </c>
      <c r="J6365" s="545" t="s">
        <v>13298</v>
      </c>
      <c r="K6365" s="545" t="s">
        <v>18127</v>
      </c>
      <c r="L6365" s="545" t="s">
        <v>14066</v>
      </c>
      <c r="M6365" s="548" t="s">
        <v>13868</v>
      </c>
      <c r="N6365" s="545" t="s">
        <v>13413</v>
      </c>
      <c r="O6365" s="545" t="s">
        <v>13413</v>
      </c>
      <c r="P6365" s="549">
        <v>4438</v>
      </c>
      <c r="Q6365" s="549">
        <v>2</v>
      </c>
      <c r="R6365" s="549">
        <v>7</v>
      </c>
      <c r="S6365" s="548">
        <v>1012</v>
      </c>
      <c r="T6365" s="548"/>
      <c r="U6365" s="99"/>
    </row>
    <row r="6366" spans="1:21" ht="19.5" customHeight="1">
      <c r="A6366" s="545">
        <v>100984</v>
      </c>
      <c r="B6366" s="545" t="s">
        <v>8358</v>
      </c>
      <c r="C6366" s="545" t="s">
        <v>216</v>
      </c>
      <c r="D6366" s="546">
        <v>44677</v>
      </c>
      <c r="E6366" s="171" t="str">
        <f t="shared" si="99"/>
        <v>2022</v>
      </c>
      <c r="F6366" s="547">
        <v>9578857</v>
      </c>
      <c r="G6366" s="548">
        <v>0.19</v>
      </c>
      <c r="H6366" s="547">
        <v>8049459.6600000001</v>
      </c>
      <c r="I6366" s="545" t="s">
        <v>12758</v>
      </c>
      <c r="J6366" s="545" t="s">
        <v>13298</v>
      </c>
      <c r="K6366" s="545" t="s">
        <v>18128</v>
      </c>
      <c r="L6366" s="545" t="s">
        <v>13413</v>
      </c>
      <c r="M6366" s="548" t="s">
        <v>13758</v>
      </c>
      <c r="N6366" s="545" t="s">
        <v>13413</v>
      </c>
      <c r="O6366" s="545" t="s">
        <v>13413</v>
      </c>
      <c r="P6366" s="549">
        <v>4439</v>
      </c>
      <c r="Q6366" s="549">
        <v>1</v>
      </c>
      <c r="R6366" s="549">
        <v>164</v>
      </c>
      <c r="S6366" s="548">
        <v>1012</v>
      </c>
      <c r="T6366" s="548"/>
      <c r="U6366" s="99"/>
    </row>
    <row r="6367" spans="1:21" ht="19.5" customHeight="1">
      <c r="A6367" s="545">
        <v>100985</v>
      </c>
      <c r="B6367" s="545" t="s">
        <v>6735</v>
      </c>
      <c r="C6367" s="545" t="s">
        <v>216</v>
      </c>
      <c r="D6367" s="546">
        <v>45708</v>
      </c>
      <c r="E6367" s="171" t="str">
        <f t="shared" si="99"/>
        <v>2025</v>
      </c>
      <c r="F6367" s="547">
        <v>715301</v>
      </c>
      <c r="G6367" s="548">
        <v>0.19</v>
      </c>
      <c r="H6367" s="547">
        <v>601093.28</v>
      </c>
      <c r="I6367" s="545" t="s">
        <v>12685</v>
      </c>
      <c r="J6367" s="545" t="s">
        <v>13307</v>
      </c>
      <c r="K6367" s="545" t="s">
        <v>18129</v>
      </c>
      <c r="L6367" s="545" t="s">
        <v>15618</v>
      </c>
      <c r="M6367" s="548" t="s">
        <v>13758</v>
      </c>
      <c r="N6367" s="545" t="s">
        <v>13413</v>
      </c>
      <c r="O6367" s="545" t="s">
        <v>18130</v>
      </c>
      <c r="P6367" s="549">
        <v>4440</v>
      </c>
      <c r="Q6367" s="549">
        <v>1</v>
      </c>
      <c r="R6367" s="549">
        <v>11</v>
      </c>
      <c r="S6367" s="548">
        <v>2228</v>
      </c>
      <c r="T6367" s="548"/>
      <c r="U6367" s="99"/>
    </row>
    <row r="6368" spans="1:21" ht="19.5" customHeight="1">
      <c r="A6368" s="545">
        <v>100986</v>
      </c>
      <c r="B6368" s="545" t="s">
        <v>10653</v>
      </c>
      <c r="C6368" s="545" t="s">
        <v>216</v>
      </c>
      <c r="D6368" s="546"/>
      <c r="E6368" s="171" t="str">
        <f t="shared" si="99"/>
        <v>1900</v>
      </c>
      <c r="F6368" s="547">
        <v>0</v>
      </c>
      <c r="G6368" s="548">
        <v>0</v>
      </c>
      <c r="H6368" s="547">
        <v>0</v>
      </c>
      <c r="I6368" s="545" t="s">
        <v>12715</v>
      </c>
      <c r="J6368" s="545"/>
      <c r="K6368" s="545" t="s">
        <v>13413</v>
      </c>
      <c r="L6368" s="545" t="s">
        <v>14624</v>
      </c>
      <c r="M6368" s="548" t="s">
        <v>13758</v>
      </c>
      <c r="N6368" s="545" t="s">
        <v>13413</v>
      </c>
      <c r="O6368" s="545" t="s">
        <v>14625</v>
      </c>
      <c r="P6368" s="549">
        <v>4441</v>
      </c>
      <c r="Q6368" s="549">
        <v>1</v>
      </c>
      <c r="R6368" s="549">
        <v>129</v>
      </c>
      <c r="S6368" s="548"/>
      <c r="T6368" s="548"/>
      <c r="U6368" s="99"/>
    </row>
    <row r="6369" spans="1:21" ht="19.5" customHeight="1">
      <c r="A6369" s="545">
        <v>100987</v>
      </c>
      <c r="B6369" s="545" t="s">
        <v>10652</v>
      </c>
      <c r="C6369" s="545" t="s">
        <v>216</v>
      </c>
      <c r="D6369" s="546"/>
      <c r="E6369" s="171" t="str">
        <f t="shared" si="99"/>
        <v>1900</v>
      </c>
      <c r="F6369" s="547">
        <v>0</v>
      </c>
      <c r="G6369" s="548">
        <v>0</v>
      </c>
      <c r="H6369" s="547">
        <v>0</v>
      </c>
      <c r="I6369" s="545" t="s">
        <v>12642</v>
      </c>
      <c r="J6369" s="545"/>
      <c r="K6369" s="545" t="s">
        <v>13413</v>
      </c>
      <c r="L6369" s="545" t="s">
        <v>13807</v>
      </c>
      <c r="M6369" s="548" t="s">
        <v>13758</v>
      </c>
      <c r="N6369" s="545" t="s">
        <v>13413</v>
      </c>
      <c r="O6369" s="545" t="s">
        <v>18131</v>
      </c>
      <c r="P6369" s="549">
        <v>4442</v>
      </c>
      <c r="Q6369" s="549">
        <v>1</v>
      </c>
      <c r="R6369" s="549">
        <v>135</v>
      </c>
      <c r="S6369" s="548"/>
      <c r="T6369" s="548"/>
      <c r="U6369" s="99"/>
    </row>
    <row r="6370" spans="1:21" ht="19.5" customHeight="1">
      <c r="A6370" s="545">
        <v>100988</v>
      </c>
      <c r="B6370" s="545" t="s">
        <v>2421</v>
      </c>
      <c r="C6370" s="545" t="s">
        <v>216</v>
      </c>
      <c r="D6370" s="546"/>
      <c r="E6370" s="171" t="str">
        <f t="shared" si="99"/>
        <v>1900</v>
      </c>
      <c r="F6370" s="547">
        <v>0</v>
      </c>
      <c r="G6370" s="548">
        <v>0</v>
      </c>
      <c r="H6370" s="547">
        <v>0</v>
      </c>
      <c r="I6370" s="545" t="s">
        <v>12642</v>
      </c>
      <c r="J6370" s="545"/>
      <c r="K6370" s="545" t="s">
        <v>13413</v>
      </c>
      <c r="L6370" s="545" t="s">
        <v>13807</v>
      </c>
      <c r="M6370" s="548" t="s">
        <v>13758</v>
      </c>
      <c r="N6370" s="545" t="s">
        <v>13413</v>
      </c>
      <c r="O6370" s="545" t="s">
        <v>14534</v>
      </c>
      <c r="P6370" s="549">
        <v>4443</v>
      </c>
      <c r="Q6370" s="549">
        <v>1</v>
      </c>
      <c r="R6370" s="549">
        <v>135</v>
      </c>
      <c r="S6370" s="548"/>
      <c r="T6370" s="548"/>
      <c r="U6370" s="99"/>
    </row>
    <row r="6371" spans="1:21" ht="19.5" customHeight="1">
      <c r="A6371" s="545">
        <v>100989</v>
      </c>
      <c r="B6371" s="545" t="s">
        <v>7025</v>
      </c>
      <c r="C6371" s="545" t="s">
        <v>311</v>
      </c>
      <c r="D6371" s="546">
        <v>46052</v>
      </c>
      <c r="E6371" s="171" t="str">
        <f t="shared" si="99"/>
        <v>2026</v>
      </c>
      <c r="F6371" s="547">
        <v>105434</v>
      </c>
      <c r="G6371" s="548">
        <v>0.19</v>
      </c>
      <c r="H6371" s="547">
        <v>88600</v>
      </c>
      <c r="I6371" s="545" t="s">
        <v>12651</v>
      </c>
      <c r="J6371" s="545" t="s">
        <v>13307</v>
      </c>
      <c r="K6371" s="545" t="s">
        <v>13413</v>
      </c>
      <c r="L6371" s="545" t="s">
        <v>13805</v>
      </c>
      <c r="M6371" s="548" t="s">
        <v>13758</v>
      </c>
      <c r="N6371" s="545" t="s">
        <v>13413</v>
      </c>
      <c r="O6371" s="545" t="s">
        <v>13413</v>
      </c>
      <c r="P6371" s="549">
        <v>4444</v>
      </c>
      <c r="Q6371" s="549">
        <v>1</v>
      </c>
      <c r="R6371" s="549">
        <v>68</v>
      </c>
      <c r="S6371" s="548">
        <v>2228</v>
      </c>
      <c r="T6371" s="548"/>
      <c r="U6371" s="99"/>
    </row>
    <row r="6372" spans="1:21" ht="19.5" customHeight="1">
      <c r="A6372" s="545">
        <v>100990</v>
      </c>
      <c r="B6372" s="545" t="s">
        <v>3154</v>
      </c>
      <c r="C6372" s="545" t="s">
        <v>209</v>
      </c>
      <c r="D6372" s="546"/>
      <c r="E6372" s="171" t="str">
        <f t="shared" si="99"/>
        <v>1900</v>
      </c>
      <c r="F6372" s="547">
        <v>0</v>
      </c>
      <c r="G6372" s="548">
        <v>0</v>
      </c>
      <c r="H6372" s="547">
        <v>0</v>
      </c>
      <c r="I6372" s="545" t="s">
        <v>12719</v>
      </c>
      <c r="J6372" s="545"/>
      <c r="K6372" s="545" t="s">
        <v>13413</v>
      </c>
      <c r="L6372" s="545" t="s">
        <v>13413</v>
      </c>
      <c r="M6372" s="548" t="s">
        <v>13758</v>
      </c>
      <c r="N6372" s="545" t="s">
        <v>13413</v>
      </c>
      <c r="O6372" s="545" t="s">
        <v>14830</v>
      </c>
      <c r="P6372" s="549">
        <v>4445</v>
      </c>
      <c r="Q6372" s="549">
        <v>1</v>
      </c>
      <c r="R6372" s="549">
        <v>157</v>
      </c>
      <c r="S6372" s="548"/>
      <c r="T6372" s="548"/>
      <c r="U6372" s="99"/>
    </row>
    <row r="6373" spans="1:21" ht="19.5" customHeight="1">
      <c r="A6373" s="545">
        <v>100991</v>
      </c>
      <c r="B6373" s="545" t="s">
        <v>10651</v>
      </c>
      <c r="C6373" s="545" t="s">
        <v>216</v>
      </c>
      <c r="D6373" s="546"/>
      <c r="E6373" s="171" t="str">
        <f t="shared" si="99"/>
        <v>1900</v>
      </c>
      <c r="F6373" s="547">
        <v>0</v>
      </c>
      <c r="G6373" s="548">
        <v>0</v>
      </c>
      <c r="H6373" s="547">
        <v>0</v>
      </c>
      <c r="I6373" s="545" t="s">
        <v>12642</v>
      </c>
      <c r="J6373" s="545"/>
      <c r="K6373" s="545" t="s">
        <v>13413</v>
      </c>
      <c r="L6373" s="545" t="s">
        <v>13413</v>
      </c>
      <c r="M6373" s="548" t="s">
        <v>13758</v>
      </c>
      <c r="N6373" s="545" t="s">
        <v>13413</v>
      </c>
      <c r="O6373" s="545" t="s">
        <v>14580</v>
      </c>
      <c r="P6373" s="549">
        <v>4446</v>
      </c>
      <c r="Q6373" s="549">
        <v>1</v>
      </c>
      <c r="R6373" s="549">
        <v>135</v>
      </c>
      <c r="S6373" s="548"/>
      <c r="T6373" s="548"/>
      <c r="U6373" s="99"/>
    </row>
    <row r="6374" spans="1:21" ht="19.5" customHeight="1">
      <c r="A6374" s="545">
        <v>100992</v>
      </c>
      <c r="B6374" s="545" t="s">
        <v>10650</v>
      </c>
      <c r="C6374" s="545" t="s">
        <v>206</v>
      </c>
      <c r="D6374" s="546"/>
      <c r="E6374" s="171" t="str">
        <f t="shared" si="99"/>
        <v>1900</v>
      </c>
      <c r="F6374" s="547">
        <v>0</v>
      </c>
      <c r="G6374" s="548">
        <v>0</v>
      </c>
      <c r="H6374" s="547">
        <v>0</v>
      </c>
      <c r="I6374" s="545" t="s">
        <v>12709</v>
      </c>
      <c r="J6374" s="545"/>
      <c r="K6374" s="545" t="s">
        <v>18132</v>
      </c>
      <c r="L6374" s="545" t="s">
        <v>18133</v>
      </c>
      <c r="M6374" s="548" t="s">
        <v>13758</v>
      </c>
      <c r="N6374" s="545" t="s">
        <v>13413</v>
      </c>
      <c r="O6374" s="545" t="s">
        <v>18134</v>
      </c>
      <c r="P6374" s="549">
        <v>4447</v>
      </c>
      <c r="Q6374" s="549">
        <v>1</v>
      </c>
      <c r="R6374" s="549">
        <v>124</v>
      </c>
      <c r="S6374" s="548"/>
      <c r="T6374" s="548"/>
      <c r="U6374" s="99"/>
    </row>
    <row r="6375" spans="1:21" ht="19.5" customHeight="1">
      <c r="A6375" s="545">
        <v>100993</v>
      </c>
      <c r="B6375" s="545" t="s">
        <v>6326</v>
      </c>
      <c r="C6375" s="545" t="s">
        <v>221</v>
      </c>
      <c r="D6375" s="546">
        <v>45708</v>
      </c>
      <c r="E6375" s="171" t="str">
        <f t="shared" si="99"/>
        <v>2025</v>
      </c>
      <c r="F6375" s="547">
        <v>243376.46</v>
      </c>
      <c r="G6375" s="548">
        <v>0.19</v>
      </c>
      <c r="H6375" s="547">
        <v>204518.03</v>
      </c>
      <c r="I6375" s="545" t="s">
        <v>12661</v>
      </c>
      <c r="J6375" s="545" t="s">
        <v>13307</v>
      </c>
      <c r="K6375" s="545" t="s">
        <v>13413</v>
      </c>
      <c r="L6375" s="545" t="s">
        <v>16321</v>
      </c>
      <c r="M6375" s="548" t="s">
        <v>13758</v>
      </c>
      <c r="N6375" s="545" t="s">
        <v>13413</v>
      </c>
      <c r="O6375" s="545" t="s">
        <v>13413</v>
      </c>
      <c r="P6375" s="549">
        <v>4448</v>
      </c>
      <c r="Q6375" s="549">
        <v>1</v>
      </c>
      <c r="R6375" s="549">
        <v>89</v>
      </c>
      <c r="S6375" s="548">
        <v>2228</v>
      </c>
      <c r="T6375" s="548"/>
      <c r="U6375" s="99"/>
    </row>
    <row r="6376" spans="1:21" ht="19.5" customHeight="1">
      <c r="A6376" s="545">
        <v>100994</v>
      </c>
      <c r="B6376" s="545" t="s">
        <v>6325</v>
      </c>
      <c r="C6376" s="545" t="s">
        <v>216</v>
      </c>
      <c r="D6376" s="546">
        <v>46052</v>
      </c>
      <c r="E6376" s="171" t="str">
        <f t="shared" si="99"/>
        <v>2026</v>
      </c>
      <c r="F6376" s="547">
        <v>61033</v>
      </c>
      <c r="G6376" s="548">
        <v>0.19</v>
      </c>
      <c r="H6376" s="547">
        <v>51288.24</v>
      </c>
      <c r="I6376" s="545" t="s">
        <v>12709</v>
      </c>
      <c r="J6376" s="545" t="s">
        <v>13307</v>
      </c>
      <c r="K6376" s="545" t="s">
        <v>18135</v>
      </c>
      <c r="L6376" s="545" t="s">
        <v>18136</v>
      </c>
      <c r="M6376" s="548" t="s">
        <v>13758</v>
      </c>
      <c r="N6376" s="545" t="s">
        <v>22823</v>
      </c>
      <c r="O6376" s="545" t="s">
        <v>18137</v>
      </c>
      <c r="P6376" s="549">
        <v>4449</v>
      </c>
      <c r="Q6376" s="549">
        <v>1</v>
      </c>
      <c r="R6376" s="549">
        <v>124</v>
      </c>
      <c r="S6376" s="548">
        <v>2228</v>
      </c>
      <c r="T6376" s="548">
        <v>441</v>
      </c>
      <c r="U6376" s="99"/>
    </row>
    <row r="6377" spans="1:21" ht="19.5" customHeight="1">
      <c r="A6377" s="545">
        <v>100995</v>
      </c>
      <c r="B6377" s="545" t="s">
        <v>7245</v>
      </c>
      <c r="C6377" s="545" t="s">
        <v>221</v>
      </c>
      <c r="D6377" s="546">
        <v>43839</v>
      </c>
      <c r="E6377" s="171" t="str">
        <f t="shared" si="99"/>
        <v>2020</v>
      </c>
      <c r="F6377" s="547">
        <v>4390.01</v>
      </c>
      <c r="G6377" s="548">
        <v>0.19</v>
      </c>
      <c r="H6377" s="547">
        <v>3689.08</v>
      </c>
      <c r="I6377" s="545" t="s">
        <v>12973</v>
      </c>
      <c r="J6377" s="545" t="s">
        <v>13297</v>
      </c>
      <c r="K6377" s="545" t="s">
        <v>13413</v>
      </c>
      <c r="L6377" s="545" t="s">
        <v>13413</v>
      </c>
      <c r="M6377" s="548" t="s">
        <v>13843</v>
      </c>
      <c r="N6377" s="545" t="s">
        <v>13413</v>
      </c>
      <c r="O6377" s="545" t="s">
        <v>13413</v>
      </c>
      <c r="P6377" s="549">
        <v>4450</v>
      </c>
      <c r="Q6377" s="549">
        <v>5</v>
      </c>
      <c r="R6377" s="549">
        <v>59</v>
      </c>
      <c r="S6377" s="548">
        <v>2257</v>
      </c>
      <c r="T6377" s="548"/>
      <c r="U6377" s="99"/>
    </row>
    <row r="6378" spans="1:21" ht="19.5" customHeight="1">
      <c r="A6378" s="545">
        <v>100996</v>
      </c>
      <c r="B6378" s="545" t="s">
        <v>5346</v>
      </c>
      <c r="C6378" s="545" t="s">
        <v>209</v>
      </c>
      <c r="D6378" s="546">
        <v>45708</v>
      </c>
      <c r="E6378" s="171" t="str">
        <f t="shared" si="99"/>
        <v>2025</v>
      </c>
      <c r="F6378" s="547">
        <v>86774.5</v>
      </c>
      <c r="G6378" s="548">
        <v>0.19</v>
      </c>
      <c r="H6378" s="547">
        <v>72919.75</v>
      </c>
      <c r="I6378" s="545" t="s">
        <v>12664</v>
      </c>
      <c r="J6378" s="545" t="s">
        <v>13307</v>
      </c>
      <c r="K6378" s="545" t="s">
        <v>18138</v>
      </c>
      <c r="L6378" s="545" t="s">
        <v>13846</v>
      </c>
      <c r="M6378" s="548" t="s">
        <v>13758</v>
      </c>
      <c r="N6378" s="545" t="s">
        <v>22154</v>
      </c>
      <c r="O6378" s="545" t="s">
        <v>17902</v>
      </c>
      <c r="P6378" s="549">
        <v>4451</v>
      </c>
      <c r="Q6378" s="549">
        <v>1</v>
      </c>
      <c r="R6378" s="549">
        <v>166</v>
      </c>
      <c r="S6378" s="548">
        <v>2228</v>
      </c>
      <c r="T6378" s="548">
        <v>170</v>
      </c>
      <c r="U6378" s="99"/>
    </row>
    <row r="6379" spans="1:21" ht="19.5" customHeight="1">
      <c r="A6379" s="545">
        <v>100997</v>
      </c>
      <c r="B6379" s="545" t="s">
        <v>7627</v>
      </c>
      <c r="C6379" s="545" t="s">
        <v>221</v>
      </c>
      <c r="D6379" s="546">
        <v>43661</v>
      </c>
      <c r="E6379" s="171" t="str">
        <f t="shared" si="99"/>
        <v>2019</v>
      </c>
      <c r="F6379" s="547">
        <v>53200</v>
      </c>
      <c r="G6379" s="548">
        <v>0.19</v>
      </c>
      <c r="H6379" s="547">
        <v>44705.88</v>
      </c>
      <c r="I6379" s="545" t="s">
        <v>12643</v>
      </c>
      <c r="J6379" s="545" t="s">
        <v>13296</v>
      </c>
      <c r="K6379" s="545" t="s">
        <v>18139</v>
      </c>
      <c r="L6379" s="545" t="s">
        <v>13413</v>
      </c>
      <c r="M6379" s="548" t="s">
        <v>13758</v>
      </c>
      <c r="N6379" s="545" t="s">
        <v>13413</v>
      </c>
      <c r="O6379" s="545" t="s">
        <v>13413</v>
      </c>
      <c r="P6379" s="549">
        <v>4452</v>
      </c>
      <c r="Q6379" s="549">
        <v>1</v>
      </c>
      <c r="R6379" s="549">
        <v>6</v>
      </c>
      <c r="S6379" s="548">
        <v>2218</v>
      </c>
      <c r="T6379" s="548"/>
      <c r="U6379" s="99"/>
    </row>
    <row r="6380" spans="1:21" ht="19.5" customHeight="1">
      <c r="A6380" s="545">
        <v>100998</v>
      </c>
      <c r="B6380" s="545" t="s">
        <v>1060</v>
      </c>
      <c r="C6380" s="545" t="s">
        <v>216</v>
      </c>
      <c r="D6380" s="546"/>
      <c r="E6380" s="171" t="str">
        <f t="shared" si="99"/>
        <v>1900</v>
      </c>
      <c r="F6380" s="547">
        <v>0</v>
      </c>
      <c r="G6380" s="548">
        <v>0</v>
      </c>
      <c r="H6380" s="547">
        <v>0</v>
      </c>
      <c r="I6380" s="545" t="s">
        <v>12694</v>
      </c>
      <c r="J6380" s="545"/>
      <c r="K6380" s="545" t="s">
        <v>13413</v>
      </c>
      <c r="L6380" s="545" t="s">
        <v>15247</v>
      </c>
      <c r="M6380" s="548" t="s">
        <v>13868</v>
      </c>
      <c r="N6380" s="545" t="s">
        <v>22158</v>
      </c>
      <c r="O6380" s="545" t="s">
        <v>15248</v>
      </c>
      <c r="P6380" s="549">
        <v>4453</v>
      </c>
      <c r="Q6380" s="549">
        <v>2</v>
      </c>
      <c r="R6380" s="549">
        <v>104</v>
      </c>
      <c r="S6380" s="548"/>
      <c r="T6380" s="548">
        <v>39</v>
      </c>
      <c r="U6380" s="99"/>
    </row>
    <row r="6381" spans="1:21" ht="19.5" customHeight="1">
      <c r="A6381" s="545">
        <v>100999</v>
      </c>
      <c r="B6381" s="545" t="s">
        <v>10649</v>
      </c>
      <c r="C6381" s="545" t="s">
        <v>216</v>
      </c>
      <c r="D6381" s="546"/>
      <c r="E6381" s="171" t="str">
        <f t="shared" si="99"/>
        <v>1900</v>
      </c>
      <c r="F6381" s="547">
        <v>0</v>
      </c>
      <c r="G6381" s="548">
        <v>0</v>
      </c>
      <c r="H6381" s="547">
        <v>0</v>
      </c>
      <c r="I6381" s="545" t="s">
        <v>12659</v>
      </c>
      <c r="J6381" s="545"/>
      <c r="K6381" s="545" t="s">
        <v>13413</v>
      </c>
      <c r="L6381" s="545" t="s">
        <v>14199</v>
      </c>
      <c r="M6381" s="548" t="s">
        <v>13758</v>
      </c>
      <c r="N6381" s="545" t="s">
        <v>13413</v>
      </c>
      <c r="O6381" s="545" t="s">
        <v>14200</v>
      </c>
      <c r="P6381" s="549">
        <v>4454</v>
      </c>
      <c r="Q6381" s="549">
        <v>1</v>
      </c>
      <c r="R6381" s="549">
        <v>116</v>
      </c>
      <c r="S6381" s="548"/>
      <c r="T6381" s="548"/>
      <c r="U6381" s="99"/>
    </row>
    <row r="6382" spans="1:21" ht="19.5" customHeight="1">
      <c r="A6382" s="545">
        <v>101001</v>
      </c>
      <c r="B6382" s="545" t="s">
        <v>7024</v>
      </c>
      <c r="C6382" s="545" t="s">
        <v>216</v>
      </c>
      <c r="D6382" s="546">
        <v>46052</v>
      </c>
      <c r="E6382" s="171" t="str">
        <f t="shared" si="99"/>
        <v>2026</v>
      </c>
      <c r="F6382" s="547">
        <v>1337</v>
      </c>
      <c r="G6382" s="548">
        <v>0.19</v>
      </c>
      <c r="H6382" s="547">
        <v>1123.53</v>
      </c>
      <c r="I6382" s="545" t="s">
        <v>12645</v>
      </c>
      <c r="J6382" s="545" t="s">
        <v>13307</v>
      </c>
      <c r="K6382" s="545" t="s">
        <v>18140</v>
      </c>
      <c r="L6382" s="545" t="s">
        <v>15383</v>
      </c>
      <c r="M6382" s="548" t="s">
        <v>13758</v>
      </c>
      <c r="N6382" s="545" t="s">
        <v>22161</v>
      </c>
      <c r="O6382" s="545" t="s">
        <v>13413</v>
      </c>
      <c r="P6382" s="549">
        <v>4456</v>
      </c>
      <c r="Q6382" s="549">
        <v>1</v>
      </c>
      <c r="R6382" s="549">
        <v>12</v>
      </c>
      <c r="S6382" s="548">
        <v>2228</v>
      </c>
      <c r="T6382" s="548">
        <v>36</v>
      </c>
      <c r="U6382" s="99"/>
    </row>
    <row r="6383" spans="1:21" ht="19.5" customHeight="1">
      <c r="A6383" s="545">
        <v>101002</v>
      </c>
      <c r="B6383" s="545" t="s">
        <v>2760</v>
      </c>
      <c r="C6383" s="545" t="s">
        <v>216</v>
      </c>
      <c r="D6383" s="546"/>
      <c r="E6383" s="171" t="str">
        <f t="shared" si="99"/>
        <v>1900</v>
      </c>
      <c r="F6383" s="547">
        <v>0</v>
      </c>
      <c r="G6383" s="548">
        <v>0</v>
      </c>
      <c r="H6383" s="547">
        <v>0</v>
      </c>
      <c r="I6383" s="545" t="s">
        <v>12721</v>
      </c>
      <c r="J6383" s="545"/>
      <c r="K6383" s="545" t="s">
        <v>13413</v>
      </c>
      <c r="L6383" s="545" t="s">
        <v>16258</v>
      </c>
      <c r="M6383" s="548" t="s">
        <v>13758</v>
      </c>
      <c r="N6383" s="545" t="s">
        <v>13413</v>
      </c>
      <c r="O6383" s="545" t="s">
        <v>16256</v>
      </c>
      <c r="P6383" s="549">
        <v>4457</v>
      </c>
      <c r="Q6383" s="549">
        <v>1</v>
      </c>
      <c r="R6383" s="549">
        <v>144</v>
      </c>
      <c r="S6383" s="548"/>
      <c r="T6383" s="548"/>
      <c r="U6383" s="99"/>
    </row>
    <row r="6384" spans="1:21" ht="19.5" customHeight="1">
      <c r="A6384" s="545">
        <v>101003</v>
      </c>
      <c r="B6384" s="545" t="s">
        <v>7023</v>
      </c>
      <c r="C6384" s="545" t="s">
        <v>216</v>
      </c>
      <c r="D6384" s="546">
        <v>46052</v>
      </c>
      <c r="E6384" s="171" t="str">
        <f t="shared" si="99"/>
        <v>2026</v>
      </c>
      <c r="F6384" s="547">
        <v>806758</v>
      </c>
      <c r="G6384" s="548">
        <v>0.19</v>
      </c>
      <c r="H6384" s="547">
        <v>677947.9</v>
      </c>
      <c r="I6384" s="545" t="s">
        <v>12656</v>
      </c>
      <c r="J6384" s="545" t="s">
        <v>13307</v>
      </c>
      <c r="K6384" s="545" t="s">
        <v>18141</v>
      </c>
      <c r="L6384" s="545" t="s">
        <v>13818</v>
      </c>
      <c r="M6384" s="548" t="s">
        <v>13758</v>
      </c>
      <c r="N6384" s="545" t="s">
        <v>22146</v>
      </c>
      <c r="O6384" s="545" t="s">
        <v>15799</v>
      </c>
      <c r="P6384" s="549">
        <v>4458</v>
      </c>
      <c r="Q6384" s="549">
        <v>1</v>
      </c>
      <c r="R6384" s="549">
        <v>119</v>
      </c>
      <c r="S6384" s="548">
        <v>2228</v>
      </c>
      <c r="T6384" s="548">
        <v>15</v>
      </c>
      <c r="U6384" s="99"/>
    </row>
    <row r="6385" spans="1:21" ht="19.5" customHeight="1">
      <c r="A6385" s="545">
        <v>101004</v>
      </c>
      <c r="B6385" s="545" t="s">
        <v>1451</v>
      </c>
      <c r="C6385" s="545" t="s">
        <v>216</v>
      </c>
      <c r="D6385" s="546">
        <v>46052</v>
      </c>
      <c r="E6385" s="171" t="str">
        <f t="shared" si="99"/>
        <v>2026</v>
      </c>
      <c r="F6385" s="547">
        <v>116466</v>
      </c>
      <c r="G6385" s="548">
        <v>0.19</v>
      </c>
      <c r="H6385" s="547">
        <v>97870.59</v>
      </c>
      <c r="I6385" s="545" t="s">
        <v>12656</v>
      </c>
      <c r="J6385" s="545" t="s">
        <v>13307</v>
      </c>
      <c r="K6385" s="545" t="s">
        <v>13413</v>
      </c>
      <c r="L6385" s="545" t="s">
        <v>15762</v>
      </c>
      <c r="M6385" s="548" t="s">
        <v>13758</v>
      </c>
      <c r="N6385" s="545" t="s">
        <v>13413</v>
      </c>
      <c r="O6385" s="545" t="s">
        <v>15763</v>
      </c>
      <c r="P6385" s="549">
        <v>4459</v>
      </c>
      <c r="Q6385" s="549">
        <v>1</v>
      </c>
      <c r="R6385" s="549">
        <v>119</v>
      </c>
      <c r="S6385" s="548">
        <v>2228</v>
      </c>
      <c r="T6385" s="548"/>
      <c r="U6385" s="99"/>
    </row>
    <row r="6386" spans="1:21" ht="19.5" customHeight="1">
      <c r="A6386" s="545">
        <v>101005</v>
      </c>
      <c r="B6386" s="545" t="s">
        <v>1586</v>
      </c>
      <c r="C6386" s="545" t="s">
        <v>216</v>
      </c>
      <c r="D6386" s="546">
        <v>45708</v>
      </c>
      <c r="E6386" s="171" t="str">
        <f t="shared" si="99"/>
        <v>2025</v>
      </c>
      <c r="F6386" s="547">
        <v>539884.43999999994</v>
      </c>
      <c r="G6386" s="548">
        <v>0.19</v>
      </c>
      <c r="H6386" s="547">
        <v>453684.4</v>
      </c>
      <c r="I6386" s="545" t="s">
        <v>12685</v>
      </c>
      <c r="J6386" s="545" t="s">
        <v>13307</v>
      </c>
      <c r="K6386" s="545" t="s">
        <v>18142</v>
      </c>
      <c r="L6386" s="545" t="s">
        <v>13413</v>
      </c>
      <c r="M6386" s="548" t="s">
        <v>13758</v>
      </c>
      <c r="N6386" s="545" t="s">
        <v>13413</v>
      </c>
      <c r="O6386" s="545" t="s">
        <v>14326</v>
      </c>
      <c r="P6386" s="549">
        <v>4460</v>
      </c>
      <c r="Q6386" s="549">
        <v>1</v>
      </c>
      <c r="R6386" s="549">
        <v>11</v>
      </c>
      <c r="S6386" s="548">
        <v>2228</v>
      </c>
      <c r="T6386" s="548"/>
      <c r="U6386" s="99"/>
    </row>
    <row r="6387" spans="1:21" ht="19.5" customHeight="1">
      <c r="A6387" s="545">
        <v>101006</v>
      </c>
      <c r="B6387" s="545" t="s">
        <v>1456</v>
      </c>
      <c r="C6387" s="545" t="s">
        <v>216</v>
      </c>
      <c r="D6387" s="546">
        <v>45708</v>
      </c>
      <c r="E6387" s="171" t="str">
        <f t="shared" si="99"/>
        <v>2025</v>
      </c>
      <c r="F6387" s="547">
        <v>422539.25</v>
      </c>
      <c r="G6387" s="548">
        <v>0.19</v>
      </c>
      <c r="H6387" s="547">
        <v>355075</v>
      </c>
      <c r="I6387" s="545" t="s">
        <v>12685</v>
      </c>
      <c r="J6387" s="545" t="s">
        <v>13307</v>
      </c>
      <c r="K6387" s="545" t="s">
        <v>18143</v>
      </c>
      <c r="L6387" s="545" t="s">
        <v>16119</v>
      </c>
      <c r="M6387" s="548" t="s">
        <v>13758</v>
      </c>
      <c r="N6387" s="545" t="s">
        <v>22166</v>
      </c>
      <c r="O6387" s="545" t="s">
        <v>16122</v>
      </c>
      <c r="P6387" s="549">
        <v>4461</v>
      </c>
      <c r="Q6387" s="549">
        <v>1</v>
      </c>
      <c r="R6387" s="549">
        <v>11</v>
      </c>
      <c r="S6387" s="548">
        <v>2228</v>
      </c>
      <c r="T6387" s="548">
        <v>11</v>
      </c>
      <c r="U6387" s="99"/>
    </row>
    <row r="6388" spans="1:21" ht="19.5" customHeight="1">
      <c r="A6388" s="545">
        <v>101008</v>
      </c>
      <c r="B6388" s="545" t="s">
        <v>10648</v>
      </c>
      <c r="C6388" s="545" t="s">
        <v>209</v>
      </c>
      <c r="D6388" s="546"/>
      <c r="E6388" s="171" t="str">
        <f t="shared" si="99"/>
        <v>1900</v>
      </c>
      <c r="F6388" s="547">
        <v>0</v>
      </c>
      <c r="G6388" s="548">
        <v>0</v>
      </c>
      <c r="H6388" s="547">
        <v>0</v>
      </c>
      <c r="I6388" s="545" t="s">
        <v>12725</v>
      </c>
      <c r="J6388" s="545"/>
      <c r="K6388" s="545" t="s">
        <v>13413</v>
      </c>
      <c r="L6388" s="545" t="s">
        <v>14664</v>
      </c>
      <c r="M6388" s="548" t="s">
        <v>13758</v>
      </c>
      <c r="N6388" s="545" t="s">
        <v>13413</v>
      </c>
      <c r="O6388" s="545" t="s">
        <v>15231</v>
      </c>
      <c r="P6388" s="549">
        <v>4463</v>
      </c>
      <c r="Q6388" s="549">
        <v>1</v>
      </c>
      <c r="R6388" s="549">
        <v>147</v>
      </c>
      <c r="S6388" s="548"/>
      <c r="T6388" s="548"/>
      <c r="U6388" s="99"/>
    </row>
    <row r="6389" spans="1:21" ht="19.5" customHeight="1">
      <c r="A6389" s="545">
        <v>101009</v>
      </c>
      <c r="B6389" s="545" t="s">
        <v>12570</v>
      </c>
      <c r="C6389" s="545" t="s">
        <v>209</v>
      </c>
      <c r="D6389" s="546">
        <v>45708</v>
      </c>
      <c r="E6389" s="171" t="str">
        <f t="shared" si="99"/>
        <v>2025</v>
      </c>
      <c r="F6389" s="547">
        <v>11740.31</v>
      </c>
      <c r="G6389" s="548">
        <v>0.19</v>
      </c>
      <c r="H6389" s="547">
        <v>9865.81</v>
      </c>
      <c r="I6389" s="545" t="s">
        <v>12644</v>
      </c>
      <c r="J6389" s="545" t="s">
        <v>13307</v>
      </c>
      <c r="K6389" s="545" t="s">
        <v>18144</v>
      </c>
      <c r="L6389" s="545" t="s">
        <v>13413</v>
      </c>
      <c r="M6389" s="548" t="s">
        <v>13758</v>
      </c>
      <c r="N6389" s="545" t="s">
        <v>13413</v>
      </c>
      <c r="O6389" s="545" t="s">
        <v>13413</v>
      </c>
      <c r="P6389" s="549">
        <v>4464</v>
      </c>
      <c r="Q6389" s="549">
        <v>1</v>
      </c>
      <c r="R6389" s="549">
        <v>62</v>
      </c>
      <c r="S6389" s="548">
        <v>2228</v>
      </c>
      <c r="T6389" s="548"/>
      <c r="U6389" s="99"/>
    </row>
    <row r="6390" spans="1:21" ht="19.5" customHeight="1">
      <c r="A6390" s="545">
        <v>101010</v>
      </c>
      <c r="B6390" s="545" t="s">
        <v>1395</v>
      </c>
      <c r="C6390" s="545" t="s">
        <v>206</v>
      </c>
      <c r="D6390" s="546">
        <v>46052</v>
      </c>
      <c r="E6390" s="171" t="str">
        <f t="shared" si="99"/>
        <v>2026</v>
      </c>
      <c r="F6390" s="547">
        <v>18982</v>
      </c>
      <c r="G6390" s="548">
        <v>0.19</v>
      </c>
      <c r="H6390" s="547">
        <v>15951.26</v>
      </c>
      <c r="I6390" s="545" t="s">
        <v>12659</v>
      </c>
      <c r="J6390" s="545" t="s">
        <v>13307</v>
      </c>
      <c r="K6390" s="545" t="s">
        <v>18145</v>
      </c>
      <c r="L6390" s="545" t="s">
        <v>16571</v>
      </c>
      <c r="M6390" s="548" t="s">
        <v>13758</v>
      </c>
      <c r="N6390" s="545" t="s">
        <v>13413</v>
      </c>
      <c r="O6390" s="545" t="s">
        <v>13413</v>
      </c>
      <c r="P6390" s="549">
        <v>4465</v>
      </c>
      <c r="Q6390" s="549">
        <v>1</v>
      </c>
      <c r="R6390" s="549">
        <v>116</v>
      </c>
      <c r="S6390" s="548">
        <v>2228</v>
      </c>
      <c r="T6390" s="548"/>
      <c r="U6390" s="99"/>
    </row>
    <row r="6391" spans="1:21" ht="19.5" customHeight="1">
      <c r="A6391" s="545">
        <v>101011</v>
      </c>
      <c r="B6391" s="545" t="s">
        <v>7244</v>
      </c>
      <c r="C6391" s="545" t="s">
        <v>209</v>
      </c>
      <c r="D6391" s="546">
        <v>43839</v>
      </c>
      <c r="E6391" s="171" t="str">
        <f t="shared" si="99"/>
        <v>2020</v>
      </c>
      <c r="F6391" s="547">
        <v>2881</v>
      </c>
      <c r="G6391" s="548">
        <v>0.19</v>
      </c>
      <c r="H6391" s="547">
        <v>2421.0100000000002</v>
      </c>
      <c r="I6391" s="545" t="s">
        <v>12675</v>
      </c>
      <c r="J6391" s="545" t="s">
        <v>13297</v>
      </c>
      <c r="K6391" s="545" t="s">
        <v>13413</v>
      </c>
      <c r="L6391" s="545" t="s">
        <v>13413</v>
      </c>
      <c r="M6391" s="548" t="s">
        <v>13758</v>
      </c>
      <c r="N6391" s="545" t="s">
        <v>13413</v>
      </c>
      <c r="O6391" s="545" t="s">
        <v>13413</v>
      </c>
      <c r="P6391" s="549">
        <v>4466</v>
      </c>
      <c r="Q6391" s="549">
        <v>1</v>
      </c>
      <c r="R6391" s="549">
        <v>141</v>
      </c>
      <c r="S6391" s="548">
        <v>2257</v>
      </c>
      <c r="T6391" s="548"/>
      <c r="U6391" s="99"/>
    </row>
    <row r="6392" spans="1:21" ht="19.5" customHeight="1">
      <c r="A6392" s="545">
        <v>101012</v>
      </c>
      <c r="B6392" s="545" t="s">
        <v>1000</v>
      </c>
      <c r="C6392" s="545" t="s">
        <v>4504</v>
      </c>
      <c r="D6392" s="546">
        <v>46052</v>
      </c>
      <c r="E6392" s="171" t="str">
        <f t="shared" si="99"/>
        <v>2026</v>
      </c>
      <c r="F6392" s="547">
        <v>57751</v>
      </c>
      <c r="G6392" s="548">
        <v>0.19</v>
      </c>
      <c r="H6392" s="547">
        <v>48530.25</v>
      </c>
      <c r="I6392" s="545" t="s">
        <v>12668</v>
      </c>
      <c r="J6392" s="545" t="s">
        <v>13307</v>
      </c>
      <c r="K6392" s="545" t="s">
        <v>18146</v>
      </c>
      <c r="L6392" s="545"/>
      <c r="M6392" s="548" t="s">
        <v>13868</v>
      </c>
      <c r="N6392" s="545" t="s">
        <v>13413</v>
      </c>
      <c r="O6392" s="545" t="s">
        <v>13413</v>
      </c>
      <c r="P6392" s="549">
        <v>4467</v>
      </c>
      <c r="Q6392" s="549">
        <v>2</v>
      </c>
      <c r="R6392" s="549">
        <v>7</v>
      </c>
      <c r="S6392" s="548">
        <v>2228</v>
      </c>
      <c r="T6392" s="548"/>
      <c r="U6392" s="99"/>
    </row>
    <row r="6393" spans="1:21" ht="19.5" customHeight="1">
      <c r="A6393" s="545">
        <v>101013</v>
      </c>
      <c r="B6393" s="545" t="s">
        <v>8357</v>
      </c>
      <c r="C6393" s="545" t="s">
        <v>209</v>
      </c>
      <c r="D6393" s="546">
        <v>46052</v>
      </c>
      <c r="E6393" s="171" t="str">
        <f t="shared" si="99"/>
        <v>2026</v>
      </c>
      <c r="F6393" s="547">
        <v>4399</v>
      </c>
      <c r="G6393" s="548">
        <v>0.19</v>
      </c>
      <c r="H6393" s="547">
        <v>3696.64</v>
      </c>
      <c r="I6393" s="545" t="s">
        <v>12646</v>
      </c>
      <c r="J6393" s="545" t="s">
        <v>13307</v>
      </c>
      <c r="K6393" s="545" t="s">
        <v>13413</v>
      </c>
      <c r="L6393" s="545" t="s">
        <v>17872</v>
      </c>
      <c r="M6393" s="548" t="s">
        <v>13758</v>
      </c>
      <c r="N6393" s="545" t="s">
        <v>13413</v>
      </c>
      <c r="O6393" s="545" t="s">
        <v>13413</v>
      </c>
      <c r="P6393" s="549">
        <v>4468</v>
      </c>
      <c r="Q6393" s="549">
        <v>1</v>
      </c>
      <c r="R6393" s="549">
        <v>65</v>
      </c>
      <c r="S6393" s="548">
        <v>2228</v>
      </c>
      <c r="T6393" s="548"/>
      <c r="U6393" s="99"/>
    </row>
    <row r="6394" spans="1:21" ht="19.5" customHeight="1">
      <c r="A6394" s="545">
        <v>101014</v>
      </c>
      <c r="B6394" s="545" t="s">
        <v>2882</v>
      </c>
      <c r="C6394" s="545" t="s">
        <v>786</v>
      </c>
      <c r="D6394" s="546"/>
      <c r="E6394" s="171" t="str">
        <f t="shared" si="99"/>
        <v>1900</v>
      </c>
      <c r="F6394" s="547">
        <v>0</v>
      </c>
      <c r="G6394" s="548">
        <v>0</v>
      </c>
      <c r="H6394" s="547">
        <v>0</v>
      </c>
      <c r="I6394" s="545" t="s">
        <v>12683</v>
      </c>
      <c r="J6394" s="545"/>
      <c r="K6394" s="545" t="s">
        <v>13413</v>
      </c>
      <c r="L6394" s="545" t="s">
        <v>15123</v>
      </c>
      <c r="M6394" s="548" t="s">
        <v>13758</v>
      </c>
      <c r="N6394" s="545" t="s">
        <v>13413</v>
      </c>
      <c r="O6394" s="545" t="s">
        <v>15134</v>
      </c>
      <c r="P6394" s="549">
        <v>4469</v>
      </c>
      <c r="Q6394" s="549">
        <v>1</v>
      </c>
      <c r="R6394" s="549">
        <v>18</v>
      </c>
      <c r="S6394" s="548"/>
      <c r="T6394" s="548"/>
      <c r="U6394" s="99"/>
    </row>
    <row r="6395" spans="1:21" ht="19.5" customHeight="1">
      <c r="A6395" s="545">
        <v>101015</v>
      </c>
      <c r="B6395" s="545" t="s">
        <v>10647</v>
      </c>
      <c r="C6395" s="545" t="s">
        <v>4504</v>
      </c>
      <c r="D6395" s="546"/>
      <c r="E6395" s="171" t="str">
        <f t="shared" si="99"/>
        <v>1900</v>
      </c>
      <c r="F6395" s="547">
        <v>0</v>
      </c>
      <c r="G6395" s="548">
        <v>0</v>
      </c>
      <c r="H6395" s="547">
        <v>0</v>
      </c>
      <c r="I6395" s="545" t="s">
        <v>12668</v>
      </c>
      <c r="J6395" s="545"/>
      <c r="K6395" s="545" t="s">
        <v>13413</v>
      </c>
      <c r="L6395" s="545" t="s">
        <v>14051</v>
      </c>
      <c r="M6395" s="548" t="s">
        <v>13868</v>
      </c>
      <c r="N6395" s="545" t="s">
        <v>13413</v>
      </c>
      <c r="O6395" s="545" t="s">
        <v>14052</v>
      </c>
      <c r="P6395" s="549">
        <v>4470</v>
      </c>
      <c r="Q6395" s="549">
        <v>2</v>
      </c>
      <c r="R6395" s="549">
        <v>7</v>
      </c>
      <c r="S6395" s="548"/>
      <c r="T6395" s="548"/>
      <c r="U6395" s="99"/>
    </row>
    <row r="6396" spans="1:21" ht="19.5" customHeight="1">
      <c r="A6396" s="545">
        <v>101016</v>
      </c>
      <c r="B6396" s="545" t="s">
        <v>12386</v>
      </c>
      <c r="C6396" s="545" t="s">
        <v>216</v>
      </c>
      <c r="D6396" s="546">
        <v>46052</v>
      </c>
      <c r="E6396" s="171" t="str">
        <f t="shared" si="99"/>
        <v>2026</v>
      </c>
      <c r="F6396" s="547">
        <v>17454749</v>
      </c>
      <c r="G6396" s="548">
        <v>0.19</v>
      </c>
      <c r="H6396" s="547">
        <v>14667856.300000001</v>
      </c>
      <c r="I6396" s="545" t="s">
        <v>12758</v>
      </c>
      <c r="J6396" s="545" t="s">
        <v>13307</v>
      </c>
      <c r="K6396" s="545" t="s">
        <v>18147</v>
      </c>
      <c r="L6396" s="545"/>
      <c r="M6396" s="548" t="s">
        <v>13758</v>
      </c>
      <c r="N6396" s="545" t="s">
        <v>13413</v>
      </c>
      <c r="O6396" s="545" t="s">
        <v>18148</v>
      </c>
      <c r="P6396" s="549">
        <v>4471</v>
      </c>
      <c r="Q6396" s="549">
        <v>1</v>
      </c>
      <c r="R6396" s="549">
        <v>164</v>
      </c>
      <c r="S6396" s="548">
        <v>2228</v>
      </c>
      <c r="T6396" s="548"/>
      <c r="U6396" s="99"/>
    </row>
    <row r="6397" spans="1:21" ht="19.5" customHeight="1">
      <c r="A6397" s="545">
        <v>101017</v>
      </c>
      <c r="B6397" s="545" t="s">
        <v>6866</v>
      </c>
      <c r="C6397" s="545" t="s">
        <v>216</v>
      </c>
      <c r="D6397" s="546">
        <v>45708</v>
      </c>
      <c r="E6397" s="171" t="str">
        <f t="shared" si="99"/>
        <v>2025</v>
      </c>
      <c r="F6397" s="547">
        <v>2490.58</v>
      </c>
      <c r="G6397" s="548">
        <v>0</v>
      </c>
      <c r="H6397" s="547">
        <v>2490.58</v>
      </c>
      <c r="I6397" s="545" t="s">
        <v>12642</v>
      </c>
      <c r="J6397" s="545" t="s">
        <v>13307</v>
      </c>
      <c r="K6397" s="545" t="s">
        <v>13413</v>
      </c>
      <c r="L6397" s="545" t="s">
        <v>13807</v>
      </c>
      <c r="M6397" s="548" t="s">
        <v>13758</v>
      </c>
      <c r="N6397" s="545" t="s">
        <v>13413</v>
      </c>
      <c r="O6397" s="545" t="s">
        <v>18149</v>
      </c>
      <c r="P6397" s="549">
        <v>4472</v>
      </c>
      <c r="Q6397" s="549">
        <v>1</v>
      </c>
      <c r="R6397" s="549">
        <v>135</v>
      </c>
      <c r="S6397" s="548">
        <v>2228</v>
      </c>
      <c r="T6397" s="548"/>
      <c r="U6397" s="99"/>
    </row>
    <row r="6398" spans="1:21" ht="19.5" customHeight="1">
      <c r="A6398" s="545">
        <v>101018</v>
      </c>
      <c r="B6398" s="545" t="s">
        <v>5284</v>
      </c>
      <c r="C6398" s="545" t="s">
        <v>216</v>
      </c>
      <c r="D6398" s="546">
        <v>46052</v>
      </c>
      <c r="E6398" s="171" t="str">
        <f t="shared" si="99"/>
        <v>2026</v>
      </c>
      <c r="F6398" s="547">
        <v>29372265</v>
      </c>
      <c r="G6398" s="548">
        <v>0.19</v>
      </c>
      <c r="H6398" s="547">
        <v>24682575.629999999</v>
      </c>
      <c r="I6398" s="545" t="s">
        <v>12758</v>
      </c>
      <c r="J6398" s="545" t="s">
        <v>13307</v>
      </c>
      <c r="K6398" s="545" t="s">
        <v>18150</v>
      </c>
      <c r="L6398" s="545" t="s">
        <v>13413</v>
      </c>
      <c r="M6398" s="548" t="s">
        <v>13758</v>
      </c>
      <c r="N6398" s="545" t="s">
        <v>13413</v>
      </c>
      <c r="O6398" s="545" t="s">
        <v>18151</v>
      </c>
      <c r="P6398" s="549">
        <v>4473</v>
      </c>
      <c r="Q6398" s="549">
        <v>1</v>
      </c>
      <c r="R6398" s="549">
        <v>164</v>
      </c>
      <c r="S6398" s="548">
        <v>2228</v>
      </c>
      <c r="T6398" s="548"/>
      <c r="U6398" s="99"/>
    </row>
    <row r="6399" spans="1:21" ht="19.5" customHeight="1">
      <c r="A6399" s="545">
        <v>101019</v>
      </c>
      <c r="B6399" s="545" t="s">
        <v>8356</v>
      </c>
      <c r="C6399" s="545" t="s">
        <v>216</v>
      </c>
      <c r="D6399" s="546">
        <v>46052</v>
      </c>
      <c r="E6399" s="171" t="str">
        <f t="shared" si="99"/>
        <v>2026</v>
      </c>
      <c r="F6399" s="547">
        <v>12423309</v>
      </c>
      <c r="G6399" s="548">
        <v>0.19</v>
      </c>
      <c r="H6399" s="547">
        <v>10439755.460000001</v>
      </c>
      <c r="I6399" s="545" t="s">
        <v>12758</v>
      </c>
      <c r="J6399" s="545" t="s">
        <v>13307</v>
      </c>
      <c r="K6399" s="545" t="s">
        <v>18152</v>
      </c>
      <c r="L6399" s="545" t="s">
        <v>13413</v>
      </c>
      <c r="M6399" s="548" t="s">
        <v>13758</v>
      </c>
      <c r="N6399" s="545" t="s">
        <v>13413</v>
      </c>
      <c r="O6399" s="545" t="s">
        <v>13413</v>
      </c>
      <c r="P6399" s="549">
        <v>4474</v>
      </c>
      <c r="Q6399" s="549">
        <v>1</v>
      </c>
      <c r="R6399" s="549">
        <v>164</v>
      </c>
      <c r="S6399" s="548">
        <v>2228</v>
      </c>
      <c r="T6399" s="548"/>
      <c r="U6399" s="99"/>
    </row>
    <row r="6400" spans="1:21" ht="19.5" customHeight="1">
      <c r="A6400" s="545">
        <v>101020</v>
      </c>
      <c r="B6400" s="545" t="s">
        <v>8355</v>
      </c>
      <c r="C6400" s="545" t="s">
        <v>216</v>
      </c>
      <c r="D6400" s="546">
        <v>46052</v>
      </c>
      <c r="E6400" s="171" t="str">
        <f t="shared" si="99"/>
        <v>2026</v>
      </c>
      <c r="F6400" s="547">
        <v>15168018</v>
      </c>
      <c r="G6400" s="548">
        <v>0.19</v>
      </c>
      <c r="H6400" s="547">
        <v>12746233.609999999</v>
      </c>
      <c r="I6400" s="545" t="s">
        <v>12758</v>
      </c>
      <c r="J6400" s="545" t="s">
        <v>13307</v>
      </c>
      <c r="K6400" s="545" t="s">
        <v>18153</v>
      </c>
      <c r="L6400" s="545" t="s">
        <v>13413</v>
      </c>
      <c r="M6400" s="548" t="s">
        <v>13758</v>
      </c>
      <c r="N6400" s="545" t="s">
        <v>13413</v>
      </c>
      <c r="O6400" s="545" t="s">
        <v>13413</v>
      </c>
      <c r="P6400" s="549">
        <v>4475</v>
      </c>
      <c r="Q6400" s="549">
        <v>1</v>
      </c>
      <c r="R6400" s="549">
        <v>164</v>
      </c>
      <c r="S6400" s="548">
        <v>2228</v>
      </c>
      <c r="T6400" s="548"/>
      <c r="U6400" s="99"/>
    </row>
    <row r="6401" spans="1:21" ht="19.5" customHeight="1">
      <c r="A6401" s="545">
        <v>101021</v>
      </c>
      <c r="B6401" s="545" t="s">
        <v>8274</v>
      </c>
      <c r="C6401" s="545" t="s">
        <v>216</v>
      </c>
      <c r="D6401" s="546">
        <v>43528</v>
      </c>
      <c r="E6401" s="171" t="str">
        <f t="shared" si="99"/>
        <v>2019</v>
      </c>
      <c r="F6401" s="547">
        <v>69599.990000000005</v>
      </c>
      <c r="G6401" s="548">
        <v>0.19</v>
      </c>
      <c r="H6401" s="547">
        <v>58487.39</v>
      </c>
      <c r="I6401" s="545" t="s">
        <v>12661</v>
      </c>
      <c r="J6401" s="545" t="s">
        <v>13302</v>
      </c>
      <c r="K6401" s="545" t="s">
        <v>13413</v>
      </c>
      <c r="L6401" s="545" t="s">
        <v>13413</v>
      </c>
      <c r="M6401" s="548" t="s">
        <v>13758</v>
      </c>
      <c r="N6401" s="545" t="s">
        <v>13413</v>
      </c>
      <c r="O6401" s="545" t="s">
        <v>13413</v>
      </c>
      <c r="P6401" s="549">
        <v>4476</v>
      </c>
      <c r="Q6401" s="549">
        <v>1</v>
      </c>
      <c r="R6401" s="549">
        <v>89</v>
      </c>
      <c r="S6401" s="548">
        <v>2219</v>
      </c>
      <c r="T6401" s="548"/>
      <c r="U6401" s="99"/>
    </row>
    <row r="6402" spans="1:21" ht="19.5" customHeight="1">
      <c r="A6402" s="545">
        <v>101022</v>
      </c>
      <c r="B6402" s="545" t="s">
        <v>8273</v>
      </c>
      <c r="C6402" s="545" t="s">
        <v>216</v>
      </c>
      <c r="D6402" s="546">
        <v>44593</v>
      </c>
      <c r="E6402" s="171" t="str">
        <f t="shared" si="99"/>
        <v>2022</v>
      </c>
      <c r="F6402" s="547">
        <v>487</v>
      </c>
      <c r="G6402" s="548">
        <v>0.19</v>
      </c>
      <c r="H6402" s="547">
        <v>409.24</v>
      </c>
      <c r="I6402" s="545" t="s">
        <v>12661</v>
      </c>
      <c r="J6402" s="545" t="s">
        <v>13297</v>
      </c>
      <c r="K6402" s="545" t="s">
        <v>13413</v>
      </c>
      <c r="L6402" s="545" t="s">
        <v>13413</v>
      </c>
      <c r="M6402" s="548" t="s">
        <v>13758</v>
      </c>
      <c r="N6402" s="545" t="s">
        <v>13413</v>
      </c>
      <c r="O6402" s="545" t="s">
        <v>13413</v>
      </c>
      <c r="P6402" s="549">
        <v>4477</v>
      </c>
      <c r="Q6402" s="549">
        <v>1</v>
      </c>
      <c r="R6402" s="549">
        <v>89</v>
      </c>
      <c r="S6402" s="548">
        <v>2257</v>
      </c>
      <c r="T6402" s="548"/>
      <c r="U6402" s="99"/>
    </row>
    <row r="6403" spans="1:21" ht="19.5" customHeight="1">
      <c r="A6403" s="545">
        <v>101023</v>
      </c>
      <c r="B6403" s="545" t="s">
        <v>8258</v>
      </c>
      <c r="C6403" s="545" t="s">
        <v>216</v>
      </c>
      <c r="D6403" s="546">
        <v>44589</v>
      </c>
      <c r="E6403" s="171" t="str">
        <f t="shared" si="99"/>
        <v>2022</v>
      </c>
      <c r="F6403" s="547">
        <v>2805267</v>
      </c>
      <c r="G6403" s="548">
        <v>0.19</v>
      </c>
      <c r="H6403" s="547">
        <v>2357367.23</v>
      </c>
      <c r="I6403" s="545" t="s">
        <v>12868</v>
      </c>
      <c r="J6403" s="545" t="s">
        <v>13297</v>
      </c>
      <c r="K6403" s="545" t="s">
        <v>18154</v>
      </c>
      <c r="L6403" s="545" t="s">
        <v>13413</v>
      </c>
      <c r="M6403" s="548" t="s">
        <v>13758</v>
      </c>
      <c r="N6403" s="545" t="s">
        <v>13413</v>
      </c>
      <c r="O6403" s="545" t="s">
        <v>13413</v>
      </c>
      <c r="P6403" s="549">
        <v>4478</v>
      </c>
      <c r="Q6403" s="549">
        <v>1</v>
      </c>
      <c r="R6403" s="549">
        <v>50</v>
      </c>
      <c r="S6403" s="548">
        <v>2257</v>
      </c>
      <c r="T6403" s="548"/>
      <c r="U6403" s="99"/>
    </row>
    <row r="6404" spans="1:21" ht="19.5" customHeight="1">
      <c r="A6404" s="545">
        <v>101024</v>
      </c>
      <c r="B6404" s="545" t="s">
        <v>10646</v>
      </c>
      <c r="C6404" s="545" t="s">
        <v>216</v>
      </c>
      <c r="D6404" s="546"/>
      <c r="E6404" s="171" t="str">
        <f t="shared" ref="E6404:E6467" si="100">TEXT(D6404,"YYYY")</f>
        <v>1900</v>
      </c>
      <c r="F6404" s="547">
        <v>0</v>
      </c>
      <c r="G6404" s="548">
        <v>0</v>
      </c>
      <c r="H6404" s="547">
        <v>0</v>
      </c>
      <c r="I6404" s="545" t="s">
        <v>12678</v>
      </c>
      <c r="J6404" s="545"/>
      <c r="K6404" s="545" t="s">
        <v>13413</v>
      </c>
      <c r="L6404" s="545" t="s">
        <v>14922</v>
      </c>
      <c r="M6404" s="548" t="s">
        <v>13758</v>
      </c>
      <c r="N6404" s="545" t="s">
        <v>13413</v>
      </c>
      <c r="O6404" s="545" t="s">
        <v>13413</v>
      </c>
      <c r="P6404" s="549">
        <v>4479</v>
      </c>
      <c r="Q6404" s="549">
        <v>1</v>
      </c>
      <c r="R6404" s="549">
        <v>23</v>
      </c>
      <c r="S6404" s="548"/>
      <c r="T6404" s="548"/>
      <c r="U6404" s="99"/>
    </row>
    <row r="6405" spans="1:21" ht="19.5" customHeight="1">
      <c r="A6405" s="545">
        <v>101025</v>
      </c>
      <c r="B6405" s="545" t="s">
        <v>10645</v>
      </c>
      <c r="C6405" s="545" t="s">
        <v>216</v>
      </c>
      <c r="D6405" s="546"/>
      <c r="E6405" s="171" t="str">
        <f t="shared" si="100"/>
        <v>1900</v>
      </c>
      <c r="F6405" s="547">
        <v>0</v>
      </c>
      <c r="G6405" s="548">
        <v>0</v>
      </c>
      <c r="H6405" s="547">
        <v>0</v>
      </c>
      <c r="I6405" s="545" t="s">
        <v>12678</v>
      </c>
      <c r="J6405" s="545"/>
      <c r="K6405" s="545" t="s">
        <v>13413</v>
      </c>
      <c r="L6405" s="545" t="s">
        <v>14922</v>
      </c>
      <c r="M6405" s="548" t="s">
        <v>13758</v>
      </c>
      <c r="N6405" s="545" t="s">
        <v>13413</v>
      </c>
      <c r="O6405" s="545" t="s">
        <v>13413</v>
      </c>
      <c r="P6405" s="549">
        <v>4480</v>
      </c>
      <c r="Q6405" s="549">
        <v>1</v>
      </c>
      <c r="R6405" s="549">
        <v>23</v>
      </c>
      <c r="S6405" s="548"/>
      <c r="T6405" s="548"/>
      <c r="U6405" s="99"/>
    </row>
    <row r="6406" spans="1:21" ht="19.5" customHeight="1">
      <c r="A6406" s="545">
        <v>101026</v>
      </c>
      <c r="B6406" s="545" t="s">
        <v>10644</v>
      </c>
      <c r="C6406" s="545" t="s">
        <v>216</v>
      </c>
      <c r="D6406" s="546"/>
      <c r="E6406" s="171" t="str">
        <f t="shared" si="100"/>
        <v>1900</v>
      </c>
      <c r="F6406" s="547">
        <v>0</v>
      </c>
      <c r="G6406" s="548">
        <v>0</v>
      </c>
      <c r="H6406" s="547">
        <v>0</v>
      </c>
      <c r="I6406" s="545" t="s">
        <v>12678</v>
      </c>
      <c r="J6406" s="545"/>
      <c r="K6406" s="545" t="s">
        <v>13413</v>
      </c>
      <c r="L6406" s="545" t="s">
        <v>14922</v>
      </c>
      <c r="M6406" s="548" t="s">
        <v>13758</v>
      </c>
      <c r="N6406" s="545" t="s">
        <v>13413</v>
      </c>
      <c r="O6406" s="545" t="s">
        <v>13413</v>
      </c>
      <c r="P6406" s="549">
        <v>4481</v>
      </c>
      <c r="Q6406" s="549">
        <v>1</v>
      </c>
      <c r="R6406" s="549">
        <v>23</v>
      </c>
      <c r="S6406" s="548"/>
      <c r="T6406" s="548"/>
      <c r="U6406" s="99"/>
    </row>
    <row r="6407" spans="1:21" ht="19.5" customHeight="1">
      <c r="A6407" s="545">
        <v>101027</v>
      </c>
      <c r="B6407" s="545" t="s">
        <v>4528</v>
      </c>
      <c r="C6407" s="545" t="s">
        <v>437</v>
      </c>
      <c r="D6407" s="546">
        <v>46084</v>
      </c>
      <c r="E6407" s="171" t="str">
        <f t="shared" si="100"/>
        <v>2026</v>
      </c>
      <c r="F6407" s="547">
        <v>882692</v>
      </c>
      <c r="G6407" s="548">
        <v>0.19</v>
      </c>
      <c r="H6407" s="547">
        <v>741757.98</v>
      </c>
      <c r="I6407" s="545" t="s">
        <v>12668</v>
      </c>
      <c r="J6407" s="545" t="s">
        <v>13298</v>
      </c>
      <c r="K6407" s="545" t="s">
        <v>13413</v>
      </c>
      <c r="L6407" s="545" t="s">
        <v>13413</v>
      </c>
      <c r="M6407" s="548" t="s">
        <v>13758</v>
      </c>
      <c r="N6407" s="545" t="s">
        <v>13413</v>
      </c>
      <c r="O6407" s="545" t="s">
        <v>13413</v>
      </c>
      <c r="P6407" s="549">
        <v>4482</v>
      </c>
      <c r="Q6407" s="549">
        <v>1</v>
      </c>
      <c r="R6407" s="549">
        <v>7</v>
      </c>
      <c r="S6407" s="548">
        <v>1012</v>
      </c>
      <c r="T6407" s="548"/>
      <c r="U6407" s="99"/>
    </row>
    <row r="6408" spans="1:21" ht="19.5" customHeight="1">
      <c r="A6408" s="545">
        <v>101028</v>
      </c>
      <c r="B6408" s="545" t="s">
        <v>10643</v>
      </c>
      <c r="C6408" s="545" t="s">
        <v>216</v>
      </c>
      <c r="D6408" s="546"/>
      <c r="E6408" s="171" t="str">
        <f t="shared" si="100"/>
        <v>1900</v>
      </c>
      <c r="F6408" s="547">
        <v>0</v>
      </c>
      <c r="G6408" s="548">
        <v>0</v>
      </c>
      <c r="H6408" s="547">
        <v>0</v>
      </c>
      <c r="I6408" s="545" t="s">
        <v>12678</v>
      </c>
      <c r="J6408" s="545"/>
      <c r="K6408" s="545" t="s">
        <v>13413</v>
      </c>
      <c r="L6408" s="545" t="s">
        <v>14922</v>
      </c>
      <c r="M6408" s="548" t="s">
        <v>13758</v>
      </c>
      <c r="N6408" s="545" t="s">
        <v>13413</v>
      </c>
      <c r="O6408" s="545" t="s">
        <v>13413</v>
      </c>
      <c r="P6408" s="549">
        <v>4483</v>
      </c>
      <c r="Q6408" s="549">
        <v>1</v>
      </c>
      <c r="R6408" s="549">
        <v>23</v>
      </c>
      <c r="S6408" s="548"/>
      <c r="T6408" s="548"/>
      <c r="U6408" s="99"/>
    </row>
    <row r="6409" spans="1:21" ht="19.5" customHeight="1">
      <c r="A6409" s="545">
        <v>101029</v>
      </c>
      <c r="B6409" s="545" t="s">
        <v>10642</v>
      </c>
      <c r="C6409" s="545" t="s">
        <v>216</v>
      </c>
      <c r="D6409" s="546"/>
      <c r="E6409" s="171" t="str">
        <f t="shared" si="100"/>
        <v>1900</v>
      </c>
      <c r="F6409" s="547">
        <v>0</v>
      </c>
      <c r="G6409" s="548">
        <v>0</v>
      </c>
      <c r="H6409" s="547">
        <v>0</v>
      </c>
      <c r="I6409" s="545" t="s">
        <v>12678</v>
      </c>
      <c r="J6409" s="545"/>
      <c r="K6409" s="545" t="s">
        <v>13413</v>
      </c>
      <c r="L6409" s="545" t="s">
        <v>14922</v>
      </c>
      <c r="M6409" s="548" t="s">
        <v>13758</v>
      </c>
      <c r="N6409" s="545" t="s">
        <v>13413</v>
      </c>
      <c r="O6409" s="545" t="s">
        <v>13413</v>
      </c>
      <c r="P6409" s="549">
        <v>4484</v>
      </c>
      <c r="Q6409" s="549">
        <v>1</v>
      </c>
      <c r="R6409" s="549">
        <v>23</v>
      </c>
      <c r="S6409" s="548"/>
      <c r="T6409" s="548"/>
      <c r="U6409" s="99"/>
    </row>
    <row r="6410" spans="1:21" ht="19.5" customHeight="1">
      <c r="A6410" s="545">
        <v>101030</v>
      </c>
      <c r="B6410" s="545" t="s">
        <v>10641</v>
      </c>
      <c r="C6410" s="545" t="s">
        <v>216</v>
      </c>
      <c r="D6410" s="546"/>
      <c r="E6410" s="171" t="str">
        <f t="shared" si="100"/>
        <v>1900</v>
      </c>
      <c r="F6410" s="547">
        <v>0</v>
      </c>
      <c r="G6410" s="548">
        <v>0</v>
      </c>
      <c r="H6410" s="547">
        <v>0</v>
      </c>
      <c r="I6410" s="545" t="s">
        <v>12678</v>
      </c>
      <c r="J6410" s="545"/>
      <c r="K6410" s="545" t="s">
        <v>13413</v>
      </c>
      <c r="L6410" s="545" t="s">
        <v>14922</v>
      </c>
      <c r="M6410" s="548" t="s">
        <v>13758</v>
      </c>
      <c r="N6410" s="545" t="s">
        <v>13413</v>
      </c>
      <c r="O6410" s="545" t="s">
        <v>13413</v>
      </c>
      <c r="P6410" s="549">
        <v>4485</v>
      </c>
      <c r="Q6410" s="549">
        <v>1</v>
      </c>
      <c r="R6410" s="549">
        <v>23</v>
      </c>
      <c r="S6410" s="548"/>
      <c r="T6410" s="548"/>
      <c r="U6410" s="99"/>
    </row>
    <row r="6411" spans="1:21" ht="19.5" customHeight="1">
      <c r="A6411" s="545">
        <v>101031</v>
      </c>
      <c r="B6411" s="545" t="s">
        <v>8251</v>
      </c>
      <c r="C6411" s="545" t="s">
        <v>216</v>
      </c>
      <c r="D6411" s="546">
        <v>46084</v>
      </c>
      <c r="E6411" s="171" t="str">
        <f t="shared" si="100"/>
        <v>2026</v>
      </c>
      <c r="F6411" s="547">
        <v>779487</v>
      </c>
      <c r="G6411" s="548">
        <v>0.19</v>
      </c>
      <c r="H6411" s="547">
        <v>655031.09</v>
      </c>
      <c r="I6411" s="545" t="s">
        <v>12668</v>
      </c>
      <c r="J6411" s="545" t="s">
        <v>13298</v>
      </c>
      <c r="K6411" s="545" t="s">
        <v>13413</v>
      </c>
      <c r="L6411" s="545" t="s">
        <v>13413</v>
      </c>
      <c r="M6411" s="548" t="s">
        <v>13758</v>
      </c>
      <c r="N6411" s="545" t="s">
        <v>13413</v>
      </c>
      <c r="O6411" s="545" t="s">
        <v>13413</v>
      </c>
      <c r="P6411" s="549">
        <v>4486</v>
      </c>
      <c r="Q6411" s="549">
        <v>1</v>
      </c>
      <c r="R6411" s="549">
        <v>7</v>
      </c>
      <c r="S6411" s="548">
        <v>1012</v>
      </c>
      <c r="T6411" s="548"/>
      <c r="U6411" s="99"/>
    </row>
    <row r="6412" spans="1:21" ht="19.5" customHeight="1">
      <c r="A6412" s="545">
        <v>101032</v>
      </c>
      <c r="B6412" s="545" t="s">
        <v>10640</v>
      </c>
      <c r="C6412" s="545" t="s">
        <v>216</v>
      </c>
      <c r="D6412" s="546"/>
      <c r="E6412" s="171" t="str">
        <f t="shared" si="100"/>
        <v>1900</v>
      </c>
      <c r="F6412" s="547">
        <v>0</v>
      </c>
      <c r="G6412" s="548">
        <v>0</v>
      </c>
      <c r="H6412" s="547">
        <v>0</v>
      </c>
      <c r="I6412" s="545" t="s">
        <v>12678</v>
      </c>
      <c r="J6412" s="545"/>
      <c r="K6412" s="545" t="s">
        <v>13413</v>
      </c>
      <c r="L6412" s="545" t="s">
        <v>14922</v>
      </c>
      <c r="M6412" s="548" t="s">
        <v>13758</v>
      </c>
      <c r="N6412" s="545" t="s">
        <v>13413</v>
      </c>
      <c r="O6412" s="545" t="s">
        <v>13413</v>
      </c>
      <c r="P6412" s="549">
        <v>4487</v>
      </c>
      <c r="Q6412" s="549">
        <v>1</v>
      </c>
      <c r="R6412" s="549">
        <v>23</v>
      </c>
      <c r="S6412" s="548"/>
      <c r="T6412" s="548"/>
      <c r="U6412" s="99"/>
    </row>
    <row r="6413" spans="1:21" ht="19.5" customHeight="1">
      <c r="A6413" s="545">
        <v>101033</v>
      </c>
      <c r="B6413" s="545" t="s">
        <v>10639</v>
      </c>
      <c r="C6413" s="545" t="s">
        <v>216</v>
      </c>
      <c r="D6413" s="546"/>
      <c r="E6413" s="171" t="str">
        <f t="shared" si="100"/>
        <v>1900</v>
      </c>
      <c r="F6413" s="547">
        <v>0</v>
      </c>
      <c r="G6413" s="548">
        <v>0</v>
      </c>
      <c r="H6413" s="547">
        <v>0</v>
      </c>
      <c r="I6413" s="545" t="s">
        <v>12678</v>
      </c>
      <c r="J6413" s="545"/>
      <c r="K6413" s="545" t="s">
        <v>13413</v>
      </c>
      <c r="L6413" s="545" t="s">
        <v>14922</v>
      </c>
      <c r="M6413" s="548" t="s">
        <v>13758</v>
      </c>
      <c r="N6413" s="545" t="s">
        <v>13413</v>
      </c>
      <c r="O6413" s="545" t="s">
        <v>13413</v>
      </c>
      <c r="P6413" s="549">
        <v>4488</v>
      </c>
      <c r="Q6413" s="549">
        <v>1</v>
      </c>
      <c r="R6413" s="549">
        <v>23</v>
      </c>
      <c r="S6413" s="548"/>
      <c r="T6413" s="548"/>
      <c r="U6413" s="99"/>
    </row>
    <row r="6414" spans="1:21" ht="19.5" customHeight="1">
      <c r="A6414" s="545">
        <v>101034</v>
      </c>
      <c r="B6414" s="545" t="s">
        <v>10638</v>
      </c>
      <c r="C6414" s="545" t="s">
        <v>216</v>
      </c>
      <c r="D6414" s="546"/>
      <c r="E6414" s="171" t="str">
        <f t="shared" si="100"/>
        <v>1900</v>
      </c>
      <c r="F6414" s="547">
        <v>0</v>
      </c>
      <c r="G6414" s="548">
        <v>0</v>
      </c>
      <c r="H6414" s="547">
        <v>0</v>
      </c>
      <c r="I6414" s="545" t="s">
        <v>12678</v>
      </c>
      <c r="J6414" s="545"/>
      <c r="K6414" s="545" t="s">
        <v>13413</v>
      </c>
      <c r="L6414" s="545" t="s">
        <v>14922</v>
      </c>
      <c r="M6414" s="548" t="s">
        <v>13758</v>
      </c>
      <c r="N6414" s="545" t="s">
        <v>13413</v>
      </c>
      <c r="O6414" s="545" t="s">
        <v>13413</v>
      </c>
      <c r="P6414" s="549">
        <v>4489</v>
      </c>
      <c r="Q6414" s="549">
        <v>1</v>
      </c>
      <c r="R6414" s="549">
        <v>23</v>
      </c>
      <c r="S6414" s="548"/>
      <c r="T6414" s="548"/>
      <c r="U6414" s="99"/>
    </row>
    <row r="6415" spans="1:21" ht="19.5" customHeight="1">
      <c r="A6415" s="545">
        <v>101035</v>
      </c>
      <c r="B6415" s="545" t="s">
        <v>8242</v>
      </c>
      <c r="C6415" s="545" t="s">
        <v>4552</v>
      </c>
      <c r="D6415" s="546">
        <v>44591</v>
      </c>
      <c r="E6415" s="171" t="str">
        <f t="shared" si="100"/>
        <v>2022</v>
      </c>
      <c r="F6415" s="547">
        <v>2543368</v>
      </c>
      <c r="G6415" s="548">
        <v>0.19</v>
      </c>
      <c r="H6415" s="547">
        <v>2137284.0299999998</v>
      </c>
      <c r="I6415" s="545" t="s">
        <v>12758</v>
      </c>
      <c r="J6415" s="545" t="s">
        <v>13297</v>
      </c>
      <c r="K6415" s="545" t="s">
        <v>13413</v>
      </c>
      <c r="L6415" s="545" t="s">
        <v>13413</v>
      </c>
      <c r="M6415" s="548" t="s">
        <v>13758</v>
      </c>
      <c r="N6415" s="545" t="s">
        <v>13413</v>
      </c>
      <c r="O6415" s="545" t="s">
        <v>13413</v>
      </c>
      <c r="P6415" s="549">
        <v>4490</v>
      </c>
      <c r="Q6415" s="549">
        <v>1</v>
      </c>
      <c r="R6415" s="549">
        <v>164</v>
      </c>
      <c r="S6415" s="548">
        <v>2257</v>
      </c>
      <c r="T6415" s="548"/>
      <c r="U6415" s="99"/>
    </row>
    <row r="6416" spans="1:21" ht="19.5" customHeight="1">
      <c r="A6416" s="545">
        <v>101036</v>
      </c>
      <c r="B6416" s="545" t="s">
        <v>10637</v>
      </c>
      <c r="C6416" s="545" t="s">
        <v>216</v>
      </c>
      <c r="D6416" s="546"/>
      <c r="E6416" s="171" t="str">
        <f t="shared" si="100"/>
        <v>1900</v>
      </c>
      <c r="F6416" s="547">
        <v>0</v>
      </c>
      <c r="G6416" s="548">
        <v>0</v>
      </c>
      <c r="H6416" s="547">
        <v>0</v>
      </c>
      <c r="I6416" s="545" t="s">
        <v>12678</v>
      </c>
      <c r="J6416" s="545"/>
      <c r="K6416" s="545" t="s">
        <v>13413</v>
      </c>
      <c r="L6416" s="545" t="s">
        <v>14922</v>
      </c>
      <c r="M6416" s="548" t="s">
        <v>13758</v>
      </c>
      <c r="N6416" s="545" t="s">
        <v>13413</v>
      </c>
      <c r="O6416" s="545" t="s">
        <v>13413</v>
      </c>
      <c r="P6416" s="549">
        <v>4491</v>
      </c>
      <c r="Q6416" s="549">
        <v>1</v>
      </c>
      <c r="R6416" s="549">
        <v>23</v>
      </c>
      <c r="S6416" s="548"/>
      <c r="T6416" s="548"/>
      <c r="U6416" s="99"/>
    </row>
    <row r="6417" spans="1:21" ht="19.5" customHeight="1">
      <c r="A6417" s="545">
        <v>101037</v>
      </c>
      <c r="B6417" s="545" t="s">
        <v>10636</v>
      </c>
      <c r="C6417" s="545" t="s">
        <v>216</v>
      </c>
      <c r="D6417" s="546"/>
      <c r="E6417" s="171" t="str">
        <f t="shared" si="100"/>
        <v>1900</v>
      </c>
      <c r="F6417" s="547">
        <v>0</v>
      </c>
      <c r="G6417" s="548">
        <v>0</v>
      </c>
      <c r="H6417" s="547">
        <v>0</v>
      </c>
      <c r="I6417" s="545" t="s">
        <v>12678</v>
      </c>
      <c r="J6417" s="545"/>
      <c r="K6417" s="545" t="s">
        <v>13413</v>
      </c>
      <c r="L6417" s="545" t="s">
        <v>14922</v>
      </c>
      <c r="M6417" s="548" t="s">
        <v>13758</v>
      </c>
      <c r="N6417" s="545" t="s">
        <v>13413</v>
      </c>
      <c r="O6417" s="545" t="s">
        <v>13413</v>
      </c>
      <c r="P6417" s="549">
        <v>4492</v>
      </c>
      <c r="Q6417" s="549">
        <v>1</v>
      </c>
      <c r="R6417" s="549">
        <v>23</v>
      </c>
      <c r="S6417" s="548"/>
      <c r="T6417" s="548"/>
      <c r="U6417" s="99"/>
    </row>
    <row r="6418" spans="1:21" ht="19.5" customHeight="1">
      <c r="A6418" s="545">
        <v>101038</v>
      </c>
      <c r="B6418" s="545" t="s">
        <v>10635</v>
      </c>
      <c r="C6418" s="545" t="s">
        <v>216</v>
      </c>
      <c r="D6418" s="546"/>
      <c r="E6418" s="171" t="str">
        <f t="shared" si="100"/>
        <v>1900</v>
      </c>
      <c r="F6418" s="547">
        <v>0</v>
      </c>
      <c r="G6418" s="548">
        <v>0</v>
      </c>
      <c r="H6418" s="547">
        <v>0</v>
      </c>
      <c r="I6418" s="545" t="s">
        <v>12678</v>
      </c>
      <c r="J6418" s="545"/>
      <c r="K6418" s="545" t="s">
        <v>13413</v>
      </c>
      <c r="L6418" s="545" t="s">
        <v>14922</v>
      </c>
      <c r="M6418" s="548" t="s">
        <v>13758</v>
      </c>
      <c r="N6418" s="545" t="s">
        <v>13413</v>
      </c>
      <c r="O6418" s="545" t="s">
        <v>13413</v>
      </c>
      <c r="P6418" s="549">
        <v>4493</v>
      </c>
      <c r="Q6418" s="549">
        <v>1</v>
      </c>
      <c r="R6418" s="549">
        <v>23</v>
      </c>
      <c r="S6418" s="548"/>
      <c r="T6418" s="548"/>
      <c r="U6418" s="99"/>
    </row>
    <row r="6419" spans="1:21" ht="19.5" customHeight="1">
      <c r="A6419" s="545">
        <v>101039</v>
      </c>
      <c r="B6419" s="545" t="s">
        <v>10634</v>
      </c>
      <c r="C6419" s="545" t="s">
        <v>216</v>
      </c>
      <c r="D6419" s="546"/>
      <c r="E6419" s="171" t="str">
        <f t="shared" si="100"/>
        <v>1900</v>
      </c>
      <c r="F6419" s="547">
        <v>0</v>
      </c>
      <c r="G6419" s="548">
        <v>0</v>
      </c>
      <c r="H6419" s="547">
        <v>0</v>
      </c>
      <c r="I6419" s="545" t="s">
        <v>12678</v>
      </c>
      <c r="J6419" s="545"/>
      <c r="K6419" s="545" t="s">
        <v>13413</v>
      </c>
      <c r="L6419" s="545" t="s">
        <v>14922</v>
      </c>
      <c r="M6419" s="548" t="s">
        <v>13758</v>
      </c>
      <c r="N6419" s="545" t="s">
        <v>13413</v>
      </c>
      <c r="O6419" s="545" t="s">
        <v>13413</v>
      </c>
      <c r="P6419" s="549">
        <v>4494</v>
      </c>
      <c r="Q6419" s="549">
        <v>1</v>
      </c>
      <c r="R6419" s="549">
        <v>23</v>
      </c>
      <c r="S6419" s="548"/>
      <c r="T6419" s="548"/>
      <c r="U6419" s="99"/>
    </row>
    <row r="6420" spans="1:21" ht="19.5" customHeight="1">
      <c r="A6420" s="545">
        <v>101040</v>
      </c>
      <c r="B6420" s="545" t="s">
        <v>10633</v>
      </c>
      <c r="C6420" s="545" t="s">
        <v>216</v>
      </c>
      <c r="D6420" s="546"/>
      <c r="E6420" s="171" t="str">
        <f t="shared" si="100"/>
        <v>1900</v>
      </c>
      <c r="F6420" s="547">
        <v>0</v>
      </c>
      <c r="G6420" s="548">
        <v>0</v>
      </c>
      <c r="H6420" s="547">
        <v>0</v>
      </c>
      <c r="I6420" s="545" t="s">
        <v>12678</v>
      </c>
      <c r="J6420" s="545"/>
      <c r="K6420" s="545" t="s">
        <v>13413</v>
      </c>
      <c r="L6420" s="545" t="s">
        <v>14922</v>
      </c>
      <c r="M6420" s="548" t="s">
        <v>13758</v>
      </c>
      <c r="N6420" s="545" t="s">
        <v>13413</v>
      </c>
      <c r="O6420" s="545" t="s">
        <v>13413</v>
      </c>
      <c r="P6420" s="549">
        <v>4495</v>
      </c>
      <c r="Q6420" s="549">
        <v>1</v>
      </c>
      <c r="R6420" s="549">
        <v>23</v>
      </c>
      <c r="S6420" s="548"/>
      <c r="T6420" s="548"/>
      <c r="U6420" s="99"/>
    </row>
    <row r="6421" spans="1:21" ht="19.5" customHeight="1">
      <c r="A6421" s="545">
        <v>101041</v>
      </c>
      <c r="B6421" s="545" t="s">
        <v>10632</v>
      </c>
      <c r="C6421" s="545" t="s">
        <v>216</v>
      </c>
      <c r="D6421" s="546"/>
      <c r="E6421" s="171" t="str">
        <f t="shared" si="100"/>
        <v>1900</v>
      </c>
      <c r="F6421" s="547">
        <v>0</v>
      </c>
      <c r="G6421" s="548">
        <v>0</v>
      </c>
      <c r="H6421" s="547">
        <v>0</v>
      </c>
      <c r="I6421" s="545" t="s">
        <v>12678</v>
      </c>
      <c r="J6421" s="545"/>
      <c r="K6421" s="545" t="s">
        <v>13413</v>
      </c>
      <c r="L6421" s="545" t="s">
        <v>14922</v>
      </c>
      <c r="M6421" s="548" t="s">
        <v>13758</v>
      </c>
      <c r="N6421" s="545" t="s">
        <v>13413</v>
      </c>
      <c r="O6421" s="545" t="s">
        <v>13413</v>
      </c>
      <c r="P6421" s="549">
        <v>4496</v>
      </c>
      <c r="Q6421" s="549">
        <v>1</v>
      </c>
      <c r="R6421" s="549">
        <v>23</v>
      </c>
      <c r="S6421" s="548"/>
      <c r="T6421" s="548"/>
      <c r="U6421" s="99"/>
    </row>
    <row r="6422" spans="1:21" ht="19.5" customHeight="1">
      <c r="A6422" s="545">
        <v>101042</v>
      </c>
      <c r="B6422" s="545" t="s">
        <v>10631</v>
      </c>
      <c r="C6422" s="545" t="s">
        <v>216</v>
      </c>
      <c r="D6422" s="546"/>
      <c r="E6422" s="171" t="str">
        <f t="shared" si="100"/>
        <v>1900</v>
      </c>
      <c r="F6422" s="547">
        <v>0</v>
      </c>
      <c r="G6422" s="548">
        <v>0</v>
      </c>
      <c r="H6422" s="547">
        <v>0</v>
      </c>
      <c r="I6422" s="545" t="s">
        <v>12678</v>
      </c>
      <c r="J6422" s="545"/>
      <c r="K6422" s="545" t="s">
        <v>13413</v>
      </c>
      <c r="L6422" s="545" t="s">
        <v>14922</v>
      </c>
      <c r="M6422" s="548" t="s">
        <v>13758</v>
      </c>
      <c r="N6422" s="545" t="s">
        <v>13413</v>
      </c>
      <c r="O6422" s="545" t="s">
        <v>13413</v>
      </c>
      <c r="P6422" s="549">
        <v>4497</v>
      </c>
      <c r="Q6422" s="549">
        <v>1</v>
      </c>
      <c r="R6422" s="549">
        <v>23</v>
      </c>
      <c r="S6422" s="548"/>
      <c r="T6422" s="548"/>
      <c r="U6422" s="99"/>
    </row>
    <row r="6423" spans="1:21" ht="19.5" customHeight="1">
      <c r="A6423" s="545">
        <v>101043</v>
      </c>
      <c r="B6423" s="545" t="s">
        <v>10630</v>
      </c>
      <c r="C6423" s="545" t="s">
        <v>216</v>
      </c>
      <c r="D6423" s="546"/>
      <c r="E6423" s="171" t="str">
        <f t="shared" si="100"/>
        <v>1900</v>
      </c>
      <c r="F6423" s="547">
        <v>0</v>
      </c>
      <c r="G6423" s="548">
        <v>0</v>
      </c>
      <c r="H6423" s="547">
        <v>0</v>
      </c>
      <c r="I6423" s="545" t="s">
        <v>12678</v>
      </c>
      <c r="J6423" s="545"/>
      <c r="K6423" s="545" t="s">
        <v>13413</v>
      </c>
      <c r="L6423" s="545" t="s">
        <v>14922</v>
      </c>
      <c r="M6423" s="548" t="s">
        <v>13758</v>
      </c>
      <c r="N6423" s="545" t="s">
        <v>13413</v>
      </c>
      <c r="O6423" s="545" t="s">
        <v>13413</v>
      </c>
      <c r="P6423" s="549">
        <v>4498</v>
      </c>
      <c r="Q6423" s="549">
        <v>1</v>
      </c>
      <c r="R6423" s="549">
        <v>23</v>
      </c>
      <c r="S6423" s="548"/>
      <c r="T6423" s="548"/>
      <c r="U6423" s="99"/>
    </row>
    <row r="6424" spans="1:21" ht="19.5" customHeight="1">
      <c r="A6424" s="545">
        <v>101044</v>
      </c>
      <c r="B6424" s="545" t="s">
        <v>10629</v>
      </c>
      <c r="C6424" s="545" t="s">
        <v>216</v>
      </c>
      <c r="D6424" s="546"/>
      <c r="E6424" s="171" t="str">
        <f t="shared" si="100"/>
        <v>1900</v>
      </c>
      <c r="F6424" s="547">
        <v>0</v>
      </c>
      <c r="G6424" s="548">
        <v>0</v>
      </c>
      <c r="H6424" s="547">
        <v>0</v>
      </c>
      <c r="I6424" s="545" t="s">
        <v>12678</v>
      </c>
      <c r="J6424" s="545"/>
      <c r="K6424" s="545" t="s">
        <v>13413</v>
      </c>
      <c r="L6424" s="545" t="s">
        <v>14922</v>
      </c>
      <c r="M6424" s="548" t="s">
        <v>13758</v>
      </c>
      <c r="N6424" s="545" t="s">
        <v>13413</v>
      </c>
      <c r="O6424" s="545" t="s">
        <v>13413</v>
      </c>
      <c r="P6424" s="549">
        <v>4499</v>
      </c>
      <c r="Q6424" s="549">
        <v>1</v>
      </c>
      <c r="R6424" s="549">
        <v>23</v>
      </c>
      <c r="S6424" s="548"/>
      <c r="T6424" s="548"/>
      <c r="U6424" s="99"/>
    </row>
    <row r="6425" spans="1:21" ht="19.5" customHeight="1">
      <c r="A6425" s="545">
        <v>101045</v>
      </c>
      <c r="B6425" s="545" t="s">
        <v>10628</v>
      </c>
      <c r="C6425" s="545" t="s">
        <v>216</v>
      </c>
      <c r="D6425" s="546"/>
      <c r="E6425" s="171" t="str">
        <f t="shared" si="100"/>
        <v>1900</v>
      </c>
      <c r="F6425" s="547">
        <v>0</v>
      </c>
      <c r="G6425" s="548">
        <v>0</v>
      </c>
      <c r="H6425" s="547">
        <v>0</v>
      </c>
      <c r="I6425" s="545" t="s">
        <v>12678</v>
      </c>
      <c r="J6425" s="545"/>
      <c r="K6425" s="545" t="s">
        <v>13413</v>
      </c>
      <c r="L6425" s="545" t="s">
        <v>14922</v>
      </c>
      <c r="M6425" s="548" t="s">
        <v>13758</v>
      </c>
      <c r="N6425" s="545" t="s">
        <v>13413</v>
      </c>
      <c r="O6425" s="545" t="s">
        <v>13413</v>
      </c>
      <c r="P6425" s="549">
        <v>4500</v>
      </c>
      <c r="Q6425" s="549">
        <v>1</v>
      </c>
      <c r="R6425" s="549">
        <v>23</v>
      </c>
      <c r="S6425" s="548"/>
      <c r="T6425" s="548"/>
      <c r="U6425" s="99"/>
    </row>
    <row r="6426" spans="1:21" ht="19.5" customHeight="1">
      <c r="A6426" s="545">
        <v>101046</v>
      </c>
      <c r="B6426" s="545" t="s">
        <v>7022</v>
      </c>
      <c r="C6426" s="545" t="s">
        <v>216</v>
      </c>
      <c r="D6426" s="546">
        <v>45708</v>
      </c>
      <c r="E6426" s="171" t="str">
        <f t="shared" si="100"/>
        <v>2025</v>
      </c>
      <c r="F6426" s="547">
        <v>429040</v>
      </c>
      <c r="G6426" s="548">
        <v>0.19</v>
      </c>
      <c r="H6426" s="547">
        <v>360537.82</v>
      </c>
      <c r="I6426" s="545" t="s">
        <v>12751</v>
      </c>
      <c r="J6426" s="545" t="s">
        <v>13307</v>
      </c>
      <c r="K6426" s="545"/>
      <c r="L6426" s="545" t="s">
        <v>18070</v>
      </c>
      <c r="M6426" s="548" t="s">
        <v>13868</v>
      </c>
      <c r="N6426" s="545" t="s">
        <v>13413</v>
      </c>
      <c r="O6426" s="545" t="s">
        <v>16146</v>
      </c>
      <c r="P6426" s="549">
        <v>4501</v>
      </c>
      <c r="Q6426" s="549">
        <v>2</v>
      </c>
      <c r="R6426" s="549">
        <v>98</v>
      </c>
      <c r="S6426" s="548">
        <v>2228</v>
      </c>
      <c r="T6426" s="548"/>
      <c r="U6426" s="99"/>
    </row>
    <row r="6427" spans="1:21" ht="19.5" customHeight="1">
      <c r="A6427" s="545">
        <v>101047</v>
      </c>
      <c r="B6427" s="545" t="s">
        <v>8227</v>
      </c>
      <c r="C6427" s="545" t="s">
        <v>216</v>
      </c>
      <c r="D6427" s="546">
        <v>43532</v>
      </c>
      <c r="E6427" s="171" t="str">
        <f t="shared" si="100"/>
        <v>2019</v>
      </c>
      <c r="F6427" s="547">
        <v>1222</v>
      </c>
      <c r="G6427" s="548">
        <v>0</v>
      </c>
      <c r="H6427" s="547">
        <v>1222</v>
      </c>
      <c r="I6427" s="545" t="s">
        <v>12660</v>
      </c>
      <c r="J6427" s="545" t="s">
        <v>13301</v>
      </c>
      <c r="K6427" s="545" t="s">
        <v>18155</v>
      </c>
      <c r="L6427" s="545" t="s">
        <v>13413</v>
      </c>
      <c r="M6427" s="548" t="s">
        <v>13758</v>
      </c>
      <c r="N6427" s="545" t="s">
        <v>13413</v>
      </c>
      <c r="O6427" s="545" t="s">
        <v>13413</v>
      </c>
      <c r="P6427" s="549">
        <v>4502</v>
      </c>
      <c r="Q6427" s="549">
        <v>1</v>
      </c>
      <c r="R6427" s="549">
        <v>72</v>
      </c>
      <c r="S6427" s="548">
        <v>2221</v>
      </c>
      <c r="T6427" s="548"/>
      <c r="U6427" s="99"/>
    </row>
    <row r="6428" spans="1:21" ht="19.5" customHeight="1">
      <c r="A6428" s="545">
        <v>101048</v>
      </c>
      <c r="B6428" s="545" t="s">
        <v>8257</v>
      </c>
      <c r="C6428" s="545" t="s">
        <v>437</v>
      </c>
      <c r="D6428" s="546">
        <v>46052</v>
      </c>
      <c r="E6428" s="171" t="str">
        <f t="shared" si="100"/>
        <v>2026</v>
      </c>
      <c r="F6428" s="547">
        <v>1001842</v>
      </c>
      <c r="G6428" s="548">
        <v>0.19</v>
      </c>
      <c r="H6428" s="547">
        <v>841884.03</v>
      </c>
      <c r="I6428" s="545" t="s">
        <v>12668</v>
      </c>
      <c r="J6428" s="545" t="s">
        <v>13307</v>
      </c>
      <c r="K6428" s="545" t="s">
        <v>18156</v>
      </c>
      <c r="L6428" s="545" t="s">
        <v>13413</v>
      </c>
      <c r="M6428" s="548" t="s">
        <v>13868</v>
      </c>
      <c r="N6428" s="545" t="s">
        <v>13413</v>
      </c>
      <c r="O6428" s="545" t="s">
        <v>13413</v>
      </c>
      <c r="P6428" s="549">
        <v>4503</v>
      </c>
      <c r="Q6428" s="549">
        <v>2</v>
      </c>
      <c r="R6428" s="549">
        <v>7</v>
      </c>
      <c r="S6428" s="548">
        <v>2228</v>
      </c>
      <c r="T6428" s="548"/>
      <c r="U6428" s="99"/>
    </row>
    <row r="6429" spans="1:21" ht="19.5" customHeight="1">
      <c r="A6429" s="545">
        <v>101049</v>
      </c>
      <c r="B6429" s="545" t="s">
        <v>10627</v>
      </c>
      <c r="C6429" s="545" t="s">
        <v>216</v>
      </c>
      <c r="D6429" s="546"/>
      <c r="E6429" s="171" t="str">
        <f t="shared" si="100"/>
        <v>1900</v>
      </c>
      <c r="F6429" s="547">
        <v>0</v>
      </c>
      <c r="G6429" s="548">
        <v>0</v>
      </c>
      <c r="H6429" s="547">
        <v>0</v>
      </c>
      <c r="I6429" s="545" t="s">
        <v>12753</v>
      </c>
      <c r="J6429" s="545"/>
      <c r="K6429" s="545" t="s">
        <v>13413</v>
      </c>
      <c r="L6429" s="545" t="s">
        <v>13413</v>
      </c>
      <c r="M6429" s="548" t="s">
        <v>13758</v>
      </c>
      <c r="N6429" s="545" t="s">
        <v>22191</v>
      </c>
      <c r="O6429" s="545" t="s">
        <v>13413</v>
      </c>
      <c r="P6429" s="549">
        <v>4504</v>
      </c>
      <c r="Q6429" s="549">
        <v>1</v>
      </c>
      <c r="R6429" s="549">
        <v>165</v>
      </c>
      <c r="S6429" s="548"/>
      <c r="T6429" s="548">
        <v>182</v>
      </c>
      <c r="U6429" s="99"/>
    </row>
    <row r="6430" spans="1:21" ht="19.5" customHeight="1">
      <c r="A6430" s="545">
        <v>101050</v>
      </c>
      <c r="B6430" s="545" t="s">
        <v>3558</v>
      </c>
      <c r="C6430" s="545" t="s">
        <v>216</v>
      </c>
      <c r="D6430" s="546"/>
      <c r="E6430" s="171" t="str">
        <f t="shared" si="100"/>
        <v>1900</v>
      </c>
      <c r="F6430" s="547">
        <v>0</v>
      </c>
      <c r="G6430" s="548">
        <v>0</v>
      </c>
      <c r="H6430" s="547">
        <v>0</v>
      </c>
      <c r="I6430" s="545" t="s">
        <v>12753</v>
      </c>
      <c r="J6430" s="545"/>
      <c r="K6430" s="545" t="s">
        <v>13413</v>
      </c>
      <c r="L6430" s="545" t="s">
        <v>13413</v>
      </c>
      <c r="M6430" s="548" t="s">
        <v>13758</v>
      </c>
      <c r="N6430" s="545" t="s">
        <v>22191</v>
      </c>
      <c r="O6430" s="545" t="s">
        <v>16544</v>
      </c>
      <c r="P6430" s="549">
        <v>4505</v>
      </c>
      <c r="Q6430" s="549">
        <v>1</v>
      </c>
      <c r="R6430" s="549">
        <v>165</v>
      </c>
      <c r="S6430" s="548"/>
      <c r="T6430" s="548">
        <v>182</v>
      </c>
      <c r="U6430" s="99"/>
    </row>
    <row r="6431" spans="1:21" ht="19.5" customHeight="1">
      <c r="A6431" s="545">
        <v>101051</v>
      </c>
      <c r="B6431" s="545" t="s">
        <v>3651</v>
      </c>
      <c r="C6431" s="545" t="s">
        <v>216</v>
      </c>
      <c r="D6431" s="546"/>
      <c r="E6431" s="171" t="str">
        <f t="shared" si="100"/>
        <v>1900</v>
      </c>
      <c r="F6431" s="547">
        <v>0</v>
      </c>
      <c r="G6431" s="548">
        <v>0</v>
      </c>
      <c r="H6431" s="547">
        <v>0</v>
      </c>
      <c r="I6431" s="545" t="s">
        <v>12758</v>
      </c>
      <c r="J6431" s="545"/>
      <c r="K6431" s="545" t="s">
        <v>13413</v>
      </c>
      <c r="L6431" s="545" t="s">
        <v>16420</v>
      </c>
      <c r="M6431" s="548" t="s">
        <v>13758</v>
      </c>
      <c r="N6431" s="545" t="s">
        <v>13413</v>
      </c>
      <c r="O6431" s="545" t="s">
        <v>13413</v>
      </c>
      <c r="P6431" s="549">
        <v>4506</v>
      </c>
      <c r="Q6431" s="549">
        <v>1</v>
      </c>
      <c r="R6431" s="549">
        <v>164</v>
      </c>
      <c r="S6431" s="548"/>
      <c r="T6431" s="548"/>
      <c r="U6431" s="99"/>
    </row>
    <row r="6432" spans="1:21" ht="19.5" customHeight="1">
      <c r="A6432" s="545">
        <v>101052</v>
      </c>
      <c r="B6432" s="545" t="s">
        <v>10626</v>
      </c>
      <c r="C6432" s="545" t="s">
        <v>216</v>
      </c>
      <c r="D6432" s="546">
        <v>46052</v>
      </c>
      <c r="E6432" s="171" t="str">
        <f t="shared" si="100"/>
        <v>2026</v>
      </c>
      <c r="F6432" s="547">
        <v>902</v>
      </c>
      <c r="G6432" s="548">
        <v>0.19</v>
      </c>
      <c r="H6432" s="547">
        <v>757.98</v>
      </c>
      <c r="I6432" s="545" t="s">
        <v>12701</v>
      </c>
      <c r="J6432" s="545" t="s">
        <v>13307</v>
      </c>
      <c r="K6432" s="545" t="s">
        <v>18157</v>
      </c>
      <c r="L6432" s="545" t="s">
        <v>13413</v>
      </c>
      <c r="M6432" s="548" t="s">
        <v>13758</v>
      </c>
      <c r="N6432" s="545" t="s">
        <v>13413</v>
      </c>
      <c r="O6432" s="545" t="s">
        <v>13413</v>
      </c>
      <c r="P6432" s="549">
        <v>4507</v>
      </c>
      <c r="Q6432" s="549">
        <v>1</v>
      </c>
      <c r="R6432" s="549">
        <v>10</v>
      </c>
      <c r="S6432" s="548">
        <v>2228</v>
      </c>
      <c r="T6432" s="548"/>
      <c r="U6432" s="99"/>
    </row>
    <row r="6433" spans="1:21" ht="19.5" customHeight="1">
      <c r="A6433" s="545">
        <v>101053</v>
      </c>
      <c r="B6433" s="545" t="s">
        <v>1628</v>
      </c>
      <c r="C6433" s="545" t="s">
        <v>216</v>
      </c>
      <c r="D6433" s="546"/>
      <c r="E6433" s="171" t="str">
        <f t="shared" si="100"/>
        <v>1900</v>
      </c>
      <c r="F6433" s="547">
        <v>0</v>
      </c>
      <c r="G6433" s="548">
        <v>0</v>
      </c>
      <c r="H6433" s="547">
        <v>0</v>
      </c>
      <c r="I6433" s="545" t="s">
        <v>12645</v>
      </c>
      <c r="J6433" s="545"/>
      <c r="K6433" s="545" t="s">
        <v>13413</v>
      </c>
      <c r="L6433" s="545" t="s">
        <v>13413</v>
      </c>
      <c r="M6433" s="548" t="s">
        <v>13758</v>
      </c>
      <c r="N6433" s="545" t="s">
        <v>13413</v>
      </c>
      <c r="O6433" s="545" t="s">
        <v>13413</v>
      </c>
      <c r="P6433" s="549">
        <v>4508</v>
      </c>
      <c r="Q6433" s="549">
        <v>1</v>
      </c>
      <c r="R6433" s="549">
        <v>12</v>
      </c>
      <c r="S6433" s="548"/>
      <c r="T6433" s="548"/>
      <c r="U6433" s="99"/>
    </row>
    <row r="6434" spans="1:21" ht="19.5" customHeight="1">
      <c r="A6434" s="545">
        <v>101054</v>
      </c>
      <c r="B6434" s="545" t="s">
        <v>8226</v>
      </c>
      <c r="C6434" s="545" t="s">
        <v>216</v>
      </c>
      <c r="D6434" s="546">
        <v>46052</v>
      </c>
      <c r="E6434" s="171" t="str">
        <f t="shared" si="100"/>
        <v>2026</v>
      </c>
      <c r="F6434" s="547">
        <v>13971820</v>
      </c>
      <c r="G6434" s="548">
        <v>0.19</v>
      </c>
      <c r="H6434" s="547">
        <v>11741025.210000001</v>
      </c>
      <c r="I6434" s="545" t="s">
        <v>12758</v>
      </c>
      <c r="J6434" s="545" t="s">
        <v>13307</v>
      </c>
      <c r="K6434" s="545" t="s">
        <v>18158</v>
      </c>
      <c r="L6434" s="545" t="s">
        <v>13413</v>
      </c>
      <c r="M6434" s="548" t="s">
        <v>13758</v>
      </c>
      <c r="N6434" s="545" t="s">
        <v>13413</v>
      </c>
      <c r="O6434" s="545" t="s">
        <v>13413</v>
      </c>
      <c r="P6434" s="549">
        <v>4509</v>
      </c>
      <c r="Q6434" s="549">
        <v>1</v>
      </c>
      <c r="R6434" s="549">
        <v>164</v>
      </c>
      <c r="S6434" s="548">
        <v>2228</v>
      </c>
      <c r="T6434" s="548"/>
      <c r="U6434" s="99"/>
    </row>
    <row r="6435" spans="1:21" ht="19.5" customHeight="1">
      <c r="A6435" s="545">
        <v>101055</v>
      </c>
      <c r="B6435" s="545" t="s">
        <v>5275</v>
      </c>
      <c r="C6435" s="545" t="s">
        <v>216</v>
      </c>
      <c r="D6435" s="546">
        <v>46052</v>
      </c>
      <c r="E6435" s="171" t="str">
        <f t="shared" si="100"/>
        <v>2026</v>
      </c>
      <c r="F6435" s="547">
        <v>34601434</v>
      </c>
      <c r="G6435" s="548">
        <v>0.19</v>
      </c>
      <c r="H6435" s="547">
        <v>29076835.289999999</v>
      </c>
      <c r="I6435" s="545" t="s">
        <v>12758</v>
      </c>
      <c r="J6435" s="545" t="s">
        <v>13307</v>
      </c>
      <c r="K6435" s="545" t="s">
        <v>18159</v>
      </c>
      <c r="L6435" s="545" t="s">
        <v>13413</v>
      </c>
      <c r="M6435" s="548" t="s">
        <v>13758</v>
      </c>
      <c r="N6435" s="545" t="s">
        <v>13413</v>
      </c>
      <c r="O6435" s="545" t="s">
        <v>13413</v>
      </c>
      <c r="P6435" s="549">
        <v>4510</v>
      </c>
      <c r="Q6435" s="549">
        <v>1</v>
      </c>
      <c r="R6435" s="549">
        <v>164</v>
      </c>
      <c r="S6435" s="548">
        <v>2228</v>
      </c>
      <c r="T6435" s="548"/>
      <c r="U6435" s="99"/>
    </row>
    <row r="6436" spans="1:21" ht="19.5" customHeight="1">
      <c r="A6436" s="545">
        <v>101056</v>
      </c>
      <c r="B6436" s="545" t="s">
        <v>6324</v>
      </c>
      <c r="C6436" s="545" t="s">
        <v>209</v>
      </c>
      <c r="D6436" s="546">
        <v>46052</v>
      </c>
      <c r="E6436" s="171" t="str">
        <f t="shared" si="100"/>
        <v>2026</v>
      </c>
      <c r="F6436" s="547">
        <v>6767</v>
      </c>
      <c r="G6436" s="548">
        <v>0.19</v>
      </c>
      <c r="H6436" s="547">
        <v>5686.55</v>
      </c>
      <c r="I6436" s="545" t="s">
        <v>12639</v>
      </c>
      <c r="J6436" s="545" t="s">
        <v>13307</v>
      </c>
      <c r="K6436" s="545" t="s">
        <v>13413</v>
      </c>
      <c r="L6436" s="545" t="s">
        <v>13763</v>
      </c>
      <c r="M6436" s="548" t="s">
        <v>13758</v>
      </c>
      <c r="N6436" s="545" t="s">
        <v>13413</v>
      </c>
      <c r="O6436" s="545" t="s">
        <v>13413</v>
      </c>
      <c r="P6436" s="549">
        <v>4511</v>
      </c>
      <c r="Q6436" s="549">
        <v>1</v>
      </c>
      <c r="R6436" s="549">
        <v>64</v>
      </c>
      <c r="S6436" s="548">
        <v>2228</v>
      </c>
      <c r="T6436" s="548"/>
      <c r="U6436" s="99"/>
    </row>
    <row r="6437" spans="1:21" ht="19.5" customHeight="1">
      <c r="A6437" s="545">
        <v>101057</v>
      </c>
      <c r="B6437" s="545" t="s">
        <v>8009</v>
      </c>
      <c r="C6437" s="545" t="s">
        <v>206</v>
      </c>
      <c r="D6437" s="546">
        <v>44592</v>
      </c>
      <c r="E6437" s="171" t="str">
        <f t="shared" si="100"/>
        <v>2022</v>
      </c>
      <c r="F6437" s="547">
        <v>8500</v>
      </c>
      <c r="G6437" s="548">
        <v>0.19</v>
      </c>
      <c r="H6437" s="547">
        <v>7142.86</v>
      </c>
      <c r="I6437" s="545" t="s">
        <v>12709</v>
      </c>
      <c r="J6437" s="545" t="s">
        <v>13297</v>
      </c>
      <c r="K6437" s="545" t="s">
        <v>18160</v>
      </c>
      <c r="L6437" s="545" t="s">
        <v>13413</v>
      </c>
      <c r="M6437" s="548" t="s">
        <v>13758</v>
      </c>
      <c r="N6437" s="545" t="s">
        <v>22823</v>
      </c>
      <c r="O6437" s="545" t="s">
        <v>18161</v>
      </c>
      <c r="P6437" s="549">
        <v>4512</v>
      </c>
      <c r="Q6437" s="549">
        <v>1</v>
      </c>
      <c r="R6437" s="549">
        <v>124</v>
      </c>
      <c r="S6437" s="548">
        <v>2257</v>
      </c>
      <c r="T6437" s="548">
        <v>441</v>
      </c>
      <c r="U6437" s="99"/>
    </row>
    <row r="6438" spans="1:21" ht="19.5" customHeight="1">
      <c r="A6438" s="545">
        <v>101058</v>
      </c>
      <c r="B6438" s="545" t="s">
        <v>1666</v>
      </c>
      <c r="C6438" s="545" t="s">
        <v>206</v>
      </c>
      <c r="D6438" s="546"/>
      <c r="E6438" s="171" t="str">
        <f t="shared" si="100"/>
        <v>1900</v>
      </c>
      <c r="F6438" s="547">
        <v>0</v>
      </c>
      <c r="G6438" s="548">
        <v>0</v>
      </c>
      <c r="H6438" s="547">
        <v>0</v>
      </c>
      <c r="I6438" s="545" t="s">
        <v>12708</v>
      </c>
      <c r="J6438" s="545"/>
      <c r="K6438" s="545" t="s">
        <v>13413</v>
      </c>
      <c r="L6438" s="545" t="s">
        <v>13413</v>
      </c>
      <c r="M6438" s="548" t="s">
        <v>13758</v>
      </c>
      <c r="N6438" s="545" t="s">
        <v>13413</v>
      </c>
      <c r="O6438" s="545" t="s">
        <v>18001</v>
      </c>
      <c r="P6438" s="549">
        <v>4513</v>
      </c>
      <c r="Q6438" s="549">
        <v>1</v>
      </c>
      <c r="R6438" s="549">
        <v>121</v>
      </c>
      <c r="S6438" s="548"/>
      <c r="T6438" s="548"/>
      <c r="U6438" s="99"/>
    </row>
    <row r="6439" spans="1:21" ht="19.5" customHeight="1">
      <c r="A6439" s="545">
        <v>101059</v>
      </c>
      <c r="B6439" s="545" t="s">
        <v>10625</v>
      </c>
      <c r="C6439" s="545" t="s">
        <v>216</v>
      </c>
      <c r="D6439" s="546"/>
      <c r="E6439" s="171" t="str">
        <f t="shared" si="100"/>
        <v>1900</v>
      </c>
      <c r="F6439" s="547">
        <v>0</v>
      </c>
      <c r="G6439" s="548">
        <v>0</v>
      </c>
      <c r="H6439" s="547">
        <v>0</v>
      </c>
      <c r="I6439" s="545" t="s">
        <v>12678</v>
      </c>
      <c r="J6439" s="545"/>
      <c r="K6439" s="545" t="s">
        <v>13413</v>
      </c>
      <c r="L6439" s="545" t="s">
        <v>13413</v>
      </c>
      <c r="M6439" s="548" t="s">
        <v>13758</v>
      </c>
      <c r="N6439" s="545" t="s">
        <v>13413</v>
      </c>
      <c r="O6439" s="545" t="s">
        <v>13413</v>
      </c>
      <c r="P6439" s="549">
        <v>4514</v>
      </c>
      <c r="Q6439" s="549">
        <v>1</v>
      </c>
      <c r="R6439" s="549">
        <v>23</v>
      </c>
      <c r="S6439" s="548"/>
      <c r="T6439" s="548"/>
      <c r="U6439" s="99"/>
    </row>
    <row r="6440" spans="1:21" ht="19.5" customHeight="1">
      <c r="A6440" s="545">
        <v>101060</v>
      </c>
      <c r="B6440" s="545" t="s">
        <v>10624</v>
      </c>
      <c r="C6440" s="545" t="s">
        <v>216</v>
      </c>
      <c r="D6440" s="546"/>
      <c r="E6440" s="171" t="str">
        <f t="shared" si="100"/>
        <v>1900</v>
      </c>
      <c r="F6440" s="547">
        <v>0</v>
      </c>
      <c r="G6440" s="548">
        <v>0</v>
      </c>
      <c r="H6440" s="547">
        <v>0</v>
      </c>
      <c r="I6440" s="545" t="s">
        <v>12678</v>
      </c>
      <c r="J6440" s="545"/>
      <c r="K6440" s="545" t="s">
        <v>13413</v>
      </c>
      <c r="L6440" s="545" t="s">
        <v>13413</v>
      </c>
      <c r="M6440" s="548" t="s">
        <v>13758</v>
      </c>
      <c r="N6440" s="545" t="s">
        <v>13413</v>
      </c>
      <c r="O6440" s="545" t="s">
        <v>13413</v>
      </c>
      <c r="P6440" s="549">
        <v>4515</v>
      </c>
      <c r="Q6440" s="549">
        <v>1</v>
      </c>
      <c r="R6440" s="549">
        <v>23</v>
      </c>
      <c r="S6440" s="548"/>
      <c r="T6440" s="548"/>
      <c r="U6440" s="99"/>
    </row>
    <row r="6441" spans="1:21" ht="19.5" customHeight="1">
      <c r="A6441" s="545">
        <v>101061</v>
      </c>
      <c r="B6441" s="545" t="s">
        <v>10623</v>
      </c>
      <c r="C6441" s="545" t="s">
        <v>216</v>
      </c>
      <c r="D6441" s="546"/>
      <c r="E6441" s="171" t="str">
        <f t="shared" si="100"/>
        <v>1900</v>
      </c>
      <c r="F6441" s="547">
        <v>0</v>
      </c>
      <c r="G6441" s="548">
        <v>0</v>
      </c>
      <c r="H6441" s="547">
        <v>0</v>
      </c>
      <c r="I6441" s="545" t="s">
        <v>12678</v>
      </c>
      <c r="J6441" s="545"/>
      <c r="K6441" s="545" t="s">
        <v>13413</v>
      </c>
      <c r="L6441" s="545" t="s">
        <v>13413</v>
      </c>
      <c r="M6441" s="548" t="s">
        <v>13758</v>
      </c>
      <c r="N6441" s="545" t="s">
        <v>13413</v>
      </c>
      <c r="O6441" s="545" t="s">
        <v>13413</v>
      </c>
      <c r="P6441" s="549">
        <v>4516</v>
      </c>
      <c r="Q6441" s="549">
        <v>1</v>
      </c>
      <c r="R6441" s="549">
        <v>23</v>
      </c>
      <c r="S6441" s="548"/>
      <c r="T6441" s="548"/>
      <c r="U6441" s="99"/>
    </row>
    <row r="6442" spans="1:21" ht="19.5" customHeight="1">
      <c r="A6442" s="545">
        <v>101062</v>
      </c>
      <c r="B6442" s="545" t="s">
        <v>10622</v>
      </c>
      <c r="C6442" s="545" t="s">
        <v>221</v>
      </c>
      <c r="D6442" s="546"/>
      <c r="E6442" s="171" t="str">
        <f t="shared" si="100"/>
        <v>1900</v>
      </c>
      <c r="F6442" s="547">
        <v>0</v>
      </c>
      <c r="G6442" s="548">
        <v>0</v>
      </c>
      <c r="H6442" s="547">
        <v>0</v>
      </c>
      <c r="I6442" s="545" t="s">
        <v>12678</v>
      </c>
      <c r="J6442" s="545"/>
      <c r="K6442" s="545" t="s">
        <v>13413</v>
      </c>
      <c r="L6442" s="545" t="s">
        <v>13413</v>
      </c>
      <c r="M6442" s="548" t="s">
        <v>13758</v>
      </c>
      <c r="N6442" s="545" t="s">
        <v>13413</v>
      </c>
      <c r="O6442" s="545" t="s">
        <v>13413</v>
      </c>
      <c r="P6442" s="549">
        <v>4517</v>
      </c>
      <c r="Q6442" s="549">
        <v>1</v>
      </c>
      <c r="R6442" s="549">
        <v>23</v>
      </c>
      <c r="S6442" s="548"/>
      <c r="T6442" s="548"/>
      <c r="U6442" s="99"/>
    </row>
    <row r="6443" spans="1:21" ht="19.5" customHeight="1">
      <c r="A6443" s="545">
        <v>101063</v>
      </c>
      <c r="B6443" s="545" t="s">
        <v>8179</v>
      </c>
      <c r="C6443" s="545" t="s">
        <v>221</v>
      </c>
      <c r="D6443" s="546">
        <v>44585</v>
      </c>
      <c r="E6443" s="171" t="str">
        <f t="shared" si="100"/>
        <v>2022</v>
      </c>
      <c r="F6443" s="547">
        <v>388.68</v>
      </c>
      <c r="G6443" s="548">
        <v>0.19</v>
      </c>
      <c r="H6443" s="547">
        <v>326.62</v>
      </c>
      <c r="I6443" s="545" t="s">
        <v>12678</v>
      </c>
      <c r="J6443" s="545" t="s">
        <v>13299</v>
      </c>
      <c r="K6443" s="545" t="s">
        <v>13413</v>
      </c>
      <c r="L6443" s="545" t="s">
        <v>13413</v>
      </c>
      <c r="M6443" s="548" t="s">
        <v>13758</v>
      </c>
      <c r="N6443" s="545" t="s">
        <v>13413</v>
      </c>
      <c r="O6443" s="545" t="s">
        <v>13413</v>
      </c>
      <c r="P6443" s="549">
        <v>4518</v>
      </c>
      <c r="Q6443" s="549">
        <v>1</v>
      </c>
      <c r="R6443" s="549">
        <v>23</v>
      </c>
      <c r="S6443" s="548">
        <v>443</v>
      </c>
      <c r="T6443" s="548"/>
      <c r="U6443" s="99"/>
    </row>
    <row r="6444" spans="1:21" ht="19.5" customHeight="1">
      <c r="A6444" s="545">
        <v>101064</v>
      </c>
      <c r="B6444" s="545" t="s">
        <v>10621</v>
      </c>
      <c r="C6444" s="545" t="s">
        <v>216</v>
      </c>
      <c r="D6444" s="546"/>
      <c r="E6444" s="171" t="str">
        <f t="shared" si="100"/>
        <v>1900</v>
      </c>
      <c r="F6444" s="547">
        <v>0</v>
      </c>
      <c r="G6444" s="548">
        <v>0</v>
      </c>
      <c r="H6444" s="547">
        <v>0</v>
      </c>
      <c r="I6444" s="545" t="s">
        <v>12678</v>
      </c>
      <c r="J6444" s="545"/>
      <c r="K6444" s="545" t="s">
        <v>13413</v>
      </c>
      <c r="L6444" s="545" t="s">
        <v>13413</v>
      </c>
      <c r="M6444" s="548" t="s">
        <v>13758</v>
      </c>
      <c r="N6444" s="545" t="s">
        <v>13413</v>
      </c>
      <c r="O6444" s="545" t="s">
        <v>13413</v>
      </c>
      <c r="P6444" s="549">
        <v>4519</v>
      </c>
      <c r="Q6444" s="549">
        <v>1</v>
      </c>
      <c r="R6444" s="549">
        <v>23</v>
      </c>
      <c r="S6444" s="548"/>
      <c r="T6444" s="548"/>
      <c r="U6444" s="99"/>
    </row>
    <row r="6445" spans="1:21" ht="19.5" customHeight="1">
      <c r="A6445" s="545">
        <v>101065</v>
      </c>
      <c r="B6445" s="545" t="s">
        <v>343</v>
      </c>
      <c r="C6445" s="545" t="s">
        <v>311</v>
      </c>
      <c r="D6445" s="546"/>
      <c r="E6445" s="171" t="str">
        <f t="shared" si="100"/>
        <v>1900</v>
      </c>
      <c r="F6445" s="547">
        <v>0</v>
      </c>
      <c r="G6445" s="548">
        <v>0</v>
      </c>
      <c r="H6445" s="547">
        <v>0</v>
      </c>
      <c r="I6445" s="545" t="s">
        <v>12657</v>
      </c>
      <c r="J6445" s="545"/>
      <c r="K6445" s="545" t="s">
        <v>13413</v>
      </c>
      <c r="L6445" s="545" t="s">
        <v>16391</v>
      </c>
      <c r="M6445" s="548" t="s">
        <v>13758</v>
      </c>
      <c r="N6445" s="545" t="s">
        <v>13413</v>
      </c>
      <c r="O6445" s="545" t="s">
        <v>13413</v>
      </c>
      <c r="P6445" s="549">
        <v>4520</v>
      </c>
      <c r="Q6445" s="549">
        <v>1</v>
      </c>
      <c r="R6445" s="549">
        <v>69</v>
      </c>
      <c r="S6445" s="548"/>
      <c r="T6445" s="548"/>
      <c r="U6445" s="99"/>
    </row>
    <row r="6446" spans="1:21" ht="19.5" customHeight="1">
      <c r="A6446" s="545">
        <v>101066</v>
      </c>
      <c r="B6446" s="545" t="s">
        <v>2433</v>
      </c>
      <c r="C6446" s="545" t="s">
        <v>216</v>
      </c>
      <c r="D6446" s="546"/>
      <c r="E6446" s="171" t="str">
        <f t="shared" si="100"/>
        <v>1900</v>
      </c>
      <c r="F6446" s="547">
        <v>0</v>
      </c>
      <c r="G6446" s="548">
        <v>0</v>
      </c>
      <c r="H6446" s="547">
        <v>0</v>
      </c>
      <c r="I6446" s="545" t="s">
        <v>12642</v>
      </c>
      <c r="J6446" s="545"/>
      <c r="K6446" s="545" t="s">
        <v>13413</v>
      </c>
      <c r="L6446" s="545" t="s">
        <v>13413</v>
      </c>
      <c r="M6446" s="548" t="s">
        <v>13758</v>
      </c>
      <c r="N6446" s="545" t="s">
        <v>13413</v>
      </c>
      <c r="O6446" s="545" t="s">
        <v>14525</v>
      </c>
      <c r="P6446" s="549">
        <v>4521</v>
      </c>
      <c r="Q6446" s="549">
        <v>1</v>
      </c>
      <c r="R6446" s="549">
        <v>135</v>
      </c>
      <c r="S6446" s="548"/>
      <c r="T6446" s="548"/>
      <c r="U6446" s="99"/>
    </row>
    <row r="6447" spans="1:21" ht="19.5" customHeight="1">
      <c r="A6447" s="545">
        <v>101067</v>
      </c>
      <c r="B6447" s="545" t="s">
        <v>2542</v>
      </c>
      <c r="C6447" s="545" t="s">
        <v>216</v>
      </c>
      <c r="D6447" s="546"/>
      <c r="E6447" s="171" t="str">
        <f t="shared" si="100"/>
        <v>1900</v>
      </c>
      <c r="F6447" s="547">
        <v>0</v>
      </c>
      <c r="G6447" s="548">
        <v>0</v>
      </c>
      <c r="H6447" s="547">
        <v>0</v>
      </c>
      <c r="I6447" s="545" t="s">
        <v>12642</v>
      </c>
      <c r="J6447" s="545"/>
      <c r="K6447" s="545" t="s">
        <v>13413</v>
      </c>
      <c r="L6447" s="545" t="s">
        <v>13807</v>
      </c>
      <c r="M6447" s="548" t="s">
        <v>13758</v>
      </c>
      <c r="N6447" s="545" t="s">
        <v>13413</v>
      </c>
      <c r="O6447" s="545" t="s">
        <v>17813</v>
      </c>
      <c r="P6447" s="549">
        <v>4522</v>
      </c>
      <c r="Q6447" s="549">
        <v>1</v>
      </c>
      <c r="R6447" s="549">
        <v>135</v>
      </c>
      <c r="S6447" s="548"/>
      <c r="T6447" s="548"/>
      <c r="U6447" s="99"/>
    </row>
    <row r="6448" spans="1:21" ht="19.5" customHeight="1">
      <c r="A6448" s="545">
        <v>101068</v>
      </c>
      <c r="B6448" s="545" t="s">
        <v>3096</v>
      </c>
      <c r="C6448" s="545" t="s">
        <v>216</v>
      </c>
      <c r="D6448" s="546"/>
      <c r="E6448" s="171" t="str">
        <f t="shared" si="100"/>
        <v>1900</v>
      </c>
      <c r="F6448" s="547">
        <v>0</v>
      </c>
      <c r="G6448" s="548">
        <v>0</v>
      </c>
      <c r="H6448" s="547">
        <v>0</v>
      </c>
      <c r="I6448" s="545" t="s">
        <v>12689</v>
      </c>
      <c r="J6448" s="545"/>
      <c r="K6448" s="545" t="s">
        <v>13413</v>
      </c>
      <c r="L6448" s="545" t="s">
        <v>14294</v>
      </c>
      <c r="M6448" s="548" t="s">
        <v>13758</v>
      </c>
      <c r="N6448" s="545" t="s">
        <v>13413</v>
      </c>
      <c r="O6448" s="545" t="s">
        <v>14295</v>
      </c>
      <c r="P6448" s="549">
        <v>4523</v>
      </c>
      <c r="Q6448" s="549">
        <v>1</v>
      </c>
      <c r="R6448" s="549">
        <v>156</v>
      </c>
      <c r="S6448" s="548"/>
      <c r="T6448" s="548"/>
      <c r="U6448" s="99"/>
    </row>
    <row r="6449" spans="1:21" ht="19.5" customHeight="1">
      <c r="A6449" s="545">
        <v>101069</v>
      </c>
      <c r="B6449" s="545" t="s">
        <v>10620</v>
      </c>
      <c r="C6449" s="545" t="s">
        <v>209</v>
      </c>
      <c r="D6449" s="546">
        <v>44622</v>
      </c>
      <c r="E6449" s="171" t="str">
        <f t="shared" si="100"/>
        <v>2022</v>
      </c>
      <c r="F6449" s="547">
        <v>158611.01</v>
      </c>
      <c r="G6449" s="548">
        <v>0.19</v>
      </c>
      <c r="H6449" s="547">
        <v>133286.56</v>
      </c>
      <c r="I6449" s="545" t="s">
        <v>12719</v>
      </c>
      <c r="J6449" s="545" t="s">
        <v>13297</v>
      </c>
      <c r="K6449" s="545" t="s">
        <v>13413</v>
      </c>
      <c r="L6449" s="545" t="s">
        <v>13807</v>
      </c>
      <c r="M6449" s="548" t="s">
        <v>13758</v>
      </c>
      <c r="N6449" s="545" t="s">
        <v>13413</v>
      </c>
      <c r="O6449" s="545" t="s">
        <v>18162</v>
      </c>
      <c r="P6449" s="549">
        <v>4524</v>
      </c>
      <c r="Q6449" s="549">
        <v>1</v>
      </c>
      <c r="R6449" s="549">
        <v>157</v>
      </c>
      <c r="S6449" s="548">
        <v>2257</v>
      </c>
      <c r="T6449" s="548"/>
      <c r="U6449" s="99"/>
    </row>
    <row r="6450" spans="1:21" ht="19.5" customHeight="1">
      <c r="A6450" s="545">
        <v>101070</v>
      </c>
      <c r="B6450" s="545" t="s">
        <v>10619</v>
      </c>
      <c r="C6450" s="545" t="s">
        <v>209</v>
      </c>
      <c r="D6450" s="546"/>
      <c r="E6450" s="171" t="str">
        <f t="shared" si="100"/>
        <v>1900</v>
      </c>
      <c r="F6450" s="547">
        <v>0</v>
      </c>
      <c r="G6450" s="548">
        <v>0</v>
      </c>
      <c r="H6450" s="547">
        <v>0</v>
      </c>
      <c r="I6450" s="545" t="s">
        <v>12718</v>
      </c>
      <c r="J6450" s="545"/>
      <c r="K6450" s="545" t="s">
        <v>13413</v>
      </c>
      <c r="L6450" s="545" t="s">
        <v>14565</v>
      </c>
      <c r="M6450" s="548" t="s">
        <v>13758</v>
      </c>
      <c r="N6450" s="545" t="s">
        <v>13413</v>
      </c>
      <c r="O6450" s="545" t="s">
        <v>13413</v>
      </c>
      <c r="P6450" s="549">
        <v>4525</v>
      </c>
      <c r="Q6450" s="549">
        <v>1</v>
      </c>
      <c r="R6450" s="549">
        <v>137</v>
      </c>
      <c r="S6450" s="548"/>
      <c r="T6450" s="548"/>
      <c r="U6450" s="99"/>
    </row>
    <row r="6451" spans="1:21" ht="19.5" customHeight="1">
      <c r="A6451" s="545">
        <v>101071</v>
      </c>
      <c r="B6451" s="545" t="s">
        <v>421</v>
      </c>
      <c r="C6451" s="545" t="s">
        <v>209</v>
      </c>
      <c r="D6451" s="546"/>
      <c r="E6451" s="171" t="str">
        <f t="shared" si="100"/>
        <v>1900</v>
      </c>
      <c r="F6451" s="547">
        <v>0</v>
      </c>
      <c r="G6451" s="548">
        <v>0</v>
      </c>
      <c r="H6451" s="547">
        <v>0</v>
      </c>
      <c r="I6451" s="545" t="s">
        <v>12654</v>
      </c>
      <c r="J6451" s="545"/>
      <c r="K6451" s="545" t="s">
        <v>13413</v>
      </c>
      <c r="L6451" s="545" t="s">
        <v>15948</v>
      </c>
      <c r="M6451" s="548" t="s">
        <v>13843</v>
      </c>
      <c r="N6451" s="545" t="s">
        <v>22180</v>
      </c>
      <c r="O6451" s="545" t="s">
        <v>13413</v>
      </c>
      <c r="P6451" s="549">
        <v>4526</v>
      </c>
      <c r="Q6451" s="549">
        <v>5</v>
      </c>
      <c r="R6451" s="549">
        <v>2</v>
      </c>
      <c r="S6451" s="548"/>
      <c r="T6451" s="548">
        <v>164</v>
      </c>
      <c r="U6451" s="99"/>
    </row>
    <row r="6452" spans="1:21" ht="19.5" customHeight="1">
      <c r="A6452" s="545">
        <v>101072</v>
      </c>
      <c r="B6452" s="545" t="s">
        <v>4522</v>
      </c>
      <c r="C6452" s="545" t="s">
        <v>221</v>
      </c>
      <c r="D6452" s="546">
        <v>45708</v>
      </c>
      <c r="E6452" s="171" t="str">
        <f t="shared" si="100"/>
        <v>2025</v>
      </c>
      <c r="F6452" s="547">
        <v>107310.24</v>
      </c>
      <c r="G6452" s="548">
        <v>0.19</v>
      </c>
      <c r="H6452" s="547">
        <v>90176.67</v>
      </c>
      <c r="I6452" s="545" t="s">
        <v>12684</v>
      </c>
      <c r="J6452" s="545" t="s">
        <v>13307</v>
      </c>
      <c r="K6452" s="545" t="s">
        <v>18163</v>
      </c>
      <c r="L6452" s="545" t="s">
        <v>13413</v>
      </c>
      <c r="M6452" s="548" t="s">
        <v>13758</v>
      </c>
      <c r="N6452" s="545" t="s">
        <v>13413</v>
      </c>
      <c r="O6452" s="545" t="s">
        <v>13413</v>
      </c>
      <c r="P6452" s="549">
        <v>4527</v>
      </c>
      <c r="Q6452" s="549">
        <v>1</v>
      </c>
      <c r="R6452" s="549">
        <v>95</v>
      </c>
      <c r="S6452" s="548">
        <v>2228</v>
      </c>
      <c r="T6452" s="548"/>
      <c r="U6452" s="99"/>
    </row>
    <row r="6453" spans="1:21" ht="19.5" customHeight="1">
      <c r="A6453" s="545">
        <v>101073</v>
      </c>
      <c r="B6453" s="545" t="s">
        <v>6734</v>
      </c>
      <c r="C6453" s="545" t="s">
        <v>206</v>
      </c>
      <c r="D6453" s="546">
        <v>46052</v>
      </c>
      <c r="E6453" s="171" t="str">
        <f t="shared" si="100"/>
        <v>2026</v>
      </c>
      <c r="F6453" s="547">
        <v>3837</v>
      </c>
      <c r="G6453" s="548">
        <v>1.9E-3</v>
      </c>
      <c r="H6453" s="547">
        <v>3829.72</v>
      </c>
      <c r="I6453" s="545" t="s">
        <v>12644</v>
      </c>
      <c r="J6453" s="545" t="s">
        <v>13307</v>
      </c>
      <c r="K6453" s="545" t="s">
        <v>6734</v>
      </c>
      <c r="L6453" s="545" t="s">
        <v>18164</v>
      </c>
      <c r="M6453" s="548" t="s">
        <v>13758</v>
      </c>
      <c r="N6453" s="545" t="s">
        <v>13413</v>
      </c>
      <c r="O6453" s="545" t="s">
        <v>13413</v>
      </c>
      <c r="P6453" s="549">
        <v>4528</v>
      </c>
      <c r="Q6453" s="549">
        <v>1</v>
      </c>
      <c r="R6453" s="549">
        <v>62</v>
      </c>
      <c r="S6453" s="548">
        <v>2228</v>
      </c>
      <c r="T6453" s="548"/>
      <c r="U6453" s="99"/>
    </row>
    <row r="6454" spans="1:21" ht="19.5" customHeight="1">
      <c r="A6454" s="545">
        <v>101074</v>
      </c>
      <c r="B6454" s="545" t="s">
        <v>8194</v>
      </c>
      <c r="C6454" s="545" t="s">
        <v>221</v>
      </c>
      <c r="D6454" s="546">
        <v>43533</v>
      </c>
      <c r="E6454" s="171" t="str">
        <f t="shared" si="100"/>
        <v>2019</v>
      </c>
      <c r="F6454" s="547">
        <v>401651</v>
      </c>
      <c r="G6454" s="548">
        <v>0.19</v>
      </c>
      <c r="H6454" s="547">
        <v>337521.85</v>
      </c>
      <c r="I6454" s="545" t="s">
        <v>12806</v>
      </c>
      <c r="J6454" s="545" t="s">
        <v>13301</v>
      </c>
      <c r="K6454" s="545" t="s">
        <v>18165</v>
      </c>
      <c r="L6454" s="545" t="s">
        <v>13413</v>
      </c>
      <c r="M6454" s="548" t="s">
        <v>13758</v>
      </c>
      <c r="N6454" s="545" t="s">
        <v>13413</v>
      </c>
      <c r="O6454" s="545" t="s">
        <v>13413</v>
      </c>
      <c r="P6454" s="549">
        <v>4529</v>
      </c>
      <c r="Q6454" s="549">
        <v>1</v>
      </c>
      <c r="R6454" s="549">
        <v>38</v>
      </c>
      <c r="S6454" s="548">
        <v>2221</v>
      </c>
      <c r="T6454" s="548"/>
      <c r="U6454" s="99"/>
    </row>
    <row r="6455" spans="1:21" ht="19.5" customHeight="1">
      <c r="A6455" s="545">
        <v>101075</v>
      </c>
      <c r="B6455" s="545" t="s">
        <v>8193</v>
      </c>
      <c r="C6455" s="545" t="s">
        <v>216</v>
      </c>
      <c r="D6455" s="546">
        <v>43533</v>
      </c>
      <c r="E6455" s="171" t="str">
        <f t="shared" si="100"/>
        <v>2019</v>
      </c>
      <c r="F6455" s="547">
        <v>171719202</v>
      </c>
      <c r="G6455" s="548">
        <v>0.19</v>
      </c>
      <c r="H6455" s="547">
        <v>144301850.41999999</v>
      </c>
      <c r="I6455" s="545" t="s">
        <v>12762</v>
      </c>
      <c r="J6455" s="545" t="s">
        <v>13301</v>
      </c>
      <c r="K6455" s="545" t="s">
        <v>18166</v>
      </c>
      <c r="L6455" s="545" t="s">
        <v>13413</v>
      </c>
      <c r="M6455" s="548" t="s">
        <v>13868</v>
      </c>
      <c r="N6455" s="545" t="s">
        <v>13413</v>
      </c>
      <c r="O6455" s="545" t="s">
        <v>13413</v>
      </c>
      <c r="P6455" s="549">
        <v>4530</v>
      </c>
      <c r="Q6455" s="549">
        <v>2</v>
      </c>
      <c r="R6455" s="549">
        <v>8</v>
      </c>
      <c r="S6455" s="548">
        <v>2221</v>
      </c>
      <c r="T6455" s="548"/>
      <c r="U6455" s="99"/>
    </row>
    <row r="6456" spans="1:21" ht="19.5" customHeight="1">
      <c r="A6456" s="545">
        <v>101076</v>
      </c>
      <c r="B6456" s="545" t="s">
        <v>8192</v>
      </c>
      <c r="C6456" s="545" t="s">
        <v>216</v>
      </c>
      <c r="D6456" s="546">
        <v>43533</v>
      </c>
      <c r="E6456" s="171" t="str">
        <f t="shared" si="100"/>
        <v>2019</v>
      </c>
      <c r="F6456" s="547">
        <v>16268165</v>
      </c>
      <c r="G6456" s="548">
        <v>0.19</v>
      </c>
      <c r="H6456" s="547">
        <v>13670726.890000001</v>
      </c>
      <c r="I6456" s="545" t="s">
        <v>12762</v>
      </c>
      <c r="J6456" s="545" t="s">
        <v>13305</v>
      </c>
      <c r="K6456" s="545" t="s">
        <v>18167</v>
      </c>
      <c r="L6456" s="545" t="s">
        <v>13413</v>
      </c>
      <c r="M6456" s="548" t="s">
        <v>13868</v>
      </c>
      <c r="N6456" s="545" t="s">
        <v>13413</v>
      </c>
      <c r="O6456" s="545" t="s">
        <v>13413</v>
      </c>
      <c r="P6456" s="549">
        <v>4531</v>
      </c>
      <c r="Q6456" s="549">
        <v>2</v>
      </c>
      <c r="R6456" s="549">
        <v>8</v>
      </c>
      <c r="S6456" s="548">
        <v>2217</v>
      </c>
      <c r="T6456" s="548"/>
      <c r="U6456" s="99"/>
    </row>
    <row r="6457" spans="1:21" ht="19.5" customHeight="1">
      <c r="A6457" s="545">
        <v>101077</v>
      </c>
      <c r="B6457" s="545" t="s">
        <v>8191</v>
      </c>
      <c r="C6457" s="545" t="s">
        <v>216</v>
      </c>
      <c r="D6457" s="546">
        <v>46052</v>
      </c>
      <c r="E6457" s="171" t="str">
        <f t="shared" si="100"/>
        <v>2026</v>
      </c>
      <c r="F6457" s="547">
        <v>2616532</v>
      </c>
      <c r="G6457" s="548">
        <v>0.19</v>
      </c>
      <c r="H6457" s="547">
        <v>2198766.39</v>
      </c>
      <c r="I6457" s="545" t="s">
        <v>12637</v>
      </c>
      <c r="J6457" s="545" t="s">
        <v>13307</v>
      </c>
      <c r="K6457" s="545" t="s">
        <v>18168</v>
      </c>
      <c r="L6457" s="545" t="s">
        <v>13413</v>
      </c>
      <c r="M6457" s="548" t="s">
        <v>13758</v>
      </c>
      <c r="N6457" s="545" t="s">
        <v>13413</v>
      </c>
      <c r="O6457" s="545" t="s">
        <v>13413</v>
      </c>
      <c r="P6457" s="549">
        <v>4532</v>
      </c>
      <c r="Q6457" s="549">
        <v>1</v>
      </c>
      <c r="R6457" s="549">
        <v>13</v>
      </c>
      <c r="S6457" s="548">
        <v>2228</v>
      </c>
      <c r="T6457" s="548"/>
      <c r="U6457" s="99"/>
    </row>
    <row r="6458" spans="1:21" ht="19.5" customHeight="1">
      <c r="A6458" s="545">
        <v>101078</v>
      </c>
      <c r="B6458" s="545" t="s">
        <v>3686</v>
      </c>
      <c r="C6458" s="545" t="s">
        <v>206</v>
      </c>
      <c r="D6458" s="546"/>
      <c r="E6458" s="171" t="str">
        <f t="shared" si="100"/>
        <v>1900</v>
      </c>
      <c r="F6458" s="547">
        <v>0</v>
      </c>
      <c r="G6458" s="548">
        <v>0</v>
      </c>
      <c r="H6458" s="547">
        <v>0</v>
      </c>
      <c r="I6458" s="545" t="s">
        <v>12702</v>
      </c>
      <c r="J6458" s="545"/>
      <c r="K6458" s="545" t="s">
        <v>13413</v>
      </c>
      <c r="L6458" s="545" t="s">
        <v>18169</v>
      </c>
      <c r="M6458" s="548" t="s">
        <v>13758</v>
      </c>
      <c r="N6458" s="545" t="s">
        <v>13413</v>
      </c>
      <c r="O6458" s="545" t="s">
        <v>18170</v>
      </c>
      <c r="P6458" s="549">
        <v>4533</v>
      </c>
      <c r="Q6458" s="549">
        <v>1</v>
      </c>
      <c r="R6458" s="549">
        <v>27</v>
      </c>
      <c r="S6458" s="548"/>
      <c r="T6458" s="548"/>
      <c r="U6458" s="99"/>
    </row>
    <row r="6459" spans="1:21" ht="19.5" customHeight="1">
      <c r="A6459" s="545">
        <v>101079</v>
      </c>
      <c r="B6459" s="545" t="s">
        <v>3675</v>
      </c>
      <c r="C6459" s="545" t="s">
        <v>786</v>
      </c>
      <c r="D6459" s="546"/>
      <c r="E6459" s="171" t="str">
        <f t="shared" si="100"/>
        <v>1900</v>
      </c>
      <c r="F6459" s="547">
        <v>0</v>
      </c>
      <c r="G6459" s="548">
        <v>0</v>
      </c>
      <c r="H6459" s="547">
        <v>0</v>
      </c>
      <c r="I6459" s="545" t="s">
        <v>12702</v>
      </c>
      <c r="J6459" s="545"/>
      <c r="K6459" s="545" t="s">
        <v>13413</v>
      </c>
      <c r="L6459" s="545" t="s">
        <v>13413</v>
      </c>
      <c r="M6459" s="548" t="s">
        <v>13758</v>
      </c>
      <c r="N6459" s="545" t="s">
        <v>13413</v>
      </c>
      <c r="O6459" s="545" t="s">
        <v>13413</v>
      </c>
      <c r="P6459" s="549">
        <v>4534</v>
      </c>
      <c r="Q6459" s="549">
        <v>1</v>
      </c>
      <c r="R6459" s="549">
        <v>27</v>
      </c>
      <c r="S6459" s="548"/>
      <c r="T6459" s="548"/>
      <c r="U6459" s="99"/>
    </row>
    <row r="6460" spans="1:21" ht="19.5" customHeight="1">
      <c r="A6460" s="545">
        <v>101080</v>
      </c>
      <c r="B6460" s="545" t="s">
        <v>3713</v>
      </c>
      <c r="C6460" s="545" t="s">
        <v>216</v>
      </c>
      <c r="D6460" s="546"/>
      <c r="E6460" s="171" t="str">
        <f t="shared" si="100"/>
        <v>1900</v>
      </c>
      <c r="F6460" s="547">
        <v>0</v>
      </c>
      <c r="G6460" s="548">
        <v>0</v>
      </c>
      <c r="H6460" s="547">
        <v>0</v>
      </c>
      <c r="I6460" s="545" t="s">
        <v>12746</v>
      </c>
      <c r="J6460" s="545"/>
      <c r="K6460" s="545" t="s">
        <v>13413</v>
      </c>
      <c r="L6460" s="545" t="s">
        <v>13413</v>
      </c>
      <c r="M6460" s="548" t="s">
        <v>13758</v>
      </c>
      <c r="N6460" s="545" t="s">
        <v>13413</v>
      </c>
      <c r="O6460" s="545" t="s">
        <v>16334</v>
      </c>
      <c r="P6460" s="549">
        <v>4535</v>
      </c>
      <c r="Q6460" s="549">
        <v>1</v>
      </c>
      <c r="R6460" s="549">
        <v>29</v>
      </c>
      <c r="S6460" s="548"/>
      <c r="T6460" s="548"/>
      <c r="U6460" s="99"/>
    </row>
    <row r="6461" spans="1:21" ht="19.5" customHeight="1">
      <c r="A6461" s="545">
        <v>101081</v>
      </c>
      <c r="B6461" s="545" t="s">
        <v>10618</v>
      </c>
      <c r="C6461" s="545" t="s">
        <v>311</v>
      </c>
      <c r="D6461" s="546"/>
      <c r="E6461" s="171" t="str">
        <f t="shared" si="100"/>
        <v>1900</v>
      </c>
      <c r="F6461" s="547">
        <v>0</v>
      </c>
      <c r="G6461" s="548">
        <v>0</v>
      </c>
      <c r="H6461" s="547">
        <v>0</v>
      </c>
      <c r="I6461" s="545" t="s">
        <v>12657</v>
      </c>
      <c r="J6461" s="545"/>
      <c r="K6461" s="545" t="s">
        <v>13413</v>
      </c>
      <c r="L6461" s="545" t="s">
        <v>16391</v>
      </c>
      <c r="M6461" s="548" t="s">
        <v>13758</v>
      </c>
      <c r="N6461" s="545" t="s">
        <v>13413</v>
      </c>
      <c r="O6461" s="545" t="s">
        <v>13413</v>
      </c>
      <c r="P6461" s="549">
        <v>4536</v>
      </c>
      <c r="Q6461" s="549">
        <v>1</v>
      </c>
      <c r="R6461" s="549">
        <v>69</v>
      </c>
      <c r="S6461" s="548"/>
      <c r="T6461" s="548"/>
      <c r="U6461" s="99"/>
    </row>
    <row r="6462" spans="1:21" ht="19.5" customHeight="1">
      <c r="A6462" s="545">
        <v>101082</v>
      </c>
      <c r="B6462" s="545" t="s">
        <v>2385</v>
      </c>
      <c r="C6462" s="545" t="s">
        <v>216</v>
      </c>
      <c r="D6462" s="546"/>
      <c r="E6462" s="171" t="str">
        <f t="shared" si="100"/>
        <v>1900</v>
      </c>
      <c r="F6462" s="547">
        <v>0</v>
      </c>
      <c r="G6462" s="548">
        <v>0</v>
      </c>
      <c r="H6462" s="547">
        <v>0</v>
      </c>
      <c r="I6462" s="545" t="s">
        <v>12642</v>
      </c>
      <c r="J6462" s="545"/>
      <c r="K6462" s="545" t="s">
        <v>13413</v>
      </c>
      <c r="L6462" s="545" t="s">
        <v>13413</v>
      </c>
      <c r="M6462" s="548" t="s">
        <v>13758</v>
      </c>
      <c r="N6462" s="545" t="s">
        <v>13413</v>
      </c>
      <c r="O6462" s="545" t="s">
        <v>14580</v>
      </c>
      <c r="P6462" s="549">
        <v>4537</v>
      </c>
      <c r="Q6462" s="549">
        <v>1</v>
      </c>
      <c r="R6462" s="549">
        <v>135</v>
      </c>
      <c r="S6462" s="548"/>
      <c r="T6462" s="548"/>
      <c r="U6462" s="99"/>
    </row>
    <row r="6463" spans="1:21" ht="19.5" customHeight="1">
      <c r="A6463" s="545">
        <v>101083</v>
      </c>
      <c r="B6463" s="545" t="s">
        <v>10617</v>
      </c>
      <c r="C6463" s="545" t="s">
        <v>209</v>
      </c>
      <c r="D6463" s="546"/>
      <c r="E6463" s="171" t="str">
        <f t="shared" si="100"/>
        <v>1900</v>
      </c>
      <c r="F6463" s="547">
        <v>0</v>
      </c>
      <c r="G6463" s="548">
        <v>0</v>
      </c>
      <c r="H6463" s="547">
        <v>0</v>
      </c>
      <c r="I6463" s="545" t="s">
        <v>12697</v>
      </c>
      <c r="J6463" s="545"/>
      <c r="K6463" s="545" t="s">
        <v>13413</v>
      </c>
      <c r="L6463" s="545" t="s">
        <v>14566</v>
      </c>
      <c r="M6463" s="548" t="s">
        <v>13758</v>
      </c>
      <c r="N6463" s="545" t="s">
        <v>13413</v>
      </c>
      <c r="O6463" s="545" t="s">
        <v>13413</v>
      </c>
      <c r="P6463" s="549">
        <v>4538</v>
      </c>
      <c r="Q6463" s="549">
        <v>1</v>
      </c>
      <c r="R6463" s="549">
        <v>138</v>
      </c>
      <c r="S6463" s="548"/>
      <c r="T6463" s="548"/>
      <c r="U6463" s="99"/>
    </row>
    <row r="6464" spans="1:21" ht="19.5" customHeight="1">
      <c r="A6464" s="545">
        <v>101084</v>
      </c>
      <c r="B6464" s="545" t="s">
        <v>10616</v>
      </c>
      <c r="C6464" s="545" t="s">
        <v>209</v>
      </c>
      <c r="D6464" s="546"/>
      <c r="E6464" s="171" t="str">
        <f t="shared" si="100"/>
        <v>1900</v>
      </c>
      <c r="F6464" s="547">
        <v>0</v>
      </c>
      <c r="G6464" s="548">
        <v>0</v>
      </c>
      <c r="H6464" s="547">
        <v>0</v>
      </c>
      <c r="I6464" s="545" t="s">
        <v>12697</v>
      </c>
      <c r="J6464" s="545"/>
      <c r="K6464" s="545" t="s">
        <v>13413</v>
      </c>
      <c r="L6464" s="545" t="s">
        <v>14566</v>
      </c>
      <c r="M6464" s="548" t="s">
        <v>13758</v>
      </c>
      <c r="N6464" s="545" t="s">
        <v>13413</v>
      </c>
      <c r="O6464" s="545" t="s">
        <v>13413</v>
      </c>
      <c r="P6464" s="549">
        <v>4539</v>
      </c>
      <c r="Q6464" s="549">
        <v>1</v>
      </c>
      <c r="R6464" s="549">
        <v>138</v>
      </c>
      <c r="S6464" s="548"/>
      <c r="T6464" s="548"/>
      <c r="U6464" s="99"/>
    </row>
    <row r="6465" spans="1:21" ht="19.5" customHeight="1">
      <c r="A6465" s="545">
        <v>101085</v>
      </c>
      <c r="B6465" s="545" t="s">
        <v>10615</v>
      </c>
      <c r="C6465" s="545" t="s">
        <v>209</v>
      </c>
      <c r="D6465" s="546"/>
      <c r="E6465" s="171" t="str">
        <f t="shared" si="100"/>
        <v>1900</v>
      </c>
      <c r="F6465" s="547">
        <v>0</v>
      </c>
      <c r="G6465" s="548">
        <v>0</v>
      </c>
      <c r="H6465" s="547">
        <v>0</v>
      </c>
      <c r="I6465" s="545" t="s">
        <v>12697</v>
      </c>
      <c r="J6465" s="545"/>
      <c r="K6465" s="545" t="s">
        <v>13413</v>
      </c>
      <c r="L6465" s="545" t="s">
        <v>14566</v>
      </c>
      <c r="M6465" s="548" t="s">
        <v>13758</v>
      </c>
      <c r="N6465" s="545" t="s">
        <v>13413</v>
      </c>
      <c r="O6465" s="545" t="s">
        <v>13413</v>
      </c>
      <c r="P6465" s="549">
        <v>4540</v>
      </c>
      <c r="Q6465" s="549">
        <v>1</v>
      </c>
      <c r="R6465" s="549">
        <v>138</v>
      </c>
      <c r="S6465" s="548"/>
      <c r="T6465" s="548"/>
      <c r="U6465" s="99"/>
    </row>
    <row r="6466" spans="1:21" ht="19.5" customHeight="1">
      <c r="A6466" s="545">
        <v>101086</v>
      </c>
      <c r="B6466" s="545" t="s">
        <v>10614</v>
      </c>
      <c r="C6466" s="545" t="s">
        <v>209</v>
      </c>
      <c r="D6466" s="546"/>
      <c r="E6466" s="171" t="str">
        <f t="shared" si="100"/>
        <v>1900</v>
      </c>
      <c r="F6466" s="547">
        <v>0</v>
      </c>
      <c r="G6466" s="548">
        <v>0</v>
      </c>
      <c r="H6466" s="547">
        <v>0</v>
      </c>
      <c r="I6466" s="545" t="s">
        <v>12647</v>
      </c>
      <c r="J6466" s="545"/>
      <c r="K6466" s="545" t="s">
        <v>13413</v>
      </c>
      <c r="L6466" s="545" t="s">
        <v>14566</v>
      </c>
      <c r="M6466" s="548" t="s">
        <v>13758</v>
      </c>
      <c r="N6466" s="545" t="s">
        <v>13413</v>
      </c>
      <c r="O6466" s="545" t="s">
        <v>13413</v>
      </c>
      <c r="P6466" s="549">
        <v>4541</v>
      </c>
      <c r="Q6466" s="549">
        <v>1</v>
      </c>
      <c r="R6466" s="549">
        <v>26</v>
      </c>
      <c r="S6466" s="548"/>
      <c r="T6466" s="548"/>
      <c r="U6466" s="99"/>
    </row>
    <row r="6467" spans="1:21" ht="19.5" customHeight="1">
      <c r="A6467" s="545">
        <v>101087</v>
      </c>
      <c r="B6467" s="545" t="s">
        <v>8376</v>
      </c>
      <c r="C6467" s="545" t="s">
        <v>209</v>
      </c>
      <c r="D6467" s="546">
        <v>45009</v>
      </c>
      <c r="E6467" s="171" t="str">
        <f t="shared" si="100"/>
        <v>2023</v>
      </c>
      <c r="F6467" s="547">
        <v>48327.99</v>
      </c>
      <c r="G6467" s="548">
        <v>0.19</v>
      </c>
      <c r="H6467" s="547">
        <v>40611.760000000002</v>
      </c>
      <c r="I6467" s="545" t="s">
        <v>12697</v>
      </c>
      <c r="J6467" s="545" t="s">
        <v>13297</v>
      </c>
      <c r="K6467" s="545" t="s">
        <v>13413</v>
      </c>
      <c r="L6467" s="545" t="s">
        <v>14566</v>
      </c>
      <c r="M6467" s="548" t="s">
        <v>13758</v>
      </c>
      <c r="N6467" s="545" t="s">
        <v>13413</v>
      </c>
      <c r="O6467" s="545" t="s">
        <v>13413</v>
      </c>
      <c r="P6467" s="549">
        <v>4542</v>
      </c>
      <c r="Q6467" s="549">
        <v>1</v>
      </c>
      <c r="R6467" s="549">
        <v>138</v>
      </c>
      <c r="S6467" s="548">
        <v>2257</v>
      </c>
      <c r="T6467" s="548"/>
      <c r="U6467" s="99"/>
    </row>
    <row r="6468" spans="1:21" ht="19.5" customHeight="1">
      <c r="A6468" s="545">
        <v>101088</v>
      </c>
      <c r="B6468" s="545" t="s">
        <v>2967</v>
      </c>
      <c r="C6468" s="545" t="s">
        <v>221</v>
      </c>
      <c r="D6468" s="546"/>
      <c r="E6468" s="171" t="str">
        <f t="shared" ref="E6468:E6531" si="101">TEXT(D6468,"YYYY")</f>
        <v>1900</v>
      </c>
      <c r="F6468" s="547">
        <v>0</v>
      </c>
      <c r="G6468" s="548">
        <v>0</v>
      </c>
      <c r="H6468" s="547">
        <v>0</v>
      </c>
      <c r="I6468" s="545" t="s">
        <v>12683</v>
      </c>
      <c r="J6468" s="545"/>
      <c r="K6468" s="545" t="s">
        <v>13413</v>
      </c>
      <c r="L6468" s="545" t="s">
        <v>13413</v>
      </c>
      <c r="M6468" s="548" t="s">
        <v>13758</v>
      </c>
      <c r="N6468" s="545" t="s">
        <v>13413</v>
      </c>
      <c r="O6468" s="545" t="s">
        <v>18171</v>
      </c>
      <c r="P6468" s="549">
        <v>4543</v>
      </c>
      <c r="Q6468" s="549">
        <v>1</v>
      </c>
      <c r="R6468" s="549">
        <v>18</v>
      </c>
      <c r="S6468" s="548"/>
      <c r="T6468" s="548"/>
      <c r="U6468" s="99"/>
    </row>
    <row r="6469" spans="1:21" ht="19.5" customHeight="1">
      <c r="A6469" s="545">
        <v>101089</v>
      </c>
      <c r="B6469" s="545" t="s">
        <v>10613</v>
      </c>
      <c r="C6469" s="545" t="s">
        <v>216</v>
      </c>
      <c r="D6469" s="546"/>
      <c r="E6469" s="171" t="str">
        <f t="shared" si="101"/>
        <v>1900</v>
      </c>
      <c r="F6469" s="547">
        <v>0</v>
      </c>
      <c r="G6469" s="548">
        <v>0</v>
      </c>
      <c r="H6469" s="547">
        <v>0</v>
      </c>
      <c r="I6469" s="545" t="s">
        <v>12652</v>
      </c>
      <c r="J6469" s="545"/>
      <c r="K6469" s="545" t="s">
        <v>13413</v>
      </c>
      <c r="L6469" s="545" t="s">
        <v>13413</v>
      </c>
      <c r="M6469" s="548" t="s">
        <v>13758</v>
      </c>
      <c r="N6469" s="545" t="s">
        <v>13413</v>
      </c>
      <c r="O6469" s="545" t="s">
        <v>14516</v>
      </c>
      <c r="P6469" s="549">
        <v>4544</v>
      </c>
      <c r="Q6469" s="549">
        <v>1</v>
      </c>
      <c r="R6469" s="549">
        <v>134</v>
      </c>
      <c r="S6469" s="548"/>
      <c r="T6469" s="548"/>
      <c r="U6469" s="99"/>
    </row>
    <row r="6470" spans="1:21" ht="19.5" customHeight="1">
      <c r="A6470" s="545">
        <v>101090</v>
      </c>
      <c r="B6470" s="545" t="s">
        <v>6910</v>
      </c>
      <c r="C6470" s="545" t="s">
        <v>206</v>
      </c>
      <c r="D6470" s="546">
        <v>44592</v>
      </c>
      <c r="E6470" s="171" t="str">
        <f t="shared" si="101"/>
        <v>2022</v>
      </c>
      <c r="F6470" s="547">
        <v>19972</v>
      </c>
      <c r="G6470" s="548">
        <v>0.19</v>
      </c>
      <c r="H6470" s="547">
        <v>16783.189999999999</v>
      </c>
      <c r="I6470" s="545" t="s">
        <v>12709</v>
      </c>
      <c r="J6470" s="545" t="s">
        <v>13297</v>
      </c>
      <c r="K6470" s="545" t="s">
        <v>13413</v>
      </c>
      <c r="L6470" s="545" t="s">
        <v>13413</v>
      </c>
      <c r="M6470" s="548" t="s">
        <v>13758</v>
      </c>
      <c r="N6470" s="545" t="s">
        <v>13413</v>
      </c>
      <c r="O6470" s="545" t="s">
        <v>18172</v>
      </c>
      <c r="P6470" s="549">
        <v>4545</v>
      </c>
      <c r="Q6470" s="549">
        <v>1</v>
      </c>
      <c r="R6470" s="549">
        <v>124</v>
      </c>
      <c r="S6470" s="548">
        <v>2257</v>
      </c>
      <c r="T6470" s="548"/>
      <c r="U6470" s="99"/>
    </row>
    <row r="6471" spans="1:21" ht="19.5" customHeight="1">
      <c r="A6471" s="545">
        <v>101091</v>
      </c>
      <c r="B6471" s="545" t="s">
        <v>1702</v>
      </c>
      <c r="C6471" s="545" t="s">
        <v>206</v>
      </c>
      <c r="D6471" s="546"/>
      <c r="E6471" s="171" t="str">
        <f t="shared" si="101"/>
        <v>1900</v>
      </c>
      <c r="F6471" s="547">
        <v>0</v>
      </c>
      <c r="G6471" s="548">
        <v>0</v>
      </c>
      <c r="H6471" s="547">
        <v>0</v>
      </c>
      <c r="I6471" s="545" t="s">
        <v>12709</v>
      </c>
      <c r="J6471" s="545"/>
      <c r="K6471" s="545" t="s">
        <v>13413</v>
      </c>
      <c r="L6471" s="545" t="s">
        <v>13413</v>
      </c>
      <c r="M6471" s="548" t="s">
        <v>13758</v>
      </c>
      <c r="N6471" s="545" t="s">
        <v>13413</v>
      </c>
      <c r="O6471" s="545" t="s">
        <v>15826</v>
      </c>
      <c r="P6471" s="549">
        <v>4546</v>
      </c>
      <c r="Q6471" s="549">
        <v>1</v>
      </c>
      <c r="R6471" s="549">
        <v>124</v>
      </c>
      <c r="S6471" s="548"/>
      <c r="T6471" s="548"/>
      <c r="U6471" s="99"/>
    </row>
    <row r="6472" spans="1:21" ht="19.5" customHeight="1">
      <c r="A6472" s="545">
        <v>101092</v>
      </c>
      <c r="B6472" s="545" t="s">
        <v>8190</v>
      </c>
      <c r="C6472" s="545" t="s">
        <v>216</v>
      </c>
      <c r="D6472" s="546">
        <v>43533</v>
      </c>
      <c r="E6472" s="171" t="str">
        <f t="shared" si="101"/>
        <v>2019</v>
      </c>
      <c r="F6472" s="547">
        <v>1254706</v>
      </c>
      <c r="G6472" s="548">
        <v>0.19</v>
      </c>
      <c r="H6472" s="547">
        <v>1054374.79</v>
      </c>
      <c r="I6472" s="545" t="s">
        <v>12637</v>
      </c>
      <c r="J6472" s="545" t="s">
        <v>13372</v>
      </c>
      <c r="K6472" s="545" t="s">
        <v>18173</v>
      </c>
      <c r="L6472" s="545" t="s">
        <v>13413</v>
      </c>
      <c r="M6472" s="548" t="s">
        <v>13758</v>
      </c>
      <c r="N6472" s="545" t="s">
        <v>13413</v>
      </c>
      <c r="O6472" s="545" t="s">
        <v>13413</v>
      </c>
      <c r="P6472" s="549">
        <v>4547</v>
      </c>
      <c r="Q6472" s="549">
        <v>1</v>
      </c>
      <c r="R6472" s="549">
        <v>13</v>
      </c>
      <c r="S6472" s="548">
        <v>1216</v>
      </c>
      <c r="T6472" s="548"/>
      <c r="U6472" s="99"/>
    </row>
    <row r="6473" spans="1:21" ht="19.5" customHeight="1">
      <c r="A6473" s="545">
        <v>101093</v>
      </c>
      <c r="B6473" s="545" t="s">
        <v>8189</v>
      </c>
      <c r="C6473" s="545" t="s">
        <v>216</v>
      </c>
      <c r="D6473" s="546">
        <v>46052</v>
      </c>
      <c r="E6473" s="171" t="str">
        <f t="shared" si="101"/>
        <v>2026</v>
      </c>
      <c r="F6473" s="547">
        <v>2616532</v>
      </c>
      <c r="G6473" s="548">
        <v>0.19</v>
      </c>
      <c r="H6473" s="547">
        <v>2198766.39</v>
      </c>
      <c r="I6473" s="545" t="s">
        <v>12637</v>
      </c>
      <c r="J6473" s="545" t="s">
        <v>13307</v>
      </c>
      <c r="K6473" s="545" t="s">
        <v>18174</v>
      </c>
      <c r="L6473" s="545" t="s">
        <v>13413</v>
      </c>
      <c r="M6473" s="548" t="s">
        <v>13758</v>
      </c>
      <c r="N6473" s="545" t="s">
        <v>13413</v>
      </c>
      <c r="O6473" s="545" t="s">
        <v>13413</v>
      </c>
      <c r="P6473" s="549">
        <v>4548</v>
      </c>
      <c r="Q6473" s="549">
        <v>1</v>
      </c>
      <c r="R6473" s="549">
        <v>13</v>
      </c>
      <c r="S6473" s="548">
        <v>2228</v>
      </c>
      <c r="T6473" s="548"/>
      <c r="U6473" s="99"/>
    </row>
    <row r="6474" spans="1:21" ht="19.5" customHeight="1">
      <c r="A6474" s="545">
        <v>101094</v>
      </c>
      <c r="B6474" s="545" t="s">
        <v>2148</v>
      </c>
      <c r="C6474" s="545" t="s">
        <v>216</v>
      </c>
      <c r="D6474" s="546"/>
      <c r="E6474" s="171" t="str">
        <f t="shared" si="101"/>
        <v>1900</v>
      </c>
      <c r="F6474" s="547">
        <v>0</v>
      </c>
      <c r="G6474" s="548">
        <v>0</v>
      </c>
      <c r="H6474" s="547">
        <v>0</v>
      </c>
      <c r="I6474" s="545" t="s">
        <v>12686</v>
      </c>
      <c r="J6474" s="545"/>
      <c r="K6474" s="545" t="s">
        <v>13413</v>
      </c>
      <c r="L6474" s="545" t="s">
        <v>13413</v>
      </c>
      <c r="M6474" s="548" t="s">
        <v>13758</v>
      </c>
      <c r="N6474" s="545" t="s">
        <v>13413</v>
      </c>
      <c r="O6474" s="545" t="s">
        <v>14433</v>
      </c>
      <c r="P6474" s="549">
        <v>4549</v>
      </c>
      <c r="Q6474" s="549">
        <v>1</v>
      </c>
      <c r="R6474" s="549">
        <v>131</v>
      </c>
      <c r="S6474" s="548"/>
      <c r="T6474" s="548"/>
      <c r="U6474" s="99"/>
    </row>
    <row r="6475" spans="1:21" ht="19.5" customHeight="1">
      <c r="A6475" s="545">
        <v>101095</v>
      </c>
      <c r="B6475" s="545" t="s">
        <v>2149</v>
      </c>
      <c r="C6475" s="545" t="s">
        <v>216</v>
      </c>
      <c r="D6475" s="546"/>
      <c r="E6475" s="171" t="str">
        <f t="shared" si="101"/>
        <v>1900</v>
      </c>
      <c r="F6475" s="547">
        <v>0</v>
      </c>
      <c r="G6475" s="548">
        <v>0</v>
      </c>
      <c r="H6475" s="547">
        <v>0</v>
      </c>
      <c r="I6475" s="545" t="s">
        <v>12686</v>
      </c>
      <c r="J6475" s="545"/>
      <c r="K6475" s="545" t="s">
        <v>13413</v>
      </c>
      <c r="L6475" s="545" t="s">
        <v>13413</v>
      </c>
      <c r="M6475" s="548" t="s">
        <v>13758</v>
      </c>
      <c r="N6475" s="545" t="s">
        <v>13413</v>
      </c>
      <c r="O6475" s="545" t="s">
        <v>14433</v>
      </c>
      <c r="P6475" s="549">
        <v>4550</v>
      </c>
      <c r="Q6475" s="549">
        <v>1</v>
      </c>
      <c r="R6475" s="549">
        <v>131</v>
      </c>
      <c r="S6475" s="548"/>
      <c r="T6475" s="548"/>
      <c r="U6475" s="99"/>
    </row>
    <row r="6476" spans="1:21" ht="19.5" customHeight="1">
      <c r="A6476" s="545">
        <v>101096</v>
      </c>
      <c r="B6476" s="545" t="s">
        <v>3265</v>
      </c>
      <c r="C6476" s="545" t="s">
        <v>216</v>
      </c>
      <c r="D6476" s="546">
        <v>46052</v>
      </c>
      <c r="E6476" s="171" t="str">
        <f t="shared" si="101"/>
        <v>2026</v>
      </c>
      <c r="F6476" s="547">
        <v>237756</v>
      </c>
      <c r="G6476" s="548">
        <v>0.19</v>
      </c>
      <c r="H6476" s="547">
        <v>199794.96</v>
      </c>
      <c r="I6476" s="545" t="s">
        <v>12973</v>
      </c>
      <c r="J6476" s="545" t="s">
        <v>13307</v>
      </c>
      <c r="K6476" s="545" t="s">
        <v>13413</v>
      </c>
      <c r="L6476" s="545" t="s">
        <v>13413</v>
      </c>
      <c r="M6476" s="548" t="s">
        <v>13758</v>
      </c>
      <c r="N6476" s="545" t="s">
        <v>13413</v>
      </c>
      <c r="O6476" s="545" t="s">
        <v>13413</v>
      </c>
      <c r="P6476" s="549">
        <v>4551</v>
      </c>
      <c r="Q6476" s="549">
        <v>1</v>
      </c>
      <c r="R6476" s="549">
        <v>59</v>
      </c>
      <c r="S6476" s="548">
        <v>2228</v>
      </c>
      <c r="T6476" s="548"/>
      <c r="U6476" s="99"/>
    </row>
    <row r="6477" spans="1:21" ht="19.5" customHeight="1">
      <c r="A6477" s="545">
        <v>101097</v>
      </c>
      <c r="B6477" s="545" t="s">
        <v>1848</v>
      </c>
      <c r="C6477" s="545" t="s">
        <v>216</v>
      </c>
      <c r="D6477" s="546"/>
      <c r="E6477" s="171" t="str">
        <f t="shared" si="101"/>
        <v>1900</v>
      </c>
      <c r="F6477" s="547">
        <v>0</v>
      </c>
      <c r="G6477" s="548">
        <v>0</v>
      </c>
      <c r="H6477" s="547">
        <v>0</v>
      </c>
      <c r="I6477" s="545" t="s">
        <v>12686</v>
      </c>
      <c r="J6477" s="545"/>
      <c r="K6477" s="545" t="s">
        <v>13413</v>
      </c>
      <c r="L6477" s="545" t="s">
        <v>13413</v>
      </c>
      <c r="M6477" s="548" t="s">
        <v>13758</v>
      </c>
      <c r="N6477" s="545" t="s">
        <v>13413</v>
      </c>
      <c r="O6477" s="545" t="s">
        <v>14436</v>
      </c>
      <c r="P6477" s="549">
        <v>4552</v>
      </c>
      <c r="Q6477" s="549">
        <v>1</v>
      </c>
      <c r="R6477" s="549">
        <v>131</v>
      </c>
      <c r="S6477" s="548"/>
      <c r="T6477" s="548"/>
      <c r="U6477" s="99"/>
    </row>
    <row r="6478" spans="1:21" ht="19.5" customHeight="1">
      <c r="A6478" s="545">
        <v>101098</v>
      </c>
      <c r="B6478" s="545" t="s">
        <v>1849</v>
      </c>
      <c r="C6478" s="545" t="s">
        <v>216</v>
      </c>
      <c r="D6478" s="546"/>
      <c r="E6478" s="171" t="str">
        <f t="shared" si="101"/>
        <v>1900</v>
      </c>
      <c r="F6478" s="547">
        <v>0</v>
      </c>
      <c r="G6478" s="548">
        <v>0</v>
      </c>
      <c r="H6478" s="547">
        <v>0</v>
      </c>
      <c r="I6478" s="545" t="s">
        <v>12686</v>
      </c>
      <c r="J6478" s="545"/>
      <c r="K6478" s="545" t="s">
        <v>13413</v>
      </c>
      <c r="L6478" s="545" t="s">
        <v>13413</v>
      </c>
      <c r="M6478" s="548" t="s">
        <v>13758</v>
      </c>
      <c r="N6478" s="545" t="s">
        <v>13413</v>
      </c>
      <c r="O6478" s="545" t="s">
        <v>14436</v>
      </c>
      <c r="P6478" s="549">
        <v>4553</v>
      </c>
      <c r="Q6478" s="549">
        <v>1</v>
      </c>
      <c r="R6478" s="549">
        <v>131</v>
      </c>
      <c r="S6478" s="548"/>
      <c r="T6478" s="548"/>
      <c r="U6478" s="99"/>
    </row>
    <row r="6479" spans="1:21" ht="19.5" customHeight="1">
      <c r="A6479" s="545">
        <v>101099</v>
      </c>
      <c r="B6479" s="545" t="s">
        <v>1825</v>
      </c>
      <c r="C6479" s="545" t="s">
        <v>216</v>
      </c>
      <c r="D6479" s="546"/>
      <c r="E6479" s="171" t="str">
        <f t="shared" si="101"/>
        <v>1900</v>
      </c>
      <c r="F6479" s="547">
        <v>0</v>
      </c>
      <c r="G6479" s="548">
        <v>0</v>
      </c>
      <c r="H6479" s="547">
        <v>0</v>
      </c>
      <c r="I6479" s="545" t="s">
        <v>12686</v>
      </c>
      <c r="J6479" s="545"/>
      <c r="K6479" s="545" t="s">
        <v>13413</v>
      </c>
      <c r="L6479" s="545" t="s">
        <v>13413</v>
      </c>
      <c r="M6479" s="548" t="s">
        <v>13758</v>
      </c>
      <c r="N6479" s="545" t="s">
        <v>13413</v>
      </c>
      <c r="O6479" s="545" t="s">
        <v>16336</v>
      </c>
      <c r="P6479" s="549">
        <v>4554</v>
      </c>
      <c r="Q6479" s="549">
        <v>1</v>
      </c>
      <c r="R6479" s="549">
        <v>131</v>
      </c>
      <c r="S6479" s="548"/>
      <c r="T6479" s="548"/>
      <c r="U6479" s="99"/>
    </row>
    <row r="6480" spans="1:21" ht="19.5" customHeight="1">
      <c r="A6480" s="545">
        <v>101100</v>
      </c>
      <c r="B6480" s="545" t="s">
        <v>1400</v>
      </c>
      <c r="C6480" s="545" t="s">
        <v>4504</v>
      </c>
      <c r="D6480" s="546">
        <v>46052</v>
      </c>
      <c r="E6480" s="171" t="str">
        <f t="shared" si="101"/>
        <v>2026</v>
      </c>
      <c r="F6480" s="547">
        <v>35534</v>
      </c>
      <c r="G6480" s="548">
        <v>0.19</v>
      </c>
      <c r="H6480" s="547">
        <v>29860.5</v>
      </c>
      <c r="I6480" s="545" t="s">
        <v>12700</v>
      </c>
      <c r="J6480" s="545" t="s">
        <v>13307</v>
      </c>
      <c r="K6480" s="545"/>
      <c r="L6480" s="545" t="s">
        <v>18175</v>
      </c>
      <c r="M6480" s="548" t="s">
        <v>13868</v>
      </c>
      <c r="N6480" s="545" t="s">
        <v>13413</v>
      </c>
      <c r="O6480" s="545" t="s">
        <v>18176</v>
      </c>
      <c r="P6480" s="549">
        <v>4555</v>
      </c>
      <c r="Q6480" s="549">
        <v>2</v>
      </c>
      <c r="R6480" s="549">
        <v>117</v>
      </c>
      <c r="S6480" s="548">
        <v>2228</v>
      </c>
      <c r="T6480" s="548"/>
      <c r="U6480" s="99"/>
    </row>
    <row r="6481" spans="1:21" ht="19.5" customHeight="1">
      <c r="A6481" s="545">
        <v>101101</v>
      </c>
      <c r="B6481" s="545" t="s">
        <v>854</v>
      </c>
      <c r="C6481" s="545" t="s">
        <v>221</v>
      </c>
      <c r="D6481" s="546">
        <v>43650</v>
      </c>
      <c r="E6481" s="171" t="str">
        <f t="shared" si="101"/>
        <v>2019</v>
      </c>
      <c r="F6481" s="547">
        <v>26900</v>
      </c>
      <c r="G6481" s="548">
        <v>0.19</v>
      </c>
      <c r="H6481" s="547">
        <v>22605.040000000001</v>
      </c>
      <c r="I6481" s="545" t="s">
        <v>12684</v>
      </c>
      <c r="J6481" s="545" t="s">
        <v>13301</v>
      </c>
      <c r="K6481" s="545" t="s">
        <v>13413</v>
      </c>
      <c r="L6481" s="545" t="s">
        <v>15681</v>
      </c>
      <c r="M6481" s="548" t="s">
        <v>13758</v>
      </c>
      <c r="N6481" s="545" t="s">
        <v>13413</v>
      </c>
      <c r="O6481" s="545" t="s">
        <v>16238</v>
      </c>
      <c r="P6481" s="549">
        <v>4556</v>
      </c>
      <c r="Q6481" s="549">
        <v>1</v>
      </c>
      <c r="R6481" s="549">
        <v>95</v>
      </c>
      <c r="S6481" s="548">
        <v>2221</v>
      </c>
      <c r="T6481" s="548"/>
      <c r="U6481" s="99"/>
    </row>
    <row r="6482" spans="1:21" ht="19.5" customHeight="1">
      <c r="A6482" s="545">
        <v>101102</v>
      </c>
      <c r="B6482" s="545" t="s">
        <v>10612</v>
      </c>
      <c r="C6482" s="545" t="s">
        <v>216</v>
      </c>
      <c r="D6482" s="546"/>
      <c r="E6482" s="171" t="str">
        <f t="shared" si="101"/>
        <v>1900</v>
      </c>
      <c r="F6482" s="547">
        <v>0</v>
      </c>
      <c r="G6482" s="548">
        <v>0</v>
      </c>
      <c r="H6482" s="547">
        <v>0</v>
      </c>
      <c r="I6482" s="545" t="s">
        <v>12678</v>
      </c>
      <c r="J6482" s="545"/>
      <c r="K6482" s="545" t="s">
        <v>13413</v>
      </c>
      <c r="L6482" s="545" t="s">
        <v>13413</v>
      </c>
      <c r="M6482" s="548" t="s">
        <v>13758</v>
      </c>
      <c r="N6482" s="545" t="s">
        <v>13413</v>
      </c>
      <c r="O6482" s="545" t="s">
        <v>13413</v>
      </c>
      <c r="P6482" s="549">
        <v>4557</v>
      </c>
      <c r="Q6482" s="549">
        <v>1</v>
      </c>
      <c r="R6482" s="549">
        <v>23</v>
      </c>
      <c r="S6482" s="548"/>
      <c r="T6482" s="548"/>
      <c r="U6482" s="99"/>
    </row>
    <row r="6483" spans="1:21" ht="19.5" customHeight="1">
      <c r="A6483" s="545">
        <v>101103</v>
      </c>
      <c r="B6483" s="545" t="s">
        <v>7021</v>
      </c>
      <c r="C6483" s="545" t="s">
        <v>4504</v>
      </c>
      <c r="D6483" s="546">
        <v>46052</v>
      </c>
      <c r="E6483" s="171" t="str">
        <f t="shared" si="101"/>
        <v>2026</v>
      </c>
      <c r="F6483" s="547">
        <v>53452</v>
      </c>
      <c r="G6483" s="548">
        <v>0.19</v>
      </c>
      <c r="H6483" s="547">
        <v>44917.65</v>
      </c>
      <c r="I6483" s="545" t="s">
        <v>12668</v>
      </c>
      <c r="J6483" s="545" t="s">
        <v>13307</v>
      </c>
      <c r="K6483" s="545" t="s">
        <v>18177</v>
      </c>
      <c r="L6483" s="545" t="s">
        <v>13413</v>
      </c>
      <c r="M6483" s="548" t="s">
        <v>13868</v>
      </c>
      <c r="N6483" s="545" t="s">
        <v>13413</v>
      </c>
      <c r="O6483" s="545" t="s">
        <v>13413</v>
      </c>
      <c r="P6483" s="549">
        <v>4558</v>
      </c>
      <c r="Q6483" s="549">
        <v>2</v>
      </c>
      <c r="R6483" s="549">
        <v>7</v>
      </c>
      <c r="S6483" s="548">
        <v>2228</v>
      </c>
      <c r="T6483" s="548"/>
      <c r="U6483" s="99"/>
    </row>
    <row r="6484" spans="1:21" ht="19.5" customHeight="1">
      <c r="A6484" s="545">
        <v>101104</v>
      </c>
      <c r="B6484" s="545" t="s">
        <v>1539</v>
      </c>
      <c r="C6484" s="545" t="s">
        <v>206</v>
      </c>
      <c r="D6484" s="546"/>
      <c r="E6484" s="171" t="str">
        <f t="shared" si="101"/>
        <v>1900</v>
      </c>
      <c r="F6484" s="547">
        <v>0</v>
      </c>
      <c r="G6484" s="548">
        <v>0</v>
      </c>
      <c r="H6484" s="547">
        <v>0</v>
      </c>
      <c r="I6484" s="545" t="s">
        <v>12685</v>
      </c>
      <c r="J6484" s="545"/>
      <c r="K6484" s="545" t="s">
        <v>13413</v>
      </c>
      <c r="L6484" s="545" t="s">
        <v>13413</v>
      </c>
      <c r="M6484" s="548" t="s">
        <v>13758</v>
      </c>
      <c r="N6484" s="545" t="s">
        <v>13413</v>
      </c>
      <c r="O6484" s="545" t="s">
        <v>13413</v>
      </c>
      <c r="P6484" s="549">
        <v>4559</v>
      </c>
      <c r="Q6484" s="549">
        <v>1</v>
      </c>
      <c r="R6484" s="549">
        <v>11</v>
      </c>
      <c r="S6484" s="548"/>
      <c r="T6484" s="548"/>
      <c r="U6484" s="99"/>
    </row>
    <row r="6485" spans="1:21" ht="19.5" customHeight="1">
      <c r="A6485" s="545">
        <v>101105</v>
      </c>
      <c r="B6485" s="545" t="s">
        <v>1568</v>
      </c>
      <c r="C6485" s="545" t="s">
        <v>206</v>
      </c>
      <c r="D6485" s="546"/>
      <c r="E6485" s="171" t="str">
        <f t="shared" si="101"/>
        <v>1900</v>
      </c>
      <c r="F6485" s="547">
        <v>0</v>
      </c>
      <c r="G6485" s="548">
        <v>0</v>
      </c>
      <c r="H6485" s="547">
        <v>0</v>
      </c>
      <c r="I6485" s="545" t="s">
        <v>12654</v>
      </c>
      <c r="J6485" s="545"/>
      <c r="K6485" s="545" t="s">
        <v>13413</v>
      </c>
      <c r="L6485" s="545" t="s">
        <v>13413</v>
      </c>
      <c r="M6485" s="548" t="s">
        <v>13758</v>
      </c>
      <c r="N6485" s="545" t="s">
        <v>13413</v>
      </c>
      <c r="O6485" s="545" t="s">
        <v>13413</v>
      </c>
      <c r="P6485" s="549">
        <v>4560</v>
      </c>
      <c r="Q6485" s="549">
        <v>1</v>
      </c>
      <c r="R6485" s="549">
        <v>2</v>
      </c>
      <c r="S6485" s="548"/>
      <c r="T6485" s="548"/>
      <c r="U6485" s="99"/>
    </row>
    <row r="6486" spans="1:21" ht="19.5" customHeight="1">
      <c r="A6486" s="545">
        <v>101106</v>
      </c>
      <c r="B6486" s="545" t="s">
        <v>1704</v>
      </c>
      <c r="C6486" s="545" t="s">
        <v>206</v>
      </c>
      <c r="D6486" s="546"/>
      <c r="E6486" s="171" t="str">
        <f t="shared" si="101"/>
        <v>1900</v>
      </c>
      <c r="F6486" s="547">
        <v>0</v>
      </c>
      <c r="G6486" s="548">
        <v>0</v>
      </c>
      <c r="H6486" s="547">
        <v>0</v>
      </c>
      <c r="I6486" s="545" t="s">
        <v>12645</v>
      </c>
      <c r="J6486" s="545"/>
      <c r="K6486" s="545" t="s">
        <v>13413</v>
      </c>
      <c r="L6486" s="545" t="s">
        <v>15384</v>
      </c>
      <c r="M6486" s="548" t="s">
        <v>13758</v>
      </c>
      <c r="N6486" s="545" t="s">
        <v>22161</v>
      </c>
      <c r="O6486" s="545" t="s">
        <v>13413</v>
      </c>
      <c r="P6486" s="549">
        <v>4561</v>
      </c>
      <c r="Q6486" s="549">
        <v>1</v>
      </c>
      <c r="R6486" s="549">
        <v>12</v>
      </c>
      <c r="S6486" s="548"/>
      <c r="T6486" s="548">
        <v>36</v>
      </c>
      <c r="U6486" s="99"/>
    </row>
    <row r="6487" spans="1:21" ht="19.5" customHeight="1">
      <c r="A6487" s="545">
        <v>101107</v>
      </c>
      <c r="B6487" s="545" t="s">
        <v>1516</v>
      </c>
      <c r="C6487" s="545" t="s">
        <v>216</v>
      </c>
      <c r="D6487" s="546">
        <v>45708</v>
      </c>
      <c r="E6487" s="171" t="str">
        <f t="shared" si="101"/>
        <v>2025</v>
      </c>
      <c r="F6487" s="547">
        <v>1743.49</v>
      </c>
      <c r="G6487" s="548">
        <v>0.19</v>
      </c>
      <c r="H6487" s="547">
        <v>1465.12</v>
      </c>
      <c r="I6487" s="545" t="s">
        <v>12668</v>
      </c>
      <c r="J6487" s="545" t="s">
        <v>13307</v>
      </c>
      <c r="K6487" s="545" t="s">
        <v>18178</v>
      </c>
      <c r="L6487" s="545" t="s">
        <v>13413</v>
      </c>
      <c r="M6487" s="548" t="s">
        <v>13868</v>
      </c>
      <c r="N6487" s="545" t="s">
        <v>13413</v>
      </c>
      <c r="O6487" s="545" t="s">
        <v>16581</v>
      </c>
      <c r="P6487" s="549">
        <v>4562</v>
      </c>
      <c r="Q6487" s="549">
        <v>2</v>
      </c>
      <c r="R6487" s="549">
        <v>7</v>
      </c>
      <c r="S6487" s="548">
        <v>2228</v>
      </c>
      <c r="T6487" s="548"/>
      <c r="U6487" s="99"/>
    </row>
    <row r="6488" spans="1:21" ht="19.5" customHeight="1">
      <c r="A6488" s="545">
        <v>101108</v>
      </c>
      <c r="B6488" s="545" t="s">
        <v>2833</v>
      </c>
      <c r="C6488" s="545" t="s">
        <v>206</v>
      </c>
      <c r="D6488" s="546"/>
      <c r="E6488" s="171" t="str">
        <f t="shared" si="101"/>
        <v>1900</v>
      </c>
      <c r="F6488" s="547">
        <v>0</v>
      </c>
      <c r="G6488" s="548">
        <v>0</v>
      </c>
      <c r="H6488" s="547">
        <v>0</v>
      </c>
      <c r="I6488" s="545" t="s">
        <v>12649</v>
      </c>
      <c r="J6488" s="545"/>
      <c r="K6488" s="545" t="s">
        <v>13413</v>
      </c>
      <c r="L6488" s="545" t="s">
        <v>13413</v>
      </c>
      <c r="M6488" s="548" t="s">
        <v>13758</v>
      </c>
      <c r="N6488" s="545" t="s">
        <v>13413</v>
      </c>
      <c r="O6488" s="545" t="s">
        <v>15359</v>
      </c>
      <c r="P6488" s="549">
        <v>4563</v>
      </c>
      <c r="Q6488" s="549">
        <v>1</v>
      </c>
      <c r="R6488" s="549">
        <v>17</v>
      </c>
      <c r="S6488" s="548"/>
      <c r="T6488" s="548"/>
      <c r="U6488" s="99"/>
    </row>
    <row r="6489" spans="1:21" ht="19.5" customHeight="1">
      <c r="A6489" s="545">
        <v>101109</v>
      </c>
      <c r="B6489" s="545" t="s">
        <v>2969</v>
      </c>
      <c r="C6489" s="545" t="s">
        <v>206</v>
      </c>
      <c r="D6489" s="546"/>
      <c r="E6489" s="171" t="str">
        <f t="shared" si="101"/>
        <v>1900</v>
      </c>
      <c r="F6489" s="547">
        <v>0</v>
      </c>
      <c r="G6489" s="548">
        <v>0</v>
      </c>
      <c r="H6489" s="547">
        <v>0</v>
      </c>
      <c r="I6489" s="545" t="s">
        <v>12731</v>
      </c>
      <c r="J6489" s="545"/>
      <c r="K6489" s="545" t="s">
        <v>13413</v>
      </c>
      <c r="L6489" s="545" t="s">
        <v>13413</v>
      </c>
      <c r="M6489" s="548" t="s">
        <v>13758</v>
      </c>
      <c r="N6489" s="545" t="s">
        <v>13413</v>
      </c>
      <c r="O6489" s="545" t="s">
        <v>14284</v>
      </c>
      <c r="P6489" s="549">
        <v>4564</v>
      </c>
      <c r="Q6489" s="549">
        <v>1</v>
      </c>
      <c r="R6489" s="549">
        <v>151</v>
      </c>
      <c r="S6489" s="548"/>
      <c r="T6489" s="548"/>
      <c r="U6489" s="99"/>
    </row>
    <row r="6490" spans="1:21" ht="19.5" customHeight="1">
      <c r="A6490" s="545">
        <v>101110</v>
      </c>
      <c r="B6490" s="545" t="s">
        <v>397</v>
      </c>
      <c r="C6490" s="545" t="s">
        <v>311</v>
      </c>
      <c r="D6490" s="546"/>
      <c r="E6490" s="171" t="str">
        <f t="shared" si="101"/>
        <v>1900</v>
      </c>
      <c r="F6490" s="547">
        <v>0</v>
      </c>
      <c r="G6490" s="548">
        <v>0</v>
      </c>
      <c r="H6490" s="547">
        <v>0</v>
      </c>
      <c r="I6490" s="545" t="s">
        <v>12654</v>
      </c>
      <c r="J6490" s="545"/>
      <c r="K6490" s="545" t="s">
        <v>13413</v>
      </c>
      <c r="L6490" s="545" t="s">
        <v>17932</v>
      </c>
      <c r="M6490" s="548" t="s">
        <v>13758</v>
      </c>
      <c r="N6490" s="545" t="s">
        <v>13413</v>
      </c>
      <c r="O6490" s="545" t="s">
        <v>13413</v>
      </c>
      <c r="P6490" s="549">
        <v>4565</v>
      </c>
      <c r="Q6490" s="549">
        <v>1</v>
      </c>
      <c r="R6490" s="549">
        <v>2</v>
      </c>
      <c r="S6490" s="548"/>
      <c r="T6490" s="548"/>
      <c r="U6490" s="99"/>
    </row>
    <row r="6491" spans="1:21" ht="19.5" customHeight="1">
      <c r="A6491" s="545">
        <v>101111</v>
      </c>
      <c r="B6491" s="545" t="s">
        <v>8188</v>
      </c>
      <c r="C6491" s="545" t="s">
        <v>216</v>
      </c>
      <c r="D6491" s="546">
        <v>43535</v>
      </c>
      <c r="E6491" s="171" t="str">
        <f t="shared" si="101"/>
        <v>2019</v>
      </c>
      <c r="F6491" s="547">
        <v>2389250</v>
      </c>
      <c r="G6491" s="548">
        <v>0.19</v>
      </c>
      <c r="H6491" s="547">
        <v>2007773.11</v>
      </c>
      <c r="I6491" s="545" t="s">
        <v>12978</v>
      </c>
      <c r="J6491" s="545" t="s">
        <v>13373</v>
      </c>
      <c r="K6491" s="545" t="s">
        <v>18179</v>
      </c>
      <c r="L6491" s="545" t="s">
        <v>13413</v>
      </c>
      <c r="M6491" s="548" t="s">
        <v>13868</v>
      </c>
      <c r="N6491" s="545" t="s">
        <v>13413</v>
      </c>
      <c r="O6491" s="545" t="s">
        <v>13413</v>
      </c>
      <c r="P6491" s="549">
        <v>4566</v>
      </c>
      <c r="Q6491" s="549">
        <v>2</v>
      </c>
      <c r="R6491" s="549">
        <v>175</v>
      </c>
      <c r="S6491" s="548">
        <v>2243</v>
      </c>
      <c r="T6491" s="548"/>
      <c r="U6491" s="99"/>
    </row>
    <row r="6492" spans="1:21" ht="19.5" customHeight="1">
      <c r="A6492" s="545">
        <v>101112</v>
      </c>
      <c r="B6492" s="545" t="s">
        <v>8187</v>
      </c>
      <c r="C6492" s="545" t="s">
        <v>216</v>
      </c>
      <c r="D6492" s="546">
        <v>43535</v>
      </c>
      <c r="E6492" s="171" t="str">
        <f t="shared" si="101"/>
        <v>2019</v>
      </c>
      <c r="F6492" s="547">
        <v>3207546</v>
      </c>
      <c r="G6492" s="548">
        <v>0.19</v>
      </c>
      <c r="H6492" s="547">
        <v>2695416.81</v>
      </c>
      <c r="I6492" s="545" t="s">
        <v>12978</v>
      </c>
      <c r="J6492" s="545" t="s">
        <v>13373</v>
      </c>
      <c r="K6492" s="545" t="s">
        <v>18180</v>
      </c>
      <c r="L6492" s="545" t="s">
        <v>13413</v>
      </c>
      <c r="M6492" s="548" t="s">
        <v>13868</v>
      </c>
      <c r="N6492" s="545" t="s">
        <v>13413</v>
      </c>
      <c r="O6492" s="545" t="s">
        <v>13413</v>
      </c>
      <c r="P6492" s="549">
        <v>4567</v>
      </c>
      <c r="Q6492" s="549">
        <v>2</v>
      </c>
      <c r="R6492" s="549">
        <v>175</v>
      </c>
      <c r="S6492" s="548">
        <v>2243</v>
      </c>
      <c r="T6492" s="548"/>
      <c r="U6492" s="99"/>
    </row>
    <row r="6493" spans="1:21" ht="19.5" customHeight="1">
      <c r="A6493" s="545">
        <v>101113</v>
      </c>
      <c r="B6493" s="545" t="s">
        <v>5379</v>
      </c>
      <c r="C6493" s="545" t="s">
        <v>216</v>
      </c>
      <c r="D6493" s="546">
        <v>44589</v>
      </c>
      <c r="E6493" s="171" t="str">
        <f t="shared" si="101"/>
        <v>2022</v>
      </c>
      <c r="F6493" s="547">
        <v>41993</v>
      </c>
      <c r="G6493" s="548">
        <v>0</v>
      </c>
      <c r="H6493" s="547">
        <v>41993</v>
      </c>
      <c r="I6493" s="545" t="s">
        <v>12766</v>
      </c>
      <c r="J6493" s="545" t="s">
        <v>13297</v>
      </c>
      <c r="K6493" s="545" t="s">
        <v>18181</v>
      </c>
      <c r="L6493" s="545" t="s">
        <v>13413</v>
      </c>
      <c r="M6493" s="548" t="s">
        <v>13758</v>
      </c>
      <c r="N6493" s="545" t="s">
        <v>13413</v>
      </c>
      <c r="O6493" s="545" t="s">
        <v>13413</v>
      </c>
      <c r="P6493" s="549">
        <v>4568</v>
      </c>
      <c r="Q6493" s="549">
        <v>1</v>
      </c>
      <c r="R6493" s="549">
        <v>172</v>
      </c>
      <c r="S6493" s="548">
        <v>2257</v>
      </c>
      <c r="T6493" s="548"/>
      <c r="U6493" s="99"/>
    </row>
    <row r="6494" spans="1:21" ht="19.5" customHeight="1">
      <c r="A6494" s="545">
        <v>101114</v>
      </c>
      <c r="B6494" s="545" t="s">
        <v>3279</v>
      </c>
      <c r="C6494" s="545" t="s">
        <v>5217</v>
      </c>
      <c r="D6494" s="546">
        <v>44585</v>
      </c>
      <c r="E6494" s="171" t="str">
        <f t="shared" si="101"/>
        <v>2022</v>
      </c>
      <c r="F6494" s="547">
        <v>2969477</v>
      </c>
      <c r="G6494" s="548">
        <v>0</v>
      </c>
      <c r="H6494" s="547">
        <v>2969477</v>
      </c>
      <c r="I6494" s="545" t="s">
        <v>12705</v>
      </c>
      <c r="J6494" s="545" t="s">
        <v>13299</v>
      </c>
      <c r="K6494" s="545" t="s">
        <v>18182</v>
      </c>
      <c r="L6494" s="545" t="s">
        <v>13413</v>
      </c>
      <c r="M6494" s="548" t="s">
        <v>13813</v>
      </c>
      <c r="N6494" s="545" t="s">
        <v>13413</v>
      </c>
      <c r="O6494" s="545" t="s">
        <v>13413</v>
      </c>
      <c r="P6494" s="549">
        <v>4569</v>
      </c>
      <c r="Q6494" s="549">
        <v>3</v>
      </c>
      <c r="R6494" s="549">
        <v>22</v>
      </c>
      <c r="S6494" s="548">
        <v>443</v>
      </c>
      <c r="T6494" s="548"/>
      <c r="U6494" s="99"/>
    </row>
    <row r="6495" spans="1:21" ht="19.5" customHeight="1">
      <c r="A6495" s="545">
        <v>101117</v>
      </c>
      <c r="B6495" s="545" t="s">
        <v>2711</v>
      </c>
      <c r="C6495" s="545" t="s">
        <v>216</v>
      </c>
      <c r="D6495" s="546"/>
      <c r="E6495" s="171" t="str">
        <f t="shared" si="101"/>
        <v>1900</v>
      </c>
      <c r="F6495" s="547">
        <v>0</v>
      </c>
      <c r="G6495" s="548">
        <v>0</v>
      </c>
      <c r="H6495" s="547">
        <v>0</v>
      </c>
      <c r="I6495" s="545" t="s">
        <v>12761</v>
      </c>
      <c r="J6495" s="545"/>
      <c r="K6495" s="545" t="s">
        <v>13413</v>
      </c>
      <c r="L6495" s="545" t="s">
        <v>16599</v>
      </c>
      <c r="M6495" s="548" t="s">
        <v>13758</v>
      </c>
      <c r="N6495" s="545" t="s">
        <v>13413</v>
      </c>
      <c r="O6495" s="545" t="s">
        <v>16600</v>
      </c>
      <c r="P6495" s="549">
        <v>4572</v>
      </c>
      <c r="Q6495" s="549">
        <v>1</v>
      </c>
      <c r="R6495" s="549">
        <v>142</v>
      </c>
      <c r="S6495" s="548"/>
      <c r="T6495" s="548"/>
      <c r="U6495" s="99"/>
    </row>
    <row r="6496" spans="1:21" ht="19.5" customHeight="1">
      <c r="A6496" s="545">
        <v>101118</v>
      </c>
      <c r="B6496" s="545" t="s">
        <v>10611</v>
      </c>
      <c r="C6496" s="545" t="s">
        <v>216</v>
      </c>
      <c r="D6496" s="546"/>
      <c r="E6496" s="171" t="str">
        <f t="shared" si="101"/>
        <v>1900</v>
      </c>
      <c r="F6496" s="547">
        <v>0</v>
      </c>
      <c r="G6496" s="548">
        <v>0</v>
      </c>
      <c r="H6496" s="547">
        <v>0</v>
      </c>
      <c r="I6496" s="545" t="s">
        <v>12693</v>
      </c>
      <c r="J6496" s="545"/>
      <c r="K6496" s="545" t="s">
        <v>13413</v>
      </c>
      <c r="L6496" s="545" t="s">
        <v>15790</v>
      </c>
      <c r="M6496" s="548" t="s">
        <v>13758</v>
      </c>
      <c r="N6496" s="545" t="s">
        <v>13413</v>
      </c>
      <c r="O6496" s="545" t="s">
        <v>13413</v>
      </c>
      <c r="P6496" s="549">
        <v>4573</v>
      </c>
      <c r="Q6496" s="549">
        <v>1</v>
      </c>
      <c r="R6496" s="549">
        <v>102</v>
      </c>
      <c r="S6496" s="548"/>
      <c r="T6496" s="548"/>
      <c r="U6496" s="99"/>
    </row>
    <row r="6497" spans="1:21" ht="19.5" customHeight="1">
      <c r="A6497" s="545">
        <v>101119</v>
      </c>
      <c r="B6497" s="545" t="s">
        <v>945</v>
      </c>
      <c r="C6497" s="545" t="s">
        <v>903</v>
      </c>
      <c r="D6497" s="546"/>
      <c r="E6497" s="171" t="str">
        <f t="shared" si="101"/>
        <v>1900</v>
      </c>
      <c r="F6497" s="547">
        <v>0</v>
      </c>
      <c r="G6497" s="548">
        <v>0</v>
      </c>
      <c r="H6497" s="547">
        <v>0</v>
      </c>
      <c r="I6497" s="545" t="s">
        <v>12668</v>
      </c>
      <c r="J6497" s="545"/>
      <c r="K6497" s="545" t="s">
        <v>13413</v>
      </c>
      <c r="L6497" s="545" t="s">
        <v>13413</v>
      </c>
      <c r="M6497" s="548" t="s">
        <v>13868</v>
      </c>
      <c r="N6497" s="545" t="s">
        <v>13413</v>
      </c>
      <c r="O6497" s="545" t="s">
        <v>13413</v>
      </c>
      <c r="P6497" s="549">
        <v>4574</v>
      </c>
      <c r="Q6497" s="549">
        <v>2</v>
      </c>
      <c r="R6497" s="549">
        <v>7</v>
      </c>
      <c r="S6497" s="548"/>
      <c r="T6497" s="548"/>
      <c r="U6497" s="99"/>
    </row>
    <row r="6498" spans="1:21" ht="19.5" customHeight="1">
      <c r="A6498" s="545">
        <v>101120</v>
      </c>
      <c r="B6498" s="545" t="s">
        <v>10610</v>
      </c>
      <c r="C6498" s="545" t="s">
        <v>221</v>
      </c>
      <c r="D6498" s="546"/>
      <c r="E6498" s="171" t="str">
        <f t="shared" si="101"/>
        <v>1900</v>
      </c>
      <c r="F6498" s="547">
        <v>0</v>
      </c>
      <c r="G6498" s="548">
        <v>0</v>
      </c>
      <c r="H6498" s="547">
        <v>0</v>
      </c>
      <c r="I6498" s="545" t="s">
        <v>12684</v>
      </c>
      <c r="J6498" s="545"/>
      <c r="K6498" s="545" t="s">
        <v>13413</v>
      </c>
      <c r="L6498" s="545" t="s">
        <v>16244</v>
      </c>
      <c r="M6498" s="548" t="s">
        <v>13758</v>
      </c>
      <c r="N6498" s="545" t="s">
        <v>13413</v>
      </c>
      <c r="O6498" s="545" t="s">
        <v>13413</v>
      </c>
      <c r="P6498" s="549">
        <v>4575</v>
      </c>
      <c r="Q6498" s="549">
        <v>1</v>
      </c>
      <c r="R6498" s="549">
        <v>95</v>
      </c>
      <c r="S6498" s="548"/>
      <c r="T6498" s="548"/>
      <c r="U6498" s="99"/>
    </row>
    <row r="6499" spans="1:21" ht="19.5" customHeight="1">
      <c r="A6499" s="545">
        <v>101121</v>
      </c>
      <c r="B6499" s="545" t="s">
        <v>5286</v>
      </c>
      <c r="C6499" s="545" t="s">
        <v>216</v>
      </c>
      <c r="D6499" s="546">
        <v>46052</v>
      </c>
      <c r="E6499" s="171" t="str">
        <f t="shared" si="101"/>
        <v>2026</v>
      </c>
      <c r="F6499" s="547">
        <v>21947302</v>
      </c>
      <c r="G6499" s="548">
        <v>0.19</v>
      </c>
      <c r="H6499" s="547">
        <v>18443110.920000002</v>
      </c>
      <c r="I6499" s="545" t="s">
        <v>12758</v>
      </c>
      <c r="J6499" s="545" t="s">
        <v>13307</v>
      </c>
      <c r="K6499" s="545" t="s">
        <v>18183</v>
      </c>
      <c r="L6499" s="545" t="s">
        <v>13413</v>
      </c>
      <c r="M6499" s="548" t="s">
        <v>13758</v>
      </c>
      <c r="N6499" s="545" t="s">
        <v>13413</v>
      </c>
      <c r="O6499" s="545" t="s">
        <v>13413</v>
      </c>
      <c r="P6499" s="549">
        <v>4576</v>
      </c>
      <c r="Q6499" s="549">
        <v>1</v>
      </c>
      <c r="R6499" s="549">
        <v>164</v>
      </c>
      <c r="S6499" s="548">
        <v>2228</v>
      </c>
      <c r="T6499" s="548"/>
      <c r="U6499" s="99"/>
    </row>
    <row r="6500" spans="1:21" ht="19.5" customHeight="1">
      <c r="A6500" s="545">
        <v>101122</v>
      </c>
      <c r="B6500" s="545" t="s">
        <v>3261</v>
      </c>
      <c r="C6500" s="545" t="s">
        <v>437</v>
      </c>
      <c r="D6500" s="546">
        <v>44585</v>
      </c>
      <c r="E6500" s="171" t="str">
        <f t="shared" si="101"/>
        <v>2022</v>
      </c>
      <c r="F6500" s="547">
        <v>8720093</v>
      </c>
      <c r="G6500" s="548">
        <v>0.19</v>
      </c>
      <c r="H6500" s="547">
        <v>7327809.2400000002</v>
      </c>
      <c r="I6500" s="545" t="s">
        <v>12668</v>
      </c>
      <c r="J6500" s="545" t="s">
        <v>13297</v>
      </c>
      <c r="K6500" s="545" t="s">
        <v>13413</v>
      </c>
      <c r="L6500" s="545" t="s">
        <v>13413</v>
      </c>
      <c r="M6500" s="548" t="s">
        <v>13868</v>
      </c>
      <c r="N6500" s="545" t="s">
        <v>13413</v>
      </c>
      <c r="O6500" s="545" t="s">
        <v>13413</v>
      </c>
      <c r="P6500" s="549">
        <v>4577</v>
      </c>
      <c r="Q6500" s="549">
        <v>2</v>
      </c>
      <c r="R6500" s="549">
        <v>7</v>
      </c>
      <c r="S6500" s="548">
        <v>2257</v>
      </c>
      <c r="T6500" s="548"/>
      <c r="U6500" s="99"/>
    </row>
    <row r="6501" spans="1:21" ht="19.5" customHeight="1">
      <c r="A6501" s="545">
        <v>101123</v>
      </c>
      <c r="B6501" s="545" t="s">
        <v>10609</v>
      </c>
      <c r="C6501" s="545" t="s">
        <v>216</v>
      </c>
      <c r="D6501" s="546"/>
      <c r="E6501" s="171" t="str">
        <f t="shared" si="101"/>
        <v>1900</v>
      </c>
      <c r="F6501" s="547">
        <v>0</v>
      </c>
      <c r="G6501" s="548">
        <v>0</v>
      </c>
      <c r="H6501" s="547">
        <v>0</v>
      </c>
      <c r="I6501" s="545" t="s">
        <v>12668</v>
      </c>
      <c r="J6501" s="545"/>
      <c r="K6501" s="545" t="s">
        <v>13413</v>
      </c>
      <c r="L6501" s="545" t="s">
        <v>13413</v>
      </c>
      <c r="M6501" s="548" t="s">
        <v>13813</v>
      </c>
      <c r="N6501" s="545" t="s">
        <v>13413</v>
      </c>
      <c r="O6501" s="545" t="s">
        <v>13413</v>
      </c>
      <c r="P6501" s="549">
        <v>4578</v>
      </c>
      <c r="Q6501" s="549">
        <v>3</v>
      </c>
      <c r="R6501" s="549">
        <v>7</v>
      </c>
      <c r="S6501" s="548"/>
      <c r="T6501" s="548"/>
      <c r="U6501" s="99"/>
    </row>
    <row r="6502" spans="1:21" ht="19.5" customHeight="1">
      <c r="A6502" s="545">
        <v>101124</v>
      </c>
      <c r="B6502" s="545" t="s">
        <v>10608</v>
      </c>
      <c r="C6502" s="545" t="s">
        <v>216</v>
      </c>
      <c r="D6502" s="546"/>
      <c r="E6502" s="171" t="str">
        <f t="shared" si="101"/>
        <v>1900</v>
      </c>
      <c r="F6502" s="547">
        <v>0</v>
      </c>
      <c r="G6502" s="548">
        <v>0</v>
      </c>
      <c r="H6502" s="547">
        <v>0</v>
      </c>
      <c r="I6502" s="545" t="s">
        <v>12668</v>
      </c>
      <c r="J6502" s="545"/>
      <c r="K6502" s="545" t="s">
        <v>13413</v>
      </c>
      <c r="L6502" s="545" t="s">
        <v>13413</v>
      </c>
      <c r="M6502" s="548" t="s">
        <v>13813</v>
      </c>
      <c r="N6502" s="545" t="s">
        <v>13413</v>
      </c>
      <c r="O6502" s="545" t="s">
        <v>13413</v>
      </c>
      <c r="P6502" s="549">
        <v>4579</v>
      </c>
      <c r="Q6502" s="549">
        <v>3</v>
      </c>
      <c r="R6502" s="549">
        <v>7</v>
      </c>
      <c r="S6502" s="548"/>
      <c r="T6502" s="548"/>
      <c r="U6502" s="99"/>
    </row>
    <row r="6503" spans="1:21" ht="19.5" customHeight="1">
      <c r="A6503" s="545">
        <v>101125</v>
      </c>
      <c r="B6503" s="545" t="s">
        <v>1602</v>
      </c>
      <c r="C6503" s="545" t="s">
        <v>206</v>
      </c>
      <c r="D6503" s="546"/>
      <c r="E6503" s="171" t="str">
        <f t="shared" si="101"/>
        <v>1900</v>
      </c>
      <c r="F6503" s="547">
        <v>0</v>
      </c>
      <c r="G6503" s="548">
        <v>0</v>
      </c>
      <c r="H6503" s="547">
        <v>0</v>
      </c>
      <c r="I6503" s="545" t="s">
        <v>12710</v>
      </c>
      <c r="J6503" s="545"/>
      <c r="K6503" s="545" t="s">
        <v>13413</v>
      </c>
      <c r="L6503" s="545" t="s">
        <v>13413</v>
      </c>
      <c r="M6503" s="548" t="s">
        <v>13758</v>
      </c>
      <c r="N6503" s="545" t="s">
        <v>13413</v>
      </c>
      <c r="O6503" s="545" t="s">
        <v>13413</v>
      </c>
      <c r="P6503" s="549">
        <v>4580</v>
      </c>
      <c r="Q6503" s="549">
        <v>1</v>
      </c>
      <c r="R6503" s="549">
        <v>123</v>
      </c>
      <c r="S6503" s="548"/>
      <c r="T6503" s="548"/>
      <c r="U6503" s="99"/>
    </row>
    <row r="6504" spans="1:21" ht="19.5" customHeight="1">
      <c r="A6504" s="545">
        <v>101126</v>
      </c>
      <c r="B6504" s="545" t="s">
        <v>10607</v>
      </c>
      <c r="C6504" s="545" t="s">
        <v>206</v>
      </c>
      <c r="D6504" s="546"/>
      <c r="E6504" s="171" t="str">
        <f t="shared" si="101"/>
        <v>1900</v>
      </c>
      <c r="F6504" s="547">
        <v>0</v>
      </c>
      <c r="G6504" s="548">
        <v>0</v>
      </c>
      <c r="H6504" s="547">
        <v>0</v>
      </c>
      <c r="I6504" s="545" t="s">
        <v>12659</v>
      </c>
      <c r="J6504" s="545"/>
      <c r="K6504" s="545" t="s">
        <v>13413</v>
      </c>
      <c r="L6504" s="545" t="s">
        <v>13895</v>
      </c>
      <c r="M6504" s="548" t="s">
        <v>13758</v>
      </c>
      <c r="N6504" s="545" t="s">
        <v>13413</v>
      </c>
      <c r="O6504" s="545" t="s">
        <v>13896</v>
      </c>
      <c r="P6504" s="549">
        <v>4581</v>
      </c>
      <c r="Q6504" s="549">
        <v>1</v>
      </c>
      <c r="R6504" s="549">
        <v>116</v>
      </c>
      <c r="S6504" s="548"/>
      <c r="T6504" s="548"/>
      <c r="U6504" s="99"/>
    </row>
    <row r="6505" spans="1:21" ht="19.5" customHeight="1">
      <c r="A6505" s="545">
        <v>101127</v>
      </c>
      <c r="B6505" s="545" t="s">
        <v>678</v>
      </c>
      <c r="C6505" s="545" t="s">
        <v>221</v>
      </c>
      <c r="D6505" s="546"/>
      <c r="E6505" s="171" t="str">
        <f t="shared" si="101"/>
        <v>1900</v>
      </c>
      <c r="F6505" s="547">
        <v>0</v>
      </c>
      <c r="G6505" s="548">
        <v>0</v>
      </c>
      <c r="H6505" s="547">
        <v>0</v>
      </c>
      <c r="I6505" s="545" t="s">
        <v>12687</v>
      </c>
      <c r="J6505" s="545"/>
      <c r="K6505" s="545" t="s">
        <v>13413</v>
      </c>
      <c r="L6505" s="545" t="s">
        <v>13413</v>
      </c>
      <c r="M6505" s="548" t="s">
        <v>13758</v>
      </c>
      <c r="N6505" s="545" t="s">
        <v>13413</v>
      </c>
      <c r="O6505" s="545" t="s">
        <v>13413</v>
      </c>
      <c r="P6505" s="549">
        <v>4582</v>
      </c>
      <c r="Q6505" s="549">
        <v>1</v>
      </c>
      <c r="R6505" s="549">
        <v>91</v>
      </c>
      <c r="S6505" s="548"/>
      <c r="T6505" s="548"/>
      <c r="U6505" s="99"/>
    </row>
    <row r="6506" spans="1:21" ht="19.5" customHeight="1">
      <c r="A6506" s="545">
        <v>101129</v>
      </c>
      <c r="B6506" s="545" t="s">
        <v>688</v>
      </c>
      <c r="C6506" s="545" t="s">
        <v>221</v>
      </c>
      <c r="D6506" s="546"/>
      <c r="E6506" s="171" t="str">
        <f t="shared" si="101"/>
        <v>1900</v>
      </c>
      <c r="F6506" s="547">
        <v>0</v>
      </c>
      <c r="G6506" s="548">
        <v>0</v>
      </c>
      <c r="H6506" s="547">
        <v>0</v>
      </c>
      <c r="I6506" s="545" t="s">
        <v>12643</v>
      </c>
      <c r="J6506" s="545"/>
      <c r="K6506" s="545" t="s">
        <v>13413</v>
      </c>
      <c r="L6506" s="545" t="s">
        <v>13974</v>
      </c>
      <c r="M6506" s="548" t="s">
        <v>13758</v>
      </c>
      <c r="N6506" s="545" t="s">
        <v>13413</v>
      </c>
      <c r="O6506" s="545" t="s">
        <v>13413</v>
      </c>
      <c r="P6506" s="549">
        <v>4584</v>
      </c>
      <c r="Q6506" s="549">
        <v>1</v>
      </c>
      <c r="R6506" s="549">
        <v>6</v>
      </c>
      <c r="S6506" s="548"/>
      <c r="T6506" s="548"/>
      <c r="U6506" s="99"/>
    </row>
    <row r="6507" spans="1:21" ht="19.5" customHeight="1">
      <c r="A6507" s="545">
        <v>101131</v>
      </c>
      <c r="B6507" s="545" t="s">
        <v>913</v>
      </c>
      <c r="C6507" s="545" t="s">
        <v>216</v>
      </c>
      <c r="D6507" s="546"/>
      <c r="E6507" s="171" t="str">
        <f t="shared" si="101"/>
        <v>1900</v>
      </c>
      <c r="F6507" s="547">
        <v>0</v>
      </c>
      <c r="G6507" s="548">
        <v>0</v>
      </c>
      <c r="H6507" s="547">
        <v>0</v>
      </c>
      <c r="I6507" s="545" t="s">
        <v>12668</v>
      </c>
      <c r="J6507" s="545"/>
      <c r="K6507" s="545" t="s">
        <v>13413</v>
      </c>
      <c r="L6507" s="545" t="s">
        <v>13413</v>
      </c>
      <c r="M6507" s="548" t="s">
        <v>13868</v>
      </c>
      <c r="N6507" s="545" t="s">
        <v>13413</v>
      </c>
      <c r="O6507" s="545" t="s">
        <v>13413</v>
      </c>
      <c r="P6507" s="549">
        <v>4586</v>
      </c>
      <c r="Q6507" s="549">
        <v>2</v>
      </c>
      <c r="R6507" s="549">
        <v>7</v>
      </c>
      <c r="S6507" s="548"/>
      <c r="T6507" s="548"/>
      <c r="U6507" s="99"/>
    </row>
    <row r="6508" spans="1:21" ht="19.5" customHeight="1">
      <c r="A6508" s="545">
        <v>101132</v>
      </c>
      <c r="B6508" s="545" t="s">
        <v>8186</v>
      </c>
      <c r="C6508" s="545" t="s">
        <v>216</v>
      </c>
      <c r="D6508" s="546">
        <v>43535</v>
      </c>
      <c r="E6508" s="171" t="str">
        <f t="shared" si="101"/>
        <v>2019</v>
      </c>
      <c r="F6508" s="547">
        <v>20779766.010000002</v>
      </c>
      <c r="G6508" s="548">
        <v>0.19</v>
      </c>
      <c r="H6508" s="547">
        <v>17461988.239999998</v>
      </c>
      <c r="I6508" s="545" t="s">
        <v>12978</v>
      </c>
      <c r="J6508" s="545" t="s">
        <v>13373</v>
      </c>
      <c r="K6508" s="545" t="s">
        <v>18184</v>
      </c>
      <c r="L6508" s="545" t="s">
        <v>13413</v>
      </c>
      <c r="M6508" s="548" t="s">
        <v>13868</v>
      </c>
      <c r="N6508" s="545" t="s">
        <v>13413</v>
      </c>
      <c r="O6508" s="545" t="s">
        <v>13413</v>
      </c>
      <c r="P6508" s="549">
        <v>4587</v>
      </c>
      <c r="Q6508" s="549">
        <v>2</v>
      </c>
      <c r="R6508" s="549">
        <v>175</v>
      </c>
      <c r="S6508" s="548">
        <v>2243</v>
      </c>
      <c r="T6508" s="548"/>
      <c r="U6508" s="99"/>
    </row>
    <row r="6509" spans="1:21" ht="19.5" customHeight="1">
      <c r="A6509" s="545">
        <v>101133</v>
      </c>
      <c r="B6509" s="545" t="s">
        <v>10324</v>
      </c>
      <c r="C6509" s="545" t="s">
        <v>786</v>
      </c>
      <c r="D6509" s="546"/>
      <c r="E6509" s="171" t="str">
        <f t="shared" si="101"/>
        <v>1900</v>
      </c>
      <c r="F6509" s="547">
        <v>0</v>
      </c>
      <c r="G6509" s="548">
        <v>0</v>
      </c>
      <c r="H6509" s="547">
        <v>0</v>
      </c>
      <c r="I6509" s="545" t="s">
        <v>12683</v>
      </c>
      <c r="J6509" s="545"/>
      <c r="K6509" s="545" t="s">
        <v>13413</v>
      </c>
      <c r="L6509" s="545" t="s">
        <v>13413</v>
      </c>
      <c r="M6509" s="548" t="s">
        <v>13758</v>
      </c>
      <c r="N6509" s="545" t="s">
        <v>13413</v>
      </c>
      <c r="O6509" s="545" t="s">
        <v>14701</v>
      </c>
      <c r="P6509" s="549">
        <v>4588</v>
      </c>
      <c r="Q6509" s="549">
        <v>1</v>
      </c>
      <c r="R6509" s="549">
        <v>18</v>
      </c>
      <c r="S6509" s="548"/>
      <c r="T6509" s="548"/>
      <c r="U6509" s="99"/>
    </row>
    <row r="6510" spans="1:21" ht="19.5" customHeight="1">
      <c r="A6510" s="545">
        <v>101134</v>
      </c>
      <c r="B6510" s="545" t="s">
        <v>2940</v>
      </c>
      <c r="C6510" s="545" t="s">
        <v>786</v>
      </c>
      <c r="D6510" s="546"/>
      <c r="E6510" s="171" t="str">
        <f t="shared" si="101"/>
        <v>1900</v>
      </c>
      <c r="F6510" s="547">
        <v>0</v>
      </c>
      <c r="G6510" s="548">
        <v>0</v>
      </c>
      <c r="H6510" s="547">
        <v>0</v>
      </c>
      <c r="I6510" s="545" t="s">
        <v>12683</v>
      </c>
      <c r="J6510" s="545"/>
      <c r="K6510" s="545" t="s">
        <v>13413</v>
      </c>
      <c r="L6510" s="545" t="s">
        <v>13413</v>
      </c>
      <c r="M6510" s="548" t="s">
        <v>13758</v>
      </c>
      <c r="N6510" s="545" t="s">
        <v>13413</v>
      </c>
      <c r="O6510" s="545" t="s">
        <v>14701</v>
      </c>
      <c r="P6510" s="549">
        <v>4589</v>
      </c>
      <c r="Q6510" s="549">
        <v>1</v>
      </c>
      <c r="R6510" s="549">
        <v>18</v>
      </c>
      <c r="S6510" s="548"/>
      <c r="T6510" s="548"/>
      <c r="U6510" s="99"/>
    </row>
    <row r="6511" spans="1:21" ht="19.5" customHeight="1">
      <c r="A6511" s="545">
        <v>101135</v>
      </c>
      <c r="B6511" s="545" t="s">
        <v>2975</v>
      </c>
      <c r="C6511" s="545" t="s">
        <v>786</v>
      </c>
      <c r="D6511" s="546"/>
      <c r="E6511" s="171" t="str">
        <f t="shared" si="101"/>
        <v>1900</v>
      </c>
      <c r="F6511" s="547">
        <v>0</v>
      </c>
      <c r="G6511" s="548">
        <v>0</v>
      </c>
      <c r="H6511" s="547">
        <v>0</v>
      </c>
      <c r="I6511" s="545" t="s">
        <v>12683</v>
      </c>
      <c r="J6511" s="545"/>
      <c r="K6511" s="545" t="s">
        <v>13413</v>
      </c>
      <c r="L6511" s="545" t="s">
        <v>13413</v>
      </c>
      <c r="M6511" s="548" t="s">
        <v>13758</v>
      </c>
      <c r="N6511" s="545" t="s">
        <v>13413</v>
      </c>
      <c r="O6511" s="545" t="s">
        <v>14698</v>
      </c>
      <c r="P6511" s="549">
        <v>4590</v>
      </c>
      <c r="Q6511" s="549">
        <v>1</v>
      </c>
      <c r="R6511" s="549">
        <v>18</v>
      </c>
      <c r="S6511" s="548"/>
      <c r="T6511" s="548"/>
      <c r="U6511" s="99"/>
    </row>
    <row r="6512" spans="1:21" ht="19.5" customHeight="1">
      <c r="A6512" s="545">
        <v>101136</v>
      </c>
      <c r="B6512" s="545" t="s">
        <v>8048</v>
      </c>
      <c r="C6512" s="545" t="s">
        <v>216</v>
      </c>
      <c r="D6512" s="546">
        <v>43546</v>
      </c>
      <c r="E6512" s="171" t="str">
        <f t="shared" si="101"/>
        <v>2019</v>
      </c>
      <c r="F6512" s="547">
        <v>5229422</v>
      </c>
      <c r="G6512" s="548">
        <v>0.19</v>
      </c>
      <c r="H6512" s="547">
        <v>4394472.2699999996</v>
      </c>
      <c r="I6512" s="545" t="s">
        <v>12637</v>
      </c>
      <c r="J6512" s="545" t="s">
        <v>13298</v>
      </c>
      <c r="K6512" s="545" t="s">
        <v>18185</v>
      </c>
      <c r="L6512" s="545" t="s">
        <v>13413</v>
      </c>
      <c r="M6512" s="548" t="s">
        <v>13843</v>
      </c>
      <c r="N6512" s="545" t="s">
        <v>13413</v>
      </c>
      <c r="O6512" s="545" t="s">
        <v>13413</v>
      </c>
      <c r="P6512" s="549">
        <v>4591</v>
      </c>
      <c r="Q6512" s="549">
        <v>5</v>
      </c>
      <c r="R6512" s="549">
        <v>13</v>
      </c>
      <c r="S6512" s="548">
        <v>1012</v>
      </c>
      <c r="T6512" s="548"/>
      <c r="U6512" s="99"/>
    </row>
    <row r="6513" spans="1:21" ht="19.5" customHeight="1">
      <c r="A6513" s="545">
        <v>101137</v>
      </c>
      <c r="B6513" s="545" t="s">
        <v>8047</v>
      </c>
      <c r="C6513" s="545" t="s">
        <v>216</v>
      </c>
      <c r="D6513" s="546">
        <v>43546</v>
      </c>
      <c r="E6513" s="171" t="str">
        <f t="shared" si="101"/>
        <v>2019</v>
      </c>
      <c r="F6513" s="547">
        <v>6515250</v>
      </c>
      <c r="G6513" s="548">
        <v>0.19</v>
      </c>
      <c r="H6513" s="547">
        <v>5475000</v>
      </c>
      <c r="I6513" s="545" t="s">
        <v>12637</v>
      </c>
      <c r="J6513" s="545" t="s">
        <v>13296</v>
      </c>
      <c r="K6513" s="545" t="s">
        <v>18186</v>
      </c>
      <c r="L6513" s="545" t="s">
        <v>13413</v>
      </c>
      <c r="M6513" s="548" t="s">
        <v>13843</v>
      </c>
      <c r="N6513" s="545" t="s">
        <v>13413</v>
      </c>
      <c r="O6513" s="545" t="s">
        <v>13413</v>
      </c>
      <c r="P6513" s="549">
        <v>4592</v>
      </c>
      <c r="Q6513" s="549">
        <v>5</v>
      </c>
      <c r="R6513" s="549">
        <v>13</v>
      </c>
      <c r="S6513" s="548">
        <v>2218</v>
      </c>
      <c r="T6513" s="548"/>
      <c r="U6513" s="99"/>
    </row>
    <row r="6514" spans="1:21" ht="19.5" customHeight="1">
      <c r="A6514" s="545">
        <v>101138</v>
      </c>
      <c r="B6514" s="545" t="s">
        <v>4904</v>
      </c>
      <c r="C6514" s="545" t="s">
        <v>216</v>
      </c>
      <c r="D6514" s="546">
        <v>43536</v>
      </c>
      <c r="E6514" s="171" t="str">
        <f t="shared" si="101"/>
        <v>2019</v>
      </c>
      <c r="F6514" s="547">
        <v>5712000</v>
      </c>
      <c r="G6514" s="548">
        <v>0.19</v>
      </c>
      <c r="H6514" s="547">
        <v>4800000</v>
      </c>
      <c r="I6514" s="545" t="s">
        <v>12637</v>
      </c>
      <c r="J6514" s="545" t="s">
        <v>13296</v>
      </c>
      <c r="K6514" s="545" t="s">
        <v>13413</v>
      </c>
      <c r="L6514" s="545" t="s">
        <v>13413</v>
      </c>
      <c r="M6514" s="548" t="s">
        <v>13758</v>
      </c>
      <c r="N6514" s="545" t="s">
        <v>13413</v>
      </c>
      <c r="O6514" s="545" t="s">
        <v>13413</v>
      </c>
      <c r="P6514" s="549">
        <v>4593</v>
      </c>
      <c r="Q6514" s="549">
        <v>1</v>
      </c>
      <c r="R6514" s="549">
        <v>13</v>
      </c>
      <c r="S6514" s="548">
        <v>2218</v>
      </c>
      <c r="T6514" s="548"/>
      <c r="U6514" s="99"/>
    </row>
    <row r="6515" spans="1:21" ht="19.5" customHeight="1">
      <c r="A6515" s="545">
        <v>101139</v>
      </c>
      <c r="B6515" s="545" t="s">
        <v>8178</v>
      </c>
      <c r="C6515" s="545" t="s">
        <v>216</v>
      </c>
      <c r="D6515" s="546">
        <v>43536</v>
      </c>
      <c r="E6515" s="171" t="str">
        <f t="shared" si="101"/>
        <v>2019</v>
      </c>
      <c r="F6515" s="547">
        <v>7378000</v>
      </c>
      <c r="G6515" s="548">
        <v>0.19</v>
      </c>
      <c r="H6515" s="547">
        <v>6200000</v>
      </c>
      <c r="I6515" s="545" t="s">
        <v>12637</v>
      </c>
      <c r="J6515" s="545" t="s">
        <v>13296</v>
      </c>
      <c r="K6515" s="545" t="s">
        <v>13413</v>
      </c>
      <c r="L6515" s="545" t="s">
        <v>13413</v>
      </c>
      <c r="M6515" s="548" t="s">
        <v>13758</v>
      </c>
      <c r="N6515" s="545" t="s">
        <v>13413</v>
      </c>
      <c r="O6515" s="545" t="s">
        <v>13413</v>
      </c>
      <c r="P6515" s="549">
        <v>4594</v>
      </c>
      <c r="Q6515" s="549">
        <v>1</v>
      </c>
      <c r="R6515" s="549">
        <v>13</v>
      </c>
      <c r="S6515" s="548">
        <v>2218</v>
      </c>
      <c r="T6515" s="548"/>
      <c r="U6515" s="99"/>
    </row>
    <row r="6516" spans="1:21" ht="19.5" customHeight="1">
      <c r="A6516" s="545">
        <v>101140</v>
      </c>
      <c r="B6516" s="545" t="s">
        <v>5219</v>
      </c>
      <c r="C6516" s="545" t="s">
        <v>221</v>
      </c>
      <c r="D6516" s="546">
        <v>44712</v>
      </c>
      <c r="E6516" s="171" t="str">
        <f t="shared" si="101"/>
        <v>2022</v>
      </c>
      <c r="F6516" s="547">
        <v>397</v>
      </c>
      <c r="G6516" s="548">
        <v>0.19</v>
      </c>
      <c r="H6516" s="547">
        <v>333.61</v>
      </c>
      <c r="I6516" s="545" t="s">
        <v>12760</v>
      </c>
      <c r="J6516" s="545" t="s">
        <v>13307</v>
      </c>
      <c r="K6516" s="545" t="s">
        <v>18187</v>
      </c>
      <c r="L6516" s="545" t="s">
        <v>13413</v>
      </c>
      <c r="M6516" s="548" t="s">
        <v>13813</v>
      </c>
      <c r="N6516" s="545" t="s">
        <v>13413</v>
      </c>
      <c r="O6516" s="545" t="s">
        <v>13413</v>
      </c>
      <c r="P6516" s="549">
        <v>4595</v>
      </c>
      <c r="Q6516" s="549">
        <v>3</v>
      </c>
      <c r="R6516" s="549">
        <v>161</v>
      </c>
      <c r="S6516" s="548">
        <v>2228</v>
      </c>
      <c r="T6516" s="548"/>
      <c r="U6516" s="99"/>
    </row>
    <row r="6517" spans="1:21" ht="19.5" customHeight="1">
      <c r="A6517" s="545">
        <v>101141</v>
      </c>
      <c r="B6517" s="545" t="s">
        <v>2177</v>
      </c>
      <c r="C6517" s="545" t="s">
        <v>216</v>
      </c>
      <c r="D6517" s="546"/>
      <c r="E6517" s="171" t="str">
        <f t="shared" si="101"/>
        <v>1900</v>
      </c>
      <c r="F6517" s="547">
        <v>0</v>
      </c>
      <c r="G6517" s="548">
        <v>0</v>
      </c>
      <c r="H6517" s="547">
        <v>0</v>
      </c>
      <c r="I6517" s="545" t="s">
        <v>12686</v>
      </c>
      <c r="J6517" s="545"/>
      <c r="K6517" s="545" t="s">
        <v>13413</v>
      </c>
      <c r="L6517" s="545" t="s">
        <v>16428</v>
      </c>
      <c r="M6517" s="548" t="s">
        <v>13758</v>
      </c>
      <c r="N6517" s="545" t="s">
        <v>13413</v>
      </c>
      <c r="O6517" s="545" t="s">
        <v>13413</v>
      </c>
      <c r="P6517" s="549">
        <v>4596</v>
      </c>
      <c r="Q6517" s="549">
        <v>1</v>
      </c>
      <c r="R6517" s="549">
        <v>131</v>
      </c>
      <c r="S6517" s="548"/>
      <c r="T6517" s="548"/>
      <c r="U6517" s="99"/>
    </row>
    <row r="6518" spans="1:21" ht="19.5" customHeight="1">
      <c r="A6518" s="545">
        <v>101142</v>
      </c>
      <c r="B6518" s="545" t="s">
        <v>2178</v>
      </c>
      <c r="C6518" s="545" t="s">
        <v>216</v>
      </c>
      <c r="D6518" s="546"/>
      <c r="E6518" s="171" t="str">
        <f t="shared" si="101"/>
        <v>1900</v>
      </c>
      <c r="F6518" s="547">
        <v>0</v>
      </c>
      <c r="G6518" s="548">
        <v>0</v>
      </c>
      <c r="H6518" s="547">
        <v>0</v>
      </c>
      <c r="I6518" s="545" t="s">
        <v>12686</v>
      </c>
      <c r="J6518" s="545"/>
      <c r="K6518" s="545" t="s">
        <v>13413</v>
      </c>
      <c r="L6518" s="545" t="s">
        <v>16428</v>
      </c>
      <c r="M6518" s="548" t="s">
        <v>13758</v>
      </c>
      <c r="N6518" s="545" t="s">
        <v>13413</v>
      </c>
      <c r="O6518" s="545" t="s">
        <v>13413</v>
      </c>
      <c r="P6518" s="549">
        <v>4597</v>
      </c>
      <c r="Q6518" s="549">
        <v>1</v>
      </c>
      <c r="R6518" s="549">
        <v>131</v>
      </c>
      <c r="S6518" s="548"/>
      <c r="T6518" s="548"/>
      <c r="U6518" s="99"/>
    </row>
    <row r="6519" spans="1:21" ht="19.5" customHeight="1">
      <c r="A6519" s="545">
        <v>101143</v>
      </c>
      <c r="B6519" s="545" t="s">
        <v>338</v>
      </c>
      <c r="C6519" s="545" t="s">
        <v>311</v>
      </c>
      <c r="D6519" s="546">
        <v>46052</v>
      </c>
      <c r="E6519" s="171" t="str">
        <f t="shared" si="101"/>
        <v>2026</v>
      </c>
      <c r="F6519" s="547">
        <v>936190</v>
      </c>
      <c r="G6519" s="548">
        <v>0.19</v>
      </c>
      <c r="H6519" s="547">
        <v>786714.29</v>
      </c>
      <c r="I6519" s="545" t="s">
        <v>12657</v>
      </c>
      <c r="J6519" s="545" t="s">
        <v>13307</v>
      </c>
      <c r="K6519" s="545" t="s">
        <v>13413</v>
      </c>
      <c r="L6519" s="545" t="s">
        <v>16391</v>
      </c>
      <c r="M6519" s="548" t="s">
        <v>13758</v>
      </c>
      <c r="N6519" s="545" t="s">
        <v>13413</v>
      </c>
      <c r="O6519" s="545" t="s">
        <v>13413</v>
      </c>
      <c r="P6519" s="549">
        <v>4598</v>
      </c>
      <c r="Q6519" s="549">
        <v>1</v>
      </c>
      <c r="R6519" s="549">
        <v>69</v>
      </c>
      <c r="S6519" s="548">
        <v>2228</v>
      </c>
      <c r="T6519" s="548"/>
      <c r="U6519" s="99"/>
    </row>
    <row r="6520" spans="1:21" ht="19.5" customHeight="1">
      <c r="A6520" s="545">
        <v>101144</v>
      </c>
      <c r="B6520" s="545" t="s">
        <v>10606</v>
      </c>
      <c r="C6520" s="545" t="s">
        <v>216</v>
      </c>
      <c r="D6520" s="546"/>
      <c r="E6520" s="171" t="str">
        <f t="shared" si="101"/>
        <v>1900</v>
      </c>
      <c r="F6520" s="547">
        <v>0</v>
      </c>
      <c r="G6520" s="548">
        <v>0</v>
      </c>
      <c r="H6520" s="547">
        <v>0</v>
      </c>
      <c r="I6520" s="545" t="s">
        <v>12743</v>
      </c>
      <c r="J6520" s="545"/>
      <c r="K6520" s="545" t="s">
        <v>13413</v>
      </c>
      <c r="L6520" s="545" t="s">
        <v>16638</v>
      </c>
      <c r="M6520" s="548" t="s">
        <v>13758</v>
      </c>
      <c r="N6520" s="545" t="s">
        <v>13413</v>
      </c>
      <c r="O6520" s="545" t="s">
        <v>16641</v>
      </c>
      <c r="P6520" s="549">
        <v>4599</v>
      </c>
      <c r="Q6520" s="549">
        <v>1</v>
      </c>
      <c r="R6520" s="549">
        <v>66</v>
      </c>
      <c r="S6520" s="548"/>
      <c r="T6520" s="548"/>
      <c r="U6520" s="99"/>
    </row>
    <row r="6521" spans="1:21" ht="19.5" customHeight="1">
      <c r="A6521" s="545">
        <v>101145</v>
      </c>
      <c r="B6521" s="545" t="s">
        <v>10605</v>
      </c>
      <c r="C6521" s="545" t="s">
        <v>216</v>
      </c>
      <c r="D6521" s="546"/>
      <c r="E6521" s="171" t="str">
        <f t="shared" si="101"/>
        <v>1900</v>
      </c>
      <c r="F6521" s="547">
        <v>0</v>
      </c>
      <c r="G6521" s="548">
        <v>0</v>
      </c>
      <c r="H6521" s="547">
        <v>0</v>
      </c>
      <c r="I6521" s="545" t="s">
        <v>12670</v>
      </c>
      <c r="J6521" s="545"/>
      <c r="K6521" s="545" t="s">
        <v>13413</v>
      </c>
      <c r="L6521" s="545" t="s">
        <v>13413</v>
      </c>
      <c r="M6521" s="548" t="s">
        <v>13868</v>
      </c>
      <c r="N6521" s="545" t="s">
        <v>13413</v>
      </c>
      <c r="O6521" s="545" t="s">
        <v>15515</v>
      </c>
      <c r="P6521" s="549">
        <v>4600</v>
      </c>
      <c r="Q6521" s="549">
        <v>2</v>
      </c>
      <c r="R6521" s="549">
        <v>24</v>
      </c>
      <c r="S6521" s="548"/>
      <c r="T6521" s="548"/>
      <c r="U6521" s="99"/>
    </row>
    <row r="6522" spans="1:21" ht="19.5" customHeight="1">
      <c r="A6522" s="545">
        <v>101146</v>
      </c>
      <c r="B6522" s="545" t="s">
        <v>7360</v>
      </c>
      <c r="C6522" s="545" t="s">
        <v>216</v>
      </c>
      <c r="D6522" s="546">
        <v>43790</v>
      </c>
      <c r="E6522" s="171" t="str">
        <f t="shared" si="101"/>
        <v>2019</v>
      </c>
      <c r="F6522" s="547">
        <v>215985</v>
      </c>
      <c r="G6522" s="548">
        <v>0.19</v>
      </c>
      <c r="H6522" s="547">
        <v>181500</v>
      </c>
      <c r="I6522" s="545" t="s">
        <v>12689</v>
      </c>
      <c r="J6522" s="545" t="s">
        <v>13374</v>
      </c>
      <c r="K6522" s="545" t="s">
        <v>18188</v>
      </c>
      <c r="L6522" s="545" t="s">
        <v>18189</v>
      </c>
      <c r="M6522" s="548" t="s">
        <v>13758</v>
      </c>
      <c r="N6522" s="545" t="s">
        <v>13413</v>
      </c>
      <c r="O6522" s="545" t="s">
        <v>16537</v>
      </c>
      <c r="P6522" s="549">
        <v>4601</v>
      </c>
      <c r="Q6522" s="549">
        <v>1</v>
      </c>
      <c r="R6522" s="549">
        <v>156</v>
      </c>
      <c r="S6522" s="548">
        <v>507</v>
      </c>
      <c r="T6522" s="548"/>
      <c r="U6522" s="99"/>
    </row>
    <row r="6523" spans="1:21" ht="19.5" customHeight="1">
      <c r="A6523" s="545">
        <v>101147</v>
      </c>
      <c r="B6523" s="545" t="s">
        <v>6733</v>
      </c>
      <c r="C6523" s="545" t="s">
        <v>216</v>
      </c>
      <c r="D6523" s="546">
        <v>46052</v>
      </c>
      <c r="E6523" s="171" t="str">
        <f t="shared" si="101"/>
        <v>2026</v>
      </c>
      <c r="F6523" s="547">
        <v>62739</v>
      </c>
      <c r="G6523" s="548">
        <v>0.19</v>
      </c>
      <c r="H6523" s="547">
        <v>52721.85</v>
      </c>
      <c r="I6523" s="545" t="s">
        <v>12689</v>
      </c>
      <c r="J6523" s="545" t="s">
        <v>13307</v>
      </c>
      <c r="K6523" s="545"/>
      <c r="L6523" s="545" t="s">
        <v>16536</v>
      </c>
      <c r="M6523" s="548" t="s">
        <v>13758</v>
      </c>
      <c r="N6523" s="545" t="s">
        <v>13413</v>
      </c>
      <c r="O6523" s="545" t="s">
        <v>16537</v>
      </c>
      <c r="P6523" s="549">
        <v>4602</v>
      </c>
      <c r="Q6523" s="549">
        <v>1</v>
      </c>
      <c r="R6523" s="549">
        <v>156</v>
      </c>
      <c r="S6523" s="548">
        <v>2228</v>
      </c>
      <c r="T6523" s="548"/>
      <c r="U6523" s="99"/>
    </row>
    <row r="6524" spans="1:21" ht="19.5" customHeight="1">
      <c r="A6524" s="545">
        <v>101148</v>
      </c>
      <c r="B6524" s="545" t="s">
        <v>10604</v>
      </c>
      <c r="C6524" s="545" t="s">
        <v>216</v>
      </c>
      <c r="D6524" s="546"/>
      <c r="E6524" s="171" t="str">
        <f t="shared" si="101"/>
        <v>1900</v>
      </c>
      <c r="F6524" s="547">
        <v>0</v>
      </c>
      <c r="G6524" s="548">
        <v>0</v>
      </c>
      <c r="H6524" s="547">
        <v>0</v>
      </c>
      <c r="I6524" s="545" t="s">
        <v>12689</v>
      </c>
      <c r="J6524" s="545"/>
      <c r="K6524" s="545" t="s">
        <v>18190</v>
      </c>
      <c r="L6524" s="545" t="s">
        <v>16536</v>
      </c>
      <c r="M6524" s="548" t="s">
        <v>13758</v>
      </c>
      <c r="N6524" s="545" t="s">
        <v>13413</v>
      </c>
      <c r="O6524" s="545" t="s">
        <v>16537</v>
      </c>
      <c r="P6524" s="549">
        <v>4603</v>
      </c>
      <c r="Q6524" s="549">
        <v>1</v>
      </c>
      <c r="R6524" s="549">
        <v>156</v>
      </c>
      <c r="S6524" s="548"/>
      <c r="T6524" s="548"/>
      <c r="U6524" s="99"/>
    </row>
    <row r="6525" spans="1:21" ht="19.5" customHeight="1">
      <c r="A6525" s="545">
        <v>101149</v>
      </c>
      <c r="B6525" s="545" t="s">
        <v>2701</v>
      </c>
      <c r="C6525" s="545" t="s">
        <v>209</v>
      </c>
      <c r="D6525" s="546">
        <v>46052</v>
      </c>
      <c r="E6525" s="171" t="str">
        <f t="shared" si="101"/>
        <v>2026</v>
      </c>
      <c r="F6525" s="547">
        <v>3704</v>
      </c>
      <c r="G6525" s="548">
        <v>0.19</v>
      </c>
      <c r="H6525" s="547">
        <v>3112.61</v>
      </c>
      <c r="I6525" s="545" t="s">
        <v>12675</v>
      </c>
      <c r="J6525" s="545" t="s">
        <v>13307</v>
      </c>
      <c r="K6525" s="545" t="s">
        <v>13413</v>
      </c>
      <c r="L6525" s="545" t="s">
        <v>13413</v>
      </c>
      <c r="M6525" s="548" t="s">
        <v>13758</v>
      </c>
      <c r="N6525" s="545" t="s">
        <v>13413</v>
      </c>
      <c r="O6525" s="545" t="s">
        <v>13413</v>
      </c>
      <c r="P6525" s="549">
        <v>4604</v>
      </c>
      <c r="Q6525" s="549">
        <v>1</v>
      </c>
      <c r="R6525" s="549">
        <v>141</v>
      </c>
      <c r="S6525" s="548">
        <v>2228</v>
      </c>
      <c r="T6525" s="548"/>
      <c r="U6525" s="99"/>
    </row>
    <row r="6526" spans="1:21" ht="19.5" customHeight="1">
      <c r="A6526" s="545">
        <v>101150</v>
      </c>
      <c r="B6526" s="545" t="s">
        <v>323</v>
      </c>
      <c r="C6526" s="545" t="s">
        <v>311</v>
      </c>
      <c r="D6526" s="546">
        <v>45911</v>
      </c>
      <c r="E6526" s="171" t="str">
        <f t="shared" si="101"/>
        <v>2025</v>
      </c>
      <c r="F6526" s="547">
        <v>161241</v>
      </c>
      <c r="G6526" s="548">
        <v>0.19</v>
      </c>
      <c r="H6526" s="547">
        <v>135496.64000000001</v>
      </c>
      <c r="I6526" s="545" t="s">
        <v>12651</v>
      </c>
      <c r="J6526" s="545" t="s">
        <v>13297</v>
      </c>
      <c r="K6526" s="545" t="s">
        <v>13413</v>
      </c>
      <c r="L6526" s="545" t="s">
        <v>13806</v>
      </c>
      <c r="M6526" s="548" t="s">
        <v>13758</v>
      </c>
      <c r="N6526" s="545" t="s">
        <v>13413</v>
      </c>
      <c r="O6526" s="545" t="s">
        <v>13413</v>
      </c>
      <c r="P6526" s="549">
        <v>4605</v>
      </c>
      <c r="Q6526" s="549">
        <v>1</v>
      </c>
      <c r="R6526" s="549">
        <v>68</v>
      </c>
      <c r="S6526" s="548">
        <v>2257</v>
      </c>
      <c r="T6526" s="548"/>
      <c r="U6526" s="99"/>
    </row>
    <row r="6527" spans="1:21" ht="19.5" customHeight="1">
      <c r="A6527" s="545">
        <v>101151</v>
      </c>
      <c r="B6527" s="545" t="s">
        <v>3111</v>
      </c>
      <c r="C6527" s="545" t="s">
        <v>216</v>
      </c>
      <c r="D6527" s="546"/>
      <c r="E6527" s="171" t="str">
        <f t="shared" si="101"/>
        <v>1900</v>
      </c>
      <c r="F6527" s="547">
        <v>0</v>
      </c>
      <c r="G6527" s="548">
        <v>0</v>
      </c>
      <c r="H6527" s="547">
        <v>0</v>
      </c>
      <c r="I6527" s="545" t="s">
        <v>12689</v>
      </c>
      <c r="J6527" s="545"/>
      <c r="K6527" s="545" t="s">
        <v>13413</v>
      </c>
      <c r="L6527" s="545" t="s">
        <v>18191</v>
      </c>
      <c r="M6527" s="548" t="s">
        <v>13758</v>
      </c>
      <c r="N6527" s="545" t="s">
        <v>13413</v>
      </c>
      <c r="O6527" s="545" t="s">
        <v>13413</v>
      </c>
      <c r="P6527" s="549">
        <v>4606</v>
      </c>
      <c r="Q6527" s="549">
        <v>1</v>
      </c>
      <c r="R6527" s="549">
        <v>156</v>
      </c>
      <c r="S6527" s="548"/>
      <c r="T6527" s="548"/>
      <c r="U6527" s="99"/>
    </row>
    <row r="6528" spans="1:21" ht="19.5" customHeight="1">
      <c r="A6528" s="545">
        <v>101152</v>
      </c>
      <c r="B6528" s="545" t="s">
        <v>1623</v>
      </c>
      <c r="C6528" s="545" t="s">
        <v>216</v>
      </c>
      <c r="D6528" s="546"/>
      <c r="E6528" s="171" t="str">
        <f t="shared" si="101"/>
        <v>1900</v>
      </c>
      <c r="F6528" s="547">
        <v>0</v>
      </c>
      <c r="G6528" s="548">
        <v>0</v>
      </c>
      <c r="H6528" s="547">
        <v>0</v>
      </c>
      <c r="I6528" s="545" t="s">
        <v>12645</v>
      </c>
      <c r="J6528" s="545"/>
      <c r="K6528" s="545" t="s">
        <v>13413</v>
      </c>
      <c r="L6528" s="545" t="s">
        <v>13413</v>
      </c>
      <c r="M6528" s="548" t="s">
        <v>13758</v>
      </c>
      <c r="N6528" s="545" t="s">
        <v>12979</v>
      </c>
      <c r="O6528" s="545" t="s">
        <v>13413</v>
      </c>
      <c r="P6528" s="549">
        <v>4607</v>
      </c>
      <c r="Q6528" s="549">
        <v>1</v>
      </c>
      <c r="R6528" s="549">
        <v>12</v>
      </c>
      <c r="S6528" s="548"/>
      <c r="T6528" s="548">
        <v>404</v>
      </c>
      <c r="U6528" s="99"/>
    </row>
    <row r="6529" spans="1:21" ht="19.5" customHeight="1">
      <c r="A6529" s="545">
        <v>101153</v>
      </c>
      <c r="B6529" s="545" t="s">
        <v>3110</v>
      </c>
      <c r="C6529" s="545" t="s">
        <v>216</v>
      </c>
      <c r="D6529" s="546"/>
      <c r="E6529" s="171" t="str">
        <f t="shared" si="101"/>
        <v>1900</v>
      </c>
      <c r="F6529" s="547">
        <v>0</v>
      </c>
      <c r="G6529" s="548">
        <v>0</v>
      </c>
      <c r="H6529" s="547">
        <v>0</v>
      </c>
      <c r="I6529" s="545" t="s">
        <v>12689</v>
      </c>
      <c r="J6529" s="545"/>
      <c r="K6529" s="545" t="s">
        <v>13413</v>
      </c>
      <c r="L6529" s="545" t="s">
        <v>18191</v>
      </c>
      <c r="M6529" s="548" t="s">
        <v>13758</v>
      </c>
      <c r="N6529" s="545" t="s">
        <v>13413</v>
      </c>
      <c r="O6529" s="545" t="s">
        <v>13413</v>
      </c>
      <c r="P6529" s="549">
        <v>4608</v>
      </c>
      <c r="Q6529" s="549">
        <v>1</v>
      </c>
      <c r="R6529" s="549">
        <v>156</v>
      </c>
      <c r="S6529" s="548"/>
      <c r="T6529" s="548"/>
      <c r="U6529" s="99"/>
    </row>
    <row r="6530" spans="1:21" ht="19.5" customHeight="1">
      <c r="A6530" s="545">
        <v>101154</v>
      </c>
      <c r="B6530" s="545" t="s">
        <v>3113</v>
      </c>
      <c r="C6530" s="545" t="s">
        <v>216</v>
      </c>
      <c r="D6530" s="546"/>
      <c r="E6530" s="171" t="str">
        <f t="shared" si="101"/>
        <v>1900</v>
      </c>
      <c r="F6530" s="547">
        <v>0</v>
      </c>
      <c r="G6530" s="548">
        <v>0</v>
      </c>
      <c r="H6530" s="547">
        <v>0</v>
      </c>
      <c r="I6530" s="545" t="s">
        <v>12689</v>
      </c>
      <c r="J6530" s="545"/>
      <c r="K6530" s="545" t="s">
        <v>13413</v>
      </c>
      <c r="L6530" s="545" t="s">
        <v>18191</v>
      </c>
      <c r="M6530" s="548" t="s">
        <v>13758</v>
      </c>
      <c r="N6530" s="545" t="s">
        <v>13413</v>
      </c>
      <c r="O6530" s="545" t="s">
        <v>13413</v>
      </c>
      <c r="P6530" s="549">
        <v>4609</v>
      </c>
      <c r="Q6530" s="549">
        <v>1</v>
      </c>
      <c r="R6530" s="549">
        <v>156</v>
      </c>
      <c r="S6530" s="548"/>
      <c r="T6530" s="548"/>
      <c r="U6530" s="99"/>
    </row>
    <row r="6531" spans="1:21" ht="19.5" customHeight="1">
      <c r="A6531" s="545">
        <v>101155</v>
      </c>
      <c r="B6531" s="545" t="s">
        <v>3114</v>
      </c>
      <c r="C6531" s="545" t="s">
        <v>216</v>
      </c>
      <c r="D6531" s="546"/>
      <c r="E6531" s="171" t="str">
        <f t="shared" si="101"/>
        <v>1900</v>
      </c>
      <c r="F6531" s="547">
        <v>0</v>
      </c>
      <c r="G6531" s="548">
        <v>0</v>
      </c>
      <c r="H6531" s="547">
        <v>0</v>
      </c>
      <c r="I6531" s="545" t="s">
        <v>12689</v>
      </c>
      <c r="J6531" s="545"/>
      <c r="K6531" s="545" t="s">
        <v>13413</v>
      </c>
      <c r="L6531" s="545" t="s">
        <v>18191</v>
      </c>
      <c r="M6531" s="548" t="s">
        <v>13758</v>
      </c>
      <c r="N6531" s="545" t="s">
        <v>13413</v>
      </c>
      <c r="O6531" s="545" t="s">
        <v>13413</v>
      </c>
      <c r="P6531" s="549">
        <v>4610</v>
      </c>
      <c r="Q6531" s="549">
        <v>1</v>
      </c>
      <c r="R6531" s="549">
        <v>156</v>
      </c>
      <c r="S6531" s="548"/>
      <c r="T6531" s="548"/>
      <c r="U6531" s="99"/>
    </row>
    <row r="6532" spans="1:21" ht="19.5" customHeight="1">
      <c r="A6532" s="545">
        <v>101156</v>
      </c>
      <c r="B6532" s="545" t="s">
        <v>3112</v>
      </c>
      <c r="C6532" s="545" t="s">
        <v>216</v>
      </c>
      <c r="D6532" s="546">
        <v>45708</v>
      </c>
      <c r="E6532" s="171" t="str">
        <f t="shared" ref="E6532:E6595" si="102">TEXT(D6532,"YYYY")</f>
        <v>2025</v>
      </c>
      <c r="F6532" s="547">
        <v>95103</v>
      </c>
      <c r="G6532" s="548">
        <v>0.19</v>
      </c>
      <c r="H6532" s="547">
        <v>79918.490000000005</v>
      </c>
      <c r="I6532" s="545" t="s">
        <v>12689</v>
      </c>
      <c r="J6532" s="545" t="s">
        <v>13307</v>
      </c>
      <c r="K6532" s="545" t="s">
        <v>13413</v>
      </c>
      <c r="L6532" s="545" t="s">
        <v>18191</v>
      </c>
      <c r="M6532" s="548" t="s">
        <v>13758</v>
      </c>
      <c r="N6532" s="545" t="s">
        <v>13413</v>
      </c>
      <c r="O6532" s="545" t="s">
        <v>13413</v>
      </c>
      <c r="P6532" s="549">
        <v>4611</v>
      </c>
      <c r="Q6532" s="549">
        <v>1</v>
      </c>
      <c r="R6532" s="549">
        <v>156</v>
      </c>
      <c r="S6532" s="548">
        <v>2228</v>
      </c>
      <c r="T6532" s="548"/>
      <c r="U6532" s="99"/>
    </row>
    <row r="6533" spans="1:21" ht="19.5" customHeight="1">
      <c r="A6533" s="545">
        <v>101157</v>
      </c>
      <c r="B6533" s="545" t="s">
        <v>10603</v>
      </c>
      <c r="C6533" s="545" t="s">
        <v>216</v>
      </c>
      <c r="D6533" s="546"/>
      <c r="E6533" s="171" t="str">
        <f t="shared" si="102"/>
        <v>1900</v>
      </c>
      <c r="F6533" s="547">
        <v>0</v>
      </c>
      <c r="G6533" s="548">
        <v>0</v>
      </c>
      <c r="H6533" s="547">
        <v>0</v>
      </c>
      <c r="I6533" s="545" t="s">
        <v>12689</v>
      </c>
      <c r="J6533" s="545"/>
      <c r="K6533" s="545" t="s">
        <v>18192</v>
      </c>
      <c r="L6533" s="545" t="s">
        <v>18191</v>
      </c>
      <c r="M6533" s="548" t="s">
        <v>13758</v>
      </c>
      <c r="N6533" s="545" t="s">
        <v>13413</v>
      </c>
      <c r="O6533" s="545" t="s">
        <v>13413</v>
      </c>
      <c r="P6533" s="549">
        <v>4612</v>
      </c>
      <c r="Q6533" s="549">
        <v>1</v>
      </c>
      <c r="R6533" s="549">
        <v>156</v>
      </c>
      <c r="S6533" s="548"/>
      <c r="T6533" s="548"/>
      <c r="U6533" s="99"/>
    </row>
    <row r="6534" spans="1:21" ht="19.5" customHeight="1">
      <c r="A6534" s="545">
        <v>101158</v>
      </c>
      <c r="B6534" s="545" t="s">
        <v>3108</v>
      </c>
      <c r="C6534" s="545" t="s">
        <v>216</v>
      </c>
      <c r="D6534" s="546"/>
      <c r="E6534" s="171" t="str">
        <f t="shared" si="102"/>
        <v>1900</v>
      </c>
      <c r="F6534" s="547">
        <v>0</v>
      </c>
      <c r="G6534" s="548">
        <v>0</v>
      </c>
      <c r="H6534" s="547">
        <v>0</v>
      </c>
      <c r="I6534" s="545" t="s">
        <v>12689</v>
      </c>
      <c r="J6534" s="545"/>
      <c r="K6534" s="545" t="s">
        <v>18193</v>
      </c>
      <c r="L6534" s="545" t="s">
        <v>18191</v>
      </c>
      <c r="M6534" s="548" t="s">
        <v>13758</v>
      </c>
      <c r="N6534" s="545" t="s">
        <v>13413</v>
      </c>
      <c r="O6534" s="545" t="s">
        <v>13413</v>
      </c>
      <c r="P6534" s="549">
        <v>4613</v>
      </c>
      <c r="Q6534" s="549">
        <v>1</v>
      </c>
      <c r="R6534" s="549">
        <v>156</v>
      </c>
      <c r="S6534" s="548"/>
      <c r="T6534" s="548"/>
      <c r="U6534" s="99"/>
    </row>
    <row r="6535" spans="1:21" ht="19.5" customHeight="1">
      <c r="A6535" s="545">
        <v>101159</v>
      </c>
      <c r="B6535" s="545" t="s">
        <v>3109</v>
      </c>
      <c r="C6535" s="545" t="s">
        <v>216</v>
      </c>
      <c r="D6535" s="546"/>
      <c r="E6535" s="171" t="str">
        <f t="shared" si="102"/>
        <v>1900</v>
      </c>
      <c r="F6535" s="547">
        <v>0</v>
      </c>
      <c r="G6535" s="548">
        <v>0</v>
      </c>
      <c r="H6535" s="547">
        <v>0</v>
      </c>
      <c r="I6535" s="545" t="s">
        <v>12689</v>
      </c>
      <c r="J6535" s="545"/>
      <c r="K6535" s="545" t="s">
        <v>13413</v>
      </c>
      <c r="L6535" s="545" t="s">
        <v>18191</v>
      </c>
      <c r="M6535" s="548" t="s">
        <v>13758</v>
      </c>
      <c r="N6535" s="545" t="s">
        <v>13413</v>
      </c>
      <c r="O6535" s="545" t="s">
        <v>13413</v>
      </c>
      <c r="P6535" s="549">
        <v>4614</v>
      </c>
      <c r="Q6535" s="549">
        <v>1</v>
      </c>
      <c r="R6535" s="549">
        <v>156</v>
      </c>
      <c r="S6535" s="548"/>
      <c r="T6535" s="548"/>
      <c r="U6535" s="99"/>
    </row>
    <row r="6536" spans="1:21" ht="19.5" customHeight="1">
      <c r="A6536" s="545">
        <v>101160</v>
      </c>
      <c r="B6536" s="545" t="s">
        <v>1713</v>
      </c>
      <c r="C6536" s="545" t="s">
        <v>4501</v>
      </c>
      <c r="D6536" s="546"/>
      <c r="E6536" s="171" t="str">
        <f t="shared" si="102"/>
        <v>1900</v>
      </c>
      <c r="F6536" s="547">
        <v>0</v>
      </c>
      <c r="G6536" s="548">
        <v>0</v>
      </c>
      <c r="H6536" s="547">
        <v>0</v>
      </c>
      <c r="I6536" s="545" t="s">
        <v>12645</v>
      </c>
      <c r="J6536" s="545"/>
      <c r="K6536" s="545" t="s">
        <v>13413</v>
      </c>
      <c r="L6536" s="545" t="s">
        <v>13413</v>
      </c>
      <c r="M6536" s="548" t="s">
        <v>13843</v>
      </c>
      <c r="N6536" s="545" t="s">
        <v>12979</v>
      </c>
      <c r="O6536" s="545" t="s">
        <v>13413</v>
      </c>
      <c r="P6536" s="549">
        <v>4615</v>
      </c>
      <c r="Q6536" s="549">
        <v>5</v>
      </c>
      <c r="R6536" s="549">
        <v>12</v>
      </c>
      <c r="S6536" s="548"/>
      <c r="T6536" s="548">
        <v>404</v>
      </c>
      <c r="U6536" s="99"/>
    </row>
    <row r="6537" spans="1:21" ht="19.5" customHeight="1">
      <c r="A6537" s="545">
        <v>101161</v>
      </c>
      <c r="B6537" s="545" t="s">
        <v>1841</v>
      </c>
      <c r="C6537" s="545" t="s">
        <v>216</v>
      </c>
      <c r="D6537" s="546">
        <v>45708</v>
      </c>
      <c r="E6537" s="171" t="str">
        <f t="shared" si="102"/>
        <v>2025</v>
      </c>
      <c r="F6537" s="547">
        <v>5219.76</v>
      </c>
      <c r="G6537" s="548">
        <v>0.19</v>
      </c>
      <c r="H6537" s="547">
        <v>4386.3500000000004</v>
      </c>
      <c r="I6537" s="545" t="s">
        <v>12686</v>
      </c>
      <c r="J6537" s="545" t="s">
        <v>13307</v>
      </c>
      <c r="K6537" s="545" t="s">
        <v>13413</v>
      </c>
      <c r="L6537" s="545" t="s">
        <v>13413</v>
      </c>
      <c r="M6537" s="548" t="s">
        <v>13758</v>
      </c>
      <c r="N6537" s="545" t="s">
        <v>13413</v>
      </c>
      <c r="O6537" s="545" t="s">
        <v>14436</v>
      </c>
      <c r="P6537" s="549">
        <v>4616</v>
      </c>
      <c r="Q6537" s="549">
        <v>1</v>
      </c>
      <c r="R6537" s="549">
        <v>131</v>
      </c>
      <c r="S6537" s="548">
        <v>2228</v>
      </c>
      <c r="T6537" s="548"/>
      <c r="U6537" s="99"/>
    </row>
    <row r="6538" spans="1:21" ht="19.5" customHeight="1">
      <c r="A6538" s="545">
        <v>101162</v>
      </c>
      <c r="B6538" s="545" t="s">
        <v>10602</v>
      </c>
      <c r="C6538" s="545" t="s">
        <v>216</v>
      </c>
      <c r="D6538" s="546"/>
      <c r="E6538" s="171" t="str">
        <f t="shared" si="102"/>
        <v>1900</v>
      </c>
      <c r="F6538" s="547">
        <v>0</v>
      </c>
      <c r="G6538" s="548">
        <v>0</v>
      </c>
      <c r="H6538" s="547">
        <v>0</v>
      </c>
      <c r="I6538" s="545" t="s">
        <v>12686</v>
      </c>
      <c r="J6538" s="545"/>
      <c r="K6538" s="545" t="s">
        <v>13413</v>
      </c>
      <c r="L6538" s="545" t="s">
        <v>13413</v>
      </c>
      <c r="M6538" s="548" t="s">
        <v>13758</v>
      </c>
      <c r="N6538" s="545" t="s">
        <v>13413</v>
      </c>
      <c r="O6538" s="545" t="s">
        <v>16336</v>
      </c>
      <c r="P6538" s="549">
        <v>4617</v>
      </c>
      <c r="Q6538" s="549">
        <v>1</v>
      </c>
      <c r="R6538" s="549">
        <v>131</v>
      </c>
      <c r="S6538" s="548"/>
      <c r="T6538" s="548"/>
      <c r="U6538" s="99"/>
    </row>
    <row r="6539" spans="1:21" ht="19.5" customHeight="1">
      <c r="A6539" s="545">
        <v>101163</v>
      </c>
      <c r="B6539" s="545" t="s">
        <v>1394</v>
      </c>
      <c r="C6539" s="545" t="s">
        <v>206</v>
      </c>
      <c r="D6539" s="546">
        <v>46052</v>
      </c>
      <c r="E6539" s="171" t="str">
        <f t="shared" si="102"/>
        <v>2026</v>
      </c>
      <c r="F6539" s="547">
        <v>21379</v>
      </c>
      <c r="G6539" s="548">
        <v>0.19</v>
      </c>
      <c r="H6539" s="547">
        <v>17965.55</v>
      </c>
      <c r="I6539" s="545" t="s">
        <v>12659</v>
      </c>
      <c r="J6539" s="545" t="s">
        <v>13307</v>
      </c>
      <c r="K6539" s="545" t="s">
        <v>13413</v>
      </c>
      <c r="L6539" s="545" t="s">
        <v>16571</v>
      </c>
      <c r="M6539" s="548" t="s">
        <v>13758</v>
      </c>
      <c r="N6539" s="545" t="s">
        <v>13413</v>
      </c>
      <c r="O6539" s="545" t="s">
        <v>13413</v>
      </c>
      <c r="P6539" s="549">
        <v>4618</v>
      </c>
      <c r="Q6539" s="549">
        <v>1</v>
      </c>
      <c r="R6539" s="549">
        <v>116</v>
      </c>
      <c r="S6539" s="548">
        <v>2228</v>
      </c>
      <c r="T6539" s="548"/>
      <c r="U6539" s="99"/>
    </row>
    <row r="6540" spans="1:21" ht="19.5" customHeight="1">
      <c r="A6540" s="545">
        <v>101164</v>
      </c>
      <c r="B6540" s="545" t="s">
        <v>750</v>
      </c>
      <c r="C6540" s="545" t="s">
        <v>216</v>
      </c>
      <c r="D6540" s="546"/>
      <c r="E6540" s="171" t="str">
        <f t="shared" si="102"/>
        <v>1900</v>
      </c>
      <c r="F6540" s="547">
        <v>0</v>
      </c>
      <c r="G6540" s="548">
        <v>0</v>
      </c>
      <c r="H6540" s="547">
        <v>0</v>
      </c>
      <c r="I6540" s="545" t="s">
        <v>12687</v>
      </c>
      <c r="J6540" s="545"/>
      <c r="K6540" s="545" t="s">
        <v>13413</v>
      </c>
      <c r="L6540" s="545" t="s">
        <v>18194</v>
      </c>
      <c r="M6540" s="548" t="s">
        <v>13843</v>
      </c>
      <c r="N6540" s="545" t="s">
        <v>13413</v>
      </c>
      <c r="O6540" s="545" t="s">
        <v>13413</v>
      </c>
      <c r="P6540" s="549">
        <v>4619</v>
      </c>
      <c r="Q6540" s="549">
        <v>5</v>
      </c>
      <c r="R6540" s="549">
        <v>91</v>
      </c>
      <c r="S6540" s="548"/>
      <c r="T6540" s="548"/>
      <c r="U6540" s="99"/>
    </row>
    <row r="6541" spans="1:21" ht="19.5" customHeight="1">
      <c r="A6541" s="545">
        <v>101165</v>
      </c>
      <c r="B6541" s="545" t="s">
        <v>2706</v>
      </c>
      <c r="C6541" s="545" t="s">
        <v>216</v>
      </c>
      <c r="D6541" s="546"/>
      <c r="E6541" s="171" t="str">
        <f t="shared" si="102"/>
        <v>1900</v>
      </c>
      <c r="F6541" s="547">
        <v>0</v>
      </c>
      <c r="G6541" s="548">
        <v>0</v>
      </c>
      <c r="H6541" s="547">
        <v>0</v>
      </c>
      <c r="I6541" s="545" t="s">
        <v>12761</v>
      </c>
      <c r="J6541" s="545"/>
      <c r="K6541" s="545" t="s">
        <v>13413</v>
      </c>
      <c r="L6541" s="545" t="s">
        <v>16586</v>
      </c>
      <c r="M6541" s="548" t="s">
        <v>13758</v>
      </c>
      <c r="N6541" s="545" t="s">
        <v>13413</v>
      </c>
      <c r="O6541" s="545" t="s">
        <v>16588</v>
      </c>
      <c r="P6541" s="549">
        <v>4620</v>
      </c>
      <c r="Q6541" s="549">
        <v>1</v>
      </c>
      <c r="R6541" s="549">
        <v>142</v>
      </c>
      <c r="S6541" s="548"/>
      <c r="T6541" s="548"/>
      <c r="U6541" s="99"/>
    </row>
    <row r="6542" spans="1:21" ht="19.5" customHeight="1">
      <c r="A6542" s="545">
        <v>101166</v>
      </c>
      <c r="B6542" s="545" t="s">
        <v>2707</v>
      </c>
      <c r="C6542" s="545" t="s">
        <v>216</v>
      </c>
      <c r="D6542" s="546"/>
      <c r="E6542" s="171" t="str">
        <f t="shared" si="102"/>
        <v>1900</v>
      </c>
      <c r="F6542" s="547">
        <v>0</v>
      </c>
      <c r="G6542" s="548">
        <v>0</v>
      </c>
      <c r="H6542" s="547">
        <v>0</v>
      </c>
      <c r="I6542" s="545" t="s">
        <v>12761</v>
      </c>
      <c r="J6542" s="545"/>
      <c r="K6542" s="545" t="s">
        <v>13413</v>
      </c>
      <c r="L6542" s="545" t="s">
        <v>16586</v>
      </c>
      <c r="M6542" s="548" t="s">
        <v>13758</v>
      </c>
      <c r="N6542" s="545" t="s">
        <v>13413</v>
      </c>
      <c r="O6542" s="545" t="s">
        <v>16588</v>
      </c>
      <c r="P6542" s="549">
        <v>4621</v>
      </c>
      <c r="Q6542" s="549">
        <v>1</v>
      </c>
      <c r="R6542" s="549">
        <v>142</v>
      </c>
      <c r="S6542" s="548"/>
      <c r="T6542" s="548"/>
      <c r="U6542" s="99"/>
    </row>
    <row r="6543" spans="1:21" ht="19.5" customHeight="1">
      <c r="A6543" s="545">
        <v>101167</v>
      </c>
      <c r="B6543" s="545" t="s">
        <v>2704</v>
      </c>
      <c r="C6543" s="545" t="s">
        <v>216</v>
      </c>
      <c r="D6543" s="546"/>
      <c r="E6543" s="171" t="str">
        <f t="shared" si="102"/>
        <v>1900</v>
      </c>
      <c r="F6543" s="547">
        <v>0</v>
      </c>
      <c r="G6543" s="548">
        <v>0</v>
      </c>
      <c r="H6543" s="547">
        <v>0</v>
      </c>
      <c r="I6543" s="545" t="s">
        <v>12761</v>
      </c>
      <c r="J6543" s="545"/>
      <c r="K6543" s="545" t="s">
        <v>13413</v>
      </c>
      <c r="L6543" s="545" t="s">
        <v>16586</v>
      </c>
      <c r="M6543" s="548" t="s">
        <v>13758</v>
      </c>
      <c r="N6543" s="545" t="s">
        <v>13413</v>
      </c>
      <c r="O6543" s="545" t="s">
        <v>16588</v>
      </c>
      <c r="P6543" s="549">
        <v>4622</v>
      </c>
      <c r="Q6543" s="549">
        <v>1</v>
      </c>
      <c r="R6543" s="549">
        <v>142</v>
      </c>
      <c r="S6543" s="548"/>
      <c r="T6543" s="548"/>
      <c r="U6543" s="99"/>
    </row>
    <row r="6544" spans="1:21" ht="19.5" customHeight="1">
      <c r="A6544" s="545">
        <v>101168</v>
      </c>
      <c r="B6544" s="545" t="s">
        <v>10601</v>
      </c>
      <c r="C6544" s="545" t="s">
        <v>216</v>
      </c>
      <c r="D6544" s="546"/>
      <c r="E6544" s="171" t="str">
        <f t="shared" si="102"/>
        <v>1900</v>
      </c>
      <c r="F6544" s="547">
        <v>0</v>
      </c>
      <c r="G6544" s="548">
        <v>0</v>
      </c>
      <c r="H6544" s="547">
        <v>0</v>
      </c>
      <c r="I6544" s="545" t="s">
        <v>12674</v>
      </c>
      <c r="J6544" s="545"/>
      <c r="K6544" s="545" t="s">
        <v>13413</v>
      </c>
      <c r="L6544" s="545" t="s">
        <v>13413</v>
      </c>
      <c r="M6544" s="548" t="s">
        <v>13758</v>
      </c>
      <c r="N6544" s="545" t="s">
        <v>13413</v>
      </c>
      <c r="O6544" s="545" t="s">
        <v>13413</v>
      </c>
      <c r="P6544" s="549">
        <v>4623</v>
      </c>
      <c r="Q6544" s="549">
        <v>1</v>
      </c>
      <c r="R6544" s="549">
        <v>5</v>
      </c>
      <c r="S6544" s="548"/>
      <c r="T6544" s="548"/>
      <c r="U6544" s="99"/>
    </row>
    <row r="6545" spans="1:21" ht="19.5" customHeight="1">
      <c r="A6545" s="545">
        <v>101169</v>
      </c>
      <c r="B6545" s="545" t="s">
        <v>2705</v>
      </c>
      <c r="C6545" s="545" t="s">
        <v>216</v>
      </c>
      <c r="D6545" s="546"/>
      <c r="E6545" s="171" t="str">
        <f t="shared" si="102"/>
        <v>1900</v>
      </c>
      <c r="F6545" s="547">
        <v>0</v>
      </c>
      <c r="G6545" s="548">
        <v>0</v>
      </c>
      <c r="H6545" s="547">
        <v>0</v>
      </c>
      <c r="I6545" s="545" t="s">
        <v>12761</v>
      </c>
      <c r="J6545" s="545"/>
      <c r="K6545" s="545" t="s">
        <v>13413</v>
      </c>
      <c r="L6545" s="545" t="s">
        <v>16586</v>
      </c>
      <c r="M6545" s="548" t="s">
        <v>13758</v>
      </c>
      <c r="N6545" s="545" t="s">
        <v>13413</v>
      </c>
      <c r="O6545" s="545" t="s">
        <v>16588</v>
      </c>
      <c r="P6545" s="549">
        <v>4624</v>
      </c>
      <c r="Q6545" s="549">
        <v>1</v>
      </c>
      <c r="R6545" s="549">
        <v>142</v>
      </c>
      <c r="S6545" s="548"/>
      <c r="T6545" s="548"/>
      <c r="U6545" s="99"/>
    </row>
    <row r="6546" spans="1:21" ht="19.5" customHeight="1">
      <c r="A6546" s="545">
        <v>101170</v>
      </c>
      <c r="B6546" s="545" t="s">
        <v>7243</v>
      </c>
      <c r="C6546" s="545" t="s">
        <v>216</v>
      </c>
      <c r="D6546" s="546">
        <v>44593</v>
      </c>
      <c r="E6546" s="171" t="str">
        <f t="shared" si="102"/>
        <v>2022</v>
      </c>
      <c r="F6546" s="547">
        <v>22733</v>
      </c>
      <c r="G6546" s="548">
        <v>0.19</v>
      </c>
      <c r="H6546" s="547">
        <v>19103.36</v>
      </c>
      <c r="I6546" s="545" t="s">
        <v>12674</v>
      </c>
      <c r="J6546" s="545" t="s">
        <v>13297</v>
      </c>
      <c r="K6546" s="545" t="s">
        <v>13413</v>
      </c>
      <c r="L6546" s="545" t="s">
        <v>13413</v>
      </c>
      <c r="M6546" s="548" t="s">
        <v>13758</v>
      </c>
      <c r="N6546" s="545" t="s">
        <v>13413</v>
      </c>
      <c r="O6546" s="545" t="s">
        <v>13413</v>
      </c>
      <c r="P6546" s="549">
        <v>4625</v>
      </c>
      <c r="Q6546" s="549">
        <v>1</v>
      </c>
      <c r="R6546" s="549">
        <v>5</v>
      </c>
      <c r="S6546" s="548">
        <v>2257</v>
      </c>
      <c r="T6546" s="548"/>
      <c r="U6546" s="99"/>
    </row>
    <row r="6547" spans="1:21" ht="19.5" customHeight="1">
      <c r="A6547" s="545">
        <v>101171</v>
      </c>
      <c r="B6547" s="545" t="s">
        <v>2703</v>
      </c>
      <c r="C6547" s="545" t="s">
        <v>216</v>
      </c>
      <c r="D6547" s="546"/>
      <c r="E6547" s="171" t="str">
        <f t="shared" si="102"/>
        <v>1900</v>
      </c>
      <c r="F6547" s="547">
        <v>0</v>
      </c>
      <c r="G6547" s="548">
        <v>0</v>
      </c>
      <c r="H6547" s="547">
        <v>0</v>
      </c>
      <c r="I6547" s="545" t="s">
        <v>12761</v>
      </c>
      <c r="J6547" s="545"/>
      <c r="K6547" s="545" t="s">
        <v>13413</v>
      </c>
      <c r="L6547" s="545" t="s">
        <v>16586</v>
      </c>
      <c r="M6547" s="548" t="s">
        <v>13758</v>
      </c>
      <c r="N6547" s="545" t="s">
        <v>13413</v>
      </c>
      <c r="O6547" s="545" t="s">
        <v>16588</v>
      </c>
      <c r="P6547" s="549">
        <v>4626</v>
      </c>
      <c r="Q6547" s="549">
        <v>1</v>
      </c>
      <c r="R6547" s="549">
        <v>142</v>
      </c>
      <c r="S6547" s="548"/>
      <c r="T6547" s="548"/>
      <c r="U6547" s="99"/>
    </row>
    <row r="6548" spans="1:21" ht="19.5" customHeight="1">
      <c r="A6548" s="545">
        <v>101172</v>
      </c>
      <c r="B6548" s="545" t="s">
        <v>890</v>
      </c>
      <c r="C6548" s="545" t="s">
        <v>221</v>
      </c>
      <c r="D6548" s="546">
        <v>46052</v>
      </c>
      <c r="E6548" s="171" t="str">
        <f t="shared" si="102"/>
        <v>2026</v>
      </c>
      <c r="F6548" s="547">
        <v>40335</v>
      </c>
      <c r="G6548" s="548">
        <v>0.19</v>
      </c>
      <c r="H6548" s="547">
        <v>33894.959999999999</v>
      </c>
      <c r="I6548" s="545" t="s">
        <v>12688</v>
      </c>
      <c r="J6548" s="545" t="s">
        <v>13307</v>
      </c>
      <c r="K6548" s="545" t="s">
        <v>13413</v>
      </c>
      <c r="L6548" s="545" t="s">
        <v>14032</v>
      </c>
      <c r="M6548" s="548" t="s">
        <v>13758</v>
      </c>
      <c r="N6548" s="545" t="s">
        <v>13413</v>
      </c>
      <c r="O6548" s="545" t="s">
        <v>14033</v>
      </c>
      <c r="P6548" s="549">
        <v>4627</v>
      </c>
      <c r="Q6548" s="549">
        <v>1</v>
      </c>
      <c r="R6548" s="549">
        <v>92</v>
      </c>
      <c r="S6548" s="548">
        <v>2228</v>
      </c>
      <c r="T6548" s="548"/>
      <c r="U6548" s="99"/>
    </row>
    <row r="6549" spans="1:21" ht="19.5" customHeight="1">
      <c r="A6549" s="545">
        <v>101173</v>
      </c>
      <c r="B6549" s="545" t="s">
        <v>10600</v>
      </c>
      <c r="C6549" s="545" t="s">
        <v>221</v>
      </c>
      <c r="D6549" s="546"/>
      <c r="E6549" s="171" t="str">
        <f t="shared" si="102"/>
        <v>1900</v>
      </c>
      <c r="F6549" s="547">
        <v>0</v>
      </c>
      <c r="G6549" s="548">
        <v>0</v>
      </c>
      <c r="H6549" s="547">
        <v>0</v>
      </c>
      <c r="I6549" s="545" t="s">
        <v>12688</v>
      </c>
      <c r="J6549" s="545"/>
      <c r="K6549" s="545" t="s">
        <v>13413</v>
      </c>
      <c r="L6549" s="545" t="s">
        <v>14032</v>
      </c>
      <c r="M6549" s="548" t="s">
        <v>13758</v>
      </c>
      <c r="N6549" s="545" t="s">
        <v>13413</v>
      </c>
      <c r="O6549" s="545" t="s">
        <v>14033</v>
      </c>
      <c r="P6549" s="549">
        <v>4628</v>
      </c>
      <c r="Q6549" s="549">
        <v>1</v>
      </c>
      <c r="R6549" s="549">
        <v>92</v>
      </c>
      <c r="S6549" s="548"/>
      <c r="T6549" s="548"/>
      <c r="U6549" s="99"/>
    </row>
    <row r="6550" spans="1:21" ht="19.5" customHeight="1">
      <c r="A6550" s="545">
        <v>101174</v>
      </c>
      <c r="B6550" s="545" t="s">
        <v>6732</v>
      </c>
      <c r="C6550" s="545" t="s">
        <v>216</v>
      </c>
      <c r="D6550" s="546">
        <v>46052</v>
      </c>
      <c r="E6550" s="171" t="str">
        <f t="shared" si="102"/>
        <v>2026</v>
      </c>
      <c r="F6550" s="547">
        <v>384717</v>
      </c>
      <c r="G6550" s="548">
        <v>0.19</v>
      </c>
      <c r="H6550" s="547">
        <v>323291.59999999998</v>
      </c>
      <c r="I6550" s="545" t="s">
        <v>12676</v>
      </c>
      <c r="J6550" s="545" t="s">
        <v>13307</v>
      </c>
      <c r="K6550" s="545" t="s">
        <v>18195</v>
      </c>
      <c r="L6550" s="545" t="s">
        <v>13807</v>
      </c>
      <c r="M6550" s="548" t="s">
        <v>13758</v>
      </c>
      <c r="N6550" s="545" t="s">
        <v>13413</v>
      </c>
      <c r="O6550" s="545" t="s">
        <v>13413</v>
      </c>
      <c r="P6550" s="549">
        <v>4629</v>
      </c>
      <c r="Q6550" s="549">
        <v>1</v>
      </c>
      <c r="R6550" s="549">
        <v>14</v>
      </c>
      <c r="S6550" s="548">
        <v>2228</v>
      </c>
      <c r="T6550" s="548"/>
      <c r="U6550" s="99"/>
    </row>
    <row r="6551" spans="1:21" ht="19.5" customHeight="1">
      <c r="A6551" s="545">
        <v>101175</v>
      </c>
      <c r="B6551" s="545" t="s">
        <v>10599</v>
      </c>
      <c r="C6551" s="545" t="s">
        <v>216</v>
      </c>
      <c r="D6551" s="546">
        <v>44592</v>
      </c>
      <c r="E6551" s="171" t="str">
        <f t="shared" si="102"/>
        <v>2022</v>
      </c>
      <c r="F6551" s="547">
        <v>43991</v>
      </c>
      <c r="G6551" s="548">
        <v>0.19</v>
      </c>
      <c r="H6551" s="547">
        <v>36967.230000000003</v>
      </c>
      <c r="I6551" s="545" t="s">
        <v>12738</v>
      </c>
      <c r="J6551" s="545" t="s">
        <v>13297</v>
      </c>
      <c r="K6551" s="545" t="s">
        <v>18196</v>
      </c>
      <c r="L6551" s="545" t="s">
        <v>13413</v>
      </c>
      <c r="M6551" s="548" t="s">
        <v>13758</v>
      </c>
      <c r="N6551" s="545" t="s">
        <v>13413</v>
      </c>
      <c r="O6551" s="545" t="s">
        <v>13413</v>
      </c>
      <c r="P6551" s="549">
        <v>4630</v>
      </c>
      <c r="Q6551" s="549">
        <v>1</v>
      </c>
      <c r="R6551" s="549">
        <v>32</v>
      </c>
      <c r="S6551" s="548">
        <v>2257</v>
      </c>
      <c r="T6551" s="548"/>
      <c r="U6551" s="99"/>
    </row>
    <row r="6552" spans="1:21" ht="19.5" customHeight="1">
      <c r="A6552" s="545">
        <v>101176</v>
      </c>
      <c r="B6552" s="545" t="s">
        <v>2769</v>
      </c>
      <c r="C6552" s="545" t="s">
        <v>216</v>
      </c>
      <c r="D6552" s="546"/>
      <c r="E6552" s="171" t="str">
        <f t="shared" si="102"/>
        <v>1900</v>
      </c>
      <c r="F6552" s="547">
        <v>0</v>
      </c>
      <c r="G6552" s="548">
        <v>0</v>
      </c>
      <c r="H6552" s="547">
        <v>0</v>
      </c>
      <c r="I6552" s="545" t="s">
        <v>12761</v>
      </c>
      <c r="J6552" s="545"/>
      <c r="K6552" s="545" t="s">
        <v>13413</v>
      </c>
      <c r="L6552" s="545" t="s">
        <v>16586</v>
      </c>
      <c r="M6552" s="548" t="s">
        <v>13758</v>
      </c>
      <c r="N6552" s="545" t="s">
        <v>13413</v>
      </c>
      <c r="O6552" s="545" t="s">
        <v>16588</v>
      </c>
      <c r="P6552" s="549">
        <v>4631</v>
      </c>
      <c r="Q6552" s="549">
        <v>1</v>
      </c>
      <c r="R6552" s="549">
        <v>142</v>
      </c>
      <c r="S6552" s="548"/>
      <c r="T6552" s="548"/>
      <c r="U6552" s="99"/>
    </row>
    <row r="6553" spans="1:21" ht="19.5" customHeight="1">
      <c r="A6553" s="545">
        <v>101177</v>
      </c>
      <c r="B6553" s="545" t="s">
        <v>1283</v>
      </c>
      <c r="C6553" s="545" t="s">
        <v>216</v>
      </c>
      <c r="D6553" s="546">
        <v>45491</v>
      </c>
      <c r="E6553" s="171" t="str">
        <f t="shared" si="102"/>
        <v>2024</v>
      </c>
      <c r="F6553" s="547">
        <v>848</v>
      </c>
      <c r="G6553" s="548">
        <v>0.19</v>
      </c>
      <c r="H6553" s="547">
        <v>712.61</v>
      </c>
      <c r="I6553" s="545" t="s">
        <v>12659</v>
      </c>
      <c r="J6553" s="545" t="s">
        <v>13307</v>
      </c>
      <c r="K6553" s="545" t="s">
        <v>13413</v>
      </c>
      <c r="L6553" s="545" t="s">
        <v>13895</v>
      </c>
      <c r="M6553" s="548" t="s">
        <v>13758</v>
      </c>
      <c r="N6553" s="545" t="s">
        <v>13413</v>
      </c>
      <c r="O6553" s="545" t="s">
        <v>13896</v>
      </c>
      <c r="P6553" s="549">
        <v>4632</v>
      </c>
      <c r="Q6553" s="549">
        <v>1</v>
      </c>
      <c r="R6553" s="549">
        <v>116</v>
      </c>
      <c r="S6553" s="548">
        <v>2228</v>
      </c>
      <c r="T6553" s="548"/>
      <c r="U6553" s="99"/>
    </row>
    <row r="6554" spans="1:21" ht="19.5" customHeight="1">
      <c r="A6554" s="545">
        <v>101178</v>
      </c>
      <c r="B6554" s="545" t="s">
        <v>8177</v>
      </c>
      <c r="C6554" s="545" t="s">
        <v>216</v>
      </c>
      <c r="D6554" s="546">
        <v>43536</v>
      </c>
      <c r="E6554" s="171" t="str">
        <f t="shared" si="102"/>
        <v>2019</v>
      </c>
      <c r="F6554" s="547">
        <v>4403000</v>
      </c>
      <c r="G6554" s="548">
        <v>0.19</v>
      </c>
      <c r="H6554" s="547">
        <v>3700000</v>
      </c>
      <c r="I6554" s="545" t="s">
        <v>12637</v>
      </c>
      <c r="J6554" s="545" t="s">
        <v>13296</v>
      </c>
      <c r="K6554" s="545" t="s">
        <v>13413</v>
      </c>
      <c r="L6554" s="545" t="s">
        <v>13413</v>
      </c>
      <c r="M6554" s="548" t="s">
        <v>13758</v>
      </c>
      <c r="N6554" s="545" t="s">
        <v>13413</v>
      </c>
      <c r="O6554" s="545" t="s">
        <v>13413</v>
      </c>
      <c r="P6554" s="549">
        <v>4633</v>
      </c>
      <c r="Q6554" s="549">
        <v>1</v>
      </c>
      <c r="R6554" s="549">
        <v>13</v>
      </c>
      <c r="S6554" s="548">
        <v>2218</v>
      </c>
      <c r="T6554" s="548"/>
      <c r="U6554" s="99"/>
    </row>
    <row r="6555" spans="1:21" ht="19.5" customHeight="1">
      <c r="A6555" s="545">
        <v>101179</v>
      </c>
      <c r="B6555" s="545" t="s">
        <v>8272</v>
      </c>
      <c r="C6555" s="545" t="s">
        <v>216</v>
      </c>
      <c r="D6555" s="546">
        <v>46062</v>
      </c>
      <c r="E6555" s="171" t="str">
        <f t="shared" si="102"/>
        <v>2026</v>
      </c>
      <c r="F6555" s="547">
        <v>904400</v>
      </c>
      <c r="G6555" s="548">
        <v>0.19</v>
      </c>
      <c r="H6555" s="547">
        <v>760000</v>
      </c>
      <c r="I6555" s="545" t="s">
        <v>12752</v>
      </c>
      <c r="J6555" s="545"/>
      <c r="K6555" s="545" t="s">
        <v>13413</v>
      </c>
      <c r="L6555" s="545" t="s">
        <v>13413</v>
      </c>
      <c r="M6555" s="548" t="s">
        <v>13758</v>
      </c>
      <c r="N6555" s="545" t="s">
        <v>22190</v>
      </c>
      <c r="O6555" s="545" t="s">
        <v>16407</v>
      </c>
      <c r="P6555" s="549">
        <v>4634</v>
      </c>
      <c r="Q6555" s="549">
        <v>1</v>
      </c>
      <c r="R6555" s="549">
        <v>167</v>
      </c>
      <c r="S6555" s="548"/>
      <c r="T6555" s="548">
        <v>183</v>
      </c>
      <c r="U6555" s="99"/>
    </row>
    <row r="6556" spans="1:21" ht="19.5" customHeight="1">
      <c r="A6556" s="545">
        <v>101180</v>
      </c>
      <c r="B6556" s="545" t="s">
        <v>8271</v>
      </c>
      <c r="C6556" s="545" t="s">
        <v>216</v>
      </c>
      <c r="D6556" s="546">
        <v>43528</v>
      </c>
      <c r="E6556" s="171" t="str">
        <f t="shared" si="102"/>
        <v>2019</v>
      </c>
      <c r="F6556" s="547">
        <v>553350</v>
      </c>
      <c r="G6556" s="548">
        <v>0.19</v>
      </c>
      <c r="H6556" s="547">
        <v>465000</v>
      </c>
      <c r="I6556" s="545" t="s">
        <v>12758</v>
      </c>
      <c r="J6556" s="545" t="s">
        <v>13302</v>
      </c>
      <c r="K6556" s="545" t="s">
        <v>13413</v>
      </c>
      <c r="L6556" s="545" t="s">
        <v>18197</v>
      </c>
      <c r="M6556" s="548" t="s">
        <v>13758</v>
      </c>
      <c r="N6556" s="545" t="s">
        <v>22154</v>
      </c>
      <c r="O6556" s="545" t="s">
        <v>13413</v>
      </c>
      <c r="P6556" s="549">
        <v>4635</v>
      </c>
      <c r="Q6556" s="549">
        <v>1</v>
      </c>
      <c r="R6556" s="549">
        <v>164</v>
      </c>
      <c r="S6556" s="548">
        <v>2219</v>
      </c>
      <c r="T6556" s="548">
        <v>170</v>
      </c>
      <c r="U6556" s="99"/>
    </row>
    <row r="6557" spans="1:21" ht="19.5" customHeight="1">
      <c r="A6557" s="545">
        <v>101181</v>
      </c>
      <c r="B6557" s="545" t="s">
        <v>2938</v>
      </c>
      <c r="C6557" s="545" t="s">
        <v>786</v>
      </c>
      <c r="D6557" s="546"/>
      <c r="E6557" s="171" t="str">
        <f t="shared" si="102"/>
        <v>1900</v>
      </c>
      <c r="F6557" s="547">
        <v>0</v>
      </c>
      <c r="G6557" s="548">
        <v>0</v>
      </c>
      <c r="H6557" s="547">
        <v>0</v>
      </c>
      <c r="I6557" s="545" t="s">
        <v>12683</v>
      </c>
      <c r="J6557" s="545"/>
      <c r="K6557" s="545" t="s">
        <v>13413</v>
      </c>
      <c r="L6557" s="545" t="s">
        <v>13413</v>
      </c>
      <c r="M6557" s="548" t="s">
        <v>13758</v>
      </c>
      <c r="N6557" s="545" t="s">
        <v>13413</v>
      </c>
      <c r="O6557" s="545" t="s">
        <v>14478</v>
      </c>
      <c r="P6557" s="549">
        <v>4636</v>
      </c>
      <c r="Q6557" s="549">
        <v>1</v>
      </c>
      <c r="R6557" s="549">
        <v>18</v>
      </c>
      <c r="S6557" s="548"/>
      <c r="T6557" s="548"/>
      <c r="U6557" s="99"/>
    </row>
    <row r="6558" spans="1:21" ht="19.5" customHeight="1">
      <c r="A6558" s="545">
        <v>101182</v>
      </c>
      <c r="B6558" s="545" t="s">
        <v>10598</v>
      </c>
      <c r="C6558" s="545" t="s">
        <v>221</v>
      </c>
      <c r="D6558" s="546"/>
      <c r="E6558" s="171" t="str">
        <f t="shared" si="102"/>
        <v>1900</v>
      </c>
      <c r="F6558" s="547">
        <v>0</v>
      </c>
      <c r="G6558" s="548">
        <v>0</v>
      </c>
      <c r="H6558" s="547">
        <v>0</v>
      </c>
      <c r="I6558" s="545" t="s">
        <v>12717</v>
      </c>
      <c r="J6558" s="545"/>
      <c r="K6558" s="545" t="s">
        <v>13413</v>
      </c>
      <c r="L6558" s="545" t="s">
        <v>14743</v>
      </c>
      <c r="M6558" s="548" t="s">
        <v>13758</v>
      </c>
      <c r="N6558" s="545" t="s">
        <v>13413</v>
      </c>
      <c r="O6558" s="545" t="s">
        <v>14744</v>
      </c>
      <c r="P6558" s="549">
        <v>4637</v>
      </c>
      <c r="Q6558" s="549">
        <v>1</v>
      </c>
      <c r="R6558" s="549">
        <v>19</v>
      </c>
      <c r="S6558" s="548"/>
      <c r="T6558" s="548"/>
      <c r="U6558" s="99"/>
    </row>
    <row r="6559" spans="1:21" ht="19.5" customHeight="1">
      <c r="A6559" s="545">
        <v>101183</v>
      </c>
      <c r="B6559" s="545" t="s">
        <v>3097</v>
      </c>
      <c r="C6559" s="545" t="s">
        <v>216</v>
      </c>
      <c r="D6559" s="546"/>
      <c r="E6559" s="171" t="str">
        <f t="shared" si="102"/>
        <v>1900</v>
      </c>
      <c r="F6559" s="547">
        <v>0</v>
      </c>
      <c r="G6559" s="548">
        <v>0</v>
      </c>
      <c r="H6559" s="547">
        <v>0</v>
      </c>
      <c r="I6559" s="545" t="s">
        <v>12689</v>
      </c>
      <c r="J6559" s="545"/>
      <c r="K6559" s="545" t="s">
        <v>13413</v>
      </c>
      <c r="L6559" s="545" t="s">
        <v>16536</v>
      </c>
      <c r="M6559" s="548" t="s">
        <v>13758</v>
      </c>
      <c r="N6559" s="545" t="s">
        <v>13413</v>
      </c>
      <c r="O6559" s="545" t="s">
        <v>16537</v>
      </c>
      <c r="P6559" s="549">
        <v>4638</v>
      </c>
      <c r="Q6559" s="549">
        <v>1</v>
      </c>
      <c r="R6559" s="549">
        <v>156</v>
      </c>
      <c r="S6559" s="548"/>
      <c r="T6559" s="548"/>
      <c r="U6559" s="99"/>
    </row>
    <row r="6560" spans="1:21" ht="19.5" customHeight="1">
      <c r="A6560" s="545">
        <v>101184</v>
      </c>
      <c r="B6560" s="545" t="s">
        <v>10597</v>
      </c>
      <c r="C6560" s="545" t="s">
        <v>221</v>
      </c>
      <c r="D6560" s="546"/>
      <c r="E6560" s="171" t="str">
        <f t="shared" si="102"/>
        <v>1900</v>
      </c>
      <c r="F6560" s="547">
        <v>0</v>
      </c>
      <c r="G6560" s="548">
        <v>0</v>
      </c>
      <c r="H6560" s="547">
        <v>0</v>
      </c>
      <c r="I6560" s="545" t="s">
        <v>12717</v>
      </c>
      <c r="J6560" s="545"/>
      <c r="K6560" s="545" t="s">
        <v>13413</v>
      </c>
      <c r="L6560" s="545" t="s">
        <v>14743</v>
      </c>
      <c r="M6560" s="548" t="s">
        <v>13758</v>
      </c>
      <c r="N6560" s="545" t="s">
        <v>13413</v>
      </c>
      <c r="O6560" s="545" t="s">
        <v>14744</v>
      </c>
      <c r="P6560" s="549">
        <v>4639</v>
      </c>
      <c r="Q6560" s="549">
        <v>1</v>
      </c>
      <c r="R6560" s="549">
        <v>19</v>
      </c>
      <c r="S6560" s="548"/>
      <c r="T6560" s="548"/>
      <c r="U6560" s="99"/>
    </row>
    <row r="6561" spans="1:21" ht="19.5" customHeight="1">
      <c r="A6561" s="545">
        <v>101185</v>
      </c>
      <c r="B6561" s="545" t="s">
        <v>3102</v>
      </c>
      <c r="C6561" s="545" t="s">
        <v>216</v>
      </c>
      <c r="D6561" s="546"/>
      <c r="E6561" s="171" t="str">
        <f t="shared" si="102"/>
        <v>1900</v>
      </c>
      <c r="F6561" s="547">
        <v>0</v>
      </c>
      <c r="G6561" s="548">
        <v>0</v>
      </c>
      <c r="H6561" s="547">
        <v>0</v>
      </c>
      <c r="I6561" s="545" t="s">
        <v>12689</v>
      </c>
      <c r="J6561" s="545"/>
      <c r="K6561" s="545" t="s">
        <v>13413</v>
      </c>
      <c r="L6561" s="545" t="s">
        <v>16536</v>
      </c>
      <c r="M6561" s="548" t="s">
        <v>13758</v>
      </c>
      <c r="N6561" s="545" t="s">
        <v>13413</v>
      </c>
      <c r="O6561" s="545" t="s">
        <v>16537</v>
      </c>
      <c r="P6561" s="549">
        <v>4640</v>
      </c>
      <c r="Q6561" s="549">
        <v>1</v>
      </c>
      <c r="R6561" s="549">
        <v>156</v>
      </c>
      <c r="S6561" s="548"/>
      <c r="T6561" s="548"/>
      <c r="U6561" s="99"/>
    </row>
    <row r="6562" spans="1:21" ht="19.5" customHeight="1">
      <c r="A6562" s="545">
        <v>101186</v>
      </c>
      <c r="B6562" s="545" t="s">
        <v>3105</v>
      </c>
      <c r="C6562" s="545" t="s">
        <v>216</v>
      </c>
      <c r="D6562" s="546"/>
      <c r="E6562" s="171" t="str">
        <f t="shared" si="102"/>
        <v>1900</v>
      </c>
      <c r="F6562" s="547">
        <v>0</v>
      </c>
      <c r="G6562" s="548">
        <v>0</v>
      </c>
      <c r="H6562" s="547">
        <v>0</v>
      </c>
      <c r="I6562" s="545" t="s">
        <v>12689</v>
      </c>
      <c r="J6562" s="545"/>
      <c r="K6562" s="545" t="s">
        <v>13413</v>
      </c>
      <c r="L6562" s="545" t="s">
        <v>16536</v>
      </c>
      <c r="M6562" s="548" t="s">
        <v>13758</v>
      </c>
      <c r="N6562" s="545" t="s">
        <v>13413</v>
      </c>
      <c r="O6562" s="545" t="s">
        <v>16537</v>
      </c>
      <c r="P6562" s="549">
        <v>4641</v>
      </c>
      <c r="Q6562" s="549">
        <v>1</v>
      </c>
      <c r="R6562" s="549">
        <v>156</v>
      </c>
      <c r="S6562" s="548"/>
      <c r="T6562" s="548"/>
      <c r="U6562" s="99"/>
    </row>
    <row r="6563" spans="1:21" ht="19.5" customHeight="1">
      <c r="A6563" s="545">
        <v>101187</v>
      </c>
      <c r="B6563" s="545" t="s">
        <v>3098</v>
      </c>
      <c r="C6563" s="545" t="s">
        <v>216</v>
      </c>
      <c r="D6563" s="546"/>
      <c r="E6563" s="171" t="str">
        <f t="shared" si="102"/>
        <v>1900</v>
      </c>
      <c r="F6563" s="547">
        <v>0</v>
      </c>
      <c r="G6563" s="548">
        <v>0</v>
      </c>
      <c r="H6563" s="547">
        <v>0</v>
      </c>
      <c r="I6563" s="545" t="s">
        <v>12689</v>
      </c>
      <c r="J6563" s="545"/>
      <c r="K6563" s="545" t="s">
        <v>13413</v>
      </c>
      <c r="L6563" s="545" t="s">
        <v>16536</v>
      </c>
      <c r="M6563" s="548" t="s">
        <v>13758</v>
      </c>
      <c r="N6563" s="545" t="s">
        <v>13413</v>
      </c>
      <c r="O6563" s="545" t="s">
        <v>16537</v>
      </c>
      <c r="P6563" s="549">
        <v>4642</v>
      </c>
      <c r="Q6563" s="549">
        <v>1</v>
      </c>
      <c r="R6563" s="549">
        <v>156</v>
      </c>
      <c r="S6563" s="548"/>
      <c r="T6563" s="548"/>
      <c r="U6563" s="99"/>
    </row>
    <row r="6564" spans="1:21" ht="19.5" customHeight="1">
      <c r="A6564" s="545">
        <v>101188</v>
      </c>
      <c r="B6564" s="545" t="s">
        <v>3099</v>
      </c>
      <c r="C6564" s="545" t="s">
        <v>216</v>
      </c>
      <c r="D6564" s="546"/>
      <c r="E6564" s="171" t="str">
        <f t="shared" si="102"/>
        <v>1900</v>
      </c>
      <c r="F6564" s="547">
        <v>0</v>
      </c>
      <c r="G6564" s="548">
        <v>0</v>
      </c>
      <c r="H6564" s="547">
        <v>0</v>
      </c>
      <c r="I6564" s="545" t="s">
        <v>12689</v>
      </c>
      <c r="J6564" s="545"/>
      <c r="K6564" s="545" t="s">
        <v>13413</v>
      </c>
      <c r="L6564" s="545" t="s">
        <v>16536</v>
      </c>
      <c r="M6564" s="548" t="s">
        <v>13758</v>
      </c>
      <c r="N6564" s="545" t="s">
        <v>13413</v>
      </c>
      <c r="O6564" s="545" t="s">
        <v>16537</v>
      </c>
      <c r="P6564" s="549">
        <v>4643</v>
      </c>
      <c r="Q6564" s="549">
        <v>1</v>
      </c>
      <c r="R6564" s="549">
        <v>156</v>
      </c>
      <c r="S6564" s="548"/>
      <c r="T6564" s="548"/>
      <c r="U6564" s="99"/>
    </row>
    <row r="6565" spans="1:21" ht="19.5" customHeight="1">
      <c r="A6565" s="545">
        <v>101189</v>
      </c>
      <c r="B6565" s="545" t="s">
        <v>3100</v>
      </c>
      <c r="C6565" s="545" t="s">
        <v>216</v>
      </c>
      <c r="D6565" s="546"/>
      <c r="E6565" s="171" t="str">
        <f t="shared" si="102"/>
        <v>1900</v>
      </c>
      <c r="F6565" s="547">
        <v>0</v>
      </c>
      <c r="G6565" s="548">
        <v>0</v>
      </c>
      <c r="H6565" s="547">
        <v>0</v>
      </c>
      <c r="I6565" s="545" t="s">
        <v>12689</v>
      </c>
      <c r="J6565" s="545"/>
      <c r="K6565" s="545" t="s">
        <v>13413</v>
      </c>
      <c r="L6565" s="545" t="s">
        <v>16536</v>
      </c>
      <c r="M6565" s="548" t="s">
        <v>13758</v>
      </c>
      <c r="N6565" s="545" t="s">
        <v>13413</v>
      </c>
      <c r="O6565" s="545" t="s">
        <v>16537</v>
      </c>
      <c r="P6565" s="549">
        <v>4644</v>
      </c>
      <c r="Q6565" s="549">
        <v>1</v>
      </c>
      <c r="R6565" s="549">
        <v>156</v>
      </c>
      <c r="S6565" s="548"/>
      <c r="T6565" s="548"/>
      <c r="U6565" s="99"/>
    </row>
    <row r="6566" spans="1:21" ht="19.5" customHeight="1">
      <c r="A6566" s="545">
        <v>101190</v>
      </c>
      <c r="B6566" s="545" t="s">
        <v>3101</v>
      </c>
      <c r="C6566" s="545" t="s">
        <v>216</v>
      </c>
      <c r="D6566" s="546"/>
      <c r="E6566" s="171" t="str">
        <f t="shared" si="102"/>
        <v>1900</v>
      </c>
      <c r="F6566" s="547">
        <v>0</v>
      </c>
      <c r="G6566" s="548">
        <v>0</v>
      </c>
      <c r="H6566" s="547">
        <v>0</v>
      </c>
      <c r="I6566" s="545" t="s">
        <v>12689</v>
      </c>
      <c r="J6566" s="545"/>
      <c r="K6566" s="545" t="s">
        <v>13413</v>
      </c>
      <c r="L6566" s="545" t="s">
        <v>16536</v>
      </c>
      <c r="M6566" s="548" t="s">
        <v>13758</v>
      </c>
      <c r="N6566" s="545" t="s">
        <v>13413</v>
      </c>
      <c r="O6566" s="545" t="s">
        <v>16537</v>
      </c>
      <c r="P6566" s="549">
        <v>4645</v>
      </c>
      <c r="Q6566" s="549">
        <v>1</v>
      </c>
      <c r="R6566" s="549">
        <v>156</v>
      </c>
      <c r="S6566" s="548"/>
      <c r="T6566" s="548"/>
      <c r="U6566" s="99"/>
    </row>
    <row r="6567" spans="1:21" ht="19.5" customHeight="1">
      <c r="A6567" s="545">
        <v>101191</v>
      </c>
      <c r="B6567" s="545" t="s">
        <v>3103</v>
      </c>
      <c r="C6567" s="545" t="s">
        <v>216</v>
      </c>
      <c r="D6567" s="546"/>
      <c r="E6567" s="171" t="str">
        <f t="shared" si="102"/>
        <v>1900</v>
      </c>
      <c r="F6567" s="547">
        <v>0</v>
      </c>
      <c r="G6567" s="548">
        <v>0</v>
      </c>
      <c r="H6567" s="547">
        <v>0</v>
      </c>
      <c r="I6567" s="545" t="s">
        <v>12689</v>
      </c>
      <c r="J6567" s="545"/>
      <c r="K6567" s="545" t="s">
        <v>13413</v>
      </c>
      <c r="L6567" s="545" t="s">
        <v>16536</v>
      </c>
      <c r="M6567" s="548" t="s">
        <v>13758</v>
      </c>
      <c r="N6567" s="545" t="s">
        <v>13413</v>
      </c>
      <c r="O6567" s="545" t="s">
        <v>16537</v>
      </c>
      <c r="P6567" s="549">
        <v>4646</v>
      </c>
      <c r="Q6567" s="549">
        <v>1</v>
      </c>
      <c r="R6567" s="549">
        <v>156</v>
      </c>
      <c r="S6567" s="548"/>
      <c r="T6567" s="548"/>
      <c r="U6567" s="99"/>
    </row>
    <row r="6568" spans="1:21" ht="19.5" customHeight="1">
      <c r="A6568" s="545">
        <v>101192</v>
      </c>
      <c r="B6568" s="545" t="s">
        <v>3104</v>
      </c>
      <c r="C6568" s="545" t="s">
        <v>216</v>
      </c>
      <c r="D6568" s="546"/>
      <c r="E6568" s="171" t="str">
        <f t="shared" si="102"/>
        <v>1900</v>
      </c>
      <c r="F6568" s="547">
        <v>0</v>
      </c>
      <c r="G6568" s="548">
        <v>0</v>
      </c>
      <c r="H6568" s="547">
        <v>0</v>
      </c>
      <c r="I6568" s="545" t="s">
        <v>12689</v>
      </c>
      <c r="J6568" s="545"/>
      <c r="K6568" s="545" t="s">
        <v>13413</v>
      </c>
      <c r="L6568" s="545" t="s">
        <v>16536</v>
      </c>
      <c r="M6568" s="548" t="s">
        <v>13758</v>
      </c>
      <c r="N6568" s="545" t="s">
        <v>13413</v>
      </c>
      <c r="O6568" s="545" t="s">
        <v>16537</v>
      </c>
      <c r="P6568" s="549">
        <v>4647</v>
      </c>
      <c r="Q6568" s="549">
        <v>1</v>
      </c>
      <c r="R6568" s="549">
        <v>156</v>
      </c>
      <c r="S6568" s="548"/>
      <c r="T6568" s="548"/>
      <c r="U6568" s="99"/>
    </row>
    <row r="6569" spans="1:21" ht="19.5" customHeight="1">
      <c r="A6569" s="545">
        <v>101193</v>
      </c>
      <c r="B6569" s="545" t="s">
        <v>3106</v>
      </c>
      <c r="C6569" s="545" t="s">
        <v>216</v>
      </c>
      <c r="D6569" s="546"/>
      <c r="E6569" s="171" t="str">
        <f t="shared" si="102"/>
        <v>1900</v>
      </c>
      <c r="F6569" s="547">
        <v>0</v>
      </c>
      <c r="G6569" s="548">
        <v>0</v>
      </c>
      <c r="H6569" s="547">
        <v>0</v>
      </c>
      <c r="I6569" s="545" t="s">
        <v>12689</v>
      </c>
      <c r="J6569" s="545"/>
      <c r="K6569" s="545" t="s">
        <v>13413</v>
      </c>
      <c r="L6569" s="545" t="s">
        <v>16536</v>
      </c>
      <c r="M6569" s="548" t="s">
        <v>13758</v>
      </c>
      <c r="N6569" s="545" t="s">
        <v>13413</v>
      </c>
      <c r="O6569" s="545" t="s">
        <v>16537</v>
      </c>
      <c r="P6569" s="549">
        <v>4648</v>
      </c>
      <c r="Q6569" s="549">
        <v>1</v>
      </c>
      <c r="R6569" s="549">
        <v>156</v>
      </c>
      <c r="S6569" s="548"/>
      <c r="T6569" s="548"/>
      <c r="U6569" s="99"/>
    </row>
    <row r="6570" spans="1:21" ht="19.5" customHeight="1">
      <c r="A6570" s="545">
        <v>101194</v>
      </c>
      <c r="B6570" s="545" t="s">
        <v>3107</v>
      </c>
      <c r="C6570" s="545" t="s">
        <v>216</v>
      </c>
      <c r="D6570" s="546"/>
      <c r="E6570" s="171" t="str">
        <f t="shared" si="102"/>
        <v>1900</v>
      </c>
      <c r="F6570" s="547">
        <v>0</v>
      </c>
      <c r="G6570" s="548">
        <v>0</v>
      </c>
      <c r="H6570" s="547">
        <v>0</v>
      </c>
      <c r="I6570" s="545" t="s">
        <v>12689</v>
      </c>
      <c r="J6570" s="545"/>
      <c r="K6570" s="545" t="s">
        <v>13413</v>
      </c>
      <c r="L6570" s="545" t="s">
        <v>16536</v>
      </c>
      <c r="M6570" s="548" t="s">
        <v>13758</v>
      </c>
      <c r="N6570" s="545" t="s">
        <v>13413</v>
      </c>
      <c r="O6570" s="545" t="s">
        <v>16537</v>
      </c>
      <c r="P6570" s="549">
        <v>4649</v>
      </c>
      <c r="Q6570" s="549">
        <v>1</v>
      </c>
      <c r="R6570" s="549">
        <v>156</v>
      </c>
      <c r="S6570" s="548"/>
      <c r="T6570" s="548"/>
      <c r="U6570" s="99"/>
    </row>
    <row r="6571" spans="1:21" ht="19.5" customHeight="1">
      <c r="A6571" s="545">
        <v>101195</v>
      </c>
      <c r="B6571" s="545" t="s">
        <v>10596</v>
      </c>
      <c r="C6571" s="545" t="s">
        <v>216</v>
      </c>
      <c r="D6571" s="546"/>
      <c r="E6571" s="171" t="str">
        <f t="shared" si="102"/>
        <v>1900</v>
      </c>
      <c r="F6571" s="547">
        <v>0</v>
      </c>
      <c r="G6571" s="548">
        <v>0</v>
      </c>
      <c r="H6571" s="547">
        <v>0</v>
      </c>
      <c r="I6571" s="545" t="s">
        <v>12645</v>
      </c>
      <c r="J6571" s="545"/>
      <c r="K6571" s="545" t="s">
        <v>13413</v>
      </c>
      <c r="L6571" s="545" t="s">
        <v>13413</v>
      </c>
      <c r="M6571" s="548" t="s">
        <v>13758</v>
      </c>
      <c r="N6571" s="545" t="s">
        <v>13413</v>
      </c>
      <c r="O6571" s="545" t="s">
        <v>13413</v>
      </c>
      <c r="P6571" s="549">
        <v>4650</v>
      </c>
      <c r="Q6571" s="549">
        <v>1</v>
      </c>
      <c r="R6571" s="549">
        <v>12</v>
      </c>
      <c r="S6571" s="548"/>
      <c r="T6571" s="548"/>
      <c r="U6571" s="99"/>
    </row>
    <row r="6572" spans="1:21" ht="19.5" customHeight="1">
      <c r="A6572" s="545">
        <v>101196</v>
      </c>
      <c r="B6572" s="545" t="s">
        <v>1770</v>
      </c>
      <c r="C6572" s="545" t="s">
        <v>216</v>
      </c>
      <c r="D6572" s="546"/>
      <c r="E6572" s="171" t="str">
        <f t="shared" si="102"/>
        <v>1900</v>
      </c>
      <c r="F6572" s="547">
        <v>0</v>
      </c>
      <c r="G6572" s="548">
        <v>0</v>
      </c>
      <c r="H6572" s="547">
        <v>0</v>
      </c>
      <c r="I6572" s="545" t="s">
        <v>12758</v>
      </c>
      <c r="J6572" s="545"/>
      <c r="K6572" s="545" t="s">
        <v>13413</v>
      </c>
      <c r="L6572" s="545" t="s">
        <v>13413</v>
      </c>
      <c r="M6572" s="548" t="s">
        <v>13758</v>
      </c>
      <c r="N6572" s="545" t="s">
        <v>13413</v>
      </c>
      <c r="O6572" s="545" t="s">
        <v>13413</v>
      </c>
      <c r="P6572" s="549">
        <v>4651</v>
      </c>
      <c r="Q6572" s="549">
        <v>1</v>
      </c>
      <c r="R6572" s="549">
        <v>164</v>
      </c>
      <c r="S6572" s="548"/>
      <c r="T6572" s="548"/>
      <c r="U6572" s="99"/>
    </row>
    <row r="6573" spans="1:21" ht="19.5" customHeight="1">
      <c r="A6573" s="545">
        <v>101197</v>
      </c>
      <c r="B6573" s="545" t="s">
        <v>1771</v>
      </c>
      <c r="C6573" s="545" t="s">
        <v>216</v>
      </c>
      <c r="D6573" s="546"/>
      <c r="E6573" s="171" t="str">
        <f t="shared" si="102"/>
        <v>1900</v>
      </c>
      <c r="F6573" s="547">
        <v>0</v>
      </c>
      <c r="G6573" s="548">
        <v>0</v>
      </c>
      <c r="H6573" s="547">
        <v>0</v>
      </c>
      <c r="I6573" s="545" t="s">
        <v>12645</v>
      </c>
      <c r="J6573" s="545"/>
      <c r="K6573" s="545" t="s">
        <v>13413</v>
      </c>
      <c r="L6573" s="545" t="s">
        <v>13413</v>
      </c>
      <c r="M6573" s="548" t="s">
        <v>13758</v>
      </c>
      <c r="N6573" s="545" t="s">
        <v>13413</v>
      </c>
      <c r="O6573" s="545" t="s">
        <v>13413</v>
      </c>
      <c r="P6573" s="549">
        <v>4652</v>
      </c>
      <c r="Q6573" s="549">
        <v>1</v>
      </c>
      <c r="R6573" s="549">
        <v>12</v>
      </c>
      <c r="S6573" s="548"/>
      <c r="T6573" s="548"/>
      <c r="U6573" s="99"/>
    </row>
    <row r="6574" spans="1:21" ht="19.5" customHeight="1">
      <c r="A6574" s="545">
        <v>101198</v>
      </c>
      <c r="B6574" s="545" t="s">
        <v>10595</v>
      </c>
      <c r="C6574" s="545" t="s">
        <v>216</v>
      </c>
      <c r="D6574" s="546"/>
      <c r="E6574" s="171" t="str">
        <f t="shared" si="102"/>
        <v>1900</v>
      </c>
      <c r="F6574" s="547">
        <v>0</v>
      </c>
      <c r="G6574" s="548">
        <v>0</v>
      </c>
      <c r="H6574" s="547">
        <v>0</v>
      </c>
      <c r="I6574" s="545" t="s">
        <v>12645</v>
      </c>
      <c r="J6574" s="545"/>
      <c r="K6574" s="545" t="s">
        <v>13413</v>
      </c>
      <c r="L6574" s="545" t="s">
        <v>13413</v>
      </c>
      <c r="M6574" s="548" t="s">
        <v>13758</v>
      </c>
      <c r="N6574" s="545" t="s">
        <v>13413</v>
      </c>
      <c r="O6574" s="545" t="s">
        <v>13413</v>
      </c>
      <c r="P6574" s="549">
        <v>4653</v>
      </c>
      <c r="Q6574" s="549">
        <v>1</v>
      </c>
      <c r="R6574" s="549">
        <v>12</v>
      </c>
      <c r="S6574" s="548"/>
      <c r="T6574" s="548"/>
      <c r="U6574" s="99"/>
    </row>
    <row r="6575" spans="1:21" ht="19.5" customHeight="1">
      <c r="A6575" s="545">
        <v>101199</v>
      </c>
      <c r="B6575" s="545" t="s">
        <v>10594</v>
      </c>
      <c r="C6575" s="545" t="s">
        <v>216</v>
      </c>
      <c r="D6575" s="546"/>
      <c r="E6575" s="171" t="str">
        <f t="shared" si="102"/>
        <v>1900</v>
      </c>
      <c r="F6575" s="547">
        <v>0</v>
      </c>
      <c r="G6575" s="548">
        <v>0</v>
      </c>
      <c r="H6575" s="547">
        <v>0</v>
      </c>
      <c r="I6575" s="545" t="s">
        <v>12645</v>
      </c>
      <c r="J6575" s="545"/>
      <c r="K6575" s="545" t="s">
        <v>13413</v>
      </c>
      <c r="L6575" s="545" t="s">
        <v>13413</v>
      </c>
      <c r="M6575" s="548" t="s">
        <v>13758</v>
      </c>
      <c r="N6575" s="545" t="s">
        <v>13413</v>
      </c>
      <c r="O6575" s="545" t="s">
        <v>13413</v>
      </c>
      <c r="P6575" s="549">
        <v>4654</v>
      </c>
      <c r="Q6575" s="549">
        <v>1</v>
      </c>
      <c r="R6575" s="549">
        <v>12</v>
      </c>
      <c r="S6575" s="548"/>
      <c r="T6575" s="548"/>
      <c r="U6575" s="99"/>
    </row>
    <row r="6576" spans="1:21" ht="19.5" customHeight="1">
      <c r="A6576" s="545">
        <v>101200</v>
      </c>
      <c r="B6576" s="545" t="s">
        <v>10593</v>
      </c>
      <c r="C6576" s="545" t="s">
        <v>216</v>
      </c>
      <c r="D6576" s="546"/>
      <c r="E6576" s="171" t="str">
        <f t="shared" si="102"/>
        <v>1900</v>
      </c>
      <c r="F6576" s="547">
        <v>0</v>
      </c>
      <c r="G6576" s="548">
        <v>0</v>
      </c>
      <c r="H6576" s="547">
        <v>0</v>
      </c>
      <c r="I6576" s="545" t="s">
        <v>12645</v>
      </c>
      <c r="J6576" s="545"/>
      <c r="K6576" s="545" t="s">
        <v>13413</v>
      </c>
      <c r="L6576" s="545" t="s">
        <v>13413</v>
      </c>
      <c r="M6576" s="548" t="s">
        <v>13758</v>
      </c>
      <c r="N6576" s="545" t="s">
        <v>13413</v>
      </c>
      <c r="O6576" s="545" t="s">
        <v>13413</v>
      </c>
      <c r="P6576" s="549">
        <v>4655</v>
      </c>
      <c r="Q6576" s="549">
        <v>1</v>
      </c>
      <c r="R6576" s="549">
        <v>12</v>
      </c>
      <c r="S6576" s="548"/>
      <c r="T6576" s="548"/>
      <c r="U6576" s="99"/>
    </row>
    <row r="6577" spans="1:21" ht="19.5" customHeight="1">
      <c r="A6577" s="545">
        <v>101201</v>
      </c>
      <c r="B6577" s="545" t="s">
        <v>10592</v>
      </c>
      <c r="C6577" s="545" t="s">
        <v>216</v>
      </c>
      <c r="D6577" s="546"/>
      <c r="E6577" s="171" t="str">
        <f t="shared" si="102"/>
        <v>1900</v>
      </c>
      <c r="F6577" s="547">
        <v>0</v>
      </c>
      <c r="G6577" s="548">
        <v>0</v>
      </c>
      <c r="H6577" s="547">
        <v>0</v>
      </c>
      <c r="I6577" s="545" t="s">
        <v>12645</v>
      </c>
      <c r="J6577" s="545"/>
      <c r="K6577" s="545" t="s">
        <v>13413</v>
      </c>
      <c r="L6577" s="545" t="s">
        <v>13413</v>
      </c>
      <c r="M6577" s="548" t="s">
        <v>13758</v>
      </c>
      <c r="N6577" s="545" t="s">
        <v>13413</v>
      </c>
      <c r="O6577" s="545" t="s">
        <v>13413</v>
      </c>
      <c r="P6577" s="549">
        <v>4656</v>
      </c>
      <c r="Q6577" s="549">
        <v>1</v>
      </c>
      <c r="R6577" s="549">
        <v>12</v>
      </c>
      <c r="S6577" s="548"/>
      <c r="T6577" s="548"/>
      <c r="U6577" s="99"/>
    </row>
    <row r="6578" spans="1:21" ht="19.5" customHeight="1">
      <c r="A6578" s="545">
        <v>101202</v>
      </c>
      <c r="B6578" s="545" t="s">
        <v>10591</v>
      </c>
      <c r="C6578" s="545" t="s">
        <v>216</v>
      </c>
      <c r="D6578" s="546"/>
      <c r="E6578" s="171" t="str">
        <f t="shared" si="102"/>
        <v>1900</v>
      </c>
      <c r="F6578" s="547">
        <v>0</v>
      </c>
      <c r="G6578" s="548">
        <v>0</v>
      </c>
      <c r="H6578" s="547">
        <v>0</v>
      </c>
      <c r="I6578" s="545" t="s">
        <v>12645</v>
      </c>
      <c r="J6578" s="545"/>
      <c r="K6578" s="545" t="s">
        <v>13413</v>
      </c>
      <c r="L6578" s="545" t="s">
        <v>13413</v>
      </c>
      <c r="M6578" s="548" t="s">
        <v>13758</v>
      </c>
      <c r="N6578" s="545" t="s">
        <v>13413</v>
      </c>
      <c r="O6578" s="545" t="s">
        <v>13413</v>
      </c>
      <c r="P6578" s="549">
        <v>4657</v>
      </c>
      <c r="Q6578" s="549">
        <v>1</v>
      </c>
      <c r="R6578" s="549">
        <v>12</v>
      </c>
      <c r="S6578" s="548"/>
      <c r="T6578" s="548"/>
      <c r="U6578" s="99"/>
    </row>
    <row r="6579" spans="1:21" ht="19.5" customHeight="1">
      <c r="A6579" s="545">
        <v>101203</v>
      </c>
      <c r="B6579" s="545" t="s">
        <v>10590</v>
      </c>
      <c r="C6579" s="545" t="s">
        <v>216</v>
      </c>
      <c r="D6579" s="546"/>
      <c r="E6579" s="171" t="str">
        <f t="shared" si="102"/>
        <v>1900</v>
      </c>
      <c r="F6579" s="547">
        <v>0</v>
      </c>
      <c r="G6579" s="548">
        <v>0</v>
      </c>
      <c r="H6579" s="547">
        <v>0</v>
      </c>
      <c r="I6579" s="545" t="s">
        <v>12645</v>
      </c>
      <c r="J6579" s="545"/>
      <c r="K6579" s="545" t="s">
        <v>13413</v>
      </c>
      <c r="L6579" s="545" t="s">
        <v>13413</v>
      </c>
      <c r="M6579" s="548" t="s">
        <v>13758</v>
      </c>
      <c r="N6579" s="545" t="s">
        <v>13413</v>
      </c>
      <c r="O6579" s="545" t="s">
        <v>13413</v>
      </c>
      <c r="P6579" s="549">
        <v>4658</v>
      </c>
      <c r="Q6579" s="549">
        <v>1</v>
      </c>
      <c r="R6579" s="549">
        <v>12</v>
      </c>
      <c r="S6579" s="548"/>
      <c r="T6579" s="548"/>
      <c r="U6579" s="99"/>
    </row>
    <row r="6580" spans="1:21" ht="19.5" customHeight="1">
      <c r="A6580" s="545">
        <v>101204</v>
      </c>
      <c r="B6580" s="545" t="s">
        <v>10589</v>
      </c>
      <c r="C6580" s="545" t="s">
        <v>216</v>
      </c>
      <c r="D6580" s="546"/>
      <c r="E6580" s="171" t="str">
        <f t="shared" si="102"/>
        <v>1900</v>
      </c>
      <c r="F6580" s="547">
        <v>0</v>
      </c>
      <c r="G6580" s="548">
        <v>0</v>
      </c>
      <c r="H6580" s="547">
        <v>0</v>
      </c>
      <c r="I6580" s="545" t="s">
        <v>12645</v>
      </c>
      <c r="J6580" s="545"/>
      <c r="K6580" s="545" t="s">
        <v>13413</v>
      </c>
      <c r="L6580" s="545" t="s">
        <v>13413</v>
      </c>
      <c r="M6580" s="548" t="s">
        <v>13758</v>
      </c>
      <c r="N6580" s="545" t="s">
        <v>13413</v>
      </c>
      <c r="O6580" s="545" t="s">
        <v>13413</v>
      </c>
      <c r="P6580" s="549">
        <v>4659</v>
      </c>
      <c r="Q6580" s="549">
        <v>1</v>
      </c>
      <c r="R6580" s="549">
        <v>12</v>
      </c>
      <c r="S6580" s="548"/>
      <c r="T6580" s="548"/>
      <c r="U6580" s="99"/>
    </row>
    <row r="6581" spans="1:21" ht="19.5" customHeight="1">
      <c r="A6581" s="545">
        <v>101205</v>
      </c>
      <c r="B6581" s="545" t="s">
        <v>10588</v>
      </c>
      <c r="C6581" s="545" t="s">
        <v>216</v>
      </c>
      <c r="D6581" s="546"/>
      <c r="E6581" s="171" t="str">
        <f t="shared" si="102"/>
        <v>1900</v>
      </c>
      <c r="F6581" s="547">
        <v>0</v>
      </c>
      <c r="G6581" s="548">
        <v>0</v>
      </c>
      <c r="H6581" s="547">
        <v>0</v>
      </c>
      <c r="I6581" s="545" t="s">
        <v>12645</v>
      </c>
      <c r="J6581" s="545"/>
      <c r="K6581" s="545" t="s">
        <v>13413</v>
      </c>
      <c r="L6581" s="545" t="s">
        <v>13413</v>
      </c>
      <c r="M6581" s="548" t="s">
        <v>13758</v>
      </c>
      <c r="N6581" s="545" t="s">
        <v>13413</v>
      </c>
      <c r="O6581" s="545" t="s">
        <v>13413</v>
      </c>
      <c r="P6581" s="549">
        <v>4660</v>
      </c>
      <c r="Q6581" s="549">
        <v>1</v>
      </c>
      <c r="R6581" s="549">
        <v>12</v>
      </c>
      <c r="S6581" s="548"/>
      <c r="T6581" s="548"/>
      <c r="U6581" s="99"/>
    </row>
    <row r="6582" spans="1:21" ht="19.5" customHeight="1">
      <c r="A6582" s="545">
        <v>101206</v>
      </c>
      <c r="B6582" s="545" t="s">
        <v>10587</v>
      </c>
      <c r="C6582" s="545" t="s">
        <v>216</v>
      </c>
      <c r="D6582" s="546"/>
      <c r="E6582" s="171" t="str">
        <f t="shared" si="102"/>
        <v>1900</v>
      </c>
      <c r="F6582" s="547">
        <v>0</v>
      </c>
      <c r="G6582" s="548">
        <v>0</v>
      </c>
      <c r="H6582" s="547">
        <v>0</v>
      </c>
      <c r="I6582" s="545" t="s">
        <v>12659</v>
      </c>
      <c r="J6582" s="545"/>
      <c r="K6582" s="545" t="s">
        <v>13413</v>
      </c>
      <c r="L6582" s="545" t="s">
        <v>14222</v>
      </c>
      <c r="M6582" s="548" t="s">
        <v>13758</v>
      </c>
      <c r="N6582" s="545" t="s">
        <v>13413</v>
      </c>
      <c r="O6582" s="545" t="s">
        <v>16583</v>
      </c>
      <c r="P6582" s="549">
        <v>4661</v>
      </c>
      <c r="Q6582" s="549">
        <v>1</v>
      </c>
      <c r="R6582" s="549">
        <v>116</v>
      </c>
      <c r="S6582" s="548"/>
      <c r="T6582" s="548"/>
      <c r="U6582" s="99"/>
    </row>
    <row r="6583" spans="1:21" ht="19.5" customHeight="1">
      <c r="A6583" s="545">
        <v>101207</v>
      </c>
      <c r="B6583" s="545" t="s">
        <v>10586</v>
      </c>
      <c r="C6583" s="545" t="s">
        <v>209</v>
      </c>
      <c r="D6583" s="546"/>
      <c r="E6583" s="171" t="str">
        <f t="shared" si="102"/>
        <v>1900</v>
      </c>
      <c r="F6583" s="547">
        <v>0</v>
      </c>
      <c r="G6583" s="548">
        <v>0</v>
      </c>
      <c r="H6583" s="547">
        <v>0</v>
      </c>
      <c r="I6583" s="545" t="s">
        <v>12697</v>
      </c>
      <c r="J6583" s="545"/>
      <c r="K6583" s="545" t="s">
        <v>13413</v>
      </c>
      <c r="L6583" s="545" t="s">
        <v>14566</v>
      </c>
      <c r="M6583" s="548" t="s">
        <v>13758</v>
      </c>
      <c r="N6583" s="545" t="s">
        <v>13413</v>
      </c>
      <c r="O6583" s="545" t="s">
        <v>13413</v>
      </c>
      <c r="P6583" s="549">
        <v>4662</v>
      </c>
      <c r="Q6583" s="549">
        <v>1</v>
      </c>
      <c r="R6583" s="549">
        <v>138</v>
      </c>
      <c r="S6583" s="548"/>
      <c r="T6583" s="548"/>
      <c r="U6583" s="99"/>
    </row>
    <row r="6584" spans="1:21" ht="19.5" customHeight="1">
      <c r="A6584" s="545">
        <v>101208</v>
      </c>
      <c r="B6584" s="545" t="s">
        <v>1994</v>
      </c>
      <c r="C6584" s="545" t="s">
        <v>216</v>
      </c>
      <c r="D6584" s="546">
        <v>44715</v>
      </c>
      <c r="E6584" s="171" t="str">
        <f t="shared" si="102"/>
        <v>2022</v>
      </c>
      <c r="F6584" s="547">
        <v>4964</v>
      </c>
      <c r="G6584" s="548">
        <v>0.19</v>
      </c>
      <c r="H6584" s="547">
        <v>4171.43</v>
      </c>
      <c r="I6584" s="545" t="s">
        <v>12652</v>
      </c>
      <c r="J6584" s="545" t="s">
        <v>13298</v>
      </c>
      <c r="K6584" s="545" t="s">
        <v>13413</v>
      </c>
      <c r="L6584" s="545" t="s">
        <v>13413</v>
      </c>
      <c r="M6584" s="548" t="s">
        <v>13758</v>
      </c>
      <c r="N6584" s="545" t="s">
        <v>13413</v>
      </c>
      <c r="O6584" s="545" t="s">
        <v>13981</v>
      </c>
      <c r="P6584" s="549">
        <v>4663</v>
      </c>
      <c r="Q6584" s="549">
        <v>1</v>
      </c>
      <c r="R6584" s="549">
        <v>134</v>
      </c>
      <c r="S6584" s="548">
        <v>1012</v>
      </c>
      <c r="T6584" s="548"/>
      <c r="U6584" s="99"/>
    </row>
    <row r="6585" spans="1:21" ht="19.5" customHeight="1">
      <c r="A6585" s="545">
        <v>101209</v>
      </c>
      <c r="B6585" s="545" t="s">
        <v>8331</v>
      </c>
      <c r="C6585" s="545" t="s">
        <v>216</v>
      </c>
      <c r="D6585" s="546">
        <v>45009</v>
      </c>
      <c r="E6585" s="171" t="str">
        <f t="shared" si="102"/>
        <v>2023</v>
      </c>
      <c r="F6585" s="547">
        <v>386475</v>
      </c>
      <c r="G6585" s="548">
        <v>0.19</v>
      </c>
      <c r="H6585" s="547">
        <v>324768.90999999997</v>
      </c>
      <c r="I6585" s="545" t="s">
        <v>12752</v>
      </c>
      <c r="J6585" s="545" t="s">
        <v>13297</v>
      </c>
      <c r="K6585" s="545" t="s">
        <v>18198</v>
      </c>
      <c r="L6585" s="545" t="s">
        <v>13413</v>
      </c>
      <c r="M6585" s="548" t="s">
        <v>13758</v>
      </c>
      <c r="N6585" s="545" t="s">
        <v>22190</v>
      </c>
      <c r="O6585" s="545" t="s">
        <v>16407</v>
      </c>
      <c r="P6585" s="549">
        <v>4664</v>
      </c>
      <c r="Q6585" s="549">
        <v>1</v>
      </c>
      <c r="R6585" s="549">
        <v>167</v>
      </c>
      <c r="S6585" s="548">
        <v>2257</v>
      </c>
      <c r="T6585" s="548">
        <v>183</v>
      </c>
      <c r="U6585" s="99"/>
    </row>
    <row r="6586" spans="1:21" ht="19.5" customHeight="1">
      <c r="A6586" s="545">
        <v>101210</v>
      </c>
      <c r="B6586" s="545" t="s">
        <v>8176</v>
      </c>
      <c r="C6586" s="545" t="s">
        <v>216</v>
      </c>
      <c r="D6586" s="546">
        <v>43536</v>
      </c>
      <c r="E6586" s="171" t="str">
        <f t="shared" si="102"/>
        <v>2019</v>
      </c>
      <c r="F6586" s="547">
        <v>2302650</v>
      </c>
      <c r="G6586" s="548">
        <v>0.19</v>
      </c>
      <c r="H6586" s="547">
        <v>1935000</v>
      </c>
      <c r="I6586" s="545" t="s">
        <v>12637</v>
      </c>
      <c r="J6586" s="545" t="s">
        <v>13296</v>
      </c>
      <c r="K6586" s="545" t="s">
        <v>13413</v>
      </c>
      <c r="L6586" s="545" t="s">
        <v>13413</v>
      </c>
      <c r="M6586" s="548" t="s">
        <v>13758</v>
      </c>
      <c r="N6586" s="545" t="s">
        <v>13413</v>
      </c>
      <c r="O6586" s="545" t="s">
        <v>13413</v>
      </c>
      <c r="P6586" s="549">
        <v>4665</v>
      </c>
      <c r="Q6586" s="549">
        <v>1</v>
      </c>
      <c r="R6586" s="549">
        <v>13</v>
      </c>
      <c r="S6586" s="548">
        <v>2218</v>
      </c>
      <c r="T6586" s="548"/>
      <c r="U6586" s="99"/>
    </row>
    <row r="6587" spans="1:21" ht="19.5" customHeight="1">
      <c r="A6587" s="545">
        <v>101211</v>
      </c>
      <c r="B6587" s="545" t="s">
        <v>930</v>
      </c>
      <c r="C6587" s="545" t="s">
        <v>209</v>
      </c>
      <c r="D6587" s="546"/>
      <c r="E6587" s="171" t="str">
        <f t="shared" si="102"/>
        <v>1900</v>
      </c>
      <c r="F6587" s="547">
        <v>0</v>
      </c>
      <c r="G6587" s="548">
        <v>0</v>
      </c>
      <c r="H6587" s="547">
        <v>0</v>
      </c>
      <c r="I6587" s="545" t="s">
        <v>12668</v>
      </c>
      <c r="J6587" s="545"/>
      <c r="K6587" s="545" t="s">
        <v>13413</v>
      </c>
      <c r="L6587" s="545" t="s">
        <v>13413</v>
      </c>
      <c r="M6587" s="548" t="s">
        <v>13758</v>
      </c>
      <c r="N6587" s="545" t="s">
        <v>13413</v>
      </c>
      <c r="O6587" s="545" t="s">
        <v>13413</v>
      </c>
      <c r="P6587" s="549">
        <v>4666</v>
      </c>
      <c r="Q6587" s="549">
        <v>1</v>
      </c>
      <c r="R6587" s="549">
        <v>7</v>
      </c>
      <c r="S6587" s="548"/>
      <c r="T6587" s="548"/>
      <c r="U6587" s="99"/>
    </row>
    <row r="6588" spans="1:21" ht="19.5" customHeight="1">
      <c r="A6588" s="545">
        <v>101212</v>
      </c>
      <c r="B6588" s="545" t="s">
        <v>4441</v>
      </c>
      <c r="C6588" s="545" t="s">
        <v>221</v>
      </c>
      <c r="D6588" s="546"/>
      <c r="E6588" s="171" t="str">
        <f t="shared" si="102"/>
        <v>1900</v>
      </c>
      <c r="F6588" s="547">
        <v>0</v>
      </c>
      <c r="G6588" s="548">
        <v>0</v>
      </c>
      <c r="H6588" s="547">
        <v>0</v>
      </c>
      <c r="I6588" s="545" t="s">
        <v>12973</v>
      </c>
      <c r="J6588" s="545"/>
      <c r="K6588" s="545" t="s">
        <v>13413</v>
      </c>
      <c r="L6588" s="545" t="s">
        <v>13413</v>
      </c>
      <c r="M6588" s="548" t="s">
        <v>13758</v>
      </c>
      <c r="N6588" s="545" t="s">
        <v>13413</v>
      </c>
      <c r="O6588" s="545" t="s">
        <v>13413</v>
      </c>
      <c r="P6588" s="549">
        <v>4667</v>
      </c>
      <c r="Q6588" s="549">
        <v>1</v>
      </c>
      <c r="R6588" s="549">
        <v>59</v>
      </c>
      <c r="S6588" s="548"/>
      <c r="T6588" s="548"/>
      <c r="U6588" s="99"/>
    </row>
    <row r="6589" spans="1:21" ht="19.5" customHeight="1">
      <c r="A6589" s="545">
        <v>101213</v>
      </c>
      <c r="B6589" s="545" t="s">
        <v>275</v>
      </c>
      <c r="C6589" s="545" t="s">
        <v>216</v>
      </c>
      <c r="D6589" s="546">
        <v>46079</v>
      </c>
      <c r="E6589" s="171" t="str">
        <f t="shared" si="102"/>
        <v>2026</v>
      </c>
      <c r="F6589" s="547">
        <v>12495</v>
      </c>
      <c r="G6589" s="548">
        <v>0.19</v>
      </c>
      <c r="H6589" s="547">
        <v>10500</v>
      </c>
      <c r="I6589" s="545" t="s">
        <v>12646</v>
      </c>
      <c r="J6589" s="545" t="s">
        <v>13307</v>
      </c>
      <c r="K6589" s="545" t="s">
        <v>13413</v>
      </c>
      <c r="L6589" s="545" t="s">
        <v>17872</v>
      </c>
      <c r="M6589" s="548" t="s">
        <v>13758</v>
      </c>
      <c r="N6589" s="545" t="s">
        <v>13413</v>
      </c>
      <c r="O6589" s="545" t="s">
        <v>13413</v>
      </c>
      <c r="P6589" s="549">
        <v>4668</v>
      </c>
      <c r="Q6589" s="549">
        <v>1</v>
      </c>
      <c r="R6589" s="549">
        <v>65</v>
      </c>
      <c r="S6589" s="548">
        <v>2228</v>
      </c>
      <c r="T6589" s="548"/>
      <c r="U6589" s="99"/>
    </row>
    <row r="6590" spans="1:21" ht="19.5" customHeight="1">
      <c r="A6590" s="545">
        <v>101214</v>
      </c>
      <c r="B6590" s="545" t="s">
        <v>8354</v>
      </c>
      <c r="C6590" s="545" t="s">
        <v>216</v>
      </c>
      <c r="D6590" s="546">
        <v>46052</v>
      </c>
      <c r="E6590" s="171" t="str">
        <f t="shared" si="102"/>
        <v>2026</v>
      </c>
      <c r="F6590" s="547">
        <v>10111</v>
      </c>
      <c r="G6590" s="548">
        <v>0.19</v>
      </c>
      <c r="H6590" s="547">
        <v>8496.64</v>
      </c>
      <c r="I6590" s="545" t="s">
        <v>12646</v>
      </c>
      <c r="J6590" s="545" t="s">
        <v>13307</v>
      </c>
      <c r="K6590" s="545" t="s">
        <v>13413</v>
      </c>
      <c r="L6590" s="545" t="s">
        <v>17872</v>
      </c>
      <c r="M6590" s="548" t="s">
        <v>13758</v>
      </c>
      <c r="N6590" s="545" t="s">
        <v>13413</v>
      </c>
      <c r="O6590" s="545" t="s">
        <v>13413</v>
      </c>
      <c r="P6590" s="549">
        <v>4669</v>
      </c>
      <c r="Q6590" s="549">
        <v>1</v>
      </c>
      <c r="R6590" s="549">
        <v>65</v>
      </c>
      <c r="S6590" s="548">
        <v>2228</v>
      </c>
      <c r="T6590" s="548"/>
      <c r="U6590" s="99"/>
    </row>
    <row r="6591" spans="1:21" ht="19.5" customHeight="1">
      <c r="A6591" s="545">
        <v>101215</v>
      </c>
      <c r="B6591" s="545" t="s">
        <v>3444</v>
      </c>
      <c r="C6591" s="545" t="s">
        <v>216</v>
      </c>
      <c r="D6591" s="546"/>
      <c r="E6591" s="171" t="str">
        <f t="shared" si="102"/>
        <v>1900</v>
      </c>
      <c r="F6591" s="547">
        <v>0</v>
      </c>
      <c r="G6591" s="548">
        <v>0</v>
      </c>
      <c r="H6591" s="547">
        <v>0</v>
      </c>
      <c r="I6591" s="545" t="s">
        <v>12664</v>
      </c>
      <c r="J6591" s="545"/>
      <c r="K6591" s="545" t="s">
        <v>13413</v>
      </c>
      <c r="L6591" s="545" t="s">
        <v>13846</v>
      </c>
      <c r="M6591" s="548" t="s">
        <v>13758</v>
      </c>
      <c r="N6591" s="545" t="s">
        <v>22154</v>
      </c>
      <c r="O6591" s="545" t="s">
        <v>17902</v>
      </c>
      <c r="P6591" s="549">
        <v>4670</v>
      </c>
      <c r="Q6591" s="549">
        <v>1</v>
      </c>
      <c r="R6591" s="549">
        <v>166</v>
      </c>
      <c r="S6591" s="548"/>
      <c r="T6591" s="548">
        <v>170</v>
      </c>
      <c r="U6591" s="99"/>
    </row>
    <row r="6592" spans="1:21" ht="19.5" customHeight="1">
      <c r="A6592" s="545">
        <v>101216</v>
      </c>
      <c r="B6592" s="545" t="s">
        <v>589</v>
      </c>
      <c r="C6592" s="545" t="s">
        <v>216</v>
      </c>
      <c r="D6592" s="546"/>
      <c r="E6592" s="171" t="str">
        <f t="shared" si="102"/>
        <v>1900</v>
      </c>
      <c r="F6592" s="547">
        <v>0</v>
      </c>
      <c r="G6592" s="548">
        <v>0</v>
      </c>
      <c r="H6592" s="547">
        <v>0</v>
      </c>
      <c r="I6592" s="545" t="s">
        <v>12674</v>
      </c>
      <c r="J6592" s="545"/>
      <c r="K6592" s="545" t="s">
        <v>13413</v>
      </c>
      <c r="L6592" s="545" t="s">
        <v>13899</v>
      </c>
      <c r="M6592" s="548" t="s">
        <v>13758</v>
      </c>
      <c r="N6592" s="545" t="s">
        <v>13413</v>
      </c>
      <c r="O6592" s="545" t="s">
        <v>13413</v>
      </c>
      <c r="P6592" s="549">
        <v>4671</v>
      </c>
      <c r="Q6592" s="549">
        <v>1</v>
      </c>
      <c r="R6592" s="549">
        <v>5</v>
      </c>
      <c r="S6592" s="548"/>
      <c r="T6592" s="548"/>
      <c r="U6592" s="99"/>
    </row>
    <row r="6593" spans="1:21" ht="19.5" customHeight="1">
      <c r="A6593" s="545">
        <v>101217</v>
      </c>
      <c r="B6593" s="545" t="s">
        <v>10585</v>
      </c>
      <c r="C6593" s="545" t="s">
        <v>216</v>
      </c>
      <c r="D6593" s="546"/>
      <c r="E6593" s="171" t="str">
        <f t="shared" si="102"/>
        <v>1900</v>
      </c>
      <c r="F6593" s="547">
        <v>0</v>
      </c>
      <c r="G6593" s="548">
        <v>0</v>
      </c>
      <c r="H6593" s="547">
        <v>0</v>
      </c>
      <c r="I6593" s="545" t="s">
        <v>12697</v>
      </c>
      <c r="J6593" s="545"/>
      <c r="K6593" s="545" t="s">
        <v>13413</v>
      </c>
      <c r="L6593" s="545" t="s">
        <v>14566</v>
      </c>
      <c r="M6593" s="548" t="s">
        <v>13758</v>
      </c>
      <c r="N6593" s="545" t="s">
        <v>13413</v>
      </c>
      <c r="O6593" s="545" t="s">
        <v>13413</v>
      </c>
      <c r="P6593" s="549">
        <v>4672</v>
      </c>
      <c r="Q6593" s="549">
        <v>1</v>
      </c>
      <c r="R6593" s="549">
        <v>138</v>
      </c>
      <c r="S6593" s="548"/>
      <c r="T6593" s="548"/>
      <c r="U6593" s="99"/>
    </row>
    <row r="6594" spans="1:21" ht="19.5" customHeight="1">
      <c r="A6594" s="545">
        <v>101218</v>
      </c>
      <c r="B6594" s="545" t="s">
        <v>6323</v>
      </c>
      <c r="C6594" s="545" t="s">
        <v>221</v>
      </c>
      <c r="D6594" s="546">
        <v>45708</v>
      </c>
      <c r="E6594" s="171" t="str">
        <f t="shared" si="102"/>
        <v>2025</v>
      </c>
      <c r="F6594" s="547">
        <v>68638.009999999995</v>
      </c>
      <c r="G6594" s="548">
        <v>0.19</v>
      </c>
      <c r="H6594" s="547">
        <v>57679</v>
      </c>
      <c r="I6594" s="545" t="s">
        <v>12647</v>
      </c>
      <c r="J6594" s="545" t="s">
        <v>13307</v>
      </c>
      <c r="K6594" s="545" t="s">
        <v>18199</v>
      </c>
      <c r="L6594" s="545" t="s">
        <v>13413</v>
      </c>
      <c r="M6594" s="548" t="s">
        <v>13758</v>
      </c>
      <c r="N6594" s="545" t="s">
        <v>13413</v>
      </c>
      <c r="O6594" s="545" t="s">
        <v>13413</v>
      </c>
      <c r="P6594" s="549">
        <v>4673</v>
      </c>
      <c r="Q6594" s="549">
        <v>1</v>
      </c>
      <c r="R6594" s="549">
        <v>26</v>
      </c>
      <c r="S6594" s="548">
        <v>2228</v>
      </c>
      <c r="T6594" s="548"/>
      <c r="U6594" s="99"/>
    </row>
    <row r="6595" spans="1:21" ht="19.5" customHeight="1">
      <c r="A6595" s="545">
        <v>101219</v>
      </c>
      <c r="B6595" s="545" t="s">
        <v>2722</v>
      </c>
      <c r="C6595" s="545" t="s">
        <v>216</v>
      </c>
      <c r="D6595" s="546">
        <v>43558</v>
      </c>
      <c r="E6595" s="171" t="str">
        <f t="shared" si="102"/>
        <v>2019</v>
      </c>
      <c r="F6595" s="547">
        <v>29500</v>
      </c>
      <c r="G6595" s="548">
        <v>0.19</v>
      </c>
      <c r="H6595" s="547">
        <v>24789.919999999998</v>
      </c>
      <c r="I6595" s="545" t="s">
        <v>12720</v>
      </c>
      <c r="J6595" s="545" t="s">
        <v>13296</v>
      </c>
      <c r="K6595" s="545" t="s">
        <v>13413</v>
      </c>
      <c r="L6595" s="545" t="s">
        <v>13413</v>
      </c>
      <c r="M6595" s="548" t="s">
        <v>13758</v>
      </c>
      <c r="N6595" s="545" t="s">
        <v>13413</v>
      </c>
      <c r="O6595" s="545" t="s">
        <v>13413</v>
      </c>
      <c r="P6595" s="549">
        <v>4674</v>
      </c>
      <c r="Q6595" s="549">
        <v>1</v>
      </c>
      <c r="R6595" s="549">
        <v>139</v>
      </c>
      <c r="S6595" s="548">
        <v>2218</v>
      </c>
      <c r="T6595" s="548"/>
      <c r="U6595" s="99"/>
    </row>
    <row r="6596" spans="1:21" ht="19.5" customHeight="1">
      <c r="A6596" s="545">
        <v>101220</v>
      </c>
      <c r="B6596" s="545" t="s">
        <v>8161</v>
      </c>
      <c r="C6596" s="545" t="s">
        <v>216</v>
      </c>
      <c r="D6596" s="546">
        <v>44679</v>
      </c>
      <c r="E6596" s="171" t="str">
        <f t="shared" ref="E6596:E6659" si="103">TEXT(D6596,"YYYY")</f>
        <v>2022</v>
      </c>
      <c r="F6596" s="547">
        <v>6419000</v>
      </c>
      <c r="G6596" s="548">
        <v>0.19</v>
      </c>
      <c r="H6596" s="547">
        <v>5394117.6500000004</v>
      </c>
      <c r="I6596" s="545" t="s">
        <v>12758</v>
      </c>
      <c r="J6596" s="545" t="s">
        <v>13296</v>
      </c>
      <c r="K6596" s="545" t="s">
        <v>18200</v>
      </c>
      <c r="L6596" s="545" t="s">
        <v>13413</v>
      </c>
      <c r="M6596" s="548" t="s">
        <v>13758</v>
      </c>
      <c r="N6596" s="545" t="s">
        <v>13413</v>
      </c>
      <c r="O6596" s="545" t="s">
        <v>13413</v>
      </c>
      <c r="P6596" s="549">
        <v>4675</v>
      </c>
      <c r="Q6596" s="549">
        <v>1</v>
      </c>
      <c r="R6596" s="549">
        <v>164</v>
      </c>
      <c r="S6596" s="548">
        <v>2218</v>
      </c>
      <c r="T6596" s="548"/>
      <c r="U6596" s="99"/>
    </row>
    <row r="6597" spans="1:21" ht="19.5" customHeight="1">
      <c r="A6597" s="545">
        <v>101221</v>
      </c>
      <c r="B6597" s="545" t="s">
        <v>7020</v>
      </c>
      <c r="C6597" s="545" t="s">
        <v>216</v>
      </c>
      <c r="D6597" s="546">
        <v>43843</v>
      </c>
      <c r="E6597" s="171" t="str">
        <f t="shared" si="103"/>
        <v>2020</v>
      </c>
      <c r="F6597" s="547">
        <v>36046</v>
      </c>
      <c r="G6597" s="548">
        <v>0.19</v>
      </c>
      <c r="H6597" s="547">
        <v>30290.76</v>
      </c>
      <c r="I6597" s="545" t="s">
        <v>12746</v>
      </c>
      <c r="J6597" s="545" t="s">
        <v>13297</v>
      </c>
      <c r="K6597" s="545" t="s">
        <v>13413</v>
      </c>
      <c r="L6597" s="545" t="s">
        <v>13413</v>
      </c>
      <c r="M6597" s="548" t="s">
        <v>13868</v>
      </c>
      <c r="N6597" s="545" t="s">
        <v>13413</v>
      </c>
      <c r="O6597" s="545" t="s">
        <v>13413</v>
      </c>
      <c r="P6597" s="549">
        <v>4676</v>
      </c>
      <c r="Q6597" s="549">
        <v>2</v>
      </c>
      <c r="R6597" s="549">
        <v>29</v>
      </c>
      <c r="S6597" s="548">
        <v>2257</v>
      </c>
      <c r="T6597" s="548"/>
      <c r="U6597" s="99"/>
    </row>
    <row r="6598" spans="1:21" ht="19.5" customHeight="1">
      <c r="A6598" s="545">
        <v>101222</v>
      </c>
      <c r="B6598" s="545" t="s">
        <v>10584</v>
      </c>
      <c r="C6598" s="545" t="s">
        <v>216</v>
      </c>
      <c r="D6598" s="546"/>
      <c r="E6598" s="171" t="str">
        <f t="shared" si="103"/>
        <v>1900</v>
      </c>
      <c r="F6598" s="547">
        <v>0</v>
      </c>
      <c r="G6598" s="548">
        <v>0</v>
      </c>
      <c r="H6598" s="547">
        <v>0</v>
      </c>
      <c r="I6598" s="545" t="s">
        <v>12659</v>
      </c>
      <c r="J6598" s="545"/>
      <c r="K6598" s="545" t="s">
        <v>13413</v>
      </c>
      <c r="L6598" s="545" t="s">
        <v>14222</v>
      </c>
      <c r="M6598" s="548" t="s">
        <v>13758</v>
      </c>
      <c r="N6598" s="545" t="s">
        <v>13413</v>
      </c>
      <c r="O6598" s="545" t="s">
        <v>14223</v>
      </c>
      <c r="P6598" s="549">
        <v>4677</v>
      </c>
      <c r="Q6598" s="549">
        <v>1</v>
      </c>
      <c r="R6598" s="549">
        <v>116</v>
      </c>
      <c r="S6598" s="548"/>
      <c r="T6598" s="548"/>
      <c r="U6598" s="99"/>
    </row>
    <row r="6599" spans="1:21" ht="19.5" customHeight="1">
      <c r="A6599" s="545">
        <v>101223</v>
      </c>
      <c r="B6599" s="545" t="s">
        <v>3006</v>
      </c>
      <c r="C6599" s="545" t="s">
        <v>216</v>
      </c>
      <c r="D6599" s="546"/>
      <c r="E6599" s="171" t="str">
        <f t="shared" si="103"/>
        <v>1900</v>
      </c>
      <c r="F6599" s="547">
        <v>0</v>
      </c>
      <c r="G6599" s="548">
        <v>0</v>
      </c>
      <c r="H6599" s="547">
        <v>0</v>
      </c>
      <c r="I6599" s="545" t="s">
        <v>12717</v>
      </c>
      <c r="J6599" s="545"/>
      <c r="K6599" s="545" t="s">
        <v>13413</v>
      </c>
      <c r="L6599" s="545" t="s">
        <v>14743</v>
      </c>
      <c r="M6599" s="548" t="s">
        <v>13758</v>
      </c>
      <c r="N6599" s="545" t="s">
        <v>13413</v>
      </c>
      <c r="O6599" s="545" t="s">
        <v>14744</v>
      </c>
      <c r="P6599" s="549">
        <v>4678</v>
      </c>
      <c r="Q6599" s="549">
        <v>1</v>
      </c>
      <c r="R6599" s="549">
        <v>19</v>
      </c>
      <c r="S6599" s="548"/>
      <c r="T6599" s="548"/>
      <c r="U6599" s="99"/>
    </row>
    <row r="6600" spans="1:21" ht="19.5" customHeight="1">
      <c r="A6600" s="545">
        <v>101224</v>
      </c>
      <c r="B6600" s="545" t="s">
        <v>3007</v>
      </c>
      <c r="C6600" s="545" t="s">
        <v>216</v>
      </c>
      <c r="D6600" s="546"/>
      <c r="E6600" s="171" t="str">
        <f t="shared" si="103"/>
        <v>1900</v>
      </c>
      <c r="F6600" s="547">
        <v>0</v>
      </c>
      <c r="G6600" s="548">
        <v>0</v>
      </c>
      <c r="H6600" s="547">
        <v>0</v>
      </c>
      <c r="I6600" s="545" t="s">
        <v>12717</v>
      </c>
      <c r="J6600" s="545"/>
      <c r="K6600" s="545" t="s">
        <v>13413</v>
      </c>
      <c r="L6600" s="545" t="s">
        <v>14743</v>
      </c>
      <c r="M6600" s="548" t="s">
        <v>13758</v>
      </c>
      <c r="N6600" s="545" t="s">
        <v>13413</v>
      </c>
      <c r="O6600" s="545" t="s">
        <v>14744</v>
      </c>
      <c r="P6600" s="549">
        <v>4679</v>
      </c>
      <c r="Q6600" s="549">
        <v>1</v>
      </c>
      <c r="R6600" s="549">
        <v>19</v>
      </c>
      <c r="S6600" s="548"/>
      <c r="T6600" s="548"/>
      <c r="U6600" s="99"/>
    </row>
    <row r="6601" spans="1:21" ht="19.5" customHeight="1">
      <c r="A6601" s="545">
        <v>101225</v>
      </c>
      <c r="B6601" s="545" t="s">
        <v>2826</v>
      </c>
      <c r="C6601" s="545" t="s">
        <v>221</v>
      </c>
      <c r="D6601" s="546"/>
      <c r="E6601" s="171" t="str">
        <f t="shared" si="103"/>
        <v>1900</v>
      </c>
      <c r="F6601" s="547">
        <v>0</v>
      </c>
      <c r="G6601" s="548">
        <v>0</v>
      </c>
      <c r="H6601" s="547">
        <v>0</v>
      </c>
      <c r="I6601" s="545" t="s">
        <v>12727</v>
      </c>
      <c r="J6601" s="545"/>
      <c r="K6601" s="545" t="s">
        <v>13413</v>
      </c>
      <c r="L6601" s="545" t="s">
        <v>15776</v>
      </c>
      <c r="M6601" s="548" t="s">
        <v>13758</v>
      </c>
      <c r="N6601" s="545" t="s">
        <v>13413</v>
      </c>
      <c r="O6601" s="545" t="s">
        <v>13413</v>
      </c>
      <c r="P6601" s="549">
        <v>4680</v>
      </c>
      <c r="Q6601" s="549">
        <v>1</v>
      </c>
      <c r="R6601" s="549">
        <v>148</v>
      </c>
      <c r="S6601" s="548"/>
      <c r="T6601" s="548"/>
      <c r="U6601" s="99"/>
    </row>
    <row r="6602" spans="1:21" ht="19.5" customHeight="1">
      <c r="A6602" s="545">
        <v>101226</v>
      </c>
      <c r="B6602" s="545" t="s">
        <v>10583</v>
      </c>
      <c r="C6602" s="545" t="s">
        <v>216</v>
      </c>
      <c r="D6602" s="546"/>
      <c r="E6602" s="171" t="str">
        <f t="shared" si="103"/>
        <v>1900</v>
      </c>
      <c r="F6602" s="547">
        <v>0</v>
      </c>
      <c r="G6602" s="548">
        <v>0</v>
      </c>
      <c r="H6602" s="547">
        <v>0</v>
      </c>
      <c r="I6602" s="545" t="s">
        <v>12761</v>
      </c>
      <c r="J6602" s="545"/>
      <c r="K6602" s="545" t="s">
        <v>13413</v>
      </c>
      <c r="L6602" s="545" t="s">
        <v>16586</v>
      </c>
      <c r="M6602" s="548" t="s">
        <v>13758</v>
      </c>
      <c r="N6602" s="545" t="s">
        <v>13413</v>
      </c>
      <c r="O6602" s="545" t="s">
        <v>16588</v>
      </c>
      <c r="P6602" s="549">
        <v>4681</v>
      </c>
      <c r="Q6602" s="549">
        <v>1</v>
      </c>
      <c r="R6602" s="549">
        <v>142</v>
      </c>
      <c r="S6602" s="548"/>
      <c r="T6602" s="548"/>
      <c r="U6602" s="99"/>
    </row>
    <row r="6603" spans="1:21" ht="19.5" customHeight="1">
      <c r="A6603" s="545">
        <v>101227</v>
      </c>
      <c r="B6603" s="545" t="s">
        <v>2680</v>
      </c>
      <c r="C6603" s="545" t="s">
        <v>216</v>
      </c>
      <c r="D6603" s="546"/>
      <c r="E6603" s="171" t="str">
        <f t="shared" si="103"/>
        <v>1900</v>
      </c>
      <c r="F6603" s="547">
        <v>0</v>
      </c>
      <c r="G6603" s="548">
        <v>0</v>
      </c>
      <c r="H6603" s="547">
        <v>0</v>
      </c>
      <c r="I6603" s="545" t="s">
        <v>12761</v>
      </c>
      <c r="J6603" s="545"/>
      <c r="K6603" s="545" t="s">
        <v>13413</v>
      </c>
      <c r="L6603" s="545" t="s">
        <v>16591</v>
      </c>
      <c r="M6603" s="548" t="s">
        <v>13758</v>
      </c>
      <c r="N6603" s="545" t="s">
        <v>13413</v>
      </c>
      <c r="O6603" s="545" t="s">
        <v>16592</v>
      </c>
      <c r="P6603" s="549">
        <v>4682</v>
      </c>
      <c r="Q6603" s="549">
        <v>1</v>
      </c>
      <c r="R6603" s="549">
        <v>142</v>
      </c>
      <c r="S6603" s="548"/>
      <c r="T6603" s="548"/>
      <c r="U6603" s="99"/>
    </row>
    <row r="6604" spans="1:21" ht="19.5" customHeight="1">
      <c r="A6604" s="545">
        <v>101228</v>
      </c>
      <c r="B6604" s="545" t="s">
        <v>2681</v>
      </c>
      <c r="C6604" s="545" t="s">
        <v>216</v>
      </c>
      <c r="D6604" s="546"/>
      <c r="E6604" s="171" t="str">
        <f t="shared" si="103"/>
        <v>1900</v>
      </c>
      <c r="F6604" s="547">
        <v>0</v>
      </c>
      <c r="G6604" s="548">
        <v>0</v>
      </c>
      <c r="H6604" s="547">
        <v>0</v>
      </c>
      <c r="I6604" s="545" t="s">
        <v>12761</v>
      </c>
      <c r="J6604" s="545"/>
      <c r="K6604" s="545" t="s">
        <v>13413</v>
      </c>
      <c r="L6604" s="545" t="s">
        <v>16591</v>
      </c>
      <c r="M6604" s="548" t="s">
        <v>13758</v>
      </c>
      <c r="N6604" s="545" t="s">
        <v>13413</v>
      </c>
      <c r="O6604" s="545" t="s">
        <v>16592</v>
      </c>
      <c r="P6604" s="549">
        <v>4683</v>
      </c>
      <c r="Q6604" s="549">
        <v>1</v>
      </c>
      <c r="R6604" s="549">
        <v>142</v>
      </c>
      <c r="S6604" s="548"/>
      <c r="T6604" s="548"/>
      <c r="U6604" s="99"/>
    </row>
    <row r="6605" spans="1:21" ht="19.5" customHeight="1">
      <c r="A6605" s="545">
        <v>101229</v>
      </c>
      <c r="B6605" s="545" t="s">
        <v>2682</v>
      </c>
      <c r="C6605" s="545" t="s">
        <v>216</v>
      </c>
      <c r="D6605" s="546"/>
      <c r="E6605" s="171" t="str">
        <f t="shared" si="103"/>
        <v>1900</v>
      </c>
      <c r="F6605" s="547">
        <v>0</v>
      </c>
      <c r="G6605" s="548">
        <v>0</v>
      </c>
      <c r="H6605" s="547">
        <v>0</v>
      </c>
      <c r="I6605" s="545" t="s">
        <v>12761</v>
      </c>
      <c r="J6605" s="545"/>
      <c r="K6605" s="545" t="s">
        <v>13413</v>
      </c>
      <c r="L6605" s="545" t="s">
        <v>16591</v>
      </c>
      <c r="M6605" s="548" t="s">
        <v>13758</v>
      </c>
      <c r="N6605" s="545" t="s">
        <v>13413</v>
      </c>
      <c r="O6605" s="545" t="s">
        <v>16592</v>
      </c>
      <c r="P6605" s="549">
        <v>4684</v>
      </c>
      <c r="Q6605" s="549">
        <v>1</v>
      </c>
      <c r="R6605" s="549">
        <v>142</v>
      </c>
      <c r="S6605" s="548"/>
      <c r="T6605" s="548"/>
      <c r="U6605" s="99"/>
    </row>
    <row r="6606" spans="1:21" ht="19.5" customHeight="1">
      <c r="A6606" s="545">
        <v>101230</v>
      </c>
      <c r="B6606" s="545" t="s">
        <v>8121</v>
      </c>
      <c r="C6606" s="545" t="s">
        <v>216</v>
      </c>
      <c r="D6606" s="546">
        <v>44679</v>
      </c>
      <c r="E6606" s="171" t="str">
        <f t="shared" si="103"/>
        <v>2022</v>
      </c>
      <c r="F6606" s="547">
        <v>18190126</v>
      </c>
      <c r="G6606" s="548">
        <v>0.19</v>
      </c>
      <c r="H6606" s="547">
        <v>15285820.17</v>
      </c>
      <c r="I6606" s="545" t="s">
        <v>12758</v>
      </c>
      <c r="J6606" s="545" t="s">
        <v>13296</v>
      </c>
      <c r="K6606" s="545" t="s">
        <v>18201</v>
      </c>
      <c r="L6606" s="545" t="s">
        <v>13413</v>
      </c>
      <c r="M6606" s="548" t="s">
        <v>13758</v>
      </c>
      <c r="N6606" s="545" t="s">
        <v>13413</v>
      </c>
      <c r="O6606" s="545" t="s">
        <v>13413</v>
      </c>
      <c r="P6606" s="549">
        <v>1405</v>
      </c>
      <c r="Q6606" s="549">
        <v>1</v>
      </c>
      <c r="R6606" s="549">
        <v>164</v>
      </c>
      <c r="S6606" s="548">
        <v>2218</v>
      </c>
      <c r="T6606" s="548"/>
      <c r="U6606" s="99"/>
    </row>
    <row r="6607" spans="1:21" ht="19.5" customHeight="1">
      <c r="A6607" s="545">
        <v>101231</v>
      </c>
      <c r="B6607" s="545" t="s">
        <v>3004</v>
      </c>
      <c r="C6607" s="545" t="s">
        <v>216</v>
      </c>
      <c r="D6607" s="546"/>
      <c r="E6607" s="171" t="str">
        <f t="shared" si="103"/>
        <v>1900</v>
      </c>
      <c r="F6607" s="547">
        <v>0</v>
      </c>
      <c r="G6607" s="548">
        <v>0</v>
      </c>
      <c r="H6607" s="547">
        <v>0</v>
      </c>
      <c r="I6607" s="545" t="s">
        <v>12717</v>
      </c>
      <c r="J6607" s="545"/>
      <c r="K6607" s="545" t="s">
        <v>13413</v>
      </c>
      <c r="L6607" s="545" t="s">
        <v>14743</v>
      </c>
      <c r="M6607" s="548" t="s">
        <v>13758</v>
      </c>
      <c r="N6607" s="545" t="s">
        <v>13413</v>
      </c>
      <c r="O6607" s="545" t="s">
        <v>14744</v>
      </c>
      <c r="P6607" s="549">
        <v>4686</v>
      </c>
      <c r="Q6607" s="549">
        <v>1</v>
      </c>
      <c r="R6607" s="549">
        <v>19</v>
      </c>
      <c r="S6607" s="548"/>
      <c r="T6607" s="548"/>
      <c r="U6607" s="99"/>
    </row>
    <row r="6608" spans="1:21" ht="19.5" customHeight="1">
      <c r="A6608" s="545">
        <v>101232</v>
      </c>
      <c r="B6608" s="545" t="s">
        <v>3005</v>
      </c>
      <c r="C6608" s="545" t="s">
        <v>216</v>
      </c>
      <c r="D6608" s="546"/>
      <c r="E6608" s="171" t="str">
        <f t="shared" si="103"/>
        <v>1900</v>
      </c>
      <c r="F6608" s="547">
        <v>0</v>
      </c>
      <c r="G6608" s="548">
        <v>0</v>
      </c>
      <c r="H6608" s="547">
        <v>0</v>
      </c>
      <c r="I6608" s="545" t="s">
        <v>12717</v>
      </c>
      <c r="J6608" s="545"/>
      <c r="K6608" s="545" t="s">
        <v>13413</v>
      </c>
      <c r="L6608" s="545" t="s">
        <v>14743</v>
      </c>
      <c r="M6608" s="548" t="s">
        <v>13758</v>
      </c>
      <c r="N6608" s="545" t="s">
        <v>13413</v>
      </c>
      <c r="O6608" s="545" t="s">
        <v>14744</v>
      </c>
      <c r="P6608" s="549">
        <v>4687</v>
      </c>
      <c r="Q6608" s="549">
        <v>1</v>
      </c>
      <c r="R6608" s="549">
        <v>19</v>
      </c>
      <c r="S6608" s="548"/>
      <c r="T6608" s="548"/>
      <c r="U6608" s="99"/>
    </row>
    <row r="6609" spans="1:21" ht="19.5" customHeight="1">
      <c r="A6609" s="545">
        <v>101233</v>
      </c>
      <c r="B6609" s="545" t="s">
        <v>1924</v>
      </c>
      <c r="C6609" s="545" t="s">
        <v>209</v>
      </c>
      <c r="D6609" s="546"/>
      <c r="E6609" s="171" t="str">
        <f t="shared" si="103"/>
        <v>1900</v>
      </c>
      <c r="F6609" s="547">
        <v>0</v>
      </c>
      <c r="G6609" s="548">
        <v>0</v>
      </c>
      <c r="H6609" s="547">
        <v>0</v>
      </c>
      <c r="I6609" s="545" t="s">
        <v>12706</v>
      </c>
      <c r="J6609" s="545"/>
      <c r="K6609" s="545" t="s">
        <v>13413</v>
      </c>
      <c r="L6609" s="545" t="s">
        <v>14444</v>
      </c>
      <c r="M6609" s="548" t="s">
        <v>13758</v>
      </c>
      <c r="N6609" s="545" t="s">
        <v>13413</v>
      </c>
      <c r="O6609" s="545" t="s">
        <v>14424</v>
      </c>
      <c r="P6609" s="549">
        <v>4688</v>
      </c>
      <c r="Q6609" s="549">
        <v>1</v>
      </c>
      <c r="R6609" s="549">
        <v>128</v>
      </c>
      <c r="S6609" s="548"/>
      <c r="T6609" s="548"/>
      <c r="U6609" s="99"/>
    </row>
    <row r="6610" spans="1:21" ht="19.5" customHeight="1">
      <c r="A6610" s="545">
        <v>101234</v>
      </c>
      <c r="B6610" s="545" t="s">
        <v>1922</v>
      </c>
      <c r="C6610" s="545" t="s">
        <v>209</v>
      </c>
      <c r="D6610" s="546">
        <v>44194</v>
      </c>
      <c r="E6610" s="171" t="str">
        <f t="shared" si="103"/>
        <v>2020</v>
      </c>
      <c r="F6610" s="547">
        <v>35674</v>
      </c>
      <c r="G6610" s="548">
        <v>0.19</v>
      </c>
      <c r="H6610" s="547">
        <v>29978.15</v>
      </c>
      <c r="I6610" s="545" t="s">
        <v>12706</v>
      </c>
      <c r="J6610" s="545" t="s">
        <v>13297</v>
      </c>
      <c r="K6610" s="545" t="s">
        <v>13413</v>
      </c>
      <c r="L6610" s="545" t="s">
        <v>14444</v>
      </c>
      <c r="M6610" s="548" t="s">
        <v>13758</v>
      </c>
      <c r="N6610" s="545" t="s">
        <v>13413</v>
      </c>
      <c r="O6610" s="545" t="s">
        <v>14424</v>
      </c>
      <c r="P6610" s="549">
        <v>4689</v>
      </c>
      <c r="Q6610" s="549">
        <v>1</v>
      </c>
      <c r="R6610" s="549">
        <v>128</v>
      </c>
      <c r="S6610" s="548">
        <v>2257</v>
      </c>
      <c r="T6610" s="548"/>
      <c r="U6610" s="99"/>
    </row>
    <row r="6611" spans="1:21" ht="19.5" customHeight="1">
      <c r="A6611" s="545">
        <v>101235</v>
      </c>
      <c r="B6611" s="545" t="s">
        <v>434</v>
      </c>
      <c r="C6611" s="545" t="s">
        <v>311</v>
      </c>
      <c r="D6611" s="546"/>
      <c r="E6611" s="171" t="str">
        <f t="shared" si="103"/>
        <v>1900</v>
      </c>
      <c r="F6611" s="547">
        <v>0</v>
      </c>
      <c r="G6611" s="548">
        <v>0</v>
      </c>
      <c r="H6611" s="547">
        <v>0</v>
      </c>
      <c r="I6611" s="545" t="s">
        <v>12654</v>
      </c>
      <c r="J6611" s="545"/>
      <c r="K6611" s="545" t="s">
        <v>13413</v>
      </c>
      <c r="L6611" s="545" t="s">
        <v>17903</v>
      </c>
      <c r="M6611" s="548" t="s">
        <v>13758</v>
      </c>
      <c r="N6611" s="545" t="s">
        <v>13413</v>
      </c>
      <c r="O6611" s="545" t="s">
        <v>13413</v>
      </c>
      <c r="P6611" s="549">
        <v>4690</v>
      </c>
      <c r="Q6611" s="549">
        <v>1</v>
      </c>
      <c r="R6611" s="549">
        <v>2</v>
      </c>
      <c r="S6611" s="548"/>
      <c r="T6611" s="548"/>
      <c r="U6611" s="99"/>
    </row>
    <row r="6612" spans="1:21" ht="19.5" customHeight="1">
      <c r="A6612" s="545">
        <v>101236</v>
      </c>
      <c r="B6612" s="545" t="s">
        <v>2232</v>
      </c>
      <c r="C6612" s="545" t="s">
        <v>216</v>
      </c>
      <c r="D6612" s="546">
        <v>43840</v>
      </c>
      <c r="E6612" s="171" t="str">
        <f t="shared" si="103"/>
        <v>2020</v>
      </c>
      <c r="F6612" s="547">
        <v>463161.99</v>
      </c>
      <c r="G6612" s="548">
        <v>0.19</v>
      </c>
      <c r="H6612" s="547">
        <v>389211.76</v>
      </c>
      <c r="I6612" s="545" t="s">
        <v>12715</v>
      </c>
      <c r="J6612" s="545" t="s">
        <v>13297</v>
      </c>
      <c r="K6612" s="545" t="s">
        <v>13413</v>
      </c>
      <c r="L6612" s="545" t="s">
        <v>13413</v>
      </c>
      <c r="M6612" s="548" t="s">
        <v>13758</v>
      </c>
      <c r="N6612" s="545" t="s">
        <v>13413</v>
      </c>
      <c r="O6612" s="545" t="s">
        <v>14493</v>
      </c>
      <c r="P6612" s="549">
        <v>4691</v>
      </c>
      <c r="Q6612" s="549">
        <v>1</v>
      </c>
      <c r="R6612" s="549">
        <v>129</v>
      </c>
      <c r="S6612" s="548">
        <v>2257</v>
      </c>
      <c r="T6612" s="548"/>
      <c r="U6612" s="99"/>
    </row>
    <row r="6613" spans="1:21" ht="19.5" customHeight="1">
      <c r="A6613" s="545">
        <v>101237</v>
      </c>
      <c r="B6613" s="545" t="s">
        <v>8160</v>
      </c>
      <c r="C6613" s="545" t="s">
        <v>216</v>
      </c>
      <c r="D6613" s="546">
        <v>44679</v>
      </c>
      <c r="E6613" s="171" t="str">
        <f t="shared" si="103"/>
        <v>2022</v>
      </c>
      <c r="F6613" s="547">
        <v>37281037</v>
      </c>
      <c r="G6613" s="548">
        <v>0.19</v>
      </c>
      <c r="H6613" s="547">
        <v>31328602.52</v>
      </c>
      <c r="I6613" s="545" t="s">
        <v>12758</v>
      </c>
      <c r="J6613" s="545" t="s">
        <v>13298</v>
      </c>
      <c r="K6613" s="545" t="s">
        <v>18202</v>
      </c>
      <c r="L6613" s="545" t="s">
        <v>13413</v>
      </c>
      <c r="M6613" s="548" t="s">
        <v>13758</v>
      </c>
      <c r="N6613" s="545" t="s">
        <v>13413</v>
      </c>
      <c r="O6613" s="545" t="s">
        <v>13413</v>
      </c>
      <c r="P6613" s="549">
        <v>4692</v>
      </c>
      <c r="Q6613" s="549">
        <v>1</v>
      </c>
      <c r="R6613" s="549">
        <v>164</v>
      </c>
      <c r="S6613" s="548">
        <v>1012</v>
      </c>
      <c r="T6613" s="548"/>
      <c r="U6613" s="99"/>
    </row>
    <row r="6614" spans="1:21" ht="19.5" customHeight="1">
      <c r="A6614" s="545">
        <v>101238</v>
      </c>
      <c r="B6614" s="545" t="s">
        <v>5305</v>
      </c>
      <c r="C6614" s="545" t="s">
        <v>216</v>
      </c>
      <c r="D6614" s="546">
        <v>43537</v>
      </c>
      <c r="E6614" s="171" t="str">
        <f t="shared" si="103"/>
        <v>2019</v>
      </c>
      <c r="F6614" s="547">
        <v>20548351</v>
      </c>
      <c r="G6614" s="548">
        <v>0.19</v>
      </c>
      <c r="H6614" s="547">
        <v>17267521.850000001</v>
      </c>
      <c r="I6614" s="545" t="s">
        <v>12758</v>
      </c>
      <c r="J6614" s="545" t="s">
        <v>13375</v>
      </c>
      <c r="K6614" s="545" t="s">
        <v>18203</v>
      </c>
      <c r="L6614" s="545" t="s">
        <v>13413</v>
      </c>
      <c r="M6614" s="548" t="s">
        <v>13758</v>
      </c>
      <c r="N6614" s="545" t="s">
        <v>13413</v>
      </c>
      <c r="O6614" s="545" t="s">
        <v>13413</v>
      </c>
      <c r="P6614" s="549">
        <v>4693</v>
      </c>
      <c r="Q6614" s="549">
        <v>1</v>
      </c>
      <c r="R6614" s="549">
        <v>164</v>
      </c>
      <c r="S6614" s="548">
        <v>2239</v>
      </c>
      <c r="T6614" s="548"/>
      <c r="U6614" s="99"/>
    </row>
    <row r="6615" spans="1:21" ht="19.5" customHeight="1">
      <c r="A6615" s="545">
        <v>101239</v>
      </c>
      <c r="B6615" s="545" t="s">
        <v>7547</v>
      </c>
      <c r="C6615" s="545" t="s">
        <v>216</v>
      </c>
      <c r="D6615" s="546">
        <v>46052</v>
      </c>
      <c r="E6615" s="171" t="str">
        <f t="shared" si="103"/>
        <v>2026</v>
      </c>
      <c r="F6615" s="547">
        <v>2600718</v>
      </c>
      <c r="G6615" s="548">
        <v>0.19</v>
      </c>
      <c r="H6615" s="547">
        <v>2185477.31</v>
      </c>
      <c r="I6615" s="545" t="s">
        <v>12758</v>
      </c>
      <c r="J6615" s="545" t="s">
        <v>13307</v>
      </c>
      <c r="K6615" s="545" t="s">
        <v>18204</v>
      </c>
      <c r="L6615" s="545" t="s">
        <v>13413</v>
      </c>
      <c r="M6615" s="548" t="s">
        <v>13758</v>
      </c>
      <c r="N6615" s="545" t="s">
        <v>13413</v>
      </c>
      <c r="O6615" s="545" t="s">
        <v>13413</v>
      </c>
      <c r="P6615" s="549">
        <v>12427</v>
      </c>
      <c r="Q6615" s="549">
        <v>1</v>
      </c>
      <c r="R6615" s="549">
        <v>164</v>
      </c>
      <c r="S6615" s="548">
        <v>2228</v>
      </c>
      <c r="T6615" s="548"/>
      <c r="U6615" s="99"/>
    </row>
    <row r="6616" spans="1:21" ht="19.5" customHeight="1">
      <c r="A6616" s="545">
        <v>101240</v>
      </c>
      <c r="B6616" s="545" t="s">
        <v>4530</v>
      </c>
      <c r="C6616" s="545" t="s">
        <v>4504</v>
      </c>
      <c r="D6616" s="546">
        <v>46052</v>
      </c>
      <c r="E6616" s="171" t="str">
        <f t="shared" si="103"/>
        <v>2026</v>
      </c>
      <c r="F6616" s="547">
        <v>96041</v>
      </c>
      <c r="G6616" s="548">
        <v>0.19</v>
      </c>
      <c r="H6616" s="547">
        <v>80706.720000000001</v>
      </c>
      <c r="I6616" s="545" t="s">
        <v>12668</v>
      </c>
      <c r="J6616" s="545" t="s">
        <v>13307</v>
      </c>
      <c r="K6616" s="545" t="s">
        <v>13413</v>
      </c>
      <c r="L6616" s="545" t="s">
        <v>14053</v>
      </c>
      <c r="M6616" s="548" t="s">
        <v>13868</v>
      </c>
      <c r="N6616" s="545" t="s">
        <v>13413</v>
      </c>
      <c r="O6616" s="545" t="s">
        <v>13413</v>
      </c>
      <c r="P6616" s="549">
        <v>4694</v>
      </c>
      <c r="Q6616" s="549">
        <v>2</v>
      </c>
      <c r="R6616" s="549">
        <v>7</v>
      </c>
      <c r="S6616" s="548">
        <v>2228</v>
      </c>
      <c r="T6616" s="548"/>
      <c r="U6616" s="99"/>
    </row>
    <row r="6617" spans="1:21" ht="19.5" customHeight="1">
      <c r="A6617" s="545">
        <v>101241</v>
      </c>
      <c r="B6617" s="545" t="s">
        <v>10582</v>
      </c>
      <c r="C6617" s="545" t="s">
        <v>437</v>
      </c>
      <c r="D6617" s="546"/>
      <c r="E6617" s="171" t="str">
        <f t="shared" si="103"/>
        <v>1900</v>
      </c>
      <c r="F6617" s="547">
        <v>0</v>
      </c>
      <c r="G6617" s="548">
        <v>0</v>
      </c>
      <c r="H6617" s="547">
        <v>0</v>
      </c>
      <c r="I6617" s="545" t="s">
        <v>12668</v>
      </c>
      <c r="J6617" s="545"/>
      <c r="K6617" s="545" t="s">
        <v>13413</v>
      </c>
      <c r="L6617" s="545" t="s">
        <v>18205</v>
      </c>
      <c r="M6617" s="548" t="s">
        <v>13868</v>
      </c>
      <c r="N6617" s="545" t="s">
        <v>13413</v>
      </c>
      <c r="O6617" s="545" t="s">
        <v>14057</v>
      </c>
      <c r="P6617" s="549">
        <v>4695</v>
      </c>
      <c r="Q6617" s="549">
        <v>2</v>
      </c>
      <c r="R6617" s="549">
        <v>7</v>
      </c>
      <c r="S6617" s="548"/>
      <c r="T6617" s="548"/>
      <c r="U6617" s="99"/>
    </row>
    <row r="6618" spans="1:21" ht="19.5" customHeight="1">
      <c r="A6618" s="545">
        <v>101242</v>
      </c>
      <c r="B6618" s="545" t="s">
        <v>916</v>
      </c>
      <c r="C6618" s="545" t="s">
        <v>4504</v>
      </c>
      <c r="D6618" s="546"/>
      <c r="E6618" s="171" t="str">
        <f t="shared" si="103"/>
        <v>1900</v>
      </c>
      <c r="F6618" s="547">
        <v>0</v>
      </c>
      <c r="G6618" s="548">
        <v>0</v>
      </c>
      <c r="H6618" s="547">
        <v>0</v>
      </c>
      <c r="I6618" s="545" t="s">
        <v>12750</v>
      </c>
      <c r="J6618" s="545"/>
      <c r="K6618" s="545" t="s">
        <v>13413</v>
      </c>
      <c r="L6618" s="545" t="s">
        <v>16177</v>
      </c>
      <c r="M6618" s="548" t="s">
        <v>13868</v>
      </c>
      <c r="N6618" s="545" t="s">
        <v>13413</v>
      </c>
      <c r="O6618" s="545" t="s">
        <v>16178</v>
      </c>
      <c r="P6618" s="549">
        <v>4696</v>
      </c>
      <c r="Q6618" s="549">
        <v>2</v>
      </c>
      <c r="R6618" s="549">
        <v>97</v>
      </c>
      <c r="S6618" s="548"/>
      <c r="T6618" s="548"/>
      <c r="U6618" s="99"/>
    </row>
    <row r="6619" spans="1:21" ht="19.5" customHeight="1">
      <c r="A6619" s="545">
        <v>101243</v>
      </c>
      <c r="B6619" s="545" t="s">
        <v>7019</v>
      </c>
      <c r="C6619" s="545" t="s">
        <v>4504</v>
      </c>
      <c r="D6619" s="546">
        <v>46052</v>
      </c>
      <c r="E6619" s="171" t="str">
        <f t="shared" si="103"/>
        <v>2026</v>
      </c>
      <c r="F6619" s="547">
        <v>99130</v>
      </c>
      <c r="G6619" s="548">
        <v>0.19</v>
      </c>
      <c r="H6619" s="547">
        <v>83302.52</v>
      </c>
      <c r="I6619" s="545" t="s">
        <v>12749</v>
      </c>
      <c r="J6619" s="545" t="s">
        <v>13307</v>
      </c>
      <c r="K6619" s="545" t="s">
        <v>18177</v>
      </c>
      <c r="L6619" s="545" t="s">
        <v>18206</v>
      </c>
      <c r="M6619" s="548" t="s">
        <v>13868</v>
      </c>
      <c r="N6619" s="545" t="s">
        <v>22157</v>
      </c>
      <c r="O6619" s="545" t="s">
        <v>13413</v>
      </c>
      <c r="P6619" s="549">
        <v>4697</v>
      </c>
      <c r="Q6619" s="549">
        <v>2</v>
      </c>
      <c r="R6619" s="549">
        <v>106</v>
      </c>
      <c r="S6619" s="548">
        <v>2228</v>
      </c>
      <c r="T6619" s="548">
        <v>23</v>
      </c>
      <c r="U6619" s="99"/>
    </row>
    <row r="6620" spans="1:21" ht="19.5" customHeight="1">
      <c r="A6620" s="545">
        <v>101244</v>
      </c>
      <c r="B6620" s="545" t="s">
        <v>7322</v>
      </c>
      <c r="C6620" s="545" t="s">
        <v>4504</v>
      </c>
      <c r="D6620" s="546">
        <v>43817</v>
      </c>
      <c r="E6620" s="171" t="str">
        <f t="shared" si="103"/>
        <v>2019</v>
      </c>
      <c r="F6620" s="547">
        <v>26180</v>
      </c>
      <c r="G6620" s="548">
        <v>0.19</v>
      </c>
      <c r="H6620" s="547">
        <v>22000</v>
      </c>
      <c r="I6620" s="545" t="s">
        <v>12668</v>
      </c>
      <c r="J6620" s="545" t="s">
        <v>13377</v>
      </c>
      <c r="K6620" s="545" t="s">
        <v>18207</v>
      </c>
      <c r="L6620" s="545" t="s">
        <v>13413</v>
      </c>
      <c r="M6620" s="548" t="s">
        <v>13868</v>
      </c>
      <c r="N6620" s="545" t="s">
        <v>13413</v>
      </c>
      <c r="O6620" s="545" t="s">
        <v>13869</v>
      </c>
      <c r="P6620" s="549">
        <v>4698</v>
      </c>
      <c r="Q6620" s="549">
        <v>2</v>
      </c>
      <c r="R6620" s="549">
        <v>7</v>
      </c>
      <c r="S6620" s="548">
        <v>113</v>
      </c>
      <c r="T6620" s="548"/>
      <c r="U6620" s="99"/>
    </row>
    <row r="6621" spans="1:21" ht="19.5" customHeight="1">
      <c r="A6621" s="545">
        <v>101245</v>
      </c>
      <c r="B6621" s="545" t="s">
        <v>10581</v>
      </c>
      <c r="C6621" s="545" t="s">
        <v>4504</v>
      </c>
      <c r="D6621" s="546"/>
      <c r="E6621" s="171" t="str">
        <f t="shared" si="103"/>
        <v>1900</v>
      </c>
      <c r="F6621" s="547">
        <v>0</v>
      </c>
      <c r="G6621" s="548">
        <v>0</v>
      </c>
      <c r="H6621" s="547">
        <v>0</v>
      </c>
      <c r="I6621" s="545" t="s">
        <v>12668</v>
      </c>
      <c r="J6621" s="545"/>
      <c r="K6621" s="545" t="s">
        <v>13413</v>
      </c>
      <c r="L6621" s="545" t="s">
        <v>13413</v>
      </c>
      <c r="M6621" s="548" t="s">
        <v>13868</v>
      </c>
      <c r="N6621" s="545" t="s">
        <v>22182</v>
      </c>
      <c r="O6621" s="545" t="s">
        <v>13413</v>
      </c>
      <c r="P6621" s="549">
        <v>4699</v>
      </c>
      <c r="Q6621" s="549">
        <v>2</v>
      </c>
      <c r="R6621" s="549">
        <v>7</v>
      </c>
      <c r="S6621" s="548"/>
      <c r="T6621" s="548">
        <v>157</v>
      </c>
      <c r="U6621" s="99"/>
    </row>
    <row r="6622" spans="1:21" ht="19.5" customHeight="1">
      <c r="A6622" s="545">
        <v>101247</v>
      </c>
      <c r="B6622" s="545" t="s">
        <v>1015</v>
      </c>
      <c r="C6622" s="545" t="s">
        <v>4504</v>
      </c>
      <c r="D6622" s="546"/>
      <c r="E6622" s="171" t="str">
        <f t="shared" si="103"/>
        <v>1900</v>
      </c>
      <c r="F6622" s="547">
        <v>0</v>
      </c>
      <c r="G6622" s="548">
        <v>0</v>
      </c>
      <c r="H6622" s="547">
        <v>0</v>
      </c>
      <c r="I6622" s="545" t="s">
        <v>12668</v>
      </c>
      <c r="J6622" s="545"/>
      <c r="K6622" s="545" t="s">
        <v>13413</v>
      </c>
      <c r="L6622" s="545" t="s">
        <v>13413</v>
      </c>
      <c r="M6622" s="548" t="s">
        <v>13868</v>
      </c>
      <c r="N6622" s="545" t="s">
        <v>13413</v>
      </c>
      <c r="O6622" s="545" t="s">
        <v>13413</v>
      </c>
      <c r="P6622" s="549">
        <v>4701</v>
      </c>
      <c r="Q6622" s="549">
        <v>2</v>
      </c>
      <c r="R6622" s="549">
        <v>7</v>
      </c>
      <c r="S6622" s="548"/>
      <c r="T6622" s="548"/>
      <c r="U6622" s="99"/>
    </row>
    <row r="6623" spans="1:21" ht="19.5" customHeight="1">
      <c r="A6623" s="545">
        <v>101248</v>
      </c>
      <c r="B6623" s="545" t="s">
        <v>10580</v>
      </c>
      <c r="C6623" s="545" t="s">
        <v>216</v>
      </c>
      <c r="D6623" s="546"/>
      <c r="E6623" s="171" t="str">
        <f t="shared" si="103"/>
        <v>1900</v>
      </c>
      <c r="F6623" s="547">
        <v>0</v>
      </c>
      <c r="G6623" s="548">
        <v>0</v>
      </c>
      <c r="H6623" s="547">
        <v>0</v>
      </c>
      <c r="I6623" s="545" t="s">
        <v>12647</v>
      </c>
      <c r="J6623" s="545"/>
      <c r="K6623" s="545" t="s">
        <v>18208</v>
      </c>
      <c r="L6623" s="545" t="s">
        <v>13413</v>
      </c>
      <c r="M6623" s="548" t="s">
        <v>13758</v>
      </c>
      <c r="N6623" s="545" t="s">
        <v>13413</v>
      </c>
      <c r="O6623" s="545" t="s">
        <v>13413</v>
      </c>
      <c r="P6623" s="549">
        <v>4702</v>
      </c>
      <c r="Q6623" s="549">
        <v>1</v>
      </c>
      <c r="R6623" s="549">
        <v>26</v>
      </c>
      <c r="S6623" s="548"/>
      <c r="T6623" s="548"/>
      <c r="U6623" s="99"/>
    </row>
    <row r="6624" spans="1:21" ht="19.5" customHeight="1">
      <c r="A6624" s="545">
        <v>101249</v>
      </c>
      <c r="B6624" s="545" t="s">
        <v>10579</v>
      </c>
      <c r="C6624" s="545" t="s">
        <v>903</v>
      </c>
      <c r="D6624" s="546"/>
      <c r="E6624" s="171" t="str">
        <f t="shared" si="103"/>
        <v>1900</v>
      </c>
      <c r="F6624" s="547">
        <v>0</v>
      </c>
      <c r="G6624" s="548">
        <v>0</v>
      </c>
      <c r="H6624" s="547">
        <v>0</v>
      </c>
      <c r="I6624" s="545" t="s">
        <v>12645</v>
      </c>
      <c r="J6624" s="545"/>
      <c r="K6624" s="545" t="s">
        <v>13413</v>
      </c>
      <c r="L6624" s="545" t="s">
        <v>18209</v>
      </c>
      <c r="M6624" s="548" t="s">
        <v>13758</v>
      </c>
      <c r="N6624" s="545" t="s">
        <v>22162</v>
      </c>
      <c r="O6624" s="545" t="s">
        <v>16677</v>
      </c>
      <c r="P6624" s="549">
        <v>4703</v>
      </c>
      <c r="Q6624" s="549">
        <v>1</v>
      </c>
      <c r="R6624" s="549">
        <v>12</v>
      </c>
      <c r="S6624" s="548"/>
      <c r="T6624" s="548">
        <v>165</v>
      </c>
      <c r="U6624" s="99"/>
    </row>
    <row r="6625" spans="1:21" ht="19.5" customHeight="1">
      <c r="A6625" s="545">
        <v>101250</v>
      </c>
      <c r="B6625" s="545" t="s">
        <v>6322</v>
      </c>
      <c r="C6625" s="545" t="s">
        <v>216</v>
      </c>
      <c r="D6625" s="546">
        <v>45708</v>
      </c>
      <c r="E6625" s="171" t="str">
        <f t="shared" si="103"/>
        <v>2025</v>
      </c>
      <c r="F6625" s="547">
        <v>725420.03</v>
      </c>
      <c r="G6625" s="548">
        <v>0.19</v>
      </c>
      <c r="H6625" s="547">
        <v>609596.66</v>
      </c>
      <c r="I6625" s="545" t="s">
        <v>12700</v>
      </c>
      <c r="J6625" s="545" t="s">
        <v>13307</v>
      </c>
      <c r="K6625" s="545" t="s">
        <v>18210</v>
      </c>
      <c r="L6625" s="545" t="s">
        <v>13413</v>
      </c>
      <c r="M6625" s="548" t="s">
        <v>13758</v>
      </c>
      <c r="N6625" s="545" t="s">
        <v>13413</v>
      </c>
      <c r="O6625" s="545" t="s">
        <v>13413</v>
      </c>
      <c r="P6625" s="549">
        <v>4704</v>
      </c>
      <c r="Q6625" s="549">
        <v>1</v>
      </c>
      <c r="R6625" s="549">
        <v>117</v>
      </c>
      <c r="S6625" s="548">
        <v>2228</v>
      </c>
      <c r="T6625" s="548"/>
      <c r="U6625" s="99"/>
    </row>
    <row r="6626" spans="1:21" ht="19.5" customHeight="1">
      <c r="A6626" s="545">
        <v>101251</v>
      </c>
      <c r="B6626" s="545" t="s">
        <v>7018</v>
      </c>
      <c r="C6626" s="545" t="s">
        <v>216</v>
      </c>
      <c r="D6626" s="546">
        <v>46052</v>
      </c>
      <c r="E6626" s="171" t="str">
        <f t="shared" si="103"/>
        <v>2026</v>
      </c>
      <c r="F6626" s="547">
        <v>502560</v>
      </c>
      <c r="G6626" s="548">
        <v>0.19</v>
      </c>
      <c r="H6626" s="547">
        <v>422319.33</v>
      </c>
      <c r="I6626" s="545" t="s">
        <v>12700</v>
      </c>
      <c r="J6626" s="545" t="s">
        <v>13307</v>
      </c>
      <c r="K6626" s="545" t="s">
        <v>18211</v>
      </c>
      <c r="L6626" s="545" t="s">
        <v>13413</v>
      </c>
      <c r="M6626" s="548" t="s">
        <v>13758</v>
      </c>
      <c r="N6626" s="545" t="s">
        <v>13413</v>
      </c>
      <c r="O6626" s="545" t="s">
        <v>13413</v>
      </c>
      <c r="P6626" s="549">
        <v>4705</v>
      </c>
      <c r="Q6626" s="549">
        <v>1</v>
      </c>
      <c r="R6626" s="549">
        <v>117</v>
      </c>
      <c r="S6626" s="548">
        <v>2228</v>
      </c>
      <c r="T6626" s="548"/>
      <c r="U6626" s="99"/>
    </row>
    <row r="6627" spans="1:21" ht="19.5" customHeight="1">
      <c r="A6627" s="545">
        <v>101252</v>
      </c>
      <c r="B6627" s="545" t="s">
        <v>8401</v>
      </c>
      <c r="C6627" s="545" t="s">
        <v>311</v>
      </c>
      <c r="D6627" s="546">
        <v>46052</v>
      </c>
      <c r="E6627" s="171" t="str">
        <f t="shared" si="103"/>
        <v>2026</v>
      </c>
      <c r="F6627" s="547">
        <v>202424</v>
      </c>
      <c r="G6627" s="548">
        <v>0.19</v>
      </c>
      <c r="H6627" s="547">
        <v>170104.2</v>
      </c>
      <c r="I6627" s="545" t="s">
        <v>12651</v>
      </c>
      <c r="J6627" s="545" t="s">
        <v>13307</v>
      </c>
      <c r="K6627" s="545" t="s">
        <v>13413</v>
      </c>
      <c r="L6627" s="545" t="s">
        <v>13805</v>
      </c>
      <c r="M6627" s="548" t="s">
        <v>13758</v>
      </c>
      <c r="N6627" s="545" t="s">
        <v>13413</v>
      </c>
      <c r="O6627" s="545" t="s">
        <v>13413</v>
      </c>
      <c r="P6627" s="549">
        <v>4706</v>
      </c>
      <c r="Q6627" s="549">
        <v>1</v>
      </c>
      <c r="R6627" s="549">
        <v>68</v>
      </c>
      <c r="S6627" s="548">
        <v>2228</v>
      </c>
      <c r="T6627" s="548"/>
      <c r="U6627" s="99"/>
    </row>
    <row r="6628" spans="1:21" ht="19.5" customHeight="1">
      <c r="A6628" s="545">
        <v>101253</v>
      </c>
      <c r="B6628" s="545" t="s">
        <v>5276</v>
      </c>
      <c r="C6628" s="545" t="s">
        <v>216</v>
      </c>
      <c r="D6628" s="546">
        <v>43543</v>
      </c>
      <c r="E6628" s="171" t="str">
        <f t="shared" si="103"/>
        <v>2019</v>
      </c>
      <c r="F6628" s="547">
        <v>8000000.0099999998</v>
      </c>
      <c r="G6628" s="548">
        <v>0.19</v>
      </c>
      <c r="H6628" s="547">
        <v>6722689.0800000001</v>
      </c>
      <c r="I6628" s="545" t="s">
        <v>12758</v>
      </c>
      <c r="J6628" s="545" t="s">
        <v>13378</v>
      </c>
      <c r="K6628" s="545" t="s">
        <v>18212</v>
      </c>
      <c r="L6628" s="545" t="s">
        <v>13413</v>
      </c>
      <c r="M6628" s="548" t="s">
        <v>13758</v>
      </c>
      <c r="N6628" s="545" t="s">
        <v>13413</v>
      </c>
      <c r="O6628" s="545" t="s">
        <v>13413</v>
      </c>
      <c r="P6628" s="549">
        <v>1406</v>
      </c>
      <c r="Q6628" s="549">
        <v>1</v>
      </c>
      <c r="R6628" s="549">
        <v>164</v>
      </c>
      <c r="S6628" s="548">
        <v>2238</v>
      </c>
      <c r="T6628" s="548"/>
      <c r="U6628" s="99"/>
    </row>
    <row r="6629" spans="1:21" ht="19.5" customHeight="1">
      <c r="A6629" s="545">
        <v>101254</v>
      </c>
      <c r="B6629" s="545" t="s">
        <v>927</v>
      </c>
      <c r="C6629" s="545" t="s">
        <v>903</v>
      </c>
      <c r="D6629" s="546"/>
      <c r="E6629" s="171" t="str">
        <f t="shared" si="103"/>
        <v>1900</v>
      </c>
      <c r="F6629" s="547">
        <v>0</v>
      </c>
      <c r="G6629" s="548">
        <v>0</v>
      </c>
      <c r="H6629" s="547">
        <v>0</v>
      </c>
      <c r="I6629" s="545" t="s">
        <v>12668</v>
      </c>
      <c r="J6629" s="545"/>
      <c r="K6629" s="545" t="s">
        <v>13413</v>
      </c>
      <c r="L6629" s="545" t="s">
        <v>15539</v>
      </c>
      <c r="M6629" s="548" t="s">
        <v>13868</v>
      </c>
      <c r="N6629" s="545" t="s">
        <v>13413</v>
      </c>
      <c r="O6629" s="545" t="s">
        <v>13413</v>
      </c>
      <c r="P6629" s="549">
        <v>4707</v>
      </c>
      <c r="Q6629" s="549">
        <v>2</v>
      </c>
      <c r="R6629" s="549">
        <v>7</v>
      </c>
      <c r="S6629" s="548"/>
      <c r="T6629" s="548"/>
      <c r="U6629" s="99"/>
    </row>
    <row r="6630" spans="1:21" ht="19.5" customHeight="1">
      <c r="A6630" s="545">
        <v>101255</v>
      </c>
      <c r="B6630" s="545" t="s">
        <v>10578</v>
      </c>
      <c r="C6630" s="545" t="s">
        <v>922</v>
      </c>
      <c r="D6630" s="546"/>
      <c r="E6630" s="171" t="str">
        <f t="shared" si="103"/>
        <v>1900</v>
      </c>
      <c r="F6630" s="547">
        <v>0</v>
      </c>
      <c r="G6630" s="548">
        <v>0</v>
      </c>
      <c r="H6630" s="547">
        <v>0</v>
      </c>
      <c r="I6630" s="545" t="s">
        <v>12751</v>
      </c>
      <c r="J6630" s="545"/>
      <c r="K6630" s="545" t="s">
        <v>13413</v>
      </c>
      <c r="L6630" s="545" t="s">
        <v>13413</v>
      </c>
      <c r="M6630" s="548" t="s">
        <v>13868</v>
      </c>
      <c r="N6630" s="545" t="s">
        <v>13413</v>
      </c>
      <c r="O6630" s="545" t="s">
        <v>13413</v>
      </c>
      <c r="P6630" s="549">
        <v>4708</v>
      </c>
      <c r="Q6630" s="549">
        <v>2</v>
      </c>
      <c r="R6630" s="549">
        <v>98</v>
      </c>
      <c r="S6630" s="548"/>
      <c r="T6630" s="548"/>
      <c r="U6630" s="99"/>
    </row>
    <row r="6631" spans="1:21" ht="19.5" customHeight="1">
      <c r="A6631" s="545">
        <v>101256</v>
      </c>
      <c r="B6631" s="545" t="s">
        <v>6731</v>
      </c>
      <c r="C6631" s="545" t="s">
        <v>206</v>
      </c>
      <c r="D6631" s="546">
        <v>46052</v>
      </c>
      <c r="E6631" s="171" t="str">
        <f t="shared" si="103"/>
        <v>2026</v>
      </c>
      <c r="F6631" s="547">
        <v>7629</v>
      </c>
      <c r="G6631" s="548">
        <v>0.19</v>
      </c>
      <c r="H6631" s="547">
        <v>6410.92</v>
      </c>
      <c r="I6631" s="545" t="s">
        <v>12709</v>
      </c>
      <c r="J6631" s="545" t="s">
        <v>13307</v>
      </c>
      <c r="K6631" s="545" t="s">
        <v>18213</v>
      </c>
      <c r="L6631" s="545" t="s">
        <v>14359</v>
      </c>
      <c r="M6631" s="548" t="s">
        <v>13758</v>
      </c>
      <c r="N6631" s="545" t="s">
        <v>13413</v>
      </c>
      <c r="O6631" s="545" t="s">
        <v>16102</v>
      </c>
      <c r="P6631" s="549">
        <v>4709</v>
      </c>
      <c r="Q6631" s="549">
        <v>1</v>
      </c>
      <c r="R6631" s="549">
        <v>124</v>
      </c>
      <c r="S6631" s="548">
        <v>2228</v>
      </c>
      <c r="T6631" s="548"/>
      <c r="U6631" s="99"/>
    </row>
    <row r="6632" spans="1:21" ht="19.5" customHeight="1">
      <c r="A6632" s="545">
        <v>101257</v>
      </c>
      <c r="B6632" s="545" t="s">
        <v>7017</v>
      </c>
      <c r="C6632" s="545" t="s">
        <v>206</v>
      </c>
      <c r="D6632" s="546">
        <v>46052</v>
      </c>
      <c r="E6632" s="171" t="str">
        <f t="shared" si="103"/>
        <v>2026</v>
      </c>
      <c r="F6632" s="547">
        <v>11096</v>
      </c>
      <c r="G6632" s="548">
        <v>0.19</v>
      </c>
      <c r="H6632" s="547">
        <v>9324.3700000000008</v>
      </c>
      <c r="I6632" s="545" t="s">
        <v>12709</v>
      </c>
      <c r="J6632" s="545" t="s">
        <v>13307</v>
      </c>
      <c r="K6632" s="545" t="s">
        <v>18214</v>
      </c>
      <c r="L6632" s="545" t="s">
        <v>14359</v>
      </c>
      <c r="M6632" s="548" t="s">
        <v>13758</v>
      </c>
      <c r="N6632" s="545" t="s">
        <v>13413</v>
      </c>
      <c r="O6632" s="545" t="s">
        <v>16102</v>
      </c>
      <c r="P6632" s="549">
        <v>4710</v>
      </c>
      <c r="Q6632" s="549">
        <v>1</v>
      </c>
      <c r="R6632" s="549">
        <v>124</v>
      </c>
      <c r="S6632" s="548">
        <v>2228</v>
      </c>
      <c r="T6632" s="548"/>
      <c r="U6632" s="99"/>
    </row>
    <row r="6633" spans="1:21" ht="19.5" customHeight="1">
      <c r="A6633" s="545">
        <v>101258</v>
      </c>
      <c r="B6633" s="545" t="s">
        <v>7777</v>
      </c>
      <c r="C6633" s="545" t="s">
        <v>311</v>
      </c>
      <c r="D6633" s="546">
        <v>45086</v>
      </c>
      <c r="E6633" s="171" t="str">
        <f t="shared" si="103"/>
        <v>2023</v>
      </c>
      <c r="F6633" s="547">
        <v>709434.99</v>
      </c>
      <c r="G6633" s="548">
        <v>0.19</v>
      </c>
      <c r="H6633" s="547">
        <v>596163.86</v>
      </c>
      <c r="I6633" s="545" t="s">
        <v>12723</v>
      </c>
      <c r="J6633" s="545" t="s">
        <v>13298</v>
      </c>
      <c r="K6633" s="545" t="s">
        <v>13413</v>
      </c>
      <c r="L6633" s="545" t="s">
        <v>13413</v>
      </c>
      <c r="M6633" s="548" t="s">
        <v>13758</v>
      </c>
      <c r="N6633" s="545" t="s">
        <v>13413</v>
      </c>
      <c r="O6633" s="545" t="s">
        <v>14637</v>
      </c>
      <c r="P6633" s="549">
        <v>4711</v>
      </c>
      <c r="Q6633" s="549">
        <v>1</v>
      </c>
      <c r="R6633" s="549">
        <v>16</v>
      </c>
      <c r="S6633" s="548">
        <v>1012</v>
      </c>
      <c r="T6633" s="548"/>
      <c r="U6633" s="99"/>
    </row>
    <row r="6634" spans="1:21" ht="19.5" customHeight="1">
      <c r="A6634" s="545">
        <v>101259</v>
      </c>
      <c r="B6634" s="545" t="s">
        <v>918</v>
      </c>
      <c r="C6634" s="545" t="s">
        <v>4504</v>
      </c>
      <c r="D6634" s="546"/>
      <c r="E6634" s="171" t="str">
        <f t="shared" si="103"/>
        <v>1900</v>
      </c>
      <c r="F6634" s="547">
        <v>0</v>
      </c>
      <c r="G6634" s="548">
        <v>0</v>
      </c>
      <c r="H6634" s="547">
        <v>0</v>
      </c>
      <c r="I6634" s="545" t="s">
        <v>12668</v>
      </c>
      <c r="J6634" s="545"/>
      <c r="K6634" s="545" t="s">
        <v>13413</v>
      </c>
      <c r="L6634" s="545" t="s">
        <v>14050</v>
      </c>
      <c r="M6634" s="548" t="s">
        <v>13868</v>
      </c>
      <c r="N6634" s="545" t="s">
        <v>13413</v>
      </c>
      <c r="O6634" s="545" t="s">
        <v>13413</v>
      </c>
      <c r="P6634" s="549">
        <v>4712</v>
      </c>
      <c r="Q6634" s="549">
        <v>2</v>
      </c>
      <c r="R6634" s="549">
        <v>7</v>
      </c>
      <c r="S6634" s="548"/>
      <c r="T6634" s="548"/>
      <c r="U6634" s="99"/>
    </row>
    <row r="6635" spans="1:21" ht="19.5" customHeight="1">
      <c r="A6635" s="545">
        <v>101260</v>
      </c>
      <c r="B6635" s="545" t="s">
        <v>919</v>
      </c>
      <c r="C6635" s="545" t="s">
        <v>903</v>
      </c>
      <c r="D6635" s="546"/>
      <c r="E6635" s="171" t="str">
        <f t="shared" si="103"/>
        <v>1900</v>
      </c>
      <c r="F6635" s="547">
        <v>0</v>
      </c>
      <c r="G6635" s="548">
        <v>0</v>
      </c>
      <c r="H6635" s="547">
        <v>0</v>
      </c>
      <c r="I6635" s="545" t="s">
        <v>12668</v>
      </c>
      <c r="J6635" s="545"/>
      <c r="K6635" s="545" t="s">
        <v>13413</v>
      </c>
      <c r="L6635" s="545" t="s">
        <v>14050</v>
      </c>
      <c r="M6635" s="548" t="s">
        <v>13868</v>
      </c>
      <c r="N6635" s="545" t="s">
        <v>13413</v>
      </c>
      <c r="O6635" s="545" t="s">
        <v>13413</v>
      </c>
      <c r="P6635" s="549">
        <v>4713</v>
      </c>
      <c r="Q6635" s="549">
        <v>2</v>
      </c>
      <c r="R6635" s="549">
        <v>7</v>
      </c>
      <c r="S6635" s="548"/>
      <c r="T6635" s="548"/>
      <c r="U6635" s="99"/>
    </row>
    <row r="6636" spans="1:21" ht="19.5" customHeight="1">
      <c r="A6636" s="545">
        <v>101261</v>
      </c>
      <c r="B6636" s="545" t="s">
        <v>10577</v>
      </c>
      <c r="C6636" s="545" t="s">
        <v>903</v>
      </c>
      <c r="D6636" s="546"/>
      <c r="E6636" s="171" t="str">
        <f t="shared" si="103"/>
        <v>1900</v>
      </c>
      <c r="F6636" s="547">
        <v>0</v>
      </c>
      <c r="G6636" s="548">
        <v>0</v>
      </c>
      <c r="H6636" s="547">
        <v>0</v>
      </c>
      <c r="I6636" s="545" t="s">
        <v>12751</v>
      </c>
      <c r="J6636" s="545"/>
      <c r="K6636" s="545" t="s">
        <v>13413</v>
      </c>
      <c r="L6636" s="545" t="s">
        <v>18070</v>
      </c>
      <c r="M6636" s="548" t="s">
        <v>13868</v>
      </c>
      <c r="N6636" s="545" t="s">
        <v>22183</v>
      </c>
      <c r="O6636" s="545" t="s">
        <v>16146</v>
      </c>
      <c r="P6636" s="549">
        <v>4714</v>
      </c>
      <c r="Q6636" s="549">
        <v>2</v>
      </c>
      <c r="R6636" s="549">
        <v>98</v>
      </c>
      <c r="S6636" s="548"/>
      <c r="T6636" s="548">
        <v>97</v>
      </c>
      <c r="U6636" s="99"/>
    </row>
    <row r="6637" spans="1:21" ht="19.5" customHeight="1">
      <c r="A6637" s="545">
        <v>101262</v>
      </c>
      <c r="B6637" s="545" t="s">
        <v>5285</v>
      </c>
      <c r="C6637" s="545" t="s">
        <v>216</v>
      </c>
      <c r="D6637" s="546">
        <v>44679</v>
      </c>
      <c r="E6637" s="171" t="str">
        <f t="shared" si="103"/>
        <v>2022</v>
      </c>
      <c r="F6637" s="547">
        <v>25161761.010000002</v>
      </c>
      <c r="G6637" s="548">
        <v>0.19</v>
      </c>
      <c r="H6637" s="547">
        <v>21144336.98</v>
      </c>
      <c r="I6637" s="545" t="s">
        <v>12758</v>
      </c>
      <c r="J6637" s="545" t="s">
        <v>13296</v>
      </c>
      <c r="K6637" s="545" t="s">
        <v>18215</v>
      </c>
      <c r="L6637" s="545" t="s">
        <v>13413</v>
      </c>
      <c r="M6637" s="548" t="s">
        <v>13758</v>
      </c>
      <c r="N6637" s="545" t="s">
        <v>13413</v>
      </c>
      <c r="O6637" s="545" t="s">
        <v>13413</v>
      </c>
      <c r="P6637" s="549">
        <v>4685</v>
      </c>
      <c r="Q6637" s="549">
        <v>1</v>
      </c>
      <c r="R6637" s="549">
        <v>164</v>
      </c>
      <c r="S6637" s="548">
        <v>2218</v>
      </c>
      <c r="T6637" s="548"/>
      <c r="U6637" s="99"/>
    </row>
    <row r="6638" spans="1:21" ht="19.5" customHeight="1">
      <c r="A6638" s="545">
        <v>101263</v>
      </c>
      <c r="B6638" s="545" t="s">
        <v>10576</v>
      </c>
      <c r="C6638" s="545" t="s">
        <v>903</v>
      </c>
      <c r="D6638" s="546"/>
      <c r="E6638" s="171" t="str">
        <f t="shared" si="103"/>
        <v>1900</v>
      </c>
      <c r="F6638" s="547">
        <v>0</v>
      </c>
      <c r="G6638" s="548">
        <v>0</v>
      </c>
      <c r="H6638" s="547">
        <v>0</v>
      </c>
      <c r="I6638" s="545" t="s">
        <v>12750</v>
      </c>
      <c r="J6638" s="545"/>
      <c r="K6638" s="545" t="s">
        <v>18216</v>
      </c>
      <c r="L6638" s="545" t="s">
        <v>16138</v>
      </c>
      <c r="M6638" s="548" t="s">
        <v>13868</v>
      </c>
      <c r="N6638" s="545" t="s">
        <v>22183</v>
      </c>
      <c r="O6638" s="545" t="s">
        <v>13413</v>
      </c>
      <c r="P6638" s="549">
        <v>4715</v>
      </c>
      <c r="Q6638" s="549">
        <v>2</v>
      </c>
      <c r="R6638" s="549">
        <v>97</v>
      </c>
      <c r="S6638" s="548"/>
      <c r="T6638" s="548">
        <v>97</v>
      </c>
      <c r="U6638" s="99"/>
    </row>
    <row r="6639" spans="1:21" ht="19.5" customHeight="1">
      <c r="A6639" s="545">
        <v>101264</v>
      </c>
      <c r="B6639" s="545" t="s">
        <v>10575</v>
      </c>
      <c r="C6639" s="545" t="s">
        <v>4504</v>
      </c>
      <c r="D6639" s="546"/>
      <c r="E6639" s="171" t="str">
        <f t="shared" si="103"/>
        <v>1900</v>
      </c>
      <c r="F6639" s="547">
        <v>0</v>
      </c>
      <c r="G6639" s="548">
        <v>0</v>
      </c>
      <c r="H6639" s="547">
        <v>0</v>
      </c>
      <c r="I6639" s="545" t="s">
        <v>12700</v>
      </c>
      <c r="J6639" s="545"/>
      <c r="K6639" s="545" t="s">
        <v>13413</v>
      </c>
      <c r="L6639" s="545" t="s">
        <v>14993</v>
      </c>
      <c r="M6639" s="548" t="s">
        <v>13868</v>
      </c>
      <c r="N6639" s="545" t="s">
        <v>13413</v>
      </c>
      <c r="O6639" s="545" t="s">
        <v>14994</v>
      </c>
      <c r="P6639" s="549">
        <v>4716</v>
      </c>
      <c r="Q6639" s="549">
        <v>2</v>
      </c>
      <c r="R6639" s="549">
        <v>117</v>
      </c>
      <c r="S6639" s="548"/>
      <c r="T6639" s="548"/>
      <c r="U6639" s="99"/>
    </row>
    <row r="6640" spans="1:21" ht="19.5" customHeight="1">
      <c r="A6640" s="545">
        <v>101265</v>
      </c>
      <c r="B6640" s="545" t="s">
        <v>13663</v>
      </c>
      <c r="C6640" s="545" t="s">
        <v>216</v>
      </c>
      <c r="D6640" s="546">
        <v>46052</v>
      </c>
      <c r="E6640" s="171" t="str">
        <f t="shared" si="103"/>
        <v>2026</v>
      </c>
      <c r="F6640" s="547">
        <v>3804782</v>
      </c>
      <c r="G6640" s="548">
        <v>0.19</v>
      </c>
      <c r="H6640" s="547">
        <v>3197295.8</v>
      </c>
      <c r="I6640" s="545" t="s">
        <v>12657</v>
      </c>
      <c r="J6640" s="545" t="s">
        <v>13307</v>
      </c>
      <c r="K6640" s="545" t="s">
        <v>18217</v>
      </c>
      <c r="L6640" s="545" t="s">
        <v>14482</v>
      </c>
      <c r="M6640" s="548" t="s">
        <v>13758</v>
      </c>
      <c r="N6640" s="545" t="s">
        <v>22154</v>
      </c>
      <c r="O6640" s="545" t="s">
        <v>15412</v>
      </c>
      <c r="P6640" s="549">
        <v>4717</v>
      </c>
      <c r="Q6640" s="549">
        <v>1</v>
      </c>
      <c r="R6640" s="549">
        <v>153</v>
      </c>
      <c r="S6640" s="548">
        <v>2228</v>
      </c>
      <c r="T6640" s="548">
        <v>170</v>
      </c>
      <c r="U6640" s="99"/>
    </row>
    <row r="6641" spans="1:21" ht="19.5" customHeight="1">
      <c r="A6641" s="545">
        <v>101266</v>
      </c>
      <c r="B6641" s="545" t="s">
        <v>10574</v>
      </c>
      <c r="C6641" s="545" t="s">
        <v>216</v>
      </c>
      <c r="D6641" s="546"/>
      <c r="E6641" s="171" t="str">
        <f t="shared" si="103"/>
        <v>1900</v>
      </c>
      <c r="F6641" s="547">
        <v>0</v>
      </c>
      <c r="G6641" s="548">
        <v>0</v>
      </c>
      <c r="H6641" s="547">
        <v>0</v>
      </c>
      <c r="I6641" s="545" t="s">
        <v>12656</v>
      </c>
      <c r="J6641" s="545"/>
      <c r="K6641" s="545" t="s">
        <v>13413</v>
      </c>
      <c r="L6641" s="545" t="s">
        <v>13413</v>
      </c>
      <c r="M6641" s="548" t="s">
        <v>13758</v>
      </c>
      <c r="N6641" s="545" t="s">
        <v>13413</v>
      </c>
      <c r="O6641" s="545" t="s">
        <v>13413</v>
      </c>
      <c r="P6641" s="549">
        <v>4718</v>
      </c>
      <c r="Q6641" s="549">
        <v>1</v>
      </c>
      <c r="R6641" s="549">
        <v>119</v>
      </c>
      <c r="S6641" s="548"/>
      <c r="T6641" s="548"/>
      <c r="U6641" s="99"/>
    </row>
    <row r="6642" spans="1:21" ht="19.5" customHeight="1">
      <c r="A6642" s="545">
        <v>101267</v>
      </c>
      <c r="B6642" s="545" t="s">
        <v>8113</v>
      </c>
      <c r="C6642" s="545" t="s">
        <v>216</v>
      </c>
      <c r="D6642" s="546">
        <v>44679</v>
      </c>
      <c r="E6642" s="171" t="str">
        <f t="shared" si="103"/>
        <v>2022</v>
      </c>
      <c r="F6642" s="547">
        <v>51765398</v>
      </c>
      <c r="G6642" s="548">
        <v>0.19</v>
      </c>
      <c r="H6642" s="547">
        <v>43500334.450000003</v>
      </c>
      <c r="I6642" s="545" t="s">
        <v>12647</v>
      </c>
      <c r="J6642" s="545" t="s">
        <v>13296</v>
      </c>
      <c r="K6642" s="545" t="s">
        <v>18218</v>
      </c>
      <c r="L6642" s="545" t="s">
        <v>13413</v>
      </c>
      <c r="M6642" s="548" t="s">
        <v>13758</v>
      </c>
      <c r="N6642" s="545" t="s">
        <v>13413</v>
      </c>
      <c r="O6642" s="545" t="s">
        <v>13413</v>
      </c>
      <c r="P6642" s="549">
        <v>4720</v>
      </c>
      <c r="Q6642" s="549">
        <v>1</v>
      </c>
      <c r="R6642" s="549">
        <v>26</v>
      </c>
      <c r="S6642" s="548">
        <v>2218</v>
      </c>
      <c r="T6642" s="548"/>
      <c r="U6642" s="99"/>
    </row>
    <row r="6643" spans="1:21" ht="19.5" customHeight="1">
      <c r="A6643" s="545">
        <v>101268</v>
      </c>
      <c r="B6643" s="545" t="s">
        <v>10573</v>
      </c>
      <c r="C6643" s="545" t="s">
        <v>903</v>
      </c>
      <c r="D6643" s="546"/>
      <c r="E6643" s="171" t="str">
        <f t="shared" si="103"/>
        <v>1900</v>
      </c>
      <c r="F6643" s="547">
        <v>0</v>
      </c>
      <c r="G6643" s="548">
        <v>0</v>
      </c>
      <c r="H6643" s="547">
        <v>0</v>
      </c>
      <c r="I6643" s="545" t="s">
        <v>12751</v>
      </c>
      <c r="J6643" s="545"/>
      <c r="K6643" s="545" t="s">
        <v>13413</v>
      </c>
      <c r="L6643" s="545" t="s">
        <v>18070</v>
      </c>
      <c r="M6643" s="548" t="s">
        <v>13868</v>
      </c>
      <c r="N6643" s="545" t="s">
        <v>22183</v>
      </c>
      <c r="O6643" s="545" t="s">
        <v>16146</v>
      </c>
      <c r="P6643" s="549">
        <v>4719</v>
      </c>
      <c r="Q6643" s="549">
        <v>2</v>
      </c>
      <c r="R6643" s="549">
        <v>98</v>
      </c>
      <c r="S6643" s="548"/>
      <c r="T6643" s="548">
        <v>97</v>
      </c>
      <c r="U6643" s="99"/>
    </row>
    <row r="6644" spans="1:21" ht="19.5" customHeight="1">
      <c r="A6644" s="545">
        <v>101269</v>
      </c>
      <c r="B6644" s="545" t="s">
        <v>8112</v>
      </c>
      <c r="C6644" s="545" t="s">
        <v>216</v>
      </c>
      <c r="D6644" s="546">
        <v>43543</v>
      </c>
      <c r="E6644" s="171" t="str">
        <f t="shared" si="103"/>
        <v>2019</v>
      </c>
      <c r="F6644" s="547">
        <v>127056776</v>
      </c>
      <c r="G6644" s="548">
        <v>0.19</v>
      </c>
      <c r="H6644" s="547">
        <v>106770400</v>
      </c>
      <c r="I6644" s="545" t="s">
        <v>12758</v>
      </c>
      <c r="J6644" s="545" t="s">
        <v>13368</v>
      </c>
      <c r="K6644" s="545" t="s">
        <v>18219</v>
      </c>
      <c r="L6644" s="545" t="s">
        <v>13413</v>
      </c>
      <c r="M6644" s="548" t="s">
        <v>13758</v>
      </c>
      <c r="N6644" s="545" t="s">
        <v>13413</v>
      </c>
      <c r="O6644" s="545" t="s">
        <v>13413</v>
      </c>
      <c r="P6644" s="549">
        <v>4794</v>
      </c>
      <c r="Q6644" s="549">
        <v>1</v>
      </c>
      <c r="R6644" s="549">
        <v>164</v>
      </c>
      <c r="S6644" s="548">
        <v>2202</v>
      </c>
      <c r="T6644" s="548"/>
      <c r="U6644" s="99"/>
    </row>
    <row r="6645" spans="1:21" ht="19.5" customHeight="1">
      <c r="A6645" s="545">
        <v>101270</v>
      </c>
      <c r="B6645" s="545" t="s">
        <v>5298</v>
      </c>
      <c r="C6645" s="545" t="s">
        <v>216</v>
      </c>
      <c r="D6645" s="546">
        <v>46052</v>
      </c>
      <c r="E6645" s="171" t="str">
        <f t="shared" si="103"/>
        <v>2026</v>
      </c>
      <c r="F6645" s="547">
        <v>27416899</v>
      </c>
      <c r="G6645" s="548">
        <v>0.19</v>
      </c>
      <c r="H6645" s="547">
        <v>23039410.920000002</v>
      </c>
      <c r="I6645" s="545" t="s">
        <v>12758</v>
      </c>
      <c r="J6645" s="545" t="s">
        <v>13307</v>
      </c>
      <c r="K6645" s="545" t="s">
        <v>18220</v>
      </c>
      <c r="L6645" s="545" t="s">
        <v>13413</v>
      </c>
      <c r="M6645" s="548" t="s">
        <v>13758</v>
      </c>
      <c r="N6645" s="545" t="s">
        <v>13413</v>
      </c>
      <c r="O6645" s="545" t="s">
        <v>13413</v>
      </c>
      <c r="P6645" s="549">
        <v>5500</v>
      </c>
      <c r="Q6645" s="549">
        <v>1</v>
      </c>
      <c r="R6645" s="549">
        <v>164</v>
      </c>
      <c r="S6645" s="548">
        <v>2228</v>
      </c>
      <c r="T6645" s="548"/>
      <c r="U6645" s="99"/>
    </row>
    <row r="6646" spans="1:21" ht="19.5" customHeight="1">
      <c r="A6646" s="545">
        <v>101271</v>
      </c>
      <c r="B6646" s="545" t="s">
        <v>353</v>
      </c>
      <c r="C6646" s="545" t="s">
        <v>206</v>
      </c>
      <c r="D6646" s="546"/>
      <c r="E6646" s="171" t="str">
        <f t="shared" si="103"/>
        <v>1900</v>
      </c>
      <c r="F6646" s="547">
        <v>0</v>
      </c>
      <c r="G6646" s="548">
        <v>0</v>
      </c>
      <c r="H6646" s="547">
        <v>0</v>
      </c>
      <c r="I6646" s="545" t="s">
        <v>12741</v>
      </c>
      <c r="J6646" s="545"/>
      <c r="K6646" s="545" t="s">
        <v>13413</v>
      </c>
      <c r="L6646" s="545" t="s">
        <v>13413</v>
      </c>
      <c r="M6646" s="548" t="s">
        <v>13758</v>
      </c>
      <c r="N6646" s="545" t="s">
        <v>13413</v>
      </c>
      <c r="O6646" s="545" t="s">
        <v>13413</v>
      </c>
      <c r="P6646" s="549">
        <v>4721</v>
      </c>
      <c r="Q6646" s="549">
        <v>1</v>
      </c>
      <c r="R6646" s="549">
        <v>37</v>
      </c>
      <c r="S6646" s="548"/>
      <c r="T6646" s="548"/>
      <c r="U6646" s="99"/>
    </row>
    <row r="6647" spans="1:21" ht="19.5" customHeight="1">
      <c r="A6647" s="545">
        <v>101272</v>
      </c>
      <c r="B6647" s="545" t="s">
        <v>229</v>
      </c>
      <c r="C6647" s="545" t="s">
        <v>209</v>
      </c>
      <c r="D6647" s="546">
        <v>43532</v>
      </c>
      <c r="E6647" s="171" t="str">
        <f t="shared" si="103"/>
        <v>2019</v>
      </c>
      <c r="F6647" s="547">
        <v>2760</v>
      </c>
      <c r="G6647" s="548">
        <v>0.19</v>
      </c>
      <c r="H6647" s="547">
        <v>2319.33</v>
      </c>
      <c r="I6647" s="545" t="s">
        <v>12644</v>
      </c>
      <c r="J6647" s="545" t="s">
        <v>13298</v>
      </c>
      <c r="K6647" s="545" t="s">
        <v>13413</v>
      </c>
      <c r="L6647" s="545" t="s">
        <v>13413</v>
      </c>
      <c r="M6647" s="548" t="s">
        <v>13758</v>
      </c>
      <c r="N6647" s="545" t="s">
        <v>13413</v>
      </c>
      <c r="O6647" s="545" t="s">
        <v>16187</v>
      </c>
      <c r="P6647" s="549">
        <v>4722</v>
      </c>
      <c r="Q6647" s="549">
        <v>1</v>
      </c>
      <c r="R6647" s="549">
        <v>62</v>
      </c>
      <c r="S6647" s="548">
        <v>1012</v>
      </c>
      <c r="T6647" s="548"/>
      <c r="U6647" s="99"/>
    </row>
    <row r="6648" spans="1:21" ht="19.5" customHeight="1">
      <c r="A6648" s="545">
        <v>101273</v>
      </c>
      <c r="B6648" s="545" t="s">
        <v>5295</v>
      </c>
      <c r="C6648" s="545" t="s">
        <v>216</v>
      </c>
      <c r="D6648" s="546">
        <v>46052</v>
      </c>
      <c r="E6648" s="171" t="str">
        <f t="shared" si="103"/>
        <v>2026</v>
      </c>
      <c r="F6648" s="547">
        <v>54538615</v>
      </c>
      <c r="G6648" s="548">
        <v>0.19</v>
      </c>
      <c r="H6648" s="547">
        <v>45830768.909999996</v>
      </c>
      <c r="I6648" s="545" t="s">
        <v>12647</v>
      </c>
      <c r="J6648" s="545" t="s">
        <v>13307</v>
      </c>
      <c r="K6648" s="545" t="s">
        <v>18221</v>
      </c>
      <c r="L6648" s="545" t="s">
        <v>13413</v>
      </c>
      <c r="M6648" s="548" t="s">
        <v>13758</v>
      </c>
      <c r="N6648" s="545" t="s">
        <v>13413</v>
      </c>
      <c r="O6648" s="545" t="s">
        <v>13413</v>
      </c>
      <c r="P6648" s="549">
        <v>8738</v>
      </c>
      <c r="Q6648" s="549">
        <v>1</v>
      </c>
      <c r="R6648" s="549">
        <v>26</v>
      </c>
      <c r="S6648" s="548">
        <v>2228</v>
      </c>
      <c r="T6648" s="548"/>
      <c r="U6648" s="99"/>
    </row>
    <row r="6649" spans="1:21" ht="19.5" customHeight="1">
      <c r="A6649" s="545">
        <v>101274</v>
      </c>
      <c r="B6649" s="545" t="s">
        <v>7016</v>
      </c>
      <c r="C6649" s="545" t="s">
        <v>209</v>
      </c>
      <c r="D6649" s="546">
        <v>46052</v>
      </c>
      <c r="E6649" s="171" t="str">
        <f t="shared" si="103"/>
        <v>2026</v>
      </c>
      <c r="F6649" s="547">
        <v>7052</v>
      </c>
      <c r="G6649" s="548">
        <v>0.19</v>
      </c>
      <c r="H6649" s="547">
        <v>5926.05</v>
      </c>
      <c r="I6649" s="545" t="s">
        <v>12644</v>
      </c>
      <c r="J6649" s="545" t="s">
        <v>13307</v>
      </c>
      <c r="K6649" s="545" t="s">
        <v>18222</v>
      </c>
      <c r="L6649" s="545" t="s">
        <v>18164</v>
      </c>
      <c r="M6649" s="548" t="s">
        <v>13758</v>
      </c>
      <c r="N6649" s="545" t="s">
        <v>13413</v>
      </c>
      <c r="O6649" s="545" t="s">
        <v>13413</v>
      </c>
      <c r="P6649" s="549">
        <v>4723</v>
      </c>
      <c r="Q6649" s="549">
        <v>1</v>
      </c>
      <c r="R6649" s="549">
        <v>62</v>
      </c>
      <c r="S6649" s="548">
        <v>2228</v>
      </c>
      <c r="T6649" s="548"/>
      <c r="U6649" s="99"/>
    </row>
    <row r="6650" spans="1:21" ht="19.5" customHeight="1">
      <c r="A6650" s="545">
        <v>101275</v>
      </c>
      <c r="B6650" s="545" t="s">
        <v>5327</v>
      </c>
      <c r="C6650" s="545" t="s">
        <v>216</v>
      </c>
      <c r="D6650" s="546">
        <v>46052</v>
      </c>
      <c r="E6650" s="171" t="str">
        <f t="shared" si="103"/>
        <v>2026</v>
      </c>
      <c r="F6650" s="547">
        <v>23072246</v>
      </c>
      <c r="G6650" s="548">
        <v>0.19</v>
      </c>
      <c r="H6650" s="547">
        <v>19388442.02</v>
      </c>
      <c r="I6650" s="545" t="s">
        <v>12647</v>
      </c>
      <c r="J6650" s="545" t="s">
        <v>13307</v>
      </c>
      <c r="K6650" s="545" t="s">
        <v>18223</v>
      </c>
      <c r="L6650" s="545" t="s">
        <v>13413</v>
      </c>
      <c r="M6650" s="548" t="s">
        <v>13758</v>
      </c>
      <c r="N6650" s="545" t="s">
        <v>13413</v>
      </c>
      <c r="O6650" s="545" t="s">
        <v>13413</v>
      </c>
      <c r="P6650" s="549">
        <v>9131</v>
      </c>
      <c r="Q6650" s="549">
        <v>1</v>
      </c>
      <c r="R6650" s="549">
        <v>26</v>
      </c>
      <c r="S6650" s="548">
        <v>2228</v>
      </c>
      <c r="T6650" s="548"/>
      <c r="U6650" s="99"/>
    </row>
    <row r="6651" spans="1:21" ht="19.5" customHeight="1">
      <c r="A6651" s="545">
        <v>101276</v>
      </c>
      <c r="B6651" s="545" t="s">
        <v>7015</v>
      </c>
      <c r="C6651" s="545" t="s">
        <v>209</v>
      </c>
      <c r="D6651" s="546">
        <v>46052</v>
      </c>
      <c r="E6651" s="171" t="str">
        <f t="shared" si="103"/>
        <v>2026</v>
      </c>
      <c r="F6651" s="547">
        <v>5806</v>
      </c>
      <c r="G6651" s="548">
        <v>0.19</v>
      </c>
      <c r="H6651" s="547">
        <v>4878.99</v>
      </c>
      <c r="I6651" s="545" t="s">
        <v>12644</v>
      </c>
      <c r="J6651" s="545" t="s">
        <v>13307</v>
      </c>
      <c r="K6651" s="545" t="s">
        <v>18224</v>
      </c>
      <c r="L6651" s="545" t="s">
        <v>15815</v>
      </c>
      <c r="M6651" s="548" t="s">
        <v>13758</v>
      </c>
      <c r="N6651" s="545" t="s">
        <v>13413</v>
      </c>
      <c r="O6651" s="545" t="s">
        <v>13413</v>
      </c>
      <c r="P6651" s="549">
        <v>4724</v>
      </c>
      <c r="Q6651" s="549">
        <v>1</v>
      </c>
      <c r="R6651" s="549">
        <v>62</v>
      </c>
      <c r="S6651" s="548">
        <v>2228</v>
      </c>
      <c r="T6651" s="548"/>
      <c r="U6651" s="99"/>
    </row>
    <row r="6652" spans="1:21" ht="19.5" customHeight="1">
      <c r="A6652" s="545">
        <v>101277</v>
      </c>
      <c r="B6652" s="545" t="s">
        <v>7888</v>
      </c>
      <c r="C6652" s="545" t="s">
        <v>216</v>
      </c>
      <c r="D6652" s="546">
        <v>43605</v>
      </c>
      <c r="E6652" s="171" t="str">
        <f t="shared" si="103"/>
        <v>2019</v>
      </c>
      <c r="F6652" s="547">
        <v>2909779443</v>
      </c>
      <c r="G6652" s="548">
        <v>0.19</v>
      </c>
      <c r="H6652" s="547">
        <v>2445192809.2399998</v>
      </c>
      <c r="I6652" s="545" t="s">
        <v>12961</v>
      </c>
      <c r="J6652" s="545" t="s">
        <v>13298</v>
      </c>
      <c r="K6652" s="545" t="s">
        <v>18225</v>
      </c>
      <c r="L6652" s="545" t="s">
        <v>13413</v>
      </c>
      <c r="M6652" s="548" t="s">
        <v>13758</v>
      </c>
      <c r="N6652" s="545" t="s">
        <v>13413</v>
      </c>
      <c r="O6652" s="545" t="s">
        <v>13413</v>
      </c>
      <c r="P6652" s="549">
        <v>11851</v>
      </c>
      <c r="Q6652" s="549">
        <v>1</v>
      </c>
      <c r="R6652" s="549">
        <v>52</v>
      </c>
      <c r="S6652" s="548">
        <v>1012</v>
      </c>
      <c r="T6652" s="548"/>
      <c r="U6652" s="99"/>
    </row>
    <row r="6653" spans="1:21" ht="19.5" customHeight="1">
      <c r="A6653" s="545">
        <v>101278</v>
      </c>
      <c r="B6653" s="545" t="s">
        <v>5326</v>
      </c>
      <c r="C6653" s="545" t="s">
        <v>216</v>
      </c>
      <c r="D6653" s="546">
        <v>43532</v>
      </c>
      <c r="E6653" s="171" t="str">
        <f t="shared" si="103"/>
        <v>2019</v>
      </c>
      <c r="F6653" s="547">
        <v>287746588</v>
      </c>
      <c r="G6653" s="548">
        <v>0.19</v>
      </c>
      <c r="H6653" s="547">
        <v>241803855.46000001</v>
      </c>
      <c r="I6653" s="545" t="s">
        <v>12647</v>
      </c>
      <c r="J6653" s="545" t="s">
        <v>13366</v>
      </c>
      <c r="K6653" s="545" t="s">
        <v>18226</v>
      </c>
      <c r="L6653" s="545" t="s">
        <v>18227</v>
      </c>
      <c r="M6653" s="548" t="s">
        <v>13758</v>
      </c>
      <c r="N6653" s="545" t="s">
        <v>13413</v>
      </c>
      <c r="O6653" s="545" t="s">
        <v>13413</v>
      </c>
      <c r="P6653" s="549">
        <v>11852</v>
      </c>
      <c r="Q6653" s="549">
        <v>1</v>
      </c>
      <c r="R6653" s="549">
        <v>26</v>
      </c>
      <c r="S6653" s="548">
        <v>2179</v>
      </c>
      <c r="T6653" s="548"/>
      <c r="U6653" s="99"/>
    </row>
    <row r="6654" spans="1:21" ht="19.5" customHeight="1">
      <c r="A6654" s="545">
        <v>101279</v>
      </c>
      <c r="B6654" s="545" t="s">
        <v>4473</v>
      </c>
      <c r="C6654" s="545" t="s">
        <v>209</v>
      </c>
      <c r="D6654" s="546">
        <v>44585</v>
      </c>
      <c r="E6654" s="171" t="str">
        <f t="shared" si="103"/>
        <v>2022</v>
      </c>
      <c r="F6654" s="547">
        <v>11976.26</v>
      </c>
      <c r="G6654" s="548">
        <v>0.19</v>
      </c>
      <c r="H6654" s="547">
        <v>10064.08</v>
      </c>
      <c r="I6654" s="545" t="s">
        <v>12644</v>
      </c>
      <c r="J6654" s="545" t="s">
        <v>13297</v>
      </c>
      <c r="K6654" s="545" t="s">
        <v>18228</v>
      </c>
      <c r="L6654" s="545" t="s">
        <v>13768</v>
      </c>
      <c r="M6654" s="548" t="s">
        <v>13758</v>
      </c>
      <c r="N6654" s="545" t="s">
        <v>13413</v>
      </c>
      <c r="O6654" s="545" t="s">
        <v>13413</v>
      </c>
      <c r="P6654" s="549">
        <v>4725</v>
      </c>
      <c r="Q6654" s="549">
        <v>1</v>
      </c>
      <c r="R6654" s="549">
        <v>62</v>
      </c>
      <c r="S6654" s="548">
        <v>2257</v>
      </c>
      <c r="T6654" s="548"/>
      <c r="U6654" s="99"/>
    </row>
    <row r="6655" spans="1:21" ht="19.5" customHeight="1">
      <c r="A6655" s="545">
        <v>101280</v>
      </c>
      <c r="B6655" s="545" t="s">
        <v>210</v>
      </c>
      <c r="C6655" s="545" t="s">
        <v>206</v>
      </c>
      <c r="D6655" s="546"/>
      <c r="E6655" s="171" t="str">
        <f t="shared" si="103"/>
        <v>1900</v>
      </c>
      <c r="F6655" s="547">
        <v>0</v>
      </c>
      <c r="G6655" s="548">
        <v>0</v>
      </c>
      <c r="H6655" s="547">
        <v>0</v>
      </c>
      <c r="I6655" s="545" t="s">
        <v>12638</v>
      </c>
      <c r="J6655" s="545"/>
      <c r="K6655" s="545" t="s">
        <v>13413</v>
      </c>
      <c r="L6655" s="545" t="s">
        <v>13760</v>
      </c>
      <c r="M6655" s="548" t="s">
        <v>13758</v>
      </c>
      <c r="N6655" s="545" t="s">
        <v>13413</v>
      </c>
      <c r="O6655" s="545" t="s">
        <v>13413</v>
      </c>
      <c r="P6655" s="549">
        <v>4726</v>
      </c>
      <c r="Q6655" s="549">
        <v>1</v>
      </c>
      <c r="R6655" s="549">
        <v>63</v>
      </c>
      <c r="S6655" s="548"/>
      <c r="T6655" s="548"/>
      <c r="U6655" s="99"/>
    </row>
    <row r="6656" spans="1:21" ht="19.5" customHeight="1">
      <c r="A6656" s="545">
        <v>101281</v>
      </c>
      <c r="B6656" s="545" t="s">
        <v>10572</v>
      </c>
      <c r="C6656" s="545" t="s">
        <v>209</v>
      </c>
      <c r="D6656" s="546"/>
      <c r="E6656" s="171" t="str">
        <f t="shared" si="103"/>
        <v>1900</v>
      </c>
      <c r="F6656" s="547">
        <v>0</v>
      </c>
      <c r="G6656" s="548">
        <v>0</v>
      </c>
      <c r="H6656" s="547">
        <v>0</v>
      </c>
      <c r="I6656" s="545" t="s">
        <v>12675</v>
      </c>
      <c r="J6656" s="545"/>
      <c r="K6656" s="545" t="s">
        <v>13413</v>
      </c>
      <c r="L6656" s="545" t="s">
        <v>13413</v>
      </c>
      <c r="M6656" s="548" t="s">
        <v>13758</v>
      </c>
      <c r="N6656" s="545" t="s">
        <v>13413</v>
      </c>
      <c r="O6656" s="545" t="s">
        <v>13413</v>
      </c>
      <c r="P6656" s="549">
        <v>4727</v>
      </c>
      <c r="Q6656" s="549">
        <v>1</v>
      </c>
      <c r="R6656" s="549">
        <v>141</v>
      </c>
      <c r="S6656" s="548"/>
      <c r="T6656" s="548"/>
      <c r="U6656" s="99"/>
    </row>
    <row r="6657" spans="1:21" ht="19.5" customHeight="1">
      <c r="A6657" s="545">
        <v>101282</v>
      </c>
      <c r="B6657" s="545" t="s">
        <v>7014</v>
      </c>
      <c r="C6657" s="545" t="s">
        <v>209</v>
      </c>
      <c r="D6657" s="546">
        <v>46052</v>
      </c>
      <c r="E6657" s="171" t="str">
        <f t="shared" si="103"/>
        <v>2026</v>
      </c>
      <c r="F6657" s="547">
        <v>5948</v>
      </c>
      <c r="G6657" s="548">
        <v>0.19</v>
      </c>
      <c r="H6657" s="547">
        <v>4998.32</v>
      </c>
      <c r="I6657" s="545" t="s">
        <v>12675</v>
      </c>
      <c r="J6657" s="545" t="s">
        <v>13307</v>
      </c>
      <c r="K6657" s="545" t="s">
        <v>13413</v>
      </c>
      <c r="L6657" s="545" t="s">
        <v>13413</v>
      </c>
      <c r="M6657" s="548" t="s">
        <v>13758</v>
      </c>
      <c r="N6657" s="545" t="s">
        <v>13413</v>
      </c>
      <c r="O6657" s="545" t="s">
        <v>13413</v>
      </c>
      <c r="P6657" s="549">
        <v>4728</v>
      </c>
      <c r="Q6657" s="549">
        <v>1</v>
      </c>
      <c r="R6657" s="549">
        <v>15</v>
      </c>
      <c r="S6657" s="548">
        <v>2228</v>
      </c>
      <c r="T6657" s="548"/>
      <c r="U6657" s="99"/>
    </row>
    <row r="6658" spans="1:21" ht="19.5" customHeight="1">
      <c r="A6658" s="545">
        <v>101283</v>
      </c>
      <c r="B6658" s="545" t="s">
        <v>7013</v>
      </c>
      <c r="C6658" s="545" t="s">
        <v>209</v>
      </c>
      <c r="D6658" s="546">
        <v>46052</v>
      </c>
      <c r="E6658" s="171" t="str">
        <f t="shared" si="103"/>
        <v>2026</v>
      </c>
      <c r="F6658" s="547">
        <v>7398</v>
      </c>
      <c r="G6658" s="548">
        <v>0.19</v>
      </c>
      <c r="H6658" s="547">
        <v>6216.81</v>
      </c>
      <c r="I6658" s="545" t="s">
        <v>12675</v>
      </c>
      <c r="J6658" s="545" t="s">
        <v>13307</v>
      </c>
      <c r="K6658" s="545" t="s">
        <v>13413</v>
      </c>
      <c r="L6658" s="545" t="s">
        <v>13413</v>
      </c>
      <c r="M6658" s="548" t="s">
        <v>13758</v>
      </c>
      <c r="N6658" s="545" t="s">
        <v>13413</v>
      </c>
      <c r="O6658" s="545" t="s">
        <v>13413</v>
      </c>
      <c r="P6658" s="549">
        <v>4729</v>
      </c>
      <c r="Q6658" s="549">
        <v>1</v>
      </c>
      <c r="R6658" s="549">
        <v>15</v>
      </c>
      <c r="S6658" s="548">
        <v>2228</v>
      </c>
      <c r="T6658" s="548"/>
      <c r="U6658" s="99"/>
    </row>
    <row r="6659" spans="1:21" ht="19.5" customHeight="1">
      <c r="A6659" s="545">
        <v>101284</v>
      </c>
      <c r="B6659" s="545" t="s">
        <v>991</v>
      </c>
      <c r="C6659" s="545" t="s">
        <v>209</v>
      </c>
      <c r="D6659" s="546"/>
      <c r="E6659" s="171" t="str">
        <f t="shared" si="103"/>
        <v>1900</v>
      </c>
      <c r="F6659" s="547">
        <v>0</v>
      </c>
      <c r="G6659" s="548">
        <v>0</v>
      </c>
      <c r="H6659" s="547">
        <v>0</v>
      </c>
      <c r="I6659" s="545" t="s">
        <v>12668</v>
      </c>
      <c r="J6659" s="545"/>
      <c r="K6659" s="545" t="s">
        <v>13413</v>
      </c>
      <c r="L6659" s="545" t="s">
        <v>14073</v>
      </c>
      <c r="M6659" s="548" t="s">
        <v>13868</v>
      </c>
      <c r="N6659" s="545" t="s">
        <v>13413</v>
      </c>
      <c r="O6659" s="545" t="s">
        <v>14074</v>
      </c>
      <c r="P6659" s="549">
        <v>4730</v>
      </c>
      <c r="Q6659" s="549">
        <v>2</v>
      </c>
      <c r="R6659" s="549">
        <v>7</v>
      </c>
      <c r="S6659" s="548"/>
      <c r="T6659" s="548"/>
      <c r="U6659" s="99"/>
    </row>
    <row r="6660" spans="1:21" ht="19.5" customHeight="1">
      <c r="A6660" s="545">
        <v>101285</v>
      </c>
      <c r="B6660" s="545" t="s">
        <v>2693</v>
      </c>
      <c r="C6660" s="545" t="s">
        <v>209</v>
      </c>
      <c r="D6660" s="546">
        <v>45062</v>
      </c>
      <c r="E6660" s="171" t="str">
        <f t="shared" ref="E6660:E6723" si="104">TEXT(D6660,"YYYY")</f>
        <v>2023</v>
      </c>
      <c r="F6660" s="547">
        <v>9315</v>
      </c>
      <c r="G6660" s="548">
        <v>0.19</v>
      </c>
      <c r="H6660" s="547">
        <v>7827.73</v>
      </c>
      <c r="I6660" s="545" t="s">
        <v>12675</v>
      </c>
      <c r="J6660" s="545" t="s">
        <v>13298</v>
      </c>
      <c r="K6660" s="545" t="s">
        <v>13413</v>
      </c>
      <c r="L6660" s="545" t="s">
        <v>13413</v>
      </c>
      <c r="M6660" s="548" t="s">
        <v>13758</v>
      </c>
      <c r="N6660" s="545" t="s">
        <v>13413</v>
      </c>
      <c r="O6660" s="545" t="s">
        <v>13413</v>
      </c>
      <c r="P6660" s="549">
        <v>4731</v>
      </c>
      <c r="Q6660" s="549">
        <v>1</v>
      </c>
      <c r="R6660" s="549">
        <v>141</v>
      </c>
      <c r="S6660" s="548">
        <v>1012</v>
      </c>
      <c r="T6660" s="548"/>
      <c r="U6660" s="99"/>
    </row>
    <row r="6661" spans="1:21" ht="19.5" customHeight="1">
      <c r="A6661" s="545">
        <v>101286</v>
      </c>
      <c r="B6661" s="545" t="s">
        <v>2755</v>
      </c>
      <c r="C6661" s="545" t="s">
        <v>209</v>
      </c>
      <c r="D6661" s="546"/>
      <c r="E6661" s="171" t="str">
        <f t="shared" si="104"/>
        <v>1900</v>
      </c>
      <c r="F6661" s="547">
        <v>0</v>
      </c>
      <c r="G6661" s="548">
        <v>0</v>
      </c>
      <c r="H6661" s="547">
        <v>0</v>
      </c>
      <c r="I6661" s="545" t="s">
        <v>12675</v>
      </c>
      <c r="J6661" s="545"/>
      <c r="K6661" s="545" t="s">
        <v>13413</v>
      </c>
      <c r="L6661" s="545" t="s">
        <v>13413</v>
      </c>
      <c r="M6661" s="548" t="s">
        <v>13758</v>
      </c>
      <c r="N6661" s="545" t="s">
        <v>13413</v>
      </c>
      <c r="O6661" s="545" t="s">
        <v>13413</v>
      </c>
      <c r="P6661" s="549">
        <v>4732</v>
      </c>
      <c r="Q6661" s="549">
        <v>1</v>
      </c>
      <c r="R6661" s="549">
        <v>141</v>
      </c>
      <c r="S6661" s="548"/>
      <c r="T6661" s="548"/>
      <c r="U6661" s="99"/>
    </row>
    <row r="6662" spans="1:21" ht="19.5" customHeight="1">
      <c r="A6662" s="545">
        <v>101287</v>
      </c>
      <c r="B6662" s="545" t="s">
        <v>2753</v>
      </c>
      <c r="C6662" s="545" t="s">
        <v>209</v>
      </c>
      <c r="D6662" s="546"/>
      <c r="E6662" s="171" t="str">
        <f t="shared" si="104"/>
        <v>1900</v>
      </c>
      <c r="F6662" s="547">
        <v>0</v>
      </c>
      <c r="G6662" s="548">
        <v>0</v>
      </c>
      <c r="H6662" s="547">
        <v>0</v>
      </c>
      <c r="I6662" s="545" t="s">
        <v>12675</v>
      </c>
      <c r="J6662" s="545"/>
      <c r="K6662" s="545" t="s">
        <v>13413</v>
      </c>
      <c r="L6662" s="545" t="s">
        <v>13413</v>
      </c>
      <c r="M6662" s="548" t="s">
        <v>13758</v>
      </c>
      <c r="N6662" s="545" t="s">
        <v>13413</v>
      </c>
      <c r="O6662" s="545" t="s">
        <v>13413</v>
      </c>
      <c r="P6662" s="549">
        <v>4733</v>
      </c>
      <c r="Q6662" s="549">
        <v>1</v>
      </c>
      <c r="R6662" s="549">
        <v>141</v>
      </c>
      <c r="S6662" s="548"/>
      <c r="T6662" s="548"/>
      <c r="U6662" s="99"/>
    </row>
    <row r="6663" spans="1:21" ht="19.5" customHeight="1">
      <c r="A6663" s="545">
        <v>101288</v>
      </c>
      <c r="B6663" s="545" t="s">
        <v>2702</v>
      </c>
      <c r="C6663" s="545" t="s">
        <v>209</v>
      </c>
      <c r="D6663" s="546"/>
      <c r="E6663" s="171" t="str">
        <f t="shared" si="104"/>
        <v>1900</v>
      </c>
      <c r="F6663" s="547">
        <v>0</v>
      </c>
      <c r="G6663" s="548">
        <v>0</v>
      </c>
      <c r="H6663" s="547">
        <v>0</v>
      </c>
      <c r="I6663" s="545" t="s">
        <v>12675</v>
      </c>
      <c r="J6663" s="545"/>
      <c r="K6663" s="545" t="s">
        <v>13413</v>
      </c>
      <c r="L6663" s="545" t="s">
        <v>13413</v>
      </c>
      <c r="M6663" s="548" t="s">
        <v>13758</v>
      </c>
      <c r="N6663" s="545" t="s">
        <v>13413</v>
      </c>
      <c r="O6663" s="545" t="s">
        <v>13413</v>
      </c>
      <c r="P6663" s="549">
        <v>4734</v>
      </c>
      <c r="Q6663" s="549">
        <v>1</v>
      </c>
      <c r="R6663" s="549">
        <v>141</v>
      </c>
      <c r="S6663" s="548"/>
      <c r="T6663" s="548"/>
      <c r="U6663" s="99"/>
    </row>
    <row r="6664" spans="1:21" ht="19.5" customHeight="1">
      <c r="A6664" s="545">
        <v>101289</v>
      </c>
      <c r="B6664" s="545" t="s">
        <v>2785</v>
      </c>
      <c r="C6664" s="545" t="s">
        <v>216</v>
      </c>
      <c r="D6664" s="546"/>
      <c r="E6664" s="171" t="str">
        <f t="shared" si="104"/>
        <v>1900</v>
      </c>
      <c r="F6664" s="547">
        <v>0</v>
      </c>
      <c r="G6664" s="548">
        <v>0</v>
      </c>
      <c r="H6664" s="547">
        <v>0</v>
      </c>
      <c r="I6664" s="545" t="s">
        <v>12675</v>
      </c>
      <c r="J6664" s="545"/>
      <c r="K6664" s="545" t="s">
        <v>13413</v>
      </c>
      <c r="L6664" s="545" t="s">
        <v>13413</v>
      </c>
      <c r="M6664" s="548" t="s">
        <v>13758</v>
      </c>
      <c r="N6664" s="545" t="s">
        <v>13413</v>
      </c>
      <c r="O6664" s="545" t="s">
        <v>13413</v>
      </c>
      <c r="P6664" s="549">
        <v>4735</v>
      </c>
      <c r="Q6664" s="549">
        <v>1</v>
      </c>
      <c r="R6664" s="549">
        <v>141</v>
      </c>
      <c r="S6664" s="548"/>
      <c r="T6664" s="548"/>
      <c r="U6664" s="99"/>
    </row>
    <row r="6665" spans="1:21" ht="19.5" customHeight="1">
      <c r="A6665" s="545">
        <v>101290</v>
      </c>
      <c r="B6665" s="545" t="s">
        <v>2786</v>
      </c>
      <c r="C6665" s="545" t="s">
        <v>216</v>
      </c>
      <c r="D6665" s="546"/>
      <c r="E6665" s="171" t="str">
        <f t="shared" si="104"/>
        <v>1900</v>
      </c>
      <c r="F6665" s="547">
        <v>0</v>
      </c>
      <c r="G6665" s="548">
        <v>0</v>
      </c>
      <c r="H6665" s="547">
        <v>0</v>
      </c>
      <c r="I6665" s="545" t="s">
        <v>12675</v>
      </c>
      <c r="J6665" s="545"/>
      <c r="K6665" s="545" t="s">
        <v>13413</v>
      </c>
      <c r="L6665" s="545" t="s">
        <v>13413</v>
      </c>
      <c r="M6665" s="548" t="s">
        <v>13758</v>
      </c>
      <c r="N6665" s="545" t="s">
        <v>13413</v>
      </c>
      <c r="O6665" s="545" t="s">
        <v>13413</v>
      </c>
      <c r="P6665" s="549">
        <v>4736</v>
      </c>
      <c r="Q6665" s="549">
        <v>1</v>
      </c>
      <c r="R6665" s="549">
        <v>141</v>
      </c>
      <c r="S6665" s="548"/>
      <c r="T6665" s="548"/>
      <c r="U6665" s="99"/>
    </row>
    <row r="6666" spans="1:21" ht="19.5" customHeight="1">
      <c r="A6666" s="545">
        <v>101291</v>
      </c>
      <c r="B6666" s="545" t="s">
        <v>8056</v>
      </c>
      <c r="C6666" s="545" t="s">
        <v>216</v>
      </c>
      <c r="D6666" s="546">
        <v>43544</v>
      </c>
      <c r="E6666" s="171" t="str">
        <f t="shared" si="104"/>
        <v>2019</v>
      </c>
      <c r="F6666" s="547">
        <v>24150</v>
      </c>
      <c r="G6666" s="548">
        <v>0.19</v>
      </c>
      <c r="H6666" s="547">
        <v>20294.12</v>
      </c>
      <c r="I6666" s="545" t="s">
        <v>12664</v>
      </c>
      <c r="J6666" s="545" t="s">
        <v>12979</v>
      </c>
      <c r="K6666" s="545" t="s">
        <v>13413</v>
      </c>
      <c r="L6666" s="545" t="s">
        <v>13413</v>
      </c>
      <c r="M6666" s="548" t="s">
        <v>13758</v>
      </c>
      <c r="N6666" s="545" t="s">
        <v>13413</v>
      </c>
      <c r="O6666" s="545" t="s">
        <v>13413</v>
      </c>
      <c r="P6666" s="549">
        <v>11853</v>
      </c>
      <c r="Q6666" s="549">
        <v>1</v>
      </c>
      <c r="R6666" s="549">
        <v>166</v>
      </c>
      <c r="S6666" s="548">
        <v>404</v>
      </c>
      <c r="T6666" s="548"/>
      <c r="U6666" s="99"/>
    </row>
    <row r="6667" spans="1:21" ht="19.5" customHeight="1">
      <c r="A6667" s="545">
        <v>101292</v>
      </c>
      <c r="B6667" s="545" t="s">
        <v>8055</v>
      </c>
      <c r="C6667" s="545" t="s">
        <v>216</v>
      </c>
      <c r="D6667" s="546">
        <v>44677</v>
      </c>
      <c r="E6667" s="171" t="str">
        <f t="shared" si="104"/>
        <v>2022</v>
      </c>
      <c r="F6667" s="547">
        <v>32252017</v>
      </c>
      <c r="G6667" s="548">
        <v>0.19</v>
      </c>
      <c r="H6667" s="547">
        <v>27102535.289999999</v>
      </c>
      <c r="I6667" s="545" t="s">
        <v>12758</v>
      </c>
      <c r="J6667" s="545" t="s">
        <v>13298</v>
      </c>
      <c r="K6667" s="545" t="s">
        <v>18229</v>
      </c>
      <c r="L6667" s="545" t="s">
        <v>13413</v>
      </c>
      <c r="M6667" s="548" t="s">
        <v>13758</v>
      </c>
      <c r="N6667" s="545" t="s">
        <v>13413</v>
      </c>
      <c r="O6667" s="545" t="s">
        <v>13413</v>
      </c>
      <c r="P6667" s="549">
        <v>11854</v>
      </c>
      <c r="Q6667" s="549">
        <v>1</v>
      </c>
      <c r="R6667" s="549">
        <v>164</v>
      </c>
      <c r="S6667" s="548">
        <v>1012</v>
      </c>
      <c r="T6667" s="548"/>
      <c r="U6667" s="99"/>
    </row>
    <row r="6668" spans="1:21" ht="19.5" customHeight="1">
      <c r="A6668" s="545">
        <v>101293</v>
      </c>
      <c r="B6668" s="545" t="s">
        <v>8054</v>
      </c>
      <c r="C6668" s="545" t="s">
        <v>216</v>
      </c>
      <c r="D6668" s="546">
        <v>43544</v>
      </c>
      <c r="E6668" s="171" t="str">
        <f t="shared" si="104"/>
        <v>2019</v>
      </c>
      <c r="F6668" s="547">
        <v>527598225</v>
      </c>
      <c r="G6668" s="548">
        <v>0.19</v>
      </c>
      <c r="H6668" s="547">
        <v>443359852.94</v>
      </c>
      <c r="I6668" s="545" t="s">
        <v>12758</v>
      </c>
      <c r="J6668" s="545" t="s">
        <v>13319</v>
      </c>
      <c r="K6668" s="545" t="s">
        <v>18230</v>
      </c>
      <c r="L6668" s="545" t="s">
        <v>13413</v>
      </c>
      <c r="M6668" s="548" t="s">
        <v>13758</v>
      </c>
      <c r="N6668" s="545" t="s">
        <v>13413</v>
      </c>
      <c r="O6668" s="545" t="s">
        <v>13413</v>
      </c>
      <c r="P6668" s="549">
        <v>11855</v>
      </c>
      <c r="Q6668" s="549">
        <v>1</v>
      </c>
      <c r="R6668" s="549">
        <v>164</v>
      </c>
      <c r="S6668" s="548">
        <v>1824</v>
      </c>
      <c r="T6668" s="548"/>
      <c r="U6668" s="99"/>
    </row>
    <row r="6669" spans="1:21" ht="19.5" customHeight="1">
      <c r="A6669" s="545">
        <v>101294</v>
      </c>
      <c r="B6669" s="545" t="s">
        <v>1620</v>
      </c>
      <c r="C6669" s="545" t="s">
        <v>206</v>
      </c>
      <c r="D6669" s="546"/>
      <c r="E6669" s="171" t="str">
        <f t="shared" si="104"/>
        <v>1900</v>
      </c>
      <c r="F6669" s="547">
        <v>0</v>
      </c>
      <c r="G6669" s="548">
        <v>0</v>
      </c>
      <c r="H6669" s="547">
        <v>0</v>
      </c>
      <c r="I6669" s="545" t="s">
        <v>12708</v>
      </c>
      <c r="J6669" s="545"/>
      <c r="K6669" s="545" t="s">
        <v>18231</v>
      </c>
      <c r="L6669" s="545" t="s">
        <v>18232</v>
      </c>
      <c r="M6669" s="548" t="s">
        <v>13758</v>
      </c>
      <c r="N6669" s="545" t="s">
        <v>22161</v>
      </c>
      <c r="O6669" s="545" t="s">
        <v>13413</v>
      </c>
      <c r="P6669" s="549">
        <v>4737</v>
      </c>
      <c r="Q6669" s="549">
        <v>1</v>
      </c>
      <c r="R6669" s="549">
        <v>121</v>
      </c>
      <c r="S6669" s="548"/>
      <c r="T6669" s="548">
        <v>36</v>
      </c>
      <c r="U6669" s="99"/>
    </row>
    <row r="6670" spans="1:21" ht="19.5" customHeight="1">
      <c r="A6670" s="545">
        <v>101295</v>
      </c>
      <c r="B6670" s="545" t="s">
        <v>4903</v>
      </c>
      <c r="C6670" s="545" t="s">
        <v>216</v>
      </c>
      <c r="D6670" s="546">
        <v>43553</v>
      </c>
      <c r="E6670" s="171" t="str">
        <f t="shared" si="104"/>
        <v>2019</v>
      </c>
      <c r="F6670" s="547">
        <v>1868300</v>
      </c>
      <c r="G6670" s="548">
        <v>0.19</v>
      </c>
      <c r="H6670" s="547">
        <v>1570000</v>
      </c>
      <c r="I6670" s="545" t="s">
        <v>12637</v>
      </c>
      <c r="J6670" s="545" t="s">
        <v>13301</v>
      </c>
      <c r="K6670" s="545" t="s">
        <v>13413</v>
      </c>
      <c r="L6670" s="545" t="s">
        <v>13413</v>
      </c>
      <c r="M6670" s="548" t="s">
        <v>13758</v>
      </c>
      <c r="N6670" s="545" t="s">
        <v>13413</v>
      </c>
      <c r="O6670" s="545" t="s">
        <v>13413</v>
      </c>
      <c r="P6670" s="549">
        <v>11856</v>
      </c>
      <c r="Q6670" s="549">
        <v>1</v>
      </c>
      <c r="R6670" s="549">
        <v>13</v>
      </c>
      <c r="S6670" s="548">
        <v>2221</v>
      </c>
      <c r="T6670" s="548"/>
      <c r="U6670" s="99"/>
    </row>
    <row r="6671" spans="1:21" ht="19.5" customHeight="1">
      <c r="A6671" s="545">
        <v>101296</v>
      </c>
      <c r="B6671" s="545" t="s">
        <v>10571</v>
      </c>
      <c r="C6671" s="545" t="s">
        <v>209</v>
      </c>
      <c r="D6671" s="546"/>
      <c r="E6671" s="171" t="str">
        <f t="shared" si="104"/>
        <v>1900</v>
      </c>
      <c r="F6671" s="547">
        <v>0</v>
      </c>
      <c r="G6671" s="548">
        <v>0</v>
      </c>
      <c r="H6671" s="547">
        <v>0</v>
      </c>
      <c r="I6671" s="545" t="s">
        <v>12652</v>
      </c>
      <c r="J6671" s="545"/>
      <c r="K6671" s="545" t="s">
        <v>13413</v>
      </c>
      <c r="L6671" s="545" t="s">
        <v>13807</v>
      </c>
      <c r="M6671" s="548" t="s">
        <v>13758</v>
      </c>
      <c r="N6671" s="545" t="s">
        <v>13413</v>
      </c>
      <c r="O6671" s="545" t="s">
        <v>14502</v>
      </c>
      <c r="P6671" s="549">
        <v>4738</v>
      </c>
      <c r="Q6671" s="549">
        <v>1</v>
      </c>
      <c r="R6671" s="549">
        <v>134</v>
      </c>
      <c r="S6671" s="548"/>
      <c r="T6671" s="548"/>
      <c r="U6671" s="99"/>
    </row>
    <row r="6672" spans="1:21" ht="19.5" customHeight="1">
      <c r="A6672" s="545">
        <v>101297</v>
      </c>
      <c r="B6672" s="545" t="s">
        <v>8250</v>
      </c>
      <c r="C6672" s="545" t="s">
        <v>216</v>
      </c>
      <c r="D6672" s="546">
        <v>46084</v>
      </c>
      <c r="E6672" s="171" t="str">
        <f t="shared" si="104"/>
        <v>2026</v>
      </c>
      <c r="F6672" s="547">
        <v>10748</v>
      </c>
      <c r="G6672" s="548">
        <v>0.19</v>
      </c>
      <c r="H6672" s="547">
        <v>9031.93</v>
      </c>
      <c r="I6672" s="545" t="s">
        <v>12642</v>
      </c>
      <c r="J6672" s="545" t="s">
        <v>13296</v>
      </c>
      <c r="K6672" s="545" t="s">
        <v>13413</v>
      </c>
      <c r="L6672" s="545" t="s">
        <v>13807</v>
      </c>
      <c r="M6672" s="548" t="s">
        <v>13758</v>
      </c>
      <c r="N6672" s="545" t="s">
        <v>13413</v>
      </c>
      <c r="O6672" s="545" t="s">
        <v>18233</v>
      </c>
      <c r="P6672" s="549">
        <v>4739</v>
      </c>
      <c r="Q6672" s="549">
        <v>1</v>
      </c>
      <c r="R6672" s="549">
        <v>135</v>
      </c>
      <c r="S6672" s="548">
        <v>2218</v>
      </c>
      <c r="T6672" s="548"/>
      <c r="U6672" s="99"/>
    </row>
    <row r="6673" spans="1:21" ht="19.5" customHeight="1">
      <c r="A6673" s="545">
        <v>101298</v>
      </c>
      <c r="B6673" s="545" t="s">
        <v>6321</v>
      </c>
      <c r="C6673" s="545" t="s">
        <v>221</v>
      </c>
      <c r="D6673" s="546">
        <v>46052</v>
      </c>
      <c r="E6673" s="171" t="str">
        <f t="shared" si="104"/>
        <v>2026</v>
      </c>
      <c r="F6673" s="547">
        <v>56883</v>
      </c>
      <c r="G6673" s="548">
        <v>0.19</v>
      </c>
      <c r="H6673" s="547">
        <v>47800.84</v>
      </c>
      <c r="I6673" s="545" t="s">
        <v>12643</v>
      </c>
      <c r="J6673" s="545" t="s">
        <v>13307</v>
      </c>
      <c r="K6673" s="545" t="s">
        <v>13413</v>
      </c>
      <c r="L6673" s="545" t="s">
        <v>13413</v>
      </c>
      <c r="M6673" s="548" t="s">
        <v>13758</v>
      </c>
      <c r="N6673" s="545" t="s">
        <v>13413</v>
      </c>
      <c r="O6673" s="545" t="s">
        <v>13413</v>
      </c>
      <c r="P6673" s="549">
        <v>4740</v>
      </c>
      <c r="Q6673" s="549">
        <v>1</v>
      </c>
      <c r="R6673" s="549">
        <v>6</v>
      </c>
      <c r="S6673" s="548">
        <v>2228</v>
      </c>
      <c r="T6673" s="548"/>
      <c r="U6673" s="99"/>
    </row>
    <row r="6674" spans="1:21" ht="19.5" customHeight="1">
      <c r="A6674" s="545">
        <v>101299</v>
      </c>
      <c r="B6674" s="545" t="s">
        <v>4905</v>
      </c>
      <c r="C6674" s="545" t="s">
        <v>216</v>
      </c>
      <c r="D6674" s="546">
        <v>43553</v>
      </c>
      <c r="E6674" s="171" t="str">
        <f t="shared" si="104"/>
        <v>2019</v>
      </c>
      <c r="F6674" s="547">
        <v>2356200</v>
      </c>
      <c r="G6674" s="548">
        <v>0.19</v>
      </c>
      <c r="H6674" s="547">
        <v>1980000</v>
      </c>
      <c r="I6674" s="545" t="s">
        <v>12637</v>
      </c>
      <c r="J6674" s="545" t="s">
        <v>13301</v>
      </c>
      <c r="K6674" s="545" t="s">
        <v>13413</v>
      </c>
      <c r="L6674" s="545" t="s">
        <v>13413</v>
      </c>
      <c r="M6674" s="548" t="s">
        <v>13758</v>
      </c>
      <c r="N6674" s="545" t="s">
        <v>13413</v>
      </c>
      <c r="O6674" s="545" t="s">
        <v>13413</v>
      </c>
      <c r="P6674" s="549">
        <v>11857</v>
      </c>
      <c r="Q6674" s="549">
        <v>1</v>
      </c>
      <c r="R6674" s="549">
        <v>13</v>
      </c>
      <c r="S6674" s="548">
        <v>2221</v>
      </c>
      <c r="T6674" s="548"/>
      <c r="U6674" s="99"/>
    </row>
    <row r="6675" spans="1:21" ht="19.5" customHeight="1">
      <c r="A6675" s="545">
        <v>101300</v>
      </c>
      <c r="B6675" s="545" t="s">
        <v>8011</v>
      </c>
      <c r="C6675" s="545" t="s">
        <v>216</v>
      </c>
      <c r="D6675" s="546">
        <v>43553</v>
      </c>
      <c r="E6675" s="171" t="str">
        <f t="shared" si="104"/>
        <v>2019</v>
      </c>
      <c r="F6675" s="547">
        <v>342720</v>
      </c>
      <c r="G6675" s="548">
        <v>0.19</v>
      </c>
      <c r="H6675" s="547">
        <v>288000</v>
      </c>
      <c r="I6675" s="545" t="s">
        <v>12676</v>
      </c>
      <c r="J6675" s="545" t="s">
        <v>13301</v>
      </c>
      <c r="K6675" s="545" t="s">
        <v>18234</v>
      </c>
      <c r="L6675" s="545" t="s">
        <v>8011</v>
      </c>
      <c r="M6675" s="548" t="s">
        <v>13758</v>
      </c>
      <c r="N6675" s="545" t="s">
        <v>13413</v>
      </c>
      <c r="O6675" s="545" t="s">
        <v>18235</v>
      </c>
      <c r="P6675" s="549">
        <v>11858</v>
      </c>
      <c r="Q6675" s="549">
        <v>1</v>
      </c>
      <c r="R6675" s="549">
        <v>14</v>
      </c>
      <c r="S6675" s="548">
        <v>2221</v>
      </c>
      <c r="T6675" s="548"/>
      <c r="U6675" s="99"/>
    </row>
    <row r="6676" spans="1:21" ht="19.5" customHeight="1">
      <c r="A6676" s="545">
        <v>101302</v>
      </c>
      <c r="B6676" s="545" t="s">
        <v>5316</v>
      </c>
      <c r="C6676" s="545" t="s">
        <v>216</v>
      </c>
      <c r="D6676" s="546">
        <v>43556</v>
      </c>
      <c r="E6676" s="171" t="str">
        <f t="shared" si="104"/>
        <v>2019</v>
      </c>
      <c r="F6676" s="547">
        <v>42392835</v>
      </c>
      <c r="G6676" s="548">
        <v>0.19</v>
      </c>
      <c r="H6676" s="547">
        <v>35624231.090000004</v>
      </c>
      <c r="I6676" s="545" t="s">
        <v>12758</v>
      </c>
      <c r="J6676" s="545" t="s">
        <v>13379</v>
      </c>
      <c r="K6676" s="545" t="s">
        <v>18236</v>
      </c>
      <c r="L6676" s="545" t="s">
        <v>13413</v>
      </c>
      <c r="M6676" s="548" t="s">
        <v>13758</v>
      </c>
      <c r="N6676" s="545" t="s">
        <v>13413</v>
      </c>
      <c r="O6676" s="545" t="s">
        <v>13413</v>
      </c>
      <c r="P6676" s="549">
        <v>11860</v>
      </c>
      <c r="Q6676" s="549">
        <v>1</v>
      </c>
      <c r="R6676" s="549">
        <v>164</v>
      </c>
      <c r="S6676" s="548">
        <v>1940</v>
      </c>
      <c r="T6676" s="548"/>
      <c r="U6676" s="99"/>
    </row>
    <row r="6677" spans="1:21" ht="19.5" customHeight="1">
      <c r="A6677" s="545">
        <v>101303</v>
      </c>
      <c r="B6677" s="545" t="s">
        <v>2327</v>
      </c>
      <c r="C6677" s="545" t="s">
        <v>209</v>
      </c>
      <c r="D6677" s="546">
        <v>46052</v>
      </c>
      <c r="E6677" s="171" t="str">
        <f t="shared" si="104"/>
        <v>2026</v>
      </c>
      <c r="F6677" s="547">
        <v>6173</v>
      </c>
      <c r="G6677" s="548">
        <v>0.19</v>
      </c>
      <c r="H6677" s="547">
        <v>5187.3900000000003</v>
      </c>
      <c r="I6677" s="545" t="s">
        <v>12652</v>
      </c>
      <c r="J6677" s="545" t="s">
        <v>13307</v>
      </c>
      <c r="K6677" s="545" t="s">
        <v>13413</v>
      </c>
      <c r="L6677" s="545" t="s">
        <v>13807</v>
      </c>
      <c r="M6677" s="548" t="s">
        <v>13758</v>
      </c>
      <c r="N6677" s="545" t="s">
        <v>13413</v>
      </c>
      <c r="O6677" s="545" t="s">
        <v>14503</v>
      </c>
      <c r="P6677" s="549">
        <v>4741</v>
      </c>
      <c r="Q6677" s="549">
        <v>1</v>
      </c>
      <c r="R6677" s="549">
        <v>134</v>
      </c>
      <c r="S6677" s="548">
        <v>2228</v>
      </c>
      <c r="T6677" s="548"/>
      <c r="U6677" s="99"/>
    </row>
    <row r="6678" spans="1:21" ht="19.5" customHeight="1">
      <c r="A6678" s="545">
        <v>101304</v>
      </c>
      <c r="B6678" s="545" t="s">
        <v>6865</v>
      </c>
      <c r="C6678" s="545" t="s">
        <v>209</v>
      </c>
      <c r="D6678" s="546">
        <v>46052</v>
      </c>
      <c r="E6678" s="171" t="str">
        <f t="shared" si="104"/>
        <v>2026</v>
      </c>
      <c r="F6678" s="547">
        <v>7888</v>
      </c>
      <c r="G6678" s="548">
        <v>0.19</v>
      </c>
      <c r="H6678" s="547">
        <v>6628.57</v>
      </c>
      <c r="I6678" s="545" t="s">
        <v>12652</v>
      </c>
      <c r="J6678" s="545" t="s">
        <v>13307</v>
      </c>
      <c r="K6678" s="545" t="s">
        <v>13413</v>
      </c>
      <c r="L6678" s="545" t="s">
        <v>13807</v>
      </c>
      <c r="M6678" s="548" t="s">
        <v>13758</v>
      </c>
      <c r="N6678" s="545" t="s">
        <v>13413</v>
      </c>
      <c r="O6678" s="545" t="s">
        <v>14503</v>
      </c>
      <c r="P6678" s="549">
        <v>4742</v>
      </c>
      <c r="Q6678" s="549">
        <v>1</v>
      </c>
      <c r="R6678" s="549">
        <v>134</v>
      </c>
      <c r="S6678" s="548">
        <v>2228</v>
      </c>
      <c r="T6678" s="548"/>
      <c r="U6678" s="99"/>
    </row>
    <row r="6679" spans="1:21" ht="19.5" customHeight="1">
      <c r="A6679" s="545">
        <v>101305</v>
      </c>
      <c r="B6679" s="545" t="s">
        <v>8020</v>
      </c>
      <c r="C6679" s="545" t="s">
        <v>216</v>
      </c>
      <c r="D6679" s="546">
        <v>44592</v>
      </c>
      <c r="E6679" s="171" t="str">
        <f t="shared" si="104"/>
        <v>2022</v>
      </c>
      <c r="F6679" s="547">
        <v>387</v>
      </c>
      <c r="G6679" s="548">
        <v>0.19</v>
      </c>
      <c r="H6679" s="547">
        <v>325.20999999999998</v>
      </c>
      <c r="I6679" s="545" t="s">
        <v>12637</v>
      </c>
      <c r="J6679" s="545" t="s">
        <v>13297</v>
      </c>
      <c r="K6679" s="545" t="s">
        <v>13413</v>
      </c>
      <c r="L6679" s="545" t="s">
        <v>13413</v>
      </c>
      <c r="M6679" s="548" t="s">
        <v>13758</v>
      </c>
      <c r="N6679" s="545" t="s">
        <v>13413</v>
      </c>
      <c r="O6679" s="545" t="s">
        <v>13759</v>
      </c>
      <c r="P6679" s="549">
        <v>4743</v>
      </c>
      <c r="Q6679" s="549">
        <v>1</v>
      </c>
      <c r="R6679" s="549">
        <v>13</v>
      </c>
      <c r="S6679" s="548">
        <v>2257</v>
      </c>
      <c r="T6679" s="548"/>
      <c r="U6679" s="99"/>
    </row>
    <row r="6680" spans="1:21" ht="19.5" customHeight="1">
      <c r="A6680" s="545">
        <v>101306</v>
      </c>
      <c r="B6680" s="545" t="s">
        <v>8134</v>
      </c>
      <c r="C6680" s="545" t="s">
        <v>216</v>
      </c>
      <c r="D6680" s="546">
        <v>46052</v>
      </c>
      <c r="E6680" s="171" t="str">
        <f t="shared" si="104"/>
        <v>2026</v>
      </c>
      <c r="F6680" s="547">
        <v>221</v>
      </c>
      <c r="G6680" s="548">
        <v>0.19</v>
      </c>
      <c r="H6680" s="547">
        <v>185.71</v>
      </c>
      <c r="I6680" s="545" t="s">
        <v>12637</v>
      </c>
      <c r="J6680" s="545" t="s">
        <v>13307</v>
      </c>
      <c r="K6680" s="545" t="s">
        <v>13413</v>
      </c>
      <c r="L6680" s="545" t="s">
        <v>13413</v>
      </c>
      <c r="M6680" s="548" t="s">
        <v>13758</v>
      </c>
      <c r="N6680" s="545" t="s">
        <v>13413</v>
      </c>
      <c r="O6680" s="545" t="s">
        <v>13759</v>
      </c>
      <c r="P6680" s="549">
        <v>4744</v>
      </c>
      <c r="Q6680" s="549">
        <v>1</v>
      </c>
      <c r="R6680" s="549">
        <v>13</v>
      </c>
      <c r="S6680" s="548">
        <v>2228</v>
      </c>
      <c r="T6680" s="548"/>
      <c r="U6680" s="99"/>
    </row>
    <row r="6681" spans="1:21" ht="19.5" customHeight="1">
      <c r="A6681" s="545">
        <v>101307</v>
      </c>
      <c r="B6681" s="545" t="s">
        <v>1785</v>
      </c>
      <c r="C6681" s="545" t="s">
        <v>216</v>
      </c>
      <c r="D6681" s="546"/>
      <c r="E6681" s="171" t="str">
        <f t="shared" si="104"/>
        <v>1900</v>
      </c>
      <c r="F6681" s="547">
        <v>0</v>
      </c>
      <c r="G6681" s="548">
        <v>0</v>
      </c>
      <c r="H6681" s="547">
        <v>0</v>
      </c>
      <c r="I6681" s="545" t="s">
        <v>12637</v>
      </c>
      <c r="J6681" s="545"/>
      <c r="K6681" s="545" t="s">
        <v>18237</v>
      </c>
      <c r="L6681" s="545" t="s">
        <v>13413</v>
      </c>
      <c r="M6681" s="548" t="s">
        <v>13758</v>
      </c>
      <c r="N6681" s="545" t="s">
        <v>13413</v>
      </c>
      <c r="O6681" s="545" t="s">
        <v>13759</v>
      </c>
      <c r="P6681" s="549">
        <v>4745</v>
      </c>
      <c r="Q6681" s="549">
        <v>1</v>
      </c>
      <c r="R6681" s="549">
        <v>13</v>
      </c>
      <c r="S6681" s="548"/>
      <c r="T6681" s="548"/>
      <c r="U6681" s="99"/>
    </row>
    <row r="6682" spans="1:21" ht="19.5" customHeight="1">
      <c r="A6682" s="545">
        <v>101308</v>
      </c>
      <c r="B6682" s="545" t="s">
        <v>10570</v>
      </c>
      <c r="C6682" s="545" t="s">
        <v>216</v>
      </c>
      <c r="D6682" s="546"/>
      <c r="E6682" s="171" t="str">
        <f t="shared" si="104"/>
        <v>1900</v>
      </c>
      <c r="F6682" s="547">
        <v>0</v>
      </c>
      <c r="G6682" s="548">
        <v>0</v>
      </c>
      <c r="H6682" s="547">
        <v>0</v>
      </c>
      <c r="I6682" s="545" t="s">
        <v>12637</v>
      </c>
      <c r="J6682" s="545"/>
      <c r="K6682" s="545" t="s">
        <v>13413</v>
      </c>
      <c r="L6682" s="545" t="s">
        <v>13413</v>
      </c>
      <c r="M6682" s="548" t="s">
        <v>13758</v>
      </c>
      <c r="N6682" s="545" t="s">
        <v>13413</v>
      </c>
      <c r="O6682" s="545" t="s">
        <v>13759</v>
      </c>
      <c r="P6682" s="549">
        <v>4746</v>
      </c>
      <c r="Q6682" s="549">
        <v>1</v>
      </c>
      <c r="R6682" s="549">
        <v>13</v>
      </c>
      <c r="S6682" s="548"/>
      <c r="T6682" s="548"/>
      <c r="U6682" s="99"/>
    </row>
    <row r="6683" spans="1:21" ht="19.5" customHeight="1">
      <c r="A6683" s="545">
        <v>101309</v>
      </c>
      <c r="B6683" s="545" t="s">
        <v>7996</v>
      </c>
      <c r="C6683" s="545" t="s">
        <v>216</v>
      </c>
      <c r="D6683" s="546">
        <v>45708</v>
      </c>
      <c r="E6683" s="171" t="str">
        <f t="shared" si="104"/>
        <v>2025</v>
      </c>
      <c r="F6683" s="547">
        <v>596978.04</v>
      </c>
      <c r="G6683" s="548">
        <v>0.19</v>
      </c>
      <c r="H6683" s="547">
        <v>501662.22</v>
      </c>
      <c r="I6683" s="545" t="s">
        <v>12642</v>
      </c>
      <c r="J6683" s="545" t="s">
        <v>13307</v>
      </c>
      <c r="K6683" s="545" t="s">
        <v>18238</v>
      </c>
      <c r="L6683" s="545" t="s">
        <v>13413</v>
      </c>
      <c r="M6683" s="548" t="s">
        <v>13758</v>
      </c>
      <c r="N6683" s="545" t="s">
        <v>13413</v>
      </c>
      <c r="O6683" s="545" t="s">
        <v>13413</v>
      </c>
      <c r="P6683" s="549">
        <v>11861</v>
      </c>
      <c r="Q6683" s="549">
        <v>1</v>
      </c>
      <c r="R6683" s="549">
        <v>135</v>
      </c>
      <c r="S6683" s="548">
        <v>2228</v>
      </c>
      <c r="T6683" s="548"/>
      <c r="U6683" s="99"/>
    </row>
    <row r="6684" spans="1:21" ht="19.5" customHeight="1">
      <c r="A6684" s="545">
        <v>101310</v>
      </c>
      <c r="B6684" s="545" t="s">
        <v>10569</v>
      </c>
      <c r="C6684" s="545" t="s">
        <v>216</v>
      </c>
      <c r="D6684" s="546"/>
      <c r="E6684" s="171" t="str">
        <f t="shared" si="104"/>
        <v>1900</v>
      </c>
      <c r="F6684" s="547">
        <v>0</v>
      </c>
      <c r="G6684" s="548">
        <v>0</v>
      </c>
      <c r="H6684" s="547">
        <v>0</v>
      </c>
      <c r="I6684" s="545" t="s">
        <v>12637</v>
      </c>
      <c r="J6684" s="545"/>
      <c r="K6684" s="545" t="s">
        <v>13413</v>
      </c>
      <c r="L6684" s="545" t="s">
        <v>13413</v>
      </c>
      <c r="M6684" s="548" t="s">
        <v>13758</v>
      </c>
      <c r="N6684" s="545" t="s">
        <v>13413</v>
      </c>
      <c r="O6684" s="545" t="s">
        <v>13759</v>
      </c>
      <c r="P6684" s="549">
        <v>4747</v>
      </c>
      <c r="Q6684" s="549">
        <v>1</v>
      </c>
      <c r="R6684" s="549">
        <v>13</v>
      </c>
      <c r="S6684" s="548"/>
      <c r="T6684" s="548"/>
      <c r="U6684" s="99"/>
    </row>
    <row r="6685" spans="1:21" ht="19.5" customHeight="1">
      <c r="A6685" s="545">
        <v>101311</v>
      </c>
      <c r="B6685" s="545" t="s">
        <v>1786</v>
      </c>
      <c r="C6685" s="545" t="s">
        <v>216</v>
      </c>
      <c r="D6685" s="546"/>
      <c r="E6685" s="171" t="str">
        <f t="shared" si="104"/>
        <v>1900</v>
      </c>
      <c r="F6685" s="547">
        <v>0</v>
      </c>
      <c r="G6685" s="548">
        <v>0</v>
      </c>
      <c r="H6685" s="547">
        <v>0</v>
      </c>
      <c r="I6685" s="545" t="s">
        <v>12637</v>
      </c>
      <c r="J6685" s="545"/>
      <c r="K6685" s="545" t="s">
        <v>13413</v>
      </c>
      <c r="L6685" s="545" t="s">
        <v>13413</v>
      </c>
      <c r="M6685" s="548" t="s">
        <v>13758</v>
      </c>
      <c r="N6685" s="545" t="s">
        <v>13413</v>
      </c>
      <c r="O6685" s="545" t="s">
        <v>13759</v>
      </c>
      <c r="P6685" s="549">
        <v>4748</v>
      </c>
      <c r="Q6685" s="549">
        <v>1</v>
      </c>
      <c r="R6685" s="549">
        <v>13</v>
      </c>
      <c r="S6685" s="548"/>
      <c r="T6685" s="548"/>
      <c r="U6685" s="99"/>
    </row>
    <row r="6686" spans="1:21" ht="19.5" customHeight="1">
      <c r="A6686" s="545">
        <v>101313</v>
      </c>
      <c r="B6686" s="545" t="s">
        <v>6320</v>
      </c>
      <c r="C6686" s="545" t="s">
        <v>216</v>
      </c>
      <c r="D6686" s="546">
        <v>45708</v>
      </c>
      <c r="E6686" s="171" t="str">
        <f t="shared" si="104"/>
        <v>2025</v>
      </c>
      <c r="F6686" s="547">
        <v>16435.16</v>
      </c>
      <c r="G6686" s="548">
        <v>0.19</v>
      </c>
      <c r="H6686" s="547">
        <v>13811.06</v>
      </c>
      <c r="I6686" s="545" t="s">
        <v>12659</v>
      </c>
      <c r="J6686" s="545" t="s">
        <v>13307</v>
      </c>
      <c r="K6686" s="545" t="s">
        <v>18239</v>
      </c>
      <c r="L6686" s="545" t="s">
        <v>14161</v>
      </c>
      <c r="M6686" s="548" t="s">
        <v>13758</v>
      </c>
      <c r="N6686" s="545" t="s">
        <v>13413</v>
      </c>
      <c r="O6686" s="545" t="s">
        <v>14162</v>
      </c>
      <c r="P6686" s="549">
        <v>4749</v>
      </c>
      <c r="Q6686" s="549">
        <v>1</v>
      </c>
      <c r="R6686" s="549">
        <v>116</v>
      </c>
      <c r="S6686" s="548">
        <v>2228</v>
      </c>
      <c r="T6686" s="548"/>
      <c r="U6686" s="99"/>
    </row>
    <row r="6687" spans="1:21" ht="19.5" customHeight="1">
      <c r="A6687" s="545">
        <v>101314</v>
      </c>
      <c r="B6687" s="545" t="s">
        <v>7012</v>
      </c>
      <c r="C6687" s="545" t="s">
        <v>216</v>
      </c>
      <c r="D6687" s="546">
        <v>45708</v>
      </c>
      <c r="E6687" s="171" t="str">
        <f t="shared" si="104"/>
        <v>2025</v>
      </c>
      <c r="F6687" s="547">
        <v>2104.7399999999998</v>
      </c>
      <c r="G6687" s="548">
        <v>0.19</v>
      </c>
      <c r="H6687" s="547">
        <v>1768.69</v>
      </c>
      <c r="I6687" s="545" t="s">
        <v>12652</v>
      </c>
      <c r="J6687" s="545" t="s">
        <v>13307</v>
      </c>
      <c r="K6687" s="545" t="s">
        <v>13413</v>
      </c>
      <c r="L6687" s="545" t="s">
        <v>13807</v>
      </c>
      <c r="M6687" s="548" t="s">
        <v>13758</v>
      </c>
      <c r="N6687" s="545" t="s">
        <v>13413</v>
      </c>
      <c r="O6687" s="545" t="s">
        <v>14503</v>
      </c>
      <c r="P6687" s="549">
        <v>4750</v>
      </c>
      <c r="Q6687" s="549">
        <v>1</v>
      </c>
      <c r="R6687" s="549">
        <v>134</v>
      </c>
      <c r="S6687" s="548">
        <v>2228</v>
      </c>
      <c r="T6687" s="548"/>
      <c r="U6687" s="99"/>
    </row>
    <row r="6688" spans="1:21" ht="19.5" customHeight="1">
      <c r="A6688" s="545">
        <v>101315</v>
      </c>
      <c r="B6688" s="545" t="s">
        <v>7995</v>
      </c>
      <c r="C6688" s="545" t="s">
        <v>216</v>
      </c>
      <c r="D6688" s="546">
        <v>43556</v>
      </c>
      <c r="E6688" s="171" t="str">
        <f t="shared" si="104"/>
        <v>2019</v>
      </c>
      <c r="F6688" s="547">
        <v>176996.99</v>
      </c>
      <c r="G6688" s="548">
        <v>0.19</v>
      </c>
      <c r="H6688" s="547">
        <v>148736.97</v>
      </c>
      <c r="I6688" s="545" t="s">
        <v>12642</v>
      </c>
      <c r="J6688" s="545" t="s">
        <v>13302</v>
      </c>
      <c r="K6688" s="545" t="s">
        <v>18240</v>
      </c>
      <c r="L6688" s="545" t="s">
        <v>13413</v>
      </c>
      <c r="M6688" s="548" t="s">
        <v>13758</v>
      </c>
      <c r="N6688" s="545" t="s">
        <v>13413</v>
      </c>
      <c r="O6688" s="545" t="s">
        <v>13413</v>
      </c>
      <c r="P6688" s="549">
        <v>11863</v>
      </c>
      <c r="Q6688" s="549">
        <v>1</v>
      </c>
      <c r="R6688" s="549">
        <v>135</v>
      </c>
      <c r="S6688" s="548">
        <v>2219</v>
      </c>
      <c r="T6688" s="548"/>
      <c r="U6688" s="99"/>
    </row>
    <row r="6689" spans="1:21" ht="19.5" customHeight="1">
      <c r="A6689" s="545">
        <v>101316</v>
      </c>
      <c r="B6689" s="545" t="s">
        <v>6864</v>
      </c>
      <c r="C6689" s="545" t="s">
        <v>216</v>
      </c>
      <c r="D6689" s="546">
        <v>44707</v>
      </c>
      <c r="E6689" s="171" t="str">
        <f t="shared" si="104"/>
        <v>2022</v>
      </c>
      <c r="F6689" s="547">
        <v>1041</v>
      </c>
      <c r="G6689" s="548">
        <v>0.19</v>
      </c>
      <c r="H6689" s="547">
        <v>874.79</v>
      </c>
      <c r="I6689" s="545" t="s">
        <v>12652</v>
      </c>
      <c r="J6689" s="545" t="s">
        <v>13298</v>
      </c>
      <c r="K6689" s="545" t="s">
        <v>13413</v>
      </c>
      <c r="L6689" s="545" t="s">
        <v>13807</v>
      </c>
      <c r="M6689" s="548" t="s">
        <v>13758</v>
      </c>
      <c r="N6689" s="545" t="s">
        <v>13413</v>
      </c>
      <c r="O6689" s="545" t="s">
        <v>14948</v>
      </c>
      <c r="P6689" s="549">
        <v>4751</v>
      </c>
      <c r="Q6689" s="549">
        <v>1</v>
      </c>
      <c r="R6689" s="549">
        <v>134</v>
      </c>
      <c r="S6689" s="548">
        <v>1012</v>
      </c>
      <c r="T6689" s="548"/>
      <c r="U6689" s="99"/>
    </row>
    <row r="6690" spans="1:21" ht="19.5" customHeight="1">
      <c r="A6690" s="545">
        <v>101317</v>
      </c>
      <c r="B6690" s="545" t="s">
        <v>6863</v>
      </c>
      <c r="C6690" s="545" t="s">
        <v>216</v>
      </c>
      <c r="D6690" s="546">
        <v>43884</v>
      </c>
      <c r="E6690" s="171" t="str">
        <f t="shared" si="104"/>
        <v>2020</v>
      </c>
      <c r="F6690" s="547">
        <v>1358.99</v>
      </c>
      <c r="G6690" s="548">
        <v>0.19</v>
      </c>
      <c r="H6690" s="547">
        <v>1142.01</v>
      </c>
      <c r="I6690" s="545" t="s">
        <v>12652</v>
      </c>
      <c r="J6690" s="545" t="s">
        <v>13296</v>
      </c>
      <c r="K6690" s="545" t="s">
        <v>13413</v>
      </c>
      <c r="L6690" s="545" t="s">
        <v>13807</v>
      </c>
      <c r="M6690" s="548" t="s">
        <v>13758</v>
      </c>
      <c r="N6690" s="545" t="s">
        <v>13413</v>
      </c>
      <c r="O6690" s="545" t="s">
        <v>14948</v>
      </c>
      <c r="P6690" s="549">
        <v>4752</v>
      </c>
      <c r="Q6690" s="549">
        <v>1</v>
      </c>
      <c r="R6690" s="549">
        <v>134</v>
      </c>
      <c r="S6690" s="548">
        <v>2218</v>
      </c>
      <c r="T6690" s="548"/>
      <c r="U6690" s="99"/>
    </row>
    <row r="6691" spans="1:21" ht="19.5" customHeight="1">
      <c r="A6691" s="545">
        <v>101318</v>
      </c>
      <c r="B6691" s="545" t="s">
        <v>10568</v>
      </c>
      <c r="C6691" s="545" t="s">
        <v>216</v>
      </c>
      <c r="D6691" s="546"/>
      <c r="E6691" s="171" t="str">
        <f t="shared" si="104"/>
        <v>1900</v>
      </c>
      <c r="F6691" s="547">
        <v>0</v>
      </c>
      <c r="G6691" s="548">
        <v>0</v>
      </c>
      <c r="H6691" s="547">
        <v>0</v>
      </c>
      <c r="I6691" s="545" t="s">
        <v>12652</v>
      </c>
      <c r="J6691" s="545"/>
      <c r="K6691" s="545" t="s">
        <v>13413</v>
      </c>
      <c r="L6691" s="545" t="s">
        <v>13807</v>
      </c>
      <c r="M6691" s="548" t="s">
        <v>13758</v>
      </c>
      <c r="N6691" s="545" t="s">
        <v>13413</v>
      </c>
      <c r="O6691" s="545" t="s">
        <v>14948</v>
      </c>
      <c r="P6691" s="549">
        <v>4753</v>
      </c>
      <c r="Q6691" s="549">
        <v>1</v>
      </c>
      <c r="R6691" s="549">
        <v>134</v>
      </c>
      <c r="S6691" s="548"/>
      <c r="T6691" s="548"/>
      <c r="U6691" s="99"/>
    </row>
    <row r="6692" spans="1:21" ht="19.5" customHeight="1">
      <c r="A6692" s="545">
        <v>101319</v>
      </c>
      <c r="B6692" s="545" t="s">
        <v>6862</v>
      </c>
      <c r="C6692" s="545" t="s">
        <v>216</v>
      </c>
      <c r="D6692" s="546">
        <v>43853</v>
      </c>
      <c r="E6692" s="171" t="str">
        <f t="shared" si="104"/>
        <v>2020</v>
      </c>
      <c r="F6692" s="547">
        <v>3975.31</v>
      </c>
      <c r="G6692" s="548">
        <v>0.19</v>
      </c>
      <c r="H6692" s="547">
        <v>3340.6</v>
      </c>
      <c r="I6692" s="545" t="s">
        <v>12652</v>
      </c>
      <c r="J6692" s="545" t="s">
        <v>13296</v>
      </c>
      <c r="K6692" s="545" t="s">
        <v>13413</v>
      </c>
      <c r="L6692" s="545" t="s">
        <v>13807</v>
      </c>
      <c r="M6692" s="548" t="s">
        <v>13758</v>
      </c>
      <c r="N6692" s="545" t="s">
        <v>13413</v>
      </c>
      <c r="O6692" s="545" t="s">
        <v>14948</v>
      </c>
      <c r="P6692" s="549">
        <v>4754</v>
      </c>
      <c r="Q6692" s="549">
        <v>1</v>
      </c>
      <c r="R6692" s="549">
        <v>134</v>
      </c>
      <c r="S6692" s="548">
        <v>2218</v>
      </c>
      <c r="T6692" s="548"/>
      <c r="U6692" s="99"/>
    </row>
    <row r="6693" spans="1:21" ht="19.5" customHeight="1">
      <c r="A6693" s="545">
        <v>101320</v>
      </c>
      <c r="B6693" s="545" t="s">
        <v>7978</v>
      </c>
      <c r="C6693" s="545" t="s">
        <v>216</v>
      </c>
      <c r="D6693" s="546">
        <v>44592</v>
      </c>
      <c r="E6693" s="171" t="str">
        <f t="shared" si="104"/>
        <v>2022</v>
      </c>
      <c r="F6693" s="547">
        <v>17465</v>
      </c>
      <c r="G6693" s="548">
        <v>0.19</v>
      </c>
      <c r="H6693" s="547">
        <v>14676.47</v>
      </c>
      <c r="I6693" s="545" t="s">
        <v>12715</v>
      </c>
      <c r="J6693" s="545" t="s">
        <v>13297</v>
      </c>
      <c r="K6693" s="545" t="s">
        <v>18241</v>
      </c>
      <c r="L6693" s="545" t="s">
        <v>13413</v>
      </c>
      <c r="M6693" s="548" t="s">
        <v>13758</v>
      </c>
      <c r="N6693" s="545" t="s">
        <v>13413</v>
      </c>
      <c r="O6693" s="545" t="s">
        <v>14448</v>
      </c>
      <c r="P6693" s="549">
        <v>4755</v>
      </c>
      <c r="Q6693" s="549">
        <v>1</v>
      </c>
      <c r="R6693" s="549">
        <v>129</v>
      </c>
      <c r="S6693" s="548">
        <v>2257</v>
      </c>
      <c r="T6693" s="548"/>
      <c r="U6693" s="99"/>
    </row>
    <row r="6694" spans="1:21" ht="19.5" customHeight="1">
      <c r="A6694" s="545">
        <v>101321</v>
      </c>
      <c r="B6694" s="545" t="s">
        <v>10567</v>
      </c>
      <c r="C6694" s="545" t="s">
        <v>216</v>
      </c>
      <c r="D6694" s="546"/>
      <c r="E6694" s="171" t="str">
        <f t="shared" si="104"/>
        <v>1900</v>
      </c>
      <c r="F6694" s="547">
        <v>0</v>
      </c>
      <c r="G6694" s="548">
        <v>0</v>
      </c>
      <c r="H6694" s="547">
        <v>0</v>
      </c>
      <c r="I6694" s="545" t="s">
        <v>12715</v>
      </c>
      <c r="J6694" s="545"/>
      <c r="K6694" s="545" t="s">
        <v>13413</v>
      </c>
      <c r="L6694" s="545" t="s">
        <v>13413</v>
      </c>
      <c r="M6694" s="548" t="s">
        <v>13758</v>
      </c>
      <c r="N6694" s="545" t="s">
        <v>13413</v>
      </c>
      <c r="O6694" s="545" t="s">
        <v>14448</v>
      </c>
      <c r="P6694" s="549">
        <v>4756</v>
      </c>
      <c r="Q6694" s="549">
        <v>1</v>
      </c>
      <c r="R6694" s="549">
        <v>129</v>
      </c>
      <c r="S6694" s="548"/>
      <c r="T6694" s="548"/>
      <c r="U6694" s="99"/>
    </row>
    <row r="6695" spans="1:21" ht="19.5" customHeight="1">
      <c r="A6695" s="545">
        <v>101322</v>
      </c>
      <c r="B6695" s="545" t="s">
        <v>2240</v>
      </c>
      <c r="C6695" s="545" t="s">
        <v>216</v>
      </c>
      <c r="D6695" s="546">
        <v>46084</v>
      </c>
      <c r="E6695" s="171" t="str">
        <f t="shared" si="104"/>
        <v>2026</v>
      </c>
      <c r="F6695" s="547">
        <v>1012</v>
      </c>
      <c r="G6695" s="548">
        <v>0.19</v>
      </c>
      <c r="H6695" s="547">
        <v>850.42</v>
      </c>
      <c r="I6695" s="545" t="s">
        <v>12650</v>
      </c>
      <c r="J6695" s="545" t="s">
        <v>13296</v>
      </c>
      <c r="K6695" s="545" t="s">
        <v>18242</v>
      </c>
      <c r="L6695" s="545" t="s">
        <v>14452</v>
      </c>
      <c r="M6695" s="548" t="s">
        <v>13758</v>
      </c>
      <c r="N6695" s="545" t="s">
        <v>13413</v>
      </c>
      <c r="O6695" s="545" t="s">
        <v>15200</v>
      </c>
      <c r="P6695" s="549">
        <v>4757</v>
      </c>
      <c r="Q6695" s="549">
        <v>1</v>
      </c>
      <c r="R6695" s="549">
        <v>127</v>
      </c>
      <c r="S6695" s="548">
        <v>2218</v>
      </c>
      <c r="T6695" s="548"/>
      <c r="U6695" s="99"/>
    </row>
    <row r="6696" spans="1:21" ht="19.5" customHeight="1">
      <c r="A6696" s="545">
        <v>101323</v>
      </c>
      <c r="B6696" s="545" t="s">
        <v>4820</v>
      </c>
      <c r="C6696" s="545" t="s">
        <v>216</v>
      </c>
      <c r="D6696" s="546">
        <v>46052</v>
      </c>
      <c r="E6696" s="171" t="str">
        <f t="shared" si="104"/>
        <v>2026</v>
      </c>
      <c r="F6696" s="547">
        <v>8472</v>
      </c>
      <c r="G6696" s="548">
        <v>0.19</v>
      </c>
      <c r="H6696" s="547">
        <v>7119.33</v>
      </c>
      <c r="I6696" s="545" t="s">
        <v>12715</v>
      </c>
      <c r="J6696" s="545" t="s">
        <v>13307</v>
      </c>
      <c r="K6696" s="545" t="s">
        <v>18243</v>
      </c>
      <c r="L6696" s="545" t="s">
        <v>13413</v>
      </c>
      <c r="M6696" s="548" t="s">
        <v>13758</v>
      </c>
      <c r="N6696" s="545" t="s">
        <v>13413</v>
      </c>
      <c r="O6696" s="545" t="s">
        <v>16456</v>
      </c>
      <c r="P6696" s="549">
        <v>4758</v>
      </c>
      <c r="Q6696" s="549">
        <v>1</v>
      </c>
      <c r="R6696" s="549">
        <v>129</v>
      </c>
      <c r="S6696" s="548">
        <v>2228</v>
      </c>
      <c r="T6696" s="548"/>
      <c r="U6696" s="99"/>
    </row>
    <row r="6697" spans="1:21" ht="19.5" customHeight="1">
      <c r="A6697" s="545">
        <v>101324</v>
      </c>
      <c r="B6697" s="545" t="s">
        <v>1782</v>
      </c>
      <c r="C6697" s="545" t="s">
        <v>216</v>
      </c>
      <c r="D6697" s="546">
        <v>44592</v>
      </c>
      <c r="E6697" s="171" t="str">
        <f t="shared" si="104"/>
        <v>2022</v>
      </c>
      <c r="F6697" s="547">
        <v>1210</v>
      </c>
      <c r="G6697" s="548">
        <v>0.19</v>
      </c>
      <c r="H6697" s="547">
        <v>1016.81</v>
      </c>
      <c r="I6697" s="545" t="s">
        <v>12637</v>
      </c>
      <c r="J6697" s="545" t="s">
        <v>13297</v>
      </c>
      <c r="K6697" s="545" t="s">
        <v>13413</v>
      </c>
      <c r="L6697" s="545" t="s">
        <v>16452</v>
      </c>
      <c r="M6697" s="548" t="s">
        <v>13758</v>
      </c>
      <c r="N6697" s="545" t="s">
        <v>13413</v>
      </c>
      <c r="O6697" s="545" t="s">
        <v>16453</v>
      </c>
      <c r="P6697" s="549">
        <v>4759</v>
      </c>
      <c r="Q6697" s="549">
        <v>1</v>
      </c>
      <c r="R6697" s="549">
        <v>13</v>
      </c>
      <c r="S6697" s="548">
        <v>2257</v>
      </c>
      <c r="T6697" s="548"/>
      <c r="U6697" s="99"/>
    </row>
    <row r="6698" spans="1:21" ht="19.5" customHeight="1">
      <c r="A6698" s="545">
        <v>101325</v>
      </c>
      <c r="B6698" s="545" t="s">
        <v>1781</v>
      </c>
      <c r="C6698" s="545" t="s">
        <v>216</v>
      </c>
      <c r="D6698" s="546">
        <v>43843</v>
      </c>
      <c r="E6698" s="171" t="str">
        <f t="shared" si="104"/>
        <v>2020</v>
      </c>
      <c r="F6698" s="547">
        <v>765</v>
      </c>
      <c r="G6698" s="548">
        <v>0.19</v>
      </c>
      <c r="H6698" s="547">
        <v>642.86</v>
      </c>
      <c r="I6698" s="545" t="s">
        <v>12637</v>
      </c>
      <c r="J6698" s="545" t="s">
        <v>13297</v>
      </c>
      <c r="K6698" s="545" t="s">
        <v>13413</v>
      </c>
      <c r="L6698" s="545" t="s">
        <v>16452</v>
      </c>
      <c r="M6698" s="548" t="s">
        <v>13758</v>
      </c>
      <c r="N6698" s="545" t="s">
        <v>13413</v>
      </c>
      <c r="O6698" s="545" t="s">
        <v>16453</v>
      </c>
      <c r="P6698" s="549">
        <v>4760</v>
      </c>
      <c r="Q6698" s="549">
        <v>1</v>
      </c>
      <c r="R6698" s="549">
        <v>13</v>
      </c>
      <c r="S6698" s="548">
        <v>2257</v>
      </c>
      <c r="T6698" s="548"/>
      <c r="U6698" s="99"/>
    </row>
    <row r="6699" spans="1:21" ht="19.5" customHeight="1">
      <c r="A6699" s="545">
        <v>101326</v>
      </c>
      <c r="B6699" s="545" t="s">
        <v>7011</v>
      </c>
      <c r="C6699" s="545" t="s">
        <v>216</v>
      </c>
      <c r="D6699" s="546">
        <v>43843</v>
      </c>
      <c r="E6699" s="171" t="str">
        <f t="shared" si="104"/>
        <v>2020</v>
      </c>
      <c r="F6699" s="547">
        <v>19046.060000000001</v>
      </c>
      <c r="G6699" s="548">
        <v>0.19</v>
      </c>
      <c r="H6699" s="547">
        <v>16005.09</v>
      </c>
      <c r="I6699" s="545" t="s">
        <v>12715</v>
      </c>
      <c r="J6699" s="545" t="s">
        <v>13297</v>
      </c>
      <c r="K6699" s="545" t="s">
        <v>13413</v>
      </c>
      <c r="L6699" s="545" t="s">
        <v>13413</v>
      </c>
      <c r="M6699" s="548" t="s">
        <v>13758</v>
      </c>
      <c r="N6699" s="545" t="s">
        <v>13413</v>
      </c>
      <c r="O6699" s="545" t="s">
        <v>14448</v>
      </c>
      <c r="P6699" s="549">
        <v>4761</v>
      </c>
      <c r="Q6699" s="549">
        <v>1</v>
      </c>
      <c r="R6699" s="549">
        <v>129</v>
      </c>
      <c r="S6699" s="548">
        <v>2257</v>
      </c>
      <c r="T6699" s="548"/>
      <c r="U6699" s="99"/>
    </row>
    <row r="6700" spans="1:21" ht="19.5" customHeight="1">
      <c r="A6700" s="545">
        <v>101327</v>
      </c>
      <c r="B6700" s="545" t="s">
        <v>7010</v>
      </c>
      <c r="C6700" s="545" t="s">
        <v>216</v>
      </c>
      <c r="D6700" s="546">
        <v>46056</v>
      </c>
      <c r="E6700" s="171" t="str">
        <f t="shared" si="104"/>
        <v>2026</v>
      </c>
      <c r="F6700" s="547">
        <v>2620</v>
      </c>
      <c r="G6700" s="548">
        <v>0.19</v>
      </c>
      <c r="H6700" s="547">
        <v>2201.6799999999998</v>
      </c>
      <c r="I6700" s="545" t="s">
        <v>12652</v>
      </c>
      <c r="J6700" s="545" t="s">
        <v>13298</v>
      </c>
      <c r="K6700" s="545" t="s">
        <v>13413</v>
      </c>
      <c r="L6700" s="545" t="s">
        <v>13807</v>
      </c>
      <c r="M6700" s="548" t="s">
        <v>13758</v>
      </c>
      <c r="N6700" s="545" t="s">
        <v>13413</v>
      </c>
      <c r="O6700" s="545" t="s">
        <v>14503</v>
      </c>
      <c r="P6700" s="549">
        <v>4762</v>
      </c>
      <c r="Q6700" s="549">
        <v>1</v>
      </c>
      <c r="R6700" s="549">
        <v>134</v>
      </c>
      <c r="S6700" s="548">
        <v>1012</v>
      </c>
      <c r="T6700" s="548"/>
      <c r="U6700" s="99"/>
    </row>
    <row r="6701" spans="1:21" ht="19.5" customHeight="1">
      <c r="A6701" s="545">
        <v>101328</v>
      </c>
      <c r="B6701" s="545" t="s">
        <v>7009</v>
      </c>
      <c r="C6701" s="545" t="s">
        <v>209</v>
      </c>
      <c r="D6701" s="546">
        <v>46056</v>
      </c>
      <c r="E6701" s="171" t="str">
        <f t="shared" si="104"/>
        <v>2026</v>
      </c>
      <c r="F6701" s="547">
        <v>13400</v>
      </c>
      <c r="G6701" s="548">
        <v>0.19</v>
      </c>
      <c r="H6701" s="547">
        <v>11260.5</v>
      </c>
      <c r="I6701" s="545" t="s">
        <v>12652</v>
      </c>
      <c r="J6701" s="545" t="s">
        <v>13296</v>
      </c>
      <c r="K6701" s="545" t="s">
        <v>13413</v>
      </c>
      <c r="L6701" s="545" t="s">
        <v>13807</v>
      </c>
      <c r="M6701" s="548" t="s">
        <v>13758</v>
      </c>
      <c r="N6701" s="545" t="s">
        <v>13413</v>
      </c>
      <c r="O6701" s="545" t="s">
        <v>13413</v>
      </c>
      <c r="P6701" s="549">
        <v>4763</v>
      </c>
      <c r="Q6701" s="549">
        <v>1</v>
      </c>
      <c r="R6701" s="549">
        <v>134</v>
      </c>
      <c r="S6701" s="548">
        <v>2218</v>
      </c>
      <c r="T6701" s="548"/>
      <c r="U6701" s="99"/>
    </row>
    <row r="6702" spans="1:21" ht="19.5" customHeight="1">
      <c r="A6702" s="545">
        <v>101329</v>
      </c>
      <c r="B6702" s="545" t="s">
        <v>6861</v>
      </c>
      <c r="C6702" s="545" t="s">
        <v>216</v>
      </c>
      <c r="D6702" s="546">
        <v>46056</v>
      </c>
      <c r="E6702" s="171" t="str">
        <f t="shared" si="104"/>
        <v>2026</v>
      </c>
      <c r="F6702" s="547">
        <v>1777</v>
      </c>
      <c r="G6702" s="548">
        <v>0.19</v>
      </c>
      <c r="H6702" s="547">
        <v>1493.28</v>
      </c>
      <c r="I6702" s="545" t="s">
        <v>12652</v>
      </c>
      <c r="J6702" s="545" t="s">
        <v>13298</v>
      </c>
      <c r="K6702" s="545" t="s">
        <v>13413</v>
      </c>
      <c r="L6702" s="545" t="s">
        <v>13807</v>
      </c>
      <c r="M6702" s="548" t="s">
        <v>13758</v>
      </c>
      <c r="N6702" s="545" t="s">
        <v>13413</v>
      </c>
      <c r="O6702" s="545" t="s">
        <v>14948</v>
      </c>
      <c r="P6702" s="549">
        <v>4764</v>
      </c>
      <c r="Q6702" s="549">
        <v>1</v>
      </c>
      <c r="R6702" s="549">
        <v>134</v>
      </c>
      <c r="S6702" s="548">
        <v>1012</v>
      </c>
      <c r="T6702" s="548"/>
      <c r="U6702" s="99"/>
    </row>
    <row r="6703" spans="1:21" ht="19.5" customHeight="1">
      <c r="A6703" s="545">
        <v>101330</v>
      </c>
      <c r="B6703" s="545" t="s">
        <v>1780</v>
      </c>
      <c r="C6703" s="545" t="s">
        <v>216</v>
      </c>
      <c r="D6703" s="546"/>
      <c r="E6703" s="171" t="str">
        <f t="shared" si="104"/>
        <v>1900</v>
      </c>
      <c r="F6703" s="547">
        <v>0</v>
      </c>
      <c r="G6703" s="548">
        <v>0</v>
      </c>
      <c r="H6703" s="547">
        <v>0</v>
      </c>
      <c r="I6703" s="545" t="s">
        <v>12637</v>
      </c>
      <c r="J6703" s="545"/>
      <c r="K6703" s="545" t="s">
        <v>13413</v>
      </c>
      <c r="L6703" s="545" t="s">
        <v>16452</v>
      </c>
      <c r="M6703" s="548" t="s">
        <v>13758</v>
      </c>
      <c r="N6703" s="545" t="s">
        <v>13413</v>
      </c>
      <c r="O6703" s="545" t="s">
        <v>16453</v>
      </c>
      <c r="P6703" s="549">
        <v>4765</v>
      </c>
      <c r="Q6703" s="549">
        <v>1</v>
      </c>
      <c r="R6703" s="549">
        <v>13</v>
      </c>
      <c r="S6703" s="548"/>
      <c r="T6703" s="548"/>
      <c r="U6703" s="99"/>
    </row>
    <row r="6704" spans="1:21" ht="19.5" customHeight="1">
      <c r="A6704" s="545">
        <v>101331</v>
      </c>
      <c r="B6704" s="545" t="s">
        <v>10566</v>
      </c>
      <c r="C6704" s="545" t="s">
        <v>209</v>
      </c>
      <c r="D6704" s="546"/>
      <c r="E6704" s="171" t="str">
        <f t="shared" si="104"/>
        <v>1900</v>
      </c>
      <c r="F6704" s="547">
        <v>0</v>
      </c>
      <c r="G6704" s="548">
        <v>0</v>
      </c>
      <c r="H6704" s="547">
        <v>0</v>
      </c>
      <c r="I6704" s="545" t="s">
        <v>12652</v>
      </c>
      <c r="J6704" s="545"/>
      <c r="K6704" s="545" t="s">
        <v>13413</v>
      </c>
      <c r="L6704" s="545" t="s">
        <v>13807</v>
      </c>
      <c r="M6704" s="548" t="s">
        <v>13758</v>
      </c>
      <c r="N6704" s="545" t="s">
        <v>13413</v>
      </c>
      <c r="O6704" s="545" t="s">
        <v>14503</v>
      </c>
      <c r="P6704" s="549">
        <v>4766</v>
      </c>
      <c r="Q6704" s="549">
        <v>1</v>
      </c>
      <c r="R6704" s="549">
        <v>134</v>
      </c>
      <c r="S6704" s="548"/>
      <c r="T6704" s="548"/>
      <c r="U6704" s="99"/>
    </row>
    <row r="6705" spans="1:21" ht="19.5" customHeight="1">
      <c r="A6705" s="545">
        <v>101332</v>
      </c>
      <c r="B6705" s="545" t="s">
        <v>7008</v>
      </c>
      <c r="C6705" s="545" t="s">
        <v>209</v>
      </c>
      <c r="D6705" s="546">
        <v>46056</v>
      </c>
      <c r="E6705" s="171" t="str">
        <f t="shared" si="104"/>
        <v>2026</v>
      </c>
      <c r="F6705" s="547">
        <v>26144</v>
      </c>
      <c r="G6705" s="548">
        <v>0.19</v>
      </c>
      <c r="H6705" s="547">
        <v>21969.75</v>
      </c>
      <c r="I6705" s="545" t="s">
        <v>12652</v>
      </c>
      <c r="J6705" s="545" t="s">
        <v>13298</v>
      </c>
      <c r="K6705" s="545" t="s">
        <v>13413</v>
      </c>
      <c r="L6705" s="545" t="s">
        <v>13807</v>
      </c>
      <c r="M6705" s="548" t="s">
        <v>13758</v>
      </c>
      <c r="N6705" s="545" t="s">
        <v>13413</v>
      </c>
      <c r="O6705" s="545" t="s">
        <v>14503</v>
      </c>
      <c r="P6705" s="549">
        <v>4767</v>
      </c>
      <c r="Q6705" s="549">
        <v>1</v>
      </c>
      <c r="R6705" s="549">
        <v>134</v>
      </c>
      <c r="S6705" s="548">
        <v>1012</v>
      </c>
      <c r="T6705" s="548"/>
      <c r="U6705" s="99"/>
    </row>
    <row r="6706" spans="1:21" ht="19.5" customHeight="1">
      <c r="A6706" s="545">
        <v>101333</v>
      </c>
      <c r="B6706" s="545" t="s">
        <v>6319</v>
      </c>
      <c r="C6706" s="545" t="s">
        <v>209</v>
      </c>
      <c r="D6706" s="546">
        <v>45708</v>
      </c>
      <c r="E6706" s="171" t="str">
        <f t="shared" si="104"/>
        <v>2025</v>
      </c>
      <c r="F6706" s="547">
        <v>50438.62</v>
      </c>
      <c r="G6706" s="548">
        <v>0.19</v>
      </c>
      <c r="H6706" s="547">
        <v>42385.4</v>
      </c>
      <c r="I6706" s="545" t="s">
        <v>12652</v>
      </c>
      <c r="J6706" s="545" t="s">
        <v>13307</v>
      </c>
      <c r="K6706" s="545" t="s">
        <v>13413</v>
      </c>
      <c r="L6706" s="545" t="s">
        <v>13807</v>
      </c>
      <c r="M6706" s="548" t="s">
        <v>13758</v>
      </c>
      <c r="N6706" s="545" t="s">
        <v>13413</v>
      </c>
      <c r="O6706" s="545" t="s">
        <v>14503</v>
      </c>
      <c r="P6706" s="549">
        <v>4768</v>
      </c>
      <c r="Q6706" s="549">
        <v>1</v>
      </c>
      <c r="R6706" s="549">
        <v>134</v>
      </c>
      <c r="S6706" s="548">
        <v>2228</v>
      </c>
      <c r="T6706" s="548"/>
      <c r="U6706" s="99"/>
    </row>
    <row r="6707" spans="1:21" ht="19.5" customHeight="1">
      <c r="A6707" s="545">
        <v>101334</v>
      </c>
      <c r="B6707" s="545" t="s">
        <v>10565</v>
      </c>
      <c r="C6707" s="545" t="s">
        <v>216</v>
      </c>
      <c r="D6707" s="546"/>
      <c r="E6707" s="171" t="str">
        <f t="shared" si="104"/>
        <v>1900</v>
      </c>
      <c r="F6707" s="547">
        <v>0</v>
      </c>
      <c r="G6707" s="548">
        <v>0</v>
      </c>
      <c r="H6707" s="547">
        <v>0</v>
      </c>
      <c r="I6707" s="545" t="s">
        <v>12652</v>
      </c>
      <c r="J6707" s="545"/>
      <c r="K6707" s="545" t="s">
        <v>13413</v>
      </c>
      <c r="L6707" s="545" t="s">
        <v>13807</v>
      </c>
      <c r="M6707" s="548" t="s">
        <v>13758</v>
      </c>
      <c r="N6707" s="545" t="s">
        <v>13413</v>
      </c>
      <c r="O6707" s="545" t="s">
        <v>14503</v>
      </c>
      <c r="P6707" s="549">
        <v>4769</v>
      </c>
      <c r="Q6707" s="549">
        <v>1</v>
      </c>
      <c r="R6707" s="549">
        <v>134</v>
      </c>
      <c r="S6707" s="548"/>
      <c r="T6707" s="548"/>
      <c r="U6707" s="99"/>
    </row>
    <row r="6708" spans="1:21" ht="19.5" customHeight="1">
      <c r="A6708" s="545">
        <v>101335</v>
      </c>
      <c r="B6708" s="545" t="s">
        <v>7007</v>
      </c>
      <c r="C6708" s="545" t="s">
        <v>216</v>
      </c>
      <c r="D6708" s="546">
        <v>43843</v>
      </c>
      <c r="E6708" s="171" t="str">
        <f t="shared" si="104"/>
        <v>2020</v>
      </c>
      <c r="F6708" s="547">
        <v>1208</v>
      </c>
      <c r="G6708" s="548">
        <v>0.19</v>
      </c>
      <c r="H6708" s="547">
        <v>1015.13</v>
      </c>
      <c r="I6708" s="545" t="s">
        <v>12637</v>
      </c>
      <c r="J6708" s="545" t="s">
        <v>13297</v>
      </c>
      <c r="K6708" s="545" t="s">
        <v>13413</v>
      </c>
      <c r="L6708" s="545" t="s">
        <v>16452</v>
      </c>
      <c r="M6708" s="548" t="s">
        <v>13758</v>
      </c>
      <c r="N6708" s="545" t="s">
        <v>13413</v>
      </c>
      <c r="O6708" s="545" t="s">
        <v>16453</v>
      </c>
      <c r="P6708" s="549">
        <v>4770</v>
      </c>
      <c r="Q6708" s="549">
        <v>1</v>
      </c>
      <c r="R6708" s="549">
        <v>13</v>
      </c>
      <c r="S6708" s="548">
        <v>2257</v>
      </c>
      <c r="T6708" s="548"/>
      <c r="U6708" s="99"/>
    </row>
    <row r="6709" spans="1:21" ht="19.5" customHeight="1">
      <c r="A6709" s="545">
        <v>101336</v>
      </c>
      <c r="B6709" s="545" t="s">
        <v>7006</v>
      </c>
      <c r="C6709" s="545" t="s">
        <v>216</v>
      </c>
      <c r="D6709" s="546">
        <v>45708</v>
      </c>
      <c r="E6709" s="171" t="str">
        <f t="shared" si="104"/>
        <v>2025</v>
      </c>
      <c r="F6709" s="547">
        <v>6230.03</v>
      </c>
      <c r="G6709" s="548">
        <v>0.19</v>
      </c>
      <c r="H6709" s="547">
        <v>5235.32</v>
      </c>
      <c r="I6709" s="545" t="s">
        <v>12652</v>
      </c>
      <c r="J6709" s="545" t="s">
        <v>13307</v>
      </c>
      <c r="K6709" s="545" t="s">
        <v>18244</v>
      </c>
      <c r="L6709" s="545" t="s">
        <v>13807</v>
      </c>
      <c r="M6709" s="548" t="s">
        <v>13758</v>
      </c>
      <c r="N6709" s="545" t="s">
        <v>13413</v>
      </c>
      <c r="O6709" s="545" t="s">
        <v>14503</v>
      </c>
      <c r="P6709" s="549">
        <v>4771</v>
      </c>
      <c r="Q6709" s="549">
        <v>1</v>
      </c>
      <c r="R6709" s="549">
        <v>134</v>
      </c>
      <c r="S6709" s="548">
        <v>2228</v>
      </c>
      <c r="T6709" s="548"/>
      <c r="U6709" s="99"/>
    </row>
    <row r="6710" spans="1:21" ht="19.5" customHeight="1">
      <c r="A6710" s="545">
        <v>101337</v>
      </c>
      <c r="B6710" s="545" t="s">
        <v>2353</v>
      </c>
      <c r="C6710" s="545" t="s">
        <v>216</v>
      </c>
      <c r="D6710" s="546">
        <v>46052</v>
      </c>
      <c r="E6710" s="171" t="str">
        <f t="shared" si="104"/>
        <v>2026</v>
      </c>
      <c r="F6710" s="547">
        <v>19982</v>
      </c>
      <c r="G6710" s="548">
        <v>0.19</v>
      </c>
      <c r="H6710" s="547">
        <v>16791.599999999999</v>
      </c>
      <c r="I6710" s="545" t="s">
        <v>12652</v>
      </c>
      <c r="J6710" s="545" t="s">
        <v>13307</v>
      </c>
      <c r="K6710" s="545" t="s">
        <v>13413</v>
      </c>
      <c r="L6710" s="545" t="s">
        <v>13807</v>
      </c>
      <c r="M6710" s="548" t="s">
        <v>13758</v>
      </c>
      <c r="N6710" s="545" t="s">
        <v>13413</v>
      </c>
      <c r="O6710" s="545" t="s">
        <v>14948</v>
      </c>
      <c r="P6710" s="549">
        <v>4772</v>
      </c>
      <c r="Q6710" s="549">
        <v>1</v>
      </c>
      <c r="R6710" s="549">
        <v>134</v>
      </c>
      <c r="S6710" s="548">
        <v>2228</v>
      </c>
      <c r="T6710" s="548"/>
      <c r="U6710" s="99"/>
    </row>
    <row r="6711" spans="1:21" ht="19.5" customHeight="1">
      <c r="A6711" s="545">
        <v>101338</v>
      </c>
      <c r="B6711" s="545" t="s">
        <v>7959</v>
      </c>
      <c r="C6711" s="545" t="s">
        <v>216</v>
      </c>
      <c r="D6711" s="546">
        <v>46052</v>
      </c>
      <c r="E6711" s="171" t="str">
        <f t="shared" si="104"/>
        <v>2026</v>
      </c>
      <c r="F6711" s="547">
        <v>25275</v>
      </c>
      <c r="G6711" s="548">
        <v>0.19</v>
      </c>
      <c r="H6711" s="547">
        <v>21239.5</v>
      </c>
      <c r="I6711" s="545" t="s">
        <v>12652</v>
      </c>
      <c r="J6711" s="545" t="s">
        <v>13307</v>
      </c>
      <c r="K6711" s="545" t="s">
        <v>13413</v>
      </c>
      <c r="L6711" s="545" t="s">
        <v>13807</v>
      </c>
      <c r="M6711" s="548" t="s">
        <v>13758</v>
      </c>
      <c r="N6711" s="545" t="s">
        <v>13413</v>
      </c>
      <c r="O6711" s="545" t="s">
        <v>14503</v>
      </c>
      <c r="P6711" s="549">
        <v>4773</v>
      </c>
      <c r="Q6711" s="549">
        <v>1</v>
      </c>
      <c r="R6711" s="549">
        <v>134</v>
      </c>
      <c r="S6711" s="548">
        <v>2228</v>
      </c>
      <c r="T6711" s="548"/>
      <c r="U6711" s="99"/>
    </row>
    <row r="6712" spans="1:21" ht="19.5" customHeight="1">
      <c r="A6712" s="545">
        <v>101339</v>
      </c>
      <c r="B6712" s="545" t="s">
        <v>10564</v>
      </c>
      <c r="C6712" s="545" t="s">
        <v>216</v>
      </c>
      <c r="D6712" s="546">
        <v>46052</v>
      </c>
      <c r="E6712" s="171" t="str">
        <f t="shared" si="104"/>
        <v>2026</v>
      </c>
      <c r="F6712" s="547">
        <v>1867</v>
      </c>
      <c r="G6712" s="548">
        <v>0.19</v>
      </c>
      <c r="H6712" s="547">
        <v>1568.91</v>
      </c>
      <c r="I6712" s="545" t="s">
        <v>12637</v>
      </c>
      <c r="J6712" s="545" t="s">
        <v>13307</v>
      </c>
      <c r="K6712" s="545" t="s">
        <v>13413</v>
      </c>
      <c r="L6712" s="545" t="s">
        <v>16452</v>
      </c>
      <c r="M6712" s="548" t="s">
        <v>13758</v>
      </c>
      <c r="N6712" s="545" t="s">
        <v>13413</v>
      </c>
      <c r="O6712" s="545" t="s">
        <v>16453</v>
      </c>
      <c r="P6712" s="549">
        <v>4774</v>
      </c>
      <c r="Q6712" s="549">
        <v>1</v>
      </c>
      <c r="R6712" s="549">
        <v>13</v>
      </c>
      <c r="S6712" s="548">
        <v>2228</v>
      </c>
      <c r="T6712" s="548"/>
      <c r="U6712" s="99"/>
    </row>
    <row r="6713" spans="1:21" ht="19.5" customHeight="1">
      <c r="A6713" s="545">
        <v>101340</v>
      </c>
      <c r="B6713" s="545" t="s">
        <v>3716</v>
      </c>
      <c r="C6713" s="545" t="s">
        <v>216</v>
      </c>
      <c r="D6713" s="546"/>
      <c r="E6713" s="171" t="str">
        <f t="shared" si="104"/>
        <v>1900</v>
      </c>
      <c r="F6713" s="547">
        <v>0</v>
      </c>
      <c r="G6713" s="548">
        <v>0</v>
      </c>
      <c r="H6713" s="547">
        <v>0</v>
      </c>
      <c r="I6713" s="545" t="s">
        <v>12746</v>
      </c>
      <c r="J6713" s="545"/>
      <c r="K6713" s="545" t="s">
        <v>13413</v>
      </c>
      <c r="L6713" s="545" t="s">
        <v>13413</v>
      </c>
      <c r="M6713" s="548" t="s">
        <v>13758</v>
      </c>
      <c r="N6713" s="545" t="s">
        <v>13413</v>
      </c>
      <c r="O6713" s="545" t="s">
        <v>13413</v>
      </c>
      <c r="P6713" s="549">
        <v>4775</v>
      </c>
      <c r="Q6713" s="549">
        <v>1</v>
      </c>
      <c r="R6713" s="549">
        <v>29</v>
      </c>
      <c r="S6713" s="548"/>
      <c r="T6713" s="548"/>
      <c r="U6713" s="99"/>
    </row>
    <row r="6714" spans="1:21" ht="19.5" customHeight="1">
      <c r="A6714" s="545">
        <v>101341</v>
      </c>
      <c r="B6714" s="545" t="s">
        <v>5460</v>
      </c>
      <c r="C6714" s="545" t="s">
        <v>216</v>
      </c>
      <c r="D6714" s="546">
        <v>43557</v>
      </c>
      <c r="E6714" s="171" t="str">
        <f t="shared" si="104"/>
        <v>2019</v>
      </c>
      <c r="F6714" s="547">
        <v>9095947</v>
      </c>
      <c r="G6714" s="548">
        <v>0.19</v>
      </c>
      <c r="H6714" s="547">
        <v>7643652.9400000004</v>
      </c>
      <c r="I6714" s="545" t="s">
        <v>12957</v>
      </c>
      <c r="J6714" s="545" t="s">
        <v>13298</v>
      </c>
      <c r="K6714" s="545" t="s">
        <v>18245</v>
      </c>
      <c r="L6714" s="545" t="s">
        <v>13413</v>
      </c>
      <c r="M6714" s="548" t="s">
        <v>13758</v>
      </c>
      <c r="N6714" s="545" t="s">
        <v>13413</v>
      </c>
      <c r="O6714" s="545" t="s">
        <v>13413</v>
      </c>
      <c r="P6714" s="549">
        <v>11864</v>
      </c>
      <c r="Q6714" s="549">
        <v>1</v>
      </c>
      <c r="R6714" s="549">
        <v>42</v>
      </c>
      <c r="S6714" s="548">
        <v>1012</v>
      </c>
      <c r="T6714" s="548"/>
      <c r="U6714" s="99"/>
    </row>
    <row r="6715" spans="1:21" ht="19.5" customHeight="1">
      <c r="A6715" s="545">
        <v>101342</v>
      </c>
      <c r="B6715" s="545" t="s">
        <v>6318</v>
      </c>
      <c r="C6715" s="545" t="s">
        <v>216</v>
      </c>
      <c r="D6715" s="546">
        <v>46052</v>
      </c>
      <c r="E6715" s="171" t="str">
        <f t="shared" si="104"/>
        <v>2026</v>
      </c>
      <c r="F6715" s="547">
        <v>4361</v>
      </c>
      <c r="G6715" s="548">
        <v>0.19</v>
      </c>
      <c r="H6715" s="547">
        <v>3664.71</v>
      </c>
      <c r="I6715" s="545" t="s">
        <v>12650</v>
      </c>
      <c r="J6715" s="545" t="s">
        <v>13307</v>
      </c>
      <c r="K6715" s="545" t="s">
        <v>13413</v>
      </c>
      <c r="L6715" s="545" t="s">
        <v>14439</v>
      </c>
      <c r="M6715" s="548" t="s">
        <v>13758</v>
      </c>
      <c r="N6715" s="545" t="s">
        <v>13413</v>
      </c>
      <c r="O6715" s="545" t="s">
        <v>15871</v>
      </c>
      <c r="P6715" s="549">
        <v>4776</v>
      </c>
      <c r="Q6715" s="549">
        <v>1</v>
      </c>
      <c r="R6715" s="549">
        <v>127</v>
      </c>
      <c r="S6715" s="548">
        <v>2228</v>
      </c>
      <c r="T6715" s="548"/>
      <c r="U6715" s="99"/>
    </row>
    <row r="6716" spans="1:21" ht="19.5" customHeight="1">
      <c r="A6716" s="545">
        <v>101343</v>
      </c>
      <c r="B6716" s="545" t="s">
        <v>3530</v>
      </c>
      <c r="C6716" s="545" t="s">
        <v>216</v>
      </c>
      <c r="D6716" s="546">
        <v>46052</v>
      </c>
      <c r="E6716" s="171" t="str">
        <f t="shared" si="104"/>
        <v>2026</v>
      </c>
      <c r="F6716" s="547">
        <v>2358</v>
      </c>
      <c r="G6716" s="548">
        <v>0.19</v>
      </c>
      <c r="H6716" s="547">
        <v>1981.51</v>
      </c>
      <c r="I6716" s="545" t="s">
        <v>12752</v>
      </c>
      <c r="J6716" s="545" t="s">
        <v>13307</v>
      </c>
      <c r="K6716" s="545" t="s">
        <v>13413</v>
      </c>
      <c r="L6716" s="545" t="s">
        <v>17908</v>
      </c>
      <c r="M6716" s="548" t="s">
        <v>13758</v>
      </c>
      <c r="N6716" s="545" t="s">
        <v>22190</v>
      </c>
      <c r="O6716" s="545" t="s">
        <v>16406</v>
      </c>
      <c r="P6716" s="549">
        <v>4777</v>
      </c>
      <c r="Q6716" s="549">
        <v>1</v>
      </c>
      <c r="R6716" s="549">
        <v>167</v>
      </c>
      <c r="S6716" s="548">
        <v>2228</v>
      </c>
      <c r="T6716" s="548">
        <v>183</v>
      </c>
      <c r="U6716" s="99"/>
    </row>
    <row r="6717" spans="1:21" ht="19.5" customHeight="1">
      <c r="A6717" s="545">
        <v>101344</v>
      </c>
      <c r="B6717" s="545" t="s">
        <v>10563</v>
      </c>
      <c r="C6717" s="545" t="s">
        <v>216</v>
      </c>
      <c r="D6717" s="546"/>
      <c r="E6717" s="171" t="str">
        <f t="shared" si="104"/>
        <v>1900</v>
      </c>
      <c r="F6717" s="547">
        <v>0</v>
      </c>
      <c r="G6717" s="548">
        <v>0</v>
      </c>
      <c r="H6717" s="547">
        <v>0</v>
      </c>
      <c r="I6717" s="545" t="s">
        <v>12650</v>
      </c>
      <c r="J6717" s="545"/>
      <c r="K6717" s="545" t="s">
        <v>13413</v>
      </c>
      <c r="L6717" s="545" t="s">
        <v>14439</v>
      </c>
      <c r="M6717" s="548" t="s">
        <v>13758</v>
      </c>
      <c r="N6717" s="545" t="s">
        <v>22166</v>
      </c>
      <c r="O6717" s="545" t="s">
        <v>15871</v>
      </c>
      <c r="P6717" s="549">
        <v>4778</v>
      </c>
      <c r="Q6717" s="549">
        <v>1</v>
      </c>
      <c r="R6717" s="549">
        <v>127</v>
      </c>
      <c r="S6717" s="548"/>
      <c r="T6717" s="548">
        <v>11</v>
      </c>
      <c r="U6717" s="99"/>
    </row>
    <row r="6718" spans="1:21" ht="19.5" customHeight="1">
      <c r="A6718" s="545">
        <v>101345</v>
      </c>
      <c r="B6718" s="545" t="s">
        <v>10562</v>
      </c>
      <c r="C6718" s="545" t="s">
        <v>221</v>
      </c>
      <c r="D6718" s="546"/>
      <c r="E6718" s="171" t="str">
        <f t="shared" si="104"/>
        <v>1900</v>
      </c>
      <c r="F6718" s="547">
        <v>0</v>
      </c>
      <c r="G6718" s="548">
        <v>0</v>
      </c>
      <c r="H6718" s="547">
        <v>0</v>
      </c>
      <c r="I6718" s="545" t="s">
        <v>12643</v>
      </c>
      <c r="J6718" s="545"/>
      <c r="K6718" s="545" t="s">
        <v>13413</v>
      </c>
      <c r="L6718" s="545" t="s">
        <v>13413</v>
      </c>
      <c r="M6718" s="548" t="s">
        <v>13758</v>
      </c>
      <c r="N6718" s="545" t="s">
        <v>13413</v>
      </c>
      <c r="O6718" s="545" t="s">
        <v>13413</v>
      </c>
      <c r="P6718" s="549">
        <v>4779</v>
      </c>
      <c r="Q6718" s="549">
        <v>1</v>
      </c>
      <c r="R6718" s="549">
        <v>6</v>
      </c>
      <c r="S6718" s="548"/>
      <c r="T6718" s="548"/>
      <c r="U6718" s="99"/>
    </row>
    <row r="6719" spans="1:21" ht="19.5" customHeight="1">
      <c r="A6719" s="545">
        <v>101346</v>
      </c>
      <c r="B6719" s="545" t="s">
        <v>10561</v>
      </c>
      <c r="C6719" s="545" t="s">
        <v>216</v>
      </c>
      <c r="D6719" s="546"/>
      <c r="E6719" s="171" t="str">
        <f t="shared" si="104"/>
        <v>1900</v>
      </c>
      <c r="F6719" s="547">
        <v>0</v>
      </c>
      <c r="G6719" s="548">
        <v>0</v>
      </c>
      <c r="H6719" s="547">
        <v>0</v>
      </c>
      <c r="I6719" s="545" t="s">
        <v>12646</v>
      </c>
      <c r="J6719" s="545"/>
      <c r="K6719" s="545" t="s">
        <v>13413</v>
      </c>
      <c r="L6719" s="545" t="s">
        <v>13413</v>
      </c>
      <c r="M6719" s="548" t="s">
        <v>13758</v>
      </c>
      <c r="N6719" s="545" t="s">
        <v>13413</v>
      </c>
      <c r="O6719" s="545" t="s">
        <v>13413</v>
      </c>
      <c r="P6719" s="549">
        <v>4780</v>
      </c>
      <c r="Q6719" s="549">
        <v>1</v>
      </c>
      <c r="R6719" s="549">
        <v>65</v>
      </c>
      <c r="S6719" s="548"/>
      <c r="T6719" s="548"/>
      <c r="U6719" s="99"/>
    </row>
    <row r="6720" spans="1:21" ht="19.5" customHeight="1">
      <c r="A6720" s="545">
        <v>101347</v>
      </c>
      <c r="B6720" s="545" t="s">
        <v>7554</v>
      </c>
      <c r="C6720" s="545" t="s">
        <v>216</v>
      </c>
      <c r="D6720" s="546">
        <v>46078</v>
      </c>
      <c r="E6720" s="171" t="str">
        <f t="shared" si="104"/>
        <v>2026</v>
      </c>
      <c r="F6720" s="547">
        <v>196900</v>
      </c>
      <c r="G6720" s="548">
        <v>0.19</v>
      </c>
      <c r="H6720" s="547">
        <v>165462.18</v>
      </c>
      <c r="I6720" s="545" t="s">
        <v>12680</v>
      </c>
      <c r="J6720" s="545" t="s">
        <v>13298</v>
      </c>
      <c r="K6720" s="545" t="s">
        <v>18246</v>
      </c>
      <c r="L6720" s="545" t="s">
        <v>14803</v>
      </c>
      <c r="M6720" s="548" t="s">
        <v>13758</v>
      </c>
      <c r="N6720" s="545" t="s">
        <v>13413</v>
      </c>
      <c r="O6720" s="545" t="s">
        <v>14804</v>
      </c>
      <c r="P6720" s="549">
        <v>4781</v>
      </c>
      <c r="Q6720" s="549">
        <v>1</v>
      </c>
      <c r="R6720" s="549">
        <v>20</v>
      </c>
      <c r="S6720" s="548">
        <v>1012</v>
      </c>
      <c r="T6720" s="548"/>
      <c r="U6720" s="99"/>
    </row>
    <row r="6721" spans="1:21" ht="19.5" customHeight="1">
      <c r="A6721" s="545">
        <v>101348</v>
      </c>
      <c r="B6721" s="545" t="s">
        <v>3138</v>
      </c>
      <c r="C6721" s="545" t="s">
        <v>216</v>
      </c>
      <c r="D6721" s="546"/>
      <c r="E6721" s="171" t="str">
        <f t="shared" si="104"/>
        <v>1900</v>
      </c>
      <c r="F6721" s="547">
        <v>0</v>
      </c>
      <c r="G6721" s="548">
        <v>0</v>
      </c>
      <c r="H6721" s="547">
        <v>0</v>
      </c>
      <c r="I6721" s="545" t="s">
        <v>12689</v>
      </c>
      <c r="J6721" s="545"/>
      <c r="K6721" s="545" t="s">
        <v>13413</v>
      </c>
      <c r="L6721" s="545" t="s">
        <v>14240</v>
      </c>
      <c r="M6721" s="548" t="s">
        <v>13758</v>
      </c>
      <c r="N6721" s="545" t="s">
        <v>13413</v>
      </c>
      <c r="O6721" s="545" t="s">
        <v>14266</v>
      </c>
      <c r="P6721" s="549">
        <v>4782</v>
      </c>
      <c r="Q6721" s="549">
        <v>1</v>
      </c>
      <c r="R6721" s="549">
        <v>156</v>
      </c>
      <c r="S6721" s="548"/>
      <c r="T6721" s="548"/>
      <c r="U6721" s="99"/>
    </row>
    <row r="6722" spans="1:21" ht="19.5" customHeight="1">
      <c r="A6722" s="545">
        <v>101349</v>
      </c>
      <c r="B6722" s="545" t="s">
        <v>3139</v>
      </c>
      <c r="C6722" s="545" t="s">
        <v>216</v>
      </c>
      <c r="D6722" s="546"/>
      <c r="E6722" s="171" t="str">
        <f t="shared" si="104"/>
        <v>1900</v>
      </c>
      <c r="F6722" s="547">
        <v>0</v>
      </c>
      <c r="G6722" s="548">
        <v>0</v>
      </c>
      <c r="H6722" s="547">
        <v>0</v>
      </c>
      <c r="I6722" s="545" t="s">
        <v>12689</v>
      </c>
      <c r="J6722" s="545"/>
      <c r="K6722" s="545" t="s">
        <v>13413</v>
      </c>
      <c r="L6722" s="545" t="s">
        <v>14240</v>
      </c>
      <c r="M6722" s="548" t="s">
        <v>13758</v>
      </c>
      <c r="N6722" s="545" t="s">
        <v>13413</v>
      </c>
      <c r="O6722" s="545" t="s">
        <v>14266</v>
      </c>
      <c r="P6722" s="549">
        <v>4783</v>
      </c>
      <c r="Q6722" s="549">
        <v>1</v>
      </c>
      <c r="R6722" s="549">
        <v>156</v>
      </c>
      <c r="S6722" s="548"/>
      <c r="T6722" s="548"/>
      <c r="U6722" s="99"/>
    </row>
    <row r="6723" spans="1:21" ht="19.5" customHeight="1">
      <c r="A6723" s="545">
        <v>101350</v>
      </c>
      <c r="B6723" s="545" t="s">
        <v>3140</v>
      </c>
      <c r="C6723" s="545" t="s">
        <v>216</v>
      </c>
      <c r="D6723" s="546"/>
      <c r="E6723" s="171" t="str">
        <f t="shared" si="104"/>
        <v>1900</v>
      </c>
      <c r="F6723" s="547">
        <v>0</v>
      </c>
      <c r="G6723" s="548">
        <v>0</v>
      </c>
      <c r="H6723" s="547">
        <v>0</v>
      </c>
      <c r="I6723" s="545" t="s">
        <v>12689</v>
      </c>
      <c r="J6723" s="545"/>
      <c r="K6723" s="545" t="s">
        <v>13413</v>
      </c>
      <c r="L6723" s="545" t="s">
        <v>14240</v>
      </c>
      <c r="M6723" s="548" t="s">
        <v>13758</v>
      </c>
      <c r="N6723" s="545" t="s">
        <v>13413</v>
      </c>
      <c r="O6723" s="545" t="s">
        <v>14266</v>
      </c>
      <c r="P6723" s="549">
        <v>4784</v>
      </c>
      <c r="Q6723" s="549">
        <v>1</v>
      </c>
      <c r="R6723" s="549">
        <v>156</v>
      </c>
      <c r="S6723" s="548"/>
      <c r="T6723" s="548"/>
      <c r="U6723" s="99"/>
    </row>
    <row r="6724" spans="1:21" ht="19.5" customHeight="1">
      <c r="A6724" s="545">
        <v>101351</v>
      </c>
      <c r="B6724" s="545" t="s">
        <v>3610</v>
      </c>
      <c r="C6724" s="545" t="s">
        <v>216</v>
      </c>
      <c r="D6724" s="546"/>
      <c r="E6724" s="171" t="str">
        <f t="shared" ref="E6724:E6787" si="105">TEXT(D6724,"YYYY")</f>
        <v>1900</v>
      </c>
      <c r="F6724" s="547">
        <v>0</v>
      </c>
      <c r="G6724" s="548">
        <v>0</v>
      </c>
      <c r="H6724" s="547">
        <v>0</v>
      </c>
      <c r="I6724" s="545" t="s">
        <v>12664</v>
      </c>
      <c r="J6724" s="545"/>
      <c r="K6724" s="545" t="s">
        <v>13413</v>
      </c>
      <c r="L6724" s="545" t="s">
        <v>15402</v>
      </c>
      <c r="M6724" s="548" t="s">
        <v>13758</v>
      </c>
      <c r="N6724" s="545" t="s">
        <v>22154</v>
      </c>
      <c r="O6724" s="545" t="s">
        <v>15403</v>
      </c>
      <c r="P6724" s="549">
        <v>4785</v>
      </c>
      <c r="Q6724" s="549">
        <v>1</v>
      </c>
      <c r="R6724" s="549">
        <v>166</v>
      </c>
      <c r="S6724" s="548"/>
      <c r="T6724" s="548">
        <v>170</v>
      </c>
      <c r="U6724" s="99"/>
    </row>
    <row r="6725" spans="1:21" ht="19.5" customHeight="1">
      <c r="A6725" s="545">
        <v>101352</v>
      </c>
      <c r="B6725" s="545" t="s">
        <v>3612</v>
      </c>
      <c r="C6725" s="545" t="s">
        <v>216</v>
      </c>
      <c r="D6725" s="546"/>
      <c r="E6725" s="171" t="str">
        <f t="shared" si="105"/>
        <v>1900</v>
      </c>
      <c r="F6725" s="547">
        <v>0</v>
      </c>
      <c r="G6725" s="548">
        <v>0</v>
      </c>
      <c r="H6725" s="547">
        <v>0</v>
      </c>
      <c r="I6725" s="545" t="s">
        <v>12664</v>
      </c>
      <c r="J6725" s="545"/>
      <c r="K6725" s="545" t="s">
        <v>13413</v>
      </c>
      <c r="L6725" s="545" t="s">
        <v>15402</v>
      </c>
      <c r="M6725" s="548" t="s">
        <v>13758</v>
      </c>
      <c r="N6725" s="545" t="s">
        <v>22154</v>
      </c>
      <c r="O6725" s="545" t="s">
        <v>15403</v>
      </c>
      <c r="P6725" s="549">
        <v>4786</v>
      </c>
      <c r="Q6725" s="549">
        <v>1</v>
      </c>
      <c r="R6725" s="549">
        <v>166</v>
      </c>
      <c r="S6725" s="548"/>
      <c r="T6725" s="548">
        <v>170</v>
      </c>
      <c r="U6725" s="99"/>
    </row>
    <row r="6726" spans="1:21" ht="19.5" customHeight="1">
      <c r="A6726" s="545">
        <v>101353</v>
      </c>
      <c r="B6726" s="545" t="s">
        <v>7743</v>
      </c>
      <c r="C6726" s="545" t="s">
        <v>216</v>
      </c>
      <c r="D6726" s="546">
        <v>43650</v>
      </c>
      <c r="E6726" s="171" t="str">
        <f t="shared" si="105"/>
        <v>2019</v>
      </c>
      <c r="F6726" s="547">
        <v>18374</v>
      </c>
      <c r="G6726" s="548">
        <v>0.19</v>
      </c>
      <c r="H6726" s="547">
        <v>15440.34</v>
      </c>
      <c r="I6726" s="545" t="s">
        <v>12664</v>
      </c>
      <c r="J6726" s="545" t="s">
        <v>13298</v>
      </c>
      <c r="K6726" s="545" t="s">
        <v>13413</v>
      </c>
      <c r="L6726" s="545" t="s">
        <v>13846</v>
      </c>
      <c r="M6726" s="548" t="s">
        <v>13758</v>
      </c>
      <c r="N6726" s="545" t="s">
        <v>22154</v>
      </c>
      <c r="O6726" s="545" t="s">
        <v>17902</v>
      </c>
      <c r="P6726" s="549">
        <v>4787</v>
      </c>
      <c r="Q6726" s="549">
        <v>1</v>
      </c>
      <c r="R6726" s="549">
        <v>166</v>
      </c>
      <c r="S6726" s="548">
        <v>1012</v>
      </c>
      <c r="T6726" s="548">
        <v>170</v>
      </c>
      <c r="U6726" s="99"/>
    </row>
    <row r="6727" spans="1:21" ht="19.5" customHeight="1">
      <c r="A6727" s="545">
        <v>101354</v>
      </c>
      <c r="B6727" s="545" t="s">
        <v>3442</v>
      </c>
      <c r="C6727" s="545" t="s">
        <v>216</v>
      </c>
      <c r="D6727" s="546"/>
      <c r="E6727" s="171" t="str">
        <f t="shared" si="105"/>
        <v>1900</v>
      </c>
      <c r="F6727" s="547">
        <v>0</v>
      </c>
      <c r="G6727" s="548">
        <v>0</v>
      </c>
      <c r="H6727" s="547">
        <v>0</v>
      </c>
      <c r="I6727" s="545" t="s">
        <v>12664</v>
      </c>
      <c r="J6727" s="545"/>
      <c r="K6727" s="545" t="s">
        <v>13413</v>
      </c>
      <c r="L6727" s="545" t="s">
        <v>15373</v>
      </c>
      <c r="M6727" s="548" t="s">
        <v>13758</v>
      </c>
      <c r="N6727" s="545" t="s">
        <v>22154</v>
      </c>
      <c r="O6727" s="545" t="s">
        <v>13413</v>
      </c>
      <c r="P6727" s="549">
        <v>4788</v>
      </c>
      <c r="Q6727" s="549">
        <v>1</v>
      </c>
      <c r="R6727" s="549">
        <v>166</v>
      </c>
      <c r="S6727" s="548"/>
      <c r="T6727" s="548">
        <v>170</v>
      </c>
      <c r="U6727" s="99"/>
    </row>
    <row r="6728" spans="1:21" ht="19.5" customHeight="1">
      <c r="A6728" s="545">
        <v>101355</v>
      </c>
      <c r="B6728" s="545" t="s">
        <v>8365</v>
      </c>
      <c r="C6728" s="545" t="s">
        <v>216</v>
      </c>
      <c r="D6728" s="546">
        <v>46052</v>
      </c>
      <c r="E6728" s="171" t="str">
        <f t="shared" si="105"/>
        <v>2026</v>
      </c>
      <c r="F6728" s="547">
        <v>46490</v>
      </c>
      <c r="G6728" s="548">
        <v>0.19</v>
      </c>
      <c r="H6728" s="547">
        <v>39067.230000000003</v>
      </c>
      <c r="I6728" s="545" t="s">
        <v>12664</v>
      </c>
      <c r="J6728" s="545" t="s">
        <v>13307</v>
      </c>
      <c r="K6728" s="545" t="s">
        <v>18247</v>
      </c>
      <c r="L6728" s="545" t="s">
        <v>15373</v>
      </c>
      <c r="M6728" s="548" t="s">
        <v>13758</v>
      </c>
      <c r="N6728" s="545" t="s">
        <v>22154</v>
      </c>
      <c r="O6728" s="545" t="s">
        <v>13413</v>
      </c>
      <c r="P6728" s="549">
        <v>4789</v>
      </c>
      <c r="Q6728" s="549">
        <v>1</v>
      </c>
      <c r="R6728" s="549">
        <v>166</v>
      </c>
      <c r="S6728" s="548">
        <v>2228</v>
      </c>
      <c r="T6728" s="548">
        <v>170</v>
      </c>
      <c r="U6728" s="99"/>
    </row>
    <row r="6729" spans="1:21" ht="19.5" customHeight="1">
      <c r="A6729" s="545">
        <v>101356</v>
      </c>
      <c r="B6729" s="545" t="s">
        <v>10560</v>
      </c>
      <c r="C6729" s="545" t="s">
        <v>216</v>
      </c>
      <c r="D6729" s="546"/>
      <c r="E6729" s="171" t="str">
        <f t="shared" si="105"/>
        <v>1900</v>
      </c>
      <c r="F6729" s="547">
        <v>0</v>
      </c>
      <c r="G6729" s="548">
        <v>0</v>
      </c>
      <c r="H6729" s="547">
        <v>0</v>
      </c>
      <c r="I6729" s="545" t="s">
        <v>12664</v>
      </c>
      <c r="J6729" s="545"/>
      <c r="K6729" s="545" t="s">
        <v>13413</v>
      </c>
      <c r="L6729" s="545" t="s">
        <v>15373</v>
      </c>
      <c r="M6729" s="548" t="s">
        <v>13758</v>
      </c>
      <c r="N6729" s="545" t="s">
        <v>22154</v>
      </c>
      <c r="O6729" s="545" t="s">
        <v>13413</v>
      </c>
      <c r="P6729" s="549">
        <v>4790</v>
      </c>
      <c r="Q6729" s="549">
        <v>1</v>
      </c>
      <c r="R6729" s="549">
        <v>166</v>
      </c>
      <c r="S6729" s="548"/>
      <c r="T6729" s="548">
        <v>170</v>
      </c>
      <c r="U6729" s="99"/>
    </row>
    <row r="6730" spans="1:21" ht="19.5" customHeight="1">
      <c r="A6730" s="545">
        <v>101357</v>
      </c>
      <c r="B6730" s="545" t="s">
        <v>10559</v>
      </c>
      <c r="C6730" s="545" t="s">
        <v>216</v>
      </c>
      <c r="D6730" s="546"/>
      <c r="E6730" s="171" t="str">
        <f t="shared" si="105"/>
        <v>1900</v>
      </c>
      <c r="F6730" s="547">
        <v>0</v>
      </c>
      <c r="G6730" s="548">
        <v>0</v>
      </c>
      <c r="H6730" s="547">
        <v>0</v>
      </c>
      <c r="I6730" s="545" t="s">
        <v>12664</v>
      </c>
      <c r="J6730" s="545"/>
      <c r="K6730" s="545" t="s">
        <v>13413</v>
      </c>
      <c r="L6730" s="545" t="s">
        <v>15373</v>
      </c>
      <c r="M6730" s="548" t="s">
        <v>13758</v>
      </c>
      <c r="N6730" s="545" t="s">
        <v>22154</v>
      </c>
      <c r="O6730" s="545" t="s">
        <v>13413</v>
      </c>
      <c r="P6730" s="549">
        <v>4791</v>
      </c>
      <c r="Q6730" s="549">
        <v>1</v>
      </c>
      <c r="R6730" s="549">
        <v>166</v>
      </c>
      <c r="S6730" s="548"/>
      <c r="T6730" s="548">
        <v>170</v>
      </c>
      <c r="U6730" s="99"/>
    </row>
    <row r="6731" spans="1:21" ht="19.5" customHeight="1">
      <c r="A6731" s="545">
        <v>101358</v>
      </c>
      <c r="B6731" s="545" t="s">
        <v>3445</v>
      </c>
      <c r="C6731" s="545" t="s">
        <v>216</v>
      </c>
      <c r="D6731" s="546">
        <v>44107</v>
      </c>
      <c r="E6731" s="171" t="str">
        <f t="shared" si="105"/>
        <v>2020</v>
      </c>
      <c r="F6731" s="547">
        <v>121380</v>
      </c>
      <c r="G6731" s="548">
        <v>0.19</v>
      </c>
      <c r="H6731" s="547">
        <v>102000</v>
      </c>
      <c r="I6731" s="545" t="s">
        <v>12664</v>
      </c>
      <c r="J6731" s="545" t="s">
        <v>13296</v>
      </c>
      <c r="K6731" s="545" t="s">
        <v>13413</v>
      </c>
      <c r="L6731" s="545" t="s">
        <v>13846</v>
      </c>
      <c r="M6731" s="548" t="s">
        <v>13758</v>
      </c>
      <c r="N6731" s="545" t="s">
        <v>22154</v>
      </c>
      <c r="O6731" s="545" t="s">
        <v>17902</v>
      </c>
      <c r="P6731" s="549">
        <v>4792</v>
      </c>
      <c r="Q6731" s="549">
        <v>1</v>
      </c>
      <c r="R6731" s="549">
        <v>166</v>
      </c>
      <c r="S6731" s="548">
        <v>2218</v>
      </c>
      <c r="T6731" s="548">
        <v>170</v>
      </c>
      <c r="U6731" s="99"/>
    </row>
    <row r="6732" spans="1:21" ht="19.5" customHeight="1">
      <c r="A6732" s="545">
        <v>101359</v>
      </c>
      <c r="B6732" s="545" t="s">
        <v>3424</v>
      </c>
      <c r="C6732" s="545" t="s">
        <v>209</v>
      </c>
      <c r="D6732" s="546"/>
      <c r="E6732" s="171" t="str">
        <f t="shared" si="105"/>
        <v>1900</v>
      </c>
      <c r="F6732" s="547">
        <v>0</v>
      </c>
      <c r="G6732" s="548">
        <v>0</v>
      </c>
      <c r="H6732" s="547">
        <v>0</v>
      </c>
      <c r="I6732" s="545" t="s">
        <v>12647</v>
      </c>
      <c r="J6732" s="545"/>
      <c r="K6732" s="545" t="s">
        <v>13413</v>
      </c>
      <c r="L6732" s="545" t="s">
        <v>13413</v>
      </c>
      <c r="M6732" s="548" t="s">
        <v>13758</v>
      </c>
      <c r="N6732" s="545" t="s">
        <v>13413</v>
      </c>
      <c r="O6732" s="545" t="s">
        <v>13413</v>
      </c>
      <c r="P6732" s="549">
        <v>4793</v>
      </c>
      <c r="Q6732" s="549">
        <v>1</v>
      </c>
      <c r="R6732" s="549">
        <v>26</v>
      </c>
      <c r="S6732" s="548"/>
      <c r="T6732" s="548"/>
      <c r="U6732" s="99"/>
    </row>
    <row r="6733" spans="1:21" ht="19.5" customHeight="1">
      <c r="A6733" s="545">
        <v>101360</v>
      </c>
      <c r="B6733" s="545" t="s">
        <v>5569</v>
      </c>
      <c r="C6733" s="545" t="s">
        <v>209</v>
      </c>
      <c r="D6733" s="546">
        <v>43557</v>
      </c>
      <c r="E6733" s="171" t="str">
        <f t="shared" si="105"/>
        <v>2019</v>
      </c>
      <c r="F6733" s="547">
        <v>13543</v>
      </c>
      <c r="G6733" s="548">
        <v>0.19</v>
      </c>
      <c r="H6733" s="547">
        <v>11380.67</v>
      </c>
      <c r="I6733" s="545" t="s">
        <v>12980</v>
      </c>
      <c r="J6733" s="545" t="s">
        <v>13298</v>
      </c>
      <c r="K6733" s="545" t="s">
        <v>13413</v>
      </c>
      <c r="L6733" s="545" t="s">
        <v>13413</v>
      </c>
      <c r="M6733" s="548" t="s">
        <v>13758</v>
      </c>
      <c r="N6733" s="545" t="s">
        <v>13413</v>
      </c>
      <c r="O6733" s="545" t="s">
        <v>13413</v>
      </c>
      <c r="P6733" s="549">
        <v>11865</v>
      </c>
      <c r="Q6733" s="549">
        <v>1</v>
      </c>
      <c r="R6733" s="549">
        <v>54</v>
      </c>
      <c r="S6733" s="548">
        <v>1012</v>
      </c>
      <c r="T6733" s="548"/>
      <c r="U6733" s="99"/>
    </row>
    <row r="6734" spans="1:21" ht="19.5" customHeight="1">
      <c r="A6734" s="545">
        <v>101361</v>
      </c>
      <c r="B6734" s="545" t="s">
        <v>10558</v>
      </c>
      <c r="C6734" s="545" t="s">
        <v>4552</v>
      </c>
      <c r="D6734" s="546">
        <v>44591</v>
      </c>
      <c r="E6734" s="171" t="str">
        <f t="shared" si="105"/>
        <v>2022</v>
      </c>
      <c r="F6734" s="547">
        <v>263577</v>
      </c>
      <c r="G6734" s="548">
        <v>0.19</v>
      </c>
      <c r="H6734" s="547">
        <v>221493.28</v>
      </c>
      <c r="I6734" s="545" t="s">
        <v>12753</v>
      </c>
      <c r="J6734" s="545" t="s">
        <v>13297</v>
      </c>
      <c r="K6734" s="545" t="s">
        <v>18248</v>
      </c>
      <c r="L6734" s="545" t="s">
        <v>13413</v>
      </c>
      <c r="M6734" s="548" t="s">
        <v>13758</v>
      </c>
      <c r="N6734" s="545" t="s">
        <v>22191</v>
      </c>
      <c r="O6734" s="545" t="s">
        <v>17899</v>
      </c>
      <c r="P6734" s="549">
        <v>4795</v>
      </c>
      <c r="Q6734" s="549">
        <v>1</v>
      </c>
      <c r="R6734" s="549">
        <v>165</v>
      </c>
      <c r="S6734" s="548">
        <v>2257</v>
      </c>
      <c r="T6734" s="548">
        <v>182</v>
      </c>
      <c r="U6734" s="99"/>
    </row>
    <row r="6735" spans="1:21" ht="19.5" customHeight="1">
      <c r="A6735" s="545">
        <v>101362</v>
      </c>
      <c r="B6735" s="545" t="s">
        <v>10557</v>
      </c>
      <c r="C6735" s="545" t="s">
        <v>216</v>
      </c>
      <c r="D6735" s="546"/>
      <c r="E6735" s="171" t="str">
        <f t="shared" si="105"/>
        <v>1900</v>
      </c>
      <c r="F6735" s="547">
        <v>0</v>
      </c>
      <c r="G6735" s="548">
        <v>0</v>
      </c>
      <c r="H6735" s="547">
        <v>0</v>
      </c>
      <c r="I6735" s="545" t="s">
        <v>12752</v>
      </c>
      <c r="J6735" s="545"/>
      <c r="K6735" s="545" t="s">
        <v>13413</v>
      </c>
      <c r="L6735" s="545" t="s">
        <v>16415</v>
      </c>
      <c r="M6735" s="548" t="s">
        <v>13758</v>
      </c>
      <c r="N6735" s="545" t="s">
        <v>22190</v>
      </c>
      <c r="O6735" s="545" t="s">
        <v>16416</v>
      </c>
      <c r="P6735" s="549">
        <v>4796</v>
      </c>
      <c r="Q6735" s="549">
        <v>1</v>
      </c>
      <c r="R6735" s="549">
        <v>167</v>
      </c>
      <c r="S6735" s="548"/>
      <c r="T6735" s="548">
        <v>183</v>
      </c>
      <c r="U6735" s="99"/>
    </row>
    <row r="6736" spans="1:21" ht="19.5" customHeight="1">
      <c r="A6736" s="545">
        <v>101363</v>
      </c>
      <c r="B6736" s="545" t="s">
        <v>3449</v>
      </c>
      <c r="C6736" s="545" t="s">
        <v>216</v>
      </c>
      <c r="D6736" s="546">
        <v>46052</v>
      </c>
      <c r="E6736" s="171" t="str">
        <f t="shared" si="105"/>
        <v>2026</v>
      </c>
      <c r="F6736" s="547">
        <v>360749</v>
      </c>
      <c r="G6736" s="548">
        <v>0.19</v>
      </c>
      <c r="H6736" s="547">
        <v>303150.42</v>
      </c>
      <c r="I6736" s="545" t="s">
        <v>12753</v>
      </c>
      <c r="J6736" s="545" t="s">
        <v>13307</v>
      </c>
      <c r="K6736" s="545" t="s">
        <v>18249</v>
      </c>
      <c r="L6736" s="545" t="s">
        <v>13413</v>
      </c>
      <c r="M6736" s="548" t="s">
        <v>13758</v>
      </c>
      <c r="N6736" s="545" t="s">
        <v>13413</v>
      </c>
      <c r="O6736" s="545" t="s">
        <v>13413</v>
      </c>
      <c r="P6736" s="549">
        <v>4797</v>
      </c>
      <c r="Q6736" s="549">
        <v>1</v>
      </c>
      <c r="R6736" s="549">
        <v>165</v>
      </c>
      <c r="S6736" s="548">
        <v>2228</v>
      </c>
      <c r="T6736" s="548"/>
      <c r="U6736" s="99"/>
    </row>
    <row r="6737" spans="1:21" ht="19.5" customHeight="1">
      <c r="A6737" s="545">
        <v>101364</v>
      </c>
      <c r="B6737" s="545" t="s">
        <v>3043</v>
      </c>
      <c r="C6737" s="545" t="s">
        <v>216</v>
      </c>
      <c r="D6737" s="546">
        <v>45009</v>
      </c>
      <c r="E6737" s="171" t="str">
        <f t="shared" si="105"/>
        <v>2023</v>
      </c>
      <c r="F6737" s="547">
        <v>133046</v>
      </c>
      <c r="G6737" s="548">
        <v>0.19</v>
      </c>
      <c r="H6737" s="547">
        <v>111803.36</v>
      </c>
      <c r="I6737" s="545" t="s">
        <v>12680</v>
      </c>
      <c r="J6737" s="545" t="s">
        <v>13297</v>
      </c>
      <c r="K6737" s="545" t="s">
        <v>13413</v>
      </c>
      <c r="L6737" s="545" t="s">
        <v>14803</v>
      </c>
      <c r="M6737" s="548" t="s">
        <v>13758</v>
      </c>
      <c r="N6737" s="545" t="s">
        <v>13413</v>
      </c>
      <c r="O6737" s="545" t="s">
        <v>14804</v>
      </c>
      <c r="P6737" s="549">
        <v>4798</v>
      </c>
      <c r="Q6737" s="549">
        <v>1</v>
      </c>
      <c r="R6737" s="549">
        <v>20</v>
      </c>
      <c r="S6737" s="548">
        <v>2257</v>
      </c>
      <c r="T6737" s="548"/>
      <c r="U6737" s="99"/>
    </row>
    <row r="6738" spans="1:21" ht="19.5" customHeight="1">
      <c r="A6738" s="545">
        <v>101365</v>
      </c>
      <c r="B6738" s="545" t="s">
        <v>10556</v>
      </c>
      <c r="C6738" s="545" t="s">
        <v>216</v>
      </c>
      <c r="D6738" s="546"/>
      <c r="E6738" s="171" t="str">
        <f t="shared" si="105"/>
        <v>1900</v>
      </c>
      <c r="F6738" s="547">
        <v>0</v>
      </c>
      <c r="G6738" s="548">
        <v>0</v>
      </c>
      <c r="H6738" s="547">
        <v>0</v>
      </c>
      <c r="I6738" s="545" t="s">
        <v>12752</v>
      </c>
      <c r="J6738" s="545"/>
      <c r="K6738" s="545" t="s">
        <v>13413</v>
      </c>
      <c r="L6738" s="545" t="s">
        <v>16399</v>
      </c>
      <c r="M6738" s="548" t="s">
        <v>13758</v>
      </c>
      <c r="N6738" s="545" t="s">
        <v>22190</v>
      </c>
      <c r="O6738" s="545" t="s">
        <v>16400</v>
      </c>
      <c r="P6738" s="549">
        <v>4799</v>
      </c>
      <c r="Q6738" s="549">
        <v>1</v>
      </c>
      <c r="R6738" s="549">
        <v>167</v>
      </c>
      <c r="S6738" s="548"/>
      <c r="T6738" s="548">
        <v>183</v>
      </c>
      <c r="U6738" s="99"/>
    </row>
    <row r="6739" spans="1:21" ht="19.5" customHeight="1">
      <c r="A6739" s="545">
        <v>101366</v>
      </c>
      <c r="B6739" s="545" t="s">
        <v>10555</v>
      </c>
      <c r="C6739" s="545" t="s">
        <v>216</v>
      </c>
      <c r="D6739" s="546"/>
      <c r="E6739" s="171" t="str">
        <f t="shared" si="105"/>
        <v>1900</v>
      </c>
      <c r="F6739" s="547">
        <v>0</v>
      </c>
      <c r="G6739" s="548">
        <v>0</v>
      </c>
      <c r="H6739" s="547">
        <v>0</v>
      </c>
      <c r="I6739" s="545" t="s">
        <v>12752</v>
      </c>
      <c r="J6739" s="545"/>
      <c r="K6739" s="545" t="s">
        <v>13413</v>
      </c>
      <c r="L6739" s="545" t="s">
        <v>16399</v>
      </c>
      <c r="M6739" s="548" t="s">
        <v>13758</v>
      </c>
      <c r="N6739" s="545" t="s">
        <v>22190</v>
      </c>
      <c r="O6739" s="545" t="s">
        <v>16400</v>
      </c>
      <c r="P6739" s="549">
        <v>4800</v>
      </c>
      <c r="Q6739" s="549">
        <v>1</v>
      </c>
      <c r="R6739" s="549">
        <v>167</v>
      </c>
      <c r="S6739" s="548"/>
      <c r="T6739" s="548">
        <v>183</v>
      </c>
      <c r="U6739" s="99"/>
    </row>
    <row r="6740" spans="1:21" ht="19.5" customHeight="1">
      <c r="A6740" s="545">
        <v>101367</v>
      </c>
      <c r="B6740" s="545" t="s">
        <v>10554</v>
      </c>
      <c r="C6740" s="545" t="s">
        <v>216</v>
      </c>
      <c r="D6740" s="546"/>
      <c r="E6740" s="171" t="str">
        <f t="shared" si="105"/>
        <v>1900</v>
      </c>
      <c r="F6740" s="547">
        <v>0</v>
      </c>
      <c r="G6740" s="548">
        <v>0</v>
      </c>
      <c r="H6740" s="547">
        <v>0</v>
      </c>
      <c r="I6740" s="545" t="s">
        <v>12752</v>
      </c>
      <c r="J6740" s="545"/>
      <c r="K6740" s="545" t="s">
        <v>13413</v>
      </c>
      <c r="L6740" s="545" t="s">
        <v>16399</v>
      </c>
      <c r="M6740" s="548" t="s">
        <v>13758</v>
      </c>
      <c r="N6740" s="545" t="s">
        <v>22190</v>
      </c>
      <c r="O6740" s="545" t="s">
        <v>16400</v>
      </c>
      <c r="P6740" s="549">
        <v>4801</v>
      </c>
      <c r="Q6740" s="549">
        <v>1</v>
      </c>
      <c r="R6740" s="549">
        <v>167</v>
      </c>
      <c r="S6740" s="548"/>
      <c r="T6740" s="548">
        <v>183</v>
      </c>
      <c r="U6740" s="99"/>
    </row>
    <row r="6741" spans="1:21" ht="19.5" customHeight="1">
      <c r="A6741" s="545">
        <v>101368</v>
      </c>
      <c r="B6741" s="545" t="s">
        <v>10553</v>
      </c>
      <c r="C6741" s="545" t="s">
        <v>216</v>
      </c>
      <c r="D6741" s="546"/>
      <c r="E6741" s="171" t="str">
        <f t="shared" si="105"/>
        <v>1900</v>
      </c>
      <c r="F6741" s="547">
        <v>0</v>
      </c>
      <c r="G6741" s="548">
        <v>0</v>
      </c>
      <c r="H6741" s="547">
        <v>0</v>
      </c>
      <c r="I6741" s="545" t="s">
        <v>12752</v>
      </c>
      <c r="J6741" s="545"/>
      <c r="K6741" s="545" t="s">
        <v>13413</v>
      </c>
      <c r="L6741" s="545" t="s">
        <v>16399</v>
      </c>
      <c r="M6741" s="548" t="s">
        <v>13758</v>
      </c>
      <c r="N6741" s="545" t="s">
        <v>22190</v>
      </c>
      <c r="O6741" s="545" t="s">
        <v>16400</v>
      </c>
      <c r="P6741" s="549">
        <v>4802</v>
      </c>
      <c r="Q6741" s="549">
        <v>1</v>
      </c>
      <c r="R6741" s="549">
        <v>167</v>
      </c>
      <c r="S6741" s="548"/>
      <c r="T6741" s="548">
        <v>183</v>
      </c>
      <c r="U6741" s="99"/>
    </row>
    <row r="6742" spans="1:21" ht="19.5" customHeight="1">
      <c r="A6742" s="545">
        <v>101369</v>
      </c>
      <c r="B6742" s="545" t="s">
        <v>7992</v>
      </c>
      <c r="C6742" s="545" t="s">
        <v>216</v>
      </c>
      <c r="D6742" s="546">
        <v>43557</v>
      </c>
      <c r="E6742" s="171" t="str">
        <f t="shared" si="105"/>
        <v>2019</v>
      </c>
      <c r="F6742" s="547">
        <v>144906300</v>
      </c>
      <c r="G6742" s="548">
        <v>0.19</v>
      </c>
      <c r="H6742" s="547">
        <v>121770000</v>
      </c>
      <c r="I6742" s="545" t="s">
        <v>12693</v>
      </c>
      <c r="J6742" s="545" t="s">
        <v>13321</v>
      </c>
      <c r="K6742" s="545" t="s">
        <v>18250</v>
      </c>
      <c r="L6742" s="545" t="s">
        <v>18251</v>
      </c>
      <c r="M6742" s="548" t="s">
        <v>13758</v>
      </c>
      <c r="N6742" s="545" t="s">
        <v>13413</v>
      </c>
      <c r="O6742" s="545" t="s">
        <v>13413</v>
      </c>
      <c r="P6742" s="549">
        <v>11866</v>
      </c>
      <c r="Q6742" s="549">
        <v>1</v>
      </c>
      <c r="R6742" s="549">
        <v>102</v>
      </c>
      <c r="S6742" s="548">
        <v>2244</v>
      </c>
      <c r="T6742" s="548"/>
      <c r="U6742" s="99"/>
    </row>
    <row r="6743" spans="1:21" ht="19.5" customHeight="1">
      <c r="A6743" s="545">
        <v>101370</v>
      </c>
      <c r="B6743" s="545" t="s">
        <v>7991</v>
      </c>
      <c r="C6743" s="545" t="s">
        <v>903</v>
      </c>
      <c r="D6743" s="546">
        <v>43557</v>
      </c>
      <c r="E6743" s="171" t="str">
        <f t="shared" si="105"/>
        <v>2019</v>
      </c>
      <c r="F6743" s="547">
        <v>15387</v>
      </c>
      <c r="G6743" s="548">
        <v>0.19</v>
      </c>
      <c r="H6743" s="547">
        <v>12930.25</v>
      </c>
      <c r="I6743" s="545" t="s">
        <v>12668</v>
      </c>
      <c r="J6743" s="545" t="s">
        <v>13321</v>
      </c>
      <c r="K6743" s="545" t="s">
        <v>13413</v>
      </c>
      <c r="L6743" s="545" t="s">
        <v>13413</v>
      </c>
      <c r="M6743" s="548" t="s">
        <v>13868</v>
      </c>
      <c r="N6743" s="545" t="s">
        <v>13413</v>
      </c>
      <c r="O6743" s="545" t="s">
        <v>13413</v>
      </c>
      <c r="P6743" s="549">
        <v>11867</v>
      </c>
      <c r="Q6743" s="549">
        <v>2</v>
      </c>
      <c r="R6743" s="549">
        <v>7</v>
      </c>
      <c r="S6743" s="548">
        <v>2244</v>
      </c>
      <c r="T6743" s="548"/>
      <c r="U6743" s="99"/>
    </row>
    <row r="6744" spans="1:21" ht="19.5" customHeight="1">
      <c r="A6744" s="545">
        <v>101371</v>
      </c>
      <c r="B6744" s="545" t="s">
        <v>10552</v>
      </c>
      <c r="C6744" s="545" t="s">
        <v>216</v>
      </c>
      <c r="D6744" s="546"/>
      <c r="E6744" s="171" t="str">
        <f t="shared" si="105"/>
        <v>1900</v>
      </c>
      <c r="F6744" s="547">
        <v>0</v>
      </c>
      <c r="G6744" s="548">
        <v>0</v>
      </c>
      <c r="H6744" s="547">
        <v>0</v>
      </c>
      <c r="I6744" s="545" t="s">
        <v>12671</v>
      </c>
      <c r="J6744" s="545"/>
      <c r="K6744" s="545" t="s">
        <v>13413</v>
      </c>
      <c r="L6744" s="545" t="s">
        <v>13880</v>
      </c>
      <c r="M6744" s="548" t="s">
        <v>13758</v>
      </c>
      <c r="N6744" s="545" t="s">
        <v>22149</v>
      </c>
      <c r="O6744" s="545" t="s">
        <v>13881</v>
      </c>
      <c r="P6744" s="549">
        <v>4803</v>
      </c>
      <c r="Q6744" s="549">
        <v>1</v>
      </c>
      <c r="R6744" s="549">
        <v>82</v>
      </c>
      <c r="S6744" s="548"/>
      <c r="T6744" s="548">
        <v>43</v>
      </c>
      <c r="U6744" s="99"/>
    </row>
    <row r="6745" spans="1:21" ht="19.5" customHeight="1">
      <c r="A6745" s="545">
        <v>101372</v>
      </c>
      <c r="B6745" s="545" t="s">
        <v>10551</v>
      </c>
      <c r="C6745" s="545" t="s">
        <v>216</v>
      </c>
      <c r="D6745" s="546"/>
      <c r="E6745" s="171" t="str">
        <f t="shared" si="105"/>
        <v>1900</v>
      </c>
      <c r="F6745" s="547">
        <v>0</v>
      </c>
      <c r="G6745" s="548">
        <v>0</v>
      </c>
      <c r="H6745" s="547">
        <v>0</v>
      </c>
      <c r="I6745" s="545" t="s">
        <v>12752</v>
      </c>
      <c r="J6745" s="545"/>
      <c r="K6745" s="545" t="s">
        <v>13413</v>
      </c>
      <c r="L6745" s="545" t="s">
        <v>13413</v>
      </c>
      <c r="M6745" s="548" t="s">
        <v>13758</v>
      </c>
      <c r="N6745" s="545" t="s">
        <v>22191</v>
      </c>
      <c r="O6745" s="545" t="s">
        <v>13413</v>
      </c>
      <c r="P6745" s="549">
        <v>4804</v>
      </c>
      <c r="Q6745" s="549">
        <v>1</v>
      </c>
      <c r="R6745" s="549">
        <v>167</v>
      </c>
      <c r="S6745" s="548"/>
      <c r="T6745" s="548">
        <v>182</v>
      </c>
      <c r="U6745" s="99"/>
    </row>
    <row r="6746" spans="1:21" ht="19.5" customHeight="1">
      <c r="A6746" s="545">
        <v>101373</v>
      </c>
      <c r="B6746" s="545" t="s">
        <v>3651</v>
      </c>
      <c r="C6746" s="545" t="s">
        <v>4552</v>
      </c>
      <c r="D6746" s="546"/>
      <c r="E6746" s="171" t="str">
        <f t="shared" si="105"/>
        <v>1900</v>
      </c>
      <c r="F6746" s="547">
        <v>0</v>
      </c>
      <c r="G6746" s="548">
        <v>0</v>
      </c>
      <c r="H6746" s="547">
        <v>0</v>
      </c>
      <c r="I6746" s="545" t="s">
        <v>12758</v>
      </c>
      <c r="J6746" s="545"/>
      <c r="K6746" s="545" t="s">
        <v>13413</v>
      </c>
      <c r="L6746" s="545" t="s">
        <v>16420</v>
      </c>
      <c r="M6746" s="548" t="s">
        <v>13758</v>
      </c>
      <c r="N6746" s="545" t="s">
        <v>13413</v>
      </c>
      <c r="O6746" s="545" t="s">
        <v>13413</v>
      </c>
      <c r="P6746" s="549">
        <v>4805</v>
      </c>
      <c r="Q6746" s="549">
        <v>1</v>
      </c>
      <c r="R6746" s="549">
        <v>164</v>
      </c>
      <c r="S6746" s="548"/>
      <c r="T6746" s="548"/>
      <c r="U6746" s="99"/>
    </row>
    <row r="6747" spans="1:21" ht="19.5" customHeight="1">
      <c r="A6747" s="545">
        <v>101374</v>
      </c>
      <c r="B6747" s="545" t="s">
        <v>8159</v>
      </c>
      <c r="C6747" s="545" t="s">
        <v>216</v>
      </c>
      <c r="D6747" s="546">
        <v>46078</v>
      </c>
      <c r="E6747" s="171" t="str">
        <f t="shared" si="105"/>
        <v>2026</v>
      </c>
      <c r="F6747" s="547">
        <v>630000</v>
      </c>
      <c r="G6747" s="548">
        <v>0.19</v>
      </c>
      <c r="H6747" s="547">
        <v>529411.76</v>
      </c>
      <c r="I6747" s="545" t="s">
        <v>12752</v>
      </c>
      <c r="J6747" s="545" t="s">
        <v>13296</v>
      </c>
      <c r="K6747" s="545" t="s">
        <v>13413</v>
      </c>
      <c r="L6747" s="545" t="s">
        <v>13413</v>
      </c>
      <c r="M6747" s="548" t="s">
        <v>13758</v>
      </c>
      <c r="N6747" s="545" t="s">
        <v>22191</v>
      </c>
      <c r="O6747" s="545" t="s">
        <v>17896</v>
      </c>
      <c r="P6747" s="549">
        <v>4806</v>
      </c>
      <c r="Q6747" s="549">
        <v>1</v>
      </c>
      <c r="R6747" s="549">
        <v>167</v>
      </c>
      <c r="S6747" s="548">
        <v>2218</v>
      </c>
      <c r="T6747" s="548">
        <v>182</v>
      </c>
      <c r="U6747" s="99"/>
    </row>
    <row r="6748" spans="1:21" ht="19.5" customHeight="1">
      <c r="A6748" s="545">
        <v>101375</v>
      </c>
      <c r="B6748" s="545" t="s">
        <v>10550</v>
      </c>
      <c r="C6748" s="545" t="s">
        <v>216</v>
      </c>
      <c r="D6748" s="546"/>
      <c r="E6748" s="171" t="str">
        <f t="shared" si="105"/>
        <v>1900</v>
      </c>
      <c r="F6748" s="547">
        <v>0</v>
      </c>
      <c r="G6748" s="548">
        <v>0</v>
      </c>
      <c r="H6748" s="547">
        <v>0</v>
      </c>
      <c r="I6748" s="545" t="s">
        <v>12723</v>
      </c>
      <c r="J6748" s="545"/>
      <c r="K6748" s="545" t="s">
        <v>13413</v>
      </c>
      <c r="L6748" s="545" t="s">
        <v>13413</v>
      </c>
      <c r="M6748" s="548" t="s">
        <v>13758</v>
      </c>
      <c r="N6748" s="545" t="s">
        <v>22184</v>
      </c>
      <c r="O6748" s="545" t="s">
        <v>13413</v>
      </c>
      <c r="P6748" s="549">
        <v>4807</v>
      </c>
      <c r="Q6748" s="549">
        <v>1</v>
      </c>
      <c r="R6748" s="549">
        <v>16</v>
      </c>
      <c r="S6748" s="548"/>
      <c r="T6748" s="548">
        <v>160</v>
      </c>
      <c r="U6748" s="99"/>
    </row>
    <row r="6749" spans="1:21" ht="19.5" customHeight="1">
      <c r="A6749" s="545">
        <v>101376</v>
      </c>
      <c r="B6749" s="545" t="s">
        <v>912</v>
      </c>
      <c r="C6749" s="545" t="s">
        <v>221</v>
      </c>
      <c r="D6749" s="546"/>
      <c r="E6749" s="171" t="str">
        <f t="shared" si="105"/>
        <v>1900</v>
      </c>
      <c r="F6749" s="547">
        <v>0</v>
      </c>
      <c r="G6749" s="548">
        <v>0</v>
      </c>
      <c r="H6749" s="547">
        <v>0</v>
      </c>
      <c r="I6749" s="545" t="s">
        <v>12668</v>
      </c>
      <c r="J6749" s="545"/>
      <c r="K6749" s="545" t="s">
        <v>13413</v>
      </c>
      <c r="L6749" s="545" t="s">
        <v>13413</v>
      </c>
      <c r="M6749" s="548" t="s">
        <v>13758</v>
      </c>
      <c r="N6749" s="545" t="s">
        <v>13413</v>
      </c>
      <c r="O6749" s="545" t="s">
        <v>13413</v>
      </c>
      <c r="P6749" s="549">
        <v>4808</v>
      </c>
      <c r="Q6749" s="549">
        <v>1</v>
      </c>
      <c r="R6749" s="549">
        <v>7</v>
      </c>
      <c r="S6749" s="548"/>
      <c r="T6749" s="548"/>
      <c r="U6749" s="99"/>
    </row>
    <row r="6750" spans="1:21" ht="19.5" customHeight="1">
      <c r="A6750" s="545">
        <v>101377</v>
      </c>
      <c r="B6750" s="545" t="s">
        <v>3641</v>
      </c>
      <c r="C6750" s="545" t="s">
        <v>216</v>
      </c>
      <c r="D6750" s="546"/>
      <c r="E6750" s="171" t="str">
        <f t="shared" si="105"/>
        <v>1900</v>
      </c>
      <c r="F6750" s="547">
        <v>0</v>
      </c>
      <c r="G6750" s="548">
        <v>0</v>
      </c>
      <c r="H6750" s="547">
        <v>0</v>
      </c>
      <c r="I6750" s="545" t="s">
        <v>12664</v>
      </c>
      <c r="J6750" s="545"/>
      <c r="K6750" s="545" t="s">
        <v>13413</v>
      </c>
      <c r="L6750" s="545" t="s">
        <v>15369</v>
      </c>
      <c r="M6750" s="548" t="s">
        <v>13758</v>
      </c>
      <c r="N6750" s="545" t="s">
        <v>22154</v>
      </c>
      <c r="O6750" s="545" t="s">
        <v>13413</v>
      </c>
      <c r="P6750" s="549">
        <v>4809</v>
      </c>
      <c r="Q6750" s="549">
        <v>1</v>
      </c>
      <c r="R6750" s="549">
        <v>166</v>
      </c>
      <c r="S6750" s="548"/>
      <c r="T6750" s="548">
        <v>170</v>
      </c>
      <c r="U6750" s="99"/>
    </row>
    <row r="6751" spans="1:21" ht="19.5" customHeight="1">
      <c r="A6751" s="545">
        <v>101378</v>
      </c>
      <c r="B6751" s="545" t="s">
        <v>3508</v>
      </c>
      <c r="C6751" s="545" t="s">
        <v>216</v>
      </c>
      <c r="D6751" s="546"/>
      <c r="E6751" s="171" t="str">
        <f t="shared" si="105"/>
        <v>1900</v>
      </c>
      <c r="F6751" s="547">
        <v>0</v>
      </c>
      <c r="G6751" s="548">
        <v>0</v>
      </c>
      <c r="H6751" s="547">
        <v>0</v>
      </c>
      <c r="I6751" s="545" t="s">
        <v>12753</v>
      </c>
      <c r="J6751" s="545"/>
      <c r="K6751" s="545" t="s">
        <v>13413</v>
      </c>
      <c r="L6751" s="545" t="s">
        <v>17893</v>
      </c>
      <c r="M6751" s="548" t="s">
        <v>13758</v>
      </c>
      <c r="N6751" s="545" t="s">
        <v>13413</v>
      </c>
      <c r="O6751" s="545" t="s">
        <v>13413</v>
      </c>
      <c r="P6751" s="549">
        <v>4810</v>
      </c>
      <c r="Q6751" s="549">
        <v>1</v>
      </c>
      <c r="R6751" s="549">
        <v>165</v>
      </c>
      <c r="S6751" s="548"/>
      <c r="T6751" s="548"/>
      <c r="U6751" s="99"/>
    </row>
    <row r="6752" spans="1:21" ht="19.5" customHeight="1">
      <c r="A6752" s="545">
        <v>101379</v>
      </c>
      <c r="B6752" s="545" t="s">
        <v>10549</v>
      </c>
      <c r="C6752" s="545" t="s">
        <v>221</v>
      </c>
      <c r="D6752" s="546"/>
      <c r="E6752" s="171" t="str">
        <f t="shared" si="105"/>
        <v>1900</v>
      </c>
      <c r="F6752" s="547">
        <v>0</v>
      </c>
      <c r="G6752" s="548">
        <v>0</v>
      </c>
      <c r="H6752" s="547">
        <v>0</v>
      </c>
      <c r="I6752" s="545" t="s">
        <v>12687</v>
      </c>
      <c r="J6752" s="545"/>
      <c r="K6752" s="545" t="s">
        <v>13413</v>
      </c>
      <c r="L6752" s="545" t="s">
        <v>15830</v>
      </c>
      <c r="M6752" s="548" t="s">
        <v>13758</v>
      </c>
      <c r="N6752" s="545" t="s">
        <v>13413</v>
      </c>
      <c r="O6752" s="545" t="s">
        <v>13992</v>
      </c>
      <c r="P6752" s="549">
        <v>4811</v>
      </c>
      <c r="Q6752" s="549">
        <v>1</v>
      </c>
      <c r="R6752" s="549">
        <v>91</v>
      </c>
      <c r="S6752" s="548"/>
      <c r="T6752" s="548"/>
      <c r="U6752" s="99"/>
    </row>
    <row r="6753" spans="1:21" ht="19.5" customHeight="1">
      <c r="A6753" s="545">
        <v>101380</v>
      </c>
      <c r="B6753" s="545" t="s">
        <v>10548</v>
      </c>
      <c r="C6753" s="545" t="s">
        <v>221</v>
      </c>
      <c r="D6753" s="546"/>
      <c r="E6753" s="171" t="str">
        <f t="shared" si="105"/>
        <v>1900</v>
      </c>
      <c r="F6753" s="547">
        <v>0</v>
      </c>
      <c r="G6753" s="548">
        <v>0</v>
      </c>
      <c r="H6753" s="547">
        <v>0</v>
      </c>
      <c r="I6753" s="545" t="s">
        <v>12687</v>
      </c>
      <c r="J6753" s="545"/>
      <c r="K6753" s="545" t="s">
        <v>13413</v>
      </c>
      <c r="L6753" s="545" t="s">
        <v>15830</v>
      </c>
      <c r="M6753" s="548" t="s">
        <v>13758</v>
      </c>
      <c r="N6753" s="545" t="s">
        <v>13413</v>
      </c>
      <c r="O6753" s="545" t="s">
        <v>13992</v>
      </c>
      <c r="P6753" s="549">
        <v>4812</v>
      </c>
      <c r="Q6753" s="549">
        <v>1</v>
      </c>
      <c r="R6753" s="549">
        <v>91</v>
      </c>
      <c r="S6753" s="548"/>
      <c r="T6753" s="548"/>
      <c r="U6753" s="99"/>
    </row>
    <row r="6754" spans="1:21" ht="19.5" customHeight="1">
      <c r="A6754" s="545">
        <v>101381</v>
      </c>
      <c r="B6754" s="545" t="s">
        <v>8285</v>
      </c>
      <c r="C6754" s="545" t="s">
        <v>209</v>
      </c>
      <c r="D6754" s="546">
        <v>43525</v>
      </c>
      <c r="E6754" s="171" t="str">
        <f t="shared" si="105"/>
        <v>2019</v>
      </c>
      <c r="F6754" s="547">
        <v>28899.99</v>
      </c>
      <c r="G6754" s="548">
        <v>0.19</v>
      </c>
      <c r="H6754" s="547">
        <v>24285.71</v>
      </c>
      <c r="I6754" s="545" t="s">
        <v>12643</v>
      </c>
      <c r="J6754" s="545" t="s">
        <v>13298</v>
      </c>
      <c r="K6754" s="545" t="s">
        <v>13413</v>
      </c>
      <c r="L6754" s="545" t="s">
        <v>14040</v>
      </c>
      <c r="M6754" s="548" t="s">
        <v>13758</v>
      </c>
      <c r="N6754" s="545" t="s">
        <v>13413</v>
      </c>
      <c r="O6754" s="545" t="s">
        <v>13413</v>
      </c>
      <c r="P6754" s="549">
        <v>4813</v>
      </c>
      <c r="Q6754" s="549">
        <v>1</v>
      </c>
      <c r="R6754" s="549">
        <v>6</v>
      </c>
      <c r="S6754" s="548">
        <v>1012</v>
      </c>
      <c r="T6754" s="548"/>
      <c r="U6754" s="99"/>
    </row>
    <row r="6755" spans="1:21" ht="19.5" customHeight="1">
      <c r="A6755" s="545">
        <v>101382</v>
      </c>
      <c r="B6755" s="545" t="s">
        <v>372</v>
      </c>
      <c r="C6755" s="545" t="s">
        <v>216</v>
      </c>
      <c r="D6755" s="546"/>
      <c r="E6755" s="171" t="str">
        <f t="shared" si="105"/>
        <v>1900</v>
      </c>
      <c r="F6755" s="547">
        <v>0</v>
      </c>
      <c r="G6755" s="548">
        <v>0</v>
      </c>
      <c r="H6755" s="547">
        <v>0</v>
      </c>
      <c r="I6755" s="545" t="s">
        <v>12741</v>
      </c>
      <c r="J6755" s="545"/>
      <c r="K6755" s="545" t="s">
        <v>13413</v>
      </c>
      <c r="L6755" s="545" t="s">
        <v>13413</v>
      </c>
      <c r="M6755" s="548" t="s">
        <v>13758</v>
      </c>
      <c r="N6755" s="545" t="s">
        <v>13413</v>
      </c>
      <c r="O6755" s="545" t="s">
        <v>13413</v>
      </c>
      <c r="P6755" s="549">
        <v>4814</v>
      </c>
      <c r="Q6755" s="549">
        <v>1</v>
      </c>
      <c r="R6755" s="549">
        <v>37</v>
      </c>
      <c r="S6755" s="548"/>
      <c r="T6755" s="548"/>
      <c r="U6755" s="99"/>
    </row>
    <row r="6756" spans="1:21" ht="19.5" customHeight="1">
      <c r="A6756" s="545">
        <v>101383</v>
      </c>
      <c r="B6756" s="545" t="s">
        <v>373</v>
      </c>
      <c r="C6756" s="545" t="s">
        <v>216</v>
      </c>
      <c r="D6756" s="546"/>
      <c r="E6756" s="171" t="str">
        <f t="shared" si="105"/>
        <v>1900</v>
      </c>
      <c r="F6756" s="547">
        <v>0</v>
      </c>
      <c r="G6756" s="548">
        <v>0</v>
      </c>
      <c r="H6756" s="547">
        <v>0</v>
      </c>
      <c r="I6756" s="545" t="s">
        <v>12741</v>
      </c>
      <c r="J6756" s="545"/>
      <c r="K6756" s="545" t="s">
        <v>13413</v>
      </c>
      <c r="L6756" s="545" t="s">
        <v>13413</v>
      </c>
      <c r="M6756" s="548" t="s">
        <v>13758</v>
      </c>
      <c r="N6756" s="545" t="s">
        <v>13413</v>
      </c>
      <c r="O6756" s="545" t="s">
        <v>13413</v>
      </c>
      <c r="P6756" s="549">
        <v>4815</v>
      </c>
      <c r="Q6756" s="549">
        <v>1</v>
      </c>
      <c r="R6756" s="549">
        <v>37</v>
      </c>
      <c r="S6756" s="548"/>
      <c r="T6756" s="548"/>
      <c r="U6756" s="99"/>
    </row>
    <row r="6757" spans="1:21" ht="19.5" customHeight="1">
      <c r="A6757" s="545">
        <v>101384</v>
      </c>
      <c r="B6757" s="545" t="s">
        <v>3165</v>
      </c>
      <c r="C6757" s="545" t="s">
        <v>216</v>
      </c>
      <c r="D6757" s="546"/>
      <c r="E6757" s="171" t="str">
        <f t="shared" si="105"/>
        <v>1900</v>
      </c>
      <c r="F6757" s="547">
        <v>0</v>
      </c>
      <c r="G6757" s="548">
        <v>0</v>
      </c>
      <c r="H6757" s="547">
        <v>0</v>
      </c>
      <c r="I6757" s="545" t="s">
        <v>12680</v>
      </c>
      <c r="J6757" s="545"/>
      <c r="K6757" s="545" t="s">
        <v>13413</v>
      </c>
      <c r="L6757" s="545" t="s">
        <v>13807</v>
      </c>
      <c r="M6757" s="548" t="s">
        <v>13758</v>
      </c>
      <c r="N6757" s="545" t="s">
        <v>13413</v>
      </c>
      <c r="O6757" s="545" t="s">
        <v>13413</v>
      </c>
      <c r="P6757" s="549">
        <v>4816</v>
      </c>
      <c r="Q6757" s="549">
        <v>1</v>
      </c>
      <c r="R6757" s="549">
        <v>20</v>
      </c>
      <c r="S6757" s="548"/>
      <c r="T6757" s="548"/>
      <c r="U6757" s="99"/>
    </row>
    <row r="6758" spans="1:21" ht="19.5" customHeight="1">
      <c r="A6758" s="545">
        <v>101385</v>
      </c>
      <c r="B6758" s="545" t="s">
        <v>3166</v>
      </c>
      <c r="C6758" s="545" t="s">
        <v>216</v>
      </c>
      <c r="D6758" s="546"/>
      <c r="E6758" s="171" t="str">
        <f t="shared" si="105"/>
        <v>1900</v>
      </c>
      <c r="F6758" s="547">
        <v>0</v>
      </c>
      <c r="G6758" s="548">
        <v>0</v>
      </c>
      <c r="H6758" s="547">
        <v>0</v>
      </c>
      <c r="I6758" s="545" t="s">
        <v>12680</v>
      </c>
      <c r="J6758" s="545"/>
      <c r="K6758" s="545" t="s">
        <v>13413</v>
      </c>
      <c r="L6758" s="545" t="s">
        <v>13807</v>
      </c>
      <c r="M6758" s="548" t="s">
        <v>13758</v>
      </c>
      <c r="N6758" s="545" t="s">
        <v>13413</v>
      </c>
      <c r="O6758" s="545" t="s">
        <v>13413</v>
      </c>
      <c r="P6758" s="549">
        <v>4817</v>
      </c>
      <c r="Q6758" s="549">
        <v>1</v>
      </c>
      <c r="R6758" s="549">
        <v>20</v>
      </c>
      <c r="S6758" s="548"/>
      <c r="T6758" s="548"/>
      <c r="U6758" s="99"/>
    </row>
    <row r="6759" spans="1:21" ht="19.5" customHeight="1">
      <c r="A6759" s="545">
        <v>101386</v>
      </c>
      <c r="B6759" s="545" t="s">
        <v>10547</v>
      </c>
      <c r="C6759" s="545" t="s">
        <v>209</v>
      </c>
      <c r="D6759" s="546"/>
      <c r="E6759" s="171" t="str">
        <f t="shared" si="105"/>
        <v>1900</v>
      </c>
      <c r="F6759" s="547">
        <v>0</v>
      </c>
      <c r="G6759" s="548">
        <v>0</v>
      </c>
      <c r="H6759" s="547">
        <v>0</v>
      </c>
      <c r="I6759" s="545" t="s">
        <v>12680</v>
      </c>
      <c r="J6759" s="545"/>
      <c r="K6759" s="545" t="s">
        <v>13413</v>
      </c>
      <c r="L6759" s="545" t="s">
        <v>17987</v>
      </c>
      <c r="M6759" s="548" t="s">
        <v>13758</v>
      </c>
      <c r="N6759" s="545" t="s">
        <v>22835</v>
      </c>
      <c r="O6759" s="545" t="s">
        <v>18252</v>
      </c>
      <c r="P6759" s="549">
        <v>4818</v>
      </c>
      <c r="Q6759" s="549">
        <v>1</v>
      </c>
      <c r="R6759" s="549">
        <v>20</v>
      </c>
      <c r="S6759" s="548"/>
      <c r="T6759" s="548">
        <v>40</v>
      </c>
      <c r="U6759" s="99"/>
    </row>
    <row r="6760" spans="1:21" ht="19.5" customHeight="1">
      <c r="A6760" s="545">
        <v>101387</v>
      </c>
      <c r="B6760" s="545" t="s">
        <v>10546</v>
      </c>
      <c r="C6760" s="545" t="s">
        <v>216</v>
      </c>
      <c r="D6760" s="546"/>
      <c r="E6760" s="171" t="str">
        <f t="shared" si="105"/>
        <v>1900</v>
      </c>
      <c r="F6760" s="547">
        <v>0</v>
      </c>
      <c r="G6760" s="548">
        <v>0</v>
      </c>
      <c r="H6760" s="547">
        <v>0</v>
      </c>
      <c r="I6760" s="545" t="s">
        <v>12680</v>
      </c>
      <c r="J6760" s="545"/>
      <c r="K6760" s="545" t="s">
        <v>18253</v>
      </c>
      <c r="L6760" s="545" t="s">
        <v>14787</v>
      </c>
      <c r="M6760" s="548" t="s">
        <v>13758</v>
      </c>
      <c r="N6760" s="545" t="s">
        <v>13413</v>
      </c>
      <c r="O6760" s="545" t="s">
        <v>14788</v>
      </c>
      <c r="P6760" s="549">
        <v>4819</v>
      </c>
      <c r="Q6760" s="549">
        <v>1</v>
      </c>
      <c r="R6760" s="549">
        <v>20</v>
      </c>
      <c r="S6760" s="548"/>
      <c r="T6760" s="548"/>
      <c r="U6760" s="99"/>
    </row>
    <row r="6761" spans="1:21" ht="19.5" customHeight="1">
      <c r="A6761" s="545">
        <v>101388</v>
      </c>
      <c r="B6761" s="545" t="s">
        <v>3816</v>
      </c>
      <c r="C6761" s="545" t="s">
        <v>216</v>
      </c>
      <c r="D6761" s="546">
        <v>46073</v>
      </c>
      <c r="E6761" s="171" t="str">
        <f t="shared" si="105"/>
        <v>2026</v>
      </c>
      <c r="F6761" s="547">
        <v>29543</v>
      </c>
      <c r="G6761" s="548">
        <v>0</v>
      </c>
      <c r="H6761" s="547">
        <v>29543</v>
      </c>
      <c r="I6761" s="545" t="s">
        <v>12766</v>
      </c>
      <c r="J6761" s="545" t="s">
        <v>13298</v>
      </c>
      <c r="K6761" s="545" t="s">
        <v>13413</v>
      </c>
      <c r="L6761" s="545" t="s">
        <v>13413</v>
      </c>
      <c r="M6761" s="548" t="s">
        <v>13758</v>
      </c>
      <c r="N6761" s="545" t="s">
        <v>13413</v>
      </c>
      <c r="O6761" s="545" t="s">
        <v>13413</v>
      </c>
      <c r="P6761" s="549">
        <v>4820</v>
      </c>
      <c r="Q6761" s="549">
        <v>1</v>
      </c>
      <c r="R6761" s="549">
        <v>172</v>
      </c>
      <c r="S6761" s="548">
        <v>1012</v>
      </c>
      <c r="T6761" s="548"/>
      <c r="U6761" s="99"/>
    </row>
    <row r="6762" spans="1:21" ht="19.5" customHeight="1">
      <c r="A6762" s="545">
        <v>101389</v>
      </c>
      <c r="B6762" s="545" t="s">
        <v>3811</v>
      </c>
      <c r="C6762" s="545" t="s">
        <v>216</v>
      </c>
      <c r="D6762" s="546">
        <v>46073</v>
      </c>
      <c r="E6762" s="171" t="str">
        <f t="shared" si="105"/>
        <v>2026</v>
      </c>
      <c r="F6762" s="547">
        <v>35000</v>
      </c>
      <c r="G6762" s="548">
        <v>0</v>
      </c>
      <c r="H6762" s="547">
        <v>35000</v>
      </c>
      <c r="I6762" s="545" t="s">
        <v>12766</v>
      </c>
      <c r="J6762" s="545" t="s">
        <v>13296</v>
      </c>
      <c r="K6762" s="545" t="s">
        <v>13413</v>
      </c>
      <c r="L6762" s="545" t="s">
        <v>13413</v>
      </c>
      <c r="M6762" s="548" t="s">
        <v>13758</v>
      </c>
      <c r="N6762" s="545" t="s">
        <v>13413</v>
      </c>
      <c r="O6762" s="545" t="s">
        <v>13413</v>
      </c>
      <c r="P6762" s="549">
        <v>4821</v>
      </c>
      <c r="Q6762" s="549">
        <v>1</v>
      </c>
      <c r="R6762" s="549">
        <v>172</v>
      </c>
      <c r="S6762" s="548">
        <v>2218</v>
      </c>
      <c r="T6762" s="548"/>
      <c r="U6762" s="99"/>
    </row>
    <row r="6763" spans="1:21" ht="19.5" customHeight="1">
      <c r="A6763" s="545">
        <v>101390</v>
      </c>
      <c r="B6763" s="545" t="s">
        <v>10545</v>
      </c>
      <c r="C6763" s="545" t="s">
        <v>209</v>
      </c>
      <c r="D6763" s="546"/>
      <c r="E6763" s="171" t="str">
        <f t="shared" si="105"/>
        <v>1900</v>
      </c>
      <c r="F6763" s="547">
        <v>0</v>
      </c>
      <c r="G6763" s="548">
        <v>0</v>
      </c>
      <c r="H6763" s="547">
        <v>0</v>
      </c>
      <c r="I6763" s="545" t="s">
        <v>12718</v>
      </c>
      <c r="J6763" s="545"/>
      <c r="K6763" s="545" t="s">
        <v>13413</v>
      </c>
      <c r="L6763" s="545" t="s">
        <v>14565</v>
      </c>
      <c r="M6763" s="548" t="s">
        <v>13758</v>
      </c>
      <c r="N6763" s="545" t="s">
        <v>13413</v>
      </c>
      <c r="O6763" s="545" t="s">
        <v>13413</v>
      </c>
      <c r="P6763" s="549">
        <v>4822</v>
      </c>
      <c r="Q6763" s="549">
        <v>1</v>
      </c>
      <c r="R6763" s="549">
        <v>137</v>
      </c>
      <c r="S6763" s="548"/>
      <c r="T6763" s="548"/>
      <c r="U6763" s="99"/>
    </row>
    <row r="6764" spans="1:21" ht="19.5" customHeight="1">
      <c r="A6764" s="545">
        <v>101391</v>
      </c>
      <c r="B6764" s="545" t="s">
        <v>10544</v>
      </c>
      <c r="C6764" s="545" t="s">
        <v>216</v>
      </c>
      <c r="D6764" s="546"/>
      <c r="E6764" s="171" t="str">
        <f t="shared" si="105"/>
        <v>1900</v>
      </c>
      <c r="F6764" s="547">
        <v>0</v>
      </c>
      <c r="G6764" s="548">
        <v>0</v>
      </c>
      <c r="H6764" s="547">
        <v>0</v>
      </c>
      <c r="I6764" s="545" t="s">
        <v>12702</v>
      </c>
      <c r="J6764" s="545"/>
      <c r="K6764" s="545" t="s">
        <v>13413</v>
      </c>
      <c r="L6764" s="545" t="s">
        <v>13413</v>
      </c>
      <c r="M6764" s="548" t="s">
        <v>13758</v>
      </c>
      <c r="N6764" s="545" t="s">
        <v>13413</v>
      </c>
      <c r="O6764" s="545" t="s">
        <v>13413</v>
      </c>
      <c r="P6764" s="549">
        <v>4823</v>
      </c>
      <c r="Q6764" s="549">
        <v>1</v>
      </c>
      <c r="R6764" s="549">
        <v>27</v>
      </c>
      <c r="S6764" s="548"/>
      <c r="T6764" s="548"/>
      <c r="U6764" s="99"/>
    </row>
    <row r="6765" spans="1:21" ht="19.5" customHeight="1">
      <c r="A6765" s="545">
        <v>101392</v>
      </c>
      <c r="B6765" s="545" t="s">
        <v>10543</v>
      </c>
      <c r="C6765" s="545" t="s">
        <v>216</v>
      </c>
      <c r="D6765" s="546"/>
      <c r="E6765" s="171" t="str">
        <f t="shared" si="105"/>
        <v>1900</v>
      </c>
      <c r="F6765" s="547">
        <v>0</v>
      </c>
      <c r="G6765" s="548">
        <v>0</v>
      </c>
      <c r="H6765" s="547">
        <v>0</v>
      </c>
      <c r="I6765" s="545" t="s">
        <v>12686</v>
      </c>
      <c r="J6765" s="545"/>
      <c r="K6765" s="545" t="s">
        <v>13413</v>
      </c>
      <c r="L6765" s="545" t="s">
        <v>16422</v>
      </c>
      <c r="M6765" s="548" t="s">
        <v>13758</v>
      </c>
      <c r="N6765" s="545" t="s">
        <v>13413</v>
      </c>
      <c r="O6765" s="545" t="s">
        <v>13413</v>
      </c>
      <c r="P6765" s="549">
        <v>4824</v>
      </c>
      <c r="Q6765" s="549">
        <v>1</v>
      </c>
      <c r="R6765" s="549">
        <v>131</v>
      </c>
      <c r="S6765" s="548"/>
      <c r="T6765" s="548"/>
      <c r="U6765" s="99"/>
    </row>
    <row r="6766" spans="1:21" ht="19.5" customHeight="1">
      <c r="A6766" s="545">
        <v>101393</v>
      </c>
      <c r="B6766" s="545" t="s">
        <v>10542</v>
      </c>
      <c r="C6766" s="545" t="s">
        <v>216</v>
      </c>
      <c r="D6766" s="546"/>
      <c r="E6766" s="171" t="str">
        <f t="shared" si="105"/>
        <v>1900</v>
      </c>
      <c r="F6766" s="547">
        <v>0</v>
      </c>
      <c r="G6766" s="548">
        <v>0</v>
      </c>
      <c r="H6766" s="547">
        <v>0</v>
      </c>
      <c r="I6766" s="545" t="s">
        <v>12642</v>
      </c>
      <c r="J6766" s="545"/>
      <c r="K6766" s="545" t="s">
        <v>13413</v>
      </c>
      <c r="L6766" s="545" t="s">
        <v>13807</v>
      </c>
      <c r="M6766" s="548" t="s">
        <v>13758</v>
      </c>
      <c r="N6766" s="545" t="s">
        <v>13413</v>
      </c>
      <c r="O6766" s="545" t="s">
        <v>14697</v>
      </c>
      <c r="P6766" s="549">
        <v>4825</v>
      </c>
      <c r="Q6766" s="549">
        <v>1</v>
      </c>
      <c r="R6766" s="549">
        <v>135</v>
      </c>
      <c r="S6766" s="548"/>
      <c r="T6766" s="548"/>
      <c r="U6766" s="99"/>
    </row>
    <row r="6767" spans="1:21" ht="19.5" customHeight="1">
      <c r="A6767" s="545">
        <v>101394</v>
      </c>
      <c r="B6767" s="545" t="s">
        <v>7990</v>
      </c>
      <c r="C6767" s="545" t="s">
        <v>903</v>
      </c>
      <c r="D6767" s="546">
        <v>43557</v>
      </c>
      <c r="E6767" s="171" t="str">
        <f t="shared" si="105"/>
        <v>2019</v>
      </c>
      <c r="F6767" s="547">
        <v>49189</v>
      </c>
      <c r="G6767" s="548">
        <v>0.19</v>
      </c>
      <c r="H6767" s="547">
        <v>41335.29</v>
      </c>
      <c r="I6767" s="545" t="s">
        <v>12690</v>
      </c>
      <c r="J6767" s="545" t="s">
        <v>13321</v>
      </c>
      <c r="K6767" s="545" t="s">
        <v>13413</v>
      </c>
      <c r="L6767" s="545" t="s">
        <v>13413</v>
      </c>
      <c r="M6767" s="548" t="s">
        <v>13868</v>
      </c>
      <c r="N6767" s="545" t="s">
        <v>13413</v>
      </c>
      <c r="O6767" s="545" t="s">
        <v>13413</v>
      </c>
      <c r="P6767" s="549">
        <v>11868</v>
      </c>
      <c r="Q6767" s="549">
        <v>2</v>
      </c>
      <c r="R6767" s="549">
        <v>96</v>
      </c>
      <c r="S6767" s="548">
        <v>2244</v>
      </c>
      <c r="T6767" s="548"/>
      <c r="U6767" s="99"/>
    </row>
    <row r="6768" spans="1:21" ht="19.5" customHeight="1">
      <c r="A6768" s="545">
        <v>101395</v>
      </c>
      <c r="B6768" s="545" t="s">
        <v>7782</v>
      </c>
      <c r="C6768" s="545" t="s">
        <v>216</v>
      </c>
      <c r="D6768" s="546">
        <v>44594</v>
      </c>
      <c r="E6768" s="171" t="str">
        <f t="shared" si="105"/>
        <v>2022</v>
      </c>
      <c r="F6768" s="547">
        <v>629442</v>
      </c>
      <c r="G6768" s="548">
        <v>0.19</v>
      </c>
      <c r="H6768" s="547">
        <v>528942.86</v>
      </c>
      <c r="I6768" s="545" t="s">
        <v>12741</v>
      </c>
      <c r="J6768" s="545" t="s">
        <v>13297</v>
      </c>
      <c r="K6768" s="545" t="s">
        <v>13413</v>
      </c>
      <c r="L6768" s="545" t="s">
        <v>13413</v>
      </c>
      <c r="M6768" s="548" t="s">
        <v>13758</v>
      </c>
      <c r="N6768" s="545" t="s">
        <v>13413</v>
      </c>
      <c r="O6768" s="545" t="s">
        <v>13413</v>
      </c>
      <c r="P6768" s="549">
        <v>4826</v>
      </c>
      <c r="Q6768" s="549">
        <v>1</v>
      </c>
      <c r="R6768" s="549">
        <v>37</v>
      </c>
      <c r="S6768" s="548">
        <v>2257</v>
      </c>
      <c r="T6768" s="548"/>
      <c r="U6768" s="99"/>
    </row>
    <row r="6769" spans="1:21" ht="19.5" customHeight="1">
      <c r="A6769" s="545">
        <v>101396</v>
      </c>
      <c r="B6769" s="545" t="s">
        <v>13664</v>
      </c>
      <c r="C6769" s="545" t="s">
        <v>216</v>
      </c>
      <c r="D6769" s="546">
        <v>46052</v>
      </c>
      <c r="E6769" s="171" t="str">
        <f t="shared" si="105"/>
        <v>2026</v>
      </c>
      <c r="F6769" s="547">
        <v>1523006</v>
      </c>
      <c r="G6769" s="548">
        <v>0.19</v>
      </c>
      <c r="H6769" s="547">
        <v>1279836.97</v>
      </c>
      <c r="I6769" s="545" t="s">
        <v>12741</v>
      </c>
      <c r="J6769" s="545" t="s">
        <v>13307</v>
      </c>
      <c r="K6769" s="545" t="s">
        <v>18254</v>
      </c>
      <c r="L6769" s="545" t="s">
        <v>13413</v>
      </c>
      <c r="M6769" s="548" t="s">
        <v>13758</v>
      </c>
      <c r="N6769" s="545" t="s">
        <v>13413</v>
      </c>
      <c r="O6769" s="545" t="s">
        <v>13413</v>
      </c>
      <c r="P6769" s="549">
        <v>4827</v>
      </c>
      <c r="Q6769" s="549">
        <v>1</v>
      </c>
      <c r="R6769" s="549">
        <v>37</v>
      </c>
      <c r="S6769" s="548">
        <v>2228</v>
      </c>
      <c r="T6769" s="548"/>
      <c r="U6769" s="99"/>
    </row>
    <row r="6770" spans="1:21" ht="19.5" customHeight="1">
      <c r="A6770" s="545">
        <v>101397</v>
      </c>
      <c r="B6770" s="545" t="s">
        <v>10541</v>
      </c>
      <c r="C6770" s="545" t="s">
        <v>216</v>
      </c>
      <c r="D6770" s="546"/>
      <c r="E6770" s="171" t="str">
        <f t="shared" si="105"/>
        <v>1900</v>
      </c>
      <c r="F6770" s="547">
        <v>0</v>
      </c>
      <c r="G6770" s="548">
        <v>0</v>
      </c>
      <c r="H6770" s="547">
        <v>0</v>
      </c>
      <c r="I6770" s="545" t="s">
        <v>12741</v>
      </c>
      <c r="J6770" s="545"/>
      <c r="K6770" s="545" t="s">
        <v>13413</v>
      </c>
      <c r="L6770" s="545" t="s">
        <v>13413</v>
      </c>
      <c r="M6770" s="548" t="s">
        <v>13758</v>
      </c>
      <c r="N6770" s="545" t="s">
        <v>13413</v>
      </c>
      <c r="O6770" s="545" t="s">
        <v>13413</v>
      </c>
      <c r="P6770" s="549">
        <v>4828</v>
      </c>
      <c r="Q6770" s="549">
        <v>1</v>
      </c>
      <c r="R6770" s="549">
        <v>37</v>
      </c>
      <c r="S6770" s="548"/>
      <c r="T6770" s="548"/>
      <c r="U6770" s="99"/>
    </row>
    <row r="6771" spans="1:21" ht="19.5" customHeight="1">
      <c r="A6771" s="545">
        <v>101398</v>
      </c>
      <c r="B6771" s="545" t="s">
        <v>10540</v>
      </c>
      <c r="C6771" s="545" t="s">
        <v>216</v>
      </c>
      <c r="D6771" s="546"/>
      <c r="E6771" s="171" t="str">
        <f t="shared" si="105"/>
        <v>1900</v>
      </c>
      <c r="F6771" s="547">
        <v>0</v>
      </c>
      <c r="G6771" s="548">
        <v>0</v>
      </c>
      <c r="H6771" s="547">
        <v>0</v>
      </c>
      <c r="I6771" s="545" t="s">
        <v>12678</v>
      </c>
      <c r="J6771" s="545"/>
      <c r="K6771" s="545" t="s">
        <v>13413</v>
      </c>
      <c r="L6771" s="545" t="s">
        <v>13413</v>
      </c>
      <c r="M6771" s="548" t="s">
        <v>13758</v>
      </c>
      <c r="N6771" s="545" t="s">
        <v>13413</v>
      </c>
      <c r="O6771" s="545" t="s">
        <v>13413</v>
      </c>
      <c r="P6771" s="549">
        <v>4829</v>
      </c>
      <c r="Q6771" s="549">
        <v>1</v>
      </c>
      <c r="R6771" s="549">
        <v>23</v>
      </c>
      <c r="S6771" s="548"/>
      <c r="T6771" s="548"/>
      <c r="U6771" s="99"/>
    </row>
    <row r="6772" spans="1:21" ht="19.5" customHeight="1">
      <c r="A6772" s="545">
        <v>101399</v>
      </c>
      <c r="B6772" s="545" t="s">
        <v>10539</v>
      </c>
      <c r="C6772" s="545" t="s">
        <v>216</v>
      </c>
      <c r="D6772" s="546"/>
      <c r="E6772" s="171" t="str">
        <f t="shared" si="105"/>
        <v>1900</v>
      </c>
      <c r="F6772" s="547">
        <v>0</v>
      </c>
      <c r="G6772" s="548">
        <v>0</v>
      </c>
      <c r="H6772" s="547">
        <v>0</v>
      </c>
      <c r="I6772" s="545" t="s">
        <v>12678</v>
      </c>
      <c r="J6772" s="545"/>
      <c r="K6772" s="545" t="s">
        <v>13413</v>
      </c>
      <c r="L6772" s="545" t="s">
        <v>13413</v>
      </c>
      <c r="M6772" s="548" t="s">
        <v>13758</v>
      </c>
      <c r="N6772" s="545" t="s">
        <v>13413</v>
      </c>
      <c r="O6772" s="545" t="s">
        <v>13413</v>
      </c>
      <c r="P6772" s="549">
        <v>4830</v>
      </c>
      <c r="Q6772" s="549">
        <v>1</v>
      </c>
      <c r="R6772" s="549">
        <v>23</v>
      </c>
      <c r="S6772" s="548"/>
      <c r="T6772" s="548"/>
      <c r="U6772" s="99"/>
    </row>
    <row r="6773" spans="1:21" ht="19.5" customHeight="1">
      <c r="A6773" s="545">
        <v>101400</v>
      </c>
      <c r="B6773" s="545" t="s">
        <v>3305</v>
      </c>
      <c r="C6773" s="545" t="s">
        <v>216</v>
      </c>
      <c r="D6773" s="546"/>
      <c r="E6773" s="171" t="str">
        <f t="shared" si="105"/>
        <v>1900</v>
      </c>
      <c r="F6773" s="547">
        <v>0</v>
      </c>
      <c r="G6773" s="548">
        <v>0</v>
      </c>
      <c r="H6773" s="547">
        <v>0</v>
      </c>
      <c r="I6773" s="545" t="s">
        <v>12678</v>
      </c>
      <c r="J6773" s="545"/>
      <c r="K6773" s="545" t="s">
        <v>13413</v>
      </c>
      <c r="L6773" s="545" t="s">
        <v>13413</v>
      </c>
      <c r="M6773" s="548" t="s">
        <v>13758</v>
      </c>
      <c r="N6773" s="545" t="s">
        <v>13413</v>
      </c>
      <c r="O6773" s="545" t="s">
        <v>13413</v>
      </c>
      <c r="P6773" s="549">
        <v>4831</v>
      </c>
      <c r="Q6773" s="549">
        <v>1</v>
      </c>
      <c r="R6773" s="549">
        <v>23</v>
      </c>
      <c r="S6773" s="548"/>
      <c r="T6773" s="548"/>
      <c r="U6773" s="99"/>
    </row>
    <row r="6774" spans="1:21" ht="19.5" customHeight="1">
      <c r="A6774" s="545">
        <v>101401</v>
      </c>
      <c r="B6774" s="545" t="s">
        <v>10538</v>
      </c>
      <c r="C6774" s="545" t="s">
        <v>216</v>
      </c>
      <c r="D6774" s="546"/>
      <c r="E6774" s="171" t="str">
        <f t="shared" si="105"/>
        <v>1900</v>
      </c>
      <c r="F6774" s="547">
        <v>0</v>
      </c>
      <c r="G6774" s="548">
        <v>0</v>
      </c>
      <c r="H6774" s="547">
        <v>0</v>
      </c>
      <c r="I6774" s="545" t="s">
        <v>12678</v>
      </c>
      <c r="J6774" s="545"/>
      <c r="K6774" s="545" t="s">
        <v>13413</v>
      </c>
      <c r="L6774" s="545" t="s">
        <v>13413</v>
      </c>
      <c r="M6774" s="548" t="s">
        <v>13758</v>
      </c>
      <c r="N6774" s="545" t="s">
        <v>13413</v>
      </c>
      <c r="O6774" s="545" t="s">
        <v>13413</v>
      </c>
      <c r="P6774" s="549">
        <v>4832</v>
      </c>
      <c r="Q6774" s="549">
        <v>1</v>
      </c>
      <c r="R6774" s="549">
        <v>23</v>
      </c>
      <c r="S6774" s="548"/>
      <c r="T6774" s="548"/>
      <c r="U6774" s="99"/>
    </row>
    <row r="6775" spans="1:21" ht="19.5" customHeight="1">
      <c r="A6775" s="545">
        <v>101402</v>
      </c>
      <c r="B6775" s="545" t="s">
        <v>9856</v>
      </c>
      <c r="C6775" s="545" t="s">
        <v>221</v>
      </c>
      <c r="D6775" s="546"/>
      <c r="E6775" s="171" t="str">
        <f t="shared" si="105"/>
        <v>1900</v>
      </c>
      <c r="F6775" s="547">
        <v>0</v>
      </c>
      <c r="G6775" s="548">
        <v>0</v>
      </c>
      <c r="H6775" s="547">
        <v>0</v>
      </c>
      <c r="I6775" s="545" t="s">
        <v>12678</v>
      </c>
      <c r="J6775" s="545"/>
      <c r="K6775" s="545" t="s">
        <v>13413</v>
      </c>
      <c r="L6775" s="545" t="s">
        <v>13413</v>
      </c>
      <c r="M6775" s="548" t="s">
        <v>13758</v>
      </c>
      <c r="N6775" s="545" t="s">
        <v>13413</v>
      </c>
      <c r="O6775" s="545" t="s">
        <v>13413</v>
      </c>
      <c r="P6775" s="549">
        <v>4833</v>
      </c>
      <c r="Q6775" s="549">
        <v>1</v>
      </c>
      <c r="R6775" s="549">
        <v>23</v>
      </c>
      <c r="S6775" s="548"/>
      <c r="T6775" s="548"/>
      <c r="U6775" s="99"/>
    </row>
    <row r="6776" spans="1:21" ht="19.5" customHeight="1">
      <c r="A6776" s="545">
        <v>101403</v>
      </c>
      <c r="B6776" s="545" t="s">
        <v>10537</v>
      </c>
      <c r="C6776" s="545" t="s">
        <v>216</v>
      </c>
      <c r="D6776" s="546"/>
      <c r="E6776" s="171" t="str">
        <f t="shared" si="105"/>
        <v>1900</v>
      </c>
      <c r="F6776" s="547">
        <v>0</v>
      </c>
      <c r="G6776" s="548">
        <v>0</v>
      </c>
      <c r="H6776" s="547">
        <v>0</v>
      </c>
      <c r="I6776" s="545" t="s">
        <v>12678</v>
      </c>
      <c r="J6776" s="545"/>
      <c r="K6776" s="545" t="s">
        <v>13413</v>
      </c>
      <c r="L6776" s="545" t="s">
        <v>13413</v>
      </c>
      <c r="M6776" s="548" t="s">
        <v>13843</v>
      </c>
      <c r="N6776" s="545" t="s">
        <v>13413</v>
      </c>
      <c r="O6776" s="545" t="s">
        <v>13413</v>
      </c>
      <c r="P6776" s="549">
        <v>4834</v>
      </c>
      <c r="Q6776" s="549">
        <v>5</v>
      </c>
      <c r="R6776" s="549">
        <v>23</v>
      </c>
      <c r="S6776" s="548"/>
      <c r="T6776" s="548"/>
      <c r="U6776" s="99"/>
    </row>
    <row r="6777" spans="1:21" ht="19.5" customHeight="1">
      <c r="A6777" s="545">
        <v>101404</v>
      </c>
      <c r="B6777" s="545" t="s">
        <v>7986</v>
      </c>
      <c r="C6777" s="545" t="s">
        <v>221</v>
      </c>
      <c r="D6777" s="546">
        <v>43558</v>
      </c>
      <c r="E6777" s="171" t="str">
        <f t="shared" si="105"/>
        <v>2019</v>
      </c>
      <c r="F6777" s="547">
        <v>1074738</v>
      </c>
      <c r="G6777" s="548">
        <v>0.19</v>
      </c>
      <c r="H6777" s="547">
        <v>903141.18</v>
      </c>
      <c r="I6777" s="545" t="s">
        <v>12726</v>
      </c>
      <c r="J6777" s="545" t="s">
        <v>13321</v>
      </c>
      <c r="K6777" s="545" t="s">
        <v>18255</v>
      </c>
      <c r="L6777" s="545" t="s">
        <v>13413</v>
      </c>
      <c r="M6777" s="548" t="s">
        <v>13758</v>
      </c>
      <c r="N6777" s="545" t="s">
        <v>13413</v>
      </c>
      <c r="O6777" s="545" t="s">
        <v>13413</v>
      </c>
      <c r="P6777" s="549">
        <v>11869</v>
      </c>
      <c r="Q6777" s="549">
        <v>1</v>
      </c>
      <c r="R6777" s="549">
        <v>49</v>
      </c>
      <c r="S6777" s="548">
        <v>2244</v>
      </c>
      <c r="T6777" s="548"/>
      <c r="U6777" s="99"/>
    </row>
    <row r="6778" spans="1:21" ht="19.5" customHeight="1">
      <c r="A6778" s="545">
        <v>101405</v>
      </c>
      <c r="B6778" s="545" t="s">
        <v>10536</v>
      </c>
      <c r="C6778" s="545" t="s">
        <v>221</v>
      </c>
      <c r="D6778" s="546"/>
      <c r="E6778" s="171" t="str">
        <f t="shared" si="105"/>
        <v>1900</v>
      </c>
      <c r="F6778" s="547">
        <v>0</v>
      </c>
      <c r="G6778" s="548">
        <v>0</v>
      </c>
      <c r="H6778" s="547">
        <v>0</v>
      </c>
      <c r="I6778" s="545" t="s">
        <v>12678</v>
      </c>
      <c r="J6778" s="545"/>
      <c r="K6778" s="545" t="s">
        <v>13413</v>
      </c>
      <c r="L6778" s="545" t="s">
        <v>13413</v>
      </c>
      <c r="M6778" s="548" t="s">
        <v>13758</v>
      </c>
      <c r="N6778" s="545" t="s">
        <v>13413</v>
      </c>
      <c r="O6778" s="545" t="s">
        <v>13413</v>
      </c>
      <c r="P6778" s="549">
        <v>4835</v>
      </c>
      <c r="Q6778" s="549">
        <v>1</v>
      </c>
      <c r="R6778" s="549">
        <v>23</v>
      </c>
      <c r="S6778" s="548"/>
      <c r="T6778" s="548"/>
      <c r="U6778" s="99"/>
    </row>
    <row r="6779" spans="1:21" ht="19.5" customHeight="1">
      <c r="A6779" s="545">
        <v>101406</v>
      </c>
      <c r="B6779" s="545" t="s">
        <v>7427</v>
      </c>
      <c r="C6779" s="545" t="s">
        <v>216</v>
      </c>
      <c r="D6779" s="546">
        <v>43746</v>
      </c>
      <c r="E6779" s="171" t="str">
        <f t="shared" si="105"/>
        <v>2019</v>
      </c>
      <c r="F6779" s="547">
        <v>44081943.630000003</v>
      </c>
      <c r="G6779" s="548">
        <v>0.19</v>
      </c>
      <c r="H6779" s="547">
        <v>37043650.109999999</v>
      </c>
      <c r="I6779" s="545" t="s">
        <v>12694</v>
      </c>
      <c r="J6779" s="545" t="s">
        <v>13321</v>
      </c>
      <c r="K6779" s="545" t="s">
        <v>18256</v>
      </c>
      <c r="L6779" s="545" t="s">
        <v>13413</v>
      </c>
      <c r="M6779" s="548" t="s">
        <v>13758</v>
      </c>
      <c r="N6779" s="545" t="s">
        <v>13413</v>
      </c>
      <c r="O6779" s="545" t="s">
        <v>13413</v>
      </c>
      <c r="P6779" s="549">
        <v>11870</v>
      </c>
      <c r="Q6779" s="549">
        <v>1</v>
      </c>
      <c r="R6779" s="549">
        <v>104</v>
      </c>
      <c r="S6779" s="548">
        <v>2244</v>
      </c>
      <c r="T6779" s="548"/>
      <c r="U6779" s="99"/>
    </row>
    <row r="6780" spans="1:21" ht="19.5" customHeight="1">
      <c r="A6780" s="545">
        <v>101407</v>
      </c>
      <c r="B6780" s="545" t="s">
        <v>10535</v>
      </c>
      <c r="C6780" s="545" t="s">
        <v>221</v>
      </c>
      <c r="D6780" s="546"/>
      <c r="E6780" s="171" t="str">
        <f t="shared" si="105"/>
        <v>1900</v>
      </c>
      <c r="F6780" s="547">
        <v>0</v>
      </c>
      <c r="G6780" s="548">
        <v>0</v>
      </c>
      <c r="H6780" s="547">
        <v>0</v>
      </c>
      <c r="I6780" s="545" t="s">
        <v>12678</v>
      </c>
      <c r="J6780" s="545"/>
      <c r="K6780" s="545" t="s">
        <v>13413</v>
      </c>
      <c r="L6780" s="545" t="s">
        <v>13413</v>
      </c>
      <c r="M6780" s="548" t="s">
        <v>13758</v>
      </c>
      <c r="N6780" s="545" t="s">
        <v>13413</v>
      </c>
      <c r="O6780" s="545" t="s">
        <v>13413</v>
      </c>
      <c r="P6780" s="549">
        <v>4836</v>
      </c>
      <c r="Q6780" s="549">
        <v>1</v>
      </c>
      <c r="R6780" s="549">
        <v>23</v>
      </c>
      <c r="S6780" s="548"/>
      <c r="T6780" s="548"/>
      <c r="U6780" s="99"/>
    </row>
    <row r="6781" spans="1:21" ht="19.5" customHeight="1">
      <c r="A6781" s="545">
        <v>101408</v>
      </c>
      <c r="B6781" s="545" t="s">
        <v>747</v>
      </c>
      <c r="C6781" s="545" t="s">
        <v>221</v>
      </c>
      <c r="D6781" s="546">
        <v>46049</v>
      </c>
      <c r="E6781" s="171" t="str">
        <f t="shared" si="105"/>
        <v>2026</v>
      </c>
      <c r="F6781" s="547">
        <v>55625</v>
      </c>
      <c r="G6781" s="548">
        <v>0.19</v>
      </c>
      <c r="H6781" s="547">
        <v>46743.7</v>
      </c>
      <c r="I6781" s="545" t="s">
        <v>12643</v>
      </c>
      <c r="J6781" s="545" t="s">
        <v>13296</v>
      </c>
      <c r="K6781" s="545" t="s">
        <v>13413</v>
      </c>
      <c r="L6781" s="545" t="s">
        <v>15180</v>
      </c>
      <c r="M6781" s="548" t="s">
        <v>13758</v>
      </c>
      <c r="N6781" s="545" t="s">
        <v>22823</v>
      </c>
      <c r="O6781" s="545" t="s">
        <v>15181</v>
      </c>
      <c r="P6781" s="549">
        <v>4837</v>
      </c>
      <c r="Q6781" s="549">
        <v>1</v>
      </c>
      <c r="R6781" s="549">
        <v>6</v>
      </c>
      <c r="S6781" s="548">
        <v>2218</v>
      </c>
      <c r="T6781" s="548">
        <v>441</v>
      </c>
      <c r="U6781" s="99"/>
    </row>
    <row r="6782" spans="1:21" ht="19.5" customHeight="1">
      <c r="A6782" s="545">
        <v>101409</v>
      </c>
      <c r="B6782" s="545" t="s">
        <v>7005</v>
      </c>
      <c r="C6782" s="545" t="s">
        <v>311</v>
      </c>
      <c r="D6782" s="546">
        <v>46052</v>
      </c>
      <c r="E6782" s="171" t="str">
        <f t="shared" si="105"/>
        <v>2026</v>
      </c>
      <c r="F6782" s="547">
        <v>144414</v>
      </c>
      <c r="G6782" s="548">
        <v>0.19</v>
      </c>
      <c r="H6782" s="547">
        <v>121356.3</v>
      </c>
      <c r="I6782" s="545" t="s">
        <v>12651</v>
      </c>
      <c r="J6782" s="545" t="s">
        <v>13307</v>
      </c>
      <c r="K6782" s="545" t="s">
        <v>13413</v>
      </c>
      <c r="L6782" s="545" t="s">
        <v>13805</v>
      </c>
      <c r="M6782" s="548" t="s">
        <v>13758</v>
      </c>
      <c r="N6782" s="545" t="s">
        <v>13413</v>
      </c>
      <c r="O6782" s="545" t="s">
        <v>13413</v>
      </c>
      <c r="P6782" s="549">
        <v>4838</v>
      </c>
      <c r="Q6782" s="549">
        <v>1</v>
      </c>
      <c r="R6782" s="549">
        <v>68</v>
      </c>
      <c r="S6782" s="548">
        <v>2228</v>
      </c>
      <c r="T6782" s="548"/>
      <c r="U6782" s="99"/>
    </row>
    <row r="6783" spans="1:21" ht="19.5" customHeight="1">
      <c r="A6783" s="545">
        <v>101410</v>
      </c>
      <c r="B6783" s="545" t="s">
        <v>7985</v>
      </c>
      <c r="C6783" s="545" t="s">
        <v>903</v>
      </c>
      <c r="D6783" s="546">
        <v>43558</v>
      </c>
      <c r="E6783" s="171" t="str">
        <f t="shared" si="105"/>
        <v>2019</v>
      </c>
      <c r="F6783" s="547">
        <v>123603</v>
      </c>
      <c r="G6783" s="548">
        <v>0.19</v>
      </c>
      <c r="H6783" s="547">
        <v>103868.07</v>
      </c>
      <c r="I6783" s="545" t="s">
        <v>12973</v>
      </c>
      <c r="J6783" s="545" t="s">
        <v>13321</v>
      </c>
      <c r="K6783" s="545" t="s">
        <v>13413</v>
      </c>
      <c r="L6783" s="545" t="s">
        <v>13413</v>
      </c>
      <c r="M6783" s="548" t="s">
        <v>13868</v>
      </c>
      <c r="N6783" s="545" t="s">
        <v>13413</v>
      </c>
      <c r="O6783" s="545" t="s">
        <v>13413</v>
      </c>
      <c r="P6783" s="549">
        <v>11871</v>
      </c>
      <c r="Q6783" s="549">
        <v>2</v>
      </c>
      <c r="R6783" s="549">
        <v>59</v>
      </c>
      <c r="S6783" s="548">
        <v>2244</v>
      </c>
      <c r="T6783" s="548"/>
      <c r="U6783" s="99"/>
    </row>
    <row r="6784" spans="1:21" ht="19.5" customHeight="1">
      <c r="A6784" s="545">
        <v>101411</v>
      </c>
      <c r="B6784" s="545" t="s">
        <v>7989</v>
      </c>
      <c r="C6784" s="545" t="s">
        <v>903</v>
      </c>
      <c r="D6784" s="546">
        <v>43557</v>
      </c>
      <c r="E6784" s="171" t="str">
        <f t="shared" si="105"/>
        <v>2019</v>
      </c>
      <c r="F6784" s="547">
        <v>152612</v>
      </c>
      <c r="G6784" s="548">
        <v>0.19</v>
      </c>
      <c r="H6784" s="547">
        <v>128245.38</v>
      </c>
      <c r="I6784" s="545" t="s">
        <v>12690</v>
      </c>
      <c r="J6784" s="545" t="s">
        <v>13321</v>
      </c>
      <c r="K6784" s="545" t="s">
        <v>18257</v>
      </c>
      <c r="L6784" s="545" t="s">
        <v>13413</v>
      </c>
      <c r="M6784" s="548" t="s">
        <v>13868</v>
      </c>
      <c r="N6784" s="545" t="s">
        <v>13413</v>
      </c>
      <c r="O6784" s="545" t="s">
        <v>13413</v>
      </c>
      <c r="P6784" s="549">
        <v>11872</v>
      </c>
      <c r="Q6784" s="549">
        <v>2</v>
      </c>
      <c r="R6784" s="549">
        <v>96</v>
      </c>
      <c r="S6784" s="548">
        <v>2244</v>
      </c>
      <c r="T6784" s="548"/>
      <c r="U6784" s="99"/>
    </row>
    <row r="6785" spans="1:21" ht="19.5" customHeight="1">
      <c r="A6785" s="545">
        <v>101412</v>
      </c>
      <c r="B6785" s="545" t="s">
        <v>7984</v>
      </c>
      <c r="C6785" s="545" t="s">
        <v>206</v>
      </c>
      <c r="D6785" s="546">
        <v>43558</v>
      </c>
      <c r="E6785" s="171" t="str">
        <f t="shared" si="105"/>
        <v>2019</v>
      </c>
      <c r="F6785" s="547">
        <v>5045.01</v>
      </c>
      <c r="G6785" s="548">
        <v>0.19</v>
      </c>
      <c r="H6785" s="547">
        <v>4239.5</v>
      </c>
      <c r="I6785" s="545" t="s">
        <v>12644</v>
      </c>
      <c r="J6785" s="545" t="s">
        <v>13321</v>
      </c>
      <c r="K6785" s="545" t="s">
        <v>13413</v>
      </c>
      <c r="L6785" s="545" t="s">
        <v>13413</v>
      </c>
      <c r="M6785" s="548" t="s">
        <v>13758</v>
      </c>
      <c r="N6785" s="545" t="s">
        <v>13413</v>
      </c>
      <c r="O6785" s="545" t="s">
        <v>13413</v>
      </c>
      <c r="P6785" s="549">
        <v>11873</v>
      </c>
      <c r="Q6785" s="549">
        <v>1</v>
      </c>
      <c r="R6785" s="549">
        <v>62</v>
      </c>
      <c r="S6785" s="548">
        <v>2244</v>
      </c>
      <c r="T6785" s="548"/>
      <c r="U6785" s="99"/>
    </row>
    <row r="6786" spans="1:21" ht="19.5" customHeight="1">
      <c r="A6786" s="545">
        <v>101413</v>
      </c>
      <c r="B6786" s="545" t="s">
        <v>7983</v>
      </c>
      <c r="C6786" s="545" t="s">
        <v>216</v>
      </c>
      <c r="D6786" s="546">
        <v>43558</v>
      </c>
      <c r="E6786" s="171" t="str">
        <f t="shared" si="105"/>
        <v>2019</v>
      </c>
      <c r="F6786" s="547">
        <v>10904.01</v>
      </c>
      <c r="G6786" s="548">
        <v>0.19</v>
      </c>
      <c r="H6786" s="547">
        <v>9163.0300000000007</v>
      </c>
      <c r="I6786" s="545" t="s">
        <v>12644</v>
      </c>
      <c r="J6786" s="545" t="s">
        <v>13321</v>
      </c>
      <c r="K6786" s="545" t="s">
        <v>13413</v>
      </c>
      <c r="L6786" s="545" t="s">
        <v>13413</v>
      </c>
      <c r="M6786" s="548" t="s">
        <v>13758</v>
      </c>
      <c r="N6786" s="545" t="s">
        <v>13413</v>
      </c>
      <c r="O6786" s="545" t="s">
        <v>13413</v>
      </c>
      <c r="P6786" s="549">
        <v>11874</v>
      </c>
      <c r="Q6786" s="549">
        <v>1</v>
      </c>
      <c r="R6786" s="549">
        <v>62</v>
      </c>
      <c r="S6786" s="548">
        <v>2244</v>
      </c>
      <c r="T6786" s="548"/>
      <c r="U6786" s="99"/>
    </row>
    <row r="6787" spans="1:21" ht="19.5" customHeight="1">
      <c r="A6787" s="545">
        <v>101414</v>
      </c>
      <c r="B6787" s="545" t="s">
        <v>7982</v>
      </c>
      <c r="C6787" s="545" t="s">
        <v>216</v>
      </c>
      <c r="D6787" s="546">
        <v>43558</v>
      </c>
      <c r="E6787" s="171" t="str">
        <f t="shared" si="105"/>
        <v>2019</v>
      </c>
      <c r="F6787" s="547">
        <v>62054</v>
      </c>
      <c r="G6787" s="548">
        <v>0.19</v>
      </c>
      <c r="H6787" s="547">
        <v>52146.22</v>
      </c>
      <c r="I6787" s="545" t="s">
        <v>12644</v>
      </c>
      <c r="J6787" s="545" t="s">
        <v>13321</v>
      </c>
      <c r="K6787" s="545" t="s">
        <v>13413</v>
      </c>
      <c r="L6787" s="545" t="s">
        <v>13413</v>
      </c>
      <c r="M6787" s="548" t="s">
        <v>13758</v>
      </c>
      <c r="N6787" s="545" t="s">
        <v>13413</v>
      </c>
      <c r="O6787" s="545" t="s">
        <v>13413</v>
      </c>
      <c r="P6787" s="549">
        <v>11875</v>
      </c>
      <c r="Q6787" s="549">
        <v>1</v>
      </c>
      <c r="R6787" s="549">
        <v>62</v>
      </c>
      <c r="S6787" s="548">
        <v>2244</v>
      </c>
      <c r="T6787" s="548"/>
      <c r="U6787" s="99"/>
    </row>
    <row r="6788" spans="1:21" ht="19.5" customHeight="1">
      <c r="A6788" s="545">
        <v>101415</v>
      </c>
      <c r="B6788" s="545" t="s">
        <v>4613</v>
      </c>
      <c r="C6788" s="545" t="s">
        <v>216</v>
      </c>
      <c r="D6788" s="546">
        <v>44589</v>
      </c>
      <c r="E6788" s="171" t="str">
        <f t="shared" ref="E6788:E6851" si="106">TEXT(D6788,"YYYY")</f>
        <v>2022</v>
      </c>
      <c r="F6788" s="547">
        <v>95700</v>
      </c>
      <c r="G6788" s="548">
        <v>0.19</v>
      </c>
      <c r="H6788" s="547">
        <v>80420.17</v>
      </c>
      <c r="I6788" s="545" t="s">
        <v>12659</v>
      </c>
      <c r="J6788" s="545" t="s">
        <v>13297</v>
      </c>
      <c r="K6788" s="545" t="s">
        <v>13413</v>
      </c>
      <c r="L6788" s="545" t="s">
        <v>13413</v>
      </c>
      <c r="M6788" s="548" t="s">
        <v>13758</v>
      </c>
      <c r="N6788" s="545" t="s">
        <v>13413</v>
      </c>
      <c r="O6788" s="545" t="s">
        <v>13413</v>
      </c>
      <c r="P6788" s="549">
        <v>11876</v>
      </c>
      <c r="Q6788" s="549">
        <v>1</v>
      </c>
      <c r="R6788" s="549">
        <v>116</v>
      </c>
      <c r="S6788" s="548">
        <v>2257</v>
      </c>
      <c r="T6788" s="548"/>
      <c r="U6788" s="99"/>
    </row>
    <row r="6789" spans="1:21" ht="19.5" customHeight="1">
      <c r="A6789" s="545">
        <v>101416</v>
      </c>
      <c r="B6789" s="545" t="s">
        <v>3047</v>
      </c>
      <c r="C6789" s="545" t="s">
        <v>216</v>
      </c>
      <c r="D6789" s="546"/>
      <c r="E6789" s="171" t="str">
        <f t="shared" si="106"/>
        <v>1900</v>
      </c>
      <c r="F6789" s="547">
        <v>0</v>
      </c>
      <c r="G6789" s="548">
        <v>0</v>
      </c>
      <c r="H6789" s="547">
        <v>0</v>
      </c>
      <c r="I6789" s="545" t="s">
        <v>12680</v>
      </c>
      <c r="J6789" s="545"/>
      <c r="K6789" s="545" t="s">
        <v>13413</v>
      </c>
      <c r="L6789" s="545" t="s">
        <v>14769</v>
      </c>
      <c r="M6789" s="548" t="s">
        <v>13758</v>
      </c>
      <c r="N6789" s="545" t="s">
        <v>13413</v>
      </c>
      <c r="O6789" s="545" t="s">
        <v>14770</v>
      </c>
      <c r="P6789" s="549">
        <v>4839</v>
      </c>
      <c r="Q6789" s="549">
        <v>1</v>
      </c>
      <c r="R6789" s="549">
        <v>20</v>
      </c>
      <c r="S6789" s="548"/>
      <c r="T6789" s="548"/>
      <c r="U6789" s="99"/>
    </row>
    <row r="6790" spans="1:21" ht="19.5" customHeight="1">
      <c r="A6790" s="545">
        <v>101417</v>
      </c>
      <c r="B6790" s="545" t="s">
        <v>10534</v>
      </c>
      <c r="C6790" s="545" t="s">
        <v>216</v>
      </c>
      <c r="D6790" s="546"/>
      <c r="E6790" s="171" t="str">
        <f t="shared" si="106"/>
        <v>1900</v>
      </c>
      <c r="F6790" s="547">
        <v>0</v>
      </c>
      <c r="G6790" s="548">
        <v>0</v>
      </c>
      <c r="H6790" s="547">
        <v>0</v>
      </c>
      <c r="I6790" s="545" t="s">
        <v>12680</v>
      </c>
      <c r="J6790" s="545"/>
      <c r="K6790" s="545" t="s">
        <v>13413</v>
      </c>
      <c r="L6790" s="545" t="s">
        <v>14769</v>
      </c>
      <c r="M6790" s="548" t="s">
        <v>13758</v>
      </c>
      <c r="N6790" s="545" t="s">
        <v>13413</v>
      </c>
      <c r="O6790" s="545" t="s">
        <v>14770</v>
      </c>
      <c r="P6790" s="549">
        <v>4840</v>
      </c>
      <c r="Q6790" s="549">
        <v>1</v>
      </c>
      <c r="R6790" s="549">
        <v>20</v>
      </c>
      <c r="S6790" s="548"/>
      <c r="T6790" s="548"/>
      <c r="U6790" s="99"/>
    </row>
    <row r="6791" spans="1:21" ht="19.5" customHeight="1">
      <c r="A6791" s="545">
        <v>101418</v>
      </c>
      <c r="B6791" s="545" t="s">
        <v>10533</v>
      </c>
      <c r="C6791" s="545" t="s">
        <v>4552</v>
      </c>
      <c r="D6791" s="546"/>
      <c r="E6791" s="171" t="str">
        <f t="shared" si="106"/>
        <v>1900</v>
      </c>
      <c r="F6791" s="547">
        <v>0</v>
      </c>
      <c r="G6791" s="548">
        <v>0</v>
      </c>
      <c r="H6791" s="547">
        <v>0</v>
      </c>
      <c r="I6791" s="545" t="s">
        <v>12706</v>
      </c>
      <c r="J6791" s="545"/>
      <c r="K6791" s="545" t="s">
        <v>13413</v>
      </c>
      <c r="L6791" s="545" t="s">
        <v>13413</v>
      </c>
      <c r="M6791" s="548" t="s">
        <v>13758</v>
      </c>
      <c r="N6791" s="545" t="s">
        <v>13413</v>
      </c>
      <c r="O6791" s="545" t="s">
        <v>13413</v>
      </c>
      <c r="P6791" s="549">
        <v>4841</v>
      </c>
      <c r="Q6791" s="549">
        <v>1</v>
      </c>
      <c r="R6791" s="549">
        <v>128</v>
      </c>
      <c r="S6791" s="548"/>
      <c r="T6791" s="548"/>
      <c r="U6791" s="99"/>
    </row>
    <row r="6792" spans="1:21" ht="19.5" customHeight="1">
      <c r="A6792" s="545">
        <v>101419</v>
      </c>
      <c r="B6792" s="545" t="s">
        <v>3264</v>
      </c>
      <c r="C6792" s="545" t="s">
        <v>216</v>
      </c>
      <c r="D6792" s="546"/>
      <c r="E6792" s="171" t="str">
        <f t="shared" si="106"/>
        <v>1900</v>
      </c>
      <c r="F6792" s="547">
        <v>0</v>
      </c>
      <c r="G6792" s="548">
        <v>0</v>
      </c>
      <c r="H6792" s="547">
        <v>0</v>
      </c>
      <c r="I6792" s="545" t="s">
        <v>12973</v>
      </c>
      <c r="J6792" s="545"/>
      <c r="K6792" s="545" t="s">
        <v>13413</v>
      </c>
      <c r="L6792" s="545" t="s">
        <v>13413</v>
      </c>
      <c r="M6792" s="548" t="s">
        <v>13758</v>
      </c>
      <c r="N6792" s="545" t="s">
        <v>13413</v>
      </c>
      <c r="O6792" s="545" t="s">
        <v>13413</v>
      </c>
      <c r="P6792" s="549">
        <v>4842</v>
      </c>
      <c r="Q6792" s="549">
        <v>1</v>
      </c>
      <c r="R6792" s="549">
        <v>59</v>
      </c>
      <c r="S6792" s="548"/>
      <c r="T6792" s="548"/>
      <c r="U6792" s="99"/>
    </row>
    <row r="6793" spans="1:21" ht="19.5" customHeight="1">
      <c r="A6793" s="545">
        <v>101420</v>
      </c>
      <c r="B6793" s="545" t="s">
        <v>1844</v>
      </c>
      <c r="C6793" s="545" t="s">
        <v>216</v>
      </c>
      <c r="D6793" s="546">
        <v>46052</v>
      </c>
      <c r="E6793" s="171" t="str">
        <f t="shared" si="106"/>
        <v>2026</v>
      </c>
      <c r="F6793" s="547">
        <v>85351</v>
      </c>
      <c r="G6793" s="548">
        <v>0.19</v>
      </c>
      <c r="H6793" s="547">
        <v>71723.53</v>
      </c>
      <c r="I6793" s="545" t="s">
        <v>12686</v>
      </c>
      <c r="J6793" s="545" t="s">
        <v>13307</v>
      </c>
      <c r="K6793" s="545" t="s">
        <v>13413</v>
      </c>
      <c r="L6793" s="545" t="s">
        <v>13413</v>
      </c>
      <c r="M6793" s="548" t="s">
        <v>13758</v>
      </c>
      <c r="N6793" s="545" t="s">
        <v>13413</v>
      </c>
      <c r="O6793" s="545" t="s">
        <v>14436</v>
      </c>
      <c r="P6793" s="549">
        <v>4843</v>
      </c>
      <c r="Q6793" s="549">
        <v>1</v>
      </c>
      <c r="R6793" s="549">
        <v>131</v>
      </c>
      <c r="S6793" s="548">
        <v>2228</v>
      </c>
      <c r="T6793" s="548"/>
      <c r="U6793" s="99"/>
    </row>
    <row r="6794" spans="1:21" ht="19.5" customHeight="1">
      <c r="A6794" s="545">
        <v>101421</v>
      </c>
      <c r="B6794" s="545" t="s">
        <v>6678</v>
      </c>
      <c r="C6794" s="545" t="s">
        <v>216</v>
      </c>
      <c r="D6794" s="546">
        <v>46052</v>
      </c>
      <c r="E6794" s="171" t="str">
        <f t="shared" si="106"/>
        <v>2026</v>
      </c>
      <c r="F6794" s="547">
        <v>15074</v>
      </c>
      <c r="G6794" s="548">
        <v>0.19</v>
      </c>
      <c r="H6794" s="547">
        <v>12667.23</v>
      </c>
      <c r="I6794" s="545" t="s">
        <v>12637</v>
      </c>
      <c r="J6794" s="545" t="s">
        <v>13307</v>
      </c>
      <c r="K6794" s="545" t="s">
        <v>18258</v>
      </c>
      <c r="L6794" s="545" t="s">
        <v>17786</v>
      </c>
      <c r="M6794" s="548" t="s">
        <v>13758</v>
      </c>
      <c r="N6794" s="545" t="s">
        <v>22179</v>
      </c>
      <c r="O6794" s="545" t="s">
        <v>13413</v>
      </c>
      <c r="P6794" s="549">
        <v>4844</v>
      </c>
      <c r="Q6794" s="549">
        <v>1</v>
      </c>
      <c r="R6794" s="549">
        <v>13</v>
      </c>
      <c r="S6794" s="548">
        <v>2228</v>
      </c>
      <c r="T6794" s="548">
        <v>173</v>
      </c>
      <c r="U6794" s="99"/>
    </row>
    <row r="6795" spans="1:21" ht="19.5" customHeight="1">
      <c r="A6795" s="545">
        <v>101422</v>
      </c>
      <c r="B6795" s="545" t="s">
        <v>4662</v>
      </c>
      <c r="C6795" s="545" t="s">
        <v>209</v>
      </c>
      <c r="D6795" s="546">
        <v>46052</v>
      </c>
      <c r="E6795" s="171" t="str">
        <f t="shared" si="106"/>
        <v>2026</v>
      </c>
      <c r="F6795" s="547">
        <v>2141</v>
      </c>
      <c r="G6795" s="548">
        <v>0.19</v>
      </c>
      <c r="H6795" s="547">
        <v>1799.16</v>
      </c>
      <c r="I6795" s="545" t="s">
        <v>12706</v>
      </c>
      <c r="J6795" s="545" t="s">
        <v>13307</v>
      </c>
      <c r="K6795" s="545" t="s">
        <v>13413</v>
      </c>
      <c r="L6795" s="545" t="s">
        <v>16392</v>
      </c>
      <c r="M6795" s="548" t="s">
        <v>13758</v>
      </c>
      <c r="N6795" s="545" t="s">
        <v>22153</v>
      </c>
      <c r="O6795" s="545" t="s">
        <v>16393</v>
      </c>
      <c r="P6795" s="549">
        <v>4845</v>
      </c>
      <c r="Q6795" s="549">
        <v>1</v>
      </c>
      <c r="R6795" s="549">
        <v>128</v>
      </c>
      <c r="S6795" s="548">
        <v>2228</v>
      </c>
      <c r="T6795" s="548">
        <v>31</v>
      </c>
      <c r="U6795" s="99"/>
    </row>
    <row r="6796" spans="1:21" ht="19.5" customHeight="1">
      <c r="A6796" s="545">
        <v>101423</v>
      </c>
      <c r="B6796" s="545" t="s">
        <v>6066</v>
      </c>
      <c r="C6796" s="545" t="s">
        <v>209</v>
      </c>
      <c r="D6796" s="546">
        <v>44189</v>
      </c>
      <c r="E6796" s="171" t="str">
        <f t="shared" si="106"/>
        <v>2020</v>
      </c>
      <c r="F6796" s="547">
        <v>3510</v>
      </c>
      <c r="G6796" s="548">
        <v>0.19</v>
      </c>
      <c r="H6796" s="547">
        <v>2949.58</v>
      </c>
      <c r="I6796" s="545" t="s">
        <v>12706</v>
      </c>
      <c r="J6796" s="545" t="s">
        <v>13298</v>
      </c>
      <c r="K6796" s="545" t="s">
        <v>13413</v>
      </c>
      <c r="L6796" s="545" t="s">
        <v>14444</v>
      </c>
      <c r="M6796" s="548" t="s">
        <v>13758</v>
      </c>
      <c r="N6796" s="545" t="s">
        <v>13413</v>
      </c>
      <c r="O6796" s="545"/>
      <c r="P6796" s="549">
        <v>4846</v>
      </c>
      <c r="Q6796" s="549">
        <v>1</v>
      </c>
      <c r="R6796" s="549">
        <v>128</v>
      </c>
      <c r="S6796" s="548">
        <v>1012</v>
      </c>
      <c r="T6796" s="548"/>
      <c r="U6796" s="99"/>
    </row>
    <row r="6797" spans="1:21" ht="19.5" customHeight="1">
      <c r="A6797" s="545">
        <v>101424</v>
      </c>
      <c r="B6797" s="545" t="s">
        <v>1798</v>
      </c>
      <c r="C6797" s="545" t="s">
        <v>209</v>
      </c>
      <c r="D6797" s="546">
        <v>46070</v>
      </c>
      <c r="E6797" s="171" t="str">
        <f t="shared" si="106"/>
        <v>2026</v>
      </c>
      <c r="F6797" s="547">
        <v>3943.01</v>
      </c>
      <c r="G6797" s="548">
        <v>0.19</v>
      </c>
      <c r="H6797" s="547">
        <v>3313.45</v>
      </c>
      <c r="I6797" s="545" t="s">
        <v>12638</v>
      </c>
      <c r="J6797" s="545" t="s">
        <v>13298</v>
      </c>
      <c r="K6797" s="545" t="s">
        <v>13413</v>
      </c>
      <c r="L6797" s="545" t="s">
        <v>13908</v>
      </c>
      <c r="M6797" s="548" t="s">
        <v>13758</v>
      </c>
      <c r="N6797" s="545" t="s">
        <v>22153</v>
      </c>
      <c r="O6797" s="545" t="s">
        <v>16479</v>
      </c>
      <c r="P6797" s="549">
        <v>4847</v>
      </c>
      <c r="Q6797" s="549">
        <v>1</v>
      </c>
      <c r="R6797" s="549">
        <v>126</v>
      </c>
      <c r="S6797" s="548">
        <v>1012</v>
      </c>
      <c r="T6797" s="548">
        <v>31</v>
      </c>
      <c r="U6797" s="99"/>
    </row>
    <row r="6798" spans="1:21" ht="19.5" customHeight="1">
      <c r="A6798" s="545">
        <v>101425</v>
      </c>
      <c r="B6798" s="545" t="s">
        <v>7981</v>
      </c>
      <c r="C6798" s="545" t="s">
        <v>209</v>
      </c>
      <c r="D6798" s="546">
        <v>43558</v>
      </c>
      <c r="E6798" s="171" t="str">
        <f t="shared" si="106"/>
        <v>2019</v>
      </c>
      <c r="F6798" s="547">
        <v>1625</v>
      </c>
      <c r="G6798" s="548">
        <v>0.19</v>
      </c>
      <c r="H6798" s="547">
        <v>1365.55</v>
      </c>
      <c r="I6798" s="545" t="s">
        <v>12659</v>
      </c>
      <c r="J6798" s="545" t="s">
        <v>13296</v>
      </c>
      <c r="K6798" s="545" t="s">
        <v>13413</v>
      </c>
      <c r="L6798" s="545" t="s">
        <v>13413</v>
      </c>
      <c r="M6798" s="548" t="s">
        <v>13758</v>
      </c>
      <c r="N6798" s="545" t="s">
        <v>13413</v>
      </c>
      <c r="O6798" s="545" t="s">
        <v>13413</v>
      </c>
      <c r="P6798" s="549">
        <v>11877</v>
      </c>
      <c r="Q6798" s="549">
        <v>1</v>
      </c>
      <c r="R6798" s="549">
        <v>116</v>
      </c>
      <c r="S6798" s="548">
        <v>2218</v>
      </c>
      <c r="T6798" s="548"/>
      <c r="U6798" s="99"/>
    </row>
    <row r="6799" spans="1:21" ht="19.5" customHeight="1">
      <c r="A6799" s="545">
        <v>101426</v>
      </c>
      <c r="B6799" s="545" t="s">
        <v>1796</v>
      </c>
      <c r="C6799" s="545" t="s">
        <v>209</v>
      </c>
      <c r="D6799" s="546"/>
      <c r="E6799" s="171" t="str">
        <f t="shared" si="106"/>
        <v>1900</v>
      </c>
      <c r="F6799" s="547">
        <v>0</v>
      </c>
      <c r="G6799" s="548">
        <v>0</v>
      </c>
      <c r="H6799" s="547">
        <v>0</v>
      </c>
      <c r="I6799" s="545" t="s">
        <v>12706</v>
      </c>
      <c r="J6799" s="545"/>
      <c r="K6799" s="545" t="s">
        <v>13413</v>
      </c>
      <c r="L6799" s="545" t="s">
        <v>16392</v>
      </c>
      <c r="M6799" s="548" t="s">
        <v>13758</v>
      </c>
      <c r="N6799" s="545" t="s">
        <v>22153</v>
      </c>
      <c r="O6799" s="545" t="s">
        <v>16393</v>
      </c>
      <c r="P6799" s="549">
        <v>4848</v>
      </c>
      <c r="Q6799" s="549">
        <v>1</v>
      </c>
      <c r="R6799" s="549">
        <v>128</v>
      </c>
      <c r="S6799" s="548"/>
      <c r="T6799" s="548">
        <v>31</v>
      </c>
      <c r="U6799" s="99"/>
    </row>
    <row r="6800" spans="1:21" ht="19.5" customHeight="1">
      <c r="A6800" s="545">
        <v>101427</v>
      </c>
      <c r="B6800" s="545" t="s">
        <v>7980</v>
      </c>
      <c r="C6800" s="545" t="s">
        <v>216</v>
      </c>
      <c r="D6800" s="546">
        <v>43558</v>
      </c>
      <c r="E6800" s="171" t="str">
        <f t="shared" si="106"/>
        <v>2019</v>
      </c>
      <c r="F6800" s="547">
        <v>18180</v>
      </c>
      <c r="G6800" s="548">
        <v>0.19</v>
      </c>
      <c r="H6800" s="547">
        <v>15277.31</v>
      </c>
      <c r="I6800" s="545" t="s">
        <v>12659</v>
      </c>
      <c r="J6800" s="545" t="s">
        <v>13298</v>
      </c>
      <c r="K6800" s="545" t="s">
        <v>13413</v>
      </c>
      <c r="L6800" s="545" t="s">
        <v>13413</v>
      </c>
      <c r="M6800" s="548" t="s">
        <v>13758</v>
      </c>
      <c r="N6800" s="545" t="s">
        <v>13413</v>
      </c>
      <c r="O6800" s="545" t="s">
        <v>13413</v>
      </c>
      <c r="P6800" s="549">
        <v>11878</v>
      </c>
      <c r="Q6800" s="549">
        <v>1</v>
      </c>
      <c r="R6800" s="549">
        <v>116</v>
      </c>
      <c r="S6800" s="548">
        <v>1012</v>
      </c>
      <c r="T6800" s="548"/>
      <c r="U6800" s="99"/>
    </row>
    <row r="6801" spans="1:21" ht="19.5" customHeight="1">
      <c r="A6801" s="545">
        <v>101428</v>
      </c>
      <c r="B6801" s="545" t="s">
        <v>395</v>
      </c>
      <c r="C6801" s="545" t="s">
        <v>216</v>
      </c>
      <c r="D6801" s="546"/>
      <c r="E6801" s="171" t="str">
        <f t="shared" si="106"/>
        <v>1900</v>
      </c>
      <c r="F6801" s="547">
        <v>0</v>
      </c>
      <c r="G6801" s="548">
        <v>0</v>
      </c>
      <c r="H6801" s="547">
        <v>0</v>
      </c>
      <c r="I6801" s="545" t="s">
        <v>12741</v>
      </c>
      <c r="J6801" s="545"/>
      <c r="K6801" s="545" t="s">
        <v>13413</v>
      </c>
      <c r="L6801" s="545" t="s">
        <v>16387</v>
      </c>
      <c r="M6801" s="548" t="s">
        <v>13758</v>
      </c>
      <c r="N6801" s="545" t="s">
        <v>13413</v>
      </c>
      <c r="O6801" s="545" t="s">
        <v>16388</v>
      </c>
      <c r="P6801" s="549">
        <v>4849</v>
      </c>
      <c r="Q6801" s="549">
        <v>1</v>
      </c>
      <c r="R6801" s="549">
        <v>37</v>
      </c>
      <c r="S6801" s="548"/>
      <c r="T6801" s="548"/>
      <c r="U6801" s="99"/>
    </row>
    <row r="6802" spans="1:21" ht="19.5" customHeight="1">
      <c r="A6802" s="545">
        <v>101429</v>
      </c>
      <c r="B6802" s="545" t="s">
        <v>5437</v>
      </c>
      <c r="C6802" s="545" t="s">
        <v>216</v>
      </c>
      <c r="D6802" s="546">
        <v>46052</v>
      </c>
      <c r="E6802" s="171" t="str">
        <f t="shared" si="106"/>
        <v>2026</v>
      </c>
      <c r="F6802" s="547">
        <v>69070</v>
      </c>
      <c r="G6802" s="548">
        <v>0.19</v>
      </c>
      <c r="H6802" s="547">
        <v>58042.02</v>
      </c>
      <c r="I6802" s="545" t="s">
        <v>12741</v>
      </c>
      <c r="J6802" s="545" t="s">
        <v>13307</v>
      </c>
      <c r="K6802" s="545" t="s">
        <v>18259</v>
      </c>
      <c r="L6802" s="545" t="s">
        <v>16387</v>
      </c>
      <c r="M6802" s="548" t="s">
        <v>13758</v>
      </c>
      <c r="N6802" s="545" t="s">
        <v>13413</v>
      </c>
      <c r="O6802" s="545" t="s">
        <v>16388</v>
      </c>
      <c r="P6802" s="549">
        <v>4850</v>
      </c>
      <c r="Q6802" s="549">
        <v>1</v>
      </c>
      <c r="R6802" s="549">
        <v>37</v>
      </c>
      <c r="S6802" s="548">
        <v>2228</v>
      </c>
      <c r="T6802" s="548"/>
      <c r="U6802" s="99"/>
    </row>
    <row r="6803" spans="1:21" ht="19.5" customHeight="1">
      <c r="A6803" s="545">
        <v>101430</v>
      </c>
      <c r="B6803" s="545" t="s">
        <v>8158</v>
      </c>
      <c r="C6803" s="545" t="s">
        <v>216</v>
      </c>
      <c r="D6803" s="546">
        <v>43537</v>
      </c>
      <c r="E6803" s="171" t="str">
        <f t="shared" si="106"/>
        <v>2019</v>
      </c>
      <c r="F6803" s="547">
        <v>1922590</v>
      </c>
      <c r="G6803" s="548">
        <v>0.19</v>
      </c>
      <c r="H6803" s="547">
        <v>1615621.85</v>
      </c>
      <c r="I6803" s="545" t="s">
        <v>12741</v>
      </c>
      <c r="J6803" s="545" t="s">
        <v>13298</v>
      </c>
      <c r="K6803" s="545" t="s">
        <v>13413</v>
      </c>
      <c r="L6803" s="545" t="s">
        <v>16387</v>
      </c>
      <c r="M6803" s="548" t="s">
        <v>13758</v>
      </c>
      <c r="N6803" s="545" t="s">
        <v>13413</v>
      </c>
      <c r="O6803" s="545" t="s">
        <v>16388</v>
      </c>
      <c r="P6803" s="549">
        <v>4851</v>
      </c>
      <c r="Q6803" s="549">
        <v>1</v>
      </c>
      <c r="R6803" s="549">
        <v>37</v>
      </c>
      <c r="S6803" s="548">
        <v>1012</v>
      </c>
      <c r="T6803" s="548"/>
      <c r="U6803" s="99"/>
    </row>
    <row r="6804" spans="1:21" ht="19.5" customHeight="1">
      <c r="A6804" s="545">
        <v>101431</v>
      </c>
      <c r="B6804" s="545" t="s">
        <v>3934</v>
      </c>
      <c r="C6804" s="545" t="s">
        <v>216</v>
      </c>
      <c r="D6804" s="546"/>
      <c r="E6804" s="171" t="str">
        <f t="shared" si="106"/>
        <v>1900</v>
      </c>
      <c r="F6804" s="547">
        <v>0</v>
      </c>
      <c r="G6804" s="548">
        <v>0</v>
      </c>
      <c r="H6804" s="547">
        <v>0</v>
      </c>
      <c r="I6804" s="545" t="s">
        <v>12741</v>
      </c>
      <c r="J6804" s="545"/>
      <c r="K6804" s="545" t="s">
        <v>22846</v>
      </c>
      <c r="L6804" s="545" t="s">
        <v>16387</v>
      </c>
      <c r="M6804" s="548" t="s">
        <v>13758</v>
      </c>
      <c r="N6804" s="545" t="s">
        <v>13413</v>
      </c>
      <c r="O6804" s="545" t="s">
        <v>16388</v>
      </c>
      <c r="P6804" s="549">
        <v>4852</v>
      </c>
      <c r="Q6804" s="549">
        <v>1</v>
      </c>
      <c r="R6804" s="549">
        <v>37</v>
      </c>
      <c r="S6804" s="548"/>
      <c r="T6804" s="548"/>
      <c r="U6804" s="99"/>
    </row>
    <row r="6805" spans="1:21" ht="19.5" customHeight="1">
      <c r="A6805" s="545">
        <v>101432</v>
      </c>
      <c r="B6805" s="545" t="s">
        <v>7004</v>
      </c>
      <c r="C6805" s="545" t="s">
        <v>209</v>
      </c>
      <c r="D6805" s="546">
        <v>45708</v>
      </c>
      <c r="E6805" s="171" t="str">
        <f t="shared" si="106"/>
        <v>2025</v>
      </c>
      <c r="F6805" s="547">
        <v>30522</v>
      </c>
      <c r="G6805" s="548">
        <v>0.19</v>
      </c>
      <c r="H6805" s="547">
        <v>25648.74</v>
      </c>
      <c r="I6805" s="545" t="s">
        <v>12652</v>
      </c>
      <c r="J6805" s="545" t="s">
        <v>13307</v>
      </c>
      <c r="K6805" s="545" t="s">
        <v>13413</v>
      </c>
      <c r="L6805" s="545" t="s">
        <v>13807</v>
      </c>
      <c r="M6805" s="548" t="s">
        <v>13758</v>
      </c>
      <c r="N6805" s="545" t="s">
        <v>13413</v>
      </c>
      <c r="O6805" s="545" t="s">
        <v>14503</v>
      </c>
      <c r="P6805" s="549">
        <v>4853</v>
      </c>
      <c r="Q6805" s="549">
        <v>1</v>
      </c>
      <c r="R6805" s="549">
        <v>134</v>
      </c>
      <c r="S6805" s="548">
        <v>2228</v>
      </c>
      <c r="T6805" s="548"/>
      <c r="U6805" s="99"/>
    </row>
    <row r="6806" spans="1:21" ht="19.5" customHeight="1">
      <c r="A6806" s="545">
        <v>101433</v>
      </c>
      <c r="B6806" s="545" t="s">
        <v>7947</v>
      </c>
      <c r="C6806" s="545" t="s">
        <v>216</v>
      </c>
      <c r="D6806" s="546">
        <v>43571</v>
      </c>
      <c r="E6806" s="171" t="str">
        <f t="shared" si="106"/>
        <v>2019</v>
      </c>
      <c r="F6806" s="547">
        <v>2425.0100000000002</v>
      </c>
      <c r="G6806" s="548">
        <v>0.19</v>
      </c>
      <c r="H6806" s="547">
        <v>2037.82</v>
      </c>
      <c r="I6806" s="545" t="s">
        <v>12652</v>
      </c>
      <c r="J6806" s="545" t="s">
        <v>13298</v>
      </c>
      <c r="K6806" s="545" t="s">
        <v>13413</v>
      </c>
      <c r="L6806" s="545" t="s">
        <v>13807</v>
      </c>
      <c r="M6806" s="548" t="s">
        <v>13758</v>
      </c>
      <c r="N6806" s="545" t="s">
        <v>13413</v>
      </c>
      <c r="O6806" s="545" t="s">
        <v>14948</v>
      </c>
      <c r="P6806" s="549">
        <v>4854</v>
      </c>
      <c r="Q6806" s="549">
        <v>1</v>
      </c>
      <c r="R6806" s="549">
        <v>134</v>
      </c>
      <c r="S6806" s="548">
        <v>1012</v>
      </c>
      <c r="T6806" s="548"/>
      <c r="U6806" s="99"/>
    </row>
    <row r="6807" spans="1:21" ht="19.5" customHeight="1">
      <c r="A6807" s="545">
        <v>101434</v>
      </c>
      <c r="B6807" s="545" t="s">
        <v>10532</v>
      </c>
      <c r="C6807" s="545" t="s">
        <v>221</v>
      </c>
      <c r="D6807" s="546"/>
      <c r="E6807" s="171" t="str">
        <f t="shared" si="106"/>
        <v>1900</v>
      </c>
      <c r="F6807" s="547">
        <v>0</v>
      </c>
      <c r="G6807" s="548">
        <v>0</v>
      </c>
      <c r="H6807" s="547">
        <v>0</v>
      </c>
      <c r="I6807" s="545" t="s">
        <v>12643</v>
      </c>
      <c r="J6807" s="545"/>
      <c r="K6807" s="545" t="s">
        <v>13413</v>
      </c>
      <c r="L6807" s="545" t="s">
        <v>13413</v>
      </c>
      <c r="M6807" s="548" t="s">
        <v>13758</v>
      </c>
      <c r="N6807" s="545" t="s">
        <v>13413</v>
      </c>
      <c r="O6807" s="545" t="s">
        <v>13951</v>
      </c>
      <c r="P6807" s="549">
        <v>4855</v>
      </c>
      <c r="Q6807" s="549">
        <v>1</v>
      </c>
      <c r="R6807" s="549">
        <v>6</v>
      </c>
      <c r="S6807" s="548"/>
      <c r="T6807" s="548"/>
      <c r="U6807" s="99"/>
    </row>
    <row r="6808" spans="1:21" ht="19.5" customHeight="1">
      <c r="A6808" s="545">
        <v>101435</v>
      </c>
      <c r="B6808" s="545" t="s">
        <v>675</v>
      </c>
      <c r="C6808" s="545" t="s">
        <v>221</v>
      </c>
      <c r="D6808" s="546"/>
      <c r="E6808" s="171" t="str">
        <f t="shared" si="106"/>
        <v>1900</v>
      </c>
      <c r="F6808" s="547">
        <v>0</v>
      </c>
      <c r="G6808" s="548">
        <v>0</v>
      </c>
      <c r="H6808" s="547">
        <v>0</v>
      </c>
      <c r="I6808" s="545" t="s">
        <v>12643</v>
      </c>
      <c r="J6808" s="545"/>
      <c r="K6808" s="545" t="s">
        <v>13413</v>
      </c>
      <c r="L6808" s="545" t="s">
        <v>13413</v>
      </c>
      <c r="M6808" s="548" t="s">
        <v>13758</v>
      </c>
      <c r="N6808" s="545" t="s">
        <v>13413</v>
      </c>
      <c r="O6808" s="545" t="s">
        <v>13413</v>
      </c>
      <c r="P6808" s="549">
        <v>4856</v>
      </c>
      <c r="Q6808" s="549">
        <v>1</v>
      </c>
      <c r="R6808" s="549">
        <v>6</v>
      </c>
      <c r="S6808" s="548"/>
      <c r="T6808" s="548"/>
      <c r="U6808" s="99"/>
    </row>
    <row r="6809" spans="1:21" ht="19.5" customHeight="1">
      <c r="A6809" s="545">
        <v>101436</v>
      </c>
      <c r="B6809" s="545" t="s">
        <v>10531</v>
      </c>
      <c r="C6809" s="545" t="s">
        <v>216</v>
      </c>
      <c r="D6809" s="546"/>
      <c r="E6809" s="171" t="str">
        <f t="shared" si="106"/>
        <v>1900</v>
      </c>
      <c r="F6809" s="547">
        <v>0</v>
      </c>
      <c r="G6809" s="548">
        <v>0</v>
      </c>
      <c r="H6809" s="547">
        <v>0</v>
      </c>
      <c r="I6809" s="545" t="s">
        <v>12715</v>
      </c>
      <c r="J6809" s="545"/>
      <c r="K6809" s="545" t="s">
        <v>13413</v>
      </c>
      <c r="L6809" s="545" t="s">
        <v>13413</v>
      </c>
      <c r="M6809" s="548" t="s">
        <v>13758</v>
      </c>
      <c r="N6809" s="545" t="s">
        <v>13413</v>
      </c>
      <c r="O6809" s="545" t="s">
        <v>14856</v>
      </c>
      <c r="P6809" s="549">
        <v>4857</v>
      </c>
      <c r="Q6809" s="549">
        <v>1</v>
      </c>
      <c r="R6809" s="549">
        <v>129</v>
      </c>
      <c r="S6809" s="548"/>
      <c r="T6809" s="548"/>
      <c r="U6809" s="99"/>
    </row>
    <row r="6810" spans="1:21" ht="19.5" customHeight="1">
      <c r="A6810" s="545">
        <v>101437</v>
      </c>
      <c r="B6810" s="545" t="s">
        <v>7197</v>
      </c>
      <c r="C6810" s="545" t="s">
        <v>216</v>
      </c>
      <c r="D6810" s="546">
        <v>43840</v>
      </c>
      <c r="E6810" s="171" t="str">
        <f t="shared" si="106"/>
        <v>2020</v>
      </c>
      <c r="F6810" s="547">
        <v>190981.01</v>
      </c>
      <c r="G6810" s="548">
        <v>0.19</v>
      </c>
      <c r="H6810" s="547">
        <v>160488.24</v>
      </c>
      <c r="I6810" s="545" t="s">
        <v>12715</v>
      </c>
      <c r="J6810" s="545" t="s">
        <v>13297</v>
      </c>
      <c r="K6810" s="545" t="s">
        <v>13413</v>
      </c>
      <c r="L6810" s="545" t="s">
        <v>13413</v>
      </c>
      <c r="M6810" s="548" t="s">
        <v>13758</v>
      </c>
      <c r="N6810" s="545" t="s">
        <v>13413</v>
      </c>
      <c r="O6810" s="545" t="s">
        <v>14856</v>
      </c>
      <c r="P6810" s="549">
        <v>4858</v>
      </c>
      <c r="Q6810" s="549">
        <v>1</v>
      </c>
      <c r="R6810" s="549">
        <v>129</v>
      </c>
      <c r="S6810" s="548">
        <v>2257</v>
      </c>
      <c r="T6810" s="548"/>
      <c r="U6810" s="99"/>
    </row>
    <row r="6811" spans="1:21" ht="19.5" customHeight="1">
      <c r="A6811" s="545">
        <v>101438</v>
      </c>
      <c r="B6811" s="545" t="s">
        <v>7196</v>
      </c>
      <c r="C6811" s="545" t="s">
        <v>216</v>
      </c>
      <c r="D6811" s="546">
        <v>43840</v>
      </c>
      <c r="E6811" s="171" t="str">
        <f t="shared" si="106"/>
        <v>2020</v>
      </c>
      <c r="F6811" s="547">
        <v>195165</v>
      </c>
      <c r="G6811" s="548">
        <v>0.19</v>
      </c>
      <c r="H6811" s="547">
        <v>164004.20000000001</v>
      </c>
      <c r="I6811" s="545" t="s">
        <v>12715</v>
      </c>
      <c r="J6811" s="545" t="s">
        <v>13297</v>
      </c>
      <c r="K6811" s="545" t="s">
        <v>13413</v>
      </c>
      <c r="L6811" s="545" t="s">
        <v>13413</v>
      </c>
      <c r="M6811" s="548" t="s">
        <v>13758</v>
      </c>
      <c r="N6811" s="545" t="s">
        <v>13413</v>
      </c>
      <c r="O6811" s="545" t="s">
        <v>14856</v>
      </c>
      <c r="P6811" s="549">
        <v>4859</v>
      </c>
      <c r="Q6811" s="549">
        <v>1</v>
      </c>
      <c r="R6811" s="549">
        <v>129</v>
      </c>
      <c r="S6811" s="548">
        <v>2257</v>
      </c>
      <c r="T6811" s="548"/>
      <c r="U6811" s="99"/>
    </row>
    <row r="6812" spans="1:21" ht="19.5" customHeight="1">
      <c r="A6812" s="545">
        <v>101439</v>
      </c>
      <c r="B6812" s="545" t="s">
        <v>10530</v>
      </c>
      <c r="C6812" s="545" t="s">
        <v>216</v>
      </c>
      <c r="D6812" s="546"/>
      <c r="E6812" s="171" t="str">
        <f t="shared" si="106"/>
        <v>1900</v>
      </c>
      <c r="F6812" s="547">
        <v>0</v>
      </c>
      <c r="G6812" s="548">
        <v>0</v>
      </c>
      <c r="H6812" s="547">
        <v>0</v>
      </c>
      <c r="I6812" s="545" t="s">
        <v>12715</v>
      </c>
      <c r="J6812" s="545"/>
      <c r="K6812" s="545" t="s">
        <v>13413</v>
      </c>
      <c r="L6812" s="545" t="s">
        <v>13413</v>
      </c>
      <c r="M6812" s="548" t="s">
        <v>13758</v>
      </c>
      <c r="N6812" s="545" t="s">
        <v>13413</v>
      </c>
      <c r="O6812" s="545" t="s">
        <v>14856</v>
      </c>
      <c r="P6812" s="549">
        <v>4860</v>
      </c>
      <c r="Q6812" s="549">
        <v>1</v>
      </c>
      <c r="R6812" s="549">
        <v>129</v>
      </c>
      <c r="S6812" s="548"/>
      <c r="T6812" s="548"/>
      <c r="U6812" s="99"/>
    </row>
    <row r="6813" spans="1:21" ht="19.5" customHeight="1">
      <c r="A6813" s="545">
        <v>101440</v>
      </c>
      <c r="B6813" s="545" t="s">
        <v>10529</v>
      </c>
      <c r="C6813" s="545" t="s">
        <v>216</v>
      </c>
      <c r="D6813" s="546"/>
      <c r="E6813" s="171" t="str">
        <f t="shared" si="106"/>
        <v>1900</v>
      </c>
      <c r="F6813" s="547">
        <v>0</v>
      </c>
      <c r="G6813" s="548">
        <v>0</v>
      </c>
      <c r="H6813" s="547">
        <v>0</v>
      </c>
      <c r="I6813" s="545" t="s">
        <v>12715</v>
      </c>
      <c r="J6813" s="545"/>
      <c r="K6813" s="545" t="s">
        <v>13413</v>
      </c>
      <c r="L6813" s="545" t="s">
        <v>13413</v>
      </c>
      <c r="M6813" s="548" t="s">
        <v>13758</v>
      </c>
      <c r="N6813" s="545" t="s">
        <v>13413</v>
      </c>
      <c r="O6813" s="545" t="s">
        <v>14856</v>
      </c>
      <c r="P6813" s="549">
        <v>4861</v>
      </c>
      <c r="Q6813" s="549">
        <v>1</v>
      </c>
      <c r="R6813" s="549">
        <v>129</v>
      </c>
      <c r="S6813" s="548"/>
      <c r="T6813" s="548"/>
      <c r="U6813" s="99"/>
    </row>
    <row r="6814" spans="1:21" ht="19.5" customHeight="1">
      <c r="A6814" s="545">
        <v>101441</v>
      </c>
      <c r="B6814" s="545" t="s">
        <v>10528</v>
      </c>
      <c r="C6814" s="545" t="s">
        <v>216</v>
      </c>
      <c r="D6814" s="546"/>
      <c r="E6814" s="171" t="str">
        <f t="shared" si="106"/>
        <v>1900</v>
      </c>
      <c r="F6814" s="547">
        <v>0</v>
      </c>
      <c r="G6814" s="548">
        <v>0</v>
      </c>
      <c r="H6814" s="547">
        <v>0</v>
      </c>
      <c r="I6814" s="545" t="s">
        <v>12715</v>
      </c>
      <c r="J6814" s="545"/>
      <c r="K6814" s="545" t="s">
        <v>13413</v>
      </c>
      <c r="L6814" s="545" t="s">
        <v>13413</v>
      </c>
      <c r="M6814" s="548" t="s">
        <v>13758</v>
      </c>
      <c r="N6814" s="545" t="s">
        <v>13413</v>
      </c>
      <c r="O6814" s="545" t="s">
        <v>14856</v>
      </c>
      <c r="P6814" s="549">
        <v>4862</v>
      </c>
      <c r="Q6814" s="549">
        <v>1</v>
      </c>
      <c r="R6814" s="549">
        <v>129</v>
      </c>
      <c r="S6814" s="548"/>
      <c r="T6814" s="548"/>
      <c r="U6814" s="99"/>
    </row>
    <row r="6815" spans="1:21" ht="19.5" customHeight="1">
      <c r="A6815" s="545">
        <v>101442</v>
      </c>
      <c r="B6815" s="545" t="s">
        <v>3434</v>
      </c>
      <c r="C6815" s="545" t="s">
        <v>216</v>
      </c>
      <c r="D6815" s="546">
        <v>46052</v>
      </c>
      <c r="E6815" s="171" t="str">
        <f t="shared" si="106"/>
        <v>2026</v>
      </c>
      <c r="F6815" s="547">
        <v>3328646</v>
      </c>
      <c r="G6815" s="548">
        <v>0.19</v>
      </c>
      <c r="H6815" s="547">
        <v>2797181.51</v>
      </c>
      <c r="I6815" s="545" t="s">
        <v>12753</v>
      </c>
      <c r="J6815" s="545" t="s">
        <v>13307</v>
      </c>
      <c r="K6815" s="545" t="s">
        <v>18260</v>
      </c>
      <c r="L6815" s="545" t="s">
        <v>17893</v>
      </c>
      <c r="M6815" s="548" t="s">
        <v>13758</v>
      </c>
      <c r="N6815" s="545" t="s">
        <v>13413</v>
      </c>
      <c r="O6815" s="545" t="s">
        <v>13413</v>
      </c>
      <c r="P6815" s="549">
        <v>4863</v>
      </c>
      <c r="Q6815" s="549">
        <v>1</v>
      </c>
      <c r="R6815" s="549">
        <v>165</v>
      </c>
      <c r="S6815" s="548">
        <v>2228</v>
      </c>
      <c r="T6815" s="548"/>
      <c r="U6815" s="99"/>
    </row>
    <row r="6816" spans="1:21" ht="19.5" customHeight="1">
      <c r="A6816" s="545">
        <v>101443</v>
      </c>
      <c r="B6816" s="545" t="s">
        <v>2018</v>
      </c>
      <c r="C6816" s="545" t="s">
        <v>216</v>
      </c>
      <c r="D6816" s="546"/>
      <c r="E6816" s="171" t="str">
        <f t="shared" si="106"/>
        <v>1900</v>
      </c>
      <c r="F6816" s="547">
        <v>0</v>
      </c>
      <c r="G6816" s="548">
        <v>0</v>
      </c>
      <c r="H6816" s="547">
        <v>0</v>
      </c>
      <c r="I6816" s="545" t="s">
        <v>12650</v>
      </c>
      <c r="J6816" s="545"/>
      <c r="K6816" s="545" t="s">
        <v>13413</v>
      </c>
      <c r="L6816" s="545" t="s">
        <v>14458</v>
      </c>
      <c r="M6816" s="548" t="s">
        <v>13758</v>
      </c>
      <c r="N6816" s="545" t="s">
        <v>22166</v>
      </c>
      <c r="O6816" s="545" t="s">
        <v>14459</v>
      </c>
      <c r="P6816" s="549">
        <v>4864</v>
      </c>
      <c r="Q6816" s="549">
        <v>1</v>
      </c>
      <c r="R6816" s="549">
        <v>127</v>
      </c>
      <c r="S6816" s="548"/>
      <c r="T6816" s="548">
        <v>11</v>
      </c>
      <c r="U6816" s="99"/>
    </row>
    <row r="6817" spans="1:21" ht="19.5" customHeight="1">
      <c r="A6817" s="545">
        <v>101444</v>
      </c>
      <c r="B6817" s="545" t="s">
        <v>2017</v>
      </c>
      <c r="C6817" s="545" t="s">
        <v>216</v>
      </c>
      <c r="D6817" s="546">
        <v>44123</v>
      </c>
      <c r="E6817" s="171" t="str">
        <f t="shared" si="106"/>
        <v>2020</v>
      </c>
      <c r="F6817" s="547">
        <v>27608</v>
      </c>
      <c r="G6817" s="548">
        <v>0.19</v>
      </c>
      <c r="H6817" s="547">
        <v>23200</v>
      </c>
      <c r="I6817" s="545" t="s">
        <v>12650</v>
      </c>
      <c r="J6817" s="545" t="s">
        <v>13296</v>
      </c>
      <c r="K6817" s="545" t="s">
        <v>13413</v>
      </c>
      <c r="L6817" s="545" t="s">
        <v>14458</v>
      </c>
      <c r="M6817" s="548" t="s">
        <v>13758</v>
      </c>
      <c r="N6817" s="545" t="s">
        <v>22166</v>
      </c>
      <c r="O6817" s="545" t="s">
        <v>14459</v>
      </c>
      <c r="P6817" s="549">
        <v>4865</v>
      </c>
      <c r="Q6817" s="549">
        <v>1</v>
      </c>
      <c r="R6817" s="549">
        <v>127</v>
      </c>
      <c r="S6817" s="548">
        <v>2218</v>
      </c>
      <c r="T6817" s="548">
        <v>11</v>
      </c>
      <c r="U6817" s="99"/>
    </row>
    <row r="6818" spans="1:21" ht="19.5" customHeight="1">
      <c r="A6818" s="545">
        <v>101445</v>
      </c>
      <c r="B6818" s="545" t="s">
        <v>2278</v>
      </c>
      <c r="C6818" s="545" t="s">
        <v>216</v>
      </c>
      <c r="D6818" s="546"/>
      <c r="E6818" s="171" t="str">
        <f t="shared" si="106"/>
        <v>1900</v>
      </c>
      <c r="F6818" s="547">
        <v>0</v>
      </c>
      <c r="G6818" s="548">
        <v>0</v>
      </c>
      <c r="H6818" s="547">
        <v>0</v>
      </c>
      <c r="I6818" s="545" t="s">
        <v>12650</v>
      </c>
      <c r="J6818" s="545"/>
      <c r="K6818" s="545" t="s">
        <v>13413</v>
      </c>
      <c r="L6818" s="545" t="s">
        <v>13413</v>
      </c>
      <c r="M6818" s="548" t="s">
        <v>13758</v>
      </c>
      <c r="N6818" s="545" t="s">
        <v>13413</v>
      </c>
      <c r="O6818" s="545" t="s">
        <v>16216</v>
      </c>
      <c r="P6818" s="549">
        <v>4866</v>
      </c>
      <c r="Q6818" s="549">
        <v>1</v>
      </c>
      <c r="R6818" s="549">
        <v>127</v>
      </c>
      <c r="S6818" s="548"/>
      <c r="T6818" s="548"/>
      <c r="U6818" s="99"/>
    </row>
    <row r="6819" spans="1:21" ht="19.5" customHeight="1">
      <c r="A6819" s="545">
        <v>101446</v>
      </c>
      <c r="B6819" s="545" t="s">
        <v>2277</v>
      </c>
      <c r="C6819" s="545" t="s">
        <v>216</v>
      </c>
      <c r="D6819" s="546">
        <v>44062</v>
      </c>
      <c r="E6819" s="171" t="str">
        <f t="shared" si="106"/>
        <v>2020</v>
      </c>
      <c r="F6819" s="547">
        <v>26537</v>
      </c>
      <c r="G6819" s="548">
        <v>0.19</v>
      </c>
      <c r="H6819" s="547">
        <v>22300</v>
      </c>
      <c r="I6819" s="545" t="s">
        <v>12650</v>
      </c>
      <c r="J6819" s="545" t="s">
        <v>13296</v>
      </c>
      <c r="K6819" s="545" t="s">
        <v>13413</v>
      </c>
      <c r="L6819" s="545" t="s">
        <v>13413</v>
      </c>
      <c r="M6819" s="548" t="s">
        <v>13758</v>
      </c>
      <c r="N6819" s="545" t="s">
        <v>13413</v>
      </c>
      <c r="O6819" s="545" t="s">
        <v>16216</v>
      </c>
      <c r="P6819" s="549">
        <v>4867</v>
      </c>
      <c r="Q6819" s="549">
        <v>1</v>
      </c>
      <c r="R6819" s="549">
        <v>127</v>
      </c>
      <c r="S6819" s="548">
        <v>2218</v>
      </c>
      <c r="T6819" s="548"/>
      <c r="U6819" s="99"/>
    </row>
    <row r="6820" spans="1:21" ht="19.5" customHeight="1">
      <c r="A6820" s="545">
        <v>101447</v>
      </c>
      <c r="B6820" s="545" t="s">
        <v>7242</v>
      </c>
      <c r="C6820" s="545" t="s">
        <v>221</v>
      </c>
      <c r="D6820" s="546">
        <v>44593</v>
      </c>
      <c r="E6820" s="171" t="str">
        <f t="shared" si="106"/>
        <v>2022</v>
      </c>
      <c r="F6820" s="547">
        <v>475438</v>
      </c>
      <c r="G6820" s="548">
        <v>0.19</v>
      </c>
      <c r="H6820" s="547">
        <v>399527.73</v>
      </c>
      <c r="I6820" s="545" t="s">
        <v>12661</v>
      </c>
      <c r="J6820" s="545" t="s">
        <v>13297</v>
      </c>
      <c r="K6820" s="545" t="s">
        <v>18261</v>
      </c>
      <c r="L6820" s="545" t="s">
        <v>16321</v>
      </c>
      <c r="M6820" s="548" t="s">
        <v>13758</v>
      </c>
      <c r="N6820" s="545" t="s">
        <v>13413</v>
      </c>
      <c r="O6820" s="545" t="s">
        <v>13413</v>
      </c>
      <c r="P6820" s="549">
        <v>4868</v>
      </c>
      <c r="Q6820" s="549">
        <v>1</v>
      </c>
      <c r="R6820" s="549">
        <v>89</v>
      </c>
      <c r="S6820" s="548">
        <v>2257</v>
      </c>
      <c r="T6820" s="548"/>
      <c r="U6820" s="99"/>
    </row>
    <row r="6821" spans="1:21" ht="19.5" customHeight="1">
      <c r="A6821" s="545">
        <v>101448</v>
      </c>
      <c r="B6821" s="545" t="s">
        <v>10527</v>
      </c>
      <c r="C6821" s="545" t="s">
        <v>221</v>
      </c>
      <c r="D6821" s="546"/>
      <c r="E6821" s="171" t="str">
        <f t="shared" si="106"/>
        <v>1900</v>
      </c>
      <c r="F6821" s="547">
        <v>0</v>
      </c>
      <c r="G6821" s="548">
        <v>0</v>
      </c>
      <c r="H6821" s="547">
        <v>0</v>
      </c>
      <c r="I6821" s="545" t="s">
        <v>12661</v>
      </c>
      <c r="J6821" s="545"/>
      <c r="K6821" s="545" t="s">
        <v>13413</v>
      </c>
      <c r="L6821" s="545" t="s">
        <v>16321</v>
      </c>
      <c r="M6821" s="548" t="s">
        <v>13758</v>
      </c>
      <c r="N6821" s="545" t="s">
        <v>13413</v>
      </c>
      <c r="O6821" s="545" t="s">
        <v>13413</v>
      </c>
      <c r="P6821" s="549">
        <v>4869</v>
      </c>
      <c r="Q6821" s="549">
        <v>1</v>
      </c>
      <c r="R6821" s="549">
        <v>89</v>
      </c>
      <c r="S6821" s="548"/>
      <c r="T6821" s="548"/>
      <c r="U6821" s="99"/>
    </row>
    <row r="6822" spans="1:21" ht="19.5" customHeight="1">
      <c r="A6822" s="545">
        <v>101449</v>
      </c>
      <c r="B6822" s="545" t="s">
        <v>604</v>
      </c>
      <c r="C6822" s="545" t="s">
        <v>209</v>
      </c>
      <c r="D6822" s="546"/>
      <c r="E6822" s="171" t="str">
        <f t="shared" si="106"/>
        <v>1900</v>
      </c>
      <c r="F6822" s="547">
        <v>0</v>
      </c>
      <c r="G6822" s="548">
        <v>0</v>
      </c>
      <c r="H6822" s="547">
        <v>0</v>
      </c>
      <c r="I6822" s="545" t="s">
        <v>12661</v>
      </c>
      <c r="J6822" s="545"/>
      <c r="K6822" s="545" t="s">
        <v>13413</v>
      </c>
      <c r="L6822" s="545" t="s">
        <v>16522</v>
      </c>
      <c r="M6822" s="548" t="s">
        <v>13758</v>
      </c>
      <c r="N6822" s="545" t="s">
        <v>13413</v>
      </c>
      <c r="O6822" s="545" t="s">
        <v>16104</v>
      </c>
      <c r="P6822" s="549">
        <v>4870</v>
      </c>
      <c r="Q6822" s="549">
        <v>1</v>
      </c>
      <c r="R6822" s="549">
        <v>89</v>
      </c>
      <c r="S6822" s="548"/>
      <c r="T6822" s="548"/>
      <c r="U6822" s="99"/>
    </row>
    <row r="6823" spans="1:21" ht="19.5" customHeight="1">
      <c r="A6823" s="545">
        <v>101450</v>
      </c>
      <c r="B6823" s="545" t="s">
        <v>605</v>
      </c>
      <c r="C6823" s="545" t="s">
        <v>209</v>
      </c>
      <c r="D6823" s="546">
        <v>45708</v>
      </c>
      <c r="E6823" s="171" t="str">
        <f t="shared" si="106"/>
        <v>2025</v>
      </c>
      <c r="F6823" s="547">
        <v>22979.24</v>
      </c>
      <c r="G6823" s="548">
        <v>0.19</v>
      </c>
      <c r="H6823" s="547">
        <v>19310.28</v>
      </c>
      <c r="I6823" s="545" t="s">
        <v>12661</v>
      </c>
      <c r="J6823" s="545" t="s">
        <v>13307</v>
      </c>
      <c r="K6823" s="545" t="s">
        <v>13413</v>
      </c>
      <c r="L6823" s="545" t="s">
        <v>16522</v>
      </c>
      <c r="M6823" s="548" t="s">
        <v>13758</v>
      </c>
      <c r="N6823" s="545" t="s">
        <v>13413</v>
      </c>
      <c r="O6823" s="545" t="s">
        <v>16104</v>
      </c>
      <c r="P6823" s="549">
        <v>4871</v>
      </c>
      <c r="Q6823" s="549">
        <v>1</v>
      </c>
      <c r="R6823" s="549">
        <v>89</v>
      </c>
      <c r="S6823" s="548">
        <v>2228</v>
      </c>
      <c r="T6823" s="548"/>
      <c r="U6823" s="99"/>
    </row>
    <row r="6824" spans="1:21" ht="19.5" customHeight="1">
      <c r="A6824" s="545">
        <v>101451</v>
      </c>
      <c r="B6824" s="545" t="s">
        <v>575</v>
      </c>
      <c r="C6824" s="545" t="s">
        <v>221</v>
      </c>
      <c r="D6824" s="546">
        <v>45708</v>
      </c>
      <c r="E6824" s="171" t="str">
        <f t="shared" si="106"/>
        <v>2025</v>
      </c>
      <c r="F6824" s="547">
        <v>218711</v>
      </c>
      <c r="G6824" s="548">
        <v>0.19</v>
      </c>
      <c r="H6824" s="547">
        <v>183790.75</v>
      </c>
      <c r="I6824" s="545" t="s">
        <v>12661</v>
      </c>
      <c r="J6824" s="545" t="s">
        <v>13307</v>
      </c>
      <c r="K6824" s="545" t="s">
        <v>13413</v>
      </c>
      <c r="L6824" s="545" t="s">
        <v>16321</v>
      </c>
      <c r="M6824" s="548" t="s">
        <v>13758</v>
      </c>
      <c r="N6824" s="545" t="s">
        <v>13413</v>
      </c>
      <c r="O6824" s="545" t="s">
        <v>13413</v>
      </c>
      <c r="P6824" s="549">
        <v>4872</v>
      </c>
      <c r="Q6824" s="549">
        <v>1</v>
      </c>
      <c r="R6824" s="549">
        <v>89</v>
      </c>
      <c r="S6824" s="548">
        <v>2228</v>
      </c>
      <c r="T6824" s="548"/>
      <c r="U6824" s="99"/>
    </row>
    <row r="6825" spans="1:21" ht="19.5" customHeight="1">
      <c r="A6825" s="545">
        <v>101452</v>
      </c>
      <c r="B6825" s="545" t="s">
        <v>10526</v>
      </c>
      <c r="C6825" s="545" t="s">
        <v>221</v>
      </c>
      <c r="D6825" s="546"/>
      <c r="E6825" s="171" t="str">
        <f t="shared" si="106"/>
        <v>1900</v>
      </c>
      <c r="F6825" s="547">
        <v>0</v>
      </c>
      <c r="G6825" s="548">
        <v>0</v>
      </c>
      <c r="H6825" s="547">
        <v>0</v>
      </c>
      <c r="I6825" s="545" t="s">
        <v>12671</v>
      </c>
      <c r="J6825" s="545"/>
      <c r="K6825" s="545" t="s">
        <v>13413</v>
      </c>
      <c r="L6825" s="545" t="s">
        <v>15584</v>
      </c>
      <c r="M6825" s="548" t="s">
        <v>13758</v>
      </c>
      <c r="N6825" s="545" t="s">
        <v>22149</v>
      </c>
      <c r="O6825" s="545" t="s">
        <v>15585</v>
      </c>
      <c r="P6825" s="549">
        <v>4873</v>
      </c>
      <c r="Q6825" s="549">
        <v>1</v>
      </c>
      <c r="R6825" s="549">
        <v>82</v>
      </c>
      <c r="S6825" s="548"/>
      <c r="T6825" s="548">
        <v>43</v>
      </c>
      <c r="U6825" s="99"/>
    </row>
    <row r="6826" spans="1:21" ht="19.5" customHeight="1">
      <c r="A6826" s="545">
        <v>101453</v>
      </c>
      <c r="B6826" s="545" t="s">
        <v>10525</v>
      </c>
      <c r="C6826" s="545" t="s">
        <v>221</v>
      </c>
      <c r="D6826" s="546"/>
      <c r="E6826" s="171" t="str">
        <f t="shared" si="106"/>
        <v>1900</v>
      </c>
      <c r="F6826" s="547">
        <v>0</v>
      </c>
      <c r="G6826" s="548">
        <v>0</v>
      </c>
      <c r="H6826" s="547">
        <v>0</v>
      </c>
      <c r="I6826" s="545" t="s">
        <v>12660</v>
      </c>
      <c r="J6826" s="545"/>
      <c r="K6826" s="545" t="s">
        <v>13413</v>
      </c>
      <c r="L6826" s="545" t="s">
        <v>13413</v>
      </c>
      <c r="M6826" s="548" t="s">
        <v>13758</v>
      </c>
      <c r="N6826" s="545" t="s">
        <v>13413</v>
      </c>
      <c r="O6826" s="545" t="s">
        <v>13827</v>
      </c>
      <c r="P6826" s="549">
        <v>4874</v>
      </c>
      <c r="Q6826" s="549">
        <v>1</v>
      </c>
      <c r="R6826" s="549">
        <v>72</v>
      </c>
      <c r="S6826" s="548"/>
      <c r="T6826" s="548"/>
      <c r="U6826" s="99"/>
    </row>
    <row r="6827" spans="1:21" ht="19.5" customHeight="1">
      <c r="A6827" s="545">
        <v>101454</v>
      </c>
      <c r="B6827" s="545" t="s">
        <v>10524</v>
      </c>
      <c r="C6827" s="545" t="s">
        <v>216</v>
      </c>
      <c r="D6827" s="546"/>
      <c r="E6827" s="171" t="str">
        <f t="shared" si="106"/>
        <v>1900</v>
      </c>
      <c r="F6827" s="547">
        <v>0</v>
      </c>
      <c r="G6827" s="548">
        <v>0</v>
      </c>
      <c r="H6827" s="547">
        <v>0</v>
      </c>
      <c r="I6827" s="545" t="s">
        <v>12741</v>
      </c>
      <c r="J6827" s="545"/>
      <c r="K6827" s="545" t="s">
        <v>13413</v>
      </c>
      <c r="L6827" s="545" t="s">
        <v>18092</v>
      </c>
      <c r="M6827" s="548" t="s">
        <v>13868</v>
      </c>
      <c r="N6827" s="545" t="s">
        <v>13413</v>
      </c>
      <c r="O6827" s="545" t="s">
        <v>13413</v>
      </c>
      <c r="P6827" s="549">
        <v>4875</v>
      </c>
      <c r="Q6827" s="549">
        <v>2</v>
      </c>
      <c r="R6827" s="549">
        <v>37</v>
      </c>
      <c r="S6827" s="548"/>
      <c r="T6827" s="548"/>
      <c r="U6827" s="99"/>
    </row>
    <row r="6828" spans="1:21" ht="19.5" customHeight="1">
      <c r="A6828" s="545">
        <v>101455</v>
      </c>
      <c r="B6828" s="545" t="s">
        <v>376</v>
      </c>
      <c r="C6828" s="545" t="s">
        <v>216</v>
      </c>
      <c r="D6828" s="546">
        <v>43825</v>
      </c>
      <c r="E6828" s="171" t="str">
        <f t="shared" si="106"/>
        <v>2019</v>
      </c>
      <c r="F6828" s="547">
        <v>53800</v>
      </c>
      <c r="G6828" s="548">
        <v>0.19</v>
      </c>
      <c r="H6828" s="547">
        <v>45210.080000000002</v>
      </c>
      <c r="I6828" s="545" t="s">
        <v>12741</v>
      </c>
      <c r="J6828" s="545" t="s">
        <v>13301</v>
      </c>
      <c r="K6828" s="545" t="s">
        <v>13413</v>
      </c>
      <c r="L6828" s="545" t="s">
        <v>13413</v>
      </c>
      <c r="M6828" s="548" t="s">
        <v>13758</v>
      </c>
      <c r="N6828" s="545" t="s">
        <v>13413</v>
      </c>
      <c r="O6828" s="545" t="s">
        <v>13413</v>
      </c>
      <c r="P6828" s="549">
        <v>4876</v>
      </c>
      <c r="Q6828" s="549">
        <v>1</v>
      </c>
      <c r="R6828" s="549">
        <v>37</v>
      </c>
      <c r="S6828" s="548">
        <v>2221</v>
      </c>
      <c r="T6828" s="548"/>
      <c r="U6828" s="99"/>
    </row>
    <row r="6829" spans="1:21" ht="19.5" customHeight="1">
      <c r="A6829" s="545">
        <v>101456</v>
      </c>
      <c r="B6829" s="545" t="s">
        <v>10523</v>
      </c>
      <c r="C6829" s="545" t="s">
        <v>216</v>
      </c>
      <c r="D6829" s="546"/>
      <c r="E6829" s="171" t="str">
        <f t="shared" si="106"/>
        <v>1900</v>
      </c>
      <c r="F6829" s="547">
        <v>0</v>
      </c>
      <c r="G6829" s="548">
        <v>0</v>
      </c>
      <c r="H6829" s="547">
        <v>0</v>
      </c>
      <c r="I6829" s="545" t="s">
        <v>12741</v>
      </c>
      <c r="J6829" s="545"/>
      <c r="K6829" s="545" t="s">
        <v>13413</v>
      </c>
      <c r="L6829" s="545" t="s">
        <v>13413</v>
      </c>
      <c r="M6829" s="548" t="s">
        <v>13758</v>
      </c>
      <c r="N6829" s="545" t="s">
        <v>13413</v>
      </c>
      <c r="O6829" s="545" t="s">
        <v>13413</v>
      </c>
      <c r="P6829" s="549">
        <v>4877</v>
      </c>
      <c r="Q6829" s="549">
        <v>1</v>
      </c>
      <c r="R6829" s="549">
        <v>37</v>
      </c>
      <c r="S6829" s="548"/>
      <c r="T6829" s="548"/>
      <c r="U6829" s="99"/>
    </row>
    <row r="6830" spans="1:21" ht="19.5" customHeight="1">
      <c r="A6830" s="545">
        <v>101457</v>
      </c>
      <c r="B6830" s="545" t="s">
        <v>362</v>
      </c>
      <c r="C6830" s="545" t="s">
        <v>216</v>
      </c>
      <c r="D6830" s="546">
        <v>46052</v>
      </c>
      <c r="E6830" s="171" t="str">
        <f t="shared" si="106"/>
        <v>2026</v>
      </c>
      <c r="F6830" s="547">
        <v>129790</v>
      </c>
      <c r="G6830" s="548">
        <v>0.19</v>
      </c>
      <c r="H6830" s="547">
        <v>109067.23</v>
      </c>
      <c r="I6830" s="545" t="s">
        <v>12741</v>
      </c>
      <c r="J6830" s="545" t="s">
        <v>13307</v>
      </c>
      <c r="K6830" s="545" t="s">
        <v>13413</v>
      </c>
      <c r="L6830" s="545" t="s">
        <v>13413</v>
      </c>
      <c r="M6830" s="548" t="s">
        <v>13758</v>
      </c>
      <c r="N6830" s="545" t="s">
        <v>13413</v>
      </c>
      <c r="O6830" s="545" t="s">
        <v>13413</v>
      </c>
      <c r="P6830" s="549">
        <v>4878</v>
      </c>
      <c r="Q6830" s="549">
        <v>1</v>
      </c>
      <c r="R6830" s="549">
        <v>37</v>
      </c>
      <c r="S6830" s="548">
        <v>2228</v>
      </c>
      <c r="T6830" s="548"/>
      <c r="U6830" s="99"/>
    </row>
    <row r="6831" spans="1:21" ht="19.5" customHeight="1">
      <c r="A6831" s="545">
        <v>101458</v>
      </c>
      <c r="B6831" s="545" t="s">
        <v>8375</v>
      </c>
      <c r="C6831" s="545" t="s">
        <v>216</v>
      </c>
      <c r="D6831" s="546">
        <v>44592</v>
      </c>
      <c r="E6831" s="171" t="str">
        <f t="shared" si="106"/>
        <v>2022</v>
      </c>
      <c r="F6831" s="547">
        <v>173950</v>
      </c>
      <c r="G6831" s="548">
        <v>0.19</v>
      </c>
      <c r="H6831" s="547">
        <v>146176.47</v>
      </c>
      <c r="I6831" s="545" t="s">
        <v>12715</v>
      </c>
      <c r="J6831" s="545" t="s">
        <v>13297</v>
      </c>
      <c r="K6831" s="545" t="s">
        <v>13413</v>
      </c>
      <c r="L6831" s="545" t="s">
        <v>13413</v>
      </c>
      <c r="M6831" s="548" t="s">
        <v>13758</v>
      </c>
      <c r="N6831" s="545" t="s">
        <v>13413</v>
      </c>
      <c r="O6831" s="545" t="s">
        <v>14492</v>
      </c>
      <c r="P6831" s="549">
        <v>4879</v>
      </c>
      <c r="Q6831" s="549">
        <v>1</v>
      </c>
      <c r="R6831" s="549">
        <v>129</v>
      </c>
      <c r="S6831" s="548">
        <v>2257</v>
      </c>
      <c r="T6831" s="548"/>
      <c r="U6831" s="99"/>
    </row>
    <row r="6832" spans="1:21" ht="19.5" customHeight="1">
      <c r="A6832" s="545">
        <v>101459</v>
      </c>
      <c r="B6832" s="545" t="s">
        <v>8008</v>
      </c>
      <c r="C6832" s="545" t="s">
        <v>216</v>
      </c>
      <c r="D6832" s="546">
        <v>44592</v>
      </c>
      <c r="E6832" s="171" t="str">
        <f t="shared" si="106"/>
        <v>2022</v>
      </c>
      <c r="F6832" s="547">
        <v>383725</v>
      </c>
      <c r="G6832" s="548">
        <v>0.19</v>
      </c>
      <c r="H6832" s="547">
        <v>322457.98</v>
      </c>
      <c r="I6832" s="545" t="s">
        <v>12715</v>
      </c>
      <c r="J6832" s="545" t="s">
        <v>13297</v>
      </c>
      <c r="K6832" s="545" t="s">
        <v>13413</v>
      </c>
      <c r="L6832" s="545" t="s">
        <v>13413</v>
      </c>
      <c r="M6832" s="548" t="s">
        <v>13758</v>
      </c>
      <c r="N6832" s="545" t="s">
        <v>13413</v>
      </c>
      <c r="O6832" s="545" t="s">
        <v>14492</v>
      </c>
      <c r="P6832" s="549">
        <v>4880</v>
      </c>
      <c r="Q6832" s="549">
        <v>1</v>
      </c>
      <c r="R6832" s="549">
        <v>129</v>
      </c>
      <c r="S6832" s="548">
        <v>2257</v>
      </c>
      <c r="T6832" s="548"/>
      <c r="U6832" s="99"/>
    </row>
    <row r="6833" spans="1:21" ht="19.5" customHeight="1">
      <c r="A6833" s="545">
        <v>101460</v>
      </c>
      <c r="B6833" s="545" t="s">
        <v>8007</v>
      </c>
      <c r="C6833" s="545" t="s">
        <v>216</v>
      </c>
      <c r="D6833" s="546">
        <v>43556</v>
      </c>
      <c r="E6833" s="171" t="str">
        <f t="shared" si="106"/>
        <v>2019</v>
      </c>
      <c r="F6833" s="547">
        <v>307587</v>
      </c>
      <c r="G6833" s="548">
        <v>0.19</v>
      </c>
      <c r="H6833" s="547">
        <v>258476.47</v>
      </c>
      <c r="I6833" s="545" t="s">
        <v>12715</v>
      </c>
      <c r="J6833" s="545" t="s">
        <v>13298</v>
      </c>
      <c r="K6833" s="545" t="s">
        <v>13413</v>
      </c>
      <c r="L6833" s="545" t="s">
        <v>13413</v>
      </c>
      <c r="M6833" s="548" t="s">
        <v>13758</v>
      </c>
      <c r="N6833" s="545" t="s">
        <v>13413</v>
      </c>
      <c r="O6833" s="545" t="s">
        <v>14492</v>
      </c>
      <c r="P6833" s="549">
        <v>4881</v>
      </c>
      <c r="Q6833" s="549">
        <v>1</v>
      </c>
      <c r="R6833" s="549">
        <v>129</v>
      </c>
      <c r="S6833" s="548">
        <v>1012</v>
      </c>
      <c r="T6833" s="548"/>
      <c r="U6833" s="99"/>
    </row>
    <row r="6834" spans="1:21" ht="19.5" customHeight="1">
      <c r="A6834" s="545">
        <v>101461</v>
      </c>
      <c r="B6834" s="545" t="s">
        <v>10522</v>
      </c>
      <c r="C6834" s="545" t="s">
        <v>216</v>
      </c>
      <c r="D6834" s="546"/>
      <c r="E6834" s="171" t="str">
        <f t="shared" si="106"/>
        <v>1900</v>
      </c>
      <c r="F6834" s="547">
        <v>0</v>
      </c>
      <c r="G6834" s="548">
        <v>0</v>
      </c>
      <c r="H6834" s="547">
        <v>0</v>
      </c>
      <c r="I6834" s="545" t="s">
        <v>12715</v>
      </c>
      <c r="J6834" s="545"/>
      <c r="K6834" s="545" t="s">
        <v>13413</v>
      </c>
      <c r="L6834" s="545" t="s">
        <v>13413</v>
      </c>
      <c r="M6834" s="548" t="s">
        <v>13758</v>
      </c>
      <c r="N6834" s="545" t="s">
        <v>13413</v>
      </c>
      <c r="O6834" s="545" t="s">
        <v>14492</v>
      </c>
      <c r="P6834" s="549">
        <v>4882</v>
      </c>
      <c r="Q6834" s="549">
        <v>1</v>
      </c>
      <c r="R6834" s="549">
        <v>129</v>
      </c>
      <c r="S6834" s="548"/>
      <c r="T6834" s="548"/>
      <c r="U6834" s="99"/>
    </row>
    <row r="6835" spans="1:21" ht="19.5" customHeight="1">
      <c r="A6835" s="545">
        <v>101462</v>
      </c>
      <c r="B6835" s="545" t="s">
        <v>8133</v>
      </c>
      <c r="C6835" s="545" t="s">
        <v>216</v>
      </c>
      <c r="D6835" s="546">
        <v>43539</v>
      </c>
      <c r="E6835" s="171" t="str">
        <f t="shared" si="106"/>
        <v>2019</v>
      </c>
      <c r="F6835" s="547">
        <v>1240915.99</v>
      </c>
      <c r="G6835" s="548">
        <v>0.19</v>
      </c>
      <c r="H6835" s="547">
        <v>1042786.55</v>
      </c>
      <c r="I6835" s="545" t="s">
        <v>12657</v>
      </c>
      <c r="J6835" s="545" t="s">
        <v>13298</v>
      </c>
      <c r="K6835" s="545" t="s">
        <v>13413</v>
      </c>
      <c r="L6835" s="545" t="s">
        <v>14482</v>
      </c>
      <c r="M6835" s="548" t="s">
        <v>13758</v>
      </c>
      <c r="N6835" s="545" t="s">
        <v>22154</v>
      </c>
      <c r="O6835" s="545" t="s">
        <v>15412</v>
      </c>
      <c r="P6835" s="549">
        <v>4883</v>
      </c>
      <c r="Q6835" s="549">
        <v>1</v>
      </c>
      <c r="R6835" s="549">
        <v>153</v>
      </c>
      <c r="S6835" s="548">
        <v>1012</v>
      </c>
      <c r="T6835" s="548">
        <v>170</v>
      </c>
      <c r="U6835" s="99"/>
    </row>
    <row r="6836" spans="1:21" ht="19.5" customHeight="1">
      <c r="A6836" s="545">
        <v>101463</v>
      </c>
      <c r="B6836" s="545" t="s">
        <v>4615</v>
      </c>
      <c r="C6836" s="545" t="s">
        <v>216</v>
      </c>
      <c r="D6836" s="546">
        <v>44590</v>
      </c>
      <c r="E6836" s="171" t="str">
        <f t="shared" si="106"/>
        <v>2022</v>
      </c>
      <c r="F6836" s="547">
        <v>5600</v>
      </c>
      <c r="G6836" s="548">
        <v>0.19</v>
      </c>
      <c r="H6836" s="547">
        <v>4705.88</v>
      </c>
      <c r="I6836" s="545" t="s">
        <v>12659</v>
      </c>
      <c r="J6836" s="545" t="s">
        <v>13297</v>
      </c>
      <c r="K6836" s="545" t="s">
        <v>13413</v>
      </c>
      <c r="L6836" s="545" t="s">
        <v>13413</v>
      </c>
      <c r="M6836" s="548" t="s">
        <v>13758</v>
      </c>
      <c r="N6836" s="545" t="s">
        <v>13413</v>
      </c>
      <c r="O6836" s="545" t="s">
        <v>13413</v>
      </c>
      <c r="P6836" s="549">
        <v>11879</v>
      </c>
      <c r="Q6836" s="549">
        <v>1</v>
      </c>
      <c r="R6836" s="549">
        <v>116</v>
      </c>
      <c r="S6836" s="548">
        <v>2257</v>
      </c>
      <c r="T6836" s="548"/>
      <c r="U6836" s="99"/>
    </row>
    <row r="6837" spans="1:21" ht="19.5" customHeight="1">
      <c r="A6837" s="545">
        <v>101464</v>
      </c>
      <c r="B6837" s="545" t="s">
        <v>10521</v>
      </c>
      <c r="C6837" s="545" t="s">
        <v>216</v>
      </c>
      <c r="D6837" s="546"/>
      <c r="E6837" s="171" t="str">
        <f t="shared" si="106"/>
        <v>1900</v>
      </c>
      <c r="F6837" s="547">
        <v>0</v>
      </c>
      <c r="G6837" s="548">
        <v>0</v>
      </c>
      <c r="H6837" s="547">
        <v>0</v>
      </c>
      <c r="I6837" s="545" t="s">
        <v>12715</v>
      </c>
      <c r="J6837" s="545"/>
      <c r="K6837" s="545" t="s">
        <v>13413</v>
      </c>
      <c r="L6837" s="545" t="s">
        <v>13413</v>
      </c>
      <c r="M6837" s="548" t="s">
        <v>13758</v>
      </c>
      <c r="N6837" s="545" t="s">
        <v>13413</v>
      </c>
      <c r="O6837" s="545" t="s">
        <v>14492</v>
      </c>
      <c r="P6837" s="549">
        <v>4884</v>
      </c>
      <c r="Q6837" s="549">
        <v>1</v>
      </c>
      <c r="R6837" s="549">
        <v>129</v>
      </c>
      <c r="S6837" s="548"/>
      <c r="T6837" s="548"/>
      <c r="U6837" s="99"/>
    </row>
    <row r="6838" spans="1:21" ht="19.5" customHeight="1">
      <c r="A6838" s="545">
        <v>101465</v>
      </c>
      <c r="B6838" s="545" t="s">
        <v>8284</v>
      </c>
      <c r="C6838" s="545" t="s">
        <v>216</v>
      </c>
      <c r="D6838" s="546">
        <v>46052</v>
      </c>
      <c r="E6838" s="171" t="str">
        <f t="shared" si="106"/>
        <v>2026</v>
      </c>
      <c r="F6838" s="547">
        <v>1128843</v>
      </c>
      <c r="G6838" s="548">
        <v>0.19</v>
      </c>
      <c r="H6838" s="547">
        <v>948607.56</v>
      </c>
      <c r="I6838" s="545" t="s">
        <v>12657</v>
      </c>
      <c r="J6838" s="545" t="s">
        <v>13307</v>
      </c>
      <c r="K6838" s="545" t="s">
        <v>13413</v>
      </c>
      <c r="L6838" s="545" t="s">
        <v>14482</v>
      </c>
      <c r="M6838" s="548" t="s">
        <v>13758</v>
      </c>
      <c r="N6838" s="545" t="s">
        <v>22154</v>
      </c>
      <c r="O6838" s="545" t="s">
        <v>15412</v>
      </c>
      <c r="P6838" s="549">
        <v>4885</v>
      </c>
      <c r="Q6838" s="549">
        <v>1</v>
      </c>
      <c r="R6838" s="549">
        <v>153</v>
      </c>
      <c r="S6838" s="548">
        <v>2228</v>
      </c>
      <c r="T6838" s="548">
        <v>170</v>
      </c>
      <c r="U6838" s="99"/>
    </row>
    <row r="6839" spans="1:21" ht="19.5" customHeight="1">
      <c r="A6839" s="545">
        <v>101466</v>
      </c>
      <c r="B6839" s="545" t="s">
        <v>4621</v>
      </c>
      <c r="C6839" s="545" t="s">
        <v>216</v>
      </c>
      <c r="D6839" s="546">
        <v>44590</v>
      </c>
      <c r="E6839" s="171" t="str">
        <f t="shared" si="106"/>
        <v>2022</v>
      </c>
      <c r="F6839" s="547">
        <v>29468.01</v>
      </c>
      <c r="G6839" s="548">
        <v>0.19</v>
      </c>
      <c r="H6839" s="547">
        <v>24763.03</v>
      </c>
      <c r="I6839" s="545" t="s">
        <v>12659</v>
      </c>
      <c r="J6839" s="545" t="s">
        <v>13297</v>
      </c>
      <c r="K6839" s="545" t="s">
        <v>13413</v>
      </c>
      <c r="L6839" s="545" t="s">
        <v>13413</v>
      </c>
      <c r="M6839" s="548" t="s">
        <v>13758</v>
      </c>
      <c r="N6839" s="545" t="s">
        <v>13413</v>
      </c>
      <c r="O6839" s="545" t="s">
        <v>13413</v>
      </c>
      <c r="P6839" s="549">
        <v>11880</v>
      </c>
      <c r="Q6839" s="549">
        <v>1</v>
      </c>
      <c r="R6839" s="549">
        <v>116</v>
      </c>
      <c r="S6839" s="548">
        <v>2257</v>
      </c>
      <c r="T6839" s="548"/>
      <c r="U6839" s="99"/>
    </row>
    <row r="6840" spans="1:21" ht="19.5" customHeight="1">
      <c r="A6840" s="545">
        <v>101467</v>
      </c>
      <c r="B6840" s="545" t="s">
        <v>13665</v>
      </c>
      <c r="C6840" s="545" t="s">
        <v>216</v>
      </c>
      <c r="D6840" s="546">
        <v>46052</v>
      </c>
      <c r="E6840" s="171" t="str">
        <f t="shared" si="106"/>
        <v>2026</v>
      </c>
      <c r="F6840" s="547">
        <v>8550572</v>
      </c>
      <c r="G6840" s="548">
        <v>0.19</v>
      </c>
      <c r="H6840" s="547">
        <v>7185354.6200000001</v>
      </c>
      <c r="I6840" s="545" t="s">
        <v>12657</v>
      </c>
      <c r="J6840" s="545" t="s">
        <v>13307</v>
      </c>
      <c r="K6840" s="545" t="s">
        <v>13413</v>
      </c>
      <c r="L6840" s="545" t="s">
        <v>14482</v>
      </c>
      <c r="M6840" s="548" t="s">
        <v>13758</v>
      </c>
      <c r="N6840" s="545" t="s">
        <v>22154</v>
      </c>
      <c r="O6840" s="545" t="s">
        <v>15412</v>
      </c>
      <c r="P6840" s="549">
        <v>4886</v>
      </c>
      <c r="Q6840" s="549">
        <v>1</v>
      </c>
      <c r="R6840" s="549">
        <v>153</v>
      </c>
      <c r="S6840" s="548">
        <v>2228</v>
      </c>
      <c r="T6840" s="548">
        <v>170</v>
      </c>
      <c r="U6840" s="99"/>
    </row>
    <row r="6841" spans="1:21" ht="19.5" customHeight="1">
      <c r="A6841" s="545">
        <v>101468</v>
      </c>
      <c r="B6841" s="545" t="s">
        <v>7979</v>
      </c>
      <c r="C6841" s="545" t="s">
        <v>216</v>
      </c>
      <c r="D6841" s="546">
        <v>43558</v>
      </c>
      <c r="E6841" s="171" t="str">
        <f t="shared" si="106"/>
        <v>2019</v>
      </c>
      <c r="F6841" s="547">
        <v>30485</v>
      </c>
      <c r="G6841" s="548">
        <v>0.19</v>
      </c>
      <c r="H6841" s="547">
        <v>25617.65</v>
      </c>
      <c r="I6841" s="545" t="s">
        <v>12659</v>
      </c>
      <c r="J6841" s="545" t="s">
        <v>13298</v>
      </c>
      <c r="K6841" s="545" t="s">
        <v>13413</v>
      </c>
      <c r="L6841" s="545" t="s">
        <v>13413</v>
      </c>
      <c r="M6841" s="548" t="s">
        <v>13758</v>
      </c>
      <c r="N6841" s="545" t="s">
        <v>13413</v>
      </c>
      <c r="O6841" s="545" t="s">
        <v>13413</v>
      </c>
      <c r="P6841" s="549">
        <v>11881</v>
      </c>
      <c r="Q6841" s="549">
        <v>1</v>
      </c>
      <c r="R6841" s="549">
        <v>116</v>
      </c>
      <c r="S6841" s="548">
        <v>1012</v>
      </c>
      <c r="T6841" s="548"/>
      <c r="U6841" s="99"/>
    </row>
    <row r="6842" spans="1:21" ht="19.5" customHeight="1">
      <c r="A6842" s="545">
        <v>101469</v>
      </c>
      <c r="B6842" s="545" t="s">
        <v>2193</v>
      </c>
      <c r="C6842" s="545" t="s">
        <v>216</v>
      </c>
      <c r="D6842" s="546"/>
      <c r="E6842" s="171" t="str">
        <f t="shared" si="106"/>
        <v>1900</v>
      </c>
      <c r="F6842" s="547">
        <v>0</v>
      </c>
      <c r="G6842" s="548">
        <v>0</v>
      </c>
      <c r="H6842" s="547">
        <v>0</v>
      </c>
      <c r="I6842" s="545" t="s">
        <v>12686</v>
      </c>
      <c r="J6842" s="545"/>
      <c r="K6842" s="545" t="s">
        <v>18262</v>
      </c>
      <c r="L6842" s="545" t="s">
        <v>16422</v>
      </c>
      <c r="M6842" s="548" t="s">
        <v>13758</v>
      </c>
      <c r="N6842" s="545" t="s">
        <v>13413</v>
      </c>
      <c r="O6842" s="545" t="s">
        <v>13413</v>
      </c>
      <c r="P6842" s="549">
        <v>4887</v>
      </c>
      <c r="Q6842" s="549">
        <v>1</v>
      </c>
      <c r="R6842" s="549">
        <v>131</v>
      </c>
      <c r="S6842" s="548"/>
      <c r="T6842" s="548"/>
      <c r="U6842" s="99"/>
    </row>
    <row r="6843" spans="1:21" ht="19.5" customHeight="1">
      <c r="A6843" s="545">
        <v>101470</v>
      </c>
      <c r="B6843" s="545" t="s">
        <v>10520</v>
      </c>
      <c r="C6843" s="545" t="s">
        <v>216</v>
      </c>
      <c r="D6843" s="546"/>
      <c r="E6843" s="171" t="str">
        <f t="shared" si="106"/>
        <v>1900</v>
      </c>
      <c r="F6843" s="547">
        <v>0</v>
      </c>
      <c r="G6843" s="548">
        <v>0</v>
      </c>
      <c r="H6843" s="547">
        <v>0</v>
      </c>
      <c r="I6843" s="545" t="s">
        <v>12686</v>
      </c>
      <c r="J6843" s="545"/>
      <c r="K6843" s="545" t="s">
        <v>18263</v>
      </c>
      <c r="L6843" s="545" t="s">
        <v>16422</v>
      </c>
      <c r="M6843" s="548" t="s">
        <v>13758</v>
      </c>
      <c r="N6843" s="545" t="s">
        <v>13413</v>
      </c>
      <c r="O6843" s="545" t="s">
        <v>13413</v>
      </c>
      <c r="P6843" s="549">
        <v>4888</v>
      </c>
      <c r="Q6843" s="549">
        <v>1</v>
      </c>
      <c r="R6843" s="549">
        <v>131</v>
      </c>
      <c r="S6843" s="548"/>
      <c r="T6843" s="548"/>
      <c r="U6843" s="99"/>
    </row>
    <row r="6844" spans="1:21" ht="19.5" customHeight="1">
      <c r="A6844" s="545">
        <v>101471</v>
      </c>
      <c r="B6844" s="545" t="s">
        <v>10519</v>
      </c>
      <c r="C6844" s="545" t="s">
        <v>216</v>
      </c>
      <c r="D6844" s="546"/>
      <c r="E6844" s="171" t="str">
        <f t="shared" si="106"/>
        <v>1900</v>
      </c>
      <c r="F6844" s="547">
        <v>0</v>
      </c>
      <c r="G6844" s="548">
        <v>0</v>
      </c>
      <c r="H6844" s="547">
        <v>0</v>
      </c>
      <c r="I6844" s="545" t="s">
        <v>12686</v>
      </c>
      <c r="J6844" s="545"/>
      <c r="K6844" s="545" t="s">
        <v>18264</v>
      </c>
      <c r="L6844" s="545" t="s">
        <v>16446</v>
      </c>
      <c r="M6844" s="548" t="s">
        <v>13758</v>
      </c>
      <c r="N6844" s="545" t="s">
        <v>13413</v>
      </c>
      <c r="O6844" s="545" t="s">
        <v>16447</v>
      </c>
      <c r="P6844" s="549">
        <v>4889</v>
      </c>
      <c r="Q6844" s="549">
        <v>1</v>
      </c>
      <c r="R6844" s="549">
        <v>131</v>
      </c>
      <c r="S6844" s="548"/>
      <c r="T6844" s="548"/>
      <c r="U6844" s="99"/>
    </row>
    <row r="6845" spans="1:21" ht="19.5" customHeight="1">
      <c r="A6845" s="545">
        <v>101472</v>
      </c>
      <c r="B6845" s="545" t="s">
        <v>10518</v>
      </c>
      <c r="C6845" s="545" t="s">
        <v>216</v>
      </c>
      <c r="D6845" s="546"/>
      <c r="E6845" s="171" t="str">
        <f t="shared" si="106"/>
        <v>1900</v>
      </c>
      <c r="F6845" s="547">
        <v>0</v>
      </c>
      <c r="G6845" s="548">
        <v>0</v>
      </c>
      <c r="H6845" s="547">
        <v>0</v>
      </c>
      <c r="I6845" s="545" t="s">
        <v>12686</v>
      </c>
      <c r="J6845" s="545"/>
      <c r="K6845" s="545" t="s">
        <v>18265</v>
      </c>
      <c r="L6845" s="545" t="s">
        <v>16446</v>
      </c>
      <c r="M6845" s="548" t="s">
        <v>13758</v>
      </c>
      <c r="N6845" s="545" t="s">
        <v>13413</v>
      </c>
      <c r="O6845" s="545" t="s">
        <v>16447</v>
      </c>
      <c r="P6845" s="549">
        <v>4890</v>
      </c>
      <c r="Q6845" s="549">
        <v>1</v>
      </c>
      <c r="R6845" s="549">
        <v>131</v>
      </c>
      <c r="S6845" s="548"/>
      <c r="T6845" s="548"/>
      <c r="U6845" s="99"/>
    </row>
    <row r="6846" spans="1:21" ht="19.5" customHeight="1">
      <c r="A6846" s="545">
        <v>101473</v>
      </c>
      <c r="B6846" s="545" t="s">
        <v>1947</v>
      </c>
      <c r="C6846" s="545" t="s">
        <v>209</v>
      </c>
      <c r="D6846" s="546"/>
      <c r="E6846" s="171" t="str">
        <f t="shared" si="106"/>
        <v>1900</v>
      </c>
      <c r="F6846" s="547">
        <v>0</v>
      </c>
      <c r="G6846" s="548">
        <v>0</v>
      </c>
      <c r="H6846" s="547">
        <v>0</v>
      </c>
      <c r="I6846" s="545" t="s">
        <v>12706</v>
      </c>
      <c r="J6846" s="545"/>
      <c r="K6846" s="545" t="s">
        <v>13413</v>
      </c>
      <c r="L6846" s="545" t="s">
        <v>13413</v>
      </c>
      <c r="M6846" s="548" t="s">
        <v>13758</v>
      </c>
      <c r="N6846" s="545" t="s">
        <v>13413</v>
      </c>
      <c r="O6846" s="545" t="s">
        <v>15804</v>
      </c>
      <c r="P6846" s="549">
        <v>4891</v>
      </c>
      <c r="Q6846" s="549">
        <v>1</v>
      </c>
      <c r="R6846" s="549">
        <v>128</v>
      </c>
      <c r="S6846" s="548"/>
      <c r="T6846" s="548"/>
      <c r="U6846" s="99"/>
    </row>
    <row r="6847" spans="1:21" ht="19.5" customHeight="1">
      <c r="A6847" s="545">
        <v>101474</v>
      </c>
      <c r="B6847" s="545" t="s">
        <v>7299</v>
      </c>
      <c r="C6847" s="545" t="s">
        <v>903</v>
      </c>
      <c r="D6847" s="546">
        <v>45329</v>
      </c>
      <c r="E6847" s="171" t="str">
        <f t="shared" si="106"/>
        <v>2024</v>
      </c>
      <c r="F6847" s="547">
        <v>27142</v>
      </c>
      <c r="G6847" s="548">
        <v>0</v>
      </c>
      <c r="H6847" s="547">
        <v>27142</v>
      </c>
      <c r="I6847" s="545" t="s">
        <v>12653</v>
      </c>
      <c r="J6847" s="545" t="s">
        <v>13299</v>
      </c>
      <c r="K6847" s="545" t="s">
        <v>18266</v>
      </c>
      <c r="L6847" s="545" t="s">
        <v>13413</v>
      </c>
      <c r="M6847" s="548" t="s">
        <v>13813</v>
      </c>
      <c r="N6847" s="545" t="s">
        <v>13413</v>
      </c>
      <c r="O6847" s="545" t="s">
        <v>13413</v>
      </c>
      <c r="P6847" s="549">
        <v>4892</v>
      </c>
      <c r="Q6847" s="549">
        <v>3</v>
      </c>
      <c r="R6847" s="549">
        <v>160</v>
      </c>
      <c r="S6847" s="548">
        <v>443</v>
      </c>
      <c r="T6847" s="548"/>
      <c r="U6847" s="99"/>
    </row>
    <row r="6848" spans="1:21" ht="19.5" customHeight="1">
      <c r="A6848" s="545">
        <v>101475</v>
      </c>
      <c r="B6848" s="545" t="s">
        <v>4730</v>
      </c>
      <c r="C6848" s="545" t="s">
        <v>209</v>
      </c>
      <c r="D6848" s="546">
        <v>46052</v>
      </c>
      <c r="E6848" s="171" t="str">
        <f t="shared" si="106"/>
        <v>2026</v>
      </c>
      <c r="F6848" s="547">
        <v>42819</v>
      </c>
      <c r="G6848" s="548">
        <v>0.19</v>
      </c>
      <c r="H6848" s="547">
        <v>35982.35</v>
      </c>
      <c r="I6848" s="545" t="s">
        <v>12706</v>
      </c>
      <c r="J6848" s="545" t="s">
        <v>13307</v>
      </c>
      <c r="K6848" s="545" t="s">
        <v>13413</v>
      </c>
      <c r="L6848" s="545" t="s">
        <v>13413</v>
      </c>
      <c r="M6848" s="548" t="s">
        <v>13758</v>
      </c>
      <c r="N6848" s="545" t="s">
        <v>13413</v>
      </c>
      <c r="O6848" s="545" t="s">
        <v>15804</v>
      </c>
      <c r="P6848" s="549">
        <v>4893</v>
      </c>
      <c r="Q6848" s="549">
        <v>1</v>
      </c>
      <c r="R6848" s="549">
        <v>128</v>
      </c>
      <c r="S6848" s="548">
        <v>2228</v>
      </c>
      <c r="T6848" s="548"/>
      <c r="U6848" s="99"/>
    </row>
    <row r="6849" spans="1:21" ht="19.5" customHeight="1">
      <c r="A6849" s="545">
        <v>101476</v>
      </c>
      <c r="B6849" s="545" t="s">
        <v>6317</v>
      </c>
      <c r="C6849" s="545" t="s">
        <v>216</v>
      </c>
      <c r="D6849" s="546">
        <v>45708</v>
      </c>
      <c r="E6849" s="171" t="str">
        <f t="shared" si="106"/>
        <v>2025</v>
      </c>
      <c r="F6849" s="547">
        <v>603297.11</v>
      </c>
      <c r="G6849" s="548">
        <v>0.19</v>
      </c>
      <c r="H6849" s="547">
        <v>506972.36</v>
      </c>
      <c r="I6849" s="545" t="s">
        <v>12674</v>
      </c>
      <c r="J6849" s="545" t="s">
        <v>13307</v>
      </c>
      <c r="K6849" s="545" t="s">
        <v>13413</v>
      </c>
      <c r="L6849" s="545" t="s">
        <v>13413</v>
      </c>
      <c r="M6849" s="548" t="s">
        <v>13758</v>
      </c>
      <c r="N6849" s="545" t="s">
        <v>13413</v>
      </c>
      <c r="O6849" s="545" t="s">
        <v>13413</v>
      </c>
      <c r="P6849" s="549">
        <v>4894</v>
      </c>
      <c r="Q6849" s="549">
        <v>1</v>
      </c>
      <c r="R6849" s="549">
        <v>5</v>
      </c>
      <c r="S6849" s="548">
        <v>2228</v>
      </c>
      <c r="T6849" s="548"/>
      <c r="U6849" s="99"/>
    </row>
    <row r="6850" spans="1:21" ht="19.5" customHeight="1">
      <c r="A6850" s="545">
        <v>101477</v>
      </c>
      <c r="B6850" s="545" t="s">
        <v>6909</v>
      </c>
      <c r="C6850" s="545" t="s">
        <v>206</v>
      </c>
      <c r="D6850" s="546">
        <v>45491</v>
      </c>
      <c r="E6850" s="171" t="str">
        <f t="shared" si="106"/>
        <v>2024</v>
      </c>
      <c r="F6850" s="547">
        <v>8874</v>
      </c>
      <c r="G6850" s="548">
        <v>0.19</v>
      </c>
      <c r="H6850" s="547">
        <v>7457.14</v>
      </c>
      <c r="I6850" s="545" t="s">
        <v>12639</v>
      </c>
      <c r="J6850" s="545" t="s">
        <v>13307</v>
      </c>
      <c r="K6850" s="545" t="s">
        <v>13413</v>
      </c>
      <c r="L6850" s="545" t="s">
        <v>16566</v>
      </c>
      <c r="M6850" s="548" t="s">
        <v>13758</v>
      </c>
      <c r="N6850" s="545" t="s">
        <v>13413</v>
      </c>
      <c r="O6850" s="545" t="s">
        <v>13413</v>
      </c>
      <c r="P6850" s="549">
        <v>4895</v>
      </c>
      <c r="Q6850" s="549">
        <v>1</v>
      </c>
      <c r="R6850" s="549">
        <v>64</v>
      </c>
      <c r="S6850" s="548">
        <v>2228</v>
      </c>
      <c r="T6850" s="548"/>
      <c r="U6850" s="99"/>
    </row>
    <row r="6851" spans="1:21" ht="19.5" customHeight="1">
      <c r="A6851" s="545">
        <v>101478</v>
      </c>
      <c r="B6851" s="545" t="s">
        <v>7003</v>
      </c>
      <c r="C6851" s="545" t="s">
        <v>786</v>
      </c>
      <c r="D6851" s="546">
        <v>45708</v>
      </c>
      <c r="E6851" s="171" t="str">
        <f t="shared" si="106"/>
        <v>2025</v>
      </c>
      <c r="F6851" s="547">
        <v>125248.11</v>
      </c>
      <c r="G6851" s="548">
        <v>0.19</v>
      </c>
      <c r="H6851" s="547">
        <v>105250.52</v>
      </c>
      <c r="I6851" s="545" t="s">
        <v>12683</v>
      </c>
      <c r="J6851" s="545" t="s">
        <v>13307</v>
      </c>
      <c r="K6851" s="545" t="s">
        <v>18267</v>
      </c>
      <c r="L6851" s="545" t="s">
        <v>15123</v>
      </c>
      <c r="M6851" s="548" t="s">
        <v>13758</v>
      </c>
      <c r="N6851" s="545" t="s">
        <v>13413</v>
      </c>
      <c r="O6851" s="545" t="s">
        <v>15131</v>
      </c>
      <c r="P6851" s="549">
        <v>4896</v>
      </c>
      <c r="Q6851" s="549">
        <v>1</v>
      </c>
      <c r="R6851" s="549">
        <v>18</v>
      </c>
      <c r="S6851" s="548">
        <v>2228</v>
      </c>
      <c r="T6851" s="548"/>
      <c r="U6851" s="99"/>
    </row>
    <row r="6852" spans="1:21" ht="19.5" customHeight="1">
      <c r="A6852" s="545">
        <v>101479</v>
      </c>
      <c r="B6852" s="545" t="s">
        <v>7002</v>
      </c>
      <c r="C6852" s="545" t="s">
        <v>786</v>
      </c>
      <c r="D6852" s="546">
        <v>45708</v>
      </c>
      <c r="E6852" s="171" t="str">
        <f t="shared" ref="E6852:E6915" si="107">TEXT(D6852,"YYYY")</f>
        <v>2025</v>
      </c>
      <c r="F6852" s="547">
        <v>253771.95</v>
      </c>
      <c r="G6852" s="548">
        <v>0.19</v>
      </c>
      <c r="H6852" s="547">
        <v>213253.74</v>
      </c>
      <c r="I6852" s="545" t="s">
        <v>12683</v>
      </c>
      <c r="J6852" s="545" t="s">
        <v>13307</v>
      </c>
      <c r="K6852" s="545" t="s">
        <v>18268</v>
      </c>
      <c r="L6852" s="545" t="s">
        <v>15123</v>
      </c>
      <c r="M6852" s="548" t="s">
        <v>13758</v>
      </c>
      <c r="N6852" s="545" t="s">
        <v>13413</v>
      </c>
      <c r="O6852" s="545" t="s">
        <v>15144</v>
      </c>
      <c r="P6852" s="549">
        <v>4897</v>
      </c>
      <c r="Q6852" s="549">
        <v>1</v>
      </c>
      <c r="R6852" s="549">
        <v>18</v>
      </c>
      <c r="S6852" s="548">
        <v>2228</v>
      </c>
      <c r="T6852" s="548"/>
      <c r="U6852" s="99"/>
    </row>
    <row r="6853" spans="1:21" ht="19.5" customHeight="1">
      <c r="A6853" s="545">
        <v>101480</v>
      </c>
      <c r="B6853" s="545" t="s">
        <v>5374</v>
      </c>
      <c r="C6853" s="545" t="s">
        <v>206</v>
      </c>
      <c r="D6853" s="546">
        <v>43558</v>
      </c>
      <c r="E6853" s="171" t="str">
        <f t="shared" si="107"/>
        <v>2019</v>
      </c>
      <c r="F6853" s="547">
        <v>4547</v>
      </c>
      <c r="G6853" s="548">
        <v>0.19</v>
      </c>
      <c r="H6853" s="547">
        <v>3821.01</v>
      </c>
      <c r="I6853" s="545" t="s">
        <v>12981</v>
      </c>
      <c r="J6853" s="545" t="s">
        <v>13380</v>
      </c>
      <c r="K6853" s="545" t="s">
        <v>18269</v>
      </c>
      <c r="L6853" s="545" t="s">
        <v>13413</v>
      </c>
      <c r="M6853" s="548" t="s">
        <v>13758</v>
      </c>
      <c r="N6853" s="545" t="s">
        <v>13413</v>
      </c>
      <c r="O6853" s="545" t="s">
        <v>13413</v>
      </c>
      <c r="P6853" s="549">
        <v>11882</v>
      </c>
      <c r="Q6853" s="549">
        <v>1</v>
      </c>
      <c r="R6853" s="549">
        <v>171</v>
      </c>
      <c r="S6853" s="548">
        <v>1478</v>
      </c>
      <c r="T6853" s="548"/>
      <c r="U6853" s="99"/>
    </row>
    <row r="6854" spans="1:21" ht="19.5" customHeight="1">
      <c r="A6854" s="545">
        <v>101481</v>
      </c>
      <c r="B6854" s="545" t="s">
        <v>10517</v>
      </c>
      <c r="C6854" s="545" t="s">
        <v>216</v>
      </c>
      <c r="D6854" s="546"/>
      <c r="E6854" s="171" t="str">
        <f t="shared" si="107"/>
        <v>1900</v>
      </c>
      <c r="F6854" s="547">
        <v>0</v>
      </c>
      <c r="G6854" s="548">
        <v>0</v>
      </c>
      <c r="H6854" s="547">
        <v>0</v>
      </c>
      <c r="I6854" s="545" t="s">
        <v>12668</v>
      </c>
      <c r="J6854" s="545"/>
      <c r="K6854" s="545" t="s">
        <v>13413</v>
      </c>
      <c r="L6854" s="545" t="s">
        <v>14066</v>
      </c>
      <c r="M6854" s="548" t="s">
        <v>13868</v>
      </c>
      <c r="N6854" s="545" t="s">
        <v>13413</v>
      </c>
      <c r="O6854" s="545" t="s">
        <v>13413</v>
      </c>
      <c r="P6854" s="549">
        <v>4898</v>
      </c>
      <c r="Q6854" s="549">
        <v>2</v>
      </c>
      <c r="R6854" s="549">
        <v>7</v>
      </c>
      <c r="S6854" s="548"/>
      <c r="T6854" s="548"/>
      <c r="U6854" s="99"/>
    </row>
    <row r="6855" spans="1:21" ht="19.5" customHeight="1">
      <c r="A6855" s="545">
        <v>101482</v>
      </c>
      <c r="B6855" s="545" t="s">
        <v>1319</v>
      </c>
      <c r="C6855" s="545" t="s">
        <v>216</v>
      </c>
      <c r="D6855" s="546">
        <v>44592</v>
      </c>
      <c r="E6855" s="171" t="str">
        <f t="shared" si="107"/>
        <v>2022</v>
      </c>
      <c r="F6855" s="547">
        <v>5050</v>
      </c>
      <c r="G6855" s="548">
        <v>0.19</v>
      </c>
      <c r="H6855" s="547">
        <v>4243.7</v>
      </c>
      <c r="I6855" s="545" t="s">
        <v>12700</v>
      </c>
      <c r="J6855" s="545" t="s">
        <v>13297</v>
      </c>
      <c r="K6855" s="545" t="s">
        <v>13413</v>
      </c>
      <c r="L6855" s="545" t="s">
        <v>13413</v>
      </c>
      <c r="M6855" s="548" t="s">
        <v>13758</v>
      </c>
      <c r="N6855" s="545" t="s">
        <v>13413</v>
      </c>
      <c r="O6855" s="545" t="s">
        <v>13413</v>
      </c>
      <c r="P6855" s="549">
        <v>4899</v>
      </c>
      <c r="Q6855" s="549">
        <v>1</v>
      </c>
      <c r="R6855" s="549">
        <v>117</v>
      </c>
      <c r="S6855" s="548">
        <v>2257</v>
      </c>
      <c r="T6855" s="548"/>
      <c r="U6855" s="99"/>
    </row>
    <row r="6856" spans="1:21" ht="19.5" customHeight="1">
      <c r="A6856" s="545">
        <v>101483</v>
      </c>
      <c r="B6856" s="545" t="s">
        <v>10516</v>
      </c>
      <c r="C6856" s="545" t="s">
        <v>216</v>
      </c>
      <c r="D6856" s="546"/>
      <c r="E6856" s="171" t="str">
        <f t="shared" si="107"/>
        <v>1900</v>
      </c>
      <c r="F6856" s="547">
        <v>0</v>
      </c>
      <c r="G6856" s="548">
        <v>0</v>
      </c>
      <c r="H6856" s="547">
        <v>0</v>
      </c>
      <c r="I6856" s="545" t="s">
        <v>12637</v>
      </c>
      <c r="J6856" s="545"/>
      <c r="K6856" s="545" t="s">
        <v>13413</v>
      </c>
      <c r="L6856" s="545" t="s">
        <v>13413</v>
      </c>
      <c r="M6856" s="548" t="s">
        <v>13758</v>
      </c>
      <c r="N6856" s="545" t="s">
        <v>13413</v>
      </c>
      <c r="O6856" s="545" t="s">
        <v>13413</v>
      </c>
      <c r="P6856" s="549">
        <v>4900</v>
      </c>
      <c r="Q6856" s="549">
        <v>1</v>
      </c>
      <c r="R6856" s="549">
        <v>13</v>
      </c>
      <c r="S6856" s="548"/>
      <c r="T6856" s="548"/>
      <c r="U6856" s="99"/>
    </row>
    <row r="6857" spans="1:21" ht="19.5" customHeight="1">
      <c r="A6857" s="545">
        <v>101484</v>
      </c>
      <c r="B6857" s="545" t="s">
        <v>1943</v>
      </c>
      <c r="C6857" s="545" t="s">
        <v>209</v>
      </c>
      <c r="D6857" s="546">
        <v>46052</v>
      </c>
      <c r="E6857" s="171" t="str">
        <f t="shared" si="107"/>
        <v>2026</v>
      </c>
      <c r="F6857" s="547">
        <v>32463</v>
      </c>
      <c r="G6857" s="548">
        <v>0.19</v>
      </c>
      <c r="H6857" s="547">
        <v>27279.83</v>
      </c>
      <c r="I6857" s="545" t="s">
        <v>12706</v>
      </c>
      <c r="J6857" s="545" t="s">
        <v>13307</v>
      </c>
      <c r="K6857" s="545" t="s">
        <v>13413</v>
      </c>
      <c r="L6857" s="545" t="s">
        <v>13413</v>
      </c>
      <c r="M6857" s="548" t="s">
        <v>13758</v>
      </c>
      <c r="N6857" s="545" t="s">
        <v>13413</v>
      </c>
      <c r="O6857" s="545" t="s">
        <v>15804</v>
      </c>
      <c r="P6857" s="549">
        <v>4901</v>
      </c>
      <c r="Q6857" s="549">
        <v>1</v>
      </c>
      <c r="R6857" s="549">
        <v>128</v>
      </c>
      <c r="S6857" s="548">
        <v>2228</v>
      </c>
      <c r="T6857" s="548"/>
      <c r="U6857" s="99"/>
    </row>
    <row r="6858" spans="1:21" ht="19.5" customHeight="1">
      <c r="A6858" s="545">
        <v>101485</v>
      </c>
      <c r="B6858" s="545" t="s">
        <v>2789</v>
      </c>
      <c r="C6858" s="545" t="s">
        <v>311</v>
      </c>
      <c r="D6858" s="546">
        <v>44591</v>
      </c>
      <c r="E6858" s="171" t="str">
        <f t="shared" si="107"/>
        <v>2022</v>
      </c>
      <c r="F6858" s="547">
        <v>471997.01</v>
      </c>
      <c r="G6858" s="548">
        <v>0.19</v>
      </c>
      <c r="H6858" s="547">
        <v>396636.14</v>
      </c>
      <c r="I6858" s="545" t="s">
        <v>12723</v>
      </c>
      <c r="J6858" s="545" t="s">
        <v>13297</v>
      </c>
      <c r="K6858" s="545" t="s">
        <v>13413</v>
      </c>
      <c r="L6858" s="545" t="s">
        <v>13413</v>
      </c>
      <c r="M6858" s="548" t="s">
        <v>13758</v>
      </c>
      <c r="N6858" s="545" t="s">
        <v>13413</v>
      </c>
      <c r="O6858" s="545" t="s">
        <v>14637</v>
      </c>
      <c r="P6858" s="549">
        <v>4902</v>
      </c>
      <c r="Q6858" s="549">
        <v>1</v>
      </c>
      <c r="R6858" s="549">
        <v>16</v>
      </c>
      <c r="S6858" s="548">
        <v>2257</v>
      </c>
      <c r="T6858" s="548"/>
      <c r="U6858" s="99"/>
    </row>
    <row r="6859" spans="1:21" ht="19.5" customHeight="1">
      <c r="A6859" s="545">
        <v>101486</v>
      </c>
      <c r="B6859" s="545" t="s">
        <v>6316</v>
      </c>
      <c r="C6859" s="545" t="s">
        <v>216</v>
      </c>
      <c r="D6859" s="546">
        <v>46052</v>
      </c>
      <c r="E6859" s="171" t="str">
        <f t="shared" si="107"/>
        <v>2026</v>
      </c>
      <c r="F6859" s="547">
        <v>161201</v>
      </c>
      <c r="G6859" s="548">
        <v>0.19</v>
      </c>
      <c r="H6859" s="547">
        <v>135463.03</v>
      </c>
      <c r="I6859" s="545" t="s">
        <v>12650</v>
      </c>
      <c r="J6859" s="545" t="s">
        <v>13307</v>
      </c>
      <c r="K6859" s="545" t="s">
        <v>18270</v>
      </c>
      <c r="L6859" s="545" t="s">
        <v>14439</v>
      </c>
      <c r="M6859" s="548" t="s">
        <v>13758</v>
      </c>
      <c r="N6859" s="545" t="s">
        <v>13413</v>
      </c>
      <c r="O6859" s="545" t="s">
        <v>14477</v>
      </c>
      <c r="P6859" s="549">
        <v>4903</v>
      </c>
      <c r="Q6859" s="549">
        <v>1</v>
      </c>
      <c r="R6859" s="549">
        <v>127</v>
      </c>
      <c r="S6859" s="548">
        <v>2228</v>
      </c>
      <c r="T6859" s="548"/>
      <c r="U6859" s="99"/>
    </row>
    <row r="6860" spans="1:21" ht="19.5" customHeight="1">
      <c r="A6860" s="545">
        <v>101487</v>
      </c>
      <c r="B6860" s="545" t="s">
        <v>2215</v>
      </c>
      <c r="C6860" s="545" t="s">
        <v>285</v>
      </c>
      <c r="D6860" s="546">
        <v>46052</v>
      </c>
      <c r="E6860" s="171" t="str">
        <f t="shared" si="107"/>
        <v>2026</v>
      </c>
      <c r="F6860" s="547">
        <v>129832</v>
      </c>
      <c r="G6860" s="548">
        <v>0.19</v>
      </c>
      <c r="H6860" s="547">
        <v>109102.52</v>
      </c>
      <c r="I6860" s="545" t="s">
        <v>12715</v>
      </c>
      <c r="J6860" s="545" t="s">
        <v>13307</v>
      </c>
      <c r="K6860" s="545" t="s">
        <v>13413</v>
      </c>
      <c r="L6860" s="545" t="s">
        <v>13413</v>
      </c>
      <c r="M6860" s="548" t="s">
        <v>13758</v>
      </c>
      <c r="N6860" s="545" t="s">
        <v>13413</v>
      </c>
      <c r="O6860" s="545" t="s">
        <v>13413</v>
      </c>
      <c r="P6860" s="549">
        <v>4904</v>
      </c>
      <c r="Q6860" s="549">
        <v>1</v>
      </c>
      <c r="R6860" s="549">
        <v>129</v>
      </c>
      <c r="S6860" s="548">
        <v>2228</v>
      </c>
      <c r="T6860" s="548"/>
      <c r="U6860" s="99"/>
    </row>
    <row r="6861" spans="1:21" ht="19.5" customHeight="1">
      <c r="A6861" s="545">
        <v>101488</v>
      </c>
      <c r="B6861" s="545" t="s">
        <v>7241</v>
      </c>
      <c r="C6861" s="545" t="s">
        <v>311</v>
      </c>
      <c r="D6861" s="546">
        <v>45708</v>
      </c>
      <c r="E6861" s="171" t="str">
        <f t="shared" si="107"/>
        <v>2025</v>
      </c>
      <c r="F6861" s="547">
        <v>123934.75</v>
      </c>
      <c r="G6861" s="548">
        <v>0.19</v>
      </c>
      <c r="H6861" s="547">
        <v>104146.85</v>
      </c>
      <c r="I6861" s="545" t="s">
        <v>12722</v>
      </c>
      <c r="J6861" s="545" t="s">
        <v>13307</v>
      </c>
      <c r="K6861" s="545" t="s">
        <v>13413</v>
      </c>
      <c r="L6861" s="545" t="s">
        <v>17996</v>
      </c>
      <c r="M6861" s="548" t="s">
        <v>13758</v>
      </c>
      <c r="N6861" s="545" t="s">
        <v>13413</v>
      </c>
      <c r="O6861" s="545" t="s">
        <v>16808</v>
      </c>
      <c r="P6861" s="549">
        <v>4905</v>
      </c>
      <c r="Q6861" s="549">
        <v>1</v>
      </c>
      <c r="R6861" s="549">
        <v>36</v>
      </c>
      <c r="S6861" s="548">
        <v>2228</v>
      </c>
      <c r="T6861" s="548"/>
      <c r="U6861" s="99"/>
    </row>
    <row r="6862" spans="1:21" ht="19.5" customHeight="1">
      <c r="A6862" s="545">
        <v>101489</v>
      </c>
      <c r="B6862" s="545" t="s">
        <v>2683</v>
      </c>
      <c r="C6862" s="545" t="s">
        <v>216</v>
      </c>
      <c r="D6862" s="546"/>
      <c r="E6862" s="171" t="str">
        <f t="shared" si="107"/>
        <v>1900</v>
      </c>
      <c r="F6862" s="547">
        <v>0</v>
      </c>
      <c r="G6862" s="548">
        <v>0</v>
      </c>
      <c r="H6862" s="547">
        <v>0</v>
      </c>
      <c r="I6862" s="545" t="s">
        <v>12675</v>
      </c>
      <c r="J6862" s="545"/>
      <c r="K6862" s="545" t="s">
        <v>13413</v>
      </c>
      <c r="L6862" s="545" t="s">
        <v>15481</v>
      </c>
      <c r="M6862" s="548" t="s">
        <v>13758</v>
      </c>
      <c r="N6862" s="545" t="s">
        <v>13413</v>
      </c>
      <c r="O6862" s="545" t="s">
        <v>13413</v>
      </c>
      <c r="P6862" s="549">
        <v>4906</v>
      </c>
      <c r="Q6862" s="549">
        <v>1</v>
      </c>
      <c r="R6862" s="549">
        <v>15</v>
      </c>
      <c r="S6862" s="548"/>
      <c r="T6862" s="548"/>
      <c r="U6862" s="99"/>
    </row>
    <row r="6863" spans="1:21" ht="19.5" customHeight="1">
      <c r="A6863" s="545">
        <v>101490</v>
      </c>
      <c r="B6863" s="545" t="s">
        <v>4690</v>
      </c>
      <c r="C6863" s="545" t="s">
        <v>216</v>
      </c>
      <c r="D6863" s="546">
        <v>46052</v>
      </c>
      <c r="E6863" s="171" t="str">
        <f t="shared" si="107"/>
        <v>2026</v>
      </c>
      <c r="F6863" s="547">
        <v>73744</v>
      </c>
      <c r="G6863" s="548">
        <v>0.19</v>
      </c>
      <c r="H6863" s="547">
        <v>61969.75</v>
      </c>
      <c r="I6863" s="545" t="s">
        <v>12637</v>
      </c>
      <c r="J6863" s="545" t="s">
        <v>13307</v>
      </c>
      <c r="K6863" s="545" t="s">
        <v>13413</v>
      </c>
      <c r="L6863" s="545" t="s">
        <v>15481</v>
      </c>
      <c r="M6863" s="548" t="s">
        <v>13758</v>
      </c>
      <c r="N6863" s="545" t="s">
        <v>13413</v>
      </c>
      <c r="O6863" s="545" t="s">
        <v>13413</v>
      </c>
      <c r="P6863" s="549">
        <v>4907</v>
      </c>
      <c r="Q6863" s="549">
        <v>1</v>
      </c>
      <c r="R6863" s="549">
        <v>13</v>
      </c>
      <c r="S6863" s="548">
        <v>2228</v>
      </c>
      <c r="T6863" s="548"/>
      <c r="U6863" s="99"/>
    </row>
    <row r="6864" spans="1:21" ht="19.5" customHeight="1">
      <c r="A6864" s="545">
        <v>101491</v>
      </c>
      <c r="B6864" s="545" t="s">
        <v>2196</v>
      </c>
      <c r="C6864" s="545" t="s">
        <v>216</v>
      </c>
      <c r="D6864" s="546">
        <v>44592</v>
      </c>
      <c r="E6864" s="171" t="str">
        <f t="shared" si="107"/>
        <v>2022</v>
      </c>
      <c r="F6864" s="547">
        <v>61323</v>
      </c>
      <c r="G6864" s="548">
        <v>0.19</v>
      </c>
      <c r="H6864" s="547">
        <v>51531.93</v>
      </c>
      <c r="I6864" s="545" t="s">
        <v>12637</v>
      </c>
      <c r="J6864" s="545" t="s">
        <v>13297</v>
      </c>
      <c r="K6864" s="545" t="s">
        <v>13413</v>
      </c>
      <c r="L6864" s="545" t="s">
        <v>15481</v>
      </c>
      <c r="M6864" s="548" t="s">
        <v>13758</v>
      </c>
      <c r="N6864" s="545" t="s">
        <v>13413</v>
      </c>
      <c r="O6864" s="545" t="s">
        <v>13413</v>
      </c>
      <c r="P6864" s="549">
        <v>4908</v>
      </c>
      <c r="Q6864" s="549">
        <v>1</v>
      </c>
      <c r="R6864" s="549">
        <v>13</v>
      </c>
      <c r="S6864" s="548">
        <v>2257</v>
      </c>
      <c r="T6864" s="548"/>
      <c r="U6864" s="99"/>
    </row>
    <row r="6865" spans="1:21" ht="19.5" customHeight="1">
      <c r="A6865" s="545">
        <v>101492</v>
      </c>
      <c r="B6865" s="545" t="s">
        <v>2821</v>
      </c>
      <c r="C6865" s="545" t="s">
        <v>209</v>
      </c>
      <c r="D6865" s="546">
        <v>46052</v>
      </c>
      <c r="E6865" s="171" t="str">
        <f t="shared" si="107"/>
        <v>2026</v>
      </c>
      <c r="F6865" s="547">
        <v>8611</v>
      </c>
      <c r="G6865" s="548">
        <v>0.19</v>
      </c>
      <c r="H6865" s="547">
        <v>7236.13</v>
      </c>
      <c r="I6865" s="545" t="s">
        <v>12725</v>
      </c>
      <c r="J6865" s="545" t="s">
        <v>13307</v>
      </c>
      <c r="K6865" s="545" t="s">
        <v>13413</v>
      </c>
      <c r="L6865" s="545" t="s">
        <v>14664</v>
      </c>
      <c r="M6865" s="548" t="s">
        <v>13758</v>
      </c>
      <c r="N6865" s="545" t="s">
        <v>13413</v>
      </c>
      <c r="O6865" s="545" t="s">
        <v>14665</v>
      </c>
      <c r="P6865" s="549">
        <v>4909</v>
      </c>
      <c r="Q6865" s="549">
        <v>1</v>
      </c>
      <c r="R6865" s="549">
        <v>147</v>
      </c>
      <c r="S6865" s="548">
        <v>2228</v>
      </c>
      <c r="T6865" s="548"/>
      <c r="U6865" s="99"/>
    </row>
    <row r="6866" spans="1:21" ht="19.5" customHeight="1">
      <c r="A6866" s="545">
        <v>101493</v>
      </c>
      <c r="B6866" s="545" t="s">
        <v>2820</v>
      </c>
      <c r="C6866" s="545" t="s">
        <v>209</v>
      </c>
      <c r="D6866" s="546"/>
      <c r="E6866" s="171" t="str">
        <f t="shared" si="107"/>
        <v>1900</v>
      </c>
      <c r="F6866" s="547">
        <v>0</v>
      </c>
      <c r="G6866" s="548">
        <v>0</v>
      </c>
      <c r="H6866" s="547">
        <v>0</v>
      </c>
      <c r="I6866" s="545" t="s">
        <v>12725</v>
      </c>
      <c r="J6866" s="545"/>
      <c r="K6866" s="545" t="s">
        <v>13413</v>
      </c>
      <c r="L6866" s="545" t="s">
        <v>14664</v>
      </c>
      <c r="M6866" s="548" t="s">
        <v>13758</v>
      </c>
      <c r="N6866" s="545" t="s">
        <v>13413</v>
      </c>
      <c r="O6866" s="545" t="s">
        <v>14665</v>
      </c>
      <c r="P6866" s="549">
        <v>4910</v>
      </c>
      <c r="Q6866" s="549">
        <v>1</v>
      </c>
      <c r="R6866" s="549">
        <v>147</v>
      </c>
      <c r="S6866" s="548"/>
      <c r="T6866" s="548"/>
      <c r="U6866" s="99"/>
    </row>
    <row r="6867" spans="1:21" ht="19.5" customHeight="1">
      <c r="A6867" s="545">
        <v>101494</v>
      </c>
      <c r="B6867" s="545" t="s">
        <v>515</v>
      </c>
      <c r="C6867" s="545" t="s">
        <v>216</v>
      </c>
      <c r="D6867" s="546"/>
      <c r="E6867" s="171" t="str">
        <f t="shared" si="107"/>
        <v>1900</v>
      </c>
      <c r="F6867" s="547">
        <v>0</v>
      </c>
      <c r="G6867" s="548">
        <v>0</v>
      </c>
      <c r="H6867" s="547">
        <v>0</v>
      </c>
      <c r="I6867" s="545" t="s">
        <v>12673</v>
      </c>
      <c r="J6867" s="545"/>
      <c r="K6867" s="545" t="s">
        <v>13413</v>
      </c>
      <c r="L6867" s="545" t="s">
        <v>16316</v>
      </c>
      <c r="M6867" s="548" t="s">
        <v>13758</v>
      </c>
      <c r="N6867" s="545" t="s">
        <v>22148</v>
      </c>
      <c r="O6867" s="545" t="s">
        <v>16317</v>
      </c>
      <c r="P6867" s="549">
        <v>4911</v>
      </c>
      <c r="Q6867" s="549">
        <v>1</v>
      </c>
      <c r="R6867" s="549">
        <v>83</v>
      </c>
      <c r="S6867" s="548"/>
      <c r="T6867" s="548">
        <v>163</v>
      </c>
      <c r="U6867" s="99"/>
    </row>
    <row r="6868" spans="1:21" ht="19.5" customHeight="1">
      <c r="A6868" s="545">
        <v>101495</v>
      </c>
      <c r="B6868" s="545" t="s">
        <v>10515</v>
      </c>
      <c r="C6868" s="545" t="s">
        <v>216</v>
      </c>
      <c r="D6868" s="546"/>
      <c r="E6868" s="171" t="str">
        <f t="shared" si="107"/>
        <v>1900</v>
      </c>
      <c r="F6868" s="547">
        <v>0</v>
      </c>
      <c r="G6868" s="548">
        <v>0</v>
      </c>
      <c r="H6868" s="547">
        <v>0</v>
      </c>
      <c r="I6868" s="545" t="s">
        <v>12686</v>
      </c>
      <c r="J6868" s="545"/>
      <c r="K6868" s="545" t="s">
        <v>13413</v>
      </c>
      <c r="L6868" s="545" t="s">
        <v>16422</v>
      </c>
      <c r="M6868" s="548" t="s">
        <v>13758</v>
      </c>
      <c r="N6868" s="545" t="s">
        <v>13413</v>
      </c>
      <c r="O6868" s="545" t="s">
        <v>13413</v>
      </c>
      <c r="P6868" s="549">
        <v>4912</v>
      </c>
      <c r="Q6868" s="549">
        <v>1</v>
      </c>
      <c r="R6868" s="549">
        <v>131</v>
      </c>
      <c r="S6868" s="548"/>
      <c r="T6868" s="548"/>
      <c r="U6868" s="99"/>
    </row>
    <row r="6869" spans="1:21" ht="19.5" customHeight="1">
      <c r="A6869" s="545">
        <v>101496</v>
      </c>
      <c r="B6869" s="545" t="s">
        <v>10514</v>
      </c>
      <c r="C6869" s="545" t="s">
        <v>216</v>
      </c>
      <c r="D6869" s="546"/>
      <c r="E6869" s="171" t="str">
        <f t="shared" si="107"/>
        <v>1900</v>
      </c>
      <c r="F6869" s="547">
        <v>0</v>
      </c>
      <c r="G6869" s="548">
        <v>0</v>
      </c>
      <c r="H6869" s="547">
        <v>0</v>
      </c>
      <c r="I6869" s="545" t="s">
        <v>12686</v>
      </c>
      <c r="J6869" s="545"/>
      <c r="K6869" s="545" t="s">
        <v>13413</v>
      </c>
      <c r="L6869" s="545" t="s">
        <v>16422</v>
      </c>
      <c r="M6869" s="548" t="s">
        <v>13758</v>
      </c>
      <c r="N6869" s="545" t="s">
        <v>13413</v>
      </c>
      <c r="O6869" s="545" t="s">
        <v>13413</v>
      </c>
      <c r="P6869" s="549">
        <v>4913</v>
      </c>
      <c r="Q6869" s="549">
        <v>1</v>
      </c>
      <c r="R6869" s="549">
        <v>131</v>
      </c>
      <c r="S6869" s="548"/>
      <c r="T6869" s="548"/>
      <c r="U6869" s="99"/>
    </row>
    <row r="6870" spans="1:21" ht="19.5" customHeight="1">
      <c r="A6870" s="545">
        <v>101497</v>
      </c>
      <c r="B6870" s="545" t="s">
        <v>7977</v>
      </c>
      <c r="C6870" s="545" t="s">
        <v>216</v>
      </c>
      <c r="D6870" s="546">
        <v>43559</v>
      </c>
      <c r="E6870" s="171" t="str">
        <f t="shared" si="107"/>
        <v>2019</v>
      </c>
      <c r="F6870" s="547">
        <v>30447360</v>
      </c>
      <c r="G6870" s="548">
        <v>0.19</v>
      </c>
      <c r="H6870" s="547">
        <v>25586016.809999999</v>
      </c>
      <c r="I6870" s="545" t="s">
        <v>12647</v>
      </c>
      <c r="J6870" s="545" t="s">
        <v>13379</v>
      </c>
      <c r="K6870" s="545" t="s">
        <v>18271</v>
      </c>
      <c r="L6870" s="545" t="s">
        <v>13413</v>
      </c>
      <c r="M6870" s="548" t="s">
        <v>13758</v>
      </c>
      <c r="N6870" s="545" t="s">
        <v>13413</v>
      </c>
      <c r="O6870" s="545" t="s">
        <v>13413</v>
      </c>
      <c r="P6870" s="549">
        <v>11883</v>
      </c>
      <c r="Q6870" s="549">
        <v>1</v>
      </c>
      <c r="R6870" s="549">
        <v>26</v>
      </c>
      <c r="S6870" s="548">
        <v>1940</v>
      </c>
      <c r="T6870" s="548"/>
      <c r="U6870" s="99"/>
    </row>
    <row r="6871" spans="1:21" ht="19.5" customHeight="1">
      <c r="A6871" s="545">
        <v>101498</v>
      </c>
      <c r="B6871" s="545" t="s">
        <v>10513</v>
      </c>
      <c r="C6871" s="545" t="s">
        <v>216</v>
      </c>
      <c r="D6871" s="546"/>
      <c r="E6871" s="171" t="str">
        <f t="shared" si="107"/>
        <v>1900</v>
      </c>
      <c r="F6871" s="547">
        <v>0</v>
      </c>
      <c r="G6871" s="548">
        <v>0</v>
      </c>
      <c r="H6871" s="547">
        <v>0</v>
      </c>
      <c r="I6871" s="545" t="s">
        <v>12686</v>
      </c>
      <c r="J6871" s="545"/>
      <c r="K6871" s="545" t="s">
        <v>13413</v>
      </c>
      <c r="L6871" s="545" t="s">
        <v>16422</v>
      </c>
      <c r="M6871" s="548" t="s">
        <v>13758</v>
      </c>
      <c r="N6871" s="545" t="s">
        <v>13413</v>
      </c>
      <c r="O6871" s="545" t="s">
        <v>13413</v>
      </c>
      <c r="P6871" s="549">
        <v>4914</v>
      </c>
      <c r="Q6871" s="549">
        <v>1</v>
      </c>
      <c r="R6871" s="549">
        <v>131</v>
      </c>
      <c r="S6871" s="548"/>
      <c r="T6871" s="548"/>
      <c r="U6871" s="99"/>
    </row>
    <row r="6872" spans="1:21" ht="19.5" customHeight="1">
      <c r="A6872" s="545">
        <v>101499</v>
      </c>
      <c r="B6872" s="545" t="s">
        <v>10512</v>
      </c>
      <c r="C6872" s="545" t="s">
        <v>216</v>
      </c>
      <c r="D6872" s="546"/>
      <c r="E6872" s="171" t="str">
        <f t="shared" si="107"/>
        <v>1900</v>
      </c>
      <c r="F6872" s="547">
        <v>0</v>
      </c>
      <c r="G6872" s="548">
        <v>0</v>
      </c>
      <c r="H6872" s="547">
        <v>0</v>
      </c>
      <c r="I6872" s="545" t="s">
        <v>12686</v>
      </c>
      <c r="J6872" s="545"/>
      <c r="K6872" s="545" t="s">
        <v>13413</v>
      </c>
      <c r="L6872" s="545" t="s">
        <v>16422</v>
      </c>
      <c r="M6872" s="548" t="s">
        <v>13758</v>
      </c>
      <c r="N6872" s="545" t="s">
        <v>13413</v>
      </c>
      <c r="O6872" s="545" t="s">
        <v>13413</v>
      </c>
      <c r="P6872" s="549">
        <v>4915</v>
      </c>
      <c r="Q6872" s="549">
        <v>1</v>
      </c>
      <c r="R6872" s="549">
        <v>131</v>
      </c>
      <c r="S6872" s="548"/>
      <c r="T6872" s="548"/>
      <c r="U6872" s="99"/>
    </row>
    <row r="6873" spans="1:21" ht="19.5" customHeight="1">
      <c r="A6873" s="545">
        <v>101500</v>
      </c>
      <c r="B6873" s="545" t="s">
        <v>10511</v>
      </c>
      <c r="C6873" s="545" t="s">
        <v>216</v>
      </c>
      <c r="D6873" s="546"/>
      <c r="E6873" s="171" t="str">
        <f t="shared" si="107"/>
        <v>1900</v>
      </c>
      <c r="F6873" s="547">
        <v>0</v>
      </c>
      <c r="G6873" s="548">
        <v>0</v>
      </c>
      <c r="H6873" s="547">
        <v>0</v>
      </c>
      <c r="I6873" s="545" t="s">
        <v>12686</v>
      </c>
      <c r="J6873" s="545"/>
      <c r="K6873" s="545" t="s">
        <v>13413</v>
      </c>
      <c r="L6873" s="545" t="s">
        <v>16422</v>
      </c>
      <c r="M6873" s="548" t="s">
        <v>13758</v>
      </c>
      <c r="N6873" s="545" t="s">
        <v>13413</v>
      </c>
      <c r="O6873" s="545" t="s">
        <v>13413</v>
      </c>
      <c r="P6873" s="549">
        <v>4916</v>
      </c>
      <c r="Q6873" s="549">
        <v>1</v>
      </c>
      <c r="R6873" s="549">
        <v>131</v>
      </c>
      <c r="S6873" s="548"/>
      <c r="T6873" s="548"/>
      <c r="U6873" s="99"/>
    </row>
    <row r="6874" spans="1:21" ht="19.5" customHeight="1">
      <c r="A6874" s="545">
        <v>101501</v>
      </c>
      <c r="B6874" s="545" t="s">
        <v>10510</v>
      </c>
      <c r="C6874" s="545" t="s">
        <v>216</v>
      </c>
      <c r="D6874" s="546"/>
      <c r="E6874" s="171" t="str">
        <f t="shared" si="107"/>
        <v>1900</v>
      </c>
      <c r="F6874" s="547">
        <v>0</v>
      </c>
      <c r="G6874" s="548">
        <v>0</v>
      </c>
      <c r="H6874" s="547">
        <v>0</v>
      </c>
      <c r="I6874" s="545" t="s">
        <v>12686</v>
      </c>
      <c r="J6874" s="545"/>
      <c r="K6874" s="545" t="s">
        <v>13413</v>
      </c>
      <c r="L6874" s="545" t="s">
        <v>16422</v>
      </c>
      <c r="M6874" s="548" t="s">
        <v>13758</v>
      </c>
      <c r="N6874" s="545" t="s">
        <v>13413</v>
      </c>
      <c r="O6874" s="545" t="s">
        <v>13413</v>
      </c>
      <c r="P6874" s="549">
        <v>4917</v>
      </c>
      <c r="Q6874" s="549">
        <v>1</v>
      </c>
      <c r="R6874" s="549">
        <v>131</v>
      </c>
      <c r="S6874" s="548"/>
      <c r="T6874" s="548"/>
      <c r="U6874" s="99"/>
    </row>
    <row r="6875" spans="1:21" ht="19.5" customHeight="1">
      <c r="A6875" s="545">
        <v>101502</v>
      </c>
      <c r="B6875" s="545" t="s">
        <v>7760</v>
      </c>
      <c r="C6875" s="545" t="s">
        <v>216</v>
      </c>
      <c r="D6875" s="546">
        <v>43641</v>
      </c>
      <c r="E6875" s="171" t="str">
        <f t="shared" si="107"/>
        <v>2019</v>
      </c>
      <c r="F6875" s="547">
        <v>2538817</v>
      </c>
      <c r="G6875" s="548">
        <v>0.19</v>
      </c>
      <c r="H6875" s="547">
        <v>2133459.66</v>
      </c>
      <c r="I6875" s="545" t="s">
        <v>12736</v>
      </c>
      <c r="J6875" s="545" t="s">
        <v>13321</v>
      </c>
      <c r="K6875" s="545" t="s">
        <v>18272</v>
      </c>
      <c r="L6875" s="545" t="s">
        <v>13413</v>
      </c>
      <c r="M6875" s="548" t="s">
        <v>13758</v>
      </c>
      <c r="N6875" s="545" t="s">
        <v>13413</v>
      </c>
      <c r="O6875" s="545" t="s">
        <v>13413</v>
      </c>
      <c r="P6875" s="549">
        <v>11884</v>
      </c>
      <c r="Q6875" s="549">
        <v>1</v>
      </c>
      <c r="R6875" s="549">
        <v>56</v>
      </c>
      <c r="S6875" s="548">
        <v>2244</v>
      </c>
      <c r="T6875" s="548"/>
      <c r="U6875" s="99"/>
    </row>
    <row r="6876" spans="1:21" ht="19.5" customHeight="1">
      <c r="A6876" s="545">
        <v>101503</v>
      </c>
      <c r="B6876" s="545" t="s">
        <v>7240</v>
      </c>
      <c r="C6876" s="545" t="s">
        <v>216</v>
      </c>
      <c r="D6876" s="546">
        <v>43839</v>
      </c>
      <c r="E6876" s="171" t="str">
        <f t="shared" si="107"/>
        <v>2020</v>
      </c>
      <c r="F6876" s="547">
        <v>19228</v>
      </c>
      <c r="G6876" s="548">
        <v>0.19</v>
      </c>
      <c r="H6876" s="547">
        <v>16157.98</v>
      </c>
      <c r="I6876" s="545" t="s">
        <v>12650</v>
      </c>
      <c r="J6876" s="545" t="s">
        <v>13297</v>
      </c>
      <c r="K6876" s="545" t="s">
        <v>13413</v>
      </c>
      <c r="L6876" s="545" t="s">
        <v>14439</v>
      </c>
      <c r="M6876" s="548" t="s">
        <v>13758</v>
      </c>
      <c r="N6876" s="545" t="s">
        <v>22166</v>
      </c>
      <c r="O6876" s="545" t="s">
        <v>15871</v>
      </c>
      <c r="P6876" s="549">
        <v>4918</v>
      </c>
      <c r="Q6876" s="549">
        <v>1</v>
      </c>
      <c r="R6876" s="549">
        <v>127</v>
      </c>
      <c r="S6876" s="548">
        <v>2257</v>
      </c>
      <c r="T6876" s="548">
        <v>11</v>
      </c>
      <c r="U6876" s="99"/>
    </row>
    <row r="6877" spans="1:21" ht="19.5" customHeight="1">
      <c r="A6877" s="545">
        <v>101504</v>
      </c>
      <c r="B6877" s="545" t="s">
        <v>10509</v>
      </c>
      <c r="C6877" s="545" t="s">
        <v>216</v>
      </c>
      <c r="D6877" s="546"/>
      <c r="E6877" s="171" t="str">
        <f t="shared" si="107"/>
        <v>1900</v>
      </c>
      <c r="F6877" s="547">
        <v>0</v>
      </c>
      <c r="G6877" s="548">
        <v>0</v>
      </c>
      <c r="H6877" s="547">
        <v>0</v>
      </c>
      <c r="I6877" s="545" t="s">
        <v>12650</v>
      </c>
      <c r="J6877" s="545"/>
      <c r="K6877" s="545" t="s">
        <v>13413</v>
      </c>
      <c r="L6877" s="545" t="s">
        <v>14439</v>
      </c>
      <c r="M6877" s="548" t="s">
        <v>13758</v>
      </c>
      <c r="N6877" s="545" t="s">
        <v>22166</v>
      </c>
      <c r="O6877" s="545" t="s">
        <v>15871</v>
      </c>
      <c r="P6877" s="549">
        <v>4919</v>
      </c>
      <c r="Q6877" s="549">
        <v>1</v>
      </c>
      <c r="R6877" s="549">
        <v>127</v>
      </c>
      <c r="S6877" s="548"/>
      <c r="T6877" s="548">
        <v>11</v>
      </c>
      <c r="U6877" s="99"/>
    </row>
    <row r="6878" spans="1:21" ht="19.5" customHeight="1">
      <c r="A6878" s="545">
        <v>101505</v>
      </c>
      <c r="B6878" s="545" t="s">
        <v>2200</v>
      </c>
      <c r="C6878" s="545" t="s">
        <v>216</v>
      </c>
      <c r="D6878" s="546"/>
      <c r="E6878" s="171" t="str">
        <f t="shared" si="107"/>
        <v>1900</v>
      </c>
      <c r="F6878" s="547">
        <v>0</v>
      </c>
      <c r="G6878" s="548">
        <v>0</v>
      </c>
      <c r="H6878" s="547">
        <v>0</v>
      </c>
      <c r="I6878" s="545" t="s">
        <v>12650</v>
      </c>
      <c r="J6878" s="545"/>
      <c r="K6878" s="545" t="s">
        <v>13413</v>
      </c>
      <c r="L6878" s="545" t="s">
        <v>14439</v>
      </c>
      <c r="M6878" s="548" t="s">
        <v>13758</v>
      </c>
      <c r="N6878" s="545" t="s">
        <v>22166</v>
      </c>
      <c r="O6878" s="545" t="s">
        <v>15871</v>
      </c>
      <c r="P6878" s="549">
        <v>4920</v>
      </c>
      <c r="Q6878" s="549">
        <v>1</v>
      </c>
      <c r="R6878" s="549">
        <v>127</v>
      </c>
      <c r="S6878" s="548"/>
      <c r="T6878" s="548">
        <v>11</v>
      </c>
      <c r="U6878" s="99"/>
    </row>
    <row r="6879" spans="1:21" ht="19.5" customHeight="1">
      <c r="A6879" s="545">
        <v>101506</v>
      </c>
      <c r="B6879" s="545" t="s">
        <v>5267</v>
      </c>
      <c r="C6879" s="545" t="s">
        <v>4552</v>
      </c>
      <c r="D6879" s="546">
        <v>46052</v>
      </c>
      <c r="E6879" s="171" t="str">
        <f t="shared" si="107"/>
        <v>2026</v>
      </c>
      <c r="F6879" s="547">
        <v>3721076</v>
      </c>
      <c r="G6879" s="548">
        <v>0.19</v>
      </c>
      <c r="H6879" s="547">
        <v>3126954.62</v>
      </c>
      <c r="I6879" s="545" t="s">
        <v>12753</v>
      </c>
      <c r="J6879" s="545" t="s">
        <v>13307</v>
      </c>
      <c r="K6879" s="545" t="s">
        <v>18273</v>
      </c>
      <c r="L6879" s="545" t="s">
        <v>16420</v>
      </c>
      <c r="M6879" s="548" t="s">
        <v>13758</v>
      </c>
      <c r="N6879" s="545" t="s">
        <v>13413</v>
      </c>
      <c r="O6879" s="545" t="s">
        <v>13413</v>
      </c>
      <c r="P6879" s="549">
        <v>4921</v>
      </c>
      <c r="Q6879" s="549">
        <v>1</v>
      </c>
      <c r="R6879" s="549">
        <v>165</v>
      </c>
      <c r="S6879" s="548">
        <v>2228</v>
      </c>
      <c r="T6879" s="548"/>
      <c r="U6879" s="99"/>
    </row>
    <row r="6880" spans="1:21" ht="19.5" customHeight="1">
      <c r="A6880" s="545">
        <v>101507</v>
      </c>
      <c r="B6880" s="545" t="s">
        <v>2223</v>
      </c>
      <c r="C6880" s="545" t="s">
        <v>216</v>
      </c>
      <c r="D6880" s="546"/>
      <c r="E6880" s="171" t="str">
        <f t="shared" si="107"/>
        <v>1900</v>
      </c>
      <c r="F6880" s="547">
        <v>0</v>
      </c>
      <c r="G6880" s="548">
        <v>0</v>
      </c>
      <c r="H6880" s="547">
        <v>0</v>
      </c>
      <c r="I6880" s="545" t="s">
        <v>12650</v>
      </c>
      <c r="J6880" s="545"/>
      <c r="K6880" s="545" t="s">
        <v>13413</v>
      </c>
      <c r="L6880" s="545" t="s">
        <v>14439</v>
      </c>
      <c r="M6880" s="548" t="s">
        <v>13758</v>
      </c>
      <c r="N6880" s="545" t="s">
        <v>22166</v>
      </c>
      <c r="O6880" s="545" t="s">
        <v>15871</v>
      </c>
      <c r="P6880" s="549">
        <v>4922</v>
      </c>
      <c r="Q6880" s="549">
        <v>1</v>
      </c>
      <c r="R6880" s="549">
        <v>127</v>
      </c>
      <c r="S6880" s="548"/>
      <c r="T6880" s="548">
        <v>11</v>
      </c>
      <c r="U6880" s="99"/>
    </row>
    <row r="6881" spans="1:21" ht="19.5" customHeight="1">
      <c r="A6881" s="545">
        <v>101508</v>
      </c>
      <c r="B6881" s="545" t="s">
        <v>2184</v>
      </c>
      <c r="C6881" s="545" t="s">
        <v>216</v>
      </c>
      <c r="D6881" s="546"/>
      <c r="E6881" s="171" t="str">
        <f t="shared" si="107"/>
        <v>1900</v>
      </c>
      <c r="F6881" s="547">
        <v>0</v>
      </c>
      <c r="G6881" s="548">
        <v>0</v>
      </c>
      <c r="H6881" s="547">
        <v>0</v>
      </c>
      <c r="I6881" s="545" t="s">
        <v>12650</v>
      </c>
      <c r="J6881" s="545"/>
      <c r="K6881" s="545" t="s">
        <v>13413</v>
      </c>
      <c r="L6881" s="545" t="s">
        <v>14439</v>
      </c>
      <c r="M6881" s="548" t="s">
        <v>13758</v>
      </c>
      <c r="N6881" s="545" t="s">
        <v>22166</v>
      </c>
      <c r="O6881" s="545" t="s">
        <v>15871</v>
      </c>
      <c r="P6881" s="549">
        <v>4923</v>
      </c>
      <c r="Q6881" s="549">
        <v>1</v>
      </c>
      <c r="R6881" s="549">
        <v>127</v>
      </c>
      <c r="S6881" s="548"/>
      <c r="T6881" s="548">
        <v>11</v>
      </c>
      <c r="U6881" s="99"/>
    </row>
    <row r="6882" spans="1:21" ht="19.5" customHeight="1">
      <c r="A6882" s="545">
        <v>101509</v>
      </c>
      <c r="B6882" s="545" t="s">
        <v>3499</v>
      </c>
      <c r="C6882" s="545" t="s">
        <v>216</v>
      </c>
      <c r="D6882" s="546">
        <v>46052</v>
      </c>
      <c r="E6882" s="171" t="str">
        <f t="shared" si="107"/>
        <v>2026</v>
      </c>
      <c r="F6882" s="547">
        <v>4335909</v>
      </c>
      <c r="G6882" s="548">
        <v>0.19</v>
      </c>
      <c r="H6882" s="547">
        <v>3643621.01</v>
      </c>
      <c r="I6882" s="545" t="s">
        <v>12758</v>
      </c>
      <c r="J6882" s="545" t="s">
        <v>13307</v>
      </c>
      <c r="K6882" s="545" t="s">
        <v>13413</v>
      </c>
      <c r="L6882" s="545" t="s">
        <v>17893</v>
      </c>
      <c r="M6882" s="548" t="s">
        <v>13758</v>
      </c>
      <c r="N6882" s="545" t="s">
        <v>13413</v>
      </c>
      <c r="O6882" s="545" t="s">
        <v>13413</v>
      </c>
      <c r="P6882" s="549">
        <v>4924</v>
      </c>
      <c r="Q6882" s="549">
        <v>1</v>
      </c>
      <c r="R6882" s="549">
        <v>164</v>
      </c>
      <c r="S6882" s="548">
        <v>2228</v>
      </c>
      <c r="T6882" s="548"/>
      <c r="U6882" s="99"/>
    </row>
    <row r="6883" spans="1:21" ht="19.5" customHeight="1">
      <c r="A6883" s="545">
        <v>101510</v>
      </c>
      <c r="B6883" s="545" t="s">
        <v>7736</v>
      </c>
      <c r="C6883" s="545" t="s">
        <v>216</v>
      </c>
      <c r="D6883" s="546">
        <v>44592</v>
      </c>
      <c r="E6883" s="171" t="str">
        <f t="shared" si="107"/>
        <v>2022</v>
      </c>
      <c r="F6883" s="547">
        <v>156733</v>
      </c>
      <c r="G6883" s="548">
        <v>0.19</v>
      </c>
      <c r="H6883" s="547">
        <v>131708.4</v>
      </c>
      <c r="I6883" s="545" t="s">
        <v>12676</v>
      </c>
      <c r="J6883" s="545" t="s">
        <v>13297</v>
      </c>
      <c r="K6883" s="545" t="s">
        <v>18274</v>
      </c>
      <c r="L6883" s="545" t="s">
        <v>13413</v>
      </c>
      <c r="M6883" s="548" t="s">
        <v>13758</v>
      </c>
      <c r="N6883" s="545" t="s">
        <v>13413</v>
      </c>
      <c r="O6883" s="545" t="s">
        <v>13413</v>
      </c>
      <c r="P6883" s="549">
        <v>9555</v>
      </c>
      <c r="Q6883" s="549">
        <v>1</v>
      </c>
      <c r="R6883" s="549">
        <v>14</v>
      </c>
      <c r="S6883" s="548">
        <v>2257</v>
      </c>
      <c r="T6883" s="548"/>
      <c r="U6883" s="99"/>
    </row>
    <row r="6884" spans="1:21" ht="19.5" customHeight="1">
      <c r="A6884" s="545">
        <v>101511</v>
      </c>
      <c r="B6884" s="545" t="s">
        <v>10508</v>
      </c>
      <c r="C6884" s="545" t="s">
        <v>209</v>
      </c>
      <c r="D6884" s="546"/>
      <c r="E6884" s="171" t="str">
        <f t="shared" si="107"/>
        <v>1900</v>
      </c>
      <c r="F6884" s="547">
        <v>0</v>
      </c>
      <c r="G6884" s="548">
        <v>0</v>
      </c>
      <c r="H6884" s="547">
        <v>0</v>
      </c>
      <c r="I6884" s="545" t="s">
        <v>12706</v>
      </c>
      <c r="J6884" s="545"/>
      <c r="K6884" s="545" t="s">
        <v>13413</v>
      </c>
      <c r="L6884" s="545" t="s">
        <v>13413</v>
      </c>
      <c r="M6884" s="548" t="s">
        <v>13758</v>
      </c>
      <c r="N6884" s="545" t="s">
        <v>13413</v>
      </c>
      <c r="O6884" s="545" t="s">
        <v>15804</v>
      </c>
      <c r="P6884" s="549">
        <v>4925</v>
      </c>
      <c r="Q6884" s="549">
        <v>1</v>
      </c>
      <c r="R6884" s="549">
        <v>128</v>
      </c>
      <c r="S6884" s="548"/>
      <c r="T6884" s="548"/>
      <c r="U6884" s="99"/>
    </row>
    <row r="6885" spans="1:21" ht="19.5" customHeight="1">
      <c r="A6885" s="545">
        <v>101512</v>
      </c>
      <c r="B6885" s="545" t="s">
        <v>10507</v>
      </c>
      <c r="C6885" s="545" t="s">
        <v>209</v>
      </c>
      <c r="D6885" s="546"/>
      <c r="E6885" s="171" t="str">
        <f t="shared" si="107"/>
        <v>1900</v>
      </c>
      <c r="F6885" s="547">
        <v>0</v>
      </c>
      <c r="G6885" s="548">
        <v>0</v>
      </c>
      <c r="H6885" s="547">
        <v>0</v>
      </c>
      <c r="I6885" s="545" t="s">
        <v>12706</v>
      </c>
      <c r="J6885" s="545"/>
      <c r="K6885" s="545" t="s">
        <v>13413</v>
      </c>
      <c r="L6885" s="545" t="s">
        <v>13413</v>
      </c>
      <c r="M6885" s="548" t="s">
        <v>13758</v>
      </c>
      <c r="N6885" s="545" t="s">
        <v>13413</v>
      </c>
      <c r="O6885" s="545" t="s">
        <v>15804</v>
      </c>
      <c r="P6885" s="549">
        <v>4926</v>
      </c>
      <c r="Q6885" s="549">
        <v>1</v>
      </c>
      <c r="R6885" s="549">
        <v>128</v>
      </c>
      <c r="S6885" s="548"/>
      <c r="T6885" s="548"/>
      <c r="U6885" s="99"/>
    </row>
    <row r="6886" spans="1:21" ht="19.5" customHeight="1">
      <c r="A6886" s="545">
        <v>101513</v>
      </c>
      <c r="B6886" s="545" t="s">
        <v>427</v>
      </c>
      <c r="C6886" s="545" t="s">
        <v>311</v>
      </c>
      <c r="D6886" s="546"/>
      <c r="E6886" s="171" t="str">
        <f t="shared" si="107"/>
        <v>1900</v>
      </c>
      <c r="F6886" s="547">
        <v>0</v>
      </c>
      <c r="G6886" s="548">
        <v>0</v>
      </c>
      <c r="H6886" s="547">
        <v>0</v>
      </c>
      <c r="I6886" s="545" t="s">
        <v>12654</v>
      </c>
      <c r="J6886" s="545"/>
      <c r="K6886" s="545" t="s">
        <v>13413</v>
      </c>
      <c r="L6886" s="545" t="s">
        <v>13413</v>
      </c>
      <c r="M6886" s="548" t="s">
        <v>13758</v>
      </c>
      <c r="N6886" s="545" t="s">
        <v>13413</v>
      </c>
      <c r="O6886" s="545" t="s">
        <v>13413</v>
      </c>
      <c r="P6886" s="549">
        <v>4927</v>
      </c>
      <c r="Q6886" s="549">
        <v>1</v>
      </c>
      <c r="R6886" s="549">
        <v>2</v>
      </c>
      <c r="S6886" s="548"/>
      <c r="T6886" s="548"/>
      <c r="U6886" s="99"/>
    </row>
    <row r="6887" spans="1:21" ht="19.5" customHeight="1">
      <c r="A6887" s="545">
        <v>101514</v>
      </c>
      <c r="B6887" s="545" t="s">
        <v>544</v>
      </c>
      <c r="C6887" s="545" t="s">
        <v>221</v>
      </c>
      <c r="D6887" s="546"/>
      <c r="E6887" s="171" t="str">
        <f t="shared" si="107"/>
        <v>1900</v>
      </c>
      <c r="F6887" s="547">
        <v>0</v>
      </c>
      <c r="G6887" s="548">
        <v>0</v>
      </c>
      <c r="H6887" s="547">
        <v>0</v>
      </c>
      <c r="I6887" s="545" t="s">
        <v>12671</v>
      </c>
      <c r="J6887" s="545"/>
      <c r="K6887" s="545" t="s">
        <v>13413</v>
      </c>
      <c r="L6887" s="545" t="s">
        <v>15938</v>
      </c>
      <c r="M6887" s="548" t="s">
        <v>13758</v>
      </c>
      <c r="N6887" s="545" t="s">
        <v>22149</v>
      </c>
      <c r="O6887" s="545" t="s">
        <v>15939</v>
      </c>
      <c r="P6887" s="549">
        <v>4928</v>
      </c>
      <c r="Q6887" s="549">
        <v>1</v>
      </c>
      <c r="R6887" s="549">
        <v>82</v>
      </c>
      <c r="S6887" s="548"/>
      <c r="T6887" s="548">
        <v>43</v>
      </c>
      <c r="U6887" s="99"/>
    </row>
    <row r="6888" spans="1:21" ht="19.5" customHeight="1">
      <c r="A6888" s="545">
        <v>101515</v>
      </c>
      <c r="B6888" s="545" t="s">
        <v>540</v>
      </c>
      <c r="C6888" s="545" t="s">
        <v>221</v>
      </c>
      <c r="D6888" s="546"/>
      <c r="E6888" s="171" t="str">
        <f t="shared" si="107"/>
        <v>1900</v>
      </c>
      <c r="F6888" s="547">
        <v>0</v>
      </c>
      <c r="G6888" s="548">
        <v>0</v>
      </c>
      <c r="H6888" s="547">
        <v>0</v>
      </c>
      <c r="I6888" s="545" t="s">
        <v>12671</v>
      </c>
      <c r="J6888" s="545"/>
      <c r="K6888" s="545" t="s">
        <v>13413</v>
      </c>
      <c r="L6888" s="545" t="s">
        <v>15938</v>
      </c>
      <c r="M6888" s="548" t="s">
        <v>13758</v>
      </c>
      <c r="N6888" s="545" t="s">
        <v>22149</v>
      </c>
      <c r="O6888" s="545" t="s">
        <v>15939</v>
      </c>
      <c r="P6888" s="549">
        <v>4929</v>
      </c>
      <c r="Q6888" s="549">
        <v>1</v>
      </c>
      <c r="R6888" s="549">
        <v>82</v>
      </c>
      <c r="S6888" s="548"/>
      <c r="T6888" s="548">
        <v>43</v>
      </c>
      <c r="U6888" s="99"/>
    </row>
    <row r="6889" spans="1:21" ht="19.5" customHeight="1">
      <c r="A6889" s="545">
        <v>101516</v>
      </c>
      <c r="B6889" s="545" t="s">
        <v>8091</v>
      </c>
      <c r="C6889" s="545" t="s">
        <v>216</v>
      </c>
      <c r="D6889" s="546">
        <v>43544</v>
      </c>
      <c r="E6889" s="171" t="str">
        <f t="shared" si="107"/>
        <v>2019</v>
      </c>
      <c r="F6889" s="547">
        <v>122948278</v>
      </c>
      <c r="G6889" s="548">
        <v>0.19</v>
      </c>
      <c r="H6889" s="547">
        <v>103317880.67</v>
      </c>
      <c r="I6889" s="545" t="s">
        <v>12758</v>
      </c>
      <c r="J6889" s="545" t="s">
        <v>13366</v>
      </c>
      <c r="K6889" s="545" t="s">
        <v>18275</v>
      </c>
      <c r="L6889" s="545" t="s">
        <v>13413</v>
      </c>
      <c r="M6889" s="548" t="s">
        <v>13758</v>
      </c>
      <c r="N6889" s="545" t="s">
        <v>13413</v>
      </c>
      <c r="O6889" s="545" t="s">
        <v>13413</v>
      </c>
      <c r="P6889" s="549">
        <v>4930</v>
      </c>
      <c r="Q6889" s="549">
        <v>1</v>
      </c>
      <c r="R6889" s="549">
        <v>164</v>
      </c>
      <c r="S6889" s="548">
        <v>2179</v>
      </c>
      <c r="T6889" s="548"/>
      <c r="U6889" s="99"/>
    </row>
    <row r="6890" spans="1:21" ht="19.5" customHeight="1">
      <c r="A6890" s="545">
        <v>101517</v>
      </c>
      <c r="B6890" s="545" t="s">
        <v>8157</v>
      </c>
      <c r="C6890" s="545" t="s">
        <v>216</v>
      </c>
      <c r="D6890" s="546">
        <v>43537</v>
      </c>
      <c r="E6890" s="171" t="str">
        <f t="shared" si="107"/>
        <v>2019</v>
      </c>
      <c r="F6890" s="547">
        <v>626840766</v>
      </c>
      <c r="G6890" s="548">
        <v>0.19</v>
      </c>
      <c r="H6890" s="547">
        <v>526756946.22000003</v>
      </c>
      <c r="I6890" s="545" t="s">
        <v>12758</v>
      </c>
      <c r="J6890" s="545" t="s">
        <v>13379</v>
      </c>
      <c r="K6890" s="545" t="s">
        <v>18276</v>
      </c>
      <c r="L6890" s="545" t="s">
        <v>13413</v>
      </c>
      <c r="M6890" s="548" t="s">
        <v>13758</v>
      </c>
      <c r="N6890" s="545" t="s">
        <v>13413</v>
      </c>
      <c r="O6890" s="545" t="s">
        <v>13413</v>
      </c>
      <c r="P6890" s="549">
        <v>4931</v>
      </c>
      <c r="Q6890" s="549">
        <v>1</v>
      </c>
      <c r="R6890" s="549">
        <v>164</v>
      </c>
      <c r="S6890" s="548">
        <v>1940</v>
      </c>
      <c r="T6890" s="548"/>
      <c r="U6890" s="99"/>
    </row>
    <row r="6891" spans="1:21" ht="19.5" customHeight="1">
      <c r="A6891" s="545">
        <v>101518</v>
      </c>
      <c r="B6891" s="545" t="s">
        <v>5292</v>
      </c>
      <c r="C6891" s="545" t="s">
        <v>216</v>
      </c>
      <c r="D6891" s="546">
        <v>44679</v>
      </c>
      <c r="E6891" s="171" t="str">
        <f t="shared" si="107"/>
        <v>2022</v>
      </c>
      <c r="F6891" s="547">
        <v>17452866</v>
      </c>
      <c r="G6891" s="548">
        <v>0.19</v>
      </c>
      <c r="H6891" s="547">
        <v>14666273.949999999</v>
      </c>
      <c r="I6891" s="545" t="s">
        <v>12758</v>
      </c>
      <c r="J6891" s="545" t="s">
        <v>13298</v>
      </c>
      <c r="K6891" s="545" t="s">
        <v>18277</v>
      </c>
      <c r="L6891" s="545" t="s">
        <v>13413</v>
      </c>
      <c r="M6891" s="548" t="s">
        <v>13758</v>
      </c>
      <c r="N6891" s="545" t="s">
        <v>13413</v>
      </c>
      <c r="O6891" s="545" t="s">
        <v>13413</v>
      </c>
      <c r="P6891" s="549">
        <v>4932</v>
      </c>
      <c r="Q6891" s="549">
        <v>1</v>
      </c>
      <c r="R6891" s="549">
        <v>164</v>
      </c>
      <c r="S6891" s="548">
        <v>1012</v>
      </c>
      <c r="T6891" s="548"/>
      <c r="U6891" s="99"/>
    </row>
    <row r="6892" spans="1:21" ht="19.5" customHeight="1">
      <c r="A6892" s="545">
        <v>101519</v>
      </c>
      <c r="B6892" s="545" t="s">
        <v>5287</v>
      </c>
      <c r="C6892" s="545" t="s">
        <v>216</v>
      </c>
      <c r="D6892" s="546">
        <v>44677</v>
      </c>
      <c r="E6892" s="171" t="str">
        <f t="shared" si="107"/>
        <v>2022</v>
      </c>
      <c r="F6892" s="547">
        <v>21586935</v>
      </c>
      <c r="G6892" s="548">
        <v>0.19</v>
      </c>
      <c r="H6892" s="547">
        <v>18140281.510000002</v>
      </c>
      <c r="I6892" s="545" t="s">
        <v>12758</v>
      </c>
      <c r="J6892" s="545" t="s">
        <v>13298</v>
      </c>
      <c r="K6892" s="545" t="s">
        <v>18278</v>
      </c>
      <c r="L6892" s="545" t="s">
        <v>13413</v>
      </c>
      <c r="M6892" s="548" t="s">
        <v>13758</v>
      </c>
      <c r="N6892" s="545" t="s">
        <v>13413</v>
      </c>
      <c r="O6892" s="545" t="s">
        <v>13413</v>
      </c>
      <c r="P6892" s="549">
        <v>4933</v>
      </c>
      <c r="Q6892" s="549">
        <v>1</v>
      </c>
      <c r="R6892" s="549">
        <v>164</v>
      </c>
      <c r="S6892" s="548">
        <v>1012</v>
      </c>
      <c r="T6892" s="548"/>
      <c r="U6892" s="99"/>
    </row>
    <row r="6893" spans="1:21" ht="19.5" customHeight="1">
      <c r="A6893" s="545">
        <v>101520</v>
      </c>
      <c r="B6893" s="545" t="s">
        <v>6101</v>
      </c>
      <c r="C6893" s="545" t="s">
        <v>216</v>
      </c>
      <c r="D6893" s="546">
        <v>44166</v>
      </c>
      <c r="E6893" s="171" t="str">
        <f t="shared" si="107"/>
        <v>2020</v>
      </c>
      <c r="F6893" s="547">
        <v>78458.27</v>
      </c>
      <c r="G6893" s="548">
        <v>0.19</v>
      </c>
      <c r="H6893" s="547">
        <v>65931.320000000007</v>
      </c>
      <c r="I6893" s="545" t="s">
        <v>12741</v>
      </c>
      <c r="J6893" s="545" t="s">
        <v>13297</v>
      </c>
      <c r="K6893" s="545" t="s">
        <v>13413</v>
      </c>
      <c r="L6893" s="545" t="s">
        <v>13413</v>
      </c>
      <c r="M6893" s="548" t="s">
        <v>13758</v>
      </c>
      <c r="N6893" s="545" t="s">
        <v>13413</v>
      </c>
      <c r="O6893" s="545" t="s">
        <v>13413</v>
      </c>
      <c r="P6893" s="549">
        <v>4934</v>
      </c>
      <c r="Q6893" s="549">
        <v>1</v>
      </c>
      <c r="R6893" s="549">
        <v>37</v>
      </c>
      <c r="S6893" s="548">
        <v>2257</v>
      </c>
      <c r="T6893" s="548"/>
      <c r="U6893" s="99"/>
    </row>
    <row r="6894" spans="1:21" ht="19.5" customHeight="1">
      <c r="A6894" s="545">
        <v>101521</v>
      </c>
      <c r="B6894" s="545" t="s">
        <v>5293</v>
      </c>
      <c r="C6894" s="545" t="s">
        <v>216</v>
      </c>
      <c r="D6894" s="546">
        <v>44677</v>
      </c>
      <c r="E6894" s="171" t="str">
        <f t="shared" si="107"/>
        <v>2022</v>
      </c>
      <c r="F6894" s="547">
        <v>11599740</v>
      </c>
      <c r="G6894" s="548">
        <v>0.19</v>
      </c>
      <c r="H6894" s="547">
        <v>9747680.6699999999</v>
      </c>
      <c r="I6894" s="545" t="s">
        <v>12758</v>
      </c>
      <c r="J6894" s="545" t="s">
        <v>13298</v>
      </c>
      <c r="K6894" s="545" t="s">
        <v>18279</v>
      </c>
      <c r="L6894" s="545" t="s">
        <v>13413</v>
      </c>
      <c r="M6894" s="548" t="s">
        <v>13758</v>
      </c>
      <c r="N6894" s="545" t="s">
        <v>13413</v>
      </c>
      <c r="O6894" s="545" t="s">
        <v>13413</v>
      </c>
      <c r="P6894" s="549">
        <v>4935</v>
      </c>
      <c r="Q6894" s="549">
        <v>1</v>
      </c>
      <c r="R6894" s="549">
        <v>164</v>
      </c>
      <c r="S6894" s="548">
        <v>1012</v>
      </c>
      <c r="T6894" s="548"/>
      <c r="U6894" s="99"/>
    </row>
    <row r="6895" spans="1:21" ht="19.5" customHeight="1">
      <c r="A6895" s="545">
        <v>101523</v>
      </c>
      <c r="B6895" s="545" t="s">
        <v>8225</v>
      </c>
      <c r="C6895" s="545" t="s">
        <v>216</v>
      </c>
      <c r="D6895" s="546">
        <v>43532</v>
      </c>
      <c r="E6895" s="171" t="str">
        <f t="shared" si="107"/>
        <v>2019</v>
      </c>
      <c r="F6895" s="547">
        <v>61846003</v>
      </c>
      <c r="G6895" s="548">
        <v>0.19</v>
      </c>
      <c r="H6895" s="547">
        <v>51971431.090000004</v>
      </c>
      <c r="I6895" s="545" t="s">
        <v>12758</v>
      </c>
      <c r="J6895" s="545" t="s">
        <v>13319</v>
      </c>
      <c r="K6895" s="545" t="s">
        <v>18280</v>
      </c>
      <c r="L6895" s="545" t="s">
        <v>13413</v>
      </c>
      <c r="M6895" s="548" t="s">
        <v>13758</v>
      </c>
      <c r="N6895" s="545" t="s">
        <v>13413</v>
      </c>
      <c r="O6895" s="545" t="s">
        <v>13413</v>
      </c>
      <c r="P6895" s="549">
        <v>4937</v>
      </c>
      <c r="Q6895" s="549">
        <v>1</v>
      </c>
      <c r="R6895" s="549">
        <v>164</v>
      </c>
      <c r="S6895" s="548">
        <v>1824</v>
      </c>
      <c r="T6895" s="548"/>
      <c r="U6895" s="99"/>
    </row>
    <row r="6896" spans="1:21" ht="19.5" customHeight="1">
      <c r="A6896" s="545">
        <v>101524</v>
      </c>
      <c r="B6896" s="545" t="s">
        <v>7753</v>
      </c>
      <c r="C6896" s="545" t="s">
        <v>216</v>
      </c>
      <c r="D6896" s="546">
        <v>43649</v>
      </c>
      <c r="E6896" s="171" t="str">
        <f t="shared" si="107"/>
        <v>2019</v>
      </c>
      <c r="F6896" s="547">
        <v>107766400</v>
      </c>
      <c r="G6896" s="548">
        <v>0.19</v>
      </c>
      <c r="H6896" s="547">
        <v>90560000</v>
      </c>
      <c r="I6896" s="545" t="s">
        <v>12693</v>
      </c>
      <c r="J6896" s="545" t="s">
        <v>13321</v>
      </c>
      <c r="K6896" s="545" t="s">
        <v>18281</v>
      </c>
      <c r="L6896" s="545" t="s">
        <v>18251</v>
      </c>
      <c r="M6896" s="548" t="s">
        <v>13758</v>
      </c>
      <c r="N6896" s="545" t="s">
        <v>13413</v>
      </c>
      <c r="O6896" s="545" t="s">
        <v>13413</v>
      </c>
      <c r="P6896" s="549">
        <v>11885</v>
      </c>
      <c r="Q6896" s="549">
        <v>1</v>
      </c>
      <c r="R6896" s="549">
        <v>102</v>
      </c>
      <c r="S6896" s="548">
        <v>2244</v>
      </c>
      <c r="T6896" s="548"/>
      <c r="U6896" s="99"/>
    </row>
    <row r="6897" spans="1:21" ht="19.5" customHeight="1">
      <c r="A6897" s="545">
        <v>101525</v>
      </c>
      <c r="B6897" s="545" t="s">
        <v>10506</v>
      </c>
      <c r="C6897" s="545" t="s">
        <v>216</v>
      </c>
      <c r="D6897" s="546"/>
      <c r="E6897" s="171" t="str">
        <f t="shared" si="107"/>
        <v>1900</v>
      </c>
      <c r="F6897" s="547">
        <v>0</v>
      </c>
      <c r="G6897" s="548">
        <v>0</v>
      </c>
      <c r="H6897" s="547">
        <v>0</v>
      </c>
      <c r="I6897" s="545" t="s">
        <v>12741</v>
      </c>
      <c r="J6897" s="545"/>
      <c r="K6897" s="545" t="s">
        <v>13413</v>
      </c>
      <c r="L6897" s="545" t="s">
        <v>13413</v>
      </c>
      <c r="M6897" s="548" t="s">
        <v>13758</v>
      </c>
      <c r="N6897" s="545" t="s">
        <v>13413</v>
      </c>
      <c r="O6897" s="545" t="s">
        <v>13413</v>
      </c>
      <c r="P6897" s="549">
        <v>4938</v>
      </c>
      <c r="Q6897" s="549">
        <v>1</v>
      </c>
      <c r="R6897" s="549">
        <v>37</v>
      </c>
      <c r="S6897" s="548"/>
      <c r="T6897" s="548"/>
      <c r="U6897" s="99"/>
    </row>
    <row r="6898" spans="1:21" ht="19.5" customHeight="1">
      <c r="A6898" s="545">
        <v>101526</v>
      </c>
      <c r="B6898" s="545" t="s">
        <v>7516</v>
      </c>
      <c r="C6898" s="545" t="s">
        <v>216</v>
      </c>
      <c r="D6898" s="546">
        <v>43732</v>
      </c>
      <c r="E6898" s="171" t="str">
        <f t="shared" si="107"/>
        <v>2019</v>
      </c>
      <c r="F6898" s="547">
        <v>129186400</v>
      </c>
      <c r="G6898" s="548">
        <v>0.19</v>
      </c>
      <c r="H6898" s="547">
        <v>108560000</v>
      </c>
      <c r="I6898" s="545" t="s">
        <v>12693</v>
      </c>
      <c r="J6898" s="545" t="s">
        <v>13321</v>
      </c>
      <c r="K6898" s="545" t="s">
        <v>18282</v>
      </c>
      <c r="L6898" s="545" t="s">
        <v>18251</v>
      </c>
      <c r="M6898" s="548" t="s">
        <v>13758</v>
      </c>
      <c r="N6898" s="545" t="s">
        <v>13413</v>
      </c>
      <c r="O6898" s="545" t="s">
        <v>13413</v>
      </c>
      <c r="P6898" s="549">
        <v>11886</v>
      </c>
      <c r="Q6898" s="549">
        <v>1</v>
      </c>
      <c r="R6898" s="549">
        <v>102</v>
      </c>
      <c r="S6898" s="548">
        <v>2244</v>
      </c>
      <c r="T6898" s="548"/>
      <c r="U6898" s="99"/>
    </row>
    <row r="6899" spans="1:21" ht="19.5" customHeight="1">
      <c r="A6899" s="545">
        <v>101527</v>
      </c>
      <c r="B6899" s="545" t="s">
        <v>7976</v>
      </c>
      <c r="C6899" s="545" t="s">
        <v>209</v>
      </c>
      <c r="D6899" s="546">
        <v>43559</v>
      </c>
      <c r="E6899" s="171" t="str">
        <f t="shared" si="107"/>
        <v>2019</v>
      </c>
      <c r="F6899" s="547">
        <v>10847</v>
      </c>
      <c r="G6899" s="548">
        <v>0.19</v>
      </c>
      <c r="H6899" s="547">
        <v>9115.1299999999992</v>
      </c>
      <c r="I6899" s="545" t="s">
        <v>12644</v>
      </c>
      <c r="J6899" s="545" t="s">
        <v>13321</v>
      </c>
      <c r="K6899" s="545" t="s">
        <v>13413</v>
      </c>
      <c r="L6899" s="545" t="s">
        <v>13413</v>
      </c>
      <c r="M6899" s="548" t="s">
        <v>13758</v>
      </c>
      <c r="N6899" s="545" t="s">
        <v>13413</v>
      </c>
      <c r="O6899" s="545" t="s">
        <v>13413</v>
      </c>
      <c r="P6899" s="549">
        <v>11887</v>
      </c>
      <c r="Q6899" s="549">
        <v>1</v>
      </c>
      <c r="R6899" s="549">
        <v>62</v>
      </c>
      <c r="S6899" s="548">
        <v>2244</v>
      </c>
      <c r="T6899" s="548"/>
      <c r="U6899" s="99"/>
    </row>
    <row r="6900" spans="1:21" ht="19.5" customHeight="1">
      <c r="A6900" s="545">
        <v>101528</v>
      </c>
      <c r="B6900" s="545" t="s">
        <v>4914</v>
      </c>
      <c r="C6900" s="545" t="s">
        <v>216</v>
      </c>
      <c r="D6900" s="546">
        <v>44589</v>
      </c>
      <c r="E6900" s="171" t="str">
        <f t="shared" si="107"/>
        <v>2022</v>
      </c>
      <c r="F6900" s="547">
        <v>32506</v>
      </c>
      <c r="G6900" s="548">
        <v>0.19</v>
      </c>
      <c r="H6900" s="547">
        <v>27315.97</v>
      </c>
      <c r="I6900" s="545" t="s">
        <v>12637</v>
      </c>
      <c r="J6900" s="545" t="s">
        <v>13297</v>
      </c>
      <c r="K6900" s="545" t="s">
        <v>4914</v>
      </c>
      <c r="L6900" s="545" t="s">
        <v>13413</v>
      </c>
      <c r="M6900" s="548" t="s">
        <v>13758</v>
      </c>
      <c r="N6900" s="545" t="s">
        <v>13413</v>
      </c>
      <c r="O6900" s="545" t="s">
        <v>13413</v>
      </c>
      <c r="P6900" s="549">
        <v>11888</v>
      </c>
      <c r="Q6900" s="549">
        <v>1</v>
      </c>
      <c r="R6900" s="549">
        <v>13</v>
      </c>
      <c r="S6900" s="548">
        <v>2257</v>
      </c>
      <c r="T6900" s="548"/>
      <c r="U6900" s="99"/>
    </row>
    <row r="6901" spans="1:21" ht="19.5" customHeight="1">
      <c r="A6901" s="545">
        <v>101529</v>
      </c>
      <c r="B6901" s="545" t="s">
        <v>2312</v>
      </c>
      <c r="C6901" s="545" t="s">
        <v>216</v>
      </c>
      <c r="D6901" s="546">
        <v>46052</v>
      </c>
      <c r="E6901" s="171" t="str">
        <f t="shared" si="107"/>
        <v>2026</v>
      </c>
      <c r="F6901" s="547">
        <v>11191235</v>
      </c>
      <c r="G6901" s="548">
        <v>0.19</v>
      </c>
      <c r="H6901" s="547">
        <v>9404399.1600000001</v>
      </c>
      <c r="I6901" s="545" t="s">
        <v>12650</v>
      </c>
      <c r="J6901" s="545" t="s">
        <v>13307</v>
      </c>
      <c r="K6901" s="545" t="s">
        <v>13413</v>
      </c>
      <c r="L6901" s="545" t="s">
        <v>16438</v>
      </c>
      <c r="M6901" s="548" t="s">
        <v>13758</v>
      </c>
      <c r="N6901" s="545" t="s">
        <v>13413</v>
      </c>
      <c r="O6901" s="545" t="s">
        <v>13413</v>
      </c>
      <c r="P6901" s="549">
        <v>4939</v>
      </c>
      <c r="Q6901" s="549">
        <v>1</v>
      </c>
      <c r="R6901" s="549">
        <v>127</v>
      </c>
      <c r="S6901" s="548">
        <v>2228</v>
      </c>
      <c r="T6901" s="548"/>
      <c r="U6901" s="99"/>
    </row>
    <row r="6902" spans="1:21" ht="19.5" customHeight="1">
      <c r="A6902" s="545">
        <v>101530</v>
      </c>
      <c r="B6902" s="545" t="s">
        <v>10505</v>
      </c>
      <c r="C6902" s="545" t="s">
        <v>216</v>
      </c>
      <c r="D6902" s="546">
        <v>45491</v>
      </c>
      <c r="E6902" s="171" t="str">
        <f t="shared" si="107"/>
        <v>2024</v>
      </c>
      <c r="F6902" s="547">
        <v>10698087</v>
      </c>
      <c r="G6902" s="548">
        <v>0.19</v>
      </c>
      <c r="H6902" s="547">
        <v>8989989.0800000001</v>
      </c>
      <c r="I6902" s="545" t="s">
        <v>12650</v>
      </c>
      <c r="J6902" s="545" t="s">
        <v>13307</v>
      </c>
      <c r="K6902" s="545" t="s">
        <v>13413</v>
      </c>
      <c r="L6902" s="545" t="s">
        <v>16438</v>
      </c>
      <c r="M6902" s="548" t="s">
        <v>13758</v>
      </c>
      <c r="N6902" s="545" t="s">
        <v>13413</v>
      </c>
      <c r="O6902" s="545" t="s">
        <v>13413</v>
      </c>
      <c r="P6902" s="549">
        <v>4940</v>
      </c>
      <c r="Q6902" s="549">
        <v>1</v>
      </c>
      <c r="R6902" s="549">
        <v>127</v>
      </c>
      <c r="S6902" s="548">
        <v>2228</v>
      </c>
      <c r="T6902" s="548"/>
      <c r="U6902" s="99"/>
    </row>
    <row r="6903" spans="1:21" ht="19.5" customHeight="1">
      <c r="A6903" s="545">
        <v>101531</v>
      </c>
      <c r="B6903" s="545" t="s">
        <v>10504</v>
      </c>
      <c r="C6903" s="545" t="s">
        <v>216</v>
      </c>
      <c r="D6903" s="546"/>
      <c r="E6903" s="171" t="str">
        <f t="shared" si="107"/>
        <v>1900</v>
      </c>
      <c r="F6903" s="547">
        <v>0</v>
      </c>
      <c r="G6903" s="548">
        <v>0</v>
      </c>
      <c r="H6903" s="547">
        <v>0</v>
      </c>
      <c r="I6903" s="545" t="s">
        <v>12650</v>
      </c>
      <c r="J6903" s="545"/>
      <c r="K6903" s="545" t="s">
        <v>13413</v>
      </c>
      <c r="L6903" s="545" t="s">
        <v>16438</v>
      </c>
      <c r="M6903" s="548" t="s">
        <v>13758</v>
      </c>
      <c r="N6903" s="545" t="s">
        <v>13413</v>
      </c>
      <c r="O6903" s="545" t="s">
        <v>13413</v>
      </c>
      <c r="P6903" s="549">
        <v>4941</v>
      </c>
      <c r="Q6903" s="549">
        <v>1</v>
      </c>
      <c r="R6903" s="549">
        <v>127</v>
      </c>
      <c r="S6903" s="548"/>
      <c r="T6903" s="548"/>
      <c r="U6903" s="99"/>
    </row>
    <row r="6904" spans="1:21" ht="19.5" customHeight="1">
      <c r="A6904" s="545">
        <v>101532</v>
      </c>
      <c r="B6904" s="545" t="s">
        <v>2087</v>
      </c>
      <c r="C6904" s="545" t="s">
        <v>216</v>
      </c>
      <c r="D6904" s="546"/>
      <c r="E6904" s="171" t="str">
        <f t="shared" si="107"/>
        <v>1900</v>
      </c>
      <c r="F6904" s="547">
        <v>0</v>
      </c>
      <c r="G6904" s="548">
        <v>0</v>
      </c>
      <c r="H6904" s="547">
        <v>0</v>
      </c>
      <c r="I6904" s="545" t="s">
        <v>12650</v>
      </c>
      <c r="J6904" s="545"/>
      <c r="K6904" s="545" t="s">
        <v>13413</v>
      </c>
      <c r="L6904" s="545" t="s">
        <v>16438</v>
      </c>
      <c r="M6904" s="548" t="s">
        <v>13758</v>
      </c>
      <c r="N6904" s="545" t="s">
        <v>13413</v>
      </c>
      <c r="O6904" s="545" t="s">
        <v>13413</v>
      </c>
      <c r="P6904" s="549">
        <v>4942</v>
      </c>
      <c r="Q6904" s="549">
        <v>1</v>
      </c>
      <c r="R6904" s="549">
        <v>127</v>
      </c>
      <c r="S6904" s="548"/>
      <c r="T6904" s="548"/>
      <c r="U6904" s="99"/>
    </row>
    <row r="6905" spans="1:21" ht="19.5" customHeight="1">
      <c r="A6905" s="545">
        <v>101533</v>
      </c>
      <c r="B6905" s="545" t="s">
        <v>1821</v>
      </c>
      <c r="C6905" s="545" t="s">
        <v>216</v>
      </c>
      <c r="D6905" s="546"/>
      <c r="E6905" s="171" t="str">
        <f t="shared" si="107"/>
        <v>1900</v>
      </c>
      <c r="F6905" s="547">
        <v>0</v>
      </c>
      <c r="G6905" s="548">
        <v>0</v>
      </c>
      <c r="H6905" s="547">
        <v>0</v>
      </c>
      <c r="I6905" s="545" t="s">
        <v>12650</v>
      </c>
      <c r="J6905" s="545"/>
      <c r="K6905" s="545" t="s">
        <v>13413</v>
      </c>
      <c r="L6905" s="545" t="s">
        <v>16438</v>
      </c>
      <c r="M6905" s="548" t="s">
        <v>13758</v>
      </c>
      <c r="N6905" s="545" t="s">
        <v>13413</v>
      </c>
      <c r="O6905" s="545" t="s">
        <v>13413</v>
      </c>
      <c r="P6905" s="549">
        <v>4943</v>
      </c>
      <c r="Q6905" s="549">
        <v>1</v>
      </c>
      <c r="R6905" s="549">
        <v>127</v>
      </c>
      <c r="S6905" s="548"/>
      <c r="T6905" s="548"/>
      <c r="U6905" s="99"/>
    </row>
    <row r="6906" spans="1:21" ht="19.5" customHeight="1">
      <c r="A6906" s="545">
        <v>101534</v>
      </c>
      <c r="B6906" s="545" t="s">
        <v>10503</v>
      </c>
      <c r="C6906" s="545" t="s">
        <v>209</v>
      </c>
      <c r="D6906" s="546">
        <v>44685</v>
      </c>
      <c r="E6906" s="171" t="str">
        <f t="shared" si="107"/>
        <v>2022</v>
      </c>
      <c r="F6906" s="547">
        <v>2300</v>
      </c>
      <c r="G6906" s="548">
        <v>0.19</v>
      </c>
      <c r="H6906" s="547">
        <v>1932.77</v>
      </c>
      <c r="I6906" s="545" t="s">
        <v>12706</v>
      </c>
      <c r="J6906" s="545" t="s">
        <v>13296</v>
      </c>
      <c r="K6906" s="545" t="s">
        <v>18283</v>
      </c>
      <c r="L6906" s="545" t="s">
        <v>13413</v>
      </c>
      <c r="M6906" s="548" t="s">
        <v>13758</v>
      </c>
      <c r="N6906" s="545" t="s">
        <v>13413</v>
      </c>
      <c r="O6906" s="545" t="s">
        <v>14535</v>
      </c>
      <c r="P6906" s="549">
        <v>4944</v>
      </c>
      <c r="Q6906" s="549">
        <v>1</v>
      </c>
      <c r="R6906" s="549">
        <v>128</v>
      </c>
      <c r="S6906" s="548">
        <v>2218</v>
      </c>
      <c r="T6906" s="548"/>
      <c r="U6906" s="99"/>
    </row>
    <row r="6907" spans="1:21" ht="19.5" customHeight="1">
      <c r="A6907" s="545">
        <v>101535</v>
      </c>
      <c r="B6907" s="545" t="s">
        <v>10502</v>
      </c>
      <c r="C6907" s="545" t="s">
        <v>4552</v>
      </c>
      <c r="D6907" s="546"/>
      <c r="E6907" s="171" t="str">
        <f t="shared" si="107"/>
        <v>1900</v>
      </c>
      <c r="F6907" s="547">
        <v>0</v>
      </c>
      <c r="G6907" s="548">
        <v>0</v>
      </c>
      <c r="H6907" s="547">
        <v>0</v>
      </c>
      <c r="I6907" s="545" t="s">
        <v>12706</v>
      </c>
      <c r="J6907" s="545"/>
      <c r="K6907" s="545" t="s">
        <v>18284</v>
      </c>
      <c r="L6907" s="545" t="s">
        <v>13413</v>
      </c>
      <c r="M6907" s="548" t="s">
        <v>13758</v>
      </c>
      <c r="N6907" s="545" t="s">
        <v>13413</v>
      </c>
      <c r="O6907" s="545" t="s">
        <v>13413</v>
      </c>
      <c r="P6907" s="549">
        <v>4945</v>
      </c>
      <c r="Q6907" s="549">
        <v>1</v>
      </c>
      <c r="R6907" s="549">
        <v>128</v>
      </c>
      <c r="S6907" s="548"/>
      <c r="T6907" s="548"/>
      <c r="U6907" s="99"/>
    </row>
    <row r="6908" spans="1:21" ht="19.5" customHeight="1">
      <c r="A6908" s="545">
        <v>101536</v>
      </c>
      <c r="B6908" s="545" t="s">
        <v>8296</v>
      </c>
      <c r="C6908" s="545" t="s">
        <v>209</v>
      </c>
      <c r="D6908" s="546">
        <v>44683</v>
      </c>
      <c r="E6908" s="171" t="str">
        <f t="shared" si="107"/>
        <v>2022</v>
      </c>
      <c r="F6908" s="547">
        <v>2010.01</v>
      </c>
      <c r="G6908" s="548">
        <v>0.19</v>
      </c>
      <c r="H6908" s="547">
        <v>1689.08</v>
      </c>
      <c r="I6908" s="545" t="s">
        <v>12706</v>
      </c>
      <c r="J6908" s="545" t="s">
        <v>13296</v>
      </c>
      <c r="K6908" s="545" t="s">
        <v>13413</v>
      </c>
      <c r="L6908" s="545" t="s">
        <v>13413</v>
      </c>
      <c r="M6908" s="548" t="s">
        <v>13758</v>
      </c>
      <c r="N6908" s="545" t="s">
        <v>13413</v>
      </c>
      <c r="O6908" s="545" t="s">
        <v>14535</v>
      </c>
      <c r="P6908" s="549">
        <v>4946</v>
      </c>
      <c r="Q6908" s="549">
        <v>1</v>
      </c>
      <c r="R6908" s="549">
        <v>128</v>
      </c>
      <c r="S6908" s="548">
        <v>2218</v>
      </c>
      <c r="T6908" s="548"/>
      <c r="U6908" s="99"/>
    </row>
    <row r="6909" spans="1:21" ht="19.5" customHeight="1">
      <c r="A6909" s="545">
        <v>101537</v>
      </c>
      <c r="B6909" s="545" t="s">
        <v>4985</v>
      </c>
      <c r="C6909" s="545" t="s">
        <v>216</v>
      </c>
      <c r="D6909" s="546">
        <v>43508</v>
      </c>
      <c r="E6909" s="171" t="str">
        <f t="shared" si="107"/>
        <v>2019</v>
      </c>
      <c r="F6909" s="547">
        <v>3164</v>
      </c>
      <c r="G6909" s="548">
        <v>0.19</v>
      </c>
      <c r="H6909" s="547">
        <v>2658.82</v>
      </c>
      <c r="I6909" s="545" t="s">
        <v>12642</v>
      </c>
      <c r="J6909" s="545" t="s">
        <v>13302</v>
      </c>
      <c r="K6909" s="545" t="s">
        <v>13413</v>
      </c>
      <c r="L6909" s="545" t="s">
        <v>13413</v>
      </c>
      <c r="M6909" s="548" t="s">
        <v>13758</v>
      </c>
      <c r="N6909" s="545" t="s">
        <v>13413</v>
      </c>
      <c r="O6909" s="545" t="s">
        <v>13413</v>
      </c>
      <c r="P6909" s="549">
        <v>4947</v>
      </c>
      <c r="Q6909" s="549">
        <v>1</v>
      </c>
      <c r="R6909" s="549">
        <v>135</v>
      </c>
      <c r="S6909" s="548">
        <v>2219</v>
      </c>
      <c r="T6909" s="548"/>
      <c r="U6909" s="99"/>
    </row>
    <row r="6910" spans="1:21" ht="19.5" customHeight="1">
      <c r="A6910" s="545">
        <v>101538</v>
      </c>
      <c r="B6910" s="545" t="s">
        <v>1915</v>
      </c>
      <c r="C6910" s="545" t="s">
        <v>209</v>
      </c>
      <c r="D6910" s="546">
        <v>46052</v>
      </c>
      <c r="E6910" s="171" t="str">
        <f t="shared" si="107"/>
        <v>2026</v>
      </c>
      <c r="F6910" s="547">
        <v>3364</v>
      </c>
      <c r="G6910" s="548">
        <v>0.19</v>
      </c>
      <c r="H6910" s="547">
        <v>2826.89</v>
      </c>
      <c r="I6910" s="545" t="s">
        <v>12706</v>
      </c>
      <c r="J6910" s="545" t="s">
        <v>13307</v>
      </c>
      <c r="K6910" s="545" t="s">
        <v>13413</v>
      </c>
      <c r="L6910" s="545" t="s">
        <v>13413</v>
      </c>
      <c r="M6910" s="548" t="s">
        <v>13758</v>
      </c>
      <c r="N6910" s="545" t="s">
        <v>13413</v>
      </c>
      <c r="O6910" s="545"/>
      <c r="P6910" s="549">
        <v>4948</v>
      </c>
      <c r="Q6910" s="549">
        <v>1</v>
      </c>
      <c r="R6910" s="549">
        <v>128</v>
      </c>
      <c r="S6910" s="548">
        <v>2228</v>
      </c>
      <c r="T6910" s="548"/>
      <c r="U6910" s="99"/>
    </row>
    <row r="6911" spans="1:21" ht="19.5" customHeight="1">
      <c r="A6911" s="545">
        <v>101539</v>
      </c>
      <c r="B6911" s="545" t="s">
        <v>10501</v>
      </c>
      <c r="C6911" s="545" t="s">
        <v>209</v>
      </c>
      <c r="D6911" s="546"/>
      <c r="E6911" s="171" t="str">
        <f t="shared" si="107"/>
        <v>1900</v>
      </c>
      <c r="F6911" s="547">
        <v>0</v>
      </c>
      <c r="G6911" s="548">
        <v>0</v>
      </c>
      <c r="H6911" s="547">
        <v>0</v>
      </c>
      <c r="I6911" s="545" t="s">
        <v>12706</v>
      </c>
      <c r="J6911" s="545"/>
      <c r="K6911" s="545" t="s">
        <v>13413</v>
      </c>
      <c r="L6911" s="545" t="s">
        <v>13413</v>
      </c>
      <c r="M6911" s="548" t="s">
        <v>13758</v>
      </c>
      <c r="N6911" s="545" t="s">
        <v>13413</v>
      </c>
      <c r="O6911" s="545" t="s">
        <v>14535</v>
      </c>
      <c r="P6911" s="549">
        <v>4949</v>
      </c>
      <c r="Q6911" s="549">
        <v>1</v>
      </c>
      <c r="R6911" s="549">
        <v>128</v>
      </c>
      <c r="S6911" s="548"/>
      <c r="T6911" s="548"/>
      <c r="U6911" s="99"/>
    </row>
    <row r="6912" spans="1:21" ht="19.5" customHeight="1">
      <c r="A6912" s="545">
        <v>101540</v>
      </c>
      <c r="B6912" s="545" t="s">
        <v>4727</v>
      </c>
      <c r="C6912" s="545" t="s">
        <v>209</v>
      </c>
      <c r="D6912" s="546">
        <v>46052</v>
      </c>
      <c r="E6912" s="171" t="str">
        <f t="shared" si="107"/>
        <v>2026</v>
      </c>
      <c r="F6912" s="547">
        <v>10515</v>
      </c>
      <c r="G6912" s="548">
        <v>0.19</v>
      </c>
      <c r="H6912" s="547">
        <v>8836.1299999999992</v>
      </c>
      <c r="I6912" s="545" t="s">
        <v>12706</v>
      </c>
      <c r="J6912" s="545" t="s">
        <v>13307</v>
      </c>
      <c r="K6912" s="545" t="s">
        <v>13413</v>
      </c>
      <c r="L6912" s="545" t="s">
        <v>13413</v>
      </c>
      <c r="M6912" s="548" t="s">
        <v>13758</v>
      </c>
      <c r="N6912" s="545" t="s">
        <v>13413</v>
      </c>
      <c r="O6912" s="545" t="s">
        <v>14535</v>
      </c>
      <c r="P6912" s="549">
        <v>4950</v>
      </c>
      <c r="Q6912" s="549">
        <v>1</v>
      </c>
      <c r="R6912" s="549">
        <v>128</v>
      </c>
      <c r="S6912" s="548">
        <v>2228</v>
      </c>
      <c r="T6912" s="548"/>
      <c r="U6912" s="99"/>
    </row>
    <row r="6913" spans="1:21" ht="19.5" customHeight="1">
      <c r="A6913" s="545">
        <v>101541</v>
      </c>
      <c r="B6913" s="545" t="s">
        <v>10500</v>
      </c>
      <c r="C6913" s="545" t="s">
        <v>209</v>
      </c>
      <c r="D6913" s="546"/>
      <c r="E6913" s="171" t="str">
        <f t="shared" si="107"/>
        <v>1900</v>
      </c>
      <c r="F6913" s="547">
        <v>0</v>
      </c>
      <c r="G6913" s="548">
        <v>0</v>
      </c>
      <c r="H6913" s="547">
        <v>0</v>
      </c>
      <c r="I6913" s="545" t="s">
        <v>12706</v>
      </c>
      <c r="J6913" s="545"/>
      <c r="K6913" s="545" t="s">
        <v>13413</v>
      </c>
      <c r="L6913" s="545" t="s">
        <v>13413</v>
      </c>
      <c r="M6913" s="548" t="s">
        <v>13758</v>
      </c>
      <c r="N6913" s="545" t="s">
        <v>13413</v>
      </c>
      <c r="O6913" s="545" t="s">
        <v>14535</v>
      </c>
      <c r="P6913" s="549">
        <v>4951</v>
      </c>
      <c r="Q6913" s="549">
        <v>1</v>
      </c>
      <c r="R6913" s="549">
        <v>128</v>
      </c>
      <c r="S6913" s="548"/>
      <c r="T6913" s="548"/>
      <c r="U6913" s="99"/>
    </row>
    <row r="6914" spans="1:21" ht="19.5" customHeight="1">
      <c r="A6914" s="545">
        <v>101542</v>
      </c>
      <c r="B6914" s="545" t="s">
        <v>8132</v>
      </c>
      <c r="C6914" s="545" t="s">
        <v>209</v>
      </c>
      <c r="D6914" s="546">
        <v>44725</v>
      </c>
      <c r="E6914" s="171" t="str">
        <f t="shared" si="107"/>
        <v>2022</v>
      </c>
      <c r="F6914" s="547">
        <v>7423.01</v>
      </c>
      <c r="G6914" s="548">
        <v>0.19</v>
      </c>
      <c r="H6914" s="547">
        <v>6237.82</v>
      </c>
      <c r="I6914" s="545" t="s">
        <v>12706</v>
      </c>
      <c r="J6914" s="545" t="s">
        <v>13298</v>
      </c>
      <c r="K6914" s="545" t="s">
        <v>13413</v>
      </c>
      <c r="L6914" s="545" t="s">
        <v>13413</v>
      </c>
      <c r="M6914" s="548" t="s">
        <v>13758</v>
      </c>
      <c r="N6914" s="545" t="s">
        <v>13413</v>
      </c>
      <c r="O6914" s="545" t="s">
        <v>14535</v>
      </c>
      <c r="P6914" s="549">
        <v>4952</v>
      </c>
      <c r="Q6914" s="549">
        <v>1</v>
      </c>
      <c r="R6914" s="549">
        <v>128</v>
      </c>
      <c r="S6914" s="548">
        <v>1012</v>
      </c>
      <c r="T6914" s="548"/>
      <c r="U6914" s="99"/>
    </row>
    <row r="6915" spans="1:21" ht="19.5" customHeight="1">
      <c r="A6915" s="545">
        <v>101543</v>
      </c>
      <c r="B6915" s="545" t="s">
        <v>10499</v>
      </c>
      <c r="C6915" s="545" t="s">
        <v>209</v>
      </c>
      <c r="D6915" s="546"/>
      <c r="E6915" s="171" t="str">
        <f t="shared" si="107"/>
        <v>1900</v>
      </c>
      <c r="F6915" s="547">
        <v>0</v>
      </c>
      <c r="G6915" s="548">
        <v>0</v>
      </c>
      <c r="H6915" s="547">
        <v>0</v>
      </c>
      <c r="I6915" s="545" t="s">
        <v>12706</v>
      </c>
      <c r="J6915" s="545"/>
      <c r="K6915" s="545" t="s">
        <v>13413</v>
      </c>
      <c r="L6915" s="545" t="s">
        <v>13413</v>
      </c>
      <c r="M6915" s="548" t="s">
        <v>13758</v>
      </c>
      <c r="N6915" s="545" t="s">
        <v>13413</v>
      </c>
      <c r="O6915" s="545" t="s">
        <v>14535</v>
      </c>
      <c r="P6915" s="549">
        <v>4953</v>
      </c>
      <c r="Q6915" s="549">
        <v>1</v>
      </c>
      <c r="R6915" s="549">
        <v>128</v>
      </c>
      <c r="S6915" s="548"/>
      <c r="T6915" s="548"/>
      <c r="U6915" s="99"/>
    </row>
    <row r="6916" spans="1:21" ht="19.5" customHeight="1">
      <c r="A6916" s="545">
        <v>101544</v>
      </c>
      <c r="B6916" s="545" t="s">
        <v>4505</v>
      </c>
      <c r="C6916" s="545" t="s">
        <v>221</v>
      </c>
      <c r="D6916" s="546"/>
      <c r="E6916" s="171" t="str">
        <f t="shared" ref="E6916:E6979" si="108">TEXT(D6916,"YYYY")</f>
        <v>1900</v>
      </c>
      <c r="F6916" s="547">
        <v>0</v>
      </c>
      <c r="G6916" s="548">
        <v>0</v>
      </c>
      <c r="H6916" s="547">
        <v>0</v>
      </c>
      <c r="I6916" s="545" t="s">
        <v>12643</v>
      </c>
      <c r="J6916" s="545"/>
      <c r="K6916" s="545" t="s">
        <v>4505</v>
      </c>
      <c r="L6916" s="545" t="s">
        <v>13413</v>
      </c>
      <c r="M6916" s="548" t="s">
        <v>13758</v>
      </c>
      <c r="N6916" s="545" t="s">
        <v>13413</v>
      </c>
      <c r="O6916" s="545" t="s">
        <v>13987</v>
      </c>
      <c r="P6916" s="549">
        <v>4954</v>
      </c>
      <c r="Q6916" s="549">
        <v>1</v>
      </c>
      <c r="R6916" s="549">
        <v>6</v>
      </c>
      <c r="S6916" s="548"/>
      <c r="T6916" s="548"/>
      <c r="U6916" s="99"/>
    </row>
    <row r="6917" spans="1:21" ht="19.5" customHeight="1">
      <c r="A6917" s="545">
        <v>101545</v>
      </c>
      <c r="B6917" s="545" t="s">
        <v>4891</v>
      </c>
      <c r="C6917" s="545" t="s">
        <v>216</v>
      </c>
      <c r="D6917" s="546">
        <v>43559</v>
      </c>
      <c r="E6917" s="171" t="str">
        <f t="shared" si="108"/>
        <v>2019</v>
      </c>
      <c r="F6917" s="547">
        <v>83759.990000000005</v>
      </c>
      <c r="G6917" s="548">
        <v>0.19</v>
      </c>
      <c r="H6917" s="547">
        <v>70386.55</v>
      </c>
      <c r="I6917" s="545" t="s">
        <v>12637</v>
      </c>
      <c r="J6917" s="545" t="s">
        <v>13321</v>
      </c>
      <c r="K6917" s="545" t="s">
        <v>4891</v>
      </c>
      <c r="L6917" s="545" t="s">
        <v>13413</v>
      </c>
      <c r="M6917" s="548" t="s">
        <v>13758</v>
      </c>
      <c r="N6917" s="545" t="s">
        <v>13413</v>
      </c>
      <c r="O6917" s="545" t="s">
        <v>13413</v>
      </c>
      <c r="P6917" s="549">
        <v>11889</v>
      </c>
      <c r="Q6917" s="549">
        <v>1</v>
      </c>
      <c r="R6917" s="549">
        <v>13</v>
      </c>
      <c r="S6917" s="548">
        <v>2244</v>
      </c>
      <c r="T6917" s="548"/>
      <c r="U6917" s="99"/>
    </row>
    <row r="6918" spans="1:21" ht="19.5" customHeight="1">
      <c r="A6918" s="545">
        <v>101546</v>
      </c>
      <c r="B6918" s="545" t="s">
        <v>4979</v>
      </c>
      <c r="C6918" s="545" t="s">
        <v>216</v>
      </c>
      <c r="D6918" s="546">
        <v>44589</v>
      </c>
      <c r="E6918" s="171" t="str">
        <f t="shared" si="108"/>
        <v>2022</v>
      </c>
      <c r="F6918" s="547">
        <v>25158659</v>
      </c>
      <c r="G6918" s="548">
        <v>0.19</v>
      </c>
      <c r="H6918" s="547">
        <v>21141730.25</v>
      </c>
      <c r="I6918" s="545" t="s">
        <v>12637</v>
      </c>
      <c r="J6918" s="545" t="s">
        <v>13297</v>
      </c>
      <c r="K6918" s="545" t="s">
        <v>18285</v>
      </c>
      <c r="L6918" s="545" t="s">
        <v>13413</v>
      </c>
      <c r="M6918" s="548" t="s">
        <v>13758</v>
      </c>
      <c r="N6918" s="545" t="s">
        <v>13413</v>
      </c>
      <c r="O6918" s="545" t="s">
        <v>13413</v>
      </c>
      <c r="P6918" s="549">
        <v>11890</v>
      </c>
      <c r="Q6918" s="549">
        <v>1</v>
      </c>
      <c r="R6918" s="549">
        <v>13</v>
      </c>
      <c r="S6918" s="548">
        <v>2257</v>
      </c>
      <c r="T6918" s="548"/>
      <c r="U6918" s="99"/>
    </row>
    <row r="6919" spans="1:21" ht="19.5" customHeight="1">
      <c r="A6919" s="545">
        <v>101547</v>
      </c>
      <c r="B6919" s="545" t="s">
        <v>5392</v>
      </c>
      <c r="C6919" s="545" t="s">
        <v>216</v>
      </c>
      <c r="D6919" s="546">
        <v>46052</v>
      </c>
      <c r="E6919" s="171" t="str">
        <f t="shared" si="108"/>
        <v>2026</v>
      </c>
      <c r="F6919" s="547">
        <v>33896</v>
      </c>
      <c r="G6919" s="548">
        <v>0</v>
      </c>
      <c r="H6919" s="547">
        <v>33896</v>
      </c>
      <c r="I6919" s="545" t="s">
        <v>12766</v>
      </c>
      <c r="J6919" s="545" t="s">
        <v>13307</v>
      </c>
      <c r="K6919" s="545" t="s">
        <v>13413</v>
      </c>
      <c r="L6919" s="545" t="s">
        <v>13413</v>
      </c>
      <c r="M6919" s="548" t="s">
        <v>13758</v>
      </c>
      <c r="N6919" s="545" t="s">
        <v>13413</v>
      </c>
      <c r="O6919" s="545" t="s">
        <v>13413</v>
      </c>
      <c r="P6919" s="549">
        <v>4955</v>
      </c>
      <c r="Q6919" s="549">
        <v>1</v>
      </c>
      <c r="R6919" s="549">
        <v>172</v>
      </c>
      <c r="S6919" s="548">
        <v>2228</v>
      </c>
      <c r="T6919" s="548"/>
      <c r="U6919" s="99"/>
    </row>
    <row r="6920" spans="1:21" ht="19.5" customHeight="1">
      <c r="A6920" s="545">
        <v>101548</v>
      </c>
      <c r="B6920" s="545" t="s">
        <v>2358</v>
      </c>
      <c r="C6920" s="545" t="s">
        <v>216</v>
      </c>
      <c r="D6920" s="546"/>
      <c r="E6920" s="171" t="str">
        <f t="shared" si="108"/>
        <v>1900</v>
      </c>
      <c r="F6920" s="547">
        <v>0</v>
      </c>
      <c r="G6920" s="548">
        <v>0</v>
      </c>
      <c r="H6920" s="547">
        <v>0</v>
      </c>
      <c r="I6920" s="545" t="s">
        <v>12715</v>
      </c>
      <c r="J6920" s="545"/>
      <c r="K6920" s="545" t="s">
        <v>13413</v>
      </c>
      <c r="L6920" s="545" t="s">
        <v>14624</v>
      </c>
      <c r="M6920" s="548" t="s">
        <v>13758</v>
      </c>
      <c r="N6920" s="545" t="s">
        <v>13413</v>
      </c>
      <c r="O6920" s="545" t="s">
        <v>14625</v>
      </c>
      <c r="P6920" s="549">
        <v>4956</v>
      </c>
      <c r="Q6920" s="549">
        <v>1</v>
      </c>
      <c r="R6920" s="549">
        <v>129</v>
      </c>
      <c r="S6920" s="548"/>
      <c r="T6920" s="548"/>
      <c r="U6920" s="99"/>
    </row>
    <row r="6921" spans="1:21" ht="19.5" customHeight="1">
      <c r="A6921" s="545">
        <v>101549</v>
      </c>
      <c r="B6921" s="545" t="s">
        <v>5389</v>
      </c>
      <c r="C6921" s="545" t="s">
        <v>216</v>
      </c>
      <c r="D6921" s="546">
        <v>44589</v>
      </c>
      <c r="E6921" s="171" t="str">
        <f t="shared" si="108"/>
        <v>2022</v>
      </c>
      <c r="F6921" s="547">
        <v>39992</v>
      </c>
      <c r="G6921" s="548">
        <v>0</v>
      </c>
      <c r="H6921" s="547">
        <v>39992</v>
      </c>
      <c r="I6921" s="545" t="s">
        <v>12766</v>
      </c>
      <c r="J6921" s="545" t="s">
        <v>13297</v>
      </c>
      <c r="K6921" s="545" t="s">
        <v>18286</v>
      </c>
      <c r="L6921" s="545" t="s">
        <v>13413</v>
      </c>
      <c r="M6921" s="548" t="s">
        <v>13758</v>
      </c>
      <c r="N6921" s="545" t="s">
        <v>13413</v>
      </c>
      <c r="O6921" s="545" t="s">
        <v>13413</v>
      </c>
      <c r="P6921" s="549">
        <v>4957</v>
      </c>
      <c r="Q6921" s="549">
        <v>1</v>
      </c>
      <c r="R6921" s="549">
        <v>172</v>
      </c>
      <c r="S6921" s="548">
        <v>2257</v>
      </c>
      <c r="T6921" s="548"/>
      <c r="U6921" s="99"/>
    </row>
    <row r="6922" spans="1:21" ht="19.5" customHeight="1">
      <c r="A6922" s="545">
        <v>101550</v>
      </c>
      <c r="B6922" s="545" t="s">
        <v>10498</v>
      </c>
      <c r="C6922" s="545" t="s">
        <v>216</v>
      </c>
      <c r="D6922" s="546"/>
      <c r="E6922" s="171" t="str">
        <f t="shared" si="108"/>
        <v>1900</v>
      </c>
      <c r="F6922" s="547">
        <v>0</v>
      </c>
      <c r="G6922" s="548">
        <v>0</v>
      </c>
      <c r="H6922" s="547">
        <v>0</v>
      </c>
      <c r="I6922" s="545" t="s">
        <v>12715</v>
      </c>
      <c r="J6922" s="545"/>
      <c r="K6922" s="545" t="s">
        <v>13413</v>
      </c>
      <c r="L6922" s="545" t="s">
        <v>14624</v>
      </c>
      <c r="M6922" s="548" t="s">
        <v>13758</v>
      </c>
      <c r="N6922" s="545" t="s">
        <v>13413</v>
      </c>
      <c r="O6922" s="545" t="s">
        <v>14625</v>
      </c>
      <c r="P6922" s="549">
        <v>4958</v>
      </c>
      <c r="Q6922" s="549">
        <v>1</v>
      </c>
      <c r="R6922" s="549">
        <v>129</v>
      </c>
      <c r="S6922" s="548"/>
      <c r="T6922" s="548"/>
      <c r="U6922" s="99"/>
    </row>
    <row r="6923" spans="1:21" ht="19.5" customHeight="1">
      <c r="A6923" s="545">
        <v>101551</v>
      </c>
      <c r="B6923" s="545" t="s">
        <v>7476</v>
      </c>
      <c r="C6923" s="545" t="s">
        <v>216</v>
      </c>
      <c r="D6923" s="546">
        <v>43737</v>
      </c>
      <c r="E6923" s="171" t="str">
        <f t="shared" si="108"/>
        <v>2019</v>
      </c>
      <c r="F6923" s="547">
        <v>43130708.670000002</v>
      </c>
      <c r="G6923" s="548">
        <v>0.19</v>
      </c>
      <c r="H6923" s="547">
        <v>36244293</v>
      </c>
      <c r="I6923" s="545" t="s">
        <v>12637</v>
      </c>
      <c r="J6923" s="545" t="s">
        <v>13321</v>
      </c>
      <c r="K6923" s="545" t="s">
        <v>18287</v>
      </c>
      <c r="L6923" s="545" t="s">
        <v>13413</v>
      </c>
      <c r="M6923" s="548" t="s">
        <v>13758</v>
      </c>
      <c r="N6923" s="545" t="s">
        <v>13413</v>
      </c>
      <c r="O6923" s="545" t="s">
        <v>13413</v>
      </c>
      <c r="P6923" s="549">
        <v>11891</v>
      </c>
      <c r="Q6923" s="549">
        <v>1</v>
      </c>
      <c r="R6923" s="549">
        <v>13</v>
      </c>
      <c r="S6923" s="548">
        <v>2244</v>
      </c>
      <c r="T6923" s="548"/>
      <c r="U6923" s="99"/>
    </row>
    <row r="6924" spans="1:21" ht="19.5" customHeight="1">
      <c r="A6924" s="545">
        <v>101552</v>
      </c>
      <c r="B6924" s="545" t="s">
        <v>7975</v>
      </c>
      <c r="C6924" s="545" t="s">
        <v>206</v>
      </c>
      <c r="D6924" s="546">
        <v>43559</v>
      </c>
      <c r="E6924" s="171" t="str">
        <f t="shared" si="108"/>
        <v>2019</v>
      </c>
      <c r="F6924" s="547">
        <v>11641</v>
      </c>
      <c r="G6924" s="548">
        <v>0.19</v>
      </c>
      <c r="H6924" s="547">
        <v>9782.35</v>
      </c>
      <c r="I6924" s="545" t="s">
        <v>12982</v>
      </c>
      <c r="J6924" s="545" t="s">
        <v>13321</v>
      </c>
      <c r="K6924" s="545" t="s">
        <v>13413</v>
      </c>
      <c r="L6924" s="545" t="s">
        <v>13413</v>
      </c>
      <c r="M6924" s="548" t="s">
        <v>13758</v>
      </c>
      <c r="N6924" s="545" t="s">
        <v>13413</v>
      </c>
      <c r="O6924" s="545" t="s">
        <v>13413</v>
      </c>
      <c r="P6924" s="549">
        <v>11892</v>
      </c>
      <c r="Q6924" s="549">
        <v>1</v>
      </c>
      <c r="R6924" s="549">
        <v>48</v>
      </c>
      <c r="S6924" s="548">
        <v>2244</v>
      </c>
      <c r="T6924" s="548"/>
      <c r="U6924" s="99"/>
    </row>
    <row r="6925" spans="1:21" ht="19.5" customHeight="1">
      <c r="A6925" s="545">
        <v>101553</v>
      </c>
      <c r="B6925" s="545" t="s">
        <v>5425</v>
      </c>
      <c r="C6925" s="545" t="s">
        <v>221</v>
      </c>
      <c r="D6925" s="546">
        <v>43844</v>
      </c>
      <c r="E6925" s="171" t="str">
        <f t="shared" si="108"/>
        <v>2020</v>
      </c>
      <c r="F6925" s="547">
        <v>31637.34</v>
      </c>
      <c r="G6925" s="548">
        <v>0.19</v>
      </c>
      <c r="H6925" s="547">
        <v>26586</v>
      </c>
      <c r="I6925" s="545" t="s">
        <v>12754</v>
      </c>
      <c r="J6925" s="545" t="s">
        <v>13297</v>
      </c>
      <c r="K6925" s="545" t="s">
        <v>18288</v>
      </c>
      <c r="L6925" s="545" t="s">
        <v>13413</v>
      </c>
      <c r="M6925" s="548" t="s">
        <v>13758</v>
      </c>
      <c r="N6925" s="545" t="s">
        <v>13413</v>
      </c>
      <c r="O6925" s="545" t="s">
        <v>13413</v>
      </c>
      <c r="P6925" s="549">
        <v>11893</v>
      </c>
      <c r="Q6925" s="549">
        <v>1</v>
      </c>
      <c r="R6925" s="549">
        <v>33</v>
      </c>
      <c r="S6925" s="548">
        <v>2257</v>
      </c>
      <c r="T6925" s="548"/>
      <c r="U6925" s="99"/>
    </row>
    <row r="6926" spans="1:21" ht="19.5" customHeight="1">
      <c r="A6926" s="545">
        <v>101554</v>
      </c>
      <c r="B6926" s="545" t="s">
        <v>7974</v>
      </c>
      <c r="C6926" s="545" t="s">
        <v>216</v>
      </c>
      <c r="D6926" s="546">
        <v>43559</v>
      </c>
      <c r="E6926" s="171" t="str">
        <f t="shared" si="108"/>
        <v>2019</v>
      </c>
      <c r="F6926" s="547">
        <v>2313</v>
      </c>
      <c r="G6926" s="548">
        <v>0</v>
      </c>
      <c r="H6926" s="547">
        <v>2313</v>
      </c>
      <c r="I6926" s="545" t="s">
        <v>12688</v>
      </c>
      <c r="J6926" s="545" t="s">
        <v>13381</v>
      </c>
      <c r="K6926" s="545" t="s">
        <v>18289</v>
      </c>
      <c r="L6926" s="545" t="s">
        <v>13413</v>
      </c>
      <c r="M6926" s="548" t="s">
        <v>13758</v>
      </c>
      <c r="N6926" s="545" t="s">
        <v>13413</v>
      </c>
      <c r="O6926" s="545" t="s">
        <v>13413</v>
      </c>
      <c r="P6926" s="549">
        <v>11894</v>
      </c>
      <c r="Q6926" s="549">
        <v>1</v>
      </c>
      <c r="R6926" s="549">
        <v>92</v>
      </c>
      <c r="S6926" s="548">
        <v>60</v>
      </c>
      <c r="T6926" s="548"/>
      <c r="U6926" s="99"/>
    </row>
    <row r="6927" spans="1:21" ht="19.5" customHeight="1">
      <c r="A6927" s="545">
        <v>101555</v>
      </c>
      <c r="B6927" s="545" t="s">
        <v>7463</v>
      </c>
      <c r="C6927" s="545" t="s">
        <v>216</v>
      </c>
      <c r="D6927" s="546">
        <v>43738</v>
      </c>
      <c r="E6927" s="171" t="str">
        <f t="shared" si="108"/>
        <v>2019</v>
      </c>
      <c r="F6927" s="547">
        <v>156836396.71000001</v>
      </c>
      <c r="G6927" s="548">
        <v>0.19</v>
      </c>
      <c r="H6927" s="547">
        <v>131795291.34999999</v>
      </c>
      <c r="I6927" s="545" t="s">
        <v>12694</v>
      </c>
      <c r="J6927" s="545" t="s">
        <v>13302</v>
      </c>
      <c r="K6927" s="545" t="s">
        <v>18290</v>
      </c>
      <c r="L6927" s="545" t="s">
        <v>13413</v>
      </c>
      <c r="M6927" s="548" t="s">
        <v>13758</v>
      </c>
      <c r="N6927" s="545" t="s">
        <v>13413</v>
      </c>
      <c r="O6927" s="545" t="s">
        <v>13413</v>
      </c>
      <c r="P6927" s="549">
        <v>11895</v>
      </c>
      <c r="Q6927" s="549">
        <v>1</v>
      </c>
      <c r="R6927" s="549">
        <v>104</v>
      </c>
      <c r="S6927" s="548">
        <v>2219</v>
      </c>
      <c r="T6927" s="548"/>
      <c r="U6927" s="99"/>
    </row>
    <row r="6928" spans="1:21" ht="19.5" customHeight="1">
      <c r="A6928" s="545">
        <v>101556</v>
      </c>
      <c r="B6928" s="545" t="s">
        <v>7752</v>
      </c>
      <c r="C6928" s="545" t="s">
        <v>216</v>
      </c>
      <c r="D6928" s="546">
        <v>43649</v>
      </c>
      <c r="E6928" s="171" t="str">
        <f t="shared" si="108"/>
        <v>2019</v>
      </c>
      <c r="F6928" s="547">
        <v>1129661</v>
      </c>
      <c r="G6928" s="548">
        <v>0.19</v>
      </c>
      <c r="H6928" s="547">
        <v>949294.96</v>
      </c>
      <c r="I6928" s="545" t="s">
        <v>12637</v>
      </c>
      <c r="J6928" s="545" t="s">
        <v>13321</v>
      </c>
      <c r="K6928" s="545" t="s">
        <v>18291</v>
      </c>
      <c r="L6928" s="545" t="s">
        <v>13413</v>
      </c>
      <c r="M6928" s="548" t="s">
        <v>13758</v>
      </c>
      <c r="N6928" s="545" t="s">
        <v>13413</v>
      </c>
      <c r="O6928" s="545" t="s">
        <v>13413</v>
      </c>
      <c r="P6928" s="549">
        <v>11896</v>
      </c>
      <c r="Q6928" s="549">
        <v>1</v>
      </c>
      <c r="R6928" s="549">
        <v>13</v>
      </c>
      <c r="S6928" s="548">
        <v>2244</v>
      </c>
      <c r="T6928" s="548"/>
      <c r="U6928" s="99"/>
    </row>
    <row r="6929" spans="1:21" ht="19.5" customHeight="1">
      <c r="A6929" s="545">
        <v>101557</v>
      </c>
      <c r="B6929" s="545" t="s">
        <v>7523</v>
      </c>
      <c r="C6929" s="545" t="s">
        <v>216</v>
      </c>
      <c r="D6929" s="546">
        <v>43728</v>
      </c>
      <c r="E6929" s="171" t="str">
        <f t="shared" si="108"/>
        <v>2019</v>
      </c>
      <c r="F6929" s="547">
        <v>19589862.16</v>
      </c>
      <c r="G6929" s="548">
        <v>0.19</v>
      </c>
      <c r="H6929" s="547">
        <v>16462069.039999999</v>
      </c>
      <c r="I6929" s="545" t="s">
        <v>12650</v>
      </c>
      <c r="J6929" s="545" t="s">
        <v>13321</v>
      </c>
      <c r="K6929" s="545" t="s">
        <v>7523</v>
      </c>
      <c r="L6929" s="545" t="s">
        <v>16438</v>
      </c>
      <c r="M6929" s="548" t="s">
        <v>13758</v>
      </c>
      <c r="N6929" s="545" t="s">
        <v>13413</v>
      </c>
      <c r="O6929" s="545" t="s">
        <v>13413</v>
      </c>
      <c r="P6929" s="549">
        <v>11897</v>
      </c>
      <c r="Q6929" s="549">
        <v>1</v>
      </c>
      <c r="R6929" s="549">
        <v>127</v>
      </c>
      <c r="S6929" s="548">
        <v>2244</v>
      </c>
      <c r="T6929" s="548"/>
      <c r="U6929" s="99"/>
    </row>
    <row r="6930" spans="1:21" ht="19.5" customHeight="1">
      <c r="A6930" s="545">
        <v>101558</v>
      </c>
      <c r="B6930" s="545" t="s">
        <v>7972</v>
      </c>
      <c r="C6930" s="545" t="s">
        <v>209</v>
      </c>
      <c r="D6930" s="546">
        <v>43560</v>
      </c>
      <c r="E6930" s="171" t="str">
        <f t="shared" si="108"/>
        <v>2019</v>
      </c>
      <c r="F6930" s="547">
        <v>6208</v>
      </c>
      <c r="G6930" s="548">
        <v>0.19</v>
      </c>
      <c r="H6930" s="547">
        <v>5216.8100000000004</v>
      </c>
      <c r="I6930" s="545" t="s">
        <v>12684</v>
      </c>
      <c r="J6930" s="545" t="s">
        <v>13321</v>
      </c>
      <c r="K6930" s="545" t="s">
        <v>18292</v>
      </c>
      <c r="L6930" s="545" t="s">
        <v>13413</v>
      </c>
      <c r="M6930" s="548" t="s">
        <v>13758</v>
      </c>
      <c r="N6930" s="545" t="s">
        <v>13413</v>
      </c>
      <c r="O6930" s="545" t="s">
        <v>13413</v>
      </c>
      <c r="P6930" s="549">
        <v>11898</v>
      </c>
      <c r="Q6930" s="549">
        <v>1</v>
      </c>
      <c r="R6930" s="549">
        <v>95</v>
      </c>
      <c r="S6930" s="548">
        <v>2244</v>
      </c>
      <c r="T6930" s="548"/>
      <c r="U6930" s="99"/>
    </row>
    <row r="6931" spans="1:21" ht="19.5" customHeight="1">
      <c r="A6931" s="545">
        <v>101559</v>
      </c>
      <c r="B6931" s="545" t="s">
        <v>7971</v>
      </c>
      <c r="C6931" s="545" t="s">
        <v>221</v>
      </c>
      <c r="D6931" s="546">
        <v>43560</v>
      </c>
      <c r="E6931" s="171" t="str">
        <f t="shared" si="108"/>
        <v>2019</v>
      </c>
      <c r="F6931" s="547">
        <v>49900</v>
      </c>
      <c r="G6931" s="548">
        <v>0.19</v>
      </c>
      <c r="H6931" s="547">
        <v>41932.769999999997</v>
      </c>
      <c r="I6931" s="545" t="s">
        <v>12684</v>
      </c>
      <c r="J6931" s="545" t="s">
        <v>13305</v>
      </c>
      <c r="K6931" s="545" t="s">
        <v>18293</v>
      </c>
      <c r="L6931" s="545" t="s">
        <v>13413</v>
      </c>
      <c r="M6931" s="548" t="s">
        <v>13758</v>
      </c>
      <c r="N6931" s="545" t="s">
        <v>13413</v>
      </c>
      <c r="O6931" s="545" t="s">
        <v>13413</v>
      </c>
      <c r="P6931" s="549">
        <v>11899</v>
      </c>
      <c r="Q6931" s="549">
        <v>1</v>
      </c>
      <c r="R6931" s="549">
        <v>95</v>
      </c>
      <c r="S6931" s="548">
        <v>2217</v>
      </c>
      <c r="T6931" s="548"/>
      <c r="U6931" s="99"/>
    </row>
    <row r="6932" spans="1:21" ht="19.5" customHeight="1">
      <c r="A6932" s="545">
        <v>101560</v>
      </c>
      <c r="B6932" s="545" t="s">
        <v>7970</v>
      </c>
      <c r="C6932" s="545" t="s">
        <v>221</v>
      </c>
      <c r="D6932" s="546">
        <v>46052</v>
      </c>
      <c r="E6932" s="171" t="str">
        <f t="shared" si="108"/>
        <v>2026</v>
      </c>
      <c r="F6932" s="547">
        <v>845357</v>
      </c>
      <c r="G6932" s="548">
        <v>0.19</v>
      </c>
      <c r="H6932" s="547">
        <v>710384.03</v>
      </c>
      <c r="I6932" s="545" t="s">
        <v>12672</v>
      </c>
      <c r="J6932" s="545" t="s">
        <v>13307</v>
      </c>
      <c r="K6932" s="545" t="s">
        <v>18294</v>
      </c>
      <c r="L6932" s="545" t="s">
        <v>13413</v>
      </c>
      <c r="M6932" s="548" t="s">
        <v>13758</v>
      </c>
      <c r="N6932" s="545" t="s">
        <v>13413</v>
      </c>
      <c r="O6932" s="545" t="s">
        <v>13413</v>
      </c>
      <c r="P6932" s="549">
        <v>11900</v>
      </c>
      <c r="Q6932" s="549">
        <v>1</v>
      </c>
      <c r="R6932" s="549">
        <v>4</v>
      </c>
      <c r="S6932" s="548">
        <v>2228</v>
      </c>
      <c r="T6932" s="548"/>
      <c r="U6932" s="99"/>
    </row>
    <row r="6933" spans="1:21" ht="19.5" customHeight="1">
      <c r="A6933" s="545">
        <v>101561</v>
      </c>
      <c r="B6933" s="545" t="s">
        <v>7969</v>
      </c>
      <c r="C6933" s="545" t="s">
        <v>221</v>
      </c>
      <c r="D6933" s="546">
        <v>46052</v>
      </c>
      <c r="E6933" s="171" t="str">
        <f t="shared" si="108"/>
        <v>2026</v>
      </c>
      <c r="F6933" s="547">
        <v>305932</v>
      </c>
      <c r="G6933" s="548">
        <v>0.19</v>
      </c>
      <c r="H6933" s="547">
        <v>257085.71</v>
      </c>
      <c r="I6933" s="545" t="s">
        <v>12672</v>
      </c>
      <c r="J6933" s="545" t="s">
        <v>13307</v>
      </c>
      <c r="K6933" s="545" t="s">
        <v>18295</v>
      </c>
      <c r="L6933" s="545" t="s">
        <v>13413</v>
      </c>
      <c r="M6933" s="548" t="s">
        <v>13758</v>
      </c>
      <c r="N6933" s="545" t="s">
        <v>13413</v>
      </c>
      <c r="O6933" s="545" t="s">
        <v>13413</v>
      </c>
      <c r="P6933" s="549">
        <v>11901</v>
      </c>
      <c r="Q6933" s="549">
        <v>1</v>
      </c>
      <c r="R6933" s="549">
        <v>4</v>
      </c>
      <c r="S6933" s="548">
        <v>2228</v>
      </c>
      <c r="T6933" s="548"/>
      <c r="U6933" s="99"/>
    </row>
    <row r="6934" spans="1:21" ht="19.5" customHeight="1">
      <c r="A6934" s="545">
        <v>101562</v>
      </c>
      <c r="B6934" s="545" t="s">
        <v>10497</v>
      </c>
      <c r="C6934" s="545" t="s">
        <v>216</v>
      </c>
      <c r="D6934" s="546"/>
      <c r="E6934" s="171" t="str">
        <f t="shared" si="108"/>
        <v>1900</v>
      </c>
      <c r="F6934" s="547">
        <v>0</v>
      </c>
      <c r="G6934" s="548">
        <v>0</v>
      </c>
      <c r="H6934" s="547">
        <v>0</v>
      </c>
      <c r="I6934" s="545" t="s">
        <v>12642</v>
      </c>
      <c r="J6934" s="545"/>
      <c r="K6934" s="545" t="s">
        <v>13413</v>
      </c>
      <c r="L6934" s="545" t="s">
        <v>13413</v>
      </c>
      <c r="M6934" s="548" t="s">
        <v>13758</v>
      </c>
      <c r="N6934" s="545" t="s">
        <v>13413</v>
      </c>
      <c r="O6934" s="545" t="s">
        <v>13413</v>
      </c>
      <c r="P6934" s="549">
        <v>4959</v>
      </c>
      <c r="Q6934" s="549">
        <v>1</v>
      </c>
      <c r="R6934" s="549">
        <v>135</v>
      </c>
      <c r="S6934" s="548"/>
      <c r="T6934" s="548"/>
      <c r="U6934" s="99"/>
    </row>
    <row r="6935" spans="1:21" ht="19.5" customHeight="1">
      <c r="A6935" s="545">
        <v>101563</v>
      </c>
      <c r="B6935" s="545" t="s">
        <v>10496</v>
      </c>
      <c r="C6935" s="545" t="s">
        <v>216</v>
      </c>
      <c r="D6935" s="546">
        <v>44620</v>
      </c>
      <c r="E6935" s="171" t="str">
        <f t="shared" si="108"/>
        <v>2022</v>
      </c>
      <c r="F6935" s="547">
        <v>38501</v>
      </c>
      <c r="G6935" s="548">
        <v>0.19</v>
      </c>
      <c r="H6935" s="547">
        <v>32353.78</v>
      </c>
      <c r="I6935" s="545" t="s">
        <v>12642</v>
      </c>
      <c r="J6935" s="545" t="s">
        <v>13297</v>
      </c>
      <c r="K6935" s="545" t="s">
        <v>13413</v>
      </c>
      <c r="L6935" s="545" t="s">
        <v>13807</v>
      </c>
      <c r="M6935" s="548" t="s">
        <v>13758</v>
      </c>
      <c r="N6935" s="545" t="s">
        <v>13413</v>
      </c>
      <c r="O6935" s="545" t="s">
        <v>18296</v>
      </c>
      <c r="P6935" s="549">
        <v>4960</v>
      </c>
      <c r="Q6935" s="549">
        <v>1</v>
      </c>
      <c r="R6935" s="549">
        <v>135</v>
      </c>
      <c r="S6935" s="548">
        <v>2257</v>
      </c>
      <c r="T6935" s="548"/>
      <c r="U6935" s="99"/>
    </row>
    <row r="6936" spans="1:21" ht="19.5" customHeight="1">
      <c r="A6936" s="545">
        <v>101564</v>
      </c>
      <c r="B6936" s="545" t="s">
        <v>2566</v>
      </c>
      <c r="C6936" s="545" t="s">
        <v>209</v>
      </c>
      <c r="D6936" s="546">
        <v>43552</v>
      </c>
      <c r="E6936" s="171" t="str">
        <f t="shared" si="108"/>
        <v>2019</v>
      </c>
      <c r="F6936" s="547">
        <v>14259</v>
      </c>
      <c r="G6936" s="548">
        <v>0.19</v>
      </c>
      <c r="H6936" s="547">
        <v>11982.35</v>
      </c>
      <c r="I6936" s="545" t="s">
        <v>12697</v>
      </c>
      <c r="J6936" s="545" t="s">
        <v>13298</v>
      </c>
      <c r="K6936" s="545" t="s">
        <v>13413</v>
      </c>
      <c r="L6936" s="545" t="s">
        <v>14561</v>
      </c>
      <c r="M6936" s="548" t="s">
        <v>13758</v>
      </c>
      <c r="N6936" s="545" t="s">
        <v>13413</v>
      </c>
      <c r="O6936" s="545" t="s">
        <v>14562</v>
      </c>
      <c r="P6936" s="549">
        <v>4961</v>
      </c>
      <c r="Q6936" s="549">
        <v>1</v>
      </c>
      <c r="R6936" s="549">
        <v>138</v>
      </c>
      <c r="S6936" s="548">
        <v>1012</v>
      </c>
      <c r="T6936" s="548"/>
      <c r="U6936" s="99"/>
    </row>
    <row r="6937" spans="1:21" ht="19.5" customHeight="1">
      <c r="A6937" s="545">
        <v>101565</v>
      </c>
      <c r="B6937" s="545" t="s">
        <v>10495</v>
      </c>
      <c r="C6937" s="545" t="s">
        <v>4552</v>
      </c>
      <c r="D6937" s="546"/>
      <c r="E6937" s="171" t="str">
        <f t="shared" si="108"/>
        <v>1900</v>
      </c>
      <c r="F6937" s="547">
        <v>0</v>
      </c>
      <c r="G6937" s="548">
        <v>0</v>
      </c>
      <c r="H6937" s="547">
        <v>0</v>
      </c>
      <c r="I6937" s="545" t="s">
        <v>12752</v>
      </c>
      <c r="J6937" s="545"/>
      <c r="K6937" s="545" t="s">
        <v>13413</v>
      </c>
      <c r="L6937" s="545" t="s">
        <v>13413</v>
      </c>
      <c r="M6937" s="548" t="s">
        <v>13758</v>
      </c>
      <c r="N6937" s="545" t="s">
        <v>22830</v>
      </c>
      <c r="O6937" s="545" t="s">
        <v>13413</v>
      </c>
      <c r="P6937" s="549">
        <v>4962</v>
      </c>
      <c r="Q6937" s="549">
        <v>1</v>
      </c>
      <c r="R6937" s="549">
        <v>167</v>
      </c>
      <c r="S6937" s="548"/>
      <c r="T6937" s="548">
        <v>445</v>
      </c>
      <c r="U6937" s="99"/>
    </row>
    <row r="6938" spans="1:21" ht="19.5" customHeight="1">
      <c r="A6938" s="545">
        <v>101566</v>
      </c>
      <c r="B6938" s="545" t="s">
        <v>5324</v>
      </c>
      <c r="C6938" s="545" t="s">
        <v>216</v>
      </c>
      <c r="D6938" s="546">
        <v>43544</v>
      </c>
      <c r="E6938" s="171" t="str">
        <f t="shared" si="108"/>
        <v>2019</v>
      </c>
      <c r="F6938" s="547">
        <v>330812626</v>
      </c>
      <c r="G6938" s="548">
        <v>0.19</v>
      </c>
      <c r="H6938" s="547">
        <v>277993803.36000001</v>
      </c>
      <c r="I6938" s="545" t="s">
        <v>12758</v>
      </c>
      <c r="J6938" s="545" t="s">
        <v>13366</v>
      </c>
      <c r="K6938" s="545" t="s">
        <v>18297</v>
      </c>
      <c r="L6938" s="545" t="s">
        <v>13413</v>
      </c>
      <c r="M6938" s="548" t="s">
        <v>13758</v>
      </c>
      <c r="N6938" s="545" t="s">
        <v>13413</v>
      </c>
      <c r="O6938" s="545" t="s">
        <v>13413</v>
      </c>
      <c r="P6938" s="549">
        <v>4963</v>
      </c>
      <c r="Q6938" s="549">
        <v>1</v>
      </c>
      <c r="R6938" s="549">
        <v>164</v>
      </c>
      <c r="S6938" s="548">
        <v>2179</v>
      </c>
      <c r="T6938" s="548"/>
      <c r="U6938" s="99"/>
    </row>
    <row r="6939" spans="1:21" ht="19.5" customHeight="1">
      <c r="A6939" s="545">
        <v>101567</v>
      </c>
      <c r="B6939" s="545" t="s">
        <v>10494</v>
      </c>
      <c r="C6939" s="545" t="s">
        <v>216</v>
      </c>
      <c r="D6939" s="546">
        <v>44588</v>
      </c>
      <c r="E6939" s="171" t="str">
        <f t="shared" si="108"/>
        <v>2022</v>
      </c>
      <c r="F6939" s="547">
        <v>785549</v>
      </c>
      <c r="G6939" s="548">
        <v>0.19</v>
      </c>
      <c r="H6939" s="547">
        <v>660125.21</v>
      </c>
      <c r="I6939" s="545" t="s">
        <v>12762</v>
      </c>
      <c r="J6939" s="545" t="s">
        <v>13297</v>
      </c>
      <c r="K6939" s="545" t="s">
        <v>18298</v>
      </c>
      <c r="L6939" s="545" t="s">
        <v>13413</v>
      </c>
      <c r="M6939" s="548" t="s">
        <v>13758</v>
      </c>
      <c r="N6939" s="545" t="s">
        <v>13413</v>
      </c>
      <c r="O6939" s="545" t="s">
        <v>13413</v>
      </c>
      <c r="P6939" s="549">
        <v>4964</v>
      </c>
      <c r="Q6939" s="549">
        <v>1</v>
      </c>
      <c r="R6939" s="549">
        <v>8</v>
      </c>
      <c r="S6939" s="548">
        <v>2257</v>
      </c>
      <c r="T6939" s="548"/>
      <c r="U6939" s="99"/>
    </row>
    <row r="6940" spans="1:21" ht="19.5" customHeight="1">
      <c r="A6940" s="545">
        <v>101568</v>
      </c>
      <c r="B6940" s="545" t="s">
        <v>7522</v>
      </c>
      <c r="C6940" s="545" t="s">
        <v>221</v>
      </c>
      <c r="D6940" s="546">
        <v>43728</v>
      </c>
      <c r="E6940" s="171" t="str">
        <f t="shared" si="108"/>
        <v>2019</v>
      </c>
      <c r="F6940" s="547">
        <v>529079</v>
      </c>
      <c r="G6940" s="548">
        <v>0.19</v>
      </c>
      <c r="H6940" s="547">
        <v>444604.2</v>
      </c>
      <c r="I6940" s="545" t="s">
        <v>12687</v>
      </c>
      <c r="J6940" s="545" t="s">
        <v>13321</v>
      </c>
      <c r="K6940" s="545" t="s">
        <v>18299</v>
      </c>
      <c r="L6940" s="545" t="s">
        <v>13413</v>
      </c>
      <c r="M6940" s="548" t="s">
        <v>13758</v>
      </c>
      <c r="N6940" s="545" t="s">
        <v>13413</v>
      </c>
      <c r="O6940" s="545" t="s">
        <v>13413</v>
      </c>
      <c r="P6940" s="549">
        <v>11902</v>
      </c>
      <c r="Q6940" s="549">
        <v>1</v>
      </c>
      <c r="R6940" s="549">
        <v>91</v>
      </c>
      <c r="S6940" s="548">
        <v>2244</v>
      </c>
      <c r="T6940" s="548"/>
      <c r="U6940" s="99"/>
    </row>
    <row r="6941" spans="1:21" ht="19.5" customHeight="1">
      <c r="A6941" s="545">
        <v>101569</v>
      </c>
      <c r="B6941" s="545" t="s">
        <v>8090</v>
      </c>
      <c r="C6941" s="545" t="s">
        <v>216</v>
      </c>
      <c r="D6941" s="546">
        <v>43544</v>
      </c>
      <c r="E6941" s="171" t="str">
        <f t="shared" si="108"/>
        <v>2019</v>
      </c>
      <c r="F6941" s="547">
        <v>442198962</v>
      </c>
      <c r="G6941" s="548">
        <v>0.19</v>
      </c>
      <c r="H6941" s="547">
        <v>371595766.38999999</v>
      </c>
      <c r="I6941" s="545" t="s">
        <v>12758</v>
      </c>
      <c r="J6941" s="545" t="s">
        <v>13366</v>
      </c>
      <c r="K6941" s="545" t="s">
        <v>18300</v>
      </c>
      <c r="L6941" s="545" t="s">
        <v>13413</v>
      </c>
      <c r="M6941" s="548" t="s">
        <v>13758</v>
      </c>
      <c r="N6941" s="545" t="s">
        <v>13413</v>
      </c>
      <c r="O6941" s="545" t="s">
        <v>13413</v>
      </c>
      <c r="P6941" s="549">
        <v>4965</v>
      </c>
      <c r="Q6941" s="549">
        <v>1</v>
      </c>
      <c r="R6941" s="549">
        <v>164</v>
      </c>
      <c r="S6941" s="548">
        <v>2179</v>
      </c>
      <c r="T6941" s="548"/>
      <c r="U6941" s="99"/>
    </row>
    <row r="6942" spans="1:21" ht="19.5" customHeight="1">
      <c r="A6942" s="545">
        <v>101570</v>
      </c>
      <c r="B6942" s="545" t="s">
        <v>5289</v>
      </c>
      <c r="C6942" s="545" t="s">
        <v>216</v>
      </c>
      <c r="D6942" s="546">
        <v>44677</v>
      </c>
      <c r="E6942" s="171" t="str">
        <f t="shared" si="108"/>
        <v>2022</v>
      </c>
      <c r="F6942" s="547">
        <v>32946264.010000002</v>
      </c>
      <c r="G6942" s="548">
        <v>0.19</v>
      </c>
      <c r="H6942" s="547">
        <v>27685936.140000001</v>
      </c>
      <c r="I6942" s="545" t="s">
        <v>12758</v>
      </c>
      <c r="J6942" s="545" t="s">
        <v>13298</v>
      </c>
      <c r="K6942" s="545" t="s">
        <v>18301</v>
      </c>
      <c r="L6942" s="545" t="s">
        <v>13413</v>
      </c>
      <c r="M6942" s="548" t="s">
        <v>13758</v>
      </c>
      <c r="N6942" s="545" t="s">
        <v>13413</v>
      </c>
      <c r="O6942" s="545" t="s">
        <v>13413</v>
      </c>
      <c r="P6942" s="549">
        <v>4966</v>
      </c>
      <c r="Q6942" s="549">
        <v>1</v>
      </c>
      <c r="R6942" s="549">
        <v>164</v>
      </c>
      <c r="S6942" s="548">
        <v>1012</v>
      </c>
      <c r="T6942" s="548"/>
      <c r="U6942" s="99"/>
    </row>
    <row r="6943" spans="1:21" ht="19.5" customHeight="1">
      <c r="A6943" s="545">
        <v>101571</v>
      </c>
      <c r="B6943" s="545" t="s">
        <v>10493</v>
      </c>
      <c r="C6943" s="545" t="s">
        <v>216</v>
      </c>
      <c r="D6943" s="546"/>
      <c r="E6943" s="171" t="str">
        <f t="shared" si="108"/>
        <v>1900</v>
      </c>
      <c r="F6943" s="547">
        <v>0</v>
      </c>
      <c r="G6943" s="548">
        <v>0</v>
      </c>
      <c r="H6943" s="547">
        <v>0</v>
      </c>
      <c r="I6943" s="545" t="s">
        <v>12715</v>
      </c>
      <c r="J6943" s="545"/>
      <c r="K6943" s="545" t="s">
        <v>13413</v>
      </c>
      <c r="L6943" s="545" t="s">
        <v>14624</v>
      </c>
      <c r="M6943" s="548" t="s">
        <v>13758</v>
      </c>
      <c r="N6943" s="545" t="s">
        <v>13413</v>
      </c>
      <c r="O6943" s="545" t="s">
        <v>14625</v>
      </c>
      <c r="P6943" s="549">
        <v>4967</v>
      </c>
      <c r="Q6943" s="549">
        <v>1</v>
      </c>
      <c r="R6943" s="549">
        <v>129</v>
      </c>
      <c r="S6943" s="548"/>
      <c r="T6943" s="548"/>
      <c r="U6943" s="99"/>
    </row>
    <row r="6944" spans="1:21" ht="19.5" customHeight="1">
      <c r="A6944" s="545">
        <v>101572</v>
      </c>
      <c r="B6944" s="545" t="s">
        <v>7968</v>
      </c>
      <c r="C6944" s="545" t="s">
        <v>221</v>
      </c>
      <c r="D6944" s="546">
        <v>43560</v>
      </c>
      <c r="E6944" s="171" t="str">
        <f t="shared" si="108"/>
        <v>2019</v>
      </c>
      <c r="F6944" s="547">
        <v>11500.01</v>
      </c>
      <c r="G6944" s="548">
        <v>0.19</v>
      </c>
      <c r="H6944" s="547">
        <v>9663.8700000000008</v>
      </c>
      <c r="I6944" s="545" t="s">
        <v>12972</v>
      </c>
      <c r="J6944" s="545" t="s">
        <v>13321</v>
      </c>
      <c r="K6944" s="545" t="s">
        <v>18302</v>
      </c>
      <c r="L6944" s="545" t="s">
        <v>13413</v>
      </c>
      <c r="M6944" s="548" t="s">
        <v>13758</v>
      </c>
      <c r="N6944" s="545" t="s">
        <v>13413</v>
      </c>
      <c r="O6944" s="545" t="s">
        <v>13413</v>
      </c>
      <c r="P6944" s="549">
        <v>11903</v>
      </c>
      <c r="Q6944" s="549">
        <v>1</v>
      </c>
      <c r="R6944" s="549">
        <v>43</v>
      </c>
      <c r="S6944" s="548">
        <v>2244</v>
      </c>
      <c r="T6944" s="548"/>
      <c r="U6944" s="99"/>
    </row>
    <row r="6945" spans="1:21" ht="19.5" customHeight="1">
      <c r="A6945" s="545">
        <v>101573</v>
      </c>
      <c r="B6945" s="545" t="s">
        <v>7967</v>
      </c>
      <c r="C6945" s="545" t="s">
        <v>221</v>
      </c>
      <c r="D6945" s="546">
        <v>43560</v>
      </c>
      <c r="E6945" s="171" t="str">
        <f t="shared" si="108"/>
        <v>2019</v>
      </c>
      <c r="F6945" s="547">
        <v>380000</v>
      </c>
      <c r="G6945" s="548">
        <v>0.19</v>
      </c>
      <c r="H6945" s="547">
        <v>319327.73</v>
      </c>
      <c r="I6945" s="545" t="s">
        <v>12672</v>
      </c>
      <c r="J6945" s="545" t="s">
        <v>13321</v>
      </c>
      <c r="K6945" s="545" t="s">
        <v>18303</v>
      </c>
      <c r="L6945" s="545" t="s">
        <v>13413</v>
      </c>
      <c r="M6945" s="548" t="s">
        <v>13758</v>
      </c>
      <c r="N6945" s="545" t="s">
        <v>13413</v>
      </c>
      <c r="O6945" s="545" t="s">
        <v>13413</v>
      </c>
      <c r="P6945" s="549">
        <v>11904</v>
      </c>
      <c r="Q6945" s="549">
        <v>1</v>
      </c>
      <c r="R6945" s="549">
        <v>4</v>
      </c>
      <c r="S6945" s="548">
        <v>2244</v>
      </c>
      <c r="T6945" s="548"/>
      <c r="U6945" s="99"/>
    </row>
    <row r="6946" spans="1:21" ht="19.5" customHeight="1">
      <c r="A6946" s="545">
        <v>101574</v>
      </c>
      <c r="B6946" s="545" t="s">
        <v>2023</v>
      </c>
      <c r="C6946" s="545" t="s">
        <v>216</v>
      </c>
      <c r="D6946" s="546"/>
      <c r="E6946" s="171" t="str">
        <f t="shared" si="108"/>
        <v>1900</v>
      </c>
      <c r="F6946" s="547">
        <v>0</v>
      </c>
      <c r="G6946" s="548">
        <v>0</v>
      </c>
      <c r="H6946" s="547">
        <v>0</v>
      </c>
      <c r="I6946" s="545" t="s">
        <v>12715</v>
      </c>
      <c r="J6946" s="545"/>
      <c r="K6946" s="545" t="s">
        <v>13413</v>
      </c>
      <c r="L6946" s="545" t="s">
        <v>14624</v>
      </c>
      <c r="M6946" s="548" t="s">
        <v>13758</v>
      </c>
      <c r="N6946" s="545" t="s">
        <v>13413</v>
      </c>
      <c r="O6946" s="545" t="s">
        <v>14625</v>
      </c>
      <c r="P6946" s="549">
        <v>4968</v>
      </c>
      <c r="Q6946" s="549">
        <v>1</v>
      </c>
      <c r="R6946" s="549">
        <v>129</v>
      </c>
      <c r="S6946" s="548"/>
      <c r="T6946" s="548"/>
      <c r="U6946" s="99"/>
    </row>
    <row r="6947" spans="1:21" ht="19.5" customHeight="1">
      <c r="A6947" s="545">
        <v>101575</v>
      </c>
      <c r="B6947" s="545" t="s">
        <v>7966</v>
      </c>
      <c r="C6947" s="545" t="s">
        <v>221</v>
      </c>
      <c r="D6947" s="546">
        <v>43560</v>
      </c>
      <c r="E6947" s="171" t="str">
        <f t="shared" si="108"/>
        <v>2019</v>
      </c>
      <c r="F6947" s="547">
        <v>108000</v>
      </c>
      <c r="G6947" s="548">
        <v>0.19</v>
      </c>
      <c r="H6947" s="547">
        <v>90756.3</v>
      </c>
      <c r="I6947" s="545" t="s">
        <v>12672</v>
      </c>
      <c r="J6947" s="545" t="s">
        <v>13321</v>
      </c>
      <c r="K6947" s="545" t="s">
        <v>18304</v>
      </c>
      <c r="L6947" s="545" t="s">
        <v>13413</v>
      </c>
      <c r="M6947" s="548" t="s">
        <v>13758</v>
      </c>
      <c r="N6947" s="545" t="s">
        <v>13413</v>
      </c>
      <c r="O6947" s="545" t="s">
        <v>13413</v>
      </c>
      <c r="P6947" s="549">
        <v>11905</v>
      </c>
      <c r="Q6947" s="549">
        <v>1</v>
      </c>
      <c r="R6947" s="549">
        <v>4</v>
      </c>
      <c r="S6947" s="548">
        <v>2244</v>
      </c>
      <c r="T6947" s="548"/>
      <c r="U6947" s="99"/>
    </row>
    <row r="6948" spans="1:21" ht="19.5" customHeight="1">
      <c r="A6948" s="545">
        <v>101576</v>
      </c>
      <c r="B6948" s="545" t="s">
        <v>5311</v>
      </c>
      <c r="C6948" s="545" t="s">
        <v>216</v>
      </c>
      <c r="D6948" s="546">
        <v>43544</v>
      </c>
      <c r="E6948" s="171" t="str">
        <f t="shared" si="108"/>
        <v>2019</v>
      </c>
      <c r="F6948" s="547">
        <v>654159374</v>
      </c>
      <c r="G6948" s="548">
        <v>0.19</v>
      </c>
      <c r="H6948" s="547">
        <v>549713759.65999997</v>
      </c>
      <c r="I6948" s="545" t="s">
        <v>12758</v>
      </c>
      <c r="J6948" s="545" t="s">
        <v>13366</v>
      </c>
      <c r="K6948" s="545" t="s">
        <v>18305</v>
      </c>
      <c r="L6948" s="545" t="s">
        <v>13413</v>
      </c>
      <c r="M6948" s="548" t="s">
        <v>13758</v>
      </c>
      <c r="N6948" s="545" t="s">
        <v>13413</v>
      </c>
      <c r="O6948" s="545" t="s">
        <v>13413</v>
      </c>
      <c r="P6948" s="549">
        <v>4969</v>
      </c>
      <c r="Q6948" s="549">
        <v>1</v>
      </c>
      <c r="R6948" s="549">
        <v>164</v>
      </c>
      <c r="S6948" s="548">
        <v>2179</v>
      </c>
      <c r="T6948" s="548"/>
      <c r="U6948" s="99"/>
    </row>
    <row r="6949" spans="1:21" ht="19.5" customHeight="1">
      <c r="A6949" s="545">
        <v>101577</v>
      </c>
      <c r="B6949" s="545" t="s">
        <v>7521</v>
      </c>
      <c r="C6949" s="545" t="s">
        <v>216</v>
      </c>
      <c r="D6949" s="546">
        <v>43728</v>
      </c>
      <c r="E6949" s="171" t="str">
        <f t="shared" si="108"/>
        <v>2019</v>
      </c>
      <c r="F6949" s="547">
        <v>315414775</v>
      </c>
      <c r="G6949" s="548">
        <v>0.19</v>
      </c>
      <c r="H6949" s="547">
        <v>265054432.77000001</v>
      </c>
      <c r="I6949" s="545" t="s">
        <v>12961</v>
      </c>
      <c r="J6949" s="545" t="s">
        <v>13321</v>
      </c>
      <c r="K6949" s="545" t="s">
        <v>18306</v>
      </c>
      <c r="L6949" s="545" t="s">
        <v>13413</v>
      </c>
      <c r="M6949" s="548" t="s">
        <v>13758</v>
      </c>
      <c r="N6949" s="545" t="s">
        <v>13413</v>
      </c>
      <c r="O6949" s="545" t="s">
        <v>13413</v>
      </c>
      <c r="P6949" s="549">
        <v>11906</v>
      </c>
      <c r="Q6949" s="549">
        <v>1</v>
      </c>
      <c r="R6949" s="549">
        <v>52</v>
      </c>
      <c r="S6949" s="548">
        <v>2244</v>
      </c>
      <c r="T6949" s="548"/>
      <c r="U6949" s="99"/>
    </row>
    <row r="6950" spans="1:21" ht="19.5" customHeight="1">
      <c r="A6950" s="545">
        <v>101578</v>
      </c>
      <c r="B6950" s="545" t="s">
        <v>2303</v>
      </c>
      <c r="C6950" s="545" t="s">
        <v>216</v>
      </c>
      <c r="D6950" s="546">
        <v>45708</v>
      </c>
      <c r="E6950" s="171" t="str">
        <f t="shared" si="108"/>
        <v>2025</v>
      </c>
      <c r="F6950" s="547">
        <v>229447.27</v>
      </c>
      <c r="G6950" s="548">
        <v>0.19</v>
      </c>
      <c r="H6950" s="547">
        <v>192812.84</v>
      </c>
      <c r="I6950" s="545" t="s">
        <v>12715</v>
      </c>
      <c r="J6950" s="545" t="s">
        <v>13307</v>
      </c>
      <c r="K6950" s="545" t="s">
        <v>13413</v>
      </c>
      <c r="L6950" s="545" t="s">
        <v>14624</v>
      </c>
      <c r="M6950" s="548" t="s">
        <v>13758</v>
      </c>
      <c r="N6950" s="545" t="s">
        <v>13413</v>
      </c>
      <c r="O6950" s="545" t="s">
        <v>14625</v>
      </c>
      <c r="P6950" s="549">
        <v>4970</v>
      </c>
      <c r="Q6950" s="549">
        <v>1</v>
      </c>
      <c r="R6950" s="549">
        <v>129</v>
      </c>
      <c r="S6950" s="548">
        <v>2228</v>
      </c>
      <c r="T6950" s="548"/>
      <c r="U6950" s="99"/>
    </row>
    <row r="6951" spans="1:21" ht="19.5" customHeight="1">
      <c r="A6951" s="545">
        <v>101579</v>
      </c>
      <c r="B6951" s="545" t="s">
        <v>1811</v>
      </c>
      <c r="C6951" s="545" t="s">
        <v>216</v>
      </c>
      <c r="D6951" s="546"/>
      <c r="E6951" s="171" t="str">
        <f t="shared" si="108"/>
        <v>1900</v>
      </c>
      <c r="F6951" s="547">
        <v>0</v>
      </c>
      <c r="G6951" s="548">
        <v>0</v>
      </c>
      <c r="H6951" s="547">
        <v>0</v>
      </c>
      <c r="I6951" s="545" t="s">
        <v>12715</v>
      </c>
      <c r="J6951" s="545"/>
      <c r="K6951" s="545" t="s">
        <v>13413</v>
      </c>
      <c r="L6951" s="545" t="s">
        <v>14624</v>
      </c>
      <c r="M6951" s="548" t="s">
        <v>13758</v>
      </c>
      <c r="N6951" s="545" t="s">
        <v>13413</v>
      </c>
      <c r="O6951" s="545" t="s">
        <v>14625</v>
      </c>
      <c r="P6951" s="549">
        <v>4971</v>
      </c>
      <c r="Q6951" s="549">
        <v>1</v>
      </c>
      <c r="R6951" s="549">
        <v>129</v>
      </c>
      <c r="S6951" s="548"/>
      <c r="T6951" s="548"/>
      <c r="U6951" s="99"/>
    </row>
    <row r="6952" spans="1:21" ht="19.5" customHeight="1">
      <c r="A6952" s="545">
        <v>101580</v>
      </c>
      <c r="B6952" s="545" t="s">
        <v>10492</v>
      </c>
      <c r="C6952" s="545" t="s">
        <v>216</v>
      </c>
      <c r="D6952" s="546">
        <v>46052</v>
      </c>
      <c r="E6952" s="171" t="str">
        <f t="shared" si="108"/>
        <v>2026</v>
      </c>
      <c r="F6952" s="547">
        <v>540634</v>
      </c>
      <c r="G6952" s="548">
        <v>0.19</v>
      </c>
      <c r="H6952" s="547">
        <v>454314.29</v>
      </c>
      <c r="I6952" s="545" t="s">
        <v>12637</v>
      </c>
      <c r="J6952" s="545" t="s">
        <v>13307</v>
      </c>
      <c r="K6952" s="545" t="s">
        <v>18307</v>
      </c>
      <c r="L6952" s="545" t="s">
        <v>13413</v>
      </c>
      <c r="M6952" s="548" t="s">
        <v>13758</v>
      </c>
      <c r="N6952" s="545" t="s">
        <v>13413</v>
      </c>
      <c r="O6952" s="545" t="s">
        <v>13413</v>
      </c>
      <c r="P6952" s="549">
        <v>4972</v>
      </c>
      <c r="Q6952" s="549">
        <v>1</v>
      </c>
      <c r="R6952" s="549">
        <v>13</v>
      </c>
      <c r="S6952" s="548">
        <v>2228</v>
      </c>
      <c r="T6952" s="548"/>
      <c r="U6952" s="99"/>
    </row>
    <row r="6953" spans="1:21" ht="19.5" customHeight="1">
      <c r="A6953" s="545">
        <v>101581</v>
      </c>
      <c r="B6953" s="545" t="s">
        <v>2318</v>
      </c>
      <c r="C6953" s="545" t="s">
        <v>216</v>
      </c>
      <c r="D6953" s="546"/>
      <c r="E6953" s="171" t="str">
        <f t="shared" si="108"/>
        <v>1900</v>
      </c>
      <c r="F6953" s="547">
        <v>0</v>
      </c>
      <c r="G6953" s="548">
        <v>0</v>
      </c>
      <c r="H6953" s="547">
        <v>0</v>
      </c>
      <c r="I6953" s="545" t="s">
        <v>12715</v>
      </c>
      <c r="J6953" s="545"/>
      <c r="K6953" s="545" t="s">
        <v>13413</v>
      </c>
      <c r="L6953" s="545" t="s">
        <v>14624</v>
      </c>
      <c r="M6953" s="548" t="s">
        <v>13758</v>
      </c>
      <c r="N6953" s="545" t="s">
        <v>13413</v>
      </c>
      <c r="O6953" s="545" t="s">
        <v>14625</v>
      </c>
      <c r="P6953" s="549">
        <v>4973</v>
      </c>
      <c r="Q6953" s="549">
        <v>1</v>
      </c>
      <c r="R6953" s="549">
        <v>129</v>
      </c>
      <c r="S6953" s="548"/>
      <c r="T6953" s="548"/>
      <c r="U6953" s="99"/>
    </row>
    <row r="6954" spans="1:21" ht="19.5" customHeight="1">
      <c r="A6954" s="545">
        <v>101582</v>
      </c>
      <c r="B6954" s="545" t="s">
        <v>6315</v>
      </c>
      <c r="C6954" s="545" t="s">
        <v>209</v>
      </c>
      <c r="D6954" s="546">
        <v>46052</v>
      </c>
      <c r="E6954" s="171" t="str">
        <f t="shared" si="108"/>
        <v>2026</v>
      </c>
      <c r="F6954" s="547">
        <v>22897</v>
      </c>
      <c r="G6954" s="548">
        <v>0.19</v>
      </c>
      <c r="H6954" s="547">
        <v>19241.18</v>
      </c>
      <c r="I6954" s="545" t="s">
        <v>12679</v>
      </c>
      <c r="J6954" s="545" t="s">
        <v>13307</v>
      </c>
      <c r="K6954" s="545" t="s">
        <v>13413</v>
      </c>
      <c r="L6954" s="545" t="s">
        <v>13413</v>
      </c>
      <c r="M6954" s="548" t="s">
        <v>13758</v>
      </c>
      <c r="N6954" s="545" t="s">
        <v>13413</v>
      </c>
      <c r="O6954" s="545" t="s">
        <v>13413</v>
      </c>
      <c r="P6954" s="549">
        <v>4974</v>
      </c>
      <c r="Q6954" s="549">
        <v>1</v>
      </c>
      <c r="R6954" s="549">
        <v>88</v>
      </c>
      <c r="S6954" s="548">
        <v>2228</v>
      </c>
      <c r="T6954" s="548"/>
      <c r="U6954" s="99"/>
    </row>
    <row r="6955" spans="1:21" ht="19.5" customHeight="1">
      <c r="A6955" s="545">
        <v>101583</v>
      </c>
      <c r="B6955" s="545" t="s">
        <v>2104</v>
      </c>
      <c r="C6955" s="545" t="s">
        <v>216</v>
      </c>
      <c r="D6955" s="546">
        <v>44592</v>
      </c>
      <c r="E6955" s="171" t="str">
        <f t="shared" si="108"/>
        <v>2022</v>
      </c>
      <c r="F6955" s="547">
        <v>59654</v>
      </c>
      <c r="G6955" s="548">
        <v>0.19</v>
      </c>
      <c r="H6955" s="547">
        <v>50129.41</v>
      </c>
      <c r="I6955" s="545" t="s">
        <v>12715</v>
      </c>
      <c r="J6955" s="545" t="s">
        <v>13297</v>
      </c>
      <c r="K6955" s="545" t="s">
        <v>13413</v>
      </c>
      <c r="L6955" s="545" t="s">
        <v>14624</v>
      </c>
      <c r="M6955" s="548" t="s">
        <v>13758</v>
      </c>
      <c r="N6955" s="545" t="s">
        <v>13413</v>
      </c>
      <c r="O6955" s="545" t="s">
        <v>14625</v>
      </c>
      <c r="P6955" s="549">
        <v>4975</v>
      </c>
      <c r="Q6955" s="549">
        <v>1</v>
      </c>
      <c r="R6955" s="549">
        <v>129</v>
      </c>
      <c r="S6955" s="548">
        <v>2257</v>
      </c>
      <c r="T6955" s="548"/>
      <c r="U6955" s="99"/>
    </row>
    <row r="6956" spans="1:21" ht="19.5" customHeight="1">
      <c r="A6956" s="545">
        <v>101584</v>
      </c>
      <c r="B6956" s="545" t="s">
        <v>2105</v>
      </c>
      <c r="C6956" s="545" t="s">
        <v>216</v>
      </c>
      <c r="D6956" s="546"/>
      <c r="E6956" s="171" t="str">
        <f t="shared" si="108"/>
        <v>1900</v>
      </c>
      <c r="F6956" s="547">
        <v>0</v>
      </c>
      <c r="G6956" s="548">
        <v>0</v>
      </c>
      <c r="H6956" s="547">
        <v>0</v>
      </c>
      <c r="I6956" s="545" t="s">
        <v>12715</v>
      </c>
      <c r="J6956" s="545"/>
      <c r="K6956" s="545" t="s">
        <v>13413</v>
      </c>
      <c r="L6956" s="545" t="s">
        <v>14624</v>
      </c>
      <c r="M6956" s="548" t="s">
        <v>13758</v>
      </c>
      <c r="N6956" s="545" t="s">
        <v>13413</v>
      </c>
      <c r="O6956" s="545" t="s">
        <v>14625</v>
      </c>
      <c r="P6956" s="549">
        <v>4976</v>
      </c>
      <c r="Q6956" s="549">
        <v>1</v>
      </c>
      <c r="R6956" s="549">
        <v>129</v>
      </c>
      <c r="S6956" s="548"/>
      <c r="T6956" s="548"/>
      <c r="U6956" s="99"/>
    </row>
    <row r="6957" spans="1:21" ht="19.5" customHeight="1">
      <c r="A6957" s="545">
        <v>101585</v>
      </c>
      <c r="B6957" s="545" t="s">
        <v>7426</v>
      </c>
      <c r="C6957" s="545" t="s">
        <v>216</v>
      </c>
      <c r="D6957" s="546">
        <v>43746</v>
      </c>
      <c r="E6957" s="171" t="str">
        <f t="shared" si="108"/>
        <v>2019</v>
      </c>
      <c r="F6957" s="547">
        <v>173300.89</v>
      </c>
      <c r="G6957" s="548">
        <v>0.19</v>
      </c>
      <c r="H6957" s="547">
        <v>145631</v>
      </c>
      <c r="I6957" s="545" t="s">
        <v>12686</v>
      </c>
      <c r="J6957" s="545" t="s">
        <v>13321</v>
      </c>
      <c r="K6957" s="545" t="s">
        <v>18308</v>
      </c>
      <c r="L6957" s="545" t="s">
        <v>13413</v>
      </c>
      <c r="M6957" s="548" t="s">
        <v>13758</v>
      </c>
      <c r="N6957" s="545" t="s">
        <v>13413</v>
      </c>
      <c r="O6957" s="545" t="s">
        <v>13413</v>
      </c>
      <c r="P6957" s="549">
        <v>11907</v>
      </c>
      <c r="Q6957" s="549">
        <v>1</v>
      </c>
      <c r="R6957" s="549">
        <v>131</v>
      </c>
      <c r="S6957" s="548">
        <v>2244</v>
      </c>
      <c r="T6957" s="548"/>
      <c r="U6957" s="99"/>
    </row>
    <row r="6958" spans="1:21" ht="19.5" customHeight="1">
      <c r="A6958" s="545">
        <v>101586</v>
      </c>
      <c r="B6958" s="545" t="s">
        <v>7414</v>
      </c>
      <c r="C6958" s="545" t="s">
        <v>216</v>
      </c>
      <c r="D6958" s="546">
        <v>43747</v>
      </c>
      <c r="E6958" s="171" t="str">
        <f t="shared" si="108"/>
        <v>2019</v>
      </c>
      <c r="F6958" s="547">
        <v>148155</v>
      </c>
      <c r="G6958" s="548">
        <v>0.19</v>
      </c>
      <c r="H6958" s="547">
        <v>124500</v>
      </c>
      <c r="I6958" s="545" t="s">
        <v>12686</v>
      </c>
      <c r="J6958" s="545" t="s">
        <v>13321</v>
      </c>
      <c r="K6958" s="545" t="s">
        <v>18309</v>
      </c>
      <c r="L6958" s="545" t="s">
        <v>13413</v>
      </c>
      <c r="M6958" s="548" t="s">
        <v>13758</v>
      </c>
      <c r="N6958" s="545" t="s">
        <v>13413</v>
      </c>
      <c r="O6958" s="545" t="s">
        <v>13413</v>
      </c>
      <c r="P6958" s="549">
        <v>11908</v>
      </c>
      <c r="Q6958" s="549">
        <v>1</v>
      </c>
      <c r="R6958" s="549">
        <v>131</v>
      </c>
      <c r="S6958" s="548">
        <v>2244</v>
      </c>
      <c r="T6958" s="548"/>
      <c r="U6958" s="99"/>
    </row>
    <row r="6959" spans="1:21" ht="19.5" customHeight="1">
      <c r="A6959" s="545">
        <v>101587</v>
      </c>
      <c r="B6959" s="545" t="s">
        <v>2234</v>
      </c>
      <c r="C6959" s="545" t="s">
        <v>216</v>
      </c>
      <c r="D6959" s="546"/>
      <c r="E6959" s="171" t="str">
        <f t="shared" si="108"/>
        <v>1900</v>
      </c>
      <c r="F6959" s="547">
        <v>0</v>
      </c>
      <c r="G6959" s="548">
        <v>0</v>
      </c>
      <c r="H6959" s="547">
        <v>0</v>
      </c>
      <c r="I6959" s="545" t="s">
        <v>12715</v>
      </c>
      <c r="J6959" s="545"/>
      <c r="K6959" s="545" t="s">
        <v>13413</v>
      </c>
      <c r="L6959" s="545" t="s">
        <v>14624</v>
      </c>
      <c r="M6959" s="548" t="s">
        <v>13758</v>
      </c>
      <c r="N6959" s="545" t="s">
        <v>13413</v>
      </c>
      <c r="O6959" s="545" t="s">
        <v>14625</v>
      </c>
      <c r="P6959" s="549">
        <v>4977</v>
      </c>
      <c r="Q6959" s="549">
        <v>1</v>
      </c>
      <c r="R6959" s="549">
        <v>129</v>
      </c>
      <c r="S6959" s="548"/>
      <c r="T6959" s="548"/>
      <c r="U6959" s="99"/>
    </row>
    <row r="6960" spans="1:21" ht="19.5" customHeight="1">
      <c r="A6960" s="545">
        <v>101588</v>
      </c>
      <c r="B6960" s="545" t="s">
        <v>6074</v>
      </c>
      <c r="C6960" s="545" t="s">
        <v>216</v>
      </c>
      <c r="D6960" s="546">
        <v>45708</v>
      </c>
      <c r="E6960" s="171" t="str">
        <f t="shared" si="108"/>
        <v>2025</v>
      </c>
      <c r="F6960" s="547">
        <v>421696.14</v>
      </c>
      <c r="G6960" s="548">
        <v>0.19</v>
      </c>
      <c r="H6960" s="547">
        <v>354366.5</v>
      </c>
      <c r="I6960" s="545" t="s">
        <v>12715</v>
      </c>
      <c r="J6960" s="545" t="s">
        <v>13307</v>
      </c>
      <c r="K6960" s="545" t="s">
        <v>13413</v>
      </c>
      <c r="L6960" s="545" t="s">
        <v>14624</v>
      </c>
      <c r="M6960" s="548" t="s">
        <v>13758</v>
      </c>
      <c r="N6960" s="545" t="s">
        <v>13413</v>
      </c>
      <c r="O6960" s="545" t="s">
        <v>14625</v>
      </c>
      <c r="P6960" s="549">
        <v>4978</v>
      </c>
      <c r="Q6960" s="549">
        <v>1</v>
      </c>
      <c r="R6960" s="549">
        <v>129</v>
      </c>
      <c r="S6960" s="548">
        <v>2228</v>
      </c>
      <c r="T6960" s="548"/>
      <c r="U6960" s="99"/>
    </row>
    <row r="6961" spans="1:21" ht="19.5" customHeight="1">
      <c r="A6961" s="545">
        <v>101589</v>
      </c>
      <c r="B6961" s="545" t="s">
        <v>2106</v>
      </c>
      <c r="C6961" s="545" t="s">
        <v>216</v>
      </c>
      <c r="D6961" s="546"/>
      <c r="E6961" s="171" t="str">
        <f t="shared" si="108"/>
        <v>1900</v>
      </c>
      <c r="F6961" s="547">
        <v>0</v>
      </c>
      <c r="G6961" s="548">
        <v>0</v>
      </c>
      <c r="H6961" s="547">
        <v>0</v>
      </c>
      <c r="I6961" s="545" t="s">
        <v>12715</v>
      </c>
      <c r="J6961" s="545"/>
      <c r="K6961" s="545" t="s">
        <v>13413</v>
      </c>
      <c r="L6961" s="545" t="s">
        <v>14624</v>
      </c>
      <c r="M6961" s="548" t="s">
        <v>13758</v>
      </c>
      <c r="N6961" s="545" t="s">
        <v>13413</v>
      </c>
      <c r="O6961" s="545" t="s">
        <v>14625</v>
      </c>
      <c r="P6961" s="549">
        <v>4979</v>
      </c>
      <c r="Q6961" s="549">
        <v>1</v>
      </c>
      <c r="R6961" s="549">
        <v>129</v>
      </c>
      <c r="S6961" s="548"/>
      <c r="T6961" s="548"/>
      <c r="U6961" s="99"/>
    </row>
    <row r="6962" spans="1:21" ht="19.5" customHeight="1">
      <c r="A6962" s="545">
        <v>101590</v>
      </c>
      <c r="B6962" s="545" t="s">
        <v>1900</v>
      </c>
      <c r="C6962" s="545" t="s">
        <v>216</v>
      </c>
      <c r="D6962" s="546"/>
      <c r="E6962" s="171" t="str">
        <f t="shared" si="108"/>
        <v>1900</v>
      </c>
      <c r="F6962" s="547">
        <v>0</v>
      </c>
      <c r="G6962" s="548">
        <v>0</v>
      </c>
      <c r="H6962" s="547">
        <v>0</v>
      </c>
      <c r="I6962" s="545" t="s">
        <v>12715</v>
      </c>
      <c r="J6962" s="545"/>
      <c r="K6962" s="545" t="s">
        <v>13413</v>
      </c>
      <c r="L6962" s="545" t="s">
        <v>14624</v>
      </c>
      <c r="M6962" s="548" t="s">
        <v>13758</v>
      </c>
      <c r="N6962" s="545" t="s">
        <v>13413</v>
      </c>
      <c r="O6962" s="545" t="s">
        <v>14625</v>
      </c>
      <c r="P6962" s="549">
        <v>4980</v>
      </c>
      <c r="Q6962" s="549">
        <v>1</v>
      </c>
      <c r="R6962" s="549">
        <v>129</v>
      </c>
      <c r="S6962" s="548"/>
      <c r="T6962" s="548"/>
      <c r="U6962" s="99"/>
    </row>
    <row r="6963" spans="1:21" ht="19.5" customHeight="1">
      <c r="A6963" s="545">
        <v>101591</v>
      </c>
      <c r="B6963" s="545" t="s">
        <v>2235</v>
      </c>
      <c r="C6963" s="545" t="s">
        <v>216</v>
      </c>
      <c r="D6963" s="546"/>
      <c r="E6963" s="171" t="str">
        <f t="shared" si="108"/>
        <v>1900</v>
      </c>
      <c r="F6963" s="547">
        <v>0</v>
      </c>
      <c r="G6963" s="548">
        <v>0</v>
      </c>
      <c r="H6963" s="547">
        <v>0</v>
      </c>
      <c r="I6963" s="545" t="s">
        <v>12715</v>
      </c>
      <c r="J6963" s="545"/>
      <c r="K6963" s="545" t="s">
        <v>13413</v>
      </c>
      <c r="L6963" s="545" t="s">
        <v>14624</v>
      </c>
      <c r="M6963" s="548" t="s">
        <v>13758</v>
      </c>
      <c r="N6963" s="545" t="s">
        <v>13413</v>
      </c>
      <c r="O6963" s="545" t="s">
        <v>14625</v>
      </c>
      <c r="P6963" s="549">
        <v>4981</v>
      </c>
      <c r="Q6963" s="549">
        <v>1</v>
      </c>
      <c r="R6963" s="549">
        <v>129</v>
      </c>
      <c r="S6963" s="548"/>
      <c r="T6963" s="548"/>
      <c r="U6963" s="99"/>
    </row>
    <row r="6964" spans="1:21" ht="19.5" customHeight="1">
      <c r="A6964" s="545">
        <v>101592</v>
      </c>
      <c r="B6964" s="545" t="s">
        <v>8131</v>
      </c>
      <c r="C6964" s="545" t="s">
        <v>216</v>
      </c>
      <c r="D6964" s="546">
        <v>43539</v>
      </c>
      <c r="E6964" s="171" t="str">
        <f t="shared" si="108"/>
        <v>2019</v>
      </c>
      <c r="F6964" s="547">
        <v>2059010</v>
      </c>
      <c r="G6964" s="548">
        <v>0.19</v>
      </c>
      <c r="H6964" s="547">
        <v>1730260.5</v>
      </c>
      <c r="I6964" s="545" t="s">
        <v>12715</v>
      </c>
      <c r="J6964" s="545" t="s">
        <v>13298</v>
      </c>
      <c r="K6964" s="545" t="s">
        <v>18310</v>
      </c>
      <c r="L6964" s="545" t="s">
        <v>14624</v>
      </c>
      <c r="M6964" s="548" t="s">
        <v>13758</v>
      </c>
      <c r="N6964" s="545" t="s">
        <v>13413</v>
      </c>
      <c r="O6964" s="545" t="s">
        <v>14625</v>
      </c>
      <c r="P6964" s="549">
        <v>4982</v>
      </c>
      <c r="Q6964" s="549">
        <v>1</v>
      </c>
      <c r="R6964" s="549">
        <v>129</v>
      </c>
      <c r="S6964" s="548">
        <v>1012</v>
      </c>
      <c r="T6964" s="548"/>
      <c r="U6964" s="99"/>
    </row>
    <row r="6965" spans="1:21" ht="19.5" customHeight="1">
      <c r="A6965" s="545">
        <v>101593</v>
      </c>
      <c r="B6965" s="545" t="s">
        <v>2307</v>
      </c>
      <c r="C6965" s="545" t="s">
        <v>216</v>
      </c>
      <c r="D6965" s="546">
        <v>44585</v>
      </c>
      <c r="E6965" s="171" t="str">
        <f t="shared" si="108"/>
        <v>2022</v>
      </c>
      <c r="F6965" s="547">
        <v>229188</v>
      </c>
      <c r="G6965" s="548">
        <v>0.19</v>
      </c>
      <c r="H6965" s="547">
        <v>192594.96</v>
      </c>
      <c r="I6965" s="545" t="s">
        <v>12715</v>
      </c>
      <c r="J6965" s="545" t="s">
        <v>13297</v>
      </c>
      <c r="K6965" s="545" t="s">
        <v>13413</v>
      </c>
      <c r="L6965" s="545" t="s">
        <v>14624</v>
      </c>
      <c r="M6965" s="548" t="s">
        <v>13758</v>
      </c>
      <c r="N6965" s="545" t="s">
        <v>13413</v>
      </c>
      <c r="O6965" s="545" t="s">
        <v>14625</v>
      </c>
      <c r="P6965" s="549">
        <v>4983</v>
      </c>
      <c r="Q6965" s="549">
        <v>1</v>
      </c>
      <c r="R6965" s="549">
        <v>129</v>
      </c>
      <c r="S6965" s="548">
        <v>2257</v>
      </c>
      <c r="T6965" s="548"/>
      <c r="U6965" s="99"/>
    </row>
    <row r="6966" spans="1:21" ht="19.5" customHeight="1">
      <c r="A6966" s="545">
        <v>101594</v>
      </c>
      <c r="B6966" s="545" t="s">
        <v>6458</v>
      </c>
      <c r="C6966" s="545" t="s">
        <v>216</v>
      </c>
      <c r="D6966" s="546">
        <v>44589</v>
      </c>
      <c r="E6966" s="171" t="str">
        <f t="shared" si="108"/>
        <v>2022</v>
      </c>
      <c r="F6966" s="547">
        <v>21367</v>
      </c>
      <c r="G6966" s="548">
        <v>0.19</v>
      </c>
      <c r="H6966" s="547">
        <v>17955.46</v>
      </c>
      <c r="I6966" s="545" t="s">
        <v>12637</v>
      </c>
      <c r="J6966" s="545" t="s">
        <v>13297</v>
      </c>
      <c r="K6966" s="545" t="s">
        <v>18311</v>
      </c>
      <c r="L6966" s="545" t="s">
        <v>13413</v>
      </c>
      <c r="M6966" s="548" t="s">
        <v>13758</v>
      </c>
      <c r="N6966" s="545" t="s">
        <v>13413</v>
      </c>
      <c r="O6966" s="545" t="s">
        <v>13413</v>
      </c>
      <c r="P6966" s="549">
        <v>11909</v>
      </c>
      <c r="Q6966" s="549">
        <v>1</v>
      </c>
      <c r="R6966" s="549">
        <v>13</v>
      </c>
      <c r="S6966" s="548">
        <v>2257</v>
      </c>
      <c r="T6966" s="548"/>
      <c r="U6966" s="99"/>
    </row>
    <row r="6967" spans="1:21" ht="19.5" customHeight="1">
      <c r="A6967" s="545">
        <v>101595</v>
      </c>
      <c r="B6967" s="545" t="s">
        <v>4811</v>
      </c>
      <c r="C6967" s="545" t="s">
        <v>216</v>
      </c>
      <c r="D6967" s="546"/>
      <c r="E6967" s="171" t="str">
        <f t="shared" si="108"/>
        <v>1900</v>
      </c>
      <c r="F6967" s="547">
        <v>0</v>
      </c>
      <c r="G6967" s="548">
        <v>0</v>
      </c>
      <c r="H6967" s="547">
        <v>0</v>
      </c>
      <c r="I6967" s="545" t="s">
        <v>12715</v>
      </c>
      <c r="J6967" s="545"/>
      <c r="K6967" s="545" t="s">
        <v>18312</v>
      </c>
      <c r="L6967" s="545" t="s">
        <v>14624</v>
      </c>
      <c r="M6967" s="548" t="s">
        <v>13758</v>
      </c>
      <c r="N6967" s="545" t="s">
        <v>13413</v>
      </c>
      <c r="O6967" s="545" t="s">
        <v>14625</v>
      </c>
      <c r="P6967" s="549">
        <v>4984</v>
      </c>
      <c r="Q6967" s="549">
        <v>1</v>
      </c>
      <c r="R6967" s="549">
        <v>129</v>
      </c>
      <c r="S6967" s="548"/>
      <c r="T6967" s="548"/>
      <c r="U6967" s="99"/>
    </row>
    <row r="6968" spans="1:21" ht="19.5" customHeight="1">
      <c r="A6968" s="545">
        <v>101596</v>
      </c>
      <c r="B6968" s="545" t="s">
        <v>2305</v>
      </c>
      <c r="C6968" s="545" t="s">
        <v>216</v>
      </c>
      <c r="D6968" s="546">
        <v>45708</v>
      </c>
      <c r="E6968" s="171" t="str">
        <f t="shared" si="108"/>
        <v>2025</v>
      </c>
      <c r="F6968" s="547">
        <v>146375.1</v>
      </c>
      <c r="G6968" s="548">
        <v>0.19</v>
      </c>
      <c r="H6968" s="547">
        <v>123004.29</v>
      </c>
      <c r="I6968" s="545" t="s">
        <v>12715</v>
      </c>
      <c r="J6968" s="545" t="s">
        <v>13307</v>
      </c>
      <c r="K6968" s="545" t="s">
        <v>13413</v>
      </c>
      <c r="L6968" s="545" t="s">
        <v>14624</v>
      </c>
      <c r="M6968" s="548" t="s">
        <v>13758</v>
      </c>
      <c r="N6968" s="545" t="s">
        <v>13413</v>
      </c>
      <c r="O6968" s="545" t="s">
        <v>14625</v>
      </c>
      <c r="P6968" s="549">
        <v>4985</v>
      </c>
      <c r="Q6968" s="549">
        <v>1</v>
      </c>
      <c r="R6968" s="549">
        <v>129</v>
      </c>
      <c r="S6968" s="548">
        <v>2228</v>
      </c>
      <c r="T6968" s="548"/>
      <c r="U6968" s="99"/>
    </row>
    <row r="6969" spans="1:21" ht="19.5" customHeight="1">
      <c r="A6969" s="545">
        <v>101597</v>
      </c>
      <c r="B6969" s="545" t="s">
        <v>2089</v>
      </c>
      <c r="C6969" s="545" t="s">
        <v>216</v>
      </c>
      <c r="D6969" s="546"/>
      <c r="E6969" s="171" t="str">
        <f t="shared" si="108"/>
        <v>1900</v>
      </c>
      <c r="F6969" s="547">
        <v>0</v>
      </c>
      <c r="G6969" s="548">
        <v>0</v>
      </c>
      <c r="H6969" s="547">
        <v>0</v>
      </c>
      <c r="I6969" s="545" t="s">
        <v>12715</v>
      </c>
      <c r="J6969" s="545"/>
      <c r="K6969" s="545" t="s">
        <v>13413</v>
      </c>
      <c r="L6969" s="545" t="s">
        <v>14624</v>
      </c>
      <c r="M6969" s="548" t="s">
        <v>13758</v>
      </c>
      <c r="N6969" s="545" t="s">
        <v>13413</v>
      </c>
      <c r="O6969" s="545" t="s">
        <v>14625</v>
      </c>
      <c r="P6969" s="549">
        <v>4986</v>
      </c>
      <c r="Q6969" s="549">
        <v>1</v>
      </c>
      <c r="R6969" s="549">
        <v>129</v>
      </c>
      <c r="S6969" s="548"/>
      <c r="T6969" s="548"/>
      <c r="U6969" s="99"/>
    </row>
    <row r="6970" spans="1:21" ht="19.5" customHeight="1">
      <c r="A6970" s="545">
        <v>101598</v>
      </c>
      <c r="B6970" s="545" t="s">
        <v>10491</v>
      </c>
      <c r="C6970" s="545" t="s">
        <v>216</v>
      </c>
      <c r="D6970" s="546"/>
      <c r="E6970" s="171" t="str">
        <f t="shared" si="108"/>
        <v>1900</v>
      </c>
      <c r="F6970" s="547">
        <v>0</v>
      </c>
      <c r="G6970" s="548">
        <v>0</v>
      </c>
      <c r="H6970" s="547">
        <v>0</v>
      </c>
      <c r="I6970" s="545" t="s">
        <v>12715</v>
      </c>
      <c r="J6970" s="545"/>
      <c r="K6970" s="545" t="s">
        <v>13413</v>
      </c>
      <c r="L6970" s="545" t="s">
        <v>14624</v>
      </c>
      <c r="M6970" s="548" t="s">
        <v>13758</v>
      </c>
      <c r="N6970" s="545" t="s">
        <v>13413</v>
      </c>
      <c r="O6970" s="545" t="s">
        <v>14625</v>
      </c>
      <c r="P6970" s="549">
        <v>4987</v>
      </c>
      <c r="Q6970" s="549">
        <v>1</v>
      </c>
      <c r="R6970" s="549">
        <v>129</v>
      </c>
      <c r="S6970" s="548"/>
      <c r="T6970" s="548"/>
      <c r="U6970" s="99"/>
    </row>
    <row r="6971" spans="1:21" ht="19.5" customHeight="1">
      <c r="A6971" s="545">
        <v>101599</v>
      </c>
      <c r="B6971" s="545" t="s">
        <v>7956</v>
      </c>
      <c r="C6971" s="545" t="s">
        <v>216</v>
      </c>
      <c r="D6971" s="546">
        <v>43566</v>
      </c>
      <c r="E6971" s="171" t="str">
        <f t="shared" si="108"/>
        <v>2019</v>
      </c>
      <c r="F6971" s="547">
        <v>71400</v>
      </c>
      <c r="G6971" s="548">
        <v>0.19</v>
      </c>
      <c r="H6971" s="547">
        <v>60000</v>
      </c>
      <c r="I6971" s="545" t="s">
        <v>12686</v>
      </c>
      <c r="J6971" s="545" t="s">
        <v>13321</v>
      </c>
      <c r="K6971" s="545" t="s">
        <v>18313</v>
      </c>
      <c r="L6971" s="545" t="s">
        <v>13413</v>
      </c>
      <c r="M6971" s="548" t="s">
        <v>13758</v>
      </c>
      <c r="N6971" s="545" t="s">
        <v>13413</v>
      </c>
      <c r="O6971" s="545" t="s">
        <v>13413</v>
      </c>
      <c r="P6971" s="549">
        <v>11910</v>
      </c>
      <c r="Q6971" s="549">
        <v>1</v>
      </c>
      <c r="R6971" s="549">
        <v>131</v>
      </c>
      <c r="S6971" s="548">
        <v>2244</v>
      </c>
      <c r="T6971" s="548"/>
      <c r="U6971" s="99"/>
    </row>
    <row r="6972" spans="1:21" ht="19.5" customHeight="1">
      <c r="A6972" s="545">
        <v>101600</v>
      </c>
      <c r="B6972" s="545" t="s">
        <v>10490</v>
      </c>
      <c r="C6972" s="545" t="s">
        <v>209</v>
      </c>
      <c r="D6972" s="546"/>
      <c r="E6972" s="171" t="str">
        <f t="shared" si="108"/>
        <v>1900</v>
      </c>
      <c r="F6972" s="547">
        <v>0</v>
      </c>
      <c r="G6972" s="548">
        <v>0</v>
      </c>
      <c r="H6972" s="547">
        <v>0</v>
      </c>
      <c r="I6972" s="545" t="s">
        <v>12640</v>
      </c>
      <c r="J6972" s="545"/>
      <c r="K6972" s="545" t="s">
        <v>13413</v>
      </c>
      <c r="L6972" s="545" t="s">
        <v>13413</v>
      </c>
      <c r="M6972" s="548" t="s">
        <v>13758</v>
      </c>
      <c r="N6972" s="545" t="s">
        <v>13413</v>
      </c>
      <c r="O6972" s="545" t="s">
        <v>13413</v>
      </c>
      <c r="P6972" s="549">
        <v>4988</v>
      </c>
      <c r="Q6972" s="549">
        <v>1</v>
      </c>
      <c r="R6972" s="549">
        <v>1</v>
      </c>
      <c r="S6972" s="548"/>
      <c r="T6972" s="548"/>
      <c r="U6972" s="99"/>
    </row>
    <row r="6973" spans="1:21" ht="19.5" customHeight="1">
      <c r="A6973" s="545">
        <v>101601</v>
      </c>
      <c r="B6973" s="545" t="s">
        <v>2088</v>
      </c>
      <c r="C6973" s="545" t="s">
        <v>4552</v>
      </c>
      <c r="D6973" s="546">
        <v>44592</v>
      </c>
      <c r="E6973" s="171" t="str">
        <f t="shared" si="108"/>
        <v>2022</v>
      </c>
      <c r="F6973" s="547">
        <v>170263</v>
      </c>
      <c r="G6973" s="548">
        <v>0.19</v>
      </c>
      <c r="H6973" s="547">
        <v>143078.15</v>
      </c>
      <c r="I6973" s="545" t="s">
        <v>12706</v>
      </c>
      <c r="J6973" s="545" t="s">
        <v>13297</v>
      </c>
      <c r="K6973" s="545" t="s">
        <v>13413</v>
      </c>
      <c r="L6973" s="545" t="s">
        <v>13413</v>
      </c>
      <c r="M6973" s="548" t="s">
        <v>13758</v>
      </c>
      <c r="N6973" s="545" t="s">
        <v>13413</v>
      </c>
      <c r="O6973" s="545" t="s">
        <v>13413</v>
      </c>
      <c r="P6973" s="549">
        <v>4989</v>
      </c>
      <c r="Q6973" s="549">
        <v>1</v>
      </c>
      <c r="R6973" s="549">
        <v>128</v>
      </c>
      <c r="S6973" s="548">
        <v>2257</v>
      </c>
      <c r="T6973" s="548"/>
      <c r="U6973" s="99"/>
    </row>
    <row r="6974" spans="1:21" ht="19.5" customHeight="1">
      <c r="A6974" s="545">
        <v>101602</v>
      </c>
      <c r="B6974" s="545" t="s">
        <v>7001</v>
      </c>
      <c r="C6974" s="545" t="s">
        <v>209</v>
      </c>
      <c r="D6974" s="546">
        <v>46052</v>
      </c>
      <c r="E6974" s="171" t="str">
        <f t="shared" si="108"/>
        <v>2026</v>
      </c>
      <c r="F6974" s="547">
        <v>4325</v>
      </c>
      <c r="G6974" s="548">
        <v>0.19</v>
      </c>
      <c r="H6974" s="547">
        <v>3634.45</v>
      </c>
      <c r="I6974" s="545" t="s">
        <v>12697</v>
      </c>
      <c r="J6974" s="545" t="s">
        <v>13307</v>
      </c>
      <c r="K6974" s="545" t="s">
        <v>13413</v>
      </c>
      <c r="L6974" s="545" t="s">
        <v>14561</v>
      </c>
      <c r="M6974" s="548" t="s">
        <v>13758</v>
      </c>
      <c r="N6974" s="545" t="s">
        <v>13413</v>
      </c>
      <c r="O6974" s="545" t="s">
        <v>14562</v>
      </c>
      <c r="P6974" s="549">
        <v>4990</v>
      </c>
      <c r="Q6974" s="549">
        <v>1</v>
      </c>
      <c r="R6974" s="549">
        <v>138</v>
      </c>
      <c r="S6974" s="548">
        <v>2228</v>
      </c>
      <c r="T6974" s="548"/>
      <c r="U6974" s="99"/>
    </row>
    <row r="6975" spans="1:21" ht="19.5" customHeight="1">
      <c r="A6975" s="545">
        <v>101603</v>
      </c>
      <c r="B6975" s="545" t="s">
        <v>8089</v>
      </c>
      <c r="C6975" s="545" t="s">
        <v>216</v>
      </c>
      <c r="D6975" s="546">
        <v>43544</v>
      </c>
      <c r="E6975" s="171" t="str">
        <f t="shared" si="108"/>
        <v>2019</v>
      </c>
      <c r="F6975" s="547">
        <v>1410138809</v>
      </c>
      <c r="G6975" s="548">
        <v>0.19</v>
      </c>
      <c r="H6975" s="547">
        <v>1184990595.8</v>
      </c>
      <c r="I6975" s="545" t="s">
        <v>12758</v>
      </c>
      <c r="J6975" s="545" t="s">
        <v>13366</v>
      </c>
      <c r="K6975" s="545" t="s">
        <v>18314</v>
      </c>
      <c r="L6975" s="545" t="s">
        <v>13413</v>
      </c>
      <c r="M6975" s="548" t="s">
        <v>13758</v>
      </c>
      <c r="N6975" s="545" t="s">
        <v>13413</v>
      </c>
      <c r="O6975" s="545" t="s">
        <v>13413</v>
      </c>
      <c r="P6975" s="549">
        <v>4991</v>
      </c>
      <c r="Q6975" s="549">
        <v>1</v>
      </c>
      <c r="R6975" s="549">
        <v>164</v>
      </c>
      <c r="S6975" s="548">
        <v>2179</v>
      </c>
      <c r="T6975" s="548"/>
      <c r="U6975" s="99"/>
    </row>
    <row r="6976" spans="1:21" ht="19.5" customHeight="1">
      <c r="A6976" s="545">
        <v>101604</v>
      </c>
      <c r="B6976" s="545" t="s">
        <v>2567</v>
      </c>
      <c r="C6976" s="545" t="s">
        <v>209</v>
      </c>
      <c r="D6976" s="546"/>
      <c r="E6976" s="171" t="str">
        <f t="shared" si="108"/>
        <v>1900</v>
      </c>
      <c r="F6976" s="547">
        <v>0</v>
      </c>
      <c r="G6976" s="548">
        <v>0</v>
      </c>
      <c r="H6976" s="547">
        <v>0</v>
      </c>
      <c r="I6976" s="545" t="s">
        <v>12697</v>
      </c>
      <c r="J6976" s="545"/>
      <c r="K6976" s="545" t="s">
        <v>13413</v>
      </c>
      <c r="L6976" s="545" t="s">
        <v>14561</v>
      </c>
      <c r="M6976" s="548" t="s">
        <v>13758</v>
      </c>
      <c r="N6976" s="545" t="s">
        <v>13413</v>
      </c>
      <c r="O6976" s="545" t="s">
        <v>14562</v>
      </c>
      <c r="P6976" s="549">
        <v>4992</v>
      </c>
      <c r="Q6976" s="549">
        <v>1</v>
      </c>
      <c r="R6976" s="549">
        <v>138</v>
      </c>
      <c r="S6976" s="548"/>
      <c r="T6976" s="548"/>
      <c r="U6976" s="99"/>
    </row>
    <row r="6977" spans="1:21" ht="19.5" customHeight="1">
      <c r="A6977" s="545">
        <v>101605</v>
      </c>
      <c r="B6977" s="545" t="s">
        <v>10489</v>
      </c>
      <c r="C6977" s="545" t="s">
        <v>209</v>
      </c>
      <c r="D6977" s="546"/>
      <c r="E6977" s="171" t="str">
        <f t="shared" si="108"/>
        <v>1900</v>
      </c>
      <c r="F6977" s="547">
        <v>0</v>
      </c>
      <c r="G6977" s="548">
        <v>0</v>
      </c>
      <c r="H6977" s="547">
        <v>0</v>
      </c>
      <c r="I6977" s="545" t="s">
        <v>12697</v>
      </c>
      <c r="J6977" s="545"/>
      <c r="K6977" s="545" t="s">
        <v>13413</v>
      </c>
      <c r="L6977" s="545" t="s">
        <v>14561</v>
      </c>
      <c r="M6977" s="548" t="s">
        <v>13758</v>
      </c>
      <c r="N6977" s="545" t="s">
        <v>13413</v>
      </c>
      <c r="O6977" s="545" t="s">
        <v>14562</v>
      </c>
      <c r="P6977" s="549">
        <v>4993</v>
      </c>
      <c r="Q6977" s="549">
        <v>1</v>
      </c>
      <c r="R6977" s="549">
        <v>138</v>
      </c>
      <c r="S6977" s="548"/>
      <c r="T6977" s="548"/>
      <c r="U6977" s="99"/>
    </row>
    <row r="6978" spans="1:21" ht="19.5" customHeight="1">
      <c r="A6978" s="545">
        <v>101606</v>
      </c>
      <c r="B6978" s="545" t="s">
        <v>10488</v>
      </c>
      <c r="C6978" s="545" t="s">
        <v>209</v>
      </c>
      <c r="D6978" s="546"/>
      <c r="E6978" s="171" t="str">
        <f t="shared" si="108"/>
        <v>1900</v>
      </c>
      <c r="F6978" s="547">
        <v>0</v>
      </c>
      <c r="G6978" s="548">
        <v>0</v>
      </c>
      <c r="H6978" s="547">
        <v>0</v>
      </c>
      <c r="I6978" s="545" t="s">
        <v>12697</v>
      </c>
      <c r="J6978" s="545"/>
      <c r="K6978" s="545" t="s">
        <v>13413</v>
      </c>
      <c r="L6978" s="545" t="s">
        <v>14561</v>
      </c>
      <c r="M6978" s="548" t="s">
        <v>13758</v>
      </c>
      <c r="N6978" s="545" t="s">
        <v>13413</v>
      </c>
      <c r="O6978" s="545" t="s">
        <v>14562</v>
      </c>
      <c r="P6978" s="549">
        <v>4994</v>
      </c>
      <c r="Q6978" s="549">
        <v>1</v>
      </c>
      <c r="R6978" s="549">
        <v>138</v>
      </c>
      <c r="S6978" s="548"/>
      <c r="T6978" s="548"/>
      <c r="U6978" s="99"/>
    </row>
    <row r="6979" spans="1:21" ht="19.5" customHeight="1">
      <c r="A6979" s="545">
        <v>101607</v>
      </c>
      <c r="B6979" s="545" t="s">
        <v>6314</v>
      </c>
      <c r="C6979" s="545" t="s">
        <v>209</v>
      </c>
      <c r="D6979" s="546">
        <v>45708</v>
      </c>
      <c r="E6979" s="171" t="str">
        <f t="shared" si="108"/>
        <v>2025</v>
      </c>
      <c r="F6979" s="547">
        <v>139284.75</v>
      </c>
      <c r="G6979" s="548">
        <v>0.19</v>
      </c>
      <c r="H6979" s="547">
        <v>117046</v>
      </c>
      <c r="I6979" s="545" t="s">
        <v>12697</v>
      </c>
      <c r="J6979" s="545" t="s">
        <v>13307</v>
      </c>
      <c r="K6979" s="545" t="s">
        <v>13413</v>
      </c>
      <c r="L6979" s="545" t="s">
        <v>14561</v>
      </c>
      <c r="M6979" s="548" t="s">
        <v>13758</v>
      </c>
      <c r="N6979" s="545" t="s">
        <v>13413</v>
      </c>
      <c r="O6979" s="545" t="s">
        <v>14562</v>
      </c>
      <c r="P6979" s="549">
        <v>4995</v>
      </c>
      <c r="Q6979" s="549">
        <v>1</v>
      </c>
      <c r="R6979" s="549">
        <v>138</v>
      </c>
      <c r="S6979" s="548">
        <v>2228</v>
      </c>
      <c r="T6979" s="548"/>
      <c r="U6979" s="99"/>
    </row>
    <row r="6980" spans="1:21" ht="19.5" customHeight="1">
      <c r="A6980" s="545">
        <v>101608</v>
      </c>
      <c r="B6980" s="545" t="s">
        <v>7955</v>
      </c>
      <c r="C6980" s="545" t="s">
        <v>216</v>
      </c>
      <c r="D6980" s="546">
        <v>46052</v>
      </c>
      <c r="E6980" s="171" t="str">
        <f t="shared" ref="E6980:E7043" si="109">TEXT(D6980,"YYYY")</f>
        <v>2026</v>
      </c>
      <c r="F6980" s="547">
        <v>20872</v>
      </c>
      <c r="G6980" s="548">
        <v>0.19</v>
      </c>
      <c r="H6980" s="547">
        <v>17539.5</v>
      </c>
      <c r="I6980" s="545" t="s">
        <v>12686</v>
      </c>
      <c r="J6980" s="545" t="s">
        <v>13307</v>
      </c>
      <c r="K6980" s="545" t="s">
        <v>18315</v>
      </c>
      <c r="L6980" s="545" t="s">
        <v>13413</v>
      </c>
      <c r="M6980" s="548" t="s">
        <v>13758</v>
      </c>
      <c r="N6980" s="545" t="s">
        <v>13413</v>
      </c>
      <c r="O6980" s="545" t="s">
        <v>13413</v>
      </c>
      <c r="P6980" s="549">
        <v>11911</v>
      </c>
      <c r="Q6980" s="549">
        <v>1</v>
      </c>
      <c r="R6980" s="549">
        <v>131</v>
      </c>
      <c r="S6980" s="548">
        <v>2228</v>
      </c>
      <c r="T6980" s="548"/>
      <c r="U6980" s="99"/>
    </row>
    <row r="6981" spans="1:21" ht="19.5" customHeight="1">
      <c r="A6981" s="545">
        <v>101609</v>
      </c>
      <c r="B6981" s="545" t="s">
        <v>2605</v>
      </c>
      <c r="C6981" s="545" t="s">
        <v>216</v>
      </c>
      <c r="D6981" s="546">
        <v>45708</v>
      </c>
      <c r="E6981" s="171" t="str">
        <f t="shared" si="109"/>
        <v>2025</v>
      </c>
      <c r="F6981" s="547">
        <v>1294.8900000000001</v>
      </c>
      <c r="G6981" s="548">
        <v>0.19</v>
      </c>
      <c r="H6981" s="547">
        <v>1088.1400000000001</v>
      </c>
      <c r="I6981" s="545" t="s">
        <v>12642</v>
      </c>
      <c r="J6981" s="545" t="s">
        <v>13307</v>
      </c>
      <c r="K6981" s="545" t="s">
        <v>13413</v>
      </c>
      <c r="L6981" s="545" t="s">
        <v>13807</v>
      </c>
      <c r="M6981" s="548" t="s">
        <v>13758</v>
      </c>
      <c r="N6981" s="545" t="s">
        <v>13413</v>
      </c>
      <c r="O6981" s="545" t="s">
        <v>14796</v>
      </c>
      <c r="P6981" s="549">
        <v>4996</v>
      </c>
      <c r="Q6981" s="549">
        <v>1</v>
      </c>
      <c r="R6981" s="549">
        <v>135</v>
      </c>
      <c r="S6981" s="548">
        <v>2228</v>
      </c>
      <c r="T6981" s="548"/>
      <c r="U6981" s="99"/>
    </row>
    <row r="6982" spans="1:21" ht="19.5" customHeight="1">
      <c r="A6982" s="545">
        <v>101610</v>
      </c>
      <c r="B6982" s="545" t="s">
        <v>2609</v>
      </c>
      <c r="C6982" s="545" t="s">
        <v>216</v>
      </c>
      <c r="D6982" s="546">
        <v>45708</v>
      </c>
      <c r="E6982" s="171" t="str">
        <f t="shared" si="109"/>
        <v>2025</v>
      </c>
      <c r="F6982" s="547">
        <v>1471.41</v>
      </c>
      <c r="G6982" s="548">
        <v>0.19</v>
      </c>
      <c r="H6982" s="547">
        <v>1236.48</v>
      </c>
      <c r="I6982" s="545" t="s">
        <v>12642</v>
      </c>
      <c r="J6982" s="545" t="s">
        <v>13307</v>
      </c>
      <c r="K6982" s="545" t="s">
        <v>13413</v>
      </c>
      <c r="L6982" s="545" t="s">
        <v>13807</v>
      </c>
      <c r="M6982" s="548" t="s">
        <v>13758</v>
      </c>
      <c r="N6982" s="545" t="s">
        <v>13413</v>
      </c>
      <c r="O6982" s="545" t="s">
        <v>14796</v>
      </c>
      <c r="P6982" s="549">
        <v>4997</v>
      </c>
      <c r="Q6982" s="549">
        <v>1</v>
      </c>
      <c r="R6982" s="549">
        <v>135</v>
      </c>
      <c r="S6982" s="548">
        <v>2228</v>
      </c>
      <c r="T6982" s="548"/>
      <c r="U6982" s="99"/>
    </row>
    <row r="6983" spans="1:21" ht="19.5" customHeight="1">
      <c r="A6983" s="545">
        <v>101611</v>
      </c>
      <c r="B6983" s="545" t="s">
        <v>10487</v>
      </c>
      <c r="C6983" s="545" t="s">
        <v>216</v>
      </c>
      <c r="D6983" s="546"/>
      <c r="E6983" s="171" t="str">
        <f t="shared" si="109"/>
        <v>1900</v>
      </c>
      <c r="F6983" s="547">
        <v>0</v>
      </c>
      <c r="G6983" s="548">
        <v>0</v>
      </c>
      <c r="H6983" s="547">
        <v>0</v>
      </c>
      <c r="I6983" s="545" t="s">
        <v>12642</v>
      </c>
      <c r="J6983" s="545"/>
      <c r="K6983" s="545" t="s">
        <v>13413</v>
      </c>
      <c r="L6983" s="545" t="s">
        <v>13807</v>
      </c>
      <c r="M6983" s="548" t="s">
        <v>13758</v>
      </c>
      <c r="N6983" s="545" t="s">
        <v>13413</v>
      </c>
      <c r="O6983" s="545" t="s">
        <v>14796</v>
      </c>
      <c r="P6983" s="549">
        <v>4998</v>
      </c>
      <c r="Q6983" s="549">
        <v>1</v>
      </c>
      <c r="R6983" s="549">
        <v>135</v>
      </c>
      <c r="S6983" s="548"/>
      <c r="T6983" s="548"/>
      <c r="U6983" s="99"/>
    </row>
    <row r="6984" spans="1:21" ht="19.5" customHeight="1">
      <c r="A6984" s="545">
        <v>101612</v>
      </c>
      <c r="B6984" s="545" t="s">
        <v>10486</v>
      </c>
      <c r="C6984" s="545" t="s">
        <v>216</v>
      </c>
      <c r="D6984" s="546"/>
      <c r="E6984" s="171" t="str">
        <f t="shared" si="109"/>
        <v>1900</v>
      </c>
      <c r="F6984" s="547">
        <v>0</v>
      </c>
      <c r="G6984" s="548">
        <v>0</v>
      </c>
      <c r="H6984" s="547">
        <v>0</v>
      </c>
      <c r="I6984" s="545" t="s">
        <v>12642</v>
      </c>
      <c r="J6984" s="545"/>
      <c r="K6984" s="545" t="s">
        <v>13413</v>
      </c>
      <c r="L6984" s="545" t="s">
        <v>13807</v>
      </c>
      <c r="M6984" s="548" t="s">
        <v>13758</v>
      </c>
      <c r="N6984" s="545" t="s">
        <v>13413</v>
      </c>
      <c r="O6984" s="545" t="s">
        <v>14796</v>
      </c>
      <c r="P6984" s="549">
        <v>4999</v>
      </c>
      <c r="Q6984" s="549">
        <v>1</v>
      </c>
      <c r="R6984" s="549">
        <v>135</v>
      </c>
      <c r="S6984" s="548"/>
      <c r="T6984" s="548"/>
      <c r="U6984" s="99"/>
    </row>
    <row r="6985" spans="1:21" ht="19.5" customHeight="1">
      <c r="A6985" s="545">
        <v>101613</v>
      </c>
      <c r="B6985" s="545" t="s">
        <v>2608</v>
      </c>
      <c r="C6985" s="545" t="s">
        <v>216</v>
      </c>
      <c r="D6985" s="546">
        <v>45708</v>
      </c>
      <c r="E6985" s="171" t="str">
        <f t="shared" si="109"/>
        <v>2025</v>
      </c>
      <c r="F6985" s="547">
        <v>28097.74</v>
      </c>
      <c r="G6985" s="548">
        <v>0.19</v>
      </c>
      <c r="H6985" s="547">
        <v>23611.55</v>
      </c>
      <c r="I6985" s="545" t="s">
        <v>12642</v>
      </c>
      <c r="J6985" s="545" t="s">
        <v>13307</v>
      </c>
      <c r="K6985" s="545" t="s">
        <v>13413</v>
      </c>
      <c r="L6985" s="545" t="s">
        <v>13807</v>
      </c>
      <c r="M6985" s="548" t="s">
        <v>13758</v>
      </c>
      <c r="N6985" s="545" t="s">
        <v>13413</v>
      </c>
      <c r="O6985" s="545" t="s">
        <v>14796</v>
      </c>
      <c r="P6985" s="549">
        <v>5000</v>
      </c>
      <c r="Q6985" s="549">
        <v>1</v>
      </c>
      <c r="R6985" s="549">
        <v>135</v>
      </c>
      <c r="S6985" s="548">
        <v>2228</v>
      </c>
      <c r="T6985" s="548"/>
      <c r="U6985" s="99"/>
    </row>
    <row r="6986" spans="1:21" ht="19.5" customHeight="1">
      <c r="A6986" s="545">
        <v>101614</v>
      </c>
      <c r="B6986" s="545" t="s">
        <v>6310</v>
      </c>
      <c r="C6986" s="545" t="s">
        <v>216</v>
      </c>
      <c r="D6986" s="546">
        <v>45708</v>
      </c>
      <c r="E6986" s="171" t="str">
        <f t="shared" si="109"/>
        <v>2025</v>
      </c>
      <c r="F6986" s="547">
        <v>46499.06</v>
      </c>
      <c r="G6986" s="548">
        <v>0</v>
      </c>
      <c r="H6986" s="547">
        <v>46499.06</v>
      </c>
      <c r="I6986" s="545" t="s">
        <v>12642</v>
      </c>
      <c r="J6986" s="545" t="s">
        <v>13307</v>
      </c>
      <c r="K6986" s="545" t="s">
        <v>13413</v>
      </c>
      <c r="L6986" s="545" t="s">
        <v>13807</v>
      </c>
      <c r="M6986" s="548" t="s">
        <v>13758</v>
      </c>
      <c r="N6986" s="545" t="s">
        <v>13413</v>
      </c>
      <c r="O6986" s="545" t="s">
        <v>14796</v>
      </c>
      <c r="P6986" s="549">
        <v>5001</v>
      </c>
      <c r="Q6986" s="549">
        <v>1</v>
      </c>
      <c r="R6986" s="549">
        <v>135</v>
      </c>
      <c r="S6986" s="548">
        <v>2228</v>
      </c>
      <c r="T6986" s="548"/>
      <c r="U6986" s="99"/>
    </row>
    <row r="6987" spans="1:21" ht="19.5" customHeight="1">
      <c r="A6987" s="545">
        <v>101615</v>
      </c>
      <c r="B6987" s="545" t="s">
        <v>7000</v>
      </c>
      <c r="C6987" s="545" t="s">
        <v>216</v>
      </c>
      <c r="D6987" s="546">
        <v>45708</v>
      </c>
      <c r="E6987" s="171" t="str">
        <f t="shared" si="109"/>
        <v>2025</v>
      </c>
      <c r="F6987" s="547">
        <v>1391.91</v>
      </c>
      <c r="G6987" s="548">
        <v>0.19</v>
      </c>
      <c r="H6987" s="547">
        <v>1169.67</v>
      </c>
      <c r="I6987" s="545" t="s">
        <v>12642</v>
      </c>
      <c r="J6987" s="545" t="s">
        <v>13307</v>
      </c>
      <c r="K6987" s="545" t="s">
        <v>13413</v>
      </c>
      <c r="L6987" s="545" t="s">
        <v>13807</v>
      </c>
      <c r="M6987" s="548" t="s">
        <v>13758</v>
      </c>
      <c r="N6987" s="545" t="s">
        <v>13413</v>
      </c>
      <c r="O6987" s="545" t="s">
        <v>14796</v>
      </c>
      <c r="P6987" s="549">
        <v>5002</v>
      </c>
      <c r="Q6987" s="549">
        <v>1</v>
      </c>
      <c r="R6987" s="549">
        <v>135</v>
      </c>
      <c r="S6987" s="548">
        <v>2228</v>
      </c>
      <c r="T6987" s="548"/>
      <c r="U6987" s="99"/>
    </row>
    <row r="6988" spans="1:21" ht="19.5" customHeight="1">
      <c r="A6988" s="545">
        <v>101616</v>
      </c>
      <c r="B6988" s="545" t="s">
        <v>10485</v>
      </c>
      <c r="C6988" s="545" t="s">
        <v>216</v>
      </c>
      <c r="D6988" s="546"/>
      <c r="E6988" s="171" t="str">
        <f t="shared" si="109"/>
        <v>1900</v>
      </c>
      <c r="F6988" s="547">
        <v>0</v>
      </c>
      <c r="G6988" s="548">
        <v>0</v>
      </c>
      <c r="H6988" s="547">
        <v>0</v>
      </c>
      <c r="I6988" s="545" t="s">
        <v>12642</v>
      </c>
      <c r="J6988" s="545"/>
      <c r="K6988" s="545" t="s">
        <v>13413</v>
      </c>
      <c r="L6988" s="545" t="s">
        <v>13807</v>
      </c>
      <c r="M6988" s="548" t="s">
        <v>13758</v>
      </c>
      <c r="N6988" s="545" t="s">
        <v>13413</v>
      </c>
      <c r="O6988" s="545" t="s">
        <v>14796</v>
      </c>
      <c r="P6988" s="549">
        <v>5003</v>
      </c>
      <c r="Q6988" s="549">
        <v>1</v>
      </c>
      <c r="R6988" s="549">
        <v>135</v>
      </c>
      <c r="S6988" s="548"/>
      <c r="T6988" s="548"/>
      <c r="U6988" s="99"/>
    </row>
    <row r="6989" spans="1:21" ht="19.5" customHeight="1">
      <c r="A6989" s="545">
        <v>101617</v>
      </c>
      <c r="B6989" s="545" t="s">
        <v>10484</v>
      </c>
      <c r="C6989" s="545" t="s">
        <v>216</v>
      </c>
      <c r="D6989" s="546"/>
      <c r="E6989" s="171" t="str">
        <f t="shared" si="109"/>
        <v>1900</v>
      </c>
      <c r="F6989" s="547">
        <v>0</v>
      </c>
      <c r="G6989" s="548">
        <v>0</v>
      </c>
      <c r="H6989" s="547">
        <v>0</v>
      </c>
      <c r="I6989" s="545" t="s">
        <v>12642</v>
      </c>
      <c r="J6989" s="545"/>
      <c r="K6989" s="545" t="s">
        <v>13413</v>
      </c>
      <c r="L6989" s="545" t="s">
        <v>13807</v>
      </c>
      <c r="M6989" s="548" t="s">
        <v>13758</v>
      </c>
      <c r="N6989" s="545" t="s">
        <v>13413</v>
      </c>
      <c r="O6989" s="545" t="s">
        <v>14796</v>
      </c>
      <c r="P6989" s="549">
        <v>5004</v>
      </c>
      <c r="Q6989" s="549">
        <v>1</v>
      </c>
      <c r="R6989" s="549">
        <v>135</v>
      </c>
      <c r="S6989" s="548"/>
      <c r="T6989" s="548"/>
      <c r="U6989" s="99"/>
    </row>
    <row r="6990" spans="1:21" ht="19.5" customHeight="1">
      <c r="A6990" s="545">
        <v>101618</v>
      </c>
      <c r="B6990" s="545" t="s">
        <v>10483</v>
      </c>
      <c r="C6990" s="545" t="s">
        <v>216</v>
      </c>
      <c r="D6990" s="546"/>
      <c r="E6990" s="171" t="str">
        <f t="shared" si="109"/>
        <v>1900</v>
      </c>
      <c r="F6990" s="547">
        <v>0</v>
      </c>
      <c r="G6990" s="548">
        <v>0</v>
      </c>
      <c r="H6990" s="547">
        <v>0</v>
      </c>
      <c r="I6990" s="545" t="s">
        <v>12642</v>
      </c>
      <c r="J6990" s="545"/>
      <c r="K6990" s="545" t="s">
        <v>13413</v>
      </c>
      <c r="L6990" s="545" t="s">
        <v>13807</v>
      </c>
      <c r="M6990" s="548" t="s">
        <v>13758</v>
      </c>
      <c r="N6990" s="545" t="s">
        <v>13413</v>
      </c>
      <c r="O6990" s="545" t="s">
        <v>14796</v>
      </c>
      <c r="P6990" s="549">
        <v>5005</v>
      </c>
      <c r="Q6990" s="549">
        <v>1</v>
      </c>
      <c r="R6990" s="549">
        <v>135</v>
      </c>
      <c r="S6990" s="548"/>
      <c r="T6990" s="548"/>
      <c r="U6990" s="99"/>
    </row>
    <row r="6991" spans="1:21" ht="19.5" customHeight="1">
      <c r="A6991" s="545">
        <v>101619</v>
      </c>
      <c r="B6991" s="545" t="s">
        <v>10482</v>
      </c>
      <c r="C6991" s="545" t="s">
        <v>216</v>
      </c>
      <c r="D6991" s="546"/>
      <c r="E6991" s="171" t="str">
        <f t="shared" si="109"/>
        <v>1900</v>
      </c>
      <c r="F6991" s="547">
        <v>0</v>
      </c>
      <c r="G6991" s="548">
        <v>0</v>
      </c>
      <c r="H6991" s="547">
        <v>0</v>
      </c>
      <c r="I6991" s="545" t="s">
        <v>12642</v>
      </c>
      <c r="J6991" s="545"/>
      <c r="K6991" s="545" t="s">
        <v>13413</v>
      </c>
      <c r="L6991" s="545" t="s">
        <v>13807</v>
      </c>
      <c r="M6991" s="548" t="s">
        <v>13758</v>
      </c>
      <c r="N6991" s="545" t="s">
        <v>13413</v>
      </c>
      <c r="O6991" s="545" t="s">
        <v>14796</v>
      </c>
      <c r="P6991" s="549">
        <v>5006</v>
      </c>
      <c r="Q6991" s="549">
        <v>1</v>
      </c>
      <c r="R6991" s="549">
        <v>135</v>
      </c>
      <c r="S6991" s="548"/>
      <c r="T6991" s="548"/>
      <c r="U6991" s="99"/>
    </row>
    <row r="6992" spans="1:21" ht="19.5" customHeight="1">
      <c r="A6992" s="545">
        <v>101620</v>
      </c>
      <c r="B6992" s="545" t="s">
        <v>1980</v>
      </c>
      <c r="C6992" s="545" t="s">
        <v>216</v>
      </c>
      <c r="D6992" s="546"/>
      <c r="E6992" s="171" t="str">
        <f t="shared" si="109"/>
        <v>1900</v>
      </c>
      <c r="F6992" s="547">
        <v>0</v>
      </c>
      <c r="G6992" s="548">
        <v>0</v>
      </c>
      <c r="H6992" s="547">
        <v>0</v>
      </c>
      <c r="I6992" s="545" t="s">
        <v>12715</v>
      </c>
      <c r="J6992" s="545"/>
      <c r="K6992" s="545" t="s">
        <v>13413</v>
      </c>
      <c r="L6992" s="545" t="s">
        <v>14624</v>
      </c>
      <c r="M6992" s="548" t="s">
        <v>13758</v>
      </c>
      <c r="N6992" s="545" t="s">
        <v>13413</v>
      </c>
      <c r="O6992" s="545" t="s">
        <v>14625</v>
      </c>
      <c r="P6992" s="549">
        <v>5007</v>
      </c>
      <c r="Q6992" s="549">
        <v>1</v>
      </c>
      <c r="R6992" s="549">
        <v>129</v>
      </c>
      <c r="S6992" s="548"/>
      <c r="T6992" s="548"/>
      <c r="U6992" s="99"/>
    </row>
    <row r="6993" spans="1:21" ht="19.5" customHeight="1">
      <c r="A6993" s="545">
        <v>101622</v>
      </c>
      <c r="B6993" s="545" t="s">
        <v>7425</v>
      </c>
      <c r="C6993" s="545" t="s">
        <v>216</v>
      </c>
      <c r="D6993" s="546">
        <v>43746</v>
      </c>
      <c r="E6993" s="171" t="str">
        <f t="shared" si="109"/>
        <v>2019</v>
      </c>
      <c r="F6993" s="547">
        <v>827407</v>
      </c>
      <c r="G6993" s="548">
        <v>0.19</v>
      </c>
      <c r="H6993" s="547">
        <v>695300</v>
      </c>
      <c r="I6993" s="545" t="s">
        <v>12637</v>
      </c>
      <c r="J6993" s="545" t="s">
        <v>13321</v>
      </c>
      <c r="K6993" s="545" t="s">
        <v>18316</v>
      </c>
      <c r="L6993" s="545" t="s">
        <v>13413</v>
      </c>
      <c r="M6993" s="548" t="s">
        <v>13758</v>
      </c>
      <c r="N6993" s="545" t="s">
        <v>13413</v>
      </c>
      <c r="O6993" s="545" t="s">
        <v>13413</v>
      </c>
      <c r="P6993" s="549">
        <v>11912</v>
      </c>
      <c r="Q6993" s="549">
        <v>1</v>
      </c>
      <c r="R6993" s="549">
        <v>13</v>
      </c>
      <c r="S6993" s="548">
        <v>2244</v>
      </c>
      <c r="T6993" s="548"/>
      <c r="U6993" s="99"/>
    </row>
    <row r="6994" spans="1:21" ht="19.5" customHeight="1">
      <c r="A6994" s="545">
        <v>101623</v>
      </c>
      <c r="B6994" s="545" t="s">
        <v>2265</v>
      </c>
      <c r="C6994" s="545" t="s">
        <v>4552</v>
      </c>
      <c r="D6994" s="546"/>
      <c r="E6994" s="171" t="str">
        <f t="shared" si="109"/>
        <v>1900</v>
      </c>
      <c r="F6994" s="547">
        <v>0</v>
      </c>
      <c r="G6994" s="548">
        <v>0</v>
      </c>
      <c r="H6994" s="547">
        <v>0</v>
      </c>
      <c r="I6994" s="545" t="s">
        <v>12706</v>
      </c>
      <c r="J6994" s="545"/>
      <c r="K6994" s="545" t="s">
        <v>18317</v>
      </c>
      <c r="L6994" s="545" t="s">
        <v>13413</v>
      </c>
      <c r="M6994" s="548" t="s">
        <v>13758</v>
      </c>
      <c r="N6994" s="545" t="s">
        <v>13413</v>
      </c>
      <c r="O6994" s="545" t="s">
        <v>13413</v>
      </c>
      <c r="P6994" s="549">
        <v>5009</v>
      </c>
      <c r="Q6994" s="549">
        <v>1</v>
      </c>
      <c r="R6994" s="549">
        <v>128</v>
      </c>
      <c r="S6994" s="548"/>
      <c r="T6994" s="548"/>
      <c r="U6994" s="99"/>
    </row>
    <row r="6995" spans="1:21" ht="19.5" customHeight="1">
      <c r="A6995" s="545">
        <v>101624</v>
      </c>
      <c r="B6995" s="545" t="s">
        <v>6309</v>
      </c>
      <c r="C6995" s="545" t="s">
        <v>216</v>
      </c>
      <c r="D6995" s="546">
        <v>45708</v>
      </c>
      <c r="E6995" s="171" t="str">
        <f t="shared" si="109"/>
        <v>2025</v>
      </c>
      <c r="F6995" s="547">
        <v>33306.550000000003</v>
      </c>
      <c r="G6995" s="548">
        <v>0.19</v>
      </c>
      <c r="H6995" s="547">
        <v>27988.7</v>
      </c>
      <c r="I6995" s="545" t="s">
        <v>12650</v>
      </c>
      <c r="J6995" s="545" t="s">
        <v>13307</v>
      </c>
      <c r="K6995" s="545" t="s">
        <v>13413</v>
      </c>
      <c r="L6995" s="545" t="s">
        <v>13413</v>
      </c>
      <c r="M6995" s="548" t="s">
        <v>13758</v>
      </c>
      <c r="N6995" s="545" t="s">
        <v>13413</v>
      </c>
      <c r="O6995" s="545" t="s">
        <v>13413</v>
      </c>
      <c r="P6995" s="549">
        <v>5010</v>
      </c>
      <c r="Q6995" s="549">
        <v>1</v>
      </c>
      <c r="R6995" s="549">
        <v>127</v>
      </c>
      <c r="S6995" s="548">
        <v>2228</v>
      </c>
      <c r="T6995" s="548"/>
      <c r="U6995" s="99"/>
    </row>
    <row r="6996" spans="1:21" ht="19.5" customHeight="1">
      <c r="A6996" s="545">
        <v>101625</v>
      </c>
      <c r="B6996" s="545" t="s">
        <v>10481</v>
      </c>
      <c r="C6996" s="545" t="s">
        <v>216</v>
      </c>
      <c r="D6996" s="546"/>
      <c r="E6996" s="171" t="str">
        <f t="shared" si="109"/>
        <v>1900</v>
      </c>
      <c r="F6996" s="547">
        <v>0</v>
      </c>
      <c r="G6996" s="548">
        <v>0</v>
      </c>
      <c r="H6996" s="547">
        <v>0</v>
      </c>
      <c r="I6996" s="545" t="s">
        <v>12650</v>
      </c>
      <c r="J6996" s="545"/>
      <c r="K6996" s="545" t="s">
        <v>18318</v>
      </c>
      <c r="L6996" s="545" t="s">
        <v>16438</v>
      </c>
      <c r="M6996" s="548" t="s">
        <v>13758</v>
      </c>
      <c r="N6996" s="545" t="s">
        <v>13413</v>
      </c>
      <c r="O6996" s="545" t="s">
        <v>13413</v>
      </c>
      <c r="P6996" s="549">
        <v>5011</v>
      </c>
      <c r="Q6996" s="549">
        <v>1</v>
      </c>
      <c r="R6996" s="549">
        <v>127</v>
      </c>
      <c r="S6996" s="548"/>
      <c r="T6996" s="548"/>
      <c r="U6996" s="99"/>
    </row>
    <row r="6997" spans="1:21" ht="19.5" customHeight="1">
      <c r="A6997" s="545">
        <v>101626</v>
      </c>
      <c r="B6997" s="545" t="s">
        <v>7964</v>
      </c>
      <c r="C6997" s="545" t="s">
        <v>216</v>
      </c>
      <c r="D6997" s="546">
        <v>43563</v>
      </c>
      <c r="E6997" s="171" t="str">
        <f t="shared" si="109"/>
        <v>2019</v>
      </c>
      <c r="F6997" s="547">
        <v>83759.990000000005</v>
      </c>
      <c r="G6997" s="548">
        <v>0.19</v>
      </c>
      <c r="H6997" s="547">
        <v>70386.55</v>
      </c>
      <c r="I6997" s="545" t="s">
        <v>12637</v>
      </c>
      <c r="J6997" s="545" t="s">
        <v>13321</v>
      </c>
      <c r="K6997" s="545" t="s">
        <v>18319</v>
      </c>
      <c r="L6997" s="545" t="s">
        <v>13413</v>
      </c>
      <c r="M6997" s="548" t="s">
        <v>13758</v>
      </c>
      <c r="N6997" s="545" t="s">
        <v>13413</v>
      </c>
      <c r="O6997" s="545" t="s">
        <v>13413</v>
      </c>
      <c r="P6997" s="549">
        <v>11913</v>
      </c>
      <c r="Q6997" s="549">
        <v>1</v>
      </c>
      <c r="R6997" s="549">
        <v>13</v>
      </c>
      <c r="S6997" s="548">
        <v>2244</v>
      </c>
      <c r="T6997" s="548"/>
      <c r="U6997" s="99"/>
    </row>
    <row r="6998" spans="1:21" ht="19.5" customHeight="1">
      <c r="A6998" s="545">
        <v>101627</v>
      </c>
      <c r="B6998" s="545" t="s">
        <v>7932</v>
      </c>
      <c r="C6998" s="545" t="s">
        <v>216</v>
      </c>
      <c r="D6998" s="546">
        <v>43579</v>
      </c>
      <c r="E6998" s="171" t="str">
        <f t="shared" si="109"/>
        <v>2019</v>
      </c>
      <c r="F6998" s="547">
        <v>22636379</v>
      </c>
      <c r="G6998" s="548">
        <v>0.19</v>
      </c>
      <c r="H6998" s="547">
        <v>19022167.23</v>
      </c>
      <c r="I6998" s="545" t="s">
        <v>12650</v>
      </c>
      <c r="J6998" s="545" t="s">
        <v>13307</v>
      </c>
      <c r="K6998" s="545" t="s">
        <v>18320</v>
      </c>
      <c r="L6998" s="545" t="s">
        <v>16438</v>
      </c>
      <c r="M6998" s="548" t="s">
        <v>13758</v>
      </c>
      <c r="N6998" s="545" t="s">
        <v>13413</v>
      </c>
      <c r="O6998" s="545" t="s">
        <v>13413</v>
      </c>
      <c r="P6998" s="549">
        <v>5012</v>
      </c>
      <c r="Q6998" s="549">
        <v>1</v>
      </c>
      <c r="R6998" s="549">
        <v>127</v>
      </c>
      <c r="S6998" s="548">
        <v>2228</v>
      </c>
      <c r="T6998" s="548"/>
      <c r="U6998" s="99"/>
    </row>
    <row r="6999" spans="1:21" ht="19.5" customHeight="1">
      <c r="A6999" s="545">
        <v>101628</v>
      </c>
      <c r="B6999" s="545" t="s">
        <v>10480</v>
      </c>
      <c r="C6999" s="545" t="s">
        <v>216</v>
      </c>
      <c r="D6999" s="546"/>
      <c r="E6999" s="171" t="str">
        <f t="shared" si="109"/>
        <v>1900</v>
      </c>
      <c r="F6999" s="547">
        <v>0</v>
      </c>
      <c r="G6999" s="548">
        <v>0</v>
      </c>
      <c r="H6999" s="547">
        <v>0</v>
      </c>
      <c r="I6999" s="545" t="s">
        <v>12650</v>
      </c>
      <c r="J6999" s="545"/>
      <c r="K6999" s="545" t="s">
        <v>13413</v>
      </c>
      <c r="L6999" s="545" t="s">
        <v>16438</v>
      </c>
      <c r="M6999" s="548" t="s">
        <v>13758</v>
      </c>
      <c r="N6999" s="545" t="s">
        <v>13413</v>
      </c>
      <c r="O6999" s="545" t="s">
        <v>13413</v>
      </c>
      <c r="P6999" s="549">
        <v>5013</v>
      </c>
      <c r="Q6999" s="549">
        <v>1</v>
      </c>
      <c r="R6999" s="549">
        <v>127</v>
      </c>
      <c r="S6999" s="548"/>
      <c r="T6999" s="548"/>
      <c r="U6999" s="99"/>
    </row>
    <row r="7000" spans="1:21" ht="19.5" customHeight="1">
      <c r="A7000" s="545">
        <v>101629</v>
      </c>
      <c r="B7000" s="545" t="s">
        <v>2314</v>
      </c>
      <c r="C7000" s="545" t="s">
        <v>216</v>
      </c>
      <c r="D7000" s="546"/>
      <c r="E7000" s="171" t="str">
        <f t="shared" si="109"/>
        <v>1900</v>
      </c>
      <c r="F7000" s="547">
        <v>0</v>
      </c>
      <c r="G7000" s="548">
        <v>0</v>
      </c>
      <c r="H7000" s="547">
        <v>0</v>
      </c>
      <c r="I7000" s="545" t="s">
        <v>12650</v>
      </c>
      <c r="J7000" s="545"/>
      <c r="K7000" s="545" t="s">
        <v>13413</v>
      </c>
      <c r="L7000" s="545" t="s">
        <v>16438</v>
      </c>
      <c r="M7000" s="548" t="s">
        <v>13758</v>
      </c>
      <c r="N7000" s="545" t="s">
        <v>13413</v>
      </c>
      <c r="O7000" s="545" t="s">
        <v>13413</v>
      </c>
      <c r="P7000" s="549">
        <v>5014</v>
      </c>
      <c r="Q7000" s="549">
        <v>1</v>
      </c>
      <c r="R7000" s="549">
        <v>127</v>
      </c>
      <c r="S7000" s="548"/>
      <c r="T7000" s="548"/>
      <c r="U7000" s="99"/>
    </row>
    <row r="7001" spans="1:21" ht="19.5" customHeight="1">
      <c r="A7001" s="545">
        <v>101630</v>
      </c>
      <c r="B7001" s="545" t="s">
        <v>1832</v>
      </c>
      <c r="C7001" s="545" t="s">
        <v>216</v>
      </c>
      <c r="D7001" s="546"/>
      <c r="E7001" s="171" t="str">
        <f t="shared" si="109"/>
        <v>1900</v>
      </c>
      <c r="F7001" s="547">
        <v>0</v>
      </c>
      <c r="G7001" s="548">
        <v>0</v>
      </c>
      <c r="H7001" s="547">
        <v>0</v>
      </c>
      <c r="I7001" s="545" t="s">
        <v>12650</v>
      </c>
      <c r="J7001" s="545"/>
      <c r="K7001" s="545" t="s">
        <v>13413</v>
      </c>
      <c r="L7001" s="545" t="s">
        <v>16438</v>
      </c>
      <c r="M7001" s="548" t="s">
        <v>13758</v>
      </c>
      <c r="N7001" s="545" t="s">
        <v>13413</v>
      </c>
      <c r="O7001" s="545" t="s">
        <v>13413</v>
      </c>
      <c r="P7001" s="549">
        <v>5015</v>
      </c>
      <c r="Q7001" s="549">
        <v>1</v>
      </c>
      <c r="R7001" s="549">
        <v>127</v>
      </c>
      <c r="S7001" s="548"/>
      <c r="T7001" s="548"/>
      <c r="U7001" s="99"/>
    </row>
    <row r="7002" spans="1:21" ht="19.5" customHeight="1">
      <c r="A7002" s="545">
        <v>101631</v>
      </c>
      <c r="B7002" s="545" t="s">
        <v>2162</v>
      </c>
      <c r="C7002" s="545" t="s">
        <v>216</v>
      </c>
      <c r="D7002" s="546"/>
      <c r="E7002" s="171" t="str">
        <f t="shared" si="109"/>
        <v>1900</v>
      </c>
      <c r="F7002" s="547">
        <v>0</v>
      </c>
      <c r="G7002" s="548">
        <v>0</v>
      </c>
      <c r="H7002" s="547">
        <v>0</v>
      </c>
      <c r="I7002" s="545" t="s">
        <v>12637</v>
      </c>
      <c r="J7002" s="545"/>
      <c r="K7002" s="545" t="s">
        <v>18321</v>
      </c>
      <c r="L7002" s="545" t="s">
        <v>13413</v>
      </c>
      <c r="M7002" s="548" t="s">
        <v>13758</v>
      </c>
      <c r="N7002" s="545" t="s">
        <v>13413</v>
      </c>
      <c r="O7002" s="545" t="s">
        <v>13413</v>
      </c>
      <c r="P7002" s="549">
        <v>5016</v>
      </c>
      <c r="Q7002" s="549">
        <v>1</v>
      </c>
      <c r="R7002" s="549">
        <v>13</v>
      </c>
      <c r="S7002" s="548"/>
      <c r="T7002" s="548"/>
      <c r="U7002" s="99"/>
    </row>
    <row r="7003" spans="1:21" ht="19.5" customHeight="1">
      <c r="A7003" s="545">
        <v>101632</v>
      </c>
      <c r="B7003" s="545" t="s">
        <v>2315</v>
      </c>
      <c r="C7003" s="545" t="s">
        <v>216</v>
      </c>
      <c r="D7003" s="546"/>
      <c r="E7003" s="171" t="str">
        <f t="shared" si="109"/>
        <v>1900</v>
      </c>
      <c r="F7003" s="547">
        <v>0</v>
      </c>
      <c r="G7003" s="548">
        <v>0</v>
      </c>
      <c r="H7003" s="547">
        <v>0</v>
      </c>
      <c r="I7003" s="545" t="s">
        <v>12650</v>
      </c>
      <c r="J7003" s="545"/>
      <c r="K7003" s="545" t="s">
        <v>13413</v>
      </c>
      <c r="L7003" s="545" t="s">
        <v>16438</v>
      </c>
      <c r="M7003" s="548" t="s">
        <v>13758</v>
      </c>
      <c r="N7003" s="545" t="s">
        <v>13413</v>
      </c>
      <c r="O7003" s="545" t="s">
        <v>13413</v>
      </c>
      <c r="P7003" s="549">
        <v>5017</v>
      </c>
      <c r="Q7003" s="549">
        <v>1</v>
      </c>
      <c r="R7003" s="549">
        <v>127</v>
      </c>
      <c r="S7003" s="548"/>
      <c r="T7003" s="548"/>
      <c r="U7003" s="99"/>
    </row>
    <row r="7004" spans="1:21" ht="19.5" customHeight="1">
      <c r="A7004" s="545">
        <v>101633</v>
      </c>
      <c r="B7004" s="545" t="s">
        <v>1833</v>
      </c>
      <c r="C7004" s="545" t="s">
        <v>216</v>
      </c>
      <c r="D7004" s="546"/>
      <c r="E7004" s="171" t="str">
        <f t="shared" si="109"/>
        <v>1900</v>
      </c>
      <c r="F7004" s="547">
        <v>0</v>
      </c>
      <c r="G7004" s="548">
        <v>0</v>
      </c>
      <c r="H7004" s="547">
        <v>0</v>
      </c>
      <c r="I7004" s="545" t="s">
        <v>12650</v>
      </c>
      <c r="J7004" s="545"/>
      <c r="K7004" s="545" t="s">
        <v>13413</v>
      </c>
      <c r="L7004" s="545" t="s">
        <v>16438</v>
      </c>
      <c r="M7004" s="548" t="s">
        <v>13758</v>
      </c>
      <c r="N7004" s="545" t="s">
        <v>13413</v>
      </c>
      <c r="O7004" s="545" t="s">
        <v>13413</v>
      </c>
      <c r="P7004" s="549">
        <v>5018</v>
      </c>
      <c r="Q7004" s="549">
        <v>1</v>
      </c>
      <c r="R7004" s="549">
        <v>127</v>
      </c>
      <c r="S7004" s="548"/>
      <c r="T7004" s="548"/>
      <c r="U7004" s="99"/>
    </row>
    <row r="7005" spans="1:21" ht="19.5" customHeight="1">
      <c r="A7005" s="545">
        <v>101634</v>
      </c>
      <c r="B7005" s="545" t="s">
        <v>1125</v>
      </c>
      <c r="C7005" s="545" t="s">
        <v>216</v>
      </c>
      <c r="D7005" s="546">
        <v>43738</v>
      </c>
      <c r="E7005" s="171" t="str">
        <f t="shared" si="109"/>
        <v>2019</v>
      </c>
      <c r="F7005" s="547">
        <v>179572</v>
      </c>
      <c r="G7005" s="548">
        <v>0.19</v>
      </c>
      <c r="H7005" s="547">
        <v>150900.84</v>
      </c>
      <c r="I7005" s="545" t="s">
        <v>12762</v>
      </c>
      <c r="J7005" s="545" t="s">
        <v>13298</v>
      </c>
      <c r="K7005" s="545" t="s">
        <v>18322</v>
      </c>
      <c r="L7005" s="545" t="s">
        <v>13413</v>
      </c>
      <c r="M7005" s="548" t="s">
        <v>13758</v>
      </c>
      <c r="N7005" s="545" t="s">
        <v>13413</v>
      </c>
      <c r="O7005" s="545" t="s">
        <v>13413</v>
      </c>
      <c r="P7005" s="549">
        <v>5019</v>
      </c>
      <c r="Q7005" s="549">
        <v>1</v>
      </c>
      <c r="R7005" s="549">
        <v>8</v>
      </c>
      <c r="S7005" s="548">
        <v>1012</v>
      </c>
      <c r="T7005" s="548"/>
      <c r="U7005" s="99"/>
    </row>
    <row r="7006" spans="1:21" ht="19.5" customHeight="1">
      <c r="A7006" s="545">
        <v>101635</v>
      </c>
      <c r="B7006" s="545" t="s">
        <v>6308</v>
      </c>
      <c r="C7006" s="545" t="s">
        <v>216</v>
      </c>
      <c r="D7006" s="546">
        <v>46052</v>
      </c>
      <c r="E7006" s="171" t="str">
        <f t="shared" si="109"/>
        <v>2026</v>
      </c>
      <c r="F7006" s="547">
        <v>299048</v>
      </c>
      <c r="G7006" s="548">
        <v>0.19</v>
      </c>
      <c r="H7006" s="547">
        <v>251300.84</v>
      </c>
      <c r="I7006" s="545" t="s">
        <v>12650</v>
      </c>
      <c r="J7006" s="545" t="s">
        <v>13307</v>
      </c>
      <c r="K7006" s="545" t="s">
        <v>13413</v>
      </c>
      <c r="L7006" s="545" t="s">
        <v>16438</v>
      </c>
      <c r="M7006" s="548" t="s">
        <v>13758</v>
      </c>
      <c r="N7006" s="545" t="s">
        <v>13413</v>
      </c>
      <c r="O7006" s="545" t="s">
        <v>13413</v>
      </c>
      <c r="P7006" s="549">
        <v>5020</v>
      </c>
      <c r="Q7006" s="549">
        <v>1</v>
      </c>
      <c r="R7006" s="549">
        <v>127</v>
      </c>
      <c r="S7006" s="548">
        <v>2228</v>
      </c>
      <c r="T7006" s="548"/>
      <c r="U7006" s="99"/>
    </row>
    <row r="7007" spans="1:21" ht="19.5" customHeight="1">
      <c r="A7007" s="545">
        <v>101636</v>
      </c>
      <c r="B7007" s="545" t="s">
        <v>10479</v>
      </c>
      <c r="C7007" s="545" t="s">
        <v>216</v>
      </c>
      <c r="D7007" s="546"/>
      <c r="E7007" s="171" t="str">
        <f t="shared" si="109"/>
        <v>1900</v>
      </c>
      <c r="F7007" s="547">
        <v>0</v>
      </c>
      <c r="G7007" s="548">
        <v>0</v>
      </c>
      <c r="H7007" s="547">
        <v>0</v>
      </c>
      <c r="I7007" s="545" t="s">
        <v>12642</v>
      </c>
      <c r="J7007" s="545"/>
      <c r="K7007" s="545" t="s">
        <v>13413</v>
      </c>
      <c r="L7007" s="545" t="s">
        <v>13413</v>
      </c>
      <c r="M7007" s="548" t="s">
        <v>13758</v>
      </c>
      <c r="N7007" s="545" t="s">
        <v>13413</v>
      </c>
      <c r="O7007" s="545" t="s">
        <v>13413</v>
      </c>
      <c r="P7007" s="549">
        <v>5021</v>
      </c>
      <c r="Q7007" s="549">
        <v>1</v>
      </c>
      <c r="R7007" s="549">
        <v>135</v>
      </c>
      <c r="S7007" s="548"/>
      <c r="T7007" s="548"/>
      <c r="U7007" s="99"/>
    </row>
    <row r="7008" spans="1:21" ht="19.5" customHeight="1">
      <c r="A7008" s="545">
        <v>101637</v>
      </c>
      <c r="B7008" s="545" t="s">
        <v>7756</v>
      </c>
      <c r="C7008" s="545" t="s">
        <v>216</v>
      </c>
      <c r="D7008" s="546">
        <v>44590</v>
      </c>
      <c r="E7008" s="171" t="str">
        <f t="shared" si="109"/>
        <v>2022</v>
      </c>
      <c r="F7008" s="547">
        <v>44460.01</v>
      </c>
      <c r="G7008" s="548">
        <v>0.19</v>
      </c>
      <c r="H7008" s="547">
        <v>37361.35</v>
      </c>
      <c r="I7008" s="545" t="s">
        <v>12659</v>
      </c>
      <c r="J7008" s="545" t="s">
        <v>13297</v>
      </c>
      <c r="K7008" s="545" t="s">
        <v>18323</v>
      </c>
      <c r="L7008" s="545" t="s">
        <v>13413</v>
      </c>
      <c r="M7008" s="548" t="s">
        <v>13758</v>
      </c>
      <c r="N7008" s="545" t="s">
        <v>13413</v>
      </c>
      <c r="O7008" s="545" t="s">
        <v>13413</v>
      </c>
      <c r="P7008" s="549">
        <v>11914</v>
      </c>
      <c r="Q7008" s="549">
        <v>1</v>
      </c>
      <c r="R7008" s="549">
        <v>116</v>
      </c>
      <c r="S7008" s="548">
        <v>2257</v>
      </c>
      <c r="T7008" s="548"/>
      <c r="U7008" s="99"/>
    </row>
    <row r="7009" spans="1:21" ht="19.5" customHeight="1">
      <c r="A7009" s="545">
        <v>101638</v>
      </c>
      <c r="B7009" s="545" t="s">
        <v>2579</v>
      </c>
      <c r="C7009" s="545" t="s">
        <v>209</v>
      </c>
      <c r="D7009" s="546"/>
      <c r="E7009" s="171" t="str">
        <f t="shared" si="109"/>
        <v>1900</v>
      </c>
      <c r="F7009" s="547">
        <v>0</v>
      </c>
      <c r="G7009" s="548">
        <v>0</v>
      </c>
      <c r="H7009" s="547">
        <v>0</v>
      </c>
      <c r="I7009" s="545" t="s">
        <v>12642</v>
      </c>
      <c r="J7009" s="545"/>
      <c r="K7009" s="545" t="s">
        <v>13413</v>
      </c>
      <c r="L7009" s="545" t="s">
        <v>13807</v>
      </c>
      <c r="M7009" s="548" t="s">
        <v>13758</v>
      </c>
      <c r="N7009" s="545" t="s">
        <v>13413</v>
      </c>
      <c r="O7009" s="545" t="s">
        <v>17835</v>
      </c>
      <c r="P7009" s="549">
        <v>5022</v>
      </c>
      <c r="Q7009" s="549">
        <v>1</v>
      </c>
      <c r="R7009" s="549">
        <v>135</v>
      </c>
      <c r="S7009" s="548"/>
      <c r="T7009" s="548"/>
      <c r="U7009" s="99"/>
    </row>
    <row r="7010" spans="1:21" ht="19.5" customHeight="1">
      <c r="A7010" s="545">
        <v>101639</v>
      </c>
      <c r="B7010" s="545" t="s">
        <v>2580</v>
      </c>
      <c r="C7010" s="545" t="s">
        <v>209</v>
      </c>
      <c r="D7010" s="546"/>
      <c r="E7010" s="171" t="str">
        <f t="shared" si="109"/>
        <v>1900</v>
      </c>
      <c r="F7010" s="547">
        <v>0</v>
      </c>
      <c r="G7010" s="548">
        <v>0</v>
      </c>
      <c r="H7010" s="547">
        <v>0</v>
      </c>
      <c r="I7010" s="545" t="s">
        <v>12642</v>
      </c>
      <c r="J7010" s="545"/>
      <c r="K7010" s="545" t="s">
        <v>13413</v>
      </c>
      <c r="L7010" s="545" t="s">
        <v>13807</v>
      </c>
      <c r="M7010" s="548" t="s">
        <v>13758</v>
      </c>
      <c r="N7010" s="545" t="s">
        <v>13413</v>
      </c>
      <c r="O7010" s="545" t="s">
        <v>17835</v>
      </c>
      <c r="P7010" s="549">
        <v>5023</v>
      </c>
      <c r="Q7010" s="549">
        <v>1</v>
      </c>
      <c r="R7010" s="549">
        <v>135</v>
      </c>
      <c r="S7010" s="548"/>
      <c r="T7010" s="548"/>
      <c r="U7010" s="99"/>
    </row>
    <row r="7011" spans="1:21" ht="19.5" customHeight="1">
      <c r="A7011" s="545">
        <v>101640</v>
      </c>
      <c r="B7011" s="545" t="s">
        <v>10478</v>
      </c>
      <c r="C7011" s="545" t="s">
        <v>209</v>
      </c>
      <c r="D7011" s="546"/>
      <c r="E7011" s="171" t="str">
        <f t="shared" si="109"/>
        <v>1900</v>
      </c>
      <c r="F7011" s="547">
        <v>0</v>
      </c>
      <c r="G7011" s="548">
        <v>0</v>
      </c>
      <c r="H7011" s="547">
        <v>0</v>
      </c>
      <c r="I7011" s="545" t="s">
        <v>12642</v>
      </c>
      <c r="J7011" s="545"/>
      <c r="K7011" s="545" t="s">
        <v>13413</v>
      </c>
      <c r="L7011" s="545" t="s">
        <v>13807</v>
      </c>
      <c r="M7011" s="548" t="s">
        <v>13758</v>
      </c>
      <c r="N7011" s="545" t="s">
        <v>13413</v>
      </c>
      <c r="O7011" s="545" t="s">
        <v>17835</v>
      </c>
      <c r="P7011" s="549">
        <v>5024</v>
      </c>
      <c r="Q7011" s="549">
        <v>1</v>
      </c>
      <c r="R7011" s="549">
        <v>135</v>
      </c>
      <c r="S7011" s="548"/>
      <c r="T7011" s="548"/>
      <c r="U7011" s="99"/>
    </row>
    <row r="7012" spans="1:21" ht="19.5" customHeight="1">
      <c r="A7012" s="545">
        <v>101641</v>
      </c>
      <c r="B7012" s="545" t="s">
        <v>2550</v>
      </c>
      <c r="C7012" s="545" t="s">
        <v>216</v>
      </c>
      <c r="D7012" s="546"/>
      <c r="E7012" s="171" t="str">
        <f t="shared" si="109"/>
        <v>1900</v>
      </c>
      <c r="F7012" s="547">
        <v>0</v>
      </c>
      <c r="G7012" s="548">
        <v>0</v>
      </c>
      <c r="H7012" s="547">
        <v>0</v>
      </c>
      <c r="I7012" s="545" t="s">
        <v>12642</v>
      </c>
      <c r="J7012" s="545"/>
      <c r="K7012" s="545" t="s">
        <v>13413</v>
      </c>
      <c r="L7012" s="545" t="s">
        <v>13807</v>
      </c>
      <c r="M7012" s="548" t="s">
        <v>13758</v>
      </c>
      <c r="N7012" s="545" t="s">
        <v>13413</v>
      </c>
      <c r="O7012" s="545" t="s">
        <v>17835</v>
      </c>
      <c r="P7012" s="549">
        <v>5025</v>
      </c>
      <c r="Q7012" s="549">
        <v>1</v>
      </c>
      <c r="R7012" s="549">
        <v>135</v>
      </c>
      <c r="S7012" s="548"/>
      <c r="T7012" s="548"/>
      <c r="U7012" s="99"/>
    </row>
    <row r="7013" spans="1:21" ht="19.5" customHeight="1">
      <c r="A7013" s="545">
        <v>101642</v>
      </c>
      <c r="B7013" s="545" t="s">
        <v>2582</v>
      </c>
      <c r="C7013" s="545" t="s">
        <v>209</v>
      </c>
      <c r="D7013" s="546"/>
      <c r="E7013" s="171" t="str">
        <f t="shared" si="109"/>
        <v>1900</v>
      </c>
      <c r="F7013" s="547">
        <v>0</v>
      </c>
      <c r="G7013" s="548">
        <v>0</v>
      </c>
      <c r="H7013" s="547">
        <v>0</v>
      </c>
      <c r="I7013" s="545" t="s">
        <v>12642</v>
      </c>
      <c r="J7013" s="545"/>
      <c r="K7013" s="545" t="s">
        <v>13413</v>
      </c>
      <c r="L7013" s="545" t="s">
        <v>13807</v>
      </c>
      <c r="M7013" s="548" t="s">
        <v>13758</v>
      </c>
      <c r="N7013" s="545" t="s">
        <v>13413</v>
      </c>
      <c r="O7013" s="545" t="s">
        <v>17835</v>
      </c>
      <c r="P7013" s="549">
        <v>5026</v>
      </c>
      <c r="Q7013" s="549">
        <v>1</v>
      </c>
      <c r="R7013" s="549">
        <v>135</v>
      </c>
      <c r="S7013" s="548"/>
      <c r="T7013" s="548"/>
      <c r="U7013" s="99"/>
    </row>
    <row r="7014" spans="1:21" ht="19.5" customHeight="1">
      <c r="A7014" s="545">
        <v>101643</v>
      </c>
      <c r="B7014" s="545" t="s">
        <v>2583</v>
      </c>
      <c r="C7014" s="545" t="s">
        <v>209</v>
      </c>
      <c r="D7014" s="546"/>
      <c r="E7014" s="171" t="str">
        <f t="shared" si="109"/>
        <v>1900</v>
      </c>
      <c r="F7014" s="547">
        <v>0</v>
      </c>
      <c r="G7014" s="548">
        <v>0</v>
      </c>
      <c r="H7014" s="547">
        <v>0</v>
      </c>
      <c r="I7014" s="545" t="s">
        <v>12642</v>
      </c>
      <c r="J7014" s="545"/>
      <c r="K7014" s="545" t="s">
        <v>13413</v>
      </c>
      <c r="L7014" s="545" t="s">
        <v>13807</v>
      </c>
      <c r="M7014" s="548" t="s">
        <v>13758</v>
      </c>
      <c r="N7014" s="545" t="s">
        <v>13413</v>
      </c>
      <c r="O7014" s="545" t="s">
        <v>17835</v>
      </c>
      <c r="P7014" s="549">
        <v>5027</v>
      </c>
      <c r="Q7014" s="549">
        <v>1</v>
      </c>
      <c r="R7014" s="549">
        <v>135</v>
      </c>
      <c r="S7014" s="548"/>
      <c r="T7014" s="548"/>
      <c r="U7014" s="99"/>
    </row>
    <row r="7015" spans="1:21" ht="19.5" customHeight="1">
      <c r="A7015" s="545">
        <v>101644</v>
      </c>
      <c r="B7015" s="545" t="s">
        <v>2426</v>
      </c>
      <c r="C7015" s="545" t="s">
        <v>216</v>
      </c>
      <c r="D7015" s="546">
        <v>43552</v>
      </c>
      <c r="E7015" s="171" t="str">
        <f t="shared" si="109"/>
        <v>2019</v>
      </c>
      <c r="F7015" s="547">
        <v>1637</v>
      </c>
      <c r="G7015" s="548">
        <v>0.19</v>
      </c>
      <c r="H7015" s="547">
        <v>1375.63</v>
      </c>
      <c r="I7015" s="545" t="s">
        <v>12642</v>
      </c>
      <c r="J7015" s="545" t="s">
        <v>13302</v>
      </c>
      <c r="K7015" s="545" t="s">
        <v>13413</v>
      </c>
      <c r="L7015" s="545" t="s">
        <v>13807</v>
      </c>
      <c r="M7015" s="548" t="s">
        <v>13758</v>
      </c>
      <c r="N7015" s="545" t="s">
        <v>13413</v>
      </c>
      <c r="O7015" s="545" t="s">
        <v>17835</v>
      </c>
      <c r="P7015" s="549">
        <v>5028</v>
      </c>
      <c r="Q7015" s="549">
        <v>1</v>
      </c>
      <c r="R7015" s="549">
        <v>135</v>
      </c>
      <c r="S7015" s="548">
        <v>2219</v>
      </c>
      <c r="T7015" s="548"/>
      <c r="U7015" s="99"/>
    </row>
    <row r="7016" spans="1:21" ht="19.5" customHeight="1">
      <c r="A7016" s="545">
        <v>101645</v>
      </c>
      <c r="B7016" s="545" t="s">
        <v>2422</v>
      </c>
      <c r="C7016" s="545" t="s">
        <v>216</v>
      </c>
      <c r="D7016" s="546">
        <v>43552</v>
      </c>
      <c r="E7016" s="171" t="str">
        <f t="shared" si="109"/>
        <v>2019</v>
      </c>
      <c r="F7016" s="547">
        <v>2911</v>
      </c>
      <c r="G7016" s="548">
        <v>0.19</v>
      </c>
      <c r="H7016" s="547">
        <v>2446.2199999999998</v>
      </c>
      <c r="I7016" s="545" t="s">
        <v>12642</v>
      </c>
      <c r="J7016" s="545" t="s">
        <v>13302</v>
      </c>
      <c r="K7016" s="545" t="s">
        <v>13413</v>
      </c>
      <c r="L7016" s="545" t="s">
        <v>13807</v>
      </c>
      <c r="M7016" s="548" t="s">
        <v>13758</v>
      </c>
      <c r="N7016" s="545" t="s">
        <v>13413</v>
      </c>
      <c r="O7016" s="545" t="s">
        <v>17835</v>
      </c>
      <c r="P7016" s="549">
        <v>5029</v>
      </c>
      <c r="Q7016" s="549">
        <v>1</v>
      </c>
      <c r="R7016" s="549">
        <v>135</v>
      </c>
      <c r="S7016" s="548">
        <v>2219</v>
      </c>
      <c r="T7016" s="548"/>
      <c r="U7016" s="99"/>
    </row>
    <row r="7017" spans="1:21" ht="19.5" customHeight="1">
      <c r="A7017" s="545">
        <v>101646</v>
      </c>
      <c r="B7017" s="545" t="s">
        <v>2424</v>
      </c>
      <c r="C7017" s="545" t="s">
        <v>216</v>
      </c>
      <c r="D7017" s="546">
        <v>43552</v>
      </c>
      <c r="E7017" s="171" t="str">
        <f t="shared" si="109"/>
        <v>2019</v>
      </c>
      <c r="F7017" s="547">
        <v>6472.01</v>
      </c>
      <c r="G7017" s="548">
        <v>0.19</v>
      </c>
      <c r="H7017" s="547">
        <v>5438.66</v>
      </c>
      <c r="I7017" s="545" t="s">
        <v>12642</v>
      </c>
      <c r="J7017" s="545" t="s">
        <v>13302</v>
      </c>
      <c r="K7017" s="545" t="s">
        <v>13413</v>
      </c>
      <c r="L7017" s="545" t="s">
        <v>13807</v>
      </c>
      <c r="M7017" s="548" t="s">
        <v>13758</v>
      </c>
      <c r="N7017" s="545" t="s">
        <v>13413</v>
      </c>
      <c r="O7017" s="545" t="s">
        <v>17835</v>
      </c>
      <c r="P7017" s="549">
        <v>5030</v>
      </c>
      <c r="Q7017" s="549">
        <v>1</v>
      </c>
      <c r="R7017" s="549">
        <v>135</v>
      </c>
      <c r="S7017" s="548">
        <v>2219</v>
      </c>
      <c r="T7017" s="548"/>
      <c r="U7017" s="99"/>
    </row>
    <row r="7018" spans="1:21" ht="19.5" customHeight="1">
      <c r="A7018" s="545">
        <v>101647</v>
      </c>
      <c r="B7018" s="545" t="s">
        <v>2425</v>
      </c>
      <c r="C7018" s="545" t="s">
        <v>216</v>
      </c>
      <c r="D7018" s="546"/>
      <c r="E7018" s="171" t="str">
        <f t="shared" si="109"/>
        <v>1900</v>
      </c>
      <c r="F7018" s="547">
        <v>0</v>
      </c>
      <c r="G7018" s="548">
        <v>0</v>
      </c>
      <c r="H7018" s="547">
        <v>0</v>
      </c>
      <c r="I7018" s="545" t="s">
        <v>12642</v>
      </c>
      <c r="J7018" s="545"/>
      <c r="K7018" s="545" t="s">
        <v>13413</v>
      </c>
      <c r="L7018" s="545" t="s">
        <v>13807</v>
      </c>
      <c r="M7018" s="548" t="s">
        <v>13758</v>
      </c>
      <c r="N7018" s="545" t="s">
        <v>13413</v>
      </c>
      <c r="O7018" s="545" t="s">
        <v>17835</v>
      </c>
      <c r="P7018" s="549">
        <v>5031</v>
      </c>
      <c r="Q7018" s="549">
        <v>1</v>
      </c>
      <c r="R7018" s="549">
        <v>135</v>
      </c>
      <c r="S7018" s="548"/>
      <c r="T7018" s="548"/>
      <c r="U7018" s="99"/>
    </row>
    <row r="7019" spans="1:21" ht="19.5" customHeight="1">
      <c r="A7019" s="545">
        <v>101648</v>
      </c>
      <c r="B7019" s="545" t="s">
        <v>2408</v>
      </c>
      <c r="C7019" s="545" t="s">
        <v>216</v>
      </c>
      <c r="D7019" s="546">
        <v>43843</v>
      </c>
      <c r="E7019" s="171" t="str">
        <f t="shared" si="109"/>
        <v>2020</v>
      </c>
      <c r="F7019" s="547">
        <v>1392</v>
      </c>
      <c r="G7019" s="548">
        <v>0.19</v>
      </c>
      <c r="H7019" s="547">
        <v>1169.75</v>
      </c>
      <c r="I7019" s="545" t="s">
        <v>12642</v>
      </c>
      <c r="J7019" s="545" t="s">
        <v>13297</v>
      </c>
      <c r="K7019" s="545" t="s">
        <v>13413</v>
      </c>
      <c r="L7019" s="545" t="s">
        <v>13807</v>
      </c>
      <c r="M7019" s="548" t="s">
        <v>13758</v>
      </c>
      <c r="N7019" s="545" t="s">
        <v>13413</v>
      </c>
      <c r="O7019" s="545" t="s">
        <v>17835</v>
      </c>
      <c r="P7019" s="549">
        <v>5032</v>
      </c>
      <c r="Q7019" s="549">
        <v>1</v>
      </c>
      <c r="R7019" s="549">
        <v>135</v>
      </c>
      <c r="S7019" s="548">
        <v>2257</v>
      </c>
      <c r="T7019" s="548"/>
      <c r="U7019" s="99"/>
    </row>
    <row r="7020" spans="1:21" ht="19.5" customHeight="1">
      <c r="A7020" s="545">
        <v>101649</v>
      </c>
      <c r="B7020" s="545" t="s">
        <v>2412</v>
      </c>
      <c r="C7020" s="545" t="s">
        <v>216</v>
      </c>
      <c r="D7020" s="546"/>
      <c r="E7020" s="171" t="str">
        <f t="shared" si="109"/>
        <v>1900</v>
      </c>
      <c r="F7020" s="547">
        <v>0</v>
      </c>
      <c r="G7020" s="548">
        <v>0</v>
      </c>
      <c r="H7020" s="547">
        <v>0</v>
      </c>
      <c r="I7020" s="545" t="s">
        <v>12642</v>
      </c>
      <c r="J7020" s="545"/>
      <c r="K7020" s="545" t="s">
        <v>13413</v>
      </c>
      <c r="L7020" s="545" t="s">
        <v>13807</v>
      </c>
      <c r="M7020" s="548" t="s">
        <v>13758</v>
      </c>
      <c r="N7020" s="545" t="s">
        <v>13413</v>
      </c>
      <c r="O7020" s="545" t="s">
        <v>17835</v>
      </c>
      <c r="P7020" s="549">
        <v>5033</v>
      </c>
      <c r="Q7020" s="549">
        <v>1</v>
      </c>
      <c r="R7020" s="549">
        <v>135</v>
      </c>
      <c r="S7020" s="548"/>
      <c r="T7020" s="548"/>
      <c r="U7020" s="99"/>
    </row>
    <row r="7021" spans="1:21" ht="19.5" customHeight="1">
      <c r="A7021" s="545">
        <v>101650</v>
      </c>
      <c r="B7021" s="545" t="s">
        <v>2407</v>
      </c>
      <c r="C7021" s="545" t="s">
        <v>216</v>
      </c>
      <c r="D7021" s="546"/>
      <c r="E7021" s="171" t="str">
        <f t="shared" si="109"/>
        <v>1900</v>
      </c>
      <c r="F7021" s="547">
        <v>0</v>
      </c>
      <c r="G7021" s="548">
        <v>0</v>
      </c>
      <c r="H7021" s="547">
        <v>0</v>
      </c>
      <c r="I7021" s="545" t="s">
        <v>12642</v>
      </c>
      <c r="J7021" s="545"/>
      <c r="K7021" s="545" t="s">
        <v>13413</v>
      </c>
      <c r="L7021" s="545" t="s">
        <v>13807</v>
      </c>
      <c r="M7021" s="548" t="s">
        <v>13758</v>
      </c>
      <c r="N7021" s="545" t="s">
        <v>13413</v>
      </c>
      <c r="O7021" s="545" t="s">
        <v>17835</v>
      </c>
      <c r="P7021" s="549">
        <v>5034</v>
      </c>
      <c r="Q7021" s="549">
        <v>1</v>
      </c>
      <c r="R7021" s="549">
        <v>135</v>
      </c>
      <c r="S7021" s="548"/>
      <c r="T7021" s="548"/>
      <c r="U7021" s="99"/>
    </row>
    <row r="7022" spans="1:21" ht="19.5" customHeight="1">
      <c r="A7022" s="545">
        <v>101651</v>
      </c>
      <c r="B7022" s="545" t="s">
        <v>7751</v>
      </c>
      <c r="C7022" s="545" t="s">
        <v>216</v>
      </c>
      <c r="D7022" s="546">
        <v>43649</v>
      </c>
      <c r="E7022" s="171" t="str">
        <f t="shared" si="109"/>
        <v>2019</v>
      </c>
      <c r="F7022" s="547">
        <v>331916</v>
      </c>
      <c r="G7022" s="548">
        <v>0.19</v>
      </c>
      <c r="H7022" s="547">
        <v>278921.01</v>
      </c>
      <c r="I7022" s="545" t="s">
        <v>12686</v>
      </c>
      <c r="J7022" s="545" t="s">
        <v>13321</v>
      </c>
      <c r="K7022" s="545" t="s">
        <v>18324</v>
      </c>
      <c r="L7022" s="545" t="s">
        <v>13413</v>
      </c>
      <c r="M7022" s="548" t="s">
        <v>13758</v>
      </c>
      <c r="N7022" s="545" t="s">
        <v>13413</v>
      </c>
      <c r="O7022" s="545" t="s">
        <v>13413</v>
      </c>
      <c r="P7022" s="549">
        <v>11915</v>
      </c>
      <c r="Q7022" s="549">
        <v>1</v>
      </c>
      <c r="R7022" s="549">
        <v>131</v>
      </c>
      <c r="S7022" s="548">
        <v>2244</v>
      </c>
      <c r="T7022" s="548"/>
      <c r="U7022" s="99"/>
    </row>
    <row r="7023" spans="1:21" ht="19.5" customHeight="1">
      <c r="A7023" s="545">
        <v>101652</v>
      </c>
      <c r="B7023" s="545" t="s">
        <v>2409</v>
      </c>
      <c r="C7023" s="545" t="s">
        <v>216</v>
      </c>
      <c r="D7023" s="546"/>
      <c r="E7023" s="171" t="str">
        <f t="shared" si="109"/>
        <v>1900</v>
      </c>
      <c r="F7023" s="547">
        <v>0</v>
      </c>
      <c r="G7023" s="548">
        <v>0</v>
      </c>
      <c r="H7023" s="547">
        <v>0</v>
      </c>
      <c r="I7023" s="545" t="s">
        <v>12642</v>
      </c>
      <c r="J7023" s="545"/>
      <c r="K7023" s="545" t="s">
        <v>13413</v>
      </c>
      <c r="L7023" s="545" t="s">
        <v>13807</v>
      </c>
      <c r="M7023" s="548" t="s">
        <v>13758</v>
      </c>
      <c r="N7023" s="545" t="s">
        <v>13413</v>
      </c>
      <c r="O7023" s="545" t="s">
        <v>17835</v>
      </c>
      <c r="P7023" s="549">
        <v>5035</v>
      </c>
      <c r="Q7023" s="549">
        <v>1</v>
      </c>
      <c r="R7023" s="549">
        <v>135</v>
      </c>
      <c r="S7023" s="548"/>
      <c r="T7023" s="548"/>
      <c r="U7023" s="99"/>
    </row>
    <row r="7024" spans="1:21" ht="19.5" customHeight="1">
      <c r="A7024" s="545">
        <v>101653</v>
      </c>
      <c r="B7024" s="545" t="s">
        <v>2410</v>
      </c>
      <c r="C7024" s="545" t="s">
        <v>216</v>
      </c>
      <c r="D7024" s="546"/>
      <c r="E7024" s="171" t="str">
        <f t="shared" si="109"/>
        <v>1900</v>
      </c>
      <c r="F7024" s="547">
        <v>0</v>
      </c>
      <c r="G7024" s="548">
        <v>0</v>
      </c>
      <c r="H7024" s="547">
        <v>0</v>
      </c>
      <c r="I7024" s="545" t="s">
        <v>12642</v>
      </c>
      <c r="J7024" s="545"/>
      <c r="K7024" s="545" t="s">
        <v>13413</v>
      </c>
      <c r="L7024" s="545" t="s">
        <v>13807</v>
      </c>
      <c r="M7024" s="548" t="s">
        <v>13758</v>
      </c>
      <c r="N7024" s="545" t="s">
        <v>13413</v>
      </c>
      <c r="O7024" s="545" t="s">
        <v>17835</v>
      </c>
      <c r="P7024" s="549">
        <v>5036</v>
      </c>
      <c r="Q7024" s="549">
        <v>1</v>
      </c>
      <c r="R7024" s="549">
        <v>135</v>
      </c>
      <c r="S7024" s="548"/>
      <c r="T7024" s="548"/>
      <c r="U7024" s="99"/>
    </row>
    <row r="7025" spans="1:21" ht="19.5" customHeight="1">
      <c r="A7025" s="545">
        <v>101654</v>
      </c>
      <c r="B7025" s="545" t="s">
        <v>2207</v>
      </c>
      <c r="C7025" s="545" t="s">
        <v>216</v>
      </c>
      <c r="D7025" s="546"/>
      <c r="E7025" s="171" t="str">
        <f t="shared" si="109"/>
        <v>1900</v>
      </c>
      <c r="F7025" s="547">
        <v>0</v>
      </c>
      <c r="G7025" s="548">
        <v>0</v>
      </c>
      <c r="H7025" s="547">
        <v>0</v>
      </c>
      <c r="I7025" s="545" t="s">
        <v>12650</v>
      </c>
      <c r="J7025" s="545"/>
      <c r="K7025" s="545" t="s">
        <v>13413</v>
      </c>
      <c r="L7025" s="545" t="s">
        <v>16438</v>
      </c>
      <c r="M7025" s="548" t="s">
        <v>13758</v>
      </c>
      <c r="N7025" s="545" t="s">
        <v>13413</v>
      </c>
      <c r="O7025" s="545" t="s">
        <v>13413</v>
      </c>
      <c r="P7025" s="549">
        <v>5037</v>
      </c>
      <c r="Q7025" s="549">
        <v>1</v>
      </c>
      <c r="R7025" s="549">
        <v>127</v>
      </c>
      <c r="S7025" s="548"/>
      <c r="T7025" s="548"/>
      <c r="U7025" s="99"/>
    </row>
    <row r="7026" spans="1:21" ht="19.5" customHeight="1">
      <c r="A7026" s="545">
        <v>101655</v>
      </c>
      <c r="B7026" s="545" t="s">
        <v>2411</v>
      </c>
      <c r="C7026" s="545" t="s">
        <v>216</v>
      </c>
      <c r="D7026" s="546"/>
      <c r="E7026" s="171" t="str">
        <f t="shared" si="109"/>
        <v>1900</v>
      </c>
      <c r="F7026" s="547">
        <v>0</v>
      </c>
      <c r="G7026" s="548">
        <v>0</v>
      </c>
      <c r="H7026" s="547">
        <v>0</v>
      </c>
      <c r="I7026" s="545" t="s">
        <v>12642</v>
      </c>
      <c r="J7026" s="545"/>
      <c r="K7026" s="545" t="s">
        <v>13413</v>
      </c>
      <c r="L7026" s="545" t="s">
        <v>13807</v>
      </c>
      <c r="M7026" s="548" t="s">
        <v>13758</v>
      </c>
      <c r="N7026" s="545" t="s">
        <v>13413</v>
      </c>
      <c r="O7026" s="545" t="s">
        <v>17835</v>
      </c>
      <c r="P7026" s="549">
        <v>5038</v>
      </c>
      <c r="Q7026" s="549">
        <v>1</v>
      </c>
      <c r="R7026" s="549">
        <v>135</v>
      </c>
      <c r="S7026" s="548"/>
      <c r="T7026" s="548"/>
      <c r="U7026" s="99"/>
    </row>
    <row r="7027" spans="1:21" ht="19.5" customHeight="1">
      <c r="A7027" s="545">
        <v>101656</v>
      </c>
      <c r="B7027" s="545" t="s">
        <v>7954</v>
      </c>
      <c r="C7027" s="545" t="s">
        <v>216</v>
      </c>
      <c r="D7027" s="546">
        <v>43566</v>
      </c>
      <c r="E7027" s="171" t="str">
        <f t="shared" si="109"/>
        <v>2019</v>
      </c>
      <c r="F7027" s="547">
        <v>333200</v>
      </c>
      <c r="G7027" s="548">
        <v>0.19</v>
      </c>
      <c r="H7027" s="547">
        <v>280000</v>
      </c>
      <c r="I7027" s="545" t="s">
        <v>12686</v>
      </c>
      <c r="J7027" s="545" t="s">
        <v>13321</v>
      </c>
      <c r="K7027" s="545" t="s">
        <v>18325</v>
      </c>
      <c r="L7027" s="545" t="s">
        <v>13413</v>
      </c>
      <c r="M7027" s="548" t="s">
        <v>13758</v>
      </c>
      <c r="N7027" s="545" t="s">
        <v>13413</v>
      </c>
      <c r="O7027" s="545" t="s">
        <v>13413</v>
      </c>
      <c r="P7027" s="549">
        <v>11916</v>
      </c>
      <c r="Q7027" s="549">
        <v>1</v>
      </c>
      <c r="R7027" s="549">
        <v>131</v>
      </c>
      <c r="S7027" s="548">
        <v>2244</v>
      </c>
      <c r="T7027" s="548"/>
      <c r="U7027" s="99"/>
    </row>
    <row r="7028" spans="1:21" ht="19.5" customHeight="1">
      <c r="A7028" s="545">
        <v>101657</v>
      </c>
      <c r="B7028" s="545" t="s">
        <v>2618</v>
      </c>
      <c r="C7028" s="545" t="s">
        <v>216</v>
      </c>
      <c r="D7028" s="546">
        <v>43853</v>
      </c>
      <c r="E7028" s="171" t="str">
        <f t="shared" si="109"/>
        <v>2020</v>
      </c>
      <c r="F7028" s="547">
        <v>932.76</v>
      </c>
      <c r="G7028" s="548">
        <v>0.19</v>
      </c>
      <c r="H7028" s="547">
        <v>783.83</v>
      </c>
      <c r="I7028" s="545" t="s">
        <v>12642</v>
      </c>
      <c r="J7028" s="545" t="s">
        <v>13296</v>
      </c>
      <c r="K7028" s="545" t="s">
        <v>13413</v>
      </c>
      <c r="L7028" s="545" t="s">
        <v>13807</v>
      </c>
      <c r="M7028" s="548" t="s">
        <v>13758</v>
      </c>
      <c r="N7028" s="545" t="s">
        <v>13413</v>
      </c>
      <c r="O7028" s="545" t="s">
        <v>17835</v>
      </c>
      <c r="P7028" s="549">
        <v>5039</v>
      </c>
      <c r="Q7028" s="549">
        <v>1</v>
      </c>
      <c r="R7028" s="549">
        <v>135</v>
      </c>
      <c r="S7028" s="548">
        <v>2218</v>
      </c>
      <c r="T7028" s="548"/>
      <c r="U7028" s="99"/>
    </row>
    <row r="7029" spans="1:21" ht="19.5" customHeight="1">
      <c r="A7029" s="545">
        <v>101658</v>
      </c>
      <c r="B7029" s="545" t="s">
        <v>2620</v>
      </c>
      <c r="C7029" s="545" t="s">
        <v>216</v>
      </c>
      <c r="D7029" s="546">
        <v>43553</v>
      </c>
      <c r="E7029" s="171" t="str">
        <f t="shared" si="109"/>
        <v>2019</v>
      </c>
      <c r="F7029" s="547">
        <v>1306</v>
      </c>
      <c r="G7029" s="548">
        <v>0.19</v>
      </c>
      <c r="H7029" s="547">
        <v>1097.48</v>
      </c>
      <c r="I7029" s="545" t="s">
        <v>12642</v>
      </c>
      <c r="J7029" s="545" t="s">
        <v>13296</v>
      </c>
      <c r="K7029" s="545" t="s">
        <v>13413</v>
      </c>
      <c r="L7029" s="545" t="s">
        <v>13807</v>
      </c>
      <c r="M7029" s="548" t="s">
        <v>13758</v>
      </c>
      <c r="N7029" s="545" t="s">
        <v>13413</v>
      </c>
      <c r="O7029" s="545" t="s">
        <v>17835</v>
      </c>
      <c r="P7029" s="549">
        <v>5040</v>
      </c>
      <c r="Q7029" s="549">
        <v>1</v>
      </c>
      <c r="R7029" s="549">
        <v>135</v>
      </c>
      <c r="S7029" s="548">
        <v>2218</v>
      </c>
      <c r="T7029" s="548"/>
      <c r="U7029" s="99"/>
    </row>
    <row r="7030" spans="1:21" ht="19.5" customHeight="1">
      <c r="A7030" s="545">
        <v>101659</v>
      </c>
      <c r="B7030" s="545" t="s">
        <v>7750</v>
      </c>
      <c r="C7030" s="545" t="s">
        <v>216</v>
      </c>
      <c r="D7030" s="546">
        <v>43649</v>
      </c>
      <c r="E7030" s="171" t="str">
        <f t="shared" si="109"/>
        <v>2019</v>
      </c>
      <c r="F7030" s="547">
        <v>461626</v>
      </c>
      <c r="G7030" s="548">
        <v>0.19</v>
      </c>
      <c r="H7030" s="547">
        <v>387921.01</v>
      </c>
      <c r="I7030" s="545" t="s">
        <v>12686</v>
      </c>
      <c r="J7030" s="545" t="s">
        <v>13321</v>
      </c>
      <c r="K7030" s="545" t="s">
        <v>18326</v>
      </c>
      <c r="L7030" s="545" t="s">
        <v>13413</v>
      </c>
      <c r="M7030" s="548" t="s">
        <v>13758</v>
      </c>
      <c r="N7030" s="545" t="s">
        <v>13413</v>
      </c>
      <c r="O7030" s="545" t="s">
        <v>13413</v>
      </c>
      <c r="P7030" s="549">
        <v>11917</v>
      </c>
      <c r="Q7030" s="549">
        <v>1</v>
      </c>
      <c r="R7030" s="549">
        <v>131</v>
      </c>
      <c r="S7030" s="548">
        <v>2244</v>
      </c>
      <c r="T7030" s="548"/>
      <c r="U7030" s="99"/>
    </row>
    <row r="7031" spans="1:21" ht="19.5" customHeight="1">
      <c r="A7031" s="545">
        <v>101660</v>
      </c>
      <c r="B7031" s="545" t="s">
        <v>10477</v>
      </c>
      <c r="C7031" s="545" t="s">
        <v>216</v>
      </c>
      <c r="D7031" s="546"/>
      <c r="E7031" s="171" t="str">
        <f t="shared" si="109"/>
        <v>1900</v>
      </c>
      <c r="F7031" s="547">
        <v>0</v>
      </c>
      <c r="G7031" s="548">
        <v>0</v>
      </c>
      <c r="H7031" s="547">
        <v>0</v>
      </c>
      <c r="I7031" s="545" t="s">
        <v>12642</v>
      </c>
      <c r="J7031" s="545"/>
      <c r="K7031" s="545" t="s">
        <v>13413</v>
      </c>
      <c r="L7031" s="545" t="s">
        <v>13807</v>
      </c>
      <c r="M7031" s="548" t="s">
        <v>13758</v>
      </c>
      <c r="N7031" s="545" t="s">
        <v>13413</v>
      </c>
      <c r="O7031" s="545" t="s">
        <v>17835</v>
      </c>
      <c r="P7031" s="549">
        <v>5041</v>
      </c>
      <c r="Q7031" s="549">
        <v>1</v>
      </c>
      <c r="R7031" s="549">
        <v>135</v>
      </c>
      <c r="S7031" s="548"/>
      <c r="T7031" s="548"/>
      <c r="U7031" s="99"/>
    </row>
    <row r="7032" spans="1:21" ht="19.5" customHeight="1">
      <c r="A7032" s="545">
        <v>101661</v>
      </c>
      <c r="B7032" s="545" t="s">
        <v>2621</v>
      </c>
      <c r="C7032" s="545" t="s">
        <v>216</v>
      </c>
      <c r="D7032" s="546">
        <v>43553</v>
      </c>
      <c r="E7032" s="171" t="str">
        <f t="shared" si="109"/>
        <v>2019</v>
      </c>
      <c r="F7032" s="547">
        <v>3718</v>
      </c>
      <c r="G7032" s="548">
        <v>0.19</v>
      </c>
      <c r="H7032" s="547">
        <v>3124.37</v>
      </c>
      <c r="I7032" s="545" t="s">
        <v>12642</v>
      </c>
      <c r="J7032" s="545" t="s">
        <v>13298</v>
      </c>
      <c r="K7032" s="545" t="s">
        <v>13413</v>
      </c>
      <c r="L7032" s="545" t="s">
        <v>13807</v>
      </c>
      <c r="M7032" s="548" t="s">
        <v>13758</v>
      </c>
      <c r="N7032" s="545" t="s">
        <v>13413</v>
      </c>
      <c r="O7032" s="545" t="s">
        <v>17835</v>
      </c>
      <c r="P7032" s="549">
        <v>5042</v>
      </c>
      <c r="Q7032" s="549">
        <v>1</v>
      </c>
      <c r="R7032" s="549">
        <v>135</v>
      </c>
      <c r="S7032" s="548">
        <v>1012</v>
      </c>
      <c r="T7032" s="548"/>
      <c r="U7032" s="99"/>
    </row>
    <row r="7033" spans="1:21" ht="19.5" customHeight="1">
      <c r="A7033" s="545">
        <v>101662</v>
      </c>
      <c r="B7033" s="545" t="s">
        <v>2619</v>
      </c>
      <c r="C7033" s="545" t="s">
        <v>216</v>
      </c>
      <c r="D7033" s="546"/>
      <c r="E7033" s="171" t="str">
        <f t="shared" si="109"/>
        <v>1900</v>
      </c>
      <c r="F7033" s="547">
        <v>0</v>
      </c>
      <c r="G7033" s="548">
        <v>0</v>
      </c>
      <c r="H7033" s="547">
        <v>0</v>
      </c>
      <c r="I7033" s="545" t="s">
        <v>12642</v>
      </c>
      <c r="J7033" s="545"/>
      <c r="K7033" s="545" t="s">
        <v>13413</v>
      </c>
      <c r="L7033" s="545" t="s">
        <v>13807</v>
      </c>
      <c r="M7033" s="548" t="s">
        <v>13758</v>
      </c>
      <c r="N7033" s="545" t="s">
        <v>13413</v>
      </c>
      <c r="O7033" s="545" t="s">
        <v>17835</v>
      </c>
      <c r="P7033" s="549">
        <v>5043</v>
      </c>
      <c r="Q7033" s="549">
        <v>1</v>
      </c>
      <c r="R7033" s="549">
        <v>135</v>
      </c>
      <c r="S7033" s="548"/>
      <c r="T7033" s="548"/>
      <c r="U7033" s="99"/>
    </row>
    <row r="7034" spans="1:21" ht="19.5" customHeight="1">
      <c r="A7034" s="545">
        <v>101663</v>
      </c>
      <c r="B7034" s="545" t="s">
        <v>2208</v>
      </c>
      <c r="C7034" s="545" t="s">
        <v>216</v>
      </c>
      <c r="D7034" s="546"/>
      <c r="E7034" s="171" t="str">
        <f t="shared" si="109"/>
        <v>1900</v>
      </c>
      <c r="F7034" s="547">
        <v>0</v>
      </c>
      <c r="G7034" s="548">
        <v>0</v>
      </c>
      <c r="H7034" s="547">
        <v>0</v>
      </c>
      <c r="I7034" s="545" t="s">
        <v>12650</v>
      </c>
      <c r="J7034" s="545"/>
      <c r="K7034" s="545" t="s">
        <v>13413</v>
      </c>
      <c r="L7034" s="545" t="s">
        <v>16438</v>
      </c>
      <c r="M7034" s="548" t="s">
        <v>13758</v>
      </c>
      <c r="N7034" s="545" t="s">
        <v>13413</v>
      </c>
      <c r="O7034" s="545" t="s">
        <v>13413</v>
      </c>
      <c r="P7034" s="549">
        <v>5044</v>
      </c>
      <c r="Q7034" s="549">
        <v>1</v>
      </c>
      <c r="R7034" s="549">
        <v>127</v>
      </c>
      <c r="S7034" s="548"/>
      <c r="T7034" s="548"/>
      <c r="U7034" s="99"/>
    </row>
    <row r="7035" spans="1:21" ht="19.5" customHeight="1">
      <c r="A7035" s="545">
        <v>101664</v>
      </c>
      <c r="B7035" s="545" t="s">
        <v>2623</v>
      </c>
      <c r="C7035" s="545" t="s">
        <v>216</v>
      </c>
      <c r="D7035" s="546">
        <v>45708</v>
      </c>
      <c r="E7035" s="171" t="str">
        <f t="shared" si="109"/>
        <v>2025</v>
      </c>
      <c r="F7035" s="547">
        <v>25034.49</v>
      </c>
      <c r="G7035" s="548">
        <v>0.19</v>
      </c>
      <c r="H7035" s="547">
        <v>21037.39</v>
      </c>
      <c r="I7035" s="545" t="s">
        <v>12642</v>
      </c>
      <c r="J7035" s="545" t="s">
        <v>13307</v>
      </c>
      <c r="K7035" s="545" t="s">
        <v>13413</v>
      </c>
      <c r="L7035" s="545" t="s">
        <v>13807</v>
      </c>
      <c r="M7035" s="548" t="s">
        <v>13758</v>
      </c>
      <c r="N7035" s="545" t="s">
        <v>13413</v>
      </c>
      <c r="O7035" s="545" t="s">
        <v>17835</v>
      </c>
      <c r="P7035" s="549">
        <v>5045</v>
      </c>
      <c r="Q7035" s="549">
        <v>1</v>
      </c>
      <c r="R7035" s="549">
        <v>135</v>
      </c>
      <c r="S7035" s="548">
        <v>2228</v>
      </c>
      <c r="T7035" s="548"/>
      <c r="U7035" s="99"/>
    </row>
    <row r="7036" spans="1:21" ht="19.5" customHeight="1">
      <c r="A7036" s="545">
        <v>101665</v>
      </c>
      <c r="B7036" s="545" t="s">
        <v>2648</v>
      </c>
      <c r="C7036" s="545" t="s">
        <v>216</v>
      </c>
      <c r="D7036" s="546"/>
      <c r="E7036" s="171" t="str">
        <f t="shared" si="109"/>
        <v>1900</v>
      </c>
      <c r="F7036" s="547">
        <v>0</v>
      </c>
      <c r="G7036" s="548">
        <v>0</v>
      </c>
      <c r="H7036" s="547">
        <v>0</v>
      </c>
      <c r="I7036" s="545" t="s">
        <v>12642</v>
      </c>
      <c r="J7036" s="545"/>
      <c r="K7036" s="545" t="s">
        <v>13413</v>
      </c>
      <c r="L7036" s="545" t="s">
        <v>13807</v>
      </c>
      <c r="M7036" s="548" t="s">
        <v>13758</v>
      </c>
      <c r="N7036" s="545" t="s">
        <v>13413</v>
      </c>
      <c r="O7036" s="545" t="s">
        <v>17835</v>
      </c>
      <c r="P7036" s="549">
        <v>5046</v>
      </c>
      <c r="Q7036" s="549">
        <v>1</v>
      </c>
      <c r="R7036" s="549">
        <v>135</v>
      </c>
      <c r="S7036" s="548"/>
      <c r="T7036" s="548"/>
      <c r="U7036" s="99"/>
    </row>
    <row r="7037" spans="1:21" ht="19.5" customHeight="1">
      <c r="A7037" s="545">
        <v>101666</v>
      </c>
      <c r="B7037" s="545" t="s">
        <v>6475</v>
      </c>
      <c r="C7037" s="545" t="s">
        <v>216</v>
      </c>
      <c r="D7037" s="546">
        <v>44591</v>
      </c>
      <c r="E7037" s="171" t="str">
        <f t="shared" si="109"/>
        <v>2022</v>
      </c>
      <c r="F7037" s="547">
        <v>39079.01</v>
      </c>
      <c r="G7037" s="548">
        <v>0.19</v>
      </c>
      <c r="H7037" s="547">
        <v>32839.5</v>
      </c>
      <c r="I7037" s="545" t="s">
        <v>12659</v>
      </c>
      <c r="J7037" s="545" t="s">
        <v>13297</v>
      </c>
      <c r="K7037" s="545" t="s">
        <v>18327</v>
      </c>
      <c r="L7037" s="545" t="s">
        <v>13413</v>
      </c>
      <c r="M7037" s="548" t="s">
        <v>13758</v>
      </c>
      <c r="N7037" s="545" t="s">
        <v>13413</v>
      </c>
      <c r="O7037" s="545" t="s">
        <v>13413</v>
      </c>
      <c r="P7037" s="549">
        <v>12402</v>
      </c>
      <c r="Q7037" s="549">
        <v>1</v>
      </c>
      <c r="R7037" s="549">
        <v>116</v>
      </c>
      <c r="S7037" s="548">
        <v>2257</v>
      </c>
      <c r="T7037" s="548"/>
      <c r="U7037" s="99"/>
    </row>
    <row r="7038" spans="1:21" ht="19.5" customHeight="1">
      <c r="A7038" s="545">
        <v>101667</v>
      </c>
      <c r="B7038" s="545" t="s">
        <v>2650</v>
      </c>
      <c r="C7038" s="545" t="s">
        <v>216</v>
      </c>
      <c r="D7038" s="546"/>
      <c r="E7038" s="171" t="str">
        <f t="shared" si="109"/>
        <v>1900</v>
      </c>
      <c r="F7038" s="547">
        <v>0</v>
      </c>
      <c r="G7038" s="548">
        <v>0</v>
      </c>
      <c r="H7038" s="547">
        <v>0</v>
      </c>
      <c r="I7038" s="545" t="s">
        <v>12642</v>
      </c>
      <c r="J7038" s="545"/>
      <c r="K7038" s="545" t="s">
        <v>13413</v>
      </c>
      <c r="L7038" s="545" t="s">
        <v>13807</v>
      </c>
      <c r="M7038" s="548" t="s">
        <v>13758</v>
      </c>
      <c r="N7038" s="545" t="s">
        <v>13413</v>
      </c>
      <c r="O7038" s="545" t="s">
        <v>17835</v>
      </c>
      <c r="P7038" s="549">
        <v>5047</v>
      </c>
      <c r="Q7038" s="549">
        <v>1</v>
      </c>
      <c r="R7038" s="549">
        <v>135</v>
      </c>
      <c r="S7038" s="548"/>
      <c r="T7038" s="548"/>
      <c r="U7038" s="99"/>
    </row>
    <row r="7039" spans="1:21" ht="19.5" customHeight="1">
      <c r="A7039" s="545">
        <v>101668</v>
      </c>
      <c r="B7039" s="545" t="s">
        <v>7496</v>
      </c>
      <c r="C7039" s="545" t="s">
        <v>216</v>
      </c>
      <c r="D7039" s="546">
        <v>43734</v>
      </c>
      <c r="E7039" s="171" t="str">
        <f t="shared" si="109"/>
        <v>2019</v>
      </c>
      <c r="F7039" s="547">
        <v>1671145</v>
      </c>
      <c r="G7039" s="548">
        <v>0.19</v>
      </c>
      <c r="H7039" s="547">
        <v>1404323.53</v>
      </c>
      <c r="I7039" s="545" t="s">
        <v>12650</v>
      </c>
      <c r="J7039" s="545" t="s">
        <v>13321</v>
      </c>
      <c r="K7039" s="545" t="s">
        <v>18328</v>
      </c>
      <c r="L7039" s="545" t="s">
        <v>16438</v>
      </c>
      <c r="M7039" s="548" t="s">
        <v>13758</v>
      </c>
      <c r="N7039" s="545" t="s">
        <v>13413</v>
      </c>
      <c r="O7039" s="545" t="s">
        <v>13413</v>
      </c>
      <c r="P7039" s="549">
        <v>11918</v>
      </c>
      <c r="Q7039" s="549">
        <v>1</v>
      </c>
      <c r="R7039" s="549">
        <v>127</v>
      </c>
      <c r="S7039" s="548">
        <v>2244</v>
      </c>
      <c r="T7039" s="548"/>
      <c r="U7039" s="99"/>
    </row>
    <row r="7040" spans="1:21" ht="19.5" customHeight="1">
      <c r="A7040" s="545">
        <v>101669</v>
      </c>
      <c r="B7040" s="545" t="s">
        <v>2647</v>
      </c>
      <c r="C7040" s="545" t="s">
        <v>216</v>
      </c>
      <c r="D7040" s="546"/>
      <c r="E7040" s="171" t="str">
        <f t="shared" si="109"/>
        <v>1900</v>
      </c>
      <c r="F7040" s="547">
        <v>0</v>
      </c>
      <c r="G7040" s="548">
        <v>0</v>
      </c>
      <c r="H7040" s="547">
        <v>0</v>
      </c>
      <c r="I7040" s="545" t="s">
        <v>12642</v>
      </c>
      <c r="J7040" s="545"/>
      <c r="K7040" s="545" t="s">
        <v>13413</v>
      </c>
      <c r="L7040" s="545" t="s">
        <v>13807</v>
      </c>
      <c r="M7040" s="548" t="s">
        <v>13758</v>
      </c>
      <c r="N7040" s="545" t="s">
        <v>13413</v>
      </c>
      <c r="O7040" s="545" t="s">
        <v>17835</v>
      </c>
      <c r="P7040" s="549">
        <v>5048</v>
      </c>
      <c r="Q7040" s="549">
        <v>1</v>
      </c>
      <c r="R7040" s="549">
        <v>135</v>
      </c>
      <c r="S7040" s="548"/>
      <c r="T7040" s="548"/>
      <c r="U7040" s="99"/>
    </row>
    <row r="7041" spans="1:21" ht="19.5" customHeight="1">
      <c r="A7041" s="545">
        <v>101670</v>
      </c>
      <c r="B7041" s="545" t="s">
        <v>2652</v>
      </c>
      <c r="C7041" s="545" t="s">
        <v>216</v>
      </c>
      <c r="D7041" s="546"/>
      <c r="E7041" s="171" t="str">
        <f t="shared" si="109"/>
        <v>1900</v>
      </c>
      <c r="F7041" s="547">
        <v>0</v>
      </c>
      <c r="G7041" s="548">
        <v>0</v>
      </c>
      <c r="H7041" s="547">
        <v>0</v>
      </c>
      <c r="I7041" s="545" t="s">
        <v>12642</v>
      </c>
      <c r="J7041" s="545"/>
      <c r="K7041" s="545" t="s">
        <v>13413</v>
      </c>
      <c r="L7041" s="545" t="s">
        <v>13807</v>
      </c>
      <c r="M7041" s="548" t="s">
        <v>13758</v>
      </c>
      <c r="N7041" s="545" t="s">
        <v>13413</v>
      </c>
      <c r="O7041" s="545" t="s">
        <v>17835</v>
      </c>
      <c r="P7041" s="549">
        <v>5049</v>
      </c>
      <c r="Q7041" s="549">
        <v>1</v>
      </c>
      <c r="R7041" s="549">
        <v>135</v>
      </c>
      <c r="S7041" s="548"/>
      <c r="T7041" s="548"/>
      <c r="U7041" s="99"/>
    </row>
    <row r="7042" spans="1:21" ht="19.5" customHeight="1">
      <c r="A7042" s="545">
        <v>101671</v>
      </c>
      <c r="B7042" s="545" t="s">
        <v>7749</v>
      </c>
      <c r="C7042" s="545" t="s">
        <v>216</v>
      </c>
      <c r="D7042" s="546">
        <v>43649</v>
      </c>
      <c r="E7042" s="171" t="str">
        <f t="shared" si="109"/>
        <v>2019</v>
      </c>
      <c r="F7042" s="547">
        <v>497533</v>
      </c>
      <c r="G7042" s="548">
        <v>0.19</v>
      </c>
      <c r="H7042" s="547">
        <v>418094.96</v>
      </c>
      <c r="I7042" s="545" t="s">
        <v>12686</v>
      </c>
      <c r="J7042" s="545" t="s">
        <v>13321</v>
      </c>
      <c r="K7042" s="545" t="s">
        <v>18329</v>
      </c>
      <c r="L7042" s="545" t="s">
        <v>13413</v>
      </c>
      <c r="M7042" s="548" t="s">
        <v>13758</v>
      </c>
      <c r="N7042" s="545" t="s">
        <v>13413</v>
      </c>
      <c r="O7042" s="545" t="s">
        <v>13413</v>
      </c>
      <c r="P7042" s="549">
        <v>11919</v>
      </c>
      <c r="Q7042" s="549">
        <v>1</v>
      </c>
      <c r="R7042" s="549">
        <v>131</v>
      </c>
      <c r="S7042" s="548">
        <v>2244</v>
      </c>
      <c r="T7042" s="548"/>
      <c r="U7042" s="99"/>
    </row>
    <row r="7043" spans="1:21" ht="19.5" customHeight="1">
      <c r="A7043" s="545">
        <v>101672</v>
      </c>
      <c r="B7043" s="545" t="s">
        <v>2649</v>
      </c>
      <c r="C7043" s="545" t="s">
        <v>216</v>
      </c>
      <c r="D7043" s="546"/>
      <c r="E7043" s="171" t="str">
        <f t="shared" si="109"/>
        <v>1900</v>
      </c>
      <c r="F7043" s="547">
        <v>0</v>
      </c>
      <c r="G7043" s="548">
        <v>0</v>
      </c>
      <c r="H7043" s="547">
        <v>0</v>
      </c>
      <c r="I7043" s="545" t="s">
        <v>12642</v>
      </c>
      <c r="J7043" s="545"/>
      <c r="K7043" s="545" t="s">
        <v>13413</v>
      </c>
      <c r="L7043" s="545" t="s">
        <v>13807</v>
      </c>
      <c r="M7043" s="548" t="s">
        <v>13758</v>
      </c>
      <c r="N7043" s="545" t="s">
        <v>13413</v>
      </c>
      <c r="O7043" s="545" t="s">
        <v>17835</v>
      </c>
      <c r="P7043" s="549">
        <v>5050</v>
      </c>
      <c r="Q7043" s="549">
        <v>1</v>
      </c>
      <c r="R7043" s="549">
        <v>135</v>
      </c>
      <c r="S7043" s="548"/>
      <c r="T7043" s="548"/>
      <c r="U7043" s="99"/>
    </row>
    <row r="7044" spans="1:21" ht="19.5" customHeight="1">
      <c r="A7044" s="545">
        <v>101673</v>
      </c>
      <c r="B7044" s="545" t="s">
        <v>2640</v>
      </c>
      <c r="C7044" s="545" t="s">
        <v>216</v>
      </c>
      <c r="D7044" s="546"/>
      <c r="E7044" s="171" t="str">
        <f t="shared" ref="E7044:E7107" si="110">TEXT(D7044,"YYYY")</f>
        <v>1900</v>
      </c>
      <c r="F7044" s="547">
        <v>0</v>
      </c>
      <c r="G7044" s="548">
        <v>0</v>
      </c>
      <c r="H7044" s="547">
        <v>0</v>
      </c>
      <c r="I7044" s="545" t="s">
        <v>12642</v>
      </c>
      <c r="J7044" s="545"/>
      <c r="K7044" s="545" t="s">
        <v>13413</v>
      </c>
      <c r="L7044" s="545" t="s">
        <v>13807</v>
      </c>
      <c r="M7044" s="548" t="s">
        <v>13758</v>
      </c>
      <c r="N7044" s="545" t="s">
        <v>13413</v>
      </c>
      <c r="O7044" s="545" t="s">
        <v>17835</v>
      </c>
      <c r="P7044" s="549">
        <v>5051</v>
      </c>
      <c r="Q7044" s="549">
        <v>1</v>
      </c>
      <c r="R7044" s="549">
        <v>135</v>
      </c>
      <c r="S7044" s="548"/>
      <c r="T7044" s="548"/>
      <c r="U7044" s="99"/>
    </row>
    <row r="7045" spans="1:21" ht="19.5" customHeight="1">
      <c r="A7045" s="545">
        <v>101674</v>
      </c>
      <c r="B7045" s="545" t="s">
        <v>12579</v>
      </c>
      <c r="C7045" s="545" t="s">
        <v>216</v>
      </c>
      <c r="D7045" s="546"/>
      <c r="E7045" s="171" t="str">
        <f t="shared" si="110"/>
        <v>1900</v>
      </c>
      <c r="F7045" s="547">
        <v>0</v>
      </c>
      <c r="G7045" s="548">
        <v>0</v>
      </c>
      <c r="H7045" s="547">
        <v>0</v>
      </c>
      <c r="I7045" s="545" t="s">
        <v>12650</v>
      </c>
      <c r="J7045" s="545"/>
      <c r="K7045" s="545" t="s">
        <v>13413</v>
      </c>
      <c r="L7045" s="545" t="s">
        <v>16438</v>
      </c>
      <c r="M7045" s="548" t="s">
        <v>13758</v>
      </c>
      <c r="N7045" s="545" t="s">
        <v>13413</v>
      </c>
      <c r="O7045" s="545" t="s">
        <v>13413</v>
      </c>
      <c r="P7045" s="549">
        <v>5052</v>
      </c>
      <c r="Q7045" s="549">
        <v>1</v>
      </c>
      <c r="R7045" s="549">
        <v>127</v>
      </c>
      <c r="S7045" s="548"/>
      <c r="T7045" s="548"/>
      <c r="U7045" s="99"/>
    </row>
    <row r="7046" spans="1:21" ht="19.5" customHeight="1">
      <c r="A7046" s="545">
        <v>101675</v>
      </c>
      <c r="B7046" s="545" t="s">
        <v>2091</v>
      </c>
      <c r="C7046" s="545" t="s">
        <v>216</v>
      </c>
      <c r="D7046" s="546"/>
      <c r="E7046" s="171" t="str">
        <f t="shared" si="110"/>
        <v>1900</v>
      </c>
      <c r="F7046" s="547">
        <v>0</v>
      </c>
      <c r="G7046" s="548">
        <v>0</v>
      </c>
      <c r="H7046" s="547">
        <v>0</v>
      </c>
      <c r="I7046" s="545" t="s">
        <v>12715</v>
      </c>
      <c r="J7046" s="545"/>
      <c r="K7046" s="545" t="s">
        <v>13413</v>
      </c>
      <c r="L7046" s="545" t="s">
        <v>14624</v>
      </c>
      <c r="M7046" s="548" t="s">
        <v>13758</v>
      </c>
      <c r="N7046" s="545" t="s">
        <v>13413</v>
      </c>
      <c r="O7046" s="545" t="s">
        <v>14625</v>
      </c>
      <c r="P7046" s="549">
        <v>5053</v>
      </c>
      <c r="Q7046" s="549">
        <v>1</v>
      </c>
      <c r="R7046" s="549">
        <v>129</v>
      </c>
      <c r="S7046" s="548"/>
      <c r="T7046" s="548"/>
      <c r="U7046" s="99"/>
    </row>
    <row r="7047" spans="1:21" ht="19.5" customHeight="1">
      <c r="A7047" s="545">
        <v>101676</v>
      </c>
      <c r="B7047" s="545" t="s">
        <v>2310</v>
      </c>
      <c r="C7047" s="545" t="s">
        <v>216</v>
      </c>
      <c r="D7047" s="546"/>
      <c r="E7047" s="171" t="str">
        <f t="shared" si="110"/>
        <v>1900</v>
      </c>
      <c r="F7047" s="547">
        <v>0</v>
      </c>
      <c r="G7047" s="548">
        <v>0</v>
      </c>
      <c r="H7047" s="547">
        <v>0</v>
      </c>
      <c r="I7047" s="545" t="s">
        <v>12715</v>
      </c>
      <c r="J7047" s="545"/>
      <c r="K7047" s="545" t="s">
        <v>13413</v>
      </c>
      <c r="L7047" s="545" t="s">
        <v>14624</v>
      </c>
      <c r="M7047" s="548" t="s">
        <v>13758</v>
      </c>
      <c r="N7047" s="545" t="s">
        <v>13413</v>
      </c>
      <c r="O7047" s="545" t="s">
        <v>14625</v>
      </c>
      <c r="P7047" s="549">
        <v>5054</v>
      </c>
      <c r="Q7047" s="549">
        <v>1</v>
      </c>
      <c r="R7047" s="549">
        <v>129</v>
      </c>
      <c r="S7047" s="548"/>
      <c r="T7047" s="548"/>
      <c r="U7047" s="99"/>
    </row>
    <row r="7048" spans="1:21" ht="19.5" customHeight="1">
      <c r="A7048" s="545">
        <v>101677</v>
      </c>
      <c r="B7048" s="545" t="s">
        <v>2185</v>
      </c>
      <c r="C7048" s="545" t="s">
        <v>216</v>
      </c>
      <c r="D7048" s="546"/>
      <c r="E7048" s="171" t="str">
        <f t="shared" si="110"/>
        <v>1900</v>
      </c>
      <c r="F7048" s="547">
        <v>0</v>
      </c>
      <c r="G7048" s="548">
        <v>0</v>
      </c>
      <c r="H7048" s="547">
        <v>0</v>
      </c>
      <c r="I7048" s="545" t="s">
        <v>12637</v>
      </c>
      <c r="J7048" s="545"/>
      <c r="K7048" s="545" t="s">
        <v>18330</v>
      </c>
      <c r="L7048" s="545" t="s">
        <v>13413</v>
      </c>
      <c r="M7048" s="548" t="s">
        <v>13758</v>
      </c>
      <c r="N7048" s="545" t="s">
        <v>13413</v>
      </c>
      <c r="O7048" s="545" t="s">
        <v>13413</v>
      </c>
      <c r="P7048" s="549">
        <v>5055</v>
      </c>
      <c r="Q7048" s="549">
        <v>1</v>
      </c>
      <c r="R7048" s="549">
        <v>13</v>
      </c>
      <c r="S7048" s="548"/>
      <c r="T7048" s="548"/>
      <c r="U7048" s="99"/>
    </row>
    <row r="7049" spans="1:21" ht="19.5" customHeight="1">
      <c r="A7049" s="545">
        <v>101678</v>
      </c>
      <c r="B7049" s="545" t="s">
        <v>6307</v>
      </c>
      <c r="C7049" s="545" t="s">
        <v>216</v>
      </c>
      <c r="D7049" s="546">
        <v>45708</v>
      </c>
      <c r="E7049" s="171" t="str">
        <f t="shared" si="110"/>
        <v>2025</v>
      </c>
      <c r="F7049" s="547">
        <v>258945.21</v>
      </c>
      <c r="G7049" s="548">
        <v>0.19</v>
      </c>
      <c r="H7049" s="547">
        <v>217601.01</v>
      </c>
      <c r="I7049" s="545" t="s">
        <v>12762</v>
      </c>
      <c r="J7049" s="545" t="s">
        <v>13307</v>
      </c>
      <c r="K7049" s="545" t="s">
        <v>18331</v>
      </c>
      <c r="L7049" s="545" t="s">
        <v>13413</v>
      </c>
      <c r="M7049" s="548" t="s">
        <v>13758</v>
      </c>
      <c r="N7049" s="545" t="s">
        <v>13413</v>
      </c>
      <c r="O7049" s="545" t="s">
        <v>13413</v>
      </c>
      <c r="P7049" s="549">
        <v>5056</v>
      </c>
      <c r="Q7049" s="549">
        <v>1</v>
      </c>
      <c r="R7049" s="549">
        <v>8</v>
      </c>
      <c r="S7049" s="548">
        <v>2228</v>
      </c>
      <c r="T7049" s="548"/>
      <c r="U7049" s="99"/>
    </row>
    <row r="7050" spans="1:21" ht="19.5" customHeight="1">
      <c r="A7050" s="545">
        <v>101679</v>
      </c>
      <c r="B7050" s="545" t="s">
        <v>1901</v>
      </c>
      <c r="C7050" s="545" t="s">
        <v>216</v>
      </c>
      <c r="D7050" s="546"/>
      <c r="E7050" s="171" t="str">
        <f t="shared" si="110"/>
        <v>1900</v>
      </c>
      <c r="F7050" s="547">
        <v>0</v>
      </c>
      <c r="G7050" s="548">
        <v>0</v>
      </c>
      <c r="H7050" s="547">
        <v>0</v>
      </c>
      <c r="I7050" s="545" t="s">
        <v>12715</v>
      </c>
      <c r="J7050" s="545"/>
      <c r="K7050" s="545" t="s">
        <v>13413</v>
      </c>
      <c r="L7050" s="545" t="s">
        <v>14624</v>
      </c>
      <c r="M7050" s="548" t="s">
        <v>13758</v>
      </c>
      <c r="N7050" s="545" t="s">
        <v>13413</v>
      </c>
      <c r="O7050" s="545" t="s">
        <v>14625</v>
      </c>
      <c r="P7050" s="549">
        <v>5057</v>
      </c>
      <c r="Q7050" s="549">
        <v>1</v>
      </c>
      <c r="R7050" s="549">
        <v>129</v>
      </c>
      <c r="S7050" s="548"/>
      <c r="T7050" s="548"/>
      <c r="U7050" s="99"/>
    </row>
    <row r="7051" spans="1:21" ht="19.5" customHeight="1">
      <c r="A7051" s="545">
        <v>101680</v>
      </c>
      <c r="B7051" s="545" t="s">
        <v>2122</v>
      </c>
      <c r="C7051" s="545" t="s">
        <v>216</v>
      </c>
      <c r="D7051" s="546"/>
      <c r="E7051" s="171" t="str">
        <f t="shared" si="110"/>
        <v>1900</v>
      </c>
      <c r="F7051" s="547">
        <v>0</v>
      </c>
      <c r="G7051" s="548">
        <v>0</v>
      </c>
      <c r="H7051" s="547">
        <v>0</v>
      </c>
      <c r="I7051" s="545" t="s">
        <v>12715</v>
      </c>
      <c r="J7051" s="545"/>
      <c r="K7051" s="545" t="s">
        <v>13413</v>
      </c>
      <c r="L7051" s="545" t="s">
        <v>14624</v>
      </c>
      <c r="M7051" s="548" t="s">
        <v>13758</v>
      </c>
      <c r="N7051" s="545" t="s">
        <v>13413</v>
      </c>
      <c r="O7051" s="545" t="s">
        <v>14625</v>
      </c>
      <c r="P7051" s="549">
        <v>5058</v>
      </c>
      <c r="Q7051" s="549">
        <v>1</v>
      </c>
      <c r="R7051" s="549">
        <v>129</v>
      </c>
      <c r="S7051" s="548"/>
      <c r="T7051" s="548"/>
      <c r="U7051" s="99"/>
    </row>
    <row r="7052" spans="1:21" ht="19.5" customHeight="1">
      <c r="A7052" s="545">
        <v>101681</v>
      </c>
      <c r="B7052" s="545" t="s">
        <v>10476</v>
      </c>
      <c r="C7052" s="545" t="s">
        <v>216</v>
      </c>
      <c r="D7052" s="546"/>
      <c r="E7052" s="171" t="str">
        <f t="shared" si="110"/>
        <v>1900</v>
      </c>
      <c r="F7052" s="547">
        <v>0</v>
      </c>
      <c r="G7052" s="548">
        <v>0</v>
      </c>
      <c r="H7052" s="547">
        <v>0</v>
      </c>
      <c r="I7052" s="545" t="s">
        <v>12762</v>
      </c>
      <c r="J7052" s="545"/>
      <c r="K7052" s="545" t="s">
        <v>18331</v>
      </c>
      <c r="L7052" s="545" t="s">
        <v>13413</v>
      </c>
      <c r="M7052" s="548" t="s">
        <v>13758</v>
      </c>
      <c r="N7052" s="545" t="s">
        <v>13413</v>
      </c>
      <c r="O7052" s="545" t="s">
        <v>13413</v>
      </c>
      <c r="P7052" s="549">
        <v>5059</v>
      </c>
      <c r="Q7052" s="549">
        <v>1</v>
      </c>
      <c r="R7052" s="549">
        <v>8</v>
      </c>
      <c r="S7052" s="548"/>
      <c r="T7052" s="548"/>
      <c r="U7052" s="99"/>
    </row>
    <row r="7053" spans="1:21" ht="19.5" customHeight="1">
      <c r="A7053" s="545">
        <v>101682</v>
      </c>
      <c r="B7053" s="545" t="s">
        <v>2103</v>
      </c>
      <c r="C7053" s="545" t="s">
        <v>216</v>
      </c>
      <c r="D7053" s="546"/>
      <c r="E7053" s="171" t="str">
        <f t="shared" si="110"/>
        <v>1900</v>
      </c>
      <c r="F7053" s="547">
        <v>0</v>
      </c>
      <c r="G7053" s="548">
        <v>0</v>
      </c>
      <c r="H7053" s="547">
        <v>0</v>
      </c>
      <c r="I7053" s="545" t="s">
        <v>12715</v>
      </c>
      <c r="J7053" s="545"/>
      <c r="K7053" s="545" t="s">
        <v>13413</v>
      </c>
      <c r="L7053" s="545" t="s">
        <v>14624</v>
      </c>
      <c r="M7053" s="548" t="s">
        <v>13758</v>
      </c>
      <c r="N7053" s="545" t="s">
        <v>13413</v>
      </c>
      <c r="O7053" s="545" t="s">
        <v>14625</v>
      </c>
      <c r="P7053" s="549">
        <v>5060</v>
      </c>
      <c r="Q7053" s="549">
        <v>1</v>
      </c>
      <c r="R7053" s="549">
        <v>129</v>
      </c>
      <c r="S7053" s="548"/>
      <c r="T7053" s="548"/>
      <c r="U7053" s="99"/>
    </row>
    <row r="7054" spans="1:21" ht="19.5" customHeight="1">
      <c r="A7054" s="545">
        <v>101683</v>
      </c>
      <c r="B7054" s="545" t="s">
        <v>2209</v>
      </c>
      <c r="C7054" s="545" t="s">
        <v>216</v>
      </c>
      <c r="D7054" s="546"/>
      <c r="E7054" s="171" t="str">
        <f t="shared" si="110"/>
        <v>1900</v>
      </c>
      <c r="F7054" s="547">
        <v>0</v>
      </c>
      <c r="G7054" s="548">
        <v>0</v>
      </c>
      <c r="H7054" s="547">
        <v>0</v>
      </c>
      <c r="I7054" s="545" t="s">
        <v>12650</v>
      </c>
      <c r="J7054" s="545"/>
      <c r="K7054" s="545" t="s">
        <v>13413</v>
      </c>
      <c r="L7054" s="545" t="s">
        <v>16438</v>
      </c>
      <c r="M7054" s="548" t="s">
        <v>13758</v>
      </c>
      <c r="N7054" s="545" t="s">
        <v>13413</v>
      </c>
      <c r="O7054" s="545" t="s">
        <v>13413</v>
      </c>
      <c r="P7054" s="549">
        <v>5061</v>
      </c>
      <c r="Q7054" s="549">
        <v>1</v>
      </c>
      <c r="R7054" s="549">
        <v>127</v>
      </c>
      <c r="S7054" s="548"/>
      <c r="T7054" s="548"/>
      <c r="U7054" s="99"/>
    </row>
    <row r="7055" spans="1:21" ht="19.5" customHeight="1">
      <c r="A7055" s="545">
        <v>101684</v>
      </c>
      <c r="B7055" s="545" t="s">
        <v>2064</v>
      </c>
      <c r="C7055" s="545" t="s">
        <v>216</v>
      </c>
      <c r="D7055" s="546"/>
      <c r="E7055" s="171" t="str">
        <f t="shared" si="110"/>
        <v>1900</v>
      </c>
      <c r="F7055" s="547">
        <v>0</v>
      </c>
      <c r="G7055" s="548">
        <v>0</v>
      </c>
      <c r="H7055" s="547">
        <v>0</v>
      </c>
      <c r="I7055" s="545" t="s">
        <v>12650</v>
      </c>
      <c r="J7055" s="545"/>
      <c r="K7055" s="545" t="s">
        <v>13413</v>
      </c>
      <c r="L7055" s="545" t="s">
        <v>16438</v>
      </c>
      <c r="M7055" s="548" t="s">
        <v>13758</v>
      </c>
      <c r="N7055" s="545" t="s">
        <v>13413</v>
      </c>
      <c r="O7055" s="545" t="s">
        <v>13413</v>
      </c>
      <c r="P7055" s="549">
        <v>5062</v>
      </c>
      <c r="Q7055" s="549">
        <v>1</v>
      </c>
      <c r="R7055" s="549">
        <v>127</v>
      </c>
      <c r="S7055" s="548"/>
      <c r="T7055" s="548"/>
      <c r="U7055" s="99"/>
    </row>
    <row r="7056" spans="1:21" ht="19.5" customHeight="1">
      <c r="A7056" s="545">
        <v>101685</v>
      </c>
      <c r="B7056" s="545" t="s">
        <v>7748</v>
      </c>
      <c r="C7056" s="545" t="s">
        <v>216</v>
      </c>
      <c r="D7056" s="546">
        <v>43649</v>
      </c>
      <c r="E7056" s="171" t="str">
        <f t="shared" si="110"/>
        <v>2019</v>
      </c>
      <c r="F7056" s="547">
        <v>333313</v>
      </c>
      <c r="G7056" s="548">
        <v>0.19</v>
      </c>
      <c r="H7056" s="547">
        <v>280094.96000000002</v>
      </c>
      <c r="I7056" s="545" t="s">
        <v>12686</v>
      </c>
      <c r="J7056" s="545" t="s">
        <v>13321</v>
      </c>
      <c r="K7056" s="545" t="s">
        <v>18332</v>
      </c>
      <c r="L7056" s="545" t="s">
        <v>13413</v>
      </c>
      <c r="M7056" s="548" t="s">
        <v>13758</v>
      </c>
      <c r="N7056" s="545" t="s">
        <v>13413</v>
      </c>
      <c r="O7056" s="545" t="s">
        <v>13413</v>
      </c>
      <c r="P7056" s="549">
        <v>11920</v>
      </c>
      <c r="Q7056" s="549">
        <v>1</v>
      </c>
      <c r="R7056" s="549">
        <v>131</v>
      </c>
      <c r="S7056" s="548">
        <v>2244</v>
      </c>
      <c r="T7056" s="548"/>
      <c r="U7056" s="99"/>
    </row>
    <row r="7057" spans="1:21" ht="19.5" customHeight="1">
      <c r="A7057" s="545">
        <v>101686</v>
      </c>
      <c r="B7057" s="545" t="s">
        <v>4913</v>
      </c>
      <c r="C7057" s="545" t="s">
        <v>216</v>
      </c>
      <c r="D7057" s="546">
        <v>43733</v>
      </c>
      <c r="E7057" s="171" t="str">
        <f t="shared" si="110"/>
        <v>2019</v>
      </c>
      <c r="F7057" s="547">
        <v>246022.34</v>
      </c>
      <c r="G7057" s="548">
        <v>0.19</v>
      </c>
      <c r="H7057" s="547">
        <v>206741.46</v>
      </c>
      <c r="I7057" s="545" t="s">
        <v>12650</v>
      </c>
      <c r="J7057" s="545" t="s">
        <v>13321</v>
      </c>
      <c r="K7057" s="545" t="s">
        <v>4913</v>
      </c>
      <c r="L7057" s="545" t="s">
        <v>16438</v>
      </c>
      <c r="M7057" s="548" t="s">
        <v>13758</v>
      </c>
      <c r="N7057" s="545" t="s">
        <v>13413</v>
      </c>
      <c r="O7057" s="545" t="s">
        <v>13413</v>
      </c>
      <c r="P7057" s="549">
        <v>11921</v>
      </c>
      <c r="Q7057" s="549">
        <v>1</v>
      </c>
      <c r="R7057" s="549">
        <v>127</v>
      </c>
      <c r="S7057" s="548">
        <v>2244</v>
      </c>
      <c r="T7057" s="548"/>
      <c r="U7057" s="99"/>
    </row>
    <row r="7058" spans="1:21" ht="19.5" customHeight="1">
      <c r="A7058" s="545">
        <v>101687</v>
      </c>
      <c r="B7058" s="545" t="s">
        <v>8053</v>
      </c>
      <c r="C7058" s="545" t="s">
        <v>216</v>
      </c>
      <c r="D7058" s="546">
        <v>43545</v>
      </c>
      <c r="E7058" s="171" t="str">
        <f t="shared" si="110"/>
        <v>2019</v>
      </c>
      <c r="F7058" s="547">
        <v>8809853.0099999998</v>
      </c>
      <c r="G7058" s="548">
        <v>0.19</v>
      </c>
      <c r="H7058" s="547">
        <v>7403237.8200000003</v>
      </c>
      <c r="I7058" s="545" t="s">
        <v>12650</v>
      </c>
      <c r="J7058" s="545" t="s">
        <v>13302</v>
      </c>
      <c r="K7058" s="545" t="s">
        <v>18333</v>
      </c>
      <c r="L7058" s="545" t="s">
        <v>16438</v>
      </c>
      <c r="M7058" s="548" t="s">
        <v>13758</v>
      </c>
      <c r="N7058" s="545" t="s">
        <v>13413</v>
      </c>
      <c r="O7058" s="545" t="s">
        <v>13413</v>
      </c>
      <c r="P7058" s="549">
        <v>5063</v>
      </c>
      <c r="Q7058" s="549">
        <v>1</v>
      </c>
      <c r="R7058" s="549">
        <v>127</v>
      </c>
      <c r="S7058" s="548">
        <v>2219</v>
      </c>
      <c r="T7058" s="548"/>
      <c r="U7058" s="99"/>
    </row>
    <row r="7059" spans="1:21" ht="19.5" customHeight="1">
      <c r="A7059" s="545">
        <v>101688</v>
      </c>
      <c r="B7059" s="545" t="s">
        <v>2239</v>
      </c>
      <c r="C7059" s="545" t="s">
        <v>216</v>
      </c>
      <c r="D7059" s="546"/>
      <c r="E7059" s="171" t="str">
        <f t="shared" si="110"/>
        <v>1900</v>
      </c>
      <c r="F7059" s="547">
        <v>0</v>
      </c>
      <c r="G7059" s="548">
        <v>0</v>
      </c>
      <c r="H7059" s="547">
        <v>0</v>
      </c>
      <c r="I7059" s="545" t="s">
        <v>12650</v>
      </c>
      <c r="J7059" s="545"/>
      <c r="K7059" s="545" t="s">
        <v>13413</v>
      </c>
      <c r="L7059" s="545" t="s">
        <v>16438</v>
      </c>
      <c r="M7059" s="548" t="s">
        <v>13758</v>
      </c>
      <c r="N7059" s="545" t="s">
        <v>13413</v>
      </c>
      <c r="O7059" s="545" t="s">
        <v>13413</v>
      </c>
      <c r="P7059" s="549">
        <v>5064</v>
      </c>
      <c r="Q7059" s="549">
        <v>1</v>
      </c>
      <c r="R7059" s="549">
        <v>127</v>
      </c>
      <c r="S7059" s="548"/>
      <c r="T7059" s="548"/>
      <c r="U7059" s="99"/>
    </row>
    <row r="7060" spans="1:21" ht="19.5" customHeight="1">
      <c r="A7060" s="545">
        <v>101689</v>
      </c>
      <c r="B7060" s="545" t="s">
        <v>2204</v>
      </c>
      <c r="C7060" s="545" t="s">
        <v>216</v>
      </c>
      <c r="D7060" s="546"/>
      <c r="E7060" s="171" t="str">
        <f t="shared" si="110"/>
        <v>1900</v>
      </c>
      <c r="F7060" s="547">
        <v>0</v>
      </c>
      <c r="G7060" s="548">
        <v>0</v>
      </c>
      <c r="H7060" s="547">
        <v>0</v>
      </c>
      <c r="I7060" s="545" t="s">
        <v>12650</v>
      </c>
      <c r="J7060" s="545"/>
      <c r="K7060" s="545" t="s">
        <v>13413</v>
      </c>
      <c r="L7060" s="545" t="s">
        <v>16438</v>
      </c>
      <c r="M7060" s="548" t="s">
        <v>13758</v>
      </c>
      <c r="N7060" s="545" t="s">
        <v>13413</v>
      </c>
      <c r="O7060" s="545" t="s">
        <v>13413</v>
      </c>
      <c r="P7060" s="549">
        <v>5065</v>
      </c>
      <c r="Q7060" s="549">
        <v>1</v>
      </c>
      <c r="R7060" s="549">
        <v>127</v>
      </c>
      <c r="S7060" s="548"/>
      <c r="T7060" s="548"/>
      <c r="U7060" s="99"/>
    </row>
    <row r="7061" spans="1:21" ht="19.5" customHeight="1">
      <c r="A7061" s="545">
        <v>101690</v>
      </c>
      <c r="B7061" s="545" t="s">
        <v>10475</v>
      </c>
      <c r="C7061" s="545" t="s">
        <v>216</v>
      </c>
      <c r="D7061" s="546"/>
      <c r="E7061" s="171" t="str">
        <f t="shared" si="110"/>
        <v>1900</v>
      </c>
      <c r="F7061" s="547">
        <v>0</v>
      </c>
      <c r="G7061" s="548">
        <v>0</v>
      </c>
      <c r="H7061" s="547">
        <v>0</v>
      </c>
      <c r="I7061" s="545" t="s">
        <v>12650</v>
      </c>
      <c r="J7061" s="545"/>
      <c r="K7061" s="545" t="s">
        <v>13413</v>
      </c>
      <c r="L7061" s="545" t="s">
        <v>16438</v>
      </c>
      <c r="M7061" s="548" t="s">
        <v>13758</v>
      </c>
      <c r="N7061" s="545" t="s">
        <v>13413</v>
      </c>
      <c r="O7061" s="545" t="s">
        <v>13413</v>
      </c>
      <c r="P7061" s="549">
        <v>5066</v>
      </c>
      <c r="Q7061" s="549">
        <v>1</v>
      </c>
      <c r="R7061" s="549">
        <v>127</v>
      </c>
      <c r="S7061" s="548"/>
      <c r="T7061" s="548"/>
      <c r="U7061" s="99"/>
    </row>
    <row r="7062" spans="1:21" ht="19.5" customHeight="1">
      <c r="A7062" s="545">
        <v>101691</v>
      </c>
      <c r="B7062" s="545" t="s">
        <v>10474</v>
      </c>
      <c r="C7062" s="545" t="s">
        <v>216</v>
      </c>
      <c r="D7062" s="546"/>
      <c r="E7062" s="171" t="str">
        <f t="shared" si="110"/>
        <v>1900</v>
      </c>
      <c r="F7062" s="547">
        <v>0</v>
      </c>
      <c r="G7062" s="548">
        <v>0</v>
      </c>
      <c r="H7062" s="547">
        <v>0</v>
      </c>
      <c r="I7062" s="545" t="s">
        <v>12650</v>
      </c>
      <c r="J7062" s="545"/>
      <c r="K7062" s="545" t="s">
        <v>13413</v>
      </c>
      <c r="L7062" s="545" t="s">
        <v>16438</v>
      </c>
      <c r="M7062" s="548" t="s">
        <v>13758</v>
      </c>
      <c r="N7062" s="545" t="s">
        <v>13413</v>
      </c>
      <c r="O7062" s="545" t="s">
        <v>13413</v>
      </c>
      <c r="P7062" s="549">
        <v>5067</v>
      </c>
      <c r="Q7062" s="549">
        <v>1</v>
      </c>
      <c r="R7062" s="549">
        <v>127</v>
      </c>
      <c r="S7062" s="548"/>
      <c r="T7062" s="548"/>
      <c r="U7062" s="99"/>
    </row>
    <row r="7063" spans="1:21" ht="19.5" customHeight="1">
      <c r="A7063" s="545">
        <v>101692</v>
      </c>
      <c r="B7063" s="545" t="s">
        <v>2199</v>
      </c>
      <c r="C7063" s="545" t="s">
        <v>216</v>
      </c>
      <c r="D7063" s="546"/>
      <c r="E7063" s="171" t="str">
        <f t="shared" si="110"/>
        <v>1900</v>
      </c>
      <c r="F7063" s="547">
        <v>0</v>
      </c>
      <c r="G7063" s="548">
        <v>0</v>
      </c>
      <c r="H7063" s="547">
        <v>0</v>
      </c>
      <c r="I7063" s="545" t="s">
        <v>12650</v>
      </c>
      <c r="J7063" s="545"/>
      <c r="K7063" s="545" t="s">
        <v>13413</v>
      </c>
      <c r="L7063" s="545" t="s">
        <v>16438</v>
      </c>
      <c r="M7063" s="548" t="s">
        <v>13758</v>
      </c>
      <c r="N7063" s="545" t="s">
        <v>13413</v>
      </c>
      <c r="O7063" s="545" t="s">
        <v>13413</v>
      </c>
      <c r="P7063" s="549">
        <v>5068</v>
      </c>
      <c r="Q7063" s="549">
        <v>1</v>
      </c>
      <c r="R7063" s="549">
        <v>127</v>
      </c>
      <c r="S7063" s="548"/>
      <c r="T7063" s="548"/>
      <c r="U7063" s="99"/>
    </row>
    <row r="7064" spans="1:21" ht="19.5" customHeight="1">
      <c r="A7064" s="545">
        <v>101693</v>
      </c>
      <c r="B7064" s="545" t="s">
        <v>13666</v>
      </c>
      <c r="C7064" s="545" t="s">
        <v>216</v>
      </c>
      <c r="D7064" s="546">
        <v>46052</v>
      </c>
      <c r="E7064" s="171" t="str">
        <f t="shared" si="110"/>
        <v>2026</v>
      </c>
      <c r="F7064" s="547">
        <v>2078917</v>
      </c>
      <c r="G7064" s="548">
        <v>0.19</v>
      </c>
      <c r="H7064" s="547">
        <v>1746989.08</v>
      </c>
      <c r="I7064" s="545" t="s">
        <v>12657</v>
      </c>
      <c r="J7064" s="545" t="s">
        <v>13307</v>
      </c>
      <c r="K7064" s="545" t="s">
        <v>13413</v>
      </c>
      <c r="L7064" s="545" t="s">
        <v>14482</v>
      </c>
      <c r="M7064" s="548" t="s">
        <v>13758</v>
      </c>
      <c r="N7064" s="545" t="s">
        <v>22154</v>
      </c>
      <c r="O7064" s="545" t="s">
        <v>15412</v>
      </c>
      <c r="P7064" s="549">
        <v>5069</v>
      </c>
      <c r="Q7064" s="549">
        <v>1</v>
      </c>
      <c r="R7064" s="549">
        <v>153</v>
      </c>
      <c r="S7064" s="548">
        <v>2228</v>
      </c>
      <c r="T7064" s="548">
        <v>170</v>
      </c>
      <c r="U7064" s="99"/>
    </row>
    <row r="7065" spans="1:21" ht="19.5" customHeight="1">
      <c r="A7065" s="545">
        <v>101694</v>
      </c>
      <c r="B7065" s="545" t="s">
        <v>2999</v>
      </c>
      <c r="C7065" s="545" t="s">
        <v>216</v>
      </c>
      <c r="D7065" s="546"/>
      <c r="E7065" s="171" t="str">
        <f t="shared" si="110"/>
        <v>1900</v>
      </c>
      <c r="F7065" s="547">
        <v>0</v>
      </c>
      <c r="G7065" s="548">
        <v>0</v>
      </c>
      <c r="H7065" s="547">
        <v>0</v>
      </c>
      <c r="I7065" s="545" t="s">
        <v>12657</v>
      </c>
      <c r="J7065" s="545"/>
      <c r="K7065" s="545" t="s">
        <v>13413</v>
      </c>
      <c r="L7065" s="545" t="s">
        <v>14482</v>
      </c>
      <c r="M7065" s="548" t="s">
        <v>13758</v>
      </c>
      <c r="N7065" s="545" t="s">
        <v>22154</v>
      </c>
      <c r="O7065" s="545" t="s">
        <v>15412</v>
      </c>
      <c r="P7065" s="549">
        <v>5070</v>
      </c>
      <c r="Q7065" s="549">
        <v>1</v>
      </c>
      <c r="R7065" s="549">
        <v>153</v>
      </c>
      <c r="S7065" s="548"/>
      <c r="T7065" s="548">
        <v>170</v>
      </c>
      <c r="U7065" s="99"/>
    </row>
    <row r="7066" spans="1:21" ht="19.5" customHeight="1">
      <c r="A7066" s="545">
        <v>101695</v>
      </c>
      <c r="B7066" s="545" t="s">
        <v>2997</v>
      </c>
      <c r="C7066" s="545" t="s">
        <v>216</v>
      </c>
      <c r="D7066" s="546"/>
      <c r="E7066" s="171" t="str">
        <f t="shared" si="110"/>
        <v>1900</v>
      </c>
      <c r="F7066" s="547">
        <v>0</v>
      </c>
      <c r="G7066" s="548">
        <v>0</v>
      </c>
      <c r="H7066" s="547">
        <v>0</v>
      </c>
      <c r="I7066" s="545" t="s">
        <v>12657</v>
      </c>
      <c r="J7066" s="545"/>
      <c r="K7066" s="545" t="s">
        <v>13413</v>
      </c>
      <c r="L7066" s="545" t="s">
        <v>14482</v>
      </c>
      <c r="M7066" s="548" t="s">
        <v>13758</v>
      </c>
      <c r="N7066" s="545" t="s">
        <v>22154</v>
      </c>
      <c r="O7066" s="545" t="s">
        <v>15412</v>
      </c>
      <c r="P7066" s="549">
        <v>5071</v>
      </c>
      <c r="Q7066" s="549">
        <v>1</v>
      </c>
      <c r="R7066" s="549">
        <v>153</v>
      </c>
      <c r="S7066" s="548"/>
      <c r="T7066" s="548">
        <v>170</v>
      </c>
      <c r="U7066" s="99"/>
    </row>
    <row r="7067" spans="1:21" ht="19.5" customHeight="1">
      <c r="A7067" s="545">
        <v>101696</v>
      </c>
      <c r="B7067" s="545" t="s">
        <v>4688</v>
      </c>
      <c r="C7067" s="545" t="s">
        <v>216</v>
      </c>
      <c r="D7067" s="546">
        <v>43563</v>
      </c>
      <c r="E7067" s="171" t="str">
        <f t="shared" si="110"/>
        <v>2019</v>
      </c>
      <c r="F7067" s="547">
        <v>13100</v>
      </c>
      <c r="G7067" s="548">
        <v>0.19</v>
      </c>
      <c r="H7067" s="547">
        <v>11008.4</v>
      </c>
      <c r="I7067" s="545" t="s">
        <v>12650</v>
      </c>
      <c r="J7067" s="545" t="s">
        <v>13321</v>
      </c>
      <c r="K7067" s="545" t="s">
        <v>4688</v>
      </c>
      <c r="L7067" s="545" t="s">
        <v>16438</v>
      </c>
      <c r="M7067" s="548" t="s">
        <v>13758</v>
      </c>
      <c r="N7067" s="545" t="s">
        <v>13413</v>
      </c>
      <c r="O7067" s="545" t="s">
        <v>13413</v>
      </c>
      <c r="P7067" s="549">
        <v>11922</v>
      </c>
      <c r="Q7067" s="549">
        <v>1</v>
      </c>
      <c r="R7067" s="549">
        <v>127</v>
      </c>
      <c r="S7067" s="548">
        <v>2244</v>
      </c>
      <c r="T7067" s="548"/>
      <c r="U7067" s="99"/>
    </row>
    <row r="7068" spans="1:21" ht="19.5" customHeight="1">
      <c r="A7068" s="545">
        <v>101697</v>
      </c>
      <c r="B7068" s="545" t="s">
        <v>10473</v>
      </c>
      <c r="C7068" s="545" t="s">
        <v>216</v>
      </c>
      <c r="D7068" s="546"/>
      <c r="E7068" s="171" t="str">
        <f t="shared" si="110"/>
        <v>1900</v>
      </c>
      <c r="F7068" s="547">
        <v>0</v>
      </c>
      <c r="G7068" s="548">
        <v>0</v>
      </c>
      <c r="H7068" s="547">
        <v>0</v>
      </c>
      <c r="I7068" s="545" t="s">
        <v>12657</v>
      </c>
      <c r="J7068" s="545"/>
      <c r="K7068" s="545" t="s">
        <v>13413</v>
      </c>
      <c r="L7068" s="545" t="s">
        <v>14482</v>
      </c>
      <c r="M7068" s="548" t="s">
        <v>13758</v>
      </c>
      <c r="N7068" s="545" t="s">
        <v>22154</v>
      </c>
      <c r="O7068" s="545" t="s">
        <v>15412</v>
      </c>
      <c r="P7068" s="549">
        <v>5072</v>
      </c>
      <c r="Q7068" s="549">
        <v>1</v>
      </c>
      <c r="R7068" s="549">
        <v>153</v>
      </c>
      <c r="S7068" s="548"/>
      <c r="T7068" s="548">
        <v>170</v>
      </c>
      <c r="U7068" s="99"/>
    </row>
    <row r="7069" spans="1:21" ht="19.5" customHeight="1">
      <c r="A7069" s="545">
        <v>101698</v>
      </c>
      <c r="B7069" s="545" t="s">
        <v>3009</v>
      </c>
      <c r="C7069" s="545" t="s">
        <v>216</v>
      </c>
      <c r="D7069" s="546">
        <v>46052</v>
      </c>
      <c r="E7069" s="171" t="str">
        <f t="shared" si="110"/>
        <v>2026</v>
      </c>
      <c r="F7069" s="547">
        <v>106093</v>
      </c>
      <c r="G7069" s="548">
        <v>0.19</v>
      </c>
      <c r="H7069" s="547">
        <v>89153.78</v>
      </c>
      <c r="I7069" s="545" t="s">
        <v>12657</v>
      </c>
      <c r="J7069" s="545" t="s">
        <v>13307</v>
      </c>
      <c r="K7069" s="545" t="s">
        <v>13413</v>
      </c>
      <c r="L7069" s="545" t="s">
        <v>14482</v>
      </c>
      <c r="M7069" s="548" t="s">
        <v>13758</v>
      </c>
      <c r="N7069" s="545" t="s">
        <v>22154</v>
      </c>
      <c r="O7069" s="545" t="s">
        <v>15412</v>
      </c>
      <c r="P7069" s="549">
        <v>5073</v>
      </c>
      <c r="Q7069" s="549">
        <v>1</v>
      </c>
      <c r="R7069" s="549">
        <v>153</v>
      </c>
      <c r="S7069" s="548">
        <v>2228</v>
      </c>
      <c r="T7069" s="548">
        <v>170</v>
      </c>
      <c r="U7069" s="99"/>
    </row>
    <row r="7070" spans="1:21" ht="19.5" customHeight="1">
      <c r="A7070" s="545">
        <v>101699</v>
      </c>
      <c r="B7070" s="545" t="s">
        <v>2996</v>
      </c>
      <c r="C7070" s="545" t="s">
        <v>216</v>
      </c>
      <c r="D7070" s="546">
        <v>46052</v>
      </c>
      <c r="E7070" s="171" t="str">
        <f t="shared" si="110"/>
        <v>2026</v>
      </c>
      <c r="F7070" s="547">
        <v>203349</v>
      </c>
      <c r="G7070" s="548">
        <v>0.19</v>
      </c>
      <c r="H7070" s="547">
        <v>170881.51</v>
      </c>
      <c r="I7070" s="545" t="s">
        <v>12699</v>
      </c>
      <c r="J7070" s="545" t="s">
        <v>13307</v>
      </c>
      <c r="K7070" s="545" t="s">
        <v>13413</v>
      </c>
      <c r="L7070" s="545" t="s">
        <v>14482</v>
      </c>
      <c r="M7070" s="548" t="s">
        <v>13758</v>
      </c>
      <c r="N7070" s="545" t="s">
        <v>22154</v>
      </c>
      <c r="O7070" s="545" t="s">
        <v>15412</v>
      </c>
      <c r="P7070" s="549">
        <v>5074</v>
      </c>
      <c r="Q7070" s="549">
        <v>1</v>
      </c>
      <c r="R7070" s="549">
        <v>130</v>
      </c>
      <c r="S7070" s="548">
        <v>2228</v>
      </c>
      <c r="T7070" s="548">
        <v>170</v>
      </c>
      <c r="U7070" s="99"/>
    </row>
    <row r="7071" spans="1:21" ht="19.5" customHeight="1">
      <c r="A7071" s="545">
        <v>101700</v>
      </c>
      <c r="B7071" s="545" t="s">
        <v>2581</v>
      </c>
      <c r="C7071" s="545" t="s">
        <v>209</v>
      </c>
      <c r="D7071" s="546"/>
      <c r="E7071" s="171" t="str">
        <f t="shared" si="110"/>
        <v>1900</v>
      </c>
      <c r="F7071" s="547">
        <v>0</v>
      </c>
      <c r="G7071" s="548">
        <v>0</v>
      </c>
      <c r="H7071" s="547">
        <v>0</v>
      </c>
      <c r="I7071" s="545" t="s">
        <v>12642</v>
      </c>
      <c r="J7071" s="545"/>
      <c r="K7071" s="545" t="s">
        <v>13413</v>
      </c>
      <c r="L7071" s="545" t="s">
        <v>13807</v>
      </c>
      <c r="M7071" s="548" t="s">
        <v>13758</v>
      </c>
      <c r="N7071" s="545" t="s">
        <v>13413</v>
      </c>
      <c r="O7071" s="545" t="s">
        <v>17835</v>
      </c>
      <c r="P7071" s="549">
        <v>5075</v>
      </c>
      <c r="Q7071" s="549">
        <v>1</v>
      </c>
      <c r="R7071" s="549">
        <v>135</v>
      </c>
      <c r="S7071" s="548"/>
      <c r="T7071" s="548"/>
      <c r="U7071" s="99"/>
    </row>
    <row r="7072" spans="1:21" ht="19.5" customHeight="1">
      <c r="A7072" s="545">
        <v>101701</v>
      </c>
      <c r="B7072" s="545" t="s">
        <v>2622</v>
      </c>
      <c r="C7072" s="545" t="s">
        <v>216</v>
      </c>
      <c r="D7072" s="546">
        <v>45708</v>
      </c>
      <c r="E7072" s="171" t="str">
        <f t="shared" si="110"/>
        <v>2025</v>
      </c>
      <c r="F7072" s="547">
        <v>14504.99</v>
      </c>
      <c r="G7072" s="548">
        <v>0.19</v>
      </c>
      <c r="H7072" s="547">
        <v>12189.06</v>
      </c>
      <c r="I7072" s="545" t="s">
        <v>12642</v>
      </c>
      <c r="J7072" s="545" t="s">
        <v>13307</v>
      </c>
      <c r="K7072" s="545" t="s">
        <v>13413</v>
      </c>
      <c r="L7072" s="545" t="s">
        <v>13807</v>
      </c>
      <c r="M7072" s="548" t="s">
        <v>13758</v>
      </c>
      <c r="N7072" s="545" t="s">
        <v>13413</v>
      </c>
      <c r="O7072" s="545" t="s">
        <v>17835</v>
      </c>
      <c r="P7072" s="549">
        <v>5076</v>
      </c>
      <c r="Q7072" s="549">
        <v>1</v>
      </c>
      <c r="R7072" s="549">
        <v>135</v>
      </c>
      <c r="S7072" s="548">
        <v>2228</v>
      </c>
      <c r="T7072" s="548"/>
      <c r="U7072" s="99"/>
    </row>
    <row r="7073" spans="1:21" ht="19.5" customHeight="1">
      <c r="A7073" s="545">
        <v>101702</v>
      </c>
      <c r="B7073" s="545" t="s">
        <v>2428</v>
      </c>
      <c r="C7073" s="545" t="s">
        <v>216</v>
      </c>
      <c r="D7073" s="546">
        <v>45708</v>
      </c>
      <c r="E7073" s="171" t="str">
        <f t="shared" si="110"/>
        <v>2025</v>
      </c>
      <c r="F7073" s="547">
        <v>36442.43</v>
      </c>
      <c r="G7073" s="548">
        <v>0.19</v>
      </c>
      <c r="H7073" s="547">
        <v>30623.89</v>
      </c>
      <c r="I7073" s="545" t="s">
        <v>12642</v>
      </c>
      <c r="J7073" s="545" t="s">
        <v>13307</v>
      </c>
      <c r="K7073" s="545" t="s">
        <v>13413</v>
      </c>
      <c r="L7073" s="545" t="s">
        <v>13807</v>
      </c>
      <c r="M7073" s="548" t="s">
        <v>13758</v>
      </c>
      <c r="N7073" s="545" t="s">
        <v>13413</v>
      </c>
      <c r="O7073" s="545" t="s">
        <v>17835</v>
      </c>
      <c r="P7073" s="549">
        <v>5077</v>
      </c>
      <c r="Q7073" s="549">
        <v>1</v>
      </c>
      <c r="R7073" s="549">
        <v>135</v>
      </c>
      <c r="S7073" s="548">
        <v>2228</v>
      </c>
      <c r="T7073" s="548"/>
      <c r="U7073" s="99"/>
    </row>
    <row r="7074" spans="1:21" ht="19.5" customHeight="1">
      <c r="A7074" s="545">
        <v>101703</v>
      </c>
      <c r="B7074" s="545" t="s">
        <v>6999</v>
      </c>
      <c r="C7074" s="545" t="s">
        <v>216</v>
      </c>
      <c r="D7074" s="546">
        <v>46052</v>
      </c>
      <c r="E7074" s="171" t="str">
        <f t="shared" si="110"/>
        <v>2026</v>
      </c>
      <c r="F7074" s="547">
        <v>1691</v>
      </c>
      <c r="G7074" s="548">
        <v>0</v>
      </c>
      <c r="H7074" s="547">
        <v>1691</v>
      </c>
      <c r="I7074" s="545" t="s">
        <v>12642</v>
      </c>
      <c r="J7074" s="545" t="s">
        <v>13307</v>
      </c>
      <c r="K7074" s="545" t="s">
        <v>13413</v>
      </c>
      <c r="L7074" s="545" t="s">
        <v>13807</v>
      </c>
      <c r="M7074" s="548" t="s">
        <v>13758</v>
      </c>
      <c r="N7074" s="545" t="s">
        <v>13413</v>
      </c>
      <c r="O7074" s="545" t="s">
        <v>18334</v>
      </c>
      <c r="P7074" s="549">
        <v>5078</v>
      </c>
      <c r="Q7074" s="549">
        <v>1</v>
      </c>
      <c r="R7074" s="549">
        <v>135</v>
      </c>
      <c r="S7074" s="548">
        <v>2228</v>
      </c>
      <c r="T7074" s="548"/>
      <c r="U7074" s="99"/>
    </row>
    <row r="7075" spans="1:21" ht="19.5" customHeight="1">
      <c r="A7075" s="545">
        <v>101704</v>
      </c>
      <c r="B7075" s="545" t="s">
        <v>2679</v>
      </c>
      <c r="C7075" s="545" t="s">
        <v>216</v>
      </c>
      <c r="D7075" s="546"/>
      <c r="E7075" s="171" t="str">
        <f t="shared" si="110"/>
        <v>1900</v>
      </c>
      <c r="F7075" s="547">
        <v>0</v>
      </c>
      <c r="G7075" s="548">
        <v>0</v>
      </c>
      <c r="H7075" s="547">
        <v>0</v>
      </c>
      <c r="I7075" s="545" t="s">
        <v>12675</v>
      </c>
      <c r="J7075" s="545"/>
      <c r="K7075" s="545" t="s">
        <v>13413</v>
      </c>
      <c r="L7075" s="545" t="s">
        <v>13413</v>
      </c>
      <c r="M7075" s="548" t="s">
        <v>13758</v>
      </c>
      <c r="N7075" s="545" t="s">
        <v>13413</v>
      </c>
      <c r="O7075" s="545" t="s">
        <v>13413</v>
      </c>
      <c r="P7075" s="549">
        <v>5079</v>
      </c>
      <c r="Q7075" s="549">
        <v>1</v>
      </c>
      <c r="R7075" s="549">
        <v>141</v>
      </c>
      <c r="S7075" s="548"/>
      <c r="T7075" s="548"/>
      <c r="U7075" s="99"/>
    </row>
    <row r="7076" spans="1:21" ht="19.5" customHeight="1">
      <c r="A7076" s="545">
        <v>101706</v>
      </c>
      <c r="B7076" s="545" t="s">
        <v>4804</v>
      </c>
      <c r="C7076" s="545" t="s">
        <v>216</v>
      </c>
      <c r="D7076" s="546">
        <v>43649</v>
      </c>
      <c r="E7076" s="171" t="str">
        <f t="shared" si="110"/>
        <v>2019</v>
      </c>
      <c r="F7076" s="547">
        <v>654319</v>
      </c>
      <c r="G7076" s="548">
        <v>0.19</v>
      </c>
      <c r="H7076" s="547">
        <v>549847.9</v>
      </c>
      <c r="I7076" s="545" t="s">
        <v>12650</v>
      </c>
      <c r="J7076" s="545" t="s">
        <v>13321</v>
      </c>
      <c r="K7076" s="545" t="s">
        <v>4804</v>
      </c>
      <c r="L7076" s="545" t="s">
        <v>16438</v>
      </c>
      <c r="M7076" s="548" t="s">
        <v>13758</v>
      </c>
      <c r="N7076" s="545" t="s">
        <v>13413</v>
      </c>
      <c r="O7076" s="545" t="s">
        <v>13413</v>
      </c>
      <c r="P7076" s="549">
        <v>11924</v>
      </c>
      <c r="Q7076" s="549">
        <v>1</v>
      </c>
      <c r="R7076" s="549">
        <v>127</v>
      </c>
      <c r="S7076" s="548">
        <v>2244</v>
      </c>
      <c r="T7076" s="548"/>
      <c r="U7076" s="99"/>
    </row>
    <row r="7077" spans="1:21" ht="19.5" customHeight="1">
      <c r="A7077" s="545">
        <v>101707</v>
      </c>
      <c r="B7077" s="545" t="s">
        <v>8039</v>
      </c>
      <c r="C7077" s="545" t="s">
        <v>221</v>
      </c>
      <c r="D7077" s="546">
        <v>44593</v>
      </c>
      <c r="E7077" s="171" t="str">
        <f t="shared" si="110"/>
        <v>2022</v>
      </c>
      <c r="F7077" s="547">
        <v>104430</v>
      </c>
      <c r="G7077" s="548">
        <v>0.19</v>
      </c>
      <c r="H7077" s="547">
        <v>87756.3</v>
      </c>
      <c r="I7077" s="545" t="s">
        <v>12674</v>
      </c>
      <c r="J7077" s="545" t="s">
        <v>13297</v>
      </c>
      <c r="K7077" s="545" t="s">
        <v>18335</v>
      </c>
      <c r="L7077" s="545" t="s">
        <v>13413</v>
      </c>
      <c r="M7077" s="548" t="s">
        <v>13758</v>
      </c>
      <c r="N7077" s="545" t="s">
        <v>13413</v>
      </c>
      <c r="O7077" s="545" t="s">
        <v>13413</v>
      </c>
      <c r="P7077" s="549">
        <v>5080</v>
      </c>
      <c r="Q7077" s="549">
        <v>1</v>
      </c>
      <c r="R7077" s="549">
        <v>5</v>
      </c>
      <c r="S7077" s="548">
        <v>2257</v>
      </c>
      <c r="T7077" s="548"/>
      <c r="U7077" s="99"/>
    </row>
    <row r="7078" spans="1:21" ht="19.5" customHeight="1">
      <c r="A7078" s="545">
        <v>101708</v>
      </c>
      <c r="B7078" s="545" t="s">
        <v>6306</v>
      </c>
      <c r="C7078" s="545" t="s">
        <v>216</v>
      </c>
      <c r="D7078" s="546">
        <v>46052</v>
      </c>
      <c r="E7078" s="171" t="str">
        <f t="shared" si="110"/>
        <v>2026</v>
      </c>
      <c r="F7078" s="547">
        <v>525949</v>
      </c>
      <c r="G7078" s="548">
        <v>0.19</v>
      </c>
      <c r="H7078" s="547">
        <v>441973.95</v>
      </c>
      <c r="I7078" s="545" t="s">
        <v>12640</v>
      </c>
      <c r="J7078" s="545" t="s">
        <v>13307</v>
      </c>
      <c r="K7078" s="545" t="s">
        <v>13413</v>
      </c>
      <c r="L7078" s="545" t="s">
        <v>13413</v>
      </c>
      <c r="M7078" s="548" t="s">
        <v>13758</v>
      </c>
      <c r="N7078" s="545" t="s">
        <v>13413</v>
      </c>
      <c r="O7078" s="545" t="s">
        <v>13413</v>
      </c>
      <c r="P7078" s="549">
        <v>5081</v>
      </c>
      <c r="Q7078" s="549">
        <v>1</v>
      </c>
      <c r="R7078" s="549">
        <v>1</v>
      </c>
      <c r="S7078" s="548">
        <v>2228</v>
      </c>
      <c r="T7078" s="548"/>
      <c r="U7078" s="99"/>
    </row>
    <row r="7079" spans="1:21" ht="19.5" customHeight="1">
      <c r="A7079" s="545">
        <v>101709</v>
      </c>
      <c r="B7079" s="545" t="s">
        <v>2845</v>
      </c>
      <c r="C7079" s="545" t="s">
        <v>209</v>
      </c>
      <c r="D7079" s="546"/>
      <c r="E7079" s="171" t="str">
        <f t="shared" si="110"/>
        <v>1900</v>
      </c>
      <c r="F7079" s="547">
        <v>0</v>
      </c>
      <c r="G7079" s="548">
        <v>0</v>
      </c>
      <c r="H7079" s="547">
        <v>0</v>
      </c>
      <c r="I7079" s="545" t="s">
        <v>12649</v>
      </c>
      <c r="J7079" s="545"/>
      <c r="K7079" s="545" t="s">
        <v>13413</v>
      </c>
      <c r="L7079" s="545" t="s">
        <v>13413</v>
      </c>
      <c r="M7079" s="548" t="s">
        <v>13758</v>
      </c>
      <c r="N7079" s="545" t="s">
        <v>13413</v>
      </c>
      <c r="O7079" s="545" t="s">
        <v>15359</v>
      </c>
      <c r="P7079" s="549">
        <v>5082</v>
      </c>
      <c r="Q7079" s="549">
        <v>1</v>
      </c>
      <c r="R7079" s="549">
        <v>17</v>
      </c>
      <c r="S7079" s="548"/>
      <c r="T7079" s="548"/>
      <c r="U7079" s="99"/>
    </row>
    <row r="7080" spans="1:21" ht="19.5" customHeight="1">
      <c r="A7080" s="545">
        <v>101710</v>
      </c>
      <c r="B7080" s="545" t="s">
        <v>2847</v>
      </c>
      <c r="C7080" s="545" t="s">
        <v>209</v>
      </c>
      <c r="D7080" s="546">
        <v>44591</v>
      </c>
      <c r="E7080" s="171" t="str">
        <f t="shared" si="110"/>
        <v>2022</v>
      </c>
      <c r="F7080" s="547">
        <v>47288.01</v>
      </c>
      <c r="G7080" s="548">
        <v>0.19</v>
      </c>
      <c r="H7080" s="547">
        <v>39737.82</v>
      </c>
      <c r="I7080" s="545" t="s">
        <v>12649</v>
      </c>
      <c r="J7080" s="545" t="s">
        <v>13297</v>
      </c>
      <c r="K7080" s="545" t="s">
        <v>13413</v>
      </c>
      <c r="L7080" s="545" t="s">
        <v>13413</v>
      </c>
      <c r="M7080" s="548" t="s">
        <v>13758</v>
      </c>
      <c r="N7080" s="545" t="s">
        <v>13413</v>
      </c>
      <c r="O7080" s="545" t="s">
        <v>15359</v>
      </c>
      <c r="P7080" s="549">
        <v>5083</v>
      </c>
      <c r="Q7080" s="549">
        <v>1</v>
      </c>
      <c r="R7080" s="549">
        <v>17</v>
      </c>
      <c r="S7080" s="548">
        <v>2257</v>
      </c>
      <c r="T7080" s="548"/>
      <c r="U7080" s="99"/>
    </row>
    <row r="7081" spans="1:21" ht="19.5" customHeight="1">
      <c r="A7081" s="545">
        <v>101711</v>
      </c>
      <c r="B7081" s="545" t="s">
        <v>1392</v>
      </c>
      <c r="C7081" s="545" t="s">
        <v>206</v>
      </c>
      <c r="D7081" s="546">
        <v>46052</v>
      </c>
      <c r="E7081" s="171" t="str">
        <f t="shared" si="110"/>
        <v>2026</v>
      </c>
      <c r="F7081" s="547">
        <v>18109</v>
      </c>
      <c r="G7081" s="548">
        <v>0.19</v>
      </c>
      <c r="H7081" s="547">
        <v>15217.65</v>
      </c>
      <c r="I7081" s="545" t="s">
        <v>12659</v>
      </c>
      <c r="J7081" s="545" t="s">
        <v>13307</v>
      </c>
      <c r="K7081" s="545" t="s">
        <v>13413</v>
      </c>
      <c r="L7081" s="545" t="s">
        <v>16571</v>
      </c>
      <c r="M7081" s="548" t="s">
        <v>13758</v>
      </c>
      <c r="N7081" s="545" t="s">
        <v>13413</v>
      </c>
      <c r="O7081" s="545" t="s">
        <v>13413</v>
      </c>
      <c r="P7081" s="549">
        <v>5084</v>
      </c>
      <c r="Q7081" s="549">
        <v>1</v>
      </c>
      <c r="R7081" s="549">
        <v>116</v>
      </c>
      <c r="S7081" s="548">
        <v>2228</v>
      </c>
      <c r="T7081" s="548"/>
      <c r="U7081" s="99"/>
    </row>
    <row r="7082" spans="1:21" ht="19.5" customHeight="1">
      <c r="A7082" s="545">
        <v>101712</v>
      </c>
      <c r="B7082" s="545" t="s">
        <v>10472</v>
      </c>
      <c r="C7082" s="545" t="s">
        <v>209</v>
      </c>
      <c r="D7082" s="546">
        <v>44596</v>
      </c>
      <c r="E7082" s="171" t="str">
        <f t="shared" si="110"/>
        <v>2022</v>
      </c>
      <c r="F7082" s="547">
        <v>276104</v>
      </c>
      <c r="G7082" s="548">
        <v>0.19</v>
      </c>
      <c r="H7082" s="547">
        <v>232020.17</v>
      </c>
      <c r="I7082" s="545" t="s">
        <v>12680</v>
      </c>
      <c r="J7082" s="545" t="s">
        <v>13297</v>
      </c>
      <c r="K7082" s="545" t="s">
        <v>13413</v>
      </c>
      <c r="L7082" s="545" t="s">
        <v>14144</v>
      </c>
      <c r="M7082" s="548" t="s">
        <v>13758</v>
      </c>
      <c r="N7082" s="545" t="s">
        <v>13413</v>
      </c>
      <c r="O7082" s="545" t="s">
        <v>13413</v>
      </c>
      <c r="P7082" s="549">
        <v>5085</v>
      </c>
      <c r="Q7082" s="549">
        <v>1</v>
      </c>
      <c r="R7082" s="549">
        <v>20</v>
      </c>
      <c r="S7082" s="548">
        <v>2257</v>
      </c>
      <c r="T7082" s="548"/>
      <c r="U7082" s="99"/>
    </row>
    <row r="7083" spans="1:21" ht="19.5" customHeight="1">
      <c r="A7083" s="545">
        <v>101714</v>
      </c>
      <c r="B7083" s="545" t="s">
        <v>10471</v>
      </c>
      <c r="C7083" s="545" t="s">
        <v>209</v>
      </c>
      <c r="D7083" s="546">
        <v>44596</v>
      </c>
      <c r="E7083" s="171" t="str">
        <f t="shared" si="110"/>
        <v>2022</v>
      </c>
      <c r="F7083" s="547">
        <v>43850</v>
      </c>
      <c r="G7083" s="548">
        <v>0.19</v>
      </c>
      <c r="H7083" s="547">
        <v>36848.74</v>
      </c>
      <c r="I7083" s="545" t="s">
        <v>12680</v>
      </c>
      <c r="J7083" s="545" t="s">
        <v>13297</v>
      </c>
      <c r="K7083" s="545" t="s">
        <v>13413</v>
      </c>
      <c r="L7083" s="545" t="s">
        <v>14144</v>
      </c>
      <c r="M7083" s="548" t="s">
        <v>13758</v>
      </c>
      <c r="N7083" s="545" t="s">
        <v>13413</v>
      </c>
      <c r="O7083" s="545" t="s">
        <v>13413</v>
      </c>
      <c r="P7083" s="549">
        <v>5087</v>
      </c>
      <c r="Q7083" s="549">
        <v>1</v>
      </c>
      <c r="R7083" s="549">
        <v>20</v>
      </c>
      <c r="S7083" s="548">
        <v>2257</v>
      </c>
      <c r="T7083" s="548"/>
      <c r="U7083" s="99"/>
    </row>
    <row r="7084" spans="1:21" ht="19.5" customHeight="1">
      <c r="A7084" s="545">
        <v>101715</v>
      </c>
      <c r="B7084" s="545" t="s">
        <v>6305</v>
      </c>
      <c r="C7084" s="545" t="s">
        <v>216</v>
      </c>
      <c r="D7084" s="546">
        <v>45708</v>
      </c>
      <c r="E7084" s="171" t="str">
        <f t="shared" si="110"/>
        <v>2025</v>
      </c>
      <c r="F7084" s="547">
        <v>5699.25</v>
      </c>
      <c r="G7084" s="548">
        <v>0</v>
      </c>
      <c r="H7084" s="547">
        <v>5699.25</v>
      </c>
      <c r="I7084" s="545" t="s">
        <v>12642</v>
      </c>
      <c r="J7084" s="545" t="s">
        <v>13307</v>
      </c>
      <c r="K7084" s="545" t="s">
        <v>13413</v>
      </c>
      <c r="L7084" s="545" t="s">
        <v>13807</v>
      </c>
      <c r="M7084" s="548" t="s">
        <v>13758</v>
      </c>
      <c r="N7084" s="545" t="s">
        <v>13413</v>
      </c>
      <c r="O7084" s="545" t="s">
        <v>18336</v>
      </c>
      <c r="P7084" s="549">
        <v>5088</v>
      </c>
      <c r="Q7084" s="549">
        <v>1</v>
      </c>
      <c r="R7084" s="549">
        <v>135</v>
      </c>
      <c r="S7084" s="548">
        <v>2228</v>
      </c>
      <c r="T7084" s="548"/>
      <c r="U7084" s="99"/>
    </row>
    <row r="7085" spans="1:21" ht="19.5" customHeight="1">
      <c r="A7085" s="545">
        <v>101716</v>
      </c>
      <c r="B7085" s="545" t="s">
        <v>6998</v>
      </c>
      <c r="C7085" s="545" t="s">
        <v>216</v>
      </c>
      <c r="D7085" s="546">
        <v>44589</v>
      </c>
      <c r="E7085" s="171" t="str">
        <f t="shared" si="110"/>
        <v>2022</v>
      </c>
      <c r="F7085" s="547">
        <v>13234</v>
      </c>
      <c r="G7085" s="548">
        <v>0.19</v>
      </c>
      <c r="H7085" s="547">
        <v>11121.01</v>
      </c>
      <c r="I7085" s="545" t="s">
        <v>12642</v>
      </c>
      <c r="J7085" s="545" t="s">
        <v>13297</v>
      </c>
      <c r="K7085" s="545" t="s">
        <v>13413</v>
      </c>
      <c r="L7085" s="545" t="s">
        <v>13807</v>
      </c>
      <c r="M7085" s="548" t="s">
        <v>13758</v>
      </c>
      <c r="N7085" s="545" t="s">
        <v>13413</v>
      </c>
      <c r="O7085" s="545" t="s">
        <v>18337</v>
      </c>
      <c r="P7085" s="549">
        <v>5089</v>
      </c>
      <c r="Q7085" s="549">
        <v>1</v>
      </c>
      <c r="R7085" s="549">
        <v>135</v>
      </c>
      <c r="S7085" s="548">
        <v>2257</v>
      </c>
      <c r="T7085" s="548"/>
      <c r="U7085" s="99"/>
    </row>
    <row r="7086" spans="1:21" ht="19.5" customHeight="1">
      <c r="A7086" s="545">
        <v>101717</v>
      </c>
      <c r="B7086" s="545" t="s">
        <v>2636</v>
      </c>
      <c r="C7086" s="545" t="s">
        <v>216</v>
      </c>
      <c r="D7086" s="546">
        <v>44589</v>
      </c>
      <c r="E7086" s="171" t="str">
        <f t="shared" si="110"/>
        <v>2022</v>
      </c>
      <c r="F7086" s="547">
        <v>99953</v>
      </c>
      <c r="G7086" s="548">
        <v>0.19</v>
      </c>
      <c r="H7086" s="547">
        <v>83994.12</v>
      </c>
      <c r="I7086" s="545" t="s">
        <v>12642</v>
      </c>
      <c r="J7086" s="545" t="s">
        <v>13297</v>
      </c>
      <c r="K7086" s="545" t="s">
        <v>13413</v>
      </c>
      <c r="L7086" s="545" t="s">
        <v>13807</v>
      </c>
      <c r="M7086" s="548" t="s">
        <v>13758</v>
      </c>
      <c r="N7086" s="545" t="s">
        <v>13413</v>
      </c>
      <c r="O7086" s="545" t="s">
        <v>13413</v>
      </c>
      <c r="P7086" s="549">
        <v>5090</v>
      </c>
      <c r="Q7086" s="549">
        <v>1</v>
      </c>
      <c r="R7086" s="549">
        <v>135</v>
      </c>
      <c r="S7086" s="548">
        <v>2257</v>
      </c>
      <c r="T7086" s="548"/>
      <c r="U7086" s="99"/>
    </row>
    <row r="7087" spans="1:21" ht="19.5" customHeight="1">
      <c r="A7087" s="545">
        <v>101718</v>
      </c>
      <c r="B7087" s="545" t="s">
        <v>2460</v>
      </c>
      <c r="C7087" s="545" t="s">
        <v>216</v>
      </c>
      <c r="D7087" s="546">
        <v>44589</v>
      </c>
      <c r="E7087" s="171" t="str">
        <f t="shared" si="110"/>
        <v>2022</v>
      </c>
      <c r="F7087" s="547">
        <v>7968</v>
      </c>
      <c r="G7087" s="548">
        <v>0.19</v>
      </c>
      <c r="H7087" s="547">
        <v>6695.8</v>
      </c>
      <c r="I7087" s="545" t="s">
        <v>12642</v>
      </c>
      <c r="J7087" s="545" t="s">
        <v>13297</v>
      </c>
      <c r="K7087" s="545" t="s">
        <v>13413</v>
      </c>
      <c r="L7087" s="545" t="s">
        <v>13807</v>
      </c>
      <c r="M7087" s="548" t="s">
        <v>13758</v>
      </c>
      <c r="N7087" s="545" t="s">
        <v>13413</v>
      </c>
      <c r="O7087" s="545" t="s">
        <v>14946</v>
      </c>
      <c r="P7087" s="549">
        <v>5091</v>
      </c>
      <c r="Q7087" s="549">
        <v>1</v>
      </c>
      <c r="R7087" s="549">
        <v>135</v>
      </c>
      <c r="S7087" s="548">
        <v>2257</v>
      </c>
      <c r="T7087" s="548"/>
      <c r="U7087" s="99"/>
    </row>
    <row r="7088" spans="1:21" ht="19.5" customHeight="1">
      <c r="A7088" s="545">
        <v>101719</v>
      </c>
      <c r="B7088" s="545" t="s">
        <v>2368</v>
      </c>
      <c r="C7088" s="545" t="s">
        <v>216</v>
      </c>
      <c r="D7088" s="546">
        <v>44589</v>
      </c>
      <c r="E7088" s="171" t="str">
        <f t="shared" si="110"/>
        <v>2022</v>
      </c>
      <c r="F7088" s="547">
        <v>19677</v>
      </c>
      <c r="G7088" s="548">
        <v>0.19</v>
      </c>
      <c r="H7088" s="547">
        <v>16535.29</v>
      </c>
      <c r="I7088" s="545" t="s">
        <v>12642</v>
      </c>
      <c r="J7088" s="545" t="s">
        <v>13297</v>
      </c>
      <c r="K7088" s="545" t="s">
        <v>13413</v>
      </c>
      <c r="L7088" s="545" t="s">
        <v>13413</v>
      </c>
      <c r="M7088" s="548" t="s">
        <v>13758</v>
      </c>
      <c r="N7088" s="545" t="s">
        <v>13413</v>
      </c>
      <c r="O7088" s="545" t="s">
        <v>13413</v>
      </c>
      <c r="P7088" s="549">
        <v>5092</v>
      </c>
      <c r="Q7088" s="549">
        <v>1</v>
      </c>
      <c r="R7088" s="549">
        <v>135</v>
      </c>
      <c r="S7088" s="548">
        <v>2257</v>
      </c>
      <c r="T7088" s="548"/>
      <c r="U7088" s="99"/>
    </row>
    <row r="7089" spans="1:21" ht="19.5" customHeight="1">
      <c r="A7089" s="545">
        <v>101720</v>
      </c>
      <c r="B7089" s="545" t="s">
        <v>10470</v>
      </c>
      <c r="C7089" s="545" t="s">
        <v>216</v>
      </c>
      <c r="D7089" s="546">
        <v>44620</v>
      </c>
      <c r="E7089" s="171" t="str">
        <f t="shared" si="110"/>
        <v>2022</v>
      </c>
      <c r="F7089" s="547">
        <v>17867.009999999998</v>
      </c>
      <c r="G7089" s="548">
        <v>0.19</v>
      </c>
      <c r="H7089" s="547">
        <v>15014.29</v>
      </c>
      <c r="I7089" s="545" t="s">
        <v>12642</v>
      </c>
      <c r="J7089" s="545" t="s">
        <v>13297</v>
      </c>
      <c r="K7089" s="545" t="s">
        <v>13413</v>
      </c>
      <c r="L7089" s="545" t="s">
        <v>17978</v>
      </c>
      <c r="M7089" s="548" t="s">
        <v>13758</v>
      </c>
      <c r="N7089" s="545" t="s">
        <v>13413</v>
      </c>
      <c r="O7089" s="545" t="s">
        <v>17979</v>
      </c>
      <c r="P7089" s="549">
        <v>5093</v>
      </c>
      <c r="Q7089" s="549">
        <v>1</v>
      </c>
      <c r="R7089" s="549">
        <v>135</v>
      </c>
      <c r="S7089" s="548">
        <v>2257</v>
      </c>
      <c r="T7089" s="548"/>
      <c r="U7089" s="99"/>
    </row>
    <row r="7090" spans="1:21" ht="19.5" customHeight="1">
      <c r="A7090" s="545">
        <v>101721</v>
      </c>
      <c r="B7090" s="545" t="s">
        <v>1438</v>
      </c>
      <c r="C7090" s="545" t="s">
        <v>216</v>
      </c>
      <c r="D7090" s="546"/>
      <c r="E7090" s="171" t="str">
        <f t="shared" si="110"/>
        <v>1900</v>
      </c>
      <c r="F7090" s="547">
        <v>0</v>
      </c>
      <c r="G7090" s="548">
        <v>0</v>
      </c>
      <c r="H7090" s="547">
        <v>0</v>
      </c>
      <c r="I7090" s="545" t="s">
        <v>12659</v>
      </c>
      <c r="J7090" s="545"/>
      <c r="K7090" s="545" t="s">
        <v>13413</v>
      </c>
      <c r="L7090" s="545" t="s">
        <v>13413</v>
      </c>
      <c r="M7090" s="548" t="s">
        <v>13758</v>
      </c>
      <c r="N7090" s="545" t="s">
        <v>13413</v>
      </c>
      <c r="O7090" s="545" t="s">
        <v>13413</v>
      </c>
      <c r="P7090" s="549">
        <v>5094</v>
      </c>
      <c r="Q7090" s="549">
        <v>1</v>
      </c>
      <c r="R7090" s="549">
        <v>116</v>
      </c>
      <c r="S7090" s="548"/>
      <c r="T7090" s="548"/>
      <c r="U7090" s="99"/>
    </row>
    <row r="7091" spans="1:21" ht="19.5" customHeight="1">
      <c r="A7091" s="545">
        <v>101722</v>
      </c>
      <c r="B7091" s="545" t="s">
        <v>7495</v>
      </c>
      <c r="C7091" s="545" t="s">
        <v>216</v>
      </c>
      <c r="D7091" s="546">
        <v>43734</v>
      </c>
      <c r="E7091" s="171" t="str">
        <f t="shared" si="110"/>
        <v>2019</v>
      </c>
      <c r="F7091" s="547">
        <v>638414</v>
      </c>
      <c r="G7091" s="548">
        <v>0.19</v>
      </c>
      <c r="H7091" s="547">
        <v>536482.35</v>
      </c>
      <c r="I7091" s="545" t="s">
        <v>12655</v>
      </c>
      <c r="J7091" s="545" t="s">
        <v>13298</v>
      </c>
      <c r="K7091" s="545" t="s">
        <v>18338</v>
      </c>
      <c r="L7091" s="545" t="s">
        <v>13413</v>
      </c>
      <c r="M7091" s="548" t="s">
        <v>13758</v>
      </c>
      <c r="N7091" s="545" t="s">
        <v>13413</v>
      </c>
      <c r="O7091" s="545" t="s">
        <v>13413</v>
      </c>
      <c r="P7091" s="549">
        <v>11925</v>
      </c>
      <c r="Q7091" s="549">
        <v>1</v>
      </c>
      <c r="R7091" s="549">
        <v>109</v>
      </c>
      <c r="S7091" s="548">
        <v>1012</v>
      </c>
      <c r="T7091" s="548"/>
      <c r="U7091" s="99"/>
    </row>
    <row r="7092" spans="1:21" ht="19.5" customHeight="1">
      <c r="A7092" s="545">
        <v>101723</v>
      </c>
      <c r="B7092" s="545" t="s">
        <v>1926</v>
      </c>
      <c r="C7092" s="545" t="s">
        <v>209</v>
      </c>
      <c r="D7092" s="546"/>
      <c r="E7092" s="171" t="str">
        <f t="shared" si="110"/>
        <v>1900</v>
      </c>
      <c r="F7092" s="547">
        <v>0</v>
      </c>
      <c r="G7092" s="548">
        <v>0</v>
      </c>
      <c r="H7092" s="547">
        <v>0</v>
      </c>
      <c r="I7092" s="545" t="s">
        <v>12706</v>
      </c>
      <c r="J7092" s="545"/>
      <c r="K7092" s="545" t="s">
        <v>13413</v>
      </c>
      <c r="L7092" s="545" t="s">
        <v>14444</v>
      </c>
      <c r="M7092" s="548" t="s">
        <v>13758</v>
      </c>
      <c r="N7092" s="545" t="s">
        <v>13413</v>
      </c>
      <c r="O7092" s="545" t="s">
        <v>18339</v>
      </c>
      <c r="P7092" s="549">
        <v>5095</v>
      </c>
      <c r="Q7092" s="549">
        <v>1</v>
      </c>
      <c r="R7092" s="549">
        <v>128</v>
      </c>
      <c r="S7092" s="548"/>
      <c r="T7092" s="548"/>
      <c r="U7092" s="99"/>
    </row>
    <row r="7093" spans="1:21" ht="19.5" customHeight="1">
      <c r="A7093" s="545">
        <v>101724</v>
      </c>
      <c r="B7093" s="545" t="s">
        <v>1934</v>
      </c>
      <c r="C7093" s="545" t="s">
        <v>209</v>
      </c>
      <c r="D7093" s="546">
        <v>46052</v>
      </c>
      <c r="E7093" s="171" t="str">
        <f t="shared" si="110"/>
        <v>2026</v>
      </c>
      <c r="F7093" s="547">
        <v>39359</v>
      </c>
      <c r="G7093" s="548">
        <v>0.19</v>
      </c>
      <c r="H7093" s="547">
        <v>33074.79</v>
      </c>
      <c r="I7093" s="545" t="s">
        <v>12706</v>
      </c>
      <c r="J7093" s="545" t="s">
        <v>13307</v>
      </c>
      <c r="K7093" s="545" t="s">
        <v>13413</v>
      </c>
      <c r="L7093" s="545" t="s">
        <v>13413</v>
      </c>
      <c r="M7093" s="548" t="s">
        <v>13758</v>
      </c>
      <c r="N7093" s="545" t="s">
        <v>13413</v>
      </c>
      <c r="O7093" s="545" t="s">
        <v>13413</v>
      </c>
      <c r="P7093" s="549">
        <v>5096</v>
      </c>
      <c r="Q7093" s="549">
        <v>1</v>
      </c>
      <c r="R7093" s="549">
        <v>128</v>
      </c>
      <c r="S7093" s="548">
        <v>2228</v>
      </c>
      <c r="T7093" s="548"/>
      <c r="U7093" s="99"/>
    </row>
    <row r="7094" spans="1:21" ht="19.5" customHeight="1">
      <c r="A7094" s="545">
        <v>101725</v>
      </c>
      <c r="B7094" s="545" t="s">
        <v>7424</v>
      </c>
      <c r="C7094" s="545" t="s">
        <v>216</v>
      </c>
      <c r="D7094" s="546">
        <v>43746</v>
      </c>
      <c r="E7094" s="171" t="str">
        <f t="shared" si="110"/>
        <v>2019</v>
      </c>
      <c r="F7094" s="547">
        <v>206223.43</v>
      </c>
      <c r="G7094" s="548">
        <v>0.19</v>
      </c>
      <c r="H7094" s="547">
        <v>173297</v>
      </c>
      <c r="I7094" s="545" t="s">
        <v>12686</v>
      </c>
      <c r="J7094" s="545" t="s">
        <v>13321</v>
      </c>
      <c r="K7094" s="545" t="s">
        <v>18340</v>
      </c>
      <c r="L7094" s="545" t="s">
        <v>13413</v>
      </c>
      <c r="M7094" s="548" t="s">
        <v>13758</v>
      </c>
      <c r="N7094" s="545" t="s">
        <v>13413</v>
      </c>
      <c r="O7094" s="545" t="s">
        <v>13413</v>
      </c>
      <c r="P7094" s="549">
        <v>11926</v>
      </c>
      <c r="Q7094" s="549">
        <v>1</v>
      </c>
      <c r="R7094" s="549">
        <v>131</v>
      </c>
      <c r="S7094" s="548">
        <v>2244</v>
      </c>
      <c r="T7094" s="548"/>
      <c r="U7094" s="99"/>
    </row>
    <row r="7095" spans="1:21" ht="19.5" customHeight="1">
      <c r="A7095" s="545">
        <v>101726</v>
      </c>
      <c r="B7095" s="545" t="s">
        <v>4097</v>
      </c>
      <c r="C7095" s="545" t="s">
        <v>209</v>
      </c>
      <c r="D7095" s="546">
        <v>46052</v>
      </c>
      <c r="E7095" s="171" t="str">
        <f t="shared" si="110"/>
        <v>2026</v>
      </c>
      <c r="F7095" s="547">
        <v>52803</v>
      </c>
      <c r="G7095" s="548">
        <v>0.19</v>
      </c>
      <c r="H7095" s="547">
        <v>44372.27</v>
      </c>
      <c r="I7095" s="545" t="s">
        <v>12706</v>
      </c>
      <c r="J7095" s="545" t="s">
        <v>13307</v>
      </c>
      <c r="K7095" s="545" t="s">
        <v>13413</v>
      </c>
      <c r="L7095" s="545" t="s">
        <v>13413</v>
      </c>
      <c r="M7095" s="548" t="s">
        <v>13758</v>
      </c>
      <c r="N7095" s="545" t="s">
        <v>13413</v>
      </c>
      <c r="O7095" s="545" t="s">
        <v>13413</v>
      </c>
      <c r="P7095" s="549">
        <v>5097</v>
      </c>
      <c r="Q7095" s="549">
        <v>1</v>
      </c>
      <c r="R7095" s="549">
        <v>128</v>
      </c>
      <c r="S7095" s="548">
        <v>2228</v>
      </c>
      <c r="T7095" s="548"/>
      <c r="U7095" s="99"/>
    </row>
    <row r="7096" spans="1:21" ht="19.5" customHeight="1">
      <c r="A7096" s="545">
        <v>101727</v>
      </c>
      <c r="B7096" s="545" t="s">
        <v>12293</v>
      </c>
      <c r="C7096" s="545" t="s">
        <v>209</v>
      </c>
      <c r="D7096" s="546">
        <v>46052</v>
      </c>
      <c r="E7096" s="171" t="str">
        <f t="shared" si="110"/>
        <v>2026</v>
      </c>
      <c r="F7096" s="547">
        <v>80720</v>
      </c>
      <c r="G7096" s="548">
        <v>0.19</v>
      </c>
      <c r="H7096" s="547">
        <v>67831.929999999993</v>
      </c>
      <c r="I7096" s="545" t="s">
        <v>12706</v>
      </c>
      <c r="J7096" s="545" t="s">
        <v>13307</v>
      </c>
      <c r="K7096" s="545" t="s">
        <v>13413</v>
      </c>
      <c r="L7096" s="545" t="s">
        <v>13413</v>
      </c>
      <c r="M7096" s="548" t="s">
        <v>13758</v>
      </c>
      <c r="N7096" s="545" t="s">
        <v>13413</v>
      </c>
      <c r="O7096" s="545" t="s">
        <v>13413</v>
      </c>
      <c r="P7096" s="549">
        <v>5098</v>
      </c>
      <c r="Q7096" s="549">
        <v>1</v>
      </c>
      <c r="R7096" s="549">
        <v>128</v>
      </c>
      <c r="S7096" s="548">
        <v>2228</v>
      </c>
      <c r="T7096" s="548"/>
      <c r="U7096" s="99"/>
    </row>
    <row r="7097" spans="1:21" ht="19.5" customHeight="1">
      <c r="A7097" s="545">
        <v>101728</v>
      </c>
      <c r="B7097" s="545" t="s">
        <v>4659</v>
      </c>
      <c r="C7097" s="545" t="s">
        <v>216</v>
      </c>
      <c r="D7097" s="546">
        <v>44589</v>
      </c>
      <c r="E7097" s="171" t="str">
        <f t="shared" si="110"/>
        <v>2022</v>
      </c>
      <c r="F7097" s="547">
        <v>4452</v>
      </c>
      <c r="G7097" s="548">
        <v>0.19</v>
      </c>
      <c r="H7097" s="547">
        <v>3741.18</v>
      </c>
      <c r="I7097" s="545" t="s">
        <v>12637</v>
      </c>
      <c r="J7097" s="545" t="s">
        <v>13297</v>
      </c>
      <c r="K7097" s="545" t="s">
        <v>18341</v>
      </c>
      <c r="L7097" s="545" t="s">
        <v>13413</v>
      </c>
      <c r="M7097" s="548" t="s">
        <v>13758</v>
      </c>
      <c r="N7097" s="545" t="s">
        <v>13413</v>
      </c>
      <c r="O7097" s="545" t="s">
        <v>13413</v>
      </c>
      <c r="P7097" s="549">
        <v>11927</v>
      </c>
      <c r="Q7097" s="549">
        <v>1</v>
      </c>
      <c r="R7097" s="549">
        <v>13</v>
      </c>
      <c r="S7097" s="548">
        <v>2257</v>
      </c>
      <c r="T7097" s="548"/>
      <c r="U7097" s="99"/>
    </row>
    <row r="7098" spans="1:21" ht="19.5" customHeight="1">
      <c r="A7098" s="545">
        <v>101729</v>
      </c>
      <c r="B7098" s="545" t="s">
        <v>10469</v>
      </c>
      <c r="C7098" s="545" t="s">
        <v>216</v>
      </c>
      <c r="D7098" s="546"/>
      <c r="E7098" s="171" t="str">
        <f t="shared" si="110"/>
        <v>1900</v>
      </c>
      <c r="F7098" s="547">
        <v>0</v>
      </c>
      <c r="G7098" s="548">
        <v>0</v>
      </c>
      <c r="H7098" s="547">
        <v>0</v>
      </c>
      <c r="I7098" s="545" t="s">
        <v>12642</v>
      </c>
      <c r="J7098" s="545"/>
      <c r="K7098" s="545" t="s">
        <v>13413</v>
      </c>
      <c r="L7098" s="545" t="s">
        <v>13413</v>
      </c>
      <c r="M7098" s="548" t="s">
        <v>13758</v>
      </c>
      <c r="N7098" s="545" t="s">
        <v>13413</v>
      </c>
      <c r="O7098" s="545" t="s">
        <v>13413</v>
      </c>
      <c r="P7098" s="549">
        <v>5099</v>
      </c>
      <c r="Q7098" s="549">
        <v>1</v>
      </c>
      <c r="R7098" s="549">
        <v>135</v>
      </c>
      <c r="S7098" s="548"/>
      <c r="T7098" s="548"/>
      <c r="U7098" s="99"/>
    </row>
    <row r="7099" spans="1:21" ht="19.5" customHeight="1">
      <c r="A7099" s="545">
        <v>101730</v>
      </c>
      <c r="B7099" s="545" t="s">
        <v>4790</v>
      </c>
      <c r="C7099" s="545" t="s">
        <v>216</v>
      </c>
      <c r="D7099" s="546">
        <v>43564</v>
      </c>
      <c r="E7099" s="171" t="str">
        <f t="shared" si="110"/>
        <v>2019</v>
      </c>
      <c r="F7099" s="547">
        <v>84252</v>
      </c>
      <c r="G7099" s="548">
        <v>0.19</v>
      </c>
      <c r="H7099" s="547">
        <v>70800</v>
      </c>
      <c r="I7099" s="545" t="s">
        <v>12686</v>
      </c>
      <c r="J7099" s="545" t="s">
        <v>13321</v>
      </c>
      <c r="K7099" s="545" t="s">
        <v>18342</v>
      </c>
      <c r="L7099" s="545" t="s">
        <v>13413</v>
      </c>
      <c r="M7099" s="548" t="s">
        <v>13758</v>
      </c>
      <c r="N7099" s="545" t="s">
        <v>13413</v>
      </c>
      <c r="O7099" s="545" t="s">
        <v>13413</v>
      </c>
      <c r="P7099" s="549">
        <v>11928</v>
      </c>
      <c r="Q7099" s="549">
        <v>1</v>
      </c>
      <c r="R7099" s="549">
        <v>131</v>
      </c>
      <c r="S7099" s="548">
        <v>2244</v>
      </c>
      <c r="T7099" s="548"/>
      <c r="U7099" s="99"/>
    </row>
    <row r="7100" spans="1:21" ht="19.5" customHeight="1">
      <c r="A7100" s="545">
        <v>101731</v>
      </c>
      <c r="B7100" s="545" t="s">
        <v>4816</v>
      </c>
      <c r="C7100" s="545" t="s">
        <v>216</v>
      </c>
      <c r="D7100" s="546">
        <v>43564</v>
      </c>
      <c r="E7100" s="171" t="str">
        <f t="shared" si="110"/>
        <v>2019</v>
      </c>
      <c r="F7100" s="547">
        <v>2625563</v>
      </c>
      <c r="G7100" s="548">
        <v>0.19</v>
      </c>
      <c r="H7100" s="547">
        <v>2206355.46</v>
      </c>
      <c r="I7100" s="545" t="s">
        <v>12650</v>
      </c>
      <c r="J7100" s="545" t="s">
        <v>13321</v>
      </c>
      <c r="K7100" s="545" t="s">
        <v>18343</v>
      </c>
      <c r="L7100" s="545" t="s">
        <v>13413</v>
      </c>
      <c r="M7100" s="548" t="s">
        <v>13758</v>
      </c>
      <c r="N7100" s="545" t="s">
        <v>13413</v>
      </c>
      <c r="O7100" s="545" t="s">
        <v>13413</v>
      </c>
      <c r="P7100" s="549">
        <v>11929</v>
      </c>
      <c r="Q7100" s="549">
        <v>1</v>
      </c>
      <c r="R7100" s="549">
        <v>127</v>
      </c>
      <c r="S7100" s="548">
        <v>2244</v>
      </c>
      <c r="T7100" s="548"/>
      <c r="U7100" s="99"/>
    </row>
    <row r="7101" spans="1:21" ht="19.5" customHeight="1">
      <c r="A7101" s="545">
        <v>101732</v>
      </c>
      <c r="B7101" s="545" t="s">
        <v>5931</v>
      </c>
      <c r="C7101" s="545" t="s">
        <v>216</v>
      </c>
      <c r="D7101" s="546">
        <v>46052</v>
      </c>
      <c r="E7101" s="171" t="str">
        <f t="shared" si="110"/>
        <v>2026</v>
      </c>
      <c r="F7101" s="547">
        <v>213410</v>
      </c>
      <c r="G7101" s="548">
        <v>0.19</v>
      </c>
      <c r="H7101" s="547">
        <v>179336.13</v>
      </c>
      <c r="I7101" s="545" t="s">
        <v>12973</v>
      </c>
      <c r="J7101" s="545" t="s">
        <v>13307</v>
      </c>
      <c r="K7101" s="545" t="s">
        <v>18344</v>
      </c>
      <c r="L7101" s="545" t="s">
        <v>13413</v>
      </c>
      <c r="M7101" s="548" t="s">
        <v>13758</v>
      </c>
      <c r="N7101" s="545" t="s">
        <v>13413</v>
      </c>
      <c r="O7101" s="545" t="s">
        <v>13413</v>
      </c>
      <c r="P7101" s="549">
        <v>11930</v>
      </c>
      <c r="Q7101" s="549">
        <v>1</v>
      </c>
      <c r="R7101" s="549">
        <v>59</v>
      </c>
      <c r="S7101" s="548">
        <v>2228</v>
      </c>
      <c r="T7101" s="548"/>
      <c r="U7101" s="99"/>
    </row>
    <row r="7102" spans="1:21" ht="19.5" customHeight="1">
      <c r="A7102" s="545">
        <v>101733</v>
      </c>
      <c r="B7102" s="545" t="s">
        <v>8256</v>
      </c>
      <c r="C7102" s="545" t="s">
        <v>206</v>
      </c>
      <c r="D7102" s="546">
        <v>43529</v>
      </c>
      <c r="E7102" s="171" t="str">
        <f t="shared" si="110"/>
        <v>2019</v>
      </c>
      <c r="F7102" s="547">
        <v>1054.99</v>
      </c>
      <c r="G7102" s="548">
        <v>0.19</v>
      </c>
      <c r="H7102" s="547">
        <v>886.55</v>
      </c>
      <c r="I7102" s="545" t="s">
        <v>12643</v>
      </c>
      <c r="J7102" s="545" t="s">
        <v>13298</v>
      </c>
      <c r="K7102" s="545" t="s">
        <v>13413</v>
      </c>
      <c r="L7102" s="545" t="s">
        <v>13982</v>
      </c>
      <c r="M7102" s="548" t="s">
        <v>13758</v>
      </c>
      <c r="N7102" s="545" t="s">
        <v>13413</v>
      </c>
      <c r="O7102" s="545" t="s">
        <v>15701</v>
      </c>
      <c r="P7102" s="549">
        <v>5100</v>
      </c>
      <c r="Q7102" s="549">
        <v>1</v>
      </c>
      <c r="R7102" s="549">
        <v>6</v>
      </c>
      <c r="S7102" s="548">
        <v>1012</v>
      </c>
      <c r="T7102" s="548"/>
      <c r="U7102" s="99"/>
    </row>
    <row r="7103" spans="1:21" ht="19.5" customHeight="1">
      <c r="A7103" s="545">
        <v>101734</v>
      </c>
      <c r="B7103" s="545" t="s">
        <v>807</v>
      </c>
      <c r="C7103" s="545" t="s">
        <v>221</v>
      </c>
      <c r="D7103" s="546"/>
      <c r="E7103" s="171" t="str">
        <f t="shared" si="110"/>
        <v>1900</v>
      </c>
      <c r="F7103" s="547">
        <v>0</v>
      </c>
      <c r="G7103" s="548">
        <v>0</v>
      </c>
      <c r="H7103" s="547">
        <v>0</v>
      </c>
      <c r="I7103" s="545" t="s">
        <v>12684</v>
      </c>
      <c r="J7103" s="545"/>
      <c r="K7103" s="545" t="s">
        <v>13413</v>
      </c>
      <c r="L7103" s="545" t="s">
        <v>16244</v>
      </c>
      <c r="M7103" s="548" t="s">
        <v>13758</v>
      </c>
      <c r="N7103" s="545" t="s">
        <v>13413</v>
      </c>
      <c r="O7103" s="545" t="s">
        <v>13413</v>
      </c>
      <c r="P7103" s="549">
        <v>5101</v>
      </c>
      <c r="Q7103" s="549">
        <v>1</v>
      </c>
      <c r="R7103" s="549">
        <v>95</v>
      </c>
      <c r="S7103" s="548"/>
      <c r="T7103" s="548"/>
      <c r="U7103" s="99"/>
    </row>
    <row r="7104" spans="1:21" ht="19.5" customHeight="1">
      <c r="A7104" s="545">
        <v>101735</v>
      </c>
      <c r="B7104" s="545" t="s">
        <v>4815</v>
      </c>
      <c r="C7104" s="545" t="s">
        <v>216</v>
      </c>
      <c r="D7104" s="546">
        <v>43641</v>
      </c>
      <c r="E7104" s="171" t="str">
        <f t="shared" si="110"/>
        <v>2019</v>
      </c>
      <c r="F7104" s="547">
        <v>877169</v>
      </c>
      <c r="G7104" s="548">
        <v>0.19</v>
      </c>
      <c r="H7104" s="547">
        <v>737116.81</v>
      </c>
      <c r="I7104" s="545" t="s">
        <v>12650</v>
      </c>
      <c r="J7104" s="545" t="s">
        <v>13321</v>
      </c>
      <c r="K7104" s="545" t="s">
        <v>18345</v>
      </c>
      <c r="L7104" s="545" t="s">
        <v>13413</v>
      </c>
      <c r="M7104" s="548" t="s">
        <v>13758</v>
      </c>
      <c r="N7104" s="545" t="s">
        <v>13413</v>
      </c>
      <c r="O7104" s="545" t="s">
        <v>13413</v>
      </c>
      <c r="P7104" s="549">
        <v>11931</v>
      </c>
      <c r="Q7104" s="549">
        <v>1</v>
      </c>
      <c r="R7104" s="549">
        <v>127</v>
      </c>
      <c r="S7104" s="548">
        <v>2244</v>
      </c>
      <c r="T7104" s="548"/>
      <c r="U7104" s="99"/>
    </row>
    <row r="7105" spans="1:21" ht="19.5" customHeight="1">
      <c r="A7105" s="545">
        <v>101736</v>
      </c>
      <c r="B7105" s="545" t="s">
        <v>6304</v>
      </c>
      <c r="C7105" s="545" t="s">
        <v>206</v>
      </c>
      <c r="D7105" s="546">
        <v>45708</v>
      </c>
      <c r="E7105" s="171" t="str">
        <f t="shared" si="110"/>
        <v>2025</v>
      </c>
      <c r="F7105" s="547">
        <v>10608.12</v>
      </c>
      <c r="G7105" s="548">
        <v>0.19</v>
      </c>
      <c r="H7105" s="547">
        <v>8914.3799999999992</v>
      </c>
      <c r="I7105" s="545" t="s">
        <v>12683</v>
      </c>
      <c r="J7105" s="545" t="s">
        <v>13307</v>
      </c>
      <c r="K7105" s="545" t="s">
        <v>13413</v>
      </c>
      <c r="L7105" s="545" t="s">
        <v>13413</v>
      </c>
      <c r="M7105" s="548" t="s">
        <v>13758</v>
      </c>
      <c r="N7105" s="545" t="s">
        <v>13413</v>
      </c>
      <c r="O7105" s="545" t="s">
        <v>18346</v>
      </c>
      <c r="P7105" s="549">
        <v>5102</v>
      </c>
      <c r="Q7105" s="549">
        <v>1</v>
      </c>
      <c r="R7105" s="549">
        <v>18</v>
      </c>
      <c r="S7105" s="548">
        <v>2228</v>
      </c>
      <c r="T7105" s="548"/>
      <c r="U7105" s="99"/>
    </row>
    <row r="7106" spans="1:21" ht="19.5" customHeight="1">
      <c r="A7106" s="545">
        <v>101737</v>
      </c>
      <c r="B7106" s="545" t="s">
        <v>1579</v>
      </c>
      <c r="C7106" s="545" t="s">
        <v>216</v>
      </c>
      <c r="D7106" s="546"/>
      <c r="E7106" s="171" t="str">
        <f t="shared" si="110"/>
        <v>1900</v>
      </c>
      <c r="F7106" s="547">
        <v>0</v>
      </c>
      <c r="G7106" s="548">
        <v>0</v>
      </c>
      <c r="H7106" s="547">
        <v>0</v>
      </c>
      <c r="I7106" s="545" t="s">
        <v>12656</v>
      </c>
      <c r="J7106" s="545"/>
      <c r="K7106" s="545" t="s">
        <v>13413</v>
      </c>
      <c r="L7106" s="545" t="s">
        <v>15762</v>
      </c>
      <c r="M7106" s="548" t="s">
        <v>13758</v>
      </c>
      <c r="N7106" s="545" t="s">
        <v>13413</v>
      </c>
      <c r="O7106" s="545" t="s">
        <v>15763</v>
      </c>
      <c r="P7106" s="549">
        <v>5103</v>
      </c>
      <c r="Q7106" s="549">
        <v>1</v>
      </c>
      <c r="R7106" s="549">
        <v>119</v>
      </c>
      <c r="S7106" s="548"/>
      <c r="T7106" s="548"/>
      <c r="U7106" s="99"/>
    </row>
    <row r="7107" spans="1:21" ht="19.5" customHeight="1">
      <c r="A7107" s="545">
        <v>101738</v>
      </c>
      <c r="B7107" s="545" t="s">
        <v>10468</v>
      </c>
      <c r="C7107" s="545" t="s">
        <v>216</v>
      </c>
      <c r="D7107" s="546"/>
      <c r="E7107" s="171" t="str">
        <f t="shared" si="110"/>
        <v>1900</v>
      </c>
      <c r="F7107" s="547">
        <v>0</v>
      </c>
      <c r="G7107" s="548">
        <v>0</v>
      </c>
      <c r="H7107" s="547">
        <v>0</v>
      </c>
      <c r="I7107" s="545" t="s">
        <v>12642</v>
      </c>
      <c r="J7107" s="545"/>
      <c r="K7107" s="545" t="s">
        <v>13413</v>
      </c>
      <c r="L7107" s="545" t="s">
        <v>13807</v>
      </c>
      <c r="M7107" s="548" t="s">
        <v>13758</v>
      </c>
      <c r="N7107" s="545" t="s">
        <v>13413</v>
      </c>
      <c r="O7107" s="545" t="s">
        <v>18347</v>
      </c>
      <c r="P7107" s="549">
        <v>5104</v>
      </c>
      <c r="Q7107" s="549">
        <v>1</v>
      </c>
      <c r="R7107" s="549">
        <v>135</v>
      </c>
      <c r="S7107" s="548"/>
      <c r="T7107" s="548"/>
      <c r="U7107" s="99"/>
    </row>
    <row r="7108" spans="1:21" ht="19.5" customHeight="1">
      <c r="A7108" s="545">
        <v>101739</v>
      </c>
      <c r="B7108" s="545" t="s">
        <v>10467</v>
      </c>
      <c r="C7108" s="545" t="s">
        <v>209</v>
      </c>
      <c r="D7108" s="546">
        <v>44622</v>
      </c>
      <c r="E7108" s="171" t="str">
        <f t="shared" ref="E7108:E7171" si="111">TEXT(D7108,"YYYY")</f>
        <v>2022</v>
      </c>
      <c r="F7108" s="547">
        <v>106022</v>
      </c>
      <c r="G7108" s="548">
        <v>0.19</v>
      </c>
      <c r="H7108" s="547">
        <v>89094.12</v>
      </c>
      <c r="I7108" s="545" t="s">
        <v>12697</v>
      </c>
      <c r="J7108" s="545" t="s">
        <v>13297</v>
      </c>
      <c r="K7108" s="545" t="s">
        <v>13413</v>
      </c>
      <c r="L7108" s="545" t="s">
        <v>13807</v>
      </c>
      <c r="M7108" s="548" t="s">
        <v>13758</v>
      </c>
      <c r="N7108" s="545" t="s">
        <v>13413</v>
      </c>
      <c r="O7108" s="545" t="s">
        <v>18348</v>
      </c>
      <c r="P7108" s="549">
        <v>5105</v>
      </c>
      <c r="Q7108" s="549">
        <v>1</v>
      </c>
      <c r="R7108" s="549">
        <v>138</v>
      </c>
      <c r="S7108" s="548">
        <v>2257</v>
      </c>
      <c r="T7108" s="548"/>
      <c r="U7108" s="99"/>
    </row>
    <row r="7109" spans="1:21" ht="19.5" customHeight="1">
      <c r="A7109" s="545">
        <v>101740</v>
      </c>
      <c r="B7109" s="545" t="s">
        <v>10466</v>
      </c>
      <c r="C7109" s="545" t="s">
        <v>209</v>
      </c>
      <c r="D7109" s="546">
        <v>44622</v>
      </c>
      <c r="E7109" s="171" t="str">
        <f t="shared" si="111"/>
        <v>2022</v>
      </c>
      <c r="F7109" s="547">
        <v>165792</v>
      </c>
      <c r="G7109" s="548">
        <v>0.19</v>
      </c>
      <c r="H7109" s="547">
        <v>139321.01</v>
      </c>
      <c r="I7109" s="545" t="s">
        <v>12697</v>
      </c>
      <c r="J7109" s="545" t="s">
        <v>13297</v>
      </c>
      <c r="K7109" s="545" t="s">
        <v>13413</v>
      </c>
      <c r="L7109" s="545" t="s">
        <v>13807</v>
      </c>
      <c r="M7109" s="548" t="s">
        <v>13758</v>
      </c>
      <c r="N7109" s="545" t="s">
        <v>13413</v>
      </c>
      <c r="O7109" s="545" t="s">
        <v>18349</v>
      </c>
      <c r="P7109" s="549">
        <v>5106</v>
      </c>
      <c r="Q7109" s="549">
        <v>1</v>
      </c>
      <c r="R7109" s="549">
        <v>138</v>
      </c>
      <c r="S7109" s="548">
        <v>2257</v>
      </c>
      <c r="T7109" s="548"/>
      <c r="U7109" s="99"/>
    </row>
    <row r="7110" spans="1:21" ht="19.5" customHeight="1">
      <c r="A7110" s="545">
        <v>101741</v>
      </c>
      <c r="B7110" s="545" t="s">
        <v>2627</v>
      </c>
      <c r="C7110" s="545" t="s">
        <v>216</v>
      </c>
      <c r="D7110" s="546">
        <v>44585</v>
      </c>
      <c r="E7110" s="171" t="str">
        <f t="shared" si="111"/>
        <v>2022</v>
      </c>
      <c r="F7110" s="547">
        <v>384412.44</v>
      </c>
      <c r="G7110" s="548">
        <v>0.19</v>
      </c>
      <c r="H7110" s="547">
        <v>323035.65999999997</v>
      </c>
      <c r="I7110" s="545" t="s">
        <v>12642</v>
      </c>
      <c r="J7110" s="545" t="s">
        <v>13297</v>
      </c>
      <c r="K7110" s="545" t="s">
        <v>13413</v>
      </c>
      <c r="L7110" s="545" t="s">
        <v>13807</v>
      </c>
      <c r="M7110" s="548" t="s">
        <v>13758</v>
      </c>
      <c r="N7110" s="545" t="s">
        <v>13413</v>
      </c>
      <c r="O7110" s="545" t="s">
        <v>18350</v>
      </c>
      <c r="P7110" s="549">
        <v>5107</v>
      </c>
      <c r="Q7110" s="549">
        <v>1</v>
      </c>
      <c r="R7110" s="549">
        <v>135</v>
      </c>
      <c r="S7110" s="548">
        <v>2257</v>
      </c>
      <c r="T7110" s="548"/>
      <c r="U7110" s="99"/>
    </row>
    <row r="7111" spans="1:21" ht="19.5" customHeight="1">
      <c r="A7111" s="545">
        <v>101742</v>
      </c>
      <c r="B7111" s="545" t="s">
        <v>2624</v>
      </c>
      <c r="C7111" s="545" t="s">
        <v>216</v>
      </c>
      <c r="D7111" s="546">
        <v>44620</v>
      </c>
      <c r="E7111" s="171" t="str">
        <f t="shared" si="111"/>
        <v>2022</v>
      </c>
      <c r="F7111" s="547">
        <v>686825.01</v>
      </c>
      <c r="G7111" s="548">
        <v>0.19</v>
      </c>
      <c r="H7111" s="547">
        <v>577163.87</v>
      </c>
      <c r="I7111" s="545" t="s">
        <v>12642</v>
      </c>
      <c r="J7111" s="545" t="s">
        <v>13297</v>
      </c>
      <c r="K7111" s="545" t="s">
        <v>13413</v>
      </c>
      <c r="L7111" s="545" t="s">
        <v>13807</v>
      </c>
      <c r="M7111" s="548" t="s">
        <v>13758</v>
      </c>
      <c r="N7111" s="545" t="s">
        <v>13413</v>
      </c>
      <c r="O7111" s="545" t="s">
        <v>18351</v>
      </c>
      <c r="P7111" s="549">
        <v>5108</v>
      </c>
      <c r="Q7111" s="549">
        <v>1</v>
      </c>
      <c r="R7111" s="549">
        <v>135</v>
      </c>
      <c r="S7111" s="548">
        <v>2257</v>
      </c>
      <c r="T7111" s="548"/>
      <c r="U7111" s="99"/>
    </row>
    <row r="7112" spans="1:21" ht="19.5" customHeight="1">
      <c r="A7112" s="545">
        <v>101743</v>
      </c>
      <c r="B7112" s="545" t="s">
        <v>10465</v>
      </c>
      <c r="C7112" s="545" t="s">
        <v>209</v>
      </c>
      <c r="D7112" s="546">
        <v>44622</v>
      </c>
      <c r="E7112" s="171" t="str">
        <f t="shared" si="111"/>
        <v>2022</v>
      </c>
      <c r="F7112" s="547">
        <v>230610</v>
      </c>
      <c r="G7112" s="548">
        <v>0.19</v>
      </c>
      <c r="H7112" s="547">
        <v>193789.92</v>
      </c>
      <c r="I7112" s="545" t="s">
        <v>12697</v>
      </c>
      <c r="J7112" s="545" t="s">
        <v>13297</v>
      </c>
      <c r="K7112" s="545" t="s">
        <v>13413</v>
      </c>
      <c r="L7112" s="545" t="s">
        <v>13807</v>
      </c>
      <c r="M7112" s="548" t="s">
        <v>13758</v>
      </c>
      <c r="N7112" s="545" t="s">
        <v>13413</v>
      </c>
      <c r="O7112" s="545" t="s">
        <v>18352</v>
      </c>
      <c r="P7112" s="549">
        <v>5109</v>
      </c>
      <c r="Q7112" s="549">
        <v>1</v>
      </c>
      <c r="R7112" s="549">
        <v>138</v>
      </c>
      <c r="S7112" s="548">
        <v>2257</v>
      </c>
      <c r="T7112" s="548"/>
      <c r="U7112" s="99"/>
    </row>
    <row r="7113" spans="1:21" ht="19.5" customHeight="1">
      <c r="A7113" s="545">
        <v>101744</v>
      </c>
      <c r="B7113" s="545" t="s">
        <v>2625</v>
      </c>
      <c r="C7113" s="545" t="s">
        <v>216</v>
      </c>
      <c r="D7113" s="546">
        <v>44620</v>
      </c>
      <c r="E7113" s="171" t="str">
        <f t="shared" si="111"/>
        <v>2022</v>
      </c>
      <c r="F7113" s="547">
        <v>1064425</v>
      </c>
      <c r="G7113" s="548">
        <v>0.19</v>
      </c>
      <c r="H7113" s="547">
        <v>894474.79</v>
      </c>
      <c r="I7113" s="545" t="s">
        <v>12642</v>
      </c>
      <c r="J7113" s="545" t="s">
        <v>13297</v>
      </c>
      <c r="K7113" s="545" t="s">
        <v>13413</v>
      </c>
      <c r="L7113" s="545" t="s">
        <v>13807</v>
      </c>
      <c r="M7113" s="548" t="s">
        <v>13758</v>
      </c>
      <c r="N7113" s="545" t="s">
        <v>13413</v>
      </c>
      <c r="O7113" s="545" t="s">
        <v>18353</v>
      </c>
      <c r="P7113" s="549">
        <v>5110</v>
      </c>
      <c r="Q7113" s="549">
        <v>1</v>
      </c>
      <c r="R7113" s="549">
        <v>135</v>
      </c>
      <c r="S7113" s="548">
        <v>2257</v>
      </c>
      <c r="T7113" s="548"/>
      <c r="U7113" s="99"/>
    </row>
    <row r="7114" spans="1:21" ht="19.5" customHeight="1">
      <c r="A7114" s="545">
        <v>101745</v>
      </c>
      <c r="B7114" s="545" t="s">
        <v>10464</v>
      </c>
      <c r="C7114" s="545" t="s">
        <v>209</v>
      </c>
      <c r="D7114" s="546">
        <v>44622</v>
      </c>
      <c r="E7114" s="171" t="str">
        <f t="shared" si="111"/>
        <v>2022</v>
      </c>
      <c r="F7114" s="547">
        <v>62770</v>
      </c>
      <c r="G7114" s="548">
        <v>0.19</v>
      </c>
      <c r="H7114" s="547">
        <v>52747.9</v>
      </c>
      <c r="I7114" s="545" t="s">
        <v>12697</v>
      </c>
      <c r="J7114" s="545" t="s">
        <v>13297</v>
      </c>
      <c r="K7114" s="545" t="s">
        <v>13413</v>
      </c>
      <c r="L7114" s="545" t="s">
        <v>13807</v>
      </c>
      <c r="M7114" s="548" t="s">
        <v>13758</v>
      </c>
      <c r="N7114" s="545" t="s">
        <v>13413</v>
      </c>
      <c r="O7114" s="545" t="s">
        <v>18354</v>
      </c>
      <c r="P7114" s="549">
        <v>5111</v>
      </c>
      <c r="Q7114" s="549">
        <v>1</v>
      </c>
      <c r="R7114" s="549">
        <v>138</v>
      </c>
      <c r="S7114" s="548">
        <v>2257</v>
      </c>
      <c r="T7114" s="548"/>
      <c r="U7114" s="99"/>
    </row>
    <row r="7115" spans="1:21" ht="19.5" customHeight="1">
      <c r="A7115" s="545">
        <v>101746</v>
      </c>
      <c r="B7115" s="545" t="s">
        <v>2626</v>
      </c>
      <c r="C7115" s="545" t="s">
        <v>216</v>
      </c>
      <c r="D7115" s="546">
        <v>44585</v>
      </c>
      <c r="E7115" s="171" t="str">
        <f t="shared" si="111"/>
        <v>2022</v>
      </c>
      <c r="F7115" s="547">
        <v>209230.06</v>
      </c>
      <c r="G7115" s="548">
        <v>0.19</v>
      </c>
      <c r="H7115" s="547">
        <v>175823.58</v>
      </c>
      <c r="I7115" s="545" t="s">
        <v>12642</v>
      </c>
      <c r="J7115" s="545" t="s">
        <v>13297</v>
      </c>
      <c r="K7115" s="545" t="s">
        <v>13413</v>
      </c>
      <c r="L7115" s="545" t="s">
        <v>13807</v>
      </c>
      <c r="M7115" s="548" t="s">
        <v>13758</v>
      </c>
      <c r="N7115" s="545" t="s">
        <v>13413</v>
      </c>
      <c r="O7115" s="545" t="s">
        <v>18355</v>
      </c>
      <c r="P7115" s="549">
        <v>5112</v>
      </c>
      <c r="Q7115" s="549">
        <v>1</v>
      </c>
      <c r="R7115" s="549">
        <v>135</v>
      </c>
      <c r="S7115" s="548">
        <v>2257</v>
      </c>
      <c r="T7115" s="548"/>
      <c r="U7115" s="99"/>
    </row>
    <row r="7116" spans="1:21" ht="19.5" customHeight="1">
      <c r="A7116" s="545">
        <v>101747</v>
      </c>
      <c r="B7116" s="545" t="s">
        <v>2602</v>
      </c>
      <c r="C7116" s="545" t="s">
        <v>209</v>
      </c>
      <c r="D7116" s="546">
        <v>43839</v>
      </c>
      <c r="E7116" s="171" t="str">
        <f t="shared" si="111"/>
        <v>2020</v>
      </c>
      <c r="F7116" s="547">
        <v>12955.01</v>
      </c>
      <c r="G7116" s="548">
        <v>0.19</v>
      </c>
      <c r="H7116" s="547">
        <v>10886.56</v>
      </c>
      <c r="I7116" s="545" t="s">
        <v>12697</v>
      </c>
      <c r="J7116" s="545" t="s">
        <v>13297</v>
      </c>
      <c r="K7116" s="545" t="s">
        <v>13413</v>
      </c>
      <c r="L7116" s="545" t="s">
        <v>13807</v>
      </c>
      <c r="M7116" s="548" t="s">
        <v>13758</v>
      </c>
      <c r="N7116" s="545" t="s">
        <v>13413</v>
      </c>
      <c r="O7116" s="545" t="s">
        <v>18356</v>
      </c>
      <c r="P7116" s="549">
        <v>5113</v>
      </c>
      <c r="Q7116" s="549">
        <v>1</v>
      </c>
      <c r="R7116" s="549">
        <v>138</v>
      </c>
      <c r="S7116" s="548">
        <v>2257</v>
      </c>
      <c r="T7116" s="548"/>
      <c r="U7116" s="99"/>
    </row>
    <row r="7117" spans="1:21" ht="19.5" customHeight="1">
      <c r="A7117" s="545">
        <v>101748</v>
      </c>
      <c r="B7117" s="545" t="s">
        <v>7268</v>
      </c>
      <c r="C7117" s="545" t="s">
        <v>5217</v>
      </c>
      <c r="D7117" s="546">
        <v>46056</v>
      </c>
      <c r="E7117" s="171" t="str">
        <f t="shared" si="111"/>
        <v>2026</v>
      </c>
      <c r="F7117" s="547">
        <v>104130</v>
      </c>
      <c r="G7117" s="548">
        <v>0</v>
      </c>
      <c r="H7117" s="547">
        <v>104130</v>
      </c>
      <c r="I7117" s="545" t="s">
        <v>12653</v>
      </c>
      <c r="J7117" s="545" t="s">
        <v>13299</v>
      </c>
      <c r="K7117" s="545" t="s">
        <v>18357</v>
      </c>
      <c r="L7117" s="545" t="s">
        <v>13413</v>
      </c>
      <c r="M7117" s="548" t="s">
        <v>13813</v>
      </c>
      <c r="N7117" s="545" t="s">
        <v>13413</v>
      </c>
      <c r="O7117" s="545" t="s">
        <v>13413</v>
      </c>
      <c r="P7117" s="549">
        <v>5114</v>
      </c>
      <c r="Q7117" s="549">
        <v>3</v>
      </c>
      <c r="R7117" s="549">
        <v>160</v>
      </c>
      <c r="S7117" s="548">
        <v>443</v>
      </c>
      <c r="T7117" s="548"/>
      <c r="U7117" s="99"/>
    </row>
    <row r="7118" spans="1:21" ht="19.5" customHeight="1">
      <c r="A7118" s="545">
        <v>101749</v>
      </c>
      <c r="B7118" s="545" t="s">
        <v>7298</v>
      </c>
      <c r="C7118" s="545" t="s">
        <v>5217</v>
      </c>
      <c r="D7118" s="546">
        <v>46056</v>
      </c>
      <c r="E7118" s="171" t="str">
        <f t="shared" si="111"/>
        <v>2026</v>
      </c>
      <c r="F7118" s="547">
        <v>110079</v>
      </c>
      <c r="G7118" s="548">
        <v>0</v>
      </c>
      <c r="H7118" s="547">
        <v>110079</v>
      </c>
      <c r="I7118" s="545" t="s">
        <v>12653</v>
      </c>
      <c r="J7118" s="545" t="s">
        <v>13299</v>
      </c>
      <c r="K7118" s="545" t="s">
        <v>18358</v>
      </c>
      <c r="L7118" s="545" t="s">
        <v>13413</v>
      </c>
      <c r="M7118" s="548" t="s">
        <v>13813</v>
      </c>
      <c r="N7118" s="545" t="s">
        <v>13413</v>
      </c>
      <c r="O7118" s="545" t="s">
        <v>13413</v>
      </c>
      <c r="P7118" s="549">
        <v>5115</v>
      </c>
      <c r="Q7118" s="549">
        <v>3</v>
      </c>
      <c r="R7118" s="549">
        <v>160</v>
      </c>
      <c r="S7118" s="548">
        <v>443</v>
      </c>
      <c r="T7118" s="548"/>
      <c r="U7118" s="99"/>
    </row>
    <row r="7119" spans="1:21" ht="19.5" customHeight="1">
      <c r="A7119" s="545">
        <v>101750</v>
      </c>
      <c r="B7119" s="545" t="s">
        <v>7739</v>
      </c>
      <c r="C7119" s="545" t="s">
        <v>216</v>
      </c>
      <c r="D7119" s="546">
        <v>43650</v>
      </c>
      <c r="E7119" s="171" t="str">
        <f t="shared" si="111"/>
        <v>2019</v>
      </c>
      <c r="F7119" s="547">
        <v>126078</v>
      </c>
      <c r="G7119" s="548">
        <v>0.19</v>
      </c>
      <c r="H7119" s="547">
        <v>105947.9</v>
      </c>
      <c r="I7119" s="545" t="s">
        <v>12686</v>
      </c>
      <c r="J7119" s="545" t="s">
        <v>13321</v>
      </c>
      <c r="K7119" s="545" t="s">
        <v>18359</v>
      </c>
      <c r="L7119" s="545" t="s">
        <v>13413</v>
      </c>
      <c r="M7119" s="548" t="s">
        <v>13758</v>
      </c>
      <c r="N7119" s="545" t="s">
        <v>13413</v>
      </c>
      <c r="O7119" s="545" t="s">
        <v>13413</v>
      </c>
      <c r="P7119" s="549">
        <v>11932</v>
      </c>
      <c r="Q7119" s="549">
        <v>1</v>
      </c>
      <c r="R7119" s="549">
        <v>131</v>
      </c>
      <c r="S7119" s="548">
        <v>2244</v>
      </c>
      <c r="T7119" s="548"/>
      <c r="U7119" s="99"/>
    </row>
    <row r="7120" spans="1:21" ht="19.5" customHeight="1">
      <c r="A7120" s="545">
        <v>101751</v>
      </c>
      <c r="B7120" s="545" t="s">
        <v>3041</v>
      </c>
      <c r="C7120" s="545" t="s">
        <v>216</v>
      </c>
      <c r="D7120" s="546"/>
      <c r="E7120" s="171" t="str">
        <f t="shared" si="111"/>
        <v>1900</v>
      </c>
      <c r="F7120" s="547">
        <v>0</v>
      </c>
      <c r="G7120" s="548">
        <v>0</v>
      </c>
      <c r="H7120" s="547">
        <v>0</v>
      </c>
      <c r="I7120" s="545" t="s">
        <v>12734</v>
      </c>
      <c r="J7120" s="545"/>
      <c r="K7120" s="545" t="s">
        <v>13413</v>
      </c>
      <c r="L7120" s="545" t="s">
        <v>13807</v>
      </c>
      <c r="M7120" s="548" t="s">
        <v>13758</v>
      </c>
      <c r="N7120" s="545" t="s">
        <v>13413</v>
      </c>
      <c r="O7120" s="545" t="s">
        <v>16343</v>
      </c>
      <c r="P7120" s="549">
        <v>5116</v>
      </c>
      <c r="Q7120" s="549">
        <v>1</v>
      </c>
      <c r="R7120" s="549">
        <v>155</v>
      </c>
      <c r="S7120" s="548"/>
      <c r="T7120" s="548"/>
      <c r="U7120" s="99"/>
    </row>
    <row r="7121" spans="1:21" ht="19.5" customHeight="1">
      <c r="A7121" s="545">
        <v>101752</v>
      </c>
      <c r="B7121" s="545" t="s">
        <v>7963</v>
      </c>
      <c r="C7121" s="545" t="s">
        <v>216</v>
      </c>
      <c r="D7121" s="546">
        <v>43564</v>
      </c>
      <c r="E7121" s="171" t="str">
        <f t="shared" si="111"/>
        <v>2019</v>
      </c>
      <c r="F7121" s="547">
        <v>63689</v>
      </c>
      <c r="G7121" s="548">
        <v>0.19</v>
      </c>
      <c r="H7121" s="547">
        <v>53520.17</v>
      </c>
      <c r="I7121" s="545" t="s">
        <v>12686</v>
      </c>
      <c r="J7121" s="545" t="s">
        <v>13321</v>
      </c>
      <c r="K7121" s="545" t="s">
        <v>18360</v>
      </c>
      <c r="L7121" s="545" t="s">
        <v>13413</v>
      </c>
      <c r="M7121" s="548" t="s">
        <v>13758</v>
      </c>
      <c r="N7121" s="545" t="s">
        <v>13413</v>
      </c>
      <c r="O7121" s="545" t="s">
        <v>13413</v>
      </c>
      <c r="P7121" s="549">
        <v>11933</v>
      </c>
      <c r="Q7121" s="549">
        <v>1</v>
      </c>
      <c r="R7121" s="549">
        <v>131</v>
      </c>
      <c r="S7121" s="548">
        <v>2244</v>
      </c>
      <c r="T7121" s="548"/>
      <c r="U7121" s="99"/>
    </row>
    <row r="7122" spans="1:21" ht="19.5" customHeight="1">
      <c r="A7122" s="545">
        <v>101753</v>
      </c>
      <c r="B7122" s="545" t="s">
        <v>7423</v>
      </c>
      <c r="C7122" s="545" t="s">
        <v>216</v>
      </c>
      <c r="D7122" s="546">
        <v>43746</v>
      </c>
      <c r="E7122" s="171" t="str">
        <f t="shared" si="111"/>
        <v>2019</v>
      </c>
      <c r="F7122" s="547">
        <v>119922.25</v>
      </c>
      <c r="G7122" s="548">
        <v>0.19</v>
      </c>
      <c r="H7122" s="547">
        <v>100775</v>
      </c>
      <c r="I7122" s="545" t="s">
        <v>12686</v>
      </c>
      <c r="J7122" s="545" t="s">
        <v>13321</v>
      </c>
      <c r="K7122" s="545" t="s">
        <v>18361</v>
      </c>
      <c r="L7122" s="545" t="s">
        <v>13413</v>
      </c>
      <c r="M7122" s="548" t="s">
        <v>13758</v>
      </c>
      <c r="N7122" s="545" t="s">
        <v>13413</v>
      </c>
      <c r="O7122" s="545" t="s">
        <v>13413</v>
      </c>
      <c r="P7122" s="549">
        <v>11934</v>
      </c>
      <c r="Q7122" s="549">
        <v>1</v>
      </c>
      <c r="R7122" s="549">
        <v>131</v>
      </c>
      <c r="S7122" s="548">
        <v>2244</v>
      </c>
      <c r="T7122" s="548"/>
      <c r="U7122" s="99"/>
    </row>
    <row r="7123" spans="1:21" ht="19.5" customHeight="1">
      <c r="A7123" s="545">
        <v>101754</v>
      </c>
      <c r="B7123" s="545" t="s">
        <v>7422</v>
      </c>
      <c r="C7123" s="545" t="s">
        <v>216</v>
      </c>
      <c r="D7123" s="546">
        <v>43746</v>
      </c>
      <c r="E7123" s="171" t="str">
        <f t="shared" si="111"/>
        <v>2019</v>
      </c>
      <c r="F7123" s="547">
        <v>3186399.93</v>
      </c>
      <c r="G7123" s="548">
        <v>0.19</v>
      </c>
      <c r="H7123" s="547">
        <v>2677647</v>
      </c>
      <c r="I7123" s="545" t="s">
        <v>12686</v>
      </c>
      <c r="J7123" s="545" t="s">
        <v>13321</v>
      </c>
      <c r="K7123" s="545" t="s">
        <v>18362</v>
      </c>
      <c r="L7123" s="545" t="s">
        <v>13413</v>
      </c>
      <c r="M7123" s="548" t="s">
        <v>13758</v>
      </c>
      <c r="N7123" s="545" t="s">
        <v>13413</v>
      </c>
      <c r="O7123" s="545" t="s">
        <v>13413</v>
      </c>
      <c r="P7123" s="549">
        <v>11935</v>
      </c>
      <c r="Q7123" s="549">
        <v>1</v>
      </c>
      <c r="R7123" s="549">
        <v>131</v>
      </c>
      <c r="S7123" s="548">
        <v>2244</v>
      </c>
      <c r="T7123" s="548"/>
      <c r="U7123" s="99"/>
    </row>
    <row r="7124" spans="1:21" ht="19.5" customHeight="1">
      <c r="A7124" s="545">
        <v>101755</v>
      </c>
      <c r="B7124" s="545" t="s">
        <v>10463</v>
      </c>
      <c r="C7124" s="545" t="s">
        <v>216</v>
      </c>
      <c r="D7124" s="546"/>
      <c r="E7124" s="171" t="str">
        <f t="shared" si="111"/>
        <v>1900</v>
      </c>
      <c r="F7124" s="547">
        <v>0</v>
      </c>
      <c r="G7124" s="548">
        <v>0</v>
      </c>
      <c r="H7124" s="547">
        <v>0</v>
      </c>
      <c r="I7124" s="545" t="s">
        <v>12645</v>
      </c>
      <c r="J7124" s="545"/>
      <c r="K7124" s="545" t="s">
        <v>13413</v>
      </c>
      <c r="L7124" s="545" t="s">
        <v>13413</v>
      </c>
      <c r="M7124" s="548" t="s">
        <v>13758</v>
      </c>
      <c r="N7124" s="545" t="s">
        <v>13413</v>
      </c>
      <c r="O7124" s="545" t="s">
        <v>13413</v>
      </c>
      <c r="P7124" s="549">
        <v>5117</v>
      </c>
      <c r="Q7124" s="549">
        <v>1</v>
      </c>
      <c r="R7124" s="549">
        <v>12</v>
      </c>
      <c r="S7124" s="548"/>
      <c r="T7124" s="548"/>
      <c r="U7124" s="99"/>
    </row>
    <row r="7125" spans="1:21" ht="19.5" customHeight="1">
      <c r="A7125" s="545">
        <v>101756</v>
      </c>
      <c r="B7125" s="545" t="s">
        <v>8414</v>
      </c>
      <c r="C7125" s="545" t="s">
        <v>216</v>
      </c>
      <c r="D7125" s="546">
        <v>46052</v>
      </c>
      <c r="E7125" s="171" t="str">
        <f t="shared" si="111"/>
        <v>2026</v>
      </c>
      <c r="F7125" s="547">
        <v>2078917</v>
      </c>
      <c r="G7125" s="548">
        <v>0.19</v>
      </c>
      <c r="H7125" s="547">
        <v>1746989.08</v>
      </c>
      <c r="I7125" s="545" t="s">
        <v>12657</v>
      </c>
      <c r="J7125" s="545" t="s">
        <v>13307</v>
      </c>
      <c r="K7125" s="545" t="s">
        <v>21705</v>
      </c>
      <c r="L7125" s="545" t="s">
        <v>14482</v>
      </c>
      <c r="M7125" s="548" t="s">
        <v>13758</v>
      </c>
      <c r="N7125" s="545" t="s">
        <v>22154</v>
      </c>
      <c r="O7125" s="545" t="s">
        <v>18363</v>
      </c>
      <c r="P7125" s="549">
        <v>5118</v>
      </c>
      <c r="Q7125" s="549">
        <v>1</v>
      </c>
      <c r="R7125" s="549">
        <v>153</v>
      </c>
      <c r="S7125" s="548">
        <v>2228</v>
      </c>
      <c r="T7125" s="548">
        <v>170</v>
      </c>
      <c r="U7125" s="99"/>
    </row>
    <row r="7126" spans="1:21" ht="19.5" customHeight="1">
      <c r="A7126" s="545">
        <v>101757</v>
      </c>
      <c r="B7126" s="545" t="s">
        <v>7754</v>
      </c>
      <c r="C7126" s="545" t="s">
        <v>216</v>
      </c>
      <c r="D7126" s="546">
        <v>43648</v>
      </c>
      <c r="E7126" s="171" t="str">
        <f t="shared" si="111"/>
        <v>2019</v>
      </c>
      <c r="F7126" s="547">
        <v>13103.99</v>
      </c>
      <c r="G7126" s="548">
        <v>0.19</v>
      </c>
      <c r="H7126" s="547">
        <v>11011.76</v>
      </c>
      <c r="I7126" s="545" t="s">
        <v>12642</v>
      </c>
      <c r="J7126" s="545" t="s">
        <v>13296</v>
      </c>
      <c r="K7126" s="545" t="s">
        <v>13413</v>
      </c>
      <c r="L7126" s="545" t="s">
        <v>13807</v>
      </c>
      <c r="M7126" s="548" t="s">
        <v>13758</v>
      </c>
      <c r="N7126" s="545" t="s">
        <v>13413</v>
      </c>
      <c r="O7126" s="545" t="s">
        <v>18364</v>
      </c>
      <c r="P7126" s="549">
        <v>5119</v>
      </c>
      <c r="Q7126" s="549">
        <v>1</v>
      </c>
      <c r="R7126" s="549">
        <v>135</v>
      </c>
      <c r="S7126" s="548">
        <v>2218</v>
      </c>
      <c r="T7126" s="548"/>
      <c r="U7126" s="99"/>
    </row>
    <row r="7127" spans="1:21" ht="19.5" customHeight="1">
      <c r="A7127" s="545">
        <v>101758</v>
      </c>
      <c r="B7127" s="545" t="s">
        <v>10462</v>
      </c>
      <c r="C7127" s="545" t="s">
        <v>216</v>
      </c>
      <c r="D7127" s="546"/>
      <c r="E7127" s="171" t="str">
        <f t="shared" si="111"/>
        <v>1900</v>
      </c>
      <c r="F7127" s="547">
        <v>0</v>
      </c>
      <c r="G7127" s="548">
        <v>0</v>
      </c>
      <c r="H7127" s="547">
        <v>0</v>
      </c>
      <c r="I7127" s="545" t="s">
        <v>12642</v>
      </c>
      <c r="J7127" s="545"/>
      <c r="K7127" s="545" t="s">
        <v>13413</v>
      </c>
      <c r="L7127" s="545" t="s">
        <v>13807</v>
      </c>
      <c r="M7127" s="548" t="s">
        <v>13758</v>
      </c>
      <c r="N7127" s="545" t="s">
        <v>13413</v>
      </c>
      <c r="O7127" s="545" t="s">
        <v>18365</v>
      </c>
      <c r="P7127" s="549">
        <v>5120</v>
      </c>
      <c r="Q7127" s="549">
        <v>1</v>
      </c>
      <c r="R7127" s="549">
        <v>135</v>
      </c>
      <c r="S7127" s="548"/>
      <c r="T7127" s="548"/>
      <c r="U7127" s="99"/>
    </row>
    <row r="7128" spans="1:21" ht="19.5" customHeight="1">
      <c r="A7128" s="545">
        <v>101759</v>
      </c>
      <c r="B7128" s="545" t="s">
        <v>10461</v>
      </c>
      <c r="C7128" s="545" t="s">
        <v>209</v>
      </c>
      <c r="D7128" s="546">
        <v>44622</v>
      </c>
      <c r="E7128" s="171" t="str">
        <f t="shared" si="111"/>
        <v>2022</v>
      </c>
      <c r="F7128" s="547">
        <v>44653</v>
      </c>
      <c r="G7128" s="548">
        <v>0.19</v>
      </c>
      <c r="H7128" s="547">
        <v>37523.53</v>
      </c>
      <c r="I7128" s="545" t="s">
        <v>12680</v>
      </c>
      <c r="J7128" s="545" t="s">
        <v>13297</v>
      </c>
      <c r="K7128" s="545" t="s">
        <v>13413</v>
      </c>
      <c r="L7128" s="545" t="s">
        <v>13807</v>
      </c>
      <c r="M7128" s="548" t="s">
        <v>13758</v>
      </c>
      <c r="N7128" s="545" t="s">
        <v>13413</v>
      </c>
      <c r="O7128" s="545" t="s">
        <v>18366</v>
      </c>
      <c r="P7128" s="549">
        <v>5121</v>
      </c>
      <c r="Q7128" s="549">
        <v>1</v>
      </c>
      <c r="R7128" s="549">
        <v>20</v>
      </c>
      <c r="S7128" s="548">
        <v>2257</v>
      </c>
      <c r="T7128" s="548"/>
      <c r="U7128" s="99"/>
    </row>
    <row r="7129" spans="1:21" ht="19.5" customHeight="1">
      <c r="A7129" s="545">
        <v>101760</v>
      </c>
      <c r="B7129" s="545" t="s">
        <v>10460</v>
      </c>
      <c r="C7129" s="545" t="s">
        <v>209</v>
      </c>
      <c r="D7129" s="546">
        <v>44622</v>
      </c>
      <c r="E7129" s="171" t="str">
        <f t="shared" si="111"/>
        <v>2022</v>
      </c>
      <c r="F7129" s="547">
        <v>63830.01</v>
      </c>
      <c r="G7129" s="548">
        <v>0.19</v>
      </c>
      <c r="H7129" s="547">
        <v>53638.66</v>
      </c>
      <c r="I7129" s="545" t="s">
        <v>12680</v>
      </c>
      <c r="J7129" s="545" t="s">
        <v>13297</v>
      </c>
      <c r="K7129" s="545" t="s">
        <v>13413</v>
      </c>
      <c r="L7129" s="545" t="s">
        <v>13807</v>
      </c>
      <c r="M7129" s="548" t="s">
        <v>13758</v>
      </c>
      <c r="N7129" s="545" t="s">
        <v>13413</v>
      </c>
      <c r="O7129" s="545" t="s">
        <v>18367</v>
      </c>
      <c r="P7129" s="549">
        <v>5122</v>
      </c>
      <c r="Q7129" s="549">
        <v>1</v>
      </c>
      <c r="R7129" s="549">
        <v>20</v>
      </c>
      <c r="S7129" s="548">
        <v>2257</v>
      </c>
      <c r="T7129" s="548"/>
      <c r="U7129" s="99"/>
    </row>
    <row r="7130" spans="1:21" ht="19.5" customHeight="1">
      <c r="A7130" s="545">
        <v>101761</v>
      </c>
      <c r="B7130" s="545" t="s">
        <v>10459</v>
      </c>
      <c r="C7130" s="545" t="s">
        <v>209</v>
      </c>
      <c r="D7130" s="546">
        <v>44622</v>
      </c>
      <c r="E7130" s="171" t="str">
        <f t="shared" si="111"/>
        <v>2022</v>
      </c>
      <c r="F7130" s="547">
        <v>93228</v>
      </c>
      <c r="G7130" s="548">
        <v>0.19</v>
      </c>
      <c r="H7130" s="547">
        <v>78342.86</v>
      </c>
      <c r="I7130" s="545" t="s">
        <v>12680</v>
      </c>
      <c r="J7130" s="545" t="s">
        <v>13297</v>
      </c>
      <c r="K7130" s="545" t="s">
        <v>13413</v>
      </c>
      <c r="L7130" s="545" t="s">
        <v>13807</v>
      </c>
      <c r="M7130" s="548" t="s">
        <v>13758</v>
      </c>
      <c r="N7130" s="545" t="s">
        <v>13413</v>
      </c>
      <c r="O7130" s="545" t="s">
        <v>18368</v>
      </c>
      <c r="P7130" s="549">
        <v>5123</v>
      </c>
      <c r="Q7130" s="549">
        <v>1</v>
      </c>
      <c r="R7130" s="549">
        <v>20</v>
      </c>
      <c r="S7130" s="548">
        <v>2257</v>
      </c>
      <c r="T7130" s="548"/>
      <c r="U7130" s="99"/>
    </row>
    <row r="7131" spans="1:21" ht="19.5" customHeight="1">
      <c r="A7131" s="545">
        <v>101762</v>
      </c>
      <c r="B7131" s="545" t="s">
        <v>10458</v>
      </c>
      <c r="C7131" s="545" t="s">
        <v>209</v>
      </c>
      <c r="D7131" s="546">
        <v>44622</v>
      </c>
      <c r="E7131" s="171" t="str">
        <f t="shared" si="111"/>
        <v>2022</v>
      </c>
      <c r="F7131" s="547">
        <v>134149</v>
      </c>
      <c r="G7131" s="548">
        <v>0.19</v>
      </c>
      <c r="H7131" s="547">
        <v>112730.25</v>
      </c>
      <c r="I7131" s="545" t="s">
        <v>12680</v>
      </c>
      <c r="J7131" s="545" t="s">
        <v>13297</v>
      </c>
      <c r="K7131" s="545" t="s">
        <v>13413</v>
      </c>
      <c r="L7131" s="545" t="s">
        <v>13807</v>
      </c>
      <c r="M7131" s="548" t="s">
        <v>13758</v>
      </c>
      <c r="N7131" s="545" t="s">
        <v>13413</v>
      </c>
      <c r="O7131" s="545" t="s">
        <v>18369</v>
      </c>
      <c r="P7131" s="549">
        <v>5124</v>
      </c>
      <c r="Q7131" s="549">
        <v>1</v>
      </c>
      <c r="R7131" s="549">
        <v>20</v>
      </c>
      <c r="S7131" s="548">
        <v>2257</v>
      </c>
      <c r="T7131" s="548"/>
      <c r="U7131" s="99"/>
    </row>
    <row r="7132" spans="1:21" ht="19.5" customHeight="1">
      <c r="A7132" s="545">
        <v>101763</v>
      </c>
      <c r="B7132" s="545" t="s">
        <v>10457</v>
      </c>
      <c r="C7132" s="545" t="s">
        <v>209</v>
      </c>
      <c r="D7132" s="546">
        <v>44622</v>
      </c>
      <c r="E7132" s="171" t="str">
        <f t="shared" si="111"/>
        <v>2022</v>
      </c>
      <c r="F7132" s="547">
        <v>245894</v>
      </c>
      <c r="G7132" s="548">
        <v>0.19</v>
      </c>
      <c r="H7132" s="547">
        <v>206633.61</v>
      </c>
      <c r="I7132" s="545" t="s">
        <v>12680</v>
      </c>
      <c r="J7132" s="545" t="s">
        <v>13297</v>
      </c>
      <c r="K7132" s="545" t="s">
        <v>13413</v>
      </c>
      <c r="L7132" s="545" t="s">
        <v>13807</v>
      </c>
      <c r="M7132" s="548" t="s">
        <v>13758</v>
      </c>
      <c r="N7132" s="545" t="s">
        <v>13413</v>
      </c>
      <c r="O7132" s="545" t="s">
        <v>18369</v>
      </c>
      <c r="P7132" s="549">
        <v>5125</v>
      </c>
      <c r="Q7132" s="549">
        <v>1</v>
      </c>
      <c r="R7132" s="549">
        <v>20</v>
      </c>
      <c r="S7132" s="548">
        <v>2257</v>
      </c>
      <c r="T7132" s="548"/>
      <c r="U7132" s="99"/>
    </row>
    <row r="7133" spans="1:21" ht="19.5" customHeight="1">
      <c r="A7133" s="545">
        <v>101764</v>
      </c>
      <c r="B7133" s="545" t="s">
        <v>10456</v>
      </c>
      <c r="C7133" s="545" t="s">
        <v>209</v>
      </c>
      <c r="D7133" s="546">
        <v>44622</v>
      </c>
      <c r="E7133" s="171" t="str">
        <f t="shared" si="111"/>
        <v>2022</v>
      </c>
      <c r="F7133" s="547">
        <v>46740</v>
      </c>
      <c r="G7133" s="548">
        <v>0.19</v>
      </c>
      <c r="H7133" s="547">
        <v>39277.31</v>
      </c>
      <c r="I7133" s="545" t="s">
        <v>12680</v>
      </c>
      <c r="J7133" s="545" t="s">
        <v>13297</v>
      </c>
      <c r="K7133" s="545" t="s">
        <v>13413</v>
      </c>
      <c r="L7133" s="545" t="s">
        <v>13807</v>
      </c>
      <c r="M7133" s="548" t="s">
        <v>13758</v>
      </c>
      <c r="N7133" s="545" t="s">
        <v>13413</v>
      </c>
      <c r="O7133" s="545" t="s">
        <v>18370</v>
      </c>
      <c r="P7133" s="549">
        <v>5126</v>
      </c>
      <c r="Q7133" s="549">
        <v>1</v>
      </c>
      <c r="R7133" s="549">
        <v>20</v>
      </c>
      <c r="S7133" s="548">
        <v>2257</v>
      </c>
      <c r="T7133" s="548"/>
      <c r="U7133" s="99"/>
    </row>
    <row r="7134" spans="1:21" ht="19.5" customHeight="1">
      <c r="A7134" s="545">
        <v>101765</v>
      </c>
      <c r="B7134" s="545" t="s">
        <v>3823</v>
      </c>
      <c r="C7134" s="545" t="s">
        <v>216</v>
      </c>
      <c r="D7134" s="546">
        <v>44589</v>
      </c>
      <c r="E7134" s="171" t="str">
        <f t="shared" si="111"/>
        <v>2022</v>
      </c>
      <c r="F7134" s="547">
        <v>154334</v>
      </c>
      <c r="G7134" s="548">
        <v>0</v>
      </c>
      <c r="H7134" s="547">
        <v>154334</v>
      </c>
      <c r="I7134" s="545" t="s">
        <v>12766</v>
      </c>
      <c r="J7134" s="545" t="s">
        <v>13297</v>
      </c>
      <c r="K7134" s="545" t="s">
        <v>18371</v>
      </c>
      <c r="L7134" s="545" t="s">
        <v>13413</v>
      </c>
      <c r="M7134" s="548" t="s">
        <v>13758</v>
      </c>
      <c r="N7134" s="545" t="s">
        <v>13413</v>
      </c>
      <c r="O7134" s="545" t="s">
        <v>13413</v>
      </c>
      <c r="P7134" s="549">
        <v>5127</v>
      </c>
      <c r="Q7134" s="549">
        <v>1</v>
      </c>
      <c r="R7134" s="549">
        <v>172</v>
      </c>
      <c r="S7134" s="548">
        <v>2257</v>
      </c>
      <c r="T7134" s="548"/>
      <c r="U7134" s="99"/>
    </row>
    <row r="7135" spans="1:21" ht="19.5" customHeight="1">
      <c r="A7135" s="545">
        <v>101766</v>
      </c>
      <c r="B7135" s="545" t="s">
        <v>3818</v>
      </c>
      <c r="C7135" s="545" t="s">
        <v>216</v>
      </c>
      <c r="D7135" s="546">
        <v>44589</v>
      </c>
      <c r="E7135" s="171" t="str">
        <f t="shared" si="111"/>
        <v>2022</v>
      </c>
      <c r="F7135" s="547">
        <v>269116</v>
      </c>
      <c r="G7135" s="548">
        <v>0</v>
      </c>
      <c r="H7135" s="547">
        <v>269116</v>
      </c>
      <c r="I7135" s="545" t="s">
        <v>12766</v>
      </c>
      <c r="J7135" s="545" t="s">
        <v>13297</v>
      </c>
      <c r="K7135" s="545" t="s">
        <v>13413</v>
      </c>
      <c r="L7135" s="545" t="s">
        <v>13413</v>
      </c>
      <c r="M7135" s="548" t="s">
        <v>13758</v>
      </c>
      <c r="N7135" s="545" t="s">
        <v>13413</v>
      </c>
      <c r="O7135" s="545" t="s">
        <v>13413</v>
      </c>
      <c r="P7135" s="549">
        <v>5128</v>
      </c>
      <c r="Q7135" s="549">
        <v>1</v>
      </c>
      <c r="R7135" s="549">
        <v>172</v>
      </c>
      <c r="S7135" s="548">
        <v>2257</v>
      </c>
      <c r="T7135" s="548"/>
      <c r="U7135" s="99"/>
    </row>
    <row r="7136" spans="1:21" ht="19.5" customHeight="1">
      <c r="A7136" s="545">
        <v>101767</v>
      </c>
      <c r="B7136" s="545" t="s">
        <v>3822</v>
      </c>
      <c r="C7136" s="545" t="s">
        <v>216</v>
      </c>
      <c r="D7136" s="546">
        <v>44589</v>
      </c>
      <c r="E7136" s="171" t="str">
        <f t="shared" si="111"/>
        <v>2022</v>
      </c>
      <c r="F7136" s="547">
        <v>144000</v>
      </c>
      <c r="G7136" s="548">
        <v>0</v>
      </c>
      <c r="H7136" s="547">
        <v>144000</v>
      </c>
      <c r="I7136" s="545" t="s">
        <v>12766</v>
      </c>
      <c r="J7136" s="545" t="s">
        <v>13297</v>
      </c>
      <c r="K7136" s="545" t="s">
        <v>13413</v>
      </c>
      <c r="L7136" s="545" t="s">
        <v>13413</v>
      </c>
      <c r="M7136" s="548" t="s">
        <v>13758</v>
      </c>
      <c r="N7136" s="545" t="s">
        <v>13413</v>
      </c>
      <c r="O7136" s="545" t="s">
        <v>13413</v>
      </c>
      <c r="P7136" s="549">
        <v>5129</v>
      </c>
      <c r="Q7136" s="549">
        <v>1</v>
      </c>
      <c r="R7136" s="549">
        <v>172</v>
      </c>
      <c r="S7136" s="548">
        <v>2257</v>
      </c>
      <c r="T7136" s="548"/>
      <c r="U7136" s="99"/>
    </row>
    <row r="7137" spans="1:21" ht="19.5" customHeight="1">
      <c r="A7137" s="545">
        <v>101768</v>
      </c>
      <c r="B7137" s="545" t="s">
        <v>7507</v>
      </c>
      <c r="C7137" s="545" t="s">
        <v>216</v>
      </c>
      <c r="D7137" s="546">
        <v>43733</v>
      </c>
      <c r="E7137" s="171" t="str">
        <f t="shared" si="111"/>
        <v>2019</v>
      </c>
      <c r="F7137" s="547">
        <v>154201</v>
      </c>
      <c r="G7137" s="548">
        <v>0.19</v>
      </c>
      <c r="H7137" s="547">
        <v>129580.67</v>
      </c>
      <c r="I7137" s="545" t="s">
        <v>12736</v>
      </c>
      <c r="J7137" s="545" t="s">
        <v>13321</v>
      </c>
      <c r="K7137" s="545" t="s">
        <v>18372</v>
      </c>
      <c r="L7137" s="545" t="s">
        <v>13413</v>
      </c>
      <c r="M7137" s="548" t="s">
        <v>13758</v>
      </c>
      <c r="N7137" s="545" t="s">
        <v>13413</v>
      </c>
      <c r="O7137" s="545" t="s">
        <v>13413</v>
      </c>
      <c r="P7137" s="549">
        <v>11936</v>
      </c>
      <c r="Q7137" s="549">
        <v>1</v>
      </c>
      <c r="R7137" s="549">
        <v>56</v>
      </c>
      <c r="S7137" s="548">
        <v>2244</v>
      </c>
      <c r="T7137" s="548"/>
      <c r="U7137" s="99"/>
    </row>
    <row r="7138" spans="1:21" ht="19.5" customHeight="1">
      <c r="A7138" s="545">
        <v>101769</v>
      </c>
      <c r="B7138" s="545" t="s">
        <v>893</v>
      </c>
      <c r="C7138" s="545" t="s">
        <v>311</v>
      </c>
      <c r="D7138" s="546"/>
      <c r="E7138" s="171" t="str">
        <f t="shared" si="111"/>
        <v>1900</v>
      </c>
      <c r="F7138" s="547">
        <v>0</v>
      </c>
      <c r="G7138" s="548">
        <v>0</v>
      </c>
      <c r="H7138" s="547">
        <v>0</v>
      </c>
      <c r="I7138" s="545" t="s">
        <v>12643</v>
      </c>
      <c r="J7138" s="545"/>
      <c r="K7138" s="545" t="s">
        <v>13413</v>
      </c>
      <c r="L7138" s="545" t="s">
        <v>15180</v>
      </c>
      <c r="M7138" s="548" t="s">
        <v>13758</v>
      </c>
      <c r="N7138" s="545" t="s">
        <v>22823</v>
      </c>
      <c r="O7138" s="545" t="s">
        <v>15181</v>
      </c>
      <c r="P7138" s="549">
        <v>5130</v>
      </c>
      <c r="Q7138" s="549">
        <v>1</v>
      </c>
      <c r="R7138" s="549">
        <v>6</v>
      </c>
      <c r="S7138" s="548"/>
      <c r="T7138" s="548">
        <v>441</v>
      </c>
      <c r="U7138" s="99"/>
    </row>
    <row r="7139" spans="1:21" ht="19.5" customHeight="1">
      <c r="A7139" s="545">
        <v>101770</v>
      </c>
      <c r="B7139" s="545" t="s">
        <v>3821</v>
      </c>
      <c r="C7139" s="545" t="s">
        <v>216</v>
      </c>
      <c r="D7139" s="546">
        <v>44589</v>
      </c>
      <c r="E7139" s="171" t="str">
        <f t="shared" si="111"/>
        <v>2022</v>
      </c>
      <c r="F7139" s="547">
        <v>111787</v>
      </c>
      <c r="G7139" s="548">
        <v>0</v>
      </c>
      <c r="H7139" s="547">
        <v>111787</v>
      </c>
      <c r="I7139" s="545" t="s">
        <v>12766</v>
      </c>
      <c r="J7139" s="545" t="s">
        <v>13297</v>
      </c>
      <c r="K7139" s="545" t="s">
        <v>13413</v>
      </c>
      <c r="L7139" s="545" t="s">
        <v>13413</v>
      </c>
      <c r="M7139" s="548" t="s">
        <v>13758</v>
      </c>
      <c r="N7139" s="545" t="s">
        <v>13413</v>
      </c>
      <c r="O7139" s="545" t="s">
        <v>13413</v>
      </c>
      <c r="P7139" s="549">
        <v>5131</v>
      </c>
      <c r="Q7139" s="549">
        <v>1</v>
      </c>
      <c r="R7139" s="549">
        <v>172</v>
      </c>
      <c r="S7139" s="548">
        <v>2257</v>
      </c>
      <c r="T7139" s="548"/>
      <c r="U7139" s="99"/>
    </row>
    <row r="7140" spans="1:21" ht="19.5" customHeight="1">
      <c r="A7140" s="545">
        <v>101771</v>
      </c>
      <c r="B7140" s="545" t="s">
        <v>7239</v>
      </c>
      <c r="C7140" s="545" t="s">
        <v>216</v>
      </c>
      <c r="D7140" s="546">
        <v>43839</v>
      </c>
      <c r="E7140" s="171" t="str">
        <f t="shared" si="111"/>
        <v>2020</v>
      </c>
      <c r="F7140" s="547">
        <v>21270</v>
      </c>
      <c r="G7140" s="548">
        <v>0.19</v>
      </c>
      <c r="H7140" s="547">
        <v>17873.95</v>
      </c>
      <c r="I7140" s="545" t="s">
        <v>12642</v>
      </c>
      <c r="J7140" s="545" t="s">
        <v>13297</v>
      </c>
      <c r="K7140" s="545" t="s">
        <v>13413</v>
      </c>
      <c r="L7140" s="545" t="s">
        <v>13807</v>
      </c>
      <c r="M7140" s="548" t="s">
        <v>13758</v>
      </c>
      <c r="N7140" s="545" t="s">
        <v>13413</v>
      </c>
      <c r="O7140" s="545" t="s">
        <v>18373</v>
      </c>
      <c r="P7140" s="549">
        <v>5132</v>
      </c>
      <c r="Q7140" s="549">
        <v>1</v>
      </c>
      <c r="R7140" s="549">
        <v>135</v>
      </c>
      <c r="S7140" s="548">
        <v>2257</v>
      </c>
      <c r="T7140" s="548"/>
      <c r="U7140" s="99"/>
    </row>
    <row r="7141" spans="1:21" ht="19.5" customHeight="1">
      <c r="A7141" s="545">
        <v>101772</v>
      </c>
      <c r="B7141" s="545" t="s">
        <v>1448</v>
      </c>
      <c r="C7141" s="545" t="s">
        <v>4501</v>
      </c>
      <c r="D7141" s="546">
        <v>46052</v>
      </c>
      <c r="E7141" s="171" t="str">
        <f t="shared" si="111"/>
        <v>2026</v>
      </c>
      <c r="F7141" s="547">
        <v>16099</v>
      </c>
      <c r="G7141" s="548">
        <v>0.19</v>
      </c>
      <c r="H7141" s="547">
        <v>13528.57</v>
      </c>
      <c r="I7141" s="545" t="s">
        <v>12685</v>
      </c>
      <c r="J7141" s="545" t="s">
        <v>13307</v>
      </c>
      <c r="K7141" s="545" t="s">
        <v>18374</v>
      </c>
      <c r="L7141" s="545" t="s">
        <v>17786</v>
      </c>
      <c r="M7141" s="548" t="s">
        <v>13758</v>
      </c>
      <c r="N7141" s="545" t="s">
        <v>22179</v>
      </c>
      <c r="O7141" s="545" t="s">
        <v>13413</v>
      </c>
      <c r="P7141" s="549">
        <v>5133</v>
      </c>
      <c r="Q7141" s="549">
        <v>1</v>
      </c>
      <c r="R7141" s="549">
        <v>11</v>
      </c>
      <c r="S7141" s="548">
        <v>2228</v>
      </c>
      <c r="T7141" s="548">
        <v>173</v>
      </c>
      <c r="U7141" s="99"/>
    </row>
    <row r="7142" spans="1:21" ht="19.5" customHeight="1">
      <c r="A7142" s="545">
        <v>101773</v>
      </c>
      <c r="B7142" s="545" t="s">
        <v>3523</v>
      </c>
      <c r="C7142" s="545" t="s">
        <v>216</v>
      </c>
      <c r="D7142" s="546">
        <v>45014</v>
      </c>
      <c r="E7142" s="171" t="str">
        <f t="shared" si="111"/>
        <v>2023</v>
      </c>
      <c r="F7142" s="547">
        <v>608424</v>
      </c>
      <c r="G7142" s="548">
        <v>0.19</v>
      </c>
      <c r="H7142" s="547">
        <v>511280.67</v>
      </c>
      <c r="I7142" s="545" t="s">
        <v>12647</v>
      </c>
      <c r="J7142" s="545" t="s">
        <v>13297</v>
      </c>
      <c r="K7142" s="545" t="s">
        <v>18375</v>
      </c>
      <c r="L7142" s="545" t="s">
        <v>13413</v>
      </c>
      <c r="M7142" s="548" t="s">
        <v>13758</v>
      </c>
      <c r="N7142" s="545" t="s">
        <v>13413</v>
      </c>
      <c r="O7142" s="545" t="s">
        <v>13413</v>
      </c>
      <c r="P7142" s="549">
        <v>5134</v>
      </c>
      <c r="Q7142" s="549">
        <v>1</v>
      </c>
      <c r="R7142" s="549">
        <v>26</v>
      </c>
      <c r="S7142" s="548">
        <v>2257</v>
      </c>
      <c r="T7142" s="548"/>
      <c r="U7142" s="99"/>
    </row>
    <row r="7143" spans="1:21" ht="19.5" customHeight="1">
      <c r="A7143" s="545">
        <v>101774</v>
      </c>
      <c r="B7143" s="545" t="s">
        <v>3559</v>
      </c>
      <c r="C7143" s="545" t="s">
        <v>288</v>
      </c>
      <c r="D7143" s="546"/>
      <c r="E7143" s="171" t="str">
        <f t="shared" si="111"/>
        <v>1900</v>
      </c>
      <c r="F7143" s="547">
        <v>0</v>
      </c>
      <c r="G7143" s="548">
        <v>0</v>
      </c>
      <c r="H7143" s="547">
        <v>0</v>
      </c>
      <c r="I7143" s="545" t="s">
        <v>12752</v>
      </c>
      <c r="J7143" s="545"/>
      <c r="K7143" s="545" t="s">
        <v>13413</v>
      </c>
      <c r="L7143" s="545" t="s">
        <v>13413</v>
      </c>
      <c r="M7143" s="548" t="s">
        <v>13758</v>
      </c>
      <c r="N7143" s="545" t="s">
        <v>13413</v>
      </c>
      <c r="O7143" s="545" t="s">
        <v>13413</v>
      </c>
      <c r="P7143" s="549">
        <v>5135</v>
      </c>
      <c r="Q7143" s="549">
        <v>1</v>
      </c>
      <c r="R7143" s="549">
        <v>167</v>
      </c>
      <c r="S7143" s="548"/>
      <c r="T7143" s="548"/>
      <c r="U7143" s="99"/>
    </row>
    <row r="7144" spans="1:21" ht="19.5" customHeight="1">
      <c r="A7144" s="545">
        <v>101775</v>
      </c>
      <c r="B7144" s="545" t="s">
        <v>10455</v>
      </c>
      <c r="C7144" s="545" t="s">
        <v>216</v>
      </c>
      <c r="D7144" s="546"/>
      <c r="E7144" s="171" t="str">
        <f t="shared" si="111"/>
        <v>1900</v>
      </c>
      <c r="F7144" s="547">
        <v>0</v>
      </c>
      <c r="G7144" s="548">
        <v>0</v>
      </c>
      <c r="H7144" s="547">
        <v>0</v>
      </c>
      <c r="I7144" s="545" t="s">
        <v>12752</v>
      </c>
      <c r="J7144" s="545"/>
      <c r="K7144" s="545" t="s">
        <v>13413</v>
      </c>
      <c r="L7144" s="545" t="s">
        <v>13413</v>
      </c>
      <c r="M7144" s="548" t="s">
        <v>13758</v>
      </c>
      <c r="N7144" s="545" t="s">
        <v>13413</v>
      </c>
      <c r="O7144" s="545" t="s">
        <v>13413</v>
      </c>
      <c r="P7144" s="549">
        <v>5136</v>
      </c>
      <c r="Q7144" s="549">
        <v>1</v>
      </c>
      <c r="R7144" s="549">
        <v>167</v>
      </c>
      <c r="S7144" s="548"/>
      <c r="T7144" s="548"/>
      <c r="U7144" s="99"/>
    </row>
    <row r="7145" spans="1:21" ht="19.5" customHeight="1">
      <c r="A7145" s="545">
        <v>101776</v>
      </c>
      <c r="B7145" s="545" t="s">
        <v>236</v>
      </c>
      <c r="C7145" s="545" t="s">
        <v>221</v>
      </c>
      <c r="D7145" s="546"/>
      <c r="E7145" s="171" t="str">
        <f t="shared" si="111"/>
        <v>1900</v>
      </c>
      <c r="F7145" s="547">
        <v>0</v>
      </c>
      <c r="G7145" s="548">
        <v>0</v>
      </c>
      <c r="H7145" s="547">
        <v>0</v>
      </c>
      <c r="I7145" s="545" t="s">
        <v>12640</v>
      </c>
      <c r="J7145" s="545"/>
      <c r="K7145" s="545" t="s">
        <v>13413</v>
      </c>
      <c r="L7145" s="545" t="s">
        <v>13413</v>
      </c>
      <c r="M7145" s="548" t="s">
        <v>13758</v>
      </c>
      <c r="N7145" s="545" t="s">
        <v>13413</v>
      </c>
      <c r="O7145" s="545" t="s">
        <v>13413</v>
      </c>
      <c r="P7145" s="549">
        <v>5137</v>
      </c>
      <c r="Q7145" s="549">
        <v>1</v>
      </c>
      <c r="R7145" s="549">
        <v>1</v>
      </c>
      <c r="S7145" s="548"/>
      <c r="T7145" s="548"/>
      <c r="U7145" s="99"/>
    </row>
    <row r="7146" spans="1:21" ht="19.5" customHeight="1">
      <c r="A7146" s="545">
        <v>101777</v>
      </c>
      <c r="B7146" s="545" t="s">
        <v>1800</v>
      </c>
      <c r="C7146" s="545" t="s">
        <v>209</v>
      </c>
      <c r="D7146" s="546"/>
      <c r="E7146" s="171" t="str">
        <f t="shared" si="111"/>
        <v>1900</v>
      </c>
      <c r="F7146" s="547">
        <v>0</v>
      </c>
      <c r="G7146" s="548">
        <v>0</v>
      </c>
      <c r="H7146" s="547">
        <v>0</v>
      </c>
      <c r="I7146" s="545" t="s">
        <v>12706</v>
      </c>
      <c r="J7146" s="545"/>
      <c r="K7146" s="545" t="s">
        <v>13413</v>
      </c>
      <c r="L7146" s="545" t="s">
        <v>13413</v>
      </c>
      <c r="M7146" s="548" t="s">
        <v>13758</v>
      </c>
      <c r="N7146" s="545" t="s">
        <v>13413</v>
      </c>
      <c r="O7146" s="545" t="s">
        <v>14535</v>
      </c>
      <c r="P7146" s="549">
        <v>5138</v>
      </c>
      <c r="Q7146" s="549">
        <v>1</v>
      </c>
      <c r="R7146" s="549">
        <v>128</v>
      </c>
      <c r="S7146" s="548"/>
      <c r="T7146" s="548"/>
      <c r="U7146" s="99"/>
    </row>
    <row r="7147" spans="1:21" ht="19.5" customHeight="1">
      <c r="A7147" s="545">
        <v>101778</v>
      </c>
      <c r="B7147" s="545" t="s">
        <v>6303</v>
      </c>
      <c r="C7147" s="545" t="s">
        <v>216</v>
      </c>
      <c r="D7147" s="546">
        <v>46052</v>
      </c>
      <c r="E7147" s="171" t="str">
        <f t="shared" si="111"/>
        <v>2026</v>
      </c>
      <c r="F7147" s="547">
        <v>300659</v>
      </c>
      <c r="G7147" s="548">
        <v>0.19</v>
      </c>
      <c r="H7147" s="547">
        <v>252654.62</v>
      </c>
      <c r="I7147" s="545" t="s">
        <v>12637</v>
      </c>
      <c r="J7147" s="545" t="s">
        <v>13307</v>
      </c>
      <c r="K7147" s="545" t="s">
        <v>18376</v>
      </c>
      <c r="L7147" s="545" t="s">
        <v>14823</v>
      </c>
      <c r="M7147" s="548" t="s">
        <v>13758</v>
      </c>
      <c r="N7147" s="545" t="s">
        <v>13413</v>
      </c>
      <c r="O7147" s="545" t="s">
        <v>14824</v>
      </c>
      <c r="P7147" s="549">
        <v>5139</v>
      </c>
      <c r="Q7147" s="549">
        <v>1</v>
      </c>
      <c r="R7147" s="549">
        <v>13</v>
      </c>
      <c r="S7147" s="548">
        <v>2228</v>
      </c>
      <c r="T7147" s="548"/>
      <c r="U7147" s="99"/>
    </row>
    <row r="7148" spans="1:21" ht="19.5" customHeight="1">
      <c r="A7148" s="545">
        <v>101779</v>
      </c>
      <c r="B7148" s="545" t="s">
        <v>3060</v>
      </c>
      <c r="C7148" s="545" t="s">
        <v>216</v>
      </c>
      <c r="D7148" s="546">
        <v>46052</v>
      </c>
      <c r="E7148" s="171" t="str">
        <f t="shared" si="111"/>
        <v>2026</v>
      </c>
      <c r="F7148" s="547">
        <v>539282</v>
      </c>
      <c r="G7148" s="548">
        <v>0.19</v>
      </c>
      <c r="H7148" s="547">
        <v>453178.15</v>
      </c>
      <c r="I7148" s="545" t="s">
        <v>12715</v>
      </c>
      <c r="J7148" s="545" t="s">
        <v>13307</v>
      </c>
      <c r="K7148" s="545" t="s">
        <v>18377</v>
      </c>
      <c r="L7148" s="545" t="s">
        <v>14823</v>
      </c>
      <c r="M7148" s="548" t="s">
        <v>13758</v>
      </c>
      <c r="N7148" s="545" t="s">
        <v>13413</v>
      </c>
      <c r="O7148" s="545" t="s">
        <v>14824</v>
      </c>
      <c r="P7148" s="549">
        <v>5140</v>
      </c>
      <c r="Q7148" s="549">
        <v>1</v>
      </c>
      <c r="R7148" s="549">
        <v>129</v>
      </c>
      <c r="S7148" s="548">
        <v>2228</v>
      </c>
      <c r="T7148" s="548"/>
      <c r="U7148" s="99"/>
    </row>
    <row r="7149" spans="1:21" ht="19.5" customHeight="1">
      <c r="A7149" s="545">
        <v>101780</v>
      </c>
      <c r="B7149" s="545" t="s">
        <v>10454</v>
      </c>
      <c r="C7149" s="545" t="s">
        <v>209</v>
      </c>
      <c r="D7149" s="546"/>
      <c r="E7149" s="171" t="str">
        <f t="shared" si="111"/>
        <v>1900</v>
      </c>
      <c r="F7149" s="547">
        <v>0</v>
      </c>
      <c r="G7149" s="548">
        <v>0</v>
      </c>
      <c r="H7149" s="547">
        <v>0</v>
      </c>
      <c r="I7149" s="545" t="s">
        <v>12676</v>
      </c>
      <c r="J7149" s="545"/>
      <c r="K7149" s="545" t="s">
        <v>13413</v>
      </c>
      <c r="L7149" s="545" t="s">
        <v>17985</v>
      </c>
      <c r="M7149" s="548" t="s">
        <v>13758</v>
      </c>
      <c r="N7149" s="545" t="s">
        <v>13413</v>
      </c>
      <c r="O7149" s="545" t="s">
        <v>17986</v>
      </c>
      <c r="P7149" s="549">
        <v>5141</v>
      </c>
      <c r="Q7149" s="549">
        <v>1</v>
      </c>
      <c r="R7149" s="549">
        <v>14</v>
      </c>
      <c r="S7149" s="548"/>
      <c r="T7149" s="548"/>
      <c r="U7149" s="99"/>
    </row>
    <row r="7150" spans="1:21" ht="19.5" customHeight="1">
      <c r="A7150" s="545">
        <v>101781</v>
      </c>
      <c r="B7150" s="545" t="s">
        <v>1752</v>
      </c>
      <c r="C7150" s="545" t="s">
        <v>206</v>
      </c>
      <c r="D7150" s="546">
        <v>44715</v>
      </c>
      <c r="E7150" s="171" t="str">
        <f t="shared" si="111"/>
        <v>2022</v>
      </c>
      <c r="F7150" s="547">
        <v>47268</v>
      </c>
      <c r="G7150" s="548">
        <v>0.19</v>
      </c>
      <c r="H7150" s="547">
        <v>39721.01</v>
      </c>
      <c r="I7150" s="545" t="s">
        <v>12709</v>
      </c>
      <c r="J7150" s="545" t="s">
        <v>13297</v>
      </c>
      <c r="K7150" s="545" t="s">
        <v>18378</v>
      </c>
      <c r="L7150" s="545" t="s">
        <v>18379</v>
      </c>
      <c r="M7150" s="548" t="s">
        <v>13758</v>
      </c>
      <c r="N7150" s="545" t="s">
        <v>13413</v>
      </c>
      <c r="O7150" s="545" t="s">
        <v>18380</v>
      </c>
      <c r="P7150" s="549">
        <v>5142</v>
      </c>
      <c r="Q7150" s="549">
        <v>1</v>
      </c>
      <c r="R7150" s="549">
        <v>124</v>
      </c>
      <c r="S7150" s="548">
        <v>2257</v>
      </c>
      <c r="T7150" s="548"/>
      <c r="U7150" s="99"/>
    </row>
    <row r="7151" spans="1:21" ht="19.5" customHeight="1">
      <c r="A7151" s="545">
        <v>101782</v>
      </c>
      <c r="B7151" s="545" t="s">
        <v>2569</v>
      </c>
      <c r="C7151" s="545" t="s">
        <v>209</v>
      </c>
      <c r="D7151" s="546"/>
      <c r="E7151" s="171" t="str">
        <f t="shared" si="111"/>
        <v>1900</v>
      </c>
      <c r="F7151" s="547">
        <v>0</v>
      </c>
      <c r="G7151" s="548">
        <v>0</v>
      </c>
      <c r="H7151" s="547">
        <v>0</v>
      </c>
      <c r="I7151" s="545" t="s">
        <v>12676</v>
      </c>
      <c r="J7151" s="545"/>
      <c r="K7151" s="545" t="s">
        <v>18381</v>
      </c>
      <c r="L7151" s="545" t="s">
        <v>13807</v>
      </c>
      <c r="M7151" s="548" t="s">
        <v>13758</v>
      </c>
      <c r="N7151" s="545" t="s">
        <v>13413</v>
      </c>
      <c r="O7151" s="545" t="s">
        <v>14833</v>
      </c>
      <c r="P7151" s="549">
        <v>5143</v>
      </c>
      <c r="Q7151" s="549">
        <v>1</v>
      </c>
      <c r="R7151" s="549">
        <v>14</v>
      </c>
      <c r="S7151" s="548"/>
      <c r="T7151" s="548"/>
      <c r="U7151" s="99"/>
    </row>
    <row r="7152" spans="1:21" ht="19.5" customHeight="1">
      <c r="A7152" s="545">
        <v>101784</v>
      </c>
      <c r="B7152" s="545" t="s">
        <v>1031</v>
      </c>
      <c r="C7152" s="545" t="s">
        <v>903</v>
      </c>
      <c r="D7152" s="546">
        <v>46052</v>
      </c>
      <c r="E7152" s="171" t="str">
        <f t="shared" si="111"/>
        <v>2026</v>
      </c>
      <c r="F7152" s="547">
        <v>75743</v>
      </c>
      <c r="G7152" s="548">
        <v>0.19</v>
      </c>
      <c r="H7152" s="547">
        <v>63649.58</v>
      </c>
      <c r="I7152" s="545" t="s">
        <v>12668</v>
      </c>
      <c r="J7152" s="545" t="s">
        <v>13307</v>
      </c>
      <c r="K7152" s="545" t="s">
        <v>18382</v>
      </c>
      <c r="L7152" s="545" t="s">
        <v>13413</v>
      </c>
      <c r="M7152" s="548" t="s">
        <v>13868</v>
      </c>
      <c r="N7152" s="545" t="s">
        <v>13413</v>
      </c>
      <c r="O7152" s="545" t="s">
        <v>13869</v>
      </c>
      <c r="P7152" s="549">
        <v>5145</v>
      </c>
      <c r="Q7152" s="549">
        <v>2</v>
      </c>
      <c r="R7152" s="549">
        <v>7</v>
      </c>
      <c r="S7152" s="548">
        <v>2228</v>
      </c>
      <c r="T7152" s="548"/>
      <c r="U7152" s="99"/>
    </row>
    <row r="7153" spans="1:21" ht="19.5" customHeight="1">
      <c r="A7153" s="545">
        <v>101785</v>
      </c>
      <c r="B7153" s="545" t="s">
        <v>6730</v>
      </c>
      <c r="C7153" s="545" t="s">
        <v>903</v>
      </c>
      <c r="D7153" s="546">
        <v>45708</v>
      </c>
      <c r="E7153" s="171" t="str">
        <f t="shared" si="111"/>
        <v>2025</v>
      </c>
      <c r="F7153" s="547">
        <v>203453.64</v>
      </c>
      <c r="G7153" s="548">
        <v>0.19</v>
      </c>
      <c r="H7153" s="547">
        <v>170969.44</v>
      </c>
      <c r="I7153" s="545" t="s">
        <v>12751</v>
      </c>
      <c r="J7153" s="545" t="s">
        <v>13307</v>
      </c>
      <c r="K7153" s="545" t="s">
        <v>13413</v>
      </c>
      <c r="L7153" s="545" t="s">
        <v>18070</v>
      </c>
      <c r="M7153" s="548" t="s">
        <v>13868</v>
      </c>
      <c r="N7153" s="545" t="s">
        <v>22183</v>
      </c>
      <c r="O7153" s="545" t="s">
        <v>16146</v>
      </c>
      <c r="P7153" s="549">
        <v>5146</v>
      </c>
      <c r="Q7153" s="549">
        <v>2</v>
      </c>
      <c r="R7153" s="549">
        <v>98</v>
      </c>
      <c r="S7153" s="548">
        <v>2228</v>
      </c>
      <c r="T7153" s="548">
        <v>97</v>
      </c>
      <c r="U7153" s="99"/>
    </row>
    <row r="7154" spans="1:21" ht="19.5" customHeight="1">
      <c r="A7154" s="545">
        <v>101786</v>
      </c>
      <c r="B7154" s="545" t="s">
        <v>1291</v>
      </c>
      <c r="C7154" s="545" t="s">
        <v>216</v>
      </c>
      <c r="D7154" s="546"/>
      <c r="E7154" s="171" t="str">
        <f t="shared" si="111"/>
        <v>1900</v>
      </c>
      <c r="F7154" s="547">
        <v>0</v>
      </c>
      <c r="G7154" s="548">
        <v>0</v>
      </c>
      <c r="H7154" s="547">
        <v>0</v>
      </c>
      <c r="I7154" s="545" t="s">
        <v>12700</v>
      </c>
      <c r="J7154" s="545"/>
      <c r="K7154" s="545" t="s">
        <v>13413</v>
      </c>
      <c r="L7154" s="545" t="s">
        <v>13413</v>
      </c>
      <c r="M7154" s="548" t="s">
        <v>13868</v>
      </c>
      <c r="N7154" s="545" t="s">
        <v>13413</v>
      </c>
      <c r="O7154" s="545" t="s">
        <v>13413</v>
      </c>
      <c r="P7154" s="549">
        <v>5147</v>
      </c>
      <c r="Q7154" s="549">
        <v>2</v>
      </c>
      <c r="R7154" s="549">
        <v>117</v>
      </c>
      <c r="S7154" s="548"/>
      <c r="T7154" s="548"/>
      <c r="U7154" s="99"/>
    </row>
    <row r="7155" spans="1:21" ht="19.5" customHeight="1">
      <c r="A7155" s="545">
        <v>101787</v>
      </c>
      <c r="B7155" s="545" t="s">
        <v>10453</v>
      </c>
      <c r="C7155" s="545" t="s">
        <v>311</v>
      </c>
      <c r="D7155" s="546"/>
      <c r="E7155" s="171" t="str">
        <f t="shared" si="111"/>
        <v>1900</v>
      </c>
      <c r="F7155" s="547">
        <v>0</v>
      </c>
      <c r="G7155" s="548">
        <v>0</v>
      </c>
      <c r="H7155" s="547">
        <v>0</v>
      </c>
      <c r="I7155" s="545" t="s">
        <v>12654</v>
      </c>
      <c r="J7155" s="545"/>
      <c r="K7155" s="545" t="s">
        <v>13413</v>
      </c>
      <c r="L7155" s="545" t="s">
        <v>13413</v>
      </c>
      <c r="M7155" s="548" t="s">
        <v>13758</v>
      </c>
      <c r="N7155" s="545" t="s">
        <v>13413</v>
      </c>
      <c r="O7155" s="545" t="s">
        <v>13413</v>
      </c>
      <c r="P7155" s="549">
        <v>5148</v>
      </c>
      <c r="Q7155" s="549">
        <v>1</v>
      </c>
      <c r="R7155" s="549">
        <v>2</v>
      </c>
      <c r="S7155" s="548"/>
      <c r="T7155" s="548"/>
      <c r="U7155" s="99"/>
    </row>
    <row r="7156" spans="1:21" ht="19.5" customHeight="1">
      <c r="A7156" s="545">
        <v>101788</v>
      </c>
      <c r="B7156" s="545" t="s">
        <v>423</v>
      </c>
      <c r="C7156" s="545" t="s">
        <v>311</v>
      </c>
      <c r="D7156" s="546">
        <v>43650</v>
      </c>
      <c r="E7156" s="171" t="str">
        <f t="shared" si="111"/>
        <v>2019</v>
      </c>
      <c r="F7156" s="547">
        <v>38064.99</v>
      </c>
      <c r="G7156" s="548">
        <v>0.19</v>
      </c>
      <c r="H7156" s="547">
        <v>31987.39</v>
      </c>
      <c r="I7156" s="545" t="s">
        <v>12654</v>
      </c>
      <c r="J7156" s="545" t="s">
        <v>13298</v>
      </c>
      <c r="K7156" s="545" t="s">
        <v>13413</v>
      </c>
      <c r="L7156" s="545" t="s">
        <v>13413</v>
      </c>
      <c r="M7156" s="548" t="s">
        <v>13758</v>
      </c>
      <c r="N7156" s="545" t="s">
        <v>13413</v>
      </c>
      <c r="O7156" s="545" t="s">
        <v>13413</v>
      </c>
      <c r="P7156" s="549">
        <v>5149</v>
      </c>
      <c r="Q7156" s="549">
        <v>1</v>
      </c>
      <c r="R7156" s="549">
        <v>2</v>
      </c>
      <c r="S7156" s="548">
        <v>1012</v>
      </c>
      <c r="T7156" s="548"/>
      <c r="U7156" s="99"/>
    </row>
    <row r="7157" spans="1:21" ht="19.5" customHeight="1">
      <c r="A7157" s="545">
        <v>101789</v>
      </c>
      <c r="B7157" s="545" t="s">
        <v>6110</v>
      </c>
      <c r="C7157" s="545" t="s">
        <v>221</v>
      </c>
      <c r="D7157" s="546">
        <v>44715</v>
      </c>
      <c r="E7157" s="171" t="str">
        <f t="shared" si="111"/>
        <v>2022</v>
      </c>
      <c r="F7157" s="547">
        <v>35671</v>
      </c>
      <c r="G7157" s="548">
        <v>0.19</v>
      </c>
      <c r="H7157" s="547">
        <v>29975.63</v>
      </c>
      <c r="I7157" s="545" t="s">
        <v>12645</v>
      </c>
      <c r="J7157" s="545" t="s">
        <v>13298</v>
      </c>
      <c r="K7157" s="545" t="s">
        <v>18383</v>
      </c>
      <c r="L7157" s="545" t="s">
        <v>18384</v>
      </c>
      <c r="M7157" s="548" t="s">
        <v>13758</v>
      </c>
      <c r="N7157" s="545" t="s">
        <v>22847</v>
      </c>
      <c r="O7157" s="545" t="s">
        <v>13413</v>
      </c>
      <c r="P7157" s="549">
        <v>5150</v>
      </c>
      <c r="Q7157" s="549">
        <v>1</v>
      </c>
      <c r="R7157" s="549">
        <v>12</v>
      </c>
      <c r="S7157" s="548">
        <v>1012</v>
      </c>
      <c r="T7157" s="548">
        <v>486</v>
      </c>
      <c r="U7157" s="99"/>
    </row>
    <row r="7158" spans="1:21" ht="19.5" customHeight="1">
      <c r="A7158" s="545">
        <v>101790</v>
      </c>
      <c r="B7158" s="545" t="s">
        <v>10452</v>
      </c>
      <c r="C7158" s="545" t="s">
        <v>221</v>
      </c>
      <c r="D7158" s="546">
        <v>44718</v>
      </c>
      <c r="E7158" s="171" t="str">
        <f t="shared" si="111"/>
        <v>2022</v>
      </c>
      <c r="F7158" s="547">
        <v>7726</v>
      </c>
      <c r="G7158" s="548">
        <v>0.19</v>
      </c>
      <c r="H7158" s="547">
        <v>6492.44</v>
      </c>
      <c r="I7158" s="545" t="s">
        <v>12752</v>
      </c>
      <c r="J7158" s="545" t="s">
        <v>13298</v>
      </c>
      <c r="K7158" s="545" t="s">
        <v>13413</v>
      </c>
      <c r="L7158" s="545" t="s">
        <v>13413</v>
      </c>
      <c r="M7158" s="548" t="s">
        <v>13758</v>
      </c>
      <c r="N7158" s="545" t="s">
        <v>13413</v>
      </c>
      <c r="O7158" s="545" t="s">
        <v>13413</v>
      </c>
      <c r="P7158" s="549">
        <v>5151</v>
      </c>
      <c r="Q7158" s="549">
        <v>1</v>
      </c>
      <c r="R7158" s="549">
        <v>167</v>
      </c>
      <c r="S7158" s="548">
        <v>1012</v>
      </c>
      <c r="T7158" s="548"/>
      <c r="U7158" s="99"/>
    </row>
    <row r="7159" spans="1:21" ht="19.5" customHeight="1">
      <c r="A7159" s="545">
        <v>101791</v>
      </c>
      <c r="B7159" s="545" t="s">
        <v>1903</v>
      </c>
      <c r="C7159" s="545" t="s">
        <v>209</v>
      </c>
      <c r="D7159" s="546"/>
      <c r="E7159" s="171" t="str">
        <f t="shared" si="111"/>
        <v>1900</v>
      </c>
      <c r="F7159" s="547">
        <v>0</v>
      </c>
      <c r="G7159" s="548">
        <v>0</v>
      </c>
      <c r="H7159" s="547">
        <v>0</v>
      </c>
      <c r="I7159" s="545" t="s">
        <v>12638</v>
      </c>
      <c r="J7159" s="545"/>
      <c r="K7159" s="545" t="s">
        <v>13413</v>
      </c>
      <c r="L7159" s="545" t="s">
        <v>13908</v>
      </c>
      <c r="M7159" s="548" t="s">
        <v>13758</v>
      </c>
      <c r="N7159" s="545" t="s">
        <v>22153</v>
      </c>
      <c r="O7159" s="545" t="s">
        <v>16479</v>
      </c>
      <c r="P7159" s="549">
        <v>5152</v>
      </c>
      <c r="Q7159" s="549">
        <v>1</v>
      </c>
      <c r="R7159" s="549">
        <v>126</v>
      </c>
      <c r="S7159" s="548"/>
      <c r="T7159" s="548">
        <v>31</v>
      </c>
      <c r="U7159" s="99"/>
    </row>
    <row r="7160" spans="1:21" ht="19.5" customHeight="1">
      <c r="A7160" s="545">
        <v>101792</v>
      </c>
      <c r="B7160" s="545" t="s">
        <v>1906</v>
      </c>
      <c r="C7160" s="545" t="s">
        <v>209</v>
      </c>
      <c r="D7160" s="546"/>
      <c r="E7160" s="171" t="str">
        <f t="shared" si="111"/>
        <v>1900</v>
      </c>
      <c r="F7160" s="547">
        <v>0</v>
      </c>
      <c r="G7160" s="548">
        <v>0</v>
      </c>
      <c r="H7160" s="547">
        <v>0</v>
      </c>
      <c r="I7160" s="545" t="s">
        <v>12638</v>
      </c>
      <c r="J7160" s="545"/>
      <c r="K7160" s="545" t="s">
        <v>13413</v>
      </c>
      <c r="L7160" s="545" t="s">
        <v>13908</v>
      </c>
      <c r="M7160" s="548" t="s">
        <v>13758</v>
      </c>
      <c r="N7160" s="545" t="s">
        <v>22153</v>
      </c>
      <c r="O7160" s="545" t="s">
        <v>16479</v>
      </c>
      <c r="P7160" s="549">
        <v>5153</v>
      </c>
      <c r="Q7160" s="549">
        <v>1</v>
      </c>
      <c r="R7160" s="549">
        <v>126</v>
      </c>
      <c r="S7160" s="548"/>
      <c r="T7160" s="548">
        <v>31</v>
      </c>
      <c r="U7160" s="99"/>
    </row>
    <row r="7161" spans="1:21" ht="19.5" customHeight="1">
      <c r="A7161" s="545">
        <v>101793</v>
      </c>
      <c r="B7161" s="545" t="s">
        <v>5373</v>
      </c>
      <c r="C7161" s="545" t="s">
        <v>209</v>
      </c>
      <c r="D7161" s="546"/>
      <c r="E7161" s="171" t="str">
        <f t="shared" si="111"/>
        <v>1900</v>
      </c>
      <c r="F7161" s="547">
        <v>0</v>
      </c>
      <c r="G7161" s="548">
        <v>0</v>
      </c>
      <c r="H7161" s="547">
        <v>0</v>
      </c>
      <c r="I7161" s="545" t="s">
        <v>12746</v>
      </c>
      <c r="J7161" s="545"/>
      <c r="K7161" s="545" t="s">
        <v>13413</v>
      </c>
      <c r="L7161" s="545" t="s">
        <v>13413</v>
      </c>
      <c r="M7161" s="548" t="s">
        <v>13758</v>
      </c>
      <c r="N7161" s="545" t="s">
        <v>13413</v>
      </c>
      <c r="O7161" s="545" t="s">
        <v>13413</v>
      </c>
      <c r="P7161" s="549">
        <v>5154</v>
      </c>
      <c r="Q7161" s="549">
        <v>1</v>
      </c>
      <c r="R7161" s="549">
        <v>29</v>
      </c>
      <c r="S7161" s="548"/>
      <c r="T7161" s="548"/>
      <c r="U7161" s="99"/>
    </row>
    <row r="7162" spans="1:21" ht="19.5" customHeight="1">
      <c r="A7162" s="545">
        <v>101794</v>
      </c>
      <c r="B7162" s="545" t="s">
        <v>2302</v>
      </c>
      <c r="C7162" s="545" t="s">
        <v>216</v>
      </c>
      <c r="D7162" s="546">
        <v>45708</v>
      </c>
      <c r="E7162" s="171" t="str">
        <f t="shared" si="111"/>
        <v>2025</v>
      </c>
      <c r="F7162" s="547">
        <v>185328.1</v>
      </c>
      <c r="G7162" s="548">
        <v>0.19</v>
      </c>
      <c r="H7162" s="547">
        <v>155737.9</v>
      </c>
      <c r="I7162" s="545" t="s">
        <v>12715</v>
      </c>
      <c r="J7162" s="545" t="s">
        <v>13307</v>
      </c>
      <c r="K7162" s="545" t="s">
        <v>13413</v>
      </c>
      <c r="L7162" s="545" t="s">
        <v>14624</v>
      </c>
      <c r="M7162" s="548" t="s">
        <v>13758</v>
      </c>
      <c r="N7162" s="545" t="s">
        <v>13413</v>
      </c>
      <c r="O7162" s="545" t="s">
        <v>14625</v>
      </c>
      <c r="P7162" s="549">
        <v>5155</v>
      </c>
      <c r="Q7162" s="549">
        <v>1</v>
      </c>
      <c r="R7162" s="549">
        <v>129</v>
      </c>
      <c r="S7162" s="548">
        <v>2228</v>
      </c>
      <c r="T7162" s="548"/>
      <c r="U7162" s="99"/>
    </row>
    <row r="7163" spans="1:21" ht="19.5" customHeight="1">
      <c r="A7163" s="545">
        <v>101795</v>
      </c>
      <c r="B7163" s="545" t="s">
        <v>6997</v>
      </c>
      <c r="C7163" s="545" t="s">
        <v>216</v>
      </c>
      <c r="D7163" s="546">
        <v>44589</v>
      </c>
      <c r="E7163" s="171" t="str">
        <f t="shared" si="111"/>
        <v>2022</v>
      </c>
      <c r="F7163" s="547">
        <v>680851</v>
      </c>
      <c r="G7163" s="548">
        <v>0.19</v>
      </c>
      <c r="H7163" s="547">
        <v>572143.69999999995</v>
      </c>
      <c r="I7163" s="545" t="s">
        <v>12656</v>
      </c>
      <c r="J7163" s="545" t="s">
        <v>13297</v>
      </c>
      <c r="K7163" s="545" t="s">
        <v>13413</v>
      </c>
      <c r="L7163" s="545" t="s">
        <v>15762</v>
      </c>
      <c r="M7163" s="548" t="s">
        <v>13758</v>
      </c>
      <c r="N7163" s="545" t="s">
        <v>13413</v>
      </c>
      <c r="O7163" s="545" t="s">
        <v>18385</v>
      </c>
      <c r="P7163" s="549">
        <v>5156</v>
      </c>
      <c r="Q7163" s="549">
        <v>1</v>
      </c>
      <c r="R7163" s="549">
        <v>119</v>
      </c>
      <c r="S7163" s="548">
        <v>2257</v>
      </c>
      <c r="T7163" s="548"/>
      <c r="U7163" s="99"/>
    </row>
    <row r="7164" spans="1:21" ht="19.5" customHeight="1">
      <c r="A7164" s="545">
        <v>101796</v>
      </c>
      <c r="B7164" s="545" t="s">
        <v>1585</v>
      </c>
      <c r="C7164" s="545" t="s">
        <v>216</v>
      </c>
      <c r="D7164" s="546">
        <v>46052</v>
      </c>
      <c r="E7164" s="171" t="str">
        <f t="shared" si="111"/>
        <v>2026</v>
      </c>
      <c r="F7164" s="547">
        <v>464693</v>
      </c>
      <c r="G7164" s="548">
        <v>0.19</v>
      </c>
      <c r="H7164" s="547">
        <v>390498.32</v>
      </c>
      <c r="I7164" s="545" t="s">
        <v>12656</v>
      </c>
      <c r="J7164" s="545" t="s">
        <v>13307</v>
      </c>
      <c r="K7164" s="545" t="s">
        <v>13413</v>
      </c>
      <c r="L7164" s="545" t="s">
        <v>15762</v>
      </c>
      <c r="M7164" s="548" t="s">
        <v>13758</v>
      </c>
      <c r="N7164" s="545" t="s">
        <v>13413</v>
      </c>
      <c r="O7164" s="545" t="s">
        <v>18386</v>
      </c>
      <c r="P7164" s="549">
        <v>5157</v>
      </c>
      <c r="Q7164" s="549">
        <v>1</v>
      </c>
      <c r="R7164" s="549">
        <v>119</v>
      </c>
      <c r="S7164" s="548">
        <v>2228</v>
      </c>
      <c r="T7164" s="548"/>
      <c r="U7164" s="99"/>
    </row>
    <row r="7165" spans="1:21" ht="19.5" customHeight="1">
      <c r="A7165" s="545">
        <v>101797</v>
      </c>
      <c r="B7165" s="545" t="s">
        <v>1452</v>
      </c>
      <c r="C7165" s="545" t="s">
        <v>216</v>
      </c>
      <c r="D7165" s="546">
        <v>44589</v>
      </c>
      <c r="E7165" s="171" t="str">
        <f t="shared" si="111"/>
        <v>2022</v>
      </c>
      <c r="F7165" s="547">
        <v>42142.01</v>
      </c>
      <c r="G7165" s="548">
        <v>0.19</v>
      </c>
      <c r="H7165" s="547">
        <v>35413.449999999997</v>
      </c>
      <c r="I7165" s="545" t="s">
        <v>12656</v>
      </c>
      <c r="J7165" s="545" t="s">
        <v>13297</v>
      </c>
      <c r="K7165" s="545" t="s">
        <v>13413</v>
      </c>
      <c r="L7165" s="545" t="s">
        <v>15762</v>
      </c>
      <c r="M7165" s="548" t="s">
        <v>13758</v>
      </c>
      <c r="N7165" s="545" t="s">
        <v>13413</v>
      </c>
      <c r="O7165" s="545" t="s">
        <v>18387</v>
      </c>
      <c r="P7165" s="549">
        <v>5158</v>
      </c>
      <c r="Q7165" s="549">
        <v>1</v>
      </c>
      <c r="R7165" s="549">
        <v>119</v>
      </c>
      <c r="S7165" s="548">
        <v>2257</v>
      </c>
      <c r="T7165" s="548"/>
      <c r="U7165" s="99"/>
    </row>
    <row r="7166" spans="1:21" ht="19.5" customHeight="1">
      <c r="A7166" s="545">
        <v>101798</v>
      </c>
      <c r="B7166" s="545" t="s">
        <v>6302</v>
      </c>
      <c r="C7166" s="545" t="s">
        <v>216</v>
      </c>
      <c r="D7166" s="546">
        <v>46052</v>
      </c>
      <c r="E7166" s="171" t="str">
        <f t="shared" si="111"/>
        <v>2026</v>
      </c>
      <c r="F7166" s="547">
        <v>125919</v>
      </c>
      <c r="G7166" s="548">
        <v>0.19</v>
      </c>
      <c r="H7166" s="547">
        <v>105814.29</v>
      </c>
      <c r="I7166" s="545" t="s">
        <v>12656</v>
      </c>
      <c r="J7166" s="545" t="s">
        <v>13307</v>
      </c>
      <c r="K7166" s="545" t="s">
        <v>13413</v>
      </c>
      <c r="L7166" s="545" t="s">
        <v>15762</v>
      </c>
      <c r="M7166" s="548" t="s">
        <v>13758</v>
      </c>
      <c r="N7166" s="545" t="s">
        <v>13413</v>
      </c>
      <c r="O7166" s="545" t="s">
        <v>18388</v>
      </c>
      <c r="P7166" s="549">
        <v>5159</v>
      </c>
      <c r="Q7166" s="549">
        <v>1</v>
      </c>
      <c r="R7166" s="549">
        <v>119</v>
      </c>
      <c r="S7166" s="548">
        <v>2228</v>
      </c>
      <c r="T7166" s="548"/>
      <c r="U7166" s="99"/>
    </row>
    <row r="7167" spans="1:21" ht="19.5" customHeight="1">
      <c r="A7167" s="545">
        <v>101799</v>
      </c>
      <c r="B7167" s="545" t="s">
        <v>1580</v>
      </c>
      <c r="C7167" s="545" t="s">
        <v>216</v>
      </c>
      <c r="D7167" s="546">
        <v>46052</v>
      </c>
      <c r="E7167" s="171" t="str">
        <f t="shared" si="111"/>
        <v>2026</v>
      </c>
      <c r="F7167" s="547">
        <v>768999</v>
      </c>
      <c r="G7167" s="548">
        <v>0.19</v>
      </c>
      <c r="H7167" s="547">
        <v>646217.65</v>
      </c>
      <c r="I7167" s="545" t="s">
        <v>12656</v>
      </c>
      <c r="J7167" s="545" t="s">
        <v>13307</v>
      </c>
      <c r="K7167" s="545" t="s">
        <v>13413</v>
      </c>
      <c r="L7167" s="545" t="s">
        <v>15762</v>
      </c>
      <c r="M7167" s="548" t="s">
        <v>13758</v>
      </c>
      <c r="N7167" s="545" t="s">
        <v>13413</v>
      </c>
      <c r="O7167" s="545" t="s">
        <v>18389</v>
      </c>
      <c r="P7167" s="549">
        <v>5160</v>
      </c>
      <c r="Q7167" s="549">
        <v>1</v>
      </c>
      <c r="R7167" s="549">
        <v>119</v>
      </c>
      <c r="S7167" s="548">
        <v>2228</v>
      </c>
      <c r="T7167" s="548"/>
      <c r="U7167" s="99"/>
    </row>
    <row r="7168" spans="1:21" ht="19.5" customHeight="1">
      <c r="A7168" s="545">
        <v>101800</v>
      </c>
      <c r="B7168" s="545" t="s">
        <v>6908</v>
      </c>
      <c r="C7168" s="545" t="s">
        <v>216</v>
      </c>
      <c r="D7168" s="546">
        <v>46052</v>
      </c>
      <c r="E7168" s="171" t="str">
        <f t="shared" si="111"/>
        <v>2026</v>
      </c>
      <c r="F7168" s="547">
        <v>3549959</v>
      </c>
      <c r="G7168" s="548">
        <v>0.19</v>
      </c>
      <c r="H7168" s="547">
        <v>2983158.82</v>
      </c>
      <c r="I7168" s="545" t="s">
        <v>12656</v>
      </c>
      <c r="J7168" s="545" t="s">
        <v>13307</v>
      </c>
      <c r="K7168" s="545" t="s">
        <v>13413</v>
      </c>
      <c r="L7168" s="545" t="s">
        <v>15762</v>
      </c>
      <c r="M7168" s="548" t="s">
        <v>13758</v>
      </c>
      <c r="N7168" s="545" t="s">
        <v>13413</v>
      </c>
      <c r="O7168" s="545" t="s">
        <v>18390</v>
      </c>
      <c r="P7168" s="549">
        <v>5161</v>
      </c>
      <c r="Q7168" s="549">
        <v>1</v>
      </c>
      <c r="R7168" s="549">
        <v>119</v>
      </c>
      <c r="S7168" s="548">
        <v>2228</v>
      </c>
      <c r="T7168" s="548"/>
      <c r="U7168" s="99"/>
    </row>
    <row r="7169" spans="1:21" ht="19.5" customHeight="1">
      <c r="A7169" s="545">
        <v>101803</v>
      </c>
      <c r="B7169" s="545" t="s">
        <v>448</v>
      </c>
      <c r="C7169" s="545" t="s">
        <v>221</v>
      </c>
      <c r="D7169" s="546"/>
      <c r="E7169" s="171" t="str">
        <f t="shared" si="111"/>
        <v>1900</v>
      </c>
      <c r="F7169" s="547">
        <v>0</v>
      </c>
      <c r="G7169" s="548">
        <v>0</v>
      </c>
      <c r="H7169" s="547">
        <v>0</v>
      </c>
      <c r="I7169" s="545" t="s">
        <v>12660</v>
      </c>
      <c r="J7169" s="545"/>
      <c r="K7169" s="545" t="s">
        <v>13413</v>
      </c>
      <c r="L7169" s="545" t="s">
        <v>17937</v>
      </c>
      <c r="M7169" s="548" t="s">
        <v>13758</v>
      </c>
      <c r="N7169" s="545" t="s">
        <v>22154</v>
      </c>
      <c r="O7169" s="545" t="s">
        <v>13413</v>
      </c>
      <c r="P7169" s="549">
        <v>5164</v>
      </c>
      <c r="Q7169" s="549">
        <v>1</v>
      </c>
      <c r="R7169" s="549">
        <v>72</v>
      </c>
      <c r="S7169" s="548"/>
      <c r="T7169" s="548">
        <v>170</v>
      </c>
      <c r="U7169" s="99"/>
    </row>
    <row r="7170" spans="1:21" ht="19.5" customHeight="1">
      <c r="A7170" s="545">
        <v>101804</v>
      </c>
      <c r="B7170" s="545" t="s">
        <v>450</v>
      </c>
      <c r="C7170" s="545" t="s">
        <v>221</v>
      </c>
      <c r="D7170" s="546"/>
      <c r="E7170" s="171" t="str">
        <f t="shared" si="111"/>
        <v>1900</v>
      </c>
      <c r="F7170" s="547">
        <v>0</v>
      </c>
      <c r="G7170" s="548">
        <v>0</v>
      </c>
      <c r="H7170" s="547">
        <v>0</v>
      </c>
      <c r="I7170" s="545" t="s">
        <v>12660</v>
      </c>
      <c r="J7170" s="545"/>
      <c r="K7170" s="545" t="s">
        <v>13413</v>
      </c>
      <c r="L7170" s="545" t="s">
        <v>17937</v>
      </c>
      <c r="M7170" s="548" t="s">
        <v>13758</v>
      </c>
      <c r="N7170" s="545" t="s">
        <v>22154</v>
      </c>
      <c r="O7170" s="545" t="s">
        <v>13413</v>
      </c>
      <c r="P7170" s="549">
        <v>5165</v>
      </c>
      <c r="Q7170" s="549">
        <v>1</v>
      </c>
      <c r="R7170" s="549">
        <v>72</v>
      </c>
      <c r="S7170" s="548"/>
      <c r="T7170" s="548">
        <v>170</v>
      </c>
      <c r="U7170" s="99"/>
    </row>
    <row r="7171" spans="1:21" ht="19.5" customHeight="1">
      <c r="A7171" s="545">
        <v>101805</v>
      </c>
      <c r="B7171" s="545" t="s">
        <v>6996</v>
      </c>
      <c r="C7171" s="545" t="s">
        <v>311</v>
      </c>
      <c r="D7171" s="546">
        <v>46052</v>
      </c>
      <c r="E7171" s="171" t="str">
        <f t="shared" si="111"/>
        <v>2026</v>
      </c>
      <c r="F7171" s="547">
        <v>207781</v>
      </c>
      <c r="G7171" s="548">
        <v>0.19</v>
      </c>
      <c r="H7171" s="547">
        <v>174605.88</v>
      </c>
      <c r="I7171" s="545" t="s">
        <v>12651</v>
      </c>
      <c r="J7171" s="545" t="s">
        <v>13307</v>
      </c>
      <c r="K7171" s="545" t="s">
        <v>13413</v>
      </c>
      <c r="L7171" s="545" t="s">
        <v>13806</v>
      </c>
      <c r="M7171" s="548" t="s">
        <v>13758</v>
      </c>
      <c r="N7171" s="545" t="s">
        <v>13413</v>
      </c>
      <c r="O7171" s="545" t="s">
        <v>13413</v>
      </c>
      <c r="P7171" s="549">
        <v>5166</v>
      </c>
      <c r="Q7171" s="549">
        <v>1</v>
      </c>
      <c r="R7171" s="549">
        <v>68</v>
      </c>
      <c r="S7171" s="548">
        <v>2228</v>
      </c>
      <c r="T7171" s="548"/>
      <c r="U7171" s="99"/>
    </row>
    <row r="7172" spans="1:21" ht="19.5" customHeight="1">
      <c r="A7172" s="545">
        <v>101806</v>
      </c>
      <c r="B7172" s="545" t="s">
        <v>417</v>
      </c>
      <c r="C7172" s="545" t="s">
        <v>311</v>
      </c>
      <c r="D7172" s="546"/>
      <c r="E7172" s="171" t="str">
        <f t="shared" ref="E7172:E7235" si="112">TEXT(D7172,"YYYY")</f>
        <v>1900</v>
      </c>
      <c r="F7172" s="547">
        <v>0</v>
      </c>
      <c r="G7172" s="548">
        <v>0</v>
      </c>
      <c r="H7172" s="547">
        <v>0</v>
      </c>
      <c r="I7172" s="545" t="s">
        <v>12654</v>
      </c>
      <c r="J7172" s="545"/>
      <c r="K7172" s="545" t="s">
        <v>13413</v>
      </c>
      <c r="L7172" s="545" t="s">
        <v>13413</v>
      </c>
      <c r="M7172" s="548" t="s">
        <v>13758</v>
      </c>
      <c r="N7172" s="545" t="s">
        <v>13413</v>
      </c>
      <c r="O7172" s="545" t="s">
        <v>13413</v>
      </c>
      <c r="P7172" s="549">
        <v>5167</v>
      </c>
      <c r="Q7172" s="549">
        <v>1</v>
      </c>
      <c r="R7172" s="549">
        <v>2</v>
      </c>
      <c r="S7172" s="548"/>
      <c r="T7172" s="548"/>
      <c r="U7172" s="99"/>
    </row>
    <row r="7173" spans="1:21" ht="19.5" customHeight="1">
      <c r="A7173" s="545">
        <v>101807</v>
      </c>
      <c r="B7173" s="545" t="s">
        <v>6995</v>
      </c>
      <c r="C7173" s="545" t="s">
        <v>4504</v>
      </c>
      <c r="D7173" s="546">
        <v>43843</v>
      </c>
      <c r="E7173" s="171" t="str">
        <f t="shared" si="112"/>
        <v>2020</v>
      </c>
      <c r="F7173" s="547">
        <v>31023</v>
      </c>
      <c r="G7173" s="548">
        <v>0.19</v>
      </c>
      <c r="H7173" s="547">
        <v>26069.75</v>
      </c>
      <c r="I7173" s="545" t="s">
        <v>12690</v>
      </c>
      <c r="J7173" s="545" t="s">
        <v>13297</v>
      </c>
      <c r="K7173" s="545"/>
      <c r="L7173" s="545" t="s">
        <v>14960</v>
      </c>
      <c r="M7173" s="548" t="s">
        <v>13868</v>
      </c>
      <c r="N7173" s="545" t="s">
        <v>13413</v>
      </c>
      <c r="O7173" s="545" t="s">
        <v>14961</v>
      </c>
      <c r="P7173" s="549">
        <v>5168</v>
      </c>
      <c r="Q7173" s="549">
        <v>2</v>
      </c>
      <c r="R7173" s="549">
        <v>96</v>
      </c>
      <c r="S7173" s="548">
        <v>2257</v>
      </c>
      <c r="T7173" s="548"/>
      <c r="U7173" s="99"/>
    </row>
    <row r="7174" spans="1:21" ht="19.5" customHeight="1">
      <c r="A7174" s="545">
        <v>101808</v>
      </c>
      <c r="B7174" s="545" t="s">
        <v>10451</v>
      </c>
      <c r="C7174" s="545" t="s">
        <v>206</v>
      </c>
      <c r="D7174" s="546"/>
      <c r="E7174" s="171" t="str">
        <f t="shared" si="112"/>
        <v>1900</v>
      </c>
      <c r="F7174" s="547">
        <v>0</v>
      </c>
      <c r="G7174" s="548">
        <v>0</v>
      </c>
      <c r="H7174" s="547">
        <v>0</v>
      </c>
      <c r="I7174" s="545" t="s">
        <v>12690</v>
      </c>
      <c r="J7174" s="545"/>
      <c r="K7174" s="545" t="s">
        <v>13413</v>
      </c>
      <c r="L7174" s="545" t="s">
        <v>14960</v>
      </c>
      <c r="M7174" s="548" t="s">
        <v>13758</v>
      </c>
      <c r="N7174" s="545" t="s">
        <v>13413</v>
      </c>
      <c r="O7174" s="545" t="s">
        <v>14961</v>
      </c>
      <c r="P7174" s="549">
        <v>5169</v>
      </c>
      <c r="Q7174" s="549">
        <v>1</v>
      </c>
      <c r="R7174" s="549">
        <v>96</v>
      </c>
      <c r="S7174" s="548"/>
      <c r="T7174" s="548"/>
      <c r="U7174" s="99"/>
    </row>
    <row r="7175" spans="1:21" ht="19.5" customHeight="1">
      <c r="A7175" s="545">
        <v>101809</v>
      </c>
      <c r="B7175" s="545" t="s">
        <v>318</v>
      </c>
      <c r="C7175" s="545" t="s">
        <v>311</v>
      </c>
      <c r="D7175" s="546">
        <v>46052</v>
      </c>
      <c r="E7175" s="171" t="str">
        <f t="shared" si="112"/>
        <v>2026</v>
      </c>
      <c r="F7175" s="547">
        <v>57991</v>
      </c>
      <c r="G7175" s="548">
        <v>0.19</v>
      </c>
      <c r="H7175" s="547">
        <v>48731.93</v>
      </c>
      <c r="I7175" s="545" t="s">
        <v>12651</v>
      </c>
      <c r="J7175" s="545" t="s">
        <v>13307</v>
      </c>
      <c r="K7175" s="545" t="s">
        <v>13413</v>
      </c>
      <c r="L7175" s="545" t="s">
        <v>18391</v>
      </c>
      <c r="M7175" s="548" t="s">
        <v>13758</v>
      </c>
      <c r="N7175" s="545" t="s">
        <v>13413</v>
      </c>
      <c r="O7175" s="545" t="s">
        <v>13413</v>
      </c>
      <c r="P7175" s="549">
        <v>5170</v>
      </c>
      <c r="Q7175" s="549">
        <v>1</v>
      </c>
      <c r="R7175" s="549">
        <v>68</v>
      </c>
      <c r="S7175" s="548">
        <v>2228</v>
      </c>
      <c r="T7175" s="548"/>
      <c r="U7175" s="99"/>
    </row>
    <row r="7176" spans="1:21" ht="19.5" customHeight="1">
      <c r="A7176" s="545">
        <v>101810</v>
      </c>
      <c r="B7176" s="545" t="s">
        <v>7506</v>
      </c>
      <c r="C7176" s="545" t="s">
        <v>216</v>
      </c>
      <c r="D7176" s="546">
        <v>43733</v>
      </c>
      <c r="E7176" s="171" t="str">
        <f t="shared" si="112"/>
        <v>2019</v>
      </c>
      <c r="F7176" s="547">
        <v>192799</v>
      </c>
      <c r="G7176" s="548">
        <v>0.19</v>
      </c>
      <c r="H7176" s="547">
        <v>162015.97</v>
      </c>
      <c r="I7176" s="545" t="s">
        <v>12736</v>
      </c>
      <c r="J7176" s="545" t="s">
        <v>13321</v>
      </c>
      <c r="K7176" s="545" t="s">
        <v>18392</v>
      </c>
      <c r="L7176" s="545" t="s">
        <v>13413</v>
      </c>
      <c r="M7176" s="548" t="s">
        <v>13758</v>
      </c>
      <c r="N7176" s="545" t="s">
        <v>13413</v>
      </c>
      <c r="O7176" s="545" t="s">
        <v>13413</v>
      </c>
      <c r="P7176" s="549">
        <v>11937</v>
      </c>
      <c r="Q7176" s="549">
        <v>1</v>
      </c>
      <c r="R7176" s="549">
        <v>56</v>
      </c>
      <c r="S7176" s="548">
        <v>2244</v>
      </c>
      <c r="T7176" s="548"/>
      <c r="U7176" s="99"/>
    </row>
    <row r="7177" spans="1:21" ht="19.5" customHeight="1">
      <c r="A7177" s="545">
        <v>101811</v>
      </c>
      <c r="B7177" s="545" t="s">
        <v>6994</v>
      </c>
      <c r="C7177" s="545" t="s">
        <v>311</v>
      </c>
      <c r="D7177" s="546">
        <v>46052</v>
      </c>
      <c r="E7177" s="171" t="str">
        <f t="shared" si="112"/>
        <v>2026</v>
      </c>
      <c r="F7177" s="547">
        <v>41022</v>
      </c>
      <c r="G7177" s="548">
        <v>0.19</v>
      </c>
      <c r="H7177" s="547">
        <v>34472.269999999997</v>
      </c>
      <c r="I7177" s="545" t="s">
        <v>12654</v>
      </c>
      <c r="J7177" s="545" t="s">
        <v>13307</v>
      </c>
      <c r="K7177" s="545" t="s">
        <v>18393</v>
      </c>
      <c r="L7177" s="545" t="s">
        <v>18391</v>
      </c>
      <c r="M7177" s="548" t="s">
        <v>13758</v>
      </c>
      <c r="N7177" s="545" t="s">
        <v>13413</v>
      </c>
      <c r="O7177" s="545" t="s">
        <v>13413</v>
      </c>
      <c r="P7177" s="549">
        <v>5171</v>
      </c>
      <c r="Q7177" s="549">
        <v>1</v>
      </c>
      <c r="R7177" s="549">
        <v>2</v>
      </c>
      <c r="S7177" s="548">
        <v>2228</v>
      </c>
      <c r="T7177" s="548"/>
      <c r="U7177" s="99"/>
    </row>
    <row r="7178" spans="1:21" ht="19.5" customHeight="1">
      <c r="A7178" s="545">
        <v>101812</v>
      </c>
      <c r="B7178" s="545" t="s">
        <v>10450</v>
      </c>
      <c r="C7178" s="545" t="s">
        <v>4504</v>
      </c>
      <c r="D7178" s="546"/>
      <c r="E7178" s="171" t="str">
        <f t="shared" si="112"/>
        <v>1900</v>
      </c>
      <c r="F7178" s="547">
        <v>0</v>
      </c>
      <c r="G7178" s="548">
        <v>0</v>
      </c>
      <c r="H7178" s="547">
        <v>0</v>
      </c>
      <c r="I7178" s="545" t="s">
        <v>12668</v>
      </c>
      <c r="J7178" s="545"/>
      <c r="K7178" s="545" t="s">
        <v>13413</v>
      </c>
      <c r="L7178" s="545" t="s">
        <v>14053</v>
      </c>
      <c r="M7178" s="548" t="s">
        <v>13868</v>
      </c>
      <c r="N7178" s="545" t="s">
        <v>13413</v>
      </c>
      <c r="O7178" s="545" t="s">
        <v>13413</v>
      </c>
      <c r="P7178" s="549">
        <v>5172</v>
      </c>
      <c r="Q7178" s="549">
        <v>2</v>
      </c>
      <c r="R7178" s="549">
        <v>7</v>
      </c>
      <c r="S7178" s="548"/>
      <c r="T7178" s="548"/>
      <c r="U7178" s="99"/>
    </row>
    <row r="7179" spans="1:21" ht="19.5" customHeight="1">
      <c r="A7179" s="545">
        <v>101813</v>
      </c>
      <c r="B7179" s="545" t="s">
        <v>10449</v>
      </c>
      <c r="C7179" s="545" t="s">
        <v>216</v>
      </c>
      <c r="D7179" s="546"/>
      <c r="E7179" s="171" t="str">
        <f t="shared" si="112"/>
        <v>1900</v>
      </c>
      <c r="F7179" s="547">
        <v>0</v>
      </c>
      <c r="G7179" s="548">
        <v>0</v>
      </c>
      <c r="H7179" s="547">
        <v>0</v>
      </c>
      <c r="I7179" s="545" t="s">
        <v>12646</v>
      </c>
      <c r="J7179" s="545"/>
      <c r="K7179" s="545" t="s">
        <v>13413</v>
      </c>
      <c r="L7179" s="545" t="s">
        <v>17872</v>
      </c>
      <c r="M7179" s="548" t="s">
        <v>13758</v>
      </c>
      <c r="N7179" s="545" t="s">
        <v>13413</v>
      </c>
      <c r="O7179" s="545" t="s">
        <v>13413</v>
      </c>
      <c r="P7179" s="549">
        <v>5173</v>
      </c>
      <c r="Q7179" s="549">
        <v>1</v>
      </c>
      <c r="R7179" s="549">
        <v>65</v>
      </c>
      <c r="S7179" s="548"/>
      <c r="T7179" s="548"/>
      <c r="U7179" s="99"/>
    </row>
    <row r="7180" spans="1:21" ht="19.5" customHeight="1">
      <c r="A7180" s="545">
        <v>101814</v>
      </c>
      <c r="B7180" s="545" t="s">
        <v>271</v>
      </c>
      <c r="C7180" s="545" t="s">
        <v>216</v>
      </c>
      <c r="D7180" s="546">
        <v>46052</v>
      </c>
      <c r="E7180" s="171" t="str">
        <f t="shared" si="112"/>
        <v>2026</v>
      </c>
      <c r="F7180" s="547">
        <v>16083</v>
      </c>
      <c r="G7180" s="548">
        <v>0.19</v>
      </c>
      <c r="H7180" s="547">
        <v>13515.13</v>
      </c>
      <c r="I7180" s="545" t="s">
        <v>12646</v>
      </c>
      <c r="J7180" s="545" t="s">
        <v>13307</v>
      </c>
      <c r="K7180" s="545" t="s">
        <v>13413</v>
      </c>
      <c r="L7180" s="545" t="s">
        <v>17872</v>
      </c>
      <c r="M7180" s="548" t="s">
        <v>13758</v>
      </c>
      <c r="N7180" s="545" t="s">
        <v>13413</v>
      </c>
      <c r="O7180" s="545" t="s">
        <v>13413</v>
      </c>
      <c r="P7180" s="549">
        <v>5174</v>
      </c>
      <c r="Q7180" s="549">
        <v>1</v>
      </c>
      <c r="R7180" s="549">
        <v>65</v>
      </c>
      <c r="S7180" s="548">
        <v>2228</v>
      </c>
      <c r="T7180" s="548"/>
      <c r="U7180" s="99"/>
    </row>
    <row r="7181" spans="1:21" ht="19.5" customHeight="1">
      <c r="A7181" s="545">
        <v>101815</v>
      </c>
      <c r="B7181" s="545" t="s">
        <v>10448</v>
      </c>
      <c r="C7181" s="545" t="s">
        <v>221</v>
      </c>
      <c r="D7181" s="546"/>
      <c r="E7181" s="171" t="str">
        <f t="shared" si="112"/>
        <v>1900</v>
      </c>
      <c r="F7181" s="547">
        <v>0</v>
      </c>
      <c r="G7181" s="548">
        <v>0</v>
      </c>
      <c r="H7181" s="547">
        <v>0</v>
      </c>
      <c r="I7181" s="545" t="s">
        <v>12640</v>
      </c>
      <c r="J7181" s="545"/>
      <c r="K7181" s="545" t="s">
        <v>13413</v>
      </c>
      <c r="L7181" s="545" t="s">
        <v>13413</v>
      </c>
      <c r="M7181" s="548" t="s">
        <v>13758</v>
      </c>
      <c r="N7181" s="545" t="s">
        <v>13413</v>
      </c>
      <c r="O7181" s="545" t="s">
        <v>13413</v>
      </c>
      <c r="P7181" s="549">
        <v>5175</v>
      </c>
      <c r="Q7181" s="549">
        <v>1</v>
      </c>
      <c r="R7181" s="549">
        <v>1</v>
      </c>
      <c r="S7181" s="548"/>
      <c r="T7181" s="548"/>
      <c r="U7181" s="99"/>
    </row>
    <row r="7182" spans="1:21" ht="19.5" customHeight="1">
      <c r="A7182" s="545">
        <v>101816</v>
      </c>
      <c r="B7182" s="545" t="s">
        <v>10447</v>
      </c>
      <c r="C7182" s="545" t="s">
        <v>216</v>
      </c>
      <c r="D7182" s="546"/>
      <c r="E7182" s="171" t="str">
        <f t="shared" si="112"/>
        <v>1900</v>
      </c>
      <c r="F7182" s="547">
        <v>0</v>
      </c>
      <c r="G7182" s="548">
        <v>0</v>
      </c>
      <c r="H7182" s="547">
        <v>0</v>
      </c>
      <c r="I7182" s="545" t="s">
        <v>12746</v>
      </c>
      <c r="J7182" s="545"/>
      <c r="K7182" s="545" t="s">
        <v>13413</v>
      </c>
      <c r="L7182" s="545" t="s">
        <v>13413</v>
      </c>
      <c r="M7182" s="548" t="s">
        <v>13758</v>
      </c>
      <c r="N7182" s="545" t="s">
        <v>13413</v>
      </c>
      <c r="O7182" s="545" t="s">
        <v>16334</v>
      </c>
      <c r="P7182" s="549">
        <v>5176</v>
      </c>
      <c r="Q7182" s="549">
        <v>1</v>
      </c>
      <c r="R7182" s="549">
        <v>29</v>
      </c>
      <c r="S7182" s="548"/>
      <c r="T7182" s="548"/>
      <c r="U7182" s="99"/>
    </row>
    <row r="7183" spans="1:21" ht="19.5" customHeight="1">
      <c r="A7183" s="545">
        <v>101817</v>
      </c>
      <c r="B7183" s="545" t="s">
        <v>1904</v>
      </c>
      <c r="C7183" s="545" t="s">
        <v>209</v>
      </c>
      <c r="D7183" s="546"/>
      <c r="E7183" s="171" t="str">
        <f t="shared" si="112"/>
        <v>1900</v>
      </c>
      <c r="F7183" s="547">
        <v>0</v>
      </c>
      <c r="G7183" s="548">
        <v>0</v>
      </c>
      <c r="H7183" s="547">
        <v>0</v>
      </c>
      <c r="I7183" s="545" t="s">
        <v>12638</v>
      </c>
      <c r="J7183" s="545"/>
      <c r="K7183" s="545" t="s">
        <v>13413</v>
      </c>
      <c r="L7183" s="545" t="s">
        <v>13908</v>
      </c>
      <c r="M7183" s="548" t="s">
        <v>13758</v>
      </c>
      <c r="N7183" s="545" t="s">
        <v>22153</v>
      </c>
      <c r="O7183" s="545" t="s">
        <v>16479</v>
      </c>
      <c r="P7183" s="549">
        <v>5177</v>
      </c>
      <c r="Q7183" s="549">
        <v>1</v>
      </c>
      <c r="R7183" s="549">
        <v>126</v>
      </c>
      <c r="S7183" s="548"/>
      <c r="T7183" s="548">
        <v>31</v>
      </c>
      <c r="U7183" s="99"/>
    </row>
    <row r="7184" spans="1:21" ht="19.5" customHeight="1">
      <c r="A7184" s="545">
        <v>101818</v>
      </c>
      <c r="B7184" s="545" t="s">
        <v>7962</v>
      </c>
      <c r="C7184" s="545" t="s">
        <v>216</v>
      </c>
      <c r="D7184" s="546">
        <v>43564</v>
      </c>
      <c r="E7184" s="171" t="str">
        <f t="shared" si="112"/>
        <v>2019</v>
      </c>
      <c r="F7184" s="547">
        <v>52019.01</v>
      </c>
      <c r="G7184" s="548">
        <v>0.19</v>
      </c>
      <c r="H7184" s="547">
        <v>43713.45</v>
      </c>
      <c r="I7184" s="545" t="s">
        <v>12746</v>
      </c>
      <c r="J7184" s="545" t="s">
        <v>13296</v>
      </c>
      <c r="K7184" s="545" t="s">
        <v>18394</v>
      </c>
      <c r="L7184" s="545" t="s">
        <v>13413</v>
      </c>
      <c r="M7184" s="548" t="s">
        <v>13758</v>
      </c>
      <c r="N7184" s="545" t="s">
        <v>13413</v>
      </c>
      <c r="O7184" s="545" t="s">
        <v>13413</v>
      </c>
      <c r="P7184" s="549">
        <v>11938</v>
      </c>
      <c r="Q7184" s="549">
        <v>1</v>
      </c>
      <c r="R7184" s="549">
        <v>29</v>
      </c>
      <c r="S7184" s="548">
        <v>2218</v>
      </c>
      <c r="T7184" s="548"/>
      <c r="U7184" s="99"/>
    </row>
    <row r="7185" spans="1:21" ht="19.5" customHeight="1">
      <c r="A7185" s="545">
        <v>101819</v>
      </c>
      <c r="B7185" s="545" t="s">
        <v>6049</v>
      </c>
      <c r="C7185" s="545" t="s">
        <v>209</v>
      </c>
      <c r="D7185" s="546">
        <v>44194</v>
      </c>
      <c r="E7185" s="171" t="str">
        <f t="shared" si="112"/>
        <v>2020</v>
      </c>
      <c r="F7185" s="547">
        <v>6437</v>
      </c>
      <c r="G7185" s="548">
        <v>0.19</v>
      </c>
      <c r="H7185" s="547">
        <v>5409.24</v>
      </c>
      <c r="I7185" s="545" t="s">
        <v>12706</v>
      </c>
      <c r="J7185" s="545" t="s">
        <v>13302</v>
      </c>
      <c r="K7185" s="545" t="s">
        <v>18395</v>
      </c>
      <c r="L7185" s="545" t="s">
        <v>13413</v>
      </c>
      <c r="M7185" s="548" t="s">
        <v>13758</v>
      </c>
      <c r="N7185" s="545" t="s">
        <v>13413</v>
      </c>
      <c r="O7185" s="545" t="s">
        <v>13413</v>
      </c>
      <c r="P7185" s="549">
        <v>11939</v>
      </c>
      <c r="Q7185" s="549">
        <v>1</v>
      </c>
      <c r="R7185" s="549">
        <v>128</v>
      </c>
      <c r="S7185" s="548">
        <v>2219</v>
      </c>
      <c r="T7185" s="548"/>
      <c r="U7185" s="99"/>
    </row>
    <row r="7186" spans="1:21" ht="19.5" customHeight="1">
      <c r="A7186" s="545">
        <v>101820</v>
      </c>
      <c r="B7186" s="545" t="s">
        <v>10446</v>
      </c>
      <c r="C7186" s="545" t="s">
        <v>216</v>
      </c>
      <c r="D7186" s="546"/>
      <c r="E7186" s="171" t="str">
        <f t="shared" si="112"/>
        <v>1900</v>
      </c>
      <c r="F7186" s="547">
        <v>0</v>
      </c>
      <c r="G7186" s="548">
        <v>0</v>
      </c>
      <c r="H7186" s="547">
        <v>0</v>
      </c>
      <c r="I7186" s="545" t="s">
        <v>12642</v>
      </c>
      <c r="J7186" s="545"/>
      <c r="K7186" s="545" t="s">
        <v>13413</v>
      </c>
      <c r="L7186" s="545" t="s">
        <v>13413</v>
      </c>
      <c r="M7186" s="548" t="s">
        <v>13758</v>
      </c>
      <c r="N7186" s="545" t="s">
        <v>13413</v>
      </c>
      <c r="O7186" s="545" t="s">
        <v>13413</v>
      </c>
      <c r="P7186" s="549">
        <v>5178</v>
      </c>
      <c r="Q7186" s="549">
        <v>1</v>
      </c>
      <c r="R7186" s="549">
        <v>135</v>
      </c>
      <c r="S7186" s="548"/>
      <c r="T7186" s="548"/>
      <c r="U7186" s="99"/>
    </row>
    <row r="7187" spans="1:21" ht="19.5" customHeight="1">
      <c r="A7187" s="545">
        <v>101821</v>
      </c>
      <c r="B7187" s="545" t="s">
        <v>1518</v>
      </c>
      <c r="C7187" s="545" t="s">
        <v>216</v>
      </c>
      <c r="D7187" s="546">
        <v>46052</v>
      </c>
      <c r="E7187" s="171" t="str">
        <f t="shared" si="112"/>
        <v>2026</v>
      </c>
      <c r="F7187" s="547">
        <v>87888</v>
      </c>
      <c r="G7187" s="548">
        <v>0.19</v>
      </c>
      <c r="H7187" s="547">
        <v>73855.460000000006</v>
      </c>
      <c r="I7187" s="545" t="s">
        <v>12685</v>
      </c>
      <c r="J7187" s="545" t="s">
        <v>13307</v>
      </c>
      <c r="K7187" s="545" t="s">
        <v>18396</v>
      </c>
      <c r="L7187" s="545" t="s">
        <v>14279</v>
      </c>
      <c r="M7187" s="548" t="s">
        <v>13758</v>
      </c>
      <c r="N7187" s="545" t="s">
        <v>13413</v>
      </c>
      <c r="O7187" s="545" t="s">
        <v>15686</v>
      </c>
      <c r="P7187" s="549">
        <v>5179</v>
      </c>
      <c r="Q7187" s="549">
        <v>1</v>
      </c>
      <c r="R7187" s="549">
        <v>11</v>
      </c>
      <c r="S7187" s="548">
        <v>2228</v>
      </c>
      <c r="T7187" s="548"/>
      <c r="U7187" s="99"/>
    </row>
    <row r="7188" spans="1:21" ht="19.5" customHeight="1">
      <c r="A7188" s="545">
        <v>101822</v>
      </c>
      <c r="B7188" s="545" t="s">
        <v>7961</v>
      </c>
      <c r="C7188" s="545" t="s">
        <v>216</v>
      </c>
      <c r="D7188" s="546">
        <v>43564</v>
      </c>
      <c r="E7188" s="171" t="str">
        <f t="shared" si="112"/>
        <v>2019</v>
      </c>
      <c r="F7188" s="547">
        <v>5626092</v>
      </c>
      <c r="G7188" s="548">
        <v>0.19</v>
      </c>
      <c r="H7188" s="547">
        <v>4727808.4000000004</v>
      </c>
      <c r="I7188" s="545" t="s">
        <v>12686</v>
      </c>
      <c r="J7188" s="545" t="s">
        <v>13321</v>
      </c>
      <c r="K7188" s="545" t="s">
        <v>18397</v>
      </c>
      <c r="L7188" s="545" t="s">
        <v>13413</v>
      </c>
      <c r="M7188" s="548" t="s">
        <v>13758</v>
      </c>
      <c r="N7188" s="545" t="s">
        <v>13413</v>
      </c>
      <c r="O7188" s="545" t="s">
        <v>13413</v>
      </c>
      <c r="P7188" s="549">
        <v>11940</v>
      </c>
      <c r="Q7188" s="549">
        <v>1</v>
      </c>
      <c r="R7188" s="549">
        <v>131</v>
      </c>
      <c r="S7188" s="548">
        <v>2244</v>
      </c>
      <c r="T7188" s="548"/>
      <c r="U7188" s="99"/>
    </row>
    <row r="7189" spans="1:21" ht="19.5" customHeight="1">
      <c r="A7189" s="545">
        <v>101824</v>
      </c>
      <c r="B7189" s="545" t="s">
        <v>5630</v>
      </c>
      <c r="C7189" s="545" t="s">
        <v>216</v>
      </c>
      <c r="D7189" s="546">
        <v>43564</v>
      </c>
      <c r="E7189" s="171" t="str">
        <f t="shared" si="112"/>
        <v>2019</v>
      </c>
      <c r="F7189" s="547">
        <v>1500000</v>
      </c>
      <c r="G7189" s="548">
        <v>0.19</v>
      </c>
      <c r="H7189" s="547">
        <v>1260504.2</v>
      </c>
      <c r="I7189" s="545" t="s">
        <v>12736</v>
      </c>
      <c r="J7189" s="545" t="s">
        <v>13321</v>
      </c>
      <c r="K7189" s="545" t="s">
        <v>18398</v>
      </c>
      <c r="L7189" s="545" t="s">
        <v>13413</v>
      </c>
      <c r="M7189" s="548" t="s">
        <v>13758</v>
      </c>
      <c r="N7189" s="545" t="s">
        <v>13413</v>
      </c>
      <c r="O7189" s="545" t="s">
        <v>13413</v>
      </c>
      <c r="P7189" s="549">
        <v>11942</v>
      </c>
      <c r="Q7189" s="549">
        <v>1</v>
      </c>
      <c r="R7189" s="549">
        <v>56</v>
      </c>
      <c r="S7189" s="548">
        <v>2244</v>
      </c>
      <c r="T7189" s="548"/>
      <c r="U7189" s="99"/>
    </row>
    <row r="7190" spans="1:21" ht="19.5" customHeight="1">
      <c r="A7190" s="545">
        <v>101825</v>
      </c>
      <c r="B7190" s="545" t="s">
        <v>8427</v>
      </c>
      <c r="C7190" s="545" t="s">
        <v>216</v>
      </c>
      <c r="D7190" s="546">
        <v>45008</v>
      </c>
      <c r="E7190" s="171" t="str">
        <f t="shared" si="112"/>
        <v>2023</v>
      </c>
      <c r="F7190" s="547">
        <v>2971</v>
      </c>
      <c r="G7190" s="548">
        <v>0.19</v>
      </c>
      <c r="H7190" s="547">
        <v>2496.64</v>
      </c>
      <c r="I7190" s="545" t="s">
        <v>12642</v>
      </c>
      <c r="J7190" s="545" t="s">
        <v>13298</v>
      </c>
      <c r="K7190" s="545" t="s">
        <v>13413</v>
      </c>
      <c r="L7190" s="545" t="s">
        <v>13807</v>
      </c>
      <c r="M7190" s="548" t="s">
        <v>13758</v>
      </c>
      <c r="N7190" s="545" t="s">
        <v>13413</v>
      </c>
      <c r="O7190" s="545" t="s">
        <v>15275</v>
      </c>
      <c r="P7190" s="549">
        <v>5180</v>
      </c>
      <c r="Q7190" s="549">
        <v>1</v>
      </c>
      <c r="R7190" s="549">
        <v>135</v>
      </c>
      <c r="S7190" s="548">
        <v>1012</v>
      </c>
      <c r="T7190" s="548"/>
      <c r="U7190" s="99"/>
    </row>
    <row r="7191" spans="1:21" ht="19.5" customHeight="1">
      <c r="A7191" s="545">
        <v>101826</v>
      </c>
      <c r="B7191" s="545" t="s">
        <v>2473</v>
      </c>
      <c r="C7191" s="545" t="s">
        <v>216</v>
      </c>
      <c r="D7191" s="546">
        <v>45708</v>
      </c>
      <c r="E7191" s="171" t="str">
        <f t="shared" si="112"/>
        <v>2025</v>
      </c>
      <c r="F7191" s="547">
        <v>4187.55</v>
      </c>
      <c r="G7191" s="548">
        <v>0.19</v>
      </c>
      <c r="H7191" s="547">
        <v>3518.95</v>
      </c>
      <c r="I7191" s="545" t="s">
        <v>12642</v>
      </c>
      <c r="J7191" s="545" t="s">
        <v>13307</v>
      </c>
      <c r="K7191" s="545" t="s">
        <v>13413</v>
      </c>
      <c r="L7191" s="545" t="s">
        <v>13807</v>
      </c>
      <c r="M7191" s="548" t="s">
        <v>13758</v>
      </c>
      <c r="N7191" s="545" t="s">
        <v>13413</v>
      </c>
      <c r="O7191" s="545" t="s">
        <v>17835</v>
      </c>
      <c r="P7191" s="549">
        <v>5181</v>
      </c>
      <c r="Q7191" s="549">
        <v>1</v>
      </c>
      <c r="R7191" s="549">
        <v>135</v>
      </c>
      <c r="S7191" s="548">
        <v>2228</v>
      </c>
      <c r="T7191" s="548"/>
      <c r="U7191" s="99"/>
    </row>
    <row r="7192" spans="1:21" ht="19.5" customHeight="1">
      <c r="A7192" s="545">
        <v>101827</v>
      </c>
      <c r="B7192" s="545" t="s">
        <v>6993</v>
      </c>
      <c r="C7192" s="545" t="s">
        <v>216</v>
      </c>
      <c r="D7192" s="546">
        <v>45708</v>
      </c>
      <c r="E7192" s="171" t="str">
        <f t="shared" si="112"/>
        <v>2025</v>
      </c>
      <c r="F7192" s="547">
        <v>3002.66</v>
      </c>
      <c r="G7192" s="548">
        <v>0</v>
      </c>
      <c r="H7192" s="547">
        <v>3002.66</v>
      </c>
      <c r="I7192" s="545" t="s">
        <v>12642</v>
      </c>
      <c r="J7192" s="545" t="s">
        <v>13307</v>
      </c>
      <c r="K7192" s="545" t="s">
        <v>13413</v>
      </c>
      <c r="L7192" s="545" t="s">
        <v>13807</v>
      </c>
      <c r="M7192" s="548" t="s">
        <v>13758</v>
      </c>
      <c r="N7192" s="545" t="s">
        <v>13413</v>
      </c>
      <c r="O7192" s="545" t="s">
        <v>15275</v>
      </c>
      <c r="P7192" s="549">
        <v>5182</v>
      </c>
      <c r="Q7192" s="549">
        <v>1</v>
      </c>
      <c r="R7192" s="549">
        <v>135</v>
      </c>
      <c r="S7192" s="548">
        <v>2228</v>
      </c>
      <c r="T7192" s="548"/>
      <c r="U7192" s="99"/>
    </row>
    <row r="7193" spans="1:21" ht="19.5" customHeight="1">
      <c r="A7193" s="545">
        <v>101828</v>
      </c>
      <c r="B7193" s="545" t="s">
        <v>10445</v>
      </c>
      <c r="C7193" s="545" t="s">
        <v>216</v>
      </c>
      <c r="D7193" s="546"/>
      <c r="E7193" s="171" t="str">
        <f t="shared" si="112"/>
        <v>1900</v>
      </c>
      <c r="F7193" s="547">
        <v>0</v>
      </c>
      <c r="G7193" s="548">
        <v>0</v>
      </c>
      <c r="H7193" s="547">
        <v>0</v>
      </c>
      <c r="I7193" s="545" t="s">
        <v>12718</v>
      </c>
      <c r="J7193" s="545"/>
      <c r="K7193" s="545" t="s">
        <v>13413</v>
      </c>
      <c r="L7193" s="545" t="s">
        <v>13807</v>
      </c>
      <c r="M7193" s="548" t="s">
        <v>13758</v>
      </c>
      <c r="N7193" s="545" t="s">
        <v>13413</v>
      </c>
      <c r="O7193" s="545" t="s">
        <v>14544</v>
      </c>
      <c r="P7193" s="549">
        <v>5183</v>
      </c>
      <c r="Q7193" s="549">
        <v>1</v>
      </c>
      <c r="R7193" s="549">
        <v>137</v>
      </c>
      <c r="S7193" s="548"/>
      <c r="T7193" s="548"/>
      <c r="U7193" s="99"/>
    </row>
    <row r="7194" spans="1:21" ht="19.5" customHeight="1">
      <c r="A7194" s="545">
        <v>101829</v>
      </c>
      <c r="B7194" s="545" t="s">
        <v>12983</v>
      </c>
      <c r="C7194" s="545" t="s">
        <v>786</v>
      </c>
      <c r="D7194" s="546"/>
      <c r="E7194" s="171" t="str">
        <f t="shared" si="112"/>
        <v>1900</v>
      </c>
      <c r="F7194" s="547">
        <v>0</v>
      </c>
      <c r="G7194" s="548">
        <v>0</v>
      </c>
      <c r="H7194" s="547">
        <v>0</v>
      </c>
      <c r="I7194" s="545" t="s">
        <v>12659</v>
      </c>
      <c r="J7194" s="545"/>
      <c r="K7194" s="545" t="s">
        <v>13413</v>
      </c>
      <c r="L7194" s="545" t="s">
        <v>13413</v>
      </c>
      <c r="M7194" s="548" t="s">
        <v>13758</v>
      </c>
      <c r="N7194" s="545" t="s">
        <v>13413</v>
      </c>
      <c r="O7194" s="545" t="s">
        <v>18171</v>
      </c>
      <c r="P7194" s="549">
        <v>5184</v>
      </c>
      <c r="Q7194" s="549">
        <v>1</v>
      </c>
      <c r="R7194" s="549">
        <v>116</v>
      </c>
      <c r="S7194" s="548"/>
      <c r="T7194" s="548"/>
      <c r="U7194" s="99"/>
    </row>
    <row r="7195" spans="1:21" ht="19.5" customHeight="1">
      <c r="A7195" s="545">
        <v>101830</v>
      </c>
      <c r="B7195" s="545" t="s">
        <v>7757</v>
      </c>
      <c r="C7195" s="545" t="s">
        <v>216</v>
      </c>
      <c r="D7195" s="546">
        <v>43644</v>
      </c>
      <c r="E7195" s="171" t="str">
        <f t="shared" si="112"/>
        <v>2019</v>
      </c>
      <c r="F7195" s="547">
        <v>1270000</v>
      </c>
      <c r="G7195" s="548">
        <v>0.19</v>
      </c>
      <c r="H7195" s="547">
        <v>1067226.8899999999</v>
      </c>
      <c r="I7195" s="545" t="s">
        <v>12655</v>
      </c>
      <c r="J7195" s="545" t="s">
        <v>13321</v>
      </c>
      <c r="K7195" s="545" t="s">
        <v>18399</v>
      </c>
      <c r="L7195" s="545" t="s">
        <v>13413</v>
      </c>
      <c r="M7195" s="548" t="s">
        <v>13758</v>
      </c>
      <c r="N7195" s="545" t="s">
        <v>13413</v>
      </c>
      <c r="O7195" s="545" t="s">
        <v>13413</v>
      </c>
      <c r="P7195" s="549">
        <v>11943</v>
      </c>
      <c r="Q7195" s="549">
        <v>1</v>
      </c>
      <c r="R7195" s="549">
        <v>109</v>
      </c>
      <c r="S7195" s="548">
        <v>2244</v>
      </c>
      <c r="T7195" s="548"/>
      <c r="U7195" s="99"/>
    </row>
    <row r="7196" spans="1:21" ht="19.5" customHeight="1">
      <c r="A7196" s="545">
        <v>101831</v>
      </c>
      <c r="B7196" s="545" t="s">
        <v>4976</v>
      </c>
      <c r="C7196" s="545" t="s">
        <v>209</v>
      </c>
      <c r="D7196" s="546">
        <v>45708</v>
      </c>
      <c r="E7196" s="171" t="str">
        <f t="shared" si="112"/>
        <v>2025</v>
      </c>
      <c r="F7196" s="547">
        <v>160165.21</v>
      </c>
      <c r="G7196" s="548">
        <v>0.19</v>
      </c>
      <c r="H7196" s="547">
        <v>134592.62</v>
      </c>
      <c r="I7196" s="545" t="s">
        <v>12652</v>
      </c>
      <c r="J7196" s="545" t="s">
        <v>13307</v>
      </c>
      <c r="K7196" s="545" t="s">
        <v>18400</v>
      </c>
      <c r="L7196" s="545" t="s">
        <v>13413</v>
      </c>
      <c r="M7196" s="548" t="s">
        <v>13758</v>
      </c>
      <c r="N7196" s="545" t="s">
        <v>13413</v>
      </c>
      <c r="O7196" s="545" t="s">
        <v>13413</v>
      </c>
      <c r="P7196" s="549">
        <v>11944</v>
      </c>
      <c r="Q7196" s="549">
        <v>1</v>
      </c>
      <c r="R7196" s="549">
        <v>134</v>
      </c>
      <c r="S7196" s="548">
        <v>2228</v>
      </c>
      <c r="T7196" s="548"/>
      <c r="U7196" s="99"/>
    </row>
    <row r="7197" spans="1:21" ht="19.5" customHeight="1">
      <c r="A7197" s="545">
        <v>101832</v>
      </c>
      <c r="B7197" s="545" t="s">
        <v>4978</v>
      </c>
      <c r="C7197" s="545" t="s">
        <v>216</v>
      </c>
      <c r="D7197" s="546">
        <v>44189</v>
      </c>
      <c r="E7197" s="171" t="str">
        <f t="shared" si="112"/>
        <v>2020</v>
      </c>
      <c r="F7197" s="547">
        <v>21200</v>
      </c>
      <c r="G7197" s="548">
        <v>0.19</v>
      </c>
      <c r="H7197" s="547">
        <v>17815.13</v>
      </c>
      <c r="I7197" s="545" t="s">
        <v>12652</v>
      </c>
      <c r="J7197" s="545" t="s">
        <v>13296</v>
      </c>
      <c r="K7197" s="545" t="s">
        <v>18401</v>
      </c>
      <c r="L7197" s="545" t="s">
        <v>13413</v>
      </c>
      <c r="M7197" s="548" t="s">
        <v>13758</v>
      </c>
      <c r="N7197" s="545" t="s">
        <v>13413</v>
      </c>
      <c r="O7197" s="545" t="s">
        <v>13413</v>
      </c>
      <c r="P7197" s="549">
        <v>11945</v>
      </c>
      <c r="Q7197" s="549">
        <v>1</v>
      </c>
      <c r="R7197" s="549">
        <v>134</v>
      </c>
      <c r="S7197" s="548">
        <v>2218</v>
      </c>
      <c r="T7197" s="548"/>
      <c r="U7197" s="99"/>
    </row>
    <row r="7198" spans="1:21" ht="19.5" customHeight="1">
      <c r="A7198" s="545">
        <v>101833</v>
      </c>
      <c r="B7198" s="545" t="s">
        <v>7558</v>
      </c>
      <c r="C7198" s="545" t="s">
        <v>216</v>
      </c>
      <c r="D7198" s="546">
        <v>43697</v>
      </c>
      <c r="E7198" s="171" t="str">
        <f t="shared" si="112"/>
        <v>2019</v>
      </c>
      <c r="F7198" s="547">
        <v>8014734</v>
      </c>
      <c r="G7198" s="548">
        <v>0.19</v>
      </c>
      <c r="H7198" s="547">
        <v>6735070.5899999999</v>
      </c>
      <c r="I7198" s="545" t="s">
        <v>12637</v>
      </c>
      <c r="J7198" s="545" t="s">
        <v>13321</v>
      </c>
      <c r="K7198" s="545" t="s">
        <v>18402</v>
      </c>
      <c r="L7198" s="545" t="s">
        <v>13413</v>
      </c>
      <c r="M7198" s="548" t="s">
        <v>13758</v>
      </c>
      <c r="N7198" s="545" t="s">
        <v>13413</v>
      </c>
      <c r="O7198" s="545" t="s">
        <v>13413</v>
      </c>
      <c r="P7198" s="549">
        <v>11946</v>
      </c>
      <c r="Q7198" s="549">
        <v>1</v>
      </c>
      <c r="R7198" s="549">
        <v>13</v>
      </c>
      <c r="S7198" s="548">
        <v>2244</v>
      </c>
      <c r="T7198" s="548"/>
      <c r="U7198" s="99"/>
    </row>
    <row r="7199" spans="1:21" ht="19.5" customHeight="1">
      <c r="A7199" s="545">
        <v>101834</v>
      </c>
      <c r="B7199" s="545" t="s">
        <v>7462</v>
      </c>
      <c r="C7199" s="545" t="s">
        <v>216</v>
      </c>
      <c r="D7199" s="546">
        <v>43738</v>
      </c>
      <c r="E7199" s="171" t="str">
        <f t="shared" si="112"/>
        <v>2019</v>
      </c>
      <c r="F7199" s="547">
        <v>47927747.490000002</v>
      </c>
      <c r="G7199" s="548">
        <v>0.19</v>
      </c>
      <c r="H7199" s="547">
        <v>40275418.060000002</v>
      </c>
      <c r="I7199" s="545" t="s">
        <v>12694</v>
      </c>
      <c r="J7199" s="545" t="s">
        <v>13321</v>
      </c>
      <c r="K7199" s="545" t="s">
        <v>18403</v>
      </c>
      <c r="L7199" s="545" t="s">
        <v>18404</v>
      </c>
      <c r="M7199" s="548" t="s">
        <v>13758</v>
      </c>
      <c r="N7199" s="545" t="s">
        <v>13413</v>
      </c>
      <c r="O7199" s="545" t="s">
        <v>13413</v>
      </c>
      <c r="P7199" s="549">
        <v>11947</v>
      </c>
      <c r="Q7199" s="549">
        <v>1</v>
      </c>
      <c r="R7199" s="549">
        <v>104</v>
      </c>
      <c r="S7199" s="548">
        <v>2244</v>
      </c>
      <c r="T7199" s="548"/>
      <c r="U7199" s="99"/>
    </row>
    <row r="7200" spans="1:21" ht="19.5" customHeight="1">
      <c r="A7200" s="545">
        <v>101835</v>
      </c>
      <c r="B7200" s="545" t="s">
        <v>6992</v>
      </c>
      <c r="C7200" s="545" t="s">
        <v>216</v>
      </c>
      <c r="D7200" s="546">
        <v>46052</v>
      </c>
      <c r="E7200" s="171" t="str">
        <f t="shared" si="112"/>
        <v>2026</v>
      </c>
      <c r="F7200" s="547">
        <v>1127</v>
      </c>
      <c r="G7200" s="548">
        <v>0</v>
      </c>
      <c r="H7200" s="547">
        <v>1127</v>
      </c>
      <c r="I7200" s="545" t="s">
        <v>12642</v>
      </c>
      <c r="J7200" s="545" t="s">
        <v>13307</v>
      </c>
      <c r="K7200" s="545" t="s">
        <v>13413</v>
      </c>
      <c r="L7200" s="545" t="s">
        <v>13807</v>
      </c>
      <c r="M7200" s="548" t="s">
        <v>13758</v>
      </c>
      <c r="N7200" s="545" t="s">
        <v>13413</v>
      </c>
      <c r="O7200" s="545" t="s">
        <v>15275</v>
      </c>
      <c r="P7200" s="549">
        <v>5185</v>
      </c>
      <c r="Q7200" s="549">
        <v>1</v>
      </c>
      <c r="R7200" s="549">
        <v>135</v>
      </c>
      <c r="S7200" s="548">
        <v>2228</v>
      </c>
      <c r="T7200" s="548"/>
      <c r="U7200" s="99"/>
    </row>
    <row r="7201" spans="1:21" ht="19.5" customHeight="1">
      <c r="A7201" s="545">
        <v>101836</v>
      </c>
      <c r="B7201" s="545" t="s">
        <v>2507</v>
      </c>
      <c r="C7201" s="545" t="s">
        <v>216</v>
      </c>
      <c r="D7201" s="546">
        <v>43843</v>
      </c>
      <c r="E7201" s="171" t="str">
        <f t="shared" si="112"/>
        <v>2020</v>
      </c>
      <c r="F7201" s="547">
        <v>246.33</v>
      </c>
      <c r="G7201" s="548">
        <v>0.19</v>
      </c>
      <c r="H7201" s="547">
        <v>207</v>
      </c>
      <c r="I7201" s="545" t="s">
        <v>12642</v>
      </c>
      <c r="J7201" s="545" t="s">
        <v>13297</v>
      </c>
      <c r="K7201" s="545" t="s">
        <v>13413</v>
      </c>
      <c r="L7201" s="545" t="s">
        <v>13807</v>
      </c>
      <c r="M7201" s="548" t="s">
        <v>13758</v>
      </c>
      <c r="N7201" s="545" t="s">
        <v>13413</v>
      </c>
      <c r="O7201" s="545" t="s">
        <v>15275</v>
      </c>
      <c r="P7201" s="549">
        <v>5186</v>
      </c>
      <c r="Q7201" s="549">
        <v>1</v>
      </c>
      <c r="R7201" s="549">
        <v>135</v>
      </c>
      <c r="S7201" s="548">
        <v>2257</v>
      </c>
      <c r="T7201" s="548"/>
      <c r="U7201" s="99"/>
    </row>
    <row r="7202" spans="1:21" ht="19.5" customHeight="1">
      <c r="A7202" s="545">
        <v>101837</v>
      </c>
      <c r="B7202" s="545" t="s">
        <v>7505</v>
      </c>
      <c r="C7202" s="545" t="s">
        <v>216</v>
      </c>
      <c r="D7202" s="546">
        <v>43733</v>
      </c>
      <c r="E7202" s="171" t="str">
        <f t="shared" si="112"/>
        <v>2019</v>
      </c>
      <c r="F7202" s="547">
        <v>22120331.989999998</v>
      </c>
      <c r="G7202" s="548">
        <v>0.19</v>
      </c>
      <c r="H7202" s="547">
        <v>18588514.280000001</v>
      </c>
      <c r="I7202" s="545" t="s">
        <v>12637</v>
      </c>
      <c r="J7202" s="545" t="s">
        <v>13321</v>
      </c>
      <c r="K7202" s="545" t="s">
        <v>18405</v>
      </c>
      <c r="L7202" s="545" t="s">
        <v>13413</v>
      </c>
      <c r="M7202" s="548" t="s">
        <v>13758</v>
      </c>
      <c r="N7202" s="545" t="s">
        <v>13413</v>
      </c>
      <c r="O7202" s="545" t="s">
        <v>13413</v>
      </c>
      <c r="P7202" s="549">
        <v>11948</v>
      </c>
      <c r="Q7202" s="549">
        <v>1</v>
      </c>
      <c r="R7202" s="549">
        <v>13</v>
      </c>
      <c r="S7202" s="548">
        <v>2244</v>
      </c>
      <c r="T7202" s="548"/>
      <c r="U7202" s="99"/>
    </row>
    <row r="7203" spans="1:21" ht="19.5" customHeight="1">
      <c r="A7203" s="545">
        <v>101838</v>
      </c>
      <c r="B7203" s="545" t="s">
        <v>7733</v>
      </c>
      <c r="C7203" s="545" t="s">
        <v>216</v>
      </c>
      <c r="D7203" s="546">
        <v>44585</v>
      </c>
      <c r="E7203" s="171" t="str">
        <f t="shared" si="112"/>
        <v>2022</v>
      </c>
      <c r="F7203" s="547">
        <v>103278.41</v>
      </c>
      <c r="G7203" s="548">
        <v>0.19</v>
      </c>
      <c r="H7203" s="547">
        <v>86788.58</v>
      </c>
      <c r="I7203" s="545" t="s">
        <v>12718</v>
      </c>
      <c r="J7203" s="545" t="s">
        <v>13297</v>
      </c>
      <c r="K7203" s="545" t="s">
        <v>18406</v>
      </c>
      <c r="L7203" s="545" t="s">
        <v>13413</v>
      </c>
      <c r="M7203" s="548" t="s">
        <v>13758</v>
      </c>
      <c r="N7203" s="545" t="s">
        <v>13413</v>
      </c>
      <c r="O7203" s="545" t="s">
        <v>13413</v>
      </c>
      <c r="P7203" s="549">
        <v>11949</v>
      </c>
      <c r="Q7203" s="549">
        <v>1</v>
      </c>
      <c r="R7203" s="549">
        <v>137</v>
      </c>
      <c r="S7203" s="548">
        <v>2257</v>
      </c>
      <c r="T7203" s="548"/>
      <c r="U7203" s="99"/>
    </row>
    <row r="7204" spans="1:21" ht="19.5" customHeight="1">
      <c r="A7204" s="545">
        <v>101839</v>
      </c>
      <c r="B7204" s="545" t="s">
        <v>2474</v>
      </c>
      <c r="C7204" s="545" t="s">
        <v>216</v>
      </c>
      <c r="D7204" s="546"/>
      <c r="E7204" s="171" t="str">
        <f t="shared" si="112"/>
        <v>1900</v>
      </c>
      <c r="F7204" s="547">
        <v>0</v>
      </c>
      <c r="G7204" s="548">
        <v>0</v>
      </c>
      <c r="H7204" s="547">
        <v>0</v>
      </c>
      <c r="I7204" s="545" t="s">
        <v>12642</v>
      </c>
      <c r="J7204" s="545"/>
      <c r="K7204" s="545" t="s">
        <v>13413</v>
      </c>
      <c r="L7204" s="545" t="s">
        <v>13807</v>
      </c>
      <c r="M7204" s="548" t="s">
        <v>13758</v>
      </c>
      <c r="N7204" s="545" t="s">
        <v>13413</v>
      </c>
      <c r="O7204" s="545" t="s">
        <v>17835</v>
      </c>
      <c r="P7204" s="549">
        <v>5187</v>
      </c>
      <c r="Q7204" s="549">
        <v>1</v>
      </c>
      <c r="R7204" s="549">
        <v>135</v>
      </c>
      <c r="S7204" s="548"/>
      <c r="T7204" s="548"/>
      <c r="U7204" s="99"/>
    </row>
    <row r="7205" spans="1:21" ht="19.5" customHeight="1">
      <c r="A7205" s="545">
        <v>101840</v>
      </c>
      <c r="B7205" s="545" t="s">
        <v>1464</v>
      </c>
      <c r="C7205" s="545" t="s">
        <v>216</v>
      </c>
      <c r="D7205" s="546"/>
      <c r="E7205" s="171" t="str">
        <f t="shared" si="112"/>
        <v>1900</v>
      </c>
      <c r="F7205" s="547">
        <v>0</v>
      </c>
      <c r="G7205" s="548">
        <v>0</v>
      </c>
      <c r="H7205" s="547">
        <v>0</v>
      </c>
      <c r="I7205" s="545" t="s">
        <v>12685</v>
      </c>
      <c r="J7205" s="545"/>
      <c r="K7205" s="545" t="s">
        <v>13413</v>
      </c>
      <c r="L7205" s="545" t="s">
        <v>13413</v>
      </c>
      <c r="M7205" s="548" t="s">
        <v>13758</v>
      </c>
      <c r="N7205" s="545" t="s">
        <v>13413</v>
      </c>
      <c r="O7205" s="545" t="s">
        <v>14239</v>
      </c>
      <c r="P7205" s="549">
        <v>5188</v>
      </c>
      <c r="Q7205" s="549">
        <v>1</v>
      </c>
      <c r="R7205" s="549">
        <v>11</v>
      </c>
      <c r="S7205" s="548"/>
      <c r="T7205" s="548"/>
      <c r="U7205" s="99"/>
    </row>
    <row r="7206" spans="1:21" ht="19.5" customHeight="1">
      <c r="A7206" s="545">
        <v>101841</v>
      </c>
      <c r="B7206" s="545" t="s">
        <v>3668</v>
      </c>
      <c r="C7206" s="545" t="s">
        <v>216</v>
      </c>
      <c r="D7206" s="546"/>
      <c r="E7206" s="171" t="str">
        <f t="shared" si="112"/>
        <v>1900</v>
      </c>
      <c r="F7206" s="547">
        <v>0</v>
      </c>
      <c r="G7206" s="548">
        <v>0</v>
      </c>
      <c r="H7206" s="547">
        <v>0</v>
      </c>
      <c r="I7206" s="545" t="s">
        <v>12702</v>
      </c>
      <c r="J7206" s="545"/>
      <c r="K7206" s="545" t="s">
        <v>13413</v>
      </c>
      <c r="L7206" s="545" t="s">
        <v>13413</v>
      </c>
      <c r="M7206" s="548" t="s">
        <v>13758</v>
      </c>
      <c r="N7206" s="545" t="s">
        <v>13413</v>
      </c>
      <c r="O7206" s="545" t="s">
        <v>13413</v>
      </c>
      <c r="P7206" s="549">
        <v>5189</v>
      </c>
      <c r="Q7206" s="549">
        <v>1</v>
      </c>
      <c r="R7206" s="549">
        <v>27</v>
      </c>
      <c r="S7206" s="548"/>
      <c r="T7206" s="548"/>
      <c r="U7206" s="99"/>
    </row>
    <row r="7207" spans="1:21" ht="19.5" customHeight="1">
      <c r="A7207" s="545">
        <v>101842</v>
      </c>
      <c r="B7207" s="545" t="s">
        <v>2478</v>
      </c>
      <c r="C7207" s="545" t="s">
        <v>216</v>
      </c>
      <c r="D7207" s="546"/>
      <c r="E7207" s="171" t="str">
        <f t="shared" si="112"/>
        <v>1900</v>
      </c>
      <c r="F7207" s="547">
        <v>0</v>
      </c>
      <c r="G7207" s="548">
        <v>0</v>
      </c>
      <c r="H7207" s="547">
        <v>0</v>
      </c>
      <c r="I7207" s="545" t="s">
        <v>12642</v>
      </c>
      <c r="J7207" s="545"/>
      <c r="K7207" s="545" t="s">
        <v>13413</v>
      </c>
      <c r="L7207" s="545" t="s">
        <v>13807</v>
      </c>
      <c r="M7207" s="548" t="s">
        <v>13758</v>
      </c>
      <c r="N7207" s="545" t="s">
        <v>13413</v>
      </c>
      <c r="O7207" s="545" t="s">
        <v>17835</v>
      </c>
      <c r="P7207" s="549">
        <v>5190</v>
      </c>
      <c r="Q7207" s="549">
        <v>1</v>
      </c>
      <c r="R7207" s="549">
        <v>135</v>
      </c>
      <c r="S7207" s="548"/>
      <c r="T7207" s="548"/>
      <c r="U7207" s="99"/>
    </row>
    <row r="7208" spans="1:21" ht="19.5" customHeight="1">
      <c r="A7208" s="545">
        <v>101843</v>
      </c>
      <c r="B7208" s="545" t="s">
        <v>2604</v>
      </c>
      <c r="C7208" s="545" t="s">
        <v>216</v>
      </c>
      <c r="D7208" s="546">
        <v>44589</v>
      </c>
      <c r="E7208" s="171" t="str">
        <f t="shared" si="112"/>
        <v>2022</v>
      </c>
      <c r="F7208" s="547">
        <v>48231</v>
      </c>
      <c r="G7208" s="548">
        <v>0.19</v>
      </c>
      <c r="H7208" s="547">
        <v>40530.25</v>
      </c>
      <c r="I7208" s="545" t="s">
        <v>12642</v>
      </c>
      <c r="J7208" s="545" t="s">
        <v>13297</v>
      </c>
      <c r="K7208" s="545" t="s">
        <v>13809</v>
      </c>
      <c r="L7208" s="545" t="s">
        <v>13807</v>
      </c>
      <c r="M7208" s="548" t="s">
        <v>13758</v>
      </c>
      <c r="N7208" s="545" t="s">
        <v>13413</v>
      </c>
      <c r="O7208" s="545" t="s">
        <v>15288</v>
      </c>
      <c r="P7208" s="549">
        <v>5191</v>
      </c>
      <c r="Q7208" s="549">
        <v>1</v>
      </c>
      <c r="R7208" s="549">
        <v>135</v>
      </c>
      <c r="S7208" s="548">
        <v>2257</v>
      </c>
      <c r="T7208" s="548"/>
      <c r="U7208" s="99"/>
    </row>
    <row r="7209" spans="1:21" ht="19.5" customHeight="1">
      <c r="A7209" s="545">
        <v>101844</v>
      </c>
      <c r="B7209" s="545" t="s">
        <v>10444</v>
      </c>
      <c r="C7209" s="545" t="s">
        <v>216</v>
      </c>
      <c r="D7209" s="546">
        <v>44620</v>
      </c>
      <c r="E7209" s="171" t="str">
        <f t="shared" si="112"/>
        <v>2022</v>
      </c>
      <c r="F7209" s="547">
        <v>19291.009999999998</v>
      </c>
      <c r="G7209" s="548">
        <v>0.19</v>
      </c>
      <c r="H7209" s="547">
        <v>16210.93</v>
      </c>
      <c r="I7209" s="545" t="s">
        <v>12642</v>
      </c>
      <c r="J7209" s="545" t="s">
        <v>13297</v>
      </c>
      <c r="K7209" s="545" t="s">
        <v>13413</v>
      </c>
      <c r="L7209" s="545" t="s">
        <v>13807</v>
      </c>
      <c r="M7209" s="548" t="s">
        <v>13758</v>
      </c>
      <c r="N7209" s="545" t="s">
        <v>13413</v>
      </c>
      <c r="O7209" s="545" t="s">
        <v>18337</v>
      </c>
      <c r="P7209" s="549">
        <v>5192</v>
      </c>
      <c r="Q7209" s="549">
        <v>1</v>
      </c>
      <c r="R7209" s="549">
        <v>135</v>
      </c>
      <c r="S7209" s="548">
        <v>2257</v>
      </c>
      <c r="T7209" s="548"/>
      <c r="U7209" s="99"/>
    </row>
    <row r="7210" spans="1:21" ht="19.5" customHeight="1">
      <c r="A7210" s="545">
        <v>101845</v>
      </c>
      <c r="B7210" s="545" t="s">
        <v>6686</v>
      </c>
      <c r="C7210" s="545" t="s">
        <v>216</v>
      </c>
      <c r="D7210" s="546">
        <v>44585</v>
      </c>
      <c r="E7210" s="171" t="str">
        <f t="shared" si="112"/>
        <v>2022</v>
      </c>
      <c r="F7210" s="547">
        <v>19291.490000000002</v>
      </c>
      <c r="G7210" s="548">
        <v>0.19</v>
      </c>
      <c r="H7210" s="547">
        <v>16211.34</v>
      </c>
      <c r="I7210" s="545" t="s">
        <v>12642</v>
      </c>
      <c r="J7210" s="545" t="s">
        <v>13297</v>
      </c>
      <c r="K7210" s="545" t="s">
        <v>13413</v>
      </c>
      <c r="L7210" s="545" t="s">
        <v>13807</v>
      </c>
      <c r="M7210" s="548" t="s">
        <v>13758</v>
      </c>
      <c r="N7210" s="545" t="s">
        <v>13413</v>
      </c>
      <c r="O7210" s="545" t="s">
        <v>18337</v>
      </c>
      <c r="P7210" s="549">
        <v>5193</v>
      </c>
      <c r="Q7210" s="549">
        <v>1</v>
      </c>
      <c r="R7210" s="549">
        <v>135</v>
      </c>
      <c r="S7210" s="548">
        <v>2257</v>
      </c>
      <c r="T7210" s="548"/>
      <c r="U7210" s="99"/>
    </row>
    <row r="7211" spans="1:21" ht="19.5" customHeight="1">
      <c r="A7211" s="545">
        <v>101846</v>
      </c>
      <c r="B7211" s="545" t="s">
        <v>1197</v>
      </c>
      <c r="C7211" s="545" t="s">
        <v>216</v>
      </c>
      <c r="D7211" s="546">
        <v>44588</v>
      </c>
      <c r="E7211" s="171" t="str">
        <f t="shared" si="112"/>
        <v>2022</v>
      </c>
      <c r="F7211" s="547">
        <v>2394.0100000000002</v>
      </c>
      <c r="G7211" s="548">
        <v>0.19</v>
      </c>
      <c r="H7211" s="547">
        <v>2011.77</v>
      </c>
      <c r="I7211" s="545" t="s">
        <v>12659</v>
      </c>
      <c r="J7211" s="545" t="s">
        <v>13297</v>
      </c>
      <c r="K7211" s="545" t="s">
        <v>13413</v>
      </c>
      <c r="L7211" s="545" t="s">
        <v>16512</v>
      </c>
      <c r="M7211" s="548" t="s">
        <v>13758</v>
      </c>
      <c r="N7211" s="545" t="s">
        <v>13413</v>
      </c>
      <c r="O7211" s="545" t="s">
        <v>16513</v>
      </c>
      <c r="P7211" s="549">
        <v>5194</v>
      </c>
      <c r="Q7211" s="549">
        <v>1</v>
      </c>
      <c r="R7211" s="549">
        <v>116</v>
      </c>
      <c r="S7211" s="548">
        <v>2257</v>
      </c>
      <c r="T7211" s="548"/>
      <c r="U7211" s="99"/>
    </row>
    <row r="7212" spans="1:21" ht="19.5" customHeight="1">
      <c r="A7212" s="545">
        <v>101847</v>
      </c>
      <c r="B7212" s="545" t="s">
        <v>6639</v>
      </c>
      <c r="C7212" s="545" t="s">
        <v>216</v>
      </c>
      <c r="D7212" s="546">
        <v>46066</v>
      </c>
      <c r="E7212" s="171" t="str">
        <f t="shared" si="112"/>
        <v>2026</v>
      </c>
      <c r="F7212" s="547">
        <v>68</v>
      </c>
      <c r="G7212" s="548">
        <v>0.19</v>
      </c>
      <c r="H7212" s="547">
        <v>57.14</v>
      </c>
      <c r="I7212" s="545" t="s">
        <v>12659</v>
      </c>
      <c r="J7212" s="545" t="s">
        <v>13298</v>
      </c>
      <c r="K7212" s="545" t="s">
        <v>13413</v>
      </c>
      <c r="L7212" s="545" t="s">
        <v>14222</v>
      </c>
      <c r="M7212" s="548" t="s">
        <v>13758</v>
      </c>
      <c r="N7212" s="545" t="s">
        <v>13413</v>
      </c>
      <c r="O7212" s="545" t="s">
        <v>14223</v>
      </c>
      <c r="P7212" s="549">
        <v>5195</v>
      </c>
      <c r="Q7212" s="549">
        <v>1</v>
      </c>
      <c r="R7212" s="549">
        <v>116</v>
      </c>
      <c r="S7212" s="548">
        <v>1012</v>
      </c>
      <c r="T7212" s="548"/>
      <c r="U7212" s="99"/>
    </row>
    <row r="7213" spans="1:21" ht="19.5" customHeight="1">
      <c r="A7213" s="545">
        <v>101848</v>
      </c>
      <c r="B7213" s="545" t="s">
        <v>3136</v>
      </c>
      <c r="C7213" s="545" t="s">
        <v>216</v>
      </c>
      <c r="D7213" s="546">
        <v>43843</v>
      </c>
      <c r="E7213" s="171" t="str">
        <f t="shared" si="112"/>
        <v>2020</v>
      </c>
      <c r="F7213" s="547">
        <v>2827.44</v>
      </c>
      <c r="G7213" s="548">
        <v>0.19</v>
      </c>
      <c r="H7213" s="547">
        <v>2376</v>
      </c>
      <c r="I7213" s="545" t="s">
        <v>12689</v>
      </c>
      <c r="J7213" s="545" t="s">
        <v>13297</v>
      </c>
      <c r="K7213" s="545" t="s">
        <v>13413</v>
      </c>
      <c r="L7213" s="545" t="s">
        <v>13413</v>
      </c>
      <c r="M7213" s="548" t="s">
        <v>13758</v>
      </c>
      <c r="N7213" s="545" t="s">
        <v>13413</v>
      </c>
      <c r="O7213" s="545" t="s">
        <v>18407</v>
      </c>
      <c r="P7213" s="549">
        <v>5196</v>
      </c>
      <c r="Q7213" s="549">
        <v>1</v>
      </c>
      <c r="R7213" s="549">
        <v>156</v>
      </c>
      <c r="S7213" s="548">
        <v>2257</v>
      </c>
      <c r="T7213" s="548"/>
      <c r="U7213" s="99"/>
    </row>
    <row r="7214" spans="1:21" ht="19.5" customHeight="1">
      <c r="A7214" s="545">
        <v>101849</v>
      </c>
      <c r="B7214" s="545" t="s">
        <v>4551</v>
      </c>
      <c r="C7214" s="545" t="s">
        <v>216</v>
      </c>
      <c r="D7214" s="546">
        <v>43566</v>
      </c>
      <c r="E7214" s="171" t="str">
        <f t="shared" si="112"/>
        <v>2019</v>
      </c>
      <c r="F7214" s="547">
        <v>40000000</v>
      </c>
      <c r="G7214" s="548">
        <v>0.19</v>
      </c>
      <c r="H7214" s="547">
        <v>33613445.380000003</v>
      </c>
      <c r="I7214" s="545" t="s">
        <v>12655</v>
      </c>
      <c r="J7214" s="545" t="s">
        <v>13321</v>
      </c>
      <c r="K7214" s="545" t="s">
        <v>18408</v>
      </c>
      <c r="L7214" s="545" t="s">
        <v>13413</v>
      </c>
      <c r="M7214" s="548" t="s">
        <v>13758</v>
      </c>
      <c r="N7214" s="545" t="s">
        <v>13413</v>
      </c>
      <c r="O7214" s="545" t="s">
        <v>13413</v>
      </c>
      <c r="P7214" s="549">
        <v>11950</v>
      </c>
      <c r="Q7214" s="549">
        <v>1</v>
      </c>
      <c r="R7214" s="549">
        <v>109</v>
      </c>
      <c r="S7214" s="548">
        <v>2244</v>
      </c>
      <c r="T7214" s="548"/>
      <c r="U7214" s="99"/>
    </row>
    <row r="7215" spans="1:21" ht="19.5" customHeight="1">
      <c r="A7215" s="545">
        <v>101850</v>
      </c>
      <c r="B7215" s="545" t="s">
        <v>7715</v>
      </c>
      <c r="C7215" s="545" t="s">
        <v>216</v>
      </c>
      <c r="D7215" s="546">
        <v>43654</v>
      </c>
      <c r="E7215" s="171" t="str">
        <f t="shared" si="112"/>
        <v>2019</v>
      </c>
      <c r="F7215" s="547">
        <v>48291</v>
      </c>
      <c r="G7215" s="548">
        <v>0.19</v>
      </c>
      <c r="H7215" s="547">
        <v>40580.67</v>
      </c>
      <c r="I7215" s="545" t="s">
        <v>12686</v>
      </c>
      <c r="J7215" s="545" t="s">
        <v>13302</v>
      </c>
      <c r="K7215" s="545" t="s">
        <v>18409</v>
      </c>
      <c r="L7215" s="545" t="s">
        <v>13413</v>
      </c>
      <c r="M7215" s="548" t="s">
        <v>13758</v>
      </c>
      <c r="N7215" s="545" t="s">
        <v>13413</v>
      </c>
      <c r="O7215" s="545" t="s">
        <v>13413</v>
      </c>
      <c r="P7215" s="549">
        <v>11951</v>
      </c>
      <c r="Q7215" s="549">
        <v>1</v>
      </c>
      <c r="R7215" s="549">
        <v>131</v>
      </c>
      <c r="S7215" s="548">
        <v>2219</v>
      </c>
      <c r="T7215" s="548"/>
      <c r="U7215" s="99"/>
    </row>
    <row r="7216" spans="1:21" ht="19.5" customHeight="1">
      <c r="A7216" s="545">
        <v>101851</v>
      </c>
      <c r="B7216" s="545" t="s">
        <v>7714</v>
      </c>
      <c r="C7216" s="545" t="s">
        <v>216</v>
      </c>
      <c r="D7216" s="546">
        <v>43654</v>
      </c>
      <c r="E7216" s="171" t="str">
        <f t="shared" si="112"/>
        <v>2019</v>
      </c>
      <c r="F7216" s="547">
        <v>1166200</v>
      </c>
      <c r="G7216" s="548">
        <v>0.19</v>
      </c>
      <c r="H7216" s="547">
        <v>980000</v>
      </c>
      <c r="I7216" s="545" t="s">
        <v>12718</v>
      </c>
      <c r="J7216" s="545" t="s">
        <v>13296</v>
      </c>
      <c r="K7216" s="545" t="s">
        <v>18410</v>
      </c>
      <c r="L7216" s="545" t="s">
        <v>13413</v>
      </c>
      <c r="M7216" s="548" t="s">
        <v>13758</v>
      </c>
      <c r="N7216" s="545" t="s">
        <v>13413</v>
      </c>
      <c r="O7216" s="545" t="s">
        <v>13413</v>
      </c>
      <c r="P7216" s="549">
        <v>11952</v>
      </c>
      <c r="Q7216" s="549">
        <v>1</v>
      </c>
      <c r="R7216" s="549">
        <v>137</v>
      </c>
      <c r="S7216" s="548">
        <v>2218</v>
      </c>
      <c r="T7216" s="548"/>
      <c r="U7216" s="99"/>
    </row>
    <row r="7217" spans="1:21" ht="19.5" customHeight="1">
      <c r="A7217" s="545">
        <v>101852</v>
      </c>
      <c r="B7217" s="545" t="s">
        <v>7421</v>
      </c>
      <c r="C7217" s="545" t="s">
        <v>216</v>
      </c>
      <c r="D7217" s="546">
        <v>43746</v>
      </c>
      <c r="E7217" s="171" t="str">
        <f t="shared" si="112"/>
        <v>2019</v>
      </c>
      <c r="F7217" s="547">
        <v>7168667.21</v>
      </c>
      <c r="G7217" s="548">
        <v>0.19</v>
      </c>
      <c r="H7217" s="547">
        <v>6024090.0899999999</v>
      </c>
      <c r="I7217" s="545" t="s">
        <v>12694</v>
      </c>
      <c r="J7217" s="545" t="s">
        <v>13321</v>
      </c>
      <c r="K7217" s="545" t="s">
        <v>18411</v>
      </c>
      <c r="L7217" s="545" t="s">
        <v>13413</v>
      </c>
      <c r="M7217" s="548" t="s">
        <v>13758</v>
      </c>
      <c r="N7217" s="545" t="s">
        <v>13413</v>
      </c>
      <c r="O7217" s="545" t="s">
        <v>13413</v>
      </c>
      <c r="P7217" s="549">
        <v>11953</v>
      </c>
      <c r="Q7217" s="549">
        <v>1</v>
      </c>
      <c r="R7217" s="549">
        <v>104</v>
      </c>
      <c r="S7217" s="548">
        <v>2244</v>
      </c>
      <c r="T7217" s="548"/>
      <c r="U7217" s="99"/>
    </row>
    <row r="7218" spans="1:21" ht="19.5" customHeight="1">
      <c r="A7218" s="545">
        <v>101853</v>
      </c>
      <c r="B7218" s="545" t="s">
        <v>4749</v>
      </c>
      <c r="C7218" s="545" t="s">
        <v>209</v>
      </c>
      <c r="D7218" s="546">
        <v>43734</v>
      </c>
      <c r="E7218" s="171" t="str">
        <f t="shared" si="112"/>
        <v>2019</v>
      </c>
      <c r="F7218" s="547">
        <v>2666.16</v>
      </c>
      <c r="G7218" s="548">
        <v>0.19</v>
      </c>
      <c r="H7218" s="547">
        <v>2240.4699999999998</v>
      </c>
      <c r="I7218" s="545" t="s">
        <v>12706</v>
      </c>
      <c r="J7218" s="545" t="s">
        <v>13298</v>
      </c>
      <c r="K7218" s="545" t="s">
        <v>18412</v>
      </c>
      <c r="L7218" s="545" t="s">
        <v>13413</v>
      </c>
      <c r="M7218" s="548" t="s">
        <v>13758</v>
      </c>
      <c r="N7218" s="545" t="s">
        <v>13413</v>
      </c>
      <c r="O7218" s="545" t="s">
        <v>13413</v>
      </c>
      <c r="P7218" s="549">
        <v>11954</v>
      </c>
      <c r="Q7218" s="549">
        <v>1</v>
      </c>
      <c r="R7218" s="549">
        <v>128</v>
      </c>
      <c r="S7218" s="548">
        <v>1012</v>
      </c>
      <c r="T7218" s="548"/>
      <c r="U7218" s="99"/>
    </row>
    <row r="7219" spans="1:21" ht="19.5" customHeight="1">
      <c r="A7219" s="545">
        <v>101854</v>
      </c>
      <c r="B7219" s="545" t="s">
        <v>4751</v>
      </c>
      <c r="C7219" s="545" t="s">
        <v>209</v>
      </c>
      <c r="D7219" s="546">
        <v>43734</v>
      </c>
      <c r="E7219" s="171" t="str">
        <f t="shared" si="112"/>
        <v>2019</v>
      </c>
      <c r="F7219" s="547">
        <v>2050.9499999999998</v>
      </c>
      <c r="G7219" s="548">
        <v>0.19</v>
      </c>
      <c r="H7219" s="547">
        <v>1723.49</v>
      </c>
      <c r="I7219" s="545" t="s">
        <v>12706</v>
      </c>
      <c r="J7219" s="545" t="s">
        <v>13298</v>
      </c>
      <c r="K7219" s="545" t="s">
        <v>18413</v>
      </c>
      <c r="L7219" s="545" t="s">
        <v>13413</v>
      </c>
      <c r="M7219" s="548" t="s">
        <v>13758</v>
      </c>
      <c r="N7219" s="545" t="s">
        <v>13413</v>
      </c>
      <c r="O7219" s="545" t="s">
        <v>13413</v>
      </c>
      <c r="P7219" s="549">
        <v>11955</v>
      </c>
      <c r="Q7219" s="549">
        <v>1</v>
      </c>
      <c r="R7219" s="549">
        <v>128</v>
      </c>
      <c r="S7219" s="548">
        <v>1012</v>
      </c>
      <c r="T7219" s="548"/>
      <c r="U7219" s="99"/>
    </row>
    <row r="7220" spans="1:21" ht="19.5" customHeight="1">
      <c r="A7220" s="545">
        <v>101855</v>
      </c>
      <c r="B7220" s="545" t="s">
        <v>5570</v>
      </c>
      <c r="C7220" s="545" t="s">
        <v>209</v>
      </c>
      <c r="D7220" s="546">
        <v>43734</v>
      </c>
      <c r="E7220" s="171" t="str">
        <f t="shared" si="112"/>
        <v>2019</v>
      </c>
      <c r="F7220" s="547">
        <v>66195.539999999994</v>
      </c>
      <c r="G7220" s="548">
        <v>0.19</v>
      </c>
      <c r="H7220" s="547">
        <v>55626.5</v>
      </c>
      <c r="I7220" s="545" t="s">
        <v>12980</v>
      </c>
      <c r="J7220" s="545" t="s">
        <v>13321</v>
      </c>
      <c r="K7220" s="545" t="s">
        <v>18414</v>
      </c>
      <c r="L7220" s="545" t="s">
        <v>18415</v>
      </c>
      <c r="M7220" s="548" t="s">
        <v>13758</v>
      </c>
      <c r="N7220" s="545" t="s">
        <v>13413</v>
      </c>
      <c r="O7220" s="545" t="s">
        <v>13413</v>
      </c>
      <c r="P7220" s="549">
        <v>11956</v>
      </c>
      <c r="Q7220" s="549">
        <v>1</v>
      </c>
      <c r="R7220" s="549">
        <v>54</v>
      </c>
      <c r="S7220" s="548">
        <v>2244</v>
      </c>
      <c r="T7220" s="548"/>
      <c r="U7220" s="99"/>
    </row>
    <row r="7221" spans="1:21" ht="19.5" customHeight="1">
      <c r="A7221" s="545">
        <v>101856</v>
      </c>
      <c r="B7221" s="545" t="s">
        <v>7713</v>
      </c>
      <c r="C7221" s="545" t="s">
        <v>216</v>
      </c>
      <c r="D7221" s="546">
        <v>46052</v>
      </c>
      <c r="E7221" s="171" t="str">
        <f t="shared" si="112"/>
        <v>2026</v>
      </c>
      <c r="F7221" s="547">
        <v>207717</v>
      </c>
      <c r="G7221" s="548">
        <v>0.19</v>
      </c>
      <c r="H7221" s="547">
        <v>174552.1</v>
      </c>
      <c r="I7221" s="545" t="s">
        <v>12650</v>
      </c>
      <c r="J7221" s="545" t="s">
        <v>13307</v>
      </c>
      <c r="K7221" s="545" t="s">
        <v>18416</v>
      </c>
      <c r="L7221" s="545" t="s">
        <v>16438</v>
      </c>
      <c r="M7221" s="548" t="s">
        <v>13758</v>
      </c>
      <c r="N7221" s="545" t="s">
        <v>13413</v>
      </c>
      <c r="O7221" s="545" t="s">
        <v>13413</v>
      </c>
      <c r="P7221" s="549">
        <v>11957</v>
      </c>
      <c r="Q7221" s="549">
        <v>1</v>
      </c>
      <c r="R7221" s="549">
        <v>127</v>
      </c>
      <c r="S7221" s="548">
        <v>2228</v>
      </c>
      <c r="T7221" s="548"/>
      <c r="U7221" s="99"/>
    </row>
    <row r="7222" spans="1:21" ht="19.5" customHeight="1">
      <c r="A7222" s="545">
        <v>101858</v>
      </c>
      <c r="B7222" s="545" t="s">
        <v>5552</v>
      </c>
      <c r="C7222" s="545" t="s">
        <v>216</v>
      </c>
      <c r="D7222" s="546">
        <v>43567</v>
      </c>
      <c r="E7222" s="171" t="str">
        <f t="shared" si="112"/>
        <v>2019</v>
      </c>
      <c r="F7222" s="547">
        <v>384520</v>
      </c>
      <c r="G7222" s="548">
        <v>0.19</v>
      </c>
      <c r="H7222" s="547">
        <v>323126.05</v>
      </c>
      <c r="I7222" s="545" t="s">
        <v>12980</v>
      </c>
      <c r="J7222" s="545" t="s">
        <v>13321</v>
      </c>
      <c r="K7222" s="545" t="s">
        <v>18417</v>
      </c>
      <c r="L7222" s="545" t="s">
        <v>13413</v>
      </c>
      <c r="M7222" s="548" t="s">
        <v>13758</v>
      </c>
      <c r="N7222" s="545" t="s">
        <v>13413</v>
      </c>
      <c r="O7222" s="545" t="s">
        <v>13413</v>
      </c>
      <c r="P7222" s="549">
        <v>11959</v>
      </c>
      <c r="Q7222" s="549">
        <v>1</v>
      </c>
      <c r="R7222" s="549">
        <v>54</v>
      </c>
      <c r="S7222" s="548">
        <v>2244</v>
      </c>
      <c r="T7222" s="548"/>
      <c r="U7222" s="99"/>
    </row>
    <row r="7223" spans="1:21" ht="19.5" customHeight="1">
      <c r="A7223" s="545">
        <v>101859</v>
      </c>
      <c r="B7223" s="545" t="s">
        <v>7747</v>
      </c>
      <c r="C7223" s="545" t="s">
        <v>216</v>
      </c>
      <c r="D7223" s="546">
        <v>43649</v>
      </c>
      <c r="E7223" s="171" t="str">
        <f t="shared" si="112"/>
        <v>2019</v>
      </c>
      <c r="F7223" s="547">
        <v>902952</v>
      </c>
      <c r="G7223" s="548">
        <v>0.19</v>
      </c>
      <c r="H7223" s="547">
        <v>758783.19</v>
      </c>
      <c r="I7223" s="545" t="s">
        <v>12980</v>
      </c>
      <c r="J7223" s="545" t="s">
        <v>13321</v>
      </c>
      <c r="K7223" s="545" t="s">
        <v>18418</v>
      </c>
      <c r="L7223" s="545" t="s">
        <v>13413</v>
      </c>
      <c r="M7223" s="548" t="s">
        <v>13758</v>
      </c>
      <c r="N7223" s="545" t="s">
        <v>13413</v>
      </c>
      <c r="O7223" s="545" t="s">
        <v>13413</v>
      </c>
      <c r="P7223" s="549">
        <v>11960</v>
      </c>
      <c r="Q7223" s="549">
        <v>1</v>
      </c>
      <c r="R7223" s="549">
        <v>54</v>
      </c>
      <c r="S7223" s="548">
        <v>2244</v>
      </c>
      <c r="T7223" s="548"/>
      <c r="U7223" s="99"/>
    </row>
    <row r="7224" spans="1:21" ht="19.5" customHeight="1">
      <c r="A7224" s="545">
        <v>101860</v>
      </c>
      <c r="B7224" s="545" t="s">
        <v>5554</v>
      </c>
      <c r="C7224" s="545" t="s">
        <v>216</v>
      </c>
      <c r="D7224" s="546">
        <v>43654</v>
      </c>
      <c r="E7224" s="171" t="str">
        <f t="shared" si="112"/>
        <v>2019</v>
      </c>
      <c r="F7224" s="547">
        <v>5088232</v>
      </c>
      <c r="G7224" s="548">
        <v>0.19</v>
      </c>
      <c r="H7224" s="547">
        <v>4275825.21</v>
      </c>
      <c r="I7224" s="545" t="s">
        <v>12980</v>
      </c>
      <c r="J7224" s="545" t="s">
        <v>13321</v>
      </c>
      <c r="K7224" s="545" t="s">
        <v>18419</v>
      </c>
      <c r="L7224" s="545" t="s">
        <v>13413</v>
      </c>
      <c r="M7224" s="548" t="s">
        <v>13758</v>
      </c>
      <c r="N7224" s="545" t="s">
        <v>13413</v>
      </c>
      <c r="O7224" s="545" t="s">
        <v>13413</v>
      </c>
      <c r="P7224" s="549">
        <v>11961</v>
      </c>
      <c r="Q7224" s="549">
        <v>1</v>
      </c>
      <c r="R7224" s="549">
        <v>54</v>
      </c>
      <c r="S7224" s="548">
        <v>2244</v>
      </c>
      <c r="T7224" s="548"/>
      <c r="U7224" s="99"/>
    </row>
    <row r="7225" spans="1:21" ht="19.5" customHeight="1">
      <c r="A7225" s="545">
        <v>101861</v>
      </c>
      <c r="B7225" s="545" t="s">
        <v>7712</v>
      </c>
      <c r="C7225" s="545" t="s">
        <v>216</v>
      </c>
      <c r="D7225" s="546">
        <v>43654</v>
      </c>
      <c r="E7225" s="171" t="str">
        <f t="shared" si="112"/>
        <v>2019</v>
      </c>
      <c r="F7225" s="547">
        <v>2544129</v>
      </c>
      <c r="G7225" s="548">
        <v>0.19</v>
      </c>
      <c r="H7225" s="547">
        <v>2137923.5299999998</v>
      </c>
      <c r="I7225" s="545" t="s">
        <v>12650</v>
      </c>
      <c r="J7225" s="545" t="s">
        <v>13321</v>
      </c>
      <c r="K7225" s="545" t="s">
        <v>18420</v>
      </c>
      <c r="L7225" s="545" t="s">
        <v>13413</v>
      </c>
      <c r="M7225" s="548" t="s">
        <v>13758</v>
      </c>
      <c r="N7225" s="545" t="s">
        <v>13413</v>
      </c>
      <c r="O7225" s="545" t="s">
        <v>13413</v>
      </c>
      <c r="P7225" s="549">
        <v>11962</v>
      </c>
      <c r="Q7225" s="549">
        <v>1</v>
      </c>
      <c r="R7225" s="549">
        <v>127</v>
      </c>
      <c r="S7225" s="548">
        <v>2244</v>
      </c>
      <c r="T7225" s="548"/>
      <c r="U7225" s="99"/>
    </row>
    <row r="7226" spans="1:21" ht="19.5" customHeight="1">
      <c r="A7226" s="545">
        <v>101862</v>
      </c>
      <c r="B7226" s="545" t="s">
        <v>7711</v>
      </c>
      <c r="C7226" s="545" t="s">
        <v>216</v>
      </c>
      <c r="D7226" s="546">
        <v>43654</v>
      </c>
      <c r="E7226" s="171" t="str">
        <f t="shared" si="112"/>
        <v>2019</v>
      </c>
      <c r="F7226" s="547">
        <v>860625.01</v>
      </c>
      <c r="G7226" s="548">
        <v>0.19</v>
      </c>
      <c r="H7226" s="547">
        <v>723214.29</v>
      </c>
      <c r="I7226" s="545" t="s">
        <v>12650</v>
      </c>
      <c r="J7226" s="545" t="s">
        <v>13321</v>
      </c>
      <c r="K7226" s="545" t="s">
        <v>18421</v>
      </c>
      <c r="L7226" s="545" t="s">
        <v>13413</v>
      </c>
      <c r="M7226" s="548" t="s">
        <v>13758</v>
      </c>
      <c r="N7226" s="545" t="s">
        <v>13413</v>
      </c>
      <c r="O7226" s="545" t="s">
        <v>13413</v>
      </c>
      <c r="P7226" s="549">
        <v>11963</v>
      </c>
      <c r="Q7226" s="549">
        <v>1</v>
      </c>
      <c r="R7226" s="549">
        <v>127</v>
      </c>
      <c r="S7226" s="548">
        <v>2244</v>
      </c>
      <c r="T7226" s="548"/>
      <c r="U7226" s="99"/>
    </row>
    <row r="7227" spans="1:21" ht="19.5" customHeight="1">
      <c r="A7227" s="545">
        <v>101863</v>
      </c>
      <c r="B7227" s="545" t="s">
        <v>4797</v>
      </c>
      <c r="C7227" s="545" t="s">
        <v>216</v>
      </c>
      <c r="D7227" s="546">
        <v>43654</v>
      </c>
      <c r="E7227" s="171" t="str">
        <f t="shared" si="112"/>
        <v>2019</v>
      </c>
      <c r="F7227" s="547">
        <v>394329</v>
      </c>
      <c r="G7227" s="548">
        <v>0.19</v>
      </c>
      <c r="H7227" s="547">
        <v>331368.90999999997</v>
      </c>
      <c r="I7227" s="545" t="s">
        <v>12650</v>
      </c>
      <c r="J7227" s="545" t="s">
        <v>13321</v>
      </c>
      <c r="K7227" s="545" t="s">
        <v>18422</v>
      </c>
      <c r="L7227" s="545" t="s">
        <v>13413</v>
      </c>
      <c r="M7227" s="548" t="s">
        <v>13758</v>
      </c>
      <c r="N7227" s="545" t="s">
        <v>13413</v>
      </c>
      <c r="O7227" s="545" t="s">
        <v>13413</v>
      </c>
      <c r="P7227" s="549">
        <v>11964</v>
      </c>
      <c r="Q7227" s="549">
        <v>1</v>
      </c>
      <c r="R7227" s="549">
        <v>127</v>
      </c>
      <c r="S7227" s="548">
        <v>2244</v>
      </c>
      <c r="T7227" s="548"/>
      <c r="U7227" s="99"/>
    </row>
    <row r="7228" spans="1:21" ht="19.5" customHeight="1">
      <c r="A7228" s="545">
        <v>101864</v>
      </c>
      <c r="B7228" s="545" t="s">
        <v>4936</v>
      </c>
      <c r="C7228" s="545" t="s">
        <v>216</v>
      </c>
      <c r="D7228" s="546">
        <v>43728</v>
      </c>
      <c r="E7228" s="171" t="str">
        <f t="shared" si="112"/>
        <v>2019</v>
      </c>
      <c r="F7228" s="547">
        <v>19707823</v>
      </c>
      <c r="G7228" s="548">
        <v>0.19</v>
      </c>
      <c r="H7228" s="547">
        <v>16561195.800000001</v>
      </c>
      <c r="I7228" s="545" t="s">
        <v>12956</v>
      </c>
      <c r="J7228" s="545" t="s">
        <v>13321</v>
      </c>
      <c r="K7228" s="545" t="s">
        <v>18423</v>
      </c>
      <c r="L7228" s="545" t="s">
        <v>13413</v>
      </c>
      <c r="M7228" s="548" t="s">
        <v>13758</v>
      </c>
      <c r="N7228" s="545" t="s">
        <v>13413</v>
      </c>
      <c r="O7228" s="545" t="s">
        <v>13413</v>
      </c>
      <c r="P7228" s="549">
        <v>11965</v>
      </c>
      <c r="Q7228" s="549">
        <v>1</v>
      </c>
      <c r="R7228" s="549">
        <v>133</v>
      </c>
      <c r="S7228" s="548">
        <v>2244</v>
      </c>
      <c r="T7228" s="548"/>
      <c r="U7228" s="99"/>
    </row>
    <row r="7229" spans="1:21" ht="19.5" customHeight="1">
      <c r="A7229" s="545">
        <v>101865</v>
      </c>
      <c r="B7229" s="545" t="s">
        <v>4939</v>
      </c>
      <c r="C7229" s="545" t="s">
        <v>216</v>
      </c>
      <c r="D7229" s="546">
        <v>43728</v>
      </c>
      <c r="E7229" s="171" t="str">
        <f t="shared" si="112"/>
        <v>2019</v>
      </c>
      <c r="F7229" s="547">
        <v>26794089</v>
      </c>
      <c r="G7229" s="548">
        <v>0.19</v>
      </c>
      <c r="H7229" s="547">
        <v>22516041.18</v>
      </c>
      <c r="I7229" s="545" t="s">
        <v>12755</v>
      </c>
      <c r="J7229" s="545" t="s">
        <v>13321</v>
      </c>
      <c r="K7229" s="545" t="s">
        <v>18424</v>
      </c>
      <c r="L7229" s="545" t="s">
        <v>13413</v>
      </c>
      <c r="M7229" s="548" t="s">
        <v>13758</v>
      </c>
      <c r="N7229" s="545" t="s">
        <v>13413</v>
      </c>
      <c r="O7229" s="545" t="s">
        <v>13413</v>
      </c>
      <c r="P7229" s="549">
        <v>11966</v>
      </c>
      <c r="Q7229" s="549">
        <v>1</v>
      </c>
      <c r="R7229" s="549">
        <v>132</v>
      </c>
      <c r="S7229" s="548">
        <v>2244</v>
      </c>
      <c r="T7229" s="548"/>
      <c r="U7229" s="99"/>
    </row>
    <row r="7230" spans="1:21" ht="19.5" customHeight="1">
      <c r="A7230" s="545">
        <v>101866</v>
      </c>
      <c r="B7230" s="545" t="s">
        <v>4555</v>
      </c>
      <c r="C7230" s="545" t="s">
        <v>216</v>
      </c>
      <c r="D7230" s="546">
        <v>44592</v>
      </c>
      <c r="E7230" s="171" t="str">
        <f t="shared" si="112"/>
        <v>2022</v>
      </c>
      <c r="F7230" s="547">
        <v>2694679.01</v>
      </c>
      <c r="G7230" s="548">
        <v>0.19</v>
      </c>
      <c r="H7230" s="547">
        <v>2264436.14</v>
      </c>
      <c r="I7230" s="545" t="s">
        <v>12749</v>
      </c>
      <c r="J7230" s="545" t="s">
        <v>13297</v>
      </c>
      <c r="K7230" s="545" t="s">
        <v>18425</v>
      </c>
      <c r="L7230" s="545" t="s">
        <v>13413</v>
      </c>
      <c r="M7230" s="548" t="s">
        <v>13758</v>
      </c>
      <c r="N7230" s="545" t="s">
        <v>13413</v>
      </c>
      <c r="O7230" s="545" t="s">
        <v>13413</v>
      </c>
      <c r="P7230" s="549">
        <v>11967</v>
      </c>
      <c r="Q7230" s="549">
        <v>1</v>
      </c>
      <c r="R7230" s="549">
        <v>106</v>
      </c>
      <c r="S7230" s="548">
        <v>2257</v>
      </c>
      <c r="T7230" s="548"/>
      <c r="U7230" s="99"/>
    </row>
    <row r="7231" spans="1:21" ht="19.5" customHeight="1">
      <c r="A7231" s="545">
        <v>101867</v>
      </c>
      <c r="B7231" s="545" t="s">
        <v>5926</v>
      </c>
      <c r="C7231" s="545" t="s">
        <v>216</v>
      </c>
      <c r="D7231" s="546">
        <v>46052</v>
      </c>
      <c r="E7231" s="171" t="str">
        <f t="shared" si="112"/>
        <v>2026</v>
      </c>
      <c r="F7231" s="547">
        <v>323012</v>
      </c>
      <c r="G7231" s="548">
        <v>0.19</v>
      </c>
      <c r="H7231" s="547">
        <v>271438.65999999997</v>
      </c>
      <c r="I7231" s="545" t="s">
        <v>12973</v>
      </c>
      <c r="J7231" s="545" t="s">
        <v>13307</v>
      </c>
      <c r="K7231" s="545" t="s">
        <v>13413</v>
      </c>
      <c r="L7231" s="545" t="s">
        <v>13413</v>
      </c>
      <c r="M7231" s="548" t="s">
        <v>13758</v>
      </c>
      <c r="N7231" s="545" t="s">
        <v>13413</v>
      </c>
      <c r="O7231" s="545" t="s">
        <v>13413</v>
      </c>
      <c r="P7231" s="549">
        <v>11968</v>
      </c>
      <c r="Q7231" s="549">
        <v>1</v>
      </c>
      <c r="R7231" s="549">
        <v>59</v>
      </c>
      <c r="S7231" s="548">
        <v>2228</v>
      </c>
      <c r="T7231" s="548"/>
      <c r="U7231" s="99"/>
    </row>
    <row r="7232" spans="1:21" ht="19.5" customHeight="1">
      <c r="A7232" s="545">
        <v>101868</v>
      </c>
      <c r="B7232" s="545" t="s">
        <v>2367</v>
      </c>
      <c r="C7232" s="545" t="s">
        <v>216</v>
      </c>
      <c r="D7232" s="546">
        <v>45708</v>
      </c>
      <c r="E7232" s="171" t="str">
        <f t="shared" si="112"/>
        <v>2025</v>
      </c>
      <c r="F7232" s="547">
        <v>5244.65</v>
      </c>
      <c r="G7232" s="548">
        <v>0.19</v>
      </c>
      <c r="H7232" s="547">
        <v>4407.2700000000004</v>
      </c>
      <c r="I7232" s="545" t="s">
        <v>12718</v>
      </c>
      <c r="J7232" s="545" t="s">
        <v>13307</v>
      </c>
      <c r="K7232" s="545" t="s">
        <v>13413</v>
      </c>
      <c r="L7232" s="545" t="s">
        <v>13807</v>
      </c>
      <c r="M7232" s="548" t="s">
        <v>13758</v>
      </c>
      <c r="N7232" s="545" t="s">
        <v>13413</v>
      </c>
      <c r="O7232" s="545" t="s">
        <v>14544</v>
      </c>
      <c r="P7232" s="549">
        <v>5197</v>
      </c>
      <c r="Q7232" s="549">
        <v>1</v>
      </c>
      <c r="R7232" s="549">
        <v>137</v>
      </c>
      <c r="S7232" s="548">
        <v>2228</v>
      </c>
      <c r="T7232" s="548"/>
      <c r="U7232" s="99"/>
    </row>
    <row r="7233" spans="1:21" ht="19.5" customHeight="1">
      <c r="A7233" s="545">
        <v>101869</v>
      </c>
      <c r="B7233" s="545" t="s">
        <v>4875</v>
      </c>
      <c r="C7233" s="545" t="s">
        <v>216</v>
      </c>
      <c r="D7233" s="546">
        <v>43654</v>
      </c>
      <c r="E7233" s="171" t="str">
        <f t="shared" si="112"/>
        <v>2019</v>
      </c>
      <c r="F7233" s="547">
        <v>4278258</v>
      </c>
      <c r="G7233" s="548">
        <v>0.19</v>
      </c>
      <c r="H7233" s="547">
        <v>3595174.79</v>
      </c>
      <c r="I7233" s="545" t="s">
        <v>12650</v>
      </c>
      <c r="J7233" s="545" t="s">
        <v>13321</v>
      </c>
      <c r="K7233" s="545" t="s">
        <v>18426</v>
      </c>
      <c r="L7233" s="545" t="s">
        <v>13413</v>
      </c>
      <c r="M7233" s="548" t="s">
        <v>13758</v>
      </c>
      <c r="N7233" s="545" t="s">
        <v>13413</v>
      </c>
      <c r="O7233" s="545" t="s">
        <v>13413</v>
      </c>
      <c r="P7233" s="549">
        <v>11969</v>
      </c>
      <c r="Q7233" s="549">
        <v>1</v>
      </c>
      <c r="R7233" s="549">
        <v>127</v>
      </c>
      <c r="S7233" s="548">
        <v>2244</v>
      </c>
      <c r="T7233" s="548"/>
      <c r="U7233" s="99"/>
    </row>
    <row r="7234" spans="1:21" ht="19.5" customHeight="1">
      <c r="A7234" s="545">
        <v>101870</v>
      </c>
      <c r="B7234" s="545" t="s">
        <v>4786</v>
      </c>
      <c r="C7234" s="545" t="s">
        <v>216</v>
      </c>
      <c r="D7234" s="546">
        <v>43570</v>
      </c>
      <c r="E7234" s="171" t="str">
        <f t="shared" si="112"/>
        <v>2019</v>
      </c>
      <c r="F7234" s="547">
        <v>650000</v>
      </c>
      <c r="G7234" s="548">
        <v>0.19</v>
      </c>
      <c r="H7234" s="547">
        <v>546218.49</v>
      </c>
      <c r="I7234" s="545" t="s">
        <v>12650</v>
      </c>
      <c r="J7234" s="545" t="s">
        <v>13321</v>
      </c>
      <c r="K7234" s="545" t="s">
        <v>18427</v>
      </c>
      <c r="L7234" s="545" t="s">
        <v>13413</v>
      </c>
      <c r="M7234" s="548" t="s">
        <v>13758</v>
      </c>
      <c r="N7234" s="545" t="s">
        <v>13413</v>
      </c>
      <c r="O7234" s="545" t="s">
        <v>13413</v>
      </c>
      <c r="P7234" s="549">
        <v>11970</v>
      </c>
      <c r="Q7234" s="549">
        <v>1</v>
      </c>
      <c r="R7234" s="549">
        <v>127</v>
      </c>
      <c r="S7234" s="548">
        <v>2244</v>
      </c>
      <c r="T7234" s="548"/>
      <c r="U7234" s="99"/>
    </row>
    <row r="7235" spans="1:21" ht="19.5" customHeight="1">
      <c r="A7235" s="545">
        <v>101871</v>
      </c>
      <c r="B7235" s="545" t="s">
        <v>5935</v>
      </c>
      <c r="C7235" s="545" t="s">
        <v>216</v>
      </c>
      <c r="D7235" s="546">
        <v>43746</v>
      </c>
      <c r="E7235" s="171" t="str">
        <f t="shared" si="112"/>
        <v>2019</v>
      </c>
      <c r="F7235" s="547">
        <v>713463.31</v>
      </c>
      <c r="G7235" s="548">
        <v>0.19</v>
      </c>
      <c r="H7235" s="547">
        <v>599549</v>
      </c>
      <c r="I7235" s="545" t="s">
        <v>12973</v>
      </c>
      <c r="J7235" s="545" t="s">
        <v>13321</v>
      </c>
      <c r="K7235" s="545" t="s">
        <v>18428</v>
      </c>
      <c r="L7235" s="545" t="s">
        <v>13413</v>
      </c>
      <c r="M7235" s="548" t="s">
        <v>13758</v>
      </c>
      <c r="N7235" s="545" t="s">
        <v>13413</v>
      </c>
      <c r="O7235" s="545" t="s">
        <v>13413</v>
      </c>
      <c r="P7235" s="549">
        <v>11971</v>
      </c>
      <c r="Q7235" s="549">
        <v>1</v>
      </c>
      <c r="R7235" s="549">
        <v>59</v>
      </c>
      <c r="S7235" s="548">
        <v>2244</v>
      </c>
      <c r="T7235" s="548"/>
      <c r="U7235" s="99"/>
    </row>
    <row r="7236" spans="1:21" ht="19.5" customHeight="1">
      <c r="A7236" s="545">
        <v>101872</v>
      </c>
      <c r="B7236" s="545" t="s">
        <v>4769</v>
      </c>
      <c r="C7236" s="545" t="s">
        <v>216</v>
      </c>
      <c r="D7236" s="546">
        <v>43571</v>
      </c>
      <c r="E7236" s="171" t="str">
        <f t="shared" ref="E7236:E7299" si="113">TEXT(D7236,"YYYY")</f>
        <v>2019</v>
      </c>
      <c r="F7236" s="547">
        <v>1309000</v>
      </c>
      <c r="G7236" s="548">
        <v>0.19</v>
      </c>
      <c r="H7236" s="547">
        <v>1100000</v>
      </c>
      <c r="I7236" s="545" t="s">
        <v>12678</v>
      </c>
      <c r="J7236" s="545" t="s">
        <v>13296</v>
      </c>
      <c r="K7236" s="545" t="s">
        <v>13413</v>
      </c>
      <c r="L7236" s="545" t="s">
        <v>13413</v>
      </c>
      <c r="M7236" s="548" t="s">
        <v>13843</v>
      </c>
      <c r="N7236" s="545" t="s">
        <v>13413</v>
      </c>
      <c r="O7236" s="545" t="s">
        <v>13413</v>
      </c>
      <c r="P7236" s="549">
        <v>11972</v>
      </c>
      <c r="Q7236" s="549">
        <v>5</v>
      </c>
      <c r="R7236" s="549">
        <v>23</v>
      </c>
      <c r="S7236" s="548">
        <v>2218</v>
      </c>
      <c r="T7236" s="548"/>
      <c r="U7236" s="99"/>
    </row>
    <row r="7237" spans="1:21" ht="19.5" customHeight="1">
      <c r="A7237" s="545">
        <v>101873</v>
      </c>
      <c r="B7237" s="545" t="s">
        <v>7481</v>
      </c>
      <c r="C7237" s="545" t="s">
        <v>216</v>
      </c>
      <c r="D7237" s="546">
        <v>43735</v>
      </c>
      <c r="E7237" s="171" t="str">
        <f t="shared" si="113"/>
        <v>2019</v>
      </c>
      <c r="F7237" s="547">
        <v>14494089</v>
      </c>
      <c r="G7237" s="548">
        <v>0.19</v>
      </c>
      <c r="H7237" s="547">
        <v>12179906.720000001</v>
      </c>
      <c r="I7237" s="545" t="s">
        <v>12715</v>
      </c>
      <c r="J7237" s="545" t="s">
        <v>13321</v>
      </c>
      <c r="K7237" s="545" t="s">
        <v>18429</v>
      </c>
      <c r="L7237" s="545" t="s">
        <v>13413</v>
      </c>
      <c r="M7237" s="548" t="s">
        <v>13758</v>
      </c>
      <c r="N7237" s="545" t="s">
        <v>13413</v>
      </c>
      <c r="O7237" s="545" t="s">
        <v>13413</v>
      </c>
      <c r="P7237" s="549">
        <v>11973</v>
      </c>
      <c r="Q7237" s="549">
        <v>1</v>
      </c>
      <c r="R7237" s="549">
        <v>129</v>
      </c>
      <c r="S7237" s="548">
        <v>2244</v>
      </c>
      <c r="T7237" s="548"/>
      <c r="U7237" s="99"/>
    </row>
    <row r="7238" spans="1:21" ht="19.5" customHeight="1">
      <c r="A7238" s="545">
        <v>101874</v>
      </c>
      <c r="B7238" s="545" t="s">
        <v>4935</v>
      </c>
      <c r="C7238" s="545" t="s">
        <v>216</v>
      </c>
      <c r="D7238" s="546">
        <v>43571</v>
      </c>
      <c r="E7238" s="171" t="str">
        <f t="shared" si="113"/>
        <v>2019</v>
      </c>
      <c r="F7238" s="547">
        <v>3500000</v>
      </c>
      <c r="G7238" s="548">
        <v>0.19</v>
      </c>
      <c r="H7238" s="547">
        <v>2941176.47</v>
      </c>
      <c r="I7238" s="545" t="s">
        <v>12650</v>
      </c>
      <c r="J7238" s="545" t="s">
        <v>13321</v>
      </c>
      <c r="K7238" s="545" t="s">
        <v>18430</v>
      </c>
      <c r="L7238" s="545" t="s">
        <v>13413</v>
      </c>
      <c r="M7238" s="548" t="s">
        <v>13758</v>
      </c>
      <c r="N7238" s="545" t="s">
        <v>13413</v>
      </c>
      <c r="O7238" s="545" t="s">
        <v>13413</v>
      </c>
      <c r="P7238" s="549">
        <v>11974</v>
      </c>
      <c r="Q7238" s="549">
        <v>1</v>
      </c>
      <c r="R7238" s="549">
        <v>127</v>
      </c>
      <c r="S7238" s="548">
        <v>2244</v>
      </c>
      <c r="T7238" s="548"/>
      <c r="U7238" s="99"/>
    </row>
    <row r="7239" spans="1:21" ht="19.5" customHeight="1">
      <c r="A7239" s="545">
        <v>101875</v>
      </c>
      <c r="B7239" s="545" t="s">
        <v>7480</v>
      </c>
      <c r="C7239" s="545" t="s">
        <v>216</v>
      </c>
      <c r="D7239" s="546">
        <v>43735</v>
      </c>
      <c r="E7239" s="171" t="str">
        <f t="shared" si="113"/>
        <v>2019</v>
      </c>
      <c r="F7239" s="547">
        <v>26794089</v>
      </c>
      <c r="G7239" s="548">
        <v>0.19</v>
      </c>
      <c r="H7239" s="547">
        <v>22516041.18</v>
      </c>
      <c r="I7239" s="545" t="s">
        <v>12650</v>
      </c>
      <c r="J7239" s="545" t="s">
        <v>13321</v>
      </c>
      <c r="K7239" s="545" t="s">
        <v>18431</v>
      </c>
      <c r="L7239" s="545" t="s">
        <v>13413</v>
      </c>
      <c r="M7239" s="548" t="s">
        <v>13758</v>
      </c>
      <c r="N7239" s="545" t="s">
        <v>13413</v>
      </c>
      <c r="O7239" s="545" t="s">
        <v>13413</v>
      </c>
      <c r="P7239" s="549">
        <v>11975</v>
      </c>
      <c r="Q7239" s="549">
        <v>1</v>
      </c>
      <c r="R7239" s="549">
        <v>127</v>
      </c>
      <c r="S7239" s="548">
        <v>2244</v>
      </c>
      <c r="T7239" s="548"/>
      <c r="U7239" s="99"/>
    </row>
    <row r="7240" spans="1:21" ht="19.5" customHeight="1">
      <c r="A7240" s="545">
        <v>101876</v>
      </c>
      <c r="B7240" s="545" t="s">
        <v>4684</v>
      </c>
      <c r="C7240" s="545" t="s">
        <v>216</v>
      </c>
      <c r="D7240" s="546">
        <v>43654</v>
      </c>
      <c r="E7240" s="171" t="str">
        <f t="shared" si="113"/>
        <v>2019</v>
      </c>
      <c r="F7240" s="547">
        <v>436265</v>
      </c>
      <c r="G7240" s="548">
        <v>0.19</v>
      </c>
      <c r="H7240" s="547">
        <v>366609.24</v>
      </c>
      <c r="I7240" s="545" t="s">
        <v>12650</v>
      </c>
      <c r="J7240" s="545" t="s">
        <v>13321</v>
      </c>
      <c r="K7240" s="545" t="s">
        <v>18432</v>
      </c>
      <c r="L7240" s="545" t="s">
        <v>13413</v>
      </c>
      <c r="M7240" s="548" t="s">
        <v>13758</v>
      </c>
      <c r="N7240" s="545" t="s">
        <v>13413</v>
      </c>
      <c r="O7240" s="545" t="s">
        <v>13413</v>
      </c>
      <c r="P7240" s="549">
        <v>11976</v>
      </c>
      <c r="Q7240" s="549">
        <v>1</v>
      </c>
      <c r="R7240" s="549">
        <v>127</v>
      </c>
      <c r="S7240" s="548">
        <v>2244</v>
      </c>
      <c r="T7240" s="548"/>
      <c r="U7240" s="99"/>
    </row>
    <row r="7241" spans="1:21" ht="19.5" customHeight="1">
      <c r="A7241" s="545">
        <v>101877</v>
      </c>
      <c r="B7241" s="545" t="s">
        <v>4683</v>
      </c>
      <c r="C7241" s="545" t="s">
        <v>216</v>
      </c>
      <c r="D7241" s="546">
        <v>43654</v>
      </c>
      <c r="E7241" s="171" t="str">
        <f t="shared" si="113"/>
        <v>2019</v>
      </c>
      <c r="F7241" s="547">
        <v>387534</v>
      </c>
      <c r="G7241" s="548">
        <v>0.19</v>
      </c>
      <c r="H7241" s="547">
        <v>325658.82</v>
      </c>
      <c r="I7241" s="545" t="s">
        <v>12650</v>
      </c>
      <c r="J7241" s="545" t="s">
        <v>13321</v>
      </c>
      <c r="K7241" s="545" t="s">
        <v>18433</v>
      </c>
      <c r="L7241" s="545" t="s">
        <v>13413</v>
      </c>
      <c r="M7241" s="548" t="s">
        <v>13758</v>
      </c>
      <c r="N7241" s="545" t="s">
        <v>13413</v>
      </c>
      <c r="O7241" s="545" t="s">
        <v>13413</v>
      </c>
      <c r="P7241" s="549">
        <v>11977</v>
      </c>
      <c r="Q7241" s="549">
        <v>1</v>
      </c>
      <c r="R7241" s="549">
        <v>127</v>
      </c>
      <c r="S7241" s="548">
        <v>2244</v>
      </c>
      <c r="T7241" s="548"/>
      <c r="U7241" s="99"/>
    </row>
    <row r="7242" spans="1:21" ht="19.5" customHeight="1">
      <c r="A7242" s="545">
        <v>101878</v>
      </c>
      <c r="B7242" s="545" t="s">
        <v>7946</v>
      </c>
      <c r="C7242" s="545" t="s">
        <v>216</v>
      </c>
      <c r="D7242" s="546">
        <v>43572</v>
      </c>
      <c r="E7242" s="171" t="str">
        <f t="shared" si="113"/>
        <v>2019</v>
      </c>
      <c r="F7242" s="547">
        <v>12500000</v>
      </c>
      <c r="G7242" s="548">
        <v>0.19</v>
      </c>
      <c r="H7242" s="547">
        <v>10504201.68</v>
      </c>
      <c r="I7242" s="545" t="s">
        <v>12715</v>
      </c>
      <c r="J7242" s="545" t="s">
        <v>13321</v>
      </c>
      <c r="K7242" s="545" t="s">
        <v>18434</v>
      </c>
      <c r="L7242" s="545" t="s">
        <v>13413</v>
      </c>
      <c r="M7242" s="548" t="s">
        <v>13758</v>
      </c>
      <c r="N7242" s="545" t="s">
        <v>13413</v>
      </c>
      <c r="O7242" s="545" t="s">
        <v>13413</v>
      </c>
      <c r="P7242" s="549">
        <v>11978</v>
      </c>
      <c r="Q7242" s="549">
        <v>1</v>
      </c>
      <c r="R7242" s="549">
        <v>129</v>
      </c>
      <c r="S7242" s="548">
        <v>2244</v>
      </c>
      <c r="T7242" s="548"/>
      <c r="U7242" s="99"/>
    </row>
    <row r="7243" spans="1:21" ht="19.5" customHeight="1">
      <c r="A7243" s="545">
        <v>101879</v>
      </c>
      <c r="B7243" s="545" t="s">
        <v>7943</v>
      </c>
      <c r="C7243" s="545" t="s">
        <v>216</v>
      </c>
      <c r="D7243" s="546">
        <v>43577</v>
      </c>
      <c r="E7243" s="171" t="str">
        <f t="shared" si="113"/>
        <v>2019</v>
      </c>
      <c r="F7243" s="547">
        <v>1375</v>
      </c>
      <c r="G7243" s="548">
        <v>0.19</v>
      </c>
      <c r="H7243" s="547">
        <v>1155.46</v>
      </c>
      <c r="I7243" s="545" t="s">
        <v>12701</v>
      </c>
      <c r="J7243" s="545" t="s">
        <v>13321</v>
      </c>
      <c r="K7243" s="545" t="s">
        <v>18435</v>
      </c>
      <c r="L7243" s="545" t="s">
        <v>13413</v>
      </c>
      <c r="M7243" s="548" t="s">
        <v>13758</v>
      </c>
      <c r="N7243" s="545" t="s">
        <v>13413</v>
      </c>
      <c r="O7243" s="545" t="s">
        <v>13413</v>
      </c>
      <c r="P7243" s="549">
        <v>11979</v>
      </c>
      <c r="Q7243" s="549">
        <v>1</v>
      </c>
      <c r="R7243" s="549">
        <v>10</v>
      </c>
      <c r="S7243" s="548">
        <v>2244</v>
      </c>
      <c r="T7243" s="548"/>
      <c r="U7243" s="99"/>
    </row>
    <row r="7244" spans="1:21" ht="19.5" customHeight="1">
      <c r="A7244" s="545">
        <v>101880</v>
      </c>
      <c r="B7244" s="545" t="s">
        <v>7942</v>
      </c>
      <c r="C7244" s="545" t="s">
        <v>216</v>
      </c>
      <c r="D7244" s="546">
        <v>44588</v>
      </c>
      <c r="E7244" s="171" t="str">
        <f t="shared" si="113"/>
        <v>2022</v>
      </c>
      <c r="F7244" s="547">
        <v>478</v>
      </c>
      <c r="G7244" s="548">
        <v>0.19</v>
      </c>
      <c r="H7244" s="547">
        <v>401.68</v>
      </c>
      <c r="I7244" s="545" t="s">
        <v>12701</v>
      </c>
      <c r="J7244" s="545" t="s">
        <v>13297</v>
      </c>
      <c r="K7244" s="545" t="s">
        <v>18436</v>
      </c>
      <c r="L7244" s="545" t="s">
        <v>13413</v>
      </c>
      <c r="M7244" s="548" t="s">
        <v>13758</v>
      </c>
      <c r="N7244" s="545" t="s">
        <v>13413</v>
      </c>
      <c r="O7244" s="545" t="s">
        <v>13413</v>
      </c>
      <c r="P7244" s="549">
        <v>11980</v>
      </c>
      <c r="Q7244" s="549">
        <v>1</v>
      </c>
      <c r="R7244" s="549">
        <v>10</v>
      </c>
      <c r="S7244" s="548">
        <v>2257</v>
      </c>
      <c r="T7244" s="548"/>
      <c r="U7244" s="99"/>
    </row>
    <row r="7245" spans="1:21" ht="19.5" customHeight="1">
      <c r="A7245" s="545">
        <v>101881</v>
      </c>
      <c r="B7245" s="545" t="s">
        <v>7941</v>
      </c>
      <c r="C7245" s="545" t="s">
        <v>216</v>
      </c>
      <c r="D7245" s="546">
        <v>44589</v>
      </c>
      <c r="E7245" s="171" t="str">
        <f t="shared" si="113"/>
        <v>2022</v>
      </c>
      <c r="F7245" s="547">
        <v>41496</v>
      </c>
      <c r="G7245" s="548">
        <v>0.19</v>
      </c>
      <c r="H7245" s="547">
        <v>34870.589999999997</v>
      </c>
      <c r="I7245" s="545" t="s">
        <v>12637</v>
      </c>
      <c r="J7245" s="545" t="s">
        <v>13297</v>
      </c>
      <c r="K7245" s="545" t="s">
        <v>18437</v>
      </c>
      <c r="L7245" s="545" t="s">
        <v>14321</v>
      </c>
      <c r="M7245" s="548" t="s">
        <v>13758</v>
      </c>
      <c r="N7245" s="545" t="s">
        <v>22160</v>
      </c>
      <c r="O7245" s="545" t="s">
        <v>14322</v>
      </c>
      <c r="P7245" s="549">
        <v>11981</v>
      </c>
      <c r="Q7245" s="549">
        <v>1</v>
      </c>
      <c r="R7245" s="549">
        <v>13</v>
      </c>
      <c r="S7245" s="548">
        <v>2257</v>
      </c>
      <c r="T7245" s="548">
        <v>49</v>
      </c>
      <c r="U7245" s="99"/>
    </row>
    <row r="7246" spans="1:21" ht="19.5" customHeight="1">
      <c r="A7246" s="545">
        <v>101882</v>
      </c>
      <c r="B7246" s="545" t="s">
        <v>7494</v>
      </c>
      <c r="C7246" s="545" t="s">
        <v>216</v>
      </c>
      <c r="D7246" s="546">
        <v>43734</v>
      </c>
      <c r="E7246" s="171" t="str">
        <f t="shared" si="113"/>
        <v>2019</v>
      </c>
      <c r="F7246" s="547">
        <v>105350</v>
      </c>
      <c r="G7246" s="548">
        <v>0.19</v>
      </c>
      <c r="H7246" s="547">
        <v>88529.41</v>
      </c>
      <c r="I7246" s="545" t="s">
        <v>12650</v>
      </c>
      <c r="J7246" s="545" t="s">
        <v>13301</v>
      </c>
      <c r="K7246" s="545" t="s">
        <v>18438</v>
      </c>
      <c r="L7246" s="545" t="s">
        <v>16438</v>
      </c>
      <c r="M7246" s="548" t="s">
        <v>13758</v>
      </c>
      <c r="N7246" s="545" t="s">
        <v>13413</v>
      </c>
      <c r="O7246" s="545" t="s">
        <v>13413</v>
      </c>
      <c r="P7246" s="549">
        <v>11982</v>
      </c>
      <c r="Q7246" s="549">
        <v>1</v>
      </c>
      <c r="R7246" s="549">
        <v>127</v>
      </c>
      <c r="S7246" s="548">
        <v>2221</v>
      </c>
      <c r="T7246" s="548"/>
      <c r="U7246" s="99"/>
    </row>
    <row r="7247" spans="1:21" ht="19.5" customHeight="1">
      <c r="A7247" s="545">
        <v>101883</v>
      </c>
      <c r="B7247" s="545" t="s">
        <v>7938</v>
      </c>
      <c r="C7247" s="545" t="s">
        <v>216</v>
      </c>
      <c r="D7247" s="546">
        <v>43578</v>
      </c>
      <c r="E7247" s="171" t="str">
        <f t="shared" si="113"/>
        <v>2019</v>
      </c>
      <c r="F7247" s="547">
        <v>1700000</v>
      </c>
      <c r="G7247" s="548">
        <v>0.19</v>
      </c>
      <c r="H7247" s="547">
        <v>1428571.43</v>
      </c>
      <c r="I7247" s="545" t="s">
        <v>12984</v>
      </c>
      <c r="J7247" s="545" t="s">
        <v>13321</v>
      </c>
      <c r="K7247" s="545" t="s">
        <v>18439</v>
      </c>
      <c r="L7247" s="545" t="s">
        <v>13413</v>
      </c>
      <c r="M7247" s="548" t="s">
        <v>13758</v>
      </c>
      <c r="N7247" s="545" t="s">
        <v>13413</v>
      </c>
      <c r="O7247" s="545" t="s">
        <v>13413</v>
      </c>
      <c r="P7247" s="549">
        <v>11983</v>
      </c>
      <c r="Q7247" s="549">
        <v>1</v>
      </c>
      <c r="R7247" s="549">
        <v>57</v>
      </c>
      <c r="S7247" s="548">
        <v>2244</v>
      </c>
      <c r="T7247" s="548"/>
      <c r="U7247" s="99"/>
    </row>
    <row r="7248" spans="1:21" ht="19.5" customHeight="1">
      <c r="A7248" s="545">
        <v>101884</v>
      </c>
      <c r="B7248" s="545" t="s">
        <v>7937</v>
      </c>
      <c r="C7248" s="545" t="s">
        <v>216</v>
      </c>
      <c r="D7248" s="546">
        <v>43578</v>
      </c>
      <c r="E7248" s="171" t="str">
        <f t="shared" si="113"/>
        <v>2019</v>
      </c>
      <c r="F7248" s="547">
        <v>100000</v>
      </c>
      <c r="G7248" s="548">
        <v>0.19</v>
      </c>
      <c r="H7248" s="547">
        <v>84033.61</v>
      </c>
      <c r="I7248" s="545" t="s">
        <v>12984</v>
      </c>
      <c r="J7248" s="545" t="s">
        <v>13321</v>
      </c>
      <c r="K7248" s="545" t="s">
        <v>18440</v>
      </c>
      <c r="L7248" s="545" t="s">
        <v>13413</v>
      </c>
      <c r="M7248" s="548" t="s">
        <v>13758</v>
      </c>
      <c r="N7248" s="545" t="s">
        <v>13413</v>
      </c>
      <c r="O7248" s="545" t="s">
        <v>13413</v>
      </c>
      <c r="P7248" s="549">
        <v>11984</v>
      </c>
      <c r="Q7248" s="549">
        <v>1</v>
      </c>
      <c r="R7248" s="549">
        <v>57</v>
      </c>
      <c r="S7248" s="548">
        <v>2244</v>
      </c>
      <c r="T7248" s="548"/>
      <c r="U7248" s="99"/>
    </row>
    <row r="7249" spans="1:21" ht="19.5" customHeight="1">
      <c r="A7249" s="545">
        <v>101885</v>
      </c>
      <c r="B7249" s="545" t="s">
        <v>7936</v>
      </c>
      <c r="C7249" s="545" t="s">
        <v>216</v>
      </c>
      <c r="D7249" s="546">
        <v>44590</v>
      </c>
      <c r="E7249" s="171" t="str">
        <f t="shared" si="113"/>
        <v>2022</v>
      </c>
      <c r="F7249" s="547">
        <v>13657</v>
      </c>
      <c r="G7249" s="548">
        <v>0.19</v>
      </c>
      <c r="H7249" s="547">
        <v>11476.47</v>
      </c>
      <c r="I7249" s="545" t="s">
        <v>12659</v>
      </c>
      <c r="J7249" s="545" t="s">
        <v>13297</v>
      </c>
      <c r="K7249" s="545" t="s">
        <v>18441</v>
      </c>
      <c r="L7249" s="545" t="s">
        <v>13413</v>
      </c>
      <c r="M7249" s="548" t="s">
        <v>13758</v>
      </c>
      <c r="N7249" s="545" t="s">
        <v>13413</v>
      </c>
      <c r="O7249" s="545" t="s">
        <v>13413</v>
      </c>
      <c r="P7249" s="549">
        <v>11985</v>
      </c>
      <c r="Q7249" s="549">
        <v>1</v>
      </c>
      <c r="R7249" s="549">
        <v>116</v>
      </c>
      <c r="S7249" s="548">
        <v>2257</v>
      </c>
      <c r="T7249" s="548"/>
      <c r="U7249" s="99"/>
    </row>
    <row r="7250" spans="1:21" ht="19.5" customHeight="1">
      <c r="A7250" s="545">
        <v>101886</v>
      </c>
      <c r="B7250" s="545" t="s">
        <v>7935</v>
      </c>
      <c r="C7250" s="545" t="s">
        <v>216</v>
      </c>
      <c r="D7250" s="546">
        <v>44590</v>
      </c>
      <c r="E7250" s="171" t="str">
        <f t="shared" si="113"/>
        <v>2022</v>
      </c>
      <c r="F7250" s="547">
        <v>8704.01</v>
      </c>
      <c r="G7250" s="548">
        <v>0.19</v>
      </c>
      <c r="H7250" s="547">
        <v>7314.29</v>
      </c>
      <c r="I7250" s="545" t="s">
        <v>12659</v>
      </c>
      <c r="J7250" s="545" t="s">
        <v>13297</v>
      </c>
      <c r="K7250" s="545" t="s">
        <v>18442</v>
      </c>
      <c r="L7250" s="545" t="s">
        <v>13413</v>
      </c>
      <c r="M7250" s="548" t="s">
        <v>13758</v>
      </c>
      <c r="N7250" s="545" t="s">
        <v>13413</v>
      </c>
      <c r="O7250" s="545" t="s">
        <v>13413</v>
      </c>
      <c r="P7250" s="549">
        <v>11986</v>
      </c>
      <c r="Q7250" s="549">
        <v>1</v>
      </c>
      <c r="R7250" s="549">
        <v>116</v>
      </c>
      <c r="S7250" s="548">
        <v>2257</v>
      </c>
      <c r="T7250" s="548"/>
      <c r="U7250" s="99"/>
    </row>
    <row r="7251" spans="1:21" ht="19.5" customHeight="1">
      <c r="A7251" s="545">
        <v>101887</v>
      </c>
      <c r="B7251" s="545" t="s">
        <v>7493</v>
      </c>
      <c r="C7251" s="545" t="s">
        <v>216</v>
      </c>
      <c r="D7251" s="546">
        <v>43734</v>
      </c>
      <c r="E7251" s="171" t="str">
        <f t="shared" si="113"/>
        <v>2019</v>
      </c>
      <c r="F7251" s="547">
        <v>6638.71</v>
      </c>
      <c r="G7251" s="548">
        <v>0.19</v>
      </c>
      <c r="H7251" s="547">
        <v>5578.75</v>
      </c>
      <c r="I7251" s="545" t="s">
        <v>12650</v>
      </c>
      <c r="J7251" s="545" t="s">
        <v>13321</v>
      </c>
      <c r="K7251" s="545" t="s">
        <v>18443</v>
      </c>
      <c r="L7251" s="545" t="s">
        <v>13413</v>
      </c>
      <c r="M7251" s="548" t="s">
        <v>13758</v>
      </c>
      <c r="N7251" s="545" t="s">
        <v>13413</v>
      </c>
      <c r="O7251" s="545" t="s">
        <v>13413</v>
      </c>
      <c r="P7251" s="549">
        <v>11987</v>
      </c>
      <c r="Q7251" s="549">
        <v>1</v>
      </c>
      <c r="R7251" s="549">
        <v>127</v>
      </c>
      <c r="S7251" s="548">
        <v>2244</v>
      </c>
      <c r="T7251" s="548"/>
      <c r="U7251" s="99"/>
    </row>
    <row r="7252" spans="1:21" ht="19.5" customHeight="1">
      <c r="A7252" s="545">
        <v>101888</v>
      </c>
      <c r="B7252" s="545" t="s">
        <v>7931</v>
      </c>
      <c r="C7252" s="545" t="s">
        <v>216</v>
      </c>
      <c r="D7252" s="546">
        <v>43579</v>
      </c>
      <c r="E7252" s="171" t="str">
        <f t="shared" si="113"/>
        <v>2019</v>
      </c>
      <c r="F7252" s="547">
        <v>60000</v>
      </c>
      <c r="G7252" s="548">
        <v>0.19</v>
      </c>
      <c r="H7252" s="547">
        <v>50420.17</v>
      </c>
      <c r="I7252" s="545" t="s">
        <v>12654</v>
      </c>
      <c r="J7252" s="545" t="s">
        <v>13321</v>
      </c>
      <c r="K7252" s="545" t="s">
        <v>18444</v>
      </c>
      <c r="L7252" s="545" t="s">
        <v>13413</v>
      </c>
      <c r="M7252" s="548" t="s">
        <v>13758</v>
      </c>
      <c r="N7252" s="545" t="s">
        <v>13413</v>
      </c>
      <c r="O7252" s="545" t="s">
        <v>13413</v>
      </c>
      <c r="P7252" s="549">
        <v>11988</v>
      </c>
      <c r="Q7252" s="549">
        <v>1</v>
      </c>
      <c r="R7252" s="549">
        <v>2</v>
      </c>
      <c r="S7252" s="548">
        <v>2244</v>
      </c>
      <c r="T7252" s="548"/>
      <c r="U7252" s="99"/>
    </row>
    <row r="7253" spans="1:21" ht="19.5" customHeight="1">
      <c r="A7253" s="545">
        <v>101889</v>
      </c>
      <c r="B7253" s="545" t="s">
        <v>7930</v>
      </c>
      <c r="C7253" s="545" t="s">
        <v>216</v>
      </c>
      <c r="D7253" s="546">
        <v>43579</v>
      </c>
      <c r="E7253" s="171" t="str">
        <f t="shared" si="113"/>
        <v>2019</v>
      </c>
      <c r="F7253" s="547">
        <v>16900000</v>
      </c>
      <c r="G7253" s="548">
        <v>0.19</v>
      </c>
      <c r="H7253" s="547">
        <v>14201680.67</v>
      </c>
      <c r="I7253" s="545" t="s">
        <v>12984</v>
      </c>
      <c r="J7253" s="545" t="s">
        <v>13321</v>
      </c>
      <c r="K7253" s="545" t="s">
        <v>18445</v>
      </c>
      <c r="L7253" s="545" t="s">
        <v>13413</v>
      </c>
      <c r="M7253" s="548" t="s">
        <v>13758</v>
      </c>
      <c r="N7253" s="545" t="s">
        <v>13413</v>
      </c>
      <c r="O7253" s="545" t="s">
        <v>13413</v>
      </c>
      <c r="P7253" s="549">
        <v>11989</v>
      </c>
      <c r="Q7253" s="549">
        <v>1</v>
      </c>
      <c r="R7253" s="549">
        <v>57</v>
      </c>
      <c r="S7253" s="548">
        <v>2244</v>
      </c>
      <c r="T7253" s="548"/>
      <c r="U7253" s="99"/>
    </row>
    <row r="7254" spans="1:21" ht="19.5" customHeight="1">
      <c r="A7254" s="545">
        <v>101890</v>
      </c>
      <c r="B7254" s="545" t="s">
        <v>7929</v>
      </c>
      <c r="C7254" s="545" t="s">
        <v>216</v>
      </c>
      <c r="D7254" s="546">
        <v>43579</v>
      </c>
      <c r="E7254" s="171" t="str">
        <f t="shared" si="113"/>
        <v>2019</v>
      </c>
      <c r="F7254" s="547">
        <v>179624.79</v>
      </c>
      <c r="G7254" s="548">
        <v>0.19</v>
      </c>
      <c r="H7254" s="547">
        <v>150945.20000000001</v>
      </c>
      <c r="I7254" s="545" t="s">
        <v>12676</v>
      </c>
      <c r="J7254" s="545" t="s">
        <v>13321</v>
      </c>
      <c r="K7254" s="545" t="s">
        <v>18446</v>
      </c>
      <c r="L7254" s="545" t="s">
        <v>13413</v>
      </c>
      <c r="M7254" s="548" t="s">
        <v>13758</v>
      </c>
      <c r="N7254" s="545" t="s">
        <v>13413</v>
      </c>
      <c r="O7254" s="545" t="s">
        <v>13413</v>
      </c>
      <c r="P7254" s="549">
        <v>11990</v>
      </c>
      <c r="Q7254" s="549">
        <v>1</v>
      </c>
      <c r="R7254" s="549">
        <v>14</v>
      </c>
      <c r="S7254" s="548">
        <v>2244</v>
      </c>
      <c r="T7254" s="548"/>
      <c r="U7254" s="99"/>
    </row>
    <row r="7255" spans="1:21" ht="19.5" customHeight="1">
      <c r="A7255" s="545">
        <v>101891</v>
      </c>
      <c r="B7255" s="545" t="s">
        <v>7928</v>
      </c>
      <c r="C7255" s="545" t="s">
        <v>216</v>
      </c>
      <c r="D7255" s="546">
        <v>43579</v>
      </c>
      <c r="E7255" s="171" t="str">
        <f t="shared" si="113"/>
        <v>2019</v>
      </c>
      <c r="F7255" s="547">
        <v>105900480</v>
      </c>
      <c r="G7255" s="548">
        <v>0.19</v>
      </c>
      <c r="H7255" s="547">
        <v>88992000</v>
      </c>
      <c r="I7255" s="545" t="s">
        <v>12762</v>
      </c>
      <c r="J7255" s="545" t="s">
        <v>13321</v>
      </c>
      <c r="K7255" s="545" t="s">
        <v>18447</v>
      </c>
      <c r="L7255" s="545" t="s">
        <v>13413</v>
      </c>
      <c r="M7255" s="548" t="s">
        <v>13758</v>
      </c>
      <c r="N7255" s="545" t="s">
        <v>22196</v>
      </c>
      <c r="O7255" s="545" t="s">
        <v>13413</v>
      </c>
      <c r="P7255" s="549">
        <v>11991</v>
      </c>
      <c r="Q7255" s="549">
        <v>1</v>
      </c>
      <c r="R7255" s="549">
        <v>8</v>
      </c>
      <c r="S7255" s="548">
        <v>2244</v>
      </c>
      <c r="T7255" s="548">
        <v>2244</v>
      </c>
      <c r="U7255" s="99"/>
    </row>
    <row r="7256" spans="1:21" ht="19.5" customHeight="1">
      <c r="A7256" s="545">
        <v>101892</v>
      </c>
      <c r="B7256" s="545" t="s">
        <v>7927</v>
      </c>
      <c r="C7256" s="545" t="s">
        <v>216</v>
      </c>
      <c r="D7256" s="546">
        <v>43579</v>
      </c>
      <c r="E7256" s="171" t="str">
        <f t="shared" si="113"/>
        <v>2019</v>
      </c>
      <c r="F7256" s="547">
        <v>24452715</v>
      </c>
      <c r="G7256" s="548">
        <v>0.19</v>
      </c>
      <c r="H7256" s="547">
        <v>20548500</v>
      </c>
      <c r="I7256" s="545" t="s">
        <v>12984</v>
      </c>
      <c r="J7256" s="545" t="s">
        <v>13321</v>
      </c>
      <c r="K7256" s="545" t="s">
        <v>18448</v>
      </c>
      <c r="L7256" s="545" t="s">
        <v>13413</v>
      </c>
      <c r="M7256" s="548" t="s">
        <v>13758</v>
      </c>
      <c r="N7256" s="545" t="s">
        <v>13413</v>
      </c>
      <c r="O7256" s="545" t="s">
        <v>13413</v>
      </c>
      <c r="P7256" s="549">
        <v>11992</v>
      </c>
      <c r="Q7256" s="549">
        <v>1</v>
      </c>
      <c r="R7256" s="549">
        <v>57</v>
      </c>
      <c r="S7256" s="548">
        <v>2244</v>
      </c>
      <c r="T7256" s="548"/>
      <c r="U7256" s="99"/>
    </row>
    <row r="7257" spans="1:21" ht="19.5" customHeight="1">
      <c r="A7257" s="545">
        <v>101893</v>
      </c>
      <c r="B7257" s="545" t="s">
        <v>7926</v>
      </c>
      <c r="C7257" s="545" t="s">
        <v>216</v>
      </c>
      <c r="D7257" s="546">
        <v>43579</v>
      </c>
      <c r="E7257" s="171" t="str">
        <f t="shared" si="113"/>
        <v>2019</v>
      </c>
      <c r="F7257" s="547">
        <v>1211000</v>
      </c>
      <c r="G7257" s="548">
        <v>0.19</v>
      </c>
      <c r="H7257" s="547">
        <v>1017647.06</v>
      </c>
      <c r="I7257" s="545" t="s">
        <v>12637</v>
      </c>
      <c r="J7257" s="545" t="s">
        <v>13321</v>
      </c>
      <c r="K7257" s="545" t="s">
        <v>18449</v>
      </c>
      <c r="L7257" s="545" t="s">
        <v>13413</v>
      </c>
      <c r="M7257" s="548" t="s">
        <v>13758</v>
      </c>
      <c r="N7257" s="545" t="s">
        <v>13413</v>
      </c>
      <c r="O7257" s="545" t="s">
        <v>13413</v>
      </c>
      <c r="P7257" s="549">
        <v>11993</v>
      </c>
      <c r="Q7257" s="549">
        <v>1</v>
      </c>
      <c r="R7257" s="549">
        <v>13</v>
      </c>
      <c r="S7257" s="548">
        <v>2244</v>
      </c>
      <c r="T7257" s="548"/>
      <c r="U7257" s="99"/>
    </row>
    <row r="7258" spans="1:21" ht="19.5" customHeight="1">
      <c r="A7258" s="545">
        <v>101894</v>
      </c>
      <c r="B7258" s="545" t="s">
        <v>7925</v>
      </c>
      <c r="C7258" s="545" t="s">
        <v>216</v>
      </c>
      <c r="D7258" s="546">
        <v>43579</v>
      </c>
      <c r="E7258" s="171" t="str">
        <f t="shared" si="113"/>
        <v>2019</v>
      </c>
      <c r="F7258" s="547">
        <v>83339</v>
      </c>
      <c r="G7258" s="548">
        <v>0.19</v>
      </c>
      <c r="H7258" s="547">
        <v>70032.77</v>
      </c>
      <c r="I7258" s="545" t="s">
        <v>12637</v>
      </c>
      <c r="J7258" s="545" t="s">
        <v>13321</v>
      </c>
      <c r="K7258" s="545" t="s">
        <v>18450</v>
      </c>
      <c r="L7258" s="545" t="s">
        <v>13413</v>
      </c>
      <c r="M7258" s="548" t="s">
        <v>13758</v>
      </c>
      <c r="N7258" s="545" t="s">
        <v>13413</v>
      </c>
      <c r="O7258" s="545" t="s">
        <v>13413</v>
      </c>
      <c r="P7258" s="549">
        <v>11994</v>
      </c>
      <c r="Q7258" s="549">
        <v>1</v>
      </c>
      <c r="R7258" s="549">
        <v>13</v>
      </c>
      <c r="S7258" s="548">
        <v>2244</v>
      </c>
      <c r="T7258" s="548"/>
      <c r="U7258" s="99"/>
    </row>
    <row r="7259" spans="1:21" ht="19.5" customHeight="1">
      <c r="A7259" s="545">
        <v>101895</v>
      </c>
      <c r="B7259" s="545" t="s">
        <v>7924</v>
      </c>
      <c r="C7259" s="545" t="s">
        <v>216</v>
      </c>
      <c r="D7259" s="546">
        <v>43579</v>
      </c>
      <c r="E7259" s="171" t="str">
        <f t="shared" si="113"/>
        <v>2019</v>
      </c>
      <c r="F7259" s="547">
        <v>81249999.989999995</v>
      </c>
      <c r="G7259" s="548">
        <v>0.19</v>
      </c>
      <c r="H7259" s="547">
        <v>68277310.920000002</v>
      </c>
      <c r="I7259" s="545" t="s">
        <v>12984</v>
      </c>
      <c r="J7259" s="545" t="s">
        <v>13321</v>
      </c>
      <c r="K7259" s="545" t="s">
        <v>18451</v>
      </c>
      <c r="L7259" s="545" t="s">
        <v>13413</v>
      </c>
      <c r="M7259" s="548" t="s">
        <v>13758</v>
      </c>
      <c r="N7259" s="545" t="s">
        <v>13413</v>
      </c>
      <c r="O7259" s="545" t="s">
        <v>13413</v>
      </c>
      <c r="P7259" s="549">
        <v>11995</v>
      </c>
      <c r="Q7259" s="549">
        <v>1</v>
      </c>
      <c r="R7259" s="549">
        <v>57</v>
      </c>
      <c r="S7259" s="548">
        <v>2244</v>
      </c>
      <c r="T7259" s="548"/>
      <c r="U7259" s="99"/>
    </row>
    <row r="7260" spans="1:21" ht="19.5" customHeight="1">
      <c r="A7260" s="545">
        <v>101896</v>
      </c>
      <c r="B7260" s="545" t="s">
        <v>7923</v>
      </c>
      <c r="C7260" s="545" t="s">
        <v>216</v>
      </c>
      <c r="D7260" s="546">
        <v>43579</v>
      </c>
      <c r="E7260" s="171" t="str">
        <f t="shared" si="113"/>
        <v>2019</v>
      </c>
      <c r="F7260" s="547">
        <v>4900000</v>
      </c>
      <c r="G7260" s="548">
        <v>0.19</v>
      </c>
      <c r="H7260" s="547">
        <v>4117647.06</v>
      </c>
      <c r="I7260" s="545" t="s">
        <v>12984</v>
      </c>
      <c r="J7260" s="545" t="s">
        <v>13321</v>
      </c>
      <c r="K7260" s="545" t="s">
        <v>18452</v>
      </c>
      <c r="L7260" s="545" t="s">
        <v>13413</v>
      </c>
      <c r="M7260" s="548" t="s">
        <v>13758</v>
      </c>
      <c r="N7260" s="545" t="s">
        <v>13413</v>
      </c>
      <c r="O7260" s="545" t="s">
        <v>13413</v>
      </c>
      <c r="P7260" s="549">
        <v>11996</v>
      </c>
      <c r="Q7260" s="549">
        <v>1</v>
      </c>
      <c r="R7260" s="549">
        <v>57</v>
      </c>
      <c r="S7260" s="548">
        <v>2244</v>
      </c>
      <c r="T7260" s="548"/>
      <c r="U7260" s="99"/>
    </row>
    <row r="7261" spans="1:21" ht="19.5" customHeight="1">
      <c r="A7261" s="545">
        <v>101897</v>
      </c>
      <c r="B7261" s="545" t="s">
        <v>7922</v>
      </c>
      <c r="C7261" s="545" t="s">
        <v>216</v>
      </c>
      <c r="D7261" s="546">
        <v>43579</v>
      </c>
      <c r="E7261" s="171" t="str">
        <f t="shared" si="113"/>
        <v>2019</v>
      </c>
      <c r="F7261" s="547">
        <v>450000</v>
      </c>
      <c r="G7261" s="548">
        <v>0.19</v>
      </c>
      <c r="H7261" s="547">
        <v>378151.26</v>
      </c>
      <c r="I7261" s="545" t="s">
        <v>12984</v>
      </c>
      <c r="J7261" s="545" t="s">
        <v>13321</v>
      </c>
      <c r="K7261" s="545" t="s">
        <v>18453</v>
      </c>
      <c r="L7261" s="545" t="s">
        <v>13413</v>
      </c>
      <c r="M7261" s="548" t="s">
        <v>13758</v>
      </c>
      <c r="N7261" s="545" t="s">
        <v>13413</v>
      </c>
      <c r="O7261" s="545" t="s">
        <v>13413</v>
      </c>
      <c r="P7261" s="549">
        <v>11997</v>
      </c>
      <c r="Q7261" s="549">
        <v>1</v>
      </c>
      <c r="R7261" s="549">
        <v>57</v>
      </c>
      <c r="S7261" s="548">
        <v>2244</v>
      </c>
      <c r="T7261" s="548"/>
      <c r="U7261" s="99"/>
    </row>
    <row r="7262" spans="1:21" ht="19.5" customHeight="1">
      <c r="A7262" s="545">
        <v>101898</v>
      </c>
      <c r="B7262" s="545" t="s">
        <v>5842</v>
      </c>
      <c r="C7262" s="545" t="s">
        <v>216</v>
      </c>
      <c r="D7262" s="546">
        <v>43580</v>
      </c>
      <c r="E7262" s="171" t="str">
        <f t="shared" si="113"/>
        <v>2019</v>
      </c>
      <c r="F7262" s="547">
        <v>16000000</v>
      </c>
      <c r="G7262" s="548">
        <v>0.19</v>
      </c>
      <c r="H7262" s="547">
        <v>13445378.15</v>
      </c>
      <c r="I7262" s="545" t="s">
        <v>12984</v>
      </c>
      <c r="J7262" s="545" t="s">
        <v>13321</v>
      </c>
      <c r="K7262" s="545" t="s">
        <v>18454</v>
      </c>
      <c r="L7262" s="545" t="s">
        <v>13413</v>
      </c>
      <c r="M7262" s="548" t="s">
        <v>13758</v>
      </c>
      <c r="N7262" s="545" t="s">
        <v>13413</v>
      </c>
      <c r="O7262" s="545" t="s">
        <v>13413</v>
      </c>
      <c r="P7262" s="549">
        <v>11998</v>
      </c>
      <c r="Q7262" s="549">
        <v>1</v>
      </c>
      <c r="R7262" s="549">
        <v>57</v>
      </c>
      <c r="S7262" s="548">
        <v>2244</v>
      </c>
      <c r="T7262" s="548"/>
      <c r="U7262" s="99"/>
    </row>
    <row r="7263" spans="1:21" ht="19.5" customHeight="1">
      <c r="A7263" s="545">
        <v>101899</v>
      </c>
      <c r="B7263" s="545" t="s">
        <v>5835</v>
      </c>
      <c r="C7263" s="545" t="s">
        <v>216</v>
      </c>
      <c r="D7263" s="546">
        <v>43580</v>
      </c>
      <c r="E7263" s="171" t="str">
        <f t="shared" si="113"/>
        <v>2019</v>
      </c>
      <c r="F7263" s="547">
        <v>3200000</v>
      </c>
      <c r="G7263" s="548">
        <v>0.19</v>
      </c>
      <c r="H7263" s="547">
        <v>2689075.63</v>
      </c>
      <c r="I7263" s="545" t="s">
        <v>12984</v>
      </c>
      <c r="J7263" s="545" t="s">
        <v>13321</v>
      </c>
      <c r="K7263" s="545" t="s">
        <v>18455</v>
      </c>
      <c r="L7263" s="545" t="s">
        <v>13413</v>
      </c>
      <c r="M7263" s="548" t="s">
        <v>13758</v>
      </c>
      <c r="N7263" s="545" t="s">
        <v>13413</v>
      </c>
      <c r="O7263" s="545" t="s">
        <v>13413</v>
      </c>
      <c r="P7263" s="549">
        <v>11999</v>
      </c>
      <c r="Q7263" s="549">
        <v>1</v>
      </c>
      <c r="R7263" s="549">
        <v>57</v>
      </c>
      <c r="S7263" s="548">
        <v>2244</v>
      </c>
      <c r="T7263" s="548"/>
      <c r="U7263" s="99"/>
    </row>
    <row r="7264" spans="1:21" ht="19.5" customHeight="1">
      <c r="A7264" s="545">
        <v>101900</v>
      </c>
      <c r="B7264" s="545" t="s">
        <v>4654</v>
      </c>
      <c r="C7264" s="545" t="s">
        <v>216</v>
      </c>
      <c r="D7264" s="546">
        <v>44589</v>
      </c>
      <c r="E7264" s="171" t="str">
        <f t="shared" si="113"/>
        <v>2022</v>
      </c>
      <c r="F7264" s="547">
        <v>14786</v>
      </c>
      <c r="G7264" s="548">
        <v>0.19</v>
      </c>
      <c r="H7264" s="547">
        <v>12425.21</v>
      </c>
      <c r="I7264" s="545" t="s">
        <v>12637</v>
      </c>
      <c r="J7264" s="545" t="s">
        <v>13297</v>
      </c>
      <c r="K7264" s="545" t="s">
        <v>18456</v>
      </c>
      <c r="L7264" s="545" t="s">
        <v>13413</v>
      </c>
      <c r="M7264" s="548" t="s">
        <v>13758</v>
      </c>
      <c r="N7264" s="545" t="s">
        <v>13413</v>
      </c>
      <c r="O7264" s="545" t="s">
        <v>13413</v>
      </c>
      <c r="P7264" s="549">
        <v>12000</v>
      </c>
      <c r="Q7264" s="549">
        <v>1</v>
      </c>
      <c r="R7264" s="549">
        <v>13</v>
      </c>
      <c r="S7264" s="548">
        <v>2257</v>
      </c>
      <c r="T7264" s="548"/>
      <c r="U7264" s="99"/>
    </row>
    <row r="7265" spans="1:21" ht="19.5" customHeight="1">
      <c r="A7265" s="545">
        <v>101901</v>
      </c>
      <c r="B7265" s="545" t="s">
        <v>7917</v>
      </c>
      <c r="C7265" s="545" t="s">
        <v>221</v>
      </c>
      <c r="D7265" s="546">
        <v>46052</v>
      </c>
      <c r="E7265" s="171" t="str">
        <f t="shared" si="113"/>
        <v>2026</v>
      </c>
      <c r="F7265" s="547">
        <v>169158</v>
      </c>
      <c r="G7265" s="548">
        <v>0.19</v>
      </c>
      <c r="H7265" s="547">
        <v>142149.57999999999</v>
      </c>
      <c r="I7265" s="545" t="s">
        <v>12709</v>
      </c>
      <c r="J7265" s="545" t="s">
        <v>13307</v>
      </c>
      <c r="K7265" s="545" t="s">
        <v>18457</v>
      </c>
      <c r="L7265" s="545" t="s">
        <v>13413</v>
      </c>
      <c r="M7265" s="548" t="s">
        <v>13758</v>
      </c>
      <c r="N7265" s="545" t="s">
        <v>13413</v>
      </c>
      <c r="O7265" s="545" t="s">
        <v>13413</v>
      </c>
      <c r="P7265" s="549">
        <v>12001</v>
      </c>
      <c r="Q7265" s="549">
        <v>1</v>
      </c>
      <c r="R7265" s="549">
        <v>124</v>
      </c>
      <c r="S7265" s="548">
        <v>2228</v>
      </c>
      <c r="T7265" s="548"/>
      <c r="U7265" s="99"/>
    </row>
    <row r="7266" spans="1:21" ht="19.5" customHeight="1">
      <c r="A7266" s="545">
        <v>101902</v>
      </c>
      <c r="B7266" s="545" t="s">
        <v>7916</v>
      </c>
      <c r="C7266" s="545" t="s">
        <v>209</v>
      </c>
      <c r="D7266" s="546">
        <v>43580</v>
      </c>
      <c r="E7266" s="171" t="str">
        <f t="shared" si="113"/>
        <v>2019</v>
      </c>
      <c r="F7266" s="547">
        <v>120000</v>
      </c>
      <c r="G7266" s="548">
        <v>0.19</v>
      </c>
      <c r="H7266" s="547">
        <v>100840.34</v>
      </c>
      <c r="I7266" s="545" t="s">
        <v>12984</v>
      </c>
      <c r="J7266" s="545" t="s">
        <v>13321</v>
      </c>
      <c r="K7266" s="545" t="s">
        <v>18458</v>
      </c>
      <c r="L7266" s="545" t="s">
        <v>13413</v>
      </c>
      <c r="M7266" s="548" t="s">
        <v>13758</v>
      </c>
      <c r="N7266" s="545" t="s">
        <v>13413</v>
      </c>
      <c r="O7266" s="545" t="s">
        <v>13413</v>
      </c>
      <c r="P7266" s="549">
        <v>12002</v>
      </c>
      <c r="Q7266" s="549">
        <v>1</v>
      </c>
      <c r="R7266" s="549">
        <v>57</v>
      </c>
      <c r="S7266" s="548">
        <v>2244</v>
      </c>
      <c r="T7266" s="548"/>
      <c r="U7266" s="99"/>
    </row>
    <row r="7267" spans="1:21" ht="19.5" customHeight="1">
      <c r="A7267" s="545">
        <v>101903</v>
      </c>
      <c r="B7267" s="545" t="s">
        <v>4650</v>
      </c>
      <c r="C7267" s="545" t="s">
        <v>786</v>
      </c>
      <c r="D7267" s="546">
        <v>43584</v>
      </c>
      <c r="E7267" s="171" t="str">
        <f t="shared" si="113"/>
        <v>2019</v>
      </c>
      <c r="F7267" s="547">
        <v>142825</v>
      </c>
      <c r="G7267" s="548">
        <v>0.19</v>
      </c>
      <c r="H7267" s="547">
        <v>120021.01</v>
      </c>
      <c r="I7267" s="545" t="s">
        <v>12645</v>
      </c>
      <c r="J7267" s="545" t="s">
        <v>13302</v>
      </c>
      <c r="K7267" s="545" t="s">
        <v>18459</v>
      </c>
      <c r="L7267" s="545" t="s">
        <v>13413</v>
      </c>
      <c r="M7267" s="548" t="s">
        <v>13758</v>
      </c>
      <c r="N7267" s="545" t="s">
        <v>13413</v>
      </c>
      <c r="O7267" s="545" t="s">
        <v>13413</v>
      </c>
      <c r="P7267" s="549">
        <v>12003</v>
      </c>
      <c r="Q7267" s="549">
        <v>1</v>
      </c>
      <c r="R7267" s="549">
        <v>12</v>
      </c>
      <c r="S7267" s="548">
        <v>2219</v>
      </c>
      <c r="T7267" s="548"/>
      <c r="U7267" s="99"/>
    </row>
    <row r="7268" spans="1:21" ht="19.5" customHeight="1">
      <c r="A7268" s="545">
        <v>101904</v>
      </c>
      <c r="B7268" s="545" t="s">
        <v>7913</v>
      </c>
      <c r="C7268" s="545" t="s">
        <v>216</v>
      </c>
      <c r="D7268" s="546">
        <v>43584</v>
      </c>
      <c r="E7268" s="171" t="str">
        <f t="shared" si="113"/>
        <v>2019</v>
      </c>
      <c r="F7268" s="547">
        <v>245147</v>
      </c>
      <c r="G7268" s="548">
        <v>0.19</v>
      </c>
      <c r="H7268" s="547">
        <v>206005.88</v>
      </c>
      <c r="I7268" s="545" t="s">
        <v>12762</v>
      </c>
      <c r="J7268" s="545" t="s">
        <v>13298</v>
      </c>
      <c r="K7268" s="545" t="s">
        <v>18459</v>
      </c>
      <c r="L7268" s="545" t="s">
        <v>13413</v>
      </c>
      <c r="M7268" s="548" t="s">
        <v>13758</v>
      </c>
      <c r="N7268" s="545" t="s">
        <v>13413</v>
      </c>
      <c r="O7268" s="545" t="s">
        <v>13413</v>
      </c>
      <c r="P7268" s="549">
        <v>12004</v>
      </c>
      <c r="Q7268" s="549">
        <v>1</v>
      </c>
      <c r="R7268" s="549">
        <v>8</v>
      </c>
      <c r="S7268" s="548">
        <v>1012</v>
      </c>
      <c r="T7268" s="548"/>
      <c r="U7268" s="99"/>
    </row>
    <row r="7269" spans="1:21" ht="19.5" customHeight="1">
      <c r="A7269" s="545">
        <v>101905</v>
      </c>
      <c r="B7269" s="545" t="s">
        <v>7911</v>
      </c>
      <c r="C7269" s="545" t="s">
        <v>216</v>
      </c>
      <c r="D7269" s="546">
        <v>43585</v>
      </c>
      <c r="E7269" s="171" t="str">
        <f t="shared" si="113"/>
        <v>2019</v>
      </c>
      <c r="F7269" s="547">
        <v>17547740</v>
      </c>
      <c r="G7269" s="548">
        <v>0.19</v>
      </c>
      <c r="H7269" s="547">
        <v>14746000</v>
      </c>
      <c r="I7269" s="545" t="s">
        <v>12758</v>
      </c>
      <c r="J7269" s="545" t="s">
        <v>13301</v>
      </c>
      <c r="K7269" s="545" t="s">
        <v>18460</v>
      </c>
      <c r="L7269" s="545" t="s">
        <v>13413</v>
      </c>
      <c r="M7269" s="548" t="s">
        <v>13758</v>
      </c>
      <c r="N7269" s="545" t="s">
        <v>13413</v>
      </c>
      <c r="O7269" s="545" t="s">
        <v>13413</v>
      </c>
      <c r="P7269" s="549">
        <v>12005</v>
      </c>
      <c r="Q7269" s="549">
        <v>1</v>
      </c>
      <c r="R7269" s="549">
        <v>164</v>
      </c>
      <c r="S7269" s="548">
        <v>2221</v>
      </c>
      <c r="T7269" s="548"/>
      <c r="U7269" s="99"/>
    </row>
    <row r="7270" spans="1:21" ht="19.5" customHeight="1">
      <c r="A7270" s="545">
        <v>101906</v>
      </c>
      <c r="B7270" s="545" t="s">
        <v>7903</v>
      </c>
      <c r="C7270" s="545" t="s">
        <v>216</v>
      </c>
      <c r="D7270" s="546">
        <v>43595</v>
      </c>
      <c r="E7270" s="171" t="str">
        <f t="shared" si="113"/>
        <v>2019</v>
      </c>
      <c r="F7270" s="547">
        <v>2059822</v>
      </c>
      <c r="G7270" s="548">
        <v>0.19</v>
      </c>
      <c r="H7270" s="547">
        <v>1730942.86</v>
      </c>
      <c r="I7270" s="545" t="s">
        <v>12762</v>
      </c>
      <c r="J7270" s="545" t="s">
        <v>13305</v>
      </c>
      <c r="K7270" s="545" t="s">
        <v>18461</v>
      </c>
      <c r="L7270" s="545" t="s">
        <v>13413</v>
      </c>
      <c r="M7270" s="548" t="s">
        <v>13758</v>
      </c>
      <c r="N7270" s="545" t="s">
        <v>13413</v>
      </c>
      <c r="O7270" s="545" t="s">
        <v>13413</v>
      </c>
      <c r="P7270" s="549">
        <v>12006</v>
      </c>
      <c r="Q7270" s="549">
        <v>1</v>
      </c>
      <c r="R7270" s="549">
        <v>8</v>
      </c>
      <c r="S7270" s="548">
        <v>2217</v>
      </c>
      <c r="T7270" s="548"/>
      <c r="U7270" s="99"/>
    </row>
    <row r="7271" spans="1:21" ht="19.5" customHeight="1">
      <c r="A7271" s="545">
        <v>101907</v>
      </c>
      <c r="B7271" s="545" t="s">
        <v>7746</v>
      </c>
      <c r="C7271" s="545" t="s">
        <v>216</v>
      </c>
      <c r="D7271" s="546">
        <v>43649</v>
      </c>
      <c r="E7271" s="171" t="str">
        <f t="shared" si="113"/>
        <v>2019</v>
      </c>
      <c r="F7271" s="547">
        <v>83941.01</v>
      </c>
      <c r="G7271" s="548">
        <v>0.19</v>
      </c>
      <c r="H7271" s="547">
        <v>70538.66</v>
      </c>
      <c r="I7271" s="545" t="s">
        <v>12686</v>
      </c>
      <c r="J7271" s="545" t="s">
        <v>13321</v>
      </c>
      <c r="K7271" s="545" t="s">
        <v>18462</v>
      </c>
      <c r="L7271" s="545" t="s">
        <v>13413</v>
      </c>
      <c r="M7271" s="548" t="s">
        <v>13758</v>
      </c>
      <c r="N7271" s="545" t="s">
        <v>13413</v>
      </c>
      <c r="O7271" s="545" t="s">
        <v>13413</v>
      </c>
      <c r="P7271" s="549">
        <v>12007</v>
      </c>
      <c r="Q7271" s="549">
        <v>1</v>
      </c>
      <c r="R7271" s="549">
        <v>131</v>
      </c>
      <c r="S7271" s="548">
        <v>2244</v>
      </c>
      <c r="T7271" s="548"/>
      <c r="U7271" s="99"/>
    </row>
    <row r="7272" spans="1:21" ht="19.5" customHeight="1">
      <c r="A7272" s="545">
        <v>101908</v>
      </c>
      <c r="B7272" s="545" t="s">
        <v>7901</v>
      </c>
      <c r="C7272" s="545" t="s">
        <v>216</v>
      </c>
      <c r="D7272" s="546">
        <v>43599</v>
      </c>
      <c r="E7272" s="171" t="str">
        <f t="shared" si="113"/>
        <v>2019</v>
      </c>
      <c r="F7272" s="547">
        <v>58523</v>
      </c>
      <c r="G7272" s="548">
        <v>0.19</v>
      </c>
      <c r="H7272" s="547">
        <v>49178.99</v>
      </c>
      <c r="I7272" s="545" t="s">
        <v>12642</v>
      </c>
      <c r="J7272" s="545" t="s">
        <v>13301</v>
      </c>
      <c r="K7272" s="545" t="s">
        <v>18463</v>
      </c>
      <c r="L7272" s="545" t="s">
        <v>13413</v>
      </c>
      <c r="M7272" s="548" t="s">
        <v>13758</v>
      </c>
      <c r="N7272" s="545" t="s">
        <v>13413</v>
      </c>
      <c r="O7272" s="545" t="s">
        <v>13413</v>
      </c>
      <c r="P7272" s="549">
        <v>12008</v>
      </c>
      <c r="Q7272" s="549">
        <v>1</v>
      </c>
      <c r="R7272" s="549">
        <v>135</v>
      </c>
      <c r="S7272" s="548">
        <v>2221</v>
      </c>
      <c r="T7272" s="548"/>
      <c r="U7272" s="99"/>
    </row>
    <row r="7273" spans="1:21" ht="19.5" customHeight="1">
      <c r="A7273" s="545">
        <v>101909</v>
      </c>
      <c r="B7273" s="545" t="s">
        <v>7745</v>
      </c>
      <c r="C7273" s="545" t="s">
        <v>216</v>
      </c>
      <c r="D7273" s="546">
        <v>43649</v>
      </c>
      <c r="E7273" s="171" t="str">
        <f t="shared" si="113"/>
        <v>2019</v>
      </c>
      <c r="F7273" s="547">
        <v>2428657.0099999998</v>
      </c>
      <c r="G7273" s="548">
        <v>0.19</v>
      </c>
      <c r="H7273" s="547">
        <v>2040888.24</v>
      </c>
      <c r="I7273" s="545" t="s">
        <v>12686</v>
      </c>
      <c r="J7273" s="545" t="s">
        <v>13321</v>
      </c>
      <c r="K7273" s="545" t="s">
        <v>18464</v>
      </c>
      <c r="L7273" s="545" t="s">
        <v>13413</v>
      </c>
      <c r="M7273" s="548" t="s">
        <v>13758</v>
      </c>
      <c r="N7273" s="545" t="s">
        <v>13413</v>
      </c>
      <c r="O7273" s="545" t="s">
        <v>13413</v>
      </c>
      <c r="P7273" s="549">
        <v>12009</v>
      </c>
      <c r="Q7273" s="549">
        <v>1</v>
      </c>
      <c r="R7273" s="549">
        <v>131</v>
      </c>
      <c r="S7273" s="548">
        <v>2244</v>
      </c>
      <c r="T7273" s="548"/>
      <c r="U7273" s="99"/>
    </row>
    <row r="7274" spans="1:21" ht="19.5" customHeight="1">
      <c r="A7274" s="545">
        <v>101910</v>
      </c>
      <c r="B7274" s="545" t="s">
        <v>7897</v>
      </c>
      <c r="C7274" s="545" t="s">
        <v>209</v>
      </c>
      <c r="D7274" s="546">
        <v>43601</v>
      </c>
      <c r="E7274" s="171" t="str">
        <f t="shared" si="113"/>
        <v>2019</v>
      </c>
      <c r="F7274" s="547">
        <v>1331</v>
      </c>
      <c r="G7274" s="548">
        <v>0.19</v>
      </c>
      <c r="H7274" s="547">
        <v>1118.49</v>
      </c>
      <c r="I7274" s="545" t="s">
        <v>12701</v>
      </c>
      <c r="J7274" s="545" t="s">
        <v>13302</v>
      </c>
      <c r="K7274" s="545" t="s">
        <v>13413</v>
      </c>
      <c r="L7274" s="545" t="s">
        <v>13413</v>
      </c>
      <c r="M7274" s="548" t="s">
        <v>13758</v>
      </c>
      <c r="N7274" s="545" t="s">
        <v>13413</v>
      </c>
      <c r="O7274" s="545" t="s">
        <v>13413</v>
      </c>
      <c r="P7274" s="549">
        <v>12010</v>
      </c>
      <c r="Q7274" s="549">
        <v>1</v>
      </c>
      <c r="R7274" s="549">
        <v>10</v>
      </c>
      <c r="S7274" s="548">
        <v>2219</v>
      </c>
      <c r="T7274" s="548"/>
      <c r="U7274" s="99"/>
    </row>
    <row r="7275" spans="1:21" ht="19.5" customHeight="1">
      <c r="A7275" s="545">
        <v>101911</v>
      </c>
      <c r="B7275" s="545" t="s">
        <v>7896</v>
      </c>
      <c r="C7275" s="545" t="s">
        <v>209</v>
      </c>
      <c r="D7275" s="546">
        <v>43601</v>
      </c>
      <c r="E7275" s="171" t="str">
        <f t="shared" si="113"/>
        <v>2019</v>
      </c>
      <c r="F7275" s="547">
        <v>3225.99</v>
      </c>
      <c r="G7275" s="548">
        <v>0.19</v>
      </c>
      <c r="H7275" s="547">
        <v>2710.92</v>
      </c>
      <c r="I7275" s="545" t="s">
        <v>12701</v>
      </c>
      <c r="J7275" s="545" t="s">
        <v>13302</v>
      </c>
      <c r="K7275" s="545" t="s">
        <v>13413</v>
      </c>
      <c r="L7275" s="545" t="s">
        <v>13413</v>
      </c>
      <c r="M7275" s="548" t="s">
        <v>13758</v>
      </c>
      <c r="N7275" s="545" t="s">
        <v>13413</v>
      </c>
      <c r="O7275" s="545" t="s">
        <v>13413</v>
      </c>
      <c r="P7275" s="549">
        <v>12011</v>
      </c>
      <c r="Q7275" s="549">
        <v>1</v>
      </c>
      <c r="R7275" s="549">
        <v>10</v>
      </c>
      <c r="S7275" s="548">
        <v>2219</v>
      </c>
      <c r="T7275" s="548"/>
      <c r="U7275" s="99"/>
    </row>
    <row r="7276" spans="1:21" ht="19.5" customHeight="1">
      <c r="A7276" s="545">
        <v>101913</v>
      </c>
      <c r="B7276" s="545" t="s">
        <v>7895</v>
      </c>
      <c r="C7276" s="545" t="s">
        <v>216</v>
      </c>
      <c r="D7276" s="546">
        <v>43602</v>
      </c>
      <c r="E7276" s="171" t="str">
        <f t="shared" si="113"/>
        <v>2019</v>
      </c>
      <c r="F7276" s="547">
        <v>10127</v>
      </c>
      <c r="G7276" s="548">
        <v>0.19</v>
      </c>
      <c r="H7276" s="547">
        <v>8510.08</v>
      </c>
      <c r="I7276" s="545" t="s">
        <v>12973</v>
      </c>
      <c r="J7276" s="545" t="s">
        <v>13298</v>
      </c>
      <c r="K7276" s="545" t="s">
        <v>18465</v>
      </c>
      <c r="L7276" s="545" t="s">
        <v>13413</v>
      </c>
      <c r="M7276" s="548" t="s">
        <v>13758</v>
      </c>
      <c r="N7276" s="545" t="s">
        <v>13413</v>
      </c>
      <c r="O7276" s="545" t="s">
        <v>13413</v>
      </c>
      <c r="P7276" s="549">
        <v>12013</v>
      </c>
      <c r="Q7276" s="549">
        <v>1</v>
      </c>
      <c r="R7276" s="549">
        <v>59</v>
      </c>
      <c r="S7276" s="548">
        <v>1012</v>
      </c>
      <c r="T7276" s="548"/>
      <c r="U7276" s="99"/>
    </row>
    <row r="7277" spans="1:21" ht="19.5" customHeight="1">
      <c r="A7277" s="545">
        <v>101914</v>
      </c>
      <c r="B7277" s="545" t="s">
        <v>7894</v>
      </c>
      <c r="C7277" s="545" t="s">
        <v>216</v>
      </c>
      <c r="D7277" s="546">
        <v>43602</v>
      </c>
      <c r="E7277" s="171" t="str">
        <f t="shared" si="113"/>
        <v>2019</v>
      </c>
      <c r="F7277" s="547">
        <v>736796736</v>
      </c>
      <c r="G7277" s="548">
        <v>0.19</v>
      </c>
      <c r="H7277" s="547">
        <v>619156921.00999999</v>
      </c>
      <c r="I7277" s="545" t="s">
        <v>12758</v>
      </c>
      <c r="J7277" s="545" t="s">
        <v>13319</v>
      </c>
      <c r="K7277" s="545" t="s">
        <v>18466</v>
      </c>
      <c r="L7277" s="545" t="s">
        <v>13413</v>
      </c>
      <c r="M7277" s="548" t="s">
        <v>13758</v>
      </c>
      <c r="N7277" s="545" t="s">
        <v>13413</v>
      </c>
      <c r="O7277" s="545" t="s">
        <v>13413</v>
      </c>
      <c r="P7277" s="549">
        <v>12014</v>
      </c>
      <c r="Q7277" s="549">
        <v>1</v>
      </c>
      <c r="R7277" s="549">
        <v>164</v>
      </c>
      <c r="S7277" s="548">
        <v>1824</v>
      </c>
      <c r="T7277" s="548"/>
      <c r="U7277" s="99"/>
    </row>
    <row r="7278" spans="1:21" ht="19.5" customHeight="1">
      <c r="A7278" s="545">
        <v>101915</v>
      </c>
      <c r="B7278" s="545" t="s">
        <v>12178</v>
      </c>
      <c r="C7278" s="545" t="s">
        <v>221</v>
      </c>
      <c r="D7278" s="546"/>
      <c r="E7278" s="171" t="str">
        <f t="shared" si="113"/>
        <v>1900</v>
      </c>
      <c r="F7278" s="547">
        <v>0</v>
      </c>
      <c r="G7278" s="548">
        <v>0</v>
      </c>
      <c r="H7278" s="547">
        <v>0</v>
      </c>
      <c r="I7278" s="545" t="s">
        <v>12973</v>
      </c>
      <c r="J7278" s="545"/>
      <c r="K7278" s="545" t="s">
        <v>13413</v>
      </c>
      <c r="L7278" s="545" t="s">
        <v>13413</v>
      </c>
      <c r="M7278" s="548" t="s">
        <v>13758</v>
      </c>
      <c r="N7278" s="545" t="s">
        <v>13413</v>
      </c>
      <c r="O7278" s="545" t="s">
        <v>13413</v>
      </c>
      <c r="P7278" s="549">
        <v>12015</v>
      </c>
      <c r="Q7278" s="549">
        <v>1</v>
      </c>
      <c r="R7278" s="549">
        <v>59</v>
      </c>
      <c r="S7278" s="548"/>
      <c r="T7278" s="548"/>
      <c r="U7278" s="99"/>
    </row>
    <row r="7279" spans="1:21" ht="19.5" customHeight="1">
      <c r="A7279" s="545">
        <v>101916</v>
      </c>
      <c r="B7279" s="545" t="s">
        <v>7893</v>
      </c>
      <c r="C7279" s="545" t="s">
        <v>206</v>
      </c>
      <c r="D7279" s="546">
        <v>43602</v>
      </c>
      <c r="E7279" s="171" t="str">
        <f t="shared" si="113"/>
        <v>2019</v>
      </c>
      <c r="F7279" s="547">
        <v>8333</v>
      </c>
      <c r="G7279" s="548">
        <v>0.19</v>
      </c>
      <c r="H7279" s="547">
        <v>7002.52</v>
      </c>
      <c r="I7279" s="545" t="s">
        <v>12973</v>
      </c>
      <c r="J7279" s="545" t="s">
        <v>13298</v>
      </c>
      <c r="K7279" s="545" t="s">
        <v>13413</v>
      </c>
      <c r="L7279" s="545" t="s">
        <v>13413</v>
      </c>
      <c r="M7279" s="548" t="s">
        <v>13758</v>
      </c>
      <c r="N7279" s="545" t="s">
        <v>13413</v>
      </c>
      <c r="O7279" s="545" t="s">
        <v>13413</v>
      </c>
      <c r="P7279" s="549">
        <v>12016</v>
      </c>
      <c r="Q7279" s="549">
        <v>1</v>
      </c>
      <c r="R7279" s="549">
        <v>59</v>
      </c>
      <c r="S7279" s="548">
        <v>1012</v>
      </c>
      <c r="T7279" s="548"/>
      <c r="U7279" s="99"/>
    </row>
    <row r="7280" spans="1:21" ht="19.5" customHeight="1">
      <c r="A7280" s="545">
        <v>101917</v>
      </c>
      <c r="B7280" s="545" t="s">
        <v>7892</v>
      </c>
      <c r="C7280" s="545" t="s">
        <v>216</v>
      </c>
      <c r="D7280" s="546">
        <v>43602</v>
      </c>
      <c r="E7280" s="171" t="str">
        <f t="shared" si="113"/>
        <v>2019</v>
      </c>
      <c r="F7280" s="547">
        <v>839214</v>
      </c>
      <c r="G7280" s="548">
        <v>0.19</v>
      </c>
      <c r="H7280" s="547">
        <v>705221.85</v>
      </c>
      <c r="I7280" s="545" t="s">
        <v>12973</v>
      </c>
      <c r="J7280" s="545" t="s">
        <v>13298</v>
      </c>
      <c r="K7280" s="545" t="s">
        <v>13413</v>
      </c>
      <c r="L7280" s="545" t="s">
        <v>13413</v>
      </c>
      <c r="M7280" s="548" t="s">
        <v>13758</v>
      </c>
      <c r="N7280" s="545" t="s">
        <v>13413</v>
      </c>
      <c r="O7280" s="545" t="s">
        <v>13413</v>
      </c>
      <c r="P7280" s="549">
        <v>12017</v>
      </c>
      <c r="Q7280" s="549">
        <v>1</v>
      </c>
      <c r="R7280" s="549">
        <v>59</v>
      </c>
      <c r="S7280" s="548">
        <v>1012</v>
      </c>
      <c r="T7280" s="548"/>
      <c r="U7280" s="99"/>
    </row>
    <row r="7281" spans="1:21" ht="19.5" customHeight="1">
      <c r="A7281" s="545">
        <v>101918</v>
      </c>
      <c r="B7281" s="545" t="s">
        <v>7891</v>
      </c>
      <c r="C7281" s="545" t="s">
        <v>216</v>
      </c>
      <c r="D7281" s="546">
        <v>43602</v>
      </c>
      <c r="E7281" s="171" t="str">
        <f t="shared" si="113"/>
        <v>2019</v>
      </c>
      <c r="F7281" s="547">
        <v>18800</v>
      </c>
      <c r="G7281" s="548">
        <v>0.19</v>
      </c>
      <c r="H7281" s="547">
        <v>15798.32</v>
      </c>
      <c r="I7281" s="545" t="s">
        <v>12973</v>
      </c>
      <c r="J7281" s="545" t="s">
        <v>13298</v>
      </c>
      <c r="K7281" s="545" t="s">
        <v>13413</v>
      </c>
      <c r="L7281" s="545" t="s">
        <v>13413</v>
      </c>
      <c r="M7281" s="548" t="s">
        <v>13758</v>
      </c>
      <c r="N7281" s="545" t="s">
        <v>13413</v>
      </c>
      <c r="O7281" s="545" t="s">
        <v>13413</v>
      </c>
      <c r="P7281" s="549">
        <v>12018</v>
      </c>
      <c r="Q7281" s="549">
        <v>1</v>
      </c>
      <c r="R7281" s="549">
        <v>59</v>
      </c>
      <c r="S7281" s="548">
        <v>1012</v>
      </c>
      <c r="T7281" s="548"/>
      <c r="U7281" s="99"/>
    </row>
    <row r="7282" spans="1:21" ht="19.5" customHeight="1">
      <c r="A7282" s="545">
        <v>101919</v>
      </c>
      <c r="B7282" s="545" t="s">
        <v>7559</v>
      </c>
      <c r="C7282" s="545" t="s">
        <v>216</v>
      </c>
      <c r="D7282" s="546">
        <v>43693</v>
      </c>
      <c r="E7282" s="171" t="str">
        <f t="shared" si="113"/>
        <v>2019</v>
      </c>
      <c r="F7282" s="547">
        <v>31492.01</v>
      </c>
      <c r="G7282" s="548">
        <v>0.19</v>
      </c>
      <c r="H7282" s="547">
        <v>26463.87</v>
      </c>
      <c r="I7282" s="545" t="s">
        <v>12961</v>
      </c>
      <c r="J7282" s="545" t="s">
        <v>13298</v>
      </c>
      <c r="K7282" s="545" t="s">
        <v>13413</v>
      </c>
      <c r="L7282" s="545" t="s">
        <v>13413</v>
      </c>
      <c r="M7282" s="548" t="s">
        <v>13758</v>
      </c>
      <c r="N7282" s="545" t="s">
        <v>13413</v>
      </c>
      <c r="O7282" s="545" t="s">
        <v>13413</v>
      </c>
      <c r="P7282" s="549">
        <v>12019</v>
      </c>
      <c r="Q7282" s="549">
        <v>1</v>
      </c>
      <c r="R7282" s="549">
        <v>52</v>
      </c>
      <c r="S7282" s="548">
        <v>1012</v>
      </c>
      <c r="T7282" s="548"/>
      <c r="U7282" s="99"/>
    </row>
    <row r="7283" spans="1:21" ht="19.5" customHeight="1">
      <c r="A7283" s="545">
        <v>101920</v>
      </c>
      <c r="B7283" s="545" t="s">
        <v>7890</v>
      </c>
      <c r="C7283" s="545" t="s">
        <v>216</v>
      </c>
      <c r="D7283" s="546">
        <v>43602</v>
      </c>
      <c r="E7283" s="171" t="str">
        <f t="shared" si="113"/>
        <v>2019</v>
      </c>
      <c r="F7283" s="547">
        <v>54200</v>
      </c>
      <c r="G7283" s="548">
        <v>0.19</v>
      </c>
      <c r="H7283" s="547">
        <v>45546.22</v>
      </c>
      <c r="I7283" s="545" t="s">
        <v>12973</v>
      </c>
      <c r="J7283" s="545" t="s">
        <v>13296</v>
      </c>
      <c r="K7283" s="545" t="s">
        <v>18467</v>
      </c>
      <c r="L7283" s="545" t="s">
        <v>13413</v>
      </c>
      <c r="M7283" s="548" t="s">
        <v>13758</v>
      </c>
      <c r="N7283" s="545" t="s">
        <v>13413</v>
      </c>
      <c r="O7283" s="545" t="s">
        <v>13413</v>
      </c>
      <c r="P7283" s="549">
        <v>12020</v>
      </c>
      <c r="Q7283" s="549">
        <v>1</v>
      </c>
      <c r="R7283" s="549">
        <v>59</v>
      </c>
      <c r="S7283" s="548">
        <v>2218</v>
      </c>
      <c r="T7283" s="548"/>
      <c r="U7283" s="99"/>
    </row>
    <row r="7284" spans="1:21" ht="19.5" customHeight="1">
      <c r="A7284" s="545">
        <v>101921</v>
      </c>
      <c r="B7284" s="545" t="s">
        <v>7889</v>
      </c>
      <c r="C7284" s="545" t="s">
        <v>216</v>
      </c>
      <c r="D7284" s="546">
        <v>43602</v>
      </c>
      <c r="E7284" s="171" t="str">
        <f t="shared" si="113"/>
        <v>2019</v>
      </c>
      <c r="F7284" s="547">
        <v>125205.01</v>
      </c>
      <c r="G7284" s="548">
        <v>0.19</v>
      </c>
      <c r="H7284" s="547">
        <v>105214.29</v>
      </c>
      <c r="I7284" s="545" t="s">
        <v>12973</v>
      </c>
      <c r="J7284" s="545" t="s">
        <v>13298</v>
      </c>
      <c r="K7284" s="545" t="s">
        <v>13413</v>
      </c>
      <c r="L7284" s="545" t="s">
        <v>13413</v>
      </c>
      <c r="M7284" s="548" t="s">
        <v>13758</v>
      </c>
      <c r="N7284" s="545" t="s">
        <v>13413</v>
      </c>
      <c r="O7284" s="545" t="s">
        <v>13413</v>
      </c>
      <c r="P7284" s="549">
        <v>12021</v>
      </c>
      <c r="Q7284" s="549">
        <v>1</v>
      </c>
      <c r="R7284" s="549">
        <v>59</v>
      </c>
      <c r="S7284" s="548">
        <v>1012</v>
      </c>
      <c r="T7284" s="548"/>
      <c r="U7284" s="99"/>
    </row>
    <row r="7285" spans="1:21" ht="19.5" customHeight="1">
      <c r="A7285" s="545">
        <v>101922</v>
      </c>
      <c r="B7285" s="545" t="s">
        <v>7887</v>
      </c>
      <c r="C7285" s="545" t="s">
        <v>216</v>
      </c>
      <c r="D7285" s="546">
        <v>43605</v>
      </c>
      <c r="E7285" s="171" t="str">
        <f t="shared" si="113"/>
        <v>2019</v>
      </c>
      <c r="F7285" s="547">
        <v>357181006</v>
      </c>
      <c r="G7285" s="548">
        <v>0.19</v>
      </c>
      <c r="H7285" s="547">
        <v>300152105.88</v>
      </c>
      <c r="I7285" s="545" t="s">
        <v>12758</v>
      </c>
      <c r="J7285" s="545" t="s">
        <v>13319</v>
      </c>
      <c r="K7285" s="545" t="s">
        <v>18468</v>
      </c>
      <c r="L7285" s="545" t="s">
        <v>13413</v>
      </c>
      <c r="M7285" s="548" t="s">
        <v>13758</v>
      </c>
      <c r="N7285" s="545" t="s">
        <v>13413</v>
      </c>
      <c r="O7285" s="545" t="s">
        <v>13413</v>
      </c>
      <c r="P7285" s="549">
        <v>12022</v>
      </c>
      <c r="Q7285" s="549">
        <v>1</v>
      </c>
      <c r="R7285" s="549">
        <v>164</v>
      </c>
      <c r="S7285" s="548">
        <v>1824</v>
      </c>
      <c r="T7285" s="548"/>
      <c r="U7285" s="99"/>
    </row>
    <row r="7286" spans="1:21" ht="19.5" customHeight="1">
      <c r="A7286" s="545">
        <v>101923</v>
      </c>
      <c r="B7286" s="545" t="s">
        <v>7883</v>
      </c>
      <c r="C7286" s="545" t="s">
        <v>221</v>
      </c>
      <c r="D7286" s="546">
        <v>43606</v>
      </c>
      <c r="E7286" s="171" t="str">
        <f t="shared" si="113"/>
        <v>2019</v>
      </c>
      <c r="F7286" s="547">
        <v>1244984</v>
      </c>
      <c r="G7286" s="548">
        <v>0.19</v>
      </c>
      <c r="H7286" s="547">
        <v>1046205.04</v>
      </c>
      <c r="I7286" s="545" t="s">
        <v>12985</v>
      </c>
      <c r="J7286" s="545" t="s">
        <v>13321</v>
      </c>
      <c r="K7286" s="545" t="s">
        <v>18469</v>
      </c>
      <c r="L7286" s="545" t="s">
        <v>13413</v>
      </c>
      <c r="M7286" s="548" t="s">
        <v>13758</v>
      </c>
      <c r="N7286" s="545" t="s">
        <v>22848</v>
      </c>
      <c r="O7286" s="545" t="s">
        <v>13413</v>
      </c>
      <c r="P7286" s="549">
        <v>12023</v>
      </c>
      <c r="Q7286" s="549">
        <v>1</v>
      </c>
      <c r="R7286" s="549">
        <v>60</v>
      </c>
      <c r="S7286" s="548">
        <v>2244</v>
      </c>
      <c r="T7286" s="548">
        <v>2247</v>
      </c>
      <c r="U7286" s="99"/>
    </row>
    <row r="7287" spans="1:21" ht="19.5" customHeight="1">
      <c r="A7287" s="545">
        <v>101924</v>
      </c>
      <c r="B7287" s="545" t="s">
        <v>7882</v>
      </c>
      <c r="C7287" s="545" t="s">
        <v>221</v>
      </c>
      <c r="D7287" s="546">
        <v>43606</v>
      </c>
      <c r="E7287" s="171" t="str">
        <f t="shared" si="113"/>
        <v>2019</v>
      </c>
      <c r="F7287" s="547">
        <v>1395431</v>
      </c>
      <c r="G7287" s="548">
        <v>0.19</v>
      </c>
      <c r="H7287" s="547">
        <v>1172631.0900000001</v>
      </c>
      <c r="I7287" s="545" t="s">
        <v>12985</v>
      </c>
      <c r="J7287" s="545" t="s">
        <v>13321</v>
      </c>
      <c r="K7287" s="545" t="s">
        <v>18470</v>
      </c>
      <c r="L7287" s="545" t="s">
        <v>13413</v>
      </c>
      <c r="M7287" s="548" t="s">
        <v>13758</v>
      </c>
      <c r="N7287" s="545" t="s">
        <v>22848</v>
      </c>
      <c r="O7287" s="545" t="s">
        <v>13413</v>
      </c>
      <c r="P7287" s="549">
        <v>12024</v>
      </c>
      <c r="Q7287" s="549">
        <v>1</v>
      </c>
      <c r="R7287" s="549">
        <v>60</v>
      </c>
      <c r="S7287" s="548">
        <v>2244</v>
      </c>
      <c r="T7287" s="548">
        <v>2247</v>
      </c>
      <c r="U7287" s="99"/>
    </row>
    <row r="7288" spans="1:21" ht="19.5" customHeight="1">
      <c r="A7288" s="545">
        <v>101925</v>
      </c>
      <c r="B7288" s="545" t="s">
        <v>7881</v>
      </c>
      <c r="C7288" s="545" t="s">
        <v>221</v>
      </c>
      <c r="D7288" s="546">
        <v>43606</v>
      </c>
      <c r="E7288" s="171" t="str">
        <f t="shared" si="113"/>
        <v>2019</v>
      </c>
      <c r="F7288" s="547">
        <v>1395431</v>
      </c>
      <c r="G7288" s="548">
        <v>0.19</v>
      </c>
      <c r="H7288" s="547">
        <v>1172631.0900000001</v>
      </c>
      <c r="I7288" s="545" t="s">
        <v>12985</v>
      </c>
      <c r="J7288" s="545" t="s">
        <v>13321</v>
      </c>
      <c r="K7288" s="545" t="s">
        <v>18471</v>
      </c>
      <c r="L7288" s="545" t="s">
        <v>13413</v>
      </c>
      <c r="M7288" s="548" t="s">
        <v>13758</v>
      </c>
      <c r="N7288" s="545" t="s">
        <v>22848</v>
      </c>
      <c r="O7288" s="545" t="s">
        <v>13413</v>
      </c>
      <c r="P7288" s="549">
        <v>12025</v>
      </c>
      <c r="Q7288" s="549">
        <v>1</v>
      </c>
      <c r="R7288" s="549">
        <v>60</v>
      </c>
      <c r="S7288" s="548">
        <v>2244</v>
      </c>
      <c r="T7288" s="548">
        <v>2247</v>
      </c>
      <c r="U7288" s="99"/>
    </row>
    <row r="7289" spans="1:21" ht="19.5" customHeight="1">
      <c r="A7289" s="545">
        <v>101926</v>
      </c>
      <c r="B7289" s="545" t="s">
        <v>7886</v>
      </c>
      <c r="C7289" s="545" t="s">
        <v>216</v>
      </c>
      <c r="D7289" s="546">
        <v>43605</v>
      </c>
      <c r="E7289" s="171" t="str">
        <f t="shared" si="113"/>
        <v>2019</v>
      </c>
      <c r="F7289" s="547">
        <v>140013997</v>
      </c>
      <c r="G7289" s="548">
        <v>0.19</v>
      </c>
      <c r="H7289" s="547">
        <v>117658821.01000001</v>
      </c>
      <c r="I7289" s="545" t="s">
        <v>12758</v>
      </c>
      <c r="J7289" s="545" t="s">
        <v>13379</v>
      </c>
      <c r="K7289" s="545" t="s">
        <v>18472</v>
      </c>
      <c r="L7289" s="545" t="s">
        <v>13413</v>
      </c>
      <c r="M7289" s="548" t="s">
        <v>13758</v>
      </c>
      <c r="N7289" s="545" t="s">
        <v>13413</v>
      </c>
      <c r="O7289" s="545" t="s">
        <v>13413</v>
      </c>
      <c r="P7289" s="549">
        <v>12026</v>
      </c>
      <c r="Q7289" s="549">
        <v>1</v>
      </c>
      <c r="R7289" s="549">
        <v>164</v>
      </c>
      <c r="S7289" s="548">
        <v>1940</v>
      </c>
      <c r="T7289" s="548"/>
      <c r="U7289" s="99"/>
    </row>
    <row r="7290" spans="1:21" ht="19.5" customHeight="1">
      <c r="A7290" s="545">
        <v>101927</v>
      </c>
      <c r="B7290" s="545" t="s">
        <v>7880</v>
      </c>
      <c r="C7290" s="545" t="s">
        <v>221</v>
      </c>
      <c r="D7290" s="546">
        <v>43606</v>
      </c>
      <c r="E7290" s="171" t="str">
        <f t="shared" si="113"/>
        <v>2019</v>
      </c>
      <c r="F7290" s="547">
        <v>1395431</v>
      </c>
      <c r="G7290" s="548">
        <v>0.19</v>
      </c>
      <c r="H7290" s="547">
        <v>1172631.0900000001</v>
      </c>
      <c r="I7290" s="545" t="s">
        <v>12985</v>
      </c>
      <c r="J7290" s="545" t="s">
        <v>13321</v>
      </c>
      <c r="K7290" s="545" t="s">
        <v>18473</v>
      </c>
      <c r="L7290" s="545" t="s">
        <v>13413</v>
      </c>
      <c r="M7290" s="548" t="s">
        <v>13758</v>
      </c>
      <c r="N7290" s="545" t="s">
        <v>22848</v>
      </c>
      <c r="O7290" s="545" t="s">
        <v>13413</v>
      </c>
      <c r="P7290" s="549">
        <v>12027</v>
      </c>
      <c r="Q7290" s="549">
        <v>1</v>
      </c>
      <c r="R7290" s="549">
        <v>60</v>
      </c>
      <c r="S7290" s="548">
        <v>2244</v>
      </c>
      <c r="T7290" s="548">
        <v>2247</v>
      </c>
      <c r="U7290" s="99"/>
    </row>
    <row r="7291" spans="1:21" ht="19.5" customHeight="1">
      <c r="A7291" s="545">
        <v>101928</v>
      </c>
      <c r="B7291" s="545" t="s">
        <v>7879</v>
      </c>
      <c r="C7291" s="545" t="s">
        <v>221</v>
      </c>
      <c r="D7291" s="546">
        <v>43606</v>
      </c>
      <c r="E7291" s="171" t="str">
        <f t="shared" si="113"/>
        <v>2019</v>
      </c>
      <c r="F7291" s="547">
        <v>1395431</v>
      </c>
      <c r="G7291" s="548">
        <v>0.19</v>
      </c>
      <c r="H7291" s="547">
        <v>1172631.0900000001</v>
      </c>
      <c r="I7291" s="545" t="s">
        <v>12985</v>
      </c>
      <c r="J7291" s="545" t="s">
        <v>13321</v>
      </c>
      <c r="K7291" s="545" t="s">
        <v>18474</v>
      </c>
      <c r="L7291" s="545" t="s">
        <v>13413</v>
      </c>
      <c r="M7291" s="548" t="s">
        <v>13758</v>
      </c>
      <c r="N7291" s="545" t="s">
        <v>22848</v>
      </c>
      <c r="O7291" s="545" t="s">
        <v>13413</v>
      </c>
      <c r="P7291" s="549">
        <v>12028</v>
      </c>
      <c r="Q7291" s="549">
        <v>1</v>
      </c>
      <c r="R7291" s="549">
        <v>60</v>
      </c>
      <c r="S7291" s="548">
        <v>2244</v>
      </c>
      <c r="T7291" s="548">
        <v>2247</v>
      </c>
      <c r="U7291" s="99"/>
    </row>
    <row r="7292" spans="1:21" ht="19.5" customHeight="1">
      <c r="A7292" s="545">
        <v>101929</v>
      </c>
      <c r="B7292" s="545" t="s">
        <v>7878</v>
      </c>
      <c r="C7292" s="545" t="s">
        <v>221</v>
      </c>
      <c r="D7292" s="546">
        <v>43606</v>
      </c>
      <c r="E7292" s="171" t="str">
        <f t="shared" si="113"/>
        <v>2019</v>
      </c>
      <c r="F7292" s="547">
        <v>1395431</v>
      </c>
      <c r="G7292" s="548">
        <v>0.19</v>
      </c>
      <c r="H7292" s="547">
        <v>1172631.0900000001</v>
      </c>
      <c r="I7292" s="545" t="s">
        <v>12985</v>
      </c>
      <c r="J7292" s="545" t="s">
        <v>13321</v>
      </c>
      <c r="K7292" s="545" t="s">
        <v>18475</v>
      </c>
      <c r="L7292" s="545" t="s">
        <v>13413</v>
      </c>
      <c r="M7292" s="548" t="s">
        <v>13758</v>
      </c>
      <c r="N7292" s="545" t="s">
        <v>22848</v>
      </c>
      <c r="O7292" s="545" t="s">
        <v>13413</v>
      </c>
      <c r="P7292" s="549">
        <v>12029</v>
      </c>
      <c r="Q7292" s="549">
        <v>1</v>
      </c>
      <c r="R7292" s="549">
        <v>60</v>
      </c>
      <c r="S7292" s="548">
        <v>2244</v>
      </c>
      <c r="T7292" s="548">
        <v>2247</v>
      </c>
      <c r="U7292" s="99"/>
    </row>
    <row r="7293" spans="1:21" ht="19.5" customHeight="1">
      <c r="A7293" s="545">
        <v>101930</v>
      </c>
      <c r="B7293" s="545" t="s">
        <v>7877</v>
      </c>
      <c r="C7293" s="545" t="s">
        <v>221</v>
      </c>
      <c r="D7293" s="546">
        <v>43606</v>
      </c>
      <c r="E7293" s="171" t="str">
        <f t="shared" si="113"/>
        <v>2019</v>
      </c>
      <c r="F7293" s="547">
        <v>1395431</v>
      </c>
      <c r="G7293" s="548">
        <v>0.19</v>
      </c>
      <c r="H7293" s="547">
        <v>1172631.0900000001</v>
      </c>
      <c r="I7293" s="545" t="s">
        <v>12985</v>
      </c>
      <c r="J7293" s="545" t="s">
        <v>13321</v>
      </c>
      <c r="K7293" s="545" t="s">
        <v>18476</v>
      </c>
      <c r="L7293" s="545" t="s">
        <v>13413</v>
      </c>
      <c r="M7293" s="548" t="s">
        <v>13758</v>
      </c>
      <c r="N7293" s="545" t="s">
        <v>22848</v>
      </c>
      <c r="O7293" s="545" t="s">
        <v>13413</v>
      </c>
      <c r="P7293" s="549">
        <v>12030</v>
      </c>
      <c r="Q7293" s="549">
        <v>1</v>
      </c>
      <c r="R7293" s="549">
        <v>60</v>
      </c>
      <c r="S7293" s="548">
        <v>2244</v>
      </c>
      <c r="T7293" s="548">
        <v>2247</v>
      </c>
      <c r="U7293" s="99"/>
    </row>
    <row r="7294" spans="1:21" ht="19.5" customHeight="1">
      <c r="A7294" s="545">
        <v>101931</v>
      </c>
      <c r="B7294" s="545" t="s">
        <v>7876</v>
      </c>
      <c r="C7294" s="545" t="s">
        <v>221</v>
      </c>
      <c r="D7294" s="546">
        <v>43490</v>
      </c>
      <c r="E7294" s="171" t="str">
        <f t="shared" si="113"/>
        <v>2019</v>
      </c>
      <c r="F7294" s="547">
        <v>1395431</v>
      </c>
      <c r="G7294" s="548">
        <v>0.19</v>
      </c>
      <c r="H7294" s="547">
        <v>1172631.0900000001</v>
      </c>
      <c r="I7294" s="545" t="s">
        <v>12985</v>
      </c>
      <c r="J7294" s="545" t="s">
        <v>13321</v>
      </c>
      <c r="K7294" s="545" t="s">
        <v>18477</v>
      </c>
      <c r="L7294" s="545" t="s">
        <v>13413</v>
      </c>
      <c r="M7294" s="548" t="s">
        <v>13758</v>
      </c>
      <c r="N7294" s="545" t="s">
        <v>22848</v>
      </c>
      <c r="O7294" s="545" t="s">
        <v>13413</v>
      </c>
      <c r="P7294" s="549">
        <v>12031</v>
      </c>
      <c r="Q7294" s="549">
        <v>1</v>
      </c>
      <c r="R7294" s="549">
        <v>60</v>
      </c>
      <c r="S7294" s="548">
        <v>2244</v>
      </c>
      <c r="T7294" s="548">
        <v>2247</v>
      </c>
      <c r="U7294" s="99"/>
    </row>
    <row r="7295" spans="1:21" ht="19.5" customHeight="1">
      <c r="A7295" s="545">
        <v>101932</v>
      </c>
      <c r="B7295" s="545" t="s">
        <v>7875</v>
      </c>
      <c r="C7295" s="545" t="s">
        <v>221</v>
      </c>
      <c r="D7295" s="546">
        <v>43490</v>
      </c>
      <c r="E7295" s="171" t="str">
        <f t="shared" si="113"/>
        <v>2019</v>
      </c>
      <c r="F7295" s="547">
        <v>1395431</v>
      </c>
      <c r="G7295" s="548">
        <v>0.19</v>
      </c>
      <c r="H7295" s="547">
        <v>1172631.0900000001</v>
      </c>
      <c r="I7295" s="545" t="s">
        <v>12985</v>
      </c>
      <c r="J7295" s="545" t="s">
        <v>13321</v>
      </c>
      <c r="K7295" s="545" t="s">
        <v>18478</v>
      </c>
      <c r="L7295" s="545" t="s">
        <v>13413</v>
      </c>
      <c r="M7295" s="548" t="s">
        <v>13758</v>
      </c>
      <c r="N7295" s="545" t="s">
        <v>22848</v>
      </c>
      <c r="O7295" s="545" t="s">
        <v>13413</v>
      </c>
      <c r="P7295" s="549">
        <v>12032</v>
      </c>
      <c r="Q7295" s="549">
        <v>1</v>
      </c>
      <c r="R7295" s="549">
        <v>60</v>
      </c>
      <c r="S7295" s="548">
        <v>2244</v>
      </c>
      <c r="T7295" s="548">
        <v>2247</v>
      </c>
      <c r="U7295" s="99"/>
    </row>
    <row r="7296" spans="1:21" ht="19.5" customHeight="1">
      <c r="A7296" s="545">
        <v>101933</v>
      </c>
      <c r="B7296" s="545" t="s">
        <v>7885</v>
      </c>
      <c r="C7296" s="545" t="s">
        <v>216</v>
      </c>
      <c r="D7296" s="546">
        <v>43605</v>
      </c>
      <c r="E7296" s="171" t="str">
        <f t="shared" si="113"/>
        <v>2019</v>
      </c>
      <c r="F7296" s="547">
        <v>603778000</v>
      </c>
      <c r="G7296" s="548">
        <v>0.19</v>
      </c>
      <c r="H7296" s="547">
        <v>507376470.58999997</v>
      </c>
      <c r="I7296" s="545" t="s">
        <v>12758</v>
      </c>
      <c r="J7296" s="545" t="s">
        <v>13342</v>
      </c>
      <c r="K7296" s="545" t="s">
        <v>18479</v>
      </c>
      <c r="L7296" s="545" t="s">
        <v>13413</v>
      </c>
      <c r="M7296" s="548" t="s">
        <v>13758</v>
      </c>
      <c r="N7296" s="545" t="s">
        <v>13413</v>
      </c>
      <c r="O7296" s="545" t="s">
        <v>13413</v>
      </c>
      <c r="P7296" s="549">
        <v>12033</v>
      </c>
      <c r="Q7296" s="549">
        <v>1</v>
      </c>
      <c r="R7296" s="549">
        <v>164</v>
      </c>
      <c r="S7296" s="548">
        <v>1826</v>
      </c>
      <c r="T7296" s="548"/>
      <c r="U7296" s="99"/>
    </row>
    <row r="7297" spans="1:21" ht="19.5" customHeight="1">
      <c r="A7297" s="545">
        <v>101934</v>
      </c>
      <c r="B7297" s="545" t="s">
        <v>7874</v>
      </c>
      <c r="C7297" s="545" t="s">
        <v>221</v>
      </c>
      <c r="D7297" s="546">
        <v>43606</v>
      </c>
      <c r="E7297" s="171" t="str">
        <f t="shared" si="113"/>
        <v>2019</v>
      </c>
      <c r="F7297" s="547">
        <v>1421258</v>
      </c>
      <c r="G7297" s="548">
        <v>0.19</v>
      </c>
      <c r="H7297" s="547">
        <v>1194334.45</v>
      </c>
      <c r="I7297" s="545" t="s">
        <v>12985</v>
      </c>
      <c r="J7297" s="545" t="s">
        <v>13321</v>
      </c>
      <c r="K7297" s="545" t="s">
        <v>18480</v>
      </c>
      <c r="L7297" s="545" t="s">
        <v>13413</v>
      </c>
      <c r="M7297" s="548" t="s">
        <v>13758</v>
      </c>
      <c r="N7297" s="545" t="s">
        <v>22848</v>
      </c>
      <c r="O7297" s="545" t="s">
        <v>13413</v>
      </c>
      <c r="P7297" s="549">
        <v>12034</v>
      </c>
      <c r="Q7297" s="549">
        <v>1</v>
      </c>
      <c r="R7297" s="549">
        <v>60</v>
      </c>
      <c r="S7297" s="548">
        <v>2244</v>
      </c>
      <c r="T7297" s="548">
        <v>2247</v>
      </c>
      <c r="U7297" s="99"/>
    </row>
    <row r="7298" spans="1:21" ht="19.5" customHeight="1">
      <c r="A7298" s="545">
        <v>101935</v>
      </c>
      <c r="B7298" s="545" t="s">
        <v>7873</v>
      </c>
      <c r="C7298" s="545" t="s">
        <v>221</v>
      </c>
      <c r="D7298" s="546">
        <v>43606</v>
      </c>
      <c r="E7298" s="171" t="str">
        <f t="shared" si="113"/>
        <v>2019</v>
      </c>
      <c r="F7298" s="547">
        <v>1408054.01</v>
      </c>
      <c r="G7298" s="548">
        <v>0.19</v>
      </c>
      <c r="H7298" s="547">
        <v>1183238.6599999999</v>
      </c>
      <c r="I7298" s="545" t="s">
        <v>12985</v>
      </c>
      <c r="J7298" s="545" t="s">
        <v>13321</v>
      </c>
      <c r="K7298" s="545" t="s">
        <v>18481</v>
      </c>
      <c r="L7298" s="545" t="s">
        <v>13413</v>
      </c>
      <c r="M7298" s="548" t="s">
        <v>13758</v>
      </c>
      <c r="N7298" s="545" t="s">
        <v>22848</v>
      </c>
      <c r="O7298" s="545" t="s">
        <v>13413</v>
      </c>
      <c r="P7298" s="549">
        <v>12035</v>
      </c>
      <c r="Q7298" s="549">
        <v>1</v>
      </c>
      <c r="R7298" s="549">
        <v>60</v>
      </c>
      <c r="S7298" s="548">
        <v>2244</v>
      </c>
      <c r="T7298" s="548">
        <v>2247</v>
      </c>
      <c r="U7298" s="99"/>
    </row>
    <row r="7299" spans="1:21" ht="19.5" customHeight="1">
      <c r="A7299" s="545">
        <v>101936</v>
      </c>
      <c r="B7299" s="545" t="s">
        <v>7872</v>
      </c>
      <c r="C7299" s="545" t="s">
        <v>221</v>
      </c>
      <c r="D7299" s="546">
        <v>43606</v>
      </c>
      <c r="E7299" s="171" t="str">
        <f t="shared" si="113"/>
        <v>2019</v>
      </c>
      <c r="F7299" s="547">
        <v>1410486</v>
      </c>
      <c r="G7299" s="548">
        <v>0.19</v>
      </c>
      <c r="H7299" s="547">
        <v>1185282.3500000001</v>
      </c>
      <c r="I7299" s="545" t="s">
        <v>12985</v>
      </c>
      <c r="J7299" s="545" t="s">
        <v>13321</v>
      </c>
      <c r="K7299" s="545" t="s">
        <v>18482</v>
      </c>
      <c r="L7299" s="545" t="s">
        <v>13413</v>
      </c>
      <c r="M7299" s="548" t="s">
        <v>13758</v>
      </c>
      <c r="N7299" s="545" t="s">
        <v>22848</v>
      </c>
      <c r="O7299" s="545" t="s">
        <v>13413</v>
      </c>
      <c r="P7299" s="549">
        <v>12036</v>
      </c>
      <c r="Q7299" s="549">
        <v>1</v>
      </c>
      <c r="R7299" s="549">
        <v>60</v>
      </c>
      <c r="S7299" s="548">
        <v>2244</v>
      </c>
      <c r="T7299" s="548">
        <v>2247</v>
      </c>
      <c r="U7299" s="99"/>
    </row>
    <row r="7300" spans="1:21" ht="19.5" customHeight="1">
      <c r="A7300" s="545">
        <v>101937</v>
      </c>
      <c r="B7300" s="545" t="s">
        <v>7871</v>
      </c>
      <c r="C7300" s="545" t="s">
        <v>221</v>
      </c>
      <c r="D7300" s="546">
        <v>43606</v>
      </c>
      <c r="E7300" s="171" t="str">
        <f t="shared" ref="E7300:E7363" si="114">TEXT(D7300,"YYYY")</f>
        <v>2019</v>
      </c>
      <c r="F7300" s="547">
        <v>1206445</v>
      </c>
      <c r="G7300" s="548">
        <v>0.19</v>
      </c>
      <c r="H7300" s="547">
        <v>1013819.33</v>
      </c>
      <c r="I7300" s="545" t="s">
        <v>12985</v>
      </c>
      <c r="J7300" s="545" t="s">
        <v>13321</v>
      </c>
      <c r="K7300" s="545" t="s">
        <v>18483</v>
      </c>
      <c r="L7300" s="545" t="s">
        <v>13413</v>
      </c>
      <c r="M7300" s="548" t="s">
        <v>13758</v>
      </c>
      <c r="N7300" s="545" t="s">
        <v>22848</v>
      </c>
      <c r="O7300" s="545" t="s">
        <v>13413</v>
      </c>
      <c r="P7300" s="549">
        <v>12037</v>
      </c>
      <c r="Q7300" s="549">
        <v>1</v>
      </c>
      <c r="R7300" s="549">
        <v>60</v>
      </c>
      <c r="S7300" s="548">
        <v>2244</v>
      </c>
      <c r="T7300" s="548">
        <v>2247</v>
      </c>
      <c r="U7300" s="99"/>
    </row>
    <row r="7301" spans="1:21" ht="19.5" customHeight="1">
      <c r="A7301" s="545">
        <v>101938</v>
      </c>
      <c r="B7301" s="545" t="s">
        <v>7870</v>
      </c>
      <c r="C7301" s="545" t="s">
        <v>221</v>
      </c>
      <c r="D7301" s="546">
        <v>43606</v>
      </c>
      <c r="E7301" s="171" t="str">
        <f t="shared" si="114"/>
        <v>2019</v>
      </c>
      <c r="F7301" s="547">
        <v>1552028</v>
      </c>
      <c r="G7301" s="548">
        <v>0.19</v>
      </c>
      <c r="H7301" s="547">
        <v>1304225.21</v>
      </c>
      <c r="I7301" s="545" t="s">
        <v>12985</v>
      </c>
      <c r="J7301" s="545" t="s">
        <v>13321</v>
      </c>
      <c r="K7301" s="545" t="s">
        <v>18484</v>
      </c>
      <c r="L7301" s="545" t="s">
        <v>13413</v>
      </c>
      <c r="M7301" s="548" t="s">
        <v>13758</v>
      </c>
      <c r="N7301" s="545" t="s">
        <v>22848</v>
      </c>
      <c r="O7301" s="545" t="s">
        <v>13413</v>
      </c>
      <c r="P7301" s="549">
        <v>12038</v>
      </c>
      <c r="Q7301" s="549">
        <v>1</v>
      </c>
      <c r="R7301" s="549">
        <v>60</v>
      </c>
      <c r="S7301" s="548">
        <v>2244</v>
      </c>
      <c r="T7301" s="548">
        <v>2247</v>
      </c>
      <c r="U7301" s="99"/>
    </row>
    <row r="7302" spans="1:21" ht="19.5" customHeight="1">
      <c r="A7302" s="545">
        <v>101939</v>
      </c>
      <c r="B7302" s="545" t="s">
        <v>7869</v>
      </c>
      <c r="C7302" s="545" t="s">
        <v>221</v>
      </c>
      <c r="D7302" s="546">
        <v>43606</v>
      </c>
      <c r="E7302" s="171" t="str">
        <f t="shared" si="114"/>
        <v>2019</v>
      </c>
      <c r="F7302" s="547">
        <v>842290</v>
      </c>
      <c r="G7302" s="548">
        <v>0.19</v>
      </c>
      <c r="H7302" s="547">
        <v>707806.71999999997</v>
      </c>
      <c r="I7302" s="545" t="s">
        <v>12985</v>
      </c>
      <c r="J7302" s="545" t="s">
        <v>13321</v>
      </c>
      <c r="K7302" s="545" t="s">
        <v>18485</v>
      </c>
      <c r="L7302" s="545" t="s">
        <v>13413</v>
      </c>
      <c r="M7302" s="548" t="s">
        <v>13758</v>
      </c>
      <c r="N7302" s="545" t="s">
        <v>22848</v>
      </c>
      <c r="O7302" s="545" t="s">
        <v>13413</v>
      </c>
      <c r="P7302" s="549">
        <v>12039</v>
      </c>
      <c r="Q7302" s="549">
        <v>1</v>
      </c>
      <c r="R7302" s="549">
        <v>60</v>
      </c>
      <c r="S7302" s="548">
        <v>2244</v>
      </c>
      <c r="T7302" s="548">
        <v>2247</v>
      </c>
      <c r="U7302" s="99"/>
    </row>
    <row r="7303" spans="1:21" ht="19.5" customHeight="1">
      <c r="A7303" s="545">
        <v>101940</v>
      </c>
      <c r="B7303" s="545" t="s">
        <v>7868</v>
      </c>
      <c r="C7303" s="545" t="s">
        <v>221</v>
      </c>
      <c r="D7303" s="546">
        <v>43606</v>
      </c>
      <c r="E7303" s="171" t="str">
        <f t="shared" si="114"/>
        <v>2019</v>
      </c>
      <c r="F7303" s="547">
        <v>986803</v>
      </c>
      <c r="G7303" s="548">
        <v>0.19</v>
      </c>
      <c r="H7303" s="547">
        <v>829246.22</v>
      </c>
      <c r="I7303" s="545" t="s">
        <v>12985</v>
      </c>
      <c r="J7303" s="545" t="s">
        <v>13321</v>
      </c>
      <c r="K7303" s="545" t="s">
        <v>18486</v>
      </c>
      <c r="L7303" s="545" t="s">
        <v>13413</v>
      </c>
      <c r="M7303" s="548" t="s">
        <v>13758</v>
      </c>
      <c r="N7303" s="545" t="s">
        <v>22848</v>
      </c>
      <c r="O7303" s="545" t="s">
        <v>13413</v>
      </c>
      <c r="P7303" s="549">
        <v>12040</v>
      </c>
      <c r="Q7303" s="549">
        <v>1</v>
      </c>
      <c r="R7303" s="549">
        <v>60</v>
      </c>
      <c r="S7303" s="548">
        <v>2244</v>
      </c>
      <c r="T7303" s="548">
        <v>2247</v>
      </c>
      <c r="U7303" s="99"/>
    </row>
    <row r="7304" spans="1:21" ht="19.5" customHeight="1">
      <c r="A7304" s="545">
        <v>101941</v>
      </c>
      <c r="B7304" s="545" t="s">
        <v>7867</v>
      </c>
      <c r="C7304" s="545" t="s">
        <v>221</v>
      </c>
      <c r="D7304" s="546">
        <v>43606</v>
      </c>
      <c r="E7304" s="171" t="str">
        <f t="shared" si="114"/>
        <v>2019</v>
      </c>
      <c r="F7304" s="547">
        <v>1140935</v>
      </c>
      <c r="G7304" s="548">
        <v>0.19</v>
      </c>
      <c r="H7304" s="547">
        <v>958768.91</v>
      </c>
      <c r="I7304" s="545" t="s">
        <v>12985</v>
      </c>
      <c r="J7304" s="545" t="s">
        <v>13321</v>
      </c>
      <c r="K7304" s="545" t="s">
        <v>18487</v>
      </c>
      <c r="L7304" s="545" t="s">
        <v>13413</v>
      </c>
      <c r="M7304" s="548" t="s">
        <v>13758</v>
      </c>
      <c r="N7304" s="545" t="s">
        <v>22848</v>
      </c>
      <c r="O7304" s="545" t="s">
        <v>13413</v>
      </c>
      <c r="P7304" s="549">
        <v>12041</v>
      </c>
      <c r="Q7304" s="549">
        <v>1</v>
      </c>
      <c r="R7304" s="549">
        <v>60</v>
      </c>
      <c r="S7304" s="548">
        <v>2244</v>
      </c>
      <c r="T7304" s="548">
        <v>2247</v>
      </c>
      <c r="U7304" s="99"/>
    </row>
    <row r="7305" spans="1:21" ht="19.5" customHeight="1">
      <c r="A7305" s="545">
        <v>101942</v>
      </c>
      <c r="B7305" s="545" t="s">
        <v>7866</v>
      </c>
      <c r="C7305" s="545" t="s">
        <v>221</v>
      </c>
      <c r="D7305" s="546">
        <v>43606</v>
      </c>
      <c r="E7305" s="171" t="str">
        <f t="shared" si="114"/>
        <v>2019</v>
      </c>
      <c r="F7305" s="547">
        <v>842290</v>
      </c>
      <c r="G7305" s="548">
        <v>0.19</v>
      </c>
      <c r="H7305" s="547">
        <v>707806.71999999997</v>
      </c>
      <c r="I7305" s="545" t="s">
        <v>12985</v>
      </c>
      <c r="J7305" s="545" t="s">
        <v>13321</v>
      </c>
      <c r="K7305" s="545" t="s">
        <v>18488</v>
      </c>
      <c r="L7305" s="545" t="s">
        <v>13413</v>
      </c>
      <c r="M7305" s="548" t="s">
        <v>13758</v>
      </c>
      <c r="N7305" s="545" t="s">
        <v>22848</v>
      </c>
      <c r="O7305" s="545" t="s">
        <v>13413</v>
      </c>
      <c r="P7305" s="549">
        <v>12042</v>
      </c>
      <c r="Q7305" s="549">
        <v>1</v>
      </c>
      <c r="R7305" s="549">
        <v>60</v>
      </c>
      <c r="S7305" s="548">
        <v>2244</v>
      </c>
      <c r="T7305" s="548">
        <v>2247</v>
      </c>
      <c r="U7305" s="99"/>
    </row>
    <row r="7306" spans="1:21" ht="19.5" customHeight="1">
      <c r="A7306" s="545">
        <v>101943</v>
      </c>
      <c r="B7306" s="545" t="s">
        <v>7865</v>
      </c>
      <c r="C7306" s="545" t="s">
        <v>221</v>
      </c>
      <c r="D7306" s="546">
        <v>43606</v>
      </c>
      <c r="E7306" s="171" t="str">
        <f t="shared" si="114"/>
        <v>2019</v>
      </c>
      <c r="F7306" s="547">
        <v>1160701</v>
      </c>
      <c r="G7306" s="548">
        <v>0.19</v>
      </c>
      <c r="H7306" s="547">
        <v>975378.99</v>
      </c>
      <c r="I7306" s="545" t="s">
        <v>12985</v>
      </c>
      <c r="J7306" s="545" t="s">
        <v>13321</v>
      </c>
      <c r="K7306" s="545" t="s">
        <v>18489</v>
      </c>
      <c r="L7306" s="545" t="s">
        <v>13413</v>
      </c>
      <c r="M7306" s="548" t="s">
        <v>13758</v>
      </c>
      <c r="N7306" s="545" t="s">
        <v>22848</v>
      </c>
      <c r="O7306" s="545" t="s">
        <v>13413</v>
      </c>
      <c r="P7306" s="549">
        <v>12043</v>
      </c>
      <c r="Q7306" s="549">
        <v>1</v>
      </c>
      <c r="R7306" s="549">
        <v>60</v>
      </c>
      <c r="S7306" s="548">
        <v>2244</v>
      </c>
      <c r="T7306" s="548">
        <v>2247</v>
      </c>
      <c r="U7306" s="99"/>
    </row>
    <row r="7307" spans="1:21" ht="19.5" customHeight="1">
      <c r="A7307" s="545">
        <v>101944</v>
      </c>
      <c r="B7307" s="545" t="s">
        <v>7864</v>
      </c>
      <c r="C7307" s="545" t="s">
        <v>221</v>
      </c>
      <c r="D7307" s="546">
        <v>43606</v>
      </c>
      <c r="E7307" s="171" t="str">
        <f t="shared" si="114"/>
        <v>2019</v>
      </c>
      <c r="F7307" s="547">
        <v>1280112</v>
      </c>
      <c r="G7307" s="548">
        <v>0.19</v>
      </c>
      <c r="H7307" s="547">
        <v>1075724.3700000001</v>
      </c>
      <c r="I7307" s="545" t="s">
        <v>12985</v>
      </c>
      <c r="J7307" s="545" t="s">
        <v>13321</v>
      </c>
      <c r="K7307" s="545" t="s">
        <v>18490</v>
      </c>
      <c r="L7307" s="545" t="s">
        <v>13413</v>
      </c>
      <c r="M7307" s="548" t="s">
        <v>13758</v>
      </c>
      <c r="N7307" s="545" t="s">
        <v>22848</v>
      </c>
      <c r="O7307" s="545" t="s">
        <v>13413</v>
      </c>
      <c r="P7307" s="549">
        <v>12044</v>
      </c>
      <c r="Q7307" s="549">
        <v>1</v>
      </c>
      <c r="R7307" s="549">
        <v>60</v>
      </c>
      <c r="S7307" s="548">
        <v>2244</v>
      </c>
      <c r="T7307" s="548">
        <v>2247</v>
      </c>
      <c r="U7307" s="99"/>
    </row>
    <row r="7308" spans="1:21" ht="19.5" customHeight="1">
      <c r="A7308" s="545">
        <v>101945</v>
      </c>
      <c r="B7308" s="545" t="s">
        <v>7863</v>
      </c>
      <c r="C7308" s="545" t="s">
        <v>221</v>
      </c>
      <c r="D7308" s="546">
        <v>43606</v>
      </c>
      <c r="E7308" s="171" t="str">
        <f t="shared" si="114"/>
        <v>2019</v>
      </c>
      <c r="F7308" s="547">
        <v>1306764</v>
      </c>
      <c r="G7308" s="548">
        <v>0.19</v>
      </c>
      <c r="H7308" s="547">
        <v>1098121.01</v>
      </c>
      <c r="I7308" s="545" t="s">
        <v>12985</v>
      </c>
      <c r="J7308" s="545" t="s">
        <v>13321</v>
      </c>
      <c r="K7308" s="545" t="s">
        <v>18491</v>
      </c>
      <c r="L7308" s="545" t="s">
        <v>13413</v>
      </c>
      <c r="M7308" s="548" t="s">
        <v>13758</v>
      </c>
      <c r="N7308" s="545" t="s">
        <v>22848</v>
      </c>
      <c r="O7308" s="545" t="s">
        <v>13413</v>
      </c>
      <c r="P7308" s="549">
        <v>12045</v>
      </c>
      <c r="Q7308" s="549">
        <v>1</v>
      </c>
      <c r="R7308" s="549">
        <v>60</v>
      </c>
      <c r="S7308" s="548">
        <v>2244</v>
      </c>
      <c r="T7308" s="548">
        <v>2247</v>
      </c>
      <c r="U7308" s="99"/>
    </row>
    <row r="7309" spans="1:21" ht="19.5" customHeight="1">
      <c r="A7309" s="545">
        <v>101946</v>
      </c>
      <c r="B7309" s="545" t="s">
        <v>2331</v>
      </c>
      <c r="C7309" s="545" t="s">
        <v>209</v>
      </c>
      <c r="D7309" s="546">
        <v>44592</v>
      </c>
      <c r="E7309" s="171" t="str">
        <f t="shared" si="114"/>
        <v>2022</v>
      </c>
      <c r="F7309" s="547">
        <v>16168.01</v>
      </c>
      <c r="G7309" s="548">
        <v>0.19</v>
      </c>
      <c r="H7309" s="547">
        <v>13586.56</v>
      </c>
      <c r="I7309" s="545" t="s">
        <v>12637</v>
      </c>
      <c r="J7309" s="545" t="s">
        <v>13297</v>
      </c>
      <c r="K7309" s="545" t="s">
        <v>13413</v>
      </c>
      <c r="L7309" s="545" t="s">
        <v>14933</v>
      </c>
      <c r="M7309" s="548" t="s">
        <v>13758</v>
      </c>
      <c r="N7309" s="545" t="s">
        <v>13413</v>
      </c>
      <c r="O7309" s="545" t="s">
        <v>13413</v>
      </c>
      <c r="P7309" s="549">
        <v>5198</v>
      </c>
      <c r="Q7309" s="549">
        <v>1</v>
      </c>
      <c r="R7309" s="549">
        <v>13</v>
      </c>
      <c r="S7309" s="548">
        <v>2257</v>
      </c>
      <c r="T7309" s="548"/>
      <c r="U7309" s="99"/>
    </row>
    <row r="7310" spans="1:21" ht="19.5" customHeight="1">
      <c r="A7310" s="545">
        <v>101947</v>
      </c>
      <c r="B7310" s="545" t="s">
        <v>7862</v>
      </c>
      <c r="C7310" s="545" t="s">
        <v>221</v>
      </c>
      <c r="D7310" s="546">
        <v>43606</v>
      </c>
      <c r="E7310" s="171" t="str">
        <f t="shared" si="114"/>
        <v>2019</v>
      </c>
      <c r="F7310" s="547">
        <v>1521980</v>
      </c>
      <c r="G7310" s="548">
        <v>0.19</v>
      </c>
      <c r="H7310" s="547">
        <v>1278974.79</v>
      </c>
      <c r="I7310" s="545" t="s">
        <v>12985</v>
      </c>
      <c r="J7310" s="545" t="s">
        <v>13321</v>
      </c>
      <c r="K7310" s="545" t="s">
        <v>18492</v>
      </c>
      <c r="L7310" s="545" t="s">
        <v>13413</v>
      </c>
      <c r="M7310" s="548" t="s">
        <v>13758</v>
      </c>
      <c r="N7310" s="545" t="s">
        <v>22848</v>
      </c>
      <c r="O7310" s="545" t="s">
        <v>13413</v>
      </c>
      <c r="P7310" s="549">
        <v>12046</v>
      </c>
      <c r="Q7310" s="549">
        <v>1</v>
      </c>
      <c r="R7310" s="549">
        <v>60</v>
      </c>
      <c r="S7310" s="548">
        <v>2244</v>
      </c>
      <c r="T7310" s="548">
        <v>2247</v>
      </c>
      <c r="U7310" s="99"/>
    </row>
    <row r="7311" spans="1:21" ht="19.5" customHeight="1">
      <c r="A7311" s="545">
        <v>101948</v>
      </c>
      <c r="B7311" s="545" t="s">
        <v>7861</v>
      </c>
      <c r="C7311" s="545" t="s">
        <v>221</v>
      </c>
      <c r="D7311" s="546">
        <v>43606</v>
      </c>
      <c r="E7311" s="171" t="str">
        <f t="shared" si="114"/>
        <v>2019</v>
      </c>
      <c r="F7311" s="547">
        <v>1306764</v>
      </c>
      <c r="G7311" s="548">
        <v>0.19</v>
      </c>
      <c r="H7311" s="547">
        <v>1098121.01</v>
      </c>
      <c r="I7311" s="545" t="s">
        <v>12985</v>
      </c>
      <c r="J7311" s="545" t="s">
        <v>13321</v>
      </c>
      <c r="K7311" s="545" t="s">
        <v>18493</v>
      </c>
      <c r="L7311" s="545" t="s">
        <v>13413</v>
      </c>
      <c r="M7311" s="548" t="s">
        <v>13758</v>
      </c>
      <c r="N7311" s="545" t="s">
        <v>22848</v>
      </c>
      <c r="O7311" s="545" t="s">
        <v>13413</v>
      </c>
      <c r="P7311" s="549">
        <v>12047</v>
      </c>
      <c r="Q7311" s="549">
        <v>1</v>
      </c>
      <c r="R7311" s="549">
        <v>60</v>
      </c>
      <c r="S7311" s="548">
        <v>2244</v>
      </c>
      <c r="T7311" s="548">
        <v>2247</v>
      </c>
      <c r="U7311" s="99"/>
    </row>
    <row r="7312" spans="1:21" ht="19.5" customHeight="1">
      <c r="A7312" s="545">
        <v>101949</v>
      </c>
      <c r="B7312" s="545" t="s">
        <v>7860</v>
      </c>
      <c r="C7312" s="545" t="s">
        <v>221</v>
      </c>
      <c r="D7312" s="546">
        <v>43606</v>
      </c>
      <c r="E7312" s="171" t="str">
        <f t="shared" si="114"/>
        <v>2019</v>
      </c>
      <c r="F7312" s="547">
        <v>1065390.99</v>
      </c>
      <c r="G7312" s="548">
        <v>0.19</v>
      </c>
      <c r="H7312" s="547">
        <v>895286.55</v>
      </c>
      <c r="I7312" s="545" t="s">
        <v>12985</v>
      </c>
      <c r="J7312" s="545" t="s">
        <v>13321</v>
      </c>
      <c r="K7312" s="545" t="s">
        <v>18494</v>
      </c>
      <c r="L7312" s="545" t="s">
        <v>13413</v>
      </c>
      <c r="M7312" s="548" t="s">
        <v>13758</v>
      </c>
      <c r="N7312" s="545" t="s">
        <v>22848</v>
      </c>
      <c r="O7312" s="545" t="s">
        <v>13413</v>
      </c>
      <c r="P7312" s="549">
        <v>12048</v>
      </c>
      <c r="Q7312" s="549">
        <v>1</v>
      </c>
      <c r="R7312" s="549">
        <v>60</v>
      </c>
      <c r="S7312" s="548">
        <v>2244</v>
      </c>
      <c r="T7312" s="548">
        <v>2247</v>
      </c>
      <c r="U7312" s="99"/>
    </row>
    <row r="7313" spans="1:21" ht="19.5" customHeight="1">
      <c r="A7313" s="545">
        <v>101950</v>
      </c>
      <c r="B7313" s="545" t="s">
        <v>7859</v>
      </c>
      <c r="C7313" s="545" t="s">
        <v>221</v>
      </c>
      <c r="D7313" s="546">
        <v>43606</v>
      </c>
      <c r="E7313" s="171" t="str">
        <f t="shared" si="114"/>
        <v>2019</v>
      </c>
      <c r="F7313" s="547">
        <v>1442021</v>
      </c>
      <c r="G7313" s="548">
        <v>0.19</v>
      </c>
      <c r="H7313" s="547">
        <v>1211782.3500000001</v>
      </c>
      <c r="I7313" s="545" t="s">
        <v>12985</v>
      </c>
      <c r="J7313" s="545" t="s">
        <v>13321</v>
      </c>
      <c r="K7313" s="545" t="s">
        <v>18495</v>
      </c>
      <c r="L7313" s="545" t="s">
        <v>13413</v>
      </c>
      <c r="M7313" s="548" t="s">
        <v>13758</v>
      </c>
      <c r="N7313" s="545" t="s">
        <v>22848</v>
      </c>
      <c r="O7313" s="545" t="s">
        <v>13413</v>
      </c>
      <c r="P7313" s="549">
        <v>12049</v>
      </c>
      <c r="Q7313" s="549">
        <v>1</v>
      </c>
      <c r="R7313" s="549">
        <v>60</v>
      </c>
      <c r="S7313" s="548">
        <v>2244</v>
      </c>
      <c r="T7313" s="548">
        <v>2247</v>
      </c>
      <c r="U7313" s="99"/>
    </row>
    <row r="7314" spans="1:21" ht="19.5" customHeight="1">
      <c r="A7314" s="545">
        <v>101951</v>
      </c>
      <c r="B7314" s="545" t="s">
        <v>7858</v>
      </c>
      <c r="C7314" s="545" t="s">
        <v>221</v>
      </c>
      <c r="D7314" s="546">
        <v>43606</v>
      </c>
      <c r="E7314" s="171" t="str">
        <f t="shared" si="114"/>
        <v>2019</v>
      </c>
      <c r="F7314" s="547">
        <v>1279007</v>
      </c>
      <c r="G7314" s="548">
        <v>0.19</v>
      </c>
      <c r="H7314" s="547">
        <v>1074795.8</v>
      </c>
      <c r="I7314" s="545" t="s">
        <v>12985</v>
      </c>
      <c r="J7314" s="545" t="s">
        <v>13321</v>
      </c>
      <c r="K7314" s="545" t="s">
        <v>18496</v>
      </c>
      <c r="L7314" s="545" t="s">
        <v>13413</v>
      </c>
      <c r="M7314" s="548" t="s">
        <v>13758</v>
      </c>
      <c r="N7314" s="545" t="s">
        <v>22848</v>
      </c>
      <c r="O7314" s="545" t="s">
        <v>13413</v>
      </c>
      <c r="P7314" s="549">
        <v>12050</v>
      </c>
      <c r="Q7314" s="549">
        <v>1</v>
      </c>
      <c r="R7314" s="549">
        <v>60</v>
      </c>
      <c r="S7314" s="548">
        <v>2244</v>
      </c>
      <c r="T7314" s="548">
        <v>2247</v>
      </c>
      <c r="U7314" s="99"/>
    </row>
    <row r="7315" spans="1:21" ht="19.5" customHeight="1">
      <c r="A7315" s="545">
        <v>101952</v>
      </c>
      <c r="B7315" s="545" t="s">
        <v>7857</v>
      </c>
      <c r="C7315" s="545" t="s">
        <v>221</v>
      </c>
      <c r="D7315" s="546">
        <v>43606</v>
      </c>
      <c r="E7315" s="171" t="str">
        <f t="shared" si="114"/>
        <v>2019</v>
      </c>
      <c r="F7315" s="547">
        <v>1103479</v>
      </c>
      <c r="G7315" s="548">
        <v>0.19</v>
      </c>
      <c r="H7315" s="547">
        <v>927293.28</v>
      </c>
      <c r="I7315" s="545" t="s">
        <v>12985</v>
      </c>
      <c r="J7315" s="545" t="s">
        <v>13321</v>
      </c>
      <c r="K7315" s="545" t="s">
        <v>18497</v>
      </c>
      <c r="L7315" s="545" t="s">
        <v>13413</v>
      </c>
      <c r="M7315" s="548" t="s">
        <v>13758</v>
      </c>
      <c r="N7315" s="545" t="s">
        <v>22848</v>
      </c>
      <c r="O7315" s="545" t="s">
        <v>13413</v>
      </c>
      <c r="P7315" s="549">
        <v>12051</v>
      </c>
      <c r="Q7315" s="549">
        <v>1</v>
      </c>
      <c r="R7315" s="549">
        <v>60</v>
      </c>
      <c r="S7315" s="548">
        <v>2244</v>
      </c>
      <c r="T7315" s="548">
        <v>2247</v>
      </c>
      <c r="U7315" s="99"/>
    </row>
    <row r="7316" spans="1:21" ht="19.5" customHeight="1">
      <c r="A7316" s="545">
        <v>101953</v>
      </c>
      <c r="B7316" s="545" t="s">
        <v>7856</v>
      </c>
      <c r="C7316" s="545" t="s">
        <v>221</v>
      </c>
      <c r="D7316" s="546">
        <v>43606</v>
      </c>
      <c r="E7316" s="171" t="str">
        <f t="shared" si="114"/>
        <v>2019</v>
      </c>
      <c r="F7316" s="547">
        <v>1154812</v>
      </c>
      <c r="G7316" s="548">
        <v>0.19</v>
      </c>
      <c r="H7316" s="547">
        <v>970430.25</v>
      </c>
      <c r="I7316" s="545" t="s">
        <v>12985</v>
      </c>
      <c r="J7316" s="545" t="s">
        <v>13321</v>
      </c>
      <c r="K7316" s="545" t="s">
        <v>18498</v>
      </c>
      <c r="L7316" s="545" t="s">
        <v>13413</v>
      </c>
      <c r="M7316" s="548" t="s">
        <v>13758</v>
      </c>
      <c r="N7316" s="545" t="s">
        <v>22848</v>
      </c>
      <c r="O7316" s="545" t="s">
        <v>13413</v>
      </c>
      <c r="P7316" s="549">
        <v>12052</v>
      </c>
      <c r="Q7316" s="549">
        <v>1</v>
      </c>
      <c r="R7316" s="549">
        <v>60</v>
      </c>
      <c r="S7316" s="548">
        <v>2244</v>
      </c>
      <c r="T7316" s="548">
        <v>2247</v>
      </c>
      <c r="U7316" s="99"/>
    </row>
    <row r="7317" spans="1:21" ht="19.5" customHeight="1">
      <c r="A7317" s="545">
        <v>101954</v>
      </c>
      <c r="B7317" s="545" t="s">
        <v>7855</v>
      </c>
      <c r="C7317" s="545" t="s">
        <v>221</v>
      </c>
      <c r="D7317" s="546">
        <v>43606</v>
      </c>
      <c r="E7317" s="171" t="str">
        <f t="shared" si="114"/>
        <v>2019</v>
      </c>
      <c r="F7317" s="547">
        <v>1103479</v>
      </c>
      <c r="G7317" s="548">
        <v>0.19</v>
      </c>
      <c r="H7317" s="547">
        <v>927293.28</v>
      </c>
      <c r="I7317" s="545" t="s">
        <v>12985</v>
      </c>
      <c r="J7317" s="545" t="s">
        <v>13321</v>
      </c>
      <c r="K7317" s="545" t="s">
        <v>18499</v>
      </c>
      <c r="L7317" s="545" t="s">
        <v>13413</v>
      </c>
      <c r="M7317" s="548" t="s">
        <v>13758</v>
      </c>
      <c r="N7317" s="545" t="s">
        <v>22848</v>
      </c>
      <c r="O7317" s="545" t="s">
        <v>13413</v>
      </c>
      <c r="P7317" s="549">
        <v>12053</v>
      </c>
      <c r="Q7317" s="549">
        <v>1</v>
      </c>
      <c r="R7317" s="549">
        <v>60</v>
      </c>
      <c r="S7317" s="548">
        <v>2244</v>
      </c>
      <c r="T7317" s="548">
        <v>2247</v>
      </c>
      <c r="U7317" s="99"/>
    </row>
    <row r="7318" spans="1:21" ht="19.5" customHeight="1">
      <c r="A7318" s="545">
        <v>101955</v>
      </c>
      <c r="B7318" s="545" t="s">
        <v>7854</v>
      </c>
      <c r="C7318" s="545" t="s">
        <v>221</v>
      </c>
      <c r="D7318" s="546">
        <v>43606</v>
      </c>
      <c r="E7318" s="171" t="str">
        <f t="shared" si="114"/>
        <v>2019</v>
      </c>
      <c r="F7318" s="547">
        <v>914546</v>
      </c>
      <c r="G7318" s="548">
        <v>0.19</v>
      </c>
      <c r="H7318" s="547">
        <v>768526.05</v>
      </c>
      <c r="I7318" s="545" t="s">
        <v>12985</v>
      </c>
      <c r="J7318" s="545" t="s">
        <v>13321</v>
      </c>
      <c r="K7318" s="545" t="s">
        <v>18500</v>
      </c>
      <c r="L7318" s="545" t="s">
        <v>13413</v>
      </c>
      <c r="M7318" s="548" t="s">
        <v>13758</v>
      </c>
      <c r="N7318" s="545" t="s">
        <v>22848</v>
      </c>
      <c r="O7318" s="545" t="s">
        <v>13413</v>
      </c>
      <c r="P7318" s="549">
        <v>12054</v>
      </c>
      <c r="Q7318" s="549">
        <v>1</v>
      </c>
      <c r="R7318" s="549">
        <v>60</v>
      </c>
      <c r="S7318" s="548">
        <v>2244</v>
      </c>
      <c r="T7318" s="548">
        <v>2247</v>
      </c>
      <c r="U7318" s="99"/>
    </row>
    <row r="7319" spans="1:21" ht="19.5" customHeight="1">
      <c r="A7319" s="545">
        <v>101956</v>
      </c>
      <c r="B7319" s="545" t="s">
        <v>7853</v>
      </c>
      <c r="C7319" s="545" t="s">
        <v>221</v>
      </c>
      <c r="D7319" s="546">
        <v>43606</v>
      </c>
      <c r="E7319" s="171" t="str">
        <f t="shared" si="114"/>
        <v>2019</v>
      </c>
      <c r="F7319" s="547">
        <v>1103479</v>
      </c>
      <c r="G7319" s="548">
        <v>0.19</v>
      </c>
      <c r="H7319" s="547">
        <v>927293.28</v>
      </c>
      <c r="I7319" s="545" t="s">
        <v>12985</v>
      </c>
      <c r="J7319" s="545" t="s">
        <v>13321</v>
      </c>
      <c r="K7319" s="545" t="s">
        <v>18501</v>
      </c>
      <c r="L7319" s="545" t="s">
        <v>13413</v>
      </c>
      <c r="M7319" s="548" t="s">
        <v>13758</v>
      </c>
      <c r="N7319" s="545" t="s">
        <v>22848</v>
      </c>
      <c r="O7319" s="545" t="s">
        <v>13413</v>
      </c>
      <c r="P7319" s="549">
        <v>12055</v>
      </c>
      <c r="Q7319" s="549">
        <v>1</v>
      </c>
      <c r="R7319" s="549">
        <v>60</v>
      </c>
      <c r="S7319" s="548">
        <v>2244</v>
      </c>
      <c r="T7319" s="548">
        <v>2247</v>
      </c>
      <c r="U7319" s="99"/>
    </row>
    <row r="7320" spans="1:21" ht="19.5" customHeight="1">
      <c r="A7320" s="545">
        <v>101957</v>
      </c>
      <c r="B7320" s="545" t="s">
        <v>7852</v>
      </c>
      <c r="C7320" s="545" t="s">
        <v>221</v>
      </c>
      <c r="D7320" s="546">
        <v>43606</v>
      </c>
      <c r="E7320" s="171" t="str">
        <f t="shared" si="114"/>
        <v>2019</v>
      </c>
      <c r="F7320" s="547">
        <v>1283284</v>
      </c>
      <c r="G7320" s="548">
        <v>0.19</v>
      </c>
      <c r="H7320" s="547">
        <v>1078389.92</v>
      </c>
      <c r="I7320" s="545" t="s">
        <v>12985</v>
      </c>
      <c r="J7320" s="545" t="s">
        <v>13321</v>
      </c>
      <c r="K7320" s="545" t="s">
        <v>18502</v>
      </c>
      <c r="L7320" s="545" t="s">
        <v>13413</v>
      </c>
      <c r="M7320" s="548" t="s">
        <v>13758</v>
      </c>
      <c r="N7320" s="545" t="s">
        <v>22848</v>
      </c>
      <c r="O7320" s="545" t="s">
        <v>13413</v>
      </c>
      <c r="P7320" s="549">
        <v>12056</v>
      </c>
      <c r="Q7320" s="549">
        <v>1</v>
      </c>
      <c r="R7320" s="549">
        <v>60</v>
      </c>
      <c r="S7320" s="548">
        <v>2244</v>
      </c>
      <c r="T7320" s="548">
        <v>2247</v>
      </c>
      <c r="U7320" s="99"/>
    </row>
    <row r="7321" spans="1:21" ht="19.5" customHeight="1">
      <c r="A7321" s="545">
        <v>101958</v>
      </c>
      <c r="B7321" s="545" t="s">
        <v>7851</v>
      </c>
      <c r="C7321" s="545" t="s">
        <v>221</v>
      </c>
      <c r="D7321" s="546">
        <v>43606</v>
      </c>
      <c r="E7321" s="171" t="str">
        <f t="shared" si="114"/>
        <v>2019</v>
      </c>
      <c r="F7321" s="547">
        <v>797129</v>
      </c>
      <c r="G7321" s="548">
        <v>0.19</v>
      </c>
      <c r="H7321" s="547">
        <v>669856.30000000005</v>
      </c>
      <c r="I7321" s="545" t="s">
        <v>12985</v>
      </c>
      <c r="J7321" s="545" t="s">
        <v>13321</v>
      </c>
      <c r="K7321" s="545" t="s">
        <v>18503</v>
      </c>
      <c r="L7321" s="545" t="s">
        <v>13413</v>
      </c>
      <c r="M7321" s="548" t="s">
        <v>13758</v>
      </c>
      <c r="N7321" s="545" t="s">
        <v>22848</v>
      </c>
      <c r="O7321" s="545" t="s">
        <v>13413</v>
      </c>
      <c r="P7321" s="549">
        <v>12057</v>
      </c>
      <c r="Q7321" s="549">
        <v>1</v>
      </c>
      <c r="R7321" s="549">
        <v>60</v>
      </c>
      <c r="S7321" s="548">
        <v>2244</v>
      </c>
      <c r="T7321" s="548">
        <v>2247</v>
      </c>
      <c r="U7321" s="99"/>
    </row>
    <row r="7322" spans="1:21" ht="19.5" customHeight="1">
      <c r="A7322" s="545">
        <v>101959</v>
      </c>
      <c r="B7322" s="545" t="s">
        <v>7850</v>
      </c>
      <c r="C7322" s="545" t="s">
        <v>221</v>
      </c>
      <c r="D7322" s="546">
        <v>43606</v>
      </c>
      <c r="E7322" s="171" t="str">
        <f t="shared" si="114"/>
        <v>2019</v>
      </c>
      <c r="F7322" s="547">
        <v>1325363</v>
      </c>
      <c r="G7322" s="548">
        <v>0.19</v>
      </c>
      <c r="H7322" s="547">
        <v>1113750.42</v>
      </c>
      <c r="I7322" s="545" t="s">
        <v>12985</v>
      </c>
      <c r="J7322" s="545" t="s">
        <v>13321</v>
      </c>
      <c r="K7322" s="545" t="s">
        <v>18504</v>
      </c>
      <c r="L7322" s="545" t="s">
        <v>13413</v>
      </c>
      <c r="M7322" s="548" t="s">
        <v>13758</v>
      </c>
      <c r="N7322" s="545" t="s">
        <v>22848</v>
      </c>
      <c r="O7322" s="545" t="s">
        <v>13413</v>
      </c>
      <c r="P7322" s="549">
        <v>12058</v>
      </c>
      <c r="Q7322" s="549">
        <v>1</v>
      </c>
      <c r="R7322" s="549">
        <v>60</v>
      </c>
      <c r="S7322" s="548">
        <v>2244</v>
      </c>
      <c r="T7322" s="548">
        <v>2247</v>
      </c>
      <c r="U7322" s="99"/>
    </row>
    <row r="7323" spans="1:21" ht="19.5" customHeight="1">
      <c r="A7323" s="545">
        <v>101960</v>
      </c>
      <c r="B7323" s="545" t="s">
        <v>7849</v>
      </c>
      <c r="C7323" s="545" t="s">
        <v>221</v>
      </c>
      <c r="D7323" s="546">
        <v>43606</v>
      </c>
      <c r="E7323" s="171" t="str">
        <f t="shared" si="114"/>
        <v>2019</v>
      </c>
      <c r="F7323" s="547">
        <v>1144039</v>
      </c>
      <c r="G7323" s="548">
        <v>0.19</v>
      </c>
      <c r="H7323" s="547">
        <v>961377.31</v>
      </c>
      <c r="I7323" s="545" t="s">
        <v>12985</v>
      </c>
      <c r="J7323" s="545" t="s">
        <v>13321</v>
      </c>
      <c r="K7323" s="545" t="s">
        <v>18505</v>
      </c>
      <c r="L7323" s="545" t="s">
        <v>13413</v>
      </c>
      <c r="M7323" s="548" t="s">
        <v>13758</v>
      </c>
      <c r="N7323" s="545" t="s">
        <v>22848</v>
      </c>
      <c r="O7323" s="545" t="s">
        <v>13413</v>
      </c>
      <c r="P7323" s="549">
        <v>12059</v>
      </c>
      <c r="Q7323" s="549">
        <v>1</v>
      </c>
      <c r="R7323" s="549">
        <v>60</v>
      </c>
      <c r="S7323" s="548">
        <v>2244</v>
      </c>
      <c r="T7323" s="548">
        <v>2247</v>
      </c>
      <c r="U7323" s="99"/>
    </row>
    <row r="7324" spans="1:21" ht="19.5" customHeight="1">
      <c r="A7324" s="545">
        <v>101961</v>
      </c>
      <c r="B7324" s="545" t="s">
        <v>7848</v>
      </c>
      <c r="C7324" s="545" t="s">
        <v>221</v>
      </c>
      <c r="D7324" s="546">
        <v>43606</v>
      </c>
      <c r="E7324" s="171" t="str">
        <f t="shared" si="114"/>
        <v>2019</v>
      </c>
      <c r="F7324" s="547">
        <v>938015</v>
      </c>
      <c r="G7324" s="548">
        <v>0.19</v>
      </c>
      <c r="H7324" s="547">
        <v>788247.9</v>
      </c>
      <c r="I7324" s="545" t="s">
        <v>12985</v>
      </c>
      <c r="J7324" s="545" t="s">
        <v>13321</v>
      </c>
      <c r="K7324" s="545" t="s">
        <v>18506</v>
      </c>
      <c r="L7324" s="545" t="s">
        <v>13413</v>
      </c>
      <c r="M7324" s="548" t="s">
        <v>13758</v>
      </c>
      <c r="N7324" s="545" t="s">
        <v>22848</v>
      </c>
      <c r="O7324" s="545" t="s">
        <v>13413</v>
      </c>
      <c r="P7324" s="549">
        <v>12060</v>
      </c>
      <c r="Q7324" s="549">
        <v>1</v>
      </c>
      <c r="R7324" s="549">
        <v>60</v>
      </c>
      <c r="S7324" s="548">
        <v>2244</v>
      </c>
      <c r="T7324" s="548">
        <v>2247</v>
      </c>
      <c r="U7324" s="99"/>
    </row>
    <row r="7325" spans="1:21" ht="19.5" customHeight="1">
      <c r="A7325" s="545">
        <v>101962</v>
      </c>
      <c r="B7325" s="545" t="s">
        <v>7847</v>
      </c>
      <c r="C7325" s="545" t="s">
        <v>221</v>
      </c>
      <c r="D7325" s="546">
        <v>43606</v>
      </c>
      <c r="E7325" s="171" t="str">
        <f t="shared" si="114"/>
        <v>2019</v>
      </c>
      <c r="F7325" s="547">
        <v>1141607</v>
      </c>
      <c r="G7325" s="548">
        <v>0.19</v>
      </c>
      <c r="H7325" s="547">
        <v>959333.61</v>
      </c>
      <c r="I7325" s="545" t="s">
        <v>12985</v>
      </c>
      <c r="J7325" s="545" t="s">
        <v>13321</v>
      </c>
      <c r="K7325" s="545" t="s">
        <v>18507</v>
      </c>
      <c r="L7325" s="545" t="s">
        <v>13413</v>
      </c>
      <c r="M7325" s="548" t="s">
        <v>13758</v>
      </c>
      <c r="N7325" s="545" t="s">
        <v>22848</v>
      </c>
      <c r="O7325" s="545" t="s">
        <v>13413</v>
      </c>
      <c r="P7325" s="549">
        <v>12061</v>
      </c>
      <c r="Q7325" s="549">
        <v>1</v>
      </c>
      <c r="R7325" s="549">
        <v>60</v>
      </c>
      <c r="S7325" s="548">
        <v>2244</v>
      </c>
      <c r="T7325" s="548">
        <v>2247</v>
      </c>
      <c r="U7325" s="99"/>
    </row>
    <row r="7326" spans="1:21" ht="19.5" customHeight="1">
      <c r="A7326" s="545">
        <v>101963</v>
      </c>
      <c r="B7326" s="545" t="s">
        <v>7846</v>
      </c>
      <c r="C7326" s="545" t="s">
        <v>221</v>
      </c>
      <c r="D7326" s="546">
        <v>43606</v>
      </c>
      <c r="E7326" s="171" t="str">
        <f t="shared" si="114"/>
        <v>2019</v>
      </c>
      <c r="F7326" s="547">
        <v>1552028</v>
      </c>
      <c r="G7326" s="548">
        <v>0.19</v>
      </c>
      <c r="H7326" s="547">
        <v>1304225.21</v>
      </c>
      <c r="I7326" s="545" t="s">
        <v>12985</v>
      </c>
      <c r="J7326" s="545" t="s">
        <v>13321</v>
      </c>
      <c r="K7326" s="545" t="s">
        <v>18508</v>
      </c>
      <c r="L7326" s="545" t="s">
        <v>13413</v>
      </c>
      <c r="M7326" s="548" t="s">
        <v>13758</v>
      </c>
      <c r="N7326" s="545" t="s">
        <v>22848</v>
      </c>
      <c r="O7326" s="545" t="s">
        <v>13413</v>
      </c>
      <c r="P7326" s="549">
        <v>12062</v>
      </c>
      <c r="Q7326" s="549">
        <v>1</v>
      </c>
      <c r="R7326" s="549">
        <v>60</v>
      </c>
      <c r="S7326" s="548">
        <v>2244</v>
      </c>
      <c r="T7326" s="548">
        <v>2247</v>
      </c>
      <c r="U7326" s="99"/>
    </row>
    <row r="7327" spans="1:21" ht="19.5" customHeight="1">
      <c r="A7327" s="545">
        <v>101964</v>
      </c>
      <c r="B7327" s="545" t="s">
        <v>7845</v>
      </c>
      <c r="C7327" s="545" t="s">
        <v>221</v>
      </c>
      <c r="D7327" s="546">
        <v>43606</v>
      </c>
      <c r="E7327" s="171" t="str">
        <f t="shared" si="114"/>
        <v>2019</v>
      </c>
      <c r="F7327" s="547">
        <v>1229844</v>
      </c>
      <c r="G7327" s="548">
        <v>0.19</v>
      </c>
      <c r="H7327" s="547">
        <v>1033482.35</v>
      </c>
      <c r="I7327" s="545" t="s">
        <v>12985</v>
      </c>
      <c r="J7327" s="545" t="s">
        <v>13321</v>
      </c>
      <c r="K7327" s="545" t="s">
        <v>18509</v>
      </c>
      <c r="L7327" s="545" t="s">
        <v>13413</v>
      </c>
      <c r="M7327" s="548" t="s">
        <v>13758</v>
      </c>
      <c r="N7327" s="545" t="s">
        <v>22848</v>
      </c>
      <c r="O7327" s="545" t="s">
        <v>13413</v>
      </c>
      <c r="P7327" s="549">
        <v>12063</v>
      </c>
      <c r="Q7327" s="549">
        <v>1</v>
      </c>
      <c r="R7327" s="549">
        <v>60</v>
      </c>
      <c r="S7327" s="548">
        <v>2244</v>
      </c>
      <c r="T7327" s="548">
        <v>2247</v>
      </c>
      <c r="U7327" s="99"/>
    </row>
    <row r="7328" spans="1:21" ht="19.5" customHeight="1">
      <c r="A7328" s="545">
        <v>101965</v>
      </c>
      <c r="B7328" s="545" t="s">
        <v>7844</v>
      </c>
      <c r="C7328" s="545" t="s">
        <v>221</v>
      </c>
      <c r="D7328" s="546">
        <v>43606</v>
      </c>
      <c r="E7328" s="171" t="str">
        <f t="shared" si="114"/>
        <v>2019</v>
      </c>
      <c r="F7328" s="547">
        <v>914546</v>
      </c>
      <c r="G7328" s="548">
        <v>0.19</v>
      </c>
      <c r="H7328" s="547">
        <v>768526.05</v>
      </c>
      <c r="I7328" s="545" t="s">
        <v>12985</v>
      </c>
      <c r="J7328" s="545" t="s">
        <v>13321</v>
      </c>
      <c r="K7328" s="545" t="s">
        <v>18510</v>
      </c>
      <c r="L7328" s="545" t="s">
        <v>13413</v>
      </c>
      <c r="M7328" s="548" t="s">
        <v>13758</v>
      </c>
      <c r="N7328" s="545" t="s">
        <v>22848</v>
      </c>
      <c r="O7328" s="545" t="s">
        <v>13413</v>
      </c>
      <c r="P7328" s="549">
        <v>12064</v>
      </c>
      <c r="Q7328" s="549">
        <v>1</v>
      </c>
      <c r="R7328" s="549">
        <v>60</v>
      </c>
      <c r="S7328" s="548">
        <v>2244</v>
      </c>
      <c r="T7328" s="548">
        <v>2247</v>
      </c>
      <c r="U7328" s="99"/>
    </row>
    <row r="7329" spans="1:21" ht="19.5" customHeight="1">
      <c r="A7329" s="545">
        <v>101966</v>
      </c>
      <c r="B7329" s="545" t="s">
        <v>7843</v>
      </c>
      <c r="C7329" s="545" t="s">
        <v>221</v>
      </c>
      <c r="D7329" s="546">
        <v>43606</v>
      </c>
      <c r="E7329" s="171" t="str">
        <f t="shared" si="114"/>
        <v>2019</v>
      </c>
      <c r="F7329" s="547">
        <v>1126228.99</v>
      </c>
      <c r="G7329" s="548">
        <v>0.19</v>
      </c>
      <c r="H7329" s="547">
        <v>946410.92</v>
      </c>
      <c r="I7329" s="545" t="s">
        <v>12985</v>
      </c>
      <c r="J7329" s="545" t="s">
        <v>13321</v>
      </c>
      <c r="K7329" s="545" t="s">
        <v>18511</v>
      </c>
      <c r="L7329" s="545" t="s">
        <v>13413</v>
      </c>
      <c r="M7329" s="548" t="s">
        <v>13758</v>
      </c>
      <c r="N7329" s="545" t="s">
        <v>22848</v>
      </c>
      <c r="O7329" s="545" t="s">
        <v>13413</v>
      </c>
      <c r="P7329" s="549">
        <v>12065</v>
      </c>
      <c r="Q7329" s="549">
        <v>1</v>
      </c>
      <c r="R7329" s="549">
        <v>60</v>
      </c>
      <c r="S7329" s="548">
        <v>2244</v>
      </c>
      <c r="T7329" s="548">
        <v>2247</v>
      </c>
      <c r="U7329" s="99"/>
    </row>
    <row r="7330" spans="1:21" ht="19.5" customHeight="1">
      <c r="A7330" s="545">
        <v>101967</v>
      </c>
      <c r="B7330" s="545" t="s">
        <v>7842</v>
      </c>
      <c r="C7330" s="545" t="s">
        <v>221</v>
      </c>
      <c r="D7330" s="546">
        <v>43606</v>
      </c>
      <c r="E7330" s="171" t="str">
        <f t="shared" si="114"/>
        <v>2019</v>
      </c>
      <c r="F7330" s="547">
        <v>1328904</v>
      </c>
      <c r="G7330" s="548">
        <v>0.19</v>
      </c>
      <c r="H7330" s="547">
        <v>1116726.05</v>
      </c>
      <c r="I7330" s="545" t="s">
        <v>12985</v>
      </c>
      <c r="J7330" s="545" t="s">
        <v>13321</v>
      </c>
      <c r="K7330" s="545" t="s">
        <v>18512</v>
      </c>
      <c r="L7330" s="545" t="s">
        <v>13413</v>
      </c>
      <c r="M7330" s="548" t="s">
        <v>13758</v>
      </c>
      <c r="N7330" s="545" t="s">
        <v>22848</v>
      </c>
      <c r="O7330" s="545" t="s">
        <v>13413</v>
      </c>
      <c r="P7330" s="549">
        <v>12066</v>
      </c>
      <c r="Q7330" s="549">
        <v>1</v>
      </c>
      <c r="R7330" s="549">
        <v>60</v>
      </c>
      <c r="S7330" s="548">
        <v>2244</v>
      </c>
      <c r="T7330" s="548">
        <v>2247</v>
      </c>
      <c r="U7330" s="99"/>
    </row>
    <row r="7331" spans="1:21" ht="19.5" customHeight="1">
      <c r="A7331" s="545">
        <v>101968</v>
      </c>
      <c r="B7331" s="545" t="s">
        <v>7841</v>
      </c>
      <c r="C7331" s="545" t="s">
        <v>221</v>
      </c>
      <c r="D7331" s="546">
        <v>43606</v>
      </c>
      <c r="E7331" s="171" t="str">
        <f t="shared" si="114"/>
        <v>2019</v>
      </c>
      <c r="F7331" s="547">
        <v>1220809</v>
      </c>
      <c r="G7331" s="548">
        <v>0.19</v>
      </c>
      <c r="H7331" s="547">
        <v>1025889.92</v>
      </c>
      <c r="I7331" s="545" t="s">
        <v>12985</v>
      </c>
      <c r="J7331" s="545" t="s">
        <v>13321</v>
      </c>
      <c r="K7331" s="545" t="s">
        <v>18513</v>
      </c>
      <c r="L7331" s="545" t="s">
        <v>13413</v>
      </c>
      <c r="M7331" s="548" t="s">
        <v>13758</v>
      </c>
      <c r="N7331" s="545" t="s">
        <v>22848</v>
      </c>
      <c r="O7331" s="545" t="s">
        <v>13413</v>
      </c>
      <c r="P7331" s="549">
        <v>12067</v>
      </c>
      <c r="Q7331" s="549">
        <v>1</v>
      </c>
      <c r="R7331" s="549">
        <v>60</v>
      </c>
      <c r="S7331" s="548">
        <v>2244</v>
      </c>
      <c r="T7331" s="548">
        <v>2247</v>
      </c>
      <c r="U7331" s="99"/>
    </row>
    <row r="7332" spans="1:21" ht="19.5" customHeight="1">
      <c r="A7332" s="545">
        <v>101969</v>
      </c>
      <c r="B7332" s="545" t="s">
        <v>7840</v>
      </c>
      <c r="C7332" s="545" t="s">
        <v>221</v>
      </c>
      <c r="D7332" s="546">
        <v>43606</v>
      </c>
      <c r="E7332" s="171" t="str">
        <f t="shared" si="114"/>
        <v>2019</v>
      </c>
      <c r="F7332" s="547">
        <v>1213453</v>
      </c>
      <c r="G7332" s="548">
        <v>0.19</v>
      </c>
      <c r="H7332" s="547">
        <v>1019708.4</v>
      </c>
      <c r="I7332" s="545" t="s">
        <v>12985</v>
      </c>
      <c r="J7332" s="545" t="s">
        <v>13321</v>
      </c>
      <c r="K7332" s="545" t="s">
        <v>18514</v>
      </c>
      <c r="L7332" s="545" t="s">
        <v>13413</v>
      </c>
      <c r="M7332" s="548" t="s">
        <v>13758</v>
      </c>
      <c r="N7332" s="545" t="s">
        <v>22848</v>
      </c>
      <c r="O7332" s="545" t="s">
        <v>13413</v>
      </c>
      <c r="P7332" s="549">
        <v>12068</v>
      </c>
      <c r="Q7332" s="549">
        <v>1</v>
      </c>
      <c r="R7332" s="549">
        <v>60</v>
      </c>
      <c r="S7332" s="548">
        <v>2244</v>
      </c>
      <c r="T7332" s="548">
        <v>2247</v>
      </c>
      <c r="U7332" s="99"/>
    </row>
    <row r="7333" spans="1:21" ht="19.5" customHeight="1">
      <c r="A7333" s="545">
        <v>101970</v>
      </c>
      <c r="B7333" s="545" t="s">
        <v>7839</v>
      </c>
      <c r="C7333" s="545" t="s">
        <v>221</v>
      </c>
      <c r="D7333" s="546">
        <v>43606</v>
      </c>
      <c r="E7333" s="171" t="str">
        <f t="shared" si="114"/>
        <v>2019</v>
      </c>
      <c r="F7333" s="547">
        <v>1189289</v>
      </c>
      <c r="G7333" s="548">
        <v>0.19</v>
      </c>
      <c r="H7333" s="547">
        <v>999402.52</v>
      </c>
      <c r="I7333" s="545" t="s">
        <v>12985</v>
      </c>
      <c r="J7333" s="545" t="s">
        <v>13321</v>
      </c>
      <c r="K7333" s="545" t="s">
        <v>18515</v>
      </c>
      <c r="L7333" s="545" t="s">
        <v>13413</v>
      </c>
      <c r="M7333" s="548" t="s">
        <v>13758</v>
      </c>
      <c r="N7333" s="545" t="s">
        <v>22848</v>
      </c>
      <c r="O7333" s="545" t="s">
        <v>13413</v>
      </c>
      <c r="P7333" s="549">
        <v>12069</v>
      </c>
      <c r="Q7333" s="549">
        <v>1</v>
      </c>
      <c r="R7333" s="549">
        <v>60</v>
      </c>
      <c r="S7333" s="548">
        <v>2244</v>
      </c>
      <c r="T7333" s="548">
        <v>2247</v>
      </c>
      <c r="U7333" s="99"/>
    </row>
    <row r="7334" spans="1:21" ht="19.5" customHeight="1">
      <c r="A7334" s="545">
        <v>101971</v>
      </c>
      <c r="B7334" s="545" t="s">
        <v>7838</v>
      </c>
      <c r="C7334" s="545" t="s">
        <v>221</v>
      </c>
      <c r="D7334" s="546">
        <v>43606</v>
      </c>
      <c r="E7334" s="171" t="str">
        <f t="shared" si="114"/>
        <v>2019</v>
      </c>
      <c r="F7334" s="547">
        <v>1137878</v>
      </c>
      <c r="G7334" s="548">
        <v>0.19</v>
      </c>
      <c r="H7334" s="547">
        <v>956200</v>
      </c>
      <c r="I7334" s="545" t="s">
        <v>12985</v>
      </c>
      <c r="J7334" s="545" t="s">
        <v>13321</v>
      </c>
      <c r="K7334" s="545" t="s">
        <v>18516</v>
      </c>
      <c r="L7334" s="545" t="s">
        <v>13413</v>
      </c>
      <c r="M7334" s="548" t="s">
        <v>13758</v>
      </c>
      <c r="N7334" s="545" t="s">
        <v>22848</v>
      </c>
      <c r="O7334" s="545" t="s">
        <v>13413</v>
      </c>
      <c r="P7334" s="549">
        <v>12070</v>
      </c>
      <c r="Q7334" s="549">
        <v>1</v>
      </c>
      <c r="R7334" s="549">
        <v>60</v>
      </c>
      <c r="S7334" s="548">
        <v>2244</v>
      </c>
      <c r="T7334" s="548">
        <v>2247</v>
      </c>
      <c r="U7334" s="99"/>
    </row>
    <row r="7335" spans="1:21" ht="19.5" customHeight="1">
      <c r="A7335" s="545">
        <v>101972</v>
      </c>
      <c r="B7335" s="545" t="s">
        <v>7837</v>
      </c>
      <c r="C7335" s="545" t="s">
        <v>221</v>
      </c>
      <c r="D7335" s="546">
        <v>43606</v>
      </c>
      <c r="E7335" s="171" t="str">
        <f t="shared" si="114"/>
        <v>2019</v>
      </c>
      <c r="F7335" s="547">
        <v>1122784</v>
      </c>
      <c r="G7335" s="548">
        <v>0.19</v>
      </c>
      <c r="H7335" s="547">
        <v>943515.97</v>
      </c>
      <c r="I7335" s="545" t="s">
        <v>12985</v>
      </c>
      <c r="J7335" s="545" t="s">
        <v>13321</v>
      </c>
      <c r="K7335" s="545" t="s">
        <v>18517</v>
      </c>
      <c r="L7335" s="545" t="s">
        <v>13413</v>
      </c>
      <c r="M7335" s="548" t="s">
        <v>13758</v>
      </c>
      <c r="N7335" s="545" t="s">
        <v>22848</v>
      </c>
      <c r="O7335" s="545" t="s">
        <v>13413</v>
      </c>
      <c r="P7335" s="549">
        <v>12071</v>
      </c>
      <c r="Q7335" s="549">
        <v>1</v>
      </c>
      <c r="R7335" s="549">
        <v>60</v>
      </c>
      <c r="S7335" s="548">
        <v>2244</v>
      </c>
      <c r="T7335" s="548">
        <v>2247</v>
      </c>
      <c r="U7335" s="99"/>
    </row>
    <row r="7336" spans="1:21" ht="19.5" customHeight="1">
      <c r="A7336" s="545">
        <v>101973</v>
      </c>
      <c r="B7336" s="545" t="s">
        <v>7836</v>
      </c>
      <c r="C7336" s="545" t="s">
        <v>221</v>
      </c>
      <c r="D7336" s="546">
        <v>43606</v>
      </c>
      <c r="E7336" s="171" t="str">
        <f t="shared" si="114"/>
        <v>2019</v>
      </c>
      <c r="F7336" s="547">
        <v>1313489</v>
      </c>
      <c r="G7336" s="548">
        <v>0.19</v>
      </c>
      <c r="H7336" s="547">
        <v>1103772.27</v>
      </c>
      <c r="I7336" s="545" t="s">
        <v>12985</v>
      </c>
      <c r="J7336" s="545" t="s">
        <v>13321</v>
      </c>
      <c r="K7336" s="545" t="s">
        <v>18518</v>
      </c>
      <c r="L7336" s="545" t="s">
        <v>13413</v>
      </c>
      <c r="M7336" s="548" t="s">
        <v>13758</v>
      </c>
      <c r="N7336" s="545" t="s">
        <v>22848</v>
      </c>
      <c r="O7336" s="545" t="s">
        <v>13413</v>
      </c>
      <c r="P7336" s="549">
        <v>12072</v>
      </c>
      <c r="Q7336" s="549">
        <v>1</v>
      </c>
      <c r="R7336" s="549">
        <v>60</v>
      </c>
      <c r="S7336" s="548">
        <v>2244</v>
      </c>
      <c r="T7336" s="548">
        <v>2247</v>
      </c>
      <c r="U7336" s="99"/>
    </row>
    <row r="7337" spans="1:21" ht="19.5" customHeight="1">
      <c r="A7337" s="545">
        <v>101974</v>
      </c>
      <c r="B7337" s="545" t="s">
        <v>7835</v>
      </c>
      <c r="C7337" s="545" t="s">
        <v>221</v>
      </c>
      <c r="D7337" s="546">
        <v>43606</v>
      </c>
      <c r="E7337" s="171" t="str">
        <f t="shared" si="114"/>
        <v>2019</v>
      </c>
      <c r="F7337" s="547">
        <v>666711.99</v>
      </c>
      <c r="G7337" s="548">
        <v>0.19</v>
      </c>
      <c r="H7337" s="547">
        <v>560262.18000000005</v>
      </c>
      <c r="I7337" s="545" t="s">
        <v>12985</v>
      </c>
      <c r="J7337" s="545" t="s">
        <v>13321</v>
      </c>
      <c r="K7337" s="545" t="s">
        <v>18519</v>
      </c>
      <c r="L7337" s="545" t="s">
        <v>13413</v>
      </c>
      <c r="M7337" s="548" t="s">
        <v>13758</v>
      </c>
      <c r="N7337" s="545" t="s">
        <v>22848</v>
      </c>
      <c r="O7337" s="545" t="s">
        <v>13413</v>
      </c>
      <c r="P7337" s="549">
        <v>12073</v>
      </c>
      <c r="Q7337" s="549">
        <v>1</v>
      </c>
      <c r="R7337" s="549">
        <v>60</v>
      </c>
      <c r="S7337" s="548">
        <v>2244</v>
      </c>
      <c r="T7337" s="548">
        <v>2247</v>
      </c>
      <c r="U7337" s="99"/>
    </row>
    <row r="7338" spans="1:21" ht="19.5" customHeight="1">
      <c r="A7338" s="545">
        <v>101975</v>
      </c>
      <c r="B7338" s="545" t="s">
        <v>7834</v>
      </c>
      <c r="C7338" s="545" t="s">
        <v>221</v>
      </c>
      <c r="D7338" s="546">
        <v>43606</v>
      </c>
      <c r="E7338" s="171" t="str">
        <f t="shared" si="114"/>
        <v>2019</v>
      </c>
      <c r="F7338" s="547">
        <v>666711.99</v>
      </c>
      <c r="G7338" s="548">
        <v>0.19</v>
      </c>
      <c r="H7338" s="547">
        <v>560262.18000000005</v>
      </c>
      <c r="I7338" s="545" t="s">
        <v>12985</v>
      </c>
      <c r="J7338" s="545" t="s">
        <v>13321</v>
      </c>
      <c r="K7338" s="545" t="s">
        <v>18520</v>
      </c>
      <c r="L7338" s="545" t="s">
        <v>13413</v>
      </c>
      <c r="M7338" s="548" t="s">
        <v>13758</v>
      </c>
      <c r="N7338" s="545" t="s">
        <v>22848</v>
      </c>
      <c r="O7338" s="545" t="s">
        <v>13413</v>
      </c>
      <c r="P7338" s="549">
        <v>12074</v>
      </c>
      <c r="Q7338" s="549">
        <v>1</v>
      </c>
      <c r="R7338" s="549">
        <v>60</v>
      </c>
      <c r="S7338" s="548">
        <v>2244</v>
      </c>
      <c r="T7338" s="548">
        <v>2247</v>
      </c>
      <c r="U7338" s="99"/>
    </row>
    <row r="7339" spans="1:21" ht="19.5" customHeight="1">
      <c r="A7339" s="545">
        <v>101976</v>
      </c>
      <c r="B7339" s="545" t="s">
        <v>7833</v>
      </c>
      <c r="C7339" s="545" t="s">
        <v>221</v>
      </c>
      <c r="D7339" s="546">
        <v>43606</v>
      </c>
      <c r="E7339" s="171" t="str">
        <f t="shared" si="114"/>
        <v>2019</v>
      </c>
      <c r="F7339" s="547">
        <v>1071989</v>
      </c>
      <c r="G7339" s="548">
        <v>0.19</v>
      </c>
      <c r="H7339" s="547">
        <v>900831.09</v>
      </c>
      <c r="I7339" s="545" t="s">
        <v>12985</v>
      </c>
      <c r="J7339" s="545" t="s">
        <v>13321</v>
      </c>
      <c r="K7339" s="545" t="s">
        <v>18521</v>
      </c>
      <c r="L7339" s="545" t="s">
        <v>13413</v>
      </c>
      <c r="M7339" s="548" t="s">
        <v>13758</v>
      </c>
      <c r="N7339" s="545" t="s">
        <v>22848</v>
      </c>
      <c r="O7339" s="545" t="s">
        <v>13413</v>
      </c>
      <c r="P7339" s="549">
        <v>12075</v>
      </c>
      <c r="Q7339" s="549">
        <v>1</v>
      </c>
      <c r="R7339" s="549">
        <v>60</v>
      </c>
      <c r="S7339" s="548">
        <v>2244</v>
      </c>
      <c r="T7339" s="548">
        <v>2247</v>
      </c>
      <c r="U7339" s="99"/>
    </row>
    <row r="7340" spans="1:21" ht="19.5" customHeight="1">
      <c r="A7340" s="545">
        <v>101977</v>
      </c>
      <c r="B7340" s="545" t="s">
        <v>7832</v>
      </c>
      <c r="C7340" s="545" t="s">
        <v>221</v>
      </c>
      <c r="D7340" s="546">
        <v>43606</v>
      </c>
      <c r="E7340" s="171" t="str">
        <f t="shared" si="114"/>
        <v>2019</v>
      </c>
      <c r="F7340" s="547">
        <v>666711.99</v>
      </c>
      <c r="G7340" s="548">
        <v>0.19</v>
      </c>
      <c r="H7340" s="547">
        <v>560262.18000000005</v>
      </c>
      <c r="I7340" s="545" t="s">
        <v>12985</v>
      </c>
      <c r="J7340" s="545" t="s">
        <v>13321</v>
      </c>
      <c r="K7340" s="545" t="s">
        <v>18522</v>
      </c>
      <c r="L7340" s="545" t="s">
        <v>13413</v>
      </c>
      <c r="M7340" s="548" t="s">
        <v>13758</v>
      </c>
      <c r="N7340" s="545" t="s">
        <v>22848</v>
      </c>
      <c r="O7340" s="545" t="s">
        <v>13413</v>
      </c>
      <c r="P7340" s="549">
        <v>12076</v>
      </c>
      <c r="Q7340" s="549">
        <v>1</v>
      </c>
      <c r="R7340" s="549">
        <v>60</v>
      </c>
      <c r="S7340" s="548">
        <v>2244</v>
      </c>
      <c r="T7340" s="548">
        <v>2247</v>
      </c>
      <c r="U7340" s="99"/>
    </row>
    <row r="7341" spans="1:21" ht="19.5" customHeight="1">
      <c r="A7341" s="545">
        <v>101978</v>
      </c>
      <c r="B7341" s="545" t="s">
        <v>7831</v>
      </c>
      <c r="C7341" s="545" t="s">
        <v>221</v>
      </c>
      <c r="D7341" s="546">
        <v>43606</v>
      </c>
      <c r="E7341" s="171" t="str">
        <f t="shared" si="114"/>
        <v>2019</v>
      </c>
      <c r="F7341" s="547">
        <v>666711.99</v>
      </c>
      <c r="G7341" s="548">
        <v>0.19</v>
      </c>
      <c r="H7341" s="547">
        <v>560262.18000000005</v>
      </c>
      <c r="I7341" s="545" t="s">
        <v>12985</v>
      </c>
      <c r="J7341" s="545" t="s">
        <v>13321</v>
      </c>
      <c r="K7341" s="545" t="s">
        <v>18523</v>
      </c>
      <c r="L7341" s="545" t="s">
        <v>13413</v>
      </c>
      <c r="M7341" s="548" t="s">
        <v>13758</v>
      </c>
      <c r="N7341" s="545" t="s">
        <v>22848</v>
      </c>
      <c r="O7341" s="545" t="s">
        <v>13413</v>
      </c>
      <c r="P7341" s="549">
        <v>12077</v>
      </c>
      <c r="Q7341" s="549">
        <v>1</v>
      </c>
      <c r="R7341" s="549">
        <v>60</v>
      </c>
      <c r="S7341" s="548">
        <v>2244</v>
      </c>
      <c r="T7341" s="548">
        <v>2247</v>
      </c>
      <c r="U7341" s="99"/>
    </row>
    <row r="7342" spans="1:21" ht="19.5" customHeight="1">
      <c r="A7342" s="545">
        <v>101979</v>
      </c>
      <c r="B7342" s="545" t="s">
        <v>7830</v>
      </c>
      <c r="C7342" s="545" t="s">
        <v>221</v>
      </c>
      <c r="D7342" s="546">
        <v>43606</v>
      </c>
      <c r="E7342" s="171" t="str">
        <f t="shared" si="114"/>
        <v>2019</v>
      </c>
      <c r="F7342" s="547">
        <v>937674.99</v>
      </c>
      <c r="G7342" s="548">
        <v>0.19</v>
      </c>
      <c r="H7342" s="547">
        <v>787962.18</v>
      </c>
      <c r="I7342" s="545" t="s">
        <v>12985</v>
      </c>
      <c r="J7342" s="545" t="s">
        <v>13321</v>
      </c>
      <c r="K7342" s="545" t="s">
        <v>18524</v>
      </c>
      <c r="L7342" s="545" t="s">
        <v>13413</v>
      </c>
      <c r="M7342" s="548" t="s">
        <v>13758</v>
      </c>
      <c r="N7342" s="545" t="s">
        <v>22848</v>
      </c>
      <c r="O7342" s="545" t="s">
        <v>13413</v>
      </c>
      <c r="P7342" s="549">
        <v>12078</v>
      </c>
      <c r="Q7342" s="549">
        <v>1</v>
      </c>
      <c r="R7342" s="549">
        <v>60</v>
      </c>
      <c r="S7342" s="548">
        <v>2244</v>
      </c>
      <c r="T7342" s="548">
        <v>2247</v>
      </c>
      <c r="U7342" s="99"/>
    </row>
    <row r="7343" spans="1:21" ht="19.5" customHeight="1">
      <c r="A7343" s="545">
        <v>101980</v>
      </c>
      <c r="B7343" s="545" t="s">
        <v>7829</v>
      </c>
      <c r="C7343" s="545" t="s">
        <v>221</v>
      </c>
      <c r="D7343" s="546">
        <v>43606</v>
      </c>
      <c r="E7343" s="171" t="str">
        <f t="shared" si="114"/>
        <v>2019</v>
      </c>
      <c r="F7343" s="547">
        <v>937674.99</v>
      </c>
      <c r="G7343" s="548">
        <v>0.19</v>
      </c>
      <c r="H7343" s="547">
        <v>787962.18</v>
      </c>
      <c r="I7343" s="545" t="s">
        <v>12985</v>
      </c>
      <c r="J7343" s="545" t="s">
        <v>13321</v>
      </c>
      <c r="K7343" s="545" t="s">
        <v>18525</v>
      </c>
      <c r="L7343" s="545" t="s">
        <v>13413</v>
      </c>
      <c r="M7343" s="548" t="s">
        <v>13758</v>
      </c>
      <c r="N7343" s="545" t="s">
        <v>22848</v>
      </c>
      <c r="O7343" s="545" t="s">
        <v>13413</v>
      </c>
      <c r="P7343" s="549">
        <v>12079</v>
      </c>
      <c r="Q7343" s="549">
        <v>1</v>
      </c>
      <c r="R7343" s="549">
        <v>60</v>
      </c>
      <c r="S7343" s="548">
        <v>2244</v>
      </c>
      <c r="T7343" s="548">
        <v>2247</v>
      </c>
      <c r="U7343" s="99"/>
    </row>
    <row r="7344" spans="1:21" ht="19.5" customHeight="1">
      <c r="A7344" s="545">
        <v>101981</v>
      </c>
      <c r="B7344" s="545" t="s">
        <v>7828</v>
      </c>
      <c r="C7344" s="545" t="s">
        <v>221</v>
      </c>
      <c r="D7344" s="546">
        <v>43606</v>
      </c>
      <c r="E7344" s="171" t="str">
        <f t="shared" si="114"/>
        <v>2019</v>
      </c>
      <c r="F7344" s="547">
        <v>937674.99</v>
      </c>
      <c r="G7344" s="548">
        <v>0.19</v>
      </c>
      <c r="H7344" s="547">
        <v>787962.18</v>
      </c>
      <c r="I7344" s="545" t="s">
        <v>12985</v>
      </c>
      <c r="J7344" s="545" t="s">
        <v>13321</v>
      </c>
      <c r="K7344" s="545" t="s">
        <v>18526</v>
      </c>
      <c r="L7344" s="545" t="s">
        <v>13413</v>
      </c>
      <c r="M7344" s="548" t="s">
        <v>13758</v>
      </c>
      <c r="N7344" s="545" t="s">
        <v>22848</v>
      </c>
      <c r="O7344" s="545" t="s">
        <v>13413</v>
      </c>
      <c r="P7344" s="549">
        <v>12080</v>
      </c>
      <c r="Q7344" s="549">
        <v>1</v>
      </c>
      <c r="R7344" s="549">
        <v>60</v>
      </c>
      <c r="S7344" s="548">
        <v>2244</v>
      </c>
      <c r="T7344" s="548">
        <v>2247</v>
      </c>
      <c r="U7344" s="99"/>
    </row>
    <row r="7345" spans="1:21" ht="19.5" customHeight="1">
      <c r="A7345" s="545">
        <v>101982</v>
      </c>
      <c r="B7345" s="545" t="s">
        <v>12171</v>
      </c>
      <c r="C7345" s="545" t="s">
        <v>216</v>
      </c>
      <c r="D7345" s="546">
        <v>46052</v>
      </c>
      <c r="E7345" s="171" t="str">
        <f t="shared" si="114"/>
        <v>2026</v>
      </c>
      <c r="F7345" s="547">
        <v>1676779</v>
      </c>
      <c r="G7345" s="548">
        <v>0.19</v>
      </c>
      <c r="H7345" s="547">
        <v>1409057.98</v>
      </c>
      <c r="I7345" s="545" t="s">
        <v>12686</v>
      </c>
      <c r="J7345" s="545" t="s">
        <v>13307</v>
      </c>
      <c r="K7345" s="545" t="s">
        <v>18527</v>
      </c>
      <c r="L7345" s="545" t="s">
        <v>13413</v>
      </c>
      <c r="M7345" s="548" t="s">
        <v>13758</v>
      </c>
      <c r="N7345" s="545" t="s">
        <v>13413</v>
      </c>
      <c r="O7345" s="545" t="s">
        <v>13413</v>
      </c>
      <c r="P7345" s="549">
        <v>5199</v>
      </c>
      <c r="Q7345" s="549">
        <v>1</v>
      </c>
      <c r="R7345" s="549">
        <v>131</v>
      </c>
      <c r="S7345" s="548">
        <v>2228</v>
      </c>
      <c r="T7345" s="548"/>
      <c r="U7345" s="99"/>
    </row>
    <row r="7346" spans="1:21" ht="19.5" customHeight="1">
      <c r="A7346" s="545">
        <v>101983</v>
      </c>
      <c r="B7346" s="545" t="s">
        <v>7827</v>
      </c>
      <c r="C7346" s="545" t="s">
        <v>221</v>
      </c>
      <c r="D7346" s="546">
        <v>43606</v>
      </c>
      <c r="E7346" s="171" t="str">
        <f t="shared" si="114"/>
        <v>2019</v>
      </c>
      <c r="F7346" s="547">
        <v>937674.99</v>
      </c>
      <c r="G7346" s="548">
        <v>0.19</v>
      </c>
      <c r="H7346" s="547">
        <v>787962.18</v>
      </c>
      <c r="I7346" s="545" t="s">
        <v>12985</v>
      </c>
      <c r="J7346" s="545" t="s">
        <v>13321</v>
      </c>
      <c r="K7346" s="545" t="s">
        <v>18528</v>
      </c>
      <c r="L7346" s="545" t="s">
        <v>13413</v>
      </c>
      <c r="M7346" s="548" t="s">
        <v>13758</v>
      </c>
      <c r="N7346" s="545" t="s">
        <v>22848</v>
      </c>
      <c r="O7346" s="545" t="s">
        <v>13413</v>
      </c>
      <c r="P7346" s="549">
        <v>12081</v>
      </c>
      <c r="Q7346" s="549">
        <v>1</v>
      </c>
      <c r="R7346" s="549">
        <v>60</v>
      </c>
      <c r="S7346" s="548">
        <v>2244</v>
      </c>
      <c r="T7346" s="548">
        <v>2247</v>
      </c>
      <c r="U7346" s="99"/>
    </row>
    <row r="7347" spans="1:21" ht="19.5" customHeight="1">
      <c r="A7347" s="545">
        <v>101984</v>
      </c>
      <c r="B7347" s="545" t="s">
        <v>7826</v>
      </c>
      <c r="C7347" s="545" t="s">
        <v>221</v>
      </c>
      <c r="D7347" s="546">
        <v>43606</v>
      </c>
      <c r="E7347" s="171" t="str">
        <f t="shared" si="114"/>
        <v>2019</v>
      </c>
      <c r="F7347" s="547">
        <v>937674.99</v>
      </c>
      <c r="G7347" s="548">
        <v>0.19</v>
      </c>
      <c r="H7347" s="547">
        <v>787962.18</v>
      </c>
      <c r="I7347" s="545" t="s">
        <v>12985</v>
      </c>
      <c r="J7347" s="545" t="s">
        <v>13321</v>
      </c>
      <c r="K7347" s="545" t="s">
        <v>18529</v>
      </c>
      <c r="L7347" s="545" t="s">
        <v>13413</v>
      </c>
      <c r="M7347" s="548" t="s">
        <v>13758</v>
      </c>
      <c r="N7347" s="545" t="s">
        <v>22848</v>
      </c>
      <c r="O7347" s="545" t="s">
        <v>13413</v>
      </c>
      <c r="P7347" s="549">
        <v>12082</v>
      </c>
      <c r="Q7347" s="549">
        <v>1</v>
      </c>
      <c r="R7347" s="549">
        <v>60</v>
      </c>
      <c r="S7347" s="548">
        <v>2244</v>
      </c>
      <c r="T7347" s="548">
        <v>2247</v>
      </c>
      <c r="U7347" s="99"/>
    </row>
    <row r="7348" spans="1:21" ht="19.5" customHeight="1">
      <c r="A7348" s="545">
        <v>101985</v>
      </c>
      <c r="B7348" s="545" t="s">
        <v>7825</v>
      </c>
      <c r="C7348" s="545" t="s">
        <v>221</v>
      </c>
      <c r="D7348" s="546">
        <v>43606</v>
      </c>
      <c r="E7348" s="171" t="str">
        <f t="shared" si="114"/>
        <v>2019</v>
      </c>
      <c r="F7348" s="547">
        <v>937674.99</v>
      </c>
      <c r="G7348" s="548">
        <v>0.19</v>
      </c>
      <c r="H7348" s="547">
        <v>787962.18</v>
      </c>
      <c r="I7348" s="545" t="s">
        <v>12985</v>
      </c>
      <c r="J7348" s="545" t="s">
        <v>13321</v>
      </c>
      <c r="K7348" s="545" t="s">
        <v>18530</v>
      </c>
      <c r="L7348" s="545" t="s">
        <v>13413</v>
      </c>
      <c r="M7348" s="548" t="s">
        <v>13758</v>
      </c>
      <c r="N7348" s="545" t="s">
        <v>22848</v>
      </c>
      <c r="O7348" s="545" t="s">
        <v>13413</v>
      </c>
      <c r="P7348" s="549">
        <v>12083</v>
      </c>
      <c r="Q7348" s="549">
        <v>1</v>
      </c>
      <c r="R7348" s="549">
        <v>60</v>
      </c>
      <c r="S7348" s="548">
        <v>2244</v>
      </c>
      <c r="T7348" s="548">
        <v>2247</v>
      </c>
      <c r="U7348" s="99"/>
    </row>
    <row r="7349" spans="1:21" ht="19.5" customHeight="1">
      <c r="A7349" s="545">
        <v>101986</v>
      </c>
      <c r="B7349" s="545" t="s">
        <v>7823</v>
      </c>
      <c r="C7349" s="545" t="s">
        <v>221</v>
      </c>
      <c r="D7349" s="546">
        <v>43607</v>
      </c>
      <c r="E7349" s="171" t="str">
        <f t="shared" si="114"/>
        <v>2019</v>
      </c>
      <c r="F7349" s="547">
        <v>1092689</v>
      </c>
      <c r="G7349" s="548">
        <v>0.19</v>
      </c>
      <c r="H7349" s="547">
        <v>918226.05</v>
      </c>
      <c r="I7349" s="545" t="s">
        <v>12985</v>
      </c>
      <c r="J7349" s="545" t="s">
        <v>13321</v>
      </c>
      <c r="K7349" s="545" t="s">
        <v>18531</v>
      </c>
      <c r="L7349" s="545" t="s">
        <v>13413</v>
      </c>
      <c r="M7349" s="548" t="s">
        <v>13758</v>
      </c>
      <c r="N7349" s="545" t="s">
        <v>22848</v>
      </c>
      <c r="O7349" s="545" t="s">
        <v>13413</v>
      </c>
      <c r="P7349" s="549">
        <v>12084</v>
      </c>
      <c r="Q7349" s="549">
        <v>1</v>
      </c>
      <c r="R7349" s="549">
        <v>60</v>
      </c>
      <c r="S7349" s="548">
        <v>2244</v>
      </c>
      <c r="T7349" s="548">
        <v>2247</v>
      </c>
      <c r="U7349" s="99"/>
    </row>
    <row r="7350" spans="1:21" ht="19.5" customHeight="1">
      <c r="A7350" s="545">
        <v>101987</v>
      </c>
      <c r="B7350" s="545" t="s">
        <v>7822</v>
      </c>
      <c r="C7350" s="545" t="s">
        <v>221</v>
      </c>
      <c r="D7350" s="546">
        <v>44272</v>
      </c>
      <c r="E7350" s="171" t="str">
        <f t="shared" si="114"/>
        <v>2021</v>
      </c>
      <c r="F7350" s="547">
        <v>2996.77</v>
      </c>
      <c r="G7350" s="548">
        <v>0.19</v>
      </c>
      <c r="H7350" s="547">
        <v>2518.29</v>
      </c>
      <c r="I7350" s="545" t="s">
        <v>12985</v>
      </c>
      <c r="J7350" s="545" t="s">
        <v>13321</v>
      </c>
      <c r="K7350" s="545" t="s">
        <v>18532</v>
      </c>
      <c r="L7350" s="545" t="s">
        <v>13413</v>
      </c>
      <c r="M7350" s="548" t="s">
        <v>13758</v>
      </c>
      <c r="N7350" s="545" t="s">
        <v>22848</v>
      </c>
      <c r="O7350" s="545" t="s">
        <v>13413</v>
      </c>
      <c r="P7350" s="549">
        <v>12085</v>
      </c>
      <c r="Q7350" s="549">
        <v>1</v>
      </c>
      <c r="R7350" s="549">
        <v>60</v>
      </c>
      <c r="S7350" s="548">
        <v>2244</v>
      </c>
      <c r="T7350" s="548">
        <v>2247</v>
      </c>
      <c r="U7350" s="99"/>
    </row>
    <row r="7351" spans="1:21" ht="19.5" customHeight="1">
      <c r="A7351" s="545">
        <v>101988</v>
      </c>
      <c r="B7351" s="545" t="s">
        <v>7821</v>
      </c>
      <c r="C7351" s="545" t="s">
        <v>221</v>
      </c>
      <c r="D7351" s="546">
        <v>43607</v>
      </c>
      <c r="E7351" s="171" t="str">
        <f t="shared" si="114"/>
        <v>2019</v>
      </c>
      <c r="F7351" s="547">
        <v>1092689</v>
      </c>
      <c r="G7351" s="548">
        <v>0.19</v>
      </c>
      <c r="H7351" s="547">
        <v>918226.05</v>
      </c>
      <c r="I7351" s="545" t="s">
        <v>12985</v>
      </c>
      <c r="J7351" s="545" t="s">
        <v>13321</v>
      </c>
      <c r="K7351" s="545" t="s">
        <v>18533</v>
      </c>
      <c r="L7351" s="545" t="s">
        <v>13413</v>
      </c>
      <c r="M7351" s="548" t="s">
        <v>13758</v>
      </c>
      <c r="N7351" s="545" t="s">
        <v>22848</v>
      </c>
      <c r="O7351" s="545" t="s">
        <v>13413</v>
      </c>
      <c r="P7351" s="549">
        <v>12086</v>
      </c>
      <c r="Q7351" s="549">
        <v>1</v>
      </c>
      <c r="R7351" s="549">
        <v>60</v>
      </c>
      <c r="S7351" s="548">
        <v>2244</v>
      </c>
      <c r="T7351" s="548">
        <v>2247</v>
      </c>
      <c r="U7351" s="99"/>
    </row>
    <row r="7352" spans="1:21" ht="19.5" customHeight="1">
      <c r="A7352" s="545">
        <v>101989</v>
      </c>
      <c r="B7352" s="545" t="s">
        <v>7820</v>
      </c>
      <c r="C7352" s="545" t="s">
        <v>221</v>
      </c>
      <c r="D7352" s="546">
        <v>43607</v>
      </c>
      <c r="E7352" s="171" t="str">
        <f t="shared" si="114"/>
        <v>2019</v>
      </c>
      <c r="F7352" s="547">
        <v>1092689</v>
      </c>
      <c r="G7352" s="548">
        <v>0.19</v>
      </c>
      <c r="H7352" s="547">
        <v>918226.05</v>
      </c>
      <c r="I7352" s="545" t="s">
        <v>12985</v>
      </c>
      <c r="J7352" s="545" t="s">
        <v>13321</v>
      </c>
      <c r="K7352" s="545" t="s">
        <v>18534</v>
      </c>
      <c r="L7352" s="545" t="s">
        <v>13413</v>
      </c>
      <c r="M7352" s="548" t="s">
        <v>13758</v>
      </c>
      <c r="N7352" s="545" t="s">
        <v>22848</v>
      </c>
      <c r="O7352" s="545" t="s">
        <v>13413</v>
      </c>
      <c r="P7352" s="549">
        <v>12087</v>
      </c>
      <c r="Q7352" s="549">
        <v>1</v>
      </c>
      <c r="R7352" s="549">
        <v>60</v>
      </c>
      <c r="S7352" s="548">
        <v>2244</v>
      </c>
      <c r="T7352" s="548">
        <v>2247</v>
      </c>
      <c r="U7352" s="99"/>
    </row>
    <row r="7353" spans="1:21" ht="19.5" customHeight="1">
      <c r="A7353" s="545">
        <v>101990</v>
      </c>
      <c r="B7353" s="545" t="s">
        <v>7819</v>
      </c>
      <c r="C7353" s="545" t="s">
        <v>221</v>
      </c>
      <c r="D7353" s="546">
        <v>43607</v>
      </c>
      <c r="E7353" s="171" t="str">
        <f t="shared" si="114"/>
        <v>2019</v>
      </c>
      <c r="F7353" s="547">
        <v>1389230</v>
      </c>
      <c r="G7353" s="548">
        <v>0.19</v>
      </c>
      <c r="H7353" s="547">
        <v>1167420.17</v>
      </c>
      <c r="I7353" s="545" t="s">
        <v>12985</v>
      </c>
      <c r="J7353" s="545" t="s">
        <v>13321</v>
      </c>
      <c r="K7353" s="545" t="s">
        <v>18535</v>
      </c>
      <c r="L7353" s="545" t="s">
        <v>13413</v>
      </c>
      <c r="M7353" s="548" t="s">
        <v>13758</v>
      </c>
      <c r="N7353" s="545" t="s">
        <v>22848</v>
      </c>
      <c r="O7353" s="545" t="s">
        <v>13413</v>
      </c>
      <c r="P7353" s="549">
        <v>12088</v>
      </c>
      <c r="Q7353" s="549">
        <v>1</v>
      </c>
      <c r="R7353" s="549">
        <v>60</v>
      </c>
      <c r="S7353" s="548">
        <v>2244</v>
      </c>
      <c r="T7353" s="548">
        <v>2247</v>
      </c>
      <c r="U7353" s="99"/>
    </row>
    <row r="7354" spans="1:21" ht="19.5" customHeight="1">
      <c r="A7354" s="545">
        <v>101991</v>
      </c>
      <c r="B7354" s="545" t="s">
        <v>7818</v>
      </c>
      <c r="C7354" s="545" t="s">
        <v>221</v>
      </c>
      <c r="D7354" s="546">
        <v>43607</v>
      </c>
      <c r="E7354" s="171" t="str">
        <f t="shared" si="114"/>
        <v>2019</v>
      </c>
      <c r="F7354" s="547">
        <v>1122784</v>
      </c>
      <c r="G7354" s="548">
        <v>0.19</v>
      </c>
      <c r="H7354" s="547">
        <v>943515.97</v>
      </c>
      <c r="I7354" s="545" t="s">
        <v>12985</v>
      </c>
      <c r="J7354" s="545" t="s">
        <v>13321</v>
      </c>
      <c r="K7354" s="545" t="s">
        <v>18536</v>
      </c>
      <c r="L7354" s="545" t="s">
        <v>13413</v>
      </c>
      <c r="M7354" s="548" t="s">
        <v>13758</v>
      </c>
      <c r="N7354" s="545" t="s">
        <v>22848</v>
      </c>
      <c r="O7354" s="545" t="s">
        <v>13413</v>
      </c>
      <c r="P7354" s="549">
        <v>12089</v>
      </c>
      <c r="Q7354" s="549">
        <v>1</v>
      </c>
      <c r="R7354" s="549">
        <v>60</v>
      </c>
      <c r="S7354" s="548">
        <v>2244</v>
      </c>
      <c r="T7354" s="548">
        <v>2247</v>
      </c>
      <c r="U7354" s="99"/>
    </row>
    <row r="7355" spans="1:21" ht="19.5" customHeight="1">
      <c r="A7355" s="545">
        <v>101992</v>
      </c>
      <c r="B7355" s="545" t="s">
        <v>7817</v>
      </c>
      <c r="C7355" s="545" t="s">
        <v>221</v>
      </c>
      <c r="D7355" s="546">
        <v>43607</v>
      </c>
      <c r="E7355" s="171" t="str">
        <f t="shared" si="114"/>
        <v>2019</v>
      </c>
      <c r="F7355" s="547">
        <v>798007</v>
      </c>
      <c r="G7355" s="548">
        <v>0.19</v>
      </c>
      <c r="H7355" s="547">
        <v>670594.12</v>
      </c>
      <c r="I7355" s="545" t="s">
        <v>12985</v>
      </c>
      <c r="J7355" s="545" t="s">
        <v>13321</v>
      </c>
      <c r="K7355" s="545" t="s">
        <v>18537</v>
      </c>
      <c r="L7355" s="545" t="s">
        <v>13413</v>
      </c>
      <c r="M7355" s="548" t="s">
        <v>13758</v>
      </c>
      <c r="N7355" s="545" t="s">
        <v>22848</v>
      </c>
      <c r="O7355" s="545" t="s">
        <v>13413</v>
      </c>
      <c r="P7355" s="549">
        <v>12090</v>
      </c>
      <c r="Q7355" s="549">
        <v>1</v>
      </c>
      <c r="R7355" s="549">
        <v>60</v>
      </c>
      <c r="S7355" s="548">
        <v>2244</v>
      </c>
      <c r="T7355" s="548">
        <v>2247</v>
      </c>
      <c r="U7355" s="99"/>
    </row>
    <row r="7356" spans="1:21" ht="19.5" customHeight="1">
      <c r="A7356" s="545">
        <v>101993</v>
      </c>
      <c r="B7356" s="545" t="s">
        <v>7816</v>
      </c>
      <c r="C7356" s="545" t="s">
        <v>221</v>
      </c>
      <c r="D7356" s="546">
        <v>43607</v>
      </c>
      <c r="E7356" s="171" t="str">
        <f t="shared" si="114"/>
        <v>2019</v>
      </c>
      <c r="F7356" s="547">
        <v>1214725</v>
      </c>
      <c r="G7356" s="548">
        <v>0.19</v>
      </c>
      <c r="H7356" s="547">
        <v>1020777.31</v>
      </c>
      <c r="I7356" s="545" t="s">
        <v>12985</v>
      </c>
      <c r="J7356" s="545" t="s">
        <v>13321</v>
      </c>
      <c r="K7356" s="545" t="s">
        <v>18538</v>
      </c>
      <c r="L7356" s="545" t="s">
        <v>13413</v>
      </c>
      <c r="M7356" s="548" t="s">
        <v>13758</v>
      </c>
      <c r="N7356" s="545" t="s">
        <v>22848</v>
      </c>
      <c r="O7356" s="545" t="s">
        <v>13413</v>
      </c>
      <c r="P7356" s="549">
        <v>12091</v>
      </c>
      <c r="Q7356" s="549">
        <v>1</v>
      </c>
      <c r="R7356" s="549">
        <v>60</v>
      </c>
      <c r="S7356" s="548">
        <v>2244</v>
      </c>
      <c r="T7356" s="548">
        <v>2247</v>
      </c>
      <c r="U7356" s="99"/>
    </row>
    <row r="7357" spans="1:21" ht="19.5" customHeight="1">
      <c r="A7357" s="545">
        <v>101994</v>
      </c>
      <c r="B7357" s="545" t="s">
        <v>7815</v>
      </c>
      <c r="C7357" s="545" t="s">
        <v>221</v>
      </c>
      <c r="D7357" s="546">
        <v>43607</v>
      </c>
      <c r="E7357" s="171" t="str">
        <f t="shared" si="114"/>
        <v>2019</v>
      </c>
      <c r="F7357" s="547">
        <v>821818</v>
      </c>
      <c r="G7357" s="548">
        <v>0.19</v>
      </c>
      <c r="H7357" s="547">
        <v>690603.36</v>
      </c>
      <c r="I7357" s="545" t="s">
        <v>12985</v>
      </c>
      <c r="J7357" s="545" t="s">
        <v>13321</v>
      </c>
      <c r="K7357" s="545" t="s">
        <v>18539</v>
      </c>
      <c r="L7357" s="545" t="s">
        <v>13413</v>
      </c>
      <c r="M7357" s="548" t="s">
        <v>13758</v>
      </c>
      <c r="N7357" s="545" t="s">
        <v>22848</v>
      </c>
      <c r="O7357" s="545" t="s">
        <v>13413</v>
      </c>
      <c r="P7357" s="549">
        <v>12092</v>
      </c>
      <c r="Q7357" s="549">
        <v>1</v>
      </c>
      <c r="R7357" s="549">
        <v>60</v>
      </c>
      <c r="S7357" s="548">
        <v>2244</v>
      </c>
      <c r="T7357" s="548">
        <v>2247</v>
      </c>
      <c r="U7357" s="99"/>
    </row>
    <row r="7358" spans="1:21" ht="19.5" customHeight="1">
      <c r="A7358" s="545">
        <v>101995</v>
      </c>
      <c r="B7358" s="545" t="s">
        <v>7814</v>
      </c>
      <c r="C7358" s="545" t="s">
        <v>221</v>
      </c>
      <c r="D7358" s="546">
        <v>43607</v>
      </c>
      <c r="E7358" s="171" t="str">
        <f t="shared" si="114"/>
        <v>2019</v>
      </c>
      <c r="F7358" s="547">
        <v>1522912</v>
      </c>
      <c r="G7358" s="548">
        <v>0.19</v>
      </c>
      <c r="H7358" s="547">
        <v>1279757.98</v>
      </c>
      <c r="I7358" s="545" t="s">
        <v>12985</v>
      </c>
      <c r="J7358" s="545" t="s">
        <v>13321</v>
      </c>
      <c r="K7358" s="545" t="s">
        <v>18540</v>
      </c>
      <c r="L7358" s="545" t="s">
        <v>13413</v>
      </c>
      <c r="M7358" s="548" t="s">
        <v>13758</v>
      </c>
      <c r="N7358" s="545" t="s">
        <v>22848</v>
      </c>
      <c r="O7358" s="545" t="s">
        <v>13413</v>
      </c>
      <c r="P7358" s="549">
        <v>12093</v>
      </c>
      <c r="Q7358" s="549">
        <v>1</v>
      </c>
      <c r="R7358" s="549">
        <v>60</v>
      </c>
      <c r="S7358" s="548">
        <v>2244</v>
      </c>
      <c r="T7358" s="548">
        <v>2247</v>
      </c>
      <c r="U7358" s="99"/>
    </row>
    <row r="7359" spans="1:21" ht="19.5" customHeight="1">
      <c r="A7359" s="545">
        <v>101996</v>
      </c>
      <c r="B7359" s="545" t="s">
        <v>7813</v>
      </c>
      <c r="C7359" s="545" t="s">
        <v>221</v>
      </c>
      <c r="D7359" s="546">
        <v>43607</v>
      </c>
      <c r="E7359" s="171" t="str">
        <f t="shared" si="114"/>
        <v>2019</v>
      </c>
      <c r="F7359" s="547">
        <v>1395431</v>
      </c>
      <c r="G7359" s="548">
        <v>0.19</v>
      </c>
      <c r="H7359" s="547">
        <v>1172631.0900000001</v>
      </c>
      <c r="I7359" s="545" t="s">
        <v>12985</v>
      </c>
      <c r="J7359" s="545" t="s">
        <v>13321</v>
      </c>
      <c r="K7359" s="545" t="s">
        <v>18541</v>
      </c>
      <c r="L7359" s="545" t="s">
        <v>13413</v>
      </c>
      <c r="M7359" s="548" t="s">
        <v>13758</v>
      </c>
      <c r="N7359" s="545" t="s">
        <v>22848</v>
      </c>
      <c r="O7359" s="545" t="s">
        <v>13413</v>
      </c>
      <c r="P7359" s="549">
        <v>12094</v>
      </c>
      <c r="Q7359" s="549">
        <v>1</v>
      </c>
      <c r="R7359" s="549">
        <v>60</v>
      </c>
      <c r="S7359" s="548">
        <v>2244</v>
      </c>
      <c r="T7359" s="548">
        <v>2247</v>
      </c>
      <c r="U7359" s="99"/>
    </row>
    <row r="7360" spans="1:21" ht="19.5" customHeight="1">
      <c r="A7360" s="545">
        <v>101997</v>
      </c>
      <c r="B7360" s="545" t="s">
        <v>7810</v>
      </c>
      <c r="C7360" s="545" t="s">
        <v>221</v>
      </c>
      <c r="D7360" s="546">
        <v>43607</v>
      </c>
      <c r="E7360" s="171" t="str">
        <f t="shared" si="114"/>
        <v>2019</v>
      </c>
      <c r="F7360" s="547">
        <v>1395431</v>
      </c>
      <c r="G7360" s="548">
        <v>0.19</v>
      </c>
      <c r="H7360" s="547">
        <v>1172631.0900000001</v>
      </c>
      <c r="I7360" s="545" t="s">
        <v>12985</v>
      </c>
      <c r="J7360" s="545" t="s">
        <v>13321</v>
      </c>
      <c r="K7360" s="545" t="s">
        <v>18542</v>
      </c>
      <c r="L7360" s="545" t="s">
        <v>13413</v>
      </c>
      <c r="M7360" s="548" t="s">
        <v>13758</v>
      </c>
      <c r="N7360" s="545" t="s">
        <v>22848</v>
      </c>
      <c r="O7360" s="545" t="s">
        <v>13413</v>
      </c>
      <c r="P7360" s="549">
        <v>12095</v>
      </c>
      <c r="Q7360" s="549">
        <v>1</v>
      </c>
      <c r="R7360" s="549">
        <v>60</v>
      </c>
      <c r="S7360" s="548">
        <v>2244</v>
      </c>
      <c r="T7360" s="548">
        <v>2247</v>
      </c>
      <c r="U7360" s="99"/>
    </row>
    <row r="7361" spans="1:21" ht="19.5" customHeight="1">
      <c r="A7361" s="545">
        <v>101998</v>
      </c>
      <c r="B7361" s="545" t="s">
        <v>7824</v>
      </c>
      <c r="C7361" s="545" t="s">
        <v>221</v>
      </c>
      <c r="D7361" s="546">
        <v>43606</v>
      </c>
      <c r="E7361" s="171" t="str">
        <f t="shared" si="114"/>
        <v>2019</v>
      </c>
      <c r="F7361" s="547">
        <v>842290</v>
      </c>
      <c r="G7361" s="548">
        <v>0.19</v>
      </c>
      <c r="H7361" s="547">
        <v>707806.71999999997</v>
      </c>
      <c r="I7361" s="545" t="s">
        <v>12985</v>
      </c>
      <c r="J7361" s="545" t="s">
        <v>13321</v>
      </c>
      <c r="K7361" s="545" t="s">
        <v>18543</v>
      </c>
      <c r="L7361" s="545" t="s">
        <v>13413</v>
      </c>
      <c r="M7361" s="548" t="s">
        <v>13758</v>
      </c>
      <c r="N7361" s="545" t="s">
        <v>22848</v>
      </c>
      <c r="O7361" s="545" t="s">
        <v>13413</v>
      </c>
      <c r="P7361" s="549">
        <v>12096</v>
      </c>
      <c r="Q7361" s="549">
        <v>1</v>
      </c>
      <c r="R7361" s="549">
        <v>60</v>
      </c>
      <c r="S7361" s="548">
        <v>2244</v>
      </c>
      <c r="T7361" s="548">
        <v>2247</v>
      </c>
      <c r="U7361" s="99"/>
    </row>
    <row r="7362" spans="1:21" ht="19.5" customHeight="1">
      <c r="A7362" s="545">
        <v>101999</v>
      </c>
      <c r="B7362" s="545" t="s">
        <v>7812</v>
      </c>
      <c r="C7362" s="545" t="s">
        <v>221</v>
      </c>
      <c r="D7362" s="546">
        <v>43608</v>
      </c>
      <c r="E7362" s="171" t="str">
        <f t="shared" si="114"/>
        <v>2019</v>
      </c>
      <c r="F7362" s="547">
        <v>1073047</v>
      </c>
      <c r="G7362" s="548">
        <v>0.19</v>
      </c>
      <c r="H7362" s="547">
        <v>901720.17</v>
      </c>
      <c r="I7362" s="545" t="s">
        <v>12985</v>
      </c>
      <c r="J7362" s="545" t="s">
        <v>13321</v>
      </c>
      <c r="K7362" s="545" t="s">
        <v>18544</v>
      </c>
      <c r="L7362" s="545" t="s">
        <v>13413</v>
      </c>
      <c r="M7362" s="548" t="s">
        <v>13758</v>
      </c>
      <c r="N7362" s="545" t="s">
        <v>22848</v>
      </c>
      <c r="O7362" s="545" t="s">
        <v>13413</v>
      </c>
      <c r="P7362" s="549">
        <v>12097</v>
      </c>
      <c r="Q7362" s="549">
        <v>1</v>
      </c>
      <c r="R7362" s="549">
        <v>60</v>
      </c>
      <c r="S7362" s="548">
        <v>2244</v>
      </c>
      <c r="T7362" s="548">
        <v>2247</v>
      </c>
      <c r="U7362" s="99"/>
    </row>
    <row r="7363" spans="1:21" ht="19.5" customHeight="1">
      <c r="A7363" s="545">
        <v>102000</v>
      </c>
      <c r="B7363" s="545" t="s">
        <v>7811</v>
      </c>
      <c r="C7363" s="545" t="s">
        <v>221</v>
      </c>
      <c r="D7363" s="546">
        <v>43608</v>
      </c>
      <c r="E7363" s="171" t="str">
        <f t="shared" si="114"/>
        <v>2019</v>
      </c>
      <c r="F7363" s="547">
        <v>1108927</v>
      </c>
      <c r="G7363" s="548">
        <v>0.19</v>
      </c>
      <c r="H7363" s="547">
        <v>931871.43</v>
      </c>
      <c r="I7363" s="545" t="s">
        <v>12985</v>
      </c>
      <c r="J7363" s="545" t="s">
        <v>13321</v>
      </c>
      <c r="K7363" s="545" t="s">
        <v>18545</v>
      </c>
      <c r="L7363" s="545" t="s">
        <v>13413</v>
      </c>
      <c r="M7363" s="548" t="s">
        <v>13758</v>
      </c>
      <c r="N7363" s="545" t="s">
        <v>22848</v>
      </c>
      <c r="O7363" s="545" t="s">
        <v>13413</v>
      </c>
      <c r="P7363" s="549">
        <v>12098</v>
      </c>
      <c r="Q7363" s="549">
        <v>1</v>
      </c>
      <c r="R7363" s="549">
        <v>60</v>
      </c>
      <c r="S7363" s="548">
        <v>2244</v>
      </c>
      <c r="T7363" s="548">
        <v>2247</v>
      </c>
      <c r="U7363" s="99"/>
    </row>
    <row r="7364" spans="1:21" ht="19.5" customHeight="1">
      <c r="A7364" s="545">
        <v>102001</v>
      </c>
      <c r="B7364" s="545" t="s">
        <v>7810</v>
      </c>
      <c r="C7364" s="545" t="s">
        <v>221</v>
      </c>
      <c r="D7364" s="546">
        <v>43608</v>
      </c>
      <c r="E7364" s="171" t="str">
        <f t="shared" ref="E7364:E7427" si="115">TEXT(D7364,"YYYY")</f>
        <v>2019</v>
      </c>
      <c r="F7364" s="547">
        <v>1395431</v>
      </c>
      <c r="G7364" s="548">
        <v>0.19</v>
      </c>
      <c r="H7364" s="547">
        <v>1172631.0900000001</v>
      </c>
      <c r="I7364" s="545" t="s">
        <v>12985</v>
      </c>
      <c r="J7364" s="545" t="s">
        <v>13321</v>
      </c>
      <c r="K7364" s="545" t="s">
        <v>18542</v>
      </c>
      <c r="L7364" s="545" t="s">
        <v>13413</v>
      </c>
      <c r="M7364" s="548" t="s">
        <v>13758</v>
      </c>
      <c r="N7364" s="545" t="s">
        <v>22848</v>
      </c>
      <c r="O7364" s="545" t="s">
        <v>13413</v>
      </c>
      <c r="P7364" s="549">
        <v>12099</v>
      </c>
      <c r="Q7364" s="549">
        <v>1</v>
      </c>
      <c r="R7364" s="549">
        <v>60</v>
      </c>
      <c r="S7364" s="548">
        <v>2244</v>
      </c>
      <c r="T7364" s="548">
        <v>2247</v>
      </c>
      <c r="U7364" s="99"/>
    </row>
    <row r="7365" spans="1:21" ht="19.5" customHeight="1">
      <c r="A7365" s="545">
        <v>102002</v>
      </c>
      <c r="B7365" s="545" t="s">
        <v>7809</v>
      </c>
      <c r="C7365" s="545" t="s">
        <v>221</v>
      </c>
      <c r="D7365" s="546">
        <v>43608</v>
      </c>
      <c r="E7365" s="171" t="str">
        <f t="shared" si="115"/>
        <v>2019</v>
      </c>
      <c r="F7365" s="547">
        <v>842290</v>
      </c>
      <c r="G7365" s="548">
        <v>0.19</v>
      </c>
      <c r="H7365" s="547">
        <v>707806.71999999997</v>
      </c>
      <c r="I7365" s="545" t="s">
        <v>12985</v>
      </c>
      <c r="J7365" s="545" t="s">
        <v>13321</v>
      </c>
      <c r="K7365" s="545" t="s">
        <v>18546</v>
      </c>
      <c r="L7365" s="545" t="s">
        <v>13413</v>
      </c>
      <c r="M7365" s="548" t="s">
        <v>13758</v>
      </c>
      <c r="N7365" s="545" t="s">
        <v>22848</v>
      </c>
      <c r="O7365" s="545" t="s">
        <v>13413</v>
      </c>
      <c r="P7365" s="549">
        <v>12100</v>
      </c>
      <c r="Q7365" s="549">
        <v>1</v>
      </c>
      <c r="R7365" s="549">
        <v>60</v>
      </c>
      <c r="S7365" s="548">
        <v>2244</v>
      </c>
      <c r="T7365" s="548">
        <v>2247</v>
      </c>
      <c r="U7365" s="99"/>
    </row>
    <row r="7366" spans="1:21" ht="19.5" customHeight="1">
      <c r="A7366" s="545">
        <v>102003</v>
      </c>
      <c r="B7366" s="545" t="s">
        <v>7808</v>
      </c>
      <c r="C7366" s="545" t="s">
        <v>221</v>
      </c>
      <c r="D7366" s="546">
        <v>43608</v>
      </c>
      <c r="E7366" s="171" t="str">
        <f t="shared" si="115"/>
        <v>2019</v>
      </c>
      <c r="F7366" s="547">
        <v>1395431</v>
      </c>
      <c r="G7366" s="548">
        <v>0.19</v>
      </c>
      <c r="H7366" s="547">
        <v>1172631.0900000001</v>
      </c>
      <c r="I7366" s="545" t="s">
        <v>12985</v>
      </c>
      <c r="J7366" s="545" t="s">
        <v>13321</v>
      </c>
      <c r="K7366" s="545" t="s">
        <v>18547</v>
      </c>
      <c r="L7366" s="545" t="s">
        <v>13413</v>
      </c>
      <c r="M7366" s="548" t="s">
        <v>13758</v>
      </c>
      <c r="N7366" s="545" t="s">
        <v>22848</v>
      </c>
      <c r="O7366" s="545" t="s">
        <v>13413</v>
      </c>
      <c r="P7366" s="549">
        <v>12101</v>
      </c>
      <c r="Q7366" s="549">
        <v>1</v>
      </c>
      <c r="R7366" s="549">
        <v>60</v>
      </c>
      <c r="S7366" s="548">
        <v>2244</v>
      </c>
      <c r="T7366" s="548">
        <v>2247</v>
      </c>
      <c r="U7366" s="99"/>
    </row>
    <row r="7367" spans="1:21" ht="19.5" customHeight="1">
      <c r="A7367" s="545">
        <v>102004</v>
      </c>
      <c r="B7367" s="545" t="s">
        <v>7807</v>
      </c>
      <c r="C7367" s="545" t="s">
        <v>221</v>
      </c>
      <c r="D7367" s="546">
        <v>43608</v>
      </c>
      <c r="E7367" s="171" t="str">
        <f t="shared" si="115"/>
        <v>2019</v>
      </c>
      <c r="F7367" s="547">
        <v>842290</v>
      </c>
      <c r="G7367" s="548">
        <v>0.19</v>
      </c>
      <c r="H7367" s="547">
        <v>707806.71999999997</v>
      </c>
      <c r="I7367" s="545" t="s">
        <v>12985</v>
      </c>
      <c r="J7367" s="545" t="s">
        <v>13321</v>
      </c>
      <c r="K7367" s="545" t="s">
        <v>18548</v>
      </c>
      <c r="L7367" s="545" t="s">
        <v>13413</v>
      </c>
      <c r="M7367" s="548" t="s">
        <v>13758</v>
      </c>
      <c r="N7367" s="545" t="s">
        <v>22848</v>
      </c>
      <c r="O7367" s="545" t="s">
        <v>13413</v>
      </c>
      <c r="P7367" s="549">
        <v>12102</v>
      </c>
      <c r="Q7367" s="549">
        <v>1</v>
      </c>
      <c r="R7367" s="549">
        <v>60</v>
      </c>
      <c r="S7367" s="548">
        <v>2244</v>
      </c>
      <c r="T7367" s="548">
        <v>2247</v>
      </c>
      <c r="U7367" s="99"/>
    </row>
    <row r="7368" spans="1:21" ht="19.5" customHeight="1">
      <c r="A7368" s="545">
        <v>102005</v>
      </c>
      <c r="B7368" s="545" t="s">
        <v>7806</v>
      </c>
      <c r="C7368" s="545" t="s">
        <v>221</v>
      </c>
      <c r="D7368" s="546">
        <v>43608</v>
      </c>
      <c r="E7368" s="171" t="str">
        <f t="shared" si="115"/>
        <v>2019</v>
      </c>
      <c r="F7368" s="547">
        <v>1395431</v>
      </c>
      <c r="G7368" s="548">
        <v>0.19</v>
      </c>
      <c r="H7368" s="547">
        <v>1172631.0900000001</v>
      </c>
      <c r="I7368" s="545" t="s">
        <v>12985</v>
      </c>
      <c r="J7368" s="545" t="s">
        <v>13321</v>
      </c>
      <c r="K7368" s="545" t="s">
        <v>18549</v>
      </c>
      <c r="L7368" s="545" t="s">
        <v>13413</v>
      </c>
      <c r="M7368" s="548" t="s">
        <v>13758</v>
      </c>
      <c r="N7368" s="545" t="s">
        <v>22848</v>
      </c>
      <c r="O7368" s="545" t="s">
        <v>13413</v>
      </c>
      <c r="P7368" s="549">
        <v>12103</v>
      </c>
      <c r="Q7368" s="549">
        <v>1</v>
      </c>
      <c r="R7368" s="549">
        <v>60</v>
      </c>
      <c r="S7368" s="548">
        <v>2244</v>
      </c>
      <c r="T7368" s="548">
        <v>2247</v>
      </c>
      <c r="U7368" s="99"/>
    </row>
    <row r="7369" spans="1:21" ht="19.5" customHeight="1">
      <c r="A7369" s="545">
        <v>102006</v>
      </c>
      <c r="B7369" s="545" t="s">
        <v>7805</v>
      </c>
      <c r="C7369" s="545" t="s">
        <v>221</v>
      </c>
      <c r="D7369" s="546">
        <v>43608</v>
      </c>
      <c r="E7369" s="171" t="str">
        <f t="shared" si="115"/>
        <v>2019</v>
      </c>
      <c r="F7369" s="547">
        <v>842290</v>
      </c>
      <c r="G7369" s="548">
        <v>0.19</v>
      </c>
      <c r="H7369" s="547">
        <v>707806.71999999997</v>
      </c>
      <c r="I7369" s="545" t="s">
        <v>12985</v>
      </c>
      <c r="J7369" s="545" t="s">
        <v>13321</v>
      </c>
      <c r="K7369" s="545" t="s">
        <v>18550</v>
      </c>
      <c r="L7369" s="545" t="s">
        <v>13413</v>
      </c>
      <c r="M7369" s="548" t="s">
        <v>13758</v>
      </c>
      <c r="N7369" s="545" t="s">
        <v>22848</v>
      </c>
      <c r="O7369" s="545" t="s">
        <v>13413</v>
      </c>
      <c r="P7369" s="549">
        <v>12104</v>
      </c>
      <c r="Q7369" s="549">
        <v>1</v>
      </c>
      <c r="R7369" s="549">
        <v>60</v>
      </c>
      <c r="S7369" s="548">
        <v>2244</v>
      </c>
      <c r="T7369" s="548">
        <v>2247</v>
      </c>
      <c r="U7369" s="99"/>
    </row>
    <row r="7370" spans="1:21" ht="19.5" customHeight="1">
      <c r="A7370" s="545">
        <v>102007</v>
      </c>
      <c r="B7370" s="545" t="s">
        <v>7804</v>
      </c>
      <c r="C7370" s="545" t="s">
        <v>221</v>
      </c>
      <c r="D7370" s="546">
        <v>43608</v>
      </c>
      <c r="E7370" s="171" t="str">
        <f t="shared" si="115"/>
        <v>2019</v>
      </c>
      <c r="F7370" s="547">
        <v>1395431</v>
      </c>
      <c r="G7370" s="548">
        <v>0.19</v>
      </c>
      <c r="H7370" s="547">
        <v>1172631.0900000001</v>
      </c>
      <c r="I7370" s="545" t="s">
        <v>12985</v>
      </c>
      <c r="J7370" s="545" t="s">
        <v>13321</v>
      </c>
      <c r="K7370" s="545" t="s">
        <v>18551</v>
      </c>
      <c r="L7370" s="545" t="s">
        <v>13413</v>
      </c>
      <c r="M7370" s="548" t="s">
        <v>13758</v>
      </c>
      <c r="N7370" s="545" t="s">
        <v>22848</v>
      </c>
      <c r="O7370" s="545" t="s">
        <v>13413</v>
      </c>
      <c r="P7370" s="549">
        <v>12105</v>
      </c>
      <c r="Q7370" s="549">
        <v>1</v>
      </c>
      <c r="R7370" s="549">
        <v>60</v>
      </c>
      <c r="S7370" s="548">
        <v>2244</v>
      </c>
      <c r="T7370" s="548">
        <v>2247</v>
      </c>
      <c r="U7370" s="99"/>
    </row>
    <row r="7371" spans="1:21" ht="19.5" customHeight="1">
      <c r="A7371" s="545">
        <v>102008</v>
      </c>
      <c r="B7371" s="545" t="s">
        <v>7803</v>
      </c>
      <c r="C7371" s="545" t="s">
        <v>221</v>
      </c>
      <c r="D7371" s="546">
        <v>43608</v>
      </c>
      <c r="E7371" s="171" t="str">
        <f t="shared" si="115"/>
        <v>2019</v>
      </c>
      <c r="F7371" s="547">
        <v>1395431</v>
      </c>
      <c r="G7371" s="548">
        <v>0.19</v>
      </c>
      <c r="H7371" s="547">
        <v>1172631.0900000001</v>
      </c>
      <c r="I7371" s="545" t="s">
        <v>12985</v>
      </c>
      <c r="J7371" s="545" t="s">
        <v>13321</v>
      </c>
      <c r="K7371" s="545" t="s">
        <v>18552</v>
      </c>
      <c r="L7371" s="545" t="s">
        <v>13413</v>
      </c>
      <c r="M7371" s="548" t="s">
        <v>13758</v>
      </c>
      <c r="N7371" s="545" t="s">
        <v>22848</v>
      </c>
      <c r="O7371" s="545" t="s">
        <v>13413</v>
      </c>
      <c r="P7371" s="549">
        <v>12106</v>
      </c>
      <c r="Q7371" s="549">
        <v>1</v>
      </c>
      <c r="R7371" s="549">
        <v>60</v>
      </c>
      <c r="S7371" s="548">
        <v>2244</v>
      </c>
      <c r="T7371" s="548">
        <v>2247</v>
      </c>
      <c r="U7371" s="99"/>
    </row>
    <row r="7372" spans="1:21" ht="19.5" customHeight="1">
      <c r="A7372" s="545">
        <v>102009</v>
      </c>
      <c r="B7372" s="545" t="s">
        <v>7802</v>
      </c>
      <c r="C7372" s="545" t="s">
        <v>221</v>
      </c>
      <c r="D7372" s="546">
        <v>43608</v>
      </c>
      <c r="E7372" s="171" t="str">
        <f t="shared" si="115"/>
        <v>2019</v>
      </c>
      <c r="F7372" s="547">
        <v>842290</v>
      </c>
      <c r="G7372" s="548">
        <v>0.19</v>
      </c>
      <c r="H7372" s="547">
        <v>707806.71999999997</v>
      </c>
      <c r="I7372" s="545" t="s">
        <v>12985</v>
      </c>
      <c r="J7372" s="545" t="s">
        <v>13321</v>
      </c>
      <c r="K7372" s="545" t="s">
        <v>18553</v>
      </c>
      <c r="L7372" s="545" t="s">
        <v>13413</v>
      </c>
      <c r="M7372" s="548" t="s">
        <v>13758</v>
      </c>
      <c r="N7372" s="545" t="s">
        <v>22848</v>
      </c>
      <c r="O7372" s="545" t="s">
        <v>13413</v>
      </c>
      <c r="P7372" s="549">
        <v>12107</v>
      </c>
      <c r="Q7372" s="549">
        <v>1</v>
      </c>
      <c r="R7372" s="549">
        <v>60</v>
      </c>
      <c r="S7372" s="548">
        <v>2244</v>
      </c>
      <c r="T7372" s="548">
        <v>2247</v>
      </c>
      <c r="U7372" s="99"/>
    </row>
    <row r="7373" spans="1:21" ht="19.5" customHeight="1">
      <c r="A7373" s="545">
        <v>102010</v>
      </c>
      <c r="B7373" s="545" t="s">
        <v>7801</v>
      </c>
      <c r="C7373" s="545" t="s">
        <v>221</v>
      </c>
      <c r="D7373" s="546">
        <v>43608</v>
      </c>
      <c r="E7373" s="171" t="str">
        <f t="shared" si="115"/>
        <v>2019</v>
      </c>
      <c r="F7373" s="547">
        <v>842290</v>
      </c>
      <c r="G7373" s="548">
        <v>0.19</v>
      </c>
      <c r="H7373" s="547">
        <v>707806.71999999997</v>
      </c>
      <c r="I7373" s="545" t="s">
        <v>12985</v>
      </c>
      <c r="J7373" s="545" t="s">
        <v>13321</v>
      </c>
      <c r="K7373" s="545" t="s">
        <v>18554</v>
      </c>
      <c r="L7373" s="545" t="s">
        <v>13413</v>
      </c>
      <c r="M7373" s="548" t="s">
        <v>13758</v>
      </c>
      <c r="N7373" s="545" t="s">
        <v>22848</v>
      </c>
      <c r="O7373" s="545" t="s">
        <v>13413</v>
      </c>
      <c r="P7373" s="549">
        <v>12108</v>
      </c>
      <c r="Q7373" s="549">
        <v>1</v>
      </c>
      <c r="R7373" s="549">
        <v>60</v>
      </c>
      <c r="S7373" s="548">
        <v>2244</v>
      </c>
      <c r="T7373" s="548">
        <v>2247</v>
      </c>
      <c r="U7373" s="99"/>
    </row>
    <row r="7374" spans="1:21" ht="19.5" customHeight="1">
      <c r="A7374" s="545">
        <v>102011</v>
      </c>
      <c r="B7374" s="545" t="s">
        <v>7800</v>
      </c>
      <c r="C7374" s="545" t="s">
        <v>221</v>
      </c>
      <c r="D7374" s="546">
        <v>43608</v>
      </c>
      <c r="E7374" s="171" t="str">
        <f t="shared" si="115"/>
        <v>2019</v>
      </c>
      <c r="F7374" s="547">
        <v>842290</v>
      </c>
      <c r="G7374" s="548">
        <v>0.19</v>
      </c>
      <c r="H7374" s="547">
        <v>707806.71999999997</v>
      </c>
      <c r="I7374" s="545" t="s">
        <v>12985</v>
      </c>
      <c r="J7374" s="545" t="s">
        <v>13321</v>
      </c>
      <c r="K7374" s="545" t="s">
        <v>18555</v>
      </c>
      <c r="L7374" s="545" t="s">
        <v>13413</v>
      </c>
      <c r="M7374" s="548" t="s">
        <v>13758</v>
      </c>
      <c r="N7374" s="545" t="s">
        <v>22848</v>
      </c>
      <c r="O7374" s="545" t="s">
        <v>13413</v>
      </c>
      <c r="P7374" s="549">
        <v>12109</v>
      </c>
      <c r="Q7374" s="549">
        <v>1</v>
      </c>
      <c r="R7374" s="549">
        <v>60</v>
      </c>
      <c r="S7374" s="548">
        <v>2244</v>
      </c>
      <c r="T7374" s="548">
        <v>2247</v>
      </c>
      <c r="U7374" s="99"/>
    </row>
    <row r="7375" spans="1:21" ht="19.5" customHeight="1">
      <c r="A7375" s="545">
        <v>102012</v>
      </c>
      <c r="B7375" s="545" t="s">
        <v>7799</v>
      </c>
      <c r="C7375" s="545" t="s">
        <v>221</v>
      </c>
      <c r="D7375" s="546">
        <v>43608</v>
      </c>
      <c r="E7375" s="171" t="str">
        <f t="shared" si="115"/>
        <v>2019</v>
      </c>
      <c r="F7375" s="547">
        <v>1395431</v>
      </c>
      <c r="G7375" s="548">
        <v>0.19</v>
      </c>
      <c r="H7375" s="547">
        <v>1172631.0900000001</v>
      </c>
      <c r="I7375" s="545" t="s">
        <v>12985</v>
      </c>
      <c r="J7375" s="545" t="s">
        <v>13321</v>
      </c>
      <c r="K7375" s="545" t="s">
        <v>18556</v>
      </c>
      <c r="L7375" s="545" t="s">
        <v>13413</v>
      </c>
      <c r="M7375" s="548" t="s">
        <v>13758</v>
      </c>
      <c r="N7375" s="545" t="s">
        <v>22848</v>
      </c>
      <c r="O7375" s="545" t="s">
        <v>13413</v>
      </c>
      <c r="P7375" s="549">
        <v>12110</v>
      </c>
      <c r="Q7375" s="549">
        <v>1</v>
      </c>
      <c r="R7375" s="549">
        <v>60</v>
      </c>
      <c r="S7375" s="548">
        <v>2244</v>
      </c>
      <c r="T7375" s="548">
        <v>2247</v>
      </c>
      <c r="U7375" s="99"/>
    </row>
    <row r="7376" spans="1:21" ht="19.5" customHeight="1">
      <c r="A7376" s="545">
        <v>102013</v>
      </c>
      <c r="B7376" s="545" t="s">
        <v>7798</v>
      </c>
      <c r="C7376" s="545" t="s">
        <v>221</v>
      </c>
      <c r="D7376" s="546">
        <v>43608</v>
      </c>
      <c r="E7376" s="171" t="str">
        <f t="shared" si="115"/>
        <v>2019</v>
      </c>
      <c r="F7376" s="547">
        <v>986803</v>
      </c>
      <c r="G7376" s="548">
        <v>0.19</v>
      </c>
      <c r="H7376" s="547">
        <v>829246.22</v>
      </c>
      <c r="I7376" s="545" t="s">
        <v>12985</v>
      </c>
      <c r="J7376" s="545" t="s">
        <v>13321</v>
      </c>
      <c r="K7376" s="545" t="s">
        <v>18557</v>
      </c>
      <c r="L7376" s="545" t="s">
        <v>13413</v>
      </c>
      <c r="M7376" s="548" t="s">
        <v>13758</v>
      </c>
      <c r="N7376" s="545" t="s">
        <v>22848</v>
      </c>
      <c r="O7376" s="545" t="s">
        <v>13413</v>
      </c>
      <c r="P7376" s="549">
        <v>12111</v>
      </c>
      <c r="Q7376" s="549">
        <v>1</v>
      </c>
      <c r="R7376" s="549">
        <v>60</v>
      </c>
      <c r="S7376" s="548">
        <v>2244</v>
      </c>
      <c r="T7376" s="548">
        <v>2247</v>
      </c>
      <c r="U7376" s="99"/>
    </row>
    <row r="7377" spans="1:21" ht="19.5" customHeight="1">
      <c r="A7377" s="545">
        <v>102014</v>
      </c>
      <c r="B7377" s="545" t="s">
        <v>7797</v>
      </c>
      <c r="C7377" s="545" t="s">
        <v>221</v>
      </c>
      <c r="D7377" s="546">
        <v>43608</v>
      </c>
      <c r="E7377" s="171" t="str">
        <f t="shared" si="115"/>
        <v>2019</v>
      </c>
      <c r="F7377" s="547">
        <v>1395431</v>
      </c>
      <c r="G7377" s="548">
        <v>0.19</v>
      </c>
      <c r="H7377" s="547">
        <v>1172631.0900000001</v>
      </c>
      <c r="I7377" s="545" t="s">
        <v>12985</v>
      </c>
      <c r="J7377" s="545" t="s">
        <v>13321</v>
      </c>
      <c r="K7377" s="545" t="s">
        <v>18558</v>
      </c>
      <c r="L7377" s="545" t="s">
        <v>13413</v>
      </c>
      <c r="M7377" s="548" t="s">
        <v>13758</v>
      </c>
      <c r="N7377" s="545" t="s">
        <v>22848</v>
      </c>
      <c r="O7377" s="545" t="s">
        <v>13413</v>
      </c>
      <c r="P7377" s="549">
        <v>12112</v>
      </c>
      <c r="Q7377" s="549">
        <v>1</v>
      </c>
      <c r="R7377" s="549">
        <v>60</v>
      </c>
      <c r="S7377" s="548">
        <v>2244</v>
      </c>
      <c r="T7377" s="548">
        <v>2247</v>
      </c>
      <c r="U7377" s="99"/>
    </row>
    <row r="7378" spans="1:21" ht="19.5" customHeight="1">
      <c r="A7378" s="545">
        <v>102015</v>
      </c>
      <c r="B7378" s="545" t="s">
        <v>7796</v>
      </c>
      <c r="C7378" s="545" t="s">
        <v>221</v>
      </c>
      <c r="D7378" s="546">
        <v>43608</v>
      </c>
      <c r="E7378" s="171" t="str">
        <f t="shared" si="115"/>
        <v>2019</v>
      </c>
      <c r="F7378" s="547">
        <v>1395431</v>
      </c>
      <c r="G7378" s="548">
        <v>0.19</v>
      </c>
      <c r="H7378" s="547">
        <v>1172631.0900000001</v>
      </c>
      <c r="I7378" s="545" t="s">
        <v>12985</v>
      </c>
      <c r="J7378" s="545" t="s">
        <v>13321</v>
      </c>
      <c r="K7378" s="545" t="s">
        <v>18559</v>
      </c>
      <c r="L7378" s="545" t="s">
        <v>13413</v>
      </c>
      <c r="M7378" s="548" t="s">
        <v>13758</v>
      </c>
      <c r="N7378" s="545" t="s">
        <v>22848</v>
      </c>
      <c r="O7378" s="545" t="s">
        <v>13413</v>
      </c>
      <c r="P7378" s="549">
        <v>12113</v>
      </c>
      <c r="Q7378" s="549">
        <v>1</v>
      </c>
      <c r="R7378" s="549">
        <v>60</v>
      </c>
      <c r="S7378" s="548">
        <v>2244</v>
      </c>
      <c r="T7378" s="548">
        <v>2247</v>
      </c>
      <c r="U7378" s="99"/>
    </row>
    <row r="7379" spans="1:21" ht="19.5" customHeight="1">
      <c r="A7379" s="545">
        <v>102016</v>
      </c>
      <c r="B7379" s="545" t="s">
        <v>7795</v>
      </c>
      <c r="C7379" s="545" t="s">
        <v>221</v>
      </c>
      <c r="D7379" s="546">
        <v>44595</v>
      </c>
      <c r="E7379" s="171" t="str">
        <f t="shared" si="115"/>
        <v>2022</v>
      </c>
      <c r="F7379" s="547">
        <v>1395431</v>
      </c>
      <c r="G7379" s="548">
        <v>0.19</v>
      </c>
      <c r="H7379" s="547">
        <v>1172631.0900000001</v>
      </c>
      <c r="I7379" s="545" t="s">
        <v>12985</v>
      </c>
      <c r="J7379" s="545" t="s">
        <v>13321</v>
      </c>
      <c r="K7379" s="545" t="s">
        <v>18560</v>
      </c>
      <c r="L7379" s="545" t="s">
        <v>13413</v>
      </c>
      <c r="M7379" s="548" t="s">
        <v>13758</v>
      </c>
      <c r="N7379" s="545" t="s">
        <v>22848</v>
      </c>
      <c r="O7379" s="545" t="s">
        <v>13413</v>
      </c>
      <c r="P7379" s="549">
        <v>12114</v>
      </c>
      <c r="Q7379" s="549">
        <v>1</v>
      </c>
      <c r="R7379" s="549">
        <v>60</v>
      </c>
      <c r="S7379" s="548">
        <v>2244</v>
      </c>
      <c r="T7379" s="548">
        <v>2247</v>
      </c>
      <c r="U7379" s="99"/>
    </row>
    <row r="7380" spans="1:21" ht="19.5" customHeight="1">
      <c r="A7380" s="545">
        <v>102017</v>
      </c>
      <c r="B7380" s="545" t="s">
        <v>7794</v>
      </c>
      <c r="C7380" s="545" t="s">
        <v>221</v>
      </c>
      <c r="D7380" s="546">
        <v>43608</v>
      </c>
      <c r="E7380" s="171" t="str">
        <f t="shared" si="115"/>
        <v>2019</v>
      </c>
      <c r="F7380" s="547">
        <v>986803</v>
      </c>
      <c r="G7380" s="548">
        <v>0.19</v>
      </c>
      <c r="H7380" s="547">
        <v>829246.22</v>
      </c>
      <c r="I7380" s="545" t="s">
        <v>12985</v>
      </c>
      <c r="J7380" s="545" t="s">
        <v>13321</v>
      </c>
      <c r="K7380" s="545" t="s">
        <v>18561</v>
      </c>
      <c r="L7380" s="545" t="s">
        <v>13413</v>
      </c>
      <c r="M7380" s="548" t="s">
        <v>13758</v>
      </c>
      <c r="N7380" s="545" t="s">
        <v>22848</v>
      </c>
      <c r="O7380" s="545" t="s">
        <v>13413</v>
      </c>
      <c r="P7380" s="549">
        <v>12115</v>
      </c>
      <c r="Q7380" s="549">
        <v>1</v>
      </c>
      <c r="R7380" s="549">
        <v>60</v>
      </c>
      <c r="S7380" s="548">
        <v>2244</v>
      </c>
      <c r="T7380" s="548">
        <v>2247</v>
      </c>
      <c r="U7380" s="99"/>
    </row>
    <row r="7381" spans="1:21" ht="19.5" customHeight="1">
      <c r="A7381" s="545">
        <v>102018</v>
      </c>
      <c r="B7381" s="545" t="s">
        <v>7793</v>
      </c>
      <c r="C7381" s="545" t="s">
        <v>221</v>
      </c>
      <c r="D7381" s="546">
        <v>43608</v>
      </c>
      <c r="E7381" s="171" t="str">
        <f t="shared" si="115"/>
        <v>2019</v>
      </c>
      <c r="F7381" s="547">
        <v>1395431</v>
      </c>
      <c r="G7381" s="548">
        <v>0.19</v>
      </c>
      <c r="H7381" s="547">
        <v>1172631.0900000001</v>
      </c>
      <c r="I7381" s="545" t="s">
        <v>12985</v>
      </c>
      <c r="J7381" s="545" t="s">
        <v>13321</v>
      </c>
      <c r="K7381" s="545" t="s">
        <v>18562</v>
      </c>
      <c r="L7381" s="545" t="s">
        <v>13413</v>
      </c>
      <c r="M7381" s="548" t="s">
        <v>13758</v>
      </c>
      <c r="N7381" s="545" t="s">
        <v>22848</v>
      </c>
      <c r="O7381" s="545" t="s">
        <v>13413</v>
      </c>
      <c r="P7381" s="549">
        <v>12116</v>
      </c>
      <c r="Q7381" s="549">
        <v>1</v>
      </c>
      <c r="R7381" s="549">
        <v>60</v>
      </c>
      <c r="S7381" s="548">
        <v>2244</v>
      </c>
      <c r="T7381" s="548">
        <v>2247</v>
      </c>
      <c r="U7381" s="99"/>
    </row>
    <row r="7382" spans="1:21" ht="19.5" customHeight="1">
      <c r="A7382" s="545">
        <v>102019</v>
      </c>
      <c r="B7382" s="545" t="s">
        <v>7792</v>
      </c>
      <c r="C7382" s="545" t="s">
        <v>221</v>
      </c>
      <c r="D7382" s="546">
        <v>43608</v>
      </c>
      <c r="E7382" s="171" t="str">
        <f t="shared" si="115"/>
        <v>2019</v>
      </c>
      <c r="F7382" s="547">
        <v>1395431</v>
      </c>
      <c r="G7382" s="548">
        <v>0.19</v>
      </c>
      <c r="H7382" s="547">
        <v>1172631.0900000001</v>
      </c>
      <c r="I7382" s="545" t="s">
        <v>12985</v>
      </c>
      <c r="J7382" s="545" t="s">
        <v>13321</v>
      </c>
      <c r="K7382" s="545" t="s">
        <v>18563</v>
      </c>
      <c r="L7382" s="545" t="s">
        <v>13413</v>
      </c>
      <c r="M7382" s="548" t="s">
        <v>13758</v>
      </c>
      <c r="N7382" s="545" t="s">
        <v>22848</v>
      </c>
      <c r="O7382" s="545" t="s">
        <v>13413</v>
      </c>
      <c r="P7382" s="549">
        <v>12117</v>
      </c>
      <c r="Q7382" s="549">
        <v>1</v>
      </c>
      <c r="R7382" s="549">
        <v>60</v>
      </c>
      <c r="S7382" s="548">
        <v>2244</v>
      </c>
      <c r="T7382" s="548">
        <v>2247</v>
      </c>
      <c r="U7382" s="99"/>
    </row>
    <row r="7383" spans="1:21" ht="19.5" customHeight="1">
      <c r="A7383" s="545">
        <v>102020</v>
      </c>
      <c r="B7383" s="545" t="s">
        <v>7791</v>
      </c>
      <c r="C7383" s="545" t="s">
        <v>221</v>
      </c>
      <c r="D7383" s="546">
        <v>43608</v>
      </c>
      <c r="E7383" s="171" t="str">
        <f t="shared" si="115"/>
        <v>2019</v>
      </c>
      <c r="F7383" s="547">
        <v>842290</v>
      </c>
      <c r="G7383" s="548">
        <v>0.19</v>
      </c>
      <c r="H7383" s="547">
        <v>707806.71999999997</v>
      </c>
      <c r="I7383" s="545" t="s">
        <v>12985</v>
      </c>
      <c r="J7383" s="545" t="s">
        <v>13321</v>
      </c>
      <c r="K7383" s="545" t="s">
        <v>18564</v>
      </c>
      <c r="L7383" s="545" t="s">
        <v>13413</v>
      </c>
      <c r="M7383" s="548" t="s">
        <v>13758</v>
      </c>
      <c r="N7383" s="545" t="s">
        <v>22848</v>
      </c>
      <c r="O7383" s="545" t="s">
        <v>13413</v>
      </c>
      <c r="P7383" s="549">
        <v>12118</v>
      </c>
      <c r="Q7383" s="549">
        <v>1</v>
      </c>
      <c r="R7383" s="549">
        <v>60</v>
      </c>
      <c r="S7383" s="548">
        <v>2244</v>
      </c>
      <c r="T7383" s="548">
        <v>2247</v>
      </c>
      <c r="U7383" s="99"/>
    </row>
    <row r="7384" spans="1:21" ht="19.5" customHeight="1">
      <c r="A7384" s="545">
        <v>102021</v>
      </c>
      <c r="B7384" s="545" t="s">
        <v>7445</v>
      </c>
      <c r="C7384" s="545" t="s">
        <v>221</v>
      </c>
      <c r="D7384" s="546">
        <v>43742</v>
      </c>
      <c r="E7384" s="171" t="str">
        <f t="shared" si="115"/>
        <v>2019</v>
      </c>
      <c r="F7384" s="547">
        <v>991831</v>
      </c>
      <c r="G7384" s="548">
        <v>0.19</v>
      </c>
      <c r="H7384" s="547">
        <v>833471.43</v>
      </c>
      <c r="I7384" s="545" t="s">
        <v>12985</v>
      </c>
      <c r="J7384" s="545" t="s">
        <v>13321</v>
      </c>
      <c r="K7384" s="545" t="s">
        <v>18565</v>
      </c>
      <c r="L7384" s="545" t="s">
        <v>13413</v>
      </c>
      <c r="M7384" s="548" t="s">
        <v>13758</v>
      </c>
      <c r="N7384" s="545" t="s">
        <v>22848</v>
      </c>
      <c r="O7384" s="545" t="s">
        <v>13413</v>
      </c>
      <c r="P7384" s="549">
        <v>12119</v>
      </c>
      <c r="Q7384" s="549">
        <v>1</v>
      </c>
      <c r="R7384" s="549">
        <v>60</v>
      </c>
      <c r="S7384" s="548">
        <v>2244</v>
      </c>
      <c r="T7384" s="548">
        <v>2247</v>
      </c>
      <c r="U7384" s="99"/>
    </row>
    <row r="7385" spans="1:21" ht="19.5" customHeight="1">
      <c r="A7385" s="545">
        <v>102022</v>
      </c>
      <c r="B7385" s="545" t="s">
        <v>7790</v>
      </c>
      <c r="C7385" s="545" t="s">
        <v>221</v>
      </c>
      <c r="D7385" s="546">
        <v>43608</v>
      </c>
      <c r="E7385" s="171" t="str">
        <f t="shared" si="115"/>
        <v>2019</v>
      </c>
      <c r="F7385" s="547">
        <v>1395431</v>
      </c>
      <c r="G7385" s="548">
        <v>0.19</v>
      </c>
      <c r="H7385" s="547">
        <v>1172631.0900000001</v>
      </c>
      <c r="I7385" s="545" t="s">
        <v>12985</v>
      </c>
      <c r="J7385" s="545" t="s">
        <v>13321</v>
      </c>
      <c r="K7385" s="545" t="s">
        <v>18566</v>
      </c>
      <c r="L7385" s="545" t="s">
        <v>13413</v>
      </c>
      <c r="M7385" s="548" t="s">
        <v>13758</v>
      </c>
      <c r="N7385" s="545" t="s">
        <v>22848</v>
      </c>
      <c r="O7385" s="545" t="s">
        <v>13413</v>
      </c>
      <c r="P7385" s="549">
        <v>12120</v>
      </c>
      <c r="Q7385" s="549">
        <v>1</v>
      </c>
      <c r="R7385" s="549">
        <v>60</v>
      </c>
      <c r="S7385" s="548">
        <v>2244</v>
      </c>
      <c r="T7385" s="548">
        <v>2247</v>
      </c>
      <c r="U7385" s="99"/>
    </row>
    <row r="7386" spans="1:21" ht="19.5" customHeight="1">
      <c r="A7386" s="545">
        <v>102023</v>
      </c>
      <c r="B7386" s="545" t="s">
        <v>7789</v>
      </c>
      <c r="C7386" s="545" t="s">
        <v>221</v>
      </c>
      <c r="D7386" s="546">
        <v>43608</v>
      </c>
      <c r="E7386" s="171" t="str">
        <f t="shared" si="115"/>
        <v>2019</v>
      </c>
      <c r="F7386" s="547">
        <v>1087188</v>
      </c>
      <c r="G7386" s="548">
        <v>0.19</v>
      </c>
      <c r="H7386" s="547">
        <v>913603.36</v>
      </c>
      <c r="I7386" s="545" t="s">
        <v>12985</v>
      </c>
      <c r="J7386" s="545" t="s">
        <v>13321</v>
      </c>
      <c r="K7386" s="545" t="s">
        <v>18567</v>
      </c>
      <c r="L7386" s="545" t="s">
        <v>13413</v>
      </c>
      <c r="M7386" s="548" t="s">
        <v>13758</v>
      </c>
      <c r="N7386" s="545" t="s">
        <v>22848</v>
      </c>
      <c r="O7386" s="545" t="s">
        <v>13413</v>
      </c>
      <c r="P7386" s="549">
        <v>12121</v>
      </c>
      <c r="Q7386" s="549">
        <v>1</v>
      </c>
      <c r="R7386" s="549">
        <v>60</v>
      </c>
      <c r="S7386" s="548">
        <v>2244</v>
      </c>
      <c r="T7386" s="548">
        <v>2247</v>
      </c>
      <c r="U7386" s="99"/>
    </row>
    <row r="7387" spans="1:21" ht="19.5" customHeight="1">
      <c r="A7387" s="545">
        <v>102024</v>
      </c>
      <c r="B7387" s="545" t="s">
        <v>7788</v>
      </c>
      <c r="C7387" s="545" t="s">
        <v>221</v>
      </c>
      <c r="D7387" s="546">
        <v>43608</v>
      </c>
      <c r="E7387" s="171" t="str">
        <f t="shared" si="115"/>
        <v>2019</v>
      </c>
      <c r="F7387" s="547">
        <v>842290</v>
      </c>
      <c r="G7387" s="548">
        <v>0.19</v>
      </c>
      <c r="H7387" s="547">
        <v>707806.71999999997</v>
      </c>
      <c r="I7387" s="545" t="s">
        <v>12985</v>
      </c>
      <c r="J7387" s="545" t="s">
        <v>13321</v>
      </c>
      <c r="K7387" s="545" t="s">
        <v>18568</v>
      </c>
      <c r="L7387" s="545" t="s">
        <v>13413</v>
      </c>
      <c r="M7387" s="548" t="s">
        <v>13758</v>
      </c>
      <c r="N7387" s="545" t="s">
        <v>22848</v>
      </c>
      <c r="O7387" s="545" t="s">
        <v>13413</v>
      </c>
      <c r="P7387" s="549">
        <v>12122</v>
      </c>
      <c r="Q7387" s="549">
        <v>1</v>
      </c>
      <c r="R7387" s="549">
        <v>60</v>
      </c>
      <c r="S7387" s="548">
        <v>2244</v>
      </c>
      <c r="T7387" s="548">
        <v>2247</v>
      </c>
      <c r="U7387" s="99"/>
    </row>
    <row r="7388" spans="1:21" ht="19.5" customHeight="1">
      <c r="A7388" s="545">
        <v>102025</v>
      </c>
      <c r="B7388" s="545" t="s">
        <v>7787</v>
      </c>
      <c r="C7388" s="545" t="s">
        <v>221</v>
      </c>
      <c r="D7388" s="546">
        <v>43608</v>
      </c>
      <c r="E7388" s="171" t="str">
        <f t="shared" si="115"/>
        <v>2019</v>
      </c>
      <c r="F7388" s="547">
        <v>1395431</v>
      </c>
      <c r="G7388" s="548">
        <v>0.19</v>
      </c>
      <c r="H7388" s="547">
        <v>1172631.0900000001</v>
      </c>
      <c r="I7388" s="545" t="s">
        <v>12985</v>
      </c>
      <c r="J7388" s="545" t="s">
        <v>13321</v>
      </c>
      <c r="K7388" s="545" t="s">
        <v>18569</v>
      </c>
      <c r="L7388" s="545" t="s">
        <v>13413</v>
      </c>
      <c r="M7388" s="548" t="s">
        <v>13758</v>
      </c>
      <c r="N7388" s="545" t="s">
        <v>22848</v>
      </c>
      <c r="O7388" s="545" t="s">
        <v>13413</v>
      </c>
      <c r="P7388" s="549">
        <v>12123</v>
      </c>
      <c r="Q7388" s="549">
        <v>1</v>
      </c>
      <c r="R7388" s="549">
        <v>60</v>
      </c>
      <c r="S7388" s="548">
        <v>2244</v>
      </c>
      <c r="T7388" s="548">
        <v>2247</v>
      </c>
      <c r="U7388" s="99"/>
    </row>
    <row r="7389" spans="1:21" ht="19.5" customHeight="1">
      <c r="A7389" s="545">
        <v>102026</v>
      </c>
      <c r="B7389" s="545" t="s">
        <v>7786</v>
      </c>
      <c r="C7389" s="545" t="s">
        <v>221</v>
      </c>
      <c r="D7389" s="546">
        <v>43608</v>
      </c>
      <c r="E7389" s="171" t="str">
        <f t="shared" si="115"/>
        <v>2019</v>
      </c>
      <c r="F7389" s="547">
        <v>842290</v>
      </c>
      <c r="G7389" s="548">
        <v>0.19</v>
      </c>
      <c r="H7389" s="547">
        <v>707806.71999999997</v>
      </c>
      <c r="I7389" s="545" t="s">
        <v>12985</v>
      </c>
      <c r="J7389" s="545" t="s">
        <v>13321</v>
      </c>
      <c r="K7389" s="545" t="s">
        <v>18570</v>
      </c>
      <c r="L7389" s="545" t="s">
        <v>13413</v>
      </c>
      <c r="M7389" s="548" t="s">
        <v>13758</v>
      </c>
      <c r="N7389" s="545" t="s">
        <v>22848</v>
      </c>
      <c r="O7389" s="545" t="s">
        <v>13413</v>
      </c>
      <c r="P7389" s="549">
        <v>12124</v>
      </c>
      <c r="Q7389" s="549">
        <v>1</v>
      </c>
      <c r="R7389" s="549">
        <v>60</v>
      </c>
      <c r="S7389" s="548">
        <v>2244</v>
      </c>
      <c r="T7389" s="548">
        <v>2247</v>
      </c>
      <c r="U7389" s="99"/>
    </row>
    <row r="7390" spans="1:21" ht="19.5" customHeight="1">
      <c r="A7390" s="545">
        <v>102027</v>
      </c>
      <c r="B7390" s="545" t="s">
        <v>7785</v>
      </c>
      <c r="C7390" s="545" t="s">
        <v>221</v>
      </c>
      <c r="D7390" s="546">
        <v>43608</v>
      </c>
      <c r="E7390" s="171" t="str">
        <f t="shared" si="115"/>
        <v>2019</v>
      </c>
      <c r="F7390" s="547">
        <v>948396</v>
      </c>
      <c r="G7390" s="548">
        <v>0.19</v>
      </c>
      <c r="H7390" s="547">
        <v>796971.43</v>
      </c>
      <c r="I7390" s="545" t="s">
        <v>12985</v>
      </c>
      <c r="J7390" s="545" t="s">
        <v>13321</v>
      </c>
      <c r="K7390" s="545" t="s">
        <v>18571</v>
      </c>
      <c r="L7390" s="545" t="s">
        <v>13413</v>
      </c>
      <c r="M7390" s="548" t="s">
        <v>13758</v>
      </c>
      <c r="N7390" s="545" t="s">
        <v>22848</v>
      </c>
      <c r="O7390" s="545" t="s">
        <v>13413</v>
      </c>
      <c r="P7390" s="549">
        <v>12125</v>
      </c>
      <c r="Q7390" s="549">
        <v>1</v>
      </c>
      <c r="R7390" s="549">
        <v>60</v>
      </c>
      <c r="S7390" s="548">
        <v>2244</v>
      </c>
      <c r="T7390" s="548">
        <v>2247</v>
      </c>
      <c r="U7390" s="99"/>
    </row>
    <row r="7391" spans="1:21" ht="19.5" customHeight="1">
      <c r="A7391" s="545">
        <v>102028</v>
      </c>
      <c r="B7391" s="545" t="s">
        <v>7461</v>
      </c>
      <c r="C7391" s="545" t="s">
        <v>221</v>
      </c>
      <c r="D7391" s="546">
        <v>43738</v>
      </c>
      <c r="E7391" s="171" t="str">
        <f t="shared" si="115"/>
        <v>2019</v>
      </c>
      <c r="F7391" s="547">
        <v>1395431</v>
      </c>
      <c r="G7391" s="548">
        <v>0.19</v>
      </c>
      <c r="H7391" s="547">
        <v>1172631.0900000001</v>
      </c>
      <c r="I7391" s="545" t="s">
        <v>12985</v>
      </c>
      <c r="J7391" s="545" t="s">
        <v>13321</v>
      </c>
      <c r="K7391" s="545" t="s">
        <v>18572</v>
      </c>
      <c r="L7391" s="545" t="s">
        <v>13413</v>
      </c>
      <c r="M7391" s="548" t="s">
        <v>13758</v>
      </c>
      <c r="N7391" s="545" t="s">
        <v>22848</v>
      </c>
      <c r="O7391" s="545" t="s">
        <v>13413</v>
      </c>
      <c r="P7391" s="549">
        <v>12126</v>
      </c>
      <c r="Q7391" s="549">
        <v>1</v>
      </c>
      <c r="R7391" s="549">
        <v>60</v>
      </c>
      <c r="S7391" s="548">
        <v>2244</v>
      </c>
      <c r="T7391" s="548">
        <v>2247</v>
      </c>
      <c r="U7391" s="99"/>
    </row>
    <row r="7392" spans="1:21" ht="19.5" customHeight="1">
      <c r="A7392" s="545">
        <v>102029</v>
      </c>
      <c r="B7392" s="545" t="s">
        <v>7444</v>
      </c>
      <c r="C7392" s="545" t="s">
        <v>221</v>
      </c>
      <c r="D7392" s="546">
        <v>43742</v>
      </c>
      <c r="E7392" s="171" t="str">
        <f t="shared" si="115"/>
        <v>2019</v>
      </c>
      <c r="F7392" s="547">
        <v>1395431</v>
      </c>
      <c r="G7392" s="548">
        <v>0.19</v>
      </c>
      <c r="H7392" s="547">
        <v>1172631.0900000001</v>
      </c>
      <c r="I7392" s="545" t="s">
        <v>12985</v>
      </c>
      <c r="J7392" s="545" t="s">
        <v>13321</v>
      </c>
      <c r="K7392" s="545" t="s">
        <v>18573</v>
      </c>
      <c r="L7392" s="545" t="s">
        <v>13413</v>
      </c>
      <c r="M7392" s="548" t="s">
        <v>13758</v>
      </c>
      <c r="N7392" s="545" t="s">
        <v>22848</v>
      </c>
      <c r="O7392" s="545" t="s">
        <v>13413</v>
      </c>
      <c r="P7392" s="549">
        <v>12127</v>
      </c>
      <c r="Q7392" s="549">
        <v>1</v>
      </c>
      <c r="R7392" s="549">
        <v>60</v>
      </c>
      <c r="S7392" s="548">
        <v>2244</v>
      </c>
      <c r="T7392" s="548">
        <v>2247</v>
      </c>
      <c r="U7392" s="99"/>
    </row>
    <row r="7393" spans="1:21" ht="19.5" customHeight="1">
      <c r="A7393" s="545">
        <v>102030</v>
      </c>
      <c r="B7393" s="545" t="s">
        <v>7781</v>
      </c>
      <c r="C7393" s="545" t="s">
        <v>216</v>
      </c>
      <c r="D7393" s="546">
        <v>43613</v>
      </c>
      <c r="E7393" s="171" t="str">
        <f t="shared" si="115"/>
        <v>2019</v>
      </c>
      <c r="F7393" s="547">
        <v>172935</v>
      </c>
      <c r="G7393" s="548">
        <v>0.19</v>
      </c>
      <c r="H7393" s="547">
        <v>145323.53</v>
      </c>
      <c r="I7393" s="545" t="s">
        <v>12697</v>
      </c>
      <c r="J7393" s="545" t="s">
        <v>13320</v>
      </c>
      <c r="K7393" s="545" t="s">
        <v>13413</v>
      </c>
      <c r="L7393" s="545" t="s">
        <v>13413</v>
      </c>
      <c r="M7393" s="548" t="s">
        <v>13758</v>
      </c>
      <c r="N7393" s="545" t="s">
        <v>13413</v>
      </c>
      <c r="O7393" s="545" t="s">
        <v>13413</v>
      </c>
      <c r="P7393" s="549">
        <v>12128</v>
      </c>
      <c r="Q7393" s="549">
        <v>1</v>
      </c>
      <c r="R7393" s="549">
        <v>138</v>
      </c>
      <c r="S7393" s="548">
        <v>2220</v>
      </c>
      <c r="T7393" s="548"/>
      <c r="U7393" s="99"/>
    </row>
    <row r="7394" spans="1:21" ht="19.5" customHeight="1">
      <c r="A7394" s="545">
        <v>102031</v>
      </c>
      <c r="B7394" s="545" t="s">
        <v>7780</v>
      </c>
      <c r="C7394" s="545" t="s">
        <v>209</v>
      </c>
      <c r="D7394" s="546">
        <v>43613</v>
      </c>
      <c r="E7394" s="171" t="str">
        <f t="shared" si="115"/>
        <v>2019</v>
      </c>
      <c r="F7394" s="547">
        <v>66018</v>
      </c>
      <c r="G7394" s="548">
        <v>0.19</v>
      </c>
      <c r="H7394" s="547">
        <v>55477.31</v>
      </c>
      <c r="I7394" s="545" t="s">
        <v>12697</v>
      </c>
      <c r="J7394" s="545" t="s">
        <v>13320</v>
      </c>
      <c r="K7394" s="545" t="s">
        <v>13413</v>
      </c>
      <c r="L7394" s="545" t="s">
        <v>13413</v>
      </c>
      <c r="M7394" s="548" t="s">
        <v>13758</v>
      </c>
      <c r="N7394" s="545" t="s">
        <v>13413</v>
      </c>
      <c r="O7394" s="545" t="s">
        <v>13413</v>
      </c>
      <c r="P7394" s="549">
        <v>12129</v>
      </c>
      <c r="Q7394" s="549">
        <v>1</v>
      </c>
      <c r="R7394" s="549">
        <v>138</v>
      </c>
      <c r="S7394" s="548">
        <v>2220</v>
      </c>
      <c r="T7394" s="548"/>
      <c r="U7394" s="99"/>
    </row>
    <row r="7395" spans="1:21" ht="19.5" customHeight="1">
      <c r="A7395" s="545">
        <v>102032</v>
      </c>
      <c r="B7395" s="545" t="s">
        <v>7779</v>
      </c>
      <c r="C7395" s="545" t="s">
        <v>216</v>
      </c>
      <c r="D7395" s="546">
        <v>43614</v>
      </c>
      <c r="E7395" s="171" t="str">
        <f t="shared" si="115"/>
        <v>2019</v>
      </c>
      <c r="F7395" s="547">
        <v>571308653</v>
      </c>
      <c r="G7395" s="548">
        <v>0.19</v>
      </c>
      <c r="H7395" s="547">
        <v>480091305.04000002</v>
      </c>
      <c r="I7395" s="545" t="s">
        <v>12758</v>
      </c>
      <c r="J7395" s="545" t="s">
        <v>13342</v>
      </c>
      <c r="K7395" s="545" t="s">
        <v>18574</v>
      </c>
      <c r="L7395" s="545" t="s">
        <v>13413</v>
      </c>
      <c r="M7395" s="548" t="s">
        <v>13758</v>
      </c>
      <c r="N7395" s="545" t="s">
        <v>13413</v>
      </c>
      <c r="O7395" s="545" t="s">
        <v>13413</v>
      </c>
      <c r="P7395" s="549">
        <v>12130</v>
      </c>
      <c r="Q7395" s="549">
        <v>1</v>
      </c>
      <c r="R7395" s="549">
        <v>164</v>
      </c>
      <c r="S7395" s="548">
        <v>1826</v>
      </c>
      <c r="T7395" s="548"/>
      <c r="U7395" s="99"/>
    </row>
    <row r="7396" spans="1:21" ht="19.5" customHeight="1">
      <c r="A7396" s="545">
        <v>102033</v>
      </c>
      <c r="B7396" s="545" t="s">
        <v>7778</v>
      </c>
      <c r="C7396" s="545" t="s">
        <v>216</v>
      </c>
      <c r="D7396" s="546">
        <v>43614</v>
      </c>
      <c r="E7396" s="171" t="str">
        <f t="shared" si="115"/>
        <v>2019</v>
      </c>
      <c r="F7396" s="547">
        <v>291951935.99000001</v>
      </c>
      <c r="G7396" s="548">
        <v>0.19</v>
      </c>
      <c r="H7396" s="547">
        <v>245337761.34</v>
      </c>
      <c r="I7396" s="545" t="s">
        <v>12758</v>
      </c>
      <c r="J7396" s="545" t="s">
        <v>13379</v>
      </c>
      <c r="K7396" s="545" t="s">
        <v>18575</v>
      </c>
      <c r="L7396" s="545" t="s">
        <v>13413</v>
      </c>
      <c r="M7396" s="548" t="s">
        <v>13758</v>
      </c>
      <c r="N7396" s="545" t="s">
        <v>13413</v>
      </c>
      <c r="O7396" s="545" t="s">
        <v>13413</v>
      </c>
      <c r="P7396" s="549">
        <v>12131</v>
      </c>
      <c r="Q7396" s="549">
        <v>1</v>
      </c>
      <c r="R7396" s="549">
        <v>164</v>
      </c>
      <c r="S7396" s="548">
        <v>1940</v>
      </c>
      <c r="T7396" s="548"/>
      <c r="U7396" s="99"/>
    </row>
    <row r="7397" spans="1:21" ht="19.5" customHeight="1">
      <c r="A7397" s="545">
        <v>102034</v>
      </c>
      <c r="B7397" s="545" t="s">
        <v>7771</v>
      </c>
      <c r="C7397" s="545" t="s">
        <v>786</v>
      </c>
      <c r="D7397" s="546">
        <v>43630</v>
      </c>
      <c r="E7397" s="171" t="str">
        <f t="shared" si="115"/>
        <v>2019</v>
      </c>
      <c r="F7397" s="547">
        <v>52360</v>
      </c>
      <c r="G7397" s="548">
        <v>0.19</v>
      </c>
      <c r="H7397" s="547">
        <v>44000</v>
      </c>
      <c r="I7397" s="545" t="s">
        <v>12683</v>
      </c>
      <c r="J7397" s="545" t="s">
        <v>13301</v>
      </c>
      <c r="K7397" s="545" t="s">
        <v>7771</v>
      </c>
      <c r="L7397" s="545" t="s">
        <v>7771</v>
      </c>
      <c r="M7397" s="548" t="s">
        <v>13758</v>
      </c>
      <c r="N7397" s="545" t="s">
        <v>13413</v>
      </c>
      <c r="O7397" s="545" t="s">
        <v>13413</v>
      </c>
      <c r="P7397" s="549">
        <v>12132</v>
      </c>
      <c r="Q7397" s="549">
        <v>1</v>
      </c>
      <c r="R7397" s="549">
        <v>18</v>
      </c>
      <c r="S7397" s="548">
        <v>2221</v>
      </c>
      <c r="T7397" s="548"/>
      <c r="U7397" s="99"/>
    </row>
    <row r="7398" spans="1:21" ht="19.5" customHeight="1">
      <c r="A7398" s="545">
        <v>102035</v>
      </c>
      <c r="B7398" s="545" t="s">
        <v>7770</v>
      </c>
      <c r="C7398" s="545" t="s">
        <v>5203</v>
      </c>
      <c r="D7398" s="546">
        <v>43630</v>
      </c>
      <c r="E7398" s="171" t="str">
        <f t="shared" si="115"/>
        <v>2019</v>
      </c>
      <c r="F7398" s="547">
        <v>856800</v>
      </c>
      <c r="G7398" s="548">
        <v>0.19</v>
      </c>
      <c r="H7398" s="547">
        <v>720000</v>
      </c>
      <c r="I7398" s="545" t="s">
        <v>12683</v>
      </c>
      <c r="J7398" s="545" t="s">
        <v>13301</v>
      </c>
      <c r="K7398" s="545" t="s">
        <v>7770</v>
      </c>
      <c r="L7398" s="545" t="s">
        <v>13413</v>
      </c>
      <c r="M7398" s="548" t="s">
        <v>13758</v>
      </c>
      <c r="N7398" s="545" t="s">
        <v>13413</v>
      </c>
      <c r="O7398" s="545" t="s">
        <v>13413</v>
      </c>
      <c r="P7398" s="549">
        <v>12133</v>
      </c>
      <c r="Q7398" s="549">
        <v>1</v>
      </c>
      <c r="R7398" s="549">
        <v>18</v>
      </c>
      <c r="S7398" s="548">
        <v>2221</v>
      </c>
      <c r="T7398" s="548"/>
      <c r="U7398" s="99"/>
    </row>
    <row r="7399" spans="1:21" ht="19.5" customHeight="1">
      <c r="A7399" s="545">
        <v>102036</v>
      </c>
      <c r="B7399" s="545" t="s">
        <v>7769</v>
      </c>
      <c r="C7399" s="545" t="s">
        <v>786</v>
      </c>
      <c r="D7399" s="546">
        <v>43630</v>
      </c>
      <c r="E7399" s="171" t="str">
        <f t="shared" si="115"/>
        <v>2019</v>
      </c>
      <c r="F7399" s="547">
        <v>259420</v>
      </c>
      <c r="G7399" s="548">
        <v>0.19</v>
      </c>
      <c r="H7399" s="547">
        <v>218000</v>
      </c>
      <c r="I7399" s="545" t="s">
        <v>12683</v>
      </c>
      <c r="J7399" s="545" t="s">
        <v>13301</v>
      </c>
      <c r="K7399" s="545" t="s">
        <v>7769</v>
      </c>
      <c r="L7399" s="545" t="s">
        <v>13413</v>
      </c>
      <c r="M7399" s="548" t="s">
        <v>13758</v>
      </c>
      <c r="N7399" s="545" t="s">
        <v>13413</v>
      </c>
      <c r="O7399" s="545" t="s">
        <v>13413</v>
      </c>
      <c r="P7399" s="549">
        <v>12134</v>
      </c>
      <c r="Q7399" s="549">
        <v>1</v>
      </c>
      <c r="R7399" s="549">
        <v>18</v>
      </c>
      <c r="S7399" s="548">
        <v>2221</v>
      </c>
      <c r="T7399" s="548"/>
      <c r="U7399" s="99"/>
    </row>
    <row r="7400" spans="1:21" ht="19.5" customHeight="1">
      <c r="A7400" s="545">
        <v>102037</v>
      </c>
      <c r="B7400" s="545" t="s">
        <v>7768</v>
      </c>
      <c r="C7400" s="545" t="s">
        <v>786</v>
      </c>
      <c r="D7400" s="546">
        <v>43630</v>
      </c>
      <c r="E7400" s="171" t="str">
        <f t="shared" si="115"/>
        <v>2019</v>
      </c>
      <c r="F7400" s="547">
        <v>51170</v>
      </c>
      <c r="G7400" s="548">
        <v>0.19</v>
      </c>
      <c r="H7400" s="547">
        <v>43000</v>
      </c>
      <c r="I7400" s="545" t="s">
        <v>12683</v>
      </c>
      <c r="J7400" s="545" t="s">
        <v>13301</v>
      </c>
      <c r="K7400" s="545" t="s">
        <v>7768</v>
      </c>
      <c r="L7400" s="545" t="s">
        <v>13413</v>
      </c>
      <c r="M7400" s="548" t="s">
        <v>13758</v>
      </c>
      <c r="N7400" s="545" t="s">
        <v>13413</v>
      </c>
      <c r="O7400" s="545" t="s">
        <v>13413</v>
      </c>
      <c r="P7400" s="549">
        <v>12135</v>
      </c>
      <c r="Q7400" s="549">
        <v>1</v>
      </c>
      <c r="R7400" s="549">
        <v>18</v>
      </c>
      <c r="S7400" s="548">
        <v>2221</v>
      </c>
      <c r="T7400" s="548"/>
      <c r="U7400" s="99"/>
    </row>
    <row r="7401" spans="1:21" ht="19.5" customHeight="1">
      <c r="A7401" s="545">
        <v>102038</v>
      </c>
      <c r="B7401" s="545" t="s">
        <v>7765</v>
      </c>
      <c r="C7401" s="545" t="s">
        <v>221</v>
      </c>
      <c r="D7401" s="546">
        <v>43637</v>
      </c>
      <c r="E7401" s="171" t="str">
        <f t="shared" si="115"/>
        <v>2019</v>
      </c>
      <c r="F7401" s="547">
        <v>1074738</v>
      </c>
      <c r="G7401" s="548">
        <v>0.19</v>
      </c>
      <c r="H7401" s="547">
        <v>903141.18</v>
      </c>
      <c r="I7401" s="545" t="s">
        <v>12676</v>
      </c>
      <c r="J7401" s="545" t="s">
        <v>13321</v>
      </c>
      <c r="K7401" s="545" t="s">
        <v>18576</v>
      </c>
      <c r="L7401" s="545" t="s">
        <v>13413</v>
      </c>
      <c r="M7401" s="548" t="s">
        <v>13758</v>
      </c>
      <c r="N7401" s="545" t="s">
        <v>13413</v>
      </c>
      <c r="O7401" s="545" t="s">
        <v>13413</v>
      </c>
      <c r="P7401" s="549">
        <v>12136</v>
      </c>
      <c r="Q7401" s="549">
        <v>1</v>
      </c>
      <c r="R7401" s="549">
        <v>14</v>
      </c>
      <c r="S7401" s="548">
        <v>2244</v>
      </c>
      <c r="T7401" s="548"/>
      <c r="U7401" s="99"/>
    </row>
    <row r="7402" spans="1:21" ht="19.5" customHeight="1">
      <c r="A7402" s="545">
        <v>102039</v>
      </c>
      <c r="B7402" s="545" t="s">
        <v>7767</v>
      </c>
      <c r="C7402" s="545" t="s">
        <v>216</v>
      </c>
      <c r="D7402" s="546">
        <v>46052</v>
      </c>
      <c r="E7402" s="171" t="str">
        <f t="shared" si="115"/>
        <v>2026</v>
      </c>
      <c r="F7402" s="547">
        <v>3063886</v>
      </c>
      <c r="G7402" s="548">
        <v>0.19</v>
      </c>
      <c r="H7402" s="547">
        <v>2574694.12</v>
      </c>
      <c r="I7402" s="545" t="s">
        <v>12664</v>
      </c>
      <c r="J7402" s="545" t="s">
        <v>13307</v>
      </c>
      <c r="K7402" s="545" t="s">
        <v>18577</v>
      </c>
      <c r="L7402" s="545" t="s">
        <v>13413</v>
      </c>
      <c r="M7402" s="548" t="s">
        <v>13758</v>
      </c>
      <c r="N7402" s="545" t="s">
        <v>13413</v>
      </c>
      <c r="O7402" s="545" t="s">
        <v>13413</v>
      </c>
      <c r="P7402" s="549">
        <v>12137</v>
      </c>
      <c r="Q7402" s="549">
        <v>1</v>
      </c>
      <c r="R7402" s="549">
        <v>166</v>
      </c>
      <c r="S7402" s="548">
        <v>2228</v>
      </c>
      <c r="T7402" s="548"/>
      <c r="U7402" s="99"/>
    </row>
    <row r="7403" spans="1:21" ht="19.5" customHeight="1">
      <c r="A7403" s="545">
        <v>102041</v>
      </c>
      <c r="B7403" s="545" t="s">
        <v>7764</v>
      </c>
      <c r="C7403" s="545" t="s">
        <v>216</v>
      </c>
      <c r="D7403" s="546">
        <v>43637</v>
      </c>
      <c r="E7403" s="171" t="str">
        <f t="shared" si="115"/>
        <v>2019</v>
      </c>
      <c r="F7403" s="547">
        <v>2068282</v>
      </c>
      <c r="G7403" s="548">
        <v>0.19</v>
      </c>
      <c r="H7403" s="547">
        <v>1738052.1</v>
      </c>
      <c r="I7403" s="545" t="s">
        <v>12736</v>
      </c>
      <c r="J7403" s="545" t="s">
        <v>13321</v>
      </c>
      <c r="K7403" s="545" t="s">
        <v>18578</v>
      </c>
      <c r="L7403" s="545" t="s">
        <v>13413</v>
      </c>
      <c r="M7403" s="548" t="s">
        <v>13758</v>
      </c>
      <c r="N7403" s="545" t="s">
        <v>13413</v>
      </c>
      <c r="O7403" s="545" t="s">
        <v>13413</v>
      </c>
      <c r="P7403" s="549">
        <v>12139</v>
      </c>
      <c r="Q7403" s="549">
        <v>1</v>
      </c>
      <c r="R7403" s="549">
        <v>56</v>
      </c>
      <c r="S7403" s="548">
        <v>2244</v>
      </c>
      <c r="T7403" s="548"/>
      <c r="U7403" s="99"/>
    </row>
    <row r="7404" spans="1:21" ht="19.5" customHeight="1">
      <c r="A7404" s="545">
        <v>102042</v>
      </c>
      <c r="B7404" s="545" t="s">
        <v>7763</v>
      </c>
      <c r="C7404" s="545" t="s">
        <v>216</v>
      </c>
      <c r="D7404" s="546">
        <v>43637</v>
      </c>
      <c r="E7404" s="171" t="str">
        <f t="shared" si="115"/>
        <v>2019</v>
      </c>
      <c r="F7404" s="547">
        <v>2716460.6</v>
      </c>
      <c r="G7404" s="548">
        <v>0.19</v>
      </c>
      <c r="H7404" s="547">
        <v>2282740</v>
      </c>
      <c r="I7404" s="545" t="s">
        <v>12736</v>
      </c>
      <c r="J7404" s="545" t="s">
        <v>13321</v>
      </c>
      <c r="K7404" s="545" t="s">
        <v>18579</v>
      </c>
      <c r="L7404" s="545" t="s">
        <v>13413</v>
      </c>
      <c r="M7404" s="548" t="s">
        <v>13758</v>
      </c>
      <c r="N7404" s="545" t="s">
        <v>13413</v>
      </c>
      <c r="O7404" s="545" t="s">
        <v>13413</v>
      </c>
      <c r="P7404" s="549">
        <v>12140</v>
      </c>
      <c r="Q7404" s="549">
        <v>1</v>
      </c>
      <c r="R7404" s="549">
        <v>56</v>
      </c>
      <c r="S7404" s="548">
        <v>2244</v>
      </c>
      <c r="T7404" s="548"/>
      <c r="U7404" s="99"/>
    </row>
    <row r="7405" spans="1:21" ht="19.5" customHeight="1">
      <c r="A7405" s="545">
        <v>102043</v>
      </c>
      <c r="B7405" s="545" t="s">
        <v>7759</v>
      </c>
      <c r="C7405" s="545" t="s">
        <v>216</v>
      </c>
      <c r="D7405" s="546">
        <v>43641</v>
      </c>
      <c r="E7405" s="171" t="str">
        <f t="shared" si="115"/>
        <v>2019</v>
      </c>
      <c r="F7405" s="547">
        <v>755000</v>
      </c>
      <c r="G7405" s="548">
        <v>0.19</v>
      </c>
      <c r="H7405" s="547">
        <v>634453.78</v>
      </c>
      <c r="I7405" s="545" t="s">
        <v>12736</v>
      </c>
      <c r="J7405" s="545" t="s">
        <v>13321</v>
      </c>
      <c r="K7405" s="545" t="s">
        <v>18580</v>
      </c>
      <c r="L7405" s="545" t="s">
        <v>13413</v>
      </c>
      <c r="M7405" s="548" t="s">
        <v>13758</v>
      </c>
      <c r="N7405" s="545" t="s">
        <v>13413</v>
      </c>
      <c r="O7405" s="545" t="s">
        <v>13413</v>
      </c>
      <c r="P7405" s="549">
        <v>12141</v>
      </c>
      <c r="Q7405" s="549">
        <v>1</v>
      </c>
      <c r="R7405" s="549">
        <v>56</v>
      </c>
      <c r="S7405" s="548">
        <v>2244</v>
      </c>
      <c r="T7405" s="548"/>
      <c r="U7405" s="99"/>
    </row>
    <row r="7406" spans="1:21" ht="19.5" customHeight="1">
      <c r="A7406" s="545">
        <v>102044</v>
      </c>
      <c r="B7406" s="545" t="s">
        <v>6564</v>
      </c>
      <c r="C7406" s="545" t="s">
        <v>216</v>
      </c>
      <c r="D7406" s="546">
        <v>44590</v>
      </c>
      <c r="E7406" s="171" t="str">
        <f t="shared" si="115"/>
        <v>2022</v>
      </c>
      <c r="F7406" s="547">
        <v>46207</v>
      </c>
      <c r="G7406" s="548">
        <v>0.19</v>
      </c>
      <c r="H7406" s="547">
        <v>38829.410000000003</v>
      </c>
      <c r="I7406" s="545" t="s">
        <v>12659</v>
      </c>
      <c r="J7406" s="545" t="s">
        <v>13297</v>
      </c>
      <c r="K7406" s="545" t="s">
        <v>18581</v>
      </c>
      <c r="L7406" s="545" t="s">
        <v>13413</v>
      </c>
      <c r="M7406" s="548" t="s">
        <v>13758</v>
      </c>
      <c r="N7406" s="545" t="s">
        <v>13413</v>
      </c>
      <c r="O7406" s="545" t="s">
        <v>13413</v>
      </c>
      <c r="P7406" s="549">
        <v>12142</v>
      </c>
      <c r="Q7406" s="549">
        <v>1</v>
      </c>
      <c r="R7406" s="549">
        <v>116</v>
      </c>
      <c r="S7406" s="548">
        <v>2257</v>
      </c>
      <c r="T7406" s="548"/>
      <c r="U7406" s="99"/>
    </row>
    <row r="7407" spans="1:21" ht="19.5" customHeight="1">
      <c r="A7407" s="545">
        <v>102045</v>
      </c>
      <c r="B7407" s="545" t="s">
        <v>7744</v>
      </c>
      <c r="C7407" s="545" t="s">
        <v>221</v>
      </c>
      <c r="D7407" s="546">
        <v>43650</v>
      </c>
      <c r="E7407" s="171" t="str">
        <f t="shared" si="115"/>
        <v>2019</v>
      </c>
      <c r="F7407" s="547">
        <v>137600</v>
      </c>
      <c r="G7407" s="548">
        <v>0.19</v>
      </c>
      <c r="H7407" s="547">
        <v>115630.25</v>
      </c>
      <c r="I7407" s="545" t="s">
        <v>12973</v>
      </c>
      <c r="J7407" s="545" t="s">
        <v>13296</v>
      </c>
      <c r="K7407" s="545" t="s">
        <v>18582</v>
      </c>
      <c r="L7407" s="545" t="s">
        <v>13413</v>
      </c>
      <c r="M7407" s="548" t="s">
        <v>13758</v>
      </c>
      <c r="N7407" s="545" t="s">
        <v>13413</v>
      </c>
      <c r="O7407" s="545" t="s">
        <v>13413</v>
      </c>
      <c r="P7407" s="549">
        <v>3458</v>
      </c>
      <c r="Q7407" s="549">
        <v>1</v>
      </c>
      <c r="R7407" s="549">
        <v>59</v>
      </c>
      <c r="S7407" s="548">
        <v>2218</v>
      </c>
      <c r="T7407" s="548"/>
      <c r="U7407" s="99"/>
    </row>
    <row r="7408" spans="1:21" ht="19.5" customHeight="1">
      <c r="A7408" s="545">
        <v>102046</v>
      </c>
      <c r="B7408" s="545" t="s">
        <v>12179</v>
      </c>
      <c r="C7408" s="545" t="s">
        <v>216</v>
      </c>
      <c r="D7408" s="546"/>
      <c r="E7408" s="171" t="str">
        <f t="shared" si="115"/>
        <v>1900</v>
      </c>
      <c r="F7408" s="547">
        <v>0</v>
      </c>
      <c r="G7408" s="548">
        <v>0</v>
      </c>
      <c r="H7408" s="547">
        <v>0</v>
      </c>
      <c r="I7408" s="545" t="s">
        <v>12973</v>
      </c>
      <c r="J7408" s="545"/>
      <c r="K7408" s="545" t="s">
        <v>18583</v>
      </c>
      <c r="L7408" s="545" t="s">
        <v>13413</v>
      </c>
      <c r="M7408" s="548" t="s">
        <v>13758</v>
      </c>
      <c r="N7408" s="545" t="s">
        <v>13413</v>
      </c>
      <c r="O7408" s="545" t="s">
        <v>13413</v>
      </c>
      <c r="P7408" s="549">
        <v>12143</v>
      </c>
      <c r="Q7408" s="549">
        <v>1</v>
      </c>
      <c r="R7408" s="549">
        <v>59</v>
      </c>
      <c r="S7408" s="548"/>
      <c r="T7408" s="548"/>
      <c r="U7408" s="99"/>
    </row>
    <row r="7409" spans="1:21" ht="19.5" customHeight="1">
      <c r="A7409" s="545">
        <v>102047</v>
      </c>
      <c r="B7409" s="545" t="s">
        <v>6563</v>
      </c>
      <c r="C7409" s="545" t="s">
        <v>216</v>
      </c>
      <c r="D7409" s="546">
        <v>44588</v>
      </c>
      <c r="E7409" s="171" t="str">
        <f t="shared" si="115"/>
        <v>2022</v>
      </c>
      <c r="F7409" s="547">
        <v>14994</v>
      </c>
      <c r="G7409" s="548">
        <v>0.19</v>
      </c>
      <c r="H7409" s="547">
        <v>12600</v>
      </c>
      <c r="I7409" s="545" t="s">
        <v>12700</v>
      </c>
      <c r="J7409" s="545" t="s">
        <v>13297</v>
      </c>
      <c r="K7409" s="545" t="s">
        <v>13413</v>
      </c>
      <c r="L7409" s="545" t="s">
        <v>13413</v>
      </c>
      <c r="M7409" s="548" t="s">
        <v>13758</v>
      </c>
      <c r="N7409" s="545" t="s">
        <v>13413</v>
      </c>
      <c r="O7409" s="545" t="s">
        <v>13413</v>
      </c>
      <c r="P7409" s="549">
        <v>12144</v>
      </c>
      <c r="Q7409" s="549">
        <v>1</v>
      </c>
      <c r="R7409" s="549">
        <v>117</v>
      </c>
      <c r="S7409" s="548">
        <v>2257</v>
      </c>
      <c r="T7409" s="548"/>
      <c r="U7409" s="99"/>
    </row>
    <row r="7410" spans="1:21" ht="19.5" customHeight="1">
      <c r="A7410" s="545">
        <v>102048</v>
      </c>
      <c r="B7410" s="545" t="s">
        <v>6562</v>
      </c>
      <c r="C7410" s="545" t="s">
        <v>216</v>
      </c>
      <c r="D7410" s="546">
        <v>44592</v>
      </c>
      <c r="E7410" s="171" t="str">
        <f t="shared" si="115"/>
        <v>2022</v>
      </c>
      <c r="F7410" s="547">
        <v>26844</v>
      </c>
      <c r="G7410" s="548">
        <v>0.19</v>
      </c>
      <c r="H7410" s="547">
        <v>22557.98</v>
      </c>
      <c r="I7410" s="545" t="s">
        <v>12700</v>
      </c>
      <c r="J7410" s="545" t="s">
        <v>13297</v>
      </c>
      <c r="K7410" s="545" t="s">
        <v>6562</v>
      </c>
      <c r="L7410" s="545" t="s">
        <v>13413</v>
      </c>
      <c r="M7410" s="548" t="s">
        <v>13758</v>
      </c>
      <c r="N7410" s="545" t="s">
        <v>13413</v>
      </c>
      <c r="O7410" s="545" t="s">
        <v>13413</v>
      </c>
      <c r="P7410" s="549">
        <v>12145</v>
      </c>
      <c r="Q7410" s="549">
        <v>1</v>
      </c>
      <c r="R7410" s="549">
        <v>117</v>
      </c>
      <c r="S7410" s="548">
        <v>2257</v>
      </c>
      <c r="T7410" s="548"/>
      <c r="U7410" s="99"/>
    </row>
    <row r="7411" spans="1:21" ht="19.5" customHeight="1">
      <c r="A7411" s="545">
        <v>102049</v>
      </c>
      <c r="B7411" s="545" t="s">
        <v>6561</v>
      </c>
      <c r="C7411" s="545" t="s">
        <v>216</v>
      </c>
      <c r="D7411" s="546">
        <v>44591</v>
      </c>
      <c r="E7411" s="171" t="str">
        <f t="shared" si="115"/>
        <v>2022</v>
      </c>
      <c r="F7411" s="547">
        <v>4273</v>
      </c>
      <c r="G7411" s="548">
        <v>0.19</v>
      </c>
      <c r="H7411" s="547">
        <v>3590.76</v>
      </c>
      <c r="I7411" s="545" t="s">
        <v>12659</v>
      </c>
      <c r="J7411" s="545" t="s">
        <v>13297</v>
      </c>
      <c r="K7411" s="545" t="s">
        <v>6561</v>
      </c>
      <c r="L7411" s="545" t="s">
        <v>13413</v>
      </c>
      <c r="M7411" s="548" t="s">
        <v>13758</v>
      </c>
      <c r="N7411" s="545" t="s">
        <v>13413</v>
      </c>
      <c r="O7411" s="545" t="s">
        <v>13413</v>
      </c>
      <c r="P7411" s="549">
        <v>12146</v>
      </c>
      <c r="Q7411" s="549">
        <v>1</v>
      </c>
      <c r="R7411" s="549">
        <v>116</v>
      </c>
      <c r="S7411" s="548">
        <v>2257</v>
      </c>
      <c r="T7411" s="548"/>
      <c r="U7411" s="99"/>
    </row>
    <row r="7412" spans="1:21" ht="19.5" customHeight="1">
      <c r="A7412" s="545">
        <v>102050</v>
      </c>
      <c r="B7412" s="545" t="s">
        <v>7684</v>
      </c>
      <c r="C7412" s="545" t="s">
        <v>216</v>
      </c>
      <c r="D7412" s="546">
        <v>46052</v>
      </c>
      <c r="E7412" s="171" t="str">
        <f t="shared" si="115"/>
        <v>2026</v>
      </c>
      <c r="F7412" s="547">
        <v>3231433</v>
      </c>
      <c r="G7412" s="548">
        <v>0.19</v>
      </c>
      <c r="H7412" s="547">
        <v>2715489.92</v>
      </c>
      <c r="I7412" s="545" t="s">
        <v>12984</v>
      </c>
      <c r="J7412" s="545" t="s">
        <v>13307</v>
      </c>
      <c r="K7412" s="545" t="s">
        <v>18584</v>
      </c>
      <c r="L7412" s="545" t="s">
        <v>13413</v>
      </c>
      <c r="M7412" s="548" t="s">
        <v>13758</v>
      </c>
      <c r="N7412" s="545" t="s">
        <v>13413</v>
      </c>
      <c r="O7412" s="545" t="s">
        <v>13413</v>
      </c>
      <c r="P7412" s="549">
        <v>12147</v>
      </c>
      <c r="Q7412" s="549">
        <v>1</v>
      </c>
      <c r="R7412" s="549">
        <v>57</v>
      </c>
      <c r="S7412" s="548">
        <v>2228</v>
      </c>
      <c r="T7412" s="548"/>
      <c r="U7412" s="99"/>
    </row>
    <row r="7413" spans="1:21" ht="19.5" customHeight="1">
      <c r="A7413" s="545">
        <v>102051</v>
      </c>
      <c r="B7413" s="545" t="s">
        <v>6560</v>
      </c>
      <c r="C7413" s="545" t="s">
        <v>216</v>
      </c>
      <c r="D7413" s="546">
        <v>44590</v>
      </c>
      <c r="E7413" s="171" t="str">
        <f t="shared" si="115"/>
        <v>2022</v>
      </c>
      <c r="F7413" s="547">
        <v>5334</v>
      </c>
      <c r="G7413" s="548">
        <v>0.19</v>
      </c>
      <c r="H7413" s="547">
        <v>4482.3500000000004</v>
      </c>
      <c r="I7413" s="545" t="s">
        <v>12659</v>
      </c>
      <c r="J7413" s="545" t="s">
        <v>13297</v>
      </c>
      <c r="K7413" s="545" t="s">
        <v>6560</v>
      </c>
      <c r="L7413" s="545" t="s">
        <v>13413</v>
      </c>
      <c r="M7413" s="548" t="s">
        <v>13758</v>
      </c>
      <c r="N7413" s="545" t="s">
        <v>13413</v>
      </c>
      <c r="O7413" s="545" t="s">
        <v>13413</v>
      </c>
      <c r="P7413" s="549">
        <v>12148</v>
      </c>
      <c r="Q7413" s="549">
        <v>1</v>
      </c>
      <c r="R7413" s="549">
        <v>116</v>
      </c>
      <c r="S7413" s="548">
        <v>2257</v>
      </c>
      <c r="T7413" s="548"/>
      <c r="U7413" s="99"/>
    </row>
    <row r="7414" spans="1:21" ht="19.5" customHeight="1">
      <c r="A7414" s="545">
        <v>102052</v>
      </c>
      <c r="B7414" s="545" t="s">
        <v>6559</v>
      </c>
      <c r="C7414" s="545" t="s">
        <v>216</v>
      </c>
      <c r="D7414" s="546">
        <v>44589</v>
      </c>
      <c r="E7414" s="171" t="str">
        <f t="shared" si="115"/>
        <v>2022</v>
      </c>
      <c r="F7414" s="547">
        <v>55369</v>
      </c>
      <c r="G7414" s="548">
        <v>0.19</v>
      </c>
      <c r="H7414" s="547">
        <v>46528.57</v>
      </c>
      <c r="I7414" s="545" t="s">
        <v>12659</v>
      </c>
      <c r="J7414" s="545" t="s">
        <v>13297</v>
      </c>
      <c r="K7414" s="545" t="s">
        <v>18585</v>
      </c>
      <c r="L7414" s="545" t="s">
        <v>13413</v>
      </c>
      <c r="M7414" s="548" t="s">
        <v>13758</v>
      </c>
      <c r="N7414" s="545" t="s">
        <v>13413</v>
      </c>
      <c r="O7414" s="545" t="s">
        <v>13413</v>
      </c>
      <c r="P7414" s="549">
        <v>12149</v>
      </c>
      <c r="Q7414" s="549">
        <v>1</v>
      </c>
      <c r="R7414" s="549">
        <v>116</v>
      </c>
      <c r="S7414" s="548">
        <v>2257</v>
      </c>
      <c r="T7414" s="548"/>
      <c r="U7414" s="99"/>
    </row>
    <row r="7415" spans="1:21" ht="19.5" customHeight="1">
      <c r="A7415" s="545">
        <v>102053</v>
      </c>
      <c r="B7415" s="545" t="s">
        <v>7738</v>
      </c>
      <c r="C7415" s="545" t="s">
        <v>216</v>
      </c>
      <c r="D7415" s="546">
        <v>43650</v>
      </c>
      <c r="E7415" s="171" t="str">
        <f t="shared" si="115"/>
        <v>2019</v>
      </c>
      <c r="F7415" s="547">
        <v>258000</v>
      </c>
      <c r="G7415" s="548">
        <v>0.19</v>
      </c>
      <c r="H7415" s="547">
        <v>216806.72</v>
      </c>
      <c r="I7415" s="545" t="s">
        <v>12984</v>
      </c>
      <c r="J7415" s="545" t="s">
        <v>13301</v>
      </c>
      <c r="K7415" s="545" t="s">
        <v>18586</v>
      </c>
      <c r="L7415" s="545" t="s">
        <v>13413</v>
      </c>
      <c r="M7415" s="548" t="s">
        <v>13758</v>
      </c>
      <c r="N7415" s="545" t="s">
        <v>13413</v>
      </c>
      <c r="O7415" s="545" t="s">
        <v>13413</v>
      </c>
      <c r="P7415" s="549">
        <v>12150</v>
      </c>
      <c r="Q7415" s="549">
        <v>1</v>
      </c>
      <c r="R7415" s="549">
        <v>57</v>
      </c>
      <c r="S7415" s="548">
        <v>2221</v>
      </c>
      <c r="T7415" s="548"/>
      <c r="U7415" s="99"/>
    </row>
    <row r="7416" spans="1:21" ht="19.5" customHeight="1">
      <c r="A7416" s="545">
        <v>102054</v>
      </c>
      <c r="B7416" s="545" t="s">
        <v>7737</v>
      </c>
      <c r="C7416" s="545" t="s">
        <v>216</v>
      </c>
      <c r="D7416" s="546">
        <v>43650</v>
      </c>
      <c r="E7416" s="171" t="str">
        <f t="shared" si="115"/>
        <v>2019</v>
      </c>
      <c r="F7416" s="547">
        <v>70000</v>
      </c>
      <c r="G7416" s="548">
        <v>0.19</v>
      </c>
      <c r="H7416" s="547">
        <v>58823.53</v>
      </c>
      <c r="I7416" s="545" t="s">
        <v>12984</v>
      </c>
      <c r="J7416" s="545" t="s">
        <v>13321</v>
      </c>
      <c r="K7416" s="545" t="s">
        <v>18587</v>
      </c>
      <c r="L7416" s="545" t="s">
        <v>13413</v>
      </c>
      <c r="M7416" s="548" t="s">
        <v>13758</v>
      </c>
      <c r="N7416" s="545" t="s">
        <v>13413</v>
      </c>
      <c r="O7416" s="545" t="s">
        <v>13413</v>
      </c>
      <c r="P7416" s="549">
        <v>12151</v>
      </c>
      <c r="Q7416" s="549">
        <v>1</v>
      </c>
      <c r="R7416" s="549">
        <v>57</v>
      </c>
      <c r="S7416" s="548">
        <v>2244</v>
      </c>
      <c r="T7416" s="548"/>
      <c r="U7416" s="99"/>
    </row>
    <row r="7417" spans="1:21" ht="19.5" customHeight="1">
      <c r="A7417" s="545">
        <v>102055</v>
      </c>
      <c r="B7417" s="545" t="s">
        <v>7710</v>
      </c>
      <c r="C7417" s="545" t="s">
        <v>216</v>
      </c>
      <c r="D7417" s="546">
        <v>43654</v>
      </c>
      <c r="E7417" s="171" t="str">
        <f t="shared" si="115"/>
        <v>2019</v>
      </c>
      <c r="F7417" s="547">
        <v>4817732.01</v>
      </c>
      <c r="G7417" s="548">
        <v>0.19</v>
      </c>
      <c r="H7417" s="547">
        <v>4048514.29</v>
      </c>
      <c r="I7417" s="545" t="s">
        <v>12986</v>
      </c>
      <c r="J7417" s="545" t="s">
        <v>13321</v>
      </c>
      <c r="K7417" s="545" t="s">
        <v>18588</v>
      </c>
      <c r="L7417" s="545" t="s">
        <v>13413</v>
      </c>
      <c r="M7417" s="548" t="s">
        <v>13758</v>
      </c>
      <c r="N7417" s="545" t="s">
        <v>13413</v>
      </c>
      <c r="O7417" s="545" t="s">
        <v>13413</v>
      </c>
      <c r="P7417" s="549">
        <v>12152</v>
      </c>
      <c r="Q7417" s="549">
        <v>1</v>
      </c>
      <c r="R7417" s="549">
        <v>101</v>
      </c>
      <c r="S7417" s="548">
        <v>2244</v>
      </c>
      <c r="T7417" s="548"/>
      <c r="U7417" s="99"/>
    </row>
    <row r="7418" spans="1:21" ht="19.5" customHeight="1">
      <c r="A7418" s="545">
        <v>102056</v>
      </c>
      <c r="B7418" s="545" t="s">
        <v>7762</v>
      </c>
      <c r="C7418" s="545" t="s">
        <v>216</v>
      </c>
      <c r="D7418" s="546">
        <v>43637</v>
      </c>
      <c r="E7418" s="171" t="str">
        <f t="shared" si="115"/>
        <v>2019</v>
      </c>
      <c r="F7418" s="547">
        <v>3663750</v>
      </c>
      <c r="G7418" s="548">
        <v>0.19</v>
      </c>
      <c r="H7418" s="547">
        <v>3078781.51</v>
      </c>
      <c r="I7418" s="545" t="s">
        <v>12736</v>
      </c>
      <c r="J7418" s="545" t="s">
        <v>13321</v>
      </c>
      <c r="K7418" s="545" t="s">
        <v>18589</v>
      </c>
      <c r="L7418" s="545" t="s">
        <v>13413</v>
      </c>
      <c r="M7418" s="548" t="s">
        <v>13758</v>
      </c>
      <c r="N7418" s="545" t="s">
        <v>13413</v>
      </c>
      <c r="O7418" s="545" t="s">
        <v>13413</v>
      </c>
      <c r="P7418" s="549">
        <v>12153</v>
      </c>
      <c r="Q7418" s="549">
        <v>1</v>
      </c>
      <c r="R7418" s="549">
        <v>56</v>
      </c>
      <c r="S7418" s="548">
        <v>2244</v>
      </c>
      <c r="T7418" s="548"/>
      <c r="U7418" s="99"/>
    </row>
    <row r="7419" spans="1:21" ht="19.5" customHeight="1">
      <c r="A7419" s="545">
        <v>102057</v>
      </c>
      <c r="B7419" s="545" t="s">
        <v>7761</v>
      </c>
      <c r="C7419" s="545" t="s">
        <v>216</v>
      </c>
      <c r="D7419" s="546">
        <v>43637</v>
      </c>
      <c r="E7419" s="171" t="str">
        <f t="shared" si="115"/>
        <v>2019</v>
      </c>
      <c r="F7419" s="547">
        <v>11175000</v>
      </c>
      <c r="G7419" s="548">
        <v>0.19</v>
      </c>
      <c r="H7419" s="547">
        <v>9390756.3000000007</v>
      </c>
      <c r="I7419" s="545" t="s">
        <v>12736</v>
      </c>
      <c r="J7419" s="545" t="s">
        <v>13321</v>
      </c>
      <c r="K7419" s="545" t="s">
        <v>18589</v>
      </c>
      <c r="L7419" s="545" t="s">
        <v>13413</v>
      </c>
      <c r="M7419" s="548" t="s">
        <v>13758</v>
      </c>
      <c r="N7419" s="545" t="s">
        <v>13413</v>
      </c>
      <c r="O7419" s="545" t="s">
        <v>13413</v>
      </c>
      <c r="P7419" s="549">
        <v>12154</v>
      </c>
      <c r="Q7419" s="549">
        <v>1</v>
      </c>
      <c r="R7419" s="549">
        <v>56</v>
      </c>
      <c r="S7419" s="548">
        <v>2244</v>
      </c>
      <c r="T7419" s="548"/>
      <c r="U7419" s="99"/>
    </row>
    <row r="7420" spans="1:21" ht="19.5" customHeight="1">
      <c r="A7420" s="545">
        <v>102058</v>
      </c>
      <c r="B7420" s="545" t="s">
        <v>7732</v>
      </c>
      <c r="C7420" s="545" t="s">
        <v>216</v>
      </c>
      <c r="D7420" s="546">
        <v>43651</v>
      </c>
      <c r="E7420" s="171" t="str">
        <f t="shared" si="115"/>
        <v>2019</v>
      </c>
      <c r="F7420" s="547">
        <v>1801618</v>
      </c>
      <c r="G7420" s="548">
        <v>0.19</v>
      </c>
      <c r="H7420" s="547">
        <v>1513964.71</v>
      </c>
      <c r="I7420" s="545" t="s">
        <v>12986</v>
      </c>
      <c r="J7420" s="545" t="s">
        <v>13321</v>
      </c>
      <c r="K7420" s="545" t="s">
        <v>18590</v>
      </c>
      <c r="L7420" s="545" t="s">
        <v>13413</v>
      </c>
      <c r="M7420" s="548" t="s">
        <v>13758</v>
      </c>
      <c r="N7420" s="545" t="s">
        <v>13413</v>
      </c>
      <c r="O7420" s="545" t="s">
        <v>13413</v>
      </c>
      <c r="P7420" s="549">
        <v>12155</v>
      </c>
      <c r="Q7420" s="549">
        <v>1</v>
      </c>
      <c r="R7420" s="549">
        <v>101</v>
      </c>
      <c r="S7420" s="548">
        <v>2244</v>
      </c>
      <c r="T7420" s="548"/>
      <c r="U7420" s="99"/>
    </row>
    <row r="7421" spans="1:21" ht="19.5" customHeight="1">
      <c r="A7421" s="545">
        <v>102059</v>
      </c>
      <c r="B7421" s="545" t="s">
        <v>7343</v>
      </c>
      <c r="C7421" s="545" t="s">
        <v>216</v>
      </c>
      <c r="D7421" s="546">
        <v>43802</v>
      </c>
      <c r="E7421" s="171" t="str">
        <f t="shared" si="115"/>
        <v>2019</v>
      </c>
      <c r="F7421" s="547">
        <v>530458.99</v>
      </c>
      <c r="G7421" s="548">
        <v>0.19</v>
      </c>
      <c r="H7421" s="547">
        <v>445763.86</v>
      </c>
      <c r="I7421" s="545" t="s">
        <v>12957</v>
      </c>
      <c r="J7421" s="545" t="s">
        <v>13321</v>
      </c>
      <c r="K7421" s="545" t="s">
        <v>18591</v>
      </c>
      <c r="L7421" s="545" t="s">
        <v>13413</v>
      </c>
      <c r="M7421" s="548" t="s">
        <v>13758</v>
      </c>
      <c r="N7421" s="545" t="s">
        <v>13413</v>
      </c>
      <c r="O7421" s="545" t="s">
        <v>13413</v>
      </c>
      <c r="P7421" s="549">
        <v>12156</v>
      </c>
      <c r="Q7421" s="549">
        <v>1</v>
      </c>
      <c r="R7421" s="549">
        <v>42</v>
      </c>
      <c r="S7421" s="548">
        <v>2244</v>
      </c>
      <c r="T7421" s="548"/>
      <c r="U7421" s="99"/>
    </row>
    <row r="7422" spans="1:21" ht="19.5" customHeight="1">
      <c r="A7422" s="545">
        <v>102060</v>
      </c>
      <c r="B7422" s="545" t="s">
        <v>7731</v>
      </c>
      <c r="C7422" s="545" t="s">
        <v>216</v>
      </c>
      <c r="D7422" s="546">
        <v>43651</v>
      </c>
      <c r="E7422" s="171" t="str">
        <f t="shared" si="115"/>
        <v>2019</v>
      </c>
      <c r="F7422" s="547">
        <v>298176</v>
      </c>
      <c r="G7422" s="548">
        <v>0.19</v>
      </c>
      <c r="H7422" s="547">
        <v>250568.07</v>
      </c>
      <c r="I7422" s="545" t="s">
        <v>12642</v>
      </c>
      <c r="J7422" s="545" t="s">
        <v>13321</v>
      </c>
      <c r="K7422" s="545" t="s">
        <v>18592</v>
      </c>
      <c r="L7422" s="545" t="s">
        <v>13413</v>
      </c>
      <c r="M7422" s="548" t="s">
        <v>13758</v>
      </c>
      <c r="N7422" s="545" t="s">
        <v>13413</v>
      </c>
      <c r="O7422" s="545" t="s">
        <v>13413</v>
      </c>
      <c r="P7422" s="549">
        <v>12157</v>
      </c>
      <c r="Q7422" s="549">
        <v>1</v>
      </c>
      <c r="R7422" s="549">
        <v>135</v>
      </c>
      <c r="S7422" s="548">
        <v>2244</v>
      </c>
      <c r="T7422" s="548"/>
      <c r="U7422" s="99"/>
    </row>
    <row r="7423" spans="1:21" ht="19.5" customHeight="1">
      <c r="A7423" s="545">
        <v>102061</v>
      </c>
      <c r="B7423" s="545" t="s">
        <v>7730</v>
      </c>
      <c r="C7423" s="545" t="s">
        <v>216</v>
      </c>
      <c r="D7423" s="546">
        <v>43651</v>
      </c>
      <c r="E7423" s="171" t="str">
        <f t="shared" si="115"/>
        <v>2019</v>
      </c>
      <c r="F7423" s="547">
        <v>248017</v>
      </c>
      <c r="G7423" s="548">
        <v>0.19</v>
      </c>
      <c r="H7423" s="547">
        <v>208417.65</v>
      </c>
      <c r="I7423" s="545" t="s">
        <v>12642</v>
      </c>
      <c r="J7423" s="545" t="s">
        <v>13321</v>
      </c>
      <c r="K7423" s="545" t="s">
        <v>18592</v>
      </c>
      <c r="L7423" s="545" t="s">
        <v>13413</v>
      </c>
      <c r="M7423" s="548" t="s">
        <v>13758</v>
      </c>
      <c r="N7423" s="545" t="s">
        <v>13413</v>
      </c>
      <c r="O7423" s="545" t="s">
        <v>13413</v>
      </c>
      <c r="P7423" s="549">
        <v>12158</v>
      </c>
      <c r="Q7423" s="549">
        <v>1</v>
      </c>
      <c r="R7423" s="549">
        <v>135</v>
      </c>
      <c r="S7423" s="548">
        <v>2244</v>
      </c>
      <c r="T7423" s="548"/>
      <c r="U7423" s="99"/>
    </row>
    <row r="7424" spans="1:21" ht="19.5" customHeight="1">
      <c r="A7424" s="545">
        <v>102062</v>
      </c>
      <c r="B7424" s="545" t="s">
        <v>7729</v>
      </c>
      <c r="C7424" s="545" t="s">
        <v>216</v>
      </c>
      <c r="D7424" s="546">
        <v>44592</v>
      </c>
      <c r="E7424" s="171" t="str">
        <f t="shared" si="115"/>
        <v>2022</v>
      </c>
      <c r="F7424" s="547">
        <v>43530</v>
      </c>
      <c r="G7424" s="548">
        <v>0.19</v>
      </c>
      <c r="H7424" s="547">
        <v>36579.83</v>
      </c>
      <c r="I7424" s="545" t="s">
        <v>12676</v>
      </c>
      <c r="J7424" s="545" t="s">
        <v>13297</v>
      </c>
      <c r="K7424" s="545" t="s">
        <v>18593</v>
      </c>
      <c r="L7424" s="545" t="s">
        <v>13413</v>
      </c>
      <c r="M7424" s="548" t="s">
        <v>13758</v>
      </c>
      <c r="N7424" s="545" t="s">
        <v>13413</v>
      </c>
      <c r="O7424" s="545" t="s">
        <v>13413</v>
      </c>
      <c r="P7424" s="549">
        <v>12159</v>
      </c>
      <c r="Q7424" s="549">
        <v>1</v>
      </c>
      <c r="R7424" s="549">
        <v>14</v>
      </c>
      <c r="S7424" s="548">
        <v>2257</v>
      </c>
      <c r="T7424" s="548"/>
      <c r="U7424" s="99"/>
    </row>
    <row r="7425" spans="1:21" ht="19.5" customHeight="1">
      <c r="A7425" s="545">
        <v>102063</v>
      </c>
      <c r="B7425" s="545" t="s">
        <v>7728</v>
      </c>
      <c r="C7425" s="545" t="s">
        <v>209</v>
      </c>
      <c r="D7425" s="546">
        <v>43651</v>
      </c>
      <c r="E7425" s="171" t="str">
        <f t="shared" si="115"/>
        <v>2019</v>
      </c>
      <c r="F7425" s="547">
        <v>18627</v>
      </c>
      <c r="G7425" s="548">
        <v>0.19</v>
      </c>
      <c r="H7425" s="547">
        <v>15652.94</v>
      </c>
      <c r="I7425" s="545" t="s">
        <v>12706</v>
      </c>
      <c r="J7425" s="545" t="s">
        <v>12979</v>
      </c>
      <c r="K7425" s="545" t="s">
        <v>13413</v>
      </c>
      <c r="L7425" s="545" t="s">
        <v>13413</v>
      </c>
      <c r="M7425" s="548" t="s">
        <v>13758</v>
      </c>
      <c r="N7425" s="545" t="s">
        <v>13413</v>
      </c>
      <c r="O7425" s="545" t="s">
        <v>13413</v>
      </c>
      <c r="P7425" s="549">
        <v>12160</v>
      </c>
      <c r="Q7425" s="549">
        <v>1</v>
      </c>
      <c r="R7425" s="549">
        <v>128</v>
      </c>
      <c r="S7425" s="548">
        <v>404</v>
      </c>
      <c r="T7425" s="548"/>
      <c r="U7425" s="99"/>
    </row>
    <row r="7426" spans="1:21" ht="19.5" customHeight="1">
      <c r="A7426" s="545">
        <v>102064</v>
      </c>
      <c r="B7426" s="545" t="s">
        <v>7727</v>
      </c>
      <c r="C7426" s="545" t="s">
        <v>216</v>
      </c>
      <c r="D7426" s="546">
        <v>43651</v>
      </c>
      <c r="E7426" s="171" t="str">
        <f t="shared" si="115"/>
        <v>2019</v>
      </c>
      <c r="F7426" s="547">
        <v>6500000</v>
      </c>
      <c r="G7426" s="548">
        <v>0.19</v>
      </c>
      <c r="H7426" s="547">
        <v>5462184.8700000001</v>
      </c>
      <c r="I7426" s="545" t="s">
        <v>12637</v>
      </c>
      <c r="J7426" s="545" t="s">
        <v>13321</v>
      </c>
      <c r="K7426" s="545" t="s">
        <v>18444</v>
      </c>
      <c r="L7426" s="545" t="s">
        <v>13413</v>
      </c>
      <c r="M7426" s="548" t="s">
        <v>13843</v>
      </c>
      <c r="N7426" s="545" t="s">
        <v>13413</v>
      </c>
      <c r="O7426" s="545" t="s">
        <v>13413</v>
      </c>
      <c r="P7426" s="549">
        <v>12161</v>
      </c>
      <c r="Q7426" s="549">
        <v>5</v>
      </c>
      <c r="R7426" s="549">
        <v>13</v>
      </c>
      <c r="S7426" s="548">
        <v>2244</v>
      </c>
      <c r="T7426" s="548"/>
      <c r="U7426" s="99"/>
    </row>
    <row r="7427" spans="1:21" ht="19.5" customHeight="1">
      <c r="A7427" s="545">
        <v>102065</v>
      </c>
      <c r="B7427" s="545" t="s">
        <v>7726</v>
      </c>
      <c r="C7427" s="545" t="s">
        <v>216</v>
      </c>
      <c r="D7427" s="546">
        <v>43651</v>
      </c>
      <c r="E7427" s="171" t="str">
        <f t="shared" si="115"/>
        <v>2019</v>
      </c>
      <c r="F7427" s="547">
        <v>7500000</v>
      </c>
      <c r="G7427" s="548">
        <v>0.19</v>
      </c>
      <c r="H7427" s="547">
        <v>6302521.0099999998</v>
      </c>
      <c r="I7427" s="545" t="s">
        <v>12637</v>
      </c>
      <c r="J7427" s="545" t="s">
        <v>13321</v>
      </c>
      <c r="K7427" s="545" t="s">
        <v>18444</v>
      </c>
      <c r="L7427" s="545" t="s">
        <v>13413</v>
      </c>
      <c r="M7427" s="548" t="s">
        <v>13843</v>
      </c>
      <c r="N7427" s="545" t="s">
        <v>13413</v>
      </c>
      <c r="O7427" s="545" t="s">
        <v>13413</v>
      </c>
      <c r="P7427" s="549">
        <v>12162</v>
      </c>
      <c r="Q7427" s="549">
        <v>5</v>
      </c>
      <c r="R7427" s="549">
        <v>13</v>
      </c>
      <c r="S7427" s="548">
        <v>2244</v>
      </c>
      <c r="T7427" s="548"/>
      <c r="U7427" s="99"/>
    </row>
    <row r="7428" spans="1:21" ht="19.5" customHeight="1">
      <c r="A7428" s="545">
        <v>102066</v>
      </c>
      <c r="B7428" s="545" t="s">
        <v>7492</v>
      </c>
      <c r="C7428" s="545" t="s">
        <v>216</v>
      </c>
      <c r="D7428" s="546">
        <v>43734</v>
      </c>
      <c r="E7428" s="171" t="str">
        <f t="shared" ref="E7428:E7491" si="116">TEXT(D7428,"YYYY")</f>
        <v>2019</v>
      </c>
      <c r="F7428" s="547">
        <v>6580200.2000000002</v>
      </c>
      <c r="G7428" s="548">
        <v>0.19</v>
      </c>
      <c r="H7428" s="547">
        <v>5529580</v>
      </c>
      <c r="I7428" s="545" t="s">
        <v>12762</v>
      </c>
      <c r="J7428" s="545" t="s">
        <v>13321</v>
      </c>
      <c r="K7428" s="545" t="s">
        <v>18594</v>
      </c>
      <c r="L7428" s="545" t="s">
        <v>13413</v>
      </c>
      <c r="M7428" s="548" t="s">
        <v>13758</v>
      </c>
      <c r="N7428" s="545" t="s">
        <v>13413</v>
      </c>
      <c r="O7428" s="545" t="s">
        <v>13413</v>
      </c>
      <c r="P7428" s="549">
        <v>12163</v>
      </c>
      <c r="Q7428" s="549">
        <v>1</v>
      </c>
      <c r="R7428" s="549">
        <v>8</v>
      </c>
      <c r="S7428" s="548">
        <v>2244</v>
      </c>
      <c r="T7428" s="548"/>
      <c r="U7428" s="99"/>
    </row>
    <row r="7429" spans="1:21" ht="19.5" customHeight="1">
      <c r="A7429" s="545">
        <v>102067</v>
      </c>
      <c r="B7429" s="545" t="s">
        <v>7725</v>
      </c>
      <c r="C7429" s="545" t="s">
        <v>216</v>
      </c>
      <c r="D7429" s="546">
        <v>44587</v>
      </c>
      <c r="E7429" s="171" t="str">
        <f t="shared" si="116"/>
        <v>2022</v>
      </c>
      <c r="F7429" s="547">
        <v>404419</v>
      </c>
      <c r="G7429" s="548">
        <v>0.19</v>
      </c>
      <c r="H7429" s="547">
        <v>339847.9</v>
      </c>
      <c r="I7429" s="545" t="s">
        <v>12637</v>
      </c>
      <c r="J7429" s="545" t="s">
        <v>13297</v>
      </c>
      <c r="K7429" s="545" t="s">
        <v>18595</v>
      </c>
      <c r="L7429" s="545" t="s">
        <v>13413</v>
      </c>
      <c r="M7429" s="548" t="s">
        <v>13868</v>
      </c>
      <c r="N7429" s="545" t="s">
        <v>13413</v>
      </c>
      <c r="O7429" s="545" t="s">
        <v>13413</v>
      </c>
      <c r="P7429" s="549">
        <v>12164</v>
      </c>
      <c r="Q7429" s="549">
        <v>2</v>
      </c>
      <c r="R7429" s="549">
        <v>13</v>
      </c>
      <c r="S7429" s="548">
        <v>2257</v>
      </c>
      <c r="T7429" s="548"/>
      <c r="U7429" s="99"/>
    </row>
    <row r="7430" spans="1:21" ht="19.5" customHeight="1">
      <c r="A7430" s="545">
        <v>102068</v>
      </c>
      <c r="B7430" s="545" t="s">
        <v>6498</v>
      </c>
      <c r="C7430" s="545" t="s">
        <v>216</v>
      </c>
      <c r="D7430" s="546">
        <v>43651</v>
      </c>
      <c r="E7430" s="171" t="str">
        <f t="shared" si="116"/>
        <v>2019</v>
      </c>
      <c r="F7430" s="547">
        <v>2637</v>
      </c>
      <c r="G7430" s="548">
        <v>0.19</v>
      </c>
      <c r="H7430" s="547">
        <v>2215.9699999999998</v>
      </c>
      <c r="I7430" s="545" t="s">
        <v>12659</v>
      </c>
      <c r="J7430" s="545" t="s">
        <v>13298</v>
      </c>
      <c r="K7430" s="545" t="s">
        <v>13413</v>
      </c>
      <c r="L7430" s="545" t="s">
        <v>13413</v>
      </c>
      <c r="M7430" s="548" t="s">
        <v>13758</v>
      </c>
      <c r="N7430" s="545" t="s">
        <v>13413</v>
      </c>
      <c r="O7430" s="545" t="s">
        <v>13413</v>
      </c>
      <c r="P7430" s="549">
        <v>12165</v>
      </c>
      <c r="Q7430" s="549">
        <v>1</v>
      </c>
      <c r="R7430" s="549">
        <v>116</v>
      </c>
      <c r="S7430" s="548">
        <v>1012</v>
      </c>
      <c r="T7430" s="548"/>
      <c r="U7430" s="99"/>
    </row>
    <row r="7431" spans="1:21" ht="19.5" customHeight="1">
      <c r="A7431" s="545">
        <v>102069</v>
      </c>
      <c r="B7431" s="545" t="s">
        <v>6497</v>
      </c>
      <c r="C7431" s="545" t="s">
        <v>216</v>
      </c>
      <c r="D7431" s="546">
        <v>44590</v>
      </c>
      <c r="E7431" s="171" t="str">
        <f t="shared" si="116"/>
        <v>2022</v>
      </c>
      <c r="F7431" s="547">
        <v>547</v>
      </c>
      <c r="G7431" s="548">
        <v>0.19</v>
      </c>
      <c r="H7431" s="547">
        <v>459.66</v>
      </c>
      <c r="I7431" s="545" t="s">
        <v>12659</v>
      </c>
      <c r="J7431" s="545" t="s">
        <v>13297</v>
      </c>
      <c r="K7431" s="545" t="s">
        <v>13413</v>
      </c>
      <c r="L7431" s="545" t="s">
        <v>13413</v>
      </c>
      <c r="M7431" s="548" t="s">
        <v>13758</v>
      </c>
      <c r="N7431" s="545" t="s">
        <v>13413</v>
      </c>
      <c r="O7431" s="545" t="s">
        <v>13413</v>
      </c>
      <c r="P7431" s="549">
        <v>12166</v>
      </c>
      <c r="Q7431" s="549">
        <v>1</v>
      </c>
      <c r="R7431" s="549">
        <v>116</v>
      </c>
      <c r="S7431" s="548">
        <v>2257</v>
      </c>
      <c r="T7431" s="548"/>
      <c r="U7431" s="99"/>
    </row>
    <row r="7432" spans="1:21" ht="19.5" customHeight="1">
      <c r="A7432" s="545">
        <v>102070</v>
      </c>
      <c r="B7432" s="545" t="s">
        <v>7491</v>
      </c>
      <c r="C7432" s="545" t="s">
        <v>216</v>
      </c>
      <c r="D7432" s="546">
        <v>43734</v>
      </c>
      <c r="E7432" s="171" t="str">
        <f t="shared" si="116"/>
        <v>2019</v>
      </c>
      <c r="F7432" s="547">
        <v>3689797.3</v>
      </c>
      <c r="G7432" s="548">
        <v>0.19</v>
      </c>
      <c r="H7432" s="547">
        <v>3100670</v>
      </c>
      <c r="I7432" s="545" t="s">
        <v>12762</v>
      </c>
      <c r="J7432" s="545" t="s">
        <v>13321</v>
      </c>
      <c r="K7432" s="545" t="s">
        <v>18596</v>
      </c>
      <c r="L7432" s="545" t="s">
        <v>13413</v>
      </c>
      <c r="M7432" s="548" t="s">
        <v>13758</v>
      </c>
      <c r="N7432" s="545" t="s">
        <v>13413</v>
      </c>
      <c r="O7432" s="545" t="s">
        <v>13413</v>
      </c>
      <c r="P7432" s="549">
        <v>12167</v>
      </c>
      <c r="Q7432" s="549">
        <v>1</v>
      </c>
      <c r="R7432" s="549">
        <v>8</v>
      </c>
      <c r="S7432" s="548">
        <v>2244</v>
      </c>
      <c r="T7432" s="548"/>
      <c r="U7432" s="99"/>
    </row>
    <row r="7433" spans="1:21" ht="19.5" customHeight="1">
      <c r="A7433" s="545">
        <v>102071</v>
      </c>
      <c r="B7433" s="545" t="s">
        <v>7490</v>
      </c>
      <c r="C7433" s="545" t="s">
        <v>216</v>
      </c>
      <c r="D7433" s="546">
        <v>43734</v>
      </c>
      <c r="E7433" s="171" t="str">
        <f t="shared" si="116"/>
        <v>2019</v>
      </c>
      <c r="F7433" s="547">
        <v>15821348</v>
      </c>
      <c r="G7433" s="548">
        <v>0.19</v>
      </c>
      <c r="H7433" s="547">
        <v>13295250.42</v>
      </c>
      <c r="I7433" s="545" t="s">
        <v>12762</v>
      </c>
      <c r="J7433" s="545" t="s">
        <v>13321</v>
      </c>
      <c r="K7433" s="545" t="s">
        <v>18597</v>
      </c>
      <c r="L7433" s="545" t="s">
        <v>13413</v>
      </c>
      <c r="M7433" s="548" t="s">
        <v>13758</v>
      </c>
      <c r="N7433" s="545" t="s">
        <v>13413</v>
      </c>
      <c r="O7433" s="545" t="s">
        <v>13413</v>
      </c>
      <c r="P7433" s="549">
        <v>12168</v>
      </c>
      <c r="Q7433" s="549">
        <v>1</v>
      </c>
      <c r="R7433" s="549">
        <v>8</v>
      </c>
      <c r="S7433" s="548">
        <v>2244</v>
      </c>
      <c r="T7433" s="548"/>
      <c r="U7433" s="99"/>
    </row>
    <row r="7434" spans="1:21" ht="19.5" customHeight="1">
      <c r="A7434" s="545">
        <v>102072</v>
      </c>
      <c r="B7434" s="545" t="s">
        <v>7724</v>
      </c>
      <c r="C7434" s="545" t="s">
        <v>216</v>
      </c>
      <c r="D7434" s="546">
        <v>43651</v>
      </c>
      <c r="E7434" s="171" t="str">
        <f t="shared" si="116"/>
        <v>2019</v>
      </c>
      <c r="F7434" s="547">
        <v>1065746.99</v>
      </c>
      <c r="G7434" s="548">
        <v>0.19</v>
      </c>
      <c r="H7434" s="547">
        <v>895585.71</v>
      </c>
      <c r="I7434" s="545" t="s">
        <v>12650</v>
      </c>
      <c r="J7434" s="545" t="s">
        <v>13321</v>
      </c>
      <c r="K7434" s="545" t="s">
        <v>18598</v>
      </c>
      <c r="L7434" s="545" t="s">
        <v>13413</v>
      </c>
      <c r="M7434" s="548" t="s">
        <v>13758</v>
      </c>
      <c r="N7434" s="545" t="s">
        <v>13413</v>
      </c>
      <c r="O7434" s="545" t="s">
        <v>13413</v>
      </c>
      <c r="P7434" s="549">
        <v>12169</v>
      </c>
      <c r="Q7434" s="549">
        <v>1</v>
      </c>
      <c r="R7434" s="549">
        <v>127</v>
      </c>
      <c r="S7434" s="548">
        <v>2244</v>
      </c>
      <c r="T7434" s="548"/>
      <c r="U7434" s="99"/>
    </row>
    <row r="7435" spans="1:21" ht="19.5" customHeight="1">
      <c r="A7435" s="545">
        <v>102073</v>
      </c>
      <c r="B7435" s="545" t="s">
        <v>7723</v>
      </c>
      <c r="C7435" s="545" t="s">
        <v>216</v>
      </c>
      <c r="D7435" s="546">
        <v>43651</v>
      </c>
      <c r="E7435" s="171" t="str">
        <f t="shared" si="116"/>
        <v>2019</v>
      </c>
      <c r="F7435" s="547">
        <v>177722813</v>
      </c>
      <c r="G7435" s="548">
        <v>0.19</v>
      </c>
      <c r="H7435" s="547">
        <v>149346901.68000001</v>
      </c>
      <c r="I7435" s="545" t="s">
        <v>12762</v>
      </c>
      <c r="J7435" s="545" t="s">
        <v>13321</v>
      </c>
      <c r="K7435" s="545" t="s">
        <v>18599</v>
      </c>
      <c r="L7435" s="545" t="s">
        <v>13413</v>
      </c>
      <c r="M7435" s="548" t="s">
        <v>13758</v>
      </c>
      <c r="N7435" s="545" t="s">
        <v>13413</v>
      </c>
      <c r="O7435" s="545" t="s">
        <v>13413</v>
      </c>
      <c r="P7435" s="549">
        <v>12170</v>
      </c>
      <c r="Q7435" s="549">
        <v>1</v>
      </c>
      <c r="R7435" s="549">
        <v>8</v>
      </c>
      <c r="S7435" s="548">
        <v>2244</v>
      </c>
      <c r="T7435" s="548"/>
      <c r="U7435" s="99"/>
    </row>
    <row r="7436" spans="1:21" ht="19.5" customHeight="1">
      <c r="A7436" s="545">
        <v>102074</v>
      </c>
      <c r="B7436" s="545" t="s">
        <v>7722</v>
      </c>
      <c r="C7436" s="545" t="s">
        <v>216</v>
      </c>
      <c r="D7436" s="546">
        <v>43651</v>
      </c>
      <c r="E7436" s="171" t="str">
        <f t="shared" si="116"/>
        <v>2019</v>
      </c>
      <c r="F7436" s="547">
        <v>6799999.9900000002</v>
      </c>
      <c r="G7436" s="548">
        <v>0.19</v>
      </c>
      <c r="H7436" s="547">
        <v>5714285.71</v>
      </c>
      <c r="I7436" s="545" t="s">
        <v>12984</v>
      </c>
      <c r="J7436" s="545" t="s">
        <v>13321</v>
      </c>
      <c r="K7436" s="545" t="s">
        <v>18600</v>
      </c>
      <c r="L7436" s="545" t="s">
        <v>13413</v>
      </c>
      <c r="M7436" s="548" t="s">
        <v>13758</v>
      </c>
      <c r="N7436" s="545" t="s">
        <v>13413</v>
      </c>
      <c r="O7436" s="545" t="s">
        <v>13413</v>
      </c>
      <c r="P7436" s="549">
        <v>12171</v>
      </c>
      <c r="Q7436" s="549">
        <v>1</v>
      </c>
      <c r="R7436" s="549">
        <v>57</v>
      </c>
      <c r="S7436" s="548">
        <v>2244</v>
      </c>
      <c r="T7436" s="548"/>
      <c r="U7436" s="99"/>
    </row>
    <row r="7437" spans="1:21" ht="19.5" customHeight="1">
      <c r="A7437" s="545">
        <v>102075</v>
      </c>
      <c r="B7437" s="545" t="s">
        <v>7479</v>
      </c>
      <c r="C7437" s="545" t="s">
        <v>216</v>
      </c>
      <c r="D7437" s="546">
        <v>43735</v>
      </c>
      <c r="E7437" s="171" t="str">
        <f t="shared" si="116"/>
        <v>2019</v>
      </c>
      <c r="F7437" s="547">
        <v>90945</v>
      </c>
      <c r="G7437" s="548">
        <v>0.19</v>
      </c>
      <c r="H7437" s="547">
        <v>76424.37</v>
      </c>
      <c r="I7437" s="545" t="s">
        <v>12650</v>
      </c>
      <c r="J7437" s="545" t="s">
        <v>13296</v>
      </c>
      <c r="K7437" s="545" t="s">
        <v>18601</v>
      </c>
      <c r="L7437" s="545" t="s">
        <v>13413</v>
      </c>
      <c r="M7437" s="548" t="s">
        <v>13758</v>
      </c>
      <c r="N7437" s="545" t="s">
        <v>13413</v>
      </c>
      <c r="O7437" s="545" t="s">
        <v>13413</v>
      </c>
      <c r="P7437" s="549">
        <v>12172</v>
      </c>
      <c r="Q7437" s="549">
        <v>1</v>
      </c>
      <c r="R7437" s="549">
        <v>127</v>
      </c>
      <c r="S7437" s="548">
        <v>2218</v>
      </c>
      <c r="T7437" s="548"/>
      <c r="U7437" s="99"/>
    </row>
    <row r="7438" spans="1:21" ht="19.5" customHeight="1">
      <c r="A7438" s="545">
        <v>102077</v>
      </c>
      <c r="B7438" s="545" t="s">
        <v>7721</v>
      </c>
      <c r="C7438" s="545" t="s">
        <v>221</v>
      </c>
      <c r="D7438" s="546">
        <v>43651</v>
      </c>
      <c r="E7438" s="171" t="str">
        <f t="shared" si="116"/>
        <v>2019</v>
      </c>
      <c r="F7438" s="547">
        <v>126503</v>
      </c>
      <c r="G7438" s="548">
        <v>0.19</v>
      </c>
      <c r="H7438" s="547">
        <v>106305.04</v>
      </c>
      <c r="I7438" s="545" t="s">
        <v>12967</v>
      </c>
      <c r="J7438" s="545" t="s">
        <v>13321</v>
      </c>
      <c r="K7438" s="545" t="s">
        <v>18602</v>
      </c>
      <c r="L7438" s="545" t="s">
        <v>16793</v>
      </c>
      <c r="M7438" s="548" t="s">
        <v>13758</v>
      </c>
      <c r="N7438" s="545" t="s">
        <v>13413</v>
      </c>
      <c r="O7438" s="545" t="s">
        <v>13413</v>
      </c>
      <c r="P7438" s="549">
        <v>12174</v>
      </c>
      <c r="Q7438" s="549">
        <v>1</v>
      </c>
      <c r="R7438" s="549">
        <v>61</v>
      </c>
      <c r="S7438" s="548">
        <v>2244</v>
      </c>
      <c r="T7438" s="548"/>
      <c r="U7438" s="99"/>
    </row>
    <row r="7439" spans="1:21" ht="19.5" customHeight="1">
      <c r="A7439" s="545">
        <v>102078</v>
      </c>
      <c r="B7439" s="545" t="s">
        <v>7720</v>
      </c>
      <c r="C7439" s="545" t="s">
        <v>216</v>
      </c>
      <c r="D7439" s="546">
        <v>43651</v>
      </c>
      <c r="E7439" s="171" t="str">
        <f t="shared" si="116"/>
        <v>2019</v>
      </c>
      <c r="F7439" s="547">
        <v>8508500</v>
      </c>
      <c r="G7439" s="548">
        <v>0.19</v>
      </c>
      <c r="H7439" s="547">
        <v>7150000</v>
      </c>
      <c r="I7439" s="545" t="s">
        <v>12762</v>
      </c>
      <c r="J7439" s="545" t="s">
        <v>13321</v>
      </c>
      <c r="K7439" s="545" t="s">
        <v>18603</v>
      </c>
      <c r="L7439" s="545" t="s">
        <v>13413</v>
      </c>
      <c r="M7439" s="548" t="s">
        <v>13758</v>
      </c>
      <c r="N7439" s="545" t="s">
        <v>13413</v>
      </c>
      <c r="O7439" s="545" t="s">
        <v>13413</v>
      </c>
      <c r="P7439" s="549">
        <v>12175</v>
      </c>
      <c r="Q7439" s="549">
        <v>1</v>
      </c>
      <c r="R7439" s="549">
        <v>8</v>
      </c>
      <c r="S7439" s="548">
        <v>2244</v>
      </c>
      <c r="T7439" s="548"/>
      <c r="U7439" s="99"/>
    </row>
    <row r="7440" spans="1:21" ht="19.5" customHeight="1">
      <c r="A7440" s="545">
        <v>102079</v>
      </c>
      <c r="B7440" s="545" t="s">
        <v>7449</v>
      </c>
      <c r="C7440" s="545" t="s">
        <v>216</v>
      </c>
      <c r="D7440" s="546">
        <v>43740</v>
      </c>
      <c r="E7440" s="171" t="str">
        <f t="shared" si="116"/>
        <v>2019</v>
      </c>
      <c r="F7440" s="547">
        <v>2344300</v>
      </c>
      <c r="G7440" s="548">
        <v>0.19</v>
      </c>
      <c r="H7440" s="547">
        <v>1970000</v>
      </c>
      <c r="I7440" s="545" t="s">
        <v>12686</v>
      </c>
      <c r="J7440" s="545" t="s">
        <v>13301</v>
      </c>
      <c r="K7440" s="545" t="s">
        <v>18604</v>
      </c>
      <c r="L7440" s="545" t="s">
        <v>13413</v>
      </c>
      <c r="M7440" s="548" t="s">
        <v>13758</v>
      </c>
      <c r="N7440" s="545" t="s">
        <v>13413</v>
      </c>
      <c r="O7440" s="545" t="s">
        <v>13413</v>
      </c>
      <c r="P7440" s="549">
        <v>12176</v>
      </c>
      <c r="Q7440" s="549">
        <v>1</v>
      </c>
      <c r="R7440" s="549">
        <v>131</v>
      </c>
      <c r="S7440" s="548">
        <v>2221</v>
      </c>
      <c r="T7440" s="548"/>
      <c r="U7440" s="99"/>
    </row>
    <row r="7441" spans="1:21" ht="19.5" customHeight="1">
      <c r="A7441" s="545">
        <v>102080</v>
      </c>
      <c r="B7441" s="545" t="s">
        <v>7719</v>
      </c>
      <c r="C7441" s="545" t="s">
        <v>216</v>
      </c>
      <c r="D7441" s="546">
        <v>43651</v>
      </c>
      <c r="E7441" s="171" t="str">
        <f t="shared" si="116"/>
        <v>2019</v>
      </c>
      <c r="F7441" s="547">
        <v>215900</v>
      </c>
      <c r="G7441" s="548">
        <v>0.19</v>
      </c>
      <c r="H7441" s="547">
        <v>181428.57</v>
      </c>
      <c r="I7441" s="545" t="s">
        <v>12637</v>
      </c>
      <c r="J7441" s="545" t="s">
        <v>13321</v>
      </c>
      <c r="K7441" s="545" t="s">
        <v>18605</v>
      </c>
      <c r="L7441" s="545" t="s">
        <v>13413</v>
      </c>
      <c r="M7441" s="548" t="s">
        <v>13758</v>
      </c>
      <c r="N7441" s="545" t="s">
        <v>13413</v>
      </c>
      <c r="O7441" s="545" t="s">
        <v>13413</v>
      </c>
      <c r="P7441" s="549">
        <v>12177</v>
      </c>
      <c r="Q7441" s="549">
        <v>1</v>
      </c>
      <c r="R7441" s="549">
        <v>13</v>
      </c>
      <c r="S7441" s="548">
        <v>2244</v>
      </c>
      <c r="T7441" s="548"/>
      <c r="U7441" s="99"/>
    </row>
    <row r="7442" spans="1:21" ht="19.5" customHeight="1">
      <c r="A7442" s="545">
        <v>102081</v>
      </c>
      <c r="B7442" s="545" t="s">
        <v>7718</v>
      </c>
      <c r="C7442" s="545" t="s">
        <v>216</v>
      </c>
      <c r="D7442" s="546">
        <v>46052</v>
      </c>
      <c r="E7442" s="171" t="str">
        <f t="shared" si="116"/>
        <v>2026</v>
      </c>
      <c r="F7442" s="547">
        <v>11904701</v>
      </c>
      <c r="G7442" s="548">
        <v>0.19</v>
      </c>
      <c r="H7442" s="547">
        <v>10003950.42</v>
      </c>
      <c r="I7442" s="545" t="s">
        <v>12762</v>
      </c>
      <c r="J7442" s="545" t="s">
        <v>13307</v>
      </c>
      <c r="K7442" s="545" t="s">
        <v>18606</v>
      </c>
      <c r="L7442" s="545" t="s">
        <v>13413</v>
      </c>
      <c r="M7442" s="548" t="s">
        <v>13758</v>
      </c>
      <c r="N7442" s="545" t="s">
        <v>13413</v>
      </c>
      <c r="O7442" s="545" t="s">
        <v>13413</v>
      </c>
      <c r="P7442" s="549">
        <v>12178</v>
      </c>
      <c r="Q7442" s="549">
        <v>1</v>
      </c>
      <c r="R7442" s="549">
        <v>8</v>
      </c>
      <c r="S7442" s="548">
        <v>2228</v>
      </c>
      <c r="T7442" s="548"/>
      <c r="U7442" s="99"/>
    </row>
    <row r="7443" spans="1:21" ht="19.5" customHeight="1">
      <c r="A7443" s="545">
        <v>102082</v>
      </c>
      <c r="B7443" s="545" t="s">
        <v>7717</v>
      </c>
      <c r="C7443" s="545" t="s">
        <v>216</v>
      </c>
      <c r="D7443" s="546">
        <v>43651</v>
      </c>
      <c r="E7443" s="171" t="str">
        <f t="shared" si="116"/>
        <v>2019</v>
      </c>
      <c r="F7443" s="547">
        <v>295000</v>
      </c>
      <c r="G7443" s="548">
        <v>0.19</v>
      </c>
      <c r="H7443" s="547">
        <v>247899.16</v>
      </c>
      <c r="I7443" s="545" t="s">
        <v>12676</v>
      </c>
      <c r="J7443" s="545" t="s">
        <v>13321</v>
      </c>
      <c r="K7443" s="545" t="s">
        <v>18607</v>
      </c>
      <c r="L7443" s="545" t="s">
        <v>13413</v>
      </c>
      <c r="M7443" s="548" t="s">
        <v>13758</v>
      </c>
      <c r="N7443" s="545" t="s">
        <v>13413</v>
      </c>
      <c r="O7443" s="545" t="s">
        <v>13413</v>
      </c>
      <c r="P7443" s="549">
        <v>12179</v>
      </c>
      <c r="Q7443" s="549">
        <v>1</v>
      </c>
      <c r="R7443" s="549">
        <v>14</v>
      </c>
      <c r="S7443" s="548">
        <v>2244</v>
      </c>
      <c r="T7443" s="548"/>
      <c r="U7443" s="99"/>
    </row>
    <row r="7444" spans="1:21" ht="19.5" customHeight="1">
      <c r="A7444" s="545">
        <v>102083</v>
      </c>
      <c r="B7444" s="545" t="s">
        <v>6558</v>
      </c>
      <c r="C7444" s="545" t="s">
        <v>216</v>
      </c>
      <c r="D7444" s="546">
        <v>44591</v>
      </c>
      <c r="E7444" s="171" t="str">
        <f t="shared" si="116"/>
        <v>2022</v>
      </c>
      <c r="F7444" s="547">
        <v>2793</v>
      </c>
      <c r="G7444" s="548">
        <v>0.19</v>
      </c>
      <c r="H7444" s="547">
        <v>2347.06</v>
      </c>
      <c r="I7444" s="545" t="s">
        <v>12659</v>
      </c>
      <c r="J7444" s="545" t="s">
        <v>13297</v>
      </c>
      <c r="K7444" s="545" t="s">
        <v>6558</v>
      </c>
      <c r="L7444" s="545" t="s">
        <v>13413</v>
      </c>
      <c r="M7444" s="548" t="s">
        <v>13758</v>
      </c>
      <c r="N7444" s="545" t="s">
        <v>13413</v>
      </c>
      <c r="O7444" s="545" t="s">
        <v>13413</v>
      </c>
      <c r="P7444" s="549">
        <v>12180</v>
      </c>
      <c r="Q7444" s="549">
        <v>1</v>
      </c>
      <c r="R7444" s="549">
        <v>116</v>
      </c>
      <c r="S7444" s="548">
        <v>2257</v>
      </c>
      <c r="T7444" s="548"/>
      <c r="U7444" s="99"/>
    </row>
    <row r="7445" spans="1:21" ht="19.5" customHeight="1">
      <c r="A7445" s="545">
        <v>102084</v>
      </c>
      <c r="B7445" s="545" t="s">
        <v>6557</v>
      </c>
      <c r="C7445" s="545" t="s">
        <v>216</v>
      </c>
      <c r="D7445" s="546">
        <v>44588</v>
      </c>
      <c r="E7445" s="171" t="str">
        <f t="shared" si="116"/>
        <v>2022</v>
      </c>
      <c r="F7445" s="547">
        <v>29530</v>
      </c>
      <c r="G7445" s="548">
        <v>0.19</v>
      </c>
      <c r="H7445" s="547">
        <v>24815.13</v>
      </c>
      <c r="I7445" s="545" t="s">
        <v>12659</v>
      </c>
      <c r="J7445" s="545" t="s">
        <v>13297</v>
      </c>
      <c r="K7445" s="545" t="s">
        <v>6557</v>
      </c>
      <c r="L7445" s="545" t="s">
        <v>13413</v>
      </c>
      <c r="M7445" s="548" t="s">
        <v>13758</v>
      </c>
      <c r="N7445" s="545" t="s">
        <v>13413</v>
      </c>
      <c r="O7445" s="545" t="s">
        <v>13413</v>
      </c>
      <c r="P7445" s="549">
        <v>12181</v>
      </c>
      <c r="Q7445" s="549">
        <v>1</v>
      </c>
      <c r="R7445" s="549">
        <v>116</v>
      </c>
      <c r="S7445" s="548">
        <v>2257</v>
      </c>
      <c r="T7445" s="548"/>
      <c r="U7445" s="99"/>
    </row>
    <row r="7446" spans="1:21" ht="19.5" customHeight="1">
      <c r="A7446" s="545">
        <v>102085</v>
      </c>
      <c r="B7446" s="545" t="s">
        <v>6556</v>
      </c>
      <c r="C7446" s="545" t="s">
        <v>216</v>
      </c>
      <c r="D7446" s="546">
        <v>44588</v>
      </c>
      <c r="E7446" s="171" t="str">
        <f t="shared" si="116"/>
        <v>2022</v>
      </c>
      <c r="F7446" s="547">
        <v>401250</v>
      </c>
      <c r="G7446" s="548">
        <v>0.19</v>
      </c>
      <c r="H7446" s="547">
        <v>337184.87</v>
      </c>
      <c r="I7446" s="545" t="s">
        <v>12659</v>
      </c>
      <c r="J7446" s="545" t="s">
        <v>13297</v>
      </c>
      <c r="K7446" s="545" t="s">
        <v>18608</v>
      </c>
      <c r="L7446" s="545" t="s">
        <v>13413</v>
      </c>
      <c r="M7446" s="548" t="s">
        <v>13758</v>
      </c>
      <c r="N7446" s="545" t="s">
        <v>13413</v>
      </c>
      <c r="O7446" s="545" t="s">
        <v>13413</v>
      </c>
      <c r="P7446" s="549">
        <v>12182</v>
      </c>
      <c r="Q7446" s="549">
        <v>1</v>
      </c>
      <c r="R7446" s="549">
        <v>116</v>
      </c>
      <c r="S7446" s="548">
        <v>2257</v>
      </c>
      <c r="T7446" s="548"/>
      <c r="U7446" s="99"/>
    </row>
    <row r="7447" spans="1:21" ht="19.5" customHeight="1">
      <c r="A7447" s="545">
        <v>102086</v>
      </c>
      <c r="B7447" s="545" t="s">
        <v>6555</v>
      </c>
      <c r="C7447" s="545" t="s">
        <v>216</v>
      </c>
      <c r="D7447" s="546">
        <v>44590</v>
      </c>
      <c r="E7447" s="171" t="str">
        <f t="shared" si="116"/>
        <v>2022</v>
      </c>
      <c r="F7447" s="547">
        <v>53692</v>
      </c>
      <c r="G7447" s="548">
        <v>0.19</v>
      </c>
      <c r="H7447" s="547">
        <v>45119.33</v>
      </c>
      <c r="I7447" s="545" t="s">
        <v>12659</v>
      </c>
      <c r="J7447" s="545" t="s">
        <v>13297</v>
      </c>
      <c r="K7447" s="545" t="s">
        <v>18609</v>
      </c>
      <c r="L7447" s="545" t="s">
        <v>13413</v>
      </c>
      <c r="M7447" s="548" t="s">
        <v>13758</v>
      </c>
      <c r="N7447" s="545" t="s">
        <v>13413</v>
      </c>
      <c r="O7447" s="545" t="s">
        <v>13413</v>
      </c>
      <c r="P7447" s="549">
        <v>12183</v>
      </c>
      <c r="Q7447" s="549">
        <v>1</v>
      </c>
      <c r="R7447" s="549">
        <v>116</v>
      </c>
      <c r="S7447" s="548">
        <v>2257</v>
      </c>
      <c r="T7447" s="548"/>
      <c r="U7447" s="99"/>
    </row>
    <row r="7448" spans="1:21" ht="19.5" customHeight="1">
      <c r="A7448" s="545">
        <v>102087</v>
      </c>
      <c r="B7448" s="545" t="s">
        <v>6554</v>
      </c>
      <c r="C7448" s="545" t="s">
        <v>216</v>
      </c>
      <c r="D7448" s="546">
        <v>44590</v>
      </c>
      <c r="E7448" s="171" t="str">
        <f t="shared" si="116"/>
        <v>2022</v>
      </c>
      <c r="F7448" s="547">
        <v>47114</v>
      </c>
      <c r="G7448" s="548">
        <v>0.19</v>
      </c>
      <c r="H7448" s="547">
        <v>39591.599999999999</v>
      </c>
      <c r="I7448" s="545" t="s">
        <v>12659</v>
      </c>
      <c r="J7448" s="545" t="s">
        <v>13297</v>
      </c>
      <c r="K7448" s="545" t="s">
        <v>18610</v>
      </c>
      <c r="L7448" s="545" t="s">
        <v>13413</v>
      </c>
      <c r="M7448" s="548" t="s">
        <v>13758</v>
      </c>
      <c r="N7448" s="545" t="s">
        <v>13413</v>
      </c>
      <c r="O7448" s="545" t="s">
        <v>13413</v>
      </c>
      <c r="P7448" s="549">
        <v>12184</v>
      </c>
      <c r="Q7448" s="549">
        <v>1</v>
      </c>
      <c r="R7448" s="549">
        <v>116</v>
      </c>
      <c r="S7448" s="548">
        <v>2257</v>
      </c>
      <c r="T7448" s="548"/>
      <c r="U7448" s="99"/>
    </row>
    <row r="7449" spans="1:21" ht="19.5" customHeight="1">
      <c r="A7449" s="545">
        <v>102088</v>
      </c>
      <c r="B7449" s="545" t="s">
        <v>6553</v>
      </c>
      <c r="C7449" s="545" t="s">
        <v>216</v>
      </c>
      <c r="D7449" s="546">
        <v>44590</v>
      </c>
      <c r="E7449" s="171" t="str">
        <f t="shared" si="116"/>
        <v>2022</v>
      </c>
      <c r="F7449" s="547">
        <v>7288</v>
      </c>
      <c r="G7449" s="548">
        <v>0.19</v>
      </c>
      <c r="H7449" s="547">
        <v>6124.37</v>
      </c>
      <c r="I7449" s="545" t="s">
        <v>12659</v>
      </c>
      <c r="J7449" s="545" t="s">
        <v>13297</v>
      </c>
      <c r="K7449" s="545" t="s">
        <v>18611</v>
      </c>
      <c r="L7449" s="545" t="s">
        <v>13413</v>
      </c>
      <c r="M7449" s="548" t="s">
        <v>13758</v>
      </c>
      <c r="N7449" s="545" t="s">
        <v>13413</v>
      </c>
      <c r="O7449" s="545" t="s">
        <v>13413</v>
      </c>
      <c r="P7449" s="549">
        <v>12185</v>
      </c>
      <c r="Q7449" s="549">
        <v>1</v>
      </c>
      <c r="R7449" s="549">
        <v>116</v>
      </c>
      <c r="S7449" s="548">
        <v>2257</v>
      </c>
      <c r="T7449" s="548"/>
      <c r="U7449" s="99"/>
    </row>
    <row r="7450" spans="1:21" ht="19.5" customHeight="1">
      <c r="A7450" s="545">
        <v>102090</v>
      </c>
      <c r="B7450" s="545" t="s">
        <v>1896</v>
      </c>
      <c r="C7450" s="545" t="s">
        <v>216</v>
      </c>
      <c r="D7450" s="546"/>
      <c r="E7450" s="171" t="str">
        <f t="shared" si="116"/>
        <v>1900</v>
      </c>
      <c r="F7450" s="547">
        <v>0</v>
      </c>
      <c r="G7450" s="548">
        <v>0</v>
      </c>
      <c r="H7450" s="547">
        <v>0</v>
      </c>
      <c r="I7450" s="545" t="s">
        <v>12650</v>
      </c>
      <c r="J7450" s="545"/>
      <c r="K7450" s="545" t="s">
        <v>13413</v>
      </c>
      <c r="L7450" s="545" t="s">
        <v>13413</v>
      </c>
      <c r="M7450" s="548" t="s">
        <v>13758</v>
      </c>
      <c r="N7450" s="545" t="s">
        <v>13413</v>
      </c>
      <c r="O7450" s="545" t="s">
        <v>13413</v>
      </c>
      <c r="P7450" s="549">
        <v>5201</v>
      </c>
      <c r="Q7450" s="549">
        <v>1</v>
      </c>
      <c r="R7450" s="549">
        <v>127</v>
      </c>
      <c r="S7450" s="548"/>
      <c r="T7450" s="548"/>
      <c r="U7450" s="99"/>
    </row>
    <row r="7451" spans="1:21" ht="19.5" customHeight="1">
      <c r="A7451" s="545">
        <v>102091</v>
      </c>
      <c r="B7451" s="545" t="s">
        <v>2081</v>
      </c>
      <c r="C7451" s="545" t="s">
        <v>216</v>
      </c>
      <c r="D7451" s="546"/>
      <c r="E7451" s="171" t="str">
        <f t="shared" si="116"/>
        <v>1900</v>
      </c>
      <c r="F7451" s="547">
        <v>0</v>
      </c>
      <c r="G7451" s="548">
        <v>0</v>
      </c>
      <c r="H7451" s="547">
        <v>0</v>
      </c>
      <c r="I7451" s="545" t="s">
        <v>12637</v>
      </c>
      <c r="J7451" s="545"/>
      <c r="K7451" s="545" t="s">
        <v>13413</v>
      </c>
      <c r="L7451" s="545" t="s">
        <v>13413</v>
      </c>
      <c r="M7451" s="548" t="s">
        <v>13758</v>
      </c>
      <c r="N7451" s="545" t="s">
        <v>13413</v>
      </c>
      <c r="O7451" s="545" t="s">
        <v>13413</v>
      </c>
      <c r="P7451" s="549">
        <v>5202</v>
      </c>
      <c r="Q7451" s="549">
        <v>1</v>
      </c>
      <c r="R7451" s="549">
        <v>13</v>
      </c>
      <c r="S7451" s="548"/>
      <c r="T7451" s="548"/>
      <c r="U7451" s="99"/>
    </row>
    <row r="7452" spans="1:21" ht="19.5" customHeight="1">
      <c r="A7452" s="545">
        <v>102092</v>
      </c>
      <c r="B7452" s="545" t="s">
        <v>6552</v>
      </c>
      <c r="C7452" s="545" t="s">
        <v>216</v>
      </c>
      <c r="D7452" s="546">
        <v>44590</v>
      </c>
      <c r="E7452" s="171" t="str">
        <f t="shared" si="116"/>
        <v>2022</v>
      </c>
      <c r="F7452" s="547">
        <v>7437</v>
      </c>
      <c r="G7452" s="548">
        <v>0.19</v>
      </c>
      <c r="H7452" s="547">
        <v>6249.58</v>
      </c>
      <c r="I7452" s="545" t="s">
        <v>12659</v>
      </c>
      <c r="J7452" s="545" t="s">
        <v>13297</v>
      </c>
      <c r="K7452" s="545" t="s">
        <v>18612</v>
      </c>
      <c r="L7452" s="545" t="s">
        <v>13413</v>
      </c>
      <c r="M7452" s="548" t="s">
        <v>13758</v>
      </c>
      <c r="N7452" s="545" t="s">
        <v>13413</v>
      </c>
      <c r="O7452" s="545" t="s">
        <v>13413</v>
      </c>
      <c r="P7452" s="549">
        <v>12186</v>
      </c>
      <c r="Q7452" s="549">
        <v>1</v>
      </c>
      <c r="R7452" s="549">
        <v>116</v>
      </c>
      <c r="S7452" s="548">
        <v>2257</v>
      </c>
      <c r="T7452" s="548"/>
      <c r="U7452" s="99"/>
    </row>
    <row r="7453" spans="1:21" ht="19.5" customHeight="1">
      <c r="A7453" s="545">
        <v>102093</v>
      </c>
      <c r="B7453" s="545" t="s">
        <v>237</v>
      </c>
      <c r="C7453" s="545" t="s">
        <v>216</v>
      </c>
      <c r="D7453" s="546"/>
      <c r="E7453" s="171" t="str">
        <f t="shared" si="116"/>
        <v>1900</v>
      </c>
      <c r="F7453" s="547">
        <v>0</v>
      </c>
      <c r="G7453" s="548">
        <v>0</v>
      </c>
      <c r="H7453" s="547">
        <v>0</v>
      </c>
      <c r="I7453" s="545" t="s">
        <v>12640</v>
      </c>
      <c r="J7453" s="545"/>
      <c r="K7453" s="545" t="s">
        <v>13413</v>
      </c>
      <c r="L7453" s="545" t="s">
        <v>13413</v>
      </c>
      <c r="M7453" s="548" t="s">
        <v>13758</v>
      </c>
      <c r="N7453" s="545" t="s">
        <v>13413</v>
      </c>
      <c r="O7453" s="545" t="s">
        <v>13413</v>
      </c>
      <c r="P7453" s="549">
        <v>5203</v>
      </c>
      <c r="Q7453" s="549">
        <v>1</v>
      </c>
      <c r="R7453" s="549">
        <v>1</v>
      </c>
      <c r="S7453" s="548"/>
      <c r="T7453" s="548"/>
      <c r="U7453" s="99"/>
    </row>
    <row r="7454" spans="1:21" ht="19.5" customHeight="1">
      <c r="A7454" s="545">
        <v>102094</v>
      </c>
      <c r="B7454" s="545" t="s">
        <v>6551</v>
      </c>
      <c r="C7454" s="545" t="s">
        <v>216</v>
      </c>
      <c r="D7454" s="546">
        <v>44590</v>
      </c>
      <c r="E7454" s="171" t="str">
        <f t="shared" si="116"/>
        <v>2022</v>
      </c>
      <c r="F7454" s="547">
        <v>8397</v>
      </c>
      <c r="G7454" s="548">
        <v>0.19</v>
      </c>
      <c r="H7454" s="547">
        <v>7056.3</v>
      </c>
      <c r="I7454" s="545" t="s">
        <v>12659</v>
      </c>
      <c r="J7454" s="545" t="s">
        <v>13297</v>
      </c>
      <c r="K7454" s="545" t="s">
        <v>18613</v>
      </c>
      <c r="L7454" s="545" t="s">
        <v>13413</v>
      </c>
      <c r="M7454" s="548" t="s">
        <v>13758</v>
      </c>
      <c r="N7454" s="545" t="s">
        <v>13413</v>
      </c>
      <c r="O7454" s="545" t="s">
        <v>13413</v>
      </c>
      <c r="P7454" s="549">
        <v>12187</v>
      </c>
      <c r="Q7454" s="549">
        <v>1</v>
      </c>
      <c r="R7454" s="549">
        <v>116</v>
      </c>
      <c r="S7454" s="548">
        <v>2257</v>
      </c>
      <c r="T7454" s="548"/>
      <c r="U7454" s="99"/>
    </row>
    <row r="7455" spans="1:21" ht="19.5" customHeight="1">
      <c r="A7455" s="545">
        <v>102095</v>
      </c>
      <c r="B7455" s="545" t="s">
        <v>6550</v>
      </c>
      <c r="C7455" s="545" t="s">
        <v>216</v>
      </c>
      <c r="D7455" s="546">
        <v>44590</v>
      </c>
      <c r="E7455" s="171" t="str">
        <f t="shared" si="116"/>
        <v>2022</v>
      </c>
      <c r="F7455" s="547">
        <v>178675</v>
      </c>
      <c r="G7455" s="548">
        <v>0.19</v>
      </c>
      <c r="H7455" s="547">
        <v>150147.06</v>
      </c>
      <c r="I7455" s="545" t="s">
        <v>12659</v>
      </c>
      <c r="J7455" s="545" t="s">
        <v>13297</v>
      </c>
      <c r="K7455" s="545" t="s">
        <v>6550</v>
      </c>
      <c r="L7455" s="545" t="s">
        <v>13413</v>
      </c>
      <c r="M7455" s="548" t="s">
        <v>13758</v>
      </c>
      <c r="N7455" s="545" t="s">
        <v>13413</v>
      </c>
      <c r="O7455" s="545" t="s">
        <v>13413</v>
      </c>
      <c r="P7455" s="549">
        <v>12188</v>
      </c>
      <c r="Q7455" s="549">
        <v>1</v>
      </c>
      <c r="R7455" s="549">
        <v>116</v>
      </c>
      <c r="S7455" s="548">
        <v>2257</v>
      </c>
      <c r="T7455" s="548"/>
      <c r="U7455" s="99"/>
    </row>
    <row r="7456" spans="1:21" ht="19.5" customHeight="1">
      <c r="A7456" s="545">
        <v>102096</v>
      </c>
      <c r="B7456" s="545" t="s">
        <v>6549</v>
      </c>
      <c r="C7456" s="545" t="s">
        <v>216</v>
      </c>
      <c r="D7456" s="546">
        <v>44590</v>
      </c>
      <c r="E7456" s="171" t="str">
        <f t="shared" si="116"/>
        <v>2022</v>
      </c>
      <c r="F7456" s="547">
        <v>47548</v>
      </c>
      <c r="G7456" s="548">
        <v>0.19</v>
      </c>
      <c r="H7456" s="547">
        <v>39956.300000000003</v>
      </c>
      <c r="I7456" s="545" t="s">
        <v>12659</v>
      </c>
      <c r="J7456" s="545" t="s">
        <v>13297</v>
      </c>
      <c r="K7456" s="545" t="s">
        <v>6549</v>
      </c>
      <c r="L7456" s="545" t="s">
        <v>13413</v>
      </c>
      <c r="M7456" s="548" t="s">
        <v>13758</v>
      </c>
      <c r="N7456" s="545" t="s">
        <v>13413</v>
      </c>
      <c r="O7456" s="545" t="s">
        <v>13413</v>
      </c>
      <c r="P7456" s="549">
        <v>12189</v>
      </c>
      <c r="Q7456" s="549">
        <v>1</v>
      </c>
      <c r="R7456" s="549">
        <v>116</v>
      </c>
      <c r="S7456" s="548">
        <v>2257</v>
      </c>
      <c r="T7456" s="548"/>
      <c r="U7456" s="99"/>
    </row>
    <row r="7457" spans="1:21" ht="19.5" customHeight="1">
      <c r="A7457" s="545">
        <v>102097</v>
      </c>
      <c r="B7457" s="545" t="s">
        <v>3527</v>
      </c>
      <c r="C7457" s="545" t="s">
        <v>4552</v>
      </c>
      <c r="D7457" s="546">
        <v>44718</v>
      </c>
      <c r="E7457" s="171" t="str">
        <f t="shared" si="116"/>
        <v>2022</v>
      </c>
      <c r="F7457" s="547">
        <v>6128794</v>
      </c>
      <c r="G7457" s="548">
        <v>0.19</v>
      </c>
      <c r="H7457" s="547">
        <v>5150247.0599999996</v>
      </c>
      <c r="I7457" s="545" t="s">
        <v>12753</v>
      </c>
      <c r="J7457" s="545" t="s">
        <v>13298</v>
      </c>
      <c r="K7457" s="545" t="s">
        <v>13413</v>
      </c>
      <c r="L7457" s="545" t="s">
        <v>16420</v>
      </c>
      <c r="M7457" s="548" t="s">
        <v>13758</v>
      </c>
      <c r="N7457" s="545" t="s">
        <v>13413</v>
      </c>
      <c r="O7457" s="545" t="s">
        <v>13413</v>
      </c>
      <c r="P7457" s="549">
        <v>5204</v>
      </c>
      <c r="Q7457" s="549">
        <v>1</v>
      </c>
      <c r="R7457" s="549">
        <v>165</v>
      </c>
      <c r="S7457" s="548">
        <v>1012</v>
      </c>
      <c r="T7457" s="548"/>
      <c r="U7457" s="99"/>
    </row>
    <row r="7458" spans="1:21" ht="19.5" customHeight="1">
      <c r="A7458" s="545">
        <v>102098</v>
      </c>
      <c r="B7458" s="545" t="s">
        <v>3801</v>
      </c>
      <c r="C7458" s="545" t="s">
        <v>216</v>
      </c>
      <c r="D7458" s="546">
        <v>44589</v>
      </c>
      <c r="E7458" s="171" t="str">
        <f t="shared" si="116"/>
        <v>2022</v>
      </c>
      <c r="F7458" s="547">
        <v>34221</v>
      </c>
      <c r="G7458" s="548">
        <v>0</v>
      </c>
      <c r="H7458" s="547">
        <v>34221</v>
      </c>
      <c r="I7458" s="545" t="s">
        <v>12766</v>
      </c>
      <c r="J7458" s="545" t="s">
        <v>13297</v>
      </c>
      <c r="K7458" s="545" t="s">
        <v>13413</v>
      </c>
      <c r="L7458" s="545" t="s">
        <v>13413</v>
      </c>
      <c r="M7458" s="548" t="s">
        <v>13758</v>
      </c>
      <c r="N7458" s="545" t="s">
        <v>13413</v>
      </c>
      <c r="O7458" s="545" t="s">
        <v>13413</v>
      </c>
      <c r="P7458" s="549">
        <v>5205</v>
      </c>
      <c r="Q7458" s="549">
        <v>1</v>
      </c>
      <c r="R7458" s="549">
        <v>172</v>
      </c>
      <c r="S7458" s="548">
        <v>2257</v>
      </c>
      <c r="T7458" s="548"/>
      <c r="U7458" s="99"/>
    </row>
    <row r="7459" spans="1:21" ht="19.5" customHeight="1">
      <c r="A7459" s="545">
        <v>102099</v>
      </c>
      <c r="B7459" s="545" t="s">
        <v>10443</v>
      </c>
      <c r="C7459" s="545" t="s">
        <v>209</v>
      </c>
      <c r="D7459" s="546"/>
      <c r="E7459" s="171" t="str">
        <f t="shared" si="116"/>
        <v>1900</v>
      </c>
      <c r="F7459" s="547">
        <v>0</v>
      </c>
      <c r="G7459" s="548">
        <v>0</v>
      </c>
      <c r="H7459" s="547">
        <v>0</v>
      </c>
      <c r="I7459" s="545" t="s">
        <v>12719</v>
      </c>
      <c r="J7459" s="545"/>
      <c r="K7459" s="545" t="s">
        <v>18381</v>
      </c>
      <c r="L7459" s="545" t="s">
        <v>13807</v>
      </c>
      <c r="M7459" s="548" t="s">
        <v>13758</v>
      </c>
      <c r="N7459" s="545" t="s">
        <v>13413</v>
      </c>
      <c r="O7459" s="545" t="s">
        <v>14834</v>
      </c>
      <c r="P7459" s="549">
        <v>5206</v>
      </c>
      <c r="Q7459" s="549">
        <v>1</v>
      </c>
      <c r="R7459" s="549">
        <v>157</v>
      </c>
      <c r="S7459" s="548"/>
      <c r="T7459" s="548"/>
      <c r="U7459" s="99"/>
    </row>
    <row r="7460" spans="1:21" ht="19.5" customHeight="1">
      <c r="A7460" s="545">
        <v>102101</v>
      </c>
      <c r="B7460" s="545" t="s">
        <v>6548</v>
      </c>
      <c r="C7460" s="545" t="s">
        <v>216</v>
      </c>
      <c r="D7460" s="546">
        <v>44590</v>
      </c>
      <c r="E7460" s="171" t="str">
        <f t="shared" si="116"/>
        <v>2022</v>
      </c>
      <c r="F7460" s="547">
        <v>42001</v>
      </c>
      <c r="G7460" s="548">
        <v>0.19</v>
      </c>
      <c r="H7460" s="547">
        <v>35294.959999999999</v>
      </c>
      <c r="I7460" s="545" t="s">
        <v>12659</v>
      </c>
      <c r="J7460" s="545" t="s">
        <v>13297</v>
      </c>
      <c r="K7460" s="545" t="s">
        <v>6548</v>
      </c>
      <c r="L7460" s="545" t="s">
        <v>13413</v>
      </c>
      <c r="M7460" s="548" t="s">
        <v>13758</v>
      </c>
      <c r="N7460" s="545" t="s">
        <v>13413</v>
      </c>
      <c r="O7460" s="545" t="s">
        <v>13413</v>
      </c>
      <c r="P7460" s="549">
        <v>12191</v>
      </c>
      <c r="Q7460" s="549">
        <v>1</v>
      </c>
      <c r="R7460" s="549">
        <v>116</v>
      </c>
      <c r="S7460" s="548">
        <v>2257</v>
      </c>
      <c r="T7460" s="548"/>
      <c r="U7460" s="99"/>
    </row>
    <row r="7461" spans="1:21" ht="19.5" customHeight="1">
      <c r="A7461" s="545">
        <v>102102</v>
      </c>
      <c r="B7461" s="545" t="s">
        <v>13667</v>
      </c>
      <c r="C7461" s="545" t="s">
        <v>216</v>
      </c>
      <c r="D7461" s="546">
        <v>46052</v>
      </c>
      <c r="E7461" s="171" t="str">
        <f t="shared" si="116"/>
        <v>2026</v>
      </c>
      <c r="F7461" s="547">
        <v>1247062</v>
      </c>
      <c r="G7461" s="548">
        <v>0.19</v>
      </c>
      <c r="H7461" s="547">
        <v>1047951.26</v>
      </c>
      <c r="I7461" s="545" t="s">
        <v>12657</v>
      </c>
      <c r="J7461" s="545" t="s">
        <v>13307</v>
      </c>
      <c r="K7461" s="545" t="s">
        <v>13413</v>
      </c>
      <c r="L7461" s="545" t="s">
        <v>15409</v>
      </c>
      <c r="M7461" s="548" t="s">
        <v>13758</v>
      </c>
      <c r="N7461" s="545" t="s">
        <v>22154</v>
      </c>
      <c r="O7461" s="545" t="s">
        <v>15408</v>
      </c>
      <c r="P7461" s="549">
        <v>5207</v>
      </c>
      <c r="Q7461" s="549">
        <v>1</v>
      </c>
      <c r="R7461" s="549">
        <v>153</v>
      </c>
      <c r="S7461" s="548">
        <v>2228</v>
      </c>
      <c r="T7461" s="548">
        <v>170</v>
      </c>
      <c r="U7461" s="99"/>
    </row>
    <row r="7462" spans="1:21" ht="19.5" customHeight="1">
      <c r="A7462" s="545">
        <v>102103</v>
      </c>
      <c r="B7462" s="545" t="s">
        <v>13668</v>
      </c>
      <c r="C7462" s="545" t="s">
        <v>216</v>
      </c>
      <c r="D7462" s="546">
        <v>46052</v>
      </c>
      <c r="E7462" s="171" t="str">
        <f t="shared" si="116"/>
        <v>2026</v>
      </c>
      <c r="F7462" s="547">
        <v>967374</v>
      </c>
      <c r="G7462" s="548">
        <v>0.19</v>
      </c>
      <c r="H7462" s="547">
        <v>812919.33</v>
      </c>
      <c r="I7462" s="545" t="s">
        <v>12657</v>
      </c>
      <c r="J7462" s="545" t="s">
        <v>13307</v>
      </c>
      <c r="K7462" s="545" t="s">
        <v>18614</v>
      </c>
      <c r="L7462" s="545" t="s">
        <v>15409</v>
      </c>
      <c r="M7462" s="548" t="s">
        <v>13758</v>
      </c>
      <c r="N7462" s="545" t="s">
        <v>22154</v>
      </c>
      <c r="O7462" s="545" t="s">
        <v>15410</v>
      </c>
      <c r="P7462" s="549">
        <v>5208</v>
      </c>
      <c r="Q7462" s="549">
        <v>1</v>
      </c>
      <c r="R7462" s="549">
        <v>153</v>
      </c>
      <c r="S7462" s="548">
        <v>2228</v>
      </c>
      <c r="T7462" s="548">
        <v>170</v>
      </c>
      <c r="U7462" s="99"/>
    </row>
    <row r="7463" spans="1:21" ht="19.5" customHeight="1">
      <c r="A7463" s="545">
        <v>102104</v>
      </c>
      <c r="B7463" s="545" t="s">
        <v>6547</v>
      </c>
      <c r="C7463" s="545" t="s">
        <v>216</v>
      </c>
      <c r="D7463" s="546">
        <v>44590</v>
      </c>
      <c r="E7463" s="171" t="str">
        <f t="shared" si="116"/>
        <v>2022</v>
      </c>
      <c r="F7463" s="547">
        <v>316754</v>
      </c>
      <c r="G7463" s="548">
        <v>0.19</v>
      </c>
      <c r="H7463" s="547">
        <v>266179.83</v>
      </c>
      <c r="I7463" s="545" t="s">
        <v>12659</v>
      </c>
      <c r="J7463" s="545" t="s">
        <v>13297</v>
      </c>
      <c r="K7463" s="545" t="s">
        <v>6547</v>
      </c>
      <c r="L7463" s="545" t="s">
        <v>13413</v>
      </c>
      <c r="M7463" s="548" t="s">
        <v>13758</v>
      </c>
      <c r="N7463" s="545" t="s">
        <v>13413</v>
      </c>
      <c r="O7463" s="545" t="s">
        <v>13413</v>
      </c>
      <c r="P7463" s="549">
        <v>12192</v>
      </c>
      <c r="Q7463" s="549">
        <v>1</v>
      </c>
      <c r="R7463" s="549">
        <v>116</v>
      </c>
      <c r="S7463" s="548">
        <v>2257</v>
      </c>
      <c r="T7463" s="548"/>
      <c r="U7463" s="99"/>
    </row>
    <row r="7464" spans="1:21" ht="19.5" customHeight="1">
      <c r="A7464" s="545">
        <v>102105</v>
      </c>
      <c r="B7464" s="545" t="s">
        <v>6546</v>
      </c>
      <c r="C7464" s="545" t="s">
        <v>216</v>
      </c>
      <c r="D7464" s="546">
        <v>44590</v>
      </c>
      <c r="E7464" s="171" t="str">
        <f t="shared" si="116"/>
        <v>2022</v>
      </c>
      <c r="F7464" s="547">
        <v>40807</v>
      </c>
      <c r="G7464" s="548">
        <v>0.19</v>
      </c>
      <c r="H7464" s="547">
        <v>34291.599999999999</v>
      </c>
      <c r="I7464" s="545" t="s">
        <v>12659</v>
      </c>
      <c r="J7464" s="545" t="s">
        <v>13297</v>
      </c>
      <c r="K7464" s="545" t="s">
        <v>6546</v>
      </c>
      <c r="L7464" s="545" t="s">
        <v>13413</v>
      </c>
      <c r="M7464" s="548" t="s">
        <v>13758</v>
      </c>
      <c r="N7464" s="545" t="s">
        <v>13413</v>
      </c>
      <c r="O7464" s="545" t="s">
        <v>13413</v>
      </c>
      <c r="P7464" s="549">
        <v>12193</v>
      </c>
      <c r="Q7464" s="549">
        <v>1</v>
      </c>
      <c r="R7464" s="549">
        <v>116</v>
      </c>
      <c r="S7464" s="548">
        <v>2257</v>
      </c>
      <c r="T7464" s="548"/>
      <c r="U7464" s="99"/>
    </row>
    <row r="7465" spans="1:21" ht="19.5" customHeight="1">
      <c r="A7465" s="545">
        <v>102106</v>
      </c>
      <c r="B7465" s="545" t="s">
        <v>6545</v>
      </c>
      <c r="C7465" s="545" t="s">
        <v>216</v>
      </c>
      <c r="D7465" s="546">
        <v>44585</v>
      </c>
      <c r="E7465" s="171" t="str">
        <f t="shared" si="116"/>
        <v>2022</v>
      </c>
      <c r="F7465" s="547">
        <v>47529</v>
      </c>
      <c r="G7465" s="548">
        <v>0.19</v>
      </c>
      <c r="H7465" s="547">
        <v>39940.339999999997</v>
      </c>
      <c r="I7465" s="545" t="s">
        <v>12659</v>
      </c>
      <c r="J7465" s="545" t="s">
        <v>13297</v>
      </c>
      <c r="K7465" s="545" t="s">
        <v>6545</v>
      </c>
      <c r="L7465" s="545" t="s">
        <v>13413</v>
      </c>
      <c r="M7465" s="548" t="s">
        <v>13758</v>
      </c>
      <c r="N7465" s="545" t="s">
        <v>13413</v>
      </c>
      <c r="O7465" s="545" t="s">
        <v>13413</v>
      </c>
      <c r="P7465" s="549">
        <v>12194</v>
      </c>
      <c r="Q7465" s="549">
        <v>1</v>
      </c>
      <c r="R7465" s="549">
        <v>116</v>
      </c>
      <c r="S7465" s="548">
        <v>2257</v>
      </c>
      <c r="T7465" s="548"/>
      <c r="U7465" s="99"/>
    </row>
    <row r="7466" spans="1:21" ht="19.5" customHeight="1">
      <c r="A7466" s="545">
        <v>102107</v>
      </c>
      <c r="B7466" s="545" t="s">
        <v>6544</v>
      </c>
      <c r="C7466" s="545" t="s">
        <v>216</v>
      </c>
      <c r="D7466" s="546">
        <v>44591</v>
      </c>
      <c r="E7466" s="171" t="str">
        <f t="shared" si="116"/>
        <v>2022</v>
      </c>
      <c r="F7466" s="547">
        <v>70621</v>
      </c>
      <c r="G7466" s="548">
        <v>0.19</v>
      </c>
      <c r="H7466" s="547">
        <v>59345.38</v>
      </c>
      <c r="I7466" s="545" t="s">
        <v>12659</v>
      </c>
      <c r="J7466" s="545" t="s">
        <v>13297</v>
      </c>
      <c r="K7466" s="545" t="s">
        <v>18615</v>
      </c>
      <c r="L7466" s="545" t="s">
        <v>13413</v>
      </c>
      <c r="M7466" s="548" t="s">
        <v>13758</v>
      </c>
      <c r="N7466" s="545" t="s">
        <v>13413</v>
      </c>
      <c r="O7466" s="545" t="s">
        <v>13413</v>
      </c>
      <c r="P7466" s="549">
        <v>12195</v>
      </c>
      <c r="Q7466" s="549">
        <v>1</v>
      </c>
      <c r="R7466" s="549">
        <v>116</v>
      </c>
      <c r="S7466" s="548">
        <v>2257</v>
      </c>
      <c r="T7466" s="548"/>
      <c r="U7466" s="99"/>
    </row>
    <row r="7467" spans="1:21" ht="19.5" customHeight="1">
      <c r="A7467" s="545">
        <v>102108</v>
      </c>
      <c r="B7467" s="545" t="s">
        <v>6543</v>
      </c>
      <c r="C7467" s="545" t="s">
        <v>216</v>
      </c>
      <c r="D7467" s="546">
        <v>44591</v>
      </c>
      <c r="E7467" s="171" t="str">
        <f t="shared" si="116"/>
        <v>2022</v>
      </c>
      <c r="F7467" s="547">
        <v>74609</v>
      </c>
      <c r="G7467" s="548">
        <v>0.19</v>
      </c>
      <c r="H7467" s="547">
        <v>62696.639999999999</v>
      </c>
      <c r="I7467" s="545" t="s">
        <v>12659</v>
      </c>
      <c r="J7467" s="545" t="s">
        <v>13297</v>
      </c>
      <c r="K7467" s="545" t="s">
        <v>18616</v>
      </c>
      <c r="L7467" s="545" t="s">
        <v>13413</v>
      </c>
      <c r="M7467" s="548" t="s">
        <v>13758</v>
      </c>
      <c r="N7467" s="545" t="s">
        <v>13413</v>
      </c>
      <c r="O7467" s="545" t="s">
        <v>13413</v>
      </c>
      <c r="P7467" s="549">
        <v>12196</v>
      </c>
      <c r="Q7467" s="549">
        <v>1</v>
      </c>
      <c r="R7467" s="549">
        <v>116</v>
      </c>
      <c r="S7467" s="548">
        <v>2257</v>
      </c>
      <c r="T7467" s="548"/>
      <c r="U7467" s="99"/>
    </row>
    <row r="7468" spans="1:21" ht="19.5" customHeight="1">
      <c r="A7468" s="545">
        <v>102109</v>
      </c>
      <c r="B7468" s="545" t="s">
        <v>1062</v>
      </c>
      <c r="C7468" s="545" t="s">
        <v>216</v>
      </c>
      <c r="D7468" s="546"/>
      <c r="E7468" s="171" t="str">
        <f t="shared" si="116"/>
        <v>1900</v>
      </c>
      <c r="F7468" s="547">
        <v>0</v>
      </c>
      <c r="G7468" s="548">
        <v>0</v>
      </c>
      <c r="H7468" s="547">
        <v>0</v>
      </c>
      <c r="I7468" s="545" t="s">
        <v>12694</v>
      </c>
      <c r="J7468" s="545"/>
      <c r="K7468" s="545" t="s">
        <v>13413</v>
      </c>
      <c r="L7468" s="545" t="s">
        <v>18617</v>
      </c>
      <c r="M7468" s="548" t="s">
        <v>13868</v>
      </c>
      <c r="N7468" s="545" t="s">
        <v>22158</v>
      </c>
      <c r="O7468" s="545" t="s">
        <v>18618</v>
      </c>
      <c r="P7468" s="549">
        <v>5209</v>
      </c>
      <c r="Q7468" s="549">
        <v>2</v>
      </c>
      <c r="R7468" s="549">
        <v>104</v>
      </c>
      <c r="S7468" s="548"/>
      <c r="T7468" s="548">
        <v>39</v>
      </c>
      <c r="U7468" s="99"/>
    </row>
    <row r="7469" spans="1:21" ht="19.5" customHeight="1">
      <c r="A7469" s="545">
        <v>102110</v>
      </c>
      <c r="B7469" s="545" t="s">
        <v>6542</v>
      </c>
      <c r="C7469" s="545" t="s">
        <v>216</v>
      </c>
      <c r="D7469" s="546">
        <v>44585</v>
      </c>
      <c r="E7469" s="171" t="str">
        <f t="shared" si="116"/>
        <v>2022</v>
      </c>
      <c r="F7469" s="547">
        <v>21124</v>
      </c>
      <c r="G7469" s="548">
        <v>0.19</v>
      </c>
      <c r="H7469" s="547">
        <v>17751.259999999998</v>
      </c>
      <c r="I7469" s="545" t="s">
        <v>12659</v>
      </c>
      <c r="J7469" s="545" t="s">
        <v>13297</v>
      </c>
      <c r="K7469" s="545" t="s">
        <v>6542</v>
      </c>
      <c r="L7469" s="545" t="s">
        <v>13413</v>
      </c>
      <c r="M7469" s="548" t="s">
        <v>13758</v>
      </c>
      <c r="N7469" s="545" t="s">
        <v>13413</v>
      </c>
      <c r="O7469" s="545" t="s">
        <v>13413</v>
      </c>
      <c r="P7469" s="549">
        <v>12197</v>
      </c>
      <c r="Q7469" s="549">
        <v>1</v>
      </c>
      <c r="R7469" s="549">
        <v>116</v>
      </c>
      <c r="S7469" s="548">
        <v>2257</v>
      </c>
      <c r="T7469" s="548"/>
      <c r="U7469" s="99"/>
    </row>
    <row r="7470" spans="1:21" ht="19.5" customHeight="1">
      <c r="A7470" s="545">
        <v>102111</v>
      </c>
      <c r="B7470" s="545" t="s">
        <v>4375</v>
      </c>
      <c r="C7470" s="545" t="s">
        <v>216</v>
      </c>
      <c r="D7470" s="546"/>
      <c r="E7470" s="171" t="str">
        <f t="shared" si="116"/>
        <v>1900</v>
      </c>
      <c r="F7470" s="547">
        <v>0</v>
      </c>
      <c r="G7470" s="548">
        <v>0</v>
      </c>
      <c r="H7470" s="547">
        <v>0</v>
      </c>
      <c r="I7470" s="545" t="s">
        <v>12661</v>
      </c>
      <c r="J7470" s="545"/>
      <c r="K7470" s="545" t="s">
        <v>13413</v>
      </c>
      <c r="L7470" s="545" t="s">
        <v>13413</v>
      </c>
      <c r="M7470" s="548" t="s">
        <v>13758</v>
      </c>
      <c r="N7470" s="545" t="s">
        <v>13413</v>
      </c>
      <c r="O7470" s="545" t="s">
        <v>13413</v>
      </c>
      <c r="P7470" s="549">
        <v>5210</v>
      </c>
      <c r="Q7470" s="549">
        <v>1</v>
      </c>
      <c r="R7470" s="549">
        <v>89</v>
      </c>
      <c r="S7470" s="548"/>
      <c r="T7470" s="548"/>
      <c r="U7470" s="99"/>
    </row>
    <row r="7471" spans="1:21" ht="19.5" customHeight="1">
      <c r="A7471" s="545">
        <v>102112</v>
      </c>
      <c r="B7471" s="545" t="s">
        <v>7316</v>
      </c>
      <c r="C7471" s="545" t="s">
        <v>311</v>
      </c>
      <c r="D7471" s="546">
        <v>44592</v>
      </c>
      <c r="E7471" s="171" t="str">
        <f t="shared" si="116"/>
        <v>2022</v>
      </c>
      <c r="F7471" s="547">
        <v>417031</v>
      </c>
      <c r="G7471" s="548">
        <v>0.19</v>
      </c>
      <c r="H7471" s="547">
        <v>350446.22</v>
      </c>
      <c r="I7471" s="545" t="s">
        <v>12657</v>
      </c>
      <c r="J7471" s="545" t="s">
        <v>13297</v>
      </c>
      <c r="K7471" s="545" t="s">
        <v>13413</v>
      </c>
      <c r="L7471" s="545" t="s">
        <v>13820</v>
      </c>
      <c r="M7471" s="548" t="s">
        <v>13758</v>
      </c>
      <c r="N7471" s="545" t="s">
        <v>22147</v>
      </c>
      <c r="O7471" s="545" t="s">
        <v>13413</v>
      </c>
      <c r="P7471" s="549">
        <v>5211</v>
      </c>
      <c r="Q7471" s="549">
        <v>1</v>
      </c>
      <c r="R7471" s="549">
        <v>69</v>
      </c>
      <c r="S7471" s="548">
        <v>2257</v>
      </c>
      <c r="T7471" s="548">
        <v>110</v>
      </c>
      <c r="U7471" s="99"/>
    </row>
    <row r="7472" spans="1:21" ht="19.5" customHeight="1">
      <c r="A7472" s="545">
        <v>102113</v>
      </c>
      <c r="B7472" s="545" t="s">
        <v>6541</v>
      </c>
      <c r="C7472" s="545" t="s">
        <v>216</v>
      </c>
      <c r="D7472" s="546">
        <v>44590</v>
      </c>
      <c r="E7472" s="171" t="str">
        <f t="shared" si="116"/>
        <v>2022</v>
      </c>
      <c r="F7472" s="547">
        <v>18167</v>
      </c>
      <c r="G7472" s="548">
        <v>0.19</v>
      </c>
      <c r="H7472" s="547">
        <v>15266.39</v>
      </c>
      <c r="I7472" s="545" t="s">
        <v>12659</v>
      </c>
      <c r="J7472" s="545" t="s">
        <v>13297</v>
      </c>
      <c r="K7472" s="545" t="s">
        <v>18619</v>
      </c>
      <c r="L7472" s="545" t="s">
        <v>13413</v>
      </c>
      <c r="M7472" s="548" t="s">
        <v>13758</v>
      </c>
      <c r="N7472" s="545" t="s">
        <v>13413</v>
      </c>
      <c r="O7472" s="545" t="s">
        <v>13413</v>
      </c>
      <c r="P7472" s="549">
        <v>12198</v>
      </c>
      <c r="Q7472" s="549">
        <v>1</v>
      </c>
      <c r="R7472" s="549">
        <v>116</v>
      </c>
      <c r="S7472" s="548">
        <v>2257</v>
      </c>
      <c r="T7472" s="548"/>
      <c r="U7472" s="99"/>
    </row>
    <row r="7473" spans="1:21" ht="19.5" customHeight="1">
      <c r="A7473" s="545">
        <v>102114</v>
      </c>
      <c r="B7473" s="545" t="s">
        <v>6540</v>
      </c>
      <c r="C7473" s="545" t="s">
        <v>216</v>
      </c>
      <c r="D7473" s="546">
        <v>44589</v>
      </c>
      <c r="E7473" s="171" t="str">
        <f t="shared" si="116"/>
        <v>2022</v>
      </c>
      <c r="F7473" s="547">
        <v>56955.01</v>
      </c>
      <c r="G7473" s="548">
        <v>0.19</v>
      </c>
      <c r="H7473" s="547">
        <v>47861.35</v>
      </c>
      <c r="I7473" s="545" t="s">
        <v>12650</v>
      </c>
      <c r="J7473" s="545" t="s">
        <v>13297</v>
      </c>
      <c r="K7473" s="545" t="s">
        <v>18620</v>
      </c>
      <c r="L7473" s="545" t="s">
        <v>13413</v>
      </c>
      <c r="M7473" s="548" t="s">
        <v>13758</v>
      </c>
      <c r="N7473" s="545" t="s">
        <v>13413</v>
      </c>
      <c r="O7473" s="545" t="s">
        <v>13413</v>
      </c>
      <c r="P7473" s="549">
        <v>12199</v>
      </c>
      <c r="Q7473" s="549">
        <v>1</v>
      </c>
      <c r="R7473" s="549">
        <v>127</v>
      </c>
      <c r="S7473" s="548">
        <v>2257</v>
      </c>
      <c r="T7473" s="548"/>
      <c r="U7473" s="99"/>
    </row>
    <row r="7474" spans="1:21" ht="19.5" customHeight="1">
      <c r="A7474" s="545">
        <v>102116</v>
      </c>
      <c r="B7474" s="545" t="s">
        <v>6539</v>
      </c>
      <c r="C7474" s="545" t="s">
        <v>6442</v>
      </c>
      <c r="D7474" s="546">
        <v>44601</v>
      </c>
      <c r="E7474" s="171" t="str">
        <f t="shared" si="116"/>
        <v>2022</v>
      </c>
      <c r="F7474" s="547">
        <v>6303</v>
      </c>
      <c r="G7474" s="548">
        <v>0.19</v>
      </c>
      <c r="H7474" s="547">
        <v>5296.64</v>
      </c>
      <c r="I7474" s="545" t="s">
        <v>12973</v>
      </c>
      <c r="J7474" s="545" t="s">
        <v>13297</v>
      </c>
      <c r="K7474" s="545" t="s">
        <v>13413</v>
      </c>
      <c r="L7474" s="545" t="s">
        <v>13413</v>
      </c>
      <c r="M7474" s="548" t="s">
        <v>13758</v>
      </c>
      <c r="N7474" s="545" t="s">
        <v>13413</v>
      </c>
      <c r="O7474" s="545" t="s">
        <v>13413</v>
      </c>
      <c r="P7474" s="549">
        <v>12201</v>
      </c>
      <c r="Q7474" s="549">
        <v>1</v>
      </c>
      <c r="R7474" s="549">
        <v>59</v>
      </c>
      <c r="S7474" s="548">
        <v>2257</v>
      </c>
      <c r="T7474" s="548"/>
      <c r="U7474" s="99"/>
    </row>
    <row r="7475" spans="1:21" ht="19.5" customHeight="1">
      <c r="A7475" s="545">
        <v>102117</v>
      </c>
      <c r="B7475" s="545" t="s">
        <v>6538</v>
      </c>
      <c r="C7475" s="545" t="s">
        <v>216</v>
      </c>
      <c r="D7475" s="546">
        <v>44601</v>
      </c>
      <c r="E7475" s="171" t="str">
        <f t="shared" si="116"/>
        <v>2022</v>
      </c>
      <c r="F7475" s="547">
        <v>29468.01</v>
      </c>
      <c r="G7475" s="548">
        <v>0.19</v>
      </c>
      <c r="H7475" s="547">
        <v>24763.03</v>
      </c>
      <c r="I7475" s="545" t="s">
        <v>12973</v>
      </c>
      <c r="J7475" s="545" t="s">
        <v>13297</v>
      </c>
      <c r="K7475" s="545" t="s">
        <v>13413</v>
      </c>
      <c r="L7475" s="545" t="s">
        <v>13413</v>
      </c>
      <c r="M7475" s="548" t="s">
        <v>13758</v>
      </c>
      <c r="N7475" s="545" t="s">
        <v>13413</v>
      </c>
      <c r="O7475" s="545" t="s">
        <v>13413</v>
      </c>
      <c r="P7475" s="549">
        <v>12202</v>
      </c>
      <c r="Q7475" s="549">
        <v>1</v>
      </c>
      <c r="R7475" s="549">
        <v>59</v>
      </c>
      <c r="S7475" s="548">
        <v>2257</v>
      </c>
      <c r="T7475" s="548"/>
      <c r="U7475" s="99"/>
    </row>
    <row r="7476" spans="1:21" ht="19.5" customHeight="1">
      <c r="A7476" s="545">
        <v>102118</v>
      </c>
      <c r="B7476" s="545" t="s">
        <v>6531</v>
      </c>
      <c r="C7476" s="545" t="s">
        <v>216</v>
      </c>
      <c r="D7476" s="546">
        <v>43654</v>
      </c>
      <c r="E7476" s="171" t="str">
        <f t="shared" si="116"/>
        <v>2019</v>
      </c>
      <c r="F7476" s="547">
        <v>51950</v>
      </c>
      <c r="G7476" s="548">
        <v>0.19</v>
      </c>
      <c r="H7476" s="547">
        <v>43655.46</v>
      </c>
      <c r="I7476" s="545" t="s">
        <v>12973</v>
      </c>
      <c r="J7476" s="545" t="s">
        <v>13302</v>
      </c>
      <c r="K7476" s="545" t="s">
        <v>13413</v>
      </c>
      <c r="L7476" s="545" t="s">
        <v>13413</v>
      </c>
      <c r="M7476" s="548" t="s">
        <v>13758</v>
      </c>
      <c r="N7476" s="545" t="s">
        <v>13413</v>
      </c>
      <c r="O7476" s="545" t="s">
        <v>13413</v>
      </c>
      <c r="P7476" s="549">
        <v>12203</v>
      </c>
      <c r="Q7476" s="549">
        <v>1</v>
      </c>
      <c r="R7476" s="549">
        <v>59</v>
      </c>
      <c r="S7476" s="548">
        <v>2219</v>
      </c>
      <c r="T7476" s="548"/>
      <c r="U7476" s="99"/>
    </row>
    <row r="7477" spans="1:21" ht="19.5" customHeight="1">
      <c r="A7477" s="545">
        <v>102119</v>
      </c>
      <c r="B7477" s="545" t="s">
        <v>6529</v>
      </c>
      <c r="C7477" s="545" t="s">
        <v>288</v>
      </c>
      <c r="D7477" s="546">
        <v>43654</v>
      </c>
      <c r="E7477" s="171" t="str">
        <f t="shared" si="116"/>
        <v>2019</v>
      </c>
      <c r="F7477" s="547">
        <v>6701</v>
      </c>
      <c r="G7477" s="548">
        <v>0.19</v>
      </c>
      <c r="H7477" s="547">
        <v>5631.09</v>
      </c>
      <c r="I7477" s="545" t="s">
        <v>12973</v>
      </c>
      <c r="J7477" s="545" t="s">
        <v>13298</v>
      </c>
      <c r="K7477" s="545" t="s">
        <v>13413</v>
      </c>
      <c r="L7477" s="545" t="s">
        <v>13413</v>
      </c>
      <c r="M7477" s="548" t="s">
        <v>13758</v>
      </c>
      <c r="N7477" s="545" t="s">
        <v>13413</v>
      </c>
      <c r="O7477" s="545" t="s">
        <v>13413</v>
      </c>
      <c r="P7477" s="549">
        <v>12204</v>
      </c>
      <c r="Q7477" s="549">
        <v>1</v>
      </c>
      <c r="R7477" s="549">
        <v>59</v>
      </c>
      <c r="S7477" s="548">
        <v>1012</v>
      </c>
      <c r="T7477" s="548"/>
      <c r="U7477" s="99"/>
    </row>
    <row r="7478" spans="1:21" ht="19.5" customHeight="1">
      <c r="A7478" s="545">
        <v>102120</v>
      </c>
      <c r="B7478" s="545" t="s">
        <v>6528</v>
      </c>
      <c r="C7478" s="545" t="s">
        <v>288</v>
      </c>
      <c r="D7478" s="546">
        <v>43654</v>
      </c>
      <c r="E7478" s="171" t="str">
        <f t="shared" si="116"/>
        <v>2019</v>
      </c>
      <c r="F7478" s="547">
        <v>3796</v>
      </c>
      <c r="G7478" s="548">
        <v>0.19</v>
      </c>
      <c r="H7478" s="547">
        <v>3189.92</v>
      </c>
      <c r="I7478" s="545" t="s">
        <v>12973</v>
      </c>
      <c r="J7478" s="545" t="s">
        <v>13298</v>
      </c>
      <c r="K7478" s="545" t="s">
        <v>13413</v>
      </c>
      <c r="L7478" s="545" t="s">
        <v>13413</v>
      </c>
      <c r="M7478" s="548" t="s">
        <v>13758</v>
      </c>
      <c r="N7478" s="545" t="s">
        <v>13413</v>
      </c>
      <c r="O7478" s="545" t="s">
        <v>13413</v>
      </c>
      <c r="P7478" s="549">
        <v>12205</v>
      </c>
      <c r="Q7478" s="549">
        <v>1</v>
      </c>
      <c r="R7478" s="549">
        <v>59</v>
      </c>
      <c r="S7478" s="548">
        <v>1012</v>
      </c>
      <c r="T7478" s="548"/>
      <c r="U7478" s="99"/>
    </row>
    <row r="7479" spans="1:21" ht="19.5" customHeight="1">
      <c r="A7479" s="545">
        <v>102121</v>
      </c>
      <c r="B7479" s="545" t="s">
        <v>6537</v>
      </c>
      <c r="C7479" s="545" t="s">
        <v>209</v>
      </c>
      <c r="D7479" s="546">
        <v>44601</v>
      </c>
      <c r="E7479" s="171" t="str">
        <f t="shared" si="116"/>
        <v>2022</v>
      </c>
      <c r="F7479" s="547">
        <v>2563</v>
      </c>
      <c r="G7479" s="548">
        <v>0.19</v>
      </c>
      <c r="H7479" s="547">
        <v>2153.7800000000002</v>
      </c>
      <c r="I7479" s="545" t="s">
        <v>12973</v>
      </c>
      <c r="J7479" s="545" t="s">
        <v>13297</v>
      </c>
      <c r="K7479" s="545" t="s">
        <v>13413</v>
      </c>
      <c r="L7479" s="545" t="s">
        <v>13413</v>
      </c>
      <c r="M7479" s="548" t="s">
        <v>13758</v>
      </c>
      <c r="N7479" s="545" t="s">
        <v>13413</v>
      </c>
      <c r="O7479" s="545" t="s">
        <v>13413</v>
      </c>
      <c r="P7479" s="549">
        <v>12206</v>
      </c>
      <c r="Q7479" s="549">
        <v>1</v>
      </c>
      <c r="R7479" s="549">
        <v>59</v>
      </c>
      <c r="S7479" s="548">
        <v>2257</v>
      </c>
      <c r="T7479" s="548"/>
      <c r="U7479" s="99"/>
    </row>
    <row r="7480" spans="1:21" ht="19.5" customHeight="1">
      <c r="A7480" s="545">
        <v>102122</v>
      </c>
      <c r="B7480" s="545" t="s">
        <v>6524</v>
      </c>
      <c r="C7480" s="545" t="s">
        <v>216</v>
      </c>
      <c r="D7480" s="546">
        <v>43654</v>
      </c>
      <c r="E7480" s="171" t="str">
        <f t="shared" si="116"/>
        <v>2019</v>
      </c>
      <c r="F7480" s="547">
        <v>46700</v>
      </c>
      <c r="G7480" s="548">
        <v>0.19</v>
      </c>
      <c r="H7480" s="547">
        <v>39243.699999999997</v>
      </c>
      <c r="I7480" s="545" t="s">
        <v>12973</v>
      </c>
      <c r="J7480" s="545" t="s">
        <v>13320</v>
      </c>
      <c r="K7480" s="545" t="s">
        <v>13413</v>
      </c>
      <c r="L7480" s="545" t="s">
        <v>13413</v>
      </c>
      <c r="M7480" s="548" t="s">
        <v>13758</v>
      </c>
      <c r="N7480" s="545" t="s">
        <v>13413</v>
      </c>
      <c r="O7480" s="545" t="s">
        <v>13413</v>
      </c>
      <c r="P7480" s="549">
        <v>12207</v>
      </c>
      <c r="Q7480" s="549">
        <v>1</v>
      </c>
      <c r="R7480" s="549">
        <v>59</v>
      </c>
      <c r="S7480" s="548">
        <v>2220</v>
      </c>
      <c r="T7480" s="548"/>
      <c r="U7480" s="99"/>
    </row>
    <row r="7481" spans="1:21" ht="19.5" customHeight="1">
      <c r="A7481" s="545">
        <v>102123</v>
      </c>
      <c r="B7481" s="545" t="s">
        <v>7709</v>
      </c>
      <c r="C7481" s="545" t="s">
        <v>216</v>
      </c>
      <c r="D7481" s="546">
        <v>43654</v>
      </c>
      <c r="E7481" s="171" t="str">
        <f t="shared" si="116"/>
        <v>2019</v>
      </c>
      <c r="F7481" s="547">
        <v>32945</v>
      </c>
      <c r="G7481" s="548">
        <v>0.19</v>
      </c>
      <c r="H7481" s="547">
        <v>27684.87</v>
      </c>
      <c r="I7481" s="545" t="s">
        <v>12973</v>
      </c>
      <c r="J7481" s="545" t="s">
        <v>13302</v>
      </c>
      <c r="K7481" s="545" t="s">
        <v>13413</v>
      </c>
      <c r="L7481" s="545" t="s">
        <v>13413</v>
      </c>
      <c r="M7481" s="548" t="s">
        <v>13758</v>
      </c>
      <c r="N7481" s="545" t="s">
        <v>13413</v>
      </c>
      <c r="O7481" s="545" t="s">
        <v>13413</v>
      </c>
      <c r="P7481" s="549">
        <v>12208</v>
      </c>
      <c r="Q7481" s="549">
        <v>1</v>
      </c>
      <c r="R7481" s="549">
        <v>59</v>
      </c>
      <c r="S7481" s="548">
        <v>2219</v>
      </c>
      <c r="T7481" s="548"/>
      <c r="U7481" s="99"/>
    </row>
    <row r="7482" spans="1:21" ht="19.5" customHeight="1">
      <c r="A7482" s="545">
        <v>102125</v>
      </c>
      <c r="B7482" s="545" t="s">
        <v>7708</v>
      </c>
      <c r="C7482" s="545" t="s">
        <v>209</v>
      </c>
      <c r="D7482" s="546">
        <v>43654</v>
      </c>
      <c r="E7482" s="171" t="str">
        <f t="shared" si="116"/>
        <v>2019</v>
      </c>
      <c r="F7482" s="547">
        <v>662261</v>
      </c>
      <c r="G7482" s="548">
        <v>0.19</v>
      </c>
      <c r="H7482" s="547">
        <v>556521.85</v>
      </c>
      <c r="I7482" s="545" t="s">
        <v>12737</v>
      </c>
      <c r="J7482" s="545" t="s">
        <v>13324</v>
      </c>
      <c r="K7482" s="545" t="s">
        <v>18621</v>
      </c>
      <c r="L7482" s="545" t="s">
        <v>13413</v>
      </c>
      <c r="M7482" s="548" t="s">
        <v>13758</v>
      </c>
      <c r="N7482" s="545" t="s">
        <v>13413</v>
      </c>
      <c r="O7482" s="545" t="s">
        <v>13413</v>
      </c>
      <c r="P7482" s="549">
        <v>12209</v>
      </c>
      <c r="Q7482" s="549">
        <v>1</v>
      </c>
      <c r="R7482" s="549">
        <v>176</v>
      </c>
      <c r="S7482" s="548">
        <v>2248</v>
      </c>
      <c r="T7482" s="548"/>
      <c r="U7482" s="99"/>
    </row>
    <row r="7483" spans="1:21" ht="19.5" customHeight="1">
      <c r="A7483" s="545">
        <v>102126</v>
      </c>
      <c r="B7483" s="545" t="s">
        <v>7707</v>
      </c>
      <c r="C7483" s="545" t="s">
        <v>209</v>
      </c>
      <c r="D7483" s="546">
        <v>43654</v>
      </c>
      <c r="E7483" s="171" t="str">
        <f t="shared" si="116"/>
        <v>2019</v>
      </c>
      <c r="F7483" s="547">
        <v>710793</v>
      </c>
      <c r="G7483" s="548">
        <v>0.19</v>
      </c>
      <c r="H7483" s="547">
        <v>597305.04</v>
      </c>
      <c r="I7483" s="545" t="s">
        <v>12737</v>
      </c>
      <c r="J7483" s="545" t="s">
        <v>13324</v>
      </c>
      <c r="K7483" s="545" t="s">
        <v>18622</v>
      </c>
      <c r="L7483" s="545" t="s">
        <v>13413</v>
      </c>
      <c r="M7483" s="548" t="s">
        <v>13758</v>
      </c>
      <c r="N7483" s="545" t="s">
        <v>13413</v>
      </c>
      <c r="O7483" s="545" t="s">
        <v>13413</v>
      </c>
      <c r="P7483" s="549">
        <v>12210</v>
      </c>
      <c r="Q7483" s="549">
        <v>1</v>
      </c>
      <c r="R7483" s="549">
        <v>176</v>
      </c>
      <c r="S7483" s="548">
        <v>2248</v>
      </c>
      <c r="T7483" s="548"/>
      <c r="U7483" s="99"/>
    </row>
    <row r="7484" spans="1:21" ht="19.5" customHeight="1">
      <c r="A7484" s="545">
        <v>102127</v>
      </c>
      <c r="B7484" s="545" t="s">
        <v>7706</v>
      </c>
      <c r="C7484" s="545" t="s">
        <v>216</v>
      </c>
      <c r="D7484" s="546">
        <v>44589</v>
      </c>
      <c r="E7484" s="171" t="str">
        <f t="shared" si="116"/>
        <v>2022</v>
      </c>
      <c r="F7484" s="547">
        <v>148418</v>
      </c>
      <c r="G7484" s="548">
        <v>0.19</v>
      </c>
      <c r="H7484" s="547">
        <v>124721.01</v>
      </c>
      <c r="I7484" s="545" t="s">
        <v>12642</v>
      </c>
      <c r="J7484" s="545" t="s">
        <v>13297</v>
      </c>
      <c r="K7484" s="545" t="s">
        <v>13413</v>
      </c>
      <c r="L7484" s="545" t="s">
        <v>13413</v>
      </c>
      <c r="M7484" s="548" t="s">
        <v>13758</v>
      </c>
      <c r="N7484" s="545" t="s">
        <v>13413</v>
      </c>
      <c r="O7484" s="545" t="s">
        <v>13413</v>
      </c>
      <c r="P7484" s="549">
        <v>12211</v>
      </c>
      <c r="Q7484" s="549">
        <v>1</v>
      </c>
      <c r="R7484" s="549">
        <v>135</v>
      </c>
      <c r="S7484" s="548">
        <v>2257</v>
      </c>
      <c r="T7484" s="548"/>
      <c r="U7484" s="99"/>
    </row>
    <row r="7485" spans="1:21" ht="19.5" customHeight="1">
      <c r="A7485" s="545">
        <v>102128</v>
      </c>
      <c r="B7485" s="545" t="s">
        <v>7705</v>
      </c>
      <c r="C7485" s="545" t="s">
        <v>216</v>
      </c>
      <c r="D7485" s="546">
        <v>44589</v>
      </c>
      <c r="E7485" s="171" t="str">
        <f t="shared" si="116"/>
        <v>2022</v>
      </c>
      <c r="F7485" s="547">
        <v>443420</v>
      </c>
      <c r="G7485" s="548">
        <v>0.19</v>
      </c>
      <c r="H7485" s="547">
        <v>372621.85</v>
      </c>
      <c r="I7485" s="545" t="s">
        <v>12642</v>
      </c>
      <c r="J7485" s="545" t="s">
        <v>13297</v>
      </c>
      <c r="K7485" s="545" t="s">
        <v>13413</v>
      </c>
      <c r="L7485" s="545" t="s">
        <v>13413</v>
      </c>
      <c r="M7485" s="548" t="s">
        <v>13758</v>
      </c>
      <c r="N7485" s="545" t="s">
        <v>13413</v>
      </c>
      <c r="O7485" s="545" t="s">
        <v>13413</v>
      </c>
      <c r="P7485" s="549">
        <v>12212</v>
      </c>
      <c r="Q7485" s="549">
        <v>1</v>
      </c>
      <c r="R7485" s="549">
        <v>135</v>
      </c>
      <c r="S7485" s="548">
        <v>2257</v>
      </c>
      <c r="T7485" s="548"/>
      <c r="U7485" s="99"/>
    </row>
    <row r="7486" spans="1:21" ht="19.5" customHeight="1">
      <c r="A7486" s="545">
        <v>102129</v>
      </c>
      <c r="B7486" s="545" t="s">
        <v>7704</v>
      </c>
      <c r="C7486" s="545" t="s">
        <v>216</v>
      </c>
      <c r="D7486" s="546">
        <v>44589</v>
      </c>
      <c r="E7486" s="171" t="str">
        <f t="shared" si="116"/>
        <v>2022</v>
      </c>
      <c r="F7486" s="547">
        <v>94825</v>
      </c>
      <c r="G7486" s="548">
        <v>0.19</v>
      </c>
      <c r="H7486" s="547">
        <v>79684.87</v>
      </c>
      <c r="I7486" s="545" t="s">
        <v>12642</v>
      </c>
      <c r="J7486" s="545" t="s">
        <v>13297</v>
      </c>
      <c r="K7486" s="545" t="s">
        <v>13413</v>
      </c>
      <c r="L7486" s="545" t="s">
        <v>13413</v>
      </c>
      <c r="M7486" s="548" t="s">
        <v>13758</v>
      </c>
      <c r="N7486" s="545" t="s">
        <v>13413</v>
      </c>
      <c r="O7486" s="545" t="s">
        <v>13413</v>
      </c>
      <c r="P7486" s="549">
        <v>12213</v>
      </c>
      <c r="Q7486" s="549">
        <v>1</v>
      </c>
      <c r="R7486" s="549">
        <v>135</v>
      </c>
      <c r="S7486" s="548">
        <v>2257</v>
      </c>
      <c r="T7486" s="548"/>
      <c r="U7486" s="99"/>
    </row>
    <row r="7487" spans="1:21" ht="19.5" customHeight="1">
      <c r="A7487" s="545">
        <v>102130</v>
      </c>
      <c r="B7487" s="545" t="s">
        <v>7703</v>
      </c>
      <c r="C7487" s="545" t="s">
        <v>216</v>
      </c>
      <c r="D7487" s="546">
        <v>44589</v>
      </c>
      <c r="E7487" s="171" t="str">
        <f t="shared" si="116"/>
        <v>2022</v>
      </c>
      <c r="F7487" s="547">
        <v>201950</v>
      </c>
      <c r="G7487" s="548">
        <v>0.19</v>
      </c>
      <c r="H7487" s="547">
        <v>169705.88</v>
      </c>
      <c r="I7487" s="545" t="s">
        <v>12642</v>
      </c>
      <c r="J7487" s="545" t="s">
        <v>13297</v>
      </c>
      <c r="K7487" s="545" t="s">
        <v>13413</v>
      </c>
      <c r="L7487" s="545" t="s">
        <v>13413</v>
      </c>
      <c r="M7487" s="548" t="s">
        <v>13758</v>
      </c>
      <c r="N7487" s="545" t="s">
        <v>13413</v>
      </c>
      <c r="O7487" s="545" t="s">
        <v>13413</v>
      </c>
      <c r="P7487" s="549">
        <v>12214</v>
      </c>
      <c r="Q7487" s="549">
        <v>1</v>
      </c>
      <c r="R7487" s="549">
        <v>135</v>
      </c>
      <c r="S7487" s="548">
        <v>2257</v>
      </c>
      <c r="T7487" s="548"/>
      <c r="U7487" s="99"/>
    </row>
    <row r="7488" spans="1:21" ht="19.5" customHeight="1">
      <c r="A7488" s="545">
        <v>102131</v>
      </c>
      <c r="B7488" s="545" t="s">
        <v>7702</v>
      </c>
      <c r="C7488" s="545" t="s">
        <v>209</v>
      </c>
      <c r="D7488" s="546">
        <v>43654</v>
      </c>
      <c r="E7488" s="171" t="str">
        <f t="shared" si="116"/>
        <v>2019</v>
      </c>
      <c r="F7488" s="547">
        <v>1069252</v>
      </c>
      <c r="G7488" s="548">
        <v>0.19</v>
      </c>
      <c r="H7488" s="547">
        <v>898531.09</v>
      </c>
      <c r="I7488" s="545" t="s">
        <v>12737</v>
      </c>
      <c r="J7488" s="545" t="s">
        <v>13324</v>
      </c>
      <c r="K7488" s="545" t="s">
        <v>18623</v>
      </c>
      <c r="L7488" s="545" t="s">
        <v>13413</v>
      </c>
      <c r="M7488" s="548" t="s">
        <v>13758</v>
      </c>
      <c r="N7488" s="545" t="s">
        <v>13413</v>
      </c>
      <c r="O7488" s="545" t="s">
        <v>13413</v>
      </c>
      <c r="P7488" s="549">
        <v>12215</v>
      </c>
      <c r="Q7488" s="549">
        <v>1</v>
      </c>
      <c r="R7488" s="549">
        <v>176</v>
      </c>
      <c r="S7488" s="548">
        <v>2248</v>
      </c>
      <c r="T7488" s="548"/>
      <c r="U7488" s="99"/>
    </row>
    <row r="7489" spans="1:21" ht="19.5" customHeight="1">
      <c r="A7489" s="545">
        <v>102132</v>
      </c>
      <c r="B7489" s="545" t="s">
        <v>7701</v>
      </c>
      <c r="C7489" s="545" t="s">
        <v>209</v>
      </c>
      <c r="D7489" s="546">
        <v>43654</v>
      </c>
      <c r="E7489" s="171" t="str">
        <f t="shared" si="116"/>
        <v>2019</v>
      </c>
      <c r="F7489" s="547">
        <v>1178331</v>
      </c>
      <c r="G7489" s="548">
        <v>0.19</v>
      </c>
      <c r="H7489" s="547">
        <v>990194.12</v>
      </c>
      <c r="I7489" s="545" t="s">
        <v>12737</v>
      </c>
      <c r="J7489" s="545" t="s">
        <v>13324</v>
      </c>
      <c r="K7489" s="545" t="s">
        <v>18624</v>
      </c>
      <c r="L7489" s="545" t="s">
        <v>13413</v>
      </c>
      <c r="M7489" s="548" t="s">
        <v>13758</v>
      </c>
      <c r="N7489" s="545" t="s">
        <v>13413</v>
      </c>
      <c r="O7489" s="545" t="s">
        <v>13413</v>
      </c>
      <c r="P7489" s="549">
        <v>12216</v>
      </c>
      <c r="Q7489" s="549">
        <v>1</v>
      </c>
      <c r="R7489" s="549">
        <v>176</v>
      </c>
      <c r="S7489" s="548">
        <v>2248</v>
      </c>
      <c r="T7489" s="548"/>
      <c r="U7489" s="99"/>
    </row>
    <row r="7490" spans="1:21" ht="19.5" customHeight="1">
      <c r="A7490" s="545">
        <v>102133</v>
      </c>
      <c r="B7490" s="545" t="s">
        <v>7700</v>
      </c>
      <c r="C7490" s="545" t="s">
        <v>216</v>
      </c>
      <c r="D7490" s="546">
        <v>44589</v>
      </c>
      <c r="E7490" s="171" t="str">
        <f t="shared" si="116"/>
        <v>2022</v>
      </c>
      <c r="F7490" s="547">
        <v>54124</v>
      </c>
      <c r="G7490" s="548">
        <v>0.19</v>
      </c>
      <c r="H7490" s="547">
        <v>45482.35</v>
      </c>
      <c r="I7490" s="545" t="s">
        <v>12746</v>
      </c>
      <c r="J7490" s="545" t="s">
        <v>13297</v>
      </c>
      <c r="K7490" s="545" t="s">
        <v>18625</v>
      </c>
      <c r="L7490" s="545" t="s">
        <v>13413</v>
      </c>
      <c r="M7490" s="548" t="s">
        <v>13758</v>
      </c>
      <c r="N7490" s="545" t="s">
        <v>13413</v>
      </c>
      <c r="O7490" s="545" t="s">
        <v>13413</v>
      </c>
      <c r="P7490" s="549">
        <v>12217</v>
      </c>
      <c r="Q7490" s="549">
        <v>1</v>
      </c>
      <c r="R7490" s="549">
        <v>29</v>
      </c>
      <c r="S7490" s="548">
        <v>2257</v>
      </c>
      <c r="T7490" s="548"/>
      <c r="U7490" s="99"/>
    </row>
    <row r="7491" spans="1:21" ht="19.5" customHeight="1">
      <c r="A7491" s="545">
        <v>102134</v>
      </c>
      <c r="B7491" s="545" t="s">
        <v>7699</v>
      </c>
      <c r="C7491" s="545" t="s">
        <v>216</v>
      </c>
      <c r="D7491" s="546">
        <v>43654</v>
      </c>
      <c r="E7491" s="171" t="str">
        <f t="shared" si="116"/>
        <v>2019</v>
      </c>
      <c r="F7491" s="547">
        <v>188020</v>
      </c>
      <c r="G7491" s="548">
        <v>0.19</v>
      </c>
      <c r="H7491" s="547">
        <v>158000</v>
      </c>
      <c r="I7491" s="545" t="s">
        <v>12736</v>
      </c>
      <c r="J7491" s="545" t="s">
        <v>13321</v>
      </c>
      <c r="K7491" s="545" t="s">
        <v>13413</v>
      </c>
      <c r="L7491" s="545" t="s">
        <v>13413</v>
      </c>
      <c r="M7491" s="548" t="s">
        <v>13758</v>
      </c>
      <c r="N7491" s="545" t="s">
        <v>13413</v>
      </c>
      <c r="O7491" s="545" t="s">
        <v>13413</v>
      </c>
      <c r="P7491" s="549">
        <v>12218</v>
      </c>
      <c r="Q7491" s="549">
        <v>1</v>
      </c>
      <c r="R7491" s="549">
        <v>56</v>
      </c>
      <c r="S7491" s="548">
        <v>2244</v>
      </c>
      <c r="T7491" s="548"/>
      <c r="U7491" s="99"/>
    </row>
    <row r="7492" spans="1:21" ht="19.5" customHeight="1">
      <c r="A7492" s="545">
        <v>102135</v>
      </c>
      <c r="B7492" s="545" t="s">
        <v>7698</v>
      </c>
      <c r="C7492" s="545" t="s">
        <v>216</v>
      </c>
      <c r="D7492" s="546">
        <v>43654</v>
      </c>
      <c r="E7492" s="171" t="str">
        <f t="shared" ref="E7492:E7555" si="117">TEXT(D7492,"YYYY")</f>
        <v>2019</v>
      </c>
      <c r="F7492" s="547">
        <v>171360</v>
      </c>
      <c r="G7492" s="548">
        <v>0.19</v>
      </c>
      <c r="H7492" s="547">
        <v>144000</v>
      </c>
      <c r="I7492" s="545" t="s">
        <v>12736</v>
      </c>
      <c r="J7492" s="545" t="s">
        <v>13321</v>
      </c>
      <c r="K7492" s="545" t="s">
        <v>18626</v>
      </c>
      <c r="L7492" s="545" t="s">
        <v>13413</v>
      </c>
      <c r="M7492" s="548" t="s">
        <v>13758</v>
      </c>
      <c r="N7492" s="545" t="s">
        <v>13413</v>
      </c>
      <c r="O7492" s="545" t="s">
        <v>13413</v>
      </c>
      <c r="P7492" s="549">
        <v>12219</v>
      </c>
      <c r="Q7492" s="549">
        <v>1</v>
      </c>
      <c r="R7492" s="549">
        <v>56</v>
      </c>
      <c r="S7492" s="548">
        <v>2244</v>
      </c>
      <c r="T7492" s="548"/>
      <c r="U7492" s="99"/>
    </row>
    <row r="7493" spans="1:21" ht="19.5" customHeight="1">
      <c r="A7493" s="545">
        <v>102136</v>
      </c>
      <c r="B7493" s="545" t="s">
        <v>7697</v>
      </c>
      <c r="C7493" s="545" t="s">
        <v>216</v>
      </c>
      <c r="D7493" s="546">
        <v>43654</v>
      </c>
      <c r="E7493" s="171" t="str">
        <f t="shared" si="117"/>
        <v>2019</v>
      </c>
      <c r="F7493" s="547">
        <v>198730</v>
      </c>
      <c r="G7493" s="548">
        <v>0.19</v>
      </c>
      <c r="H7493" s="547">
        <v>167000</v>
      </c>
      <c r="I7493" s="545" t="s">
        <v>12736</v>
      </c>
      <c r="J7493" s="545" t="s">
        <v>13321</v>
      </c>
      <c r="K7493" s="545" t="s">
        <v>18627</v>
      </c>
      <c r="L7493" s="545" t="s">
        <v>13413</v>
      </c>
      <c r="M7493" s="548" t="s">
        <v>13758</v>
      </c>
      <c r="N7493" s="545" t="s">
        <v>13413</v>
      </c>
      <c r="O7493" s="545" t="s">
        <v>13413</v>
      </c>
      <c r="P7493" s="549">
        <v>12220</v>
      </c>
      <c r="Q7493" s="549">
        <v>1</v>
      </c>
      <c r="R7493" s="549">
        <v>56</v>
      </c>
      <c r="S7493" s="548">
        <v>2244</v>
      </c>
      <c r="T7493" s="548"/>
      <c r="U7493" s="99"/>
    </row>
    <row r="7494" spans="1:21" ht="19.5" customHeight="1">
      <c r="A7494" s="545">
        <v>102137</v>
      </c>
      <c r="B7494" s="545" t="s">
        <v>7696</v>
      </c>
      <c r="C7494" s="545" t="s">
        <v>216</v>
      </c>
      <c r="D7494" s="546">
        <v>43654</v>
      </c>
      <c r="E7494" s="171" t="str">
        <f t="shared" si="117"/>
        <v>2019</v>
      </c>
      <c r="F7494" s="547">
        <v>45220</v>
      </c>
      <c r="G7494" s="548">
        <v>0.19</v>
      </c>
      <c r="H7494" s="547">
        <v>38000</v>
      </c>
      <c r="I7494" s="545" t="s">
        <v>12736</v>
      </c>
      <c r="J7494" s="545" t="s">
        <v>13321</v>
      </c>
      <c r="K7494" s="545" t="s">
        <v>18626</v>
      </c>
      <c r="L7494" s="545" t="s">
        <v>13413</v>
      </c>
      <c r="M7494" s="548" t="s">
        <v>13758</v>
      </c>
      <c r="N7494" s="545" t="s">
        <v>13413</v>
      </c>
      <c r="O7494" s="545" t="s">
        <v>13413</v>
      </c>
      <c r="P7494" s="549">
        <v>12221</v>
      </c>
      <c r="Q7494" s="549">
        <v>1</v>
      </c>
      <c r="R7494" s="549">
        <v>56</v>
      </c>
      <c r="S7494" s="548">
        <v>2244</v>
      </c>
      <c r="T7494" s="548"/>
      <c r="U7494" s="99"/>
    </row>
    <row r="7495" spans="1:21" ht="19.5" customHeight="1">
      <c r="A7495" s="545">
        <v>102138</v>
      </c>
      <c r="B7495" s="545" t="s">
        <v>7695</v>
      </c>
      <c r="C7495" s="545" t="s">
        <v>311</v>
      </c>
      <c r="D7495" s="546">
        <v>43654</v>
      </c>
      <c r="E7495" s="171" t="str">
        <f t="shared" si="117"/>
        <v>2019</v>
      </c>
      <c r="F7495" s="547">
        <v>95000</v>
      </c>
      <c r="G7495" s="548">
        <v>0.19</v>
      </c>
      <c r="H7495" s="547">
        <v>79831.929999999993</v>
      </c>
      <c r="I7495" s="545" t="s">
        <v>12973</v>
      </c>
      <c r="J7495" s="545" t="s">
        <v>13321</v>
      </c>
      <c r="K7495" s="545" t="s">
        <v>18628</v>
      </c>
      <c r="L7495" s="545" t="s">
        <v>13413</v>
      </c>
      <c r="M7495" s="548" t="s">
        <v>13758</v>
      </c>
      <c r="N7495" s="545" t="s">
        <v>13413</v>
      </c>
      <c r="O7495" s="545" t="s">
        <v>13413</v>
      </c>
      <c r="P7495" s="549">
        <v>12222</v>
      </c>
      <c r="Q7495" s="549">
        <v>1</v>
      </c>
      <c r="R7495" s="549">
        <v>59</v>
      </c>
      <c r="S7495" s="548">
        <v>2244</v>
      </c>
      <c r="T7495" s="548"/>
      <c r="U7495" s="99"/>
    </row>
    <row r="7496" spans="1:21" ht="19.5" customHeight="1">
      <c r="A7496" s="545">
        <v>102139</v>
      </c>
      <c r="B7496" s="545" t="s">
        <v>7694</v>
      </c>
      <c r="C7496" s="545" t="s">
        <v>216</v>
      </c>
      <c r="D7496" s="546">
        <v>43654</v>
      </c>
      <c r="E7496" s="171" t="str">
        <f t="shared" si="117"/>
        <v>2019</v>
      </c>
      <c r="F7496" s="547">
        <v>111384</v>
      </c>
      <c r="G7496" s="548">
        <v>0.19</v>
      </c>
      <c r="H7496" s="547">
        <v>93600</v>
      </c>
      <c r="I7496" s="545" t="s">
        <v>12686</v>
      </c>
      <c r="J7496" s="545" t="s">
        <v>13321</v>
      </c>
      <c r="K7496" s="545" t="s">
        <v>18629</v>
      </c>
      <c r="L7496" s="545" t="s">
        <v>13413</v>
      </c>
      <c r="M7496" s="548" t="s">
        <v>13758</v>
      </c>
      <c r="N7496" s="545" t="s">
        <v>13413</v>
      </c>
      <c r="O7496" s="545" t="s">
        <v>13413</v>
      </c>
      <c r="P7496" s="549">
        <v>12223</v>
      </c>
      <c r="Q7496" s="549">
        <v>1</v>
      </c>
      <c r="R7496" s="549">
        <v>131</v>
      </c>
      <c r="S7496" s="548">
        <v>2244</v>
      </c>
      <c r="T7496" s="548"/>
      <c r="U7496" s="99"/>
    </row>
    <row r="7497" spans="1:21" ht="19.5" customHeight="1">
      <c r="A7497" s="545">
        <v>102140</v>
      </c>
      <c r="B7497" s="545" t="s">
        <v>7693</v>
      </c>
      <c r="C7497" s="545" t="s">
        <v>216</v>
      </c>
      <c r="D7497" s="546">
        <v>43654</v>
      </c>
      <c r="E7497" s="171" t="str">
        <f t="shared" si="117"/>
        <v>2019</v>
      </c>
      <c r="F7497" s="547">
        <v>125208706</v>
      </c>
      <c r="G7497" s="548">
        <v>0.19</v>
      </c>
      <c r="H7497" s="547">
        <v>105217400</v>
      </c>
      <c r="I7497" s="545" t="s">
        <v>12973</v>
      </c>
      <c r="J7497" s="545" t="s">
        <v>12979</v>
      </c>
      <c r="K7497" s="545" t="s">
        <v>18630</v>
      </c>
      <c r="L7497" s="545" t="s">
        <v>13413</v>
      </c>
      <c r="M7497" s="548" t="s">
        <v>13758</v>
      </c>
      <c r="N7497" s="545" t="s">
        <v>13413</v>
      </c>
      <c r="O7497" s="545" t="s">
        <v>13413</v>
      </c>
      <c r="P7497" s="549">
        <v>12224</v>
      </c>
      <c r="Q7497" s="549">
        <v>1</v>
      </c>
      <c r="R7497" s="549">
        <v>59</v>
      </c>
      <c r="S7497" s="548">
        <v>404</v>
      </c>
      <c r="T7497" s="548"/>
      <c r="U7497" s="99"/>
    </row>
    <row r="7498" spans="1:21" ht="19.5" customHeight="1">
      <c r="A7498" s="545">
        <v>102141</v>
      </c>
      <c r="B7498" s="545" t="s">
        <v>7692</v>
      </c>
      <c r="C7498" s="545" t="s">
        <v>216</v>
      </c>
      <c r="D7498" s="546">
        <v>43654</v>
      </c>
      <c r="E7498" s="171" t="str">
        <f t="shared" si="117"/>
        <v>2019</v>
      </c>
      <c r="F7498" s="547">
        <v>166367</v>
      </c>
      <c r="G7498" s="548">
        <v>0.19</v>
      </c>
      <c r="H7498" s="547">
        <v>139804.20000000001</v>
      </c>
      <c r="I7498" s="545" t="s">
        <v>12961</v>
      </c>
      <c r="J7498" s="545" t="s">
        <v>13321</v>
      </c>
      <c r="K7498" s="545" t="s">
        <v>18631</v>
      </c>
      <c r="L7498" s="545" t="s">
        <v>13413</v>
      </c>
      <c r="M7498" s="548" t="s">
        <v>13758</v>
      </c>
      <c r="N7498" s="545" t="s">
        <v>13413</v>
      </c>
      <c r="O7498" s="545" t="s">
        <v>13413</v>
      </c>
      <c r="P7498" s="549">
        <v>12225</v>
      </c>
      <c r="Q7498" s="549">
        <v>1</v>
      </c>
      <c r="R7498" s="549">
        <v>52</v>
      </c>
      <c r="S7498" s="548">
        <v>2244</v>
      </c>
      <c r="T7498" s="548"/>
      <c r="U7498" s="99"/>
    </row>
    <row r="7499" spans="1:21" ht="19.5" customHeight="1">
      <c r="A7499" s="545">
        <v>102142</v>
      </c>
      <c r="B7499" s="545" t="s">
        <v>7441</v>
      </c>
      <c r="C7499" s="545" t="s">
        <v>216</v>
      </c>
      <c r="D7499" s="546">
        <v>43745</v>
      </c>
      <c r="E7499" s="171" t="str">
        <f t="shared" si="117"/>
        <v>2019</v>
      </c>
      <c r="F7499" s="547">
        <v>1064200.3400000001</v>
      </c>
      <c r="G7499" s="548">
        <v>0.19</v>
      </c>
      <c r="H7499" s="547">
        <v>894286</v>
      </c>
      <c r="I7499" s="545" t="s">
        <v>12686</v>
      </c>
      <c r="J7499" s="545" t="s">
        <v>13321</v>
      </c>
      <c r="K7499" s="545" t="s">
        <v>18632</v>
      </c>
      <c r="L7499" s="545" t="s">
        <v>13413</v>
      </c>
      <c r="M7499" s="548" t="s">
        <v>13758</v>
      </c>
      <c r="N7499" s="545" t="s">
        <v>13413</v>
      </c>
      <c r="O7499" s="545" t="s">
        <v>13413</v>
      </c>
      <c r="P7499" s="549">
        <v>12226</v>
      </c>
      <c r="Q7499" s="549">
        <v>1</v>
      </c>
      <c r="R7499" s="549">
        <v>131</v>
      </c>
      <c r="S7499" s="548">
        <v>2244</v>
      </c>
      <c r="T7499" s="548"/>
      <c r="U7499" s="99"/>
    </row>
    <row r="7500" spans="1:21" ht="19.5" customHeight="1">
      <c r="A7500" s="545">
        <v>102143</v>
      </c>
      <c r="B7500" s="545" t="s">
        <v>7691</v>
      </c>
      <c r="C7500" s="545" t="s">
        <v>216</v>
      </c>
      <c r="D7500" s="546">
        <v>43654</v>
      </c>
      <c r="E7500" s="171" t="str">
        <f t="shared" si="117"/>
        <v>2019</v>
      </c>
      <c r="F7500" s="547">
        <v>793489</v>
      </c>
      <c r="G7500" s="548">
        <v>0.19</v>
      </c>
      <c r="H7500" s="547">
        <v>666797.48</v>
      </c>
      <c r="I7500" s="545" t="s">
        <v>12736</v>
      </c>
      <c r="J7500" s="545" t="s">
        <v>13321</v>
      </c>
      <c r="K7500" s="545" t="s">
        <v>18633</v>
      </c>
      <c r="L7500" s="545" t="s">
        <v>13413</v>
      </c>
      <c r="M7500" s="548" t="s">
        <v>13758</v>
      </c>
      <c r="N7500" s="545" t="s">
        <v>13413</v>
      </c>
      <c r="O7500" s="545" t="s">
        <v>13413</v>
      </c>
      <c r="P7500" s="549">
        <v>12227</v>
      </c>
      <c r="Q7500" s="549">
        <v>1</v>
      </c>
      <c r="R7500" s="549">
        <v>56</v>
      </c>
      <c r="S7500" s="548">
        <v>2244</v>
      </c>
      <c r="T7500" s="548"/>
      <c r="U7500" s="99"/>
    </row>
    <row r="7501" spans="1:21" ht="19.5" customHeight="1">
      <c r="A7501" s="545">
        <v>102144</v>
      </c>
      <c r="B7501" s="545" t="s">
        <v>7690</v>
      </c>
      <c r="C7501" s="545" t="s">
        <v>216</v>
      </c>
      <c r="D7501" s="546">
        <v>43654</v>
      </c>
      <c r="E7501" s="171" t="str">
        <f t="shared" si="117"/>
        <v>2019</v>
      </c>
      <c r="F7501" s="547">
        <v>351375</v>
      </c>
      <c r="G7501" s="548">
        <v>0.19</v>
      </c>
      <c r="H7501" s="547">
        <v>295273.11</v>
      </c>
      <c r="I7501" s="545" t="s">
        <v>12686</v>
      </c>
      <c r="J7501" s="545" t="s">
        <v>13321</v>
      </c>
      <c r="K7501" s="545" t="s">
        <v>18634</v>
      </c>
      <c r="L7501" s="545" t="s">
        <v>13413</v>
      </c>
      <c r="M7501" s="548" t="s">
        <v>13758</v>
      </c>
      <c r="N7501" s="545" t="s">
        <v>13413</v>
      </c>
      <c r="O7501" s="545" t="s">
        <v>13413</v>
      </c>
      <c r="P7501" s="549">
        <v>12228</v>
      </c>
      <c r="Q7501" s="549">
        <v>1</v>
      </c>
      <c r="R7501" s="549">
        <v>131</v>
      </c>
      <c r="S7501" s="548">
        <v>2244</v>
      </c>
      <c r="T7501" s="548"/>
      <c r="U7501" s="99"/>
    </row>
    <row r="7502" spans="1:21" ht="19.5" customHeight="1">
      <c r="A7502" s="545">
        <v>102145</v>
      </c>
      <c r="B7502" s="545" t="s">
        <v>7689</v>
      </c>
      <c r="C7502" s="545" t="s">
        <v>209</v>
      </c>
      <c r="D7502" s="546">
        <v>43654</v>
      </c>
      <c r="E7502" s="171" t="str">
        <f t="shared" si="117"/>
        <v>2019</v>
      </c>
      <c r="F7502" s="547">
        <v>34999.99</v>
      </c>
      <c r="G7502" s="548">
        <v>0.19</v>
      </c>
      <c r="H7502" s="547">
        <v>29411.759999999998</v>
      </c>
      <c r="I7502" s="545" t="s">
        <v>12686</v>
      </c>
      <c r="J7502" s="545" t="s">
        <v>13321</v>
      </c>
      <c r="K7502" s="545" t="s">
        <v>18635</v>
      </c>
      <c r="L7502" s="545" t="s">
        <v>13413</v>
      </c>
      <c r="M7502" s="548" t="s">
        <v>13758</v>
      </c>
      <c r="N7502" s="545" t="s">
        <v>13413</v>
      </c>
      <c r="O7502" s="545" t="s">
        <v>13413</v>
      </c>
      <c r="P7502" s="549">
        <v>12229</v>
      </c>
      <c r="Q7502" s="549">
        <v>1</v>
      </c>
      <c r="R7502" s="549">
        <v>131</v>
      </c>
      <c r="S7502" s="548">
        <v>2244</v>
      </c>
      <c r="T7502" s="548"/>
      <c r="U7502" s="99"/>
    </row>
    <row r="7503" spans="1:21" ht="19.5" customHeight="1">
      <c r="A7503" s="545">
        <v>102146</v>
      </c>
      <c r="B7503" s="545" t="s">
        <v>7448</v>
      </c>
      <c r="C7503" s="545" t="s">
        <v>216</v>
      </c>
      <c r="D7503" s="546">
        <v>43740</v>
      </c>
      <c r="E7503" s="171" t="str">
        <f t="shared" si="117"/>
        <v>2019</v>
      </c>
      <c r="F7503" s="547">
        <v>402415.01</v>
      </c>
      <c r="G7503" s="548">
        <v>0.19</v>
      </c>
      <c r="H7503" s="547">
        <v>338163.87</v>
      </c>
      <c r="I7503" s="545" t="s">
        <v>12686</v>
      </c>
      <c r="J7503" s="545" t="s">
        <v>13296</v>
      </c>
      <c r="K7503" s="545" t="s">
        <v>18636</v>
      </c>
      <c r="L7503" s="545" t="s">
        <v>13413</v>
      </c>
      <c r="M7503" s="548" t="s">
        <v>13758</v>
      </c>
      <c r="N7503" s="545" t="s">
        <v>13413</v>
      </c>
      <c r="O7503" s="545" t="s">
        <v>13413</v>
      </c>
      <c r="P7503" s="549">
        <v>12230</v>
      </c>
      <c r="Q7503" s="549">
        <v>1</v>
      </c>
      <c r="R7503" s="549">
        <v>131</v>
      </c>
      <c r="S7503" s="548">
        <v>2218</v>
      </c>
      <c r="T7503" s="548"/>
      <c r="U7503" s="99"/>
    </row>
    <row r="7504" spans="1:21" ht="19.5" customHeight="1">
      <c r="A7504" s="545">
        <v>102147</v>
      </c>
      <c r="B7504" s="545" t="s">
        <v>7683</v>
      </c>
      <c r="C7504" s="545" t="s">
        <v>216</v>
      </c>
      <c r="D7504" s="546">
        <v>43655</v>
      </c>
      <c r="E7504" s="171" t="str">
        <f t="shared" si="117"/>
        <v>2019</v>
      </c>
      <c r="F7504" s="547">
        <v>566898</v>
      </c>
      <c r="G7504" s="548">
        <v>0.19</v>
      </c>
      <c r="H7504" s="547">
        <v>476384.87</v>
      </c>
      <c r="I7504" s="545" t="s">
        <v>12980</v>
      </c>
      <c r="J7504" s="545" t="s">
        <v>13321</v>
      </c>
      <c r="K7504" s="545" t="s">
        <v>18637</v>
      </c>
      <c r="L7504" s="545" t="s">
        <v>13413</v>
      </c>
      <c r="M7504" s="548" t="s">
        <v>13758</v>
      </c>
      <c r="N7504" s="545" t="s">
        <v>13413</v>
      </c>
      <c r="O7504" s="545" t="s">
        <v>13413</v>
      </c>
      <c r="P7504" s="549">
        <v>12231</v>
      </c>
      <c r="Q7504" s="549">
        <v>1</v>
      </c>
      <c r="R7504" s="549">
        <v>54</v>
      </c>
      <c r="S7504" s="548">
        <v>2244</v>
      </c>
      <c r="T7504" s="548"/>
      <c r="U7504" s="99"/>
    </row>
    <row r="7505" spans="1:21" ht="19.5" customHeight="1">
      <c r="A7505" s="545">
        <v>102148</v>
      </c>
      <c r="B7505" s="545" t="s">
        <v>7688</v>
      </c>
      <c r="C7505" s="545" t="s">
        <v>216</v>
      </c>
      <c r="D7505" s="546">
        <v>43654</v>
      </c>
      <c r="E7505" s="171" t="str">
        <f t="shared" si="117"/>
        <v>2019</v>
      </c>
      <c r="F7505" s="547">
        <v>17000000.010000002</v>
      </c>
      <c r="G7505" s="548">
        <v>0.19</v>
      </c>
      <c r="H7505" s="547">
        <v>14285714.289999999</v>
      </c>
      <c r="I7505" s="545" t="s">
        <v>12984</v>
      </c>
      <c r="J7505" s="545" t="s">
        <v>13321</v>
      </c>
      <c r="K7505" s="545" t="s">
        <v>18638</v>
      </c>
      <c r="L7505" s="545" t="s">
        <v>13413</v>
      </c>
      <c r="M7505" s="548" t="s">
        <v>13758</v>
      </c>
      <c r="N7505" s="545" t="s">
        <v>13413</v>
      </c>
      <c r="O7505" s="545" t="s">
        <v>13413</v>
      </c>
      <c r="P7505" s="549">
        <v>12232</v>
      </c>
      <c r="Q7505" s="549">
        <v>1</v>
      </c>
      <c r="R7505" s="549">
        <v>57</v>
      </c>
      <c r="S7505" s="548">
        <v>2244</v>
      </c>
      <c r="T7505" s="548"/>
      <c r="U7505" s="99"/>
    </row>
    <row r="7506" spans="1:21" ht="19.5" customHeight="1">
      <c r="A7506" s="545">
        <v>102149</v>
      </c>
      <c r="B7506" s="545" t="s">
        <v>7682</v>
      </c>
      <c r="C7506" s="545" t="s">
        <v>216</v>
      </c>
      <c r="D7506" s="546">
        <v>43655</v>
      </c>
      <c r="E7506" s="171" t="str">
        <f t="shared" si="117"/>
        <v>2019</v>
      </c>
      <c r="F7506" s="547">
        <v>5426475.0099999998</v>
      </c>
      <c r="G7506" s="548">
        <v>0.19</v>
      </c>
      <c r="H7506" s="547">
        <v>4560063.03</v>
      </c>
      <c r="I7506" s="545" t="s">
        <v>12650</v>
      </c>
      <c r="J7506" s="545" t="s">
        <v>13321</v>
      </c>
      <c r="K7506" s="545" t="s">
        <v>18639</v>
      </c>
      <c r="L7506" s="545" t="s">
        <v>13413</v>
      </c>
      <c r="M7506" s="548" t="s">
        <v>13758</v>
      </c>
      <c r="N7506" s="545" t="s">
        <v>13413</v>
      </c>
      <c r="O7506" s="545" t="s">
        <v>13413</v>
      </c>
      <c r="P7506" s="549">
        <v>12233</v>
      </c>
      <c r="Q7506" s="549">
        <v>1</v>
      </c>
      <c r="R7506" s="549">
        <v>127</v>
      </c>
      <c r="S7506" s="548">
        <v>2244</v>
      </c>
      <c r="T7506" s="548"/>
      <c r="U7506" s="99"/>
    </row>
    <row r="7507" spans="1:21" ht="19.5" customHeight="1">
      <c r="A7507" s="545">
        <v>102150</v>
      </c>
      <c r="B7507" s="545" t="s">
        <v>7681</v>
      </c>
      <c r="C7507" s="545" t="s">
        <v>216</v>
      </c>
      <c r="D7507" s="546">
        <v>43655</v>
      </c>
      <c r="E7507" s="171" t="str">
        <f t="shared" si="117"/>
        <v>2019</v>
      </c>
      <c r="F7507" s="547">
        <v>2646800</v>
      </c>
      <c r="G7507" s="548">
        <v>0.19</v>
      </c>
      <c r="H7507" s="547">
        <v>2224201.6800000002</v>
      </c>
      <c r="I7507" s="545" t="s">
        <v>12736</v>
      </c>
      <c r="J7507" s="545" t="s">
        <v>13321</v>
      </c>
      <c r="K7507" s="545" t="s">
        <v>18640</v>
      </c>
      <c r="L7507" s="545" t="s">
        <v>13413</v>
      </c>
      <c r="M7507" s="548" t="s">
        <v>13758</v>
      </c>
      <c r="N7507" s="545" t="s">
        <v>13413</v>
      </c>
      <c r="O7507" s="545" t="s">
        <v>13413</v>
      </c>
      <c r="P7507" s="549">
        <v>12234</v>
      </c>
      <c r="Q7507" s="549">
        <v>1</v>
      </c>
      <c r="R7507" s="549">
        <v>56</v>
      </c>
      <c r="S7507" s="548">
        <v>2244</v>
      </c>
      <c r="T7507" s="548"/>
      <c r="U7507" s="99"/>
    </row>
    <row r="7508" spans="1:21" ht="19.5" customHeight="1">
      <c r="A7508" s="545">
        <v>102151</v>
      </c>
      <c r="B7508" s="545" t="s">
        <v>7680</v>
      </c>
      <c r="C7508" s="545" t="s">
        <v>216</v>
      </c>
      <c r="D7508" s="546">
        <v>43655</v>
      </c>
      <c r="E7508" s="171" t="str">
        <f t="shared" si="117"/>
        <v>2019</v>
      </c>
      <c r="F7508" s="547">
        <v>1022600</v>
      </c>
      <c r="G7508" s="548">
        <v>0.19</v>
      </c>
      <c r="H7508" s="547">
        <v>859327.73</v>
      </c>
      <c r="I7508" s="545" t="s">
        <v>12686</v>
      </c>
      <c r="J7508" s="545" t="s">
        <v>13321</v>
      </c>
      <c r="K7508" s="545" t="s">
        <v>18641</v>
      </c>
      <c r="L7508" s="545" t="s">
        <v>13413</v>
      </c>
      <c r="M7508" s="548" t="s">
        <v>13758</v>
      </c>
      <c r="N7508" s="545" t="s">
        <v>13413</v>
      </c>
      <c r="O7508" s="545" t="s">
        <v>13413</v>
      </c>
      <c r="P7508" s="549">
        <v>12235</v>
      </c>
      <c r="Q7508" s="549">
        <v>1</v>
      </c>
      <c r="R7508" s="549">
        <v>131</v>
      </c>
      <c r="S7508" s="548">
        <v>2244</v>
      </c>
      <c r="T7508" s="548"/>
      <c r="U7508" s="99"/>
    </row>
    <row r="7509" spans="1:21" ht="19.5" customHeight="1">
      <c r="A7509" s="545">
        <v>102152</v>
      </c>
      <c r="B7509" s="545" t="s">
        <v>7687</v>
      </c>
      <c r="C7509" s="545" t="s">
        <v>216</v>
      </c>
      <c r="D7509" s="546">
        <v>43654</v>
      </c>
      <c r="E7509" s="171" t="str">
        <f t="shared" si="117"/>
        <v>2019</v>
      </c>
      <c r="F7509" s="547">
        <v>15000000</v>
      </c>
      <c r="G7509" s="548">
        <v>0.19</v>
      </c>
      <c r="H7509" s="547">
        <v>12605042.02</v>
      </c>
      <c r="I7509" s="545" t="s">
        <v>12984</v>
      </c>
      <c r="J7509" s="545" t="s">
        <v>13321</v>
      </c>
      <c r="K7509" s="545" t="s">
        <v>18642</v>
      </c>
      <c r="L7509" s="545" t="s">
        <v>13413</v>
      </c>
      <c r="M7509" s="548" t="s">
        <v>13758</v>
      </c>
      <c r="N7509" s="545" t="s">
        <v>13413</v>
      </c>
      <c r="O7509" s="545" t="s">
        <v>13413</v>
      </c>
      <c r="P7509" s="549">
        <v>12236</v>
      </c>
      <c r="Q7509" s="549">
        <v>1</v>
      </c>
      <c r="R7509" s="549">
        <v>57</v>
      </c>
      <c r="S7509" s="548">
        <v>2244</v>
      </c>
      <c r="T7509" s="548"/>
      <c r="U7509" s="99"/>
    </row>
    <row r="7510" spans="1:21" ht="19.5" customHeight="1">
      <c r="A7510" s="545">
        <v>102153</v>
      </c>
      <c r="B7510" s="545" t="s">
        <v>7679</v>
      </c>
      <c r="C7510" s="545" t="s">
        <v>216</v>
      </c>
      <c r="D7510" s="546">
        <v>43655</v>
      </c>
      <c r="E7510" s="171" t="str">
        <f t="shared" si="117"/>
        <v>2019</v>
      </c>
      <c r="F7510" s="547">
        <v>144188</v>
      </c>
      <c r="G7510" s="548">
        <v>0.19</v>
      </c>
      <c r="H7510" s="547">
        <v>121166.39</v>
      </c>
      <c r="I7510" s="545" t="s">
        <v>12973</v>
      </c>
      <c r="J7510" s="545" t="s">
        <v>13321</v>
      </c>
      <c r="K7510" s="545" t="s">
        <v>18643</v>
      </c>
      <c r="L7510" s="545" t="s">
        <v>13413</v>
      </c>
      <c r="M7510" s="548" t="s">
        <v>13758</v>
      </c>
      <c r="N7510" s="545" t="s">
        <v>13413</v>
      </c>
      <c r="O7510" s="545" t="s">
        <v>13413</v>
      </c>
      <c r="P7510" s="549">
        <v>12237</v>
      </c>
      <c r="Q7510" s="549">
        <v>1</v>
      </c>
      <c r="R7510" s="549">
        <v>59</v>
      </c>
      <c r="S7510" s="548">
        <v>2244</v>
      </c>
      <c r="T7510" s="548"/>
      <c r="U7510" s="99"/>
    </row>
    <row r="7511" spans="1:21" ht="19.5" customHeight="1">
      <c r="A7511" s="545">
        <v>102154</v>
      </c>
      <c r="B7511" s="545" t="s">
        <v>7686</v>
      </c>
      <c r="C7511" s="545" t="s">
        <v>4501</v>
      </c>
      <c r="D7511" s="546">
        <v>43654</v>
      </c>
      <c r="E7511" s="171" t="str">
        <f t="shared" si="117"/>
        <v>2019</v>
      </c>
      <c r="F7511" s="547">
        <v>17000000.010000002</v>
      </c>
      <c r="G7511" s="548">
        <v>0.19</v>
      </c>
      <c r="H7511" s="547">
        <v>14285714.289999999</v>
      </c>
      <c r="I7511" s="545" t="s">
        <v>12984</v>
      </c>
      <c r="J7511" s="545" t="s">
        <v>13321</v>
      </c>
      <c r="K7511" s="545" t="s">
        <v>18644</v>
      </c>
      <c r="L7511" s="545" t="s">
        <v>13413</v>
      </c>
      <c r="M7511" s="548" t="s">
        <v>13758</v>
      </c>
      <c r="N7511" s="545" t="s">
        <v>13413</v>
      </c>
      <c r="O7511" s="545" t="s">
        <v>13413</v>
      </c>
      <c r="P7511" s="549">
        <v>12238</v>
      </c>
      <c r="Q7511" s="549">
        <v>1</v>
      </c>
      <c r="R7511" s="549">
        <v>57</v>
      </c>
      <c r="S7511" s="548">
        <v>2244</v>
      </c>
      <c r="T7511" s="548"/>
      <c r="U7511" s="99"/>
    </row>
    <row r="7512" spans="1:21" ht="19.5" customHeight="1">
      <c r="A7512" s="545">
        <v>102155</v>
      </c>
      <c r="B7512" s="545" t="s">
        <v>7678</v>
      </c>
      <c r="C7512" s="545" t="s">
        <v>216</v>
      </c>
      <c r="D7512" s="546">
        <v>43655</v>
      </c>
      <c r="E7512" s="171" t="str">
        <f t="shared" si="117"/>
        <v>2019</v>
      </c>
      <c r="F7512" s="547">
        <v>1213893</v>
      </c>
      <c r="G7512" s="548">
        <v>0.19</v>
      </c>
      <c r="H7512" s="547">
        <v>1020078.15</v>
      </c>
      <c r="I7512" s="545" t="s">
        <v>12973</v>
      </c>
      <c r="J7512" s="545" t="s">
        <v>13321</v>
      </c>
      <c r="K7512" s="545" t="s">
        <v>18645</v>
      </c>
      <c r="L7512" s="545" t="s">
        <v>13413</v>
      </c>
      <c r="M7512" s="548" t="s">
        <v>13758</v>
      </c>
      <c r="N7512" s="545" t="s">
        <v>13413</v>
      </c>
      <c r="O7512" s="545" t="s">
        <v>13413</v>
      </c>
      <c r="P7512" s="549">
        <v>12239</v>
      </c>
      <c r="Q7512" s="549">
        <v>1</v>
      </c>
      <c r="R7512" s="549">
        <v>59</v>
      </c>
      <c r="S7512" s="548">
        <v>2244</v>
      </c>
      <c r="T7512" s="548"/>
      <c r="U7512" s="99"/>
    </row>
    <row r="7513" spans="1:21" ht="19.5" customHeight="1">
      <c r="A7513" s="545">
        <v>102156</v>
      </c>
      <c r="B7513" s="545" t="s">
        <v>8111</v>
      </c>
      <c r="C7513" s="545" t="s">
        <v>216</v>
      </c>
      <c r="D7513" s="546">
        <v>44585</v>
      </c>
      <c r="E7513" s="171" t="str">
        <f t="shared" si="117"/>
        <v>2022</v>
      </c>
      <c r="F7513" s="547">
        <v>29114.16</v>
      </c>
      <c r="G7513" s="548">
        <v>0.19</v>
      </c>
      <c r="H7513" s="547">
        <v>24465.68</v>
      </c>
      <c r="I7513" s="545" t="s">
        <v>12718</v>
      </c>
      <c r="J7513" s="545" t="s">
        <v>13297</v>
      </c>
      <c r="K7513" s="545" t="s">
        <v>13413</v>
      </c>
      <c r="L7513" s="545" t="s">
        <v>14521</v>
      </c>
      <c r="M7513" s="548" t="s">
        <v>13758</v>
      </c>
      <c r="N7513" s="545" t="s">
        <v>13413</v>
      </c>
      <c r="O7513" s="545" t="s">
        <v>14539</v>
      </c>
      <c r="P7513" s="549">
        <v>5213</v>
      </c>
      <c r="Q7513" s="549">
        <v>1</v>
      </c>
      <c r="R7513" s="549">
        <v>137</v>
      </c>
      <c r="S7513" s="548">
        <v>2257</v>
      </c>
      <c r="T7513" s="548"/>
      <c r="U7513" s="99"/>
    </row>
    <row r="7514" spans="1:21" ht="19.5" customHeight="1">
      <c r="A7514" s="545">
        <v>102157</v>
      </c>
      <c r="B7514" s="545" t="s">
        <v>7350</v>
      </c>
      <c r="C7514" s="545" t="s">
        <v>216</v>
      </c>
      <c r="D7514" s="546">
        <v>43801</v>
      </c>
      <c r="E7514" s="171" t="str">
        <f t="shared" si="117"/>
        <v>2019</v>
      </c>
      <c r="F7514" s="547">
        <v>8250000</v>
      </c>
      <c r="G7514" s="548">
        <v>0.19</v>
      </c>
      <c r="H7514" s="547">
        <v>6932773.1100000003</v>
      </c>
      <c r="I7514" s="545" t="s">
        <v>12984</v>
      </c>
      <c r="J7514" s="545" t="s">
        <v>13321</v>
      </c>
      <c r="K7514" s="545" t="s">
        <v>18646</v>
      </c>
      <c r="L7514" s="545" t="s">
        <v>13413</v>
      </c>
      <c r="M7514" s="548" t="s">
        <v>13758</v>
      </c>
      <c r="N7514" s="545" t="s">
        <v>13413</v>
      </c>
      <c r="O7514" s="545" t="s">
        <v>13413</v>
      </c>
      <c r="P7514" s="549">
        <v>12240</v>
      </c>
      <c r="Q7514" s="549">
        <v>1</v>
      </c>
      <c r="R7514" s="549">
        <v>57</v>
      </c>
      <c r="S7514" s="548">
        <v>2244</v>
      </c>
      <c r="T7514" s="548"/>
      <c r="U7514" s="99"/>
    </row>
    <row r="7515" spans="1:21" ht="19.5" customHeight="1">
      <c r="A7515" s="545">
        <v>102158</v>
      </c>
      <c r="B7515" s="545" t="s">
        <v>7677</v>
      </c>
      <c r="C7515" s="545" t="s">
        <v>209</v>
      </c>
      <c r="D7515" s="546">
        <v>43655</v>
      </c>
      <c r="E7515" s="171" t="str">
        <f t="shared" si="117"/>
        <v>2019</v>
      </c>
      <c r="F7515" s="547">
        <v>6578</v>
      </c>
      <c r="G7515" s="548">
        <v>0.19</v>
      </c>
      <c r="H7515" s="547">
        <v>5527.73</v>
      </c>
      <c r="I7515" s="545" t="s">
        <v>12706</v>
      </c>
      <c r="J7515" s="545" t="s">
        <v>13321</v>
      </c>
      <c r="K7515" s="545" t="s">
        <v>18647</v>
      </c>
      <c r="L7515" s="545" t="s">
        <v>13413</v>
      </c>
      <c r="M7515" s="548" t="s">
        <v>13758</v>
      </c>
      <c r="N7515" s="545" t="s">
        <v>13413</v>
      </c>
      <c r="O7515" s="545" t="s">
        <v>13413</v>
      </c>
      <c r="P7515" s="549">
        <v>12241</v>
      </c>
      <c r="Q7515" s="549">
        <v>1</v>
      </c>
      <c r="R7515" s="549">
        <v>128</v>
      </c>
      <c r="S7515" s="548">
        <v>2244</v>
      </c>
      <c r="T7515" s="548"/>
      <c r="U7515" s="99"/>
    </row>
    <row r="7516" spans="1:21" ht="19.5" customHeight="1">
      <c r="A7516" s="545">
        <v>102159</v>
      </c>
      <c r="B7516" s="545" t="s">
        <v>7676</v>
      </c>
      <c r="C7516" s="545" t="s">
        <v>216</v>
      </c>
      <c r="D7516" s="546">
        <v>43655</v>
      </c>
      <c r="E7516" s="171" t="str">
        <f t="shared" si="117"/>
        <v>2019</v>
      </c>
      <c r="F7516" s="547">
        <v>2326264</v>
      </c>
      <c r="G7516" s="548">
        <v>0.19</v>
      </c>
      <c r="H7516" s="547">
        <v>1954843.7</v>
      </c>
      <c r="I7516" s="545" t="s">
        <v>12650</v>
      </c>
      <c r="J7516" s="545" t="s">
        <v>13321</v>
      </c>
      <c r="K7516" s="545" t="s">
        <v>13413</v>
      </c>
      <c r="L7516" s="545" t="s">
        <v>13413</v>
      </c>
      <c r="M7516" s="548" t="s">
        <v>13758</v>
      </c>
      <c r="N7516" s="545" t="s">
        <v>13413</v>
      </c>
      <c r="O7516" s="545" t="s">
        <v>13413</v>
      </c>
      <c r="P7516" s="549">
        <v>12242</v>
      </c>
      <c r="Q7516" s="549">
        <v>1</v>
      </c>
      <c r="R7516" s="549">
        <v>127</v>
      </c>
      <c r="S7516" s="548">
        <v>2244</v>
      </c>
      <c r="T7516" s="548"/>
      <c r="U7516" s="99"/>
    </row>
    <row r="7517" spans="1:21" ht="19.5" customHeight="1">
      <c r="A7517" s="545">
        <v>102161</v>
      </c>
      <c r="B7517" s="545" t="s">
        <v>6921</v>
      </c>
      <c r="C7517" s="545" t="s">
        <v>209</v>
      </c>
      <c r="D7517" s="546">
        <v>46052</v>
      </c>
      <c r="E7517" s="171" t="str">
        <f t="shared" si="117"/>
        <v>2026</v>
      </c>
      <c r="F7517" s="547">
        <v>4315</v>
      </c>
      <c r="G7517" s="548">
        <v>0.19</v>
      </c>
      <c r="H7517" s="547">
        <v>3626.05</v>
      </c>
      <c r="I7517" s="545" t="s">
        <v>12706</v>
      </c>
      <c r="J7517" s="545" t="s">
        <v>13307</v>
      </c>
      <c r="K7517" s="545" t="s">
        <v>18648</v>
      </c>
      <c r="L7517" s="545" t="s">
        <v>13413</v>
      </c>
      <c r="M7517" s="548" t="s">
        <v>13758</v>
      </c>
      <c r="N7517" s="545" t="s">
        <v>13413</v>
      </c>
      <c r="O7517" s="545" t="s">
        <v>13413</v>
      </c>
      <c r="P7517" s="549">
        <v>12244</v>
      </c>
      <c r="Q7517" s="549">
        <v>1</v>
      </c>
      <c r="R7517" s="549">
        <v>128</v>
      </c>
      <c r="S7517" s="548">
        <v>2228</v>
      </c>
      <c r="T7517" s="548"/>
      <c r="U7517" s="99"/>
    </row>
    <row r="7518" spans="1:21" ht="19.5" customHeight="1">
      <c r="A7518" s="545">
        <v>102162</v>
      </c>
      <c r="B7518" s="545" t="s">
        <v>7670</v>
      </c>
      <c r="C7518" s="545" t="s">
        <v>216</v>
      </c>
      <c r="D7518" s="546">
        <v>44589</v>
      </c>
      <c r="E7518" s="171" t="str">
        <f t="shared" si="117"/>
        <v>2022</v>
      </c>
      <c r="F7518" s="547">
        <v>174166</v>
      </c>
      <c r="G7518" s="548">
        <v>0.19</v>
      </c>
      <c r="H7518" s="547">
        <v>146357.98000000001</v>
      </c>
      <c r="I7518" s="545" t="s">
        <v>12637</v>
      </c>
      <c r="J7518" s="545" t="s">
        <v>13297</v>
      </c>
      <c r="K7518" s="545" t="s">
        <v>18649</v>
      </c>
      <c r="L7518" s="545" t="s">
        <v>13413</v>
      </c>
      <c r="M7518" s="548" t="s">
        <v>13758</v>
      </c>
      <c r="N7518" s="545" t="s">
        <v>13413</v>
      </c>
      <c r="O7518" s="545" t="s">
        <v>13413</v>
      </c>
      <c r="P7518" s="549">
        <v>12245</v>
      </c>
      <c r="Q7518" s="549">
        <v>1</v>
      </c>
      <c r="R7518" s="549">
        <v>13</v>
      </c>
      <c r="S7518" s="548">
        <v>2257</v>
      </c>
      <c r="T7518" s="548"/>
      <c r="U7518" s="99"/>
    </row>
    <row r="7519" spans="1:21" ht="19.5" customHeight="1">
      <c r="A7519" s="545">
        <v>102163</v>
      </c>
      <c r="B7519" s="545" t="s">
        <v>7669</v>
      </c>
      <c r="C7519" s="545" t="s">
        <v>216</v>
      </c>
      <c r="D7519" s="546">
        <v>43656</v>
      </c>
      <c r="E7519" s="171" t="str">
        <f t="shared" si="117"/>
        <v>2019</v>
      </c>
      <c r="F7519" s="547">
        <v>424478</v>
      </c>
      <c r="G7519" s="548">
        <v>0.19</v>
      </c>
      <c r="H7519" s="547">
        <v>356704.2</v>
      </c>
      <c r="I7519" s="545" t="s">
        <v>12973</v>
      </c>
      <c r="J7519" s="545" t="s">
        <v>13321</v>
      </c>
      <c r="K7519" s="545" t="s">
        <v>18650</v>
      </c>
      <c r="L7519" s="545" t="s">
        <v>13413</v>
      </c>
      <c r="M7519" s="548" t="s">
        <v>13758</v>
      </c>
      <c r="N7519" s="545" t="s">
        <v>13413</v>
      </c>
      <c r="O7519" s="545" t="s">
        <v>13413</v>
      </c>
      <c r="P7519" s="549">
        <v>12246</v>
      </c>
      <c r="Q7519" s="549">
        <v>1</v>
      </c>
      <c r="R7519" s="549">
        <v>59</v>
      </c>
      <c r="S7519" s="548">
        <v>2244</v>
      </c>
      <c r="T7519" s="548"/>
      <c r="U7519" s="99"/>
    </row>
    <row r="7520" spans="1:21" ht="19.5" customHeight="1">
      <c r="A7520" s="545">
        <v>102164</v>
      </c>
      <c r="B7520" s="545" t="s">
        <v>7668</v>
      </c>
      <c r="C7520" s="545" t="s">
        <v>216</v>
      </c>
      <c r="D7520" s="546">
        <v>43656</v>
      </c>
      <c r="E7520" s="171" t="str">
        <f t="shared" si="117"/>
        <v>2019</v>
      </c>
      <c r="F7520" s="547">
        <v>526000</v>
      </c>
      <c r="G7520" s="548">
        <v>0.19</v>
      </c>
      <c r="H7520" s="547">
        <v>442016.81</v>
      </c>
      <c r="I7520" s="545" t="s">
        <v>12676</v>
      </c>
      <c r="J7520" s="545" t="s">
        <v>13321</v>
      </c>
      <c r="K7520" s="545" t="s">
        <v>18651</v>
      </c>
      <c r="L7520" s="545" t="s">
        <v>13413</v>
      </c>
      <c r="M7520" s="548" t="s">
        <v>13758</v>
      </c>
      <c r="N7520" s="545" t="s">
        <v>13413</v>
      </c>
      <c r="O7520" s="545" t="s">
        <v>13413</v>
      </c>
      <c r="P7520" s="549">
        <v>12247</v>
      </c>
      <c r="Q7520" s="549">
        <v>1</v>
      </c>
      <c r="R7520" s="549">
        <v>14</v>
      </c>
      <c r="S7520" s="548">
        <v>2244</v>
      </c>
      <c r="T7520" s="548"/>
      <c r="U7520" s="99"/>
    </row>
    <row r="7521" spans="1:21" ht="19.5" customHeight="1">
      <c r="A7521" s="545">
        <v>102165</v>
      </c>
      <c r="B7521" s="545" t="s">
        <v>7440</v>
      </c>
      <c r="C7521" s="545" t="s">
        <v>216</v>
      </c>
      <c r="D7521" s="546">
        <v>43745</v>
      </c>
      <c r="E7521" s="171" t="str">
        <f t="shared" si="117"/>
        <v>2019</v>
      </c>
      <c r="F7521" s="547">
        <v>19434352.989999998</v>
      </c>
      <c r="G7521" s="548">
        <v>0.19</v>
      </c>
      <c r="H7521" s="547">
        <v>16331389.07</v>
      </c>
      <c r="I7521" s="545" t="s">
        <v>12973</v>
      </c>
      <c r="J7521" s="545" t="s">
        <v>13321</v>
      </c>
      <c r="K7521" s="545" t="s">
        <v>18652</v>
      </c>
      <c r="L7521" s="545" t="s">
        <v>18653</v>
      </c>
      <c r="M7521" s="548" t="s">
        <v>13758</v>
      </c>
      <c r="N7521" s="545" t="s">
        <v>13413</v>
      </c>
      <c r="O7521" s="545" t="s">
        <v>13413</v>
      </c>
      <c r="P7521" s="549">
        <v>12248</v>
      </c>
      <c r="Q7521" s="549">
        <v>1</v>
      </c>
      <c r="R7521" s="549">
        <v>59</v>
      </c>
      <c r="S7521" s="548">
        <v>2244</v>
      </c>
      <c r="T7521" s="548"/>
      <c r="U7521" s="99"/>
    </row>
    <row r="7522" spans="1:21" ht="19.5" customHeight="1">
      <c r="A7522" s="545">
        <v>102166</v>
      </c>
      <c r="B7522" s="545" t="s">
        <v>7667</v>
      </c>
      <c r="C7522" s="545" t="s">
        <v>216</v>
      </c>
      <c r="D7522" s="546">
        <v>43656</v>
      </c>
      <c r="E7522" s="171" t="str">
        <f t="shared" si="117"/>
        <v>2019</v>
      </c>
      <c r="F7522" s="547">
        <v>34483</v>
      </c>
      <c r="G7522" s="548">
        <v>0.19</v>
      </c>
      <c r="H7522" s="547">
        <v>28977.31</v>
      </c>
      <c r="I7522" s="545" t="s">
        <v>12984</v>
      </c>
      <c r="J7522" s="545" t="s">
        <v>13321</v>
      </c>
      <c r="K7522" s="545" t="s">
        <v>18654</v>
      </c>
      <c r="L7522" s="545" t="s">
        <v>13413</v>
      </c>
      <c r="M7522" s="548" t="s">
        <v>13758</v>
      </c>
      <c r="N7522" s="545" t="s">
        <v>13413</v>
      </c>
      <c r="O7522" s="545" t="s">
        <v>13413</v>
      </c>
      <c r="P7522" s="549">
        <v>12249</v>
      </c>
      <c r="Q7522" s="549">
        <v>1</v>
      </c>
      <c r="R7522" s="549">
        <v>57</v>
      </c>
      <c r="S7522" s="548">
        <v>2244</v>
      </c>
      <c r="T7522" s="548"/>
      <c r="U7522" s="99"/>
    </row>
    <row r="7523" spans="1:21" ht="19.5" customHeight="1">
      <c r="A7523" s="545">
        <v>102167</v>
      </c>
      <c r="B7523" s="545" t="s">
        <v>7666</v>
      </c>
      <c r="C7523" s="545" t="s">
        <v>216</v>
      </c>
      <c r="D7523" s="546">
        <v>43656</v>
      </c>
      <c r="E7523" s="171" t="str">
        <f t="shared" si="117"/>
        <v>2019</v>
      </c>
      <c r="F7523" s="547">
        <v>199900</v>
      </c>
      <c r="G7523" s="548">
        <v>0.19</v>
      </c>
      <c r="H7523" s="547">
        <v>167983.19</v>
      </c>
      <c r="I7523" s="545" t="s">
        <v>12973</v>
      </c>
      <c r="J7523" s="545" t="s">
        <v>13321</v>
      </c>
      <c r="K7523" s="545" t="s">
        <v>18655</v>
      </c>
      <c r="L7523" s="545" t="s">
        <v>13413</v>
      </c>
      <c r="M7523" s="548" t="s">
        <v>13758</v>
      </c>
      <c r="N7523" s="545" t="s">
        <v>13413</v>
      </c>
      <c r="O7523" s="545" t="s">
        <v>13413</v>
      </c>
      <c r="P7523" s="549">
        <v>12250</v>
      </c>
      <c r="Q7523" s="549">
        <v>1</v>
      </c>
      <c r="R7523" s="549">
        <v>59</v>
      </c>
      <c r="S7523" s="548">
        <v>2244</v>
      </c>
      <c r="T7523" s="548"/>
      <c r="U7523" s="99"/>
    </row>
    <row r="7524" spans="1:21" ht="19.5" customHeight="1">
      <c r="A7524" s="545">
        <v>102168</v>
      </c>
      <c r="B7524" s="545" t="s">
        <v>7665</v>
      </c>
      <c r="C7524" s="545" t="s">
        <v>216</v>
      </c>
      <c r="D7524" s="546">
        <v>43656</v>
      </c>
      <c r="E7524" s="171" t="str">
        <f t="shared" si="117"/>
        <v>2019</v>
      </c>
      <c r="F7524" s="547">
        <v>256000</v>
      </c>
      <c r="G7524" s="548">
        <v>0.19</v>
      </c>
      <c r="H7524" s="547">
        <v>215126.05</v>
      </c>
      <c r="I7524" s="545" t="s">
        <v>12676</v>
      </c>
      <c r="J7524" s="545" t="s">
        <v>13321</v>
      </c>
      <c r="K7524" s="545" t="s">
        <v>18656</v>
      </c>
      <c r="L7524" s="545" t="s">
        <v>13413</v>
      </c>
      <c r="M7524" s="548" t="s">
        <v>13758</v>
      </c>
      <c r="N7524" s="545" t="s">
        <v>13413</v>
      </c>
      <c r="O7524" s="545" t="s">
        <v>13413</v>
      </c>
      <c r="P7524" s="549">
        <v>12251</v>
      </c>
      <c r="Q7524" s="549">
        <v>1</v>
      </c>
      <c r="R7524" s="549">
        <v>14</v>
      </c>
      <c r="S7524" s="548">
        <v>2244</v>
      </c>
      <c r="T7524" s="548"/>
      <c r="U7524" s="99"/>
    </row>
    <row r="7525" spans="1:21" ht="19.5" customHeight="1">
      <c r="A7525" s="545">
        <v>102169</v>
      </c>
      <c r="B7525" s="545" t="s">
        <v>7664</v>
      </c>
      <c r="C7525" s="545" t="s">
        <v>216</v>
      </c>
      <c r="D7525" s="546">
        <v>43656</v>
      </c>
      <c r="E7525" s="171" t="str">
        <f t="shared" si="117"/>
        <v>2019</v>
      </c>
      <c r="F7525" s="547">
        <v>1200000</v>
      </c>
      <c r="G7525" s="548">
        <v>0.19</v>
      </c>
      <c r="H7525" s="547">
        <v>1008403.36</v>
      </c>
      <c r="I7525" s="545" t="s">
        <v>12756</v>
      </c>
      <c r="J7525" s="545" t="s">
        <v>13321</v>
      </c>
      <c r="K7525" s="545" t="s">
        <v>18657</v>
      </c>
      <c r="L7525" s="545" t="s">
        <v>13413</v>
      </c>
      <c r="M7525" s="548" t="s">
        <v>13758</v>
      </c>
      <c r="N7525" s="545" t="s">
        <v>13413</v>
      </c>
      <c r="O7525" s="545" t="s">
        <v>13413</v>
      </c>
      <c r="P7525" s="549">
        <v>12252</v>
      </c>
      <c r="Q7525" s="549">
        <v>1</v>
      </c>
      <c r="R7525" s="549">
        <v>34</v>
      </c>
      <c r="S7525" s="548">
        <v>2244</v>
      </c>
      <c r="T7525" s="548"/>
      <c r="U7525" s="99"/>
    </row>
    <row r="7526" spans="1:21" ht="19.5" customHeight="1">
      <c r="A7526" s="545">
        <v>102170</v>
      </c>
      <c r="B7526" s="545" t="s">
        <v>7663</v>
      </c>
      <c r="C7526" s="545" t="s">
        <v>221</v>
      </c>
      <c r="D7526" s="546">
        <v>43656</v>
      </c>
      <c r="E7526" s="171" t="str">
        <f t="shared" si="117"/>
        <v>2019</v>
      </c>
      <c r="F7526" s="547">
        <v>131500</v>
      </c>
      <c r="G7526" s="548">
        <v>0.19</v>
      </c>
      <c r="H7526" s="547">
        <v>110504.2</v>
      </c>
      <c r="I7526" s="545" t="s">
        <v>12643</v>
      </c>
      <c r="J7526" s="545" t="s">
        <v>13321</v>
      </c>
      <c r="K7526" s="545" t="s">
        <v>18658</v>
      </c>
      <c r="L7526" s="545" t="s">
        <v>13413</v>
      </c>
      <c r="M7526" s="548" t="s">
        <v>13758</v>
      </c>
      <c r="N7526" s="545" t="s">
        <v>13413</v>
      </c>
      <c r="O7526" s="545" t="s">
        <v>13413</v>
      </c>
      <c r="P7526" s="549">
        <v>12253</v>
      </c>
      <c r="Q7526" s="549">
        <v>1</v>
      </c>
      <c r="R7526" s="549">
        <v>6</v>
      </c>
      <c r="S7526" s="548">
        <v>2244</v>
      </c>
      <c r="T7526" s="548"/>
      <c r="U7526" s="99"/>
    </row>
    <row r="7527" spans="1:21" ht="19.5" customHeight="1">
      <c r="A7527" s="545">
        <v>102171</v>
      </c>
      <c r="B7527" s="545" t="s">
        <v>7662</v>
      </c>
      <c r="C7527" s="545" t="s">
        <v>216</v>
      </c>
      <c r="D7527" s="546">
        <v>46052</v>
      </c>
      <c r="E7527" s="171" t="str">
        <f t="shared" si="117"/>
        <v>2026</v>
      </c>
      <c r="F7527" s="547">
        <v>10169062</v>
      </c>
      <c r="G7527" s="548">
        <v>0.19</v>
      </c>
      <c r="H7527" s="547">
        <v>8545430.25</v>
      </c>
      <c r="I7527" s="545" t="s">
        <v>12984</v>
      </c>
      <c r="J7527" s="545" t="s">
        <v>13307</v>
      </c>
      <c r="K7527" s="545" t="s">
        <v>18659</v>
      </c>
      <c r="L7527" s="545" t="s">
        <v>13413</v>
      </c>
      <c r="M7527" s="548" t="s">
        <v>13758</v>
      </c>
      <c r="N7527" s="545" t="s">
        <v>13413</v>
      </c>
      <c r="O7527" s="545" t="s">
        <v>13413</v>
      </c>
      <c r="P7527" s="549">
        <v>12254</v>
      </c>
      <c r="Q7527" s="549">
        <v>1</v>
      </c>
      <c r="R7527" s="549">
        <v>57</v>
      </c>
      <c r="S7527" s="548">
        <v>2228</v>
      </c>
      <c r="T7527" s="548"/>
      <c r="U7527" s="99"/>
    </row>
    <row r="7528" spans="1:21" ht="19.5" customHeight="1">
      <c r="A7528" s="545">
        <v>102172</v>
      </c>
      <c r="B7528" s="545" t="s">
        <v>7604</v>
      </c>
      <c r="C7528" s="545" t="s">
        <v>311</v>
      </c>
      <c r="D7528" s="546">
        <v>46052</v>
      </c>
      <c r="E7528" s="171" t="str">
        <f t="shared" si="117"/>
        <v>2026</v>
      </c>
      <c r="F7528" s="547">
        <v>205975</v>
      </c>
      <c r="G7528" s="548">
        <v>0.19</v>
      </c>
      <c r="H7528" s="547">
        <v>173088.24</v>
      </c>
      <c r="I7528" s="545" t="s">
        <v>12651</v>
      </c>
      <c r="J7528" s="545" t="s">
        <v>13307</v>
      </c>
      <c r="K7528" s="545" t="s">
        <v>13413</v>
      </c>
      <c r="L7528" s="545" t="s">
        <v>13413</v>
      </c>
      <c r="M7528" s="548" t="s">
        <v>13758</v>
      </c>
      <c r="N7528" s="545" t="s">
        <v>13413</v>
      </c>
      <c r="O7528" s="545" t="s">
        <v>13413</v>
      </c>
      <c r="P7528" s="549">
        <v>12255</v>
      </c>
      <c r="Q7528" s="549">
        <v>1</v>
      </c>
      <c r="R7528" s="549">
        <v>68</v>
      </c>
      <c r="S7528" s="548">
        <v>2228</v>
      </c>
      <c r="T7528" s="548"/>
      <c r="U7528" s="99"/>
    </row>
    <row r="7529" spans="1:21" ht="19.5" customHeight="1">
      <c r="A7529" s="545">
        <v>102173</v>
      </c>
      <c r="B7529" s="545" t="s">
        <v>7661</v>
      </c>
      <c r="C7529" s="545" t="s">
        <v>221</v>
      </c>
      <c r="D7529" s="546">
        <v>43657</v>
      </c>
      <c r="E7529" s="171" t="str">
        <f t="shared" si="117"/>
        <v>2019</v>
      </c>
      <c r="F7529" s="547">
        <v>85584.8</v>
      </c>
      <c r="G7529" s="548">
        <v>0.19</v>
      </c>
      <c r="H7529" s="547">
        <v>71920</v>
      </c>
      <c r="I7529" s="545" t="s">
        <v>12684</v>
      </c>
      <c r="J7529" s="545" t="s">
        <v>13321</v>
      </c>
      <c r="K7529" s="545" t="s">
        <v>18660</v>
      </c>
      <c r="L7529" s="545" t="s">
        <v>13413</v>
      </c>
      <c r="M7529" s="548" t="s">
        <v>13758</v>
      </c>
      <c r="N7529" s="545" t="s">
        <v>13413</v>
      </c>
      <c r="O7529" s="545" t="s">
        <v>13413</v>
      </c>
      <c r="P7529" s="549">
        <v>12256</v>
      </c>
      <c r="Q7529" s="549">
        <v>1</v>
      </c>
      <c r="R7529" s="549">
        <v>95</v>
      </c>
      <c r="S7529" s="548">
        <v>2244</v>
      </c>
      <c r="T7529" s="548"/>
      <c r="U7529" s="99"/>
    </row>
    <row r="7530" spans="1:21" ht="19.5" customHeight="1">
      <c r="A7530" s="545">
        <v>102174</v>
      </c>
      <c r="B7530" s="545" t="s">
        <v>7660</v>
      </c>
      <c r="C7530" s="545" t="s">
        <v>216</v>
      </c>
      <c r="D7530" s="546">
        <v>43657</v>
      </c>
      <c r="E7530" s="171" t="str">
        <f t="shared" si="117"/>
        <v>2019</v>
      </c>
      <c r="F7530" s="547">
        <v>357964.99</v>
      </c>
      <c r="G7530" s="548">
        <v>0.19</v>
      </c>
      <c r="H7530" s="547">
        <v>300810.92</v>
      </c>
      <c r="I7530" s="545" t="s">
        <v>12973</v>
      </c>
      <c r="J7530" s="545" t="s">
        <v>12979</v>
      </c>
      <c r="K7530" s="545" t="s">
        <v>18661</v>
      </c>
      <c r="L7530" s="545" t="s">
        <v>13413</v>
      </c>
      <c r="M7530" s="548" t="s">
        <v>13758</v>
      </c>
      <c r="N7530" s="545" t="s">
        <v>13413</v>
      </c>
      <c r="O7530" s="545" t="s">
        <v>13413</v>
      </c>
      <c r="P7530" s="549">
        <v>12257</v>
      </c>
      <c r="Q7530" s="549">
        <v>1</v>
      </c>
      <c r="R7530" s="549">
        <v>59</v>
      </c>
      <c r="S7530" s="548">
        <v>404</v>
      </c>
      <c r="T7530" s="548"/>
      <c r="U7530" s="99"/>
    </row>
    <row r="7531" spans="1:21" ht="19.5" customHeight="1">
      <c r="A7531" s="545">
        <v>102175</v>
      </c>
      <c r="B7531" s="545" t="s">
        <v>7659</v>
      </c>
      <c r="C7531" s="545" t="s">
        <v>216</v>
      </c>
      <c r="D7531" s="546">
        <v>43657</v>
      </c>
      <c r="E7531" s="171" t="str">
        <f t="shared" si="117"/>
        <v>2019</v>
      </c>
      <c r="F7531" s="547">
        <v>2326264</v>
      </c>
      <c r="G7531" s="548">
        <v>0.19</v>
      </c>
      <c r="H7531" s="547">
        <v>1954843.7</v>
      </c>
      <c r="I7531" s="545" t="s">
        <v>12973</v>
      </c>
      <c r="J7531" s="545" t="s">
        <v>12979</v>
      </c>
      <c r="K7531" s="545" t="s">
        <v>18662</v>
      </c>
      <c r="L7531" s="545" t="s">
        <v>13413</v>
      </c>
      <c r="M7531" s="548" t="s">
        <v>13758</v>
      </c>
      <c r="N7531" s="545" t="s">
        <v>13413</v>
      </c>
      <c r="O7531" s="545" t="s">
        <v>13413</v>
      </c>
      <c r="P7531" s="549">
        <v>12258</v>
      </c>
      <c r="Q7531" s="549">
        <v>1</v>
      </c>
      <c r="R7531" s="549">
        <v>59</v>
      </c>
      <c r="S7531" s="548">
        <v>404</v>
      </c>
      <c r="T7531" s="548"/>
      <c r="U7531" s="99"/>
    </row>
    <row r="7532" spans="1:21" ht="19.5" customHeight="1">
      <c r="A7532" s="545">
        <v>102176</v>
      </c>
      <c r="B7532" s="545" t="s">
        <v>7658</v>
      </c>
      <c r="C7532" s="545" t="s">
        <v>216</v>
      </c>
      <c r="D7532" s="546">
        <v>43658</v>
      </c>
      <c r="E7532" s="171" t="str">
        <f t="shared" si="117"/>
        <v>2019</v>
      </c>
      <c r="F7532" s="547">
        <v>25000</v>
      </c>
      <c r="G7532" s="548">
        <v>0.19</v>
      </c>
      <c r="H7532" s="547">
        <v>21008.400000000001</v>
      </c>
      <c r="I7532" s="545" t="s">
        <v>12736</v>
      </c>
      <c r="J7532" s="545" t="s">
        <v>13321</v>
      </c>
      <c r="K7532" s="545" t="s">
        <v>18663</v>
      </c>
      <c r="L7532" s="545" t="s">
        <v>13413</v>
      </c>
      <c r="M7532" s="548" t="s">
        <v>13758</v>
      </c>
      <c r="N7532" s="545" t="s">
        <v>13413</v>
      </c>
      <c r="O7532" s="545" t="s">
        <v>13413</v>
      </c>
      <c r="P7532" s="549">
        <v>12259</v>
      </c>
      <c r="Q7532" s="549">
        <v>1</v>
      </c>
      <c r="R7532" s="549">
        <v>56</v>
      </c>
      <c r="S7532" s="548">
        <v>2244</v>
      </c>
      <c r="T7532" s="548"/>
      <c r="U7532" s="99"/>
    </row>
    <row r="7533" spans="1:21" ht="19.5" customHeight="1">
      <c r="A7533" s="545">
        <v>102178</v>
      </c>
      <c r="B7533" s="545" t="s">
        <v>7657</v>
      </c>
      <c r="C7533" s="545" t="s">
        <v>216</v>
      </c>
      <c r="D7533" s="546">
        <v>43658</v>
      </c>
      <c r="E7533" s="171" t="str">
        <f t="shared" si="117"/>
        <v>2019</v>
      </c>
      <c r="F7533" s="547">
        <v>29500</v>
      </c>
      <c r="G7533" s="548">
        <v>0.19</v>
      </c>
      <c r="H7533" s="547">
        <v>24789.919999999998</v>
      </c>
      <c r="I7533" s="545" t="s">
        <v>12736</v>
      </c>
      <c r="J7533" s="545" t="s">
        <v>13321</v>
      </c>
      <c r="K7533" s="545" t="s">
        <v>18664</v>
      </c>
      <c r="L7533" s="545" t="s">
        <v>13413</v>
      </c>
      <c r="M7533" s="548" t="s">
        <v>13758</v>
      </c>
      <c r="N7533" s="545" t="s">
        <v>13413</v>
      </c>
      <c r="O7533" s="545" t="s">
        <v>13413</v>
      </c>
      <c r="P7533" s="549">
        <v>12261</v>
      </c>
      <c r="Q7533" s="549">
        <v>1</v>
      </c>
      <c r="R7533" s="549">
        <v>56</v>
      </c>
      <c r="S7533" s="548">
        <v>2244</v>
      </c>
      <c r="T7533" s="548"/>
      <c r="U7533" s="99"/>
    </row>
    <row r="7534" spans="1:21" ht="19.5" customHeight="1">
      <c r="A7534" s="545">
        <v>102179</v>
      </c>
      <c r="B7534" s="545" t="s">
        <v>7656</v>
      </c>
      <c r="C7534" s="545" t="s">
        <v>216</v>
      </c>
      <c r="D7534" s="546">
        <v>43658</v>
      </c>
      <c r="E7534" s="171" t="str">
        <f t="shared" si="117"/>
        <v>2019</v>
      </c>
      <c r="F7534" s="547">
        <v>34999.99</v>
      </c>
      <c r="G7534" s="548">
        <v>0.19</v>
      </c>
      <c r="H7534" s="547">
        <v>29411.759999999998</v>
      </c>
      <c r="I7534" s="545" t="s">
        <v>12736</v>
      </c>
      <c r="J7534" s="545" t="s">
        <v>13321</v>
      </c>
      <c r="K7534" s="545" t="s">
        <v>18665</v>
      </c>
      <c r="L7534" s="545" t="s">
        <v>13413</v>
      </c>
      <c r="M7534" s="548" t="s">
        <v>13758</v>
      </c>
      <c r="N7534" s="545" t="s">
        <v>13413</v>
      </c>
      <c r="O7534" s="545" t="s">
        <v>13413</v>
      </c>
      <c r="P7534" s="549">
        <v>12262</v>
      </c>
      <c r="Q7534" s="549">
        <v>1</v>
      </c>
      <c r="R7534" s="549">
        <v>56</v>
      </c>
      <c r="S7534" s="548">
        <v>2244</v>
      </c>
      <c r="T7534" s="548"/>
      <c r="U7534" s="99"/>
    </row>
    <row r="7535" spans="1:21" ht="19.5" customHeight="1">
      <c r="A7535" s="545">
        <v>102180</v>
      </c>
      <c r="B7535" s="545" t="s">
        <v>7655</v>
      </c>
      <c r="C7535" s="545" t="s">
        <v>216</v>
      </c>
      <c r="D7535" s="546">
        <v>43658</v>
      </c>
      <c r="E7535" s="171" t="str">
        <f t="shared" si="117"/>
        <v>2019</v>
      </c>
      <c r="F7535" s="547">
        <v>31200</v>
      </c>
      <c r="G7535" s="548">
        <v>0.19</v>
      </c>
      <c r="H7535" s="547">
        <v>26218.49</v>
      </c>
      <c r="I7535" s="545" t="s">
        <v>12736</v>
      </c>
      <c r="J7535" s="545" t="s">
        <v>13321</v>
      </c>
      <c r="K7535" s="545" t="s">
        <v>18666</v>
      </c>
      <c r="L7535" s="545" t="s">
        <v>13413</v>
      </c>
      <c r="M7535" s="548" t="s">
        <v>13758</v>
      </c>
      <c r="N7535" s="545" t="s">
        <v>13413</v>
      </c>
      <c r="O7535" s="545" t="s">
        <v>13413</v>
      </c>
      <c r="P7535" s="549">
        <v>12263</v>
      </c>
      <c r="Q7535" s="549">
        <v>1</v>
      </c>
      <c r="R7535" s="549">
        <v>56</v>
      </c>
      <c r="S7535" s="548">
        <v>2244</v>
      </c>
      <c r="T7535" s="548"/>
      <c r="U7535" s="99"/>
    </row>
    <row r="7536" spans="1:21" ht="19.5" customHeight="1">
      <c r="A7536" s="545">
        <v>102181</v>
      </c>
      <c r="B7536" s="545" t="s">
        <v>7654</v>
      </c>
      <c r="C7536" s="545" t="s">
        <v>216</v>
      </c>
      <c r="D7536" s="546">
        <v>43658</v>
      </c>
      <c r="E7536" s="171" t="str">
        <f t="shared" si="117"/>
        <v>2019</v>
      </c>
      <c r="F7536" s="547">
        <v>700.01</v>
      </c>
      <c r="G7536" s="548">
        <v>0.19</v>
      </c>
      <c r="H7536" s="547">
        <v>588.24</v>
      </c>
      <c r="I7536" s="545" t="s">
        <v>12685</v>
      </c>
      <c r="J7536" s="545" t="s">
        <v>13321</v>
      </c>
      <c r="K7536" s="545" t="s">
        <v>13413</v>
      </c>
      <c r="L7536" s="545" t="s">
        <v>13413</v>
      </c>
      <c r="M7536" s="548" t="s">
        <v>13758</v>
      </c>
      <c r="N7536" s="545" t="s">
        <v>13413</v>
      </c>
      <c r="O7536" s="545" t="s">
        <v>13413</v>
      </c>
      <c r="P7536" s="549">
        <v>12264</v>
      </c>
      <c r="Q7536" s="549">
        <v>1</v>
      </c>
      <c r="R7536" s="549">
        <v>11</v>
      </c>
      <c r="S7536" s="548">
        <v>2244</v>
      </c>
      <c r="T7536" s="548"/>
      <c r="U7536" s="99"/>
    </row>
    <row r="7537" spans="1:21" ht="19.5" customHeight="1">
      <c r="A7537" s="545">
        <v>102182</v>
      </c>
      <c r="B7537" s="545" t="s">
        <v>7653</v>
      </c>
      <c r="C7537" s="545" t="s">
        <v>216</v>
      </c>
      <c r="D7537" s="546">
        <v>43658</v>
      </c>
      <c r="E7537" s="171" t="str">
        <f t="shared" si="117"/>
        <v>2019</v>
      </c>
      <c r="F7537" s="547">
        <v>119000</v>
      </c>
      <c r="G7537" s="548">
        <v>0.19</v>
      </c>
      <c r="H7537" s="547">
        <v>100000</v>
      </c>
      <c r="I7537" s="545" t="s">
        <v>12973</v>
      </c>
      <c r="J7537" s="545" t="s">
        <v>12979</v>
      </c>
      <c r="K7537" s="545" t="s">
        <v>18667</v>
      </c>
      <c r="L7537" s="545" t="s">
        <v>13413</v>
      </c>
      <c r="M7537" s="548" t="s">
        <v>13758</v>
      </c>
      <c r="N7537" s="545" t="s">
        <v>13413</v>
      </c>
      <c r="O7537" s="545" t="s">
        <v>13413</v>
      </c>
      <c r="P7537" s="549">
        <v>12265</v>
      </c>
      <c r="Q7537" s="549">
        <v>1</v>
      </c>
      <c r="R7537" s="549">
        <v>59</v>
      </c>
      <c r="S7537" s="548">
        <v>404</v>
      </c>
      <c r="T7537" s="548"/>
      <c r="U7537" s="99"/>
    </row>
    <row r="7538" spans="1:21" ht="19.5" customHeight="1">
      <c r="A7538" s="545">
        <v>102183</v>
      </c>
      <c r="B7538" s="545" t="s">
        <v>7652</v>
      </c>
      <c r="C7538" s="545" t="s">
        <v>216</v>
      </c>
      <c r="D7538" s="546">
        <v>43658</v>
      </c>
      <c r="E7538" s="171" t="str">
        <f t="shared" si="117"/>
        <v>2019</v>
      </c>
      <c r="F7538" s="547">
        <v>750</v>
      </c>
      <c r="G7538" s="548">
        <v>0.19</v>
      </c>
      <c r="H7538" s="547">
        <v>630.25</v>
      </c>
      <c r="I7538" s="545" t="s">
        <v>12685</v>
      </c>
      <c r="J7538" s="545" t="s">
        <v>13321</v>
      </c>
      <c r="K7538" s="545" t="s">
        <v>18668</v>
      </c>
      <c r="L7538" s="545" t="s">
        <v>13413</v>
      </c>
      <c r="M7538" s="548" t="s">
        <v>13758</v>
      </c>
      <c r="N7538" s="545" t="s">
        <v>13413</v>
      </c>
      <c r="O7538" s="545" t="s">
        <v>13413</v>
      </c>
      <c r="P7538" s="549">
        <v>12266</v>
      </c>
      <c r="Q7538" s="549">
        <v>1</v>
      </c>
      <c r="R7538" s="549">
        <v>11</v>
      </c>
      <c r="S7538" s="548">
        <v>2244</v>
      </c>
      <c r="T7538" s="548"/>
      <c r="U7538" s="99"/>
    </row>
    <row r="7539" spans="1:21" ht="19.5" customHeight="1">
      <c r="A7539" s="545">
        <v>102184</v>
      </c>
      <c r="B7539" s="545" t="s">
        <v>7651</v>
      </c>
      <c r="C7539" s="545" t="s">
        <v>216</v>
      </c>
      <c r="D7539" s="546">
        <v>43658</v>
      </c>
      <c r="E7539" s="171" t="str">
        <f t="shared" si="117"/>
        <v>2019</v>
      </c>
      <c r="F7539" s="547">
        <v>600</v>
      </c>
      <c r="G7539" s="548">
        <v>0.19</v>
      </c>
      <c r="H7539" s="547">
        <v>504.2</v>
      </c>
      <c r="I7539" s="545" t="s">
        <v>12685</v>
      </c>
      <c r="J7539" s="545" t="s">
        <v>13321</v>
      </c>
      <c r="K7539" s="545" t="s">
        <v>18668</v>
      </c>
      <c r="L7539" s="545" t="s">
        <v>13413</v>
      </c>
      <c r="M7539" s="548" t="s">
        <v>13758</v>
      </c>
      <c r="N7539" s="545" t="s">
        <v>13413</v>
      </c>
      <c r="O7539" s="545" t="s">
        <v>13413</v>
      </c>
      <c r="P7539" s="549">
        <v>12267</v>
      </c>
      <c r="Q7539" s="549">
        <v>1</v>
      </c>
      <c r="R7539" s="549">
        <v>11</v>
      </c>
      <c r="S7539" s="548">
        <v>2244</v>
      </c>
      <c r="T7539" s="548"/>
      <c r="U7539" s="99"/>
    </row>
    <row r="7540" spans="1:21" ht="19.5" customHeight="1">
      <c r="A7540" s="545">
        <v>102185</v>
      </c>
      <c r="B7540" s="545" t="s">
        <v>7650</v>
      </c>
      <c r="C7540" s="545" t="s">
        <v>216</v>
      </c>
      <c r="D7540" s="546">
        <v>43658</v>
      </c>
      <c r="E7540" s="171" t="str">
        <f t="shared" si="117"/>
        <v>2019</v>
      </c>
      <c r="F7540" s="547">
        <v>1450</v>
      </c>
      <c r="G7540" s="548">
        <v>0.19</v>
      </c>
      <c r="H7540" s="547">
        <v>1218.49</v>
      </c>
      <c r="I7540" s="545" t="s">
        <v>12685</v>
      </c>
      <c r="J7540" s="545" t="s">
        <v>13321</v>
      </c>
      <c r="K7540" s="545" t="s">
        <v>18669</v>
      </c>
      <c r="L7540" s="545" t="s">
        <v>13413</v>
      </c>
      <c r="M7540" s="548" t="s">
        <v>13758</v>
      </c>
      <c r="N7540" s="545" t="s">
        <v>13413</v>
      </c>
      <c r="O7540" s="545" t="s">
        <v>13413</v>
      </c>
      <c r="P7540" s="549">
        <v>12268</v>
      </c>
      <c r="Q7540" s="549">
        <v>1</v>
      </c>
      <c r="R7540" s="549">
        <v>11</v>
      </c>
      <c r="S7540" s="548">
        <v>2244</v>
      </c>
      <c r="T7540" s="548"/>
      <c r="U7540" s="99"/>
    </row>
    <row r="7541" spans="1:21" ht="19.5" customHeight="1">
      <c r="A7541" s="545">
        <v>102186</v>
      </c>
      <c r="B7541" s="545" t="s">
        <v>7649</v>
      </c>
      <c r="C7541" s="545" t="s">
        <v>216</v>
      </c>
      <c r="D7541" s="546">
        <v>43658</v>
      </c>
      <c r="E7541" s="171" t="str">
        <f t="shared" si="117"/>
        <v>2019</v>
      </c>
      <c r="F7541" s="547">
        <v>161000</v>
      </c>
      <c r="G7541" s="548">
        <v>0.19</v>
      </c>
      <c r="H7541" s="547">
        <v>135294.12</v>
      </c>
      <c r="I7541" s="545" t="s">
        <v>12736</v>
      </c>
      <c r="J7541" s="545" t="s">
        <v>13321</v>
      </c>
      <c r="K7541" s="545" t="s">
        <v>18670</v>
      </c>
      <c r="L7541" s="545" t="s">
        <v>13413</v>
      </c>
      <c r="M7541" s="548" t="s">
        <v>13758</v>
      </c>
      <c r="N7541" s="545" t="s">
        <v>13413</v>
      </c>
      <c r="O7541" s="545" t="s">
        <v>13413</v>
      </c>
      <c r="P7541" s="549">
        <v>12269</v>
      </c>
      <c r="Q7541" s="549">
        <v>1</v>
      </c>
      <c r="R7541" s="549">
        <v>56</v>
      </c>
      <c r="S7541" s="548">
        <v>2244</v>
      </c>
      <c r="T7541" s="548"/>
      <c r="U7541" s="99"/>
    </row>
    <row r="7542" spans="1:21" ht="19.5" customHeight="1">
      <c r="A7542" s="545">
        <v>102187</v>
      </c>
      <c r="B7542" s="545" t="s">
        <v>2194</v>
      </c>
      <c r="C7542" s="545" t="s">
        <v>216</v>
      </c>
      <c r="D7542" s="546"/>
      <c r="E7542" s="171" t="str">
        <f t="shared" si="117"/>
        <v>1900</v>
      </c>
      <c r="F7542" s="547">
        <v>0</v>
      </c>
      <c r="G7542" s="548">
        <v>0</v>
      </c>
      <c r="H7542" s="547">
        <v>0</v>
      </c>
      <c r="I7542" s="545" t="s">
        <v>12686</v>
      </c>
      <c r="J7542" s="545"/>
      <c r="K7542" s="545" t="s">
        <v>18671</v>
      </c>
      <c r="L7542" s="545" t="s">
        <v>16422</v>
      </c>
      <c r="M7542" s="548" t="s">
        <v>13758</v>
      </c>
      <c r="N7542" s="545" t="s">
        <v>13413</v>
      </c>
      <c r="O7542" s="545" t="s">
        <v>13413</v>
      </c>
      <c r="P7542" s="549">
        <v>5214</v>
      </c>
      <c r="Q7542" s="549">
        <v>1</v>
      </c>
      <c r="R7542" s="549">
        <v>131</v>
      </c>
      <c r="S7542" s="548"/>
      <c r="T7542" s="548"/>
      <c r="U7542" s="99"/>
    </row>
    <row r="7543" spans="1:21" ht="19.5" customHeight="1">
      <c r="A7543" s="545">
        <v>102188</v>
      </c>
      <c r="B7543" s="545" t="s">
        <v>7648</v>
      </c>
      <c r="C7543" s="545" t="s">
        <v>216</v>
      </c>
      <c r="D7543" s="546">
        <v>43658</v>
      </c>
      <c r="E7543" s="171" t="str">
        <f t="shared" si="117"/>
        <v>2019</v>
      </c>
      <c r="F7543" s="547">
        <v>2400</v>
      </c>
      <c r="G7543" s="548">
        <v>0.19</v>
      </c>
      <c r="H7543" s="547">
        <v>2016.81</v>
      </c>
      <c r="I7543" s="545" t="s">
        <v>12685</v>
      </c>
      <c r="J7543" s="545" t="s">
        <v>13321</v>
      </c>
      <c r="K7543" s="545" t="s">
        <v>18669</v>
      </c>
      <c r="L7543" s="545" t="s">
        <v>13413</v>
      </c>
      <c r="M7543" s="548" t="s">
        <v>13758</v>
      </c>
      <c r="N7543" s="545" t="s">
        <v>13413</v>
      </c>
      <c r="O7543" s="545" t="s">
        <v>13413</v>
      </c>
      <c r="P7543" s="549">
        <v>12270</v>
      </c>
      <c r="Q7543" s="549">
        <v>1</v>
      </c>
      <c r="R7543" s="549">
        <v>11</v>
      </c>
      <c r="S7543" s="548">
        <v>2244</v>
      </c>
      <c r="T7543" s="548"/>
      <c r="U7543" s="99"/>
    </row>
    <row r="7544" spans="1:21" ht="19.5" customHeight="1">
      <c r="A7544" s="545">
        <v>102189</v>
      </c>
      <c r="B7544" s="545" t="s">
        <v>7647</v>
      </c>
      <c r="C7544" s="545" t="s">
        <v>216</v>
      </c>
      <c r="D7544" s="546">
        <v>43658</v>
      </c>
      <c r="E7544" s="171" t="str">
        <f t="shared" si="117"/>
        <v>2019</v>
      </c>
      <c r="F7544" s="547">
        <v>2950</v>
      </c>
      <c r="G7544" s="548">
        <v>0.19</v>
      </c>
      <c r="H7544" s="547">
        <v>2478.9899999999998</v>
      </c>
      <c r="I7544" s="545" t="s">
        <v>12685</v>
      </c>
      <c r="J7544" s="545" t="s">
        <v>13321</v>
      </c>
      <c r="K7544" s="545" t="s">
        <v>18672</v>
      </c>
      <c r="L7544" s="545" t="s">
        <v>13413</v>
      </c>
      <c r="M7544" s="548" t="s">
        <v>13758</v>
      </c>
      <c r="N7544" s="545" t="s">
        <v>13413</v>
      </c>
      <c r="O7544" s="545" t="s">
        <v>13413</v>
      </c>
      <c r="P7544" s="549">
        <v>12271</v>
      </c>
      <c r="Q7544" s="549">
        <v>1</v>
      </c>
      <c r="R7544" s="549">
        <v>11</v>
      </c>
      <c r="S7544" s="548">
        <v>2244</v>
      </c>
      <c r="T7544" s="548"/>
      <c r="U7544" s="99"/>
    </row>
    <row r="7545" spans="1:21" ht="19.5" customHeight="1">
      <c r="A7545" s="545">
        <v>102190</v>
      </c>
      <c r="B7545" s="545" t="s">
        <v>7646</v>
      </c>
      <c r="C7545" s="545" t="s">
        <v>216</v>
      </c>
      <c r="D7545" s="546">
        <v>43658</v>
      </c>
      <c r="E7545" s="171" t="str">
        <f t="shared" si="117"/>
        <v>2019</v>
      </c>
      <c r="F7545" s="547">
        <v>1950.01</v>
      </c>
      <c r="G7545" s="548">
        <v>0.19</v>
      </c>
      <c r="H7545" s="547">
        <v>1638.66</v>
      </c>
      <c r="I7545" s="545" t="s">
        <v>12685</v>
      </c>
      <c r="J7545" s="545" t="s">
        <v>13321</v>
      </c>
      <c r="K7545" s="545" t="s">
        <v>18672</v>
      </c>
      <c r="L7545" s="545" t="s">
        <v>13413</v>
      </c>
      <c r="M7545" s="548" t="s">
        <v>13758</v>
      </c>
      <c r="N7545" s="545" t="s">
        <v>13413</v>
      </c>
      <c r="O7545" s="545" t="s">
        <v>13413</v>
      </c>
      <c r="P7545" s="549">
        <v>12272</v>
      </c>
      <c r="Q7545" s="549">
        <v>1</v>
      </c>
      <c r="R7545" s="549">
        <v>11</v>
      </c>
      <c r="S7545" s="548">
        <v>2244</v>
      </c>
      <c r="T7545" s="548"/>
      <c r="U7545" s="99"/>
    </row>
    <row r="7546" spans="1:21" ht="19.5" customHeight="1">
      <c r="A7546" s="545">
        <v>102191</v>
      </c>
      <c r="B7546" s="545" t="s">
        <v>7452</v>
      </c>
      <c r="C7546" s="545" t="s">
        <v>216</v>
      </c>
      <c r="D7546" s="546">
        <v>43739</v>
      </c>
      <c r="E7546" s="171" t="str">
        <f t="shared" si="117"/>
        <v>2019</v>
      </c>
      <c r="F7546" s="547">
        <v>235000</v>
      </c>
      <c r="G7546" s="548">
        <v>0.19</v>
      </c>
      <c r="H7546" s="547">
        <v>197478.99</v>
      </c>
      <c r="I7546" s="545" t="s">
        <v>12736</v>
      </c>
      <c r="J7546" s="545" t="s">
        <v>13321</v>
      </c>
      <c r="K7546" s="545" t="s">
        <v>18673</v>
      </c>
      <c r="L7546" s="545" t="s">
        <v>13413</v>
      </c>
      <c r="M7546" s="548" t="s">
        <v>13758</v>
      </c>
      <c r="N7546" s="545" t="s">
        <v>13413</v>
      </c>
      <c r="O7546" s="545" t="s">
        <v>13413</v>
      </c>
      <c r="P7546" s="549">
        <v>12273</v>
      </c>
      <c r="Q7546" s="549">
        <v>1</v>
      </c>
      <c r="R7546" s="549">
        <v>56</v>
      </c>
      <c r="S7546" s="548">
        <v>2244</v>
      </c>
      <c r="T7546" s="548"/>
      <c r="U7546" s="99"/>
    </row>
    <row r="7547" spans="1:21" ht="19.5" customHeight="1">
      <c r="A7547" s="545">
        <v>102192</v>
      </c>
      <c r="B7547" s="545" t="s">
        <v>7645</v>
      </c>
      <c r="C7547" s="545" t="s">
        <v>216</v>
      </c>
      <c r="D7547" s="546">
        <v>46052</v>
      </c>
      <c r="E7547" s="171" t="str">
        <f t="shared" si="117"/>
        <v>2026</v>
      </c>
      <c r="F7547" s="547">
        <v>36293</v>
      </c>
      <c r="G7547" s="548">
        <v>0.19</v>
      </c>
      <c r="H7547" s="547">
        <v>30498.32</v>
      </c>
      <c r="I7547" s="545" t="s">
        <v>12736</v>
      </c>
      <c r="J7547" s="545" t="s">
        <v>13307</v>
      </c>
      <c r="K7547" s="545" t="s">
        <v>18674</v>
      </c>
      <c r="L7547" s="545" t="s">
        <v>13413</v>
      </c>
      <c r="M7547" s="548" t="s">
        <v>13758</v>
      </c>
      <c r="N7547" s="545" t="s">
        <v>13413</v>
      </c>
      <c r="O7547" s="545" t="s">
        <v>13413</v>
      </c>
      <c r="P7547" s="549">
        <v>12274</v>
      </c>
      <c r="Q7547" s="549">
        <v>1</v>
      </c>
      <c r="R7547" s="549">
        <v>56</v>
      </c>
      <c r="S7547" s="548">
        <v>2228</v>
      </c>
      <c r="T7547" s="548"/>
      <c r="U7547" s="99"/>
    </row>
    <row r="7548" spans="1:21" ht="19.5" customHeight="1">
      <c r="A7548" s="545">
        <v>102194</v>
      </c>
      <c r="B7548" s="545" t="s">
        <v>7644</v>
      </c>
      <c r="C7548" s="545" t="s">
        <v>216</v>
      </c>
      <c r="D7548" s="546">
        <v>43658</v>
      </c>
      <c r="E7548" s="171" t="str">
        <f t="shared" si="117"/>
        <v>2019</v>
      </c>
      <c r="F7548" s="547">
        <v>149795</v>
      </c>
      <c r="G7548" s="548">
        <v>0.19</v>
      </c>
      <c r="H7548" s="547">
        <v>125878.15</v>
      </c>
      <c r="I7548" s="545" t="s">
        <v>12736</v>
      </c>
      <c r="J7548" s="545" t="s">
        <v>13321</v>
      </c>
      <c r="K7548" s="545" t="s">
        <v>18675</v>
      </c>
      <c r="L7548" s="545" t="s">
        <v>13413</v>
      </c>
      <c r="M7548" s="548" t="s">
        <v>13758</v>
      </c>
      <c r="N7548" s="545" t="s">
        <v>13413</v>
      </c>
      <c r="O7548" s="545" t="s">
        <v>13413</v>
      </c>
      <c r="P7548" s="549">
        <v>12276</v>
      </c>
      <c r="Q7548" s="549">
        <v>1</v>
      </c>
      <c r="R7548" s="549">
        <v>56</v>
      </c>
      <c r="S7548" s="548">
        <v>2244</v>
      </c>
      <c r="T7548" s="548"/>
      <c r="U7548" s="99"/>
    </row>
    <row r="7549" spans="1:21" ht="19.5" customHeight="1">
      <c r="A7549" s="545">
        <v>102195</v>
      </c>
      <c r="B7549" s="545" t="s">
        <v>7643</v>
      </c>
      <c r="C7549" s="545" t="s">
        <v>216</v>
      </c>
      <c r="D7549" s="546">
        <v>43658</v>
      </c>
      <c r="E7549" s="171" t="str">
        <f t="shared" si="117"/>
        <v>2019</v>
      </c>
      <c r="F7549" s="547">
        <v>119000</v>
      </c>
      <c r="G7549" s="548">
        <v>0.19</v>
      </c>
      <c r="H7549" s="547">
        <v>100000</v>
      </c>
      <c r="I7549" s="545" t="s">
        <v>12736</v>
      </c>
      <c r="J7549" s="545" t="s">
        <v>13321</v>
      </c>
      <c r="K7549" s="545" t="s">
        <v>18676</v>
      </c>
      <c r="L7549" s="545" t="s">
        <v>13413</v>
      </c>
      <c r="M7549" s="548" t="s">
        <v>13758</v>
      </c>
      <c r="N7549" s="545" t="s">
        <v>13413</v>
      </c>
      <c r="O7549" s="545" t="s">
        <v>13413</v>
      </c>
      <c r="P7549" s="549">
        <v>12277</v>
      </c>
      <c r="Q7549" s="549">
        <v>1</v>
      </c>
      <c r="R7549" s="549">
        <v>56</v>
      </c>
      <c r="S7549" s="548">
        <v>2244</v>
      </c>
      <c r="T7549" s="548"/>
      <c r="U7549" s="99"/>
    </row>
    <row r="7550" spans="1:21" ht="19.5" customHeight="1">
      <c r="A7550" s="545">
        <v>102196</v>
      </c>
      <c r="B7550" s="545" t="s">
        <v>7642</v>
      </c>
      <c r="C7550" s="545" t="s">
        <v>216</v>
      </c>
      <c r="D7550" s="546">
        <v>43658</v>
      </c>
      <c r="E7550" s="171" t="str">
        <f t="shared" si="117"/>
        <v>2019</v>
      </c>
      <c r="F7550" s="547">
        <v>137900</v>
      </c>
      <c r="G7550" s="548">
        <v>0.19</v>
      </c>
      <c r="H7550" s="547">
        <v>115882.35</v>
      </c>
      <c r="I7550" s="545" t="s">
        <v>12736</v>
      </c>
      <c r="J7550" s="545" t="s">
        <v>13321</v>
      </c>
      <c r="K7550" s="545" t="s">
        <v>18677</v>
      </c>
      <c r="L7550" s="545" t="s">
        <v>13413</v>
      </c>
      <c r="M7550" s="548" t="s">
        <v>13758</v>
      </c>
      <c r="N7550" s="545" t="s">
        <v>13413</v>
      </c>
      <c r="O7550" s="545" t="s">
        <v>13413</v>
      </c>
      <c r="P7550" s="549">
        <v>12278</v>
      </c>
      <c r="Q7550" s="549">
        <v>1</v>
      </c>
      <c r="R7550" s="549">
        <v>56</v>
      </c>
      <c r="S7550" s="548">
        <v>2244</v>
      </c>
      <c r="T7550" s="548"/>
      <c r="U7550" s="99"/>
    </row>
    <row r="7551" spans="1:21" ht="19.5" customHeight="1">
      <c r="A7551" s="545">
        <v>102197</v>
      </c>
      <c r="B7551" s="545" t="s">
        <v>7641</v>
      </c>
      <c r="C7551" s="545" t="s">
        <v>216</v>
      </c>
      <c r="D7551" s="546">
        <v>43658</v>
      </c>
      <c r="E7551" s="171" t="str">
        <f t="shared" si="117"/>
        <v>2019</v>
      </c>
      <c r="F7551" s="547">
        <v>181000</v>
      </c>
      <c r="G7551" s="548">
        <v>0.19</v>
      </c>
      <c r="H7551" s="547">
        <v>152100.84</v>
      </c>
      <c r="I7551" s="545" t="s">
        <v>12736</v>
      </c>
      <c r="J7551" s="545" t="s">
        <v>13321</v>
      </c>
      <c r="K7551" s="545" t="s">
        <v>18678</v>
      </c>
      <c r="L7551" s="545" t="s">
        <v>13413</v>
      </c>
      <c r="M7551" s="548" t="s">
        <v>13758</v>
      </c>
      <c r="N7551" s="545" t="s">
        <v>13413</v>
      </c>
      <c r="O7551" s="545" t="s">
        <v>13413</v>
      </c>
      <c r="P7551" s="549">
        <v>12279</v>
      </c>
      <c r="Q7551" s="549">
        <v>1</v>
      </c>
      <c r="R7551" s="549">
        <v>56</v>
      </c>
      <c r="S7551" s="548">
        <v>2244</v>
      </c>
      <c r="T7551" s="548"/>
      <c r="U7551" s="99"/>
    </row>
    <row r="7552" spans="1:21" ht="19.5" customHeight="1">
      <c r="A7552" s="545">
        <v>102198</v>
      </c>
      <c r="B7552" s="545" t="s">
        <v>7640</v>
      </c>
      <c r="C7552" s="545" t="s">
        <v>216</v>
      </c>
      <c r="D7552" s="546">
        <v>43658</v>
      </c>
      <c r="E7552" s="171" t="str">
        <f t="shared" si="117"/>
        <v>2019</v>
      </c>
      <c r="F7552" s="547">
        <v>50000</v>
      </c>
      <c r="G7552" s="548">
        <v>0.19</v>
      </c>
      <c r="H7552" s="547">
        <v>42016.81</v>
      </c>
      <c r="I7552" s="545" t="s">
        <v>12736</v>
      </c>
      <c r="J7552" s="545" t="s">
        <v>13321</v>
      </c>
      <c r="K7552" s="545" t="s">
        <v>18679</v>
      </c>
      <c r="L7552" s="545" t="s">
        <v>13413</v>
      </c>
      <c r="M7552" s="548" t="s">
        <v>13758</v>
      </c>
      <c r="N7552" s="545" t="s">
        <v>13413</v>
      </c>
      <c r="O7552" s="545" t="s">
        <v>13413</v>
      </c>
      <c r="P7552" s="549">
        <v>12280</v>
      </c>
      <c r="Q7552" s="549">
        <v>1</v>
      </c>
      <c r="R7552" s="549">
        <v>56</v>
      </c>
      <c r="S7552" s="548">
        <v>2244</v>
      </c>
      <c r="T7552" s="548"/>
      <c r="U7552" s="99"/>
    </row>
    <row r="7553" spans="1:21" ht="19.5" customHeight="1">
      <c r="A7553" s="545">
        <v>102199</v>
      </c>
      <c r="B7553" s="545" t="s">
        <v>7639</v>
      </c>
      <c r="C7553" s="545" t="s">
        <v>216</v>
      </c>
      <c r="D7553" s="546">
        <v>43658</v>
      </c>
      <c r="E7553" s="171" t="str">
        <f t="shared" si="117"/>
        <v>2019</v>
      </c>
      <c r="F7553" s="547">
        <v>235000</v>
      </c>
      <c r="G7553" s="548">
        <v>0.19</v>
      </c>
      <c r="H7553" s="547">
        <v>197478.99</v>
      </c>
      <c r="I7553" s="545" t="s">
        <v>12736</v>
      </c>
      <c r="J7553" s="545" t="s">
        <v>13321</v>
      </c>
      <c r="K7553" s="545" t="s">
        <v>18680</v>
      </c>
      <c r="L7553" s="545" t="s">
        <v>13413</v>
      </c>
      <c r="M7553" s="548" t="s">
        <v>13758</v>
      </c>
      <c r="N7553" s="545" t="s">
        <v>13413</v>
      </c>
      <c r="O7553" s="545" t="s">
        <v>13413</v>
      </c>
      <c r="P7553" s="549">
        <v>12281</v>
      </c>
      <c r="Q7553" s="549">
        <v>1</v>
      </c>
      <c r="R7553" s="549">
        <v>56</v>
      </c>
      <c r="S7553" s="548">
        <v>2244</v>
      </c>
      <c r="T7553" s="548"/>
      <c r="U7553" s="99"/>
    </row>
    <row r="7554" spans="1:21" ht="19.5" customHeight="1">
      <c r="A7554" s="545">
        <v>102200</v>
      </c>
      <c r="B7554" s="545" t="s">
        <v>7638</v>
      </c>
      <c r="C7554" s="545" t="s">
        <v>216</v>
      </c>
      <c r="D7554" s="546">
        <v>43658</v>
      </c>
      <c r="E7554" s="171" t="str">
        <f t="shared" si="117"/>
        <v>2019</v>
      </c>
      <c r="F7554" s="547">
        <v>250000</v>
      </c>
      <c r="G7554" s="548">
        <v>0.19</v>
      </c>
      <c r="H7554" s="547">
        <v>210084.03</v>
      </c>
      <c r="I7554" s="545" t="s">
        <v>12736</v>
      </c>
      <c r="J7554" s="545" t="s">
        <v>13321</v>
      </c>
      <c r="K7554" s="545" t="s">
        <v>18681</v>
      </c>
      <c r="L7554" s="545" t="s">
        <v>13413</v>
      </c>
      <c r="M7554" s="548" t="s">
        <v>13758</v>
      </c>
      <c r="N7554" s="545" t="s">
        <v>13413</v>
      </c>
      <c r="O7554" s="545" t="s">
        <v>13413</v>
      </c>
      <c r="P7554" s="549">
        <v>12282</v>
      </c>
      <c r="Q7554" s="549">
        <v>1</v>
      </c>
      <c r="R7554" s="549">
        <v>56</v>
      </c>
      <c r="S7554" s="548">
        <v>2244</v>
      </c>
      <c r="T7554" s="548"/>
      <c r="U7554" s="99"/>
    </row>
    <row r="7555" spans="1:21" ht="19.5" customHeight="1">
      <c r="A7555" s="545">
        <v>102201</v>
      </c>
      <c r="B7555" s="545" t="s">
        <v>7637</v>
      </c>
      <c r="C7555" s="545" t="s">
        <v>216</v>
      </c>
      <c r="D7555" s="546">
        <v>43658</v>
      </c>
      <c r="E7555" s="171" t="str">
        <f t="shared" si="117"/>
        <v>2019</v>
      </c>
      <c r="F7555" s="547">
        <v>55000</v>
      </c>
      <c r="G7555" s="548">
        <v>0.19</v>
      </c>
      <c r="H7555" s="547">
        <v>46218.49</v>
      </c>
      <c r="I7555" s="545" t="s">
        <v>12736</v>
      </c>
      <c r="J7555" s="545" t="s">
        <v>13321</v>
      </c>
      <c r="K7555" s="545" t="s">
        <v>18682</v>
      </c>
      <c r="L7555" s="545" t="s">
        <v>13413</v>
      </c>
      <c r="M7555" s="548" t="s">
        <v>13758</v>
      </c>
      <c r="N7555" s="545" t="s">
        <v>13413</v>
      </c>
      <c r="O7555" s="545" t="s">
        <v>13413</v>
      </c>
      <c r="P7555" s="549">
        <v>12283</v>
      </c>
      <c r="Q7555" s="549">
        <v>1</v>
      </c>
      <c r="R7555" s="549">
        <v>56</v>
      </c>
      <c r="S7555" s="548">
        <v>2244</v>
      </c>
      <c r="T7555" s="548"/>
      <c r="U7555" s="99"/>
    </row>
    <row r="7556" spans="1:21" ht="19.5" customHeight="1">
      <c r="A7556" s="545">
        <v>102202</v>
      </c>
      <c r="B7556" s="545" t="s">
        <v>7636</v>
      </c>
      <c r="C7556" s="545" t="s">
        <v>216</v>
      </c>
      <c r="D7556" s="546">
        <v>43658</v>
      </c>
      <c r="E7556" s="171" t="str">
        <f t="shared" ref="E7556:E7619" si="118">TEXT(D7556,"YYYY")</f>
        <v>2019</v>
      </c>
      <c r="F7556" s="547">
        <v>90500</v>
      </c>
      <c r="G7556" s="548">
        <v>0.19</v>
      </c>
      <c r="H7556" s="547">
        <v>76050.42</v>
      </c>
      <c r="I7556" s="545" t="s">
        <v>12736</v>
      </c>
      <c r="J7556" s="545" t="s">
        <v>13321</v>
      </c>
      <c r="K7556" s="545" t="s">
        <v>18683</v>
      </c>
      <c r="L7556" s="545" t="s">
        <v>13413</v>
      </c>
      <c r="M7556" s="548" t="s">
        <v>13758</v>
      </c>
      <c r="N7556" s="545" t="s">
        <v>13413</v>
      </c>
      <c r="O7556" s="545" t="s">
        <v>13413</v>
      </c>
      <c r="P7556" s="549">
        <v>12284</v>
      </c>
      <c r="Q7556" s="549">
        <v>1</v>
      </c>
      <c r="R7556" s="549">
        <v>56</v>
      </c>
      <c r="S7556" s="548">
        <v>2244</v>
      </c>
      <c r="T7556" s="548"/>
      <c r="U7556" s="99"/>
    </row>
    <row r="7557" spans="1:21" ht="19.5" customHeight="1">
      <c r="A7557" s="545">
        <v>102203</v>
      </c>
      <c r="B7557" s="545" t="s">
        <v>7635</v>
      </c>
      <c r="C7557" s="545" t="s">
        <v>216</v>
      </c>
      <c r="D7557" s="546">
        <v>43658</v>
      </c>
      <c r="E7557" s="171" t="str">
        <f t="shared" si="118"/>
        <v>2019</v>
      </c>
      <c r="F7557" s="547">
        <v>147899.99</v>
      </c>
      <c r="G7557" s="548">
        <v>0.19</v>
      </c>
      <c r="H7557" s="547">
        <v>124285.71</v>
      </c>
      <c r="I7557" s="545" t="s">
        <v>12736</v>
      </c>
      <c r="J7557" s="545" t="s">
        <v>13321</v>
      </c>
      <c r="K7557" s="545" t="s">
        <v>18684</v>
      </c>
      <c r="L7557" s="545" t="s">
        <v>13413</v>
      </c>
      <c r="M7557" s="548" t="s">
        <v>13758</v>
      </c>
      <c r="N7557" s="545" t="s">
        <v>13413</v>
      </c>
      <c r="O7557" s="545" t="s">
        <v>13413</v>
      </c>
      <c r="P7557" s="549">
        <v>12285</v>
      </c>
      <c r="Q7557" s="549">
        <v>1</v>
      </c>
      <c r="R7557" s="549">
        <v>56</v>
      </c>
      <c r="S7557" s="548">
        <v>2244</v>
      </c>
      <c r="T7557" s="548"/>
      <c r="U7557" s="99"/>
    </row>
    <row r="7558" spans="1:21" ht="19.5" customHeight="1">
      <c r="A7558" s="545">
        <v>102204</v>
      </c>
      <c r="B7558" s="545" t="s">
        <v>7634</v>
      </c>
      <c r="C7558" s="545" t="s">
        <v>216</v>
      </c>
      <c r="D7558" s="546">
        <v>43658</v>
      </c>
      <c r="E7558" s="171" t="str">
        <f t="shared" si="118"/>
        <v>2019</v>
      </c>
      <c r="F7558" s="547">
        <v>100600.01</v>
      </c>
      <c r="G7558" s="548">
        <v>0.19</v>
      </c>
      <c r="H7558" s="547">
        <v>84537.82</v>
      </c>
      <c r="I7558" s="545" t="s">
        <v>12736</v>
      </c>
      <c r="J7558" s="545" t="s">
        <v>13321</v>
      </c>
      <c r="K7558" s="545" t="s">
        <v>18685</v>
      </c>
      <c r="L7558" s="545" t="s">
        <v>13413</v>
      </c>
      <c r="M7558" s="548" t="s">
        <v>13758</v>
      </c>
      <c r="N7558" s="545" t="s">
        <v>13413</v>
      </c>
      <c r="O7558" s="545" t="s">
        <v>13413</v>
      </c>
      <c r="P7558" s="549">
        <v>12286</v>
      </c>
      <c r="Q7558" s="549">
        <v>1</v>
      </c>
      <c r="R7558" s="549">
        <v>56</v>
      </c>
      <c r="S7558" s="548">
        <v>2244</v>
      </c>
      <c r="T7558" s="548"/>
      <c r="U7558" s="99"/>
    </row>
    <row r="7559" spans="1:21" ht="19.5" customHeight="1">
      <c r="A7559" s="545">
        <v>102205</v>
      </c>
      <c r="B7559" s="545" t="s">
        <v>7633</v>
      </c>
      <c r="C7559" s="545" t="s">
        <v>216</v>
      </c>
      <c r="D7559" s="546">
        <v>43658</v>
      </c>
      <c r="E7559" s="171" t="str">
        <f t="shared" si="118"/>
        <v>2019</v>
      </c>
      <c r="F7559" s="547">
        <v>119000</v>
      </c>
      <c r="G7559" s="548">
        <v>0.19</v>
      </c>
      <c r="H7559" s="547">
        <v>100000</v>
      </c>
      <c r="I7559" s="545" t="s">
        <v>12736</v>
      </c>
      <c r="J7559" s="545" t="s">
        <v>13321</v>
      </c>
      <c r="K7559" s="545" t="s">
        <v>18686</v>
      </c>
      <c r="L7559" s="545" t="s">
        <v>13413</v>
      </c>
      <c r="M7559" s="548" t="s">
        <v>13758</v>
      </c>
      <c r="N7559" s="545" t="s">
        <v>13413</v>
      </c>
      <c r="O7559" s="545" t="s">
        <v>13413</v>
      </c>
      <c r="P7559" s="549">
        <v>12287</v>
      </c>
      <c r="Q7559" s="549">
        <v>1</v>
      </c>
      <c r="R7559" s="549">
        <v>56</v>
      </c>
      <c r="S7559" s="548">
        <v>2244</v>
      </c>
      <c r="T7559" s="548"/>
      <c r="U7559" s="99"/>
    </row>
    <row r="7560" spans="1:21" ht="19.5" customHeight="1">
      <c r="A7560" s="545">
        <v>102206</v>
      </c>
      <c r="B7560" s="545" t="s">
        <v>6301</v>
      </c>
      <c r="C7560" s="545" t="s">
        <v>216</v>
      </c>
      <c r="D7560" s="546">
        <v>46052</v>
      </c>
      <c r="E7560" s="171" t="str">
        <f t="shared" si="118"/>
        <v>2026</v>
      </c>
      <c r="F7560" s="547">
        <v>1856291</v>
      </c>
      <c r="G7560" s="548">
        <v>0.19</v>
      </c>
      <c r="H7560" s="547">
        <v>1559908.4</v>
      </c>
      <c r="I7560" s="545" t="s">
        <v>12657</v>
      </c>
      <c r="J7560" s="545" t="s">
        <v>13307</v>
      </c>
      <c r="K7560" s="545" t="s">
        <v>13413</v>
      </c>
      <c r="L7560" s="545" t="s">
        <v>15409</v>
      </c>
      <c r="M7560" s="548" t="s">
        <v>13758</v>
      </c>
      <c r="N7560" s="545" t="s">
        <v>22154</v>
      </c>
      <c r="O7560" s="545" t="s">
        <v>15410</v>
      </c>
      <c r="P7560" s="549">
        <v>5215</v>
      </c>
      <c r="Q7560" s="549">
        <v>1</v>
      </c>
      <c r="R7560" s="549">
        <v>153</v>
      </c>
      <c r="S7560" s="548">
        <v>2228</v>
      </c>
      <c r="T7560" s="548">
        <v>170</v>
      </c>
      <c r="U7560" s="99"/>
    </row>
    <row r="7561" spans="1:21" ht="19.5" customHeight="1">
      <c r="A7561" s="545">
        <v>102207</v>
      </c>
      <c r="B7561" s="545" t="s">
        <v>6729</v>
      </c>
      <c r="C7561" s="545" t="s">
        <v>209</v>
      </c>
      <c r="D7561" s="546">
        <v>46052</v>
      </c>
      <c r="E7561" s="171" t="str">
        <f t="shared" si="118"/>
        <v>2026</v>
      </c>
      <c r="F7561" s="547">
        <v>29561</v>
      </c>
      <c r="G7561" s="548">
        <v>0.19</v>
      </c>
      <c r="H7561" s="547">
        <v>24841.18</v>
      </c>
      <c r="I7561" s="545" t="s">
        <v>12680</v>
      </c>
      <c r="J7561" s="545" t="s">
        <v>13307</v>
      </c>
      <c r="K7561" s="545" t="s">
        <v>18687</v>
      </c>
      <c r="L7561" s="545" t="s">
        <v>17987</v>
      </c>
      <c r="M7561" s="548" t="s">
        <v>13758</v>
      </c>
      <c r="N7561" s="545" t="s">
        <v>22835</v>
      </c>
      <c r="O7561" s="545" t="s">
        <v>17988</v>
      </c>
      <c r="P7561" s="549">
        <v>5216</v>
      </c>
      <c r="Q7561" s="549">
        <v>1</v>
      </c>
      <c r="R7561" s="549">
        <v>20</v>
      </c>
      <c r="S7561" s="548">
        <v>2228</v>
      </c>
      <c r="T7561" s="548">
        <v>40</v>
      </c>
      <c r="U7561" s="99"/>
    </row>
    <row r="7562" spans="1:21" ht="19.5" customHeight="1">
      <c r="A7562" s="545">
        <v>102208</v>
      </c>
      <c r="B7562" s="545" t="s">
        <v>964</v>
      </c>
      <c r="C7562" s="545" t="s">
        <v>903</v>
      </c>
      <c r="D7562" s="546">
        <v>46052</v>
      </c>
      <c r="E7562" s="171" t="str">
        <f t="shared" si="118"/>
        <v>2026</v>
      </c>
      <c r="F7562" s="547">
        <v>9303</v>
      </c>
      <c r="G7562" s="548">
        <v>0.19</v>
      </c>
      <c r="H7562" s="547">
        <v>7817.65</v>
      </c>
      <c r="I7562" s="545" t="s">
        <v>12668</v>
      </c>
      <c r="J7562" s="545" t="s">
        <v>13307</v>
      </c>
      <c r="K7562" s="545" t="s">
        <v>18688</v>
      </c>
      <c r="L7562" s="545" t="s">
        <v>13413</v>
      </c>
      <c r="M7562" s="548" t="s">
        <v>13868</v>
      </c>
      <c r="N7562" s="545" t="s">
        <v>13413</v>
      </c>
      <c r="O7562" s="545" t="s">
        <v>13869</v>
      </c>
      <c r="P7562" s="549">
        <v>5217</v>
      </c>
      <c r="Q7562" s="549">
        <v>2</v>
      </c>
      <c r="R7562" s="549">
        <v>7</v>
      </c>
      <c r="S7562" s="548">
        <v>2228</v>
      </c>
      <c r="T7562" s="548"/>
      <c r="U7562" s="99"/>
    </row>
    <row r="7563" spans="1:21" ht="19.5" customHeight="1">
      <c r="A7563" s="545">
        <v>102209</v>
      </c>
      <c r="B7563" s="545" t="s">
        <v>10442</v>
      </c>
      <c r="C7563" s="545" t="s">
        <v>209</v>
      </c>
      <c r="D7563" s="546">
        <v>44622</v>
      </c>
      <c r="E7563" s="171" t="str">
        <f t="shared" si="118"/>
        <v>2022</v>
      </c>
      <c r="F7563" s="547">
        <v>70920</v>
      </c>
      <c r="G7563" s="548">
        <v>0.19</v>
      </c>
      <c r="H7563" s="547">
        <v>59596.639999999999</v>
      </c>
      <c r="I7563" s="545" t="s">
        <v>12680</v>
      </c>
      <c r="J7563" s="545" t="s">
        <v>13297</v>
      </c>
      <c r="K7563" s="545" t="s">
        <v>13413</v>
      </c>
      <c r="L7563" s="545" t="s">
        <v>17987</v>
      </c>
      <c r="M7563" s="548" t="s">
        <v>13758</v>
      </c>
      <c r="N7563" s="545" t="s">
        <v>22835</v>
      </c>
      <c r="O7563" s="545" t="s">
        <v>17988</v>
      </c>
      <c r="P7563" s="549">
        <v>5218</v>
      </c>
      <c r="Q7563" s="549">
        <v>1</v>
      </c>
      <c r="R7563" s="549">
        <v>20</v>
      </c>
      <c r="S7563" s="548">
        <v>2257</v>
      </c>
      <c r="T7563" s="548">
        <v>40</v>
      </c>
      <c r="U7563" s="99"/>
    </row>
    <row r="7564" spans="1:21" ht="19.5" customHeight="1">
      <c r="A7564" s="545">
        <v>102210</v>
      </c>
      <c r="B7564" s="545" t="s">
        <v>2985</v>
      </c>
      <c r="C7564" s="545" t="s">
        <v>786</v>
      </c>
      <c r="D7564" s="546">
        <v>46056</v>
      </c>
      <c r="E7564" s="171" t="str">
        <f t="shared" si="118"/>
        <v>2026</v>
      </c>
      <c r="F7564" s="547">
        <v>56363</v>
      </c>
      <c r="G7564" s="548">
        <v>0.19</v>
      </c>
      <c r="H7564" s="547">
        <v>47363.87</v>
      </c>
      <c r="I7564" s="545" t="s">
        <v>12683</v>
      </c>
      <c r="J7564" s="545" t="s">
        <v>13298</v>
      </c>
      <c r="K7564" s="545" t="s">
        <v>18689</v>
      </c>
      <c r="L7564" s="545" t="s">
        <v>13413</v>
      </c>
      <c r="M7564" s="548" t="s">
        <v>13758</v>
      </c>
      <c r="N7564" s="545" t="s">
        <v>13413</v>
      </c>
      <c r="O7564" s="545" t="s">
        <v>13413</v>
      </c>
      <c r="P7564" s="549">
        <v>5219</v>
      </c>
      <c r="Q7564" s="549">
        <v>1</v>
      </c>
      <c r="R7564" s="549">
        <v>18</v>
      </c>
      <c r="S7564" s="548">
        <v>1012</v>
      </c>
      <c r="T7564" s="548"/>
      <c r="U7564" s="99"/>
    </row>
    <row r="7565" spans="1:21" ht="19.5" customHeight="1">
      <c r="A7565" s="545">
        <v>102211</v>
      </c>
      <c r="B7565" s="545" t="s">
        <v>10441</v>
      </c>
      <c r="C7565" s="545" t="s">
        <v>209</v>
      </c>
      <c r="D7565" s="546"/>
      <c r="E7565" s="171" t="str">
        <f t="shared" si="118"/>
        <v>1900</v>
      </c>
      <c r="F7565" s="547">
        <v>0</v>
      </c>
      <c r="G7565" s="548">
        <v>0</v>
      </c>
      <c r="H7565" s="547">
        <v>0</v>
      </c>
      <c r="I7565" s="545" t="s">
        <v>12680</v>
      </c>
      <c r="J7565" s="545"/>
      <c r="K7565" s="545" t="s">
        <v>18690</v>
      </c>
      <c r="L7565" s="545" t="s">
        <v>17985</v>
      </c>
      <c r="M7565" s="548" t="s">
        <v>13758</v>
      </c>
      <c r="N7565" s="545" t="s">
        <v>13413</v>
      </c>
      <c r="O7565" s="545" t="s">
        <v>17986</v>
      </c>
      <c r="P7565" s="549">
        <v>5220</v>
      </c>
      <c r="Q7565" s="549">
        <v>1</v>
      </c>
      <c r="R7565" s="549">
        <v>20</v>
      </c>
      <c r="S7565" s="548"/>
      <c r="T7565" s="548"/>
      <c r="U7565" s="99"/>
    </row>
    <row r="7566" spans="1:21" ht="19.5" customHeight="1">
      <c r="A7566" s="545">
        <v>102212</v>
      </c>
      <c r="B7566" s="545" t="s">
        <v>10440</v>
      </c>
      <c r="C7566" s="545" t="s">
        <v>216</v>
      </c>
      <c r="D7566" s="546"/>
      <c r="E7566" s="171" t="str">
        <f t="shared" si="118"/>
        <v>1900</v>
      </c>
      <c r="F7566" s="547">
        <v>0</v>
      </c>
      <c r="G7566" s="548">
        <v>0</v>
      </c>
      <c r="H7566" s="547">
        <v>0</v>
      </c>
      <c r="I7566" s="545" t="s">
        <v>12709</v>
      </c>
      <c r="J7566" s="545"/>
      <c r="K7566" s="545" t="s">
        <v>18691</v>
      </c>
      <c r="L7566" s="545" t="s">
        <v>13413</v>
      </c>
      <c r="M7566" s="548" t="s">
        <v>13758</v>
      </c>
      <c r="N7566" s="545" t="s">
        <v>22823</v>
      </c>
      <c r="O7566" s="545" t="s">
        <v>14413</v>
      </c>
      <c r="P7566" s="549">
        <v>5221</v>
      </c>
      <c r="Q7566" s="549">
        <v>1</v>
      </c>
      <c r="R7566" s="549">
        <v>124</v>
      </c>
      <c r="S7566" s="548"/>
      <c r="T7566" s="548">
        <v>441</v>
      </c>
      <c r="U7566" s="99"/>
    </row>
    <row r="7567" spans="1:21" ht="19.5" customHeight="1">
      <c r="A7567" s="545">
        <v>102213</v>
      </c>
      <c r="B7567" s="545" t="s">
        <v>7632</v>
      </c>
      <c r="C7567" s="545" t="s">
        <v>216</v>
      </c>
      <c r="D7567" s="546">
        <v>43658</v>
      </c>
      <c r="E7567" s="171" t="str">
        <f t="shared" si="118"/>
        <v>2019</v>
      </c>
      <c r="F7567" s="547">
        <v>118000</v>
      </c>
      <c r="G7567" s="548">
        <v>0.19</v>
      </c>
      <c r="H7567" s="547">
        <v>99159.66</v>
      </c>
      <c r="I7567" s="545" t="s">
        <v>12736</v>
      </c>
      <c r="J7567" s="545" t="s">
        <v>13321</v>
      </c>
      <c r="K7567" s="545" t="s">
        <v>18692</v>
      </c>
      <c r="L7567" s="545" t="s">
        <v>13413</v>
      </c>
      <c r="M7567" s="548" t="s">
        <v>13758</v>
      </c>
      <c r="N7567" s="545" t="s">
        <v>13413</v>
      </c>
      <c r="O7567" s="545" t="s">
        <v>13413</v>
      </c>
      <c r="P7567" s="549">
        <v>12288</v>
      </c>
      <c r="Q7567" s="549">
        <v>1</v>
      </c>
      <c r="R7567" s="549">
        <v>56</v>
      </c>
      <c r="S7567" s="548">
        <v>2244</v>
      </c>
      <c r="T7567" s="548"/>
      <c r="U7567" s="99"/>
    </row>
    <row r="7568" spans="1:21" ht="19.5" customHeight="1">
      <c r="A7568" s="545">
        <v>102214</v>
      </c>
      <c r="B7568" s="545" t="s">
        <v>10439</v>
      </c>
      <c r="C7568" s="545" t="s">
        <v>216</v>
      </c>
      <c r="D7568" s="546"/>
      <c r="E7568" s="171" t="str">
        <f t="shared" si="118"/>
        <v>1900</v>
      </c>
      <c r="F7568" s="547">
        <v>0</v>
      </c>
      <c r="G7568" s="548">
        <v>0</v>
      </c>
      <c r="H7568" s="547">
        <v>0</v>
      </c>
      <c r="I7568" s="545" t="s">
        <v>12680</v>
      </c>
      <c r="J7568" s="545"/>
      <c r="K7568" s="545" t="s">
        <v>13413</v>
      </c>
      <c r="L7568" s="545" t="s">
        <v>18693</v>
      </c>
      <c r="M7568" s="548" t="s">
        <v>13758</v>
      </c>
      <c r="N7568" s="545" t="s">
        <v>13413</v>
      </c>
      <c r="O7568" s="545" t="s">
        <v>13413</v>
      </c>
      <c r="P7568" s="549">
        <v>5222</v>
      </c>
      <c r="Q7568" s="549">
        <v>1</v>
      </c>
      <c r="R7568" s="549">
        <v>20</v>
      </c>
      <c r="S7568" s="548"/>
      <c r="T7568" s="548"/>
      <c r="U7568" s="99"/>
    </row>
    <row r="7569" spans="1:21" ht="19.5" customHeight="1">
      <c r="A7569" s="545">
        <v>102215</v>
      </c>
      <c r="B7569" s="545" t="s">
        <v>10438</v>
      </c>
      <c r="C7569" s="545" t="s">
        <v>216</v>
      </c>
      <c r="D7569" s="546"/>
      <c r="E7569" s="171" t="str">
        <f t="shared" si="118"/>
        <v>1900</v>
      </c>
      <c r="F7569" s="547">
        <v>0</v>
      </c>
      <c r="G7569" s="548">
        <v>0</v>
      </c>
      <c r="H7569" s="547">
        <v>0</v>
      </c>
      <c r="I7569" s="545" t="s">
        <v>12680</v>
      </c>
      <c r="J7569" s="545"/>
      <c r="K7569" s="545" t="s">
        <v>18694</v>
      </c>
      <c r="L7569" s="545" t="s">
        <v>18693</v>
      </c>
      <c r="M7569" s="548" t="s">
        <v>13758</v>
      </c>
      <c r="N7569" s="545" t="s">
        <v>13413</v>
      </c>
      <c r="O7569" s="545" t="s">
        <v>13413</v>
      </c>
      <c r="P7569" s="549">
        <v>5223</v>
      </c>
      <c r="Q7569" s="549">
        <v>1</v>
      </c>
      <c r="R7569" s="549">
        <v>20</v>
      </c>
      <c r="S7569" s="548"/>
      <c r="T7569" s="548"/>
      <c r="U7569" s="99"/>
    </row>
    <row r="7570" spans="1:21" ht="19.5" customHeight="1">
      <c r="A7570" s="545">
        <v>102216</v>
      </c>
      <c r="B7570" s="545" t="s">
        <v>6991</v>
      </c>
      <c r="C7570" s="545" t="s">
        <v>209</v>
      </c>
      <c r="D7570" s="546">
        <v>43843</v>
      </c>
      <c r="E7570" s="171" t="str">
        <f t="shared" si="118"/>
        <v>2020</v>
      </c>
      <c r="F7570" s="547">
        <v>2056.3200000000002</v>
      </c>
      <c r="G7570" s="548">
        <v>0.19</v>
      </c>
      <c r="H7570" s="547">
        <v>1728</v>
      </c>
      <c r="I7570" s="545" t="s">
        <v>12676</v>
      </c>
      <c r="J7570" s="545" t="s">
        <v>13297</v>
      </c>
      <c r="K7570" s="545" t="s">
        <v>13413</v>
      </c>
      <c r="L7570" s="545" t="s">
        <v>18695</v>
      </c>
      <c r="M7570" s="548" t="s">
        <v>13758</v>
      </c>
      <c r="N7570" s="545" t="s">
        <v>13413</v>
      </c>
      <c r="O7570" s="545" t="s">
        <v>18696</v>
      </c>
      <c r="P7570" s="549">
        <v>5224</v>
      </c>
      <c r="Q7570" s="549">
        <v>1</v>
      </c>
      <c r="R7570" s="549">
        <v>14</v>
      </c>
      <c r="S7570" s="548">
        <v>2257</v>
      </c>
      <c r="T7570" s="548"/>
      <c r="U7570" s="99"/>
    </row>
    <row r="7571" spans="1:21" ht="19.5" customHeight="1">
      <c r="A7571" s="545">
        <v>102217</v>
      </c>
      <c r="B7571" s="545" t="s">
        <v>1010</v>
      </c>
      <c r="C7571" s="545" t="s">
        <v>903</v>
      </c>
      <c r="D7571" s="546"/>
      <c r="E7571" s="171" t="str">
        <f t="shared" si="118"/>
        <v>1900</v>
      </c>
      <c r="F7571" s="547">
        <v>0</v>
      </c>
      <c r="G7571" s="548">
        <v>0</v>
      </c>
      <c r="H7571" s="547">
        <v>0</v>
      </c>
      <c r="I7571" s="545" t="s">
        <v>12668</v>
      </c>
      <c r="J7571" s="545"/>
      <c r="K7571" s="545" t="s">
        <v>18697</v>
      </c>
      <c r="L7571" s="545" t="s">
        <v>18205</v>
      </c>
      <c r="M7571" s="548" t="s">
        <v>13868</v>
      </c>
      <c r="N7571" s="545" t="s">
        <v>13413</v>
      </c>
      <c r="O7571" s="545" t="s">
        <v>14057</v>
      </c>
      <c r="P7571" s="549">
        <v>5225</v>
      </c>
      <c r="Q7571" s="549">
        <v>2</v>
      </c>
      <c r="R7571" s="549">
        <v>7</v>
      </c>
      <c r="S7571" s="548"/>
      <c r="T7571" s="548"/>
      <c r="U7571" s="99"/>
    </row>
    <row r="7572" spans="1:21" ht="19.5" customHeight="1">
      <c r="A7572" s="545">
        <v>102218</v>
      </c>
      <c r="B7572" s="545" t="s">
        <v>6728</v>
      </c>
      <c r="C7572" s="545" t="s">
        <v>206</v>
      </c>
      <c r="D7572" s="546">
        <v>46052</v>
      </c>
      <c r="E7572" s="171" t="str">
        <f t="shared" si="118"/>
        <v>2026</v>
      </c>
      <c r="F7572" s="547">
        <v>3104</v>
      </c>
      <c r="G7572" s="548">
        <v>0.19</v>
      </c>
      <c r="H7572" s="547">
        <v>2608.4</v>
      </c>
      <c r="I7572" s="545" t="s">
        <v>12645</v>
      </c>
      <c r="J7572" s="545" t="s">
        <v>13307</v>
      </c>
      <c r="K7572" s="545" t="s">
        <v>18698</v>
      </c>
      <c r="L7572" s="545" t="s">
        <v>13413</v>
      </c>
      <c r="M7572" s="548" t="s">
        <v>13758</v>
      </c>
      <c r="N7572" s="545" t="s">
        <v>13413</v>
      </c>
      <c r="O7572" s="545" t="s">
        <v>13413</v>
      </c>
      <c r="P7572" s="549">
        <v>5226</v>
      </c>
      <c r="Q7572" s="549">
        <v>1</v>
      </c>
      <c r="R7572" s="549">
        <v>12</v>
      </c>
      <c r="S7572" s="548">
        <v>2228</v>
      </c>
      <c r="T7572" s="548"/>
      <c r="U7572" s="99"/>
    </row>
    <row r="7573" spans="1:21" ht="19.5" customHeight="1">
      <c r="A7573" s="545">
        <v>102219</v>
      </c>
      <c r="B7573" s="545" t="s">
        <v>10437</v>
      </c>
      <c r="C7573" s="545" t="s">
        <v>311</v>
      </c>
      <c r="D7573" s="546"/>
      <c r="E7573" s="171" t="str">
        <f t="shared" si="118"/>
        <v>1900</v>
      </c>
      <c r="F7573" s="547">
        <v>0</v>
      </c>
      <c r="G7573" s="548">
        <v>0</v>
      </c>
      <c r="H7573" s="547">
        <v>0</v>
      </c>
      <c r="I7573" s="545" t="s">
        <v>12723</v>
      </c>
      <c r="J7573" s="545"/>
      <c r="K7573" s="545" t="s">
        <v>13413</v>
      </c>
      <c r="L7573" s="545" t="s">
        <v>13413</v>
      </c>
      <c r="M7573" s="548" t="s">
        <v>13758</v>
      </c>
      <c r="N7573" s="545" t="s">
        <v>22184</v>
      </c>
      <c r="O7573" s="545" t="s">
        <v>13413</v>
      </c>
      <c r="P7573" s="549">
        <v>5227</v>
      </c>
      <c r="Q7573" s="549">
        <v>1</v>
      </c>
      <c r="R7573" s="549">
        <v>16</v>
      </c>
      <c r="S7573" s="548"/>
      <c r="T7573" s="548">
        <v>160</v>
      </c>
      <c r="U7573" s="99"/>
    </row>
    <row r="7574" spans="1:21" ht="19.5" customHeight="1">
      <c r="A7574" s="545">
        <v>102220</v>
      </c>
      <c r="B7574" s="545" t="s">
        <v>10436</v>
      </c>
      <c r="C7574" s="545" t="s">
        <v>209</v>
      </c>
      <c r="D7574" s="546"/>
      <c r="E7574" s="171" t="str">
        <f t="shared" si="118"/>
        <v>1900</v>
      </c>
      <c r="F7574" s="547">
        <v>0</v>
      </c>
      <c r="G7574" s="548">
        <v>0</v>
      </c>
      <c r="H7574" s="547">
        <v>0</v>
      </c>
      <c r="I7574" s="545" t="s">
        <v>12703</v>
      </c>
      <c r="J7574" s="545"/>
      <c r="K7574" s="545" t="s">
        <v>13413</v>
      </c>
      <c r="L7574" s="545" t="s">
        <v>13413</v>
      </c>
      <c r="M7574" s="548" t="s">
        <v>13758</v>
      </c>
      <c r="N7574" s="545" t="s">
        <v>13413</v>
      </c>
      <c r="O7574" s="545" t="s">
        <v>15315</v>
      </c>
      <c r="P7574" s="549">
        <v>5228</v>
      </c>
      <c r="Q7574" s="549">
        <v>1</v>
      </c>
      <c r="R7574" s="549">
        <v>120</v>
      </c>
      <c r="S7574" s="548"/>
      <c r="T7574" s="548"/>
      <c r="U7574" s="99"/>
    </row>
    <row r="7575" spans="1:21" ht="19.5" customHeight="1">
      <c r="A7575" s="545">
        <v>102221</v>
      </c>
      <c r="B7575" s="545" t="s">
        <v>7631</v>
      </c>
      <c r="C7575" s="545" t="s">
        <v>216</v>
      </c>
      <c r="D7575" s="546">
        <v>43658</v>
      </c>
      <c r="E7575" s="171" t="str">
        <f t="shared" si="118"/>
        <v>2019</v>
      </c>
      <c r="F7575" s="547">
        <v>33200</v>
      </c>
      <c r="G7575" s="548">
        <v>0.19</v>
      </c>
      <c r="H7575" s="547">
        <v>27899.16</v>
      </c>
      <c r="I7575" s="545" t="s">
        <v>12736</v>
      </c>
      <c r="J7575" s="545" t="s">
        <v>13321</v>
      </c>
      <c r="K7575" s="545" t="s">
        <v>18699</v>
      </c>
      <c r="L7575" s="545" t="s">
        <v>13413</v>
      </c>
      <c r="M7575" s="548" t="s">
        <v>13758</v>
      </c>
      <c r="N7575" s="545" t="s">
        <v>13413</v>
      </c>
      <c r="O7575" s="545" t="s">
        <v>13413</v>
      </c>
      <c r="P7575" s="549">
        <v>12289</v>
      </c>
      <c r="Q7575" s="549">
        <v>1</v>
      </c>
      <c r="R7575" s="549">
        <v>56</v>
      </c>
      <c r="S7575" s="548">
        <v>2244</v>
      </c>
      <c r="T7575" s="548"/>
      <c r="U7575" s="99"/>
    </row>
    <row r="7576" spans="1:21" ht="19.5" customHeight="1">
      <c r="A7576" s="545">
        <v>102222</v>
      </c>
      <c r="B7576" s="545" t="s">
        <v>7630</v>
      </c>
      <c r="C7576" s="545" t="s">
        <v>216</v>
      </c>
      <c r="D7576" s="546">
        <v>43658</v>
      </c>
      <c r="E7576" s="171" t="str">
        <f t="shared" si="118"/>
        <v>2019</v>
      </c>
      <c r="F7576" s="547">
        <v>662000</v>
      </c>
      <c r="G7576" s="548">
        <v>0.19</v>
      </c>
      <c r="H7576" s="547">
        <v>556302.52</v>
      </c>
      <c r="I7576" s="545" t="s">
        <v>12736</v>
      </c>
      <c r="J7576" s="545" t="s">
        <v>13321</v>
      </c>
      <c r="K7576" s="545" t="s">
        <v>18700</v>
      </c>
      <c r="L7576" s="545" t="s">
        <v>13413</v>
      </c>
      <c r="M7576" s="548" t="s">
        <v>13758</v>
      </c>
      <c r="N7576" s="545" t="s">
        <v>13413</v>
      </c>
      <c r="O7576" s="545" t="s">
        <v>13413</v>
      </c>
      <c r="P7576" s="549">
        <v>12290</v>
      </c>
      <c r="Q7576" s="549">
        <v>1</v>
      </c>
      <c r="R7576" s="549">
        <v>56</v>
      </c>
      <c r="S7576" s="548">
        <v>2244</v>
      </c>
      <c r="T7576" s="548"/>
      <c r="U7576" s="99"/>
    </row>
    <row r="7577" spans="1:21" ht="19.5" customHeight="1">
      <c r="A7577" s="545">
        <v>102223</v>
      </c>
      <c r="B7577" s="545" t="s">
        <v>10435</v>
      </c>
      <c r="C7577" s="545" t="s">
        <v>327</v>
      </c>
      <c r="D7577" s="546"/>
      <c r="E7577" s="171" t="str">
        <f t="shared" si="118"/>
        <v>1900</v>
      </c>
      <c r="F7577" s="547">
        <v>0</v>
      </c>
      <c r="G7577" s="548">
        <v>0</v>
      </c>
      <c r="H7577" s="547">
        <v>0</v>
      </c>
      <c r="I7577" s="545" t="s">
        <v>12668</v>
      </c>
      <c r="J7577" s="545"/>
      <c r="K7577" s="545" t="s">
        <v>18701</v>
      </c>
      <c r="L7577" s="545" t="s">
        <v>13413</v>
      </c>
      <c r="M7577" s="548" t="s">
        <v>13868</v>
      </c>
      <c r="N7577" s="545" t="s">
        <v>13413</v>
      </c>
      <c r="O7577" s="545" t="s">
        <v>13413</v>
      </c>
      <c r="P7577" s="549">
        <v>5229</v>
      </c>
      <c r="Q7577" s="549">
        <v>2</v>
      </c>
      <c r="R7577" s="549">
        <v>7</v>
      </c>
      <c r="S7577" s="548"/>
      <c r="T7577" s="548"/>
      <c r="U7577" s="99"/>
    </row>
    <row r="7578" spans="1:21" ht="19.5" customHeight="1">
      <c r="A7578" s="545">
        <v>102224</v>
      </c>
      <c r="B7578" s="545" t="s">
        <v>952</v>
      </c>
      <c r="C7578" s="545" t="s">
        <v>206</v>
      </c>
      <c r="D7578" s="546"/>
      <c r="E7578" s="171" t="str">
        <f t="shared" si="118"/>
        <v>1900</v>
      </c>
      <c r="F7578" s="547">
        <v>0</v>
      </c>
      <c r="G7578" s="548">
        <v>0</v>
      </c>
      <c r="H7578" s="547">
        <v>0</v>
      </c>
      <c r="I7578" s="545" t="s">
        <v>12690</v>
      </c>
      <c r="J7578" s="545"/>
      <c r="K7578" s="545" t="s">
        <v>13413</v>
      </c>
      <c r="L7578" s="545" t="s">
        <v>14960</v>
      </c>
      <c r="M7578" s="548" t="s">
        <v>13758</v>
      </c>
      <c r="N7578" s="545" t="s">
        <v>13413</v>
      </c>
      <c r="O7578" s="545" t="s">
        <v>14961</v>
      </c>
      <c r="P7578" s="549">
        <v>5230</v>
      </c>
      <c r="Q7578" s="549">
        <v>1</v>
      </c>
      <c r="R7578" s="549">
        <v>96</v>
      </c>
      <c r="S7578" s="548"/>
      <c r="T7578" s="548"/>
      <c r="U7578" s="99"/>
    </row>
    <row r="7579" spans="1:21" ht="19.5" customHeight="1">
      <c r="A7579" s="545">
        <v>102225</v>
      </c>
      <c r="B7579" s="545" t="s">
        <v>1084</v>
      </c>
      <c r="C7579" s="545" t="s">
        <v>903</v>
      </c>
      <c r="D7579" s="546"/>
      <c r="E7579" s="171" t="str">
        <f t="shared" si="118"/>
        <v>1900</v>
      </c>
      <c r="F7579" s="547">
        <v>0</v>
      </c>
      <c r="G7579" s="548">
        <v>0</v>
      </c>
      <c r="H7579" s="547">
        <v>0</v>
      </c>
      <c r="I7579" s="545" t="s">
        <v>12694</v>
      </c>
      <c r="J7579" s="545"/>
      <c r="K7579" s="545" t="s">
        <v>13413</v>
      </c>
      <c r="L7579" s="545" t="s">
        <v>15991</v>
      </c>
      <c r="M7579" s="548" t="s">
        <v>13868</v>
      </c>
      <c r="N7579" s="545" t="s">
        <v>22157</v>
      </c>
      <c r="O7579" s="545" t="s">
        <v>18702</v>
      </c>
      <c r="P7579" s="549">
        <v>5231</v>
      </c>
      <c r="Q7579" s="549">
        <v>2</v>
      </c>
      <c r="R7579" s="549">
        <v>104</v>
      </c>
      <c r="S7579" s="548"/>
      <c r="T7579" s="548">
        <v>23</v>
      </c>
      <c r="U7579" s="99"/>
    </row>
    <row r="7580" spans="1:21" ht="19.5" customHeight="1">
      <c r="A7580" s="545">
        <v>102226</v>
      </c>
      <c r="B7580" s="545" t="s">
        <v>1401</v>
      </c>
      <c r="C7580" s="545" t="s">
        <v>903</v>
      </c>
      <c r="D7580" s="546"/>
      <c r="E7580" s="171" t="str">
        <f t="shared" si="118"/>
        <v>1900</v>
      </c>
      <c r="F7580" s="547">
        <v>0</v>
      </c>
      <c r="G7580" s="548">
        <v>0</v>
      </c>
      <c r="H7580" s="547">
        <v>0</v>
      </c>
      <c r="I7580" s="545" t="s">
        <v>12700</v>
      </c>
      <c r="J7580" s="545"/>
      <c r="K7580" s="545" t="s">
        <v>13413</v>
      </c>
      <c r="L7580" s="545" t="s">
        <v>18703</v>
      </c>
      <c r="M7580" s="548" t="s">
        <v>13868</v>
      </c>
      <c r="N7580" s="545" t="s">
        <v>13413</v>
      </c>
      <c r="O7580" s="545" t="s">
        <v>18704</v>
      </c>
      <c r="P7580" s="549">
        <v>5232</v>
      </c>
      <c r="Q7580" s="549">
        <v>2</v>
      </c>
      <c r="R7580" s="549">
        <v>117</v>
      </c>
      <c r="S7580" s="548"/>
      <c r="T7580" s="548"/>
      <c r="U7580" s="99"/>
    </row>
    <row r="7581" spans="1:21" ht="19.5" customHeight="1">
      <c r="A7581" s="545">
        <v>102227</v>
      </c>
      <c r="B7581" s="545" t="s">
        <v>1018</v>
      </c>
      <c r="C7581" s="545" t="s">
        <v>4504</v>
      </c>
      <c r="D7581" s="546"/>
      <c r="E7581" s="171" t="str">
        <f t="shared" si="118"/>
        <v>1900</v>
      </c>
      <c r="F7581" s="547">
        <v>0</v>
      </c>
      <c r="G7581" s="548">
        <v>0</v>
      </c>
      <c r="H7581" s="547">
        <v>0</v>
      </c>
      <c r="I7581" s="545" t="s">
        <v>12668</v>
      </c>
      <c r="J7581" s="545"/>
      <c r="K7581" s="545" t="s">
        <v>13413</v>
      </c>
      <c r="L7581" s="545" t="s">
        <v>14066</v>
      </c>
      <c r="M7581" s="548" t="s">
        <v>13868</v>
      </c>
      <c r="N7581" s="545" t="s">
        <v>13413</v>
      </c>
      <c r="O7581" s="545" t="s">
        <v>13413</v>
      </c>
      <c r="P7581" s="549">
        <v>5233</v>
      </c>
      <c r="Q7581" s="549">
        <v>2</v>
      </c>
      <c r="R7581" s="549">
        <v>7</v>
      </c>
      <c r="S7581" s="548"/>
      <c r="T7581" s="548"/>
      <c r="U7581" s="99"/>
    </row>
    <row r="7582" spans="1:21" ht="19.5" customHeight="1">
      <c r="A7582" s="545">
        <v>102228</v>
      </c>
      <c r="B7582" s="545" t="s">
        <v>7629</v>
      </c>
      <c r="C7582" s="545" t="s">
        <v>221</v>
      </c>
      <c r="D7582" s="546">
        <v>43658</v>
      </c>
      <c r="E7582" s="171" t="str">
        <f t="shared" si="118"/>
        <v>2019</v>
      </c>
      <c r="F7582" s="547">
        <v>108000</v>
      </c>
      <c r="G7582" s="548">
        <v>0.19</v>
      </c>
      <c r="H7582" s="547">
        <v>90756.3</v>
      </c>
      <c r="I7582" s="545" t="s">
        <v>12687</v>
      </c>
      <c r="J7582" s="545" t="s">
        <v>13321</v>
      </c>
      <c r="K7582" s="545" t="s">
        <v>18705</v>
      </c>
      <c r="L7582" s="545" t="s">
        <v>13413</v>
      </c>
      <c r="M7582" s="548" t="s">
        <v>13758</v>
      </c>
      <c r="N7582" s="545" t="s">
        <v>13413</v>
      </c>
      <c r="O7582" s="545" t="s">
        <v>13413</v>
      </c>
      <c r="P7582" s="549">
        <v>12291</v>
      </c>
      <c r="Q7582" s="549">
        <v>1</v>
      </c>
      <c r="R7582" s="549">
        <v>91</v>
      </c>
      <c r="S7582" s="548">
        <v>2244</v>
      </c>
      <c r="T7582" s="548"/>
      <c r="U7582" s="99"/>
    </row>
    <row r="7583" spans="1:21" ht="19.5" customHeight="1">
      <c r="A7583" s="545">
        <v>102229</v>
      </c>
      <c r="B7583" s="545" t="s">
        <v>3967</v>
      </c>
      <c r="C7583" s="545" t="s">
        <v>786</v>
      </c>
      <c r="D7583" s="546">
        <v>46052</v>
      </c>
      <c r="E7583" s="171" t="str">
        <f t="shared" si="118"/>
        <v>2026</v>
      </c>
      <c r="F7583" s="547">
        <v>11269</v>
      </c>
      <c r="G7583" s="548">
        <v>0</v>
      </c>
      <c r="H7583" s="547">
        <v>11269</v>
      </c>
      <c r="I7583" s="545" t="s">
        <v>12707</v>
      </c>
      <c r="J7583" s="545" t="s">
        <v>13307</v>
      </c>
      <c r="K7583" s="545" t="s">
        <v>13413</v>
      </c>
      <c r="L7583" s="545" t="s">
        <v>13413</v>
      </c>
      <c r="M7583" s="548" t="s">
        <v>13758</v>
      </c>
      <c r="N7583" s="545" t="s">
        <v>13413</v>
      </c>
      <c r="O7583" s="545" t="s">
        <v>13413</v>
      </c>
      <c r="P7583" s="549">
        <v>5234</v>
      </c>
      <c r="Q7583" s="549">
        <v>1</v>
      </c>
      <c r="R7583" s="549">
        <v>40</v>
      </c>
      <c r="S7583" s="548">
        <v>2228</v>
      </c>
      <c r="T7583" s="548"/>
      <c r="U7583" s="99"/>
    </row>
    <row r="7584" spans="1:21" ht="19.5" customHeight="1">
      <c r="A7584" s="545">
        <v>102230</v>
      </c>
      <c r="B7584" s="545" t="s">
        <v>1540</v>
      </c>
      <c r="C7584" s="545" t="s">
        <v>209</v>
      </c>
      <c r="D7584" s="546"/>
      <c r="E7584" s="171" t="str">
        <f t="shared" si="118"/>
        <v>1900</v>
      </c>
      <c r="F7584" s="547">
        <v>0</v>
      </c>
      <c r="G7584" s="548">
        <v>0</v>
      </c>
      <c r="H7584" s="547">
        <v>0</v>
      </c>
      <c r="I7584" s="545" t="s">
        <v>12685</v>
      </c>
      <c r="J7584" s="545"/>
      <c r="K7584" s="545" t="s">
        <v>13413</v>
      </c>
      <c r="L7584" s="545" t="s">
        <v>13413</v>
      </c>
      <c r="M7584" s="548" t="s">
        <v>13758</v>
      </c>
      <c r="N7584" s="545" t="s">
        <v>13413</v>
      </c>
      <c r="O7584" s="545" t="s">
        <v>13413</v>
      </c>
      <c r="P7584" s="549">
        <v>5235</v>
      </c>
      <c r="Q7584" s="549">
        <v>1</v>
      </c>
      <c r="R7584" s="549">
        <v>11</v>
      </c>
      <c r="S7584" s="548"/>
      <c r="T7584" s="548"/>
      <c r="U7584" s="99"/>
    </row>
    <row r="7585" spans="1:21" ht="19.5" customHeight="1">
      <c r="A7585" s="545">
        <v>102231</v>
      </c>
      <c r="B7585" s="545" t="s">
        <v>947</v>
      </c>
      <c r="C7585" s="545" t="s">
        <v>4504</v>
      </c>
      <c r="D7585" s="546">
        <v>45708</v>
      </c>
      <c r="E7585" s="171" t="str">
        <f t="shared" si="118"/>
        <v>2025</v>
      </c>
      <c r="F7585" s="547">
        <v>196389.37</v>
      </c>
      <c r="G7585" s="548">
        <v>0.19</v>
      </c>
      <c r="H7585" s="547">
        <v>165033.07999999999</v>
      </c>
      <c r="I7585" s="545" t="s">
        <v>12690</v>
      </c>
      <c r="J7585" s="545" t="s">
        <v>13307</v>
      </c>
      <c r="K7585" s="545" t="s">
        <v>13413</v>
      </c>
      <c r="L7585" s="545" t="s">
        <v>16136</v>
      </c>
      <c r="M7585" s="548" t="s">
        <v>13868</v>
      </c>
      <c r="N7585" s="545" t="s">
        <v>13413</v>
      </c>
      <c r="O7585" s="545" t="s">
        <v>13413</v>
      </c>
      <c r="P7585" s="549">
        <v>5236</v>
      </c>
      <c r="Q7585" s="549">
        <v>2</v>
      </c>
      <c r="R7585" s="549">
        <v>96</v>
      </c>
      <c r="S7585" s="548">
        <v>2228</v>
      </c>
      <c r="T7585" s="548"/>
      <c r="U7585" s="99"/>
    </row>
    <row r="7586" spans="1:21" ht="19.5" customHeight="1">
      <c r="A7586" s="545">
        <v>102232</v>
      </c>
      <c r="B7586" s="545" t="s">
        <v>1336</v>
      </c>
      <c r="C7586" s="545" t="s">
        <v>4504</v>
      </c>
      <c r="D7586" s="546">
        <v>45001</v>
      </c>
      <c r="E7586" s="171" t="str">
        <f t="shared" si="118"/>
        <v>2023</v>
      </c>
      <c r="F7586" s="547">
        <v>70821.009999999995</v>
      </c>
      <c r="G7586" s="548">
        <v>0.19</v>
      </c>
      <c r="H7586" s="547">
        <v>59513.45</v>
      </c>
      <c r="I7586" s="545" t="s">
        <v>12659</v>
      </c>
      <c r="J7586" s="545" t="s">
        <v>13297</v>
      </c>
      <c r="K7586" s="545" t="s">
        <v>13413</v>
      </c>
      <c r="L7586" s="545" t="s">
        <v>15230</v>
      </c>
      <c r="M7586" s="548" t="s">
        <v>13868</v>
      </c>
      <c r="N7586" s="545" t="s">
        <v>13413</v>
      </c>
      <c r="O7586" s="545" t="s">
        <v>13413</v>
      </c>
      <c r="P7586" s="549">
        <v>5237</v>
      </c>
      <c r="Q7586" s="549">
        <v>2</v>
      </c>
      <c r="R7586" s="549">
        <v>116</v>
      </c>
      <c r="S7586" s="548">
        <v>2257</v>
      </c>
      <c r="T7586" s="548"/>
      <c r="U7586" s="99"/>
    </row>
    <row r="7587" spans="1:21" ht="19.5" customHeight="1">
      <c r="A7587" s="545">
        <v>102233</v>
      </c>
      <c r="B7587" s="545" t="s">
        <v>10434</v>
      </c>
      <c r="C7587" s="545" t="s">
        <v>206</v>
      </c>
      <c r="D7587" s="546"/>
      <c r="E7587" s="171" t="str">
        <f t="shared" si="118"/>
        <v>1900</v>
      </c>
      <c r="F7587" s="547">
        <v>0</v>
      </c>
      <c r="G7587" s="548">
        <v>0</v>
      </c>
      <c r="H7587" s="547">
        <v>0</v>
      </c>
      <c r="I7587" s="545" t="s">
        <v>12709</v>
      </c>
      <c r="J7587" s="545"/>
      <c r="K7587" s="545" t="s">
        <v>18706</v>
      </c>
      <c r="L7587" s="545" t="s">
        <v>13413</v>
      </c>
      <c r="M7587" s="548" t="s">
        <v>13758</v>
      </c>
      <c r="N7587" s="545" t="s">
        <v>13413</v>
      </c>
      <c r="O7587" s="545" t="s">
        <v>14352</v>
      </c>
      <c r="P7587" s="549">
        <v>5238</v>
      </c>
      <c r="Q7587" s="549">
        <v>1</v>
      </c>
      <c r="R7587" s="549">
        <v>124</v>
      </c>
      <c r="S7587" s="548"/>
      <c r="T7587" s="548"/>
      <c r="U7587" s="99"/>
    </row>
    <row r="7588" spans="1:21" ht="19.5" customHeight="1">
      <c r="A7588" s="545">
        <v>102234</v>
      </c>
      <c r="B7588" s="545" t="s">
        <v>2330</v>
      </c>
      <c r="C7588" s="545" t="s">
        <v>209</v>
      </c>
      <c r="D7588" s="546">
        <v>46052</v>
      </c>
      <c r="E7588" s="171" t="str">
        <f t="shared" si="118"/>
        <v>2026</v>
      </c>
      <c r="F7588" s="547">
        <v>8595</v>
      </c>
      <c r="G7588" s="548">
        <v>0.19</v>
      </c>
      <c r="H7588" s="547">
        <v>7222.69</v>
      </c>
      <c r="I7588" s="545" t="s">
        <v>12637</v>
      </c>
      <c r="J7588" s="545" t="s">
        <v>13307</v>
      </c>
      <c r="K7588" s="545" t="s">
        <v>13413</v>
      </c>
      <c r="L7588" s="545" t="s">
        <v>14933</v>
      </c>
      <c r="M7588" s="548" t="s">
        <v>13758</v>
      </c>
      <c r="N7588" s="545" t="s">
        <v>13413</v>
      </c>
      <c r="O7588" s="545" t="s">
        <v>13413</v>
      </c>
      <c r="P7588" s="549">
        <v>5239</v>
      </c>
      <c r="Q7588" s="549">
        <v>1</v>
      </c>
      <c r="R7588" s="549">
        <v>13</v>
      </c>
      <c r="S7588" s="548">
        <v>2228</v>
      </c>
      <c r="T7588" s="548"/>
      <c r="U7588" s="99"/>
    </row>
    <row r="7589" spans="1:21" ht="19.5" customHeight="1">
      <c r="A7589" s="545">
        <v>102235</v>
      </c>
      <c r="B7589" s="545" t="s">
        <v>6727</v>
      </c>
      <c r="C7589" s="545" t="s">
        <v>209</v>
      </c>
      <c r="D7589" s="546">
        <v>46052</v>
      </c>
      <c r="E7589" s="171" t="str">
        <f t="shared" si="118"/>
        <v>2026</v>
      </c>
      <c r="F7589" s="547">
        <v>87810</v>
      </c>
      <c r="G7589" s="548">
        <v>0.19</v>
      </c>
      <c r="H7589" s="547">
        <v>73789.919999999998</v>
      </c>
      <c r="I7589" s="545" t="s">
        <v>12676</v>
      </c>
      <c r="J7589" s="545" t="s">
        <v>13307</v>
      </c>
      <c r="K7589" s="545" t="s">
        <v>13413</v>
      </c>
      <c r="L7589" s="545" t="s">
        <v>13807</v>
      </c>
      <c r="M7589" s="548" t="s">
        <v>13758</v>
      </c>
      <c r="N7589" s="545" t="s">
        <v>13413</v>
      </c>
      <c r="O7589" s="545" t="s">
        <v>18162</v>
      </c>
      <c r="P7589" s="549">
        <v>5240</v>
      </c>
      <c r="Q7589" s="549">
        <v>1</v>
      </c>
      <c r="R7589" s="549">
        <v>14</v>
      </c>
      <c r="S7589" s="548">
        <v>2228</v>
      </c>
      <c r="T7589" s="548"/>
      <c r="U7589" s="99"/>
    </row>
    <row r="7590" spans="1:21" ht="19.5" customHeight="1">
      <c r="A7590" s="545">
        <v>102236</v>
      </c>
      <c r="B7590" s="545" t="s">
        <v>386</v>
      </c>
      <c r="C7590" s="545" t="s">
        <v>216</v>
      </c>
      <c r="D7590" s="546"/>
      <c r="E7590" s="171" t="str">
        <f t="shared" si="118"/>
        <v>1900</v>
      </c>
      <c r="F7590" s="547">
        <v>0</v>
      </c>
      <c r="G7590" s="548">
        <v>0</v>
      </c>
      <c r="H7590" s="547">
        <v>0</v>
      </c>
      <c r="I7590" s="545" t="s">
        <v>12741</v>
      </c>
      <c r="J7590" s="545"/>
      <c r="K7590" s="545" t="s">
        <v>13413</v>
      </c>
      <c r="L7590" s="545" t="s">
        <v>13413</v>
      </c>
      <c r="M7590" s="548" t="s">
        <v>13758</v>
      </c>
      <c r="N7590" s="545" t="s">
        <v>13413</v>
      </c>
      <c r="O7590" s="545" t="s">
        <v>13413</v>
      </c>
      <c r="P7590" s="549">
        <v>5241</v>
      </c>
      <c r="Q7590" s="549">
        <v>1</v>
      </c>
      <c r="R7590" s="549">
        <v>37</v>
      </c>
      <c r="S7590" s="548"/>
      <c r="T7590" s="548"/>
      <c r="U7590" s="99"/>
    </row>
    <row r="7591" spans="1:21" ht="19.5" customHeight="1">
      <c r="A7591" s="545">
        <v>102237</v>
      </c>
      <c r="B7591" s="545" t="s">
        <v>387</v>
      </c>
      <c r="C7591" s="545" t="s">
        <v>216</v>
      </c>
      <c r="D7591" s="546"/>
      <c r="E7591" s="171" t="str">
        <f t="shared" si="118"/>
        <v>1900</v>
      </c>
      <c r="F7591" s="547">
        <v>0</v>
      </c>
      <c r="G7591" s="548">
        <v>0</v>
      </c>
      <c r="H7591" s="547">
        <v>0</v>
      </c>
      <c r="I7591" s="545" t="s">
        <v>12741</v>
      </c>
      <c r="J7591" s="545"/>
      <c r="K7591" s="545" t="s">
        <v>13413</v>
      </c>
      <c r="L7591" s="545" t="s">
        <v>13413</v>
      </c>
      <c r="M7591" s="548" t="s">
        <v>13758</v>
      </c>
      <c r="N7591" s="545" t="s">
        <v>13413</v>
      </c>
      <c r="O7591" s="545" t="s">
        <v>13413</v>
      </c>
      <c r="P7591" s="549">
        <v>5242</v>
      </c>
      <c r="Q7591" s="549">
        <v>1</v>
      </c>
      <c r="R7591" s="549">
        <v>37</v>
      </c>
      <c r="S7591" s="548"/>
      <c r="T7591" s="548"/>
      <c r="U7591" s="99"/>
    </row>
    <row r="7592" spans="1:21" ht="19.5" customHeight="1">
      <c r="A7592" s="545">
        <v>102238</v>
      </c>
      <c r="B7592" s="545" t="s">
        <v>388</v>
      </c>
      <c r="C7592" s="545" t="s">
        <v>216</v>
      </c>
      <c r="D7592" s="546"/>
      <c r="E7592" s="171" t="str">
        <f t="shared" si="118"/>
        <v>1900</v>
      </c>
      <c r="F7592" s="547">
        <v>0</v>
      </c>
      <c r="G7592" s="548">
        <v>0</v>
      </c>
      <c r="H7592" s="547">
        <v>0</v>
      </c>
      <c r="I7592" s="545" t="s">
        <v>12741</v>
      </c>
      <c r="J7592" s="545"/>
      <c r="K7592" s="545" t="s">
        <v>13413</v>
      </c>
      <c r="L7592" s="545" t="s">
        <v>13413</v>
      </c>
      <c r="M7592" s="548" t="s">
        <v>13758</v>
      </c>
      <c r="N7592" s="545" t="s">
        <v>13413</v>
      </c>
      <c r="O7592" s="545" t="s">
        <v>13413</v>
      </c>
      <c r="P7592" s="549">
        <v>5243</v>
      </c>
      <c r="Q7592" s="549">
        <v>1</v>
      </c>
      <c r="R7592" s="549">
        <v>37</v>
      </c>
      <c r="S7592" s="548"/>
      <c r="T7592" s="548"/>
      <c r="U7592" s="99"/>
    </row>
    <row r="7593" spans="1:21" ht="19.5" customHeight="1">
      <c r="A7593" s="545">
        <v>102239</v>
      </c>
      <c r="B7593" s="545" t="s">
        <v>1052</v>
      </c>
      <c r="C7593" s="545" t="s">
        <v>216</v>
      </c>
      <c r="D7593" s="546"/>
      <c r="E7593" s="171" t="str">
        <f t="shared" si="118"/>
        <v>1900</v>
      </c>
      <c r="F7593" s="547">
        <v>0</v>
      </c>
      <c r="G7593" s="548">
        <v>0</v>
      </c>
      <c r="H7593" s="547">
        <v>0</v>
      </c>
      <c r="I7593" s="545" t="s">
        <v>12694</v>
      </c>
      <c r="J7593" s="545"/>
      <c r="K7593" s="545" t="s">
        <v>13413</v>
      </c>
      <c r="L7593" s="545" t="s">
        <v>18707</v>
      </c>
      <c r="M7593" s="548" t="s">
        <v>13868</v>
      </c>
      <c r="N7593" s="545" t="s">
        <v>22158</v>
      </c>
      <c r="O7593" s="545" t="s">
        <v>18708</v>
      </c>
      <c r="P7593" s="549">
        <v>5244</v>
      </c>
      <c r="Q7593" s="549">
        <v>2</v>
      </c>
      <c r="R7593" s="549">
        <v>104</v>
      </c>
      <c r="S7593" s="548"/>
      <c r="T7593" s="548">
        <v>39</v>
      </c>
      <c r="U7593" s="99"/>
    </row>
    <row r="7594" spans="1:21" ht="19.5" customHeight="1">
      <c r="A7594" s="545">
        <v>102240</v>
      </c>
      <c r="B7594" s="545" t="s">
        <v>389</v>
      </c>
      <c r="C7594" s="545" t="s">
        <v>216</v>
      </c>
      <c r="D7594" s="546"/>
      <c r="E7594" s="171" t="str">
        <f t="shared" si="118"/>
        <v>1900</v>
      </c>
      <c r="F7594" s="547">
        <v>0</v>
      </c>
      <c r="G7594" s="548">
        <v>0</v>
      </c>
      <c r="H7594" s="547">
        <v>0</v>
      </c>
      <c r="I7594" s="545" t="s">
        <v>12741</v>
      </c>
      <c r="J7594" s="545"/>
      <c r="K7594" s="545" t="s">
        <v>13413</v>
      </c>
      <c r="L7594" s="545" t="s">
        <v>13413</v>
      </c>
      <c r="M7594" s="548" t="s">
        <v>13758</v>
      </c>
      <c r="N7594" s="545" t="s">
        <v>13413</v>
      </c>
      <c r="O7594" s="545" t="s">
        <v>13413</v>
      </c>
      <c r="P7594" s="549">
        <v>5245</v>
      </c>
      <c r="Q7594" s="549">
        <v>1</v>
      </c>
      <c r="R7594" s="549">
        <v>37</v>
      </c>
      <c r="S7594" s="548"/>
      <c r="T7594" s="548"/>
      <c r="U7594" s="99"/>
    </row>
    <row r="7595" spans="1:21" ht="19.5" customHeight="1">
      <c r="A7595" s="545">
        <v>102241</v>
      </c>
      <c r="B7595" s="545" t="s">
        <v>390</v>
      </c>
      <c r="C7595" s="545" t="s">
        <v>216</v>
      </c>
      <c r="D7595" s="546"/>
      <c r="E7595" s="171" t="str">
        <f t="shared" si="118"/>
        <v>1900</v>
      </c>
      <c r="F7595" s="547">
        <v>0</v>
      </c>
      <c r="G7595" s="548">
        <v>0</v>
      </c>
      <c r="H7595" s="547">
        <v>0</v>
      </c>
      <c r="I7595" s="545" t="s">
        <v>12741</v>
      </c>
      <c r="J7595" s="545"/>
      <c r="K7595" s="545" t="s">
        <v>13413</v>
      </c>
      <c r="L7595" s="545" t="s">
        <v>13413</v>
      </c>
      <c r="M7595" s="548" t="s">
        <v>13758</v>
      </c>
      <c r="N7595" s="545" t="s">
        <v>13413</v>
      </c>
      <c r="O7595" s="545" t="s">
        <v>13413</v>
      </c>
      <c r="P7595" s="549">
        <v>5246</v>
      </c>
      <c r="Q7595" s="549">
        <v>1</v>
      </c>
      <c r="R7595" s="549">
        <v>37</v>
      </c>
      <c r="S7595" s="548"/>
      <c r="T7595" s="548"/>
      <c r="U7595" s="99"/>
    </row>
    <row r="7596" spans="1:21" ht="19.5" customHeight="1">
      <c r="A7596" s="545">
        <v>102242</v>
      </c>
      <c r="B7596" s="545" t="s">
        <v>391</v>
      </c>
      <c r="C7596" s="545" t="s">
        <v>216</v>
      </c>
      <c r="D7596" s="546"/>
      <c r="E7596" s="171" t="str">
        <f t="shared" si="118"/>
        <v>1900</v>
      </c>
      <c r="F7596" s="547">
        <v>0</v>
      </c>
      <c r="G7596" s="548">
        <v>0</v>
      </c>
      <c r="H7596" s="547">
        <v>0</v>
      </c>
      <c r="I7596" s="545" t="s">
        <v>12741</v>
      </c>
      <c r="J7596" s="545"/>
      <c r="K7596" s="545" t="s">
        <v>13413</v>
      </c>
      <c r="L7596" s="545" t="s">
        <v>13413</v>
      </c>
      <c r="M7596" s="548" t="s">
        <v>13758</v>
      </c>
      <c r="N7596" s="545" t="s">
        <v>13413</v>
      </c>
      <c r="O7596" s="545" t="s">
        <v>13413</v>
      </c>
      <c r="P7596" s="549">
        <v>5247</v>
      </c>
      <c r="Q7596" s="549">
        <v>1</v>
      </c>
      <c r="R7596" s="549">
        <v>37</v>
      </c>
      <c r="S7596" s="548"/>
      <c r="T7596" s="548"/>
      <c r="U7596" s="99"/>
    </row>
    <row r="7597" spans="1:21" ht="19.5" customHeight="1">
      <c r="A7597" s="545">
        <v>102243</v>
      </c>
      <c r="B7597" s="545" t="s">
        <v>648</v>
      </c>
      <c r="C7597" s="545" t="s">
        <v>221</v>
      </c>
      <c r="D7597" s="546"/>
      <c r="E7597" s="171" t="str">
        <f t="shared" si="118"/>
        <v>1900</v>
      </c>
      <c r="F7597" s="547">
        <v>0</v>
      </c>
      <c r="G7597" s="548">
        <v>0</v>
      </c>
      <c r="H7597" s="547">
        <v>0</v>
      </c>
      <c r="I7597" s="545" t="s">
        <v>12643</v>
      </c>
      <c r="J7597" s="545"/>
      <c r="K7597" s="545" t="s">
        <v>13413</v>
      </c>
      <c r="L7597" s="545" t="s">
        <v>13413</v>
      </c>
      <c r="M7597" s="548" t="s">
        <v>13758</v>
      </c>
      <c r="N7597" s="545" t="s">
        <v>13413</v>
      </c>
      <c r="O7597" s="545" t="s">
        <v>13413</v>
      </c>
      <c r="P7597" s="549">
        <v>5248</v>
      </c>
      <c r="Q7597" s="549">
        <v>1</v>
      </c>
      <c r="R7597" s="549">
        <v>6</v>
      </c>
      <c r="S7597" s="548"/>
      <c r="T7597" s="548"/>
      <c r="U7597" s="99"/>
    </row>
    <row r="7598" spans="1:21" ht="19.5" customHeight="1">
      <c r="A7598" s="545">
        <v>102244</v>
      </c>
      <c r="B7598" s="545" t="s">
        <v>10433</v>
      </c>
      <c r="C7598" s="545" t="s">
        <v>221</v>
      </c>
      <c r="D7598" s="546"/>
      <c r="E7598" s="171" t="str">
        <f t="shared" si="118"/>
        <v>1900</v>
      </c>
      <c r="F7598" s="547">
        <v>0</v>
      </c>
      <c r="G7598" s="548">
        <v>0</v>
      </c>
      <c r="H7598" s="547">
        <v>0</v>
      </c>
      <c r="I7598" s="545" t="s">
        <v>12643</v>
      </c>
      <c r="J7598" s="545"/>
      <c r="K7598" s="545" t="s">
        <v>13413</v>
      </c>
      <c r="L7598" s="545" t="s">
        <v>13413</v>
      </c>
      <c r="M7598" s="548" t="s">
        <v>13758</v>
      </c>
      <c r="N7598" s="545" t="s">
        <v>13413</v>
      </c>
      <c r="O7598" s="545" t="s">
        <v>13413</v>
      </c>
      <c r="P7598" s="549">
        <v>5249</v>
      </c>
      <c r="Q7598" s="549">
        <v>1</v>
      </c>
      <c r="R7598" s="549">
        <v>6</v>
      </c>
      <c r="S7598" s="548"/>
      <c r="T7598" s="548"/>
      <c r="U7598" s="99"/>
    </row>
    <row r="7599" spans="1:21" ht="19.5" customHeight="1">
      <c r="A7599" s="545">
        <v>102245</v>
      </c>
      <c r="B7599" s="545" t="s">
        <v>3644</v>
      </c>
      <c r="C7599" s="545" t="s">
        <v>216</v>
      </c>
      <c r="D7599" s="546"/>
      <c r="E7599" s="171" t="str">
        <f t="shared" si="118"/>
        <v>1900</v>
      </c>
      <c r="F7599" s="547">
        <v>0</v>
      </c>
      <c r="G7599" s="548">
        <v>0</v>
      </c>
      <c r="H7599" s="547">
        <v>0</v>
      </c>
      <c r="I7599" s="545" t="s">
        <v>12753</v>
      </c>
      <c r="J7599" s="545"/>
      <c r="K7599" s="545" t="s">
        <v>13413</v>
      </c>
      <c r="L7599" s="545" t="s">
        <v>13413</v>
      </c>
      <c r="M7599" s="548" t="s">
        <v>13758</v>
      </c>
      <c r="N7599" s="545" t="s">
        <v>13413</v>
      </c>
      <c r="O7599" s="545" t="s">
        <v>13413</v>
      </c>
      <c r="P7599" s="549">
        <v>5250</v>
      </c>
      <c r="Q7599" s="549">
        <v>1</v>
      </c>
      <c r="R7599" s="549">
        <v>165</v>
      </c>
      <c r="S7599" s="548"/>
      <c r="T7599" s="548"/>
      <c r="U7599" s="99"/>
    </row>
    <row r="7600" spans="1:21" ht="19.5" customHeight="1">
      <c r="A7600" s="545">
        <v>102246</v>
      </c>
      <c r="B7600" s="545" t="s">
        <v>1629</v>
      </c>
      <c r="C7600" s="545" t="s">
        <v>221</v>
      </c>
      <c r="D7600" s="546"/>
      <c r="E7600" s="171" t="str">
        <f t="shared" si="118"/>
        <v>1900</v>
      </c>
      <c r="F7600" s="547">
        <v>0</v>
      </c>
      <c r="G7600" s="548">
        <v>0</v>
      </c>
      <c r="H7600" s="547">
        <v>0</v>
      </c>
      <c r="I7600" s="545" t="s">
        <v>12709</v>
      </c>
      <c r="J7600" s="545"/>
      <c r="K7600" s="545" t="s">
        <v>18709</v>
      </c>
      <c r="L7600" s="545" t="s">
        <v>17764</v>
      </c>
      <c r="M7600" s="548" t="s">
        <v>13758</v>
      </c>
      <c r="N7600" s="545" t="s">
        <v>22824</v>
      </c>
      <c r="O7600" s="545" t="s">
        <v>16812</v>
      </c>
      <c r="P7600" s="549">
        <v>5251</v>
      </c>
      <c r="Q7600" s="549">
        <v>1</v>
      </c>
      <c r="R7600" s="549">
        <v>124</v>
      </c>
      <c r="S7600" s="548"/>
      <c r="T7600" s="548">
        <v>442</v>
      </c>
      <c r="U7600" s="99"/>
    </row>
    <row r="7601" spans="1:21" ht="19.5" customHeight="1">
      <c r="A7601" s="545">
        <v>102247</v>
      </c>
      <c r="B7601" s="545" t="s">
        <v>10432</v>
      </c>
      <c r="C7601" s="545" t="s">
        <v>216</v>
      </c>
      <c r="D7601" s="546"/>
      <c r="E7601" s="171" t="str">
        <f t="shared" si="118"/>
        <v>1900</v>
      </c>
      <c r="F7601" s="547">
        <v>0</v>
      </c>
      <c r="G7601" s="548">
        <v>0</v>
      </c>
      <c r="H7601" s="547">
        <v>0</v>
      </c>
      <c r="I7601" s="545" t="s">
        <v>12686</v>
      </c>
      <c r="J7601" s="545"/>
      <c r="K7601" s="545" t="s">
        <v>13413</v>
      </c>
      <c r="L7601" s="545" t="s">
        <v>16428</v>
      </c>
      <c r="M7601" s="548" t="s">
        <v>13758</v>
      </c>
      <c r="N7601" s="545" t="s">
        <v>13413</v>
      </c>
      <c r="O7601" s="545" t="s">
        <v>13413</v>
      </c>
      <c r="P7601" s="549">
        <v>5252</v>
      </c>
      <c r="Q7601" s="549">
        <v>1</v>
      </c>
      <c r="R7601" s="549">
        <v>131</v>
      </c>
      <c r="S7601" s="548"/>
      <c r="T7601" s="548"/>
      <c r="U7601" s="99"/>
    </row>
    <row r="7602" spans="1:21" ht="19.5" customHeight="1">
      <c r="A7602" s="545">
        <v>102248</v>
      </c>
      <c r="B7602" s="545" t="s">
        <v>10431</v>
      </c>
      <c r="C7602" s="545" t="s">
        <v>216</v>
      </c>
      <c r="D7602" s="546"/>
      <c r="E7602" s="171" t="str">
        <f t="shared" si="118"/>
        <v>1900</v>
      </c>
      <c r="F7602" s="547">
        <v>0</v>
      </c>
      <c r="G7602" s="548">
        <v>0</v>
      </c>
      <c r="H7602" s="547">
        <v>0</v>
      </c>
      <c r="I7602" s="545" t="s">
        <v>12640</v>
      </c>
      <c r="J7602" s="545"/>
      <c r="K7602" s="545" t="s">
        <v>18710</v>
      </c>
      <c r="L7602" s="545" t="s">
        <v>16471</v>
      </c>
      <c r="M7602" s="548" t="s">
        <v>13758</v>
      </c>
      <c r="N7602" s="545" t="s">
        <v>13413</v>
      </c>
      <c r="O7602" s="545" t="s">
        <v>17781</v>
      </c>
      <c r="P7602" s="549">
        <v>5253</v>
      </c>
      <c r="Q7602" s="549">
        <v>1</v>
      </c>
      <c r="R7602" s="549">
        <v>1</v>
      </c>
      <c r="S7602" s="548"/>
      <c r="T7602" s="548"/>
      <c r="U7602" s="99"/>
    </row>
    <row r="7603" spans="1:21" ht="19.5" customHeight="1">
      <c r="A7603" s="545">
        <v>102249</v>
      </c>
      <c r="B7603" s="545" t="s">
        <v>6300</v>
      </c>
      <c r="C7603" s="545" t="s">
        <v>216</v>
      </c>
      <c r="D7603" s="546">
        <v>45898</v>
      </c>
      <c r="E7603" s="171" t="str">
        <f t="shared" si="118"/>
        <v>2025</v>
      </c>
      <c r="F7603" s="547">
        <v>197945</v>
      </c>
      <c r="G7603" s="548">
        <v>0.19</v>
      </c>
      <c r="H7603" s="547">
        <v>166340.34</v>
      </c>
      <c r="I7603" s="545" t="s">
        <v>12680</v>
      </c>
      <c r="J7603" s="545" t="s">
        <v>13297</v>
      </c>
      <c r="K7603" s="545" t="s">
        <v>13413</v>
      </c>
      <c r="L7603" s="545" t="s">
        <v>14803</v>
      </c>
      <c r="M7603" s="548" t="s">
        <v>13758</v>
      </c>
      <c r="N7603" s="545" t="s">
        <v>13413</v>
      </c>
      <c r="O7603" s="545" t="s">
        <v>14804</v>
      </c>
      <c r="P7603" s="549">
        <v>5254</v>
      </c>
      <c r="Q7603" s="549">
        <v>1</v>
      </c>
      <c r="R7603" s="549">
        <v>20</v>
      </c>
      <c r="S7603" s="548">
        <v>2257</v>
      </c>
      <c r="T7603" s="548"/>
      <c r="U7603" s="99"/>
    </row>
    <row r="7604" spans="1:21" ht="19.5" customHeight="1">
      <c r="A7604" s="545">
        <v>102250</v>
      </c>
      <c r="B7604" s="545" t="s">
        <v>1823</v>
      </c>
      <c r="C7604" s="545" t="s">
        <v>216</v>
      </c>
      <c r="D7604" s="546"/>
      <c r="E7604" s="171" t="str">
        <f t="shared" si="118"/>
        <v>1900</v>
      </c>
      <c r="F7604" s="547">
        <v>0</v>
      </c>
      <c r="G7604" s="548">
        <v>0</v>
      </c>
      <c r="H7604" s="547">
        <v>0</v>
      </c>
      <c r="I7604" s="545" t="s">
        <v>12686</v>
      </c>
      <c r="J7604" s="545"/>
      <c r="K7604" s="545" t="s">
        <v>13413</v>
      </c>
      <c r="L7604" s="545" t="s">
        <v>13413</v>
      </c>
      <c r="M7604" s="548" t="s">
        <v>13758</v>
      </c>
      <c r="N7604" s="545" t="s">
        <v>13413</v>
      </c>
      <c r="O7604" s="545" t="s">
        <v>16336</v>
      </c>
      <c r="P7604" s="549">
        <v>5255</v>
      </c>
      <c r="Q7604" s="549">
        <v>1</v>
      </c>
      <c r="R7604" s="549">
        <v>131</v>
      </c>
      <c r="S7604" s="548"/>
      <c r="T7604" s="548"/>
      <c r="U7604" s="99"/>
    </row>
    <row r="7605" spans="1:21" ht="19.5" customHeight="1">
      <c r="A7605" s="545">
        <v>102251</v>
      </c>
      <c r="B7605" s="545" t="s">
        <v>3794</v>
      </c>
      <c r="C7605" s="545" t="s">
        <v>216</v>
      </c>
      <c r="D7605" s="546"/>
      <c r="E7605" s="171" t="str">
        <f t="shared" si="118"/>
        <v>1900</v>
      </c>
      <c r="F7605" s="547">
        <v>0</v>
      </c>
      <c r="G7605" s="548">
        <v>0</v>
      </c>
      <c r="H7605" s="547">
        <v>0</v>
      </c>
      <c r="I7605" s="545" t="s">
        <v>12977</v>
      </c>
      <c r="J7605" s="545"/>
      <c r="K7605" s="545" t="s">
        <v>13413</v>
      </c>
      <c r="L7605" s="545" t="s">
        <v>13413</v>
      </c>
      <c r="M7605" s="548" t="s">
        <v>13758</v>
      </c>
      <c r="N7605" s="545" t="s">
        <v>22845</v>
      </c>
      <c r="O7605" s="545" t="s">
        <v>13413</v>
      </c>
      <c r="P7605" s="549">
        <v>5256</v>
      </c>
      <c r="Q7605" s="549">
        <v>1</v>
      </c>
      <c r="R7605" s="549">
        <v>31</v>
      </c>
      <c r="S7605" s="548"/>
      <c r="T7605" s="548">
        <v>460</v>
      </c>
      <c r="U7605" s="99"/>
    </row>
    <row r="7606" spans="1:21" ht="19.5" customHeight="1">
      <c r="A7606" s="545">
        <v>102252</v>
      </c>
      <c r="B7606" s="545" t="s">
        <v>3795</v>
      </c>
      <c r="C7606" s="545" t="s">
        <v>975</v>
      </c>
      <c r="D7606" s="546"/>
      <c r="E7606" s="171" t="str">
        <f t="shared" si="118"/>
        <v>1900</v>
      </c>
      <c r="F7606" s="547">
        <v>0</v>
      </c>
      <c r="G7606" s="548">
        <v>0</v>
      </c>
      <c r="H7606" s="547">
        <v>0</v>
      </c>
      <c r="I7606" s="545" t="s">
        <v>12977</v>
      </c>
      <c r="J7606" s="545"/>
      <c r="K7606" s="545" t="s">
        <v>13413</v>
      </c>
      <c r="L7606" s="545" t="s">
        <v>13413</v>
      </c>
      <c r="M7606" s="548" t="s">
        <v>13758</v>
      </c>
      <c r="N7606" s="545" t="s">
        <v>22845</v>
      </c>
      <c r="O7606" s="545" t="s">
        <v>13413</v>
      </c>
      <c r="P7606" s="549">
        <v>5257</v>
      </c>
      <c r="Q7606" s="549">
        <v>1</v>
      </c>
      <c r="R7606" s="549">
        <v>31</v>
      </c>
      <c r="S7606" s="548"/>
      <c r="T7606" s="548">
        <v>460</v>
      </c>
      <c r="U7606" s="99"/>
    </row>
    <row r="7607" spans="1:21" ht="19.5" customHeight="1">
      <c r="A7607" s="545">
        <v>102253</v>
      </c>
      <c r="B7607" s="545" t="s">
        <v>10430</v>
      </c>
      <c r="C7607" s="545" t="s">
        <v>4504</v>
      </c>
      <c r="D7607" s="546"/>
      <c r="E7607" s="171" t="str">
        <f t="shared" si="118"/>
        <v>1900</v>
      </c>
      <c r="F7607" s="547">
        <v>0</v>
      </c>
      <c r="G7607" s="548">
        <v>0</v>
      </c>
      <c r="H7607" s="547">
        <v>0</v>
      </c>
      <c r="I7607" s="545" t="s">
        <v>12668</v>
      </c>
      <c r="J7607" s="545"/>
      <c r="K7607" s="545" t="s">
        <v>18711</v>
      </c>
      <c r="L7607" s="545" t="s">
        <v>13413</v>
      </c>
      <c r="M7607" s="548" t="s">
        <v>13868</v>
      </c>
      <c r="N7607" s="545" t="s">
        <v>13413</v>
      </c>
      <c r="O7607" s="545" t="s">
        <v>13413</v>
      </c>
      <c r="P7607" s="549">
        <v>5258</v>
      </c>
      <c r="Q7607" s="549">
        <v>2</v>
      </c>
      <c r="R7607" s="549">
        <v>7</v>
      </c>
      <c r="S7607" s="548"/>
      <c r="T7607" s="548"/>
      <c r="U7607" s="99"/>
    </row>
    <row r="7608" spans="1:21" ht="19.5" customHeight="1">
      <c r="A7608" s="545">
        <v>102254</v>
      </c>
      <c r="B7608" s="545" t="s">
        <v>7625</v>
      </c>
      <c r="C7608" s="545" t="s">
        <v>216</v>
      </c>
      <c r="D7608" s="546">
        <v>43661</v>
      </c>
      <c r="E7608" s="171" t="str">
        <f t="shared" si="118"/>
        <v>2019</v>
      </c>
      <c r="F7608" s="547">
        <v>120000</v>
      </c>
      <c r="G7608" s="548">
        <v>0.19</v>
      </c>
      <c r="H7608" s="547">
        <v>100840.34</v>
      </c>
      <c r="I7608" s="545" t="s">
        <v>12718</v>
      </c>
      <c r="J7608" s="545" t="s">
        <v>13321</v>
      </c>
      <c r="K7608" s="545" t="s">
        <v>18712</v>
      </c>
      <c r="L7608" s="545" t="s">
        <v>13413</v>
      </c>
      <c r="M7608" s="548" t="s">
        <v>13758</v>
      </c>
      <c r="N7608" s="545" t="s">
        <v>13413</v>
      </c>
      <c r="O7608" s="545" t="s">
        <v>13413</v>
      </c>
      <c r="P7608" s="549">
        <v>12292</v>
      </c>
      <c r="Q7608" s="549">
        <v>1</v>
      </c>
      <c r="R7608" s="549">
        <v>137</v>
      </c>
      <c r="S7608" s="548">
        <v>2244</v>
      </c>
      <c r="T7608" s="548"/>
      <c r="U7608" s="99"/>
    </row>
    <row r="7609" spans="1:21" ht="19.5" customHeight="1">
      <c r="A7609" s="545">
        <v>102255</v>
      </c>
      <c r="B7609" s="545" t="s">
        <v>10429</v>
      </c>
      <c r="C7609" s="545" t="s">
        <v>216</v>
      </c>
      <c r="D7609" s="546"/>
      <c r="E7609" s="171" t="str">
        <f t="shared" si="118"/>
        <v>1900</v>
      </c>
      <c r="F7609" s="547">
        <v>0</v>
      </c>
      <c r="G7609" s="548">
        <v>0</v>
      </c>
      <c r="H7609" s="547">
        <v>0</v>
      </c>
      <c r="I7609" s="545" t="s">
        <v>12973</v>
      </c>
      <c r="J7609" s="545"/>
      <c r="K7609" s="545" t="s">
        <v>13413</v>
      </c>
      <c r="L7609" s="545" t="s">
        <v>13413</v>
      </c>
      <c r="M7609" s="548" t="s">
        <v>13758</v>
      </c>
      <c r="N7609" s="545" t="s">
        <v>13413</v>
      </c>
      <c r="O7609" s="545" t="s">
        <v>13413</v>
      </c>
      <c r="P7609" s="549">
        <v>5259</v>
      </c>
      <c r="Q7609" s="549">
        <v>1</v>
      </c>
      <c r="R7609" s="549">
        <v>59</v>
      </c>
      <c r="S7609" s="548"/>
      <c r="T7609" s="548"/>
      <c r="U7609" s="99"/>
    </row>
    <row r="7610" spans="1:21" ht="19.5" customHeight="1">
      <c r="A7610" s="545">
        <v>102256</v>
      </c>
      <c r="B7610" s="545" t="s">
        <v>7624</v>
      </c>
      <c r="C7610" s="545" t="s">
        <v>216</v>
      </c>
      <c r="D7610" s="546">
        <v>43661</v>
      </c>
      <c r="E7610" s="171" t="str">
        <f t="shared" si="118"/>
        <v>2019</v>
      </c>
      <c r="F7610" s="547">
        <v>357880.01</v>
      </c>
      <c r="G7610" s="548">
        <v>0.19</v>
      </c>
      <c r="H7610" s="547">
        <v>300739.5</v>
      </c>
      <c r="I7610" s="545" t="s">
        <v>12718</v>
      </c>
      <c r="J7610" s="545" t="s">
        <v>13321</v>
      </c>
      <c r="K7610" s="545" t="s">
        <v>18713</v>
      </c>
      <c r="L7610" s="545" t="s">
        <v>13413</v>
      </c>
      <c r="M7610" s="548" t="s">
        <v>13758</v>
      </c>
      <c r="N7610" s="545" t="s">
        <v>13413</v>
      </c>
      <c r="O7610" s="545" t="s">
        <v>13413</v>
      </c>
      <c r="P7610" s="549">
        <v>12293</v>
      </c>
      <c r="Q7610" s="549">
        <v>1</v>
      </c>
      <c r="R7610" s="549">
        <v>137</v>
      </c>
      <c r="S7610" s="548">
        <v>2244</v>
      </c>
      <c r="T7610" s="548"/>
      <c r="U7610" s="99"/>
    </row>
    <row r="7611" spans="1:21" ht="19.5" customHeight="1">
      <c r="A7611" s="545">
        <v>102257</v>
      </c>
      <c r="B7611" s="545" t="s">
        <v>10428</v>
      </c>
      <c r="C7611" s="545" t="s">
        <v>216</v>
      </c>
      <c r="D7611" s="546"/>
      <c r="E7611" s="171" t="str">
        <f t="shared" si="118"/>
        <v>1900</v>
      </c>
      <c r="F7611" s="547">
        <v>0</v>
      </c>
      <c r="G7611" s="548">
        <v>0</v>
      </c>
      <c r="H7611" s="547">
        <v>0</v>
      </c>
      <c r="I7611" s="545" t="s">
        <v>12686</v>
      </c>
      <c r="J7611" s="545"/>
      <c r="K7611" s="545" t="s">
        <v>13413</v>
      </c>
      <c r="L7611" s="545" t="s">
        <v>16422</v>
      </c>
      <c r="M7611" s="548" t="s">
        <v>13758</v>
      </c>
      <c r="N7611" s="545" t="s">
        <v>13413</v>
      </c>
      <c r="O7611" s="545" t="s">
        <v>13413</v>
      </c>
      <c r="P7611" s="549">
        <v>5260</v>
      </c>
      <c r="Q7611" s="549">
        <v>1</v>
      </c>
      <c r="R7611" s="549">
        <v>131</v>
      </c>
      <c r="S7611" s="548"/>
      <c r="T7611" s="548"/>
      <c r="U7611" s="99"/>
    </row>
    <row r="7612" spans="1:21" ht="19.5" customHeight="1">
      <c r="A7612" s="545">
        <v>102258</v>
      </c>
      <c r="B7612" s="545" t="s">
        <v>2237</v>
      </c>
      <c r="C7612" s="545" t="s">
        <v>216</v>
      </c>
      <c r="D7612" s="546">
        <v>43857</v>
      </c>
      <c r="E7612" s="171" t="str">
        <f t="shared" si="118"/>
        <v>2020</v>
      </c>
      <c r="F7612" s="547">
        <v>251073.34</v>
      </c>
      <c r="G7612" s="548">
        <v>0.19</v>
      </c>
      <c r="H7612" s="547">
        <v>210986</v>
      </c>
      <c r="I7612" s="545" t="s">
        <v>12715</v>
      </c>
      <c r="J7612" s="545" t="s">
        <v>13296</v>
      </c>
      <c r="K7612" s="545" t="s">
        <v>13413</v>
      </c>
      <c r="L7612" s="545" t="s">
        <v>13413</v>
      </c>
      <c r="M7612" s="548" t="s">
        <v>13758</v>
      </c>
      <c r="N7612" s="545" t="s">
        <v>13413</v>
      </c>
      <c r="O7612" s="545" t="s">
        <v>14493</v>
      </c>
      <c r="P7612" s="549">
        <v>5261</v>
      </c>
      <c r="Q7612" s="549">
        <v>1</v>
      </c>
      <c r="R7612" s="549">
        <v>129</v>
      </c>
      <c r="S7612" s="548">
        <v>2218</v>
      </c>
      <c r="T7612" s="548"/>
      <c r="U7612" s="99"/>
    </row>
    <row r="7613" spans="1:21" ht="19.5" customHeight="1">
      <c r="A7613" s="545">
        <v>102259</v>
      </c>
      <c r="B7613" s="545" t="s">
        <v>7623</v>
      </c>
      <c r="C7613" s="545" t="s">
        <v>216</v>
      </c>
      <c r="D7613" s="546">
        <v>43661</v>
      </c>
      <c r="E7613" s="171" t="str">
        <f t="shared" si="118"/>
        <v>2019</v>
      </c>
      <c r="F7613" s="547">
        <v>1773</v>
      </c>
      <c r="G7613" s="548">
        <v>0.19</v>
      </c>
      <c r="H7613" s="547">
        <v>1489.92</v>
      </c>
      <c r="I7613" s="545" t="s">
        <v>12718</v>
      </c>
      <c r="J7613" s="545" t="s">
        <v>13321</v>
      </c>
      <c r="K7613" s="545" t="s">
        <v>18713</v>
      </c>
      <c r="L7613" s="545" t="s">
        <v>13413</v>
      </c>
      <c r="M7613" s="548" t="s">
        <v>13758</v>
      </c>
      <c r="N7613" s="545" t="s">
        <v>13413</v>
      </c>
      <c r="O7613" s="545" t="s">
        <v>13413</v>
      </c>
      <c r="P7613" s="549">
        <v>12294</v>
      </c>
      <c r="Q7613" s="549">
        <v>1</v>
      </c>
      <c r="R7613" s="549">
        <v>137</v>
      </c>
      <c r="S7613" s="548">
        <v>2244</v>
      </c>
      <c r="T7613" s="548"/>
      <c r="U7613" s="99"/>
    </row>
    <row r="7614" spans="1:21" ht="19.5" customHeight="1">
      <c r="A7614" s="545">
        <v>102260</v>
      </c>
      <c r="B7614" s="545" t="s">
        <v>7622</v>
      </c>
      <c r="C7614" s="545" t="s">
        <v>216</v>
      </c>
      <c r="D7614" s="546">
        <v>43661</v>
      </c>
      <c r="E7614" s="171" t="str">
        <f t="shared" si="118"/>
        <v>2019</v>
      </c>
      <c r="F7614" s="547">
        <v>12258</v>
      </c>
      <c r="G7614" s="548">
        <v>0.19</v>
      </c>
      <c r="H7614" s="547">
        <v>10300.84</v>
      </c>
      <c r="I7614" s="545" t="s">
        <v>12697</v>
      </c>
      <c r="J7614" s="545" t="s">
        <v>13321</v>
      </c>
      <c r="K7614" s="545" t="s">
        <v>13413</v>
      </c>
      <c r="L7614" s="545" t="s">
        <v>13413</v>
      </c>
      <c r="M7614" s="548" t="s">
        <v>13758</v>
      </c>
      <c r="N7614" s="545" t="s">
        <v>13413</v>
      </c>
      <c r="O7614" s="545" t="s">
        <v>13413</v>
      </c>
      <c r="P7614" s="549">
        <v>12295</v>
      </c>
      <c r="Q7614" s="549">
        <v>1</v>
      </c>
      <c r="R7614" s="549">
        <v>138</v>
      </c>
      <c r="S7614" s="548">
        <v>2244</v>
      </c>
      <c r="T7614" s="548"/>
      <c r="U7614" s="99"/>
    </row>
    <row r="7615" spans="1:21" ht="19.5" customHeight="1">
      <c r="A7615" s="545">
        <v>102261</v>
      </c>
      <c r="B7615" s="545" t="s">
        <v>1423</v>
      </c>
      <c r="C7615" s="545" t="s">
        <v>216</v>
      </c>
      <c r="D7615" s="546">
        <v>45708</v>
      </c>
      <c r="E7615" s="171" t="str">
        <f t="shared" si="118"/>
        <v>2025</v>
      </c>
      <c r="F7615" s="547">
        <v>2122.0100000000002</v>
      </c>
      <c r="G7615" s="548">
        <v>0.19</v>
      </c>
      <c r="H7615" s="547">
        <v>1783.2</v>
      </c>
      <c r="I7615" s="545" t="s">
        <v>12659</v>
      </c>
      <c r="J7615" s="545" t="s">
        <v>13307</v>
      </c>
      <c r="K7615" s="545"/>
      <c r="L7615" s="545" t="s">
        <v>14222</v>
      </c>
      <c r="M7615" s="548" t="s">
        <v>13758</v>
      </c>
      <c r="N7615" s="545" t="s">
        <v>13413</v>
      </c>
      <c r="O7615" s="545" t="s">
        <v>14223</v>
      </c>
      <c r="P7615" s="549">
        <v>5262</v>
      </c>
      <c r="Q7615" s="549">
        <v>1</v>
      </c>
      <c r="R7615" s="549">
        <v>116</v>
      </c>
      <c r="S7615" s="548">
        <v>2228</v>
      </c>
      <c r="T7615" s="548"/>
      <c r="U7615" s="99"/>
    </row>
    <row r="7616" spans="1:21" ht="19.5" customHeight="1">
      <c r="A7616" s="545">
        <v>102262</v>
      </c>
      <c r="B7616" s="545" t="s">
        <v>7621</v>
      </c>
      <c r="C7616" s="545" t="s">
        <v>216</v>
      </c>
      <c r="D7616" s="546">
        <v>43661</v>
      </c>
      <c r="E7616" s="171" t="str">
        <f t="shared" si="118"/>
        <v>2019</v>
      </c>
      <c r="F7616" s="547">
        <v>14291378.99</v>
      </c>
      <c r="G7616" s="548">
        <v>0.19</v>
      </c>
      <c r="H7616" s="547">
        <v>12009562.18</v>
      </c>
      <c r="I7616" s="545" t="s">
        <v>12973</v>
      </c>
      <c r="J7616" s="545" t="s">
        <v>13321</v>
      </c>
      <c r="K7616" s="545" t="s">
        <v>18714</v>
      </c>
      <c r="L7616" s="545" t="s">
        <v>13413</v>
      </c>
      <c r="M7616" s="548" t="s">
        <v>13758</v>
      </c>
      <c r="N7616" s="545" t="s">
        <v>13413</v>
      </c>
      <c r="O7616" s="545" t="s">
        <v>13413</v>
      </c>
      <c r="P7616" s="549">
        <v>12296</v>
      </c>
      <c r="Q7616" s="549">
        <v>1</v>
      </c>
      <c r="R7616" s="549">
        <v>59</v>
      </c>
      <c r="S7616" s="548">
        <v>2244</v>
      </c>
      <c r="T7616" s="548"/>
      <c r="U7616" s="99"/>
    </row>
    <row r="7617" spans="1:21" ht="19.5" customHeight="1">
      <c r="A7617" s="545">
        <v>102263</v>
      </c>
      <c r="B7617" s="545" t="s">
        <v>1992</v>
      </c>
      <c r="C7617" s="545" t="s">
        <v>216</v>
      </c>
      <c r="D7617" s="546">
        <v>43522</v>
      </c>
      <c r="E7617" s="171" t="str">
        <f t="shared" si="118"/>
        <v>2019</v>
      </c>
      <c r="F7617" s="547">
        <v>33320</v>
      </c>
      <c r="G7617" s="548">
        <v>0.19</v>
      </c>
      <c r="H7617" s="547">
        <v>28000</v>
      </c>
      <c r="I7617" s="545" t="s">
        <v>12637</v>
      </c>
      <c r="J7617" s="545" t="s">
        <v>13296</v>
      </c>
      <c r="K7617" s="545" t="s">
        <v>13413</v>
      </c>
      <c r="L7617" s="545" t="s">
        <v>13413</v>
      </c>
      <c r="M7617" s="548" t="s">
        <v>13758</v>
      </c>
      <c r="N7617" s="545" t="s">
        <v>13413</v>
      </c>
      <c r="O7617" s="545" t="s">
        <v>13413</v>
      </c>
      <c r="P7617" s="549">
        <v>5263</v>
      </c>
      <c r="Q7617" s="549">
        <v>1</v>
      </c>
      <c r="R7617" s="549">
        <v>13</v>
      </c>
      <c r="S7617" s="548">
        <v>2218</v>
      </c>
      <c r="T7617" s="548"/>
      <c r="U7617" s="99"/>
    </row>
    <row r="7618" spans="1:21" ht="19.5" customHeight="1">
      <c r="A7618" s="545">
        <v>102264</v>
      </c>
      <c r="B7618" s="545" t="s">
        <v>10427</v>
      </c>
      <c r="C7618" s="545" t="s">
        <v>209</v>
      </c>
      <c r="D7618" s="546"/>
      <c r="E7618" s="171" t="str">
        <f t="shared" si="118"/>
        <v>1900</v>
      </c>
      <c r="F7618" s="547">
        <v>0</v>
      </c>
      <c r="G7618" s="548">
        <v>0</v>
      </c>
      <c r="H7618" s="547">
        <v>0</v>
      </c>
      <c r="I7618" s="545" t="s">
        <v>12725</v>
      </c>
      <c r="J7618" s="545"/>
      <c r="K7618" s="545" t="s">
        <v>13413</v>
      </c>
      <c r="L7618" s="545" t="s">
        <v>14664</v>
      </c>
      <c r="M7618" s="548" t="s">
        <v>13758</v>
      </c>
      <c r="N7618" s="545" t="s">
        <v>13413</v>
      </c>
      <c r="O7618" s="545" t="s">
        <v>15231</v>
      </c>
      <c r="P7618" s="549">
        <v>5264</v>
      </c>
      <c r="Q7618" s="549">
        <v>1</v>
      </c>
      <c r="R7618" s="549">
        <v>147</v>
      </c>
      <c r="S7618" s="548"/>
      <c r="T7618" s="548"/>
      <c r="U7618" s="99"/>
    </row>
    <row r="7619" spans="1:21" ht="19.5" customHeight="1">
      <c r="A7619" s="545">
        <v>102265</v>
      </c>
      <c r="B7619" s="545" t="s">
        <v>10426</v>
      </c>
      <c r="C7619" s="545" t="s">
        <v>221</v>
      </c>
      <c r="D7619" s="546"/>
      <c r="E7619" s="171" t="str">
        <f t="shared" si="118"/>
        <v>1900</v>
      </c>
      <c r="F7619" s="547">
        <v>0</v>
      </c>
      <c r="G7619" s="548">
        <v>0</v>
      </c>
      <c r="H7619" s="547">
        <v>0</v>
      </c>
      <c r="I7619" s="545" t="s">
        <v>12725</v>
      </c>
      <c r="J7619" s="545"/>
      <c r="K7619" s="545" t="s">
        <v>13413</v>
      </c>
      <c r="L7619" s="545" t="s">
        <v>14664</v>
      </c>
      <c r="M7619" s="548" t="s">
        <v>13758</v>
      </c>
      <c r="N7619" s="545" t="s">
        <v>13413</v>
      </c>
      <c r="O7619" s="545" t="s">
        <v>15231</v>
      </c>
      <c r="P7619" s="549">
        <v>5265</v>
      </c>
      <c r="Q7619" s="549">
        <v>1</v>
      </c>
      <c r="R7619" s="549">
        <v>147</v>
      </c>
      <c r="S7619" s="548"/>
      <c r="T7619" s="548"/>
      <c r="U7619" s="99"/>
    </row>
    <row r="7620" spans="1:21" ht="19.5" customHeight="1">
      <c r="A7620" s="545">
        <v>102266</v>
      </c>
      <c r="B7620" s="545" t="s">
        <v>10425</v>
      </c>
      <c r="C7620" s="545" t="s">
        <v>221</v>
      </c>
      <c r="D7620" s="546"/>
      <c r="E7620" s="171" t="str">
        <f t="shared" ref="E7620:E7683" si="119">TEXT(D7620,"YYYY")</f>
        <v>1900</v>
      </c>
      <c r="F7620" s="547">
        <v>0</v>
      </c>
      <c r="G7620" s="548">
        <v>0</v>
      </c>
      <c r="H7620" s="547">
        <v>0</v>
      </c>
      <c r="I7620" s="545" t="s">
        <v>12725</v>
      </c>
      <c r="J7620" s="545"/>
      <c r="K7620" s="545" t="s">
        <v>13413</v>
      </c>
      <c r="L7620" s="545" t="s">
        <v>14664</v>
      </c>
      <c r="M7620" s="548" t="s">
        <v>13758</v>
      </c>
      <c r="N7620" s="545" t="s">
        <v>13413</v>
      </c>
      <c r="O7620" s="545" t="s">
        <v>15231</v>
      </c>
      <c r="P7620" s="549">
        <v>5266</v>
      </c>
      <c r="Q7620" s="549">
        <v>1</v>
      </c>
      <c r="R7620" s="549">
        <v>147</v>
      </c>
      <c r="S7620" s="548"/>
      <c r="T7620" s="548"/>
      <c r="U7620" s="99"/>
    </row>
    <row r="7621" spans="1:21" ht="19.5" customHeight="1">
      <c r="A7621" s="545">
        <v>102267</v>
      </c>
      <c r="B7621" s="545" t="s">
        <v>10424</v>
      </c>
      <c r="C7621" s="545" t="s">
        <v>216</v>
      </c>
      <c r="D7621" s="546"/>
      <c r="E7621" s="171" t="str">
        <f t="shared" si="119"/>
        <v>1900</v>
      </c>
      <c r="F7621" s="547">
        <v>0</v>
      </c>
      <c r="G7621" s="548">
        <v>0</v>
      </c>
      <c r="H7621" s="547">
        <v>0</v>
      </c>
      <c r="I7621" s="545" t="s">
        <v>12650</v>
      </c>
      <c r="J7621" s="545"/>
      <c r="K7621" s="545" t="s">
        <v>13413</v>
      </c>
      <c r="L7621" s="545" t="s">
        <v>13413</v>
      </c>
      <c r="M7621" s="548" t="s">
        <v>13758</v>
      </c>
      <c r="N7621" s="545" t="s">
        <v>13413</v>
      </c>
      <c r="O7621" s="545" t="s">
        <v>15020</v>
      </c>
      <c r="P7621" s="549">
        <v>5267</v>
      </c>
      <c r="Q7621" s="549">
        <v>1</v>
      </c>
      <c r="R7621" s="549">
        <v>127</v>
      </c>
      <c r="S7621" s="548"/>
      <c r="T7621" s="548"/>
      <c r="U7621" s="99"/>
    </row>
    <row r="7622" spans="1:21" ht="19.5" customHeight="1">
      <c r="A7622" s="545">
        <v>102268</v>
      </c>
      <c r="B7622" s="545" t="s">
        <v>6299</v>
      </c>
      <c r="C7622" s="545" t="s">
        <v>216</v>
      </c>
      <c r="D7622" s="546">
        <v>46052</v>
      </c>
      <c r="E7622" s="171" t="str">
        <f t="shared" si="119"/>
        <v>2026</v>
      </c>
      <c r="F7622" s="547">
        <v>32486</v>
      </c>
      <c r="G7622" s="548">
        <v>0.19</v>
      </c>
      <c r="H7622" s="547">
        <v>27299.16</v>
      </c>
      <c r="I7622" s="545" t="s">
        <v>12650</v>
      </c>
      <c r="J7622" s="545" t="s">
        <v>13307</v>
      </c>
      <c r="K7622" s="545" t="s">
        <v>13413</v>
      </c>
      <c r="L7622" s="545" t="s">
        <v>13413</v>
      </c>
      <c r="M7622" s="548" t="s">
        <v>13758</v>
      </c>
      <c r="N7622" s="545" t="s">
        <v>13413</v>
      </c>
      <c r="O7622" s="545" t="s">
        <v>16219</v>
      </c>
      <c r="P7622" s="549">
        <v>5268</v>
      </c>
      <c r="Q7622" s="549">
        <v>1</v>
      </c>
      <c r="R7622" s="549">
        <v>127</v>
      </c>
      <c r="S7622" s="548">
        <v>2228</v>
      </c>
      <c r="T7622" s="548"/>
      <c r="U7622" s="99"/>
    </row>
    <row r="7623" spans="1:21" ht="19.5" customHeight="1">
      <c r="A7623" s="545">
        <v>102269</v>
      </c>
      <c r="B7623" s="545" t="s">
        <v>8019</v>
      </c>
      <c r="C7623" s="545" t="s">
        <v>216</v>
      </c>
      <c r="D7623" s="546">
        <v>43553</v>
      </c>
      <c r="E7623" s="171" t="str">
        <f t="shared" si="119"/>
        <v>2019</v>
      </c>
      <c r="F7623" s="547">
        <v>12500</v>
      </c>
      <c r="G7623" s="548">
        <v>0.19</v>
      </c>
      <c r="H7623" s="547">
        <v>10504.2</v>
      </c>
      <c r="I7623" s="545" t="s">
        <v>12650</v>
      </c>
      <c r="J7623" s="545" t="s">
        <v>13302</v>
      </c>
      <c r="K7623" s="545" t="s">
        <v>13413</v>
      </c>
      <c r="L7623" s="545" t="s">
        <v>13413</v>
      </c>
      <c r="M7623" s="548" t="s">
        <v>13758</v>
      </c>
      <c r="N7623" s="545" t="s">
        <v>13413</v>
      </c>
      <c r="O7623" s="545" t="s">
        <v>16219</v>
      </c>
      <c r="P7623" s="549">
        <v>5269</v>
      </c>
      <c r="Q7623" s="549">
        <v>1</v>
      </c>
      <c r="R7623" s="549">
        <v>127</v>
      </c>
      <c r="S7623" s="548">
        <v>2219</v>
      </c>
      <c r="T7623" s="548"/>
      <c r="U7623" s="99"/>
    </row>
    <row r="7624" spans="1:21" ht="19.5" customHeight="1">
      <c r="A7624" s="545">
        <v>102270</v>
      </c>
      <c r="B7624" s="545" t="s">
        <v>2238</v>
      </c>
      <c r="C7624" s="545" t="s">
        <v>216</v>
      </c>
      <c r="D7624" s="546"/>
      <c r="E7624" s="171" t="str">
        <f t="shared" si="119"/>
        <v>1900</v>
      </c>
      <c r="F7624" s="547">
        <v>0</v>
      </c>
      <c r="G7624" s="548">
        <v>0</v>
      </c>
      <c r="H7624" s="547">
        <v>0</v>
      </c>
      <c r="I7624" s="545" t="s">
        <v>12715</v>
      </c>
      <c r="J7624" s="545"/>
      <c r="K7624" s="545" t="s">
        <v>13413</v>
      </c>
      <c r="L7624" s="545" t="s">
        <v>13413</v>
      </c>
      <c r="M7624" s="548" t="s">
        <v>13758</v>
      </c>
      <c r="N7624" s="545" t="s">
        <v>13413</v>
      </c>
      <c r="O7624" s="545" t="s">
        <v>14493</v>
      </c>
      <c r="P7624" s="549">
        <v>5270</v>
      </c>
      <c r="Q7624" s="549">
        <v>1</v>
      </c>
      <c r="R7624" s="549">
        <v>129</v>
      </c>
      <c r="S7624" s="548"/>
      <c r="T7624" s="548"/>
      <c r="U7624" s="99"/>
    </row>
    <row r="7625" spans="1:21" ht="19.5" customHeight="1">
      <c r="A7625" s="545">
        <v>102271</v>
      </c>
      <c r="B7625" s="545" t="s">
        <v>4898</v>
      </c>
      <c r="C7625" s="545" t="s">
        <v>216</v>
      </c>
      <c r="D7625" s="546"/>
      <c r="E7625" s="171" t="str">
        <f t="shared" si="119"/>
        <v>1900</v>
      </c>
      <c r="F7625" s="547">
        <v>0</v>
      </c>
      <c r="G7625" s="548">
        <v>0</v>
      </c>
      <c r="H7625" s="547">
        <v>0</v>
      </c>
      <c r="I7625" s="545" t="s">
        <v>12650</v>
      </c>
      <c r="J7625" s="545"/>
      <c r="K7625" s="545" t="s">
        <v>18715</v>
      </c>
      <c r="L7625" s="545" t="s">
        <v>13413</v>
      </c>
      <c r="M7625" s="548" t="s">
        <v>13758</v>
      </c>
      <c r="N7625" s="545" t="s">
        <v>13413</v>
      </c>
      <c r="O7625" s="545" t="s">
        <v>14494</v>
      </c>
      <c r="P7625" s="549">
        <v>5271</v>
      </c>
      <c r="Q7625" s="549">
        <v>1</v>
      </c>
      <c r="R7625" s="549">
        <v>127</v>
      </c>
      <c r="S7625" s="548"/>
      <c r="T7625" s="548"/>
      <c r="U7625" s="99"/>
    </row>
    <row r="7626" spans="1:21" ht="19.5" customHeight="1">
      <c r="A7626" s="545">
        <v>102272</v>
      </c>
      <c r="B7626" s="545" t="s">
        <v>7333</v>
      </c>
      <c r="C7626" s="545" t="s">
        <v>209</v>
      </c>
      <c r="D7626" s="546">
        <v>43816</v>
      </c>
      <c r="E7626" s="171" t="str">
        <f t="shared" si="119"/>
        <v>2019</v>
      </c>
      <c r="F7626" s="547">
        <v>4798</v>
      </c>
      <c r="G7626" s="548">
        <v>0.19</v>
      </c>
      <c r="H7626" s="547">
        <v>4031.93</v>
      </c>
      <c r="I7626" s="545" t="s">
        <v>12638</v>
      </c>
      <c r="J7626" s="545" t="s">
        <v>13296</v>
      </c>
      <c r="K7626" s="545" t="s">
        <v>13413</v>
      </c>
      <c r="L7626" s="545" t="s">
        <v>13908</v>
      </c>
      <c r="M7626" s="548" t="s">
        <v>13758</v>
      </c>
      <c r="N7626" s="545" t="s">
        <v>22153</v>
      </c>
      <c r="O7626" s="545" t="s">
        <v>16479</v>
      </c>
      <c r="P7626" s="549">
        <v>5272</v>
      </c>
      <c r="Q7626" s="549">
        <v>1</v>
      </c>
      <c r="R7626" s="549">
        <v>126</v>
      </c>
      <c r="S7626" s="548">
        <v>2218</v>
      </c>
      <c r="T7626" s="548">
        <v>31</v>
      </c>
      <c r="U7626" s="99"/>
    </row>
    <row r="7627" spans="1:21" ht="19.5" customHeight="1">
      <c r="A7627" s="545">
        <v>102273</v>
      </c>
      <c r="B7627" s="545" t="s">
        <v>7620</v>
      </c>
      <c r="C7627" s="545" t="s">
        <v>216</v>
      </c>
      <c r="D7627" s="546">
        <v>43661</v>
      </c>
      <c r="E7627" s="171" t="str">
        <f t="shared" si="119"/>
        <v>2019</v>
      </c>
      <c r="F7627" s="547">
        <v>21204377</v>
      </c>
      <c r="G7627" s="548">
        <v>0.19</v>
      </c>
      <c r="H7627" s="547">
        <v>17818804.199999999</v>
      </c>
      <c r="I7627" s="545" t="s">
        <v>12642</v>
      </c>
      <c r="J7627" s="545" t="s">
        <v>13321</v>
      </c>
      <c r="K7627" s="545" t="s">
        <v>18716</v>
      </c>
      <c r="L7627" s="545" t="s">
        <v>13413</v>
      </c>
      <c r="M7627" s="548" t="s">
        <v>13758</v>
      </c>
      <c r="N7627" s="545" t="s">
        <v>13413</v>
      </c>
      <c r="O7627" s="545" t="s">
        <v>13413</v>
      </c>
      <c r="P7627" s="549">
        <v>12297</v>
      </c>
      <c r="Q7627" s="549">
        <v>1</v>
      </c>
      <c r="R7627" s="549">
        <v>135</v>
      </c>
      <c r="S7627" s="548">
        <v>2244</v>
      </c>
      <c r="T7627" s="548"/>
      <c r="U7627" s="99"/>
    </row>
    <row r="7628" spans="1:21" ht="19.5" customHeight="1">
      <c r="A7628" s="545">
        <v>102274</v>
      </c>
      <c r="B7628" s="545" t="s">
        <v>10423</v>
      </c>
      <c r="C7628" s="545" t="s">
        <v>216</v>
      </c>
      <c r="D7628" s="546"/>
      <c r="E7628" s="171" t="str">
        <f t="shared" si="119"/>
        <v>1900</v>
      </c>
      <c r="F7628" s="547">
        <v>0</v>
      </c>
      <c r="G7628" s="548">
        <v>0</v>
      </c>
      <c r="H7628" s="547">
        <v>0</v>
      </c>
      <c r="I7628" s="545" t="s">
        <v>12761</v>
      </c>
      <c r="J7628" s="545"/>
      <c r="K7628" s="545" t="s">
        <v>13413</v>
      </c>
      <c r="L7628" s="545" t="s">
        <v>16595</v>
      </c>
      <c r="M7628" s="548" t="s">
        <v>13758</v>
      </c>
      <c r="N7628" s="545" t="s">
        <v>13413</v>
      </c>
      <c r="O7628" s="545" t="s">
        <v>16596</v>
      </c>
      <c r="P7628" s="549">
        <v>5273</v>
      </c>
      <c r="Q7628" s="549">
        <v>1</v>
      </c>
      <c r="R7628" s="549">
        <v>142</v>
      </c>
      <c r="S7628" s="548"/>
      <c r="T7628" s="548"/>
      <c r="U7628" s="99"/>
    </row>
    <row r="7629" spans="1:21" ht="19.5" customHeight="1">
      <c r="A7629" s="545">
        <v>102275</v>
      </c>
      <c r="B7629" s="545" t="s">
        <v>4096</v>
      </c>
      <c r="C7629" s="545" t="s">
        <v>209</v>
      </c>
      <c r="D7629" s="546">
        <v>44592</v>
      </c>
      <c r="E7629" s="171" t="str">
        <f t="shared" si="119"/>
        <v>2022</v>
      </c>
      <c r="F7629" s="547">
        <v>53591</v>
      </c>
      <c r="G7629" s="548">
        <v>0.19</v>
      </c>
      <c r="H7629" s="547">
        <v>45034.45</v>
      </c>
      <c r="I7629" s="545" t="s">
        <v>12706</v>
      </c>
      <c r="J7629" s="545" t="s">
        <v>13297</v>
      </c>
      <c r="K7629" s="545" t="s">
        <v>13413</v>
      </c>
      <c r="L7629" s="545" t="s">
        <v>13413</v>
      </c>
      <c r="M7629" s="548" t="s">
        <v>13758</v>
      </c>
      <c r="N7629" s="545" t="s">
        <v>13413</v>
      </c>
      <c r="O7629" s="545" t="s">
        <v>13413</v>
      </c>
      <c r="P7629" s="549">
        <v>5274</v>
      </c>
      <c r="Q7629" s="549">
        <v>1</v>
      </c>
      <c r="R7629" s="549">
        <v>128</v>
      </c>
      <c r="S7629" s="548">
        <v>2257</v>
      </c>
      <c r="T7629" s="548"/>
      <c r="U7629" s="99"/>
    </row>
    <row r="7630" spans="1:21" ht="19.5" customHeight="1">
      <c r="A7630" s="545">
        <v>102276</v>
      </c>
      <c r="B7630" s="545" t="s">
        <v>2768</v>
      </c>
      <c r="C7630" s="545" t="s">
        <v>216</v>
      </c>
      <c r="D7630" s="546">
        <v>46078</v>
      </c>
      <c r="E7630" s="171" t="str">
        <f t="shared" si="119"/>
        <v>2026</v>
      </c>
      <c r="F7630" s="547">
        <v>131220</v>
      </c>
      <c r="G7630" s="548">
        <v>0.19</v>
      </c>
      <c r="H7630" s="547">
        <v>110268.91</v>
      </c>
      <c r="I7630" s="545" t="s">
        <v>12761</v>
      </c>
      <c r="J7630" s="545" t="s">
        <v>13298</v>
      </c>
      <c r="K7630" s="545" t="s">
        <v>13413</v>
      </c>
      <c r="L7630" s="545" t="s">
        <v>16586</v>
      </c>
      <c r="M7630" s="548" t="s">
        <v>13758</v>
      </c>
      <c r="N7630" s="545" t="s">
        <v>13413</v>
      </c>
      <c r="O7630" s="545" t="s">
        <v>16588</v>
      </c>
      <c r="P7630" s="549">
        <v>5275</v>
      </c>
      <c r="Q7630" s="549">
        <v>1</v>
      </c>
      <c r="R7630" s="549">
        <v>142</v>
      </c>
      <c r="S7630" s="548">
        <v>1012</v>
      </c>
      <c r="T7630" s="548"/>
      <c r="U7630" s="99"/>
    </row>
    <row r="7631" spans="1:21" ht="19.5" customHeight="1">
      <c r="A7631" s="545">
        <v>102277</v>
      </c>
      <c r="B7631" s="545" t="s">
        <v>1700</v>
      </c>
      <c r="C7631" s="545" t="s">
        <v>216</v>
      </c>
      <c r="D7631" s="546"/>
      <c r="E7631" s="171" t="str">
        <f t="shared" si="119"/>
        <v>1900</v>
      </c>
      <c r="F7631" s="547">
        <v>0</v>
      </c>
      <c r="G7631" s="548">
        <v>0</v>
      </c>
      <c r="H7631" s="547">
        <v>0</v>
      </c>
      <c r="I7631" s="545" t="s">
        <v>12709</v>
      </c>
      <c r="J7631" s="545"/>
      <c r="K7631" s="545" t="s">
        <v>13413</v>
      </c>
      <c r="L7631" s="545" t="s">
        <v>15968</v>
      </c>
      <c r="M7631" s="548" t="s">
        <v>13843</v>
      </c>
      <c r="N7631" s="545" t="s">
        <v>22149</v>
      </c>
      <c r="O7631" s="545" t="s">
        <v>15969</v>
      </c>
      <c r="P7631" s="549">
        <v>5276</v>
      </c>
      <c r="Q7631" s="549">
        <v>5</v>
      </c>
      <c r="R7631" s="549">
        <v>124</v>
      </c>
      <c r="S7631" s="548"/>
      <c r="T7631" s="548">
        <v>43</v>
      </c>
      <c r="U7631" s="99"/>
    </row>
    <row r="7632" spans="1:21" ht="19.5" customHeight="1">
      <c r="A7632" s="545">
        <v>102278</v>
      </c>
      <c r="B7632" s="545" t="s">
        <v>10422</v>
      </c>
      <c r="C7632" s="545" t="s">
        <v>209</v>
      </c>
      <c r="D7632" s="546"/>
      <c r="E7632" s="171" t="str">
        <f t="shared" si="119"/>
        <v>1900</v>
      </c>
      <c r="F7632" s="547">
        <v>0</v>
      </c>
      <c r="G7632" s="548">
        <v>0</v>
      </c>
      <c r="H7632" s="547">
        <v>0</v>
      </c>
      <c r="I7632" s="545" t="s">
        <v>12706</v>
      </c>
      <c r="J7632" s="545"/>
      <c r="K7632" s="545" t="s">
        <v>13413</v>
      </c>
      <c r="L7632" s="545" t="s">
        <v>14444</v>
      </c>
      <c r="M7632" s="548" t="s">
        <v>13758</v>
      </c>
      <c r="N7632" s="545" t="s">
        <v>13413</v>
      </c>
      <c r="O7632" s="545" t="s">
        <v>14424</v>
      </c>
      <c r="P7632" s="549">
        <v>5277</v>
      </c>
      <c r="Q7632" s="549">
        <v>1</v>
      </c>
      <c r="R7632" s="549">
        <v>128</v>
      </c>
      <c r="S7632" s="548"/>
      <c r="T7632" s="548"/>
      <c r="U7632" s="99"/>
    </row>
    <row r="7633" spans="1:21" ht="19.5" customHeight="1">
      <c r="A7633" s="545">
        <v>102279</v>
      </c>
      <c r="B7633" s="545" t="s">
        <v>2099</v>
      </c>
      <c r="C7633" s="545" t="s">
        <v>209</v>
      </c>
      <c r="D7633" s="546"/>
      <c r="E7633" s="171" t="str">
        <f t="shared" si="119"/>
        <v>1900</v>
      </c>
      <c r="F7633" s="547">
        <v>0</v>
      </c>
      <c r="G7633" s="548">
        <v>0</v>
      </c>
      <c r="H7633" s="547">
        <v>0</v>
      </c>
      <c r="I7633" s="545" t="s">
        <v>12706</v>
      </c>
      <c r="J7633" s="545"/>
      <c r="K7633" s="545" t="s">
        <v>13413</v>
      </c>
      <c r="L7633" s="545" t="s">
        <v>14444</v>
      </c>
      <c r="M7633" s="548" t="s">
        <v>13758</v>
      </c>
      <c r="N7633" s="545" t="s">
        <v>13413</v>
      </c>
      <c r="O7633" s="545" t="s">
        <v>14424</v>
      </c>
      <c r="P7633" s="549">
        <v>5278</v>
      </c>
      <c r="Q7633" s="549">
        <v>1</v>
      </c>
      <c r="R7633" s="549">
        <v>128</v>
      </c>
      <c r="S7633" s="548"/>
      <c r="T7633" s="548"/>
      <c r="U7633" s="99"/>
    </row>
    <row r="7634" spans="1:21" ht="19.5" customHeight="1">
      <c r="A7634" s="545">
        <v>102280</v>
      </c>
      <c r="B7634" s="545" t="s">
        <v>735</v>
      </c>
      <c r="C7634" s="545" t="s">
        <v>209</v>
      </c>
      <c r="D7634" s="546"/>
      <c r="E7634" s="171" t="str">
        <f t="shared" si="119"/>
        <v>1900</v>
      </c>
      <c r="F7634" s="547">
        <v>0</v>
      </c>
      <c r="G7634" s="548">
        <v>0</v>
      </c>
      <c r="H7634" s="547">
        <v>0</v>
      </c>
      <c r="I7634" s="545" t="s">
        <v>12643</v>
      </c>
      <c r="J7634" s="545"/>
      <c r="K7634" s="545" t="s">
        <v>13413</v>
      </c>
      <c r="L7634" s="545" t="s">
        <v>13996</v>
      </c>
      <c r="M7634" s="548" t="s">
        <v>13758</v>
      </c>
      <c r="N7634" s="545" t="s">
        <v>13413</v>
      </c>
      <c r="O7634" s="545" t="s">
        <v>13998</v>
      </c>
      <c r="P7634" s="549">
        <v>5279</v>
      </c>
      <c r="Q7634" s="549">
        <v>1</v>
      </c>
      <c r="R7634" s="549">
        <v>6</v>
      </c>
      <c r="S7634" s="548"/>
      <c r="T7634" s="548"/>
      <c r="U7634" s="99"/>
    </row>
    <row r="7635" spans="1:21" ht="19.5" customHeight="1">
      <c r="A7635" s="545">
        <v>102281</v>
      </c>
      <c r="B7635" s="545" t="s">
        <v>7619</v>
      </c>
      <c r="C7635" s="545" t="s">
        <v>216</v>
      </c>
      <c r="D7635" s="546">
        <v>43661</v>
      </c>
      <c r="E7635" s="171" t="str">
        <f t="shared" si="119"/>
        <v>2019</v>
      </c>
      <c r="F7635" s="547">
        <v>1681034</v>
      </c>
      <c r="G7635" s="548">
        <v>0.19</v>
      </c>
      <c r="H7635" s="547">
        <v>1412633.61</v>
      </c>
      <c r="I7635" s="545" t="s">
        <v>12694</v>
      </c>
      <c r="J7635" s="545" t="s">
        <v>13321</v>
      </c>
      <c r="K7635" s="545" t="s">
        <v>18717</v>
      </c>
      <c r="L7635" s="545" t="s">
        <v>13413</v>
      </c>
      <c r="M7635" s="548" t="s">
        <v>13758</v>
      </c>
      <c r="N7635" s="545" t="s">
        <v>13413</v>
      </c>
      <c r="O7635" s="545" t="s">
        <v>13413</v>
      </c>
      <c r="P7635" s="549">
        <v>12298</v>
      </c>
      <c r="Q7635" s="549">
        <v>1</v>
      </c>
      <c r="R7635" s="549">
        <v>104</v>
      </c>
      <c r="S7635" s="548">
        <v>2244</v>
      </c>
      <c r="T7635" s="548"/>
      <c r="U7635" s="99"/>
    </row>
    <row r="7636" spans="1:21" ht="19.5" customHeight="1">
      <c r="A7636" s="545">
        <v>102282</v>
      </c>
      <c r="B7636" s="545" t="s">
        <v>7618</v>
      </c>
      <c r="C7636" s="545" t="s">
        <v>216</v>
      </c>
      <c r="D7636" s="546">
        <v>43661</v>
      </c>
      <c r="E7636" s="171" t="str">
        <f t="shared" si="119"/>
        <v>2019</v>
      </c>
      <c r="F7636" s="547">
        <v>2291379</v>
      </c>
      <c r="G7636" s="548">
        <v>0.19</v>
      </c>
      <c r="H7636" s="547">
        <v>1925528.57</v>
      </c>
      <c r="I7636" s="545" t="s">
        <v>12694</v>
      </c>
      <c r="J7636" s="545" t="s">
        <v>13321</v>
      </c>
      <c r="K7636" s="545" t="s">
        <v>18718</v>
      </c>
      <c r="L7636" s="545" t="s">
        <v>13413</v>
      </c>
      <c r="M7636" s="548" t="s">
        <v>13758</v>
      </c>
      <c r="N7636" s="545" t="s">
        <v>13413</v>
      </c>
      <c r="O7636" s="545" t="s">
        <v>13413</v>
      </c>
      <c r="P7636" s="549">
        <v>12299</v>
      </c>
      <c r="Q7636" s="549">
        <v>1</v>
      </c>
      <c r="R7636" s="549">
        <v>104</v>
      </c>
      <c r="S7636" s="548">
        <v>2244</v>
      </c>
      <c r="T7636" s="548"/>
      <c r="U7636" s="99"/>
    </row>
    <row r="7637" spans="1:21" ht="19.5" customHeight="1">
      <c r="A7637" s="545">
        <v>102283</v>
      </c>
      <c r="B7637" s="545" t="s">
        <v>7617</v>
      </c>
      <c r="C7637" s="545" t="s">
        <v>216</v>
      </c>
      <c r="D7637" s="546">
        <v>43661</v>
      </c>
      <c r="E7637" s="171" t="str">
        <f t="shared" si="119"/>
        <v>2019</v>
      </c>
      <c r="F7637" s="547">
        <v>387931.03</v>
      </c>
      <c r="G7637" s="548">
        <v>0.19</v>
      </c>
      <c r="H7637" s="547">
        <v>325992.46000000002</v>
      </c>
      <c r="I7637" s="545" t="s">
        <v>12694</v>
      </c>
      <c r="J7637" s="545" t="s">
        <v>13321</v>
      </c>
      <c r="K7637" s="545" t="s">
        <v>18719</v>
      </c>
      <c r="L7637" s="545" t="s">
        <v>13413</v>
      </c>
      <c r="M7637" s="548" t="s">
        <v>13758</v>
      </c>
      <c r="N7637" s="545" t="s">
        <v>13413</v>
      </c>
      <c r="O7637" s="545" t="s">
        <v>13413</v>
      </c>
      <c r="P7637" s="549">
        <v>12300</v>
      </c>
      <c r="Q7637" s="549">
        <v>1</v>
      </c>
      <c r="R7637" s="549">
        <v>104</v>
      </c>
      <c r="S7637" s="548">
        <v>2244</v>
      </c>
      <c r="T7637" s="548"/>
      <c r="U7637" s="99"/>
    </row>
    <row r="7638" spans="1:21" ht="19.5" customHeight="1">
      <c r="A7638" s="545">
        <v>102284</v>
      </c>
      <c r="B7638" s="545" t="s">
        <v>10421</v>
      </c>
      <c r="C7638" s="545" t="s">
        <v>216</v>
      </c>
      <c r="D7638" s="546"/>
      <c r="E7638" s="171" t="str">
        <f t="shared" si="119"/>
        <v>1900</v>
      </c>
      <c r="F7638" s="547">
        <v>0</v>
      </c>
      <c r="G7638" s="548">
        <v>0</v>
      </c>
      <c r="H7638" s="547">
        <v>0</v>
      </c>
      <c r="I7638" s="545" t="s">
        <v>12645</v>
      </c>
      <c r="J7638" s="545"/>
      <c r="K7638" s="545" t="s">
        <v>13413</v>
      </c>
      <c r="L7638" s="545" t="s">
        <v>13413</v>
      </c>
      <c r="M7638" s="548" t="s">
        <v>13758</v>
      </c>
      <c r="N7638" s="545" t="s">
        <v>12979</v>
      </c>
      <c r="O7638" s="545" t="s">
        <v>13413</v>
      </c>
      <c r="P7638" s="549">
        <v>5280</v>
      </c>
      <c r="Q7638" s="549">
        <v>1</v>
      </c>
      <c r="R7638" s="549">
        <v>12</v>
      </c>
      <c r="S7638" s="548"/>
      <c r="T7638" s="548">
        <v>404</v>
      </c>
      <c r="U7638" s="99"/>
    </row>
    <row r="7639" spans="1:21" ht="19.5" customHeight="1">
      <c r="A7639" s="545">
        <v>102285</v>
      </c>
      <c r="B7639" s="545" t="s">
        <v>10420</v>
      </c>
      <c r="C7639" s="545" t="s">
        <v>216</v>
      </c>
      <c r="D7639" s="546"/>
      <c r="E7639" s="171" t="str">
        <f t="shared" si="119"/>
        <v>1900</v>
      </c>
      <c r="F7639" s="547">
        <v>0</v>
      </c>
      <c r="G7639" s="548">
        <v>0</v>
      </c>
      <c r="H7639" s="547">
        <v>0</v>
      </c>
      <c r="I7639" s="545" t="s">
        <v>12761</v>
      </c>
      <c r="J7639" s="545"/>
      <c r="K7639" s="545" t="s">
        <v>13413</v>
      </c>
      <c r="L7639" s="545" t="s">
        <v>16591</v>
      </c>
      <c r="M7639" s="548" t="s">
        <v>13758</v>
      </c>
      <c r="N7639" s="545" t="s">
        <v>13413</v>
      </c>
      <c r="O7639" s="545" t="s">
        <v>16592</v>
      </c>
      <c r="P7639" s="549">
        <v>5281</v>
      </c>
      <c r="Q7639" s="549">
        <v>1</v>
      </c>
      <c r="R7639" s="549">
        <v>142</v>
      </c>
      <c r="S7639" s="548"/>
      <c r="T7639" s="548"/>
      <c r="U7639" s="99"/>
    </row>
    <row r="7640" spans="1:21" ht="19.5" customHeight="1">
      <c r="A7640" s="545">
        <v>102286</v>
      </c>
      <c r="B7640" s="545" t="s">
        <v>2319</v>
      </c>
      <c r="C7640" s="545" t="s">
        <v>216</v>
      </c>
      <c r="D7640" s="546"/>
      <c r="E7640" s="171" t="str">
        <f t="shared" si="119"/>
        <v>1900</v>
      </c>
      <c r="F7640" s="547">
        <v>0</v>
      </c>
      <c r="G7640" s="548">
        <v>0</v>
      </c>
      <c r="H7640" s="547">
        <v>0</v>
      </c>
      <c r="I7640" s="545" t="s">
        <v>12715</v>
      </c>
      <c r="J7640" s="545"/>
      <c r="K7640" s="545" t="s">
        <v>13413</v>
      </c>
      <c r="L7640" s="545" t="s">
        <v>14624</v>
      </c>
      <c r="M7640" s="548" t="s">
        <v>13758</v>
      </c>
      <c r="N7640" s="545" t="s">
        <v>13413</v>
      </c>
      <c r="O7640" s="545" t="s">
        <v>14625</v>
      </c>
      <c r="P7640" s="549">
        <v>5282</v>
      </c>
      <c r="Q7640" s="549">
        <v>1</v>
      </c>
      <c r="R7640" s="549">
        <v>129</v>
      </c>
      <c r="S7640" s="548"/>
      <c r="T7640" s="548"/>
      <c r="U7640" s="99"/>
    </row>
    <row r="7641" spans="1:21" ht="19.5" customHeight="1">
      <c r="A7641" s="545">
        <v>102287</v>
      </c>
      <c r="B7641" s="545" t="s">
        <v>2169</v>
      </c>
      <c r="C7641" s="545" t="s">
        <v>216</v>
      </c>
      <c r="D7641" s="546"/>
      <c r="E7641" s="171" t="str">
        <f t="shared" si="119"/>
        <v>1900</v>
      </c>
      <c r="F7641" s="547">
        <v>0</v>
      </c>
      <c r="G7641" s="548">
        <v>0</v>
      </c>
      <c r="H7641" s="547">
        <v>0</v>
      </c>
      <c r="I7641" s="545" t="s">
        <v>12715</v>
      </c>
      <c r="J7641" s="545"/>
      <c r="K7641" s="545" t="s">
        <v>13413</v>
      </c>
      <c r="L7641" s="545" t="s">
        <v>14624</v>
      </c>
      <c r="M7641" s="548" t="s">
        <v>13758</v>
      </c>
      <c r="N7641" s="545" t="s">
        <v>13413</v>
      </c>
      <c r="O7641" s="545" t="s">
        <v>14625</v>
      </c>
      <c r="P7641" s="549">
        <v>5283</v>
      </c>
      <c r="Q7641" s="549">
        <v>1</v>
      </c>
      <c r="R7641" s="549">
        <v>129</v>
      </c>
      <c r="S7641" s="548"/>
      <c r="T7641" s="548"/>
      <c r="U7641" s="99"/>
    </row>
    <row r="7642" spans="1:21" ht="19.5" customHeight="1">
      <c r="A7642" s="545">
        <v>102288</v>
      </c>
      <c r="B7642" s="545" t="s">
        <v>10419</v>
      </c>
      <c r="C7642" s="545" t="s">
        <v>216</v>
      </c>
      <c r="D7642" s="546"/>
      <c r="E7642" s="171" t="str">
        <f t="shared" si="119"/>
        <v>1900</v>
      </c>
      <c r="F7642" s="547">
        <v>0</v>
      </c>
      <c r="G7642" s="548">
        <v>0</v>
      </c>
      <c r="H7642" s="547">
        <v>0</v>
      </c>
      <c r="I7642" s="545" t="s">
        <v>12715</v>
      </c>
      <c r="J7642" s="545"/>
      <c r="K7642" s="545" t="s">
        <v>13413</v>
      </c>
      <c r="L7642" s="545" t="s">
        <v>14624</v>
      </c>
      <c r="M7642" s="548" t="s">
        <v>13758</v>
      </c>
      <c r="N7642" s="545" t="s">
        <v>13413</v>
      </c>
      <c r="O7642" s="545" t="s">
        <v>14625</v>
      </c>
      <c r="P7642" s="549">
        <v>5284</v>
      </c>
      <c r="Q7642" s="549">
        <v>1</v>
      </c>
      <c r="R7642" s="549">
        <v>129</v>
      </c>
      <c r="S7642" s="548"/>
      <c r="T7642" s="548"/>
      <c r="U7642" s="99"/>
    </row>
    <row r="7643" spans="1:21" ht="19.5" customHeight="1">
      <c r="A7643" s="545">
        <v>102290</v>
      </c>
      <c r="B7643" s="545" t="s">
        <v>2100</v>
      </c>
      <c r="C7643" s="545" t="s">
        <v>216</v>
      </c>
      <c r="D7643" s="546">
        <v>45708</v>
      </c>
      <c r="E7643" s="171" t="str">
        <f t="shared" si="119"/>
        <v>2025</v>
      </c>
      <c r="F7643" s="547">
        <v>111197.24</v>
      </c>
      <c r="G7643" s="548">
        <v>0.19</v>
      </c>
      <c r="H7643" s="547">
        <v>93443.06</v>
      </c>
      <c r="I7643" s="545" t="s">
        <v>12715</v>
      </c>
      <c r="J7643" s="545" t="s">
        <v>13307</v>
      </c>
      <c r="K7643" s="545" t="s">
        <v>13413</v>
      </c>
      <c r="L7643" s="545" t="s">
        <v>14624</v>
      </c>
      <c r="M7643" s="548" t="s">
        <v>13758</v>
      </c>
      <c r="N7643" s="545" t="s">
        <v>13413</v>
      </c>
      <c r="O7643" s="545" t="s">
        <v>14625</v>
      </c>
      <c r="P7643" s="549">
        <v>5286</v>
      </c>
      <c r="Q7643" s="549">
        <v>1</v>
      </c>
      <c r="R7643" s="549">
        <v>129</v>
      </c>
      <c r="S7643" s="548">
        <v>2228</v>
      </c>
      <c r="T7643" s="548"/>
      <c r="U7643" s="99"/>
    </row>
    <row r="7644" spans="1:21" ht="19.5" customHeight="1">
      <c r="A7644" s="545">
        <v>102291</v>
      </c>
      <c r="B7644" s="545" t="s">
        <v>10418</v>
      </c>
      <c r="C7644" s="545" t="s">
        <v>216</v>
      </c>
      <c r="D7644" s="546"/>
      <c r="E7644" s="171" t="str">
        <f t="shared" si="119"/>
        <v>1900</v>
      </c>
      <c r="F7644" s="547">
        <v>0</v>
      </c>
      <c r="G7644" s="548">
        <v>0</v>
      </c>
      <c r="H7644" s="547">
        <v>0</v>
      </c>
      <c r="I7644" s="545" t="s">
        <v>12715</v>
      </c>
      <c r="J7644" s="545"/>
      <c r="K7644" s="545" t="s">
        <v>13413</v>
      </c>
      <c r="L7644" s="545" t="s">
        <v>13413</v>
      </c>
      <c r="M7644" s="548" t="s">
        <v>13758</v>
      </c>
      <c r="N7644" s="545" t="s">
        <v>13413</v>
      </c>
      <c r="O7644" s="545" t="s">
        <v>14492</v>
      </c>
      <c r="P7644" s="549">
        <v>5287</v>
      </c>
      <c r="Q7644" s="549">
        <v>1</v>
      </c>
      <c r="R7644" s="549">
        <v>129</v>
      </c>
      <c r="S7644" s="548"/>
      <c r="T7644" s="548"/>
      <c r="U7644" s="99"/>
    </row>
    <row r="7645" spans="1:21" ht="19.5" customHeight="1">
      <c r="A7645" s="545">
        <v>102292</v>
      </c>
      <c r="B7645" s="545" t="s">
        <v>595</v>
      </c>
      <c r="C7645" s="545" t="s">
        <v>216</v>
      </c>
      <c r="D7645" s="546"/>
      <c r="E7645" s="171" t="str">
        <f t="shared" si="119"/>
        <v>1900</v>
      </c>
      <c r="F7645" s="547">
        <v>0</v>
      </c>
      <c r="G7645" s="548">
        <v>0</v>
      </c>
      <c r="H7645" s="547">
        <v>0</v>
      </c>
      <c r="I7645" s="545" t="s">
        <v>12679</v>
      </c>
      <c r="J7645" s="545"/>
      <c r="K7645" s="545" t="s">
        <v>13413</v>
      </c>
      <c r="L7645" s="545" t="s">
        <v>13906</v>
      </c>
      <c r="M7645" s="548" t="s">
        <v>13758</v>
      </c>
      <c r="N7645" s="545" t="s">
        <v>13413</v>
      </c>
      <c r="O7645" s="545" t="s">
        <v>15464</v>
      </c>
      <c r="P7645" s="549">
        <v>5288</v>
      </c>
      <c r="Q7645" s="549">
        <v>1</v>
      </c>
      <c r="R7645" s="549">
        <v>88</v>
      </c>
      <c r="S7645" s="548"/>
      <c r="T7645" s="548"/>
      <c r="U7645" s="99"/>
    </row>
    <row r="7646" spans="1:21" ht="19.5" customHeight="1">
      <c r="A7646" s="545">
        <v>102293</v>
      </c>
      <c r="B7646" s="545" t="s">
        <v>10417</v>
      </c>
      <c r="C7646" s="545" t="s">
        <v>216</v>
      </c>
      <c r="D7646" s="546"/>
      <c r="E7646" s="171" t="str">
        <f t="shared" si="119"/>
        <v>1900</v>
      </c>
      <c r="F7646" s="547">
        <v>0</v>
      </c>
      <c r="G7646" s="548">
        <v>0</v>
      </c>
      <c r="H7646" s="547">
        <v>0</v>
      </c>
      <c r="I7646" s="545" t="s">
        <v>12679</v>
      </c>
      <c r="J7646" s="545"/>
      <c r="K7646" s="545" t="s">
        <v>13413</v>
      </c>
      <c r="L7646" s="545" t="s">
        <v>13906</v>
      </c>
      <c r="M7646" s="548" t="s">
        <v>13758</v>
      </c>
      <c r="N7646" s="545" t="s">
        <v>13413</v>
      </c>
      <c r="O7646" s="545" t="s">
        <v>15464</v>
      </c>
      <c r="P7646" s="549">
        <v>5289</v>
      </c>
      <c r="Q7646" s="549">
        <v>1</v>
      </c>
      <c r="R7646" s="549">
        <v>88</v>
      </c>
      <c r="S7646" s="548"/>
      <c r="T7646" s="548"/>
      <c r="U7646" s="99"/>
    </row>
    <row r="7647" spans="1:21" ht="19.5" customHeight="1">
      <c r="A7647" s="545">
        <v>102294</v>
      </c>
      <c r="B7647" s="545" t="s">
        <v>7238</v>
      </c>
      <c r="C7647" s="545" t="s">
        <v>216</v>
      </c>
      <c r="D7647" s="546">
        <v>43839</v>
      </c>
      <c r="E7647" s="171" t="str">
        <f t="shared" si="119"/>
        <v>2020</v>
      </c>
      <c r="F7647" s="547">
        <v>871816</v>
      </c>
      <c r="G7647" s="548">
        <v>0.19</v>
      </c>
      <c r="H7647" s="547">
        <v>732618.49</v>
      </c>
      <c r="I7647" s="545" t="s">
        <v>12686</v>
      </c>
      <c r="J7647" s="545" t="s">
        <v>13297</v>
      </c>
      <c r="K7647" s="545" t="s">
        <v>13413</v>
      </c>
      <c r="L7647" s="545" t="s">
        <v>16422</v>
      </c>
      <c r="M7647" s="548" t="s">
        <v>13758</v>
      </c>
      <c r="N7647" s="545" t="s">
        <v>13413</v>
      </c>
      <c r="O7647" s="545" t="s">
        <v>13413</v>
      </c>
      <c r="P7647" s="549">
        <v>5290</v>
      </c>
      <c r="Q7647" s="549">
        <v>1</v>
      </c>
      <c r="R7647" s="549">
        <v>131</v>
      </c>
      <c r="S7647" s="548">
        <v>2257</v>
      </c>
      <c r="T7647" s="548"/>
      <c r="U7647" s="99"/>
    </row>
    <row r="7648" spans="1:21" ht="19.5" customHeight="1">
      <c r="A7648" s="545">
        <v>102295</v>
      </c>
      <c r="B7648" s="545" t="s">
        <v>10416</v>
      </c>
      <c r="C7648" s="545" t="s">
        <v>216</v>
      </c>
      <c r="D7648" s="546"/>
      <c r="E7648" s="171" t="str">
        <f t="shared" si="119"/>
        <v>1900</v>
      </c>
      <c r="F7648" s="547">
        <v>0</v>
      </c>
      <c r="G7648" s="548">
        <v>0</v>
      </c>
      <c r="H7648" s="547">
        <v>0</v>
      </c>
      <c r="I7648" s="545" t="s">
        <v>12686</v>
      </c>
      <c r="J7648" s="545"/>
      <c r="K7648" s="545" t="s">
        <v>13413</v>
      </c>
      <c r="L7648" s="545" t="s">
        <v>16422</v>
      </c>
      <c r="M7648" s="548" t="s">
        <v>13758</v>
      </c>
      <c r="N7648" s="545" t="s">
        <v>13413</v>
      </c>
      <c r="O7648" s="545" t="s">
        <v>13413</v>
      </c>
      <c r="P7648" s="549">
        <v>5291</v>
      </c>
      <c r="Q7648" s="549">
        <v>1</v>
      </c>
      <c r="R7648" s="549">
        <v>131</v>
      </c>
      <c r="S7648" s="548"/>
      <c r="T7648" s="548"/>
      <c r="U7648" s="99"/>
    </row>
    <row r="7649" spans="1:21" ht="19.5" customHeight="1">
      <c r="A7649" s="545">
        <v>102296</v>
      </c>
      <c r="B7649" s="545" t="s">
        <v>2345</v>
      </c>
      <c r="C7649" s="545" t="s">
        <v>216</v>
      </c>
      <c r="D7649" s="546"/>
      <c r="E7649" s="171" t="str">
        <f t="shared" si="119"/>
        <v>1900</v>
      </c>
      <c r="F7649" s="547">
        <v>0</v>
      </c>
      <c r="G7649" s="548">
        <v>0</v>
      </c>
      <c r="H7649" s="547">
        <v>0</v>
      </c>
      <c r="I7649" s="545" t="s">
        <v>12650</v>
      </c>
      <c r="J7649" s="545"/>
      <c r="K7649" s="545" t="s">
        <v>13413</v>
      </c>
      <c r="L7649" s="545" t="s">
        <v>16438</v>
      </c>
      <c r="M7649" s="548" t="s">
        <v>13758</v>
      </c>
      <c r="N7649" s="545" t="s">
        <v>13413</v>
      </c>
      <c r="O7649" s="545" t="s">
        <v>13413</v>
      </c>
      <c r="P7649" s="549">
        <v>5292</v>
      </c>
      <c r="Q7649" s="549">
        <v>1</v>
      </c>
      <c r="R7649" s="549">
        <v>127</v>
      </c>
      <c r="S7649" s="548"/>
      <c r="T7649" s="548"/>
      <c r="U7649" s="99"/>
    </row>
    <row r="7650" spans="1:21" ht="19.5" customHeight="1">
      <c r="A7650" s="545">
        <v>102297</v>
      </c>
      <c r="B7650" s="545" t="s">
        <v>6298</v>
      </c>
      <c r="C7650" s="545" t="s">
        <v>216</v>
      </c>
      <c r="D7650" s="546">
        <v>45708</v>
      </c>
      <c r="E7650" s="171" t="str">
        <f t="shared" si="119"/>
        <v>2025</v>
      </c>
      <c r="F7650" s="547">
        <v>435252.47</v>
      </c>
      <c r="G7650" s="548">
        <v>0.19</v>
      </c>
      <c r="H7650" s="547">
        <v>365758.38</v>
      </c>
      <c r="I7650" s="545" t="s">
        <v>12655</v>
      </c>
      <c r="J7650" s="545" t="s">
        <v>13307</v>
      </c>
      <c r="K7650" s="545" t="s">
        <v>13413</v>
      </c>
      <c r="L7650" s="545" t="s">
        <v>17819</v>
      </c>
      <c r="M7650" s="548" t="s">
        <v>13758</v>
      </c>
      <c r="N7650" s="545" t="s">
        <v>13413</v>
      </c>
      <c r="O7650" s="545" t="s">
        <v>15220</v>
      </c>
      <c r="P7650" s="549">
        <v>5293</v>
      </c>
      <c r="Q7650" s="549">
        <v>1</v>
      </c>
      <c r="R7650" s="549">
        <v>109</v>
      </c>
      <c r="S7650" s="548">
        <v>2228</v>
      </c>
      <c r="T7650" s="548"/>
      <c r="U7650" s="99"/>
    </row>
    <row r="7651" spans="1:21" ht="19.5" customHeight="1">
      <c r="A7651" s="545">
        <v>102298</v>
      </c>
      <c r="B7651" s="545" t="s">
        <v>6907</v>
      </c>
      <c r="C7651" s="545" t="s">
        <v>216</v>
      </c>
      <c r="D7651" s="546">
        <v>44596</v>
      </c>
      <c r="E7651" s="171" t="str">
        <f t="shared" si="119"/>
        <v>2022</v>
      </c>
      <c r="F7651" s="547">
        <v>216609</v>
      </c>
      <c r="G7651" s="548">
        <v>0.19</v>
      </c>
      <c r="H7651" s="547">
        <v>182024.37</v>
      </c>
      <c r="I7651" s="545" t="s">
        <v>12655</v>
      </c>
      <c r="J7651" s="545" t="s">
        <v>13297</v>
      </c>
      <c r="K7651" s="545" t="s">
        <v>18720</v>
      </c>
      <c r="L7651" s="545" t="s">
        <v>17819</v>
      </c>
      <c r="M7651" s="548" t="s">
        <v>13758</v>
      </c>
      <c r="N7651" s="545" t="s">
        <v>13413</v>
      </c>
      <c r="O7651" s="545" t="s">
        <v>15220</v>
      </c>
      <c r="P7651" s="549">
        <v>5294</v>
      </c>
      <c r="Q7651" s="549">
        <v>1</v>
      </c>
      <c r="R7651" s="549">
        <v>109</v>
      </c>
      <c r="S7651" s="548">
        <v>2257</v>
      </c>
      <c r="T7651" s="548"/>
      <c r="U7651" s="99"/>
    </row>
    <row r="7652" spans="1:21" ht="19.5" customHeight="1">
      <c r="A7652" s="545">
        <v>102299</v>
      </c>
      <c r="B7652" s="545" t="s">
        <v>1048</v>
      </c>
      <c r="C7652" s="545" t="s">
        <v>216</v>
      </c>
      <c r="D7652" s="546"/>
      <c r="E7652" s="171" t="str">
        <f t="shared" si="119"/>
        <v>1900</v>
      </c>
      <c r="F7652" s="547">
        <v>0</v>
      </c>
      <c r="G7652" s="548">
        <v>0</v>
      </c>
      <c r="H7652" s="547">
        <v>0</v>
      </c>
      <c r="I7652" s="545" t="s">
        <v>12655</v>
      </c>
      <c r="J7652" s="545"/>
      <c r="K7652" s="545" t="s">
        <v>18721</v>
      </c>
      <c r="L7652" s="545" t="s">
        <v>17819</v>
      </c>
      <c r="M7652" s="548" t="s">
        <v>13758</v>
      </c>
      <c r="N7652" s="545" t="s">
        <v>13413</v>
      </c>
      <c r="O7652" s="545" t="s">
        <v>15220</v>
      </c>
      <c r="P7652" s="549">
        <v>5295</v>
      </c>
      <c r="Q7652" s="549">
        <v>1</v>
      </c>
      <c r="R7652" s="549">
        <v>109</v>
      </c>
      <c r="S7652" s="548"/>
      <c r="T7652" s="548"/>
      <c r="U7652" s="99"/>
    </row>
    <row r="7653" spans="1:21" ht="19.5" customHeight="1">
      <c r="A7653" s="545">
        <v>102300</v>
      </c>
      <c r="B7653" s="545" t="s">
        <v>2308</v>
      </c>
      <c r="C7653" s="545" t="s">
        <v>216</v>
      </c>
      <c r="D7653" s="546"/>
      <c r="E7653" s="171" t="str">
        <f t="shared" si="119"/>
        <v>1900</v>
      </c>
      <c r="F7653" s="547">
        <v>0</v>
      </c>
      <c r="G7653" s="548">
        <v>0</v>
      </c>
      <c r="H7653" s="547">
        <v>0</v>
      </c>
      <c r="I7653" s="545" t="s">
        <v>12715</v>
      </c>
      <c r="J7653" s="545"/>
      <c r="K7653" s="545" t="s">
        <v>13413</v>
      </c>
      <c r="L7653" s="545" t="s">
        <v>14624</v>
      </c>
      <c r="M7653" s="548" t="s">
        <v>13758</v>
      </c>
      <c r="N7653" s="545" t="s">
        <v>13413</v>
      </c>
      <c r="O7653" s="545" t="s">
        <v>14625</v>
      </c>
      <c r="P7653" s="549">
        <v>5296</v>
      </c>
      <c r="Q7653" s="549">
        <v>1</v>
      </c>
      <c r="R7653" s="549">
        <v>129</v>
      </c>
      <c r="S7653" s="548"/>
      <c r="T7653" s="548"/>
      <c r="U7653" s="99"/>
    </row>
    <row r="7654" spans="1:21" ht="19.5" customHeight="1">
      <c r="A7654" s="545">
        <v>102301</v>
      </c>
      <c r="B7654" s="545" t="s">
        <v>3741</v>
      </c>
      <c r="C7654" s="545" t="s">
        <v>216</v>
      </c>
      <c r="D7654" s="546">
        <v>44589</v>
      </c>
      <c r="E7654" s="171" t="str">
        <f t="shared" si="119"/>
        <v>2022</v>
      </c>
      <c r="F7654" s="547">
        <v>35910</v>
      </c>
      <c r="G7654" s="548">
        <v>0.19</v>
      </c>
      <c r="H7654" s="547">
        <v>30176.47</v>
      </c>
      <c r="I7654" s="545" t="s">
        <v>12746</v>
      </c>
      <c r="J7654" s="545" t="s">
        <v>13297</v>
      </c>
      <c r="K7654" s="545" t="s">
        <v>13413</v>
      </c>
      <c r="L7654" s="545" t="s">
        <v>13413</v>
      </c>
      <c r="M7654" s="548" t="s">
        <v>13758</v>
      </c>
      <c r="N7654" s="545" t="s">
        <v>13413</v>
      </c>
      <c r="O7654" s="545" t="s">
        <v>13413</v>
      </c>
      <c r="P7654" s="549">
        <v>5297</v>
      </c>
      <c r="Q7654" s="549">
        <v>1</v>
      </c>
      <c r="R7654" s="549">
        <v>29</v>
      </c>
      <c r="S7654" s="548">
        <v>2257</v>
      </c>
      <c r="T7654" s="548"/>
      <c r="U7654" s="99"/>
    </row>
    <row r="7655" spans="1:21" ht="19.5" customHeight="1">
      <c r="A7655" s="545">
        <v>102302</v>
      </c>
      <c r="B7655" s="545" t="s">
        <v>3746</v>
      </c>
      <c r="C7655" s="545" t="s">
        <v>216</v>
      </c>
      <c r="D7655" s="546"/>
      <c r="E7655" s="171" t="str">
        <f t="shared" si="119"/>
        <v>1900</v>
      </c>
      <c r="F7655" s="547">
        <v>0</v>
      </c>
      <c r="G7655" s="548">
        <v>0</v>
      </c>
      <c r="H7655" s="547">
        <v>0</v>
      </c>
      <c r="I7655" s="545" t="s">
        <v>12746</v>
      </c>
      <c r="J7655" s="545"/>
      <c r="K7655" s="545" t="s">
        <v>13413</v>
      </c>
      <c r="L7655" s="545" t="s">
        <v>13413</v>
      </c>
      <c r="M7655" s="548" t="s">
        <v>13758</v>
      </c>
      <c r="N7655" s="545" t="s">
        <v>13413</v>
      </c>
      <c r="O7655" s="545" t="s">
        <v>13413</v>
      </c>
      <c r="P7655" s="549">
        <v>5298</v>
      </c>
      <c r="Q7655" s="549">
        <v>1</v>
      </c>
      <c r="R7655" s="549">
        <v>29</v>
      </c>
      <c r="S7655" s="548"/>
      <c r="T7655" s="548"/>
      <c r="U7655" s="99"/>
    </row>
    <row r="7656" spans="1:21" ht="19.5" customHeight="1">
      <c r="A7656" s="545">
        <v>102303</v>
      </c>
      <c r="B7656" s="545" t="s">
        <v>3727</v>
      </c>
      <c r="C7656" s="545" t="s">
        <v>216</v>
      </c>
      <c r="D7656" s="546"/>
      <c r="E7656" s="171" t="str">
        <f t="shared" si="119"/>
        <v>1900</v>
      </c>
      <c r="F7656" s="547">
        <v>0</v>
      </c>
      <c r="G7656" s="548">
        <v>0</v>
      </c>
      <c r="H7656" s="547">
        <v>0</v>
      </c>
      <c r="I7656" s="545" t="s">
        <v>12746</v>
      </c>
      <c r="J7656" s="545"/>
      <c r="K7656" s="545" t="s">
        <v>13413</v>
      </c>
      <c r="L7656" s="545" t="s">
        <v>13413</v>
      </c>
      <c r="M7656" s="548" t="s">
        <v>13758</v>
      </c>
      <c r="N7656" s="545" t="s">
        <v>13413</v>
      </c>
      <c r="O7656" s="545" t="s">
        <v>13413</v>
      </c>
      <c r="P7656" s="549">
        <v>5299</v>
      </c>
      <c r="Q7656" s="549">
        <v>1</v>
      </c>
      <c r="R7656" s="549">
        <v>29</v>
      </c>
      <c r="S7656" s="548"/>
      <c r="T7656" s="548"/>
      <c r="U7656" s="99"/>
    </row>
    <row r="7657" spans="1:21" ht="19.5" customHeight="1">
      <c r="A7657" s="545">
        <v>102304</v>
      </c>
      <c r="B7657" s="545" t="s">
        <v>3153</v>
      </c>
      <c r="C7657" s="545" t="s">
        <v>209</v>
      </c>
      <c r="D7657" s="546">
        <v>43839</v>
      </c>
      <c r="E7657" s="171" t="str">
        <f t="shared" si="119"/>
        <v>2020</v>
      </c>
      <c r="F7657" s="547">
        <v>27195</v>
      </c>
      <c r="G7657" s="548">
        <v>0.19</v>
      </c>
      <c r="H7657" s="547">
        <v>22852.94</v>
      </c>
      <c r="I7657" s="545" t="s">
        <v>12719</v>
      </c>
      <c r="J7657" s="545" t="s">
        <v>13297</v>
      </c>
      <c r="K7657" s="545" t="s">
        <v>13413</v>
      </c>
      <c r="L7657" s="545" t="s">
        <v>14569</v>
      </c>
      <c r="M7657" s="548" t="s">
        <v>13758</v>
      </c>
      <c r="N7657" s="545" t="s">
        <v>13413</v>
      </c>
      <c r="O7657" s="545" t="s">
        <v>13413</v>
      </c>
      <c r="P7657" s="549">
        <v>5300</v>
      </c>
      <c r="Q7657" s="549">
        <v>1</v>
      </c>
      <c r="R7657" s="549">
        <v>157</v>
      </c>
      <c r="S7657" s="548">
        <v>2257</v>
      </c>
      <c r="T7657" s="548"/>
      <c r="U7657" s="99"/>
    </row>
    <row r="7658" spans="1:21" ht="19.5" customHeight="1">
      <c r="A7658" s="545">
        <v>102305</v>
      </c>
      <c r="B7658" s="545" t="s">
        <v>10415</v>
      </c>
      <c r="C7658" s="545" t="s">
        <v>216</v>
      </c>
      <c r="D7658" s="546"/>
      <c r="E7658" s="171" t="str">
        <f t="shared" si="119"/>
        <v>1900</v>
      </c>
      <c r="F7658" s="547">
        <v>0</v>
      </c>
      <c r="G7658" s="548">
        <v>0</v>
      </c>
      <c r="H7658" s="547">
        <v>0</v>
      </c>
      <c r="I7658" s="545" t="s">
        <v>12746</v>
      </c>
      <c r="J7658" s="545"/>
      <c r="K7658" s="545" t="s">
        <v>13413</v>
      </c>
      <c r="L7658" s="545" t="s">
        <v>16260</v>
      </c>
      <c r="M7658" s="548" t="s">
        <v>13758</v>
      </c>
      <c r="N7658" s="545" t="s">
        <v>22179</v>
      </c>
      <c r="O7658" s="545" t="s">
        <v>16276</v>
      </c>
      <c r="P7658" s="549">
        <v>5301</v>
      </c>
      <c r="Q7658" s="549">
        <v>1</v>
      </c>
      <c r="R7658" s="549">
        <v>29</v>
      </c>
      <c r="S7658" s="548"/>
      <c r="T7658" s="548">
        <v>173</v>
      </c>
      <c r="U7658" s="99"/>
    </row>
    <row r="7659" spans="1:21" ht="19.5" customHeight="1">
      <c r="A7659" s="545">
        <v>102306</v>
      </c>
      <c r="B7659" s="545" t="s">
        <v>2229</v>
      </c>
      <c r="C7659" s="545" t="s">
        <v>216</v>
      </c>
      <c r="D7659" s="546"/>
      <c r="E7659" s="171" t="str">
        <f t="shared" si="119"/>
        <v>1900</v>
      </c>
      <c r="F7659" s="547">
        <v>0</v>
      </c>
      <c r="G7659" s="548">
        <v>0</v>
      </c>
      <c r="H7659" s="547">
        <v>0</v>
      </c>
      <c r="I7659" s="545" t="s">
        <v>12715</v>
      </c>
      <c r="J7659" s="545"/>
      <c r="K7659" s="545" t="s">
        <v>13413</v>
      </c>
      <c r="L7659" s="545" t="s">
        <v>13413</v>
      </c>
      <c r="M7659" s="548" t="s">
        <v>13758</v>
      </c>
      <c r="N7659" s="545" t="s">
        <v>13413</v>
      </c>
      <c r="O7659" s="545" t="s">
        <v>14492</v>
      </c>
      <c r="P7659" s="549">
        <v>5302</v>
      </c>
      <c r="Q7659" s="549">
        <v>1</v>
      </c>
      <c r="R7659" s="549">
        <v>129</v>
      </c>
      <c r="S7659" s="548"/>
      <c r="T7659" s="548"/>
      <c r="U7659" s="99"/>
    </row>
    <row r="7660" spans="1:21" ht="19.5" customHeight="1">
      <c r="A7660" s="545">
        <v>102307</v>
      </c>
      <c r="B7660" s="545" t="s">
        <v>10414</v>
      </c>
      <c r="C7660" s="545" t="s">
        <v>216</v>
      </c>
      <c r="D7660" s="546">
        <v>44596</v>
      </c>
      <c r="E7660" s="171" t="str">
        <f t="shared" si="119"/>
        <v>2022</v>
      </c>
      <c r="F7660" s="547">
        <v>681</v>
      </c>
      <c r="G7660" s="548">
        <v>0.19</v>
      </c>
      <c r="H7660" s="547">
        <v>572.27</v>
      </c>
      <c r="I7660" s="545" t="s">
        <v>12697</v>
      </c>
      <c r="J7660" s="545" t="s">
        <v>13297</v>
      </c>
      <c r="K7660" s="545" t="s">
        <v>13413</v>
      </c>
      <c r="L7660" s="545" t="s">
        <v>13807</v>
      </c>
      <c r="M7660" s="548" t="s">
        <v>13758</v>
      </c>
      <c r="N7660" s="545" t="s">
        <v>13413</v>
      </c>
      <c r="O7660" s="545" t="s">
        <v>17783</v>
      </c>
      <c r="P7660" s="549">
        <v>5303</v>
      </c>
      <c r="Q7660" s="549">
        <v>1</v>
      </c>
      <c r="R7660" s="549">
        <v>138</v>
      </c>
      <c r="S7660" s="548">
        <v>2257</v>
      </c>
      <c r="T7660" s="548"/>
      <c r="U7660" s="99"/>
    </row>
    <row r="7661" spans="1:21" ht="19.5" customHeight="1">
      <c r="A7661" s="545">
        <v>102308</v>
      </c>
      <c r="B7661" s="545" t="s">
        <v>2298</v>
      </c>
      <c r="C7661" s="545" t="s">
        <v>216</v>
      </c>
      <c r="D7661" s="546"/>
      <c r="E7661" s="171" t="str">
        <f t="shared" si="119"/>
        <v>1900</v>
      </c>
      <c r="F7661" s="547">
        <v>0</v>
      </c>
      <c r="G7661" s="548">
        <v>0</v>
      </c>
      <c r="H7661" s="547">
        <v>0</v>
      </c>
      <c r="I7661" s="545" t="s">
        <v>12715</v>
      </c>
      <c r="J7661" s="545"/>
      <c r="K7661" s="545" t="s">
        <v>13413</v>
      </c>
      <c r="L7661" s="545" t="s">
        <v>14624</v>
      </c>
      <c r="M7661" s="548" t="s">
        <v>13758</v>
      </c>
      <c r="N7661" s="545" t="s">
        <v>13413</v>
      </c>
      <c r="O7661" s="545" t="s">
        <v>14625</v>
      </c>
      <c r="P7661" s="549">
        <v>5304</v>
      </c>
      <c r="Q7661" s="549">
        <v>1</v>
      </c>
      <c r="R7661" s="549">
        <v>129</v>
      </c>
      <c r="S7661" s="548"/>
      <c r="T7661" s="548"/>
      <c r="U7661" s="99"/>
    </row>
    <row r="7662" spans="1:21" ht="19.5" customHeight="1">
      <c r="A7662" s="545">
        <v>102309</v>
      </c>
      <c r="B7662" s="545" t="s">
        <v>10413</v>
      </c>
      <c r="C7662" s="545" t="s">
        <v>216</v>
      </c>
      <c r="D7662" s="546"/>
      <c r="E7662" s="171" t="str">
        <f t="shared" si="119"/>
        <v>1900</v>
      </c>
      <c r="F7662" s="547">
        <v>0</v>
      </c>
      <c r="G7662" s="548">
        <v>0</v>
      </c>
      <c r="H7662" s="547">
        <v>0</v>
      </c>
      <c r="I7662" s="545" t="s">
        <v>12715</v>
      </c>
      <c r="J7662" s="545"/>
      <c r="K7662" s="545" t="s">
        <v>13413</v>
      </c>
      <c r="L7662" s="545" t="s">
        <v>13413</v>
      </c>
      <c r="M7662" s="548" t="s">
        <v>13758</v>
      </c>
      <c r="N7662" s="545" t="s">
        <v>13413</v>
      </c>
      <c r="O7662" s="545" t="s">
        <v>14493</v>
      </c>
      <c r="P7662" s="549">
        <v>5305</v>
      </c>
      <c r="Q7662" s="549">
        <v>1</v>
      </c>
      <c r="R7662" s="549">
        <v>129</v>
      </c>
      <c r="S7662" s="548"/>
      <c r="T7662" s="548"/>
      <c r="U7662" s="99"/>
    </row>
    <row r="7663" spans="1:21" ht="19.5" customHeight="1">
      <c r="A7663" s="545">
        <v>102310</v>
      </c>
      <c r="B7663" s="545" t="s">
        <v>10412</v>
      </c>
      <c r="C7663" s="545" t="s">
        <v>216</v>
      </c>
      <c r="D7663" s="546">
        <v>44596</v>
      </c>
      <c r="E7663" s="171" t="str">
        <f t="shared" si="119"/>
        <v>2022</v>
      </c>
      <c r="F7663" s="547">
        <v>1356.01</v>
      </c>
      <c r="G7663" s="548">
        <v>0.19</v>
      </c>
      <c r="H7663" s="547">
        <v>1139.5</v>
      </c>
      <c r="I7663" s="545" t="s">
        <v>12697</v>
      </c>
      <c r="J7663" s="545" t="s">
        <v>13297</v>
      </c>
      <c r="K7663" s="545" t="s">
        <v>13413</v>
      </c>
      <c r="L7663" s="545" t="s">
        <v>13807</v>
      </c>
      <c r="M7663" s="548" t="s">
        <v>13758</v>
      </c>
      <c r="N7663" s="545" t="s">
        <v>13413</v>
      </c>
      <c r="O7663" s="545" t="s">
        <v>17783</v>
      </c>
      <c r="P7663" s="549">
        <v>5306</v>
      </c>
      <c r="Q7663" s="549">
        <v>1</v>
      </c>
      <c r="R7663" s="549">
        <v>138</v>
      </c>
      <c r="S7663" s="548">
        <v>2257</v>
      </c>
      <c r="T7663" s="548"/>
      <c r="U7663" s="99"/>
    </row>
    <row r="7664" spans="1:21" ht="19.5" customHeight="1">
      <c r="A7664" s="545">
        <v>102311</v>
      </c>
      <c r="B7664" s="545" t="s">
        <v>1596</v>
      </c>
      <c r="C7664" s="545" t="s">
        <v>221</v>
      </c>
      <c r="D7664" s="546"/>
      <c r="E7664" s="171" t="str">
        <f t="shared" si="119"/>
        <v>1900</v>
      </c>
      <c r="F7664" s="547">
        <v>0</v>
      </c>
      <c r="G7664" s="548">
        <v>0</v>
      </c>
      <c r="H7664" s="547">
        <v>0</v>
      </c>
      <c r="I7664" s="545" t="s">
        <v>12645</v>
      </c>
      <c r="J7664" s="545"/>
      <c r="K7664" s="545" t="s">
        <v>13413</v>
      </c>
      <c r="L7664" s="545" t="s">
        <v>13413</v>
      </c>
      <c r="M7664" s="548" t="s">
        <v>13758</v>
      </c>
      <c r="N7664" s="545" t="s">
        <v>22144</v>
      </c>
      <c r="O7664" s="545" t="s">
        <v>15675</v>
      </c>
      <c r="P7664" s="549">
        <v>5307</v>
      </c>
      <c r="Q7664" s="549">
        <v>1</v>
      </c>
      <c r="R7664" s="549">
        <v>12</v>
      </c>
      <c r="S7664" s="548"/>
      <c r="T7664" s="548">
        <v>37</v>
      </c>
      <c r="U7664" s="99"/>
    </row>
    <row r="7665" spans="1:21" ht="19.5" customHeight="1">
      <c r="A7665" s="545">
        <v>102312</v>
      </c>
      <c r="B7665" s="545" t="s">
        <v>1670</v>
      </c>
      <c r="C7665" s="545" t="s">
        <v>221</v>
      </c>
      <c r="D7665" s="546"/>
      <c r="E7665" s="171" t="str">
        <f t="shared" si="119"/>
        <v>1900</v>
      </c>
      <c r="F7665" s="547">
        <v>0</v>
      </c>
      <c r="G7665" s="548">
        <v>0</v>
      </c>
      <c r="H7665" s="547">
        <v>0</v>
      </c>
      <c r="I7665" s="545" t="s">
        <v>12709</v>
      </c>
      <c r="J7665" s="545"/>
      <c r="K7665" s="545" t="s">
        <v>13413</v>
      </c>
      <c r="L7665" s="545" t="s">
        <v>14428</v>
      </c>
      <c r="M7665" s="548" t="s">
        <v>13758</v>
      </c>
      <c r="N7665" s="545" t="s">
        <v>22165</v>
      </c>
      <c r="O7665" s="545" t="s">
        <v>14429</v>
      </c>
      <c r="P7665" s="549">
        <v>5308</v>
      </c>
      <c r="Q7665" s="549">
        <v>1</v>
      </c>
      <c r="R7665" s="549">
        <v>124</v>
      </c>
      <c r="S7665" s="548"/>
      <c r="T7665" s="548">
        <v>156</v>
      </c>
      <c r="U7665" s="99"/>
    </row>
    <row r="7666" spans="1:21" ht="19.5" customHeight="1">
      <c r="A7666" s="545">
        <v>102313</v>
      </c>
      <c r="B7666" s="545" t="s">
        <v>1012</v>
      </c>
      <c r="C7666" s="545" t="s">
        <v>4504</v>
      </c>
      <c r="D7666" s="546"/>
      <c r="E7666" s="171" t="str">
        <f t="shared" si="119"/>
        <v>1900</v>
      </c>
      <c r="F7666" s="547">
        <v>0</v>
      </c>
      <c r="G7666" s="548">
        <v>0</v>
      </c>
      <c r="H7666" s="547">
        <v>0</v>
      </c>
      <c r="I7666" s="545" t="s">
        <v>12690</v>
      </c>
      <c r="J7666" s="545"/>
      <c r="K7666" s="545" t="s">
        <v>13413</v>
      </c>
      <c r="L7666" s="545" t="s">
        <v>13413</v>
      </c>
      <c r="M7666" s="548" t="s">
        <v>13868</v>
      </c>
      <c r="N7666" s="545" t="s">
        <v>22183</v>
      </c>
      <c r="O7666" s="545" t="s">
        <v>16144</v>
      </c>
      <c r="P7666" s="549">
        <v>5309</v>
      </c>
      <c r="Q7666" s="549">
        <v>2</v>
      </c>
      <c r="R7666" s="549">
        <v>96</v>
      </c>
      <c r="S7666" s="548"/>
      <c r="T7666" s="548">
        <v>97</v>
      </c>
      <c r="U7666" s="99"/>
    </row>
    <row r="7667" spans="1:21" ht="19.5" customHeight="1">
      <c r="A7667" s="545">
        <v>102314</v>
      </c>
      <c r="B7667" s="545" t="s">
        <v>3062</v>
      </c>
      <c r="C7667" s="545" t="s">
        <v>216</v>
      </c>
      <c r="D7667" s="546"/>
      <c r="E7667" s="171" t="str">
        <f t="shared" si="119"/>
        <v>1900</v>
      </c>
      <c r="F7667" s="547">
        <v>0</v>
      </c>
      <c r="G7667" s="548">
        <v>0</v>
      </c>
      <c r="H7667" s="547">
        <v>0</v>
      </c>
      <c r="I7667" s="545" t="s">
        <v>12689</v>
      </c>
      <c r="J7667" s="545"/>
      <c r="K7667" s="545" t="s">
        <v>13413</v>
      </c>
      <c r="L7667" s="545" t="s">
        <v>14294</v>
      </c>
      <c r="M7667" s="548" t="s">
        <v>13758</v>
      </c>
      <c r="N7667" s="545" t="s">
        <v>13413</v>
      </c>
      <c r="O7667" s="545" t="s">
        <v>14295</v>
      </c>
      <c r="P7667" s="549">
        <v>5310</v>
      </c>
      <c r="Q7667" s="549">
        <v>1</v>
      </c>
      <c r="R7667" s="549">
        <v>156</v>
      </c>
      <c r="S7667" s="548"/>
      <c r="T7667" s="548"/>
      <c r="U7667" s="99"/>
    </row>
    <row r="7668" spans="1:21" ht="19.5" customHeight="1">
      <c r="A7668" s="545">
        <v>102315</v>
      </c>
      <c r="B7668" s="545" t="s">
        <v>3078</v>
      </c>
      <c r="C7668" s="545" t="s">
        <v>216</v>
      </c>
      <c r="D7668" s="546">
        <v>46052</v>
      </c>
      <c r="E7668" s="171" t="str">
        <f t="shared" si="119"/>
        <v>2026</v>
      </c>
      <c r="F7668" s="547">
        <v>23451</v>
      </c>
      <c r="G7668" s="548">
        <v>0.19</v>
      </c>
      <c r="H7668" s="547">
        <v>19706.72</v>
      </c>
      <c r="I7668" s="545" t="s">
        <v>12689</v>
      </c>
      <c r="J7668" s="545" t="s">
        <v>13307</v>
      </c>
      <c r="K7668" s="545" t="s">
        <v>13413</v>
      </c>
      <c r="L7668" s="545" t="s">
        <v>13413</v>
      </c>
      <c r="M7668" s="548" t="s">
        <v>13758</v>
      </c>
      <c r="N7668" s="545" t="s">
        <v>13413</v>
      </c>
      <c r="O7668" s="545" t="s">
        <v>13413</v>
      </c>
      <c r="P7668" s="549">
        <v>5311</v>
      </c>
      <c r="Q7668" s="549">
        <v>1</v>
      </c>
      <c r="R7668" s="549">
        <v>156</v>
      </c>
      <c r="S7668" s="548">
        <v>2228</v>
      </c>
      <c r="T7668" s="548"/>
      <c r="U7668" s="99"/>
    </row>
    <row r="7669" spans="1:21" ht="19.5" customHeight="1">
      <c r="A7669" s="545">
        <v>102317</v>
      </c>
      <c r="B7669" s="545" t="s">
        <v>3799</v>
      </c>
      <c r="C7669" s="545" t="s">
        <v>216</v>
      </c>
      <c r="D7669" s="546">
        <v>46052</v>
      </c>
      <c r="E7669" s="171" t="str">
        <f t="shared" si="119"/>
        <v>2026</v>
      </c>
      <c r="F7669" s="547">
        <v>58201</v>
      </c>
      <c r="G7669" s="548">
        <v>0</v>
      </c>
      <c r="H7669" s="547">
        <v>58201</v>
      </c>
      <c r="I7669" s="545" t="s">
        <v>12766</v>
      </c>
      <c r="J7669" s="545" t="s">
        <v>13307</v>
      </c>
      <c r="K7669" s="545" t="s">
        <v>13413</v>
      </c>
      <c r="L7669" s="545" t="s">
        <v>13413</v>
      </c>
      <c r="M7669" s="548" t="s">
        <v>13758</v>
      </c>
      <c r="N7669" s="545" t="s">
        <v>13413</v>
      </c>
      <c r="O7669" s="545" t="s">
        <v>13413</v>
      </c>
      <c r="P7669" s="549">
        <v>5313</v>
      </c>
      <c r="Q7669" s="549">
        <v>1</v>
      </c>
      <c r="R7669" s="549">
        <v>172</v>
      </c>
      <c r="S7669" s="548">
        <v>2228</v>
      </c>
      <c r="T7669" s="548"/>
      <c r="U7669" s="99"/>
    </row>
    <row r="7670" spans="1:21" ht="19.5" customHeight="1">
      <c r="A7670" s="545">
        <v>102318</v>
      </c>
      <c r="B7670" s="545" t="s">
        <v>692</v>
      </c>
      <c r="C7670" s="545" t="s">
        <v>221</v>
      </c>
      <c r="D7670" s="546"/>
      <c r="E7670" s="171" t="str">
        <f t="shared" si="119"/>
        <v>1900</v>
      </c>
      <c r="F7670" s="547">
        <v>0</v>
      </c>
      <c r="G7670" s="548">
        <v>0</v>
      </c>
      <c r="H7670" s="547">
        <v>0</v>
      </c>
      <c r="I7670" s="545" t="s">
        <v>12688</v>
      </c>
      <c r="J7670" s="545"/>
      <c r="K7670" s="545" t="s">
        <v>13413</v>
      </c>
      <c r="L7670" s="545" t="s">
        <v>14024</v>
      </c>
      <c r="M7670" s="548" t="s">
        <v>13758</v>
      </c>
      <c r="N7670" s="545" t="s">
        <v>13413</v>
      </c>
      <c r="O7670" s="545" t="s">
        <v>14025</v>
      </c>
      <c r="P7670" s="549">
        <v>5314</v>
      </c>
      <c r="Q7670" s="549">
        <v>1</v>
      </c>
      <c r="R7670" s="549">
        <v>92</v>
      </c>
      <c r="S7670" s="548"/>
      <c r="T7670" s="548"/>
      <c r="U7670" s="99"/>
    </row>
    <row r="7671" spans="1:21" ht="19.5" customHeight="1">
      <c r="A7671" s="545">
        <v>102319</v>
      </c>
      <c r="B7671" s="545" t="s">
        <v>852</v>
      </c>
      <c r="C7671" s="545" t="s">
        <v>221</v>
      </c>
      <c r="D7671" s="546"/>
      <c r="E7671" s="171" t="str">
        <f t="shared" si="119"/>
        <v>1900</v>
      </c>
      <c r="F7671" s="547">
        <v>0</v>
      </c>
      <c r="G7671" s="548">
        <v>0</v>
      </c>
      <c r="H7671" s="547">
        <v>0</v>
      </c>
      <c r="I7671" s="545" t="s">
        <v>12688</v>
      </c>
      <c r="J7671" s="545"/>
      <c r="K7671" s="545" t="s">
        <v>13413</v>
      </c>
      <c r="L7671" s="545" t="s">
        <v>13954</v>
      </c>
      <c r="M7671" s="548" t="s">
        <v>13758</v>
      </c>
      <c r="N7671" s="545" t="s">
        <v>13413</v>
      </c>
      <c r="O7671" s="545" t="s">
        <v>13413</v>
      </c>
      <c r="P7671" s="549">
        <v>5315</v>
      </c>
      <c r="Q7671" s="549">
        <v>1</v>
      </c>
      <c r="R7671" s="549">
        <v>92</v>
      </c>
      <c r="S7671" s="548"/>
      <c r="T7671" s="548"/>
      <c r="U7671" s="99"/>
    </row>
    <row r="7672" spans="1:21" ht="19.5" customHeight="1">
      <c r="A7672" s="545">
        <v>102320</v>
      </c>
      <c r="B7672" s="545" t="s">
        <v>10411</v>
      </c>
      <c r="C7672" s="545" t="s">
        <v>216</v>
      </c>
      <c r="D7672" s="546"/>
      <c r="E7672" s="171" t="str">
        <f t="shared" si="119"/>
        <v>1900</v>
      </c>
      <c r="F7672" s="547">
        <v>0</v>
      </c>
      <c r="G7672" s="548">
        <v>0</v>
      </c>
      <c r="H7672" s="547">
        <v>0</v>
      </c>
      <c r="I7672" s="545" t="s">
        <v>12656</v>
      </c>
      <c r="J7672" s="545"/>
      <c r="K7672" s="545" t="s">
        <v>13413</v>
      </c>
      <c r="L7672" s="545" t="s">
        <v>13982</v>
      </c>
      <c r="M7672" s="548" t="s">
        <v>13758</v>
      </c>
      <c r="N7672" s="545" t="s">
        <v>13413</v>
      </c>
      <c r="O7672" s="545" t="s">
        <v>14276</v>
      </c>
      <c r="P7672" s="549">
        <v>5316</v>
      </c>
      <c r="Q7672" s="549">
        <v>1</v>
      </c>
      <c r="R7672" s="549">
        <v>119</v>
      </c>
      <c r="S7672" s="548"/>
      <c r="T7672" s="548"/>
      <c r="U7672" s="99"/>
    </row>
    <row r="7673" spans="1:21" ht="19.5" customHeight="1">
      <c r="A7673" s="545">
        <v>102321</v>
      </c>
      <c r="B7673" s="545" t="s">
        <v>749</v>
      </c>
      <c r="C7673" s="545" t="s">
        <v>221</v>
      </c>
      <c r="D7673" s="546"/>
      <c r="E7673" s="171" t="str">
        <f t="shared" si="119"/>
        <v>1900</v>
      </c>
      <c r="F7673" s="547">
        <v>0</v>
      </c>
      <c r="G7673" s="548">
        <v>0</v>
      </c>
      <c r="H7673" s="547">
        <v>0</v>
      </c>
      <c r="I7673" s="545" t="s">
        <v>12684</v>
      </c>
      <c r="J7673" s="545"/>
      <c r="K7673" s="545" t="s">
        <v>13413</v>
      </c>
      <c r="L7673" s="545" t="s">
        <v>15679</v>
      </c>
      <c r="M7673" s="548" t="s">
        <v>13758</v>
      </c>
      <c r="N7673" s="545" t="s">
        <v>13413</v>
      </c>
      <c r="O7673" s="545" t="s">
        <v>15680</v>
      </c>
      <c r="P7673" s="549">
        <v>5317</v>
      </c>
      <c r="Q7673" s="549">
        <v>1</v>
      </c>
      <c r="R7673" s="549">
        <v>95</v>
      </c>
      <c r="S7673" s="548"/>
      <c r="T7673" s="548"/>
      <c r="U7673" s="99"/>
    </row>
    <row r="7674" spans="1:21" ht="19.5" customHeight="1">
      <c r="A7674" s="545">
        <v>102322</v>
      </c>
      <c r="B7674" s="545" t="s">
        <v>10410</v>
      </c>
      <c r="C7674" s="545" t="s">
        <v>216</v>
      </c>
      <c r="D7674" s="546"/>
      <c r="E7674" s="171" t="str">
        <f t="shared" si="119"/>
        <v>1900</v>
      </c>
      <c r="F7674" s="547">
        <v>0</v>
      </c>
      <c r="G7674" s="548">
        <v>0</v>
      </c>
      <c r="H7674" s="547">
        <v>0</v>
      </c>
      <c r="I7674" s="545" t="s">
        <v>12686</v>
      </c>
      <c r="J7674" s="545"/>
      <c r="K7674" s="545" t="s">
        <v>13413</v>
      </c>
      <c r="L7674" s="545" t="s">
        <v>16428</v>
      </c>
      <c r="M7674" s="548" t="s">
        <v>13758</v>
      </c>
      <c r="N7674" s="545" t="s">
        <v>13413</v>
      </c>
      <c r="O7674" s="545" t="s">
        <v>13413</v>
      </c>
      <c r="P7674" s="549">
        <v>5318</v>
      </c>
      <c r="Q7674" s="549">
        <v>1</v>
      </c>
      <c r="R7674" s="549">
        <v>131</v>
      </c>
      <c r="S7674" s="548"/>
      <c r="T7674" s="548"/>
      <c r="U7674" s="99"/>
    </row>
    <row r="7675" spans="1:21" ht="19.5" customHeight="1">
      <c r="A7675" s="545">
        <v>102323</v>
      </c>
      <c r="B7675" s="545" t="s">
        <v>1942</v>
      </c>
      <c r="C7675" s="545" t="s">
        <v>209</v>
      </c>
      <c r="D7675" s="546"/>
      <c r="E7675" s="171" t="str">
        <f t="shared" si="119"/>
        <v>1900</v>
      </c>
      <c r="F7675" s="547">
        <v>0</v>
      </c>
      <c r="G7675" s="548">
        <v>0</v>
      </c>
      <c r="H7675" s="547">
        <v>0</v>
      </c>
      <c r="I7675" s="545" t="s">
        <v>12706</v>
      </c>
      <c r="J7675" s="545"/>
      <c r="K7675" s="545" t="s">
        <v>13413</v>
      </c>
      <c r="L7675" s="545" t="s">
        <v>13413</v>
      </c>
      <c r="M7675" s="548" t="s">
        <v>13758</v>
      </c>
      <c r="N7675" s="545" t="s">
        <v>13413</v>
      </c>
      <c r="O7675" s="545" t="s">
        <v>15804</v>
      </c>
      <c r="P7675" s="549">
        <v>5319</v>
      </c>
      <c r="Q7675" s="549">
        <v>1</v>
      </c>
      <c r="R7675" s="549">
        <v>128</v>
      </c>
      <c r="S7675" s="548"/>
      <c r="T7675" s="548"/>
      <c r="U7675" s="99"/>
    </row>
    <row r="7676" spans="1:21" ht="19.5" customHeight="1">
      <c r="A7676" s="545">
        <v>102324</v>
      </c>
      <c r="B7676" s="545" t="s">
        <v>2324</v>
      </c>
      <c r="C7676" s="545" t="s">
        <v>209</v>
      </c>
      <c r="D7676" s="546"/>
      <c r="E7676" s="171" t="str">
        <f t="shared" si="119"/>
        <v>1900</v>
      </c>
      <c r="F7676" s="547">
        <v>0</v>
      </c>
      <c r="G7676" s="548">
        <v>0</v>
      </c>
      <c r="H7676" s="547">
        <v>0</v>
      </c>
      <c r="I7676" s="545" t="s">
        <v>12652</v>
      </c>
      <c r="J7676" s="545"/>
      <c r="K7676" s="545" t="s">
        <v>13413</v>
      </c>
      <c r="L7676" s="545" t="s">
        <v>14509</v>
      </c>
      <c r="M7676" s="548" t="s">
        <v>13758</v>
      </c>
      <c r="N7676" s="545" t="s">
        <v>13413</v>
      </c>
      <c r="O7676" s="545" t="s">
        <v>18722</v>
      </c>
      <c r="P7676" s="549">
        <v>5320</v>
      </c>
      <c r="Q7676" s="549">
        <v>1</v>
      </c>
      <c r="R7676" s="549">
        <v>134</v>
      </c>
      <c r="S7676" s="548"/>
      <c r="T7676" s="548"/>
      <c r="U7676" s="99"/>
    </row>
    <row r="7677" spans="1:21" ht="19.5" customHeight="1">
      <c r="A7677" s="545">
        <v>102325</v>
      </c>
      <c r="B7677" s="545" t="s">
        <v>7616</v>
      </c>
      <c r="C7677" s="545" t="s">
        <v>216</v>
      </c>
      <c r="D7677" s="546">
        <v>43661</v>
      </c>
      <c r="E7677" s="171" t="str">
        <f t="shared" si="119"/>
        <v>2019</v>
      </c>
      <c r="F7677" s="547">
        <v>387931</v>
      </c>
      <c r="G7677" s="548">
        <v>0.19</v>
      </c>
      <c r="H7677" s="547">
        <v>325992.44</v>
      </c>
      <c r="I7677" s="545" t="s">
        <v>12694</v>
      </c>
      <c r="J7677" s="545" t="s">
        <v>13321</v>
      </c>
      <c r="K7677" s="545" t="s">
        <v>18723</v>
      </c>
      <c r="L7677" s="545" t="s">
        <v>13413</v>
      </c>
      <c r="M7677" s="548" t="s">
        <v>13758</v>
      </c>
      <c r="N7677" s="545" t="s">
        <v>13413</v>
      </c>
      <c r="O7677" s="545" t="s">
        <v>13413</v>
      </c>
      <c r="P7677" s="549">
        <v>12301</v>
      </c>
      <c r="Q7677" s="549">
        <v>1</v>
      </c>
      <c r="R7677" s="549">
        <v>104</v>
      </c>
      <c r="S7677" s="548">
        <v>2244</v>
      </c>
      <c r="T7677" s="548"/>
      <c r="U7677" s="99"/>
    </row>
    <row r="7678" spans="1:21" ht="19.5" customHeight="1">
      <c r="A7678" s="545">
        <v>102326</v>
      </c>
      <c r="B7678" s="545" t="s">
        <v>7615</v>
      </c>
      <c r="C7678" s="545" t="s">
        <v>216</v>
      </c>
      <c r="D7678" s="546">
        <v>43661</v>
      </c>
      <c r="E7678" s="171" t="str">
        <f t="shared" si="119"/>
        <v>2019</v>
      </c>
      <c r="F7678" s="547">
        <v>103448</v>
      </c>
      <c r="G7678" s="548">
        <v>0.19</v>
      </c>
      <c r="H7678" s="547">
        <v>86931.09</v>
      </c>
      <c r="I7678" s="545" t="s">
        <v>12694</v>
      </c>
      <c r="J7678" s="545" t="s">
        <v>13321</v>
      </c>
      <c r="K7678" s="545" t="s">
        <v>18724</v>
      </c>
      <c r="L7678" s="545" t="s">
        <v>13413</v>
      </c>
      <c r="M7678" s="548" t="s">
        <v>13758</v>
      </c>
      <c r="N7678" s="545" t="s">
        <v>13413</v>
      </c>
      <c r="O7678" s="545" t="s">
        <v>13413</v>
      </c>
      <c r="P7678" s="549">
        <v>12302</v>
      </c>
      <c r="Q7678" s="549">
        <v>1</v>
      </c>
      <c r="R7678" s="549">
        <v>104</v>
      </c>
      <c r="S7678" s="548">
        <v>2244</v>
      </c>
      <c r="T7678" s="548"/>
      <c r="U7678" s="99"/>
    </row>
    <row r="7679" spans="1:21" ht="19.5" customHeight="1">
      <c r="A7679" s="545">
        <v>102327</v>
      </c>
      <c r="B7679" s="545" t="s">
        <v>7614</v>
      </c>
      <c r="C7679" s="545" t="s">
        <v>216</v>
      </c>
      <c r="D7679" s="546">
        <v>43661</v>
      </c>
      <c r="E7679" s="171" t="str">
        <f t="shared" si="119"/>
        <v>2019</v>
      </c>
      <c r="F7679" s="547">
        <v>108621</v>
      </c>
      <c r="G7679" s="548">
        <v>0.19</v>
      </c>
      <c r="H7679" s="547">
        <v>91278.15</v>
      </c>
      <c r="I7679" s="545" t="s">
        <v>12694</v>
      </c>
      <c r="J7679" s="545" t="s">
        <v>13321</v>
      </c>
      <c r="K7679" s="545" t="s">
        <v>18725</v>
      </c>
      <c r="L7679" s="545" t="s">
        <v>13413</v>
      </c>
      <c r="M7679" s="548" t="s">
        <v>13758</v>
      </c>
      <c r="N7679" s="545" t="s">
        <v>13413</v>
      </c>
      <c r="O7679" s="545" t="s">
        <v>13413</v>
      </c>
      <c r="P7679" s="549">
        <v>12303</v>
      </c>
      <c r="Q7679" s="549">
        <v>1</v>
      </c>
      <c r="R7679" s="549">
        <v>104</v>
      </c>
      <c r="S7679" s="548">
        <v>2244</v>
      </c>
      <c r="T7679" s="548"/>
      <c r="U7679" s="99"/>
    </row>
    <row r="7680" spans="1:21" ht="19.5" customHeight="1">
      <c r="A7680" s="545">
        <v>102328</v>
      </c>
      <c r="B7680" s="545" t="s">
        <v>7613</v>
      </c>
      <c r="C7680" s="545" t="s">
        <v>216</v>
      </c>
      <c r="D7680" s="546">
        <v>43661</v>
      </c>
      <c r="E7680" s="171" t="str">
        <f t="shared" si="119"/>
        <v>2019</v>
      </c>
      <c r="F7680" s="547">
        <v>267241</v>
      </c>
      <c r="G7680" s="548">
        <v>0.19</v>
      </c>
      <c r="H7680" s="547">
        <v>224572.27</v>
      </c>
      <c r="I7680" s="545" t="s">
        <v>12694</v>
      </c>
      <c r="J7680" s="545" t="s">
        <v>13321</v>
      </c>
      <c r="K7680" s="545" t="s">
        <v>18726</v>
      </c>
      <c r="L7680" s="545" t="s">
        <v>13413</v>
      </c>
      <c r="M7680" s="548" t="s">
        <v>13758</v>
      </c>
      <c r="N7680" s="545" t="s">
        <v>13413</v>
      </c>
      <c r="O7680" s="545" t="s">
        <v>13413</v>
      </c>
      <c r="P7680" s="549">
        <v>12304</v>
      </c>
      <c r="Q7680" s="549">
        <v>1</v>
      </c>
      <c r="R7680" s="549">
        <v>104</v>
      </c>
      <c r="S7680" s="548">
        <v>2244</v>
      </c>
      <c r="T7680" s="548"/>
      <c r="U7680" s="99"/>
    </row>
    <row r="7681" spans="1:21" ht="19.5" customHeight="1">
      <c r="A7681" s="545">
        <v>102329</v>
      </c>
      <c r="B7681" s="545" t="s">
        <v>1995</v>
      </c>
      <c r="C7681" s="545" t="s">
        <v>216</v>
      </c>
      <c r="D7681" s="546"/>
      <c r="E7681" s="171" t="str">
        <f t="shared" si="119"/>
        <v>1900</v>
      </c>
      <c r="F7681" s="547">
        <v>0</v>
      </c>
      <c r="G7681" s="548">
        <v>0</v>
      </c>
      <c r="H7681" s="547">
        <v>0</v>
      </c>
      <c r="I7681" s="545" t="s">
        <v>12652</v>
      </c>
      <c r="J7681" s="545"/>
      <c r="K7681" s="545" t="s">
        <v>13413</v>
      </c>
      <c r="L7681" s="545" t="s">
        <v>13413</v>
      </c>
      <c r="M7681" s="548" t="s">
        <v>13758</v>
      </c>
      <c r="N7681" s="545" t="s">
        <v>13413</v>
      </c>
      <c r="O7681" s="545" t="s">
        <v>13981</v>
      </c>
      <c r="P7681" s="549">
        <v>5321</v>
      </c>
      <c r="Q7681" s="549">
        <v>1</v>
      </c>
      <c r="R7681" s="549">
        <v>134</v>
      </c>
      <c r="S7681" s="548"/>
      <c r="T7681" s="548"/>
      <c r="U7681" s="99"/>
    </row>
    <row r="7682" spans="1:21" ht="19.5" customHeight="1">
      <c r="A7682" s="545">
        <v>102330</v>
      </c>
      <c r="B7682" s="545" t="s">
        <v>7612</v>
      </c>
      <c r="C7682" s="545" t="s">
        <v>216</v>
      </c>
      <c r="D7682" s="546">
        <v>43661</v>
      </c>
      <c r="E7682" s="171" t="str">
        <f t="shared" si="119"/>
        <v>2019</v>
      </c>
      <c r="F7682" s="547">
        <v>762069</v>
      </c>
      <c r="G7682" s="548">
        <v>0.19</v>
      </c>
      <c r="H7682" s="547">
        <v>640394.12</v>
      </c>
      <c r="I7682" s="545" t="s">
        <v>12702</v>
      </c>
      <c r="J7682" s="545" t="s">
        <v>13321</v>
      </c>
      <c r="K7682" s="545" t="s">
        <v>18727</v>
      </c>
      <c r="L7682" s="545" t="s">
        <v>13413</v>
      </c>
      <c r="M7682" s="548" t="s">
        <v>13758</v>
      </c>
      <c r="N7682" s="545" t="s">
        <v>13413</v>
      </c>
      <c r="O7682" s="545" t="s">
        <v>13413</v>
      </c>
      <c r="P7682" s="549">
        <v>12305</v>
      </c>
      <c r="Q7682" s="549">
        <v>1</v>
      </c>
      <c r="R7682" s="549">
        <v>27</v>
      </c>
      <c r="S7682" s="548">
        <v>2244</v>
      </c>
      <c r="T7682" s="548"/>
      <c r="U7682" s="99"/>
    </row>
    <row r="7683" spans="1:21" ht="19.5" customHeight="1">
      <c r="A7683" s="545">
        <v>102331</v>
      </c>
      <c r="B7683" s="545" t="s">
        <v>7611</v>
      </c>
      <c r="C7683" s="545" t="s">
        <v>216</v>
      </c>
      <c r="D7683" s="546">
        <v>43661</v>
      </c>
      <c r="E7683" s="171" t="str">
        <f t="shared" si="119"/>
        <v>2019</v>
      </c>
      <c r="F7683" s="547">
        <v>4310345.01</v>
      </c>
      <c r="G7683" s="548">
        <v>0.19</v>
      </c>
      <c r="H7683" s="547">
        <v>3622138.66</v>
      </c>
      <c r="I7683" s="545" t="s">
        <v>12973</v>
      </c>
      <c r="J7683" s="545" t="s">
        <v>13321</v>
      </c>
      <c r="K7683" s="545" t="s">
        <v>18728</v>
      </c>
      <c r="L7683" s="545" t="s">
        <v>13413</v>
      </c>
      <c r="M7683" s="548" t="s">
        <v>13843</v>
      </c>
      <c r="N7683" s="545" t="s">
        <v>13413</v>
      </c>
      <c r="O7683" s="545" t="s">
        <v>13413</v>
      </c>
      <c r="P7683" s="549">
        <v>12306</v>
      </c>
      <c r="Q7683" s="549">
        <v>5</v>
      </c>
      <c r="R7683" s="549">
        <v>59</v>
      </c>
      <c r="S7683" s="548">
        <v>2244</v>
      </c>
      <c r="T7683" s="548"/>
      <c r="U7683" s="99"/>
    </row>
    <row r="7684" spans="1:21" ht="19.5" customHeight="1">
      <c r="A7684" s="545">
        <v>102332</v>
      </c>
      <c r="B7684" s="545" t="s">
        <v>7628</v>
      </c>
      <c r="C7684" s="545" t="s">
        <v>216</v>
      </c>
      <c r="D7684" s="546">
        <v>43658</v>
      </c>
      <c r="E7684" s="171" t="str">
        <f t="shared" ref="E7684:E7747" si="120">TEXT(D7684,"YYYY")</f>
        <v>2019</v>
      </c>
      <c r="F7684" s="547">
        <v>109999.99</v>
      </c>
      <c r="G7684" s="548">
        <v>0.19</v>
      </c>
      <c r="H7684" s="547">
        <v>92436.97</v>
      </c>
      <c r="I7684" s="545" t="s">
        <v>12736</v>
      </c>
      <c r="J7684" s="545" t="s">
        <v>13321</v>
      </c>
      <c r="K7684" s="545" t="s">
        <v>18729</v>
      </c>
      <c r="L7684" s="545" t="s">
        <v>13413</v>
      </c>
      <c r="M7684" s="548" t="s">
        <v>13758</v>
      </c>
      <c r="N7684" s="545" t="s">
        <v>13413</v>
      </c>
      <c r="O7684" s="545" t="s">
        <v>13413</v>
      </c>
      <c r="P7684" s="549">
        <v>12307</v>
      </c>
      <c r="Q7684" s="549">
        <v>1</v>
      </c>
      <c r="R7684" s="549">
        <v>56</v>
      </c>
      <c r="S7684" s="548">
        <v>2244</v>
      </c>
      <c r="T7684" s="548"/>
      <c r="U7684" s="99"/>
    </row>
    <row r="7685" spans="1:21" ht="19.5" customHeight="1">
      <c r="A7685" s="545">
        <v>102333</v>
      </c>
      <c r="B7685" s="545" t="s">
        <v>7610</v>
      </c>
      <c r="C7685" s="545" t="s">
        <v>221</v>
      </c>
      <c r="D7685" s="546">
        <v>43661</v>
      </c>
      <c r="E7685" s="171" t="str">
        <f t="shared" si="120"/>
        <v>2019</v>
      </c>
      <c r="F7685" s="547">
        <v>416543.99</v>
      </c>
      <c r="G7685" s="548">
        <v>0.19</v>
      </c>
      <c r="H7685" s="547">
        <v>350036.97</v>
      </c>
      <c r="I7685" s="545" t="s">
        <v>12985</v>
      </c>
      <c r="J7685" s="545" t="s">
        <v>13321</v>
      </c>
      <c r="K7685" s="545" t="s">
        <v>13413</v>
      </c>
      <c r="L7685" s="545" t="s">
        <v>13413</v>
      </c>
      <c r="M7685" s="548" t="s">
        <v>13758</v>
      </c>
      <c r="N7685" s="545" t="s">
        <v>13413</v>
      </c>
      <c r="O7685" s="545" t="s">
        <v>13413</v>
      </c>
      <c r="P7685" s="549">
        <v>12308</v>
      </c>
      <c r="Q7685" s="549">
        <v>1</v>
      </c>
      <c r="R7685" s="549">
        <v>60</v>
      </c>
      <c r="S7685" s="548">
        <v>2244</v>
      </c>
      <c r="T7685" s="548"/>
      <c r="U7685" s="99"/>
    </row>
    <row r="7686" spans="1:21" ht="19.5" customHeight="1">
      <c r="A7686" s="545">
        <v>102334</v>
      </c>
      <c r="B7686" s="545" t="s">
        <v>7609</v>
      </c>
      <c r="C7686" s="545" t="s">
        <v>221</v>
      </c>
      <c r="D7686" s="546">
        <v>43661</v>
      </c>
      <c r="E7686" s="171" t="str">
        <f t="shared" si="120"/>
        <v>2019</v>
      </c>
      <c r="F7686" s="547">
        <v>1058237</v>
      </c>
      <c r="G7686" s="548">
        <v>0.19</v>
      </c>
      <c r="H7686" s="547">
        <v>889274.79</v>
      </c>
      <c r="I7686" s="545" t="s">
        <v>12985</v>
      </c>
      <c r="J7686" s="545" t="s">
        <v>13321</v>
      </c>
      <c r="K7686" s="545" t="s">
        <v>18730</v>
      </c>
      <c r="L7686" s="545" t="s">
        <v>13413</v>
      </c>
      <c r="M7686" s="548" t="s">
        <v>13758</v>
      </c>
      <c r="N7686" s="545" t="s">
        <v>13413</v>
      </c>
      <c r="O7686" s="545" t="s">
        <v>13413</v>
      </c>
      <c r="P7686" s="549">
        <v>12309</v>
      </c>
      <c r="Q7686" s="549">
        <v>1</v>
      </c>
      <c r="R7686" s="549">
        <v>60</v>
      </c>
      <c r="S7686" s="548">
        <v>2244</v>
      </c>
      <c r="T7686" s="548"/>
      <c r="U7686" s="99"/>
    </row>
    <row r="7687" spans="1:21" ht="19.5" customHeight="1">
      <c r="A7687" s="545">
        <v>102335</v>
      </c>
      <c r="B7687" s="545" t="s">
        <v>4523</v>
      </c>
      <c r="C7687" s="545" t="s">
        <v>221</v>
      </c>
      <c r="D7687" s="546"/>
      <c r="E7687" s="171" t="str">
        <f t="shared" si="120"/>
        <v>1900</v>
      </c>
      <c r="F7687" s="547">
        <v>0</v>
      </c>
      <c r="G7687" s="548">
        <v>0</v>
      </c>
      <c r="H7687" s="547">
        <v>0</v>
      </c>
      <c r="I7687" s="545" t="s">
        <v>12687</v>
      </c>
      <c r="J7687" s="545"/>
      <c r="K7687" s="545" t="s">
        <v>18731</v>
      </c>
      <c r="L7687" s="545" t="s">
        <v>18732</v>
      </c>
      <c r="M7687" s="548" t="s">
        <v>13758</v>
      </c>
      <c r="N7687" s="545" t="s">
        <v>13413</v>
      </c>
      <c r="O7687" s="545" t="s">
        <v>13413</v>
      </c>
      <c r="P7687" s="549">
        <v>5322</v>
      </c>
      <c r="Q7687" s="549">
        <v>1</v>
      </c>
      <c r="R7687" s="549">
        <v>91</v>
      </c>
      <c r="S7687" s="548"/>
      <c r="T7687" s="548"/>
      <c r="U7687" s="99"/>
    </row>
    <row r="7688" spans="1:21" ht="19.5" customHeight="1">
      <c r="A7688" s="545">
        <v>102337</v>
      </c>
      <c r="B7688" s="545" t="s">
        <v>3266</v>
      </c>
      <c r="C7688" s="545" t="s">
        <v>216</v>
      </c>
      <c r="D7688" s="546"/>
      <c r="E7688" s="171" t="str">
        <f t="shared" si="120"/>
        <v>1900</v>
      </c>
      <c r="F7688" s="547">
        <v>0</v>
      </c>
      <c r="G7688" s="548">
        <v>0</v>
      </c>
      <c r="H7688" s="547">
        <v>0</v>
      </c>
      <c r="I7688" s="545" t="s">
        <v>12637</v>
      </c>
      <c r="J7688" s="545"/>
      <c r="K7688" s="545" t="s">
        <v>13413</v>
      </c>
      <c r="L7688" s="545" t="s">
        <v>13413</v>
      </c>
      <c r="M7688" s="548" t="s">
        <v>13813</v>
      </c>
      <c r="N7688" s="545" t="s">
        <v>13413</v>
      </c>
      <c r="O7688" s="545" t="s">
        <v>13413</v>
      </c>
      <c r="P7688" s="549">
        <v>5324</v>
      </c>
      <c r="Q7688" s="549">
        <v>3</v>
      </c>
      <c r="R7688" s="549">
        <v>13</v>
      </c>
      <c r="S7688" s="548"/>
      <c r="T7688" s="548"/>
      <c r="U7688" s="99"/>
    </row>
    <row r="7689" spans="1:21" ht="19.5" customHeight="1">
      <c r="A7689" s="545">
        <v>102338</v>
      </c>
      <c r="B7689" s="545" t="s">
        <v>10409</v>
      </c>
      <c r="C7689" s="545" t="s">
        <v>216</v>
      </c>
      <c r="D7689" s="546"/>
      <c r="E7689" s="171" t="str">
        <f t="shared" si="120"/>
        <v>1900</v>
      </c>
      <c r="F7689" s="547">
        <v>0</v>
      </c>
      <c r="G7689" s="548">
        <v>0</v>
      </c>
      <c r="H7689" s="547">
        <v>0</v>
      </c>
      <c r="I7689" s="545" t="s">
        <v>12669</v>
      </c>
      <c r="J7689" s="545"/>
      <c r="K7689" s="545" t="s">
        <v>13413</v>
      </c>
      <c r="L7689" s="545" t="s">
        <v>13872</v>
      </c>
      <c r="M7689" s="548" t="s">
        <v>13758</v>
      </c>
      <c r="N7689" s="545" t="s">
        <v>13413</v>
      </c>
      <c r="O7689" s="545" t="s">
        <v>13873</v>
      </c>
      <c r="P7689" s="549">
        <v>5325</v>
      </c>
      <c r="Q7689" s="549">
        <v>1</v>
      </c>
      <c r="R7689" s="549">
        <v>85</v>
      </c>
      <c r="S7689" s="548"/>
      <c r="T7689" s="548"/>
      <c r="U7689" s="99"/>
    </row>
    <row r="7690" spans="1:21" ht="19.5" customHeight="1">
      <c r="A7690" s="545">
        <v>102339</v>
      </c>
      <c r="B7690" s="545" t="s">
        <v>533</v>
      </c>
      <c r="C7690" s="545" t="s">
        <v>216</v>
      </c>
      <c r="D7690" s="546"/>
      <c r="E7690" s="171" t="str">
        <f t="shared" si="120"/>
        <v>1900</v>
      </c>
      <c r="F7690" s="547">
        <v>0</v>
      </c>
      <c r="G7690" s="548">
        <v>0</v>
      </c>
      <c r="H7690" s="547">
        <v>0</v>
      </c>
      <c r="I7690" s="545" t="s">
        <v>12673</v>
      </c>
      <c r="J7690" s="545"/>
      <c r="K7690" s="545" t="s">
        <v>13413</v>
      </c>
      <c r="L7690" s="545" t="s">
        <v>16316</v>
      </c>
      <c r="M7690" s="548" t="s">
        <v>13758</v>
      </c>
      <c r="N7690" s="545" t="s">
        <v>22148</v>
      </c>
      <c r="O7690" s="545" t="s">
        <v>16317</v>
      </c>
      <c r="P7690" s="549">
        <v>5326</v>
      </c>
      <c r="Q7690" s="549">
        <v>1</v>
      </c>
      <c r="R7690" s="549">
        <v>83</v>
      </c>
      <c r="S7690" s="548"/>
      <c r="T7690" s="548">
        <v>163</v>
      </c>
      <c r="U7690" s="99"/>
    </row>
    <row r="7691" spans="1:21" ht="19.5" customHeight="1">
      <c r="A7691" s="545">
        <v>102340</v>
      </c>
      <c r="B7691" s="545" t="s">
        <v>10408</v>
      </c>
      <c r="C7691" s="545" t="s">
        <v>216</v>
      </c>
      <c r="D7691" s="546"/>
      <c r="E7691" s="171" t="str">
        <f t="shared" si="120"/>
        <v>1900</v>
      </c>
      <c r="F7691" s="547">
        <v>0</v>
      </c>
      <c r="G7691" s="548">
        <v>0</v>
      </c>
      <c r="H7691" s="547">
        <v>0</v>
      </c>
      <c r="I7691" s="545" t="s">
        <v>12673</v>
      </c>
      <c r="J7691" s="545"/>
      <c r="K7691" s="545" t="s">
        <v>13413</v>
      </c>
      <c r="L7691" s="545" t="s">
        <v>16316</v>
      </c>
      <c r="M7691" s="548" t="s">
        <v>13758</v>
      </c>
      <c r="N7691" s="545" t="s">
        <v>22148</v>
      </c>
      <c r="O7691" s="545" t="s">
        <v>16317</v>
      </c>
      <c r="P7691" s="549">
        <v>5327</v>
      </c>
      <c r="Q7691" s="549">
        <v>1</v>
      </c>
      <c r="R7691" s="549">
        <v>83</v>
      </c>
      <c r="S7691" s="548"/>
      <c r="T7691" s="548">
        <v>163</v>
      </c>
      <c r="U7691" s="99"/>
    </row>
    <row r="7692" spans="1:21" ht="19.5" customHeight="1">
      <c r="A7692" s="545">
        <v>102341</v>
      </c>
      <c r="B7692" s="545" t="s">
        <v>10407</v>
      </c>
      <c r="C7692" s="545" t="s">
        <v>216</v>
      </c>
      <c r="D7692" s="546"/>
      <c r="E7692" s="171" t="str">
        <f t="shared" si="120"/>
        <v>1900</v>
      </c>
      <c r="F7692" s="547">
        <v>0</v>
      </c>
      <c r="G7692" s="548">
        <v>0</v>
      </c>
      <c r="H7692" s="547">
        <v>0</v>
      </c>
      <c r="I7692" s="545" t="s">
        <v>12673</v>
      </c>
      <c r="J7692" s="545"/>
      <c r="K7692" s="545" t="s">
        <v>13413</v>
      </c>
      <c r="L7692" s="545" t="s">
        <v>16316</v>
      </c>
      <c r="M7692" s="548" t="s">
        <v>13758</v>
      </c>
      <c r="N7692" s="545" t="s">
        <v>22148</v>
      </c>
      <c r="O7692" s="545" t="s">
        <v>16317</v>
      </c>
      <c r="P7692" s="549">
        <v>5328</v>
      </c>
      <c r="Q7692" s="549">
        <v>1</v>
      </c>
      <c r="R7692" s="549">
        <v>83</v>
      </c>
      <c r="S7692" s="548"/>
      <c r="T7692" s="548">
        <v>163</v>
      </c>
      <c r="U7692" s="99"/>
    </row>
    <row r="7693" spans="1:21" ht="19.5" customHeight="1">
      <c r="A7693" s="545">
        <v>102342</v>
      </c>
      <c r="B7693" s="545" t="s">
        <v>516</v>
      </c>
      <c r="C7693" s="545" t="s">
        <v>216</v>
      </c>
      <c r="D7693" s="546"/>
      <c r="E7693" s="171" t="str">
        <f t="shared" si="120"/>
        <v>1900</v>
      </c>
      <c r="F7693" s="547">
        <v>0</v>
      </c>
      <c r="G7693" s="548">
        <v>0</v>
      </c>
      <c r="H7693" s="547">
        <v>0</v>
      </c>
      <c r="I7693" s="545" t="s">
        <v>12673</v>
      </c>
      <c r="J7693" s="545"/>
      <c r="K7693" s="545" t="s">
        <v>13413</v>
      </c>
      <c r="L7693" s="545" t="s">
        <v>16316</v>
      </c>
      <c r="M7693" s="548" t="s">
        <v>13758</v>
      </c>
      <c r="N7693" s="545" t="s">
        <v>22148</v>
      </c>
      <c r="O7693" s="545" t="s">
        <v>16317</v>
      </c>
      <c r="P7693" s="549">
        <v>5329</v>
      </c>
      <c r="Q7693" s="549">
        <v>1</v>
      </c>
      <c r="R7693" s="549">
        <v>83</v>
      </c>
      <c r="S7693" s="548"/>
      <c r="T7693" s="548">
        <v>163</v>
      </c>
      <c r="U7693" s="99"/>
    </row>
    <row r="7694" spans="1:21" ht="19.5" customHeight="1">
      <c r="A7694" s="545">
        <v>102343</v>
      </c>
      <c r="B7694" s="545" t="s">
        <v>6536</v>
      </c>
      <c r="C7694" s="545" t="s">
        <v>216</v>
      </c>
      <c r="D7694" s="546">
        <v>44592</v>
      </c>
      <c r="E7694" s="171" t="str">
        <f t="shared" si="120"/>
        <v>2022</v>
      </c>
      <c r="F7694" s="547">
        <v>203068</v>
      </c>
      <c r="G7694" s="548">
        <v>0.19</v>
      </c>
      <c r="H7694" s="547">
        <v>170645.38</v>
      </c>
      <c r="I7694" s="545" t="s">
        <v>12703</v>
      </c>
      <c r="J7694" s="545" t="s">
        <v>13297</v>
      </c>
      <c r="K7694" s="545" t="s">
        <v>18733</v>
      </c>
      <c r="L7694" s="545" t="s">
        <v>13413</v>
      </c>
      <c r="M7694" s="548" t="s">
        <v>13758</v>
      </c>
      <c r="N7694" s="545" t="s">
        <v>13413</v>
      </c>
      <c r="O7694" s="545" t="s">
        <v>13413</v>
      </c>
      <c r="P7694" s="549">
        <v>12310</v>
      </c>
      <c r="Q7694" s="549">
        <v>1</v>
      </c>
      <c r="R7694" s="549">
        <v>120</v>
      </c>
      <c r="S7694" s="548">
        <v>2257</v>
      </c>
      <c r="T7694" s="548"/>
      <c r="U7694" s="99"/>
    </row>
    <row r="7695" spans="1:21" ht="19.5" customHeight="1">
      <c r="A7695" s="545">
        <v>102344</v>
      </c>
      <c r="B7695" s="545" t="s">
        <v>6535</v>
      </c>
      <c r="C7695" s="545" t="s">
        <v>216</v>
      </c>
      <c r="D7695" s="546">
        <v>44585</v>
      </c>
      <c r="E7695" s="171" t="str">
        <f t="shared" si="120"/>
        <v>2022</v>
      </c>
      <c r="F7695" s="547">
        <v>52810</v>
      </c>
      <c r="G7695" s="548">
        <v>0.19</v>
      </c>
      <c r="H7695" s="547">
        <v>44378.15</v>
      </c>
      <c r="I7695" s="545" t="s">
        <v>12659</v>
      </c>
      <c r="J7695" s="545" t="s">
        <v>13297</v>
      </c>
      <c r="K7695" s="545" t="s">
        <v>13413</v>
      </c>
      <c r="L7695" s="545" t="s">
        <v>13413</v>
      </c>
      <c r="M7695" s="548" t="s">
        <v>13758</v>
      </c>
      <c r="N7695" s="545" t="s">
        <v>13413</v>
      </c>
      <c r="O7695" s="545" t="s">
        <v>13413</v>
      </c>
      <c r="P7695" s="549">
        <v>12311</v>
      </c>
      <c r="Q7695" s="549">
        <v>1</v>
      </c>
      <c r="R7695" s="549">
        <v>116</v>
      </c>
      <c r="S7695" s="548">
        <v>2257</v>
      </c>
      <c r="T7695" s="548"/>
      <c r="U7695" s="99"/>
    </row>
    <row r="7696" spans="1:21" ht="19.5" customHeight="1">
      <c r="A7696" s="545">
        <v>102345</v>
      </c>
      <c r="B7696" s="545" t="s">
        <v>6534</v>
      </c>
      <c r="C7696" s="545" t="s">
        <v>216</v>
      </c>
      <c r="D7696" s="546">
        <v>45708</v>
      </c>
      <c r="E7696" s="171" t="str">
        <f t="shared" si="120"/>
        <v>2025</v>
      </c>
      <c r="F7696" s="547">
        <v>36793.18</v>
      </c>
      <c r="G7696" s="548">
        <v>0.19</v>
      </c>
      <c r="H7696" s="547">
        <v>30918.639999999999</v>
      </c>
      <c r="I7696" s="545" t="s">
        <v>12659</v>
      </c>
      <c r="J7696" s="545" t="s">
        <v>13307</v>
      </c>
      <c r="K7696" s="545" t="s">
        <v>13413</v>
      </c>
      <c r="L7696" s="545" t="s">
        <v>13413</v>
      </c>
      <c r="M7696" s="548" t="s">
        <v>13758</v>
      </c>
      <c r="N7696" s="545" t="s">
        <v>13413</v>
      </c>
      <c r="O7696" s="545" t="s">
        <v>13413</v>
      </c>
      <c r="P7696" s="549">
        <v>12312</v>
      </c>
      <c r="Q7696" s="549">
        <v>1</v>
      </c>
      <c r="R7696" s="549">
        <v>116</v>
      </c>
      <c r="S7696" s="548">
        <v>2228</v>
      </c>
      <c r="T7696" s="548"/>
      <c r="U7696" s="99"/>
    </row>
    <row r="7697" spans="1:21" ht="19.5" customHeight="1">
      <c r="A7697" s="545">
        <v>102346</v>
      </c>
      <c r="B7697" s="545" t="s">
        <v>6533</v>
      </c>
      <c r="C7697" s="545" t="s">
        <v>216</v>
      </c>
      <c r="D7697" s="546">
        <v>46056</v>
      </c>
      <c r="E7697" s="171" t="str">
        <f t="shared" si="120"/>
        <v>2026</v>
      </c>
      <c r="F7697" s="547">
        <v>70303</v>
      </c>
      <c r="G7697" s="548">
        <v>0.19</v>
      </c>
      <c r="H7697" s="547">
        <v>59078.15</v>
      </c>
      <c r="I7697" s="545" t="s">
        <v>12718</v>
      </c>
      <c r="J7697" s="545" t="s">
        <v>13298</v>
      </c>
      <c r="K7697" s="545" t="s">
        <v>18734</v>
      </c>
      <c r="L7697" s="545" t="s">
        <v>13413</v>
      </c>
      <c r="M7697" s="548" t="s">
        <v>13758</v>
      </c>
      <c r="N7697" s="545" t="s">
        <v>13413</v>
      </c>
      <c r="O7697" s="545" t="s">
        <v>13413</v>
      </c>
      <c r="P7697" s="549">
        <v>12313</v>
      </c>
      <c r="Q7697" s="549">
        <v>1</v>
      </c>
      <c r="R7697" s="549">
        <v>137</v>
      </c>
      <c r="S7697" s="548">
        <v>1012</v>
      </c>
      <c r="T7697" s="548"/>
      <c r="U7697" s="99"/>
    </row>
    <row r="7698" spans="1:21" ht="19.5" customHeight="1">
      <c r="A7698" s="545">
        <v>102347</v>
      </c>
      <c r="B7698" s="545" t="s">
        <v>6117</v>
      </c>
      <c r="C7698" s="545" t="s">
        <v>221</v>
      </c>
      <c r="D7698" s="546">
        <v>45062</v>
      </c>
      <c r="E7698" s="171" t="str">
        <f t="shared" si="120"/>
        <v>2023</v>
      </c>
      <c r="F7698" s="547">
        <v>191249.01</v>
      </c>
      <c r="G7698" s="548">
        <v>0.19</v>
      </c>
      <c r="H7698" s="547">
        <v>160713.45000000001</v>
      </c>
      <c r="I7698" s="545" t="s">
        <v>12973</v>
      </c>
      <c r="J7698" s="545" t="s">
        <v>13298</v>
      </c>
      <c r="K7698" s="545" t="s">
        <v>18735</v>
      </c>
      <c r="L7698" s="545" t="s">
        <v>13413</v>
      </c>
      <c r="M7698" s="548" t="s">
        <v>13758</v>
      </c>
      <c r="N7698" s="545" t="s">
        <v>13413</v>
      </c>
      <c r="O7698" s="545" t="s">
        <v>13413</v>
      </c>
      <c r="P7698" s="549">
        <v>12314</v>
      </c>
      <c r="Q7698" s="549">
        <v>1</v>
      </c>
      <c r="R7698" s="549">
        <v>59</v>
      </c>
      <c r="S7698" s="548">
        <v>1012</v>
      </c>
      <c r="T7698" s="548"/>
      <c r="U7698" s="99"/>
    </row>
    <row r="7699" spans="1:21" ht="19.5" customHeight="1">
      <c r="A7699" s="545">
        <v>102348</v>
      </c>
      <c r="B7699" s="545" t="s">
        <v>1542</v>
      </c>
      <c r="C7699" s="545" t="s">
        <v>209</v>
      </c>
      <c r="D7699" s="546"/>
      <c r="E7699" s="171" t="str">
        <f t="shared" si="120"/>
        <v>1900</v>
      </c>
      <c r="F7699" s="547">
        <v>0</v>
      </c>
      <c r="G7699" s="548">
        <v>0</v>
      </c>
      <c r="H7699" s="547">
        <v>0</v>
      </c>
      <c r="I7699" s="545" t="s">
        <v>12685</v>
      </c>
      <c r="J7699" s="545"/>
      <c r="K7699" s="545" t="s">
        <v>13413</v>
      </c>
      <c r="L7699" s="545" t="s">
        <v>13413</v>
      </c>
      <c r="M7699" s="548" t="s">
        <v>13758</v>
      </c>
      <c r="N7699" s="545" t="s">
        <v>13413</v>
      </c>
      <c r="O7699" s="545" t="s">
        <v>13413</v>
      </c>
      <c r="P7699" s="549">
        <v>5330</v>
      </c>
      <c r="Q7699" s="549">
        <v>1</v>
      </c>
      <c r="R7699" s="549">
        <v>11</v>
      </c>
      <c r="S7699" s="548"/>
      <c r="T7699" s="548"/>
      <c r="U7699" s="99"/>
    </row>
    <row r="7700" spans="1:21" ht="19.5" customHeight="1">
      <c r="A7700" s="545">
        <v>102349</v>
      </c>
      <c r="B7700" s="545" t="s">
        <v>527</v>
      </c>
      <c r="C7700" s="545" t="s">
        <v>221</v>
      </c>
      <c r="D7700" s="546"/>
      <c r="E7700" s="171" t="str">
        <f t="shared" si="120"/>
        <v>1900</v>
      </c>
      <c r="F7700" s="547">
        <v>0</v>
      </c>
      <c r="G7700" s="548">
        <v>0</v>
      </c>
      <c r="H7700" s="547">
        <v>0</v>
      </c>
      <c r="I7700" s="545" t="s">
        <v>12673</v>
      </c>
      <c r="J7700" s="545"/>
      <c r="K7700" s="545" t="s">
        <v>13413</v>
      </c>
      <c r="L7700" s="545" t="s">
        <v>15534</v>
      </c>
      <c r="M7700" s="548" t="s">
        <v>13758</v>
      </c>
      <c r="N7700" s="545" t="s">
        <v>13413</v>
      </c>
      <c r="O7700" s="545" t="s">
        <v>13413</v>
      </c>
      <c r="P7700" s="549">
        <v>5331</v>
      </c>
      <c r="Q7700" s="549">
        <v>1</v>
      </c>
      <c r="R7700" s="549">
        <v>83</v>
      </c>
      <c r="S7700" s="548"/>
      <c r="T7700" s="548"/>
      <c r="U7700" s="99"/>
    </row>
    <row r="7701" spans="1:21" ht="19.5" customHeight="1">
      <c r="A7701" s="545">
        <v>102350</v>
      </c>
      <c r="B7701" s="545" t="s">
        <v>10406</v>
      </c>
      <c r="C7701" s="545" t="s">
        <v>221</v>
      </c>
      <c r="D7701" s="546"/>
      <c r="E7701" s="171" t="str">
        <f t="shared" si="120"/>
        <v>1900</v>
      </c>
      <c r="F7701" s="547">
        <v>0</v>
      </c>
      <c r="G7701" s="548">
        <v>0</v>
      </c>
      <c r="H7701" s="547">
        <v>0</v>
      </c>
      <c r="I7701" s="545" t="s">
        <v>12727</v>
      </c>
      <c r="J7701" s="545"/>
      <c r="K7701" s="545" t="s">
        <v>13413</v>
      </c>
      <c r="L7701" s="545" t="s">
        <v>15775</v>
      </c>
      <c r="M7701" s="548" t="s">
        <v>13758</v>
      </c>
      <c r="N7701" s="545" t="s">
        <v>13413</v>
      </c>
      <c r="O7701" s="545" t="s">
        <v>13413</v>
      </c>
      <c r="P7701" s="549">
        <v>5332</v>
      </c>
      <c r="Q7701" s="549">
        <v>1</v>
      </c>
      <c r="R7701" s="549">
        <v>148</v>
      </c>
      <c r="S7701" s="548"/>
      <c r="T7701" s="548"/>
      <c r="U7701" s="99"/>
    </row>
    <row r="7702" spans="1:21" ht="19.5" customHeight="1">
      <c r="A7702" s="545">
        <v>102351</v>
      </c>
      <c r="B7702" s="545" t="s">
        <v>3218</v>
      </c>
      <c r="C7702" s="545" t="s">
        <v>209</v>
      </c>
      <c r="D7702" s="546"/>
      <c r="E7702" s="171" t="str">
        <f t="shared" si="120"/>
        <v>1900</v>
      </c>
      <c r="F7702" s="547">
        <v>0</v>
      </c>
      <c r="G7702" s="548">
        <v>0</v>
      </c>
      <c r="H7702" s="547">
        <v>0</v>
      </c>
      <c r="I7702" s="545" t="s">
        <v>12663</v>
      </c>
      <c r="J7702" s="545"/>
      <c r="K7702" s="545" t="s">
        <v>13413</v>
      </c>
      <c r="L7702" s="545" t="s">
        <v>14138</v>
      </c>
      <c r="M7702" s="548" t="s">
        <v>13758</v>
      </c>
      <c r="N7702" s="545" t="s">
        <v>13413</v>
      </c>
      <c r="O7702" s="545" t="s">
        <v>14273</v>
      </c>
      <c r="P7702" s="549">
        <v>5333</v>
      </c>
      <c r="Q7702" s="549">
        <v>1</v>
      </c>
      <c r="R7702" s="549">
        <v>159</v>
      </c>
      <c r="S7702" s="548"/>
      <c r="T7702" s="548"/>
      <c r="U7702" s="99"/>
    </row>
    <row r="7703" spans="1:21" ht="19.5" customHeight="1">
      <c r="A7703" s="545">
        <v>102352</v>
      </c>
      <c r="B7703" s="545" t="s">
        <v>1433</v>
      </c>
      <c r="C7703" s="545" t="s">
        <v>216</v>
      </c>
      <c r="D7703" s="546"/>
      <c r="E7703" s="171" t="str">
        <f t="shared" si="120"/>
        <v>1900</v>
      </c>
      <c r="F7703" s="547">
        <v>0</v>
      </c>
      <c r="G7703" s="548">
        <v>0</v>
      </c>
      <c r="H7703" s="547">
        <v>0</v>
      </c>
      <c r="I7703" s="545" t="s">
        <v>12659</v>
      </c>
      <c r="J7703" s="545"/>
      <c r="K7703" s="545" t="s">
        <v>13413</v>
      </c>
      <c r="L7703" s="545" t="s">
        <v>14222</v>
      </c>
      <c r="M7703" s="548" t="s">
        <v>13758</v>
      </c>
      <c r="N7703" s="545" t="s">
        <v>13413</v>
      </c>
      <c r="O7703" s="545" t="s">
        <v>14223</v>
      </c>
      <c r="P7703" s="549">
        <v>5334</v>
      </c>
      <c r="Q7703" s="549">
        <v>1</v>
      </c>
      <c r="R7703" s="549">
        <v>116</v>
      </c>
      <c r="S7703" s="548"/>
      <c r="T7703" s="548"/>
      <c r="U7703" s="99"/>
    </row>
    <row r="7704" spans="1:21" ht="19.5" customHeight="1">
      <c r="A7704" s="545">
        <v>102353</v>
      </c>
      <c r="B7704" s="545" t="s">
        <v>10405</v>
      </c>
      <c r="C7704" s="545" t="s">
        <v>216</v>
      </c>
      <c r="D7704" s="546"/>
      <c r="E7704" s="171" t="str">
        <f t="shared" si="120"/>
        <v>1900</v>
      </c>
      <c r="F7704" s="547">
        <v>0</v>
      </c>
      <c r="G7704" s="548">
        <v>0</v>
      </c>
      <c r="H7704" s="547">
        <v>0</v>
      </c>
      <c r="I7704" s="545" t="s">
        <v>12727</v>
      </c>
      <c r="J7704" s="545"/>
      <c r="K7704" s="545" t="s">
        <v>13413</v>
      </c>
      <c r="L7704" s="545" t="s">
        <v>14685</v>
      </c>
      <c r="M7704" s="548" t="s">
        <v>13758</v>
      </c>
      <c r="N7704" s="545" t="s">
        <v>13413</v>
      </c>
      <c r="O7704" s="545" t="s">
        <v>13413</v>
      </c>
      <c r="P7704" s="549">
        <v>5335</v>
      </c>
      <c r="Q7704" s="549">
        <v>1</v>
      </c>
      <c r="R7704" s="549">
        <v>148</v>
      </c>
      <c r="S7704" s="548"/>
      <c r="T7704" s="548"/>
      <c r="U7704" s="99"/>
    </row>
    <row r="7705" spans="1:21" ht="19.5" customHeight="1">
      <c r="A7705" s="545">
        <v>102354</v>
      </c>
      <c r="B7705" s="545" t="s">
        <v>10404</v>
      </c>
      <c r="C7705" s="545" t="s">
        <v>209</v>
      </c>
      <c r="D7705" s="546"/>
      <c r="E7705" s="171" t="str">
        <f t="shared" si="120"/>
        <v>1900</v>
      </c>
      <c r="F7705" s="547">
        <v>0</v>
      </c>
      <c r="G7705" s="548">
        <v>0</v>
      </c>
      <c r="H7705" s="547">
        <v>0</v>
      </c>
      <c r="I7705" s="545" t="s">
        <v>12709</v>
      </c>
      <c r="J7705" s="545"/>
      <c r="K7705" s="545" t="s">
        <v>18736</v>
      </c>
      <c r="L7705" s="545" t="s">
        <v>18737</v>
      </c>
      <c r="M7705" s="548" t="s">
        <v>13758</v>
      </c>
      <c r="N7705" s="545" t="s">
        <v>22144</v>
      </c>
      <c r="O7705" s="545" t="s">
        <v>18738</v>
      </c>
      <c r="P7705" s="549">
        <v>5336</v>
      </c>
      <c r="Q7705" s="549">
        <v>1</v>
      </c>
      <c r="R7705" s="549">
        <v>124</v>
      </c>
      <c r="S7705" s="548"/>
      <c r="T7705" s="548">
        <v>37</v>
      </c>
      <c r="U7705" s="99"/>
    </row>
    <row r="7706" spans="1:21" ht="19.5" customHeight="1">
      <c r="A7706" s="545">
        <v>102355</v>
      </c>
      <c r="B7706" s="545" t="s">
        <v>8130</v>
      </c>
      <c r="C7706" s="545" t="s">
        <v>216</v>
      </c>
      <c r="D7706" s="546">
        <v>46052</v>
      </c>
      <c r="E7706" s="171" t="str">
        <f t="shared" si="120"/>
        <v>2026</v>
      </c>
      <c r="F7706" s="547">
        <v>436694</v>
      </c>
      <c r="G7706" s="548">
        <v>0.19</v>
      </c>
      <c r="H7706" s="547">
        <v>366969.75</v>
      </c>
      <c r="I7706" s="545" t="s">
        <v>12715</v>
      </c>
      <c r="J7706" s="545" t="s">
        <v>13307</v>
      </c>
      <c r="K7706" s="545" t="s">
        <v>18739</v>
      </c>
      <c r="L7706" s="545" t="s">
        <v>13413</v>
      </c>
      <c r="M7706" s="548" t="s">
        <v>13758</v>
      </c>
      <c r="N7706" s="545" t="s">
        <v>13413</v>
      </c>
      <c r="O7706" s="545" t="s">
        <v>14493</v>
      </c>
      <c r="P7706" s="549">
        <v>5337</v>
      </c>
      <c r="Q7706" s="549">
        <v>1</v>
      </c>
      <c r="R7706" s="549">
        <v>129</v>
      </c>
      <c r="S7706" s="548">
        <v>2228</v>
      </c>
      <c r="T7706" s="548"/>
      <c r="U7706" s="99"/>
    </row>
    <row r="7707" spans="1:21" ht="19.5" customHeight="1">
      <c r="A7707" s="545">
        <v>102356</v>
      </c>
      <c r="B7707" s="545" t="s">
        <v>1657</v>
      </c>
      <c r="C7707" s="545" t="s">
        <v>221</v>
      </c>
      <c r="D7707" s="546">
        <v>46052</v>
      </c>
      <c r="E7707" s="171" t="str">
        <f t="shared" si="120"/>
        <v>2026</v>
      </c>
      <c r="F7707" s="547">
        <v>8725</v>
      </c>
      <c r="G7707" s="548">
        <v>0.19</v>
      </c>
      <c r="H7707" s="547">
        <v>7331.93</v>
      </c>
      <c r="I7707" s="545" t="s">
        <v>12709</v>
      </c>
      <c r="J7707" s="545" t="s">
        <v>13307</v>
      </c>
      <c r="K7707" s="545" t="s">
        <v>18740</v>
      </c>
      <c r="L7707" s="545" t="s">
        <v>18741</v>
      </c>
      <c r="M7707" s="548" t="s">
        <v>13758</v>
      </c>
      <c r="N7707" s="545" t="s">
        <v>22823</v>
      </c>
      <c r="O7707" s="545" t="s">
        <v>18738</v>
      </c>
      <c r="P7707" s="549">
        <v>5338</v>
      </c>
      <c r="Q7707" s="549">
        <v>1</v>
      </c>
      <c r="R7707" s="549">
        <v>124</v>
      </c>
      <c r="S7707" s="548">
        <v>2228</v>
      </c>
      <c r="T7707" s="548">
        <v>441</v>
      </c>
      <c r="U7707" s="99"/>
    </row>
    <row r="7708" spans="1:21" ht="19.5" customHeight="1">
      <c r="A7708" s="545">
        <v>102357</v>
      </c>
      <c r="B7708" s="545" t="s">
        <v>1967</v>
      </c>
      <c r="C7708" s="545" t="s">
        <v>209</v>
      </c>
      <c r="D7708" s="546"/>
      <c r="E7708" s="171" t="str">
        <f t="shared" si="120"/>
        <v>1900</v>
      </c>
      <c r="F7708" s="547">
        <v>0</v>
      </c>
      <c r="G7708" s="548">
        <v>0</v>
      </c>
      <c r="H7708" s="547">
        <v>0</v>
      </c>
      <c r="I7708" s="545" t="s">
        <v>12706</v>
      </c>
      <c r="J7708" s="545"/>
      <c r="K7708" s="545" t="s">
        <v>13413</v>
      </c>
      <c r="L7708" s="545" t="s">
        <v>13413</v>
      </c>
      <c r="M7708" s="548" t="s">
        <v>13758</v>
      </c>
      <c r="N7708" s="545" t="s">
        <v>13413</v>
      </c>
      <c r="O7708" s="545" t="s">
        <v>14535</v>
      </c>
      <c r="P7708" s="549">
        <v>5339</v>
      </c>
      <c r="Q7708" s="549">
        <v>1</v>
      </c>
      <c r="R7708" s="549">
        <v>128</v>
      </c>
      <c r="S7708" s="548"/>
      <c r="T7708" s="548"/>
      <c r="U7708" s="99"/>
    </row>
    <row r="7709" spans="1:21" ht="19.5" customHeight="1">
      <c r="A7709" s="545">
        <v>102358</v>
      </c>
      <c r="B7709" s="545" t="s">
        <v>7237</v>
      </c>
      <c r="C7709" s="545" t="s">
        <v>216</v>
      </c>
      <c r="D7709" s="546">
        <v>45014</v>
      </c>
      <c r="E7709" s="171" t="str">
        <f t="shared" si="120"/>
        <v>2023</v>
      </c>
      <c r="F7709" s="547">
        <v>8855</v>
      </c>
      <c r="G7709" s="548">
        <v>0.19</v>
      </c>
      <c r="H7709" s="547">
        <v>7441.18</v>
      </c>
      <c r="I7709" s="545" t="s">
        <v>12709</v>
      </c>
      <c r="J7709" s="545" t="s">
        <v>13297</v>
      </c>
      <c r="K7709" s="545" t="s">
        <v>18742</v>
      </c>
      <c r="L7709" s="545" t="s">
        <v>18743</v>
      </c>
      <c r="M7709" s="548" t="s">
        <v>13758</v>
      </c>
      <c r="N7709" s="545" t="s">
        <v>13413</v>
      </c>
      <c r="O7709" s="545" t="s">
        <v>18744</v>
      </c>
      <c r="P7709" s="549">
        <v>5340</v>
      </c>
      <c r="Q7709" s="549">
        <v>1</v>
      </c>
      <c r="R7709" s="549">
        <v>124</v>
      </c>
      <c r="S7709" s="548">
        <v>2257</v>
      </c>
      <c r="T7709" s="548"/>
      <c r="U7709" s="99"/>
    </row>
    <row r="7710" spans="1:21" ht="19.5" customHeight="1">
      <c r="A7710" s="545">
        <v>102359</v>
      </c>
      <c r="B7710" s="545" t="s">
        <v>1736</v>
      </c>
      <c r="C7710" s="545" t="s">
        <v>206</v>
      </c>
      <c r="D7710" s="546"/>
      <c r="E7710" s="171" t="str">
        <f t="shared" si="120"/>
        <v>1900</v>
      </c>
      <c r="F7710" s="547">
        <v>0</v>
      </c>
      <c r="G7710" s="548">
        <v>0</v>
      </c>
      <c r="H7710" s="547">
        <v>0</v>
      </c>
      <c r="I7710" s="545" t="s">
        <v>12708</v>
      </c>
      <c r="J7710" s="545"/>
      <c r="K7710" s="545" t="s">
        <v>18745</v>
      </c>
      <c r="L7710" s="545" t="s">
        <v>18746</v>
      </c>
      <c r="M7710" s="548" t="s">
        <v>13758</v>
      </c>
      <c r="N7710" s="545" t="s">
        <v>13413</v>
      </c>
      <c r="O7710" s="545" t="s">
        <v>18747</v>
      </c>
      <c r="P7710" s="549">
        <v>5341</v>
      </c>
      <c r="Q7710" s="549">
        <v>1</v>
      </c>
      <c r="R7710" s="549">
        <v>121</v>
      </c>
      <c r="S7710" s="548"/>
      <c r="T7710" s="548"/>
      <c r="U7710" s="99"/>
    </row>
    <row r="7711" spans="1:21" ht="19.5" customHeight="1">
      <c r="A7711" s="545">
        <v>102360</v>
      </c>
      <c r="B7711" s="545" t="s">
        <v>1941</v>
      </c>
      <c r="C7711" s="545" t="s">
        <v>209</v>
      </c>
      <c r="D7711" s="546"/>
      <c r="E7711" s="171" t="str">
        <f t="shared" si="120"/>
        <v>1900</v>
      </c>
      <c r="F7711" s="547">
        <v>0</v>
      </c>
      <c r="G7711" s="548">
        <v>0</v>
      </c>
      <c r="H7711" s="547">
        <v>0</v>
      </c>
      <c r="I7711" s="545" t="s">
        <v>12706</v>
      </c>
      <c r="J7711" s="545"/>
      <c r="K7711" s="545" t="s">
        <v>13413</v>
      </c>
      <c r="L7711" s="545" t="s">
        <v>13413</v>
      </c>
      <c r="M7711" s="548" t="s">
        <v>13758</v>
      </c>
      <c r="N7711" s="545" t="s">
        <v>13413</v>
      </c>
      <c r="O7711" s="545" t="s">
        <v>14535</v>
      </c>
      <c r="P7711" s="549">
        <v>5342</v>
      </c>
      <c r="Q7711" s="549">
        <v>1</v>
      </c>
      <c r="R7711" s="549">
        <v>128</v>
      </c>
      <c r="S7711" s="548"/>
      <c r="T7711" s="548"/>
      <c r="U7711" s="99"/>
    </row>
    <row r="7712" spans="1:21" ht="19.5" customHeight="1">
      <c r="A7712" s="545">
        <v>102361</v>
      </c>
      <c r="B7712" s="545" t="s">
        <v>10403</v>
      </c>
      <c r="C7712" s="545" t="s">
        <v>209</v>
      </c>
      <c r="D7712" s="546"/>
      <c r="E7712" s="171" t="str">
        <f t="shared" si="120"/>
        <v>1900</v>
      </c>
      <c r="F7712" s="547">
        <v>0</v>
      </c>
      <c r="G7712" s="548">
        <v>0</v>
      </c>
      <c r="H7712" s="547">
        <v>0</v>
      </c>
      <c r="I7712" s="545" t="s">
        <v>12637</v>
      </c>
      <c r="J7712" s="545"/>
      <c r="K7712" s="545" t="s">
        <v>13413</v>
      </c>
      <c r="L7712" s="545" t="s">
        <v>14925</v>
      </c>
      <c r="M7712" s="548" t="s">
        <v>13758</v>
      </c>
      <c r="N7712" s="545" t="s">
        <v>13413</v>
      </c>
      <c r="O7712" s="545" t="s">
        <v>13413</v>
      </c>
      <c r="P7712" s="549">
        <v>5343</v>
      </c>
      <c r="Q7712" s="549">
        <v>1</v>
      </c>
      <c r="R7712" s="549">
        <v>13</v>
      </c>
      <c r="S7712" s="548"/>
      <c r="T7712" s="548"/>
      <c r="U7712" s="99"/>
    </row>
    <row r="7713" spans="1:21" ht="19.5" customHeight="1">
      <c r="A7713" s="545">
        <v>102362</v>
      </c>
      <c r="B7713" s="545" t="s">
        <v>1974</v>
      </c>
      <c r="C7713" s="545" t="s">
        <v>216</v>
      </c>
      <c r="D7713" s="546"/>
      <c r="E7713" s="171" t="str">
        <f t="shared" si="120"/>
        <v>1900</v>
      </c>
      <c r="F7713" s="547">
        <v>0</v>
      </c>
      <c r="G7713" s="548">
        <v>0</v>
      </c>
      <c r="H7713" s="547">
        <v>0</v>
      </c>
      <c r="I7713" s="545" t="s">
        <v>12715</v>
      </c>
      <c r="J7713" s="545"/>
      <c r="K7713" s="545" t="s">
        <v>13413</v>
      </c>
      <c r="L7713" s="545" t="s">
        <v>13413</v>
      </c>
      <c r="M7713" s="548" t="s">
        <v>13758</v>
      </c>
      <c r="N7713" s="545" t="s">
        <v>13413</v>
      </c>
      <c r="O7713" s="545" t="s">
        <v>18748</v>
      </c>
      <c r="P7713" s="549">
        <v>5344</v>
      </c>
      <c r="Q7713" s="549">
        <v>1</v>
      </c>
      <c r="R7713" s="549">
        <v>129</v>
      </c>
      <c r="S7713" s="548"/>
      <c r="T7713" s="548"/>
      <c r="U7713" s="99"/>
    </row>
    <row r="7714" spans="1:21" ht="19.5" customHeight="1">
      <c r="A7714" s="545">
        <v>102363</v>
      </c>
      <c r="B7714" s="545" t="s">
        <v>2201</v>
      </c>
      <c r="C7714" s="545" t="s">
        <v>216</v>
      </c>
      <c r="D7714" s="546"/>
      <c r="E7714" s="171" t="str">
        <f t="shared" si="120"/>
        <v>1900</v>
      </c>
      <c r="F7714" s="547">
        <v>0</v>
      </c>
      <c r="G7714" s="548">
        <v>0</v>
      </c>
      <c r="H7714" s="547">
        <v>0</v>
      </c>
      <c r="I7714" s="545" t="s">
        <v>12650</v>
      </c>
      <c r="J7714" s="545"/>
      <c r="K7714" s="545" t="s">
        <v>13413</v>
      </c>
      <c r="L7714" s="545" t="s">
        <v>14439</v>
      </c>
      <c r="M7714" s="548" t="s">
        <v>13758</v>
      </c>
      <c r="N7714" s="545" t="s">
        <v>22166</v>
      </c>
      <c r="O7714" s="545" t="s">
        <v>15871</v>
      </c>
      <c r="P7714" s="549">
        <v>5345</v>
      </c>
      <c r="Q7714" s="549">
        <v>1</v>
      </c>
      <c r="R7714" s="549">
        <v>127</v>
      </c>
      <c r="S7714" s="548"/>
      <c r="T7714" s="548">
        <v>11</v>
      </c>
      <c r="U7714" s="99"/>
    </row>
    <row r="7715" spans="1:21" ht="19.5" customHeight="1">
      <c r="A7715" s="545">
        <v>102364</v>
      </c>
      <c r="B7715" s="545" t="s">
        <v>6116</v>
      </c>
      <c r="C7715" s="545" t="s">
        <v>216</v>
      </c>
      <c r="D7715" s="546">
        <v>44719</v>
      </c>
      <c r="E7715" s="171" t="str">
        <f t="shared" si="120"/>
        <v>2022</v>
      </c>
      <c r="F7715" s="547">
        <v>143616.01</v>
      </c>
      <c r="G7715" s="548">
        <v>0.19</v>
      </c>
      <c r="H7715" s="547">
        <v>120685.72</v>
      </c>
      <c r="I7715" s="545" t="s">
        <v>12973</v>
      </c>
      <c r="J7715" s="545" t="s">
        <v>13302</v>
      </c>
      <c r="K7715" s="545" t="s">
        <v>18749</v>
      </c>
      <c r="L7715" s="545" t="s">
        <v>13413</v>
      </c>
      <c r="M7715" s="548" t="s">
        <v>13758</v>
      </c>
      <c r="N7715" s="545" t="s">
        <v>13413</v>
      </c>
      <c r="O7715" s="545" t="s">
        <v>13413</v>
      </c>
      <c r="P7715" s="549">
        <v>12315</v>
      </c>
      <c r="Q7715" s="549">
        <v>1</v>
      </c>
      <c r="R7715" s="549">
        <v>59</v>
      </c>
      <c r="S7715" s="548">
        <v>2219</v>
      </c>
      <c r="T7715" s="548"/>
      <c r="U7715" s="99"/>
    </row>
    <row r="7716" spans="1:21" ht="19.5" customHeight="1">
      <c r="A7716" s="545">
        <v>102365</v>
      </c>
      <c r="B7716" s="545" t="s">
        <v>7603</v>
      </c>
      <c r="C7716" s="545" t="s">
        <v>216</v>
      </c>
      <c r="D7716" s="546">
        <v>43663</v>
      </c>
      <c r="E7716" s="171" t="str">
        <f t="shared" si="120"/>
        <v>2019</v>
      </c>
      <c r="F7716" s="547">
        <v>474</v>
      </c>
      <c r="G7716" s="548">
        <v>0</v>
      </c>
      <c r="H7716" s="547">
        <v>474</v>
      </c>
      <c r="I7716" s="545" t="s">
        <v>12660</v>
      </c>
      <c r="J7716" s="545" t="s">
        <v>13298</v>
      </c>
      <c r="K7716" s="545" t="s">
        <v>18750</v>
      </c>
      <c r="L7716" s="545" t="s">
        <v>13413</v>
      </c>
      <c r="M7716" s="548" t="s">
        <v>13758</v>
      </c>
      <c r="N7716" s="545" t="s">
        <v>13413</v>
      </c>
      <c r="O7716" s="545" t="s">
        <v>13413</v>
      </c>
      <c r="P7716" s="549">
        <v>12316</v>
      </c>
      <c r="Q7716" s="549">
        <v>1</v>
      </c>
      <c r="R7716" s="549">
        <v>72</v>
      </c>
      <c r="S7716" s="548">
        <v>1012</v>
      </c>
      <c r="T7716" s="548"/>
      <c r="U7716" s="99"/>
    </row>
    <row r="7717" spans="1:21" ht="19.5" customHeight="1">
      <c r="A7717" s="545">
        <v>102366</v>
      </c>
      <c r="B7717" s="545" t="s">
        <v>7607</v>
      </c>
      <c r="C7717" s="545" t="s">
        <v>216</v>
      </c>
      <c r="D7717" s="546">
        <v>43662</v>
      </c>
      <c r="E7717" s="171" t="str">
        <f t="shared" si="120"/>
        <v>2019</v>
      </c>
      <c r="F7717" s="547">
        <v>122840410</v>
      </c>
      <c r="G7717" s="548">
        <v>0.19</v>
      </c>
      <c r="H7717" s="547">
        <v>103227235.29000001</v>
      </c>
      <c r="I7717" s="545" t="s">
        <v>12973</v>
      </c>
      <c r="J7717" s="545" t="s">
        <v>13301</v>
      </c>
      <c r="K7717" s="545" t="s">
        <v>18751</v>
      </c>
      <c r="L7717" s="545" t="s">
        <v>13413</v>
      </c>
      <c r="M7717" s="548" t="s">
        <v>13758</v>
      </c>
      <c r="N7717" s="545" t="s">
        <v>13413</v>
      </c>
      <c r="O7717" s="545" t="s">
        <v>13413</v>
      </c>
      <c r="P7717" s="549">
        <v>12317</v>
      </c>
      <c r="Q7717" s="549">
        <v>1</v>
      </c>
      <c r="R7717" s="549">
        <v>59</v>
      </c>
      <c r="S7717" s="548">
        <v>2221</v>
      </c>
      <c r="T7717" s="548"/>
      <c r="U7717" s="99"/>
    </row>
    <row r="7718" spans="1:21" ht="19.5" customHeight="1">
      <c r="A7718" s="545">
        <v>102367</v>
      </c>
      <c r="B7718" s="545" t="s">
        <v>7602</v>
      </c>
      <c r="C7718" s="545" t="s">
        <v>216</v>
      </c>
      <c r="D7718" s="546">
        <v>43663</v>
      </c>
      <c r="E7718" s="171" t="str">
        <f t="shared" si="120"/>
        <v>2019</v>
      </c>
      <c r="F7718" s="547">
        <v>1755</v>
      </c>
      <c r="G7718" s="548">
        <v>0</v>
      </c>
      <c r="H7718" s="547">
        <v>1755</v>
      </c>
      <c r="I7718" s="545" t="s">
        <v>12660</v>
      </c>
      <c r="J7718" s="545" t="s">
        <v>13298</v>
      </c>
      <c r="K7718" s="545" t="s">
        <v>18752</v>
      </c>
      <c r="L7718" s="545" t="s">
        <v>13413</v>
      </c>
      <c r="M7718" s="548" t="s">
        <v>13758</v>
      </c>
      <c r="N7718" s="545" t="s">
        <v>13413</v>
      </c>
      <c r="O7718" s="545" t="s">
        <v>13413</v>
      </c>
      <c r="P7718" s="549">
        <v>12318</v>
      </c>
      <c r="Q7718" s="549">
        <v>1</v>
      </c>
      <c r="R7718" s="549">
        <v>72</v>
      </c>
      <c r="S7718" s="548">
        <v>1012</v>
      </c>
      <c r="T7718" s="548"/>
      <c r="U7718" s="99"/>
    </row>
    <row r="7719" spans="1:21" ht="19.5" customHeight="1">
      <c r="A7719" s="545">
        <v>102368</v>
      </c>
      <c r="B7719" s="545" t="s">
        <v>7297</v>
      </c>
      <c r="C7719" s="545" t="s">
        <v>5217</v>
      </c>
      <c r="D7719" s="546">
        <v>46052</v>
      </c>
      <c r="E7719" s="171" t="str">
        <f t="shared" si="120"/>
        <v>2026</v>
      </c>
      <c r="F7719" s="547">
        <v>183710</v>
      </c>
      <c r="G7719" s="548">
        <v>0</v>
      </c>
      <c r="H7719" s="547">
        <v>183710</v>
      </c>
      <c r="I7719" s="545" t="s">
        <v>12705</v>
      </c>
      <c r="J7719" s="545" t="s">
        <v>13299</v>
      </c>
      <c r="K7719" s="545" t="s">
        <v>18753</v>
      </c>
      <c r="L7719" s="545" t="s">
        <v>13413</v>
      </c>
      <c r="M7719" s="548" t="s">
        <v>13813</v>
      </c>
      <c r="N7719" s="545" t="s">
        <v>13413</v>
      </c>
      <c r="O7719" s="545" t="s">
        <v>13413</v>
      </c>
      <c r="P7719" s="549">
        <v>5346</v>
      </c>
      <c r="Q7719" s="549">
        <v>3</v>
      </c>
      <c r="R7719" s="549">
        <v>22</v>
      </c>
      <c r="S7719" s="548">
        <v>443</v>
      </c>
      <c r="T7719" s="548"/>
      <c r="U7719" s="99"/>
    </row>
    <row r="7720" spans="1:21" ht="19.5" customHeight="1">
      <c r="A7720" s="545">
        <v>102369</v>
      </c>
      <c r="B7720" s="545" t="s">
        <v>7601</v>
      </c>
      <c r="C7720" s="545" t="s">
        <v>209</v>
      </c>
      <c r="D7720" s="546">
        <v>43663</v>
      </c>
      <c r="E7720" s="171" t="str">
        <f t="shared" si="120"/>
        <v>2019</v>
      </c>
      <c r="F7720" s="547">
        <v>65846</v>
      </c>
      <c r="G7720" s="548">
        <v>0.19</v>
      </c>
      <c r="H7720" s="547">
        <v>55332.77</v>
      </c>
      <c r="I7720" s="545" t="s">
        <v>12966</v>
      </c>
      <c r="J7720" s="545" t="s">
        <v>13382</v>
      </c>
      <c r="K7720" s="545" t="s">
        <v>18754</v>
      </c>
      <c r="L7720" s="545" t="s">
        <v>13413</v>
      </c>
      <c r="M7720" s="548" t="s">
        <v>13758</v>
      </c>
      <c r="N7720" s="545" t="s">
        <v>13413</v>
      </c>
      <c r="O7720" s="545" t="s">
        <v>13413</v>
      </c>
      <c r="P7720" s="549">
        <v>12319</v>
      </c>
      <c r="Q7720" s="549">
        <v>1</v>
      </c>
      <c r="R7720" s="549">
        <v>41</v>
      </c>
      <c r="S7720" s="548">
        <v>2249</v>
      </c>
      <c r="T7720" s="548"/>
      <c r="U7720" s="99"/>
    </row>
    <row r="7721" spans="1:21" ht="19.5" customHeight="1">
      <c r="A7721" s="545">
        <v>102370</v>
      </c>
      <c r="B7721" s="545" t="s">
        <v>7594</v>
      </c>
      <c r="C7721" s="545" t="s">
        <v>216</v>
      </c>
      <c r="D7721" s="546">
        <v>45708</v>
      </c>
      <c r="E7721" s="171" t="str">
        <f t="shared" si="120"/>
        <v>2025</v>
      </c>
      <c r="F7721" s="547">
        <v>1661333.02</v>
      </c>
      <c r="G7721" s="548">
        <v>0.19</v>
      </c>
      <c r="H7721" s="547">
        <v>1396078.17</v>
      </c>
      <c r="I7721" s="545" t="s">
        <v>12647</v>
      </c>
      <c r="J7721" s="545" t="s">
        <v>13307</v>
      </c>
      <c r="K7721" s="545" t="s">
        <v>18755</v>
      </c>
      <c r="L7721" s="545" t="s">
        <v>13413</v>
      </c>
      <c r="M7721" s="548" t="s">
        <v>13758</v>
      </c>
      <c r="N7721" s="545" t="s">
        <v>13413</v>
      </c>
      <c r="O7721" s="545" t="s">
        <v>13413</v>
      </c>
      <c r="P7721" s="549">
        <v>12320</v>
      </c>
      <c r="Q7721" s="549">
        <v>1</v>
      </c>
      <c r="R7721" s="549">
        <v>26</v>
      </c>
      <c r="S7721" s="548">
        <v>2228</v>
      </c>
      <c r="T7721" s="548"/>
      <c r="U7721" s="99"/>
    </row>
    <row r="7722" spans="1:21" ht="19.5" customHeight="1">
      <c r="A7722" s="545">
        <v>102371</v>
      </c>
      <c r="B7722" s="545" t="s">
        <v>7593</v>
      </c>
      <c r="C7722" s="545" t="s">
        <v>216</v>
      </c>
      <c r="D7722" s="546">
        <v>45708</v>
      </c>
      <c r="E7722" s="171" t="str">
        <f t="shared" si="120"/>
        <v>2025</v>
      </c>
      <c r="F7722" s="547">
        <v>1226978.77</v>
      </c>
      <c r="G7722" s="548">
        <v>0.19</v>
      </c>
      <c r="H7722" s="547">
        <v>1031074.6</v>
      </c>
      <c r="I7722" s="545" t="s">
        <v>12647</v>
      </c>
      <c r="J7722" s="545" t="s">
        <v>13307</v>
      </c>
      <c r="K7722" s="545" t="s">
        <v>18756</v>
      </c>
      <c r="L7722" s="545" t="s">
        <v>13413</v>
      </c>
      <c r="M7722" s="548" t="s">
        <v>13758</v>
      </c>
      <c r="N7722" s="545" t="s">
        <v>13413</v>
      </c>
      <c r="O7722" s="545" t="s">
        <v>13413</v>
      </c>
      <c r="P7722" s="549">
        <v>12321</v>
      </c>
      <c r="Q7722" s="549">
        <v>1</v>
      </c>
      <c r="R7722" s="549">
        <v>26</v>
      </c>
      <c r="S7722" s="548">
        <v>2228</v>
      </c>
      <c r="T7722" s="548"/>
      <c r="U7722" s="99"/>
    </row>
    <row r="7723" spans="1:21" ht="19.5" customHeight="1">
      <c r="A7723" s="545">
        <v>102372</v>
      </c>
      <c r="B7723" s="545" t="s">
        <v>7600</v>
      </c>
      <c r="C7723" s="545" t="s">
        <v>4504</v>
      </c>
      <c r="D7723" s="546">
        <v>43663</v>
      </c>
      <c r="E7723" s="171" t="str">
        <f t="shared" si="120"/>
        <v>2019</v>
      </c>
      <c r="F7723" s="547">
        <v>587292</v>
      </c>
      <c r="G7723" s="548">
        <v>0.19</v>
      </c>
      <c r="H7723" s="547">
        <v>493522.69</v>
      </c>
      <c r="I7723" s="545" t="s">
        <v>12978</v>
      </c>
      <c r="J7723" s="545" t="s">
        <v>13373</v>
      </c>
      <c r="K7723" s="545" t="s">
        <v>13413</v>
      </c>
      <c r="L7723" s="545" t="s">
        <v>13413</v>
      </c>
      <c r="M7723" s="548" t="s">
        <v>13868</v>
      </c>
      <c r="N7723" s="545" t="s">
        <v>13413</v>
      </c>
      <c r="O7723" s="545" t="s">
        <v>13413</v>
      </c>
      <c r="P7723" s="549">
        <v>12322</v>
      </c>
      <c r="Q7723" s="549">
        <v>2</v>
      </c>
      <c r="R7723" s="549">
        <v>175</v>
      </c>
      <c r="S7723" s="548">
        <v>2243</v>
      </c>
      <c r="T7723" s="548"/>
      <c r="U7723" s="99"/>
    </row>
    <row r="7724" spans="1:21" ht="19.5" customHeight="1">
      <c r="A7724" s="545">
        <v>102373</v>
      </c>
      <c r="B7724" s="545" t="s">
        <v>7599</v>
      </c>
      <c r="C7724" s="545" t="s">
        <v>209</v>
      </c>
      <c r="D7724" s="546">
        <v>43663</v>
      </c>
      <c r="E7724" s="171" t="str">
        <f t="shared" si="120"/>
        <v>2019</v>
      </c>
      <c r="F7724" s="547">
        <v>884058</v>
      </c>
      <c r="G7724" s="548">
        <v>0.19</v>
      </c>
      <c r="H7724" s="547">
        <v>742905.88</v>
      </c>
      <c r="I7724" s="545" t="s">
        <v>12978</v>
      </c>
      <c r="J7724" s="545" t="s">
        <v>13305</v>
      </c>
      <c r="K7724" s="545" t="s">
        <v>13413</v>
      </c>
      <c r="L7724" s="545" t="s">
        <v>13413</v>
      </c>
      <c r="M7724" s="548" t="s">
        <v>13868</v>
      </c>
      <c r="N7724" s="545" t="s">
        <v>13413</v>
      </c>
      <c r="O7724" s="545" t="s">
        <v>13413</v>
      </c>
      <c r="P7724" s="549">
        <v>12323</v>
      </c>
      <c r="Q7724" s="549">
        <v>2</v>
      </c>
      <c r="R7724" s="549">
        <v>175</v>
      </c>
      <c r="S7724" s="548">
        <v>2217</v>
      </c>
      <c r="T7724" s="548"/>
      <c r="U7724" s="99"/>
    </row>
    <row r="7725" spans="1:21" ht="19.5" customHeight="1">
      <c r="A7725" s="545">
        <v>102374</v>
      </c>
      <c r="B7725" s="545" t="s">
        <v>7597</v>
      </c>
      <c r="C7725" s="545" t="s">
        <v>216</v>
      </c>
      <c r="D7725" s="546">
        <v>43664</v>
      </c>
      <c r="E7725" s="171" t="str">
        <f t="shared" si="120"/>
        <v>2019</v>
      </c>
      <c r="F7725" s="547">
        <v>46006</v>
      </c>
      <c r="G7725" s="548">
        <v>0.19</v>
      </c>
      <c r="H7725" s="547">
        <v>38660.5</v>
      </c>
      <c r="I7725" s="545" t="s">
        <v>12868</v>
      </c>
      <c r="J7725" s="545" t="s">
        <v>13298</v>
      </c>
      <c r="K7725" s="545" t="s">
        <v>18757</v>
      </c>
      <c r="L7725" s="545" t="s">
        <v>13413</v>
      </c>
      <c r="M7725" s="548" t="s">
        <v>13758</v>
      </c>
      <c r="N7725" s="545" t="s">
        <v>13413</v>
      </c>
      <c r="O7725" s="545" t="s">
        <v>13413</v>
      </c>
      <c r="P7725" s="549">
        <v>12324</v>
      </c>
      <c r="Q7725" s="549">
        <v>1</v>
      </c>
      <c r="R7725" s="549">
        <v>50</v>
      </c>
      <c r="S7725" s="548">
        <v>1012</v>
      </c>
      <c r="T7725" s="548"/>
      <c r="U7725" s="99"/>
    </row>
    <row r="7726" spans="1:21" ht="19.5" customHeight="1">
      <c r="A7726" s="545">
        <v>102375</v>
      </c>
      <c r="B7726" s="545" t="s">
        <v>7596</v>
      </c>
      <c r="C7726" s="545" t="s">
        <v>221</v>
      </c>
      <c r="D7726" s="546">
        <v>43664</v>
      </c>
      <c r="E7726" s="171" t="str">
        <f t="shared" si="120"/>
        <v>2019</v>
      </c>
      <c r="F7726" s="547">
        <v>339550.99</v>
      </c>
      <c r="G7726" s="548">
        <v>0.19</v>
      </c>
      <c r="H7726" s="547">
        <v>285336.96999999997</v>
      </c>
      <c r="I7726" s="545" t="s">
        <v>12684</v>
      </c>
      <c r="J7726" s="545" t="s">
        <v>13302</v>
      </c>
      <c r="K7726" s="545" t="s">
        <v>18758</v>
      </c>
      <c r="L7726" s="545" t="s">
        <v>13413</v>
      </c>
      <c r="M7726" s="548" t="s">
        <v>13758</v>
      </c>
      <c r="N7726" s="545" t="s">
        <v>13413</v>
      </c>
      <c r="O7726" s="545" t="s">
        <v>13413</v>
      </c>
      <c r="P7726" s="549">
        <v>12325</v>
      </c>
      <c r="Q7726" s="549">
        <v>1</v>
      </c>
      <c r="R7726" s="549">
        <v>95</v>
      </c>
      <c r="S7726" s="548">
        <v>2219</v>
      </c>
      <c r="T7726" s="548"/>
      <c r="U7726" s="99"/>
    </row>
    <row r="7727" spans="1:21" ht="19.5" customHeight="1">
      <c r="A7727" s="545">
        <v>102376</v>
      </c>
      <c r="B7727" s="545" t="s">
        <v>7589</v>
      </c>
      <c r="C7727" s="545" t="s">
        <v>216</v>
      </c>
      <c r="D7727" s="546">
        <v>43669</v>
      </c>
      <c r="E7727" s="171" t="str">
        <f t="shared" si="120"/>
        <v>2019</v>
      </c>
      <c r="F7727" s="547">
        <v>8721760</v>
      </c>
      <c r="G7727" s="548">
        <v>0.19</v>
      </c>
      <c r="H7727" s="547">
        <v>7329210.0800000001</v>
      </c>
      <c r="I7727" s="545" t="s">
        <v>12758</v>
      </c>
      <c r="J7727" s="545" t="s">
        <v>13296</v>
      </c>
      <c r="K7727" s="545" t="s">
        <v>18759</v>
      </c>
      <c r="L7727" s="545" t="s">
        <v>13413</v>
      </c>
      <c r="M7727" s="548" t="s">
        <v>13758</v>
      </c>
      <c r="N7727" s="545" t="s">
        <v>13413</v>
      </c>
      <c r="O7727" s="545" t="s">
        <v>13413</v>
      </c>
      <c r="P7727" s="549">
        <v>12326</v>
      </c>
      <c r="Q7727" s="549">
        <v>1</v>
      </c>
      <c r="R7727" s="549">
        <v>164</v>
      </c>
      <c r="S7727" s="548">
        <v>2218</v>
      </c>
      <c r="T7727" s="548"/>
      <c r="U7727" s="99"/>
    </row>
    <row r="7728" spans="1:21" ht="19.5" customHeight="1">
      <c r="A7728" s="545">
        <v>102377</v>
      </c>
      <c r="B7728" s="545" t="s">
        <v>7590</v>
      </c>
      <c r="C7728" s="545" t="s">
        <v>4501</v>
      </c>
      <c r="D7728" s="546">
        <v>43668</v>
      </c>
      <c r="E7728" s="171" t="str">
        <f t="shared" si="120"/>
        <v>2019</v>
      </c>
      <c r="F7728" s="547">
        <v>11260375</v>
      </c>
      <c r="G7728" s="548">
        <v>0.19</v>
      </c>
      <c r="H7728" s="547">
        <v>9462500</v>
      </c>
      <c r="I7728" s="545" t="s">
        <v>12637</v>
      </c>
      <c r="J7728" s="545" t="s">
        <v>13301</v>
      </c>
      <c r="K7728" s="545" t="s">
        <v>13413</v>
      </c>
      <c r="L7728" s="545" t="s">
        <v>13413</v>
      </c>
      <c r="M7728" s="548" t="s">
        <v>13843</v>
      </c>
      <c r="N7728" s="545" t="s">
        <v>13413</v>
      </c>
      <c r="O7728" s="545" t="s">
        <v>13413</v>
      </c>
      <c r="P7728" s="549">
        <v>12327</v>
      </c>
      <c r="Q7728" s="549">
        <v>5</v>
      </c>
      <c r="R7728" s="549">
        <v>13</v>
      </c>
      <c r="S7728" s="548">
        <v>2221</v>
      </c>
      <c r="T7728" s="548"/>
      <c r="U7728" s="99"/>
    </row>
    <row r="7729" spans="1:21" ht="19.5" customHeight="1">
      <c r="A7729" s="545">
        <v>102378</v>
      </c>
      <c r="B7729" s="545" t="s">
        <v>7583</v>
      </c>
      <c r="C7729" s="545" t="s">
        <v>216</v>
      </c>
      <c r="D7729" s="546">
        <v>43670</v>
      </c>
      <c r="E7729" s="171" t="str">
        <f t="shared" si="120"/>
        <v>2019</v>
      </c>
      <c r="F7729" s="547">
        <v>548630</v>
      </c>
      <c r="G7729" s="548">
        <v>0.19</v>
      </c>
      <c r="H7729" s="547">
        <v>461033.61</v>
      </c>
      <c r="I7729" s="545" t="s">
        <v>12637</v>
      </c>
      <c r="J7729" s="545" t="s">
        <v>13298</v>
      </c>
      <c r="K7729" s="545" t="s">
        <v>18760</v>
      </c>
      <c r="L7729" s="545" t="s">
        <v>13413</v>
      </c>
      <c r="M7729" s="548" t="s">
        <v>13758</v>
      </c>
      <c r="N7729" s="545" t="s">
        <v>13413</v>
      </c>
      <c r="O7729" s="545" t="s">
        <v>13413</v>
      </c>
      <c r="P7729" s="549">
        <v>12328</v>
      </c>
      <c r="Q7729" s="549">
        <v>1</v>
      </c>
      <c r="R7729" s="549">
        <v>13</v>
      </c>
      <c r="S7729" s="548">
        <v>1012</v>
      </c>
      <c r="T7729" s="548"/>
      <c r="U7729" s="99"/>
    </row>
    <row r="7730" spans="1:21" ht="19.5" customHeight="1">
      <c r="A7730" s="545">
        <v>102379</v>
      </c>
      <c r="B7730" s="545" t="s">
        <v>7582</v>
      </c>
      <c r="C7730" s="545" t="s">
        <v>216</v>
      </c>
      <c r="D7730" s="546">
        <v>43670</v>
      </c>
      <c r="E7730" s="171" t="str">
        <f t="shared" si="120"/>
        <v>2019</v>
      </c>
      <c r="F7730" s="547">
        <v>658490</v>
      </c>
      <c r="G7730" s="548">
        <v>0.19</v>
      </c>
      <c r="H7730" s="547">
        <v>553352.93999999994</v>
      </c>
      <c r="I7730" s="545" t="s">
        <v>12637</v>
      </c>
      <c r="J7730" s="545" t="s">
        <v>13298</v>
      </c>
      <c r="K7730" s="545" t="s">
        <v>21706</v>
      </c>
      <c r="L7730" s="545" t="s">
        <v>13413</v>
      </c>
      <c r="M7730" s="548" t="s">
        <v>13758</v>
      </c>
      <c r="N7730" s="545" t="s">
        <v>13413</v>
      </c>
      <c r="O7730" s="545" t="s">
        <v>13413</v>
      </c>
      <c r="P7730" s="549">
        <v>12329</v>
      </c>
      <c r="Q7730" s="549">
        <v>1</v>
      </c>
      <c r="R7730" s="549">
        <v>13</v>
      </c>
      <c r="S7730" s="548">
        <v>1012</v>
      </c>
      <c r="T7730" s="548"/>
      <c r="U7730" s="99"/>
    </row>
    <row r="7731" spans="1:21" ht="19.5" customHeight="1">
      <c r="A7731" s="545">
        <v>102380</v>
      </c>
      <c r="B7731" s="545" t="s">
        <v>7581</v>
      </c>
      <c r="C7731" s="545" t="s">
        <v>216</v>
      </c>
      <c r="D7731" s="546">
        <v>43670</v>
      </c>
      <c r="E7731" s="171" t="str">
        <f t="shared" si="120"/>
        <v>2019</v>
      </c>
      <c r="F7731" s="547">
        <v>850254</v>
      </c>
      <c r="G7731" s="548">
        <v>0.19</v>
      </c>
      <c r="H7731" s="547">
        <v>714499.16</v>
      </c>
      <c r="I7731" s="545" t="s">
        <v>12637</v>
      </c>
      <c r="J7731" s="545" t="s">
        <v>13298</v>
      </c>
      <c r="K7731" s="545" t="s">
        <v>18761</v>
      </c>
      <c r="L7731" s="545" t="s">
        <v>13413</v>
      </c>
      <c r="M7731" s="548" t="s">
        <v>13758</v>
      </c>
      <c r="N7731" s="545" t="s">
        <v>13413</v>
      </c>
      <c r="O7731" s="545" t="s">
        <v>13413</v>
      </c>
      <c r="P7731" s="549">
        <v>12330</v>
      </c>
      <c r="Q7731" s="549">
        <v>1</v>
      </c>
      <c r="R7731" s="549">
        <v>13</v>
      </c>
      <c r="S7731" s="548">
        <v>1012</v>
      </c>
      <c r="T7731" s="548"/>
      <c r="U7731" s="99"/>
    </row>
    <row r="7732" spans="1:21" ht="19.5" customHeight="1">
      <c r="A7732" s="545">
        <v>102381</v>
      </c>
      <c r="B7732" s="545" t="s">
        <v>7580</v>
      </c>
      <c r="C7732" s="545" t="s">
        <v>216</v>
      </c>
      <c r="D7732" s="546">
        <v>43670</v>
      </c>
      <c r="E7732" s="171" t="str">
        <f t="shared" si="120"/>
        <v>2019</v>
      </c>
      <c r="F7732" s="547">
        <v>521034</v>
      </c>
      <c r="G7732" s="548">
        <v>0.19</v>
      </c>
      <c r="H7732" s="547">
        <v>437843.7</v>
      </c>
      <c r="I7732" s="545" t="s">
        <v>12637</v>
      </c>
      <c r="J7732" s="545" t="s">
        <v>13298</v>
      </c>
      <c r="K7732" s="545" t="s">
        <v>18762</v>
      </c>
      <c r="L7732" s="545" t="s">
        <v>13413</v>
      </c>
      <c r="M7732" s="548" t="s">
        <v>13758</v>
      </c>
      <c r="N7732" s="545" t="s">
        <v>13413</v>
      </c>
      <c r="O7732" s="545" t="s">
        <v>13413</v>
      </c>
      <c r="P7732" s="549">
        <v>12331</v>
      </c>
      <c r="Q7732" s="549">
        <v>1</v>
      </c>
      <c r="R7732" s="549">
        <v>13</v>
      </c>
      <c r="S7732" s="548">
        <v>1012</v>
      </c>
      <c r="T7732" s="548"/>
      <c r="U7732" s="99"/>
    </row>
    <row r="7733" spans="1:21" ht="19.5" customHeight="1">
      <c r="A7733" s="545">
        <v>102382</v>
      </c>
      <c r="B7733" s="545" t="s">
        <v>1990</v>
      </c>
      <c r="C7733" s="545" t="s">
        <v>209</v>
      </c>
      <c r="D7733" s="546"/>
      <c r="E7733" s="171" t="str">
        <f t="shared" si="120"/>
        <v>1900</v>
      </c>
      <c r="F7733" s="547">
        <v>0</v>
      </c>
      <c r="G7733" s="548">
        <v>0</v>
      </c>
      <c r="H7733" s="547">
        <v>0</v>
      </c>
      <c r="I7733" s="545" t="s">
        <v>12637</v>
      </c>
      <c r="J7733" s="545"/>
      <c r="K7733" s="545" t="s">
        <v>13413</v>
      </c>
      <c r="L7733" s="545" t="s">
        <v>13413</v>
      </c>
      <c r="M7733" s="548" t="s">
        <v>13758</v>
      </c>
      <c r="N7733" s="545" t="s">
        <v>13413</v>
      </c>
      <c r="O7733" s="545" t="s">
        <v>13413</v>
      </c>
      <c r="P7733" s="549">
        <v>5347</v>
      </c>
      <c r="Q7733" s="549">
        <v>1</v>
      </c>
      <c r="R7733" s="549">
        <v>13</v>
      </c>
      <c r="S7733" s="548"/>
      <c r="T7733" s="548"/>
      <c r="U7733" s="99"/>
    </row>
    <row r="7734" spans="1:21" ht="19.5" customHeight="1">
      <c r="A7734" s="545">
        <v>102383</v>
      </c>
      <c r="B7734" s="545" t="s">
        <v>1972</v>
      </c>
      <c r="C7734" s="545" t="s">
        <v>216</v>
      </c>
      <c r="D7734" s="546"/>
      <c r="E7734" s="171" t="str">
        <f t="shared" si="120"/>
        <v>1900</v>
      </c>
      <c r="F7734" s="547">
        <v>0</v>
      </c>
      <c r="G7734" s="548">
        <v>0</v>
      </c>
      <c r="H7734" s="547">
        <v>0</v>
      </c>
      <c r="I7734" s="545" t="s">
        <v>12715</v>
      </c>
      <c r="J7734" s="545"/>
      <c r="K7734" s="545" t="s">
        <v>13413</v>
      </c>
      <c r="L7734" s="545" t="s">
        <v>13413</v>
      </c>
      <c r="M7734" s="548" t="s">
        <v>13758</v>
      </c>
      <c r="N7734" s="545" t="s">
        <v>13413</v>
      </c>
      <c r="O7734" s="545" t="s">
        <v>18748</v>
      </c>
      <c r="P7734" s="549">
        <v>5348</v>
      </c>
      <c r="Q7734" s="549">
        <v>1</v>
      </c>
      <c r="R7734" s="549">
        <v>129</v>
      </c>
      <c r="S7734" s="548"/>
      <c r="T7734" s="548"/>
      <c r="U7734" s="99"/>
    </row>
    <row r="7735" spans="1:21" ht="19.5" customHeight="1">
      <c r="A7735" s="545">
        <v>102384</v>
      </c>
      <c r="B7735" s="545" t="s">
        <v>1979</v>
      </c>
      <c r="C7735" s="545" t="s">
        <v>216</v>
      </c>
      <c r="D7735" s="546">
        <v>45708</v>
      </c>
      <c r="E7735" s="171" t="str">
        <f t="shared" si="120"/>
        <v>2025</v>
      </c>
      <c r="F7735" s="547">
        <v>5788.03</v>
      </c>
      <c r="G7735" s="548">
        <v>0.19</v>
      </c>
      <c r="H7735" s="547">
        <v>4863.8900000000003</v>
      </c>
      <c r="I7735" s="545" t="s">
        <v>12715</v>
      </c>
      <c r="J7735" s="545" t="s">
        <v>13307</v>
      </c>
      <c r="K7735" s="545" t="s">
        <v>13413</v>
      </c>
      <c r="L7735" s="545" t="s">
        <v>13413</v>
      </c>
      <c r="M7735" s="548" t="s">
        <v>13758</v>
      </c>
      <c r="N7735" s="545" t="s">
        <v>13413</v>
      </c>
      <c r="O7735" s="545" t="s">
        <v>18748</v>
      </c>
      <c r="P7735" s="549">
        <v>5349</v>
      </c>
      <c r="Q7735" s="549">
        <v>1</v>
      </c>
      <c r="R7735" s="549">
        <v>129</v>
      </c>
      <c r="S7735" s="548">
        <v>2228</v>
      </c>
      <c r="T7735" s="548"/>
      <c r="U7735" s="99"/>
    </row>
    <row r="7736" spans="1:21" ht="19.5" customHeight="1">
      <c r="A7736" s="545">
        <v>102385</v>
      </c>
      <c r="B7736" s="545" t="s">
        <v>2101</v>
      </c>
      <c r="C7736" s="545" t="s">
        <v>216</v>
      </c>
      <c r="D7736" s="546"/>
      <c r="E7736" s="171" t="str">
        <f t="shared" si="120"/>
        <v>1900</v>
      </c>
      <c r="F7736" s="547">
        <v>0</v>
      </c>
      <c r="G7736" s="548">
        <v>0</v>
      </c>
      <c r="H7736" s="547">
        <v>0</v>
      </c>
      <c r="I7736" s="545" t="s">
        <v>12715</v>
      </c>
      <c r="J7736" s="545"/>
      <c r="K7736" s="545" t="s">
        <v>13413</v>
      </c>
      <c r="L7736" s="545" t="s">
        <v>14624</v>
      </c>
      <c r="M7736" s="548" t="s">
        <v>13758</v>
      </c>
      <c r="N7736" s="545" t="s">
        <v>13413</v>
      </c>
      <c r="O7736" s="545" t="s">
        <v>14625</v>
      </c>
      <c r="P7736" s="549">
        <v>5350</v>
      </c>
      <c r="Q7736" s="549">
        <v>1</v>
      </c>
      <c r="R7736" s="549">
        <v>129</v>
      </c>
      <c r="S7736" s="548"/>
      <c r="T7736" s="548"/>
      <c r="U7736" s="99"/>
    </row>
    <row r="7737" spans="1:21" ht="19.5" customHeight="1">
      <c r="A7737" s="545">
        <v>102386</v>
      </c>
      <c r="B7737" s="545" t="s">
        <v>2102</v>
      </c>
      <c r="C7737" s="545" t="s">
        <v>216</v>
      </c>
      <c r="D7737" s="546"/>
      <c r="E7737" s="171" t="str">
        <f t="shared" si="120"/>
        <v>1900</v>
      </c>
      <c r="F7737" s="547">
        <v>0</v>
      </c>
      <c r="G7737" s="548">
        <v>0</v>
      </c>
      <c r="H7737" s="547">
        <v>0</v>
      </c>
      <c r="I7737" s="545" t="s">
        <v>12715</v>
      </c>
      <c r="J7737" s="545"/>
      <c r="K7737" s="545" t="s">
        <v>13413</v>
      </c>
      <c r="L7737" s="545" t="s">
        <v>14624</v>
      </c>
      <c r="M7737" s="548" t="s">
        <v>13758</v>
      </c>
      <c r="N7737" s="545" t="s">
        <v>13413</v>
      </c>
      <c r="O7737" s="545" t="s">
        <v>14625</v>
      </c>
      <c r="P7737" s="549">
        <v>5351</v>
      </c>
      <c r="Q7737" s="549">
        <v>1</v>
      </c>
      <c r="R7737" s="549">
        <v>129</v>
      </c>
      <c r="S7737" s="548"/>
      <c r="T7737" s="548"/>
      <c r="U7737" s="99"/>
    </row>
    <row r="7738" spans="1:21" ht="19.5" customHeight="1">
      <c r="A7738" s="545">
        <v>102387</v>
      </c>
      <c r="B7738" s="545" t="s">
        <v>7579</v>
      </c>
      <c r="C7738" s="545" t="s">
        <v>216</v>
      </c>
      <c r="D7738" s="546">
        <v>43670</v>
      </c>
      <c r="E7738" s="171" t="str">
        <f t="shared" si="120"/>
        <v>2019</v>
      </c>
      <c r="F7738" s="547">
        <v>723794</v>
      </c>
      <c r="G7738" s="548">
        <v>0.19</v>
      </c>
      <c r="H7738" s="547">
        <v>608230.25</v>
      </c>
      <c r="I7738" s="545" t="s">
        <v>12637</v>
      </c>
      <c r="J7738" s="545" t="s">
        <v>13298</v>
      </c>
      <c r="K7738" s="545" t="s">
        <v>18763</v>
      </c>
      <c r="L7738" s="545" t="s">
        <v>13413</v>
      </c>
      <c r="M7738" s="548" t="s">
        <v>13758</v>
      </c>
      <c r="N7738" s="545" t="s">
        <v>13413</v>
      </c>
      <c r="O7738" s="545" t="s">
        <v>13413</v>
      </c>
      <c r="P7738" s="549">
        <v>12332</v>
      </c>
      <c r="Q7738" s="549">
        <v>1</v>
      </c>
      <c r="R7738" s="549">
        <v>13</v>
      </c>
      <c r="S7738" s="548">
        <v>1012</v>
      </c>
      <c r="T7738" s="548"/>
      <c r="U7738" s="99"/>
    </row>
    <row r="7739" spans="1:21" ht="19.5" customHeight="1">
      <c r="A7739" s="545">
        <v>102388</v>
      </c>
      <c r="B7739" s="545" t="s">
        <v>7578</v>
      </c>
      <c r="C7739" s="545" t="s">
        <v>216</v>
      </c>
      <c r="D7739" s="546">
        <v>46052</v>
      </c>
      <c r="E7739" s="171" t="str">
        <f t="shared" si="120"/>
        <v>2026</v>
      </c>
      <c r="F7739" s="547">
        <v>2881938</v>
      </c>
      <c r="G7739" s="548">
        <v>0.19</v>
      </c>
      <c r="H7739" s="547">
        <v>2421796.64</v>
      </c>
      <c r="I7739" s="545" t="s">
        <v>12741</v>
      </c>
      <c r="J7739" s="545" t="s">
        <v>13307</v>
      </c>
      <c r="K7739" s="545" t="s">
        <v>18764</v>
      </c>
      <c r="L7739" s="545" t="s">
        <v>13413</v>
      </c>
      <c r="M7739" s="548" t="s">
        <v>13868</v>
      </c>
      <c r="N7739" s="545" t="s">
        <v>13413</v>
      </c>
      <c r="O7739" s="545" t="s">
        <v>13413</v>
      </c>
      <c r="P7739" s="549">
        <v>12333</v>
      </c>
      <c r="Q7739" s="549">
        <v>2</v>
      </c>
      <c r="R7739" s="549">
        <v>37</v>
      </c>
      <c r="S7739" s="548">
        <v>2228</v>
      </c>
      <c r="T7739" s="548"/>
      <c r="U7739" s="99"/>
    </row>
    <row r="7740" spans="1:21" ht="19.5" customHeight="1">
      <c r="A7740" s="545">
        <v>102389</v>
      </c>
      <c r="B7740" s="545" t="s">
        <v>10402</v>
      </c>
      <c r="C7740" s="545" t="s">
        <v>221</v>
      </c>
      <c r="D7740" s="546"/>
      <c r="E7740" s="171" t="str">
        <f t="shared" si="120"/>
        <v>1900</v>
      </c>
      <c r="F7740" s="547">
        <v>0</v>
      </c>
      <c r="G7740" s="548">
        <v>0</v>
      </c>
      <c r="H7740" s="547">
        <v>0</v>
      </c>
      <c r="I7740" s="545" t="s">
        <v>12683</v>
      </c>
      <c r="J7740" s="545"/>
      <c r="K7740" s="545" t="s">
        <v>13413</v>
      </c>
      <c r="L7740" s="545" t="s">
        <v>14722</v>
      </c>
      <c r="M7740" s="548" t="s">
        <v>13758</v>
      </c>
      <c r="N7740" s="545" t="s">
        <v>13413</v>
      </c>
      <c r="O7740" s="545" t="s">
        <v>13968</v>
      </c>
      <c r="P7740" s="549">
        <v>5352</v>
      </c>
      <c r="Q7740" s="549">
        <v>1</v>
      </c>
      <c r="R7740" s="549">
        <v>18</v>
      </c>
      <c r="S7740" s="548"/>
      <c r="T7740" s="548"/>
      <c r="U7740" s="99"/>
    </row>
    <row r="7741" spans="1:21" ht="19.5" customHeight="1">
      <c r="A7741" s="545">
        <v>102390</v>
      </c>
      <c r="B7741" s="545" t="s">
        <v>10401</v>
      </c>
      <c r="C7741" s="545" t="s">
        <v>221</v>
      </c>
      <c r="D7741" s="546"/>
      <c r="E7741" s="171" t="str">
        <f t="shared" si="120"/>
        <v>1900</v>
      </c>
      <c r="F7741" s="547">
        <v>0</v>
      </c>
      <c r="G7741" s="548">
        <v>0</v>
      </c>
      <c r="H7741" s="547">
        <v>0</v>
      </c>
      <c r="I7741" s="545" t="s">
        <v>12683</v>
      </c>
      <c r="J7741" s="545"/>
      <c r="K7741" s="545" t="s">
        <v>13413</v>
      </c>
      <c r="L7741" s="545" t="s">
        <v>14722</v>
      </c>
      <c r="M7741" s="548" t="s">
        <v>13758</v>
      </c>
      <c r="N7741" s="545" t="s">
        <v>13413</v>
      </c>
      <c r="O7741" s="545" t="s">
        <v>13968</v>
      </c>
      <c r="P7741" s="549">
        <v>5353</v>
      </c>
      <c r="Q7741" s="549">
        <v>1</v>
      </c>
      <c r="R7741" s="549">
        <v>18</v>
      </c>
      <c r="S7741" s="548"/>
      <c r="T7741" s="548"/>
      <c r="U7741" s="99"/>
    </row>
    <row r="7742" spans="1:21" ht="19.5" customHeight="1">
      <c r="A7742" s="545">
        <v>102391</v>
      </c>
      <c r="B7742" s="545" t="s">
        <v>10400</v>
      </c>
      <c r="C7742" s="545" t="s">
        <v>221</v>
      </c>
      <c r="D7742" s="546"/>
      <c r="E7742" s="171" t="str">
        <f t="shared" si="120"/>
        <v>1900</v>
      </c>
      <c r="F7742" s="547">
        <v>0</v>
      </c>
      <c r="G7742" s="548">
        <v>0</v>
      </c>
      <c r="H7742" s="547">
        <v>0</v>
      </c>
      <c r="I7742" s="545" t="s">
        <v>12683</v>
      </c>
      <c r="J7742" s="545"/>
      <c r="K7742" s="545" t="s">
        <v>13413</v>
      </c>
      <c r="L7742" s="545" t="s">
        <v>13967</v>
      </c>
      <c r="M7742" s="548" t="s">
        <v>13758</v>
      </c>
      <c r="N7742" s="545" t="s">
        <v>13413</v>
      </c>
      <c r="O7742" s="545" t="s">
        <v>13968</v>
      </c>
      <c r="P7742" s="549">
        <v>5354</v>
      </c>
      <c r="Q7742" s="549">
        <v>1</v>
      </c>
      <c r="R7742" s="549">
        <v>18</v>
      </c>
      <c r="S7742" s="548"/>
      <c r="T7742" s="548"/>
      <c r="U7742" s="99"/>
    </row>
    <row r="7743" spans="1:21" ht="19.5" customHeight="1">
      <c r="A7743" s="545">
        <v>102392</v>
      </c>
      <c r="B7743" s="545" t="s">
        <v>10395</v>
      </c>
      <c r="C7743" s="545" t="s">
        <v>221</v>
      </c>
      <c r="D7743" s="546"/>
      <c r="E7743" s="171" t="str">
        <f t="shared" si="120"/>
        <v>1900</v>
      </c>
      <c r="F7743" s="547">
        <v>0</v>
      </c>
      <c r="G7743" s="548">
        <v>0</v>
      </c>
      <c r="H7743" s="547">
        <v>0</v>
      </c>
      <c r="I7743" s="545" t="s">
        <v>12683</v>
      </c>
      <c r="J7743" s="545"/>
      <c r="K7743" s="545" t="s">
        <v>13413</v>
      </c>
      <c r="L7743" s="545" t="s">
        <v>13967</v>
      </c>
      <c r="M7743" s="548" t="s">
        <v>13758</v>
      </c>
      <c r="N7743" s="545" t="s">
        <v>13413</v>
      </c>
      <c r="O7743" s="545" t="s">
        <v>13968</v>
      </c>
      <c r="P7743" s="549">
        <v>5355</v>
      </c>
      <c r="Q7743" s="549">
        <v>1</v>
      </c>
      <c r="R7743" s="549">
        <v>18</v>
      </c>
      <c r="S7743" s="548"/>
      <c r="T7743" s="548"/>
      <c r="U7743" s="99"/>
    </row>
    <row r="7744" spans="1:21" ht="19.5" customHeight="1">
      <c r="A7744" s="545">
        <v>102393</v>
      </c>
      <c r="B7744" s="545" t="s">
        <v>10399</v>
      </c>
      <c r="C7744" s="545" t="s">
        <v>221</v>
      </c>
      <c r="D7744" s="546"/>
      <c r="E7744" s="171" t="str">
        <f t="shared" si="120"/>
        <v>1900</v>
      </c>
      <c r="F7744" s="547">
        <v>0</v>
      </c>
      <c r="G7744" s="548">
        <v>0</v>
      </c>
      <c r="H7744" s="547">
        <v>0</v>
      </c>
      <c r="I7744" s="545" t="s">
        <v>12683</v>
      </c>
      <c r="J7744" s="545"/>
      <c r="K7744" s="545" t="s">
        <v>13413</v>
      </c>
      <c r="L7744" s="545" t="s">
        <v>13967</v>
      </c>
      <c r="M7744" s="548" t="s">
        <v>13758</v>
      </c>
      <c r="N7744" s="545" t="s">
        <v>13413</v>
      </c>
      <c r="O7744" s="545" t="s">
        <v>13968</v>
      </c>
      <c r="P7744" s="549">
        <v>5356</v>
      </c>
      <c r="Q7744" s="549">
        <v>1</v>
      </c>
      <c r="R7744" s="549">
        <v>18</v>
      </c>
      <c r="S7744" s="548"/>
      <c r="T7744" s="548"/>
      <c r="U7744" s="99"/>
    </row>
    <row r="7745" spans="1:21" ht="19.5" customHeight="1">
      <c r="A7745" s="545">
        <v>102394</v>
      </c>
      <c r="B7745" s="545" t="s">
        <v>10398</v>
      </c>
      <c r="C7745" s="545" t="s">
        <v>8327</v>
      </c>
      <c r="D7745" s="546"/>
      <c r="E7745" s="171" t="str">
        <f t="shared" si="120"/>
        <v>1900</v>
      </c>
      <c r="F7745" s="547">
        <v>0</v>
      </c>
      <c r="G7745" s="548">
        <v>0</v>
      </c>
      <c r="H7745" s="547">
        <v>0</v>
      </c>
      <c r="I7745" s="545" t="s">
        <v>12683</v>
      </c>
      <c r="J7745" s="545"/>
      <c r="K7745" s="545" t="s">
        <v>13413</v>
      </c>
      <c r="L7745" s="545" t="s">
        <v>18765</v>
      </c>
      <c r="M7745" s="548" t="s">
        <v>13758</v>
      </c>
      <c r="N7745" s="545" t="s">
        <v>13413</v>
      </c>
      <c r="O7745" s="545" t="s">
        <v>13413</v>
      </c>
      <c r="P7745" s="549">
        <v>5357</v>
      </c>
      <c r="Q7745" s="549">
        <v>1</v>
      </c>
      <c r="R7745" s="549">
        <v>18</v>
      </c>
      <c r="S7745" s="548"/>
      <c r="T7745" s="548"/>
      <c r="U7745" s="99"/>
    </row>
    <row r="7746" spans="1:21" ht="19.5" customHeight="1">
      <c r="A7746" s="545">
        <v>102395</v>
      </c>
      <c r="B7746" s="545" t="s">
        <v>7576</v>
      </c>
      <c r="C7746" s="545" t="s">
        <v>4552</v>
      </c>
      <c r="D7746" s="546">
        <v>43675</v>
      </c>
      <c r="E7746" s="171" t="str">
        <f t="shared" si="120"/>
        <v>2019</v>
      </c>
      <c r="F7746" s="547">
        <v>24601</v>
      </c>
      <c r="G7746" s="548">
        <v>0.19</v>
      </c>
      <c r="H7746" s="547">
        <v>20673.11</v>
      </c>
      <c r="I7746" s="545" t="s">
        <v>12637</v>
      </c>
      <c r="J7746" s="545" t="s">
        <v>13302</v>
      </c>
      <c r="K7746" s="545" t="s">
        <v>13413</v>
      </c>
      <c r="L7746" s="545" t="s">
        <v>13413</v>
      </c>
      <c r="M7746" s="548" t="s">
        <v>13758</v>
      </c>
      <c r="N7746" s="545" t="s">
        <v>13413</v>
      </c>
      <c r="O7746" s="545" t="s">
        <v>13413</v>
      </c>
      <c r="P7746" s="549">
        <v>12334</v>
      </c>
      <c r="Q7746" s="549">
        <v>1</v>
      </c>
      <c r="R7746" s="549">
        <v>13</v>
      </c>
      <c r="S7746" s="548">
        <v>2219</v>
      </c>
      <c r="T7746" s="548"/>
      <c r="U7746" s="99"/>
    </row>
    <row r="7747" spans="1:21" ht="19.5" customHeight="1">
      <c r="A7747" s="545">
        <v>102396</v>
      </c>
      <c r="B7747" s="545" t="s">
        <v>10397</v>
      </c>
      <c r="C7747" s="545" t="s">
        <v>221</v>
      </c>
      <c r="D7747" s="546"/>
      <c r="E7747" s="171" t="str">
        <f t="shared" si="120"/>
        <v>1900</v>
      </c>
      <c r="F7747" s="547">
        <v>0</v>
      </c>
      <c r="G7747" s="548">
        <v>0</v>
      </c>
      <c r="H7747" s="547">
        <v>0</v>
      </c>
      <c r="I7747" s="545" t="s">
        <v>12683</v>
      </c>
      <c r="J7747" s="545"/>
      <c r="K7747" s="545" t="s">
        <v>13413</v>
      </c>
      <c r="L7747" s="545" t="s">
        <v>15157</v>
      </c>
      <c r="M7747" s="548" t="s">
        <v>13758</v>
      </c>
      <c r="N7747" s="545" t="s">
        <v>13413</v>
      </c>
      <c r="O7747" s="545" t="s">
        <v>13968</v>
      </c>
      <c r="P7747" s="549">
        <v>5358</v>
      </c>
      <c r="Q7747" s="549">
        <v>1</v>
      </c>
      <c r="R7747" s="549">
        <v>18</v>
      </c>
      <c r="S7747" s="548"/>
      <c r="T7747" s="548"/>
      <c r="U7747" s="99"/>
    </row>
    <row r="7748" spans="1:21" ht="19.5" customHeight="1">
      <c r="A7748" s="545">
        <v>102397</v>
      </c>
      <c r="B7748" s="545" t="s">
        <v>10396</v>
      </c>
      <c r="C7748" s="545" t="s">
        <v>221</v>
      </c>
      <c r="D7748" s="546"/>
      <c r="E7748" s="171" t="str">
        <f t="shared" ref="E7748:E7811" si="121">TEXT(D7748,"YYYY")</f>
        <v>1900</v>
      </c>
      <c r="F7748" s="547">
        <v>0</v>
      </c>
      <c r="G7748" s="548">
        <v>0</v>
      </c>
      <c r="H7748" s="547">
        <v>0</v>
      </c>
      <c r="I7748" s="545" t="s">
        <v>12683</v>
      </c>
      <c r="J7748" s="545"/>
      <c r="K7748" s="545" t="s">
        <v>13413</v>
      </c>
      <c r="L7748" s="545" t="s">
        <v>15157</v>
      </c>
      <c r="M7748" s="548" t="s">
        <v>13758</v>
      </c>
      <c r="N7748" s="545" t="s">
        <v>13413</v>
      </c>
      <c r="O7748" s="545" t="s">
        <v>13968</v>
      </c>
      <c r="P7748" s="549">
        <v>5359</v>
      </c>
      <c r="Q7748" s="549">
        <v>1</v>
      </c>
      <c r="R7748" s="549">
        <v>18</v>
      </c>
      <c r="S7748" s="548"/>
      <c r="T7748" s="548"/>
      <c r="U7748" s="99"/>
    </row>
    <row r="7749" spans="1:21" ht="19.5" customHeight="1">
      <c r="A7749" s="545">
        <v>102398</v>
      </c>
      <c r="B7749" s="545" t="s">
        <v>10395</v>
      </c>
      <c r="C7749" s="545" t="s">
        <v>786</v>
      </c>
      <c r="D7749" s="546"/>
      <c r="E7749" s="171" t="str">
        <f t="shared" si="121"/>
        <v>1900</v>
      </c>
      <c r="F7749" s="547">
        <v>0</v>
      </c>
      <c r="G7749" s="548">
        <v>0</v>
      </c>
      <c r="H7749" s="547">
        <v>0</v>
      </c>
      <c r="I7749" s="545" t="s">
        <v>12683</v>
      </c>
      <c r="J7749" s="545"/>
      <c r="K7749" s="545" t="s">
        <v>13413</v>
      </c>
      <c r="L7749" s="545" t="s">
        <v>13967</v>
      </c>
      <c r="M7749" s="548" t="s">
        <v>13758</v>
      </c>
      <c r="N7749" s="545" t="s">
        <v>13413</v>
      </c>
      <c r="O7749" s="545" t="s">
        <v>13968</v>
      </c>
      <c r="P7749" s="549">
        <v>5360</v>
      </c>
      <c r="Q7749" s="549">
        <v>1</v>
      </c>
      <c r="R7749" s="549">
        <v>18</v>
      </c>
      <c r="S7749" s="548"/>
      <c r="T7749" s="548"/>
      <c r="U7749" s="99"/>
    </row>
    <row r="7750" spans="1:21" ht="19.5" customHeight="1">
      <c r="A7750" s="545">
        <v>102399</v>
      </c>
      <c r="B7750" s="545" t="s">
        <v>10394</v>
      </c>
      <c r="C7750" s="545" t="s">
        <v>221</v>
      </c>
      <c r="D7750" s="546"/>
      <c r="E7750" s="171" t="str">
        <f t="shared" si="121"/>
        <v>1900</v>
      </c>
      <c r="F7750" s="547">
        <v>0</v>
      </c>
      <c r="G7750" s="548">
        <v>0</v>
      </c>
      <c r="H7750" s="547">
        <v>0</v>
      </c>
      <c r="I7750" s="545" t="s">
        <v>12683</v>
      </c>
      <c r="J7750" s="545"/>
      <c r="K7750" s="545" t="s">
        <v>13413</v>
      </c>
      <c r="L7750" s="545" t="s">
        <v>13967</v>
      </c>
      <c r="M7750" s="548" t="s">
        <v>13758</v>
      </c>
      <c r="N7750" s="545" t="s">
        <v>13413</v>
      </c>
      <c r="O7750" s="545" t="s">
        <v>13968</v>
      </c>
      <c r="P7750" s="549">
        <v>5361</v>
      </c>
      <c r="Q7750" s="549">
        <v>1</v>
      </c>
      <c r="R7750" s="549">
        <v>18</v>
      </c>
      <c r="S7750" s="548"/>
      <c r="T7750" s="548"/>
      <c r="U7750" s="99"/>
    </row>
    <row r="7751" spans="1:21" ht="19.5" customHeight="1">
      <c r="A7751" s="545">
        <v>102400</v>
      </c>
      <c r="B7751" s="545" t="s">
        <v>10393</v>
      </c>
      <c r="C7751" s="545" t="s">
        <v>221</v>
      </c>
      <c r="D7751" s="546"/>
      <c r="E7751" s="171" t="str">
        <f t="shared" si="121"/>
        <v>1900</v>
      </c>
      <c r="F7751" s="547">
        <v>0</v>
      </c>
      <c r="G7751" s="548">
        <v>0</v>
      </c>
      <c r="H7751" s="547">
        <v>0</v>
      </c>
      <c r="I7751" s="545" t="s">
        <v>12683</v>
      </c>
      <c r="J7751" s="545"/>
      <c r="K7751" s="545" t="s">
        <v>13413</v>
      </c>
      <c r="L7751" s="545" t="s">
        <v>13967</v>
      </c>
      <c r="M7751" s="548" t="s">
        <v>13758</v>
      </c>
      <c r="N7751" s="545" t="s">
        <v>13413</v>
      </c>
      <c r="O7751" s="545" t="s">
        <v>13968</v>
      </c>
      <c r="P7751" s="549">
        <v>5362</v>
      </c>
      <c r="Q7751" s="549">
        <v>1</v>
      </c>
      <c r="R7751" s="549">
        <v>18</v>
      </c>
      <c r="S7751" s="548"/>
      <c r="T7751" s="548"/>
      <c r="U7751" s="99"/>
    </row>
    <row r="7752" spans="1:21" ht="19.5" customHeight="1">
      <c r="A7752" s="545">
        <v>102401</v>
      </c>
      <c r="B7752" s="545" t="s">
        <v>10392</v>
      </c>
      <c r="C7752" s="545" t="s">
        <v>221</v>
      </c>
      <c r="D7752" s="546"/>
      <c r="E7752" s="171" t="str">
        <f t="shared" si="121"/>
        <v>1900</v>
      </c>
      <c r="F7752" s="547">
        <v>0</v>
      </c>
      <c r="G7752" s="548">
        <v>0</v>
      </c>
      <c r="H7752" s="547">
        <v>0</v>
      </c>
      <c r="I7752" s="545" t="s">
        <v>12683</v>
      </c>
      <c r="J7752" s="545"/>
      <c r="K7752" s="545" t="s">
        <v>13413</v>
      </c>
      <c r="L7752" s="545" t="s">
        <v>13967</v>
      </c>
      <c r="M7752" s="548" t="s">
        <v>13758</v>
      </c>
      <c r="N7752" s="545" t="s">
        <v>13413</v>
      </c>
      <c r="O7752" s="545" t="s">
        <v>13968</v>
      </c>
      <c r="P7752" s="549">
        <v>5363</v>
      </c>
      <c r="Q7752" s="549">
        <v>1</v>
      </c>
      <c r="R7752" s="549">
        <v>18</v>
      </c>
      <c r="S7752" s="548"/>
      <c r="T7752" s="548"/>
      <c r="U7752" s="99"/>
    </row>
    <row r="7753" spans="1:21" ht="19.5" customHeight="1">
      <c r="A7753" s="545">
        <v>102402</v>
      </c>
      <c r="B7753" s="545" t="s">
        <v>10391</v>
      </c>
      <c r="C7753" s="545" t="s">
        <v>221</v>
      </c>
      <c r="D7753" s="546"/>
      <c r="E7753" s="171" t="str">
        <f t="shared" si="121"/>
        <v>1900</v>
      </c>
      <c r="F7753" s="547">
        <v>0</v>
      </c>
      <c r="G7753" s="548">
        <v>0</v>
      </c>
      <c r="H7753" s="547">
        <v>0</v>
      </c>
      <c r="I7753" s="545" t="s">
        <v>12683</v>
      </c>
      <c r="J7753" s="545"/>
      <c r="K7753" s="545" t="s">
        <v>13413</v>
      </c>
      <c r="L7753" s="545" t="s">
        <v>13967</v>
      </c>
      <c r="M7753" s="548" t="s">
        <v>13758</v>
      </c>
      <c r="N7753" s="545" t="s">
        <v>13413</v>
      </c>
      <c r="O7753" s="545" t="s">
        <v>13968</v>
      </c>
      <c r="P7753" s="549">
        <v>5364</v>
      </c>
      <c r="Q7753" s="549">
        <v>1</v>
      </c>
      <c r="R7753" s="549">
        <v>18</v>
      </c>
      <c r="S7753" s="548"/>
      <c r="T7753" s="548"/>
      <c r="U7753" s="99"/>
    </row>
    <row r="7754" spans="1:21" ht="19.5" customHeight="1">
      <c r="A7754" s="545">
        <v>102403</v>
      </c>
      <c r="B7754" s="545" t="s">
        <v>3115</v>
      </c>
      <c r="C7754" s="545" t="s">
        <v>216</v>
      </c>
      <c r="D7754" s="546"/>
      <c r="E7754" s="171" t="str">
        <f t="shared" si="121"/>
        <v>1900</v>
      </c>
      <c r="F7754" s="547">
        <v>0</v>
      </c>
      <c r="G7754" s="548">
        <v>0</v>
      </c>
      <c r="H7754" s="547">
        <v>0</v>
      </c>
      <c r="I7754" s="545" t="s">
        <v>12689</v>
      </c>
      <c r="J7754" s="545"/>
      <c r="K7754" s="545" t="s">
        <v>13413</v>
      </c>
      <c r="L7754" s="545" t="s">
        <v>16536</v>
      </c>
      <c r="M7754" s="548" t="s">
        <v>13758</v>
      </c>
      <c r="N7754" s="545" t="s">
        <v>13413</v>
      </c>
      <c r="O7754" s="545" t="s">
        <v>16537</v>
      </c>
      <c r="P7754" s="549">
        <v>5365</v>
      </c>
      <c r="Q7754" s="549">
        <v>1</v>
      </c>
      <c r="R7754" s="549">
        <v>156</v>
      </c>
      <c r="S7754" s="548"/>
      <c r="T7754" s="548"/>
      <c r="U7754" s="99"/>
    </row>
    <row r="7755" spans="1:21" ht="19.5" customHeight="1">
      <c r="A7755" s="545">
        <v>102404</v>
      </c>
      <c r="B7755" s="545" t="s">
        <v>3118</v>
      </c>
      <c r="C7755" s="545" t="s">
        <v>216</v>
      </c>
      <c r="D7755" s="546"/>
      <c r="E7755" s="171" t="str">
        <f t="shared" si="121"/>
        <v>1900</v>
      </c>
      <c r="F7755" s="547">
        <v>0</v>
      </c>
      <c r="G7755" s="548">
        <v>0</v>
      </c>
      <c r="H7755" s="547">
        <v>0</v>
      </c>
      <c r="I7755" s="545" t="s">
        <v>12689</v>
      </c>
      <c r="J7755" s="545"/>
      <c r="K7755" s="545" t="s">
        <v>13413</v>
      </c>
      <c r="L7755" s="545" t="s">
        <v>16538</v>
      </c>
      <c r="M7755" s="548" t="s">
        <v>13758</v>
      </c>
      <c r="N7755" s="545" t="s">
        <v>13413</v>
      </c>
      <c r="O7755" s="545" t="s">
        <v>16539</v>
      </c>
      <c r="P7755" s="549">
        <v>5366</v>
      </c>
      <c r="Q7755" s="549">
        <v>1</v>
      </c>
      <c r="R7755" s="549">
        <v>156</v>
      </c>
      <c r="S7755" s="548"/>
      <c r="T7755" s="548"/>
      <c r="U7755" s="99"/>
    </row>
    <row r="7756" spans="1:21" ht="19.5" customHeight="1">
      <c r="A7756" s="545">
        <v>102405</v>
      </c>
      <c r="B7756" s="545" t="s">
        <v>7575</v>
      </c>
      <c r="C7756" s="545" t="s">
        <v>216</v>
      </c>
      <c r="D7756" s="546">
        <v>43675</v>
      </c>
      <c r="E7756" s="171" t="str">
        <f t="shared" si="121"/>
        <v>2019</v>
      </c>
      <c r="F7756" s="547">
        <v>141372</v>
      </c>
      <c r="G7756" s="548">
        <v>0.19</v>
      </c>
      <c r="H7756" s="547">
        <v>118800</v>
      </c>
      <c r="I7756" s="545" t="s">
        <v>12637</v>
      </c>
      <c r="J7756" s="545" t="s">
        <v>13296</v>
      </c>
      <c r="K7756" s="545" t="s">
        <v>13413</v>
      </c>
      <c r="L7756" s="545" t="s">
        <v>13413</v>
      </c>
      <c r="M7756" s="548" t="s">
        <v>13758</v>
      </c>
      <c r="N7756" s="545" t="s">
        <v>13413</v>
      </c>
      <c r="O7756" s="545" t="s">
        <v>13413</v>
      </c>
      <c r="P7756" s="549">
        <v>12335</v>
      </c>
      <c r="Q7756" s="549">
        <v>1</v>
      </c>
      <c r="R7756" s="549">
        <v>13</v>
      </c>
      <c r="S7756" s="548">
        <v>2218</v>
      </c>
      <c r="T7756" s="548"/>
      <c r="U7756" s="99"/>
    </row>
    <row r="7757" spans="1:21" ht="19.5" customHeight="1">
      <c r="A7757" s="545">
        <v>102406</v>
      </c>
      <c r="B7757" s="545" t="s">
        <v>10390</v>
      </c>
      <c r="C7757" s="545" t="s">
        <v>216</v>
      </c>
      <c r="D7757" s="546"/>
      <c r="E7757" s="171" t="str">
        <f t="shared" si="121"/>
        <v>1900</v>
      </c>
      <c r="F7757" s="547">
        <v>0</v>
      </c>
      <c r="G7757" s="548">
        <v>0</v>
      </c>
      <c r="H7757" s="547">
        <v>0</v>
      </c>
      <c r="I7757" s="545" t="s">
        <v>12680</v>
      </c>
      <c r="J7757" s="545"/>
      <c r="K7757" s="545" t="s">
        <v>13413</v>
      </c>
      <c r="L7757" s="545" t="s">
        <v>13919</v>
      </c>
      <c r="M7757" s="548" t="s">
        <v>13758</v>
      </c>
      <c r="N7757" s="545" t="s">
        <v>13413</v>
      </c>
      <c r="O7757" s="545" t="s">
        <v>14844</v>
      </c>
      <c r="P7757" s="549">
        <v>5367</v>
      </c>
      <c r="Q7757" s="549">
        <v>1</v>
      </c>
      <c r="R7757" s="549">
        <v>20</v>
      </c>
      <c r="S7757" s="548"/>
      <c r="T7757" s="548"/>
      <c r="U7757" s="99"/>
    </row>
    <row r="7758" spans="1:21" ht="19.5" customHeight="1">
      <c r="A7758" s="545">
        <v>102407</v>
      </c>
      <c r="B7758" s="545" t="s">
        <v>23024</v>
      </c>
      <c r="C7758" s="545" t="s">
        <v>4504</v>
      </c>
      <c r="D7758" s="546">
        <v>46083</v>
      </c>
      <c r="E7758" s="171" t="str">
        <f t="shared" si="121"/>
        <v>2026</v>
      </c>
      <c r="F7758" s="547">
        <v>80000</v>
      </c>
      <c r="G7758" s="548">
        <v>0.19</v>
      </c>
      <c r="H7758" s="547">
        <v>67226.89</v>
      </c>
      <c r="I7758" s="545" t="s">
        <v>12700</v>
      </c>
      <c r="J7758" s="545" t="s">
        <v>13296</v>
      </c>
      <c r="K7758" s="545" t="s">
        <v>23025</v>
      </c>
      <c r="L7758" s="545" t="s">
        <v>14993</v>
      </c>
      <c r="M7758" s="548" t="s">
        <v>13868</v>
      </c>
      <c r="N7758" s="545" t="s">
        <v>13413</v>
      </c>
      <c r="O7758" s="545" t="s">
        <v>14994</v>
      </c>
      <c r="P7758" s="549">
        <v>5368</v>
      </c>
      <c r="Q7758" s="549">
        <v>2</v>
      </c>
      <c r="R7758" s="549">
        <v>117</v>
      </c>
      <c r="S7758" s="548">
        <v>2218</v>
      </c>
      <c r="T7758" s="548"/>
      <c r="U7758" s="99"/>
    </row>
    <row r="7759" spans="1:21" ht="19.5" customHeight="1">
      <c r="A7759" s="545">
        <v>102408</v>
      </c>
      <c r="B7759" s="545" t="s">
        <v>8394</v>
      </c>
      <c r="C7759" s="545" t="s">
        <v>209</v>
      </c>
      <c r="D7759" s="546">
        <v>44591</v>
      </c>
      <c r="E7759" s="171" t="str">
        <f t="shared" si="121"/>
        <v>2022</v>
      </c>
      <c r="F7759" s="547">
        <v>16848</v>
      </c>
      <c r="G7759" s="548">
        <v>0.19</v>
      </c>
      <c r="H7759" s="547">
        <v>14157.98</v>
      </c>
      <c r="I7759" s="545" t="s">
        <v>12758</v>
      </c>
      <c r="J7759" s="545" t="s">
        <v>13297</v>
      </c>
      <c r="K7759" s="545" t="s">
        <v>13413</v>
      </c>
      <c r="L7759" s="545" t="s">
        <v>13413</v>
      </c>
      <c r="M7759" s="548" t="s">
        <v>13758</v>
      </c>
      <c r="N7759" s="545" t="s">
        <v>13413</v>
      </c>
      <c r="O7759" s="545" t="s">
        <v>13413</v>
      </c>
      <c r="P7759" s="549">
        <v>5369</v>
      </c>
      <c r="Q7759" s="549">
        <v>1</v>
      </c>
      <c r="R7759" s="549">
        <v>164</v>
      </c>
      <c r="S7759" s="548">
        <v>2257</v>
      </c>
      <c r="T7759" s="548"/>
      <c r="U7759" s="99"/>
    </row>
    <row r="7760" spans="1:21" ht="19.5" customHeight="1">
      <c r="A7760" s="545">
        <v>102409</v>
      </c>
      <c r="B7760" s="545" t="s">
        <v>691</v>
      </c>
      <c r="C7760" s="545" t="s">
        <v>221</v>
      </c>
      <c r="D7760" s="546">
        <v>45708</v>
      </c>
      <c r="E7760" s="171" t="str">
        <f t="shared" si="121"/>
        <v>2025</v>
      </c>
      <c r="F7760" s="547">
        <v>25646.46</v>
      </c>
      <c r="G7760" s="548">
        <v>0.19</v>
      </c>
      <c r="H7760" s="547">
        <v>21551.65</v>
      </c>
      <c r="I7760" s="545" t="s">
        <v>12684</v>
      </c>
      <c r="J7760" s="545" t="s">
        <v>13307</v>
      </c>
      <c r="K7760" s="545" t="s">
        <v>18766</v>
      </c>
      <c r="L7760" s="545" t="s">
        <v>16244</v>
      </c>
      <c r="M7760" s="548" t="s">
        <v>13758</v>
      </c>
      <c r="N7760" s="545" t="s">
        <v>13413</v>
      </c>
      <c r="O7760" s="545" t="s">
        <v>13413</v>
      </c>
      <c r="P7760" s="549">
        <v>5370</v>
      </c>
      <c r="Q7760" s="549">
        <v>1</v>
      </c>
      <c r="R7760" s="549">
        <v>95</v>
      </c>
      <c r="S7760" s="548">
        <v>2228</v>
      </c>
      <c r="T7760" s="548"/>
      <c r="U7760" s="99"/>
    </row>
    <row r="7761" spans="1:21" ht="19.5" customHeight="1">
      <c r="A7761" s="545">
        <v>102410</v>
      </c>
      <c r="B7761" s="545" t="s">
        <v>8423</v>
      </c>
      <c r="C7761" s="545" t="s">
        <v>216</v>
      </c>
      <c r="D7761" s="546">
        <v>44592</v>
      </c>
      <c r="E7761" s="171" t="str">
        <f t="shared" si="121"/>
        <v>2022</v>
      </c>
      <c r="F7761" s="547">
        <v>37748</v>
      </c>
      <c r="G7761" s="548">
        <v>0.19</v>
      </c>
      <c r="H7761" s="547">
        <v>31721.01</v>
      </c>
      <c r="I7761" s="545" t="s">
        <v>12702</v>
      </c>
      <c r="J7761" s="545" t="s">
        <v>13297</v>
      </c>
      <c r="K7761" s="545" t="s">
        <v>13413</v>
      </c>
      <c r="L7761" s="545" t="s">
        <v>13413</v>
      </c>
      <c r="M7761" s="548" t="s">
        <v>13758</v>
      </c>
      <c r="N7761" s="545" t="s">
        <v>13413</v>
      </c>
      <c r="O7761" s="545" t="s">
        <v>13413</v>
      </c>
      <c r="P7761" s="549">
        <v>5371</v>
      </c>
      <c r="Q7761" s="549">
        <v>1</v>
      </c>
      <c r="R7761" s="549">
        <v>27</v>
      </c>
      <c r="S7761" s="548">
        <v>2257</v>
      </c>
      <c r="T7761" s="548"/>
      <c r="U7761" s="99"/>
    </row>
    <row r="7762" spans="1:21" ht="19.5" customHeight="1">
      <c r="A7762" s="545">
        <v>102411</v>
      </c>
      <c r="B7762" s="545" t="s">
        <v>2817</v>
      </c>
      <c r="C7762" s="545" t="s">
        <v>209</v>
      </c>
      <c r="D7762" s="546"/>
      <c r="E7762" s="171" t="str">
        <f t="shared" si="121"/>
        <v>1900</v>
      </c>
      <c r="F7762" s="547">
        <v>0</v>
      </c>
      <c r="G7762" s="548">
        <v>0</v>
      </c>
      <c r="H7762" s="547">
        <v>0</v>
      </c>
      <c r="I7762" s="545" t="s">
        <v>12725</v>
      </c>
      <c r="J7762" s="545"/>
      <c r="K7762" s="545" t="s">
        <v>13413</v>
      </c>
      <c r="L7762" s="545" t="s">
        <v>14660</v>
      </c>
      <c r="M7762" s="548" t="s">
        <v>13758</v>
      </c>
      <c r="N7762" s="545" t="s">
        <v>13413</v>
      </c>
      <c r="O7762" s="545" t="s">
        <v>14661</v>
      </c>
      <c r="P7762" s="549">
        <v>5372</v>
      </c>
      <c r="Q7762" s="549">
        <v>1</v>
      </c>
      <c r="R7762" s="549">
        <v>147</v>
      </c>
      <c r="S7762" s="548"/>
      <c r="T7762" s="548"/>
      <c r="U7762" s="99"/>
    </row>
    <row r="7763" spans="1:21" ht="19.5" customHeight="1">
      <c r="A7763" s="545">
        <v>102412</v>
      </c>
      <c r="B7763" s="545" t="s">
        <v>1034</v>
      </c>
      <c r="C7763" s="545" t="s">
        <v>922</v>
      </c>
      <c r="D7763" s="546">
        <v>46052</v>
      </c>
      <c r="E7763" s="171" t="str">
        <f t="shared" si="121"/>
        <v>2026</v>
      </c>
      <c r="F7763" s="547">
        <v>413723</v>
      </c>
      <c r="G7763" s="548">
        <v>0.19</v>
      </c>
      <c r="H7763" s="547">
        <v>347666.39</v>
      </c>
      <c r="I7763" s="545" t="s">
        <v>12668</v>
      </c>
      <c r="J7763" s="545" t="s">
        <v>13307</v>
      </c>
      <c r="K7763" s="545"/>
      <c r="L7763" s="545" t="s">
        <v>18767</v>
      </c>
      <c r="M7763" s="548" t="s">
        <v>15540</v>
      </c>
      <c r="N7763" s="545" t="s">
        <v>13413</v>
      </c>
      <c r="O7763" s="545" t="s">
        <v>13413</v>
      </c>
      <c r="P7763" s="549">
        <v>5373</v>
      </c>
      <c r="Q7763" s="549">
        <v>4</v>
      </c>
      <c r="R7763" s="549">
        <v>7</v>
      </c>
      <c r="S7763" s="548">
        <v>2228</v>
      </c>
      <c r="T7763" s="548"/>
      <c r="U7763" s="99"/>
    </row>
    <row r="7764" spans="1:21" ht="19.5" customHeight="1">
      <c r="A7764" s="545">
        <v>102413</v>
      </c>
      <c r="B7764" s="545" t="s">
        <v>1750</v>
      </c>
      <c r="C7764" s="545" t="s">
        <v>206</v>
      </c>
      <c r="D7764" s="546"/>
      <c r="E7764" s="171" t="str">
        <f t="shared" si="121"/>
        <v>1900</v>
      </c>
      <c r="F7764" s="547">
        <v>0</v>
      </c>
      <c r="G7764" s="548">
        <v>0</v>
      </c>
      <c r="H7764" s="547">
        <v>0</v>
      </c>
      <c r="I7764" s="545" t="s">
        <v>12709</v>
      </c>
      <c r="J7764" s="545"/>
      <c r="K7764" s="545" t="s">
        <v>13413</v>
      </c>
      <c r="L7764" s="545" t="s">
        <v>13413</v>
      </c>
      <c r="M7764" s="548" t="s">
        <v>13758</v>
      </c>
      <c r="N7764" s="545" t="s">
        <v>22823</v>
      </c>
      <c r="O7764" s="545" t="s">
        <v>17837</v>
      </c>
      <c r="P7764" s="549">
        <v>5374</v>
      </c>
      <c r="Q7764" s="549">
        <v>1</v>
      </c>
      <c r="R7764" s="549">
        <v>124</v>
      </c>
      <c r="S7764" s="548"/>
      <c r="T7764" s="548">
        <v>441</v>
      </c>
      <c r="U7764" s="99"/>
    </row>
    <row r="7765" spans="1:21" ht="19.5" customHeight="1">
      <c r="A7765" s="545">
        <v>102414</v>
      </c>
      <c r="B7765" s="545" t="s">
        <v>3359</v>
      </c>
      <c r="C7765" s="545" t="s">
        <v>216</v>
      </c>
      <c r="D7765" s="546"/>
      <c r="E7765" s="171" t="str">
        <f t="shared" si="121"/>
        <v>1900</v>
      </c>
      <c r="F7765" s="547">
        <v>0</v>
      </c>
      <c r="G7765" s="548">
        <v>0</v>
      </c>
      <c r="H7765" s="547">
        <v>0</v>
      </c>
      <c r="I7765" s="545" t="s">
        <v>12670</v>
      </c>
      <c r="J7765" s="545"/>
      <c r="K7765" s="545" t="s">
        <v>13413</v>
      </c>
      <c r="L7765" s="545" t="s">
        <v>13413</v>
      </c>
      <c r="M7765" s="548" t="s">
        <v>13868</v>
      </c>
      <c r="N7765" s="545" t="s">
        <v>13413</v>
      </c>
      <c r="O7765" s="545" t="s">
        <v>15515</v>
      </c>
      <c r="P7765" s="549">
        <v>5375</v>
      </c>
      <c r="Q7765" s="549">
        <v>2</v>
      </c>
      <c r="R7765" s="549">
        <v>24</v>
      </c>
      <c r="S7765" s="548"/>
      <c r="T7765" s="548"/>
      <c r="U7765" s="99"/>
    </row>
    <row r="7766" spans="1:21" ht="19.5" customHeight="1">
      <c r="A7766" s="545">
        <v>102415</v>
      </c>
      <c r="B7766" s="545" t="s">
        <v>7574</v>
      </c>
      <c r="C7766" s="545" t="s">
        <v>311</v>
      </c>
      <c r="D7766" s="546">
        <v>44592</v>
      </c>
      <c r="E7766" s="171" t="str">
        <f t="shared" si="121"/>
        <v>2022</v>
      </c>
      <c r="F7766" s="547">
        <v>446360</v>
      </c>
      <c r="G7766" s="548">
        <v>0.19</v>
      </c>
      <c r="H7766" s="547">
        <v>375092.44</v>
      </c>
      <c r="I7766" s="545" t="s">
        <v>12657</v>
      </c>
      <c r="J7766" s="545" t="s">
        <v>13297</v>
      </c>
      <c r="K7766" s="545" t="s">
        <v>18768</v>
      </c>
      <c r="L7766" s="545" t="s">
        <v>13413</v>
      </c>
      <c r="M7766" s="548" t="s">
        <v>13758</v>
      </c>
      <c r="N7766" s="545" t="s">
        <v>13413</v>
      </c>
      <c r="O7766" s="545" t="s">
        <v>13413</v>
      </c>
      <c r="P7766" s="549">
        <v>12336</v>
      </c>
      <c r="Q7766" s="549">
        <v>1</v>
      </c>
      <c r="R7766" s="549">
        <v>69</v>
      </c>
      <c r="S7766" s="548">
        <v>2257</v>
      </c>
      <c r="T7766" s="548"/>
      <c r="U7766" s="99"/>
    </row>
    <row r="7767" spans="1:21" ht="19.5" customHeight="1">
      <c r="A7767" s="545">
        <v>102416</v>
      </c>
      <c r="B7767" s="545" t="s">
        <v>6524</v>
      </c>
      <c r="C7767" s="545" t="s">
        <v>216</v>
      </c>
      <c r="D7767" s="546">
        <v>44591</v>
      </c>
      <c r="E7767" s="171" t="str">
        <f t="shared" si="121"/>
        <v>2022</v>
      </c>
      <c r="F7767" s="547">
        <v>52457</v>
      </c>
      <c r="G7767" s="548">
        <v>0.19</v>
      </c>
      <c r="H7767" s="547">
        <v>44081.51</v>
      </c>
      <c r="I7767" s="545" t="s">
        <v>12659</v>
      </c>
      <c r="J7767" s="545" t="s">
        <v>13297</v>
      </c>
      <c r="K7767" s="545" t="s">
        <v>18769</v>
      </c>
      <c r="L7767" s="545" t="s">
        <v>13413</v>
      </c>
      <c r="M7767" s="548" t="s">
        <v>13758</v>
      </c>
      <c r="N7767" s="545" t="s">
        <v>13413</v>
      </c>
      <c r="O7767" s="545" t="s">
        <v>13413</v>
      </c>
      <c r="P7767" s="549">
        <v>12351</v>
      </c>
      <c r="Q7767" s="549">
        <v>1</v>
      </c>
      <c r="R7767" s="549">
        <v>116</v>
      </c>
      <c r="S7767" s="548">
        <v>2257</v>
      </c>
      <c r="T7767" s="548"/>
      <c r="U7767" s="99"/>
    </row>
    <row r="7768" spans="1:21" ht="19.5" customHeight="1">
      <c r="A7768" s="545">
        <v>102417</v>
      </c>
      <c r="B7768" s="545" t="s">
        <v>2713</v>
      </c>
      <c r="C7768" s="545" t="s">
        <v>216</v>
      </c>
      <c r="D7768" s="546">
        <v>45708</v>
      </c>
      <c r="E7768" s="171" t="str">
        <f t="shared" si="121"/>
        <v>2025</v>
      </c>
      <c r="F7768" s="547">
        <v>27457.48</v>
      </c>
      <c r="G7768" s="548">
        <v>0</v>
      </c>
      <c r="H7768" s="547">
        <v>27457.48</v>
      </c>
      <c r="I7768" s="545" t="s">
        <v>12675</v>
      </c>
      <c r="J7768" s="545" t="s">
        <v>13307</v>
      </c>
      <c r="K7768" s="545" t="s">
        <v>13413</v>
      </c>
      <c r="L7768" s="545" t="s">
        <v>13413</v>
      </c>
      <c r="M7768" s="548" t="s">
        <v>13758</v>
      </c>
      <c r="N7768" s="545" t="s">
        <v>13413</v>
      </c>
      <c r="O7768" s="545" t="s">
        <v>13413</v>
      </c>
      <c r="P7768" s="549">
        <v>5376</v>
      </c>
      <c r="Q7768" s="549">
        <v>1</v>
      </c>
      <c r="R7768" s="549">
        <v>141</v>
      </c>
      <c r="S7768" s="548">
        <v>2228</v>
      </c>
      <c r="T7768" s="548"/>
      <c r="U7768" s="99"/>
    </row>
    <row r="7769" spans="1:21" ht="19.5" customHeight="1">
      <c r="A7769" s="545">
        <v>102418</v>
      </c>
      <c r="B7769" s="545" t="s">
        <v>8433</v>
      </c>
      <c r="C7769" s="545" t="s">
        <v>216</v>
      </c>
      <c r="D7769" s="546">
        <v>44676</v>
      </c>
      <c r="E7769" s="171" t="str">
        <f t="shared" si="121"/>
        <v>2022</v>
      </c>
      <c r="F7769" s="547">
        <v>28560</v>
      </c>
      <c r="G7769" s="548">
        <v>0.19</v>
      </c>
      <c r="H7769" s="547">
        <v>24000</v>
      </c>
      <c r="I7769" s="545" t="s">
        <v>12675</v>
      </c>
      <c r="J7769" s="545" t="s">
        <v>13296</v>
      </c>
      <c r="K7769" s="545" t="s">
        <v>13413</v>
      </c>
      <c r="L7769" s="545" t="s">
        <v>13413</v>
      </c>
      <c r="M7769" s="548" t="s">
        <v>13758</v>
      </c>
      <c r="N7769" s="545" t="s">
        <v>13413</v>
      </c>
      <c r="O7769" s="545" t="s">
        <v>13413</v>
      </c>
      <c r="P7769" s="549">
        <v>5377</v>
      </c>
      <c r="Q7769" s="549">
        <v>1</v>
      </c>
      <c r="R7769" s="549">
        <v>141</v>
      </c>
      <c r="S7769" s="548">
        <v>2218</v>
      </c>
      <c r="T7769" s="548"/>
      <c r="U7769" s="99"/>
    </row>
    <row r="7770" spans="1:21" ht="19.5" customHeight="1">
      <c r="A7770" s="545">
        <v>102419</v>
      </c>
      <c r="B7770" s="545" t="s">
        <v>674</v>
      </c>
      <c r="C7770" s="545" t="s">
        <v>221</v>
      </c>
      <c r="D7770" s="546">
        <v>46052</v>
      </c>
      <c r="E7770" s="171" t="str">
        <f t="shared" si="121"/>
        <v>2026</v>
      </c>
      <c r="F7770" s="547">
        <v>64092</v>
      </c>
      <c r="G7770" s="548">
        <v>0.19</v>
      </c>
      <c r="H7770" s="547">
        <v>53858.82</v>
      </c>
      <c r="I7770" s="545" t="s">
        <v>12643</v>
      </c>
      <c r="J7770" s="545" t="s">
        <v>13307</v>
      </c>
      <c r="K7770" s="545" t="s">
        <v>18770</v>
      </c>
      <c r="L7770" s="545" t="s">
        <v>13413</v>
      </c>
      <c r="M7770" s="548" t="s">
        <v>13758</v>
      </c>
      <c r="N7770" s="545" t="s">
        <v>13413</v>
      </c>
      <c r="O7770" s="545" t="s">
        <v>13987</v>
      </c>
      <c r="P7770" s="549">
        <v>5378</v>
      </c>
      <c r="Q7770" s="549">
        <v>1</v>
      </c>
      <c r="R7770" s="549">
        <v>6</v>
      </c>
      <c r="S7770" s="548">
        <v>2228</v>
      </c>
      <c r="T7770" s="548"/>
      <c r="U7770" s="99"/>
    </row>
    <row r="7771" spans="1:21" ht="19.5" customHeight="1">
      <c r="A7771" s="545">
        <v>102420</v>
      </c>
      <c r="B7771" s="545" t="s">
        <v>332</v>
      </c>
      <c r="C7771" s="545" t="s">
        <v>311</v>
      </c>
      <c r="D7771" s="546">
        <v>44657</v>
      </c>
      <c r="E7771" s="171" t="str">
        <f t="shared" si="121"/>
        <v>2022</v>
      </c>
      <c r="F7771" s="547">
        <v>399812</v>
      </c>
      <c r="G7771" s="548">
        <v>0.19</v>
      </c>
      <c r="H7771" s="547">
        <v>335976.47</v>
      </c>
      <c r="I7771" s="545" t="s">
        <v>12657</v>
      </c>
      <c r="J7771" s="545" t="s">
        <v>13298</v>
      </c>
      <c r="K7771" s="545" t="s">
        <v>13413</v>
      </c>
      <c r="L7771" s="545" t="s">
        <v>15779</v>
      </c>
      <c r="M7771" s="548" t="s">
        <v>13758</v>
      </c>
      <c r="N7771" s="545" t="s">
        <v>13413</v>
      </c>
      <c r="O7771" s="545" t="s">
        <v>15780</v>
      </c>
      <c r="P7771" s="549">
        <v>5379</v>
      </c>
      <c r="Q7771" s="549">
        <v>1</v>
      </c>
      <c r="R7771" s="549">
        <v>69</v>
      </c>
      <c r="S7771" s="548">
        <v>1012</v>
      </c>
      <c r="T7771" s="548"/>
      <c r="U7771" s="99"/>
    </row>
    <row r="7772" spans="1:21" ht="19.5" customHeight="1">
      <c r="A7772" s="545">
        <v>102421</v>
      </c>
      <c r="B7772" s="545" t="s">
        <v>7567</v>
      </c>
      <c r="C7772" s="545" t="s">
        <v>216</v>
      </c>
      <c r="D7772" s="546">
        <v>45708</v>
      </c>
      <c r="E7772" s="171" t="str">
        <f t="shared" si="121"/>
        <v>2025</v>
      </c>
      <c r="F7772" s="547">
        <v>1423091.25</v>
      </c>
      <c r="G7772" s="548">
        <v>0.19</v>
      </c>
      <c r="H7772" s="547">
        <v>1195875</v>
      </c>
      <c r="I7772" s="545" t="s">
        <v>12686</v>
      </c>
      <c r="J7772" s="545" t="s">
        <v>13307</v>
      </c>
      <c r="K7772" s="545" t="s">
        <v>18771</v>
      </c>
      <c r="L7772" s="545" t="s">
        <v>13413</v>
      </c>
      <c r="M7772" s="548" t="s">
        <v>13758</v>
      </c>
      <c r="N7772" s="545" t="s">
        <v>13413</v>
      </c>
      <c r="O7772" s="545" t="s">
        <v>13413</v>
      </c>
      <c r="P7772" s="549">
        <v>12337</v>
      </c>
      <c r="Q7772" s="549">
        <v>1</v>
      </c>
      <c r="R7772" s="549">
        <v>131</v>
      </c>
      <c r="S7772" s="548">
        <v>2228</v>
      </c>
      <c r="T7772" s="548"/>
      <c r="U7772" s="99"/>
    </row>
    <row r="7773" spans="1:21" ht="19.5" customHeight="1">
      <c r="A7773" s="545">
        <v>102422</v>
      </c>
      <c r="B7773" s="545" t="s">
        <v>7566</v>
      </c>
      <c r="C7773" s="545" t="s">
        <v>216</v>
      </c>
      <c r="D7773" s="546">
        <v>45708</v>
      </c>
      <c r="E7773" s="171" t="str">
        <f t="shared" si="121"/>
        <v>2025</v>
      </c>
      <c r="F7773" s="547">
        <v>899393.67</v>
      </c>
      <c r="G7773" s="548">
        <v>0.19</v>
      </c>
      <c r="H7773" s="547">
        <v>755793</v>
      </c>
      <c r="I7773" s="545" t="s">
        <v>12686</v>
      </c>
      <c r="J7773" s="545" t="s">
        <v>13307</v>
      </c>
      <c r="K7773" s="545" t="s">
        <v>18772</v>
      </c>
      <c r="L7773" s="545" t="s">
        <v>13413</v>
      </c>
      <c r="M7773" s="548" t="s">
        <v>13758</v>
      </c>
      <c r="N7773" s="545" t="s">
        <v>13413</v>
      </c>
      <c r="O7773" s="545" t="s">
        <v>13413</v>
      </c>
      <c r="P7773" s="549">
        <v>12338</v>
      </c>
      <c r="Q7773" s="549">
        <v>1</v>
      </c>
      <c r="R7773" s="549">
        <v>131</v>
      </c>
      <c r="S7773" s="548">
        <v>2228</v>
      </c>
      <c r="T7773" s="548"/>
      <c r="U7773" s="99"/>
    </row>
    <row r="7774" spans="1:21" ht="19.5" customHeight="1">
      <c r="A7774" s="545">
        <v>102423</v>
      </c>
      <c r="B7774" s="545" t="s">
        <v>10389</v>
      </c>
      <c r="C7774" s="545" t="s">
        <v>221</v>
      </c>
      <c r="D7774" s="546"/>
      <c r="E7774" s="171" t="str">
        <f t="shared" si="121"/>
        <v>1900</v>
      </c>
      <c r="F7774" s="547">
        <v>0</v>
      </c>
      <c r="G7774" s="548">
        <v>0</v>
      </c>
      <c r="H7774" s="547">
        <v>0</v>
      </c>
      <c r="I7774" s="545" t="s">
        <v>12643</v>
      </c>
      <c r="J7774" s="545"/>
      <c r="K7774" s="545" t="s">
        <v>13413</v>
      </c>
      <c r="L7774" s="545" t="s">
        <v>13413</v>
      </c>
      <c r="M7774" s="548" t="s">
        <v>13758</v>
      </c>
      <c r="N7774" s="545" t="s">
        <v>13413</v>
      </c>
      <c r="O7774" s="545" t="s">
        <v>13413</v>
      </c>
      <c r="P7774" s="549">
        <v>5380</v>
      </c>
      <c r="Q7774" s="549">
        <v>1</v>
      </c>
      <c r="R7774" s="549">
        <v>6</v>
      </c>
      <c r="S7774" s="548"/>
      <c r="T7774" s="548"/>
      <c r="U7774" s="99"/>
    </row>
    <row r="7775" spans="1:21" ht="19.5" customHeight="1">
      <c r="A7775" s="545">
        <v>102424</v>
      </c>
      <c r="B7775" s="545" t="s">
        <v>7565</v>
      </c>
      <c r="C7775" s="545" t="s">
        <v>216</v>
      </c>
      <c r="D7775" s="546">
        <v>45708</v>
      </c>
      <c r="E7775" s="171" t="str">
        <f t="shared" si="121"/>
        <v>2025</v>
      </c>
      <c r="F7775" s="547">
        <v>956317.32</v>
      </c>
      <c r="G7775" s="548">
        <v>0.19</v>
      </c>
      <c r="H7775" s="547">
        <v>803628</v>
      </c>
      <c r="I7775" s="545" t="s">
        <v>12686</v>
      </c>
      <c r="J7775" s="545" t="s">
        <v>13307</v>
      </c>
      <c r="K7775" s="545" t="s">
        <v>18772</v>
      </c>
      <c r="L7775" s="545" t="s">
        <v>13413</v>
      </c>
      <c r="M7775" s="548" t="s">
        <v>13758</v>
      </c>
      <c r="N7775" s="545" t="s">
        <v>13413</v>
      </c>
      <c r="O7775" s="545" t="s">
        <v>13413</v>
      </c>
      <c r="P7775" s="549">
        <v>12339</v>
      </c>
      <c r="Q7775" s="549">
        <v>1</v>
      </c>
      <c r="R7775" s="549">
        <v>131</v>
      </c>
      <c r="S7775" s="548">
        <v>2228</v>
      </c>
      <c r="T7775" s="548"/>
      <c r="U7775" s="99"/>
    </row>
    <row r="7776" spans="1:21" ht="19.5" customHeight="1">
      <c r="A7776" s="545">
        <v>102425</v>
      </c>
      <c r="B7776" s="545" t="s">
        <v>1511</v>
      </c>
      <c r="C7776" s="545" t="s">
        <v>216</v>
      </c>
      <c r="D7776" s="546">
        <v>46052</v>
      </c>
      <c r="E7776" s="171" t="str">
        <f t="shared" si="121"/>
        <v>2026</v>
      </c>
      <c r="F7776" s="547">
        <v>460852</v>
      </c>
      <c r="G7776" s="548">
        <v>0.19</v>
      </c>
      <c r="H7776" s="547">
        <v>387270.59</v>
      </c>
      <c r="I7776" s="545" t="s">
        <v>12685</v>
      </c>
      <c r="J7776" s="545" t="s">
        <v>13307</v>
      </c>
      <c r="K7776" s="545" t="s">
        <v>13413</v>
      </c>
      <c r="L7776" s="545" t="s">
        <v>18018</v>
      </c>
      <c r="M7776" s="548" t="s">
        <v>13758</v>
      </c>
      <c r="N7776" s="545" t="s">
        <v>13413</v>
      </c>
      <c r="O7776" s="545" t="s">
        <v>14289</v>
      </c>
      <c r="P7776" s="549">
        <v>5381</v>
      </c>
      <c r="Q7776" s="549">
        <v>1</v>
      </c>
      <c r="R7776" s="549">
        <v>11</v>
      </c>
      <c r="S7776" s="548">
        <v>2228</v>
      </c>
      <c r="T7776" s="548"/>
      <c r="U7776" s="99"/>
    </row>
    <row r="7777" spans="1:21" ht="19.5" customHeight="1">
      <c r="A7777" s="545">
        <v>102426</v>
      </c>
      <c r="B7777" s="545" t="s">
        <v>10388</v>
      </c>
      <c r="C7777" s="545" t="s">
        <v>216</v>
      </c>
      <c r="D7777" s="546"/>
      <c r="E7777" s="171" t="str">
        <f t="shared" si="121"/>
        <v>1900</v>
      </c>
      <c r="F7777" s="547">
        <v>0</v>
      </c>
      <c r="G7777" s="548">
        <v>0</v>
      </c>
      <c r="H7777" s="547">
        <v>0</v>
      </c>
      <c r="I7777" s="545" t="s">
        <v>12685</v>
      </c>
      <c r="J7777" s="545"/>
      <c r="K7777" s="545" t="s">
        <v>13413</v>
      </c>
      <c r="L7777" s="545" t="s">
        <v>18018</v>
      </c>
      <c r="M7777" s="548" t="s">
        <v>13758</v>
      </c>
      <c r="N7777" s="545" t="s">
        <v>13413</v>
      </c>
      <c r="O7777" s="545" t="s">
        <v>14289</v>
      </c>
      <c r="P7777" s="549">
        <v>5382</v>
      </c>
      <c r="Q7777" s="549">
        <v>1</v>
      </c>
      <c r="R7777" s="549">
        <v>11</v>
      </c>
      <c r="S7777" s="548"/>
      <c r="T7777" s="548"/>
      <c r="U7777" s="99"/>
    </row>
    <row r="7778" spans="1:21" ht="19.5" customHeight="1">
      <c r="A7778" s="545">
        <v>102427</v>
      </c>
      <c r="B7778" s="545" t="s">
        <v>10387</v>
      </c>
      <c r="C7778" s="545" t="s">
        <v>216</v>
      </c>
      <c r="D7778" s="546"/>
      <c r="E7778" s="171" t="str">
        <f t="shared" si="121"/>
        <v>1900</v>
      </c>
      <c r="F7778" s="547">
        <v>0</v>
      </c>
      <c r="G7778" s="548">
        <v>0</v>
      </c>
      <c r="H7778" s="547">
        <v>0</v>
      </c>
      <c r="I7778" s="545" t="s">
        <v>12685</v>
      </c>
      <c r="J7778" s="545"/>
      <c r="K7778" s="545" t="s">
        <v>13413</v>
      </c>
      <c r="L7778" s="545" t="s">
        <v>18018</v>
      </c>
      <c r="M7778" s="548" t="s">
        <v>13758</v>
      </c>
      <c r="N7778" s="545" t="s">
        <v>13413</v>
      </c>
      <c r="O7778" s="545" t="s">
        <v>14289</v>
      </c>
      <c r="P7778" s="549">
        <v>5383</v>
      </c>
      <c r="Q7778" s="549">
        <v>1</v>
      </c>
      <c r="R7778" s="549">
        <v>11</v>
      </c>
      <c r="S7778" s="548"/>
      <c r="T7778" s="548"/>
      <c r="U7778" s="99"/>
    </row>
    <row r="7779" spans="1:21" ht="19.5" customHeight="1">
      <c r="A7779" s="545">
        <v>102428</v>
      </c>
      <c r="B7779" s="545" t="s">
        <v>2344</v>
      </c>
      <c r="C7779" s="545" t="s">
        <v>216</v>
      </c>
      <c r="D7779" s="546"/>
      <c r="E7779" s="171" t="str">
        <f t="shared" si="121"/>
        <v>1900</v>
      </c>
      <c r="F7779" s="547">
        <v>0</v>
      </c>
      <c r="G7779" s="548">
        <v>0</v>
      </c>
      <c r="H7779" s="547">
        <v>0</v>
      </c>
      <c r="I7779" s="545" t="s">
        <v>12650</v>
      </c>
      <c r="J7779" s="545"/>
      <c r="K7779" s="545" t="s">
        <v>13413</v>
      </c>
      <c r="L7779" s="545" t="s">
        <v>16438</v>
      </c>
      <c r="M7779" s="548" t="s">
        <v>13758</v>
      </c>
      <c r="N7779" s="545" t="s">
        <v>13413</v>
      </c>
      <c r="O7779" s="545" t="s">
        <v>13413</v>
      </c>
      <c r="P7779" s="549">
        <v>5384</v>
      </c>
      <c r="Q7779" s="549">
        <v>1</v>
      </c>
      <c r="R7779" s="549">
        <v>127</v>
      </c>
      <c r="S7779" s="548"/>
      <c r="T7779" s="548"/>
      <c r="U7779" s="99"/>
    </row>
    <row r="7780" spans="1:21" ht="19.5" customHeight="1">
      <c r="A7780" s="545">
        <v>102429</v>
      </c>
      <c r="B7780" s="545" t="s">
        <v>10386</v>
      </c>
      <c r="C7780" s="545" t="s">
        <v>216</v>
      </c>
      <c r="D7780" s="546"/>
      <c r="E7780" s="171" t="str">
        <f t="shared" si="121"/>
        <v>1900</v>
      </c>
      <c r="F7780" s="547">
        <v>0</v>
      </c>
      <c r="G7780" s="548">
        <v>0</v>
      </c>
      <c r="H7780" s="547">
        <v>0</v>
      </c>
      <c r="I7780" s="545" t="s">
        <v>12715</v>
      </c>
      <c r="J7780" s="545"/>
      <c r="K7780" s="545" t="s">
        <v>13413</v>
      </c>
      <c r="L7780" s="545" t="s">
        <v>13413</v>
      </c>
      <c r="M7780" s="548" t="s">
        <v>13758</v>
      </c>
      <c r="N7780" s="545" t="s">
        <v>13413</v>
      </c>
      <c r="O7780" s="545" t="s">
        <v>14493</v>
      </c>
      <c r="P7780" s="549">
        <v>5385</v>
      </c>
      <c r="Q7780" s="549">
        <v>1</v>
      </c>
      <c r="R7780" s="549">
        <v>129</v>
      </c>
      <c r="S7780" s="548"/>
      <c r="T7780" s="548"/>
      <c r="U7780" s="99"/>
    </row>
    <row r="7781" spans="1:21" ht="19.5" customHeight="1">
      <c r="A7781" s="545">
        <v>102430</v>
      </c>
      <c r="B7781" s="545" t="s">
        <v>10385</v>
      </c>
      <c r="C7781" s="545" t="s">
        <v>216</v>
      </c>
      <c r="D7781" s="546"/>
      <c r="E7781" s="171" t="str">
        <f t="shared" si="121"/>
        <v>1900</v>
      </c>
      <c r="F7781" s="547">
        <v>0</v>
      </c>
      <c r="G7781" s="548">
        <v>0</v>
      </c>
      <c r="H7781" s="547">
        <v>0</v>
      </c>
      <c r="I7781" s="545" t="s">
        <v>12645</v>
      </c>
      <c r="J7781" s="545"/>
      <c r="K7781" s="545" t="s">
        <v>13413</v>
      </c>
      <c r="L7781" s="545" t="s">
        <v>13413</v>
      </c>
      <c r="M7781" s="548" t="s">
        <v>13758</v>
      </c>
      <c r="N7781" s="545" t="s">
        <v>13413</v>
      </c>
      <c r="O7781" s="545" t="s">
        <v>13413</v>
      </c>
      <c r="P7781" s="549">
        <v>5386</v>
      </c>
      <c r="Q7781" s="549">
        <v>1</v>
      </c>
      <c r="R7781" s="549">
        <v>12</v>
      </c>
      <c r="S7781" s="548"/>
      <c r="T7781" s="548"/>
      <c r="U7781" s="99"/>
    </row>
    <row r="7782" spans="1:21" ht="19.5" customHeight="1">
      <c r="A7782" s="545">
        <v>102431</v>
      </c>
      <c r="B7782" s="545" t="s">
        <v>10384</v>
      </c>
      <c r="C7782" s="545" t="s">
        <v>4552</v>
      </c>
      <c r="D7782" s="546"/>
      <c r="E7782" s="171" t="str">
        <f t="shared" si="121"/>
        <v>1900</v>
      </c>
      <c r="F7782" s="547">
        <v>0</v>
      </c>
      <c r="G7782" s="548">
        <v>0</v>
      </c>
      <c r="H7782" s="547">
        <v>0</v>
      </c>
      <c r="I7782" s="545" t="s">
        <v>12645</v>
      </c>
      <c r="J7782" s="545"/>
      <c r="K7782" s="545" t="s">
        <v>13413</v>
      </c>
      <c r="L7782" s="545" t="s">
        <v>13413</v>
      </c>
      <c r="M7782" s="548" t="s">
        <v>13758</v>
      </c>
      <c r="N7782" s="545" t="s">
        <v>13413</v>
      </c>
      <c r="O7782" s="545" t="s">
        <v>13413</v>
      </c>
      <c r="P7782" s="549">
        <v>5387</v>
      </c>
      <c r="Q7782" s="549">
        <v>1</v>
      </c>
      <c r="R7782" s="549">
        <v>12</v>
      </c>
      <c r="S7782" s="548"/>
      <c r="T7782" s="548"/>
      <c r="U7782" s="99"/>
    </row>
    <row r="7783" spans="1:21" ht="19.5" customHeight="1">
      <c r="A7783" s="545">
        <v>102432</v>
      </c>
      <c r="B7783" s="545" t="s">
        <v>7564</v>
      </c>
      <c r="C7783" s="545" t="s">
        <v>216</v>
      </c>
      <c r="D7783" s="546">
        <v>45708</v>
      </c>
      <c r="E7783" s="171" t="str">
        <f t="shared" si="121"/>
        <v>2025</v>
      </c>
      <c r="F7783" s="547">
        <v>1081549.3500000001</v>
      </c>
      <c r="G7783" s="548">
        <v>0.19</v>
      </c>
      <c r="H7783" s="547">
        <v>908865</v>
      </c>
      <c r="I7783" s="545" t="s">
        <v>12686</v>
      </c>
      <c r="J7783" s="545" t="s">
        <v>13307</v>
      </c>
      <c r="K7783" s="545" t="s">
        <v>18772</v>
      </c>
      <c r="L7783" s="545" t="s">
        <v>13413</v>
      </c>
      <c r="M7783" s="548" t="s">
        <v>13758</v>
      </c>
      <c r="N7783" s="545" t="s">
        <v>13413</v>
      </c>
      <c r="O7783" s="545" t="s">
        <v>13413</v>
      </c>
      <c r="P7783" s="549">
        <v>12340</v>
      </c>
      <c r="Q7783" s="549">
        <v>1</v>
      </c>
      <c r="R7783" s="549">
        <v>131</v>
      </c>
      <c r="S7783" s="548">
        <v>2228</v>
      </c>
      <c r="T7783" s="548"/>
      <c r="U7783" s="99"/>
    </row>
    <row r="7784" spans="1:21" ht="19.5" customHeight="1">
      <c r="A7784" s="545">
        <v>102433</v>
      </c>
      <c r="B7784" s="545" t="s">
        <v>10383</v>
      </c>
      <c r="C7784" s="545" t="s">
        <v>216</v>
      </c>
      <c r="D7784" s="546"/>
      <c r="E7784" s="171" t="str">
        <f t="shared" si="121"/>
        <v>1900</v>
      </c>
      <c r="F7784" s="547">
        <v>0</v>
      </c>
      <c r="G7784" s="548">
        <v>0</v>
      </c>
      <c r="H7784" s="547">
        <v>0</v>
      </c>
      <c r="I7784" s="545" t="s">
        <v>12680</v>
      </c>
      <c r="J7784" s="545"/>
      <c r="K7784" s="545" t="s">
        <v>13413</v>
      </c>
      <c r="L7784" s="545" t="s">
        <v>14803</v>
      </c>
      <c r="M7784" s="548" t="s">
        <v>13758</v>
      </c>
      <c r="N7784" s="545" t="s">
        <v>13413</v>
      </c>
      <c r="O7784" s="545" t="s">
        <v>14804</v>
      </c>
      <c r="P7784" s="549">
        <v>5388</v>
      </c>
      <c r="Q7784" s="549">
        <v>1</v>
      </c>
      <c r="R7784" s="549">
        <v>20</v>
      </c>
      <c r="S7784" s="548"/>
      <c r="T7784" s="548"/>
      <c r="U7784" s="99"/>
    </row>
    <row r="7785" spans="1:21" ht="19.5" customHeight="1">
      <c r="A7785" s="545">
        <v>102434</v>
      </c>
      <c r="B7785" s="545" t="s">
        <v>10382</v>
      </c>
      <c r="C7785" s="545" t="s">
        <v>216</v>
      </c>
      <c r="D7785" s="546"/>
      <c r="E7785" s="171" t="str">
        <f t="shared" si="121"/>
        <v>1900</v>
      </c>
      <c r="F7785" s="547">
        <v>0</v>
      </c>
      <c r="G7785" s="548">
        <v>0</v>
      </c>
      <c r="H7785" s="547">
        <v>0</v>
      </c>
      <c r="I7785" s="545" t="s">
        <v>12680</v>
      </c>
      <c r="J7785" s="545"/>
      <c r="K7785" s="545" t="s">
        <v>13413</v>
      </c>
      <c r="L7785" s="545" t="s">
        <v>14803</v>
      </c>
      <c r="M7785" s="548" t="s">
        <v>13758</v>
      </c>
      <c r="N7785" s="545" t="s">
        <v>13413</v>
      </c>
      <c r="O7785" s="545" t="s">
        <v>14804</v>
      </c>
      <c r="P7785" s="549">
        <v>5389</v>
      </c>
      <c r="Q7785" s="549">
        <v>1</v>
      </c>
      <c r="R7785" s="549">
        <v>20</v>
      </c>
      <c r="S7785" s="548"/>
      <c r="T7785" s="548"/>
      <c r="U7785" s="99"/>
    </row>
    <row r="7786" spans="1:21" ht="19.5" customHeight="1">
      <c r="A7786" s="545">
        <v>102435</v>
      </c>
      <c r="B7786" s="545" t="s">
        <v>10381</v>
      </c>
      <c r="C7786" s="545" t="s">
        <v>209</v>
      </c>
      <c r="D7786" s="546"/>
      <c r="E7786" s="171" t="str">
        <f t="shared" si="121"/>
        <v>1900</v>
      </c>
      <c r="F7786" s="547">
        <v>0</v>
      </c>
      <c r="G7786" s="548">
        <v>0</v>
      </c>
      <c r="H7786" s="547">
        <v>0</v>
      </c>
      <c r="I7786" s="545" t="s">
        <v>12646</v>
      </c>
      <c r="J7786" s="545"/>
      <c r="K7786" s="545" t="s">
        <v>13413</v>
      </c>
      <c r="L7786" s="545" t="s">
        <v>13800</v>
      </c>
      <c r="M7786" s="548" t="s">
        <v>13758</v>
      </c>
      <c r="N7786" s="545" t="s">
        <v>13413</v>
      </c>
      <c r="O7786" s="545" t="s">
        <v>13413</v>
      </c>
      <c r="P7786" s="549">
        <v>5390</v>
      </c>
      <c r="Q7786" s="549">
        <v>1</v>
      </c>
      <c r="R7786" s="549">
        <v>65</v>
      </c>
      <c r="S7786" s="548"/>
      <c r="T7786" s="548"/>
      <c r="U7786" s="99"/>
    </row>
    <row r="7787" spans="1:21" ht="19.5" customHeight="1">
      <c r="A7787" s="545">
        <v>102436</v>
      </c>
      <c r="B7787" s="545" t="s">
        <v>4247</v>
      </c>
      <c r="C7787" s="545" t="s">
        <v>216</v>
      </c>
      <c r="D7787" s="546"/>
      <c r="E7787" s="171" t="str">
        <f t="shared" si="121"/>
        <v>1900</v>
      </c>
      <c r="F7787" s="547">
        <v>0</v>
      </c>
      <c r="G7787" s="548">
        <v>0</v>
      </c>
      <c r="H7787" s="547">
        <v>0</v>
      </c>
      <c r="I7787" s="545" t="s">
        <v>12659</v>
      </c>
      <c r="J7787" s="545"/>
      <c r="K7787" s="545" t="s">
        <v>13413</v>
      </c>
      <c r="L7787" s="545" t="s">
        <v>13413</v>
      </c>
      <c r="M7787" s="548" t="s">
        <v>13868</v>
      </c>
      <c r="N7787" s="545" t="s">
        <v>13413</v>
      </c>
      <c r="O7787" s="545" t="s">
        <v>13413</v>
      </c>
      <c r="P7787" s="549">
        <v>5391</v>
      </c>
      <c r="Q7787" s="549">
        <v>2</v>
      </c>
      <c r="R7787" s="549">
        <v>116</v>
      </c>
      <c r="S7787" s="548"/>
      <c r="T7787" s="548"/>
      <c r="U7787" s="99"/>
    </row>
    <row r="7788" spans="1:21" ht="19.5" customHeight="1">
      <c r="A7788" s="545">
        <v>102437</v>
      </c>
      <c r="B7788" s="545" t="s">
        <v>7563</v>
      </c>
      <c r="C7788" s="545" t="s">
        <v>216</v>
      </c>
      <c r="D7788" s="546">
        <v>43686</v>
      </c>
      <c r="E7788" s="171" t="str">
        <f t="shared" si="121"/>
        <v>2019</v>
      </c>
      <c r="F7788" s="547">
        <v>5080693</v>
      </c>
      <c r="G7788" s="548">
        <v>0.19</v>
      </c>
      <c r="H7788" s="547">
        <v>4269489.92</v>
      </c>
      <c r="I7788" s="545" t="s">
        <v>12686</v>
      </c>
      <c r="J7788" s="545" t="s">
        <v>13332</v>
      </c>
      <c r="K7788" s="545" t="s">
        <v>18773</v>
      </c>
      <c r="L7788" s="545" t="s">
        <v>13413</v>
      </c>
      <c r="M7788" s="548" t="s">
        <v>13758</v>
      </c>
      <c r="N7788" s="545" t="s">
        <v>13413</v>
      </c>
      <c r="O7788" s="545" t="s">
        <v>13413</v>
      </c>
      <c r="P7788" s="549">
        <v>12341</v>
      </c>
      <c r="Q7788" s="549">
        <v>1</v>
      </c>
      <c r="R7788" s="549">
        <v>131</v>
      </c>
      <c r="S7788" s="548">
        <v>450</v>
      </c>
      <c r="T7788" s="548"/>
      <c r="U7788" s="99"/>
    </row>
    <row r="7789" spans="1:21" ht="19.5" customHeight="1">
      <c r="A7789" s="545">
        <v>102438</v>
      </c>
      <c r="B7789" s="545" t="s">
        <v>7562</v>
      </c>
      <c r="C7789" s="545" t="s">
        <v>216</v>
      </c>
      <c r="D7789" s="546">
        <v>43686</v>
      </c>
      <c r="E7789" s="171" t="str">
        <f t="shared" si="121"/>
        <v>2019</v>
      </c>
      <c r="F7789" s="547">
        <v>6405470</v>
      </c>
      <c r="G7789" s="548">
        <v>0.19</v>
      </c>
      <c r="H7789" s="547">
        <v>5382747.9000000004</v>
      </c>
      <c r="I7789" s="545" t="s">
        <v>12686</v>
      </c>
      <c r="J7789" s="545" t="s">
        <v>13332</v>
      </c>
      <c r="K7789" s="545" t="s">
        <v>18774</v>
      </c>
      <c r="L7789" s="545" t="s">
        <v>13413</v>
      </c>
      <c r="M7789" s="548" t="s">
        <v>13758</v>
      </c>
      <c r="N7789" s="545" t="s">
        <v>13413</v>
      </c>
      <c r="O7789" s="545" t="s">
        <v>13413</v>
      </c>
      <c r="P7789" s="549">
        <v>12342</v>
      </c>
      <c r="Q7789" s="549">
        <v>1</v>
      </c>
      <c r="R7789" s="549">
        <v>131</v>
      </c>
      <c r="S7789" s="548">
        <v>450</v>
      </c>
      <c r="T7789" s="548"/>
      <c r="U7789" s="99"/>
    </row>
    <row r="7790" spans="1:21" ht="19.5" customHeight="1">
      <c r="A7790" s="545">
        <v>102439</v>
      </c>
      <c r="B7790" s="545" t="s">
        <v>6532</v>
      </c>
      <c r="C7790" s="545" t="s">
        <v>209</v>
      </c>
      <c r="D7790" s="546">
        <v>46066</v>
      </c>
      <c r="E7790" s="171" t="str">
        <f t="shared" si="121"/>
        <v>2026</v>
      </c>
      <c r="F7790" s="547">
        <v>283.01</v>
      </c>
      <c r="G7790" s="548">
        <v>0.19</v>
      </c>
      <c r="H7790" s="547">
        <v>237.82</v>
      </c>
      <c r="I7790" s="545" t="s">
        <v>12659</v>
      </c>
      <c r="J7790" s="545" t="s">
        <v>13296</v>
      </c>
      <c r="K7790" s="545" t="s">
        <v>18775</v>
      </c>
      <c r="L7790" s="545" t="s">
        <v>13413</v>
      </c>
      <c r="M7790" s="548" t="s">
        <v>13758</v>
      </c>
      <c r="N7790" s="545" t="s">
        <v>13413</v>
      </c>
      <c r="O7790" s="545" t="s">
        <v>13413</v>
      </c>
      <c r="P7790" s="549">
        <v>12343</v>
      </c>
      <c r="Q7790" s="549">
        <v>1</v>
      </c>
      <c r="R7790" s="549">
        <v>116</v>
      </c>
      <c r="S7790" s="548">
        <v>2218</v>
      </c>
      <c r="T7790" s="548"/>
      <c r="U7790" s="99"/>
    </row>
    <row r="7791" spans="1:21" ht="19.5" customHeight="1">
      <c r="A7791" s="545">
        <v>102440</v>
      </c>
      <c r="B7791" s="545" t="s">
        <v>6531</v>
      </c>
      <c r="C7791" s="545" t="s">
        <v>216</v>
      </c>
      <c r="D7791" s="546">
        <v>44589</v>
      </c>
      <c r="E7791" s="171" t="str">
        <f t="shared" si="121"/>
        <v>2022</v>
      </c>
      <c r="F7791" s="547">
        <v>41509</v>
      </c>
      <c r="G7791" s="548">
        <v>0.19</v>
      </c>
      <c r="H7791" s="547">
        <v>34881.51</v>
      </c>
      <c r="I7791" s="545" t="s">
        <v>12659</v>
      </c>
      <c r="J7791" s="545" t="s">
        <v>13297</v>
      </c>
      <c r="K7791" s="545" t="s">
        <v>18776</v>
      </c>
      <c r="L7791" s="545" t="s">
        <v>13413</v>
      </c>
      <c r="M7791" s="548" t="s">
        <v>13758</v>
      </c>
      <c r="N7791" s="545" t="s">
        <v>13413</v>
      </c>
      <c r="O7791" s="545" t="s">
        <v>13413</v>
      </c>
      <c r="P7791" s="549">
        <v>12344</v>
      </c>
      <c r="Q7791" s="549">
        <v>1</v>
      </c>
      <c r="R7791" s="549">
        <v>116</v>
      </c>
      <c r="S7791" s="548">
        <v>2257</v>
      </c>
      <c r="T7791" s="548"/>
      <c r="U7791" s="99"/>
    </row>
    <row r="7792" spans="1:21" ht="19.5" customHeight="1">
      <c r="A7792" s="545">
        <v>102441</v>
      </c>
      <c r="B7792" s="545" t="s">
        <v>6530</v>
      </c>
      <c r="C7792" s="545" t="s">
        <v>288</v>
      </c>
      <c r="D7792" s="546">
        <v>46084</v>
      </c>
      <c r="E7792" s="171" t="str">
        <f t="shared" si="121"/>
        <v>2026</v>
      </c>
      <c r="F7792" s="547">
        <v>19340</v>
      </c>
      <c r="G7792" s="548">
        <v>0.19</v>
      </c>
      <c r="H7792" s="547">
        <v>16252.1</v>
      </c>
      <c r="I7792" s="545" t="s">
        <v>12659</v>
      </c>
      <c r="J7792" s="545" t="s">
        <v>13298</v>
      </c>
      <c r="K7792" s="545" t="s">
        <v>18777</v>
      </c>
      <c r="L7792" s="545" t="s">
        <v>13413</v>
      </c>
      <c r="M7792" s="548" t="s">
        <v>13758</v>
      </c>
      <c r="N7792" s="545" t="s">
        <v>13413</v>
      </c>
      <c r="O7792" s="545" t="s">
        <v>13413</v>
      </c>
      <c r="P7792" s="549">
        <v>12345</v>
      </c>
      <c r="Q7792" s="549">
        <v>1</v>
      </c>
      <c r="R7792" s="549">
        <v>116</v>
      </c>
      <c r="S7792" s="548">
        <v>1012</v>
      </c>
      <c r="T7792" s="548"/>
      <c r="U7792" s="99"/>
    </row>
    <row r="7793" spans="1:21" ht="19.5" customHeight="1">
      <c r="A7793" s="545">
        <v>102442</v>
      </c>
      <c r="B7793" s="545" t="s">
        <v>10380</v>
      </c>
      <c r="C7793" s="545" t="s">
        <v>216</v>
      </c>
      <c r="D7793" s="546"/>
      <c r="E7793" s="171" t="str">
        <f t="shared" si="121"/>
        <v>1900</v>
      </c>
      <c r="F7793" s="547">
        <v>0</v>
      </c>
      <c r="G7793" s="548">
        <v>0</v>
      </c>
      <c r="H7793" s="547">
        <v>0</v>
      </c>
      <c r="I7793" s="545" t="s">
        <v>12680</v>
      </c>
      <c r="J7793" s="545"/>
      <c r="K7793" s="545" t="s">
        <v>13413</v>
      </c>
      <c r="L7793" s="545" t="s">
        <v>14823</v>
      </c>
      <c r="M7793" s="548" t="s">
        <v>13758</v>
      </c>
      <c r="N7793" s="545" t="s">
        <v>13413</v>
      </c>
      <c r="O7793" s="545" t="s">
        <v>14824</v>
      </c>
      <c r="P7793" s="549">
        <v>5392</v>
      </c>
      <c r="Q7793" s="549">
        <v>1</v>
      </c>
      <c r="R7793" s="549">
        <v>20</v>
      </c>
      <c r="S7793" s="548"/>
      <c r="T7793" s="548"/>
      <c r="U7793" s="99"/>
    </row>
    <row r="7794" spans="1:21" ht="19.5" customHeight="1">
      <c r="A7794" s="545">
        <v>102443</v>
      </c>
      <c r="B7794" s="545" t="s">
        <v>700</v>
      </c>
      <c r="C7794" s="545" t="s">
        <v>221</v>
      </c>
      <c r="D7794" s="546"/>
      <c r="E7794" s="171" t="str">
        <f t="shared" si="121"/>
        <v>1900</v>
      </c>
      <c r="F7794" s="547">
        <v>0</v>
      </c>
      <c r="G7794" s="548">
        <v>0</v>
      </c>
      <c r="H7794" s="547">
        <v>0</v>
      </c>
      <c r="I7794" s="545" t="s">
        <v>12687</v>
      </c>
      <c r="J7794" s="545"/>
      <c r="K7794" s="545" t="s">
        <v>13413</v>
      </c>
      <c r="L7794" s="545" t="s">
        <v>15096</v>
      </c>
      <c r="M7794" s="548" t="s">
        <v>13758</v>
      </c>
      <c r="N7794" s="545" t="s">
        <v>13413</v>
      </c>
      <c r="O7794" s="545" t="s">
        <v>18778</v>
      </c>
      <c r="P7794" s="549">
        <v>5393</v>
      </c>
      <c r="Q7794" s="549">
        <v>1</v>
      </c>
      <c r="R7794" s="549">
        <v>91</v>
      </c>
      <c r="S7794" s="548"/>
      <c r="T7794" s="548"/>
      <c r="U7794" s="99"/>
    </row>
    <row r="7795" spans="1:21" ht="19.5" customHeight="1">
      <c r="A7795" s="545">
        <v>102444</v>
      </c>
      <c r="B7795" s="545" t="s">
        <v>1061</v>
      </c>
      <c r="C7795" s="545" t="s">
        <v>216</v>
      </c>
      <c r="D7795" s="546"/>
      <c r="E7795" s="171" t="str">
        <f t="shared" si="121"/>
        <v>1900</v>
      </c>
      <c r="F7795" s="547">
        <v>0</v>
      </c>
      <c r="G7795" s="548">
        <v>0</v>
      </c>
      <c r="H7795" s="547">
        <v>0</v>
      </c>
      <c r="I7795" s="545" t="s">
        <v>12694</v>
      </c>
      <c r="J7795" s="545"/>
      <c r="K7795" s="545" t="s">
        <v>13413</v>
      </c>
      <c r="L7795" s="545" t="s">
        <v>18779</v>
      </c>
      <c r="M7795" s="548" t="s">
        <v>13868</v>
      </c>
      <c r="N7795" s="545" t="s">
        <v>22158</v>
      </c>
      <c r="O7795" s="545" t="s">
        <v>18780</v>
      </c>
      <c r="P7795" s="549">
        <v>5394</v>
      </c>
      <c r="Q7795" s="549">
        <v>2</v>
      </c>
      <c r="R7795" s="549">
        <v>104</v>
      </c>
      <c r="S7795" s="548"/>
      <c r="T7795" s="548">
        <v>39</v>
      </c>
      <c r="U7795" s="99"/>
    </row>
    <row r="7796" spans="1:21" ht="19.5" customHeight="1">
      <c r="A7796" s="545">
        <v>102445</v>
      </c>
      <c r="B7796" s="545" t="s">
        <v>1063</v>
      </c>
      <c r="C7796" s="545" t="s">
        <v>216</v>
      </c>
      <c r="D7796" s="546"/>
      <c r="E7796" s="171" t="str">
        <f t="shared" si="121"/>
        <v>1900</v>
      </c>
      <c r="F7796" s="547">
        <v>0</v>
      </c>
      <c r="G7796" s="548">
        <v>0</v>
      </c>
      <c r="H7796" s="547">
        <v>0</v>
      </c>
      <c r="I7796" s="545" t="s">
        <v>12694</v>
      </c>
      <c r="J7796" s="545"/>
      <c r="K7796" s="545" t="s">
        <v>13413</v>
      </c>
      <c r="L7796" s="545" t="s">
        <v>18781</v>
      </c>
      <c r="M7796" s="548" t="s">
        <v>13868</v>
      </c>
      <c r="N7796" s="545" t="s">
        <v>22158</v>
      </c>
      <c r="O7796" s="545" t="s">
        <v>18782</v>
      </c>
      <c r="P7796" s="549">
        <v>5395</v>
      </c>
      <c r="Q7796" s="549">
        <v>2</v>
      </c>
      <c r="R7796" s="549">
        <v>104</v>
      </c>
      <c r="S7796" s="548"/>
      <c r="T7796" s="548">
        <v>39</v>
      </c>
      <c r="U7796" s="99"/>
    </row>
    <row r="7797" spans="1:21" ht="19.5" customHeight="1">
      <c r="A7797" s="545">
        <v>102446</v>
      </c>
      <c r="B7797" s="545" t="s">
        <v>1064</v>
      </c>
      <c r="C7797" s="545" t="s">
        <v>216</v>
      </c>
      <c r="D7797" s="546"/>
      <c r="E7797" s="171" t="str">
        <f t="shared" si="121"/>
        <v>1900</v>
      </c>
      <c r="F7797" s="547">
        <v>0</v>
      </c>
      <c r="G7797" s="548">
        <v>0</v>
      </c>
      <c r="H7797" s="547">
        <v>0</v>
      </c>
      <c r="I7797" s="545" t="s">
        <v>12694</v>
      </c>
      <c r="J7797" s="545"/>
      <c r="K7797" s="545" t="s">
        <v>13413</v>
      </c>
      <c r="L7797" s="545" t="s">
        <v>18783</v>
      </c>
      <c r="M7797" s="548" t="s">
        <v>13868</v>
      </c>
      <c r="N7797" s="545" t="s">
        <v>22158</v>
      </c>
      <c r="O7797" s="545" t="s">
        <v>18784</v>
      </c>
      <c r="P7797" s="549">
        <v>5396</v>
      </c>
      <c r="Q7797" s="549">
        <v>2</v>
      </c>
      <c r="R7797" s="549">
        <v>104</v>
      </c>
      <c r="S7797" s="548"/>
      <c r="T7797" s="548">
        <v>39</v>
      </c>
      <c r="U7797" s="99"/>
    </row>
    <row r="7798" spans="1:21" ht="19.5" customHeight="1">
      <c r="A7798" s="545">
        <v>102447</v>
      </c>
      <c r="B7798" s="545" t="s">
        <v>10379</v>
      </c>
      <c r="C7798" s="545" t="s">
        <v>216</v>
      </c>
      <c r="D7798" s="546">
        <v>44620</v>
      </c>
      <c r="E7798" s="171" t="str">
        <f t="shared" si="121"/>
        <v>2022</v>
      </c>
      <c r="F7798" s="547">
        <v>3667</v>
      </c>
      <c r="G7798" s="548">
        <v>0.19</v>
      </c>
      <c r="H7798" s="547">
        <v>3081.51</v>
      </c>
      <c r="I7798" s="545" t="s">
        <v>12642</v>
      </c>
      <c r="J7798" s="545" t="s">
        <v>13297</v>
      </c>
      <c r="K7798" s="545" t="s">
        <v>13413</v>
      </c>
      <c r="L7798" s="545" t="s">
        <v>13807</v>
      </c>
      <c r="M7798" s="548" t="s">
        <v>13758</v>
      </c>
      <c r="N7798" s="545" t="s">
        <v>13413</v>
      </c>
      <c r="O7798" s="545" t="s">
        <v>14530</v>
      </c>
      <c r="P7798" s="549">
        <v>5397</v>
      </c>
      <c r="Q7798" s="549">
        <v>1</v>
      </c>
      <c r="R7798" s="549">
        <v>135</v>
      </c>
      <c r="S7798" s="548">
        <v>2257</v>
      </c>
      <c r="T7798" s="548"/>
      <c r="U7798" s="99"/>
    </row>
    <row r="7799" spans="1:21" ht="19.5" customHeight="1">
      <c r="A7799" s="545">
        <v>102448</v>
      </c>
      <c r="B7799" s="545" t="s">
        <v>6529</v>
      </c>
      <c r="C7799" s="545" t="s">
        <v>288</v>
      </c>
      <c r="D7799" s="546">
        <v>44590</v>
      </c>
      <c r="E7799" s="171" t="str">
        <f t="shared" si="121"/>
        <v>2022</v>
      </c>
      <c r="F7799" s="547">
        <v>6058</v>
      </c>
      <c r="G7799" s="548">
        <v>0.19</v>
      </c>
      <c r="H7799" s="547">
        <v>5090.76</v>
      </c>
      <c r="I7799" s="545" t="s">
        <v>12659</v>
      </c>
      <c r="J7799" s="545" t="s">
        <v>13297</v>
      </c>
      <c r="K7799" s="545" t="s">
        <v>18785</v>
      </c>
      <c r="L7799" s="545" t="s">
        <v>13413</v>
      </c>
      <c r="M7799" s="548" t="s">
        <v>13758</v>
      </c>
      <c r="N7799" s="545" t="s">
        <v>13413</v>
      </c>
      <c r="O7799" s="545" t="s">
        <v>13413</v>
      </c>
      <c r="P7799" s="549">
        <v>12346</v>
      </c>
      <c r="Q7799" s="549">
        <v>1</v>
      </c>
      <c r="R7799" s="549">
        <v>116</v>
      </c>
      <c r="S7799" s="548">
        <v>2257</v>
      </c>
      <c r="T7799" s="548"/>
      <c r="U7799" s="99"/>
    </row>
    <row r="7800" spans="1:21" ht="19.5" customHeight="1">
      <c r="A7800" s="545">
        <v>102449</v>
      </c>
      <c r="B7800" s="545" t="s">
        <v>6528</v>
      </c>
      <c r="C7800" s="545" t="s">
        <v>288</v>
      </c>
      <c r="D7800" s="546">
        <v>44590</v>
      </c>
      <c r="E7800" s="171" t="str">
        <f t="shared" si="121"/>
        <v>2022</v>
      </c>
      <c r="F7800" s="547">
        <v>5832</v>
      </c>
      <c r="G7800" s="548">
        <v>0.19</v>
      </c>
      <c r="H7800" s="547">
        <v>4900.84</v>
      </c>
      <c r="I7800" s="545" t="s">
        <v>12659</v>
      </c>
      <c r="J7800" s="545" t="s">
        <v>13297</v>
      </c>
      <c r="K7800" s="545" t="s">
        <v>18786</v>
      </c>
      <c r="L7800" s="545" t="s">
        <v>13413</v>
      </c>
      <c r="M7800" s="548" t="s">
        <v>13758</v>
      </c>
      <c r="N7800" s="545" t="s">
        <v>13413</v>
      </c>
      <c r="O7800" s="545" t="s">
        <v>13413</v>
      </c>
      <c r="P7800" s="549">
        <v>12347</v>
      </c>
      <c r="Q7800" s="549">
        <v>1</v>
      </c>
      <c r="R7800" s="549">
        <v>116</v>
      </c>
      <c r="S7800" s="548">
        <v>2257</v>
      </c>
      <c r="T7800" s="548"/>
      <c r="U7800" s="99"/>
    </row>
    <row r="7801" spans="1:21" ht="19.5" customHeight="1">
      <c r="A7801" s="545">
        <v>102450</v>
      </c>
      <c r="B7801" s="545" t="s">
        <v>6527</v>
      </c>
      <c r="C7801" s="545" t="s">
        <v>6479</v>
      </c>
      <c r="D7801" s="546">
        <v>44590</v>
      </c>
      <c r="E7801" s="171" t="str">
        <f t="shared" si="121"/>
        <v>2022</v>
      </c>
      <c r="F7801" s="547">
        <v>50198</v>
      </c>
      <c r="G7801" s="548">
        <v>0.19</v>
      </c>
      <c r="H7801" s="547">
        <v>42183.19</v>
      </c>
      <c r="I7801" s="545" t="s">
        <v>12659</v>
      </c>
      <c r="J7801" s="545" t="s">
        <v>13297</v>
      </c>
      <c r="K7801" s="545" t="s">
        <v>18787</v>
      </c>
      <c r="L7801" s="545" t="s">
        <v>13413</v>
      </c>
      <c r="M7801" s="548" t="s">
        <v>13758</v>
      </c>
      <c r="N7801" s="545" t="s">
        <v>13413</v>
      </c>
      <c r="O7801" s="545" t="s">
        <v>13413</v>
      </c>
      <c r="P7801" s="549">
        <v>12348</v>
      </c>
      <c r="Q7801" s="549">
        <v>1</v>
      </c>
      <c r="R7801" s="549">
        <v>116</v>
      </c>
      <c r="S7801" s="548">
        <v>2257</v>
      </c>
      <c r="T7801" s="548"/>
      <c r="U7801" s="99"/>
    </row>
    <row r="7802" spans="1:21" ht="19.5" customHeight="1">
      <c r="A7802" s="545">
        <v>102451</v>
      </c>
      <c r="B7802" s="545" t="s">
        <v>6526</v>
      </c>
      <c r="C7802" s="545" t="s">
        <v>6479</v>
      </c>
      <c r="D7802" s="546">
        <v>44590</v>
      </c>
      <c r="E7802" s="171" t="str">
        <f t="shared" si="121"/>
        <v>2022</v>
      </c>
      <c r="F7802" s="547">
        <v>107906</v>
      </c>
      <c r="G7802" s="548">
        <v>0.19</v>
      </c>
      <c r="H7802" s="547">
        <v>90677.31</v>
      </c>
      <c r="I7802" s="545" t="s">
        <v>12659</v>
      </c>
      <c r="J7802" s="545" t="s">
        <v>13297</v>
      </c>
      <c r="K7802" s="545" t="s">
        <v>18788</v>
      </c>
      <c r="L7802" s="545" t="s">
        <v>13413</v>
      </c>
      <c r="M7802" s="548" t="s">
        <v>13758</v>
      </c>
      <c r="N7802" s="545" t="s">
        <v>13413</v>
      </c>
      <c r="O7802" s="545" t="s">
        <v>13413</v>
      </c>
      <c r="P7802" s="549">
        <v>12349</v>
      </c>
      <c r="Q7802" s="549">
        <v>1</v>
      </c>
      <c r="R7802" s="549">
        <v>116</v>
      </c>
      <c r="S7802" s="548">
        <v>2257</v>
      </c>
      <c r="T7802" s="548"/>
      <c r="U7802" s="99"/>
    </row>
    <row r="7803" spans="1:21" ht="19.5" customHeight="1">
      <c r="A7803" s="545">
        <v>102452</v>
      </c>
      <c r="B7803" s="545" t="s">
        <v>6525</v>
      </c>
      <c r="C7803" s="545" t="s">
        <v>209</v>
      </c>
      <c r="D7803" s="546">
        <v>44591</v>
      </c>
      <c r="E7803" s="171" t="str">
        <f t="shared" si="121"/>
        <v>2022</v>
      </c>
      <c r="F7803" s="547">
        <v>1838</v>
      </c>
      <c r="G7803" s="548">
        <v>0.19</v>
      </c>
      <c r="H7803" s="547">
        <v>1544.54</v>
      </c>
      <c r="I7803" s="545" t="s">
        <v>12659</v>
      </c>
      <c r="J7803" s="545" t="s">
        <v>13297</v>
      </c>
      <c r="K7803" s="545" t="s">
        <v>18789</v>
      </c>
      <c r="L7803" s="545" t="s">
        <v>13413</v>
      </c>
      <c r="M7803" s="548" t="s">
        <v>13758</v>
      </c>
      <c r="N7803" s="545" t="s">
        <v>13413</v>
      </c>
      <c r="O7803" s="545" t="s">
        <v>13413</v>
      </c>
      <c r="P7803" s="549">
        <v>12350</v>
      </c>
      <c r="Q7803" s="549">
        <v>1</v>
      </c>
      <c r="R7803" s="549">
        <v>116</v>
      </c>
      <c r="S7803" s="548">
        <v>2257</v>
      </c>
      <c r="T7803" s="548"/>
      <c r="U7803" s="99"/>
    </row>
    <row r="7804" spans="1:21" ht="19.5" customHeight="1">
      <c r="A7804" s="545">
        <v>102453</v>
      </c>
      <c r="B7804" s="545" t="s">
        <v>6523</v>
      </c>
      <c r="C7804" s="545" t="s">
        <v>216</v>
      </c>
      <c r="D7804" s="546">
        <v>44591</v>
      </c>
      <c r="E7804" s="171" t="str">
        <f t="shared" si="121"/>
        <v>2022</v>
      </c>
      <c r="F7804" s="547">
        <v>39027</v>
      </c>
      <c r="G7804" s="548">
        <v>0.19</v>
      </c>
      <c r="H7804" s="547">
        <v>32795.800000000003</v>
      </c>
      <c r="I7804" s="545" t="s">
        <v>12659</v>
      </c>
      <c r="J7804" s="545" t="s">
        <v>13297</v>
      </c>
      <c r="K7804" s="545" t="s">
        <v>18790</v>
      </c>
      <c r="L7804" s="545" t="s">
        <v>13413</v>
      </c>
      <c r="M7804" s="548" t="s">
        <v>13758</v>
      </c>
      <c r="N7804" s="545" t="s">
        <v>13413</v>
      </c>
      <c r="O7804" s="545" t="s">
        <v>13413</v>
      </c>
      <c r="P7804" s="549">
        <v>12352</v>
      </c>
      <c r="Q7804" s="549">
        <v>1</v>
      </c>
      <c r="R7804" s="549">
        <v>116</v>
      </c>
      <c r="S7804" s="548">
        <v>2257</v>
      </c>
      <c r="T7804" s="548"/>
      <c r="U7804" s="99"/>
    </row>
    <row r="7805" spans="1:21" ht="19.5" customHeight="1">
      <c r="A7805" s="545">
        <v>102454</v>
      </c>
      <c r="B7805" s="545" t="s">
        <v>956</v>
      </c>
      <c r="C7805" s="545" t="s">
        <v>221</v>
      </c>
      <c r="D7805" s="546">
        <v>43542</v>
      </c>
      <c r="E7805" s="171" t="str">
        <f t="shared" si="121"/>
        <v>2019</v>
      </c>
      <c r="F7805" s="547">
        <v>1094</v>
      </c>
      <c r="G7805" s="548">
        <v>0.19</v>
      </c>
      <c r="H7805" s="547">
        <v>919.33</v>
      </c>
      <c r="I7805" s="545" t="s">
        <v>12668</v>
      </c>
      <c r="J7805" s="545" t="s">
        <v>13298</v>
      </c>
      <c r="K7805" s="545" t="s">
        <v>13413</v>
      </c>
      <c r="L7805" s="545" t="s">
        <v>14066</v>
      </c>
      <c r="M7805" s="548" t="s">
        <v>13868</v>
      </c>
      <c r="N7805" s="545" t="s">
        <v>13413</v>
      </c>
      <c r="O7805" s="545" t="s">
        <v>13413</v>
      </c>
      <c r="P7805" s="549">
        <v>5398</v>
      </c>
      <c r="Q7805" s="549">
        <v>2</v>
      </c>
      <c r="R7805" s="549">
        <v>7</v>
      </c>
      <c r="S7805" s="548">
        <v>1012</v>
      </c>
      <c r="T7805" s="548"/>
      <c r="U7805" s="99"/>
    </row>
    <row r="7806" spans="1:21" ht="19.5" customHeight="1">
      <c r="A7806" s="545">
        <v>102455</v>
      </c>
      <c r="B7806" s="545" t="s">
        <v>6522</v>
      </c>
      <c r="C7806" s="545" t="s">
        <v>216</v>
      </c>
      <c r="D7806" s="546">
        <v>44591</v>
      </c>
      <c r="E7806" s="171" t="str">
        <f t="shared" si="121"/>
        <v>2022</v>
      </c>
      <c r="F7806" s="547">
        <v>20596</v>
      </c>
      <c r="G7806" s="548">
        <v>0.19</v>
      </c>
      <c r="H7806" s="547">
        <v>17307.560000000001</v>
      </c>
      <c r="I7806" s="545" t="s">
        <v>12659</v>
      </c>
      <c r="J7806" s="545" t="s">
        <v>13297</v>
      </c>
      <c r="K7806" s="545" t="s">
        <v>18791</v>
      </c>
      <c r="L7806" s="545" t="s">
        <v>13413</v>
      </c>
      <c r="M7806" s="548" t="s">
        <v>13758</v>
      </c>
      <c r="N7806" s="545" t="s">
        <v>13413</v>
      </c>
      <c r="O7806" s="545" t="s">
        <v>13413</v>
      </c>
      <c r="P7806" s="549">
        <v>12353</v>
      </c>
      <c r="Q7806" s="549">
        <v>1</v>
      </c>
      <c r="R7806" s="549">
        <v>116</v>
      </c>
      <c r="S7806" s="548">
        <v>2257</v>
      </c>
      <c r="T7806" s="548"/>
      <c r="U7806" s="99"/>
    </row>
    <row r="7807" spans="1:21" ht="19.5" customHeight="1">
      <c r="A7807" s="545">
        <v>102456</v>
      </c>
      <c r="B7807" s="545" t="s">
        <v>7267</v>
      </c>
      <c r="C7807" s="545" t="s">
        <v>903</v>
      </c>
      <c r="D7807" s="546">
        <v>46056</v>
      </c>
      <c r="E7807" s="171" t="str">
        <f t="shared" si="121"/>
        <v>2026</v>
      </c>
      <c r="F7807" s="547">
        <v>14876</v>
      </c>
      <c r="G7807" s="548">
        <v>0</v>
      </c>
      <c r="H7807" s="547">
        <v>14876</v>
      </c>
      <c r="I7807" s="545" t="s">
        <v>12653</v>
      </c>
      <c r="J7807" s="545" t="s">
        <v>13299</v>
      </c>
      <c r="K7807" s="545" t="s">
        <v>18792</v>
      </c>
      <c r="L7807" s="545" t="s">
        <v>13413</v>
      </c>
      <c r="M7807" s="548" t="s">
        <v>13813</v>
      </c>
      <c r="N7807" s="545" t="s">
        <v>13413</v>
      </c>
      <c r="O7807" s="545" t="s">
        <v>13413</v>
      </c>
      <c r="P7807" s="549">
        <v>5399</v>
      </c>
      <c r="Q7807" s="549">
        <v>3</v>
      </c>
      <c r="R7807" s="549">
        <v>160</v>
      </c>
      <c r="S7807" s="548">
        <v>443</v>
      </c>
      <c r="T7807" s="548"/>
      <c r="U7807" s="99"/>
    </row>
    <row r="7808" spans="1:21" ht="19.5" customHeight="1">
      <c r="A7808" s="545">
        <v>102457</v>
      </c>
      <c r="B7808" s="545" t="s">
        <v>10378</v>
      </c>
      <c r="C7808" s="545" t="s">
        <v>216</v>
      </c>
      <c r="D7808" s="546"/>
      <c r="E7808" s="171" t="str">
        <f t="shared" si="121"/>
        <v>1900</v>
      </c>
      <c r="F7808" s="547">
        <v>0</v>
      </c>
      <c r="G7808" s="548">
        <v>0</v>
      </c>
      <c r="H7808" s="547">
        <v>0</v>
      </c>
      <c r="I7808" s="545" t="s">
        <v>12680</v>
      </c>
      <c r="J7808" s="545"/>
      <c r="K7808" s="545" t="s">
        <v>13413</v>
      </c>
      <c r="L7808" s="545" t="s">
        <v>14823</v>
      </c>
      <c r="M7808" s="548" t="s">
        <v>13758</v>
      </c>
      <c r="N7808" s="545" t="s">
        <v>13413</v>
      </c>
      <c r="O7808" s="545" t="s">
        <v>14824</v>
      </c>
      <c r="P7808" s="549">
        <v>5400</v>
      </c>
      <c r="Q7808" s="549">
        <v>1</v>
      </c>
      <c r="R7808" s="549">
        <v>20</v>
      </c>
      <c r="S7808" s="548"/>
      <c r="T7808" s="548"/>
      <c r="U7808" s="99"/>
    </row>
    <row r="7809" spans="1:21" ht="19.5" customHeight="1">
      <c r="A7809" s="545">
        <v>102458</v>
      </c>
      <c r="B7809" s="545" t="s">
        <v>6521</v>
      </c>
      <c r="C7809" s="545" t="s">
        <v>221</v>
      </c>
      <c r="D7809" s="546">
        <v>44591</v>
      </c>
      <c r="E7809" s="171" t="str">
        <f t="shared" si="121"/>
        <v>2022</v>
      </c>
      <c r="F7809" s="547">
        <v>3163</v>
      </c>
      <c r="G7809" s="548">
        <v>0.19</v>
      </c>
      <c r="H7809" s="547">
        <v>2657.98</v>
      </c>
      <c r="I7809" s="545" t="s">
        <v>12659</v>
      </c>
      <c r="J7809" s="545" t="s">
        <v>13297</v>
      </c>
      <c r="K7809" s="545" t="s">
        <v>18793</v>
      </c>
      <c r="L7809" s="545" t="s">
        <v>13413</v>
      </c>
      <c r="M7809" s="548" t="s">
        <v>13758</v>
      </c>
      <c r="N7809" s="545" t="s">
        <v>13413</v>
      </c>
      <c r="O7809" s="545" t="s">
        <v>13413</v>
      </c>
      <c r="P7809" s="549">
        <v>12354</v>
      </c>
      <c r="Q7809" s="549">
        <v>1</v>
      </c>
      <c r="R7809" s="549">
        <v>116</v>
      </c>
      <c r="S7809" s="548">
        <v>2257</v>
      </c>
      <c r="T7809" s="548"/>
      <c r="U7809" s="99"/>
    </row>
    <row r="7810" spans="1:21" ht="19.5" customHeight="1">
      <c r="A7810" s="545">
        <v>102459</v>
      </c>
      <c r="B7810" s="545" t="s">
        <v>12415</v>
      </c>
      <c r="C7810" s="545" t="s">
        <v>216</v>
      </c>
      <c r="D7810" s="546">
        <v>44590</v>
      </c>
      <c r="E7810" s="171" t="str">
        <f t="shared" si="121"/>
        <v>2022</v>
      </c>
      <c r="F7810" s="547">
        <v>152304.01</v>
      </c>
      <c r="G7810" s="548">
        <v>0.19</v>
      </c>
      <c r="H7810" s="547">
        <v>127986.56</v>
      </c>
      <c r="I7810" s="545" t="s">
        <v>12659</v>
      </c>
      <c r="J7810" s="545" t="s">
        <v>13297</v>
      </c>
      <c r="K7810" s="545" t="s">
        <v>18794</v>
      </c>
      <c r="L7810" s="545" t="s">
        <v>13413</v>
      </c>
      <c r="M7810" s="548" t="s">
        <v>13758</v>
      </c>
      <c r="N7810" s="545" t="s">
        <v>13413</v>
      </c>
      <c r="O7810" s="545" t="s">
        <v>13413</v>
      </c>
      <c r="P7810" s="549">
        <v>12355</v>
      </c>
      <c r="Q7810" s="549">
        <v>1</v>
      </c>
      <c r="R7810" s="549">
        <v>116</v>
      </c>
      <c r="S7810" s="548">
        <v>2257</v>
      </c>
      <c r="T7810" s="548"/>
      <c r="U7810" s="99"/>
    </row>
    <row r="7811" spans="1:21" ht="19.5" customHeight="1">
      <c r="A7811" s="545">
        <v>102460</v>
      </c>
      <c r="B7811" s="545" t="s">
        <v>6520</v>
      </c>
      <c r="C7811" s="545" t="s">
        <v>216</v>
      </c>
      <c r="D7811" s="546">
        <v>44590</v>
      </c>
      <c r="E7811" s="171" t="str">
        <f t="shared" si="121"/>
        <v>2022</v>
      </c>
      <c r="F7811" s="547">
        <v>60256</v>
      </c>
      <c r="G7811" s="548">
        <v>0.19</v>
      </c>
      <c r="H7811" s="547">
        <v>50635.29</v>
      </c>
      <c r="I7811" s="545" t="s">
        <v>12659</v>
      </c>
      <c r="J7811" s="545" t="s">
        <v>13297</v>
      </c>
      <c r="K7811" s="545" t="s">
        <v>18795</v>
      </c>
      <c r="L7811" s="545" t="s">
        <v>13413</v>
      </c>
      <c r="M7811" s="548" t="s">
        <v>13758</v>
      </c>
      <c r="N7811" s="545" t="s">
        <v>13413</v>
      </c>
      <c r="O7811" s="545" t="s">
        <v>13413</v>
      </c>
      <c r="P7811" s="549">
        <v>12356</v>
      </c>
      <c r="Q7811" s="549">
        <v>1</v>
      </c>
      <c r="R7811" s="549">
        <v>116</v>
      </c>
      <c r="S7811" s="548">
        <v>2257</v>
      </c>
      <c r="T7811" s="548"/>
      <c r="U7811" s="99"/>
    </row>
    <row r="7812" spans="1:21" ht="19.5" customHeight="1">
      <c r="A7812" s="545">
        <v>102461</v>
      </c>
      <c r="B7812" s="545" t="s">
        <v>6519</v>
      </c>
      <c r="C7812" s="545" t="s">
        <v>216</v>
      </c>
      <c r="D7812" s="546">
        <v>44589</v>
      </c>
      <c r="E7812" s="171" t="str">
        <f t="shared" ref="E7812:E7875" si="122">TEXT(D7812,"YYYY")</f>
        <v>2022</v>
      </c>
      <c r="F7812" s="547">
        <v>17895.009999999998</v>
      </c>
      <c r="G7812" s="548">
        <v>0.19</v>
      </c>
      <c r="H7812" s="547">
        <v>15037.82</v>
      </c>
      <c r="I7812" s="545" t="s">
        <v>12659</v>
      </c>
      <c r="J7812" s="545" t="s">
        <v>13297</v>
      </c>
      <c r="K7812" s="545" t="s">
        <v>18796</v>
      </c>
      <c r="L7812" s="545" t="s">
        <v>13413</v>
      </c>
      <c r="M7812" s="548" t="s">
        <v>13758</v>
      </c>
      <c r="N7812" s="545" t="s">
        <v>13413</v>
      </c>
      <c r="O7812" s="545" t="s">
        <v>13413</v>
      </c>
      <c r="P7812" s="549">
        <v>12357</v>
      </c>
      <c r="Q7812" s="549">
        <v>1</v>
      </c>
      <c r="R7812" s="549">
        <v>116</v>
      </c>
      <c r="S7812" s="548">
        <v>2257</v>
      </c>
      <c r="T7812" s="548"/>
      <c r="U7812" s="99"/>
    </row>
    <row r="7813" spans="1:21" ht="19.5" customHeight="1">
      <c r="A7813" s="545">
        <v>102462</v>
      </c>
      <c r="B7813" s="545" t="s">
        <v>349</v>
      </c>
      <c r="C7813" s="545" t="s">
        <v>216</v>
      </c>
      <c r="D7813" s="546"/>
      <c r="E7813" s="171" t="str">
        <f t="shared" si="122"/>
        <v>1900</v>
      </c>
      <c r="F7813" s="547">
        <v>0</v>
      </c>
      <c r="G7813" s="548">
        <v>0</v>
      </c>
      <c r="H7813" s="547">
        <v>0</v>
      </c>
      <c r="I7813" s="545" t="s">
        <v>12654</v>
      </c>
      <c r="J7813" s="545"/>
      <c r="K7813" s="545" t="s">
        <v>13413</v>
      </c>
      <c r="L7813" s="545" t="s">
        <v>13413</v>
      </c>
      <c r="M7813" s="548" t="s">
        <v>13758</v>
      </c>
      <c r="N7813" s="545" t="s">
        <v>13413</v>
      </c>
      <c r="O7813" s="545" t="s">
        <v>13413</v>
      </c>
      <c r="P7813" s="549">
        <v>5401</v>
      </c>
      <c r="Q7813" s="549">
        <v>1</v>
      </c>
      <c r="R7813" s="549">
        <v>2</v>
      </c>
      <c r="S7813" s="548"/>
      <c r="T7813" s="548"/>
      <c r="U7813" s="99"/>
    </row>
    <row r="7814" spans="1:21" ht="19.5" customHeight="1">
      <c r="A7814" s="545">
        <v>102463</v>
      </c>
      <c r="B7814" s="545" t="s">
        <v>352</v>
      </c>
      <c r="C7814" s="545" t="s">
        <v>216</v>
      </c>
      <c r="D7814" s="546"/>
      <c r="E7814" s="171" t="str">
        <f t="shared" si="122"/>
        <v>1900</v>
      </c>
      <c r="F7814" s="547">
        <v>0</v>
      </c>
      <c r="G7814" s="548">
        <v>0</v>
      </c>
      <c r="H7814" s="547">
        <v>0</v>
      </c>
      <c r="I7814" s="545" t="s">
        <v>12654</v>
      </c>
      <c r="J7814" s="545"/>
      <c r="K7814" s="545" t="s">
        <v>13413</v>
      </c>
      <c r="L7814" s="545" t="s">
        <v>13413</v>
      </c>
      <c r="M7814" s="548" t="s">
        <v>13758</v>
      </c>
      <c r="N7814" s="545" t="s">
        <v>13413</v>
      </c>
      <c r="O7814" s="545" t="s">
        <v>13413</v>
      </c>
      <c r="P7814" s="549">
        <v>5402</v>
      </c>
      <c r="Q7814" s="549">
        <v>1</v>
      </c>
      <c r="R7814" s="549">
        <v>2</v>
      </c>
      <c r="S7814" s="548"/>
      <c r="T7814" s="548"/>
      <c r="U7814" s="99"/>
    </row>
    <row r="7815" spans="1:21" ht="19.5" customHeight="1">
      <c r="A7815" s="545">
        <v>102464</v>
      </c>
      <c r="B7815" s="545" t="s">
        <v>351</v>
      </c>
      <c r="C7815" s="545" t="s">
        <v>216</v>
      </c>
      <c r="D7815" s="546"/>
      <c r="E7815" s="171" t="str">
        <f t="shared" si="122"/>
        <v>1900</v>
      </c>
      <c r="F7815" s="547">
        <v>0</v>
      </c>
      <c r="G7815" s="548">
        <v>0</v>
      </c>
      <c r="H7815" s="547">
        <v>0</v>
      </c>
      <c r="I7815" s="545" t="s">
        <v>12654</v>
      </c>
      <c r="J7815" s="545"/>
      <c r="K7815" s="545" t="s">
        <v>13413</v>
      </c>
      <c r="L7815" s="545" t="s">
        <v>13413</v>
      </c>
      <c r="M7815" s="548" t="s">
        <v>13758</v>
      </c>
      <c r="N7815" s="545" t="s">
        <v>13413</v>
      </c>
      <c r="O7815" s="545" t="s">
        <v>13413</v>
      </c>
      <c r="P7815" s="549">
        <v>5403</v>
      </c>
      <c r="Q7815" s="549">
        <v>1</v>
      </c>
      <c r="R7815" s="549">
        <v>2</v>
      </c>
      <c r="S7815" s="548"/>
      <c r="T7815" s="548"/>
      <c r="U7815" s="99"/>
    </row>
    <row r="7816" spans="1:21" ht="19.5" customHeight="1">
      <c r="A7816" s="545">
        <v>102465</v>
      </c>
      <c r="B7816" s="545" t="s">
        <v>350</v>
      </c>
      <c r="C7816" s="545" t="s">
        <v>216</v>
      </c>
      <c r="D7816" s="546"/>
      <c r="E7816" s="171" t="str">
        <f t="shared" si="122"/>
        <v>1900</v>
      </c>
      <c r="F7816" s="547">
        <v>0</v>
      </c>
      <c r="G7816" s="548">
        <v>0</v>
      </c>
      <c r="H7816" s="547">
        <v>0</v>
      </c>
      <c r="I7816" s="545" t="s">
        <v>12654</v>
      </c>
      <c r="J7816" s="545"/>
      <c r="K7816" s="545" t="s">
        <v>13413</v>
      </c>
      <c r="L7816" s="545" t="s">
        <v>13413</v>
      </c>
      <c r="M7816" s="548" t="s">
        <v>13758</v>
      </c>
      <c r="N7816" s="545" t="s">
        <v>13413</v>
      </c>
      <c r="O7816" s="545" t="s">
        <v>13413</v>
      </c>
      <c r="P7816" s="549">
        <v>5404</v>
      </c>
      <c r="Q7816" s="549">
        <v>1</v>
      </c>
      <c r="R7816" s="549">
        <v>2</v>
      </c>
      <c r="S7816" s="548"/>
      <c r="T7816" s="548"/>
      <c r="U7816" s="99"/>
    </row>
    <row r="7817" spans="1:21" ht="19.5" customHeight="1">
      <c r="A7817" s="545">
        <v>102466</v>
      </c>
      <c r="B7817" s="545" t="s">
        <v>306</v>
      </c>
      <c r="C7817" s="545" t="s">
        <v>206</v>
      </c>
      <c r="D7817" s="546">
        <v>44592</v>
      </c>
      <c r="E7817" s="171" t="str">
        <f t="shared" si="122"/>
        <v>2022</v>
      </c>
      <c r="F7817" s="547">
        <v>5281.01</v>
      </c>
      <c r="G7817" s="548">
        <v>0.19</v>
      </c>
      <c r="H7817" s="547">
        <v>4437.82</v>
      </c>
      <c r="I7817" s="545" t="s">
        <v>12738</v>
      </c>
      <c r="J7817" s="545" t="s">
        <v>13297</v>
      </c>
      <c r="K7817" s="545" t="s">
        <v>13413</v>
      </c>
      <c r="L7817" s="545" t="s">
        <v>14939</v>
      </c>
      <c r="M7817" s="548" t="s">
        <v>13758</v>
      </c>
      <c r="N7817" s="545" t="s">
        <v>13413</v>
      </c>
      <c r="O7817" s="545" t="s">
        <v>13413</v>
      </c>
      <c r="P7817" s="549">
        <v>5405</v>
      </c>
      <c r="Q7817" s="549">
        <v>1</v>
      </c>
      <c r="R7817" s="549">
        <v>32</v>
      </c>
      <c r="S7817" s="548">
        <v>2257</v>
      </c>
      <c r="T7817" s="548"/>
      <c r="U7817" s="99"/>
    </row>
    <row r="7818" spans="1:21" ht="19.5" customHeight="1">
      <c r="A7818" s="545">
        <v>102467</v>
      </c>
      <c r="B7818" s="545" t="s">
        <v>8110</v>
      </c>
      <c r="C7818" s="545" t="s">
        <v>216</v>
      </c>
      <c r="D7818" s="546">
        <v>43543</v>
      </c>
      <c r="E7818" s="171" t="str">
        <f t="shared" si="122"/>
        <v>2019</v>
      </c>
      <c r="F7818" s="547">
        <v>25091.99</v>
      </c>
      <c r="G7818" s="548">
        <v>0.19</v>
      </c>
      <c r="H7818" s="547">
        <v>21085.71</v>
      </c>
      <c r="I7818" s="545" t="s">
        <v>12654</v>
      </c>
      <c r="J7818" s="545" t="s">
        <v>13302</v>
      </c>
      <c r="K7818" s="545" t="s">
        <v>18797</v>
      </c>
      <c r="L7818" s="545" t="s">
        <v>14939</v>
      </c>
      <c r="M7818" s="548" t="s">
        <v>13758</v>
      </c>
      <c r="N7818" s="545" t="s">
        <v>13413</v>
      </c>
      <c r="O7818" s="545" t="s">
        <v>13413</v>
      </c>
      <c r="P7818" s="549">
        <v>5406</v>
      </c>
      <c r="Q7818" s="549">
        <v>1</v>
      </c>
      <c r="R7818" s="549">
        <v>2</v>
      </c>
      <c r="S7818" s="548">
        <v>2219</v>
      </c>
      <c r="T7818" s="548"/>
      <c r="U7818" s="99"/>
    </row>
    <row r="7819" spans="1:21" ht="19.5" customHeight="1">
      <c r="A7819" s="545">
        <v>102468</v>
      </c>
      <c r="B7819" s="545" t="s">
        <v>416</v>
      </c>
      <c r="C7819" s="545" t="s">
        <v>206</v>
      </c>
      <c r="D7819" s="546"/>
      <c r="E7819" s="171" t="str">
        <f t="shared" si="122"/>
        <v>1900</v>
      </c>
      <c r="F7819" s="547">
        <v>0</v>
      </c>
      <c r="G7819" s="548">
        <v>0</v>
      </c>
      <c r="H7819" s="547">
        <v>0</v>
      </c>
      <c r="I7819" s="545" t="s">
        <v>12654</v>
      </c>
      <c r="J7819" s="545"/>
      <c r="K7819" s="545" t="s">
        <v>13413</v>
      </c>
      <c r="L7819" s="545" t="s">
        <v>14939</v>
      </c>
      <c r="M7819" s="548" t="s">
        <v>13758</v>
      </c>
      <c r="N7819" s="545" t="s">
        <v>13413</v>
      </c>
      <c r="O7819" s="545" t="s">
        <v>13413</v>
      </c>
      <c r="P7819" s="549">
        <v>5407</v>
      </c>
      <c r="Q7819" s="549">
        <v>1</v>
      </c>
      <c r="R7819" s="549">
        <v>2</v>
      </c>
      <c r="S7819" s="548"/>
      <c r="T7819" s="548"/>
      <c r="U7819" s="99"/>
    </row>
    <row r="7820" spans="1:21" ht="19.5" customHeight="1">
      <c r="A7820" s="545">
        <v>102469</v>
      </c>
      <c r="B7820" s="545" t="s">
        <v>6058</v>
      </c>
      <c r="C7820" s="545" t="s">
        <v>209</v>
      </c>
      <c r="D7820" s="546">
        <v>45708</v>
      </c>
      <c r="E7820" s="171" t="str">
        <f t="shared" si="122"/>
        <v>2025</v>
      </c>
      <c r="F7820" s="547">
        <v>122670.97</v>
      </c>
      <c r="G7820" s="548">
        <v>0.19</v>
      </c>
      <c r="H7820" s="547">
        <v>103084.85</v>
      </c>
      <c r="I7820" s="545" t="s">
        <v>12652</v>
      </c>
      <c r="J7820" s="545" t="s">
        <v>13307</v>
      </c>
      <c r="K7820" s="545" t="s">
        <v>13413</v>
      </c>
      <c r="L7820" s="545" t="s">
        <v>13413</v>
      </c>
      <c r="M7820" s="548" t="s">
        <v>13758</v>
      </c>
      <c r="N7820" s="545" t="s">
        <v>13413</v>
      </c>
      <c r="O7820" s="545" t="s">
        <v>13981</v>
      </c>
      <c r="P7820" s="549">
        <v>5408</v>
      </c>
      <c r="Q7820" s="549">
        <v>1</v>
      </c>
      <c r="R7820" s="549">
        <v>134</v>
      </c>
      <c r="S7820" s="548">
        <v>2228</v>
      </c>
      <c r="T7820" s="548"/>
      <c r="U7820" s="99"/>
    </row>
    <row r="7821" spans="1:21" ht="19.5" customHeight="1">
      <c r="A7821" s="545">
        <v>102470</v>
      </c>
      <c r="B7821" s="545" t="s">
        <v>2069</v>
      </c>
      <c r="C7821" s="545" t="s">
        <v>216</v>
      </c>
      <c r="D7821" s="546">
        <v>43567</v>
      </c>
      <c r="E7821" s="171" t="str">
        <f t="shared" si="122"/>
        <v>2019</v>
      </c>
      <c r="F7821" s="547">
        <v>44889</v>
      </c>
      <c r="G7821" s="548">
        <v>0.19</v>
      </c>
      <c r="H7821" s="547">
        <v>37721.85</v>
      </c>
      <c r="I7821" s="545" t="s">
        <v>12652</v>
      </c>
      <c r="J7821" s="545" t="s">
        <v>13299</v>
      </c>
      <c r="K7821" s="545" t="s">
        <v>13413</v>
      </c>
      <c r="L7821" s="545" t="s">
        <v>13413</v>
      </c>
      <c r="M7821" s="548" t="s">
        <v>13758</v>
      </c>
      <c r="N7821" s="545" t="s">
        <v>13413</v>
      </c>
      <c r="O7821" s="545" t="s">
        <v>13981</v>
      </c>
      <c r="P7821" s="549">
        <v>5409</v>
      </c>
      <c r="Q7821" s="549">
        <v>1</v>
      </c>
      <c r="R7821" s="549">
        <v>134</v>
      </c>
      <c r="S7821" s="548">
        <v>443</v>
      </c>
      <c r="T7821" s="548"/>
      <c r="U7821" s="99"/>
    </row>
    <row r="7822" spans="1:21" ht="19.5" customHeight="1">
      <c r="A7822" s="545">
        <v>102471</v>
      </c>
      <c r="B7822" s="545" t="s">
        <v>1977</v>
      </c>
      <c r="C7822" s="545" t="s">
        <v>216</v>
      </c>
      <c r="D7822" s="546">
        <v>46052</v>
      </c>
      <c r="E7822" s="171" t="str">
        <f t="shared" si="122"/>
        <v>2026</v>
      </c>
      <c r="F7822" s="547">
        <v>55994</v>
      </c>
      <c r="G7822" s="548">
        <v>0.19</v>
      </c>
      <c r="H7822" s="547">
        <v>47053.78</v>
      </c>
      <c r="I7822" s="545" t="s">
        <v>12650</v>
      </c>
      <c r="J7822" s="545" t="s">
        <v>13307</v>
      </c>
      <c r="K7822" s="545" t="s">
        <v>13413</v>
      </c>
      <c r="L7822" s="545" t="s">
        <v>14439</v>
      </c>
      <c r="M7822" s="548" t="s">
        <v>13758</v>
      </c>
      <c r="N7822" s="545" t="s">
        <v>22166</v>
      </c>
      <c r="O7822" s="545" t="s">
        <v>14519</v>
      </c>
      <c r="P7822" s="549">
        <v>5410</v>
      </c>
      <c r="Q7822" s="549">
        <v>1</v>
      </c>
      <c r="R7822" s="549">
        <v>127</v>
      </c>
      <c r="S7822" s="548">
        <v>2228</v>
      </c>
      <c r="T7822" s="548">
        <v>11</v>
      </c>
      <c r="U7822" s="99"/>
    </row>
    <row r="7823" spans="1:21" ht="19.5" customHeight="1">
      <c r="A7823" s="545">
        <v>102472</v>
      </c>
      <c r="B7823" s="545" t="s">
        <v>3798</v>
      </c>
      <c r="C7823" s="545" t="s">
        <v>216</v>
      </c>
      <c r="D7823" s="546">
        <v>44589</v>
      </c>
      <c r="E7823" s="171" t="str">
        <f t="shared" si="122"/>
        <v>2022</v>
      </c>
      <c r="F7823" s="547">
        <v>15949</v>
      </c>
      <c r="G7823" s="548">
        <v>0</v>
      </c>
      <c r="H7823" s="547">
        <v>15949</v>
      </c>
      <c r="I7823" s="545" t="s">
        <v>12766</v>
      </c>
      <c r="J7823" s="545" t="s">
        <v>13297</v>
      </c>
      <c r="K7823" s="545" t="s">
        <v>13413</v>
      </c>
      <c r="L7823" s="545" t="s">
        <v>13413</v>
      </c>
      <c r="M7823" s="548" t="s">
        <v>13758</v>
      </c>
      <c r="N7823" s="545" t="s">
        <v>13413</v>
      </c>
      <c r="O7823" s="545" t="s">
        <v>13413</v>
      </c>
      <c r="P7823" s="549">
        <v>5411</v>
      </c>
      <c r="Q7823" s="549">
        <v>1</v>
      </c>
      <c r="R7823" s="549">
        <v>172</v>
      </c>
      <c r="S7823" s="548">
        <v>2257</v>
      </c>
      <c r="T7823" s="548"/>
      <c r="U7823" s="99"/>
    </row>
    <row r="7824" spans="1:21" ht="19.5" customHeight="1">
      <c r="A7824" s="545">
        <v>102473</v>
      </c>
      <c r="B7824" s="545" t="s">
        <v>2304</v>
      </c>
      <c r="C7824" s="545" t="s">
        <v>216</v>
      </c>
      <c r="D7824" s="546">
        <v>44592</v>
      </c>
      <c r="E7824" s="171" t="str">
        <f t="shared" si="122"/>
        <v>2022</v>
      </c>
      <c r="F7824" s="547">
        <v>144615</v>
      </c>
      <c r="G7824" s="548">
        <v>0.19</v>
      </c>
      <c r="H7824" s="547">
        <v>121525.21</v>
      </c>
      <c r="I7824" s="545" t="s">
        <v>12715</v>
      </c>
      <c r="J7824" s="545" t="s">
        <v>13297</v>
      </c>
      <c r="K7824" s="545" t="s">
        <v>13413</v>
      </c>
      <c r="L7824" s="545" t="s">
        <v>14624</v>
      </c>
      <c r="M7824" s="548" t="s">
        <v>13758</v>
      </c>
      <c r="N7824" s="545" t="s">
        <v>13413</v>
      </c>
      <c r="O7824" s="545" t="s">
        <v>14625</v>
      </c>
      <c r="P7824" s="549">
        <v>5412</v>
      </c>
      <c r="Q7824" s="549">
        <v>1</v>
      </c>
      <c r="R7824" s="549">
        <v>129</v>
      </c>
      <c r="S7824" s="548">
        <v>2257</v>
      </c>
      <c r="T7824" s="548"/>
      <c r="U7824" s="99"/>
    </row>
    <row r="7825" spans="1:21" ht="19.5" customHeight="1">
      <c r="A7825" s="545">
        <v>102474</v>
      </c>
      <c r="B7825" s="545" t="s">
        <v>4714</v>
      </c>
      <c r="C7825" s="545" t="s">
        <v>216</v>
      </c>
      <c r="D7825" s="546">
        <v>44592</v>
      </c>
      <c r="E7825" s="171" t="str">
        <f t="shared" si="122"/>
        <v>2022</v>
      </c>
      <c r="F7825" s="547">
        <v>106211</v>
      </c>
      <c r="G7825" s="548">
        <v>0.19</v>
      </c>
      <c r="H7825" s="547">
        <v>89252.94</v>
      </c>
      <c r="I7825" s="545" t="s">
        <v>12715</v>
      </c>
      <c r="J7825" s="545" t="s">
        <v>13297</v>
      </c>
      <c r="K7825" s="545" t="s">
        <v>13413</v>
      </c>
      <c r="L7825" s="545" t="s">
        <v>14624</v>
      </c>
      <c r="M7825" s="548" t="s">
        <v>13758</v>
      </c>
      <c r="N7825" s="545" t="s">
        <v>13413</v>
      </c>
      <c r="O7825" s="545" t="s">
        <v>14625</v>
      </c>
      <c r="P7825" s="549">
        <v>5413</v>
      </c>
      <c r="Q7825" s="549">
        <v>1</v>
      </c>
      <c r="R7825" s="549">
        <v>129</v>
      </c>
      <c r="S7825" s="548">
        <v>2257</v>
      </c>
      <c r="T7825" s="548"/>
      <c r="U7825" s="99"/>
    </row>
    <row r="7826" spans="1:21" ht="19.5" customHeight="1">
      <c r="A7826" s="545">
        <v>102475</v>
      </c>
      <c r="B7826" s="545" t="s">
        <v>2301</v>
      </c>
      <c r="C7826" s="545" t="s">
        <v>216</v>
      </c>
      <c r="D7826" s="546">
        <v>46052</v>
      </c>
      <c r="E7826" s="171" t="str">
        <f t="shared" si="122"/>
        <v>2026</v>
      </c>
      <c r="F7826" s="547">
        <v>213696</v>
      </c>
      <c r="G7826" s="548">
        <v>0.19</v>
      </c>
      <c r="H7826" s="547">
        <v>179576.47</v>
      </c>
      <c r="I7826" s="545" t="s">
        <v>12715</v>
      </c>
      <c r="J7826" s="545" t="s">
        <v>13307</v>
      </c>
      <c r="K7826" s="545" t="s">
        <v>13413</v>
      </c>
      <c r="L7826" s="545" t="s">
        <v>14624</v>
      </c>
      <c r="M7826" s="548" t="s">
        <v>13758</v>
      </c>
      <c r="N7826" s="545" t="s">
        <v>13413</v>
      </c>
      <c r="O7826" s="545" t="s">
        <v>14625</v>
      </c>
      <c r="P7826" s="549">
        <v>5414</v>
      </c>
      <c r="Q7826" s="549">
        <v>1</v>
      </c>
      <c r="R7826" s="549">
        <v>129</v>
      </c>
      <c r="S7826" s="548">
        <v>2228</v>
      </c>
      <c r="T7826" s="548"/>
      <c r="U7826" s="99"/>
    </row>
    <row r="7827" spans="1:21" ht="19.5" customHeight="1">
      <c r="A7827" s="545">
        <v>102476</v>
      </c>
      <c r="B7827" s="545" t="s">
        <v>6297</v>
      </c>
      <c r="C7827" s="545" t="s">
        <v>216</v>
      </c>
      <c r="D7827" s="546">
        <v>45062</v>
      </c>
      <c r="E7827" s="171" t="str">
        <f t="shared" si="122"/>
        <v>2023</v>
      </c>
      <c r="F7827" s="547">
        <v>177175.99</v>
      </c>
      <c r="G7827" s="548">
        <v>0.19</v>
      </c>
      <c r="H7827" s="547">
        <v>148887.39000000001</v>
      </c>
      <c r="I7827" s="545" t="s">
        <v>12715</v>
      </c>
      <c r="J7827" s="545" t="s">
        <v>13297</v>
      </c>
      <c r="K7827" s="545" t="s">
        <v>13413</v>
      </c>
      <c r="L7827" s="545" t="s">
        <v>14624</v>
      </c>
      <c r="M7827" s="548" t="s">
        <v>13758</v>
      </c>
      <c r="N7827" s="545" t="s">
        <v>13413</v>
      </c>
      <c r="O7827" s="545" t="s">
        <v>14625</v>
      </c>
      <c r="P7827" s="549">
        <v>5415</v>
      </c>
      <c r="Q7827" s="549">
        <v>1</v>
      </c>
      <c r="R7827" s="549">
        <v>129</v>
      </c>
      <c r="S7827" s="548">
        <v>2257</v>
      </c>
      <c r="T7827" s="548"/>
      <c r="U7827" s="99"/>
    </row>
    <row r="7828" spans="1:21" ht="19.5" customHeight="1">
      <c r="A7828" s="545">
        <v>102477</v>
      </c>
      <c r="B7828" s="545" t="s">
        <v>10377</v>
      </c>
      <c r="C7828" s="545" t="s">
        <v>216</v>
      </c>
      <c r="D7828" s="546"/>
      <c r="E7828" s="171" t="str">
        <f t="shared" si="122"/>
        <v>1900</v>
      </c>
      <c r="F7828" s="547">
        <v>0</v>
      </c>
      <c r="G7828" s="548">
        <v>0</v>
      </c>
      <c r="H7828" s="547">
        <v>0</v>
      </c>
      <c r="I7828" s="545" t="s">
        <v>12650</v>
      </c>
      <c r="J7828" s="545"/>
      <c r="K7828" s="545" t="s">
        <v>13413</v>
      </c>
      <c r="L7828" s="545" t="s">
        <v>16438</v>
      </c>
      <c r="M7828" s="548" t="s">
        <v>13758</v>
      </c>
      <c r="N7828" s="545" t="s">
        <v>13413</v>
      </c>
      <c r="O7828" s="545" t="s">
        <v>13413</v>
      </c>
      <c r="P7828" s="549">
        <v>5416</v>
      </c>
      <c r="Q7828" s="549">
        <v>1</v>
      </c>
      <c r="R7828" s="549">
        <v>127</v>
      </c>
      <c r="S7828" s="548"/>
      <c r="T7828" s="548"/>
      <c r="U7828" s="99"/>
    </row>
    <row r="7829" spans="1:21" ht="19.5" customHeight="1">
      <c r="A7829" s="545">
        <v>102478</v>
      </c>
      <c r="B7829" s="545" t="s">
        <v>10376</v>
      </c>
      <c r="C7829" s="545" t="s">
        <v>209</v>
      </c>
      <c r="D7829" s="546"/>
      <c r="E7829" s="171" t="str">
        <f t="shared" si="122"/>
        <v>1900</v>
      </c>
      <c r="F7829" s="547">
        <v>0</v>
      </c>
      <c r="G7829" s="548">
        <v>0</v>
      </c>
      <c r="H7829" s="547">
        <v>0</v>
      </c>
      <c r="I7829" s="545" t="s">
        <v>12642</v>
      </c>
      <c r="J7829" s="545"/>
      <c r="K7829" s="545" t="s">
        <v>13413</v>
      </c>
      <c r="L7829" s="545" t="s">
        <v>13807</v>
      </c>
      <c r="M7829" s="548" t="s">
        <v>13758</v>
      </c>
      <c r="N7829" s="545" t="s">
        <v>13413</v>
      </c>
      <c r="O7829" s="545" t="s">
        <v>17857</v>
      </c>
      <c r="P7829" s="549">
        <v>5417</v>
      </c>
      <c r="Q7829" s="549">
        <v>1</v>
      </c>
      <c r="R7829" s="549">
        <v>135</v>
      </c>
      <c r="S7829" s="548"/>
      <c r="T7829" s="548"/>
      <c r="U7829" s="99"/>
    </row>
    <row r="7830" spans="1:21" ht="19.5" customHeight="1">
      <c r="A7830" s="545">
        <v>102479</v>
      </c>
      <c r="B7830" s="545" t="s">
        <v>1277</v>
      </c>
      <c r="C7830" s="545" t="s">
        <v>4504</v>
      </c>
      <c r="D7830" s="546"/>
      <c r="E7830" s="171" t="str">
        <f t="shared" si="122"/>
        <v>1900</v>
      </c>
      <c r="F7830" s="547">
        <v>0</v>
      </c>
      <c r="G7830" s="548">
        <v>0</v>
      </c>
      <c r="H7830" s="547">
        <v>0</v>
      </c>
      <c r="I7830" s="545" t="s">
        <v>12700</v>
      </c>
      <c r="J7830" s="545"/>
      <c r="K7830" s="545" t="s">
        <v>13413</v>
      </c>
      <c r="L7830" s="545" t="s">
        <v>14169</v>
      </c>
      <c r="M7830" s="548" t="s">
        <v>13868</v>
      </c>
      <c r="N7830" s="545" t="s">
        <v>13413</v>
      </c>
      <c r="O7830" s="545" t="s">
        <v>13413</v>
      </c>
      <c r="P7830" s="549">
        <v>5418</v>
      </c>
      <c r="Q7830" s="549">
        <v>2</v>
      </c>
      <c r="R7830" s="549">
        <v>117</v>
      </c>
      <c r="S7830" s="548"/>
      <c r="T7830" s="548"/>
      <c r="U7830" s="99"/>
    </row>
    <row r="7831" spans="1:21" ht="19.5" customHeight="1">
      <c r="A7831" s="545">
        <v>102480</v>
      </c>
      <c r="B7831" s="545" t="s">
        <v>3516</v>
      </c>
      <c r="C7831" s="545" t="s">
        <v>221</v>
      </c>
      <c r="D7831" s="546"/>
      <c r="E7831" s="171" t="str">
        <f t="shared" si="122"/>
        <v>1900</v>
      </c>
      <c r="F7831" s="547">
        <v>0</v>
      </c>
      <c r="G7831" s="548">
        <v>0</v>
      </c>
      <c r="H7831" s="547">
        <v>0</v>
      </c>
      <c r="I7831" s="545" t="s">
        <v>12753</v>
      </c>
      <c r="J7831" s="545"/>
      <c r="K7831" s="545" t="s">
        <v>13413</v>
      </c>
      <c r="L7831" s="545" t="s">
        <v>13413</v>
      </c>
      <c r="M7831" s="548" t="s">
        <v>13758</v>
      </c>
      <c r="N7831" s="545" t="s">
        <v>13413</v>
      </c>
      <c r="O7831" s="545" t="s">
        <v>16419</v>
      </c>
      <c r="P7831" s="549">
        <v>5419</v>
      </c>
      <c r="Q7831" s="549">
        <v>1</v>
      </c>
      <c r="R7831" s="549">
        <v>165</v>
      </c>
      <c r="S7831" s="548"/>
      <c r="T7831" s="548"/>
      <c r="U7831" s="99"/>
    </row>
    <row r="7832" spans="1:21" ht="19.5" customHeight="1">
      <c r="A7832" s="545">
        <v>102481</v>
      </c>
      <c r="B7832" s="545" t="s">
        <v>6518</v>
      </c>
      <c r="C7832" s="545" t="s">
        <v>216</v>
      </c>
      <c r="D7832" s="546">
        <v>44585</v>
      </c>
      <c r="E7832" s="171" t="str">
        <f t="shared" si="122"/>
        <v>2022</v>
      </c>
      <c r="F7832" s="547">
        <v>21124</v>
      </c>
      <c r="G7832" s="548">
        <v>0.19</v>
      </c>
      <c r="H7832" s="547">
        <v>17751.259999999998</v>
      </c>
      <c r="I7832" s="545" t="s">
        <v>12659</v>
      </c>
      <c r="J7832" s="545" t="s">
        <v>13297</v>
      </c>
      <c r="K7832" s="545" t="s">
        <v>18798</v>
      </c>
      <c r="L7832" s="545" t="s">
        <v>13413</v>
      </c>
      <c r="M7832" s="548" t="s">
        <v>13758</v>
      </c>
      <c r="N7832" s="545" t="s">
        <v>13413</v>
      </c>
      <c r="O7832" s="545" t="s">
        <v>13413</v>
      </c>
      <c r="P7832" s="549">
        <v>12358</v>
      </c>
      <c r="Q7832" s="549">
        <v>1</v>
      </c>
      <c r="R7832" s="549">
        <v>116</v>
      </c>
      <c r="S7832" s="548">
        <v>2257</v>
      </c>
      <c r="T7832" s="548"/>
      <c r="U7832" s="99"/>
    </row>
    <row r="7833" spans="1:21" ht="19.5" customHeight="1">
      <c r="A7833" s="545">
        <v>102482</v>
      </c>
      <c r="B7833" s="545" t="s">
        <v>971</v>
      </c>
      <c r="C7833" s="545" t="s">
        <v>4504</v>
      </c>
      <c r="D7833" s="546"/>
      <c r="E7833" s="171" t="str">
        <f t="shared" si="122"/>
        <v>1900</v>
      </c>
      <c r="F7833" s="547">
        <v>0</v>
      </c>
      <c r="G7833" s="548">
        <v>0</v>
      </c>
      <c r="H7833" s="547">
        <v>0</v>
      </c>
      <c r="I7833" s="545" t="s">
        <v>12668</v>
      </c>
      <c r="J7833" s="545"/>
      <c r="K7833" s="545" t="s">
        <v>13413</v>
      </c>
      <c r="L7833" s="545" t="s">
        <v>13413</v>
      </c>
      <c r="M7833" s="548" t="s">
        <v>13868</v>
      </c>
      <c r="N7833" s="545" t="s">
        <v>13413</v>
      </c>
      <c r="O7833" s="545" t="s">
        <v>13413</v>
      </c>
      <c r="P7833" s="549">
        <v>5420</v>
      </c>
      <c r="Q7833" s="549">
        <v>2</v>
      </c>
      <c r="R7833" s="549">
        <v>7</v>
      </c>
      <c r="S7833" s="548"/>
      <c r="T7833" s="548"/>
      <c r="U7833" s="99"/>
    </row>
    <row r="7834" spans="1:21" ht="19.5" customHeight="1">
      <c r="A7834" s="545">
        <v>102483</v>
      </c>
      <c r="B7834" s="545" t="s">
        <v>1487</v>
      </c>
      <c r="C7834" s="545" t="s">
        <v>4552</v>
      </c>
      <c r="D7834" s="546"/>
      <c r="E7834" s="171" t="str">
        <f t="shared" si="122"/>
        <v>1900</v>
      </c>
      <c r="F7834" s="547">
        <v>0</v>
      </c>
      <c r="G7834" s="548">
        <v>0</v>
      </c>
      <c r="H7834" s="547">
        <v>0</v>
      </c>
      <c r="I7834" s="545" t="s">
        <v>12685</v>
      </c>
      <c r="J7834" s="545"/>
      <c r="K7834" s="545" t="s">
        <v>13413</v>
      </c>
      <c r="L7834" s="545" t="s">
        <v>13413</v>
      </c>
      <c r="M7834" s="548" t="s">
        <v>13758</v>
      </c>
      <c r="N7834" s="545" t="s">
        <v>13413</v>
      </c>
      <c r="O7834" s="545" t="s">
        <v>13413</v>
      </c>
      <c r="P7834" s="549">
        <v>5421</v>
      </c>
      <c r="Q7834" s="549">
        <v>1</v>
      </c>
      <c r="R7834" s="549">
        <v>11</v>
      </c>
      <c r="S7834" s="548"/>
      <c r="T7834" s="548"/>
      <c r="U7834" s="99"/>
    </row>
    <row r="7835" spans="1:21" ht="19.5" customHeight="1">
      <c r="A7835" s="545">
        <v>102484</v>
      </c>
      <c r="B7835" s="545" t="s">
        <v>1515</v>
      </c>
      <c r="C7835" s="545" t="s">
        <v>4552</v>
      </c>
      <c r="D7835" s="546"/>
      <c r="E7835" s="171" t="str">
        <f t="shared" si="122"/>
        <v>1900</v>
      </c>
      <c r="F7835" s="547">
        <v>0</v>
      </c>
      <c r="G7835" s="548">
        <v>0</v>
      </c>
      <c r="H7835" s="547">
        <v>0</v>
      </c>
      <c r="I7835" s="545" t="s">
        <v>12685</v>
      </c>
      <c r="J7835" s="545"/>
      <c r="K7835" s="545" t="s">
        <v>13413</v>
      </c>
      <c r="L7835" s="545" t="s">
        <v>13413</v>
      </c>
      <c r="M7835" s="548" t="s">
        <v>13758</v>
      </c>
      <c r="N7835" s="545" t="s">
        <v>13413</v>
      </c>
      <c r="O7835" s="545" t="s">
        <v>13413</v>
      </c>
      <c r="P7835" s="549">
        <v>5422</v>
      </c>
      <c r="Q7835" s="549">
        <v>1</v>
      </c>
      <c r="R7835" s="549">
        <v>11</v>
      </c>
      <c r="S7835" s="548"/>
      <c r="T7835" s="548"/>
      <c r="U7835" s="99"/>
    </row>
    <row r="7836" spans="1:21" ht="19.5" customHeight="1">
      <c r="A7836" s="545">
        <v>102485</v>
      </c>
      <c r="B7836" s="545" t="s">
        <v>10375</v>
      </c>
      <c r="C7836" s="545" t="s">
        <v>216</v>
      </c>
      <c r="D7836" s="546"/>
      <c r="E7836" s="171" t="str">
        <f t="shared" si="122"/>
        <v>1900</v>
      </c>
      <c r="F7836" s="547">
        <v>0</v>
      </c>
      <c r="G7836" s="548">
        <v>0</v>
      </c>
      <c r="H7836" s="547">
        <v>0</v>
      </c>
      <c r="I7836" s="545" t="s">
        <v>12753</v>
      </c>
      <c r="J7836" s="545"/>
      <c r="K7836" s="545" t="s">
        <v>13413</v>
      </c>
      <c r="L7836" s="545" t="s">
        <v>13413</v>
      </c>
      <c r="M7836" s="548" t="s">
        <v>13758</v>
      </c>
      <c r="N7836" s="545" t="s">
        <v>13413</v>
      </c>
      <c r="O7836" s="545" t="s">
        <v>13413</v>
      </c>
      <c r="P7836" s="549">
        <v>5423</v>
      </c>
      <c r="Q7836" s="549">
        <v>1</v>
      </c>
      <c r="R7836" s="549">
        <v>165</v>
      </c>
      <c r="S7836" s="548"/>
      <c r="T7836" s="548"/>
      <c r="U7836" s="99"/>
    </row>
    <row r="7837" spans="1:21" ht="19.5" customHeight="1">
      <c r="A7837" s="545">
        <v>102486</v>
      </c>
      <c r="B7837" s="545" t="s">
        <v>948</v>
      </c>
      <c r="C7837" s="545" t="s">
        <v>4504</v>
      </c>
      <c r="D7837" s="546">
        <v>46052</v>
      </c>
      <c r="E7837" s="171" t="str">
        <f t="shared" si="122"/>
        <v>2026</v>
      </c>
      <c r="F7837" s="547">
        <v>45570</v>
      </c>
      <c r="G7837" s="548">
        <v>0.19</v>
      </c>
      <c r="H7837" s="547">
        <v>38294.120000000003</v>
      </c>
      <c r="I7837" s="545" t="s">
        <v>12668</v>
      </c>
      <c r="J7837" s="545" t="s">
        <v>13307</v>
      </c>
      <c r="K7837" s="545" t="s">
        <v>18799</v>
      </c>
      <c r="L7837" s="545" t="s">
        <v>13413</v>
      </c>
      <c r="M7837" s="548" t="s">
        <v>13868</v>
      </c>
      <c r="N7837" s="545" t="s">
        <v>13413</v>
      </c>
      <c r="O7837" s="545" t="s">
        <v>13413</v>
      </c>
      <c r="P7837" s="549">
        <v>5424</v>
      </c>
      <c r="Q7837" s="549">
        <v>2</v>
      </c>
      <c r="R7837" s="549">
        <v>7</v>
      </c>
      <c r="S7837" s="548">
        <v>2228</v>
      </c>
      <c r="T7837" s="548"/>
      <c r="U7837" s="99"/>
    </row>
    <row r="7838" spans="1:21" ht="19.5" customHeight="1">
      <c r="A7838" s="545">
        <v>102487</v>
      </c>
      <c r="B7838" s="545" t="s">
        <v>12365</v>
      </c>
      <c r="C7838" s="545" t="s">
        <v>221</v>
      </c>
      <c r="D7838" s="546">
        <v>44690</v>
      </c>
      <c r="E7838" s="171" t="str">
        <f t="shared" si="122"/>
        <v>2022</v>
      </c>
      <c r="F7838" s="547">
        <v>87993</v>
      </c>
      <c r="G7838" s="548">
        <v>0.19</v>
      </c>
      <c r="H7838" s="547">
        <v>73943.7</v>
      </c>
      <c r="I7838" s="545" t="s">
        <v>12987</v>
      </c>
      <c r="J7838" s="545" t="s">
        <v>13296</v>
      </c>
      <c r="K7838" s="545"/>
      <c r="L7838" s="545"/>
      <c r="M7838" s="548" t="s">
        <v>13758</v>
      </c>
      <c r="N7838" s="545" t="s">
        <v>13413</v>
      </c>
      <c r="O7838" s="545"/>
      <c r="P7838" s="549">
        <v>12913</v>
      </c>
      <c r="Q7838" s="549">
        <v>1</v>
      </c>
      <c r="R7838" s="549">
        <v>35</v>
      </c>
      <c r="S7838" s="548">
        <v>2218</v>
      </c>
      <c r="T7838" s="548"/>
      <c r="U7838" s="99"/>
    </row>
    <row r="7839" spans="1:21" ht="19.5" customHeight="1">
      <c r="A7839" s="545">
        <v>102488</v>
      </c>
      <c r="B7839" s="545" t="s">
        <v>942</v>
      </c>
      <c r="C7839" s="545" t="s">
        <v>4504</v>
      </c>
      <c r="D7839" s="546">
        <v>46052</v>
      </c>
      <c r="E7839" s="171" t="str">
        <f t="shared" si="122"/>
        <v>2026</v>
      </c>
      <c r="F7839" s="547">
        <v>73231</v>
      </c>
      <c r="G7839" s="548">
        <v>0.19</v>
      </c>
      <c r="H7839" s="547">
        <v>61538.66</v>
      </c>
      <c r="I7839" s="545" t="s">
        <v>12668</v>
      </c>
      <c r="J7839" s="545" t="s">
        <v>13307</v>
      </c>
      <c r="K7839" s="545" t="s">
        <v>13413</v>
      </c>
      <c r="L7839" s="545" t="s">
        <v>13413</v>
      </c>
      <c r="M7839" s="548" t="s">
        <v>13868</v>
      </c>
      <c r="N7839" s="545" t="s">
        <v>13413</v>
      </c>
      <c r="O7839" s="545" t="s">
        <v>13413</v>
      </c>
      <c r="P7839" s="549">
        <v>5425</v>
      </c>
      <c r="Q7839" s="549">
        <v>2</v>
      </c>
      <c r="R7839" s="549">
        <v>7</v>
      </c>
      <c r="S7839" s="548">
        <v>2228</v>
      </c>
      <c r="T7839" s="548"/>
      <c r="U7839" s="99"/>
    </row>
    <row r="7840" spans="1:21" ht="19.5" customHeight="1">
      <c r="A7840" s="545">
        <v>102489</v>
      </c>
      <c r="B7840" s="545" t="s">
        <v>2949</v>
      </c>
      <c r="C7840" s="545" t="s">
        <v>209</v>
      </c>
      <c r="D7840" s="546"/>
      <c r="E7840" s="171" t="str">
        <f t="shared" si="122"/>
        <v>1900</v>
      </c>
      <c r="F7840" s="547">
        <v>0</v>
      </c>
      <c r="G7840" s="548">
        <v>0</v>
      </c>
      <c r="H7840" s="547">
        <v>0</v>
      </c>
      <c r="I7840" s="545" t="s">
        <v>12683</v>
      </c>
      <c r="J7840" s="545"/>
      <c r="K7840" s="545" t="s">
        <v>13413</v>
      </c>
      <c r="L7840" s="545" t="s">
        <v>13413</v>
      </c>
      <c r="M7840" s="548" t="s">
        <v>13758</v>
      </c>
      <c r="N7840" s="545" t="s">
        <v>13413</v>
      </c>
      <c r="O7840" s="545" t="s">
        <v>14478</v>
      </c>
      <c r="P7840" s="549">
        <v>5426</v>
      </c>
      <c r="Q7840" s="549">
        <v>1</v>
      </c>
      <c r="R7840" s="549">
        <v>18</v>
      </c>
      <c r="S7840" s="548"/>
      <c r="T7840" s="548"/>
      <c r="U7840" s="99"/>
    </row>
    <row r="7841" spans="1:21" ht="19.5" customHeight="1">
      <c r="A7841" s="545">
        <v>102490</v>
      </c>
      <c r="B7841" s="545" t="s">
        <v>3593</v>
      </c>
      <c r="C7841" s="545" t="s">
        <v>216</v>
      </c>
      <c r="D7841" s="546">
        <v>46052</v>
      </c>
      <c r="E7841" s="171" t="str">
        <f t="shared" si="122"/>
        <v>2026</v>
      </c>
      <c r="F7841" s="547">
        <v>1731220</v>
      </c>
      <c r="G7841" s="548">
        <v>0.19</v>
      </c>
      <c r="H7841" s="547">
        <v>1454806.72</v>
      </c>
      <c r="I7841" s="545" t="s">
        <v>12758</v>
      </c>
      <c r="J7841" s="545" t="s">
        <v>13307</v>
      </c>
      <c r="K7841" s="545" t="s">
        <v>18800</v>
      </c>
      <c r="L7841" s="545" t="s">
        <v>17893</v>
      </c>
      <c r="M7841" s="548" t="s">
        <v>13758</v>
      </c>
      <c r="N7841" s="545" t="s">
        <v>13413</v>
      </c>
      <c r="O7841" s="545" t="s">
        <v>13413</v>
      </c>
      <c r="P7841" s="549">
        <v>5427</v>
      </c>
      <c r="Q7841" s="549">
        <v>1</v>
      </c>
      <c r="R7841" s="549">
        <v>164</v>
      </c>
      <c r="S7841" s="548">
        <v>2228</v>
      </c>
      <c r="T7841" s="548"/>
      <c r="U7841" s="99"/>
    </row>
    <row r="7842" spans="1:21" ht="19.5" customHeight="1">
      <c r="A7842" s="545">
        <v>102491</v>
      </c>
      <c r="B7842" s="545" t="s">
        <v>3466</v>
      </c>
      <c r="C7842" s="545" t="s">
        <v>216</v>
      </c>
      <c r="D7842" s="546"/>
      <c r="E7842" s="171" t="str">
        <f t="shared" si="122"/>
        <v>1900</v>
      </c>
      <c r="F7842" s="547">
        <v>0</v>
      </c>
      <c r="G7842" s="548">
        <v>0</v>
      </c>
      <c r="H7842" s="547">
        <v>0</v>
      </c>
      <c r="I7842" s="545" t="s">
        <v>12758</v>
      </c>
      <c r="J7842" s="545"/>
      <c r="K7842" s="545" t="s">
        <v>13413</v>
      </c>
      <c r="L7842" s="545" t="s">
        <v>13413</v>
      </c>
      <c r="M7842" s="548" t="s">
        <v>13758</v>
      </c>
      <c r="N7842" s="545" t="s">
        <v>22177</v>
      </c>
      <c r="O7842" s="545" t="s">
        <v>13413</v>
      </c>
      <c r="P7842" s="549">
        <v>5428</v>
      </c>
      <c r="Q7842" s="549">
        <v>1</v>
      </c>
      <c r="R7842" s="549">
        <v>164</v>
      </c>
      <c r="S7842" s="548"/>
      <c r="T7842" s="548">
        <v>95</v>
      </c>
      <c r="U7842" s="99"/>
    </row>
    <row r="7843" spans="1:21" ht="19.5" customHeight="1">
      <c r="A7843" s="545">
        <v>102492</v>
      </c>
      <c r="B7843" s="545" t="s">
        <v>6517</v>
      </c>
      <c r="C7843" s="545" t="s">
        <v>216</v>
      </c>
      <c r="D7843" s="546">
        <v>44589</v>
      </c>
      <c r="E7843" s="171" t="str">
        <f t="shared" si="122"/>
        <v>2022</v>
      </c>
      <c r="F7843" s="547">
        <v>19962</v>
      </c>
      <c r="G7843" s="548">
        <v>0.19</v>
      </c>
      <c r="H7843" s="547">
        <v>16774.79</v>
      </c>
      <c r="I7843" s="545" t="s">
        <v>12659</v>
      </c>
      <c r="J7843" s="545" t="s">
        <v>13297</v>
      </c>
      <c r="K7843" s="545" t="s">
        <v>18801</v>
      </c>
      <c r="L7843" s="545" t="s">
        <v>13413</v>
      </c>
      <c r="M7843" s="548" t="s">
        <v>13758</v>
      </c>
      <c r="N7843" s="545" t="s">
        <v>13413</v>
      </c>
      <c r="O7843" s="545" t="s">
        <v>13413</v>
      </c>
      <c r="P7843" s="549">
        <v>12359</v>
      </c>
      <c r="Q7843" s="549">
        <v>1</v>
      </c>
      <c r="R7843" s="549">
        <v>116</v>
      </c>
      <c r="S7843" s="548">
        <v>2257</v>
      </c>
      <c r="T7843" s="548"/>
      <c r="U7843" s="99"/>
    </row>
    <row r="7844" spans="1:21" ht="19.5" customHeight="1">
      <c r="A7844" s="545">
        <v>102493</v>
      </c>
      <c r="B7844" s="545" t="s">
        <v>944</v>
      </c>
      <c r="C7844" s="545" t="s">
        <v>4504</v>
      </c>
      <c r="D7844" s="546">
        <v>46052</v>
      </c>
      <c r="E7844" s="171" t="str">
        <f t="shared" si="122"/>
        <v>2026</v>
      </c>
      <c r="F7844" s="547">
        <v>90685</v>
      </c>
      <c r="G7844" s="548">
        <v>0.19</v>
      </c>
      <c r="H7844" s="547">
        <v>76205.88</v>
      </c>
      <c r="I7844" s="545" t="s">
        <v>12668</v>
      </c>
      <c r="J7844" s="545" t="s">
        <v>13307</v>
      </c>
      <c r="K7844" s="545" t="s">
        <v>18802</v>
      </c>
      <c r="L7844" s="545" t="s">
        <v>13413</v>
      </c>
      <c r="M7844" s="548" t="s">
        <v>13868</v>
      </c>
      <c r="N7844" s="545" t="s">
        <v>13413</v>
      </c>
      <c r="O7844" s="545" t="s">
        <v>13413</v>
      </c>
      <c r="P7844" s="549">
        <v>5429</v>
      </c>
      <c r="Q7844" s="549">
        <v>2</v>
      </c>
      <c r="R7844" s="549">
        <v>7</v>
      </c>
      <c r="S7844" s="548">
        <v>2228</v>
      </c>
      <c r="T7844" s="548"/>
      <c r="U7844" s="99"/>
    </row>
    <row r="7845" spans="1:21" ht="19.5" customHeight="1">
      <c r="A7845" s="545">
        <v>102494</v>
      </c>
      <c r="B7845" s="545" t="s">
        <v>10374</v>
      </c>
      <c r="C7845" s="545" t="s">
        <v>216</v>
      </c>
      <c r="D7845" s="546"/>
      <c r="E7845" s="171" t="str">
        <f t="shared" si="122"/>
        <v>1900</v>
      </c>
      <c r="F7845" s="547">
        <v>0</v>
      </c>
      <c r="G7845" s="548">
        <v>0</v>
      </c>
      <c r="H7845" s="547">
        <v>0</v>
      </c>
      <c r="I7845" s="545" t="s">
        <v>12753</v>
      </c>
      <c r="J7845" s="545"/>
      <c r="K7845" s="545" t="s">
        <v>13413</v>
      </c>
      <c r="L7845" s="545" t="s">
        <v>17893</v>
      </c>
      <c r="M7845" s="548" t="s">
        <v>13758</v>
      </c>
      <c r="N7845" s="545" t="s">
        <v>13413</v>
      </c>
      <c r="O7845" s="545" t="s">
        <v>13413</v>
      </c>
      <c r="P7845" s="549">
        <v>5430</v>
      </c>
      <c r="Q7845" s="549">
        <v>1</v>
      </c>
      <c r="R7845" s="549">
        <v>165</v>
      </c>
      <c r="S7845" s="548"/>
      <c r="T7845" s="548"/>
      <c r="U7845" s="99"/>
    </row>
    <row r="7846" spans="1:21" ht="19.5" customHeight="1">
      <c r="A7846" s="545">
        <v>102495</v>
      </c>
      <c r="B7846" s="545" t="s">
        <v>3447</v>
      </c>
      <c r="C7846" s="545" t="s">
        <v>209</v>
      </c>
      <c r="D7846" s="546"/>
      <c r="E7846" s="171" t="str">
        <f t="shared" si="122"/>
        <v>1900</v>
      </c>
      <c r="F7846" s="547">
        <v>0</v>
      </c>
      <c r="G7846" s="548">
        <v>0</v>
      </c>
      <c r="H7846" s="547">
        <v>0</v>
      </c>
      <c r="I7846" s="545" t="s">
        <v>12753</v>
      </c>
      <c r="J7846" s="545"/>
      <c r="K7846" s="545" t="s">
        <v>13413</v>
      </c>
      <c r="L7846" s="545" t="s">
        <v>17893</v>
      </c>
      <c r="M7846" s="548" t="s">
        <v>13758</v>
      </c>
      <c r="N7846" s="545" t="s">
        <v>13413</v>
      </c>
      <c r="O7846" s="545" t="s">
        <v>13413</v>
      </c>
      <c r="P7846" s="549">
        <v>5431</v>
      </c>
      <c r="Q7846" s="549">
        <v>1</v>
      </c>
      <c r="R7846" s="549">
        <v>165</v>
      </c>
      <c r="S7846" s="548"/>
      <c r="T7846" s="548"/>
      <c r="U7846" s="99"/>
    </row>
    <row r="7847" spans="1:21" ht="19.5" customHeight="1">
      <c r="A7847" s="545">
        <v>102496</v>
      </c>
      <c r="B7847" s="545" t="s">
        <v>10373</v>
      </c>
      <c r="C7847" s="545" t="s">
        <v>209</v>
      </c>
      <c r="D7847" s="546"/>
      <c r="E7847" s="171" t="str">
        <f t="shared" si="122"/>
        <v>1900</v>
      </c>
      <c r="F7847" s="547">
        <v>0</v>
      </c>
      <c r="G7847" s="548">
        <v>0</v>
      </c>
      <c r="H7847" s="547">
        <v>0</v>
      </c>
      <c r="I7847" s="545" t="s">
        <v>12753</v>
      </c>
      <c r="J7847" s="545"/>
      <c r="K7847" s="545" t="s">
        <v>13413</v>
      </c>
      <c r="L7847" s="545" t="s">
        <v>17893</v>
      </c>
      <c r="M7847" s="548" t="s">
        <v>13758</v>
      </c>
      <c r="N7847" s="545" t="s">
        <v>13413</v>
      </c>
      <c r="O7847" s="545" t="s">
        <v>13413</v>
      </c>
      <c r="P7847" s="549">
        <v>5432</v>
      </c>
      <c r="Q7847" s="549">
        <v>1</v>
      </c>
      <c r="R7847" s="549">
        <v>165</v>
      </c>
      <c r="S7847" s="548"/>
      <c r="T7847" s="548"/>
      <c r="U7847" s="99"/>
    </row>
    <row r="7848" spans="1:21" ht="19.5" customHeight="1">
      <c r="A7848" s="545">
        <v>102497</v>
      </c>
      <c r="B7848" s="545" t="s">
        <v>3401</v>
      </c>
      <c r="C7848" s="545" t="s">
        <v>209</v>
      </c>
      <c r="D7848" s="546"/>
      <c r="E7848" s="171" t="str">
        <f t="shared" si="122"/>
        <v>1900</v>
      </c>
      <c r="F7848" s="547">
        <v>0</v>
      </c>
      <c r="G7848" s="548">
        <v>0</v>
      </c>
      <c r="H7848" s="547">
        <v>0</v>
      </c>
      <c r="I7848" s="545" t="s">
        <v>12753</v>
      </c>
      <c r="J7848" s="545"/>
      <c r="K7848" s="545" t="s">
        <v>13413</v>
      </c>
      <c r="L7848" s="545" t="s">
        <v>17893</v>
      </c>
      <c r="M7848" s="548" t="s">
        <v>13758</v>
      </c>
      <c r="N7848" s="545" t="s">
        <v>13413</v>
      </c>
      <c r="O7848" s="545" t="s">
        <v>13413</v>
      </c>
      <c r="P7848" s="549">
        <v>5433</v>
      </c>
      <c r="Q7848" s="549">
        <v>1</v>
      </c>
      <c r="R7848" s="549">
        <v>165</v>
      </c>
      <c r="S7848" s="548"/>
      <c r="T7848" s="548"/>
      <c r="U7848" s="99"/>
    </row>
    <row r="7849" spans="1:21" ht="19.5" customHeight="1">
      <c r="A7849" s="545">
        <v>102498</v>
      </c>
      <c r="B7849" s="545" t="s">
        <v>10372</v>
      </c>
      <c r="C7849" s="545" t="s">
        <v>216</v>
      </c>
      <c r="D7849" s="546"/>
      <c r="E7849" s="171" t="str">
        <f t="shared" si="122"/>
        <v>1900</v>
      </c>
      <c r="F7849" s="547">
        <v>0</v>
      </c>
      <c r="G7849" s="548">
        <v>0</v>
      </c>
      <c r="H7849" s="547">
        <v>0</v>
      </c>
      <c r="I7849" s="545" t="s">
        <v>12642</v>
      </c>
      <c r="J7849" s="545"/>
      <c r="K7849" s="545" t="s">
        <v>13413</v>
      </c>
      <c r="L7849" s="545" t="s">
        <v>13413</v>
      </c>
      <c r="M7849" s="548" t="s">
        <v>13758</v>
      </c>
      <c r="N7849" s="545" t="s">
        <v>13413</v>
      </c>
      <c r="O7849" s="545" t="s">
        <v>13413</v>
      </c>
      <c r="P7849" s="549">
        <v>5434</v>
      </c>
      <c r="Q7849" s="549">
        <v>1</v>
      </c>
      <c r="R7849" s="549">
        <v>135</v>
      </c>
      <c r="S7849" s="548"/>
      <c r="T7849" s="548"/>
      <c r="U7849" s="99"/>
    </row>
    <row r="7850" spans="1:21" ht="19.5" customHeight="1">
      <c r="A7850" s="545">
        <v>102499</v>
      </c>
      <c r="B7850" s="545" t="s">
        <v>1380</v>
      </c>
      <c r="C7850" s="545" t="s">
        <v>285</v>
      </c>
      <c r="D7850" s="546">
        <v>46062</v>
      </c>
      <c r="E7850" s="171" t="str">
        <f t="shared" si="122"/>
        <v>2026</v>
      </c>
      <c r="F7850" s="547">
        <v>5100</v>
      </c>
      <c r="G7850" s="548">
        <v>0.19</v>
      </c>
      <c r="H7850" s="547">
        <v>4285.71</v>
      </c>
      <c r="I7850" s="545" t="s">
        <v>12659</v>
      </c>
      <c r="J7850" s="545" t="s">
        <v>13296</v>
      </c>
      <c r="K7850" s="545" t="s">
        <v>13413</v>
      </c>
      <c r="L7850" s="545" t="s">
        <v>13413</v>
      </c>
      <c r="M7850" s="548" t="s">
        <v>13758</v>
      </c>
      <c r="N7850" s="545" t="s">
        <v>13413</v>
      </c>
      <c r="O7850" s="545" t="s">
        <v>13413</v>
      </c>
      <c r="P7850" s="549">
        <v>5435</v>
      </c>
      <c r="Q7850" s="549">
        <v>1</v>
      </c>
      <c r="R7850" s="549">
        <v>116</v>
      </c>
      <c r="S7850" s="548">
        <v>2218</v>
      </c>
      <c r="T7850" s="548"/>
      <c r="U7850" s="99"/>
    </row>
    <row r="7851" spans="1:21" ht="19.5" customHeight="1">
      <c r="A7851" s="545">
        <v>102500</v>
      </c>
      <c r="B7851" s="545" t="s">
        <v>4550</v>
      </c>
      <c r="C7851" s="545" t="s">
        <v>216</v>
      </c>
      <c r="D7851" s="546"/>
      <c r="E7851" s="171" t="str">
        <f t="shared" si="122"/>
        <v>1900</v>
      </c>
      <c r="F7851" s="547">
        <v>0</v>
      </c>
      <c r="G7851" s="548">
        <v>0</v>
      </c>
      <c r="H7851" s="547">
        <v>0</v>
      </c>
      <c r="I7851" s="545" t="s">
        <v>12762</v>
      </c>
      <c r="J7851" s="545"/>
      <c r="K7851" s="545" t="s">
        <v>13413</v>
      </c>
      <c r="L7851" s="545" t="s">
        <v>13413</v>
      </c>
      <c r="M7851" s="548" t="s">
        <v>13758</v>
      </c>
      <c r="N7851" s="545" t="s">
        <v>13413</v>
      </c>
      <c r="O7851" s="545" t="s">
        <v>13413</v>
      </c>
      <c r="P7851" s="549">
        <v>5436</v>
      </c>
      <c r="Q7851" s="549">
        <v>1</v>
      </c>
      <c r="R7851" s="549">
        <v>8</v>
      </c>
      <c r="S7851" s="548"/>
      <c r="T7851" s="548"/>
      <c r="U7851" s="99"/>
    </row>
    <row r="7852" spans="1:21" ht="19.5" customHeight="1">
      <c r="A7852" s="545">
        <v>102501</v>
      </c>
      <c r="B7852" s="545" t="s">
        <v>3289</v>
      </c>
      <c r="C7852" s="545" t="s">
        <v>5217</v>
      </c>
      <c r="D7852" s="546">
        <v>46056</v>
      </c>
      <c r="E7852" s="171" t="str">
        <f t="shared" si="122"/>
        <v>2026</v>
      </c>
      <c r="F7852" s="547">
        <v>183710</v>
      </c>
      <c r="G7852" s="548">
        <v>0</v>
      </c>
      <c r="H7852" s="547">
        <v>183710</v>
      </c>
      <c r="I7852" s="545" t="s">
        <v>12653</v>
      </c>
      <c r="J7852" s="545" t="s">
        <v>13299</v>
      </c>
      <c r="K7852" s="545" t="s">
        <v>18803</v>
      </c>
      <c r="L7852" s="545" t="s">
        <v>13413</v>
      </c>
      <c r="M7852" s="548" t="s">
        <v>13813</v>
      </c>
      <c r="N7852" s="545" t="s">
        <v>13413</v>
      </c>
      <c r="O7852" s="545" t="s">
        <v>13413</v>
      </c>
      <c r="P7852" s="549">
        <v>5437</v>
      </c>
      <c r="Q7852" s="549">
        <v>3</v>
      </c>
      <c r="R7852" s="549">
        <v>160</v>
      </c>
      <c r="S7852" s="548">
        <v>443</v>
      </c>
      <c r="T7852" s="548"/>
      <c r="U7852" s="99"/>
    </row>
    <row r="7853" spans="1:21" ht="19.5" customHeight="1">
      <c r="A7853" s="545">
        <v>102502</v>
      </c>
      <c r="B7853" s="545" t="s">
        <v>5225</v>
      </c>
      <c r="C7853" s="545" t="s">
        <v>5217</v>
      </c>
      <c r="D7853" s="546">
        <v>46056</v>
      </c>
      <c r="E7853" s="171" t="str">
        <f t="shared" si="122"/>
        <v>2026</v>
      </c>
      <c r="F7853" s="547">
        <v>183710</v>
      </c>
      <c r="G7853" s="548">
        <v>0</v>
      </c>
      <c r="H7853" s="547">
        <v>183710</v>
      </c>
      <c r="I7853" s="545" t="s">
        <v>12653</v>
      </c>
      <c r="J7853" s="545" t="s">
        <v>13299</v>
      </c>
      <c r="K7853" s="545" t="s">
        <v>18804</v>
      </c>
      <c r="L7853" s="545" t="s">
        <v>13413</v>
      </c>
      <c r="M7853" s="548" t="s">
        <v>13813</v>
      </c>
      <c r="N7853" s="545" t="s">
        <v>13413</v>
      </c>
      <c r="O7853" s="545" t="s">
        <v>13413</v>
      </c>
      <c r="P7853" s="549">
        <v>5438</v>
      </c>
      <c r="Q7853" s="549">
        <v>3</v>
      </c>
      <c r="R7853" s="549">
        <v>160</v>
      </c>
      <c r="S7853" s="548">
        <v>443</v>
      </c>
      <c r="T7853" s="548"/>
      <c r="U7853" s="99"/>
    </row>
    <row r="7854" spans="1:21" ht="19.5" customHeight="1">
      <c r="A7854" s="545">
        <v>102503</v>
      </c>
      <c r="B7854" s="545" t="s">
        <v>5216</v>
      </c>
      <c r="C7854" s="545" t="s">
        <v>5217</v>
      </c>
      <c r="D7854" s="546">
        <v>46056</v>
      </c>
      <c r="E7854" s="171" t="str">
        <f t="shared" si="122"/>
        <v>2026</v>
      </c>
      <c r="F7854" s="547">
        <v>110079</v>
      </c>
      <c r="G7854" s="548">
        <v>0</v>
      </c>
      <c r="H7854" s="547">
        <v>110079</v>
      </c>
      <c r="I7854" s="545" t="s">
        <v>12653</v>
      </c>
      <c r="J7854" s="545" t="s">
        <v>13299</v>
      </c>
      <c r="K7854" s="545" t="s">
        <v>18805</v>
      </c>
      <c r="L7854" s="545" t="s">
        <v>13413</v>
      </c>
      <c r="M7854" s="548" t="s">
        <v>13813</v>
      </c>
      <c r="N7854" s="545" t="s">
        <v>13413</v>
      </c>
      <c r="O7854" s="545" t="s">
        <v>13413</v>
      </c>
      <c r="P7854" s="549">
        <v>5439</v>
      </c>
      <c r="Q7854" s="549">
        <v>3</v>
      </c>
      <c r="R7854" s="549">
        <v>160</v>
      </c>
      <c r="S7854" s="548">
        <v>443</v>
      </c>
      <c r="T7854" s="548"/>
      <c r="U7854" s="99"/>
    </row>
    <row r="7855" spans="1:21" ht="19.5" customHeight="1">
      <c r="A7855" s="545">
        <v>102505</v>
      </c>
      <c r="B7855" s="545" t="s">
        <v>6516</v>
      </c>
      <c r="C7855" s="545" t="s">
        <v>216</v>
      </c>
      <c r="D7855" s="546">
        <v>44589</v>
      </c>
      <c r="E7855" s="171" t="str">
        <f t="shared" si="122"/>
        <v>2022</v>
      </c>
      <c r="F7855" s="547">
        <v>67597</v>
      </c>
      <c r="G7855" s="548">
        <v>0.19</v>
      </c>
      <c r="H7855" s="547">
        <v>56804.2</v>
      </c>
      <c r="I7855" s="545" t="s">
        <v>12659</v>
      </c>
      <c r="J7855" s="545" t="s">
        <v>13297</v>
      </c>
      <c r="K7855" s="545" t="s">
        <v>18806</v>
      </c>
      <c r="L7855" s="545" t="s">
        <v>13413</v>
      </c>
      <c r="M7855" s="548" t="s">
        <v>13758</v>
      </c>
      <c r="N7855" s="545" t="s">
        <v>13413</v>
      </c>
      <c r="O7855" s="545" t="s">
        <v>13413</v>
      </c>
      <c r="P7855" s="549">
        <v>12360</v>
      </c>
      <c r="Q7855" s="549">
        <v>1</v>
      </c>
      <c r="R7855" s="549">
        <v>116</v>
      </c>
      <c r="S7855" s="548">
        <v>2257</v>
      </c>
      <c r="T7855" s="548"/>
      <c r="U7855" s="99"/>
    </row>
    <row r="7856" spans="1:21" ht="19.5" customHeight="1">
      <c r="A7856" s="545">
        <v>102506</v>
      </c>
      <c r="B7856" s="545" t="s">
        <v>6515</v>
      </c>
      <c r="C7856" s="545" t="s">
        <v>216</v>
      </c>
      <c r="D7856" s="546">
        <v>44601</v>
      </c>
      <c r="E7856" s="171" t="str">
        <f t="shared" si="122"/>
        <v>2022</v>
      </c>
      <c r="F7856" s="547">
        <v>27120</v>
      </c>
      <c r="G7856" s="548">
        <v>0.19</v>
      </c>
      <c r="H7856" s="547">
        <v>22789.919999999998</v>
      </c>
      <c r="I7856" s="545" t="s">
        <v>12686</v>
      </c>
      <c r="J7856" s="545" t="s">
        <v>13297</v>
      </c>
      <c r="K7856" s="545" t="s">
        <v>18807</v>
      </c>
      <c r="L7856" s="545" t="s">
        <v>13413</v>
      </c>
      <c r="M7856" s="548" t="s">
        <v>13758</v>
      </c>
      <c r="N7856" s="545" t="s">
        <v>13413</v>
      </c>
      <c r="O7856" s="545" t="s">
        <v>13413</v>
      </c>
      <c r="P7856" s="549">
        <v>12361</v>
      </c>
      <c r="Q7856" s="549">
        <v>1</v>
      </c>
      <c r="R7856" s="549">
        <v>131</v>
      </c>
      <c r="S7856" s="548">
        <v>2257</v>
      </c>
      <c r="T7856" s="548"/>
      <c r="U7856" s="99"/>
    </row>
    <row r="7857" spans="1:21" ht="19.5" customHeight="1">
      <c r="A7857" s="545">
        <v>102507</v>
      </c>
      <c r="B7857" s="545" t="s">
        <v>6514</v>
      </c>
      <c r="C7857" s="545" t="s">
        <v>216</v>
      </c>
      <c r="D7857" s="546">
        <v>44601</v>
      </c>
      <c r="E7857" s="171" t="str">
        <f t="shared" si="122"/>
        <v>2022</v>
      </c>
      <c r="F7857" s="547">
        <v>5228</v>
      </c>
      <c r="G7857" s="548">
        <v>0.19</v>
      </c>
      <c r="H7857" s="547">
        <v>4393.28</v>
      </c>
      <c r="I7857" s="545" t="s">
        <v>12686</v>
      </c>
      <c r="J7857" s="545" t="s">
        <v>13297</v>
      </c>
      <c r="K7857" s="545" t="s">
        <v>18808</v>
      </c>
      <c r="L7857" s="545" t="s">
        <v>13413</v>
      </c>
      <c r="M7857" s="548" t="s">
        <v>13758</v>
      </c>
      <c r="N7857" s="545" t="s">
        <v>13413</v>
      </c>
      <c r="O7857" s="545" t="s">
        <v>13413</v>
      </c>
      <c r="P7857" s="549">
        <v>12362</v>
      </c>
      <c r="Q7857" s="549">
        <v>1</v>
      </c>
      <c r="R7857" s="549">
        <v>131</v>
      </c>
      <c r="S7857" s="548">
        <v>2257</v>
      </c>
      <c r="T7857" s="548"/>
      <c r="U7857" s="99"/>
    </row>
    <row r="7858" spans="1:21" ht="19.5" customHeight="1">
      <c r="A7858" s="545">
        <v>102508</v>
      </c>
      <c r="B7858" s="545" t="s">
        <v>12569</v>
      </c>
      <c r="C7858" s="545" t="s">
        <v>216</v>
      </c>
      <c r="D7858" s="546">
        <v>44592</v>
      </c>
      <c r="E7858" s="171" t="str">
        <f t="shared" si="122"/>
        <v>2022</v>
      </c>
      <c r="F7858" s="547">
        <v>185681</v>
      </c>
      <c r="G7858" s="548">
        <v>0.19</v>
      </c>
      <c r="H7858" s="547">
        <v>156034.45000000001</v>
      </c>
      <c r="I7858" s="545" t="s">
        <v>12637</v>
      </c>
      <c r="J7858" s="545" t="s">
        <v>13297</v>
      </c>
      <c r="K7858" s="545" t="s">
        <v>18809</v>
      </c>
      <c r="L7858" s="545" t="s">
        <v>13413</v>
      </c>
      <c r="M7858" s="548" t="s">
        <v>13758</v>
      </c>
      <c r="N7858" s="545" t="s">
        <v>13413</v>
      </c>
      <c r="O7858" s="545" t="s">
        <v>13413</v>
      </c>
      <c r="P7858" s="549">
        <v>5441</v>
      </c>
      <c r="Q7858" s="549">
        <v>1</v>
      </c>
      <c r="R7858" s="549">
        <v>13</v>
      </c>
      <c r="S7858" s="548">
        <v>2257</v>
      </c>
      <c r="T7858" s="548"/>
      <c r="U7858" s="99"/>
    </row>
    <row r="7859" spans="1:21" ht="19.5" customHeight="1">
      <c r="A7859" s="545">
        <v>102509</v>
      </c>
      <c r="B7859" s="545" t="s">
        <v>6513</v>
      </c>
      <c r="C7859" s="545" t="s">
        <v>216</v>
      </c>
      <c r="D7859" s="546">
        <v>44601</v>
      </c>
      <c r="E7859" s="171" t="str">
        <f t="shared" si="122"/>
        <v>2022</v>
      </c>
      <c r="F7859" s="547">
        <v>6591.01</v>
      </c>
      <c r="G7859" s="548">
        <v>0.19</v>
      </c>
      <c r="H7859" s="547">
        <v>5538.66</v>
      </c>
      <c r="I7859" s="545" t="s">
        <v>12686</v>
      </c>
      <c r="J7859" s="545" t="s">
        <v>13297</v>
      </c>
      <c r="K7859" s="545" t="s">
        <v>18810</v>
      </c>
      <c r="L7859" s="545" t="s">
        <v>13413</v>
      </c>
      <c r="M7859" s="548" t="s">
        <v>13758</v>
      </c>
      <c r="N7859" s="545" t="s">
        <v>13413</v>
      </c>
      <c r="O7859" s="545" t="s">
        <v>13413</v>
      </c>
      <c r="P7859" s="549">
        <v>12363</v>
      </c>
      <c r="Q7859" s="549">
        <v>1</v>
      </c>
      <c r="R7859" s="549">
        <v>131</v>
      </c>
      <c r="S7859" s="548">
        <v>2257</v>
      </c>
      <c r="T7859" s="548"/>
      <c r="U7859" s="99"/>
    </row>
    <row r="7860" spans="1:21" ht="19.5" customHeight="1">
      <c r="A7860" s="545">
        <v>102510</v>
      </c>
      <c r="B7860" s="545" t="s">
        <v>6296</v>
      </c>
      <c r="C7860" s="545" t="s">
        <v>209</v>
      </c>
      <c r="D7860" s="546">
        <v>46052</v>
      </c>
      <c r="E7860" s="171" t="str">
        <f t="shared" si="122"/>
        <v>2026</v>
      </c>
      <c r="F7860" s="547">
        <v>46795</v>
      </c>
      <c r="G7860" s="548">
        <v>0.19</v>
      </c>
      <c r="H7860" s="547">
        <v>39323.53</v>
      </c>
      <c r="I7860" s="545" t="s">
        <v>12706</v>
      </c>
      <c r="J7860" s="545" t="s">
        <v>13307</v>
      </c>
      <c r="K7860" s="545" t="s">
        <v>13413</v>
      </c>
      <c r="L7860" s="545" t="s">
        <v>13413</v>
      </c>
      <c r="M7860" s="548" t="s">
        <v>13758</v>
      </c>
      <c r="N7860" s="545" t="s">
        <v>13413</v>
      </c>
      <c r="O7860" s="545" t="s">
        <v>13413</v>
      </c>
      <c r="P7860" s="549">
        <v>5442</v>
      </c>
      <c r="Q7860" s="549">
        <v>1</v>
      </c>
      <c r="R7860" s="549">
        <v>128</v>
      </c>
      <c r="S7860" s="548">
        <v>2228</v>
      </c>
      <c r="T7860" s="548"/>
      <c r="U7860" s="99"/>
    </row>
    <row r="7861" spans="1:21" ht="19.5" customHeight="1">
      <c r="A7861" s="545">
        <v>102511</v>
      </c>
      <c r="B7861" s="545" t="s">
        <v>6512</v>
      </c>
      <c r="C7861" s="545" t="s">
        <v>216</v>
      </c>
      <c r="D7861" s="546">
        <v>44601</v>
      </c>
      <c r="E7861" s="171" t="str">
        <f t="shared" si="122"/>
        <v>2022</v>
      </c>
      <c r="F7861" s="547">
        <v>10034</v>
      </c>
      <c r="G7861" s="548">
        <v>0.19</v>
      </c>
      <c r="H7861" s="547">
        <v>8431.93</v>
      </c>
      <c r="I7861" s="545" t="s">
        <v>12686</v>
      </c>
      <c r="J7861" s="545" t="s">
        <v>13297</v>
      </c>
      <c r="K7861" s="545" t="s">
        <v>18811</v>
      </c>
      <c r="L7861" s="545" t="s">
        <v>13413</v>
      </c>
      <c r="M7861" s="548" t="s">
        <v>13758</v>
      </c>
      <c r="N7861" s="545" t="s">
        <v>13413</v>
      </c>
      <c r="O7861" s="545" t="s">
        <v>13413</v>
      </c>
      <c r="P7861" s="549">
        <v>12364</v>
      </c>
      <c r="Q7861" s="549">
        <v>1</v>
      </c>
      <c r="R7861" s="549">
        <v>131</v>
      </c>
      <c r="S7861" s="548">
        <v>2257</v>
      </c>
      <c r="T7861" s="548"/>
      <c r="U7861" s="99"/>
    </row>
    <row r="7862" spans="1:21" ht="19.5" customHeight="1">
      <c r="A7862" s="545">
        <v>102512</v>
      </c>
      <c r="B7862" s="545" t="s">
        <v>10371</v>
      </c>
      <c r="C7862" s="545" t="s">
        <v>216</v>
      </c>
      <c r="D7862" s="546"/>
      <c r="E7862" s="171" t="str">
        <f t="shared" si="122"/>
        <v>1900</v>
      </c>
      <c r="F7862" s="547">
        <v>0</v>
      </c>
      <c r="G7862" s="548">
        <v>0</v>
      </c>
      <c r="H7862" s="547">
        <v>0</v>
      </c>
      <c r="I7862" s="545" t="s">
        <v>12650</v>
      </c>
      <c r="J7862" s="545"/>
      <c r="K7862" s="545" t="s">
        <v>18812</v>
      </c>
      <c r="L7862" s="545" t="s">
        <v>13413</v>
      </c>
      <c r="M7862" s="548" t="s">
        <v>13758</v>
      </c>
      <c r="N7862" s="545" t="s">
        <v>13413</v>
      </c>
      <c r="O7862" s="545" t="s">
        <v>13413</v>
      </c>
      <c r="P7862" s="549">
        <v>5443</v>
      </c>
      <c r="Q7862" s="549">
        <v>1</v>
      </c>
      <c r="R7862" s="549">
        <v>127</v>
      </c>
      <c r="S7862" s="548"/>
      <c r="T7862" s="548"/>
      <c r="U7862" s="99"/>
    </row>
    <row r="7863" spans="1:21" ht="19.5" customHeight="1">
      <c r="A7863" s="545">
        <v>102513</v>
      </c>
      <c r="B7863" s="545" t="s">
        <v>2244</v>
      </c>
      <c r="C7863" s="545" t="s">
        <v>216</v>
      </c>
      <c r="D7863" s="546">
        <v>44592</v>
      </c>
      <c r="E7863" s="171" t="str">
        <f t="shared" si="122"/>
        <v>2022</v>
      </c>
      <c r="F7863" s="547">
        <v>975</v>
      </c>
      <c r="G7863" s="548">
        <v>0.19</v>
      </c>
      <c r="H7863" s="547">
        <v>819.33</v>
      </c>
      <c r="I7863" s="545" t="s">
        <v>12637</v>
      </c>
      <c r="J7863" s="545" t="s">
        <v>13297</v>
      </c>
      <c r="K7863" s="545" t="s">
        <v>13413</v>
      </c>
      <c r="L7863" s="545" t="s">
        <v>13413</v>
      </c>
      <c r="M7863" s="548" t="s">
        <v>13758</v>
      </c>
      <c r="N7863" s="545" t="s">
        <v>13413</v>
      </c>
      <c r="O7863" s="545" t="s">
        <v>13413</v>
      </c>
      <c r="P7863" s="549">
        <v>5444</v>
      </c>
      <c r="Q7863" s="549">
        <v>1</v>
      </c>
      <c r="R7863" s="549">
        <v>13</v>
      </c>
      <c r="S7863" s="548">
        <v>2257</v>
      </c>
      <c r="T7863" s="548"/>
      <c r="U7863" s="99"/>
    </row>
    <row r="7864" spans="1:21" ht="19.5" customHeight="1">
      <c r="A7864" s="545">
        <v>102514</v>
      </c>
      <c r="B7864" s="545" t="s">
        <v>1784</v>
      </c>
      <c r="C7864" s="545" t="s">
        <v>216</v>
      </c>
      <c r="D7864" s="546">
        <v>46052</v>
      </c>
      <c r="E7864" s="171" t="str">
        <f t="shared" si="122"/>
        <v>2026</v>
      </c>
      <c r="F7864" s="547">
        <v>221</v>
      </c>
      <c r="G7864" s="548">
        <v>0.19</v>
      </c>
      <c r="H7864" s="547">
        <v>185.71</v>
      </c>
      <c r="I7864" s="545" t="s">
        <v>12637</v>
      </c>
      <c r="J7864" s="545" t="s">
        <v>13307</v>
      </c>
      <c r="K7864" s="545" t="s">
        <v>18813</v>
      </c>
      <c r="L7864" s="545" t="s">
        <v>13413</v>
      </c>
      <c r="M7864" s="548" t="s">
        <v>13758</v>
      </c>
      <c r="N7864" s="545" t="s">
        <v>13413</v>
      </c>
      <c r="O7864" s="545" t="s">
        <v>13413</v>
      </c>
      <c r="P7864" s="549">
        <v>5445</v>
      </c>
      <c r="Q7864" s="549">
        <v>1</v>
      </c>
      <c r="R7864" s="549">
        <v>13</v>
      </c>
      <c r="S7864" s="548">
        <v>2228</v>
      </c>
      <c r="T7864" s="548"/>
      <c r="U7864" s="99"/>
    </row>
    <row r="7865" spans="1:21" ht="19.5" customHeight="1">
      <c r="A7865" s="545">
        <v>102515</v>
      </c>
      <c r="B7865" s="545" t="s">
        <v>906</v>
      </c>
      <c r="C7865" s="545" t="s">
        <v>903</v>
      </c>
      <c r="D7865" s="546">
        <v>45708</v>
      </c>
      <c r="E7865" s="171" t="str">
        <f t="shared" si="122"/>
        <v>2025</v>
      </c>
      <c r="F7865" s="547">
        <v>1630.95</v>
      </c>
      <c r="G7865" s="548">
        <v>0.19</v>
      </c>
      <c r="H7865" s="547">
        <v>1370.55</v>
      </c>
      <c r="I7865" s="545" t="s">
        <v>12668</v>
      </c>
      <c r="J7865" s="545" t="s">
        <v>13307</v>
      </c>
      <c r="K7865" s="545" t="s">
        <v>13413</v>
      </c>
      <c r="L7865" s="545" t="s">
        <v>13413</v>
      </c>
      <c r="M7865" s="548" t="s">
        <v>13868</v>
      </c>
      <c r="N7865" s="545" t="s">
        <v>13413</v>
      </c>
      <c r="O7865" s="545" t="s">
        <v>13413</v>
      </c>
      <c r="P7865" s="549">
        <v>5446</v>
      </c>
      <c r="Q7865" s="549">
        <v>2</v>
      </c>
      <c r="R7865" s="549">
        <v>7</v>
      </c>
      <c r="S7865" s="548">
        <v>2228</v>
      </c>
      <c r="T7865" s="548"/>
      <c r="U7865" s="99"/>
    </row>
    <row r="7866" spans="1:21" ht="19.5" customHeight="1">
      <c r="A7866" s="545">
        <v>102518</v>
      </c>
      <c r="B7866" s="545" t="s">
        <v>6726</v>
      </c>
      <c r="C7866" s="545" t="s">
        <v>4552</v>
      </c>
      <c r="D7866" s="546">
        <v>46052</v>
      </c>
      <c r="E7866" s="171" t="str">
        <f t="shared" si="122"/>
        <v>2026</v>
      </c>
      <c r="F7866" s="547">
        <v>221300</v>
      </c>
      <c r="G7866" s="548">
        <v>0.19</v>
      </c>
      <c r="H7866" s="547">
        <v>185966.39</v>
      </c>
      <c r="I7866" s="545" t="s">
        <v>12753</v>
      </c>
      <c r="J7866" s="545" t="s">
        <v>13307</v>
      </c>
      <c r="K7866" s="545" t="s">
        <v>18814</v>
      </c>
      <c r="L7866" s="545" t="s">
        <v>16420</v>
      </c>
      <c r="M7866" s="548" t="s">
        <v>13758</v>
      </c>
      <c r="N7866" s="545" t="s">
        <v>13413</v>
      </c>
      <c r="O7866" s="545" t="s">
        <v>13413</v>
      </c>
      <c r="P7866" s="549">
        <v>5449</v>
      </c>
      <c r="Q7866" s="549">
        <v>1</v>
      </c>
      <c r="R7866" s="549">
        <v>165</v>
      </c>
      <c r="S7866" s="548">
        <v>2228</v>
      </c>
      <c r="T7866" s="548"/>
      <c r="U7866" s="99"/>
    </row>
    <row r="7867" spans="1:21" ht="19.5" customHeight="1">
      <c r="A7867" s="545">
        <v>102519</v>
      </c>
      <c r="B7867" s="545" t="s">
        <v>4221</v>
      </c>
      <c r="C7867" s="545" t="s">
        <v>216</v>
      </c>
      <c r="D7867" s="546"/>
      <c r="E7867" s="171" t="str">
        <f t="shared" si="122"/>
        <v>1900</v>
      </c>
      <c r="F7867" s="547">
        <v>0</v>
      </c>
      <c r="G7867" s="548">
        <v>0</v>
      </c>
      <c r="H7867" s="547">
        <v>0</v>
      </c>
      <c r="I7867" s="545" t="s">
        <v>12973</v>
      </c>
      <c r="J7867" s="545"/>
      <c r="K7867" s="545" t="s">
        <v>13413</v>
      </c>
      <c r="L7867" s="545" t="s">
        <v>13413</v>
      </c>
      <c r="M7867" s="548" t="s">
        <v>13758</v>
      </c>
      <c r="N7867" s="545" t="s">
        <v>13413</v>
      </c>
      <c r="O7867" s="545" t="s">
        <v>13413</v>
      </c>
      <c r="P7867" s="549">
        <v>5450</v>
      </c>
      <c r="Q7867" s="549">
        <v>1</v>
      </c>
      <c r="R7867" s="549">
        <v>59</v>
      </c>
      <c r="S7867" s="548"/>
      <c r="T7867" s="548"/>
      <c r="U7867" s="99"/>
    </row>
    <row r="7868" spans="1:21" ht="19.5" customHeight="1">
      <c r="A7868" s="545">
        <v>102520</v>
      </c>
      <c r="B7868" s="545" t="s">
        <v>6511</v>
      </c>
      <c r="C7868" s="545" t="s">
        <v>216</v>
      </c>
      <c r="D7868" s="546">
        <v>44601</v>
      </c>
      <c r="E7868" s="171" t="str">
        <f t="shared" si="122"/>
        <v>2022</v>
      </c>
      <c r="F7868" s="547">
        <v>29959</v>
      </c>
      <c r="G7868" s="548">
        <v>0.19</v>
      </c>
      <c r="H7868" s="547">
        <v>25175.63</v>
      </c>
      <c r="I7868" s="545" t="s">
        <v>12686</v>
      </c>
      <c r="J7868" s="545" t="s">
        <v>13297</v>
      </c>
      <c r="K7868" s="545" t="s">
        <v>18815</v>
      </c>
      <c r="L7868" s="545" t="s">
        <v>13413</v>
      </c>
      <c r="M7868" s="548" t="s">
        <v>13758</v>
      </c>
      <c r="N7868" s="545" t="s">
        <v>13413</v>
      </c>
      <c r="O7868" s="545" t="s">
        <v>13413</v>
      </c>
      <c r="P7868" s="549">
        <v>12365</v>
      </c>
      <c r="Q7868" s="549">
        <v>1</v>
      </c>
      <c r="R7868" s="549">
        <v>131</v>
      </c>
      <c r="S7868" s="548">
        <v>2257</v>
      </c>
      <c r="T7868" s="548"/>
      <c r="U7868" s="99"/>
    </row>
    <row r="7869" spans="1:21" ht="19.5" customHeight="1">
      <c r="A7869" s="545">
        <v>102521</v>
      </c>
      <c r="B7869" s="545" t="s">
        <v>4303</v>
      </c>
      <c r="C7869" s="545" t="s">
        <v>216</v>
      </c>
      <c r="D7869" s="546"/>
      <c r="E7869" s="171" t="str">
        <f t="shared" si="122"/>
        <v>1900</v>
      </c>
      <c r="F7869" s="547">
        <v>0</v>
      </c>
      <c r="G7869" s="548">
        <v>0</v>
      </c>
      <c r="H7869" s="547">
        <v>0</v>
      </c>
      <c r="I7869" s="545" t="s">
        <v>12973</v>
      </c>
      <c r="J7869" s="545"/>
      <c r="K7869" s="545" t="s">
        <v>13413</v>
      </c>
      <c r="L7869" s="545" t="s">
        <v>13413</v>
      </c>
      <c r="M7869" s="548" t="s">
        <v>13758</v>
      </c>
      <c r="N7869" s="545" t="s">
        <v>13413</v>
      </c>
      <c r="O7869" s="545" t="s">
        <v>13413</v>
      </c>
      <c r="P7869" s="549">
        <v>5451</v>
      </c>
      <c r="Q7869" s="549">
        <v>1</v>
      </c>
      <c r="R7869" s="549">
        <v>59</v>
      </c>
      <c r="S7869" s="548"/>
      <c r="T7869" s="548"/>
      <c r="U7869" s="99"/>
    </row>
    <row r="7870" spans="1:21" ht="19.5" customHeight="1">
      <c r="A7870" s="545">
        <v>102522</v>
      </c>
      <c r="B7870" s="545" t="s">
        <v>10370</v>
      </c>
      <c r="C7870" s="545" t="s">
        <v>216</v>
      </c>
      <c r="D7870" s="546"/>
      <c r="E7870" s="171" t="str">
        <f t="shared" si="122"/>
        <v>1900</v>
      </c>
      <c r="F7870" s="547">
        <v>0</v>
      </c>
      <c r="G7870" s="548">
        <v>0</v>
      </c>
      <c r="H7870" s="547">
        <v>0</v>
      </c>
      <c r="I7870" s="545" t="s">
        <v>12973</v>
      </c>
      <c r="J7870" s="545"/>
      <c r="K7870" s="545" t="s">
        <v>18816</v>
      </c>
      <c r="L7870" s="545" t="s">
        <v>13413</v>
      </c>
      <c r="M7870" s="548" t="s">
        <v>13758</v>
      </c>
      <c r="N7870" s="545" t="s">
        <v>13413</v>
      </c>
      <c r="O7870" s="545" t="s">
        <v>13413</v>
      </c>
      <c r="P7870" s="549">
        <v>5452</v>
      </c>
      <c r="Q7870" s="549">
        <v>1</v>
      </c>
      <c r="R7870" s="549">
        <v>59</v>
      </c>
      <c r="S7870" s="548"/>
      <c r="T7870" s="548"/>
      <c r="U7870" s="99"/>
    </row>
    <row r="7871" spans="1:21" ht="19.5" customHeight="1">
      <c r="A7871" s="545">
        <v>102523</v>
      </c>
      <c r="B7871" s="545" t="s">
        <v>4421</v>
      </c>
      <c r="C7871" s="545" t="s">
        <v>209</v>
      </c>
      <c r="D7871" s="546"/>
      <c r="E7871" s="171" t="str">
        <f t="shared" si="122"/>
        <v>1900</v>
      </c>
      <c r="F7871" s="547">
        <v>0</v>
      </c>
      <c r="G7871" s="548">
        <v>0</v>
      </c>
      <c r="H7871" s="547">
        <v>0</v>
      </c>
      <c r="I7871" s="545" t="s">
        <v>12973</v>
      </c>
      <c r="J7871" s="545"/>
      <c r="K7871" s="545" t="s">
        <v>13413</v>
      </c>
      <c r="L7871" s="545" t="s">
        <v>13413</v>
      </c>
      <c r="M7871" s="548" t="s">
        <v>13758</v>
      </c>
      <c r="N7871" s="545" t="s">
        <v>13413</v>
      </c>
      <c r="O7871" s="545" t="s">
        <v>13413</v>
      </c>
      <c r="P7871" s="549">
        <v>5453</v>
      </c>
      <c r="Q7871" s="549">
        <v>1</v>
      </c>
      <c r="R7871" s="549">
        <v>59</v>
      </c>
      <c r="S7871" s="548"/>
      <c r="T7871" s="548"/>
      <c r="U7871" s="99"/>
    </row>
    <row r="7872" spans="1:21" ht="19.5" customHeight="1">
      <c r="A7872" s="545">
        <v>102524</v>
      </c>
      <c r="B7872" s="545" t="s">
        <v>4278</v>
      </c>
      <c r="C7872" s="545" t="s">
        <v>216</v>
      </c>
      <c r="D7872" s="546"/>
      <c r="E7872" s="171" t="str">
        <f t="shared" si="122"/>
        <v>1900</v>
      </c>
      <c r="F7872" s="547">
        <v>0</v>
      </c>
      <c r="G7872" s="548">
        <v>0</v>
      </c>
      <c r="H7872" s="547">
        <v>0</v>
      </c>
      <c r="I7872" s="545" t="s">
        <v>12973</v>
      </c>
      <c r="J7872" s="545"/>
      <c r="K7872" s="545" t="s">
        <v>13413</v>
      </c>
      <c r="L7872" s="545" t="s">
        <v>13413</v>
      </c>
      <c r="M7872" s="548" t="s">
        <v>13758</v>
      </c>
      <c r="N7872" s="545" t="s">
        <v>13413</v>
      </c>
      <c r="O7872" s="545" t="s">
        <v>13413</v>
      </c>
      <c r="P7872" s="549">
        <v>5454</v>
      </c>
      <c r="Q7872" s="549">
        <v>1</v>
      </c>
      <c r="R7872" s="549">
        <v>59</v>
      </c>
      <c r="S7872" s="548"/>
      <c r="T7872" s="548"/>
      <c r="U7872" s="99"/>
    </row>
    <row r="7873" spans="1:21" ht="19.5" customHeight="1">
      <c r="A7873" s="545">
        <v>102525</v>
      </c>
      <c r="B7873" s="545" t="s">
        <v>4080</v>
      </c>
      <c r="C7873" s="545" t="s">
        <v>216</v>
      </c>
      <c r="D7873" s="546"/>
      <c r="E7873" s="171" t="str">
        <f t="shared" si="122"/>
        <v>1900</v>
      </c>
      <c r="F7873" s="547">
        <v>0</v>
      </c>
      <c r="G7873" s="548">
        <v>0</v>
      </c>
      <c r="H7873" s="547">
        <v>0</v>
      </c>
      <c r="I7873" s="545" t="s">
        <v>12973</v>
      </c>
      <c r="J7873" s="545"/>
      <c r="K7873" s="545" t="s">
        <v>13413</v>
      </c>
      <c r="L7873" s="545" t="s">
        <v>13413</v>
      </c>
      <c r="M7873" s="548" t="s">
        <v>13758</v>
      </c>
      <c r="N7873" s="545" t="s">
        <v>13413</v>
      </c>
      <c r="O7873" s="545" t="s">
        <v>13413</v>
      </c>
      <c r="P7873" s="549">
        <v>5455</v>
      </c>
      <c r="Q7873" s="549">
        <v>1</v>
      </c>
      <c r="R7873" s="549">
        <v>59</v>
      </c>
      <c r="S7873" s="548"/>
      <c r="T7873" s="548"/>
      <c r="U7873" s="99"/>
    </row>
    <row r="7874" spans="1:21" ht="19.5" customHeight="1">
      <c r="A7874" s="545">
        <v>102526</v>
      </c>
      <c r="B7874" s="545" t="s">
        <v>10369</v>
      </c>
      <c r="C7874" s="545" t="s">
        <v>216</v>
      </c>
      <c r="D7874" s="546"/>
      <c r="E7874" s="171" t="str">
        <f t="shared" si="122"/>
        <v>1900</v>
      </c>
      <c r="F7874" s="547">
        <v>0</v>
      </c>
      <c r="G7874" s="548">
        <v>0</v>
      </c>
      <c r="H7874" s="547">
        <v>0</v>
      </c>
      <c r="I7874" s="545" t="s">
        <v>12973</v>
      </c>
      <c r="J7874" s="545"/>
      <c r="K7874" s="545" t="s">
        <v>13413</v>
      </c>
      <c r="L7874" s="545" t="s">
        <v>13413</v>
      </c>
      <c r="M7874" s="548" t="s">
        <v>13758</v>
      </c>
      <c r="N7874" s="545" t="s">
        <v>13413</v>
      </c>
      <c r="O7874" s="545" t="s">
        <v>13413</v>
      </c>
      <c r="P7874" s="549">
        <v>5456</v>
      </c>
      <c r="Q7874" s="549">
        <v>1</v>
      </c>
      <c r="R7874" s="549">
        <v>59</v>
      </c>
      <c r="S7874" s="548"/>
      <c r="T7874" s="548"/>
      <c r="U7874" s="99"/>
    </row>
    <row r="7875" spans="1:21" ht="19.5" customHeight="1">
      <c r="A7875" s="545">
        <v>102527</v>
      </c>
      <c r="B7875" s="545" t="s">
        <v>10368</v>
      </c>
      <c r="C7875" s="545" t="s">
        <v>311</v>
      </c>
      <c r="D7875" s="546"/>
      <c r="E7875" s="171" t="str">
        <f t="shared" si="122"/>
        <v>1900</v>
      </c>
      <c r="F7875" s="547">
        <v>0</v>
      </c>
      <c r="G7875" s="548">
        <v>0</v>
      </c>
      <c r="H7875" s="547">
        <v>0</v>
      </c>
      <c r="I7875" s="545" t="s">
        <v>12651</v>
      </c>
      <c r="J7875" s="545"/>
      <c r="K7875" s="545" t="s">
        <v>13413</v>
      </c>
      <c r="L7875" s="545" t="s">
        <v>13805</v>
      </c>
      <c r="M7875" s="548" t="s">
        <v>13758</v>
      </c>
      <c r="N7875" s="545" t="s">
        <v>13413</v>
      </c>
      <c r="O7875" s="545" t="s">
        <v>13413</v>
      </c>
      <c r="P7875" s="549">
        <v>5457</v>
      </c>
      <c r="Q7875" s="549">
        <v>1</v>
      </c>
      <c r="R7875" s="549">
        <v>68</v>
      </c>
      <c r="S7875" s="548"/>
      <c r="T7875" s="548"/>
      <c r="U7875" s="99"/>
    </row>
    <row r="7876" spans="1:21" ht="19.5" customHeight="1">
      <c r="A7876" s="545">
        <v>102528</v>
      </c>
      <c r="B7876" s="545" t="s">
        <v>6712</v>
      </c>
      <c r="C7876" s="545" t="s">
        <v>216</v>
      </c>
      <c r="D7876" s="546"/>
      <c r="E7876" s="171" t="str">
        <f t="shared" ref="E7876:E7939" si="123">TEXT(D7876,"YYYY")</f>
        <v>1900</v>
      </c>
      <c r="F7876" s="547">
        <v>0</v>
      </c>
      <c r="G7876" s="548">
        <v>0</v>
      </c>
      <c r="H7876" s="547">
        <v>0</v>
      </c>
      <c r="I7876" s="545" t="s">
        <v>12752</v>
      </c>
      <c r="J7876" s="545"/>
      <c r="K7876" s="545" t="s">
        <v>13413</v>
      </c>
      <c r="L7876" s="545" t="s">
        <v>13413</v>
      </c>
      <c r="M7876" s="548" t="s">
        <v>13758</v>
      </c>
      <c r="N7876" s="545" t="s">
        <v>13413</v>
      </c>
      <c r="O7876" s="545" t="s">
        <v>13413</v>
      </c>
      <c r="P7876" s="549">
        <v>5458</v>
      </c>
      <c r="Q7876" s="549">
        <v>1</v>
      </c>
      <c r="R7876" s="549">
        <v>167</v>
      </c>
      <c r="S7876" s="548"/>
      <c r="T7876" s="548"/>
      <c r="U7876" s="99"/>
    </row>
    <row r="7877" spans="1:21" ht="19.5" customHeight="1">
      <c r="A7877" s="545">
        <v>102529</v>
      </c>
      <c r="B7877" s="545" t="s">
        <v>1008</v>
      </c>
      <c r="C7877" s="545" t="s">
        <v>903</v>
      </c>
      <c r="D7877" s="546">
        <v>45917</v>
      </c>
      <c r="E7877" s="171" t="str">
        <f t="shared" si="123"/>
        <v>2025</v>
      </c>
      <c r="F7877" s="547">
        <v>116234</v>
      </c>
      <c r="G7877" s="548">
        <v>0.19</v>
      </c>
      <c r="H7877" s="547">
        <v>97675.63</v>
      </c>
      <c r="I7877" s="545" t="s">
        <v>12988</v>
      </c>
      <c r="J7877" s="545" t="s">
        <v>13297</v>
      </c>
      <c r="K7877" s="545" t="s">
        <v>13413</v>
      </c>
      <c r="L7877" s="545" t="s">
        <v>13413</v>
      </c>
      <c r="M7877" s="548" t="s">
        <v>13868</v>
      </c>
      <c r="N7877" s="545" t="s">
        <v>13413</v>
      </c>
      <c r="O7877" s="545" t="s">
        <v>13413</v>
      </c>
      <c r="P7877" s="549">
        <v>5459</v>
      </c>
      <c r="Q7877" s="549">
        <v>2</v>
      </c>
      <c r="R7877" s="549">
        <v>99</v>
      </c>
      <c r="S7877" s="548">
        <v>2257</v>
      </c>
      <c r="T7877" s="548"/>
      <c r="U7877" s="99"/>
    </row>
    <row r="7878" spans="1:21" ht="19.5" customHeight="1">
      <c r="A7878" s="545">
        <v>102531</v>
      </c>
      <c r="B7878" s="545" t="s">
        <v>6725</v>
      </c>
      <c r="C7878" s="545" t="s">
        <v>221</v>
      </c>
      <c r="D7878" s="546">
        <v>46052</v>
      </c>
      <c r="E7878" s="171" t="str">
        <f t="shared" si="123"/>
        <v>2026</v>
      </c>
      <c r="F7878" s="547">
        <v>1985</v>
      </c>
      <c r="G7878" s="548">
        <v>0.19</v>
      </c>
      <c r="H7878" s="547">
        <v>1668.07</v>
      </c>
      <c r="I7878" s="545" t="s">
        <v>12972</v>
      </c>
      <c r="J7878" s="545" t="s">
        <v>13307</v>
      </c>
      <c r="K7878" s="545" t="s">
        <v>13413</v>
      </c>
      <c r="L7878" s="545" t="s">
        <v>13413</v>
      </c>
      <c r="M7878" s="548" t="s">
        <v>13868</v>
      </c>
      <c r="N7878" s="545" t="s">
        <v>13413</v>
      </c>
      <c r="O7878" s="545" t="s">
        <v>13413</v>
      </c>
      <c r="P7878" s="549">
        <v>5461</v>
      </c>
      <c r="Q7878" s="549">
        <v>2</v>
      </c>
      <c r="R7878" s="549">
        <v>43</v>
      </c>
      <c r="S7878" s="548">
        <v>2228</v>
      </c>
      <c r="T7878" s="548"/>
      <c r="U7878" s="99"/>
    </row>
    <row r="7879" spans="1:21" ht="19.5" customHeight="1">
      <c r="A7879" s="545">
        <v>102532</v>
      </c>
      <c r="B7879" s="545" t="s">
        <v>3985</v>
      </c>
      <c r="C7879" s="545" t="s">
        <v>221</v>
      </c>
      <c r="D7879" s="546">
        <v>45911</v>
      </c>
      <c r="E7879" s="171" t="str">
        <f t="shared" si="123"/>
        <v>2025</v>
      </c>
      <c r="F7879" s="547">
        <v>929</v>
      </c>
      <c r="G7879" s="548">
        <v>0.19</v>
      </c>
      <c r="H7879" s="547">
        <v>780.67</v>
      </c>
      <c r="I7879" s="545" t="s">
        <v>12972</v>
      </c>
      <c r="J7879" s="545" t="s">
        <v>13297</v>
      </c>
      <c r="K7879" s="545" t="s">
        <v>13413</v>
      </c>
      <c r="L7879" s="545" t="s">
        <v>13413</v>
      </c>
      <c r="M7879" s="548" t="s">
        <v>13868</v>
      </c>
      <c r="N7879" s="545" t="s">
        <v>13413</v>
      </c>
      <c r="O7879" s="545" t="s">
        <v>13413</v>
      </c>
      <c r="P7879" s="549">
        <v>5462</v>
      </c>
      <c r="Q7879" s="549">
        <v>2</v>
      </c>
      <c r="R7879" s="549">
        <v>43</v>
      </c>
      <c r="S7879" s="548">
        <v>2257</v>
      </c>
      <c r="T7879" s="548"/>
      <c r="U7879" s="99"/>
    </row>
    <row r="7880" spans="1:21" ht="19.5" customHeight="1">
      <c r="A7880" s="545">
        <v>102533</v>
      </c>
      <c r="B7880" s="545" t="s">
        <v>10367</v>
      </c>
      <c r="C7880" s="545" t="s">
        <v>221</v>
      </c>
      <c r="D7880" s="546"/>
      <c r="E7880" s="171" t="str">
        <f t="shared" si="123"/>
        <v>1900</v>
      </c>
      <c r="F7880" s="547">
        <v>0</v>
      </c>
      <c r="G7880" s="548">
        <v>0</v>
      </c>
      <c r="H7880" s="547">
        <v>0</v>
      </c>
      <c r="I7880" s="545" t="s">
        <v>12973</v>
      </c>
      <c r="J7880" s="545"/>
      <c r="K7880" s="545" t="s">
        <v>13413</v>
      </c>
      <c r="L7880" s="545" t="s">
        <v>13413</v>
      </c>
      <c r="M7880" s="548" t="s">
        <v>13868</v>
      </c>
      <c r="N7880" s="545" t="s">
        <v>13413</v>
      </c>
      <c r="O7880" s="545" t="s">
        <v>13413</v>
      </c>
      <c r="P7880" s="549">
        <v>5463</v>
      </c>
      <c r="Q7880" s="549">
        <v>2</v>
      </c>
      <c r="R7880" s="549">
        <v>59</v>
      </c>
      <c r="S7880" s="548"/>
      <c r="T7880" s="548"/>
      <c r="U7880" s="99"/>
    </row>
    <row r="7881" spans="1:21" ht="19.5" customHeight="1">
      <c r="A7881" s="545">
        <v>102534</v>
      </c>
      <c r="B7881" s="545" t="s">
        <v>435</v>
      </c>
      <c r="C7881" s="545" t="s">
        <v>311</v>
      </c>
      <c r="D7881" s="546">
        <v>46052</v>
      </c>
      <c r="E7881" s="171" t="str">
        <f t="shared" si="123"/>
        <v>2026</v>
      </c>
      <c r="F7881" s="547">
        <v>229755</v>
      </c>
      <c r="G7881" s="548">
        <v>0.19</v>
      </c>
      <c r="H7881" s="547">
        <v>193071.43</v>
      </c>
      <c r="I7881" s="545" t="s">
        <v>12654</v>
      </c>
      <c r="J7881" s="545" t="s">
        <v>13307</v>
      </c>
      <c r="K7881" s="545" t="s">
        <v>13413</v>
      </c>
      <c r="L7881" s="545" t="s">
        <v>17903</v>
      </c>
      <c r="M7881" s="548" t="s">
        <v>13758</v>
      </c>
      <c r="N7881" s="545" t="s">
        <v>13413</v>
      </c>
      <c r="O7881" s="545" t="s">
        <v>13413</v>
      </c>
      <c r="P7881" s="549">
        <v>5464</v>
      </c>
      <c r="Q7881" s="549">
        <v>1</v>
      </c>
      <c r="R7881" s="549">
        <v>2</v>
      </c>
      <c r="S7881" s="548">
        <v>2228</v>
      </c>
      <c r="T7881" s="548"/>
      <c r="U7881" s="99"/>
    </row>
    <row r="7882" spans="1:21" ht="19.5" customHeight="1">
      <c r="A7882" s="545">
        <v>102535</v>
      </c>
      <c r="B7882" s="545" t="s">
        <v>902</v>
      </c>
      <c r="C7882" s="545" t="s">
        <v>903</v>
      </c>
      <c r="D7882" s="546">
        <v>45708</v>
      </c>
      <c r="E7882" s="171" t="str">
        <f t="shared" si="123"/>
        <v>2025</v>
      </c>
      <c r="F7882" s="547">
        <v>349206</v>
      </c>
      <c r="G7882" s="548">
        <v>0.19</v>
      </c>
      <c r="H7882" s="547">
        <v>293450.42</v>
      </c>
      <c r="I7882" s="545" t="s">
        <v>12668</v>
      </c>
      <c r="J7882" s="545" t="s">
        <v>13307</v>
      </c>
      <c r="K7882" s="545" t="s">
        <v>13413</v>
      </c>
      <c r="L7882" s="545" t="s">
        <v>15539</v>
      </c>
      <c r="M7882" s="548" t="s">
        <v>13868</v>
      </c>
      <c r="N7882" s="545" t="s">
        <v>13413</v>
      </c>
      <c r="O7882" s="545" t="s">
        <v>13413</v>
      </c>
      <c r="P7882" s="549">
        <v>5465</v>
      </c>
      <c r="Q7882" s="549">
        <v>2</v>
      </c>
      <c r="R7882" s="549">
        <v>7</v>
      </c>
      <c r="S7882" s="548">
        <v>2228</v>
      </c>
      <c r="T7882" s="548"/>
      <c r="U7882" s="99"/>
    </row>
    <row r="7883" spans="1:21" ht="19.5" customHeight="1">
      <c r="A7883" s="545">
        <v>102536</v>
      </c>
      <c r="B7883" s="545" t="s">
        <v>4540</v>
      </c>
      <c r="C7883" s="545" t="s">
        <v>903</v>
      </c>
      <c r="D7883" s="546">
        <v>46052</v>
      </c>
      <c r="E7883" s="171" t="str">
        <f t="shared" si="123"/>
        <v>2026</v>
      </c>
      <c r="F7883" s="547">
        <v>12059</v>
      </c>
      <c r="G7883" s="548">
        <v>0.19</v>
      </c>
      <c r="H7883" s="547">
        <v>10133.61</v>
      </c>
      <c r="I7883" s="545" t="s">
        <v>12668</v>
      </c>
      <c r="J7883" s="545" t="s">
        <v>13307</v>
      </c>
      <c r="K7883" s="545" t="s">
        <v>13413</v>
      </c>
      <c r="L7883" s="545" t="s">
        <v>13413</v>
      </c>
      <c r="M7883" s="548" t="s">
        <v>13868</v>
      </c>
      <c r="N7883" s="545" t="s">
        <v>13413</v>
      </c>
      <c r="O7883" s="545" t="s">
        <v>13413</v>
      </c>
      <c r="P7883" s="549">
        <v>5466</v>
      </c>
      <c r="Q7883" s="549">
        <v>2</v>
      </c>
      <c r="R7883" s="549">
        <v>7</v>
      </c>
      <c r="S7883" s="548">
        <v>2228</v>
      </c>
      <c r="T7883" s="548"/>
      <c r="U7883" s="99"/>
    </row>
    <row r="7884" spans="1:21" ht="19.5" customHeight="1">
      <c r="A7884" s="545">
        <v>102537</v>
      </c>
      <c r="B7884" s="545" t="s">
        <v>6724</v>
      </c>
      <c r="C7884" s="545" t="s">
        <v>4504</v>
      </c>
      <c r="D7884" s="546">
        <v>46052</v>
      </c>
      <c r="E7884" s="171" t="str">
        <f t="shared" si="123"/>
        <v>2026</v>
      </c>
      <c r="F7884" s="547">
        <v>201151</v>
      </c>
      <c r="G7884" s="548">
        <v>0.19</v>
      </c>
      <c r="H7884" s="547">
        <v>169034.45</v>
      </c>
      <c r="I7884" s="545" t="s">
        <v>12668</v>
      </c>
      <c r="J7884" s="545" t="s">
        <v>13307</v>
      </c>
      <c r="K7884" s="545" t="s">
        <v>13413</v>
      </c>
      <c r="L7884" s="545" t="s">
        <v>14053</v>
      </c>
      <c r="M7884" s="548" t="s">
        <v>13868</v>
      </c>
      <c r="N7884" s="545" t="s">
        <v>13413</v>
      </c>
      <c r="O7884" s="545" t="s">
        <v>14054</v>
      </c>
      <c r="P7884" s="549">
        <v>5467</v>
      </c>
      <c r="Q7884" s="549">
        <v>2</v>
      </c>
      <c r="R7884" s="549">
        <v>7</v>
      </c>
      <c r="S7884" s="548">
        <v>2228</v>
      </c>
      <c r="T7884" s="548"/>
      <c r="U7884" s="99"/>
    </row>
    <row r="7885" spans="1:21" ht="19.5" customHeight="1">
      <c r="A7885" s="545">
        <v>102538</v>
      </c>
      <c r="B7885" s="545" t="s">
        <v>10366</v>
      </c>
      <c r="C7885" s="545" t="s">
        <v>311</v>
      </c>
      <c r="D7885" s="546"/>
      <c r="E7885" s="171" t="str">
        <f t="shared" si="123"/>
        <v>1900</v>
      </c>
      <c r="F7885" s="547">
        <v>0</v>
      </c>
      <c r="G7885" s="548">
        <v>0</v>
      </c>
      <c r="H7885" s="547">
        <v>0</v>
      </c>
      <c r="I7885" s="545" t="s">
        <v>12723</v>
      </c>
      <c r="J7885" s="545"/>
      <c r="K7885" s="545" t="s">
        <v>13413</v>
      </c>
      <c r="L7885" s="545" t="s">
        <v>13413</v>
      </c>
      <c r="M7885" s="548" t="s">
        <v>13758</v>
      </c>
      <c r="N7885" s="545" t="s">
        <v>22184</v>
      </c>
      <c r="O7885" s="545" t="s">
        <v>13413</v>
      </c>
      <c r="P7885" s="549">
        <v>5468</v>
      </c>
      <c r="Q7885" s="549">
        <v>1</v>
      </c>
      <c r="R7885" s="549">
        <v>16</v>
      </c>
      <c r="S7885" s="548"/>
      <c r="T7885" s="548">
        <v>160</v>
      </c>
      <c r="U7885" s="99"/>
    </row>
    <row r="7886" spans="1:21" ht="19.5" customHeight="1">
      <c r="A7886" s="545">
        <v>102539</v>
      </c>
      <c r="B7886" s="545" t="s">
        <v>425</v>
      </c>
      <c r="C7886" s="545" t="s">
        <v>311</v>
      </c>
      <c r="D7886" s="546">
        <v>46052</v>
      </c>
      <c r="E7886" s="171" t="str">
        <f t="shared" si="123"/>
        <v>2026</v>
      </c>
      <c r="F7886" s="547">
        <v>89966</v>
      </c>
      <c r="G7886" s="548">
        <v>0.19</v>
      </c>
      <c r="H7886" s="547">
        <v>75601.679999999993</v>
      </c>
      <c r="I7886" s="545" t="s">
        <v>12654</v>
      </c>
      <c r="J7886" s="545" t="s">
        <v>13307</v>
      </c>
      <c r="K7886" s="545" t="s">
        <v>13413</v>
      </c>
      <c r="L7886" s="545" t="s">
        <v>18391</v>
      </c>
      <c r="M7886" s="548" t="s">
        <v>13758</v>
      </c>
      <c r="N7886" s="545" t="s">
        <v>13413</v>
      </c>
      <c r="O7886" s="545" t="s">
        <v>13413</v>
      </c>
      <c r="P7886" s="549">
        <v>5469</v>
      </c>
      <c r="Q7886" s="549">
        <v>1</v>
      </c>
      <c r="R7886" s="549">
        <v>2</v>
      </c>
      <c r="S7886" s="548">
        <v>2228</v>
      </c>
      <c r="T7886" s="548"/>
      <c r="U7886" s="99"/>
    </row>
    <row r="7887" spans="1:21" ht="19.5" customHeight="1">
      <c r="A7887" s="545">
        <v>102540</v>
      </c>
      <c r="B7887" s="545" t="s">
        <v>5330</v>
      </c>
      <c r="C7887" s="545" t="s">
        <v>221</v>
      </c>
      <c r="D7887" s="546"/>
      <c r="E7887" s="171" t="str">
        <f t="shared" si="123"/>
        <v>1900</v>
      </c>
      <c r="F7887" s="547">
        <v>0</v>
      </c>
      <c r="G7887" s="548">
        <v>0</v>
      </c>
      <c r="H7887" s="547">
        <v>0</v>
      </c>
      <c r="I7887" s="545" t="s">
        <v>12752</v>
      </c>
      <c r="J7887" s="545"/>
      <c r="K7887" s="545" t="s">
        <v>13413</v>
      </c>
      <c r="L7887" s="545" t="s">
        <v>13413</v>
      </c>
      <c r="M7887" s="548" t="s">
        <v>13758</v>
      </c>
      <c r="N7887" s="545" t="s">
        <v>13413</v>
      </c>
      <c r="O7887" s="545" t="s">
        <v>13413</v>
      </c>
      <c r="P7887" s="549">
        <v>5470</v>
      </c>
      <c r="Q7887" s="549">
        <v>1</v>
      </c>
      <c r="R7887" s="549">
        <v>167</v>
      </c>
      <c r="S7887" s="548"/>
      <c r="T7887" s="548"/>
      <c r="U7887" s="99"/>
    </row>
    <row r="7888" spans="1:21" ht="19.5" customHeight="1">
      <c r="A7888" s="545">
        <v>102541</v>
      </c>
      <c r="B7888" s="545" t="s">
        <v>6723</v>
      </c>
      <c r="C7888" s="545" t="s">
        <v>4504</v>
      </c>
      <c r="D7888" s="546">
        <v>45708</v>
      </c>
      <c r="E7888" s="171" t="str">
        <f t="shared" si="123"/>
        <v>2025</v>
      </c>
      <c r="F7888" s="547">
        <v>12169.13</v>
      </c>
      <c r="G7888" s="548">
        <v>0.19</v>
      </c>
      <c r="H7888" s="547">
        <v>10226.16</v>
      </c>
      <c r="I7888" s="545" t="s">
        <v>12703</v>
      </c>
      <c r="J7888" s="545" t="s">
        <v>13307</v>
      </c>
      <c r="K7888" s="545" t="s">
        <v>13413</v>
      </c>
      <c r="L7888" s="545" t="s">
        <v>13413</v>
      </c>
      <c r="M7888" s="548" t="s">
        <v>13868</v>
      </c>
      <c r="N7888" s="545" t="s">
        <v>13413</v>
      </c>
      <c r="O7888" s="545" t="s">
        <v>15315</v>
      </c>
      <c r="P7888" s="549">
        <v>5471</v>
      </c>
      <c r="Q7888" s="549">
        <v>2</v>
      </c>
      <c r="R7888" s="549">
        <v>120</v>
      </c>
      <c r="S7888" s="548">
        <v>2228</v>
      </c>
      <c r="T7888" s="548"/>
      <c r="U7888" s="99"/>
    </row>
    <row r="7889" spans="1:21" ht="19.5" customHeight="1">
      <c r="A7889" s="545">
        <v>102542</v>
      </c>
      <c r="B7889" s="545" t="s">
        <v>1071</v>
      </c>
      <c r="C7889" s="545" t="s">
        <v>437</v>
      </c>
      <c r="D7889" s="546">
        <v>46052</v>
      </c>
      <c r="E7889" s="171" t="str">
        <f t="shared" si="123"/>
        <v>2026</v>
      </c>
      <c r="F7889" s="547">
        <v>300871</v>
      </c>
      <c r="G7889" s="548">
        <v>0.19</v>
      </c>
      <c r="H7889" s="547">
        <v>252832.77</v>
      </c>
      <c r="I7889" s="545" t="s">
        <v>12762</v>
      </c>
      <c r="J7889" s="545" t="s">
        <v>13307</v>
      </c>
      <c r="K7889" s="545" t="s">
        <v>18817</v>
      </c>
      <c r="L7889" s="545" t="s">
        <v>13413</v>
      </c>
      <c r="M7889" s="548" t="s">
        <v>13758</v>
      </c>
      <c r="N7889" s="545" t="s">
        <v>13413</v>
      </c>
      <c r="O7889" s="545" t="s">
        <v>13413</v>
      </c>
      <c r="P7889" s="549">
        <v>5472</v>
      </c>
      <c r="Q7889" s="549">
        <v>1</v>
      </c>
      <c r="R7889" s="549">
        <v>8</v>
      </c>
      <c r="S7889" s="548">
        <v>2228</v>
      </c>
      <c r="T7889" s="548"/>
      <c r="U7889" s="99"/>
    </row>
    <row r="7890" spans="1:21" ht="19.5" customHeight="1">
      <c r="A7890" s="545">
        <v>102543</v>
      </c>
      <c r="B7890" s="545" t="s">
        <v>7266</v>
      </c>
      <c r="C7890" s="545" t="s">
        <v>437</v>
      </c>
      <c r="D7890" s="546">
        <v>45709</v>
      </c>
      <c r="E7890" s="171" t="str">
        <f t="shared" si="123"/>
        <v>2025</v>
      </c>
      <c r="F7890" s="547">
        <v>11435753.85</v>
      </c>
      <c r="G7890" s="548">
        <v>0</v>
      </c>
      <c r="H7890" s="547">
        <v>11435753.85</v>
      </c>
      <c r="I7890" s="545" t="s">
        <v>12760</v>
      </c>
      <c r="J7890" s="545" t="s">
        <v>13307</v>
      </c>
      <c r="K7890" s="545" t="s">
        <v>18818</v>
      </c>
      <c r="L7890" s="545" t="s">
        <v>13413</v>
      </c>
      <c r="M7890" s="548" t="s">
        <v>13813</v>
      </c>
      <c r="N7890" s="545" t="s">
        <v>13413</v>
      </c>
      <c r="O7890" s="545" t="s">
        <v>13413</v>
      </c>
      <c r="P7890" s="549">
        <v>5473</v>
      </c>
      <c r="Q7890" s="549">
        <v>3</v>
      </c>
      <c r="R7890" s="549">
        <v>161</v>
      </c>
      <c r="S7890" s="548">
        <v>2228</v>
      </c>
      <c r="T7890" s="548"/>
      <c r="U7890" s="99"/>
    </row>
    <row r="7891" spans="1:21" ht="19.5" customHeight="1">
      <c r="A7891" s="545">
        <v>102544</v>
      </c>
      <c r="B7891" s="545" t="s">
        <v>7265</v>
      </c>
      <c r="C7891" s="545" t="s">
        <v>437</v>
      </c>
      <c r="D7891" s="546">
        <v>45923</v>
      </c>
      <c r="E7891" s="171" t="str">
        <f t="shared" si="123"/>
        <v>2025</v>
      </c>
      <c r="F7891" s="547">
        <v>7253462</v>
      </c>
      <c r="G7891" s="548">
        <v>0</v>
      </c>
      <c r="H7891" s="547">
        <v>7253462</v>
      </c>
      <c r="I7891" s="545" t="s">
        <v>12760</v>
      </c>
      <c r="J7891" s="545" t="s">
        <v>13299</v>
      </c>
      <c r="K7891" s="545" t="s">
        <v>18818</v>
      </c>
      <c r="L7891" s="545" t="s">
        <v>13413</v>
      </c>
      <c r="M7891" s="548" t="s">
        <v>13813</v>
      </c>
      <c r="N7891" s="545" t="s">
        <v>13413</v>
      </c>
      <c r="O7891" s="545" t="s">
        <v>13413</v>
      </c>
      <c r="P7891" s="549">
        <v>5474</v>
      </c>
      <c r="Q7891" s="549">
        <v>3</v>
      </c>
      <c r="R7891" s="549">
        <v>161</v>
      </c>
      <c r="S7891" s="548">
        <v>443</v>
      </c>
      <c r="T7891" s="548"/>
      <c r="U7891" s="99"/>
    </row>
    <row r="7892" spans="1:21" ht="19.5" customHeight="1">
      <c r="A7892" s="545">
        <v>102545</v>
      </c>
      <c r="B7892" s="545" t="s">
        <v>5224</v>
      </c>
      <c r="C7892" s="545" t="s">
        <v>437</v>
      </c>
      <c r="D7892" s="546">
        <v>46058</v>
      </c>
      <c r="E7892" s="171" t="str">
        <f t="shared" si="123"/>
        <v>2026</v>
      </c>
      <c r="F7892" s="547">
        <v>5375966</v>
      </c>
      <c r="G7892" s="548">
        <v>0</v>
      </c>
      <c r="H7892" s="547">
        <v>5375966</v>
      </c>
      <c r="I7892" s="545" t="s">
        <v>12653</v>
      </c>
      <c r="J7892" s="545" t="s">
        <v>13299</v>
      </c>
      <c r="K7892" s="545" t="s">
        <v>22927</v>
      </c>
      <c r="L7892" s="545" t="s">
        <v>13413</v>
      </c>
      <c r="M7892" s="548" t="s">
        <v>13813</v>
      </c>
      <c r="N7892" s="545" t="s">
        <v>13413</v>
      </c>
      <c r="O7892" s="545" t="s">
        <v>13413</v>
      </c>
      <c r="P7892" s="549">
        <v>5475</v>
      </c>
      <c r="Q7892" s="549">
        <v>3</v>
      </c>
      <c r="R7892" s="549">
        <v>160</v>
      </c>
      <c r="S7892" s="548">
        <v>443</v>
      </c>
      <c r="T7892" s="548"/>
      <c r="U7892" s="99"/>
    </row>
    <row r="7893" spans="1:21" ht="19.5" customHeight="1">
      <c r="A7893" s="545">
        <v>102546</v>
      </c>
      <c r="B7893" s="545" t="s">
        <v>6722</v>
      </c>
      <c r="C7893" s="545" t="s">
        <v>209</v>
      </c>
      <c r="D7893" s="546">
        <v>46052</v>
      </c>
      <c r="E7893" s="171" t="str">
        <f t="shared" si="123"/>
        <v>2026</v>
      </c>
      <c r="F7893" s="547">
        <v>11964</v>
      </c>
      <c r="G7893" s="548">
        <v>0.19</v>
      </c>
      <c r="H7893" s="547">
        <v>10053.780000000001</v>
      </c>
      <c r="I7893" s="545" t="s">
        <v>12701</v>
      </c>
      <c r="J7893" s="545" t="s">
        <v>13307</v>
      </c>
      <c r="K7893" s="545" t="s">
        <v>13413</v>
      </c>
      <c r="L7893" s="545" t="s">
        <v>18819</v>
      </c>
      <c r="M7893" s="548" t="s">
        <v>13758</v>
      </c>
      <c r="N7893" s="545" t="s">
        <v>13413</v>
      </c>
      <c r="O7893" s="545" t="s">
        <v>13413</v>
      </c>
      <c r="P7893" s="549">
        <v>5476</v>
      </c>
      <c r="Q7893" s="549">
        <v>1</v>
      </c>
      <c r="R7893" s="549">
        <v>10</v>
      </c>
      <c r="S7893" s="548">
        <v>2228</v>
      </c>
      <c r="T7893" s="548"/>
      <c r="U7893" s="99"/>
    </row>
    <row r="7894" spans="1:21" ht="19.5" customHeight="1">
      <c r="A7894" s="545">
        <v>102547</v>
      </c>
      <c r="B7894" s="545" t="s">
        <v>6721</v>
      </c>
      <c r="C7894" s="545" t="s">
        <v>209</v>
      </c>
      <c r="D7894" s="546">
        <v>46052</v>
      </c>
      <c r="E7894" s="171" t="str">
        <f t="shared" si="123"/>
        <v>2026</v>
      </c>
      <c r="F7894" s="547">
        <v>21720</v>
      </c>
      <c r="G7894" s="548">
        <v>0.19</v>
      </c>
      <c r="H7894" s="547">
        <v>18252.099999999999</v>
      </c>
      <c r="I7894" s="545" t="s">
        <v>12701</v>
      </c>
      <c r="J7894" s="545" t="s">
        <v>13307</v>
      </c>
      <c r="K7894" s="545" t="s">
        <v>13413</v>
      </c>
      <c r="L7894" s="545" t="s">
        <v>18819</v>
      </c>
      <c r="M7894" s="548" t="s">
        <v>13758</v>
      </c>
      <c r="N7894" s="545" t="s">
        <v>13413</v>
      </c>
      <c r="O7894" s="545" t="s">
        <v>13413</v>
      </c>
      <c r="P7894" s="549">
        <v>5477</v>
      </c>
      <c r="Q7894" s="549">
        <v>1</v>
      </c>
      <c r="R7894" s="549">
        <v>10</v>
      </c>
      <c r="S7894" s="548">
        <v>2228</v>
      </c>
      <c r="T7894" s="548"/>
      <c r="U7894" s="99"/>
    </row>
    <row r="7895" spans="1:21" ht="19.5" customHeight="1">
      <c r="A7895" s="545">
        <v>102548</v>
      </c>
      <c r="B7895" s="545" t="s">
        <v>6720</v>
      </c>
      <c r="C7895" s="545" t="s">
        <v>209</v>
      </c>
      <c r="D7895" s="546">
        <v>46052</v>
      </c>
      <c r="E7895" s="171" t="str">
        <f t="shared" si="123"/>
        <v>2026</v>
      </c>
      <c r="F7895" s="547">
        <v>15414</v>
      </c>
      <c r="G7895" s="548">
        <v>0.19</v>
      </c>
      <c r="H7895" s="547">
        <v>12952.94</v>
      </c>
      <c r="I7895" s="545" t="s">
        <v>12701</v>
      </c>
      <c r="J7895" s="545" t="s">
        <v>13307</v>
      </c>
      <c r="K7895" s="545" t="s">
        <v>13413</v>
      </c>
      <c r="L7895" s="545" t="s">
        <v>18819</v>
      </c>
      <c r="M7895" s="548" t="s">
        <v>13758</v>
      </c>
      <c r="N7895" s="545" t="s">
        <v>13413</v>
      </c>
      <c r="O7895" s="545" t="s">
        <v>13413</v>
      </c>
      <c r="P7895" s="549">
        <v>5478</v>
      </c>
      <c r="Q7895" s="549">
        <v>1</v>
      </c>
      <c r="R7895" s="549">
        <v>10</v>
      </c>
      <c r="S7895" s="548">
        <v>2228</v>
      </c>
      <c r="T7895" s="548"/>
      <c r="U7895" s="99"/>
    </row>
    <row r="7896" spans="1:21" ht="19.5" customHeight="1">
      <c r="A7896" s="545">
        <v>102549</v>
      </c>
      <c r="B7896" s="545" t="s">
        <v>6719</v>
      </c>
      <c r="C7896" s="545" t="s">
        <v>209</v>
      </c>
      <c r="D7896" s="546">
        <v>46052</v>
      </c>
      <c r="E7896" s="171" t="str">
        <f t="shared" si="123"/>
        <v>2026</v>
      </c>
      <c r="F7896" s="547">
        <v>12405</v>
      </c>
      <c r="G7896" s="548">
        <v>0.19</v>
      </c>
      <c r="H7896" s="547">
        <v>10424.370000000001</v>
      </c>
      <c r="I7896" s="545" t="s">
        <v>12701</v>
      </c>
      <c r="J7896" s="545" t="s">
        <v>13307</v>
      </c>
      <c r="K7896" s="545" t="s">
        <v>13413</v>
      </c>
      <c r="L7896" s="545" t="s">
        <v>18819</v>
      </c>
      <c r="M7896" s="548" t="s">
        <v>13758</v>
      </c>
      <c r="N7896" s="545" t="s">
        <v>13413</v>
      </c>
      <c r="O7896" s="545" t="s">
        <v>13413</v>
      </c>
      <c r="P7896" s="549">
        <v>5479</v>
      </c>
      <c r="Q7896" s="549">
        <v>1</v>
      </c>
      <c r="R7896" s="549">
        <v>10</v>
      </c>
      <c r="S7896" s="548">
        <v>2228</v>
      </c>
      <c r="T7896" s="548"/>
      <c r="U7896" s="99"/>
    </row>
    <row r="7897" spans="1:21" ht="19.5" customHeight="1">
      <c r="A7897" s="545">
        <v>102550</v>
      </c>
      <c r="B7897" s="545" t="s">
        <v>6718</v>
      </c>
      <c r="C7897" s="545" t="s">
        <v>209</v>
      </c>
      <c r="D7897" s="546">
        <v>46052</v>
      </c>
      <c r="E7897" s="171" t="str">
        <f t="shared" si="123"/>
        <v>2026</v>
      </c>
      <c r="F7897" s="547">
        <v>6949</v>
      </c>
      <c r="G7897" s="548">
        <v>0.19</v>
      </c>
      <c r="H7897" s="547">
        <v>5839.5</v>
      </c>
      <c r="I7897" s="545" t="s">
        <v>12701</v>
      </c>
      <c r="J7897" s="545" t="s">
        <v>13307</v>
      </c>
      <c r="K7897" s="545" t="s">
        <v>13413</v>
      </c>
      <c r="L7897" s="545" t="s">
        <v>18819</v>
      </c>
      <c r="M7897" s="548" t="s">
        <v>13758</v>
      </c>
      <c r="N7897" s="545" t="s">
        <v>13413</v>
      </c>
      <c r="O7897" s="545" t="s">
        <v>13413</v>
      </c>
      <c r="P7897" s="549">
        <v>5480</v>
      </c>
      <c r="Q7897" s="549">
        <v>1</v>
      </c>
      <c r="R7897" s="549">
        <v>10</v>
      </c>
      <c r="S7897" s="548">
        <v>2228</v>
      </c>
      <c r="T7897" s="548"/>
      <c r="U7897" s="99"/>
    </row>
    <row r="7898" spans="1:21" ht="19.5" customHeight="1">
      <c r="A7898" s="545">
        <v>102551</v>
      </c>
      <c r="B7898" s="545" t="s">
        <v>3992</v>
      </c>
      <c r="C7898" s="545" t="s">
        <v>221</v>
      </c>
      <c r="D7898" s="546">
        <v>46052</v>
      </c>
      <c r="E7898" s="171" t="str">
        <f t="shared" si="123"/>
        <v>2026</v>
      </c>
      <c r="F7898" s="547">
        <v>1378</v>
      </c>
      <c r="G7898" s="548">
        <v>0.19</v>
      </c>
      <c r="H7898" s="547">
        <v>1157.98</v>
      </c>
      <c r="I7898" s="545" t="s">
        <v>12972</v>
      </c>
      <c r="J7898" s="545" t="s">
        <v>13307</v>
      </c>
      <c r="K7898" s="545" t="s">
        <v>13413</v>
      </c>
      <c r="L7898" s="545" t="s">
        <v>13413</v>
      </c>
      <c r="M7898" s="548" t="s">
        <v>13868</v>
      </c>
      <c r="N7898" s="545" t="s">
        <v>13413</v>
      </c>
      <c r="O7898" s="545" t="s">
        <v>13413</v>
      </c>
      <c r="P7898" s="549">
        <v>5481</v>
      </c>
      <c r="Q7898" s="549">
        <v>2</v>
      </c>
      <c r="R7898" s="549">
        <v>43</v>
      </c>
      <c r="S7898" s="548">
        <v>2228</v>
      </c>
      <c r="T7898" s="548"/>
      <c r="U7898" s="99"/>
    </row>
    <row r="7899" spans="1:21" ht="19.5" customHeight="1">
      <c r="A7899" s="545">
        <v>102552</v>
      </c>
      <c r="B7899" s="545" t="s">
        <v>6906</v>
      </c>
      <c r="C7899" s="545" t="s">
        <v>216</v>
      </c>
      <c r="D7899" s="546">
        <v>46052</v>
      </c>
      <c r="E7899" s="171" t="str">
        <f t="shared" si="123"/>
        <v>2026</v>
      </c>
      <c r="F7899" s="547">
        <v>11989</v>
      </c>
      <c r="G7899" s="548">
        <v>0.19</v>
      </c>
      <c r="H7899" s="547">
        <v>10074.790000000001</v>
      </c>
      <c r="I7899" s="545" t="s">
        <v>12685</v>
      </c>
      <c r="J7899" s="545" t="s">
        <v>13307</v>
      </c>
      <c r="K7899" s="545" t="s">
        <v>18820</v>
      </c>
      <c r="L7899" s="545" t="s">
        <v>17786</v>
      </c>
      <c r="M7899" s="548" t="s">
        <v>13758</v>
      </c>
      <c r="N7899" s="545" t="s">
        <v>22179</v>
      </c>
      <c r="O7899" s="545" t="s">
        <v>13413</v>
      </c>
      <c r="P7899" s="549">
        <v>5482</v>
      </c>
      <c r="Q7899" s="549">
        <v>1</v>
      </c>
      <c r="R7899" s="549">
        <v>11</v>
      </c>
      <c r="S7899" s="548">
        <v>2228</v>
      </c>
      <c r="T7899" s="548">
        <v>173</v>
      </c>
      <c r="U7899" s="99"/>
    </row>
    <row r="7900" spans="1:21" ht="19.5" customHeight="1">
      <c r="A7900" s="545">
        <v>102553</v>
      </c>
      <c r="B7900" s="545" t="s">
        <v>2488</v>
      </c>
      <c r="C7900" s="545" t="s">
        <v>216</v>
      </c>
      <c r="D7900" s="546">
        <v>45708</v>
      </c>
      <c r="E7900" s="171" t="str">
        <f t="shared" si="123"/>
        <v>2025</v>
      </c>
      <c r="F7900" s="547">
        <v>686278.8</v>
      </c>
      <c r="G7900" s="548">
        <v>0.19</v>
      </c>
      <c r="H7900" s="547">
        <v>576704.88</v>
      </c>
      <c r="I7900" s="545" t="s">
        <v>12718</v>
      </c>
      <c r="J7900" s="545" t="s">
        <v>13307</v>
      </c>
      <c r="K7900" s="545" t="s">
        <v>18821</v>
      </c>
      <c r="L7900" s="545" t="s">
        <v>14521</v>
      </c>
      <c r="M7900" s="548" t="s">
        <v>13758</v>
      </c>
      <c r="N7900" s="545" t="s">
        <v>13413</v>
      </c>
      <c r="O7900" s="545" t="s">
        <v>14538</v>
      </c>
      <c r="P7900" s="549">
        <v>5483</v>
      </c>
      <c r="Q7900" s="549">
        <v>1</v>
      </c>
      <c r="R7900" s="549">
        <v>137</v>
      </c>
      <c r="S7900" s="548">
        <v>2228</v>
      </c>
      <c r="T7900" s="548"/>
      <c r="U7900" s="99"/>
    </row>
    <row r="7901" spans="1:21" ht="19.5" customHeight="1">
      <c r="A7901" s="545">
        <v>102554</v>
      </c>
      <c r="B7901" s="545" t="s">
        <v>6717</v>
      </c>
      <c r="C7901" s="545" t="s">
        <v>216</v>
      </c>
      <c r="D7901" s="546">
        <v>45708</v>
      </c>
      <c r="E7901" s="171" t="str">
        <f t="shared" si="123"/>
        <v>2025</v>
      </c>
      <c r="F7901" s="547">
        <v>303885.36</v>
      </c>
      <c r="G7901" s="548">
        <v>0.19</v>
      </c>
      <c r="H7901" s="547">
        <v>255365.85</v>
      </c>
      <c r="I7901" s="545" t="s">
        <v>12718</v>
      </c>
      <c r="J7901" s="545" t="s">
        <v>13307</v>
      </c>
      <c r="K7901" s="545" t="s">
        <v>13413</v>
      </c>
      <c r="L7901" s="545" t="s">
        <v>14521</v>
      </c>
      <c r="M7901" s="548" t="s">
        <v>13758</v>
      </c>
      <c r="N7901" s="545" t="s">
        <v>13413</v>
      </c>
      <c r="O7901" s="545" t="s">
        <v>14538</v>
      </c>
      <c r="P7901" s="549">
        <v>5484</v>
      </c>
      <c r="Q7901" s="549">
        <v>1</v>
      </c>
      <c r="R7901" s="549">
        <v>137</v>
      </c>
      <c r="S7901" s="548">
        <v>2228</v>
      </c>
      <c r="T7901" s="548"/>
      <c r="U7901" s="99"/>
    </row>
    <row r="7902" spans="1:21" ht="19.5" customHeight="1">
      <c r="A7902" s="545">
        <v>102555</v>
      </c>
      <c r="B7902" s="545" t="s">
        <v>6905</v>
      </c>
      <c r="C7902" s="545" t="s">
        <v>4501</v>
      </c>
      <c r="D7902" s="546">
        <v>46052</v>
      </c>
      <c r="E7902" s="171" t="str">
        <f t="shared" si="123"/>
        <v>2026</v>
      </c>
      <c r="F7902" s="547">
        <v>26426</v>
      </c>
      <c r="G7902" s="548">
        <v>0.19</v>
      </c>
      <c r="H7902" s="547">
        <v>22206.720000000001</v>
      </c>
      <c r="I7902" s="545" t="s">
        <v>12685</v>
      </c>
      <c r="J7902" s="545" t="s">
        <v>13307</v>
      </c>
      <c r="K7902" s="545" t="s">
        <v>18822</v>
      </c>
      <c r="L7902" s="545" t="s">
        <v>17786</v>
      </c>
      <c r="M7902" s="548" t="s">
        <v>13758</v>
      </c>
      <c r="N7902" s="545" t="s">
        <v>22179</v>
      </c>
      <c r="O7902" s="545" t="s">
        <v>13413</v>
      </c>
      <c r="P7902" s="549">
        <v>5485</v>
      </c>
      <c r="Q7902" s="549">
        <v>1</v>
      </c>
      <c r="R7902" s="549">
        <v>11</v>
      </c>
      <c r="S7902" s="548">
        <v>2228</v>
      </c>
      <c r="T7902" s="548">
        <v>173</v>
      </c>
      <c r="U7902" s="99"/>
    </row>
    <row r="7903" spans="1:21" ht="19.5" customHeight="1">
      <c r="A7903" s="545">
        <v>102556</v>
      </c>
      <c r="B7903" s="545" t="s">
        <v>2487</v>
      </c>
      <c r="C7903" s="545" t="s">
        <v>216</v>
      </c>
      <c r="D7903" s="546">
        <v>46056</v>
      </c>
      <c r="E7903" s="171" t="str">
        <f t="shared" si="123"/>
        <v>2026</v>
      </c>
      <c r="F7903" s="547">
        <v>118909</v>
      </c>
      <c r="G7903" s="548">
        <v>0.19</v>
      </c>
      <c r="H7903" s="547">
        <v>99923.53</v>
      </c>
      <c r="I7903" s="545" t="s">
        <v>12718</v>
      </c>
      <c r="J7903" s="545" t="s">
        <v>13298</v>
      </c>
      <c r="K7903" s="545" t="s">
        <v>13413</v>
      </c>
      <c r="L7903" s="545" t="s">
        <v>14521</v>
      </c>
      <c r="M7903" s="548" t="s">
        <v>13758</v>
      </c>
      <c r="N7903" s="545" t="s">
        <v>13413</v>
      </c>
      <c r="O7903" s="545" t="s">
        <v>14538</v>
      </c>
      <c r="P7903" s="549">
        <v>5486</v>
      </c>
      <c r="Q7903" s="549">
        <v>1</v>
      </c>
      <c r="R7903" s="549">
        <v>137</v>
      </c>
      <c r="S7903" s="548">
        <v>1012</v>
      </c>
      <c r="T7903" s="548"/>
      <c r="U7903" s="99"/>
    </row>
    <row r="7904" spans="1:21" ht="19.5" customHeight="1">
      <c r="A7904" s="545">
        <v>102557</v>
      </c>
      <c r="B7904" s="545" t="s">
        <v>6990</v>
      </c>
      <c r="C7904" s="545" t="s">
        <v>216</v>
      </c>
      <c r="D7904" s="546">
        <v>46056</v>
      </c>
      <c r="E7904" s="171" t="str">
        <f t="shared" si="123"/>
        <v>2026</v>
      </c>
      <c r="F7904" s="547">
        <v>58300</v>
      </c>
      <c r="G7904" s="548">
        <v>0.19</v>
      </c>
      <c r="H7904" s="547">
        <v>48991.6</v>
      </c>
      <c r="I7904" s="545" t="s">
        <v>12718</v>
      </c>
      <c r="J7904" s="545" t="s">
        <v>13296</v>
      </c>
      <c r="K7904" s="545" t="s">
        <v>18823</v>
      </c>
      <c r="L7904" s="545" t="s">
        <v>14521</v>
      </c>
      <c r="M7904" s="548" t="s">
        <v>13758</v>
      </c>
      <c r="N7904" s="545" t="s">
        <v>13413</v>
      </c>
      <c r="O7904" s="545" t="s">
        <v>14538</v>
      </c>
      <c r="P7904" s="549">
        <v>5487</v>
      </c>
      <c r="Q7904" s="549">
        <v>1</v>
      </c>
      <c r="R7904" s="549">
        <v>137</v>
      </c>
      <c r="S7904" s="548">
        <v>2218</v>
      </c>
      <c r="T7904" s="548"/>
      <c r="U7904" s="99"/>
    </row>
    <row r="7905" spans="1:21" ht="19.5" customHeight="1">
      <c r="A7905" s="545">
        <v>102558</v>
      </c>
      <c r="B7905" s="545" t="s">
        <v>2582</v>
      </c>
      <c r="C7905" s="545" t="s">
        <v>209</v>
      </c>
      <c r="D7905" s="546"/>
      <c r="E7905" s="171" t="str">
        <f t="shared" si="123"/>
        <v>1900</v>
      </c>
      <c r="F7905" s="547">
        <v>0</v>
      </c>
      <c r="G7905" s="548">
        <v>0</v>
      </c>
      <c r="H7905" s="547">
        <v>0</v>
      </c>
      <c r="I7905" s="545" t="s">
        <v>12642</v>
      </c>
      <c r="J7905" s="545"/>
      <c r="K7905" s="545" t="s">
        <v>13413</v>
      </c>
      <c r="L7905" s="545" t="s">
        <v>13807</v>
      </c>
      <c r="M7905" s="548" t="s">
        <v>13758</v>
      </c>
      <c r="N7905" s="545" t="s">
        <v>13413</v>
      </c>
      <c r="O7905" s="545" t="s">
        <v>17835</v>
      </c>
      <c r="P7905" s="549">
        <v>5488</v>
      </c>
      <c r="Q7905" s="549">
        <v>1</v>
      </c>
      <c r="R7905" s="549">
        <v>135</v>
      </c>
      <c r="S7905" s="548"/>
      <c r="T7905" s="548"/>
      <c r="U7905" s="99"/>
    </row>
    <row r="7906" spans="1:21" ht="19.5" customHeight="1">
      <c r="A7906" s="545">
        <v>102559</v>
      </c>
      <c r="B7906" s="545" t="s">
        <v>2380</v>
      </c>
      <c r="C7906" s="545" t="s">
        <v>216</v>
      </c>
      <c r="D7906" s="546">
        <v>46052</v>
      </c>
      <c r="E7906" s="171" t="str">
        <f t="shared" si="123"/>
        <v>2026</v>
      </c>
      <c r="F7906" s="547">
        <v>160027</v>
      </c>
      <c r="G7906" s="548">
        <v>0.19</v>
      </c>
      <c r="H7906" s="547">
        <v>134476.47</v>
      </c>
      <c r="I7906" s="545" t="s">
        <v>12642</v>
      </c>
      <c r="J7906" s="545" t="s">
        <v>13307</v>
      </c>
      <c r="K7906" s="545" t="s">
        <v>18824</v>
      </c>
      <c r="L7906" s="545" t="s">
        <v>13807</v>
      </c>
      <c r="M7906" s="548" t="s">
        <v>13758</v>
      </c>
      <c r="N7906" s="545" t="s">
        <v>13413</v>
      </c>
      <c r="O7906" s="545" t="s">
        <v>17835</v>
      </c>
      <c r="P7906" s="549">
        <v>5489</v>
      </c>
      <c r="Q7906" s="549">
        <v>1</v>
      </c>
      <c r="R7906" s="549">
        <v>135</v>
      </c>
      <c r="S7906" s="548">
        <v>2228</v>
      </c>
      <c r="T7906" s="548"/>
      <c r="U7906" s="99"/>
    </row>
    <row r="7907" spans="1:21" ht="19.5" customHeight="1">
      <c r="A7907" s="545">
        <v>102560</v>
      </c>
      <c r="B7907" s="545" t="s">
        <v>2382</v>
      </c>
      <c r="C7907" s="545" t="s">
        <v>216</v>
      </c>
      <c r="D7907" s="546">
        <v>46052</v>
      </c>
      <c r="E7907" s="171" t="str">
        <f t="shared" si="123"/>
        <v>2026</v>
      </c>
      <c r="F7907" s="547">
        <v>88715</v>
      </c>
      <c r="G7907" s="548">
        <v>0.19</v>
      </c>
      <c r="H7907" s="547">
        <v>74550.42</v>
      </c>
      <c r="I7907" s="545" t="s">
        <v>12642</v>
      </c>
      <c r="J7907" s="545" t="s">
        <v>13307</v>
      </c>
      <c r="K7907" s="545" t="s">
        <v>13413</v>
      </c>
      <c r="L7907" s="545" t="s">
        <v>13807</v>
      </c>
      <c r="M7907" s="548" t="s">
        <v>13758</v>
      </c>
      <c r="N7907" s="545" t="s">
        <v>13413</v>
      </c>
      <c r="O7907" s="545" t="s">
        <v>17835</v>
      </c>
      <c r="P7907" s="549">
        <v>5490</v>
      </c>
      <c r="Q7907" s="549">
        <v>1</v>
      </c>
      <c r="R7907" s="549">
        <v>135</v>
      </c>
      <c r="S7907" s="548">
        <v>2228</v>
      </c>
      <c r="T7907" s="548"/>
      <c r="U7907" s="99"/>
    </row>
    <row r="7908" spans="1:21" ht="19.5" customHeight="1">
      <c r="A7908" s="545">
        <v>102561</v>
      </c>
      <c r="B7908" s="545" t="s">
        <v>2381</v>
      </c>
      <c r="C7908" s="545" t="s">
        <v>216</v>
      </c>
      <c r="D7908" s="546">
        <v>46052</v>
      </c>
      <c r="E7908" s="171" t="str">
        <f t="shared" si="123"/>
        <v>2026</v>
      </c>
      <c r="F7908" s="547">
        <v>62034</v>
      </c>
      <c r="G7908" s="548">
        <v>0.19</v>
      </c>
      <c r="H7908" s="547">
        <v>52129.41</v>
      </c>
      <c r="I7908" s="545" t="s">
        <v>12642</v>
      </c>
      <c r="J7908" s="545" t="s">
        <v>13307</v>
      </c>
      <c r="K7908" s="545" t="s">
        <v>13413</v>
      </c>
      <c r="L7908" s="545" t="s">
        <v>13807</v>
      </c>
      <c r="M7908" s="548" t="s">
        <v>13758</v>
      </c>
      <c r="N7908" s="545" t="s">
        <v>13413</v>
      </c>
      <c r="O7908" s="545" t="s">
        <v>17835</v>
      </c>
      <c r="P7908" s="549">
        <v>5491</v>
      </c>
      <c r="Q7908" s="549">
        <v>1</v>
      </c>
      <c r="R7908" s="549">
        <v>135</v>
      </c>
      <c r="S7908" s="548">
        <v>2228</v>
      </c>
      <c r="T7908" s="548"/>
      <c r="U7908" s="99"/>
    </row>
    <row r="7909" spans="1:21" ht="19.5" customHeight="1">
      <c r="A7909" s="545">
        <v>102562</v>
      </c>
      <c r="B7909" s="545" t="s">
        <v>6716</v>
      </c>
      <c r="C7909" s="545" t="s">
        <v>216</v>
      </c>
      <c r="D7909" s="546">
        <v>46052</v>
      </c>
      <c r="E7909" s="171" t="str">
        <f t="shared" si="123"/>
        <v>2026</v>
      </c>
      <c r="F7909" s="547">
        <v>246378</v>
      </c>
      <c r="G7909" s="548">
        <v>0.19</v>
      </c>
      <c r="H7909" s="547">
        <v>207040.34</v>
      </c>
      <c r="I7909" s="545" t="s">
        <v>12642</v>
      </c>
      <c r="J7909" s="545" t="s">
        <v>13307</v>
      </c>
      <c r="K7909" s="545" t="s">
        <v>18825</v>
      </c>
      <c r="L7909" s="545" t="s">
        <v>13807</v>
      </c>
      <c r="M7909" s="548" t="s">
        <v>13758</v>
      </c>
      <c r="N7909" s="545" t="s">
        <v>13413</v>
      </c>
      <c r="O7909" s="545" t="s">
        <v>17835</v>
      </c>
      <c r="P7909" s="549">
        <v>5492</v>
      </c>
      <c r="Q7909" s="549">
        <v>1</v>
      </c>
      <c r="R7909" s="549">
        <v>135</v>
      </c>
      <c r="S7909" s="548">
        <v>2228</v>
      </c>
      <c r="T7909" s="548"/>
      <c r="U7909" s="99"/>
    </row>
    <row r="7910" spans="1:21" ht="19.5" customHeight="1">
      <c r="A7910" s="545">
        <v>102563</v>
      </c>
      <c r="B7910" s="545" t="s">
        <v>2674</v>
      </c>
      <c r="C7910" s="545" t="s">
        <v>216</v>
      </c>
      <c r="D7910" s="546">
        <v>46052</v>
      </c>
      <c r="E7910" s="171" t="str">
        <f t="shared" si="123"/>
        <v>2026</v>
      </c>
      <c r="F7910" s="547">
        <v>659084</v>
      </c>
      <c r="G7910" s="548">
        <v>0.19</v>
      </c>
      <c r="H7910" s="547">
        <v>553852.1</v>
      </c>
      <c r="I7910" s="545" t="s">
        <v>12642</v>
      </c>
      <c r="J7910" s="545" t="s">
        <v>13307</v>
      </c>
      <c r="K7910" s="545" t="s">
        <v>13413</v>
      </c>
      <c r="L7910" s="545" t="s">
        <v>13413</v>
      </c>
      <c r="M7910" s="548" t="s">
        <v>13758</v>
      </c>
      <c r="N7910" s="545" t="s">
        <v>13413</v>
      </c>
      <c r="O7910" s="545" t="s">
        <v>14580</v>
      </c>
      <c r="P7910" s="549">
        <v>5493</v>
      </c>
      <c r="Q7910" s="549">
        <v>1</v>
      </c>
      <c r="R7910" s="549">
        <v>135</v>
      </c>
      <c r="S7910" s="548">
        <v>2228</v>
      </c>
      <c r="T7910" s="548"/>
      <c r="U7910" s="99"/>
    </row>
    <row r="7911" spans="1:21" ht="19.5" customHeight="1">
      <c r="A7911" s="545">
        <v>102564</v>
      </c>
      <c r="B7911" s="545" t="s">
        <v>10365</v>
      </c>
      <c r="C7911" s="545" t="s">
        <v>216</v>
      </c>
      <c r="D7911" s="546"/>
      <c r="E7911" s="171" t="str">
        <f t="shared" si="123"/>
        <v>1900</v>
      </c>
      <c r="F7911" s="547">
        <v>0</v>
      </c>
      <c r="G7911" s="548">
        <v>0</v>
      </c>
      <c r="H7911" s="547">
        <v>0</v>
      </c>
      <c r="I7911" s="545" t="s">
        <v>12752</v>
      </c>
      <c r="J7911" s="545"/>
      <c r="K7911" s="545" t="s">
        <v>13413</v>
      </c>
      <c r="L7911" s="545" t="s">
        <v>13413</v>
      </c>
      <c r="M7911" s="548" t="s">
        <v>13843</v>
      </c>
      <c r="N7911" s="545" t="s">
        <v>13413</v>
      </c>
      <c r="O7911" s="545" t="s">
        <v>13413</v>
      </c>
      <c r="P7911" s="549">
        <v>5494</v>
      </c>
      <c r="Q7911" s="549">
        <v>5</v>
      </c>
      <c r="R7911" s="549">
        <v>167</v>
      </c>
      <c r="S7911" s="548"/>
      <c r="T7911" s="548"/>
      <c r="U7911" s="99"/>
    </row>
    <row r="7912" spans="1:21" ht="19.5" customHeight="1">
      <c r="A7912" s="545">
        <v>102565</v>
      </c>
      <c r="B7912" s="545" t="s">
        <v>6715</v>
      </c>
      <c r="C7912" s="545" t="s">
        <v>216</v>
      </c>
      <c r="D7912" s="546">
        <v>46052</v>
      </c>
      <c r="E7912" s="171" t="str">
        <f t="shared" si="123"/>
        <v>2026</v>
      </c>
      <c r="F7912" s="547">
        <v>187917</v>
      </c>
      <c r="G7912" s="548">
        <v>0.19</v>
      </c>
      <c r="H7912" s="547">
        <v>157913.45000000001</v>
      </c>
      <c r="I7912" s="545" t="s">
        <v>12704</v>
      </c>
      <c r="J7912" s="545" t="s">
        <v>13307</v>
      </c>
      <c r="K7912" s="545" t="s">
        <v>13413</v>
      </c>
      <c r="L7912" s="545" t="s">
        <v>13413</v>
      </c>
      <c r="M7912" s="548" t="s">
        <v>13758</v>
      </c>
      <c r="N7912" s="545" t="s">
        <v>13413</v>
      </c>
      <c r="O7912" s="545" t="s">
        <v>18826</v>
      </c>
      <c r="P7912" s="549">
        <v>5495</v>
      </c>
      <c r="Q7912" s="549">
        <v>1</v>
      </c>
      <c r="R7912" s="549">
        <v>118</v>
      </c>
      <c r="S7912" s="548">
        <v>2228</v>
      </c>
      <c r="T7912" s="548"/>
      <c r="U7912" s="99"/>
    </row>
    <row r="7913" spans="1:21" ht="19.5" customHeight="1">
      <c r="A7913" s="545">
        <v>102566</v>
      </c>
      <c r="B7913" s="545" t="s">
        <v>6714</v>
      </c>
      <c r="C7913" s="545" t="s">
        <v>216</v>
      </c>
      <c r="D7913" s="546">
        <v>46052</v>
      </c>
      <c r="E7913" s="171" t="str">
        <f t="shared" si="123"/>
        <v>2026</v>
      </c>
      <c r="F7913" s="547">
        <v>327140</v>
      </c>
      <c r="G7913" s="548">
        <v>0.19</v>
      </c>
      <c r="H7913" s="547">
        <v>274907.56</v>
      </c>
      <c r="I7913" s="545" t="s">
        <v>12642</v>
      </c>
      <c r="J7913" s="545" t="s">
        <v>13307</v>
      </c>
      <c r="K7913" s="545" t="s">
        <v>13413</v>
      </c>
      <c r="L7913" s="545" t="s">
        <v>13413</v>
      </c>
      <c r="M7913" s="548" t="s">
        <v>13758</v>
      </c>
      <c r="N7913" s="545" t="s">
        <v>13413</v>
      </c>
      <c r="O7913" s="545" t="s">
        <v>13413</v>
      </c>
      <c r="P7913" s="549">
        <v>5496</v>
      </c>
      <c r="Q7913" s="549">
        <v>1</v>
      </c>
      <c r="R7913" s="549">
        <v>135</v>
      </c>
      <c r="S7913" s="548">
        <v>2228</v>
      </c>
      <c r="T7913" s="548"/>
      <c r="U7913" s="99"/>
    </row>
    <row r="7914" spans="1:21" ht="19.5" customHeight="1">
      <c r="A7914" s="545">
        <v>102567</v>
      </c>
      <c r="B7914" s="545" t="s">
        <v>4066</v>
      </c>
      <c r="C7914" s="545" t="s">
        <v>216</v>
      </c>
      <c r="D7914" s="546"/>
      <c r="E7914" s="171" t="str">
        <f t="shared" si="123"/>
        <v>1900</v>
      </c>
      <c r="F7914" s="547">
        <v>0</v>
      </c>
      <c r="G7914" s="548">
        <v>0</v>
      </c>
      <c r="H7914" s="547">
        <v>0</v>
      </c>
      <c r="I7914" s="545" t="s">
        <v>12973</v>
      </c>
      <c r="J7914" s="545"/>
      <c r="K7914" s="545" t="s">
        <v>13413</v>
      </c>
      <c r="L7914" s="545" t="s">
        <v>13413</v>
      </c>
      <c r="M7914" s="548" t="s">
        <v>13758</v>
      </c>
      <c r="N7914" s="545" t="s">
        <v>13413</v>
      </c>
      <c r="O7914" s="545" t="s">
        <v>13413</v>
      </c>
      <c r="P7914" s="549">
        <v>5497</v>
      </c>
      <c r="Q7914" s="549">
        <v>1</v>
      </c>
      <c r="R7914" s="549">
        <v>59</v>
      </c>
      <c r="S7914" s="548"/>
      <c r="T7914" s="548"/>
      <c r="U7914" s="99"/>
    </row>
    <row r="7915" spans="1:21" ht="19.5" customHeight="1">
      <c r="A7915" s="545">
        <v>102568</v>
      </c>
      <c r="B7915" s="545" t="s">
        <v>2503</v>
      </c>
      <c r="C7915" s="545" t="s">
        <v>216</v>
      </c>
      <c r="D7915" s="546">
        <v>46052</v>
      </c>
      <c r="E7915" s="171" t="str">
        <f t="shared" si="123"/>
        <v>2026</v>
      </c>
      <c r="F7915" s="547">
        <v>228257</v>
      </c>
      <c r="G7915" s="548">
        <v>0.19</v>
      </c>
      <c r="H7915" s="547">
        <v>191812.61</v>
      </c>
      <c r="I7915" s="545" t="s">
        <v>12642</v>
      </c>
      <c r="J7915" s="545" t="s">
        <v>13307</v>
      </c>
      <c r="K7915" s="545" t="s">
        <v>18827</v>
      </c>
      <c r="L7915" s="545" t="s">
        <v>13413</v>
      </c>
      <c r="M7915" s="548" t="s">
        <v>13758</v>
      </c>
      <c r="N7915" s="545" t="s">
        <v>13413</v>
      </c>
      <c r="O7915" s="545" t="s">
        <v>13413</v>
      </c>
      <c r="P7915" s="549">
        <v>5498</v>
      </c>
      <c r="Q7915" s="549">
        <v>1</v>
      </c>
      <c r="R7915" s="549">
        <v>135</v>
      </c>
      <c r="S7915" s="548">
        <v>2228</v>
      </c>
      <c r="T7915" s="548"/>
      <c r="U7915" s="99"/>
    </row>
    <row r="7916" spans="1:21" ht="19.5" customHeight="1">
      <c r="A7916" s="545">
        <v>102569</v>
      </c>
      <c r="B7916" s="545" t="s">
        <v>10364</v>
      </c>
      <c r="C7916" s="545" t="s">
        <v>4552</v>
      </c>
      <c r="D7916" s="546"/>
      <c r="E7916" s="171" t="str">
        <f t="shared" si="123"/>
        <v>1900</v>
      </c>
      <c r="F7916" s="547">
        <v>0</v>
      </c>
      <c r="G7916" s="548">
        <v>0</v>
      </c>
      <c r="H7916" s="547">
        <v>0</v>
      </c>
      <c r="I7916" s="545" t="s">
        <v>12642</v>
      </c>
      <c r="J7916" s="545"/>
      <c r="K7916" s="545" t="s">
        <v>13413</v>
      </c>
      <c r="L7916" s="545" t="s">
        <v>13413</v>
      </c>
      <c r="M7916" s="548" t="s">
        <v>13758</v>
      </c>
      <c r="N7916" s="545" t="s">
        <v>13413</v>
      </c>
      <c r="O7916" s="545" t="s">
        <v>13413</v>
      </c>
      <c r="P7916" s="549">
        <v>5499</v>
      </c>
      <c r="Q7916" s="549">
        <v>1</v>
      </c>
      <c r="R7916" s="549">
        <v>135</v>
      </c>
      <c r="S7916" s="548"/>
      <c r="T7916" s="548"/>
      <c r="U7916" s="99"/>
    </row>
    <row r="7917" spans="1:21" ht="19.5" customHeight="1">
      <c r="A7917" s="545">
        <v>102570</v>
      </c>
      <c r="B7917" s="545" t="s">
        <v>6510</v>
      </c>
      <c r="C7917" s="545" t="s">
        <v>216</v>
      </c>
      <c r="D7917" s="546">
        <v>44601</v>
      </c>
      <c r="E7917" s="171" t="str">
        <f t="shared" si="123"/>
        <v>2022</v>
      </c>
      <c r="F7917" s="547">
        <v>6997</v>
      </c>
      <c r="G7917" s="548">
        <v>0.19</v>
      </c>
      <c r="H7917" s="547">
        <v>5879.83</v>
      </c>
      <c r="I7917" s="545" t="s">
        <v>12686</v>
      </c>
      <c r="J7917" s="545" t="s">
        <v>13297</v>
      </c>
      <c r="K7917" s="545" t="s">
        <v>18828</v>
      </c>
      <c r="L7917" s="545" t="s">
        <v>13413</v>
      </c>
      <c r="M7917" s="548" t="s">
        <v>13758</v>
      </c>
      <c r="N7917" s="545" t="s">
        <v>13413</v>
      </c>
      <c r="O7917" s="545" t="s">
        <v>13413</v>
      </c>
      <c r="P7917" s="549">
        <v>12366</v>
      </c>
      <c r="Q7917" s="549">
        <v>1</v>
      </c>
      <c r="R7917" s="549">
        <v>131</v>
      </c>
      <c r="S7917" s="548">
        <v>2257</v>
      </c>
      <c r="T7917" s="548"/>
      <c r="U7917" s="99"/>
    </row>
    <row r="7918" spans="1:21" ht="19.5" customHeight="1">
      <c r="A7918" s="545">
        <v>102571</v>
      </c>
      <c r="B7918" s="545" t="s">
        <v>1677</v>
      </c>
      <c r="C7918" s="545" t="s">
        <v>216</v>
      </c>
      <c r="D7918" s="546"/>
      <c r="E7918" s="171" t="str">
        <f t="shared" si="123"/>
        <v>1900</v>
      </c>
      <c r="F7918" s="547">
        <v>0</v>
      </c>
      <c r="G7918" s="548">
        <v>0</v>
      </c>
      <c r="H7918" s="547">
        <v>0</v>
      </c>
      <c r="I7918" s="545" t="s">
        <v>12645</v>
      </c>
      <c r="J7918" s="545"/>
      <c r="K7918" s="545" t="s">
        <v>13413</v>
      </c>
      <c r="L7918" s="545" t="s">
        <v>13413</v>
      </c>
      <c r="M7918" s="548" t="s">
        <v>13758</v>
      </c>
      <c r="N7918" s="545" t="s">
        <v>13413</v>
      </c>
      <c r="O7918" s="545" t="s">
        <v>14580</v>
      </c>
      <c r="P7918" s="549">
        <v>5501</v>
      </c>
      <c r="Q7918" s="549">
        <v>1</v>
      </c>
      <c r="R7918" s="549">
        <v>12</v>
      </c>
      <c r="S7918" s="548"/>
      <c r="T7918" s="548"/>
      <c r="U7918" s="99"/>
    </row>
    <row r="7919" spans="1:21" ht="19.5" customHeight="1">
      <c r="A7919" s="545">
        <v>102572</v>
      </c>
      <c r="B7919" s="545" t="s">
        <v>1021</v>
      </c>
      <c r="C7919" s="545" t="s">
        <v>903</v>
      </c>
      <c r="D7919" s="546">
        <v>46052</v>
      </c>
      <c r="E7919" s="171" t="str">
        <f t="shared" si="123"/>
        <v>2026</v>
      </c>
      <c r="F7919" s="547">
        <v>156250</v>
      </c>
      <c r="G7919" s="548">
        <v>0.19</v>
      </c>
      <c r="H7919" s="547">
        <v>131302.51999999999</v>
      </c>
      <c r="I7919" s="545" t="s">
        <v>12751</v>
      </c>
      <c r="J7919" s="545" t="s">
        <v>13307</v>
      </c>
      <c r="K7919" s="545" t="s">
        <v>18829</v>
      </c>
      <c r="L7919" s="545" t="s">
        <v>13413</v>
      </c>
      <c r="M7919" s="548" t="s">
        <v>13868</v>
      </c>
      <c r="N7919" s="545" t="s">
        <v>13413</v>
      </c>
      <c r="O7919" s="545" t="s">
        <v>13413</v>
      </c>
      <c r="P7919" s="549">
        <v>5502</v>
      </c>
      <c r="Q7919" s="549">
        <v>2</v>
      </c>
      <c r="R7919" s="549">
        <v>98</v>
      </c>
      <c r="S7919" s="548">
        <v>2228</v>
      </c>
      <c r="T7919" s="548"/>
      <c r="U7919" s="99"/>
    </row>
    <row r="7920" spans="1:21" ht="19.5" customHeight="1">
      <c r="A7920" s="545">
        <v>102573</v>
      </c>
      <c r="B7920" s="545" t="s">
        <v>6713</v>
      </c>
      <c r="C7920" s="545" t="s">
        <v>216</v>
      </c>
      <c r="D7920" s="546">
        <v>46052</v>
      </c>
      <c r="E7920" s="171" t="str">
        <f t="shared" si="123"/>
        <v>2026</v>
      </c>
      <c r="F7920" s="547">
        <v>409516</v>
      </c>
      <c r="G7920" s="548">
        <v>0.19</v>
      </c>
      <c r="H7920" s="547">
        <v>344131.09</v>
      </c>
      <c r="I7920" s="545" t="s">
        <v>12751</v>
      </c>
      <c r="J7920" s="545" t="s">
        <v>13307</v>
      </c>
      <c r="K7920" s="545" t="s">
        <v>13413</v>
      </c>
      <c r="L7920" s="545" t="s">
        <v>13413</v>
      </c>
      <c r="M7920" s="548" t="s">
        <v>13868</v>
      </c>
      <c r="N7920" s="545" t="s">
        <v>13413</v>
      </c>
      <c r="O7920" s="545" t="s">
        <v>13413</v>
      </c>
      <c r="P7920" s="549">
        <v>5503</v>
      </c>
      <c r="Q7920" s="549">
        <v>2</v>
      </c>
      <c r="R7920" s="549">
        <v>98</v>
      </c>
      <c r="S7920" s="548">
        <v>2228</v>
      </c>
      <c r="T7920" s="548"/>
      <c r="U7920" s="99"/>
    </row>
    <row r="7921" spans="1:21" ht="19.5" customHeight="1">
      <c r="A7921" s="545">
        <v>102574</v>
      </c>
      <c r="B7921" s="545" t="s">
        <v>1616</v>
      </c>
      <c r="C7921" s="545" t="s">
        <v>975</v>
      </c>
      <c r="D7921" s="546">
        <v>46052</v>
      </c>
      <c r="E7921" s="171" t="str">
        <f t="shared" si="123"/>
        <v>2026</v>
      </c>
      <c r="F7921" s="547">
        <v>9755</v>
      </c>
      <c r="G7921" s="548">
        <v>0.19</v>
      </c>
      <c r="H7921" s="547">
        <v>8197.48</v>
      </c>
      <c r="I7921" s="545" t="s">
        <v>12709</v>
      </c>
      <c r="J7921" s="545" t="s">
        <v>13307</v>
      </c>
      <c r="K7921" s="545" t="s">
        <v>13413</v>
      </c>
      <c r="L7921" s="545" t="s">
        <v>13413</v>
      </c>
      <c r="M7921" s="548" t="s">
        <v>13758</v>
      </c>
      <c r="N7921" s="545" t="s">
        <v>13413</v>
      </c>
      <c r="O7921" s="545" t="s">
        <v>16102</v>
      </c>
      <c r="P7921" s="549">
        <v>5504</v>
      </c>
      <c r="Q7921" s="549">
        <v>1</v>
      </c>
      <c r="R7921" s="549">
        <v>124</v>
      </c>
      <c r="S7921" s="548">
        <v>2228</v>
      </c>
      <c r="T7921" s="548"/>
      <c r="U7921" s="99"/>
    </row>
    <row r="7922" spans="1:21" ht="19.5" customHeight="1">
      <c r="A7922" s="545">
        <v>102575</v>
      </c>
      <c r="B7922" s="545" t="s">
        <v>1036</v>
      </c>
      <c r="C7922" s="545" t="s">
        <v>903</v>
      </c>
      <c r="D7922" s="546">
        <v>46052</v>
      </c>
      <c r="E7922" s="171" t="str">
        <f t="shared" si="123"/>
        <v>2026</v>
      </c>
      <c r="F7922" s="547">
        <v>150021</v>
      </c>
      <c r="G7922" s="548">
        <v>0.19</v>
      </c>
      <c r="H7922" s="547">
        <v>126068.07</v>
      </c>
      <c r="I7922" s="545" t="s">
        <v>12751</v>
      </c>
      <c r="J7922" s="545" t="s">
        <v>13307</v>
      </c>
      <c r="K7922" s="545" t="s">
        <v>13413</v>
      </c>
      <c r="L7922" s="545" t="s">
        <v>18070</v>
      </c>
      <c r="M7922" s="548" t="s">
        <v>13868</v>
      </c>
      <c r="N7922" s="545" t="s">
        <v>22183</v>
      </c>
      <c r="O7922" s="545" t="s">
        <v>16146</v>
      </c>
      <c r="P7922" s="549">
        <v>5505</v>
      </c>
      <c r="Q7922" s="549">
        <v>2</v>
      </c>
      <c r="R7922" s="549">
        <v>98</v>
      </c>
      <c r="S7922" s="548">
        <v>2228</v>
      </c>
      <c r="T7922" s="548">
        <v>97</v>
      </c>
      <c r="U7922" s="99"/>
    </row>
    <row r="7923" spans="1:21" ht="19.5" customHeight="1">
      <c r="A7923" s="545">
        <v>102576</v>
      </c>
      <c r="B7923" s="545" t="s">
        <v>1035</v>
      </c>
      <c r="C7923" s="545" t="s">
        <v>903</v>
      </c>
      <c r="D7923" s="546"/>
      <c r="E7923" s="171" t="str">
        <f t="shared" si="123"/>
        <v>1900</v>
      </c>
      <c r="F7923" s="547">
        <v>0</v>
      </c>
      <c r="G7923" s="548">
        <v>0</v>
      </c>
      <c r="H7923" s="547">
        <v>0</v>
      </c>
      <c r="I7923" s="545" t="s">
        <v>12751</v>
      </c>
      <c r="J7923" s="545"/>
      <c r="K7923" s="545" t="s">
        <v>13413</v>
      </c>
      <c r="L7923" s="545" t="s">
        <v>18070</v>
      </c>
      <c r="M7923" s="548" t="s">
        <v>13868</v>
      </c>
      <c r="N7923" s="545" t="s">
        <v>22183</v>
      </c>
      <c r="O7923" s="545" t="s">
        <v>16146</v>
      </c>
      <c r="P7923" s="549">
        <v>5506</v>
      </c>
      <c r="Q7923" s="549">
        <v>2</v>
      </c>
      <c r="R7923" s="549">
        <v>98</v>
      </c>
      <c r="S7923" s="548"/>
      <c r="T7923" s="548">
        <v>97</v>
      </c>
      <c r="U7923" s="99"/>
    </row>
    <row r="7924" spans="1:21" ht="19.5" customHeight="1">
      <c r="A7924" s="545">
        <v>102577</v>
      </c>
      <c r="B7924" s="545" t="s">
        <v>5152</v>
      </c>
      <c r="C7924" s="545" t="s">
        <v>209</v>
      </c>
      <c r="D7924" s="546">
        <v>46052</v>
      </c>
      <c r="E7924" s="171" t="str">
        <f t="shared" si="123"/>
        <v>2026</v>
      </c>
      <c r="F7924" s="547">
        <v>41560</v>
      </c>
      <c r="G7924" s="548">
        <v>0.19</v>
      </c>
      <c r="H7924" s="547">
        <v>34924.370000000003</v>
      </c>
      <c r="I7924" s="545" t="s">
        <v>12642</v>
      </c>
      <c r="J7924" s="545" t="s">
        <v>13307</v>
      </c>
      <c r="K7924" s="545" t="s">
        <v>5152</v>
      </c>
      <c r="L7924" s="545" t="s">
        <v>13413</v>
      </c>
      <c r="M7924" s="548" t="s">
        <v>13758</v>
      </c>
      <c r="N7924" s="545" t="s">
        <v>13413</v>
      </c>
      <c r="O7924" s="545" t="s">
        <v>13413</v>
      </c>
      <c r="P7924" s="549">
        <v>5507</v>
      </c>
      <c r="Q7924" s="549">
        <v>1</v>
      </c>
      <c r="R7924" s="549">
        <v>135</v>
      </c>
      <c r="S7924" s="548">
        <v>2228</v>
      </c>
      <c r="T7924" s="548"/>
      <c r="U7924" s="99"/>
    </row>
    <row r="7925" spans="1:21" ht="19.5" customHeight="1">
      <c r="A7925" s="545">
        <v>102578</v>
      </c>
      <c r="B7925" s="545" t="s">
        <v>6295</v>
      </c>
      <c r="C7925" s="545" t="s">
        <v>216</v>
      </c>
      <c r="D7925" s="546">
        <v>45898</v>
      </c>
      <c r="E7925" s="171" t="str">
        <f t="shared" si="123"/>
        <v>2025</v>
      </c>
      <c r="F7925" s="547">
        <v>151598</v>
      </c>
      <c r="G7925" s="548">
        <v>0.19</v>
      </c>
      <c r="H7925" s="547">
        <v>127393.28</v>
      </c>
      <c r="I7925" s="545" t="s">
        <v>12680</v>
      </c>
      <c r="J7925" s="545" t="s">
        <v>13297</v>
      </c>
      <c r="K7925" s="545" t="s">
        <v>13413</v>
      </c>
      <c r="L7925" s="545" t="s">
        <v>14823</v>
      </c>
      <c r="M7925" s="548" t="s">
        <v>13758</v>
      </c>
      <c r="N7925" s="545" t="s">
        <v>13413</v>
      </c>
      <c r="O7925" s="545" t="s">
        <v>14824</v>
      </c>
      <c r="P7925" s="549">
        <v>5508</v>
      </c>
      <c r="Q7925" s="549">
        <v>1</v>
      </c>
      <c r="R7925" s="549">
        <v>20</v>
      </c>
      <c r="S7925" s="548">
        <v>2257</v>
      </c>
      <c r="T7925" s="548"/>
      <c r="U7925" s="99"/>
    </row>
    <row r="7926" spans="1:21" ht="19.5" customHeight="1">
      <c r="A7926" s="545">
        <v>102579</v>
      </c>
      <c r="B7926" s="545" t="s">
        <v>10363</v>
      </c>
      <c r="C7926" s="545" t="s">
        <v>216</v>
      </c>
      <c r="D7926" s="546"/>
      <c r="E7926" s="171" t="str">
        <f t="shared" si="123"/>
        <v>1900</v>
      </c>
      <c r="F7926" s="547">
        <v>0</v>
      </c>
      <c r="G7926" s="548">
        <v>0</v>
      </c>
      <c r="H7926" s="547">
        <v>0</v>
      </c>
      <c r="I7926" s="545" t="s">
        <v>12647</v>
      </c>
      <c r="J7926" s="545"/>
      <c r="K7926" s="545" t="s">
        <v>13413</v>
      </c>
      <c r="L7926" s="545" t="s">
        <v>13413</v>
      </c>
      <c r="M7926" s="548" t="s">
        <v>13758</v>
      </c>
      <c r="N7926" s="545" t="s">
        <v>13413</v>
      </c>
      <c r="O7926" s="545" t="s">
        <v>13413</v>
      </c>
      <c r="P7926" s="549">
        <v>5509</v>
      </c>
      <c r="Q7926" s="549">
        <v>1</v>
      </c>
      <c r="R7926" s="549">
        <v>26</v>
      </c>
      <c r="S7926" s="548"/>
      <c r="T7926" s="548"/>
      <c r="U7926" s="99"/>
    </row>
    <row r="7927" spans="1:21" ht="19.5" customHeight="1">
      <c r="A7927" s="545">
        <v>102580</v>
      </c>
      <c r="B7927" s="545" t="s">
        <v>946</v>
      </c>
      <c r="C7927" s="545" t="s">
        <v>903</v>
      </c>
      <c r="D7927" s="546"/>
      <c r="E7927" s="171" t="str">
        <f t="shared" si="123"/>
        <v>1900</v>
      </c>
      <c r="F7927" s="547">
        <v>0</v>
      </c>
      <c r="G7927" s="548">
        <v>0</v>
      </c>
      <c r="H7927" s="547">
        <v>0</v>
      </c>
      <c r="I7927" s="545" t="s">
        <v>12668</v>
      </c>
      <c r="J7927" s="545"/>
      <c r="K7927" s="545" t="s">
        <v>13413</v>
      </c>
      <c r="L7927" s="545" t="s">
        <v>13413</v>
      </c>
      <c r="M7927" s="548" t="s">
        <v>13868</v>
      </c>
      <c r="N7927" s="545" t="s">
        <v>13413</v>
      </c>
      <c r="O7927" s="545" t="s">
        <v>13413</v>
      </c>
      <c r="P7927" s="549">
        <v>5510</v>
      </c>
      <c r="Q7927" s="549">
        <v>2</v>
      </c>
      <c r="R7927" s="549">
        <v>7</v>
      </c>
      <c r="S7927" s="548"/>
      <c r="T7927" s="548"/>
      <c r="U7927" s="99"/>
    </row>
    <row r="7928" spans="1:21" ht="19.5" customHeight="1">
      <c r="A7928" s="545">
        <v>102581</v>
      </c>
      <c r="B7928" s="545" t="s">
        <v>6712</v>
      </c>
      <c r="C7928" s="545" t="s">
        <v>4552</v>
      </c>
      <c r="D7928" s="546">
        <v>46052</v>
      </c>
      <c r="E7928" s="171" t="str">
        <f t="shared" si="123"/>
        <v>2026</v>
      </c>
      <c r="F7928" s="547">
        <v>1440565</v>
      </c>
      <c r="G7928" s="548">
        <v>0.19</v>
      </c>
      <c r="H7928" s="547">
        <v>1210558.82</v>
      </c>
      <c r="I7928" s="545" t="s">
        <v>12752</v>
      </c>
      <c r="J7928" s="545" t="s">
        <v>13307</v>
      </c>
      <c r="K7928" s="545" t="s">
        <v>13413</v>
      </c>
      <c r="L7928" s="545" t="s">
        <v>13413</v>
      </c>
      <c r="M7928" s="548" t="s">
        <v>13758</v>
      </c>
      <c r="N7928" s="545" t="s">
        <v>13413</v>
      </c>
      <c r="O7928" s="545" t="s">
        <v>13413</v>
      </c>
      <c r="P7928" s="549">
        <v>5511</v>
      </c>
      <c r="Q7928" s="549">
        <v>1</v>
      </c>
      <c r="R7928" s="549">
        <v>167</v>
      </c>
      <c r="S7928" s="548">
        <v>2228</v>
      </c>
      <c r="T7928" s="548"/>
      <c r="U7928" s="99"/>
    </row>
    <row r="7929" spans="1:21" ht="19.5" customHeight="1">
      <c r="A7929" s="545">
        <v>102582</v>
      </c>
      <c r="B7929" s="545" t="s">
        <v>6711</v>
      </c>
      <c r="C7929" s="545" t="s">
        <v>4552</v>
      </c>
      <c r="D7929" s="546">
        <v>46052</v>
      </c>
      <c r="E7929" s="171" t="str">
        <f t="shared" si="123"/>
        <v>2026</v>
      </c>
      <c r="F7929" s="547">
        <v>1180235</v>
      </c>
      <c r="G7929" s="548">
        <v>0.19</v>
      </c>
      <c r="H7929" s="547">
        <v>991794.12</v>
      </c>
      <c r="I7929" s="545" t="s">
        <v>12752</v>
      </c>
      <c r="J7929" s="545" t="s">
        <v>13307</v>
      </c>
      <c r="K7929" s="545" t="s">
        <v>13413</v>
      </c>
      <c r="L7929" s="545" t="s">
        <v>13413</v>
      </c>
      <c r="M7929" s="548" t="s">
        <v>13758</v>
      </c>
      <c r="N7929" s="545" t="s">
        <v>13413</v>
      </c>
      <c r="O7929" s="545" t="s">
        <v>13413</v>
      </c>
      <c r="P7929" s="549">
        <v>5512</v>
      </c>
      <c r="Q7929" s="549">
        <v>1</v>
      </c>
      <c r="R7929" s="549">
        <v>167</v>
      </c>
      <c r="S7929" s="548">
        <v>2228</v>
      </c>
      <c r="T7929" s="548"/>
      <c r="U7929" s="99"/>
    </row>
    <row r="7930" spans="1:21" ht="19.5" customHeight="1">
      <c r="A7930" s="545">
        <v>102583</v>
      </c>
      <c r="B7930" s="545" t="s">
        <v>10362</v>
      </c>
      <c r="C7930" s="545" t="s">
        <v>4552</v>
      </c>
      <c r="D7930" s="546"/>
      <c r="E7930" s="171" t="str">
        <f t="shared" si="123"/>
        <v>1900</v>
      </c>
      <c r="F7930" s="547">
        <v>0</v>
      </c>
      <c r="G7930" s="548">
        <v>0</v>
      </c>
      <c r="H7930" s="547">
        <v>0</v>
      </c>
      <c r="I7930" s="545" t="s">
        <v>12752</v>
      </c>
      <c r="J7930" s="545"/>
      <c r="K7930" s="545" t="s">
        <v>13413</v>
      </c>
      <c r="L7930" s="545" t="s">
        <v>13413</v>
      </c>
      <c r="M7930" s="548" t="s">
        <v>13758</v>
      </c>
      <c r="N7930" s="545" t="s">
        <v>13413</v>
      </c>
      <c r="O7930" s="545" t="s">
        <v>13413</v>
      </c>
      <c r="P7930" s="549">
        <v>5513</v>
      </c>
      <c r="Q7930" s="549">
        <v>1</v>
      </c>
      <c r="R7930" s="549">
        <v>167</v>
      </c>
      <c r="S7930" s="548"/>
      <c r="T7930" s="548"/>
      <c r="U7930" s="99"/>
    </row>
    <row r="7931" spans="1:21" ht="19.5" customHeight="1">
      <c r="A7931" s="545">
        <v>102584</v>
      </c>
      <c r="B7931" s="545" t="s">
        <v>10361</v>
      </c>
      <c r="C7931" s="545" t="s">
        <v>216</v>
      </c>
      <c r="D7931" s="546"/>
      <c r="E7931" s="171" t="str">
        <f t="shared" si="123"/>
        <v>1900</v>
      </c>
      <c r="F7931" s="547">
        <v>0</v>
      </c>
      <c r="G7931" s="548">
        <v>0</v>
      </c>
      <c r="H7931" s="547">
        <v>0</v>
      </c>
      <c r="I7931" s="545" t="s">
        <v>12642</v>
      </c>
      <c r="J7931" s="545"/>
      <c r="K7931" s="545" t="s">
        <v>18830</v>
      </c>
      <c r="L7931" s="545" t="s">
        <v>13413</v>
      </c>
      <c r="M7931" s="548" t="s">
        <v>13758</v>
      </c>
      <c r="N7931" s="545" t="s">
        <v>13413</v>
      </c>
      <c r="O7931" s="545" t="s">
        <v>13413</v>
      </c>
      <c r="P7931" s="549">
        <v>5514</v>
      </c>
      <c r="Q7931" s="549">
        <v>1</v>
      </c>
      <c r="R7931" s="549">
        <v>135</v>
      </c>
      <c r="S7931" s="548"/>
      <c r="T7931" s="548"/>
      <c r="U7931" s="99"/>
    </row>
    <row r="7932" spans="1:21" ht="19.5" customHeight="1">
      <c r="A7932" s="545">
        <v>102585</v>
      </c>
      <c r="B7932" s="545" t="s">
        <v>2497</v>
      </c>
      <c r="C7932" s="545" t="s">
        <v>216</v>
      </c>
      <c r="D7932" s="546">
        <v>46052</v>
      </c>
      <c r="E7932" s="171" t="str">
        <f t="shared" si="123"/>
        <v>2026</v>
      </c>
      <c r="F7932" s="547">
        <v>223447</v>
      </c>
      <c r="G7932" s="548">
        <v>0.19</v>
      </c>
      <c r="H7932" s="547">
        <v>187770.59</v>
      </c>
      <c r="I7932" s="545" t="s">
        <v>12642</v>
      </c>
      <c r="J7932" s="545" t="s">
        <v>13307</v>
      </c>
      <c r="K7932" s="545" t="s">
        <v>13413</v>
      </c>
      <c r="L7932" s="545" t="s">
        <v>13413</v>
      </c>
      <c r="M7932" s="548" t="s">
        <v>13758</v>
      </c>
      <c r="N7932" s="545" t="s">
        <v>13413</v>
      </c>
      <c r="O7932" s="545" t="s">
        <v>13413</v>
      </c>
      <c r="P7932" s="549">
        <v>5515</v>
      </c>
      <c r="Q7932" s="549">
        <v>1</v>
      </c>
      <c r="R7932" s="549">
        <v>135</v>
      </c>
      <c r="S7932" s="548">
        <v>2228</v>
      </c>
      <c r="T7932" s="548"/>
      <c r="U7932" s="99"/>
    </row>
    <row r="7933" spans="1:21" ht="19.5" customHeight="1">
      <c r="A7933" s="545">
        <v>102586</v>
      </c>
      <c r="B7933" s="545" t="s">
        <v>6710</v>
      </c>
      <c r="C7933" s="545" t="s">
        <v>216</v>
      </c>
      <c r="D7933" s="546">
        <v>46052</v>
      </c>
      <c r="E7933" s="171" t="str">
        <f t="shared" si="123"/>
        <v>2026</v>
      </c>
      <c r="F7933" s="547">
        <v>550654</v>
      </c>
      <c r="G7933" s="548">
        <v>0.19</v>
      </c>
      <c r="H7933" s="547">
        <v>462734.45</v>
      </c>
      <c r="I7933" s="545" t="s">
        <v>12680</v>
      </c>
      <c r="J7933" s="545" t="s">
        <v>13307</v>
      </c>
      <c r="K7933" s="545" t="s">
        <v>21707</v>
      </c>
      <c r="L7933" s="545" t="s">
        <v>18693</v>
      </c>
      <c r="M7933" s="548" t="s">
        <v>13758</v>
      </c>
      <c r="N7933" s="545" t="s">
        <v>13413</v>
      </c>
      <c r="O7933" s="545" t="s">
        <v>13413</v>
      </c>
      <c r="P7933" s="549">
        <v>5516</v>
      </c>
      <c r="Q7933" s="549">
        <v>1</v>
      </c>
      <c r="R7933" s="549">
        <v>20</v>
      </c>
      <c r="S7933" s="548">
        <v>2228</v>
      </c>
      <c r="T7933" s="548"/>
      <c r="U7933" s="99"/>
    </row>
    <row r="7934" spans="1:21" ht="19.5" customHeight="1">
      <c r="A7934" s="545">
        <v>102587</v>
      </c>
      <c r="B7934" s="545" t="s">
        <v>1953</v>
      </c>
      <c r="C7934" s="545" t="s">
        <v>209</v>
      </c>
      <c r="D7934" s="546">
        <v>46052</v>
      </c>
      <c r="E7934" s="171" t="str">
        <f t="shared" si="123"/>
        <v>2026</v>
      </c>
      <c r="F7934" s="547">
        <v>7440</v>
      </c>
      <c r="G7934" s="548">
        <v>0.19</v>
      </c>
      <c r="H7934" s="547">
        <v>6252.1</v>
      </c>
      <c r="I7934" s="545" t="s">
        <v>12706</v>
      </c>
      <c r="J7934" s="545" t="s">
        <v>13307</v>
      </c>
      <c r="K7934" s="545" t="s">
        <v>13413</v>
      </c>
      <c r="L7934" s="545" t="s">
        <v>15729</v>
      </c>
      <c r="M7934" s="548" t="s">
        <v>13758</v>
      </c>
      <c r="N7934" s="545" t="s">
        <v>13413</v>
      </c>
      <c r="O7934" s="545" t="s">
        <v>18831</v>
      </c>
      <c r="P7934" s="549">
        <v>5517</v>
      </c>
      <c r="Q7934" s="549">
        <v>1</v>
      </c>
      <c r="R7934" s="549">
        <v>128</v>
      </c>
      <c r="S7934" s="548">
        <v>2228</v>
      </c>
      <c r="T7934" s="548"/>
      <c r="U7934" s="99"/>
    </row>
    <row r="7935" spans="1:21" ht="19.5" customHeight="1">
      <c r="A7935" s="545">
        <v>102588</v>
      </c>
      <c r="B7935" s="545" t="s">
        <v>6709</v>
      </c>
      <c r="C7935" s="545" t="s">
        <v>216</v>
      </c>
      <c r="D7935" s="546">
        <v>46052</v>
      </c>
      <c r="E7935" s="171" t="str">
        <f t="shared" si="123"/>
        <v>2026</v>
      </c>
      <c r="F7935" s="547">
        <v>221438</v>
      </c>
      <c r="G7935" s="548">
        <v>0.19</v>
      </c>
      <c r="H7935" s="547">
        <v>186082.35</v>
      </c>
      <c r="I7935" s="545" t="s">
        <v>12715</v>
      </c>
      <c r="J7935" s="545" t="s">
        <v>13307</v>
      </c>
      <c r="K7935" s="545" t="s">
        <v>13413</v>
      </c>
      <c r="L7935" s="545" t="s">
        <v>13413</v>
      </c>
      <c r="M7935" s="548" t="s">
        <v>13758</v>
      </c>
      <c r="N7935" s="545" t="s">
        <v>13413</v>
      </c>
      <c r="O7935" s="545" t="s">
        <v>14625</v>
      </c>
      <c r="P7935" s="549">
        <v>5518</v>
      </c>
      <c r="Q7935" s="549">
        <v>1</v>
      </c>
      <c r="R7935" s="549">
        <v>129</v>
      </c>
      <c r="S7935" s="548">
        <v>2228</v>
      </c>
      <c r="T7935" s="548"/>
      <c r="U7935" s="99"/>
    </row>
    <row r="7936" spans="1:21" ht="19.5" customHeight="1">
      <c r="A7936" s="545">
        <v>102599</v>
      </c>
      <c r="B7936" s="545" t="s">
        <v>12536</v>
      </c>
      <c r="C7936" s="545" t="s">
        <v>216</v>
      </c>
      <c r="D7936" s="546">
        <v>44602</v>
      </c>
      <c r="E7936" s="171" t="str">
        <f t="shared" si="123"/>
        <v>2022</v>
      </c>
      <c r="F7936" s="547">
        <v>43955.01</v>
      </c>
      <c r="G7936" s="548">
        <v>0.19</v>
      </c>
      <c r="H7936" s="547">
        <v>36936.980000000003</v>
      </c>
      <c r="I7936" s="545" t="s">
        <v>12675</v>
      </c>
      <c r="J7936" s="545" t="s">
        <v>13297</v>
      </c>
      <c r="K7936" s="545" t="s">
        <v>18832</v>
      </c>
      <c r="L7936" s="545" t="s">
        <v>13413</v>
      </c>
      <c r="M7936" s="548" t="s">
        <v>13758</v>
      </c>
      <c r="N7936" s="545" t="s">
        <v>13413</v>
      </c>
      <c r="O7936" s="545" t="s">
        <v>13413</v>
      </c>
      <c r="P7936" s="549">
        <v>5529</v>
      </c>
      <c r="Q7936" s="549">
        <v>1</v>
      </c>
      <c r="R7936" s="549">
        <v>15</v>
      </c>
      <c r="S7936" s="548">
        <v>2257</v>
      </c>
      <c r="T7936" s="548"/>
      <c r="U7936" s="99"/>
    </row>
    <row r="7937" spans="1:21" ht="19.5" customHeight="1">
      <c r="A7937" s="545">
        <v>102600</v>
      </c>
      <c r="B7937" s="545" t="s">
        <v>4258</v>
      </c>
      <c r="C7937" s="545" t="s">
        <v>216</v>
      </c>
      <c r="D7937" s="546"/>
      <c r="E7937" s="171" t="str">
        <f t="shared" si="123"/>
        <v>1900</v>
      </c>
      <c r="F7937" s="547">
        <v>0</v>
      </c>
      <c r="G7937" s="548">
        <v>0</v>
      </c>
      <c r="H7937" s="547">
        <v>0</v>
      </c>
      <c r="I7937" s="545" t="s">
        <v>12973</v>
      </c>
      <c r="J7937" s="545"/>
      <c r="K7937" s="545" t="s">
        <v>13413</v>
      </c>
      <c r="L7937" s="545" t="s">
        <v>13413</v>
      </c>
      <c r="M7937" s="548" t="s">
        <v>13758</v>
      </c>
      <c r="N7937" s="545" t="s">
        <v>13413</v>
      </c>
      <c r="O7937" s="545" t="s">
        <v>13413</v>
      </c>
      <c r="P7937" s="549">
        <v>5530</v>
      </c>
      <c r="Q7937" s="549">
        <v>1</v>
      </c>
      <c r="R7937" s="549">
        <v>59</v>
      </c>
      <c r="S7937" s="548"/>
      <c r="T7937" s="548"/>
      <c r="U7937" s="99"/>
    </row>
    <row r="7938" spans="1:21" ht="19.5" customHeight="1">
      <c r="A7938" s="545">
        <v>102604</v>
      </c>
      <c r="B7938" s="545" t="s">
        <v>10360</v>
      </c>
      <c r="C7938" s="545" t="s">
        <v>216</v>
      </c>
      <c r="D7938" s="546"/>
      <c r="E7938" s="171" t="str">
        <f t="shared" si="123"/>
        <v>1900</v>
      </c>
      <c r="F7938" s="547">
        <v>0</v>
      </c>
      <c r="G7938" s="548">
        <v>0</v>
      </c>
      <c r="H7938" s="547">
        <v>0</v>
      </c>
      <c r="I7938" s="545" t="s">
        <v>12957</v>
      </c>
      <c r="J7938" s="545"/>
      <c r="K7938" s="545" t="s">
        <v>18833</v>
      </c>
      <c r="L7938" s="545" t="s">
        <v>13413</v>
      </c>
      <c r="M7938" s="548" t="s">
        <v>13758</v>
      </c>
      <c r="N7938" s="545" t="s">
        <v>13413</v>
      </c>
      <c r="O7938" s="545" t="s">
        <v>13413</v>
      </c>
      <c r="P7938" s="549">
        <v>5534</v>
      </c>
      <c r="Q7938" s="549">
        <v>1</v>
      </c>
      <c r="R7938" s="549">
        <v>42</v>
      </c>
      <c r="S7938" s="548"/>
      <c r="T7938" s="548"/>
      <c r="U7938" s="99"/>
    </row>
    <row r="7939" spans="1:21" ht="19.5" customHeight="1">
      <c r="A7939" s="545">
        <v>102605</v>
      </c>
      <c r="B7939" s="545" t="s">
        <v>10359</v>
      </c>
      <c r="C7939" s="545" t="s">
        <v>216</v>
      </c>
      <c r="D7939" s="546"/>
      <c r="E7939" s="171" t="str">
        <f t="shared" si="123"/>
        <v>1900</v>
      </c>
      <c r="F7939" s="547">
        <v>0</v>
      </c>
      <c r="G7939" s="548">
        <v>0</v>
      </c>
      <c r="H7939" s="547">
        <v>0</v>
      </c>
      <c r="I7939" s="545" t="s">
        <v>12701</v>
      </c>
      <c r="J7939" s="545"/>
      <c r="K7939" s="545" t="s">
        <v>13413</v>
      </c>
      <c r="L7939" s="545" t="s">
        <v>13413</v>
      </c>
      <c r="M7939" s="548" t="s">
        <v>13758</v>
      </c>
      <c r="N7939" s="545" t="s">
        <v>13413</v>
      </c>
      <c r="O7939" s="545" t="s">
        <v>13413</v>
      </c>
      <c r="P7939" s="549">
        <v>5535</v>
      </c>
      <c r="Q7939" s="549">
        <v>1</v>
      </c>
      <c r="R7939" s="549">
        <v>10</v>
      </c>
      <c r="S7939" s="548"/>
      <c r="T7939" s="548"/>
      <c r="U7939" s="99"/>
    </row>
    <row r="7940" spans="1:21" ht="19.5" customHeight="1">
      <c r="A7940" s="545">
        <v>102606</v>
      </c>
      <c r="B7940" s="545" t="s">
        <v>474</v>
      </c>
      <c r="C7940" s="545" t="s">
        <v>216</v>
      </c>
      <c r="D7940" s="546">
        <v>43556</v>
      </c>
      <c r="E7940" s="171" t="str">
        <f t="shared" ref="E7940:E8003" si="124">TEXT(D7940,"YYYY")</f>
        <v>2019</v>
      </c>
      <c r="F7940" s="547">
        <v>1902</v>
      </c>
      <c r="G7940" s="548">
        <v>0</v>
      </c>
      <c r="H7940" s="547">
        <v>1902</v>
      </c>
      <c r="I7940" s="545" t="s">
        <v>12681</v>
      </c>
      <c r="J7940" s="545" t="s">
        <v>13302</v>
      </c>
      <c r="K7940" s="545" t="s">
        <v>13413</v>
      </c>
      <c r="L7940" s="545" t="s">
        <v>13413</v>
      </c>
      <c r="M7940" s="548" t="s">
        <v>13758</v>
      </c>
      <c r="N7940" s="545" t="s">
        <v>13413</v>
      </c>
      <c r="O7940" s="545" t="s">
        <v>13413</v>
      </c>
      <c r="P7940" s="549">
        <v>5536</v>
      </c>
      <c r="Q7940" s="549">
        <v>1</v>
      </c>
      <c r="R7940" s="549">
        <v>3</v>
      </c>
      <c r="S7940" s="548">
        <v>2219</v>
      </c>
      <c r="T7940" s="548"/>
      <c r="U7940" s="99"/>
    </row>
    <row r="7941" spans="1:21" ht="19.5" customHeight="1">
      <c r="A7941" s="545">
        <v>102607</v>
      </c>
      <c r="B7941" s="545" t="s">
        <v>3584</v>
      </c>
      <c r="C7941" s="545" t="s">
        <v>216</v>
      </c>
      <c r="D7941" s="546"/>
      <c r="E7941" s="171" t="str">
        <f t="shared" si="124"/>
        <v>1900</v>
      </c>
      <c r="F7941" s="547">
        <v>0</v>
      </c>
      <c r="G7941" s="548">
        <v>0</v>
      </c>
      <c r="H7941" s="547">
        <v>0</v>
      </c>
      <c r="I7941" s="545" t="s">
        <v>12758</v>
      </c>
      <c r="J7941" s="545"/>
      <c r="K7941" s="545" t="s">
        <v>13413</v>
      </c>
      <c r="L7941" s="545" t="s">
        <v>13413</v>
      </c>
      <c r="M7941" s="548" t="s">
        <v>13758</v>
      </c>
      <c r="N7941" s="545" t="s">
        <v>13413</v>
      </c>
      <c r="O7941" s="545" t="s">
        <v>13413</v>
      </c>
      <c r="P7941" s="549">
        <v>5537</v>
      </c>
      <c r="Q7941" s="549">
        <v>1</v>
      </c>
      <c r="R7941" s="549">
        <v>164</v>
      </c>
      <c r="S7941" s="548"/>
      <c r="T7941" s="548"/>
      <c r="U7941" s="99"/>
    </row>
    <row r="7942" spans="1:21" ht="19.5" customHeight="1">
      <c r="A7942" s="545">
        <v>102609</v>
      </c>
      <c r="B7942" s="545" t="s">
        <v>10358</v>
      </c>
      <c r="C7942" s="545" t="s">
        <v>903</v>
      </c>
      <c r="D7942" s="546"/>
      <c r="E7942" s="171" t="str">
        <f t="shared" si="124"/>
        <v>1900</v>
      </c>
      <c r="F7942" s="547">
        <v>0</v>
      </c>
      <c r="G7942" s="548">
        <v>0</v>
      </c>
      <c r="H7942" s="547">
        <v>0</v>
      </c>
      <c r="I7942" s="545" t="s">
        <v>12751</v>
      </c>
      <c r="J7942" s="545"/>
      <c r="K7942" s="545" t="s">
        <v>13413</v>
      </c>
      <c r="L7942" s="545" t="s">
        <v>13413</v>
      </c>
      <c r="M7942" s="548" t="s">
        <v>13868</v>
      </c>
      <c r="N7942" s="545" t="s">
        <v>22183</v>
      </c>
      <c r="O7942" s="545" t="s">
        <v>16147</v>
      </c>
      <c r="P7942" s="549">
        <v>5539</v>
      </c>
      <c r="Q7942" s="549">
        <v>2</v>
      </c>
      <c r="R7942" s="549">
        <v>98</v>
      </c>
      <c r="S7942" s="548"/>
      <c r="T7942" s="548">
        <v>97</v>
      </c>
      <c r="U7942" s="99"/>
    </row>
    <row r="7943" spans="1:21" ht="19.5" customHeight="1">
      <c r="A7943" s="545">
        <v>102610</v>
      </c>
      <c r="B7943" s="545" t="s">
        <v>4510</v>
      </c>
      <c r="C7943" s="545" t="s">
        <v>311</v>
      </c>
      <c r="D7943" s="546">
        <v>46052</v>
      </c>
      <c r="E7943" s="171" t="str">
        <f t="shared" si="124"/>
        <v>2026</v>
      </c>
      <c r="F7943" s="547">
        <v>26991</v>
      </c>
      <c r="G7943" s="548">
        <v>0.19</v>
      </c>
      <c r="H7943" s="547">
        <v>22681.51</v>
      </c>
      <c r="I7943" s="545" t="s">
        <v>12643</v>
      </c>
      <c r="J7943" s="545" t="s">
        <v>13307</v>
      </c>
      <c r="K7943" s="545" t="s">
        <v>18834</v>
      </c>
      <c r="L7943" s="545" t="s">
        <v>15180</v>
      </c>
      <c r="M7943" s="548" t="s">
        <v>13758</v>
      </c>
      <c r="N7943" s="545" t="s">
        <v>13413</v>
      </c>
      <c r="O7943" s="545" t="s">
        <v>15181</v>
      </c>
      <c r="P7943" s="549">
        <v>5540</v>
      </c>
      <c r="Q7943" s="549">
        <v>1</v>
      </c>
      <c r="R7943" s="549">
        <v>6</v>
      </c>
      <c r="S7943" s="548">
        <v>2228</v>
      </c>
      <c r="T7943" s="548"/>
      <c r="U7943" s="99"/>
    </row>
    <row r="7944" spans="1:21" ht="19.5" customHeight="1">
      <c r="A7944" s="545">
        <v>102611</v>
      </c>
      <c r="B7944" s="545" t="s">
        <v>3623</v>
      </c>
      <c r="C7944" s="545" t="s">
        <v>216</v>
      </c>
      <c r="D7944" s="546">
        <v>45009</v>
      </c>
      <c r="E7944" s="171" t="str">
        <f t="shared" si="124"/>
        <v>2023</v>
      </c>
      <c r="F7944" s="547">
        <v>410933</v>
      </c>
      <c r="G7944" s="548">
        <v>0.19</v>
      </c>
      <c r="H7944" s="547">
        <v>345321.85</v>
      </c>
      <c r="I7944" s="545" t="s">
        <v>12752</v>
      </c>
      <c r="J7944" s="545" t="s">
        <v>13297</v>
      </c>
      <c r="K7944" s="545" t="s">
        <v>18198</v>
      </c>
      <c r="L7944" s="545" t="s">
        <v>13413</v>
      </c>
      <c r="M7944" s="548" t="s">
        <v>13758</v>
      </c>
      <c r="N7944" s="545" t="s">
        <v>22190</v>
      </c>
      <c r="O7944" s="545" t="s">
        <v>16407</v>
      </c>
      <c r="P7944" s="549">
        <v>5541</v>
      </c>
      <c r="Q7944" s="549">
        <v>1</v>
      </c>
      <c r="R7944" s="549">
        <v>167</v>
      </c>
      <c r="S7944" s="548">
        <v>2257</v>
      </c>
      <c r="T7944" s="548">
        <v>183</v>
      </c>
      <c r="U7944" s="99"/>
    </row>
    <row r="7945" spans="1:21" ht="19.5" customHeight="1">
      <c r="A7945" s="545">
        <v>102614</v>
      </c>
      <c r="B7945" s="545" t="s">
        <v>3655</v>
      </c>
      <c r="C7945" s="545" t="s">
        <v>216</v>
      </c>
      <c r="D7945" s="546">
        <v>44591</v>
      </c>
      <c r="E7945" s="171" t="str">
        <f t="shared" si="124"/>
        <v>2022</v>
      </c>
      <c r="F7945" s="547">
        <v>22565.01</v>
      </c>
      <c r="G7945" s="548">
        <v>0.19</v>
      </c>
      <c r="H7945" s="547">
        <v>18962.189999999999</v>
      </c>
      <c r="I7945" s="545" t="s">
        <v>12647</v>
      </c>
      <c r="J7945" s="545" t="s">
        <v>13297</v>
      </c>
      <c r="K7945" s="545" t="s">
        <v>13413</v>
      </c>
      <c r="L7945" s="545" t="s">
        <v>13413</v>
      </c>
      <c r="M7945" s="548" t="s">
        <v>13758</v>
      </c>
      <c r="N7945" s="545" t="s">
        <v>13413</v>
      </c>
      <c r="O7945" s="545" t="s">
        <v>13413</v>
      </c>
      <c r="P7945" s="549">
        <v>5544</v>
      </c>
      <c r="Q7945" s="549">
        <v>1</v>
      </c>
      <c r="R7945" s="549">
        <v>26</v>
      </c>
      <c r="S7945" s="548">
        <v>2257</v>
      </c>
      <c r="T7945" s="548"/>
      <c r="U7945" s="99"/>
    </row>
    <row r="7946" spans="1:21" ht="19.5" customHeight="1">
      <c r="A7946" s="545">
        <v>102615</v>
      </c>
      <c r="B7946" s="545" t="s">
        <v>6708</v>
      </c>
      <c r="C7946" s="545" t="s">
        <v>221</v>
      </c>
      <c r="D7946" s="546">
        <v>46052</v>
      </c>
      <c r="E7946" s="171" t="str">
        <f t="shared" si="124"/>
        <v>2026</v>
      </c>
      <c r="F7946" s="547">
        <v>399955</v>
      </c>
      <c r="G7946" s="548">
        <v>0.19</v>
      </c>
      <c r="H7946" s="547">
        <v>336096.64</v>
      </c>
      <c r="I7946" s="545" t="s">
        <v>12752</v>
      </c>
      <c r="J7946" s="545" t="s">
        <v>13307</v>
      </c>
      <c r="K7946" s="545" t="s">
        <v>13413</v>
      </c>
      <c r="L7946" s="545" t="s">
        <v>13413</v>
      </c>
      <c r="M7946" s="548" t="s">
        <v>13758</v>
      </c>
      <c r="N7946" s="545" t="s">
        <v>13413</v>
      </c>
      <c r="O7946" s="545" t="s">
        <v>13413</v>
      </c>
      <c r="P7946" s="549">
        <v>5545</v>
      </c>
      <c r="Q7946" s="549">
        <v>1</v>
      </c>
      <c r="R7946" s="549">
        <v>167</v>
      </c>
      <c r="S7946" s="548">
        <v>2228</v>
      </c>
      <c r="T7946" s="548"/>
      <c r="U7946" s="99"/>
    </row>
    <row r="7947" spans="1:21" ht="19.5" customHeight="1">
      <c r="A7947" s="545">
        <v>102616</v>
      </c>
      <c r="B7947" s="545" t="s">
        <v>2986</v>
      </c>
      <c r="C7947" s="545" t="s">
        <v>786</v>
      </c>
      <c r="D7947" s="546">
        <v>45708</v>
      </c>
      <c r="E7947" s="171" t="str">
        <f t="shared" si="124"/>
        <v>2025</v>
      </c>
      <c r="F7947" s="547">
        <v>37913.980000000003</v>
      </c>
      <c r="G7947" s="548">
        <v>0.19</v>
      </c>
      <c r="H7947" s="547">
        <v>31860.49</v>
      </c>
      <c r="I7947" s="545" t="s">
        <v>12683</v>
      </c>
      <c r="J7947" s="545" t="s">
        <v>13307</v>
      </c>
      <c r="K7947" s="545" t="s">
        <v>18835</v>
      </c>
      <c r="L7947" s="545" t="s">
        <v>13413</v>
      </c>
      <c r="M7947" s="548" t="s">
        <v>13758</v>
      </c>
      <c r="N7947" s="545" t="s">
        <v>13413</v>
      </c>
      <c r="O7947" s="545" t="s">
        <v>13413</v>
      </c>
      <c r="P7947" s="549">
        <v>5546</v>
      </c>
      <c r="Q7947" s="549">
        <v>1</v>
      </c>
      <c r="R7947" s="549">
        <v>18</v>
      </c>
      <c r="S7947" s="548">
        <v>2228</v>
      </c>
      <c r="T7947" s="548"/>
      <c r="U7947" s="99"/>
    </row>
    <row r="7948" spans="1:21" ht="19.5" customHeight="1">
      <c r="A7948" s="545">
        <v>102617</v>
      </c>
      <c r="B7948" s="545" t="s">
        <v>2970</v>
      </c>
      <c r="C7948" s="545" t="s">
        <v>4479</v>
      </c>
      <c r="D7948" s="546">
        <v>46052</v>
      </c>
      <c r="E7948" s="171" t="str">
        <f t="shared" si="124"/>
        <v>2026</v>
      </c>
      <c r="F7948" s="547">
        <v>36540</v>
      </c>
      <c r="G7948" s="548">
        <v>0.19</v>
      </c>
      <c r="H7948" s="547">
        <v>30705.88</v>
      </c>
      <c r="I7948" s="545" t="s">
        <v>12683</v>
      </c>
      <c r="J7948" s="545" t="s">
        <v>13307</v>
      </c>
      <c r="K7948" s="545" t="s">
        <v>13413</v>
      </c>
      <c r="L7948" s="545" t="s">
        <v>13413</v>
      </c>
      <c r="M7948" s="548" t="s">
        <v>13758</v>
      </c>
      <c r="N7948" s="545" t="s">
        <v>13413</v>
      </c>
      <c r="O7948" s="545" t="s">
        <v>13413</v>
      </c>
      <c r="P7948" s="549">
        <v>5547</v>
      </c>
      <c r="Q7948" s="549">
        <v>1</v>
      </c>
      <c r="R7948" s="549">
        <v>18</v>
      </c>
      <c r="S7948" s="548">
        <v>2228</v>
      </c>
      <c r="T7948" s="548"/>
      <c r="U7948" s="99"/>
    </row>
    <row r="7949" spans="1:21" ht="19.5" customHeight="1">
      <c r="A7949" s="545">
        <v>102618</v>
      </c>
      <c r="B7949" s="545" t="s">
        <v>2174</v>
      </c>
      <c r="C7949" s="545" t="s">
        <v>216</v>
      </c>
      <c r="D7949" s="546">
        <v>46052</v>
      </c>
      <c r="E7949" s="171" t="str">
        <f t="shared" si="124"/>
        <v>2026</v>
      </c>
      <c r="F7949" s="547">
        <v>153737</v>
      </c>
      <c r="G7949" s="548">
        <v>0.19</v>
      </c>
      <c r="H7949" s="547">
        <v>129190.76</v>
      </c>
      <c r="I7949" s="545" t="s">
        <v>12637</v>
      </c>
      <c r="J7949" s="545" t="s">
        <v>13307</v>
      </c>
      <c r="K7949" s="545" t="s">
        <v>13413</v>
      </c>
      <c r="L7949" s="545" t="s">
        <v>13413</v>
      </c>
      <c r="M7949" s="548" t="s">
        <v>13758</v>
      </c>
      <c r="N7949" s="545" t="s">
        <v>13413</v>
      </c>
      <c r="O7949" s="545" t="s">
        <v>13413</v>
      </c>
      <c r="P7949" s="549">
        <v>5548</v>
      </c>
      <c r="Q7949" s="549">
        <v>1</v>
      </c>
      <c r="R7949" s="549">
        <v>13</v>
      </c>
      <c r="S7949" s="548">
        <v>2228</v>
      </c>
      <c r="T7949" s="548"/>
      <c r="U7949" s="99"/>
    </row>
    <row r="7950" spans="1:21" ht="19.5" customHeight="1">
      <c r="A7950" s="545">
        <v>102619</v>
      </c>
      <c r="B7950" s="545" t="s">
        <v>2182</v>
      </c>
      <c r="C7950" s="545" t="s">
        <v>216</v>
      </c>
      <c r="D7950" s="546">
        <v>46052</v>
      </c>
      <c r="E7950" s="171" t="str">
        <f t="shared" si="124"/>
        <v>2026</v>
      </c>
      <c r="F7950" s="547">
        <v>193912</v>
      </c>
      <c r="G7950" s="548">
        <v>0.19</v>
      </c>
      <c r="H7950" s="547">
        <v>162951.26</v>
      </c>
      <c r="I7950" s="545" t="s">
        <v>12637</v>
      </c>
      <c r="J7950" s="545" t="s">
        <v>13307</v>
      </c>
      <c r="K7950" s="545" t="s">
        <v>13413</v>
      </c>
      <c r="L7950" s="545" t="s">
        <v>13413</v>
      </c>
      <c r="M7950" s="548" t="s">
        <v>13758</v>
      </c>
      <c r="N7950" s="545" t="s">
        <v>13413</v>
      </c>
      <c r="O7950" s="545" t="s">
        <v>13413</v>
      </c>
      <c r="P7950" s="549">
        <v>5549</v>
      </c>
      <c r="Q7950" s="549">
        <v>1</v>
      </c>
      <c r="R7950" s="549">
        <v>13</v>
      </c>
      <c r="S7950" s="548">
        <v>2228</v>
      </c>
      <c r="T7950" s="548"/>
      <c r="U7950" s="99"/>
    </row>
    <row r="7951" spans="1:21" ht="19.5" customHeight="1">
      <c r="A7951" s="545">
        <v>102620</v>
      </c>
      <c r="B7951" s="545" t="s">
        <v>2076</v>
      </c>
      <c r="C7951" s="545" t="s">
        <v>216</v>
      </c>
      <c r="D7951" s="546">
        <v>46052</v>
      </c>
      <c r="E7951" s="171" t="str">
        <f t="shared" si="124"/>
        <v>2026</v>
      </c>
      <c r="F7951" s="547">
        <v>55237</v>
      </c>
      <c r="G7951" s="548">
        <v>0.19</v>
      </c>
      <c r="H7951" s="547">
        <v>46417.65</v>
      </c>
      <c r="I7951" s="545" t="s">
        <v>12706</v>
      </c>
      <c r="J7951" s="545" t="s">
        <v>13307</v>
      </c>
      <c r="K7951" s="545" t="s">
        <v>18836</v>
      </c>
      <c r="L7951" s="545" t="s">
        <v>13413</v>
      </c>
      <c r="M7951" s="548" t="s">
        <v>13758</v>
      </c>
      <c r="N7951" s="545" t="s">
        <v>13413</v>
      </c>
      <c r="O7951" s="545" t="s">
        <v>13413</v>
      </c>
      <c r="P7951" s="549">
        <v>5550</v>
      </c>
      <c r="Q7951" s="549">
        <v>1</v>
      </c>
      <c r="R7951" s="549">
        <v>128</v>
      </c>
      <c r="S7951" s="548">
        <v>2228</v>
      </c>
      <c r="T7951" s="548"/>
      <c r="U7951" s="99"/>
    </row>
    <row r="7952" spans="1:21" ht="19.5" customHeight="1">
      <c r="A7952" s="545">
        <v>102621</v>
      </c>
      <c r="B7952" s="545" t="s">
        <v>6707</v>
      </c>
      <c r="C7952" s="545" t="s">
        <v>975</v>
      </c>
      <c r="D7952" s="546">
        <v>46052</v>
      </c>
      <c r="E7952" s="171" t="str">
        <f t="shared" si="124"/>
        <v>2026</v>
      </c>
      <c r="F7952" s="547">
        <v>37030</v>
      </c>
      <c r="G7952" s="548">
        <v>0.19</v>
      </c>
      <c r="H7952" s="547">
        <v>31117.65</v>
      </c>
      <c r="I7952" s="545" t="s">
        <v>12977</v>
      </c>
      <c r="J7952" s="545" t="s">
        <v>13307</v>
      </c>
      <c r="K7952" s="545" t="s">
        <v>13413</v>
      </c>
      <c r="L7952" s="545" t="s">
        <v>13413</v>
      </c>
      <c r="M7952" s="548" t="s">
        <v>13758</v>
      </c>
      <c r="N7952" s="545" t="s">
        <v>13413</v>
      </c>
      <c r="O7952" s="545" t="s">
        <v>13413</v>
      </c>
      <c r="P7952" s="549">
        <v>5551</v>
      </c>
      <c r="Q7952" s="549">
        <v>1</v>
      </c>
      <c r="R7952" s="549">
        <v>31</v>
      </c>
      <c r="S7952" s="548">
        <v>2228</v>
      </c>
      <c r="T7952" s="548"/>
      <c r="U7952" s="99"/>
    </row>
    <row r="7953" spans="1:21" ht="19.5" customHeight="1">
      <c r="A7953" s="545">
        <v>102622</v>
      </c>
      <c r="B7953" s="545" t="s">
        <v>3793</v>
      </c>
      <c r="C7953" s="545" t="s">
        <v>975</v>
      </c>
      <c r="D7953" s="546">
        <v>46052</v>
      </c>
      <c r="E7953" s="171" t="str">
        <f t="shared" si="124"/>
        <v>2026</v>
      </c>
      <c r="F7953" s="547">
        <v>27024</v>
      </c>
      <c r="G7953" s="548">
        <v>0.19</v>
      </c>
      <c r="H7953" s="547">
        <v>22709.24</v>
      </c>
      <c r="I7953" s="545" t="s">
        <v>12977</v>
      </c>
      <c r="J7953" s="545" t="s">
        <v>13307</v>
      </c>
      <c r="K7953" s="545" t="s">
        <v>13413</v>
      </c>
      <c r="L7953" s="545" t="s">
        <v>13413</v>
      </c>
      <c r="M7953" s="548" t="s">
        <v>13758</v>
      </c>
      <c r="N7953" s="545" t="s">
        <v>13413</v>
      </c>
      <c r="O7953" s="545" t="s">
        <v>13413</v>
      </c>
      <c r="P7953" s="549">
        <v>5552</v>
      </c>
      <c r="Q7953" s="549">
        <v>1</v>
      </c>
      <c r="R7953" s="549">
        <v>31</v>
      </c>
      <c r="S7953" s="548">
        <v>2228</v>
      </c>
      <c r="T7953" s="548"/>
      <c r="U7953" s="99"/>
    </row>
    <row r="7954" spans="1:21" ht="19.5" customHeight="1">
      <c r="A7954" s="545">
        <v>102623</v>
      </c>
      <c r="B7954" s="545" t="s">
        <v>4399</v>
      </c>
      <c r="C7954" s="545" t="s">
        <v>4504</v>
      </c>
      <c r="D7954" s="546"/>
      <c r="E7954" s="171" t="str">
        <f t="shared" si="124"/>
        <v>1900</v>
      </c>
      <c r="F7954" s="547">
        <v>0</v>
      </c>
      <c r="G7954" s="548">
        <v>0</v>
      </c>
      <c r="H7954" s="547">
        <v>0</v>
      </c>
      <c r="I7954" s="545" t="s">
        <v>12973</v>
      </c>
      <c r="J7954" s="545"/>
      <c r="K7954" s="545" t="s">
        <v>13413</v>
      </c>
      <c r="L7954" s="545" t="s">
        <v>13413</v>
      </c>
      <c r="M7954" s="548" t="s">
        <v>13868</v>
      </c>
      <c r="N7954" s="545" t="s">
        <v>13413</v>
      </c>
      <c r="O7954" s="545" t="s">
        <v>13413</v>
      </c>
      <c r="P7954" s="549">
        <v>5553</v>
      </c>
      <c r="Q7954" s="549">
        <v>2</v>
      </c>
      <c r="R7954" s="549">
        <v>59</v>
      </c>
      <c r="S7954" s="548"/>
      <c r="T7954" s="548"/>
      <c r="U7954" s="99"/>
    </row>
    <row r="7955" spans="1:21" ht="19.5" customHeight="1">
      <c r="A7955" s="545">
        <v>102624</v>
      </c>
      <c r="B7955" s="545" t="s">
        <v>6509</v>
      </c>
      <c r="C7955" s="545" t="s">
        <v>216</v>
      </c>
      <c r="D7955" s="546">
        <v>44601</v>
      </c>
      <c r="E7955" s="171" t="str">
        <f t="shared" si="124"/>
        <v>2022</v>
      </c>
      <c r="F7955" s="547">
        <v>7387</v>
      </c>
      <c r="G7955" s="548">
        <v>0.19</v>
      </c>
      <c r="H7955" s="547">
        <v>6207.56</v>
      </c>
      <c r="I7955" s="545" t="s">
        <v>12686</v>
      </c>
      <c r="J7955" s="545" t="s">
        <v>13297</v>
      </c>
      <c r="K7955" s="545" t="s">
        <v>18837</v>
      </c>
      <c r="L7955" s="545" t="s">
        <v>13413</v>
      </c>
      <c r="M7955" s="548" t="s">
        <v>13758</v>
      </c>
      <c r="N7955" s="545" t="s">
        <v>13413</v>
      </c>
      <c r="O7955" s="545" t="s">
        <v>13413</v>
      </c>
      <c r="P7955" s="549">
        <v>12367</v>
      </c>
      <c r="Q7955" s="549">
        <v>1</v>
      </c>
      <c r="R7955" s="549">
        <v>131</v>
      </c>
      <c r="S7955" s="548">
        <v>2257</v>
      </c>
      <c r="T7955" s="548"/>
      <c r="U7955" s="99"/>
    </row>
    <row r="7956" spans="1:21" ht="19.5" customHeight="1">
      <c r="A7956" s="545">
        <v>102625</v>
      </c>
      <c r="B7956" s="545" t="s">
        <v>2075</v>
      </c>
      <c r="C7956" s="545" t="s">
        <v>216</v>
      </c>
      <c r="D7956" s="546"/>
      <c r="E7956" s="171" t="str">
        <f t="shared" si="124"/>
        <v>1900</v>
      </c>
      <c r="F7956" s="547">
        <v>0</v>
      </c>
      <c r="G7956" s="548">
        <v>0</v>
      </c>
      <c r="H7956" s="547">
        <v>0</v>
      </c>
      <c r="I7956" s="545" t="s">
        <v>12706</v>
      </c>
      <c r="J7956" s="545"/>
      <c r="K7956" s="545" t="s">
        <v>13413</v>
      </c>
      <c r="L7956" s="545" t="s">
        <v>13413</v>
      </c>
      <c r="M7956" s="548" t="s">
        <v>13758</v>
      </c>
      <c r="N7956" s="545" t="s">
        <v>13413</v>
      </c>
      <c r="O7956" s="545" t="s">
        <v>13413</v>
      </c>
      <c r="P7956" s="549">
        <v>5554</v>
      </c>
      <c r="Q7956" s="549">
        <v>1</v>
      </c>
      <c r="R7956" s="549">
        <v>128</v>
      </c>
      <c r="S7956" s="548"/>
      <c r="T7956" s="548"/>
      <c r="U7956" s="99"/>
    </row>
    <row r="7957" spans="1:21" ht="19.5" customHeight="1">
      <c r="A7957" s="545">
        <v>102626</v>
      </c>
      <c r="B7957" s="545" t="s">
        <v>8431</v>
      </c>
      <c r="C7957" s="545" t="s">
        <v>221</v>
      </c>
      <c r="D7957" s="546">
        <v>46079</v>
      </c>
      <c r="E7957" s="171" t="str">
        <f t="shared" si="124"/>
        <v>2026</v>
      </c>
      <c r="F7957" s="547">
        <v>88271</v>
      </c>
      <c r="G7957" s="548">
        <v>0.19</v>
      </c>
      <c r="H7957" s="547">
        <v>74177.31</v>
      </c>
      <c r="I7957" s="545" t="s">
        <v>12723</v>
      </c>
      <c r="J7957" s="545" t="s">
        <v>13307</v>
      </c>
      <c r="K7957" s="545" t="s">
        <v>18838</v>
      </c>
      <c r="L7957" s="545" t="s">
        <v>13413</v>
      </c>
      <c r="M7957" s="548" t="s">
        <v>13843</v>
      </c>
      <c r="N7957" s="545" t="s">
        <v>22184</v>
      </c>
      <c r="O7957" s="545" t="s">
        <v>14632</v>
      </c>
      <c r="P7957" s="549">
        <v>5555</v>
      </c>
      <c r="Q7957" s="549">
        <v>5</v>
      </c>
      <c r="R7957" s="549">
        <v>16</v>
      </c>
      <c r="S7957" s="548">
        <v>2228</v>
      </c>
      <c r="T7957" s="548">
        <v>160</v>
      </c>
      <c r="U7957" s="99"/>
    </row>
    <row r="7958" spans="1:21" ht="19.5" customHeight="1">
      <c r="A7958" s="545">
        <v>102627</v>
      </c>
      <c r="B7958" s="545" t="s">
        <v>1689</v>
      </c>
      <c r="C7958" s="545" t="s">
        <v>206</v>
      </c>
      <c r="D7958" s="546"/>
      <c r="E7958" s="171" t="str">
        <f t="shared" si="124"/>
        <v>1900</v>
      </c>
      <c r="F7958" s="547">
        <v>0</v>
      </c>
      <c r="G7958" s="548">
        <v>0</v>
      </c>
      <c r="H7958" s="547">
        <v>0</v>
      </c>
      <c r="I7958" s="545" t="s">
        <v>12708</v>
      </c>
      <c r="J7958" s="545"/>
      <c r="K7958" s="545" t="s">
        <v>18839</v>
      </c>
      <c r="L7958" s="545" t="s">
        <v>18008</v>
      </c>
      <c r="M7958" s="548" t="s">
        <v>13758</v>
      </c>
      <c r="N7958" s="545" t="s">
        <v>22161</v>
      </c>
      <c r="O7958" s="545" t="s">
        <v>13413</v>
      </c>
      <c r="P7958" s="549">
        <v>5556</v>
      </c>
      <c r="Q7958" s="549">
        <v>1</v>
      </c>
      <c r="R7958" s="549">
        <v>121</v>
      </c>
      <c r="S7958" s="548"/>
      <c r="T7958" s="548">
        <v>36</v>
      </c>
      <c r="U7958" s="99"/>
    </row>
    <row r="7959" spans="1:21" ht="19.5" customHeight="1">
      <c r="A7959" s="545">
        <v>102628</v>
      </c>
      <c r="B7959" s="545" t="s">
        <v>1601</v>
      </c>
      <c r="C7959" s="545" t="s">
        <v>206</v>
      </c>
      <c r="D7959" s="546">
        <v>43584</v>
      </c>
      <c r="E7959" s="171" t="str">
        <f t="shared" si="124"/>
        <v>2019</v>
      </c>
      <c r="F7959" s="547">
        <v>377</v>
      </c>
      <c r="G7959" s="548">
        <v>0.19</v>
      </c>
      <c r="H7959" s="547">
        <v>316.81</v>
      </c>
      <c r="I7959" s="545" t="s">
        <v>12709</v>
      </c>
      <c r="J7959" s="545" t="s">
        <v>13302</v>
      </c>
      <c r="K7959" s="545" t="s">
        <v>18840</v>
      </c>
      <c r="L7959" s="545" t="s">
        <v>13413</v>
      </c>
      <c r="M7959" s="548" t="s">
        <v>13758</v>
      </c>
      <c r="N7959" s="545" t="s">
        <v>22823</v>
      </c>
      <c r="O7959" s="545" t="s">
        <v>18036</v>
      </c>
      <c r="P7959" s="549">
        <v>5557</v>
      </c>
      <c r="Q7959" s="549">
        <v>1</v>
      </c>
      <c r="R7959" s="549">
        <v>124</v>
      </c>
      <c r="S7959" s="548">
        <v>2219</v>
      </c>
      <c r="T7959" s="548">
        <v>441</v>
      </c>
      <c r="U7959" s="99"/>
    </row>
    <row r="7960" spans="1:21" ht="19.5" customHeight="1">
      <c r="A7960" s="545">
        <v>102630</v>
      </c>
      <c r="B7960" s="545" t="s">
        <v>1610</v>
      </c>
      <c r="C7960" s="545" t="s">
        <v>216</v>
      </c>
      <c r="D7960" s="546"/>
      <c r="E7960" s="171" t="str">
        <f t="shared" si="124"/>
        <v>1900</v>
      </c>
      <c r="F7960" s="547">
        <v>0</v>
      </c>
      <c r="G7960" s="548">
        <v>0</v>
      </c>
      <c r="H7960" s="547">
        <v>0</v>
      </c>
      <c r="I7960" s="545" t="s">
        <v>12709</v>
      </c>
      <c r="J7960" s="545"/>
      <c r="K7960" s="545" t="s">
        <v>13413</v>
      </c>
      <c r="L7960" s="545" t="s">
        <v>13413</v>
      </c>
      <c r="M7960" s="548" t="s">
        <v>13758</v>
      </c>
      <c r="N7960" s="545" t="s">
        <v>22823</v>
      </c>
      <c r="O7960" s="545" t="s">
        <v>18036</v>
      </c>
      <c r="P7960" s="549">
        <v>5559</v>
      </c>
      <c r="Q7960" s="549">
        <v>1</v>
      </c>
      <c r="R7960" s="549">
        <v>124</v>
      </c>
      <c r="S7960" s="548"/>
      <c r="T7960" s="548">
        <v>441</v>
      </c>
      <c r="U7960" s="99"/>
    </row>
    <row r="7961" spans="1:21" ht="19.5" customHeight="1">
      <c r="A7961" s="545">
        <v>102631</v>
      </c>
      <c r="B7961" s="545" t="s">
        <v>1708</v>
      </c>
      <c r="C7961" s="545" t="s">
        <v>786</v>
      </c>
      <c r="D7961" s="546"/>
      <c r="E7961" s="171" t="str">
        <f t="shared" si="124"/>
        <v>1900</v>
      </c>
      <c r="F7961" s="547">
        <v>0</v>
      </c>
      <c r="G7961" s="548">
        <v>0</v>
      </c>
      <c r="H7961" s="547">
        <v>0</v>
      </c>
      <c r="I7961" s="545" t="s">
        <v>12709</v>
      </c>
      <c r="J7961" s="545"/>
      <c r="K7961" s="545" t="s">
        <v>13413</v>
      </c>
      <c r="L7961" s="545" t="s">
        <v>13413</v>
      </c>
      <c r="M7961" s="548" t="s">
        <v>13758</v>
      </c>
      <c r="N7961" s="545" t="s">
        <v>22823</v>
      </c>
      <c r="O7961" s="545" t="s">
        <v>18036</v>
      </c>
      <c r="P7961" s="549">
        <v>5560</v>
      </c>
      <c r="Q7961" s="549">
        <v>1</v>
      </c>
      <c r="R7961" s="549">
        <v>124</v>
      </c>
      <c r="S7961" s="548"/>
      <c r="T7961" s="548">
        <v>441</v>
      </c>
      <c r="U7961" s="99"/>
    </row>
    <row r="7962" spans="1:21" ht="19.5" customHeight="1">
      <c r="A7962" s="545">
        <v>102632</v>
      </c>
      <c r="B7962" s="545" t="s">
        <v>1703</v>
      </c>
      <c r="C7962" s="545" t="s">
        <v>786</v>
      </c>
      <c r="D7962" s="546"/>
      <c r="E7962" s="171" t="str">
        <f t="shared" si="124"/>
        <v>1900</v>
      </c>
      <c r="F7962" s="547">
        <v>0</v>
      </c>
      <c r="G7962" s="548">
        <v>0</v>
      </c>
      <c r="H7962" s="547">
        <v>0</v>
      </c>
      <c r="I7962" s="545" t="s">
        <v>12709</v>
      </c>
      <c r="J7962" s="545"/>
      <c r="K7962" s="545" t="s">
        <v>13413</v>
      </c>
      <c r="L7962" s="545" t="s">
        <v>13413</v>
      </c>
      <c r="M7962" s="548" t="s">
        <v>13758</v>
      </c>
      <c r="N7962" s="545" t="s">
        <v>22823</v>
      </c>
      <c r="O7962" s="545" t="s">
        <v>18036</v>
      </c>
      <c r="P7962" s="549">
        <v>5561</v>
      </c>
      <c r="Q7962" s="549">
        <v>1</v>
      </c>
      <c r="R7962" s="549">
        <v>124</v>
      </c>
      <c r="S7962" s="548"/>
      <c r="T7962" s="548">
        <v>441</v>
      </c>
      <c r="U7962" s="99"/>
    </row>
    <row r="7963" spans="1:21" ht="19.5" customHeight="1">
      <c r="A7963" s="545">
        <v>102633</v>
      </c>
      <c r="B7963" s="545" t="s">
        <v>1709</v>
      </c>
      <c r="C7963" s="545" t="s">
        <v>786</v>
      </c>
      <c r="D7963" s="546"/>
      <c r="E7963" s="171" t="str">
        <f t="shared" si="124"/>
        <v>1900</v>
      </c>
      <c r="F7963" s="547">
        <v>0</v>
      </c>
      <c r="G7963" s="548">
        <v>0</v>
      </c>
      <c r="H7963" s="547">
        <v>0</v>
      </c>
      <c r="I7963" s="545" t="s">
        <v>12709</v>
      </c>
      <c r="J7963" s="545"/>
      <c r="K7963" s="545" t="s">
        <v>13413</v>
      </c>
      <c r="L7963" s="545" t="s">
        <v>13413</v>
      </c>
      <c r="M7963" s="548" t="s">
        <v>13758</v>
      </c>
      <c r="N7963" s="545" t="s">
        <v>22823</v>
      </c>
      <c r="O7963" s="545" t="s">
        <v>18036</v>
      </c>
      <c r="P7963" s="549">
        <v>5562</v>
      </c>
      <c r="Q7963" s="549">
        <v>1</v>
      </c>
      <c r="R7963" s="549">
        <v>124</v>
      </c>
      <c r="S7963" s="548"/>
      <c r="T7963" s="548">
        <v>441</v>
      </c>
      <c r="U7963" s="99"/>
    </row>
    <row r="7964" spans="1:21" ht="19.5" customHeight="1">
      <c r="A7964" s="545">
        <v>102634</v>
      </c>
      <c r="B7964" s="545" t="s">
        <v>8353</v>
      </c>
      <c r="C7964" s="545" t="s">
        <v>216</v>
      </c>
      <c r="D7964" s="546">
        <v>45009</v>
      </c>
      <c r="E7964" s="171" t="str">
        <f t="shared" si="124"/>
        <v>2023</v>
      </c>
      <c r="F7964" s="547">
        <v>48584</v>
      </c>
      <c r="G7964" s="548">
        <v>0.19</v>
      </c>
      <c r="H7964" s="547">
        <v>40826.89</v>
      </c>
      <c r="I7964" s="545" t="s">
        <v>12753</v>
      </c>
      <c r="J7964" s="545" t="s">
        <v>13297</v>
      </c>
      <c r="K7964" s="545" t="s">
        <v>13413</v>
      </c>
      <c r="L7964" s="545" t="s">
        <v>17893</v>
      </c>
      <c r="M7964" s="548" t="s">
        <v>13758</v>
      </c>
      <c r="N7964" s="545" t="s">
        <v>13413</v>
      </c>
      <c r="O7964" s="545" t="s">
        <v>13413</v>
      </c>
      <c r="P7964" s="549">
        <v>5563</v>
      </c>
      <c r="Q7964" s="549">
        <v>1</v>
      </c>
      <c r="R7964" s="549">
        <v>165</v>
      </c>
      <c r="S7964" s="548">
        <v>2257</v>
      </c>
      <c r="T7964" s="548"/>
      <c r="U7964" s="99"/>
    </row>
    <row r="7965" spans="1:21" ht="19.5" customHeight="1">
      <c r="A7965" s="545">
        <v>102635</v>
      </c>
      <c r="B7965" s="545" t="s">
        <v>2802</v>
      </c>
      <c r="C7965" s="545" t="s">
        <v>216</v>
      </c>
      <c r="D7965" s="546"/>
      <c r="E7965" s="171" t="str">
        <f t="shared" si="124"/>
        <v>1900</v>
      </c>
      <c r="F7965" s="547">
        <v>0</v>
      </c>
      <c r="G7965" s="548">
        <v>0</v>
      </c>
      <c r="H7965" s="547">
        <v>0</v>
      </c>
      <c r="I7965" s="545" t="s">
        <v>12649</v>
      </c>
      <c r="J7965" s="545"/>
      <c r="K7965" s="545" t="s">
        <v>13413</v>
      </c>
      <c r="L7965" s="545" t="s">
        <v>13413</v>
      </c>
      <c r="M7965" s="548" t="s">
        <v>13758</v>
      </c>
      <c r="N7965" s="545" t="s">
        <v>13413</v>
      </c>
      <c r="O7965" s="545" t="s">
        <v>15359</v>
      </c>
      <c r="P7965" s="549">
        <v>5564</v>
      </c>
      <c r="Q7965" s="549">
        <v>1</v>
      </c>
      <c r="R7965" s="549">
        <v>17</v>
      </c>
      <c r="S7965" s="548"/>
      <c r="T7965" s="548"/>
      <c r="U7965" s="99"/>
    </row>
    <row r="7966" spans="1:21" ht="19.5" customHeight="1">
      <c r="A7966" s="545">
        <v>102636</v>
      </c>
      <c r="B7966" s="545" t="s">
        <v>2803</v>
      </c>
      <c r="C7966" s="545" t="s">
        <v>216</v>
      </c>
      <c r="D7966" s="546"/>
      <c r="E7966" s="171" t="str">
        <f t="shared" si="124"/>
        <v>1900</v>
      </c>
      <c r="F7966" s="547">
        <v>0</v>
      </c>
      <c r="G7966" s="548">
        <v>0</v>
      </c>
      <c r="H7966" s="547">
        <v>0</v>
      </c>
      <c r="I7966" s="545" t="s">
        <v>12649</v>
      </c>
      <c r="J7966" s="545"/>
      <c r="K7966" s="545" t="s">
        <v>13413</v>
      </c>
      <c r="L7966" s="545" t="s">
        <v>13413</v>
      </c>
      <c r="M7966" s="548" t="s">
        <v>13758</v>
      </c>
      <c r="N7966" s="545" t="s">
        <v>13413</v>
      </c>
      <c r="O7966" s="545" t="s">
        <v>15359</v>
      </c>
      <c r="P7966" s="549">
        <v>5565</v>
      </c>
      <c r="Q7966" s="549">
        <v>1</v>
      </c>
      <c r="R7966" s="549">
        <v>17</v>
      </c>
      <c r="S7966" s="548"/>
      <c r="T7966" s="548"/>
      <c r="U7966" s="99"/>
    </row>
    <row r="7967" spans="1:21" ht="19.5" customHeight="1">
      <c r="A7967" s="545">
        <v>102637</v>
      </c>
      <c r="B7967" s="545" t="s">
        <v>6294</v>
      </c>
      <c r="C7967" s="545" t="s">
        <v>216</v>
      </c>
      <c r="D7967" s="546">
        <v>46052</v>
      </c>
      <c r="E7967" s="171" t="str">
        <f t="shared" si="124"/>
        <v>2026</v>
      </c>
      <c r="F7967" s="547">
        <v>99472</v>
      </c>
      <c r="G7967" s="548">
        <v>0.19</v>
      </c>
      <c r="H7967" s="547">
        <v>83589.919999999998</v>
      </c>
      <c r="I7967" s="545" t="s">
        <v>12649</v>
      </c>
      <c r="J7967" s="545" t="s">
        <v>13307</v>
      </c>
      <c r="K7967" s="545" t="s">
        <v>13413</v>
      </c>
      <c r="L7967" s="545" t="s">
        <v>13413</v>
      </c>
      <c r="M7967" s="548" t="s">
        <v>13758</v>
      </c>
      <c r="N7967" s="545" t="s">
        <v>13413</v>
      </c>
      <c r="O7967" s="545" t="s">
        <v>15359</v>
      </c>
      <c r="P7967" s="549">
        <v>5566</v>
      </c>
      <c r="Q7967" s="549">
        <v>1</v>
      </c>
      <c r="R7967" s="549">
        <v>17</v>
      </c>
      <c r="S7967" s="548">
        <v>2228</v>
      </c>
      <c r="T7967" s="548"/>
      <c r="U7967" s="99"/>
    </row>
    <row r="7968" spans="1:21" ht="19.5" customHeight="1">
      <c r="A7968" s="545">
        <v>102638</v>
      </c>
      <c r="B7968" s="545" t="s">
        <v>3463</v>
      </c>
      <c r="C7968" s="545" t="s">
        <v>216</v>
      </c>
      <c r="D7968" s="546"/>
      <c r="E7968" s="171" t="str">
        <f t="shared" si="124"/>
        <v>1900</v>
      </c>
      <c r="F7968" s="547">
        <v>0</v>
      </c>
      <c r="G7968" s="548">
        <v>0</v>
      </c>
      <c r="H7968" s="547">
        <v>0</v>
      </c>
      <c r="I7968" s="545" t="s">
        <v>12664</v>
      </c>
      <c r="J7968" s="545"/>
      <c r="K7968" s="545" t="s">
        <v>13413</v>
      </c>
      <c r="L7968" s="545" t="s">
        <v>13413</v>
      </c>
      <c r="M7968" s="548" t="s">
        <v>13758</v>
      </c>
      <c r="N7968" s="545" t="s">
        <v>22830</v>
      </c>
      <c r="O7968" s="545" t="s">
        <v>17911</v>
      </c>
      <c r="P7968" s="549">
        <v>5567</v>
      </c>
      <c r="Q7968" s="549">
        <v>1</v>
      </c>
      <c r="R7968" s="549">
        <v>166</v>
      </c>
      <c r="S7968" s="548"/>
      <c r="T7968" s="548">
        <v>445</v>
      </c>
      <c r="U7968" s="99"/>
    </row>
    <row r="7969" spans="1:21" ht="19.5" customHeight="1">
      <c r="A7969" s="545">
        <v>102639</v>
      </c>
      <c r="B7969" s="545" t="s">
        <v>3464</v>
      </c>
      <c r="C7969" s="545" t="s">
        <v>216</v>
      </c>
      <c r="D7969" s="546">
        <v>46052</v>
      </c>
      <c r="E7969" s="171" t="str">
        <f t="shared" si="124"/>
        <v>2026</v>
      </c>
      <c r="F7969" s="547">
        <v>1270447</v>
      </c>
      <c r="G7969" s="548">
        <v>0.19</v>
      </c>
      <c r="H7969" s="547">
        <v>1067602.52</v>
      </c>
      <c r="I7969" s="545" t="s">
        <v>12664</v>
      </c>
      <c r="J7969" s="545" t="s">
        <v>13307</v>
      </c>
      <c r="K7969" s="545" t="s">
        <v>13413</v>
      </c>
      <c r="L7969" s="545" t="s">
        <v>13413</v>
      </c>
      <c r="M7969" s="548" t="s">
        <v>13758</v>
      </c>
      <c r="N7969" s="545" t="s">
        <v>22830</v>
      </c>
      <c r="O7969" s="545" t="s">
        <v>17911</v>
      </c>
      <c r="P7969" s="549">
        <v>5568</v>
      </c>
      <c r="Q7969" s="549">
        <v>1</v>
      </c>
      <c r="R7969" s="549">
        <v>166</v>
      </c>
      <c r="S7969" s="548">
        <v>2228</v>
      </c>
      <c r="T7969" s="548">
        <v>445</v>
      </c>
      <c r="U7969" s="99"/>
    </row>
    <row r="7970" spans="1:21" ht="19.5" customHeight="1">
      <c r="A7970" s="545">
        <v>102640</v>
      </c>
      <c r="B7970" s="545" t="s">
        <v>12632</v>
      </c>
      <c r="C7970" s="545" t="s">
        <v>216</v>
      </c>
      <c r="D7970" s="546">
        <v>46052</v>
      </c>
      <c r="E7970" s="171" t="str">
        <f t="shared" si="124"/>
        <v>2026</v>
      </c>
      <c r="F7970" s="547">
        <v>835849</v>
      </c>
      <c r="G7970" s="548">
        <v>0.19</v>
      </c>
      <c r="H7970" s="547">
        <v>702394.12</v>
      </c>
      <c r="I7970" s="545" t="s">
        <v>12664</v>
      </c>
      <c r="J7970" s="545" t="s">
        <v>13307</v>
      </c>
      <c r="K7970" s="545" t="s">
        <v>18841</v>
      </c>
      <c r="L7970" s="545" t="s">
        <v>13413</v>
      </c>
      <c r="M7970" s="548" t="s">
        <v>13758</v>
      </c>
      <c r="N7970" s="545" t="s">
        <v>22830</v>
      </c>
      <c r="O7970" s="545" t="s">
        <v>17911</v>
      </c>
      <c r="P7970" s="549">
        <v>5569</v>
      </c>
      <c r="Q7970" s="549">
        <v>1</v>
      </c>
      <c r="R7970" s="549">
        <v>166</v>
      </c>
      <c r="S7970" s="548">
        <v>2228</v>
      </c>
      <c r="T7970" s="548">
        <v>445</v>
      </c>
      <c r="U7970" s="99"/>
    </row>
    <row r="7971" spans="1:21" ht="19.5" customHeight="1">
      <c r="A7971" s="545">
        <v>102641</v>
      </c>
      <c r="B7971" s="545" t="s">
        <v>3560</v>
      </c>
      <c r="C7971" s="545" t="s">
        <v>216</v>
      </c>
      <c r="D7971" s="546">
        <v>46052</v>
      </c>
      <c r="E7971" s="171" t="str">
        <f t="shared" si="124"/>
        <v>2026</v>
      </c>
      <c r="F7971" s="547">
        <v>1330753</v>
      </c>
      <c r="G7971" s="548">
        <v>0.19</v>
      </c>
      <c r="H7971" s="547">
        <v>1118279.83</v>
      </c>
      <c r="I7971" s="545" t="s">
        <v>12664</v>
      </c>
      <c r="J7971" s="545" t="s">
        <v>13307</v>
      </c>
      <c r="K7971" s="545" t="s">
        <v>13413</v>
      </c>
      <c r="L7971" s="545" t="s">
        <v>13413</v>
      </c>
      <c r="M7971" s="548" t="s">
        <v>13758</v>
      </c>
      <c r="N7971" s="545" t="s">
        <v>22830</v>
      </c>
      <c r="O7971" s="545" t="s">
        <v>17911</v>
      </c>
      <c r="P7971" s="549">
        <v>5570</v>
      </c>
      <c r="Q7971" s="549">
        <v>1</v>
      </c>
      <c r="R7971" s="549">
        <v>166</v>
      </c>
      <c r="S7971" s="548">
        <v>2228</v>
      </c>
      <c r="T7971" s="548">
        <v>445</v>
      </c>
      <c r="U7971" s="99"/>
    </row>
    <row r="7972" spans="1:21" ht="19.5" customHeight="1">
      <c r="A7972" s="545">
        <v>102642</v>
      </c>
      <c r="B7972" s="545" t="s">
        <v>8330</v>
      </c>
      <c r="C7972" s="545" t="s">
        <v>216</v>
      </c>
      <c r="D7972" s="546">
        <v>45014</v>
      </c>
      <c r="E7972" s="171" t="str">
        <f t="shared" si="124"/>
        <v>2023</v>
      </c>
      <c r="F7972" s="547">
        <v>749817</v>
      </c>
      <c r="G7972" s="548">
        <v>0.19</v>
      </c>
      <c r="H7972" s="547">
        <v>630098.31999999995</v>
      </c>
      <c r="I7972" s="545" t="s">
        <v>12664</v>
      </c>
      <c r="J7972" s="545" t="s">
        <v>13297</v>
      </c>
      <c r="K7972" s="545" t="s">
        <v>13413</v>
      </c>
      <c r="L7972" s="545" t="s">
        <v>13413</v>
      </c>
      <c r="M7972" s="548" t="s">
        <v>13758</v>
      </c>
      <c r="N7972" s="545" t="s">
        <v>22830</v>
      </c>
      <c r="O7972" s="545" t="s">
        <v>17911</v>
      </c>
      <c r="P7972" s="549">
        <v>5571</v>
      </c>
      <c r="Q7972" s="549">
        <v>1</v>
      </c>
      <c r="R7972" s="549">
        <v>166</v>
      </c>
      <c r="S7972" s="548">
        <v>2257</v>
      </c>
      <c r="T7972" s="548">
        <v>445</v>
      </c>
      <c r="U7972" s="99"/>
    </row>
    <row r="7973" spans="1:21" ht="19.5" customHeight="1">
      <c r="A7973" s="545">
        <v>102643</v>
      </c>
      <c r="B7973" s="545" t="s">
        <v>3465</v>
      </c>
      <c r="C7973" s="545" t="s">
        <v>216</v>
      </c>
      <c r="D7973" s="546"/>
      <c r="E7973" s="171" t="str">
        <f t="shared" si="124"/>
        <v>1900</v>
      </c>
      <c r="F7973" s="547">
        <v>0</v>
      </c>
      <c r="G7973" s="548">
        <v>0</v>
      </c>
      <c r="H7973" s="547">
        <v>0</v>
      </c>
      <c r="I7973" s="545" t="s">
        <v>12664</v>
      </c>
      <c r="J7973" s="545"/>
      <c r="K7973" s="545" t="s">
        <v>13413</v>
      </c>
      <c r="L7973" s="545" t="s">
        <v>13413</v>
      </c>
      <c r="M7973" s="548" t="s">
        <v>13758</v>
      </c>
      <c r="N7973" s="545" t="s">
        <v>22830</v>
      </c>
      <c r="O7973" s="545" t="s">
        <v>17911</v>
      </c>
      <c r="P7973" s="549">
        <v>5572</v>
      </c>
      <c r="Q7973" s="549">
        <v>1</v>
      </c>
      <c r="R7973" s="549">
        <v>166</v>
      </c>
      <c r="S7973" s="548"/>
      <c r="T7973" s="548">
        <v>445</v>
      </c>
      <c r="U7973" s="99"/>
    </row>
    <row r="7974" spans="1:21" ht="19.5" customHeight="1">
      <c r="A7974" s="545">
        <v>102644</v>
      </c>
      <c r="B7974" s="545" t="s">
        <v>2044</v>
      </c>
      <c r="C7974" s="545" t="s">
        <v>209</v>
      </c>
      <c r="D7974" s="546">
        <v>46052</v>
      </c>
      <c r="E7974" s="171" t="str">
        <f t="shared" si="124"/>
        <v>2026</v>
      </c>
      <c r="F7974" s="547">
        <v>19008</v>
      </c>
      <c r="G7974" s="548">
        <v>0.19</v>
      </c>
      <c r="H7974" s="547">
        <v>15973.11</v>
      </c>
      <c r="I7974" s="545" t="s">
        <v>12637</v>
      </c>
      <c r="J7974" s="545" t="s">
        <v>13307</v>
      </c>
      <c r="K7974" s="545" t="s">
        <v>13413</v>
      </c>
      <c r="L7974" s="545" t="s">
        <v>13413</v>
      </c>
      <c r="M7974" s="548" t="s">
        <v>13758</v>
      </c>
      <c r="N7974" s="545" t="s">
        <v>13413</v>
      </c>
      <c r="O7974" s="545" t="s">
        <v>15170</v>
      </c>
      <c r="P7974" s="549">
        <v>5573</v>
      </c>
      <c r="Q7974" s="549">
        <v>1</v>
      </c>
      <c r="R7974" s="549">
        <v>13</v>
      </c>
      <c r="S7974" s="548">
        <v>2228</v>
      </c>
      <c r="T7974" s="548"/>
      <c r="U7974" s="99"/>
    </row>
    <row r="7975" spans="1:21" ht="19.5" customHeight="1">
      <c r="A7975" s="545">
        <v>102645</v>
      </c>
      <c r="B7975" s="545" t="s">
        <v>10357</v>
      </c>
      <c r="C7975" s="545" t="s">
        <v>216</v>
      </c>
      <c r="D7975" s="546"/>
      <c r="E7975" s="171" t="str">
        <f t="shared" si="124"/>
        <v>1900</v>
      </c>
      <c r="F7975" s="547">
        <v>0</v>
      </c>
      <c r="G7975" s="548">
        <v>0</v>
      </c>
      <c r="H7975" s="547">
        <v>0</v>
      </c>
      <c r="I7975" s="545" t="s">
        <v>12746</v>
      </c>
      <c r="J7975" s="545"/>
      <c r="K7975" s="545" t="s">
        <v>13413</v>
      </c>
      <c r="L7975" s="545" t="s">
        <v>13413</v>
      </c>
      <c r="M7975" s="548" t="s">
        <v>13758</v>
      </c>
      <c r="N7975" s="545" t="s">
        <v>13413</v>
      </c>
      <c r="O7975" s="545" t="s">
        <v>13413</v>
      </c>
      <c r="P7975" s="549">
        <v>5574</v>
      </c>
      <c r="Q7975" s="549">
        <v>1</v>
      </c>
      <c r="R7975" s="549">
        <v>29</v>
      </c>
      <c r="S7975" s="548"/>
      <c r="T7975" s="548"/>
      <c r="U7975" s="99"/>
    </row>
    <row r="7976" spans="1:21" ht="19.5" customHeight="1">
      <c r="A7976" s="545">
        <v>102646</v>
      </c>
      <c r="B7976" s="545" t="s">
        <v>10356</v>
      </c>
      <c r="C7976" s="545" t="s">
        <v>216</v>
      </c>
      <c r="D7976" s="546"/>
      <c r="E7976" s="171" t="str">
        <f t="shared" si="124"/>
        <v>1900</v>
      </c>
      <c r="F7976" s="547">
        <v>0</v>
      </c>
      <c r="G7976" s="548">
        <v>0</v>
      </c>
      <c r="H7976" s="547">
        <v>0</v>
      </c>
      <c r="I7976" s="545" t="s">
        <v>12746</v>
      </c>
      <c r="J7976" s="545"/>
      <c r="K7976" s="545" t="s">
        <v>13413</v>
      </c>
      <c r="L7976" s="545" t="s">
        <v>13413</v>
      </c>
      <c r="M7976" s="548" t="s">
        <v>13758</v>
      </c>
      <c r="N7976" s="545" t="s">
        <v>13413</v>
      </c>
      <c r="O7976" s="545" t="s">
        <v>13413</v>
      </c>
      <c r="P7976" s="549">
        <v>5575</v>
      </c>
      <c r="Q7976" s="549">
        <v>1</v>
      </c>
      <c r="R7976" s="549">
        <v>29</v>
      </c>
      <c r="S7976" s="548"/>
      <c r="T7976" s="548"/>
      <c r="U7976" s="99"/>
    </row>
    <row r="7977" spans="1:21" ht="19.5" customHeight="1">
      <c r="A7977" s="545">
        <v>102647</v>
      </c>
      <c r="B7977" s="545" t="s">
        <v>10355</v>
      </c>
      <c r="C7977" s="545" t="s">
        <v>209</v>
      </c>
      <c r="D7977" s="546"/>
      <c r="E7977" s="171" t="str">
        <f t="shared" si="124"/>
        <v>1900</v>
      </c>
      <c r="F7977" s="547">
        <v>0</v>
      </c>
      <c r="G7977" s="548">
        <v>0</v>
      </c>
      <c r="H7977" s="547">
        <v>0</v>
      </c>
      <c r="I7977" s="545" t="s">
        <v>12638</v>
      </c>
      <c r="J7977" s="545"/>
      <c r="K7977" s="545" t="s">
        <v>13413</v>
      </c>
      <c r="L7977" s="545" t="s">
        <v>13908</v>
      </c>
      <c r="M7977" s="548" t="s">
        <v>13758</v>
      </c>
      <c r="N7977" s="545" t="s">
        <v>22153</v>
      </c>
      <c r="O7977" s="545" t="s">
        <v>16479</v>
      </c>
      <c r="P7977" s="549">
        <v>5576</v>
      </c>
      <c r="Q7977" s="549">
        <v>1</v>
      </c>
      <c r="R7977" s="549">
        <v>126</v>
      </c>
      <c r="S7977" s="548"/>
      <c r="T7977" s="548">
        <v>31</v>
      </c>
      <c r="U7977" s="99"/>
    </row>
    <row r="7978" spans="1:21" ht="19.5" customHeight="1">
      <c r="A7978" s="545">
        <v>102648</v>
      </c>
      <c r="B7978" s="545" t="s">
        <v>6508</v>
      </c>
      <c r="C7978" s="545" t="s">
        <v>216</v>
      </c>
      <c r="D7978" s="546">
        <v>44601</v>
      </c>
      <c r="E7978" s="171" t="str">
        <f t="shared" si="124"/>
        <v>2022</v>
      </c>
      <c r="F7978" s="547">
        <v>5410</v>
      </c>
      <c r="G7978" s="548">
        <v>0.19</v>
      </c>
      <c r="H7978" s="547">
        <v>4546.22</v>
      </c>
      <c r="I7978" s="545" t="s">
        <v>12686</v>
      </c>
      <c r="J7978" s="545" t="s">
        <v>13297</v>
      </c>
      <c r="K7978" s="545" t="s">
        <v>18842</v>
      </c>
      <c r="L7978" s="545" t="s">
        <v>13413</v>
      </c>
      <c r="M7978" s="548" t="s">
        <v>13758</v>
      </c>
      <c r="N7978" s="545" t="s">
        <v>13413</v>
      </c>
      <c r="O7978" s="545" t="s">
        <v>13413</v>
      </c>
      <c r="P7978" s="549">
        <v>12368</v>
      </c>
      <c r="Q7978" s="549">
        <v>1</v>
      </c>
      <c r="R7978" s="549">
        <v>131</v>
      </c>
      <c r="S7978" s="548">
        <v>2257</v>
      </c>
      <c r="T7978" s="548"/>
      <c r="U7978" s="99"/>
    </row>
    <row r="7979" spans="1:21" ht="19.5" customHeight="1">
      <c r="A7979" s="545">
        <v>102649</v>
      </c>
      <c r="B7979" s="545" t="s">
        <v>1743</v>
      </c>
      <c r="C7979" s="545" t="s">
        <v>206</v>
      </c>
      <c r="D7979" s="546"/>
      <c r="E7979" s="171" t="str">
        <f t="shared" si="124"/>
        <v>1900</v>
      </c>
      <c r="F7979" s="547">
        <v>0</v>
      </c>
      <c r="G7979" s="548">
        <v>0</v>
      </c>
      <c r="H7979" s="547">
        <v>0</v>
      </c>
      <c r="I7979" s="545" t="s">
        <v>12709</v>
      </c>
      <c r="J7979" s="545"/>
      <c r="K7979" s="545" t="s">
        <v>13413</v>
      </c>
      <c r="L7979" s="545" t="s">
        <v>13413</v>
      </c>
      <c r="M7979" s="548" t="s">
        <v>13758</v>
      </c>
      <c r="N7979" s="545" t="s">
        <v>22823</v>
      </c>
      <c r="O7979" s="545" t="s">
        <v>14413</v>
      </c>
      <c r="P7979" s="549">
        <v>5577</v>
      </c>
      <c r="Q7979" s="549">
        <v>1</v>
      </c>
      <c r="R7979" s="549">
        <v>124</v>
      </c>
      <c r="S7979" s="548"/>
      <c r="T7979" s="548">
        <v>441</v>
      </c>
      <c r="U7979" s="99"/>
    </row>
    <row r="7980" spans="1:21" ht="19.5" customHeight="1">
      <c r="A7980" s="545">
        <v>102650</v>
      </c>
      <c r="B7980" s="545" t="s">
        <v>3751</v>
      </c>
      <c r="C7980" s="545" t="s">
        <v>216</v>
      </c>
      <c r="D7980" s="546">
        <v>44589</v>
      </c>
      <c r="E7980" s="171" t="str">
        <f t="shared" si="124"/>
        <v>2022</v>
      </c>
      <c r="F7980" s="547">
        <v>55979</v>
      </c>
      <c r="G7980" s="548">
        <v>0.19</v>
      </c>
      <c r="H7980" s="547">
        <v>47041.18</v>
      </c>
      <c r="I7980" s="545" t="s">
        <v>12746</v>
      </c>
      <c r="J7980" s="545" t="s">
        <v>13297</v>
      </c>
      <c r="K7980" s="545" t="s">
        <v>13413</v>
      </c>
      <c r="L7980" s="545" t="s">
        <v>13413</v>
      </c>
      <c r="M7980" s="548" t="s">
        <v>13758</v>
      </c>
      <c r="N7980" s="545" t="s">
        <v>13413</v>
      </c>
      <c r="O7980" s="545" t="s">
        <v>13413</v>
      </c>
      <c r="P7980" s="549">
        <v>5578</v>
      </c>
      <c r="Q7980" s="549">
        <v>1</v>
      </c>
      <c r="R7980" s="549">
        <v>29</v>
      </c>
      <c r="S7980" s="548">
        <v>2257</v>
      </c>
      <c r="T7980" s="548"/>
      <c r="U7980" s="99"/>
    </row>
    <row r="7981" spans="1:21" ht="19.5" customHeight="1">
      <c r="A7981" s="545">
        <v>102651</v>
      </c>
      <c r="B7981" s="545" t="s">
        <v>8352</v>
      </c>
      <c r="C7981" s="545" t="s">
        <v>216</v>
      </c>
      <c r="D7981" s="546">
        <v>44591</v>
      </c>
      <c r="E7981" s="171" t="str">
        <f t="shared" si="124"/>
        <v>2022</v>
      </c>
      <c r="F7981" s="547">
        <v>153339</v>
      </c>
      <c r="G7981" s="548">
        <v>0.19</v>
      </c>
      <c r="H7981" s="547">
        <v>128856.3</v>
      </c>
      <c r="I7981" s="545" t="s">
        <v>12647</v>
      </c>
      <c r="J7981" s="545" t="s">
        <v>13297</v>
      </c>
      <c r="K7981" s="545" t="s">
        <v>18843</v>
      </c>
      <c r="L7981" s="545" t="s">
        <v>18844</v>
      </c>
      <c r="M7981" s="548" t="s">
        <v>13758</v>
      </c>
      <c r="N7981" s="545" t="s">
        <v>13413</v>
      </c>
      <c r="O7981" s="545" t="s">
        <v>13413</v>
      </c>
      <c r="P7981" s="549">
        <v>5579</v>
      </c>
      <c r="Q7981" s="549">
        <v>1</v>
      </c>
      <c r="R7981" s="549">
        <v>26</v>
      </c>
      <c r="S7981" s="548">
        <v>2257</v>
      </c>
      <c r="T7981" s="548"/>
      <c r="U7981" s="99"/>
    </row>
    <row r="7982" spans="1:21" ht="19.5" customHeight="1">
      <c r="A7982" s="545">
        <v>102652</v>
      </c>
      <c r="B7982" s="545" t="s">
        <v>3688</v>
      </c>
      <c r="C7982" s="545" t="s">
        <v>216</v>
      </c>
      <c r="D7982" s="546">
        <v>46052</v>
      </c>
      <c r="E7982" s="171" t="str">
        <f t="shared" si="124"/>
        <v>2026</v>
      </c>
      <c r="F7982" s="547">
        <v>9088</v>
      </c>
      <c r="G7982" s="548">
        <v>0.19</v>
      </c>
      <c r="H7982" s="547">
        <v>7636.97</v>
      </c>
      <c r="I7982" s="545" t="s">
        <v>12702</v>
      </c>
      <c r="J7982" s="545" t="s">
        <v>13307</v>
      </c>
      <c r="K7982" s="545" t="s">
        <v>13413</v>
      </c>
      <c r="L7982" s="545" t="s">
        <v>13413</v>
      </c>
      <c r="M7982" s="548" t="s">
        <v>13758</v>
      </c>
      <c r="N7982" s="545" t="s">
        <v>13413</v>
      </c>
      <c r="O7982" s="545" t="s">
        <v>13413</v>
      </c>
      <c r="P7982" s="549">
        <v>5580</v>
      </c>
      <c r="Q7982" s="549">
        <v>1</v>
      </c>
      <c r="R7982" s="549">
        <v>27</v>
      </c>
      <c r="S7982" s="548">
        <v>2228</v>
      </c>
      <c r="T7982" s="548"/>
      <c r="U7982" s="99"/>
    </row>
    <row r="7983" spans="1:21" ht="19.5" customHeight="1">
      <c r="A7983" s="545">
        <v>102653</v>
      </c>
      <c r="B7983" s="545" t="s">
        <v>3585</v>
      </c>
      <c r="C7983" s="545" t="s">
        <v>216</v>
      </c>
      <c r="D7983" s="546">
        <v>44591</v>
      </c>
      <c r="E7983" s="171" t="str">
        <f t="shared" si="124"/>
        <v>2022</v>
      </c>
      <c r="F7983" s="547">
        <v>138257</v>
      </c>
      <c r="G7983" s="548">
        <v>0.19</v>
      </c>
      <c r="H7983" s="547">
        <v>116182.35</v>
      </c>
      <c r="I7983" s="545" t="s">
        <v>12647</v>
      </c>
      <c r="J7983" s="545" t="s">
        <v>13297</v>
      </c>
      <c r="K7983" s="545" t="s">
        <v>18845</v>
      </c>
      <c r="L7983" s="545" t="s">
        <v>18846</v>
      </c>
      <c r="M7983" s="548" t="s">
        <v>13758</v>
      </c>
      <c r="N7983" s="545" t="s">
        <v>13413</v>
      </c>
      <c r="O7983" s="545" t="s">
        <v>13413</v>
      </c>
      <c r="P7983" s="549">
        <v>5581</v>
      </c>
      <c r="Q7983" s="549">
        <v>1</v>
      </c>
      <c r="R7983" s="549">
        <v>26</v>
      </c>
      <c r="S7983" s="548">
        <v>2257</v>
      </c>
      <c r="T7983" s="548"/>
      <c r="U7983" s="99"/>
    </row>
    <row r="7984" spans="1:21" ht="19.5" customHeight="1">
      <c r="A7984" s="545">
        <v>102654</v>
      </c>
      <c r="B7984" s="545" t="s">
        <v>1354</v>
      </c>
      <c r="C7984" s="545" t="s">
        <v>216</v>
      </c>
      <c r="D7984" s="546">
        <v>44591</v>
      </c>
      <c r="E7984" s="171" t="str">
        <f t="shared" si="124"/>
        <v>2022</v>
      </c>
      <c r="F7984" s="547">
        <v>4960</v>
      </c>
      <c r="G7984" s="548">
        <v>0.19</v>
      </c>
      <c r="H7984" s="547">
        <v>4168.07</v>
      </c>
      <c r="I7984" s="545" t="s">
        <v>12659</v>
      </c>
      <c r="J7984" s="545" t="s">
        <v>13297</v>
      </c>
      <c r="K7984" s="545" t="s">
        <v>18847</v>
      </c>
      <c r="L7984" s="545" t="s">
        <v>13413</v>
      </c>
      <c r="M7984" s="548" t="s">
        <v>13758</v>
      </c>
      <c r="N7984" s="545" t="s">
        <v>13413</v>
      </c>
      <c r="O7984" s="545" t="s">
        <v>14443</v>
      </c>
      <c r="P7984" s="549">
        <v>5582</v>
      </c>
      <c r="Q7984" s="549">
        <v>1</v>
      </c>
      <c r="R7984" s="549">
        <v>116</v>
      </c>
      <c r="S7984" s="548">
        <v>2257</v>
      </c>
      <c r="T7984" s="548"/>
      <c r="U7984" s="99"/>
    </row>
    <row r="7985" spans="1:21" ht="19.5" customHeight="1">
      <c r="A7985" s="545">
        <v>102655</v>
      </c>
      <c r="B7985" s="545" t="s">
        <v>6507</v>
      </c>
      <c r="C7985" s="545" t="s">
        <v>216</v>
      </c>
      <c r="D7985" s="546">
        <v>44601</v>
      </c>
      <c r="E7985" s="171" t="str">
        <f t="shared" si="124"/>
        <v>2022</v>
      </c>
      <c r="F7985" s="547">
        <v>20474</v>
      </c>
      <c r="G7985" s="548">
        <v>0.19</v>
      </c>
      <c r="H7985" s="547">
        <v>17205.04</v>
      </c>
      <c r="I7985" s="545" t="s">
        <v>12686</v>
      </c>
      <c r="J7985" s="545" t="s">
        <v>13297</v>
      </c>
      <c r="K7985" s="545" t="s">
        <v>18848</v>
      </c>
      <c r="L7985" s="545" t="s">
        <v>13413</v>
      </c>
      <c r="M7985" s="548" t="s">
        <v>13758</v>
      </c>
      <c r="N7985" s="545" t="s">
        <v>13413</v>
      </c>
      <c r="O7985" s="545" t="s">
        <v>13413</v>
      </c>
      <c r="P7985" s="549">
        <v>12369</v>
      </c>
      <c r="Q7985" s="549">
        <v>1</v>
      </c>
      <c r="R7985" s="549">
        <v>131</v>
      </c>
      <c r="S7985" s="548">
        <v>2257</v>
      </c>
      <c r="T7985" s="548"/>
      <c r="U7985" s="99"/>
    </row>
    <row r="7986" spans="1:21" ht="19.5" customHeight="1">
      <c r="A7986" s="545">
        <v>102656</v>
      </c>
      <c r="B7986" s="545" t="s">
        <v>955</v>
      </c>
      <c r="C7986" s="545" t="s">
        <v>4504</v>
      </c>
      <c r="D7986" s="546"/>
      <c r="E7986" s="171" t="str">
        <f t="shared" si="124"/>
        <v>1900</v>
      </c>
      <c r="F7986" s="547">
        <v>0</v>
      </c>
      <c r="G7986" s="548">
        <v>0</v>
      </c>
      <c r="H7986" s="547">
        <v>0</v>
      </c>
      <c r="I7986" s="545" t="s">
        <v>12668</v>
      </c>
      <c r="J7986" s="545"/>
      <c r="K7986" s="545" t="s">
        <v>13413</v>
      </c>
      <c r="L7986" s="545" t="s">
        <v>14066</v>
      </c>
      <c r="M7986" s="548" t="s">
        <v>13868</v>
      </c>
      <c r="N7986" s="545" t="s">
        <v>13413</v>
      </c>
      <c r="O7986" s="545" t="s">
        <v>13413</v>
      </c>
      <c r="P7986" s="549">
        <v>5583</v>
      </c>
      <c r="Q7986" s="549">
        <v>2</v>
      </c>
      <c r="R7986" s="549">
        <v>7</v>
      </c>
      <c r="S7986" s="548"/>
      <c r="T7986" s="548"/>
      <c r="U7986" s="99"/>
    </row>
    <row r="7987" spans="1:21" ht="19.5" customHeight="1">
      <c r="A7987" s="545">
        <v>102657</v>
      </c>
      <c r="B7987" s="545" t="s">
        <v>10354</v>
      </c>
      <c r="C7987" s="545" t="s">
        <v>221</v>
      </c>
      <c r="D7987" s="546"/>
      <c r="E7987" s="171" t="str">
        <f t="shared" si="124"/>
        <v>1900</v>
      </c>
      <c r="F7987" s="547">
        <v>0</v>
      </c>
      <c r="G7987" s="548">
        <v>0</v>
      </c>
      <c r="H7987" s="547">
        <v>0</v>
      </c>
      <c r="I7987" s="545" t="s">
        <v>12725</v>
      </c>
      <c r="J7987" s="545"/>
      <c r="K7987" s="545" t="s">
        <v>13413</v>
      </c>
      <c r="L7987" s="545" t="s">
        <v>14664</v>
      </c>
      <c r="M7987" s="548" t="s">
        <v>13758</v>
      </c>
      <c r="N7987" s="545" t="s">
        <v>13413</v>
      </c>
      <c r="O7987" s="545" t="s">
        <v>15231</v>
      </c>
      <c r="P7987" s="549">
        <v>5584</v>
      </c>
      <c r="Q7987" s="549">
        <v>1</v>
      </c>
      <c r="R7987" s="549">
        <v>147</v>
      </c>
      <c r="S7987" s="548"/>
      <c r="T7987" s="548"/>
      <c r="U7987" s="99"/>
    </row>
    <row r="7988" spans="1:21" ht="19.5" customHeight="1">
      <c r="A7988" s="545">
        <v>102658</v>
      </c>
      <c r="B7988" s="545" t="s">
        <v>10353</v>
      </c>
      <c r="C7988" s="545" t="s">
        <v>221</v>
      </c>
      <c r="D7988" s="546"/>
      <c r="E7988" s="171" t="str">
        <f t="shared" si="124"/>
        <v>1900</v>
      </c>
      <c r="F7988" s="547">
        <v>0</v>
      </c>
      <c r="G7988" s="548">
        <v>0</v>
      </c>
      <c r="H7988" s="547">
        <v>0</v>
      </c>
      <c r="I7988" s="545" t="s">
        <v>12725</v>
      </c>
      <c r="J7988" s="545"/>
      <c r="K7988" s="545" t="s">
        <v>13413</v>
      </c>
      <c r="L7988" s="545" t="s">
        <v>14664</v>
      </c>
      <c r="M7988" s="548" t="s">
        <v>13758</v>
      </c>
      <c r="N7988" s="545" t="s">
        <v>13413</v>
      </c>
      <c r="O7988" s="545" t="s">
        <v>15231</v>
      </c>
      <c r="P7988" s="549">
        <v>5585</v>
      </c>
      <c r="Q7988" s="549">
        <v>1</v>
      </c>
      <c r="R7988" s="549">
        <v>147</v>
      </c>
      <c r="S7988" s="548"/>
      <c r="T7988" s="548"/>
      <c r="U7988" s="99"/>
    </row>
    <row r="7989" spans="1:21" ht="19.5" customHeight="1">
      <c r="A7989" s="545">
        <v>102659</v>
      </c>
      <c r="B7989" s="545" t="s">
        <v>10352</v>
      </c>
      <c r="C7989" s="545" t="s">
        <v>216</v>
      </c>
      <c r="D7989" s="546"/>
      <c r="E7989" s="171" t="str">
        <f t="shared" si="124"/>
        <v>1900</v>
      </c>
      <c r="F7989" s="547">
        <v>0</v>
      </c>
      <c r="G7989" s="548">
        <v>0</v>
      </c>
      <c r="H7989" s="547">
        <v>0</v>
      </c>
      <c r="I7989" s="545" t="s">
        <v>12725</v>
      </c>
      <c r="J7989" s="545"/>
      <c r="K7989" s="545" t="s">
        <v>13413</v>
      </c>
      <c r="L7989" s="545" t="s">
        <v>14664</v>
      </c>
      <c r="M7989" s="548" t="s">
        <v>13758</v>
      </c>
      <c r="N7989" s="545" t="s">
        <v>13413</v>
      </c>
      <c r="O7989" s="545" t="s">
        <v>15231</v>
      </c>
      <c r="P7989" s="549">
        <v>5586</v>
      </c>
      <c r="Q7989" s="549">
        <v>1</v>
      </c>
      <c r="R7989" s="549">
        <v>147</v>
      </c>
      <c r="S7989" s="548"/>
      <c r="T7989" s="548"/>
      <c r="U7989" s="99"/>
    </row>
    <row r="7990" spans="1:21" ht="19.5" customHeight="1">
      <c r="A7990" s="545">
        <v>102660</v>
      </c>
      <c r="B7990" s="545" t="s">
        <v>10351</v>
      </c>
      <c r="C7990" s="545" t="s">
        <v>221</v>
      </c>
      <c r="D7990" s="546"/>
      <c r="E7990" s="171" t="str">
        <f t="shared" si="124"/>
        <v>1900</v>
      </c>
      <c r="F7990" s="547">
        <v>0</v>
      </c>
      <c r="G7990" s="548">
        <v>0</v>
      </c>
      <c r="H7990" s="547">
        <v>0</v>
      </c>
      <c r="I7990" s="545" t="s">
        <v>12725</v>
      </c>
      <c r="J7990" s="545"/>
      <c r="K7990" s="545" t="s">
        <v>13413</v>
      </c>
      <c r="L7990" s="545" t="s">
        <v>14664</v>
      </c>
      <c r="M7990" s="548" t="s">
        <v>13758</v>
      </c>
      <c r="N7990" s="545" t="s">
        <v>13413</v>
      </c>
      <c r="O7990" s="545" t="s">
        <v>15231</v>
      </c>
      <c r="P7990" s="549">
        <v>5587</v>
      </c>
      <c r="Q7990" s="549">
        <v>1</v>
      </c>
      <c r="R7990" s="549">
        <v>147</v>
      </c>
      <c r="S7990" s="548"/>
      <c r="T7990" s="548"/>
      <c r="U7990" s="99"/>
    </row>
    <row r="7991" spans="1:21" ht="19.5" customHeight="1">
      <c r="A7991" s="545">
        <v>102661</v>
      </c>
      <c r="B7991" s="545" t="s">
        <v>2812</v>
      </c>
      <c r="C7991" s="545" t="s">
        <v>221</v>
      </c>
      <c r="D7991" s="546"/>
      <c r="E7991" s="171" t="str">
        <f t="shared" si="124"/>
        <v>1900</v>
      </c>
      <c r="F7991" s="547">
        <v>0</v>
      </c>
      <c r="G7991" s="548">
        <v>0</v>
      </c>
      <c r="H7991" s="547">
        <v>0</v>
      </c>
      <c r="I7991" s="545" t="s">
        <v>12725</v>
      </c>
      <c r="J7991" s="545"/>
      <c r="K7991" s="545" t="s">
        <v>13413</v>
      </c>
      <c r="L7991" s="545" t="s">
        <v>14664</v>
      </c>
      <c r="M7991" s="548" t="s">
        <v>13758</v>
      </c>
      <c r="N7991" s="545" t="s">
        <v>13413</v>
      </c>
      <c r="O7991" s="545" t="s">
        <v>15231</v>
      </c>
      <c r="P7991" s="549">
        <v>5588</v>
      </c>
      <c r="Q7991" s="549">
        <v>1</v>
      </c>
      <c r="R7991" s="549">
        <v>147</v>
      </c>
      <c r="S7991" s="548"/>
      <c r="T7991" s="548"/>
      <c r="U7991" s="99"/>
    </row>
    <row r="7992" spans="1:21" ht="19.5" customHeight="1">
      <c r="A7992" s="545">
        <v>102662</v>
      </c>
      <c r="B7992" s="545" t="s">
        <v>10350</v>
      </c>
      <c r="C7992" s="545" t="s">
        <v>216</v>
      </c>
      <c r="D7992" s="546"/>
      <c r="E7992" s="171" t="str">
        <f t="shared" si="124"/>
        <v>1900</v>
      </c>
      <c r="F7992" s="547">
        <v>0</v>
      </c>
      <c r="G7992" s="548">
        <v>0</v>
      </c>
      <c r="H7992" s="547">
        <v>0</v>
      </c>
      <c r="I7992" s="545" t="s">
        <v>12973</v>
      </c>
      <c r="J7992" s="545"/>
      <c r="K7992" s="545" t="s">
        <v>13413</v>
      </c>
      <c r="L7992" s="545" t="s">
        <v>13413</v>
      </c>
      <c r="M7992" s="548" t="s">
        <v>13758</v>
      </c>
      <c r="N7992" s="545" t="s">
        <v>13413</v>
      </c>
      <c r="O7992" s="545" t="s">
        <v>13413</v>
      </c>
      <c r="P7992" s="549">
        <v>5589</v>
      </c>
      <c r="Q7992" s="549">
        <v>1</v>
      </c>
      <c r="R7992" s="549">
        <v>59</v>
      </c>
      <c r="S7992" s="548"/>
      <c r="T7992" s="548"/>
      <c r="U7992" s="99"/>
    </row>
    <row r="7993" spans="1:21" ht="19.5" customHeight="1">
      <c r="A7993" s="545">
        <v>102663</v>
      </c>
      <c r="B7993" s="545" t="s">
        <v>10349</v>
      </c>
      <c r="C7993" s="545" t="s">
        <v>216</v>
      </c>
      <c r="D7993" s="546"/>
      <c r="E7993" s="171" t="str">
        <f t="shared" si="124"/>
        <v>1900</v>
      </c>
      <c r="F7993" s="547">
        <v>0</v>
      </c>
      <c r="G7993" s="548">
        <v>0</v>
      </c>
      <c r="H7993" s="547">
        <v>0</v>
      </c>
      <c r="I7993" s="545" t="s">
        <v>12973</v>
      </c>
      <c r="J7993" s="545"/>
      <c r="K7993" s="545" t="s">
        <v>13413</v>
      </c>
      <c r="L7993" s="545" t="s">
        <v>13413</v>
      </c>
      <c r="M7993" s="548" t="s">
        <v>13758</v>
      </c>
      <c r="N7993" s="545" t="s">
        <v>13413</v>
      </c>
      <c r="O7993" s="545" t="s">
        <v>13413</v>
      </c>
      <c r="P7993" s="549">
        <v>5590</v>
      </c>
      <c r="Q7993" s="549">
        <v>1</v>
      </c>
      <c r="R7993" s="549">
        <v>59</v>
      </c>
      <c r="S7993" s="548"/>
      <c r="T7993" s="548"/>
      <c r="U7993" s="99"/>
    </row>
    <row r="7994" spans="1:21" ht="19.5" customHeight="1">
      <c r="A7994" s="545">
        <v>102664</v>
      </c>
      <c r="B7994" s="545" t="s">
        <v>10348</v>
      </c>
      <c r="C7994" s="545" t="s">
        <v>216</v>
      </c>
      <c r="D7994" s="546"/>
      <c r="E7994" s="171" t="str">
        <f t="shared" si="124"/>
        <v>1900</v>
      </c>
      <c r="F7994" s="547">
        <v>0</v>
      </c>
      <c r="G7994" s="548">
        <v>0</v>
      </c>
      <c r="H7994" s="547">
        <v>0</v>
      </c>
      <c r="I7994" s="545" t="s">
        <v>12645</v>
      </c>
      <c r="J7994" s="545"/>
      <c r="K7994" s="545" t="s">
        <v>13413</v>
      </c>
      <c r="L7994" s="545" t="s">
        <v>13413</v>
      </c>
      <c r="M7994" s="548" t="s">
        <v>13758</v>
      </c>
      <c r="N7994" s="545" t="s">
        <v>12979</v>
      </c>
      <c r="O7994" s="545" t="s">
        <v>13413</v>
      </c>
      <c r="P7994" s="549">
        <v>5591</v>
      </c>
      <c r="Q7994" s="549">
        <v>1</v>
      </c>
      <c r="R7994" s="549">
        <v>12</v>
      </c>
      <c r="S7994" s="548"/>
      <c r="T7994" s="548">
        <v>404</v>
      </c>
      <c r="U7994" s="99"/>
    </row>
    <row r="7995" spans="1:21" ht="19.5" customHeight="1">
      <c r="A7995" s="545">
        <v>102665</v>
      </c>
      <c r="B7995" s="545" t="s">
        <v>2813</v>
      </c>
      <c r="C7995" s="545" t="s">
        <v>221</v>
      </c>
      <c r="D7995" s="546"/>
      <c r="E7995" s="171" t="str">
        <f t="shared" si="124"/>
        <v>1900</v>
      </c>
      <c r="F7995" s="547">
        <v>0</v>
      </c>
      <c r="G7995" s="548">
        <v>0</v>
      </c>
      <c r="H7995" s="547">
        <v>0</v>
      </c>
      <c r="I7995" s="545" t="s">
        <v>12725</v>
      </c>
      <c r="J7995" s="545"/>
      <c r="K7995" s="545" t="s">
        <v>13413</v>
      </c>
      <c r="L7995" s="545" t="s">
        <v>14664</v>
      </c>
      <c r="M7995" s="548" t="s">
        <v>13758</v>
      </c>
      <c r="N7995" s="545" t="s">
        <v>13413</v>
      </c>
      <c r="O7995" s="545" t="s">
        <v>15231</v>
      </c>
      <c r="P7995" s="549">
        <v>5592</v>
      </c>
      <c r="Q7995" s="549">
        <v>1</v>
      </c>
      <c r="R7995" s="549">
        <v>147</v>
      </c>
      <c r="S7995" s="548"/>
      <c r="T7995" s="548"/>
      <c r="U7995" s="99"/>
    </row>
    <row r="7996" spans="1:21" ht="19.5" customHeight="1">
      <c r="A7996" s="545">
        <v>102666</v>
      </c>
      <c r="B7996" s="545" t="s">
        <v>10347</v>
      </c>
      <c r="C7996" s="545" t="s">
        <v>216</v>
      </c>
      <c r="D7996" s="546"/>
      <c r="E7996" s="171" t="str">
        <f t="shared" si="124"/>
        <v>1900</v>
      </c>
      <c r="F7996" s="547">
        <v>0</v>
      </c>
      <c r="G7996" s="548">
        <v>0</v>
      </c>
      <c r="H7996" s="547">
        <v>0</v>
      </c>
      <c r="I7996" s="545" t="s">
        <v>12973</v>
      </c>
      <c r="J7996" s="545"/>
      <c r="K7996" s="545" t="s">
        <v>13413</v>
      </c>
      <c r="L7996" s="545" t="s">
        <v>13413</v>
      </c>
      <c r="M7996" s="548" t="s">
        <v>13758</v>
      </c>
      <c r="N7996" s="545" t="s">
        <v>13413</v>
      </c>
      <c r="O7996" s="545" t="s">
        <v>13413</v>
      </c>
      <c r="P7996" s="549">
        <v>5593</v>
      </c>
      <c r="Q7996" s="549">
        <v>1</v>
      </c>
      <c r="R7996" s="549">
        <v>59</v>
      </c>
      <c r="S7996" s="548"/>
      <c r="T7996" s="548"/>
      <c r="U7996" s="99"/>
    </row>
    <row r="7997" spans="1:21" ht="19.5" customHeight="1">
      <c r="A7997" s="545">
        <v>102667</v>
      </c>
      <c r="B7997" s="545" t="s">
        <v>10346</v>
      </c>
      <c r="C7997" s="545" t="s">
        <v>216</v>
      </c>
      <c r="D7997" s="546"/>
      <c r="E7997" s="171" t="str">
        <f t="shared" si="124"/>
        <v>1900</v>
      </c>
      <c r="F7997" s="547">
        <v>0</v>
      </c>
      <c r="G7997" s="548">
        <v>0</v>
      </c>
      <c r="H7997" s="547">
        <v>0</v>
      </c>
      <c r="I7997" s="545" t="s">
        <v>12761</v>
      </c>
      <c r="J7997" s="545"/>
      <c r="K7997" s="545" t="s">
        <v>13413</v>
      </c>
      <c r="L7997" s="545" t="s">
        <v>16591</v>
      </c>
      <c r="M7997" s="548" t="s">
        <v>13758</v>
      </c>
      <c r="N7997" s="545" t="s">
        <v>13413</v>
      </c>
      <c r="O7997" s="545" t="s">
        <v>16592</v>
      </c>
      <c r="P7997" s="549">
        <v>5594</v>
      </c>
      <c r="Q7997" s="549">
        <v>1</v>
      </c>
      <c r="R7997" s="549">
        <v>142</v>
      </c>
      <c r="S7997" s="548"/>
      <c r="T7997" s="548"/>
      <c r="U7997" s="99"/>
    </row>
    <row r="7998" spans="1:21" ht="19.5" customHeight="1">
      <c r="A7998" s="545">
        <v>102668</v>
      </c>
      <c r="B7998" s="545" t="s">
        <v>2770</v>
      </c>
      <c r="C7998" s="545" t="s">
        <v>216</v>
      </c>
      <c r="D7998" s="546"/>
      <c r="E7998" s="171" t="str">
        <f t="shared" si="124"/>
        <v>1900</v>
      </c>
      <c r="F7998" s="547">
        <v>0</v>
      </c>
      <c r="G7998" s="548">
        <v>0</v>
      </c>
      <c r="H7998" s="547">
        <v>0</v>
      </c>
      <c r="I7998" s="545" t="s">
        <v>12761</v>
      </c>
      <c r="J7998" s="545"/>
      <c r="K7998" s="545" t="s">
        <v>18849</v>
      </c>
      <c r="L7998" s="545" t="s">
        <v>16586</v>
      </c>
      <c r="M7998" s="548" t="s">
        <v>13758</v>
      </c>
      <c r="N7998" s="545" t="s">
        <v>13413</v>
      </c>
      <c r="O7998" s="545" t="s">
        <v>16588</v>
      </c>
      <c r="P7998" s="549">
        <v>5595</v>
      </c>
      <c r="Q7998" s="549">
        <v>1</v>
      </c>
      <c r="R7998" s="549">
        <v>142</v>
      </c>
      <c r="S7998" s="548"/>
      <c r="T7998" s="548"/>
      <c r="U7998" s="99"/>
    </row>
    <row r="7999" spans="1:21" ht="19.5" customHeight="1">
      <c r="A7999" s="545">
        <v>102669</v>
      </c>
      <c r="B7999" s="545" t="s">
        <v>10345</v>
      </c>
      <c r="C7999" s="545" t="s">
        <v>216</v>
      </c>
      <c r="D7999" s="546"/>
      <c r="E7999" s="171" t="str">
        <f t="shared" si="124"/>
        <v>1900</v>
      </c>
      <c r="F7999" s="547">
        <v>0</v>
      </c>
      <c r="G7999" s="548">
        <v>0</v>
      </c>
      <c r="H7999" s="547">
        <v>0</v>
      </c>
      <c r="I7999" s="545" t="s">
        <v>12957</v>
      </c>
      <c r="J7999" s="545"/>
      <c r="K7999" s="545" t="s">
        <v>18850</v>
      </c>
      <c r="L7999" s="545" t="s">
        <v>13413</v>
      </c>
      <c r="M7999" s="548" t="s">
        <v>13758</v>
      </c>
      <c r="N7999" s="545" t="s">
        <v>13413</v>
      </c>
      <c r="O7999" s="545" t="s">
        <v>13413</v>
      </c>
      <c r="P7999" s="549">
        <v>5596</v>
      </c>
      <c r="Q7999" s="549">
        <v>1</v>
      </c>
      <c r="R7999" s="549">
        <v>42</v>
      </c>
      <c r="S7999" s="548"/>
      <c r="T7999" s="548"/>
      <c r="U7999" s="99"/>
    </row>
    <row r="8000" spans="1:21" ht="19.5" customHeight="1">
      <c r="A8000" s="545">
        <v>102670</v>
      </c>
      <c r="B8000" s="545" t="s">
        <v>2771</v>
      </c>
      <c r="C8000" s="545" t="s">
        <v>216</v>
      </c>
      <c r="D8000" s="546"/>
      <c r="E8000" s="171" t="str">
        <f t="shared" si="124"/>
        <v>1900</v>
      </c>
      <c r="F8000" s="547">
        <v>0</v>
      </c>
      <c r="G8000" s="548">
        <v>0</v>
      </c>
      <c r="H8000" s="547">
        <v>0</v>
      </c>
      <c r="I8000" s="545" t="s">
        <v>12761</v>
      </c>
      <c r="J8000" s="545"/>
      <c r="K8000" s="545" t="s">
        <v>18849</v>
      </c>
      <c r="L8000" s="545" t="s">
        <v>16586</v>
      </c>
      <c r="M8000" s="548" t="s">
        <v>13758</v>
      </c>
      <c r="N8000" s="545" t="s">
        <v>13413</v>
      </c>
      <c r="O8000" s="545" t="s">
        <v>16588</v>
      </c>
      <c r="P8000" s="549">
        <v>5597</v>
      </c>
      <c r="Q8000" s="549">
        <v>1</v>
      </c>
      <c r="R8000" s="549">
        <v>142</v>
      </c>
      <c r="S8000" s="548"/>
      <c r="T8000" s="548"/>
      <c r="U8000" s="99"/>
    </row>
    <row r="8001" spans="1:21" ht="19.5" customHeight="1">
      <c r="A8001" s="545">
        <v>102671</v>
      </c>
      <c r="B8001" s="545" t="s">
        <v>1950</v>
      </c>
      <c r="C8001" s="545" t="s">
        <v>209</v>
      </c>
      <c r="D8001" s="546">
        <v>46052</v>
      </c>
      <c r="E8001" s="171" t="str">
        <f t="shared" si="124"/>
        <v>2026</v>
      </c>
      <c r="F8001" s="547">
        <v>5898</v>
      </c>
      <c r="G8001" s="548">
        <v>0.19</v>
      </c>
      <c r="H8001" s="547">
        <v>4956.3</v>
      </c>
      <c r="I8001" s="545" t="s">
        <v>12706</v>
      </c>
      <c r="J8001" s="545" t="s">
        <v>13307</v>
      </c>
      <c r="K8001" s="545" t="s">
        <v>13413</v>
      </c>
      <c r="L8001" s="545" t="s">
        <v>13413</v>
      </c>
      <c r="M8001" s="548" t="s">
        <v>13758</v>
      </c>
      <c r="N8001" s="545" t="s">
        <v>13413</v>
      </c>
      <c r="O8001" s="545" t="s">
        <v>15804</v>
      </c>
      <c r="P8001" s="549">
        <v>5598</v>
      </c>
      <c r="Q8001" s="549">
        <v>1</v>
      </c>
      <c r="R8001" s="549">
        <v>128</v>
      </c>
      <c r="S8001" s="548">
        <v>2228</v>
      </c>
      <c r="T8001" s="548"/>
      <c r="U8001" s="99"/>
    </row>
    <row r="8002" spans="1:21" ht="19.5" customHeight="1">
      <c r="A8002" s="545">
        <v>102672</v>
      </c>
      <c r="B8002" s="545" t="s">
        <v>1991</v>
      </c>
      <c r="C8002" s="545" t="s">
        <v>209</v>
      </c>
      <c r="D8002" s="546"/>
      <c r="E8002" s="171" t="str">
        <f t="shared" si="124"/>
        <v>1900</v>
      </c>
      <c r="F8002" s="547">
        <v>0</v>
      </c>
      <c r="G8002" s="548">
        <v>0</v>
      </c>
      <c r="H8002" s="547">
        <v>0</v>
      </c>
      <c r="I8002" s="545" t="s">
        <v>12637</v>
      </c>
      <c r="J8002" s="545"/>
      <c r="K8002" s="545" t="s">
        <v>13413</v>
      </c>
      <c r="L8002" s="545" t="s">
        <v>13413</v>
      </c>
      <c r="M8002" s="548" t="s">
        <v>13758</v>
      </c>
      <c r="N8002" s="545" t="s">
        <v>13413</v>
      </c>
      <c r="O8002" s="545" t="s">
        <v>13413</v>
      </c>
      <c r="P8002" s="549">
        <v>5599</v>
      </c>
      <c r="Q8002" s="549">
        <v>1</v>
      </c>
      <c r="R8002" s="549">
        <v>13</v>
      </c>
      <c r="S8002" s="548"/>
      <c r="T8002" s="548"/>
      <c r="U8002" s="99"/>
    </row>
    <row r="8003" spans="1:21" ht="19.5" customHeight="1">
      <c r="A8003" s="545">
        <v>102673</v>
      </c>
      <c r="B8003" s="545" t="s">
        <v>10344</v>
      </c>
      <c r="C8003" s="545" t="s">
        <v>216</v>
      </c>
      <c r="D8003" s="546"/>
      <c r="E8003" s="171" t="str">
        <f t="shared" si="124"/>
        <v>1900</v>
      </c>
      <c r="F8003" s="547">
        <v>0</v>
      </c>
      <c r="G8003" s="548">
        <v>0</v>
      </c>
      <c r="H8003" s="547">
        <v>0</v>
      </c>
      <c r="I8003" s="545" t="s">
        <v>12761</v>
      </c>
      <c r="J8003" s="545"/>
      <c r="K8003" s="545" t="s">
        <v>18851</v>
      </c>
      <c r="L8003" s="545" t="s">
        <v>16586</v>
      </c>
      <c r="M8003" s="548" t="s">
        <v>13758</v>
      </c>
      <c r="N8003" s="545" t="s">
        <v>13413</v>
      </c>
      <c r="O8003" s="545" t="s">
        <v>16588</v>
      </c>
      <c r="P8003" s="549">
        <v>5600</v>
      </c>
      <c r="Q8003" s="549">
        <v>1</v>
      </c>
      <c r="R8003" s="549">
        <v>142</v>
      </c>
      <c r="S8003" s="548"/>
      <c r="T8003" s="548"/>
      <c r="U8003" s="99"/>
    </row>
    <row r="8004" spans="1:21" ht="19.5" customHeight="1">
      <c r="A8004" s="545">
        <v>102674</v>
      </c>
      <c r="B8004" s="545" t="s">
        <v>10343</v>
      </c>
      <c r="C8004" s="545" t="s">
        <v>216</v>
      </c>
      <c r="D8004" s="546"/>
      <c r="E8004" s="171" t="str">
        <f t="shared" ref="E8004:E8067" si="125">TEXT(D8004,"YYYY")</f>
        <v>1900</v>
      </c>
      <c r="F8004" s="547">
        <v>0</v>
      </c>
      <c r="G8004" s="548">
        <v>0</v>
      </c>
      <c r="H8004" s="547">
        <v>0</v>
      </c>
      <c r="I8004" s="545" t="s">
        <v>12973</v>
      </c>
      <c r="J8004" s="545"/>
      <c r="K8004" s="545" t="s">
        <v>13413</v>
      </c>
      <c r="L8004" s="545" t="s">
        <v>13413</v>
      </c>
      <c r="M8004" s="548" t="s">
        <v>13758</v>
      </c>
      <c r="N8004" s="545" t="s">
        <v>13413</v>
      </c>
      <c r="O8004" s="545" t="s">
        <v>13413</v>
      </c>
      <c r="P8004" s="549">
        <v>5601</v>
      </c>
      <c r="Q8004" s="549">
        <v>1</v>
      </c>
      <c r="R8004" s="549">
        <v>59</v>
      </c>
      <c r="S8004" s="548"/>
      <c r="T8004" s="548"/>
      <c r="U8004" s="99"/>
    </row>
    <row r="8005" spans="1:21" ht="19.5" customHeight="1">
      <c r="A8005" s="545">
        <v>102675</v>
      </c>
      <c r="B8005" s="545" t="s">
        <v>10342</v>
      </c>
      <c r="C8005" s="545" t="s">
        <v>216</v>
      </c>
      <c r="D8005" s="546"/>
      <c r="E8005" s="171" t="str">
        <f t="shared" si="125"/>
        <v>1900</v>
      </c>
      <c r="F8005" s="547">
        <v>0</v>
      </c>
      <c r="G8005" s="548">
        <v>0</v>
      </c>
      <c r="H8005" s="547">
        <v>0</v>
      </c>
      <c r="I8005" s="545" t="s">
        <v>12973</v>
      </c>
      <c r="J8005" s="545"/>
      <c r="K8005" s="545" t="s">
        <v>13413</v>
      </c>
      <c r="L8005" s="545" t="s">
        <v>13413</v>
      </c>
      <c r="M8005" s="548" t="s">
        <v>13758</v>
      </c>
      <c r="N8005" s="545" t="s">
        <v>13413</v>
      </c>
      <c r="O8005" s="545" t="s">
        <v>13413</v>
      </c>
      <c r="P8005" s="549">
        <v>5602</v>
      </c>
      <c r="Q8005" s="549">
        <v>1</v>
      </c>
      <c r="R8005" s="549">
        <v>59</v>
      </c>
      <c r="S8005" s="548"/>
      <c r="T8005" s="548"/>
      <c r="U8005" s="99"/>
    </row>
    <row r="8006" spans="1:21" ht="19.5" customHeight="1">
      <c r="A8006" s="545">
        <v>102676</v>
      </c>
      <c r="B8006" s="545" t="s">
        <v>10341</v>
      </c>
      <c r="C8006" s="545" t="s">
        <v>216</v>
      </c>
      <c r="D8006" s="546"/>
      <c r="E8006" s="171" t="str">
        <f t="shared" si="125"/>
        <v>1900</v>
      </c>
      <c r="F8006" s="547">
        <v>0</v>
      </c>
      <c r="G8006" s="548">
        <v>0</v>
      </c>
      <c r="H8006" s="547">
        <v>0</v>
      </c>
      <c r="I8006" s="545" t="s">
        <v>12973</v>
      </c>
      <c r="J8006" s="545"/>
      <c r="K8006" s="545" t="s">
        <v>13413</v>
      </c>
      <c r="L8006" s="545" t="s">
        <v>13413</v>
      </c>
      <c r="M8006" s="548" t="s">
        <v>13758</v>
      </c>
      <c r="N8006" s="545" t="s">
        <v>13413</v>
      </c>
      <c r="O8006" s="545" t="s">
        <v>13413</v>
      </c>
      <c r="P8006" s="549">
        <v>5603</v>
      </c>
      <c r="Q8006" s="549">
        <v>1</v>
      </c>
      <c r="R8006" s="549">
        <v>59</v>
      </c>
      <c r="S8006" s="548"/>
      <c r="T8006" s="548"/>
      <c r="U8006" s="99"/>
    </row>
    <row r="8007" spans="1:21" ht="19.5" customHeight="1">
      <c r="A8007" s="545">
        <v>102677</v>
      </c>
      <c r="B8007" s="545" t="s">
        <v>10340</v>
      </c>
      <c r="C8007" s="545" t="s">
        <v>221</v>
      </c>
      <c r="D8007" s="546"/>
      <c r="E8007" s="171" t="str">
        <f t="shared" si="125"/>
        <v>1900</v>
      </c>
      <c r="F8007" s="547">
        <v>0</v>
      </c>
      <c r="G8007" s="548">
        <v>0</v>
      </c>
      <c r="H8007" s="547">
        <v>0</v>
      </c>
      <c r="I8007" s="545" t="s">
        <v>12649</v>
      </c>
      <c r="J8007" s="545"/>
      <c r="K8007" s="545" t="s">
        <v>18852</v>
      </c>
      <c r="L8007" s="545" t="s">
        <v>13413</v>
      </c>
      <c r="M8007" s="548" t="s">
        <v>13758</v>
      </c>
      <c r="N8007" s="545" t="s">
        <v>13413</v>
      </c>
      <c r="O8007" s="545" t="s">
        <v>13413</v>
      </c>
      <c r="P8007" s="549">
        <v>5604</v>
      </c>
      <c r="Q8007" s="549">
        <v>1</v>
      </c>
      <c r="R8007" s="549">
        <v>17</v>
      </c>
      <c r="S8007" s="548"/>
      <c r="T8007" s="548"/>
      <c r="U8007" s="99"/>
    </row>
    <row r="8008" spans="1:21" ht="19.5" customHeight="1">
      <c r="A8008" s="545">
        <v>102678</v>
      </c>
      <c r="B8008" s="545" t="s">
        <v>10339</v>
      </c>
      <c r="C8008" s="545" t="s">
        <v>216</v>
      </c>
      <c r="D8008" s="546"/>
      <c r="E8008" s="171" t="str">
        <f t="shared" si="125"/>
        <v>1900</v>
      </c>
      <c r="F8008" s="547">
        <v>0</v>
      </c>
      <c r="G8008" s="548">
        <v>0</v>
      </c>
      <c r="H8008" s="547">
        <v>0</v>
      </c>
      <c r="I8008" s="545" t="s">
        <v>12640</v>
      </c>
      <c r="J8008" s="545"/>
      <c r="K8008" s="545" t="s">
        <v>18853</v>
      </c>
      <c r="L8008" s="545" t="s">
        <v>16649</v>
      </c>
      <c r="M8008" s="548" t="s">
        <v>13758</v>
      </c>
      <c r="N8008" s="545" t="s">
        <v>13413</v>
      </c>
      <c r="O8008" s="545" t="s">
        <v>13413</v>
      </c>
      <c r="P8008" s="549">
        <v>5605</v>
      </c>
      <c r="Q8008" s="549">
        <v>1</v>
      </c>
      <c r="R8008" s="549">
        <v>1</v>
      </c>
      <c r="S8008" s="548"/>
      <c r="T8008" s="548"/>
      <c r="U8008" s="99"/>
    </row>
    <row r="8009" spans="1:21" ht="19.5" customHeight="1">
      <c r="A8009" s="545">
        <v>102679</v>
      </c>
      <c r="B8009" s="545" t="s">
        <v>10338</v>
      </c>
      <c r="C8009" s="545" t="s">
        <v>216</v>
      </c>
      <c r="D8009" s="546"/>
      <c r="E8009" s="171" t="str">
        <f t="shared" si="125"/>
        <v>1900</v>
      </c>
      <c r="F8009" s="547">
        <v>0</v>
      </c>
      <c r="G8009" s="548">
        <v>0</v>
      </c>
      <c r="H8009" s="547">
        <v>0</v>
      </c>
      <c r="I8009" s="545" t="s">
        <v>12640</v>
      </c>
      <c r="J8009" s="545"/>
      <c r="K8009" s="545" t="s">
        <v>18854</v>
      </c>
      <c r="L8009" s="545" t="s">
        <v>16649</v>
      </c>
      <c r="M8009" s="548" t="s">
        <v>13758</v>
      </c>
      <c r="N8009" s="545" t="s">
        <v>13413</v>
      </c>
      <c r="O8009" s="545" t="s">
        <v>13413</v>
      </c>
      <c r="P8009" s="549">
        <v>5606</v>
      </c>
      <c r="Q8009" s="549">
        <v>1</v>
      </c>
      <c r="R8009" s="549">
        <v>1</v>
      </c>
      <c r="S8009" s="548"/>
      <c r="T8009" s="548"/>
      <c r="U8009" s="99"/>
    </row>
    <row r="8010" spans="1:21" ht="19.5" customHeight="1">
      <c r="A8010" s="545">
        <v>102680</v>
      </c>
      <c r="B8010" s="545" t="s">
        <v>220</v>
      </c>
      <c r="C8010" s="545" t="s">
        <v>216</v>
      </c>
      <c r="D8010" s="546">
        <v>44719</v>
      </c>
      <c r="E8010" s="171" t="str">
        <f t="shared" si="125"/>
        <v>2022</v>
      </c>
      <c r="F8010" s="547">
        <v>136913</v>
      </c>
      <c r="G8010" s="548">
        <v>0.19</v>
      </c>
      <c r="H8010" s="547">
        <v>115052.94</v>
      </c>
      <c r="I8010" s="545" t="s">
        <v>12640</v>
      </c>
      <c r="J8010" s="545" t="s">
        <v>13297</v>
      </c>
      <c r="K8010" s="545" t="s">
        <v>18854</v>
      </c>
      <c r="L8010" s="545" t="s">
        <v>16649</v>
      </c>
      <c r="M8010" s="548" t="s">
        <v>13758</v>
      </c>
      <c r="N8010" s="545" t="s">
        <v>13413</v>
      </c>
      <c r="O8010" s="545" t="s">
        <v>13413</v>
      </c>
      <c r="P8010" s="549">
        <v>5607</v>
      </c>
      <c r="Q8010" s="549">
        <v>1</v>
      </c>
      <c r="R8010" s="549">
        <v>1</v>
      </c>
      <c r="S8010" s="548">
        <v>2257</v>
      </c>
      <c r="T8010" s="548"/>
      <c r="U8010" s="99"/>
    </row>
    <row r="8011" spans="1:21" ht="19.5" customHeight="1">
      <c r="A8011" s="545">
        <v>102681</v>
      </c>
      <c r="B8011" s="545" t="s">
        <v>232</v>
      </c>
      <c r="C8011" s="545" t="s">
        <v>216</v>
      </c>
      <c r="D8011" s="546"/>
      <c r="E8011" s="171" t="str">
        <f t="shared" si="125"/>
        <v>1900</v>
      </c>
      <c r="F8011" s="547">
        <v>0</v>
      </c>
      <c r="G8011" s="548">
        <v>0</v>
      </c>
      <c r="H8011" s="547">
        <v>0</v>
      </c>
      <c r="I8011" s="545" t="s">
        <v>12640</v>
      </c>
      <c r="J8011" s="545"/>
      <c r="K8011" s="545" t="s">
        <v>18854</v>
      </c>
      <c r="L8011" s="545" t="s">
        <v>16649</v>
      </c>
      <c r="M8011" s="548" t="s">
        <v>13758</v>
      </c>
      <c r="N8011" s="545" t="s">
        <v>13413</v>
      </c>
      <c r="O8011" s="545" t="s">
        <v>13413</v>
      </c>
      <c r="P8011" s="549">
        <v>5608</v>
      </c>
      <c r="Q8011" s="549">
        <v>1</v>
      </c>
      <c r="R8011" s="549">
        <v>1</v>
      </c>
      <c r="S8011" s="548"/>
      <c r="T8011" s="548"/>
      <c r="U8011" s="99"/>
    </row>
    <row r="8012" spans="1:21" ht="19.5" customHeight="1">
      <c r="A8012" s="545">
        <v>102682</v>
      </c>
      <c r="B8012" s="545" t="s">
        <v>6506</v>
      </c>
      <c r="C8012" s="545" t="s">
        <v>216</v>
      </c>
      <c r="D8012" s="546">
        <v>44141</v>
      </c>
      <c r="E8012" s="171" t="str">
        <f t="shared" si="125"/>
        <v>2020</v>
      </c>
      <c r="F8012" s="547">
        <v>20742</v>
      </c>
      <c r="G8012" s="548">
        <v>0.19</v>
      </c>
      <c r="H8012" s="547">
        <v>17430.25</v>
      </c>
      <c r="I8012" s="545" t="s">
        <v>12686</v>
      </c>
      <c r="J8012" s="545" t="s">
        <v>13307</v>
      </c>
      <c r="K8012" s="545" t="s">
        <v>18855</v>
      </c>
      <c r="L8012" s="545" t="s">
        <v>13413</v>
      </c>
      <c r="M8012" s="548" t="s">
        <v>13758</v>
      </c>
      <c r="N8012" s="545" t="s">
        <v>13413</v>
      </c>
      <c r="O8012" s="545" t="s">
        <v>13413</v>
      </c>
      <c r="P8012" s="549">
        <v>12370</v>
      </c>
      <c r="Q8012" s="549">
        <v>1</v>
      </c>
      <c r="R8012" s="549">
        <v>131</v>
      </c>
      <c r="S8012" s="548">
        <v>2228</v>
      </c>
      <c r="T8012" s="548"/>
      <c r="U8012" s="99"/>
    </row>
    <row r="8013" spans="1:21" ht="19.5" customHeight="1">
      <c r="A8013" s="545">
        <v>102683</v>
      </c>
      <c r="B8013" s="545" t="s">
        <v>10337</v>
      </c>
      <c r="C8013" s="545" t="s">
        <v>216</v>
      </c>
      <c r="D8013" s="546"/>
      <c r="E8013" s="171" t="str">
        <f t="shared" si="125"/>
        <v>1900</v>
      </c>
      <c r="F8013" s="547">
        <v>0</v>
      </c>
      <c r="G8013" s="548">
        <v>0</v>
      </c>
      <c r="H8013" s="547">
        <v>0</v>
      </c>
      <c r="I8013" s="545" t="s">
        <v>12727</v>
      </c>
      <c r="J8013" s="545"/>
      <c r="K8013" s="545" t="s">
        <v>18856</v>
      </c>
      <c r="L8013" s="545" t="s">
        <v>14686</v>
      </c>
      <c r="M8013" s="548" t="s">
        <v>13758</v>
      </c>
      <c r="N8013" s="545" t="s">
        <v>13413</v>
      </c>
      <c r="O8013" s="545" t="s">
        <v>13413</v>
      </c>
      <c r="P8013" s="549">
        <v>5609</v>
      </c>
      <c r="Q8013" s="549">
        <v>1</v>
      </c>
      <c r="R8013" s="549">
        <v>148</v>
      </c>
      <c r="S8013" s="548"/>
      <c r="T8013" s="548"/>
      <c r="U8013" s="99"/>
    </row>
    <row r="8014" spans="1:21" ht="19.5" customHeight="1">
      <c r="A8014" s="545">
        <v>102684</v>
      </c>
      <c r="B8014" s="545" t="s">
        <v>10337</v>
      </c>
      <c r="C8014" s="545" t="s">
        <v>216</v>
      </c>
      <c r="D8014" s="546"/>
      <c r="E8014" s="171" t="str">
        <f t="shared" si="125"/>
        <v>1900</v>
      </c>
      <c r="F8014" s="547">
        <v>0</v>
      </c>
      <c r="G8014" s="548">
        <v>0</v>
      </c>
      <c r="H8014" s="547">
        <v>0</v>
      </c>
      <c r="I8014" s="545" t="s">
        <v>12727</v>
      </c>
      <c r="J8014" s="545"/>
      <c r="K8014" s="545" t="s">
        <v>18856</v>
      </c>
      <c r="L8014" s="545" t="s">
        <v>14686</v>
      </c>
      <c r="M8014" s="548" t="s">
        <v>13758</v>
      </c>
      <c r="N8014" s="545" t="s">
        <v>13413</v>
      </c>
      <c r="O8014" s="545" t="s">
        <v>13413</v>
      </c>
      <c r="P8014" s="549">
        <v>5610</v>
      </c>
      <c r="Q8014" s="549">
        <v>1</v>
      </c>
      <c r="R8014" s="549">
        <v>148</v>
      </c>
      <c r="S8014" s="548"/>
      <c r="T8014" s="548"/>
      <c r="U8014" s="99"/>
    </row>
    <row r="8015" spans="1:21" ht="19.5" customHeight="1">
      <c r="A8015" s="545">
        <v>102685</v>
      </c>
      <c r="B8015" s="545" t="s">
        <v>10336</v>
      </c>
      <c r="C8015" s="545" t="s">
        <v>216</v>
      </c>
      <c r="D8015" s="546"/>
      <c r="E8015" s="171" t="str">
        <f t="shared" si="125"/>
        <v>1900</v>
      </c>
      <c r="F8015" s="547">
        <v>0</v>
      </c>
      <c r="G8015" s="548">
        <v>0</v>
      </c>
      <c r="H8015" s="547">
        <v>0</v>
      </c>
      <c r="I8015" s="545" t="s">
        <v>12727</v>
      </c>
      <c r="J8015" s="545"/>
      <c r="K8015" s="545" t="s">
        <v>18856</v>
      </c>
      <c r="L8015" s="545" t="s">
        <v>14686</v>
      </c>
      <c r="M8015" s="548" t="s">
        <v>13758</v>
      </c>
      <c r="N8015" s="545" t="s">
        <v>13413</v>
      </c>
      <c r="O8015" s="545" t="s">
        <v>13413</v>
      </c>
      <c r="P8015" s="549">
        <v>5611</v>
      </c>
      <c r="Q8015" s="549">
        <v>1</v>
      </c>
      <c r="R8015" s="549">
        <v>148</v>
      </c>
      <c r="S8015" s="548"/>
      <c r="T8015" s="548"/>
      <c r="U8015" s="99"/>
    </row>
    <row r="8016" spans="1:21" ht="19.5" customHeight="1">
      <c r="A8016" s="545">
        <v>102686</v>
      </c>
      <c r="B8016" s="545" t="s">
        <v>10335</v>
      </c>
      <c r="C8016" s="545" t="s">
        <v>216</v>
      </c>
      <c r="D8016" s="546"/>
      <c r="E8016" s="171" t="str">
        <f t="shared" si="125"/>
        <v>1900</v>
      </c>
      <c r="F8016" s="547">
        <v>0</v>
      </c>
      <c r="G8016" s="548">
        <v>0</v>
      </c>
      <c r="H8016" s="547">
        <v>0</v>
      </c>
      <c r="I8016" s="545" t="s">
        <v>12727</v>
      </c>
      <c r="J8016" s="545"/>
      <c r="K8016" s="545" t="s">
        <v>18857</v>
      </c>
      <c r="L8016" s="545" t="s">
        <v>14686</v>
      </c>
      <c r="M8016" s="548" t="s">
        <v>13758</v>
      </c>
      <c r="N8016" s="545" t="s">
        <v>13413</v>
      </c>
      <c r="O8016" s="545" t="s">
        <v>13413</v>
      </c>
      <c r="P8016" s="549">
        <v>5612</v>
      </c>
      <c r="Q8016" s="549">
        <v>1</v>
      </c>
      <c r="R8016" s="549">
        <v>148</v>
      </c>
      <c r="S8016" s="548"/>
      <c r="T8016" s="548"/>
      <c r="U8016" s="99"/>
    </row>
    <row r="8017" spans="1:21" ht="19.5" customHeight="1">
      <c r="A8017" s="545">
        <v>102687</v>
      </c>
      <c r="B8017" s="545" t="s">
        <v>10334</v>
      </c>
      <c r="C8017" s="545" t="s">
        <v>216</v>
      </c>
      <c r="D8017" s="546"/>
      <c r="E8017" s="171" t="str">
        <f t="shared" si="125"/>
        <v>1900</v>
      </c>
      <c r="F8017" s="547">
        <v>0</v>
      </c>
      <c r="G8017" s="548">
        <v>0</v>
      </c>
      <c r="H8017" s="547">
        <v>0</v>
      </c>
      <c r="I8017" s="545" t="s">
        <v>12727</v>
      </c>
      <c r="J8017" s="545"/>
      <c r="K8017" s="545" t="s">
        <v>18858</v>
      </c>
      <c r="L8017" s="545" t="s">
        <v>14686</v>
      </c>
      <c r="M8017" s="548" t="s">
        <v>13758</v>
      </c>
      <c r="N8017" s="545" t="s">
        <v>13413</v>
      </c>
      <c r="O8017" s="545" t="s">
        <v>13413</v>
      </c>
      <c r="P8017" s="549">
        <v>5613</v>
      </c>
      <c r="Q8017" s="549">
        <v>1</v>
      </c>
      <c r="R8017" s="549">
        <v>148</v>
      </c>
      <c r="S8017" s="548"/>
      <c r="T8017" s="548"/>
      <c r="U8017" s="99"/>
    </row>
    <row r="8018" spans="1:21" ht="19.5" customHeight="1">
      <c r="A8018" s="545">
        <v>102688</v>
      </c>
      <c r="B8018" s="545" t="s">
        <v>10333</v>
      </c>
      <c r="C8018" s="545" t="s">
        <v>221</v>
      </c>
      <c r="D8018" s="546"/>
      <c r="E8018" s="171" t="str">
        <f t="shared" si="125"/>
        <v>1900</v>
      </c>
      <c r="F8018" s="547">
        <v>0</v>
      </c>
      <c r="G8018" s="548">
        <v>0</v>
      </c>
      <c r="H8018" s="547">
        <v>0</v>
      </c>
      <c r="I8018" s="545" t="s">
        <v>12727</v>
      </c>
      <c r="J8018" s="545"/>
      <c r="K8018" s="545" t="s">
        <v>18858</v>
      </c>
      <c r="L8018" s="545" t="s">
        <v>14686</v>
      </c>
      <c r="M8018" s="548" t="s">
        <v>13758</v>
      </c>
      <c r="N8018" s="545" t="s">
        <v>13413</v>
      </c>
      <c r="O8018" s="545" t="s">
        <v>13413</v>
      </c>
      <c r="P8018" s="549">
        <v>5614</v>
      </c>
      <c r="Q8018" s="549">
        <v>1</v>
      </c>
      <c r="R8018" s="549">
        <v>148</v>
      </c>
      <c r="S8018" s="548"/>
      <c r="T8018" s="548"/>
      <c r="U8018" s="99"/>
    </row>
    <row r="8019" spans="1:21" ht="19.5" customHeight="1">
      <c r="A8019" s="545">
        <v>102689</v>
      </c>
      <c r="B8019" s="545" t="s">
        <v>2822</v>
      </c>
      <c r="C8019" s="545" t="s">
        <v>221</v>
      </c>
      <c r="D8019" s="546"/>
      <c r="E8019" s="171" t="str">
        <f t="shared" si="125"/>
        <v>1900</v>
      </c>
      <c r="F8019" s="547">
        <v>0</v>
      </c>
      <c r="G8019" s="548">
        <v>0</v>
      </c>
      <c r="H8019" s="547">
        <v>0</v>
      </c>
      <c r="I8019" s="545" t="s">
        <v>12727</v>
      </c>
      <c r="J8019" s="545"/>
      <c r="K8019" s="545" t="s">
        <v>13413</v>
      </c>
      <c r="L8019" s="545" t="s">
        <v>14685</v>
      </c>
      <c r="M8019" s="548" t="s">
        <v>13758</v>
      </c>
      <c r="N8019" s="545" t="s">
        <v>13413</v>
      </c>
      <c r="O8019" s="545" t="s">
        <v>13413</v>
      </c>
      <c r="P8019" s="549">
        <v>5615</v>
      </c>
      <c r="Q8019" s="549">
        <v>1</v>
      </c>
      <c r="R8019" s="549">
        <v>148</v>
      </c>
      <c r="S8019" s="548"/>
      <c r="T8019" s="548"/>
      <c r="U8019" s="99"/>
    </row>
    <row r="8020" spans="1:21" ht="19.5" customHeight="1">
      <c r="A8020" s="545">
        <v>102690</v>
      </c>
      <c r="B8020" s="545" t="s">
        <v>10332</v>
      </c>
      <c r="C8020" s="545" t="s">
        <v>216</v>
      </c>
      <c r="D8020" s="546"/>
      <c r="E8020" s="171" t="str">
        <f t="shared" si="125"/>
        <v>1900</v>
      </c>
      <c r="F8020" s="547">
        <v>0</v>
      </c>
      <c r="G8020" s="548">
        <v>0</v>
      </c>
      <c r="H8020" s="547">
        <v>0</v>
      </c>
      <c r="I8020" s="545" t="s">
        <v>12727</v>
      </c>
      <c r="J8020" s="545"/>
      <c r="K8020" s="545" t="s">
        <v>18858</v>
      </c>
      <c r="L8020" s="545" t="s">
        <v>14686</v>
      </c>
      <c r="M8020" s="548" t="s">
        <v>13758</v>
      </c>
      <c r="N8020" s="545" t="s">
        <v>13413</v>
      </c>
      <c r="O8020" s="545" t="s">
        <v>13413</v>
      </c>
      <c r="P8020" s="549">
        <v>5616</v>
      </c>
      <c r="Q8020" s="549">
        <v>1</v>
      </c>
      <c r="R8020" s="549">
        <v>148</v>
      </c>
      <c r="S8020" s="548"/>
      <c r="T8020" s="548"/>
      <c r="U8020" s="99"/>
    </row>
    <row r="8021" spans="1:21" ht="19.5" customHeight="1">
      <c r="A8021" s="545">
        <v>102691</v>
      </c>
      <c r="B8021" s="545" t="s">
        <v>10331</v>
      </c>
      <c r="C8021" s="545" t="s">
        <v>216</v>
      </c>
      <c r="D8021" s="546"/>
      <c r="E8021" s="171" t="str">
        <f t="shared" si="125"/>
        <v>1900</v>
      </c>
      <c r="F8021" s="547">
        <v>0</v>
      </c>
      <c r="G8021" s="548">
        <v>0</v>
      </c>
      <c r="H8021" s="547">
        <v>0</v>
      </c>
      <c r="I8021" s="545" t="s">
        <v>12727</v>
      </c>
      <c r="J8021" s="545"/>
      <c r="K8021" s="545" t="s">
        <v>18858</v>
      </c>
      <c r="L8021" s="545" t="s">
        <v>14686</v>
      </c>
      <c r="M8021" s="548" t="s">
        <v>13758</v>
      </c>
      <c r="N8021" s="545" t="s">
        <v>13413</v>
      </c>
      <c r="O8021" s="545" t="s">
        <v>13413</v>
      </c>
      <c r="P8021" s="549">
        <v>5617</v>
      </c>
      <c r="Q8021" s="549">
        <v>1</v>
      </c>
      <c r="R8021" s="549">
        <v>148</v>
      </c>
      <c r="S8021" s="548"/>
      <c r="T8021" s="548"/>
      <c r="U8021" s="99"/>
    </row>
    <row r="8022" spans="1:21" ht="19.5" customHeight="1">
      <c r="A8022" s="545">
        <v>102692</v>
      </c>
      <c r="B8022" s="545" t="s">
        <v>10330</v>
      </c>
      <c r="C8022" s="545" t="s">
        <v>216</v>
      </c>
      <c r="D8022" s="546"/>
      <c r="E8022" s="171" t="str">
        <f t="shared" si="125"/>
        <v>1900</v>
      </c>
      <c r="F8022" s="547">
        <v>0</v>
      </c>
      <c r="G8022" s="548">
        <v>0</v>
      </c>
      <c r="H8022" s="547">
        <v>0</v>
      </c>
      <c r="I8022" s="545" t="s">
        <v>12727</v>
      </c>
      <c r="J8022" s="545"/>
      <c r="K8022" s="545" t="s">
        <v>18858</v>
      </c>
      <c r="L8022" s="545" t="s">
        <v>14686</v>
      </c>
      <c r="M8022" s="548" t="s">
        <v>13758</v>
      </c>
      <c r="N8022" s="545" t="s">
        <v>13413</v>
      </c>
      <c r="O8022" s="545" t="s">
        <v>13413</v>
      </c>
      <c r="P8022" s="549">
        <v>5618</v>
      </c>
      <c r="Q8022" s="549">
        <v>1</v>
      </c>
      <c r="R8022" s="549">
        <v>148</v>
      </c>
      <c r="S8022" s="548"/>
      <c r="T8022" s="548"/>
      <c r="U8022" s="99"/>
    </row>
    <row r="8023" spans="1:21" ht="19.5" customHeight="1">
      <c r="A8023" s="545">
        <v>102693</v>
      </c>
      <c r="B8023" s="545" t="s">
        <v>10329</v>
      </c>
      <c r="C8023" s="545" t="s">
        <v>221</v>
      </c>
      <c r="D8023" s="546"/>
      <c r="E8023" s="171" t="str">
        <f t="shared" si="125"/>
        <v>1900</v>
      </c>
      <c r="F8023" s="547">
        <v>0</v>
      </c>
      <c r="G8023" s="548">
        <v>0</v>
      </c>
      <c r="H8023" s="547">
        <v>0</v>
      </c>
      <c r="I8023" s="545" t="s">
        <v>12727</v>
      </c>
      <c r="J8023" s="545"/>
      <c r="K8023" s="545" t="s">
        <v>18859</v>
      </c>
      <c r="L8023" s="545" t="s">
        <v>14686</v>
      </c>
      <c r="M8023" s="548" t="s">
        <v>13758</v>
      </c>
      <c r="N8023" s="545" t="s">
        <v>13413</v>
      </c>
      <c r="O8023" s="545" t="s">
        <v>13413</v>
      </c>
      <c r="P8023" s="549">
        <v>5619</v>
      </c>
      <c r="Q8023" s="549">
        <v>1</v>
      </c>
      <c r="R8023" s="549">
        <v>148</v>
      </c>
      <c r="S8023" s="548"/>
      <c r="T8023" s="548"/>
      <c r="U8023" s="99"/>
    </row>
    <row r="8024" spans="1:21" ht="19.5" customHeight="1">
      <c r="A8024" s="545">
        <v>102694</v>
      </c>
      <c r="B8024" s="545" t="s">
        <v>10328</v>
      </c>
      <c r="C8024" s="545" t="s">
        <v>209</v>
      </c>
      <c r="D8024" s="546"/>
      <c r="E8024" s="171" t="str">
        <f t="shared" si="125"/>
        <v>1900</v>
      </c>
      <c r="F8024" s="547">
        <v>0</v>
      </c>
      <c r="G8024" s="548">
        <v>0</v>
      </c>
      <c r="H8024" s="547">
        <v>0</v>
      </c>
      <c r="I8024" s="545" t="s">
        <v>12643</v>
      </c>
      <c r="J8024" s="545"/>
      <c r="K8024" s="545" t="s">
        <v>13413</v>
      </c>
      <c r="L8024" s="545" t="s">
        <v>13996</v>
      </c>
      <c r="M8024" s="548" t="s">
        <v>13758</v>
      </c>
      <c r="N8024" s="545" t="s">
        <v>13413</v>
      </c>
      <c r="O8024" s="545" t="s">
        <v>13998</v>
      </c>
      <c r="P8024" s="549">
        <v>5620</v>
      </c>
      <c r="Q8024" s="549">
        <v>1</v>
      </c>
      <c r="R8024" s="549">
        <v>6</v>
      </c>
      <c r="S8024" s="548"/>
      <c r="T8024" s="548"/>
      <c r="U8024" s="99"/>
    </row>
    <row r="8025" spans="1:21" ht="19.5" customHeight="1">
      <c r="A8025" s="545">
        <v>102695</v>
      </c>
      <c r="B8025" s="545" t="s">
        <v>10327</v>
      </c>
      <c r="C8025" s="545" t="s">
        <v>221</v>
      </c>
      <c r="D8025" s="546"/>
      <c r="E8025" s="171" t="str">
        <f t="shared" si="125"/>
        <v>1900</v>
      </c>
      <c r="F8025" s="547">
        <v>0</v>
      </c>
      <c r="G8025" s="548">
        <v>0</v>
      </c>
      <c r="H8025" s="547">
        <v>0</v>
      </c>
      <c r="I8025" s="545" t="s">
        <v>12973</v>
      </c>
      <c r="J8025" s="545"/>
      <c r="K8025" s="545" t="s">
        <v>13413</v>
      </c>
      <c r="L8025" s="545" t="s">
        <v>13413</v>
      </c>
      <c r="M8025" s="548" t="s">
        <v>13758</v>
      </c>
      <c r="N8025" s="545" t="s">
        <v>13413</v>
      </c>
      <c r="O8025" s="545" t="s">
        <v>13413</v>
      </c>
      <c r="P8025" s="549">
        <v>5621</v>
      </c>
      <c r="Q8025" s="549">
        <v>1</v>
      </c>
      <c r="R8025" s="549">
        <v>59</v>
      </c>
      <c r="S8025" s="548"/>
      <c r="T8025" s="548"/>
      <c r="U8025" s="99"/>
    </row>
    <row r="8026" spans="1:21" ht="19.5" customHeight="1">
      <c r="A8026" s="545">
        <v>102696</v>
      </c>
      <c r="B8026" s="545" t="s">
        <v>10326</v>
      </c>
      <c r="C8026" s="545" t="s">
        <v>221</v>
      </c>
      <c r="D8026" s="546"/>
      <c r="E8026" s="171" t="str">
        <f t="shared" si="125"/>
        <v>1900</v>
      </c>
      <c r="F8026" s="547">
        <v>0</v>
      </c>
      <c r="G8026" s="548">
        <v>0</v>
      </c>
      <c r="H8026" s="547">
        <v>0</v>
      </c>
      <c r="I8026" s="545" t="s">
        <v>12973</v>
      </c>
      <c r="J8026" s="545"/>
      <c r="K8026" s="545" t="s">
        <v>13413</v>
      </c>
      <c r="L8026" s="545" t="s">
        <v>13413</v>
      </c>
      <c r="M8026" s="548" t="s">
        <v>13758</v>
      </c>
      <c r="N8026" s="545" t="s">
        <v>13413</v>
      </c>
      <c r="O8026" s="545" t="s">
        <v>13413</v>
      </c>
      <c r="P8026" s="549">
        <v>5622</v>
      </c>
      <c r="Q8026" s="549">
        <v>1</v>
      </c>
      <c r="R8026" s="549">
        <v>59</v>
      </c>
      <c r="S8026" s="548"/>
      <c r="T8026" s="548"/>
      <c r="U8026" s="99"/>
    </row>
    <row r="8027" spans="1:21" ht="19.5" customHeight="1">
      <c r="A8027" s="545">
        <v>102697</v>
      </c>
      <c r="B8027" s="545" t="s">
        <v>10325</v>
      </c>
      <c r="C8027" s="545" t="s">
        <v>221</v>
      </c>
      <c r="D8027" s="546"/>
      <c r="E8027" s="171" t="str">
        <f t="shared" si="125"/>
        <v>1900</v>
      </c>
      <c r="F8027" s="547">
        <v>0</v>
      </c>
      <c r="G8027" s="548">
        <v>0</v>
      </c>
      <c r="H8027" s="547">
        <v>0</v>
      </c>
      <c r="I8027" s="545" t="s">
        <v>12973</v>
      </c>
      <c r="J8027" s="545"/>
      <c r="K8027" s="545" t="s">
        <v>13413</v>
      </c>
      <c r="L8027" s="545" t="s">
        <v>13413</v>
      </c>
      <c r="M8027" s="548" t="s">
        <v>13758</v>
      </c>
      <c r="N8027" s="545" t="s">
        <v>13413</v>
      </c>
      <c r="O8027" s="545" t="s">
        <v>13413</v>
      </c>
      <c r="P8027" s="549">
        <v>5623</v>
      </c>
      <c r="Q8027" s="549">
        <v>1</v>
      </c>
      <c r="R8027" s="549">
        <v>59</v>
      </c>
      <c r="S8027" s="548"/>
      <c r="T8027" s="548"/>
      <c r="U8027" s="99"/>
    </row>
    <row r="8028" spans="1:21" ht="19.5" customHeight="1">
      <c r="A8028" s="545">
        <v>102698</v>
      </c>
      <c r="B8028" s="545" t="s">
        <v>10324</v>
      </c>
      <c r="C8028" s="545" t="s">
        <v>786</v>
      </c>
      <c r="D8028" s="546"/>
      <c r="E8028" s="171" t="str">
        <f t="shared" si="125"/>
        <v>1900</v>
      </c>
      <c r="F8028" s="547">
        <v>0</v>
      </c>
      <c r="G8028" s="548">
        <v>0</v>
      </c>
      <c r="H8028" s="547">
        <v>0</v>
      </c>
      <c r="I8028" s="545" t="s">
        <v>12683</v>
      </c>
      <c r="J8028" s="545"/>
      <c r="K8028" s="545" t="s">
        <v>13413</v>
      </c>
      <c r="L8028" s="545" t="s">
        <v>13413</v>
      </c>
      <c r="M8028" s="548" t="s">
        <v>13758</v>
      </c>
      <c r="N8028" s="545" t="s">
        <v>13413</v>
      </c>
      <c r="O8028" s="545" t="s">
        <v>14701</v>
      </c>
      <c r="P8028" s="549">
        <v>5624</v>
      </c>
      <c r="Q8028" s="549">
        <v>1</v>
      </c>
      <c r="R8028" s="549">
        <v>18</v>
      </c>
      <c r="S8028" s="548"/>
      <c r="T8028" s="548"/>
      <c r="U8028" s="99"/>
    </row>
    <row r="8029" spans="1:21" ht="19.5" customHeight="1">
      <c r="A8029" s="545">
        <v>102699</v>
      </c>
      <c r="B8029" s="545" t="s">
        <v>10323</v>
      </c>
      <c r="C8029" s="545" t="s">
        <v>216</v>
      </c>
      <c r="D8029" s="546"/>
      <c r="E8029" s="171" t="str">
        <f t="shared" si="125"/>
        <v>1900</v>
      </c>
      <c r="F8029" s="547">
        <v>0</v>
      </c>
      <c r="G8029" s="548">
        <v>0</v>
      </c>
      <c r="H8029" s="547">
        <v>0</v>
      </c>
      <c r="I8029" s="545" t="s">
        <v>12746</v>
      </c>
      <c r="J8029" s="545"/>
      <c r="K8029" s="545" t="s">
        <v>13413</v>
      </c>
      <c r="L8029" s="545" t="s">
        <v>13413</v>
      </c>
      <c r="M8029" s="548" t="s">
        <v>13758</v>
      </c>
      <c r="N8029" s="545" t="s">
        <v>13413</v>
      </c>
      <c r="O8029" s="545" t="s">
        <v>13413</v>
      </c>
      <c r="P8029" s="549">
        <v>5625</v>
      </c>
      <c r="Q8029" s="549">
        <v>1</v>
      </c>
      <c r="R8029" s="549">
        <v>29</v>
      </c>
      <c r="S8029" s="548"/>
      <c r="T8029" s="548"/>
      <c r="U8029" s="99"/>
    </row>
    <row r="8030" spans="1:21" ht="19.5" customHeight="1">
      <c r="A8030" s="545">
        <v>102700</v>
      </c>
      <c r="B8030" s="545" t="s">
        <v>10322</v>
      </c>
      <c r="C8030" s="545" t="s">
        <v>216</v>
      </c>
      <c r="D8030" s="546"/>
      <c r="E8030" s="171" t="str">
        <f t="shared" si="125"/>
        <v>1900</v>
      </c>
      <c r="F8030" s="547">
        <v>0</v>
      </c>
      <c r="G8030" s="548">
        <v>0</v>
      </c>
      <c r="H8030" s="547">
        <v>0</v>
      </c>
      <c r="I8030" s="545" t="s">
        <v>12752</v>
      </c>
      <c r="J8030" s="545"/>
      <c r="K8030" s="545" t="s">
        <v>13413</v>
      </c>
      <c r="L8030" s="545" t="s">
        <v>16404</v>
      </c>
      <c r="M8030" s="548" t="s">
        <v>13758</v>
      </c>
      <c r="N8030" s="545" t="s">
        <v>22190</v>
      </c>
      <c r="O8030" s="545" t="s">
        <v>16405</v>
      </c>
      <c r="P8030" s="549">
        <v>5626</v>
      </c>
      <c r="Q8030" s="549">
        <v>1</v>
      </c>
      <c r="R8030" s="549">
        <v>167</v>
      </c>
      <c r="S8030" s="548"/>
      <c r="T8030" s="548">
        <v>183</v>
      </c>
      <c r="U8030" s="99"/>
    </row>
    <row r="8031" spans="1:21" ht="19.5" customHeight="1">
      <c r="A8031" s="545">
        <v>102701</v>
      </c>
      <c r="B8031" s="545" t="s">
        <v>10321</v>
      </c>
      <c r="C8031" s="545" t="s">
        <v>216</v>
      </c>
      <c r="D8031" s="546"/>
      <c r="E8031" s="171" t="str">
        <f t="shared" si="125"/>
        <v>1900</v>
      </c>
      <c r="F8031" s="547">
        <v>0</v>
      </c>
      <c r="G8031" s="548">
        <v>0</v>
      </c>
      <c r="H8031" s="547">
        <v>0</v>
      </c>
      <c r="I8031" s="545" t="s">
        <v>12752</v>
      </c>
      <c r="J8031" s="545"/>
      <c r="K8031" s="545" t="s">
        <v>13413</v>
      </c>
      <c r="L8031" s="545" t="s">
        <v>16404</v>
      </c>
      <c r="M8031" s="548" t="s">
        <v>13758</v>
      </c>
      <c r="N8031" s="545" t="s">
        <v>22190</v>
      </c>
      <c r="O8031" s="545" t="s">
        <v>16405</v>
      </c>
      <c r="P8031" s="549">
        <v>5627</v>
      </c>
      <c r="Q8031" s="549">
        <v>1</v>
      </c>
      <c r="R8031" s="549">
        <v>167</v>
      </c>
      <c r="S8031" s="548"/>
      <c r="T8031" s="548">
        <v>183</v>
      </c>
      <c r="U8031" s="99"/>
    </row>
    <row r="8032" spans="1:21" ht="19.5" customHeight="1">
      <c r="A8032" s="545">
        <v>102702</v>
      </c>
      <c r="B8032" s="545" t="s">
        <v>10320</v>
      </c>
      <c r="C8032" s="545" t="s">
        <v>221</v>
      </c>
      <c r="D8032" s="546"/>
      <c r="E8032" s="171" t="str">
        <f t="shared" si="125"/>
        <v>1900</v>
      </c>
      <c r="F8032" s="547">
        <v>0</v>
      </c>
      <c r="G8032" s="548">
        <v>0</v>
      </c>
      <c r="H8032" s="547">
        <v>0</v>
      </c>
      <c r="I8032" s="545" t="s">
        <v>12721</v>
      </c>
      <c r="J8032" s="545"/>
      <c r="K8032" s="545" t="s">
        <v>13413</v>
      </c>
      <c r="L8032" s="545" t="s">
        <v>14611</v>
      </c>
      <c r="M8032" s="548" t="s">
        <v>13758</v>
      </c>
      <c r="N8032" s="545" t="s">
        <v>13413</v>
      </c>
      <c r="O8032" s="545" t="s">
        <v>13413</v>
      </c>
      <c r="P8032" s="549">
        <v>5628</v>
      </c>
      <c r="Q8032" s="549">
        <v>1</v>
      </c>
      <c r="R8032" s="549">
        <v>144</v>
      </c>
      <c r="S8032" s="548"/>
      <c r="T8032" s="548"/>
      <c r="U8032" s="99"/>
    </row>
    <row r="8033" spans="1:21" ht="19.5" customHeight="1">
      <c r="A8033" s="545">
        <v>102703</v>
      </c>
      <c r="B8033" s="545" t="s">
        <v>2944</v>
      </c>
      <c r="C8033" s="545" t="s">
        <v>221</v>
      </c>
      <c r="D8033" s="546">
        <v>46052</v>
      </c>
      <c r="E8033" s="171" t="str">
        <f t="shared" si="125"/>
        <v>2026</v>
      </c>
      <c r="F8033" s="547">
        <v>60694</v>
      </c>
      <c r="G8033" s="548">
        <v>0.19</v>
      </c>
      <c r="H8033" s="547">
        <v>51003.360000000001</v>
      </c>
      <c r="I8033" s="545" t="s">
        <v>12683</v>
      </c>
      <c r="J8033" s="545" t="s">
        <v>13307</v>
      </c>
      <c r="K8033" s="545" t="s">
        <v>18860</v>
      </c>
      <c r="L8033" s="545" t="s">
        <v>13413</v>
      </c>
      <c r="M8033" s="548" t="s">
        <v>13758</v>
      </c>
      <c r="N8033" s="545" t="s">
        <v>13413</v>
      </c>
      <c r="O8033" s="545" t="s">
        <v>14478</v>
      </c>
      <c r="P8033" s="549">
        <v>5629</v>
      </c>
      <c r="Q8033" s="549">
        <v>1</v>
      </c>
      <c r="R8033" s="549">
        <v>18</v>
      </c>
      <c r="S8033" s="548">
        <v>2228</v>
      </c>
      <c r="T8033" s="548"/>
      <c r="U8033" s="99"/>
    </row>
    <row r="8034" spans="1:21" ht="19.5" customHeight="1">
      <c r="A8034" s="545">
        <v>102704</v>
      </c>
      <c r="B8034" s="545" t="s">
        <v>10319</v>
      </c>
      <c r="C8034" s="545" t="s">
        <v>216</v>
      </c>
      <c r="D8034" s="546"/>
      <c r="E8034" s="171" t="str">
        <f t="shared" si="125"/>
        <v>1900</v>
      </c>
      <c r="F8034" s="547">
        <v>0</v>
      </c>
      <c r="G8034" s="548">
        <v>0</v>
      </c>
      <c r="H8034" s="547">
        <v>0</v>
      </c>
      <c r="I8034" s="545" t="s">
        <v>12684</v>
      </c>
      <c r="J8034" s="545"/>
      <c r="K8034" s="545" t="s">
        <v>13413</v>
      </c>
      <c r="L8034" s="545" t="s">
        <v>13982</v>
      </c>
      <c r="M8034" s="548" t="s">
        <v>13758</v>
      </c>
      <c r="N8034" s="545" t="s">
        <v>13413</v>
      </c>
      <c r="O8034" s="545" t="s">
        <v>15207</v>
      </c>
      <c r="P8034" s="549">
        <v>5630</v>
      </c>
      <c r="Q8034" s="549">
        <v>1</v>
      </c>
      <c r="R8034" s="549">
        <v>95</v>
      </c>
      <c r="S8034" s="548"/>
      <c r="T8034" s="548"/>
      <c r="U8034" s="99"/>
    </row>
    <row r="8035" spans="1:21" ht="19.5" customHeight="1">
      <c r="A8035" s="545">
        <v>102705</v>
      </c>
      <c r="B8035" s="545" t="s">
        <v>10318</v>
      </c>
      <c r="C8035" s="545" t="s">
        <v>216</v>
      </c>
      <c r="D8035" s="546"/>
      <c r="E8035" s="171" t="str">
        <f t="shared" si="125"/>
        <v>1900</v>
      </c>
      <c r="F8035" s="547">
        <v>0</v>
      </c>
      <c r="G8035" s="548">
        <v>0</v>
      </c>
      <c r="H8035" s="547">
        <v>0</v>
      </c>
      <c r="I8035" s="545" t="s">
        <v>12684</v>
      </c>
      <c r="J8035" s="545"/>
      <c r="K8035" s="545" t="s">
        <v>13413</v>
      </c>
      <c r="L8035" s="545" t="s">
        <v>13982</v>
      </c>
      <c r="M8035" s="548" t="s">
        <v>13758</v>
      </c>
      <c r="N8035" s="545" t="s">
        <v>13413</v>
      </c>
      <c r="O8035" s="545" t="s">
        <v>15207</v>
      </c>
      <c r="P8035" s="549">
        <v>5631</v>
      </c>
      <c r="Q8035" s="549">
        <v>1</v>
      </c>
      <c r="R8035" s="549">
        <v>95</v>
      </c>
      <c r="S8035" s="548"/>
      <c r="T8035" s="548"/>
      <c r="U8035" s="99"/>
    </row>
    <row r="8036" spans="1:21" ht="19.5" customHeight="1">
      <c r="A8036" s="545">
        <v>102706</v>
      </c>
      <c r="B8036" s="545" t="s">
        <v>3652</v>
      </c>
      <c r="C8036" s="545" t="s">
        <v>4552</v>
      </c>
      <c r="D8036" s="546"/>
      <c r="E8036" s="171" t="str">
        <f t="shared" si="125"/>
        <v>1900</v>
      </c>
      <c r="F8036" s="547">
        <v>0</v>
      </c>
      <c r="G8036" s="548">
        <v>0</v>
      </c>
      <c r="H8036" s="547">
        <v>0</v>
      </c>
      <c r="I8036" s="545" t="s">
        <v>12758</v>
      </c>
      <c r="J8036" s="545"/>
      <c r="K8036" s="545" t="s">
        <v>13413</v>
      </c>
      <c r="L8036" s="545" t="s">
        <v>16420</v>
      </c>
      <c r="M8036" s="548" t="s">
        <v>13758</v>
      </c>
      <c r="N8036" s="545" t="s">
        <v>13413</v>
      </c>
      <c r="O8036" s="545" t="s">
        <v>13413</v>
      </c>
      <c r="P8036" s="549">
        <v>5632</v>
      </c>
      <c r="Q8036" s="549">
        <v>1</v>
      </c>
      <c r="R8036" s="549">
        <v>164</v>
      </c>
      <c r="S8036" s="548"/>
      <c r="T8036" s="548"/>
      <c r="U8036" s="99"/>
    </row>
    <row r="8037" spans="1:21" ht="19.5" customHeight="1">
      <c r="A8037" s="545">
        <v>102707</v>
      </c>
      <c r="B8037" s="545" t="s">
        <v>591</v>
      </c>
      <c r="C8037" s="545" t="s">
        <v>216</v>
      </c>
      <c r="D8037" s="546"/>
      <c r="E8037" s="171" t="str">
        <f t="shared" si="125"/>
        <v>1900</v>
      </c>
      <c r="F8037" s="547">
        <v>0</v>
      </c>
      <c r="G8037" s="548">
        <v>0</v>
      </c>
      <c r="H8037" s="547">
        <v>0</v>
      </c>
      <c r="I8037" s="545" t="s">
        <v>12674</v>
      </c>
      <c r="J8037" s="545"/>
      <c r="K8037" s="545" t="s">
        <v>13413</v>
      </c>
      <c r="L8037" s="545" t="s">
        <v>13899</v>
      </c>
      <c r="M8037" s="548" t="s">
        <v>13758</v>
      </c>
      <c r="N8037" s="545" t="s">
        <v>13413</v>
      </c>
      <c r="O8037" s="545" t="s">
        <v>13413</v>
      </c>
      <c r="P8037" s="549">
        <v>5633</v>
      </c>
      <c r="Q8037" s="549">
        <v>1</v>
      </c>
      <c r="R8037" s="549">
        <v>5</v>
      </c>
      <c r="S8037" s="548"/>
      <c r="T8037" s="548"/>
      <c r="U8037" s="99"/>
    </row>
    <row r="8038" spans="1:21" ht="19.5" customHeight="1">
      <c r="A8038" s="545">
        <v>102708</v>
      </c>
      <c r="B8038" s="545" t="s">
        <v>943</v>
      </c>
      <c r="C8038" s="545" t="s">
        <v>4504</v>
      </c>
      <c r="D8038" s="546"/>
      <c r="E8038" s="171" t="str">
        <f t="shared" si="125"/>
        <v>1900</v>
      </c>
      <c r="F8038" s="547">
        <v>0</v>
      </c>
      <c r="G8038" s="548">
        <v>0</v>
      </c>
      <c r="H8038" s="547">
        <v>0</v>
      </c>
      <c r="I8038" s="545" t="s">
        <v>12668</v>
      </c>
      <c r="J8038" s="545"/>
      <c r="K8038" s="545" t="s">
        <v>13413</v>
      </c>
      <c r="L8038" s="545" t="s">
        <v>13413</v>
      </c>
      <c r="M8038" s="548" t="s">
        <v>13868</v>
      </c>
      <c r="N8038" s="545" t="s">
        <v>13413</v>
      </c>
      <c r="O8038" s="545" t="s">
        <v>13413</v>
      </c>
      <c r="P8038" s="549">
        <v>5634</v>
      </c>
      <c r="Q8038" s="549">
        <v>2</v>
      </c>
      <c r="R8038" s="549">
        <v>7</v>
      </c>
      <c r="S8038" s="548"/>
      <c r="T8038" s="548"/>
      <c r="U8038" s="99"/>
    </row>
    <row r="8039" spans="1:21" ht="19.5" customHeight="1">
      <c r="A8039" s="545">
        <v>102709</v>
      </c>
      <c r="B8039" s="545" t="s">
        <v>6505</v>
      </c>
      <c r="C8039" s="545" t="s">
        <v>216</v>
      </c>
      <c r="D8039" s="546">
        <v>44601</v>
      </c>
      <c r="E8039" s="171" t="str">
        <f t="shared" si="125"/>
        <v>2022</v>
      </c>
      <c r="F8039" s="547">
        <v>11312</v>
      </c>
      <c r="G8039" s="548">
        <v>0.19</v>
      </c>
      <c r="H8039" s="547">
        <v>9505.8799999999992</v>
      </c>
      <c r="I8039" s="545" t="s">
        <v>12686</v>
      </c>
      <c r="J8039" s="545" t="s">
        <v>13297</v>
      </c>
      <c r="K8039" s="545" t="s">
        <v>18861</v>
      </c>
      <c r="L8039" s="545" t="s">
        <v>13413</v>
      </c>
      <c r="M8039" s="548" t="s">
        <v>13758</v>
      </c>
      <c r="N8039" s="545" t="s">
        <v>13413</v>
      </c>
      <c r="O8039" s="545" t="s">
        <v>13413</v>
      </c>
      <c r="P8039" s="549">
        <v>12371</v>
      </c>
      <c r="Q8039" s="549">
        <v>1</v>
      </c>
      <c r="R8039" s="549">
        <v>131</v>
      </c>
      <c r="S8039" s="548">
        <v>2257</v>
      </c>
      <c r="T8039" s="548"/>
      <c r="U8039" s="99"/>
    </row>
    <row r="8040" spans="1:21" ht="19.5" customHeight="1">
      <c r="A8040" s="545">
        <v>102710</v>
      </c>
      <c r="B8040" s="545" t="s">
        <v>1449</v>
      </c>
      <c r="C8040" s="545" t="s">
        <v>216</v>
      </c>
      <c r="D8040" s="546"/>
      <c r="E8040" s="171" t="str">
        <f t="shared" si="125"/>
        <v>1900</v>
      </c>
      <c r="F8040" s="547">
        <v>0</v>
      </c>
      <c r="G8040" s="548">
        <v>0</v>
      </c>
      <c r="H8040" s="547">
        <v>0</v>
      </c>
      <c r="I8040" s="545" t="s">
        <v>12704</v>
      </c>
      <c r="J8040" s="545"/>
      <c r="K8040" s="545" t="s">
        <v>13413</v>
      </c>
      <c r="L8040" s="545" t="s">
        <v>13982</v>
      </c>
      <c r="M8040" s="548" t="s">
        <v>13758</v>
      </c>
      <c r="N8040" s="545" t="s">
        <v>13413</v>
      </c>
      <c r="O8040" s="545" t="s">
        <v>18862</v>
      </c>
      <c r="P8040" s="549">
        <v>5635</v>
      </c>
      <c r="Q8040" s="549">
        <v>1</v>
      </c>
      <c r="R8040" s="549">
        <v>118</v>
      </c>
      <c r="S8040" s="548"/>
      <c r="T8040" s="548"/>
      <c r="U8040" s="99"/>
    </row>
    <row r="8041" spans="1:21" ht="19.5" customHeight="1">
      <c r="A8041" s="545">
        <v>102711</v>
      </c>
      <c r="B8041" s="545" t="s">
        <v>10317</v>
      </c>
      <c r="C8041" s="545" t="s">
        <v>209</v>
      </c>
      <c r="D8041" s="546"/>
      <c r="E8041" s="171" t="str">
        <f t="shared" si="125"/>
        <v>1900</v>
      </c>
      <c r="F8041" s="547">
        <v>0</v>
      </c>
      <c r="G8041" s="548">
        <v>0</v>
      </c>
      <c r="H8041" s="547">
        <v>0</v>
      </c>
      <c r="I8041" s="545" t="s">
        <v>12643</v>
      </c>
      <c r="J8041" s="545"/>
      <c r="K8041" s="545" t="s">
        <v>13413</v>
      </c>
      <c r="L8041" s="545" t="s">
        <v>13413</v>
      </c>
      <c r="M8041" s="548" t="s">
        <v>13758</v>
      </c>
      <c r="N8041" s="545" t="s">
        <v>13413</v>
      </c>
      <c r="O8041" s="545" t="s">
        <v>13413</v>
      </c>
      <c r="P8041" s="549">
        <v>5636</v>
      </c>
      <c r="Q8041" s="549">
        <v>1</v>
      </c>
      <c r="R8041" s="549">
        <v>6</v>
      </c>
      <c r="S8041" s="548"/>
      <c r="T8041" s="548"/>
      <c r="U8041" s="99"/>
    </row>
    <row r="8042" spans="1:21" ht="19.5" customHeight="1">
      <c r="A8042" s="545">
        <v>102712</v>
      </c>
      <c r="B8042" s="545" t="s">
        <v>684</v>
      </c>
      <c r="C8042" s="545" t="s">
        <v>206</v>
      </c>
      <c r="D8042" s="546"/>
      <c r="E8042" s="171" t="str">
        <f t="shared" si="125"/>
        <v>1900</v>
      </c>
      <c r="F8042" s="547">
        <v>0</v>
      </c>
      <c r="G8042" s="548">
        <v>0</v>
      </c>
      <c r="H8042" s="547">
        <v>0</v>
      </c>
      <c r="I8042" s="545" t="s">
        <v>12643</v>
      </c>
      <c r="J8042" s="545"/>
      <c r="K8042" s="545" t="s">
        <v>13413</v>
      </c>
      <c r="L8042" s="545" t="s">
        <v>13982</v>
      </c>
      <c r="M8042" s="548" t="s">
        <v>13758</v>
      </c>
      <c r="N8042" s="545" t="s">
        <v>13413</v>
      </c>
      <c r="O8042" s="545" t="s">
        <v>14010</v>
      </c>
      <c r="P8042" s="549">
        <v>5637</v>
      </c>
      <c r="Q8042" s="549">
        <v>1</v>
      </c>
      <c r="R8042" s="549">
        <v>6</v>
      </c>
      <c r="S8042" s="548"/>
      <c r="T8042" s="548"/>
      <c r="U8042" s="99"/>
    </row>
    <row r="8043" spans="1:21" ht="19.5" customHeight="1">
      <c r="A8043" s="545">
        <v>102713</v>
      </c>
      <c r="B8043" s="545" t="s">
        <v>10316</v>
      </c>
      <c r="C8043" s="545" t="s">
        <v>327</v>
      </c>
      <c r="D8043" s="546"/>
      <c r="E8043" s="171" t="str">
        <f t="shared" si="125"/>
        <v>1900</v>
      </c>
      <c r="F8043" s="547">
        <v>0</v>
      </c>
      <c r="G8043" s="548">
        <v>0</v>
      </c>
      <c r="H8043" s="547">
        <v>0</v>
      </c>
      <c r="I8043" s="545" t="s">
        <v>12668</v>
      </c>
      <c r="J8043" s="545"/>
      <c r="K8043" s="545" t="s">
        <v>13413</v>
      </c>
      <c r="L8043" s="545" t="s">
        <v>13413</v>
      </c>
      <c r="M8043" s="548" t="s">
        <v>13868</v>
      </c>
      <c r="N8043" s="545" t="s">
        <v>13413</v>
      </c>
      <c r="O8043" s="545" t="s">
        <v>13413</v>
      </c>
      <c r="P8043" s="549">
        <v>5638</v>
      </c>
      <c r="Q8043" s="549">
        <v>2</v>
      </c>
      <c r="R8043" s="549">
        <v>7</v>
      </c>
      <c r="S8043" s="548"/>
      <c r="T8043" s="548"/>
      <c r="U8043" s="99"/>
    </row>
    <row r="8044" spans="1:21" ht="19.5" customHeight="1">
      <c r="A8044" s="545">
        <v>102714</v>
      </c>
      <c r="B8044" s="545" t="s">
        <v>393</v>
      </c>
      <c r="C8044" s="545" t="s">
        <v>206</v>
      </c>
      <c r="D8044" s="546">
        <v>43839</v>
      </c>
      <c r="E8044" s="171" t="str">
        <f t="shared" si="125"/>
        <v>2020</v>
      </c>
      <c r="F8044" s="547">
        <v>338</v>
      </c>
      <c r="G8044" s="548">
        <v>0.19</v>
      </c>
      <c r="H8044" s="547">
        <v>284.02999999999997</v>
      </c>
      <c r="I8044" s="545" t="s">
        <v>12987</v>
      </c>
      <c r="J8044" s="545" t="s">
        <v>13297</v>
      </c>
      <c r="K8044" s="545" t="s">
        <v>13413</v>
      </c>
      <c r="L8044" s="545" t="s">
        <v>18863</v>
      </c>
      <c r="M8044" s="548" t="s">
        <v>13758</v>
      </c>
      <c r="N8044" s="545" t="s">
        <v>13413</v>
      </c>
      <c r="O8044" s="545" t="s">
        <v>13413</v>
      </c>
      <c r="P8044" s="549">
        <v>5639</v>
      </c>
      <c r="Q8044" s="549">
        <v>1</v>
      </c>
      <c r="R8044" s="549">
        <v>35</v>
      </c>
      <c r="S8044" s="548">
        <v>2257</v>
      </c>
      <c r="T8044" s="548"/>
      <c r="U8044" s="99"/>
    </row>
    <row r="8045" spans="1:21" ht="19.5" customHeight="1">
      <c r="A8045" s="545">
        <v>102715</v>
      </c>
      <c r="B8045" s="545" t="s">
        <v>6904</v>
      </c>
      <c r="C8045" s="545" t="s">
        <v>209</v>
      </c>
      <c r="D8045" s="546">
        <v>45708</v>
      </c>
      <c r="E8045" s="171" t="str">
        <f t="shared" si="125"/>
        <v>2025</v>
      </c>
      <c r="F8045" s="547">
        <v>602.94000000000005</v>
      </c>
      <c r="G8045" s="548">
        <v>0.19</v>
      </c>
      <c r="H8045" s="547">
        <v>506.67</v>
      </c>
      <c r="I8045" s="545" t="s">
        <v>12677</v>
      </c>
      <c r="J8045" s="545" t="s">
        <v>13307</v>
      </c>
      <c r="K8045" s="545" t="s">
        <v>18864</v>
      </c>
      <c r="L8045" s="545" t="s">
        <v>13413</v>
      </c>
      <c r="M8045" s="548" t="s">
        <v>13758</v>
      </c>
      <c r="N8045" s="545" t="s">
        <v>13413</v>
      </c>
      <c r="O8045" s="545" t="s">
        <v>13413</v>
      </c>
      <c r="P8045" s="549">
        <v>5640</v>
      </c>
      <c r="Q8045" s="549">
        <v>1</v>
      </c>
      <c r="R8045" s="549">
        <v>143</v>
      </c>
      <c r="S8045" s="548">
        <v>2228</v>
      </c>
      <c r="T8045" s="548"/>
      <c r="U8045" s="99"/>
    </row>
    <row r="8046" spans="1:21" ht="19.5" customHeight="1">
      <c r="A8046" s="545">
        <v>102716</v>
      </c>
      <c r="B8046" s="545" t="s">
        <v>10315</v>
      </c>
      <c r="C8046" s="545" t="s">
        <v>216</v>
      </c>
      <c r="D8046" s="546"/>
      <c r="E8046" s="171" t="str">
        <f t="shared" si="125"/>
        <v>1900</v>
      </c>
      <c r="F8046" s="547">
        <v>0</v>
      </c>
      <c r="G8046" s="548">
        <v>0</v>
      </c>
      <c r="H8046" s="547">
        <v>0</v>
      </c>
      <c r="I8046" s="545" t="s">
        <v>12680</v>
      </c>
      <c r="J8046" s="545"/>
      <c r="K8046" s="545" t="s">
        <v>18865</v>
      </c>
      <c r="L8046" s="545" t="s">
        <v>13413</v>
      </c>
      <c r="M8046" s="548" t="s">
        <v>13758</v>
      </c>
      <c r="N8046" s="545" t="s">
        <v>13413</v>
      </c>
      <c r="O8046" s="545" t="s">
        <v>14829</v>
      </c>
      <c r="P8046" s="549">
        <v>5641</v>
      </c>
      <c r="Q8046" s="549">
        <v>1</v>
      </c>
      <c r="R8046" s="549">
        <v>20</v>
      </c>
      <c r="S8046" s="548"/>
      <c r="T8046" s="548"/>
      <c r="U8046" s="99"/>
    </row>
    <row r="8047" spans="1:21" ht="19.5" customHeight="1">
      <c r="A8047" s="545">
        <v>102717</v>
      </c>
      <c r="B8047" s="545" t="s">
        <v>1077</v>
      </c>
      <c r="C8047" s="545" t="s">
        <v>216</v>
      </c>
      <c r="D8047" s="546"/>
      <c r="E8047" s="171" t="str">
        <f t="shared" si="125"/>
        <v>1900</v>
      </c>
      <c r="F8047" s="547">
        <v>0</v>
      </c>
      <c r="G8047" s="548">
        <v>0</v>
      </c>
      <c r="H8047" s="547">
        <v>0</v>
      </c>
      <c r="I8047" s="545" t="s">
        <v>12655</v>
      </c>
      <c r="J8047" s="545"/>
      <c r="K8047" s="545" t="s">
        <v>13413</v>
      </c>
      <c r="L8047" s="545" t="s">
        <v>17797</v>
      </c>
      <c r="M8047" s="548" t="s">
        <v>13758</v>
      </c>
      <c r="N8047" s="545" t="s">
        <v>13413</v>
      </c>
      <c r="O8047" s="545" t="s">
        <v>15220</v>
      </c>
      <c r="P8047" s="549">
        <v>5642</v>
      </c>
      <c r="Q8047" s="549">
        <v>1</v>
      </c>
      <c r="R8047" s="549">
        <v>109</v>
      </c>
      <c r="S8047" s="548"/>
      <c r="T8047" s="548"/>
      <c r="U8047" s="99"/>
    </row>
    <row r="8048" spans="1:21" ht="19.5" customHeight="1">
      <c r="A8048" s="545">
        <v>102718</v>
      </c>
      <c r="B8048" s="545" t="s">
        <v>10314</v>
      </c>
      <c r="C8048" s="545" t="s">
        <v>216</v>
      </c>
      <c r="D8048" s="546"/>
      <c r="E8048" s="171" t="str">
        <f t="shared" si="125"/>
        <v>1900</v>
      </c>
      <c r="F8048" s="547">
        <v>0</v>
      </c>
      <c r="G8048" s="548">
        <v>0</v>
      </c>
      <c r="H8048" s="547">
        <v>0</v>
      </c>
      <c r="I8048" s="545" t="s">
        <v>12663</v>
      </c>
      <c r="J8048" s="545"/>
      <c r="K8048" s="545" t="s">
        <v>13413</v>
      </c>
      <c r="L8048" s="545" t="s">
        <v>14857</v>
      </c>
      <c r="M8048" s="548" t="s">
        <v>13758</v>
      </c>
      <c r="N8048" s="545" t="s">
        <v>13413</v>
      </c>
      <c r="O8048" s="545" t="s">
        <v>15014</v>
      </c>
      <c r="P8048" s="549">
        <v>5643</v>
      </c>
      <c r="Q8048" s="549">
        <v>1</v>
      </c>
      <c r="R8048" s="549">
        <v>21</v>
      </c>
      <c r="S8048" s="548"/>
      <c r="T8048" s="548"/>
      <c r="U8048" s="99"/>
    </row>
    <row r="8049" spans="1:21" ht="19.5" customHeight="1">
      <c r="A8049" s="545">
        <v>102719</v>
      </c>
      <c r="B8049" s="545" t="s">
        <v>12287</v>
      </c>
      <c r="C8049" s="545" t="s">
        <v>216</v>
      </c>
      <c r="D8049" s="546">
        <v>44592</v>
      </c>
      <c r="E8049" s="171" t="str">
        <f t="shared" si="125"/>
        <v>2022</v>
      </c>
      <c r="F8049" s="547">
        <v>147762</v>
      </c>
      <c r="G8049" s="548">
        <v>0.19</v>
      </c>
      <c r="H8049" s="547">
        <v>124169.75</v>
      </c>
      <c r="I8049" s="545" t="s">
        <v>12735</v>
      </c>
      <c r="J8049" s="545" t="s">
        <v>13297</v>
      </c>
      <c r="K8049" s="545" t="s">
        <v>18866</v>
      </c>
      <c r="L8049" s="545" t="s">
        <v>14887</v>
      </c>
      <c r="M8049" s="548" t="s">
        <v>13758</v>
      </c>
      <c r="N8049" s="545" t="s">
        <v>13413</v>
      </c>
      <c r="O8049" s="545" t="s">
        <v>18867</v>
      </c>
      <c r="P8049" s="549">
        <v>5644</v>
      </c>
      <c r="Q8049" s="549">
        <v>1</v>
      </c>
      <c r="R8049" s="549">
        <v>51</v>
      </c>
      <c r="S8049" s="548">
        <v>2257</v>
      </c>
      <c r="T8049" s="548"/>
      <c r="U8049" s="99"/>
    </row>
    <row r="8050" spans="1:21" ht="19.5" customHeight="1">
      <c r="A8050" s="545">
        <v>102720</v>
      </c>
      <c r="B8050" s="545" t="s">
        <v>10313</v>
      </c>
      <c r="C8050" s="545" t="s">
        <v>206</v>
      </c>
      <c r="D8050" s="546"/>
      <c r="E8050" s="171" t="str">
        <f t="shared" si="125"/>
        <v>1900</v>
      </c>
      <c r="F8050" s="547">
        <v>0</v>
      </c>
      <c r="G8050" s="548">
        <v>0</v>
      </c>
      <c r="H8050" s="547">
        <v>0</v>
      </c>
      <c r="I8050" s="545" t="s">
        <v>12639</v>
      </c>
      <c r="J8050" s="545"/>
      <c r="K8050" s="545" t="s">
        <v>13413</v>
      </c>
      <c r="L8050" s="545" t="s">
        <v>16566</v>
      </c>
      <c r="M8050" s="548" t="s">
        <v>13758</v>
      </c>
      <c r="N8050" s="545" t="s">
        <v>13413</v>
      </c>
      <c r="O8050" s="545" t="s">
        <v>13413</v>
      </c>
      <c r="P8050" s="549">
        <v>5645</v>
      </c>
      <c r="Q8050" s="549">
        <v>1</v>
      </c>
      <c r="R8050" s="549">
        <v>64</v>
      </c>
      <c r="S8050" s="548"/>
      <c r="T8050" s="548"/>
      <c r="U8050" s="99"/>
    </row>
    <row r="8051" spans="1:21" ht="19.5" customHeight="1">
      <c r="A8051" s="545">
        <v>102721</v>
      </c>
      <c r="B8051" s="545" t="s">
        <v>864</v>
      </c>
      <c r="C8051" s="545" t="s">
        <v>221</v>
      </c>
      <c r="D8051" s="546"/>
      <c r="E8051" s="171" t="str">
        <f t="shared" si="125"/>
        <v>1900</v>
      </c>
      <c r="F8051" s="547">
        <v>0</v>
      </c>
      <c r="G8051" s="548">
        <v>0</v>
      </c>
      <c r="H8051" s="547">
        <v>0</v>
      </c>
      <c r="I8051" s="545" t="s">
        <v>12643</v>
      </c>
      <c r="J8051" s="545"/>
      <c r="K8051" s="545" t="s">
        <v>13413</v>
      </c>
      <c r="L8051" s="545" t="s">
        <v>13413</v>
      </c>
      <c r="M8051" s="548" t="s">
        <v>13758</v>
      </c>
      <c r="N8051" s="545" t="s">
        <v>13413</v>
      </c>
      <c r="O8051" s="545" t="s">
        <v>13413</v>
      </c>
      <c r="P8051" s="549">
        <v>5646</v>
      </c>
      <c r="Q8051" s="549">
        <v>1</v>
      </c>
      <c r="R8051" s="549">
        <v>6</v>
      </c>
      <c r="S8051" s="548"/>
      <c r="T8051" s="548"/>
      <c r="U8051" s="99"/>
    </row>
    <row r="8052" spans="1:21" ht="19.5" customHeight="1">
      <c r="A8052" s="545">
        <v>102722</v>
      </c>
      <c r="B8052" s="545" t="s">
        <v>478</v>
      </c>
      <c r="C8052" s="545" t="s">
        <v>216</v>
      </c>
      <c r="D8052" s="546"/>
      <c r="E8052" s="171" t="str">
        <f t="shared" si="125"/>
        <v>1900</v>
      </c>
      <c r="F8052" s="547">
        <v>0</v>
      </c>
      <c r="G8052" s="548">
        <v>0</v>
      </c>
      <c r="H8052" s="547">
        <v>0</v>
      </c>
      <c r="I8052" s="545" t="s">
        <v>12660</v>
      </c>
      <c r="J8052" s="545"/>
      <c r="K8052" s="545" t="s">
        <v>13413</v>
      </c>
      <c r="L8052" s="545" t="s">
        <v>15810</v>
      </c>
      <c r="M8052" s="548" t="s">
        <v>13758</v>
      </c>
      <c r="N8052" s="545" t="s">
        <v>13413</v>
      </c>
      <c r="O8052" s="545" t="s">
        <v>13853</v>
      </c>
      <c r="P8052" s="549">
        <v>5647</v>
      </c>
      <c r="Q8052" s="549">
        <v>1</v>
      </c>
      <c r="R8052" s="549">
        <v>72</v>
      </c>
      <c r="S8052" s="548"/>
      <c r="T8052" s="548"/>
      <c r="U8052" s="99"/>
    </row>
    <row r="8053" spans="1:21" ht="19.5" customHeight="1">
      <c r="A8053" s="545">
        <v>102723</v>
      </c>
      <c r="B8053" s="545" t="s">
        <v>6293</v>
      </c>
      <c r="C8053" s="545" t="s">
        <v>4468</v>
      </c>
      <c r="D8053" s="546">
        <v>46052</v>
      </c>
      <c r="E8053" s="171" t="str">
        <f t="shared" si="125"/>
        <v>2026</v>
      </c>
      <c r="F8053" s="547">
        <v>297354</v>
      </c>
      <c r="G8053" s="548">
        <v>0.19</v>
      </c>
      <c r="H8053" s="547">
        <v>249877.31</v>
      </c>
      <c r="I8053" s="545" t="s">
        <v>12645</v>
      </c>
      <c r="J8053" s="545" t="s">
        <v>13307</v>
      </c>
      <c r="K8053" s="545" t="s">
        <v>13413</v>
      </c>
      <c r="L8053" s="545" t="s">
        <v>16683</v>
      </c>
      <c r="M8053" s="548" t="s">
        <v>13758</v>
      </c>
      <c r="N8053" s="545" t="s">
        <v>13413</v>
      </c>
      <c r="O8053" s="545" t="s">
        <v>16684</v>
      </c>
      <c r="P8053" s="549">
        <v>5648</v>
      </c>
      <c r="Q8053" s="549">
        <v>1</v>
      </c>
      <c r="R8053" s="549">
        <v>12</v>
      </c>
      <c r="S8053" s="548">
        <v>2228</v>
      </c>
      <c r="T8053" s="548"/>
      <c r="U8053" s="99"/>
    </row>
    <row r="8054" spans="1:21" ht="19.5" customHeight="1">
      <c r="A8054" s="545">
        <v>102724</v>
      </c>
      <c r="B8054" s="545" t="s">
        <v>1013</v>
      </c>
      <c r="C8054" s="545" t="s">
        <v>216</v>
      </c>
      <c r="D8054" s="546"/>
      <c r="E8054" s="171" t="str">
        <f t="shared" si="125"/>
        <v>1900</v>
      </c>
      <c r="F8054" s="547">
        <v>0</v>
      </c>
      <c r="G8054" s="548">
        <v>0</v>
      </c>
      <c r="H8054" s="547">
        <v>0</v>
      </c>
      <c r="I8054" s="545" t="s">
        <v>12690</v>
      </c>
      <c r="J8054" s="545"/>
      <c r="K8054" s="545" t="s">
        <v>13413</v>
      </c>
      <c r="L8054" s="545" t="s">
        <v>13413</v>
      </c>
      <c r="M8054" s="548" t="s">
        <v>13868</v>
      </c>
      <c r="N8054" s="545" t="s">
        <v>22183</v>
      </c>
      <c r="O8054" s="545" t="s">
        <v>18868</v>
      </c>
      <c r="P8054" s="549">
        <v>5649</v>
      </c>
      <c r="Q8054" s="549">
        <v>2</v>
      </c>
      <c r="R8054" s="549">
        <v>96</v>
      </c>
      <c r="S8054" s="548"/>
      <c r="T8054" s="548">
        <v>97</v>
      </c>
      <c r="U8054" s="99"/>
    </row>
    <row r="8055" spans="1:21" ht="19.5" customHeight="1">
      <c r="A8055" s="545">
        <v>102725</v>
      </c>
      <c r="B8055" s="545" t="s">
        <v>10312</v>
      </c>
      <c r="C8055" s="545" t="s">
        <v>216</v>
      </c>
      <c r="D8055" s="546"/>
      <c r="E8055" s="171" t="str">
        <f t="shared" si="125"/>
        <v>1900</v>
      </c>
      <c r="F8055" s="547">
        <v>0</v>
      </c>
      <c r="G8055" s="548">
        <v>0</v>
      </c>
      <c r="H8055" s="547">
        <v>0</v>
      </c>
      <c r="I8055" s="545" t="s">
        <v>12645</v>
      </c>
      <c r="J8055" s="545"/>
      <c r="K8055" s="545" t="s">
        <v>13413</v>
      </c>
      <c r="L8055" s="545" t="s">
        <v>13413</v>
      </c>
      <c r="M8055" s="548" t="s">
        <v>13758</v>
      </c>
      <c r="N8055" s="545" t="s">
        <v>13413</v>
      </c>
      <c r="O8055" s="545" t="s">
        <v>13413</v>
      </c>
      <c r="P8055" s="549">
        <v>5650</v>
      </c>
      <c r="Q8055" s="549">
        <v>1</v>
      </c>
      <c r="R8055" s="549">
        <v>12</v>
      </c>
      <c r="S8055" s="548"/>
      <c r="T8055" s="548"/>
      <c r="U8055" s="99"/>
    </row>
    <row r="8056" spans="1:21" ht="19.5" customHeight="1">
      <c r="A8056" s="545">
        <v>102726</v>
      </c>
      <c r="B8056" s="545" t="s">
        <v>2965</v>
      </c>
      <c r="C8056" s="545" t="s">
        <v>216</v>
      </c>
      <c r="D8056" s="546">
        <v>45708</v>
      </c>
      <c r="E8056" s="171" t="str">
        <f t="shared" si="125"/>
        <v>2025</v>
      </c>
      <c r="F8056" s="547">
        <v>6079.43</v>
      </c>
      <c r="G8056" s="548">
        <v>0.19</v>
      </c>
      <c r="H8056" s="547">
        <v>5108.7700000000004</v>
      </c>
      <c r="I8056" s="545" t="s">
        <v>12683</v>
      </c>
      <c r="J8056" s="545" t="s">
        <v>13307</v>
      </c>
      <c r="K8056" s="545" t="s">
        <v>13413</v>
      </c>
      <c r="L8056" s="545" t="s">
        <v>13413</v>
      </c>
      <c r="M8056" s="548" t="s">
        <v>13758</v>
      </c>
      <c r="N8056" s="545" t="s">
        <v>13413</v>
      </c>
      <c r="O8056" s="545" t="s">
        <v>13413</v>
      </c>
      <c r="P8056" s="549">
        <v>5651</v>
      </c>
      <c r="Q8056" s="549">
        <v>1</v>
      </c>
      <c r="R8056" s="549">
        <v>18</v>
      </c>
      <c r="S8056" s="548">
        <v>2228</v>
      </c>
      <c r="T8056" s="548"/>
      <c r="U8056" s="99"/>
    </row>
    <row r="8057" spans="1:21" ht="19.5" customHeight="1">
      <c r="A8057" s="545">
        <v>102727</v>
      </c>
      <c r="B8057" s="545" t="s">
        <v>2964</v>
      </c>
      <c r="C8057" s="545" t="s">
        <v>216</v>
      </c>
      <c r="D8057" s="546"/>
      <c r="E8057" s="171" t="str">
        <f t="shared" si="125"/>
        <v>1900</v>
      </c>
      <c r="F8057" s="547">
        <v>0</v>
      </c>
      <c r="G8057" s="548">
        <v>0</v>
      </c>
      <c r="H8057" s="547">
        <v>0</v>
      </c>
      <c r="I8057" s="545" t="s">
        <v>12683</v>
      </c>
      <c r="J8057" s="545"/>
      <c r="K8057" s="545" t="s">
        <v>13413</v>
      </c>
      <c r="L8057" s="545" t="s">
        <v>13413</v>
      </c>
      <c r="M8057" s="548" t="s">
        <v>13758</v>
      </c>
      <c r="N8057" s="545" t="s">
        <v>13413</v>
      </c>
      <c r="O8057" s="545" t="s">
        <v>13413</v>
      </c>
      <c r="P8057" s="549">
        <v>5652</v>
      </c>
      <c r="Q8057" s="549">
        <v>1</v>
      </c>
      <c r="R8057" s="549">
        <v>18</v>
      </c>
      <c r="S8057" s="548"/>
      <c r="T8057" s="548"/>
      <c r="U8057" s="99"/>
    </row>
    <row r="8058" spans="1:21" ht="19.5" customHeight="1">
      <c r="A8058" s="545">
        <v>102728</v>
      </c>
      <c r="B8058" s="545" t="s">
        <v>656</v>
      </c>
      <c r="C8058" s="545" t="s">
        <v>206</v>
      </c>
      <c r="D8058" s="546">
        <v>46052</v>
      </c>
      <c r="E8058" s="171" t="str">
        <f t="shared" si="125"/>
        <v>2026</v>
      </c>
      <c r="F8058" s="547">
        <v>1559</v>
      </c>
      <c r="G8058" s="548">
        <v>0.19</v>
      </c>
      <c r="H8058" s="547">
        <v>1310.08</v>
      </c>
      <c r="I8058" s="545" t="s">
        <v>12643</v>
      </c>
      <c r="J8058" s="545" t="s">
        <v>13307</v>
      </c>
      <c r="K8058" s="545" t="s">
        <v>18869</v>
      </c>
      <c r="L8058" s="545" t="s">
        <v>13982</v>
      </c>
      <c r="M8058" s="548" t="s">
        <v>13758</v>
      </c>
      <c r="N8058" s="545" t="s">
        <v>13413</v>
      </c>
      <c r="O8058" s="545" t="s">
        <v>15704</v>
      </c>
      <c r="P8058" s="549">
        <v>5653</v>
      </c>
      <c r="Q8058" s="549">
        <v>1</v>
      </c>
      <c r="R8058" s="549">
        <v>6</v>
      </c>
      <c r="S8058" s="548">
        <v>2228</v>
      </c>
      <c r="T8058" s="548"/>
      <c r="U8058" s="99"/>
    </row>
    <row r="8059" spans="1:21" ht="19.5" customHeight="1">
      <c r="A8059" s="545">
        <v>102729</v>
      </c>
      <c r="B8059" s="545" t="s">
        <v>654</v>
      </c>
      <c r="C8059" s="545" t="s">
        <v>206</v>
      </c>
      <c r="D8059" s="546">
        <v>45708</v>
      </c>
      <c r="E8059" s="171" t="str">
        <f t="shared" si="125"/>
        <v>2025</v>
      </c>
      <c r="F8059" s="547">
        <v>5139.78</v>
      </c>
      <c r="G8059" s="548">
        <v>0.19</v>
      </c>
      <c r="H8059" s="547">
        <v>4319.1400000000003</v>
      </c>
      <c r="I8059" s="545" t="s">
        <v>12643</v>
      </c>
      <c r="J8059" s="545" t="s">
        <v>13307</v>
      </c>
      <c r="K8059" s="545" t="s">
        <v>18870</v>
      </c>
      <c r="L8059" s="545" t="s">
        <v>13982</v>
      </c>
      <c r="M8059" s="548" t="s">
        <v>13758</v>
      </c>
      <c r="N8059" s="545" t="s">
        <v>13413</v>
      </c>
      <c r="O8059" s="545" t="s">
        <v>15704</v>
      </c>
      <c r="P8059" s="549">
        <v>5654</v>
      </c>
      <c r="Q8059" s="549">
        <v>1</v>
      </c>
      <c r="R8059" s="549">
        <v>6</v>
      </c>
      <c r="S8059" s="548">
        <v>2228</v>
      </c>
      <c r="T8059" s="548"/>
      <c r="U8059" s="99"/>
    </row>
    <row r="8060" spans="1:21" ht="19.5" customHeight="1">
      <c r="A8060" s="545">
        <v>102730</v>
      </c>
      <c r="B8060" s="545" t="s">
        <v>10311</v>
      </c>
      <c r="C8060" s="545" t="s">
        <v>857</v>
      </c>
      <c r="D8060" s="546"/>
      <c r="E8060" s="171" t="str">
        <f t="shared" si="125"/>
        <v>1900</v>
      </c>
      <c r="F8060" s="547">
        <v>0</v>
      </c>
      <c r="G8060" s="548">
        <v>0</v>
      </c>
      <c r="H8060" s="547">
        <v>0</v>
      </c>
      <c r="I8060" s="545" t="s">
        <v>12643</v>
      </c>
      <c r="J8060" s="545"/>
      <c r="K8060" s="545" t="s">
        <v>13413</v>
      </c>
      <c r="L8060" s="545" t="s">
        <v>13413</v>
      </c>
      <c r="M8060" s="548" t="s">
        <v>13758</v>
      </c>
      <c r="N8060" s="545" t="s">
        <v>13413</v>
      </c>
      <c r="O8060" s="545" t="s">
        <v>13413</v>
      </c>
      <c r="P8060" s="549">
        <v>5655</v>
      </c>
      <c r="Q8060" s="549">
        <v>1</v>
      </c>
      <c r="R8060" s="549">
        <v>6</v>
      </c>
      <c r="S8060" s="548"/>
      <c r="T8060" s="548"/>
      <c r="U8060" s="99"/>
    </row>
    <row r="8061" spans="1:21" ht="19.5" customHeight="1">
      <c r="A8061" s="545">
        <v>102731</v>
      </c>
      <c r="B8061" s="545" t="s">
        <v>856</v>
      </c>
      <c r="C8061" s="545" t="s">
        <v>221</v>
      </c>
      <c r="D8061" s="546"/>
      <c r="E8061" s="171" t="str">
        <f t="shared" si="125"/>
        <v>1900</v>
      </c>
      <c r="F8061" s="547">
        <v>0</v>
      </c>
      <c r="G8061" s="548">
        <v>0</v>
      </c>
      <c r="H8061" s="547">
        <v>0</v>
      </c>
      <c r="I8061" s="545" t="s">
        <v>12643</v>
      </c>
      <c r="J8061" s="545"/>
      <c r="K8061" s="545" t="s">
        <v>13413</v>
      </c>
      <c r="L8061" s="545" t="s">
        <v>13413</v>
      </c>
      <c r="M8061" s="548" t="s">
        <v>13758</v>
      </c>
      <c r="N8061" s="545" t="s">
        <v>13413</v>
      </c>
      <c r="O8061" s="545" t="s">
        <v>13413</v>
      </c>
      <c r="P8061" s="549">
        <v>5656</v>
      </c>
      <c r="Q8061" s="549">
        <v>1</v>
      </c>
      <c r="R8061" s="549">
        <v>6</v>
      </c>
      <c r="S8061" s="548"/>
      <c r="T8061" s="548"/>
      <c r="U8061" s="99"/>
    </row>
    <row r="8062" spans="1:21" ht="19.5" customHeight="1">
      <c r="A8062" s="545">
        <v>102732</v>
      </c>
      <c r="B8062" s="545" t="s">
        <v>10310</v>
      </c>
      <c r="C8062" s="545" t="s">
        <v>209</v>
      </c>
      <c r="D8062" s="546"/>
      <c r="E8062" s="171" t="str">
        <f t="shared" si="125"/>
        <v>1900</v>
      </c>
      <c r="F8062" s="547">
        <v>0</v>
      </c>
      <c r="G8062" s="548">
        <v>0</v>
      </c>
      <c r="H8062" s="547">
        <v>0</v>
      </c>
      <c r="I8062" s="545" t="s">
        <v>12643</v>
      </c>
      <c r="J8062" s="545"/>
      <c r="K8062" s="545" t="s">
        <v>13413</v>
      </c>
      <c r="L8062" s="545" t="s">
        <v>13413</v>
      </c>
      <c r="M8062" s="548" t="s">
        <v>13758</v>
      </c>
      <c r="N8062" s="545" t="s">
        <v>13413</v>
      </c>
      <c r="O8062" s="545" t="s">
        <v>13413</v>
      </c>
      <c r="P8062" s="549">
        <v>5657</v>
      </c>
      <c r="Q8062" s="549">
        <v>1</v>
      </c>
      <c r="R8062" s="549">
        <v>6</v>
      </c>
      <c r="S8062" s="548"/>
      <c r="T8062" s="548"/>
      <c r="U8062" s="99"/>
    </row>
    <row r="8063" spans="1:21" ht="19.5" customHeight="1">
      <c r="A8063" s="545">
        <v>102733</v>
      </c>
      <c r="B8063" s="545" t="s">
        <v>2749</v>
      </c>
      <c r="C8063" s="545" t="s">
        <v>209</v>
      </c>
      <c r="D8063" s="546"/>
      <c r="E8063" s="171" t="str">
        <f t="shared" si="125"/>
        <v>1900</v>
      </c>
      <c r="F8063" s="547">
        <v>0</v>
      </c>
      <c r="G8063" s="548">
        <v>0</v>
      </c>
      <c r="H8063" s="547">
        <v>0</v>
      </c>
      <c r="I8063" s="545" t="s">
        <v>12675</v>
      </c>
      <c r="J8063" s="545"/>
      <c r="K8063" s="545" t="s">
        <v>13413</v>
      </c>
      <c r="L8063" s="545" t="s">
        <v>13413</v>
      </c>
      <c r="M8063" s="548" t="s">
        <v>13758</v>
      </c>
      <c r="N8063" s="545" t="s">
        <v>13413</v>
      </c>
      <c r="O8063" s="545" t="s">
        <v>13413</v>
      </c>
      <c r="P8063" s="549">
        <v>5658</v>
      </c>
      <c r="Q8063" s="549">
        <v>1</v>
      </c>
      <c r="R8063" s="549">
        <v>141</v>
      </c>
      <c r="S8063" s="548"/>
      <c r="T8063" s="548"/>
      <c r="U8063" s="99"/>
    </row>
    <row r="8064" spans="1:21" ht="19.5" customHeight="1">
      <c r="A8064" s="545">
        <v>102734</v>
      </c>
      <c r="B8064" s="545" t="s">
        <v>2672</v>
      </c>
      <c r="C8064" s="545" t="s">
        <v>216</v>
      </c>
      <c r="D8064" s="546"/>
      <c r="E8064" s="171" t="str">
        <f t="shared" si="125"/>
        <v>1900</v>
      </c>
      <c r="F8064" s="547">
        <v>0</v>
      </c>
      <c r="G8064" s="548">
        <v>0</v>
      </c>
      <c r="H8064" s="547">
        <v>0</v>
      </c>
      <c r="I8064" s="545" t="s">
        <v>12642</v>
      </c>
      <c r="J8064" s="545"/>
      <c r="K8064" s="545" t="s">
        <v>13413</v>
      </c>
      <c r="L8064" s="545" t="s">
        <v>13413</v>
      </c>
      <c r="M8064" s="548" t="s">
        <v>13758</v>
      </c>
      <c r="N8064" s="545" t="s">
        <v>13413</v>
      </c>
      <c r="O8064" s="545" t="s">
        <v>14580</v>
      </c>
      <c r="P8064" s="549">
        <v>5659</v>
      </c>
      <c r="Q8064" s="549">
        <v>1</v>
      </c>
      <c r="R8064" s="549">
        <v>135</v>
      </c>
      <c r="S8064" s="548"/>
      <c r="T8064" s="548"/>
      <c r="U8064" s="99"/>
    </row>
    <row r="8065" spans="1:21" ht="19.5" customHeight="1">
      <c r="A8065" s="545">
        <v>102735</v>
      </c>
      <c r="B8065" s="545" t="s">
        <v>2384</v>
      </c>
      <c r="C8065" s="545" t="s">
        <v>216</v>
      </c>
      <c r="D8065" s="546"/>
      <c r="E8065" s="171" t="str">
        <f t="shared" si="125"/>
        <v>1900</v>
      </c>
      <c r="F8065" s="547">
        <v>0</v>
      </c>
      <c r="G8065" s="548">
        <v>0</v>
      </c>
      <c r="H8065" s="547">
        <v>0</v>
      </c>
      <c r="I8065" s="545" t="s">
        <v>12642</v>
      </c>
      <c r="J8065" s="545"/>
      <c r="K8065" s="545" t="s">
        <v>13413</v>
      </c>
      <c r="L8065" s="545" t="s">
        <v>13413</v>
      </c>
      <c r="M8065" s="548" t="s">
        <v>13758</v>
      </c>
      <c r="N8065" s="545" t="s">
        <v>13413</v>
      </c>
      <c r="O8065" s="545" t="s">
        <v>14580</v>
      </c>
      <c r="P8065" s="549">
        <v>5660</v>
      </c>
      <c r="Q8065" s="549">
        <v>1</v>
      </c>
      <c r="R8065" s="549">
        <v>135</v>
      </c>
      <c r="S8065" s="548"/>
      <c r="T8065" s="548"/>
      <c r="U8065" s="99"/>
    </row>
    <row r="8066" spans="1:21" ht="19.5" customHeight="1">
      <c r="A8066" s="545">
        <v>102736</v>
      </c>
      <c r="B8066" s="545" t="s">
        <v>1555</v>
      </c>
      <c r="C8066" s="545" t="s">
        <v>216</v>
      </c>
      <c r="D8066" s="546"/>
      <c r="E8066" s="171" t="str">
        <f t="shared" si="125"/>
        <v>1900</v>
      </c>
      <c r="F8066" s="547">
        <v>0</v>
      </c>
      <c r="G8066" s="548">
        <v>0</v>
      </c>
      <c r="H8066" s="547">
        <v>0</v>
      </c>
      <c r="I8066" s="545" t="s">
        <v>12656</v>
      </c>
      <c r="J8066" s="545"/>
      <c r="K8066" s="545" t="s">
        <v>13413</v>
      </c>
      <c r="L8066" s="545" t="s">
        <v>13818</v>
      </c>
      <c r="M8066" s="548" t="s">
        <v>13758</v>
      </c>
      <c r="N8066" s="545" t="s">
        <v>22146</v>
      </c>
      <c r="O8066" s="545" t="s">
        <v>15831</v>
      </c>
      <c r="P8066" s="549">
        <v>5661</v>
      </c>
      <c r="Q8066" s="549">
        <v>1</v>
      </c>
      <c r="R8066" s="549">
        <v>119</v>
      </c>
      <c r="S8066" s="548"/>
      <c r="T8066" s="548">
        <v>15</v>
      </c>
      <c r="U8066" s="99"/>
    </row>
    <row r="8067" spans="1:21" ht="19.5" customHeight="1">
      <c r="A8067" s="545">
        <v>102737</v>
      </c>
      <c r="B8067" s="545" t="s">
        <v>6504</v>
      </c>
      <c r="C8067" s="545" t="s">
        <v>216</v>
      </c>
      <c r="D8067" s="546">
        <v>44601</v>
      </c>
      <c r="E8067" s="171" t="str">
        <f t="shared" si="125"/>
        <v>2022</v>
      </c>
      <c r="F8067" s="547">
        <v>13029</v>
      </c>
      <c r="G8067" s="548">
        <v>0.19</v>
      </c>
      <c r="H8067" s="547">
        <v>10948.74</v>
      </c>
      <c r="I8067" s="545" t="s">
        <v>12686</v>
      </c>
      <c r="J8067" s="545" t="s">
        <v>13297</v>
      </c>
      <c r="K8067" s="545" t="s">
        <v>18871</v>
      </c>
      <c r="L8067" s="545" t="s">
        <v>13413</v>
      </c>
      <c r="M8067" s="548" t="s">
        <v>13758</v>
      </c>
      <c r="N8067" s="545" t="s">
        <v>13413</v>
      </c>
      <c r="O8067" s="545" t="s">
        <v>13413</v>
      </c>
      <c r="P8067" s="549">
        <v>12372</v>
      </c>
      <c r="Q8067" s="549">
        <v>1</v>
      </c>
      <c r="R8067" s="549">
        <v>131</v>
      </c>
      <c r="S8067" s="548">
        <v>2257</v>
      </c>
      <c r="T8067" s="548"/>
      <c r="U8067" s="99"/>
    </row>
    <row r="8068" spans="1:21" ht="19.5" customHeight="1">
      <c r="A8068" s="545">
        <v>102738</v>
      </c>
      <c r="B8068" s="545" t="s">
        <v>6292</v>
      </c>
      <c r="C8068" s="545" t="s">
        <v>216</v>
      </c>
      <c r="D8068" s="546">
        <v>46052</v>
      </c>
      <c r="E8068" s="171" t="str">
        <f t="shared" ref="E8068:E8131" si="126">TEXT(D8068,"YYYY")</f>
        <v>2026</v>
      </c>
      <c r="F8068" s="547">
        <v>3546</v>
      </c>
      <c r="G8068" s="548">
        <v>0.19</v>
      </c>
      <c r="H8068" s="547">
        <v>2979.83</v>
      </c>
      <c r="I8068" s="545" t="s">
        <v>12701</v>
      </c>
      <c r="J8068" s="545" t="s">
        <v>13307</v>
      </c>
      <c r="K8068" s="545" t="s">
        <v>13413</v>
      </c>
      <c r="L8068" s="545" t="s">
        <v>13413</v>
      </c>
      <c r="M8068" s="548" t="s">
        <v>13758</v>
      </c>
      <c r="N8068" s="545" t="s">
        <v>13413</v>
      </c>
      <c r="O8068" s="545" t="s">
        <v>14174</v>
      </c>
      <c r="P8068" s="549">
        <v>5662</v>
      </c>
      <c r="Q8068" s="549">
        <v>1</v>
      </c>
      <c r="R8068" s="549">
        <v>10</v>
      </c>
      <c r="S8068" s="548">
        <v>2228</v>
      </c>
      <c r="T8068" s="548"/>
      <c r="U8068" s="99"/>
    </row>
    <row r="8069" spans="1:21" ht="19.5" customHeight="1">
      <c r="A8069" s="545">
        <v>102739</v>
      </c>
      <c r="B8069" s="545" t="s">
        <v>12490</v>
      </c>
      <c r="C8069" s="545" t="s">
        <v>206</v>
      </c>
      <c r="D8069" s="546">
        <v>46052</v>
      </c>
      <c r="E8069" s="171" t="str">
        <f t="shared" si="126"/>
        <v>2026</v>
      </c>
      <c r="F8069" s="547">
        <v>30419</v>
      </c>
      <c r="G8069" s="548">
        <v>0.19</v>
      </c>
      <c r="H8069" s="547">
        <v>25562.18</v>
      </c>
      <c r="I8069" s="545" t="s">
        <v>12738</v>
      </c>
      <c r="J8069" s="545" t="s">
        <v>13307</v>
      </c>
      <c r="K8069" s="545" t="s">
        <v>18872</v>
      </c>
      <c r="L8069" s="545" t="s">
        <v>13413</v>
      </c>
      <c r="M8069" s="548" t="s">
        <v>13758</v>
      </c>
      <c r="N8069" s="545" t="s">
        <v>13413</v>
      </c>
      <c r="O8069" s="545" t="s">
        <v>16417</v>
      </c>
      <c r="P8069" s="549">
        <v>5663</v>
      </c>
      <c r="Q8069" s="549">
        <v>1</v>
      </c>
      <c r="R8069" s="549">
        <v>32</v>
      </c>
      <c r="S8069" s="548">
        <v>2228</v>
      </c>
      <c r="T8069" s="548"/>
      <c r="U8069" s="99"/>
    </row>
    <row r="8070" spans="1:21" ht="19.5" customHeight="1">
      <c r="A8070" s="545">
        <v>102740</v>
      </c>
      <c r="B8070" s="545" t="s">
        <v>10309</v>
      </c>
      <c r="C8070" s="545" t="s">
        <v>216</v>
      </c>
      <c r="D8070" s="546"/>
      <c r="E8070" s="171" t="str">
        <f t="shared" si="126"/>
        <v>1900</v>
      </c>
      <c r="F8070" s="547">
        <v>0</v>
      </c>
      <c r="G8070" s="548">
        <v>0</v>
      </c>
      <c r="H8070" s="547">
        <v>0</v>
      </c>
      <c r="I8070" s="545" t="s">
        <v>12640</v>
      </c>
      <c r="J8070" s="545"/>
      <c r="K8070" s="545" t="s">
        <v>13413</v>
      </c>
      <c r="L8070" s="545" t="s">
        <v>13413</v>
      </c>
      <c r="M8070" s="548" t="s">
        <v>13758</v>
      </c>
      <c r="N8070" s="545" t="s">
        <v>13413</v>
      </c>
      <c r="O8070" s="545" t="s">
        <v>13413</v>
      </c>
      <c r="P8070" s="549">
        <v>5664</v>
      </c>
      <c r="Q8070" s="549">
        <v>1</v>
      </c>
      <c r="R8070" s="549">
        <v>1</v>
      </c>
      <c r="S8070" s="548"/>
      <c r="T8070" s="548"/>
      <c r="U8070" s="99"/>
    </row>
    <row r="8071" spans="1:21" ht="19.5" customHeight="1">
      <c r="A8071" s="545">
        <v>102741</v>
      </c>
      <c r="B8071" s="545" t="s">
        <v>1402</v>
      </c>
      <c r="C8071" s="545" t="s">
        <v>216</v>
      </c>
      <c r="D8071" s="546"/>
      <c r="E8071" s="171" t="str">
        <f t="shared" si="126"/>
        <v>1900</v>
      </c>
      <c r="F8071" s="547">
        <v>0</v>
      </c>
      <c r="G8071" s="548">
        <v>0</v>
      </c>
      <c r="H8071" s="547">
        <v>0</v>
      </c>
      <c r="I8071" s="545" t="s">
        <v>12659</v>
      </c>
      <c r="J8071" s="545"/>
      <c r="K8071" s="545" t="s">
        <v>13413</v>
      </c>
      <c r="L8071" s="545" t="s">
        <v>13413</v>
      </c>
      <c r="M8071" s="548" t="s">
        <v>13758</v>
      </c>
      <c r="N8071" s="545" t="s">
        <v>13413</v>
      </c>
      <c r="O8071" s="545" t="s">
        <v>13413</v>
      </c>
      <c r="P8071" s="549">
        <v>5665</v>
      </c>
      <c r="Q8071" s="549">
        <v>1</v>
      </c>
      <c r="R8071" s="549">
        <v>116</v>
      </c>
      <c r="S8071" s="548"/>
      <c r="T8071" s="548"/>
      <c r="U8071" s="99"/>
    </row>
    <row r="8072" spans="1:21" ht="19.5" customHeight="1">
      <c r="A8072" s="545">
        <v>102742</v>
      </c>
      <c r="B8072" s="545" t="s">
        <v>4629</v>
      </c>
      <c r="C8072" s="545" t="s">
        <v>216</v>
      </c>
      <c r="D8072" s="546">
        <v>45491</v>
      </c>
      <c r="E8072" s="171" t="str">
        <f t="shared" si="126"/>
        <v>2024</v>
      </c>
      <c r="F8072" s="547">
        <v>1029</v>
      </c>
      <c r="G8072" s="548">
        <v>0.19</v>
      </c>
      <c r="H8072" s="547">
        <v>864.71</v>
      </c>
      <c r="I8072" s="545" t="s">
        <v>12659</v>
      </c>
      <c r="J8072" s="545" t="s">
        <v>13307</v>
      </c>
      <c r="K8072" s="545" t="s">
        <v>18873</v>
      </c>
      <c r="L8072" s="545" t="s">
        <v>14222</v>
      </c>
      <c r="M8072" s="548" t="s">
        <v>13758</v>
      </c>
      <c r="N8072" s="545" t="s">
        <v>13413</v>
      </c>
      <c r="O8072" s="545" t="s">
        <v>14223</v>
      </c>
      <c r="P8072" s="549">
        <v>5666</v>
      </c>
      <c r="Q8072" s="549">
        <v>1</v>
      </c>
      <c r="R8072" s="549">
        <v>116</v>
      </c>
      <c r="S8072" s="548">
        <v>2228</v>
      </c>
      <c r="T8072" s="548"/>
      <c r="U8072" s="99"/>
    </row>
    <row r="8073" spans="1:21" ht="19.5" customHeight="1">
      <c r="A8073" s="545">
        <v>102743</v>
      </c>
      <c r="B8073" s="545" t="s">
        <v>2570</v>
      </c>
      <c r="C8073" s="545" t="s">
        <v>209</v>
      </c>
      <c r="D8073" s="546"/>
      <c r="E8073" s="171" t="str">
        <f t="shared" si="126"/>
        <v>1900</v>
      </c>
      <c r="F8073" s="547">
        <v>0</v>
      </c>
      <c r="G8073" s="548">
        <v>0</v>
      </c>
      <c r="H8073" s="547">
        <v>0</v>
      </c>
      <c r="I8073" s="545" t="s">
        <v>12652</v>
      </c>
      <c r="J8073" s="545"/>
      <c r="K8073" s="545" t="s">
        <v>13413</v>
      </c>
      <c r="L8073" s="545" t="s">
        <v>14933</v>
      </c>
      <c r="M8073" s="548" t="s">
        <v>13758</v>
      </c>
      <c r="N8073" s="545" t="s">
        <v>13413</v>
      </c>
      <c r="O8073" s="545" t="s">
        <v>13413</v>
      </c>
      <c r="P8073" s="549">
        <v>5667</v>
      </c>
      <c r="Q8073" s="549">
        <v>1</v>
      </c>
      <c r="R8073" s="549">
        <v>134</v>
      </c>
      <c r="S8073" s="548"/>
      <c r="T8073" s="548"/>
      <c r="U8073" s="99"/>
    </row>
    <row r="8074" spans="1:21" ht="19.5" customHeight="1">
      <c r="A8074" s="545">
        <v>102744</v>
      </c>
      <c r="B8074" s="545" t="s">
        <v>10308</v>
      </c>
      <c r="C8074" s="545" t="s">
        <v>209</v>
      </c>
      <c r="D8074" s="546"/>
      <c r="E8074" s="171" t="str">
        <f t="shared" si="126"/>
        <v>1900</v>
      </c>
      <c r="F8074" s="547">
        <v>0</v>
      </c>
      <c r="G8074" s="548">
        <v>0</v>
      </c>
      <c r="H8074" s="547">
        <v>0</v>
      </c>
      <c r="I8074" s="545" t="s">
        <v>12718</v>
      </c>
      <c r="J8074" s="545"/>
      <c r="K8074" s="545" t="s">
        <v>13413</v>
      </c>
      <c r="L8074" s="545" t="s">
        <v>14565</v>
      </c>
      <c r="M8074" s="548" t="s">
        <v>13758</v>
      </c>
      <c r="N8074" s="545" t="s">
        <v>13413</v>
      </c>
      <c r="O8074" s="545" t="s">
        <v>13413</v>
      </c>
      <c r="P8074" s="549">
        <v>5668</v>
      </c>
      <c r="Q8074" s="549">
        <v>1</v>
      </c>
      <c r="R8074" s="549">
        <v>137</v>
      </c>
      <c r="S8074" s="548"/>
      <c r="T8074" s="548"/>
      <c r="U8074" s="99"/>
    </row>
    <row r="8075" spans="1:21" ht="19.5" customHeight="1">
      <c r="A8075" s="545">
        <v>102745</v>
      </c>
      <c r="B8075" s="545" t="s">
        <v>10307</v>
      </c>
      <c r="C8075" s="545" t="s">
        <v>209</v>
      </c>
      <c r="D8075" s="546"/>
      <c r="E8075" s="171" t="str">
        <f t="shared" si="126"/>
        <v>1900</v>
      </c>
      <c r="F8075" s="547">
        <v>0</v>
      </c>
      <c r="G8075" s="548">
        <v>0</v>
      </c>
      <c r="H8075" s="547">
        <v>0</v>
      </c>
      <c r="I8075" s="545" t="s">
        <v>12718</v>
      </c>
      <c r="J8075" s="545"/>
      <c r="K8075" s="545" t="s">
        <v>13413</v>
      </c>
      <c r="L8075" s="545" t="s">
        <v>14565</v>
      </c>
      <c r="M8075" s="548" t="s">
        <v>13758</v>
      </c>
      <c r="N8075" s="545" t="s">
        <v>13413</v>
      </c>
      <c r="O8075" s="545" t="s">
        <v>13413</v>
      </c>
      <c r="P8075" s="549">
        <v>5669</v>
      </c>
      <c r="Q8075" s="549">
        <v>1</v>
      </c>
      <c r="R8075" s="549">
        <v>137</v>
      </c>
      <c r="S8075" s="548"/>
      <c r="T8075" s="548"/>
      <c r="U8075" s="99"/>
    </row>
    <row r="8076" spans="1:21" ht="19.5" customHeight="1">
      <c r="A8076" s="545">
        <v>102746</v>
      </c>
      <c r="B8076" s="545" t="s">
        <v>1407</v>
      </c>
      <c r="C8076" s="545" t="s">
        <v>216</v>
      </c>
      <c r="D8076" s="546">
        <v>45491</v>
      </c>
      <c r="E8076" s="171" t="str">
        <f t="shared" si="126"/>
        <v>2024</v>
      </c>
      <c r="F8076" s="547">
        <v>20389</v>
      </c>
      <c r="G8076" s="548">
        <v>0.19</v>
      </c>
      <c r="H8076" s="547">
        <v>17133.61</v>
      </c>
      <c r="I8076" s="545" t="s">
        <v>12659</v>
      </c>
      <c r="J8076" s="545" t="s">
        <v>13307</v>
      </c>
      <c r="K8076" s="545" t="s">
        <v>18874</v>
      </c>
      <c r="L8076" s="545" t="s">
        <v>14222</v>
      </c>
      <c r="M8076" s="548" t="s">
        <v>13758</v>
      </c>
      <c r="N8076" s="545" t="s">
        <v>13413</v>
      </c>
      <c r="O8076" s="545" t="s">
        <v>16449</v>
      </c>
      <c r="P8076" s="549">
        <v>5670</v>
      </c>
      <c r="Q8076" s="549">
        <v>1</v>
      </c>
      <c r="R8076" s="549">
        <v>116</v>
      </c>
      <c r="S8076" s="548">
        <v>2228</v>
      </c>
      <c r="T8076" s="548"/>
      <c r="U8076" s="99"/>
    </row>
    <row r="8077" spans="1:21" ht="19.5" customHeight="1">
      <c r="A8077" s="545">
        <v>102747</v>
      </c>
      <c r="B8077" s="545" t="s">
        <v>10306</v>
      </c>
      <c r="C8077" s="545" t="s">
        <v>216</v>
      </c>
      <c r="D8077" s="546"/>
      <c r="E8077" s="171" t="str">
        <f t="shared" si="126"/>
        <v>1900</v>
      </c>
      <c r="F8077" s="547">
        <v>0</v>
      </c>
      <c r="G8077" s="548">
        <v>0</v>
      </c>
      <c r="H8077" s="547">
        <v>0</v>
      </c>
      <c r="I8077" s="545" t="s">
        <v>12752</v>
      </c>
      <c r="J8077" s="545"/>
      <c r="K8077" s="545" t="s">
        <v>18875</v>
      </c>
      <c r="L8077" s="545" t="s">
        <v>16404</v>
      </c>
      <c r="M8077" s="548" t="s">
        <v>13758</v>
      </c>
      <c r="N8077" s="545" t="s">
        <v>22190</v>
      </c>
      <c r="O8077" s="545" t="s">
        <v>16405</v>
      </c>
      <c r="P8077" s="549">
        <v>5671</v>
      </c>
      <c r="Q8077" s="549">
        <v>1</v>
      </c>
      <c r="R8077" s="549">
        <v>167</v>
      </c>
      <c r="S8077" s="548"/>
      <c r="T8077" s="548">
        <v>183</v>
      </c>
      <c r="U8077" s="99"/>
    </row>
    <row r="8078" spans="1:21" ht="19.5" customHeight="1">
      <c r="A8078" s="545">
        <v>102748</v>
      </c>
      <c r="B8078" s="545" t="s">
        <v>6503</v>
      </c>
      <c r="C8078" s="545" t="s">
        <v>216</v>
      </c>
      <c r="D8078" s="546">
        <v>44601</v>
      </c>
      <c r="E8078" s="171" t="str">
        <f t="shared" si="126"/>
        <v>2022</v>
      </c>
      <c r="F8078" s="547">
        <v>17259</v>
      </c>
      <c r="G8078" s="548">
        <v>0.19</v>
      </c>
      <c r="H8078" s="547">
        <v>14503.36</v>
      </c>
      <c r="I8078" s="545" t="s">
        <v>12686</v>
      </c>
      <c r="J8078" s="545" t="s">
        <v>13297</v>
      </c>
      <c r="K8078" s="545" t="s">
        <v>18876</v>
      </c>
      <c r="L8078" s="545" t="s">
        <v>13413</v>
      </c>
      <c r="M8078" s="548" t="s">
        <v>13758</v>
      </c>
      <c r="N8078" s="545" t="s">
        <v>13413</v>
      </c>
      <c r="O8078" s="545" t="s">
        <v>13413</v>
      </c>
      <c r="P8078" s="549">
        <v>12373</v>
      </c>
      <c r="Q8078" s="549">
        <v>1</v>
      </c>
      <c r="R8078" s="549">
        <v>131</v>
      </c>
      <c r="S8078" s="548">
        <v>2257</v>
      </c>
      <c r="T8078" s="548"/>
      <c r="U8078" s="99"/>
    </row>
    <row r="8079" spans="1:21" ht="19.5" customHeight="1">
      <c r="A8079" s="545">
        <v>102750</v>
      </c>
      <c r="B8079" s="545" t="s">
        <v>3719</v>
      </c>
      <c r="C8079" s="545" t="s">
        <v>209</v>
      </c>
      <c r="D8079" s="546">
        <v>43556</v>
      </c>
      <c r="E8079" s="171" t="str">
        <f t="shared" si="126"/>
        <v>2019</v>
      </c>
      <c r="F8079" s="547">
        <v>63380.04</v>
      </c>
      <c r="G8079" s="548">
        <v>0.19</v>
      </c>
      <c r="H8079" s="547">
        <v>53260.54</v>
      </c>
      <c r="I8079" s="545" t="s">
        <v>12746</v>
      </c>
      <c r="J8079" s="545" t="s">
        <v>13298</v>
      </c>
      <c r="K8079" s="545" t="s">
        <v>13413</v>
      </c>
      <c r="L8079" s="545" t="s">
        <v>13413</v>
      </c>
      <c r="M8079" s="548" t="s">
        <v>13758</v>
      </c>
      <c r="N8079" s="545" t="s">
        <v>13413</v>
      </c>
      <c r="O8079" s="545" t="s">
        <v>13413</v>
      </c>
      <c r="P8079" s="549">
        <v>5673</v>
      </c>
      <c r="Q8079" s="549">
        <v>1</v>
      </c>
      <c r="R8079" s="549">
        <v>29</v>
      </c>
      <c r="S8079" s="548">
        <v>1012</v>
      </c>
      <c r="T8079" s="548"/>
      <c r="U8079" s="99"/>
    </row>
    <row r="8080" spans="1:21" ht="19.5" customHeight="1">
      <c r="A8080" s="545">
        <v>102751</v>
      </c>
      <c r="B8080" s="545" t="s">
        <v>2247</v>
      </c>
      <c r="C8080" s="545" t="s">
        <v>216</v>
      </c>
      <c r="D8080" s="546"/>
      <c r="E8080" s="171" t="str">
        <f t="shared" si="126"/>
        <v>1900</v>
      </c>
      <c r="F8080" s="547">
        <v>0</v>
      </c>
      <c r="G8080" s="548">
        <v>0</v>
      </c>
      <c r="H8080" s="547">
        <v>0</v>
      </c>
      <c r="I8080" s="545" t="s">
        <v>12650</v>
      </c>
      <c r="J8080" s="545"/>
      <c r="K8080" s="545" t="s">
        <v>13413</v>
      </c>
      <c r="L8080" s="545" t="s">
        <v>15959</v>
      </c>
      <c r="M8080" s="548" t="s">
        <v>13758</v>
      </c>
      <c r="N8080" s="545" t="s">
        <v>13413</v>
      </c>
      <c r="O8080" s="545" t="s">
        <v>13413</v>
      </c>
      <c r="P8080" s="549">
        <v>5674</v>
      </c>
      <c r="Q8080" s="549">
        <v>1</v>
      </c>
      <c r="R8080" s="549">
        <v>127</v>
      </c>
      <c r="S8080" s="548"/>
      <c r="T8080" s="548"/>
      <c r="U8080" s="99"/>
    </row>
    <row r="8081" spans="1:21" ht="19.5" customHeight="1">
      <c r="A8081" s="545">
        <v>102752</v>
      </c>
      <c r="B8081" s="545" t="s">
        <v>6502</v>
      </c>
      <c r="C8081" s="545" t="s">
        <v>216</v>
      </c>
      <c r="D8081" s="546">
        <v>44601</v>
      </c>
      <c r="E8081" s="171" t="str">
        <f t="shared" si="126"/>
        <v>2022</v>
      </c>
      <c r="F8081" s="547">
        <v>10635.01</v>
      </c>
      <c r="G8081" s="548">
        <v>0.19</v>
      </c>
      <c r="H8081" s="547">
        <v>8936.98</v>
      </c>
      <c r="I8081" s="545" t="s">
        <v>12686</v>
      </c>
      <c r="J8081" s="545" t="s">
        <v>13297</v>
      </c>
      <c r="K8081" s="545" t="s">
        <v>18877</v>
      </c>
      <c r="L8081" s="545" t="s">
        <v>13413</v>
      </c>
      <c r="M8081" s="548" t="s">
        <v>13758</v>
      </c>
      <c r="N8081" s="545" t="s">
        <v>13413</v>
      </c>
      <c r="O8081" s="545" t="s">
        <v>13413</v>
      </c>
      <c r="P8081" s="549">
        <v>12374</v>
      </c>
      <c r="Q8081" s="549">
        <v>1</v>
      </c>
      <c r="R8081" s="549">
        <v>131</v>
      </c>
      <c r="S8081" s="548">
        <v>2257</v>
      </c>
      <c r="T8081" s="548"/>
      <c r="U8081" s="99"/>
    </row>
    <row r="8082" spans="1:21" ht="19.5" customHeight="1">
      <c r="A8082" s="545">
        <v>102753</v>
      </c>
      <c r="B8082" s="545" t="s">
        <v>6501</v>
      </c>
      <c r="C8082" s="545" t="s">
        <v>216</v>
      </c>
      <c r="D8082" s="546">
        <v>44601</v>
      </c>
      <c r="E8082" s="171" t="str">
        <f t="shared" si="126"/>
        <v>2022</v>
      </c>
      <c r="F8082" s="547">
        <v>91644.01</v>
      </c>
      <c r="G8082" s="548">
        <v>0.19</v>
      </c>
      <c r="H8082" s="547">
        <v>77011.77</v>
      </c>
      <c r="I8082" s="545" t="s">
        <v>12686</v>
      </c>
      <c r="J8082" s="545" t="s">
        <v>13297</v>
      </c>
      <c r="K8082" s="545" t="s">
        <v>18878</v>
      </c>
      <c r="L8082" s="545" t="s">
        <v>13413</v>
      </c>
      <c r="M8082" s="548" t="s">
        <v>13758</v>
      </c>
      <c r="N8082" s="545" t="s">
        <v>13413</v>
      </c>
      <c r="O8082" s="545" t="s">
        <v>13413</v>
      </c>
      <c r="P8082" s="549">
        <v>12375</v>
      </c>
      <c r="Q8082" s="549">
        <v>1</v>
      </c>
      <c r="R8082" s="549">
        <v>131</v>
      </c>
      <c r="S8082" s="548">
        <v>2257</v>
      </c>
      <c r="T8082" s="548"/>
      <c r="U8082" s="99"/>
    </row>
    <row r="8083" spans="1:21" ht="19.5" customHeight="1">
      <c r="A8083" s="545">
        <v>102754</v>
      </c>
      <c r="B8083" s="545" t="s">
        <v>6500</v>
      </c>
      <c r="C8083" s="545" t="s">
        <v>216</v>
      </c>
      <c r="D8083" s="546">
        <v>44601</v>
      </c>
      <c r="E8083" s="171" t="str">
        <f t="shared" si="126"/>
        <v>2022</v>
      </c>
      <c r="F8083" s="547">
        <v>147447</v>
      </c>
      <c r="G8083" s="548">
        <v>0.19</v>
      </c>
      <c r="H8083" s="547">
        <v>123905.04</v>
      </c>
      <c r="I8083" s="545" t="s">
        <v>12686</v>
      </c>
      <c r="J8083" s="545" t="s">
        <v>13297</v>
      </c>
      <c r="K8083" s="545" t="s">
        <v>18879</v>
      </c>
      <c r="L8083" s="545" t="s">
        <v>13413</v>
      </c>
      <c r="M8083" s="548" t="s">
        <v>13758</v>
      </c>
      <c r="N8083" s="545" t="s">
        <v>13413</v>
      </c>
      <c r="O8083" s="545" t="s">
        <v>13413</v>
      </c>
      <c r="P8083" s="549">
        <v>12376</v>
      </c>
      <c r="Q8083" s="549">
        <v>1</v>
      </c>
      <c r="R8083" s="549">
        <v>131</v>
      </c>
      <c r="S8083" s="548">
        <v>2257</v>
      </c>
      <c r="T8083" s="548"/>
      <c r="U8083" s="99"/>
    </row>
    <row r="8084" spans="1:21" ht="19.5" customHeight="1">
      <c r="A8084" s="545">
        <v>102755</v>
      </c>
      <c r="B8084" s="545" t="s">
        <v>6499</v>
      </c>
      <c r="C8084" s="545" t="s">
        <v>216</v>
      </c>
      <c r="D8084" s="546">
        <v>44589</v>
      </c>
      <c r="E8084" s="171" t="str">
        <f t="shared" si="126"/>
        <v>2022</v>
      </c>
      <c r="F8084" s="547">
        <v>182723</v>
      </c>
      <c r="G8084" s="548">
        <v>0.19</v>
      </c>
      <c r="H8084" s="547">
        <v>153548.74</v>
      </c>
      <c r="I8084" s="545" t="s">
        <v>12650</v>
      </c>
      <c r="J8084" s="545" t="s">
        <v>13297</v>
      </c>
      <c r="K8084" s="545" t="s">
        <v>18880</v>
      </c>
      <c r="L8084" s="545" t="s">
        <v>13413</v>
      </c>
      <c r="M8084" s="548" t="s">
        <v>13758</v>
      </c>
      <c r="N8084" s="545" t="s">
        <v>13413</v>
      </c>
      <c r="O8084" s="545" t="s">
        <v>13413</v>
      </c>
      <c r="P8084" s="549">
        <v>12377</v>
      </c>
      <c r="Q8084" s="549">
        <v>1</v>
      </c>
      <c r="R8084" s="549">
        <v>127</v>
      </c>
      <c r="S8084" s="548">
        <v>2257</v>
      </c>
      <c r="T8084" s="548"/>
      <c r="U8084" s="99"/>
    </row>
    <row r="8085" spans="1:21" ht="19.5" customHeight="1">
      <c r="A8085" s="545">
        <v>102756</v>
      </c>
      <c r="B8085" s="545" t="s">
        <v>6498</v>
      </c>
      <c r="C8085" s="545" t="s">
        <v>216</v>
      </c>
      <c r="D8085" s="546">
        <v>44590</v>
      </c>
      <c r="E8085" s="171" t="str">
        <f t="shared" si="126"/>
        <v>2022</v>
      </c>
      <c r="F8085" s="547">
        <v>724</v>
      </c>
      <c r="G8085" s="548">
        <v>0.19</v>
      </c>
      <c r="H8085" s="547">
        <v>608.4</v>
      </c>
      <c r="I8085" s="545" t="s">
        <v>12659</v>
      </c>
      <c r="J8085" s="545" t="s">
        <v>13297</v>
      </c>
      <c r="K8085" s="545" t="s">
        <v>18881</v>
      </c>
      <c r="L8085" s="545" t="s">
        <v>13413</v>
      </c>
      <c r="M8085" s="548" t="s">
        <v>13758</v>
      </c>
      <c r="N8085" s="545" t="s">
        <v>13413</v>
      </c>
      <c r="O8085" s="545" t="s">
        <v>13413</v>
      </c>
      <c r="P8085" s="549">
        <v>12378</v>
      </c>
      <c r="Q8085" s="549">
        <v>1</v>
      </c>
      <c r="R8085" s="549">
        <v>116</v>
      </c>
      <c r="S8085" s="548">
        <v>2257</v>
      </c>
      <c r="T8085" s="548"/>
      <c r="U8085" s="99"/>
    </row>
    <row r="8086" spans="1:21" ht="19.5" customHeight="1">
      <c r="A8086" s="545">
        <v>102757</v>
      </c>
      <c r="B8086" s="545" t="s">
        <v>6497</v>
      </c>
      <c r="C8086" s="545" t="s">
        <v>216</v>
      </c>
      <c r="D8086" s="546">
        <v>44590</v>
      </c>
      <c r="E8086" s="171" t="str">
        <f t="shared" si="126"/>
        <v>2022</v>
      </c>
      <c r="F8086" s="547">
        <v>458</v>
      </c>
      <c r="G8086" s="548">
        <v>0.19</v>
      </c>
      <c r="H8086" s="547">
        <v>384.87</v>
      </c>
      <c r="I8086" s="545" t="s">
        <v>12659</v>
      </c>
      <c r="J8086" s="545" t="s">
        <v>13297</v>
      </c>
      <c r="K8086" s="545" t="s">
        <v>18882</v>
      </c>
      <c r="L8086" s="545" t="s">
        <v>13413</v>
      </c>
      <c r="M8086" s="548" t="s">
        <v>13758</v>
      </c>
      <c r="N8086" s="545" t="s">
        <v>13413</v>
      </c>
      <c r="O8086" s="545" t="s">
        <v>13413</v>
      </c>
      <c r="P8086" s="549">
        <v>12379</v>
      </c>
      <c r="Q8086" s="549">
        <v>1</v>
      </c>
      <c r="R8086" s="549">
        <v>116</v>
      </c>
      <c r="S8086" s="548">
        <v>2257</v>
      </c>
      <c r="T8086" s="548"/>
      <c r="U8086" s="99"/>
    </row>
    <row r="8087" spans="1:21" ht="19.5" customHeight="1">
      <c r="A8087" s="545">
        <v>102758</v>
      </c>
      <c r="B8087" s="545" t="s">
        <v>6496</v>
      </c>
      <c r="C8087" s="545" t="s">
        <v>4552</v>
      </c>
      <c r="D8087" s="546">
        <v>44592</v>
      </c>
      <c r="E8087" s="171" t="str">
        <f t="shared" si="126"/>
        <v>2022</v>
      </c>
      <c r="F8087" s="547">
        <v>19702</v>
      </c>
      <c r="G8087" s="548">
        <v>0.19</v>
      </c>
      <c r="H8087" s="547">
        <v>16556.3</v>
      </c>
      <c r="I8087" s="545" t="s">
        <v>12700</v>
      </c>
      <c r="J8087" s="545" t="s">
        <v>13297</v>
      </c>
      <c r="K8087" s="545" t="s">
        <v>18883</v>
      </c>
      <c r="L8087" s="545" t="s">
        <v>13413</v>
      </c>
      <c r="M8087" s="548" t="s">
        <v>13758</v>
      </c>
      <c r="N8087" s="545" t="s">
        <v>13413</v>
      </c>
      <c r="O8087" s="545" t="s">
        <v>13413</v>
      </c>
      <c r="P8087" s="549">
        <v>12380</v>
      </c>
      <c r="Q8087" s="549">
        <v>1</v>
      </c>
      <c r="R8087" s="549">
        <v>117</v>
      </c>
      <c r="S8087" s="548">
        <v>2257</v>
      </c>
      <c r="T8087" s="548"/>
      <c r="U8087" s="99"/>
    </row>
    <row r="8088" spans="1:21" ht="19.5" customHeight="1">
      <c r="A8088" s="545">
        <v>102759</v>
      </c>
      <c r="B8088" s="545" t="s">
        <v>6495</v>
      </c>
      <c r="C8088" s="545" t="s">
        <v>4552</v>
      </c>
      <c r="D8088" s="546">
        <v>44592</v>
      </c>
      <c r="E8088" s="171" t="str">
        <f t="shared" si="126"/>
        <v>2022</v>
      </c>
      <c r="F8088" s="547">
        <v>82430</v>
      </c>
      <c r="G8088" s="548">
        <v>0.19</v>
      </c>
      <c r="H8088" s="547">
        <v>69268.91</v>
      </c>
      <c r="I8088" s="545" t="s">
        <v>12700</v>
      </c>
      <c r="J8088" s="545" t="s">
        <v>13297</v>
      </c>
      <c r="K8088" s="545" t="s">
        <v>18884</v>
      </c>
      <c r="L8088" s="545" t="s">
        <v>13413</v>
      </c>
      <c r="M8088" s="548" t="s">
        <v>13758</v>
      </c>
      <c r="N8088" s="545" t="s">
        <v>13413</v>
      </c>
      <c r="O8088" s="545" t="s">
        <v>13413</v>
      </c>
      <c r="P8088" s="549">
        <v>12381</v>
      </c>
      <c r="Q8088" s="549">
        <v>1</v>
      </c>
      <c r="R8088" s="549">
        <v>117</v>
      </c>
      <c r="S8088" s="548">
        <v>2257</v>
      </c>
      <c r="T8088" s="548"/>
      <c r="U8088" s="99"/>
    </row>
    <row r="8089" spans="1:21" ht="19.5" customHeight="1">
      <c r="A8089" s="545">
        <v>102760</v>
      </c>
      <c r="B8089" s="545" t="s">
        <v>6494</v>
      </c>
      <c r="C8089" s="545" t="s">
        <v>4552</v>
      </c>
      <c r="D8089" s="546">
        <v>44592</v>
      </c>
      <c r="E8089" s="171" t="str">
        <f t="shared" si="126"/>
        <v>2022</v>
      </c>
      <c r="F8089" s="547">
        <v>89512</v>
      </c>
      <c r="G8089" s="548">
        <v>0.19</v>
      </c>
      <c r="H8089" s="547">
        <v>75220.17</v>
      </c>
      <c r="I8089" s="545" t="s">
        <v>12700</v>
      </c>
      <c r="J8089" s="545" t="s">
        <v>13297</v>
      </c>
      <c r="K8089" s="545" t="s">
        <v>18885</v>
      </c>
      <c r="L8089" s="545" t="s">
        <v>13413</v>
      </c>
      <c r="M8089" s="548" t="s">
        <v>13758</v>
      </c>
      <c r="N8089" s="545" t="s">
        <v>13413</v>
      </c>
      <c r="O8089" s="545" t="s">
        <v>13413</v>
      </c>
      <c r="P8089" s="549">
        <v>12382</v>
      </c>
      <c r="Q8089" s="549">
        <v>1</v>
      </c>
      <c r="R8089" s="549">
        <v>117</v>
      </c>
      <c r="S8089" s="548">
        <v>2257</v>
      </c>
      <c r="T8089" s="548"/>
      <c r="U8089" s="99"/>
    </row>
    <row r="8090" spans="1:21" ht="19.5" customHeight="1">
      <c r="A8090" s="545">
        <v>102761</v>
      </c>
      <c r="B8090" s="545" t="s">
        <v>6493</v>
      </c>
      <c r="C8090" s="545" t="s">
        <v>4552</v>
      </c>
      <c r="D8090" s="546">
        <v>44592</v>
      </c>
      <c r="E8090" s="171" t="str">
        <f t="shared" si="126"/>
        <v>2022</v>
      </c>
      <c r="F8090" s="547">
        <v>47603</v>
      </c>
      <c r="G8090" s="548">
        <v>0.19</v>
      </c>
      <c r="H8090" s="547">
        <v>40002.519999999997</v>
      </c>
      <c r="I8090" s="545" t="s">
        <v>12700</v>
      </c>
      <c r="J8090" s="545" t="s">
        <v>13297</v>
      </c>
      <c r="K8090" s="545" t="s">
        <v>18886</v>
      </c>
      <c r="L8090" s="545" t="s">
        <v>13413</v>
      </c>
      <c r="M8090" s="548" t="s">
        <v>13758</v>
      </c>
      <c r="N8090" s="545" t="s">
        <v>13413</v>
      </c>
      <c r="O8090" s="545" t="s">
        <v>13413</v>
      </c>
      <c r="P8090" s="549">
        <v>12383</v>
      </c>
      <c r="Q8090" s="549">
        <v>1</v>
      </c>
      <c r="R8090" s="549">
        <v>117</v>
      </c>
      <c r="S8090" s="548">
        <v>2257</v>
      </c>
      <c r="T8090" s="548"/>
      <c r="U8090" s="99"/>
    </row>
    <row r="8091" spans="1:21" ht="19.5" customHeight="1">
      <c r="A8091" s="545">
        <v>102762</v>
      </c>
      <c r="B8091" s="545" t="s">
        <v>6492</v>
      </c>
      <c r="C8091" s="545" t="s">
        <v>4552</v>
      </c>
      <c r="D8091" s="546">
        <v>44592</v>
      </c>
      <c r="E8091" s="171" t="str">
        <f t="shared" si="126"/>
        <v>2022</v>
      </c>
      <c r="F8091" s="547">
        <v>62264</v>
      </c>
      <c r="G8091" s="548">
        <v>0.19</v>
      </c>
      <c r="H8091" s="547">
        <v>52322.69</v>
      </c>
      <c r="I8091" s="545" t="s">
        <v>12700</v>
      </c>
      <c r="J8091" s="545" t="s">
        <v>13297</v>
      </c>
      <c r="K8091" s="545" t="s">
        <v>18887</v>
      </c>
      <c r="L8091" s="545" t="s">
        <v>13413</v>
      </c>
      <c r="M8091" s="548" t="s">
        <v>13758</v>
      </c>
      <c r="N8091" s="545" t="s">
        <v>13413</v>
      </c>
      <c r="O8091" s="545" t="s">
        <v>13413</v>
      </c>
      <c r="P8091" s="549">
        <v>12384</v>
      </c>
      <c r="Q8091" s="549">
        <v>1</v>
      </c>
      <c r="R8091" s="549">
        <v>117</v>
      </c>
      <c r="S8091" s="548">
        <v>2257</v>
      </c>
      <c r="T8091" s="548"/>
      <c r="U8091" s="99"/>
    </row>
    <row r="8092" spans="1:21" ht="19.5" customHeight="1">
      <c r="A8092" s="545">
        <v>102763</v>
      </c>
      <c r="B8092" s="545" t="s">
        <v>6491</v>
      </c>
      <c r="C8092" s="545" t="s">
        <v>4552</v>
      </c>
      <c r="D8092" s="546">
        <v>44592</v>
      </c>
      <c r="E8092" s="171" t="str">
        <f t="shared" si="126"/>
        <v>2022</v>
      </c>
      <c r="F8092" s="547">
        <v>125582</v>
      </c>
      <c r="G8092" s="548">
        <v>0.19</v>
      </c>
      <c r="H8092" s="547">
        <v>105531.09</v>
      </c>
      <c r="I8092" s="545" t="s">
        <v>12700</v>
      </c>
      <c r="J8092" s="545" t="s">
        <v>13297</v>
      </c>
      <c r="K8092" s="545" t="s">
        <v>18888</v>
      </c>
      <c r="L8092" s="545" t="s">
        <v>13413</v>
      </c>
      <c r="M8092" s="548" t="s">
        <v>13758</v>
      </c>
      <c r="N8092" s="545" t="s">
        <v>13413</v>
      </c>
      <c r="O8092" s="545" t="s">
        <v>13413</v>
      </c>
      <c r="P8092" s="549">
        <v>12385</v>
      </c>
      <c r="Q8092" s="549">
        <v>1</v>
      </c>
      <c r="R8092" s="549">
        <v>117</v>
      </c>
      <c r="S8092" s="548">
        <v>2257</v>
      </c>
      <c r="T8092" s="548"/>
      <c r="U8092" s="99"/>
    </row>
    <row r="8093" spans="1:21" ht="19.5" customHeight="1">
      <c r="A8093" s="545">
        <v>102764</v>
      </c>
      <c r="B8093" s="545" t="s">
        <v>6490</v>
      </c>
      <c r="C8093" s="545" t="s">
        <v>4552</v>
      </c>
      <c r="D8093" s="546">
        <v>44592</v>
      </c>
      <c r="E8093" s="171" t="str">
        <f t="shared" si="126"/>
        <v>2022</v>
      </c>
      <c r="F8093" s="547">
        <v>62116</v>
      </c>
      <c r="G8093" s="548">
        <v>0.19</v>
      </c>
      <c r="H8093" s="547">
        <v>52198.32</v>
      </c>
      <c r="I8093" s="545" t="s">
        <v>12700</v>
      </c>
      <c r="J8093" s="545" t="s">
        <v>13297</v>
      </c>
      <c r="K8093" s="545" t="s">
        <v>18889</v>
      </c>
      <c r="L8093" s="545" t="s">
        <v>13413</v>
      </c>
      <c r="M8093" s="548" t="s">
        <v>13758</v>
      </c>
      <c r="N8093" s="545" t="s">
        <v>13413</v>
      </c>
      <c r="O8093" s="545" t="s">
        <v>13413</v>
      </c>
      <c r="P8093" s="549">
        <v>12386</v>
      </c>
      <c r="Q8093" s="549">
        <v>1</v>
      </c>
      <c r="R8093" s="549">
        <v>117</v>
      </c>
      <c r="S8093" s="548">
        <v>2257</v>
      </c>
      <c r="T8093" s="548"/>
      <c r="U8093" s="99"/>
    </row>
    <row r="8094" spans="1:21" ht="19.5" customHeight="1">
      <c r="A8094" s="545">
        <v>102765</v>
      </c>
      <c r="B8094" s="545" t="s">
        <v>6489</v>
      </c>
      <c r="C8094" s="545" t="s">
        <v>6479</v>
      </c>
      <c r="D8094" s="546">
        <v>44592</v>
      </c>
      <c r="E8094" s="171" t="str">
        <f t="shared" si="126"/>
        <v>2022</v>
      </c>
      <c r="F8094" s="547">
        <v>469469.01</v>
      </c>
      <c r="G8094" s="548">
        <v>0.19</v>
      </c>
      <c r="H8094" s="547">
        <v>394511.77</v>
      </c>
      <c r="I8094" s="545" t="s">
        <v>12700</v>
      </c>
      <c r="J8094" s="545" t="s">
        <v>13297</v>
      </c>
      <c r="K8094" s="545" t="s">
        <v>18890</v>
      </c>
      <c r="L8094" s="545" t="s">
        <v>13413</v>
      </c>
      <c r="M8094" s="548" t="s">
        <v>13758</v>
      </c>
      <c r="N8094" s="545" t="s">
        <v>13413</v>
      </c>
      <c r="O8094" s="545" t="s">
        <v>13413</v>
      </c>
      <c r="P8094" s="549">
        <v>12387</v>
      </c>
      <c r="Q8094" s="549">
        <v>1</v>
      </c>
      <c r="R8094" s="549">
        <v>117</v>
      </c>
      <c r="S8094" s="548">
        <v>2257</v>
      </c>
      <c r="T8094" s="548"/>
      <c r="U8094" s="99"/>
    </row>
    <row r="8095" spans="1:21" ht="19.5" customHeight="1">
      <c r="A8095" s="545">
        <v>102766</v>
      </c>
      <c r="B8095" s="545" t="s">
        <v>6488</v>
      </c>
      <c r="C8095" s="545" t="s">
        <v>6479</v>
      </c>
      <c r="D8095" s="546">
        <v>44592</v>
      </c>
      <c r="E8095" s="171" t="str">
        <f t="shared" si="126"/>
        <v>2022</v>
      </c>
      <c r="F8095" s="547">
        <v>213616</v>
      </c>
      <c r="G8095" s="548">
        <v>0.19</v>
      </c>
      <c r="H8095" s="547">
        <v>179509.24</v>
      </c>
      <c r="I8095" s="545" t="s">
        <v>12700</v>
      </c>
      <c r="J8095" s="545" t="s">
        <v>13297</v>
      </c>
      <c r="K8095" s="545" t="s">
        <v>18891</v>
      </c>
      <c r="L8095" s="545" t="s">
        <v>13413</v>
      </c>
      <c r="M8095" s="548" t="s">
        <v>13758</v>
      </c>
      <c r="N8095" s="545" t="s">
        <v>13413</v>
      </c>
      <c r="O8095" s="545" t="s">
        <v>13413</v>
      </c>
      <c r="P8095" s="549">
        <v>12388</v>
      </c>
      <c r="Q8095" s="549">
        <v>1</v>
      </c>
      <c r="R8095" s="549">
        <v>117</v>
      </c>
      <c r="S8095" s="548">
        <v>2257</v>
      </c>
      <c r="T8095" s="548"/>
      <c r="U8095" s="99"/>
    </row>
    <row r="8096" spans="1:21" ht="19.5" customHeight="1">
      <c r="A8096" s="545">
        <v>102767</v>
      </c>
      <c r="B8096" s="545" t="s">
        <v>6487</v>
      </c>
      <c r="C8096" s="545" t="s">
        <v>216</v>
      </c>
      <c r="D8096" s="546">
        <v>44592</v>
      </c>
      <c r="E8096" s="171" t="str">
        <f t="shared" si="126"/>
        <v>2022</v>
      </c>
      <c r="F8096" s="547">
        <v>361665</v>
      </c>
      <c r="G8096" s="548">
        <v>0.19</v>
      </c>
      <c r="H8096" s="547">
        <v>303920.17</v>
      </c>
      <c r="I8096" s="545" t="s">
        <v>12700</v>
      </c>
      <c r="J8096" s="545" t="s">
        <v>13297</v>
      </c>
      <c r="K8096" s="545" t="s">
        <v>18892</v>
      </c>
      <c r="L8096" s="545" t="s">
        <v>13413</v>
      </c>
      <c r="M8096" s="548" t="s">
        <v>13758</v>
      </c>
      <c r="N8096" s="545" t="s">
        <v>13413</v>
      </c>
      <c r="O8096" s="545" t="s">
        <v>13413</v>
      </c>
      <c r="P8096" s="549">
        <v>12389</v>
      </c>
      <c r="Q8096" s="549">
        <v>1</v>
      </c>
      <c r="R8096" s="549">
        <v>117</v>
      </c>
      <c r="S8096" s="548">
        <v>2257</v>
      </c>
      <c r="T8096" s="548"/>
      <c r="U8096" s="99"/>
    </row>
    <row r="8097" spans="1:21" ht="19.5" customHeight="1">
      <c r="A8097" s="545">
        <v>102768</v>
      </c>
      <c r="B8097" s="545" t="s">
        <v>6486</v>
      </c>
      <c r="C8097" s="545" t="s">
        <v>216</v>
      </c>
      <c r="D8097" s="546">
        <v>44592</v>
      </c>
      <c r="E8097" s="171" t="str">
        <f t="shared" si="126"/>
        <v>2022</v>
      </c>
      <c r="F8097" s="547">
        <v>23127</v>
      </c>
      <c r="G8097" s="548">
        <v>0.19</v>
      </c>
      <c r="H8097" s="547">
        <v>19434.45</v>
      </c>
      <c r="I8097" s="545" t="s">
        <v>12700</v>
      </c>
      <c r="J8097" s="545" t="s">
        <v>13297</v>
      </c>
      <c r="K8097" s="545" t="s">
        <v>18893</v>
      </c>
      <c r="L8097" s="545" t="s">
        <v>13413</v>
      </c>
      <c r="M8097" s="548" t="s">
        <v>13758</v>
      </c>
      <c r="N8097" s="545" t="s">
        <v>13413</v>
      </c>
      <c r="O8097" s="545" t="s">
        <v>13413</v>
      </c>
      <c r="P8097" s="549">
        <v>12390</v>
      </c>
      <c r="Q8097" s="549">
        <v>1</v>
      </c>
      <c r="R8097" s="549">
        <v>117</v>
      </c>
      <c r="S8097" s="548">
        <v>2257</v>
      </c>
      <c r="T8097" s="548"/>
      <c r="U8097" s="99"/>
    </row>
    <row r="8098" spans="1:21" ht="19.5" customHeight="1">
      <c r="A8098" s="545">
        <v>102769</v>
      </c>
      <c r="B8098" s="545" t="s">
        <v>6485</v>
      </c>
      <c r="C8098" s="545" t="s">
        <v>216</v>
      </c>
      <c r="D8098" s="546">
        <v>44592</v>
      </c>
      <c r="E8098" s="171" t="str">
        <f t="shared" si="126"/>
        <v>2022</v>
      </c>
      <c r="F8098" s="547">
        <v>20460</v>
      </c>
      <c r="G8098" s="548">
        <v>0.19</v>
      </c>
      <c r="H8098" s="547">
        <v>17193.28</v>
      </c>
      <c r="I8098" s="545" t="s">
        <v>12700</v>
      </c>
      <c r="J8098" s="545" t="s">
        <v>13297</v>
      </c>
      <c r="K8098" s="545" t="s">
        <v>18894</v>
      </c>
      <c r="L8098" s="545" t="s">
        <v>13413</v>
      </c>
      <c r="M8098" s="548" t="s">
        <v>13758</v>
      </c>
      <c r="N8098" s="545" t="s">
        <v>13413</v>
      </c>
      <c r="O8098" s="545" t="s">
        <v>13413</v>
      </c>
      <c r="P8098" s="549">
        <v>12391</v>
      </c>
      <c r="Q8098" s="549">
        <v>1</v>
      </c>
      <c r="R8098" s="549">
        <v>117</v>
      </c>
      <c r="S8098" s="548">
        <v>2257</v>
      </c>
      <c r="T8098" s="548"/>
      <c r="U8098" s="99"/>
    </row>
    <row r="8099" spans="1:21" ht="19.5" customHeight="1">
      <c r="A8099" s="545">
        <v>102770</v>
      </c>
      <c r="B8099" s="545" t="s">
        <v>6484</v>
      </c>
      <c r="C8099" s="545" t="s">
        <v>216</v>
      </c>
      <c r="D8099" s="546">
        <v>44592</v>
      </c>
      <c r="E8099" s="171" t="str">
        <f t="shared" si="126"/>
        <v>2022</v>
      </c>
      <c r="F8099" s="547">
        <v>15621</v>
      </c>
      <c r="G8099" s="548">
        <v>0.19</v>
      </c>
      <c r="H8099" s="547">
        <v>13126.89</v>
      </c>
      <c r="I8099" s="545" t="s">
        <v>12700</v>
      </c>
      <c r="J8099" s="545" t="s">
        <v>13297</v>
      </c>
      <c r="K8099" s="545" t="s">
        <v>18895</v>
      </c>
      <c r="L8099" s="545" t="s">
        <v>13413</v>
      </c>
      <c r="M8099" s="548" t="s">
        <v>13758</v>
      </c>
      <c r="N8099" s="545" t="s">
        <v>13413</v>
      </c>
      <c r="O8099" s="545" t="s">
        <v>13413</v>
      </c>
      <c r="P8099" s="549">
        <v>12392</v>
      </c>
      <c r="Q8099" s="549">
        <v>1</v>
      </c>
      <c r="R8099" s="549">
        <v>117</v>
      </c>
      <c r="S8099" s="548">
        <v>2257</v>
      </c>
      <c r="T8099" s="548"/>
      <c r="U8099" s="99"/>
    </row>
    <row r="8100" spans="1:21" ht="19.5" customHeight="1">
      <c r="A8100" s="545">
        <v>102771</v>
      </c>
      <c r="B8100" s="545" t="s">
        <v>6483</v>
      </c>
      <c r="C8100" s="545" t="s">
        <v>216</v>
      </c>
      <c r="D8100" s="546">
        <v>44592</v>
      </c>
      <c r="E8100" s="171" t="str">
        <f t="shared" si="126"/>
        <v>2022</v>
      </c>
      <c r="F8100" s="547">
        <v>299676</v>
      </c>
      <c r="G8100" s="548">
        <v>0.19</v>
      </c>
      <c r="H8100" s="547">
        <v>251828.57</v>
      </c>
      <c r="I8100" s="545" t="s">
        <v>12700</v>
      </c>
      <c r="J8100" s="545" t="s">
        <v>13297</v>
      </c>
      <c r="K8100" s="545" t="s">
        <v>18896</v>
      </c>
      <c r="L8100" s="545" t="s">
        <v>13413</v>
      </c>
      <c r="M8100" s="548" t="s">
        <v>13758</v>
      </c>
      <c r="N8100" s="545" t="s">
        <v>13413</v>
      </c>
      <c r="O8100" s="545" t="s">
        <v>13413</v>
      </c>
      <c r="P8100" s="549">
        <v>12393</v>
      </c>
      <c r="Q8100" s="549">
        <v>1</v>
      </c>
      <c r="R8100" s="549">
        <v>117</v>
      </c>
      <c r="S8100" s="548">
        <v>2257</v>
      </c>
      <c r="T8100" s="548"/>
      <c r="U8100" s="99"/>
    </row>
    <row r="8101" spans="1:21" ht="19.5" customHeight="1">
      <c r="A8101" s="545">
        <v>102772</v>
      </c>
      <c r="B8101" s="545" t="s">
        <v>6482</v>
      </c>
      <c r="C8101" s="545" t="s">
        <v>216</v>
      </c>
      <c r="D8101" s="546">
        <v>44592</v>
      </c>
      <c r="E8101" s="171" t="str">
        <f t="shared" si="126"/>
        <v>2022</v>
      </c>
      <c r="F8101" s="547">
        <v>31580.01</v>
      </c>
      <c r="G8101" s="548">
        <v>0.19</v>
      </c>
      <c r="H8101" s="547">
        <v>26537.82</v>
      </c>
      <c r="I8101" s="545" t="s">
        <v>12700</v>
      </c>
      <c r="J8101" s="545" t="s">
        <v>13297</v>
      </c>
      <c r="K8101" s="545" t="s">
        <v>18897</v>
      </c>
      <c r="L8101" s="545" t="s">
        <v>13413</v>
      </c>
      <c r="M8101" s="548" t="s">
        <v>13758</v>
      </c>
      <c r="N8101" s="545" t="s">
        <v>13413</v>
      </c>
      <c r="O8101" s="545" t="s">
        <v>13413</v>
      </c>
      <c r="P8101" s="549">
        <v>12394</v>
      </c>
      <c r="Q8101" s="549">
        <v>1</v>
      </c>
      <c r="R8101" s="549">
        <v>117</v>
      </c>
      <c r="S8101" s="548">
        <v>2257</v>
      </c>
      <c r="T8101" s="548"/>
      <c r="U8101" s="99"/>
    </row>
    <row r="8102" spans="1:21" ht="19.5" customHeight="1">
      <c r="A8102" s="545">
        <v>102773</v>
      </c>
      <c r="B8102" s="545" t="s">
        <v>6481</v>
      </c>
      <c r="C8102" s="545" t="s">
        <v>216</v>
      </c>
      <c r="D8102" s="546">
        <v>44592</v>
      </c>
      <c r="E8102" s="171" t="str">
        <f t="shared" si="126"/>
        <v>2022</v>
      </c>
      <c r="F8102" s="547">
        <v>34749</v>
      </c>
      <c r="G8102" s="548">
        <v>0.19</v>
      </c>
      <c r="H8102" s="547">
        <v>29200.84</v>
      </c>
      <c r="I8102" s="545" t="s">
        <v>12700</v>
      </c>
      <c r="J8102" s="545" t="s">
        <v>13297</v>
      </c>
      <c r="K8102" s="545" t="s">
        <v>18898</v>
      </c>
      <c r="L8102" s="545" t="s">
        <v>13413</v>
      </c>
      <c r="M8102" s="548" t="s">
        <v>13758</v>
      </c>
      <c r="N8102" s="545" t="s">
        <v>13413</v>
      </c>
      <c r="O8102" s="545" t="s">
        <v>13413</v>
      </c>
      <c r="P8102" s="549">
        <v>12395</v>
      </c>
      <c r="Q8102" s="549">
        <v>1</v>
      </c>
      <c r="R8102" s="549">
        <v>117</v>
      </c>
      <c r="S8102" s="548">
        <v>2257</v>
      </c>
      <c r="T8102" s="548"/>
      <c r="U8102" s="99"/>
    </row>
    <row r="8103" spans="1:21" ht="19.5" customHeight="1">
      <c r="A8103" s="545">
        <v>102774</v>
      </c>
      <c r="B8103" s="545" t="s">
        <v>6480</v>
      </c>
      <c r="C8103" s="545" t="s">
        <v>6477</v>
      </c>
      <c r="D8103" s="546">
        <v>44592</v>
      </c>
      <c r="E8103" s="171" t="str">
        <f t="shared" si="126"/>
        <v>2022</v>
      </c>
      <c r="F8103" s="547">
        <v>300281.01</v>
      </c>
      <c r="G8103" s="548">
        <v>0.19</v>
      </c>
      <c r="H8103" s="547">
        <v>252336.98</v>
      </c>
      <c r="I8103" s="545" t="s">
        <v>12700</v>
      </c>
      <c r="J8103" s="545" t="s">
        <v>13297</v>
      </c>
      <c r="K8103" s="545" t="s">
        <v>18899</v>
      </c>
      <c r="L8103" s="545" t="s">
        <v>13413</v>
      </c>
      <c r="M8103" s="548" t="s">
        <v>13758</v>
      </c>
      <c r="N8103" s="545" t="s">
        <v>13413</v>
      </c>
      <c r="O8103" s="545" t="s">
        <v>13413</v>
      </c>
      <c r="P8103" s="549">
        <v>12396</v>
      </c>
      <c r="Q8103" s="549">
        <v>1</v>
      </c>
      <c r="R8103" s="549">
        <v>117</v>
      </c>
      <c r="S8103" s="548">
        <v>2257</v>
      </c>
      <c r="T8103" s="548"/>
      <c r="U8103" s="99"/>
    </row>
    <row r="8104" spans="1:21" ht="19.5" customHeight="1">
      <c r="A8104" s="545">
        <v>102775</v>
      </c>
      <c r="B8104" s="545" t="s">
        <v>6478</v>
      </c>
      <c r="C8104" s="545" t="s">
        <v>6479</v>
      </c>
      <c r="D8104" s="546">
        <v>44592</v>
      </c>
      <c r="E8104" s="171" t="str">
        <f t="shared" si="126"/>
        <v>2022</v>
      </c>
      <c r="F8104" s="547">
        <v>66857</v>
      </c>
      <c r="G8104" s="548">
        <v>0.19</v>
      </c>
      <c r="H8104" s="547">
        <v>56182.35</v>
      </c>
      <c r="I8104" s="545" t="s">
        <v>12700</v>
      </c>
      <c r="J8104" s="545" t="s">
        <v>13297</v>
      </c>
      <c r="K8104" s="545" t="s">
        <v>18900</v>
      </c>
      <c r="L8104" s="545" t="s">
        <v>13413</v>
      </c>
      <c r="M8104" s="548" t="s">
        <v>13758</v>
      </c>
      <c r="N8104" s="545" t="s">
        <v>13413</v>
      </c>
      <c r="O8104" s="545" t="s">
        <v>13413</v>
      </c>
      <c r="P8104" s="549">
        <v>12397</v>
      </c>
      <c r="Q8104" s="549">
        <v>1</v>
      </c>
      <c r="R8104" s="549">
        <v>117</v>
      </c>
      <c r="S8104" s="548">
        <v>2257</v>
      </c>
      <c r="T8104" s="548"/>
      <c r="U8104" s="99"/>
    </row>
    <row r="8105" spans="1:21" ht="19.5" customHeight="1">
      <c r="A8105" s="545">
        <v>102776</v>
      </c>
      <c r="B8105" s="545" t="s">
        <v>6476</v>
      </c>
      <c r="C8105" s="545" t="s">
        <v>6477</v>
      </c>
      <c r="D8105" s="546">
        <v>44592</v>
      </c>
      <c r="E8105" s="171" t="str">
        <f t="shared" si="126"/>
        <v>2022</v>
      </c>
      <c r="F8105" s="547">
        <v>125777</v>
      </c>
      <c r="G8105" s="548">
        <v>0.19</v>
      </c>
      <c r="H8105" s="547">
        <v>105694.96</v>
      </c>
      <c r="I8105" s="545" t="s">
        <v>12700</v>
      </c>
      <c r="J8105" s="545" t="s">
        <v>13297</v>
      </c>
      <c r="K8105" s="545" t="s">
        <v>18901</v>
      </c>
      <c r="L8105" s="545" t="s">
        <v>13413</v>
      </c>
      <c r="M8105" s="548" t="s">
        <v>13758</v>
      </c>
      <c r="N8105" s="545" t="s">
        <v>13413</v>
      </c>
      <c r="O8105" s="545" t="s">
        <v>13413</v>
      </c>
      <c r="P8105" s="549">
        <v>12398</v>
      </c>
      <c r="Q8105" s="549">
        <v>1</v>
      </c>
      <c r="R8105" s="549">
        <v>117</v>
      </c>
      <c r="S8105" s="548">
        <v>2257</v>
      </c>
      <c r="T8105" s="548"/>
      <c r="U8105" s="99"/>
    </row>
    <row r="8106" spans="1:21" ht="19.5" customHeight="1">
      <c r="A8106" s="545">
        <v>102777</v>
      </c>
      <c r="B8106" s="545" t="s">
        <v>6115</v>
      </c>
      <c r="C8106" s="545" t="s">
        <v>221</v>
      </c>
      <c r="D8106" s="546">
        <v>45708</v>
      </c>
      <c r="E8106" s="171" t="str">
        <f t="shared" si="126"/>
        <v>2025</v>
      </c>
      <c r="F8106" s="547">
        <v>810359.68</v>
      </c>
      <c r="G8106" s="548">
        <v>0.19</v>
      </c>
      <c r="H8106" s="547">
        <v>680974.53</v>
      </c>
      <c r="I8106" s="545" t="s">
        <v>12684</v>
      </c>
      <c r="J8106" s="545" t="s">
        <v>13307</v>
      </c>
      <c r="K8106" s="545" t="s">
        <v>18902</v>
      </c>
      <c r="L8106" s="545" t="s">
        <v>17016</v>
      </c>
      <c r="M8106" s="548" t="s">
        <v>13758</v>
      </c>
      <c r="N8106" s="545" t="s">
        <v>13413</v>
      </c>
      <c r="O8106" s="545" t="s">
        <v>13413</v>
      </c>
      <c r="P8106" s="549">
        <v>12399</v>
      </c>
      <c r="Q8106" s="549">
        <v>1</v>
      </c>
      <c r="R8106" s="549">
        <v>95</v>
      </c>
      <c r="S8106" s="548">
        <v>2228</v>
      </c>
      <c r="T8106" s="548"/>
      <c r="U8106" s="99"/>
    </row>
    <row r="8107" spans="1:21" ht="19.5" customHeight="1">
      <c r="A8107" s="545">
        <v>102778</v>
      </c>
      <c r="B8107" s="545" t="s">
        <v>7557</v>
      </c>
      <c r="C8107" s="545" t="s">
        <v>216</v>
      </c>
      <c r="D8107" s="546">
        <v>43697</v>
      </c>
      <c r="E8107" s="171" t="str">
        <f t="shared" si="126"/>
        <v>2019</v>
      </c>
      <c r="F8107" s="547">
        <v>52707599</v>
      </c>
      <c r="G8107" s="548">
        <v>0.19</v>
      </c>
      <c r="H8107" s="547">
        <v>44292100</v>
      </c>
      <c r="I8107" s="545" t="s">
        <v>12956</v>
      </c>
      <c r="J8107" s="545" t="s">
        <v>13321</v>
      </c>
      <c r="K8107" s="545" t="s">
        <v>18903</v>
      </c>
      <c r="L8107" s="545" t="s">
        <v>13413</v>
      </c>
      <c r="M8107" s="548" t="s">
        <v>13758</v>
      </c>
      <c r="N8107" s="545" t="s">
        <v>13413</v>
      </c>
      <c r="O8107" s="545" t="s">
        <v>13413</v>
      </c>
      <c r="P8107" s="549">
        <v>12400</v>
      </c>
      <c r="Q8107" s="549">
        <v>1</v>
      </c>
      <c r="R8107" s="549">
        <v>133</v>
      </c>
      <c r="S8107" s="548">
        <v>2244</v>
      </c>
      <c r="T8107" s="548"/>
      <c r="U8107" s="99"/>
    </row>
    <row r="8108" spans="1:21" ht="19.5" customHeight="1">
      <c r="A8108" s="545">
        <v>102779</v>
      </c>
      <c r="B8108" s="545" t="s">
        <v>7556</v>
      </c>
      <c r="C8108" s="545" t="s">
        <v>209</v>
      </c>
      <c r="D8108" s="546">
        <v>43697</v>
      </c>
      <c r="E8108" s="171" t="str">
        <f t="shared" si="126"/>
        <v>2019</v>
      </c>
      <c r="F8108" s="547">
        <v>42025</v>
      </c>
      <c r="G8108" s="548">
        <v>0.19</v>
      </c>
      <c r="H8108" s="547">
        <v>35315.129999999997</v>
      </c>
      <c r="I8108" s="545" t="s">
        <v>12706</v>
      </c>
      <c r="J8108" s="545" t="s">
        <v>13383</v>
      </c>
      <c r="K8108" s="545" t="s">
        <v>13413</v>
      </c>
      <c r="L8108" s="545" t="s">
        <v>13413</v>
      </c>
      <c r="M8108" s="548" t="s">
        <v>13758</v>
      </c>
      <c r="N8108" s="545" t="s">
        <v>13413</v>
      </c>
      <c r="O8108" s="545" t="s">
        <v>13413</v>
      </c>
      <c r="P8108" s="549">
        <v>12401</v>
      </c>
      <c r="Q8108" s="549">
        <v>1</v>
      </c>
      <c r="R8108" s="549">
        <v>128</v>
      </c>
      <c r="S8108" s="548">
        <v>1679</v>
      </c>
      <c r="T8108" s="548"/>
      <c r="U8108" s="99"/>
    </row>
    <row r="8109" spans="1:21" ht="19.5" customHeight="1">
      <c r="A8109" s="545">
        <v>102780</v>
      </c>
      <c r="B8109" s="545" t="s">
        <v>6457</v>
      </c>
      <c r="C8109" s="545" t="s">
        <v>216</v>
      </c>
      <c r="D8109" s="546">
        <v>44591</v>
      </c>
      <c r="E8109" s="171" t="str">
        <f t="shared" si="126"/>
        <v>2022</v>
      </c>
      <c r="F8109" s="547">
        <v>36040.01</v>
      </c>
      <c r="G8109" s="548">
        <v>0.19</v>
      </c>
      <c r="H8109" s="547">
        <v>30285.72</v>
      </c>
      <c r="I8109" s="545" t="s">
        <v>12659</v>
      </c>
      <c r="J8109" s="545" t="s">
        <v>13297</v>
      </c>
      <c r="K8109" s="545" t="s">
        <v>18904</v>
      </c>
      <c r="L8109" s="545" t="s">
        <v>13413</v>
      </c>
      <c r="M8109" s="548" t="s">
        <v>13758</v>
      </c>
      <c r="N8109" s="545" t="s">
        <v>13413</v>
      </c>
      <c r="O8109" s="545" t="s">
        <v>13413</v>
      </c>
      <c r="P8109" s="549">
        <v>12403</v>
      </c>
      <c r="Q8109" s="549">
        <v>1</v>
      </c>
      <c r="R8109" s="549">
        <v>116</v>
      </c>
      <c r="S8109" s="548">
        <v>2257</v>
      </c>
      <c r="T8109" s="548"/>
      <c r="U8109" s="99"/>
    </row>
    <row r="8110" spans="1:21" ht="19.5" customHeight="1">
      <c r="A8110" s="545">
        <v>102781</v>
      </c>
      <c r="B8110" s="545" t="s">
        <v>6456</v>
      </c>
      <c r="C8110" s="545" t="s">
        <v>216</v>
      </c>
      <c r="D8110" s="546">
        <v>44591</v>
      </c>
      <c r="E8110" s="171" t="str">
        <f t="shared" si="126"/>
        <v>2022</v>
      </c>
      <c r="F8110" s="547">
        <v>202121</v>
      </c>
      <c r="G8110" s="548">
        <v>0.19</v>
      </c>
      <c r="H8110" s="547">
        <v>169849.58</v>
      </c>
      <c r="I8110" s="545" t="s">
        <v>12659</v>
      </c>
      <c r="J8110" s="545" t="s">
        <v>13297</v>
      </c>
      <c r="K8110" s="545" t="s">
        <v>18905</v>
      </c>
      <c r="L8110" s="545" t="s">
        <v>13413</v>
      </c>
      <c r="M8110" s="548" t="s">
        <v>13758</v>
      </c>
      <c r="N8110" s="545" t="s">
        <v>13413</v>
      </c>
      <c r="O8110" s="545" t="s">
        <v>13413</v>
      </c>
      <c r="P8110" s="549">
        <v>12404</v>
      </c>
      <c r="Q8110" s="549">
        <v>1</v>
      </c>
      <c r="R8110" s="549">
        <v>116</v>
      </c>
      <c r="S8110" s="548">
        <v>2257</v>
      </c>
      <c r="T8110" s="548"/>
      <c r="U8110" s="99"/>
    </row>
    <row r="8111" spans="1:21" ht="19.5" customHeight="1">
      <c r="A8111" s="545">
        <v>102782</v>
      </c>
      <c r="B8111" s="545" t="s">
        <v>6455</v>
      </c>
      <c r="C8111" s="545" t="s">
        <v>5203</v>
      </c>
      <c r="D8111" s="546">
        <v>44590</v>
      </c>
      <c r="E8111" s="171" t="str">
        <f t="shared" si="126"/>
        <v>2022</v>
      </c>
      <c r="F8111" s="547">
        <v>485905</v>
      </c>
      <c r="G8111" s="548">
        <v>0.19</v>
      </c>
      <c r="H8111" s="547">
        <v>408323.53</v>
      </c>
      <c r="I8111" s="545" t="s">
        <v>12659</v>
      </c>
      <c r="J8111" s="545" t="s">
        <v>13297</v>
      </c>
      <c r="K8111" s="545" t="s">
        <v>18906</v>
      </c>
      <c r="L8111" s="545" t="s">
        <v>13413</v>
      </c>
      <c r="M8111" s="548" t="s">
        <v>13758</v>
      </c>
      <c r="N8111" s="545" t="s">
        <v>13413</v>
      </c>
      <c r="O8111" s="545" t="s">
        <v>13413</v>
      </c>
      <c r="P8111" s="549">
        <v>12405</v>
      </c>
      <c r="Q8111" s="549">
        <v>1</v>
      </c>
      <c r="R8111" s="549">
        <v>116</v>
      </c>
      <c r="S8111" s="548">
        <v>2257</v>
      </c>
      <c r="T8111" s="548"/>
      <c r="U8111" s="99"/>
    </row>
    <row r="8112" spans="1:21" ht="19.5" customHeight="1">
      <c r="A8112" s="545">
        <v>102783</v>
      </c>
      <c r="B8112" s="545" t="s">
        <v>6454</v>
      </c>
      <c r="C8112" s="545" t="s">
        <v>216</v>
      </c>
      <c r="D8112" s="546">
        <v>44591</v>
      </c>
      <c r="E8112" s="171" t="str">
        <f t="shared" si="126"/>
        <v>2022</v>
      </c>
      <c r="F8112" s="547">
        <v>9732</v>
      </c>
      <c r="G8112" s="548">
        <v>0.19</v>
      </c>
      <c r="H8112" s="547">
        <v>8178.15</v>
      </c>
      <c r="I8112" s="545" t="s">
        <v>12659</v>
      </c>
      <c r="J8112" s="545" t="s">
        <v>13297</v>
      </c>
      <c r="K8112" s="545" t="s">
        <v>18907</v>
      </c>
      <c r="L8112" s="545" t="s">
        <v>13413</v>
      </c>
      <c r="M8112" s="548" t="s">
        <v>13758</v>
      </c>
      <c r="N8112" s="545" t="s">
        <v>13413</v>
      </c>
      <c r="O8112" s="545" t="s">
        <v>13413</v>
      </c>
      <c r="P8112" s="549">
        <v>12406</v>
      </c>
      <c r="Q8112" s="549">
        <v>1</v>
      </c>
      <c r="R8112" s="549">
        <v>116</v>
      </c>
      <c r="S8112" s="548">
        <v>2257</v>
      </c>
      <c r="T8112" s="548"/>
      <c r="U8112" s="99"/>
    </row>
    <row r="8113" spans="1:21" ht="19.5" customHeight="1">
      <c r="A8113" s="545">
        <v>102784</v>
      </c>
      <c r="B8113" s="545" t="s">
        <v>2574</v>
      </c>
      <c r="C8113" s="545" t="s">
        <v>209</v>
      </c>
      <c r="D8113" s="546">
        <v>46052</v>
      </c>
      <c r="E8113" s="171" t="str">
        <f t="shared" si="126"/>
        <v>2026</v>
      </c>
      <c r="F8113" s="547">
        <v>86561</v>
      </c>
      <c r="G8113" s="548">
        <v>0.19</v>
      </c>
      <c r="H8113" s="547">
        <v>72740.34</v>
      </c>
      <c r="I8113" s="545" t="s">
        <v>12697</v>
      </c>
      <c r="J8113" s="545" t="s">
        <v>13307</v>
      </c>
      <c r="K8113" s="545" t="s">
        <v>13413</v>
      </c>
      <c r="L8113" s="545" t="s">
        <v>14566</v>
      </c>
      <c r="M8113" s="548" t="s">
        <v>13758</v>
      </c>
      <c r="N8113" s="545" t="s">
        <v>13413</v>
      </c>
      <c r="O8113" s="545" t="s">
        <v>13413</v>
      </c>
      <c r="P8113" s="549">
        <v>5675</v>
      </c>
      <c r="Q8113" s="549">
        <v>1</v>
      </c>
      <c r="R8113" s="549">
        <v>138</v>
      </c>
      <c r="S8113" s="548">
        <v>2228</v>
      </c>
      <c r="T8113" s="548"/>
      <c r="U8113" s="99"/>
    </row>
    <row r="8114" spans="1:21" ht="19.5" customHeight="1">
      <c r="A8114" s="545">
        <v>102785</v>
      </c>
      <c r="B8114" s="545" t="s">
        <v>10305</v>
      </c>
      <c r="C8114" s="545" t="s">
        <v>221</v>
      </c>
      <c r="D8114" s="546"/>
      <c r="E8114" s="171" t="str">
        <f t="shared" si="126"/>
        <v>1900</v>
      </c>
      <c r="F8114" s="547">
        <v>0</v>
      </c>
      <c r="G8114" s="548">
        <v>0</v>
      </c>
      <c r="H8114" s="547">
        <v>0</v>
      </c>
      <c r="I8114" s="545" t="s">
        <v>12683</v>
      </c>
      <c r="J8114" s="545"/>
      <c r="K8114" s="545" t="s">
        <v>13413</v>
      </c>
      <c r="L8114" s="545" t="s">
        <v>13413</v>
      </c>
      <c r="M8114" s="548" t="s">
        <v>13758</v>
      </c>
      <c r="N8114" s="545" t="s">
        <v>13413</v>
      </c>
      <c r="O8114" s="545" t="s">
        <v>14478</v>
      </c>
      <c r="P8114" s="549">
        <v>5676</v>
      </c>
      <c r="Q8114" s="549">
        <v>1</v>
      </c>
      <c r="R8114" s="549">
        <v>18</v>
      </c>
      <c r="S8114" s="548"/>
      <c r="T8114" s="548"/>
      <c r="U8114" s="99"/>
    </row>
    <row r="8115" spans="1:21" ht="19.5" customHeight="1">
      <c r="A8115" s="545">
        <v>102786</v>
      </c>
      <c r="B8115" s="545" t="s">
        <v>6453</v>
      </c>
      <c r="C8115" s="545" t="s">
        <v>288</v>
      </c>
      <c r="D8115" s="546">
        <v>44591</v>
      </c>
      <c r="E8115" s="171" t="str">
        <f t="shared" si="126"/>
        <v>2022</v>
      </c>
      <c r="F8115" s="547">
        <v>3169.01</v>
      </c>
      <c r="G8115" s="548">
        <v>0.19</v>
      </c>
      <c r="H8115" s="547">
        <v>2663.03</v>
      </c>
      <c r="I8115" s="545" t="s">
        <v>12659</v>
      </c>
      <c r="J8115" s="545" t="s">
        <v>13297</v>
      </c>
      <c r="K8115" s="545" t="s">
        <v>18908</v>
      </c>
      <c r="L8115" s="545" t="s">
        <v>13413</v>
      </c>
      <c r="M8115" s="548" t="s">
        <v>13758</v>
      </c>
      <c r="N8115" s="545" t="s">
        <v>13413</v>
      </c>
      <c r="O8115" s="545" t="s">
        <v>13413</v>
      </c>
      <c r="P8115" s="549">
        <v>12407</v>
      </c>
      <c r="Q8115" s="549">
        <v>1</v>
      </c>
      <c r="R8115" s="549">
        <v>116</v>
      </c>
      <c r="S8115" s="548">
        <v>2257</v>
      </c>
      <c r="T8115" s="548"/>
      <c r="U8115" s="99"/>
    </row>
    <row r="8116" spans="1:21" ht="19.5" customHeight="1">
      <c r="A8116" s="545">
        <v>102787</v>
      </c>
      <c r="B8116" s="545" t="s">
        <v>6452</v>
      </c>
      <c r="C8116" s="545" t="s">
        <v>216</v>
      </c>
      <c r="D8116" s="546">
        <v>44588</v>
      </c>
      <c r="E8116" s="171" t="str">
        <f t="shared" si="126"/>
        <v>2022</v>
      </c>
      <c r="F8116" s="547">
        <v>5228</v>
      </c>
      <c r="G8116" s="548">
        <v>0.19</v>
      </c>
      <c r="H8116" s="547">
        <v>4393.28</v>
      </c>
      <c r="I8116" s="545" t="s">
        <v>12659</v>
      </c>
      <c r="J8116" s="545" t="s">
        <v>13297</v>
      </c>
      <c r="K8116" s="545" t="s">
        <v>18909</v>
      </c>
      <c r="L8116" s="545" t="s">
        <v>13413</v>
      </c>
      <c r="M8116" s="548" t="s">
        <v>13758</v>
      </c>
      <c r="N8116" s="545" t="s">
        <v>13413</v>
      </c>
      <c r="O8116" s="545" t="s">
        <v>13413</v>
      </c>
      <c r="P8116" s="549">
        <v>12408</v>
      </c>
      <c r="Q8116" s="549">
        <v>1</v>
      </c>
      <c r="R8116" s="549">
        <v>116</v>
      </c>
      <c r="S8116" s="548">
        <v>2257</v>
      </c>
      <c r="T8116" s="548"/>
      <c r="U8116" s="99"/>
    </row>
    <row r="8117" spans="1:21" ht="19.5" customHeight="1">
      <c r="A8117" s="545">
        <v>102788</v>
      </c>
      <c r="B8117" s="545" t="s">
        <v>1729</v>
      </c>
      <c r="C8117" s="545" t="s">
        <v>206</v>
      </c>
      <c r="D8117" s="546"/>
      <c r="E8117" s="171" t="str">
        <f t="shared" si="126"/>
        <v>1900</v>
      </c>
      <c r="F8117" s="547">
        <v>0</v>
      </c>
      <c r="G8117" s="548">
        <v>0</v>
      </c>
      <c r="H8117" s="547">
        <v>0</v>
      </c>
      <c r="I8117" s="545" t="s">
        <v>12709</v>
      </c>
      <c r="J8117" s="545"/>
      <c r="K8117" s="545" t="s">
        <v>17825</v>
      </c>
      <c r="L8117" s="545" t="s">
        <v>17826</v>
      </c>
      <c r="M8117" s="548" t="s">
        <v>13758</v>
      </c>
      <c r="N8117" s="545" t="s">
        <v>22823</v>
      </c>
      <c r="O8117" s="545" t="s">
        <v>17827</v>
      </c>
      <c r="P8117" s="549">
        <v>5677</v>
      </c>
      <c r="Q8117" s="549">
        <v>1</v>
      </c>
      <c r="R8117" s="549">
        <v>124</v>
      </c>
      <c r="S8117" s="548"/>
      <c r="T8117" s="548">
        <v>441</v>
      </c>
      <c r="U8117" s="99"/>
    </row>
    <row r="8118" spans="1:21" ht="19.5" customHeight="1">
      <c r="A8118" s="545">
        <v>102789</v>
      </c>
      <c r="B8118" s="545" t="s">
        <v>6451</v>
      </c>
      <c r="C8118" s="545" t="s">
        <v>216</v>
      </c>
      <c r="D8118" s="546">
        <v>44589</v>
      </c>
      <c r="E8118" s="171" t="str">
        <f t="shared" si="126"/>
        <v>2022</v>
      </c>
      <c r="F8118" s="547">
        <v>2464</v>
      </c>
      <c r="G8118" s="548">
        <v>0.19</v>
      </c>
      <c r="H8118" s="547">
        <v>2070.59</v>
      </c>
      <c r="I8118" s="545" t="s">
        <v>12659</v>
      </c>
      <c r="J8118" s="545" t="s">
        <v>13297</v>
      </c>
      <c r="K8118" s="545" t="s">
        <v>18910</v>
      </c>
      <c r="L8118" s="545" t="s">
        <v>13413</v>
      </c>
      <c r="M8118" s="548" t="s">
        <v>13758</v>
      </c>
      <c r="N8118" s="545" t="s">
        <v>13413</v>
      </c>
      <c r="O8118" s="545" t="s">
        <v>13413</v>
      </c>
      <c r="P8118" s="549">
        <v>12409</v>
      </c>
      <c r="Q8118" s="549">
        <v>1</v>
      </c>
      <c r="R8118" s="549">
        <v>116</v>
      </c>
      <c r="S8118" s="548">
        <v>2257</v>
      </c>
      <c r="T8118" s="548"/>
      <c r="U8118" s="99"/>
    </row>
    <row r="8119" spans="1:21" ht="19.5" customHeight="1">
      <c r="A8119" s="545">
        <v>102790</v>
      </c>
      <c r="B8119" s="545" t="s">
        <v>282</v>
      </c>
      <c r="C8119" s="545" t="s">
        <v>216</v>
      </c>
      <c r="D8119" s="546"/>
      <c r="E8119" s="171" t="str">
        <f t="shared" si="126"/>
        <v>1900</v>
      </c>
      <c r="F8119" s="547">
        <v>0</v>
      </c>
      <c r="G8119" s="548">
        <v>0</v>
      </c>
      <c r="H8119" s="547">
        <v>0</v>
      </c>
      <c r="I8119" s="545" t="s">
        <v>12646</v>
      </c>
      <c r="J8119" s="545"/>
      <c r="K8119" s="545" t="s">
        <v>13413</v>
      </c>
      <c r="L8119" s="545" t="s">
        <v>13800</v>
      </c>
      <c r="M8119" s="548" t="s">
        <v>13758</v>
      </c>
      <c r="N8119" s="545" t="s">
        <v>13413</v>
      </c>
      <c r="O8119" s="545" t="s">
        <v>13413</v>
      </c>
      <c r="P8119" s="549">
        <v>5678</v>
      </c>
      <c r="Q8119" s="549">
        <v>1</v>
      </c>
      <c r="R8119" s="549">
        <v>65</v>
      </c>
      <c r="S8119" s="548"/>
      <c r="T8119" s="548"/>
      <c r="U8119" s="99"/>
    </row>
    <row r="8120" spans="1:21" ht="19.5" customHeight="1">
      <c r="A8120" s="545">
        <v>102791</v>
      </c>
      <c r="B8120" s="545" t="s">
        <v>7236</v>
      </c>
      <c r="C8120" s="545" t="s">
        <v>216</v>
      </c>
      <c r="D8120" s="546">
        <v>43839</v>
      </c>
      <c r="E8120" s="171" t="str">
        <f t="shared" si="126"/>
        <v>2020</v>
      </c>
      <c r="F8120" s="547">
        <v>64188.01</v>
      </c>
      <c r="G8120" s="548">
        <v>0.19</v>
      </c>
      <c r="H8120" s="547">
        <v>53939.5</v>
      </c>
      <c r="I8120" s="545" t="s">
        <v>12746</v>
      </c>
      <c r="J8120" s="545" t="s">
        <v>13297</v>
      </c>
      <c r="K8120" s="545" t="s">
        <v>13413</v>
      </c>
      <c r="L8120" s="545" t="s">
        <v>13413</v>
      </c>
      <c r="M8120" s="548" t="s">
        <v>13758</v>
      </c>
      <c r="N8120" s="545" t="s">
        <v>13413</v>
      </c>
      <c r="O8120" s="545" t="s">
        <v>13413</v>
      </c>
      <c r="P8120" s="549">
        <v>5679</v>
      </c>
      <c r="Q8120" s="549">
        <v>1</v>
      </c>
      <c r="R8120" s="549">
        <v>29</v>
      </c>
      <c r="S8120" s="548">
        <v>2257</v>
      </c>
      <c r="T8120" s="548"/>
      <c r="U8120" s="99"/>
    </row>
    <row r="8121" spans="1:21" ht="19.5" customHeight="1">
      <c r="A8121" s="545">
        <v>102792</v>
      </c>
      <c r="B8121" s="545" t="s">
        <v>1728</v>
      </c>
      <c r="C8121" s="545" t="s">
        <v>206</v>
      </c>
      <c r="D8121" s="546"/>
      <c r="E8121" s="171" t="str">
        <f t="shared" si="126"/>
        <v>1900</v>
      </c>
      <c r="F8121" s="547">
        <v>0</v>
      </c>
      <c r="G8121" s="548">
        <v>0</v>
      </c>
      <c r="H8121" s="547">
        <v>0</v>
      </c>
      <c r="I8121" s="545" t="s">
        <v>12709</v>
      </c>
      <c r="J8121" s="545"/>
      <c r="K8121" s="545" t="s">
        <v>17825</v>
      </c>
      <c r="L8121" s="545" t="s">
        <v>17826</v>
      </c>
      <c r="M8121" s="548" t="s">
        <v>13758</v>
      </c>
      <c r="N8121" s="545" t="s">
        <v>22823</v>
      </c>
      <c r="O8121" s="545" t="s">
        <v>18911</v>
      </c>
      <c r="P8121" s="549">
        <v>5680</v>
      </c>
      <c r="Q8121" s="549">
        <v>1</v>
      </c>
      <c r="R8121" s="549">
        <v>124</v>
      </c>
      <c r="S8121" s="548"/>
      <c r="T8121" s="548">
        <v>441</v>
      </c>
      <c r="U8121" s="99"/>
    </row>
    <row r="8122" spans="1:21" ht="19.5" customHeight="1">
      <c r="A8122" s="545">
        <v>102793</v>
      </c>
      <c r="B8122" s="545" t="s">
        <v>3773</v>
      </c>
      <c r="C8122" s="545" t="s">
        <v>216</v>
      </c>
      <c r="D8122" s="546"/>
      <c r="E8122" s="171" t="str">
        <f t="shared" si="126"/>
        <v>1900</v>
      </c>
      <c r="F8122" s="547">
        <v>0</v>
      </c>
      <c r="G8122" s="548">
        <v>0</v>
      </c>
      <c r="H8122" s="547">
        <v>0</v>
      </c>
      <c r="I8122" s="545" t="s">
        <v>12746</v>
      </c>
      <c r="J8122" s="545"/>
      <c r="K8122" s="545" t="s">
        <v>13413</v>
      </c>
      <c r="L8122" s="545" t="s">
        <v>13413</v>
      </c>
      <c r="M8122" s="548" t="s">
        <v>13758</v>
      </c>
      <c r="N8122" s="545" t="s">
        <v>13413</v>
      </c>
      <c r="O8122" s="545" t="s">
        <v>13413</v>
      </c>
      <c r="P8122" s="549">
        <v>5681</v>
      </c>
      <c r="Q8122" s="549">
        <v>1</v>
      </c>
      <c r="R8122" s="549">
        <v>29</v>
      </c>
      <c r="S8122" s="548"/>
      <c r="T8122" s="548"/>
      <c r="U8122" s="99"/>
    </row>
    <row r="8123" spans="1:21" ht="19.5" customHeight="1">
      <c r="A8123" s="545">
        <v>102795</v>
      </c>
      <c r="B8123" s="545" t="s">
        <v>3283</v>
      </c>
      <c r="C8123" s="545" t="s">
        <v>437</v>
      </c>
      <c r="D8123" s="546"/>
      <c r="E8123" s="171" t="str">
        <f t="shared" si="126"/>
        <v>1900</v>
      </c>
      <c r="F8123" s="547">
        <v>0</v>
      </c>
      <c r="G8123" s="548">
        <v>0</v>
      </c>
      <c r="H8123" s="547">
        <v>0</v>
      </c>
      <c r="I8123" s="545" t="s">
        <v>12760</v>
      </c>
      <c r="J8123" s="545"/>
      <c r="K8123" s="545" t="s">
        <v>18912</v>
      </c>
      <c r="L8123" s="545" t="s">
        <v>13413</v>
      </c>
      <c r="M8123" s="548" t="s">
        <v>13813</v>
      </c>
      <c r="N8123" s="545" t="s">
        <v>13413</v>
      </c>
      <c r="O8123" s="545" t="s">
        <v>13413</v>
      </c>
      <c r="P8123" s="549">
        <v>5683</v>
      </c>
      <c r="Q8123" s="549">
        <v>3</v>
      </c>
      <c r="R8123" s="549">
        <v>161</v>
      </c>
      <c r="S8123" s="548"/>
      <c r="T8123" s="548"/>
      <c r="U8123" s="99"/>
    </row>
    <row r="8124" spans="1:21" ht="19.5" customHeight="1">
      <c r="A8124" s="545">
        <v>102796</v>
      </c>
      <c r="B8124" s="545" t="s">
        <v>1733</v>
      </c>
      <c r="C8124" s="545" t="s">
        <v>216</v>
      </c>
      <c r="D8124" s="546"/>
      <c r="E8124" s="171" t="str">
        <f t="shared" si="126"/>
        <v>1900</v>
      </c>
      <c r="F8124" s="547">
        <v>0</v>
      </c>
      <c r="G8124" s="548">
        <v>0</v>
      </c>
      <c r="H8124" s="547">
        <v>0</v>
      </c>
      <c r="I8124" s="545" t="s">
        <v>12709</v>
      </c>
      <c r="J8124" s="545"/>
      <c r="K8124" s="545" t="s">
        <v>13413</v>
      </c>
      <c r="L8124" s="545" t="s">
        <v>13413</v>
      </c>
      <c r="M8124" s="548" t="s">
        <v>13758</v>
      </c>
      <c r="N8124" s="545" t="s">
        <v>22823</v>
      </c>
      <c r="O8124" s="545" t="s">
        <v>14413</v>
      </c>
      <c r="P8124" s="549">
        <v>5684</v>
      </c>
      <c r="Q8124" s="549">
        <v>1</v>
      </c>
      <c r="R8124" s="549">
        <v>124</v>
      </c>
      <c r="S8124" s="548"/>
      <c r="T8124" s="548">
        <v>441</v>
      </c>
      <c r="U8124" s="99"/>
    </row>
    <row r="8125" spans="1:21" ht="19.5" customHeight="1">
      <c r="A8125" s="545">
        <v>102797</v>
      </c>
      <c r="B8125" s="545" t="s">
        <v>2949</v>
      </c>
      <c r="C8125" s="545" t="s">
        <v>209</v>
      </c>
      <c r="D8125" s="546"/>
      <c r="E8125" s="171" t="str">
        <f t="shared" si="126"/>
        <v>1900</v>
      </c>
      <c r="F8125" s="547">
        <v>0</v>
      </c>
      <c r="G8125" s="548">
        <v>0</v>
      </c>
      <c r="H8125" s="547">
        <v>0</v>
      </c>
      <c r="I8125" s="545" t="s">
        <v>12683</v>
      </c>
      <c r="J8125" s="545"/>
      <c r="K8125" s="545" t="s">
        <v>13413</v>
      </c>
      <c r="L8125" s="545" t="s">
        <v>13413</v>
      </c>
      <c r="M8125" s="548" t="s">
        <v>13758</v>
      </c>
      <c r="N8125" s="545" t="s">
        <v>13413</v>
      </c>
      <c r="O8125" s="545" t="s">
        <v>14478</v>
      </c>
      <c r="P8125" s="549">
        <v>5685</v>
      </c>
      <c r="Q8125" s="549">
        <v>1</v>
      </c>
      <c r="R8125" s="549">
        <v>18</v>
      </c>
      <c r="S8125" s="548"/>
      <c r="T8125" s="548"/>
      <c r="U8125" s="99"/>
    </row>
    <row r="8126" spans="1:21" ht="19.5" customHeight="1">
      <c r="A8126" s="545">
        <v>102798</v>
      </c>
      <c r="B8126" s="545" t="s">
        <v>2934</v>
      </c>
      <c r="C8126" s="545" t="s">
        <v>221</v>
      </c>
      <c r="D8126" s="546">
        <v>46052</v>
      </c>
      <c r="E8126" s="171" t="str">
        <f t="shared" si="126"/>
        <v>2026</v>
      </c>
      <c r="F8126" s="547">
        <v>55641</v>
      </c>
      <c r="G8126" s="548">
        <v>0.19</v>
      </c>
      <c r="H8126" s="547">
        <v>46757.14</v>
      </c>
      <c r="I8126" s="545" t="s">
        <v>12683</v>
      </c>
      <c r="J8126" s="545" t="s">
        <v>13307</v>
      </c>
      <c r="K8126" s="545" t="s">
        <v>13413</v>
      </c>
      <c r="L8126" s="545" t="s">
        <v>13413</v>
      </c>
      <c r="M8126" s="548" t="s">
        <v>13758</v>
      </c>
      <c r="N8126" s="545" t="s">
        <v>13413</v>
      </c>
      <c r="O8126" s="545" t="s">
        <v>14478</v>
      </c>
      <c r="P8126" s="549">
        <v>5686</v>
      </c>
      <c r="Q8126" s="549">
        <v>1</v>
      </c>
      <c r="R8126" s="549">
        <v>18</v>
      </c>
      <c r="S8126" s="548">
        <v>2228</v>
      </c>
      <c r="T8126" s="548"/>
      <c r="U8126" s="99"/>
    </row>
    <row r="8127" spans="1:21" ht="19.5" customHeight="1">
      <c r="A8127" s="545">
        <v>102799</v>
      </c>
      <c r="B8127" s="545" t="s">
        <v>1384</v>
      </c>
      <c r="C8127" s="545" t="s">
        <v>216</v>
      </c>
      <c r="D8127" s="546">
        <v>45491</v>
      </c>
      <c r="E8127" s="171" t="str">
        <f t="shared" si="126"/>
        <v>2024</v>
      </c>
      <c r="F8127" s="547">
        <v>48</v>
      </c>
      <c r="G8127" s="548">
        <v>0.19</v>
      </c>
      <c r="H8127" s="547">
        <v>40.340000000000003</v>
      </c>
      <c r="I8127" s="545" t="s">
        <v>12659</v>
      </c>
      <c r="J8127" s="545" t="s">
        <v>13307</v>
      </c>
      <c r="K8127" s="545" t="s">
        <v>13413</v>
      </c>
      <c r="L8127" s="545" t="s">
        <v>14222</v>
      </c>
      <c r="M8127" s="548" t="s">
        <v>13758</v>
      </c>
      <c r="N8127" s="545" t="s">
        <v>13413</v>
      </c>
      <c r="O8127" s="545" t="s">
        <v>14223</v>
      </c>
      <c r="P8127" s="549">
        <v>5687</v>
      </c>
      <c r="Q8127" s="549">
        <v>1</v>
      </c>
      <c r="R8127" s="549">
        <v>116</v>
      </c>
      <c r="S8127" s="548">
        <v>2228</v>
      </c>
      <c r="T8127" s="548"/>
      <c r="U8127" s="99"/>
    </row>
    <row r="8128" spans="1:21" ht="19.5" customHeight="1">
      <c r="A8128" s="545">
        <v>102800</v>
      </c>
      <c r="B8128" s="545" t="s">
        <v>6450</v>
      </c>
      <c r="C8128" s="545" t="s">
        <v>216</v>
      </c>
      <c r="D8128" s="546">
        <v>44589</v>
      </c>
      <c r="E8128" s="171" t="str">
        <f t="shared" si="126"/>
        <v>2022</v>
      </c>
      <c r="F8128" s="547">
        <v>2689</v>
      </c>
      <c r="G8128" s="548">
        <v>0.19</v>
      </c>
      <c r="H8128" s="547">
        <v>2259.66</v>
      </c>
      <c r="I8128" s="545" t="s">
        <v>12659</v>
      </c>
      <c r="J8128" s="545" t="s">
        <v>13297</v>
      </c>
      <c r="K8128" s="545" t="s">
        <v>18913</v>
      </c>
      <c r="L8128" s="545" t="s">
        <v>13413</v>
      </c>
      <c r="M8128" s="548" t="s">
        <v>13758</v>
      </c>
      <c r="N8128" s="545" t="s">
        <v>13413</v>
      </c>
      <c r="O8128" s="545" t="s">
        <v>13413</v>
      </c>
      <c r="P8128" s="549">
        <v>12410</v>
      </c>
      <c r="Q8128" s="549">
        <v>1</v>
      </c>
      <c r="R8128" s="549">
        <v>116</v>
      </c>
      <c r="S8128" s="548">
        <v>2257</v>
      </c>
      <c r="T8128" s="548"/>
      <c r="U8128" s="99"/>
    </row>
    <row r="8129" spans="1:21" ht="19.5" customHeight="1">
      <c r="A8129" s="545">
        <v>102801</v>
      </c>
      <c r="B8129" s="545" t="s">
        <v>10304</v>
      </c>
      <c r="C8129" s="545" t="s">
        <v>216</v>
      </c>
      <c r="D8129" s="546"/>
      <c r="E8129" s="171" t="str">
        <f t="shared" si="126"/>
        <v>1900</v>
      </c>
      <c r="F8129" s="547">
        <v>0</v>
      </c>
      <c r="G8129" s="548">
        <v>0</v>
      </c>
      <c r="H8129" s="547">
        <v>0</v>
      </c>
      <c r="I8129" s="545" t="s">
        <v>12752</v>
      </c>
      <c r="J8129" s="545"/>
      <c r="K8129" s="545" t="s">
        <v>18914</v>
      </c>
      <c r="L8129" s="545" t="s">
        <v>16413</v>
      </c>
      <c r="M8129" s="548" t="s">
        <v>13758</v>
      </c>
      <c r="N8129" s="545" t="s">
        <v>22190</v>
      </c>
      <c r="O8129" s="545" t="s">
        <v>16414</v>
      </c>
      <c r="P8129" s="549">
        <v>5688</v>
      </c>
      <c r="Q8129" s="549">
        <v>1</v>
      </c>
      <c r="R8129" s="549">
        <v>167</v>
      </c>
      <c r="S8129" s="548"/>
      <c r="T8129" s="548">
        <v>183</v>
      </c>
      <c r="U8129" s="99"/>
    </row>
    <row r="8130" spans="1:21" ht="19.5" customHeight="1">
      <c r="A8130" s="545">
        <v>102802</v>
      </c>
      <c r="B8130" s="545" t="s">
        <v>10303</v>
      </c>
      <c r="C8130" s="545" t="s">
        <v>221</v>
      </c>
      <c r="D8130" s="546">
        <v>46052</v>
      </c>
      <c r="E8130" s="171" t="str">
        <f t="shared" si="126"/>
        <v>2026</v>
      </c>
      <c r="F8130" s="547">
        <v>11327</v>
      </c>
      <c r="G8130" s="548">
        <v>0.19</v>
      </c>
      <c r="H8130" s="547">
        <v>9518.49</v>
      </c>
      <c r="I8130" s="545" t="s">
        <v>12732</v>
      </c>
      <c r="J8130" s="545" t="s">
        <v>13307</v>
      </c>
      <c r="K8130" s="545" t="s">
        <v>13413</v>
      </c>
      <c r="L8130" s="545" t="s">
        <v>16433</v>
      </c>
      <c r="M8130" s="548" t="s">
        <v>13758</v>
      </c>
      <c r="N8130" s="545" t="s">
        <v>13413</v>
      </c>
      <c r="O8130" s="545" t="s">
        <v>16434</v>
      </c>
      <c r="P8130" s="549">
        <v>5689</v>
      </c>
      <c r="Q8130" s="549">
        <v>1</v>
      </c>
      <c r="R8130" s="549">
        <v>122</v>
      </c>
      <c r="S8130" s="548">
        <v>2228</v>
      </c>
      <c r="T8130" s="548"/>
      <c r="U8130" s="99"/>
    </row>
    <row r="8131" spans="1:21" ht="19.5" customHeight="1">
      <c r="A8131" s="545">
        <v>102803</v>
      </c>
      <c r="B8131" s="545" t="s">
        <v>1678</v>
      </c>
      <c r="C8131" s="545" t="s">
        <v>221</v>
      </c>
      <c r="D8131" s="546"/>
      <c r="E8131" s="171" t="str">
        <f t="shared" si="126"/>
        <v>1900</v>
      </c>
      <c r="F8131" s="547">
        <v>0</v>
      </c>
      <c r="G8131" s="548">
        <v>0</v>
      </c>
      <c r="H8131" s="547">
        <v>0</v>
      </c>
      <c r="I8131" s="545" t="s">
        <v>12645</v>
      </c>
      <c r="J8131" s="545"/>
      <c r="K8131" s="545" t="s">
        <v>13413</v>
      </c>
      <c r="L8131" s="545" t="s">
        <v>16681</v>
      </c>
      <c r="M8131" s="548" t="s">
        <v>13758</v>
      </c>
      <c r="N8131" s="545" t="s">
        <v>13413</v>
      </c>
      <c r="O8131" s="545" t="s">
        <v>16682</v>
      </c>
      <c r="P8131" s="549">
        <v>5690</v>
      </c>
      <c r="Q8131" s="549">
        <v>1</v>
      </c>
      <c r="R8131" s="549">
        <v>12</v>
      </c>
      <c r="S8131" s="548"/>
      <c r="T8131" s="548"/>
      <c r="U8131" s="99"/>
    </row>
    <row r="8132" spans="1:21" ht="19.5" customHeight="1">
      <c r="A8132" s="545">
        <v>102804</v>
      </c>
      <c r="B8132" s="545" t="s">
        <v>6449</v>
      </c>
      <c r="C8132" s="545" t="s">
        <v>216</v>
      </c>
      <c r="D8132" s="546">
        <v>44589</v>
      </c>
      <c r="E8132" s="171" t="str">
        <f t="shared" ref="E8132:E8195" si="127">TEXT(D8132,"YYYY")</f>
        <v>2022</v>
      </c>
      <c r="F8132" s="547">
        <v>4700</v>
      </c>
      <c r="G8132" s="548">
        <v>0.19</v>
      </c>
      <c r="H8132" s="547">
        <v>3949.58</v>
      </c>
      <c r="I8132" s="545" t="s">
        <v>12659</v>
      </c>
      <c r="J8132" s="545" t="s">
        <v>13297</v>
      </c>
      <c r="K8132" s="545" t="s">
        <v>18915</v>
      </c>
      <c r="L8132" s="545" t="s">
        <v>13413</v>
      </c>
      <c r="M8132" s="548" t="s">
        <v>13758</v>
      </c>
      <c r="N8132" s="545" t="s">
        <v>13413</v>
      </c>
      <c r="O8132" s="545" t="s">
        <v>13413</v>
      </c>
      <c r="P8132" s="549">
        <v>12411</v>
      </c>
      <c r="Q8132" s="549">
        <v>1</v>
      </c>
      <c r="R8132" s="549">
        <v>116</v>
      </c>
      <c r="S8132" s="548">
        <v>2257</v>
      </c>
      <c r="T8132" s="548"/>
      <c r="U8132" s="99"/>
    </row>
    <row r="8133" spans="1:21" ht="19.5" customHeight="1">
      <c r="A8133" s="545">
        <v>102805</v>
      </c>
      <c r="B8133" s="545" t="s">
        <v>6448</v>
      </c>
      <c r="C8133" s="545" t="s">
        <v>6442</v>
      </c>
      <c r="D8133" s="546">
        <v>44591</v>
      </c>
      <c r="E8133" s="171" t="str">
        <f t="shared" si="127"/>
        <v>2022</v>
      </c>
      <c r="F8133" s="547">
        <v>6443.01</v>
      </c>
      <c r="G8133" s="548">
        <v>0.19</v>
      </c>
      <c r="H8133" s="547">
        <v>5414.29</v>
      </c>
      <c r="I8133" s="545" t="s">
        <v>12659</v>
      </c>
      <c r="J8133" s="545" t="s">
        <v>13297</v>
      </c>
      <c r="K8133" s="545" t="s">
        <v>18916</v>
      </c>
      <c r="L8133" s="545" t="s">
        <v>13413</v>
      </c>
      <c r="M8133" s="548" t="s">
        <v>13758</v>
      </c>
      <c r="N8133" s="545" t="s">
        <v>13413</v>
      </c>
      <c r="O8133" s="545" t="s">
        <v>13413</v>
      </c>
      <c r="P8133" s="549">
        <v>12412</v>
      </c>
      <c r="Q8133" s="549">
        <v>1</v>
      </c>
      <c r="R8133" s="549">
        <v>116</v>
      </c>
      <c r="S8133" s="548">
        <v>2257</v>
      </c>
      <c r="T8133" s="548"/>
      <c r="U8133" s="99"/>
    </row>
    <row r="8134" spans="1:21" ht="19.5" customHeight="1">
      <c r="A8134" s="545">
        <v>102806</v>
      </c>
      <c r="B8134" s="545" t="s">
        <v>6447</v>
      </c>
      <c r="C8134" s="545" t="s">
        <v>6442</v>
      </c>
      <c r="D8134" s="546">
        <v>44591</v>
      </c>
      <c r="E8134" s="171" t="str">
        <f t="shared" si="127"/>
        <v>2022</v>
      </c>
      <c r="F8134" s="547">
        <v>5809</v>
      </c>
      <c r="G8134" s="548">
        <v>0.19</v>
      </c>
      <c r="H8134" s="547">
        <v>4881.51</v>
      </c>
      <c r="I8134" s="545" t="s">
        <v>12659</v>
      </c>
      <c r="J8134" s="545" t="s">
        <v>13297</v>
      </c>
      <c r="K8134" s="545" t="s">
        <v>18917</v>
      </c>
      <c r="L8134" s="545" t="s">
        <v>13413</v>
      </c>
      <c r="M8134" s="548" t="s">
        <v>13758</v>
      </c>
      <c r="N8134" s="545" t="s">
        <v>13413</v>
      </c>
      <c r="O8134" s="545" t="s">
        <v>13413</v>
      </c>
      <c r="P8134" s="549">
        <v>12413</v>
      </c>
      <c r="Q8134" s="549">
        <v>1</v>
      </c>
      <c r="R8134" s="549">
        <v>116</v>
      </c>
      <c r="S8134" s="548">
        <v>2257</v>
      </c>
      <c r="T8134" s="548"/>
      <c r="U8134" s="99"/>
    </row>
    <row r="8135" spans="1:21" ht="19.5" customHeight="1">
      <c r="A8135" s="545">
        <v>102807</v>
      </c>
      <c r="B8135" s="545" t="s">
        <v>6446</v>
      </c>
      <c r="C8135" s="545" t="s">
        <v>6442</v>
      </c>
      <c r="D8135" s="546">
        <v>44591</v>
      </c>
      <c r="E8135" s="171" t="str">
        <f t="shared" si="127"/>
        <v>2022</v>
      </c>
      <c r="F8135" s="547">
        <v>5809</v>
      </c>
      <c r="G8135" s="548">
        <v>0.19</v>
      </c>
      <c r="H8135" s="547">
        <v>4881.51</v>
      </c>
      <c r="I8135" s="545" t="s">
        <v>12659</v>
      </c>
      <c r="J8135" s="545" t="s">
        <v>13297</v>
      </c>
      <c r="K8135" s="545" t="s">
        <v>18918</v>
      </c>
      <c r="L8135" s="545" t="s">
        <v>13413</v>
      </c>
      <c r="M8135" s="548" t="s">
        <v>13758</v>
      </c>
      <c r="N8135" s="545" t="s">
        <v>13413</v>
      </c>
      <c r="O8135" s="545" t="s">
        <v>13413</v>
      </c>
      <c r="P8135" s="549">
        <v>12414</v>
      </c>
      <c r="Q8135" s="549">
        <v>1</v>
      </c>
      <c r="R8135" s="549">
        <v>116</v>
      </c>
      <c r="S8135" s="548">
        <v>2257</v>
      </c>
      <c r="T8135" s="548"/>
      <c r="U8135" s="99"/>
    </row>
    <row r="8136" spans="1:21" ht="19.5" customHeight="1">
      <c r="A8136" s="545">
        <v>102808</v>
      </c>
      <c r="B8136" s="545" t="s">
        <v>10302</v>
      </c>
      <c r="C8136" s="545" t="s">
        <v>216</v>
      </c>
      <c r="D8136" s="546">
        <v>45708</v>
      </c>
      <c r="E8136" s="171" t="str">
        <f t="shared" si="127"/>
        <v>2025</v>
      </c>
      <c r="F8136" s="547">
        <v>1244.46</v>
      </c>
      <c r="G8136" s="548">
        <v>0</v>
      </c>
      <c r="H8136" s="547">
        <v>1244.46</v>
      </c>
      <c r="I8136" s="545" t="s">
        <v>12766</v>
      </c>
      <c r="J8136" s="545" t="s">
        <v>13307</v>
      </c>
      <c r="K8136" s="545" t="s">
        <v>13413</v>
      </c>
      <c r="L8136" s="545" t="s">
        <v>13413</v>
      </c>
      <c r="M8136" s="548" t="s">
        <v>13758</v>
      </c>
      <c r="N8136" s="545" t="s">
        <v>13413</v>
      </c>
      <c r="O8136" s="545" t="s">
        <v>13413</v>
      </c>
      <c r="P8136" s="549">
        <v>5691</v>
      </c>
      <c r="Q8136" s="549">
        <v>1</v>
      </c>
      <c r="R8136" s="549">
        <v>172</v>
      </c>
      <c r="S8136" s="548">
        <v>2228</v>
      </c>
      <c r="T8136" s="548"/>
      <c r="U8136" s="99"/>
    </row>
    <row r="8137" spans="1:21" ht="19.5" customHeight="1">
      <c r="A8137" s="545">
        <v>102809</v>
      </c>
      <c r="B8137" s="545" t="s">
        <v>6445</v>
      </c>
      <c r="C8137" s="545" t="s">
        <v>6442</v>
      </c>
      <c r="D8137" s="546">
        <v>44591</v>
      </c>
      <c r="E8137" s="171" t="str">
        <f t="shared" si="127"/>
        <v>2022</v>
      </c>
      <c r="F8137" s="547">
        <v>8344.01</v>
      </c>
      <c r="G8137" s="548">
        <v>0.19</v>
      </c>
      <c r="H8137" s="547">
        <v>7011.77</v>
      </c>
      <c r="I8137" s="545" t="s">
        <v>12659</v>
      </c>
      <c r="J8137" s="545" t="s">
        <v>13297</v>
      </c>
      <c r="K8137" s="545" t="s">
        <v>18919</v>
      </c>
      <c r="L8137" s="545" t="s">
        <v>13413</v>
      </c>
      <c r="M8137" s="548" t="s">
        <v>13758</v>
      </c>
      <c r="N8137" s="545" t="s">
        <v>13413</v>
      </c>
      <c r="O8137" s="545" t="s">
        <v>13413</v>
      </c>
      <c r="P8137" s="549">
        <v>12415</v>
      </c>
      <c r="Q8137" s="549">
        <v>1</v>
      </c>
      <c r="R8137" s="549">
        <v>116</v>
      </c>
      <c r="S8137" s="548">
        <v>2257</v>
      </c>
      <c r="T8137" s="548"/>
      <c r="U8137" s="99"/>
    </row>
    <row r="8138" spans="1:21" ht="19.5" customHeight="1">
      <c r="A8138" s="545">
        <v>102810</v>
      </c>
      <c r="B8138" s="545" t="s">
        <v>6444</v>
      </c>
      <c r="C8138" s="545" t="s">
        <v>216</v>
      </c>
      <c r="D8138" s="546">
        <v>44591</v>
      </c>
      <c r="E8138" s="171" t="str">
        <f t="shared" si="127"/>
        <v>2022</v>
      </c>
      <c r="F8138" s="547">
        <v>10208</v>
      </c>
      <c r="G8138" s="548">
        <v>0.19</v>
      </c>
      <c r="H8138" s="547">
        <v>8578.15</v>
      </c>
      <c r="I8138" s="545" t="s">
        <v>12659</v>
      </c>
      <c r="J8138" s="545" t="s">
        <v>13297</v>
      </c>
      <c r="K8138" s="545" t="s">
        <v>18920</v>
      </c>
      <c r="L8138" s="545" t="s">
        <v>13413</v>
      </c>
      <c r="M8138" s="548" t="s">
        <v>13758</v>
      </c>
      <c r="N8138" s="545" t="s">
        <v>13413</v>
      </c>
      <c r="O8138" s="545" t="s">
        <v>13413</v>
      </c>
      <c r="P8138" s="549">
        <v>12416</v>
      </c>
      <c r="Q8138" s="549">
        <v>1</v>
      </c>
      <c r="R8138" s="549">
        <v>116</v>
      </c>
      <c r="S8138" s="548">
        <v>2257</v>
      </c>
      <c r="T8138" s="548"/>
      <c r="U8138" s="99"/>
    </row>
    <row r="8139" spans="1:21" ht="19.5" customHeight="1">
      <c r="A8139" s="545">
        <v>102811</v>
      </c>
      <c r="B8139" s="545" t="s">
        <v>6443</v>
      </c>
      <c r="C8139" s="545" t="s">
        <v>6442</v>
      </c>
      <c r="D8139" s="546">
        <v>44591</v>
      </c>
      <c r="E8139" s="171" t="str">
        <f t="shared" si="127"/>
        <v>2022</v>
      </c>
      <c r="F8139" s="547">
        <v>52</v>
      </c>
      <c r="G8139" s="548">
        <v>0.19</v>
      </c>
      <c r="H8139" s="547">
        <v>43.7</v>
      </c>
      <c r="I8139" s="545" t="s">
        <v>12659</v>
      </c>
      <c r="J8139" s="545" t="s">
        <v>13297</v>
      </c>
      <c r="K8139" s="545" t="s">
        <v>18921</v>
      </c>
      <c r="L8139" s="545" t="s">
        <v>13413</v>
      </c>
      <c r="M8139" s="548" t="s">
        <v>13758</v>
      </c>
      <c r="N8139" s="545" t="s">
        <v>13413</v>
      </c>
      <c r="O8139" s="545" t="s">
        <v>13413</v>
      </c>
      <c r="P8139" s="549">
        <v>12417</v>
      </c>
      <c r="Q8139" s="549">
        <v>1</v>
      </c>
      <c r="R8139" s="549">
        <v>116</v>
      </c>
      <c r="S8139" s="548">
        <v>2257</v>
      </c>
      <c r="T8139" s="548"/>
      <c r="U8139" s="99"/>
    </row>
    <row r="8140" spans="1:21" ht="19.5" customHeight="1">
      <c r="A8140" s="545">
        <v>102812</v>
      </c>
      <c r="B8140" s="545" t="s">
        <v>6441</v>
      </c>
      <c r="C8140" s="545" t="s">
        <v>6442</v>
      </c>
      <c r="D8140" s="546">
        <v>44591</v>
      </c>
      <c r="E8140" s="171" t="str">
        <f t="shared" si="127"/>
        <v>2022</v>
      </c>
      <c r="F8140" s="547">
        <v>5281.01</v>
      </c>
      <c r="G8140" s="548">
        <v>0.19</v>
      </c>
      <c r="H8140" s="547">
        <v>4437.82</v>
      </c>
      <c r="I8140" s="545" t="s">
        <v>12659</v>
      </c>
      <c r="J8140" s="545" t="s">
        <v>13297</v>
      </c>
      <c r="K8140" s="545" t="s">
        <v>18922</v>
      </c>
      <c r="L8140" s="545" t="s">
        <v>13413</v>
      </c>
      <c r="M8140" s="548" t="s">
        <v>13758</v>
      </c>
      <c r="N8140" s="545" t="s">
        <v>13413</v>
      </c>
      <c r="O8140" s="545" t="s">
        <v>13413</v>
      </c>
      <c r="P8140" s="549">
        <v>12418</v>
      </c>
      <c r="Q8140" s="549">
        <v>1</v>
      </c>
      <c r="R8140" s="549">
        <v>116</v>
      </c>
      <c r="S8140" s="548">
        <v>2257</v>
      </c>
      <c r="T8140" s="548"/>
      <c r="U8140" s="99"/>
    </row>
    <row r="8141" spans="1:21" ht="19.5" customHeight="1">
      <c r="A8141" s="545">
        <v>102813</v>
      </c>
      <c r="B8141" s="545" t="s">
        <v>6440</v>
      </c>
      <c r="C8141" s="545" t="s">
        <v>216</v>
      </c>
      <c r="D8141" s="546">
        <v>44588</v>
      </c>
      <c r="E8141" s="171" t="str">
        <f t="shared" si="127"/>
        <v>2022</v>
      </c>
      <c r="F8141" s="547">
        <v>24019</v>
      </c>
      <c r="G8141" s="548">
        <v>0.19</v>
      </c>
      <c r="H8141" s="547">
        <v>20184.03</v>
      </c>
      <c r="I8141" s="545" t="s">
        <v>12659</v>
      </c>
      <c r="J8141" s="545" t="s">
        <v>13297</v>
      </c>
      <c r="K8141" s="545" t="s">
        <v>18923</v>
      </c>
      <c r="L8141" s="545" t="s">
        <v>13413</v>
      </c>
      <c r="M8141" s="548" t="s">
        <v>13758</v>
      </c>
      <c r="N8141" s="545" t="s">
        <v>13413</v>
      </c>
      <c r="O8141" s="545" t="s">
        <v>13413</v>
      </c>
      <c r="P8141" s="549">
        <v>12419</v>
      </c>
      <c r="Q8141" s="549">
        <v>1</v>
      </c>
      <c r="R8141" s="549">
        <v>116</v>
      </c>
      <c r="S8141" s="548">
        <v>2257</v>
      </c>
      <c r="T8141" s="548"/>
      <c r="U8141" s="99"/>
    </row>
    <row r="8142" spans="1:21" ht="19.5" customHeight="1">
      <c r="A8142" s="545">
        <v>102814</v>
      </c>
      <c r="B8142" s="545" t="s">
        <v>6439</v>
      </c>
      <c r="C8142" s="545" t="s">
        <v>216</v>
      </c>
      <c r="D8142" s="546">
        <v>44591</v>
      </c>
      <c r="E8142" s="171" t="str">
        <f t="shared" si="127"/>
        <v>2022</v>
      </c>
      <c r="F8142" s="547">
        <v>16828</v>
      </c>
      <c r="G8142" s="548">
        <v>0.19</v>
      </c>
      <c r="H8142" s="547">
        <v>14141.18</v>
      </c>
      <c r="I8142" s="545" t="s">
        <v>12659</v>
      </c>
      <c r="J8142" s="545" t="s">
        <v>13297</v>
      </c>
      <c r="K8142" s="545" t="s">
        <v>18924</v>
      </c>
      <c r="L8142" s="545" t="s">
        <v>13413</v>
      </c>
      <c r="M8142" s="548" t="s">
        <v>13758</v>
      </c>
      <c r="N8142" s="545" t="s">
        <v>13413</v>
      </c>
      <c r="O8142" s="545" t="s">
        <v>13413</v>
      </c>
      <c r="P8142" s="549">
        <v>12420</v>
      </c>
      <c r="Q8142" s="549">
        <v>1</v>
      </c>
      <c r="R8142" s="549">
        <v>116</v>
      </c>
      <c r="S8142" s="548">
        <v>2257</v>
      </c>
      <c r="T8142" s="548"/>
      <c r="U8142" s="99"/>
    </row>
    <row r="8143" spans="1:21" ht="19.5" customHeight="1">
      <c r="A8143" s="545">
        <v>102815</v>
      </c>
      <c r="B8143" s="545" t="s">
        <v>6438</v>
      </c>
      <c r="C8143" s="545" t="s">
        <v>216</v>
      </c>
      <c r="D8143" s="546">
        <v>44590</v>
      </c>
      <c r="E8143" s="171" t="str">
        <f t="shared" si="127"/>
        <v>2022</v>
      </c>
      <c r="F8143" s="547">
        <v>88625</v>
      </c>
      <c r="G8143" s="548">
        <v>0.19</v>
      </c>
      <c r="H8143" s="547">
        <v>74474.789999999994</v>
      </c>
      <c r="I8143" s="545" t="s">
        <v>12659</v>
      </c>
      <c r="J8143" s="545" t="s">
        <v>13297</v>
      </c>
      <c r="K8143" s="545" t="s">
        <v>18925</v>
      </c>
      <c r="L8143" s="545" t="s">
        <v>13413</v>
      </c>
      <c r="M8143" s="548" t="s">
        <v>13758</v>
      </c>
      <c r="N8143" s="545" t="s">
        <v>13413</v>
      </c>
      <c r="O8143" s="545" t="s">
        <v>13413</v>
      </c>
      <c r="P8143" s="549">
        <v>12421</v>
      </c>
      <c r="Q8143" s="549">
        <v>1</v>
      </c>
      <c r="R8143" s="549">
        <v>116</v>
      </c>
      <c r="S8143" s="548">
        <v>2257</v>
      </c>
      <c r="T8143" s="548"/>
      <c r="U8143" s="99"/>
    </row>
    <row r="8144" spans="1:21" ht="19.5" customHeight="1">
      <c r="A8144" s="545">
        <v>102816</v>
      </c>
      <c r="B8144" s="545" t="s">
        <v>10301</v>
      </c>
      <c r="C8144" s="545" t="s">
        <v>216</v>
      </c>
      <c r="D8144" s="546"/>
      <c r="E8144" s="171" t="str">
        <f t="shared" si="127"/>
        <v>1900</v>
      </c>
      <c r="F8144" s="547">
        <v>0</v>
      </c>
      <c r="G8144" s="548">
        <v>0</v>
      </c>
      <c r="H8144" s="547">
        <v>0</v>
      </c>
      <c r="I8144" s="545" t="s">
        <v>12642</v>
      </c>
      <c r="J8144" s="545"/>
      <c r="K8144" s="545" t="s">
        <v>13413</v>
      </c>
      <c r="L8144" s="545" t="s">
        <v>13807</v>
      </c>
      <c r="M8144" s="548" t="s">
        <v>13758</v>
      </c>
      <c r="N8144" s="545" t="s">
        <v>13413</v>
      </c>
      <c r="O8144" s="545" t="s">
        <v>14796</v>
      </c>
      <c r="P8144" s="549">
        <v>5692</v>
      </c>
      <c r="Q8144" s="549">
        <v>1</v>
      </c>
      <c r="R8144" s="549">
        <v>135</v>
      </c>
      <c r="S8144" s="548"/>
      <c r="T8144" s="548"/>
      <c r="U8144" s="99"/>
    </row>
    <row r="8145" spans="1:21" ht="19.5" customHeight="1">
      <c r="A8145" s="545">
        <v>102817</v>
      </c>
      <c r="B8145" s="545" t="s">
        <v>12255</v>
      </c>
      <c r="C8145" s="545" t="s">
        <v>216</v>
      </c>
      <c r="D8145" s="546">
        <v>45708</v>
      </c>
      <c r="E8145" s="171" t="str">
        <f t="shared" si="127"/>
        <v>2025</v>
      </c>
      <c r="F8145" s="547">
        <v>1268.49</v>
      </c>
      <c r="G8145" s="548">
        <v>0</v>
      </c>
      <c r="H8145" s="547">
        <v>1268.49</v>
      </c>
      <c r="I8145" s="545" t="s">
        <v>12642</v>
      </c>
      <c r="J8145" s="545" t="s">
        <v>13307</v>
      </c>
      <c r="K8145" s="545" t="s">
        <v>13413</v>
      </c>
      <c r="L8145" s="545" t="s">
        <v>13807</v>
      </c>
      <c r="M8145" s="548" t="s">
        <v>13758</v>
      </c>
      <c r="N8145" s="545" t="s">
        <v>13413</v>
      </c>
      <c r="O8145" s="545" t="s">
        <v>17857</v>
      </c>
      <c r="P8145" s="549">
        <v>5693</v>
      </c>
      <c r="Q8145" s="549">
        <v>1</v>
      </c>
      <c r="R8145" s="549">
        <v>135</v>
      </c>
      <c r="S8145" s="548">
        <v>2228</v>
      </c>
      <c r="T8145" s="548"/>
      <c r="U8145" s="99"/>
    </row>
    <row r="8146" spans="1:21" ht="19.5" customHeight="1">
      <c r="A8146" s="545">
        <v>102818</v>
      </c>
      <c r="B8146" s="545" t="s">
        <v>6989</v>
      </c>
      <c r="C8146" s="545" t="s">
        <v>216</v>
      </c>
      <c r="D8146" s="546">
        <v>43843</v>
      </c>
      <c r="E8146" s="171" t="str">
        <f t="shared" si="127"/>
        <v>2020</v>
      </c>
      <c r="F8146" s="547">
        <v>703.29</v>
      </c>
      <c r="G8146" s="548">
        <v>0.19</v>
      </c>
      <c r="H8146" s="547">
        <v>591</v>
      </c>
      <c r="I8146" s="545" t="s">
        <v>12642</v>
      </c>
      <c r="J8146" s="545" t="s">
        <v>13297</v>
      </c>
      <c r="K8146" s="545" t="s">
        <v>13413</v>
      </c>
      <c r="L8146" s="545" t="s">
        <v>13807</v>
      </c>
      <c r="M8146" s="548" t="s">
        <v>13758</v>
      </c>
      <c r="N8146" s="545" t="s">
        <v>13413</v>
      </c>
      <c r="O8146" s="545" t="s">
        <v>17857</v>
      </c>
      <c r="P8146" s="549">
        <v>5694</v>
      </c>
      <c r="Q8146" s="549">
        <v>1</v>
      </c>
      <c r="R8146" s="549">
        <v>135</v>
      </c>
      <c r="S8146" s="548">
        <v>2257</v>
      </c>
      <c r="T8146" s="548"/>
      <c r="U8146" s="99"/>
    </row>
    <row r="8147" spans="1:21" ht="19.5" customHeight="1">
      <c r="A8147" s="545">
        <v>102819</v>
      </c>
      <c r="B8147" s="545" t="s">
        <v>2476</v>
      </c>
      <c r="C8147" s="545" t="s">
        <v>216</v>
      </c>
      <c r="D8147" s="546"/>
      <c r="E8147" s="171" t="str">
        <f t="shared" si="127"/>
        <v>1900</v>
      </c>
      <c r="F8147" s="547">
        <v>0</v>
      </c>
      <c r="G8147" s="548">
        <v>0</v>
      </c>
      <c r="H8147" s="547">
        <v>0</v>
      </c>
      <c r="I8147" s="545" t="s">
        <v>12642</v>
      </c>
      <c r="J8147" s="545"/>
      <c r="K8147" s="545" t="s">
        <v>13413</v>
      </c>
      <c r="L8147" s="545" t="s">
        <v>13807</v>
      </c>
      <c r="M8147" s="548" t="s">
        <v>13758</v>
      </c>
      <c r="N8147" s="545" t="s">
        <v>13413</v>
      </c>
      <c r="O8147" s="545" t="s">
        <v>17835</v>
      </c>
      <c r="P8147" s="549">
        <v>5695</v>
      </c>
      <c r="Q8147" s="549">
        <v>1</v>
      </c>
      <c r="R8147" s="549">
        <v>135</v>
      </c>
      <c r="S8147" s="548"/>
      <c r="T8147" s="548"/>
      <c r="U8147" s="99"/>
    </row>
    <row r="8148" spans="1:21" ht="19.5" customHeight="1">
      <c r="A8148" s="545">
        <v>102820</v>
      </c>
      <c r="B8148" s="545" t="s">
        <v>6291</v>
      </c>
      <c r="C8148" s="545" t="s">
        <v>216</v>
      </c>
      <c r="D8148" s="546">
        <v>45708</v>
      </c>
      <c r="E8148" s="171" t="str">
        <f t="shared" si="127"/>
        <v>2025</v>
      </c>
      <c r="F8148" s="547">
        <v>3435.29</v>
      </c>
      <c r="G8148" s="548">
        <v>0</v>
      </c>
      <c r="H8148" s="547">
        <v>3435.29</v>
      </c>
      <c r="I8148" s="545" t="s">
        <v>12642</v>
      </c>
      <c r="J8148" s="545" t="s">
        <v>13307</v>
      </c>
      <c r="K8148" s="545" t="s">
        <v>18926</v>
      </c>
      <c r="L8148" s="545" t="s">
        <v>13807</v>
      </c>
      <c r="M8148" s="548" t="s">
        <v>13758</v>
      </c>
      <c r="N8148" s="545" t="s">
        <v>13413</v>
      </c>
      <c r="O8148" s="545" t="s">
        <v>17857</v>
      </c>
      <c r="P8148" s="549">
        <v>5696</v>
      </c>
      <c r="Q8148" s="549">
        <v>1</v>
      </c>
      <c r="R8148" s="549">
        <v>135</v>
      </c>
      <c r="S8148" s="548">
        <v>2228</v>
      </c>
      <c r="T8148" s="548"/>
      <c r="U8148" s="99"/>
    </row>
    <row r="8149" spans="1:21" ht="19.5" customHeight="1">
      <c r="A8149" s="545">
        <v>102821</v>
      </c>
      <c r="B8149" s="545" t="s">
        <v>10300</v>
      </c>
      <c r="C8149" s="545" t="s">
        <v>216</v>
      </c>
      <c r="D8149" s="546"/>
      <c r="E8149" s="171" t="str">
        <f t="shared" si="127"/>
        <v>1900</v>
      </c>
      <c r="F8149" s="547">
        <v>0</v>
      </c>
      <c r="G8149" s="548">
        <v>0</v>
      </c>
      <c r="H8149" s="547">
        <v>0</v>
      </c>
      <c r="I8149" s="545" t="s">
        <v>12702</v>
      </c>
      <c r="J8149" s="545"/>
      <c r="K8149" s="545" t="s">
        <v>13413</v>
      </c>
      <c r="L8149" s="545" t="s">
        <v>13413</v>
      </c>
      <c r="M8149" s="548" t="s">
        <v>13758</v>
      </c>
      <c r="N8149" s="545" t="s">
        <v>13413</v>
      </c>
      <c r="O8149" s="545" t="s">
        <v>13413</v>
      </c>
      <c r="P8149" s="549">
        <v>5697</v>
      </c>
      <c r="Q8149" s="549">
        <v>1</v>
      </c>
      <c r="R8149" s="549">
        <v>27</v>
      </c>
      <c r="S8149" s="548"/>
      <c r="T8149" s="548"/>
      <c r="U8149" s="99"/>
    </row>
    <row r="8150" spans="1:21" ht="19.5" customHeight="1">
      <c r="A8150" s="545">
        <v>102822</v>
      </c>
      <c r="B8150" s="545" t="s">
        <v>6988</v>
      </c>
      <c r="C8150" s="545" t="s">
        <v>216</v>
      </c>
      <c r="D8150" s="546">
        <v>46052</v>
      </c>
      <c r="E8150" s="171" t="str">
        <f t="shared" si="127"/>
        <v>2026</v>
      </c>
      <c r="F8150" s="547">
        <v>3101</v>
      </c>
      <c r="G8150" s="548">
        <v>0</v>
      </c>
      <c r="H8150" s="547">
        <v>3101</v>
      </c>
      <c r="I8150" s="545" t="s">
        <v>12642</v>
      </c>
      <c r="J8150" s="545" t="s">
        <v>13307</v>
      </c>
      <c r="K8150" s="545" t="s">
        <v>18927</v>
      </c>
      <c r="L8150" s="545" t="s">
        <v>13807</v>
      </c>
      <c r="M8150" s="548" t="s">
        <v>13758</v>
      </c>
      <c r="N8150" s="545" t="s">
        <v>13413</v>
      </c>
      <c r="O8150" s="545" t="s">
        <v>14531</v>
      </c>
      <c r="P8150" s="549">
        <v>5698</v>
      </c>
      <c r="Q8150" s="549">
        <v>1</v>
      </c>
      <c r="R8150" s="549">
        <v>135</v>
      </c>
      <c r="S8150" s="548">
        <v>2228</v>
      </c>
      <c r="T8150" s="548"/>
      <c r="U8150" s="99"/>
    </row>
    <row r="8151" spans="1:21" ht="19.5" customHeight="1">
      <c r="A8151" s="545">
        <v>102823</v>
      </c>
      <c r="B8151" s="545" t="s">
        <v>10299</v>
      </c>
      <c r="C8151" s="545" t="s">
        <v>216</v>
      </c>
      <c r="D8151" s="546"/>
      <c r="E8151" s="171" t="str">
        <f t="shared" si="127"/>
        <v>1900</v>
      </c>
      <c r="F8151" s="547">
        <v>0</v>
      </c>
      <c r="G8151" s="548">
        <v>0</v>
      </c>
      <c r="H8151" s="547">
        <v>0</v>
      </c>
      <c r="I8151" s="545" t="s">
        <v>12722</v>
      </c>
      <c r="J8151" s="545"/>
      <c r="K8151" s="545" t="s">
        <v>13413</v>
      </c>
      <c r="L8151" s="545" t="s">
        <v>13413</v>
      </c>
      <c r="M8151" s="548" t="s">
        <v>13758</v>
      </c>
      <c r="N8151" s="545" t="s">
        <v>13413</v>
      </c>
      <c r="O8151" s="545" t="s">
        <v>13413</v>
      </c>
      <c r="P8151" s="549">
        <v>5699</v>
      </c>
      <c r="Q8151" s="549">
        <v>1</v>
      </c>
      <c r="R8151" s="549">
        <v>36</v>
      </c>
      <c r="S8151" s="548"/>
      <c r="T8151" s="548"/>
      <c r="U8151" s="99"/>
    </row>
    <row r="8152" spans="1:21" ht="19.5" customHeight="1">
      <c r="A8152" s="545">
        <v>102824</v>
      </c>
      <c r="B8152" s="545" t="s">
        <v>4295</v>
      </c>
      <c r="C8152" s="545" t="s">
        <v>216</v>
      </c>
      <c r="D8152" s="546">
        <v>43839</v>
      </c>
      <c r="E8152" s="171" t="str">
        <f t="shared" si="127"/>
        <v>2020</v>
      </c>
      <c r="F8152" s="547">
        <v>20656</v>
      </c>
      <c r="G8152" s="548">
        <v>0.19</v>
      </c>
      <c r="H8152" s="547">
        <v>17357.98</v>
      </c>
      <c r="I8152" s="545" t="s">
        <v>12973</v>
      </c>
      <c r="J8152" s="545" t="s">
        <v>13297</v>
      </c>
      <c r="K8152" s="545" t="s">
        <v>13413</v>
      </c>
      <c r="L8152" s="545" t="s">
        <v>13413</v>
      </c>
      <c r="M8152" s="548" t="s">
        <v>13758</v>
      </c>
      <c r="N8152" s="545" t="s">
        <v>13413</v>
      </c>
      <c r="O8152" s="545" t="s">
        <v>18928</v>
      </c>
      <c r="P8152" s="549">
        <v>5700</v>
      </c>
      <c r="Q8152" s="549">
        <v>1</v>
      </c>
      <c r="R8152" s="549">
        <v>59</v>
      </c>
      <c r="S8152" s="548">
        <v>2257</v>
      </c>
      <c r="T8152" s="548"/>
      <c r="U8152" s="99"/>
    </row>
    <row r="8153" spans="1:21" ht="19.5" customHeight="1">
      <c r="A8153" s="545">
        <v>102825</v>
      </c>
      <c r="B8153" s="545" t="s">
        <v>1735</v>
      </c>
      <c r="C8153" s="545" t="s">
        <v>206</v>
      </c>
      <c r="D8153" s="546"/>
      <c r="E8153" s="171" t="str">
        <f t="shared" si="127"/>
        <v>1900</v>
      </c>
      <c r="F8153" s="547">
        <v>0</v>
      </c>
      <c r="G8153" s="548">
        <v>0</v>
      </c>
      <c r="H8153" s="547">
        <v>0</v>
      </c>
      <c r="I8153" s="545" t="s">
        <v>12709</v>
      </c>
      <c r="J8153" s="545"/>
      <c r="K8153" s="545" t="s">
        <v>13413</v>
      </c>
      <c r="L8153" s="545" t="s">
        <v>14334</v>
      </c>
      <c r="M8153" s="548" t="s">
        <v>13758</v>
      </c>
      <c r="N8153" s="545" t="s">
        <v>13413</v>
      </c>
      <c r="O8153" s="545" t="s">
        <v>14405</v>
      </c>
      <c r="P8153" s="549">
        <v>5701</v>
      </c>
      <c r="Q8153" s="549">
        <v>1</v>
      </c>
      <c r="R8153" s="549">
        <v>124</v>
      </c>
      <c r="S8153" s="548"/>
      <c r="T8153" s="548"/>
      <c r="U8153" s="99"/>
    </row>
    <row r="8154" spans="1:21" ht="19.5" customHeight="1">
      <c r="A8154" s="545">
        <v>102826</v>
      </c>
      <c r="B8154" s="545" t="s">
        <v>1762</v>
      </c>
      <c r="C8154" s="545" t="s">
        <v>206</v>
      </c>
      <c r="D8154" s="546"/>
      <c r="E8154" s="171" t="str">
        <f t="shared" si="127"/>
        <v>1900</v>
      </c>
      <c r="F8154" s="547">
        <v>0</v>
      </c>
      <c r="G8154" s="548">
        <v>0</v>
      </c>
      <c r="H8154" s="547">
        <v>0</v>
      </c>
      <c r="I8154" s="545" t="s">
        <v>12645</v>
      </c>
      <c r="J8154" s="545"/>
      <c r="K8154" s="545" t="s">
        <v>18929</v>
      </c>
      <c r="L8154" s="545" t="s">
        <v>13413</v>
      </c>
      <c r="M8154" s="548" t="s">
        <v>13758</v>
      </c>
      <c r="N8154" s="545" t="s">
        <v>22823</v>
      </c>
      <c r="O8154" s="545" t="s">
        <v>18034</v>
      </c>
      <c r="P8154" s="549">
        <v>5702</v>
      </c>
      <c r="Q8154" s="549">
        <v>1</v>
      </c>
      <c r="R8154" s="549">
        <v>12</v>
      </c>
      <c r="S8154" s="548"/>
      <c r="T8154" s="548">
        <v>441</v>
      </c>
      <c r="U8154" s="99"/>
    </row>
    <row r="8155" spans="1:21" ht="19.5" customHeight="1">
      <c r="A8155" s="545">
        <v>102827</v>
      </c>
      <c r="B8155" s="545" t="s">
        <v>10298</v>
      </c>
      <c r="C8155" s="545" t="s">
        <v>216</v>
      </c>
      <c r="D8155" s="546">
        <v>44620</v>
      </c>
      <c r="E8155" s="171" t="str">
        <f t="shared" si="127"/>
        <v>2022</v>
      </c>
      <c r="F8155" s="547">
        <v>4957</v>
      </c>
      <c r="G8155" s="548">
        <v>0.19</v>
      </c>
      <c r="H8155" s="547">
        <v>4165.55</v>
      </c>
      <c r="I8155" s="545" t="s">
        <v>12642</v>
      </c>
      <c r="J8155" s="545" t="s">
        <v>13297</v>
      </c>
      <c r="K8155" s="545" t="s">
        <v>13413</v>
      </c>
      <c r="L8155" s="545" t="s">
        <v>13807</v>
      </c>
      <c r="M8155" s="548" t="s">
        <v>13758</v>
      </c>
      <c r="N8155" s="545" t="s">
        <v>13413</v>
      </c>
      <c r="O8155" s="545" t="s">
        <v>17935</v>
      </c>
      <c r="P8155" s="549">
        <v>5703</v>
      </c>
      <c r="Q8155" s="549">
        <v>1</v>
      </c>
      <c r="R8155" s="549">
        <v>135</v>
      </c>
      <c r="S8155" s="548">
        <v>2257</v>
      </c>
      <c r="T8155" s="548"/>
      <c r="U8155" s="99"/>
    </row>
    <row r="8156" spans="1:21" ht="19.5" customHeight="1">
      <c r="A8156" s="545">
        <v>102828</v>
      </c>
      <c r="B8156" s="545" t="s">
        <v>8088</v>
      </c>
      <c r="C8156" s="545" t="s">
        <v>216</v>
      </c>
      <c r="D8156" s="546">
        <v>43544</v>
      </c>
      <c r="E8156" s="171" t="str">
        <f t="shared" si="127"/>
        <v>2019</v>
      </c>
      <c r="F8156" s="547">
        <v>1336</v>
      </c>
      <c r="G8156" s="548">
        <v>0.19</v>
      </c>
      <c r="H8156" s="547">
        <v>1122.69</v>
      </c>
      <c r="I8156" s="545" t="s">
        <v>12642</v>
      </c>
      <c r="J8156" s="545" t="s">
        <v>13302</v>
      </c>
      <c r="K8156" s="545" t="s">
        <v>13413</v>
      </c>
      <c r="L8156" s="545" t="s">
        <v>13807</v>
      </c>
      <c r="M8156" s="548" t="s">
        <v>13758</v>
      </c>
      <c r="N8156" s="545" t="s">
        <v>13413</v>
      </c>
      <c r="O8156" s="545" t="s">
        <v>17935</v>
      </c>
      <c r="P8156" s="549">
        <v>5704</v>
      </c>
      <c r="Q8156" s="549">
        <v>1</v>
      </c>
      <c r="R8156" s="549">
        <v>135</v>
      </c>
      <c r="S8156" s="548">
        <v>2219</v>
      </c>
      <c r="T8156" s="548"/>
      <c r="U8156" s="99"/>
    </row>
    <row r="8157" spans="1:21" ht="19.5" customHeight="1">
      <c r="A8157" s="545">
        <v>102829</v>
      </c>
      <c r="B8157" s="545" t="s">
        <v>3151</v>
      </c>
      <c r="C8157" s="545" t="s">
        <v>216</v>
      </c>
      <c r="D8157" s="546">
        <v>43544</v>
      </c>
      <c r="E8157" s="171" t="str">
        <f t="shared" si="127"/>
        <v>2019</v>
      </c>
      <c r="F8157" s="547">
        <v>476</v>
      </c>
      <c r="G8157" s="548">
        <v>0.19</v>
      </c>
      <c r="H8157" s="547">
        <v>400</v>
      </c>
      <c r="I8157" s="545" t="s">
        <v>12680</v>
      </c>
      <c r="J8157" s="545" t="s">
        <v>13298</v>
      </c>
      <c r="K8157" s="545" t="s">
        <v>13413</v>
      </c>
      <c r="L8157" s="545" t="s">
        <v>14826</v>
      </c>
      <c r="M8157" s="548" t="s">
        <v>13758</v>
      </c>
      <c r="N8157" s="545" t="s">
        <v>13413</v>
      </c>
      <c r="O8157" s="545" t="s">
        <v>14827</v>
      </c>
      <c r="P8157" s="549">
        <v>5705</v>
      </c>
      <c r="Q8157" s="549">
        <v>1</v>
      </c>
      <c r="R8157" s="549">
        <v>20</v>
      </c>
      <c r="S8157" s="548">
        <v>1012</v>
      </c>
      <c r="T8157" s="548"/>
      <c r="U8157" s="99"/>
    </row>
    <row r="8158" spans="1:21" ht="19.5" customHeight="1">
      <c r="A8158" s="545">
        <v>102830</v>
      </c>
      <c r="B8158" s="545" t="s">
        <v>3143</v>
      </c>
      <c r="C8158" s="545" t="s">
        <v>216</v>
      </c>
      <c r="D8158" s="546">
        <v>43843</v>
      </c>
      <c r="E8158" s="171" t="str">
        <f t="shared" si="127"/>
        <v>2020</v>
      </c>
      <c r="F8158" s="547">
        <v>611.66</v>
      </c>
      <c r="G8158" s="548">
        <v>0.19</v>
      </c>
      <c r="H8158" s="547">
        <v>514</v>
      </c>
      <c r="I8158" s="545" t="s">
        <v>12680</v>
      </c>
      <c r="J8158" s="545" t="s">
        <v>13297</v>
      </c>
      <c r="K8158" s="545" t="s">
        <v>13413</v>
      </c>
      <c r="L8158" s="545" t="s">
        <v>14826</v>
      </c>
      <c r="M8158" s="548" t="s">
        <v>13758</v>
      </c>
      <c r="N8158" s="545" t="s">
        <v>13413</v>
      </c>
      <c r="O8158" s="545" t="s">
        <v>14827</v>
      </c>
      <c r="P8158" s="549">
        <v>5706</v>
      </c>
      <c r="Q8158" s="549">
        <v>1</v>
      </c>
      <c r="R8158" s="549">
        <v>20</v>
      </c>
      <c r="S8158" s="548">
        <v>2257</v>
      </c>
      <c r="T8158" s="548"/>
      <c r="U8158" s="99"/>
    </row>
    <row r="8159" spans="1:21" ht="19.5" customHeight="1">
      <c r="A8159" s="545">
        <v>102831</v>
      </c>
      <c r="B8159" s="545" t="s">
        <v>6437</v>
      </c>
      <c r="C8159" s="545" t="s">
        <v>216</v>
      </c>
      <c r="D8159" s="546">
        <v>44590</v>
      </c>
      <c r="E8159" s="171" t="str">
        <f t="shared" si="127"/>
        <v>2022</v>
      </c>
      <c r="F8159" s="547">
        <v>6812</v>
      </c>
      <c r="G8159" s="548">
        <v>0.19</v>
      </c>
      <c r="H8159" s="547">
        <v>5724.37</v>
      </c>
      <c r="I8159" s="545" t="s">
        <v>12659</v>
      </c>
      <c r="J8159" s="545" t="s">
        <v>13297</v>
      </c>
      <c r="K8159" s="545" t="s">
        <v>18930</v>
      </c>
      <c r="L8159" s="545" t="s">
        <v>13413</v>
      </c>
      <c r="M8159" s="548" t="s">
        <v>13758</v>
      </c>
      <c r="N8159" s="545" t="s">
        <v>13413</v>
      </c>
      <c r="O8159" s="545" t="s">
        <v>13413</v>
      </c>
      <c r="P8159" s="549">
        <v>12422</v>
      </c>
      <c r="Q8159" s="549">
        <v>1</v>
      </c>
      <c r="R8159" s="549">
        <v>116</v>
      </c>
      <c r="S8159" s="548">
        <v>2257</v>
      </c>
      <c r="T8159" s="548"/>
      <c r="U8159" s="99"/>
    </row>
    <row r="8160" spans="1:21" ht="19.5" customHeight="1">
      <c r="A8160" s="545">
        <v>102832</v>
      </c>
      <c r="B8160" s="545" t="s">
        <v>6474</v>
      </c>
      <c r="C8160" s="545" t="s">
        <v>216</v>
      </c>
      <c r="D8160" s="546">
        <v>44591</v>
      </c>
      <c r="E8160" s="171" t="str">
        <f t="shared" si="127"/>
        <v>2022</v>
      </c>
      <c r="F8160" s="547">
        <v>1082</v>
      </c>
      <c r="G8160" s="548">
        <v>0.19</v>
      </c>
      <c r="H8160" s="547">
        <v>909.24</v>
      </c>
      <c r="I8160" s="545" t="s">
        <v>12659</v>
      </c>
      <c r="J8160" s="545" t="s">
        <v>13297</v>
      </c>
      <c r="K8160" s="545" t="s">
        <v>18931</v>
      </c>
      <c r="L8160" s="545" t="s">
        <v>13413</v>
      </c>
      <c r="M8160" s="548" t="s">
        <v>13758</v>
      </c>
      <c r="N8160" s="545" t="s">
        <v>13413</v>
      </c>
      <c r="O8160" s="545" t="s">
        <v>13413</v>
      </c>
      <c r="P8160" s="549">
        <v>12423</v>
      </c>
      <c r="Q8160" s="549">
        <v>1</v>
      </c>
      <c r="R8160" s="549">
        <v>116</v>
      </c>
      <c r="S8160" s="548">
        <v>2257</v>
      </c>
      <c r="T8160" s="548"/>
      <c r="U8160" s="99"/>
    </row>
    <row r="8161" spans="1:21" ht="19.5" customHeight="1">
      <c r="A8161" s="545">
        <v>102833</v>
      </c>
      <c r="B8161" s="545" t="s">
        <v>6473</v>
      </c>
      <c r="C8161" s="545" t="s">
        <v>4468</v>
      </c>
      <c r="D8161" s="546">
        <v>44590</v>
      </c>
      <c r="E8161" s="171" t="str">
        <f t="shared" si="127"/>
        <v>2022</v>
      </c>
      <c r="F8161" s="547">
        <v>13565</v>
      </c>
      <c r="G8161" s="548">
        <v>0.19</v>
      </c>
      <c r="H8161" s="547">
        <v>11399.16</v>
      </c>
      <c r="I8161" s="545" t="s">
        <v>12659</v>
      </c>
      <c r="J8161" s="545" t="s">
        <v>13297</v>
      </c>
      <c r="K8161" s="545" t="s">
        <v>6473</v>
      </c>
      <c r="L8161" s="545" t="s">
        <v>13413</v>
      </c>
      <c r="M8161" s="548" t="s">
        <v>13758</v>
      </c>
      <c r="N8161" s="545" t="s">
        <v>13413</v>
      </c>
      <c r="O8161" s="545" t="s">
        <v>13413</v>
      </c>
      <c r="P8161" s="549">
        <v>12424</v>
      </c>
      <c r="Q8161" s="549">
        <v>1</v>
      </c>
      <c r="R8161" s="549">
        <v>116</v>
      </c>
      <c r="S8161" s="548">
        <v>2257</v>
      </c>
      <c r="T8161" s="548"/>
      <c r="U8161" s="99"/>
    </row>
    <row r="8162" spans="1:21" ht="19.5" customHeight="1">
      <c r="A8162" s="545">
        <v>102834</v>
      </c>
      <c r="B8162" s="545" t="s">
        <v>6472</v>
      </c>
      <c r="C8162" s="545" t="s">
        <v>216</v>
      </c>
      <c r="D8162" s="546">
        <v>44591</v>
      </c>
      <c r="E8162" s="171" t="str">
        <f t="shared" si="127"/>
        <v>2022</v>
      </c>
      <c r="F8162" s="547">
        <v>35</v>
      </c>
      <c r="G8162" s="548">
        <v>0.19</v>
      </c>
      <c r="H8162" s="547">
        <v>29.41</v>
      </c>
      <c r="I8162" s="545" t="s">
        <v>12659</v>
      </c>
      <c r="J8162" s="545" t="s">
        <v>13297</v>
      </c>
      <c r="K8162" s="545" t="s">
        <v>18932</v>
      </c>
      <c r="L8162" s="545" t="s">
        <v>13413</v>
      </c>
      <c r="M8162" s="548" t="s">
        <v>13758</v>
      </c>
      <c r="N8162" s="545" t="s">
        <v>13413</v>
      </c>
      <c r="O8162" s="545" t="s">
        <v>13413</v>
      </c>
      <c r="P8162" s="549">
        <v>12425</v>
      </c>
      <c r="Q8162" s="549">
        <v>1</v>
      </c>
      <c r="R8162" s="549">
        <v>116</v>
      </c>
      <c r="S8162" s="548">
        <v>2257</v>
      </c>
      <c r="T8162" s="548"/>
      <c r="U8162" s="99"/>
    </row>
    <row r="8163" spans="1:21" ht="19.5" customHeight="1">
      <c r="A8163" s="545">
        <v>102835</v>
      </c>
      <c r="B8163" s="545" t="s">
        <v>6436</v>
      </c>
      <c r="C8163" s="545" t="s">
        <v>216</v>
      </c>
      <c r="D8163" s="546">
        <v>44590</v>
      </c>
      <c r="E8163" s="171" t="str">
        <f t="shared" si="127"/>
        <v>2022</v>
      </c>
      <c r="F8163" s="547">
        <v>116025</v>
      </c>
      <c r="G8163" s="548">
        <v>0.19</v>
      </c>
      <c r="H8163" s="547">
        <v>97500</v>
      </c>
      <c r="I8163" s="545" t="s">
        <v>12659</v>
      </c>
      <c r="J8163" s="545" t="s">
        <v>13297</v>
      </c>
      <c r="K8163" s="545" t="s">
        <v>18933</v>
      </c>
      <c r="L8163" s="545" t="s">
        <v>13413</v>
      </c>
      <c r="M8163" s="548" t="s">
        <v>13758</v>
      </c>
      <c r="N8163" s="545" t="s">
        <v>13413</v>
      </c>
      <c r="O8163" s="545" t="s">
        <v>13413</v>
      </c>
      <c r="P8163" s="549">
        <v>12426</v>
      </c>
      <c r="Q8163" s="549">
        <v>1</v>
      </c>
      <c r="R8163" s="549">
        <v>116</v>
      </c>
      <c r="S8163" s="548">
        <v>2257</v>
      </c>
      <c r="T8163" s="548"/>
      <c r="U8163" s="99"/>
    </row>
    <row r="8164" spans="1:21" ht="19.5" customHeight="1">
      <c r="A8164" s="545">
        <v>102836</v>
      </c>
      <c r="B8164" s="545" t="s">
        <v>7546</v>
      </c>
      <c r="C8164" s="545" t="s">
        <v>216</v>
      </c>
      <c r="D8164" s="546">
        <v>46052</v>
      </c>
      <c r="E8164" s="171" t="str">
        <f t="shared" si="127"/>
        <v>2026</v>
      </c>
      <c r="F8164" s="547">
        <v>3095453</v>
      </c>
      <c r="G8164" s="548">
        <v>0.19</v>
      </c>
      <c r="H8164" s="547">
        <v>2601221.0099999998</v>
      </c>
      <c r="I8164" s="545" t="s">
        <v>12758</v>
      </c>
      <c r="J8164" s="545" t="s">
        <v>13307</v>
      </c>
      <c r="K8164" s="545" t="s">
        <v>18934</v>
      </c>
      <c r="L8164" s="545" t="s">
        <v>13413</v>
      </c>
      <c r="M8164" s="548" t="s">
        <v>13758</v>
      </c>
      <c r="N8164" s="545" t="s">
        <v>13413</v>
      </c>
      <c r="O8164" s="545" t="s">
        <v>13413</v>
      </c>
      <c r="P8164" s="549">
        <v>12428</v>
      </c>
      <c r="Q8164" s="549">
        <v>1</v>
      </c>
      <c r="R8164" s="549">
        <v>164</v>
      </c>
      <c r="S8164" s="548">
        <v>2228</v>
      </c>
      <c r="T8164" s="548"/>
      <c r="U8164" s="99"/>
    </row>
    <row r="8165" spans="1:21" ht="19.5" customHeight="1">
      <c r="A8165" s="545">
        <v>102837</v>
      </c>
      <c r="B8165" s="545" t="s">
        <v>3144</v>
      </c>
      <c r="C8165" s="545" t="s">
        <v>216</v>
      </c>
      <c r="D8165" s="546"/>
      <c r="E8165" s="171" t="str">
        <f t="shared" si="127"/>
        <v>1900</v>
      </c>
      <c r="F8165" s="547">
        <v>0</v>
      </c>
      <c r="G8165" s="548">
        <v>0</v>
      </c>
      <c r="H8165" s="547">
        <v>0</v>
      </c>
      <c r="I8165" s="545" t="s">
        <v>12680</v>
      </c>
      <c r="J8165" s="545"/>
      <c r="K8165" s="545" t="s">
        <v>13413</v>
      </c>
      <c r="L8165" s="545" t="s">
        <v>14826</v>
      </c>
      <c r="M8165" s="548" t="s">
        <v>13758</v>
      </c>
      <c r="N8165" s="545" t="s">
        <v>13413</v>
      </c>
      <c r="O8165" s="545" t="s">
        <v>14827</v>
      </c>
      <c r="P8165" s="549">
        <v>5707</v>
      </c>
      <c r="Q8165" s="549">
        <v>1</v>
      </c>
      <c r="R8165" s="549">
        <v>20</v>
      </c>
      <c r="S8165" s="548"/>
      <c r="T8165" s="548"/>
      <c r="U8165" s="99"/>
    </row>
    <row r="8166" spans="1:21" ht="19.5" customHeight="1">
      <c r="A8166" s="545">
        <v>102838</v>
      </c>
      <c r="B8166" s="545" t="s">
        <v>250</v>
      </c>
      <c r="C8166" s="545" t="s">
        <v>216</v>
      </c>
      <c r="D8166" s="546"/>
      <c r="E8166" s="171" t="str">
        <f t="shared" si="127"/>
        <v>1900</v>
      </c>
      <c r="F8166" s="547">
        <v>0</v>
      </c>
      <c r="G8166" s="548">
        <v>0</v>
      </c>
      <c r="H8166" s="547">
        <v>0</v>
      </c>
      <c r="I8166" s="545" t="s">
        <v>12640</v>
      </c>
      <c r="J8166" s="545"/>
      <c r="K8166" s="545" t="s">
        <v>13413</v>
      </c>
      <c r="L8166" s="545" t="s">
        <v>16471</v>
      </c>
      <c r="M8166" s="548" t="s">
        <v>13758</v>
      </c>
      <c r="N8166" s="545" t="s">
        <v>13413</v>
      </c>
      <c r="O8166" s="545" t="s">
        <v>17781</v>
      </c>
      <c r="P8166" s="549">
        <v>5708</v>
      </c>
      <c r="Q8166" s="549">
        <v>1</v>
      </c>
      <c r="R8166" s="549">
        <v>1</v>
      </c>
      <c r="S8166" s="548"/>
      <c r="T8166" s="548"/>
      <c r="U8166" s="99"/>
    </row>
    <row r="8167" spans="1:21" ht="19.5" customHeight="1">
      <c r="A8167" s="545">
        <v>102839</v>
      </c>
      <c r="B8167" s="545" t="s">
        <v>6290</v>
      </c>
      <c r="C8167" s="545" t="s">
        <v>216</v>
      </c>
      <c r="D8167" s="546">
        <v>45708</v>
      </c>
      <c r="E8167" s="171" t="str">
        <f t="shared" si="127"/>
        <v>2025</v>
      </c>
      <c r="F8167" s="547">
        <v>214442.98</v>
      </c>
      <c r="G8167" s="548">
        <v>0.19</v>
      </c>
      <c r="H8167" s="547">
        <v>180204.19</v>
      </c>
      <c r="I8167" s="545" t="s">
        <v>12718</v>
      </c>
      <c r="J8167" s="545" t="s">
        <v>13307</v>
      </c>
      <c r="K8167" s="545" t="s">
        <v>13413</v>
      </c>
      <c r="L8167" s="545" t="s">
        <v>14521</v>
      </c>
      <c r="M8167" s="548" t="s">
        <v>13758</v>
      </c>
      <c r="N8167" s="545" t="s">
        <v>13413</v>
      </c>
      <c r="O8167" s="545" t="s">
        <v>14537</v>
      </c>
      <c r="P8167" s="549">
        <v>5709</v>
      </c>
      <c r="Q8167" s="549">
        <v>1</v>
      </c>
      <c r="R8167" s="549">
        <v>137</v>
      </c>
      <c r="S8167" s="548">
        <v>2228</v>
      </c>
      <c r="T8167" s="548"/>
      <c r="U8167" s="99"/>
    </row>
    <row r="8168" spans="1:21" ht="19.5" customHeight="1">
      <c r="A8168" s="545">
        <v>102840</v>
      </c>
      <c r="B8168" s="545" t="s">
        <v>6987</v>
      </c>
      <c r="C8168" s="545" t="s">
        <v>216</v>
      </c>
      <c r="D8168" s="546">
        <v>46084</v>
      </c>
      <c r="E8168" s="171" t="str">
        <f t="shared" si="127"/>
        <v>2026</v>
      </c>
      <c r="F8168" s="547">
        <v>34947</v>
      </c>
      <c r="G8168" s="548">
        <v>0.19</v>
      </c>
      <c r="H8168" s="547">
        <v>29367.23</v>
      </c>
      <c r="I8168" s="545" t="s">
        <v>12642</v>
      </c>
      <c r="J8168" s="545" t="s">
        <v>13298</v>
      </c>
      <c r="K8168" s="545" t="s">
        <v>13413</v>
      </c>
      <c r="L8168" s="545" t="s">
        <v>13413</v>
      </c>
      <c r="M8168" s="548" t="s">
        <v>13758</v>
      </c>
      <c r="N8168" s="545" t="s">
        <v>13413</v>
      </c>
      <c r="O8168" s="545" t="s">
        <v>14577</v>
      </c>
      <c r="P8168" s="549">
        <v>5710</v>
      </c>
      <c r="Q8168" s="549">
        <v>1</v>
      </c>
      <c r="R8168" s="549">
        <v>135</v>
      </c>
      <c r="S8168" s="548">
        <v>1012</v>
      </c>
      <c r="T8168" s="548"/>
      <c r="U8168" s="99"/>
    </row>
    <row r="8169" spans="1:21" ht="19.5" customHeight="1">
      <c r="A8169" s="545">
        <v>102841</v>
      </c>
      <c r="B8169" s="545" t="s">
        <v>10297</v>
      </c>
      <c r="C8169" s="545" t="s">
        <v>216</v>
      </c>
      <c r="D8169" s="546">
        <v>44620</v>
      </c>
      <c r="E8169" s="171" t="str">
        <f t="shared" si="127"/>
        <v>2022</v>
      </c>
      <c r="F8169" s="547">
        <v>36501.01</v>
      </c>
      <c r="G8169" s="548">
        <v>0.19</v>
      </c>
      <c r="H8169" s="547">
        <v>30673.119999999999</v>
      </c>
      <c r="I8169" s="545" t="s">
        <v>12642</v>
      </c>
      <c r="J8169" s="545" t="s">
        <v>13297</v>
      </c>
      <c r="K8169" s="545" t="s">
        <v>13413</v>
      </c>
      <c r="L8169" s="545" t="s">
        <v>13807</v>
      </c>
      <c r="M8169" s="548" t="s">
        <v>13758</v>
      </c>
      <c r="N8169" s="545" t="s">
        <v>13413</v>
      </c>
      <c r="O8169" s="545" t="s">
        <v>15286</v>
      </c>
      <c r="P8169" s="549">
        <v>5711</v>
      </c>
      <c r="Q8169" s="549">
        <v>1</v>
      </c>
      <c r="R8169" s="549">
        <v>135</v>
      </c>
      <c r="S8169" s="548">
        <v>2257</v>
      </c>
      <c r="T8169" s="548"/>
      <c r="U8169" s="99"/>
    </row>
    <row r="8170" spans="1:21" ht="19.5" customHeight="1">
      <c r="A8170" s="545">
        <v>102842</v>
      </c>
      <c r="B8170" s="545" t="s">
        <v>10296</v>
      </c>
      <c r="C8170" s="545" t="s">
        <v>216</v>
      </c>
      <c r="D8170" s="546"/>
      <c r="E8170" s="171" t="str">
        <f t="shared" si="127"/>
        <v>1900</v>
      </c>
      <c r="F8170" s="547">
        <v>0</v>
      </c>
      <c r="G8170" s="548">
        <v>0</v>
      </c>
      <c r="H8170" s="547">
        <v>0</v>
      </c>
      <c r="I8170" s="545" t="s">
        <v>12686</v>
      </c>
      <c r="J8170" s="545"/>
      <c r="K8170" s="545" t="s">
        <v>13413</v>
      </c>
      <c r="L8170" s="545" t="s">
        <v>13413</v>
      </c>
      <c r="M8170" s="548" t="s">
        <v>13758</v>
      </c>
      <c r="N8170" s="545" t="s">
        <v>13413</v>
      </c>
      <c r="O8170" s="545" t="s">
        <v>14436</v>
      </c>
      <c r="P8170" s="549">
        <v>5712</v>
      </c>
      <c r="Q8170" s="549">
        <v>1</v>
      </c>
      <c r="R8170" s="549">
        <v>131</v>
      </c>
      <c r="S8170" s="548"/>
      <c r="T8170" s="548"/>
      <c r="U8170" s="99"/>
    </row>
    <row r="8171" spans="1:21" ht="19.5" customHeight="1">
      <c r="A8171" s="545">
        <v>102843</v>
      </c>
      <c r="B8171" s="545" t="s">
        <v>10295</v>
      </c>
      <c r="C8171" s="545" t="s">
        <v>216</v>
      </c>
      <c r="D8171" s="546"/>
      <c r="E8171" s="171" t="str">
        <f t="shared" si="127"/>
        <v>1900</v>
      </c>
      <c r="F8171" s="547">
        <v>0</v>
      </c>
      <c r="G8171" s="548">
        <v>0</v>
      </c>
      <c r="H8171" s="547">
        <v>0</v>
      </c>
      <c r="I8171" s="545" t="s">
        <v>12686</v>
      </c>
      <c r="J8171" s="545"/>
      <c r="K8171" s="545" t="s">
        <v>13413</v>
      </c>
      <c r="L8171" s="545" t="s">
        <v>13413</v>
      </c>
      <c r="M8171" s="548" t="s">
        <v>13758</v>
      </c>
      <c r="N8171" s="545" t="s">
        <v>13413</v>
      </c>
      <c r="O8171" s="545" t="s">
        <v>14436</v>
      </c>
      <c r="P8171" s="549">
        <v>5713</v>
      </c>
      <c r="Q8171" s="549">
        <v>1</v>
      </c>
      <c r="R8171" s="549">
        <v>131</v>
      </c>
      <c r="S8171" s="548"/>
      <c r="T8171" s="548"/>
      <c r="U8171" s="99"/>
    </row>
    <row r="8172" spans="1:21" ht="19.5" customHeight="1">
      <c r="A8172" s="545">
        <v>102844</v>
      </c>
      <c r="B8172" s="545" t="s">
        <v>10294</v>
      </c>
      <c r="C8172" s="545" t="s">
        <v>221</v>
      </c>
      <c r="D8172" s="546"/>
      <c r="E8172" s="171" t="str">
        <f t="shared" si="127"/>
        <v>1900</v>
      </c>
      <c r="F8172" s="547">
        <v>0</v>
      </c>
      <c r="G8172" s="548">
        <v>0</v>
      </c>
      <c r="H8172" s="547">
        <v>0</v>
      </c>
      <c r="I8172" s="545" t="s">
        <v>12643</v>
      </c>
      <c r="J8172" s="545"/>
      <c r="K8172" s="545" t="s">
        <v>13413</v>
      </c>
      <c r="L8172" s="545" t="s">
        <v>15340</v>
      </c>
      <c r="M8172" s="548" t="s">
        <v>13758</v>
      </c>
      <c r="N8172" s="545" t="s">
        <v>13413</v>
      </c>
      <c r="O8172" s="545" t="s">
        <v>13413</v>
      </c>
      <c r="P8172" s="549">
        <v>5714</v>
      </c>
      <c r="Q8172" s="549">
        <v>1</v>
      </c>
      <c r="R8172" s="549">
        <v>6</v>
      </c>
      <c r="S8172" s="548"/>
      <c r="T8172" s="548"/>
      <c r="U8172" s="99"/>
    </row>
    <row r="8173" spans="1:21" ht="19.5" customHeight="1">
      <c r="A8173" s="545">
        <v>102845</v>
      </c>
      <c r="B8173" s="545" t="s">
        <v>1693</v>
      </c>
      <c r="C8173" s="545" t="s">
        <v>786</v>
      </c>
      <c r="D8173" s="546"/>
      <c r="E8173" s="171" t="str">
        <f t="shared" si="127"/>
        <v>1900</v>
      </c>
      <c r="F8173" s="547">
        <v>0</v>
      </c>
      <c r="G8173" s="548">
        <v>0</v>
      </c>
      <c r="H8173" s="547">
        <v>0</v>
      </c>
      <c r="I8173" s="545" t="s">
        <v>12645</v>
      </c>
      <c r="J8173" s="545"/>
      <c r="K8173" s="545" t="s">
        <v>13413</v>
      </c>
      <c r="L8173" s="545" t="s">
        <v>13413</v>
      </c>
      <c r="M8173" s="548" t="s">
        <v>13758</v>
      </c>
      <c r="N8173" s="545" t="s">
        <v>13413</v>
      </c>
      <c r="O8173" s="545" t="s">
        <v>15832</v>
      </c>
      <c r="P8173" s="549">
        <v>5715</v>
      </c>
      <c r="Q8173" s="549">
        <v>1</v>
      </c>
      <c r="R8173" s="549">
        <v>12</v>
      </c>
      <c r="S8173" s="548"/>
      <c r="T8173" s="548"/>
      <c r="U8173" s="99"/>
    </row>
    <row r="8174" spans="1:21" ht="19.5" customHeight="1">
      <c r="A8174" s="545">
        <v>102846</v>
      </c>
      <c r="B8174" s="545" t="s">
        <v>1603</v>
      </c>
      <c r="C8174" s="545" t="s">
        <v>786</v>
      </c>
      <c r="D8174" s="546"/>
      <c r="E8174" s="171" t="str">
        <f t="shared" si="127"/>
        <v>1900</v>
      </c>
      <c r="F8174" s="547">
        <v>0</v>
      </c>
      <c r="G8174" s="548">
        <v>0</v>
      </c>
      <c r="H8174" s="547">
        <v>0</v>
      </c>
      <c r="I8174" s="545" t="s">
        <v>12709</v>
      </c>
      <c r="J8174" s="545"/>
      <c r="K8174" s="545" t="s">
        <v>13413</v>
      </c>
      <c r="L8174" s="545" t="s">
        <v>13413</v>
      </c>
      <c r="M8174" s="548" t="s">
        <v>13758</v>
      </c>
      <c r="N8174" s="545" t="s">
        <v>22823</v>
      </c>
      <c r="O8174" s="545" t="s">
        <v>14413</v>
      </c>
      <c r="P8174" s="549">
        <v>5716</v>
      </c>
      <c r="Q8174" s="549">
        <v>1</v>
      </c>
      <c r="R8174" s="549">
        <v>124</v>
      </c>
      <c r="S8174" s="548"/>
      <c r="T8174" s="548">
        <v>441</v>
      </c>
      <c r="U8174" s="99"/>
    </row>
    <row r="8175" spans="1:21" ht="19.5" customHeight="1">
      <c r="A8175" s="545">
        <v>102847</v>
      </c>
      <c r="B8175" s="545" t="s">
        <v>239</v>
      </c>
      <c r="C8175" s="545" t="s">
        <v>216</v>
      </c>
      <c r="D8175" s="546"/>
      <c r="E8175" s="171" t="str">
        <f t="shared" si="127"/>
        <v>1900</v>
      </c>
      <c r="F8175" s="547">
        <v>0</v>
      </c>
      <c r="G8175" s="548">
        <v>0</v>
      </c>
      <c r="H8175" s="547">
        <v>0</v>
      </c>
      <c r="I8175" s="545" t="s">
        <v>12640</v>
      </c>
      <c r="J8175" s="545"/>
      <c r="K8175" s="545" t="s">
        <v>13413</v>
      </c>
      <c r="L8175" s="545" t="s">
        <v>13413</v>
      </c>
      <c r="M8175" s="548" t="s">
        <v>13758</v>
      </c>
      <c r="N8175" s="545" t="s">
        <v>13413</v>
      </c>
      <c r="O8175" s="545" t="s">
        <v>13413</v>
      </c>
      <c r="P8175" s="549">
        <v>5717</v>
      </c>
      <c r="Q8175" s="549">
        <v>1</v>
      </c>
      <c r="R8175" s="549">
        <v>1</v>
      </c>
      <c r="S8175" s="548"/>
      <c r="T8175" s="548"/>
      <c r="U8175" s="99"/>
    </row>
    <row r="8176" spans="1:21" ht="19.5" customHeight="1">
      <c r="A8176" s="545">
        <v>102848</v>
      </c>
      <c r="B8176" s="545" t="s">
        <v>1445</v>
      </c>
      <c r="C8176" s="545" t="s">
        <v>216</v>
      </c>
      <c r="D8176" s="546"/>
      <c r="E8176" s="171" t="str">
        <f t="shared" si="127"/>
        <v>1900</v>
      </c>
      <c r="F8176" s="547">
        <v>0</v>
      </c>
      <c r="G8176" s="548">
        <v>0</v>
      </c>
      <c r="H8176" s="547">
        <v>0</v>
      </c>
      <c r="I8176" s="545" t="s">
        <v>12659</v>
      </c>
      <c r="J8176" s="545"/>
      <c r="K8176" s="545" t="s">
        <v>13413</v>
      </c>
      <c r="L8176" s="545" t="s">
        <v>13413</v>
      </c>
      <c r="M8176" s="548" t="s">
        <v>13758</v>
      </c>
      <c r="N8176" s="545" t="s">
        <v>13413</v>
      </c>
      <c r="O8176" s="545" t="s">
        <v>16457</v>
      </c>
      <c r="P8176" s="549">
        <v>5718</v>
      </c>
      <c r="Q8176" s="549">
        <v>1</v>
      </c>
      <c r="R8176" s="549">
        <v>116</v>
      </c>
      <c r="S8176" s="548"/>
      <c r="T8176" s="548"/>
      <c r="U8176" s="99"/>
    </row>
    <row r="8177" spans="1:21" ht="19.5" customHeight="1">
      <c r="A8177" s="545">
        <v>102849</v>
      </c>
      <c r="B8177" s="545" t="s">
        <v>1398</v>
      </c>
      <c r="C8177" s="545" t="s">
        <v>206</v>
      </c>
      <c r="D8177" s="546"/>
      <c r="E8177" s="171" t="str">
        <f t="shared" si="127"/>
        <v>1900</v>
      </c>
      <c r="F8177" s="547">
        <v>0</v>
      </c>
      <c r="G8177" s="548">
        <v>0</v>
      </c>
      <c r="H8177" s="547">
        <v>0</v>
      </c>
      <c r="I8177" s="545" t="s">
        <v>12659</v>
      </c>
      <c r="J8177" s="545"/>
      <c r="K8177" s="545" t="s">
        <v>13413</v>
      </c>
      <c r="L8177" s="545" t="s">
        <v>16571</v>
      </c>
      <c r="M8177" s="548" t="s">
        <v>13758</v>
      </c>
      <c r="N8177" s="545" t="s">
        <v>13413</v>
      </c>
      <c r="O8177" s="545" t="s">
        <v>13413</v>
      </c>
      <c r="P8177" s="549">
        <v>5719</v>
      </c>
      <c r="Q8177" s="549">
        <v>1</v>
      </c>
      <c r="R8177" s="549">
        <v>116</v>
      </c>
      <c r="S8177" s="548"/>
      <c r="T8177" s="548"/>
      <c r="U8177" s="99"/>
    </row>
    <row r="8178" spans="1:21" ht="19.5" customHeight="1">
      <c r="A8178" s="545">
        <v>102850</v>
      </c>
      <c r="B8178" s="545" t="s">
        <v>10293</v>
      </c>
      <c r="C8178" s="545" t="s">
        <v>216</v>
      </c>
      <c r="D8178" s="546"/>
      <c r="E8178" s="171" t="str">
        <f t="shared" si="127"/>
        <v>1900</v>
      </c>
      <c r="F8178" s="547">
        <v>0</v>
      </c>
      <c r="G8178" s="548">
        <v>0</v>
      </c>
      <c r="H8178" s="547">
        <v>0</v>
      </c>
      <c r="I8178" s="545" t="s">
        <v>12700</v>
      </c>
      <c r="J8178" s="545"/>
      <c r="K8178" s="545" t="s">
        <v>13413</v>
      </c>
      <c r="L8178" s="545" t="s">
        <v>13413</v>
      </c>
      <c r="M8178" s="548" t="s">
        <v>13758</v>
      </c>
      <c r="N8178" s="545" t="s">
        <v>13413</v>
      </c>
      <c r="O8178" s="545" t="s">
        <v>13413</v>
      </c>
      <c r="P8178" s="549">
        <v>5720</v>
      </c>
      <c r="Q8178" s="549">
        <v>1</v>
      </c>
      <c r="R8178" s="549">
        <v>117</v>
      </c>
      <c r="S8178" s="548"/>
      <c r="T8178" s="548"/>
      <c r="U8178" s="99"/>
    </row>
    <row r="8179" spans="1:21" ht="19.5" customHeight="1">
      <c r="A8179" s="545">
        <v>102851</v>
      </c>
      <c r="B8179" s="545" t="s">
        <v>5381</v>
      </c>
      <c r="C8179" s="545" t="s">
        <v>216</v>
      </c>
      <c r="D8179" s="546">
        <v>44589</v>
      </c>
      <c r="E8179" s="171" t="str">
        <f t="shared" si="127"/>
        <v>2022</v>
      </c>
      <c r="F8179" s="547">
        <v>28861</v>
      </c>
      <c r="G8179" s="548">
        <v>0</v>
      </c>
      <c r="H8179" s="547">
        <v>28861</v>
      </c>
      <c r="I8179" s="545" t="s">
        <v>12766</v>
      </c>
      <c r="J8179" s="545" t="s">
        <v>13297</v>
      </c>
      <c r="K8179" s="545" t="s">
        <v>18935</v>
      </c>
      <c r="L8179" s="545" t="s">
        <v>13413</v>
      </c>
      <c r="M8179" s="548" t="s">
        <v>13758</v>
      </c>
      <c r="N8179" s="545" t="s">
        <v>13413</v>
      </c>
      <c r="O8179" s="545" t="s">
        <v>13413</v>
      </c>
      <c r="P8179" s="549">
        <v>5721</v>
      </c>
      <c r="Q8179" s="549">
        <v>1</v>
      </c>
      <c r="R8179" s="549">
        <v>172</v>
      </c>
      <c r="S8179" s="548">
        <v>2257</v>
      </c>
      <c r="T8179" s="548"/>
      <c r="U8179" s="99"/>
    </row>
    <row r="8180" spans="1:21" ht="19.5" customHeight="1">
      <c r="A8180" s="545">
        <v>102853</v>
      </c>
      <c r="B8180" s="545" t="s">
        <v>2221</v>
      </c>
      <c r="C8180" s="545" t="s">
        <v>216</v>
      </c>
      <c r="D8180" s="546"/>
      <c r="E8180" s="171" t="str">
        <f t="shared" si="127"/>
        <v>1900</v>
      </c>
      <c r="F8180" s="547">
        <v>0</v>
      </c>
      <c r="G8180" s="548">
        <v>0</v>
      </c>
      <c r="H8180" s="547">
        <v>0</v>
      </c>
      <c r="I8180" s="545" t="s">
        <v>12637</v>
      </c>
      <c r="J8180" s="545"/>
      <c r="K8180" s="545" t="s">
        <v>13413</v>
      </c>
      <c r="L8180" s="545" t="s">
        <v>13413</v>
      </c>
      <c r="M8180" s="548" t="s">
        <v>13758</v>
      </c>
      <c r="N8180" s="545" t="s">
        <v>13413</v>
      </c>
      <c r="O8180" s="545" t="s">
        <v>13413</v>
      </c>
      <c r="P8180" s="549">
        <v>5723</v>
      </c>
      <c r="Q8180" s="549">
        <v>1</v>
      </c>
      <c r="R8180" s="549">
        <v>13</v>
      </c>
      <c r="S8180" s="548"/>
      <c r="T8180" s="548"/>
      <c r="U8180" s="99"/>
    </row>
    <row r="8181" spans="1:21" ht="19.5" customHeight="1">
      <c r="A8181" s="545">
        <v>102854</v>
      </c>
      <c r="B8181" s="545" t="s">
        <v>10292</v>
      </c>
      <c r="C8181" s="545" t="s">
        <v>216</v>
      </c>
      <c r="D8181" s="546"/>
      <c r="E8181" s="171" t="str">
        <f t="shared" si="127"/>
        <v>1900</v>
      </c>
      <c r="F8181" s="547">
        <v>0</v>
      </c>
      <c r="G8181" s="548">
        <v>0</v>
      </c>
      <c r="H8181" s="547">
        <v>0</v>
      </c>
      <c r="I8181" s="545" t="s">
        <v>12686</v>
      </c>
      <c r="J8181" s="545"/>
      <c r="K8181" s="545" t="s">
        <v>13413</v>
      </c>
      <c r="L8181" s="545" t="s">
        <v>16428</v>
      </c>
      <c r="M8181" s="548" t="s">
        <v>13758</v>
      </c>
      <c r="N8181" s="545" t="s">
        <v>13413</v>
      </c>
      <c r="O8181" s="545" t="s">
        <v>13413</v>
      </c>
      <c r="P8181" s="549">
        <v>5724</v>
      </c>
      <c r="Q8181" s="549">
        <v>1</v>
      </c>
      <c r="R8181" s="549">
        <v>131</v>
      </c>
      <c r="S8181" s="548"/>
      <c r="T8181" s="548"/>
      <c r="U8181" s="99"/>
    </row>
    <row r="8182" spans="1:21" ht="19.5" customHeight="1">
      <c r="A8182" s="545">
        <v>102855</v>
      </c>
      <c r="B8182" s="545" t="s">
        <v>1829</v>
      </c>
      <c r="C8182" s="545" t="s">
        <v>216</v>
      </c>
      <c r="D8182" s="546">
        <v>45708</v>
      </c>
      <c r="E8182" s="171" t="str">
        <f t="shared" si="127"/>
        <v>2025</v>
      </c>
      <c r="F8182" s="547">
        <v>47313.02</v>
      </c>
      <c r="G8182" s="548">
        <v>0.19</v>
      </c>
      <c r="H8182" s="547">
        <v>39758.839999999997</v>
      </c>
      <c r="I8182" s="545" t="s">
        <v>12686</v>
      </c>
      <c r="J8182" s="545" t="s">
        <v>13307</v>
      </c>
      <c r="K8182" s="545" t="s">
        <v>13413</v>
      </c>
      <c r="L8182" s="545" t="s">
        <v>13413</v>
      </c>
      <c r="M8182" s="548" t="s">
        <v>13758</v>
      </c>
      <c r="N8182" s="545" t="s">
        <v>13413</v>
      </c>
      <c r="O8182" s="545" t="s">
        <v>14433</v>
      </c>
      <c r="P8182" s="549">
        <v>5725</v>
      </c>
      <c r="Q8182" s="549">
        <v>1</v>
      </c>
      <c r="R8182" s="549">
        <v>131</v>
      </c>
      <c r="S8182" s="548">
        <v>2228</v>
      </c>
      <c r="T8182" s="548"/>
      <c r="U8182" s="99"/>
    </row>
    <row r="8183" spans="1:21" ht="19.5" customHeight="1">
      <c r="A8183" s="545">
        <v>102856</v>
      </c>
      <c r="B8183" s="545" t="s">
        <v>2210</v>
      </c>
      <c r="C8183" s="545" t="s">
        <v>216</v>
      </c>
      <c r="D8183" s="546">
        <v>46052</v>
      </c>
      <c r="E8183" s="171" t="str">
        <f t="shared" si="127"/>
        <v>2026</v>
      </c>
      <c r="F8183" s="547">
        <v>898</v>
      </c>
      <c r="G8183" s="548">
        <v>0.19</v>
      </c>
      <c r="H8183" s="547">
        <v>754.62</v>
      </c>
      <c r="I8183" s="545" t="s">
        <v>12686</v>
      </c>
      <c r="J8183" s="545" t="s">
        <v>13307</v>
      </c>
      <c r="K8183" s="545" t="s">
        <v>13413</v>
      </c>
      <c r="L8183" s="545" t="s">
        <v>13413</v>
      </c>
      <c r="M8183" s="548" t="s">
        <v>13758</v>
      </c>
      <c r="N8183" s="545" t="s">
        <v>22166</v>
      </c>
      <c r="O8183" s="545" t="s">
        <v>15892</v>
      </c>
      <c r="P8183" s="549">
        <v>5726</v>
      </c>
      <c r="Q8183" s="549">
        <v>1</v>
      </c>
      <c r="R8183" s="549">
        <v>131</v>
      </c>
      <c r="S8183" s="548">
        <v>2228</v>
      </c>
      <c r="T8183" s="548">
        <v>11</v>
      </c>
      <c r="U8183" s="99"/>
    </row>
    <row r="8184" spans="1:21" ht="19.5" customHeight="1">
      <c r="A8184" s="545">
        <v>102857</v>
      </c>
      <c r="B8184" s="545" t="s">
        <v>6877</v>
      </c>
      <c r="C8184" s="545" t="s">
        <v>216</v>
      </c>
      <c r="D8184" s="546">
        <v>43851</v>
      </c>
      <c r="E8184" s="171" t="str">
        <f t="shared" si="127"/>
        <v>2020</v>
      </c>
      <c r="F8184" s="547">
        <v>59304</v>
      </c>
      <c r="G8184" s="548">
        <v>0.19</v>
      </c>
      <c r="H8184" s="547">
        <v>49835.29</v>
      </c>
      <c r="I8184" s="545" t="s">
        <v>12686</v>
      </c>
      <c r="J8184" s="545" t="s">
        <v>13296</v>
      </c>
      <c r="K8184" s="545" t="s">
        <v>18936</v>
      </c>
      <c r="L8184" s="545" t="s">
        <v>16445</v>
      </c>
      <c r="M8184" s="548" t="s">
        <v>13758</v>
      </c>
      <c r="N8184" s="545" t="s">
        <v>13413</v>
      </c>
      <c r="O8184" s="545" t="s">
        <v>13413</v>
      </c>
      <c r="P8184" s="549">
        <v>5727</v>
      </c>
      <c r="Q8184" s="549">
        <v>1</v>
      </c>
      <c r="R8184" s="549">
        <v>131</v>
      </c>
      <c r="S8184" s="548">
        <v>2218</v>
      </c>
      <c r="T8184" s="548"/>
      <c r="U8184" s="99"/>
    </row>
    <row r="8185" spans="1:21" ht="19.5" customHeight="1">
      <c r="A8185" s="545">
        <v>102858</v>
      </c>
      <c r="B8185" s="545" t="s">
        <v>10291</v>
      </c>
      <c r="C8185" s="545" t="s">
        <v>216</v>
      </c>
      <c r="D8185" s="546"/>
      <c r="E8185" s="171" t="str">
        <f t="shared" si="127"/>
        <v>1900</v>
      </c>
      <c r="F8185" s="547">
        <v>0</v>
      </c>
      <c r="G8185" s="548">
        <v>0</v>
      </c>
      <c r="H8185" s="547">
        <v>0</v>
      </c>
      <c r="I8185" s="545" t="s">
        <v>12642</v>
      </c>
      <c r="J8185" s="545"/>
      <c r="K8185" s="545" t="s">
        <v>13413</v>
      </c>
      <c r="L8185" s="545" t="s">
        <v>13807</v>
      </c>
      <c r="M8185" s="548" t="s">
        <v>13758</v>
      </c>
      <c r="N8185" s="545" t="s">
        <v>13413</v>
      </c>
      <c r="O8185" s="545" t="s">
        <v>17857</v>
      </c>
      <c r="P8185" s="549">
        <v>5728</v>
      </c>
      <c r="Q8185" s="549">
        <v>1</v>
      </c>
      <c r="R8185" s="549">
        <v>135</v>
      </c>
      <c r="S8185" s="548"/>
      <c r="T8185" s="548"/>
      <c r="U8185" s="99"/>
    </row>
    <row r="8186" spans="1:21" ht="19.5" customHeight="1">
      <c r="A8186" s="545">
        <v>102859</v>
      </c>
      <c r="B8186" s="545" t="s">
        <v>10290</v>
      </c>
      <c r="C8186" s="545" t="s">
        <v>216</v>
      </c>
      <c r="D8186" s="546"/>
      <c r="E8186" s="171" t="str">
        <f t="shared" si="127"/>
        <v>1900</v>
      </c>
      <c r="F8186" s="547">
        <v>0</v>
      </c>
      <c r="G8186" s="548">
        <v>0</v>
      </c>
      <c r="H8186" s="547">
        <v>0</v>
      </c>
      <c r="I8186" s="545" t="s">
        <v>12642</v>
      </c>
      <c r="J8186" s="545"/>
      <c r="K8186" s="545" t="s">
        <v>13413</v>
      </c>
      <c r="L8186" s="545" t="s">
        <v>13807</v>
      </c>
      <c r="M8186" s="548" t="s">
        <v>13758</v>
      </c>
      <c r="N8186" s="545" t="s">
        <v>13413</v>
      </c>
      <c r="O8186" s="545" t="s">
        <v>17857</v>
      </c>
      <c r="P8186" s="549">
        <v>5729</v>
      </c>
      <c r="Q8186" s="549">
        <v>1</v>
      </c>
      <c r="R8186" s="549">
        <v>135</v>
      </c>
      <c r="S8186" s="548"/>
      <c r="T8186" s="548"/>
      <c r="U8186" s="99"/>
    </row>
    <row r="8187" spans="1:21" ht="19.5" customHeight="1">
      <c r="A8187" s="545">
        <v>102860</v>
      </c>
      <c r="B8187" s="545" t="s">
        <v>10289</v>
      </c>
      <c r="C8187" s="545" t="s">
        <v>216</v>
      </c>
      <c r="D8187" s="546"/>
      <c r="E8187" s="171" t="str">
        <f t="shared" si="127"/>
        <v>1900</v>
      </c>
      <c r="F8187" s="547">
        <v>0</v>
      </c>
      <c r="G8187" s="548">
        <v>0</v>
      </c>
      <c r="H8187" s="547">
        <v>0</v>
      </c>
      <c r="I8187" s="545" t="s">
        <v>12642</v>
      </c>
      <c r="J8187" s="545"/>
      <c r="K8187" s="545" t="s">
        <v>13413</v>
      </c>
      <c r="L8187" s="545" t="s">
        <v>13807</v>
      </c>
      <c r="M8187" s="548" t="s">
        <v>13758</v>
      </c>
      <c r="N8187" s="545" t="s">
        <v>13413</v>
      </c>
      <c r="O8187" s="545" t="s">
        <v>17857</v>
      </c>
      <c r="P8187" s="549">
        <v>5730</v>
      </c>
      <c r="Q8187" s="549">
        <v>1</v>
      </c>
      <c r="R8187" s="549">
        <v>135</v>
      </c>
      <c r="S8187" s="548"/>
      <c r="T8187" s="548"/>
      <c r="U8187" s="99"/>
    </row>
    <row r="8188" spans="1:21" ht="19.5" customHeight="1">
      <c r="A8188" s="545">
        <v>102861</v>
      </c>
      <c r="B8188" s="545" t="s">
        <v>2500</v>
      </c>
      <c r="C8188" s="545" t="s">
        <v>216</v>
      </c>
      <c r="D8188" s="546">
        <v>45708</v>
      </c>
      <c r="E8188" s="171" t="str">
        <f t="shared" si="127"/>
        <v>2025</v>
      </c>
      <c r="F8188" s="547">
        <v>8368</v>
      </c>
      <c r="G8188" s="548">
        <v>0.19</v>
      </c>
      <c r="H8188" s="547">
        <v>7031.93</v>
      </c>
      <c r="I8188" s="545" t="s">
        <v>12697</v>
      </c>
      <c r="J8188" s="545" t="s">
        <v>13307</v>
      </c>
      <c r="K8188" s="545" t="s">
        <v>13413</v>
      </c>
      <c r="L8188" s="545" t="s">
        <v>14045</v>
      </c>
      <c r="M8188" s="548" t="s">
        <v>13758</v>
      </c>
      <c r="N8188" s="545" t="s">
        <v>13413</v>
      </c>
      <c r="O8188" s="545" t="s">
        <v>15526</v>
      </c>
      <c r="P8188" s="549">
        <v>5731</v>
      </c>
      <c r="Q8188" s="549">
        <v>1</v>
      </c>
      <c r="R8188" s="549">
        <v>138</v>
      </c>
      <c r="S8188" s="548">
        <v>2228</v>
      </c>
      <c r="T8188" s="548"/>
      <c r="U8188" s="99"/>
    </row>
    <row r="8189" spans="1:21" ht="19.5" customHeight="1">
      <c r="A8189" s="545">
        <v>102862</v>
      </c>
      <c r="B8189" s="545" t="s">
        <v>3248</v>
      </c>
      <c r="C8189" s="545" t="s">
        <v>221</v>
      </c>
      <c r="D8189" s="546"/>
      <c r="E8189" s="171" t="str">
        <f t="shared" si="127"/>
        <v>1900</v>
      </c>
      <c r="F8189" s="547">
        <v>0</v>
      </c>
      <c r="G8189" s="548">
        <v>0</v>
      </c>
      <c r="H8189" s="547">
        <v>0</v>
      </c>
      <c r="I8189" s="545" t="s">
        <v>12663</v>
      </c>
      <c r="J8189" s="545"/>
      <c r="K8189" s="545" t="s">
        <v>13413</v>
      </c>
      <c r="L8189" s="545" t="s">
        <v>13944</v>
      </c>
      <c r="M8189" s="548" t="s">
        <v>13758</v>
      </c>
      <c r="N8189" s="545" t="s">
        <v>13413</v>
      </c>
      <c r="O8189" s="545" t="s">
        <v>14890</v>
      </c>
      <c r="P8189" s="549">
        <v>5732</v>
      </c>
      <c r="Q8189" s="549">
        <v>1</v>
      </c>
      <c r="R8189" s="549">
        <v>21</v>
      </c>
      <c r="S8189" s="548"/>
      <c r="T8189" s="548"/>
      <c r="U8189" s="99"/>
    </row>
    <row r="8190" spans="1:21" ht="19.5" customHeight="1">
      <c r="A8190" s="545">
        <v>102863</v>
      </c>
      <c r="B8190" s="545" t="s">
        <v>1390</v>
      </c>
      <c r="C8190" s="545" t="s">
        <v>216</v>
      </c>
      <c r="D8190" s="546">
        <v>46052</v>
      </c>
      <c r="E8190" s="171" t="str">
        <f t="shared" si="127"/>
        <v>2026</v>
      </c>
      <c r="F8190" s="547">
        <v>34571</v>
      </c>
      <c r="G8190" s="548">
        <v>0.19</v>
      </c>
      <c r="H8190" s="547">
        <v>29051.26</v>
      </c>
      <c r="I8190" s="545" t="s">
        <v>12701</v>
      </c>
      <c r="J8190" s="545" t="s">
        <v>13307</v>
      </c>
      <c r="K8190" s="545" t="s">
        <v>13413</v>
      </c>
      <c r="L8190" s="545" t="s">
        <v>16508</v>
      </c>
      <c r="M8190" s="548" t="s">
        <v>13758</v>
      </c>
      <c r="N8190" s="545" t="s">
        <v>13413</v>
      </c>
      <c r="O8190" s="545" t="s">
        <v>16509</v>
      </c>
      <c r="P8190" s="549">
        <v>5733</v>
      </c>
      <c r="Q8190" s="549">
        <v>1</v>
      </c>
      <c r="R8190" s="549">
        <v>10</v>
      </c>
      <c r="S8190" s="548">
        <v>2228</v>
      </c>
      <c r="T8190" s="548"/>
      <c r="U8190" s="99"/>
    </row>
    <row r="8191" spans="1:21" ht="19.5" customHeight="1">
      <c r="A8191" s="545">
        <v>102864</v>
      </c>
      <c r="B8191" s="545" t="s">
        <v>396</v>
      </c>
      <c r="C8191" s="545" t="s">
        <v>4479</v>
      </c>
      <c r="D8191" s="546"/>
      <c r="E8191" s="171" t="str">
        <f t="shared" si="127"/>
        <v>1900</v>
      </c>
      <c r="F8191" s="547">
        <v>0</v>
      </c>
      <c r="G8191" s="548">
        <v>0</v>
      </c>
      <c r="H8191" s="547">
        <v>0</v>
      </c>
      <c r="I8191" s="545" t="s">
        <v>12654</v>
      </c>
      <c r="J8191" s="545"/>
      <c r="K8191" s="545" t="s">
        <v>13413</v>
      </c>
      <c r="L8191" s="545" t="s">
        <v>13413</v>
      </c>
      <c r="M8191" s="548" t="s">
        <v>13758</v>
      </c>
      <c r="N8191" s="545" t="s">
        <v>13413</v>
      </c>
      <c r="O8191" s="545" t="s">
        <v>13413</v>
      </c>
      <c r="P8191" s="549">
        <v>5734</v>
      </c>
      <c r="Q8191" s="549">
        <v>1</v>
      </c>
      <c r="R8191" s="549">
        <v>2</v>
      </c>
      <c r="S8191" s="548"/>
      <c r="T8191" s="548"/>
      <c r="U8191" s="99"/>
    </row>
    <row r="8192" spans="1:21" ht="19.5" customHeight="1">
      <c r="A8192" s="545">
        <v>102865</v>
      </c>
      <c r="B8192" s="545" t="s">
        <v>400</v>
      </c>
      <c r="C8192" s="545" t="s">
        <v>4479</v>
      </c>
      <c r="D8192" s="546"/>
      <c r="E8192" s="171" t="str">
        <f t="shared" si="127"/>
        <v>1900</v>
      </c>
      <c r="F8192" s="547">
        <v>0</v>
      </c>
      <c r="G8192" s="548">
        <v>0</v>
      </c>
      <c r="H8192" s="547">
        <v>0</v>
      </c>
      <c r="I8192" s="545" t="s">
        <v>12654</v>
      </c>
      <c r="J8192" s="545"/>
      <c r="K8192" s="545" t="s">
        <v>13413</v>
      </c>
      <c r="L8192" s="545" t="s">
        <v>13413</v>
      </c>
      <c r="M8192" s="548" t="s">
        <v>13758</v>
      </c>
      <c r="N8192" s="545" t="s">
        <v>13413</v>
      </c>
      <c r="O8192" s="545" t="s">
        <v>13413</v>
      </c>
      <c r="P8192" s="549">
        <v>5735</v>
      </c>
      <c r="Q8192" s="549">
        <v>1</v>
      </c>
      <c r="R8192" s="549">
        <v>2</v>
      </c>
      <c r="S8192" s="548"/>
      <c r="T8192" s="548"/>
      <c r="U8192" s="99"/>
    </row>
    <row r="8193" spans="1:21" ht="19.5" customHeight="1">
      <c r="A8193" s="545">
        <v>102866</v>
      </c>
      <c r="B8193" s="545" t="s">
        <v>399</v>
      </c>
      <c r="C8193" s="545" t="s">
        <v>4479</v>
      </c>
      <c r="D8193" s="546"/>
      <c r="E8193" s="171" t="str">
        <f t="shared" si="127"/>
        <v>1900</v>
      </c>
      <c r="F8193" s="547">
        <v>0</v>
      </c>
      <c r="G8193" s="548">
        <v>0</v>
      </c>
      <c r="H8193" s="547">
        <v>0</v>
      </c>
      <c r="I8193" s="545" t="s">
        <v>12654</v>
      </c>
      <c r="J8193" s="545"/>
      <c r="K8193" s="545" t="s">
        <v>13413</v>
      </c>
      <c r="L8193" s="545" t="s">
        <v>13413</v>
      </c>
      <c r="M8193" s="548" t="s">
        <v>13758</v>
      </c>
      <c r="N8193" s="545" t="s">
        <v>13413</v>
      </c>
      <c r="O8193" s="545" t="s">
        <v>13413</v>
      </c>
      <c r="P8193" s="549">
        <v>5736</v>
      </c>
      <c r="Q8193" s="549">
        <v>1</v>
      </c>
      <c r="R8193" s="549">
        <v>2</v>
      </c>
      <c r="S8193" s="548"/>
      <c r="T8193" s="548"/>
      <c r="U8193" s="99"/>
    </row>
    <row r="8194" spans="1:21" ht="19.5" customHeight="1">
      <c r="A8194" s="545">
        <v>102867</v>
      </c>
      <c r="B8194" s="545" t="s">
        <v>4044</v>
      </c>
      <c r="C8194" s="545" t="s">
        <v>216</v>
      </c>
      <c r="D8194" s="546">
        <v>43843</v>
      </c>
      <c r="E8194" s="171" t="str">
        <f t="shared" si="127"/>
        <v>2020</v>
      </c>
      <c r="F8194" s="547">
        <v>465</v>
      </c>
      <c r="G8194" s="548">
        <v>0.19</v>
      </c>
      <c r="H8194" s="547">
        <v>390.76</v>
      </c>
      <c r="I8194" s="545" t="s">
        <v>12973</v>
      </c>
      <c r="J8194" s="545" t="s">
        <v>13297</v>
      </c>
      <c r="K8194" s="545" t="s">
        <v>18937</v>
      </c>
      <c r="L8194" s="545" t="s">
        <v>13413</v>
      </c>
      <c r="M8194" s="548" t="s">
        <v>13758</v>
      </c>
      <c r="N8194" s="545" t="s">
        <v>13413</v>
      </c>
      <c r="O8194" s="545" t="s">
        <v>13413</v>
      </c>
      <c r="P8194" s="549">
        <v>5737</v>
      </c>
      <c r="Q8194" s="549">
        <v>1</v>
      </c>
      <c r="R8194" s="549">
        <v>59</v>
      </c>
      <c r="S8194" s="548">
        <v>2257</v>
      </c>
      <c r="T8194" s="548"/>
      <c r="U8194" s="99"/>
    </row>
    <row r="8195" spans="1:21" ht="19.5" customHeight="1">
      <c r="A8195" s="545">
        <v>102868</v>
      </c>
      <c r="B8195" s="545" t="s">
        <v>4046</v>
      </c>
      <c r="C8195" s="545" t="s">
        <v>216</v>
      </c>
      <c r="D8195" s="546">
        <v>44601</v>
      </c>
      <c r="E8195" s="171" t="str">
        <f t="shared" si="127"/>
        <v>2022</v>
      </c>
      <c r="F8195" s="547">
        <v>951</v>
      </c>
      <c r="G8195" s="548">
        <v>0.19</v>
      </c>
      <c r="H8195" s="547">
        <v>799.16</v>
      </c>
      <c r="I8195" s="545" t="s">
        <v>12973</v>
      </c>
      <c r="J8195" s="545" t="s">
        <v>13297</v>
      </c>
      <c r="K8195" s="545" t="s">
        <v>13413</v>
      </c>
      <c r="L8195" s="545" t="s">
        <v>13413</v>
      </c>
      <c r="M8195" s="548" t="s">
        <v>13758</v>
      </c>
      <c r="N8195" s="545" t="s">
        <v>13413</v>
      </c>
      <c r="O8195" s="545" t="s">
        <v>13413</v>
      </c>
      <c r="P8195" s="549">
        <v>5738</v>
      </c>
      <c r="Q8195" s="549">
        <v>1</v>
      </c>
      <c r="R8195" s="549">
        <v>59</v>
      </c>
      <c r="S8195" s="548">
        <v>2257</v>
      </c>
      <c r="T8195" s="548"/>
      <c r="U8195" s="99"/>
    </row>
    <row r="8196" spans="1:21" ht="19.5" customHeight="1">
      <c r="A8196" s="545">
        <v>102869</v>
      </c>
      <c r="B8196" s="545" t="s">
        <v>4045</v>
      </c>
      <c r="C8196" s="545" t="s">
        <v>216</v>
      </c>
      <c r="D8196" s="546">
        <v>43843</v>
      </c>
      <c r="E8196" s="171" t="str">
        <f t="shared" ref="E8196:E8259" si="128">TEXT(D8196,"YYYY")</f>
        <v>2020</v>
      </c>
      <c r="F8196" s="547">
        <v>1480</v>
      </c>
      <c r="G8196" s="548">
        <v>0.19</v>
      </c>
      <c r="H8196" s="547">
        <v>1243.7</v>
      </c>
      <c r="I8196" s="545" t="s">
        <v>12973</v>
      </c>
      <c r="J8196" s="545" t="s">
        <v>13297</v>
      </c>
      <c r="K8196" s="545" t="s">
        <v>13413</v>
      </c>
      <c r="L8196" s="545" t="s">
        <v>13413</v>
      </c>
      <c r="M8196" s="548" t="s">
        <v>13758</v>
      </c>
      <c r="N8196" s="545" t="s">
        <v>13413</v>
      </c>
      <c r="O8196" s="545" t="s">
        <v>13413</v>
      </c>
      <c r="P8196" s="549">
        <v>5739</v>
      </c>
      <c r="Q8196" s="549">
        <v>1</v>
      </c>
      <c r="R8196" s="549">
        <v>59</v>
      </c>
      <c r="S8196" s="548">
        <v>2257</v>
      </c>
      <c r="T8196" s="548"/>
      <c r="U8196" s="99"/>
    </row>
    <row r="8197" spans="1:21" ht="19.5" customHeight="1">
      <c r="A8197" s="545">
        <v>102870</v>
      </c>
      <c r="B8197" s="545" t="s">
        <v>7921</v>
      </c>
      <c r="C8197" s="545" t="s">
        <v>221</v>
      </c>
      <c r="D8197" s="546">
        <v>43580</v>
      </c>
      <c r="E8197" s="171" t="str">
        <f t="shared" si="128"/>
        <v>2019</v>
      </c>
      <c r="F8197" s="547">
        <v>107424</v>
      </c>
      <c r="G8197" s="548">
        <v>0.19</v>
      </c>
      <c r="H8197" s="547">
        <v>90272.27</v>
      </c>
      <c r="I8197" s="545" t="s">
        <v>12649</v>
      </c>
      <c r="J8197" s="545" t="s">
        <v>13320</v>
      </c>
      <c r="K8197" s="545" t="s">
        <v>13413</v>
      </c>
      <c r="L8197" s="545" t="s">
        <v>13413</v>
      </c>
      <c r="M8197" s="548" t="s">
        <v>13758</v>
      </c>
      <c r="N8197" s="545" t="s">
        <v>13413</v>
      </c>
      <c r="O8197" s="545" t="s">
        <v>15359</v>
      </c>
      <c r="P8197" s="549">
        <v>5740</v>
      </c>
      <c r="Q8197" s="549">
        <v>1</v>
      </c>
      <c r="R8197" s="549">
        <v>17</v>
      </c>
      <c r="S8197" s="548">
        <v>2220</v>
      </c>
      <c r="T8197" s="548"/>
      <c r="U8197" s="99"/>
    </row>
    <row r="8198" spans="1:21" ht="19.5" customHeight="1">
      <c r="A8198" s="545">
        <v>102871</v>
      </c>
      <c r="B8198" s="545" t="s">
        <v>6313</v>
      </c>
      <c r="C8198" s="545" t="s">
        <v>221</v>
      </c>
      <c r="D8198" s="546">
        <v>44593</v>
      </c>
      <c r="E8198" s="171" t="str">
        <f t="shared" si="128"/>
        <v>2022</v>
      </c>
      <c r="F8198" s="547">
        <v>41043</v>
      </c>
      <c r="G8198" s="548">
        <v>0.19</v>
      </c>
      <c r="H8198" s="547">
        <v>34489.919999999998</v>
      </c>
      <c r="I8198" s="545" t="s">
        <v>12661</v>
      </c>
      <c r="J8198" s="545" t="s">
        <v>13297</v>
      </c>
      <c r="K8198" s="545" t="s">
        <v>18938</v>
      </c>
      <c r="L8198" s="545" t="s">
        <v>18939</v>
      </c>
      <c r="M8198" s="548" t="s">
        <v>13758</v>
      </c>
      <c r="N8198" s="545" t="s">
        <v>13413</v>
      </c>
      <c r="O8198" s="545" t="s">
        <v>13831</v>
      </c>
      <c r="P8198" s="549">
        <v>5741</v>
      </c>
      <c r="Q8198" s="549">
        <v>1</v>
      </c>
      <c r="R8198" s="549">
        <v>89</v>
      </c>
      <c r="S8198" s="548">
        <v>2257</v>
      </c>
      <c r="T8198" s="548"/>
      <c r="U8198" s="99"/>
    </row>
    <row r="8199" spans="1:21" ht="19.5" customHeight="1">
      <c r="A8199" s="545">
        <v>102872</v>
      </c>
      <c r="B8199" s="545" t="s">
        <v>1989</v>
      </c>
      <c r="C8199" s="545" t="s">
        <v>209</v>
      </c>
      <c r="D8199" s="546"/>
      <c r="E8199" s="171" t="str">
        <f t="shared" si="128"/>
        <v>1900</v>
      </c>
      <c r="F8199" s="547">
        <v>0</v>
      </c>
      <c r="G8199" s="548">
        <v>0</v>
      </c>
      <c r="H8199" s="547">
        <v>0</v>
      </c>
      <c r="I8199" s="545" t="s">
        <v>12637</v>
      </c>
      <c r="J8199" s="545"/>
      <c r="K8199" s="545" t="s">
        <v>13413</v>
      </c>
      <c r="L8199" s="545" t="s">
        <v>13413</v>
      </c>
      <c r="M8199" s="548" t="s">
        <v>13758</v>
      </c>
      <c r="N8199" s="545" t="s">
        <v>13413</v>
      </c>
      <c r="O8199" s="545" t="s">
        <v>13413</v>
      </c>
      <c r="P8199" s="549">
        <v>5742</v>
      </c>
      <c r="Q8199" s="549">
        <v>1</v>
      </c>
      <c r="R8199" s="549">
        <v>13</v>
      </c>
      <c r="S8199" s="548"/>
      <c r="T8199" s="548"/>
      <c r="U8199" s="99"/>
    </row>
    <row r="8200" spans="1:21" ht="19.5" customHeight="1">
      <c r="A8200" s="545">
        <v>102873</v>
      </c>
      <c r="B8200" s="545" t="s">
        <v>223</v>
      </c>
      <c r="C8200" s="545" t="s">
        <v>206</v>
      </c>
      <c r="D8200" s="546"/>
      <c r="E8200" s="171" t="str">
        <f t="shared" si="128"/>
        <v>1900</v>
      </c>
      <c r="F8200" s="547">
        <v>0</v>
      </c>
      <c r="G8200" s="548">
        <v>0</v>
      </c>
      <c r="H8200" s="547">
        <v>0</v>
      </c>
      <c r="I8200" s="545" t="s">
        <v>12639</v>
      </c>
      <c r="J8200" s="545"/>
      <c r="K8200" s="545" t="s">
        <v>13413</v>
      </c>
      <c r="L8200" s="545" t="s">
        <v>16566</v>
      </c>
      <c r="M8200" s="548" t="s">
        <v>13758</v>
      </c>
      <c r="N8200" s="545" t="s">
        <v>13413</v>
      </c>
      <c r="O8200" s="545" t="s">
        <v>13413</v>
      </c>
      <c r="P8200" s="549">
        <v>5743</v>
      </c>
      <c r="Q8200" s="549">
        <v>1</v>
      </c>
      <c r="R8200" s="549">
        <v>64</v>
      </c>
      <c r="S8200" s="548"/>
      <c r="T8200" s="548"/>
      <c r="U8200" s="99"/>
    </row>
    <row r="8201" spans="1:21" ht="19.5" customHeight="1">
      <c r="A8201" s="545">
        <v>102874</v>
      </c>
      <c r="B8201" s="545" t="s">
        <v>522</v>
      </c>
      <c r="C8201" s="545" t="s">
        <v>216</v>
      </c>
      <c r="D8201" s="546">
        <v>46052</v>
      </c>
      <c r="E8201" s="171" t="str">
        <f t="shared" si="128"/>
        <v>2026</v>
      </c>
      <c r="F8201" s="547">
        <v>70417</v>
      </c>
      <c r="G8201" s="548">
        <v>0.19</v>
      </c>
      <c r="H8201" s="547">
        <v>59173.95</v>
      </c>
      <c r="I8201" s="545" t="s">
        <v>12673</v>
      </c>
      <c r="J8201" s="545" t="s">
        <v>13307</v>
      </c>
      <c r="K8201" s="545" t="s">
        <v>13413</v>
      </c>
      <c r="L8201" s="545" t="s">
        <v>13413</v>
      </c>
      <c r="M8201" s="548" t="s">
        <v>13758</v>
      </c>
      <c r="N8201" s="545" t="s">
        <v>22148</v>
      </c>
      <c r="O8201" s="545" t="s">
        <v>13413</v>
      </c>
      <c r="P8201" s="549">
        <v>5744</v>
      </c>
      <c r="Q8201" s="549">
        <v>1</v>
      </c>
      <c r="R8201" s="549">
        <v>83</v>
      </c>
      <c r="S8201" s="548">
        <v>2228</v>
      </c>
      <c r="T8201" s="548">
        <v>163</v>
      </c>
      <c r="U8201" s="99"/>
    </row>
    <row r="8202" spans="1:21" ht="19.5" customHeight="1">
      <c r="A8202" s="545">
        <v>102875</v>
      </c>
      <c r="B8202" s="545" t="s">
        <v>3877</v>
      </c>
      <c r="C8202" s="545" t="s">
        <v>216</v>
      </c>
      <c r="D8202" s="546">
        <v>46052</v>
      </c>
      <c r="E8202" s="171" t="str">
        <f t="shared" si="128"/>
        <v>2026</v>
      </c>
      <c r="F8202" s="547">
        <v>13507</v>
      </c>
      <c r="G8202" s="548">
        <v>0.19</v>
      </c>
      <c r="H8202" s="547">
        <v>11350.42</v>
      </c>
      <c r="I8202" s="545" t="s">
        <v>12754</v>
      </c>
      <c r="J8202" s="545" t="s">
        <v>13307</v>
      </c>
      <c r="K8202" s="545" t="s">
        <v>13413</v>
      </c>
      <c r="L8202" s="545" t="s">
        <v>13764</v>
      </c>
      <c r="M8202" s="548" t="s">
        <v>13758</v>
      </c>
      <c r="N8202" s="545" t="s">
        <v>13413</v>
      </c>
      <c r="O8202" s="545" t="s">
        <v>13413</v>
      </c>
      <c r="P8202" s="549">
        <v>5745</v>
      </c>
      <c r="Q8202" s="549">
        <v>1</v>
      </c>
      <c r="R8202" s="549">
        <v>33</v>
      </c>
      <c r="S8202" s="548">
        <v>2228</v>
      </c>
      <c r="T8202" s="548"/>
      <c r="U8202" s="99"/>
    </row>
    <row r="8203" spans="1:21" ht="19.5" customHeight="1">
      <c r="A8203" s="545">
        <v>102876</v>
      </c>
      <c r="B8203" s="545" t="s">
        <v>3878</v>
      </c>
      <c r="C8203" s="545" t="s">
        <v>216</v>
      </c>
      <c r="D8203" s="546">
        <v>46052</v>
      </c>
      <c r="E8203" s="171" t="str">
        <f t="shared" si="128"/>
        <v>2026</v>
      </c>
      <c r="F8203" s="547">
        <v>273</v>
      </c>
      <c r="G8203" s="548">
        <v>0.19</v>
      </c>
      <c r="H8203" s="547">
        <v>229.41</v>
      </c>
      <c r="I8203" s="545" t="s">
        <v>12754</v>
      </c>
      <c r="J8203" s="545" t="s">
        <v>13307</v>
      </c>
      <c r="K8203" s="545" t="s">
        <v>13413</v>
      </c>
      <c r="L8203" s="545" t="s">
        <v>13764</v>
      </c>
      <c r="M8203" s="548" t="s">
        <v>13758</v>
      </c>
      <c r="N8203" s="545" t="s">
        <v>13413</v>
      </c>
      <c r="O8203" s="545" t="s">
        <v>13413</v>
      </c>
      <c r="P8203" s="549">
        <v>5746</v>
      </c>
      <c r="Q8203" s="549">
        <v>1</v>
      </c>
      <c r="R8203" s="549">
        <v>33</v>
      </c>
      <c r="S8203" s="548">
        <v>2228</v>
      </c>
      <c r="T8203" s="548"/>
      <c r="U8203" s="99"/>
    </row>
    <row r="8204" spans="1:21" ht="19.5" customHeight="1">
      <c r="A8204" s="545">
        <v>102877</v>
      </c>
      <c r="B8204" s="545" t="s">
        <v>3881</v>
      </c>
      <c r="C8204" s="545" t="s">
        <v>4468</v>
      </c>
      <c r="D8204" s="546">
        <v>46052</v>
      </c>
      <c r="E8204" s="171" t="str">
        <f t="shared" si="128"/>
        <v>2026</v>
      </c>
      <c r="F8204" s="547">
        <v>13087</v>
      </c>
      <c r="G8204" s="548">
        <v>0.19</v>
      </c>
      <c r="H8204" s="547">
        <v>10997.48</v>
      </c>
      <c r="I8204" s="545" t="s">
        <v>12754</v>
      </c>
      <c r="J8204" s="545" t="s">
        <v>13307</v>
      </c>
      <c r="K8204" s="545" t="s">
        <v>13413</v>
      </c>
      <c r="L8204" s="545" t="s">
        <v>13764</v>
      </c>
      <c r="M8204" s="548" t="s">
        <v>13758</v>
      </c>
      <c r="N8204" s="545" t="s">
        <v>13413</v>
      </c>
      <c r="O8204" s="545" t="s">
        <v>13413</v>
      </c>
      <c r="P8204" s="549">
        <v>5747</v>
      </c>
      <c r="Q8204" s="549">
        <v>1</v>
      </c>
      <c r="R8204" s="549">
        <v>33</v>
      </c>
      <c r="S8204" s="548">
        <v>2228</v>
      </c>
      <c r="T8204" s="548"/>
      <c r="U8204" s="99"/>
    </row>
    <row r="8205" spans="1:21" ht="19.5" customHeight="1">
      <c r="A8205" s="545">
        <v>102878</v>
      </c>
      <c r="B8205" s="545" t="s">
        <v>3883</v>
      </c>
      <c r="C8205" s="545" t="s">
        <v>216</v>
      </c>
      <c r="D8205" s="546">
        <v>46052</v>
      </c>
      <c r="E8205" s="171" t="str">
        <f t="shared" si="128"/>
        <v>2026</v>
      </c>
      <c r="F8205" s="547">
        <v>187</v>
      </c>
      <c r="G8205" s="548">
        <v>0.19</v>
      </c>
      <c r="H8205" s="547">
        <v>157.13999999999999</v>
      </c>
      <c r="I8205" s="545" t="s">
        <v>12754</v>
      </c>
      <c r="J8205" s="545" t="s">
        <v>13307</v>
      </c>
      <c r="K8205" s="545" t="s">
        <v>13413</v>
      </c>
      <c r="L8205" s="545" t="s">
        <v>13764</v>
      </c>
      <c r="M8205" s="548" t="s">
        <v>13758</v>
      </c>
      <c r="N8205" s="545" t="s">
        <v>13413</v>
      </c>
      <c r="O8205" s="545" t="s">
        <v>13413</v>
      </c>
      <c r="P8205" s="549">
        <v>5748</v>
      </c>
      <c r="Q8205" s="549">
        <v>1</v>
      </c>
      <c r="R8205" s="549">
        <v>33</v>
      </c>
      <c r="S8205" s="548">
        <v>2228</v>
      </c>
      <c r="T8205" s="548"/>
      <c r="U8205" s="99"/>
    </row>
    <row r="8206" spans="1:21" ht="19.5" customHeight="1">
      <c r="A8206" s="545">
        <v>102879</v>
      </c>
      <c r="B8206" s="545" t="s">
        <v>6289</v>
      </c>
      <c r="C8206" s="545" t="s">
        <v>216</v>
      </c>
      <c r="D8206" s="546">
        <v>45708</v>
      </c>
      <c r="E8206" s="171" t="str">
        <f t="shared" si="128"/>
        <v>2025</v>
      </c>
      <c r="F8206" s="547">
        <v>135593</v>
      </c>
      <c r="G8206" s="548">
        <v>0.19</v>
      </c>
      <c r="H8206" s="547">
        <v>113943.7</v>
      </c>
      <c r="I8206" s="545" t="s">
        <v>12754</v>
      </c>
      <c r="J8206" s="545" t="s">
        <v>13307</v>
      </c>
      <c r="K8206" s="545" t="s">
        <v>13413</v>
      </c>
      <c r="L8206" s="545" t="s">
        <v>13413</v>
      </c>
      <c r="M8206" s="548" t="s">
        <v>13758</v>
      </c>
      <c r="N8206" s="545" t="s">
        <v>13413</v>
      </c>
      <c r="O8206" s="545" t="s">
        <v>13413</v>
      </c>
      <c r="P8206" s="549">
        <v>5749</v>
      </c>
      <c r="Q8206" s="549">
        <v>1</v>
      </c>
      <c r="R8206" s="549">
        <v>33</v>
      </c>
      <c r="S8206" s="548">
        <v>2228</v>
      </c>
      <c r="T8206" s="548"/>
      <c r="U8206" s="99"/>
    </row>
    <row r="8207" spans="1:21" ht="19.5" customHeight="1">
      <c r="A8207" s="545">
        <v>102880</v>
      </c>
      <c r="B8207" s="545" t="s">
        <v>12454</v>
      </c>
      <c r="C8207" s="545" t="s">
        <v>216</v>
      </c>
      <c r="D8207" s="546">
        <v>44719</v>
      </c>
      <c r="E8207" s="171" t="str">
        <f t="shared" si="128"/>
        <v>2022</v>
      </c>
      <c r="F8207" s="547">
        <v>9043</v>
      </c>
      <c r="G8207" s="548">
        <v>0.19</v>
      </c>
      <c r="H8207" s="547">
        <v>7599.16</v>
      </c>
      <c r="I8207" s="545" t="s">
        <v>12754</v>
      </c>
      <c r="J8207" s="545" t="s">
        <v>13302</v>
      </c>
      <c r="K8207" s="545" t="s">
        <v>18940</v>
      </c>
      <c r="L8207" s="545" t="s">
        <v>13764</v>
      </c>
      <c r="M8207" s="548" t="s">
        <v>13758</v>
      </c>
      <c r="N8207" s="545" t="s">
        <v>13413</v>
      </c>
      <c r="O8207" s="545" t="s">
        <v>13413</v>
      </c>
      <c r="P8207" s="549">
        <v>5750</v>
      </c>
      <c r="Q8207" s="549">
        <v>1</v>
      </c>
      <c r="R8207" s="549">
        <v>33</v>
      </c>
      <c r="S8207" s="548">
        <v>2219</v>
      </c>
      <c r="T8207" s="548"/>
      <c r="U8207" s="99"/>
    </row>
    <row r="8208" spans="1:21" ht="19.5" customHeight="1">
      <c r="A8208" s="545">
        <v>102881</v>
      </c>
      <c r="B8208" s="545" t="s">
        <v>291</v>
      </c>
      <c r="C8208" s="545" t="s">
        <v>216</v>
      </c>
      <c r="D8208" s="546">
        <v>46052</v>
      </c>
      <c r="E8208" s="171" t="str">
        <f t="shared" si="128"/>
        <v>2026</v>
      </c>
      <c r="F8208" s="547">
        <v>114</v>
      </c>
      <c r="G8208" s="548">
        <v>0.19</v>
      </c>
      <c r="H8208" s="547">
        <v>95.8</v>
      </c>
      <c r="I8208" s="545" t="s">
        <v>12754</v>
      </c>
      <c r="J8208" s="545" t="s">
        <v>13307</v>
      </c>
      <c r="K8208" s="545" t="s">
        <v>13413</v>
      </c>
      <c r="L8208" s="545" t="s">
        <v>13764</v>
      </c>
      <c r="M8208" s="548" t="s">
        <v>13758</v>
      </c>
      <c r="N8208" s="545" t="s">
        <v>13413</v>
      </c>
      <c r="O8208" s="545" t="s">
        <v>13413</v>
      </c>
      <c r="P8208" s="549">
        <v>5751</v>
      </c>
      <c r="Q8208" s="549">
        <v>1</v>
      </c>
      <c r="R8208" s="549">
        <v>33</v>
      </c>
      <c r="S8208" s="548">
        <v>2228</v>
      </c>
      <c r="T8208" s="548"/>
      <c r="U8208" s="99"/>
    </row>
    <row r="8209" spans="1:21" ht="19.5" customHeight="1">
      <c r="A8209" s="545">
        <v>102882</v>
      </c>
      <c r="B8209" s="545" t="s">
        <v>1427</v>
      </c>
      <c r="C8209" s="545" t="s">
        <v>216</v>
      </c>
      <c r="D8209" s="546">
        <v>46052</v>
      </c>
      <c r="E8209" s="171" t="str">
        <f t="shared" si="128"/>
        <v>2026</v>
      </c>
      <c r="F8209" s="547">
        <v>40</v>
      </c>
      <c r="G8209" s="548">
        <v>0.19</v>
      </c>
      <c r="H8209" s="547">
        <v>33.61</v>
      </c>
      <c r="I8209" s="545" t="s">
        <v>12701</v>
      </c>
      <c r="J8209" s="545" t="s">
        <v>13307</v>
      </c>
      <c r="K8209" s="545"/>
      <c r="L8209" s="545" t="s">
        <v>13764</v>
      </c>
      <c r="M8209" s="548" t="s">
        <v>13758</v>
      </c>
      <c r="N8209" s="545" t="s">
        <v>13413</v>
      </c>
      <c r="O8209" s="545" t="s">
        <v>13413</v>
      </c>
      <c r="P8209" s="549">
        <v>5752</v>
      </c>
      <c r="Q8209" s="549">
        <v>1</v>
      </c>
      <c r="R8209" s="549">
        <v>10</v>
      </c>
      <c r="S8209" s="548">
        <v>2228</v>
      </c>
      <c r="T8209" s="548"/>
      <c r="U8209" s="99"/>
    </row>
    <row r="8210" spans="1:21" ht="19.5" customHeight="1">
      <c r="A8210" s="545">
        <v>102883</v>
      </c>
      <c r="B8210" s="545" t="s">
        <v>7545</v>
      </c>
      <c r="C8210" s="545" t="s">
        <v>216</v>
      </c>
      <c r="D8210" s="546">
        <v>45033</v>
      </c>
      <c r="E8210" s="171" t="str">
        <f t="shared" si="128"/>
        <v>2023</v>
      </c>
      <c r="F8210" s="547">
        <v>2119390</v>
      </c>
      <c r="G8210" s="548">
        <v>0.19</v>
      </c>
      <c r="H8210" s="547">
        <v>1781000</v>
      </c>
      <c r="I8210" s="545" t="s">
        <v>12758</v>
      </c>
      <c r="J8210" s="545" t="s">
        <v>13376</v>
      </c>
      <c r="K8210" s="545" t="s">
        <v>18204</v>
      </c>
      <c r="L8210" s="545" t="s">
        <v>13413</v>
      </c>
      <c r="M8210" s="548" t="s">
        <v>13758</v>
      </c>
      <c r="N8210" s="545" t="s">
        <v>13413</v>
      </c>
      <c r="O8210" s="545" t="s">
        <v>13413</v>
      </c>
      <c r="P8210" s="549">
        <v>12429</v>
      </c>
      <c r="Q8210" s="549">
        <v>1</v>
      </c>
      <c r="R8210" s="549">
        <v>164</v>
      </c>
      <c r="S8210" s="548">
        <v>2180</v>
      </c>
      <c r="T8210" s="548"/>
      <c r="U8210" s="99"/>
    </row>
    <row r="8211" spans="1:21" ht="19.5" customHeight="1">
      <c r="A8211" s="545">
        <v>102884</v>
      </c>
      <c r="B8211" s="545" t="s">
        <v>1824</v>
      </c>
      <c r="C8211" s="545" t="s">
        <v>216</v>
      </c>
      <c r="D8211" s="546"/>
      <c r="E8211" s="171" t="str">
        <f t="shared" si="128"/>
        <v>1900</v>
      </c>
      <c r="F8211" s="547">
        <v>0</v>
      </c>
      <c r="G8211" s="548">
        <v>0</v>
      </c>
      <c r="H8211" s="547">
        <v>0</v>
      </c>
      <c r="I8211" s="545" t="s">
        <v>12686</v>
      </c>
      <c r="J8211" s="545"/>
      <c r="K8211" s="545" t="s">
        <v>13413</v>
      </c>
      <c r="L8211" s="545" t="s">
        <v>13413</v>
      </c>
      <c r="M8211" s="548" t="s">
        <v>13758</v>
      </c>
      <c r="N8211" s="545" t="s">
        <v>13413</v>
      </c>
      <c r="O8211" s="545" t="s">
        <v>16336</v>
      </c>
      <c r="P8211" s="549">
        <v>5753</v>
      </c>
      <c r="Q8211" s="549">
        <v>1</v>
      </c>
      <c r="R8211" s="549">
        <v>131</v>
      </c>
      <c r="S8211" s="548"/>
      <c r="T8211" s="548"/>
      <c r="U8211" s="99"/>
    </row>
    <row r="8212" spans="1:21" ht="19.5" customHeight="1">
      <c r="A8212" s="545">
        <v>102885</v>
      </c>
      <c r="B8212" s="545" t="s">
        <v>1845</v>
      </c>
      <c r="C8212" s="545" t="s">
        <v>216</v>
      </c>
      <c r="D8212" s="546"/>
      <c r="E8212" s="171" t="str">
        <f t="shared" si="128"/>
        <v>1900</v>
      </c>
      <c r="F8212" s="547">
        <v>0</v>
      </c>
      <c r="G8212" s="548">
        <v>0</v>
      </c>
      <c r="H8212" s="547">
        <v>0</v>
      </c>
      <c r="I8212" s="545" t="s">
        <v>12686</v>
      </c>
      <c r="J8212" s="545"/>
      <c r="K8212" s="545" t="s">
        <v>13413</v>
      </c>
      <c r="L8212" s="545" t="s">
        <v>13413</v>
      </c>
      <c r="M8212" s="548" t="s">
        <v>13758</v>
      </c>
      <c r="N8212" s="545" t="s">
        <v>13413</v>
      </c>
      <c r="O8212" s="545" t="s">
        <v>14436</v>
      </c>
      <c r="P8212" s="549">
        <v>5754</v>
      </c>
      <c r="Q8212" s="549">
        <v>1</v>
      </c>
      <c r="R8212" s="549">
        <v>131</v>
      </c>
      <c r="S8212" s="548"/>
      <c r="T8212" s="548"/>
      <c r="U8212" s="99"/>
    </row>
    <row r="8213" spans="1:21" ht="19.5" customHeight="1">
      <c r="A8213" s="545">
        <v>102886</v>
      </c>
      <c r="B8213" s="545" t="s">
        <v>10288</v>
      </c>
      <c r="C8213" s="545" t="s">
        <v>216</v>
      </c>
      <c r="D8213" s="546"/>
      <c r="E8213" s="171" t="str">
        <f t="shared" si="128"/>
        <v>1900</v>
      </c>
      <c r="F8213" s="547">
        <v>0</v>
      </c>
      <c r="G8213" s="548">
        <v>0</v>
      </c>
      <c r="H8213" s="547">
        <v>0</v>
      </c>
      <c r="I8213" s="545" t="s">
        <v>12686</v>
      </c>
      <c r="J8213" s="545"/>
      <c r="K8213" s="545" t="s">
        <v>13413</v>
      </c>
      <c r="L8213" s="545" t="s">
        <v>13413</v>
      </c>
      <c r="M8213" s="548" t="s">
        <v>13758</v>
      </c>
      <c r="N8213" s="545" t="s">
        <v>13413</v>
      </c>
      <c r="O8213" s="545" t="s">
        <v>16336</v>
      </c>
      <c r="P8213" s="549">
        <v>5755</v>
      </c>
      <c r="Q8213" s="549">
        <v>1</v>
      </c>
      <c r="R8213" s="549">
        <v>131</v>
      </c>
      <c r="S8213" s="548"/>
      <c r="T8213" s="548"/>
      <c r="U8213" s="99"/>
    </row>
    <row r="8214" spans="1:21" ht="19.5" customHeight="1">
      <c r="A8214" s="545">
        <v>102887</v>
      </c>
      <c r="B8214" s="545" t="s">
        <v>1007</v>
      </c>
      <c r="C8214" s="545" t="s">
        <v>4504</v>
      </c>
      <c r="D8214" s="546"/>
      <c r="E8214" s="171" t="str">
        <f t="shared" si="128"/>
        <v>1900</v>
      </c>
      <c r="F8214" s="547">
        <v>0</v>
      </c>
      <c r="G8214" s="548">
        <v>0</v>
      </c>
      <c r="H8214" s="547">
        <v>0</v>
      </c>
      <c r="I8214" s="545" t="s">
        <v>12668</v>
      </c>
      <c r="J8214" s="545"/>
      <c r="K8214" s="545" t="s">
        <v>13413</v>
      </c>
      <c r="L8214" s="545" t="s">
        <v>13413</v>
      </c>
      <c r="M8214" s="548" t="s">
        <v>13868</v>
      </c>
      <c r="N8214" s="545" t="s">
        <v>13413</v>
      </c>
      <c r="O8214" s="545" t="s">
        <v>13413</v>
      </c>
      <c r="P8214" s="549">
        <v>5756</v>
      </c>
      <c r="Q8214" s="549">
        <v>2</v>
      </c>
      <c r="R8214" s="549">
        <v>7</v>
      </c>
      <c r="S8214" s="548"/>
      <c r="T8214" s="548"/>
      <c r="U8214" s="99"/>
    </row>
    <row r="8215" spans="1:21" ht="19.5" customHeight="1">
      <c r="A8215" s="545">
        <v>102888</v>
      </c>
      <c r="B8215" s="545" t="s">
        <v>1323</v>
      </c>
      <c r="C8215" s="545" t="s">
        <v>221</v>
      </c>
      <c r="D8215" s="546"/>
      <c r="E8215" s="171" t="str">
        <f t="shared" si="128"/>
        <v>1900</v>
      </c>
      <c r="F8215" s="547">
        <v>0</v>
      </c>
      <c r="G8215" s="548">
        <v>0</v>
      </c>
      <c r="H8215" s="547">
        <v>0</v>
      </c>
      <c r="I8215" s="545" t="s">
        <v>12659</v>
      </c>
      <c r="J8215" s="545"/>
      <c r="K8215" s="545" t="s">
        <v>13413</v>
      </c>
      <c r="L8215" s="545" t="s">
        <v>13413</v>
      </c>
      <c r="M8215" s="548" t="s">
        <v>13758</v>
      </c>
      <c r="N8215" s="545" t="s">
        <v>13413</v>
      </c>
      <c r="O8215" s="545" t="s">
        <v>14161</v>
      </c>
      <c r="P8215" s="549">
        <v>5757</v>
      </c>
      <c r="Q8215" s="549">
        <v>1</v>
      </c>
      <c r="R8215" s="549">
        <v>116</v>
      </c>
      <c r="S8215" s="548"/>
      <c r="T8215" s="548"/>
      <c r="U8215" s="99"/>
    </row>
    <row r="8216" spans="1:21" ht="19.5" customHeight="1">
      <c r="A8216" s="545">
        <v>102889</v>
      </c>
      <c r="B8216" s="545" t="s">
        <v>8430</v>
      </c>
      <c r="C8216" s="545" t="s">
        <v>221</v>
      </c>
      <c r="D8216" s="546">
        <v>44676</v>
      </c>
      <c r="E8216" s="171" t="str">
        <f t="shared" si="128"/>
        <v>2022</v>
      </c>
      <c r="F8216" s="547">
        <v>42363</v>
      </c>
      <c r="G8216" s="548">
        <v>0.19</v>
      </c>
      <c r="H8216" s="547">
        <v>35599.160000000003</v>
      </c>
      <c r="I8216" s="545" t="s">
        <v>12722</v>
      </c>
      <c r="J8216" s="545" t="s">
        <v>13302</v>
      </c>
      <c r="K8216" s="545" t="s">
        <v>13413</v>
      </c>
      <c r="L8216" s="545" t="s">
        <v>14066</v>
      </c>
      <c r="M8216" s="548" t="s">
        <v>13758</v>
      </c>
      <c r="N8216" s="545" t="s">
        <v>13413</v>
      </c>
      <c r="O8216" s="545" t="s">
        <v>13413</v>
      </c>
      <c r="P8216" s="549">
        <v>5758</v>
      </c>
      <c r="Q8216" s="549">
        <v>1</v>
      </c>
      <c r="R8216" s="549">
        <v>36</v>
      </c>
      <c r="S8216" s="548">
        <v>2219</v>
      </c>
      <c r="T8216" s="548"/>
      <c r="U8216" s="99"/>
    </row>
    <row r="8217" spans="1:21" ht="19.5" customHeight="1">
      <c r="A8217" s="545">
        <v>102890</v>
      </c>
      <c r="B8217" s="545" t="s">
        <v>2941</v>
      </c>
      <c r="C8217" s="545" t="s">
        <v>786</v>
      </c>
      <c r="D8217" s="546">
        <v>45708</v>
      </c>
      <c r="E8217" s="171" t="str">
        <f t="shared" si="128"/>
        <v>2025</v>
      </c>
      <c r="F8217" s="547">
        <v>105430.32</v>
      </c>
      <c r="G8217" s="548">
        <v>0.19</v>
      </c>
      <c r="H8217" s="547">
        <v>88596.9</v>
      </c>
      <c r="I8217" s="545" t="s">
        <v>12683</v>
      </c>
      <c r="J8217" s="545" t="s">
        <v>13307</v>
      </c>
      <c r="K8217" s="545" t="s">
        <v>18941</v>
      </c>
      <c r="L8217" s="545" t="s">
        <v>15123</v>
      </c>
      <c r="M8217" s="548" t="s">
        <v>13758</v>
      </c>
      <c r="N8217" s="545" t="s">
        <v>13413</v>
      </c>
      <c r="O8217" s="545" t="s">
        <v>15144</v>
      </c>
      <c r="P8217" s="549">
        <v>5759</v>
      </c>
      <c r="Q8217" s="549">
        <v>1</v>
      </c>
      <c r="R8217" s="549">
        <v>18</v>
      </c>
      <c r="S8217" s="548">
        <v>2228</v>
      </c>
      <c r="T8217" s="548"/>
      <c r="U8217" s="99"/>
    </row>
    <row r="8218" spans="1:21" ht="19.5" customHeight="1">
      <c r="A8218" s="545">
        <v>102891</v>
      </c>
      <c r="B8218" s="545" t="s">
        <v>2926</v>
      </c>
      <c r="C8218" s="545" t="s">
        <v>216</v>
      </c>
      <c r="D8218" s="546">
        <v>45708</v>
      </c>
      <c r="E8218" s="171" t="str">
        <f t="shared" si="128"/>
        <v>2025</v>
      </c>
      <c r="F8218" s="547">
        <v>1296.49</v>
      </c>
      <c r="G8218" s="548">
        <v>0.19</v>
      </c>
      <c r="H8218" s="547">
        <v>1089.48</v>
      </c>
      <c r="I8218" s="545" t="s">
        <v>12683</v>
      </c>
      <c r="J8218" s="545" t="s">
        <v>13307</v>
      </c>
      <c r="K8218" s="545" t="s">
        <v>13413</v>
      </c>
      <c r="L8218" s="545" t="s">
        <v>13413</v>
      </c>
      <c r="M8218" s="548" t="s">
        <v>13758</v>
      </c>
      <c r="N8218" s="545" t="s">
        <v>13413</v>
      </c>
      <c r="O8218" s="545" t="s">
        <v>13413</v>
      </c>
      <c r="P8218" s="549">
        <v>5760</v>
      </c>
      <c r="Q8218" s="549">
        <v>1</v>
      </c>
      <c r="R8218" s="549">
        <v>18</v>
      </c>
      <c r="S8218" s="548">
        <v>2228</v>
      </c>
      <c r="T8218" s="548"/>
      <c r="U8218" s="99"/>
    </row>
    <row r="8219" spans="1:21" ht="19.5" customHeight="1">
      <c r="A8219" s="545">
        <v>102892</v>
      </c>
      <c r="B8219" s="545" t="s">
        <v>10287</v>
      </c>
      <c r="C8219" s="545" t="s">
        <v>221</v>
      </c>
      <c r="D8219" s="546"/>
      <c r="E8219" s="171" t="str">
        <f t="shared" si="128"/>
        <v>1900</v>
      </c>
      <c r="F8219" s="547">
        <v>0</v>
      </c>
      <c r="G8219" s="548">
        <v>0</v>
      </c>
      <c r="H8219" s="547">
        <v>0</v>
      </c>
      <c r="I8219" s="545" t="s">
        <v>12709</v>
      </c>
      <c r="J8219" s="545"/>
      <c r="K8219" s="545" t="s">
        <v>13413</v>
      </c>
      <c r="L8219" s="545" t="s">
        <v>17764</v>
      </c>
      <c r="M8219" s="548" t="s">
        <v>13758</v>
      </c>
      <c r="N8219" s="545" t="s">
        <v>22824</v>
      </c>
      <c r="O8219" s="545" t="s">
        <v>16812</v>
      </c>
      <c r="P8219" s="549">
        <v>5761</v>
      </c>
      <c r="Q8219" s="549">
        <v>1</v>
      </c>
      <c r="R8219" s="549">
        <v>124</v>
      </c>
      <c r="S8219" s="548"/>
      <c r="T8219" s="548">
        <v>442</v>
      </c>
      <c r="U8219" s="99"/>
    </row>
    <row r="8220" spans="1:21" ht="19.5" customHeight="1">
      <c r="A8220" s="545">
        <v>102893</v>
      </c>
      <c r="B8220" s="545" t="s">
        <v>7545</v>
      </c>
      <c r="C8220" s="545" t="s">
        <v>216</v>
      </c>
      <c r="D8220" s="546">
        <v>46052</v>
      </c>
      <c r="E8220" s="171" t="str">
        <f t="shared" si="128"/>
        <v>2026</v>
      </c>
      <c r="F8220" s="547">
        <v>2909928</v>
      </c>
      <c r="G8220" s="548">
        <v>0.19</v>
      </c>
      <c r="H8220" s="547">
        <v>2445317.65</v>
      </c>
      <c r="I8220" s="545" t="s">
        <v>12758</v>
      </c>
      <c r="J8220" s="545" t="s">
        <v>13307</v>
      </c>
      <c r="K8220" s="545" t="s">
        <v>18942</v>
      </c>
      <c r="L8220" s="545" t="s">
        <v>13413</v>
      </c>
      <c r="M8220" s="548" t="s">
        <v>13758</v>
      </c>
      <c r="N8220" s="545" t="s">
        <v>13413</v>
      </c>
      <c r="O8220" s="545" t="s">
        <v>13413</v>
      </c>
      <c r="P8220" s="549">
        <v>12430</v>
      </c>
      <c r="Q8220" s="549">
        <v>1</v>
      </c>
      <c r="R8220" s="549">
        <v>164</v>
      </c>
      <c r="S8220" s="548">
        <v>2228</v>
      </c>
      <c r="T8220" s="548"/>
      <c r="U8220" s="99"/>
    </row>
    <row r="8221" spans="1:21" ht="19.5" customHeight="1">
      <c r="A8221" s="545">
        <v>102894</v>
      </c>
      <c r="B8221" s="545" t="s">
        <v>7544</v>
      </c>
      <c r="C8221" s="545" t="s">
        <v>216</v>
      </c>
      <c r="D8221" s="546">
        <v>46052</v>
      </c>
      <c r="E8221" s="171" t="str">
        <f t="shared" si="128"/>
        <v>2026</v>
      </c>
      <c r="F8221" s="547">
        <v>2117826</v>
      </c>
      <c r="G8221" s="548">
        <v>0.19</v>
      </c>
      <c r="H8221" s="547">
        <v>1779685.71</v>
      </c>
      <c r="I8221" s="545" t="s">
        <v>12758</v>
      </c>
      <c r="J8221" s="545" t="s">
        <v>13307</v>
      </c>
      <c r="K8221" s="545" t="s">
        <v>18943</v>
      </c>
      <c r="L8221" s="545" t="s">
        <v>13413</v>
      </c>
      <c r="M8221" s="548" t="s">
        <v>13758</v>
      </c>
      <c r="N8221" s="545" t="s">
        <v>13413</v>
      </c>
      <c r="O8221" s="545" t="s">
        <v>13413</v>
      </c>
      <c r="P8221" s="549">
        <v>12431</v>
      </c>
      <c r="Q8221" s="549">
        <v>1</v>
      </c>
      <c r="R8221" s="549">
        <v>164</v>
      </c>
      <c r="S8221" s="548">
        <v>2228</v>
      </c>
      <c r="T8221" s="548"/>
      <c r="U8221" s="99"/>
    </row>
    <row r="8222" spans="1:21" ht="19.5" customHeight="1">
      <c r="A8222" s="545">
        <v>102895</v>
      </c>
      <c r="B8222" s="545" t="s">
        <v>7543</v>
      </c>
      <c r="C8222" s="545" t="s">
        <v>216</v>
      </c>
      <c r="D8222" s="546">
        <v>46052</v>
      </c>
      <c r="E8222" s="171" t="str">
        <f t="shared" si="128"/>
        <v>2026</v>
      </c>
      <c r="F8222" s="547">
        <v>3837558</v>
      </c>
      <c r="G8222" s="548">
        <v>0.19</v>
      </c>
      <c r="H8222" s="547">
        <v>3224838.66</v>
      </c>
      <c r="I8222" s="545" t="s">
        <v>12758</v>
      </c>
      <c r="J8222" s="545" t="s">
        <v>13307</v>
      </c>
      <c r="K8222" s="545" t="s">
        <v>18944</v>
      </c>
      <c r="L8222" s="545" t="s">
        <v>13413</v>
      </c>
      <c r="M8222" s="548" t="s">
        <v>13758</v>
      </c>
      <c r="N8222" s="545" t="s">
        <v>13413</v>
      </c>
      <c r="O8222" s="545" t="s">
        <v>13413</v>
      </c>
      <c r="P8222" s="549">
        <v>12432</v>
      </c>
      <c r="Q8222" s="549">
        <v>1</v>
      </c>
      <c r="R8222" s="549">
        <v>164</v>
      </c>
      <c r="S8222" s="548">
        <v>2228</v>
      </c>
      <c r="T8222" s="548"/>
      <c r="U8222" s="99"/>
    </row>
    <row r="8223" spans="1:21" ht="19.5" customHeight="1">
      <c r="A8223" s="545">
        <v>102896</v>
      </c>
      <c r="B8223" s="545" t="s">
        <v>7542</v>
      </c>
      <c r="C8223" s="545" t="s">
        <v>216</v>
      </c>
      <c r="D8223" s="546">
        <v>46052</v>
      </c>
      <c r="E8223" s="171" t="str">
        <f t="shared" si="128"/>
        <v>2026</v>
      </c>
      <c r="F8223" s="547">
        <v>3111541</v>
      </c>
      <c r="G8223" s="548">
        <v>0.19</v>
      </c>
      <c r="H8223" s="547">
        <v>2614740.34</v>
      </c>
      <c r="I8223" s="545" t="s">
        <v>12758</v>
      </c>
      <c r="J8223" s="545" t="s">
        <v>13307</v>
      </c>
      <c r="K8223" s="545" t="s">
        <v>18945</v>
      </c>
      <c r="L8223" s="545" t="s">
        <v>13413</v>
      </c>
      <c r="M8223" s="548" t="s">
        <v>13758</v>
      </c>
      <c r="N8223" s="545" t="s">
        <v>13413</v>
      </c>
      <c r="O8223" s="545" t="s">
        <v>13413</v>
      </c>
      <c r="P8223" s="549">
        <v>12433</v>
      </c>
      <c r="Q8223" s="549">
        <v>1</v>
      </c>
      <c r="R8223" s="549">
        <v>164</v>
      </c>
      <c r="S8223" s="548">
        <v>2228</v>
      </c>
      <c r="T8223" s="548"/>
      <c r="U8223" s="99"/>
    </row>
    <row r="8224" spans="1:21" ht="19.5" customHeight="1">
      <c r="A8224" s="545">
        <v>102897</v>
      </c>
      <c r="B8224" s="545" t="s">
        <v>7541</v>
      </c>
      <c r="C8224" s="545" t="s">
        <v>216</v>
      </c>
      <c r="D8224" s="546">
        <v>43713</v>
      </c>
      <c r="E8224" s="171" t="str">
        <f t="shared" si="128"/>
        <v>2019</v>
      </c>
      <c r="F8224" s="547">
        <v>2112250</v>
      </c>
      <c r="G8224" s="548">
        <v>0.19</v>
      </c>
      <c r="H8224" s="547">
        <v>1775000</v>
      </c>
      <c r="I8224" s="545" t="s">
        <v>12758</v>
      </c>
      <c r="J8224" s="545" t="s">
        <v>13376</v>
      </c>
      <c r="K8224" s="545" t="s">
        <v>18946</v>
      </c>
      <c r="L8224" s="545" t="s">
        <v>13413</v>
      </c>
      <c r="M8224" s="548" t="s">
        <v>13758</v>
      </c>
      <c r="N8224" s="545" t="s">
        <v>13413</v>
      </c>
      <c r="O8224" s="545" t="s">
        <v>13413</v>
      </c>
      <c r="P8224" s="549">
        <v>12434</v>
      </c>
      <c r="Q8224" s="549">
        <v>1</v>
      </c>
      <c r="R8224" s="549">
        <v>164</v>
      </c>
      <c r="S8224" s="548">
        <v>2180</v>
      </c>
      <c r="T8224" s="548"/>
      <c r="U8224" s="99"/>
    </row>
    <row r="8225" spans="1:21" ht="19.5" customHeight="1">
      <c r="A8225" s="545">
        <v>102898</v>
      </c>
      <c r="B8225" s="545" t="s">
        <v>7537</v>
      </c>
      <c r="C8225" s="545" t="s">
        <v>216</v>
      </c>
      <c r="D8225" s="546">
        <v>46052</v>
      </c>
      <c r="E8225" s="171" t="str">
        <f t="shared" si="128"/>
        <v>2026</v>
      </c>
      <c r="F8225" s="547">
        <v>2143087</v>
      </c>
      <c r="G8225" s="548">
        <v>0.19</v>
      </c>
      <c r="H8225" s="547">
        <v>1800913.45</v>
      </c>
      <c r="I8225" s="545" t="s">
        <v>12758</v>
      </c>
      <c r="J8225" s="545" t="s">
        <v>13307</v>
      </c>
      <c r="K8225" s="545" t="s">
        <v>18947</v>
      </c>
      <c r="L8225" s="545" t="s">
        <v>13413</v>
      </c>
      <c r="M8225" s="548" t="s">
        <v>13758</v>
      </c>
      <c r="N8225" s="545" t="s">
        <v>13413</v>
      </c>
      <c r="O8225" s="545" t="s">
        <v>13413</v>
      </c>
      <c r="P8225" s="549">
        <v>12435</v>
      </c>
      <c r="Q8225" s="549">
        <v>1</v>
      </c>
      <c r="R8225" s="549">
        <v>164</v>
      </c>
      <c r="S8225" s="548">
        <v>2228</v>
      </c>
      <c r="T8225" s="548"/>
      <c r="U8225" s="99"/>
    </row>
    <row r="8226" spans="1:21" ht="19.5" customHeight="1">
      <c r="A8226" s="545">
        <v>102899</v>
      </c>
      <c r="B8226" s="545" t="s">
        <v>7540</v>
      </c>
      <c r="C8226" s="545" t="s">
        <v>216</v>
      </c>
      <c r="D8226" s="546">
        <v>44591</v>
      </c>
      <c r="E8226" s="171" t="str">
        <f t="shared" si="128"/>
        <v>2022</v>
      </c>
      <c r="F8226" s="547">
        <v>4813843</v>
      </c>
      <c r="G8226" s="548">
        <v>0.19</v>
      </c>
      <c r="H8226" s="547">
        <v>4045246.22</v>
      </c>
      <c r="I8226" s="545" t="s">
        <v>12758</v>
      </c>
      <c r="J8226" s="545" t="s">
        <v>13297</v>
      </c>
      <c r="K8226" s="545" t="s">
        <v>18948</v>
      </c>
      <c r="L8226" s="545" t="s">
        <v>13413</v>
      </c>
      <c r="M8226" s="548" t="s">
        <v>13758</v>
      </c>
      <c r="N8226" s="545" t="s">
        <v>13413</v>
      </c>
      <c r="O8226" s="545" t="s">
        <v>13413</v>
      </c>
      <c r="P8226" s="549">
        <v>12436</v>
      </c>
      <c r="Q8226" s="549">
        <v>1</v>
      </c>
      <c r="R8226" s="549">
        <v>164</v>
      </c>
      <c r="S8226" s="548">
        <v>2257</v>
      </c>
      <c r="T8226" s="548"/>
      <c r="U8226" s="99"/>
    </row>
    <row r="8227" spans="1:21" ht="19.5" customHeight="1">
      <c r="A8227" s="545">
        <v>102900</v>
      </c>
      <c r="B8227" s="545" t="s">
        <v>7536</v>
      </c>
      <c r="C8227" s="545" t="s">
        <v>216</v>
      </c>
      <c r="D8227" s="546">
        <v>44591</v>
      </c>
      <c r="E8227" s="171" t="str">
        <f t="shared" si="128"/>
        <v>2022</v>
      </c>
      <c r="F8227" s="547">
        <v>1176438</v>
      </c>
      <c r="G8227" s="548">
        <v>0.19</v>
      </c>
      <c r="H8227" s="547">
        <v>988603.36</v>
      </c>
      <c r="I8227" s="545" t="s">
        <v>12758</v>
      </c>
      <c r="J8227" s="545" t="s">
        <v>13297</v>
      </c>
      <c r="K8227" s="545" t="s">
        <v>18949</v>
      </c>
      <c r="L8227" s="545" t="s">
        <v>13413</v>
      </c>
      <c r="M8227" s="548" t="s">
        <v>13758</v>
      </c>
      <c r="N8227" s="545" t="s">
        <v>13413</v>
      </c>
      <c r="O8227" s="545" t="s">
        <v>13413</v>
      </c>
      <c r="P8227" s="549">
        <v>12437</v>
      </c>
      <c r="Q8227" s="549">
        <v>1</v>
      </c>
      <c r="R8227" s="549">
        <v>164</v>
      </c>
      <c r="S8227" s="548">
        <v>2257</v>
      </c>
      <c r="T8227" s="548"/>
      <c r="U8227" s="99"/>
    </row>
    <row r="8228" spans="1:21" ht="19.5" customHeight="1">
      <c r="A8228" s="545">
        <v>102901</v>
      </c>
      <c r="B8228" s="545" t="s">
        <v>7535</v>
      </c>
      <c r="C8228" s="545" t="s">
        <v>216</v>
      </c>
      <c r="D8228" s="546">
        <v>44680</v>
      </c>
      <c r="E8228" s="171" t="str">
        <f t="shared" si="128"/>
        <v>2022</v>
      </c>
      <c r="F8228" s="547">
        <v>499800</v>
      </c>
      <c r="G8228" s="548">
        <v>0.19</v>
      </c>
      <c r="H8228" s="547">
        <v>420000</v>
      </c>
      <c r="I8228" s="545" t="s">
        <v>12758</v>
      </c>
      <c r="J8228" s="545" t="s">
        <v>13296</v>
      </c>
      <c r="K8228" s="545" t="s">
        <v>18950</v>
      </c>
      <c r="L8228" s="545" t="s">
        <v>13413</v>
      </c>
      <c r="M8228" s="548" t="s">
        <v>13758</v>
      </c>
      <c r="N8228" s="545" t="s">
        <v>13413</v>
      </c>
      <c r="O8228" s="545" t="s">
        <v>13413</v>
      </c>
      <c r="P8228" s="549">
        <v>12438</v>
      </c>
      <c r="Q8228" s="549">
        <v>1</v>
      </c>
      <c r="R8228" s="549">
        <v>164</v>
      </c>
      <c r="S8228" s="548">
        <v>2218</v>
      </c>
      <c r="T8228" s="548"/>
      <c r="U8228" s="99"/>
    </row>
    <row r="8229" spans="1:21" ht="19.5" customHeight="1">
      <c r="A8229" s="545">
        <v>102902</v>
      </c>
      <c r="B8229" s="545" t="s">
        <v>7534</v>
      </c>
      <c r="C8229" s="545" t="s">
        <v>216</v>
      </c>
      <c r="D8229" s="546">
        <v>44680</v>
      </c>
      <c r="E8229" s="171" t="str">
        <f t="shared" si="128"/>
        <v>2022</v>
      </c>
      <c r="F8229" s="547">
        <v>476000</v>
      </c>
      <c r="G8229" s="548">
        <v>0.19</v>
      </c>
      <c r="H8229" s="547">
        <v>400000</v>
      </c>
      <c r="I8229" s="545" t="s">
        <v>12758</v>
      </c>
      <c r="J8229" s="545" t="s">
        <v>13296</v>
      </c>
      <c r="K8229" s="545" t="s">
        <v>18951</v>
      </c>
      <c r="L8229" s="545" t="s">
        <v>13413</v>
      </c>
      <c r="M8229" s="548" t="s">
        <v>13758</v>
      </c>
      <c r="N8229" s="545" t="s">
        <v>13413</v>
      </c>
      <c r="O8229" s="545" t="s">
        <v>13413</v>
      </c>
      <c r="P8229" s="549">
        <v>12439</v>
      </c>
      <c r="Q8229" s="549">
        <v>1</v>
      </c>
      <c r="R8229" s="549">
        <v>164</v>
      </c>
      <c r="S8229" s="548">
        <v>2218</v>
      </c>
      <c r="T8229" s="548"/>
      <c r="U8229" s="99"/>
    </row>
    <row r="8230" spans="1:21" ht="19.5" customHeight="1">
      <c r="A8230" s="545">
        <v>102903</v>
      </c>
      <c r="B8230" s="545" t="s">
        <v>7539</v>
      </c>
      <c r="C8230" s="545" t="s">
        <v>216</v>
      </c>
      <c r="D8230" s="546">
        <v>44591</v>
      </c>
      <c r="E8230" s="171" t="str">
        <f t="shared" si="128"/>
        <v>2022</v>
      </c>
      <c r="F8230" s="547">
        <v>1068347</v>
      </c>
      <c r="G8230" s="548">
        <v>0.19</v>
      </c>
      <c r="H8230" s="547">
        <v>897770.59</v>
      </c>
      <c r="I8230" s="545" t="s">
        <v>12758</v>
      </c>
      <c r="J8230" s="545" t="s">
        <v>13297</v>
      </c>
      <c r="K8230" s="545" t="s">
        <v>18952</v>
      </c>
      <c r="L8230" s="545" t="s">
        <v>13413</v>
      </c>
      <c r="M8230" s="548" t="s">
        <v>13758</v>
      </c>
      <c r="N8230" s="545" t="s">
        <v>13413</v>
      </c>
      <c r="O8230" s="545" t="s">
        <v>13413</v>
      </c>
      <c r="P8230" s="549">
        <v>12440</v>
      </c>
      <c r="Q8230" s="549">
        <v>1</v>
      </c>
      <c r="R8230" s="549">
        <v>164</v>
      </c>
      <c r="S8230" s="548">
        <v>2257</v>
      </c>
      <c r="T8230" s="548"/>
      <c r="U8230" s="99"/>
    </row>
    <row r="8231" spans="1:21" ht="19.5" customHeight="1">
      <c r="A8231" s="545">
        <v>102904</v>
      </c>
      <c r="B8231" s="545" t="s">
        <v>6288</v>
      </c>
      <c r="C8231" s="545" t="s">
        <v>786</v>
      </c>
      <c r="D8231" s="546">
        <v>45708</v>
      </c>
      <c r="E8231" s="171" t="str">
        <f t="shared" si="128"/>
        <v>2025</v>
      </c>
      <c r="F8231" s="547">
        <v>80908.55</v>
      </c>
      <c r="G8231" s="548">
        <v>0.19</v>
      </c>
      <c r="H8231" s="547">
        <v>67990.37</v>
      </c>
      <c r="I8231" s="545" t="s">
        <v>12731</v>
      </c>
      <c r="J8231" s="545" t="s">
        <v>13307</v>
      </c>
      <c r="K8231" s="545" t="s">
        <v>13413</v>
      </c>
      <c r="L8231" s="545" t="s">
        <v>13413</v>
      </c>
      <c r="M8231" s="548" t="s">
        <v>13758</v>
      </c>
      <c r="N8231" s="545" t="s">
        <v>13413</v>
      </c>
      <c r="O8231" s="545" t="s">
        <v>13413</v>
      </c>
      <c r="P8231" s="549">
        <v>5762</v>
      </c>
      <c r="Q8231" s="549">
        <v>1</v>
      </c>
      <c r="R8231" s="549">
        <v>151</v>
      </c>
      <c r="S8231" s="548">
        <v>2228</v>
      </c>
      <c r="T8231" s="548"/>
      <c r="U8231" s="99"/>
    </row>
    <row r="8232" spans="1:21" ht="19.5" customHeight="1">
      <c r="A8232" s="545">
        <v>102905</v>
      </c>
      <c r="B8232" s="545" t="s">
        <v>6287</v>
      </c>
      <c r="C8232" s="545" t="s">
        <v>209</v>
      </c>
      <c r="D8232" s="546">
        <v>46052</v>
      </c>
      <c r="E8232" s="171" t="str">
        <f t="shared" si="128"/>
        <v>2026</v>
      </c>
      <c r="F8232" s="547">
        <v>8514</v>
      </c>
      <c r="G8232" s="548">
        <v>0.19</v>
      </c>
      <c r="H8232" s="547">
        <v>7154.62</v>
      </c>
      <c r="I8232" s="545" t="s">
        <v>12643</v>
      </c>
      <c r="J8232" s="545" t="s">
        <v>13307</v>
      </c>
      <c r="K8232" s="545" t="s">
        <v>18953</v>
      </c>
      <c r="L8232" s="545" t="s">
        <v>13996</v>
      </c>
      <c r="M8232" s="548" t="s">
        <v>13758</v>
      </c>
      <c r="N8232" s="545" t="s">
        <v>13413</v>
      </c>
      <c r="O8232" s="545" t="s">
        <v>13998</v>
      </c>
      <c r="P8232" s="549">
        <v>5763</v>
      </c>
      <c r="Q8232" s="549">
        <v>1</v>
      </c>
      <c r="R8232" s="549">
        <v>6</v>
      </c>
      <c r="S8232" s="548">
        <v>2228</v>
      </c>
      <c r="T8232" s="548"/>
      <c r="U8232" s="99"/>
    </row>
    <row r="8233" spans="1:21" ht="19.5" customHeight="1">
      <c r="A8233" s="545">
        <v>102906</v>
      </c>
      <c r="B8233" s="545" t="s">
        <v>7538</v>
      </c>
      <c r="C8233" s="545" t="s">
        <v>216</v>
      </c>
      <c r="D8233" s="546">
        <v>44591</v>
      </c>
      <c r="E8233" s="171" t="str">
        <f t="shared" si="128"/>
        <v>2022</v>
      </c>
      <c r="F8233" s="547">
        <v>1194035</v>
      </c>
      <c r="G8233" s="548">
        <v>0.19</v>
      </c>
      <c r="H8233" s="547">
        <v>1003390.76</v>
      </c>
      <c r="I8233" s="545" t="s">
        <v>12758</v>
      </c>
      <c r="J8233" s="545" t="s">
        <v>13297</v>
      </c>
      <c r="K8233" s="545" t="s">
        <v>18954</v>
      </c>
      <c r="L8233" s="545" t="s">
        <v>13413</v>
      </c>
      <c r="M8233" s="548" t="s">
        <v>13758</v>
      </c>
      <c r="N8233" s="545" t="s">
        <v>13413</v>
      </c>
      <c r="O8233" s="545" t="s">
        <v>13413</v>
      </c>
      <c r="P8233" s="549">
        <v>12441</v>
      </c>
      <c r="Q8233" s="549">
        <v>1</v>
      </c>
      <c r="R8233" s="549">
        <v>164</v>
      </c>
      <c r="S8233" s="548">
        <v>2257</v>
      </c>
      <c r="T8233" s="548"/>
      <c r="U8233" s="99"/>
    </row>
    <row r="8234" spans="1:21" ht="19.5" customHeight="1">
      <c r="A8234" s="545">
        <v>102907</v>
      </c>
      <c r="B8234" s="545" t="s">
        <v>7533</v>
      </c>
      <c r="C8234" s="545" t="s">
        <v>216</v>
      </c>
      <c r="D8234" s="546">
        <v>44680</v>
      </c>
      <c r="E8234" s="171" t="str">
        <f t="shared" si="128"/>
        <v>2022</v>
      </c>
      <c r="F8234" s="547">
        <v>684488</v>
      </c>
      <c r="G8234" s="548">
        <v>0.19</v>
      </c>
      <c r="H8234" s="547">
        <v>575200</v>
      </c>
      <c r="I8234" s="545" t="s">
        <v>12758</v>
      </c>
      <c r="J8234" s="545" t="s">
        <v>13296</v>
      </c>
      <c r="K8234" s="545" t="s">
        <v>18955</v>
      </c>
      <c r="L8234" s="545" t="s">
        <v>13413</v>
      </c>
      <c r="M8234" s="548" t="s">
        <v>13758</v>
      </c>
      <c r="N8234" s="545" t="s">
        <v>13413</v>
      </c>
      <c r="O8234" s="545" t="s">
        <v>13413</v>
      </c>
      <c r="P8234" s="549">
        <v>12442</v>
      </c>
      <c r="Q8234" s="549">
        <v>1</v>
      </c>
      <c r="R8234" s="549">
        <v>164</v>
      </c>
      <c r="S8234" s="548">
        <v>2218</v>
      </c>
      <c r="T8234" s="548"/>
      <c r="U8234" s="99"/>
    </row>
    <row r="8235" spans="1:21" ht="19.5" customHeight="1">
      <c r="A8235" s="545">
        <v>102908</v>
      </c>
      <c r="B8235" s="545" t="s">
        <v>7532</v>
      </c>
      <c r="C8235" s="545" t="s">
        <v>216</v>
      </c>
      <c r="D8235" s="546">
        <v>44591</v>
      </c>
      <c r="E8235" s="171" t="str">
        <f t="shared" si="128"/>
        <v>2022</v>
      </c>
      <c r="F8235" s="547">
        <v>598398</v>
      </c>
      <c r="G8235" s="548">
        <v>0.19</v>
      </c>
      <c r="H8235" s="547">
        <v>502855.46</v>
      </c>
      <c r="I8235" s="545" t="s">
        <v>12758</v>
      </c>
      <c r="J8235" s="545" t="s">
        <v>13297</v>
      </c>
      <c r="K8235" s="545" t="s">
        <v>18956</v>
      </c>
      <c r="L8235" s="545" t="s">
        <v>13413</v>
      </c>
      <c r="M8235" s="548" t="s">
        <v>13758</v>
      </c>
      <c r="N8235" s="545" t="s">
        <v>13413</v>
      </c>
      <c r="O8235" s="545" t="s">
        <v>13413</v>
      </c>
      <c r="P8235" s="549">
        <v>12443</v>
      </c>
      <c r="Q8235" s="549">
        <v>1</v>
      </c>
      <c r="R8235" s="549">
        <v>164</v>
      </c>
      <c r="S8235" s="548">
        <v>2257</v>
      </c>
      <c r="T8235" s="548"/>
      <c r="U8235" s="99"/>
    </row>
    <row r="8236" spans="1:21" ht="19.5" customHeight="1">
      <c r="A8236" s="545">
        <v>102909</v>
      </c>
      <c r="B8236" s="545" t="s">
        <v>1300</v>
      </c>
      <c r="C8236" s="545" t="s">
        <v>4504</v>
      </c>
      <c r="D8236" s="546">
        <v>45708</v>
      </c>
      <c r="E8236" s="171" t="str">
        <f t="shared" si="128"/>
        <v>2025</v>
      </c>
      <c r="F8236" s="547">
        <v>23851.42</v>
      </c>
      <c r="G8236" s="548">
        <v>0.19</v>
      </c>
      <c r="H8236" s="547">
        <v>20043.21</v>
      </c>
      <c r="I8236" s="545" t="s">
        <v>12700</v>
      </c>
      <c r="J8236" s="545" t="s">
        <v>13307</v>
      </c>
      <c r="K8236" s="545" t="s">
        <v>13413</v>
      </c>
      <c r="L8236" s="545" t="s">
        <v>13413</v>
      </c>
      <c r="M8236" s="548" t="s">
        <v>13868</v>
      </c>
      <c r="N8236" s="545" t="s">
        <v>13413</v>
      </c>
      <c r="O8236" s="545" t="s">
        <v>15000</v>
      </c>
      <c r="P8236" s="549">
        <v>5764</v>
      </c>
      <c r="Q8236" s="549">
        <v>2</v>
      </c>
      <c r="R8236" s="549">
        <v>117</v>
      </c>
      <c r="S8236" s="548">
        <v>2228</v>
      </c>
      <c r="T8236" s="548"/>
      <c r="U8236" s="99"/>
    </row>
    <row r="8237" spans="1:21" ht="19.5" customHeight="1">
      <c r="A8237" s="545">
        <v>102910</v>
      </c>
      <c r="B8237" s="545" t="s">
        <v>7531</v>
      </c>
      <c r="C8237" s="545" t="s">
        <v>216</v>
      </c>
      <c r="D8237" s="546">
        <v>44680</v>
      </c>
      <c r="E8237" s="171" t="str">
        <f t="shared" si="128"/>
        <v>2022</v>
      </c>
      <c r="F8237" s="547">
        <v>885479</v>
      </c>
      <c r="G8237" s="548">
        <v>0.19</v>
      </c>
      <c r="H8237" s="547">
        <v>744100</v>
      </c>
      <c r="I8237" s="545" t="s">
        <v>12758</v>
      </c>
      <c r="J8237" s="545" t="s">
        <v>13296</v>
      </c>
      <c r="K8237" s="545" t="s">
        <v>18957</v>
      </c>
      <c r="L8237" s="545" t="s">
        <v>13413</v>
      </c>
      <c r="M8237" s="548" t="s">
        <v>13758</v>
      </c>
      <c r="N8237" s="545" t="s">
        <v>22849</v>
      </c>
      <c r="O8237" s="545" t="s">
        <v>13413</v>
      </c>
      <c r="P8237" s="549">
        <v>12444</v>
      </c>
      <c r="Q8237" s="549">
        <v>1</v>
      </c>
      <c r="R8237" s="549">
        <v>164</v>
      </c>
      <c r="S8237" s="548">
        <v>2218</v>
      </c>
      <c r="T8237" s="548">
        <v>380</v>
      </c>
      <c r="U8237" s="99"/>
    </row>
    <row r="8238" spans="1:21" ht="19.5" customHeight="1">
      <c r="A8238" s="545">
        <v>102911</v>
      </c>
      <c r="B8238" s="545" t="s">
        <v>4363</v>
      </c>
      <c r="C8238" s="545" t="s">
        <v>216</v>
      </c>
      <c r="D8238" s="546"/>
      <c r="E8238" s="171" t="str">
        <f t="shared" si="128"/>
        <v>1900</v>
      </c>
      <c r="F8238" s="547">
        <v>0</v>
      </c>
      <c r="G8238" s="548">
        <v>0</v>
      </c>
      <c r="H8238" s="547">
        <v>0</v>
      </c>
      <c r="I8238" s="545" t="s">
        <v>12973</v>
      </c>
      <c r="J8238" s="545"/>
      <c r="K8238" s="545" t="s">
        <v>18958</v>
      </c>
      <c r="L8238" s="545" t="s">
        <v>13413</v>
      </c>
      <c r="M8238" s="548" t="s">
        <v>13758</v>
      </c>
      <c r="N8238" s="545" t="s">
        <v>13413</v>
      </c>
      <c r="O8238" s="545" t="s">
        <v>13413</v>
      </c>
      <c r="P8238" s="549">
        <v>5765</v>
      </c>
      <c r="Q8238" s="549">
        <v>1</v>
      </c>
      <c r="R8238" s="549">
        <v>59</v>
      </c>
      <c r="S8238" s="548"/>
      <c r="T8238" s="548"/>
      <c r="U8238" s="99"/>
    </row>
    <row r="8239" spans="1:21" ht="19.5" customHeight="1">
      <c r="A8239" s="545">
        <v>102912</v>
      </c>
      <c r="B8239" s="545" t="s">
        <v>4274</v>
      </c>
      <c r="C8239" s="545" t="s">
        <v>216</v>
      </c>
      <c r="D8239" s="546"/>
      <c r="E8239" s="171" t="str">
        <f t="shared" si="128"/>
        <v>1900</v>
      </c>
      <c r="F8239" s="547">
        <v>0</v>
      </c>
      <c r="G8239" s="548">
        <v>0</v>
      </c>
      <c r="H8239" s="547">
        <v>0</v>
      </c>
      <c r="I8239" s="545" t="s">
        <v>12973</v>
      </c>
      <c r="J8239" s="545"/>
      <c r="K8239" s="545" t="s">
        <v>18959</v>
      </c>
      <c r="L8239" s="545" t="s">
        <v>13413</v>
      </c>
      <c r="M8239" s="548" t="s">
        <v>13758</v>
      </c>
      <c r="N8239" s="545" t="s">
        <v>13413</v>
      </c>
      <c r="O8239" s="545" t="s">
        <v>13413</v>
      </c>
      <c r="P8239" s="549">
        <v>5766</v>
      </c>
      <c r="Q8239" s="549">
        <v>1</v>
      </c>
      <c r="R8239" s="549">
        <v>59</v>
      </c>
      <c r="S8239" s="548"/>
      <c r="T8239" s="548"/>
      <c r="U8239" s="99"/>
    </row>
    <row r="8240" spans="1:21" ht="19.5" customHeight="1">
      <c r="A8240" s="545">
        <v>102913</v>
      </c>
      <c r="B8240" s="545" t="s">
        <v>6986</v>
      </c>
      <c r="C8240" s="545" t="s">
        <v>216</v>
      </c>
      <c r="D8240" s="546">
        <v>46052</v>
      </c>
      <c r="E8240" s="171" t="str">
        <f t="shared" si="128"/>
        <v>2026</v>
      </c>
      <c r="F8240" s="547">
        <v>793</v>
      </c>
      <c r="G8240" s="548">
        <v>0</v>
      </c>
      <c r="H8240" s="547">
        <v>793</v>
      </c>
      <c r="I8240" s="545" t="s">
        <v>12665</v>
      </c>
      <c r="J8240" s="545" t="s">
        <v>13307</v>
      </c>
      <c r="K8240" s="545" t="s">
        <v>13413</v>
      </c>
      <c r="L8240" s="545" t="s">
        <v>15807</v>
      </c>
      <c r="M8240" s="548" t="s">
        <v>13758</v>
      </c>
      <c r="N8240" s="545" t="s">
        <v>13413</v>
      </c>
      <c r="O8240" s="545" t="s">
        <v>15808</v>
      </c>
      <c r="P8240" s="549">
        <v>5767</v>
      </c>
      <c r="Q8240" s="549">
        <v>1</v>
      </c>
      <c r="R8240" s="549">
        <v>75</v>
      </c>
      <c r="S8240" s="548">
        <v>2228</v>
      </c>
      <c r="T8240" s="548"/>
      <c r="U8240" s="99"/>
    </row>
    <row r="8241" spans="1:21" ht="19.5" customHeight="1">
      <c r="A8241" s="545">
        <v>102914</v>
      </c>
      <c r="B8241" s="545" t="s">
        <v>2776</v>
      </c>
      <c r="C8241" s="545" t="s">
        <v>209</v>
      </c>
      <c r="D8241" s="546">
        <v>44676</v>
      </c>
      <c r="E8241" s="171" t="str">
        <f t="shared" si="128"/>
        <v>2022</v>
      </c>
      <c r="F8241" s="547">
        <v>1923</v>
      </c>
      <c r="G8241" s="548">
        <v>0.19</v>
      </c>
      <c r="H8241" s="547">
        <v>1615.97</v>
      </c>
      <c r="I8241" s="545" t="s">
        <v>12675</v>
      </c>
      <c r="J8241" s="545" t="s">
        <v>13298</v>
      </c>
      <c r="K8241" s="545" t="s">
        <v>13413</v>
      </c>
      <c r="L8241" s="545" t="s">
        <v>13413</v>
      </c>
      <c r="M8241" s="548" t="s">
        <v>13758</v>
      </c>
      <c r="N8241" s="545" t="s">
        <v>13413</v>
      </c>
      <c r="O8241" s="545" t="s">
        <v>13413</v>
      </c>
      <c r="P8241" s="549">
        <v>5768</v>
      </c>
      <c r="Q8241" s="549">
        <v>1</v>
      </c>
      <c r="R8241" s="549">
        <v>15</v>
      </c>
      <c r="S8241" s="548">
        <v>1012</v>
      </c>
      <c r="T8241" s="548"/>
      <c r="U8241" s="99"/>
    </row>
    <row r="8242" spans="1:21" ht="19.5" customHeight="1">
      <c r="A8242" s="545">
        <v>102915</v>
      </c>
      <c r="B8242" s="545" t="s">
        <v>6286</v>
      </c>
      <c r="C8242" s="545" t="s">
        <v>311</v>
      </c>
      <c r="D8242" s="546">
        <v>45708</v>
      </c>
      <c r="E8242" s="171" t="str">
        <f t="shared" si="128"/>
        <v>2025</v>
      </c>
      <c r="F8242" s="547">
        <v>27446.720000000001</v>
      </c>
      <c r="G8242" s="548">
        <v>0</v>
      </c>
      <c r="H8242" s="547">
        <v>27446.720000000001</v>
      </c>
      <c r="I8242" s="545" t="s">
        <v>12653</v>
      </c>
      <c r="J8242" s="545" t="s">
        <v>13307</v>
      </c>
      <c r="K8242" s="545" t="s">
        <v>13413</v>
      </c>
      <c r="L8242" s="545" t="s">
        <v>13413</v>
      </c>
      <c r="M8242" s="548" t="s">
        <v>13813</v>
      </c>
      <c r="N8242" s="545" t="s">
        <v>13413</v>
      </c>
      <c r="O8242" s="545" t="s">
        <v>13413</v>
      </c>
      <c r="P8242" s="549">
        <v>5769</v>
      </c>
      <c r="Q8242" s="549">
        <v>3</v>
      </c>
      <c r="R8242" s="549">
        <v>160</v>
      </c>
      <c r="S8242" s="548">
        <v>2228</v>
      </c>
      <c r="T8242" s="548"/>
      <c r="U8242" s="99"/>
    </row>
    <row r="8243" spans="1:21" ht="19.5" customHeight="1">
      <c r="A8243" s="545">
        <v>102916</v>
      </c>
      <c r="B8243" s="545" t="s">
        <v>6063</v>
      </c>
      <c r="C8243" s="545" t="s">
        <v>209</v>
      </c>
      <c r="D8243" s="546">
        <v>44193</v>
      </c>
      <c r="E8243" s="171" t="str">
        <f t="shared" si="128"/>
        <v>2020</v>
      </c>
      <c r="F8243" s="547">
        <v>7038.01</v>
      </c>
      <c r="G8243" s="548">
        <v>0.19</v>
      </c>
      <c r="H8243" s="547">
        <v>5914.29</v>
      </c>
      <c r="I8243" s="545" t="s">
        <v>12648</v>
      </c>
      <c r="J8243" s="545" t="s">
        <v>13307</v>
      </c>
      <c r="K8243" s="545" t="s">
        <v>13413</v>
      </c>
      <c r="L8243" s="545" t="s">
        <v>13801</v>
      </c>
      <c r="M8243" s="548" t="s">
        <v>13758</v>
      </c>
      <c r="N8243" s="545" t="s">
        <v>13413</v>
      </c>
      <c r="O8243" s="545" t="s">
        <v>13413</v>
      </c>
      <c r="P8243" s="549">
        <v>5770</v>
      </c>
      <c r="Q8243" s="549">
        <v>1</v>
      </c>
      <c r="R8243" s="549">
        <v>67</v>
      </c>
      <c r="S8243" s="548">
        <v>2228</v>
      </c>
      <c r="T8243" s="548"/>
      <c r="U8243" s="99"/>
    </row>
    <row r="8244" spans="1:21" ht="19.5" customHeight="1">
      <c r="A8244" s="545">
        <v>102917</v>
      </c>
      <c r="B8244" s="545" t="s">
        <v>6062</v>
      </c>
      <c r="C8244" s="545" t="s">
        <v>216</v>
      </c>
      <c r="D8244" s="546">
        <v>44193</v>
      </c>
      <c r="E8244" s="171" t="str">
        <f t="shared" si="128"/>
        <v>2020</v>
      </c>
      <c r="F8244" s="547">
        <v>116107</v>
      </c>
      <c r="G8244" s="548">
        <v>0.19</v>
      </c>
      <c r="H8244" s="547">
        <v>97568.91</v>
      </c>
      <c r="I8244" s="545" t="s">
        <v>12706</v>
      </c>
      <c r="J8244" s="545" t="s">
        <v>13307</v>
      </c>
      <c r="K8244" s="545" t="s">
        <v>18960</v>
      </c>
      <c r="L8244" s="545" t="s">
        <v>13413</v>
      </c>
      <c r="M8244" s="548" t="s">
        <v>13758</v>
      </c>
      <c r="N8244" s="545" t="s">
        <v>13413</v>
      </c>
      <c r="O8244" s="545" t="s">
        <v>16463</v>
      </c>
      <c r="P8244" s="549">
        <v>5771</v>
      </c>
      <c r="Q8244" s="549">
        <v>1</v>
      </c>
      <c r="R8244" s="549">
        <v>128</v>
      </c>
      <c r="S8244" s="548">
        <v>2228</v>
      </c>
      <c r="T8244" s="548"/>
      <c r="U8244" s="99"/>
    </row>
    <row r="8245" spans="1:21" ht="19.5" customHeight="1">
      <c r="A8245" s="545">
        <v>102918</v>
      </c>
      <c r="B8245" s="545" t="s">
        <v>2748</v>
      </c>
      <c r="C8245" s="545" t="s">
        <v>221</v>
      </c>
      <c r="D8245" s="546"/>
      <c r="E8245" s="171" t="str">
        <f t="shared" si="128"/>
        <v>1900</v>
      </c>
      <c r="F8245" s="547">
        <v>0</v>
      </c>
      <c r="G8245" s="548">
        <v>0</v>
      </c>
      <c r="H8245" s="547">
        <v>0</v>
      </c>
      <c r="I8245" s="545" t="s">
        <v>12677</v>
      </c>
      <c r="J8245" s="545"/>
      <c r="K8245" s="545" t="s">
        <v>13413</v>
      </c>
      <c r="L8245" s="545" t="s">
        <v>13413</v>
      </c>
      <c r="M8245" s="548" t="s">
        <v>13758</v>
      </c>
      <c r="N8245" s="545" t="s">
        <v>13413</v>
      </c>
      <c r="O8245" s="545" t="s">
        <v>13413</v>
      </c>
      <c r="P8245" s="549">
        <v>5772</v>
      </c>
      <c r="Q8245" s="549">
        <v>1</v>
      </c>
      <c r="R8245" s="549">
        <v>143</v>
      </c>
      <c r="S8245" s="548"/>
      <c r="T8245" s="548"/>
      <c r="U8245" s="99"/>
    </row>
    <row r="8246" spans="1:21" ht="19.5" customHeight="1">
      <c r="A8246" s="545">
        <v>102919</v>
      </c>
      <c r="B8246" s="545" t="s">
        <v>6061</v>
      </c>
      <c r="C8246" s="545" t="s">
        <v>216</v>
      </c>
      <c r="D8246" s="546">
        <v>44193</v>
      </c>
      <c r="E8246" s="171" t="str">
        <f t="shared" si="128"/>
        <v>2020</v>
      </c>
      <c r="F8246" s="547">
        <v>12779.01</v>
      </c>
      <c r="G8246" s="548">
        <v>0.19</v>
      </c>
      <c r="H8246" s="547">
        <v>10738.66</v>
      </c>
      <c r="I8246" s="545" t="s">
        <v>12706</v>
      </c>
      <c r="J8246" s="545" t="s">
        <v>13307</v>
      </c>
      <c r="K8246" s="545" t="s">
        <v>13413</v>
      </c>
      <c r="L8246" s="545" t="s">
        <v>13413</v>
      </c>
      <c r="M8246" s="548" t="s">
        <v>13758</v>
      </c>
      <c r="N8246" s="545" t="s">
        <v>13413</v>
      </c>
      <c r="O8246" s="545" t="s">
        <v>16463</v>
      </c>
      <c r="P8246" s="549">
        <v>5773</v>
      </c>
      <c r="Q8246" s="549">
        <v>1</v>
      </c>
      <c r="R8246" s="549">
        <v>128</v>
      </c>
      <c r="S8246" s="548">
        <v>2228</v>
      </c>
      <c r="T8246" s="548"/>
      <c r="U8246" s="99"/>
    </row>
    <row r="8247" spans="1:21" ht="19.5" customHeight="1">
      <c r="A8247" s="545">
        <v>102920</v>
      </c>
      <c r="B8247" s="545" t="s">
        <v>6060</v>
      </c>
      <c r="C8247" s="545" t="s">
        <v>4468</v>
      </c>
      <c r="D8247" s="546">
        <v>44193</v>
      </c>
      <c r="E8247" s="171" t="str">
        <f t="shared" si="128"/>
        <v>2020</v>
      </c>
      <c r="F8247" s="547">
        <v>95355</v>
      </c>
      <c r="G8247" s="548">
        <v>0.19</v>
      </c>
      <c r="H8247" s="547">
        <v>80130.25</v>
      </c>
      <c r="I8247" s="545" t="s">
        <v>12706</v>
      </c>
      <c r="J8247" s="545" t="s">
        <v>13307</v>
      </c>
      <c r="K8247" s="545" t="s">
        <v>13413</v>
      </c>
      <c r="L8247" s="545" t="s">
        <v>13413</v>
      </c>
      <c r="M8247" s="548" t="s">
        <v>13758</v>
      </c>
      <c r="N8247" s="545" t="s">
        <v>13413</v>
      </c>
      <c r="O8247" s="545" t="s">
        <v>16463</v>
      </c>
      <c r="P8247" s="549">
        <v>5774</v>
      </c>
      <c r="Q8247" s="549">
        <v>1</v>
      </c>
      <c r="R8247" s="549">
        <v>128</v>
      </c>
      <c r="S8247" s="548">
        <v>2228</v>
      </c>
      <c r="T8247" s="548"/>
      <c r="U8247" s="99"/>
    </row>
    <row r="8248" spans="1:21" ht="19.5" customHeight="1">
      <c r="A8248" s="545">
        <v>102921</v>
      </c>
      <c r="B8248" s="545" t="s">
        <v>1269</v>
      </c>
      <c r="C8248" s="545" t="s">
        <v>216</v>
      </c>
      <c r="D8248" s="546">
        <v>44590</v>
      </c>
      <c r="E8248" s="171" t="str">
        <f t="shared" si="128"/>
        <v>2022</v>
      </c>
      <c r="F8248" s="547">
        <v>682</v>
      </c>
      <c r="G8248" s="548">
        <v>0.19</v>
      </c>
      <c r="H8248" s="547">
        <v>573.11</v>
      </c>
      <c r="I8248" s="545" t="s">
        <v>12659</v>
      </c>
      <c r="J8248" s="545" t="s">
        <v>13297</v>
      </c>
      <c r="K8248" s="545" t="s">
        <v>13413</v>
      </c>
      <c r="L8248" s="545" t="s">
        <v>13413</v>
      </c>
      <c r="M8248" s="548" t="s">
        <v>13758</v>
      </c>
      <c r="N8248" s="545" t="s">
        <v>13413</v>
      </c>
      <c r="O8248" s="545" t="s">
        <v>14166</v>
      </c>
      <c r="P8248" s="549">
        <v>5775</v>
      </c>
      <c r="Q8248" s="549">
        <v>1</v>
      </c>
      <c r="R8248" s="549">
        <v>116</v>
      </c>
      <c r="S8248" s="548">
        <v>2257</v>
      </c>
      <c r="T8248" s="548"/>
      <c r="U8248" s="99"/>
    </row>
    <row r="8249" spans="1:21" ht="19.5" customHeight="1">
      <c r="A8249" s="545">
        <v>102922</v>
      </c>
      <c r="B8249" s="545" t="s">
        <v>6285</v>
      </c>
      <c r="C8249" s="545" t="s">
        <v>216</v>
      </c>
      <c r="D8249" s="546">
        <v>45708</v>
      </c>
      <c r="E8249" s="171" t="str">
        <f t="shared" si="128"/>
        <v>2025</v>
      </c>
      <c r="F8249" s="547">
        <v>184851.16</v>
      </c>
      <c r="G8249" s="548">
        <v>0.19</v>
      </c>
      <c r="H8249" s="547">
        <v>155337.10999999999</v>
      </c>
      <c r="I8249" s="545" t="s">
        <v>12674</v>
      </c>
      <c r="J8249" s="545" t="s">
        <v>13307</v>
      </c>
      <c r="K8249" s="545" t="s">
        <v>18961</v>
      </c>
      <c r="L8249" s="545" t="s">
        <v>13413</v>
      </c>
      <c r="M8249" s="548" t="s">
        <v>13758</v>
      </c>
      <c r="N8249" s="545" t="s">
        <v>13413</v>
      </c>
      <c r="O8249" s="545" t="s">
        <v>13413</v>
      </c>
      <c r="P8249" s="549">
        <v>5776</v>
      </c>
      <c r="Q8249" s="549">
        <v>1</v>
      </c>
      <c r="R8249" s="549">
        <v>5</v>
      </c>
      <c r="S8249" s="548">
        <v>2228</v>
      </c>
      <c r="T8249" s="548"/>
      <c r="U8249" s="99"/>
    </row>
    <row r="8250" spans="1:21" ht="19.5" customHeight="1">
      <c r="A8250" s="545">
        <v>102923</v>
      </c>
      <c r="B8250" s="545" t="s">
        <v>1424</v>
      </c>
      <c r="C8250" s="545" t="s">
        <v>216</v>
      </c>
      <c r="D8250" s="546"/>
      <c r="E8250" s="171" t="str">
        <f t="shared" si="128"/>
        <v>1900</v>
      </c>
      <c r="F8250" s="547">
        <v>0</v>
      </c>
      <c r="G8250" s="548">
        <v>0</v>
      </c>
      <c r="H8250" s="547">
        <v>0</v>
      </c>
      <c r="I8250" s="545" t="s">
        <v>12659</v>
      </c>
      <c r="J8250" s="545"/>
      <c r="K8250" s="545" t="s">
        <v>13413</v>
      </c>
      <c r="L8250" s="545" t="s">
        <v>14222</v>
      </c>
      <c r="M8250" s="548" t="s">
        <v>13758</v>
      </c>
      <c r="N8250" s="545" t="s">
        <v>13413</v>
      </c>
      <c r="O8250" s="545" t="s">
        <v>16450</v>
      </c>
      <c r="P8250" s="549">
        <v>5777</v>
      </c>
      <c r="Q8250" s="549">
        <v>1</v>
      </c>
      <c r="R8250" s="549">
        <v>116</v>
      </c>
      <c r="S8250" s="548"/>
      <c r="T8250" s="548"/>
      <c r="U8250" s="99"/>
    </row>
    <row r="8251" spans="1:21" ht="19.5" customHeight="1">
      <c r="A8251" s="545">
        <v>102924</v>
      </c>
      <c r="B8251" s="545" t="s">
        <v>1304</v>
      </c>
      <c r="C8251" s="545" t="s">
        <v>206</v>
      </c>
      <c r="D8251" s="546">
        <v>46052</v>
      </c>
      <c r="E8251" s="171" t="str">
        <f t="shared" si="128"/>
        <v>2026</v>
      </c>
      <c r="F8251" s="547">
        <v>10245</v>
      </c>
      <c r="G8251" s="548">
        <v>0.19</v>
      </c>
      <c r="H8251" s="547">
        <v>8609.24</v>
      </c>
      <c r="I8251" s="545" t="s">
        <v>12701</v>
      </c>
      <c r="J8251" s="545" t="s">
        <v>13307</v>
      </c>
      <c r="K8251" s="545" t="s">
        <v>18962</v>
      </c>
      <c r="L8251" s="545" t="s">
        <v>13413</v>
      </c>
      <c r="M8251" s="548" t="s">
        <v>13758</v>
      </c>
      <c r="N8251" s="545" t="s">
        <v>13413</v>
      </c>
      <c r="O8251" s="545" t="s">
        <v>13413</v>
      </c>
      <c r="P8251" s="549">
        <v>5778</v>
      </c>
      <c r="Q8251" s="549">
        <v>1</v>
      </c>
      <c r="R8251" s="549">
        <v>10</v>
      </c>
      <c r="S8251" s="548">
        <v>2228</v>
      </c>
      <c r="T8251" s="548"/>
      <c r="U8251" s="99"/>
    </row>
    <row r="8252" spans="1:21" ht="19.5" customHeight="1">
      <c r="A8252" s="545">
        <v>102926</v>
      </c>
      <c r="B8252" s="545" t="s">
        <v>10286</v>
      </c>
      <c r="C8252" s="545" t="s">
        <v>216</v>
      </c>
      <c r="D8252" s="546"/>
      <c r="E8252" s="171" t="str">
        <f t="shared" si="128"/>
        <v>1900</v>
      </c>
      <c r="F8252" s="547">
        <v>0</v>
      </c>
      <c r="G8252" s="548">
        <v>0</v>
      </c>
      <c r="H8252" s="547">
        <v>0</v>
      </c>
      <c r="I8252" s="545" t="s">
        <v>12973</v>
      </c>
      <c r="J8252" s="545"/>
      <c r="K8252" s="545" t="s">
        <v>13413</v>
      </c>
      <c r="L8252" s="545" t="s">
        <v>13413</v>
      </c>
      <c r="M8252" s="548" t="s">
        <v>13758</v>
      </c>
      <c r="N8252" s="545" t="s">
        <v>13413</v>
      </c>
      <c r="O8252" s="545" t="s">
        <v>13413</v>
      </c>
      <c r="P8252" s="549">
        <v>5780</v>
      </c>
      <c r="Q8252" s="549">
        <v>1</v>
      </c>
      <c r="R8252" s="549">
        <v>59</v>
      </c>
      <c r="S8252" s="548"/>
      <c r="T8252" s="548"/>
      <c r="U8252" s="99"/>
    </row>
    <row r="8253" spans="1:21" ht="19.5" customHeight="1">
      <c r="A8253" s="545">
        <v>102927</v>
      </c>
      <c r="B8253" s="545" t="s">
        <v>7530</v>
      </c>
      <c r="C8253" s="545" t="s">
        <v>216</v>
      </c>
      <c r="D8253" s="546">
        <v>44680</v>
      </c>
      <c r="E8253" s="171" t="str">
        <f t="shared" si="128"/>
        <v>2022</v>
      </c>
      <c r="F8253" s="547">
        <v>406861</v>
      </c>
      <c r="G8253" s="548">
        <v>0.19</v>
      </c>
      <c r="H8253" s="547">
        <v>341900</v>
      </c>
      <c r="I8253" s="545" t="s">
        <v>12758</v>
      </c>
      <c r="J8253" s="545" t="s">
        <v>13296</v>
      </c>
      <c r="K8253" s="545" t="s">
        <v>18963</v>
      </c>
      <c r="L8253" s="545" t="s">
        <v>13413</v>
      </c>
      <c r="M8253" s="548" t="s">
        <v>13758</v>
      </c>
      <c r="N8253" s="545" t="s">
        <v>13413</v>
      </c>
      <c r="O8253" s="545" t="s">
        <v>13413</v>
      </c>
      <c r="P8253" s="549">
        <v>12445</v>
      </c>
      <c r="Q8253" s="549">
        <v>1</v>
      </c>
      <c r="R8253" s="549">
        <v>164</v>
      </c>
      <c r="S8253" s="548">
        <v>2218</v>
      </c>
      <c r="T8253" s="548"/>
      <c r="U8253" s="99"/>
    </row>
    <row r="8254" spans="1:21" ht="19.5" customHeight="1">
      <c r="A8254" s="545">
        <v>102930</v>
      </c>
      <c r="B8254" s="545" t="s">
        <v>8156</v>
      </c>
      <c r="C8254" s="545" t="s">
        <v>216</v>
      </c>
      <c r="D8254" s="546">
        <v>45009</v>
      </c>
      <c r="E8254" s="171" t="str">
        <f t="shared" si="128"/>
        <v>2023</v>
      </c>
      <c r="F8254" s="547">
        <v>561123</v>
      </c>
      <c r="G8254" s="548">
        <v>0.19</v>
      </c>
      <c r="H8254" s="547">
        <v>471531.93</v>
      </c>
      <c r="I8254" s="545" t="s">
        <v>12752</v>
      </c>
      <c r="J8254" s="545" t="s">
        <v>13297</v>
      </c>
      <c r="K8254" s="545" t="s">
        <v>18964</v>
      </c>
      <c r="L8254" s="545" t="s">
        <v>13413</v>
      </c>
      <c r="M8254" s="548" t="s">
        <v>13758</v>
      </c>
      <c r="N8254" s="545" t="s">
        <v>22190</v>
      </c>
      <c r="O8254" s="545" t="s">
        <v>16407</v>
      </c>
      <c r="P8254" s="549">
        <v>5781</v>
      </c>
      <c r="Q8254" s="549">
        <v>1</v>
      </c>
      <c r="R8254" s="549">
        <v>167</v>
      </c>
      <c r="S8254" s="548">
        <v>2257</v>
      </c>
      <c r="T8254" s="548">
        <v>183</v>
      </c>
      <c r="U8254" s="99"/>
    </row>
    <row r="8255" spans="1:21" ht="19.5" customHeight="1">
      <c r="A8255" s="545">
        <v>102931</v>
      </c>
      <c r="B8255" s="545" t="s">
        <v>8393</v>
      </c>
      <c r="C8255" s="545" t="s">
        <v>216</v>
      </c>
      <c r="D8255" s="546">
        <v>45491</v>
      </c>
      <c r="E8255" s="171" t="str">
        <f t="shared" si="128"/>
        <v>2024</v>
      </c>
      <c r="F8255" s="547">
        <v>128</v>
      </c>
      <c r="G8255" s="548">
        <v>0.19</v>
      </c>
      <c r="H8255" s="547">
        <v>107.56</v>
      </c>
      <c r="I8255" s="545" t="s">
        <v>12659</v>
      </c>
      <c r="J8255" s="545" t="s">
        <v>13307</v>
      </c>
      <c r="K8255" s="545" t="s">
        <v>13413</v>
      </c>
      <c r="L8255" s="545" t="s">
        <v>14222</v>
      </c>
      <c r="M8255" s="548" t="s">
        <v>13758</v>
      </c>
      <c r="N8255" s="545" t="s">
        <v>13413</v>
      </c>
      <c r="O8255" s="545" t="s">
        <v>14223</v>
      </c>
      <c r="P8255" s="549">
        <v>5782</v>
      </c>
      <c r="Q8255" s="549">
        <v>1</v>
      </c>
      <c r="R8255" s="549">
        <v>116</v>
      </c>
      <c r="S8255" s="548">
        <v>2228</v>
      </c>
      <c r="T8255" s="548"/>
      <c r="U8255" s="99"/>
    </row>
    <row r="8256" spans="1:21" ht="19.5" customHeight="1">
      <c r="A8256" s="545">
        <v>102932</v>
      </c>
      <c r="B8256" s="545" t="s">
        <v>10285</v>
      </c>
      <c r="C8256" s="545" t="s">
        <v>216</v>
      </c>
      <c r="D8256" s="546"/>
      <c r="E8256" s="171" t="str">
        <f t="shared" si="128"/>
        <v>1900</v>
      </c>
      <c r="F8256" s="547">
        <v>0</v>
      </c>
      <c r="G8256" s="548">
        <v>0</v>
      </c>
      <c r="H8256" s="547">
        <v>0</v>
      </c>
      <c r="I8256" s="545" t="s">
        <v>12752</v>
      </c>
      <c r="J8256" s="545"/>
      <c r="K8256" s="545" t="s">
        <v>13413</v>
      </c>
      <c r="L8256" s="545" t="s">
        <v>13413</v>
      </c>
      <c r="M8256" s="548" t="s">
        <v>13758</v>
      </c>
      <c r="N8256" s="545" t="s">
        <v>22190</v>
      </c>
      <c r="O8256" s="545" t="s">
        <v>16407</v>
      </c>
      <c r="P8256" s="549">
        <v>5783</v>
      </c>
      <c r="Q8256" s="549">
        <v>1</v>
      </c>
      <c r="R8256" s="549">
        <v>167</v>
      </c>
      <c r="S8256" s="548"/>
      <c r="T8256" s="548">
        <v>183</v>
      </c>
      <c r="U8256" s="99"/>
    </row>
    <row r="8257" spans="1:21" ht="19.5" customHeight="1">
      <c r="A8257" s="545">
        <v>102933</v>
      </c>
      <c r="B8257" s="545" t="s">
        <v>10284</v>
      </c>
      <c r="C8257" s="545" t="s">
        <v>216</v>
      </c>
      <c r="D8257" s="546"/>
      <c r="E8257" s="171" t="str">
        <f t="shared" si="128"/>
        <v>1900</v>
      </c>
      <c r="F8257" s="547">
        <v>0</v>
      </c>
      <c r="G8257" s="548">
        <v>0</v>
      </c>
      <c r="H8257" s="547">
        <v>0</v>
      </c>
      <c r="I8257" s="545" t="s">
        <v>12752</v>
      </c>
      <c r="J8257" s="545"/>
      <c r="K8257" s="545" t="s">
        <v>13413</v>
      </c>
      <c r="L8257" s="545" t="s">
        <v>13413</v>
      </c>
      <c r="M8257" s="548" t="s">
        <v>13758</v>
      </c>
      <c r="N8257" s="545" t="s">
        <v>22190</v>
      </c>
      <c r="O8257" s="545" t="s">
        <v>16407</v>
      </c>
      <c r="P8257" s="549">
        <v>5784</v>
      </c>
      <c r="Q8257" s="549">
        <v>1</v>
      </c>
      <c r="R8257" s="549">
        <v>167</v>
      </c>
      <c r="S8257" s="548"/>
      <c r="T8257" s="548">
        <v>183</v>
      </c>
      <c r="U8257" s="99"/>
    </row>
    <row r="8258" spans="1:21" ht="19.5" customHeight="1">
      <c r="A8258" s="545">
        <v>102934</v>
      </c>
      <c r="B8258" s="545" t="s">
        <v>1224</v>
      </c>
      <c r="C8258" s="545" t="s">
        <v>216</v>
      </c>
      <c r="D8258" s="546">
        <v>46052</v>
      </c>
      <c r="E8258" s="171" t="str">
        <f t="shared" si="128"/>
        <v>2026</v>
      </c>
      <c r="F8258" s="547">
        <v>3134</v>
      </c>
      <c r="G8258" s="548">
        <v>0.19</v>
      </c>
      <c r="H8258" s="547">
        <v>2633.61</v>
      </c>
      <c r="I8258" s="545" t="s">
        <v>12659</v>
      </c>
      <c r="J8258" s="545" t="s">
        <v>13307</v>
      </c>
      <c r="K8258" s="545" t="s">
        <v>13413</v>
      </c>
      <c r="L8258" s="545" t="s">
        <v>14161</v>
      </c>
      <c r="M8258" s="548" t="s">
        <v>13758</v>
      </c>
      <c r="N8258" s="545" t="s">
        <v>13413</v>
      </c>
      <c r="O8258" s="545" t="s">
        <v>14162</v>
      </c>
      <c r="P8258" s="549">
        <v>5785</v>
      </c>
      <c r="Q8258" s="549">
        <v>1</v>
      </c>
      <c r="R8258" s="549">
        <v>116</v>
      </c>
      <c r="S8258" s="548">
        <v>2228</v>
      </c>
      <c r="T8258" s="548"/>
      <c r="U8258" s="99"/>
    </row>
    <row r="8259" spans="1:21" ht="19.5" customHeight="1">
      <c r="A8259" s="545">
        <v>102935</v>
      </c>
      <c r="B8259" s="545" t="s">
        <v>10283</v>
      </c>
      <c r="C8259" s="545" t="s">
        <v>216</v>
      </c>
      <c r="D8259" s="546"/>
      <c r="E8259" s="171" t="str">
        <f t="shared" si="128"/>
        <v>1900</v>
      </c>
      <c r="F8259" s="547">
        <v>0</v>
      </c>
      <c r="G8259" s="548">
        <v>0</v>
      </c>
      <c r="H8259" s="547">
        <v>0</v>
      </c>
      <c r="I8259" s="545" t="s">
        <v>12752</v>
      </c>
      <c r="J8259" s="545"/>
      <c r="K8259" s="545" t="s">
        <v>13413</v>
      </c>
      <c r="L8259" s="545" t="s">
        <v>13413</v>
      </c>
      <c r="M8259" s="548" t="s">
        <v>13758</v>
      </c>
      <c r="N8259" s="545" t="s">
        <v>22190</v>
      </c>
      <c r="O8259" s="545" t="s">
        <v>16407</v>
      </c>
      <c r="P8259" s="549">
        <v>5786</v>
      </c>
      <c r="Q8259" s="549">
        <v>1</v>
      </c>
      <c r="R8259" s="549">
        <v>167</v>
      </c>
      <c r="S8259" s="548"/>
      <c r="T8259" s="548">
        <v>183</v>
      </c>
      <c r="U8259" s="99"/>
    </row>
    <row r="8260" spans="1:21" ht="19.5" customHeight="1">
      <c r="A8260" s="545">
        <v>102936</v>
      </c>
      <c r="B8260" s="545" t="s">
        <v>10282</v>
      </c>
      <c r="C8260" s="545" t="s">
        <v>216</v>
      </c>
      <c r="D8260" s="546"/>
      <c r="E8260" s="171" t="str">
        <f t="shared" ref="E8260:E8323" si="129">TEXT(D8260,"YYYY")</f>
        <v>1900</v>
      </c>
      <c r="F8260" s="547">
        <v>0</v>
      </c>
      <c r="G8260" s="548">
        <v>0</v>
      </c>
      <c r="H8260" s="547">
        <v>0</v>
      </c>
      <c r="I8260" s="545" t="s">
        <v>12746</v>
      </c>
      <c r="J8260" s="545"/>
      <c r="K8260" s="545" t="s">
        <v>13413</v>
      </c>
      <c r="L8260" s="545" t="s">
        <v>13413</v>
      </c>
      <c r="M8260" s="548" t="s">
        <v>13758</v>
      </c>
      <c r="N8260" s="545" t="s">
        <v>13413</v>
      </c>
      <c r="O8260" s="545" t="s">
        <v>13413</v>
      </c>
      <c r="P8260" s="549">
        <v>5787</v>
      </c>
      <c r="Q8260" s="549">
        <v>1</v>
      </c>
      <c r="R8260" s="549">
        <v>29</v>
      </c>
      <c r="S8260" s="548"/>
      <c r="T8260" s="548"/>
      <c r="U8260" s="99"/>
    </row>
    <row r="8261" spans="1:21" ht="19.5" customHeight="1">
      <c r="A8261" s="545">
        <v>102937</v>
      </c>
      <c r="B8261" s="545" t="s">
        <v>3758</v>
      </c>
      <c r="C8261" s="545" t="s">
        <v>216</v>
      </c>
      <c r="D8261" s="546"/>
      <c r="E8261" s="171" t="str">
        <f t="shared" si="129"/>
        <v>1900</v>
      </c>
      <c r="F8261" s="547">
        <v>0</v>
      </c>
      <c r="G8261" s="548">
        <v>0</v>
      </c>
      <c r="H8261" s="547">
        <v>0</v>
      </c>
      <c r="I8261" s="545" t="s">
        <v>12746</v>
      </c>
      <c r="J8261" s="545"/>
      <c r="K8261" s="545" t="s">
        <v>13413</v>
      </c>
      <c r="L8261" s="545" t="s">
        <v>13413</v>
      </c>
      <c r="M8261" s="548" t="s">
        <v>13758</v>
      </c>
      <c r="N8261" s="545" t="s">
        <v>13413</v>
      </c>
      <c r="O8261" s="545" t="s">
        <v>13413</v>
      </c>
      <c r="P8261" s="549">
        <v>5788</v>
      </c>
      <c r="Q8261" s="549">
        <v>1</v>
      </c>
      <c r="R8261" s="549">
        <v>29</v>
      </c>
      <c r="S8261" s="548"/>
      <c r="T8261" s="548"/>
      <c r="U8261" s="99"/>
    </row>
    <row r="8262" spans="1:21" ht="19.5" customHeight="1">
      <c r="A8262" s="545">
        <v>102938</v>
      </c>
      <c r="B8262" s="545" t="s">
        <v>6985</v>
      </c>
      <c r="C8262" s="545" t="s">
        <v>216</v>
      </c>
      <c r="D8262" s="546">
        <v>44589</v>
      </c>
      <c r="E8262" s="171" t="str">
        <f t="shared" si="129"/>
        <v>2022</v>
      </c>
      <c r="F8262" s="547">
        <v>17597.009999999998</v>
      </c>
      <c r="G8262" s="548">
        <v>0.19</v>
      </c>
      <c r="H8262" s="547">
        <v>14787.4</v>
      </c>
      <c r="I8262" s="545" t="s">
        <v>12746</v>
      </c>
      <c r="J8262" s="545" t="s">
        <v>13297</v>
      </c>
      <c r="K8262" s="545" t="s">
        <v>18965</v>
      </c>
      <c r="L8262" s="545" t="s">
        <v>13413</v>
      </c>
      <c r="M8262" s="548" t="s">
        <v>13758</v>
      </c>
      <c r="N8262" s="545" t="s">
        <v>13413</v>
      </c>
      <c r="O8262" s="545" t="s">
        <v>13413</v>
      </c>
      <c r="P8262" s="549">
        <v>5789</v>
      </c>
      <c r="Q8262" s="549">
        <v>1</v>
      </c>
      <c r="R8262" s="549">
        <v>29</v>
      </c>
      <c r="S8262" s="548">
        <v>2257</v>
      </c>
      <c r="T8262" s="548"/>
      <c r="U8262" s="99"/>
    </row>
    <row r="8263" spans="1:21" ht="19.5" customHeight="1">
      <c r="A8263" s="545">
        <v>102939</v>
      </c>
      <c r="B8263" s="545" t="s">
        <v>6984</v>
      </c>
      <c r="C8263" s="545" t="s">
        <v>216</v>
      </c>
      <c r="D8263" s="546">
        <v>44589</v>
      </c>
      <c r="E8263" s="171" t="str">
        <f t="shared" si="129"/>
        <v>2022</v>
      </c>
      <c r="F8263" s="547">
        <v>13836</v>
      </c>
      <c r="G8263" s="548">
        <v>0.19</v>
      </c>
      <c r="H8263" s="547">
        <v>11626.89</v>
      </c>
      <c r="I8263" s="545" t="s">
        <v>12746</v>
      </c>
      <c r="J8263" s="545" t="s">
        <v>13297</v>
      </c>
      <c r="K8263" s="545" t="s">
        <v>13413</v>
      </c>
      <c r="L8263" s="545" t="s">
        <v>13413</v>
      </c>
      <c r="M8263" s="548" t="s">
        <v>13758</v>
      </c>
      <c r="N8263" s="545" t="s">
        <v>13413</v>
      </c>
      <c r="O8263" s="545" t="s">
        <v>13413</v>
      </c>
      <c r="P8263" s="549">
        <v>5790</v>
      </c>
      <c r="Q8263" s="549">
        <v>1</v>
      </c>
      <c r="R8263" s="549">
        <v>29</v>
      </c>
      <c r="S8263" s="548">
        <v>2257</v>
      </c>
      <c r="T8263" s="548"/>
      <c r="U8263" s="99"/>
    </row>
    <row r="8264" spans="1:21" ht="19.5" customHeight="1">
      <c r="A8264" s="545">
        <v>102940</v>
      </c>
      <c r="B8264" s="545" t="s">
        <v>3771</v>
      </c>
      <c r="C8264" s="545" t="s">
        <v>216</v>
      </c>
      <c r="D8264" s="546"/>
      <c r="E8264" s="171" t="str">
        <f t="shared" si="129"/>
        <v>1900</v>
      </c>
      <c r="F8264" s="547">
        <v>0</v>
      </c>
      <c r="G8264" s="548">
        <v>0</v>
      </c>
      <c r="H8264" s="547">
        <v>0</v>
      </c>
      <c r="I8264" s="545" t="s">
        <v>12746</v>
      </c>
      <c r="J8264" s="545"/>
      <c r="K8264" s="545" t="s">
        <v>13413</v>
      </c>
      <c r="L8264" s="545" t="s">
        <v>13413</v>
      </c>
      <c r="M8264" s="548" t="s">
        <v>13758</v>
      </c>
      <c r="N8264" s="545" t="s">
        <v>13413</v>
      </c>
      <c r="O8264" s="545" t="s">
        <v>13413</v>
      </c>
      <c r="P8264" s="549">
        <v>5791</v>
      </c>
      <c r="Q8264" s="549">
        <v>1</v>
      </c>
      <c r="R8264" s="549">
        <v>29</v>
      </c>
      <c r="S8264" s="548"/>
      <c r="T8264" s="548"/>
      <c r="U8264" s="99"/>
    </row>
    <row r="8265" spans="1:21" ht="19.5" customHeight="1">
      <c r="A8265" s="545">
        <v>102941</v>
      </c>
      <c r="B8265" s="545" t="s">
        <v>10281</v>
      </c>
      <c r="C8265" s="545" t="s">
        <v>216</v>
      </c>
      <c r="D8265" s="546"/>
      <c r="E8265" s="171" t="str">
        <f t="shared" si="129"/>
        <v>1900</v>
      </c>
      <c r="F8265" s="547">
        <v>0</v>
      </c>
      <c r="G8265" s="548">
        <v>0</v>
      </c>
      <c r="H8265" s="547">
        <v>0</v>
      </c>
      <c r="I8265" s="545" t="s">
        <v>12702</v>
      </c>
      <c r="J8265" s="545"/>
      <c r="K8265" s="545" t="s">
        <v>13413</v>
      </c>
      <c r="L8265" s="545" t="s">
        <v>13413</v>
      </c>
      <c r="M8265" s="548" t="s">
        <v>13843</v>
      </c>
      <c r="N8265" s="545" t="s">
        <v>13413</v>
      </c>
      <c r="O8265" s="545" t="s">
        <v>13885</v>
      </c>
      <c r="P8265" s="549">
        <v>5792</v>
      </c>
      <c r="Q8265" s="549">
        <v>5</v>
      </c>
      <c r="R8265" s="549">
        <v>27</v>
      </c>
      <c r="S8265" s="548"/>
      <c r="T8265" s="548"/>
      <c r="U8265" s="99"/>
    </row>
    <row r="8266" spans="1:21" ht="19.5" customHeight="1">
      <c r="A8266" s="545">
        <v>102942</v>
      </c>
      <c r="B8266" s="545" t="s">
        <v>3772</v>
      </c>
      <c r="C8266" s="545" t="s">
        <v>216</v>
      </c>
      <c r="D8266" s="546"/>
      <c r="E8266" s="171" t="str">
        <f t="shared" si="129"/>
        <v>1900</v>
      </c>
      <c r="F8266" s="547">
        <v>0</v>
      </c>
      <c r="G8266" s="548">
        <v>0</v>
      </c>
      <c r="H8266" s="547">
        <v>0</v>
      </c>
      <c r="I8266" s="545" t="s">
        <v>12746</v>
      </c>
      <c r="J8266" s="545"/>
      <c r="K8266" s="545" t="s">
        <v>13413</v>
      </c>
      <c r="L8266" s="545" t="s">
        <v>13413</v>
      </c>
      <c r="M8266" s="548" t="s">
        <v>13758</v>
      </c>
      <c r="N8266" s="545" t="s">
        <v>13413</v>
      </c>
      <c r="O8266" s="545" t="s">
        <v>13413</v>
      </c>
      <c r="P8266" s="549">
        <v>5793</v>
      </c>
      <c r="Q8266" s="549">
        <v>1</v>
      </c>
      <c r="R8266" s="549">
        <v>29</v>
      </c>
      <c r="S8266" s="548"/>
      <c r="T8266" s="548"/>
      <c r="U8266" s="99"/>
    </row>
    <row r="8267" spans="1:21" ht="19.5" customHeight="1">
      <c r="A8267" s="545">
        <v>102943</v>
      </c>
      <c r="B8267" s="545" t="s">
        <v>3723</v>
      </c>
      <c r="C8267" s="545" t="s">
        <v>209</v>
      </c>
      <c r="D8267" s="546">
        <v>44589</v>
      </c>
      <c r="E8267" s="171" t="str">
        <f t="shared" si="129"/>
        <v>2022</v>
      </c>
      <c r="F8267" s="547">
        <v>2738</v>
      </c>
      <c r="G8267" s="548">
        <v>0.19</v>
      </c>
      <c r="H8267" s="547">
        <v>2300.84</v>
      </c>
      <c r="I8267" s="545" t="s">
        <v>12746</v>
      </c>
      <c r="J8267" s="545" t="s">
        <v>13297</v>
      </c>
      <c r="K8267" s="545" t="s">
        <v>13413</v>
      </c>
      <c r="L8267" s="545" t="s">
        <v>16260</v>
      </c>
      <c r="M8267" s="548" t="s">
        <v>13758</v>
      </c>
      <c r="N8267" s="545" t="s">
        <v>22179</v>
      </c>
      <c r="O8267" s="545" t="s">
        <v>18966</v>
      </c>
      <c r="P8267" s="549">
        <v>5794</v>
      </c>
      <c r="Q8267" s="549">
        <v>1</v>
      </c>
      <c r="R8267" s="549">
        <v>29</v>
      </c>
      <c r="S8267" s="548">
        <v>2257</v>
      </c>
      <c r="T8267" s="548">
        <v>173</v>
      </c>
      <c r="U8267" s="99"/>
    </row>
    <row r="8268" spans="1:21" ht="19.5" customHeight="1">
      <c r="A8268" s="545">
        <v>102944</v>
      </c>
      <c r="B8268" s="545" t="s">
        <v>818</v>
      </c>
      <c r="C8268" s="545" t="s">
        <v>221</v>
      </c>
      <c r="D8268" s="546"/>
      <c r="E8268" s="171" t="str">
        <f t="shared" si="129"/>
        <v>1900</v>
      </c>
      <c r="F8268" s="547">
        <v>0</v>
      </c>
      <c r="G8268" s="548">
        <v>0</v>
      </c>
      <c r="H8268" s="547">
        <v>0</v>
      </c>
      <c r="I8268" s="545" t="s">
        <v>12684</v>
      </c>
      <c r="J8268" s="545"/>
      <c r="K8268" s="545" t="s">
        <v>13413</v>
      </c>
      <c r="L8268" s="545" t="s">
        <v>13413</v>
      </c>
      <c r="M8268" s="548" t="s">
        <v>13758</v>
      </c>
      <c r="N8268" s="545" t="s">
        <v>13413</v>
      </c>
      <c r="O8268" s="545" t="s">
        <v>13413</v>
      </c>
      <c r="P8268" s="549">
        <v>5795</v>
      </c>
      <c r="Q8268" s="549">
        <v>1</v>
      </c>
      <c r="R8268" s="549">
        <v>95</v>
      </c>
      <c r="S8268" s="548"/>
      <c r="T8268" s="548"/>
      <c r="U8268" s="99"/>
    </row>
    <row r="8269" spans="1:21" ht="19.5" customHeight="1">
      <c r="A8269" s="545">
        <v>102945</v>
      </c>
      <c r="B8269" s="545" t="s">
        <v>10280</v>
      </c>
      <c r="C8269" s="545" t="s">
        <v>786</v>
      </c>
      <c r="D8269" s="546"/>
      <c r="E8269" s="171" t="str">
        <f t="shared" si="129"/>
        <v>1900</v>
      </c>
      <c r="F8269" s="547">
        <v>0</v>
      </c>
      <c r="G8269" s="548">
        <v>0</v>
      </c>
      <c r="H8269" s="547">
        <v>0</v>
      </c>
      <c r="I8269" s="545" t="s">
        <v>12645</v>
      </c>
      <c r="J8269" s="545"/>
      <c r="K8269" s="545" t="s">
        <v>13413</v>
      </c>
      <c r="L8269" s="545" t="s">
        <v>13413</v>
      </c>
      <c r="M8269" s="548" t="s">
        <v>13758</v>
      </c>
      <c r="N8269" s="545" t="s">
        <v>13413</v>
      </c>
      <c r="O8269" s="545" t="s">
        <v>15832</v>
      </c>
      <c r="P8269" s="549">
        <v>5796</v>
      </c>
      <c r="Q8269" s="549">
        <v>1</v>
      </c>
      <c r="R8269" s="549">
        <v>12</v>
      </c>
      <c r="S8269" s="548"/>
      <c r="T8269" s="548"/>
      <c r="U8269" s="99"/>
    </row>
    <row r="8270" spans="1:21" ht="19.5" customHeight="1">
      <c r="A8270" s="545">
        <v>102946</v>
      </c>
      <c r="B8270" s="545" t="s">
        <v>10279</v>
      </c>
      <c r="C8270" s="545" t="s">
        <v>209</v>
      </c>
      <c r="D8270" s="546"/>
      <c r="E8270" s="171" t="str">
        <f t="shared" si="129"/>
        <v>1900</v>
      </c>
      <c r="F8270" s="547">
        <v>0</v>
      </c>
      <c r="G8270" s="548">
        <v>0</v>
      </c>
      <c r="H8270" s="547">
        <v>0</v>
      </c>
      <c r="I8270" s="545" t="s">
        <v>12637</v>
      </c>
      <c r="J8270" s="545"/>
      <c r="K8270" s="545" t="s">
        <v>13413</v>
      </c>
      <c r="L8270" s="545" t="s">
        <v>13413</v>
      </c>
      <c r="M8270" s="548" t="s">
        <v>13758</v>
      </c>
      <c r="N8270" s="545" t="s">
        <v>13413</v>
      </c>
      <c r="O8270" s="545" t="s">
        <v>13413</v>
      </c>
      <c r="P8270" s="549">
        <v>5797</v>
      </c>
      <c r="Q8270" s="549">
        <v>1</v>
      </c>
      <c r="R8270" s="549">
        <v>13</v>
      </c>
      <c r="S8270" s="548"/>
      <c r="T8270" s="548"/>
      <c r="U8270" s="99"/>
    </row>
    <row r="8271" spans="1:21" ht="19.5" customHeight="1">
      <c r="A8271" s="545">
        <v>102947</v>
      </c>
      <c r="B8271" s="545" t="s">
        <v>8374</v>
      </c>
      <c r="C8271" s="545" t="s">
        <v>216</v>
      </c>
      <c r="D8271" s="546">
        <v>45014</v>
      </c>
      <c r="E8271" s="171" t="str">
        <f t="shared" si="129"/>
        <v>2023</v>
      </c>
      <c r="F8271" s="547">
        <v>938837.01</v>
      </c>
      <c r="G8271" s="548">
        <v>0.19</v>
      </c>
      <c r="H8271" s="547">
        <v>788938.66</v>
      </c>
      <c r="I8271" s="545" t="s">
        <v>12752</v>
      </c>
      <c r="J8271" s="545" t="s">
        <v>13297</v>
      </c>
      <c r="K8271" s="545" t="s">
        <v>13413</v>
      </c>
      <c r="L8271" s="545" t="s">
        <v>13413</v>
      </c>
      <c r="M8271" s="548" t="s">
        <v>13758</v>
      </c>
      <c r="N8271" s="545" t="s">
        <v>22191</v>
      </c>
      <c r="O8271" s="545" t="s">
        <v>13413</v>
      </c>
      <c r="P8271" s="549">
        <v>5798</v>
      </c>
      <c r="Q8271" s="549">
        <v>1</v>
      </c>
      <c r="R8271" s="549">
        <v>167</v>
      </c>
      <c r="S8271" s="548">
        <v>2257</v>
      </c>
      <c r="T8271" s="548">
        <v>182</v>
      </c>
      <c r="U8271" s="99"/>
    </row>
    <row r="8272" spans="1:21" ht="19.5" customHeight="1">
      <c r="A8272" s="545">
        <v>102948</v>
      </c>
      <c r="B8272" s="545" t="s">
        <v>3414</v>
      </c>
      <c r="C8272" s="545" t="s">
        <v>216</v>
      </c>
      <c r="D8272" s="546">
        <v>45014</v>
      </c>
      <c r="E8272" s="171" t="str">
        <f t="shared" si="129"/>
        <v>2023</v>
      </c>
      <c r="F8272" s="547">
        <v>1236250</v>
      </c>
      <c r="G8272" s="548">
        <v>0.19</v>
      </c>
      <c r="H8272" s="547">
        <v>1038865.55</v>
      </c>
      <c r="I8272" s="545" t="s">
        <v>12752</v>
      </c>
      <c r="J8272" s="545" t="s">
        <v>13297</v>
      </c>
      <c r="K8272" s="545" t="s">
        <v>13413</v>
      </c>
      <c r="L8272" s="545" t="s">
        <v>13413</v>
      </c>
      <c r="M8272" s="548" t="s">
        <v>13758</v>
      </c>
      <c r="N8272" s="545" t="s">
        <v>22191</v>
      </c>
      <c r="O8272" s="545" t="s">
        <v>13413</v>
      </c>
      <c r="P8272" s="549">
        <v>5799</v>
      </c>
      <c r="Q8272" s="549">
        <v>1</v>
      </c>
      <c r="R8272" s="549">
        <v>167</v>
      </c>
      <c r="S8272" s="548">
        <v>2257</v>
      </c>
      <c r="T8272" s="548">
        <v>182</v>
      </c>
      <c r="U8272" s="99"/>
    </row>
    <row r="8273" spans="1:21" ht="19.5" customHeight="1">
      <c r="A8273" s="545">
        <v>102949</v>
      </c>
      <c r="B8273" s="545" t="s">
        <v>10278</v>
      </c>
      <c r="C8273" s="545" t="s">
        <v>216</v>
      </c>
      <c r="D8273" s="546"/>
      <c r="E8273" s="171" t="str">
        <f t="shared" si="129"/>
        <v>1900</v>
      </c>
      <c r="F8273" s="547">
        <v>0</v>
      </c>
      <c r="G8273" s="548">
        <v>0</v>
      </c>
      <c r="H8273" s="547">
        <v>0</v>
      </c>
      <c r="I8273" s="545" t="s">
        <v>12686</v>
      </c>
      <c r="J8273" s="545"/>
      <c r="K8273" s="545" t="s">
        <v>13413</v>
      </c>
      <c r="L8273" s="545" t="s">
        <v>16428</v>
      </c>
      <c r="M8273" s="548" t="s">
        <v>13758</v>
      </c>
      <c r="N8273" s="545" t="s">
        <v>13413</v>
      </c>
      <c r="O8273" s="545" t="s">
        <v>13413</v>
      </c>
      <c r="P8273" s="549">
        <v>5800</v>
      </c>
      <c r="Q8273" s="549">
        <v>1</v>
      </c>
      <c r="R8273" s="549">
        <v>131</v>
      </c>
      <c r="S8273" s="548"/>
      <c r="T8273" s="548"/>
      <c r="U8273" s="99"/>
    </row>
    <row r="8274" spans="1:21" ht="19.5" customHeight="1">
      <c r="A8274" s="545">
        <v>102950</v>
      </c>
      <c r="B8274" s="545" t="s">
        <v>7915</v>
      </c>
      <c r="C8274" s="545" t="s">
        <v>216</v>
      </c>
      <c r="D8274" s="546">
        <v>45009</v>
      </c>
      <c r="E8274" s="171" t="str">
        <f t="shared" si="129"/>
        <v>2023</v>
      </c>
      <c r="F8274" s="547">
        <v>192990</v>
      </c>
      <c r="G8274" s="548">
        <v>0.19</v>
      </c>
      <c r="H8274" s="547">
        <v>162176.47</v>
      </c>
      <c r="I8274" s="545" t="s">
        <v>12758</v>
      </c>
      <c r="J8274" s="545" t="s">
        <v>13297</v>
      </c>
      <c r="K8274" s="545" t="s">
        <v>13413</v>
      </c>
      <c r="L8274" s="545" t="s">
        <v>13413</v>
      </c>
      <c r="M8274" s="548" t="s">
        <v>13758</v>
      </c>
      <c r="N8274" s="545" t="s">
        <v>13413</v>
      </c>
      <c r="O8274" s="545" t="s">
        <v>13413</v>
      </c>
      <c r="P8274" s="549">
        <v>5801</v>
      </c>
      <c r="Q8274" s="549">
        <v>1</v>
      </c>
      <c r="R8274" s="549">
        <v>164</v>
      </c>
      <c r="S8274" s="548">
        <v>2257</v>
      </c>
      <c r="T8274" s="548"/>
      <c r="U8274" s="99"/>
    </row>
    <row r="8275" spans="1:21" ht="19.5" customHeight="1">
      <c r="A8275" s="545">
        <v>102951</v>
      </c>
      <c r="B8275" s="545" t="s">
        <v>7914</v>
      </c>
      <c r="C8275" s="545" t="s">
        <v>216</v>
      </c>
      <c r="D8275" s="546">
        <v>44917</v>
      </c>
      <c r="E8275" s="171" t="str">
        <f t="shared" si="129"/>
        <v>2022</v>
      </c>
      <c r="F8275" s="547">
        <v>243469</v>
      </c>
      <c r="G8275" s="548">
        <v>0.19</v>
      </c>
      <c r="H8275" s="547">
        <v>204595.8</v>
      </c>
      <c r="I8275" s="545" t="s">
        <v>12758</v>
      </c>
      <c r="J8275" s="545" t="s">
        <v>13297</v>
      </c>
      <c r="K8275" s="545" t="s">
        <v>13413</v>
      </c>
      <c r="L8275" s="545" t="s">
        <v>13413</v>
      </c>
      <c r="M8275" s="548" t="s">
        <v>13758</v>
      </c>
      <c r="N8275" s="545" t="s">
        <v>13413</v>
      </c>
      <c r="O8275" s="545" t="s">
        <v>13413</v>
      </c>
      <c r="P8275" s="549">
        <v>5802</v>
      </c>
      <c r="Q8275" s="549">
        <v>1</v>
      </c>
      <c r="R8275" s="549">
        <v>164</v>
      </c>
      <c r="S8275" s="548">
        <v>2257</v>
      </c>
      <c r="T8275" s="548"/>
      <c r="U8275" s="99"/>
    </row>
    <row r="8276" spans="1:21" ht="19.5" customHeight="1">
      <c r="A8276" s="545">
        <v>102953</v>
      </c>
      <c r="B8276" s="545" t="s">
        <v>6284</v>
      </c>
      <c r="C8276" s="545" t="s">
        <v>216</v>
      </c>
      <c r="D8276" s="546">
        <v>45708</v>
      </c>
      <c r="E8276" s="171" t="str">
        <f t="shared" si="129"/>
        <v>2025</v>
      </c>
      <c r="F8276" s="547">
        <v>1559.26</v>
      </c>
      <c r="G8276" s="548">
        <v>0.19</v>
      </c>
      <c r="H8276" s="547">
        <v>1310.3</v>
      </c>
      <c r="I8276" s="545" t="s">
        <v>12659</v>
      </c>
      <c r="J8276" s="545" t="s">
        <v>13307</v>
      </c>
      <c r="K8276" s="545" t="s">
        <v>13413</v>
      </c>
      <c r="L8276" s="545" t="s">
        <v>14222</v>
      </c>
      <c r="M8276" s="548" t="s">
        <v>13758</v>
      </c>
      <c r="N8276" s="545" t="s">
        <v>13413</v>
      </c>
      <c r="O8276" s="545" t="s">
        <v>16511</v>
      </c>
      <c r="P8276" s="549">
        <v>5803</v>
      </c>
      <c r="Q8276" s="549">
        <v>1</v>
      </c>
      <c r="R8276" s="549">
        <v>116</v>
      </c>
      <c r="S8276" s="548">
        <v>2228</v>
      </c>
      <c r="T8276" s="548"/>
      <c r="U8276" s="99"/>
    </row>
    <row r="8277" spans="1:21" ht="19.5" customHeight="1">
      <c r="A8277" s="545">
        <v>102954</v>
      </c>
      <c r="B8277" s="545" t="s">
        <v>12253</v>
      </c>
      <c r="C8277" s="545" t="s">
        <v>216</v>
      </c>
      <c r="D8277" s="546">
        <v>46052</v>
      </c>
      <c r="E8277" s="171" t="str">
        <f t="shared" si="129"/>
        <v>2026</v>
      </c>
      <c r="F8277" s="547">
        <v>73099</v>
      </c>
      <c r="G8277" s="548">
        <v>0.19</v>
      </c>
      <c r="H8277" s="547">
        <v>61427.73</v>
      </c>
      <c r="I8277" s="545" t="s">
        <v>12647</v>
      </c>
      <c r="J8277" s="545" t="s">
        <v>13307</v>
      </c>
      <c r="K8277" s="545" t="s">
        <v>18967</v>
      </c>
      <c r="L8277" s="545" t="s">
        <v>13413</v>
      </c>
      <c r="M8277" s="548" t="s">
        <v>13758</v>
      </c>
      <c r="N8277" s="545" t="s">
        <v>13413</v>
      </c>
      <c r="O8277" s="545" t="s">
        <v>13413</v>
      </c>
      <c r="P8277" s="549">
        <v>5804</v>
      </c>
      <c r="Q8277" s="549">
        <v>1</v>
      </c>
      <c r="R8277" s="549">
        <v>26</v>
      </c>
      <c r="S8277" s="548">
        <v>2228</v>
      </c>
      <c r="T8277" s="548"/>
      <c r="U8277" s="99"/>
    </row>
    <row r="8278" spans="1:21" ht="19.5" customHeight="1">
      <c r="A8278" s="545">
        <v>102955</v>
      </c>
      <c r="B8278" s="545" t="s">
        <v>3410</v>
      </c>
      <c r="C8278" s="545" t="s">
        <v>216</v>
      </c>
      <c r="D8278" s="546">
        <v>46052</v>
      </c>
      <c r="E8278" s="171" t="str">
        <f t="shared" si="129"/>
        <v>2026</v>
      </c>
      <c r="F8278" s="547">
        <v>192663</v>
      </c>
      <c r="G8278" s="548">
        <v>0.19</v>
      </c>
      <c r="H8278" s="547">
        <v>161901.68</v>
      </c>
      <c r="I8278" s="545" t="s">
        <v>12647</v>
      </c>
      <c r="J8278" s="545" t="s">
        <v>13307</v>
      </c>
      <c r="K8278" s="545" t="s">
        <v>13413</v>
      </c>
      <c r="L8278" s="545" t="s">
        <v>13413</v>
      </c>
      <c r="M8278" s="548" t="s">
        <v>13758</v>
      </c>
      <c r="N8278" s="545" t="s">
        <v>13413</v>
      </c>
      <c r="O8278" s="545" t="s">
        <v>13413</v>
      </c>
      <c r="P8278" s="549">
        <v>5805</v>
      </c>
      <c r="Q8278" s="549">
        <v>1</v>
      </c>
      <c r="R8278" s="549">
        <v>26</v>
      </c>
      <c r="S8278" s="548">
        <v>2228</v>
      </c>
      <c r="T8278" s="548"/>
      <c r="U8278" s="99"/>
    </row>
    <row r="8279" spans="1:21" ht="19.5" customHeight="1">
      <c r="A8279" s="545">
        <v>102957</v>
      </c>
      <c r="B8279" s="545" t="s">
        <v>3402</v>
      </c>
      <c r="C8279" s="545" t="s">
        <v>216</v>
      </c>
      <c r="D8279" s="546">
        <v>46052</v>
      </c>
      <c r="E8279" s="171" t="str">
        <f t="shared" si="129"/>
        <v>2026</v>
      </c>
      <c r="F8279" s="547">
        <v>206277</v>
      </c>
      <c r="G8279" s="548">
        <v>0.19</v>
      </c>
      <c r="H8279" s="547">
        <v>173342.02</v>
      </c>
      <c r="I8279" s="545" t="s">
        <v>12753</v>
      </c>
      <c r="J8279" s="545" t="s">
        <v>13307</v>
      </c>
      <c r="K8279" s="545" t="s">
        <v>13413</v>
      </c>
      <c r="L8279" s="545" t="s">
        <v>17893</v>
      </c>
      <c r="M8279" s="548" t="s">
        <v>13758</v>
      </c>
      <c r="N8279" s="545" t="s">
        <v>13413</v>
      </c>
      <c r="O8279" s="545" t="s">
        <v>13413</v>
      </c>
      <c r="P8279" s="549">
        <v>5806</v>
      </c>
      <c r="Q8279" s="549">
        <v>1</v>
      </c>
      <c r="R8279" s="549">
        <v>165</v>
      </c>
      <c r="S8279" s="548">
        <v>2228</v>
      </c>
      <c r="T8279" s="548"/>
      <c r="U8279" s="99"/>
    </row>
    <row r="8280" spans="1:21" ht="19.5" customHeight="1">
      <c r="A8280" s="545">
        <v>102958</v>
      </c>
      <c r="B8280" s="545" t="s">
        <v>4627</v>
      </c>
      <c r="C8280" s="545" t="s">
        <v>216</v>
      </c>
      <c r="D8280" s="546">
        <v>45708</v>
      </c>
      <c r="E8280" s="171" t="str">
        <f t="shared" si="129"/>
        <v>2025</v>
      </c>
      <c r="F8280" s="547">
        <v>512.82000000000005</v>
      </c>
      <c r="G8280" s="548">
        <v>0.19</v>
      </c>
      <c r="H8280" s="547">
        <v>430.94</v>
      </c>
      <c r="I8280" s="545" t="s">
        <v>12659</v>
      </c>
      <c r="J8280" s="545" t="s">
        <v>13307</v>
      </c>
      <c r="K8280" s="545" t="s">
        <v>18968</v>
      </c>
      <c r="L8280" s="545" t="s">
        <v>14222</v>
      </c>
      <c r="M8280" s="548" t="s">
        <v>13758</v>
      </c>
      <c r="N8280" s="545" t="s">
        <v>13413</v>
      </c>
      <c r="O8280" s="545" t="s">
        <v>16511</v>
      </c>
      <c r="P8280" s="549">
        <v>5807</v>
      </c>
      <c r="Q8280" s="549">
        <v>1</v>
      </c>
      <c r="R8280" s="549">
        <v>116</v>
      </c>
      <c r="S8280" s="548">
        <v>2228</v>
      </c>
      <c r="T8280" s="548"/>
      <c r="U8280" s="99"/>
    </row>
    <row r="8281" spans="1:21" ht="19.5" customHeight="1">
      <c r="A8281" s="545">
        <v>102959</v>
      </c>
      <c r="B8281" s="545" t="s">
        <v>3409</v>
      </c>
      <c r="C8281" s="545" t="s">
        <v>216</v>
      </c>
      <c r="D8281" s="546">
        <v>46052</v>
      </c>
      <c r="E8281" s="171" t="str">
        <f t="shared" si="129"/>
        <v>2026</v>
      </c>
      <c r="F8281" s="547">
        <v>168296</v>
      </c>
      <c r="G8281" s="548">
        <v>0.19</v>
      </c>
      <c r="H8281" s="547">
        <v>141425.21</v>
      </c>
      <c r="I8281" s="545" t="s">
        <v>12647</v>
      </c>
      <c r="J8281" s="545" t="s">
        <v>13307</v>
      </c>
      <c r="K8281" s="545" t="s">
        <v>13413</v>
      </c>
      <c r="L8281" s="545" t="s">
        <v>13413</v>
      </c>
      <c r="M8281" s="548" t="s">
        <v>13758</v>
      </c>
      <c r="N8281" s="545" t="s">
        <v>13413</v>
      </c>
      <c r="O8281" s="545" t="s">
        <v>13413</v>
      </c>
      <c r="P8281" s="549">
        <v>5808</v>
      </c>
      <c r="Q8281" s="549">
        <v>1</v>
      </c>
      <c r="R8281" s="549">
        <v>26</v>
      </c>
      <c r="S8281" s="548">
        <v>2228</v>
      </c>
      <c r="T8281" s="548"/>
      <c r="U8281" s="99"/>
    </row>
    <row r="8282" spans="1:21" ht="19.5" customHeight="1">
      <c r="A8282" s="545">
        <v>102960</v>
      </c>
      <c r="B8282" s="545" t="s">
        <v>8018</v>
      </c>
      <c r="C8282" s="545" t="s">
        <v>209</v>
      </c>
      <c r="D8282" s="546">
        <v>43553</v>
      </c>
      <c r="E8282" s="171" t="str">
        <f t="shared" si="129"/>
        <v>2019</v>
      </c>
      <c r="F8282" s="547">
        <v>18255</v>
      </c>
      <c r="G8282" s="548">
        <v>0.19</v>
      </c>
      <c r="H8282" s="547">
        <v>15340.34</v>
      </c>
      <c r="I8282" s="545" t="s">
        <v>12697</v>
      </c>
      <c r="J8282" s="545" t="s">
        <v>13298</v>
      </c>
      <c r="K8282" s="545" t="s">
        <v>13413</v>
      </c>
      <c r="L8282" s="545" t="s">
        <v>14566</v>
      </c>
      <c r="M8282" s="548" t="s">
        <v>13758</v>
      </c>
      <c r="N8282" s="545" t="s">
        <v>13413</v>
      </c>
      <c r="O8282" s="545" t="s">
        <v>13413</v>
      </c>
      <c r="P8282" s="549">
        <v>5809</v>
      </c>
      <c r="Q8282" s="549">
        <v>1</v>
      </c>
      <c r="R8282" s="549">
        <v>138</v>
      </c>
      <c r="S8282" s="548">
        <v>1012</v>
      </c>
      <c r="T8282" s="548"/>
      <c r="U8282" s="99"/>
    </row>
    <row r="8283" spans="1:21" ht="19.5" customHeight="1">
      <c r="A8283" s="545">
        <v>102961</v>
      </c>
      <c r="B8283" s="545" t="s">
        <v>4469</v>
      </c>
      <c r="C8283" s="545" t="s">
        <v>209</v>
      </c>
      <c r="D8283" s="546"/>
      <c r="E8283" s="171" t="str">
        <f t="shared" si="129"/>
        <v>1900</v>
      </c>
      <c r="F8283" s="547">
        <v>0</v>
      </c>
      <c r="G8283" s="548">
        <v>0</v>
      </c>
      <c r="H8283" s="547">
        <v>0</v>
      </c>
      <c r="I8283" s="545" t="s">
        <v>12639</v>
      </c>
      <c r="J8283" s="545"/>
      <c r="K8283" s="545" t="s">
        <v>13413</v>
      </c>
      <c r="L8283" s="545" t="s">
        <v>13764</v>
      </c>
      <c r="M8283" s="548" t="s">
        <v>13758</v>
      </c>
      <c r="N8283" s="545" t="s">
        <v>13413</v>
      </c>
      <c r="O8283" s="545" t="s">
        <v>13413</v>
      </c>
      <c r="P8283" s="549">
        <v>5810</v>
      </c>
      <c r="Q8283" s="549">
        <v>1</v>
      </c>
      <c r="R8283" s="549">
        <v>64</v>
      </c>
      <c r="S8283" s="548"/>
      <c r="T8283" s="548"/>
      <c r="U8283" s="99"/>
    </row>
    <row r="8284" spans="1:21" ht="19.5" customHeight="1">
      <c r="A8284" s="545">
        <v>102962</v>
      </c>
      <c r="B8284" s="545" t="s">
        <v>4771</v>
      </c>
      <c r="C8284" s="545" t="s">
        <v>209</v>
      </c>
      <c r="D8284" s="546">
        <v>43544</v>
      </c>
      <c r="E8284" s="171" t="str">
        <f t="shared" si="129"/>
        <v>2019</v>
      </c>
      <c r="F8284" s="547">
        <v>1876</v>
      </c>
      <c r="G8284" s="548">
        <v>0.19</v>
      </c>
      <c r="H8284" s="547">
        <v>1576.47</v>
      </c>
      <c r="I8284" s="545" t="s">
        <v>12650</v>
      </c>
      <c r="J8284" s="545" t="s">
        <v>13298</v>
      </c>
      <c r="K8284" s="545" t="s">
        <v>13413</v>
      </c>
      <c r="L8284" s="545" t="s">
        <v>13764</v>
      </c>
      <c r="M8284" s="548" t="s">
        <v>13758</v>
      </c>
      <c r="N8284" s="545" t="s">
        <v>13413</v>
      </c>
      <c r="O8284" s="545" t="s">
        <v>13413</v>
      </c>
      <c r="P8284" s="549">
        <v>5811</v>
      </c>
      <c r="Q8284" s="549">
        <v>1</v>
      </c>
      <c r="R8284" s="549">
        <v>127</v>
      </c>
      <c r="S8284" s="548">
        <v>1012</v>
      </c>
      <c r="T8284" s="548"/>
      <c r="U8284" s="99"/>
    </row>
    <row r="8285" spans="1:21" ht="19.5" customHeight="1">
      <c r="A8285" s="545">
        <v>102963</v>
      </c>
      <c r="B8285" s="545" t="s">
        <v>2097</v>
      </c>
      <c r="C8285" s="545" t="s">
        <v>216</v>
      </c>
      <c r="D8285" s="546"/>
      <c r="E8285" s="171" t="str">
        <f t="shared" si="129"/>
        <v>1900</v>
      </c>
      <c r="F8285" s="547">
        <v>0</v>
      </c>
      <c r="G8285" s="548">
        <v>0</v>
      </c>
      <c r="H8285" s="547">
        <v>0</v>
      </c>
      <c r="I8285" s="545" t="s">
        <v>12638</v>
      </c>
      <c r="J8285" s="545"/>
      <c r="K8285" s="545" t="s">
        <v>13413</v>
      </c>
      <c r="L8285" s="545" t="s">
        <v>13764</v>
      </c>
      <c r="M8285" s="548" t="s">
        <v>13758</v>
      </c>
      <c r="N8285" s="545" t="s">
        <v>13413</v>
      </c>
      <c r="O8285" s="545" t="s">
        <v>13413</v>
      </c>
      <c r="P8285" s="549">
        <v>5812</v>
      </c>
      <c r="Q8285" s="549">
        <v>1</v>
      </c>
      <c r="R8285" s="549">
        <v>126</v>
      </c>
      <c r="S8285" s="548"/>
      <c r="T8285" s="548"/>
      <c r="U8285" s="99"/>
    </row>
    <row r="8286" spans="1:21" ht="19.5" customHeight="1">
      <c r="A8286" s="545">
        <v>102964</v>
      </c>
      <c r="B8286" s="545" t="s">
        <v>8329</v>
      </c>
      <c r="C8286" s="545" t="s">
        <v>216</v>
      </c>
      <c r="D8286" s="546">
        <v>45491</v>
      </c>
      <c r="E8286" s="171" t="str">
        <f t="shared" si="129"/>
        <v>2024</v>
      </c>
      <c r="F8286" s="547">
        <v>1631</v>
      </c>
      <c r="G8286" s="548">
        <v>0.19</v>
      </c>
      <c r="H8286" s="547">
        <v>1370.59</v>
      </c>
      <c r="I8286" s="545" t="s">
        <v>12659</v>
      </c>
      <c r="J8286" s="545" t="s">
        <v>13307</v>
      </c>
      <c r="K8286" s="545" t="s">
        <v>18969</v>
      </c>
      <c r="L8286" s="545" t="s">
        <v>14222</v>
      </c>
      <c r="M8286" s="548" t="s">
        <v>13758</v>
      </c>
      <c r="N8286" s="545" t="s">
        <v>13413</v>
      </c>
      <c r="O8286" s="545" t="s">
        <v>16511</v>
      </c>
      <c r="P8286" s="549">
        <v>5813</v>
      </c>
      <c r="Q8286" s="549">
        <v>1</v>
      </c>
      <c r="R8286" s="549">
        <v>116</v>
      </c>
      <c r="S8286" s="548">
        <v>2228</v>
      </c>
      <c r="T8286" s="548"/>
      <c r="U8286" s="99"/>
    </row>
    <row r="8287" spans="1:21" ht="19.5" customHeight="1">
      <c r="A8287" s="545">
        <v>102965</v>
      </c>
      <c r="B8287" s="545" t="s">
        <v>8017</v>
      </c>
      <c r="C8287" s="545" t="s">
        <v>209</v>
      </c>
      <c r="D8287" s="546">
        <v>43553</v>
      </c>
      <c r="E8287" s="171" t="str">
        <f t="shared" si="129"/>
        <v>2019</v>
      </c>
      <c r="F8287" s="547">
        <v>12282</v>
      </c>
      <c r="G8287" s="548">
        <v>0.19</v>
      </c>
      <c r="H8287" s="547">
        <v>10321.01</v>
      </c>
      <c r="I8287" s="545" t="s">
        <v>12697</v>
      </c>
      <c r="J8287" s="545" t="s">
        <v>13296</v>
      </c>
      <c r="K8287" s="545" t="s">
        <v>13413</v>
      </c>
      <c r="L8287" s="545" t="s">
        <v>14565</v>
      </c>
      <c r="M8287" s="548" t="s">
        <v>13758</v>
      </c>
      <c r="N8287" s="545" t="s">
        <v>13413</v>
      </c>
      <c r="O8287" s="545" t="s">
        <v>13413</v>
      </c>
      <c r="P8287" s="549">
        <v>5814</v>
      </c>
      <c r="Q8287" s="549">
        <v>1</v>
      </c>
      <c r="R8287" s="549">
        <v>138</v>
      </c>
      <c r="S8287" s="548">
        <v>2218</v>
      </c>
      <c r="T8287" s="548"/>
      <c r="U8287" s="99"/>
    </row>
    <row r="8288" spans="1:21" ht="19.5" customHeight="1">
      <c r="A8288" s="545">
        <v>102966</v>
      </c>
      <c r="B8288" s="545" t="s">
        <v>10277</v>
      </c>
      <c r="C8288" s="545" t="s">
        <v>209</v>
      </c>
      <c r="D8288" s="546">
        <v>46052</v>
      </c>
      <c r="E8288" s="171" t="str">
        <f t="shared" si="129"/>
        <v>2026</v>
      </c>
      <c r="F8288" s="547">
        <v>25593</v>
      </c>
      <c r="G8288" s="548">
        <v>0.19</v>
      </c>
      <c r="H8288" s="547">
        <v>21506.720000000001</v>
      </c>
      <c r="I8288" s="545" t="s">
        <v>12637</v>
      </c>
      <c r="J8288" s="545" t="s">
        <v>13307</v>
      </c>
      <c r="K8288" s="545" t="s">
        <v>13413</v>
      </c>
      <c r="L8288" s="545" t="s">
        <v>14565</v>
      </c>
      <c r="M8288" s="548" t="s">
        <v>13758</v>
      </c>
      <c r="N8288" s="545" t="s">
        <v>13413</v>
      </c>
      <c r="O8288" s="545" t="s">
        <v>13413</v>
      </c>
      <c r="P8288" s="549">
        <v>5815</v>
      </c>
      <c r="Q8288" s="549">
        <v>1</v>
      </c>
      <c r="R8288" s="549">
        <v>13</v>
      </c>
      <c r="S8288" s="548">
        <v>2228</v>
      </c>
      <c r="T8288" s="548"/>
      <c r="U8288" s="99"/>
    </row>
    <row r="8289" spans="1:21" ht="19.5" customHeight="1">
      <c r="A8289" s="545">
        <v>102967</v>
      </c>
      <c r="B8289" s="545" t="s">
        <v>2563</v>
      </c>
      <c r="C8289" s="545" t="s">
        <v>209</v>
      </c>
      <c r="D8289" s="546">
        <v>46052</v>
      </c>
      <c r="E8289" s="171" t="str">
        <f t="shared" si="129"/>
        <v>2026</v>
      </c>
      <c r="F8289" s="547">
        <v>32534</v>
      </c>
      <c r="G8289" s="548">
        <v>0.19</v>
      </c>
      <c r="H8289" s="547">
        <v>27339.5</v>
      </c>
      <c r="I8289" s="545" t="s">
        <v>12697</v>
      </c>
      <c r="J8289" s="545" t="s">
        <v>13307</v>
      </c>
      <c r="K8289" s="545" t="s">
        <v>13413</v>
      </c>
      <c r="L8289" s="545" t="s">
        <v>14565</v>
      </c>
      <c r="M8289" s="548" t="s">
        <v>13758</v>
      </c>
      <c r="N8289" s="545" t="s">
        <v>13413</v>
      </c>
      <c r="O8289" s="545" t="s">
        <v>13413</v>
      </c>
      <c r="P8289" s="549">
        <v>5816</v>
      </c>
      <c r="Q8289" s="549">
        <v>1</v>
      </c>
      <c r="R8289" s="549">
        <v>138</v>
      </c>
      <c r="S8289" s="548">
        <v>2228</v>
      </c>
      <c r="T8289" s="548"/>
      <c r="U8289" s="99"/>
    </row>
    <row r="8290" spans="1:21" ht="19.5" customHeight="1">
      <c r="A8290" s="545">
        <v>102968</v>
      </c>
      <c r="B8290" s="545" t="s">
        <v>10276</v>
      </c>
      <c r="C8290" s="545" t="s">
        <v>209</v>
      </c>
      <c r="D8290" s="546"/>
      <c r="E8290" s="171" t="str">
        <f t="shared" si="129"/>
        <v>1900</v>
      </c>
      <c r="F8290" s="547">
        <v>0</v>
      </c>
      <c r="G8290" s="548">
        <v>0</v>
      </c>
      <c r="H8290" s="547">
        <v>0</v>
      </c>
      <c r="I8290" s="545" t="s">
        <v>12639</v>
      </c>
      <c r="J8290" s="545"/>
      <c r="K8290" s="545" t="s">
        <v>13413</v>
      </c>
      <c r="L8290" s="545" t="s">
        <v>13763</v>
      </c>
      <c r="M8290" s="548" t="s">
        <v>13758</v>
      </c>
      <c r="N8290" s="545" t="s">
        <v>13413</v>
      </c>
      <c r="O8290" s="545" t="s">
        <v>13413</v>
      </c>
      <c r="P8290" s="549">
        <v>5817</v>
      </c>
      <c r="Q8290" s="549">
        <v>1</v>
      </c>
      <c r="R8290" s="549">
        <v>64</v>
      </c>
      <c r="S8290" s="548"/>
      <c r="T8290" s="548"/>
      <c r="U8290" s="99"/>
    </row>
    <row r="8291" spans="1:21" ht="19.5" customHeight="1">
      <c r="A8291" s="545">
        <v>102969</v>
      </c>
      <c r="B8291" s="545" t="s">
        <v>10275</v>
      </c>
      <c r="C8291" s="545" t="s">
        <v>216</v>
      </c>
      <c r="D8291" s="546"/>
      <c r="E8291" s="171" t="str">
        <f t="shared" si="129"/>
        <v>1900</v>
      </c>
      <c r="F8291" s="547">
        <v>0</v>
      </c>
      <c r="G8291" s="548">
        <v>0</v>
      </c>
      <c r="H8291" s="547">
        <v>0</v>
      </c>
      <c r="I8291" s="545" t="s">
        <v>12659</v>
      </c>
      <c r="J8291" s="545"/>
      <c r="K8291" s="545" t="s">
        <v>18970</v>
      </c>
      <c r="L8291" s="545" t="s">
        <v>14222</v>
      </c>
      <c r="M8291" s="548" t="s">
        <v>13758</v>
      </c>
      <c r="N8291" s="545" t="s">
        <v>13413</v>
      </c>
      <c r="O8291" s="545" t="s">
        <v>16511</v>
      </c>
      <c r="P8291" s="549">
        <v>5818</v>
      </c>
      <c r="Q8291" s="549">
        <v>1</v>
      </c>
      <c r="R8291" s="549">
        <v>116</v>
      </c>
      <c r="S8291" s="548"/>
      <c r="T8291" s="548"/>
      <c r="U8291" s="99"/>
    </row>
    <row r="8292" spans="1:21" ht="19.5" customHeight="1">
      <c r="A8292" s="545">
        <v>102970</v>
      </c>
      <c r="B8292" s="545" t="s">
        <v>289</v>
      </c>
      <c r="C8292" s="545" t="s">
        <v>288</v>
      </c>
      <c r="D8292" s="546"/>
      <c r="E8292" s="171" t="str">
        <f t="shared" si="129"/>
        <v>1900</v>
      </c>
      <c r="F8292" s="547">
        <v>0</v>
      </c>
      <c r="G8292" s="548">
        <v>0</v>
      </c>
      <c r="H8292" s="547">
        <v>0</v>
      </c>
      <c r="I8292" s="545" t="s">
        <v>12640</v>
      </c>
      <c r="J8292" s="545"/>
      <c r="K8292" s="545" t="s">
        <v>13413</v>
      </c>
      <c r="L8292" s="545" t="s">
        <v>13413</v>
      </c>
      <c r="M8292" s="548" t="s">
        <v>13758</v>
      </c>
      <c r="N8292" s="545" t="s">
        <v>13413</v>
      </c>
      <c r="O8292" s="545" t="s">
        <v>13413</v>
      </c>
      <c r="P8292" s="549">
        <v>5819</v>
      </c>
      <c r="Q8292" s="549">
        <v>1</v>
      </c>
      <c r="R8292" s="549">
        <v>1</v>
      </c>
      <c r="S8292" s="548"/>
      <c r="T8292" s="548"/>
      <c r="U8292" s="99"/>
    </row>
    <row r="8293" spans="1:21" ht="19.5" customHeight="1">
      <c r="A8293" s="545">
        <v>102971</v>
      </c>
      <c r="B8293" s="545" t="s">
        <v>287</v>
      </c>
      <c r="C8293" s="545" t="s">
        <v>288</v>
      </c>
      <c r="D8293" s="546"/>
      <c r="E8293" s="171" t="str">
        <f t="shared" si="129"/>
        <v>1900</v>
      </c>
      <c r="F8293" s="547">
        <v>0</v>
      </c>
      <c r="G8293" s="548">
        <v>0</v>
      </c>
      <c r="H8293" s="547">
        <v>0</v>
      </c>
      <c r="I8293" s="545" t="s">
        <v>12640</v>
      </c>
      <c r="J8293" s="545"/>
      <c r="K8293" s="545" t="s">
        <v>13413</v>
      </c>
      <c r="L8293" s="545" t="s">
        <v>13413</v>
      </c>
      <c r="M8293" s="548" t="s">
        <v>13758</v>
      </c>
      <c r="N8293" s="545" t="s">
        <v>13413</v>
      </c>
      <c r="O8293" s="545" t="s">
        <v>13413</v>
      </c>
      <c r="P8293" s="549">
        <v>5820</v>
      </c>
      <c r="Q8293" s="549">
        <v>1</v>
      </c>
      <c r="R8293" s="549">
        <v>1</v>
      </c>
      <c r="S8293" s="548"/>
      <c r="T8293" s="548"/>
      <c r="U8293" s="99"/>
    </row>
    <row r="8294" spans="1:21" ht="19.5" customHeight="1">
      <c r="A8294" s="545">
        <v>102972</v>
      </c>
      <c r="B8294" s="545" t="s">
        <v>10274</v>
      </c>
      <c r="C8294" s="545" t="s">
        <v>216</v>
      </c>
      <c r="D8294" s="546"/>
      <c r="E8294" s="171" t="str">
        <f t="shared" si="129"/>
        <v>1900</v>
      </c>
      <c r="F8294" s="547">
        <v>0</v>
      </c>
      <c r="G8294" s="548">
        <v>0</v>
      </c>
      <c r="H8294" s="547">
        <v>0</v>
      </c>
      <c r="I8294" s="545" t="s">
        <v>12659</v>
      </c>
      <c r="J8294" s="545"/>
      <c r="K8294" s="545" t="s">
        <v>13413</v>
      </c>
      <c r="L8294" s="545" t="s">
        <v>14222</v>
      </c>
      <c r="M8294" s="548" t="s">
        <v>13758</v>
      </c>
      <c r="N8294" s="545" t="s">
        <v>13413</v>
      </c>
      <c r="O8294" s="545" t="s">
        <v>16511</v>
      </c>
      <c r="P8294" s="549">
        <v>5821</v>
      </c>
      <c r="Q8294" s="549">
        <v>1</v>
      </c>
      <c r="R8294" s="549">
        <v>116</v>
      </c>
      <c r="S8294" s="548"/>
      <c r="T8294" s="548"/>
      <c r="U8294" s="99"/>
    </row>
    <row r="8295" spans="1:21" ht="19.5" customHeight="1">
      <c r="A8295" s="545">
        <v>102973</v>
      </c>
      <c r="B8295" s="545" t="s">
        <v>286</v>
      </c>
      <c r="C8295" s="545" t="s">
        <v>216</v>
      </c>
      <c r="D8295" s="546"/>
      <c r="E8295" s="171" t="str">
        <f t="shared" si="129"/>
        <v>1900</v>
      </c>
      <c r="F8295" s="547">
        <v>0</v>
      </c>
      <c r="G8295" s="548">
        <v>0</v>
      </c>
      <c r="H8295" s="547">
        <v>0</v>
      </c>
      <c r="I8295" s="545" t="s">
        <v>12640</v>
      </c>
      <c r="J8295" s="545"/>
      <c r="K8295" s="545" t="s">
        <v>13413</v>
      </c>
      <c r="L8295" s="545" t="s">
        <v>13413</v>
      </c>
      <c r="M8295" s="548" t="s">
        <v>13758</v>
      </c>
      <c r="N8295" s="545" t="s">
        <v>13413</v>
      </c>
      <c r="O8295" s="545" t="s">
        <v>13413</v>
      </c>
      <c r="P8295" s="549">
        <v>5822</v>
      </c>
      <c r="Q8295" s="549">
        <v>1</v>
      </c>
      <c r="R8295" s="549">
        <v>1</v>
      </c>
      <c r="S8295" s="548"/>
      <c r="T8295" s="548"/>
      <c r="U8295" s="99"/>
    </row>
    <row r="8296" spans="1:21" ht="19.5" customHeight="1">
      <c r="A8296" s="545">
        <v>102974</v>
      </c>
      <c r="B8296" s="545" t="s">
        <v>1225</v>
      </c>
      <c r="C8296" s="545" t="s">
        <v>216</v>
      </c>
      <c r="D8296" s="546">
        <v>46052</v>
      </c>
      <c r="E8296" s="171" t="str">
        <f t="shared" si="129"/>
        <v>2026</v>
      </c>
      <c r="F8296" s="547">
        <v>82715</v>
      </c>
      <c r="G8296" s="548">
        <v>0.19</v>
      </c>
      <c r="H8296" s="547">
        <v>69508.399999999994</v>
      </c>
      <c r="I8296" s="545" t="s">
        <v>12659</v>
      </c>
      <c r="J8296" s="545" t="s">
        <v>13307</v>
      </c>
      <c r="K8296" s="545" t="s">
        <v>13413</v>
      </c>
      <c r="L8296" s="545" t="s">
        <v>14161</v>
      </c>
      <c r="M8296" s="548" t="s">
        <v>13758</v>
      </c>
      <c r="N8296" s="545" t="s">
        <v>13413</v>
      </c>
      <c r="O8296" s="545" t="s">
        <v>14162</v>
      </c>
      <c r="P8296" s="549">
        <v>5823</v>
      </c>
      <c r="Q8296" s="549">
        <v>1</v>
      </c>
      <c r="R8296" s="549">
        <v>116</v>
      </c>
      <c r="S8296" s="548">
        <v>2228</v>
      </c>
      <c r="T8296" s="548"/>
      <c r="U8296" s="99"/>
    </row>
    <row r="8297" spans="1:21" ht="19.5" customHeight="1">
      <c r="A8297" s="545">
        <v>102975</v>
      </c>
      <c r="B8297" s="545" t="s">
        <v>3666</v>
      </c>
      <c r="C8297" s="545" t="s">
        <v>216</v>
      </c>
      <c r="D8297" s="546">
        <v>46052</v>
      </c>
      <c r="E8297" s="171" t="str">
        <f t="shared" si="129"/>
        <v>2026</v>
      </c>
      <c r="F8297" s="547">
        <v>22490</v>
      </c>
      <c r="G8297" s="548">
        <v>0.19</v>
      </c>
      <c r="H8297" s="547">
        <v>18899.16</v>
      </c>
      <c r="I8297" s="545" t="s">
        <v>12758</v>
      </c>
      <c r="J8297" s="545" t="s">
        <v>13307</v>
      </c>
      <c r="K8297" s="545" t="s">
        <v>18971</v>
      </c>
      <c r="L8297" s="545" t="s">
        <v>13413</v>
      </c>
      <c r="M8297" s="548" t="s">
        <v>13758</v>
      </c>
      <c r="N8297" s="545" t="s">
        <v>13413</v>
      </c>
      <c r="O8297" s="545" t="s">
        <v>13413</v>
      </c>
      <c r="P8297" s="549">
        <v>5824</v>
      </c>
      <c r="Q8297" s="549">
        <v>1</v>
      </c>
      <c r="R8297" s="549">
        <v>164</v>
      </c>
      <c r="S8297" s="548">
        <v>2228</v>
      </c>
      <c r="T8297" s="548"/>
      <c r="U8297" s="99"/>
    </row>
    <row r="8298" spans="1:21" ht="19.5" customHeight="1">
      <c r="A8298" s="545">
        <v>102976</v>
      </c>
      <c r="B8298" s="545" t="s">
        <v>4383</v>
      </c>
      <c r="C8298" s="545" t="s">
        <v>216</v>
      </c>
      <c r="D8298" s="546"/>
      <c r="E8298" s="171" t="str">
        <f t="shared" si="129"/>
        <v>1900</v>
      </c>
      <c r="F8298" s="547">
        <v>0</v>
      </c>
      <c r="G8298" s="548">
        <v>0</v>
      </c>
      <c r="H8298" s="547">
        <v>0</v>
      </c>
      <c r="I8298" s="545" t="s">
        <v>12973</v>
      </c>
      <c r="J8298" s="545"/>
      <c r="K8298" s="545" t="s">
        <v>13413</v>
      </c>
      <c r="L8298" s="545" t="s">
        <v>13413</v>
      </c>
      <c r="M8298" s="548" t="s">
        <v>13758</v>
      </c>
      <c r="N8298" s="545" t="s">
        <v>13413</v>
      </c>
      <c r="O8298" s="545" t="s">
        <v>13413</v>
      </c>
      <c r="P8298" s="549">
        <v>5825</v>
      </c>
      <c r="Q8298" s="549">
        <v>1</v>
      </c>
      <c r="R8298" s="549">
        <v>59</v>
      </c>
      <c r="S8298" s="548"/>
      <c r="T8298" s="548"/>
      <c r="U8298" s="99"/>
    </row>
    <row r="8299" spans="1:21" ht="19.5" customHeight="1">
      <c r="A8299" s="545">
        <v>102977</v>
      </c>
      <c r="B8299" s="545" t="s">
        <v>6604</v>
      </c>
      <c r="C8299" s="545" t="s">
        <v>216</v>
      </c>
      <c r="D8299" s="546">
        <v>46052</v>
      </c>
      <c r="E8299" s="171" t="str">
        <f t="shared" si="129"/>
        <v>2026</v>
      </c>
      <c r="F8299" s="547">
        <v>153721</v>
      </c>
      <c r="G8299" s="548">
        <v>0.19</v>
      </c>
      <c r="H8299" s="547">
        <v>129177.31</v>
      </c>
      <c r="I8299" s="545" t="s">
        <v>12701</v>
      </c>
      <c r="J8299" s="545" t="s">
        <v>13307</v>
      </c>
      <c r="K8299" s="545" t="s">
        <v>18972</v>
      </c>
      <c r="L8299" s="545" t="s">
        <v>13413</v>
      </c>
      <c r="M8299" s="548" t="s">
        <v>13758</v>
      </c>
      <c r="N8299" s="545" t="s">
        <v>13413</v>
      </c>
      <c r="O8299" s="545" t="s">
        <v>13413</v>
      </c>
      <c r="P8299" s="549">
        <v>5826</v>
      </c>
      <c r="Q8299" s="549">
        <v>1</v>
      </c>
      <c r="R8299" s="549">
        <v>10</v>
      </c>
      <c r="S8299" s="548">
        <v>2228</v>
      </c>
      <c r="T8299" s="548"/>
      <c r="U8299" s="99"/>
    </row>
    <row r="8300" spans="1:21" ht="19.5" customHeight="1">
      <c r="A8300" s="545">
        <v>102978</v>
      </c>
      <c r="B8300" s="545" t="s">
        <v>3459</v>
      </c>
      <c r="C8300" s="545" t="s">
        <v>216</v>
      </c>
      <c r="D8300" s="546">
        <v>46052</v>
      </c>
      <c r="E8300" s="171" t="str">
        <f t="shared" si="129"/>
        <v>2026</v>
      </c>
      <c r="F8300" s="547">
        <v>1041936</v>
      </c>
      <c r="G8300" s="548">
        <v>0.19</v>
      </c>
      <c r="H8300" s="547">
        <v>875576.47</v>
      </c>
      <c r="I8300" s="545" t="s">
        <v>12647</v>
      </c>
      <c r="J8300" s="545" t="s">
        <v>13307</v>
      </c>
      <c r="K8300" s="545" t="s">
        <v>13413</v>
      </c>
      <c r="L8300" s="545" t="s">
        <v>13413</v>
      </c>
      <c r="M8300" s="548" t="s">
        <v>13758</v>
      </c>
      <c r="N8300" s="545" t="s">
        <v>13413</v>
      </c>
      <c r="O8300" s="545" t="s">
        <v>13413</v>
      </c>
      <c r="P8300" s="549">
        <v>5827</v>
      </c>
      <c r="Q8300" s="549">
        <v>1</v>
      </c>
      <c r="R8300" s="549">
        <v>26</v>
      </c>
      <c r="S8300" s="548">
        <v>2228</v>
      </c>
      <c r="T8300" s="548"/>
      <c r="U8300" s="99"/>
    </row>
    <row r="8301" spans="1:21" ht="19.5" customHeight="1">
      <c r="A8301" s="545">
        <v>102979</v>
      </c>
      <c r="B8301" s="545" t="s">
        <v>10273</v>
      </c>
      <c r="C8301" s="545" t="s">
        <v>4552</v>
      </c>
      <c r="D8301" s="546">
        <v>46052</v>
      </c>
      <c r="E8301" s="171" t="str">
        <f t="shared" si="129"/>
        <v>2026</v>
      </c>
      <c r="F8301" s="547">
        <v>46059</v>
      </c>
      <c r="G8301" s="548">
        <v>0.19</v>
      </c>
      <c r="H8301" s="547">
        <v>38705.040000000001</v>
      </c>
      <c r="I8301" s="545" t="s">
        <v>12701</v>
      </c>
      <c r="J8301" s="545" t="s">
        <v>13307</v>
      </c>
      <c r="K8301" s="545" t="s">
        <v>13413</v>
      </c>
      <c r="L8301" s="545" t="s">
        <v>18973</v>
      </c>
      <c r="M8301" s="548" t="s">
        <v>13758</v>
      </c>
      <c r="N8301" s="545" t="s">
        <v>13413</v>
      </c>
      <c r="O8301" s="545" t="s">
        <v>18974</v>
      </c>
      <c r="P8301" s="549">
        <v>5828</v>
      </c>
      <c r="Q8301" s="549">
        <v>1</v>
      </c>
      <c r="R8301" s="549">
        <v>10</v>
      </c>
      <c r="S8301" s="548">
        <v>2228</v>
      </c>
      <c r="T8301" s="548"/>
      <c r="U8301" s="99"/>
    </row>
    <row r="8302" spans="1:21" ht="19.5" customHeight="1">
      <c r="A8302" s="545">
        <v>102980</v>
      </c>
      <c r="B8302" s="545" t="s">
        <v>1375</v>
      </c>
      <c r="C8302" s="545" t="s">
        <v>216</v>
      </c>
      <c r="D8302" s="546"/>
      <c r="E8302" s="171" t="str">
        <f t="shared" si="129"/>
        <v>1900</v>
      </c>
      <c r="F8302" s="547">
        <v>0</v>
      </c>
      <c r="G8302" s="548">
        <v>0</v>
      </c>
      <c r="H8302" s="547">
        <v>0</v>
      </c>
      <c r="I8302" s="545" t="s">
        <v>12701</v>
      </c>
      <c r="J8302" s="545"/>
      <c r="K8302" s="545" t="s">
        <v>13413</v>
      </c>
      <c r="L8302" s="545" t="s">
        <v>18975</v>
      </c>
      <c r="M8302" s="548" t="s">
        <v>13758</v>
      </c>
      <c r="N8302" s="545" t="s">
        <v>13413</v>
      </c>
      <c r="O8302" s="545" t="s">
        <v>18976</v>
      </c>
      <c r="P8302" s="549">
        <v>5829</v>
      </c>
      <c r="Q8302" s="549">
        <v>1</v>
      </c>
      <c r="R8302" s="549">
        <v>10</v>
      </c>
      <c r="S8302" s="548"/>
      <c r="T8302" s="548"/>
      <c r="U8302" s="99"/>
    </row>
    <row r="8303" spans="1:21" ht="19.5" customHeight="1">
      <c r="A8303" s="545">
        <v>102981</v>
      </c>
      <c r="B8303" s="545" t="s">
        <v>10272</v>
      </c>
      <c r="C8303" s="545" t="s">
        <v>216</v>
      </c>
      <c r="D8303" s="546">
        <v>46052</v>
      </c>
      <c r="E8303" s="171" t="str">
        <f t="shared" si="129"/>
        <v>2026</v>
      </c>
      <c r="F8303" s="547">
        <v>202434</v>
      </c>
      <c r="G8303" s="548">
        <v>0.19</v>
      </c>
      <c r="H8303" s="547">
        <v>170112.61</v>
      </c>
      <c r="I8303" s="545" t="s">
        <v>12701</v>
      </c>
      <c r="J8303" s="545" t="s">
        <v>13307</v>
      </c>
      <c r="K8303" s="545" t="s">
        <v>13413</v>
      </c>
      <c r="L8303" s="545" t="s">
        <v>18977</v>
      </c>
      <c r="M8303" s="548" t="s">
        <v>13758</v>
      </c>
      <c r="N8303" s="545" t="s">
        <v>13413</v>
      </c>
      <c r="O8303" s="545" t="s">
        <v>18978</v>
      </c>
      <c r="P8303" s="549">
        <v>5830</v>
      </c>
      <c r="Q8303" s="549">
        <v>1</v>
      </c>
      <c r="R8303" s="549">
        <v>10</v>
      </c>
      <c r="S8303" s="548">
        <v>2228</v>
      </c>
      <c r="T8303" s="548"/>
      <c r="U8303" s="99"/>
    </row>
    <row r="8304" spans="1:21" ht="19.5" customHeight="1">
      <c r="A8304" s="545">
        <v>102982</v>
      </c>
      <c r="B8304" s="545" t="s">
        <v>1430</v>
      </c>
      <c r="C8304" s="545" t="s">
        <v>216</v>
      </c>
      <c r="D8304" s="546">
        <v>45708</v>
      </c>
      <c r="E8304" s="171" t="str">
        <f t="shared" si="129"/>
        <v>2025</v>
      </c>
      <c r="F8304" s="547">
        <v>305.82</v>
      </c>
      <c r="G8304" s="548">
        <v>0.19</v>
      </c>
      <c r="H8304" s="547">
        <v>256.99</v>
      </c>
      <c r="I8304" s="545" t="s">
        <v>12659</v>
      </c>
      <c r="J8304" s="545" t="s">
        <v>13307</v>
      </c>
      <c r="K8304" s="545" t="s">
        <v>13413</v>
      </c>
      <c r="L8304" s="545" t="s">
        <v>14222</v>
      </c>
      <c r="M8304" s="548" t="s">
        <v>13758</v>
      </c>
      <c r="N8304" s="545" t="s">
        <v>13413</v>
      </c>
      <c r="O8304" s="545" t="s">
        <v>16511</v>
      </c>
      <c r="P8304" s="549">
        <v>5831</v>
      </c>
      <c r="Q8304" s="549">
        <v>1</v>
      </c>
      <c r="R8304" s="549">
        <v>116</v>
      </c>
      <c r="S8304" s="548">
        <v>2228</v>
      </c>
      <c r="T8304" s="548"/>
      <c r="U8304" s="99"/>
    </row>
    <row r="8305" spans="1:21" ht="19.5" customHeight="1">
      <c r="A8305" s="545">
        <v>102983</v>
      </c>
      <c r="B8305" s="545" t="s">
        <v>10271</v>
      </c>
      <c r="C8305" s="545" t="s">
        <v>4552</v>
      </c>
      <c r="D8305" s="546">
        <v>46052</v>
      </c>
      <c r="E8305" s="171" t="str">
        <f t="shared" si="129"/>
        <v>2026</v>
      </c>
      <c r="F8305" s="547">
        <v>41300</v>
      </c>
      <c r="G8305" s="548">
        <v>0.19</v>
      </c>
      <c r="H8305" s="547">
        <v>34705.879999999997</v>
      </c>
      <c r="I8305" s="545" t="s">
        <v>12701</v>
      </c>
      <c r="J8305" s="545" t="s">
        <v>13307</v>
      </c>
      <c r="K8305" s="545" t="s">
        <v>13413</v>
      </c>
      <c r="L8305" s="545" t="s">
        <v>18979</v>
      </c>
      <c r="M8305" s="548" t="s">
        <v>13758</v>
      </c>
      <c r="N8305" s="545" t="s">
        <v>13413</v>
      </c>
      <c r="O8305" s="545" t="s">
        <v>18980</v>
      </c>
      <c r="P8305" s="549">
        <v>5832</v>
      </c>
      <c r="Q8305" s="549">
        <v>1</v>
      </c>
      <c r="R8305" s="549">
        <v>10</v>
      </c>
      <c r="S8305" s="548">
        <v>2228</v>
      </c>
      <c r="T8305" s="548"/>
      <c r="U8305" s="99"/>
    </row>
    <row r="8306" spans="1:21" ht="19.5" customHeight="1">
      <c r="A8306" s="545">
        <v>102984</v>
      </c>
      <c r="B8306" s="545" t="s">
        <v>1246</v>
      </c>
      <c r="C8306" s="545" t="s">
        <v>216</v>
      </c>
      <c r="D8306" s="546">
        <v>46052</v>
      </c>
      <c r="E8306" s="171" t="str">
        <f t="shared" si="129"/>
        <v>2026</v>
      </c>
      <c r="F8306" s="547">
        <v>69978</v>
      </c>
      <c r="G8306" s="548">
        <v>0.19</v>
      </c>
      <c r="H8306" s="547">
        <v>58805.04</v>
      </c>
      <c r="I8306" s="545" t="s">
        <v>12701</v>
      </c>
      <c r="J8306" s="545" t="s">
        <v>13307</v>
      </c>
      <c r="K8306" s="545" t="s">
        <v>13413</v>
      </c>
      <c r="L8306" s="545" t="s">
        <v>18981</v>
      </c>
      <c r="M8306" s="548" t="s">
        <v>13758</v>
      </c>
      <c r="N8306" s="545" t="s">
        <v>13413</v>
      </c>
      <c r="O8306" s="545" t="s">
        <v>18982</v>
      </c>
      <c r="P8306" s="549">
        <v>5833</v>
      </c>
      <c r="Q8306" s="549">
        <v>1</v>
      </c>
      <c r="R8306" s="549">
        <v>10</v>
      </c>
      <c r="S8306" s="548">
        <v>2228</v>
      </c>
      <c r="T8306" s="548"/>
      <c r="U8306" s="99"/>
    </row>
    <row r="8307" spans="1:21" ht="19.5" customHeight="1">
      <c r="A8307" s="545">
        <v>102985</v>
      </c>
      <c r="B8307" s="545" t="s">
        <v>6603</v>
      </c>
      <c r="C8307" s="545" t="s">
        <v>216</v>
      </c>
      <c r="D8307" s="546">
        <v>46052</v>
      </c>
      <c r="E8307" s="171" t="str">
        <f t="shared" si="129"/>
        <v>2026</v>
      </c>
      <c r="F8307" s="547">
        <v>36353</v>
      </c>
      <c r="G8307" s="548">
        <v>0.19</v>
      </c>
      <c r="H8307" s="547">
        <v>30548.74</v>
      </c>
      <c r="I8307" s="545" t="s">
        <v>12701</v>
      </c>
      <c r="J8307" s="545" t="s">
        <v>13307</v>
      </c>
      <c r="K8307" s="545" t="s">
        <v>13413</v>
      </c>
      <c r="L8307" s="545" t="s">
        <v>18983</v>
      </c>
      <c r="M8307" s="548" t="s">
        <v>13758</v>
      </c>
      <c r="N8307" s="545" t="s">
        <v>13413</v>
      </c>
      <c r="O8307" s="545" t="s">
        <v>18984</v>
      </c>
      <c r="P8307" s="549">
        <v>5834</v>
      </c>
      <c r="Q8307" s="549">
        <v>1</v>
      </c>
      <c r="R8307" s="549">
        <v>10</v>
      </c>
      <c r="S8307" s="548">
        <v>2228</v>
      </c>
      <c r="T8307" s="548"/>
      <c r="U8307" s="99"/>
    </row>
    <row r="8308" spans="1:21" ht="19.5" customHeight="1">
      <c r="A8308" s="545">
        <v>102986</v>
      </c>
      <c r="B8308" s="545" t="s">
        <v>10270</v>
      </c>
      <c r="C8308" s="545" t="s">
        <v>216</v>
      </c>
      <c r="D8308" s="546">
        <v>46052</v>
      </c>
      <c r="E8308" s="171" t="str">
        <f t="shared" si="129"/>
        <v>2026</v>
      </c>
      <c r="F8308" s="547">
        <v>77071</v>
      </c>
      <c r="G8308" s="548">
        <v>0.19</v>
      </c>
      <c r="H8308" s="547">
        <v>64765.55</v>
      </c>
      <c r="I8308" s="545" t="s">
        <v>12701</v>
      </c>
      <c r="J8308" s="545" t="s">
        <v>13307</v>
      </c>
      <c r="K8308" s="545" t="s">
        <v>13413</v>
      </c>
      <c r="L8308" s="545" t="s">
        <v>18985</v>
      </c>
      <c r="M8308" s="548" t="s">
        <v>13758</v>
      </c>
      <c r="N8308" s="545" t="s">
        <v>13413</v>
      </c>
      <c r="O8308" s="545" t="s">
        <v>18986</v>
      </c>
      <c r="P8308" s="549">
        <v>5835</v>
      </c>
      <c r="Q8308" s="549">
        <v>1</v>
      </c>
      <c r="R8308" s="549">
        <v>10</v>
      </c>
      <c r="S8308" s="548">
        <v>2228</v>
      </c>
      <c r="T8308" s="548"/>
      <c r="U8308" s="99"/>
    </row>
    <row r="8309" spans="1:21" ht="19.5" customHeight="1">
      <c r="A8309" s="545">
        <v>102987</v>
      </c>
      <c r="B8309" s="545" t="s">
        <v>6602</v>
      </c>
      <c r="C8309" s="545" t="s">
        <v>216</v>
      </c>
      <c r="D8309" s="546">
        <v>46052</v>
      </c>
      <c r="E8309" s="171" t="str">
        <f t="shared" si="129"/>
        <v>2026</v>
      </c>
      <c r="F8309" s="547">
        <v>87348</v>
      </c>
      <c r="G8309" s="548">
        <v>0.19</v>
      </c>
      <c r="H8309" s="547">
        <v>73401.679999999993</v>
      </c>
      <c r="I8309" s="545" t="s">
        <v>12973</v>
      </c>
      <c r="J8309" s="545" t="s">
        <v>13307</v>
      </c>
      <c r="K8309" s="545" t="s">
        <v>13413</v>
      </c>
      <c r="L8309" s="545" t="s">
        <v>18987</v>
      </c>
      <c r="M8309" s="548" t="s">
        <v>13758</v>
      </c>
      <c r="N8309" s="545" t="s">
        <v>13413</v>
      </c>
      <c r="O8309" s="545" t="s">
        <v>13413</v>
      </c>
      <c r="P8309" s="549">
        <v>5836</v>
      </c>
      <c r="Q8309" s="549">
        <v>1</v>
      </c>
      <c r="R8309" s="549">
        <v>59</v>
      </c>
      <c r="S8309" s="548">
        <v>2228</v>
      </c>
      <c r="T8309" s="548"/>
      <c r="U8309" s="99"/>
    </row>
    <row r="8310" spans="1:21" ht="19.5" customHeight="1">
      <c r="A8310" s="545">
        <v>102988</v>
      </c>
      <c r="B8310" s="545" t="s">
        <v>10269</v>
      </c>
      <c r="C8310" s="545" t="s">
        <v>4552</v>
      </c>
      <c r="D8310" s="546">
        <v>46052</v>
      </c>
      <c r="E8310" s="171" t="str">
        <f t="shared" si="129"/>
        <v>2026</v>
      </c>
      <c r="F8310" s="547">
        <v>17828</v>
      </c>
      <c r="G8310" s="548">
        <v>0.19</v>
      </c>
      <c r="H8310" s="547">
        <v>14981.51</v>
      </c>
      <c r="I8310" s="545" t="s">
        <v>12701</v>
      </c>
      <c r="J8310" s="545" t="s">
        <v>13307</v>
      </c>
      <c r="K8310" s="545" t="s">
        <v>13413</v>
      </c>
      <c r="L8310" s="545" t="s">
        <v>18988</v>
      </c>
      <c r="M8310" s="548" t="s">
        <v>13758</v>
      </c>
      <c r="N8310" s="545" t="s">
        <v>13413</v>
      </c>
      <c r="O8310" s="545" t="s">
        <v>18989</v>
      </c>
      <c r="P8310" s="549">
        <v>5837</v>
      </c>
      <c r="Q8310" s="549">
        <v>1</v>
      </c>
      <c r="R8310" s="549">
        <v>10</v>
      </c>
      <c r="S8310" s="548">
        <v>2228</v>
      </c>
      <c r="T8310" s="548"/>
      <c r="U8310" s="99"/>
    </row>
    <row r="8311" spans="1:21" ht="19.5" customHeight="1">
      <c r="A8311" s="545">
        <v>102989</v>
      </c>
      <c r="B8311" s="545" t="s">
        <v>10268</v>
      </c>
      <c r="C8311" s="545" t="s">
        <v>216</v>
      </c>
      <c r="D8311" s="546">
        <v>46052</v>
      </c>
      <c r="E8311" s="171" t="str">
        <f t="shared" si="129"/>
        <v>2026</v>
      </c>
      <c r="F8311" s="547">
        <v>38515</v>
      </c>
      <c r="G8311" s="548">
        <v>0.19</v>
      </c>
      <c r="H8311" s="547">
        <v>32365.55</v>
      </c>
      <c r="I8311" s="545" t="s">
        <v>12701</v>
      </c>
      <c r="J8311" s="545" t="s">
        <v>13307</v>
      </c>
      <c r="K8311" s="545" t="s">
        <v>13413</v>
      </c>
      <c r="L8311" s="545" t="s">
        <v>18990</v>
      </c>
      <c r="M8311" s="548" t="s">
        <v>13758</v>
      </c>
      <c r="N8311" s="545" t="s">
        <v>13413</v>
      </c>
      <c r="O8311" s="545" t="s">
        <v>18991</v>
      </c>
      <c r="P8311" s="549">
        <v>5838</v>
      </c>
      <c r="Q8311" s="549">
        <v>1</v>
      </c>
      <c r="R8311" s="549">
        <v>10</v>
      </c>
      <c r="S8311" s="548">
        <v>2228</v>
      </c>
      <c r="T8311" s="548"/>
      <c r="U8311" s="99"/>
    </row>
    <row r="8312" spans="1:21" ht="19.5" customHeight="1">
      <c r="A8312" s="545">
        <v>102990</v>
      </c>
      <c r="B8312" s="545" t="s">
        <v>1331</v>
      </c>
      <c r="C8312" s="545" t="s">
        <v>216</v>
      </c>
      <c r="D8312" s="546">
        <v>46052</v>
      </c>
      <c r="E8312" s="171" t="str">
        <f t="shared" si="129"/>
        <v>2026</v>
      </c>
      <c r="F8312" s="547">
        <v>36976</v>
      </c>
      <c r="G8312" s="548">
        <v>0.19</v>
      </c>
      <c r="H8312" s="547">
        <v>31072.27</v>
      </c>
      <c r="I8312" s="545" t="s">
        <v>12701</v>
      </c>
      <c r="J8312" s="545" t="s">
        <v>13307</v>
      </c>
      <c r="K8312" s="545" t="s">
        <v>13413</v>
      </c>
      <c r="L8312" s="545" t="s">
        <v>18992</v>
      </c>
      <c r="M8312" s="548" t="s">
        <v>13758</v>
      </c>
      <c r="N8312" s="545" t="s">
        <v>13413</v>
      </c>
      <c r="O8312" s="545" t="s">
        <v>18993</v>
      </c>
      <c r="P8312" s="549">
        <v>5839</v>
      </c>
      <c r="Q8312" s="549">
        <v>1</v>
      </c>
      <c r="R8312" s="549">
        <v>10</v>
      </c>
      <c r="S8312" s="548">
        <v>2228</v>
      </c>
      <c r="T8312" s="548"/>
      <c r="U8312" s="99"/>
    </row>
    <row r="8313" spans="1:21" ht="19.5" customHeight="1">
      <c r="A8313" s="545">
        <v>102991</v>
      </c>
      <c r="B8313" s="545" t="s">
        <v>6601</v>
      </c>
      <c r="C8313" s="545" t="s">
        <v>216</v>
      </c>
      <c r="D8313" s="546">
        <v>46052</v>
      </c>
      <c r="E8313" s="171" t="str">
        <f t="shared" si="129"/>
        <v>2026</v>
      </c>
      <c r="F8313" s="547">
        <v>23251</v>
      </c>
      <c r="G8313" s="548">
        <v>0.19</v>
      </c>
      <c r="H8313" s="547">
        <v>19538.66</v>
      </c>
      <c r="I8313" s="545" t="s">
        <v>12701</v>
      </c>
      <c r="J8313" s="545" t="s">
        <v>13307</v>
      </c>
      <c r="K8313" s="545" t="s">
        <v>18994</v>
      </c>
      <c r="L8313" s="545" t="s">
        <v>18995</v>
      </c>
      <c r="M8313" s="548" t="s">
        <v>13758</v>
      </c>
      <c r="N8313" s="545" t="s">
        <v>13413</v>
      </c>
      <c r="O8313" s="545" t="s">
        <v>18996</v>
      </c>
      <c r="P8313" s="549">
        <v>5840</v>
      </c>
      <c r="Q8313" s="549">
        <v>1</v>
      </c>
      <c r="R8313" s="549">
        <v>10</v>
      </c>
      <c r="S8313" s="548">
        <v>2228</v>
      </c>
      <c r="T8313" s="548"/>
      <c r="U8313" s="99"/>
    </row>
    <row r="8314" spans="1:21" ht="19.5" customHeight="1">
      <c r="A8314" s="545">
        <v>102992</v>
      </c>
      <c r="B8314" s="545" t="s">
        <v>3413</v>
      </c>
      <c r="C8314" s="545" t="s">
        <v>216</v>
      </c>
      <c r="D8314" s="546">
        <v>45014</v>
      </c>
      <c r="E8314" s="171" t="str">
        <f t="shared" si="129"/>
        <v>2023</v>
      </c>
      <c r="F8314" s="547">
        <v>968874</v>
      </c>
      <c r="G8314" s="548">
        <v>0.19</v>
      </c>
      <c r="H8314" s="547">
        <v>814179.83</v>
      </c>
      <c r="I8314" s="545" t="s">
        <v>12752</v>
      </c>
      <c r="J8314" s="545" t="s">
        <v>13297</v>
      </c>
      <c r="K8314" s="545" t="s">
        <v>13413</v>
      </c>
      <c r="L8314" s="545" t="s">
        <v>13413</v>
      </c>
      <c r="M8314" s="548" t="s">
        <v>13758</v>
      </c>
      <c r="N8314" s="545" t="s">
        <v>22191</v>
      </c>
      <c r="O8314" s="545" t="s">
        <v>13413</v>
      </c>
      <c r="P8314" s="549">
        <v>5841</v>
      </c>
      <c r="Q8314" s="549">
        <v>1</v>
      </c>
      <c r="R8314" s="549">
        <v>167</v>
      </c>
      <c r="S8314" s="548">
        <v>2257</v>
      </c>
      <c r="T8314" s="548">
        <v>182</v>
      </c>
      <c r="U8314" s="99"/>
    </row>
    <row r="8315" spans="1:21" ht="19.5" customHeight="1">
      <c r="A8315" s="545">
        <v>102993</v>
      </c>
      <c r="B8315" s="545" t="s">
        <v>1206</v>
      </c>
      <c r="C8315" s="545" t="s">
        <v>216</v>
      </c>
      <c r="D8315" s="546">
        <v>46052</v>
      </c>
      <c r="E8315" s="171" t="str">
        <f t="shared" si="129"/>
        <v>2026</v>
      </c>
      <c r="F8315" s="547">
        <v>47956</v>
      </c>
      <c r="G8315" s="548">
        <v>0.19</v>
      </c>
      <c r="H8315" s="547">
        <v>40299.160000000003</v>
      </c>
      <c r="I8315" s="545" t="s">
        <v>12701</v>
      </c>
      <c r="J8315" s="545" t="s">
        <v>13307</v>
      </c>
      <c r="K8315" s="545" t="s">
        <v>18997</v>
      </c>
      <c r="L8315" s="545" t="s">
        <v>18998</v>
      </c>
      <c r="M8315" s="548" t="s">
        <v>13758</v>
      </c>
      <c r="N8315" s="545" t="s">
        <v>13413</v>
      </c>
      <c r="O8315" s="545" t="s">
        <v>18999</v>
      </c>
      <c r="P8315" s="549">
        <v>5842</v>
      </c>
      <c r="Q8315" s="549">
        <v>1</v>
      </c>
      <c r="R8315" s="549">
        <v>10</v>
      </c>
      <c r="S8315" s="548">
        <v>2228</v>
      </c>
      <c r="T8315" s="548"/>
      <c r="U8315" s="99"/>
    </row>
    <row r="8316" spans="1:21" ht="19.5" customHeight="1">
      <c r="A8316" s="545">
        <v>102994</v>
      </c>
      <c r="B8316" s="545" t="s">
        <v>3458</v>
      </c>
      <c r="C8316" s="545" t="s">
        <v>216</v>
      </c>
      <c r="D8316" s="546">
        <v>46052</v>
      </c>
      <c r="E8316" s="171" t="str">
        <f t="shared" si="129"/>
        <v>2026</v>
      </c>
      <c r="F8316" s="547">
        <v>773924</v>
      </c>
      <c r="G8316" s="548">
        <v>0.19</v>
      </c>
      <c r="H8316" s="547">
        <v>650356.30000000005</v>
      </c>
      <c r="I8316" s="545" t="s">
        <v>12647</v>
      </c>
      <c r="J8316" s="545" t="s">
        <v>13307</v>
      </c>
      <c r="K8316" s="545" t="s">
        <v>19000</v>
      </c>
      <c r="L8316" s="545" t="s">
        <v>13413</v>
      </c>
      <c r="M8316" s="548" t="s">
        <v>13758</v>
      </c>
      <c r="N8316" s="545" t="s">
        <v>13413</v>
      </c>
      <c r="O8316" s="545" t="s">
        <v>13413</v>
      </c>
      <c r="P8316" s="549">
        <v>5843</v>
      </c>
      <c r="Q8316" s="549">
        <v>1</v>
      </c>
      <c r="R8316" s="549">
        <v>26</v>
      </c>
      <c r="S8316" s="548">
        <v>2228</v>
      </c>
      <c r="T8316" s="548"/>
      <c r="U8316" s="99"/>
    </row>
    <row r="8317" spans="1:21" ht="19.5" customHeight="1">
      <c r="A8317" s="545">
        <v>102995</v>
      </c>
      <c r="B8317" s="545" t="s">
        <v>10267</v>
      </c>
      <c r="C8317" s="545" t="s">
        <v>4552</v>
      </c>
      <c r="D8317" s="546">
        <v>46052</v>
      </c>
      <c r="E8317" s="171" t="str">
        <f t="shared" si="129"/>
        <v>2026</v>
      </c>
      <c r="F8317" s="547">
        <v>115767</v>
      </c>
      <c r="G8317" s="548">
        <v>0.19</v>
      </c>
      <c r="H8317" s="547">
        <v>97283.19</v>
      </c>
      <c r="I8317" s="545" t="s">
        <v>12701</v>
      </c>
      <c r="J8317" s="545" t="s">
        <v>13307</v>
      </c>
      <c r="K8317" s="545" t="s">
        <v>13413</v>
      </c>
      <c r="L8317" s="545" t="s">
        <v>19001</v>
      </c>
      <c r="M8317" s="548" t="s">
        <v>13758</v>
      </c>
      <c r="N8317" s="545" t="s">
        <v>13413</v>
      </c>
      <c r="O8317" s="545" t="s">
        <v>19002</v>
      </c>
      <c r="P8317" s="549">
        <v>5844</v>
      </c>
      <c r="Q8317" s="549">
        <v>1</v>
      </c>
      <c r="R8317" s="549">
        <v>10</v>
      </c>
      <c r="S8317" s="548">
        <v>2228</v>
      </c>
      <c r="T8317" s="548"/>
      <c r="U8317" s="99"/>
    </row>
    <row r="8318" spans="1:21" ht="19.5" customHeight="1">
      <c r="A8318" s="545">
        <v>102996</v>
      </c>
      <c r="B8318" s="545" t="s">
        <v>10266</v>
      </c>
      <c r="C8318" s="545" t="s">
        <v>216</v>
      </c>
      <c r="D8318" s="546">
        <v>46052</v>
      </c>
      <c r="E8318" s="171" t="str">
        <f t="shared" si="129"/>
        <v>2026</v>
      </c>
      <c r="F8318" s="547">
        <v>2330795</v>
      </c>
      <c r="G8318" s="548">
        <v>0.19</v>
      </c>
      <c r="H8318" s="547">
        <v>1958651.26</v>
      </c>
      <c r="I8318" s="545" t="s">
        <v>12701</v>
      </c>
      <c r="J8318" s="545" t="s">
        <v>13307</v>
      </c>
      <c r="K8318" s="545" t="s">
        <v>13413</v>
      </c>
      <c r="L8318" s="545" t="s">
        <v>19003</v>
      </c>
      <c r="M8318" s="548" t="s">
        <v>13758</v>
      </c>
      <c r="N8318" s="545" t="s">
        <v>13413</v>
      </c>
      <c r="O8318" s="545" t="s">
        <v>19004</v>
      </c>
      <c r="P8318" s="549">
        <v>5845</v>
      </c>
      <c r="Q8318" s="549">
        <v>1</v>
      </c>
      <c r="R8318" s="549">
        <v>10</v>
      </c>
      <c r="S8318" s="548">
        <v>2228</v>
      </c>
      <c r="T8318" s="548"/>
      <c r="U8318" s="99"/>
    </row>
    <row r="8319" spans="1:21" ht="19.5" customHeight="1">
      <c r="A8319" s="545">
        <v>102998</v>
      </c>
      <c r="B8319" s="545" t="s">
        <v>1311</v>
      </c>
      <c r="C8319" s="545" t="s">
        <v>216</v>
      </c>
      <c r="D8319" s="546"/>
      <c r="E8319" s="171" t="str">
        <f t="shared" si="129"/>
        <v>1900</v>
      </c>
      <c r="F8319" s="547">
        <v>0</v>
      </c>
      <c r="G8319" s="548">
        <v>0</v>
      </c>
      <c r="H8319" s="547">
        <v>0</v>
      </c>
      <c r="I8319" s="545" t="s">
        <v>12701</v>
      </c>
      <c r="J8319" s="545"/>
      <c r="K8319" s="545" t="s">
        <v>13413</v>
      </c>
      <c r="L8319" s="545" t="s">
        <v>13413</v>
      </c>
      <c r="M8319" s="548" t="s">
        <v>13758</v>
      </c>
      <c r="N8319" s="545" t="s">
        <v>13413</v>
      </c>
      <c r="O8319" s="545" t="s">
        <v>13413</v>
      </c>
      <c r="P8319" s="549">
        <v>5847</v>
      </c>
      <c r="Q8319" s="549">
        <v>1</v>
      </c>
      <c r="R8319" s="549">
        <v>10</v>
      </c>
      <c r="S8319" s="548"/>
      <c r="T8319" s="548"/>
      <c r="U8319" s="99"/>
    </row>
    <row r="8320" spans="1:21" ht="19.5" customHeight="1">
      <c r="A8320" s="545">
        <v>102999</v>
      </c>
      <c r="B8320" s="545" t="s">
        <v>1218</v>
      </c>
      <c r="C8320" s="545" t="s">
        <v>216</v>
      </c>
      <c r="D8320" s="546"/>
      <c r="E8320" s="171" t="str">
        <f t="shared" si="129"/>
        <v>1900</v>
      </c>
      <c r="F8320" s="547">
        <v>0</v>
      </c>
      <c r="G8320" s="548">
        <v>0</v>
      </c>
      <c r="H8320" s="547">
        <v>0</v>
      </c>
      <c r="I8320" s="545" t="s">
        <v>12701</v>
      </c>
      <c r="J8320" s="545"/>
      <c r="K8320" s="545" t="s">
        <v>13413</v>
      </c>
      <c r="L8320" s="545" t="s">
        <v>13413</v>
      </c>
      <c r="M8320" s="548" t="s">
        <v>13758</v>
      </c>
      <c r="N8320" s="545" t="s">
        <v>13413</v>
      </c>
      <c r="O8320" s="545" t="s">
        <v>13413</v>
      </c>
      <c r="P8320" s="549">
        <v>5848</v>
      </c>
      <c r="Q8320" s="549">
        <v>1</v>
      </c>
      <c r="R8320" s="549">
        <v>10</v>
      </c>
      <c r="S8320" s="548"/>
      <c r="T8320" s="548"/>
      <c r="U8320" s="99"/>
    </row>
    <row r="8321" spans="1:21" ht="19.5" customHeight="1">
      <c r="A8321" s="545">
        <v>103000</v>
      </c>
      <c r="B8321" s="545" t="s">
        <v>8129</v>
      </c>
      <c r="C8321" s="545" t="s">
        <v>216</v>
      </c>
      <c r="D8321" s="546">
        <v>43539</v>
      </c>
      <c r="E8321" s="171" t="str">
        <f t="shared" si="129"/>
        <v>2019</v>
      </c>
      <c r="F8321" s="547">
        <v>997231</v>
      </c>
      <c r="G8321" s="548">
        <v>0.19</v>
      </c>
      <c r="H8321" s="547">
        <v>838009.24</v>
      </c>
      <c r="I8321" s="545" t="s">
        <v>12686</v>
      </c>
      <c r="J8321" s="545" t="s">
        <v>13298</v>
      </c>
      <c r="K8321" s="545" t="s">
        <v>13413</v>
      </c>
      <c r="L8321" s="545" t="s">
        <v>16422</v>
      </c>
      <c r="M8321" s="548" t="s">
        <v>13758</v>
      </c>
      <c r="N8321" s="545" t="s">
        <v>13413</v>
      </c>
      <c r="O8321" s="545" t="s">
        <v>13413</v>
      </c>
      <c r="P8321" s="549">
        <v>5849</v>
      </c>
      <c r="Q8321" s="549">
        <v>1</v>
      </c>
      <c r="R8321" s="549">
        <v>131</v>
      </c>
      <c r="S8321" s="548">
        <v>1012</v>
      </c>
      <c r="T8321" s="548"/>
      <c r="U8321" s="99"/>
    </row>
    <row r="8322" spans="1:21" ht="19.5" customHeight="1">
      <c r="A8322" s="545">
        <v>103001</v>
      </c>
      <c r="B8322" s="545" t="s">
        <v>6283</v>
      </c>
      <c r="C8322" s="545" t="s">
        <v>216</v>
      </c>
      <c r="D8322" s="546">
        <v>45491</v>
      </c>
      <c r="E8322" s="171" t="str">
        <f t="shared" si="129"/>
        <v>2024</v>
      </c>
      <c r="F8322" s="547">
        <v>385877</v>
      </c>
      <c r="G8322" s="548">
        <v>0.19</v>
      </c>
      <c r="H8322" s="547">
        <v>324266.39</v>
      </c>
      <c r="I8322" s="545" t="s">
        <v>12686</v>
      </c>
      <c r="J8322" s="545" t="s">
        <v>13307</v>
      </c>
      <c r="K8322" s="545" t="s">
        <v>13413</v>
      </c>
      <c r="L8322" s="545" t="s">
        <v>16422</v>
      </c>
      <c r="M8322" s="548" t="s">
        <v>13758</v>
      </c>
      <c r="N8322" s="545" t="s">
        <v>13413</v>
      </c>
      <c r="O8322" s="545" t="s">
        <v>13413</v>
      </c>
      <c r="P8322" s="549">
        <v>5850</v>
      </c>
      <c r="Q8322" s="549">
        <v>1</v>
      </c>
      <c r="R8322" s="549">
        <v>131</v>
      </c>
      <c r="S8322" s="548">
        <v>2228</v>
      </c>
      <c r="T8322" s="548"/>
      <c r="U8322" s="99"/>
    </row>
    <row r="8323" spans="1:21" ht="19.5" customHeight="1">
      <c r="A8323" s="545">
        <v>103002</v>
      </c>
      <c r="B8323" s="545" t="s">
        <v>2219</v>
      </c>
      <c r="C8323" s="545" t="s">
        <v>216</v>
      </c>
      <c r="D8323" s="546">
        <v>43537</v>
      </c>
      <c r="E8323" s="171" t="str">
        <f t="shared" si="129"/>
        <v>2019</v>
      </c>
      <c r="F8323" s="547">
        <v>3344.99</v>
      </c>
      <c r="G8323" s="548">
        <v>0.19</v>
      </c>
      <c r="H8323" s="547">
        <v>2810.92</v>
      </c>
      <c r="I8323" s="545" t="s">
        <v>12637</v>
      </c>
      <c r="J8323" s="545" t="s">
        <v>13299</v>
      </c>
      <c r="K8323" s="545" t="s">
        <v>13413</v>
      </c>
      <c r="L8323" s="545" t="s">
        <v>13413</v>
      </c>
      <c r="M8323" s="548" t="s">
        <v>13758</v>
      </c>
      <c r="N8323" s="545" t="s">
        <v>13413</v>
      </c>
      <c r="O8323" s="545" t="s">
        <v>13413</v>
      </c>
      <c r="P8323" s="549">
        <v>5851</v>
      </c>
      <c r="Q8323" s="549">
        <v>1</v>
      </c>
      <c r="R8323" s="549">
        <v>13</v>
      </c>
      <c r="S8323" s="548">
        <v>443</v>
      </c>
      <c r="T8323" s="548"/>
      <c r="U8323" s="99"/>
    </row>
    <row r="8324" spans="1:21" ht="19.5" customHeight="1">
      <c r="A8324" s="545">
        <v>103003</v>
      </c>
      <c r="B8324" s="545" t="s">
        <v>10265</v>
      </c>
      <c r="C8324" s="545" t="s">
        <v>216</v>
      </c>
      <c r="D8324" s="546"/>
      <c r="E8324" s="171" t="str">
        <f t="shared" ref="E8324:E8387" si="130">TEXT(D8324,"YYYY")</f>
        <v>1900</v>
      </c>
      <c r="F8324" s="547">
        <v>0</v>
      </c>
      <c r="G8324" s="548">
        <v>0</v>
      </c>
      <c r="H8324" s="547">
        <v>0</v>
      </c>
      <c r="I8324" s="545" t="s">
        <v>12701</v>
      </c>
      <c r="J8324" s="545"/>
      <c r="K8324" s="545" t="s">
        <v>13413</v>
      </c>
      <c r="L8324" s="545" t="s">
        <v>13413</v>
      </c>
      <c r="M8324" s="548" t="s">
        <v>13758</v>
      </c>
      <c r="N8324" s="545" t="s">
        <v>13413</v>
      </c>
      <c r="O8324" s="545" t="s">
        <v>13413</v>
      </c>
      <c r="P8324" s="549">
        <v>5852</v>
      </c>
      <c r="Q8324" s="549">
        <v>1</v>
      </c>
      <c r="R8324" s="549">
        <v>10</v>
      </c>
      <c r="S8324" s="548"/>
      <c r="T8324" s="548"/>
      <c r="U8324" s="99"/>
    </row>
    <row r="8325" spans="1:21" ht="19.5" customHeight="1">
      <c r="A8325" s="545">
        <v>103004</v>
      </c>
      <c r="B8325" s="545" t="s">
        <v>6282</v>
      </c>
      <c r="C8325" s="545" t="s">
        <v>209</v>
      </c>
      <c r="D8325" s="546">
        <v>46052</v>
      </c>
      <c r="E8325" s="171" t="str">
        <f t="shared" si="130"/>
        <v>2026</v>
      </c>
      <c r="F8325" s="547">
        <v>3669</v>
      </c>
      <c r="G8325" s="548">
        <v>0.19</v>
      </c>
      <c r="H8325" s="547">
        <v>3083.19</v>
      </c>
      <c r="I8325" s="545" t="s">
        <v>12646</v>
      </c>
      <c r="J8325" s="545" t="s">
        <v>13307</v>
      </c>
      <c r="K8325" s="545" t="s">
        <v>13413</v>
      </c>
      <c r="L8325" s="545" t="s">
        <v>17872</v>
      </c>
      <c r="M8325" s="548" t="s">
        <v>13758</v>
      </c>
      <c r="N8325" s="545" t="s">
        <v>13413</v>
      </c>
      <c r="O8325" s="545" t="s">
        <v>13413</v>
      </c>
      <c r="P8325" s="549">
        <v>5853</v>
      </c>
      <c r="Q8325" s="549">
        <v>1</v>
      </c>
      <c r="R8325" s="549">
        <v>65</v>
      </c>
      <c r="S8325" s="548">
        <v>2228</v>
      </c>
      <c r="T8325" s="548"/>
      <c r="U8325" s="99"/>
    </row>
    <row r="8326" spans="1:21" ht="19.5" customHeight="1">
      <c r="A8326" s="545">
        <v>103005</v>
      </c>
      <c r="B8326" s="545" t="s">
        <v>4623</v>
      </c>
      <c r="C8326" s="545" t="s">
        <v>216</v>
      </c>
      <c r="D8326" s="546">
        <v>43538</v>
      </c>
      <c r="E8326" s="171" t="str">
        <f t="shared" si="130"/>
        <v>2019</v>
      </c>
      <c r="F8326" s="547">
        <v>1512</v>
      </c>
      <c r="G8326" s="548">
        <v>0.19</v>
      </c>
      <c r="H8326" s="547">
        <v>1270.5899999999999</v>
      </c>
      <c r="I8326" s="545" t="s">
        <v>12659</v>
      </c>
      <c r="J8326" s="545" t="s">
        <v>13298</v>
      </c>
      <c r="K8326" s="545" t="s">
        <v>13413</v>
      </c>
      <c r="L8326" s="545" t="s">
        <v>14222</v>
      </c>
      <c r="M8326" s="548" t="s">
        <v>13758</v>
      </c>
      <c r="N8326" s="545" t="s">
        <v>13413</v>
      </c>
      <c r="O8326" s="545" t="s">
        <v>13413</v>
      </c>
      <c r="P8326" s="549">
        <v>5854</v>
      </c>
      <c r="Q8326" s="549">
        <v>1</v>
      </c>
      <c r="R8326" s="549">
        <v>116</v>
      </c>
      <c r="S8326" s="548">
        <v>1012</v>
      </c>
      <c r="T8326" s="548"/>
      <c r="U8326" s="99"/>
    </row>
    <row r="8327" spans="1:21" ht="19.5" customHeight="1">
      <c r="A8327" s="545">
        <v>103006</v>
      </c>
      <c r="B8327" s="545" t="s">
        <v>1414</v>
      </c>
      <c r="C8327" s="545" t="s">
        <v>216</v>
      </c>
      <c r="D8327" s="546">
        <v>44591</v>
      </c>
      <c r="E8327" s="171" t="str">
        <f t="shared" si="130"/>
        <v>2022</v>
      </c>
      <c r="F8327" s="547">
        <v>1021</v>
      </c>
      <c r="G8327" s="548">
        <v>0.19</v>
      </c>
      <c r="H8327" s="547">
        <v>857.98</v>
      </c>
      <c r="I8327" s="545" t="s">
        <v>12659</v>
      </c>
      <c r="J8327" s="545" t="s">
        <v>13297</v>
      </c>
      <c r="K8327" s="545" t="s">
        <v>13413</v>
      </c>
      <c r="L8327" s="545" t="s">
        <v>14222</v>
      </c>
      <c r="M8327" s="548" t="s">
        <v>13758</v>
      </c>
      <c r="N8327" s="545" t="s">
        <v>13413</v>
      </c>
      <c r="O8327" s="545" t="s">
        <v>13413</v>
      </c>
      <c r="P8327" s="549">
        <v>5855</v>
      </c>
      <c r="Q8327" s="549">
        <v>1</v>
      </c>
      <c r="R8327" s="549">
        <v>116</v>
      </c>
      <c r="S8327" s="548">
        <v>2257</v>
      </c>
      <c r="T8327" s="548"/>
      <c r="U8327" s="99"/>
    </row>
    <row r="8328" spans="1:21" ht="19.5" customHeight="1">
      <c r="A8328" s="545">
        <v>103007</v>
      </c>
      <c r="B8328" s="545" t="s">
        <v>1212</v>
      </c>
      <c r="C8328" s="545" t="s">
        <v>216</v>
      </c>
      <c r="D8328" s="546"/>
      <c r="E8328" s="171" t="str">
        <f t="shared" si="130"/>
        <v>1900</v>
      </c>
      <c r="F8328" s="547">
        <v>0</v>
      </c>
      <c r="G8328" s="548">
        <v>0</v>
      </c>
      <c r="H8328" s="547">
        <v>0</v>
      </c>
      <c r="I8328" s="545" t="s">
        <v>12701</v>
      </c>
      <c r="J8328" s="545"/>
      <c r="K8328" s="545" t="s">
        <v>13413</v>
      </c>
      <c r="L8328" s="545" t="s">
        <v>13413</v>
      </c>
      <c r="M8328" s="548" t="s">
        <v>13758</v>
      </c>
      <c r="N8328" s="545" t="s">
        <v>13413</v>
      </c>
      <c r="O8328" s="545" t="s">
        <v>13413</v>
      </c>
      <c r="P8328" s="549">
        <v>5856</v>
      </c>
      <c r="Q8328" s="549">
        <v>1</v>
      </c>
      <c r="R8328" s="549">
        <v>10</v>
      </c>
      <c r="S8328" s="548"/>
      <c r="T8328" s="548"/>
      <c r="U8328" s="99"/>
    </row>
    <row r="8329" spans="1:21" ht="19.5" customHeight="1">
      <c r="A8329" s="545">
        <v>103008</v>
      </c>
      <c r="B8329" s="545" t="s">
        <v>5341</v>
      </c>
      <c r="C8329" s="545" t="s">
        <v>216</v>
      </c>
      <c r="D8329" s="546">
        <v>44591</v>
      </c>
      <c r="E8329" s="171" t="str">
        <f t="shared" si="130"/>
        <v>2022</v>
      </c>
      <c r="F8329" s="547">
        <v>4753</v>
      </c>
      <c r="G8329" s="548">
        <v>0.19</v>
      </c>
      <c r="H8329" s="547">
        <v>3994.12</v>
      </c>
      <c r="I8329" s="545" t="s">
        <v>12647</v>
      </c>
      <c r="J8329" s="545" t="s">
        <v>13297</v>
      </c>
      <c r="K8329" s="545" t="s">
        <v>13413</v>
      </c>
      <c r="L8329" s="545" t="s">
        <v>13413</v>
      </c>
      <c r="M8329" s="548" t="s">
        <v>13758</v>
      </c>
      <c r="N8329" s="545" t="s">
        <v>13413</v>
      </c>
      <c r="O8329" s="545" t="s">
        <v>13413</v>
      </c>
      <c r="P8329" s="549">
        <v>5857</v>
      </c>
      <c r="Q8329" s="549">
        <v>1</v>
      </c>
      <c r="R8329" s="549">
        <v>26</v>
      </c>
      <c r="S8329" s="548">
        <v>2257</v>
      </c>
      <c r="T8329" s="548"/>
      <c r="U8329" s="99"/>
    </row>
    <row r="8330" spans="1:21" ht="19.5" customHeight="1">
      <c r="A8330" s="545">
        <v>103009</v>
      </c>
      <c r="B8330" s="545" t="s">
        <v>10264</v>
      </c>
      <c r="C8330" s="545" t="s">
        <v>216</v>
      </c>
      <c r="D8330" s="546"/>
      <c r="E8330" s="171" t="str">
        <f t="shared" si="130"/>
        <v>1900</v>
      </c>
      <c r="F8330" s="547">
        <v>0</v>
      </c>
      <c r="G8330" s="548">
        <v>0</v>
      </c>
      <c r="H8330" s="547">
        <v>0</v>
      </c>
      <c r="I8330" s="545" t="s">
        <v>12701</v>
      </c>
      <c r="J8330" s="545"/>
      <c r="K8330" s="545" t="s">
        <v>13413</v>
      </c>
      <c r="L8330" s="545" t="s">
        <v>13413</v>
      </c>
      <c r="M8330" s="548" t="s">
        <v>13758</v>
      </c>
      <c r="N8330" s="545" t="s">
        <v>13413</v>
      </c>
      <c r="O8330" s="545" t="s">
        <v>13413</v>
      </c>
      <c r="P8330" s="549">
        <v>5858</v>
      </c>
      <c r="Q8330" s="549">
        <v>1</v>
      </c>
      <c r="R8330" s="549">
        <v>10</v>
      </c>
      <c r="S8330" s="548"/>
      <c r="T8330" s="548"/>
      <c r="U8330" s="99"/>
    </row>
    <row r="8331" spans="1:21" ht="19.5" customHeight="1">
      <c r="A8331" s="545">
        <v>103010</v>
      </c>
      <c r="B8331" s="545" t="s">
        <v>1249</v>
      </c>
      <c r="C8331" s="545" t="s">
        <v>216</v>
      </c>
      <c r="D8331" s="546"/>
      <c r="E8331" s="171" t="str">
        <f t="shared" si="130"/>
        <v>1900</v>
      </c>
      <c r="F8331" s="547">
        <v>0</v>
      </c>
      <c r="G8331" s="548">
        <v>0</v>
      </c>
      <c r="H8331" s="547">
        <v>0</v>
      </c>
      <c r="I8331" s="545" t="s">
        <v>12701</v>
      </c>
      <c r="J8331" s="545"/>
      <c r="K8331" s="545" t="s">
        <v>13413</v>
      </c>
      <c r="L8331" s="545" t="s">
        <v>13413</v>
      </c>
      <c r="M8331" s="548" t="s">
        <v>13758</v>
      </c>
      <c r="N8331" s="545" t="s">
        <v>13413</v>
      </c>
      <c r="O8331" s="545" t="s">
        <v>13413</v>
      </c>
      <c r="P8331" s="549">
        <v>5859</v>
      </c>
      <c r="Q8331" s="549">
        <v>1</v>
      </c>
      <c r="R8331" s="549">
        <v>10</v>
      </c>
      <c r="S8331" s="548"/>
      <c r="T8331" s="548"/>
      <c r="U8331" s="99"/>
    </row>
    <row r="8332" spans="1:21" ht="19.5" customHeight="1">
      <c r="A8332" s="545">
        <v>103012</v>
      </c>
      <c r="B8332" s="545" t="s">
        <v>7264</v>
      </c>
      <c r="C8332" s="545" t="s">
        <v>4504</v>
      </c>
      <c r="D8332" s="546">
        <v>44585</v>
      </c>
      <c r="E8332" s="171" t="str">
        <f t="shared" si="130"/>
        <v>2022</v>
      </c>
      <c r="F8332" s="547">
        <v>252438</v>
      </c>
      <c r="G8332" s="548">
        <v>0</v>
      </c>
      <c r="H8332" s="547">
        <v>252438</v>
      </c>
      <c r="I8332" s="545" t="s">
        <v>12760</v>
      </c>
      <c r="J8332" s="545" t="s">
        <v>13299</v>
      </c>
      <c r="K8332" s="545" t="s">
        <v>18818</v>
      </c>
      <c r="L8332" s="545" t="s">
        <v>13413</v>
      </c>
      <c r="M8332" s="548" t="s">
        <v>13813</v>
      </c>
      <c r="N8332" s="545" t="s">
        <v>13413</v>
      </c>
      <c r="O8332" s="545" t="s">
        <v>13413</v>
      </c>
      <c r="P8332" s="549">
        <v>5861</v>
      </c>
      <c r="Q8332" s="549">
        <v>3</v>
      </c>
      <c r="R8332" s="549">
        <v>161</v>
      </c>
      <c r="S8332" s="548">
        <v>443</v>
      </c>
      <c r="T8332" s="548"/>
      <c r="U8332" s="99"/>
    </row>
    <row r="8333" spans="1:21" ht="19.5" customHeight="1">
      <c r="A8333" s="545">
        <v>103013</v>
      </c>
      <c r="B8333" s="545" t="s">
        <v>13669</v>
      </c>
      <c r="C8333" s="545" t="s">
        <v>216</v>
      </c>
      <c r="D8333" s="546">
        <v>46052</v>
      </c>
      <c r="E8333" s="171" t="str">
        <f t="shared" si="130"/>
        <v>2026</v>
      </c>
      <c r="F8333" s="547">
        <v>16430</v>
      </c>
      <c r="G8333" s="548">
        <v>0.19</v>
      </c>
      <c r="H8333" s="547">
        <v>13806.72</v>
      </c>
      <c r="I8333" s="545" t="s">
        <v>12973</v>
      </c>
      <c r="J8333" s="545" t="s">
        <v>13307</v>
      </c>
      <c r="K8333" s="545" t="s">
        <v>17672</v>
      </c>
      <c r="L8333" s="545" t="s">
        <v>13413</v>
      </c>
      <c r="M8333" s="548" t="s">
        <v>13758</v>
      </c>
      <c r="N8333" s="545" t="s">
        <v>13413</v>
      </c>
      <c r="O8333" s="545" t="s">
        <v>14172</v>
      </c>
      <c r="P8333" s="549">
        <v>5862</v>
      </c>
      <c r="Q8333" s="549">
        <v>1</v>
      </c>
      <c r="R8333" s="549">
        <v>59</v>
      </c>
      <c r="S8333" s="548">
        <v>2228</v>
      </c>
      <c r="T8333" s="548"/>
      <c r="U8333" s="99"/>
    </row>
    <row r="8334" spans="1:21" ht="19.5" customHeight="1">
      <c r="A8334" s="545">
        <v>103014</v>
      </c>
      <c r="B8334" s="545" t="s">
        <v>1359</v>
      </c>
      <c r="C8334" s="545" t="s">
        <v>216</v>
      </c>
      <c r="D8334" s="546">
        <v>44591</v>
      </c>
      <c r="E8334" s="171" t="str">
        <f t="shared" si="130"/>
        <v>2022</v>
      </c>
      <c r="F8334" s="547">
        <v>887</v>
      </c>
      <c r="G8334" s="548">
        <v>0.19</v>
      </c>
      <c r="H8334" s="547">
        <v>745.38</v>
      </c>
      <c r="I8334" s="545" t="s">
        <v>12659</v>
      </c>
      <c r="J8334" s="545" t="s">
        <v>13297</v>
      </c>
      <c r="K8334" s="545" t="s">
        <v>13413</v>
      </c>
      <c r="L8334" s="545" t="s">
        <v>13413</v>
      </c>
      <c r="M8334" s="548" t="s">
        <v>13758</v>
      </c>
      <c r="N8334" s="545" t="s">
        <v>13413</v>
      </c>
      <c r="O8334" s="545" t="s">
        <v>13413</v>
      </c>
      <c r="P8334" s="549">
        <v>5863</v>
      </c>
      <c r="Q8334" s="549">
        <v>1</v>
      </c>
      <c r="R8334" s="549">
        <v>116</v>
      </c>
      <c r="S8334" s="548">
        <v>2257</v>
      </c>
      <c r="T8334" s="548"/>
      <c r="U8334" s="99"/>
    </row>
    <row r="8335" spans="1:21" ht="19.5" customHeight="1">
      <c r="A8335" s="545">
        <v>103015</v>
      </c>
      <c r="B8335" s="545" t="s">
        <v>1415</v>
      </c>
      <c r="C8335" s="545" t="s">
        <v>216</v>
      </c>
      <c r="D8335" s="546"/>
      <c r="E8335" s="171" t="str">
        <f t="shared" si="130"/>
        <v>1900</v>
      </c>
      <c r="F8335" s="547">
        <v>0</v>
      </c>
      <c r="G8335" s="548">
        <v>0</v>
      </c>
      <c r="H8335" s="547">
        <v>0</v>
      </c>
      <c r="I8335" s="545" t="s">
        <v>12659</v>
      </c>
      <c r="J8335" s="545"/>
      <c r="K8335" s="545" t="s">
        <v>13413</v>
      </c>
      <c r="L8335" s="545" t="s">
        <v>14222</v>
      </c>
      <c r="M8335" s="548" t="s">
        <v>13758</v>
      </c>
      <c r="N8335" s="545" t="s">
        <v>13413</v>
      </c>
      <c r="O8335" s="545" t="s">
        <v>16511</v>
      </c>
      <c r="P8335" s="549">
        <v>5864</v>
      </c>
      <c r="Q8335" s="549">
        <v>1</v>
      </c>
      <c r="R8335" s="549">
        <v>116</v>
      </c>
      <c r="S8335" s="548"/>
      <c r="T8335" s="548"/>
      <c r="U8335" s="99"/>
    </row>
    <row r="8336" spans="1:21" ht="19.5" customHeight="1">
      <c r="A8336" s="545">
        <v>103016</v>
      </c>
      <c r="B8336" s="545" t="s">
        <v>3662</v>
      </c>
      <c r="C8336" s="545" t="s">
        <v>216</v>
      </c>
      <c r="D8336" s="546">
        <v>46052</v>
      </c>
      <c r="E8336" s="171" t="str">
        <f t="shared" si="130"/>
        <v>2026</v>
      </c>
      <c r="F8336" s="547">
        <v>877395</v>
      </c>
      <c r="G8336" s="548">
        <v>0.19</v>
      </c>
      <c r="H8336" s="547">
        <v>737306.72</v>
      </c>
      <c r="I8336" s="545" t="s">
        <v>12647</v>
      </c>
      <c r="J8336" s="545" t="s">
        <v>13307</v>
      </c>
      <c r="K8336" s="545" t="s">
        <v>13413</v>
      </c>
      <c r="L8336" s="545" t="s">
        <v>13413</v>
      </c>
      <c r="M8336" s="548" t="s">
        <v>13758</v>
      </c>
      <c r="N8336" s="545" t="s">
        <v>13413</v>
      </c>
      <c r="O8336" s="545" t="s">
        <v>13413</v>
      </c>
      <c r="P8336" s="549">
        <v>5865</v>
      </c>
      <c r="Q8336" s="549">
        <v>1</v>
      </c>
      <c r="R8336" s="549">
        <v>26</v>
      </c>
      <c r="S8336" s="548">
        <v>2228</v>
      </c>
      <c r="T8336" s="548"/>
      <c r="U8336" s="99"/>
    </row>
    <row r="8337" spans="1:21" ht="19.5" customHeight="1">
      <c r="A8337" s="545">
        <v>103017</v>
      </c>
      <c r="B8337" s="545" t="s">
        <v>1341</v>
      </c>
      <c r="C8337" s="545" t="s">
        <v>209</v>
      </c>
      <c r="D8337" s="546">
        <v>45708</v>
      </c>
      <c r="E8337" s="171" t="str">
        <f t="shared" si="130"/>
        <v>2025</v>
      </c>
      <c r="F8337" s="547">
        <v>2194.6</v>
      </c>
      <c r="G8337" s="548">
        <v>0.19</v>
      </c>
      <c r="H8337" s="547">
        <v>1844.2</v>
      </c>
      <c r="I8337" s="545" t="s">
        <v>12659</v>
      </c>
      <c r="J8337" s="545" t="s">
        <v>13307</v>
      </c>
      <c r="K8337" s="545" t="s">
        <v>13413</v>
      </c>
      <c r="L8337" s="545" t="s">
        <v>15589</v>
      </c>
      <c r="M8337" s="548" t="s">
        <v>13758</v>
      </c>
      <c r="N8337" s="545" t="s">
        <v>13413</v>
      </c>
      <c r="O8337" s="545" t="s">
        <v>15590</v>
      </c>
      <c r="P8337" s="549">
        <v>5866</v>
      </c>
      <c r="Q8337" s="549">
        <v>1</v>
      </c>
      <c r="R8337" s="549">
        <v>116</v>
      </c>
      <c r="S8337" s="548">
        <v>2228</v>
      </c>
      <c r="T8337" s="548"/>
      <c r="U8337" s="99"/>
    </row>
    <row r="8338" spans="1:21" ht="19.5" customHeight="1">
      <c r="A8338" s="545">
        <v>103018</v>
      </c>
      <c r="B8338" s="545" t="s">
        <v>1432</v>
      </c>
      <c r="C8338" s="545" t="s">
        <v>216</v>
      </c>
      <c r="D8338" s="546"/>
      <c r="E8338" s="171" t="str">
        <f t="shared" si="130"/>
        <v>1900</v>
      </c>
      <c r="F8338" s="547">
        <v>0</v>
      </c>
      <c r="G8338" s="548">
        <v>0</v>
      </c>
      <c r="H8338" s="547">
        <v>0</v>
      </c>
      <c r="I8338" s="545" t="s">
        <v>12659</v>
      </c>
      <c r="J8338" s="545"/>
      <c r="K8338" s="545" t="s">
        <v>13413</v>
      </c>
      <c r="L8338" s="545" t="s">
        <v>14222</v>
      </c>
      <c r="M8338" s="548" t="s">
        <v>13758</v>
      </c>
      <c r="N8338" s="545" t="s">
        <v>13413</v>
      </c>
      <c r="O8338" s="545" t="s">
        <v>16511</v>
      </c>
      <c r="P8338" s="549">
        <v>5867</v>
      </c>
      <c r="Q8338" s="549">
        <v>1</v>
      </c>
      <c r="R8338" s="549">
        <v>116</v>
      </c>
      <c r="S8338" s="548"/>
      <c r="T8338" s="548"/>
      <c r="U8338" s="99"/>
    </row>
    <row r="8339" spans="1:21" ht="19.5" customHeight="1">
      <c r="A8339" s="545">
        <v>103019</v>
      </c>
      <c r="B8339" s="545" t="s">
        <v>4071</v>
      </c>
      <c r="C8339" s="545" t="s">
        <v>786</v>
      </c>
      <c r="D8339" s="546"/>
      <c r="E8339" s="171" t="str">
        <f t="shared" si="130"/>
        <v>1900</v>
      </c>
      <c r="F8339" s="547">
        <v>0</v>
      </c>
      <c r="G8339" s="548">
        <v>0</v>
      </c>
      <c r="H8339" s="547">
        <v>0</v>
      </c>
      <c r="I8339" s="545" t="s">
        <v>12973</v>
      </c>
      <c r="J8339" s="545"/>
      <c r="K8339" s="545" t="s">
        <v>13413</v>
      </c>
      <c r="L8339" s="545" t="s">
        <v>13413</v>
      </c>
      <c r="M8339" s="548" t="s">
        <v>13758</v>
      </c>
      <c r="N8339" s="545" t="s">
        <v>13413</v>
      </c>
      <c r="O8339" s="545" t="s">
        <v>13413</v>
      </c>
      <c r="P8339" s="549">
        <v>5868</v>
      </c>
      <c r="Q8339" s="549">
        <v>1</v>
      </c>
      <c r="R8339" s="549">
        <v>59</v>
      </c>
      <c r="S8339" s="548"/>
      <c r="T8339" s="548"/>
      <c r="U8339" s="99"/>
    </row>
    <row r="8340" spans="1:21" ht="19.5" customHeight="1">
      <c r="A8340" s="545">
        <v>103020</v>
      </c>
      <c r="B8340" s="545" t="s">
        <v>3660</v>
      </c>
      <c r="C8340" s="545" t="s">
        <v>216</v>
      </c>
      <c r="D8340" s="546">
        <v>45014</v>
      </c>
      <c r="E8340" s="171" t="str">
        <f t="shared" si="130"/>
        <v>2023</v>
      </c>
      <c r="F8340" s="547">
        <v>88891</v>
      </c>
      <c r="G8340" s="548">
        <v>0.19</v>
      </c>
      <c r="H8340" s="547">
        <v>74698.320000000007</v>
      </c>
      <c r="I8340" s="545" t="s">
        <v>12647</v>
      </c>
      <c r="J8340" s="545" t="s">
        <v>13297</v>
      </c>
      <c r="K8340" s="545" t="s">
        <v>13413</v>
      </c>
      <c r="L8340" s="545" t="s">
        <v>13413</v>
      </c>
      <c r="M8340" s="548" t="s">
        <v>13758</v>
      </c>
      <c r="N8340" s="545" t="s">
        <v>13413</v>
      </c>
      <c r="O8340" s="545" t="s">
        <v>13413</v>
      </c>
      <c r="P8340" s="549">
        <v>5869</v>
      </c>
      <c r="Q8340" s="549">
        <v>1</v>
      </c>
      <c r="R8340" s="549">
        <v>26</v>
      </c>
      <c r="S8340" s="548">
        <v>2257</v>
      </c>
      <c r="T8340" s="548"/>
      <c r="U8340" s="99"/>
    </row>
    <row r="8341" spans="1:21" ht="19.5" customHeight="1">
      <c r="A8341" s="545">
        <v>103021</v>
      </c>
      <c r="B8341" s="545" t="s">
        <v>8412</v>
      </c>
      <c r="C8341" s="545" t="s">
        <v>216</v>
      </c>
      <c r="D8341" s="546">
        <v>46052</v>
      </c>
      <c r="E8341" s="171" t="str">
        <f t="shared" si="130"/>
        <v>2026</v>
      </c>
      <c r="F8341" s="547">
        <v>17272</v>
      </c>
      <c r="G8341" s="548">
        <v>0.19</v>
      </c>
      <c r="H8341" s="547">
        <v>14514.29</v>
      </c>
      <c r="I8341" s="545" t="s">
        <v>12753</v>
      </c>
      <c r="J8341" s="545" t="s">
        <v>13307</v>
      </c>
      <c r="K8341" s="545" t="s">
        <v>13413</v>
      </c>
      <c r="L8341" s="545" t="s">
        <v>17893</v>
      </c>
      <c r="M8341" s="548" t="s">
        <v>13758</v>
      </c>
      <c r="N8341" s="545" t="s">
        <v>13413</v>
      </c>
      <c r="O8341" s="545" t="s">
        <v>13413</v>
      </c>
      <c r="P8341" s="549">
        <v>5870</v>
      </c>
      <c r="Q8341" s="549">
        <v>1</v>
      </c>
      <c r="R8341" s="549">
        <v>165</v>
      </c>
      <c r="S8341" s="548">
        <v>2228</v>
      </c>
      <c r="T8341" s="548"/>
      <c r="U8341" s="99"/>
    </row>
    <row r="8342" spans="1:21" ht="19.5" customHeight="1">
      <c r="A8342" s="545">
        <v>103023</v>
      </c>
      <c r="B8342" s="545" t="s">
        <v>1421</v>
      </c>
      <c r="C8342" s="545" t="s">
        <v>216</v>
      </c>
      <c r="D8342" s="546"/>
      <c r="E8342" s="171" t="str">
        <f t="shared" si="130"/>
        <v>1900</v>
      </c>
      <c r="F8342" s="547">
        <v>0</v>
      </c>
      <c r="G8342" s="548">
        <v>0</v>
      </c>
      <c r="H8342" s="547">
        <v>0</v>
      </c>
      <c r="I8342" s="545" t="s">
        <v>12659</v>
      </c>
      <c r="J8342" s="545"/>
      <c r="K8342" s="545" t="s">
        <v>13413</v>
      </c>
      <c r="L8342" s="545" t="s">
        <v>14222</v>
      </c>
      <c r="M8342" s="548" t="s">
        <v>13758</v>
      </c>
      <c r="N8342" s="545" t="s">
        <v>13413</v>
      </c>
      <c r="O8342" s="545" t="s">
        <v>16449</v>
      </c>
      <c r="P8342" s="549">
        <v>5871</v>
      </c>
      <c r="Q8342" s="549">
        <v>1</v>
      </c>
      <c r="R8342" s="549">
        <v>116</v>
      </c>
      <c r="S8342" s="548"/>
      <c r="T8342" s="548"/>
      <c r="U8342" s="99"/>
    </row>
    <row r="8343" spans="1:21" ht="19.5" customHeight="1">
      <c r="A8343" s="545">
        <v>103024</v>
      </c>
      <c r="B8343" s="545" t="s">
        <v>10263</v>
      </c>
      <c r="C8343" s="545" t="s">
        <v>216</v>
      </c>
      <c r="D8343" s="546"/>
      <c r="E8343" s="171" t="str">
        <f t="shared" si="130"/>
        <v>1900</v>
      </c>
      <c r="F8343" s="547">
        <v>0</v>
      </c>
      <c r="G8343" s="548">
        <v>0</v>
      </c>
      <c r="H8343" s="547">
        <v>0</v>
      </c>
      <c r="I8343" s="545" t="s">
        <v>12659</v>
      </c>
      <c r="J8343" s="545"/>
      <c r="K8343" s="545" t="s">
        <v>13413</v>
      </c>
      <c r="L8343" s="545" t="s">
        <v>14222</v>
      </c>
      <c r="M8343" s="548" t="s">
        <v>13758</v>
      </c>
      <c r="N8343" s="545" t="s">
        <v>13413</v>
      </c>
      <c r="O8343" s="545" t="s">
        <v>16511</v>
      </c>
      <c r="P8343" s="549">
        <v>5872</v>
      </c>
      <c r="Q8343" s="549">
        <v>1</v>
      </c>
      <c r="R8343" s="549">
        <v>116</v>
      </c>
      <c r="S8343" s="548"/>
      <c r="T8343" s="548"/>
      <c r="U8343" s="99"/>
    </row>
    <row r="8344" spans="1:21" ht="19.5" customHeight="1">
      <c r="A8344" s="545">
        <v>103025</v>
      </c>
      <c r="B8344" s="545" t="s">
        <v>4310</v>
      </c>
      <c r="C8344" s="545" t="s">
        <v>216</v>
      </c>
      <c r="D8344" s="546"/>
      <c r="E8344" s="171" t="str">
        <f t="shared" si="130"/>
        <v>1900</v>
      </c>
      <c r="F8344" s="547">
        <v>0</v>
      </c>
      <c r="G8344" s="548">
        <v>0</v>
      </c>
      <c r="H8344" s="547">
        <v>0</v>
      </c>
      <c r="I8344" s="545" t="s">
        <v>12973</v>
      </c>
      <c r="J8344" s="545"/>
      <c r="K8344" s="545" t="s">
        <v>13413</v>
      </c>
      <c r="L8344" s="545" t="s">
        <v>13413</v>
      </c>
      <c r="M8344" s="548" t="s">
        <v>13758</v>
      </c>
      <c r="N8344" s="545" t="s">
        <v>13413</v>
      </c>
      <c r="O8344" s="545" t="s">
        <v>13413</v>
      </c>
      <c r="P8344" s="549">
        <v>5873</v>
      </c>
      <c r="Q8344" s="549">
        <v>1</v>
      </c>
      <c r="R8344" s="549">
        <v>59</v>
      </c>
      <c r="S8344" s="548"/>
      <c r="T8344" s="548"/>
      <c r="U8344" s="99"/>
    </row>
    <row r="8345" spans="1:21" ht="19.5" customHeight="1">
      <c r="A8345" s="545">
        <v>103026</v>
      </c>
      <c r="B8345" s="545" t="s">
        <v>4293</v>
      </c>
      <c r="C8345" s="545" t="s">
        <v>216</v>
      </c>
      <c r="D8345" s="546"/>
      <c r="E8345" s="171" t="str">
        <f t="shared" si="130"/>
        <v>1900</v>
      </c>
      <c r="F8345" s="547">
        <v>0</v>
      </c>
      <c r="G8345" s="548">
        <v>0</v>
      </c>
      <c r="H8345" s="547">
        <v>0</v>
      </c>
      <c r="I8345" s="545" t="s">
        <v>12973</v>
      </c>
      <c r="J8345" s="545"/>
      <c r="K8345" s="545" t="s">
        <v>13413</v>
      </c>
      <c r="L8345" s="545" t="s">
        <v>13413</v>
      </c>
      <c r="M8345" s="548" t="s">
        <v>13758</v>
      </c>
      <c r="N8345" s="545" t="s">
        <v>13413</v>
      </c>
      <c r="O8345" s="545" t="s">
        <v>13413</v>
      </c>
      <c r="P8345" s="549">
        <v>5874</v>
      </c>
      <c r="Q8345" s="549">
        <v>1</v>
      </c>
      <c r="R8345" s="549">
        <v>59</v>
      </c>
      <c r="S8345" s="548"/>
      <c r="T8345" s="548"/>
      <c r="U8345" s="99"/>
    </row>
    <row r="8346" spans="1:21" ht="19.5" customHeight="1">
      <c r="A8346" s="545">
        <v>103027</v>
      </c>
      <c r="B8346" s="545" t="s">
        <v>3575</v>
      </c>
      <c r="C8346" s="545" t="s">
        <v>216</v>
      </c>
      <c r="D8346" s="546">
        <v>46052</v>
      </c>
      <c r="E8346" s="171" t="str">
        <f t="shared" si="130"/>
        <v>2026</v>
      </c>
      <c r="F8346" s="547">
        <v>1045326</v>
      </c>
      <c r="G8346" s="548">
        <v>0.19</v>
      </c>
      <c r="H8346" s="547">
        <v>878425.21</v>
      </c>
      <c r="I8346" s="545" t="s">
        <v>12647</v>
      </c>
      <c r="J8346" s="545" t="s">
        <v>13307</v>
      </c>
      <c r="K8346" s="545" t="s">
        <v>13413</v>
      </c>
      <c r="L8346" s="545" t="s">
        <v>13413</v>
      </c>
      <c r="M8346" s="548" t="s">
        <v>13758</v>
      </c>
      <c r="N8346" s="545" t="s">
        <v>13413</v>
      </c>
      <c r="O8346" s="545" t="s">
        <v>13413</v>
      </c>
      <c r="P8346" s="549">
        <v>5875</v>
      </c>
      <c r="Q8346" s="549">
        <v>1</v>
      </c>
      <c r="R8346" s="549">
        <v>26</v>
      </c>
      <c r="S8346" s="548">
        <v>2228</v>
      </c>
      <c r="T8346" s="548"/>
      <c r="U8346" s="99"/>
    </row>
    <row r="8347" spans="1:21" ht="19.5" customHeight="1">
      <c r="A8347" s="545">
        <v>103028</v>
      </c>
      <c r="B8347" s="545" t="s">
        <v>10262</v>
      </c>
      <c r="C8347" s="545" t="s">
        <v>216</v>
      </c>
      <c r="D8347" s="546">
        <v>46078</v>
      </c>
      <c r="E8347" s="171" t="str">
        <f t="shared" si="130"/>
        <v>2026</v>
      </c>
      <c r="F8347" s="547">
        <v>25096</v>
      </c>
      <c r="G8347" s="548">
        <v>0</v>
      </c>
      <c r="H8347" s="547">
        <v>25096</v>
      </c>
      <c r="I8347" s="545" t="s">
        <v>12717</v>
      </c>
      <c r="J8347" s="545" t="s">
        <v>13296</v>
      </c>
      <c r="K8347" s="545" t="s">
        <v>13413</v>
      </c>
      <c r="L8347" s="545" t="s">
        <v>13413</v>
      </c>
      <c r="M8347" s="548" t="s">
        <v>13758</v>
      </c>
      <c r="N8347" s="545" t="s">
        <v>13413</v>
      </c>
      <c r="O8347" s="545" t="s">
        <v>13413</v>
      </c>
      <c r="P8347" s="549">
        <v>5876</v>
      </c>
      <c r="Q8347" s="549">
        <v>1</v>
      </c>
      <c r="R8347" s="549">
        <v>19</v>
      </c>
      <c r="S8347" s="548">
        <v>2218</v>
      </c>
      <c r="T8347" s="548"/>
      <c r="U8347" s="99"/>
    </row>
    <row r="8348" spans="1:21" ht="19.5" customHeight="1">
      <c r="A8348" s="545">
        <v>103029</v>
      </c>
      <c r="B8348" s="545" t="s">
        <v>3577</v>
      </c>
      <c r="C8348" s="545" t="s">
        <v>216</v>
      </c>
      <c r="D8348" s="546">
        <v>46052</v>
      </c>
      <c r="E8348" s="171" t="str">
        <f t="shared" si="130"/>
        <v>2026</v>
      </c>
      <c r="F8348" s="547">
        <v>945183</v>
      </c>
      <c r="G8348" s="548">
        <v>0.19</v>
      </c>
      <c r="H8348" s="547">
        <v>794271.43</v>
      </c>
      <c r="I8348" s="545" t="s">
        <v>12647</v>
      </c>
      <c r="J8348" s="545" t="s">
        <v>13307</v>
      </c>
      <c r="K8348" s="545" t="s">
        <v>13413</v>
      </c>
      <c r="L8348" s="545" t="s">
        <v>13413</v>
      </c>
      <c r="M8348" s="548" t="s">
        <v>13758</v>
      </c>
      <c r="N8348" s="545" t="s">
        <v>13413</v>
      </c>
      <c r="O8348" s="545" t="s">
        <v>13413</v>
      </c>
      <c r="P8348" s="549">
        <v>5877</v>
      </c>
      <c r="Q8348" s="549">
        <v>1</v>
      </c>
      <c r="R8348" s="549">
        <v>26</v>
      </c>
      <c r="S8348" s="548">
        <v>2228</v>
      </c>
      <c r="T8348" s="548"/>
      <c r="U8348" s="99"/>
    </row>
    <row r="8349" spans="1:21" ht="19.5" customHeight="1">
      <c r="A8349" s="545">
        <v>103030</v>
      </c>
      <c r="B8349" s="545" t="s">
        <v>3453</v>
      </c>
      <c r="C8349" s="545" t="s">
        <v>216</v>
      </c>
      <c r="D8349" s="546">
        <v>45014</v>
      </c>
      <c r="E8349" s="171" t="str">
        <f t="shared" si="130"/>
        <v>2023</v>
      </c>
      <c r="F8349" s="547">
        <v>292665.01</v>
      </c>
      <c r="G8349" s="548">
        <v>0.19</v>
      </c>
      <c r="H8349" s="547">
        <v>245936.98</v>
      </c>
      <c r="I8349" s="545" t="s">
        <v>12647</v>
      </c>
      <c r="J8349" s="545" t="s">
        <v>13297</v>
      </c>
      <c r="K8349" s="545" t="s">
        <v>13413</v>
      </c>
      <c r="L8349" s="545" t="s">
        <v>13413</v>
      </c>
      <c r="M8349" s="548" t="s">
        <v>13758</v>
      </c>
      <c r="N8349" s="545" t="s">
        <v>13413</v>
      </c>
      <c r="O8349" s="545" t="s">
        <v>13413</v>
      </c>
      <c r="P8349" s="549">
        <v>5878</v>
      </c>
      <c r="Q8349" s="549">
        <v>1</v>
      </c>
      <c r="R8349" s="549">
        <v>26</v>
      </c>
      <c r="S8349" s="548">
        <v>2257</v>
      </c>
      <c r="T8349" s="548"/>
      <c r="U8349" s="99"/>
    </row>
    <row r="8350" spans="1:21" ht="19.5" customHeight="1">
      <c r="A8350" s="545">
        <v>103031</v>
      </c>
      <c r="B8350" s="545" t="s">
        <v>3496</v>
      </c>
      <c r="C8350" s="545" t="s">
        <v>216</v>
      </c>
      <c r="D8350" s="546">
        <v>45014</v>
      </c>
      <c r="E8350" s="171" t="str">
        <f t="shared" si="130"/>
        <v>2023</v>
      </c>
      <c r="F8350" s="547">
        <v>267521</v>
      </c>
      <c r="G8350" s="548">
        <v>0.19</v>
      </c>
      <c r="H8350" s="547">
        <v>224807.56</v>
      </c>
      <c r="I8350" s="545" t="s">
        <v>12647</v>
      </c>
      <c r="J8350" s="545" t="s">
        <v>13297</v>
      </c>
      <c r="K8350" s="545" t="s">
        <v>19005</v>
      </c>
      <c r="L8350" s="545" t="s">
        <v>13413</v>
      </c>
      <c r="M8350" s="548" t="s">
        <v>13758</v>
      </c>
      <c r="N8350" s="545" t="s">
        <v>13413</v>
      </c>
      <c r="O8350" s="545" t="s">
        <v>13413</v>
      </c>
      <c r="P8350" s="549">
        <v>5879</v>
      </c>
      <c r="Q8350" s="549">
        <v>1</v>
      </c>
      <c r="R8350" s="549">
        <v>26</v>
      </c>
      <c r="S8350" s="548">
        <v>2257</v>
      </c>
      <c r="T8350" s="548"/>
      <c r="U8350" s="99"/>
    </row>
    <row r="8351" spans="1:21" ht="19.5" customHeight="1">
      <c r="A8351" s="545">
        <v>103032</v>
      </c>
      <c r="B8351" s="545" t="s">
        <v>3563</v>
      </c>
      <c r="C8351" s="545" t="s">
        <v>216</v>
      </c>
      <c r="D8351" s="546">
        <v>45014</v>
      </c>
      <c r="E8351" s="171" t="str">
        <f t="shared" si="130"/>
        <v>2023</v>
      </c>
      <c r="F8351" s="547">
        <v>99047</v>
      </c>
      <c r="G8351" s="548">
        <v>0.19</v>
      </c>
      <c r="H8351" s="547">
        <v>83232.77</v>
      </c>
      <c r="I8351" s="545" t="s">
        <v>12647</v>
      </c>
      <c r="J8351" s="545" t="s">
        <v>13297</v>
      </c>
      <c r="K8351" s="545" t="s">
        <v>13413</v>
      </c>
      <c r="L8351" s="545" t="s">
        <v>13413</v>
      </c>
      <c r="M8351" s="548" t="s">
        <v>13758</v>
      </c>
      <c r="N8351" s="545" t="s">
        <v>13413</v>
      </c>
      <c r="O8351" s="545" t="s">
        <v>13413</v>
      </c>
      <c r="P8351" s="549">
        <v>5880</v>
      </c>
      <c r="Q8351" s="549">
        <v>1</v>
      </c>
      <c r="R8351" s="549">
        <v>26</v>
      </c>
      <c r="S8351" s="548">
        <v>2257</v>
      </c>
      <c r="T8351" s="548"/>
      <c r="U8351" s="99"/>
    </row>
    <row r="8352" spans="1:21" ht="19.5" customHeight="1">
      <c r="A8352" s="545">
        <v>103033</v>
      </c>
      <c r="B8352" s="545" t="s">
        <v>3567</v>
      </c>
      <c r="C8352" s="545" t="s">
        <v>216</v>
      </c>
      <c r="D8352" s="546">
        <v>45014</v>
      </c>
      <c r="E8352" s="171" t="str">
        <f t="shared" si="130"/>
        <v>2023</v>
      </c>
      <c r="F8352" s="547">
        <v>46979</v>
      </c>
      <c r="G8352" s="548">
        <v>0.19</v>
      </c>
      <c r="H8352" s="547">
        <v>39478.15</v>
      </c>
      <c r="I8352" s="545" t="s">
        <v>12758</v>
      </c>
      <c r="J8352" s="545" t="s">
        <v>13297</v>
      </c>
      <c r="K8352" s="545" t="s">
        <v>13413</v>
      </c>
      <c r="L8352" s="545" t="s">
        <v>13413</v>
      </c>
      <c r="M8352" s="548" t="s">
        <v>13758</v>
      </c>
      <c r="N8352" s="545" t="s">
        <v>13413</v>
      </c>
      <c r="O8352" s="545" t="s">
        <v>13413</v>
      </c>
      <c r="P8352" s="549">
        <v>5881</v>
      </c>
      <c r="Q8352" s="549">
        <v>1</v>
      </c>
      <c r="R8352" s="549">
        <v>164</v>
      </c>
      <c r="S8352" s="548">
        <v>2257</v>
      </c>
      <c r="T8352" s="548"/>
      <c r="U8352" s="99"/>
    </row>
    <row r="8353" spans="1:21" ht="19.5" customHeight="1">
      <c r="A8353" s="545">
        <v>103034</v>
      </c>
      <c r="B8353" s="545" t="s">
        <v>3415</v>
      </c>
      <c r="C8353" s="545" t="s">
        <v>216</v>
      </c>
      <c r="D8353" s="546">
        <v>46052</v>
      </c>
      <c r="E8353" s="171" t="str">
        <f t="shared" si="130"/>
        <v>2026</v>
      </c>
      <c r="F8353" s="547">
        <v>446060</v>
      </c>
      <c r="G8353" s="548">
        <v>0.19</v>
      </c>
      <c r="H8353" s="547">
        <v>374840.34</v>
      </c>
      <c r="I8353" s="545" t="s">
        <v>12758</v>
      </c>
      <c r="J8353" s="545" t="s">
        <v>13307</v>
      </c>
      <c r="K8353" s="545" t="s">
        <v>13413</v>
      </c>
      <c r="L8353" s="545" t="s">
        <v>13413</v>
      </c>
      <c r="M8353" s="548" t="s">
        <v>13758</v>
      </c>
      <c r="N8353" s="545" t="s">
        <v>13413</v>
      </c>
      <c r="O8353" s="545" t="s">
        <v>13413</v>
      </c>
      <c r="P8353" s="549">
        <v>5882</v>
      </c>
      <c r="Q8353" s="549">
        <v>1</v>
      </c>
      <c r="R8353" s="549">
        <v>164</v>
      </c>
      <c r="S8353" s="548">
        <v>2228</v>
      </c>
      <c r="T8353" s="548"/>
      <c r="U8353" s="99"/>
    </row>
    <row r="8354" spans="1:21" ht="19.5" customHeight="1">
      <c r="A8354" s="545">
        <v>103035</v>
      </c>
      <c r="B8354" s="545" t="s">
        <v>6281</v>
      </c>
      <c r="C8354" s="545" t="s">
        <v>216</v>
      </c>
      <c r="D8354" s="546">
        <v>46052</v>
      </c>
      <c r="E8354" s="171" t="str">
        <f t="shared" si="130"/>
        <v>2026</v>
      </c>
      <c r="F8354" s="547">
        <v>431790</v>
      </c>
      <c r="G8354" s="548">
        <v>0.19</v>
      </c>
      <c r="H8354" s="547">
        <v>362848.74</v>
      </c>
      <c r="I8354" s="545" t="s">
        <v>12647</v>
      </c>
      <c r="J8354" s="545" t="s">
        <v>13307</v>
      </c>
      <c r="K8354" s="545" t="s">
        <v>13413</v>
      </c>
      <c r="L8354" s="545" t="s">
        <v>13413</v>
      </c>
      <c r="M8354" s="548" t="s">
        <v>13758</v>
      </c>
      <c r="N8354" s="545" t="s">
        <v>13413</v>
      </c>
      <c r="O8354" s="545" t="s">
        <v>13413</v>
      </c>
      <c r="P8354" s="549">
        <v>5883</v>
      </c>
      <c r="Q8354" s="549">
        <v>1</v>
      </c>
      <c r="R8354" s="549">
        <v>26</v>
      </c>
      <c r="S8354" s="548">
        <v>2228</v>
      </c>
      <c r="T8354" s="548"/>
      <c r="U8354" s="99"/>
    </row>
    <row r="8355" spans="1:21" ht="19.5" customHeight="1">
      <c r="A8355" s="545">
        <v>103036</v>
      </c>
      <c r="B8355" s="545" t="s">
        <v>3513</v>
      </c>
      <c r="C8355" s="545" t="s">
        <v>216</v>
      </c>
      <c r="D8355" s="546">
        <v>45014</v>
      </c>
      <c r="E8355" s="171" t="str">
        <f t="shared" si="130"/>
        <v>2023</v>
      </c>
      <c r="F8355" s="547">
        <v>37023.01</v>
      </c>
      <c r="G8355" s="548">
        <v>0.19</v>
      </c>
      <c r="H8355" s="547">
        <v>31111.77</v>
      </c>
      <c r="I8355" s="545" t="s">
        <v>12647</v>
      </c>
      <c r="J8355" s="545" t="s">
        <v>13297</v>
      </c>
      <c r="K8355" s="545" t="s">
        <v>19006</v>
      </c>
      <c r="L8355" s="545" t="s">
        <v>13413</v>
      </c>
      <c r="M8355" s="548" t="s">
        <v>13758</v>
      </c>
      <c r="N8355" s="545" t="s">
        <v>13413</v>
      </c>
      <c r="O8355" s="545" t="s">
        <v>13413</v>
      </c>
      <c r="P8355" s="549">
        <v>5884</v>
      </c>
      <c r="Q8355" s="549">
        <v>1</v>
      </c>
      <c r="R8355" s="549">
        <v>26</v>
      </c>
      <c r="S8355" s="548">
        <v>2257</v>
      </c>
      <c r="T8355" s="548"/>
      <c r="U8355" s="99"/>
    </row>
    <row r="8356" spans="1:21" ht="19.5" customHeight="1">
      <c r="A8356" s="545">
        <v>103037</v>
      </c>
      <c r="B8356" s="545" t="s">
        <v>3654</v>
      </c>
      <c r="C8356" s="545" t="s">
        <v>216</v>
      </c>
      <c r="D8356" s="546">
        <v>45708</v>
      </c>
      <c r="E8356" s="171" t="str">
        <f t="shared" si="130"/>
        <v>2025</v>
      </c>
      <c r="F8356" s="547">
        <v>961590.21</v>
      </c>
      <c r="G8356" s="548">
        <v>0.19</v>
      </c>
      <c r="H8356" s="547">
        <v>808059</v>
      </c>
      <c r="I8356" s="545" t="s">
        <v>12647</v>
      </c>
      <c r="J8356" s="545" t="s">
        <v>13307</v>
      </c>
      <c r="K8356" s="545" t="s">
        <v>13413</v>
      </c>
      <c r="L8356" s="545" t="s">
        <v>13413</v>
      </c>
      <c r="M8356" s="548" t="s">
        <v>13758</v>
      </c>
      <c r="N8356" s="545" t="s">
        <v>13413</v>
      </c>
      <c r="O8356" s="545" t="s">
        <v>13413</v>
      </c>
      <c r="P8356" s="549">
        <v>5885</v>
      </c>
      <c r="Q8356" s="549">
        <v>1</v>
      </c>
      <c r="R8356" s="549">
        <v>26</v>
      </c>
      <c r="S8356" s="548">
        <v>2228</v>
      </c>
      <c r="T8356" s="548"/>
      <c r="U8356" s="99"/>
    </row>
    <row r="8357" spans="1:21" ht="19.5" customHeight="1">
      <c r="A8357" s="545">
        <v>103038</v>
      </c>
      <c r="B8357" s="545" t="s">
        <v>3649</v>
      </c>
      <c r="C8357" s="545" t="s">
        <v>216</v>
      </c>
      <c r="D8357" s="546">
        <v>45708</v>
      </c>
      <c r="E8357" s="171" t="str">
        <f t="shared" si="130"/>
        <v>2025</v>
      </c>
      <c r="F8357" s="547">
        <v>816159.83</v>
      </c>
      <c r="G8357" s="548">
        <v>0.19</v>
      </c>
      <c r="H8357" s="547">
        <v>685848.6</v>
      </c>
      <c r="I8357" s="545" t="s">
        <v>12647</v>
      </c>
      <c r="J8357" s="545" t="s">
        <v>13307</v>
      </c>
      <c r="K8357" s="545" t="s">
        <v>19007</v>
      </c>
      <c r="L8357" s="545" t="s">
        <v>13413</v>
      </c>
      <c r="M8357" s="548" t="s">
        <v>13758</v>
      </c>
      <c r="N8357" s="545" t="s">
        <v>13413</v>
      </c>
      <c r="O8357" s="545" t="s">
        <v>13413</v>
      </c>
      <c r="P8357" s="549">
        <v>5886</v>
      </c>
      <c r="Q8357" s="549">
        <v>1</v>
      </c>
      <c r="R8357" s="549">
        <v>26</v>
      </c>
      <c r="S8357" s="548">
        <v>2228</v>
      </c>
      <c r="T8357" s="548"/>
      <c r="U8357" s="99"/>
    </row>
    <row r="8358" spans="1:21" ht="19.5" customHeight="1">
      <c r="A8358" s="545">
        <v>103039</v>
      </c>
      <c r="B8358" s="545" t="s">
        <v>3440</v>
      </c>
      <c r="C8358" s="545" t="s">
        <v>216</v>
      </c>
      <c r="D8358" s="546">
        <v>46052</v>
      </c>
      <c r="E8358" s="171" t="str">
        <f t="shared" si="130"/>
        <v>2026</v>
      </c>
      <c r="F8358" s="547">
        <v>230285</v>
      </c>
      <c r="G8358" s="548">
        <v>0.19</v>
      </c>
      <c r="H8358" s="547">
        <v>193516.81</v>
      </c>
      <c r="I8358" s="545" t="s">
        <v>12647</v>
      </c>
      <c r="J8358" s="545" t="s">
        <v>13307</v>
      </c>
      <c r="K8358" s="545" t="s">
        <v>13413</v>
      </c>
      <c r="L8358" s="545" t="s">
        <v>13413</v>
      </c>
      <c r="M8358" s="548" t="s">
        <v>13758</v>
      </c>
      <c r="N8358" s="545" t="s">
        <v>13413</v>
      </c>
      <c r="O8358" s="545" t="s">
        <v>13413</v>
      </c>
      <c r="P8358" s="549">
        <v>5887</v>
      </c>
      <c r="Q8358" s="549">
        <v>1</v>
      </c>
      <c r="R8358" s="549">
        <v>26</v>
      </c>
      <c r="S8358" s="548">
        <v>2228</v>
      </c>
      <c r="T8358" s="548"/>
      <c r="U8358" s="99"/>
    </row>
    <row r="8359" spans="1:21" ht="19.5" customHeight="1">
      <c r="A8359" s="545">
        <v>103040</v>
      </c>
      <c r="B8359" s="545" t="s">
        <v>3082</v>
      </c>
      <c r="C8359" s="545" t="s">
        <v>216</v>
      </c>
      <c r="D8359" s="546"/>
      <c r="E8359" s="171" t="str">
        <f t="shared" si="130"/>
        <v>1900</v>
      </c>
      <c r="F8359" s="547">
        <v>0</v>
      </c>
      <c r="G8359" s="548">
        <v>0</v>
      </c>
      <c r="H8359" s="547">
        <v>0</v>
      </c>
      <c r="I8359" s="545" t="s">
        <v>12689</v>
      </c>
      <c r="J8359" s="545"/>
      <c r="K8359" s="545" t="s">
        <v>13413</v>
      </c>
      <c r="L8359" s="545" t="s">
        <v>14294</v>
      </c>
      <c r="M8359" s="548" t="s">
        <v>13758</v>
      </c>
      <c r="N8359" s="545" t="s">
        <v>13413</v>
      </c>
      <c r="O8359" s="545" t="s">
        <v>14295</v>
      </c>
      <c r="P8359" s="549">
        <v>5888</v>
      </c>
      <c r="Q8359" s="549">
        <v>1</v>
      </c>
      <c r="R8359" s="549">
        <v>156</v>
      </c>
      <c r="S8359" s="548"/>
      <c r="T8359" s="548"/>
      <c r="U8359" s="99"/>
    </row>
    <row r="8360" spans="1:21" ht="19.5" customHeight="1">
      <c r="A8360" s="545">
        <v>103041</v>
      </c>
      <c r="B8360" s="545" t="s">
        <v>1312</v>
      </c>
      <c r="C8360" s="545" t="s">
        <v>216</v>
      </c>
      <c r="D8360" s="546">
        <v>43734</v>
      </c>
      <c r="E8360" s="171" t="str">
        <f t="shared" si="130"/>
        <v>2019</v>
      </c>
      <c r="F8360" s="547">
        <v>5527.55</v>
      </c>
      <c r="G8360" s="548">
        <v>0.19</v>
      </c>
      <c r="H8360" s="547">
        <v>4645</v>
      </c>
      <c r="I8360" s="545" t="s">
        <v>12659</v>
      </c>
      <c r="J8360" s="545" t="s">
        <v>13299</v>
      </c>
      <c r="K8360" s="545" t="s">
        <v>13413</v>
      </c>
      <c r="L8360" s="545" t="s">
        <v>13895</v>
      </c>
      <c r="M8360" s="548" t="s">
        <v>13758</v>
      </c>
      <c r="N8360" s="545" t="s">
        <v>13413</v>
      </c>
      <c r="O8360" s="545" t="s">
        <v>13896</v>
      </c>
      <c r="P8360" s="549">
        <v>5889</v>
      </c>
      <c r="Q8360" s="549">
        <v>1</v>
      </c>
      <c r="R8360" s="549">
        <v>116</v>
      </c>
      <c r="S8360" s="548">
        <v>443</v>
      </c>
      <c r="T8360" s="548"/>
      <c r="U8360" s="99"/>
    </row>
    <row r="8361" spans="1:21" ht="19.5" customHeight="1">
      <c r="A8361" s="545">
        <v>103042</v>
      </c>
      <c r="B8361" s="545" t="s">
        <v>4404</v>
      </c>
      <c r="C8361" s="545" t="s">
        <v>216</v>
      </c>
      <c r="D8361" s="546">
        <v>46052</v>
      </c>
      <c r="E8361" s="171" t="str">
        <f t="shared" si="130"/>
        <v>2026</v>
      </c>
      <c r="F8361" s="547">
        <v>790941</v>
      </c>
      <c r="G8361" s="548">
        <v>0.19</v>
      </c>
      <c r="H8361" s="547">
        <v>664656.30000000005</v>
      </c>
      <c r="I8361" s="545" t="s">
        <v>12973</v>
      </c>
      <c r="J8361" s="545" t="s">
        <v>13307</v>
      </c>
      <c r="K8361" s="545" t="s">
        <v>13413</v>
      </c>
      <c r="L8361" s="545" t="s">
        <v>13413</v>
      </c>
      <c r="M8361" s="548" t="s">
        <v>13758</v>
      </c>
      <c r="N8361" s="545" t="s">
        <v>13413</v>
      </c>
      <c r="O8361" s="545" t="s">
        <v>13413</v>
      </c>
      <c r="P8361" s="549">
        <v>5890</v>
      </c>
      <c r="Q8361" s="549">
        <v>1</v>
      </c>
      <c r="R8361" s="549">
        <v>59</v>
      </c>
      <c r="S8361" s="548">
        <v>2228</v>
      </c>
      <c r="T8361" s="548"/>
      <c r="U8361" s="99"/>
    </row>
    <row r="8362" spans="1:21" ht="19.5" customHeight="1">
      <c r="A8362" s="545">
        <v>103043</v>
      </c>
      <c r="B8362" s="545" t="s">
        <v>6983</v>
      </c>
      <c r="C8362" s="545" t="s">
        <v>216</v>
      </c>
      <c r="D8362" s="546">
        <v>46052</v>
      </c>
      <c r="E8362" s="171" t="str">
        <f t="shared" si="130"/>
        <v>2026</v>
      </c>
      <c r="F8362" s="547">
        <v>38873</v>
      </c>
      <c r="G8362" s="548">
        <v>0.19</v>
      </c>
      <c r="H8362" s="547">
        <v>32666.39</v>
      </c>
      <c r="I8362" s="545" t="s">
        <v>12664</v>
      </c>
      <c r="J8362" s="545" t="s">
        <v>13307</v>
      </c>
      <c r="K8362" s="545" t="s">
        <v>13413</v>
      </c>
      <c r="L8362" s="545" t="s">
        <v>18376</v>
      </c>
      <c r="M8362" s="548" t="s">
        <v>13758</v>
      </c>
      <c r="N8362" s="545" t="s">
        <v>22154</v>
      </c>
      <c r="O8362" s="545" t="s">
        <v>17902</v>
      </c>
      <c r="P8362" s="549">
        <v>5891</v>
      </c>
      <c r="Q8362" s="549">
        <v>1</v>
      </c>
      <c r="R8362" s="549">
        <v>166</v>
      </c>
      <c r="S8362" s="548">
        <v>2228</v>
      </c>
      <c r="T8362" s="548">
        <v>170</v>
      </c>
      <c r="U8362" s="99"/>
    </row>
    <row r="8363" spans="1:21" ht="19.5" customHeight="1">
      <c r="A8363" s="545">
        <v>103044</v>
      </c>
      <c r="B8363" s="545" t="s">
        <v>6280</v>
      </c>
      <c r="C8363" s="545" t="s">
        <v>216</v>
      </c>
      <c r="D8363" s="546">
        <v>44720</v>
      </c>
      <c r="E8363" s="171" t="str">
        <f t="shared" si="130"/>
        <v>2022</v>
      </c>
      <c r="F8363" s="547">
        <v>3920</v>
      </c>
      <c r="G8363" s="548">
        <v>0.19</v>
      </c>
      <c r="H8363" s="547">
        <v>3294.12</v>
      </c>
      <c r="I8363" s="545" t="s">
        <v>12745</v>
      </c>
      <c r="J8363" s="545" t="s">
        <v>13297</v>
      </c>
      <c r="K8363" s="545" t="s">
        <v>13413</v>
      </c>
      <c r="L8363" s="545" t="s">
        <v>13413</v>
      </c>
      <c r="M8363" s="548" t="s">
        <v>13758</v>
      </c>
      <c r="N8363" s="545" t="s">
        <v>13413</v>
      </c>
      <c r="O8363" s="545" t="s">
        <v>13413</v>
      </c>
      <c r="P8363" s="549">
        <v>5892</v>
      </c>
      <c r="Q8363" s="549">
        <v>1</v>
      </c>
      <c r="R8363" s="549">
        <v>74</v>
      </c>
      <c r="S8363" s="548">
        <v>2257</v>
      </c>
      <c r="T8363" s="548"/>
      <c r="U8363" s="99"/>
    </row>
    <row r="8364" spans="1:21" ht="19.5" customHeight="1">
      <c r="A8364" s="545">
        <v>103045</v>
      </c>
      <c r="B8364" s="545" t="s">
        <v>6279</v>
      </c>
      <c r="C8364" s="545" t="s">
        <v>216</v>
      </c>
      <c r="D8364" s="546">
        <v>46052</v>
      </c>
      <c r="E8364" s="171" t="str">
        <f t="shared" si="130"/>
        <v>2026</v>
      </c>
      <c r="F8364" s="547">
        <v>641631</v>
      </c>
      <c r="G8364" s="548">
        <v>0.19</v>
      </c>
      <c r="H8364" s="547">
        <v>539185.71</v>
      </c>
      <c r="I8364" s="545" t="s">
        <v>12683</v>
      </c>
      <c r="J8364" s="545" t="s">
        <v>13307</v>
      </c>
      <c r="K8364" s="545" t="s">
        <v>13413</v>
      </c>
      <c r="L8364" s="545" t="s">
        <v>13413</v>
      </c>
      <c r="M8364" s="548" t="s">
        <v>13758</v>
      </c>
      <c r="N8364" s="545" t="s">
        <v>13413</v>
      </c>
      <c r="O8364" s="545" t="s">
        <v>14478</v>
      </c>
      <c r="P8364" s="549">
        <v>5893</v>
      </c>
      <c r="Q8364" s="549">
        <v>1</v>
      </c>
      <c r="R8364" s="549">
        <v>18</v>
      </c>
      <c r="S8364" s="548">
        <v>2228</v>
      </c>
      <c r="T8364" s="548"/>
      <c r="U8364" s="99"/>
    </row>
    <row r="8365" spans="1:21" ht="19.5" customHeight="1">
      <c r="A8365" s="545">
        <v>103046</v>
      </c>
      <c r="B8365" s="545" t="s">
        <v>2937</v>
      </c>
      <c r="C8365" s="545" t="s">
        <v>216</v>
      </c>
      <c r="D8365" s="546"/>
      <c r="E8365" s="171" t="str">
        <f t="shared" si="130"/>
        <v>1900</v>
      </c>
      <c r="F8365" s="547">
        <v>0</v>
      </c>
      <c r="G8365" s="548">
        <v>0</v>
      </c>
      <c r="H8365" s="547">
        <v>0</v>
      </c>
      <c r="I8365" s="545" t="s">
        <v>12683</v>
      </c>
      <c r="J8365" s="545"/>
      <c r="K8365" s="545" t="s">
        <v>13413</v>
      </c>
      <c r="L8365" s="545" t="s">
        <v>13413</v>
      </c>
      <c r="M8365" s="548" t="s">
        <v>13758</v>
      </c>
      <c r="N8365" s="545" t="s">
        <v>13413</v>
      </c>
      <c r="O8365" s="545" t="s">
        <v>14478</v>
      </c>
      <c r="P8365" s="549">
        <v>5894</v>
      </c>
      <c r="Q8365" s="549">
        <v>1</v>
      </c>
      <c r="R8365" s="549">
        <v>18</v>
      </c>
      <c r="S8365" s="548"/>
      <c r="T8365" s="548"/>
      <c r="U8365" s="99"/>
    </row>
    <row r="8366" spans="1:21" ht="19.5" customHeight="1">
      <c r="A8366" s="545">
        <v>103047</v>
      </c>
      <c r="B8366" s="545" t="s">
        <v>10261</v>
      </c>
      <c r="C8366" s="545" t="s">
        <v>209</v>
      </c>
      <c r="D8366" s="546"/>
      <c r="E8366" s="171" t="str">
        <f t="shared" si="130"/>
        <v>1900</v>
      </c>
      <c r="F8366" s="547">
        <v>0</v>
      </c>
      <c r="G8366" s="548">
        <v>0</v>
      </c>
      <c r="H8366" s="547">
        <v>0</v>
      </c>
      <c r="I8366" s="545" t="s">
        <v>12675</v>
      </c>
      <c r="J8366" s="545"/>
      <c r="K8366" s="545" t="s">
        <v>13413</v>
      </c>
      <c r="L8366" s="545" t="s">
        <v>13413</v>
      </c>
      <c r="M8366" s="548" t="s">
        <v>13758</v>
      </c>
      <c r="N8366" s="545" t="s">
        <v>13413</v>
      </c>
      <c r="O8366" s="545" t="s">
        <v>13413</v>
      </c>
      <c r="P8366" s="549">
        <v>5895</v>
      </c>
      <c r="Q8366" s="549">
        <v>1</v>
      </c>
      <c r="R8366" s="549">
        <v>15</v>
      </c>
      <c r="S8366" s="548"/>
      <c r="T8366" s="548"/>
      <c r="U8366" s="99"/>
    </row>
    <row r="8367" spans="1:21" ht="19.5" customHeight="1">
      <c r="A8367" s="545">
        <v>103048</v>
      </c>
      <c r="B8367" s="545" t="s">
        <v>10260</v>
      </c>
      <c r="C8367" s="545" t="s">
        <v>216</v>
      </c>
      <c r="D8367" s="546"/>
      <c r="E8367" s="171" t="str">
        <f t="shared" si="130"/>
        <v>1900</v>
      </c>
      <c r="F8367" s="547">
        <v>0</v>
      </c>
      <c r="G8367" s="548">
        <v>0</v>
      </c>
      <c r="H8367" s="547">
        <v>0</v>
      </c>
      <c r="I8367" s="545" t="s">
        <v>12694</v>
      </c>
      <c r="J8367" s="545"/>
      <c r="K8367" s="545" t="s">
        <v>13413</v>
      </c>
      <c r="L8367" s="545" t="s">
        <v>18779</v>
      </c>
      <c r="M8367" s="548" t="s">
        <v>13868</v>
      </c>
      <c r="N8367" s="545" t="s">
        <v>22158</v>
      </c>
      <c r="O8367" s="545" t="s">
        <v>18780</v>
      </c>
      <c r="P8367" s="549">
        <v>5896</v>
      </c>
      <c r="Q8367" s="549">
        <v>2</v>
      </c>
      <c r="R8367" s="549">
        <v>104</v>
      </c>
      <c r="S8367" s="548"/>
      <c r="T8367" s="548">
        <v>39</v>
      </c>
      <c r="U8367" s="99"/>
    </row>
    <row r="8368" spans="1:21" ht="19.5" customHeight="1">
      <c r="A8368" s="545">
        <v>103049</v>
      </c>
      <c r="B8368" s="545" t="s">
        <v>4102</v>
      </c>
      <c r="C8368" s="545" t="s">
        <v>216</v>
      </c>
      <c r="D8368" s="546"/>
      <c r="E8368" s="171" t="str">
        <f t="shared" si="130"/>
        <v>1900</v>
      </c>
      <c r="F8368" s="547">
        <v>0</v>
      </c>
      <c r="G8368" s="548">
        <v>0</v>
      </c>
      <c r="H8368" s="547">
        <v>0</v>
      </c>
      <c r="I8368" s="545" t="s">
        <v>12973</v>
      </c>
      <c r="J8368" s="545"/>
      <c r="K8368" s="545" t="s">
        <v>13413</v>
      </c>
      <c r="L8368" s="545" t="s">
        <v>13413</v>
      </c>
      <c r="M8368" s="548" t="s">
        <v>13758</v>
      </c>
      <c r="N8368" s="545" t="s">
        <v>13413</v>
      </c>
      <c r="O8368" s="545" t="s">
        <v>13413</v>
      </c>
      <c r="P8368" s="549">
        <v>5897</v>
      </c>
      <c r="Q8368" s="549">
        <v>1</v>
      </c>
      <c r="R8368" s="549">
        <v>59</v>
      </c>
      <c r="S8368" s="548"/>
      <c r="T8368" s="548"/>
      <c r="U8368" s="99"/>
    </row>
    <row r="8369" spans="1:21" ht="19.5" customHeight="1">
      <c r="A8369" s="545">
        <v>103051</v>
      </c>
      <c r="B8369" s="545" t="s">
        <v>4237</v>
      </c>
      <c r="C8369" s="545" t="s">
        <v>216</v>
      </c>
      <c r="D8369" s="546"/>
      <c r="E8369" s="171" t="str">
        <f t="shared" si="130"/>
        <v>1900</v>
      </c>
      <c r="F8369" s="547">
        <v>0</v>
      </c>
      <c r="G8369" s="548">
        <v>0</v>
      </c>
      <c r="H8369" s="547">
        <v>0</v>
      </c>
      <c r="I8369" s="545" t="s">
        <v>12973</v>
      </c>
      <c r="J8369" s="545"/>
      <c r="K8369" s="545" t="s">
        <v>13413</v>
      </c>
      <c r="L8369" s="545" t="s">
        <v>13413</v>
      </c>
      <c r="M8369" s="548" t="s">
        <v>13758</v>
      </c>
      <c r="N8369" s="545" t="s">
        <v>13413</v>
      </c>
      <c r="O8369" s="545" t="s">
        <v>13413</v>
      </c>
      <c r="P8369" s="549">
        <v>5899</v>
      </c>
      <c r="Q8369" s="549">
        <v>1</v>
      </c>
      <c r="R8369" s="549">
        <v>59</v>
      </c>
      <c r="S8369" s="548"/>
      <c r="T8369" s="548"/>
      <c r="U8369" s="99"/>
    </row>
    <row r="8370" spans="1:21" ht="19.5" customHeight="1">
      <c r="A8370" s="545">
        <v>103053</v>
      </c>
      <c r="B8370" s="545" t="s">
        <v>6278</v>
      </c>
      <c r="C8370" s="545" t="s">
        <v>216</v>
      </c>
      <c r="D8370" s="546">
        <v>46052</v>
      </c>
      <c r="E8370" s="171" t="str">
        <f t="shared" si="130"/>
        <v>2026</v>
      </c>
      <c r="F8370" s="547">
        <v>30</v>
      </c>
      <c r="G8370" s="548">
        <v>0.19</v>
      </c>
      <c r="H8370" s="547">
        <v>25.21</v>
      </c>
      <c r="I8370" s="545" t="s">
        <v>12659</v>
      </c>
      <c r="J8370" s="545" t="s">
        <v>13307</v>
      </c>
      <c r="K8370" s="545" t="s">
        <v>13413</v>
      </c>
      <c r="L8370" s="545" t="s">
        <v>13413</v>
      </c>
      <c r="M8370" s="548" t="s">
        <v>13758</v>
      </c>
      <c r="N8370" s="545" t="s">
        <v>13413</v>
      </c>
      <c r="O8370" s="545" t="s">
        <v>13413</v>
      </c>
      <c r="P8370" s="549">
        <v>5901</v>
      </c>
      <c r="Q8370" s="549">
        <v>1</v>
      </c>
      <c r="R8370" s="549">
        <v>116</v>
      </c>
      <c r="S8370" s="548">
        <v>2228</v>
      </c>
      <c r="T8370" s="548"/>
      <c r="U8370" s="99"/>
    </row>
    <row r="8371" spans="1:21" ht="19.5" customHeight="1">
      <c r="A8371" s="545">
        <v>103054</v>
      </c>
      <c r="B8371" s="545" t="s">
        <v>4171</v>
      </c>
      <c r="C8371" s="545" t="s">
        <v>216</v>
      </c>
      <c r="D8371" s="546">
        <v>44601</v>
      </c>
      <c r="E8371" s="171" t="str">
        <f t="shared" si="130"/>
        <v>2022</v>
      </c>
      <c r="F8371" s="547">
        <v>245</v>
      </c>
      <c r="G8371" s="548">
        <v>0.19</v>
      </c>
      <c r="H8371" s="547">
        <v>205.88</v>
      </c>
      <c r="I8371" s="545" t="s">
        <v>12973</v>
      </c>
      <c r="J8371" s="545" t="s">
        <v>13297</v>
      </c>
      <c r="K8371" s="545" t="s">
        <v>13413</v>
      </c>
      <c r="L8371" s="545" t="s">
        <v>13413</v>
      </c>
      <c r="M8371" s="548" t="s">
        <v>13758</v>
      </c>
      <c r="N8371" s="545" t="s">
        <v>13413</v>
      </c>
      <c r="O8371" s="545" t="s">
        <v>13413</v>
      </c>
      <c r="P8371" s="549">
        <v>5902</v>
      </c>
      <c r="Q8371" s="549">
        <v>1</v>
      </c>
      <c r="R8371" s="549">
        <v>59</v>
      </c>
      <c r="S8371" s="548">
        <v>2257</v>
      </c>
      <c r="T8371" s="548"/>
      <c r="U8371" s="99"/>
    </row>
    <row r="8372" spans="1:21" ht="19.5" customHeight="1">
      <c r="A8372" s="545">
        <v>103055</v>
      </c>
      <c r="B8372" s="545" t="s">
        <v>4256</v>
      </c>
      <c r="C8372" s="545" t="s">
        <v>4504</v>
      </c>
      <c r="D8372" s="546">
        <v>44588</v>
      </c>
      <c r="E8372" s="171" t="str">
        <f t="shared" si="130"/>
        <v>2022</v>
      </c>
      <c r="F8372" s="547">
        <v>25841</v>
      </c>
      <c r="G8372" s="548">
        <v>0.19</v>
      </c>
      <c r="H8372" s="547">
        <v>21715.13</v>
      </c>
      <c r="I8372" s="545" t="s">
        <v>12973</v>
      </c>
      <c r="J8372" s="545" t="s">
        <v>13297</v>
      </c>
      <c r="K8372" s="545" t="s">
        <v>13413</v>
      </c>
      <c r="L8372" s="545" t="s">
        <v>13413</v>
      </c>
      <c r="M8372" s="548" t="s">
        <v>13868</v>
      </c>
      <c r="N8372" s="545" t="s">
        <v>13413</v>
      </c>
      <c r="O8372" s="545" t="s">
        <v>13413</v>
      </c>
      <c r="P8372" s="549">
        <v>5903</v>
      </c>
      <c r="Q8372" s="549">
        <v>2</v>
      </c>
      <c r="R8372" s="549">
        <v>59</v>
      </c>
      <c r="S8372" s="548">
        <v>2257</v>
      </c>
      <c r="T8372" s="548"/>
      <c r="U8372" s="99"/>
    </row>
    <row r="8373" spans="1:21" ht="19.5" customHeight="1">
      <c r="A8373" s="545">
        <v>103056</v>
      </c>
      <c r="B8373" s="545" t="s">
        <v>1408</v>
      </c>
      <c r="C8373" s="545" t="s">
        <v>216</v>
      </c>
      <c r="D8373" s="546">
        <v>44588</v>
      </c>
      <c r="E8373" s="171" t="str">
        <f t="shared" si="130"/>
        <v>2022</v>
      </c>
      <c r="F8373" s="547">
        <v>57824</v>
      </c>
      <c r="G8373" s="548">
        <v>0.19</v>
      </c>
      <c r="H8373" s="547">
        <v>48591.6</v>
      </c>
      <c r="I8373" s="545" t="s">
        <v>12700</v>
      </c>
      <c r="J8373" s="545" t="s">
        <v>13297</v>
      </c>
      <c r="K8373" s="545" t="s">
        <v>13413</v>
      </c>
      <c r="L8373" s="545" t="s">
        <v>13413</v>
      </c>
      <c r="M8373" s="548" t="s">
        <v>13868</v>
      </c>
      <c r="N8373" s="545" t="s">
        <v>13413</v>
      </c>
      <c r="O8373" s="545" t="s">
        <v>13413</v>
      </c>
      <c r="P8373" s="549">
        <v>5904</v>
      </c>
      <c r="Q8373" s="549">
        <v>2</v>
      </c>
      <c r="R8373" s="549">
        <v>117</v>
      </c>
      <c r="S8373" s="548">
        <v>2257</v>
      </c>
      <c r="T8373" s="548"/>
      <c r="U8373" s="99"/>
    </row>
    <row r="8374" spans="1:21" ht="19.5" customHeight="1">
      <c r="A8374" s="545">
        <v>103057</v>
      </c>
      <c r="B8374" s="545" t="s">
        <v>4125</v>
      </c>
      <c r="C8374" s="545" t="s">
        <v>4504</v>
      </c>
      <c r="D8374" s="546"/>
      <c r="E8374" s="171" t="str">
        <f t="shared" si="130"/>
        <v>1900</v>
      </c>
      <c r="F8374" s="547">
        <v>0</v>
      </c>
      <c r="G8374" s="548">
        <v>0</v>
      </c>
      <c r="H8374" s="547">
        <v>0</v>
      </c>
      <c r="I8374" s="545" t="s">
        <v>12973</v>
      </c>
      <c r="J8374" s="545"/>
      <c r="K8374" s="545" t="s">
        <v>13413</v>
      </c>
      <c r="L8374" s="545" t="s">
        <v>13413</v>
      </c>
      <c r="M8374" s="548" t="s">
        <v>13868</v>
      </c>
      <c r="N8374" s="545" t="s">
        <v>13413</v>
      </c>
      <c r="O8374" s="545" t="s">
        <v>13413</v>
      </c>
      <c r="P8374" s="549">
        <v>5905</v>
      </c>
      <c r="Q8374" s="549">
        <v>2</v>
      </c>
      <c r="R8374" s="549">
        <v>59</v>
      </c>
      <c r="S8374" s="548"/>
      <c r="T8374" s="548"/>
      <c r="U8374" s="99"/>
    </row>
    <row r="8375" spans="1:21" ht="19.5" customHeight="1">
      <c r="A8375" s="545">
        <v>103058</v>
      </c>
      <c r="B8375" s="545" t="s">
        <v>6600</v>
      </c>
      <c r="C8375" s="545" t="s">
        <v>216</v>
      </c>
      <c r="D8375" s="546">
        <v>44589</v>
      </c>
      <c r="E8375" s="171" t="str">
        <f t="shared" si="130"/>
        <v>2022</v>
      </c>
      <c r="F8375" s="547">
        <v>6337</v>
      </c>
      <c r="G8375" s="548">
        <v>0.19</v>
      </c>
      <c r="H8375" s="547">
        <v>5325.21</v>
      </c>
      <c r="I8375" s="545" t="s">
        <v>12659</v>
      </c>
      <c r="J8375" s="545" t="s">
        <v>13297</v>
      </c>
      <c r="K8375" s="545" t="s">
        <v>19008</v>
      </c>
      <c r="L8375" s="545" t="s">
        <v>13413</v>
      </c>
      <c r="M8375" s="548" t="s">
        <v>13758</v>
      </c>
      <c r="N8375" s="545" t="s">
        <v>13413</v>
      </c>
      <c r="O8375" s="545" t="s">
        <v>13413</v>
      </c>
      <c r="P8375" s="549">
        <v>5906</v>
      </c>
      <c r="Q8375" s="549">
        <v>1</v>
      </c>
      <c r="R8375" s="549">
        <v>116</v>
      </c>
      <c r="S8375" s="548">
        <v>2257</v>
      </c>
      <c r="T8375" s="548"/>
      <c r="U8375" s="99"/>
    </row>
    <row r="8376" spans="1:21" ht="19.5" customHeight="1">
      <c r="A8376" s="545">
        <v>103059</v>
      </c>
      <c r="B8376" s="545" t="s">
        <v>2903</v>
      </c>
      <c r="C8376" s="545" t="s">
        <v>786</v>
      </c>
      <c r="D8376" s="546">
        <v>46058</v>
      </c>
      <c r="E8376" s="171" t="str">
        <f t="shared" si="130"/>
        <v>2026</v>
      </c>
      <c r="F8376" s="547">
        <v>34058</v>
      </c>
      <c r="G8376" s="548">
        <v>0.19</v>
      </c>
      <c r="H8376" s="547">
        <v>28620.17</v>
      </c>
      <c r="I8376" s="545" t="s">
        <v>12683</v>
      </c>
      <c r="J8376" s="545" t="s">
        <v>13298</v>
      </c>
      <c r="K8376" s="545" t="s">
        <v>13413</v>
      </c>
      <c r="L8376" s="545" t="s">
        <v>13413</v>
      </c>
      <c r="M8376" s="548" t="s">
        <v>13758</v>
      </c>
      <c r="N8376" s="545" t="s">
        <v>13413</v>
      </c>
      <c r="O8376" s="545" t="s">
        <v>13413</v>
      </c>
      <c r="P8376" s="549">
        <v>5907</v>
      </c>
      <c r="Q8376" s="549">
        <v>1</v>
      </c>
      <c r="R8376" s="549">
        <v>18</v>
      </c>
      <c r="S8376" s="548">
        <v>1012</v>
      </c>
      <c r="T8376" s="548"/>
      <c r="U8376" s="99"/>
    </row>
    <row r="8377" spans="1:21" ht="19.5" customHeight="1">
      <c r="A8377" s="545">
        <v>103060</v>
      </c>
      <c r="B8377" s="545" t="s">
        <v>523</v>
      </c>
      <c r="C8377" s="545" t="s">
        <v>216</v>
      </c>
      <c r="D8377" s="546"/>
      <c r="E8377" s="171" t="str">
        <f t="shared" si="130"/>
        <v>1900</v>
      </c>
      <c r="F8377" s="547">
        <v>0</v>
      </c>
      <c r="G8377" s="548">
        <v>0</v>
      </c>
      <c r="H8377" s="547">
        <v>0</v>
      </c>
      <c r="I8377" s="545" t="s">
        <v>12673</v>
      </c>
      <c r="J8377" s="545"/>
      <c r="K8377" s="545" t="s">
        <v>13413</v>
      </c>
      <c r="L8377" s="545" t="s">
        <v>13413</v>
      </c>
      <c r="M8377" s="548" t="s">
        <v>13758</v>
      </c>
      <c r="N8377" s="545" t="s">
        <v>22148</v>
      </c>
      <c r="O8377" s="545" t="s">
        <v>13413</v>
      </c>
      <c r="P8377" s="549">
        <v>5908</v>
      </c>
      <c r="Q8377" s="549">
        <v>1</v>
      </c>
      <c r="R8377" s="549">
        <v>83</v>
      </c>
      <c r="S8377" s="548"/>
      <c r="T8377" s="548">
        <v>163</v>
      </c>
      <c r="U8377" s="99"/>
    </row>
    <row r="8378" spans="1:21" ht="19.5" customHeight="1">
      <c r="A8378" s="545">
        <v>103061</v>
      </c>
      <c r="B8378" s="545" t="s">
        <v>10259</v>
      </c>
      <c r="C8378" s="545" t="s">
        <v>216</v>
      </c>
      <c r="D8378" s="546"/>
      <c r="E8378" s="171" t="str">
        <f t="shared" si="130"/>
        <v>1900</v>
      </c>
      <c r="F8378" s="547">
        <v>0</v>
      </c>
      <c r="G8378" s="548">
        <v>0</v>
      </c>
      <c r="H8378" s="547">
        <v>0</v>
      </c>
      <c r="I8378" s="545" t="s">
        <v>12674</v>
      </c>
      <c r="J8378" s="545"/>
      <c r="K8378" s="545" t="s">
        <v>13413</v>
      </c>
      <c r="L8378" s="545" t="s">
        <v>13899</v>
      </c>
      <c r="M8378" s="548" t="s">
        <v>13758</v>
      </c>
      <c r="N8378" s="545" t="s">
        <v>13413</v>
      </c>
      <c r="O8378" s="545" t="s">
        <v>13413</v>
      </c>
      <c r="P8378" s="549">
        <v>5909</v>
      </c>
      <c r="Q8378" s="549">
        <v>1</v>
      </c>
      <c r="R8378" s="549">
        <v>5</v>
      </c>
      <c r="S8378" s="548"/>
      <c r="T8378" s="548"/>
      <c r="U8378" s="99"/>
    </row>
    <row r="8379" spans="1:21" ht="19.5" customHeight="1">
      <c r="A8379" s="545">
        <v>103062</v>
      </c>
      <c r="B8379" s="545" t="s">
        <v>4115</v>
      </c>
      <c r="C8379" s="545" t="s">
        <v>216</v>
      </c>
      <c r="D8379" s="546"/>
      <c r="E8379" s="171" t="str">
        <f t="shared" si="130"/>
        <v>1900</v>
      </c>
      <c r="F8379" s="547">
        <v>0</v>
      </c>
      <c r="G8379" s="548">
        <v>0</v>
      </c>
      <c r="H8379" s="547">
        <v>0</v>
      </c>
      <c r="I8379" s="545" t="s">
        <v>12973</v>
      </c>
      <c r="J8379" s="545"/>
      <c r="K8379" s="545" t="s">
        <v>13413</v>
      </c>
      <c r="L8379" s="545" t="s">
        <v>13413</v>
      </c>
      <c r="M8379" s="548" t="s">
        <v>13758</v>
      </c>
      <c r="N8379" s="545" t="s">
        <v>13413</v>
      </c>
      <c r="O8379" s="545" t="s">
        <v>13413</v>
      </c>
      <c r="P8379" s="549">
        <v>5910</v>
      </c>
      <c r="Q8379" s="549">
        <v>1</v>
      </c>
      <c r="R8379" s="549">
        <v>59</v>
      </c>
      <c r="S8379" s="548"/>
      <c r="T8379" s="548"/>
      <c r="U8379" s="99"/>
    </row>
    <row r="8380" spans="1:21" ht="19.5" customHeight="1">
      <c r="A8380" s="545">
        <v>103063</v>
      </c>
      <c r="B8380" s="545" t="s">
        <v>12399</v>
      </c>
      <c r="C8380" s="545" t="s">
        <v>216</v>
      </c>
      <c r="D8380" s="546">
        <v>46052</v>
      </c>
      <c r="E8380" s="171" t="str">
        <f t="shared" si="130"/>
        <v>2026</v>
      </c>
      <c r="F8380" s="547">
        <v>1565</v>
      </c>
      <c r="G8380" s="548">
        <v>0.19</v>
      </c>
      <c r="H8380" s="547">
        <v>1315.13</v>
      </c>
      <c r="I8380" s="545" t="s">
        <v>12701</v>
      </c>
      <c r="J8380" s="545" t="s">
        <v>13307</v>
      </c>
      <c r="K8380" s="545" t="s">
        <v>14906</v>
      </c>
      <c r="L8380" s="545" t="s">
        <v>13413</v>
      </c>
      <c r="M8380" s="548" t="s">
        <v>13758</v>
      </c>
      <c r="N8380" s="545" t="s">
        <v>13413</v>
      </c>
      <c r="O8380" s="545" t="s">
        <v>13413</v>
      </c>
      <c r="P8380" s="549">
        <v>5911</v>
      </c>
      <c r="Q8380" s="549">
        <v>1</v>
      </c>
      <c r="R8380" s="549">
        <v>10</v>
      </c>
      <c r="S8380" s="548">
        <v>2228</v>
      </c>
      <c r="T8380" s="548"/>
      <c r="U8380" s="99"/>
    </row>
    <row r="8381" spans="1:21" ht="19.5" customHeight="1">
      <c r="A8381" s="545">
        <v>103064</v>
      </c>
      <c r="B8381" s="545" t="s">
        <v>2925</v>
      </c>
      <c r="C8381" s="545" t="s">
        <v>216</v>
      </c>
      <c r="D8381" s="546">
        <v>45708</v>
      </c>
      <c r="E8381" s="171" t="str">
        <f t="shared" si="130"/>
        <v>2025</v>
      </c>
      <c r="F8381" s="547">
        <v>1377.54</v>
      </c>
      <c r="G8381" s="548">
        <v>0.19</v>
      </c>
      <c r="H8381" s="547">
        <v>1157.5999999999999</v>
      </c>
      <c r="I8381" s="545" t="s">
        <v>12683</v>
      </c>
      <c r="J8381" s="545" t="s">
        <v>13307</v>
      </c>
      <c r="K8381" s="545" t="s">
        <v>13413</v>
      </c>
      <c r="L8381" s="545" t="s">
        <v>13413</v>
      </c>
      <c r="M8381" s="548" t="s">
        <v>13758</v>
      </c>
      <c r="N8381" s="545" t="s">
        <v>13413</v>
      </c>
      <c r="O8381" s="545" t="s">
        <v>13413</v>
      </c>
      <c r="P8381" s="549">
        <v>5912</v>
      </c>
      <c r="Q8381" s="549">
        <v>1</v>
      </c>
      <c r="R8381" s="549">
        <v>18</v>
      </c>
      <c r="S8381" s="548">
        <v>2228</v>
      </c>
      <c r="T8381" s="548"/>
      <c r="U8381" s="99"/>
    </row>
    <row r="8382" spans="1:21" ht="19.5" customHeight="1">
      <c r="A8382" s="545">
        <v>103065</v>
      </c>
      <c r="B8382" s="545" t="s">
        <v>1688</v>
      </c>
      <c r="C8382" s="545" t="s">
        <v>206</v>
      </c>
      <c r="D8382" s="546"/>
      <c r="E8382" s="171" t="str">
        <f t="shared" si="130"/>
        <v>1900</v>
      </c>
      <c r="F8382" s="547">
        <v>0</v>
      </c>
      <c r="G8382" s="548">
        <v>0</v>
      </c>
      <c r="H8382" s="547">
        <v>0</v>
      </c>
      <c r="I8382" s="545" t="s">
        <v>12645</v>
      </c>
      <c r="J8382" s="545"/>
      <c r="K8382" s="545" t="s">
        <v>13413</v>
      </c>
      <c r="L8382" s="545" t="s">
        <v>13413</v>
      </c>
      <c r="M8382" s="548" t="s">
        <v>13758</v>
      </c>
      <c r="N8382" s="545" t="s">
        <v>13413</v>
      </c>
      <c r="O8382" s="545" t="s">
        <v>13413</v>
      </c>
      <c r="P8382" s="549">
        <v>5913</v>
      </c>
      <c r="Q8382" s="549">
        <v>1</v>
      </c>
      <c r="R8382" s="549">
        <v>12</v>
      </c>
      <c r="S8382" s="548"/>
      <c r="T8382" s="548"/>
      <c r="U8382" s="99"/>
    </row>
    <row r="8383" spans="1:21" ht="19.5" customHeight="1">
      <c r="A8383" s="545">
        <v>103066</v>
      </c>
      <c r="B8383" s="545" t="s">
        <v>4091</v>
      </c>
      <c r="C8383" s="545" t="s">
        <v>216</v>
      </c>
      <c r="D8383" s="546"/>
      <c r="E8383" s="171" t="str">
        <f t="shared" si="130"/>
        <v>1900</v>
      </c>
      <c r="F8383" s="547">
        <v>0</v>
      </c>
      <c r="G8383" s="548">
        <v>0</v>
      </c>
      <c r="H8383" s="547">
        <v>0</v>
      </c>
      <c r="I8383" s="545" t="s">
        <v>12973</v>
      </c>
      <c r="J8383" s="545"/>
      <c r="K8383" s="545" t="s">
        <v>13413</v>
      </c>
      <c r="L8383" s="545" t="s">
        <v>13413</v>
      </c>
      <c r="M8383" s="548" t="s">
        <v>13758</v>
      </c>
      <c r="N8383" s="545" t="s">
        <v>13413</v>
      </c>
      <c r="O8383" s="545" t="s">
        <v>13413</v>
      </c>
      <c r="P8383" s="549">
        <v>5914</v>
      </c>
      <c r="Q8383" s="549">
        <v>1</v>
      </c>
      <c r="R8383" s="549">
        <v>59</v>
      </c>
      <c r="S8383" s="548"/>
      <c r="T8383" s="548"/>
      <c r="U8383" s="99"/>
    </row>
    <row r="8384" spans="1:21" ht="19.5" customHeight="1">
      <c r="A8384" s="545">
        <v>103067</v>
      </c>
      <c r="B8384" s="545" t="s">
        <v>6599</v>
      </c>
      <c r="C8384" s="545" t="s">
        <v>216</v>
      </c>
      <c r="D8384" s="546">
        <v>44601</v>
      </c>
      <c r="E8384" s="171" t="str">
        <f t="shared" si="130"/>
        <v>2022</v>
      </c>
      <c r="F8384" s="547">
        <v>3677</v>
      </c>
      <c r="G8384" s="548">
        <v>0.19</v>
      </c>
      <c r="H8384" s="547">
        <v>3089.92</v>
      </c>
      <c r="I8384" s="545" t="s">
        <v>12659</v>
      </c>
      <c r="J8384" s="545" t="s">
        <v>13297</v>
      </c>
      <c r="K8384" s="545" t="s">
        <v>19009</v>
      </c>
      <c r="L8384" s="545" t="s">
        <v>13413</v>
      </c>
      <c r="M8384" s="548" t="s">
        <v>13758</v>
      </c>
      <c r="N8384" s="545" t="s">
        <v>13413</v>
      </c>
      <c r="O8384" s="545" t="s">
        <v>13413</v>
      </c>
      <c r="P8384" s="549">
        <v>5915</v>
      </c>
      <c r="Q8384" s="549">
        <v>1</v>
      </c>
      <c r="R8384" s="549">
        <v>116</v>
      </c>
      <c r="S8384" s="548">
        <v>2257</v>
      </c>
      <c r="T8384" s="548"/>
      <c r="U8384" s="99"/>
    </row>
    <row r="8385" spans="1:21" ht="19.5" customHeight="1">
      <c r="A8385" s="545">
        <v>103068</v>
      </c>
      <c r="B8385" s="545" t="s">
        <v>6598</v>
      </c>
      <c r="C8385" s="545" t="s">
        <v>216</v>
      </c>
      <c r="D8385" s="546">
        <v>44601</v>
      </c>
      <c r="E8385" s="171" t="str">
        <f t="shared" si="130"/>
        <v>2022</v>
      </c>
      <c r="F8385" s="547">
        <v>6913</v>
      </c>
      <c r="G8385" s="548">
        <v>0.19</v>
      </c>
      <c r="H8385" s="547">
        <v>5809.24</v>
      </c>
      <c r="I8385" s="545" t="s">
        <v>12973</v>
      </c>
      <c r="J8385" s="545" t="s">
        <v>13297</v>
      </c>
      <c r="K8385" s="545" t="s">
        <v>13413</v>
      </c>
      <c r="L8385" s="545" t="s">
        <v>13413</v>
      </c>
      <c r="M8385" s="548" t="s">
        <v>13758</v>
      </c>
      <c r="N8385" s="545" t="s">
        <v>13413</v>
      </c>
      <c r="O8385" s="545" t="s">
        <v>13413</v>
      </c>
      <c r="P8385" s="549">
        <v>5916</v>
      </c>
      <c r="Q8385" s="549">
        <v>1</v>
      </c>
      <c r="R8385" s="549">
        <v>59</v>
      </c>
      <c r="S8385" s="548">
        <v>2257</v>
      </c>
      <c r="T8385" s="548"/>
      <c r="U8385" s="99"/>
    </row>
    <row r="8386" spans="1:21" ht="19.5" customHeight="1">
      <c r="A8386" s="545">
        <v>103069</v>
      </c>
      <c r="B8386" s="545" t="s">
        <v>10258</v>
      </c>
      <c r="C8386" s="545" t="s">
        <v>209</v>
      </c>
      <c r="D8386" s="546"/>
      <c r="E8386" s="171" t="str">
        <f t="shared" si="130"/>
        <v>1900</v>
      </c>
      <c r="F8386" s="547">
        <v>0</v>
      </c>
      <c r="G8386" s="548">
        <v>0</v>
      </c>
      <c r="H8386" s="547">
        <v>0</v>
      </c>
      <c r="I8386" s="545" t="s">
        <v>12973</v>
      </c>
      <c r="J8386" s="545"/>
      <c r="K8386" s="545" t="s">
        <v>13413</v>
      </c>
      <c r="L8386" s="545" t="s">
        <v>13413</v>
      </c>
      <c r="M8386" s="548" t="s">
        <v>13758</v>
      </c>
      <c r="N8386" s="545" t="s">
        <v>13413</v>
      </c>
      <c r="O8386" s="545" t="s">
        <v>13413</v>
      </c>
      <c r="P8386" s="549">
        <v>5917</v>
      </c>
      <c r="Q8386" s="549">
        <v>1</v>
      </c>
      <c r="R8386" s="549">
        <v>59</v>
      </c>
      <c r="S8386" s="548"/>
      <c r="T8386" s="548"/>
      <c r="U8386" s="99"/>
    </row>
    <row r="8387" spans="1:21" ht="19.5" customHeight="1">
      <c r="A8387" s="545">
        <v>103070</v>
      </c>
      <c r="B8387" s="545" t="s">
        <v>4318</v>
      </c>
      <c r="C8387" s="545" t="s">
        <v>206</v>
      </c>
      <c r="D8387" s="546"/>
      <c r="E8387" s="171" t="str">
        <f t="shared" si="130"/>
        <v>1900</v>
      </c>
      <c r="F8387" s="547">
        <v>0</v>
      </c>
      <c r="G8387" s="548">
        <v>0</v>
      </c>
      <c r="H8387" s="547">
        <v>0</v>
      </c>
      <c r="I8387" s="545" t="s">
        <v>12973</v>
      </c>
      <c r="J8387" s="545"/>
      <c r="K8387" s="545" t="s">
        <v>13413</v>
      </c>
      <c r="L8387" s="545" t="s">
        <v>13413</v>
      </c>
      <c r="M8387" s="548" t="s">
        <v>13758</v>
      </c>
      <c r="N8387" s="545" t="s">
        <v>13413</v>
      </c>
      <c r="O8387" s="545" t="s">
        <v>13413</v>
      </c>
      <c r="P8387" s="549">
        <v>5918</v>
      </c>
      <c r="Q8387" s="549">
        <v>1</v>
      </c>
      <c r="R8387" s="549">
        <v>59</v>
      </c>
      <c r="S8387" s="548"/>
      <c r="T8387" s="548"/>
      <c r="U8387" s="99"/>
    </row>
    <row r="8388" spans="1:21" ht="19.5" customHeight="1">
      <c r="A8388" s="545">
        <v>103071</v>
      </c>
      <c r="B8388" s="545" t="s">
        <v>2020</v>
      </c>
      <c r="C8388" s="545" t="s">
        <v>216</v>
      </c>
      <c r="D8388" s="546">
        <v>46084</v>
      </c>
      <c r="E8388" s="171" t="str">
        <f t="shared" ref="E8388:E8451" si="131">TEXT(D8388,"YYYY")</f>
        <v>2026</v>
      </c>
      <c r="F8388" s="547">
        <v>5921</v>
      </c>
      <c r="G8388" s="548">
        <v>0.19</v>
      </c>
      <c r="H8388" s="547">
        <v>4975.63</v>
      </c>
      <c r="I8388" s="545" t="s">
        <v>12650</v>
      </c>
      <c r="J8388" s="545" t="s">
        <v>13296</v>
      </c>
      <c r="K8388" s="545" t="s">
        <v>13413</v>
      </c>
      <c r="L8388" s="545" t="s">
        <v>13413</v>
      </c>
      <c r="M8388" s="548" t="s">
        <v>13758</v>
      </c>
      <c r="N8388" s="545" t="s">
        <v>13413</v>
      </c>
      <c r="O8388" s="545" t="s">
        <v>13413</v>
      </c>
      <c r="P8388" s="549">
        <v>5919</v>
      </c>
      <c r="Q8388" s="549">
        <v>1</v>
      </c>
      <c r="R8388" s="549">
        <v>127</v>
      </c>
      <c r="S8388" s="548">
        <v>2218</v>
      </c>
      <c r="T8388" s="548"/>
      <c r="U8388" s="99"/>
    </row>
    <row r="8389" spans="1:21" ht="19.5" customHeight="1">
      <c r="A8389" s="545">
        <v>103072</v>
      </c>
      <c r="B8389" s="545" t="s">
        <v>1961</v>
      </c>
      <c r="C8389" s="545" t="s">
        <v>209</v>
      </c>
      <c r="D8389" s="546">
        <v>46052</v>
      </c>
      <c r="E8389" s="171" t="str">
        <f t="shared" si="131"/>
        <v>2026</v>
      </c>
      <c r="F8389" s="547">
        <v>9734</v>
      </c>
      <c r="G8389" s="548">
        <v>0.19</v>
      </c>
      <c r="H8389" s="547">
        <v>8179.83</v>
      </c>
      <c r="I8389" s="545" t="s">
        <v>12706</v>
      </c>
      <c r="J8389" s="545" t="s">
        <v>13307</v>
      </c>
      <c r="K8389" s="545" t="s">
        <v>13413</v>
      </c>
      <c r="L8389" s="545" t="s">
        <v>13413</v>
      </c>
      <c r="M8389" s="548" t="s">
        <v>13758</v>
      </c>
      <c r="N8389" s="545" t="s">
        <v>13413</v>
      </c>
      <c r="O8389" s="545" t="s">
        <v>13413</v>
      </c>
      <c r="P8389" s="549">
        <v>5920</v>
      </c>
      <c r="Q8389" s="549">
        <v>1</v>
      </c>
      <c r="R8389" s="549">
        <v>128</v>
      </c>
      <c r="S8389" s="548">
        <v>2228</v>
      </c>
      <c r="T8389" s="548"/>
      <c r="U8389" s="99"/>
    </row>
    <row r="8390" spans="1:21" ht="19.5" customHeight="1">
      <c r="A8390" s="545">
        <v>103073</v>
      </c>
      <c r="B8390" s="545" t="s">
        <v>3349</v>
      </c>
      <c r="C8390" s="545" t="s">
        <v>216</v>
      </c>
      <c r="D8390" s="546"/>
      <c r="E8390" s="171" t="str">
        <f t="shared" si="131"/>
        <v>1900</v>
      </c>
      <c r="F8390" s="547">
        <v>0</v>
      </c>
      <c r="G8390" s="548">
        <v>0</v>
      </c>
      <c r="H8390" s="547">
        <v>0</v>
      </c>
      <c r="I8390" s="545" t="s">
        <v>12670</v>
      </c>
      <c r="J8390" s="545"/>
      <c r="K8390" s="545" t="s">
        <v>13413</v>
      </c>
      <c r="L8390" s="545" t="s">
        <v>13413</v>
      </c>
      <c r="M8390" s="548" t="s">
        <v>13758</v>
      </c>
      <c r="N8390" s="545" t="s">
        <v>13413</v>
      </c>
      <c r="O8390" s="545" t="s">
        <v>16500</v>
      </c>
      <c r="P8390" s="549">
        <v>5921</v>
      </c>
      <c r="Q8390" s="549">
        <v>1</v>
      </c>
      <c r="R8390" s="549">
        <v>24</v>
      </c>
      <c r="S8390" s="548"/>
      <c r="T8390" s="548"/>
      <c r="U8390" s="99"/>
    </row>
    <row r="8391" spans="1:21" ht="19.5" customHeight="1">
      <c r="A8391" s="545">
        <v>103074</v>
      </c>
      <c r="B8391" s="545" t="s">
        <v>10257</v>
      </c>
      <c r="C8391" s="545" t="s">
        <v>216</v>
      </c>
      <c r="D8391" s="546"/>
      <c r="E8391" s="171" t="str">
        <f t="shared" si="131"/>
        <v>1900</v>
      </c>
      <c r="F8391" s="547">
        <v>0</v>
      </c>
      <c r="G8391" s="548">
        <v>0</v>
      </c>
      <c r="H8391" s="547">
        <v>0</v>
      </c>
      <c r="I8391" s="545" t="s">
        <v>12670</v>
      </c>
      <c r="J8391" s="545"/>
      <c r="K8391" s="545" t="s">
        <v>13413</v>
      </c>
      <c r="L8391" s="545" t="s">
        <v>13413</v>
      </c>
      <c r="M8391" s="548" t="s">
        <v>13758</v>
      </c>
      <c r="N8391" s="545" t="s">
        <v>13413</v>
      </c>
      <c r="O8391" s="545" t="s">
        <v>16500</v>
      </c>
      <c r="P8391" s="549">
        <v>5922</v>
      </c>
      <c r="Q8391" s="549">
        <v>1</v>
      </c>
      <c r="R8391" s="549">
        <v>24</v>
      </c>
      <c r="S8391" s="548"/>
      <c r="T8391" s="548"/>
      <c r="U8391" s="99"/>
    </row>
    <row r="8392" spans="1:21" ht="19.5" customHeight="1">
      <c r="A8392" s="545">
        <v>103075</v>
      </c>
      <c r="B8392" s="545" t="s">
        <v>1372</v>
      </c>
      <c r="C8392" s="545" t="s">
        <v>221</v>
      </c>
      <c r="D8392" s="546">
        <v>43525</v>
      </c>
      <c r="E8392" s="171" t="str">
        <f t="shared" si="131"/>
        <v>2019</v>
      </c>
      <c r="F8392" s="547">
        <v>1147.01</v>
      </c>
      <c r="G8392" s="548">
        <v>0.19</v>
      </c>
      <c r="H8392" s="547">
        <v>963.87</v>
      </c>
      <c r="I8392" s="545" t="s">
        <v>12700</v>
      </c>
      <c r="J8392" s="545" t="s">
        <v>13298</v>
      </c>
      <c r="K8392" s="545" t="s">
        <v>13413</v>
      </c>
      <c r="L8392" s="545" t="s">
        <v>13413</v>
      </c>
      <c r="M8392" s="548" t="s">
        <v>13758</v>
      </c>
      <c r="N8392" s="545" t="s">
        <v>13413</v>
      </c>
      <c r="O8392" s="545" t="s">
        <v>13413</v>
      </c>
      <c r="P8392" s="549">
        <v>5923</v>
      </c>
      <c r="Q8392" s="549">
        <v>1</v>
      </c>
      <c r="R8392" s="549">
        <v>117</v>
      </c>
      <c r="S8392" s="548">
        <v>1012</v>
      </c>
      <c r="T8392" s="548"/>
      <c r="U8392" s="99"/>
    </row>
    <row r="8393" spans="1:21" ht="19.5" customHeight="1">
      <c r="A8393" s="545">
        <v>103076</v>
      </c>
      <c r="B8393" s="545" t="s">
        <v>3838</v>
      </c>
      <c r="C8393" s="545" t="s">
        <v>216</v>
      </c>
      <c r="D8393" s="546">
        <v>46073</v>
      </c>
      <c r="E8393" s="171" t="str">
        <f t="shared" si="131"/>
        <v>2026</v>
      </c>
      <c r="F8393" s="547">
        <v>28342</v>
      </c>
      <c r="G8393" s="548">
        <v>0</v>
      </c>
      <c r="H8393" s="547">
        <v>28342</v>
      </c>
      <c r="I8393" s="545" t="s">
        <v>12766</v>
      </c>
      <c r="J8393" s="545" t="s">
        <v>13298</v>
      </c>
      <c r="K8393" s="545" t="s">
        <v>13413</v>
      </c>
      <c r="L8393" s="545" t="s">
        <v>13413</v>
      </c>
      <c r="M8393" s="548" t="s">
        <v>13758</v>
      </c>
      <c r="N8393" s="545" t="s">
        <v>13413</v>
      </c>
      <c r="O8393" s="545" t="s">
        <v>13413</v>
      </c>
      <c r="P8393" s="549">
        <v>5924</v>
      </c>
      <c r="Q8393" s="549">
        <v>1</v>
      </c>
      <c r="R8393" s="549">
        <v>172</v>
      </c>
      <c r="S8393" s="548">
        <v>1012</v>
      </c>
      <c r="T8393" s="548"/>
      <c r="U8393" s="99"/>
    </row>
    <row r="8394" spans="1:21" ht="19.5" customHeight="1">
      <c r="A8394" s="545">
        <v>103077</v>
      </c>
      <c r="B8394" s="545" t="s">
        <v>3839</v>
      </c>
      <c r="C8394" s="545" t="s">
        <v>216</v>
      </c>
      <c r="D8394" s="546">
        <v>46052</v>
      </c>
      <c r="E8394" s="171" t="str">
        <f t="shared" si="131"/>
        <v>2026</v>
      </c>
      <c r="F8394" s="547">
        <v>42825</v>
      </c>
      <c r="G8394" s="548">
        <v>0</v>
      </c>
      <c r="H8394" s="547">
        <v>42825</v>
      </c>
      <c r="I8394" s="545" t="s">
        <v>12766</v>
      </c>
      <c r="J8394" s="545" t="s">
        <v>13307</v>
      </c>
      <c r="K8394" s="545" t="s">
        <v>13413</v>
      </c>
      <c r="L8394" s="545" t="s">
        <v>13413</v>
      </c>
      <c r="M8394" s="548" t="s">
        <v>13758</v>
      </c>
      <c r="N8394" s="545" t="s">
        <v>13413</v>
      </c>
      <c r="O8394" s="545" t="s">
        <v>13413</v>
      </c>
      <c r="P8394" s="549">
        <v>5925</v>
      </c>
      <c r="Q8394" s="549">
        <v>1</v>
      </c>
      <c r="R8394" s="549">
        <v>172</v>
      </c>
      <c r="S8394" s="548">
        <v>2228</v>
      </c>
      <c r="T8394" s="548"/>
      <c r="U8394" s="99"/>
    </row>
    <row r="8395" spans="1:21" ht="19.5" customHeight="1">
      <c r="A8395" s="545">
        <v>103078</v>
      </c>
      <c r="B8395" s="545" t="s">
        <v>1830</v>
      </c>
      <c r="C8395" s="545" t="s">
        <v>216</v>
      </c>
      <c r="D8395" s="546">
        <v>45708</v>
      </c>
      <c r="E8395" s="171" t="str">
        <f t="shared" si="131"/>
        <v>2025</v>
      </c>
      <c r="F8395" s="547">
        <v>31041.09</v>
      </c>
      <c r="G8395" s="548">
        <v>0.19</v>
      </c>
      <c r="H8395" s="547">
        <v>26084.95</v>
      </c>
      <c r="I8395" s="545" t="s">
        <v>12637</v>
      </c>
      <c r="J8395" s="545" t="s">
        <v>13307</v>
      </c>
      <c r="K8395" s="545" t="s">
        <v>13413</v>
      </c>
      <c r="L8395" s="545" t="s">
        <v>13413</v>
      </c>
      <c r="M8395" s="548" t="s">
        <v>13758</v>
      </c>
      <c r="N8395" s="545" t="s">
        <v>13413</v>
      </c>
      <c r="O8395" s="545" t="s">
        <v>13413</v>
      </c>
      <c r="P8395" s="549">
        <v>5926</v>
      </c>
      <c r="Q8395" s="549">
        <v>1</v>
      </c>
      <c r="R8395" s="549">
        <v>13</v>
      </c>
      <c r="S8395" s="548">
        <v>2228</v>
      </c>
      <c r="T8395" s="548"/>
      <c r="U8395" s="99"/>
    </row>
    <row r="8396" spans="1:21" ht="19.5" customHeight="1">
      <c r="A8396" s="545">
        <v>103079</v>
      </c>
      <c r="B8396" s="545" t="s">
        <v>834</v>
      </c>
      <c r="C8396" s="545" t="s">
        <v>221</v>
      </c>
      <c r="D8396" s="546">
        <v>46052</v>
      </c>
      <c r="E8396" s="171" t="str">
        <f t="shared" si="131"/>
        <v>2026</v>
      </c>
      <c r="F8396" s="547">
        <v>35485</v>
      </c>
      <c r="G8396" s="548">
        <v>0.19</v>
      </c>
      <c r="H8396" s="547">
        <v>29819.33</v>
      </c>
      <c r="I8396" s="545" t="s">
        <v>12688</v>
      </c>
      <c r="J8396" s="545" t="s">
        <v>13307</v>
      </c>
      <c r="K8396" s="545" t="s">
        <v>19010</v>
      </c>
      <c r="L8396" s="545" t="s">
        <v>13413</v>
      </c>
      <c r="M8396" s="548" t="s">
        <v>13758</v>
      </c>
      <c r="N8396" s="545" t="s">
        <v>13413</v>
      </c>
      <c r="O8396" s="545" t="s">
        <v>13413</v>
      </c>
      <c r="P8396" s="549">
        <v>5927</v>
      </c>
      <c r="Q8396" s="549">
        <v>1</v>
      </c>
      <c r="R8396" s="549">
        <v>92</v>
      </c>
      <c r="S8396" s="548">
        <v>2228</v>
      </c>
      <c r="T8396" s="548"/>
      <c r="U8396" s="99"/>
    </row>
    <row r="8397" spans="1:21" ht="19.5" customHeight="1">
      <c r="A8397" s="545">
        <v>103080</v>
      </c>
      <c r="B8397" s="545" t="s">
        <v>1615</v>
      </c>
      <c r="C8397" s="545" t="s">
        <v>221</v>
      </c>
      <c r="D8397" s="546"/>
      <c r="E8397" s="171" t="str">
        <f t="shared" si="131"/>
        <v>1900</v>
      </c>
      <c r="F8397" s="547">
        <v>0</v>
      </c>
      <c r="G8397" s="548">
        <v>0</v>
      </c>
      <c r="H8397" s="547">
        <v>0</v>
      </c>
      <c r="I8397" s="545" t="s">
        <v>12709</v>
      </c>
      <c r="J8397" s="545"/>
      <c r="K8397" s="545" t="s">
        <v>13413</v>
      </c>
      <c r="L8397" s="545" t="s">
        <v>13413</v>
      </c>
      <c r="M8397" s="548" t="s">
        <v>13758</v>
      </c>
      <c r="N8397" s="545" t="s">
        <v>13413</v>
      </c>
      <c r="O8397" s="545" t="s">
        <v>16102</v>
      </c>
      <c r="P8397" s="549">
        <v>5928</v>
      </c>
      <c r="Q8397" s="549">
        <v>1</v>
      </c>
      <c r="R8397" s="549">
        <v>124</v>
      </c>
      <c r="S8397" s="548"/>
      <c r="T8397" s="548"/>
      <c r="U8397" s="99"/>
    </row>
    <row r="8398" spans="1:21" ht="19.5" customHeight="1">
      <c r="A8398" s="545">
        <v>103081</v>
      </c>
      <c r="B8398" s="545" t="s">
        <v>4218</v>
      </c>
      <c r="C8398" s="545" t="s">
        <v>221</v>
      </c>
      <c r="D8398" s="546"/>
      <c r="E8398" s="171" t="str">
        <f t="shared" si="131"/>
        <v>1900</v>
      </c>
      <c r="F8398" s="547">
        <v>0</v>
      </c>
      <c r="G8398" s="548">
        <v>0</v>
      </c>
      <c r="H8398" s="547">
        <v>0</v>
      </c>
      <c r="I8398" s="545" t="s">
        <v>12973</v>
      </c>
      <c r="J8398" s="545"/>
      <c r="K8398" s="545" t="s">
        <v>13413</v>
      </c>
      <c r="L8398" s="545" t="s">
        <v>13413</v>
      </c>
      <c r="M8398" s="548" t="s">
        <v>13758</v>
      </c>
      <c r="N8398" s="545" t="s">
        <v>13413</v>
      </c>
      <c r="O8398" s="545" t="s">
        <v>13413</v>
      </c>
      <c r="P8398" s="549">
        <v>5929</v>
      </c>
      <c r="Q8398" s="549">
        <v>1</v>
      </c>
      <c r="R8398" s="549">
        <v>59</v>
      </c>
      <c r="S8398" s="548"/>
      <c r="T8398" s="548"/>
      <c r="U8398" s="99"/>
    </row>
    <row r="8399" spans="1:21" ht="19.5" customHeight="1">
      <c r="A8399" s="545">
        <v>103082</v>
      </c>
      <c r="B8399" s="545" t="s">
        <v>10256</v>
      </c>
      <c r="C8399" s="545" t="s">
        <v>216</v>
      </c>
      <c r="D8399" s="546"/>
      <c r="E8399" s="171" t="str">
        <f t="shared" si="131"/>
        <v>1900</v>
      </c>
      <c r="F8399" s="547">
        <v>0</v>
      </c>
      <c r="G8399" s="548">
        <v>0</v>
      </c>
      <c r="H8399" s="547">
        <v>0</v>
      </c>
      <c r="I8399" s="545" t="s">
        <v>12680</v>
      </c>
      <c r="J8399" s="545"/>
      <c r="K8399" s="545" t="s">
        <v>13413</v>
      </c>
      <c r="L8399" s="545" t="s">
        <v>14803</v>
      </c>
      <c r="M8399" s="548" t="s">
        <v>13758</v>
      </c>
      <c r="N8399" s="545" t="s">
        <v>13413</v>
      </c>
      <c r="O8399" s="545" t="s">
        <v>14804</v>
      </c>
      <c r="P8399" s="549">
        <v>5930</v>
      </c>
      <c r="Q8399" s="549">
        <v>1</v>
      </c>
      <c r="R8399" s="549">
        <v>20</v>
      </c>
      <c r="S8399" s="548"/>
      <c r="T8399" s="548"/>
      <c r="U8399" s="99"/>
    </row>
    <row r="8400" spans="1:21" ht="19.5" customHeight="1">
      <c r="A8400" s="545">
        <v>103083</v>
      </c>
      <c r="B8400" s="545" t="s">
        <v>10255</v>
      </c>
      <c r="C8400" s="545" t="s">
        <v>216</v>
      </c>
      <c r="D8400" s="546"/>
      <c r="E8400" s="171" t="str">
        <f t="shared" si="131"/>
        <v>1900</v>
      </c>
      <c r="F8400" s="547">
        <v>0</v>
      </c>
      <c r="G8400" s="548">
        <v>0</v>
      </c>
      <c r="H8400" s="547">
        <v>0</v>
      </c>
      <c r="I8400" s="545" t="s">
        <v>12646</v>
      </c>
      <c r="J8400" s="545"/>
      <c r="K8400" s="545" t="s">
        <v>13413</v>
      </c>
      <c r="L8400" s="545" t="s">
        <v>13413</v>
      </c>
      <c r="M8400" s="548" t="s">
        <v>13758</v>
      </c>
      <c r="N8400" s="545" t="s">
        <v>13413</v>
      </c>
      <c r="O8400" s="545" t="s">
        <v>13413</v>
      </c>
      <c r="P8400" s="549">
        <v>5931</v>
      </c>
      <c r="Q8400" s="549">
        <v>1</v>
      </c>
      <c r="R8400" s="549">
        <v>65</v>
      </c>
      <c r="S8400" s="548"/>
      <c r="T8400" s="548"/>
      <c r="U8400" s="99"/>
    </row>
    <row r="8401" spans="1:21" ht="19.5" customHeight="1">
      <c r="A8401" s="545">
        <v>103084</v>
      </c>
      <c r="B8401" s="545" t="s">
        <v>4263</v>
      </c>
      <c r="C8401" s="545" t="s">
        <v>209</v>
      </c>
      <c r="D8401" s="546"/>
      <c r="E8401" s="171" t="str">
        <f t="shared" si="131"/>
        <v>1900</v>
      </c>
      <c r="F8401" s="547">
        <v>0</v>
      </c>
      <c r="G8401" s="548">
        <v>0</v>
      </c>
      <c r="H8401" s="547">
        <v>0</v>
      </c>
      <c r="I8401" s="545" t="s">
        <v>12973</v>
      </c>
      <c r="J8401" s="545"/>
      <c r="K8401" s="545" t="s">
        <v>13413</v>
      </c>
      <c r="L8401" s="545" t="s">
        <v>13413</v>
      </c>
      <c r="M8401" s="548" t="s">
        <v>13758</v>
      </c>
      <c r="N8401" s="545" t="s">
        <v>13413</v>
      </c>
      <c r="O8401" s="545" t="s">
        <v>13413</v>
      </c>
      <c r="P8401" s="549">
        <v>5932</v>
      </c>
      <c r="Q8401" s="549">
        <v>1</v>
      </c>
      <c r="R8401" s="549">
        <v>59</v>
      </c>
      <c r="S8401" s="548"/>
      <c r="T8401" s="548"/>
      <c r="U8401" s="99"/>
    </row>
    <row r="8402" spans="1:21" ht="19.5" customHeight="1">
      <c r="A8402" s="545">
        <v>103088</v>
      </c>
      <c r="B8402" s="545" t="s">
        <v>6277</v>
      </c>
      <c r="C8402" s="545" t="s">
        <v>216</v>
      </c>
      <c r="D8402" s="546">
        <v>46058</v>
      </c>
      <c r="E8402" s="171" t="str">
        <f t="shared" si="131"/>
        <v>2026</v>
      </c>
      <c r="F8402" s="547">
        <v>2697</v>
      </c>
      <c r="G8402" s="548">
        <v>0.19</v>
      </c>
      <c r="H8402" s="547">
        <v>2266.39</v>
      </c>
      <c r="I8402" s="545" t="s">
        <v>12683</v>
      </c>
      <c r="J8402" s="545" t="s">
        <v>13298</v>
      </c>
      <c r="K8402" s="545" t="s">
        <v>13413</v>
      </c>
      <c r="L8402" s="545" t="s">
        <v>13413</v>
      </c>
      <c r="M8402" s="548" t="s">
        <v>13758</v>
      </c>
      <c r="N8402" s="545" t="s">
        <v>13413</v>
      </c>
      <c r="O8402" s="545" t="s">
        <v>13413</v>
      </c>
      <c r="P8402" s="549">
        <v>5933</v>
      </c>
      <c r="Q8402" s="549">
        <v>1</v>
      </c>
      <c r="R8402" s="549">
        <v>18</v>
      </c>
      <c r="S8402" s="548">
        <v>1012</v>
      </c>
      <c r="T8402" s="548"/>
      <c r="U8402" s="99"/>
    </row>
    <row r="8403" spans="1:21" ht="19.5" customHeight="1">
      <c r="A8403" s="545">
        <v>103090</v>
      </c>
      <c r="B8403" s="545" t="s">
        <v>10254</v>
      </c>
      <c r="C8403" s="545" t="s">
        <v>903</v>
      </c>
      <c r="D8403" s="546"/>
      <c r="E8403" s="171" t="str">
        <f t="shared" si="131"/>
        <v>1900</v>
      </c>
      <c r="F8403" s="547">
        <v>0</v>
      </c>
      <c r="G8403" s="548">
        <v>0</v>
      </c>
      <c r="H8403" s="547">
        <v>0</v>
      </c>
      <c r="I8403" s="545" t="s">
        <v>12668</v>
      </c>
      <c r="J8403" s="545"/>
      <c r="K8403" s="545" t="s">
        <v>13413</v>
      </c>
      <c r="L8403" s="545" t="s">
        <v>13413</v>
      </c>
      <c r="M8403" s="548" t="s">
        <v>13868</v>
      </c>
      <c r="N8403" s="545" t="s">
        <v>13413</v>
      </c>
      <c r="O8403" s="545" t="s">
        <v>13413</v>
      </c>
      <c r="P8403" s="549">
        <v>5935</v>
      </c>
      <c r="Q8403" s="549">
        <v>2</v>
      </c>
      <c r="R8403" s="549">
        <v>7</v>
      </c>
      <c r="S8403" s="548"/>
      <c r="T8403" s="548"/>
      <c r="U8403" s="99"/>
    </row>
    <row r="8404" spans="1:21" ht="19.5" customHeight="1">
      <c r="A8404" s="545">
        <v>103091</v>
      </c>
      <c r="B8404" s="545" t="s">
        <v>1547</v>
      </c>
      <c r="C8404" s="545" t="s">
        <v>216</v>
      </c>
      <c r="D8404" s="546"/>
      <c r="E8404" s="171" t="str">
        <f t="shared" si="131"/>
        <v>1900</v>
      </c>
      <c r="F8404" s="547">
        <v>0</v>
      </c>
      <c r="G8404" s="548">
        <v>0</v>
      </c>
      <c r="H8404" s="547">
        <v>0</v>
      </c>
      <c r="I8404" s="545" t="s">
        <v>12704</v>
      </c>
      <c r="J8404" s="545"/>
      <c r="K8404" s="545" t="s">
        <v>13413</v>
      </c>
      <c r="L8404" s="545" t="s">
        <v>13982</v>
      </c>
      <c r="M8404" s="548" t="s">
        <v>13758</v>
      </c>
      <c r="N8404" s="545" t="s">
        <v>13413</v>
      </c>
      <c r="O8404" s="545" t="s">
        <v>14306</v>
      </c>
      <c r="P8404" s="549">
        <v>5936</v>
      </c>
      <c r="Q8404" s="549">
        <v>1</v>
      </c>
      <c r="R8404" s="549">
        <v>118</v>
      </c>
      <c r="S8404" s="548"/>
      <c r="T8404" s="548"/>
      <c r="U8404" s="99"/>
    </row>
    <row r="8405" spans="1:21" ht="19.5" customHeight="1">
      <c r="A8405" s="545">
        <v>103092</v>
      </c>
      <c r="B8405" s="545" t="s">
        <v>10253</v>
      </c>
      <c r="C8405" s="545" t="s">
        <v>221</v>
      </c>
      <c r="D8405" s="546"/>
      <c r="E8405" s="171" t="str">
        <f t="shared" si="131"/>
        <v>1900</v>
      </c>
      <c r="F8405" s="547">
        <v>0</v>
      </c>
      <c r="G8405" s="548">
        <v>0</v>
      </c>
      <c r="H8405" s="547">
        <v>0</v>
      </c>
      <c r="I8405" s="545" t="s">
        <v>12973</v>
      </c>
      <c r="J8405" s="545"/>
      <c r="K8405" s="545" t="s">
        <v>13413</v>
      </c>
      <c r="L8405" s="545" t="s">
        <v>13413</v>
      </c>
      <c r="M8405" s="548" t="s">
        <v>13758</v>
      </c>
      <c r="N8405" s="545" t="s">
        <v>13413</v>
      </c>
      <c r="O8405" s="545" t="s">
        <v>13413</v>
      </c>
      <c r="P8405" s="549">
        <v>5937</v>
      </c>
      <c r="Q8405" s="549">
        <v>1</v>
      </c>
      <c r="R8405" s="549">
        <v>59</v>
      </c>
      <c r="S8405" s="548"/>
      <c r="T8405" s="548"/>
      <c r="U8405" s="99"/>
    </row>
    <row r="8406" spans="1:21" ht="19.5" customHeight="1">
      <c r="A8406" s="545">
        <v>103093</v>
      </c>
      <c r="B8406" s="545" t="s">
        <v>4239</v>
      </c>
      <c r="C8406" s="545" t="s">
        <v>221</v>
      </c>
      <c r="D8406" s="546"/>
      <c r="E8406" s="171" t="str">
        <f t="shared" si="131"/>
        <v>1900</v>
      </c>
      <c r="F8406" s="547">
        <v>0</v>
      </c>
      <c r="G8406" s="548">
        <v>0</v>
      </c>
      <c r="H8406" s="547">
        <v>0</v>
      </c>
      <c r="I8406" s="545" t="s">
        <v>12973</v>
      </c>
      <c r="J8406" s="545"/>
      <c r="K8406" s="545" t="s">
        <v>13413</v>
      </c>
      <c r="L8406" s="545" t="s">
        <v>13413</v>
      </c>
      <c r="M8406" s="548" t="s">
        <v>13758</v>
      </c>
      <c r="N8406" s="545" t="s">
        <v>13413</v>
      </c>
      <c r="O8406" s="545" t="s">
        <v>13413</v>
      </c>
      <c r="P8406" s="549">
        <v>5938</v>
      </c>
      <c r="Q8406" s="549">
        <v>1</v>
      </c>
      <c r="R8406" s="549">
        <v>59</v>
      </c>
      <c r="S8406" s="548"/>
      <c r="T8406" s="548"/>
      <c r="U8406" s="99"/>
    </row>
    <row r="8407" spans="1:21" ht="19.5" customHeight="1">
      <c r="A8407" s="545">
        <v>103094</v>
      </c>
      <c r="B8407" s="545" t="s">
        <v>8429</v>
      </c>
      <c r="C8407" s="545" t="s">
        <v>206</v>
      </c>
      <c r="D8407" s="546">
        <v>44680</v>
      </c>
      <c r="E8407" s="171" t="str">
        <f t="shared" si="131"/>
        <v>2022</v>
      </c>
      <c r="F8407" s="547">
        <v>20439</v>
      </c>
      <c r="G8407" s="548">
        <v>0.19</v>
      </c>
      <c r="H8407" s="547">
        <v>17175.63</v>
      </c>
      <c r="I8407" s="545" t="s">
        <v>12969</v>
      </c>
      <c r="J8407" s="545" t="s">
        <v>13302</v>
      </c>
      <c r="K8407" s="545" t="s">
        <v>19011</v>
      </c>
      <c r="L8407" s="545" t="s">
        <v>13413</v>
      </c>
      <c r="M8407" s="548" t="s">
        <v>13758</v>
      </c>
      <c r="N8407" s="545" t="s">
        <v>13413</v>
      </c>
      <c r="O8407" s="545" t="s">
        <v>13413</v>
      </c>
      <c r="P8407" s="549">
        <v>5939</v>
      </c>
      <c r="Q8407" s="549">
        <v>1</v>
      </c>
      <c r="R8407" s="549">
        <v>30</v>
      </c>
      <c r="S8407" s="548">
        <v>2219</v>
      </c>
      <c r="T8407" s="548"/>
      <c r="U8407" s="99"/>
    </row>
    <row r="8408" spans="1:21" ht="19.5" customHeight="1">
      <c r="A8408" s="545">
        <v>103095</v>
      </c>
      <c r="B8408" s="545" t="s">
        <v>6903</v>
      </c>
      <c r="C8408" s="545" t="s">
        <v>206</v>
      </c>
      <c r="D8408" s="546">
        <v>44655</v>
      </c>
      <c r="E8408" s="171" t="str">
        <f t="shared" si="131"/>
        <v>2022</v>
      </c>
      <c r="F8408" s="547">
        <v>23428.01</v>
      </c>
      <c r="G8408" s="548">
        <v>0.19</v>
      </c>
      <c r="H8408" s="547">
        <v>19687.400000000001</v>
      </c>
      <c r="I8408" s="545" t="s">
        <v>12645</v>
      </c>
      <c r="J8408" s="545" t="s">
        <v>13296</v>
      </c>
      <c r="K8408" s="545" t="s">
        <v>19012</v>
      </c>
      <c r="L8408" s="545" t="s">
        <v>13413</v>
      </c>
      <c r="M8408" s="548" t="s">
        <v>13758</v>
      </c>
      <c r="N8408" s="545" t="s">
        <v>13413</v>
      </c>
      <c r="O8408" s="545" t="s">
        <v>13413</v>
      </c>
      <c r="P8408" s="549">
        <v>5940</v>
      </c>
      <c r="Q8408" s="549">
        <v>1</v>
      </c>
      <c r="R8408" s="549">
        <v>12</v>
      </c>
      <c r="S8408" s="548">
        <v>2218</v>
      </c>
      <c r="T8408" s="548"/>
      <c r="U8408" s="99"/>
    </row>
    <row r="8409" spans="1:21" ht="19.5" customHeight="1">
      <c r="A8409" s="545">
        <v>103096</v>
      </c>
      <c r="B8409" s="545" t="s">
        <v>8038</v>
      </c>
      <c r="C8409" s="545" t="s">
        <v>216</v>
      </c>
      <c r="D8409" s="546">
        <v>43552</v>
      </c>
      <c r="E8409" s="171" t="str">
        <f t="shared" si="131"/>
        <v>2019</v>
      </c>
      <c r="F8409" s="547">
        <v>706200</v>
      </c>
      <c r="G8409" s="548">
        <v>0.19</v>
      </c>
      <c r="H8409" s="547">
        <v>593445.38</v>
      </c>
      <c r="I8409" s="545" t="s">
        <v>12973</v>
      </c>
      <c r="J8409" s="545" t="s">
        <v>13296</v>
      </c>
      <c r="K8409" s="545" t="s">
        <v>13413</v>
      </c>
      <c r="L8409" s="545" t="s">
        <v>13413</v>
      </c>
      <c r="M8409" s="548" t="s">
        <v>13758</v>
      </c>
      <c r="N8409" s="545" t="s">
        <v>13413</v>
      </c>
      <c r="O8409" s="545" t="s">
        <v>13413</v>
      </c>
      <c r="P8409" s="549">
        <v>5941</v>
      </c>
      <c r="Q8409" s="549">
        <v>1</v>
      </c>
      <c r="R8409" s="549">
        <v>59</v>
      </c>
      <c r="S8409" s="548">
        <v>2218</v>
      </c>
      <c r="T8409" s="548"/>
      <c r="U8409" s="99"/>
    </row>
    <row r="8410" spans="1:21" ht="19.5" customHeight="1">
      <c r="A8410" s="545">
        <v>103097</v>
      </c>
      <c r="B8410" s="545" t="s">
        <v>10252</v>
      </c>
      <c r="C8410" s="545" t="s">
        <v>216</v>
      </c>
      <c r="D8410" s="546"/>
      <c r="E8410" s="171" t="str">
        <f t="shared" si="131"/>
        <v>1900</v>
      </c>
      <c r="F8410" s="547">
        <v>0</v>
      </c>
      <c r="G8410" s="548">
        <v>0</v>
      </c>
      <c r="H8410" s="547">
        <v>0</v>
      </c>
      <c r="I8410" s="545" t="s">
        <v>12973</v>
      </c>
      <c r="J8410" s="545"/>
      <c r="K8410" s="545" t="s">
        <v>13413</v>
      </c>
      <c r="L8410" s="545" t="s">
        <v>13413</v>
      </c>
      <c r="M8410" s="548" t="s">
        <v>13758</v>
      </c>
      <c r="N8410" s="545" t="s">
        <v>13413</v>
      </c>
      <c r="O8410" s="545" t="s">
        <v>13413</v>
      </c>
      <c r="P8410" s="549">
        <v>5942</v>
      </c>
      <c r="Q8410" s="549">
        <v>1</v>
      </c>
      <c r="R8410" s="549">
        <v>59</v>
      </c>
      <c r="S8410" s="548"/>
      <c r="T8410" s="548"/>
      <c r="U8410" s="99"/>
    </row>
    <row r="8411" spans="1:21" ht="19.5" customHeight="1">
      <c r="A8411" s="545">
        <v>103098</v>
      </c>
      <c r="B8411" s="545" t="s">
        <v>4213</v>
      </c>
      <c r="C8411" s="545" t="s">
        <v>216</v>
      </c>
      <c r="D8411" s="546"/>
      <c r="E8411" s="171" t="str">
        <f t="shared" si="131"/>
        <v>1900</v>
      </c>
      <c r="F8411" s="547">
        <v>0</v>
      </c>
      <c r="G8411" s="548">
        <v>0</v>
      </c>
      <c r="H8411" s="547">
        <v>0</v>
      </c>
      <c r="I8411" s="545" t="s">
        <v>12973</v>
      </c>
      <c r="J8411" s="545"/>
      <c r="K8411" s="545" t="s">
        <v>13413</v>
      </c>
      <c r="L8411" s="545" t="s">
        <v>13413</v>
      </c>
      <c r="M8411" s="548" t="s">
        <v>13758</v>
      </c>
      <c r="N8411" s="545" t="s">
        <v>13413</v>
      </c>
      <c r="O8411" s="545" t="s">
        <v>13413</v>
      </c>
      <c r="P8411" s="549">
        <v>5943</v>
      </c>
      <c r="Q8411" s="549">
        <v>1</v>
      </c>
      <c r="R8411" s="549">
        <v>59</v>
      </c>
      <c r="S8411" s="548"/>
      <c r="T8411" s="548"/>
      <c r="U8411" s="99"/>
    </row>
    <row r="8412" spans="1:21" ht="19.5" customHeight="1">
      <c r="A8412" s="545">
        <v>103099</v>
      </c>
      <c r="B8412" s="545" t="s">
        <v>2156</v>
      </c>
      <c r="C8412" s="545" t="s">
        <v>216</v>
      </c>
      <c r="D8412" s="546"/>
      <c r="E8412" s="171" t="str">
        <f t="shared" si="131"/>
        <v>1900</v>
      </c>
      <c r="F8412" s="547">
        <v>0</v>
      </c>
      <c r="G8412" s="548">
        <v>0</v>
      </c>
      <c r="H8412" s="547">
        <v>0</v>
      </c>
      <c r="I8412" s="545" t="s">
        <v>12686</v>
      </c>
      <c r="J8412" s="545"/>
      <c r="K8412" s="545" t="s">
        <v>13413</v>
      </c>
      <c r="L8412" s="545" t="s">
        <v>16428</v>
      </c>
      <c r="M8412" s="548" t="s">
        <v>13758</v>
      </c>
      <c r="N8412" s="545" t="s">
        <v>13413</v>
      </c>
      <c r="O8412" s="545" t="s">
        <v>13413</v>
      </c>
      <c r="P8412" s="549">
        <v>5944</v>
      </c>
      <c r="Q8412" s="549">
        <v>1</v>
      </c>
      <c r="R8412" s="549">
        <v>131</v>
      </c>
      <c r="S8412" s="548"/>
      <c r="T8412" s="548"/>
      <c r="U8412" s="99"/>
    </row>
    <row r="8413" spans="1:21" ht="19.5" customHeight="1">
      <c r="A8413" s="545">
        <v>103100</v>
      </c>
      <c r="B8413" s="545" t="s">
        <v>4483</v>
      </c>
      <c r="C8413" s="545" t="s">
        <v>311</v>
      </c>
      <c r="D8413" s="546"/>
      <c r="E8413" s="171" t="str">
        <f t="shared" si="131"/>
        <v>1900</v>
      </c>
      <c r="F8413" s="547">
        <v>0</v>
      </c>
      <c r="G8413" s="548">
        <v>0</v>
      </c>
      <c r="H8413" s="547">
        <v>0</v>
      </c>
      <c r="I8413" s="545" t="s">
        <v>12651</v>
      </c>
      <c r="J8413" s="545"/>
      <c r="K8413" s="545" t="s">
        <v>13413</v>
      </c>
      <c r="L8413" s="545" t="s">
        <v>13413</v>
      </c>
      <c r="M8413" s="548" t="s">
        <v>13758</v>
      </c>
      <c r="N8413" s="545" t="s">
        <v>13413</v>
      </c>
      <c r="O8413" s="545" t="s">
        <v>13413</v>
      </c>
      <c r="P8413" s="549">
        <v>5945</v>
      </c>
      <c r="Q8413" s="549">
        <v>1</v>
      </c>
      <c r="R8413" s="549">
        <v>68</v>
      </c>
      <c r="S8413" s="548"/>
      <c r="T8413" s="548"/>
      <c r="U8413" s="99"/>
    </row>
    <row r="8414" spans="1:21" ht="19.5" customHeight="1">
      <c r="A8414" s="545">
        <v>103101</v>
      </c>
      <c r="B8414" s="545" t="s">
        <v>1268</v>
      </c>
      <c r="C8414" s="545" t="s">
        <v>216</v>
      </c>
      <c r="D8414" s="546">
        <v>45708</v>
      </c>
      <c r="E8414" s="171" t="str">
        <f t="shared" si="131"/>
        <v>2025</v>
      </c>
      <c r="F8414" s="547">
        <v>165.19</v>
      </c>
      <c r="G8414" s="548">
        <v>0.19</v>
      </c>
      <c r="H8414" s="547">
        <v>138.81</v>
      </c>
      <c r="I8414" s="545" t="s">
        <v>12659</v>
      </c>
      <c r="J8414" s="545" t="s">
        <v>13307</v>
      </c>
      <c r="K8414" s="545" t="s">
        <v>13413</v>
      </c>
      <c r="L8414" s="545" t="s">
        <v>19013</v>
      </c>
      <c r="M8414" s="548" t="s">
        <v>13758</v>
      </c>
      <c r="N8414" s="545" t="s">
        <v>13413</v>
      </c>
      <c r="O8414" s="545" t="s">
        <v>14223</v>
      </c>
      <c r="P8414" s="549">
        <v>5946</v>
      </c>
      <c r="Q8414" s="549">
        <v>1</v>
      </c>
      <c r="R8414" s="549">
        <v>116</v>
      </c>
      <c r="S8414" s="548">
        <v>2228</v>
      </c>
      <c r="T8414" s="548"/>
      <c r="U8414" s="99"/>
    </row>
    <row r="8415" spans="1:21" ht="19.5" customHeight="1">
      <c r="A8415" s="545">
        <v>103102</v>
      </c>
      <c r="B8415" s="545" t="s">
        <v>4233</v>
      </c>
      <c r="C8415" s="545" t="s">
        <v>221</v>
      </c>
      <c r="D8415" s="546"/>
      <c r="E8415" s="171" t="str">
        <f t="shared" si="131"/>
        <v>1900</v>
      </c>
      <c r="F8415" s="547">
        <v>0</v>
      </c>
      <c r="G8415" s="548">
        <v>0</v>
      </c>
      <c r="H8415" s="547">
        <v>0</v>
      </c>
      <c r="I8415" s="545" t="s">
        <v>12973</v>
      </c>
      <c r="J8415" s="545"/>
      <c r="K8415" s="545" t="s">
        <v>13413</v>
      </c>
      <c r="L8415" s="545" t="s">
        <v>13413</v>
      </c>
      <c r="M8415" s="548" t="s">
        <v>13758</v>
      </c>
      <c r="N8415" s="545" t="s">
        <v>13413</v>
      </c>
      <c r="O8415" s="545" t="s">
        <v>13413</v>
      </c>
      <c r="P8415" s="549">
        <v>5947</v>
      </c>
      <c r="Q8415" s="549">
        <v>1</v>
      </c>
      <c r="R8415" s="549">
        <v>59</v>
      </c>
      <c r="S8415" s="548"/>
      <c r="T8415" s="548"/>
      <c r="U8415" s="99"/>
    </row>
    <row r="8416" spans="1:21" ht="19.5" customHeight="1">
      <c r="A8416" s="545">
        <v>103103</v>
      </c>
      <c r="B8416" s="545" t="s">
        <v>1001</v>
      </c>
      <c r="C8416" s="545" t="s">
        <v>903</v>
      </c>
      <c r="D8416" s="546"/>
      <c r="E8416" s="171" t="str">
        <f t="shared" si="131"/>
        <v>1900</v>
      </c>
      <c r="F8416" s="547">
        <v>0</v>
      </c>
      <c r="G8416" s="548">
        <v>0</v>
      </c>
      <c r="H8416" s="547">
        <v>0</v>
      </c>
      <c r="I8416" s="545" t="s">
        <v>12668</v>
      </c>
      <c r="J8416" s="545"/>
      <c r="K8416" s="545" t="s">
        <v>13413</v>
      </c>
      <c r="L8416" s="545" t="s">
        <v>13413</v>
      </c>
      <c r="M8416" s="548" t="s">
        <v>13868</v>
      </c>
      <c r="N8416" s="545" t="s">
        <v>22182</v>
      </c>
      <c r="O8416" s="545" t="s">
        <v>13413</v>
      </c>
      <c r="P8416" s="549">
        <v>5948</v>
      </c>
      <c r="Q8416" s="549">
        <v>2</v>
      </c>
      <c r="R8416" s="549">
        <v>7</v>
      </c>
      <c r="S8416" s="548"/>
      <c r="T8416" s="548">
        <v>157</v>
      </c>
      <c r="U8416" s="99"/>
    </row>
    <row r="8417" spans="1:21" ht="19.5" customHeight="1">
      <c r="A8417" s="545">
        <v>103104</v>
      </c>
      <c r="B8417" s="545" t="s">
        <v>6902</v>
      </c>
      <c r="C8417" s="545" t="s">
        <v>221</v>
      </c>
      <c r="D8417" s="546">
        <v>43844</v>
      </c>
      <c r="E8417" s="171" t="str">
        <f t="shared" si="131"/>
        <v>2020</v>
      </c>
      <c r="F8417" s="547">
        <v>638770.57999999996</v>
      </c>
      <c r="G8417" s="548">
        <v>0.19</v>
      </c>
      <c r="H8417" s="547">
        <v>536782</v>
      </c>
      <c r="I8417" s="545" t="s">
        <v>12649</v>
      </c>
      <c r="J8417" s="545" t="s">
        <v>13297</v>
      </c>
      <c r="K8417" s="545" t="s">
        <v>19014</v>
      </c>
      <c r="L8417" s="545" t="s">
        <v>13413</v>
      </c>
      <c r="M8417" s="548" t="s">
        <v>13758</v>
      </c>
      <c r="N8417" s="545" t="s">
        <v>13413</v>
      </c>
      <c r="O8417" s="545" t="s">
        <v>13413</v>
      </c>
      <c r="P8417" s="549">
        <v>5949</v>
      </c>
      <c r="Q8417" s="549">
        <v>1</v>
      </c>
      <c r="R8417" s="549">
        <v>17</v>
      </c>
      <c r="S8417" s="548">
        <v>2257</v>
      </c>
      <c r="T8417" s="548"/>
      <c r="U8417" s="99"/>
    </row>
    <row r="8418" spans="1:21" ht="19.5" customHeight="1">
      <c r="A8418" s="545">
        <v>103105</v>
      </c>
      <c r="B8418" s="545" t="s">
        <v>4243</v>
      </c>
      <c r="C8418" s="545" t="s">
        <v>216</v>
      </c>
      <c r="D8418" s="546">
        <v>45708</v>
      </c>
      <c r="E8418" s="171" t="str">
        <f t="shared" si="131"/>
        <v>2025</v>
      </c>
      <c r="F8418" s="547">
        <v>33429.800000000003</v>
      </c>
      <c r="G8418" s="548">
        <v>0.19</v>
      </c>
      <c r="H8418" s="547">
        <v>28092.27</v>
      </c>
      <c r="I8418" s="545" t="s">
        <v>12973</v>
      </c>
      <c r="J8418" s="545" t="s">
        <v>13307</v>
      </c>
      <c r="K8418" s="545" t="s">
        <v>13413</v>
      </c>
      <c r="L8418" s="545" t="s">
        <v>13413</v>
      </c>
      <c r="M8418" s="548" t="s">
        <v>13758</v>
      </c>
      <c r="N8418" s="545" t="s">
        <v>13413</v>
      </c>
      <c r="O8418" s="545" t="s">
        <v>19015</v>
      </c>
      <c r="P8418" s="549">
        <v>5950</v>
      </c>
      <c r="Q8418" s="549">
        <v>1</v>
      </c>
      <c r="R8418" s="549">
        <v>59</v>
      </c>
      <c r="S8418" s="548">
        <v>2228</v>
      </c>
      <c r="T8418" s="548"/>
      <c r="U8418" s="99"/>
    </row>
    <row r="8419" spans="1:21" ht="19.5" customHeight="1">
      <c r="A8419" s="545">
        <v>103106</v>
      </c>
      <c r="B8419" s="545" t="s">
        <v>4276</v>
      </c>
      <c r="C8419" s="545" t="s">
        <v>216</v>
      </c>
      <c r="D8419" s="546"/>
      <c r="E8419" s="171" t="str">
        <f t="shared" si="131"/>
        <v>1900</v>
      </c>
      <c r="F8419" s="547">
        <v>0</v>
      </c>
      <c r="G8419" s="548">
        <v>0</v>
      </c>
      <c r="H8419" s="547">
        <v>0</v>
      </c>
      <c r="I8419" s="545" t="s">
        <v>12973</v>
      </c>
      <c r="J8419" s="545"/>
      <c r="K8419" s="545" t="s">
        <v>13413</v>
      </c>
      <c r="L8419" s="545" t="s">
        <v>13413</v>
      </c>
      <c r="M8419" s="548" t="s">
        <v>13758</v>
      </c>
      <c r="N8419" s="545" t="s">
        <v>13413</v>
      </c>
      <c r="O8419" s="545" t="s">
        <v>19016</v>
      </c>
      <c r="P8419" s="549">
        <v>5951</v>
      </c>
      <c r="Q8419" s="549">
        <v>1</v>
      </c>
      <c r="R8419" s="549">
        <v>59</v>
      </c>
      <c r="S8419" s="548"/>
      <c r="T8419" s="548"/>
      <c r="U8419" s="99"/>
    </row>
    <row r="8420" spans="1:21" ht="19.5" customHeight="1">
      <c r="A8420" s="545">
        <v>103107</v>
      </c>
      <c r="B8420" s="545" t="s">
        <v>1975</v>
      </c>
      <c r="C8420" s="545" t="s">
        <v>216</v>
      </c>
      <c r="D8420" s="546">
        <v>45708</v>
      </c>
      <c r="E8420" s="171" t="str">
        <f t="shared" si="131"/>
        <v>2025</v>
      </c>
      <c r="F8420" s="547">
        <v>25713.22</v>
      </c>
      <c r="G8420" s="548">
        <v>0.19</v>
      </c>
      <c r="H8420" s="547">
        <v>21607.74</v>
      </c>
      <c r="I8420" s="545" t="s">
        <v>12715</v>
      </c>
      <c r="J8420" s="545" t="s">
        <v>13307</v>
      </c>
      <c r="K8420" s="545" t="s">
        <v>13413</v>
      </c>
      <c r="L8420" s="545" t="s">
        <v>13413</v>
      </c>
      <c r="M8420" s="548" t="s">
        <v>13758</v>
      </c>
      <c r="N8420" s="545" t="s">
        <v>13413</v>
      </c>
      <c r="O8420" s="545" t="s">
        <v>16196</v>
      </c>
      <c r="P8420" s="549">
        <v>5952</v>
      </c>
      <c r="Q8420" s="549">
        <v>1</v>
      </c>
      <c r="R8420" s="549">
        <v>129</v>
      </c>
      <c r="S8420" s="548">
        <v>2228</v>
      </c>
      <c r="T8420" s="548"/>
      <c r="U8420" s="99"/>
    </row>
    <row r="8421" spans="1:21" ht="19.5" customHeight="1">
      <c r="A8421" s="545">
        <v>103108</v>
      </c>
      <c r="B8421" s="545" t="s">
        <v>8037</v>
      </c>
      <c r="C8421" s="545" t="s">
        <v>216</v>
      </c>
      <c r="D8421" s="546">
        <v>43552</v>
      </c>
      <c r="E8421" s="171" t="str">
        <f t="shared" si="131"/>
        <v>2019</v>
      </c>
      <c r="F8421" s="547">
        <v>7751</v>
      </c>
      <c r="G8421" s="548">
        <v>0.16</v>
      </c>
      <c r="H8421" s="547">
        <v>6681.9</v>
      </c>
      <c r="I8421" s="545" t="s">
        <v>12644</v>
      </c>
      <c r="J8421" s="545" t="s">
        <v>13384</v>
      </c>
      <c r="K8421" s="545" t="s">
        <v>19017</v>
      </c>
      <c r="L8421" s="545" t="s">
        <v>13413</v>
      </c>
      <c r="M8421" s="548" t="s">
        <v>13758</v>
      </c>
      <c r="N8421" s="545" t="s">
        <v>13413</v>
      </c>
      <c r="O8421" s="545" t="s">
        <v>13413</v>
      </c>
      <c r="P8421" s="549">
        <v>5953</v>
      </c>
      <c r="Q8421" s="549">
        <v>1</v>
      </c>
      <c r="R8421" s="549">
        <v>62</v>
      </c>
      <c r="S8421" s="548">
        <v>475</v>
      </c>
      <c r="T8421" s="548"/>
      <c r="U8421" s="99"/>
    </row>
    <row r="8422" spans="1:21" ht="19.5" customHeight="1">
      <c r="A8422" s="545">
        <v>103109</v>
      </c>
      <c r="B8422" s="545" t="s">
        <v>10251</v>
      </c>
      <c r="C8422" s="545" t="s">
        <v>216</v>
      </c>
      <c r="D8422" s="546"/>
      <c r="E8422" s="171" t="str">
        <f t="shared" si="131"/>
        <v>1900</v>
      </c>
      <c r="F8422" s="547">
        <v>0</v>
      </c>
      <c r="G8422" s="548">
        <v>0</v>
      </c>
      <c r="H8422" s="547">
        <v>0</v>
      </c>
      <c r="I8422" s="545" t="s">
        <v>12650</v>
      </c>
      <c r="J8422" s="545"/>
      <c r="K8422" s="545" t="s">
        <v>13413</v>
      </c>
      <c r="L8422" s="545" t="s">
        <v>15899</v>
      </c>
      <c r="M8422" s="548" t="s">
        <v>13758</v>
      </c>
      <c r="N8422" s="545" t="s">
        <v>22166</v>
      </c>
      <c r="O8422" s="545" t="s">
        <v>15900</v>
      </c>
      <c r="P8422" s="549">
        <v>5954</v>
      </c>
      <c r="Q8422" s="549">
        <v>1</v>
      </c>
      <c r="R8422" s="549">
        <v>127</v>
      </c>
      <c r="S8422" s="548"/>
      <c r="T8422" s="548">
        <v>11</v>
      </c>
      <c r="U8422" s="99"/>
    </row>
    <row r="8423" spans="1:21" ht="19.5" customHeight="1">
      <c r="A8423" s="545">
        <v>103110</v>
      </c>
      <c r="B8423" s="545" t="s">
        <v>1776</v>
      </c>
      <c r="C8423" s="545" t="s">
        <v>221</v>
      </c>
      <c r="D8423" s="546">
        <v>46052</v>
      </c>
      <c r="E8423" s="171" t="str">
        <f t="shared" si="131"/>
        <v>2026</v>
      </c>
      <c r="F8423" s="547">
        <v>3202</v>
      </c>
      <c r="G8423" s="548">
        <v>0.19</v>
      </c>
      <c r="H8423" s="547">
        <v>2690.76</v>
      </c>
      <c r="I8423" s="545" t="s">
        <v>12645</v>
      </c>
      <c r="J8423" s="545" t="s">
        <v>13307</v>
      </c>
      <c r="K8423" s="545" t="s">
        <v>19018</v>
      </c>
      <c r="L8423" s="545" t="s">
        <v>14417</v>
      </c>
      <c r="M8423" s="548" t="s">
        <v>13758</v>
      </c>
      <c r="N8423" s="545" t="s">
        <v>13413</v>
      </c>
      <c r="O8423" s="545" t="s">
        <v>13413</v>
      </c>
      <c r="P8423" s="549">
        <v>5955</v>
      </c>
      <c r="Q8423" s="549">
        <v>1</v>
      </c>
      <c r="R8423" s="549">
        <v>12</v>
      </c>
      <c r="S8423" s="548">
        <v>2228</v>
      </c>
      <c r="T8423" s="548"/>
      <c r="U8423" s="99"/>
    </row>
    <row r="8424" spans="1:21" ht="19.5" customHeight="1">
      <c r="A8424" s="545">
        <v>103111</v>
      </c>
      <c r="B8424" s="545" t="s">
        <v>4502</v>
      </c>
      <c r="C8424" s="545" t="s">
        <v>221</v>
      </c>
      <c r="D8424" s="546"/>
      <c r="E8424" s="171" t="str">
        <f t="shared" si="131"/>
        <v>1900</v>
      </c>
      <c r="F8424" s="547">
        <v>0</v>
      </c>
      <c r="G8424" s="548">
        <v>0</v>
      </c>
      <c r="H8424" s="547">
        <v>0</v>
      </c>
      <c r="I8424" s="545" t="s">
        <v>12684</v>
      </c>
      <c r="J8424" s="545"/>
      <c r="K8424" s="545" t="s">
        <v>13413</v>
      </c>
      <c r="L8424" s="545" t="s">
        <v>13413</v>
      </c>
      <c r="M8424" s="548" t="s">
        <v>13758</v>
      </c>
      <c r="N8424" s="545" t="s">
        <v>13413</v>
      </c>
      <c r="O8424" s="545" t="s">
        <v>13413</v>
      </c>
      <c r="P8424" s="549">
        <v>5956</v>
      </c>
      <c r="Q8424" s="549">
        <v>1</v>
      </c>
      <c r="R8424" s="549">
        <v>95</v>
      </c>
      <c r="S8424" s="548"/>
      <c r="T8424" s="548"/>
      <c r="U8424" s="99"/>
    </row>
    <row r="8425" spans="1:21" ht="19.5" customHeight="1">
      <c r="A8425" s="545">
        <v>103112</v>
      </c>
      <c r="B8425" s="545" t="s">
        <v>3728</v>
      </c>
      <c r="C8425" s="545" t="s">
        <v>216</v>
      </c>
      <c r="D8425" s="546">
        <v>43698</v>
      </c>
      <c r="E8425" s="171" t="str">
        <f t="shared" si="131"/>
        <v>2019</v>
      </c>
      <c r="F8425" s="547">
        <v>14960</v>
      </c>
      <c r="G8425" s="548">
        <v>0.19</v>
      </c>
      <c r="H8425" s="547">
        <v>12571.43</v>
      </c>
      <c r="I8425" s="545" t="s">
        <v>12746</v>
      </c>
      <c r="J8425" s="545" t="s">
        <v>13307</v>
      </c>
      <c r="K8425" s="545" t="s">
        <v>13413</v>
      </c>
      <c r="L8425" s="545" t="s">
        <v>13413</v>
      </c>
      <c r="M8425" s="548" t="s">
        <v>13843</v>
      </c>
      <c r="N8425" s="545" t="s">
        <v>13413</v>
      </c>
      <c r="O8425" s="545" t="s">
        <v>13413</v>
      </c>
      <c r="P8425" s="549">
        <v>5957</v>
      </c>
      <c r="Q8425" s="549">
        <v>5</v>
      </c>
      <c r="R8425" s="549">
        <v>29</v>
      </c>
      <c r="S8425" s="548">
        <v>2228</v>
      </c>
      <c r="T8425" s="548"/>
      <c r="U8425" s="99"/>
    </row>
    <row r="8426" spans="1:21" ht="19.5" customHeight="1">
      <c r="A8426" s="545">
        <v>103113</v>
      </c>
      <c r="B8426" s="545" t="s">
        <v>3745</v>
      </c>
      <c r="C8426" s="545" t="s">
        <v>216</v>
      </c>
      <c r="D8426" s="546"/>
      <c r="E8426" s="171" t="str">
        <f t="shared" si="131"/>
        <v>1900</v>
      </c>
      <c r="F8426" s="547">
        <v>0</v>
      </c>
      <c r="G8426" s="548">
        <v>0</v>
      </c>
      <c r="H8426" s="547">
        <v>0</v>
      </c>
      <c r="I8426" s="545" t="s">
        <v>12746</v>
      </c>
      <c r="J8426" s="545"/>
      <c r="K8426" s="545" t="s">
        <v>13413</v>
      </c>
      <c r="L8426" s="545" t="s">
        <v>13413</v>
      </c>
      <c r="M8426" s="548" t="s">
        <v>13758</v>
      </c>
      <c r="N8426" s="545" t="s">
        <v>13413</v>
      </c>
      <c r="O8426" s="545" t="s">
        <v>13413</v>
      </c>
      <c r="P8426" s="549">
        <v>5958</v>
      </c>
      <c r="Q8426" s="549">
        <v>1</v>
      </c>
      <c r="R8426" s="549">
        <v>29</v>
      </c>
      <c r="S8426" s="548"/>
      <c r="T8426" s="548"/>
      <c r="U8426" s="99"/>
    </row>
    <row r="8427" spans="1:21" ht="19.5" customHeight="1">
      <c r="A8427" s="545">
        <v>103114</v>
      </c>
      <c r="B8427" s="545" t="s">
        <v>6276</v>
      </c>
      <c r="C8427" s="545" t="s">
        <v>216</v>
      </c>
      <c r="D8427" s="546">
        <v>45708</v>
      </c>
      <c r="E8427" s="171" t="str">
        <f t="shared" si="131"/>
        <v>2025</v>
      </c>
      <c r="F8427" s="547">
        <v>1058.23</v>
      </c>
      <c r="G8427" s="548">
        <v>0.19</v>
      </c>
      <c r="H8427" s="547">
        <v>889.27</v>
      </c>
      <c r="I8427" s="545" t="s">
        <v>12652</v>
      </c>
      <c r="J8427" s="545" t="s">
        <v>13307</v>
      </c>
      <c r="K8427" s="545" t="s">
        <v>13413</v>
      </c>
      <c r="L8427" s="545" t="s">
        <v>13807</v>
      </c>
      <c r="M8427" s="548" t="s">
        <v>13758</v>
      </c>
      <c r="N8427" s="545" t="s">
        <v>13413</v>
      </c>
      <c r="O8427" s="545" t="s">
        <v>14503</v>
      </c>
      <c r="P8427" s="549">
        <v>5959</v>
      </c>
      <c r="Q8427" s="549">
        <v>1</v>
      </c>
      <c r="R8427" s="549">
        <v>134</v>
      </c>
      <c r="S8427" s="548">
        <v>2228</v>
      </c>
      <c r="T8427" s="548"/>
      <c r="U8427" s="99"/>
    </row>
    <row r="8428" spans="1:21" ht="19.5" customHeight="1">
      <c r="A8428" s="545">
        <v>103116</v>
      </c>
      <c r="B8428" s="545" t="s">
        <v>1809</v>
      </c>
      <c r="C8428" s="545" t="s">
        <v>216</v>
      </c>
      <c r="D8428" s="546">
        <v>45708</v>
      </c>
      <c r="E8428" s="171" t="str">
        <f t="shared" si="131"/>
        <v>2025</v>
      </c>
      <c r="F8428" s="547">
        <v>537.58000000000004</v>
      </c>
      <c r="G8428" s="548">
        <v>0.19</v>
      </c>
      <c r="H8428" s="547">
        <v>451.74</v>
      </c>
      <c r="I8428" s="545" t="s">
        <v>12686</v>
      </c>
      <c r="J8428" s="545" t="s">
        <v>13307</v>
      </c>
      <c r="K8428" s="545" t="s">
        <v>13413</v>
      </c>
      <c r="L8428" s="545" t="s">
        <v>13413</v>
      </c>
      <c r="M8428" s="548" t="s">
        <v>13758</v>
      </c>
      <c r="N8428" s="545" t="s">
        <v>13413</v>
      </c>
      <c r="O8428" s="545" t="s">
        <v>13413</v>
      </c>
      <c r="P8428" s="549">
        <v>5961</v>
      </c>
      <c r="Q8428" s="549">
        <v>1</v>
      </c>
      <c r="R8428" s="549">
        <v>131</v>
      </c>
      <c r="S8428" s="548">
        <v>2228</v>
      </c>
      <c r="T8428" s="548"/>
      <c r="U8428" s="99"/>
    </row>
    <row r="8429" spans="1:21" ht="19.5" customHeight="1">
      <c r="A8429" s="545">
        <v>103117</v>
      </c>
      <c r="B8429" s="545" t="s">
        <v>1275</v>
      </c>
      <c r="C8429" s="545" t="s">
        <v>216</v>
      </c>
      <c r="D8429" s="546">
        <v>46052</v>
      </c>
      <c r="E8429" s="171" t="str">
        <f t="shared" si="131"/>
        <v>2026</v>
      </c>
      <c r="F8429" s="547">
        <v>77</v>
      </c>
      <c r="G8429" s="548">
        <v>0.19</v>
      </c>
      <c r="H8429" s="547">
        <v>64.709999999999994</v>
      </c>
      <c r="I8429" s="545" t="s">
        <v>12701</v>
      </c>
      <c r="J8429" s="545" t="s">
        <v>13307</v>
      </c>
      <c r="K8429" s="545" t="s">
        <v>13413</v>
      </c>
      <c r="L8429" s="545" t="s">
        <v>13413</v>
      </c>
      <c r="M8429" s="548" t="s">
        <v>13758</v>
      </c>
      <c r="N8429" s="545" t="s">
        <v>22850</v>
      </c>
      <c r="O8429" s="545" t="s">
        <v>13413</v>
      </c>
      <c r="P8429" s="549">
        <v>5962</v>
      </c>
      <c r="Q8429" s="549">
        <v>1</v>
      </c>
      <c r="R8429" s="549">
        <v>10</v>
      </c>
      <c r="S8429" s="548">
        <v>2228</v>
      </c>
      <c r="T8429" s="548">
        <v>871</v>
      </c>
      <c r="U8429" s="99"/>
    </row>
    <row r="8430" spans="1:21" ht="19.5" customHeight="1">
      <c r="A8430" s="545">
        <v>103118</v>
      </c>
      <c r="B8430" s="545" t="s">
        <v>6275</v>
      </c>
      <c r="C8430" s="545" t="s">
        <v>216</v>
      </c>
      <c r="D8430" s="546">
        <v>46052</v>
      </c>
      <c r="E8430" s="171" t="str">
        <f t="shared" si="131"/>
        <v>2026</v>
      </c>
      <c r="F8430" s="547">
        <v>3954</v>
      </c>
      <c r="G8430" s="548">
        <v>0.19</v>
      </c>
      <c r="H8430" s="547">
        <v>3322.69</v>
      </c>
      <c r="I8430" s="545" t="s">
        <v>12637</v>
      </c>
      <c r="J8430" s="545" t="s">
        <v>13307</v>
      </c>
      <c r="K8430" s="545" t="s">
        <v>13413</v>
      </c>
      <c r="L8430" s="545" t="s">
        <v>13413</v>
      </c>
      <c r="M8430" s="548" t="s">
        <v>13758</v>
      </c>
      <c r="N8430" s="545" t="s">
        <v>13413</v>
      </c>
      <c r="O8430" s="545" t="s">
        <v>13413</v>
      </c>
      <c r="P8430" s="549">
        <v>5963</v>
      </c>
      <c r="Q8430" s="549">
        <v>1</v>
      </c>
      <c r="R8430" s="549">
        <v>13</v>
      </c>
      <c r="S8430" s="548">
        <v>2228</v>
      </c>
      <c r="T8430" s="548"/>
      <c r="U8430" s="99"/>
    </row>
    <row r="8431" spans="1:21" ht="19.5" customHeight="1">
      <c r="A8431" s="545">
        <v>103119</v>
      </c>
      <c r="B8431" s="545" t="s">
        <v>6274</v>
      </c>
      <c r="C8431" s="545" t="s">
        <v>216</v>
      </c>
      <c r="D8431" s="546">
        <v>45708</v>
      </c>
      <c r="E8431" s="171" t="str">
        <f t="shared" si="131"/>
        <v>2025</v>
      </c>
      <c r="F8431" s="547">
        <v>1172.3</v>
      </c>
      <c r="G8431" s="548">
        <v>0.19</v>
      </c>
      <c r="H8431" s="547">
        <v>985.12</v>
      </c>
      <c r="I8431" s="545" t="s">
        <v>12652</v>
      </c>
      <c r="J8431" s="545" t="s">
        <v>13307</v>
      </c>
      <c r="K8431" s="545" t="s">
        <v>13413</v>
      </c>
      <c r="L8431" s="545" t="s">
        <v>13807</v>
      </c>
      <c r="M8431" s="548" t="s">
        <v>13758</v>
      </c>
      <c r="N8431" s="545" t="s">
        <v>13413</v>
      </c>
      <c r="O8431" s="545" t="s">
        <v>14461</v>
      </c>
      <c r="P8431" s="549">
        <v>5964</v>
      </c>
      <c r="Q8431" s="549">
        <v>1</v>
      </c>
      <c r="R8431" s="549">
        <v>134</v>
      </c>
      <c r="S8431" s="548">
        <v>2228</v>
      </c>
      <c r="T8431" s="548"/>
      <c r="U8431" s="99"/>
    </row>
    <row r="8432" spans="1:21" ht="19.5" customHeight="1">
      <c r="A8432" s="545">
        <v>103120</v>
      </c>
      <c r="B8432" s="545" t="s">
        <v>10250</v>
      </c>
      <c r="C8432" s="545" t="s">
        <v>216</v>
      </c>
      <c r="D8432" s="546"/>
      <c r="E8432" s="171" t="str">
        <f t="shared" si="131"/>
        <v>1900</v>
      </c>
      <c r="F8432" s="547">
        <v>0</v>
      </c>
      <c r="G8432" s="548">
        <v>0</v>
      </c>
      <c r="H8432" s="547">
        <v>0</v>
      </c>
      <c r="I8432" s="545" t="s">
        <v>12650</v>
      </c>
      <c r="J8432" s="545"/>
      <c r="K8432" s="545" t="s">
        <v>13413</v>
      </c>
      <c r="L8432" s="545" t="s">
        <v>13413</v>
      </c>
      <c r="M8432" s="548" t="s">
        <v>13758</v>
      </c>
      <c r="N8432" s="545" t="s">
        <v>13413</v>
      </c>
      <c r="O8432" s="545" t="s">
        <v>14978</v>
      </c>
      <c r="P8432" s="549">
        <v>5965</v>
      </c>
      <c r="Q8432" s="549">
        <v>1</v>
      </c>
      <c r="R8432" s="549">
        <v>127</v>
      </c>
      <c r="S8432" s="548"/>
      <c r="T8432" s="548"/>
      <c r="U8432" s="99"/>
    </row>
    <row r="8433" spans="1:21" ht="19.5" customHeight="1">
      <c r="A8433" s="545">
        <v>103121</v>
      </c>
      <c r="B8433" s="545" t="s">
        <v>2292</v>
      </c>
      <c r="C8433" s="545" t="s">
        <v>216</v>
      </c>
      <c r="D8433" s="546"/>
      <c r="E8433" s="171" t="str">
        <f t="shared" si="131"/>
        <v>1900</v>
      </c>
      <c r="F8433" s="547">
        <v>0</v>
      </c>
      <c r="G8433" s="548">
        <v>0</v>
      </c>
      <c r="H8433" s="547">
        <v>0</v>
      </c>
      <c r="I8433" s="545" t="s">
        <v>12637</v>
      </c>
      <c r="J8433" s="545"/>
      <c r="K8433" s="545" t="s">
        <v>13413</v>
      </c>
      <c r="L8433" s="545" t="s">
        <v>13413</v>
      </c>
      <c r="M8433" s="548" t="s">
        <v>13758</v>
      </c>
      <c r="N8433" s="545" t="s">
        <v>13413</v>
      </c>
      <c r="O8433" s="545" t="s">
        <v>13413</v>
      </c>
      <c r="P8433" s="549">
        <v>5966</v>
      </c>
      <c r="Q8433" s="549">
        <v>1</v>
      </c>
      <c r="R8433" s="549">
        <v>13</v>
      </c>
      <c r="S8433" s="548"/>
      <c r="T8433" s="548"/>
      <c r="U8433" s="99"/>
    </row>
    <row r="8434" spans="1:21" ht="19.5" customHeight="1">
      <c r="A8434" s="545">
        <v>103122</v>
      </c>
      <c r="B8434" s="545" t="s">
        <v>6273</v>
      </c>
      <c r="C8434" s="545" t="s">
        <v>216</v>
      </c>
      <c r="D8434" s="546">
        <v>45708</v>
      </c>
      <c r="E8434" s="171" t="str">
        <f t="shared" si="131"/>
        <v>2025</v>
      </c>
      <c r="F8434" s="547">
        <v>2918.18</v>
      </c>
      <c r="G8434" s="548">
        <v>0.19</v>
      </c>
      <c r="H8434" s="547">
        <v>2452.25</v>
      </c>
      <c r="I8434" s="545" t="s">
        <v>12652</v>
      </c>
      <c r="J8434" s="545" t="s">
        <v>13307</v>
      </c>
      <c r="K8434" s="545" t="s">
        <v>13413</v>
      </c>
      <c r="L8434" s="545" t="s">
        <v>13807</v>
      </c>
      <c r="M8434" s="548" t="s">
        <v>13758</v>
      </c>
      <c r="N8434" s="545" t="s">
        <v>13413</v>
      </c>
      <c r="O8434" s="545" t="s">
        <v>14948</v>
      </c>
      <c r="P8434" s="549">
        <v>5967</v>
      </c>
      <c r="Q8434" s="549">
        <v>1</v>
      </c>
      <c r="R8434" s="549">
        <v>134</v>
      </c>
      <c r="S8434" s="548">
        <v>2228</v>
      </c>
      <c r="T8434" s="548"/>
      <c r="U8434" s="99"/>
    </row>
    <row r="8435" spans="1:21" ht="19.5" customHeight="1">
      <c r="A8435" s="545">
        <v>103123</v>
      </c>
      <c r="B8435" s="545" t="s">
        <v>6597</v>
      </c>
      <c r="C8435" s="545" t="s">
        <v>216</v>
      </c>
      <c r="D8435" s="546">
        <v>44592</v>
      </c>
      <c r="E8435" s="171" t="str">
        <f t="shared" si="131"/>
        <v>2022</v>
      </c>
      <c r="F8435" s="547">
        <v>74.010000000000005</v>
      </c>
      <c r="G8435" s="548">
        <v>0.19</v>
      </c>
      <c r="H8435" s="547">
        <v>62.19</v>
      </c>
      <c r="I8435" s="545" t="s">
        <v>12639</v>
      </c>
      <c r="J8435" s="545" t="s">
        <v>13297</v>
      </c>
      <c r="K8435" s="545" t="s">
        <v>13413</v>
      </c>
      <c r="L8435" s="545" t="s">
        <v>13796</v>
      </c>
      <c r="M8435" s="548" t="s">
        <v>13758</v>
      </c>
      <c r="N8435" s="545" t="s">
        <v>22171</v>
      </c>
      <c r="O8435" s="545" t="s">
        <v>13413</v>
      </c>
      <c r="P8435" s="549">
        <v>5968</v>
      </c>
      <c r="Q8435" s="549">
        <v>1</v>
      </c>
      <c r="R8435" s="549">
        <v>64</v>
      </c>
      <c r="S8435" s="548">
        <v>2257</v>
      </c>
      <c r="T8435" s="548">
        <v>147</v>
      </c>
      <c r="U8435" s="99"/>
    </row>
    <row r="8436" spans="1:21" ht="19.5" customHeight="1">
      <c r="A8436" s="545">
        <v>103124</v>
      </c>
      <c r="B8436" s="545" t="s">
        <v>4616</v>
      </c>
      <c r="C8436" s="545" t="s">
        <v>209</v>
      </c>
      <c r="D8436" s="546"/>
      <c r="E8436" s="171" t="str">
        <f t="shared" si="131"/>
        <v>1900</v>
      </c>
      <c r="F8436" s="547">
        <v>0</v>
      </c>
      <c r="G8436" s="548">
        <v>0</v>
      </c>
      <c r="H8436" s="547">
        <v>0</v>
      </c>
      <c r="I8436" s="545" t="s">
        <v>12701</v>
      </c>
      <c r="J8436" s="545"/>
      <c r="K8436" s="545" t="s">
        <v>19019</v>
      </c>
      <c r="L8436" s="545" t="s">
        <v>13413</v>
      </c>
      <c r="M8436" s="548" t="s">
        <v>13758</v>
      </c>
      <c r="N8436" s="545" t="s">
        <v>13413</v>
      </c>
      <c r="O8436" s="545" t="s">
        <v>14174</v>
      </c>
      <c r="P8436" s="549">
        <v>5969</v>
      </c>
      <c r="Q8436" s="549">
        <v>1</v>
      </c>
      <c r="R8436" s="549">
        <v>10</v>
      </c>
      <c r="S8436" s="548"/>
      <c r="T8436" s="548"/>
      <c r="U8436" s="99"/>
    </row>
    <row r="8437" spans="1:21" ht="19.5" customHeight="1">
      <c r="A8437" s="545">
        <v>103125</v>
      </c>
      <c r="B8437" s="545" t="s">
        <v>10249</v>
      </c>
      <c r="C8437" s="545" t="s">
        <v>216</v>
      </c>
      <c r="D8437" s="546"/>
      <c r="E8437" s="171" t="str">
        <f t="shared" si="131"/>
        <v>1900</v>
      </c>
      <c r="F8437" s="547">
        <v>0</v>
      </c>
      <c r="G8437" s="548">
        <v>0</v>
      </c>
      <c r="H8437" s="547">
        <v>0</v>
      </c>
      <c r="I8437" s="545" t="s">
        <v>12637</v>
      </c>
      <c r="J8437" s="545"/>
      <c r="K8437" s="545" t="s">
        <v>13413</v>
      </c>
      <c r="L8437" s="545" t="s">
        <v>13413</v>
      </c>
      <c r="M8437" s="548" t="s">
        <v>13758</v>
      </c>
      <c r="N8437" s="545" t="s">
        <v>13413</v>
      </c>
      <c r="O8437" s="545" t="s">
        <v>13413</v>
      </c>
      <c r="P8437" s="549">
        <v>5970</v>
      </c>
      <c r="Q8437" s="549">
        <v>1</v>
      </c>
      <c r="R8437" s="549">
        <v>13</v>
      </c>
      <c r="S8437" s="548"/>
      <c r="T8437" s="548"/>
      <c r="U8437" s="99"/>
    </row>
    <row r="8438" spans="1:21" ht="19.5" customHeight="1">
      <c r="A8438" s="545">
        <v>103126</v>
      </c>
      <c r="B8438" s="545" t="s">
        <v>2526</v>
      </c>
      <c r="C8438" s="545" t="s">
        <v>216</v>
      </c>
      <c r="D8438" s="546">
        <v>45708</v>
      </c>
      <c r="E8438" s="171" t="str">
        <f t="shared" si="131"/>
        <v>2025</v>
      </c>
      <c r="F8438" s="547">
        <v>1736.12</v>
      </c>
      <c r="G8438" s="548">
        <v>0</v>
      </c>
      <c r="H8438" s="547">
        <v>1736.12</v>
      </c>
      <c r="I8438" s="545" t="s">
        <v>12642</v>
      </c>
      <c r="J8438" s="545" t="s">
        <v>13307</v>
      </c>
      <c r="K8438" s="545" t="s">
        <v>13413</v>
      </c>
      <c r="L8438" s="545" t="s">
        <v>13807</v>
      </c>
      <c r="M8438" s="548" t="s">
        <v>13758</v>
      </c>
      <c r="N8438" s="545" t="s">
        <v>13413</v>
      </c>
      <c r="O8438" s="545" t="s">
        <v>17857</v>
      </c>
      <c r="P8438" s="549">
        <v>5971</v>
      </c>
      <c r="Q8438" s="549">
        <v>1</v>
      </c>
      <c r="R8438" s="549">
        <v>135</v>
      </c>
      <c r="S8438" s="548">
        <v>2228</v>
      </c>
      <c r="T8438" s="548"/>
      <c r="U8438" s="99"/>
    </row>
    <row r="8439" spans="1:21" ht="19.5" customHeight="1">
      <c r="A8439" s="545">
        <v>103127</v>
      </c>
      <c r="B8439" s="545" t="s">
        <v>10248</v>
      </c>
      <c r="C8439" s="545" t="s">
        <v>216</v>
      </c>
      <c r="D8439" s="546"/>
      <c r="E8439" s="171" t="str">
        <f t="shared" si="131"/>
        <v>1900</v>
      </c>
      <c r="F8439" s="547">
        <v>0</v>
      </c>
      <c r="G8439" s="548">
        <v>0</v>
      </c>
      <c r="H8439" s="547">
        <v>0</v>
      </c>
      <c r="I8439" s="545" t="s">
        <v>12642</v>
      </c>
      <c r="J8439" s="545"/>
      <c r="K8439" s="545" t="s">
        <v>13413</v>
      </c>
      <c r="L8439" s="545" t="s">
        <v>13807</v>
      </c>
      <c r="M8439" s="548" t="s">
        <v>13758</v>
      </c>
      <c r="N8439" s="545" t="s">
        <v>13413</v>
      </c>
      <c r="O8439" s="545" t="s">
        <v>17857</v>
      </c>
      <c r="P8439" s="549">
        <v>5972</v>
      </c>
      <c r="Q8439" s="549">
        <v>1</v>
      </c>
      <c r="R8439" s="549">
        <v>135</v>
      </c>
      <c r="S8439" s="548"/>
      <c r="T8439" s="548"/>
      <c r="U8439" s="99"/>
    </row>
    <row r="8440" spans="1:21" ht="19.5" customHeight="1">
      <c r="A8440" s="545">
        <v>103141</v>
      </c>
      <c r="B8440" s="545" t="s">
        <v>7524</v>
      </c>
      <c r="C8440" s="545" t="s">
        <v>206</v>
      </c>
      <c r="D8440" s="546">
        <v>43728</v>
      </c>
      <c r="E8440" s="171" t="str">
        <f t="shared" si="131"/>
        <v>2019</v>
      </c>
      <c r="F8440" s="547">
        <v>6487</v>
      </c>
      <c r="G8440" s="548">
        <v>0.19</v>
      </c>
      <c r="H8440" s="547">
        <v>5451.26</v>
      </c>
      <c r="I8440" s="545" t="s">
        <v>12708</v>
      </c>
      <c r="J8440" s="545" t="s">
        <v>13302</v>
      </c>
      <c r="K8440" s="545" t="s">
        <v>13413</v>
      </c>
      <c r="L8440" s="545" t="s">
        <v>13413</v>
      </c>
      <c r="M8440" s="548" t="s">
        <v>13758</v>
      </c>
      <c r="N8440" s="545" t="s">
        <v>13413</v>
      </c>
      <c r="O8440" s="545" t="s">
        <v>13413</v>
      </c>
      <c r="P8440" s="549">
        <v>5973</v>
      </c>
      <c r="Q8440" s="549">
        <v>1</v>
      </c>
      <c r="R8440" s="549">
        <v>121</v>
      </c>
      <c r="S8440" s="548">
        <v>2219</v>
      </c>
      <c r="T8440" s="548"/>
      <c r="U8440" s="99"/>
    </row>
    <row r="8441" spans="1:21" ht="19.5" customHeight="1">
      <c r="A8441" s="545">
        <v>103142</v>
      </c>
      <c r="B8441" s="545" t="s">
        <v>6272</v>
      </c>
      <c r="C8441" s="545" t="s">
        <v>221</v>
      </c>
      <c r="D8441" s="546">
        <v>45007</v>
      </c>
      <c r="E8441" s="171" t="str">
        <f t="shared" si="131"/>
        <v>2023</v>
      </c>
      <c r="F8441" s="547">
        <v>99895</v>
      </c>
      <c r="G8441" s="548">
        <v>0.19</v>
      </c>
      <c r="H8441" s="547">
        <v>83945.38</v>
      </c>
      <c r="I8441" s="545" t="s">
        <v>12645</v>
      </c>
      <c r="J8441" s="545" t="s">
        <v>13297</v>
      </c>
      <c r="K8441" s="545" t="s">
        <v>19020</v>
      </c>
      <c r="L8441" s="545" t="s">
        <v>13413</v>
      </c>
      <c r="M8441" s="548" t="s">
        <v>13758</v>
      </c>
      <c r="N8441" s="545" t="s">
        <v>13413</v>
      </c>
      <c r="O8441" s="545" t="s">
        <v>13413</v>
      </c>
      <c r="P8441" s="549">
        <v>5974</v>
      </c>
      <c r="Q8441" s="549">
        <v>1</v>
      </c>
      <c r="R8441" s="549">
        <v>12</v>
      </c>
      <c r="S8441" s="548">
        <v>2257</v>
      </c>
      <c r="T8441" s="548"/>
      <c r="U8441" s="99"/>
    </row>
    <row r="8442" spans="1:21" ht="19.5" customHeight="1">
      <c r="A8442" s="545">
        <v>103143</v>
      </c>
      <c r="B8442" s="545" t="s">
        <v>6271</v>
      </c>
      <c r="C8442" s="545" t="s">
        <v>216</v>
      </c>
      <c r="D8442" s="546">
        <v>45012</v>
      </c>
      <c r="E8442" s="171" t="str">
        <f t="shared" si="131"/>
        <v>2023</v>
      </c>
      <c r="F8442" s="547">
        <v>56036.01</v>
      </c>
      <c r="G8442" s="548">
        <v>0.19</v>
      </c>
      <c r="H8442" s="547">
        <v>47089.08</v>
      </c>
      <c r="I8442" s="545" t="s">
        <v>12973</v>
      </c>
      <c r="J8442" s="545" t="s">
        <v>13297</v>
      </c>
      <c r="K8442" s="545" t="s">
        <v>19021</v>
      </c>
      <c r="L8442" s="545" t="s">
        <v>13413</v>
      </c>
      <c r="M8442" s="548" t="s">
        <v>13758</v>
      </c>
      <c r="N8442" s="545" t="s">
        <v>13413</v>
      </c>
      <c r="O8442" s="545" t="s">
        <v>13413</v>
      </c>
      <c r="P8442" s="549">
        <v>5975</v>
      </c>
      <c r="Q8442" s="549">
        <v>1</v>
      </c>
      <c r="R8442" s="549">
        <v>59</v>
      </c>
      <c r="S8442" s="548">
        <v>2257</v>
      </c>
      <c r="T8442" s="548"/>
      <c r="U8442" s="99"/>
    </row>
    <row r="8443" spans="1:21" ht="19.5" customHeight="1">
      <c r="A8443" s="545">
        <v>103144</v>
      </c>
      <c r="B8443" s="545" t="s">
        <v>6270</v>
      </c>
      <c r="C8443" s="545" t="s">
        <v>209</v>
      </c>
      <c r="D8443" s="546">
        <v>46052</v>
      </c>
      <c r="E8443" s="171" t="str">
        <f t="shared" si="131"/>
        <v>2026</v>
      </c>
      <c r="F8443" s="547">
        <v>21420</v>
      </c>
      <c r="G8443" s="548">
        <v>0.19</v>
      </c>
      <c r="H8443" s="547">
        <v>18000</v>
      </c>
      <c r="I8443" s="545" t="s">
        <v>12670</v>
      </c>
      <c r="J8443" s="545" t="s">
        <v>13307</v>
      </c>
      <c r="K8443" s="545" t="s">
        <v>19022</v>
      </c>
      <c r="L8443" s="545" t="s">
        <v>13413</v>
      </c>
      <c r="M8443" s="548" t="s">
        <v>13758</v>
      </c>
      <c r="N8443" s="545" t="s">
        <v>13413</v>
      </c>
      <c r="O8443" s="545" t="s">
        <v>13413</v>
      </c>
      <c r="P8443" s="549">
        <v>5976</v>
      </c>
      <c r="Q8443" s="549">
        <v>1</v>
      </c>
      <c r="R8443" s="549">
        <v>24</v>
      </c>
      <c r="S8443" s="548">
        <v>2228</v>
      </c>
      <c r="T8443" s="548"/>
      <c r="U8443" s="99"/>
    </row>
    <row r="8444" spans="1:21" ht="19.5" customHeight="1">
      <c r="A8444" s="545">
        <v>103145</v>
      </c>
      <c r="B8444" s="545" t="s">
        <v>10247</v>
      </c>
      <c r="C8444" s="545" t="s">
        <v>221</v>
      </c>
      <c r="D8444" s="546"/>
      <c r="E8444" s="171" t="str">
        <f t="shared" si="131"/>
        <v>1900</v>
      </c>
      <c r="F8444" s="547">
        <v>0</v>
      </c>
      <c r="G8444" s="548">
        <v>0</v>
      </c>
      <c r="H8444" s="547">
        <v>0</v>
      </c>
      <c r="I8444" s="545" t="s">
        <v>12973</v>
      </c>
      <c r="J8444" s="545"/>
      <c r="K8444" s="545" t="s">
        <v>13413</v>
      </c>
      <c r="L8444" s="545" t="s">
        <v>13413</v>
      </c>
      <c r="M8444" s="548" t="s">
        <v>13758</v>
      </c>
      <c r="N8444" s="545" t="s">
        <v>13413</v>
      </c>
      <c r="O8444" s="545" t="s">
        <v>13413</v>
      </c>
      <c r="P8444" s="549">
        <v>5977</v>
      </c>
      <c r="Q8444" s="549">
        <v>1</v>
      </c>
      <c r="R8444" s="549">
        <v>59</v>
      </c>
      <c r="S8444" s="548"/>
      <c r="T8444" s="548"/>
      <c r="U8444" s="99"/>
    </row>
    <row r="8445" spans="1:21" ht="19.5" customHeight="1">
      <c r="A8445" s="545">
        <v>103146</v>
      </c>
      <c r="B8445" s="545" t="s">
        <v>1873</v>
      </c>
      <c r="C8445" s="545" t="s">
        <v>216</v>
      </c>
      <c r="D8445" s="546">
        <v>45708</v>
      </c>
      <c r="E8445" s="171" t="str">
        <f t="shared" si="131"/>
        <v>2025</v>
      </c>
      <c r="F8445" s="547">
        <v>14118.02</v>
      </c>
      <c r="G8445" s="548">
        <v>0.19</v>
      </c>
      <c r="H8445" s="547">
        <v>11863.88</v>
      </c>
      <c r="I8445" s="545" t="s">
        <v>12699</v>
      </c>
      <c r="J8445" s="545" t="s">
        <v>13307</v>
      </c>
      <c r="K8445" s="545" t="s">
        <v>19023</v>
      </c>
      <c r="L8445" s="545" t="s">
        <v>13413</v>
      </c>
      <c r="M8445" s="548" t="s">
        <v>13758</v>
      </c>
      <c r="N8445" s="545" t="s">
        <v>13413</v>
      </c>
      <c r="O8445" s="545" t="s">
        <v>13413</v>
      </c>
      <c r="P8445" s="549">
        <v>5978</v>
      </c>
      <c r="Q8445" s="549">
        <v>1</v>
      </c>
      <c r="R8445" s="549">
        <v>130</v>
      </c>
      <c r="S8445" s="548">
        <v>2228</v>
      </c>
      <c r="T8445" s="548"/>
      <c r="U8445" s="99"/>
    </row>
    <row r="8446" spans="1:21" ht="19.5" customHeight="1">
      <c r="A8446" s="545">
        <v>103147</v>
      </c>
      <c r="B8446" s="545" t="s">
        <v>5989</v>
      </c>
      <c r="C8446" s="545" t="s">
        <v>209</v>
      </c>
      <c r="D8446" s="546"/>
      <c r="E8446" s="171" t="str">
        <f t="shared" si="131"/>
        <v>1900</v>
      </c>
      <c r="F8446" s="547">
        <v>0</v>
      </c>
      <c r="G8446" s="548">
        <v>0</v>
      </c>
      <c r="H8446" s="547">
        <v>0</v>
      </c>
      <c r="I8446" s="545" t="s">
        <v>12973</v>
      </c>
      <c r="J8446" s="545"/>
      <c r="K8446" s="545" t="s">
        <v>13413</v>
      </c>
      <c r="L8446" s="545" t="s">
        <v>13413</v>
      </c>
      <c r="M8446" s="548" t="s">
        <v>13758</v>
      </c>
      <c r="N8446" s="545" t="s">
        <v>13413</v>
      </c>
      <c r="O8446" s="545" t="s">
        <v>13413</v>
      </c>
      <c r="P8446" s="549">
        <v>5979</v>
      </c>
      <c r="Q8446" s="549">
        <v>1</v>
      </c>
      <c r="R8446" s="549">
        <v>59</v>
      </c>
      <c r="S8446" s="548"/>
      <c r="T8446" s="548"/>
      <c r="U8446" s="99"/>
    </row>
    <row r="8447" spans="1:21" ht="19.5" customHeight="1">
      <c r="A8447" s="545">
        <v>103148</v>
      </c>
      <c r="B8447" s="545" t="s">
        <v>1878</v>
      </c>
      <c r="C8447" s="545" t="s">
        <v>216</v>
      </c>
      <c r="D8447" s="546">
        <v>45708</v>
      </c>
      <c r="E8447" s="171" t="str">
        <f t="shared" si="131"/>
        <v>2025</v>
      </c>
      <c r="F8447" s="547">
        <v>65787.48</v>
      </c>
      <c r="G8447" s="548">
        <v>0.19</v>
      </c>
      <c r="H8447" s="547">
        <v>55283.59</v>
      </c>
      <c r="I8447" s="545" t="s">
        <v>12699</v>
      </c>
      <c r="J8447" s="545" t="s">
        <v>13307</v>
      </c>
      <c r="K8447" s="545" t="s">
        <v>19024</v>
      </c>
      <c r="L8447" s="545" t="s">
        <v>13413</v>
      </c>
      <c r="M8447" s="548" t="s">
        <v>13758</v>
      </c>
      <c r="N8447" s="545" t="s">
        <v>13413</v>
      </c>
      <c r="O8447" s="545" t="s">
        <v>13413</v>
      </c>
      <c r="P8447" s="549">
        <v>5980</v>
      </c>
      <c r="Q8447" s="549">
        <v>1</v>
      </c>
      <c r="R8447" s="549">
        <v>130</v>
      </c>
      <c r="S8447" s="548">
        <v>2228</v>
      </c>
      <c r="T8447" s="548"/>
      <c r="U8447" s="99"/>
    </row>
    <row r="8448" spans="1:21" ht="19.5" customHeight="1">
      <c r="A8448" s="545">
        <v>103150</v>
      </c>
      <c r="B8448" s="545" t="s">
        <v>2990</v>
      </c>
      <c r="C8448" s="545" t="s">
        <v>2958</v>
      </c>
      <c r="D8448" s="546">
        <v>44592</v>
      </c>
      <c r="E8448" s="171" t="str">
        <f t="shared" si="131"/>
        <v>2022</v>
      </c>
      <c r="F8448" s="547">
        <v>43193</v>
      </c>
      <c r="G8448" s="548">
        <v>0.19</v>
      </c>
      <c r="H8448" s="547">
        <v>36296.639999999999</v>
      </c>
      <c r="I8448" s="545" t="s">
        <v>12683</v>
      </c>
      <c r="J8448" s="545" t="s">
        <v>13297</v>
      </c>
      <c r="K8448" s="545" t="s">
        <v>19025</v>
      </c>
      <c r="L8448" s="545" t="s">
        <v>13413</v>
      </c>
      <c r="M8448" s="548" t="s">
        <v>13758</v>
      </c>
      <c r="N8448" s="545" t="s">
        <v>13413</v>
      </c>
      <c r="O8448" s="545" t="s">
        <v>13413</v>
      </c>
      <c r="P8448" s="549">
        <v>5982</v>
      </c>
      <c r="Q8448" s="549">
        <v>1</v>
      </c>
      <c r="R8448" s="549">
        <v>18</v>
      </c>
      <c r="S8448" s="548">
        <v>2257</v>
      </c>
      <c r="T8448" s="548"/>
      <c r="U8448" s="99"/>
    </row>
    <row r="8449" spans="1:21" ht="19.5" customHeight="1">
      <c r="A8449" s="545">
        <v>103151</v>
      </c>
      <c r="B8449" s="545" t="s">
        <v>2989</v>
      </c>
      <c r="C8449" s="545" t="s">
        <v>2958</v>
      </c>
      <c r="D8449" s="546"/>
      <c r="E8449" s="171" t="str">
        <f t="shared" si="131"/>
        <v>1900</v>
      </c>
      <c r="F8449" s="547">
        <v>0</v>
      </c>
      <c r="G8449" s="548">
        <v>0</v>
      </c>
      <c r="H8449" s="547">
        <v>0</v>
      </c>
      <c r="I8449" s="545" t="s">
        <v>12683</v>
      </c>
      <c r="J8449" s="545"/>
      <c r="K8449" s="545" t="s">
        <v>13413</v>
      </c>
      <c r="L8449" s="545" t="s">
        <v>13413</v>
      </c>
      <c r="M8449" s="548" t="s">
        <v>13758</v>
      </c>
      <c r="N8449" s="545" t="s">
        <v>13413</v>
      </c>
      <c r="O8449" s="545" t="s">
        <v>13413</v>
      </c>
      <c r="P8449" s="549">
        <v>5983</v>
      </c>
      <c r="Q8449" s="549">
        <v>1</v>
      </c>
      <c r="R8449" s="549">
        <v>18</v>
      </c>
      <c r="S8449" s="548"/>
      <c r="T8449" s="548"/>
      <c r="U8449" s="99"/>
    </row>
    <row r="8450" spans="1:21" ht="19.5" customHeight="1">
      <c r="A8450" s="545">
        <v>103152</v>
      </c>
      <c r="B8450" s="545" t="s">
        <v>2946</v>
      </c>
      <c r="C8450" s="545" t="s">
        <v>786</v>
      </c>
      <c r="D8450" s="546">
        <v>43763</v>
      </c>
      <c r="E8450" s="171" t="str">
        <f t="shared" si="131"/>
        <v>2019</v>
      </c>
      <c r="F8450" s="547">
        <v>42138.99</v>
      </c>
      <c r="G8450" s="548">
        <v>0.19</v>
      </c>
      <c r="H8450" s="547">
        <v>35410.92</v>
      </c>
      <c r="I8450" s="545" t="s">
        <v>12731</v>
      </c>
      <c r="J8450" s="545" t="s">
        <v>13296</v>
      </c>
      <c r="K8450" s="545" t="s">
        <v>13413</v>
      </c>
      <c r="L8450" s="545" t="s">
        <v>13413</v>
      </c>
      <c r="M8450" s="548" t="s">
        <v>13758</v>
      </c>
      <c r="N8450" s="545" t="s">
        <v>13413</v>
      </c>
      <c r="O8450" s="545" t="s">
        <v>13413</v>
      </c>
      <c r="P8450" s="549">
        <v>5984</v>
      </c>
      <c r="Q8450" s="549">
        <v>1</v>
      </c>
      <c r="R8450" s="549">
        <v>151</v>
      </c>
      <c r="S8450" s="548">
        <v>2218</v>
      </c>
      <c r="T8450" s="548"/>
      <c r="U8450" s="99"/>
    </row>
    <row r="8451" spans="1:21" ht="19.5" customHeight="1">
      <c r="A8451" s="545">
        <v>103154</v>
      </c>
      <c r="B8451" s="545" t="s">
        <v>6982</v>
      </c>
      <c r="C8451" s="545" t="s">
        <v>216</v>
      </c>
      <c r="D8451" s="546">
        <v>45007</v>
      </c>
      <c r="E8451" s="171" t="str">
        <f t="shared" si="131"/>
        <v>2023</v>
      </c>
      <c r="F8451" s="547">
        <v>78908</v>
      </c>
      <c r="G8451" s="548">
        <v>0.19</v>
      </c>
      <c r="H8451" s="547">
        <v>66309.240000000005</v>
      </c>
      <c r="I8451" s="545" t="s">
        <v>12701</v>
      </c>
      <c r="J8451" s="545" t="s">
        <v>13298</v>
      </c>
      <c r="K8451" s="545" t="s">
        <v>19026</v>
      </c>
      <c r="L8451" s="545" t="s">
        <v>13413</v>
      </c>
      <c r="M8451" s="548" t="s">
        <v>13758</v>
      </c>
      <c r="N8451" s="545" t="s">
        <v>13413</v>
      </c>
      <c r="O8451" s="545" t="s">
        <v>13413</v>
      </c>
      <c r="P8451" s="549">
        <v>5986</v>
      </c>
      <c r="Q8451" s="549">
        <v>1</v>
      </c>
      <c r="R8451" s="549">
        <v>10</v>
      </c>
      <c r="S8451" s="548">
        <v>1012</v>
      </c>
      <c r="T8451" s="548"/>
      <c r="U8451" s="99"/>
    </row>
    <row r="8452" spans="1:21" ht="19.5" customHeight="1">
      <c r="A8452" s="545">
        <v>103155</v>
      </c>
      <c r="B8452" s="545" t="s">
        <v>6853</v>
      </c>
      <c r="C8452" s="545" t="s">
        <v>216</v>
      </c>
      <c r="D8452" s="546">
        <v>45708</v>
      </c>
      <c r="E8452" s="171" t="str">
        <f t="shared" ref="E8452:E8515" si="132">TEXT(D8452,"YYYY")</f>
        <v>2025</v>
      </c>
      <c r="F8452" s="547">
        <v>18009.939999999999</v>
      </c>
      <c r="G8452" s="548">
        <v>0.19</v>
      </c>
      <c r="H8452" s="547">
        <v>15134.41</v>
      </c>
      <c r="I8452" s="545" t="s">
        <v>12663</v>
      </c>
      <c r="J8452" s="545" t="s">
        <v>13307</v>
      </c>
      <c r="K8452" s="545" t="s">
        <v>13413</v>
      </c>
      <c r="L8452" s="545" t="s">
        <v>13413</v>
      </c>
      <c r="M8452" s="548" t="s">
        <v>13758</v>
      </c>
      <c r="N8452" s="545" t="s">
        <v>13413</v>
      </c>
      <c r="O8452" s="545" t="s">
        <v>13413</v>
      </c>
      <c r="P8452" s="549">
        <v>5987</v>
      </c>
      <c r="Q8452" s="549">
        <v>1</v>
      </c>
      <c r="R8452" s="549">
        <v>159</v>
      </c>
      <c r="S8452" s="548">
        <v>2228</v>
      </c>
      <c r="T8452" s="548"/>
      <c r="U8452" s="99"/>
    </row>
    <row r="8453" spans="1:21" ht="19.5" customHeight="1">
      <c r="A8453" s="545">
        <v>103158</v>
      </c>
      <c r="B8453" s="545" t="s">
        <v>10246</v>
      </c>
      <c r="C8453" s="545" t="s">
        <v>209</v>
      </c>
      <c r="D8453" s="546"/>
      <c r="E8453" s="171" t="str">
        <f t="shared" si="132"/>
        <v>1900</v>
      </c>
      <c r="F8453" s="547">
        <v>0</v>
      </c>
      <c r="G8453" s="548">
        <v>0</v>
      </c>
      <c r="H8453" s="547">
        <v>0</v>
      </c>
      <c r="I8453" s="545" t="s">
        <v>12706</v>
      </c>
      <c r="J8453" s="545"/>
      <c r="K8453" s="545" t="s">
        <v>19027</v>
      </c>
      <c r="L8453" s="545" t="s">
        <v>16392</v>
      </c>
      <c r="M8453" s="548" t="s">
        <v>13758</v>
      </c>
      <c r="N8453" s="545" t="s">
        <v>13413</v>
      </c>
      <c r="O8453" s="545" t="s">
        <v>16464</v>
      </c>
      <c r="P8453" s="549">
        <v>5989</v>
      </c>
      <c r="Q8453" s="549">
        <v>1</v>
      </c>
      <c r="R8453" s="549">
        <v>128</v>
      </c>
      <c r="S8453" s="548"/>
      <c r="T8453" s="548"/>
      <c r="U8453" s="99"/>
    </row>
    <row r="8454" spans="1:21" ht="19.5" customHeight="1">
      <c r="A8454" s="545">
        <v>103159</v>
      </c>
      <c r="B8454" s="545" t="s">
        <v>10245</v>
      </c>
      <c r="C8454" s="545" t="s">
        <v>209</v>
      </c>
      <c r="D8454" s="546"/>
      <c r="E8454" s="171" t="str">
        <f t="shared" si="132"/>
        <v>1900</v>
      </c>
      <c r="F8454" s="547">
        <v>0</v>
      </c>
      <c r="G8454" s="548">
        <v>0</v>
      </c>
      <c r="H8454" s="547">
        <v>0</v>
      </c>
      <c r="I8454" s="545" t="s">
        <v>12973</v>
      </c>
      <c r="J8454" s="545"/>
      <c r="K8454" s="545" t="s">
        <v>13413</v>
      </c>
      <c r="L8454" s="545" t="s">
        <v>13413</v>
      </c>
      <c r="M8454" s="548" t="s">
        <v>13758</v>
      </c>
      <c r="N8454" s="545" t="s">
        <v>13413</v>
      </c>
      <c r="O8454" s="545" t="s">
        <v>13413</v>
      </c>
      <c r="P8454" s="549">
        <v>5990</v>
      </c>
      <c r="Q8454" s="549">
        <v>1</v>
      </c>
      <c r="R8454" s="549">
        <v>59</v>
      </c>
      <c r="S8454" s="548"/>
      <c r="T8454" s="548"/>
      <c r="U8454" s="99"/>
    </row>
    <row r="8455" spans="1:21" ht="19.5" customHeight="1">
      <c r="A8455" s="545">
        <v>103161</v>
      </c>
      <c r="B8455" s="545" t="s">
        <v>10244</v>
      </c>
      <c r="C8455" s="545" t="s">
        <v>209</v>
      </c>
      <c r="D8455" s="546"/>
      <c r="E8455" s="171" t="str">
        <f t="shared" si="132"/>
        <v>1900</v>
      </c>
      <c r="F8455" s="547">
        <v>0</v>
      </c>
      <c r="G8455" s="548">
        <v>0</v>
      </c>
      <c r="H8455" s="547">
        <v>0</v>
      </c>
      <c r="I8455" s="545" t="s">
        <v>12697</v>
      </c>
      <c r="J8455" s="545"/>
      <c r="K8455" s="545" t="s">
        <v>13413</v>
      </c>
      <c r="L8455" s="545" t="s">
        <v>14933</v>
      </c>
      <c r="M8455" s="548" t="s">
        <v>13758</v>
      </c>
      <c r="N8455" s="545" t="s">
        <v>13413</v>
      </c>
      <c r="O8455" s="545" t="s">
        <v>13413</v>
      </c>
      <c r="P8455" s="549">
        <v>5992</v>
      </c>
      <c r="Q8455" s="549">
        <v>1</v>
      </c>
      <c r="R8455" s="549">
        <v>138</v>
      </c>
      <c r="S8455" s="548"/>
      <c r="T8455" s="548"/>
      <c r="U8455" s="99"/>
    </row>
    <row r="8456" spans="1:21" ht="19.5" customHeight="1">
      <c r="A8456" s="545">
        <v>103162</v>
      </c>
      <c r="B8456" s="545" t="s">
        <v>1933</v>
      </c>
      <c r="C8456" s="545" t="s">
        <v>209</v>
      </c>
      <c r="D8456" s="546"/>
      <c r="E8456" s="171" t="str">
        <f t="shared" si="132"/>
        <v>1900</v>
      </c>
      <c r="F8456" s="547">
        <v>0</v>
      </c>
      <c r="G8456" s="548">
        <v>0</v>
      </c>
      <c r="H8456" s="547">
        <v>0</v>
      </c>
      <c r="I8456" s="545" t="s">
        <v>12706</v>
      </c>
      <c r="J8456" s="545"/>
      <c r="K8456" s="545" t="s">
        <v>13413</v>
      </c>
      <c r="L8456" s="545" t="s">
        <v>14444</v>
      </c>
      <c r="M8456" s="548" t="s">
        <v>13758</v>
      </c>
      <c r="N8456" s="545" t="s">
        <v>13413</v>
      </c>
      <c r="O8456" s="545" t="s">
        <v>14424</v>
      </c>
      <c r="P8456" s="549">
        <v>5993</v>
      </c>
      <c r="Q8456" s="549">
        <v>1</v>
      </c>
      <c r="R8456" s="549">
        <v>128</v>
      </c>
      <c r="S8456" s="548"/>
      <c r="T8456" s="548"/>
      <c r="U8456" s="99"/>
    </row>
    <row r="8457" spans="1:21" ht="19.5" customHeight="1">
      <c r="A8457" s="545">
        <v>103163</v>
      </c>
      <c r="B8457" s="545" t="s">
        <v>10243</v>
      </c>
      <c r="C8457" s="545" t="s">
        <v>216</v>
      </c>
      <c r="D8457" s="546"/>
      <c r="E8457" s="171" t="str">
        <f t="shared" si="132"/>
        <v>1900</v>
      </c>
      <c r="F8457" s="547">
        <v>0</v>
      </c>
      <c r="G8457" s="548">
        <v>0</v>
      </c>
      <c r="H8457" s="547">
        <v>0</v>
      </c>
      <c r="I8457" s="545" t="s">
        <v>12706</v>
      </c>
      <c r="J8457" s="545"/>
      <c r="K8457" s="545" t="s">
        <v>13413</v>
      </c>
      <c r="L8457" s="545" t="s">
        <v>14444</v>
      </c>
      <c r="M8457" s="548" t="s">
        <v>13758</v>
      </c>
      <c r="N8457" s="545" t="s">
        <v>13413</v>
      </c>
      <c r="O8457" s="545" t="s">
        <v>14424</v>
      </c>
      <c r="P8457" s="549">
        <v>5994</v>
      </c>
      <c r="Q8457" s="549">
        <v>1</v>
      </c>
      <c r="R8457" s="549">
        <v>128</v>
      </c>
      <c r="S8457" s="548"/>
      <c r="T8457" s="548"/>
      <c r="U8457" s="99"/>
    </row>
    <row r="8458" spans="1:21" ht="19.5" customHeight="1">
      <c r="A8458" s="545">
        <v>103164</v>
      </c>
      <c r="B8458" s="545" t="s">
        <v>10242</v>
      </c>
      <c r="C8458" s="545" t="s">
        <v>216</v>
      </c>
      <c r="D8458" s="546"/>
      <c r="E8458" s="171" t="str">
        <f t="shared" si="132"/>
        <v>1900</v>
      </c>
      <c r="F8458" s="547">
        <v>0</v>
      </c>
      <c r="G8458" s="548">
        <v>0</v>
      </c>
      <c r="H8458" s="547">
        <v>0</v>
      </c>
      <c r="I8458" s="545" t="s">
        <v>12650</v>
      </c>
      <c r="J8458" s="545"/>
      <c r="K8458" s="545" t="s">
        <v>13413</v>
      </c>
      <c r="L8458" s="545" t="s">
        <v>14776</v>
      </c>
      <c r="M8458" s="548" t="s">
        <v>13758</v>
      </c>
      <c r="N8458" s="545" t="s">
        <v>13413</v>
      </c>
      <c r="O8458" s="545" t="s">
        <v>14777</v>
      </c>
      <c r="P8458" s="549">
        <v>5995</v>
      </c>
      <c r="Q8458" s="549">
        <v>1</v>
      </c>
      <c r="R8458" s="549">
        <v>127</v>
      </c>
      <c r="S8458" s="548"/>
      <c r="T8458" s="548"/>
      <c r="U8458" s="99"/>
    </row>
    <row r="8459" spans="1:21" ht="19.5" customHeight="1">
      <c r="A8459" s="545">
        <v>103165</v>
      </c>
      <c r="B8459" s="545" t="s">
        <v>6269</v>
      </c>
      <c r="C8459" s="545" t="s">
        <v>206</v>
      </c>
      <c r="D8459" s="546">
        <v>46052</v>
      </c>
      <c r="E8459" s="171" t="str">
        <f t="shared" si="132"/>
        <v>2026</v>
      </c>
      <c r="F8459" s="547">
        <v>25448</v>
      </c>
      <c r="G8459" s="548">
        <v>0.19</v>
      </c>
      <c r="H8459" s="547">
        <v>21384.87</v>
      </c>
      <c r="I8459" s="545" t="s">
        <v>12709</v>
      </c>
      <c r="J8459" s="545" t="s">
        <v>13307</v>
      </c>
      <c r="K8459" s="545" t="s">
        <v>19028</v>
      </c>
      <c r="L8459" s="545" t="s">
        <v>13413</v>
      </c>
      <c r="M8459" s="548" t="s">
        <v>13758</v>
      </c>
      <c r="N8459" s="545" t="s">
        <v>22823</v>
      </c>
      <c r="O8459" s="545" t="s">
        <v>14413</v>
      </c>
      <c r="P8459" s="549">
        <v>5996</v>
      </c>
      <c r="Q8459" s="549">
        <v>1</v>
      </c>
      <c r="R8459" s="549">
        <v>124</v>
      </c>
      <c r="S8459" s="548">
        <v>2228</v>
      </c>
      <c r="T8459" s="548">
        <v>441</v>
      </c>
      <c r="U8459" s="99"/>
    </row>
    <row r="8460" spans="1:21" ht="19.5" customHeight="1">
      <c r="A8460" s="545">
        <v>103172</v>
      </c>
      <c r="B8460" s="545" t="s">
        <v>10241</v>
      </c>
      <c r="C8460" s="545" t="s">
        <v>216</v>
      </c>
      <c r="D8460" s="546">
        <v>46052</v>
      </c>
      <c r="E8460" s="171" t="str">
        <f t="shared" si="132"/>
        <v>2026</v>
      </c>
      <c r="F8460" s="547">
        <v>1035133</v>
      </c>
      <c r="G8460" s="548">
        <v>0.19</v>
      </c>
      <c r="H8460" s="547">
        <v>869859.66</v>
      </c>
      <c r="I8460" s="545" t="s">
        <v>12637</v>
      </c>
      <c r="J8460" s="545" t="s">
        <v>13307</v>
      </c>
      <c r="K8460" s="545" t="s">
        <v>13413</v>
      </c>
      <c r="L8460" s="545" t="s">
        <v>14482</v>
      </c>
      <c r="M8460" s="548" t="s">
        <v>13758</v>
      </c>
      <c r="N8460" s="545" t="s">
        <v>22154</v>
      </c>
      <c r="O8460" s="545" t="s">
        <v>18363</v>
      </c>
      <c r="P8460" s="549">
        <v>5997</v>
      </c>
      <c r="Q8460" s="549">
        <v>1</v>
      </c>
      <c r="R8460" s="549">
        <v>13</v>
      </c>
      <c r="S8460" s="548">
        <v>2228</v>
      </c>
      <c r="T8460" s="548">
        <v>170</v>
      </c>
      <c r="U8460" s="99"/>
    </row>
    <row r="8461" spans="1:21" ht="19.5" customHeight="1">
      <c r="A8461" s="545">
        <v>103174</v>
      </c>
      <c r="B8461" s="545" t="s">
        <v>10240</v>
      </c>
      <c r="C8461" s="545" t="s">
        <v>216</v>
      </c>
      <c r="D8461" s="546"/>
      <c r="E8461" s="171" t="str">
        <f t="shared" si="132"/>
        <v>1900</v>
      </c>
      <c r="F8461" s="547">
        <v>0</v>
      </c>
      <c r="G8461" s="548">
        <v>0</v>
      </c>
      <c r="H8461" s="547">
        <v>0</v>
      </c>
      <c r="I8461" s="545" t="s">
        <v>12743</v>
      </c>
      <c r="J8461" s="545"/>
      <c r="K8461" s="545" t="s">
        <v>13413</v>
      </c>
      <c r="L8461" s="545" t="s">
        <v>13413</v>
      </c>
      <c r="M8461" s="548" t="s">
        <v>13758</v>
      </c>
      <c r="N8461" s="545" t="s">
        <v>13413</v>
      </c>
      <c r="O8461" s="545" t="s">
        <v>13413</v>
      </c>
      <c r="P8461" s="549">
        <v>5998</v>
      </c>
      <c r="Q8461" s="549">
        <v>1</v>
      </c>
      <c r="R8461" s="549">
        <v>66</v>
      </c>
      <c r="S8461" s="548"/>
      <c r="T8461" s="548"/>
      <c r="U8461" s="99"/>
    </row>
    <row r="8462" spans="1:21" ht="19.5" customHeight="1">
      <c r="A8462" s="545">
        <v>103175</v>
      </c>
      <c r="B8462" s="545" t="s">
        <v>10239</v>
      </c>
      <c r="C8462" s="545" t="s">
        <v>216</v>
      </c>
      <c r="D8462" s="546"/>
      <c r="E8462" s="171" t="str">
        <f t="shared" si="132"/>
        <v>1900</v>
      </c>
      <c r="F8462" s="547">
        <v>0</v>
      </c>
      <c r="G8462" s="548">
        <v>0</v>
      </c>
      <c r="H8462" s="547">
        <v>0</v>
      </c>
      <c r="I8462" s="545" t="s">
        <v>12644</v>
      </c>
      <c r="J8462" s="545"/>
      <c r="K8462" s="545" t="s">
        <v>13413</v>
      </c>
      <c r="L8462" s="545" t="s">
        <v>13760</v>
      </c>
      <c r="M8462" s="548" t="s">
        <v>13758</v>
      </c>
      <c r="N8462" s="545" t="s">
        <v>13413</v>
      </c>
      <c r="O8462" s="545" t="s">
        <v>13413</v>
      </c>
      <c r="P8462" s="549">
        <v>5999</v>
      </c>
      <c r="Q8462" s="549">
        <v>1</v>
      </c>
      <c r="R8462" s="549">
        <v>62</v>
      </c>
      <c r="S8462" s="548"/>
      <c r="T8462" s="548"/>
      <c r="U8462" s="99"/>
    </row>
    <row r="8463" spans="1:21" ht="19.5" customHeight="1">
      <c r="A8463" s="545">
        <v>103177</v>
      </c>
      <c r="B8463" s="545" t="s">
        <v>10238</v>
      </c>
      <c r="C8463" s="545" t="s">
        <v>206</v>
      </c>
      <c r="D8463" s="546"/>
      <c r="E8463" s="171" t="str">
        <f t="shared" si="132"/>
        <v>1900</v>
      </c>
      <c r="F8463" s="547">
        <v>0</v>
      </c>
      <c r="G8463" s="548">
        <v>0</v>
      </c>
      <c r="H8463" s="547">
        <v>0</v>
      </c>
      <c r="I8463" s="545" t="s">
        <v>12973</v>
      </c>
      <c r="J8463" s="545"/>
      <c r="K8463" s="545" t="s">
        <v>13413</v>
      </c>
      <c r="L8463" s="545" t="s">
        <v>13413</v>
      </c>
      <c r="M8463" s="548" t="s">
        <v>13758</v>
      </c>
      <c r="N8463" s="545" t="s">
        <v>13413</v>
      </c>
      <c r="O8463" s="545" t="s">
        <v>13413</v>
      </c>
      <c r="P8463" s="549">
        <v>6001</v>
      </c>
      <c r="Q8463" s="549">
        <v>1</v>
      </c>
      <c r="R8463" s="549">
        <v>59</v>
      </c>
      <c r="S8463" s="548"/>
      <c r="T8463" s="548"/>
      <c r="U8463" s="99"/>
    </row>
    <row r="8464" spans="1:21" ht="19.5" customHeight="1">
      <c r="A8464" s="545">
        <v>103178</v>
      </c>
      <c r="B8464" s="545" t="s">
        <v>4179</v>
      </c>
      <c r="C8464" s="545" t="s">
        <v>216</v>
      </c>
      <c r="D8464" s="546"/>
      <c r="E8464" s="171" t="str">
        <f t="shared" si="132"/>
        <v>1900</v>
      </c>
      <c r="F8464" s="547">
        <v>0</v>
      </c>
      <c r="G8464" s="548">
        <v>0</v>
      </c>
      <c r="H8464" s="547">
        <v>0</v>
      </c>
      <c r="I8464" s="545" t="s">
        <v>12973</v>
      </c>
      <c r="J8464" s="545"/>
      <c r="K8464" s="545" t="s">
        <v>13413</v>
      </c>
      <c r="L8464" s="545" t="s">
        <v>13413</v>
      </c>
      <c r="M8464" s="548" t="s">
        <v>13758</v>
      </c>
      <c r="N8464" s="545" t="s">
        <v>13413</v>
      </c>
      <c r="O8464" s="545" t="s">
        <v>13413</v>
      </c>
      <c r="P8464" s="549">
        <v>6002</v>
      </c>
      <c r="Q8464" s="549">
        <v>1</v>
      </c>
      <c r="R8464" s="549">
        <v>59</v>
      </c>
      <c r="S8464" s="548"/>
      <c r="T8464" s="548"/>
      <c r="U8464" s="99"/>
    </row>
    <row r="8465" spans="1:21" ht="19.5" customHeight="1">
      <c r="A8465" s="545">
        <v>103179</v>
      </c>
      <c r="B8465" s="545" t="s">
        <v>2309</v>
      </c>
      <c r="C8465" s="545" t="s">
        <v>216</v>
      </c>
      <c r="D8465" s="546"/>
      <c r="E8465" s="171" t="str">
        <f t="shared" si="132"/>
        <v>1900</v>
      </c>
      <c r="F8465" s="547">
        <v>0</v>
      </c>
      <c r="G8465" s="548">
        <v>0</v>
      </c>
      <c r="H8465" s="547">
        <v>0</v>
      </c>
      <c r="I8465" s="545" t="s">
        <v>12715</v>
      </c>
      <c r="J8465" s="545"/>
      <c r="K8465" s="545" t="s">
        <v>13413</v>
      </c>
      <c r="L8465" s="545" t="s">
        <v>14624</v>
      </c>
      <c r="M8465" s="548" t="s">
        <v>13758</v>
      </c>
      <c r="N8465" s="545" t="s">
        <v>13413</v>
      </c>
      <c r="O8465" s="545" t="s">
        <v>14625</v>
      </c>
      <c r="P8465" s="549">
        <v>6003</v>
      </c>
      <c r="Q8465" s="549">
        <v>1</v>
      </c>
      <c r="R8465" s="549">
        <v>129</v>
      </c>
      <c r="S8465" s="548"/>
      <c r="T8465" s="548"/>
      <c r="U8465" s="99"/>
    </row>
    <row r="8466" spans="1:21" ht="19.5" customHeight="1">
      <c r="A8466" s="545">
        <v>103182</v>
      </c>
      <c r="B8466" s="545" t="s">
        <v>4104</v>
      </c>
      <c r="C8466" s="545" t="s">
        <v>216</v>
      </c>
      <c r="D8466" s="546"/>
      <c r="E8466" s="171" t="str">
        <f t="shared" si="132"/>
        <v>1900</v>
      </c>
      <c r="F8466" s="547">
        <v>0</v>
      </c>
      <c r="G8466" s="548">
        <v>0</v>
      </c>
      <c r="H8466" s="547">
        <v>0</v>
      </c>
      <c r="I8466" s="545" t="s">
        <v>12973</v>
      </c>
      <c r="J8466" s="545"/>
      <c r="K8466" s="545" t="s">
        <v>13413</v>
      </c>
      <c r="L8466" s="545" t="s">
        <v>13413</v>
      </c>
      <c r="M8466" s="548" t="s">
        <v>13758</v>
      </c>
      <c r="N8466" s="545" t="s">
        <v>13413</v>
      </c>
      <c r="O8466" s="545" t="s">
        <v>13413</v>
      </c>
      <c r="P8466" s="549">
        <v>6005</v>
      </c>
      <c r="Q8466" s="549">
        <v>1</v>
      </c>
      <c r="R8466" s="549">
        <v>59</v>
      </c>
      <c r="S8466" s="548"/>
      <c r="T8466" s="548"/>
      <c r="U8466" s="99"/>
    </row>
    <row r="8467" spans="1:21" ht="19.5" customHeight="1">
      <c r="A8467" s="545">
        <v>103183</v>
      </c>
      <c r="B8467" s="545" t="s">
        <v>10237</v>
      </c>
      <c r="C8467" s="545" t="s">
        <v>216</v>
      </c>
      <c r="D8467" s="546"/>
      <c r="E8467" s="171" t="str">
        <f t="shared" si="132"/>
        <v>1900</v>
      </c>
      <c r="F8467" s="547">
        <v>0</v>
      </c>
      <c r="G8467" s="548">
        <v>0</v>
      </c>
      <c r="H8467" s="547">
        <v>0</v>
      </c>
      <c r="I8467" s="545" t="s">
        <v>12715</v>
      </c>
      <c r="J8467" s="545"/>
      <c r="K8467" s="545" t="s">
        <v>13413</v>
      </c>
      <c r="L8467" s="545" t="s">
        <v>14449</v>
      </c>
      <c r="M8467" s="548" t="s">
        <v>13758</v>
      </c>
      <c r="N8467" s="545" t="s">
        <v>13413</v>
      </c>
      <c r="O8467" s="545" t="s">
        <v>15839</v>
      </c>
      <c r="P8467" s="549">
        <v>6006</v>
      </c>
      <c r="Q8467" s="549">
        <v>1</v>
      </c>
      <c r="R8467" s="549">
        <v>129</v>
      </c>
      <c r="S8467" s="548"/>
      <c r="T8467" s="548"/>
      <c r="U8467" s="99"/>
    </row>
    <row r="8468" spans="1:21" ht="19.5" customHeight="1">
      <c r="A8468" s="545">
        <v>103184</v>
      </c>
      <c r="B8468" s="545" t="s">
        <v>10236</v>
      </c>
      <c r="C8468" s="545" t="s">
        <v>216</v>
      </c>
      <c r="D8468" s="546"/>
      <c r="E8468" s="171" t="str">
        <f t="shared" si="132"/>
        <v>1900</v>
      </c>
      <c r="F8468" s="547">
        <v>0</v>
      </c>
      <c r="G8468" s="548">
        <v>0</v>
      </c>
      <c r="H8468" s="547">
        <v>0</v>
      </c>
      <c r="I8468" s="545" t="s">
        <v>12676</v>
      </c>
      <c r="J8468" s="545"/>
      <c r="K8468" s="545" t="s">
        <v>13413</v>
      </c>
      <c r="L8468" s="545" t="s">
        <v>13413</v>
      </c>
      <c r="M8468" s="548" t="s">
        <v>13758</v>
      </c>
      <c r="N8468" s="545" t="s">
        <v>13413</v>
      </c>
      <c r="O8468" s="545" t="s">
        <v>13413</v>
      </c>
      <c r="P8468" s="549">
        <v>6007</v>
      </c>
      <c r="Q8468" s="549">
        <v>1</v>
      </c>
      <c r="R8468" s="549">
        <v>14</v>
      </c>
      <c r="S8468" s="548"/>
      <c r="T8468" s="548"/>
      <c r="U8468" s="99"/>
    </row>
    <row r="8469" spans="1:21" ht="19.5" customHeight="1">
      <c r="A8469" s="545">
        <v>103185</v>
      </c>
      <c r="B8469" s="545" t="s">
        <v>6268</v>
      </c>
      <c r="C8469" s="545" t="s">
        <v>216</v>
      </c>
      <c r="D8469" s="546">
        <v>46052</v>
      </c>
      <c r="E8469" s="171" t="str">
        <f t="shared" si="132"/>
        <v>2026</v>
      </c>
      <c r="F8469" s="547">
        <v>863</v>
      </c>
      <c r="G8469" s="548">
        <v>0.19</v>
      </c>
      <c r="H8469" s="547">
        <v>725.21</v>
      </c>
      <c r="I8469" s="545" t="s">
        <v>12637</v>
      </c>
      <c r="J8469" s="545" t="s">
        <v>13307</v>
      </c>
      <c r="K8469" s="545" t="s">
        <v>13413</v>
      </c>
      <c r="L8469" s="545" t="s">
        <v>13413</v>
      </c>
      <c r="M8469" s="548" t="s">
        <v>13758</v>
      </c>
      <c r="N8469" s="545" t="s">
        <v>13413</v>
      </c>
      <c r="O8469" s="545" t="s">
        <v>13413</v>
      </c>
      <c r="P8469" s="549">
        <v>6008</v>
      </c>
      <c r="Q8469" s="549">
        <v>1</v>
      </c>
      <c r="R8469" s="549">
        <v>13</v>
      </c>
      <c r="S8469" s="548">
        <v>2228</v>
      </c>
      <c r="T8469" s="548"/>
      <c r="U8469" s="99"/>
    </row>
    <row r="8470" spans="1:21" ht="19.5" customHeight="1">
      <c r="A8470" s="545">
        <v>103186</v>
      </c>
      <c r="B8470" s="545" t="s">
        <v>10235</v>
      </c>
      <c r="C8470" s="545" t="s">
        <v>216</v>
      </c>
      <c r="D8470" s="546"/>
      <c r="E8470" s="171" t="str">
        <f t="shared" si="132"/>
        <v>1900</v>
      </c>
      <c r="F8470" s="547">
        <v>0</v>
      </c>
      <c r="G8470" s="548">
        <v>0</v>
      </c>
      <c r="H8470" s="547">
        <v>0</v>
      </c>
      <c r="I8470" s="545" t="s">
        <v>12973</v>
      </c>
      <c r="J8470" s="545"/>
      <c r="K8470" s="545" t="s">
        <v>13413</v>
      </c>
      <c r="L8470" s="545" t="s">
        <v>13413</v>
      </c>
      <c r="M8470" s="548" t="s">
        <v>13758</v>
      </c>
      <c r="N8470" s="545" t="s">
        <v>13413</v>
      </c>
      <c r="O8470" s="545" t="s">
        <v>13413</v>
      </c>
      <c r="P8470" s="549">
        <v>6009</v>
      </c>
      <c r="Q8470" s="549">
        <v>1</v>
      </c>
      <c r="R8470" s="549">
        <v>59</v>
      </c>
      <c r="S8470" s="548"/>
      <c r="T8470" s="548"/>
      <c r="U8470" s="99"/>
    </row>
    <row r="8471" spans="1:21" ht="19.5" customHeight="1">
      <c r="A8471" s="545">
        <v>103187</v>
      </c>
      <c r="B8471" s="545" t="s">
        <v>1668</v>
      </c>
      <c r="C8471" s="545" t="s">
        <v>786</v>
      </c>
      <c r="D8471" s="546"/>
      <c r="E8471" s="171" t="str">
        <f t="shared" si="132"/>
        <v>1900</v>
      </c>
      <c r="F8471" s="547">
        <v>0</v>
      </c>
      <c r="G8471" s="548">
        <v>0</v>
      </c>
      <c r="H8471" s="547">
        <v>0</v>
      </c>
      <c r="I8471" s="545" t="s">
        <v>12709</v>
      </c>
      <c r="J8471" s="545"/>
      <c r="K8471" s="545" t="s">
        <v>13413</v>
      </c>
      <c r="L8471" s="545" t="s">
        <v>19029</v>
      </c>
      <c r="M8471" s="548" t="s">
        <v>13758</v>
      </c>
      <c r="N8471" s="545" t="s">
        <v>13413</v>
      </c>
      <c r="O8471" s="545" t="s">
        <v>14350</v>
      </c>
      <c r="P8471" s="549">
        <v>6010</v>
      </c>
      <c r="Q8471" s="549">
        <v>1</v>
      </c>
      <c r="R8471" s="549">
        <v>124</v>
      </c>
      <c r="S8471" s="548"/>
      <c r="T8471" s="548"/>
      <c r="U8471" s="99"/>
    </row>
    <row r="8472" spans="1:21" ht="19.5" customHeight="1">
      <c r="A8472" s="545">
        <v>103188</v>
      </c>
      <c r="B8472" s="545" t="s">
        <v>1871</v>
      </c>
      <c r="C8472" s="545" t="s">
        <v>216</v>
      </c>
      <c r="D8472" s="546">
        <v>43843</v>
      </c>
      <c r="E8472" s="171" t="str">
        <f t="shared" si="132"/>
        <v>2020</v>
      </c>
      <c r="F8472" s="547">
        <v>20208.580000000002</v>
      </c>
      <c r="G8472" s="548">
        <v>0.19</v>
      </c>
      <c r="H8472" s="547">
        <v>16982</v>
      </c>
      <c r="I8472" s="545" t="s">
        <v>12699</v>
      </c>
      <c r="J8472" s="545" t="s">
        <v>13297</v>
      </c>
      <c r="K8472" s="545" t="s">
        <v>19030</v>
      </c>
      <c r="L8472" s="545" t="s">
        <v>13413</v>
      </c>
      <c r="M8472" s="548" t="s">
        <v>13758</v>
      </c>
      <c r="N8472" s="545" t="s">
        <v>13413</v>
      </c>
      <c r="O8472" s="545" t="s">
        <v>13413</v>
      </c>
      <c r="P8472" s="549">
        <v>6011</v>
      </c>
      <c r="Q8472" s="549">
        <v>1</v>
      </c>
      <c r="R8472" s="549">
        <v>130</v>
      </c>
      <c r="S8472" s="548">
        <v>2257</v>
      </c>
      <c r="T8472" s="548"/>
      <c r="U8472" s="99"/>
    </row>
    <row r="8473" spans="1:21" ht="19.5" customHeight="1">
      <c r="A8473" s="545">
        <v>103204</v>
      </c>
      <c r="B8473" s="545" t="s">
        <v>10234</v>
      </c>
      <c r="C8473" s="545" t="s">
        <v>216</v>
      </c>
      <c r="D8473" s="546"/>
      <c r="E8473" s="171" t="str">
        <f t="shared" si="132"/>
        <v>1900</v>
      </c>
      <c r="F8473" s="547">
        <v>0</v>
      </c>
      <c r="G8473" s="548">
        <v>0</v>
      </c>
      <c r="H8473" s="547">
        <v>0</v>
      </c>
      <c r="I8473" s="545" t="s">
        <v>12676</v>
      </c>
      <c r="J8473" s="545"/>
      <c r="K8473" s="545" t="s">
        <v>13413</v>
      </c>
      <c r="L8473" s="545" t="s">
        <v>13413</v>
      </c>
      <c r="M8473" s="548" t="s">
        <v>13758</v>
      </c>
      <c r="N8473" s="545" t="s">
        <v>13413</v>
      </c>
      <c r="O8473" s="545" t="s">
        <v>13413</v>
      </c>
      <c r="P8473" s="549">
        <v>6016</v>
      </c>
      <c r="Q8473" s="549">
        <v>1</v>
      </c>
      <c r="R8473" s="549">
        <v>14</v>
      </c>
      <c r="S8473" s="548"/>
      <c r="T8473" s="548"/>
      <c r="U8473" s="99"/>
    </row>
    <row r="8474" spans="1:21" ht="19.5" customHeight="1">
      <c r="A8474" s="545">
        <v>103207</v>
      </c>
      <c r="B8474" s="545" t="s">
        <v>6596</v>
      </c>
      <c r="C8474" s="545" t="s">
        <v>216</v>
      </c>
      <c r="D8474" s="546">
        <v>44590</v>
      </c>
      <c r="E8474" s="171" t="str">
        <f t="shared" si="132"/>
        <v>2022</v>
      </c>
      <c r="F8474" s="547">
        <v>18638.009999999998</v>
      </c>
      <c r="G8474" s="548">
        <v>0.19</v>
      </c>
      <c r="H8474" s="547">
        <v>15662.19</v>
      </c>
      <c r="I8474" s="545" t="s">
        <v>12701</v>
      </c>
      <c r="J8474" s="545" t="s">
        <v>13297</v>
      </c>
      <c r="K8474" s="545" t="s">
        <v>19031</v>
      </c>
      <c r="L8474" s="545" t="s">
        <v>13413</v>
      </c>
      <c r="M8474" s="548" t="s">
        <v>13758</v>
      </c>
      <c r="N8474" s="545" t="s">
        <v>13413</v>
      </c>
      <c r="O8474" s="545" t="s">
        <v>13413</v>
      </c>
      <c r="P8474" s="549">
        <v>6019</v>
      </c>
      <c r="Q8474" s="549">
        <v>1</v>
      </c>
      <c r="R8474" s="549">
        <v>10</v>
      </c>
      <c r="S8474" s="548">
        <v>2257</v>
      </c>
      <c r="T8474" s="548"/>
      <c r="U8474" s="99"/>
    </row>
    <row r="8475" spans="1:21" ht="19.5" customHeight="1">
      <c r="A8475" s="545">
        <v>103208</v>
      </c>
      <c r="B8475" s="545" t="s">
        <v>8295</v>
      </c>
      <c r="C8475" s="545" t="s">
        <v>216</v>
      </c>
      <c r="D8475" s="546">
        <v>46077</v>
      </c>
      <c r="E8475" s="171" t="str">
        <f t="shared" si="132"/>
        <v>2026</v>
      </c>
      <c r="F8475" s="547">
        <v>3489900</v>
      </c>
      <c r="G8475" s="548">
        <v>0.19</v>
      </c>
      <c r="H8475" s="547">
        <v>2932689.08</v>
      </c>
      <c r="I8475" s="545" t="s">
        <v>12753</v>
      </c>
      <c r="J8475" s="545" t="s">
        <v>13296</v>
      </c>
      <c r="K8475" s="545" t="s">
        <v>13413</v>
      </c>
      <c r="L8475" s="545" t="s">
        <v>13413</v>
      </c>
      <c r="M8475" s="548" t="s">
        <v>13758</v>
      </c>
      <c r="N8475" s="545" t="s">
        <v>13413</v>
      </c>
      <c r="O8475" s="545" t="s">
        <v>13413</v>
      </c>
      <c r="P8475" s="549">
        <v>6020</v>
      </c>
      <c r="Q8475" s="549">
        <v>1</v>
      </c>
      <c r="R8475" s="549">
        <v>165</v>
      </c>
      <c r="S8475" s="548">
        <v>2218</v>
      </c>
      <c r="T8475" s="548"/>
      <c r="U8475" s="99"/>
    </row>
    <row r="8476" spans="1:21" ht="19.5" customHeight="1">
      <c r="A8476" s="545">
        <v>103210</v>
      </c>
      <c r="B8476" s="545" t="s">
        <v>10233</v>
      </c>
      <c r="C8476" s="545" t="s">
        <v>216</v>
      </c>
      <c r="D8476" s="546"/>
      <c r="E8476" s="171" t="str">
        <f t="shared" si="132"/>
        <v>1900</v>
      </c>
      <c r="F8476" s="547">
        <v>0</v>
      </c>
      <c r="G8476" s="548">
        <v>0</v>
      </c>
      <c r="H8476" s="547">
        <v>0</v>
      </c>
      <c r="I8476" s="545" t="s">
        <v>12680</v>
      </c>
      <c r="J8476" s="545"/>
      <c r="K8476" s="545" t="s">
        <v>13413</v>
      </c>
      <c r="L8476" s="545" t="s">
        <v>14823</v>
      </c>
      <c r="M8476" s="548" t="s">
        <v>13758</v>
      </c>
      <c r="N8476" s="545" t="s">
        <v>13413</v>
      </c>
      <c r="O8476" s="545" t="s">
        <v>14824</v>
      </c>
      <c r="P8476" s="549">
        <v>6022</v>
      </c>
      <c r="Q8476" s="549">
        <v>1</v>
      </c>
      <c r="R8476" s="549">
        <v>20</v>
      </c>
      <c r="S8476" s="548"/>
      <c r="T8476" s="548"/>
      <c r="U8476" s="99"/>
    </row>
    <row r="8477" spans="1:21" ht="19.5" customHeight="1">
      <c r="A8477" s="545">
        <v>103211</v>
      </c>
      <c r="B8477" s="545" t="s">
        <v>2299</v>
      </c>
      <c r="C8477" s="545" t="s">
        <v>216</v>
      </c>
      <c r="D8477" s="546"/>
      <c r="E8477" s="171" t="str">
        <f t="shared" si="132"/>
        <v>1900</v>
      </c>
      <c r="F8477" s="547">
        <v>0</v>
      </c>
      <c r="G8477" s="548">
        <v>0</v>
      </c>
      <c r="H8477" s="547">
        <v>0</v>
      </c>
      <c r="I8477" s="545" t="s">
        <v>12715</v>
      </c>
      <c r="J8477" s="545"/>
      <c r="K8477" s="545" t="s">
        <v>13413</v>
      </c>
      <c r="L8477" s="545" t="s">
        <v>14624</v>
      </c>
      <c r="M8477" s="548" t="s">
        <v>13758</v>
      </c>
      <c r="N8477" s="545" t="s">
        <v>13413</v>
      </c>
      <c r="O8477" s="545" t="s">
        <v>14625</v>
      </c>
      <c r="P8477" s="549">
        <v>6023</v>
      </c>
      <c r="Q8477" s="549">
        <v>1</v>
      </c>
      <c r="R8477" s="549">
        <v>129</v>
      </c>
      <c r="S8477" s="548"/>
      <c r="T8477" s="548"/>
      <c r="U8477" s="99"/>
    </row>
    <row r="8478" spans="1:21" ht="19.5" customHeight="1">
      <c r="A8478" s="545">
        <v>103212</v>
      </c>
      <c r="B8478" s="545" t="s">
        <v>10232</v>
      </c>
      <c r="C8478" s="545" t="s">
        <v>209</v>
      </c>
      <c r="D8478" s="546"/>
      <c r="E8478" s="171" t="str">
        <f t="shared" si="132"/>
        <v>1900</v>
      </c>
      <c r="F8478" s="547">
        <v>0</v>
      </c>
      <c r="G8478" s="548">
        <v>0</v>
      </c>
      <c r="H8478" s="547">
        <v>0</v>
      </c>
      <c r="I8478" s="545" t="s">
        <v>12706</v>
      </c>
      <c r="J8478" s="545"/>
      <c r="K8478" s="545" t="s">
        <v>13413</v>
      </c>
      <c r="L8478" s="545" t="s">
        <v>13413</v>
      </c>
      <c r="M8478" s="548" t="s">
        <v>13758</v>
      </c>
      <c r="N8478" s="545" t="s">
        <v>13413</v>
      </c>
      <c r="O8478" s="545" t="s">
        <v>14462</v>
      </c>
      <c r="P8478" s="549">
        <v>6024</v>
      </c>
      <c r="Q8478" s="549">
        <v>1</v>
      </c>
      <c r="R8478" s="549">
        <v>128</v>
      </c>
      <c r="S8478" s="548"/>
      <c r="T8478" s="548"/>
      <c r="U8478" s="99"/>
    </row>
    <row r="8479" spans="1:21" ht="19.5" customHeight="1">
      <c r="A8479" s="545">
        <v>103213</v>
      </c>
      <c r="B8479" s="545" t="s">
        <v>4130</v>
      </c>
      <c r="C8479" s="545" t="s">
        <v>216</v>
      </c>
      <c r="D8479" s="546"/>
      <c r="E8479" s="171" t="str">
        <f t="shared" si="132"/>
        <v>1900</v>
      </c>
      <c r="F8479" s="547">
        <v>0</v>
      </c>
      <c r="G8479" s="548">
        <v>0</v>
      </c>
      <c r="H8479" s="547">
        <v>0</v>
      </c>
      <c r="I8479" s="545" t="s">
        <v>12973</v>
      </c>
      <c r="J8479" s="545"/>
      <c r="K8479" s="545" t="s">
        <v>13413</v>
      </c>
      <c r="L8479" s="545" t="s">
        <v>13413</v>
      </c>
      <c r="M8479" s="548" t="s">
        <v>13758</v>
      </c>
      <c r="N8479" s="545" t="s">
        <v>13413</v>
      </c>
      <c r="O8479" s="545" t="s">
        <v>13413</v>
      </c>
      <c r="P8479" s="549">
        <v>6025</v>
      </c>
      <c r="Q8479" s="549">
        <v>1</v>
      </c>
      <c r="R8479" s="549">
        <v>59</v>
      </c>
      <c r="S8479" s="548"/>
      <c r="T8479" s="548"/>
      <c r="U8479" s="99"/>
    </row>
    <row r="8480" spans="1:21" ht="19.5" customHeight="1">
      <c r="A8480" s="545">
        <v>103214</v>
      </c>
      <c r="B8480" s="545" t="s">
        <v>4324</v>
      </c>
      <c r="C8480" s="545" t="s">
        <v>216</v>
      </c>
      <c r="D8480" s="546"/>
      <c r="E8480" s="171" t="str">
        <f t="shared" si="132"/>
        <v>1900</v>
      </c>
      <c r="F8480" s="547">
        <v>0</v>
      </c>
      <c r="G8480" s="548">
        <v>0</v>
      </c>
      <c r="H8480" s="547">
        <v>0</v>
      </c>
      <c r="I8480" s="545" t="s">
        <v>12637</v>
      </c>
      <c r="J8480" s="545"/>
      <c r="K8480" s="545" t="s">
        <v>13413</v>
      </c>
      <c r="L8480" s="545" t="s">
        <v>13413</v>
      </c>
      <c r="M8480" s="548" t="s">
        <v>13758</v>
      </c>
      <c r="N8480" s="545" t="s">
        <v>13413</v>
      </c>
      <c r="O8480" s="545" t="s">
        <v>13413</v>
      </c>
      <c r="P8480" s="549">
        <v>6026</v>
      </c>
      <c r="Q8480" s="549">
        <v>1</v>
      </c>
      <c r="R8480" s="549">
        <v>13</v>
      </c>
      <c r="S8480" s="548"/>
      <c r="T8480" s="548"/>
      <c r="U8480" s="99"/>
    </row>
    <row r="8481" spans="1:21" ht="19.5" customHeight="1">
      <c r="A8481" s="545">
        <v>103215</v>
      </c>
      <c r="B8481" s="545" t="s">
        <v>6267</v>
      </c>
      <c r="C8481" s="545" t="s">
        <v>216</v>
      </c>
      <c r="D8481" s="546">
        <v>45708</v>
      </c>
      <c r="E8481" s="171" t="str">
        <f t="shared" si="132"/>
        <v>2025</v>
      </c>
      <c r="F8481" s="547">
        <v>1124.1099999999999</v>
      </c>
      <c r="G8481" s="548">
        <v>0.19</v>
      </c>
      <c r="H8481" s="547">
        <v>944.63</v>
      </c>
      <c r="I8481" s="545" t="s">
        <v>12973</v>
      </c>
      <c r="J8481" s="545" t="s">
        <v>13307</v>
      </c>
      <c r="K8481" s="545" t="s">
        <v>13413</v>
      </c>
      <c r="L8481" s="545" t="s">
        <v>13413</v>
      </c>
      <c r="M8481" s="548" t="s">
        <v>13758</v>
      </c>
      <c r="N8481" s="545" t="s">
        <v>13413</v>
      </c>
      <c r="O8481" s="545" t="s">
        <v>13413</v>
      </c>
      <c r="P8481" s="549">
        <v>6027</v>
      </c>
      <c r="Q8481" s="549">
        <v>1</v>
      </c>
      <c r="R8481" s="549">
        <v>59</v>
      </c>
      <c r="S8481" s="548">
        <v>2228</v>
      </c>
      <c r="T8481" s="548"/>
      <c r="U8481" s="99"/>
    </row>
    <row r="8482" spans="1:21" ht="19.5" customHeight="1">
      <c r="A8482" s="545">
        <v>103216</v>
      </c>
      <c r="B8482" s="545" t="s">
        <v>8155</v>
      </c>
      <c r="C8482" s="545" t="s">
        <v>216</v>
      </c>
      <c r="D8482" s="546">
        <v>43537</v>
      </c>
      <c r="E8482" s="171" t="str">
        <f t="shared" si="132"/>
        <v>2019</v>
      </c>
      <c r="F8482" s="547">
        <v>7181</v>
      </c>
      <c r="G8482" s="548">
        <v>0.19</v>
      </c>
      <c r="H8482" s="547">
        <v>6034.45</v>
      </c>
      <c r="I8482" s="545" t="s">
        <v>12686</v>
      </c>
      <c r="J8482" s="545" t="s">
        <v>13298</v>
      </c>
      <c r="K8482" s="545" t="s">
        <v>13413</v>
      </c>
      <c r="L8482" s="545" t="s">
        <v>13413</v>
      </c>
      <c r="M8482" s="548" t="s">
        <v>13758</v>
      </c>
      <c r="N8482" s="545" t="s">
        <v>13413</v>
      </c>
      <c r="O8482" s="545" t="s">
        <v>13413</v>
      </c>
      <c r="P8482" s="549">
        <v>6028</v>
      </c>
      <c r="Q8482" s="549">
        <v>1</v>
      </c>
      <c r="R8482" s="549">
        <v>131</v>
      </c>
      <c r="S8482" s="548">
        <v>1012</v>
      </c>
      <c r="T8482" s="548"/>
      <c r="U8482" s="99"/>
    </row>
    <row r="8483" spans="1:21" ht="19.5" customHeight="1">
      <c r="A8483" s="545">
        <v>103217</v>
      </c>
      <c r="B8483" s="545" t="s">
        <v>10231</v>
      </c>
      <c r="C8483" s="545" t="s">
        <v>216</v>
      </c>
      <c r="D8483" s="546"/>
      <c r="E8483" s="171" t="str">
        <f t="shared" si="132"/>
        <v>1900</v>
      </c>
      <c r="F8483" s="547">
        <v>0</v>
      </c>
      <c r="G8483" s="548">
        <v>0</v>
      </c>
      <c r="H8483" s="547">
        <v>0</v>
      </c>
      <c r="I8483" s="545" t="s">
        <v>12727</v>
      </c>
      <c r="J8483" s="545"/>
      <c r="K8483" s="545" t="s">
        <v>19032</v>
      </c>
      <c r="L8483" s="545" t="s">
        <v>14686</v>
      </c>
      <c r="M8483" s="548" t="s">
        <v>13758</v>
      </c>
      <c r="N8483" s="545" t="s">
        <v>13413</v>
      </c>
      <c r="O8483" s="545" t="s">
        <v>13413</v>
      </c>
      <c r="P8483" s="549">
        <v>6029</v>
      </c>
      <c r="Q8483" s="549">
        <v>1</v>
      </c>
      <c r="R8483" s="549">
        <v>148</v>
      </c>
      <c r="S8483" s="548"/>
      <c r="T8483" s="548"/>
      <c r="U8483" s="99"/>
    </row>
    <row r="8484" spans="1:21" ht="19.5" customHeight="1">
      <c r="A8484" s="545">
        <v>103219</v>
      </c>
      <c r="B8484" s="545" t="s">
        <v>685</v>
      </c>
      <c r="C8484" s="545" t="s">
        <v>206</v>
      </c>
      <c r="D8484" s="546">
        <v>45708</v>
      </c>
      <c r="E8484" s="171" t="str">
        <f t="shared" si="132"/>
        <v>2025</v>
      </c>
      <c r="F8484" s="547">
        <v>6654.73</v>
      </c>
      <c r="G8484" s="548">
        <v>0.19</v>
      </c>
      <c r="H8484" s="547">
        <v>5592.21</v>
      </c>
      <c r="I8484" s="545" t="s">
        <v>12643</v>
      </c>
      <c r="J8484" s="545" t="s">
        <v>13307</v>
      </c>
      <c r="K8484" s="545" t="s">
        <v>19033</v>
      </c>
      <c r="L8484" s="545" t="s">
        <v>13982</v>
      </c>
      <c r="M8484" s="548" t="s">
        <v>13758</v>
      </c>
      <c r="N8484" s="545" t="s">
        <v>13413</v>
      </c>
      <c r="O8484" s="545" t="s">
        <v>14010</v>
      </c>
      <c r="P8484" s="549">
        <v>6030</v>
      </c>
      <c r="Q8484" s="549">
        <v>1</v>
      </c>
      <c r="R8484" s="549">
        <v>6</v>
      </c>
      <c r="S8484" s="548">
        <v>2228</v>
      </c>
      <c r="T8484" s="548"/>
      <c r="U8484" s="99"/>
    </row>
    <row r="8485" spans="1:21" ht="19.5" customHeight="1">
      <c r="A8485" s="545">
        <v>103220</v>
      </c>
      <c r="B8485" s="545" t="s">
        <v>10230</v>
      </c>
      <c r="C8485" s="545" t="s">
        <v>216</v>
      </c>
      <c r="D8485" s="546"/>
      <c r="E8485" s="171" t="str">
        <f t="shared" si="132"/>
        <v>1900</v>
      </c>
      <c r="F8485" s="547">
        <v>0</v>
      </c>
      <c r="G8485" s="548">
        <v>0</v>
      </c>
      <c r="H8485" s="547">
        <v>0</v>
      </c>
      <c r="I8485" s="545" t="s">
        <v>12973</v>
      </c>
      <c r="J8485" s="545"/>
      <c r="K8485" s="545" t="s">
        <v>13413</v>
      </c>
      <c r="L8485" s="545" t="s">
        <v>13413</v>
      </c>
      <c r="M8485" s="548" t="s">
        <v>13758</v>
      </c>
      <c r="N8485" s="545" t="s">
        <v>13413</v>
      </c>
      <c r="O8485" s="545" t="s">
        <v>13413</v>
      </c>
      <c r="P8485" s="549">
        <v>6031</v>
      </c>
      <c r="Q8485" s="549">
        <v>1</v>
      </c>
      <c r="R8485" s="549">
        <v>59</v>
      </c>
      <c r="S8485" s="548"/>
      <c r="T8485" s="548"/>
      <c r="U8485" s="99"/>
    </row>
    <row r="8486" spans="1:21" ht="19.5" customHeight="1">
      <c r="A8486" s="545">
        <v>103222</v>
      </c>
      <c r="B8486" s="545" t="s">
        <v>10229</v>
      </c>
      <c r="C8486" s="545" t="s">
        <v>216</v>
      </c>
      <c r="D8486" s="546"/>
      <c r="E8486" s="171" t="str">
        <f t="shared" si="132"/>
        <v>1900</v>
      </c>
      <c r="F8486" s="547">
        <v>0</v>
      </c>
      <c r="G8486" s="548">
        <v>0</v>
      </c>
      <c r="H8486" s="547">
        <v>0</v>
      </c>
      <c r="I8486" s="545" t="s">
        <v>12694</v>
      </c>
      <c r="J8486" s="545"/>
      <c r="K8486" s="545" t="s">
        <v>19034</v>
      </c>
      <c r="L8486" s="545" t="s">
        <v>14115</v>
      </c>
      <c r="M8486" s="548" t="s">
        <v>13868</v>
      </c>
      <c r="N8486" s="545" t="s">
        <v>22158</v>
      </c>
      <c r="O8486" s="545" t="s">
        <v>14116</v>
      </c>
      <c r="P8486" s="549">
        <v>6033</v>
      </c>
      <c r="Q8486" s="549">
        <v>2</v>
      </c>
      <c r="R8486" s="549">
        <v>104</v>
      </c>
      <c r="S8486" s="548"/>
      <c r="T8486" s="548">
        <v>39</v>
      </c>
      <c r="U8486" s="99"/>
    </row>
    <row r="8487" spans="1:21" ht="19.5" customHeight="1">
      <c r="A8487" s="545">
        <v>103223</v>
      </c>
      <c r="B8487" s="545" t="s">
        <v>6595</v>
      </c>
      <c r="C8487" s="545" t="s">
        <v>216</v>
      </c>
      <c r="D8487" s="546">
        <v>44585</v>
      </c>
      <c r="E8487" s="171" t="str">
        <f t="shared" si="132"/>
        <v>2022</v>
      </c>
      <c r="F8487" s="547">
        <v>132377.78</v>
      </c>
      <c r="G8487" s="548">
        <v>0.19</v>
      </c>
      <c r="H8487" s="547">
        <v>111241.83</v>
      </c>
      <c r="I8487" s="545" t="s">
        <v>12718</v>
      </c>
      <c r="J8487" s="545" t="s">
        <v>13297</v>
      </c>
      <c r="K8487" s="545" t="s">
        <v>19035</v>
      </c>
      <c r="L8487" s="545" t="s">
        <v>13413</v>
      </c>
      <c r="M8487" s="548" t="s">
        <v>13758</v>
      </c>
      <c r="N8487" s="545" t="s">
        <v>13413</v>
      </c>
      <c r="O8487" s="545" t="s">
        <v>13413</v>
      </c>
      <c r="P8487" s="549">
        <v>6034</v>
      </c>
      <c r="Q8487" s="549">
        <v>1</v>
      </c>
      <c r="R8487" s="549">
        <v>137</v>
      </c>
      <c r="S8487" s="548">
        <v>2257</v>
      </c>
      <c r="T8487" s="548"/>
      <c r="U8487" s="99"/>
    </row>
    <row r="8488" spans="1:21" ht="19.5" customHeight="1">
      <c r="A8488" s="545">
        <v>103224</v>
      </c>
      <c r="B8488" s="545" t="s">
        <v>10228</v>
      </c>
      <c r="C8488" s="545" t="s">
        <v>216</v>
      </c>
      <c r="D8488" s="546"/>
      <c r="E8488" s="171" t="str">
        <f t="shared" si="132"/>
        <v>1900</v>
      </c>
      <c r="F8488" s="547">
        <v>0</v>
      </c>
      <c r="G8488" s="548">
        <v>0</v>
      </c>
      <c r="H8488" s="547">
        <v>0</v>
      </c>
      <c r="I8488" s="545" t="s">
        <v>12973</v>
      </c>
      <c r="J8488" s="545"/>
      <c r="K8488" s="545" t="s">
        <v>13413</v>
      </c>
      <c r="L8488" s="545" t="s">
        <v>13413</v>
      </c>
      <c r="M8488" s="548" t="s">
        <v>13758</v>
      </c>
      <c r="N8488" s="545" t="s">
        <v>13413</v>
      </c>
      <c r="O8488" s="545" t="s">
        <v>13413</v>
      </c>
      <c r="P8488" s="549">
        <v>6035</v>
      </c>
      <c r="Q8488" s="549">
        <v>1</v>
      </c>
      <c r="R8488" s="549">
        <v>59</v>
      </c>
      <c r="S8488" s="548"/>
      <c r="T8488" s="548"/>
      <c r="U8488" s="99"/>
    </row>
    <row r="8489" spans="1:21" ht="19.5" customHeight="1">
      <c r="A8489" s="545">
        <v>103225</v>
      </c>
      <c r="B8489" s="545" t="s">
        <v>10227</v>
      </c>
      <c r="C8489" s="545" t="s">
        <v>216</v>
      </c>
      <c r="D8489" s="546"/>
      <c r="E8489" s="171" t="str">
        <f t="shared" si="132"/>
        <v>1900</v>
      </c>
      <c r="F8489" s="547">
        <v>0</v>
      </c>
      <c r="G8489" s="548">
        <v>0</v>
      </c>
      <c r="H8489" s="547">
        <v>0</v>
      </c>
      <c r="I8489" s="545" t="s">
        <v>12973</v>
      </c>
      <c r="J8489" s="545"/>
      <c r="K8489" s="545" t="s">
        <v>13413</v>
      </c>
      <c r="L8489" s="545" t="s">
        <v>13413</v>
      </c>
      <c r="M8489" s="548" t="s">
        <v>13758</v>
      </c>
      <c r="N8489" s="545" t="s">
        <v>13413</v>
      </c>
      <c r="O8489" s="545" t="s">
        <v>13413</v>
      </c>
      <c r="P8489" s="549">
        <v>6036</v>
      </c>
      <c r="Q8489" s="549">
        <v>1</v>
      </c>
      <c r="R8489" s="549">
        <v>59</v>
      </c>
      <c r="S8489" s="548"/>
      <c r="T8489" s="548"/>
      <c r="U8489" s="99"/>
    </row>
    <row r="8490" spans="1:21" ht="19.5" customHeight="1">
      <c r="A8490" s="545">
        <v>103226</v>
      </c>
      <c r="B8490" s="545" t="s">
        <v>12172</v>
      </c>
      <c r="C8490" s="545" t="s">
        <v>216</v>
      </c>
      <c r="D8490" s="546"/>
      <c r="E8490" s="171" t="str">
        <f t="shared" si="132"/>
        <v>1900</v>
      </c>
      <c r="F8490" s="547">
        <v>0</v>
      </c>
      <c r="G8490" s="548">
        <v>0</v>
      </c>
      <c r="H8490" s="547">
        <v>0</v>
      </c>
      <c r="I8490" s="545" t="s">
        <v>12973</v>
      </c>
      <c r="J8490" s="545"/>
      <c r="K8490" s="545" t="s">
        <v>13413</v>
      </c>
      <c r="L8490" s="545" t="s">
        <v>13413</v>
      </c>
      <c r="M8490" s="548" t="s">
        <v>13758</v>
      </c>
      <c r="N8490" s="545" t="s">
        <v>13413</v>
      </c>
      <c r="O8490" s="545" t="s">
        <v>13413</v>
      </c>
      <c r="P8490" s="549">
        <v>6037</v>
      </c>
      <c r="Q8490" s="549">
        <v>1</v>
      </c>
      <c r="R8490" s="549">
        <v>59</v>
      </c>
      <c r="S8490" s="548"/>
      <c r="T8490" s="548"/>
      <c r="U8490" s="99"/>
    </row>
    <row r="8491" spans="1:21" ht="19.5" customHeight="1">
      <c r="A8491" s="545">
        <v>103228</v>
      </c>
      <c r="B8491" s="545" t="s">
        <v>6981</v>
      </c>
      <c r="C8491" s="545" t="s">
        <v>216</v>
      </c>
      <c r="D8491" s="546">
        <v>43843</v>
      </c>
      <c r="E8491" s="171" t="str">
        <f t="shared" si="132"/>
        <v>2020</v>
      </c>
      <c r="F8491" s="547">
        <v>2809.59</v>
      </c>
      <c r="G8491" s="548">
        <v>0.19</v>
      </c>
      <c r="H8491" s="547">
        <v>2361</v>
      </c>
      <c r="I8491" s="545" t="s">
        <v>12701</v>
      </c>
      <c r="J8491" s="545" t="s">
        <v>13297</v>
      </c>
      <c r="K8491" s="545" t="s">
        <v>13413</v>
      </c>
      <c r="L8491" s="545" t="s">
        <v>13413</v>
      </c>
      <c r="M8491" s="548" t="s">
        <v>13758</v>
      </c>
      <c r="N8491" s="545" t="s">
        <v>13413</v>
      </c>
      <c r="O8491" s="545" t="s">
        <v>13413</v>
      </c>
      <c r="P8491" s="549">
        <v>6039</v>
      </c>
      <c r="Q8491" s="549">
        <v>1</v>
      </c>
      <c r="R8491" s="549">
        <v>10</v>
      </c>
      <c r="S8491" s="548">
        <v>2257</v>
      </c>
      <c r="T8491" s="548"/>
      <c r="U8491" s="99"/>
    </row>
    <row r="8492" spans="1:21" ht="19.5" customHeight="1">
      <c r="A8492" s="545">
        <v>103230</v>
      </c>
      <c r="B8492" s="545" t="s">
        <v>1810</v>
      </c>
      <c r="C8492" s="545" t="s">
        <v>216</v>
      </c>
      <c r="D8492" s="546">
        <v>45491</v>
      </c>
      <c r="E8492" s="171" t="str">
        <f t="shared" si="132"/>
        <v>2024</v>
      </c>
      <c r="F8492" s="547">
        <v>47</v>
      </c>
      <c r="G8492" s="548">
        <v>0.19</v>
      </c>
      <c r="H8492" s="547">
        <v>39.5</v>
      </c>
      <c r="I8492" s="545" t="s">
        <v>12637</v>
      </c>
      <c r="J8492" s="545" t="s">
        <v>13307</v>
      </c>
      <c r="K8492" s="545" t="s">
        <v>13413</v>
      </c>
      <c r="L8492" s="545" t="s">
        <v>13413</v>
      </c>
      <c r="M8492" s="548" t="s">
        <v>13758</v>
      </c>
      <c r="N8492" s="545" t="s">
        <v>13413</v>
      </c>
      <c r="O8492" s="545" t="s">
        <v>13413</v>
      </c>
      <c r="P8492" s="549">
        <v>6041</v>
      </c>
      <c r="Q8492" s="549">
        <v>1</v>
      </c>
      <c r="R8492" s="549">
        <v>13</v>
      </c>
      <c r="S8492" s="548">
        <v>2228</v>
      </c>
      <c r="T8492" s="548"/>
      <c r="U8492" s="99"/>
    </row>
    <row r="8493" spans="1:21" ht="19.5" customHeight="1">
      <c r="A8493" s="545">
        <v>103231</v>
      </c>
      <c r="B8493" s="545" t="s">
        <v>3531</v>
      </c>
      <c r="C8493" s="545" t="s">
        <v>216</v>
      </c>
      <c r="D8493" s="546"/>
      <c r="E8493" s="171" t="str">
        <f t="shared" si="132"/>
        <v>1900</v>
      </c>
      <c r="F8493" s="547">
        <v>0</v>
      </c>
      <c r="G8493" s="548">
        <v>0</v>
      </c>
      <c r="H8493" s="547">
        <v>0</v>
      </c>
      <c r="I8493" s="545" t="s">
        <v>12752</v>
      </c>
      <c r="J8493" s="545"/>
      <c r="K8493" s="545" t="s">
        <v>13413</v>
      </c>
      <c r="L8493" s="545" t="s">
        <v>17908</v>
      </c>
      <c r="M8493" s="548" t="s">
        <v>13758</v>
      </c>
      <c r="N8493" s="545" t="s">
        <v>22190</v>
      </c>
      <c r="O8493" s="545" t="s">
        <v>16406</v>
      </c>
      <c r="P8493" s="549">
        <v>6042</v>
      </c>
      <c r="Q8493" s="549">
        <v>1</v>
      </c>
      <c r="R8493" s="549">
        <v>167</v>
      </c>
      <c r="S8493" s="548"/>
      <c r="T8493" s="548">
        <v>183</v>
      </c>
      <c r="U8493" s="99"/>
    </row>
    <row r="8494" spans="1:21" ht="19.5" customHeight="1">
      <c r="A8494" s="545">
        <v>103232</v>
      </c>
      <c r="B8494" s="545" t="s">
        <v>3880</v>
      </c>
      <c r="C8494" s="545" t="s">
        <v>209</v>
      </c>
      <c r="D8494" s="546"/>
      <c r="E8494" s="171" t="str">
        <f t="shared" si="132"/>
        <v>1900</v>
      </c>
      <c r="F8494" s="547">
        <v>0</v>
      </c>
      <c r="G8494" s="548">
        <v>0</v>
      </c>
      <c r="H8494" s="547">
        <v>0</v>
      </c>
      <c r="I8494" s="545" t="s">
        <v>12754</v>
      </c>
      <c r="J8494" s="545"/>
      <c r="K8494" s="545" t="s">
        <v>13413</v>
      </c>
      <c r="L8494" s="545" t="s">
        <v>13413</v>
      </c>
      <c r="M8494" s="548" t="s">
        <v>13758</v>
      </c>
      <c r="N8494" s="545" t="s">
        <v>13413</v>
      </c>
      <c r="O8494" s="545" t="s">
        <v>13413</v>
      </c>
      <c r="P8494" s="549">
        <v>6043</v>
      </c>
      <c r="Q8494" s="549">
        <v>1</v>
      </c>
      <c r="R8494" s="549">
        <v>33</v>
      </c>
      <c r="S8494" s="548"/>
      <c r="T8494" s="548"/>
      <c r="U8494" s="99"/>
    </row>
    <row r="8495" spans="1:21" ht="19.5" customHeight="1">
      <c r="A8495" s="545">
        <v>103233</v>
      </c>
      <c r="B8495" s="545" t="s">
        <v>8006</v>
      </c>
      <c r="C8495" s="545" t="s">
        <v>216</v>
      </c>
      <c r="D8495" s="546">
        <v>44592</v>
      </c>
      <c r="E8495" s="171" t="str">
        <f t="shared" si="132"/>
        <v>2022</v>
      </c>
      <c r="F8495" s="547">
        <v>116715</v>
      </c>
      <c r="G8495" s="548">
        <v>0.19</v>
      </c>
      <c r="H8495" s="547">
        <v>98079.83</v>
      </c>
      <c r="I8495" s="545" t="s">
        <v>12715</v>
      </c>
      <c r="J8495" s="545" t="s">
        <v>13297</v>
      </c>
      <c r="K8495" s="545" t="s">
        <v>19036</v>
      </c>
      <c r="L8495" s="545" t="s">
        <v>13413</v>
      </c>
      <c r="M8495" s="548" t="s">
        <v>13758</v>
      </c>
      <c r="N8495" s="545" t="s">
        <v>13413</v>
      </c>
      <c r="O8495" s="545" t="s">
        <v>14492</v>
      </c>
      <c r="P8495" s="549">
        <v>6044</v>
      </c>
      <c r="Q8495" s="549">
        <v>1</v>
      </c>
      <c r="R8495" s="549">
        <v>129</v>
      </c>
      <c r="S8495" s="548">
        <v>2257</v>
      </c>
      <c r="T8495" s="548"/>
      <c r="U8495" s="99"/>
    </row>
    <row r="8496" spans="1:21" ht="19.5" customHeight="1">
      <c r="A8496" s="545">
        <v>103234</v>
      </c>
      <c r="B8496" s="545" t="s">
        <v>10226</v>
      </c>
      <c r="C8496" s="545" t="s">
        <v>216</v>
      </c>
      <c r="D8496" s="546"/>
      <c r="E8496" s="171" t="str">
        <f t="shared" si="132"/>
        <v>1900</v>
      </c>
      <c r="F8496" s="547">
        <v>0</v>
      </c>
      <c r="G8496" s="548">
        <v>0</v>
      </c>
      <c r="H8496" s="547">
        <v>0</v>
      </c>
      <c r="I8496" s="545" t="s">
        <v>12973</v>
      </c>
      <c r="J8496" s="545"/>
      <c r="K8496" s="545" t="s">
        <v>13413</v>
      </c>
      <c r="L8496" s="545" t="s">
        <v>13413</v>
      </c>
      <c r="M8496" s="548" t="s">
        <v>13758</v>
      </c>
      <c r="N8496" s="545" t="s">
        <v>13413</v>
      </c>
      <c r="O8496" s="545" t="s">
        <v>13413</v>
      </c>
      <c r="P8496" s="549">
        <v>6045</v>
      </c>
      <c r="Q8496" s="549">
        <v>1</v>
      </c>
      <c r="R8496" s="549">
        <v>59</v>
      </c>
      <c r="S8496" s="548"/>
      <c r="T8496" s="548"/>
      <c r="U8496" s="99"/>
    </row>
    <row r="8497" spans="1:21" ht="19.5" customHeight="1">
      <c r="A8497" s="545">
        <v>103235</v>
      </c>
      <c r="B8497" s="545" t="s">
        <v>10225</v>
      </c>
      <c r="C8497" s="545" t="s">
        <v>216</v>
      </c>
      <c r="D8497" s="546"/>
      <c r="E8497" s="171" t="str">
        <f t="shared" si="132"/>
        <v>1900</v>
      </c>
      <c r="F8497" s="547">
        <v>0</v>
      </c>
      <c r="G8497" s="548">
        <v>0</v>
      </c>
      <c r="H8497" s="547">
        <v>0</v>
      </c>
      <c r="I8497" s="545" t="s">
        <v>12973</v>
      </c>
      <c r="J8497" s="545"/>
      <c r="K8497" s="545" t="s">
        <v>19037</v>
      </c>
      <c r="L8497" s="545" t="s">
        <v>13413</v>
      </c>
      <c r="M8497" s="548" t="s">
        <v>13758</v>
      </c>
      <c r="N8497" s="545" t="s">
        <v>13413</v>
      </c>
      <c r="O8497" s="545" t="s">
        <v>13413</v>
      </c>
      <c r="P8497" s="549">
        <v>6046</v>
      </c>
      <c r="Q8497" s="549">
        <v>1</v>
      </c>
      <c r="R8497" s="549">
        <v>59</v>
      </c>
      <c r="S8497" s="548"/>
      <c r="T8497" s="548"/>
      <c r="U8497" s="99"/>
    </row>
    <row r="8498" spans="1:21" ht="19.5" customHeight="1">
      <c r="A8498" s="545">
        <v>103237</v>
      </c>
      <c r="B8498" s="545" t="s">
        <v>4398</v>
      </c>
      <c r="C8498" s="545" t="s">
        <v>216</v>
      </c>
      <c r="D8498" s="546"/>
      <c r="E8498" s="171" t="str">
        <f t="shared" si="132"/>
        <v>1900</v>
      </c>
      <c r="F8498" s="547">
        <v>0</v>
      </c>
      <c r="G8498" s="548">
        <v>0</v>
      </c>
      <c r="H8498" s="547">
        <v>0</v>
      </c>
      <c r="I8498" s="545" t="s">
        <v>12973</v>
      </c>
      <c r="J8498" s="545"/>
      <c r="K8498" s="545" t="s">
        <v>13413</v>
      </c>
      <c r="L8498" s="545" t="s">
        <v>13413</v>
      </c>
      <c r="M8498" s="548" t="s">
        <v>13758</v>
      </c>
      <c r="N8498" s="545" t="s">
        <v>13413</v>
      </c>
      <c r="O8498" s="545" t="s">
        <v>13413</v>
      </c>
      <c r="P8498" s="549">
        <v>6048</v>
      </c>
      <c r="Q8498" s="549">
        <v>1</v>
      </c>
      <c r="R8498" s="549">
        <v>59</v>
      </c>
      <c r="S8498" s="548"/>
      <c r="T8498" s="548"/>
      <c r="U8498" s="99"/>
    </row>
    <row r="8499" spans="1:21" ht="19.5" customHeight="1">
      <c r="A8499" s="545">
        <v>103238</v>
      </c>
      <c r="B8499" s="545" t="s">
        <v>2300</v>
      </c>
      <c r="C8499" s="545" t="s">
        <v>216</v>
      </c>
      <c r="D8499" s="546">
        <v>45708</v>
      </c>
      <c r="E8499" s="171" t="str">
        <f t="shared" si="132"/>
        <v>2025</v>
      </c>
      <c r="F8499" s="547">
        <v>145587.74</v>
      </c>
      <c r="G8499" s="548">
        <v>0.19</v>
      </c>
      <c r="H8499" s="547">
        <v>122342.64</v>
      </c>
      <c r="I8499" s="545" t="s">
        <v>12715</v>
      </c>
      <c r="J8499" s="545" t="s">
        <v>13307</v>
      </c>
      <c r="K8499" s="545" t="s">
        <v>13413</v>
      </c>
      <c r="L8499" s="545" t="s">
        <v>13413</v>
      </c>
      <c r="M8499" s="548" t="s">
        <v>13758</v>
      </c>
      <c r="N8499" s="545" t="s">
        <v>13413</v>
      </c>
      <c r="O8499" s="545" t="s">
        <v>13413</v>
      </c>
      <c r="P8499" s="549">
        <v>6049</v>
      </c>
      <c r="Q8499" s="549">
        <v>1</v>
      </c>
      <c r="R8499" s="549">
        <v>129</v>
      </c>
      <c r="S8499" s="548">
        <v>2228</v>
      </c>
      <c r="T8499" s="548"/>
      <c r="U8499" s="99"/>
    </row>
    <row r="8500" spans="1:21" ht="19.5" customHeight="1">
      <c r="A8500" s="545">
        <v>103239</v>
      </c>
      <c r="B8500" s="545" t="s">
        <v>6873</v>
      </c>
      <c r="C8500" s="545" t="s">
        <v>216</v>
      </c>
      <c r="D8500" s="546">
        <v>46052</v>
      </c>
      <c r="E8500" s="171" t="str">
        <f t="shared" si="132"/>
        <v>2026</v>
      </c>
      <c r="F8500" s="547">
        <v>3957</v>
      </c>
      <c r="G8500" s="548">
        <v>0.19</v>
      </c>
      <c r="H8500" s="547">
        <v>3325.21</v>
      </c>
      <c r="I8500" s="545" t="s">
        <v>12676</v>
      </c>
      <c r="J8500" s="545" t="s">
        <v>13307</v>
      </c>
      <c r="K8500" s="545" t="s">
        <v>13413</v>
      </c>
      <c r="L8500" s="545" t="s">
        <v>13413</v>
      </c>
      <c r="M8500" s="548" t="s">
        <v>13758</v>
      </c>
      <c r="N8500" s="545" t="s">
        <v>13413</v>
      </c>
      <c r="O8500" s="545" t="s">
        <v>13413</v>
      </c>
      <c r="P8500" s="549">
        <v>6050</v>
      </c>
      <c r="Q8500" s="549">
        <v>1</v>
      </c>
      <c r="R8500" s="549">
        <v>14</v>
      </c>
      <c r="S8500" s="548">
        <v>2228</v>
      </c>
      <c r="T8500" s="548"/>
      <c r="U8500" s="99"/>
    </row>
    <row r="8501" spans="1:21" ht="19.5" customHeight="1">
      <c r="A8501" s="545">
        <v>103240</v>
      </c>
      <c r="B8501" s="545" t="s">
        <v>4067</v>
      </c>
      <c r="C8501" s="545" t="s">
        <v>216</v>
      </c>
      <c r="D8501" s="546"/>
      <c r="E8501" s="171" t="str">
        <f t="shared" si="132"/>
        <v>1900</v>
      </c>
      <c r="F8501" s="547">
        <v>0</v>
      </c>
      <c r="G8501" s="548">
        <v>0</v>
      </c>
      <c r="H8501" s="547">
        <v>0</v>
      </c>
      <c r="I8501" s="545" t="s">
        <v>12973</v>
      </c>
      <c r="J8501" s="545"/>
      <c r="K8501" s="545" t="s">
        <v>13413</v>
      </c>
      <c r="L8501" s="545" t="s">
        <v>13413</v>
      </c>
      <c r="M8501" s="548" t="s">
        <v>13758</v>
      </c>
      <c r="N8501" s="545" t="s">
        <v>13413</v>
      </c>
      <c r="O8501" s="545" t="s">
        <v>13413</v>
      </c>
      <c r="P8501" s="549">
        <v>6051</v>
      </c>
      <c r="Q8501" s="549">
        <v>1</v>
      </c>
      <c r="R8501" s="549">
        <v>59</v>
      </c>
      <c r="S8501" s="548"/>
      <c r="T8501" s="548"/>
      <c r="U8501" s="99"/>
    </row>
    <row r="8502" spans="1:21" ht="19.5" customHeight="1">
      <c r="A8502" s="545">
        <v>103241</v>
      </c>
      <c r="B8502" s="545" t="s">
        <v>12989</v>
      </c>
      <c r="C8502" s="545" t="s">
        <v>216</v>
      </c>
      <c r="D8502" s="546">
        <v>44590</v>
      </c>
      <c r="E8502" s="171" t="str">
        <f t="shared" si="132"/>
        <v>2022</v>
      </c>
      <c r="F8502" s="547">
        <v>3419</v>
      </c>
      <c r="G8502" s="548">
        <v>0.19</v>
      </c>
      <c r="H8502" s="547">
        <v>2873.11</v>
      </c>
      <c r="I8502" s="545" t="s">
        <v>12676</v>
      </c>
      <c r="J8502" s="545" t="s">
        <v>13297</v>
      </c>
      <c r="K8502" s="545" t="s">
        <v>19038</v>
      </c>
      <c r="L8502" s="545" t="s">
        <v>13413</v>
      </c>
      <c r="M8502" s="548" t="s">
        <v>13758</v>
      </c>
      <c r="N8502" s="545" t="s">
        <v>13413</v>
      </c>
      <c r="O8502" s="545" t="s">
        <v>13413</v>
      </c>
      <c r="P8502" s="549">
        <v>6052</v>
      </c>
      <c r="Q8502" s="549">
        <v>1</v>
      </c>
      <c r="R8502" s="549">
        <v>14</v>
      </c>
      <c r="S8502" s="548">
        <v>2257</v>
      </c>
      <c r="T8502" s="548"/>
      <c r="U8502" s="99"/>
    </row>
    <row r="8503" spans="1:21" ht="19.5" customHeight="1">
      <c r="A8503" s="545">
        <v>103242</v>
      </c>
      <c r="B8503" s="545" t="s">
        <v>10224</v>
      </c>
      <c r="C8503" s="545" t="s">
        <v>216</v>
      </c>
      <c r="D8503" s="546"/>
      <c r="E8503" s="171" t="str">
        <f t="shared" si="132"/>
        <v>1900</v>
      </c>
      <c r="F8503" s="547">
        <v>0</v>
      </c>
      <c r="G8503" s="548">
        <v>0</v>
      </c>
      <c r="H8503" s="547">
        <v>0</v>
      </c>
      <c r="I8503" s="545" t="s">
        <v>12637</v>
      </c>
      <c r="J8503" s="545"/>
      <c r="K8503" s="545" t="s">
        <v>19039</v>
      </c>
      <c r="L8503" s="545" t="s">
        <v>13413</v>
      </c>
      <c r="M8503" s="548" t="s">
        <v>13758</v>
      </c>
      <c r="N8503" s="545" t="s">
        <v>13413</v>
      </c>
      <c r="O8503" s="545" t="s">
        <v>13413</v>
      </c>
      <c r="P8503" s="549">
        <v>6053</v>
      </c>
      <c r="Q8503" s="549">
        <v>1</v>
      </c>
      <c r="R8503" s="549">
        <v>13</v>
      </c>
      <c r="S8503" s="548"/>
      <c r="T8503" s="548"/>
      <c r="U8503" s="99"/>
    </row>
    <row r="8504" spans="1:21" ht="19.5" customHeight="1">
      <c r="A8504" s="545">
        <v>103243</v>
      </c>
      <c r="B8504" s="545" t="s">
        <v>10223</v>
      </c>
      <c r="C8504" s="545" t="s">
        <v>216</v>
      </c>
      <c r="D8504" s="546"/>
      <c r="E8504" s="171" t="str">
        <f t="shared" si="132"/>
        <v>1900</v>
      </c>
      <c r="F8504" s="547">
        <v>0</v>
      </c>
      <c r="G8504" s="548">
        <v>0</v>
      </c>
      <c r="H8504" s="547">
        <v>0</v>
      </c>
      <c r="I8504" s="545" t="s">
        <v>12973</v>
      </c>
      <c r="J8504" s="545"/>
      <c r="K8504" s="545" t="s">
        <v>13413</v>
      </c>
      <c r="L8504" s="545" t="s">
        <v>13413</v>
      </c>
      <c r="M8504" s="548" t="s">
        <v>13758</v>
      </c>
      <c r="N8504" s="545" t="s">
        <v>13413</v>
      </c>
      <c r="O8504" s="545" t="s">
        <v>13413</v>
      </c>
      <c r="P8504" s="549">
        <v>6054</v>
      </c>
      <c r="Q8504" s="549">
        <v>1</v>
      </c>
      <c r="R8504" s="549">
        <v>59</v>
      </c>
      <c r="S8504" s="548"/>
      <c r="T8504" s="548"/>
      <c r="U8504" s="99"/>
    </row>
    <row r="8505" spans="1:21" ht="19.5" customHeight="1">
      <c r="A8505" s="545">
        <v>103245</v>
      </c>
      <c r="B8505" s="545" t="s">
        <v>5922</v>
      </c>
      <c r="C8505" s="545" t="s">
        <v>216</v>
      </c>
      <c r="D8505" s="546">
        <v>45708</v>
      </c>
      <c r="E8505" s="171" t="str">
        <f t="shared" si="132"/>
        <v>2025</v>
      </c>
      <c r="F8505" s="547">
        <v>26105.9</v>
      </c>
      <c r="G8505" s="548">
        <v>0.19</v>
      </c>
      <c r="H8505" s="547">
        <v>21937.74</v>
      </c>
      <c r="I8505" s="545" t="s">
        <v>12973</v>
      </c>
      <c r="J8505" s="545" t="s">
        <v>13307</v>
      </c>
      <c r="K8505" s="545" t="s">
        <v>19040</v>
      </c>
      <c r="L8505" s="545" t="s">
        <v>13413</v>
      </c>
      <c r="M8505" s="548" t="s">
        <v>13758</v>
      </c>
      <c r="N8505" s="545" t="s">
        <v>13413</v>
      </c>
      <c r="O8505" s="545" t="s">
        <v>13413</v>
      </c>
      <c r="P8505" s="549">
        <v>6056</v>
      </c>
      <c r="Q8505" s="549">
        <v>1</v>
      </c>
      <c r="R8505" s="549">
        <v>59</v>
      </c>
      <c r="S8505" s="548">
        <v>2228</v>
      </c>
      <c r="T8505" s="548"/>
      <c r="U8505" s="99"/>
    </row>
    <row r="8506" spans="1:21" ht="19.5" customHeight="1">
      <c r="A8506" s="545">
        <v>103247</v>
      </c>
      <c r="B8506" s="545" t="s">
        <v>1240</v>
      </c>
      <c r="C8506" s="545" t="s">
        <v>216</v>
      </c>
      <c r="D8506" s="546">
        <v>44592</v>
      </c>
      <c r="E8506" s="171" t="str">
        <f t="shared" si="132"/>
        <v>2022</v>
      </c>
      <c r="F8506" s="547">
        <v>7224</v>
      </c>
      <c r="G8506" s="548">
        <v>0.19</v>
      </c>
      <c r="H8506" s="547">
        <v>6070.59</v>
      </c>
      <c r="I8506" s="545" t="s">
        <v>12700</v>
      </c>
      <c r="J8506" s="545" t="s">
        <v>13297</v>
      </c>
      <c r="K8506" s="545" t="s">
        <v>13413</v>
      </c>
      <c r="L8506" s="545" t="s">
        <v>13413</v>
      </c>
      <c r="M8506" s="548" t="s">
        <v>13758</v>
      </c>
      <c r="N8506" s="545" t="s">
        <v>13413</v>
      </c>
      <c r="O8506" s="545" t="s">
        <v>13413</v>
      </c>
      <c r="P8506" s="549">
        <v>6058</v>
      </c>
      <c r="Q8506" s="549">
        <v>1</v>
      </c>
      <c r="R8506" s="549">
        <v>117</v>
      </c>
      <c r="S8506" s="548">
        <v>2257</v>
      </c>
      <c r="T8506" s="548"/>
      <c r="U8506" s="99"/>
    </row>
    <row r="8507" spans="1:21" ht="19.5" customHeight="1">
      <c r="A8507" s="545">
        <v>103248</v>
      </c>
      <c r="B8507" s="545" t="s">
        <v>1211</v>
      </c>
      <c r="C8507" s="545" t="s">
        <v>216</v>
      </c>
      <c r="D8507" s="546"/>
      <c r="E8507" s="171" t="str">
        <f t="shared" si="132"/>
        <v>1900</v>
      </c>
      <c r="F8507" s="547">
        <v>0</v>
      </c>
      <c r="G8507" s="548">
        <v>0</v>
      </c>
      <c r="H8507" s="547">
        <v>0</v>
      </c>
      <c r="I8507" s="545" t="s">
        <v>12700</v>
      </c>
      <c r="J8507" s="545"/>
      <c r="K8507" s="545" t="s">
        <v>13413</v>
      </c>
      <c r="L8507" s="545" t="s">
        <v>13413</v>
      </c>
      <c r="M8507" s="548" t="s">
        <v>13758</v>
      </c>
      <c r="N8507" s="545" t="s">
        <v>13413</v>
      </c>
      <c r="O8507" s="545" t="s">
        <v>13413</v>
      </c>
      <c r="P8507" s="549">
        <v>6059</v>
      </c>
      <c r="Q8507" s="549">
        <v>1</v>
      </c>
      <c r="R8507" s="549">
        <v>117</v>
      </c>
      <c r="S8507" s="548"/>
      <c r="T8507" s="548"/>
      <c r="U8507" s="99"/>
    </row>
    <row r="8508" spans="1:21" ht="19.5" customHeight="1">
      <c r="A8508" s="545">
        <v>103249</v>
      </c>
      <c r="B8508" s="545" t="s">
        <v>4093</v>
      </c>
      <c r="C8508" s="545" t="s">
        <v>216</v>
      </c>
      <c r="D8508" s="546">
        <v>44601</v>
      </c>
      <c r="E8508" s="171" t="str">
        <f t="shared" si="132"/>
        <v>2022</v>
      </c>
      <c r="F8508" s="547">
        <v>6788</v>
      </c>
      <c r="G8508" s="548">
        <v>0.19</v>
      </c>
      <c r="H8508" s="547">
        <v>5704.2</v>
      </c>
      <c r="I8508" s="545" t="s">
        <v>12973</v>
      </c>
      <c r="J8508" s="545" t="s">
        <v>13297</v>
      </c>
      <c r="K8508" s="545" t="s">
        <v>13413</v>
      </c>
      <c r="L8508" s="545" t="s">
        <v>13413</v>
      </c>
      <c r="M8508" s="548" t="s">
        <v>13758</v>
      </c>
      <c r="N8508" s="545" t="s">
        <v>13413</v>
      </c>
      <c r="O8508" s="545" t="s">
        <v>13413</v>
      </c>
      <c r="P8508" s="549">
        <v>6060</v>
      </c>
      <c r="Q8508" s="549">
        <v>1</v>
      </c>
      <c r="R8508" s="549">
        <v>59</v>
      </c>
      <c r="S8508" s="548">
        <v>2257</v>
      </c>
      <c r="T8508" s="548"/>
      <c r="U8508" s="99"/>
    </row>
    <row r="8509" spans="1:21" ht="19.5" customHeight="1">
      <c r="A8509" s="545">
        <v>103250</v>
      </c>
      <c r="B8509" s="545" t="s">
        <v>4075</v>
      </c>
      <c r="C8509" s="545" t="s">
        <v>216</v>
      </c>
      <c r="D8509" s="546">
        <v>45708</v>
      </c>
      <c r="E8509" s="171" t="str">
        <f t="shared" si="132"/>
        <v>2025</v>
      </c>
      <c r="F8509" s="547">
        <v>3836.33</v>
      </c>
      <c r="G8509" s="548">
        <v>0.19</v>
      </c>
      <c r="H8509" s="547">
        <v>3223.81</v>
      </c>
      <c r="I8509" s="545" t="s">
        <v>12973</v>
      </c>
      <c r="J8509" s="545" t="s">
        <v>13307</v>
      </c>
      <c r="K8509" s="545" t="s">
        <v>19041</v>
      </c>
      <c r="L8509" s="545" t="s">
        <v>13413</v>
      </c>
      <c r="M8509" s="548" t="s">
        <v>13758</v>
      </c>
      <c r="N8509" s="545" t="s">
        <v>13413</v>
      </c>
      <c r="O8509" s="545" t="s">
        <v>13413</v>
      </c>
      <c r="P8509" s="549">
        <v>6061</v>
      </c>
      <c r="Q8509" s="549">
        <v>1</v>
      </c>
      <c r="R8509" s="549">
        <v>59</v>
      </c>
      <c r="S8509" s="548">
        <v>2228</v>
      </c>
      <c r="T8509" s="548"/>
      <c r="U8509" s="99"/>
    </row>
    <row r="8510" spans="1:21" ht="19.5" customHeight="1">
      <c r="A8510" s="545">
        <v>103251</v>
      </c>
      <c r="B8510" s="545" t="s">
        <v>4106</v>
      </c>
      <c r="C8510" s="545" t="s">
        <v>216</v>
      </c>
      <c r="D8510" s="546">
        <v>45708</v>
      </c>
      <c r="E8510" s="171" t="str">
        <f t="shared" si="132"/>
        <v>2025</v>
      </c>
      <c r="F8510" s="547">
        <v>11781.56</v>
      </c>
      <c r="G8510" s="548">
        <v>0.19</v>
      </c>
      <c r="H8510" s="547">
        <v>9900.4699999999993</v>
      </c>
      <c r="I8510" s="545" t="s">
        <v>12973</v>
      </c>
      <c r="J8510" s="545" t="s">
        <v>13307</v>
      </c>
      <c r="K8510" s="545" t="s">
        <v>13413</v>
      </c>
      <c r="L8510" s="545" t="s">
        <v>13413</v>
      </c>
      <c r="M8510" s="548" t="s">
        <v>13758</v>
      </c>
      <c r="N8510" s="545" t="s">
        <v>13413</v>
      </c>
      <c r="O8510" s="545" t="s">
        <v>13413</v>
      </c>
      <c r="P8510" s="549">
        <v>6062</v>
      </c>
      <c r="Q8510" s="549">
        <v>1</v>
      </c>
      <c r="R8510" s="549">
        <v>59</v>
      </c>
      <c r="S8510" s="548">
        <v>2228</v>
      </c>
      <c r="T8510" s="548"/>
      <c r="U8510" s="99"/>
    </row>
    <row r="8511" spans="1:21" ht="19.5" customHeight="1">
      <c r="A8511" s="545">
        <v>103252</v>
      </c>
      <c r="B8511" s="545" t="s">
        <v>4135</v>
      </c>
      <c r="C8511" s="545" t="s">
        <v>216</v>
      </c>
      <c r="D8511" s="546"/>
      <c r="E8511" s="171" t="str">
        <f t="shared" si="132"/>
        <v>1900</v>
      </c>
      <c r="F8511" s="547">
        <v>0</v>
      </c>
      <c r="G8511" s="548">
        <v>0</v>
      </c>
      <c r="H8511" s="547">
        <v>0</v>
      </c>
      <c r="I8511" s="545" t="s">
        <v>12973</v>
      </c>
      <c r="J8511" s="545"/>
      <c r="K8511" s="545" t="s">
        <v>13413</v>
      </c>
      <c r="L8511" s="545" t="s">
        <v>13413</v>
      </c>
      <c r="M8511" s="548" t="s">
        <v>13758</v>
      </c>
      <c r="N8511" s="545" t="s">
        <v>13413</v>
      </c>
      <c r="O8511" s="545" t="s">
        <v>19042</v>
      </c>
      <c r="P8511" s="549">
        <v>6063</v>
      </c>
      <c r="Q8511" s="549">
        <v>1</v>
      </c>
      <c r="R8511" s="549">
        <v>59</v>
      </c>
      <c r="S8511" s="548"/>
      <c r="T8511" s="548"/>
      <c r="U8511" s="99"/>
    </row>
    <row r="8512" spans="1:21" ht="19.5" customHeight="1">
      <c r="A8512" s="545">
        <v>103256</v>
      </c>
      <c r="B8512" s="545" t="s">
        <v>10222</v>
      </c>
      <c r="C8512" s="545" t="s">
        <v>209</v>
      </c>
      <c r="D8512" s="546"/>
      <c r="E8512" s="171" t="str">
        <f t="shared" si="132"/>
        <v>1900</v>
      </c>
      <c r="F8512" s="547">
        <v>0</v>
      </c>
      <c r="G8512" s="548">
        <v>0</v>
      </c>
      <c r="H8512" s="547">
        <v>0</v>
      </c>
      <c r="I8512" s="545" t="s">
        <v>12637</v>
      </c>
      <c r="J8512" s="545"/>
      <c r="K8512" s="545" t="s">
        <v>13413</v>
      </c>
      <c r="L8512" s="545" t="s">
        <v>13413</v>
      </c>
      <c r="M8512" s="548" t="s">
        <v>13758</v>
      </c>
      <c r="N8512" s="545" t="s">
        <v>13413</v>
      </c>
      <c r="O8512" s="545" t="s">
        <v>13413</v>
      </c>
      <c r="P8512" s="549">
        <v>6064</v>
      </c>
      <c r="Q8512" s="549">
        <v>1</v>
      </c>
      <c r="R8512" s="549">
        <v>13</v>
      </c>
      <c r="S8512" s="548"/>
      <c r="T8512" s="548"/>
      <c r="U8512" s="99"/>
    </row>
    <row r="8513" spans="1:21" ht="19.5" customHeight="1">
      <c r="A8513" s="545">
        <v>103258</v>
      </c>
      <c r="B8513" s="545" t="s">
        <v>4049</v>
      </c>
      <c r="C8513" s="545" t="s">
        <v>216</v>
      </c>
      <c r="D8513" s="546">
        <v>43532</v>
      </c>
      <c r="E8513" s="171" t="str">
        <f t="shared" si="132"/>
        <v>2019</v>
      </c>
      <c r="F8513" s="547">
        <v>197</v>
      </c>
      <c r="G8513" s="548">
        <v>0.19</v>
      </c>
      <c r="H8513" s="547">
        <v>165.55</v>
      </c>
      <c r="I8513" s="545" t="s">
        <v>12973</v>
      </c>
      <c r="J8513" s="545" t="s">
        <v>13298</v>
      </c>
      <c r="K8513" s="545" t="s">
        <v>13413</v>
      </c>
      <c r="L8513" s="545" t="s">
        <v>13413</v>
      </c>
      <c r="M8513" s="548" t="s">
        <v>13758</v>
      </c>
      <c r="N8513" s="545" t="s">
        <v>13413</v>
      </c>
      <c r="O8513" s="545" t="s">
        <v>13413</v>
      </c>
      <c r="P8513" s="549">
        <v>6066</v>
      </c>
      <c r="Q8513" s="549">
        <v>1</v>
      </c>
      <c r="R8513" s="549">
        <v>59</v>
      </c>
      <c r="S8513" s="548">
        <v>1012</v>
      </c>
      <c r="T8513" s="548"/>
      <c r="U8513" s="99"/>
    </row>
    <row r="8514" spans="1:21" ht="19.5" customHeight="1">
      <c r="A8514" s="545">
        <v>103261</v>
      </c>
      <c r="B8514" s="545" t="s">
        <v>1840</v>
      </c>
      <c r="C8514" s="545" t="s">
        <v>216</v>
      </c>
      <c r="D8514" s="546">
        <v>45708</v>
      </c>
      <c r="E8514" s="171" t="str">
        <f t="shared" si="132"/>
        <v>2025</v>
      </c>
      <c r="F8514" s="547">
        <v>5965.98</v>
      </c>
      <c r="G8514" s="548">
        <v>0.19</v>
      </c>
      <c r="H8514" s="547">
        <v>5013.43</v>
      </c>
      <c r="I8514" s="545" t="s">
        <v>12686</v>
      </c>
      <c r="J8514" s="545" t="s">
        <v>13307</v>
      </c>
      <c r="K8514" s="545" t="s">
        <v>13413</v>
      </c>
      <c r="L8514" s="545" t="s">
        <v>13413</v>
      </c>
      <c r="M8514" s="548" t="s">
        <v>13758</v>
      </c>
      <c r="N8514" s="545" t="s">
        <v>13413</v>
      </c>
      <c r="O8514" s="545" t="s">
        <v>14436</v>
      </c>
      <c r="P8514" s="549">
        <v>6069</v>
      </c>
      <c r="Q8514" s="549">
        <v>1</v>
      </c>
      <c r="R8514" s="549">
        <v>131</v>
      </c>
      <c r="S8514" s="548">
        <v>2228</v>
      </c>
      <c r="T8514" s="548"/>
      <c r="U8514" s="99"/>
    </row>
    <row r="8515" spans="1:21" ht="19.5" customHeight="1">
      <c r="A8515" s="545">
        <v>103262</v>
      </c>
      <c r="B8515" s="545" t="s">
        <v>1842</v>
      </c>
      <c r="C8515" s="545" t="s">
        <v>216</v>
      </c>
      <c r="D8515" s="546">
        <v>45708</v>
      </c>
      <c r="E8515" s="171" t="str">
        <f t="shared" si="132"/>
        <v>2025</v>
      </c>
      <c r="F8515" s="547">
        <v>16332.78</v>
      </c>
      <c r="G8515" s="548">
        <v>0.19</v>
      </c>
      <c r="H8515" s="547">
        <v>13725.03</v>
      </c>
      <c r="I8515" s="545" t="s">
        <v>12686</v>
      </c>
      <c r="J8515" s="545" t="s">
        <v>13307</v>
      </c>
      <c r="K8515" s="545" t="s">
        <v>13413</v>
      </c>
      <c r="L8515" s="545" t="s">
        <v>13413</v>
      </c>
      <c r="M8515" s="548" t="s">
        <v>13758</v>
      </c>
      <c r="N8515" s="545" t="s">
        <v>13413</v>
      </c>
      <c r="O8515" s="545" t="s">
        <v>13413</v>
      </c>
      <c r="P8515" s="549">
        <v>6070</v>
      </c>
      <c r="Q8515" s="549">
        <v>1</v>
      </c>
      <c r="R8515" s="549">
        <v>131</v>
      </c>
      <c r="S8515" s="548">
        <v>2228</v>
      </c>
      <c r="T8515" s="548"/>
      <c r="U8515" s="99"/>
    </row>
    <row r="8516" spans="1:21" ht="19.5" customHeight="1">
      <c r="A8516" s="545">
        <v>103263</v>
      </c>
      <c r="B8516" s="545" t="s">
        <v>1892</v>
      </c>
      <c r="C8516" s="545" t="s">
        <v>216</v>
      </c>
      <c r="D8516" s="546"/>
      <c r="E8516" s="171" t="str">
        <f t="shared" ref="E8516:E8579" si="133">TEXT(D8516,"YYYY")</f>
        <v>1900</v>
      </c>
      <c r="F8516" s="547">
        <v>0</v>
      </c>
      <c r="G8516" s="548">
        <v>0</v>
      </c>
      <c r="H8516" s="547">
        <v>0</v>
      </c>
      <c r="I8516" s="545" t="s">
        <v>12637</v>
      </c>
      <c r="J8516" s="545"/>
      <c r="K8516" s="545" t="s">
        <v>13413</v>
      </c>
      <c r="L8516" s="545" t="s">
        <v>13413</v>
      </c>
      <c r="M8516" s="548" t="s">
        <v>13758</v>
      </c>
      <c r="N8516" s="545" t="s">
        <v>13413</v>
      </c>
      <c r="O8516" s="545" t="s">
        <v>13413</v>
      </c>
      <c r="P8516" s="549">
        <v>6071</v>
      </c>
      <c r="Q8516" s="549">
        <v>1</v>
      </c>
      <c r="R8516" s="549">
        <v>13</v>
      </c>
      <c r="S8516" s="548"/>
      <c r="T8516" s="548"/>
      <c r="U8516" s="99"/>
    </row>
    <row r="8517" spans="1:21" ht="19.5" customHeight="1">
      <c r="A8517" s="545">
        <v>103264</v>
      </c>
      <c r="B8517" s="545" t="s">
        <v>6901</v>
      </c>
      <c r="C8517" s="545" t="s">
        <v>216</v>
      </c>
      <c r="D8517" s="546">
        <v>46052</v>
      </c>
      <c r="E8517" s="171" t="str">
        <f t="shared" si="133"/>
        <v>2026</v>
      </c>
      <c r="F8517" s="547">
        <v>257</v>
      </c>
      <c r="G8517" s="548">
        <v>0.19</v>
      </c>
      <c r="H8517" s="547">
        <v>215.97</v>
      </c>
      <c r="I8517" s="545" t="s">
        <v>12650</v>
      </c>
      <c r="J8517" s="545" t="s">
        <v>13307</v>
      </c>
      <c r="K8517" s="545" t="s">
        <v>13413</v>
      </c>
      <c r="L8517" s="545" t="s">
        <v>16443</v>
      </c>
      <c r="M8517" s="548" t="s">
        <v>13758</v>
      </c>
      <c r="N8517" s="545" t="s">
        <v>13413</v>
      </c>
      <c r="O8517" s="545" t="s">
        <v>16444</v>
      </c>
      <c r="P8517" s="549">
        <v>6072</v>
      </c>
      <c r="Q8517" s="549">
        <v>1</v>
      </c>
      <c r="R8517" s="549">
        <v>127</v>
      </c>
      <c r="S8517" s="548">
        <v>2228</v>
      </c>
      <c r="T8517" s="548"/>
      <c r="U8517" s="99"/>
    </row>
    <row r="8518" spans="1:21" ht="19.5" customHeight="1">
      <c r="A8518" s="545">
        <v>103265</v>
      </c>
      <c r="B8518" s="545" t="s">
        <v>3882</v>
      </c>
      <c r="C8518" s="545" t="s">
        <v>4468</v>
      </c>
      <c r="D8518" s="546">
        <v>46052</v>
      </c>
      <c r="E8518" s="171" t="str">
        <f t="shared" si="133"/>
        <v>2026</v>
      </c>
      <c r="F8518" s="547">
        <v>10105</v>
      </c>
      <c r="G8518" s="548">
        <v>0.19</v>
      </c>
      <c r="H8518" s="547">
        <v>8491.6</v>
      </c>
      <c r="I8518" s="545" t="s">
        <v>12754</v>
      </c>
      <c r="J8518" s="545" t="s">
        <v>13307</v>
      </c>
      <c r="K8518" s="545" t="s">
        <v>13413</v>
      </c>
      <c r="L8518" s="545" t="s">
        <v>16443</v>
      </c>
      <c r="M8518" s="548" t="s">
        <v>13758</v>
      </c>
      <c r="N8518" s="545" t="s">
        <v>13413</v>
      </c>
      <c r="O8518" s="545" t="s">
        <v>16444</v>
      </c>
      <c r="P8518" s="549">
        <v>6073</v>
      </c>
      <c r="Q8518" s="549">
        <v>1</v>
      </c>
      <c r="R8518" s="549">
        <v>33</v>
      </c>
      <c r="S8518" s="548">
        <v>2228</v>
      </c>
      <c r="T8518" s="548"/>
      <c r="U8518" s="99"/>
    </row>
    <row r="8519" spans="1:21" ht="19.5" customHeight="1">
      <c r="A8519" s="545">
        <v>103266</v>
      </c>
      <c r="B8519" s="545" t="s">
        <v>6980</v>
      </c>
      <c r="C8519" s="545" t="s">
        <v>786</v>
      </c>
      <c r="D8519" s="546">
        <v>46052</v>
      </c>
      <c r="E8519" s="171" t="str">
        <f t="shared" si="133"/>
        <v>2026</v>
      </c>
      <c r="F8519" s="547">
        <v>18217</v>
      </c>
      <c r="G8519" s="548">
        <v>0.19</v>
      </c>
      <c r="H8519" s="547">
        <v>15308.4</v>
      </c>
      <c r="I8519" s="545" t="s">
        <v>12754</v>
      </c>
      <c r="J8519" s="545" t="s">
        <v>13307</v>
      </c>
      <c r="K8519" s="545" t="s">
        <v>13413</v>
      </c>
      <c r="L8519" s="545" t="s">
        <v>13413</v>
      </c>
      <c r="M8519" s="548" t="s">
        <v>13758</v>
      </c>
      <c r="N8519" s="545" t="s">
        <v>13413</v>
      </c>
      <c r="O8519" s="545" t="s">
        <v>13413</v>
      </c>
      <c r="P8519" s="549">
        <v>6074</v>
      </c>
      <c r="Q8519" s="549">
        <v>1</v>
      </c>
      <c r="R8519" s="549">
        <v>33</v>
      </c>
      <c r="S8519" s="548">
        <v>2228</v>
      </c>
      <c r="T8519" s="548"/>
      <c r="U8519" s="99"/>
    </row>
    <row r="8520" spans="1:21" ht="19.5" customHeight="1">
      <c r="A8520" s="545">
        <v>103267</v>
      </c>
      <c r="B8520" s="545" t="s">
        <v>4201</v>
      </c>
      <c r="C8520" s="545" t="s">
        <v>221</v>
      </c>
      <c r="D8520" s="546"/>
      <c r="E8520" s="171" t="str">
        <f t="shared" si="133"/>
        <v>1900</v>
      </c>
      <c r="F8520" s="547">
        <v>0</v>
      </c>
      <c r="G8520" s="548">
        <v>0</v>
      </c>
      <c r="H8520" s="547">
        <v>0</v>
      </c>
      <c r="I8520" s="545" t="s">
        <v>12973</v>
      </c>
      <c r="J8520" s="545"/>
      <c r="K8520" s="545" t="s">
        <v>19043</v>
      </c>
      <c r="L8520" s="545" t="s">
        <v>13413</v>
      </c>
      <c r="M8520" s="548" t="s">
        <v>13758</v>
      </c>
      <c r="N8520" s="545" t="s">
        <v>13413</v>
      </c>
      <c r="O8520" s="545" t="s">
        <v>13413</v>
      </c>
      <c r="P8520" s="549">
        <v>6075</v>
      </c>
      <c r="Q8520" s="549">
        <v>1</v>
      </c>
      <c r="R8520" s="549">
        <v>59</v>
      </c>
      <c r="S8520" s="548"/>
      <c r="T8520" s="548"/>
      <c r="U8520" s="99"/>
    </row>
    <row r="8521" spans="1:21" ht="19.5" customHeight="1">
      <c r="A8521" s="545">
        <v>103268</v>
      </c>
      <c r="B8521" s="545" t="s">
        <v>3885</v>
      </c>
      <c r="C8521" s="545" t="s">
        <v>216</v>
      </c>
      <c r="D8521" s="546">
        <v>46052</v>
      </c>
      <c r="E8521" s="171" t="str">
        <f t="shared" si="133"/>
        <v>2026</v>
      </c>
      <c r="F8521" s="547">
        <v>55421</v>
      </c>
      <c r="G8521" s="548">
        <v>0.19</v>
      </c>
      <c r="H8521" s="547">
        <v>46572.27</v>
      </c>
      <c r="I8521" s="545" t="s">
        <v>12754</v>
      </c>
      <c r="J8521" s="545" t="s">
        <v>13307</v>
      </c>
      <c r="K8521" s="545" t="s">
        <v>13413</v>
      </c>
      <c r="L8521" s="545" t="s">
        <v>13413</v>
      </c>
      <c r="M8521" s="548" t="s">
        <v>13758</v>
      </c>
      <c r="N8521" s="545" t="s">
        <v>13413</v>
      </c>
      <c r="O8521" s="545" t="s">
        <v>13413</v>
      </c>
      <c r="P8521" s="549">
        <v>6076</v>
      </c>
      <c r="Q8521" s="549">
        <v>1</v>
      </c>
      <c r="R8521" s="549">
        <v>33</v>
      </c>
      <c r="S8521" s="548">
        <v>2228</v>
      </c>
      <c r="T8521" s="548"/>
      <c r="U8521" s="99"/>
    </row>
    <row r="8522" spans="1:21" ht="19.5" customHeight="1">
      <c r="A8522" s="545">
        <v>103269</v>
      </c>
      <c r="B8522" s="545" t="s">
        <v>550</v>
      </c>
      <c r="C8522" s="545" t="s">
        <v>216</v>
      </c>
      <c r="D8522" s="546">
        <v>44592</v>
      </c>
      <c r="E8522" s="171" t="str">
        <f t="shared" si="133"/>
        <v>2022</v>
      </c>
      <c r="F8522" s="547">
        <v>4645</v>
      </c>
      <c r="G8522" s="548">
        <v>0.19</v>
      </c>
      <c r="H8522" s="547">
        <v>3903.36</v>
      </c>
      <c r="I8522" s="545" t="s">
        <v>12672</v>
      </c>
      <c r="J8522" s="545" t="s">
        <v>13297</v>
      </c>
      <c r="K8522" s="545" t="s">
        <v>13413</v>
      </c>
      <c r="L8522" s="545" t="s">
        <v>13413</v>
      </c>
      <c r="M8522" s="548" t="s">
        <v>13758</v>
      </c>
      <c r="N8522" s="545" t="s">
        <v>13413</v>
      </c>
      <c r="O8522" s="545" t="s">
        <v>13413</v>
      </c>
      <c r="P8522" s="549">
        <v>6077</v>
      </c>
      <c r="Q8522" s="549">
        <v>1</v>
      </c>
      <c r="R8522" s="549">
        <v>4</v>
      </c>
      <c r="S8522" s="548">
        <v>2257</v>
      </c>
      <c r="T8522" s="548"/>
      <c r="U8522" s="99"/>
    </row>
    <row r="8523" spans="1:21" ht="19.5" customHeight="1">
      <c r="A8523" s="545">
        <v>103270</v>
      </c>
      <c r="B8523" s="545" t="s">
        <v>3887</v>
      </c>
      <c r="C8523" s="545" t="s">
        <v>216</v>
      </c>
      <c r="D8523" s="546">
        <v>46052</v>
      </c>
      <c r="E8523" s="171" t="str">
        <f t="shared" si="133"/>
        <v>2026</v>
      </c>
      <c r="F8523" s="547">
        <v>4588</v>
      </c>
      <c r="G8523" s="548">
        <v>0.19</v>
      </c>
      <c r="H8523" s="547">
        <v>3855.46</v>
      </c>
      <c r="I8523" s="545" t="s">
        <v>12754</v>
      </c>
      <c r="J8523" s="545" t="s">
        <v>13307</v>
      </c>
      <c r="K8523" s="545" t="s">
        <v>13413</v>
      </c>
      <c r="L8523" s="545" t="s">
        <v>13413</v>
      </c>
      <c r="M8523" s="548" t="s">
        <v>13758</v>
      </c>
      <c r="N8523" s="545" t="s">
        <v>13413</v>
      </c>
      <c r="O8523" s="545" t="s">
        <v>13413</v>
      </c>
      <c r="P8523" s="549">
        <v>6078</v>
      </c>
      <c r="Q8523" s="549">
        <v>1</v>
      </c>
      <c r="R8523" s="549">
        <v>33</v>
      </c>
      <c r="S8523" s="548">
        <v>2228</v>
      </c>
      <c r="T8523" s="548"/>
      <c r="U8523" s="99"/>
    </row>
    <row r="8524" spans="1:21" ht="19.5" customHeight="1">
      <c r="A8524" s="545">
        <v>103271</v>
      </c>
      <c r="B8524" s="545" t="s">
        <v>506</v>
      </c>
      <c r="C8524" s="545" t="s">
        <v>216</v>
      </c>
      <c r="D8524" s="546">
        <v>46052</v>
      </c>
      <c r="E8524" s="171" t="str">
        <f t="shared" si="133"/>
        <v>2026</v>
      </c>
      <c r="F8524" s="547">
        <v>2517</v>
      </c>
      <c r="G8524" s="548">
        <v>0.19</v>
      </c>
      <c r="H8524" s="547">
        <v>2115.13</v>
      </c>
      <c r="I8524" s="545" t="s">
        <v>12672</v>
      </c>
      <c r="J8524" s="545" t="s">
        <v>13307</v>
      </c>
      <c r="K8524" s="545" t="s">
        <v>13413</v>
      </c>
      <c r="L8524" s="545" t="s">
        <v>13413</v>
      </c>
      <c r="M8524" s="548" t="s">
        <v>13758</v>
      </c>
      <c r="N8524" s="545" t="s">
        <v>13413</v>
      </c>
      <c r="O8524" s="545" t="s">
        <v>13413</v>
      </c>
      <c r="P8524" s="549">
        <v>6079</v>
      </c>
      <c r="Q8524" s="549">
        <v>1</v>
      </c>
      <c r="R8524" s="549">
        <v>4</v>
      </c>
      <c r="S8524" s="548">
        <v>2228</v>
      </c>
      <c r="T8524" s="548"/>
      <c r="U8524" s="99"/>
    </row>
    <row r="8525" spans="1:21" ht="19.5" customHeight="1">
      <c r="A8525" s="545">
        <v>103272</v>
      </c>
      <c r="B8525" s="545" t="s">
        <v>4055</v>
      </c>
      <c r="C8525" s="545" t="s">
        <v>216</v>
      </c>
      <c r="D8525" s="546"/>
      <c r="E8525" s="171" t="str">
        <f t="shared" si="133"/>
        <v>1900</v>
      </c>
      <c r="F8525" s="547">
        <v>0</v>
      </c>
      <c r="G8525" s="548">
        <v>0</v>
      </c>
      <c r="H8525" s="547">
        <v>0</v>
      </c>
      <c r="I8525" s="545" t="s">
        <v>12973</v>
      </c>
      <c r="J8525" s="545"/>
      <c r="K8525" s="545" t="s">
        <v>13413</v>
      </c>
      <c r="L8525" s="545" t="s">
        <v>13413</v>
      </c>
      <c r="M8525" s="548" t="s">
        <v>13758</v>
      </c>
      <c r="N8525" s="545" t="s">
        <v>13413</v>
      </c>
      <c r="O8525" s="545" t="s">
        <v>13413</v>
      </c>
      <c r="P8525" s="549">
        <v>6080</v>
      </c>
      <c r="Q8525" s="549">
        <v>1</v>
      </c>
      <c r="R8525" s="549">
        <v>59</v>
      </c>
      <c r="S8525" s="548"/>
      <c r="T8525" s="548"/>
      <c r="U8525" s="99"/>
    </row>
    <row r="8526" spans="1:21" ht="19.5" customHeight="1">
      <c r="A8526" s="545">
        <v>103273</v>
      </c>
      <c r="B8526" s="545" t="s">
        <v>10221</v>
      </c>
      <c r="C8526" s="545" t="s">
        <v>221</v>
      </c>
      <c r="D8526" s="546"/>
      <c r="E8526" s="171" t="str">
        <f t="shared" si="133"/>
        <v>1900</v>
      </c>
      <c r="F8526" s="547">
        <v>0</v>
      </c>
      <c r="G8526" s="548">
        <v>0</v>
      </c>
      <c r="H8526" s="547">
        <v>0</v>
      </c>
      <c r="I8526" s="545" t="s">
        <v>12649</v>
      </c>
      <c r="J8526" s="545"/>
      <c r="K8526" s="545" t="s">
        <v>13413</v>
      </c>
      <c r="L8526" s="545" t="s">
        <v>13413</v>
      </c>
      <c r="M8526" s="548" t="s">
        <v>13758</v>
      </c>
      <c r="N8526" s="545" t="s">
        <v>13413</v>
      </c>
      <c r="O8526" s="545" t="s">
        <v>13413</v>
      </c>
      <c r="P8526" s="549">
        <v>6081</v>
      </c>
      <c r="Q8526" s="549">
        <v>1</v>
      </c>
      <c r="R8526" s="549">
        <v>17</v>
      </c>
      <c r="S8526" s="548"/>
      <c r="T8526" s="548"/>
      <c r="U8526" s="99"/>
    </row>
    <row r="8527" spans="1:21" ht="19.5" customHeight="1">
      <c r="A8527" s="545">
        <v>103274</v>
      </c>
      <c r="B8527" s="545" t="s">
        <v>12297</v>
      </c>
      <c r="C8527" s="545" t="s">
        <v>216</v>
      </c>
      <c r="D8527" s="546">
        <v>45708</v>
      </c>
      <c r="E8527" s="171" t="str">
        <f t="shared" si="133"/>
        <v>2025</v>
      </c>
      <c r="F8527" s="547">
        <v>480233.77</v>
      </c>
      <c r="G8527" s="548">
        <v>0.19</v>
      </c>
      <c r="H8527" s="547">
        <v>403557.79</v>
      </c>
      <c r="I8527" s="545" t="s">
        <v>12647</v>
      </c>
      <c r="J8527" s="545" t="s">
        <v>13307</v>
      </c>
      <c r="K8527" s="545" t="s">
        <v>19044</v>
      </c>
      <c r="L8527" s="545" t="s">
        <v>13413</v>
      </c>
      <c r="M8527" s="548" t="s">
        <v>13758</v>
      </c>
      <c r="N8527" s="545" t="s">
        <v>13413</v>
      </c>
      <c r="O8527" s="545" t="s">
        <v>13413</v>
      </c>
      <c r="P8527" s="549">
        <v>6082</v>
      </c>
      <c r="Q8527" s="549">
        <v>1</v>
      </c>
      <c r="R8527" s="549">
        <v>26</v>
      </c>
      <c r="S8527" s="548">
        <v>2228</v>
      </c>
      <c r="T8527" s="548"/>
      <c r="U8527" s="99"/>
    </row>
    <row r="8528" spans="1:21" ht="19.5" customHeight="1">
      <c r="A8528" s="545">
        <v>103275</v>
      </c>
      <c r="B8528" s="545" t="s">
        <v>4199</v>
      </c>
      <c r="C8528" s="545" t="s">
        <v>216</v>
      </c>
      <c r="D8528" s="546"/>
      <c r="E8528" s="171" t="str">
        <f t="shared" si="133"/>
        <v>1900</v>
      </c>
      <c r="F8528" s="547">
        <v>0</v>
      </c>
      <c r="G8528" s="548">
        <v>0</v>
      </c>
      <c r="H8528" s="547">
        <v>0</v>
      </c>
      <c r="I8528" s="545" t="s">
        <v>12973</v>
      </c>
      <c r="J8528" s="545"/>
      <c r="K8528" s="545" t="s">
        <v>13413</v>
      </c>
      <c r="L8528" s="545" t="s">
        <v>13413</v>
      </c>
      <c r="M8528" s="548" t="s">
        <v>13758</v>
      </c>
      <c r="N8528" s="545" t="s">
        <v>13413</v>
      </c>
      <c r="O8528" s="545" t="s">
        <v>13413</v>
      </c>
      <c r="P8528" s="549">
        <v>6083</v>
      </c>
      <c r="Q8528" s="549">
        <v>1</v>
      </c>
      <c r="R8528" s="549">
        <v>59</v>
      </c>
      <c r="S8528" s="548"/>
      <c r="T8528" s="548"/>
      <c r="U8528" s="99"/>
    </row>
    <row r="8529" spans="1:21" ht="19.5" customHeight="1">
      <c r="A8529" s="545">
        <v>103276</v>
      </c>
      <c r="B8529" s="545" t="s">
        <v>4358</v>
      </c>
      <c r="C8529" s="545" t="s">
        <v>216</v>
      </c>
      <c r="D8529" s="546">
        <v>43802</v>
      </c>
      <c r="E8529" s="171" t="str">
        <f t="shared" si="133"/>
        <v>2019</v>
      </c>
      <c r="F8529" s="547">
        <v>62399.99</v>
      </c>
      <c r="G8529" s="548">
        <v>0.19</v>
      </c>
      <c r="H8529" s="547">
        <v>52436.97</v>
      </c>
      <c r="I8529" s="545" t="s">
        <v>12973</v>
      </c>
      <c r="J8529" s="545" t="s">
        <v>13385</v>
      </c>
      <c r="K8529" s="545" t="s">
        <v>13413</v>
      </c>
      <c r="L8529" s="545" t="s">
        <v>13413</v>
      </c>
      <c r="M8529" s="548" t="s">
        <v>13758</v>
      </c>
      <c r="N8529" s="545" t="s">
        <v>13413</v>
      </c>
      <c r="O8529" s="545" t="s">
        <v>13413</v>
      </c>
      <c r="P8529" s="549">
        <v>6084</v>
      </c>
      <c r="Q8529" s="549">
        <v>1</v>
      </c>
      <c r="R8529" s="549">
        <v>59</v>
      </c>
      <c r="S8529" s="548">
        <v>564</v>
      </c>
      <c r="T8529" s="548"/>
      <c r="U8529" s="99"/>
    </row>
    <row r="8530" spans="1:21" ht="19.5" customHeight="1">
      <c r="A8530" s="545">
        <v>103277</v>
      </c>
      <c r="B8530" s="545" t="s">
        <v>10220</v>
      </c>
      <c r="C8530" s="545" t="s">
        <v>216</v>
      </c>
      <c r="D8530" s="546"/>
      <c r="E8530" s="171" t="str">
        <f t="shared" si="133"/>
        <v>1900</v>
      </c>
      <c r="F8530" s="547">
        <v>0</v>
      </c>
      <c r="G8530" s="548">
        <v>0</v>
      </c>
      <c r="H8530" s="547">
        <v>0</v>
      </c>
      <c r="I8530" s="545" t="s">
        <v>12973</v>
      </c>
      <c r="J8530" s="545"/>
      <c r="K8530" s="545" t="s">
        <v>13413</v>
      </c>
      <c r="L8530" s="545" t="s">
        <v>13413</v>
      </c>
      <c r="M8530" s="548" t="s">
        <v>13758</v>
      </c>
      <c r="N8530" s="545" t="s">
        <v>13413</v>
      </c>
      <c r="O8530" s="545" t="s">
        <v>13413</v>
      </c>
      <c r="P8530" s="549">
        <v>6085</v>
      </c>
      <c r="Q8530" s="549">
        <v>1</v>
      </c>
      <c r="R8530" s="549">
        <v>59</v>
      </c>
      <c r="S8530" s="548"/>
      <c r="T8530" s="548"/>
      <c r="U8530" s="99"/>
    </row>
    <row r="8531" spans="1:21" ht="19.5" customHeight="1">
      <c r="A8531" s="545">
        <v>103278</v>
      </c>
      <c r="B8531" s="545" t="s">
        <v>10219</v>
      </c>
      <c r="C8531" s="545" t="s">
        <v>216</v>
      </c>
      <c r="D8531" s="546"/>
      <c r="E8531" s="171" t="str">
        <f t="shared" si="133"/>
        <v>1900</v>
      </c>
      <c r="F8531" s="547">
        <v>0</v>
      </c>
      <c r="G8531" s="548">
        <v>0</v>
      </c>
      <c r="H8531" s="547">
        <v>0</v>
      </c>
      <c r="I8531" s="545" t="s">
        <v>12649</v>
      </c>
      <c r="J8531" s="545"/>
      <c r="K8531" s="545" t="s">
        <v>13413</v>
      </c>
      <c r="L8531" s="545" t="s">
        <v>13413</v>
      </c>
      <c r="M8531" s="548" t="s">
        <v>13758</v>
      </c>
      <c r="N8531" s="545" t="s">
        <v>13413</v>
      </c>
      <c r="O8531" s="545" t="s">
        <v>13413</v>
      </c>
      <c r="P8531" s="549">
        <v>6086</v>
      </c>
      <c r="Q8531" s="549">
        <v>1</v>
      </c>
      <c r="R8531" s="549">
        <v>17</v>
      </c>
      <c r="S8531" s="548"/>
      <c r="T8531" s="548"/>
      <c r="U8531" s="99"/>
    </row>
    <row r="8532" spans="1:21" ht="19.5" customHeight="1">
      <c r="A8532" s="545">
        <v>103283</v>
      </c>
      <c r="B8532" s="545" t="s">
        <v>4442</v>
      </c>
      <c r="C8532" s="545" t="s">
        <v>216</v>
      </c>
      <c r="D8532" s="546"/>
      <c r="E8532" s="171" t="str">
        <f t="shared" si="133"/>
        <v>1900</v>
      </c>
      <c r="F8532" s="547">
        <v>0</v>
      </c>
      <c r="G8532" s="548">
        <v>0</v>
      </c>
      <c r="H8532" s="547">
        <v>0</v>
      </c>
      <c r="I8532" s="545" t="s">
        <v>12973</v>
      </c>
      <c r="J8532" s="545"/>
      <c r="K8532" s="545" t="s">
        <v>13413</v>
      </c>
      <c r="L8532" s="545" t="s">
        <v>13413</v>
      </c>
      <c r="M8532" s="548" t="s">
        <v>13758</v>
      </c>
      <c r="N8532" s="545" t="s">
        <v>13413</v>
      </c>
      <c r="O8532" s="545" t="s">
        <v>13413</v>
      </c>
      <c r="P8532" s="549">
        <v>6088</v>
      </c>
      <c r="Q8532" s="549">
        <v>1</v>
      </c>
      <c r="R8532" s="549">
        <v>59</v>
      </c>
      <c r="S8532" s="548"/>
      <c r="T8532" s="548"/>
      <c r="U8532" s="99"/>
    </row>
    <row r="8533" spans="1:21" ht="19.5" customHeight="1">
      <c r="A8533" s="545">
        <v>103286</v>
      </c>
      <c r="B8533" s="545" t="s">
        <v>4099</v>
      </c>
      <c r="C8533" s="545" t="s">
        <v>216</v>
      </c>
      <c r="D8533" s="546"/>
      <c r="E8533" s="171" t="str">
        <f t="shared" si="133"/>
        <v>1900</v>
      </c>
      <c r="F8533" s="547">
        <v>0</v>
      </c>
      <c r="G8533" s="548">
        <v>0</v>
      </c>
      <c r="H8533" s="547">
        <v>0</v>
      </c>
      <c r="I8533" s="545" t="s">
        <v>12973</v>
      </c>
      <c r="J8533" s="545"/>
      <c r="K8533" s="545" t="s">
        <v>13413</v>
      </c>
      <c r="L8533" s="545" t="s">
        <v>13413</v>
      </c>
      <c r="M8533" s="548" t="s">
        <v>13758</v>
      </c>
      <c r="N8533" s="545" t="s">
        <v>13413</v>
      </c>
      <c r="O8533" s="545" t="s">
        <v>13413</v>
      </c>
      <c r="P8533" s="549">
        <v>6091</v>
      </c>
      <c r="Q8533" s="549">
        <v>1</v>
      </c>
      <c r="R8533" s="549">
        <v>59</v>
      </c>
      <c r="S8533" s="548"/>
      <c r="T8533" s="548"/>
      <c r="U8533" s="99"/>
    </row>
    <row r="8534" spans="1:21" ht="19.5" customHeight="1">
      <c r="A8534" s="545">
        <v>103287</v>
      </c>
      <c r="B8534" s="545" t="s">
        <v>10218</v>
      </c>
      <c r="C8534" s="545" t="s">
        <v>216</v>
      </c>
      <c r="D8534" s="546"/>
      <c r="E8534" s="171" t="str">
        <f t="shared" si="133"/>
        <v>1900</v>
      </c>
      <c r="F8534" s="547">
        <v>0</v>
      </c>
      <c r="G8534" s="548">
        <v>0</v>
      </c>
      <c r="H8534" s="547">
        <v>0</v>
      </c>
      <c r="I8534" s="545" t="s">
        <v>12973</v>
      </c>
      <c r="J8534" s="545"/>
      <c r="K8534" s="545" t="s">
        <v>13413</v>
      </c>
      <c r="L8534" s="545" t="s">
        <v>13413</v>
      </c>
      <c r="M8534" s="548" t="s">
        <v>13758</v>
      </c>
      <c r="N8534" s="545" t="s">
        <v>13413</v>
      </c>
      <c r="O8534" s="545" t="s">
        <v>13413</v>
      </c>
      <c r="P8534" s="549">
        <v>6092</v>
      </c>
      <c r="Q8534" s="549">
        <v>1</v>
      </c>
      <c r="R8534" s="549">
        <v>59</v>
      </c>
      <c r="S8534" s="548"/>
      <c r="T8534" s="548"/>
      <c r="U8534" s="99"/>
    </row>
    <row r="8535" spans="1:21" ht="19.5" customHeight="1">
      <c r="A8535" s="545">
        <v>103288</v>
      </c>
      <c r="B8535" s="545" t="s">
        <v>4120</v>
      </c>
      <c r="C8535" s="545" t="s">
        <v>216</v>
      </c>
      <c r="D8535" s="546"/>
      <c r="E8535" s="171" t="str">
        <f t="shared" si="133"/>
        <v>1900</v>
      </c>
      <c r="F8535" s="547">
        <v>0</v>
      </c>
      <c r="G8535" s="548">
        <v>0</v>
      </c>
      <c r="H8535" s="547">
        <v>0</v>
      </c>
      <c r="I8535" s="545" t="s">
        <v>12973</v>
      </c>
      <c r="J8535" s="545"/>
      <c r="K8535" s="545" t="s">
        <v>13413</v>
      </c>
      <c r="L8535" s="545" t="s">
        <v>13413</v>
      </c>
      <c r="M8535" s="548" t="s">
        <v>13758</v>
      </c>
      <c r="N8535" s="545" t="s">
        <v>13413</v>
      </c>
      <c r="O8535" s="545" t="s">
        <v>13413</v>
      </c>
      <c r="P8535" s="549">
        <v>6093</v>
      </c>
      <c r="Q8535" s="549">
        <v>1</v>
      </c>
      <c r="R8535" s="549">
        <v>59</v>
      </c>
      <c r="S8535" s="548"/>
      <c r="T8535" s="548"/>
      <c r="U8535" s="99"/>
    </row>
    <row r="8536" spans="1:21" ht="19.5" customHeight="1">
      <c r="A8536" s="545">
        <v>103289</v>
      </c>
      <c r="B8536" s="545" t="s">
        <v>7349</v>
      </c>
      <c r="C8536" s="545" t="s">
        <v>216</v>
      </c>
      <c r="D8536" s="546">
        <v>43802</v>
      </c>
      <c r="E8536" s="171" t="str">
        <f t="shared" si="133"/>
        <v>2019</v>
      </c>
      <c r="F8536" s="547">
        <v>1800000</v>
      </c>
      <c r="G8536" s="548">
        <v>0.16</v>
      </c>
      <c r="H8536" s="547">
        <v>1551724.14</v>
      </c>
      <c r="I8536" s="545" t="s">
        <v>12973</v>
      </c>
      <c r="J8536" s="545" t="s">
        <v>13386</v>
      </c>
      <c r="K8536" s="545" t="s">
        <v>19045</v>
      </c>
      <c r="L8536" s="545" t="s">
        <v>13413</v>
      </c>
      <c r="M8536" s="548" t="s">
        <v>13758</v>
      </c>
      <c r="N8536" s="545" t="s">
        <v>13413</v>
      </c>
      <c r="O8536" s="545" t="s">
        <v>13413</v>
      </c>
      <c r="P8536" s="549">
        <v>6094</v>
      </c>
      <c r="Q8536" s="549">
        <v>1</v>
      </c>
      <c r="R8536" s="549">
        <v>59</v>
      </c>
      <c r="S8536" s="548">
        <v>1895</v>
      </c>
      <c r="T8536" s="548"/>
      <c r="U8536" s="99"/>
    </row>
    <row r="8537" spans="1:21" ht="19.5" customHeight="1">
      <c r="A8537" s="545">
        <v>103290</v>
      </c>
      <c r="B8537" s="545" t="s">
        <v>3891</v>
      </c>
      <c r="C8537" s="545" t="s">
        <v>216</v>
      </c>
      <c r="D8537" s="546">
        <v>43843</v>
      </c>
      <c r="E8537" s="171" t="str">
        <f t="shared" si="133"/>
        <v>2020</v>
      </c>
      <c r="F8537" s="547">
        <v>20085</v>
      </c>
      <c r="G8537" s="548">
        <v>0.19</v>
      </c>
      <c r="H8537" s="547">
        <v>16878.150000000001</v>
      </c>
      <c r="I8537" s="545" t="s">
        <v>12754</v>
      </c>
      <c r="J8537" s="545" t="s">
        <v>13297</v>
      </c>
      <c r="K8537" s="545" t="s">
        <v>13413</v>
      </c>
      <c r="L8537" s="545" t="s">
        <v>13413</v>
      </c>
      <c r="M8537" s="548" t="s">
        <v>13758</v>
      </c>
      <c r="N8537" s="545" t="s">
        <v>13413</v>
      </c>
      <c r="O8537" s="545" t="s">
        <v>13413</v>
      </c>
      <c r="P8537" s="549">
        <v>6095</v>
      </c>
      <c r="Q8537" s="549">
        <v>1</v>
      </c>
      <c r="R8537" s="549">
        <v>33</v>
      </c>
      <c r="S8537" s="548">
        <v>2257</v>
      </c>
      <c r="T8537" s="548"/>
      <c r="U8537" s="99"/>
    </row>
    <row r="8538" spans="1:21" ht="19.5" customHeight="1">
      <c r="A8538" s="545">
        <v>103291</v>
      </c>
      <c r="B8538" s="545" t="s">
        <v>10217</v>
      </c>
      <c r="C8538" s="545" t="s">
        <v>216</v>
      </c>
      <c r="D8538" s="546"/>
      <c r="E8538" s="171" t="str">
        <f t="shared" si="133"/>
        <v>1900</v>
      </c>
      <c r="F8538" s="547">
        <v>0</v>
      </c>
      <c r="G8538" s="548">
        <v>0</v>
      </c>
      <c r="H8538" s="547">
        <v>0</v>
      </c>
      <c r="I8538" s="545" t="s">
        <v>12973</v>
      </c>
      <c r="J8538" s="545"/>
      <c r="K8538" s="545" t="s">
        <v>13413</v>
      </c>
      <c r="L8538" s="545" t="s">
        <v>13413</v>
      </c>
      <c r="M8538" s="548" t="s">
        <v>13758</v>
      </c>
      <c r="N8538" s="545" t="s">
        <v>13413</v>
      </c>
      <c r="O8538" s="545" t="s">
        <v>13413</v>
      </c>
      <c r="P8538" s="549">
        <v>6096</v>
      </c>
      <c r="Q8538" s="549">
        <v>1</v>
      </c>
      <c r="R8538" s="549">
        <v>59</v>
      </c>
      <c r="S8538" s="548"/>
      <c r="T8538" s="548"/>
      <c r="U8538" s="99"/>
    </row>
    <row r="8539" spans="1:21" ht="19.5" customHeight="1">
      <c r="A8539" s="545">
        <v>103294</v>
      </c>
      <c r="B8539" s="545" t="s">
        <v>10216</v>
      </c>
      <c r="C8539" s="545" t="s">
        <v>216</v>
      </c>
      <c r="D8539" s="546"/>
      <c r="E8539" s="171" t="str">
        <f t="shared" si="133"/>
        <v>1900</v>
      </c>
      <c r="F8539" s="547">
        <v>0</v>
      </c>
      <c r="G8539" s="548">
        <v>0</v>
      </c>
      <c r="H8539" s="547">
        <v>0</v>
      </c>
      <c r="I8539" s="545" t="s">
        <v>12973</v>
      </c>
      <c r="J8539" s="545"/>
      <c r="K8539" s="545" t="s">
        <v>19046</v>
      </c>
      <c r="L8539" s="545" t="s">
        <v>13413</v>
      </c>
      <c r="M8539" s="548" t="s">
        <v>13758</v>
      </c>
      <c r="N8539" s="545" t="s">
        <v>13413</v>
      </c>
      <c r="O8539" s="545" t="s">
        <v>13413</v>
      </c>
      <c r="P8539" s="549">
        <v>6099</v>
      </c>
      <c r="Q8539" s="549">
        <v>1</v>
      </c>
      <c r="R8539" s="549">
        <v>59</v>
      </c>
      <c r="S8539" s="548"/>
      <c r="T8539" s="548"/>
      <c r="U8539" s="99"/>
    </row>
    <row r="8540" spans="1:21" ht="19.5" customHeight="1">
      <c r="A8540" s="545">
        <v>103295</v>
      </c>
      <c r="B8540" s="545" t="s">
        <v>10215</v>
      </c>
      <c r="C8540" s="545" t="s">
        <v>216</v>
      </c>
      <c r="D8540" s="546"/>
      <c r="E8540" s="171" t="str">
        <f t="shared" si="133"/>
        <v>1900</v>
      </c>
      <c r="F8540" s="547">
        <v>0</v>
      </c>
      <c r="G8540" s="548">
        <v>0</v>
      </c>
      <c r="H8540" s="547">
        <v>0</v>
      </c>
      <c r="I8540" s="545" t="s">
        <v>12973</v>
      </c>
      <c r="J8540" s="545"/>
      <c r="K8540" s="545" t="s">
        <v>19046</v>
      </c>
      <c r="L8540" s="545" t="s">
        <v>13413</v>
      </c>
      <c r="M8540" s="548" t="s">
        <v>13758</v>
      </c>
      <c r="N8540" s="545" t="s">
        <v>13413</v>
      </c>
      <c r="O8540" s="545" t="s">
        <v>13413</v>
      </c>
      <c r="P8540" s="549">
        <v>6100</v>
      </c>
      <c r="Q8540" s="549">
        <v>1</v>
      </c>
      <c r="R8540" s="549">
        <v>59</v>
      </c>
      <c r="S8540" s="548"/>
      <c r="T8540" s="548"/>
      <c r="U8540" s="99"/>
    </row>
    <row r="8541" spans="1:21" ht="19.5" customHeight="1">
      <c r="A8541" s="545">
        <v>103296</v>
      </c>
      <c r="B8541" s="545" t="s">
        <v>12401</v>
      </c>
      <c r="C8541" s="545" t="s">
        <v>216</v>
      </c>
      <c r="D8541" s="546">
        <v>45708</v>
      </c>
      <c r="E8541" s="171" t="str">
        <f t="shared" si="133"/>
        <v>2025</v>
      </c>
      <c r="F8541" s="547">
        <v>2279.15</v>
      </c>
      <c r="G8541" s="548">
        <v>0.19</v>
      </c>
      <c r="H8541" s="547">
        <v>1915.25</v>
      </c>
      <c r="I8541" s="545" t="s">
        <v>12683</v>
      </c>
      <c r="J8541" s="545" t="s">
        <v>13307</v>
      </c>
      <c r="K8541" s="545" t="s">
        <v>14906</v>
      </c>
      <c r="L8541" s="545" t="s">
        <v>13413</v>
      </c>
      <c r="M8541" s="548" t="s">
        <v>13758</v>
      </c>
      <c r="N8541" s="545" t="s">
        <v>13413</v>
      </c>
      <c r="O8541" s="545" t="s">
        <v>13413</v>
      </c>
      <c r="P8541" s="549">
        <v>6101</v>
      </c>
      <c r="Q8541" s="549">
        <v>1</v>
      </c>
      <c r="R8541" s="549">
        <v>18</v>
      </c>
      <c r="S8541" s="548">
        <v>2228</v>
      </c>
      <c r="T8541" s="548"/>
      <c r="U8541" s="99"/>
    </row>
    <row r="8542" spans="1:21" ht="19.5" customHeight="1">
      <c r="A8542" s="545">
        <v>103298</v>
      </c>
      <c r="B8542" s="545" t="s">
        <v>10214</v>
      </c>
      <c r="C8542" s="545" t="s">
        <v>216</v>
      </c>
      <c r="D8542" s="546"/>
      <c r="E8542" s="171" t="str">
        <f t="shared" si="133"/>
        <v>1900</v>
      </c>
      <c r="F8542" s="547">
        <v>0</v>
      </c>
      <c r="G8542" s="548">
        <v>0</v>
      </c>
      <c r="H8542" s="547">
        <v>0</v>
      </c>
      <c r="I8542" s="545" t="s">
        <v>12973</v>
      </c>
      <c r="J8542" s="545"/>
      <c r="K8542" s="545" t="s">
        <v>19046</v>
      </c>
      <c r="L8542" s="545" t="s">
        <v>13413</v>
      </c>
      <c r="M8542" s="548" t="s">
        <v>13758</v>
      </c>
      <c r="N8542" s="545" t="s">
        <v>13413</v>
      </c>
      <c r="O8542" s="545" t="s">
        <v>13413</v>
      </c>
      <c r="P8542" s="549">
        <v>6103</v>
      </c>
      <c r="Q8542" s="549">
        <v>1</v>
      </c>
      <c r="R8542" s="549">
        <v>59</v>
      </c>
      <c r="S8542" s="548"/>
      <c r="T8542" s="548"/>
      <c r="U8542" s="99"/>
    </row>
    <row r="8543" spans="1:21" ht="19.5" customHeight="1">
      <c r="A8543" s="545">
        <v>103299</v>
      </c>
      <c r="B8543" s="545" t="s">
        <v>10213</v>
      </c>
      <c r="C8543" s="545" t="s">
        <v>216</v>
      </c>
      <c r="D8543" s="546"/>
      <c r="E8543" s="171" t="str">
        <f t="shared" si="133"/>
        <v>1900</v>
      </c>
      <c r="F8543" s="547">
        <v>0</v>
      </c>
      <c r="G8543" s="548">
        <v>0</v>
      </c>
      <c r="H8543" s="547">
        <v>0</v>
      </c>
      <c r="I8543" s="545" t="s">
        <v>12973</v>
      </c>
      <c r="J8543" s="545"/>
      <c r="K8543" s="545" t="s">
        <v>19046</v>
      </c>
      <c r="L8543" s="545" t="s">
        <v>13413</v>
      </c>
      <c r="M8543" s="548" t="s">
        <v>13758</v>
      </c>
      <c r="N8543" s="545" t="s">
        <v>13413</v>
      </c>
      <c r="O8543" s="545" t="s">
        <v>13413</v>
      </c>
      <c r="P8543" s="549">
        <v>6104</v>
      </c>
      <c r="Q8543" s="549">
        <v>1</v>
      </c>
      <c r="R8543" s="549">
        <v>59</v>
      </c>
      <c r="S8543" s="548"/>
      <c r="T8543" s="548"/>
      <c r="U8543" s="99"/>
    </row>
    <row r="8544" spans="1:21" ht="19.5" customHeight="1">
      <c r="A8544" s="545">
        <v>103300</v>
      </c>
      <c r="B8544" s="545" t="s">
        <v>4367</v>
      </c>
      <c r="C8544" s="545" t="s">
        <v>216</v>
      </c>
      <c r="D8544" s="546"/>
      <c r="E8544" s="171" t="str">
        <f t="shared" si="133"/>
        <v>1900</v>
      </c>
      <c r="F8544" s="547">
        <v>0</v>
      </c>
      <c r="G8544" s="548">
        <v>0</v>
      </c>
      <c r="H8544" s="547">
        <v>0</v>
      </c>
      <c r="I8544" s="545" t="s">
        <v>12973</v>
      </c>
      <c r="J8544" s="545"/>
      <c r="K8544" s="545" t="s">
        <v>13413</v>
      </c>
      <c r="L8544" s="545" t="s">
        <v>13413</v>
      </c>
      <c r="M8544" s="548" t="s">
        <v>13758</v>
      </c>
      <c r="N8544" s="545" t="s">
        <v>13413</v>
      </c>
      <c r="O8544" s="545" t="s">
        <v>13413</v>
      </c>
      <c r="P8544" s="549">
        <v>6105</v>
      </c>
      <c r="Q8544" s="549">
        <v>1</v>
      </c>
      <c r="R8544" s="549">
        <v>59</v>
      </c>
      <c r="S8544" s="548"/>
      <c r="T8544" s="548"/>
      <c r="U8544" s="99"/>
    </row>
    <row r="8545" spans="1:21" ht="19.5" customHeight="1">
      <c r="A8545" s="545">
        <v>103301</v>
      </c>
      <c r="B8545" s="545" t="s">
        <v>4114</v>
      </c>
      <c r="C8545" s="545" t="s">
        <v>216</v>
      </c>
      <c r="D8545" s="546"/>
      <c r="E8545" s="171" t="str">
        <f t="shared" si="133"/>
        <v>1900</v>
      </c>
      <c r="F8545" s="547">
        <v>0</v>
      </c>
      <c r="G8545" s="548">
        <v>0</v>
      </c>
      <c r="H8545" s="547">
        <v>0</v>
      </c>
      <c r="I8545" s="545" t="s">
        <v>12973</v>
      </c>
      <c r="J8545" s="545"/>
      <c r="K8545" s="545" t="s">
        <v>19047</v>
      </c>
      <c r="L8545" s="545" t="s">
        <v>19048</v>
      </c>
      <c r="M8545" s="548" t="s">
        <v>13758</v>
      </c>
      <c r="N8545" s="545" t="s">
        <v>13413</v>
      </c>
      <c r="O8545" s="545" t="s">
        <v>19049</v>
      </c>
      <c r="P8545" s="549">
        <v>6106</v>
      </c>
      <c r="Q8545" s="549">
        <v>1</v>
      </c>
      <c r="R8545" s="549">
        <v>59</v>
      </c>
      <c r="S8545" s="548"/>
      <c r="T8545" s="548"/>
      <c r="U8545" s="99"/>
    </row>
    <row r="8546" spans="1:21" ht="19.5" customHeight="1">
      <c r="A8546" s="545">
        <v>103305</v>
      </c>
      <c r="B8546" s="545" t="s">
        <v>4176</v>
      </c>
      <c r="C8546" s="545" t="s">
        <v>209</v>
      </c>
      <c r="D8546" s="546"/>
      <c r="E8546" s="171" t="str">
        <f t="shared" si="133"/>
        <v>1900</v>
      </c>
      <c r="F8546" s="547">
        <v>0</v>
      </c>
      <c r="G8546" s="548">
        <v>0</v>
      </c>
      <c r="H8546" s="547">
        <v>0</v>
      </c>
      <c r="I8546" s="545" t="s">
        <v>12973</v>
      </c>
      <c r="J8546" s="545"/>
      <c r="K8546" s="545" t="s">
        <v>13413</v>
      </c>
      <c r="L8546" s="545" t="s">
        <v>13413</v>
      </c>
      <c r="M8546" s="548" t="s">
        <v>13758</v>
      </c>
      <c r="N8546" s="545" t="s">
        <v>13413</v>
      </c>
      <c r="O8546" s="545" t="s">
        <v>13413</v>
      </c>
      <c r="P8546" s="549">
        <v>6110</v>
      </c>
      <c r="Q8546" s="549">
        <v>1</v>
      </c>
      <c r="R8546" s="549">
        <v>59</v>
      </c>
      <c r="S8546" s="548"/>
      <c r="T8546" s="548"/>
      <c r="U8546" s="99"/>
    </row>
    <row r="8547" spans="1:21" ht="19.5" customHeight="1">
      <c r="A8547" s="545">
        <v>103306</v>
      </c>
      <c r="B8547" s="545" t="s">
        <v>4094</v>
      </c>
      <c r="C8547" s="545" t="s">
        <v>216</v>
      </c>
      <c r="D8547" s="546"/>
      <c r="E8547" s="171" t="str">
        <f t="shared" si="133"/>
        <v>1900</v>
      </c>
      <c r="F8547" s="547">
        <v>0</v>
      </c>
      <c r="G8547" s="548">
        <v>0</v>
      </c>
      <c r="H8547" s="547">
        <v>0</v>
      </c>
      <c r="I8547" s="545" t="s">
        <v>12973</v>
      </c>
      <c r="J8547" s="545"/>
      <c r="K8547" s="545" t="s">
        <v>13413</v>
      </c>
      <c r="L8547" s="545" t="s">
        <v>13413</v>
      </c>
      <c r="M8547" s="548" t="s">
        <v>13758</v>
      </c>
      <c r="N8547" s="545" t="s">
        <v>13413</v>
      </c>
      <c r="O8547" s="545" t="s">
        <v>13413</v>
      </c>
      <c r="P8547" s="549">
        <v>6111</v>
      </c>
      <c r="Q8547" s="549">
        <v>1</v>
      </c>
      <c r="R8547" s="549">
        <v>59</v>
      </c>
      <c r="S8547" s="548"/>
      <c r="T8547" s="548"/>
      <c r="U8547" s="99"/>
    </row>
    <row r="8548" spans="1:21" ht="19.5" customHeight="1">
      <c r="A8548" s="545">
        <v>103307</v>
      </c>
      <c r="B8548" s="545" t="s">
        <v>4064</v>
      </c>
      <c r="C8548" s="545" t="s">
        <v>216</v>
      </c>
      <c r="D8548" s="546"/>
      <c r="E8548" s="171" t="str">
        <f t="shared" si="133"/>
        <v>1900</v>
      </c>
      <c r="F8548" s="547">
        <v>0</v>
      </c>
      <c r="G8548" s="548">
        <v>0</v>
      </c>
      <c r="H8548" s="547">
        <v>0</v>
      </c>
      <c r="I8548" s="545" t="s">
        <v>12973</v>
      </c>
      <c r="J8548" s="545"/>
      <c r="K8548" s="545" t="s">
        <v>13413</v>
      </c>
      <c r="L8548" s="545" t="s">
        <v>13413</v>
      </c>
      <c r="M8548" s="548" t="s">
        <v>13758</v>
      </c>
      <c r="N8548" s="545" t="s">
        <v>13413</v>
      </c>
      <c r="O8548" s="545" t="s">
        <v>13413</v>
      </c>
      <c r="P8548" s="549">
        <v>6112</v>
      </c>
      <c r="Q8548" s="549">
        <v>1</v>
      </c>
      <c r="R8548" s="549">
        <v>59</v>
      </c>
      <c r="S8548" s="548"/>
      <c r="T8548" s="548"/>
      <c r="U8548" s="99"/>
    </row>
    <row r="8549" spans="1:21" ht="19.5" customHeight="1">
      <c r="A8549" s="545">
        <v>103308</v>
      </c>
      <c r="B8549" s="545" t="s">
        <v>4285</v>
      </c>
      <c r="C8549" s="545" t="s">
        <v>216</v>
      </c>
      <c r="D8549" s="546"/>
      <c r="E8549" s="171" t="str">
        <f t="shared" si="133"/>
        <v>1900</v>
      </c>
      <c r="F8549" s="547">
        <v>0</v>
      </c>
      <c r="G8549" s="548">
        <v>0</v>
      </c>
      <c r="H8549" s="547">
        <v>0</v>
      </c>
      <c r="I8549" s="545" t="s">
        <v>12973</v>
      </c>
      <c r="J8549" s="545"/>
      <c r="K8549" s="545" t="s">
        <v>19050</v>
      </c>
      <c r="L8549" s="545" t="s">
        <v>13413</v>
      </c>
      <c r="M8549" s="548" t="s">
        <v>13758</v>
      </c>
      <c r="N8549" s="545" t="s">
        <v>13413</v>
      </c>
      <c r="O8549" s="545" t="s">
        <v>13413</v>
      </c>
      <c r="P8549" s="549">
        <v>6113</v>
      </c>
      <c r="Q8549" s="549">
        <v>1</v>
      </c>
      <c r="R8549" s="549">
        <v>59</v>
      </c>
      <c r="S8549" s="548"/>
      <c r="T8549" s="548"/>
      <c r="U8549" s="99"/>
    </row>
    <row r="8550" spans="1:21" ht="19.5" customHeight="1">
      <c r="A8550" s="545">
        <v>103309</v>
      </c>
      <c r="B8550" s="545" t="s">
        <v>2332</v>
      </c>
      <c r="C8550" s="545" t="s">
        <v>209</v>
      </c>
      <c r="D8550" s="546">
        <v>46052</v>
      </c>
      <c r="E8550" s="171" t="str">
        <f t="shared" si="133"/>
        <v>2026</v>
      </c>
      <c r="F8550" s="547">
        <v>28254</v>
      </c>
      <c r="G8550" s="548">
        <v>0.19</v>
      </c>
      <c r="H8550" s="547">
        <v>23742.86</v>
      </c>
      <c r="I8550" s="545" t="s">
        <v>12637</v>
      </c>
      <c r="J8550" s="545" t="s">
        <v>13307</v>
      </c>
      <c r="K8550" s="545" t="s">
        <v>13413</v>
      </c>
      <c r="L8550" s="545" t="s">
        <v>13413</v>
      </c>
      <c r="M8550" s="548" t="s">
        <v>13758</v>
      </c>
      <c r="N8550" s="545" t="s">
        <v>13413</v>
      </c>
      <c r="O8550" s="545" t="s">
        <v>13413</v>
      </c>
      <c r="P8550" s="549">
        <v>6114</v>
      </c>
      <c r="Q8550" s="549">
        <v>1</v>
      </c>
      <c r="R8550" s="549">
        <v>13</v>
      </c>
      <c r="S8550" s="548">
        <v>2228</v>
      </c>
      <c r="T8550" s="548"/>
      <c r="U8550" s="99"/>
    </row>
    <row r="8551" spans="1:21" ht="19.5" customHeight="1">
      <c r="A8551" s="545">
        <v>103310</v>
      </c>
      <c r="B8551" s="545" t="s">
        <v>4478</v>
      </c>
      <c r="C8551" s="545" t="s">
        <v>311</v>
      </c>
      <c r="D8551" s="546">
        <v>45062</v>
      </c>
      <c r="E8551" s="171" t="str">
        <f t="shared" si="133"/>
        <v>2023</v>
      </c>
      <c r="F8551" s="547">
        <v>85316</v>
      </c>
      <c r="G8551" s="548">
        <v>0.19</v>
      </c>
      <c r="H8551" s="547">
        <v>71694.12</v>
      </c>
      <c r="I8551" s="545" t="s">
        <v>12651</v>
      </c>
      <c r="J8551" s="545" t="s">
        <v>13298</v>
      </c>
      <c r="K8551" s="545" t="s">
        <v>13413</v>
      </c>
      <c r="L8551" s="545" t="s">
        <v>13413</v>
      </c>
      <c r="M8551" s="548" t="s">
        <v>13758</v>
      </c>
      <c r="N8551" s="545" t="s">
        <v>13413</v>
      </c>
      <c r="O8551" s="545" t="s">
        <v>13413</v>
      </c>
      <c r="P8551" s="549">
        <v>6115</v>
      </c>
      <c r="Q8551" s="549">
        <v>1</v>
      </c>
      <c r="R8551" s="549">
        <v>68</v>
      </c>
      <c r="S8551" s="548">
        <v>1012</v>
      </c>
      <c r="T8551" s="548"/>
      <c r="U8551" s="99"/>
    </row>
    <row r="8552" spans="1:21" ht="19.5" customHeight="1">
      <c r="A8552" s="545">
        <v>103311</v>
      </c>
      <c r="B8552" s="545" t="s">
        <v>10212</v>
      </c>
      <c r="C8552" s="545" t="s">
        <v>437</v>
      </c>
      <c r="D8552" s="546"/>
      <c r="E8552" s="171" t="str">
        <f t="shared" si="133"/>
        <v>1900</v>
      </c>
      <c r="F8552" s="547">
        <v>0</v>
      </c>
      <c r="G8552" s="548">
        <v>0</v>
      </c>
      <c r="H8552" s="547">
        <v>0</v>
      </c>
      <c r="I8552" s="545" t="s">
        <v>12973</v>
      </c>
      <c r="J8552" s="545"/>
      <c r="K8552" s="545" t="s">
        <v>13413</v>
      </c>
      <c r="L8552" s="545" t="s">
        <v>13413</v>
      </c>
      <c r="M8552" s="548" t="s">
        <v>13758</v>
      </c>
      <c r="N8552" s="545" t="s">
        <v>13413</v>
      </c>
      <c r="O8552" s="545" t="s">
        <v>13413</v>
      </c>
      <c r="P8552" s="549">
        <v>6116</v>
      </c>
      <c r="Q8552" s="549">
        <v>1</v>
      </c>
      <c r="R8552" s="549">
        <v>59</v>
      </c>
      <c r="S8552" s="548"/>
      <c r="T8552" s="548"/>
      <c r="U8552" s="99"/>
    </row>
    <row r="8553" spans="1:21" ht="19.5" customHeight="1">
      <c r="A8553" s="545">
        <v>103312</v>
      </c>
      <c r="B8553" s="545" t="s">
        <v>10211</v>
      </c>
      <c r="C8553" s="545" t="s">
        <v>216</v>
      </c>
      <c r="D8553" s="546"/>
      <c r="E8553" s="171" t="str">
        <f t="shared" si="133"/>
        <v>1900</v>
      </c>
      <c r="F8553" s="547">
        <v>0</v>
      </c>
      <c r="G8553" s="548">
        <v>0</v>
      </c>
      <c r="H8553" s="547">
        <v>0</v>
      </c>
      <c r="I8553" s="545" t="s">
        <v>12753</v>
      </c>
      <c r="J8553" s="545"/>
      <c r="K8553" s="545" t="s">
        <v>13413</v>
      </c>
      <c r="L8553" s="545" t="s">
        <v>13413</v>
      </c>
      <c r="M8553" s="548" t="s">
        <v>13758</v>
      </c>
      <c r="N8553" s="545" t="s">
        <v>13413</v>
      </c>
      <c r="O8553" s="545" t="s">
        <v>13413</v>
      </c>
      <c r="P8553" s="549">
        <v>6117</v>
      </c>
      <c r="Q8553" s="549">
        <v>1</v>
      </c>
      <c r="R8553" s="549">
        <v>165</v>
      </c>
      <c r="S8553" s="548"/>
      <c r="T8553" s="548"/>
      <c r="U8553" s="99"/>
    </row>
    <row r="8554" spans="1:21" ht="19.5" customHeight="1">
      <c r="A8554" s="545">
        <v>103313</v>
      </c>
      <c r="B8554" s="545" t="s">
        <v>4143</v>
      </c>
      <c r="C8554" s="545" t="s">
        <v>221</v>
      </c>
      <c r="D8554" s="546"/>
      <c r="E8554" s="171" t="str">
        <f t="shared" si="133"/>
        <v>1900</v>
      </c>
      <c r="F8554" s="547">
        <v>0</v>
      </c>
      <c r="G8554" s="548">
        <v>0</v>
      </c>
      <c r="H8554" s="547">
        <v>0</v>
      </c>
      <c r="I8554" s="545" t="s">
        <v>12973</v>
      </c>
      <c r="J8554" s="545"/>
      <c r="K8554" s="545" t="s">
        <v>13413</v>
      </c>
      <c r="L8554" s="545" t="s">
        <v>13413</v>
      </c>
      <c r="M8554" s="548" t="s">
        <v>13758</v>
      </c>
      <c r="N8554" s="545" t="s">
        <v>13413</v>
      </c>
      <c r="O8554" s="545" t="s">
        <v>13413</v>
      </c>
      <c r="P8554" s="549">
        <v>6118</v>
      </c>
      <c r="Q8554" s="549">
        <v>1</v>
      </c>
      <c r="R8554" s="549">
        <v>59</v>
      </c>
      <c r="S8554" s="548"/>
      <c r="T8554" s="548"/>
      <c r="U8554" s="99"/>
    </row>
    <row r="8555" spans="1:21" ht="19.5" customHeight="1">
      <c r="A8555" s="545">
        <v>103314</v>
      </c>
      <c r="B8555" s="545" t="s">
        <v>7774</v>
      </c>
      <c r="C8555" s="545" t="s">
        <v>786</v>
      </c>
      <c r="D8555" s="546">
        <v>43629</v>
      </c>
      <c r="E8555" s="171" t="str">
        <f t="shared" si="133"/>
        <v>2019</v>
      </c>
      <c r="F8555" s="547">
        <v>62567</v>
      </c>
      <c r="G8555" s="548">
        <v>0.19</v>
      </c>
      <c r="H8555" s="547">
        <v>52577.31</v>
      </c>
      <c r="I8555" s="545" t="s">
        <v>12973</v>
      </c>
      <c r="J8555" s="545" t="s">
        <v>13301</v>
      </c>
      <c r="K8555" s="545" t="s">
        <v>13413</v>
      </c>
      <c r="L8555" s="545" t="s">
        <v>13413</v>
      </c>
      <c r="M8555" s="548" t="s">
        <v>13758</v>
      </c>
      <c r="N8555" s="545" t="s">
        <v>13413</v>
      </c>
      <c r="O8555" s="545" t="s">
        <v>13413</v>
      </c>
      <c r="P8555" s="549">
        <v>6119</v>
      </c>
      <c r="Q8555" s="549">
        <v>1</v>
      </c>
      <c r="R8555" s="549">
        <v>59</v>
      </c>
      <c r="S8555" s="548">
        <v>2221</v>
      </c>
      <c r="T8555" s="548"/>
      <c r="U8555" s="99"/>
    </row>
    <row r="8556" spans="1:21" ht="19.5" customHeight="1">
      <c r="A8556" s="545">
        <v>103315</v>
      </c>
      <c r="B8556" s="545" t="s">
        <v>1373</v>
      </c>
      <c r="C8556" s="545" t="s">
        <v>221</v>
      </c>
      <c r="D8556" s="546"/>
      <c r="E8556" s="171" t="str">
        <f t="shared" si="133"/>
        <v>1900</v>
      </c>
      <c r="F8556" s="547">
        <v>0</v>
      </c>
      <c r="G8556" s="548">
        <v>0</v>
      </c>
      <c r="H8556" s="547">
        <v>0</v>
      </c>
      <c r="I8556" s="545" t="s">
        <v>12701</v>
      </c>
      <c r="J8556" s="545"/>
      <c r="K8556" s="545" t="s">
        <v>13413</v>
      </c>
      <c r="L8556" s="545" t="s">
        <v>13413</v>
      </c>
      <c r="M8556" s="548" t="s">
        <v>13758</v>
      </c>
      <c r="N8556" s="545" t="s">
        <v>13413</v>
      </c>
      <c r="O8556" s="545" t="s">
        <v>13413</v>
      </c>
      <c r="P8556" s="549">
        <v>6120</v>
      </c>
      <c r="Q8556" s="549">
        <v>1</v>
      </c>
      <c r="R8556" s="549">
        <v>10</v>
      </c>
      <c r="S8556" s="548"/>
      <c r="T8556" s="548"/>
      <c r="U8556" s="99"/>
    </row>
    <row r="8557" spans="1:21" ht="19.5" customHeight="1">
      <c r="A8557" s="545">
        <v>103316</v>
      </c>
      <c r="B8557" s="545" t="s">
        <v>4281</v>
      </c>
      <c r="C8557" s="545" t="s">
        <v>216</v>
      </c>
      <c r="D8557" s="546"/>
      <c r="E8557" s="171" t="str">
        <f t="shared" si="133"/>
        <v>1900</v>
      </c>
      <c r="F8557" s="547">
        <v>0</v>
      </c>
      <c r="G8557" s="548">
        <v>0</v>
      </c>
      <c r="H8557" s="547">
        <v>0</v>
      </c>
      <c r="I8557" s="545" t="s">
        <v>12973</v>
      </c>
      <c r="J8557" s="545"/>
      <c r="K8557" s="545" t="s">
        <v>13413</v>
      </c>
      <c r="L8557" s="545" t="s">
        <v>13413</v>
      </c>
      <c r="M8557" s="548" t="s">
        <v>13758</v>
      </c>
      <c r="N8557" s="545" t="s">
        <v>13413</v>
      </c>
      <c r="O8557" s="545" t="s">
        <v>13413</v>
      </c>
      <c r="P8557" s="549">
        <v>6121</v>
      </c>
      <c r="Q8557" s="549">
        <v>1</v>
      </c>
      <c r="R8557" s="549">
        <v>59</v>
      </c>
      <c r="S8557" s="548"/>
      <c r="T8557" s="548"/>
      <c r="U8557" s="99"/>
    </row>
    <row r="8558" spans="1:21" ht="19.5" customHeight="1">
      <c r="A8558" s="545">
        <v>103317</v>
      </c>
      <c r="B8558" s="545" t="s">
        <v>4323</v>
      </c>
      <c r="C8558" s="545" t="s">
        <v>216</v>
      </c>
      <c r="D8558" s="546"/>
      <c r="E8558" s="171" t="str">
        <f t="shared" si="133"/>
        <v>1900</v>
      </c>
      <c r="F8558" s="547">
        <v>0</v>
      </c>
      <c r="G8558" s="548">
        <v>0</v>
      </c>
      <c r="H8558" s="547">
        <v>0</v>
      </c>
      <c r="I8558" s="545" t="s">
        <v>12973</v>
      </c>
      <c r="J8558" s="545"/>
      <c r="K8558" s="545" t="s">
        <v>13413</v>
      </c>
      <c r="L8558" s="545" t="s">
        <v>13413</v>
      </c>
      <c r="M8558" s="548" t="s">
        <v>13758</v>
      </c>
      <c r="N8558" s="545" t="s">
        <v>13413</v>
      </c>
      <c r="O8558" s="545" t="s">
        <v>13413</v>
      </c>
      <c r="P8558" s="549">
        <v>6122</v>
      </c>
      <c r="Q8558" s="549">
        <v>1</v>
      </c>
      <c r="R8558" s="549">
        <v>59</v>
      </c>
      <c r="S8558" s="548"/>
      <c r="T8558" s="548"/>
      <c r="U8558" s="99"/>
    </row>
    <row r="8559" spans="1:21" ht="19.5" customHeight="1">
      <c r="A8559" s="545">
        <v>103318</v>
      </c>
      <c r="B8559" s="545" t="s">
        <v>4282</v>
      </c>
      <c r="C8559" s="545" t="s">
        <v>216</v>
      </c>
      <c r="D8559" s="546"/>
      <c r="E8559" s="171" t="str">
        <f t="shared" si="133"/>
        <v>1900</v>
      </c>
      <c r="F8559" s="547">
        <v>0</v>
      </c>
      <c r="G8559" s="548">
        <v>0</v>
      </c>
      <c r="H8559" s="547">
        <v>0</v>
      </c>
      <c r="I8559" s="545" t="s">
        <v>12973</v>
      </c>
      <c r="J8559" s="545"/>
      <c r="K8559" s="545" t="s">
        <v>13413</v>
      </c>
      <c r="L8559" s="545" t="s">
        <v>13413</v>
      </c>
      <c r="M8559" s="548" t="s">
        <v>13758</v>
      </c>
      <c r="N8559" s="545" t="s">
        <v>13413</v>
      </c>
      <c r="O8559" s="545" t="s">
        <v>13413</v>
      </c>
      <c r="P8559" s="549">
        <v>6123</v>
      </c>
      <c r="Q8559" s="549">
        <v>1</v>
      </c>
      <c r="R8559" s="549">
        <v>59</v>
      </c>
      <c r="S8559" s="548"/>
      <c r="T8559" s="548"/>
      <c r="U8559" s="99"/>
    </row>
    <row r="8560" spans="1:21" ht="19.5" customHeight="1">
      <c r="A8560" s="545">
        <v>103320</v>
      </c>
      <c r="B8560" s="545" t="s">
        <v>4225</v>
      </c>
      <c r="C8560" s="545" t="s">
        <v>216</v>
      </c>
      <c r="D8560" s="546"/>
      <c r="E8560" s="171" t="str">
        <f t="shared" si="133"/>
        <v>1900</v>
      </c>
      <c r="F8560" s="547">
        <v>0</v>
      </c>
      <c r="G8560" s="548">
        <v>0</v>
      </c>
      <c r="H8560" s="547">
        <v>0</v>
      </c>
      <c r="I8560" s="545" t="s">
        <v>12973</v>
      </c>
      <c r="J8560" s="545"/>
      <c r="K8560" s="545" t="s">
        <v>13413</v>
      </c>
      <c r="L8560" s="545" t="s">
        <v>13413</v>
      </c>
      <c r="M8560" s="548" t="s">
        <v>13758</v>
      </c>
      <c r="N8560" s="545" t="s">
        <v>13413</v>
      </c>
      <c r="O8560" s="545" t="s">
        <v>13413</v>
      </c>
      <c r="P8560" s="549">
        <v>6124</v>
      </c>
      <c r="Q8560" s="549">
        <v>1</v>
      </c>
      <c r="R8560" s="549">
        <v>59</v>
      </c>
      <c r="S8560" s="548"/>
      <c r="T8560" s="548"/>
      <c r="U8560" s="99"/>
    </row>
    <row r="8561" spans="1:21" ht="19.5" customHeight="1">
      <c r="A8561" s="545">
        <v>103321</v>
      </c>
      <c r="B8561" s="545" t="s">
        <v>4137</v>
      </c>
      <c r="C8561" s="545" t="s">
        <v>216</v>
      </c>
      <c r="D8561" s="546"/>
      <c r="E8561" s="171" t="str">
        <f t="shared" si="133"/>
        <v>1900</v>
      </c>
      <c r="F8561" s="547">
        <v>0</v>
      </c>
      <c r="G8561" s="548">
        <v>0</v>
      </c>
      <c r="H8561" s="547">
        <v>0</v>
      </c>
      <c r="I8561" s="545" t="s">
        <v>12973</v>
      </c>
      <c r="J8561" s="545"/>
      <c r="K8561" s="545" t="s">
        <v>13413</v>
      </c>
      <c r="L8561" s="545" t="s">
        <v>13413</v>
      </c>
      <c r="M8561" s="548" t="s">
        <v>13758</v>
      </c>
      <c r="N8561" s="545" t="s">
        <v>13413</v>
      </c>
      <c r="O8561" s="545" t="s">
        <v>13413</v>
      </c>
      <c r="P8561" s="549">
        <v>6125</v>
      </c>
      <c r="Q8561" s="549">
        <v>1</v>
      </c>
      <c r="R8561" s="549">
        <v>59</v>
      </c>
      <c r="S8561" s="548"/>
      <c r="T8561" s="548"/>
      <c r="U8561" s="99"/>
    </row>
    <row r="8562" spans="1:21" ht="19.5" customHeight="1">
      <c r="A8562" s="545">
        <v>103322</v>
      </c>
      <c r="B8562" s="545" t="s">
        <v>276</v>
      </c>
      <c r="C8562" s="545" t="s">
        <v>209</v>
      </c>
      <c r="D8562" s="546">
        <v>43843</v>
      </c>
      <c r="E8562" s="171" t="str">
        <f t="shared" si="133"/>
        <v>2020</v>
      </c>
      <c r="F8562" s="547">
        <v>6993</v>
      </c>
      <c r="G8562" s="548">
        <v>0.19</v>
      </c>
      <c r="H8562" s="547">
        <v>5876.47</v>
      </c>
      <c r="I8562" s="545" t="s">
        <v>12646</v>
      </c>
      <c r="J8562" s="545" t="s">
        <v>13297</v>
      </c>
      <c r="K8562" s="545" t="s">
        <v>13413</v>
      </c>
      <c r="L8562" s="545" t="s">
        <v>13413</v>
      </c>
      <c r="M8562" s="548" t="s">
        <v>13758</v>
      </c>
      <c r="N8562" s="545" t="s">
        <v>13413</v>
      </c>
      <c r="O8562" s="545" t="s">
        <v>13413</v>
      </c>
      <c r="P8562" s="549">
        <v>6126</v>
      </c>
      <c r="Q8562" s="549">
        <v>1</v>
      </c>
      <c r="R8562" s="549">
        <v>65</v>
      </c>
      <c r="S8562" s="548">
        <v>2257</v>
      </c>
      <c r="T8562" s="548"/>
      <c r="U8562" s="99"/>
    </row>
    <row r="8563" spans="1:21" ht="19.5" customHeight="1">
      <c r="A8563" s="545">
        <v>103323</v>
      </c>
      <c r="B8563" s="545" t="s">
        <v>2480</v>
      </c>
      <c r="C8563" s="545" t="s">
        <v>216</v>
      </c>
      <c r="D8563" s="546">
        <v>46052</v>
      </c>
      <c r="E8563" s="171" t="str">
        <f t="shared" si="133"/>
        <v>2026</v>
      </c>
      <c r="F8563" s="547">
        <v>7020</v>
      </c>
      <c r="G8563" s="548">
        <v>0.19</v>
      </c>
      <c r="H8563" s="547">
        <v>5899.16</v>
      </c>
      <c r="I8563" s="545" t="s">
        <v>12676</v>
      </c>
      <c r="J8563" s="545" t="s">
        <v>13307</v>
      </c>
      <c r="K8563" s="545" t="s">
        <v>13413</v>
      </c>
      <c r="L8563" s="545" t="s">
        <v>13413</v>
      </c>
      <c r="M8563" s="548" t="s">
        <v>13758</v>
      </c>
      <c r="N8563" s="545" t="s">
        <v>13413</v>
      </c>
      <c r="O8563" s="545" t="s">
        <v>13413</v>
      </c>
      <c r="P8563" s="549">
        <v>6127</v>
      </c>
      <c r="Q8563" s="549">
        <v>1</v>
      </c>
      <c r="R8563" s="549">
        <v>14</v>
      </c>
      <c r="S8563" s="548">
        <v>2228</v>
      </c>
      <c r="T8563" s="548"/>
      <c r="U8563" s="99"/>
    </row>
    <row r="8564" spans="1:21" ht="19.5" customHeight="1">
      <c r="A8564" s="545">
        <v>103324</v>
      </c>
      <c r="B8564" s="545" t="s">
        <v>10210</v>
      </c>
      <c r="C8564" s="545" t="s">
        <v>216</v>
      </c>
      <c r="D8564" s="546"/>
      <c r="E8564" s="171" t="str">
        <f t="shared" si="133"/>
        <v>1900</v>
      </c>
      <c r="F8564" s="547">
        <v>0</v>
      </c>
      <c r="G8564" s="548">
        <v>0</v>
      </c>
      <c r="H8564" s="547">
        <v>0</v>
      </c>
      <c r="I8564" s="545" t="s">
        <v>12746</v>
      </c>
      <c r="J8564" s="545"/>
      <c r="K8564" s="545" t="s">
        <v>13413</v>
      </c>
      <c r="L8564" s="545" t="s">
        <v>13413</v>
      </c>
      <c r="M8564" s="548" t="s">
        <v>13758</v>
      </c>
      <c r="N8564" s="545" t="s">
        <v>13413</v>
      </c>
      <c r="O8564" s="545" t="s">
        <v>16334</v>
      </c>
      <c r="P8564" s="549">
        <v>6128</v>
      </c>
      <c r="Q8564" s="549">
        <v>1</v>
      </c>
      <c r="R8564" s="549">
        <v>29</v>
      </c>
      <c r="S8564" s="548"/>
      <c r="T8564" s="548"/>
      <c r="U8564" s="99"/>
    </row>
    <row r="8565" spans="1:21" ht="19.5" customHeight="1">
      <c r="A8565" s="545">
        <v>103326</v>
      </c>
      <c r="B8565" s="545" t="s">
        <v>403</v>
      </c>
      <c r="C8565" s="545" t="s">
        <v>216</v>
      </c>
      <c r="D8565" s="546">
        <v>43553</v>
      </c>
      <c r="E8565" s="171" t="str">
        <f t="shared" si="133"/>
        <v>2019</v>
      </c>
      <c r="F8565" s="547">
        <v>3384</v>
      </c>
      <c r="G8565" s="548">
        <v>0.19</v>
      </c>
      <c r="H8565" s="547">
        <v>2843.7</v>
      </c>
      <c r="I8565" s="545" t="s">
        <v>12654</v>
      </c>
      <c r="J8565" s="545" t="s">
        <v>13296</v>
      </c>
      <c r="K8565" s="545" t="s">
        <v>19051</v>
      </c>
      <c r="L8565" s="545" t="s">
        <v>13413</v>
      </c>
      <c r="M8565" s="548" t="s">
        <v>13758</v>
      </c>
      <c r="N8565" s="545" t="s">
        <v>13413</v>
      </c>
      <c r="O8565" s="545" t="s">
        <v>13413</v>
      </c>
      <c r="P8565" s="549">
        <v>6129</v>
      </c>
      <c r="Q8565" s="549">
        <v>1</v>
      </c>
      <c r="R8565" s="549">
        <v>2</v>
      </c>
      <c r="S8565" s="548">
        <v>2218</v>
      </c>
      <c r="T8565" s="548"/>
      <c r="U8565" s="99"/>
    </row>
    <row r="8566" spans="1:21" ht="19.5" customHeight="1">
      <c r="A8566" s="545">
        <v>103327</v>
      </c>
      <c r="B8566" s="545" t="s">
        <v>710</v>
      </c>
      <c r="C8566" s="545" t="s">
        <v>221</v>
      </c>
      <c r="D8566" s="546">
        <v>43843</v>
      </c>
      <c r="E8566" s="171" t="str">
        <f t="shared" si="133"/>
        <v>2020</v>
      </c>
      <c r="F8566" s="547">
        <v>28128.01</v>
      </c>
      <c r="G8566" s="548">
        <v>0.19</v>
      </c>
      <c r="H8566" s="547">
        <v>23636.98</v>
      </c>
      <c r="I8566" s="545" t="s">
        <v>12643</v>
      </c>
      <c r="J8566" s="545" t="s">
        <v>13297</v>
      </c>
      <c r="K8566" s="545" t="s">
        <v>13413</v>
      </c>
      <c r="L8566" s="545" t="s">
        <v>13413</v>
      </c>
      <c r="M8566" s="548" t="s">
        <v>13758</v>
      </c>
      <c r="N8566" s="545" t="s">
        <v>13413</v>
      </c>
      <c r="O8566" s="545" t="s">
        <v>13413</v>
      </c>
      <c r="P8566" s="549">
        <v>6130</v>
      </c>
      <c r="Q8566" s="549">
        <v>1</v>
      </c>
      <c r="R8566" s="549">
        <v>6</v>
      </c>
      <c r="S8566" s="548">
        <v>2257</v>
      </c>
      <c r="T8566" s="548"/>
      <c r="U8566" s="99"/>
    </row>
    <row r="8567" spans="1:21" ht="19.5" customHeight="1">
      <c r="A8567" s="545">
        <v>103328</v>
      </c>
      <c r="B8567" s="545" t="s">
        <v>958</v>
      </c>
      <c r="C8567" s="545" t="s">
        <v>4504</v>
      </c>
      <c r="D8567" s="546"/>
      <c r="E8567" s="171" t="str">
        <f t="shared" si="133"/>
        <v>1900</v>
      </c>
      <c r="F8567" s="547">
        <v>0</v>
      </c>
      <c r="G8567" s="548">
        <v>0</v>
      </c>
      <c r="H8567" s="547">
        <v>0</v>
      </c>
      <c r="I8567" s="545" t="s">
        <v>12668</v>
      </c>
      <c r="J8567" s="545"/>
      <c r="K8567" s="545" t="s">
        <v>13413</v>
      </c>
      <c r="L8567" s="545" t="s">
        <v>13413</v>
      </c>
      <c r="M8567" s="548" t="s">
        <v>13868</v>
      </c>
      <c r="N8567" s="545" t="s">
        <v>13413</v>
      </c>
      <c r="O8567" s="545" t="s">
        <v>13413</v>
      </c>
      <c r="P8567" s="549">
        <v>6131</v>
      </c>
      <c r="Q8567" s="549">
        <v>2</v>
      </c>
      <c r="R8567" s="549">
        <v>7</v>
      </c>
      <c r="S8567" s="548"/>
      <c r="T8567" s="548"/>
      <c r="U8567" s="99"/>
    </row>
    <row r="8568" spans="1:21" ht="19.5" customHeight="1">
      <c r="A8568" s="545">
        <v>103329</v>
      </c>
      <c r="B8568" s="545" t="s">
        <v>4287</v>
      </c>
      <c r="C8568" s="545" t="s">
        <v>216</v>
      </c>
      <c r="D8568" s="546"/>
      <c r="E8568" s="171" t="str">
        <f t="shared" si="133"/>
        <v>1900</v>
      </c>
      <c r="F8568" s="547">
        <v>0</v>
      </c>
      <c r="G8568" s="548">
        <v>0</v>
      </c>
      <c r="H8568" s="547">
        <v>0</v>
      </c>
      <c r="I8568" s="545" t="s">
        <v>12973</v>
      </c>
      <c r="J8568" s="545"/>
      <c r="K8568" s="545" t="s">
        <v>13413</v>
      </c>
      <c r="L8568" s="545" t="s">
        <v>13413</v>
      </c>
      <c r="M8568" s="548" t="s">
        <v>13758</v>
      </c>
      <c r="N8568" s="545" t="s">
        <v>13413</v>
      </c>
      <c r="O8568" s="545" t="s">
        <v>19052</v>
      </c>
      <c r="P8568" s="549">
        <v>6132</v>
      </c>
      <c r="Q8568" s="549">
        <v>1</v>
      </c>
      <c r="R8568" s="549">
        <v>59</v>
      </c>
      <c r="S8568" s="548"/>
      <c r="T8568" s="548"/>
      <c r="U8568" s="99"/>
    </row>
    <row r="8569" spans="1:21" ht="19.5" customHeight="1">
      <c r="A8569" s="545">
        <v>103330</v>
      </c>
      <c r="B8569" s="545" t="s">
        <v>4280</v>
      </c>
      <c r="C8569" s="545" t="s">
        <v>216</v>
      </c>
      <c r="D8569" s="546"/>
      <c r="E8569" s="171" t="str">
        <f t="shared" si="133"/>
        <v>1900</v>
      </c>
      <c r="F8569" s="547">
        <v>0</v>
      </c>
      <c r="G8569" s="548">
        <v>0</v>
      </c>
      <c r="H8569" s="547">
        <v>0</v>
      </c>
      <c r="I8569" s="545" t="s">
        <v>12973</v>
      </c>
      <c r="J8569" s="545"/>
      <c r="K8569" s="545" t="s">
        <v>13413</v>
      </c>
      <c r="L8569" s="545" t="s">
        <v>13413</v>
      </c>
      <c r="M8569" s="548" t="s">
        <v>13758</v>
      </c>
      <c r="N8569" s="545" t="s">
        <v>13413</v>
      </c>
      <c r="O8569" s="545" t="s">
        <v>13413</v>
      </c>
      <c r="P8569" s="549">
        <v>6133</v>
      </c>
      <c r="Q8569" s="549">
        <v>1</v>
      </c>
      <c r="R8569" s="549">
        <v>59</v>
      </c>
      <c r="S8569" s="548"/>
      <c r="T8569" s="548"/>
      <c r="U8569" s="99"/>
    </row>
    <row r="8570" spans="1:21" ht="19.5" customHeight="1">
      <c r="A8570" s="545">
        <v>103331</v>
      </c>
      <c r="B8570" s="545" t="s">
        <v>4214</v>
      </c>
      <c r="C8570" s="545" t="s">
        <v>216</v>
      </c>
      <c r="D8570" s="546"/>
      <c r="E8570" s="171" t="str">
        <f t="shared" si="133"/>
        <v>1900</v>
      </c>
      <c r="F8570" s="547">
        <v>0</v>
      </c>
      <c r="G8570" s="548">
        <v>0</v>
      </c>
      <c r="H8570" s="547">
        <v>0</v>
      </c>
      <c r="I8570" s="545" t="s">
        <v>12973</v>
      </c>
      <c r="J8570" s="545"/>
      <c r="K8570" s="545" t="s">
        <v>13413</v>
      </c>
      <c r="L8570" s="545" t="s">
        <v>13413</v>
      </c>
      <c r="M8570" s="548" t="s">
        <v>13758</v>
      </c>
      <c r="N8570" s="545" t="s">
        <v>13413</v>
      </c>
      <c r="O8570" s="545" t="s">
        <v>13413</v>
      </c>
      <c r="P8570" s="549">
        <v>6134</v>
      </c>
      <c r="Q8570" s="549">
        <v>1</v>
      </c>
      <c r="R8570" s="549">
        <v>59</v>
      </c>
      <c r="S8570" s="548"/>
      <c r="T8570" s="548"/>
      <c r="U8570" s="99"/>
    </row>
    <row r="8571" spans="1:21" ht="19.5" customHeight="1">
      <c r="A8571" s="545">
        <v>103332</v>
      </c>
      <c r="B8571" s="545" t="s">
        <v>4155</v>
      </c>
      <c r="C8571" s="545" t="s">
        <v>216</v>
      </c>
      <c r="D8571" s="546">
        <v>44601</v>
      </c>
      <c r="E8571" s="171" t="str">
        <f t="shared" si="133"/>
        <v>2022</v>
      </c>
      <c r="F8571" s="547">
        <v>268728</v>
      </c>
      <c r="G8571" s="548">
        <v>0.19</v>
      </c>
      <c r="H8571" s="547">
        <v>225821.85</v>
      </c>
      <c r="I8571" s="545" t="s">
        <v>12973</v>
      </c>
      <c r="J8571" s="545" t="s">
        <v>13297</v>
      </c>
      <c r="K8571" s="545" t="s">
        <v>13413</v>
      </c>
      <c r="L8571" s="545" t="s">
        <v>13413</v>
      </c>
      <c r="M8571" s="548" t="s">
        <v>13758</v>
      </c>
      <c r="N8571" s="545" t="s">
        <v>13413</v>
      </c>
      <c r="O8571" s="545" t="s">
        <v>13413</v>
      </c>
      <c r="P8571" s="549">
        <v>6135</v>
      </c>
      <c r="Q8571" s="549">
        <v>1</v>
      </c>
      <c r="R8571" s="549">
        <v>59</v>
      </c>
      <c r="S8571" s="548">
        <v>2257</v>
      </c>
      <c r="T8571" s="548"/>
      <c r="U8571" s="99"/>
    </row>
    <row r="8572" spans="1:21" ht="19.5" customHeight="1">
      <c r="A8572" s="545">
        <v>103334</v>
      </c>
      <c r="B8572" s="545" t="s">
        <v>4144</v>
      </c>
      <c r="C8572" s="545" t="s">
        <v>216</v>
      </c>
      <c r="D8572" s="546"/>
      <c r="E8572" s="171" t="str">
        <f t="shared" si="133"/>
        <v>1900</v>
      </c>
      <c r="F8572" s="547">
        <v>0</v>
      </c>
      <c r="G8572" s="548">
        <v>0</v>
      </c>
      <c r="H8572" s="547">
        <v>0</v>
      </c>
      <c r="I8572" s="545" t="s">
        <v>12973</v>
      </c>
      <c r="J8572" s="545"/>
      <c r="K8572" s="545" t="s">
        <v>13413</v>
      </c>
      <c r="L8572" s="545" t="s">
        <v>13413</v>
      </c>
      <c r="M8572" s="548" t="s">
        <v>13758</v>
      </c>
      <c r="N8572" s="545" t="s">
        <v>13413</v>
      </c>
      <c r="O8572" s="545" t="s">
        <v>13413</v>
      </c>
      <c r="P8572" s="549">
        <v>6136</v>
      </c>
      <c r="Q8572" s="549">
        <v>1</v>
      </c>
      <c r="R8572" s="549">
        <v>59</v>
      </c>
      <c r="S8572" s="548"/>
      <c r="T8572" s="548"/>
      <c r="U8572" s="99"/>
    </row>
    <row r="8573" spans="1:21" ht="19.5" customHeight="1">
      <c r="A8573" s="545">
        <v>103335</v>
      </c>
      <c r="B8573" s="545" t="s">
        <v>7626</v>
      </c>
      <c r="C8573" s="545" t="s">
        <v>221</v>
      </c>
      <c r="D8573" s="546">
        <v>43661</v>
      </c>
      <c r="E8573" s="171" t="str">
        <f t="shared" si="133"/>
        <v>2019</v>
      </c>
      <c r="F8573" s="547">
        <v>105953.99</v>
      </c>
      <c r="G8573" s="548">
        <v>0.19</v>
      </c>
      <c r="H8573" s="547">
        <v>89036.97</v>
      </c>
      <c r="I8573" s="545" t="s">
        <v>12973</v>
      </c>
      <c r="J8573" s="545" t="s">
        <v>13298</v>
      </c>
      <c r="K8573" s="545" t="s">
        <v>13413</v>
      </c>
      <c r="L8573" s="545" t="s">
        <v>13413</v>
      </c>
      <c r="M8573" s="548" t="s">
        <v>13758</v>
      </c>
      <c r="N8573" s="545" t="s">
        <v>13413</v>
      </c>
      <c r="O8573" s="545" t="s">
        <v>13413</v>
      </c>
      <c r="P8573" s="549">
        <v>6137</v>
      </c>
      <c r="Q8573" s="549">
        <v>1</v>
      </c>
      <c r="R8573" s="549">
        <v>59</v>
      </c>
      <c r="S8573" s="548">
        <v>1012</v>
      </c>
      <c r="T8573" s="548"/>
      <c r="U8573" s="99"/>
    </row>
    <row r="8574" spans="1:21" ht="19.5" customHeight="1">
      <c r="A8574" s="545">
        <v>103336</v>
      </c>
      <c r="B8574" s="545" t="s">
        <v>4105</v>
      </c>
      <c r="C8574" s="545" t="s">
        <v>216</v>
      </c>
      <c r="D8574" s="546"/>
      <c r="E8574" s="171" t="str">
        <f t="shared" si="133"/>
        <v>1900</v>
      </c>
      <c r="F8574" s="547">
        <v>0</v>
      </c>
      <c r="G8574" s="548">
        <v>0</v>
      </c>
      <c r="H8574" s="547">
        <v>0</v>
      </c>
      <c r="I8574" s="545" t="s">
        <v>12973</v>
      </c>
      <c r="J8574" s="545"/>
      <c r="K8574" s="545" t="s">
        <v>13413</v>
      </c>
      <c r="L8574" s="545" t="s">
        <v>13413</v>
      </c>
      <c r="M8574" s="548" t="s">
        <v>13758</v>
      </c>
      <c r="N8574" s="545" t="s">
        <v>13413</v>
      </c>
      <c r="O8574" s="545" t="s">
        <v>13413</v>
      </c>
      <c r="P8574" s="549">
        <v>6138</v>
      </c>
      <c r="Q8574" s="549">
        <v>1</v>
      </c>
      <c r="R8574" s="549">
        <v>59</v>
      </c>
      <c r="S8574" s="548"/>
      <c r="T8574" s="548"/>
      <c r="U8574" s="99"/>
    </row>
    <row r="8575" spans="1:21" ht="19.5" customHeight="1">
      <c r="A8575" s="545">
        <v>103337</v>
      </c>
      <c r="B8575" s="545" t="s">
        <v>4122</v>
      </c>
      <c r="C8575" s="545" t="s">
        <v>216</v>
      </c>
      <c r="D8575" s="546">
        <v>45708</v>
      </c>
      <c r="E8575" s="171" t="str">
        <f t="shared" si="133"/>
        <v>2025</v>
      </c>
      <c r="F8575" s="547">
        <v>99347.04</v>
      </c>
      <c r="G8575" s="548">
        <v>0.19</v>
      </c>
      <c r="H8575" s="547">
        <v>83484.91</v>
      </c>
      <c r="I8575" s="545" t="s">
        <v>12674</v>
      </c>
      <c r="J8575" s="545" t="s">
        <v>13307</v>
      </c>
      <c r="K8575" s="545" t="s">
        <v>19053</v>
      </c>
      <c r="L8575" s="545" t="s">
        <v>13413</v>
      </c>
      <c r="M8575" s="548" t="s">
        <v>13758</v>
      </c>
      <c r="N8575" s="545" t="s">
        <v>13413</v>
      </c>
      <c r="O8575" s="545" t="s">
        <v>13413</v>
      </c>
      <c r="P8575" s="549">
        <v>6139</v>
      </c>
      <c r="Q8575" s="549">
        <v>1</v>
      </c>
      <c r="R8575" s="549">
        <v>5</v>
      </c>
      <c r="S8575" s="548">
        <v>2228</v>
      </c>
      <c r="T8575" s="548"/>
      <c r="U8575" s="99"/>
    </row>
    <row r="8576" spans="1:21" ht="19.5" customHeight="1">
      <c r="A8576" s="545">
        <v>103338</v>
      </c>
      <c r="B8576" s="545" t="s">
        <v>4123</v>
      </c>
      <c r="C8576" s="545" t="s">
        <v>216</v>
      </c>
      <c r="D8576" s="546">
        <v>45708</v>
      </c>
      <c r="E8576" s="171" t="str">
        <f t="shared" si="133"/>
        <v>2025</v>
      </c>
      <c r="F8576" s="547">
        <v>129790.71</v>
      </c>
      <c r="G8576" s="548">
        <v>0.19</v>
      </c>
      <c r="H8576" s="547">
        <v>109067.82</v>
      </c>
      <c r="I8576" s="545" t="s">
        <v>12674</v>
      </c>
      <c r="J8576" s="545" t="s">
        <v>13307</v>
      </c>
      <c r="K8576" s="545" t="s">
        <v>19054</v>
      </c>
      <c r="L8576" s="545" t="s">
        <v>13413</v>
      </c>
      <c r="M8576" s="548" t="s">
        <v>13758</v>
      </c>
      <c r="N8576" s="545" t="s">
        <v>13413</v>
      </c>
      <c r="O8576" s="545" t="s">
        <v>13413</v>
      </c>
      <c r="P8576" s="549">
        <v>6140</v>
      </c>
      <c r="Q8576" s="549">
        <v>1</v>
      </c>
      <c r="R8576" s="549">
        <v>5</v>
      </c>
      <c r="S8576" s="548">
        <v>2228</v>
      </c>
      <c r="T8576" s="548"/>
      <c r="U8576" s="99"/>
    </row>
    <row r="8577" spans="1:21" ht="19.5" customHeight="1">
      <c r="A8577" s="545">
        <v>103339</v>
      </c>
      <c r="B8577" s="545" t="s">
        <v>4245</v>
      </c>
      <c r="C8577" s="545" t="s">
        <v>216</v>
      </c>
      <c r="D8577" s="546">
        <v>46052</v>
      </c>
      <c r="E8577" s="171" t="str">
        <f t="shared" si="133"/>
        <v>2026</v>
      </c>
      <c r="F8577" s="547">
        <v>14487</v>
      </c>
      <c r="G8577" s="548">
        <v>0.19</v>
      </c>
      <c r="H8577" s="547">
        <v>12173.95</v>
      </c>
      <c r="I8577" s="545" t="s">
        <v>12720</v>
      </c>
      <c r="J8577" s="545" t="s">
        <v>13307</v>
      </c>
      <c r="K8577" s="545" t="s">
        <v>13413</v>
      </c>
      <c r="L8577" s="545" t="s">
        <v>13413</v>
      </c>
      <c r="M8577" s="548" t="s">
        <v>13758</v>
      </c>
      <c r="N8577" s="545" t="s">
        <v>13413</v>
      </c>
      <c r="O8577" s="545" t="s">
        <v>13413</v>
      </c>
      <c r="P8577" s="549">
        <v>6141</v>
      </c>
      <c r="Q8577" s="549">
        <v>1</v>
      </c>
      <c r="R8577" s="549">
        <v>139</v>
      </c>
      <c r="S8577" s="548">
        <v>2228</v>
      </c>
      <c r="T8577" s="548"/>
      <c r="U8577" s="99"/>
    </row>
    <row r="8578" spans="1:21" ht="19.5" customHeight="1">
      <c r="A8578" s="545">
        <v>103340</v>
      </c>
      <c r="B8578" s="545" t="s">
        <v>6266</v>
      </c>
      <c r="C8578" s="545" t="s">
        <v>216</v>
      </c>
      <c r="D8578" s="546">
        <v>45708</v>
      </c>
      <c r="E8578" s="171" t="str">
        <f t="shared" si="133"/>
        <v>2025</v>
      </c>
      <c r="F8578" s="547">
        <v>98383.99</v>
      </c>
      <c r="G8578" s="548">
        <v>0.19</v>
      </c>
      <c r="H8578" s="547">
        <v>82675.62</v>
      </c>
      <c r="I8578" s="545" t="s">
        <v>12973</v>
      </c>
      <c r="J8578" s="545" t="s">
        <v>13307</v>
      </c>
      <c r="K8578" s="545" t="s">
        <v>13413</v>
      </c>
      <c r="L8578" s="545" t="s">
        <v>13413</v>
      </c>
      <c r="M8578" s="548" t="s">
        <v>13758</v>
      </c>
      <c r="N8578" s="545" t="s">
        <v>13413</v>
      </c>
      <c r="O8578" s="545" t="s">
        <v>13413</v>
      </c>
      <c r="P8578" s="549">
        <v>6142</v>
      </c>
      <c r="Q8578" s="549">
        <v>1</v>
      </c>
      <c r="R8578" s="549">
        <v>59</v>
      </c>
      <c r="S8578" s="548">
        <v>2228</v>
      </c>
      <c r="T8578" s="548"/>
      <c r="U8578" s="99"/>
    </row>
    <row r="8579" spans="1:21" ht="19.5" customHeight="1">
      <c r="A8579" s="545">
        <v>103341</v>
      </c>
      <c r="B8579" s="545" t="s">
        <v>2134</v>
      </c>
      <c r="C8579" s="545" t="s">
        <v>216</v>
      </c>
      <c r="D8579" s="546">
        <v>46052</v>
      </c>
      <c r="E8579" s="171" t="str">
        <f t="shared" si="133"/>
        <v>2026</v>
      </c>
      <c r="F8579" s="547">
        <v>12540</v>
      </c>
      <c r="G8579" s="548">
        <v>0.19</v>
      </c>
      <c r="H8579" s="547">
        <v>10537.82</v>
      </c>
      <c r="I8579" s="545" t="s">
        <v>12637</v>
      </c>
      <c r="J8579" s="545" t="s">
        <v>13307</v>
      </c>
      <c r="K8579" s="545" t="s">
        <v>13413</v>
      </c>
      <c r="L8579" s="545" t="s">
        <v>13413</v>
      </c>
      <c r="M8579" s="548" t="s">
        <v>13758</v>
      </c>
      <c r="N8579" s="545" t="s">
        <v>13413</v>
      </c>
      <c r="O8579" s="545" t="s">
        <v>13413</v>
      </c>
      <c r="P8579" s="549">
        <v>6143</v>
      </c>
      <c r="Q8579" s="549">
        <v>1</v>
      </c>
      <c r="R8579" s="549">
        <v>13</v>
      </c>
      <c r="S8579" s="548">
        <v>2228</v>
      </c>
      <c r="T8579" s="548"/>
      <c r="U8579" s="99"/>
    </row>
    <row r="8580" spans="1:21" ht="19.5" customHeight="1">
      <c r="A8580" s="545">
        <v>103342</v>
      </c>
      <c r="B8580" s="545" t="s">
        <v>2121</v>
      </c>
      <c r="C8580" s="545" t="s">
        <v>216</v>
      </c>
      <c r="D8580" s="546">
        <v>45708</v>
      </c>
      <c r="E8580" s="171" t="str">
        <f t="shared" ref="E8580:E8643" si="134">TEXT(D8580,"YYYY")</f>
        <v>2025</v>
      </c>
      <c r="F8580" s="547">
        <v>30518.73</v>
      </c>
      <c r="G8580" s="548">
        <v>0.19</v>
      </c>
      <c r="H8580" s="547">
        <v>25645.99</v>
      </c>
      <c r="I8580" s="545" t="s">
        <v>12973</v>
      </c>
      <c r="J8580" s="545" t="s">
        <v>13307</v>
      </c>
      <c r="K8580" s="545" t="s">
        <v>13413</v>
      </c>
      <c r="L8580" s="545" t="s">
        <v>13413</v>
      </c>
      <c r="M8580" s="548" t="s">
        <v>13758</v>
      </c>
      <c r="N8580" s="545" t="s">
        <v>13413</v>
      </c>
      <c r="O8580" s="545" t="s">
        <v>13413</v>
      </c>
      <c r="P8580" s="549">
        <v>6144</v>
      </c>
      <c r="Q8580" s="549">
        <v>1</v>
      </c>
      <c r="R8580" s="549">
        <v>59</v>
      </c>
      <c r="S8580" s="548">
        <v>2228</v>
      </c>
      <c r="T8580" s="548"/>
      <c r="U8580" s="99"/>
    </row>
    <row r="8581" spans="1:21" ht="19.5" customHeight="1">
      <c r="A8581" s="545">
        <v>103343</v>
      </c>
      <c r="B8581" s="545" t="s">
        <v>4146</v>
      </c>
      <c r="C8581" s="545" t="s">
        <v>216</v>
      </c>
      <c r="D8581" s="546"/>
      <c r="E8581" s="171" t="str">
        <f t="shared" si="134"/>
        <v>1900</v>
      </c>
      <c r="F8581" s="547">
        <v>0</v>
      </c>
      <c r="G8581" s="548">
        <v>0</v>
      </c>
      <c r="H8581" s="547">
        <v>0</v>
      </c>
      <c r="I8581" s="545" t="s">
        <v>12973</v>
      </c>
      <c r="J8581" s="545"/>
      <c r="K8581" s="545" t="s">
        <v>13413</v>
      </c>
      <c r="L8581" s="545" t="s">
        <v>13413</v>
      </c>
      <c r="M8581" s="548" t="s">
        <v>13758</v>
      </c>
      <c r="N8581" s="545" t="s">
        <v>13413</v>
      </c>
      <c r="O8581" s="545" t="s">
        <v>13413</v>
      </c>
      <c r="P8581" s="549">
        <v>6145</v>
      </c>
      <c r="Q8581" s="549">
        <v>1</v>
      </c>
      <c r="R8581" s="549">
        <v>59</v>
      </c>
      <c r="S8581" s="548"/>
      <c r="T8581" s="548"/>
      <c r="U8581" s="99"/>
    </row>
    <row r="8582" spans="1:21" ht="19.5" customHeight="1">
      <c r="A8582" s="545">
        <v>103344</v>
      </c>
      <c r="B8582" s="545" t="s">
        <v>10209</v>
      </c>
      <c r="C8582" s="545" t="s">
        <v>221</v>
      </c>
      <c r="D8582" s="546"/>
      <c r="E8582" s="171" t="str">
        <f t="shared" si="134"/>
        <v>1900</v>
      </c>
      <c r="F8582" s="547">
        <v>0</v>
      </c>
      <c r="G8582" s="548">
        <v>0</v>
      </c>
      <c r="H8582" s="547">
        <v>0</v>
      </c>
      <c r="I8582" s="545" t="s">
        <v>12973</v>
      </c>
      <c r="J8582" s="545"/>
      <c r="K8582" s="545" t="s">
        <v>13413</v>
      </c>
      <c r="L8582" s="545" t="s">
        <v>13413</v>
      </c>
      <c r="M8582" s="548" t="s">
        <v>13758</v>
      </c>
      <c r="N8582" s="545" t="s">
        <v>13413</v>
      </c>
      <c r="O8582" s="545" t="s">
        <v>13413</v>
      </c>
      <c r="P8582" s="549">
        <v>6146</v>
      </c>
      <c r="Q8582" s="549">
        <v>1</v>
      </c>
      <c r="R8582" s="549">
        <v>59</v>
      </c>
      <c r="S8582" s="548"/>
      <c r="T8582" s="548"/>
      <c r="U8582" s="99"/>
    </row>
    <row r="8583" spans="1:21" ht="19.5" customHeight="1">
      <c r="A8583" s="545">
        <v>103345</v>
      </c>
      <c r="B8583" s="545" t="s">
        <v>739</v>
      </c>
      <c r="C8583" s="545" t="s">
        <v>209</v>
      </c>
      <c r="D8583" s="546"/>
      <c r="E8583" s="171" t="str">
        <f t="shared" si="134"/>
        <v>1900</v>
      </c>
      <c r="F8583" s="547">
        <v>0</v>
      </c>
      <c r="G8583" s="548">
        <v>0</v>
      </c>
      <c r="H8583" s="547">
        <v>0</v>
      </c>
      <c r="I8583" s="545" t="s">
        <v>12643</v>
      </c>
      <c r="J8583" s="545"/>
      <c r="K8583" s="545" t="s">
        <v>13413</v>
      </c>
      <c r="L8583" s="545" t="s">
        <v>13413</v>
      </c>
      <c r="M8583" s="548" t="s">
        <v>13758</v>
      </c>
      <c r="N8583" s="545" t="s">
        <v>13413</v>
      </c>
      <c r="O8583" s="545" t="s">
        <v>13413</v>
      </c>
      <c r="P8583" s="549">
        <v>6147</v>
      </c>
      <c r="Q8583" s="549">
        <v>1</v>
      </c>
      <c r="R8583" s="549">
        <v>6</v>
      </c>
      <c r="S8583" s="548"/>
      <c r="T8583" s="548"/>
      <c r="U8583" s="99"/>
    </row>
    <row r="8584" spans="1:21" ht="19.5" customHeight="1">
      <c r="A8584" s="545">
        <v>103346</v>
      </c>
      <c r="B8584" s="545" t="s">
        <v>683</v>
      </c>
      <c r="C8584" s="545" t="s">
        <v>209</v>
      </c>
      <c r="D8584" s="546"/>
      <c r="E8584" s="171" t="str">
        <f t="shared" si="134"/>
        <v>1900</v>
      </c>
      <c r="F8584" s="547">
        <v>0</v>
      </c>
      <c r="G8584" s="548">
        <v>0</v>
      </c>
      <c r="H8584" s="547">
        <v>0</v>
      </c>
      <c r="I8584" s="545" t="s">
        <v>12643</v>
      </c>
      <c r="J8584" s="545"/>
      <c r="K8584" s="545" t="s">
        <v>13413</v>
      </c>
      <c r="L8584" s="545" t="s">
        <v>13413</v>
      </c>
      <c r="M8584" s="548" t="s">
        <v>13758</v>
      </c>
      <c r="N8584" s="545" t="s">
        <v>13413</v>
      </c>
      <c r="O8584" s="545" t="s">
        <v>13413</v>
      </c>
      <c r="P8584" s="549">
        <v>6148</v>
      </c>
      <c r="Q8584" s="549">
        <v>1</v>
      </c>
      <c r="R8584" s="549">
        <v>6</v>
      </c>
      <c r="S8584" s="548"/>
      <c r="T8584" s="548"/>
      <c r="U8584" s="99"/>
    </row>
    <row r="8585" spans="1:21" ht="19.5" customHeight="1">
      <c r="A8585" s="545">
        <v>103347</v>
      </c>
      <c r="B8585" s="545" t="s">
        <v>4234</v>
      </c>
      <c r="C8585" s="545" t="s">
        <v>216</v>
      </c>
      <c r="D8585" s="546"/>
      <c r="E8585" s="171" t="str">
        <f t="shared" si="134"/>
        <v>1900</v>
      </c>
      <c r="F8585" s="547">
        <v>0</v>
      </c>
      <c r="G8585" s="548">
        <v>0</v>
      </c>
      <c r="H8585" s="547">
        <v>0</v>
      </c>
      <c r="I8585" s="545" t="s">
        <v>12973</v>
      </c>
      <c r="J8585" s="545"/>
      <c r="K8585" s="545" t="s">
        <v>13413</v>
      </c>
      <c r="L8585" s="545" t="s">
        <v>13413</v>
      </c>
      <c r="M8585" s="548" t="s">
        <v>13758</v>
      </c>
      <c r="N8585" s="545" t="s">
        <v>13413</v>
      </c>
      <c r="O8585" s="545" t="s">
        <v>13413</v>
      </c>
      <c r="P8585" s="549">
        <v>6149</v>
      </c>
      <c r="Q8585" s="549">
        <v>1</v>
      </c>
      <c r="R8585" s="549">
        <v>59</v>
      </c>
      <c r="S8585" s="548"/>
      <c r="T8585" s="548"/>
      <c r="U8585" s="99"/>
    </row>
    <row r="8586" spans="1:21" ht="19.5" customHeight="1">
      <c r="A8586" s="545">
        <v>103348</v>
      </c>
      <c r="B8586" s="545" t="s">
        <v>4138</v>
      </c>
      <c r="C8586" s="545" t="s">
        <v>221</v>
      </c>
      <c r="D8586" s="546"/>
      <c r="E8586" s="171" t="str">
        <f t="shared" si="134"/>
        <v>1900</v>
      </c>
      <c r="F8586" s="547">
        <v>0</v>
      </c>
      <c r="G8586" s="548">
        <v>0</v>
      </c>
      <c r="H8586" s="547">
        <v>0</v>
      </c>
      <c r="I8586" s="545" t="s">
        <v>12973</v>
      </c>
      <c r="J8586" s="545"/>
      <c r="K8586" s="545" t="s">
        <v>13413</v>
      </c>
      <c r="L8586" s="545" t="s">
        <v>13413</v>
      </c>
      <c r="M8586" s="548" t="s">
        <v>13758</v>
      </c>
      <c r="N8586" s="545" t="s">
        <v>13413</v>
      </c>
      <c r="O8586" s="545" t="s">
        <v>13413</v>
      </c>
      <c r="P8586" s="549">
        <v>6150</v>
      </c>
      <c r="Q8586" s="549">
        <v>1</v>
      </c>
      <c r="R8586" s="549">
        <v>59</v>
      </c>
      <c r="S8586" s="548"/>
      <c r="T8586" s="548"/>
      <c r="U8586" s="99"/>
    </row>
    <row r="8587" spans="1:21" ht="19.5" customHeight="1">
      <c r="A8587" s="545">
        <v>103349</v>
      </c>
      <c r="B8587" s="545" t="s">
        <v>4254</v>
      </c>
      <c r="C8587" s="545" t="s">
        <v>221</v>
      </c>
      <c r="D8587" s="546"/>
      <c r="E8587" s="171" t="str">
        <f t="shared" si="134"/>
        <v>1900</v>
      </c>
      <c r="F8587" s="547">
        <v>0</v>
      </c>
      <c r="G8587" s="548">
        <v>0</v>
      </c>
      <c r="H8587" s="547">
        <v>0</v>
      </c>
      <c r="I8587" s="545" t="s">
        <v>12973</v>
      </c>
      <c r="J8587" s="545"/>
      <c r="K8587" s="545" t="s">
        <v>13413</v>
      </c>
      <c r="L8587" s="545" t="s">
        <v>13413</v>
      </c>
      <c r="M8587" s="548" t="s">
        <v>13758</v>
      </c>
      <c r="N8587" s="545" t="s">
        <v>13413</v>
      </c>
      <c r="O8587" s="545" t="s">
        <v>13413</v>
      </c>
      <c r="P8587" s="549">
        <v>6151</v>
      </c>
      <c r="Q8587" s="549">
        <v>1</v>
      </c>
      <c r="R8587" s="549">
        <v>59</v>
      </c>
      <c r="S8587" s="548"/>
      <c r="T8587" s="548"/>
      <c r="U8587" s="99"/>
    </row>
    <row r="8588" spans="1:21" ht="19.5" customHeight="1">
      <c r="A8588" s="545">
        <v>103351</v>
      </c>
      <c r="B8588" s="545" t="s">
        <v>4003</v>
      </c>
      <c r="C8588" s="545" t="s">
        <v>216</v>
      </c>
      <c r="D8588" s="546">
        <v>45062</v>
      </c>
      <c r="E8588" s="171" t="str">
        <f t="shared" si="134"/>
        <v>2023</v>
      </c>
      <c r="F8588" s="547">
        <v>287333</v>
      </c>
      <c r="G8588" s="548">
        <v>0.19</v>
      </c>
      <c r="H8588" s="547">
        <v>241456.3</v>
      </c>
      <c r="I8588" s="545" t="s">
        <v>12726</v>
      </c>
      <c r="J8588" s="545" t="s">
        <v>13296</v>
      </c>
      <c r="K8588" s="545" t="s">
        <v>13413</v>
      </c>
      <c r="L8588" s="545" t="s">
        <v>13413</v>
      </c>
      <c r="M8588" s="548" t="s">
        <v>13758</v>
      </c>
      <c r="N8588" s="545" t="s">
        <v>13413</v>
      </c>
      <c r="O8588" s="545" t="s">
        <v>13413</v>
      </c>
      <c r="P8588" s="549">
        <v>6152</v>
      </c>
      <c r="Q8588" s="549">
        <v>1</v>
      </c>
      <c r="R8588" s="549">
        <v>49</v>
      </c>
      <c r="S8588" s="548">
        <v>2218</v>
      </c>
      <c r="T8588" s="548"/>
      <c r="U8588" s="99"/>
    </row>
    <row r="8589" spans="1:21" ht="19.5" customHeight="1">
      <c r="A8589" s="545">
        <v>103352</v>
      </c>
      <c r="B8589" s="545" t="s">
        <v>10208</v>
      </c>
      <c r="C8589" s="545" t="s">
        <v>209</v>
      </c>
      <c r="D8589" s="546"/>
      <c r="E8589" s="171" t="str">
        <f t="shared" si="134"/>
        <v>1900</v>
      </c>
      <c r="F8589" s="547">
        <v>0</v>
      </c>
      <c r="G8589" s="548">
        <v>0</v>
      </c>
      <c r="H8589" s="547">
        <v>0</v>
      </c>
      <c r="I8589" s="545" t="s">
        <v>12973</v>
      </c>
      <c r="J8589" s="545"/>
      <c r="K8589" s="545" t="s">
        <v>13413</v>
      </c>
      <c r="L8589" s="545" t="s">
        <v>13413</v>
      </c>
      <c r="M8589" s="548" t="s">
        <v>13758</v>
      </c>
      <c r="N8589" s="545" t="s">
        <v>13413</v>
      </c>
      <c r="O8589" s="545" t="s">
        <v>13413</v>
      </c>
      <c r="P8589" s="549">
        <v>6153</v>
      </c>
      <c r="Q8589" s="549">
        <v>1</v>
      </c>
      <c r="R8589" s="549">
        <v>59</v>
      </c>
      <c r="S8589" s="548"/>
      <c r="T8589" s="548"/>
      <c r="U8589" s="99"/>
    </row>
    <row r="8590" spans="1:21" ht="19.5" customHeight="1">
      <c r="A8590" s="545">
        <v>103353</v>
      </c>
      <c r="B8590" s="545" t="s">
        <v>2992</v>
      </c>
      <c r="C8590" s="545" t="s">
        <v>786</v>
      </c>
      <c r="D8590" s="546">
        <v>46056</v>
      </c>
      <c r="E8590" s="171" t="str">
        <f t="shared" si="134"/>
        <v>2026</v>
      </c>
      <c r="F8590" s="547">
        <v>141149</v>
      </c>
      <c r="G8590" s="548">
        <v>0.19</v>
      </c>
      <c r="H8590" s="547">
        <v>118612.61</v>
      </c>
      <c r="I8590" s="545" t="s">
        <v>12683</v>
      </c>
      <c r="J8590" s="545" t="s">
        <v>13298</v>
      </c>
      <c r="K8590" s="545" t="s">
        <v>13413</v>
      </c>
      <c r="L8590" s="545" t="s">
        <v>13413</v>
      </c>
      <c r="M8590" s="548" t="s">
        <v>13758</v>
      </c>
      <c r="N8590" s="545" t="s">
        <v>13413</v>
      </c>
      <c r="O8590" s="545" t="s">
        <v>13413</v>
      </c>
      <c r="P8590" s="549">
        <v>6154</v>
      </c>
      <c r="Q8590" s="549">
        <v>1</v>
      </c>
      <c r="R8590" s="549">
        <v>18</v>
      </c>
      <c r="S8590" s="548">
        <v>1012</v>
      </c>
      <c r="T8590" s="548"/>
      <c r="U8590" s="99"/>
    </row>
    <row r="8591" spans="1:21" ht="19.5" customHeight="1">
      <c r="A8591" s="545">
        <v>103354</v>
      </c>
      <c r="B8591" s="545" t="s">
        <v>4448</v>
      </c>
      <c r="C8591" s="545" t="s">
        <v>209</v>
      </c>
      <c r="D8591" s="546"/>
      <c r="E8591" s="171" t="str">
        <f t="shared" si="134"/>
        <v>1900</v>
      </c>
      <c r="F8591" s="547">
        <v>0</v>
      </c>
      <c r="G8591" s="548">
        <v>0</v>
      </c>
      <c r="H8591" s="547">
        <v>0</v>
      </c>
      <c r="I8591" s="545" t="s">
        <v>12973</v>
      </c>
      <c r="J8591" s="545"/>
      <c r="K8591" s="545" t="s">
        <v>13413</v>
      </c>
      <c r="L8591" s="545" t="s">
        <v>13413</v>
      </c>
      <c r="M8591" s="548" t="s">
        <v>13758</v>
      </c>
      <c r="N8591" s="545" t="s">
        <v>13413</v>
      </c>
      <c r="O8591" s="545" t="s">
        <v>13413</v>
      </c>
      <c r="P8591" s="549">
        <v>6155</v>
      </c>
      <c r="Q8591" s="549">
        <v>1</v>
      </c>
      <c r="R8591" s="549">
        <v>59</v>
      </c>
      <c r="S8591" s="548"/>
      <c r="T8591" s="548"/>
      <c r="U8591" s="99"/>
    </row>
    <row r="8592" spans="1:21" ht="19.5" customHeight="1">
      <c r="A8592" s="545">
        <v>103355</v>
      </c>
      <c r="B8592" s="545" t="s">
        <v>6265</v>
      </c>
      <c r="C8592" s="545" t="s">
        <v>4504</v>
      </c>
      <c r="D8592" s="546">
        <v>46052</v>
      </c>
      <c r="E8592" s="171" t="str">
        <f t="shared" si="134"/>
        <v>2026</v>
      </c>
      <c r="F8592" s="547">
        <v>53199</v>
      </c>
      <c r="G8592" s="548">
        <v>0.19</v>
      </c>
      <c r="H8592" s="547">
        <v>44705.04</v>
      </c>
      <c r="I8592" s="545" t="s">
        <v>12668</v>
      </c>
      <c r="J8592" s="545" t="s">
        <v>13307</v>
      </c>
      <c r="K8592" s="545" t="s">
        <v>13413</v>
      </c>
      <c r="L8592" s="545" t="s">
        <v>13413</v>
      </c>
      <c r="M8592" s="548" t="s">
        <v>13868</v>
      </c>
      <c r="N8592" s="545" t="s">
        <v>13413</v>
      </c>
      <c r="O8592" s="545" t="s">
        <v>13413</v>
      </c>
      <c r="P8592" s="549">
        <v>6156</v>
      </c>
      <c r="Q8592" s="549">
        <v>2</v>
      </c>
      <c r="R8592" s="549">
        <v>7</v>
      </c>
      <c r="S8592" s="548">
        <v>2228</v>
      </c>
      <c r="T8592" s="548"/>
      <c r="U8592" s="99"/>
    </row>
    <row r="8593" spans="1:21" ht="19.5" customHeight="1">
      <c r="A8593" s="545">
        <v>103356</v>
      </c>
      <c r="B8593" s="545" t="s">
        <v>10207</v>
      </c>
      <c r="C8593" s="545" t="s">
        <v>216</v>
      </c>
      <c r="D8593" s="546"/>
      <c r="E8593" s="171" t="str">
        <f t="shared" si="134"/>
        <v>1900</v>
      </c>
      <c r="F8593" s="547">
        <v>0</v>
      </c>
      <c r="G8593" s="548">
        <v>0</v>
      </c>
      <c r="H8593" s="547">
        <v>0</v>
      </c>
      <c r="I8593" s="545" t="s">
        <v>12685</v>
      </c>
      <c r="J8593" s="545"/>
      <c r="K8593" s="545" t="s">
        <v>19055</v>
      </c>
      <c r="L8593" s="545" t="s">
        <v>13413</v>
      </c>
      <c r="M8593" s="548" t="s">
        <v>13758</v>
      </c>
      <c r="N8593" s="545" t="s">
        <v>13413</v>
      </c>
      <c r="O8593" s="545" t="s">
        <v>13413</v>
      </c>
      <c r="P8593" s="549">
        <v>6157</v>
      </c>
      <c r="Q8593" s="549">
        <v>1</v>
      </c>
      <c r="R8593" s="549">
        <v>11</v>
      </c>
      <c r="S8593" s="548"/>
      <c r="T8593" s="548"/>
      <c r="U8593" s="99"/>
    </row>
    <row r="8594" spans="1:21" ht="19.5" customHeight="1">
      <c r="A8594" s="545">
        <v>103357</v>
      </c>
      <c r="B8594" s="545" t="s">
        <v>1450</v>
      </c>
      <c r="C8594" s="545" t="s">
        <v>216</v>
      </c>
      <c r="D8594" s="546"/>
      <c r="E8594" s="171" t="str">
        <f t="shared" si="134"/>
        <v>1900</v>
      </c>
      <c r="F8594" s="547">
        <v>0</v>
      </c>
      <c r="G8594" s="548">
        <v>0</v>
      </c>
      <c r="H8594" s="547">
        <v>0</v>
      </c>
      <c r="I8594" s="545" t="s">
        <v>12685</v>
      </c>
      <c r="J8594" s="545"/>
      <c r="K8594" s="545" t="s">
        <v>13413</v>
      </c>
      <c r="L8594" s="545" t="s">
        <v>13413</v>
      </c>
      <c r="M8594" s="548" t="s">
        <v>13758</v>
      </c>
      <c r="N8594" s="545" t="s">
        <v>13413</v>
      </c>
      <c r="O8594" s="545" t="s">
        <v>13413</v>
      </c>
      <c r="P8594" s="549">
        <v>6158</v>
      </c>
      <c r="Q8594" s="549">
        <v>1</v>
      </c>
      <c r="R8594" s="549">
        <v>11</v>
      </c>
      <c r="S8594" s="548"/>
      <c r="T8594" s="548"/>
      <c r="U8594" s="99"/>
    </row>
    <row r="8595" spans="1:21" ht="19.5" customHeight="1">
      <c r="A8595" s="545">
        <v>103358</v>
      </c>
      <c r="B8595" s="545" t="s">
        <v>4306</v>
      </c>
      <c r="C8595" s="545" t="s">
        <v>216</v>
      </c>
      <c r="D8595" s="546"/>
      <c r="E8595" s="171" t="str">
        <f t="shared" si="134"/>
        <v>1900</v>
      </c>
      <c r="F8595" s="547">
        <v>0</v>
      </c>
      <c r="G8595" s="548">
        <v>0</v>
      </c>
      <c r="H8595" s="547">
        <v>0</v>
      </c>
      <c r="I8595" s="545" t="s">
        <v>12973</v>
      </c>
      <c r="J8595" s="545"/>
      <c r="K8595" s="545" t="s">
        <v>13413</v>
      </c>
      <c r="L8595" s="545" t="s">
        <v>13413</v>
      </c>
      <c r="M8595" s="548" t="s">
        <v>13758</v>
      </c>
      <c r="N8595" s="545" t="s">
        <v>13413</v>
      </c>
      <c r="O8595" s="545" t="s">
        <v>13413</v>
      </c>
      <c r="P8595" s="549">
        <v>6159</v>
      </c>
      <c r="Q8595" s="549">
        <v>1</v>
      </c>
      <c r="R8595" s="549">
        <v>59</v>
      </c>
      <c r="S8595" s="548"/>
      <c r="T8595" s="548"/>
      <c r="U8595" s="99"/>
    </row>
    <row r="8596" spans="1:21" ht="19.5" customHeight="1">
      <c r="A8596" s="545">
        <v>103359</v>
      </c>
      <c r="B8596" s="545" t="s">
        <v>4150</v>
      </c>
      <c r="C8596" s="545" t="s">
        <v>4504</v>
      </c>
      <c r="D8596" s="546"/>
      <c r="E8596" s="171" t="str">
        <f t="shared" si="134"/>
        <v>1900</v>
      </c>
      <c r="F8596" s="547">
        <v>0</v>
      </c>
      <c r="G8596" s="548">
        <v>0</v>
      </c>
      <c r="H8596" s="547">
        <v>0</v>
      </c>
      <c r="I8596" s="545" t="s">
        <v>12973</v>
      </c>
      <c r="J8596" s="545"/>
      <c r="K8596" s="545" t="s">
        <v>13413</v>
      </c>
      <c r="L8596" s="545" t="s">
        <v>13413</v>
      </c>
      <c r="M8596" s="548" t="s">
        <v>13868</v>
      </c>
      <c r="N8596" s="545" t="s">
        <v>13413</v>
      </c>
      <c r="O8596" s="545" t="s">
        <v>13413</v>
      </c>
      <c r="P8596" s="549">
        <v>6160</v>
      </c>
      <c r="Q8596" s="549">
        <v>2</v>
      </c>
      <c r="R8596" s="549">
        <v>59</v>
      </c>
      <c r="S8596" s="548"/>
      <c r="T8596" s="548"/>
      <c r="U8596" s="99"/>
    </row>
    <row r="8597" spans="1:21" ht="19.5" customHeight="1">
      <c r="A8597" s="545">
        <v>103360</v>
      </c>
      <c r="B8597" s="545" t="s">
        <v>4057</v>
      </c>
      <c r="C8597" s="545" t="s">
        <v>216</v>
      </c>
      <c r="D8597" s="546"/>
      <c r="E8597" s="171" t="str">
        <f t="shared" si="134"/>
        <v>1900</v>
      </c>
      <c r="F8597" s="547">
        <v>0</v>
      </c>
      <c r="G8597" s="548">
        <v>0</v>
      </c>
      <c r="H8597" s="547">
        <v>0</v>
      </c>
      <c r="I8597" s="545" t="s">
        <v>12973</v>
      </c>
      <c r="J8597" s="545"/>
      <c r="K8597" s="545" t="s">
        <v>13413</v>
      </c>
      <c r="L8597" s="545" t="s">
        <v>13413</v>
      </c>
      <c r="M8597" s="548" t="s">
        <v>13758</v>
      </c>
      <c r="N8597" s="545" t="s">
        <v>13413</v>
      </c>
      <c r="O8597" s="545" t="s">
        <v>13413</v>
      </c>
      <c r="P8597" s="549">
        <v>6161</v>
      </c>
      <c r="Q8597" s="549">
        <v>1</v>
      </c>
      <c r="R8597" s="549">
        <v>59</v>
      </c>
      <c r="S8597" s="548"/>
      <c r="T8597" s="548"/>
      <c r="U8597" s="99"/>
    </row>
    <row r="8598" spans="1:21" ht="19.5" customHeight="1">
      <c r="A8598" s="545">
        <v>103361</v>
      </c>
      <c r="B8598" s="545" t="s">
        <v>1687</v>
      </c>
      <c r="C8598" s="545" t="s">
        <v>216</v>
      </c>
      <c r="D8598" s="546"/>
      <c r="E8598" s="171" t="str">
        <f t="shared" si="134"/>
        <v>1900</v>
      </c>
      <c r="F8598" s="547">
        <v>0</v>
      </c>
      <c r="G8598" s="548">
        <v>0</v>
      </c>
      <c r="H8598" s="547">
        <v>0</v>
      </c>
      <c r="I8598" s="545" t="s">
        <v>12645</v>
      </c>
      <c r="J8598" s="545"/>
      <c r="K8598" s="545" t="s">
        <v>13413</v>
      </c>
      <c r="L8598" s="545" t="s">
        <v>13413</v>
      </c>
      <c r="M8598" s="548" t="s">
        <v>13758</v>
      </c>
      <c r="N8598" s="545" t="s">
        <v>13413</v>
      </c>
      <c r="O8598" s="545" t="s">
        <v>13413</v>
      </c>
      <c r="P8598" s="549">
        <v>6162</v>
      </c>
      <c r="Q8598" s="549">
        <v>1</v>
      </c>
      <c r="R8598" s="549">
        <v>12</v>
      </c>
      <c r="S8598" s="548"/>
      <c r="T8598" s="548"/>
      <c r="U8598" s="99"/>
    </row>
    <row r="8599" spans="1:21" ht="19.5" customHeight="1">
      <c r="A8599" s="545">
        <v>103362</v>
      </c>
      <c r="B8599" s="545" t="s">
        <v>2998</v>
      </c>
      <c r="C8599" s="545" t="s">
        <v>221</v>
      </c>
      <c r="D8599" s="546"/>
      <c r="E8599" s="171" t="str">
        <f t="shared" si="134"/>
        <v>1900</v>
      </c>
      <c r="F8599" s="547">
        <v>0</v>
      </c>
      <c r="G8599" s="548">
        <v>0</v>
      </c>
      <c r="H8599" s="547">
        <v>0</v>
      </c>
      <c r="I8599" s="545" t="s">
        <v>12717</v>
      </c>
      <c r="J8599" s="545"/>
      <c r="K8599" s="545" t="s">
        <v>13413</v>
      </c>
      <c r="L8599" s="545" t="s">
        <v>13413</v>
      </c>
      <c r="M8599" s="548" t="s">
        <v>13758</v>
      </c>
      <c r="N8599" s="545" t="s">
        <v>13413</v>
      </c>
      <c r="O8599" s="545" t="s">
        <v>13413</v>
      </c>
      <c r="P8599" s="549">
        <v>6163</v>
      </c>
      <c r="Q8599" s="549">
        <v>1</v>
      </c>
      <c r="R8599" s="549">
        <v>19</v>
      </c>
      <c r="S8599" s="548"/>
      <c r="T8599" s="548"/>
      <c r="U8599" s="99"/>
    </row>
    <row r="8600" spans="1:21" ht="19.5" customHeight="1">
      <c r="A8600" s="545">
        <v>103363</v>
      </c>
      <c r="B8600" s="545" t="s">
        <v>1719</v>
      </c>
      <c r="C8600" s="545" t="s">
        <v>216</v>
      </c>
      <c r="D8600" s="546"/>
      <c r="E8600" s="171" t="str">
        <f t="shared" si="134"/>
        <v>1900</v>
      </c>
      <c r="F8600" s="547">
        <v>0</v>
      </c>
      <c r="G8600" s="548">
        <v>0</v>
      </c>
      <c r="H8600" s="547">
        <v>0</v>
      </c>
      <c r="I8600" s="545" t="s">
        <v>12645</v>
      </c>
      <c r="J8600" s="545"/>
      <c r="K8600" s="545" t="s">
        <v>13413</v>
      </c>
      <c r="L8600" s="545" t="s">
        <v>13413</v>
      </c>
      <c r="M8600" s="548" t="s">
        <v>13758</v>
      </c>
      <c r="N8600" s="545" t="s">
        <v>13413</v>
      </c>
      <c r="O8600" s="545" t="s">
        <v>13413</v>
      </c>
      <c r="P8600" s="549">
        <v>6164</v>
      </c>
      <c r="Q8600" s="549">
        <v>1</v>
      </c>
      <c r="R8600" s="549">
        <v>12</v>
      </c>
      <c r="S8600" s="548"/>
      <c r="T8600" s="548"/>
      <c r="U8600" s="99"/>
    </row>
    <row r="8601" spans="1:21" ht="19.5" customHeight="1">
      <c r="A8601" s="545">
        <v>103364</v>
      </c>
      <c r="B8601" s="545" t="s">
        <v>10206</v>
      </c>
      <c r="C8601" s="545" t="s">
        <v>437</v>
      </c>
      <c r="D8601" s="546"/>
      <c r="E8601" s="171" t="str">
        <f t="shared" si="134"/>
        <v>1900</v>
      </c>
      <c r="F8601" s="547">
        <v>0</v>
      </c>
      <c r="G8601" s="548">
        <v>0</v>
      </c>
      <c r="H8601" s="547">
        <v>0</v>
      </c>
      <c r="I8601" s="545" t="s">
        <v>12973</v>
      </c>
      <c r="J8601" s="545"/>
      <c r="K8601" s="545" t="s">
        <v>13413</v>
      </c>
      <c r="L8601" s="545" t="s">
        <v>13413</v>
      </c>
      <c r="M8601" s="548" t="s">
        <v>13758</v>
      </c>
      <c r="N8601" s="545" t="s">
        <v>13413</v>
      </c>
      <c r="O8601" s="545" t="s">
        <v>13413</v>
      </c>
      <c r="P8601" s="549">
        <v>6165</v>
      </c>
      <c r="Q8601" s="549">
        <v>1</v>
      </c>
      <c r="R8601" s="549">
        <v>59</v>
      </c>
      <c r="S8601" s="548"/>
      <c r="T8601" s="548"/>
      <c r="U8601" s="99"/>
    </row>
    <row r="8602" spans="1:21" ht="19.5" customHeight="1">
      <c r="A8602" s="545">
        <v>103365</v>
      </c>
      <c r="B8602" s="545" t="s">
        <v>6882</v>
      </c>
      <c r="C8602" s="545" t="s">
        <v>221</v>
      </c>
      <c r="D8602" s="546">
        <v>44585</v>
      </c>
      <c r="E8602" s="171" t="str">
        <f t="shared" si="134"/>
        <v>2022</v>
      </c>
      <c r="F8602" s="547">
        <v>168992</v>
      </c>
      <c r="G8602" s="548">
        <v>0.19</v>
      </c>
      <c r="H8602" s="547">
        <v>142010.07999999999</v>
      </c>
      <c r="I8602" s="545" t="s">
        <v>12663</v>
      </c>
      <c r="J8602" s="545" t="s">
        <v>13297</v>
      </c>
      <c r="K8602" s="545" t="s">
        <v>13413</v>
      </c>
      <c r="L8602" s="545" t="s">
        <v>13413</v>
      </c>
      <c r="M8602" s="548" t="s">
        <v>13758</v>
      </c>
      <c r="N8602" s="545" t="s">
        <v>13413</v>
      </c>
      <c r="O8602" s="545" t="s">
        <v>13413</v>
      </c>
      <c r="P8602" s="549">
        <v>6166</v>
      </c>
      <c r="Q8602" s="549">
        <v>1</v>
      </c>
      <c r="R8602" s="549">
        <v>21</v>
      </c>
      <c r="S8602" s="548">
        <v>2257</v>
      </c>
      <c r="T8602" s="548"/>
      <c r="U8602" s="99"/>
    </row>
    <row r="8603" spans="1:21" ht="19.5" customHeight="1">
      <c r="A8603" s="545">
        <v>103366</v>
      </c>
      <c r="B8603" s="545" t="s">
        <v>4100</v>
      </c>
      <c r="C8603" s="545" t="s">
        <v>216</v>
      </c>
      <c r="D8603" s="546"/>
      <c r="E8603" s="171" t="str">
        <f t="shared" si="134"/>
        <v>1900</v>
      </c>
      <c r="F8603" s="547">
        <v>0</v>
      </c>
      <c r="G8603" s="548">
        <v>0</v>
      </c>
      <c r="H8603" s="547">
        <v>0</v>
      </c>
      <c r="I8603" s="545" t="s">
        <v>12973</v>
      </c>
      <c r="J8603" s="545"/>
      <c r="K8603" s="545" t="s">
        <v>13413</v>
      </c>
      <c r="L8603" s="545" t="s">
        <v>13413</v>
      </c>
      <c r="M8603" s="548" t="s">
        <v>13758</v>
      </c>
      <c r="N8603" s="545" t="s">
        <v>13413</v>
      </c>
      <c r="O8603" s="545" t="s">
        <v>13413</v>
      </c>
      <c r="P8603" s="549">
        <v>6167</v>
      </c>
      <c r="Q8603" s="549">
        <v>1</v>
      </c>
      <c r="R8603" s="549">
        <v>59</v>
      </c>
      <c r="S8603" s="548"/>
      <c r="T8603" s="548"/>
      <c r="U8603" s="99"/>
    </row>
    <row r="8604" spans="1:21" ht="19.5" customHeight="1">
      <c r="A8604" s="545">
        <v>103367</v>
      </c>
      <c r="B8604" s="545" t="s">
        <v>2491</v>
      </c>
      <c r="C8604" s="545" t="s">
        <v>216</v>
      </c>
      <c r="D8604" s="546"/>
      <c r="E8604" s="171" t="str">
        <f t="shared" si="134"/>
        <v>1900</v>
      </c>
      <c r="F8604" s="547">
        <v>0</v>
      </c>
      <c r="G8604" s="548">
        <v>0</v>
      </c>
      <c r="H8604" s="547">
        <v>0</v>
      </c>
      <c r="I8604" s="545" t="s">
        <v>12676</v>
      </c>
      <c r="J8604" s="545"/>
      <c r="K8604" s="545" t="s">
        <v>13413</v>
      </c>
      <c r="L8604" s="545" t="s">
        <v>13413</v>
      </c>
      <c r="M8604" s="548" t="s">
        <v>13758</v>
      </c>
      <c r="N8604" s="545" t="s">
        <v>13413</v>
      </c>
      <c r="O8604" s="545" t="s">
        <v>13413</v>
      </c>
      <c r="P8604" s="549">
        <v>6168</v>
      </c>
      <c r="Q8604" s="549">
        <v>1</v>
      </c>
      <c r="R8604" s="549">
        <v>14</v>
      </c>
      <c r="S8604" s="548"/>
      <c r="T8604" s="548"/>
      <c r="U8604" s="99"/>
    </row>
    <row r="8605" spans="1:21" ht="19.5" customHeight="1">
      <c r="A8605" s="545">
        <v>103368</v>
      </c>
      <c r="B8605" s="545" t="s">
        <v>2819</v>
      </c>
      <c r="C8605" s="545" t="s">
        <v>209</v>
      </c>
      <c r="D8605" s="546"/>
      <c r="E8605" s="171" t="str">
        <f t="shared" si="134"/>
        <v>1900</v>
      </c>
      <c r="F8605" s="547">
        <v>0</v>
      </c>
      <c r="G8605" s="548">
        <v>0</v>
      </c>
      <c r="H8605" s="547">
        <v>0</v>
      </c>
      <c r="I8605" s="545" t="s">
        <v>12725</v>
      </c>
      <c r="J8605" s="545"/>
      <c r="K8605" s="545" t="s">
        <v>13413</v>
      </c>
      <c r="L8605" s="545" t="s">
        <v>14664</v>
      </c>
      <c r="M8605" s="548" t="s">
        <v>13758</v>
      </c>
      <c r="N8605" s="545" t="s">
        <v>13413</v>
      </c>
      <c r="O8605" s="545" t="s">
        <v>14665</v>
      </c>
      <c r="P8605" s="549">
        <v>6169</v>
      </c>
      <c r="Q8605" s="549">
        <v>1</v>
      </c>
      <c r="R8605" s="549">
        <v>147</v>
      </c>
      <c r="S8605" s="548"/>
      <c r="T8605" s="548"/>
      <c r="U8605" s="99"/>
    </row>
    <row r="8606" spans="1:21" ht="19.5" customHeight="1">
      <c r="A8606" s="545">
        <v>103369</v>
      </c>
      <c r="B8606" s="545" t="s">
        <v>6979</v>
      </c>
      <c r="C8606" s="545" t="s">
        <v>221</v>
      </c>
      <c r="D8606" s="546">
        <v>43843</v>
      </c>
      <c r="E8606" s="171" t="str">
        <f t="shared" si="134"/>
        <v>2020</v>
      </c>
      <c r="F8606" s="547">
        <v>490991</v>
      </c>
      <c r="G8606" s="548">
        <v>0.19</v>
      </c>
      <c r="H8606" s="547">
        <v>412597.48</v>
      </c>
      <c r="I8606" s="545" t="s">
        <v>12973</v>
      </c>
      <c r="J8606" s="545" t="s">
        <v>13297</v>
      </c>
      <c r="K8606" s="545" t="s">
        <v>19056</v>
      </c>
      <c r="L8606" s="545" t="s">
        <v>13413</v>
      </c>
      <c r="M8606" s="548" t="s">
        <v>13758</v>
      </c>
      <c r="N8606" s="545" t="s">
        <v>13413</v>
      </c>
      <c r="O8606" s="545" t="s">
        <v>13413</v>
      </c>
      <c r="P8606" s="549">
        <v>6170</v>
      </c>
      <c r="Q8606" s="549">
        <v>1</v>
      </c>
      <c r="R8606" s="549">
        <v>59</v>
      </c>
      <c r="S8606" s="548">
        <v>2257</v>
      </c>
      <c r="T8606" s="548"/>
      <c r="U8606" s="99"/>
    </row>
    <row r="8607" spans="1:21" ht="19.5" customHeight="1">
      <c r="A8607" s="545">
        <v>103370</v>
      </c>
      <c r="B8607" s="545" t="s">
        <v>4072</v>
      </c>
      <c r="C8607" s="545" t="s">
        <v>216</v>
      </c>
      <c r="D8607" s="546">
        <v>44592</v>
      </c>
      <c r="E8607" s="171" t="str">
        <f t="shared" si="134"/>
        <v>2022</v>
      </c>
      <c r="F8607" s="547">
        <v>473516.01</v>
      </c>
      <c r="G8607" s="548">
        <v>0.19</v>
      </c>
      <c r="H8607" s="547">
        <v>397912.61</v>
      </c>
      <c r="I8607" s="545" t="s">
        <v>12637</v>
      </c>
      <c r="J8607" s="545" t="s">
        <v>13297</v>
      </c>
      <c r="K8607" s="545" t="s">
        <v>13413</v>
      </c>
      <c r="L8607" s="545" t="s">
        <v>13413</v>
      </c>
      <c r="M8607" s="548" t="s">
        <v>13758</v>
      </c>
      <c r="N8607" s="545" t="s">
        <v>13413</v>
      </c>
      <c r="O8607" s="545" t="s">
        <v>13413</v>
      </c>
      <c r="P8607" s="549">
        <v>6171</v>
      </c>
      <c r="Q8607" s="549">
        <v>1</v>
      </c>
      <c r="R8607" s="549">
        <v>13</v>
      </c>
      <c r="S8607" s="548">
        <v>2257</v>
      </c>
      <c r="T8607" s="548"/>
      <c r="U8607" s="99"/>
    </row>
    <row r="8608" spans="1:21" ht="19.5" customHeight="1">
      <c r="A8608" s="545">
        <v>103371</v>
      </c>
      <c r="B8608" s="545" t="s">
        <v>10205</v>
      </c>
      <c r="C8608" s="545" t="s">
        <v>221</v>
      </c>
      <c r="D8608" s="546"/>
      <c r="E8608" s="171" t="str">
        <f t="shared" si="134"/>
        <v>1900</v>
      </c>
      <c r="F8608" s="547">
        <v>0</v>
      </c>
      <c r="G8608" s="548">
        <v>0</v>
      </c>
      <c r="H8608" s="547">
        <v>0</v>
      </c>
      <c r="I8608" s="545" t="s">
        <v>12973</v>
      </c>
      <c r="J8608" s="545"/>
      <c r="K8608" s="545" t="s">
        <v>13413</v>
      </c>
      <c r="L8608" s="545" t="s">
        <v>13413</v>
      </c>
      <c r="M8608" s="548" t="s">
        <v>13758</v>
      </c>
      <c r="N8608" s="545" t="s">
        <v>13413</v>
      </c>
      <c r="O8608" s="545" t="s">
        <v>13413</v>
      </c>
      <c r="P8608" s="549">
        <v>6172</v>
      </c>
      <c r="Q8608" s="549">
        <v>1</v>
      </c>
      <c r="R8608" s="549">
        <v>59</v>
      </c>
      <c r="S8608" s="548"/>
      <c r="T8608" s="548"/>
      <c r="U8608" s="99"/>
    </row>
    <row r="8609" spans="1:21" ht="19.5" customHeight="1">
      <c r="A8609" s="545">
        <v>103372</v>
      </c>
      <c r="B8609" s="545" t="s">
        <v>10204</v>
      </c>
      <c r="C8609" s="545" t="s">
        <v>216</v>
      </c>
      <c r="D8609" s="546"/>
      <c r="E8609" s="171" t="str">
        <f t="shared" si="134"/>
        <v>1900</v>
      </c>
      <c r="F8609" s="547">
        <v>0</v>
      </c>
      <c r="G8609" s="548">
        <v>0</v>
      </c>
      <c r="H8609" s="547">
        <v>0</v>
      </c>
      <c r="I8609" s="545" t="s">
        <v>12973</v>
      </c>
      <c r="J8609" s="545"/>
      <c r="K8609" s="545" t="s">
        <v>13413</v>
      </c>
      <c r="L8609" s="545" t="s">
        <v>13413</v>
      </c>
      <c r="M8609" s="548" t="s">
        <v>13758</v>
      </c>
      <c r="N8609" s="545" t="s">
        <v>13413</v>
      </c>
      <c r="O8609" s="545" t="s">
        <v>13413</v>
      </c>
      <c r="P8609" s="549">
        <v>6173</v>
      </c>
      <c r="Q8609" s="549">
        <v>1</v>
      </c>
      <c r="R8609" s="549">
        <v>59</v>
      </c>
      <c r="S8609" s="548"/>
      <c r="T8609" s="548"/>
      <c r="U8609" s="99"/>
    </row>
    <row r="8610" spans="1:21" ht="19.5" customHeight="1">
      <c r="A8610" s="545">
        <v>103373</v>
      </c>
      <c r="B8610" s="545" t="s">
        <v>8036</v>
      </c>
      <c r="C8610" s="545" t="s">
        <v>216</v>
      </c>
      <c r="D8610" s="546">
        <v>43552</v>
      </c>
      <c r="E8610" s="171" t="str">
        <f t="shared" si="134"/>
        <v>2019</v>
      </c>
      <c r="F8610" s="547">
        <v>363878</v>
      </c>
      <c r="G8610" s="548">
        <v>0.19</v>
      </c>
      <c r="H8610" s="547">
        <v>305779.83</v>
      </c>
      <c r="I8610" s="545" t="s">
        <v>12973</v>
      </c>
      <c r="J8610" s="545" t="s">
        <v>13298</v>
      </c>
      <c r="K8610" s="545" t="s">
        <v>13413</v>
      </c>
      <c r="L8610" s="545" t="s">
        <v>13413</v>
      </c>
      <c r="M8610" s="548" t="s">
        <v>13758</v>
      </c>
      <c r="N8610" s="545" t="s">
        <v>13413</v>
      </c>
      <c r="O8610" s="545" t="s">
        <v>13413</v>
      </c>
      <c r="P8610" s="549">
        <v>6174</v>
      </c>
      <c r="Q8610" s="549">
        <v>1</v>
      </c>
      <c r="R8610" s="549">
        <v>59</v>
      </c>
      <c r="S8610" s="548">
        <v>1012</v>
      </c>
      <c r="T8610" s="548"/>
      <c r="U8610" s="99"/>
    </row>
    <row r="8611" spans="1:21" ht="19.5" customHeight="1">
      <c r="A8611" s="545">
        <v>103374</v>
      </c>
      <c r="B8611" s="545" t="s">
        <v>1011</v>
      </c>
      <c r="C8611" s="545" t="s">
        <v>4504</v>
      </c>
      <c r="D8611" s="546"/>
      <c r="E8611" s="171" t="str">
        <f t="shared" si="134"/>
        <v>1900</v>
      </c>
      <c r="F8611" s="547">
        <v>0</v>
      </c>
      <c r="G8611" s="548">
        <v>0</v>
      </c>
      <c r="H8611" s="547">
        <v>0</v>
      </c>
      <c r="I8611" s="545" t="s">
        <v>12690</v>
      </c>
      <c r="J8611" s="545"/>
      <c r="K8611" s="545" t="s">
        <v>13413</v>
      </c>
      <c r="L8611" s="545" t="s">
        <v>13413</v>
      </c>
      <c r="M8611" s="548" t="s">
        <v>13868</v>
      </c>
      <c r="N8611" s="545" t="s">
        <v>22183</v>
      </c>
      <c r="O8611" s="545" t="s">
        <v>16144</v>
      </c>
      <c r="P8611" s="549">
        <v>6175</v>
      </c>
      <c r="Q8611" s="549">
        <v>2</v>
      </c>
      <c r="R8611" s="549">
        <v>96</v>
      </c>
      <c r="S8611" s="548"/>
      <c r="T8611" s="548">
        <v>97</v>
      </c>
      <c r="U8611" s="99"/>
    </row>
    <row r="8612" spans="1:21" ht="19.5" customHeight="1">
      <c r="A8612" s="545">
        <v>103375</v>
      </c>
      <c r="B8612" s="545" t="s">
        <v>10203</v>
      </c>
      <c r="C8612" s="545" t="s">
        <v>221</v>
      </c>
      <c r="D8612" s="546"/>
      <c r="E8612" s="171" t="str">
        <f t="shared" si="134"/>
        <v>1900</v>
      </c>
      <c r="F8612" s="547">
        <v>0</v>
      </c>
      <c r="G8612" s="548">
        <v>0</v>
      </c>
      <c r="H8612" s="547">
        <v>0</v>
      </c>
      <c r="I8612" s="545" t="s">
        <v>12643</v>
      </c>
      <c r="J8612" s="545"/>
      <c r="K8612" s="545" t="s">
        <v>13413</v>
      </c>
      <c r="L8612" s="545" t="s">
        <v>14036</v>
      </c>
      <c r="M8612" s="548" t="s">
        <v>13758</v>
      </c>
      <c r="N8612" s="545" t="s">
        <v>13413</v>
      </c>
      <c r="O8612" s="545" t="s">
        <v>13413</v>
      </c>
      <c r="P8612" s="549">
        <v>6176</v>
      </c>
      <c r="Q8612" s="549">
        <v>1</v>
      </c>
      <c r="R8612" s="549">
        <v>6</v>
      </c>
      <c r="S8612" s="548"/>
      <c r="T8612" s="548"/>
      <c r="U8612" s="99"/>
    </row>
    <row r="8613" spans="1:21" ht="19.5" customHeight="1">
      <c r="A8613" s="545">
        <v>103376</v>
      </c>
      <c r="B8613" s="545" t="s">
        <v>10202</v>
      </c>
      <c r="C8613" s="545" t="s">
        <v>221</v>
      </c>
      <c r="D8613" s="546"/>
      <c r="E8613" s="171" t="str">
        <f t="shared" si="134"/>
        <v>1900</v>
      </c>
      <c r="F8613" s="547">
        <v>0</v>
      </c>
      <c r="G8613" s="548">
        <v>0</v>
      </c>
      <c r="H8613" s="547">
        <v>0</v>
      </c>
      <c r="I8613" s="545" t="s">
        <v>12643</v>
      </c>
      <c r="J8613" s="545"/>
      <c r="K8613" s="545" t="s">
        <v>13413</v>
      </c>
      <c r="L8613" s="545" t="s">
        <v>14036</v>
      </c>
      <c r="M8613" s="548" t="s">
        <v>13758</v>
      </c>
      <c r="N8613" s="545" t="s">
        <v>13413</v>
      </c>
      <c r="O8613" s="545" t="s">
        <v>13413</v>
      </c>
      <c r="P8613" s="549">
        <v>6177</v>
      </c>
      <c r="Q8613" s="549">
        <v>1</v>
      </c>
      <c r="R8613" s="549">
        <v>6</v>
      </c>
      <c r="S8613" s="548"/>
      <c r="T8613" s="548"/>
      <c r="U8613" s="99"/>
    </row>
    <row r="8614" spans="1:21" ht="19.5" customHeight="1">
      <c r="A8614" s="545">
        <v>103377</v>
      </c>
      <c r="B8614" s="545" t="s">
        <v>4189</v>
      </c>
      <c r="C8614" s="545" t="s">
        <v>216</v>
      </c>
      <c r="D8614" s="546"/>
      <c r="E8614" s="171" t="str">
        <f t="shared" si="134"/>
        <v>1900</v>
      </c>
      <c r="F8614" s="547">
        <v>0</v>
      </c>
      <c r="G8614" s="548">
        <v>0</v>
      </c>
      <c r="H8614" s="547">
        <v>0</v>
      </c>
      <c r="I8614" s="545" t="s">
        <v>12973</v>
      </c>
      <c r="J8614" s="545"/>
      <c r="K8614" s="545" t="s">
        <v>13413</v>
      </c>
      <c r="L8614" s="545" t="s">
        <v>13413</v>
      </c>
      <c r="M8614" s="548" t="s">
        <v>13758</v>
      </c>
      <c r="N8614" s="545" t="s">
        <v>13413</v>
      </c>
      <c r="O8614" s="545" t="s">
        <v>13413</v>
      </c>
      <c r="P8614" s="549">
        <v>6178</v>
      </c>
      <c r="Q8614" s="549">
        <v>1</v>
      </c>
      <c r="R8614" s="549">
        <v>59</v>
      </c>
      <c r="S8614" s="548"/>
      <c r="T8614" s="548"/>
      <c r="U8614" s="99"/>
    </row>
    <row r="8615" spans="1:21" ht="19.5" customHeight="1">
      <c r="A8615" s="545">
        <v>103378</v>
      </c>
      <c r="B8615" s="545" t="s">
        <v>4250</v>
      </c>
      <c r="C8615" s="545" t="s">
        <v>209</v>
      </c>
      <c r="D8615" s="546"/>
      <c r="E8615" s="171" t="str">
        <f t="shared" si="134"/>
        <v>1900</v>
      </c>
      <c r="F8615" s="547">
        <v>0</v>
      </c>
      <c r="G8615" s="548">
        <v>0</v>
      </c>
      <c r="H8615" s="547">
        <v>0</v>
      </c>
      <c r="I8615" s="545" t="s">
        <v>12973</v>
      </c>
      <c r="J8615" s="545"/>
      <c r="K8615" s="545" t="s">
        <v>13413</v>
      </c>
      <c r="L8615" s="545" t="s">
        <v>13413</v>
      </c>
      <c r="M8615" s="548" t="s">
        <v>13758</v>
      </c>
      <c r="N8615" s="545" t="s">
        <v>13413</v>
      </c>
      <c r="O8615" s="545" t="s">
        <v>13413</v>
      </c>
      <c r="P8615" s="549">
        <v>6179</v>
      </c>
      <c r="Q8615" s="549">
        <v>1</v>
      </c>
      <c r="R8615" s="549">
        <v>59</v>
      </c>
      <c r="S8615" s="548"/>
      <c r="T8615" s="548"/>
      <c r="U8615" s="99"/>
    </row>
    <row r="8616" spans="1:21" ht="19.5" customHeight="1">
      <c r="A8616" s="545">
        <v>103379</v>
      </c>
      <c r="B8616" s="545" t="s">
        <v>4371</v>
      </c>
      <c r="C8616" s="545" t="s">
        <v>216</v>
      </c>
      <c r="D8616" s="546"/>
      <c r="E8616" s="171" t="str">
        <f t="shared" si="134"/>
        <v>1900</v>
      </c>
      <c r="F8616" s="547">
        <v>0</v>
      </c>
      <c r="G8616" s="548">
        <v>0</v>
      </c>
      <c r="H8616" s="547">
        <v>0</v>
      </c>
      <c r="I8616" s="545" t="s">
        <v>12973</v>
      </c>
      <c r="J8616" s="545"/>
      <c r="K8616" s="545" t="s">
        <v>13413</v>
      </c>
      <c r="L8616" s="545" t="s">
        <v>13413</v>
      </c>
      <c r="M8616" s="548" t="s">
        <v>13758</v>
      </c>
      <c r="N8616" s="545" t="s">
        <v>13413</v>
      </c>
      <c r="O8616" s="545" t="s">
        <v>13413</v>
      </c>
      <c r="P8616" s="549">
        <v>6180</v>
      </c>
      <c r="Q8616" s="549">
        <v>1</v>
      </c>
      <c r="R8616" s="549">
        <v>59</v>
      </c>
      <c r="S8616" s="548"/>
      <c r="T8616" s="548"/>
      <c r="U8616" s="99"/>
    </row>
    <row r="8617" spans="1:21" ht="19.5" customHeight="1">
      <c r="A8617" s="545">
        <v>103385</v>
      </c>
      <c r="B8617" s="545" t="s">
        <v>10201</v>
      </c>
      <c r="C8617" s="545" t="s">
        <v>216</v>
      </c>
      <c r="D8617" s="546"/>
      <c r="E8617" s="171" t="str">
        <f t="shared" si="134"/>
        <v>1900</v>
      </c>
      <c r="F8617" s="547">
        <v>0</v>
      </c>
      <c r="G8617" s="548">
        <v>0</v>
      </c>
      <c r="H8617" s="547">
        <v>0</v>
      </c>
      <c r="I8617" s="545" t="s">
        <v>12718</v>
      </c>
      <c r="J8617" s="545"/>
      <c r="K8617" s="545" t="s">
        <v>13413</v>
      </c>
      <c r="L8617" s="545" t="s">
        <v>14521</v>
      </c>
      <c r="M8617" s="548" t="s">
        <v>13758</v>
      </c>
      <c r="N8617" s="545" t="s">
        <v>13413</v>
      </c>
      <c r="O8617" s="545" t="s">
        <v>14538</v>
      </c>
      <c r="P8617" s="549">
        <v>6181</v>
      </c>
      <c r="Q8617" s="549">
        <v>1</v>
      </c>
      <c r="R8617" s="549">
        <v>137</v>
      </c>
      <c r="S8617" s="548"/>
      <c r="T8617" s="548"/>
      <c r="U8617" s="99"/>
    </row>
    <row r="8618" spans="1:21" ht="19.5" customHeight="1">
      <c r="A8618" s="545">
        <v>103386</v>
      </c>
      <c r="B8618" s="545" t="s">
        <v>4290</v>
      </c>
      <c r="C8618" s="545" t="s">
        <v>216</v>
      </c>
      <c r="D8618" s="546"/>
      <c r="E8618" s="171" t="str">
        <f t="shared" si="134"/>
        <v>1900</v>
      </c>
      <c r="F8618" s="547">
        <v>0</v>
      </c>
      <c r="G8618" s="548">
        <v>0</v>
      </c>
      <c r="H8618" s="547">
        <v>0</v>
      </c>
      <c r="I8618" s="545" t="s">
        <v>12973</v>
      </c>
      <c r="J8618" s="545"/>
      <c r="K8618" s="545" t="s">
        <v>13413</v>
      </c>
      <c r="L8618" s="545" t="s">
        <v>13413</v>
      </c>
      <c r="M8618" s="548" t="s">
        <v>13758</v>
      </c>
      <c r="N8618" s="545" t="s">
        <v>13413</v>
      </c>
      <c r="O8618" s="545" t="s">
        <v>13413</v>
      </c>
      <c r="P8618" s="549">
        <v>6182</v>
      </c>
      <c r="Q8618" s="549">
        <v>1</v>
      </c>
      <c r="R8618" s="549">
        <v>59</v>
      </c>
      <c r="S8618" s="548"/>
      <c r="T8618" s="548"/>
      <c r="U8618" s="99"/>
    </row>
    <row r="8619" spans="1:21" ht="19.5" customHeight="1">
      <c r="A8619" s="545">
        <v>103387</v>
      </c>
      <c r="B8619" s="545" t="s">
        <v>2489</v>
      </c>
      <c r="C8619" s="545" t="s">
        <v>216</v>
      </c>
      <c r="D8619" s="546"/>
      <c r="E8619" s="171" t="str">
        <f t="shared" si="134"/>
        <v>1900</v>
      </c>
      <c r="F8619" s="547">
        <v>0</v>
      </c>
      <c r="G8619" s="548">
        <v>0</v>
      </c>
      <c r="H8619" s="547">
        <v>0</v>
      </c>
      <c r="I8619" s="545" t="s">
        <v>12718</v>
      </c>
      <c r="J8619" s="545"/>
      <c r="K8619" s="545" t="s">
        <v>13413</v>
      </c>
      <c r="L8619" s="545" t="s">
        <v>13413</v>
      </c>
      <c r="M8619" s="548" t="s">
        <v>13758</v>
      </c>
      <c r="N8619" s="545" t="s">
        <v>13413</v>
      </c>
      <c r="O8619" s="545" t="s">
        <v>13413</v>
      </c>
      <c r="P8619" s="549">
        <v>6183</v>
      </c>
      <c r="Q8619" s="549">
        <v>1</v>
      </c>
      <c r="R8619" s="549">
        <v>137</v>
      </c>
      <c r="S8619" s="548"/>
      <c r="T8619" s="548"/>
      <c r="U8619" s="99"/>
    </row>
    <row r="8620" spans="1:21" ht="19.5" customHeight="1">
      <c r="A8620" s="545">
        <v>103388</v>
      </c>
      <c r="B8620" s="545" t="s">
        <v>4289</v>
      </c>
      <c r="C8620" s="545" t="s">
        <v>216</v>
      </c>
      <c r="D8620" s="546"/>
      <c r="E8620" s="171" t="str">
        <f t="shared" si="134"/>
        <v>1900</v>
      </c>
      <c r="F8620" s="547">
        <v>0</v>
      </c>
      <c r="G8620" s="548">
        <v>0</v>
      </c>
      <c r="H8620" s="547">
        <v>0</v>
      </c>
      <c r="I8620" s="545" t="s">
        <v>12973</v>
      </c>
      <c r="J8620" s="545"/>
      <c r="K8620" s="545" t="s">
        <v>13413</v>
      </c>
      <c r="L8620" s="545" t="s">
        <v>13413</v>
      </c>
      <c r="M8620" s="548" t="s">
        <v>13758</v>
      </c>
      <c r="N8620" s="545" t="s">
        <v>13413</v>
      </c>
      <c r="O8620" s="545" t="s">
        <v>13413</v>
      </c>
      <c r="P8620" s="549">
        <v>6184</v>
      </c>
      <c r="Q8620" s="549">
        <v>1</v>
      </c>
      <c r="R8620" s="549">
        <v>59</v>
      </c>
      <c r="S8620" s="548"/>
      <c r="T8620" s="548"/>
      <c r="U8620" s="99"/>
    </row>
    <row r="8621" spans="1:21" ht="19.5" customHeight="1">
      <c r="A8621" s="545">
        <v>103389</v>
      </c>
      <c r="B8621" s="545" t="s">
        <v>4291</v>
      </c>
      <c r="C8621" s="545" t="s">
        <v>216</v>
      </c>
      <c r="D8621" s="546"/>
      <c r="E8621" s="171" t="str">
        <f t="shared" si="134"/>
        <v>1900</v>
      </c>
      <c r="F8621" s="547">
        <v>0</v>
      </c>
      <c r="G8621" s="548">
        <v>0</v>
      </c>
      <c r="H8621" s="547">
        <v>0</v>
      </c>
      <c r="I8621" s="545" t="s">
        <v>12973</v>
      </c>
      <c r="J8621" s="545"/>
      <c r="K8621" s="545" t="s">
        <v>13413</v>
      </c>
      <c r="L8621" s="545" t="s">
        <v>13413</v>
      </c>
      <c r="M8621" s="548" t="s">
        <v>13758</v>
      </c>
      <c r="N8621" s="545" t="s">
        <v>13413</v>
      </c>
      <c r="O8621" s="545" t="s">
        <v>13413</v>
      </c>
      <c r="P8621" s="549">
        <v>6185</v>
      </c>
      <c r="Q8621" s="549">
        <v>1</v>
      </c>
      <c r="R8621" s="549">
        <v>59</v>
      </c>
      <c r="S8621" s="548"/>
      <c r="T8621" s="548"/>
      <c r="U8621" s="99"/>
    </row>
    <row r="8622" spans="1:21" ht="19.5" customHeight="1">
      <c r="A8622" s="545">
        <v>103390</v>
      </c>
      <c r="B8622" s="545" t="s">
        <v>4288</v>
      </c>
      <c r="C8622" s="545" t="s">
        <v>216</v>
      </c>
      <c r="D8622" s="546"/>
      <c r="E8622" s="171" t="str">
        <f t="shared" si="134"/>
        <v>1900</v>
      </c>
      <c r="F8622" s="547">
        <v>0</v>
      </c>
      <c r="G8622" s="548">
        <v>0</v>
      </c>
      <c r="H8622" s="547">
        <v>0</v>
      </c>
      <c r="I8622" s="545" t="s">
        <v>12973</v>
      </c>
      <c r="J8622" s="545"/>
      <c r="K8622" s="545" t="s">
        <v>13413</v>
      </c>
      <c r="L8622" s="545" t="s">
        <v>13413</v>
      </c>
      <c r="M8622" s="548" t="s">
        <v>13758</v>
      </c>
      <c r="N8622" s="545" t="s">
        <v>13413</v>
      </c>
      <c r="O8622" s="545" t="s">
        <v>13413</v>
      </c>
      <c r="P8622" s="549">
        <v>6186</v>
      </c>
      <c r="Q8622" s="549">
        <v>1</v>
      </c>
      <c r="R8622" s="549">
        <v>59</v>
      </c>
      <c r="S8622" s="548"/>
      <c r="T8622" s="548"/>
      <c r="U8622" s="99"/>
    </row>
    <row r="8623" spans="1:21" ht="19.5" customHeight="1">
      <c r="A8623" s="545">
        <v>103391</v>
      </c>
      <c r="B8623" s="545" t="s">
        <v>2485</v>
      </c>
      <c r="C8623" s="545" t="s">
        <v>216</v>
      </c>
      <c r="D8623" s="546">
        <v>44585</v>
      </c>
      <c r="E8623" s="171" t="str">
        <f t="shared" si="134"/>
        <v>2022</v>
      </c>
      <c r="F8623" s="547">
        <v>113119.02</v>
      </c>
      <c r="G8623" s="548">
        <v>0.19</v>
      </c>
      <c r="H8623" s="547">
        <v>95058</v>
      </c>
      <c r="I8623" s="545" t="s">
        <v>12718</v>
      </c>
      <c r="J8623" s="545" t="s">
        <v>13297</v>
      </c>
      <c r="K8623" s="545" t="s">
        <v>13413</v>
      </c>
      <c r="L8623" s="545" t="s">
        <v>13413</v>
      </c>
      <c r="M8623" s="548" t="s">
        <v>13758</v>
      </c>
      <c r="N8623" s="545" t="s">
        <v>13413</v>
      </c>
      <c r="O8623" s="545" t="s">
        <v>13413</v>
      </c>
      <c r="P8623" s="549">
        <v>6187</v>
      </c>
      <c r="Q8623" s="549">
        <v>1</v>
      </c>
      <c r="R8623" s="549">
        <v>137</v>
      </c>
      <c r="S8623" s="548">
        <v>2257</v>
      </c>
      <c r="T8623" s="548"/>
      <c r="U8623" s="99"/>
    </row>
    <row r="8624" spans="1:21" ht="19.5" customHeight="1">
      <c r="A8624" s="545">
        <v>103392</v>
      </c>
      <c r="B8624" s="545" t="s">
        <v>8294</v>
      </c>
      <c r="C8624" s="545" t="s">
        <v>209</v>
      </c>
      <c r="D8624" s="546">
        <v>46052</v>
      </c>
      <c r="E8624" s="171" t="str">
        <f t="shared" si="134"/>
        <v>2026</v>
      </c>
      <c r="F8624" s="547">
        <v>9869</v>
      </c>
      <c r="G8624" s="548">
        <v>0.19</v>
      </c>
      <c r="H8624" s="547">
        <v>8293.2800000000007</v>
      </c>
      <c r="I8624" s="545" t="s">
        <v>12697</v>
      </c>
      <c r="J8624" s="545" t="s">
        <v>13307</v>
      </c>
      <c r="K8624" s="545" t="s">
        <v>13413</v>
      </c>
      <c r="L8624" s="545" t="s">
        <v>13413</v>
      </c>
      <c r="M8624" s="548" t="s">
        <v>13758</v>
      </c>
      <c r="N8624" s="545" t="s">
        <v>13413</v>
      </c>
      <c r="O8624" s="545" t="s">
        <v>13413</v>
      </c>
      <c r="P8624" s="549">
        <v>6188</v>
      </c>
      <c r="Q8624" s="549">
        <v>1</v>
      </c>
      <c r="R8624" s="549">
        <v>138</v>
      </c>
      <c r="S8624" s="548">
        <v>2228</v>
      </c>
      <c r="T8624" s="548"/>
      <c r="U8624" s="99"/>
    </row>
    <row r="8625" spans="1:21" ht="19.5" customHeight="1">
      <c r="A8625" s="545">
        <v>103393</v>
      </c>
      <c r="B8625" s="545" t="s">
        <v>10200</v>
      </c>
      <c r="C8625" s="545" t="s">
        <v>216</v>
      </c>
      <c r="D8625" s="546">
        <v>44707</v>
      </c>
      <c r="E8625" s="171" t="str">
        <f t="shared" si="134"/>
        <v>2022</v>
      </c>
      <c r="F8625" s="547">
        <v>3366</v>
      </c>
      <c r="G8625" s="548">
        <v>0.19</v>
      </c>
      <c r="H8625" s="547">
        <v>2828.57</v>
      </c>
      <c r="I8625" s="545" t="s">
        <v>12642</v>
      </c>
      <c r="J8625" s="545" t="s">
        <v>13298</v>
      </c>
      <c r="K8625" s="545" t="s">
        <v>13413</v>
      </c>
      <c r="L8625" s="545" t="s">
        <v>13807</v>
      </c>
      <c r="M8625" s="548" t="s">
        <v>13758</v>
      </c>
      <c r="N8625" s="545" t="s">
        <v>13413</v>
      </c>
      <c r="O8625" s="545" t="s">
        <v>17857</v>
      </c>
      <c r="P8625" s="549">
        <v>6189</v>
      </c>
      <c r="Q8625" s="549">
        <v>1</v>
      </c>
      <c r="R8625" s="549">
        <v>135</v>
      </c>
      <c r="S8625" s="548">
        <v>1012</v>
      </c>
      <c r="T8625" s="548"/>
      <c r="U8625" s="99"/>
    </row>
    <row r="8626" spans="1:21" ht="19.5" customHeight="1">
      <c r="A8626" s="545">
        <v>103394</v>
      </c>
      <c r="B8626" s="545" t="s">
        <v>4405</v>
      </c>
      <c r="C8626" s="545" t="s">
        <v>209</v>
      </c>
      <c r="D8626" s="546">
        <v>44707</v>
      </c>
      <c r="E8626" s="171" t="str">
        <f t="shared" si="134"/>
        <v>2022</v>
      </c>
      <c r="F8626" s="547">
        <v>8792.01</v>
      </c>
      <c r="G8626" s="548">
        <v>0.19</v>
      </c>
      <c r="H8626" s="547">
        <v>7388.24</v>
      </c>
      <c r="I8626" s="545" t="s">
        <v>12973</v>
      </c>
      <c r="J8626" s="545" t="s">
        <v>13296</v>
      </c>
      <c r="K8626" s="545" t="s">
        <v>13413</v>
      </c>
      <c r="L8626" s="545" t="s">
        <v>13413</v>
      </c>
      <c r="M8626" s="548" t="s">
        <v>13758</v>
      </c>
      <c r="N8626" s="545" t="s">
        <v>13413</v>
      </c>
      <c r="O8626" s="545" t="s">
        <v>13413</v>
      </c>
      <c r="P8626" s="549">
        <v>6190</v>
      </c>
      <c r="Q8626" s="549">
        <v>1</v>
      </c>
      <c r="R8626" s="549">
        <v>59</v>
      </c>
      <c r="S8626" s="548">
        <v>2218</v>
      </c>
      <c r="T8626" s="548"/>
      <c r="U8626" s="99"/>
    </row>
    <row r="8627" spans="1:21" ht="19.5" customHeight="1">
      <c r="A8627" s="545">
        <v>103395</v>
      </c>
      <c r="B8627" s="545" t="s">
        <v>1695</v>
      </c>
      <c r="C8627" s="545" t="s">
        <v>216</v>
      </c>
      <c r="D8627" s="546">
        <v>45014</v>
      </c>
      <c r="E8627" s="171" t="str">
        <f t="shared" si="134"/>
        <v>2023</v>
      </c>
      <c r="F8627" s="547">
        <v>7853</v>
      </c>
      <c r="G8627" s="548">
        <v>0.19</v>
      </c>
      <c r="H8627" s="547">
        <v>6599.16</v>
      </c>
      <c r="I8627" s="545" t="s">
        <v>12709</v>
      </c>
      <c r="J8627" s="545" t="s">
        <v>13297</v>
      </c>
      <c r="K8627" s="545" t="s">
        <v>18742</v>
      </c>
      <c r="L8627" s="545" t="s">
        <v>18743</v>
      </c>
      <c r="M8627" s="548" t="s">
        <v>13758</v>
      </c>
      <c r="N8627" s="545" t="s">
        <v>13413</v>
      </c>
      <c r="O8627" s="545" t="s">
        <v>18744</v>
      </c>
      <c r="P8627" s="549">
        <v>6191</v>
      </c>
      <c r="Q8627" s="549">
        <v>1</v>
      </c>
      <c r="R8627" s="549">
        <v>124</v>
      </c>
      <c r="S8627" s="548">
        <v>2257</v>
      </c>
      <c r="T8627" s="548"/>
      <c r="U8627" s="99"/>
    </row>
    <row r="8628" spans="1:21" ht="19.5" customHeight="1">
      <c r="A8628" s="545">
        <v>103396</v>
      </c>
      <c r="B8628" s="545" t="s">
        <v>1675</v>
      </c>
      <c r="C8628" s="545" t="s">
        <v>216</v>
      </c>
      <c r="D8628" s="546">
        <v>43839</v>
      </c>
      <c r="E8628" s="171" t="str">
        <f t="shared" si="134"/>
        <v>2020</v>
      </c>
      <c r="F8628" s="547">
        <v>3510242</v>
      </c>
      <c r="G8628" s="548">
        <v>0.19</v>
      </c>
      <c r="H8628" s="547">
        <v>2949783.19</v>
      </c>
      <c r="I8628" s="545" t="s">
        <v>12709</v>
      </c>
      <c r="J8628" s="545" t="s">
        <v>13297</v>
      </c>
      <c r="K8628" s="545" t="s">
        <v>18742</v>
      </c>
      <c r="L8628" s="545" t="s">
        <v>18743</v>
      </c>
      <c r="M8628" s="548" t="s">
        <v>13758</v>
      </c>
      <c r="N8628" s="545" t="s">
        <v>13413</v>
      </c>
      <c r="O8628" s="545" t="s">
        <v>18744</v>
      </c>
      <c r="P8628" s="549">
        <v>6192</v>
      </c>
      <c r="Q8628" s="549">
        <v>1</v>
      </c>
      <c r="R8628" s="549">
        <v>124</v>
      </c>
      <c r="S8628" s="548">
        <v>2257</v>
      </c>
      <c r="T8628" s="548"/>
      <c r="U8628" s="99"/>
    </row>
    <row r="8629" spans="1:21" ht="19.5" customHeight="1">
      <c r="A8629" s="545">
        <v>103397</v>
      </c>
      <c r="B8629" s="545" t="s">
        <v>1600</v>
      </c>
      <c r="C8629" s="545" t="s">
        <v>216</v>
      </c>
      <c r="D8629" s="546">
        <v>43839</v>
      </c>
      <c r="E8629" s="171" t="str">
        <f t="shared" si="134"/>
        <v>2020</v>
      </c>
      <c r="F8629" s="547">
        <v>1359</v>
      </c>
      <c r="G8629" s="548">
        <v>0.19</v>
      </c>
      <c r="H8629" s="547">
        <v>1142.02</v>
      </c>
      <c r="I8629" s="545" t="s">
        <v>12709</v>
      </c>
      <c r="J8629" s="545" t="s">
        <v>13297</v>
      </c>
      <c r="K8629" s="545" t="s">
        <v>18742</v>
      </c>
      <c r="L8629" s="545" t="s">
        <v>18743</v>
      </c>
      <c r="M8629" s="548" t="s">
        <v>13758</v>
      </c>
      <c r="N8629" s="545" t="s">
        <v>13413</v>
      </c>
      <c r="O8629" s="545" t="s">
        <v>18744</v>
      </c>
      <c r="P8629" s="549">
        <v>6193</v>
      </c>
      <c r="Q8629" s="549">
        <v>1</v>
      </c>
      <c r="R8629" s="549">
        <v>124</v>
      </c>
      <c r="S8629" s="548">
        <v>2257</v>
      </c>
      <c r="T8629" s="548"/>
      <c r="U8629" s="99"/>
    </row>
    <row r="8630" spans="1:21" ht="19.5" customHeight="1">
      <c r="A8630" s="545">
        <v>103398</v>
      </c>
      <c r="B8630" s="545" t="s">
        <v>6978</v>
      </c>
      <c r="C8630" s="545" t="s">
        <v>216</v>
      </c>
      <c r="D8630" s="546">
        <v>44592</v>
      </c>
      <c r="E8630" s="171" t="str">
        <f t="shared" si="134"/>
        <v>2022</v>
      </c>
      <c r="F8630" s="547">
        <v>2710</v>
      </c>
      <c r="G8630" s="548">
        <v>0.19</v>
      </c>
      <c r="H8630" s="547">
        <v>2277.31</v>
      </c>
      <c r="I8630" s="545" t="s">
        <v>12637</v>
      </c>
      <c r="J8630" s="545" t="s">
        <v>13297</v>
      </c>
      <c r="K8630" s="545" t="s">
        <v>13413</v>
      </c>
      <c r="L8630" s="545" t="s">
        <v>13413</v>
      </c>
      <c r="M8630" s="548" t="s">
        <v>13758</v>
      </c>
      <c r="N8630" s="545" t="s">
        <v>13413</v>
      </c>
      <c r="O8630" s="545" t="s">
        <v>13413</v>
      </c>
      <c r="P8630" s="549">
        <v>6194</v>
      </c>
      <c r="Q8630" s="549">
        <v>1</v>
      </c>
      <c r="R8630" s="549">
        <v>13</v>
      </c>
      <c r="S8630" s="548">
        <v>2257</v>
      </c>
      <c r="T8630" s="548"/>
      <c r="U8630" s="99"/>
    </row>
    <row r="8631" spans="1:21" ht="19.5" customHeight="1">
      <c r="A8631" s="545">
        <v>103399</v>
      </c>
      <c r="B8631" s="545" t="s">
        <v>2218</v>
      </c>
      <c r="C8631" s="545" t="s">
        <v>216</v>
      </c>
      <c r="D8631" s="546">
        <v>45708</v>
      </c>
      <c r="E8631" s="171" t="str">
        <f t="shared" si="134"/>
        <v>2025</v>
      </c>
      <c r="F8631" s="547">
        <v>26105.1</v>
      </c>
      <c r="G8631" s="548">
        <v>0.19</v>
      </c>
      <c r="H8631" s="547">
        <v>21937.06</v>
      </c>
      <c r="I8631" s="545" t="s">
        <v>12637</v>
      </c>
      <c r="J8631" s="545" t="s">
        <v>13307</v>
      </c>
      <c r="K8631" s="545" t="s">
        <v>13413</v>
      </c>
      <c r="L8631" s="545" t="s">
        <v>13413</v>
      </c>
      <c r="M8631" s="548" t="s">
        <v>13758</v>
      </c>
      <c r="N8631" s="545" t="s">
        <v>13413</v>
      </c>
      <c r="O8631" s="545" t="s">
        <v>13413</v>
      </c>
      <c r="P8631" s="549">
        <v>6195</v>
      </c>
      <c r="Q8631" s="549">
        <v>1</v>
      </c>
      <c r="R8631" s="549">
        <v>13</v>
      </c>
      <c r="S8631" s="548">
        <v>2228</v>
      </c>
      <c r="T8631" s="548"/>
      <c r="U8631" s="99"/>
    </row>
    <row r="8632" spans="1:21" ht="19.5" customHeight="1">
      <c r="A8632" s="545">
        <v>103401</v>
      </c>
      <c r="B8632" s="545" t="s">
        <v>4411</v>
      </c>
      <c r="C8632" s="545" t="s">
        <v>209</v>
      </c>
      <c r="D8632" s="546"/>
      <c r="E8632" s="171" t="str">
        <f t="shared" si="134"/>
        <v>1900</v>
      </c>
      <c r="F8632" s="547">
        <v>0</v>
      </c>
      <c r="G8632" s="548">
        <v>0</v>
      </c>
      <c r="H8632" s="547">
        <v>0</v>
      </c>
      <c r="I8632" s="545" t="s">
        <v>12973</v>
      </c>
      <c r="J8632" s="545"/>
      <c r="K8632" s="545" t="s">
        <v>13413</v>
      </c>
      <c r="L8632" s="545" t="s">
        <v>13413</v>
      </c>
      <c r="M8632" s="548" t="s">
        <v>13758</v>
      </c>
      <c r="N8632" s="545" t="s">
        <v>13413</v>
      </c>
      <c r="O8632" s="545" t="s">
        <v>13413</v>
      </c>
      <c r="P8632" s="549">
        <v>6196</v>
      </c>
      <c r="Q8632" s="549">
        <v>1</v>
      </c>
      <c r="R8632" s="549">
        <v>59</v>
      </c>
      <c r="S8632" s="548"/>
      <c r="T8632" s="548"/>
      <c r="U8632" s="99"/>
    </row>
    <row r="8633" spans="1:21" ht="19.5" customHeight="1">
      <c r="A8633" s="545">
        <v>103403</v>
      </c>
      <c r="B8633" s="545" t="s">
        <v>6264</v>
      </c>
      <c r="C8633" s="545" t="s">
        <v>216</v>
      </c>
      <c r="D8633" s="546">
        <v>45708</v>
      </c>
      <c r="E8633" s="171" t="str">
        <f t="shared" si="134"/>
        <v>2025</v>
      </c>
      <c r="F8633" s="547">
        <v>11146.89</v>
      </c>
      <c r="G8633" s="548">
        <v>0.19</v>
      </c>
      <c r="H8633" s="547">
        <v>9367.14</v>
      </c>
      <c r="I8633" s="545" t="s">
        <v>12973</v>
      </c>
      <c r="J8633" s="545" t="s">
        <v>13307</v>
      </c>
      <c r="K8633" s="545" t="s">
        <v>13413</v>
      </c>
      <c r="L8633" s="545" t="s">
        <v>13413</v>
      </c>
      <c r="M8633" s="548" t="s">
        <v>13758</v>
      </c>
      <c r="N8633" s="545" t="s">
        <v>13413</v>
      </c>
      <c r="O8633" s="545" t="s">
        <v>13413</v>
      </c>
      <c r="P8633" s="549">
        <v>6198</v>
      </c>
      <c r="Q8633" s="549">
        <v>1</v>
      </c>
      <c r="R8633" s="549">
        <v>59</v>
      </c>
      <c r="S8633" s="548">
        <v>2228</v>
      </c>
      <c r="T8633" s="548"/>
      <c r="U8633" s="99"/>
    </row>
    <row r="8634" spans="1:21" ht="19.5" customHeight="1">
      <c r="A8634" s="545">
        <v>103408</v>
      </c>
      <c r="B8634" s="545" t="s">
        <v>904</v>
      </c>
      <c r="C8634" s="545" t="s">
        <v>4504</v>
      </c>
      <c r="D8634" s="546">
        <v>45708</v>
      </c>
      <c r="E8634" s="171" t="str">
        <f t="shared" si="134"/>
        <v>2025</v>
      </c>
      <c r="F8634" s="547">
        <v>98769.24</v>
      </c>
      <c r="G8634" s="548">
        <v>0.19</v>
      </c>
      <c r="H8634" s="547">
        <v>82999.37</v>
      </c>
      <c r="I8634" s="545" t="s">
        <v>12668</v>
      </c>
      <c r="J8634" s="545" t="s">
        <v>13307</v>
      </c>
      <c r="K8634" s="545" t="s">
        <v>19057</v>
      </c>
      <c r="L8634" s="545" t="s">
        <v>13413</v>
      </c>
      <c r="M8634" s="548" t="s">
        <v>13868</v>
      </c>
      <c r="N8634" s="545" t="s">
        <v>13413</v>
      </c>
      <c r="O8634" s="545" t="s">
        <v>13413</v>
      </c>
      <c r="P8634" s="549">
        <v>6202</v>
      </c>
      <c r="Q8634" s="549">
        <v>2</v>
      </c>
      <c r="R8634" s="549">
        <v>7</v>
      </c>
      <c r="S8634" s="548">
        <v>2228</v>
      </c>
      <c r="T8634" s="548"/>
      <c r="U8634" s="99"/>
    </row>
    <row r="8635" spans="1:21" ht="19.5" customHeight="1">
      <c r="A8635" s="545">
        <v>103409</v>
      </c>
      <c r="B8635" s="545" t="s">
        <v>3262</v>
      </c>
      <c r="C8635" s="545" t="s">
        <v>216</v>
      </c>
      <c r="D8635" s="546"/>
      <c r="E8635" s="171" t="str">
        <f t="shared" si="134"/>
        <v>1900</v>
      </c>
      <c r="F8635" s="547">
        <v>0</v>
      </c>
      <c r="G8635" s="548">
        <v>0</v>
      </c>
      <c r="H8635" s="547">
        <v>0</v>
      </c>
      <c r="I8635" s="545" t="s">
        <v>12973</v>
      </c>
      <c r="J8635" s="545"/>
      <c r="K8635" s="545" t="s">
        <v>13413</v>
      </c>
      <c r="L8635" s="545" t="s">
        <v>13413</v>
      </c>
      <c r="M8635" s="548" t="s">
        <v>13758</v>
      </c>
      <c r="N8635" s="545" t="s">
        <v>13413</v>
      </c>
      <c r="O8635" s="545" t="s">
        <v>13413</v>
      </c>
      <c r="P8635" s="549">
        <v>6203</v>
      </c>
      <c r="Q8635" s="549">
        <v>1</v>
      </c>
      <c r="R8635" s="549">
        <v>59</v>
      </c>
      <c r="S8635" s="548"/>
      <c r="T8635" s="548"/>
      <c r="U8635" s="99"/>
    </row>
    <row r="8636" spans="1:21" ht="19.5" customHeight="1">
      <c r="A8636" s="545">
        <v>103410</v>
      </c>
      <c r="B8636" s="545" t="s">
        <v>4127</v>
      </c>
      <c r="C8636" s="545" t="s">
        <v>221</v>
      </c>
      <c r="D8636" s="546"/>
      <c r="E8636" s="171" t="str">
        <f t="shared" si="134"/>
        <v>1900</v>
      </c>
      <c r="F8636" s="547">
        <v>0</v>
      </c>
      <c r="G8636" s="548">
        <v>0</v>
      </c>
      <c r="H8636" s="547">
        <v>0</v>
      </c>
      <c r="I8636" s="545" t="s">
        <v>12973</v>
      </c>
      <c r="J8636" s="545"/>
      <c r="K8636" s="545" t="s">
        <v>13413</v>
      </c>
      <c r="L8636" s="545" t="s">
        <v>13413</v>
      </c>
      <c r="M8636" s="548" t="s">
        <v>13758</v>
      </c>
      <c r="N8636" s="545" t="s">
        <v>13413</v>
      </c>
      <c r="O8636" s="545" t="s">
        <v>13413</v>
      </c>
      <c r="P8636" s="549">
        <v>6204</v>
      </c>
      <c r="Q8636" s="549">
        <v>1</v>
      </c>
      <c r="R8636" s="549">
        <v>59</v>
      </c>
      <c r="S8636" s="548"/>
      <c r="T8636" s="548"/>
      <c r="U8636" s="99"/>
    </row>
    <row r="8637" spans="1:21" ht="19.5" customHeight="1">
      <c r="A8637" s="545">
        <v>103411</v>
      </c>
      <c r="B8637" s="545" t="s">
        <v>10199</v>
      </c>
      <c r="C8637" s="545" t="s">
        <v>221</v>
      </c>
      <c r="D8637" s="546"/>
      <c r="E8637" s="171" t="str">
        <f t="shared" si="134"/>
        <v>1900</v>
      </c>
      <c r="F8637" s="547">
        <v>0</v>
      </c>
      <c r="G8637" s="548">
        <v>0</v>
      </c>
      <c r="H8637" s="547">
        <v>0</v>
      </c>
      <c r="I8637" s="545" t="s">
        <v>12973</v>
      </c>
      <c r="J8637" s="545"/>
      <c r="K8637" s="545" t="s">
        <v>13413</v>
      </c>
      <c r="L8637" s="545" t="s">
        <v>13413</v>
      </c>
      <c r="M8637" s="548" t="s">
        <v>13758</v>
      </c>
      <c r="N8637" s="545" t="s">
        <v>13413</v>
      </c>
      <c r="O8637" s="545" t="s">
        <v>13413</v>
      </c>
      <c r="P8637" s="549">
        <v>6205</v>
      </c>
      <c r="Q8637" s="549">
        <v>1</v>
      </c>
      <c r="R8637" s="549">
        <v>59</v>
      </c>
      <c r="S8637" s="548"/>
      <c r="T8637" s="548"/>
      <c r="U8637" s="99"/>
    </row>
    <row r="8638" spans="1:21" ht="19.5" customHeight="1">
      <c r="A8638" s="545">
        <v>103412</v>
      </c>
      <c r="B8638" s="545" t="s">
        <v>4054</v>
      </c>
      <c r="C8638" s="545" t="s">
        <v>209</v>
      </c>
      <c r="D8638" s="546"/>
      <c r="E8638" s="171" t="str">
        <f t="shared" si="134"/>
        <v>1900</v>
      </c>
      <c r="F8638" s="547">
        <v>0</v>
      </c>
      <c r="G8638" s="548">
        <v>0</v>
      </c>
      <c r="H8638" s="547">
        <v>0</v>
      </c>
      <c r="I8638" s="545" t="s">
        <v>12973</v>
      </c>
      <c r="J8638" s="545"/>
      <c r="K8638" s="545" t="s">
        <v>13413</v>
      </c>
      <c r="L8638" s="545" t="s">
        <v>13413</v>
      </c>
      <c r="M8638" s="548" t="s">
        <v>13758</v>
      </c>
      <c r="N8638" s="545" t="s">
        <v>13413</v>
      </c>
      <c r="O8638" s="545" t="s">
        <v>13413</v>
      </c>
      <c r="P8638" s="549">
        <v>6206</v>
      </c>
      <c r="Q8638" s="549">
        <v>1</v>
      </c>
      <c r="R8638" s="549">
        <v>59</v>
      </c>
      <c r="S8638" s="548"/>
      <c r="T8638" s="548"/>
      <c r="U8638" s="99"/>
    </row>
    <row r="8639" spans="1:21" ht="19.5" customHeight="1">
      <c r="A8639" s="545">
        <v>103413</v>
      </c>
      <c r="B8639" s="545" t="s">
        <v>4311</v>
      </c>
      <c r="C8639" s="545" t="s">
        <v>209</v>
      </c>
      <c r="D8639" s="546"/>
      <c r="E8639" s="171" t="str">
        <f t="shared" si="134"/>
        <v>1900</v>
      </c>
      <c r="F8639" s="547">
        <v>0</v>
      </c>
      <c r="G8639" s="548">
        <v>0</v>
      </c>
      <c r="H8639" s="547">
        <v>0</v>
      </c>
      <c r="I8639" s="545" t="s">
        <v>12973</v>
      </c>
      <c r="J8639" s="545"/>
      <c r="K8639" s="545" t="s">
        <v>13413</v>
      </c>
      <c r="L8639" s="545" t="s">
        <v>13413</v>
      </c>
      <c r="M8639" s="548" t="s">
        <v>13758</v>
      </c>
      <c r="N8639" s="545" t="s">
        <v>13413</v>
      </c>
      <c r="O8639" s="545" t="s">
        <v>13413</v>
      </c>
      <c r="P8639" s="549">
        <v>6207</v>
      </c>
      <c r="Q8639" s="549">
        <v>1</v>
      </c>
      <c r="R8639" s="549">
        <v>59</v>
      </c>
      <c r="S8639" s="548"/>
      <c r="T8639" s="548"/>
      <c r="U8639" s="99"/>
    </row>
    <row r="8640" spans="1:21" ht="19.5" customHeight="1">
      <c r="A8640" s="545">
        <v>103414</v>
      </c>
      <c r="B8640" s="545" t="s">
        <v>4365</v>
      </c>
      <c r="C8640" s="545" t="s">
        <v>209</v>
      </c>
      <c r="D8640" s="546"/>
      <c r="E8640" s="171" t="str">
        <f t="shared" si="134"/>
        <v>1900</v>
      </c>
      <c r="F8640" s="547">
        <v>0</v>
      </c>
      <c r="G8640" s="548">
        <v>0</v>
      </c>
      <c r="H8640" s="547">
        <v>0</v>
      </c>
      <c r="I8640" s="545" t="s">
        <v>12973</v>
      </c>
      <c r="J8640" s="545"/>
      <c r="K8640" s="545" t="s">
        <v>13413</v>
      </c>
      <c r="L8640" s="545" t="s">
        <v>13413</v>
      </c>
      <c r="M8640" s="548" t="s">
        <v>13758</v>
      </c>
      <c r="N8640" s="545" t="s">
        <v>13413</v>
      </c>
      <c r="O8640" s="545" t="s">
        <v>13413</v>
      </c>
      <c r="P8640" s="549">
        <v>6208</v>
      </c>
      <c r="Q8640" s="549">
        <v>1</v>
      </c>
      <c r="R8640" s="549">
        <v>59</v>
      </c>
      <c r="S8640" s="548"/>
      <c r="T8640" s="548"/>
      <c r="U8640" s="99"/>
    </row>
    <row r="8641" spans="1:21" ht="19.5" customHeight="1">
      <c r="A8641" s="545">
        <v>103415</v>
      </c>
      <c r="B8641" s="545" t="s">
        <v>4271</v>
      </c>
      <c r="C8641" s="545" t="s">
        <v>221</v>
      </c>
      <c r="D8641" s="546"/>
      <c r="E8641" s="171" t="str">
        <f t="shared" si="134"/>
        <v>1900</v>
      </c>
      <c r="F8641" s="547">
        <v>0</v>
      </c>
      <c r="G8641" s="548">
        <v>0</v>
      </c>
      <c r="H8641" s="547">
        <v>0</v>
      </c>
      <c r="I8641" s="545" t="s">
        <v>12973</v>
      </c>
      <c r="J8641" s="545"/>
      <c r="K8641" s="545" t="s">
        <v>13413</v>
      </c>
      <c r="L8641" s="545" t="s">
        <v>13413</v>
      </c>
      <c r="M8641" s="548" t="s">
        <v>13758</v>
      </c>
      <c r="N8641" s="545" t="s">
        <v>13413</v>
      </c>
      <c r="O8641" s="545" t="s">
        <v>13413</v>
      </c>
      <c r="P8641" s="549">
        <v>6209</v>
      </c>
      <c r="Q8641" s="549">
        <v>1</v>
      </c>
      <c r="R8641" s="549">
        <v>59</v>
      </c>
      <c r="S8641" s="548"/>
      <c r="T8641" s="548"/>
      <c r="U8641" s="99"/>
    </row>
    <row r="8642" spans="1:21" ht="19.5" customHeight="1">
      <c r="A8642" s="545">
        <v>103416</v>
      </c>
      <c r="B8642" s="545" t="s">
        <v>4082</v>
      </c>
      <c r="C8642" s="545" t="s">
        <v>206</v>
      </c>
      <c r="D8642" s="546"/>
      <c r="E8642" s="171" t="str">
        <f t="shared" si="134"/>
        <v>1900</v>
      </c>
      <c r="F8642" s="547">
        <v>0</v>
      </c>
      <c r="G8642" s="548">
        <v>0</v>
      </c>
      <c r="H8642" s="547">
        <v>0</v>
      </c>
      <c r="I8642" s="545" t="s">
        <v>12973</v>
      </c>
      <c r="J8642" s="545"/>
      <c r="K8642" s="545" t="s">
        <v>13413</v>
      </c>
      <c r="L8642" s="545" t="s">
        <v>13413</v>
      </c>
      <c r="M8642" s="548" t="s">
        <v>13758</v>
      </c>
      <c r="N8642" s="545" t="s">
        <v>13413</v>
      </c>
      <c r="O8642" s="545" t="s">
        <v>13413</v>
      </c>
      <c r="P8642" s="549">
        <v>6210</v>
      </c>
      <c r="Q8642" s="549">
        <v>1</v>
      </c>
      <c r="R8642" s="549">
        <v>59</v>
      </c>
      <c r="S8642" s="548"/>
      <c r="T8642" s="548"/>
      <c r="U8642" s="99"/>
    </row>
    <row r="8643" spans="1:21" ht="19.5" customHeight="1">
      <c r="A8643" s="545">
        <v>103417</v>
      </c>
      <c r="B8643" s="545" t="s">
        <v>8255</v>
      </c>
      <c r="C8643" s="545" t="s">
        <v>206</v>
      </c>
      <c r="D8643" s="546">
        <v>43529</v>
      </c>
      <c r="E8643" s="171" t="str">
        <f t="shared" si="134"/>
        <v>2019</v>
      </c>
      <c r="F8643" s="547">
        <v>3275</v>
      </c>
      <c r="G8643" s="548">
        <v>0.19</v>
      </c>
      <c r="H8643" s="547">
        <v>2752.1</v>
      </c>
      <c r="I8643" s="545" t="s">
        <v>12640</v>
      </c>
      <c r="J8643" s="545" t="s">
        <v>13297</v>
      </c>
      <c r="K8643" s="545" t="s">
        <v>19058</v>
      </c>
      <c r="L8643" s="545" t="s">
        <v>13413</v>
      </c>
      <c r="M8643" s="548" t="s">
        <v>13758</v>
      </c>
      <c r="N8643" s="545" t="s">
        <v>13413</v>
      </c>
      <c r="O8643" s="545" t="s">
        <v>13413</v>
      </c>
      <c r="P8643" s="549">
        <v>6211</v>
      </c>
      <c r="Q8643" s="549">
        <v>1</v>
      </c>
      <c r="R8643" s="549">
        <v>1</v>
      </c>
      <c r="S8643" s="548">
        <v>2257</v>
      </c>
      <c r="T8643" s="548"/>
      <c r="U8643" s="99"/>
    </row>
    <row r="8644" spans="1:21" ht="19.5" customHeight="1">
      <c r="A8644" s="545">
        <v>103418</v>
      </c>
      <c r="B8644" s="545" t="s">
        <v>10198</v>
      </c>
      <c r="C8644" s="545" t="s">
        <v>216</v>
      </c>
      <c r="D8644" s="546"/>
      <c r="E8644" s="171" t="str">
        <f t="shared" ref="E8644:E8707" si="135">TEXT(D8644,"YYYY")</f>
        <v>1900</v>
      </c>
      <c r="F8644" s="547">
        <v>0</v>
      </c>
      <c r="G8644" s="548">
        <v>0</v>
      </c>
      <c r="H8644" s="547">
        <v>0</v>
      </c>
      <c r="I8644" s="545" t="s">
        <v>12643</v>
      </c>
      <c r="J8644" s="545"/>
      <c r="K8644" s="545" t="s">
        <v>13413</v>
      </c>
      <c r="L8644" s="545" t="s">
        <v>13413</v>
      </c>
      <c r="M8644" s="548" t="s">
        <v>13758</v>
      </c>
      <c r="N8644" s="545" t="s">
        <v>13413</v>
      </c>
      <c r="O8644" s="545" t="s">
        <v>13413</v>
      </c>
      <c r="P8644" s="549">
        <v>6212</v>
      </c>
      <c r="Q8644" s="549">
        <v>1</v>
      </c>
      <c r="R8644" s="549">
        <v>6</v>
      </c>
      <c r="S8644" s="548"/>
      <c r="T8644" s="548"/>
      <c r="U8644" s="99"/>
    </row>
    <row r="8645" spans="1:21" ht="19.5" customHeight="1">
      <c r="A8645" s="545">
        <v>103419</v>
      </c>
      <c r="B8645" s="545" t="s">
        <v>3049</v>
      </c>
      <c r="C8645" s="545" t="s">
        <v>216</v>
      </c>
      <c r="D8645" s="546"/>
      <c r="E8645" s="171" t="str">
        <f t="shared" si="135"/>
        <v>1900</v>
      </c>
      <c r="F8645" s="547">
        <v>0</v>
      </c>
      <c r="G8645" s="548">
        <v>0</v>
      </c>
      <c r="H8645" s="547">
        <v>0</v>
      </c>
      <c r="I8645" s="545" t="s">
        <v>12689</v>
      </c>
      <c r="J8645" s="545"/>
      <c r="K8645" s="545" t="s">
        <v>13413</v>
      </c>
      <c r="L8645" s="545" t="s">
        <v>16536</v>
      </c>
      <c r="M8645" s="548" t="s">
        <v>13758</v>
      </c>
      <c r="N8645" s="545" t="s">
        <v>13413</v>
      </c>
      <c r="O8645" s="545" t="s">
        <v>16537</v>
      </c>
      <c r="P8645" s="549">
        <v>6213</v>
      </c>
      <c r="Q8645" s="549">
        <v>1</v>
      </c>
      <c r="R8645" s="549">
        <v>156</v>
      </c>
      <c r="S8645" s="548"/>
      <c r="T8645" s="548"/>
      <c r="U8645" s="99"/>
    </row>
    <row r="8646" spans="1:21" ht="19.5" customHeight="1">
      <c r="A8646" s="545">
        <v>103420</v>
      </c>
      <c r="B8646" s="545" t="s">
        <v>10197</v>
      </c>
      <c r="C8646" s="545" t="s">
        <v>209</v>
      </c>
      <c r="D8646" s="546"/>
      <c r="E8646" s="171" t="str">
        <f t="shared" si="135"/>
        <v>1900</v>
      </c>
      <c r="F8646" s="547">
        <v>0</v>
      </c>
      <c r="G8646" s="548">
        <v>0</v>
      </c>
      <c r="H8646" s="547">
        <v>0</v>
      </c>
      <c r="I8646" s="545" t="s">
        <v>12637</v>
      </c>
      <c r="J8646" s="545"/>
      <c r="K8646" s="545" t="s">
        <v>13413</v>
      </c>
      <c r="L8646" s="545" t="s">
        <v>13413</v>
      </c>
      <c r="M8646" s="548" t="s">
        <v>13758</v>
      </c>
      <c r="N8646" s="545" t="s">
        <v>13413</v>
      </c>
      <c r="O8646" s="545" t="s">
        <v>13413</v>
      </c>
      <c r="P8646" s="549">
        <v>6214</v>
      </c>
      <c r="Q8646" s="549">
        <v>1</v>
      </c>
      <c r="R8646" s="549">
        <v>13</v>
      </c>
      <c r="S8646" s="548"/>
      <c r="T8646" s="548"/>
      <c r="U8646" s="99"/>
    </row>
    <row r="8647" spans="1:21" ht="19.5" customHeight="1">
      <c r="A8647" s="545">
        <v>103421</v>
      </c>
      <c r="B8647" s="545" t="s">
        <v>4279</v>
      </c>
      <c r="C8647" s="545" t="s">
        <v>216</v>
      </c>
      <c r="D8647" s="546"/>
      <c r="E8647" s="171" t="str">
        <f t="shared" si="135"/>
        <v>1900</v>
      </c>
      <c r="F8647" s="547">
        <v>0</v>
      </c>
      <c r="G8647" s="548">
        <v>0</v>
      </c>
      <c r="H8647" s="547">
        <v>0</v>
      </c>
      <c r="I8647" s="545" t="s">
        <v>12973</v>
      </c>
      <c r="J8647" s="545"/>
      <c r="K8647" s="545" t="s">
        <v>13413</v>
      </c>
      <c r="L8647" s="545" t="s">
        <v>13413</v>
      </c>
      <c r="M8647" s="548" t="s">
        <v>13758</v>
      </c>
      <c r="N8647" s="545" t="s">
        <v>13413</v>
      </c>
      <c r="O8647" s="545" t="s">
        <v>13413</v>
      </c>
      <c r="P8647" s="549">
        <v>6215</v>
      </c>
      <c r="Q8647" s="549">
        <v>1</v>
      </c>
      <c r="R8647" s="549">
        <v>59</v>
      </c>
      <c r="S8647" s="548"/>
      <c r="T8647" s="548"/>
      <c r="U8647" s="99"/>
    </row>
    <row r="8648" spans="1:21" ht="19.5" customHeight="1">
      <c r="A8648" s="545">
        <v>103422</v>
      </c>
      <c r="B8648" s="545" t="s">
        <v>4170</v>
      </c>
      <c r="C8648" s="545" t="s">
        <v>221</v>
      </c>
      <c r="D8648" s="546"/>
      <c r="E8648" s="171" t="str">
        <f t="shared" si="135"/>
        <v>1900</v>
      </c>
      <c r="F8648" s="547">
        <v>0</v>
      </c>
      <c r="G8648" s="548">
        <v>0</v>
      </c>
      <c r="H8648" s="547">
        <v>0</v>
      </c>
      <c r="I8648" s="545" t="s">
        <v>12973</v>
      </c>
      <c r="J8648" s="545"/>
      <c r="K8648" s="545" t="s">
        <v>13413</v>
      </c>
      <c r="L8648" s="545" t="s">
        <v>13413</v>
      </c>
      <c r="M8648" s="548" t="s">
        <v>13758</v>
      </c>
      <c r="N8648" s="545" t="s">
        <v>13413</v>
      </c>
      <c r="O8648" s="545" t="s">
        <v>13413</v>
      </c>
      <c r="P8648" s="549">
        <v>6216</v>
      </c>
      <c r="Q8648" s="549">
        <v>1</v>
      </c>
      <c r="R8648" s="549">
        <v>59</v>
      </c>
      <c r="S8648" s="548"/>
      <c r="T8648" s="548"/>
      <c r="U8648" s="99"/>
    </row>
    <row r="8649" spans="1:21" ht="19.5" customHeight="1">
      <c r="A8649" s="545">
        <v>103423</v>
      </c>
      <c r="B8649" s="545" t="s">
        <v>4381</v>
      </c>
      <c r="C8649" s="545" t="s">
        <v>221</v>
      </c>
      <c r="D8649" s="546"/>
      <c r="E8649" s="171" t="str">
        <f t="shared" si="135"/>
        <v>1900</v>
      </c>
      <c r="F8649" s="547">
        <v>0</v>
      </c>
      <c r="G8649" s="548">
        <v>0</v>
      </c>
      <c r="H8649" s="547">
        <v>0</v>
      </c>
      <c r="I8649" s="545" t="s">
        <v>12973</v>
      </c>
      <c r="J8649" s="545"/>
      <c r="K8649" s="545" t="s">
        <v>13413</v>
      </c>
      <c r="L8649" s="545" t="s">
        <v>13413</v>
      </c>
      <c r="M8649" s="548" t="s">
        <v>13758</v>
      </c>
      <c r="N8649" s="545" t="s">
        <v>13413</v>
      </c>
      <c r="O8649" s="545" t="s">
        <v>13413</v>
      </c>
      <c r="P8649" s="549">
        <v>6217</v>
      </c>
      <c r="Q8649" s="549">
        <v>1</v>
      </c>
      <c r="R8649" s="549">
        <v>59</v>
      </c>
      <c r="S8649" s="548"/>
      <c r="T8649" s="548"/>
      <c r="U8649" s="99"/>
    </row>
    <row r="8650" spans="1:21" ht="19.5" customHeight="1">
      <c r="A8650" s="545">
        <v>103424</v>
      </c>
      <c r="B8650" s="545" t="s">
        <v>1981</v>
      </c>
      <c r="C8650" s="545" t="s">
        <v>216</v>
      </c>
      <c r="D8650" s="546">
        <v>44592</v>
      </c>
      <c r="E8650" s="171" t="str">
        <f t="shared" si="135"/>
        <v>2022</v>
      </c>
      <c r="F8650" s="547">
        <v>1959</v>
      </c>
      <c r="G8650" s="548">
        <v>0.19</v>
      </c>
      <c r="H8650" s="547">
        <v>1646.22</v>
      </c>
      <c r="I8650" s="545" t="s">
        <v>12715</v>
      </c>
      <c r="J8650" s="545" t="s">
        <v>13297</v>
      </c>
      <c r="K8650" s="545" t="s">
        <v>13413</v>
      </c>
      <c r="L8650" s="545" t="s">
        <v>13413</v>
      </c>
      <c r="M8650" s="548" t="s">
        <v>13758</v>
      </c>
      <c r="N8650" s="545" t="s">
        <v>13413</v>
      </c>
      <c r="O8650" s="545" t="s">
        <v>13413</v>
      </c>
      <c r="P8650" s="549">
        <v>6218</v>
      </c>
      <c r="Q8650" s="549">
        <v>1</v>
      </c>
      <c r="R8650" s="549">
        <v>129</v>
      </c>
      <c r="S8650" s="548">
        <v>2257</v>
      </c>
      <c r="T8650" s="548"/>
      <c r="U8650" s="99"/>
    </row>
    <row r="8651" spans="1:21" ht="19.5" customHeight="1">
      <c r="A8651" s="545">
        <v>103425</v>
      </c>
      <c r="B8651" s="545" t="s">
        <v>10196</v>
      </c>
      <c r="C8651" s="545" t="s">
        <v>216</v>
      </c>
      <c r="D8651" s="546"/>
      <c r="E8651" s="171" t="str">
        <f t="shared" si="135"/>
        <v>1900</v>
      </c>
      <c r="F8651" s="547">
        <v>0</v>
      </c>
      <c r="G8651" s="548">
        <v>0</v>
      </c>
      <c r="H8651" s="547">
        <v>0</v>
      </c>
      <c r="I8651" s="545" t="s">
        <v>12973</v>
      </c>
      <c r="J8651" s="545"/>
      <c r="K8651" s="545" t="s">
        <v>13413</v>
      </c>
      <c r="L8651" s="545" t="s">
        <v>13413</v>
      </c>
      <c r="M8651" s="548" t="s">
        <v>13758</v>
      </c>
      <c r="N8651" s="545" t="s">
        <v>13413</v>
      </c>
      <c r="O8651" s="545" t="s">
        <v>13413</v>
      </c>
      <c r="P8651" s="549">
        <v>6219</v>
      </c>
      <c r="Q8651" s="549">
        <v>1</v>
      </c>
      <c r="R8651" s="549">
        <v>59</v>
      </c>
      <c r="S8651" s="548"/>
      <c r="T8651" s="548"/>
      <c r="U8651" s="99"/>
    </row>
    <row r="8652" spans="1:21" ht="19.5" customHeight="1">
      <c r="A8652" s="545">
        <v>103426</v>
      </c>
      <c r="B8652" s="545" t="s">
        <v>10196</v>
      </c>
      <c r="C8652" s="545" t="s">
        <v>216</v>
      </c>
      <c r="D8652" s="546"/>
      <c r="E8652" s="171" t="str">
        <f t="shared" si="135"/>
        <v>1900</v>
      </c>
      <c r="F8652" s="547">
        <v>0</v>
      </c>
      <c r="G8652" s="548">
        <v>0</v>
      </c>
      <c r="H8652" s="547">
        <v>0</v>
      </c>
      <c r="I8652" s="545" t="s">
        <v>12637</v>
      </c>
      <c r="J8652" s="545"/>
      <c r="K8652" s="545" t="s">
        <v>13413</v>
      </c>
      <c r="L8652" s="545" t="s">
        <v>19059</v>
      </c>
      <c r="M8652" s="548" t="s">
        <v>13758</v>
      </c>
      <c r="N8652" s="545" t="s">
        <v>13413</v>
      </c>
      <c r="O8652" s="545" t="s">
        <v>13413</v>
      </c>
      <c r="P8652" s="549">
        <v>6220</v>
      </c>
      <c r="Q8652" s="549">
        <v>1</v>
      </c>
      <c r="R8652" s="549">
        <v>13</v>
      </c>
      <c r="S8652" s="548"/>
      <c r="T8652" s="548"/>
      <c r="U8652" s="99"/>
    </row>
    <row r="8653" spans="1:21" ht="19.5" customHeight="1">
      <c r="A8653" s="545">
        <v>103428</v>
      </c>
      <c r="B8653" s="545" t="s">
        <v>4414</v>
      </c>
      <c r="C8653" s="545" t="s">
        <v>216</v>
      </c>
      <c r="D8653" s="546"/>
      <c r="E8653" s="171" t="str">
        <f t="shared" si="135"/>
        <v>1900</v>
      </c>
      <c r="F8653" s="547">
        <v>0</v>
      </c>
      <c r="G8653" s="548">
        <v>0</v>
      </c>
      <c r="H8653" s="547">
        <v>0</v>
      </c>
      <c r="I8653" s="545" t="s">
        <v>12973</v>
      </c>
      <c r="J8653" s="545"/>
      <c r="K8653" s="545" t="s">
        <v>13413</v>
      </c>
      <c r="L8653" s="545" t="s">
        <v>13413</v>
      </c>
      <c r="M8653" s="548" t="s">
        <v>13758</v>
      </c>
      <c r="N8653" s="545" t="s">
        <v>13413</v>
      </c>
      <c r="O8653" s="545" t="s">
        <v>13413</v>
      </c>
      <c r="P8653" s="549">
        <v>6221</v>
      </c>
      <c r="Q8653" s="549">
        <v>1</v>
      </c>
      <c r="R8653" s="549">
        <v>59</v>
      </c>
      <c r="S8653" s="548"/>
      <c r="T8653" s="548"/>
      <c r="U8653" s="99"/>
    </row>
    <row r="8654" spans="1:21" ht="19.5" customHeight="1">
      <c r="A8654" s="545">
        <v>103429</v>
      </c>
      <c r="B8654" s="545" t="s">
        <v>10195</v>
      </c>
      <c r="C8654" s="545" t="s">
        <v>216</v>
      </c>
      <c r="D8654" s="546"/>
      <c r="E8654" s="171" t="str">
        <f t="shared" si="135"/>
        <v>1900</v>
      </c>
      <c r="F8654" s="547">
        <v>0</v>
      </c>
      <c r="G8654" s="548">
        <v>0</v>
      </c>
      <c r="H8654" s="547">
        <v>0</v>
      </c>
      <c r="I8654" s="545" t="s">
        <v>12650</v>
      </c>
      <c r="J8654" s="545"/>
      <c r="K8654" s="545" t="s">
        <v>13413</v>
      </c>
      <c r="L8654" s="545" t="s">
        <v>13413</v>
      </c>
      <c r="M8654" s="548" t="s">
        <v>13758</v>
      </c>
      <c r="N8654" s="545" t="s">
        <v>13413</v>
      </c>
      <c r="O8654" s="545" t="s">
        <v>13413</v>
      </c>
      <c r="P8654" s="549">
        <v>6222</v>
      </c>
      <c r="Q8654" s="549">
        <v>1</v>
      </c>
      <c r="R8654" s="549">
        <v>127</v>
      </c>
      <c r="S8654" s="548"/>
      <c r="T8654" s="548"/>
      <c r="U8654" s="99"/>
    </row>
    <row r="8655" spans="1:21" ht="19.5" customHeight="1">
      <c r="A8655" s="545">
        <v>103430</v>
      </c>
      <c r="B8655" s="545" t="s">
        <v>8016</v>
      </c>
      <c r="C8655" s="545" t="s">
        <v>216</v>
      </c>
      <c r="D8655" s="546">
        <v>44592</v>
      </c>
      <c r="E8655" s="171" t="str">
        <f t="shared" si="135"/>
        <v>2022</v>
      </c>
      <c r="F8655" s="547">
        <v>50223</v>
      </c>
      <c r="G8655" s="548">
        <v>0.19</v>
      </c>
      <c r="H8655" s="547">
        <v>42204.2</v>
      </c>
      <c r="I8655" s="545" t="s">
        <v>12637</v>
      </c>
      <c r="J8655" s="545" t="s">
        <v>13297</v>
      </c>
      <c r="K8655" s="545" t="s">
        <v>13413</v>
      </c>
      <c r="L8655" s="545" t="s">
        <v>13413</v>
      </c>
      <c r="M8655" s="548" t="s">
        <v>13758</v>
      </c>
      <c r="N8655" s="545" t="s">
        <v>13413</v>
      </c>
      <c r="O8655" s="545" t="s">
        <v>13413</v>
      </c>
      <c r="P8655" s="549">
        <v>6223</v>
      </c>
      <c r="Q8655" s="549">
        <v>1</v>
      </c>
      <c r="R8655" s="549">
        <v>13</v>
      </c>
      <c r="S8655" s="548">
        <v>2257</v>
      </c>
      <c r="T8655" s="548"/>
      <c r="U8655" s="99"/>
    </row>
    <row r="8656" spans="1:21" ht="19.5" customHeight="1">
      <c r="A8656" s="545">
        <v>103431</v>
      </c>
      <c r="B8656" s="545" t="s">
        <v>4191</v>
      </c>
      <c r="C8656" s="545" t="s">
        <v>216</v>
      </c>
      <c r="D8656" s="546"/>
      <c r="E8656" s="171" t="str">
        <f t="shared" si="135"/>
        <v>1900</v>
      </c>
      <c r="F8656" s="547">
        <v>0</v>
      </c>
      <c r="G8656" s="548">
        <v>0</v>
      </c>
      <c r="H8656" s="547">
        <v>0</v>
      </c>
      <c r="I8656" s="545" t="s">
        <v>12973</v>
      </c>
      <c r="J8656" s="545"/>
      <c r="K8656" s="545" t="s">
        <v>13413</v>
      </c>
      <c r="L8656" s="545" t="s">
        <v>13413</v>
      </c>
      <c r="M8656" s="548" t="s">
        <v>13758</v>
      </c>
      <c r="N8656" s="545" t="s">
        <v>13413</v>
      </c>
      <c r="O8656" s="545" t="s">
        <v>13413</v>
      </c>
      <c r="P8656" s="549">
        <v>6224</v>
      </c>
      <c r="Q8656" s="549">
        <v>1</v>
      </c>
      <c r="R8656" s="549">
        <v>59</v>
      </c>
      <c r="S8656" s="548"/>
      <c r="T8656" s="548"/>
      <c r="U8656" s="99"/>
    </row>
    <row r="8657" spans="1:21" ht="19.5" customHeight="1">
      <c r="A8657" s="545">
        <v>103432</v>
      </c>
      <c r="B8657" s="545" t="s">
        <v>4089</v>
      </c>
      <c r="C8657" s="545" t="s">
        <v>216</v>
      </c>
      <c r="D8657" s="546"/>
      <c r="E8657" s="171" t="str">
        <f t="shared" si="135"/>
        <v>1900</v>
      </c>
      <c r="F8657" s="547">
        <v>0</v>
      </c>
      <c r="G8657" s="548">
        <v>0</v>
      </c>
      <c r="H8657" s="547">
        <v>0</v>
      </c>
      <c r="I8657" s="545" t="s">
        <v>12973</v>
      </c>
      <c r="J8657" s="545"/>
      <c r="K8657" s="545" t="s">
        <v>13413</v>
      </c>
      <c r="L8657" s="545" t="s">
        <v>13413</v>
      </c>
      <c r="M8657" s="548" t="s">
        <v>13758</v>
      </c>
      <c r="N8657" s="545" t="s">
        <v>13413</v>
      </c>
      <c r="O8657" s="545" t="s">
        <v>13413</v>
      </c>
      <c r="P8657" s="549">
        <v>6225</v>
      </c>
      <c r="Q8657" s="549">
        <v>1</v>
      </c>
      <c r="R8657" s="549">
        <v>59</v>
      </c>
      <c r="S8657" s="548"/>
      <c r="T8657" s="548"/>
      <c r="U8657" s="99"/>
    </row>
    <row r="8658" spans="1:21" ht="19.5" customHeight="1">
      <c r="A8658" s="545">
        <v>103433</v>
      </c>
      <c r="B8658" s="545" t="s">
        <v>4086</v>
      </c>
      <c r="C8658" s="545" t="s">
        <v>216</v>
      </c>
      <c r="D8658" s="546"/>
      <c r="E8658" s="171" t="str">
        <f t="shared" si="135"/>
        <v>1900</v>
      </c>
      <c r="F8658" s="547">
        <v>0</v>
      </c>
      <c r="G8658" s="548">
        <v>0</v>
      </c>
      <c r="H8658" s="547">
        <v>0</v>
      </c>
      <c r="I8658" s="545" t="s">
        <v>12973</v>
      </c>
      <c r="J8658" s="545"/>
      <c r="K8658" s="545" t="s">
        <v>13413</v>
      </c>
      <c r="L8658" s="545" t="s">
        <v>13413</v>
      </c>
      <c r="M8658" s="548" t="s">
        <v>13758</v>
      </c>
      <c r="N8658" s="545" t="s">
        <v>13413</v>
      </c>
      <c r="O8658" s="545" t="s">
        <v>13413</v>
      </c>
      <c r="P8658" s="549">
        <v>6226</v>
      </c>
      <c r="Q8658" s="549">
        <v>1</v>
      </c>
      <c r="R8658" s="549">
        <v>59</v>
      </c>
      <c r="S8658" s="548"/>
      <c r="T8658" s="548"/>
      <c r="U8658" s="99"/>
    </row>
    <row r="8659" spans="1:21" ht="19.5" customHeight="1">
      <c r="A8659" s="545">
        <v>103434</v>
      </c>
      <c r="B8659" s="545" t="s">
        <v>10194</v>
      </c>
      <c r="C8659" s="545" t="s">
        <v>216</v>
      </c>
      <c r="D8659" s="546"/>
      <c r="E8659" s="171" t="str">
        <f t="shared" si="135"/>
        <v>1900</v>
      </c>
      <c r="F8659" s="547">
        <v>0</v>
      </c>
      <c r="G8659" s="548">
        <v>0</v>
      </c>
      <c r="H8659" s="547">
        <v>0</v>
      </c>
      <c r="I8659" s="545" t="s">
        <v>12973</v>
      </c>
      <c r="J8659" s="545"/>
      <c r="K8659" s="545" t="s">
        <v>13413</v>
      </c>
      <c r="L8659" s="545" t="s">
        <v>13413</v>
      </c>
      <c r="M8659" s="548" t="s">
        <v>13758</v>
      </c>
      <c r="N8659" s="545" t="s">
        <v>13413</v>
      </c>
      <c r="O8659" s="545" t="s">
        <v>13413</v>
      </c>
      <c r="P8659" s="549">
        <v>6227</v>
      </c>
      <c r="Q8659" s="549">
        <v>1</v>
      </c>
      <c r="R8659" s="549">
        <v>59</v>
      </c>
      <c r="S8659" s="548"/>
      <c r="T8659" s="548"/>
      <c r="U8659" s="99"/>
    </row>
    <row r="8660" spans="1:21" ht="19.5" customHeight="1">
      <c r="A8660" s="545">
        <v>103435</v>
      </c>
      <c r="B8660" s="545" t="s">
        <v>4051</v>
      </c>
      <c r="C8660" s="545" t="s">
        <v>209</v>
      </c>
      <c r="D8660" s="546"/>
      <c r="E8660" s="171" t="str">
        <f t="shared" si="135"/>
        <v>1900</v>
      </c>
      <c r="F8660" s="547">
        <v>0</v>
      </c>
      <c r="G8660" s="548">
        <v>0</v>
      </c>
      <c r="H8660" s="547">
        <v>0</v>
      </c>
      <c r="I8660" s="545" t="s">
        <v>12973</v>
      </c>
      <c r="J8660" s="545"/>
      <c r="K8660" s="545" t="s">
        <v>13413</v>
      </c>
      <c r="L8660" s="545" t="s">
        <v>13413</v>
      </c>
      <c r="M8660" s="548" t="s">
        <v>13758</v>
      </c>
      <c r="N8660" s="545" t="s">
        <v>13413</v>
      </c>
      <c r="O8660" s="545" t="s">
        <v>13413</v>
      </c>
      <c r="P8660" s="549">
        <v>6228</v>
      </c>
      <c r="Q8660" s="549">
        <v>1</v>
      </c>
      <c r="R8660" s="549">
        <v>59</v>
      </c>
      <c r="S8660" s="548"/>
      <c r="T8660" s="548"/>
      <c r="U8660" s="99"/>
    </row>
    <row r="8661" spans="1:21" ht="19.5" customHeight="1">
      <c r="A8661" s="545">
        <v>103436</v>
      </c>
      <c r="B8661" s="545" t="s">
        <v>1932</v>
      </c>
      <c r="C8661" s="545" t="s">
        <v>209</v>
      </c>
      <c r="D8661" s="546">
        <v>46052</v>
      </c>
      <c r="E8661" s="171" t="str">
        <f t="shared" si="135"/>
        <v>2026</v>
      </c>
      <c r="F8661" s="547">
        <v>13624</v>
      </c>
      <c r="G8661" s="548">
        <v>0.19</v>
      </c>
      <c r="H8661" s="547">
        <v>11448.74</v>
      </c>
      <c r="I8661" s="545" t="s">
        <v>12706</v>
      </c>
      <c r="J8661" s="545" t="s">
        <v>13307</v>
      </c>
      <c r="K8661" s="545" t="s">
        <v>13413</v>
      </c>
      <c r="L8661" s="545" t="s">
        <v>13413</v>
      </c>
      <c r="M8661" s="548" t="s">
        <v>13758</v>
      </c>
      <c r="N8661" s="545" t="s">
        <v>13413</v>
      </c>
      <c r="O8661" s="545" t="s">
        <v>13413</v>
      </c>
      <c r="P8661" s="549">
        <v>6229</v>
      </c>
      <c r="Q8661" s="549">
        <v>1</v>
      </c>
      <c r="R8661" s="549">
        <v>128</v>
      </c>
      <c r="S8661" s="548">
        <v>2228</v>
      </c>
      <c r="T8661" s="548"/>
      <c r="U8661" s="99"/>
    </row>
    <row r="8662" spans="1:21" ht="19.5" customHeight="1">
      <c r="A8662" s="545">
        <v>103437</v>
      </c>
      <c r="B8662" s="545" t="s">
        <v>1797</v>
      </c>
      <c r="C8662" s="545" t="s">
        <v>209</v>
      </c>
      <c r="D8662" s="546"/>
      <c r="E8662" s="171" t="str">
        <f t="shared" si="135"/>
        <v>1900</v>
      </c>
      <c r="F8662" s="547">
        <v>0</v>
      </c>
      <c r="G8662" s="548">
        <v>0</v>
      </c>
      <c r="H8662" s="547">
        <v>0</v>
      </c>
      <c r="I8662" s="545" t="s">
        <v>12637</v>
      </c>
      <c r="J8662" s="545"/>
      <c r="K8662" s="545" t="s">
        <v>13413</v>
      </c>
      <c r="L8662" s="545" t="s">
        <v>13413</v>
      </c>
      <c r="M8662" s="548" t="s">
        <v>13758</v>
      </c>
      <c r="N8662" s="545" t="s">
        <v>13413</v>
      </c>
      <c r="O8662" s="545" t="s">
        <v>13413</v>
      </c>
      <c r="P8662" s="549">
        <v>6230</v>
      </c>
      <c r="Q8662" s="549">
        <v>1</v>
      </c>
      <c r="R8662" s="549">
        <v>13</v>
      </c>
      <c r="S8662" s="548"/>
      <c r="T8662" s="548"/>
      <c r="U8662" s="99"/>
    </row>
    <row r="8663" spans="1:21" ht="19.5" customHeight="1">
      <c r="A8663" s="545">
        <v>103438</v>
      </c>
      <c r="B8663" s="545" t="s">
        <v>10193</v>
      </c>
      <c r="C8663" s="545" t="s">
        <v>221</v>
      </c>
      <c r="D8663" s="546"/>
      <c r="E8663" s="171" t="str">
        <f t="shared" si="135"/>
        <v>1900</v>
      </c>
      <c r="F8663" s="547">
        <v>0</v>
      </c>
      <c r="G8663" s="548">
        <v>0</v>
      </c>
      <c r="H8663" s="547">
        <v>0</v>
      </c>
      <c r="I8663" s="545" t="s">
        <v>12973</v>
      </c>
      <c r="J8663" s="545"/>
      <c r="K8663" s="545" t="s">
        <v>13413</v>
      </c>
      <c r="L8663" s="545" t="s">
        <v>13413</v>
      </c>
      <c r="M8663" s="548" t="s">
        <v>13758</v>
      </c>
      <c r="N8663" s="545" t="s">
        <v>13413</v>
      </c>
      <c r="O8663" s="545" t="s">
        <v>13413</v>
      </c>
      <c r="P8663" s="549">
        <v>6231</v>
      </c>
      <c r="Q8663" s="549">
        <v>1</v>
      </c>
      <c r="R8663" s="549">
        <v>59</v>
      </c>
      <c r="S8663" s="548"/>
      <c r="T8663" s="548"/>
      <c r="U8663" s="99"/>
    </row>
    <row r="8664" spans="1:21" ht="19.5" customHeight="1">
      <c r="A8664" s="545">
        <v>103439</v>
      </c>
      <c r="B8664" s="545" t="s">
        <v>10192</v>
      </c>
      <c r="C8664" s="545" t="s">
        <v>216</v>
      </c>
      <c r="D8664" s="546"/>
      <c r="E8664" s="171" t="str">
        <f t="shared" si="135"/>
        <v>1900</v>
      </c>
      <c r="F8664" s="547">
        <v>0</v>
      </c>
      <c r="G8664" s="548">
        <v>0</v>
      </c>
      <c r="H8664" s="547">
        <v>0</v>
      </c>
      <c r="I8664" s="545" t="s">
        <v>12642</v>
      </c>
      <c r="J8664" s="545"/>
      <c r="K8664" s="545" t="s">
        <v>13413</v>
      </c>
      <c r="L8664" s="545" t="s">
        <v>13413</v>
      </c>
      <c r="M8664" s="548" t="s">
        <v>13758</v>
      </c>
      <c r="N8664" s="545" t="s">
        <v>13413</v>
      </c>
      <c r="O8664" s="545" t="s">
        <v>13413</v>
      </c>
      <c r="P8664" s="549">
        <v>6232</v>
      </c>
      <c r="Q8664" s="549">
        <v>1</v>
      </c>
      <c r="R8664" s="549">
        <v>135</v>
      </c>
      <c r="S8664" s="548"/>
      <c r="T8664" s="548"/>
      <c r="U8664" s="99"/>
    </row>
    <row r="8665" spans="1:21" ht="19.5" customHeight="1">
      <c r="A8665" s="545">
        <v>103440</v>
      </c>
      <c r="B8665" s="545" t="s">
        <v>3692</v>
      </c>
      <c r="C8665" s="545" t="s">
        <v>209</v>
      </c>
      <c r="D8665" s="546"/>
      <c r="E8665" s="171" t="str">
        <f t="shared" si="135"/>
        <v>1900</v>
      </c>
      <c r="F8665" s="547">
        <v>0</v>
      </c>
      <c r="G8665" s="548">
        <v>0</v>
      </c>
      <c r="H8665" s="547">
        <v>0</v>
      </c>
      <c r="I8665" s="545" t="s">
        <v>12702</v>
      </c>
      <c r="J8665" s="545"/>
      <c r="K8665" s="545" t="s">
        <v>13413</v>
      </c>
      <c r="L8665" s="545" t="s">
        <v>13413</v>
      </c>
      <c r="M8665" s="548" t="s">
        <v>13758</v>
      </c>
      <c r="N8665" s="545" t="s">
        <v>13413</v>
      </c>
      <c r="O8665" s="545" t="s">
        <v>13413</v>
      </c>
      <c r="P8665" s="549">
        <v>6233</v>
      </c>
      <c r="Q8665" s="549">
        <v>1</v>
      </c>
      <c r="R8665" s="549">
        <v>27</v>
      </c>
      <c r="S8665" s="548"/>
      <c r="T8665" s="548"/>
      <c r="U8665" s="99"/>
    </row>
    <row r="8666" spans="1:21" ht="19.5" customHeight="1">
      <c r="A8666" s="545">
        <v>103441</v>
      </c>
      <c r="B8666" s="545" t="s">
        <v>2451</v>
      </c>
      <c r="C8666" s="545" t="s">
        <v>216</v>
      </c>
      <c r="D8666" s="546"/>
      <c r="E8666" s="171" t="str">
        <f t="shared" si="135"/>
        <v>1900</v>
      </c>
      <c r="F8666" s="547">
        <v>0</v>
      </c>
      <c r="G8666" s="548">
        <v>0</v>
      </c>
      <c r="H8666" s="547">
        <v>0</v>
      </c>
      <c r="I8666" s="545" t="s">
        <v>12676</v>
      </c>
      <c r="J8666" s="545"/>
      <c r="K8666" s="545" t="s">
        <v>13413</v>
      </c>
      <c r="L8666" s="545" t="s">
        <v>13413</v>
      </c>
      <c r="M8666" s="548" t="s">
        <v>13758</v>
      </c>
      <c r="N8666" s="545" t="s">
        <v>13413</v>
      </c>
      <c r="O8666" s="545" t="s">
        <v>13413</v>
      </c>
      <c r="P8666" s="549">
        <v>6234</v>
      </c>
      <c r="Q8666" s="549">
        <v>1</v>
      </c>
      <c r="R8666" s="549">
        <v>14</v>
      </c>
      <c r="S8666" s="548"/>
      <c r="T8666" s="548"/>
      <c r="U8666" s="99"/>
    </row>
    <row r="8667" spans="1:21" ht="19.5" customHeight="1">
      <c r="A8667" s="545">
        <v>103442</v>
      </c>
      <c r="B8667" s="545" t="s">
        <v>10191</v>
      </c>
      <c r="C8667" s="545" t="s">
        <v>216</v>
      </c>
      <c r="D8667" s="546"/>
      <c r="E8667" s="171" t="str">
        <f t="shared" si="135"/>
        <v>1900</v>
      </c>
      <c r="F8667" s="547">
        <v>0</v>
      </c>
      <c r="G8667" s="548">
        <v>0</v>
      </c>
      <c r="H8667" s="547">
        <v>0</v>
      </c>
      <c r="I8667" s="545" t="s">
        <v>12676</v>
      </c>
      <c r="J8667" s="545"/>
      <c r="K8667" s="545" t="s">
        <v>13413</v>
      </c>
      <c r="L8667" s="545" t="s">
        <v>13413</v>
      </c>
      <c r="M8667" s="548" t="s">
        <v>13758</v>
      </c>
      <c r="N8667" s="545" t="s">
        <v>13413</v>
      </c>
      <c r="O8667" s="545" t="s">
        <v>13413</v>
      </c>
      <c r="P8667" s="549">
        <v>6235</v>
      </c>
      <c r="Q8667" s="549">
        <v>1</v>
      </c>
      <c r="R8667" s="549">
        <v>14</v>
      </c>
      <c r="S8667" s="548"/>
      <c r="T8667" s="548"/>
      <c r="U8667" s="99"/>
    </row>
    <row r="8668" spans="1:21" ht="19.5" customHeight="1">
      <c r="A8668" s="545">
        <v>103443</v>
      </c>
      <c r="B8668" s="545" t="s">
        <v>10190</v>
      </c>
      <c r="C8668" s="545" t="s">
        <v>216</v>
      </c>
      <c r="D8668" s="546"/>
      <c r="E8668" s="171" t="str">
        <f t="shared" si="135"/>
        <v>1900</v>
      </c>
      <c r="F8668" s="547">
        <v>0</v>
      </c>
      <c r="G8668" s="548">
        <v>0</v>
      </c>
      <c r="H8668" s="547">
        <v>0</v>
      </c>
      <c r="I8668" s="545" t="s">
        <v>12676</v>
      </c>
      <c r="J8668" s="545"/>
      <c r="K8668" s="545" t="s">
        <v>13413</v>
      </c>
      <c r="L8668" s="545" t="s">
        <v>13413</v>
      </c>
      <c r="M8668" s="548" t="s">
        <v>13758</v>
      </c>
      <c r="N8668" s="545" t="s">
        <v>13413</v>
      </c>
      <c r="O8668" s="545" t="s">
        <v>13413</v>
      </c>
      <c r="P8668" s="549">
        <v>6236</v>
      </c>
      <c r="Q8668" s="549">
        <v>1</v>
      </c>
      <c r="R8668" s="549">
        <v>14</v>
      </c>
      <c r="S8668" s="548"/>
      <c r="T8668" s="548"/>
      <c r="U8668" s="99"/>
    </row>
    <row r="8669" spans="1:21" ht="19.5" customHeight="1">
      <c r="A8669" s="545">
        <v>103444</v>
      </c>
      <c r="B8669" s="545" t="s">
        <v>10189</v>
      </c>
      <c r="C8669" s="545" t="s">
        <v>216</v>
      </c>
      <c r="D8669" s="546"/>
      <c r="E8669" s="171" t="str">
        <f t="shared" si="135"/>
        <v>1900</v>
      </c>
      <c r="F8669" s="547">
        <v>0</v>
      </c>
      <c r="G8669" s="548">
        <v>0</v>
      </c>
      <c r="H8669" s="547">
        <v>0</v>
      </c>
      <c r="I8669" s="545" t="s">
        <v>12676</v>
      </c>
      <c r="J8669" s="545"/>
      <c r="K8669" s="545" t="s">
        <v>13413</v>
      </c>
      <c r="L8669" s="545" t="s">
        <v>13413</v>
      </c>
      <c r="M8669" s="548" t="s">
        <v>13758</v>
      </c>
      <c r="N8669" s="545" t="s">
        <v>13413</v>
      </c>
      <c r="O8669" s="545" t="s">
        <v>13413</v>
      </c>
      <c r="P8669" s="549">
        <v>6237</v>
      </c>
      <c r="Q8669" s="549">
        <v>1</v>
      </c>
      <c r="R8669" s="549">
        <v>14</v>
      </c>
      <c r="S8669" s="548"/>
      <c r="T8669" s="548"/>
      <c r="U8669" s="99"/>
    </row>
    <row r="8670" spans="1:21" ht="19.5" customHeight="1">
      <c r="A8670" s="545">
        <v>103445</v>
      </c>
      <c r="B8670" s="545" t="s">
        <v>10188</v>
      </c>
      <c r="C8670" s="545" t="s">
        <v>216</v>
      </c>
      <c r="D8670" s="546"/>
      <c r="E8670" s="171" t="str">
        <f t="shared" si="135"/>
        <v>1900</v>
      </c>
      <c r="F8670" s="547">
        <v>0</v>
      </c>
      <c r="G8670" s="548">
        <v>0</v>
      </c>
      <c r="H8670" s="547">
        <v>0</v>
      </c>
      <c r="I8670" s="545" t="s">
        <v>12676</v>
      </c>
      <c r="J8670" s="545"/>
      <c r="K8670" s="545" t="s">
        <v>13413</v>
      </c>
      <c r="L8670" s="545" t="s">
        <v>13413</v>
      </c>
      <c r="M8670" s="548" t="s">
        <v>13758</v>
      </c>
      <c r="N8670" s="545" t="s">
        <v>13413</v>
      </c>
      <c r="O8670" s="545" t="s">
        <v>13413</v>
      </c>
      <c r="P8670" s="549">
        <v>6238</v>
      </c>
      <c r="Q8670" s="549">
        <v>1</v>
      </c>
      <c r="R8670" s="549">
        <v>14</v>
      </c>
      <c r="S8670" s="548"/>
      <c r="T8670" s="548"/>
      <c r="U8670" s="99"/>
    </row>
    <row r="8671" spans="1:21" ht="19.5" customHeight="1">
      <c r="A8671" s="545">
        <v>103446</v>
      </c>
      <c r="B8671" s="545" t="s">
        <v>7235</v>
      </c>
      <c r="C8671" s="545" t="s">
        <v>216</v>
      </c>
      <c r="D8671" s="546">
        <v>46052</v>
      </c>
      <c r="E8671" s="171" t="str">
        <f t="shared" si="135"/>
        <v>2026</v>
      </c>
      <c r="F8671" s="547">
        <v>1303396</v>
      </c>
      <c r="G8671" s="548">
        <v>0.19</v>
      </c>
      <c r="H8671" s="547">
        <v>1095290.76</v>
      </c>
      <c r="I8671" s="545" t="s">
        <v>12670</v>
      </c>
      <c r="J8671" s="545" t="s">
        <v>13307</v>
      </c>
      <c r="K8671" s="545" t="s">
        <v>13413</v>
      </c>
      <c r="L8671" s="545" t="s">
        <v>13413</v>
      </c>
      <c r="M8671" s="548" t="s">
        <v>13758</v>
      </c>
      <c r="N8671" s="545" t="s">
        <v>13413</v>
      </c>
      <c r="O8671" s="545" t="s">
        <v>13413</v>
      </c>
      <c r="P8671" s="549">
        <v>6239</v>
      </c>
      <c r="Q8671" s="549">
        <v>1</v>
      </c>
      <c r="R8671" s="549">
        <v>24</v>
      </c>
      <c r="S8671" s="548">
        <v>2228</v>
      </c>
      <c r="T8671" s="548"/>
      <c r="U8671" s="99"/>
    </row>
    <row r="8672" spans="1:21" ht="19.5" customHeight="1">
      <c r="A8672" s="545">
        <v>103447</v>
      </c>
      <c r="B8672" s="545" t="s">
        <v>5968</v>
      </c>
      <c r="C8672" s="545" t="s">
        <v>216</v>
      </c>
      <c r="D8672" s="546">
        <v>43843</v>
      </c>
      <c r="E8672" s="171" t="str">
        <f t="shared" si="135"/>
        <v>2020</v>
      </c>
      <c r="F8672" s="547">
        <v>574232</v>
      </c>
      <c r="G8672" s="548">
        <v>0.19</v>
      </c>
      <c r="H8672" s="547">
        <v>482547.9</v>
      </c>
      <c r="I8672" s="545" t="s">
        <v>12973</v>
      </c>
      <c r="J8672" s="545" t="s">
        <v>13297</v>
      </c>
      <c r="K8672" s="545"/>
      <c r="L8672" s="545" t="s">
        <v>13413</v>
      </c>
      <c r="M8672" s="548" t="s">
        <v>13758</v>
      </c>
      <c r="N8672" s="545" t="s">
        <v>13413</v>
      </c>
      <c r="O8672" s="545" t="s">
        <v>13413</v>
      </c>
      <c r="P8672" s="549">
        <v>6240</v>
      </c>
      <c r="Q8672" s="549">
        <v>1</v>
      </c>
      <c r="R8672" s="549">
        <v>59</v>
      </c>
      <c r="S8672" s="548">
        <v>2257</v>
      </c>
      <c r="T8672" s="548"/>
      <c r="U8672" s="99"/>
    </row>
    <row r="8673" spans="1:21" ht="19.5" customHeight="1">
      <c r="A8673" s="545">
        <v>103448</v>
      </c>
      <c r="B8673" s="545" t="s">
        <v>6638</v>
      </c>
      <c r="C8673" s="545" t="s">
        <v>216</v>
      </c>
      <c r="D8673" s="546">
        <v>44588</v>
      </c>
      <c r="E8673" s="171" t="str">
        <f t="shared" si="135"/>
        <v>2022</v>
      </c>
      <c r="F8673" s="547">
        <v>176591</v>
      </c>
      <c r="G8673" s="548">
        <v>0.19</v>
      </c>
      <c r="H8673" s="547">
        <v>148395.79999999999</v>
      </c>
      <c r="I8673" s="545" t="s">
        <v>12701</v>
      </c>
      <c r="J8673" s="545" t="s">
        <v>13297</v>
      </c>
      <c r="K8673" s="545" t="s">
        <v>19060</v>
      </c>
      <c r="L8673" s="545" t="s">
        <v>13413</v>
      </c>
      <c r="M8673" s="548" t="s">
        <v>13758</v>
      </c>
      <c r="N8673" s="545" t="s">
        <v>13413</v>
      </c>
      <c r="O8673" s="545" t="s">
        <v>13413</v>
      </c>
      <c r="P8673" s="549">
        <v>6241</v>
      </c>
      <c r="Q8673" s="549">
        <v>1</v>
      </c>
      <c r="R8673" s="549">
        <v>10</v>
      </c>
      <c r="S8673" s="548">
        <v>2257</v>
      </c>
      <c r="T8673" s="548"/>
      <c r="U8673" s="99"/>
    </row>
    <row r="8674" spans="1:21" ht="19.5" customHeight="1">
      <c r="A8674" s="545">
        <v>103449</v>
      </c>
      <c r="B8674" s="545" t="s">
        <v>7474</v>
      </c>
      <c r="C8674" s="545" t="s">
        <v>216</v>
      </c>
      <c r="D8674" s="546">
        <v>44585</v>
      </c>
      <c r="E8674" s="171" t="str">
        <f t="shared" si="135"/>
        <v>2022</v>
      </c>
      <c r="F8674" s="547">
        <v>803776.65</v>
      </c>
      <c r="G8674" s="548">
        <v>0.19</v>
      </c>
      <c r="H8674" s="547">
        <v>675442.56</v>
      </c>
      <c r="I8674" s="545" t="s">
        <v>12718</v>
      </c>
      <c r="J8674" s="545" t="s">
        <v>13297</v>
      </c>
      <c r="K8674" s="545" t="s">
        <v>13413</v>
      </c>
      <c r="L8674" s="545" t="s">
        <v>13413</v>
      </c>
      <c r="M8674" s="548" t="s">
        <v>13758</v>
      </c>
      <c r="N8674" s="545" t="s">
        <v>13413</v>
      </c>
      <c r="O8674" s="545" t="s">
        <v>13413</v>
      </c>
      <c r="P8674" s="549">
        <v>6242</v>
      </c>
      <c r="Q8674" s="549">
        <v>1</v>
      </c>
      <c r="R8674" s="549">
        <v>137</v>
      </c>
      <c r="S8674" s="548">
        <v>2257</v>
      </c>
      <c r="T8674" s="548"/>
      <c r="U8674" s="99"/>
    </row>
    <row r="8675" spans="1:21" ht="19.5" customHeight="1">
      <c r="A8675" s="545">
        <v>103450</v>
      </c>
      <c r="B8675" s="545" t="s">
        <v>10187</v>
      </c>
      <c r="C8675" s="545" t="s">
        <v>216</v>
      </c>
      <c r="D8675" s="546"/>
      <c r="E8675" s="171" t="str">
        <f t="shared" si="135"/>
        <v>1900</v>
      </c>
      <c r="F8675" s="547">
        <v>0</v>
      </c>
      <c r="G8675" s="548">
        <v>0</v>
      </c>
      <c r="H8675" s="547">
        <v>0</v>
      </c>
      <c r="I8675" s="545" t="s">
        <v>12973</v>
      </c>
      <c r="J8675" s="545"/>
      <c r="K8675" s="545" t="s">
        <v>13413</v>
      </c>
      <c r="L8675" s="545" t="s">
        <v>13413</v>
      </c>
      <c r="M8675" s="548" t="s">
        <v>13758</v>
      </c>
      <c r="N8675" s="545" t="s">
        <v>13413</v>
      </c>
      <c r="O8675" s="545" t="s">
        <v>13413</v>
      </c>
      <c r="P8675" s="549">
        <v>6243</v>
      </c>
      <c r="Q8675" s="549">
        <v>1</v>
      </c>
      <c r="R8675" s="549">
        <v>59</v>
      </c>
      <c r="S8675" s="548"/>
      <c r="T8675" s="548"/>
      <c r="U8675" s="99"/>
    </row>
    <row r="8676" spans="1:21" ht="19.5" customHeight="1">
      <c r="A8676" s="545">
        <v>103451</v>
      </c>
      <c r="B8676" s="545" t="s">
        <v>3693</v>
      </c>
      <c r="C8676" s="545" t="s">
        <v>209</v>
      </c>
      <c r="D8676" s="546"/>
      <c r="E8676" s="171" t="str">
        <f t="shared" si="135"/>
        <v>1900</v>
      </c>
      <c r="F8676" s="547">
        <v>0</v>
      </c>
      <c r="G8676" s="548">
        <v>0</v>
      </c>
      <c r="H8676" s="547">
        <v>0</v>
      </c>
      <c r="I8676" s="545" t="s">
        <v>12702</v>
      </c>
      <c r="J8676" s="545"/>
      <c r="K8676" s="545" t="s">
        <v>13413</v>
      </c>
      <c r="L8676" s="545" t="s">
        <v>13413</v>
      </c>
      <c r="M8676" s="548" t="s">
        <v>13758</v>
      </c>
      <c r="N8676" s="545" t="s">
        <v>13413</v>
      </c>
      <c r="O8676" s="545" t="s">
        <v>13413</v>
      </c>
      <c r="P8676" s="549">
        <v>6244</v>
      </c>
      <c r="Q8676" s="549">
        <v>1</v>
      </c>
      <c r="R8676" s="549">
        <v>27</v>
      </c>
      <c r="S8676" s="548"/>
      <c r="T8676" s="548"/>
      <c r="U8676" s="99"/>
    </row>
    <row r="8677" spans="1:21" ht="19.5" customHeight="1">
      <c r="A8677" s="545">
        <v>103452</v>
      </c>
      <c r="B8677" s="545" t="s">
        <v>3696</v>
      </c>
      <c r="C8677" s="545" t="s">
        <v>216</v>
      </c>
      <c r="D8677" s="546"/>
      <c r="E8677" s="171" t="str">
        <f t="shared" si="135"/>
        <v>1900</v>
      </c>
      <c r="F8677" s="547">
        <v>0</v>
      </c>
      <c r="G8677" s="548">
        <v>0</v>
      </c>
      <c r="H8677" s="547">
        <v>0</v>
      </c>
      <c r="I8677" s="545" t="s">
        <v>12702</v>
      </c>
      <c r="J8677" s="545"/>
      <c r="K8677" s="545" t="s">
        <v>13413</v>
      </c>
      <c r="L8677" s="545" t="s">
        <v>13413</v>
      </c>
      <c r="M8677" s="548" t="s">
        <v>13758</v>
      </c>
      <c r="N8677" s="545" t="s">
        <v>13413</v>
      </c>
      <c r="O8677" s="545" t="s">
        <v>13413</v>
      </c>
      <c r="P8677" s="549">
        <v>6245</v>
      </c>
      <c r="Q8677" s="549">
        <v>1</v>
      </c>
      <c r="R8677" s="549">
        <v>27</v>
      </c>
      <c r="S8677" s="548"/>
      <c r="T8677" s="548"/>
      <c r="U8677" s="99"/>
    </row>
    <row r="8678" spans="1:21" ht="19.5" customHeight="1">
      <c r="A8678" s="545">
        <v>103453</v>
      </c>
      <c r="B8678" s="545" t="s">
        <v>3697</v>
      </c>
      <c r="C8678" s="545" t="s">
        <v>216</v>
      </c>
      <c r="D8678" s="546"/>
      <c r="E8678" s="171" t="str">
        <f t="shared" si="135"/>
        <v>1900</v>
      </c>
      <c r="F8678" s="547">
        <v>0</v>
      </c>
      <c r="G8678" s="548">
        <v>0</v>
      </c>
      <c r="H8678" s="547">
        <v>0</v>
      </c>
      <c r="I8678" s="545" t="s">
        <v>12702</v>
      </c>
      <c r="J8678" s="545"/>
      <c r="K8678" s="545" t="s">
        <v>13413</v>
      </c>
      <c r="L8678" s="545" t="s">
        <v>13413</v>
      </c>
      <c r="M8678" s="548" t="s">
        <v>13758</v>
      </c>
      <c r="N8678" s="545" t="s">
        <v>13413</v>
      </c>
      <c r="O8678" s="545" t="s">
        <v>13413</v>
      </c>
      <c r="P8678" s="549">
        <v>6246</v>
      </c>
      <c r="Q8678" s="549">
        <v>1</v>
      </c>
      <c r="R8678" s="549">
        <v>27</v>
      </c>
      <c r="S8678" s="548"/>
      <c r="T8678" s="548"/>
      <c r="U8678" s="99"/>
    </row>
    <row r="8679" spans="1:21" ht="19.5" customHeight="1">
      <c r="A8679" s="545">
        <v>103454</v>
      </c>
      <c r="B8679" s="545" t="s">
        <v>3682</v>
      </c>
      <c r="C8679" s="545" t="s">
        <v>216</v>
      </c>
      <c r="D8679" s="546"/>
      <c r="E8679" s="171" t="str">
        <f t="shared" si="135"/>
        <v>1900</v>
      </c>
      <c r="F8679" s="547">
        <v>0</v>
      </c>
      <c r="G8679" s="548">
        <v>0</v>
      </c>
      <c r="H8679" s="547">
        <v>0</v>
      </c>
      <c r="I8679" s="545" t="s">
        <v>12702</v>
      </c>
      <c r="J8679" s="545"/>
      <c r="K8679" s="545" t="s">
        <v>13413</v>
      </c>
      <c r="L8679" s="545" t="s">
        <v>13413</v>
      </c>
      <c r="M8679" s="548" t="s">
        <v>13758</v>
      </c>
      <c r="N8679" s="545" t="s">
        <v>13413</v>
      </c>
      <c r="O8679" s="545" t="s">
        <v>13413</v>
      </c>
      <c r="P8679" s="549">
        <v>6247</v>
      </c>
      <c r="Q8679" s="549">
        <v>1</v>
      </c>
      <c r="R8679" s="549">
        <v>27</v>
      </c>
      <c r="S8679" s="548"/>
      <c r="T8679" s="548"/>
      <c r="U8679" s="99"/>
    </row>
    <row r="8680" spans="1:21" ht="19.5" customHeight="1">
      <c r="A8680" s="545">
        <v>103455</v>
      </c>
      <c r="B8680" s="545" t="s">
        <v>3689</v>
      </c>
      <c r="C8680" s="545" t="s">
        <v>216</v>
      </c>
      <c r="D8680" s="546"/>
      <c r="E8680" s="171" t="str">
        <f t="shared" si="135"/>
        <v>1900</v>
      </c>
      <c r="F8680" s="547">
        <v>0</v>
      </c>
      <c r="G8680" s="548">
        <v>0</v>
      </c>
      <c r="H8680" s="547">
        <v>0</v>
      </c>
      <c r="I8680" s="545" t="s">
        <v>12702</v>
      </c>
      <c r="J8680" s="545"/>
      <c r="K8680" s="545" t="s">
        <v>13413</v>
      </c>
      <c r="L8680" s="545" t="s">
        <v>13413</v>
      </c>
      <c r="M8680" s="548" t="s">
        <v>13758</v>
      </c>
      <c r="N8680" s="545" t="s">
        <v>13413</v>
      </c>
      <c r="O8680" s="545" t="s">
        <v>13413</v>
      </c>
      <c r="P8680" s="549">
        <v>6248</v>
      </c>
      <c r="Q8680" s="549">
        <v>1</v>
      </c>
      <c r="R8680" s="549">
        <v>27</v>
      </c>
      <c r="S8680" s="548"/>
      <c r="T8680" s="548"/>
      <c r="U8680" s="99"/>
    </row>
    <row r="8681" spans="1:21" ht="19.5" customHeight="1">
      <c r="A8681" s="545">
        <v>103456</v>
      </c>
      <c r="B8681" s="545" t="s">
        <v>10186</v>
      </c>
      <c r="C8681" s="545" t="s">
        <v>216</v>
      </c>
      <c r="D8681" s="546"/>
      <c r="E8681" s="171" t="str">
        <f t="shared" si="135"/>
        <v>1900</v>
      </c>
      <c r="F8681" s="547">
        <v>0</v>
      </c>
      <c r="G8681" s="548">
        <v>0</v>
      </c>
      <c r="H8681" s="547">
        <v>0</v>
      </c>
      <c r="I8681" s="545" t="s">
        <v>12973</v>
      </c>
      <c r="J8681" s="545"/>
      <c r="K8681" s="545" t="s">
        <v>13413</v>
      </c>
      <c r="L8681" s="545" t="s">
        <v>13413</v>
      </c>
      <c r="M8681" s="548" t="s">
        <v>13758</v>
      </c>
      <c r="N8681" s="545" t="s">
        <v>13413</v>
      </c>
      <c r="O8681" s="545" t="s">
        <v>13413</v>
      </c>
      <c r="P8681" s="549">
        <v>6249</v>
      </c>
      <c r="Q8681" s="549">
        <v>1</v>
      </c>
      <c r="R8681" s="549">
        <v>59</v>
      </c>
      <c r="S8681" s="548"/>
      <c r="T8681" s="548"/>
      <c r="U8681" s="99"/>
    </row>
    <row r="8682" spans="1:21" ht="19.5" customHeight="1">
      <c r="A8682" s="545">
        <v>103457</v>
      </c>
      <c r="B8682" s="545" t="s">
        <v>6977</v>
      </c>
      <c r="C8682" s="545" t="s">
        <v>216</v>
      </c>
      <c r="D8682" s="546">
        <v>46052</v>
      </c>
      <c r="E8682" s="171" t="str">
        <f t="shared" si="135"/>
        <v>2026</v>
      </c>
      <c r="F8682" s="547">
        <v>308522</v>
      </c>
      <c r="G8682" s="548">
        <v>0.19</v>
      </c>
      <c r="H8682" s="547">
        <v>259262.18</v>
      </c>
      <c r="I8682" s="545" t="s">
        <v>12637</v>
      </c>
      <c r="J8682" s="545" t="s">
        <v>13307</v>
      </c>
      <c r="K8682" s="545" t="s">
        <v>19061</v>
      </c>
      <c r="L8682" s="545" t="s">
        <v>13413</v>
      </c>
      <c r="M8682" s="548" t="s">
        <v>13758</v>
      </c>
      <c r="N8682" s="545" t="s">
        <v>13413</v>
      </c>
      <c r="O8682" s="545" t="s">
        <v>13413</v>
      </c>
      <c r="P8682" s="549">
        <v>6250</v>
      </c>
      <c r="Q8682" s="549">
        <v>1</v>
      </c>
      <c r="R8682" s="549">
        <v>13</v>
      </c>
      <c r="S8682" s="548">
        <v>2228</v>
      </c>
      <c r="T8682" s="548"/>
      <c r="U8682" s="99"/>
    </row>
    <row r="8683" spans="1:21" ht="19.5" customHeight="1">
      <c r="A8683" s="545">
        <v>103458</v>
      </c>
      <c r="B8683" s="545" t="s">
        <v>2306</v>
      </c>
      <c r="C8683" s="545" t="s">
        <v>216</v>
      </c>
      <c r="D8683" s="546">
        <v>43839</v>
      </c>
      <c r="E8683" s="171" t="str">
        <f t="shared" si="135"/>
        <v>2020</v>
      </c>
      <c r="F8683" s="547">
        <v>141616</v>
      </c>
      <c r="G8683" s="548">
        <v>0.19</v>
      </c>
      <c r="H8683" s="547">
        <v>119005.04</v>
      </c>
      <c r="I8683" s="545" t="s">
        <v>12715</v>
      </c>
      <c r="J8683" s="545" t="s">
        <v>13297</v>
      </c>
      <c r="K8683" s="545" t="s">
        <v>13413</v>
      </c>
      <c r="L8683" s="545" t="s">
        <v>14624</v>
      </c>
      <c r="M8683" s="548" t="s">
        <v>13758</v>
      </c>
      <c r="N8683" s="545" t="s">
        <v>13413</v>
      </c>
      <c r="O8683" s="545" t="s">
        <v>14625</v>
      </c>
      <c r="P8683" s="549">
        <v>6251</v>
      </c>
      <c r="Q8683" s="549">
        <v>1</v>
      </c>
      <c r="R8683" s="549">
        <v>129</v>
      </c>
      <c r="S8683" s="548">
        <v>2257</v>
      </c>
      <c r="T8683" s="548"/>
      <c r="U8683" s="99"/>
    </row>
    <row r="8684" spans="1:21" ht="19.5" customHeight="1">
      <c r="A8684" s="545">
        <v>103459</v>
      </c>
      <c r="B8684" s="545" t="s">
        <v>2228</v>
      </c>
      <c r="C8684" s="545" t="s">
        <v>216</v>
      </c>
      <c r="D8684" s="546">
        <v>46052</v>
      </c>
      <c r="E8684" s="171" t="str">
        <f t="shared" si="135"/>
        <v>2026</v>
      </c>
      <c r="F8684" s="547">
        <v>417491</v>
      </c>
      <c r="G8684" s="548">
        <v>0.19</v>
      </c>
      <c r="H8684" s="547">
        <v>350832.77</v>
      </c>
      <c r="I8684" s="545" t="s">
        <v>12637</v>
      </c>
      <c r="J8684" s="545" t="s">
        <v>13307</v>
      </c>
      <c r="K8684" s="545" t="s">
        <v>19062</v>
      </c>
      <c r="L8684" s="545" t="s">
        <v>13413</v>
      </c>
      <c r="M8684" s="548" t="s">
        <v>13758</v>
      </c>
      <c r="N8684" s="545" t="s">
        <v>13413</v>
      </c>
      <c r="O8684" s="545" t="s">
        <v>13413</v>
      </c>
      <c r="P8684" s="549">
        <v>6252</v>
      </c>
      <c r="Q8684" s="549">
        <v>1</v>
      </c>
      <c r="R8684" s="549">
        <v>13</v>
      </c>
      <c r="S8684" s="548">
        <v>2228</v>
      </c>
      <c r="T8684" s="548"/>
      <c r="U8684" s="99"/>
    </row>
    <row r="8685" spans="1:21" ht="19.5" customHeight="1">
      <c r="A8685" s="545">
        <v>103460</v>
      </c>
      <c r="B8685" s="545" t="s">
        <v>10185</v>
      </c>
      <c r="C8685" s="545" t="s">
        <v>216</v>
      </c>
      <c r="D8685" s="546">
        <v>46052</v>
      </c>
      <c r="E8685" s="171" t="str">
        <f t="shared" si="135"/>
        <v>2026</v>
      </c>
      <c r="F8685" s="547">
        <v>29943</v>
      </c>
      <c r="G8685" s="548">
        <v>0.19</v>
      </c>
      <c r="H8685" s="547">
        <v>25162.18</v>
      </c>
      <c r="I8685" s="545" t="s">
        <v>12637</v>
      </c>
      <c r="J8685" s="545" t="s">
        <v>13307</v>
      </c>
      <c r="K8685" s="545" t="s">
        <v>13413</v>
      </c>
      <c r="L8685" s="545" t="s">
        <v>13413</v>
      </c>
      <c r="M8685" s="548" t="s">
        <v>13758</v>
      </c>
      <c r="N8685" s="545" t="s">
        <v>13413</v>
      </c>
      <c r="O8685" s="545" t="s">
        <v>13413</v>
      </c>
      <c r="P8685" s="549">
        <v>6253</v>
      </c>
      <c r="Q8685" s="549">
        <v>1</v>
      </c>
      <c r="R8685" s="549">
        <v>13</v>
      </c>
      <c r="S8685" s="548">
        <v>2228</v>
      </c>
      <c r="T8685" s="548"/>
      <c r="U8685" s="99"/>
    </row>
    <row r="8686" spans="1:21" ht="19.5" customHeight="1">
      <c r="A8686" s="545">
        <v>103461</v>
      </c>
      <c r="B8686" s="545" t="s">
        <v>7234</v>
      </c>
      <c r="C8686" s="545" t="s">
        <v>216</v>
      </c>
      <c r="D8686" s="546">
        <v>44592</v>
      </c>
      <c r="E8686" s="171" t="str">
        <f t="shared" si="135"/>
        <v>2022</v>
      </c>
      <c r="F8686" s="547">
        <v>726035.01</v>
      </c>
      <c r="G8686" s="548">
        <v>0.19</v>
      </c>
      <c r="H8686" s="547">
        <v>610113.44999999995</v>
      </c>
      <c r="I8686" s="545" t="s">
        <v>12645</v>
      </c>
      <c r="J8686" s="545" t="s">
        <v>13297</v>
      </c>
      <c r="K8686" s="545" t="s">
        <v>13413</v>
      </c>
      <c r="L8686" s="545" t="s">
        <v>19063</v>
      </c>
      <c r="M8686" s="548" t="s">
        <v>13758</v>
      </c>
      <c r="N8686" s="545" t="s">
        <v>13413</v>
      </c>
      <c r="O8686" s="545" t="s">
        <v>13413</v>
      </c>
      <c r="P8686" s="549">
        <v>6254</v>
      </c>
      <c r="Q8686" s="549">
        <v>1</v>
      </c>
      <c r="R8686" s="549">
        <v>12</v>
      </c>
      <c r="S8686" s="548">
        <v>2257</v>
      </c>
      <c r="T8686" s="548"/>
      <c r="U8686" s="99"/>
    </row>
    <row r="8687" spans="1:21" ht="19.5" customHeight="1">
      <c r="A8687" s="545">
        <v>103462</v>
      </c>
      <c r="B8687" s="545" t="s">
        <v>4407</v>
      </c>
      <c r="C8687" s="545" t="s">
        <v>209</v>
      </c>
      <c r="D8687" s="546"/>
      <c r="E8687" s="171" t="str">
        <f t="shared" si="135"/>
        <v>1900</v>
      </c>
      <c r="F8687" s="547">
        <v>0</v>
      </c>
      <c r="G8687" s="548">
        <v>0</v>
      </c>
      <c r="H8687" s="547">
        <v>0</v>
      </c>
      <c r="I8687" s="545" t="s">
        <v>12973</v>
      </c>
      <c r="J8687" s="545"/>
      <c r="K8687" s="545" t="s">
        <v>13413</v>
      </c>
      <c r="L8687" s="545" t="s">
        <v>13413</v>
      </c>
      <c r="M8687" s="548" t="s">
        <v>13758</v>
      </c>
      <c r="N8687" s="545" t="s">
        <v>13413</v>
      </c>
      <c r="O8687" s="545" t="s">
        <v>13413</v>
      </c>
      <c r="P8687" s="549">
        <v>6255</v>
      </c>
      <c r="Q8687" s="549">
        <v>1</v>
      </c>
      <c r="R8687" s="549">
        <v>59</v>
      </c>
      <c r="S8687" s="548"/>
      <c r="T8687" s="548"/>
      <c r="U8687" s="99"/>
    </row>
    <row r="8688" spans="1:21" ht="19.5" customHeight="1">
      <c r="A8688" s="545">
        <v>103463</v>
      </c>
      <c r="B8688" s="545" t="s">
        <v>4408</v>
      </c>
      <c r="C8688" s="545" t="s">
        <v>209</v>
      </c>
      <c r="D8688" s="546"/>
      <c r="E8688" s="171" t="str">
        <f t="shared" si="135"/>
        <v>1900</v>
      </c>
      <c r="F8688" s="547">
        <v>0</v>
      </c>
      <c r="G8688" s="548">
        <v>0</v>
      </c>
      <c r="H8688" s="547">
        <v>0</v>
      </c>
      <c r="I8688" s="545" t="s">
        <v>12973</v>
      </c>
      <c r="J8688" s="545"/>
      <c r="K8688" s="545" t="s">
        <v>13413</v>
      </c>
      <c r="L8688" s="545" t="s">
        <v>13413</v>
      </c>
      <c r="M8688" s="548" t="s">
        <v>13758</v>
      </c>
      <c r="N8688" s="545" t="s">
        <v>13413</v>
      </c>
      <c r="O8688" s="545" t="s">
        <v>13413</v>
      </c>
      <c r="P8688" s="549">
        <v>6256</v>
      </c>
      <c r="Q8688" s="549">
        <v>1</v>
      </c>
      <c r="R8688" s="549">
        <v>59</v>
      </c>
      <c r="S8688" s="548"/>
      <c r="T8688" s="548"/>
      <c r="U8688" s="99"/>
    </row>
    <row r="8689" spans="1:21" ht="19.5" customHeight="1">
      <c r="A8689" s="545">
        <v>103464</v>
      </c>
      <c r="B8689" s="545" t="s">
        <v>5568</v>
      </c>
      <c r="C8689" s="545" t="s">
        <v>209</v>
      </c>
      <c r="D8689" s="546">
        <v>43557</v>
      </c>
      <c r="E8689" s="171" t="str">
        <f t="shared" si="135"/>
        <v>2019</v>
      </c>
      <c r="F8689" s="547">
        <v>19995</v>
      </c>
      <c r="G8689" s="548">
        <v>0.19</v>
      </c>
      <c r="H8689" s="547">
        <v>16802.52</v>
      </c>
      <c r="I8689" s="545" t="s">
        <v>12980</v>
      </c>
      <c r="J8689" s="545" t="s">
        <v>13302</v>
      </c>
      <c r="K8689" s="545" t="s">
        <v>13413</v>
      </c>
      <c r="L8689" s="545" t="s">
        <v>13413</v>
      </c>
      <c r="M8689" s="548" t="s">
        <v>13758</v>
      </c>
      <c r="N8689" s="545" t="s">
        <v>13413</v>
      </c>
      <c r="O8689" s="545" t="s">
        <v>13413</v>
      </c>
      <c r="P8689" s="549">
        <v>6257</v>
      </c>
      <c r="Q8689" s="549">
        <v>1</v>
      </c>
      <c r="R8689" s="549">
        <v>54</v>
      </c>
      <c r="S8689" s="548">
        <v>2219</v>
      </c>
      <c r="T8689" s="548"/>
      <c r="U8689" s="99"/>
    </row>
    <row r="8690" spans="1:21" ht="19.5" customHeight="1">
      <c r="A8690" s="545">
        <v>103465</v>
      </c>
      <c r="B8690" s="545" t="s">
        <v>4406</v>
      </c>
      <c r="C8690" s="545" t="s">
        <v>209</v>
      </c>
      <c r="D8690" s="546"/>
      <c r="E8690" s="171" t="str">
        <f t="shared" si="135"/>
        <v>1900</v>
      </c>
      <c r="F8690" s="547">
        <v>0</v>
      </c>
      <c r="G8690" s="548">
        <v>0</v>
      </c>
      <c r="H8690" s="547">
        <v>0</v>
      </c>
      <c r="I8690" s="545" t="s">
        <v>12973</v>
      </c>
      <c r="J8690" s="545"/>
      <c r="K8690" s="545" t="s">
        <v>13413</v>
      </c>
      <c r="L8690" s="545" t="s">
        <v>13413</v>
      </c>
      <c r="M8690" s="548" t="s">
        <v>13758</v>
      </c>
      <c r="N8690" s="545" t="s">
        <v>13413</v>
      </c>
      <c r="O8690" s="545" t="s">
        <v>13413</v>
      </c>
      <c r="P8690" s="549">
        <v>6258</v>
      </c>
      <c r="Q8690" s="549">
        <v>1</v>
      </c>
      <c r="R8690" s="549">
        <v>59</v>
      </c>
      <c r="S8690" s="548"/>
      <c r="T8690" s="548"/>
      <c r="U8690" s="99"/>
    </row>
    <row r="8691" spans="1:21" ht="19.5" customHeight="1">
      <c r="A8691" s="545">
        <v>103466</v>
      </c>
      <c r="B8691" s="545" t="s">
        <v>10184</v>
      </c>
      <c r="C8691" s="545" t="s">
        <v>209</v>
      </c>
      <c r="D8691" s="546">
        <v>46052</v>
      </c>
      <c r="E8691" s="171" t="str">
        <f t="shared" si="135"/>
        <v>2026</v>
      </c>
      <c r="F8691" s="547">
        <v>28602</v>
      </c>
      <c r="G8691" s="548">
        <v>0.19</v>
      </c>
      <c r="H8691" s="547">
        <v>24035.29</v>
      </c>
      <c r="I8691" s="545" t="s">
        <v>12973</v>
      </c>
      <c r="J8691" s="545" t="s">
        <v>13307</v>
      </c>
      <c r="K8691" s="545" t="s">
        <v>13413</v>
      </c>
      <c r="L8691" s="545" t="s">
        <v>13413</v>
      </c>
      <c r="M8691" s="548" t="s">
        <v>13758</v>
      </c>
      <c r="N8691" s="545" t="s">
        <v>13413</v>
      </c>
      <c r="O8691" s="545" t="s">
        <v>13413</v>
      </c>
      <c r="P8691" s="549">
        <v>6259</v>
      </c>
      <c r="Q8691" s="549">
        <v>1</v>
      </c>
      <c r="R8691" s="549">
        <v>59</v>
      </c>
      <c r="S8691" s="548">
        <v>2228</v>
      </c>
      <c r="T8691" s="548"/>
      <c r="U8691" s="99"/>
    </row>
    <row r="8692" spans="1:21" ht="19.5" customHeight="1">
      <c r="A8692" s="545">
        <v>103467</v>
      </c>
      <c r="B8692" s="545" t="s">
        <v>10183</v>
      </c>
      <c r="C8692" s="545" t="s">
        <v>209</v>
      </c>
      <c r="D8692" s="546">
        <v>46052</v>
      </c>
      <c r="E8692" s="171" t="str">
        <f t="shared" si="135"/>
        <v>2026</v>
      </c>
      <c r="F8692" s="547">
        <v>60119</v>
      </c>
      <c r="G8692" s="548">
        <v>0.19</v>
      </c>
      <c r="H8692" s="547">
        <v>50520.17</v>
      </c>
      <c r="I8692" s="545" t="s">
        <v>12973</v>
      </c>
      <c r="J8692" s="545" t="s">
        <v>13307</v>
      </c>
      <c r="K8692" s="545" t="s">
        <v>13413</v>
      </c>
      <c r="L8692" s="545" t="s">
        <v>13413</v>
      </c>
      <c r="M8692" s="548" t="s">
        <v>13758</v>
      </c>
      <c r="N8692" s="545" t="s">
        <v>13413</v>
      </c>
      <c r="O8692" s="545" t="s">
        <v>13413</v>
      </c>
      <c r="P8692" s="549">
        <v>6260</v>
      </c>
      <c r="Q8692" s="549">
        <v>1</v>
      </c>
      <c r="R8692" s="549">
        <v>59</v>
      </c>
      <c r="S8692" s="548">
        <v>2228</v>
      </c>
      <c r="T8692" s="548"/>
      <c r="U8692" s="99"/>
    </row>
    <row r="8693" spans="1:21" ht="19.5" customHeight="1">
      <c r="A8693" s="545">
        <v>103468</v>
      </c>
      <c r="B8693" s="545" t="s">
        <v>10182</v>
      </c>
      <c r="C8693" s="545" t="s">
        <v>209</v>
      </c>
      <c r="D8693" s="546">
        <v>46052</v>
      </c>
      <c r="E8693" s="171" t="str">
        <f t="shared" si="135"/>
        <v>2026</v>
      </c>
      <c r="F8693" s="547">
        <v>73313</v>
      </c>
      <c r="G8693" s="548">
        <v>0.19</v>
      </c>
      <c r="H8693" s="547">
        <v>61607.56</v>
      </c>
      <c r="I8693" s="545" t="s">
        <v>12973</v>
      </c>
      <c r="J8693" s="545" t="s">
        <v>13307</v>
      </c>
      <c r="K8693" s="545" t="s">
        <v>13413</v>
      </c>
      <c r="L8693" s="545" t="s">
        <v>13413</v>
      </c>
      <c r="M8693" s="548" t="s">
        <v>13758</v>
      </c>
      <c r="N8693" s="545" t="s">
        <v>13413</v>
      </c>
      <c r="O8693" s="545" t="s">
        <v>13413</v>
      </c>
      <c r="P8693" s="549">
        <v>6261</v>
      </c>
      <c r="Q8693" s="549">
        <v>1</v>
      </c>
      <c r="R8693" s="549">
        <v>59</v>
      </c>
      <c r="S8693" s="548">
        <v>2228</v>
      </c>
      <c r="T8693" s="548"/>
      <c r="U8693" s="99"/>
    </row>
    <row r="8694" spans="1:21" ht="19.5" customHeight="1">
      <c r="A8694" s="545">
        <v>103478</v>
      </c>
      <c r="B8694" s="545" t="s">
        <v>10181</v>
      </c>
      <c r="C8694" s="545" t="s">
        <v>437</v>
      </c>
      <c r="D8694" s="546"/>
      <c r="E8694" s="171" t="str">
        <f t="shared" si="135"/>
        <v>1900</v>
      </c>
      <c r="F8694" s="547">
        <v>0</v>
      </c>
      <c r="G8694" s="548">
        <v>0</v>
      </c>
      <c r="H8694" s="547">
        <v>0</v>
      </c>
      <c r="I8694" s="545" t="s">
        <v>12973</v>
      </c>
      <c r="J8694" s="545"/>
      <c r="K8694" s="545" t="s">
        <v>13413</v>
      </c>
      <c r="L8694" s="545" t="s">
        <v>13413</v>
      </c>
      <c r="M8694" s="548" t="s">
        <v>13758</v>
      </c>
      <c r="N8694" s="545" t="s">
        <v>13413</v>
      </c>
      <c r="O8694" s="545" t="s">
        <v>13413</v>
      </c>
      <c r="P8694" s="549">
        <v>6262</v>
      </c>
      <c r="Q8694" s="549">
        <v>1</v>
      </c>
      <c r="R8694" s="549">
        <v>59</v>
      </c>
      <c r="S8694" s="548"/>
      <c r="T8694" s="548"/>
      <c r="U8694" s="99"/>
    </row>
    <row r="8695" spans="1:21" ht="19.5" customHeight="1">
      <c r="A8695" s="545">
        <v>103479</v>
      </c>
      <c r="B8695" s="545" t="s">
        <v>3590</v>
      </c>
      <c r="C8695" s="545" t="s">
        <v>216</v>
      </c>
      <c r="D8695" s="546">
        <v>45013</v>
      </c>
      <c r="E8695" s="171" t="str">
        <f t="shared" si="135"/>
        <v>2023</v>
      </c>
      <c r="F8695" s="547">
        <v>10002</v>
      </c>
      <c r="G8695" s="548">
        <v>0.19</v>
      </c>
      <c r="H8695" s="547">
        <v>8405.0400000000009</v>
      </c>
      <c r="I8695" s="545" t="s">
        <v>12758</v>
      </c>
      <c r="J8695" s="545" t="s">
        <v>13297</v>
      </c>
      <c r="K8695" s="545"/>
      <c r="L8695" s="545" t="s">
        <v>13413</v>
      </c>
      <c r="M8695" s="548" t="s">
        <v>13758</v>
      </c>
      <c r="N8695" s="545" t="s">
        <v>13413</v>
      </c>
      <c r="O8695" s="545" t="s">
        <v>13413</v>
      </c>
      <c r="P8695" s="549">
        <v>6263</v>
      </c>
      <c r="Q8695" s="549">
        <v>1</v>
      </c>
      <c r="R8695" s="549">
        <v>164</v>
      </c>
      <c r="S8695" s="548">
        <v>2257</v>
      </c>
      <c r="T8695" s="548"/>
      <c r="U8695" s="99"/>
    </row>
    <row r="8696" spans="1:21" ht="19.5" customHeight="1">
      <c r="A8696" s="545">
        <v>103480</v>
      </c>
      <c r="B8696" s="545" t="s">
        <v>4264</v>
      </c>
      <c r="C8696" s="545" t="s">
        <v>209</v>
      </c>
      <c r="D8696" s="546"/>
      <c r="E8696" s="171" t="str">
        <f t="shared" si="135"/>
        <v>1900</v>
      </c>
      <c r="F8696" s="547">
        <v>0</v>
      </c>
      <c r="G8696" s="548">
        <v>0</v>
      </c>
      <c r="H8696" s="547">
        <v>0</v>
      </c>
      <c r="I8696" s="545" t="s">
        <v>12973</v>
      </c>
      <c r="J8696" s="545"/>
      <c r="K8696" s="545" t="s">
        <v>13413</v>
      </c>
      <c r="L8696" s="545" t="s">
        <v>13413</v>
      </c>
      <c r="M8696" s="548" t="s">
        <v>13758</v>
      </c>
      <c r="N8696" s="545" t="s">
        <v>13413</v>
      </c>
      <c r="O8696" s="545" t="s">
        <v>13413</v>
      </c>
      <c r="P8696" s="549">
        <v>6264</v>
      </c>
      <c r="Q8696" s="549">
        <v>1</v>
      </c>
      <c r="R8696" s="549">
        <v>59</v>
      </c>
      <c r="S8696" s="548"/>
      <c r="T8696" s="548"/>
      <c r="U8696" s="99"/>
    </row>
    <row r="8697" spans="1:21" ht="19.5" customHeight="1">
      <c r="A8697" s="545">
        <v>103481</v>
      </c>
      <c r="B8697" s="545" t="s">
        <v>6637</v>
      </c>
      <c r="C8697" s="545" t="s">
        <v>786</v>
      </c>
      <c r="D8697" s="546">
        <v>46052</v>
      </c>
      <c r="E8697" s="171" t="str">
        <f t="shared" si="135"/>
        <v>2026</v>
      </c>
      <c r="F8697" s="547">
        <v>85112</v>
      </c>
      <c r="G8697" s="548">
        <v>0.19</v>
      </c>
      <c r="H8697" s="547">
        <v>71522.69</v>
      </c>
      <c r="I8697" s="545" t="s">
        <v>12730</v>
      </c>
      <c r="J8697" s="545" t="s">
        <v>13307</v>
      </c>
      <c r="K8697" s="545" t="s">
        <v>13413</v>
      </c>
      <c r="L8697" s="545" t="s">
        <v>13413</v>
      </c>
      <c r="M8697" s="548" t="s">
        <v>13758</v>
      </c>
      <c r="N8697" s="545" t="s">
        <v>13413</v>
      </c>
      <c r="O8697" s="545" t="s">
        <v>13413</v>
      </c>
      <c r="P8697" s="549">
        <v>6265</v>
      </c>
      <c r="Q8697" s="549">
        <v>1</v>
      </c>
      <c r="R8697" s="549">
        <v>150</v>
      </c>
      <c r="S8697" s="548">
        <v>2228</v>
      </c>
      <c r="T8697" s="548"/>
      <c r="U8697" s="99"/>
    </row>
    <row r="8698" spans="1:21" ht="19.5" customHeight="1">
      <c r="A8698" s="545">
        <v>103482</v>
      </c>
      <c r="B8698" s="545" t="s">
        <v>4308</v>
      </c>
      <c r="C8698" s="545" t="s">
        <v>216</v>
      </c>
      <c r="D8698" s="546">
        <v>44692</v>
      </c>
      <c r="E8698" s="171" t="str">
        <f t="shared" si="135"/>
        <v>2022</v>
      </c>
      <c r="F8698" s="547">
        <v>22007</v>
      </c>
      <c r="G8698" s="548">
        <v>0.19</v>
      </c>
      <c r="H8698" s="547">
        <v>18493.28</v>
      </c>
      <c r="I8698" s="545" t="s">
        <v>12717</v>
      </c>
      <c r="J8698" s="545" t="s">
        <v>13296</v>
      </c>
      <c r="K8698" s="545" t="s">
        <v>13413</v>
      </c>
      <c r="L8698" s="545" t="s">
        <v>13413</v>
      </c>
      <c r="M8698" s="548" t="s">
        <v>13758</v>
      </c>
      <c r="N8698" s="545" t="s">
        <v>13413</v>
      </c>
      <c r="O8698" s="545" t="s">
        <v>13413</v>
      </c>
      <c r="P8698" s="549">
        <v>6266</v>
      </c>
      <c r="Q8698" s="549">
        <v>1</v>
      </c>
      <c r="R8698" s="549">
        <v>19</v>
      </c>
      <c r="S8698" s="548">
        <v>2218</v>
      </c>
      <c r="T8698" s="548"/>
      <c r="U8698" s="99"/>
    </row>
    <row r="8699" spans="1:21" ht="19.5" customHeight="1">
      <c r="A8699" s="545">
        <v>103483</v>
      </c>
      <c r="B8699" s="545" t="s">
        <v>4361</v>
      </c>
      <c r="C8699" s="545" t="s">
        <v>221</v>
      </c>
      <c r="D8699" s="546"/>
      <c r="E8699" s="171" t="str">
        <f t="shared" si="135"/>
        <v>1900</v>
      </c>
      <c r="F8699" s="547">
        <v>0</v>
      </c>
      <c r="G8699" s="548">
        <v>0</v>
      </c>
      <c r="H8699" s="547">
        <v>0</v>
      </c>
      <c r="I8699" s="545" t="s">
        <v>12973</v>
      </c>
      <c r="J8699" s="545"/>
      <c r="K8699" s="545" t="s">
        <v>13413</v>
      </c>
      <c r="L8699" s="545" t="s">
        <v>13413</v>
      </c>
      <c r="M8699" s="548" t="s">
        <v>13758</v>
      </c>
      <c r="N8699" s="545" t="s">
        <v>13413</v>
      </c>
      <c r="O8699" s="545" t="s">
        <v>13413</v>
      </c>
      <c r="P8699" s="549">
        <v>6267</v>
      </c>
      <c r="Q8699" s="549">
        <v>1</v>
      </c>
      <c r="R8699" s="549">
        <v>59</v>
      </c>
      <c r="S8699" s="548"/>
      <c r="T8699" s="548"/>
      <c r="U8699" s="99"/>
    </row>
    <row r="8700" spans="1:21" ht="19.5" customHeight="1">
      <c r="A8700" s="545">
        <v>103485</v>
      </c>
      <c r="B8700" s="545" t="s">
        <v>4309</v>
      </c>
      <c r="C8700" s="545" t="s">
        <v>216</v>
      </c>
      <c r="D8700" s="546">
        <v>44718</v>
      </c>
      <c r="E8700" s="171" t="str">
        <f t="shared" si="135"/>
        <v>2022</v>
      </c>
      <c r="F8700" s="547">
        <v>23257</v>
      </c>
      <c r="G8700" s="548">
        <v>0.19</v>
      </c>
      <c r="H8700" s="547">
        <v>19543.7</v>
      </c>
      <c r="I8700" s="545" t="s">
        <v>12717</v>
      </c>
      <c r="J8700" s="545" t="s">
        <v>13296</v>
      </c>
      <c r="K8700" s="545" t="s">
        <v>13413</v>
      </c>
      <c r="L8700" s="545" t="s">
        <v>13413</v>
      </c>
      <c r="M8700" s="548" t="s">
        <v>13758</v>
      </c>
      <c r="N8700" s="545" t="s">
        <v>13413</v>
      </c>
      <c r="O8700" s="545" t="s">
        <v>13413</v>
      </c>
      <c r="P8700" s="549">
        <v>6268</v>
      </c>
      <c r="Q8700" s="549">
        <v>1</v>
      </c>
      <c r="R8700" s="549">
        <v>19</v>
      </c>
      <c r="S8700" s="548">
        <v>2218</v>
      </c>
      <c r="T8700" s="548"/>
      <c r="U8700" s="99"/>
    </row>
    <row r="8701" spans="1:21" ht="19.5" customHeight="1">
      <c r="A8701" s="545">
        <v>103486</v>
      </c>
      <c r="B8701" s="545" t="s">
        <v>10180</v>
      </c>
      <c r="C8701" s="545" t="s">
        <v>216</v>
      </c>
      <c r="D8701" s="546"/>
      <c r="E8701" s="171" t="str">
        <f t="shared" si="135"/>
        <v>1900</v>
      </c>
      <c r="F8701" s="547">
        <v>0</v>
      </c>
      <c r="G8701" s="548">
        <v>0</v>
      </c>
      <c r="H8701" s="547">
        <v>0</v>
      </c>
      <c r="I8701" s="545" t="s">
        <v>12973</v>
      </c>
      <c r="J8701" s="545"/>
      <c r="K8701" s="545" t="s">
        <v>13413</v>
      </c>
      <c r="L8701" s="545" t="s">
        <v>13413</v>
      </c>
      <c r="M8701" s="548" t="s">
        <v>13758</v>
      </c>
      <c r="N8701" s="545" t="s">
        <v>13413</v>
      </c>
      <c r="O8701" s="545" t="s">
        <v>13413</v>
      </c>
      <c r="P8701" s="549">
        <v>6269</v>
      </c>
      <c r="Q8701" s="549">
        <v>1</v>
      </c>
      <c r="R8701" s="549">
        <v>59</v>
      </c>
      <c r="S8701" s="548"/>
      <c r="T8701" s="548"/>
      <c r="U8701" s="99"/>
    </row>
    <row r="8702" spans="1:21" ht="19.5" customHeight="1">
      <c r="A8702" s="545">
        <v>103487</v>
      </c>
      <c r="B8702" s="545" t="s">
        <v>10179</v>
      </c>
      <c r="C8702" s="545" t="s">
        <v>216</v>
      </c>
      <c r="D8702" s="546"/>
      <c r="E8702" s="171" t="str">
        <f t="shared" si="135"/>
        <v>1900</v>
      </c>
      <c r="F8702" s="547">
        <v>0</v>
      </c>
      <c r="G8702" s="548">
        <v>0</v>
      </c>
      <c r="H8702" s="547">
        <v>0</v>
      </c>
      <c r="I8702" s="545" t="s">
        <v>12973</v>
      </c>
      <c r="J8702" s="545"/>
      <c r="K8702" s="545" t="s">
        <v>13413</v>
      </c>
      <c r="L8702" s="545" t="s">
        <v>13413</v>
      </c>
      <c r="M8702" s="548" t="s">
        <v>13758</v>
      </c>
      <c r="N8702" s="545" t="s">
        <v>13413</v>
      </c>
      <c r="O8702" s="545" t="s">
        <v>13413</v>
      </c>
      <c r="P8702" s="549">
        <v>6270</v>
      </c>
      <c r="Q8702" s="549">
        <v>1</v>
      </c>
      <c r="R8702" s="549">
        <v>59</v>
      </c>
      <c r="S8702" s="548"/>
      <c r="T8702" s="548"/>
      <c r="U8702" s="99"/>
    </row>
    <row r="8703" spans="1:21" ht="19.5" customHeight="1">
      <c r="A8703" s="545">
        <v>103488</v>
      </c>
      <c r="B8703" s="545" t="s">
        <v>4248</v>
      </c>
      <c r="C8703" s="545" t="s">
        <v>216</v>
      </c>
      <c r="D8703" s="546"/>
      <c r="E8703" s="171" t="str">
        <f t="shared" si="135"/>
        <v>1900</v>
      </c>
      <c r="F8703" s="547">
        <v>0</v>
      </c>
      <c r="G8703" s="548">
        <v>0</v>
      </c>
      <c r="H8703" s="547">
        <v>0</v>
      </c>
      <c r="I8703" s="545" t="s">
        <v>12973</v>
      </c>
      <c r="J8703" s="545"/>
      <c r="K8703" s="545" t="s">
        <v>13413</v>
      </c>
      <c r="L8703" s="545" t="s">
        <v>13413</v>
      </c>
      <c r="M8703" s="548" t="s">
        <v>13758</v>
      </c>
      <c r="N8703" s="545" t="s">
        <v>13413</v>
      </c>
      <c r="O8703" s="545" t="s">
        <v>13413</v>
      </c>
      <c r="P8703" s="549">
        <v>6271</v>
      </c>
      <c r="Q8703" s="549">
        <v>1</v>
      </c>
      <c r="R8703" s="549">
        <v>59</v>
      </c>
      <c r="S8703" s="548"/>
      <c r="T8703" s="548"/>
      <c r="U8703" s="99"/>
    </row>
    <row r="8704" spans="1:21" ht="19.5" customHeight="1">
      <c r="A8704" s="545">
        <v>103489</v>
      </c>
      <c r="B8704" s="545" t="s">
        <v>5944</v>
      </c>
      <c r="C8704" s="545" t="s">
        <v>216</v>
      </c>
      <c r="D8704" s="546">
        <v>46052</v>
      </c>
      <c r="E8704" s="171" t="str">
        <f t="shared" si="135"/>
        <v>2026</v>
      </c>
      <c r="F8704" s="547">
        <v>8258</v>
      </c>
      <c r="G8704" s="548">
        <v>0.19</v>
      </c>
      <c r="H8704" s="547">
        <v>6939.5</v>
      </c>
      <c r="I8704" s="545" t="s">
        <v>12973</v>
      </c>
      <c r="J8704" s="545" t="s">
        <v>13307</v>
      </c>
      <c r="K8704" s="545" t="s">
        <v>13413</v>
      </c>
      <c r="L8704" s="545" t="s">
        <v>13413</v>
      </c>
      <c r="M8704" s="548" t="s">
        <v>13758</v>
      </c>
      <c r="N8704" s="545" t="s">
        <v>13413</v>
      </c>
      <c r="O8704" s="545" t="s">
        <v>13413</v>
      </c>
      <c r="P8704" s="549">
        <v>6272</v>
      </c>
      <c r="Q8704" s="549">
        <v>1</v>
      </c>
      <c r="R8704" s="549">
        <v>59</v>
      </c>
      <c r="S8704" s="548">
        <v>2228</v>
      </c>
      <c r="T8704" s="548"/>
      <c r="U8704" s="99"/>
    </row>
    <row r="8705" spans="1:21" ht="19.5" customHeight="1">
      <c r="A8705" s="545">
        <v>103490</v>
      </c>
      <c r="B8705" s="545" t="s">
        <v>10178</v>
      </c>
      <c r="C8705" s="545" t="s">
        <v>4128</v>
      </c>
      <c r="D8705" s="546"/>
      <c r="E8705" s="171" t="str">
        <f t="shared" si="135"/>
        <v>1900</v>
      </c>
      <c r="F8705" s="547">
        <v>0</v>
      </c>
      <c r="G8705" s="548">
        <v>0</v>
      </c>
      <c r="H8705" s="547">
        <v>0</v>
      </c>
      <c r="I8705" s="545" t="s">
        <v>12973</v>
      </c>
      <c r="J8705" s="545"/>
      <c r="K8705" s="545" t="s">
        <v>13413</v>
      </c>
      <c r="L8705" s="545" t="s">
        <v>13413</v>
      </c>
      <c r="M8705" s="548" t="s">
        <v>13758</v>
      </c>
      <c r="N8705" s="545" t="s">
        <v>13413</v>
      </c>
      <c r="O8705" s="545" t="s">
        <v>13413</v>
      </c>
      <c r="P8705" s="549">
        <v>6273</v>
      </c>
      <c r="Q8705" s="549">
        <v>1</v>
      </c>
      <c r="R8705" s="549">
        <v>59</v>
      </c>
      <c r="S8705" s="548"/>
      <c r="T8705" s="548"/>
      <c r="U8705" s="99"/>
    </row>
    <row r="8706" spans="1:21" ht="19.5" customHeight="1">
      <c r="A8706" s="545">
        <v>103491</v>
      </c>
      <c r="B8706" s="545" t="s">
        <v>6263</v>
      </c>
      <c r="C8706" s="545" t="s">
        <v>221</v>
      </c>
      <c r="D8706" s="546">
        <v>45708</v>
      </c>
      <c r="E8706" s="171" t="str">
        <f t="shared" si="135"/>
        <v>2025</v>
      </c>
      <c r="F8706" s="547">
        <v>68787.520000000004</v>
      </c>
      <c r="G8706" s="548">
        <v>0.19</v>
      </c>
      <c r="H8706" s="547">
        <v>57804.639999999999</v>
      </c>
      <c r="I8706" s="545" t="s">
        <v>12657</v>
      </c>
      <c r="J8706" s="545" t="s">
        <v>13307</v>
      </c>
      <c r="K8706" s="545" t="s">
        <v>19064</v>
      </c>
      <c r="L8706" s="545" t="s">
        <v>13413</v>
      </c>
      <c r="M8706" s="548" t="s">
        <v>13758</v>
      </c>
      <c r="N8706" s="545" t="s">
        <v>13413</v>
      </c>
      <c r="O8706" s="545" t="s">
        <v>13413</v>
      </c>
      <c r="P8706" s="549">
        <v>6274</v>
      </c>
      <c r="Q8706" s="549">
        <v>1</v>
      </c>
      <c r="R8706" s="549">
        <v>153</v>
      </c>
      <c r="S8706" s="548">
        <v>2228</v>
      </c>
      <c r="T8706" s="548"/>
      <c r="U8706" s="99"/>
    </row>
    <row r="8707" spans="1:21" ht="19.5" customHeight="1">
      <c r="A8707" s="545">
        <v>103492</v>
      </c>
      <c r="B8707" s="545" t="s">
        <v>1625</v>
      </c>
      <c r="C8707" s="545" t="s">
        <v>216</v>
      </c>
      <c r="D8707" s="546"/>
      <c r="E8707" s="171" t="str">
        <f t="shared" si="135"/>
        <v>1900</v>
      </c>
      <c r="F8707" s="547">
        <v>0</v>
      </c>
      <c r="G8707" s="548">
        <v>0</v>
      </c>
      <c r="H8707" s="547">
        <v>0</v>
      </c>
      <c r="I8707" s="545" t="s">
        <v>12708</v>
      </c>
      <c r="J8707" s="545"/>
      <c r="K8707" s="545" t="s">
        <v>15979</v>
      </c>
      <c r="L8707" s="545" t="s">
        <v>15980</v>
      </c>
      <c r="M8707" s="548" t="s">
        <v>13758</v>
      </c>
      <c r="N8707" s="545" t="s">
        <v>22161</v>
      </c>
      <c r="O8707" s="545" t="s">
        <v>13413</v>
      </c>
      <c r="P8707" s="549">
        <v>6275</v>
      </c>
      <c r="Q8707" s="549">
        <v>1</v>
      </c>
      <c r="R8707" s="549">
        <v>121</v>
      </c>
      <c r="S8707" s="548"/>
      <c r="T8707" s="548">
        <v>36</v>
      </c>
      <c r="U8707" s="99"/>
    </row>
    <row r="8708" spans="1:21" ht="19.5" customHeight="1">
      <c r="A8708" s="545">
        <v>103493</v>
      </c>
      <c r="B8708" s="545" t="s">
        <v>1005</v>
      </c>
      <c r="C8708" s="545" t="s">
        <v>4504</v>
      </c>
      <c r="D8708" s="546">
        <v>46052</v>
      </c>
      <c r="E8708" s="171" t="str">
        <f t="shared" ref="E8708:E8771" si="136">TEXT(D8708,"YYYY")</f>
        <v>2026</v>
      </c>
      <c r="F8708" s="547">
        <v>1136212</v>
      </c>
      <c r="G8708" s="548">
        <v>0.19</v>
      </c>
      <c r="H8708" s="547">
        <v>954800</v>
      </c>
      <c r="I8708" s="545" t="s">
        <v>12668</v>
      </c>
      <c r="J8708" s="545" t="s">
        <v>13307</v>
      </c>
      <c r="K8708" s="545" t="s">
        <v>19065</v>
      </c>
      <c r="L8708" s="545" t="s">
        <v>13413</v>
      </c>
      <c r="M8708" s="548" t="s">
        <v>13868</v>
      </c>
      <c r="N8708" s="545" t="s">
        <v>13413</v>
      </c>
      <c r="O8708" s="545" t="s">
        <v>13413</v>
      </c>
      <c r="P8708" s="549">
        <v>6276</v>
      </c>
      <c r="Q8708" s="549">
        <v>2</v>
      </c>
      <c r="R8708" s="549">
        <v>7</v>
      </c>
      <c r="S8708" s="548">
        <v>2228</v>
      </c>
      <c r="T8708" s="548"/>
      <c r="U8708" s="99"/>
    </row>
    <row r="8709" spans="1:21" ht="19.5" customHeight="1">
      <c r="A8709" s="545">
        <v>103494</v>
      </c>
      <c r="B8709" s="545" t="s">
        <v>6092</v>
      </c>
      <c r="C8709" s="545" t="s">
        <v>4504</v>
      </c>
      <c r="D8709" s="546">
        <v>46069</v>
      </c>
      <c r="E8709" s="171" t="str">
        <f t="shared" si="136"/>
        <v>2026</v>
      </c>
      <c r="F8709" s="547">
        <v>24752</v>
      </c>
      <c r="G8709" s="548">
        <v>0.19</v>
      </c>
      <c r="H8709" s="547">
        <v>20800</v>
      </c>
      <c r="I8709" s="545" t="s">
        <v>12668</v>
      </c>
      <c r="J8709" s="545" t="s">
        <v>13298</v>
      </c>
      <c r="K8709" s="545" t="s">
        <v>19066</v>
      </c>
      <c r="L8709" s="545" t="s">
        <v>13413</v>
      </c>
      <c r="M8709" s="548" t="s">
        <v>13868</v>
      </c>
      <c r="N8709" s="545" t="s">
        <v>13413</v>
      </c>
      <c r="O8709" s="545" t="s">
        <v>13413</v>
      </c>
      <c r="P8709" s="549">
        <v>6277</v>
      </c>
      <c r="Q8709" s="549">
        <v>2</v>
      </c>
      <c r="R8709" s="549">
        <v>7</v>
      </c>
      <c r="S8709" s="548">
        <v>1012</v>
      </c>
      <c r="T8709" s="548"/>
      <c r="U8709" s="99"/>
    </row>
    <row r="8710" spans="1:21" ht="19.5" customHeight="1">
      <c r="A8710" s="545">
        <v>103495</v>
      </c>
      <c r="B8710" s="545" t="s">
        <v>10177</v>
      </c>
      <c r="C8710" s="545" t="s">
        <v>216</v>
      </c>
      <c r="D8710" s="546"/>
      <c r="E8710" s="171" t="str">
        <f t="shared" si="136"/>
        <v>1900</v>
      </c>
      <c r="F8710" s="547">
        <v>0</v>
      </c>
      <c r="G8710" s="548">
        <v>0</v>
      </c>
      <c r="H8710" s="547">
        <v>0</v>
      </c>
      <c r="I8710" s="545" t="s">
        <v>12637</v>
      </c>
      <c r="J8710" s="545"/>
      <c r="K8710" s="545" t="s">
        <v>13413</v>
      </c>
      <c r="L8710" s="545" t="s">
        <v>13413</v>
      </c>
      <c r="M8710" s="548" t="s">
        <v>13758</v>
      </c>
      <c r="N8710" s="545" t="s">
        <v>13413</v>
      </c>
      <c r="O8710" s="545" t="s">
        <v>13413</v>
      </c>
      <c r="P8710" s="549">
        <v>6278</v>
      </c>
      <c r="Q8710" s="549">
        <v>1</v>
      </c>
      <c r="R8710" s="549">
        <v>13</v>
      </c>
      <c r="S8710" s="548"/>
      <c r="T8710" s="548"/>
      <c r="U8710" s="99"/>
    </row>
    <row r="8711" spans="1:21" ht="19.5" customHeight="1">
      <c r="A8711" s="545">
        <v>103496</v>
      </c>
      <c r="B8711" s="545" t="s">
        <v>8015</v>
      </c>
      <c r="C8711" s="545" t="s">
        <v>209</v>
      </c>
      <c r="D8711" s="546">
        <v>43553</v>
      </c>
      <c r="E8711" s="171" t="str">
        <f t="shared" si="136"/>
        <v>2019</v>
      </c>
      <c r="F8711" s="547">
        <v>47999.99</v>
      </c>
      <c r="G8711" s="548">
        <v>0.19</v>
      </c>
      <c r="H8711" s="547">
        <v>40336.129999999997</v>
      </c>
      <c r="I8711" s="545" t="s">
        <v>12973</v>
      </c>
      <c r="J8711" s="545" t="s">
        <v>13387</v>
      </c>
      <c r="K8711" s="545" t="s">
        <v>13413</v>
      </c>
      <c r="L8711" s="545" t="s">
        <v>13413</v>
      </c>
      <c r="M8711" s="548" t="s">
        <v>13758</v>
      </c>
      <c r="N8711" s="545" t="s">
        <v>13413</v>
      </c>
      <c r="O8711" s="545" t="s">
        <v>13413</v>
      </c>
      <c r="P8711" s="549">
        <v>6279</v>
      </c>
      <c r="Q8711" s="549">
        <v>1</v>
      </c>
      <c r="R8711" s="549">
        <v>59</v>
      </c>
      <c r="S8711" s="548">
        <v>543</v>
      </c>
      <c r="T8711" s="548"/>
      <c r="U8711" s="99"/>
    </row>
    <row r="8712" spans="1:21" ht="19.5" customHeight="1">
      <c r="A8712" s="545">
        <v>103497</v>
      </c>
      <c r="B8712" s="545" t="s">
        <v>4142</v>
      </c>
      <c r="C8712" s="545" t="s">
        <v>221</v>
      </c>
      <c r="D8712" s="546"/>
      <c r="E8712" s="171" t="str">
        <f t="shared" si="136"/>
        <v>1900</v>
      </c>
      <c r="F8712" s="547">
        <v>0</v>
      </c>
      <c r="G8712" s="548">
        <v>0</v>
      </c>
      <c r="H8712" s="547">
        <v>0</v>
      </c>
      <c r="I8712" s="545" t="s">
        <v>12973</v>
      </c>
      <c r="J8712" s="545"/>
      <c r="K8712" s="545" t="s">
        <v>13413</v>
      </c>
      <c r="L8712" s="545" t="s">
        <v>13413</v>
      </c>
      <c r="M8712" s="548" t="s">
        <v>13758</v>
      </c>
      <c r="N8712" s="545" t="s">
        <v>13413</v>
      </c>
      <c r="O8712" s="545" t="s">
        <v>13413</v>
      </c>
      <c r="P8712" s="549">
        <v>6280</v>
      </c>
      <c r="Q8712" s="549">
        <v>1</v>
      </c>
      <c r="R8712" s="549">
        <v>59</v>
      </c>
      <c r="S8712" s="548"/>
      <c r="T8712" s="548"/>
      <c r="U8712" s="99"/>
    </row>
    <row r="8713" spans="1:21" ht="19.5" customHeight="1">
      <c r="A8713" s="545">
        <v>103498</v>
      </c>
      <c r="B8713" s="545" t="s">
        <v>10176</v>
      </c>
      <c r="C8713" s="545" t="s">
        <v>216</v>
      </c>
      <c r="D8713" s="546"/>
      <c r="E8713" s="171" t="str">
        <f t="shared" si="136"/>
        <v>1900</v>
      </c>
      <c r="F8713" s="547">
        <v>0</v>
      </c>
      <c r="G8713" s="548">
        <v>0</v>
      </c>
      <c r="H8713" s="547">
        <v>0</v>
      </c>
      <c r="I8713" s="545" t="s">
        <v>12649</v>
      </c>
      <c r="J8713" s="545"/>
      <c r="K8713" s="545" t="s">
        <v>13413</v>
      </c>
      <c r="L8713" s="545" t="s">
        <v>13413</v>
      </c>
      <c r="M8713" s="548" t="s">
        <v>13758</v>
      </c>
      <c r="N8713" s="545" t="s">
        <v>13413</v>
      </c>
      <c r="O8713" s="545" t="s">
        <v>13413</v>
      </c>
      <c r="P8713" s="549">
        <v>6281</v>
      </c>
      <c r="Q8713" s="549">
        <v>1</v>
      </c>
      <c r="R8713" s="549">
        <v>17</v>
      </c>
      <c r="S8713" s="548"/>
      <c r="T8713" s="548"/>
      <c r="U8713" s="99"/>
    </row>
    <row r="8714" spans="1:21" ht="19.5" customHeight="1">
      <c r="A8714" s="545">
        <v>103499</v>
      </c>
      <c r="B8714" s="545" t="s">
        <v>6262</v>
      </c>
      <c r="C8714" s="545" t="s">
        <v>216</v>
      </c>
      <c r="D8714" s="546">
        <v>46052</v>
      </c>
      <c r="E8714" s="171" t="str">
        <f t="shared" si="136"/>
        <v>2026</v>
      </c>
      <c r="F8714" s="547">
        <v>391942</v>
      </c>
      <c r="G8714" s="548">
        <v>0.19</v>
      </c>
      <c r="H8714" s="547">
        <v>329363.03000000003</v>
      </c>
      <c r="I8714" s="545" t="s">
        <v>12649</v>
      </c>
      <c r="J8714" s="545" t="s">
        <v>13307</v>
      </c>
      <c r="K8714" s="545" t="s">
        <v>13413</v>
      </c>
      <c r="L8714" s="545" t="s">
        <v>13413</v>
      </c>
      <c r="M8714" s="548" t="s">
        <v>13758</v>
      </c>
      <c r="N8714" s="545" t="s">
        <v>13413</v>
      </c>
      <c r="O8714" s="545" t="s">
        <v>13413</v>
      </c>
      <c r="P8714" s="549">
        <v>6282</v>
      </c>
      <c r="Q8714" s="549">
        <v>1</v>
      </c>
      <c r="R8714" s="549">
        <v>17</v>
      </c>
      <c r="S8714" s="548">
        <v>2228</v>
      </c>
      <c r="T8714" s="548"/>
      <c r="U8714" s="99"/>
    </row>
    <row r="8715" spans="1:21" ht="19.5" customHeight="1">
      <c r="A8715" s="545">
        <v>103500</v>
      </c>
      <c r="B8715" s="545" t="s">
        <v>10175</v>
      </c>
      <c r="C8715" s="545" t="s">
        <v>216</v>
      </c>
      <c r="D8715" s="546"/>
      <c r="E8715" s="171" t="str">
        <f t="shared" si="136"/>
        <v>1900</v>
      </c>
      <c r="F8715" s="547">
        <v>0</v>
      </c>
      <c r="G8715" s="548">
        <v>0</v>
      </c>
      <c r="H8715" s="547">
        <v>0</v>
      </c>
      <c r="I8715" s="545" t="s">
        <v>12749</v>
      </c>
      <c r="J8715" s="545"/>
      <c r="K8715" s="545" t="s">
        <v>19067</v>
      </c>
      <c r="L8715" s="545" t="s">
        <v>13413</v>
      </c>
      <c r="M8715" s="548" t="s">
        <v>13758</v>
      </c>
      <c r="N8715" s="545" t="s">
        <v>13413</v>
      </c>
      <c r="O8715" s="545" t="s">
        <v>13413</v>
      </c>
      <c r="P8715" s="549">
        <v>6283</v>
      </c>
      <c r="Q8715" s="549">
        <v>1</v>
      </c>
      <c r="R8715" s="549">
        <v>106</v>
      </c>
      <c r="S8715" s="548"/>
      <c r="T8715" s="548"/>
      <c r="U8715" s="99"/>
    </row>
    <row r="8716" spans="1:21" ht="19.5" customHeight="1">
      <c r="A8716" s="545">
        <v>103501</v>
      </c>
      <c r="B8716" s="545" t="s">
        <v>1241</v>
      </c>
      <c r="C8716" s="545" t="s">
        <v>209</v>
      </c>
      <c r="D8716" s="546"/>
      <c r="E8716" s="171" t="str">
        <f t="shared" si="136"/>
        <v>1900</v>
      </c>
      <c r="F8716" s="547">
        <v>0</v>
      </c>
      <c r="G8716" s="548">
        <v>0</v>
      </c>
      <c r="H8716" s="547">
        <v>0</v>
      </c>
      <c r="I8716" s="545" t="s">
        <v>12701</v>
      </c>
      <c r="J8716" s="545"/>
      <c r="K8716" s="545" t="s">
        <v>13413</v>
      </c>
      <c r="L8716" s="545" t="s">
        <v>13413</v>
      </c>
      <c r="M8716" s="548" t="s">
        <v>13758</v>
      </c>
      <c r="N8716" s="545" t="s">
        <v>13413</v>
      </c>
      <c r="O8716" s="545" t="s">
        <v>13413</v>
      </c>
      <c r="P8716" s="549">
        <v>6284</v>
      </c>
      <c r="Q8716" s="549">
        <v>1</v>
      </c>
      <c r="R8716" s="549">
        <v>10</v>
      </c>
      <c r="S8716" s="548"/>
      <c r="T8716" s="548"/>
      <c r="U8716" s="99"/>
    </row>
    <row r="8717" spans="1:21" ht="19.5" customHeight="1">
      <c r="A8717" s="545">
        <v>103502</v>
      </c>
      <c r="B8717" s="545" t="s">
        <v>4619</v>
      </c>
      <c r="C8717" s="545" t="s">
        <v>216</v>
      </c>
      <c r="D8717" s="546">
        <v>45708</v>
      </c>
      <c r="E8717" s="171" t="str">
        <f t="shared" si="136"/>
        <v>2025</v>
      </c>
      <c r="F8717" s="547">
        <v>17.649999999999999</v>
      </c>
      <c r="G8717" s="548">
        <v>0.19</v>
      </c>
      <c r="H8717" s="547">
        <v>14.83</v>
      </c>
      <c r="I8717" s="545" t="s">
        <v>12701</v>
      </c>
      <c r="J8717" s="545" t="s">
        <v>13307</v>
      </c>
      <c r="K8717" s="545" t="s">
        <v>19068</v>
      </c>
      <c r="L8717" s="545" t="s">
        <v>13413</v>
      </c>
      <c r="M8717" s="548" t="s">
        <v>13758</v>
      </c>
      <c r="N8717" s="545" t="s">
        <v>13413</v>
      </c>
      <c r="O8717" s="545" t="s">
        <v>13413</v>
      </c>
      <c r="P8717" s="549">
        <v>6285</v>
      </c>
      <c r="Q8717" s="549">
        <v>1</v>
      </c>
      <c r="R8717" s="549">
        <v>10</v>
      </c>
      <c r="S8717" s="548">
        <v>2228</v>
      </c>
      <c r="T8717" s="548"/>
      <c r="U8717" s="99"/>
    </row>
    <row r="8718" spans="1:21" ht="19.5" customHeight="1">
      <c r="A8718" s="545">
        <v>103503</v>
      </c>
      <c r="B8718" s="545" t="s">
        <v>10174</v>
      </c>
      <c r="C8718" s="545" t="s">
        <v>216</v>
      </c>
      <c r="D8718" s="546"/>
      <c r="E8718" s="171" t="str">
        <f t="shared" si="136"/>
        <v>1900</v>
      </c>
      <c r="F8718" s="547">
        <v>0</v>
      </c>
      <c r="G8718" s="548">
        <v>0</v>
      </c>
      <c r="H8718" s="547">
        <v>0</v>
      </c>
      <c r="I8718" s="545" t="s">
        <v>12973</v>
      </c>
      <c r="J8718" s="545"/>
      <c r="K8718" s="545" t="s">
        <v>13413</v>
      </c>
      <c r="L8718" s="545" t="s">
        <v>13413</v>
      </c>
      <c r="M8718" s="548" t="s">
        <v>13758</v>
      </c>
      <c r="N8718" s="545" t="s">
        <v>13413</v>
      </c>
      <c r="O8718" s="545" t="s">
        <v>13413</v>
      </c>
      <c r="P8718" s="549">
        <v>6286</v>
      </c>
      <c r="Q8718" s="549">
        <v>1</v>
      </c>
      <c r="R8718" s="549">
        <v>59</v>
      </c>
      <c r="S8718" s="548"/>
      <c r="T8718" s="548"/>
      <c r="U8718" s="99"/>
    </row>
    <row r="8719" spans="1:21" ht="19.5" customHeight="1">
      <c r="A8719" s="545">
        <v>103504</v>
      </c>
      <c r="B8719" s="545" t="s">
        <v>4305</v>
      </c>
      <c r="C8719" s="545" t="s">
        <v>216</v>
      </c>
      <c r="D8719" s="546"/>
      <c r="E8719" s="171" t="str">
        <f t="shared" si="136"/>
        <v>1900</v>
      </c>
      <c r="F8719" s="547">
        <v>0</v>
      </c>
      <c r="G8719" s="548">
        <v>0</v>
      </c>
      <c r="H8719" s="547">
        <v>0</v>
      </c>
      <c r="I8719" s="545" t="s">
        <v>12973</v>
      </c>
      <c r="J8719" s="545"/>
      <c r="K8719" s="545" t="s">
        <v>13413</v>
      </c>
      <c r="L8719" s="545" t="s">
        <v>13413</v>
      </c>
      <c r="M8719" s="548" t="s">
        <v>13758</v>
      </c>
      <c r="N8719" s="545" t="s">
        <v>13413</v>
      </c>
      <c r="O8719" s="545" t="s">
        <v>13413</v>
      </c>
      <c r="P8719" s="549">
        <v>6287</v>
      </c>
      <c r="Q8719" s="549">
        <v>1</v>
      </c>
      <c r="R8719" s="549">
        <v>59</v>
      </c>
      <c r="S8719" s="548"/>
      <c r="T8719" s="548"/>
      <c r="U8719" s="99"/>
    </row>
    <row r="8720" spans="1:21" ht="19.5" customHeight="1">
      <c r="A8720" s="545">
        <v>103506</v>
      </c>
      <c r="B8720" s="545" t="s">
        <v>4253</v>
      </c>
      <c r="C8720" s="545" t="s">
        <v>221</v>
      </c>
      <c r="D8720" s="546"/>
      <c r="E8720" s="171" t="str">
        <f t="shared" si="136"/>
        <v>1900</v>
      </c>
      <c r="F8720" s="547">
        <v>0</v>
      </c>
      <c r="G8720" s="548">
        <v>0</v>
      </c>
      <c r="H8720" s="547">
        <v>0</v>
      </c>
      <c r="I8720" s="545" t="s">
        <v>12973</v>
      </c>
      <c r="J8720" s="545"/>
      <c r="K8720" s="545" t="s">
        <v>13413</v>
      </c>
      <c r="L8720" s="545" t="s">
        <v>13413</v>
      </c>
      <c r="M8720" s="548" t="s">
        <v>13758</v>
      </c>
      <c r="N8720" s="545" t="s">
        <v>13413</v>
      </c>
      <c r="O8720" s="545" t="s">
        <v>13413</v>
      </c>
      <c r="P8720" s="549">
        <v>6289</v>
      </c>
      <c r="Q8720" s="549">
        <v>1</v>
      </c>
      <c r="R8720" s="549">
        <v>59</v>
      </c>
      <c r="S8720" s="548"/>
      <c r="T8720" s="548"/>
      <c r="U8720" s="99"/>
    </row>
    <row r="8721" spans="1:21" ht="19.5" customHeight="1">
      <c r="A8721" s="545">
        <v>103507</v>
      </c>
      <c r="B8721" s="545" t="s">
        <v>10173</v>
      </c>
      <c r="C8721" s="545" t="s">
        <v>216</v>
      </c>
      <c r="D8721" s="546"/>
      <c r="E8721" s="171" t="str">
        <f t="shared" si="136"/>
        <v>1900</v>
      </c>
      <c r="F8721" s="547">
        <v>0</v>
      </c>
      <c r="G8721" s="548">
        <v>0</v>
      </c>
      <c r="H8721" s="547">
        <v>0</v>
      </c>
      <c r="I8721" s="545" t="s">
        <v>12647</v>
      </c>
      <c r="J8721" s="545"/>
      <c r="K8721" s="545" t="s">
        <v>19069</v>
      </c>
      <c r="L8721" s="545" t="s">
        <v>13413</v>
      </c>
      <c r="M8721" s="548" t="s">
        <v>13758</v>
      </c>
      <c r="N8721" s="545" t="s">
        <v>13413</v>
      </c>
      <c r="O8721" s="545" t="s">
        <v>13413</v>
      </c>
      <c r="P8721" s="549">
        <v>6290</v>
      </c>
      <c r="Q8721" s="549">
        <v>1</v>
      </c>
      <c r="R8721" s="549">
        <v>26</v>
      </c>
      <c r="S8721" s="548"/>
      <c r="T8721" s="548"/>
      <c r="U8721" s="99"/>
    </row>
    <row r="8722" spans="1:21" ht="19.5" customHeight="1">
      <c r="A8722" s="545">
        <v>103508</v>
      </c>
      <c r="B8722" s="545" t="s">
        <v>4370</v>
      </c>
      <c r="C8722" s="545" t="s">
        <v>216</v>
      </c>
      <c r="D8722" s="546"/>
      <c r="E8722" s="171" t="str">
        <f t="shared" si="136"/>
        <v>1900</v>
      </c>
      <c r="F8722" s="547">
        <v>0</v>
      </c>
      <c r="G8722" s="548">
        <v>0</v>
      </c>
      <c r="H8722" s="547">
        <v>0</v>
      </c>
      <c r="I8722" s="545" t="s">
        <v>12973</v>
      </c>
      <c r="J8722" s="545"/>
      <c r="K8722" s="545" t="s">
        <v>13413</v>
      </c>
      <c r="L8722" s="545" t="s">
        <v>13413</v>
      </c>
      <c r="M8722" s="548" t="s">
        <v>13758</v>
      </c>
      <c r="N8722" s="545" t="s">
        <v>13413</v>
      </c>
      <c r="O8722" s="545" t="s">
        <v>13413</v>
      </c>
      <c r="P8722" s="549">
        <v>6291</v>
      </c>
      <c r="Q8722" s="549">
        <v>1</v>
      </c>
      <c r="R8722" s="549">
        <v>59</v>
      </c>
      <c r="S8722" s="548"/>
      <c r="T8722" s="548"/>
      <c r="U8722" s="99"/>
    </row>
    <row r="8723" spans="1:21" ht="19.5" customHeight="1">
      <c r="A8723" s="545">
        <v>103509</v>
      </c>
      <c r="B8723" s="545" t="s">
        <v>2276</v>
      </c>
      <c r="C8723" s="545" t="s">
        <v>216</v>
      </c>
      <c r="D8723" s="546"/>
      <c r="E8723" s="171" t="str">
        <f t="shared" si="136"/>
        <v>1900</v>
      </c>
      <c r="F8723" s="547">
        <v>0</v>
      </c>
      <c r="G8723" s="548">
        <v>0</v>
      </c>
      <c r="H8723" s="547">
        <v>0</v>
      </c>
      <c r="I8723" s="545" t="s">
        <v>12637</v>
      </c>
      <c r="J8723" s="545"/>
      <c r="K8723" s="545" t="s">
        <v>13413</v>
      </c>
      <c r="L8723" s="545" t="s">
        <v>13413</v>
      </c>
      <c r="M8723" s="548" t="s">
        <v>13758</v>
      </c>
      <c r="N8723" s="545" t="s">
        <v>13413</v>
      </c>
      <c r="O8723" s="545" t="s">
        <v>13413</v>
      </c>
      <c r="P8723" s="549">
        <v>6292</v>
      </c>
      <c r="Q8723" s="549">
        <v>1</v>
      </c>
      <c r="R8723" s="549">
        <v>13</v>
      </c>
      <c r="S8723" s="548"/>
      <c r="T8723" s="548"/>
      <c r="U8723" s="99"/>
    </row>
    <row r="8724" spans="1:21" ht="19.5" customHeight="1">
      <c r="A8724" s="545">
        <v>103510</v>
      </c>
      <c r="B8724" s="545" t="s">
        <v>4307</v>
      </c>
      <c r="C8724" s="545" t="s">
        <v>216</v>
      </c>
      <c r="D8724" s="546"/>
      <c r="E8724" s="171" t="str">
        <f t="shared" si="136"/>
        <v>1900</v>
      </c>
      <c r="F8724" s="547">
        <v>0</v>
      </c>
      <c r="G8724" s="548">
        <v>0</v>
      </c>
      <c r="H8724" s="547">
        <v>0</v>
      </c>
      <c r="I8724" s="545" t="s">
        <v>12973</v>
      </c>
      <c r="J8724" s="545"/>
      <c r="K8724" s="545" t="s">
        <v>13413</v>
      </c>
      <c r="L8724" s="545" t="s">
        <v>19070</v>
      </c>
      <c r="M8724" s="548" t="s">
        <v>13758</v>
      </c>
      <c r="N8724" s="545" t="s">
        <v>13413</v>
      </c>
      <c r="O8724" s="545" t="s">
        <v>13413</v>
      </c>
      <c r="P8724" s="549">
        <v>6293</v>
      </c>
      <c r="Q8724" s="549">
        <v>1</v>
      </c>
      <c r="R8724" s="549">
        <v>59</v>
      </c>
      <c r="S8724" s="548"/>
      <c r="T8724" s="548"/>
      <c r="U8724" s="99"/>
    </row>
    <row r="8725" spans="1:21" ht="19.5" customHeight="1">
      <c r="A8725" s="545">
        <v>103511</v>
      </c>
      <c r="B8725" s="545" t="s">
        <v>1543</v>
      </c>
      <c r="C8725" s="545" t="s">
        <v>216</v>
      </c>
      <c r="D8725" s="546"/>
      <c r="E8725" s="171" t="str">
        <f t="shared" si="136"/>
        <v>1900</v>
      </c>
      <c r="F8725" s="547">
        <v>0</v>
      </c>
      <c r="G8725" s="548">
        <v>0</v>
      </c>
      <c r="H8725" s="547">
        <v>0</v>
      </c>
      <c r="I8725" s="545" t="s">
        <v>12685</v>
      </c>
      <c r="J8725" s="545"/>
      <c r="K8725" s="545" t="s">
        <v>19071</v>
      </c>
      <c r="L8725" s="545" t="s">
        <v>13413</v>
      </c>
      <c r="M8725" s="548" t="s">
        <v>13758</v>
      </c>
      <c r="N8725" s="545" t="s">
        <v>13413</v>
      </c>
      <c r="O8725" s="545" t="s">
        <v>13413</v>
      </c>
      <c r="P8725" s="549">
        <v>6294</v>
      </c>
      <c r="Q8725" s="549">
        <v>1</v>
      </c>
      <c r="R8725" s="549">
        <v>11</v>
      </c>
      <c r="S8725" s="548"/>
      <c r="T8725" s="548"/>
      <c r="U8725" s="99"/>
    </row>
    <row r="8726" spans="1:21" ht="19.5" customHeight="1">
      <c r="A8726" s="545">
        <v>103512</v>
      </c>
      <c r="B8726" s="545" t="s">
        <v>4203</v>
      </c>
      <c r="C8726" s="545" t="s">
        <v>221</v>
      </c>
      <c r="D8726" s="546"/>
      <c r="E8726" s="171" t="str">
        <f t="shared" si="136"/>
        <v>1900</v>
      </c>
      <c r="F8726" s="547">
        <v>0</v>
      </c>
      <c r="G8726" s="548">
        <v>0</v>
      </c>
      <c r="H8726" s="547">
        <v>0</v>
      </c>
      <c r="I8726" s="545" t="s">
        <v>12973</v>
      </c>
      <c r="J8726" s="545"/>
      <c r="K8726" s="545" t="s">
        <v>13413</v>
      </c>
      <c r="L8726" s="545" t="s">
        <v>13413</v>
      </c>
      <c r="M8726" s="548" t="s">
        <v>13758</v>
      </c>
      <c r="N8726" s="545" t="s">
        <v>13413</v>
      </c>
      <c r="O8726" s="545" t="s">
        <v>13413</v>
      </c>
      <c r="P8726" s="549">
        <v>6295</v>
      </c>
      <c r="Q8726" s="549">
        <v>1</v>
      </c>
      <c r="R8726" s="549">
        <v>59</v>
      </c>
      <c r="S8726" s="548"/>
      <c r="T8726" s="548"/>
      <c r="U8726" s="99"/>
    </row>
    <row r="8727" spans="1:21" ht="19.5" customHeight="1">
      <c r="A8727" s="545">
        <v>103513</v>
      </c>
      <c r="B8727" s="545" t="s">
        <v>6261</v>
      </c>
      <c r="C8727" s="545" t="s">
        <v>216</v>
      </c>
      <c r="D8727" s="546">
        <v>46052</v>
      </c>
      <c r="E8727" s="171" t="str">
        <f t="shared" si="136"/>
        <v>2026</v>
      </c>
      <c r="F8727" s="547">
        <v>16935</v>
      </c>
      <c r="G8727" s="548">
        <v>0.19</v>
      </c>
      <c r="H8727" s="547">
        <v>14231.09</v>
      </c>
      <c r="I8727" s="545" t="s">
        <v>12735</v>
      </c>
      <c r="J8727" s="545" t="s">
        <v>13307</v>
      </c>
      <c r="K8727" s="545" t="s">
        <v>13413</v>
      </c>
      <c r="L8727" s="545" t="s">
        <v>13413</v>
      </c>
      <c r="M8727" s="548" t="s">
        <v>13758</v>
      </c>
      <c r="N8727" s="545" t="s">
        <v>13413</v>
      </c>
      <c r="O8727" s="545" t="s">
        <v>13413</v>
      </c>
      <c r="P8727" s="549">
        <v>6296</v>
      </c>
      <c r="Q8727" s="549">
        <v>1</v>
      </c>
      <c r="R8727" s="549">
        <v>51</v>
      </c>
      <c r="S8727" s="548">
        <v>2228</v>
      </c>
      <c r="T8727" s="548"/>
      <c r="U8727" s="99"/>
    </row>
    <row r="8728" spans="1:21" ht="19.5" customHeight="1">
      <c r="A8728" s="545">
        <v>103514</v>
      </c>
      <c r="B8728" s="545" t="s">
        <v>10172</v>
      </c>
      <c r="C8728" s="545" t="s">
        <v>216</v>
      </c>
      <c r="D8728" s="546"/>
      <c r="E8728" s="171" t="str">
        <f t="shared" si="136"/>
        <v>1900</v>
      </c>
      <c r="F8728" s="547">
        <v>0</v>
      </c>
      <c r="G8728" s="548">
        <v>0</v>
      </c>
      <c r="H8728" s="547">
        <v>0</v>
      </c>
      <c r="I8728" s="545" t="s">
        <v>12973</v>
      </c>
      <c r="J8728" s="545"/>
      <c r="K8728" s="545" t="s">
        <v>13413</v>
      </c>
      <c r="L8728" s="545" t="s">
        <v>13413</v>
      </c>
      <c r="M8728" s="548" t="s">
        <v>13758</v>
      </c>
      <c r="N8728" s="545" t="s">
        <v>13413</v>
      </c>
      <c r="O8728" s="545" t="s">
        <v>13413</v>
      </c>
      <c r="P8728" s="549">
        <v>6297</v>
      </c>
      <c r="Q8728" s="549">
        <v>1</v>
      </c>
      <c r="R8728" s="549">
        <v>59</v>
      </c>
      <c r="S8728" s="548"/>
      <c r="T8728" s="548"/>
      <c r="U8728" s="99"/>
    </row>
    <row r="8729" spans="1:21" ht="19.5" customHeight="1">
      <c r="A8729" s="545">
        <v>103515</v>
      </c>
      <c r="B8729" s="545" t="s">
        <v>10171</v>
      </c>
      <c r="C8729" s="545" t="s">
        <v>216</v>
      </c>
      <c r="D8729" s="546"/>
      <c r="E8729" s="171" t="str">
        <f t="shared" si="136"/>
        <v>1900</v>
      </c>
      <c r="F8729" s="547">
        <v>0</v>
      </c>
      <c r="G8729" s="548">
        <v>0</v>
      </c>
      <c r="H8729" s="547">
        <v>0</v>
      </c>
      <c r="I8729" s="545" t="s">
        <v>12685</v>
      </c>
      <c r="J8729" s="545"/>
      <c r="K8729" s="545" t="s">
        <v>19072</v>
      </c>
      <c r="L8729" s="545" t="s">
        <v>19073</v>
      </c>
      <c r="M8729" s="548" t="s">
        <v>13758</v>
      </c>
      <c r="N8729" s="545" t="s">
        <v>13413</v>
      </c>
      <c r="O8729" s="545" t="s">
        <v>13413</v>
      </c>
      <c r="P8729" s="549">
        <v>6298</v>
      </c>
      <c r="Q8729" s="549">
        <v>1</v>
      </c>
      <c r="R8729" s="549">
        <v>11</v>
      </c>
      <c r="S8729" s="548"/>
      <c r="T8729" s="548"/>
      <c r="U8729" s="99"/>
    </row>
    <row r="8730" spans="1:21" ht="19.5" customHeight="1">
      <c r="A8730" s="545">
        <v>103516</v>
      </c>
      <c r="B8730" s="545" t="s">
        <v>1564</v>
      </c>
      <c r="C8730" s="545" t="s">
        <v>216</v>
      </c>
      <c r="D8730" s="546"/>
      <c r="E8730" s="171" t="str">
        <f t="shared" si="136"/>
        <v>1900</v>
      </c>
      <c r="F8730" s="547">
        <v>0</v>
      </c>
      <c r="G8730" s="548">
        <v>0</v>
      </c>
      <c r="H8730" s="547">
        <v>0</v>
      </c>
      <c r="I8730" s="545" t="s">
        <v>12685</v>
      </c>
      <c r="J8730" s="545"/>
      <c r="K8730" s="545" t="s">
        <v>13413</v>
      </c>
      <c r="L8730" s="545" t="s">
        <v>13413</v>
      </c>
      <c r="M8730" s="548" t="s">
        <v>13758</v>
      </c>
      <c r="N8730" s="545" t="s">
        <v>13413</v>
      </c>
      <c r="O8730" s="545" t="s">
        <v>13413</v>
      </c>
      <c r="P8730" s="549">
        <v>6299</v>
      </c>
      <c r="Q8730" s="549">
        <v>1</v>
      </c>
      <c r="R8730" s="549">
        <v>11</v>
      </c>
      <c r="S8730" s="548"/>
      <c r="T8730" s="548"/>
      <c r="U8730" s="99"/>
    </row>
    <row r="8731" spans="1:21" ht="19.5" customHeight="1">
      <c r="A8731" s="545">
        <v>103517</v>
      </c>
      <c r="B8731" s="545" t="s">
        <v>6260</v>
      </c>
      <c r="C8731" s="545" t="s">
        <v>216</v>
      </c>
      <c r="D8731" s="546">
        <v>46052</v>
      </c>
      <c r="E8731" s="171" t="str">
        <f t="shared" si="136"/>
        <v>2026</v>
      </c>
      <c r="F8731" s="547">
        <v>84273</v>
      </c>
      <c r="G8731" s="548">
        <v>0.19</v>
      </c>
      <c r="H8731" s="547">
        <v>70817.649999999994</v>
      </c>
      <c r="I8731" s="545" t="s">
        <v>12685</v>
      </c>
      <c r="J8731" s="545" t="s">
        <v>13307</v>
      </c>
      <c r="K8731" s="545" t="s">
        <v>19074</v>
      </c>
      <c r="L8731" s="545" t="s">
        <v>13413</v>
      </c>
      <c r="M8731" s="548" t="s">
        <v>13758</v>
      </c>
      <c r="N8731" s="545" t="s">
        <v>13413</v>
      </c>
      <c r="O8731" s="545" t="s">
        <v>13413</v>
      </c>
      <c r="P8731" s="549">
        <v>6300</v>
      </c>
      <c r="Q8731" s="549">
        <v>1</v>
      </c>
      <c r="R8731" s="549">
        <v>11</v>
      </c>
      <c r="S8731" s="548">
        <v>2228</v>
      </c>
      <c r="T8731" s="548"/>
      <c r="U8731" s="99"/>
    </row>
    <row r="8732" spans="1:21" ht="19.5" customHeight="1">
      <c r="A8732" s="545">
        <v>103518</v>
      </c>
      <c r="B8732" s="545" t="s">
        <v>10170</v>
      </c>
      <c r="C8732" s="545" t="s">
        <v>216</v>
      </c>
      <c r="D8732" s="546"/>
      <c r="E8732" s="171" t="str">
        <f t="shared" si="136"/>
        <v>1900</v>
      </c>
      <c r="F8732" s="547">
        <v>0</v>
      </c>
      <c r="G8732" s="548">
        <v>0</v>
      </c>
      <c r="H8732" s="547">
        <v>0</v>
      </c>
      <c r="I8732" s="545" t="s">
        <v>12973</v>
      </c>
      <c r="J8732" s="545"/>
      <c r="K8732" s="545" t="s">
        <v>13413</v>
      </c>
      <c r="L8732" s="545" t="s">
        <v>13413</v>
      </c>
      <c r="M8732" s="548" t="s">
        <v>13758</v>
      </c>
      <c r="N8732" s="545" t="s">
        <v>13413</v>
      </c>
      <c r="O8732" s="545" t="s">
        <v>13413</v>
      </c>
      <c r="P8732" s="549">
        <v>6301</v>
      </c>
      <c r="Q8732" s="549">
        <v>1</v>
      </c>
      <c r="R8732" s="549">
        <v>59</v>
      </c>
      <c r="S8732" s="548"/>
      <c r="T8732" s="548"/>
      <c r="U8732" s="99"/>
    </row>
    <row r="8733" spans="1:21" ht="19.5" customHeight="1">
      <c r="A8733" s="545">
        <v>103519</v>
      </c>
      <c r="B8733" s="545" t="s">
        <v>10169</v>
      </c>
      <c r="C8733" s="545" t="s">
        <v>216</v>
      </c>
      <c r="D8733" s="546"/>
      <c r="E8733" s="171" t="str">
        <f t="shared" si="136"/>
        <v>1900</v>
      </c>
      <c r="F8733" s="547">
        <v>0</v>
      </c>
      <c r="G8733" s="548">
        <v>0</v>
      </c>
      <c r="H8733" s="547">
        <v>0</v>
      </c>
      <c r="I8733" s="545" t="s">
        <v>12717</v>
      </c>
      <c r="J8733" s="545"/>
      <c r="K8733" s="545" t="s">
        <v>13413</v>
      </c>
      <c r="L8733" s="545" t="s">
        <v>13413</v>
      </c>
      <c r="M8733" s="548" t="s">
        <v>13758</v>
      </c>
      <c r="N8733" s="545" t="s">
        <v>13413</v>
      </c>
      <c r="O8733" s="545" t="s">
        <v>13413</v>
      </c>
      <c r="P8733" s="549">
        <v>6302</v>
      </c>
      <c r="Q8733" s="549">
        <v>1</v>
      </c>
      <c r="R8733" s="549">
        <v>19</v>
      </c>
      <c r="S8733" s="548"/>
      <c r="T8733" s="548"/>
      <c r="U8733" s="99"/>
    </row>
    <row r="8734" spans="1:21" ht="19.5" customHeight="1">
      <c r="A8734" s="545">
        <v>103520</v>
      </c>
      <c r="B8734" s="545" t="s">
        <v>10168</v>
      </c>
      <c r="C8734" s="545" t="s">
        <v>216</v>
      </c>
      <c r="D8734" s="546"/>
      <c r="E8734" s="171" t="str">
        <f t="shared" si="136"/>
        <v>1900</v>
      </c>
      <c r="F8734" s="547">
        <v>0</v>
      </c>
      <c r="G8734" s="548">
        <v>0</v>
      </c>
      <c r="H8734" s="547">
        <v>0</v>
      </c>
      <c r="I8734" s="545" t="s">
        <v>12642</v>
      </c>
      <c r="J8734" s="545"/>
      <c r="K8734" s="545" t="s">
        <v>19075</v>
      </c>
      <c r="L8734" s="545" t="s">
        <v>13413</v>
      </c>
      <c r="M8734" s="548" t="s">
        <v>13758</v>
      </c>
      <c r="N8734" s="545" t="s">
        <v>13413</v>
      </c>
      <c r="O8734" s="545" t="s">
        <v>13413</v>
      </c>
      <c r="P8734" s="549">
        <v>6303</v>
      </c>
      <c r="Q8734" s="549">
        <v>1</v>
      </c>
      <c r="R8734" s="549">
        <v>135</v>
      </c>
      <c r="S8734" s="548"/>
      <c r="T8734" s="548"/>
      <c r="U8734" s="99"/>
    </row>
    <row r="8735" spans="1:21" ht="19.5" customHeight="1">
      <c r="A8735" s="545">
        <v>103521</v>
      </c>
      <c r="B8735" s="545" t="s">
        <v>4180</v>
      </c>
      <c r="C8735" s="545" t="s">
        <v>4479</v>
      </c>
      <c r="D8735" s="546"/>
      <c r="E8735" s="171" t="str">
        <f t="shared" si="136"/>
        <v>1900</v>
      </c>
      <c r="F8735" s="547">
        <v>0</v>
      </c>
      <c r="G8735" s="548">
        <v>0</v>
      </c>
      <c r="H8735" s="547">
        <v>0</v>
      </c>
      <c r="I8735" s="545" t="s">
        <v>12973</v>
      </c>
      <c r="J8735" s="545"/>
      <c r="K8735" s="545" t="s">
        <v>13413</v>
      </c>
      <c r="L8735" s="545" t="s">
        <v>13413</v>
      </c>
      <c r="M8735" s="548" t="s">
        <v>13758</v>
      </c>
      <c r="N8735" s="545" t="s">
        <v>13413</v>
      </c>
      <c r="O8735" s="545" t="s">
        <v>13413</v>
      </c>
      <c r="P8735" s="549">
        <v>6304</v>
      </c>
      <c r="Q8735" s="549">
        <v>1</v>
      </c>
      <c r="R8735" s="549">
        <v>59</v>
      </c>
      <c r="S8735" s="548"/>
      <c r="T8735" s="548"/>
      <c r="U8735" s="99"/>
    </row>
    <row r="8736" spans="1:21" ht="19.5" customHeight="1">
      <c r="A8736" s="545">
        <v>103522</v>
      </c>
      <c r="B8736" s="545" t="s">
        <v>4001</v>
      </c>
      <c r="C8736" s="545" t="s">
        <v>786</v>
      </c>
      <c r="D8736" s="546">
        <v>46052</v>
      </c>
      <c r="E8736" s="171" t="str">
        <f t="shared" si="136"/>
        <v>2026</v>
      </c>
      <c r="F8736" s="547">
        <v>18637</v>
      </c>
      <c r="G8736" s="548">
        <v>0.19</v>
      </c>
      <c r="H8736" s="547">
        <v>15661.34</v>
      </c>
      <c r="I8736" s="545" t="s">
        <v>12982</v>
      </c>
      <c r="J8736" s="545" t="s">
        <v>13307</v>
      </c>
      <c r="K8736" s="545" t="s">
        <v>19076</v>
      </c>
      <c r="L8736" s="545"/>
      <c r="M8736" s="548" t="s">
        <v>13758</v>
      </c>
      <c r="N8736" s="545" t="s">
        <v>13413</v>
      </c>
      <c r="O8736" s="545" t="s">
        <v>13413</v>
      </c>
      <c r="P8736" s="549">
        <v>6305</v>
      </c>
      <c r="Q8736" s="549">
        <v>1</v>
      </c>
      <c r="R8736" s="549">
        <v>48</v>
      </c>
      <c r="S8736" s="548">
        <v>2228</v>
      </c>
      <c r="T8736" s="548"/>
      <c r="U8736" s="99"/>
    </row>
    <row r="8737" spans="1:21" ht="19.5" customHeight="1">
      <c r="A8737" s="545">
        <v>103523</v>
      </c>
      <c r="B8737" s="545" t="s">
        <v>4000</v>
      </c>
      <c r="C8737" s="545" t="s">
        <v>206</v>
      </c>
      <c r="D8737" s="546">
        <v>46052</v>
      </c>
      <c r="E8737" s="171" t="str">
        <f t="shared" si="136"/>
        <v>2026</v>
      </c>
      <c r="F8737" s="547">
        <v>17123</v>
      </c>
      <c r="G8737" s="548">
        <v>0.19</v>
      </c>
      <c r="H8737" s="547">
        <v>14389.08</v>
      </c>
      <c r="I8737" s="545" t="s">
        <v>12982</v>
      </c>
      <c r="J8737" s="545" t="s">
        <v>13307</v>
      </c>
      <c r="K8737" s="545" t="s">
        <v>13413</v>
      </c>
      <c r="L8737" s="545" t="s">
        <v>13413</v>
      </c>
      <c r="M8737" s="548" t="s">
        <v>13758</v>
      </c>
      <c r="N8737" s="545" t="s">
        <v>13413</v>
      </c>
      <c r="O8737" s="545" t="s">
        <v>13413</v>
      </c>
      <c r="P8737" s="549">
        <v>6306</v>
      </c>
      <c r="Q8737" s="549">
        <v>1</v>
      </c>
      <c r="R8737" s="549">
        <v>48</v>
      </c>
      <c r="S8737" s="548">
        <v>2228</v>
      </c>
      <c r="T8737" s="548"/>
      <c r="U8737" s="99"/>
    </row>
    <row r="8738" spans="1:21" ht="19.5" customHeight="1">
      <c r="A8738" s="545">
        <v>103524</v>
      </c>
      <c r="B8738" s="545" t="s">
        <v>1188</v>
      </c>
      <c r="C8738" s="545" t="s">
        <v>216</v>
      </c>
      <c r="D8738" s="546">
        <v>45708</v>
      </c>
      <c r="E8738" s="171" t="str">
        <f t="shared" si="136"/>
        <v>2025</v>
      </c>
      <c r="F8738" s="547">
        <v>93041.7</v>
      </c>
      <c r="G8738" s="548">
        <v>0.19</v>
      </c>
      <c r="H8738" s="547">
        <v>78186.3</v>
      </c>
      <c r="I8738" s="545" t="s">
        <v>12698</v>
      </c>
      <c r="J8738" s="545" t="s">
        <v>13307</v>
      </c>
      <c r="K8738" s="545" t="s">
        <v>19077</v>
      </c>
      <c r="L8738" s="545" t="s">
        <v>13413</v>
      </c>
      <c r="M8738" s="548" t="s">
        <v>13758</v>
      </c>
      <c r="N8738" s="545" t="s">
        <v>13413</v>
      </c>
      <c r="O8738" s="545" t="s">
        <v>13413</v>
      </c>
      <c r="P8738" s="549">
        <v>6307</v>
      </c>
      <c r="Q8738" s="549">
        <v>1</v>
      </c>
      <c r="R8738" s="549">
        <v>115</v>
      </c>
      <c r="S8738" s="548">
        <v>2228</v>
      </c>
      <c r="T8738" s="548"/>
      <c r="U8738" s="99"/>
    </row>
    <row r="8739" spans="1:21" ht="19.5" customHeight="1">
      <c r="A8739" s="545">
        <v>103525</v>
      </c>
      <c r="B8739" s="545" t="s">
        <v>10167</v>
      </c>
      <c r="C8739" s="545" t="s">
        <v>216</v>
      </c>
      <c r="D8739" s="546"/>
      <c r="E8739" s="171" t="str">
        <f t="shared" si="136"/>
        <v>1900</v>
      </c>
      <c r="F8739" s="547">
        <v>0</v>
      </c>
      <c r="G8739" s="548">
        <v>0</v>
      </c>
      <c r="H8739" s="547">
        <v>0</v>
      </c>
      <c r="I8739" s="545" t="s">
        <v>12676</v>
      </c>
      <c r="J8739" s="545"/>
      <c r="K8739" s="545" t="s">
        <v>13413</v>
      </c>
      <c r="L8739" s="545" t="s">
        <v>13413</v>
      </c>
      <c r="M8739" s="548" t="s">
        <v>13758</v>
      </c>
      <c r="N8739" s="545" t="s">
        <v>13413</v>
      </c>
      <c r="O8739" s="545" t="s">
        <v>13413</v>
      </c>
      <c r="P8739" s="549">
        <v>6308</v>
      </c>
      <c r="Q8739" s="549">
        <v>1</v>
      </c>
      <c r="R8739" s="549">
        <v>14</v>
      </c>
      <c r="S8739" s="548"/>
      <c r="T8739" s="548"/>
      <c r="U8739" s="99"/>
    </row>
    <row r="8740" spans="1:21" ht="19.5" customHeight="1">
      <c r="A8740" s="545">
        <v>103526</v>
      </c>
      <c r="B8740" s="545" t="s">
        <v>10166</v>
      </c>
      <c r="C8740" s="545" t="s">
        <v>216</v>
      </c>
      <c r="D8740" s="546"/>
      <c r="E8740" s="171" t="str">
        <f t="shared" si="136"/>
        <v>1900</v>
      </c>
      <c r="F8740" s="547">
        <v>0</v>
      </c>
      <c r="G8740" s="548">
        <v>0</v>
      </c>
      <c r="H8740" s="547">
        <v>0</v>
      </c>
      <c r="I8740" s="545" t="s">
        <v>12676</v>
      </c>
      <c r="J8740" s="545"/>
      <c r="K8740" s="545" t="s">
        <v>13413</v>
      </c>
      <c r="L8740" s="545" t="s">
        <v>13413</v>
      </c>
      <c r="M8740" s="548" t="s">
        <v>13758</v>
      </c>
      <c r="N8740" s="545" t="s">
        <v>13413</v>
      </c>
      <c r="O8740" s="545" t="s">
        <v>13413</v>
      </c>
      <c r="P8740" s="549">
        <v>6309</v>
      </c>
      <c r="Q8740" s="549">
        <v>1</v>
      </c>
      <c r="R8740" s="549">
        <v>14</v>
      </c>
      <c r="S8740" s="548"/>
      <c r="T8740" s="548"/>
      <c r="U8740" s="99"/>
    </row>
    <row r="8741" spans="1:21" ht="19.5" customHeight="1">
      <c r="A8741" s="545">
        <v>103527</v>
      </c>
      <c r="B8741" s="545" t="s">
        <v>2638</v>
      </c>
      <c r="C8741" s="545" t="s">
        <v>216</v>
      </c>
      <c r="D8741" s="546"/>
      <c r="E8741" s="171" t="str">
        <f t="shared" si="136"/>
        <v>1900</v>
      </c>
      <c r="F8741" s="547">
        <v>0</v>
      </c>
      <c r="G8741" s="548">
        <v>0</v>
      </c>
      <c r="H8741" s="547">
        <v>0</v>
      </c>
      <c r="I8741" s="545" t="s">
        <v>12676</v>
      </c>
      <c r="J8741" s="545"/>
      <c r="K8741" s="545" t="s">
        <v>13413</v>
      </c>
      <c r="L8741" s="545" t="s">
        <v>13413</v>
      </c>
      <c r="M8741" s="548" t="s">
        <v>13758</v>
      </c>
      <c r="N8741" s="545" t="s">
        <v>13413</v>
      </c>
      <c r="O8741" s="545" t="s">
        <v>13413</v>
      </c>
      <c r="P8741" s="549">
        <v>6310</v>
      </c>
      <c r="Q8741" s="549">
        <v>1</v>
      </c>
      <c r="R8741" s="549">
        <v>14</v>
      </c>
      <c r="S8741" s="548"/>
      <c r="T8741" s="548"/>
      <c r="U8741" s="99"/>
    </row>
    <row r="8742" spans="1:21" ht="19.5" customHeight="1">
      <c r="A8742" s="545">
        <v>103528</v>
      </c>
      <c r="B8742" s="545" t="s">
        <v>2639</v>
      </c>
      <c r="C8742" s="545" t="s">
        <v>216</v>
      </c>
      <c r="D8742" s="546"/>
      <c r="E8742" s="171" t="str">
        <f t="shared" si="136"/>
        <v>1900</v>
      </c>
      <c r="F8742" s="547">
        <v>0</v>
      </c>
      <c r="G8742" s="548">
        <v>0</v>
      </c>
      <c r="H8742" s="547">
        <v>0</v>
      </c>
      <c r="I8742" s="545" t="s">
        <v>12676</v>
      </c>
      <c r="J8742" s="545"/>
      <c r="K8742" s="545" t="s">
        <v>13413</v>
      </c>
      <c r="L8742" s="545" t="s">
        <v>13413</v>
      </c>
      <c r="M8742" s="548" t="s">
        <v>13758</v>
      </c>
      <c r="N8742" s="545" t="s">
        <v>13413</v>
      </c>
      <c r="O8742" s="545" t="s">
        <v>13413</v>
      </c>
      <c r="P8742" s="549">
        <v>6311</v>
      </c>
      <c r="Q8742" s="549">
        <v>1</v>
      </c>
      <c r="R8742" s="549">
        <v>14</v>
      </c>
      <c r="S8742" s="548"/>
      <c r="T8742" s="548"/>
      <c r="U8742" s="99"/>
    </row>
    <row r="8743" spans="1:21" ht="19.5" customHeight="1">
      <c r="A8743" s="545">
        <v>103529</v>
      </c>
      <c r="B8743" s="545" t="s">
        <v>10165</v>
      </c>
      <c r="C8743" s="545" t="s">
        <v>216</v>
      </c>
      <c r="D8743" s="546"/>
      <c r="E8743" s="171" t="str">
        <f t="shared" si="136"/>
        <v>1900</v>
      </c>
      <c r="F8743" s="547">
        <v>0</v>
      </c>
      <c r="G8743" s="548">
        <v>0</v>
      </c>
      <c r="H8743" s="547">
        <v>0</v>
      </c>
      <c r="I8743" s="545" t="s">
        <v>12973</v>
      </c>
      <c r="J8743" s="545"/>
      <c r="K8743" s="545" t="s">
        <v>13413</v>
      </c>
      <c r="L8743" s="545" t="s">
        <v>13413</v>
      </c>
      <c r="M8743" s="548" t="s">
        <v>13758</v>
      </c>
      <c r="N8743" s="545" t="s">
        <v>13413</v>
      </c>
      <c r="O8743" s="545" t="s">
        <v>13413</v>
      </c>
      <c r="P8743" s="549">
        <v>6312</v>
      </c>
      <c r="Q8743" s="549">
        <v>1</v>
      </c>
      <c r="R8743" s="549">
        <v>59</v>
      </c>
      <c r="S8743" s="548"/>
      <c r="T8743" s="548"/>
      <c r="U8743" s="99"/>
    </row>
    <row r="8744" spans="1:21" ht="19.5" customHeight="1">
      <c r="A8744" s="545">
        <v>103530</v>
      </c>
      <c r="B8744" s="545" t="s">
        <v>10164</v>
      </c>
      <c r="C8744" s="545" t="s">
        <v>216</v>
      </c>
      <c r="D8744" s="546"/>
      <c r="E8744" s="171" t="str">
        <f t="shared" si="136"/>
        <v>1900</v>
      </c>
      <c r="F8744" s="547">
        <v>0</v>
      </c>
      <c r="G8744" s="548">
        <v>0</v>
      </c>
      <c r="H8744" s="547">
        <v>0</v>
      </c>
      <c r="I8744" s="545" t="s">
        <v>12973</v>
      </c>
      <c r="J8744" s="545"/>
      <c r="K8744" s="545" t="s">
        <v>13413</v>
      </c>
      <c r="L8744" s="545" t="s">
        <v>13413</v>
      </c>
      <c r="M8744" s="548" t="s">
        <v>13758</v>
      </c>
      <c r="N8744" s="545" t="s">
        <v>13413</v>
      </c>
      <c r="O8744" s="545" t="s">
        <v>13413</v>
      </c>
      <c r="P8744" s="549">
        <v>6313</v>
      </c>
      <c r="Q8744" s="549">
        <v>1</v>
      </c>
      <c r="R8744" s="549">
        <v>59</v>
      </c>
      <c r="S8744" s="548"/>
      <c r="T8744" s="548"/>
      <c r="U8744" s="99"/>
    </row>
    <row r="8745" spans="1:21" ht="19.5" customHeight="1">
      <c r="A8745" s="545">
        <v>103531</v>
      </c>
      <c r="B8745" s="545" t="s">
        <v>10163</v>
      </c>
      <c r="C8745" s="545" t="s">
        <v>216</v>
      </c>
      <c r="D8745" s="546"/>
      <c r="E8745" s="171" t="str">
        <f t="shared" si="136"/>
        <v>1900</v>
      </c>
      <c r="F8745" s="547">
        <v>0</v>
      </c>
      <c r="G8745" s="548">
        <v>0</v>
      </c>
      <c r="H8745" s="547">
        <v>0</v>
      </c>
      <c r="I8745" s="545" t="s">
        <v>12973</v>
      </c>
      <c r="J8745" s="545"/>
      <c r="K8745" s="545" t="s">
        <v>13413</v>
      </c>
      <c r="L8745" s="545" t="s">
        <v>13413</v>
      </c>
      <c r="M8745" s="548" t="s">
        <v>13758</v>
      </c>
      <c r="N8745" s="545" t="s">
        <v>13413</v>
      </c>
      <c r="O8745" s="545" t="s">
        <v>13413</v>
      </c>
      <c r="P8745" s="549">
        <v>6314</v>
      </c>
      <c r="Q8745" s="549">
        <v>1</v>
      </c>
      <c r="R8745" s="549">
        <v>59</v>
      </c>
      <c r="S8745" s="548"/>
      <c r="T8745" s="548"/>
      <c r="U8745" s="99"/>
    </row>
    <row r="8746" spans="1:21" ht="19.5" customHeight="1">
      <c r="A8746" s="545">
        <v>103532</v>
      </c>
      <c r="B8746" s="545" t="s">
        <v>10162</v>
      </c>
      <c r="C8746" s="545" t="s">
        <v>216</v>
      </c>
      <c r="D8746" s="546"/>
      <c r="E8746" s="171" t="str">
        <f t="shared" si="136"/>
        <v>1900</v>
      </c>
      <c r="F8746" s="547">
        <v>0</v>
      </c>
      <c r="G8746" s="548">
        <v>0</v>
      </c>
      <c r="H8746" s="547">
        <v>0</v>
      </c>
      <c r="I8746" s="545" t="s">
        <v>12973</v>
      </c>
      <c r="J8746" s="545"/>
      <c r="K8746" s="545" t="s">
        <v>13413</v>
      </c>
      <c r="L8746" s="545" t="s">
        <v>13413</v>
      </c>
      <c r="M8746" s="548" t="s">
        <v>13758</v>
      </c>
      <c r="N8746" s="545" t="s">
        <v>13413</v>
      </c>
      <c r="O8746" s="545" t="s">
        <v>13413</v>
      </c>
      <c r="P8746" s="549">
        <v>6315</v>
      </c>
      <c r="Q8746" s="549">
        <v>1</v>
      </c>
      <c r="R8746" s="549">
        <v>59</v>
      </c>
      <c r="S8746" s="548"/>
      <c r="T8746" s="548"/>
      <c r="U8746" s="99"/>
    </row>
    <row r="8747" spans="1:21" ht="19.5" customHeight="1">
      <c r="A8747" s="545">
        <v>103533</v>
      </c>
      <c r="B8747" s="545" t="s">
        <v>4113</v>
      </c>
      <c r="C8747" s="545" t="s">
        <v>209</v>
      </c>
      <c r="D8747" s="546"/>
      <c r="E8747" s="171" t="str">
        <f t="shared" si="136"/>
        <v>1900</v>
      </c>
      <c r="F8747" s="547">
        <v>0</v>
      </c>
      <c r="G8747" s="548">
        <v>0</v>
      </c>
      <c r="H8747" s="547">
        <v>0</v>
      </c>
      <c r="I8747" s="545" t="s">
        <v>12973</v>
      </c>
      <c r="J8747" s="545"/>
      <c r="K8747" s="545" t="s">
        <v>19047</v>
      </c>
      <c r="L8747" s="545" t="s">
        <v>13413</v>
      </c>
      <c r="M8747" s="548" t="s">
        <v>13758</v>
      </c>
      <c r="N8747" s="545" t="s">
        <v>13413</v>
      </c>
      <c r="O8747" s="545" t="s">
        <v>19078</v>
      </c>
      <c r="P8747" s="549">
        <v>6316</v>
      </c>
      <c r="Q8747" s="549">
        <v>1</v>
      </c>
      <c r="R8747" s="549">
        <v>59</v>
      </c>
      <c r="S8747" s="548"/>
      <c r="T8747" s="548"/>
      <c r="U8747" s="99"/>
    </row>
    <row r="8748" spans="1:21" ht="19.5" customHeight="1">
      <c r="A8748" s="545">
        <v>103535</v>
      </c>
      <c r="B8748" s="545" t="s">
        <v>5878</v>
      </c>
      <c r="C8748" s="545" t="s">
        <v>216</v>
      </c>
      <c r="D8748" s="546">
        <v>43559</v>
      </c>
      <c r="E8748" s="171" t="str">
        <f t="shared" si="136"/>
        <v>2019</v>
      </c>
      <c r="F8748" s="547">
        <v>583430</v>
      </c>
      <c r="G8748" s="548">
        <v>0.19</v>
      </c>
      <c r="H8748" s="547">
        <v>490277.31</v>
      </c>
      <c r="I8748" s="545" t="s">
        <v>12973</v>
      </c>
      <c r="J8748" s="545" t="s">
        <v>13298</v>
      </c>
      <c r="K8748" s="545" t="s">
        <v>19079</v>
      </c>
      <c r="L8748" s="545" t="s">
        <v>13413</v>
      </c>
      <c r="M8748" s="548" t="s">
        <v>13758</v>
      </c>
      <c r="N8748" s="545" t="s">
        <v>13413</v>
      </c>
      <c r="O8748" s="545" t="s">
        <v>13413</v>
      </c>
      <c r="P8748" s="549">
        <v>6317</v>
      </c>
      <c r="Q8748" s="549">
        <v>1</v>
      </c>
      <c r="R8748" s="549">
        <v>59</v>
      </c>
      <c r="S8748" s="548">
        <v>1012</v>
      </c>
      <c r="T8748" s="548"/>
      <c r="U8748" s="99"/>
    </row>
    <row r="8749" spans="1:21" ht="19.5" customHeight="1">
      <c r="A8749" s="545">
        <v>103536</v>
      </c>
      <c r="B8749" s="545" t="s">
        <v>4261</v>
      </c>
      <c r="C8749" s="545" t="s">
        <v>216</v>
      </c>
      <c r="D8749" s="546"/>
      <c r="E8749" s="171" t="str">
        <f t="shared" si="136"/>
        <v>1900</v>
      </c>
      <c r="F8749" s="547">
        <v>0</v>
      </c>
      <c r="G8749" s="548">
        <v>0</v>
      </c>
      <c r="H8749" s="547">
        <v>0</v>
      </c>
      <c r="I8749" s="545" t="s">
        <v>12973</v>
      </c>
      <c r="J8749" s="545"/>
      <c r="K8749" s="545" t="s">
        <v>13413</v>
      </c>
      <c r="L8749" s="545" t="s">
        <v>13413</v>
      </c>
      <c r="M8749" s="548" t="s">
        <v>13758</v>
      </c>
      <c r="N8749" s="545" t="s">
        <v>13413</v>
      </c>
      <c r="O8749" s="545" t="s">
        <v>13413</v>
      </c>
      <c r="P8749" s="549">
        <v>6318</v>
      </c>
      <c r="Q8749" s="549">
        <v>1</v>
      </c>
      <c r="R8749" s="549">
        <v>59</v>
      </c>
      <c r="S8749" s="548"/>
      <c r="T8749" s="548"/>
      <c r="U8749" s="99"/>
    </row>
    <row r="8750" spans="1:21" ht="19.5" customHeight="1">
      <c r="A8750" s="545">
        <v>103537</v>
      </c>
      <c r="B8750" s="545" t="s">
        <v>7443</v>
      </c>
      <c r="C8750" s="545" t="s">
        <v>4468</v>
      </c>
      <c r="D8750" s="546">
        <v>44590</v>
      </c>
      <c r="E8750" s="171" t="str">
        <f t="shared" si="136"/>
        <v>2022</v>
      </c>
      <c r="F8750" s="547">
        <v>5757.01</v>
      </c>
      <c r="G8750" s="548">
        <v>0.19</v>
      </c>
      <c r="H8750" s="547">
        <v>4837.82</v>
      </c>
      <c r="I8750" s="545" t="s">
        <v>12701</v>
      </c>
      <c r="J8750" s="545" t="s">
        <v>13297</v>
      </c>
      <c r="K8750" s="545" t="s">
        <v>13413</v>
      </c>
      <c r="L8750" s="545" t="s">
        <v>13413</v>
      </c>
      <c r="M8750" s="548" t="s">
        <v>13758</v>
      </c>
      <c r="N8750" s="545" t="s">
        <v>13413</v>
      </c>
      <c r="O8750" s="545" t="s">
        <v>13413</v>
      </c>
      <c r="P8750" s="549">
        <v>6319</v>
      </c>
      <c r="Q8750" s="549">
        <v>1</v>
      </c>
      <c r="R8750" s="549">
        <v>10</v>
      </c>
      <c r="S8750" s="548">
        <v>2257</v>
      </c>
      <c r="T8750" s="548"/>
      <c r="U8750" s="99"/>
    </row>
    <row r="8751" spans="1:21" ht="19.5" customHeight="1">
      <c r="A8751" s="545">
        <v>103538</v>
      </c>
      <c r="B8751" s="545" t="s">
        <v>4063</v>
      </c>
      <c r="C8751" s="545" t="s">
        <v>216</v>
      </c>
      <c r="D8751" s="546"/>
      <c r="E8751" s="171" t="str">
        <f t="shared" si="136"/>
        <v>1900</v>
      </c>
      <c r="F8751" s="547">
        <v>0</v>
      </c>
      <c r="G8751" s="548">
        <v>0</v>
      </c>
      <c r="H8751" s="547">
        <v>0</v>
      </c>
      <c r="I8751" s="545" t="s">
        <v>12973</v>
      </c>
      <c r="J8751" s="545"/>
      <c r="K8751" s="545" t="s">
        <v>13413</v>
      </c>
      <c r="L8751" s="545" t="s">
        <v>13413</v>
      </c>
      <c r="M8751" s="548" t="s">
        <v>13868</v>
      </c>
      <c r="N8751" s="545" t="s">
        <v>13413</v>
      </c>
      <c r="O8751" s="545" t="s">
        <v>13413</v>
      </c>
      <c r="P8751" s="549">
        <v>6320</v>
      </c>
      <c r="Q8751" s="549">
        <v>2</v>
      </c>
      <c r="R8751" s="549">
        <v>59</v>
      </c>
      <c r="S8751" s="548"/>
      <c r="T8751" s="548"/>
      <c r="U8751" s="99"/>
    </row>
    <row r="8752" spans="1:21" ht="19.5" customHeight="1">
      <c r="A8752" s="545">
        <v>103539</v>
      </c>
      <c r="B8752" s="545" t="s">
        <v>4112</v>
      </c>
      <c r="C8752" s="545" t="s">
        <v>209</v>
      </c>
      <c r="D8752" s="546"/>
      <c r="E8752" s="171" t="str">
        <f t="shared" si="136"/>
        <v>1900</v>
      </c>
      <c r="F8752" s="547">
        <v>0</v>
      </c>
      <c r="G8752" s="548">
        <v>0</v>
      </c>
      <c r="H8752" s="547">
        <v>0</v>
      </c>
      <c r="I8752" s="545" t="s">
        <v>12973</v>
      </c>
      <c r="J8752" s="545"/>
      <c r="K8752" s="545" t="s">
        <v>19047</v>
      </c>
      <c r="L8752" s="545" t="s">
        <v>13413</v>
      </c>
      <c r="M8752" s="548" t="s">
        <v>13758</v>
      </c>
      <c r="N8752" s="545" t="s">
        <v>13413</v>
      </c>
      <c r="O8752" s="545" t="s">
        <v>13413</v>
      </c>
      <c r="P8752" s="549">
        <v>6321</v>
      </c>
      <c r="Q8752" s="549">
        <v>1</v>
      </c>
      <c r="R8752" s="549">
        <v>59</v>
      </c>
      <c r="S8752" s="548"/>
      <c r="T8752" s="548"/>
      <c r="U8752" s="99"/>
    </row>
    <row r="8753" spans="1:21" ht="19.5" customHeight="1">
      <c r="A8753" s="545">
        <v>103540</v>
      </c>
      <c r="B8753" s="545" t="s">
        <v>4154</v>
      </c>
      <c r="C8753" s="545" t="s">
        <v>216</v>
      </c>
      <c r="D8753" s="546">
        <v>44585</v>
      </c>
      <c r="E8753" s="171" t="str">
        <f t="shared" si="136"/>
        <v>2022</v>
      </c>
      <c r="F8753" s="547">
        <v>147868</v>
      </c>
      <c r="G8753" s="548">
        <v>0.19</v>
      </c>
      <c r="H8753" s="547">
        <v>124258.82</v>
      </c>
      <c r="I8753" s="545" t="s">
        <v>12756</v>
      </c>
      <c r="J8753" s="545" t="s">
        <v>13297</v>
      </c>
      <c r="K8753" s="545" t="s">
        <v>19080</v>
      </c>
      <c r="L8753" s="545" t="s">
        <v>13413</v>
      </c>
      <c r="M8753" s="548" t="s">
        <v>13868</v>
      </c>
      <c r="N8753" s="545" t="s">
        <v>13413</v>
      </c>
      <c r="O8753" s="545" t="s">
        <v>13413</v>
      </c>
      <c r="P8753" s="549">
        <v>6322</v>
      </c>
      <c r="Q8753" s="549">
        <v>2</v>
      </c>
      <c r="R8753" s="549">
        <v>34</v>
      </c>
      <c r="S8753" s="548">
        <v>2257</v>
      </c>
      <c r="T8753" s="548"/>
      <c r="U8753" s="99"/>
    </row>
    <row r="8754" spans="1:21" ht="19.5" customHeight="1">
      <c r="A8754" s="545">
        <v>103541</v>
      </c>
      <c r="B8754" s="545" t="s">
        <v>10161</v>
      </c>
      <c r="C8754" s="545" t="s">
        <v>216</v>
      </c>
      <c r="D8754" s="546"/>
      <c r="E8754" s="171" t="str">
        <f t="shared" si="136"/>
        <v>1900</v>
      </c>
      <c r="F8754" s="547">
        <v>0</v>
      </c>
      <c r="G8754" s="548">
        <v>0</v>
      </c>
      <c r="H8754" s="547">
        <v>0</v>
      </c>
      <c r="I8754" s="545" t="s">
        <v>12973</v>
      </c>
      <c r="J8754" s="545"/>
      <c r="K8754" s="545" t="s">
        <v>13413</v>
      </c>
      <c r="L8754" s="545" t="s">
        <v>13413</v>
      </c>
      <c r="M8754" s="548" t="s">
        <v>13868</v>
      </c>
      <c r="N8754" s="545" t="s">
        <v>13413</v>
      </c>
      <c r="O8754" s="545" t="s">
        <v>13413</v>
      </c>
      <c r="P8754" s="549">
        <v>6323</v>
      </c>
      <c r="Q8754" s="549">
        <v>2</v>
      </c>
      <c r="R8754" s="549">
        <v>59</v>
      </c>
      <c r="S8754" s="548"/>
      <c r="T8754" s="548"/>
      <c r="U8754" s="99"/>
    </row>
    <row r="8755" spans="1:21" ht="19.5" customHeight="1">
      <c r="A8755" s="545">
        <v>103542</v>
      </c>
      <c r="B8755" s="545" t="s">
        <v>4052</v>
      </c>
      <c r="C8755" s="545" t="s">
        <v>209</v>
      </c>
      <c r="D8755" s="546"/>
      <c r="E8755" s="171" t="str">
        <f t="shared" si="136"/>
        <v>1900</v>
      </c>
      <c r="F8755" s="547">
        <v>0</v>
      </c>
      <c r="G8755" s="548">
        <v>0</v>
      </c>
      <c r="H8755" s="547">
        <v>0</v>
      </c>
      <c r="I8755" s="545" t="s">
        <v>12973</v>
      </c>
      <c r="J8755" s="545"/>
      <c r="K8755" s="545" t="s">
        <v>13413</v>
      </c>
      <c r="L8755" s="545" t="s">
        <v>13413</v>
      </c>
      <c r="M8755" s="548" t="s">
        <v>13758</v>
      </c>
      <c r="N8755" s="545" t="s">
        <v>13413</v>
      </c>
      <c r="O8755" s="545" t="s">
        <v>13413</v>
      </c>
      <c r="P8755" s="549">
        <v>6324</v>
      </c>
      <c r="Q8755" s="549">
        <v>1</v>
      </c>
      <c r="R8755" s="549">
        <v>59</v>
      </c>
      <c r="S8755" s="548"/>
      <c r="T8755" s="548"/>
      <c r="U8755" s="99"/>
    </row>
    <row r="8756" spans="1:21" ht="19.5" customHeight="1">
      <c r="A8756" s="545">
        <v>103543</v>
      </c>
      <c r="B8756" s="545" t="s">
        <v>1340</v>
      </c>
      <c r="C8756" s="545" t="s">
        <v>209</v>
      </c>
      <c r="D8756" s="546"/>
      <c r="E8756" s="171" t="str">
        <f t="shared" si="136"/>
        <v>1900</v>
      </c>
      <c r="F8756" s="547">
        <v>0</v>
      </c>
      <c r="G8756" s="548">
        <v>0</v>
      </c>
      <c r="H8756" s="547">
        <v>0</v>
      </c>
      <c r="I8756" s="545" t="s">
        <v>12659</v>
      </c>
      <c r="J8756" s="545"/>
      <c r="K8756" s="545" t="s">
        <v>13413</v>
      </c>
      <c r="L8756" s="545" t="s">
        <v>15589</v>
      </c>
      <c r="M8756" s="548" t="s">
        <v>13868</v>
      </c>
      <c r="N8756" s="545" t="s">
        <v>13413</v>
      </c>
      <c r="O8756" s="545" t="s">
        <v>15590</v>
      </c>
      <c r="P8756" s="549">
        <v>6325</v>
      </c>
      <c r="Q8756" s="549">
        <v>2</v>
      </c>
      <c r="R8756" s="549">
        <v>116</v>
      </c>
      <c r="S8756" s="548"/>
      <c r="T8756" s="548"/>
      <c r="U8756" s="99"/>
    </row>
    <row r="8757" spans="1:21" ht="19.5" customHeight="1">
      <c r="A8757" s="545">
        <v>103544</v>
      </c>
      <c r="B8757" s="545" t="s">
        <v>10160</v>
      </c>
      <c r="C8757" s="545" t="s">
        <v>216</v>
      </c>
      <c r="D8757" s="546"/>
      <c r="E8757" s="171" t="str">
        <f t="shared" si="136"/>
        <v>1900</v>
      </c>
      <c r="F8757" s="547">
        <v>0</v>
      </c>
      <c r="G8757" s="548">
        <v>0</v>
      </c>
      <c r="H8757" s="547">
        <v>0</v>
      </c>
      <c r="I8757" s="545" t="s">
        <v>12674</v>
      </c>
      <c r="J8757" s="545"/>
      <c r="K8757" s="545" t="s">
        <v>13413</v>
      </c>
      <c r="L8757" s="545" t="s">
        <v>13899</v>
      </c>
      <c r="M8757" s="548" t="s">
        <v>13758</v>
      </c>
      <c r="N8757" s="545" t="s">
        <v>13413</v>
      </c>
      <c r="O8757" s="545" t="s">
        <v>13413</v>
      </c>
      <c r="P8757" s="549">
        <v>6326</v>
      </c>
      <c r="Q8757" s="549">
        <v>1</v>
      </c>
      <c r="R8757" s="549">
        <v>5</v>
      </c>
      <c r="S8757" s="548"/>
      <c r="T8757" s="548"/>
      <c r="U8757" s="99"/>
    </row>
    <row r="8758" spans="1:21" ht="19.5" customHeight="1">
      <c r="A8758" s="545">
        <v>103545</v>
      </c>
      <c r="B8758" s="545" t="s">
        <v>4173</v>
      </c>
      <c r="C8758" s="545" t="s">
        <v>216</v>
      </c>
      <c r="D8758" s="546"/>
      <c r="E8758" s="171" t="str">
        <f t="shared" si="136"/>
        <v>1900</v>
      </c>
      <c r="F8758" s="547">
        <v>0</v>
      </c>
      <c r="G8758" s="548">
        <v>0</v>
      </c>
      <c r="H8758" s="547">
        <v>0</v>
      </c>
      <c r="I8758" s="545" t="s">
        <v>12973</v>
      </c>
      <c r="J8758" s="545"/>
      <c r="K8758" s="545" t="s">
        <v>13413</v>
      </c>
      <c r="L8758" s="545" t="s">
        <v>13413</v>
      </c>
      <c r="M8758" s="548" t="s">
        <v>13758</v>
      </c>
      <c r="N8758" s="545" t="s">
        <v>13413</v>
      </c>
      <c r="O8758" s="545" t="s">
        <v>13413</v>
      </c>
      <c r="P8758" s="549">
        <v>6327</v>
      </c>
      <c r="Q8758" s="549">
        <v>1</v>
      </c>
      <c r="R8758" s="549">
        <v>59</v>
      </c>
      <c r="S8758" s="548"/>
      <c r="T8758" s="548"/>
      <c r="U8758" s="99"/>
    </row>
    <row r="8759" spans="1:21" ht="19.5" customHeight="1">
      <c r="A8759" s="545">
        <v>103546</v>
      </c>
      <c r="B8759" s="545" t="s">
        <v>4056</v>
      </c>
      <c r="C8759" s="545" t="s">
        <v>216</v>
      </c>
      <c r="D8759" s="546"/>
      <c r="E8759" s="171" t="str">
        <f t="shared" si="136"/>
        <v>1900</v>
      </c>
      <c r="F8759" s="547">
        <v>0</v>
      </c>
      <c r="G8759" s="548">
        <v>0</v>
      </c>
      <c r="H8759" s="547">
        <v>0</v>
      </c>
      <c r="I8759" s="545" t="s">
        <v>12973</v>
      </c>
      <c r="J8759" s="545"/>
      <c r="K8759" s="545" t="s">
        <v>13413</v>
      </c>
      <c r="L8759" s="545" t="s">
        <v>13413</v>
      </c>
      <c r="M8759" s="548" t="s">
        <v>13758</v>
      </c>
      <c r="N8759" s="545" t="s">
        <v>13413</v>
      </c>
      <c r="O8759" s="545" t="s">
        <v>13413</v>
      </c>
      <c r="P8759" s="549">
        <v>6328</v>
      </c>
      <c r="Q8759" s="549">
        <v>1</v>
      </c>
      <c r="R8759" s="549">
        <v>59</v>
      </c>
      <c r="S8759" s="548"/>
      <c r="T8759" s="548"/>
      <c r="U8759" s="99"/>
    </row>
    <row r="8760" spans="1:21" ht="19.5" customHeight="1">
      <c r="A8760" s="545">
        <v>103547</v>
      </c>
      <c r="B8760" s="545" t="s">
        <v>4393</v>
      </c>
      <c r="C8760" s="545" t="s">
        <v>216</v>
      </c>
      <c r="D8760" s="546"/>
      <c r="E8760" s="171" t="str">
        <f t="shared" si="136"/>
        <v>1900</v>
      </c>
      <c r="F8760" s="547">
        <v>0</v>
      </c>
      <c r="G8760" s="548">
        <v>0</v>
      </c>
      <c r="H8760" s="547">
        <v>0</v>
      </c>
      <c r="I8760" s="545" t="s">
        <v>12973</v>
      </c>
      <c r="J8760" s="545"/>
      <c r="K8760" s="545" t="s">
        <v>13413</v>
      </c>
      <c r="L8760" s="545" t="s">
        <v>13413</v>
      </c>
      <c r="M8760" s="548" t="s">
        <v>13758</v>
      </c>
      <c r="N8760" s="545" t="s">
        <v>13413</v>
      </c>
      <c r="O8760" s="545" t="s">
        <v>13413</v>
      </c>
      <c r="P8760" s="549">
        <v>6329</v>
      </c>
      <c r="Q8760" s="549">
        <v>1</v>
      </c>
      <c r="R8760" s="549">
        <v>59</v>
      </c>
      <c r="S8760" s="548"/>
      <c r="T8760" s="548"/>
      <c r="U8760" s="99"/>
    </row>
    <row r="8761" spans="1:21" ht="19.5" customHeight="1">
      <c r="A8761" s="545">
        <v>103548</v>
      </c>
      <c r="B8761" s="545" t="s">
        <v>10159</v>
      </c>
      <c r="C8761" s="545" t="s">
        <v>216</v>
      </c>
      <c r="D8761" s="546"/>
      <c r="E8761" s="171" t="str">
        <f t="shared" si="136"/>
        <v>1900</v>
      </c>
      <c r="F8761" s="547">
        <v>0</v>
      </c>
      <c r="G8761" s="548">
        <v>0</v>
      </c>
      <c r="H8761" s="547">
        <v>0</v>
      </c>
      <c r="I8761" s="545" t="s">
        <v>12674</v>
      </c>
      <c r="J8761" s="545"/>
      <c r="K8761" s="545" t="s">
        <v>13413</v>
      </c>
      <c r="L8761" s="545" t="s">
        <v>16627</v>
      </c>
      <c r="M8761" s="548" t="s">
        <v>13758</v>
      </c>
      <c r="N8761" s="545" t="s">
        <v>13413</v>
      </c>
      <c r="O8761" s="545" t="s">
        <v>16630</v>
      </c>
      <c r="P8761" s="549">
        <v>6330</v>
      </c>
      <c r="Q8761" s="549">
        <v>1</v>
      </c>
      <c r="R8761" s="549">
        <v>5</v>
      </c>
      <c r="S8761" s="548"/>
      <c r="T8761" s="548"/>
      <c r="U8761" s="99"/>
    </row>
    <row r="8762" spans="1:21" ht="19.5" customHeight="1">
      <c r="A8762" s="545">
        <v>103550</v>
      </c>
      <c r="B8762" s="545" t="s">
        <v>4145</v>
      </c>
      <c r="C8762" s="545" t="s">
        <v>4504</v>
      </c>
      <c r="D8762" s="546"/>
      <c r="E8762" s="171" t="str">
        <f t="shared" si="136"/>
        <v>1900</v>
      </c>
      <c r="F8762" s="547">
        <v>0</v>
      </c>
      <c r="G8762" s="548">
        <v>0</v>
      </c>
      <c r="H8762" s="547">
        <v>0</v>
      </c>
      <c r="I8762" s="545" t="s">
        <v>12973</v>
      </c>
      <c r="J8762" s="545"/>
      <c r="K8762" s="545" t="s">
        <v>13413</v>
      </c>
      <c r="L8762" s="545" t="s">
        <v>13413</v>
      </c>
      <c r="M8762" s="548" t="s">
        <v>13758</v>
      </c>
      <c r="N8762" s="545" t="s">
        <v>13413</v>
      </c>
      <c r="O8762" s="545" t="s">
        <v>13413</v>
      </c>
      <c r="P8762" s="549">
        <v>6331</v>
      </c>
      <c r="Q8762" s="549">
        <v>1</v>
      </c>
      <c r="R8762" s="549">
        <v>59</v>
      </c>
      <c r="S8762" s="548"/>
      <c r="T8762" s="548"/>
      <c r="U8762" s="99"/>
    </row>
    <row r="8763" spans="1:21" ht="19.5" customHeight="1">
      <c r="A8763" s="545">
        <v>103551</v>
      </c>
      <c r="B8763" s="545" t="s">
        <v>6259</v>
      </c>
      <c r="C8763" s="545" t="s">
        <v>216</v>
      </c>
      <c r="D8763" s="546">
        <v>45708</v>
      </c>
      <c r="E8763" s="171" t="str">
        <f t="shared" si="136"/>
        <v>2025</v>
      </c>
      <c r="F8763" s="547">
        <v>836213.2</v>
      </c>
      <c r="G8763" s="548">
        <v>0.19</v>
      </c>
      <c r="H8763" s="547">
        <v>702700.17</v>
      </c>
      <c r="I8763" s="545" t="s">
        <v>12650</v>
      </c>
      <c r="J8763" s="545" t="s">
        <v>13307</v>
      </c>
      <c r="K8763" s="545" t="s">
        <v>19081</v>
      </c>
      <c r="L8763" s="545" t="s">
        <v>13413</v>
      </c>
      <c r="M8763" s="548" t="s">
        <v>13758</v>
      </c>
      <c r="N8763" s="545" t="s">
        <v>13413</v>
      </c>
      <c r="O8763" s="545" t="s">
        <v>13413</v>
      </c>
      <c r="P8763" s="549">
        <v>6332</v>
      </c>
      <c r="Q8763" s="549">
        <v>1</v>
      </c>
      <c r="R8763" s="549">
        <v>127</v>
      </c>
      <c r="S8763" s="548">
        <v>2228</v>
      </c>
      <c r="T8763" s="548"/>
      <c r="U8763" s="99"/>
    </row>
    <row r="8764" spans="1:21" ht="19.5" customHeight="1">
      <c r="A8764" s="545">
        <v>103552</v>
      </c>
      <c r="B8764" s="545" t="s">
        <v>4275</v>
      </c>
      <c r="C8764" s="545" t="s">
        <v>216</v>
      </c>
      <c r="D8764" s="546"/>
      <c r="E8764" s="171" t="str">
        <f t="shared" si="136"/>
        <v>1900</v>
      </c>
      <c r="F8764" s="547">
        <v>0</v>
      </c>
      <c r="G8764" s="548">
        <v>0</v>
      </c>
      <c r="H8764" s="547">
        <v>0</v>
      </c>
      <c r="I8764" s="545" t="s">
        <v>12973</v>
      </c>
      <c r="J8764" s="545"/>
      <c r="K8764" s="545" t="s">
        <v>13413</v>
      </c>
      <c r="L8764" s="545" t="s">
        <v>13413</v>
      </c>
      <c r="M8764" s="548" t="s">
        <v>13758</v>
      </c>
      <c r="N8764" s="545" t="s">
        <v>13413</v>
      </c>
      <c r="O8764" s="545" t="s">
        <v>13413</v>
      </c>
      <c r="P8764" s="549">
        <v>6333</v>
      </c>
      <c r="Q8764" s="549">
        <v>1</v>
      </c>
      <c r="R8764" s="549">
        <v>59</v>
      </c>
      <c r="S8764" s="548"/>
      <c r="T8764" s="548"/>
      <c r="U8764" s="99"/>
    </row>
    <row r="8765" spans="1:21" ht="19.5" customHeight="1">
      <c r="A8765" s="545">
        <v>103553</v>
      </c>
      <c r="B8765" s="545" t="s">
        <v>4401</v>
      </c>
      <c r="C8765" s="545" t="s">
        <v>221</v>
      </c>
      <c r="D8765" s="546"/>
      <c r="E8765" s="171" t="str">
        <f t="shared" si="136"/>
        <v>1900</v>
      </c>
      <c r="F8765" s="547">
        <v>0</v>
      </c>
      <c r="G8765" s="548">
        <v>0</v>
      </c>
      <c r="H8765" s="547">
        <v>0</v>
      </c>
      <c r="I8765" s="545" t="s">
        <v>12973</v>
      </c>
      <c r="J8765" s="545"/>
      <c r="K8765" s="545" t="s">
        <v>13413</v>
      </c>
      <c r="L8765" s="545" t="s">
        <v>13413</v>
      </c>
      <c r="M8765" s="548" t="s">
        <v>13758</v>
      </c>
      <c r="N8765" s="545" t="s">
        <v>13413</v>
      </c>
      <c r="O8765" s="545" t="s">
        <v>13413</v>
      </c>
      <c r="P8765" s="549">
        <v>6334</v>
      </c>
      <c r="Q8765" s="549">
        <v>1</v>
      </c>
      <c r="R8765" s="549">
        <v>59</v>
      </c>
      <c r="S8765" s="548"/>
      <c r="T8765" s="548"/>
      <c r="U8765" s="99"/>
    </row>
    <row r="8766" spans="1:21" ht="19.5" customHeight="1">
      <c r="A8766" s="545">
        <v>103554</v>
      </c>
      <c r="B8766" s="545" t="s">
        <v>4200</v>
      </c>
      <c r="C8766" s="545" t="s">
        <v>221</v>
      </c>
      <c r="D8766" s="546"/>
      <c r="E8766" s="171" t="str">
        <f t="shared" si="136"/>
        <v>1900</v>
      </c>
      <c r="F8766" s="547">
        <v>0</v>
      </c>
      <c r="G8766" s="548">
        <v>0</v>
      </c>
      <c r="H8766" s="547">
        <v>0</v>
      </c>
      <c r="I8766" s="545" t="s">
        <v>12973</v>
      </c>
      <c r="J8766" s="545"/>
      <c r="K8766" s="545" t="s">
        <v>13413</v>
      </c>
      <c r="L8766" s="545" t="s">
        <v>13413</v>
      </c>
      <c r="M8766" s="548" t="s">
        <v>13758</v>
      </c>
      <c r="N8766" s="545" t="s">
        <v>13413</v>
      </c>
      <c r="O8766" s="545" t="s">
        <v>13413</v>
      </c>
      <c r="P8766" s="549">
        <v>6335</v>
      </c>
      <c r="Q8766" s="549">
        <v>1</v>
      </c>
      <c r="R8766" s="549">
        <v>59</v>
      </c>
      <c r="S8766" s="548"/>
      <c r="T8766" s="548"/>
      <c r="U8766" s="99"/>
    </row>
    <row r="8767" spans="1:21" ht="19.5" customHeight="1">
      <c r="A8767" s="545">
        <v>103555</v>
      </c>
      <c r="B8767" s="545" t="s">
        <v>10158</v>
      </c>
      <c r="C8767" s="545" t="s">
        <v>216</v>
      </c>
      <c r="D8767" s="546"/>
      <c r="E8767" s="171" t="str">
        <f t="shared" si="136"/>
        <v>1900</v>
      </c>
      <c r="F8767" s="547">
        <v>0</v>
      </c>
      <c r="G8767" s="548">
        <v>0</v>
      </c>
      <c r="H8767" s="547">
        <v>0</v>
      </c>
      <c r="I8767" s="545" t="s">
        <v>12659</v>
      </c>
      <c r="J8767" s="545"/>
      <c r="K8767" s="545" t="s">
        <v>13413</v>
      </c>
      <c r="L8767" s="545" t="s">
        <v>14222</v>
      </c>
      <c r="M8767" s="548" t="s">
        <v>13758</v>
      </c>
      <c r="N8767" s="545" t="s">
        <v>13413</v>
      </c>
      <c r="O8767" s="545" t="s">
        <v>16583</v>
      </c>
      <c r="P8767" s="549">
        <v>6336</v>
      </c>
      <c r="Q8767" s="549">
        <v>1</v>
      </c>
      <c r="R8767" s="549">
        <v>116</v>
      </c>
      <c r="S8767" s="548"/>
      <c r="T8767" s="548"/>
      <c r="U8767" s="99"/>
    </row>
    <row r="8768" spans="1:21" ht="19.5" customHeight="1">
      <c r="A8768" s="545">
        <v>103556</v>
      </c>
      <c r="B8768" s="545" t="s">
        <v>6258</v>
      </c>
      <c r="C8768" s="545" t="s">
        <v>216</v>
      </c>
      <c r="D8768" s="546">
        <v>45708</v>
      </c>
      <c r="E8768" s="171" t="str">
        <f t="shared" si="136"/>
        <v>2025</v>
      </c>
      <c r="F8768" s="547">
        <v>94172.4</v>
      </c>
      <c r="G8768" s="548">
        <v>0.19</v>
      </c>
      <c r="H8768" s="547">
        <v>79136.47</v>
      </c>
      <c r="I8768" s="545" t="s">
        <v>12700</v>
      </c>
      <c r="J8768" s="545" t="s">
        <v>13307</v>
      </c>
      <c r="K8768" s="545" t="s">
        <v>19082</v>
      </c>
      <c r="L8768" s="545" t="s">
        <v>15037</v>
      </c>
      <c r="M8768" s="548" t="s">
        <v>13758</v>
      </c>
      <c r="N8768" s="545" t="s">
        <v>13413</v>
      </c>
      <c r="O8768" s="545" t="s">
        <v>15038</v>
      </c>
      <c r="P8768" s="549">
        <v>6337</v>
      </c>
      <c r="Q8768" s="549">
        <v>1</v>
      </c>
      <c r="R8768" s="549">
        <v>117</v>
      </c>
      <c r="S8768" s="548">
        <v>2228</v>
      </c>
      <c r="T8768" s="548"/>
      <c r="U8768" s="99"/>
    </row>
    <row r="8769" spans="1:21" ht="19.5" customHeight="1">
      <c r="A8769" s="545">
        <v>103557</v>
      </c>
      <c r="B8769" s="545" t="s">
        <v>6976</v>
      </c>
      <c r="C8769" s="545" t="s">
        <v>786</v>
      </c>
      <c r="D8769" s="546">
        <v>45708</v>
      </c>
      <c r="E8769" s="171" t="str">
        <f t="shared" si="136"/>
        <v>2025</v>
      </c>
      <c r="F8769" s="547">
        <v>70955.490000000005</v>
      </c>
      <c r="G8769" s="548">
        <v>0.19</v>
      </c>
      <c r="H8769" s="547">
        <v>59626.46</v>
      </c>
      <c r="I8769" s="545" t="s">
        <v>12683</v>
      </c>
      <c r="J8769" s="545" t="s">
        <v>13307</v>
      </c>
      <c r="K8769" s="545" t="s">
        <v>19083</v>
      </c>
      <c r="L8769" s="545" t="s">
        <v>15123</v>
      </c>
      <c r="M8769" s="548" t="s">
        <v>13758</v>
      </c>
      <c r="N8769" s="545" t="s">
        <v>13413</v>
      </c>
      <c r="O8769" s="545" t="s">
        <v>15131</v>
      </c>
      <c r="P8769" s="549">
        <v>6338</v>
      </c>
      <c r="Q8769" s="549">
        <v>1</v>
      </c>
      <c r="R8769" s="549">
        <v>18</v>
      </c>
      <c r="S8769" s="548">
        <v>2228</v>
      </c>
      <c r="T8769" s="548"/>
      <c r="U8769" s="99"/>
    </row>
    <row r="8770" spans="1:21" ht="19.5" customHeight="1">
      <c r="A8770" s="545">
        <v>103558</v>
      </c>
      <c r="B8770" s="545" t="s">
        <v>2953</v>
      </c>
      <c r="C8770" s="545" t="s">
        <v>786</v>
      </c>
      <c r="D8770" s="546"/>
      <c r="E8770" s="171" t="str">
        <f t="shared" si="136"/>
        <v>1900</v>
      </c>
      <c r="F8770" s="547">
        <v>0</v>
      </c>
      <c r="G8770" s="548">
        <v>0</v>
      </c>
      <c r="H8770" s="547">
        <v>0</v>
      </c>
      <c r="I8770" s="545" t="s">
        <v>12683</v>
      </c>
      <c r="J8770" s="545"/>
      <c r="K8770" s="545" t="s">
        <v>13413</v>
      </c>
      <c r="L8770" s="545" t="s">
        <v>13413</v>
      </c>
      <c r="M8770" s="548" t="s">
        <v>13758</v>
      </c>
      <c r="N8770" s="545" t="s">
        <v>13413</v>
      </c>
      <c r="O8770" s="545" t="s">
        <v>14478</v>
      </c>
      <c r="P8770" s="549">
        <v>6339</v>
      </c>
      <c r="Q8770" s="549">
        <v>1</v>
      </c>
      <c r="R8770" s="549">
        <v>18</v>
      </c>
      <c r="S8770" s="548"/>
      <c r="T8770" s="548"/>
      <c r="U8770" s="99"/>
    </row>
    <row r="8771" spans="1:21" ht="19.5" customHeight="1">
      <c r="A8771" s="545">
        <v>103559</v>
      </c>
      <c r="B8771" s="545" t="s">
        <v>10157</v>
      </c>
      <c r="C8771" s="545" t="s">
        <v>786</v>
      </c>
      <c r="D8771" s="546"/>
      <c r="E8771" s="171" t="str">
        <f t="shared" si="136"/>
        <v>1900</v>
      </c>
      <c r="F8771" s="547">
        <v>0</v>
      </c>
      <c r="G8771" s="548">
        <v>0</v>
      </c>
      <c r="H8771" s="547">
        <v>0</v>
      </c>
      <c r="I8771" s="545" t="s">
        <v>12645</v>
      </c>
      <c r="J8771" s="545"/>
      <c r="K8771" s="545" t="s">
        <v>13413</v>
      </c>
      <c r="L8771" s="545" t="s">
        <v>13413</v>
      </c>
      <c r="M8771" s="548" t="s">
        <v>13758</v>
      </c>
      <c r="N8771" s="545" t="s">
        <v>13413</v>
      </c>
      <c r="O8771" s="545" t="s">
        <v>13413</v>
      </c>
      <c r="P8771" s="549">
        <v>6340</v>
      </c>
      <c r="Q8771" s="549">
        <v>1</v>
      </c>
      <c r="R8771" s="549">
        <v>12</v>
      </c>
      <c r="S8771" s="548"/>
      <c r="T8771" s="548"/>
      <c r="U8771" s="99"/>
    </row>
    <row r="8772" spans="1:21" ht="19.5" customHeight="1">
      <c r="A8772" s="545">
        <v>103560</v>
      </c>
      <c r="B8772" s="545" t="s">
        <v>3461</v>
      </c>
      <c r="C8772" s="545" t="s">
        <v>216</v>
      </c>
      <c r="D8772" s="546">
        <v>46052</v>
      </c>
      <c r="E8772" s="171" t="str">
        <f t="shared" ref="E8772:E8835" si="137">TEXT(D8772,"YYYY")</f>
        <v>2026</v>
      </c>
      <c r="F8772" s="547">
        <v>441841</v>
      </c>
      <c r="G8772" s="548">
        <v>0.19</v>
      </c>
      <c r="H8772" s="547">
        <v>371294.96</v>
      </c>
      <c r="I8772" s="545" t="s">
        <v>12647</v>
      </c>
      <c r="J8772" s="545" t="s">
        <v>13307</v>
      </c>
      <c r="K8772" s="545" t="s">
        <v>13413</v>
      </c>
      <c r="L8772" s="545" t="s">
        <v>13413</v>
      </c>
      <c r="M8772" s="548" t="s">
        <v>13758</v>
      </c>
      <c r="N8772" s="545" t="s">
        <v>13413</v>
      </c>
      <c r="O8772" s="545" t="s">
        <v>13413</v>
      </c>
      <c r="P8772" s="549">
        <v>6341</v>
      </c>
      <c r="Q8772" s="549">
        <v>1</v>
      </c>
      <c r="R8772" s="549">
        <v>26</v>
      </c>
      <c r="S8772" s="548">
        <v>2228</v>
      </c>
      <c r="T8772" s="548"/>
      <c r="U8772" s="99"/>
    </row>
    <row r="8773" spans="1:21" ht="19.5" customHeight="1">
      <c r="A8773" s="545">
        <v>103561</v>
      </c>
      <c r="B8773" s="545" t="s">
        <v>10156</v>
      </c>
      <c r="C8773" s="545" t="s">
        <v>209</v>
      </c>
      <c r="D8773" s="546"/>
      <c r="E8773" s="171" t="str">
        <f t="shared" si="137"/>
        <v>1900</v>
      </c>
      <c r="F8773" s="547">
        <v>0</v>
      </c>
      <c r="G8773" s="548">
        <v>0</v>
      </c>
      <c r="H8773" s="547">
        <v>0</v>
      </c>
      <c r="I8773" s="545" t="s">
        <v>12973</v>
      </c>
      <c r="J8773" s="545"/>
      <c r="K8773" s="545" t="s">
        <v>13413</v>
      </c>
      <c r="L8773" s="545" t="s">
        <v>13413</v>
      </c>
      <c r="M8773" s="548" t="s">
        <v>13758</v>
      </c>
      <c r="N8773" s="545" t="s">
        <v>13413</v>
      </c>
      <c r="O8773" s="545" t="s">
        <v>13413</v>
      </c>
      <c r="P8773" s="549">
        <v>6342</v>
      </c>
      <c r="Q8773" s="549">
        <v>1</v>
      </c>
      <c r="R8773" s="549">
        <v>59</v>
      </c>
      <c r="S8773" s="548"/>
      <c r="T8773" s="548"/>
      <c r="U8773" s="99"/>
    </row>
    <row r="8774" spans="1:21" ht="19.5" customHeight="1">
      <c r="A8774" s="545">
        <v>103562</v>
      </c>
      <c r="B8774" s="545" t="s">
        <v>6706</v>
      </c>
      <c r="C8774" s="545" t="s">
        <v>4468</v>
      </c>
      <c r="D8774" s="546">
        <v>46052</v>
      </c>
      <c r="E8774" s="171" t="str">
        <f t="shared" si="137"/>
        <v>2026</v>
      </c>
      <c r="F8774" s="547">
        <v>32851</v>
      </c>
      <c r="G8774" s="548">
        <v>0.19</v>
      </c>
      <c r="H8774" s="547">
        <v>27605.88</v>
      </c>
      <c r="I8774" s="545" t="s">
        <v>12670</v>
      </c>
      <c r="J8774" s="545" t="s">
        <v>13307</v>
      </c>
      <c r="K8774" s="545" t="s">
        <v>19084</v>
      </c>
      <c r="L8774" s="545" t="s">
        <v>19085</v>
      </c>
      <c r="M8774" s="548" t="s">
        <v>13758</v>
      </c>
      <c r="N8774" s="545" t="s">
        <v>13413</v>
      </c>
      <c r="O8774" s="545" t="s">
        <v>13413</v>
      </c>
      <c r="P8774" s="549">
        <v>6343</v>
      </c>
      <c r="Q8774" s="549">
        <v>1</v>
      </c>
      <c r="R8774" s="549">
        <v>24</v>
      </c>
      <c r="S8774" s="548">
        <v>2228</v>
      </c>
      <c r="T8774" s="548"/>
      <c r="U8774" s="99"/>
    </row>
    <row r="8775" spans="1:21" ht="19.5" customHeight="1">
      <c r="A8775" s="545">
        <v>103563</v>
      </c>
      <c r="B8775" s="545" t="s">
        <v>4269</v>
      </c>
      <c r="C8775" s="545" t="s">
        <v>216</v>
      </c>
      <c r="D8775" s="546"/>
      <c r="E8775" s="171" t="str">
        <f t="shared" si="137"/>
        <v>1900</v>
      </c>
      <c r="F8775" s="547">
        <v>0</v>
      </c>
      <c r="G8775" s="548">
        <v>0</v>
      </c>
      <c r="H8775" s="547">
        <v>0</v>
      </c>
      <c r="I8775" s="545" t="s">
        <v>12973</v>
      </c>
      <c r="J8775" s="545"/>
      <c r="K8775" s="545" t="s">
        <v>13413</v>
      </c>
      <c r="L8775" s="545" t="s">
        <v>13413</v>
      </c>
      <c r="M8775" s="548" t="s">
        <v>13758</v>
      </c>
      <c r="N8775" s="545" t="s">
        <v>13413</v>
      </c>
      <c r="O8775" s="545" t="s">
        <v>13413</v>
      </c>
      <c r="P8775" s="549">
        <v>6344</v>
      </c>
      <c r="Q8775" s="549">
        <v>1</v>
      </c>
      <c r="R8775" s="549">
        <v>59</v>
      </c>
      <c r="S8775" s="548"/>
      <c r="T8775" s="548"/>
      <c r="U8775" s="99"/>
    </row>
    <row r="8776" spans="1:21" ht="19.5" customHeight="1">
      <c r="A8776" s="545">
        <v>103564</v>
      </c>
      <c r="B8776" s="545" t="s">
        <v>6257</v>
      </c>
      <c r="C8776" s="545" t="s">
        <v>216</v>
      </c>
      <c r="D8776" s="546">
        <v>46052</v>
      </c>
      <c r="E8776" s="171" t="str">
        <f t="shared" si="137"/>
        <v>2026</v>
      </c>
      <c r="F8776" s="547">
        <v>15365</v>
      </c>
      <c r="G8776" s="548">
        <v>0.19</v>
      </c>
      <c r="H8776" s="547">
        <v>12911.76</v>
      </c>
      <c r="I8776" s="545" t="s">
        <v>12646</v>
      </c>
      <c r="J8776" s="545" t="s">
        <v>13307</v>
      </c>
      <c r="K8776" s="545" t="s">
        <v>13413</v>
      </c>
      <c r="L8776" s="545" t="s">
        <v>13800</v>
      </c>
      <c r="M8776" s="548" t="s">
        <v>13758</v>
      </c>
      <c r="N8776" s="545" t="s">
        <v>13413</v>
      </c>
      <c r="O8776" s="545" t="s">
        <v>13413</v>
      </c>
      <c r="P8776" s="549">
        <v>6345</v>
      </c>
      <c r="Q8776" s="549">
        <v>1</v>
      </c>
      <c r="R8776" s="549">
        <v>65</v>
      </c>
      <c r="S8776" s="548">
        <v>2228</v>
      </c>
      <c r="T8776" s="548"/>
      <c r="U8776" s="99"/>
    </row>
    <row r="8777" spans="1:21" ht="19.5" customHeight="1">
      <c r="A8777" s="545">
        <v>103565</v>
      </c>
      <c r="B8777" s="545" t="s">
        <v>6256</v>
      </c>
      <c r="C8777" s="545" t="s">
        <v>216</v>
      </c>
      <c r="D8777" s="546">
        <v>46052</v>
      </c>
      <c r="E8777" s="171" t="str">
        <f t="shared" si="137"/>
        <v>2026</v>
      </c>
      <c r="F8777" s="547">
        <v>62799</v>
      </c>
      <c r="G8777" s="548">
        <v>0.19</v>
      </c>
      <c r="H8777" s="547">
        <v>52772.27</v>
      </c>
      <c r="I8777" s="545" t="s">
        <v>12676</v>
      </c>
      <c r="J8777" s="545" t="s">
        <v>13307</v>
      </c>
      <c r="K8777" s="545" t="s">
        <v>19086</v>
      </c>
      <c r="L8777" s="545" t="s">
        <v>13413</v>
      </c>
      <c r="M8777" s="548" t="s">
        <v>13758</v>
      </c>
      <c r="N8777" s="545" t="s">
        <v>13413</v>
      </c>
      <c r="O8777" s="545" t="s">
        <v>13413</v>
      </c>
      <c r="P8777" s="549">
        <v>6346</v>
      </c>
      <c r="Q8777" s="549">
        <v>1</v>
      </c>
      <c r="R8777" s="549">
        <v>14</v>
      </c>
      <c r="S8777" s="548">
        <v>2228</v>
      </c>
      <c r="T8777" s="548"/>
      <c r="U8777" s="99"/>
    </row>
    <row r="8778" spans="1:21" ht="19.5" customHeight="1">
      <c r="A8778" s="545">
        <v>103566</v>
      </c>
      <c r="B8778" s="545" t="s">
        <v>10155</v>
      </c>
      <c r="C8778" s="545" t="s">
        <v>216</v>
      </c>
      <c r="D8778" s="546"/>
      <c r="E8778" s="171" t="str">
        <f t="shared" si="137"/>
        <v>1900</v>
      </c>
      <c r="F8778" s="547">
        <v>0</v>
      </c>
      <c r="G8778" s="548">
        <v>0</v>
      </c>
      <c r="H8778" s="547">
        <v>0</v>
      </c>
      <c r="I8778" s="545" t="s">
        <v>12674</v>
      </c>
      <c r="J8778" s="545"/>
      <c r="K8778" s="545" t="s">
        <v>13413</v>
      </c>
      <c r="L8778" s="545" t="s">
        <v>13899</v>
      </c>
      <c r="M8778" s="548" t="s">
        <v>13758</v>
      </c>
      <c r="N8778" s="545" t="s">
        <v>13413</v>
      </c>
      <c r="O8778" s="545" t="s">
        <v>13413</v>
      </c>
      <c r="P8778" s="549">
        <v>6347</v>
      </c>
      <c r="Q8778" s="549">
        <v>1</v>
      </c>
      <c r="R8778" s="549">
        <v>5</v>
      </c>
      <c r="S8778" s="548"/>
      <c r="T8778" s="548"/>
      <c r="U8778" s="99"/>
    </row>
    <row r="8779" spans="1:21" ht="19.5" customHeight="1">
      <c r="A8779" s="545">
        <v>103567</v>
      </c>
      <c r="B8779" s="545" t="s">
        <v>10155</v>
      </c>
      <c r="C8779" s="545" t="s">
        <v>221</v>
      </c>
      <c r="D8779" s="546"/>
      <c r="E8779" s="171" t="str">
        <f t="shared" si="137"/>
        <v>1900</v>
      </c>
      <c r="F8779" s="547">
        <v>0</v>
      </c>
      <c r="G8779" s="548">
        <v>0</v>
      </c>
      <c r="H8779" s="547">
        <v>0</v>
      </c>
      <c r="I8779" s="545" t="s">
        <v>12674</v>
      </c>
      <c r="J8779" s="545"/>
      <c r="K8779" s="545" t="s">
        <v>13413</v>
      </c>
      <c r="L8779" s="545" t="s">
        <v>13899</v>
      </c>
      <c r="M8779" s="548" t="s">
        <v>13758</v>
      </c>
      <c r="N8779" s="545" t="s">
        <v>13413</v>
      </c>
      <c r="O8779" s="545" t="s">
        <v>13413</v>
      </c>
      <c r="P8779" s="549">
        <v>6348</v>
      </c>
      <c r="Q8779" s="549">
        <v>1</v>
      </c>
      <c r="R8779" s="549">
        <v>5</v>
      </c>
      <c r="S8779" s="548"/>
      <c r="T8779" s="548"/>
      <c r="U8779" s="99"/>
    </row>
    <row r="8780" spans="1:21" ht="19.5" customHeight="1">
      <c r="A8780" s="545">
        <v>103568</v>
      </c>
      <c r="B8780" s="545" t="s">
        <v>4391</v>
      </c>
      <c r="C8780" s="545" t="s">
        <v>216</v>
      </c>
      <c r="D8780" s="546"/>
      <c r="E8780" s="171" t="str">
        <f t="shared" si="137"/>
        <v>1900</v>
      </c>
      <c r="F8780" s="547">
        <v>0</v>
      </c>
      <c r="G8780" s="548">
        <v>0</v>
      </c>
      <c r="H8780" s="547">
        <v>0</v>
      </c>
      <c r="I8780" s="545" t="s">
        <v>12973</v>
      </c>
      <c r="J8780" s="545"/>
      <c r="K8780" s="545" t="s">
        <v>13413</v>
      </c>
      <c r="L8780" s="545" t="s">
        <v>13413</v>
      </c>
      <c r="M8780" s="548" t="s">
        <v>13758</v>
      </c>
      <c r="N8780" s="545" t="s">
        <v>13413</v>
      </c>
      <c r="O8780" s="545" t="s">
        <v>13413</v>
      </c>
      <c r="P8780" s="549">
        <v>6349</v>
      </c>
      <c r="Q8780" s="549">
        <v>1</v>
      </c>
      <c r="R8780" s="549">
        <v>59</v>
      </c>
      <c r="S8780" s="548"/>
      <c r="T8780" s="548"/>
      <c r="U8780" s="99"/>
    </row>
    <row r="8781" spans="1:21" ht="19.5" customHeight="1">
      <c r="A8781" s="545">
        <v>103569</v>
      </c>
      <c r="B8781" s="545" t="s">
        <v>4168</v>
      </c>
      <c r="C8781" s="545" t="s">
        <v>216</v>
      </c>
      <c r="D8781" s="546"/>
      <c r="E8781" s="171" t="str">
        <f t="shared" si="137"/>
        <v>1900</v>
      </c>
      <c r="F8781" s="547">
        <v>0</v>
      </c>
      <c r="G8781" s="548">
        <v>0</v>
      </c>
      <c r="H8781" s="547">
        <v>0</v>
      </c>
      <c r="I8781" s="545" t="s">
        <v>12973</v>
      </c>
      <c r="J8781" s="545"/>
      <c r="K8781" s="545" t="s">
        <v>13413</v>
      </c>
      <c r="L8781" s="545" t="s">
        <v>13413</v>
      </c>
      <c r="M8781" s="548" t="s">
        <v>13758</v>
      </c>
      <c r="N8781" s="545" t="s">
        <v>13413</v>
      </c>
      <c r="O8781" s="545" t="s">
        <v>13413</v>
      </c>
      <c r="P8781" s="549">
        <v>6350</v>
      </c>
      <c r="Q8781" s="549">
        <v>1</v>
      </c>
      <c r="R8781" s="549">
        <v>59</v>
      </c>
      <c r="S8781" s="548"/>
      <c r="T8781" s="548"/>
      <c r="U8781" s="99"/>
    </row>
    <row r="8782" spans="1:21" ht="19.5" customHeight="1">
      <c r="A8782" s="545">
        <v>103570</v>
      </c>
      <c r="B8782" s="545" t="s">
        <v>4174</v>
      </c>
      <c r="C8782" s="545" t="s">
        <v>216</v>
      </c>
      <c r="D8782" s="546"/>
      <c r="E8782" s="171" t="str">
        <f t="shared" si="137"/>
        <v>1900</v>
      </c>
      <c r="F8782" s="547">
        <v>0</v>
      </c>
      <c r="G8782" s="548">
        <v>0</v>
      </c>
      <c r="H8782" s="547">
        <v>0</v>
      </c>
      <c r="I8782" s="545" t="s">
        <v>12973</v>
      </c>
      <c r="J8782" s="545"/>
      <c r="K8782" s="545" t="s">
        <v>13413</v>
      </c>
      <c r="L8782" s="545" t="s">
        <v>13413</v>
      </c>
      <c r="M8782" s="548" t="s">
        <v>13758</v>
      </c>
      <c r="N8782" s="545" t="s">
        <v>13413</v>
      </c>
      <c r="O8782" s="545" t="s">
        <v>13413</v>
      </c>
      <c r="P8782" s="549">
        <v>6351</v>
      </c>
      <c r="Q8782" s="549">
        <v>1</v>
      </c>
      <c r="R8782" s="549">
        <v>59</v>
      </c>
      <c r="S8782" s="548"/>
      <c r="T8782" s="548"/>
      <c r="U8782" s="99"/>
    </row>
    <row r="8783" spans="1:21" ht="19.5" customHeight="1">
      <c r="A8783" s="545">
        <v>103571</v>
      </c>
      <c r="B8783" s="545" t="s">
        <v>4212</v>
      </c>
      <c r="C8783" s="545" t="s">
        <v>216</v>
      </c>
      <c r="D8783" s="546"/>
      <c r="E8783" s="171" t="str">
        <f t="shared" si="137"/>
        <v>1900</v>
      </c>
      <c r="F8783" s="547">
        <v>0</v>
      </c>
      <c r="G8783" s="548">
        <v>0</v>
      </c>
      <c r="H8783" s="547">
        <v>0</v>
      </c>
      <c r="I8783" s="545" t="s">
        <v>12973</v>
      </c>
      <c r="J8783" s="545"/>
      <c r="K8783" s="545" t="s">
        <v>19087</v>
      </c>
      <c r="L8783" s="545" t="s">
        <v>13413</v>
      </c>
      <c r="M8783" s="548" t="s">
        <v>13758</v>
      </c>
      <c r="N8783" s="545" t="s">
        <v>13413</v>
      </c>
      <c r="O8783" s="545" t="s">
        <v>13413</v>
      </c>
      <c r="P8783" s="549">
        <v>6352</v>
      </c>
      <c r="Q8783" s="549">
        <v>1</v>
      </c>
      <c r="R8783" s="549">
        <v>59</v>
      </c>
      <c r="S8783" s="548"/>
      <c r="T8783" s="548"/>
      <c r="U8783" s="99"/>
    </row>
    <row r="8784" spans="1:21" ht="19.5" customHeight="1">
      <c r="A8784" s="545">
        <v>103572</v>
      </c>
      <c r="B8784" s="545" t="s">
        <v>8035</v>
      </c>
      <c r="C8784" s="545" t="s">
        <v>216</v>
      </c>
      <c r="D8784" s="546">
        <v>43552</v>
      </c>
      <c r="E8784" s="171" t="str">
        <f t="shared" si="137"/>
        <v>2019</v>
      </c>
      <c r="F8784" s="547">
        <v>17090.990000000002</v>
      </c>
      <c r="G8784" s="548">
        <v>0.19</v>
      </c>
      <c r="H8784" s="547">
        <v>14362.18</v>
      </c>
      <c r="I8784" s="545" t="s">
        <v>12648</v>
      </c>
      <c r="J8784" s="545" t="s">
        <v>13298</v>
      </c>
      <c r="K8784" s="545" t="s">
        <v>13413</v>
      </c>
      <c r="L8784" s="545" t="s">
        <v>13801</v>
      </c>
      <c r="M8784" s="548" t="s">
        <v>13758</v>
      </c>
      <c r="N8784" s="545" t="s">
        <v>13413</v>
      </c>
      <c r="O8784" s="545" t="s">
        <v>13413</v>
      </c>
      <c r="P8784" s="549">
        <v>6353</v>
      </c>
      <c r="Q8784" s="549">
        <v>1</v>
      </c>
      <c r="R8784" s="549">
        <v>67</v>
      </c>
      <c r="S8784" s="548">
        <v>1012</v>
      </c>
      <c r="T8784" s="548"/>
      <c r="U8784" s="99"/>
    </row>
    <row r="8785" spans="1:21" ht="19.5" customHeight="1">
      <c r="A8785" s="545">
        <v>103573</v>
      </c>
      <c r="B8785" s="545" t="s">
        <v>4424</v>
      </c>
      <c r="C8785" s="545" t="s">
        <v>216</v>
      </c>
      <c r="D8785" s="546">
        <v>46052</v>
      </c>
      <c r="E8785" s="171" t="str">
        <f t="shared" si="137"/>
        <v>2026</v>
      </c>
      <c r="F8785" s="547">
        <v>42209</v>
      </c>
      <c r="G8785" s="548">
        <v>0.19</v>
      </c>
      <c r="H8785" s="547">
        <v>35469.75</v>
      </c>
      <c r="I8785" s="545" t="s">
        <v>12973</v>
      </c>
      <c r="J8785" s="545" t="s">
        <v>13307</v>
      </c>
      <c r="K8785" s="545" t="s">
        <v>19088</v>
      </c>
      <c r="L8785" s="545" t="s">
        <v>13413</v>
      </c>
      <c r="M8785" s="548" t="s">
        <v>13758</v>
      </c>
      <c r="N8785" s="545" t="s">
        <v>13413</v>
      </c>
      <c r="O8785" s="545" t="s">
        <v>13413</v>
      </c>
      <c r="P8785" s="549">
        <v>6354</v>
      </c>
      <c r="Q8785" s="549">
        <v>1</v>
      </c>
      <c r="R8785" s="549">
        <v>59</v>
      </c>
      <c r="S8785" s="548">
        <v>2228</v>
      </c>
      <c r="T8785" s="548"/>
      <c r="U8785" s="99"/>
    </row>
    <row r="8786" spans="1:21" ht="19.5" customHeight="1">
      <c r="A8786" s="545">
        <v>103574</v>
      </c>
      <c r="B8786" s="545" t="s">
        <v>4268</v>
      </c>
      <c r="C8786" s="545" t="s">
        <v>209</v>
      </c>
      <c r="D8786" s="546"/>
      <c r="E8786" s="171" t="str">
        <f t="shared" si="137"/>
        <v>1900</v>
      </c>
      <c r="F8786" s="547">
        <v>0</v>
      </c>
      <c r="G8786" s="548">
        <v>0</v>
      </c>
      <c r="H8786" s="547">
        <v>0</v>
      </c>
      <c r="I8786" s="545" t="s">
        <v>12973</v>
      </c>
      <c r="J8786" s="545"/>
      <c r="K8786" s="545" t="s">
        <v>13413</v>
      </c>
      <c r="L8786" s="545" t="s">
        <v>13413</v>
      </c>
      <c r="M8786" s="548" t="s">
        <v>13758</v>
      </c>
      <c r="N8786" s="545" t="s">
        <v>13413</v>
      </c>
      <c r="O8786" s="545" t="s">
        <v>13413</v>
      </c>
      <c r="P8786" s="549">
        <v>6355</v>
      </c>
      <c r="Q8786" s="549">
        <v>1</v>
      </c>
      <c r="R8786" s="549">
        <v>59</v>
      </c>
      <c r="S8786" s="548"/>
      <c r="T8786" s="548"/>
      <c r="U8786" s="99"/>
    </row>
    <row r="8787" spans="1:21" ht="19.5" customHeight="1">
      <c r="A8787" s="545">
        <v>103575</v>
      </c>
      <c r="B8787" s="545" t="s">
        <v>4416</v>
      </c>
      <c r="C8787" s="545" t="s">
        <v>216</v>
      </c>
      <c r="D8787" s="546"/>
      <c r="E8787" s="171" t="str">
        <f t="shared" si="137"/>
        <v>1900</v>
      </c>
      <c r="F8787" s="547">
        <v>0</v>
      </c>
      <c r="G8787" s="548">
        <v>0</v>
      </c>
      <c r="H8787" s="547">
        <v>0</v>
      </c>
      <c r="I8787" s="545" t="s">
        <v>12973</v>
      </c>
      <c r="J8787" s="545"/>
      <c r="K8787" s="545" t="s">
        <v>13413</v>
      </c>
      <c r="L8787" s="545" t="s">
        <v>13413</v>
      </c>
      <c r="M8787" s="548" t="s">
        <v>13758</v>
      </c>
      <c r="N8787" s="545" t="s">
        <v>13413</v>
      </c>
      <c r="O8787" s="545" t="s">
        <v>13413</v>
      </c>
      <c r="P8787" s="549">
        <v>6356</v>
      </c>
      <c r="Q8787" s="549">
        <v>1</v>
      </c>
      <c r="R8787" s="549">
        <v>59</v>
      </c>
      <c r="S8787" s="548"/>
      <c r="T8787" s="548"/>
      <c r="U8787" s="99"/>
    </row>
    <row r="8788" spans="1:21" ht="19.5" customHeight="1">
      <c r="A8788" s="545">
        <v>103576</v>
      </c>
      <c r="B8788" s="545" t="s">
        <v>4268</v>
      </c>
      <c r="C8788" s="545" t="s">
        <v>221</v>
      </c>
      <c r="D8788" s="546">
        <v>46052</v>
      </c>
      <c r="E8788" s="171" t="str">
        <f t="shared" si="137"/>
        <v>2026</v>
      </c>
      <c r="F8788" s="547">
        <v>2081</v>
      </c>
      <c r="G8788" s="548">
        <v>0.19</v>
      </c>
      <c r="H8788" s="547">
        <v>1748.74</v>
      </c>
      <c r="I8788" s="545" t="s">
        <v>12973</v>
      </c>
      <c r="J8788" s="545" t="s">
        <v>13307</v>
      </c>
      <c r="K8788" s="545" t="s">
        <v>13413</v>
      </c>
      <c r="L8788" s="545" t="s">
        <v>13413</v>
      </c>
      <c r="M8788" s="548" t="s">
        <v>13758</v>
      </c>
      <c r="N8788" s="545" t="s">
        <v>13413</v>
      </c>
      <c r="O8788" s="545" t="s">
        <v>13413</v>
      </c>
      <c r="P8788" s="549">
        <v>6357</v>
      </c>
      <c r="Q8788" s="549">
        <v>1</v>
      </c>
      <c r="R8788" s="549">
        <v>59</v>
      </c>
      <c r="S8788" s="548">
        <v>2228</v>
      </c>
      <c r="T8788" s="548"/>
      <c r="U8788" s="99"/>
    </row>
    <row r="8789" spans="1:21" ht="19.5" customHeight="1">
      <c r="A8789" s="545">
        <v>103577</v>
      </c>
      <c r="B8789" s="545" t="s">
        <v>4149</v>
      </c>
      <c r="C8789" s="545" t="s">
        <v>216</v>
      </c>
      <c r="D8789" s="546"/>
      <c r="E8789" s="171" t="str">
        <f t="shared" si="137"/>
        <v>1900</v>
      </c>
      <c r="F8789" s="547">
        <v>0</v>
      </c>
      <c r="G8789" s="548">
        <v>0</v>
      </c>
      <c r="H8789" s="547">
        <v>0</v>
      </c>
      <c r="I8789" s="545" t="s">
        <v>12706</v>
      </c>
      <c r="J8789" s="545"/>
      <c r="K8789" s="545" t="s">
        <v>13413</v>
      </c>
      <c r="L8789" s="545" t="s">
        <v>13413</v>
      </c>
      <c r="M8789" s="548" t="s">
        <v>13758</v>
      </c>
      <c r="N8789" s="545" t="s">
        <v>13413</v>
      </c>
      <c r="O8789" s="545" t="s">
        <v>13413</v>
      </c>
      <c r="P8789" s="549">
        <v>6358</v>
      </c>
      <c r="Q8789" s="549">
        <v>1</v>
      </c>
      <c r="R8789" s="549">
        <v>128</v>
      </c>
      <c r="S8789" s="548"/>
      <c r="T8789" s="548"/>
      <c r="U8789" s="99"/>
    </row>
    <row r="8790" spans="1:21" ht="19.5" customHeight="1">
      <c r="A8790" s="545">
        <v>103578</v>
      </c>
      <c r="B8790" s="545" t="s">
        <v>4296</v>
      </c>
      <c r="C8790" s="545" t="s">
        <v>2958</v>
      </c>
      <c r="D8790" s="546"/>
      <c r="E8790" s="171" t="str">
        <f t="shared" si="137"/>
        <v>1900</v>
      </c>
      <c r="F8790" s="547">
        <v>0</v>
      </c>
      <c r="G8790" s="548">
        <v>0</v>
      </c>
      <c r="H8790" s="547">
        <v>0</v>
      </c>
      <c r="I8790" s="545" t="s">
        <v>12973</v>
      </c>
      <c r="J8790" s="545"/>
      <c r="K8790" s="545" t="s">
        <v>13413</v>
      </c>
      <c r="L8790" s="545" t="s">
        <v>13413</v>
      </c>
      <c r="M8790" s="548" t="s">
        <v>13758</v>
      </c>
      <c r="N8790" s="545" t="s">
        <v>13413</v>
      </c>
      <c r="O8790" s="545" t="s">
        <v>13413</v>
      </c>
      <c r="P8790" s="549">
        <v>6359</v>
      </c>
      <c r="Q8790" s="549">
        <v>1</v>
      </c>
      <c r="R8790" s="549">
        <v>59</v>
      </c>
      <c r="S8790" s="548"/>
      <c r="T8790" s="548"/>
      <c r="U8790" s="99"/>
    </row>
    <row r="8791" spans="1:21" ht="19.5" customHeight="1">
      <c r="A8791" s="545">
        <v>103579</v>
      </c>
      <c r="B8791" s="545" t="s">
        <v>4425</v>
      </c>
      <c r="C8791" s="545" t="s">
        <v>209</v>
      </c>
      <c r="D8791" s="546">
        <v>45708</v>
      </c>
      <c r="E8791" s="171" t="str">
        <f t="shared" si="137"/>
        <v>2025</v>
      </c>
      <c r="F8791" s="547">
        <v>25405.279999999999</v>
      </c>
      <c r="G8791" s="548">
        <v>0.19</v>
      </c>
      <c r="H8791" s="547">
        <v>21348.98</v>
      </c>
      <c r="I8791" s="545" t="s">
        <v>12719</v>
      </c>
      <c r="J8791" s="545" t="s">
        <v>13307</v>
      </c>
      <c r="K8791" s="545" t="s">
        <v>13413</v>
      </c>
      <c r="L8791" s="545" t="s">
        <v>13413</v>
      </c>
      <c r="M8791" s="548" t="s">
        <v>13758</v>
      </c>
      <c r="N8791" s="545" t="s">
        <v>13413</v>
      </c>
      <c r="O8791" s="545" t="s">
        <v>13413</v>
      </c>
      <c r="P8791" s="549">
        <v>6360</v>
      </c>
      <c r="Q8791" s="549">
        <v>1</v>
      </c>
      <c r="R8791" s="549">
        <v>157</v>
      </c>
      <c r="S8791" s="548">
        <v>2228</v>
      </c>
      <c r="T8791" s="548"/>
      <c r="U8791" s="99"/>
    </row>
    <row r="8792" spans="1:21" ht="19.5" customHeight="1">
      <c r="A8792" s="545">
        <v>103580</v>
      </c>
      <c r="B8792" s="545" t="s">
        <v>6255</v>
      </c>
      <c r="C8792" s="545" t="s">
        <v>209</v>
      </c>
      <c r="D8792" s="546">
        <v>45708</v>
      </c>
      <c r="E8792" s="171" t="str">
        <f t="shared" si="137"/>
        <v>2025</v>
      </c>
      <c r="F8792" s="547">
        <v>3578</v>
      </c>
      <c r="G8792" s="548">
        <v>0.19</v>
      </c>
      <c r="H8792" s="547">
        <v>3006.72</v>
      </c>
      <c r="I8792" s="545" t="s">
        <v>12725</v>
      </c>
      <c r="J8792" s="545" t="s">
        <v>13307</v>
      </c>
      <c r="K8792" s="545" t="s">
        <v>13413</v>
      </c>
      <c r="L8792" s="545" t="s">
        <v>14664</v>
      </c>
      <c r="M8792" s="548" t="s">
        <v>13758</v>
      </c>
      <c r="N8792" s="545" t="s">
        <v>13413</v>
      </c>
      <c r="O8792" s="545" t="s">
        <v>15231</v>
      </c>
      <c r="P8792" s="549">
        <v>6361</v>
      </c>
      <c r="Q8792" s="549">
        <v>1</v>
      </c>
      <c r="R8792" s="549">
        <v>147</v>
      </c>
      <c r="S8792" s="548">
        <v>2228</v>
      </c>
      <c r="T8792" s="548"/>
      <c r="U8792" s="99"/>
    </row>
    <row r="8793" spans="1:21" ht="19.5" customHeight="1">
      <c r="A8793" s="545">
        <v>103581</v>
      </c>
      <c r="B8793" s="545" t="s">
        <v>10154</v>
      </c>
      <c r="C8793" s="545" t="s">
        <v>216</v>
      </c>
      <c r="D8793" s="546"/>
      <c r="E8793" s="171" t="str">
        <f t="shared" si="137"/>
        <v>1900</v>
      </c>
      <c r="F8793" s="547">
        <v>0</v>
      </c>
      <c r="G8793" s="548">
        <v>0</v>
      </c>
      <c r="H8793" s="547">
        <v>0</v>
      </c>
      <c r="I8793" s="545" t="s">
        <v>12973</v>
      </c>
      <c r="J8793" s="545"/>
      <c r="K8793" s="545" t="s">
        <v>19089</v>
      </c>
      <c r="L8793" s="545" t="s">
        <v>13413</v>
      </c>
      <c r="M8793" s="548" t="s">
        <v>13758</v>
      </c>
      <c r="N8793" s="545" t="s">
        <v>13413</v>
      </c>
      <c r="O8793" s="545" t="s">
        <v>13413</v>
      </c>
      <c r="P8793" s="549">
        <v>6362</v>
      </c>
      <c r="Q8793" s="549">
        <v>1</v>
      </c>
      <c r="R8793" s="549">
        <v>59</v>
      </c>
      <c r="S8793" s="548"/>
      <c r="T8793" s="548"/>
      <c r="U8793" s="99"/>
    </row>
    <row r="8794" spans="1:21" ht="19.5" customHeight="1">
      <c r="A8794" s="545">
        <v>103582</v>
      </c>
      <c r="B8794" s="545" t="s">
        <v>418</v>
      </c>
      <c r="C8794" s="545" t="s">
        <v>311</v>
      </c>
      <c r="D8794" s="546"/>
      <c r="E8794" s="171" t="str">
        <f t="shared" si="137"/>
        <v>1900</v>
      </c>
      <c r="F8794" s="547">
        <v>0</v>
      </c>
      <c r="G8794" s="548">
        <v>0</v>
      </c>
      <c r="H8794" s="547">
        <v>0</v>
      </c>
      <c r="I8794" s="545" t="s">
        <v>12654</v>
      </c>
      <c r="J8794" s="545"/>
      <c r="K8794" s="545" t="s">
        <v>13413</v>
      </c>
      <c r="L8794" s="545" t="s">
        <v>13413</v>
      </c>
      <c r="M8794" s="548" t="s">
        <v>13758</v>
      </c>
      <c r="N8794" s="545" t="s">
        <v>13413</v>
      </c>
      <c r="O8794" s="545" t="s">
        <v>13413</v>
      </c>
      <c r="P8794" s="549">
        <v>6363</v>
      </c>
      <c r="Q8794" s="549">
        <v>1</v>
      </c>
      <c r="R8794" s="549">
        <v>2</v>
      </c>
      <c r="S8794" s="548"/>
      <c r="T8794" s="548"/>
      <c r="U8794" s="99"/>
    </row>
    <row r="8795" spans="1:21" ht="19.5" customHeight="1">
      <c r="A8795" s="545">
        <v>103583</v>
      </c>
      <c r="B8795" s="545" t="s">
        <v>419</v>
      </c>
      <c r="C8795" s="545" t="s">
        <v>311</v>
      </c>
      <c r="D8795" s="546"/>
      <c r="E8795" s="171" t="str">
        <f t="shared" si="137"/>
        <v>1900</v>
      </c>
      <c r="F8795" s="547">
        <v>0</v>
      </c>
      <c r="G8795" s="548">
        <v>0</v>
      </c>
      <c r="H8795" s="547">
        <v>0</v>
      </c>
      <c r="I8795" s="545" t="s">
        <v>12654</v>
      </c>
      <c r="J8795" s="545"/>
      <c r="K8795" s="545" t="s">
        <v>13413</v>
      </c>
      <c r="L8795" s="545" t="s">
        <v>13413</v>
      </c>
      <c r="M8795" s="548" t="s">
        <v>13758</v>
      </c>
      <c r="N8795" s="545" t="s">
        <v>13413</v>
      </c>
      <c r="O8795" s="545" t="s">
        <v>13413</v>
      </c>
      <c r="P8795" s="549">
        <v>6364</v>
      </c>
      <c r="Q8795" s="549">
        <v>1</v>
      </c>
      <c r="R8795" s="549">
        <v>2</v>
      </c>
      <c r="S8795" s="548"/>
      <c r="T8795" s="548"/>
      <c r="U8795" s="99"/>
    </row>
    <row r="8796" spans="1:21" ht="19.5" customHeight="1">
      <c r="A8796" s="545">
        <v>103584</v>
      </c>
      <c r="B8796" s="545" t="s">
        <v>10153</v>
      </c>
      <c r="C8796" s="545" t="s">
        <v>4468</v>
      </c>
      <c r="D8796" s="546"/>
      <c r="E8796" s="171" t="str">
        <f t="shared" si="137"/>
        <v>1900</v>
      </c>
      <c r="F8796" s="547">
        <v>0</v>
      </c>
      <c r="G8796" s="548">
        <v>0</v>
      </c>
      <c r="H8796" s="547">
        <v>0</v>
      </c>
      <c r="I8796" s="545" t="s">
        <v>12973</v>
      </c>
      <c r="J8796" s="545"/>
      <c r="K8796" s="545" t="s">
        <v>13413</v>
      </c>
      <c r="L8796" s="545" t="s">
        <v>13413</v>
      </c>
      <c r="M8796" s="548" t="s">
        <v>13758</v>
      </c>
      <c r="N8796" s="545" t="s">
        <v>13413</v>
      </c>
      <c r="O8796" s="545" t="s">
        <v>13413</v>
      </c>
      <c r="P8796" s="549">
        <v>6365</v>
      </c>
      <c r="Q8796" s="549">
        <v>1</v>
      </c>
      <c r="R8796" s="549">
        <v>59</v>
      </c>
      <c r="S8796" s="548"/>
      <c r="T8796" s="548"/>
      <c r="U8796" s="99"/>
    </row>
    <row r="8797" spans="1:21" ht="19.5" customHeight="1">
      <c r="A8797" s="545">
        <v>103585</v>
      </c>
      <c r="B8797" s="545" t="s">
        <v>12455</v>
      </c>
      <c r="C8797" s="545" t="s">
        <v>216</v>
      </c>
      <c r="D8797" s="546">
        <v>44719</v>
      </c>
      <c r="E8797" s="171" t="str">
        <f t="shared" si="137"/>
        <v>2022</v>
      </c>
      <c r="F8797" s="547">
        <v>27686</v>
      </c>
      <c r="G8797" s="548">
        <v>0.19</v>
      </c>
      <c r="H8797" s="547">
        <v>23265.55</v>
      </c>
      <c r="I8797" s="545" t="s">
        <v>12973</v>
      </c>
      <c r="J8797" s="545" t="s">
        <v>13297</v>
      </c>
      <c r="K8797" s="545" t="s">
        <v>19090</v>
      </c>
      <c r="L8797" s="545" t="s">
        <v>13413</v>
      </c>
      <c r="M8797" s="548" t="s">
        <v>13758</v>
      </c>
      <c r="N8797" s="545" t="s">
        <v>13413</v>
      </c>
      <c r="O8797" s="545" t="s">
        <v>13413</v>
      </c>
      <c r="P8797" s="549">
        <v>6366</v>
      </c>
      <c r="Q8797" s="549">
        <v>1</v>
      </c>
      <c r="R8797" s="549">
        <v>59</v>
      </c>
      <c r="S8797" s="548">
        <v>2257</v>
      </c>
      <c r="T8797" s="548"/>
      <c r="U8797" s="99"/>
    </row>
    <row r="8798" spans="1:21" ht="19.5" customHeight="1">
      <c r="A8798" s="545">
        <v>103586</v>
      </c>
      <c r="B8798" s="545" t="s">
        <v>10152</v>
      </c>
      <c r="C8798" s="545" t="s">
        <v>4468</v>
      </c>
      <c r="D8798" s="546"/>
      <c r="E8798" s="171" t="str">
        <f t="shared" si="137"/>
        <v>1900</v>
      </c>
      <c r="F8798" s="547">
        <v>0</v>
      </c>
      <c r="G8798" s="548">
        <v>0</v>
      </c>
      <c r="H8798" s="547">
        <v>0</v>
      </c>
      <c r="I8798" s="545" t="s">
        <v>12973</v>
      </c>
      <c r="J8798" s="545"/>
      <c r="K8798" s="545" t="s">
        <v>13413</v>
      </c>
      <c r="L8798" s="545" t="s">
        <v>13413</v>
      </c>
      <c r="M8798" s="548" t="s">
        <v>13758</v>
      </c>
      <c r="N8798" s="545" t="s">
        <v>13413</v>
      </c>
      <c r="O8798" s="545" t="s">
        <v>13413</v>
      </c>
      <c r="P8798" s="549">
        <v>6367</v>
      </c>
      <c r="Q8798" s="549">
        <v>1</v>
      </c>
      <c r="R8798" s="549">
        <v>59</v>
      </c>
      <c r="S8798" s="548"/>
      <c r="T8798" s="548"/>
      <c r="U8798" s="99"/>
    </row>
    <row r="8799" spans="1:21" ht="19.5" customHeight="1">
      <c r="A8799" s="545">
        <v>103587</v>
      </c>
      <c r="B8799" s="545" t="s">
        <v>6975</v>
      </c>
      <c r="C8799" s="545" t="s">
        <v>209</v>
      </c>
      <c r="D8799" s="546">
        <v>46052</v>
      </c>
      <c r="E8799" s="171" t="str">
        <f t="shared" si="137"/>
        <v>2026</v>
      </c>
      <c r="F8799" s="547">
        <v>4681</v>
      </c>
      <c r="G8799" s="548">
        <v>0.19</v>
      </c>
      <c r="H8799" s="547">
        <v>3933.61</v>
      </c>
      <c r="I8799" s="545" t="s">
        <v>12676</v>
      </c>
      <c r="J8799" s="545" t="s">
        <v>13307</v>
      </c>
      <c r="K8799" s="545" t="s">
        <v>13413</v>
      </c>
      <c r="L8799" s="545" t="s">
        <v>13413</v>
      </c>
      <c r="M8799" s="548" t="s">
        <v>13758</v>
      </c>
      <c r="N8799" s="545" t="s">
        <v>13413</v>
      </c>
      <c r="O8799" s="545" t="s">
        <v>13413</v>
      </c>
      <c r="P8799" s="549">
        <v>6368</v>
      </c>
      <c r="Q8799" s="549">
        <v>1</v>
      </c>
      <c r="R8799" s="549">
        <v>14</v>
      </c>
      <c r="S8799" s="548">
        <v>2228</v>
      </c>
      <c r="T8799" s="548"/>
      <c r="U8799" s="99"/>
    </row>
    <row r="8800" spans="1:21" ht="19.5" customHeight="1">
      <c r="A8800" s="545">
        <v>103591</v>
      </c>
      <c r="B8800" s="545" t="s">
        <v>4204</v>
      </c>
      <c r="C8800" s="545" t="s">
        <v>216</v>
      </c>
      <c r="D8800" s="546"/>
      <c r="E8800" s="171" t="str">
        <f t="shared" si="137"/>
        <v>1900</v>
      </c>
      <c r="F8800" s="547">
        <v>0</v>
      </c>
      <c r="G8800" s="548">
        <v>0</v>
      </c>
      <c r="H8800" s="547">
        <v>0</v>
      </c>
      <c r="I8800" s="545" t="s">
        <v>12973</v>
      </c>
      <c r="J8800" s="545"/>
      <c r="K8800" s="545" t="s">
        <v>13413</v>
      </c>
      <c r="L8800" s="545" t="s">
        <v>13413</v>
      </c>
      <c r="M8800" s="548" t="s">
        <v>13758</v>
      </c>
      <c r="N8800" s="545" t="s">
        <v>13413</v>
      </c>
      <c r="O8800" s="545" t="s">
        <v>13413</v>
      </c>
      <c r="P8800" s="549">
        <v>6369</v>
      </c>
      <c r="Q8800" s="549">
        <v>1</v>
      </c>
      <c r="R8800" s="549">
        <v>59</v>
      </c>
      <c r="S8800" s="548"/>
      <c r="T8800" s="548"/>
      <c r="U8800" s="99"/>
    </row>
    <row r="8801" spans="1:21" ht="19.5" customHeight="1">
      <c r="A8801" s="545">
        <v>103592</v>
      </c>
      <c r="B8801" s="545" t="s">
        <v>4244</v>
      </c>
      <c r="C8801" s="545" t="s">
        <v>209</v>
      </c>
      <c r="D8801" s="546"/>
      <c r="E8801" s="171" t="str">
        <f t="shared" si="137"/>
        <v>1900</v>
      </c>
      <c r="F8801" s="547">
        <v>0</v>
      </c>
      <c r="G8801" s="548">
        <v>0</v>
      </c>
      <c r="H8801" s="547">
        <v>0</v>
      </c>
      <c r="I8801" s="545" t="s">
        <v>12973</v>
      </c>
      <c r="J8801" s="545"/>
      <c r="K8801" s="545" t="s">
        <v>13413</v>
      </c>
      <c r="L8801" s="545" t="s">
        <v>13413</v>
      </c>
      <c r="M8801" s="548" t="s">
        <v>13758</v>
      </c>
      <c r="N8801" s="545" t="s">
        <v>13413</v>
      </c>
      <c r="O8801" s="545" t="s">
        <v>13413</v>
      </c>
      <c r="P8801" s="549">
        <v>6370</v>
      </c>
      <c r="Q8801" s="549">
        <v>1</v>
      </c>
      <c r="R8801" s="549">
        <v>59</v>
      </c>
      <c r="S8801" s="548"/>
      <c r="T8801" s="548"/>
      <c r="U8801" s="99"/>
    </row>
    <row r="8802" spans="1:21" ht="19.5" customHeight="1">
      <c r="A8802" s="545">
        <v>103593</v>
      </c>
      <c r="B8802" s="545" t="s">
        <v>4058</v>
      </c>
      <c r="C8802" s="545" t="s">
        <v>216</v>
      </c>
      <c r="D8802" s="546"/>
      <c r="E8802" s="171" t="str">
        <f t="shared" si="137"/>
        <v>1900</v>
      </c>
      <c r="F8802" s="547">
        <v>0</v>
      </c>
      <c r="G8802" s="548">
        <v>0</v>
      </c>
      <c r="H8802" s="547">
        <v>0</v>
      </c>
      <c r="I8802" s="545" t="s">
        <v>12973</v>
      </c>
      <c r="J8802" s="545"/>
      <c r="K8802" s="545" t="s">
        <v>13413</v>
      </c>
      <c r="L8802" s="545" t="s">
        <v>13413</v>
      </c>
      <c r="M8802" s="548" t="s">
        <v>13758</v>
      </c>
      <c r="N8802" s="545" t="s">
        <v>13413</v>
      </c>
      <c r="O8802" s="545" t="s">
        <v>13413</v>
      </c>
      <c r="P8802" s="549">
        <v>6371</v>
      </c>
      <c r="Q8802" s="549">
        <v>1</v>
      </c>
      <c r="R8802" s="549">
        <v>59</v>
      </c>
      <c r="S8802" s="548"/>
      <c r="T8802" s="548"/>
      <c r="U8802" s="99"/>
    </row>
    <row r="8803" spans="1:21" ht="19.5" customHeight="1">
      <c r="A8803" s="545">
        <v>103594</v>
      </c>
      <c r="B8803" s="545" t="s">
        <v>4292</v>
      </c>
      <c r="C8803" s="545" t="s">
        <v>216</v>
      </c>
      <c r="D8803" s="546"/>
      <c r="E8803" s="171" t="str">
        <f t="shared" si="137"/>
        <v>1900</v>
      </c>
      <c r="F8803" s="547">
        <v>0</v>
      </c>
      <c r="G8803" s="548">
        <v>0</v>
      </c>
      <c r="H8803" s="547">
        <v>0</v>
      </c>
      <c r="I8803" s="545" t="s">
        <v>12973</v>
      </c>
      <c r="J8803" s="545"/>
      <c r="K8803" s="545" t="s">
        <v>13413</v>
      </c>
      <c r="L8803" s="545" t="s">
        <v>13413</v>
      </c>
      <c r="M8803" s="548" t="s">
        <v>13758</v>
      </c>
      <c r="N8803" s="545" t="s">
        <v>13413</v>
      </c>
      <c r="O8803" s="545" t="s">
        <v>13413</v>
      </c>
      <c r="P8803" s="549">
        <v>6372</v>
      </c>
      <c r="Q8803" s="549">
        <v>1</v>
      </c>
      <c r="R8803" s="549">
        <v>59</v>
      </c>
      <c r="S8803" s="548"/>
      <c r="T8803" s="548"/>
      <c r="U8803" s="99"/>
    </row>
    <row r="8804" spans="1:21" ht="19.5" customHeight="1">
      <c r="A8804" s="545">
        <v>103596</v>
      </c>
      <c r="B8804" s="545" t="s">
        <v>4419</v>
      </c>
      <c r="C8804" s="545" t="s">
        <v>209</v>
      </c>
      <c r="D8804" s="546"/>
      <c r="E8804" s="171" t="str">
        <f t="shared" si="137"/>
        <v>1900</v>
      </c>
      <c r="F8804" s="547">
        <v>0</v>
      </c>
      <c r="G8804" s="548">
        <v>0</v>
      </c>
      <c r="H8804" s="547">
        <v>0</v>
      </c>
      <c r="I8804" s="545" t="s">
        <v>12973</v>
      </c>
      <c r="J8804" s="545"/>
      <c r="K8804" s="545" t="s">
        <v>13413</v>
      </c>
      <c r="L8804" s="545" t="s">
        <v>13413</v>
      </c>
      <c r="M8804" s="548" t="s">
        <v>13758</v>
      </c>
      <c r="N8804" s="545" t="s">
        <v>13413</v>
      </c>
      <c r="O8804" s="545" t="s">
        <v>13413</v>
      </c>
      <c r="P8804" s="549">
        <v>6373</v>
      </c>
      <c r="Q8804" s="549">
        <v>1</v>
      </c>
      <c r="R8804" s="549">
        <v>59</v>
      </c>
      <c r="S8804" s="548"/>
      <c r="T8804" s="548"/>
      <c r="U8804" s="99"/>
    </row>
    <row r="8805" spans="1:21" ht="19.5" customHeight="1">
      <c r="A8805" s="545">
        <v>103599</v>
      </c>
      <c r="B8805" s="545" t="s">
        <v>8308</v>
      </c>
      <c r="C8805" s="545" t="s">
        <v>216</v>
      </c>
      <c r="D8805" s="546">
        <v>43523</v>
      </c>
      <c r="E8805" s="171" t="str">
        <f t="shared" si="137"/>
        <v>2019</v>
      </c>
      <c r="F8805" s="547">
        <v>37383.01</v>
      </c>
      <c r="G8805" s="548">
        <v>0.19</v>
      </c>
      <c r="H8805" s="547">
        <v>31414.29</v>
      </c>
      <c r="I8805" s="545" t="s">
        <v>12973</v>
      </c>
      <c r="J8805" s="545" t="s">
        <v>13298</v>
      </c>
      <c r="K8805" s="545" t="s">
        <v>13413</v>
      </c>
      <c r="L8805" s="545" t="s">
        <v>13413</v>
      </c>
      <c r="M8805" s="548" t="s">
        <v>13758</v>
      </c>
      <c r="N8805" s="545" t="s">
        <v>13413</v>
      </c>
      <c r="O8805" s="545" t="s">
        <v>13413</v>
      </c>
      <c r="P8805" s="549">
        <v>6375</v>
      </c>
      <c r="Q8805" s="549">
        <v>1</v>
      </c>
      <c r="R8805" s="549">
        <v>59</v>
      </c>
      <c r="S8805" s="548">
        <v>1012</v>
      </c>
      <c r="T8805" s="548"/>
      <c r="U8805" s="99"/>
    </row>
    <row r="8806" spans="1:21" ht="19.5" customHeight="1">
      <c r="A8806" s="545">
        <v>103600</v>
      </c>
      <c r="B8806" s="545" t="s">
        <v>8249</v>
      </c>
      <c r="C8806" s="545" t="s">
        <v>216</v>
      </c>
      <c r="D8806" s="546">
        <v>43530</v>
      </c>
      <c r="E8806" s="171" t="str">
        <f t="shared" si="137"/>
        <v>2019</v>
      </c>
      <c r="F8806" s="547">
        <v>3500</v>
      </c>
      <c r="G8806" s="548">
        <v>0.19</v>
      </c>
      <c r="H8806" s="547">
        <v>2941.18</v>
      </c>
      <c r="I8806" s="545" t="s">
        <v>12676</v>
      </c>
      <c r="J8806" s="545" t="s">
        <v>13296</v>
      </c>
      <c r="K8806" s="545" t="s">
        <v>13413</v>
      </c>
      <c r="L8806" s="545" t="s">
        <v>13413</v>
      </c>
      <c r="M8806" s="548" t="s">
        <v>13758</v>
      </c>
      <c r="N8806" s="545" t="s">
        <v>13413</v>
      </c>
      <c r="O8806" s="545" t="s">
        <v>13413</v>
      </c>
      <c r="P8806" s="549">
        <v>6376</v>
      </c>
      <c r="Q8806" s="549">
        <v>1</v>
      </c>
      <c r="R8806" s="549">
        <v>14</v>
      </c>
      <c r="S8806" s="548">
        <v>2218</v>
      </c>
      <c r="T8806" s="548"/>
      <c r="U8806" s="99"/>
    </row>
    <row r="8807" spans="1:21" ht="19.5" customHeight="1">
      <c r="A8807" s="545">
        <v>103601</v>
      </c>
      <c r="B8807" s="545" t="s">
        <v>5110</v>
      </c>
      <c r="C8807" s="545" t="s">
        <v>216</v>
      </c>
      <c r="D8807" s="546"/>
      <c r="E8807" s="171" t="str">
        <f t="shared" si="137"/>
        <v>1900</v>
      </c>
      <c r="F8807" s="547">
        <v>0</v>
      </c>
      <c r="G8807" s="548">
        <v>0</v>
      </c>
      <c r="H8807" s="547">
        <v>0</v>
      </c>
      <c r="I8807" s="545" t="s">
        <v>12676</v>
      </c>
      <c r="J8807" s="545"/>
      <c r="K8807" s="545" t="s">
        <v>13413</v>
      </c>
      <c r="L8807" s="545" t="s">
        <v>13413</v>
      </c>
      <c r="M8807" s="548" t="s">
        <v>13758</v>
      </c>
      <c r="N8807" s="545" t="s">
        <v>13413</v>
      </c>
      <c r="O8807" s="545" t="s">
        <v>13413</v>
      </c>
      <c r="P8807" s="549">
        <v>6377</v>
      </c>
      <c r="Q8807" s="549">
        <v>1</v>
      </c>
      <c r="R8807" s="549">
        <v>14</v>
      </c>
      <c r="S8807" s="548"/>
      <c r="T8807" s="548"/>
      <c r="U8807" s="99"/>
    </row>
    <row r="8808" spans="1:21" ht="19.5" customHeight="1">
      <c r="A8808" s="545">
        <v>103602</v>
      </c>
      <c r="B8808" s="545" t="s">
        <v>6254</v>
      </c>
      <c r="C8808" s="545" t="s">
        <v>209</v>
      </c>
      <c r="D8808" s="546">
        <v>46052</v>
      </c>
      <c r="E8808" s="171" t="str">
        <f t="shared" si="137"/>
        <v>2026</v>
      </c>
      <c r="F8808" s="547">
        <v>11406</v>
      </c>
      <c r="G8808" s="548">
        <v>0.19</v>
      </c>
      <c r="H8808" s="547">
        <v>9584.8700000000008</v>
      </c>
      <c r="I8808" s="545" t="s">
        <v>12637</v>
      </c>
      <c r="J8808" s="545" t="s">
        <v>13307</v>
      </c>
      <c r="K8808" s="545" t="s">
        <v>13413</v>
      </c>
      <c r="L8808" s="545" t="s">
        <v>13413</v>
      </c>
      <c r="M8808" s="548" t="s">
        <v>13758</v>
      </c>
      <c r="N8808" s="545" t="s">
        <v>13413</v>
      </c>
      <c r="O8808" s="545" t="s">
        <v>13413</v>
      </c>
      <c r="P8808" s="549">
        <v>6378</v>
      </c>
      <c r="Q8808" s="549">
        <v>1</v>
      </c>
      <c r="R8808" s="549">
        <v>13</v>
      </c>
      <c r="S8808" s="548">
        <v>2228</v>
      </c>
      <c r="T8808" s="548"/>
      <c r="U8808" s="99"/>
    </row>
    <row r="8809" spans="1:21" ht="19.5" customHeight="1">
      <c r="A8809" s="545">
        <v>103603</v>
      </c>
      <c r="B8809" s="545" t="s">
        <v>2512</v>
      </c>
      <c r="C8809" s="545" t="s">
        <v>216</v>
      </c>
      <c r="D8809" s="546">
        <v>44707</v>
      </c>
      <c r="E8809" s="171" t="str">
        <f t="shared" si="137"/>
        <v>2022</v>
      </c>
      <c r="F8809" s="547">
        <v>1887.01</v>
      </c>
      <c r="G8809" s="548">
        <v>0.19</v>
      </c>
      <c r="H8809" s="547">
        <v>1585.72</v>
      </c>
      <c r="I8809" s="545" t="s">
        <v>12642</v>
      </c>
      <c r="J8809" s="545" t="s">
        <v>13298</v>
      </c>
      <c r="K8809" s="545" t="s">
        <v>13413</v>
      </c>
      <c r="L8809" s="545" t="s">
        <v>13413</v>
      </c>
      <c r="M8809" s="548" t="s">
        <v>13758</v>
      </c>
      <c r="N8809" s="545" t="s">
        <v>13413</v>
      </c>
      <c r="O8809" s="545" t="s">
        <v>13413</v>
      </c>
      <c r="P8809" s="549">
        <v>6379</v>
      </c>
      <c r="Q8809" s="549">
        <v>1</v>
      </c>
      <c r="R8809" s="549">
        <v>135</v>
      </c>
      <c r="S8809" s="548">
        <v>1012</v>
      </c>
      <c r="T8809" s="548"/>
      <c r="U8809" s="99"/>
    </row>
    <row r="8810" spans="1:21" ht="19.5" customHeight="1">
      <c r="A8810" s="545">
        <v>103604</v>
      </c>
      <c r="B8810" s="545" t="s">
        <v>5086</v>
      </c>
      <c r="C8810" s="545" t="s">
        <v>216</v>
      </c>
      <c r="D8810" s="546">
        <v>44707</v>
      </c>
      <c r="E8810" s="171" t="str">
        <f t="shared" si="137"/>
        <v>2022</v>
      </c>
      <c r="F8810" s="547">
        <v>1396</v>
      </c>
      <c r="G8810" s="548">
        <v>0.19</v>
      </c>
      <c r="H8810" s="547">
        <v>1173.1099999999999</v>
      </c>
      <c r="I8810" s="545" t="s">
        <v>12642</v>
      </c>
      <c r="J8810" s="545" t="s">
        <v>13298</v>
      </c>
      <c r="K8810" s="545" t="s">
        <v>13413</v>
      </c>
      <c r="L8810" s="545" t="s">
        <v>13413</v>
      </c>
      <c r="M8810" s="548" t="s">
        <v>13758</v>
      </c>
      <c r="N8810" s="545" t="s">
        <v>13413</v>
      </c>
      <c r="O8810" s="545" t="s">
        <v>13413</v>
      </c>
      <c r="P8810" s="549">
        <v>6380</v>
      </c>
      <c r="Q8810" s="549">
        <v>1</v>
      </c>
      <c r="R8810" s="549">
        <v>135</v>
      </c>
      <c r="S8810" s="548">
        <v>1012</v>
      </c>
      <c r="T8810" s="548"/>
      <c r="U8810" s="99"/>
    </row>
    <row r="8811" spans="1:21" ht="19.5" customHeight="1">
      <c r="A8811" s="545">
        <v>103605</v>
      </c>
      <c r="B8811" s="545" t="s">
        <v>5977</v>
      </c>
      <c r="C8811" s="545" t="s">
        <v>216</v>
      </c>
      <c r="D8811" s="546"/>
      <c r="E8811" s="171" t="str">
        <f t="shared" si="137"/>
        <v>1900</v>
      </c>
      <c r="F8811" s="547">
        <v>0</v>
      </c>
      <c r="G8811" s="548">
        <v>0</v>
      </c>
      <c r="H8811" s="547">
        <v>0</v>
      </c>
      <c r="I8811" s="545" t="s">
        <v>12973</v>
      </c>
      <c r="J8811" s="545"/>
      <c r="K8811" s="545" t="s">
        <v>13413</v>
      </c>
      <c r="L8811" s="545" t="s">
        <v>13413</v>
      </c>
      <c r="M8811" s="548" t="s">
        <v>13758</v>
      </c>
      <c r="N8811" s="545" t="s">
        <v>13413</v>
      </c>
      <c r="O8811" s="545" t="s">
        <v>13413</v>
      </c>
      <c r="P8811" s="549">
        <v>6381</v>
      </c>
      <c r="Q8811" s="549">
        <v>1</v>
      </c>
      <c r="R8811" s="549">
        <v>59</v>
      </c>
      <c r="S8811" s="548"/>
      <c r="T8811" s="548"/>
      <c r="U8811" s="99"/>
    </row>
    <row r="8812" spans="1:21" ht="19.5" customHeight="1">
      <c r="A8812" s="545">
        <v>103606</v>
      </c>
      <c r="B8812" s="545" t="s">
        <v>6253</v>
      </c>
      <c r="C8812" s="545" t="s">
        <v>216</v>
      </c>
      <c r="D8812" s="546">
        <v>46052</v>
      </c>
      <c r="E8812" s="171" t="str">
        <f t="shared" si="137"/>
        <v>2026</v>
      </c>
      <c r="F8812" s="547">
        <v>1434</v>
      </c>
      <c r="G8812" s="548">
        <v>0.19</v>
      </c>
      <c r="H8812" s="547">
        <v>1205.04</v>
      </c>
      <c r="I8812" s="545" t="s">
        <v>12676</v>
      </c>
      <c r="J8812" s="545" t="s">
        <v>13307</v>
      </c>
      <c r="K8812" s="545" t="s">
        <v>13413</v>
      </c>
      <c r="L8812" s="545" t="s">
        <v>13413</v>
      </c>
      <c r="M8812" s="548" t="s">
        <v>13758</v>
      </c>
      <c r="N8812" s="545" t="s">
        <v>13413</v>
      </c>
      <c r="O8812" s="545" t="s">
        <v>13413</v>
      </c>
      <c r="P8812" s="549">
        <v>6382</v>
      </c>
      <c r="Q8812" s="549">
        <v>1</v>
      </c>
      <c r="R8812" s="549">
        <v>14</v>
      </c>
      <c r="S8812" s="548">
        <v>2228</v>
      </c>
      <c r="T8812" s="548"/>
      <c r="U8812" s="99"/>
    </row>
    <row r="8813" spans="1:21" ht="19.5" customHeight="1">
      <c r="A8813" s="545">
        <v>103607</v>
      </c>
      <c r="B8813" s="545" t="s">
        <v>1751</v>
      </c>
      <c r="C8813" s="545" t="s">
        <v>206</v>
      </c>
      <c r="D8813" s="546">
        <v>43801</v>
      </c>
      <c r="E8813" s="171" t="str">
        <f t="shared" si="137"/>
        <v>2019</v>
      </c>
      <c r="F8813" s="547">
        <v>7962</v>
      </c>
      <c r="G8813" s="548">
        <v>0.19</v>
      </c>
      <c r="H8813" s="547">
        <v>6690.76</v>
      </c>
      <c r="I8813" s="545" t="s">
        <v>12709</v>
      </c>
      <c r="J8813" s="545" t="s">
        <v>13380</v>
      </c>
      <c r="K8813" s="545" t="s">
        <v>19091</v>
      </c>
      <c r="L8813" s="545" t="s">
        <v>13413</v>
      </c>
      <c r="M8813" s="548" t="s">
        <v>13758</v>
      </c>
      <c r="N8813" s="545" t="s">
        <v>13413</v>
      </c>
      <c r="O8813" s="545" t="s">
        <v>19092</v>
      </c>
      <c r="P8813" s="549">
        <v>6383</v>
      </c>
      <c r="Q8813" s="549">
        <v>1</v>
      </c>
      <c r="R8813" s="549">
        <v>124</v>
      </c>
      <c r="S8813" s="548">
        <v>1478</v>
      </c>
      <c r="T8813" s="548"/>
      <c r="U8813" s="99"/>
    </row>
    <row r="8814" spans="1:21" ht="19.5" customHeight="1">
      <c r="A8814" s="545">
        <v>103608</v>
      </c>
      <c r="B8814" s="545" t="s">
        <v>4087</v>
      </c>
      <c r="C8814" s="545" t="s">
        <v>216</v>
      </c>
      <c r="D8814" s="546">
        <v>44592</v>
      </c>
      <c r="E8814" s="171" t="str">
        <f t="shared" si="137"/>
        <v>2022</v>
      </c>
      <c r="F8814" s="547">
        <v>73406.009999999995</v>
      </c>
      <c r="G8814" s="548">
        <v>0.19</v>
      </c>
      <c r="H8814" s="547">
        <v>61685.72</v>
      </c>
      <c r="I8814" s="545" t="s">
        <v>12699</v>
      </c>
      <c r="J8814" s="545" t="s">
        <v>13297</v>
      </c>
      <c r="K8814" s="545" t="s">
        <v>13413</v>
      </c>
      <c r="L8814" s="545" t="s">
        <v>13413</v>
      </c>
      <c r="M8814" s="548" t="s">
        <v>13758</v>
      </c>
      <c r="N8814" s="545" t="s">
        <v>13413</v>
      </c>
      <c r="O8814" s="545" t="s">
        <v>13413</v>
      </c>
      <c r="P8814" s="549">
        <v>6384</v>
      </c>
      <c r="Q8814" s="549">
        <v>1</v>
      </c>
      <c r="R8814" s="549">
        <v>130</v>
      </c>
      <c r="S8814" s="548">
        <v>2257</v>
      </c>
      <c r="T8814" s="548"/>
      <c r="U8814" s="99"/>
    </row>
    <row r="8815" spans="1:21" ht="19.5" customHeight="1">
      <c r="A8815" s="545">
        <v>103609</v>
      </c>
      <c r="B8815" s="545" t="s">
        <v>3268</v>
      </c>
      <c r="C8815" s="545" t="s">
        <v>221</v>
      </c>
      <c r="D8815" s="546">
        <v>43843</v>
      </c>
      <c r="E8815" s="171" t="str">
        <f t="shared" si="137"/>
        <v>2020</v>
      </c>
      <c r="F8815" s="547">
        <v>88067.14</v>
      </c>
      <c r="G8815" s="548">
        <v>0.19</v>
      </c>
      <c r="H8815" s="547">
        <v>74006</v>
      </c>
      <c r="I8815" s="545" t="s">
        <v>12973</v>
      </c>
      <c r="J8815" s="545" t="s">
        <v>13297</v>
      </c>
      <c r="K8815" s="545" t="s">
        <v>13413</v>
      </c>
      <c r="L8815" s="545" t="s">
        <v>13413</v>
      </c>
      <c r="M8815" s="548" t="s">
        <v>13758</v>
      </c>
      <c r="N8815" s="545" t="s">
        <v>13413</v>
      </c>
      <c r="O8815" s="545" t="s">
        <v>13413</v>
      </c>
      <c r="P8815" s="549">
        <v>6385</v>
      </c>
      <c r="Q8815" s="549">
        <v>1</v>
      </c>
      <c r="R8815" s="549">
        <v>59</v>
      </c>
      <c r="S8815" s="548">
        <v>2257</v>
      </c>
      <c r="T8815" s="548"/>
      <c r="U8815" s="99"/>
    </row>
    <row r="8816" spans="1:21" ht="19.5" customHeight="1">
      <c r="A8816" s="545">
        <v>103610</v>
      </c>
      <c r="B8816" s="545" t="s">
        <v>697</v>
      </c>
      <c r="C8816" s="545" t="s">
        <v>221</v>
      </c>
      <c r="D8816" s="546">
        <v>43839</v>
      </c>
      <c r="E8816" s="171" t="str">
        <f t="shared" si="137"/>
        <v>2020</v>
      </c>
      <c r="F8816" s="547">
        <v>22766</v>
      </c>
      <c r="G8816" s="548">
        <v>0.19</v>
      </c>
      <c r="H8816" s="547">
        <v>19131.09</v>
      </c>
      <c r="I8816" s="545" t="s">
        <v>12643</v>
      </c>
      <c r="J8816" s="545" t="s">
        <v>13297</v>
      </c>
      <c r="K8816" s="545" t="s">
        <v>19093</v>
      </c>
      <c r="L8816" s="545" t="s">
        <v>13413</v>
      </c>
      <c r="M8816" s="548" t="s">
        <v>13758</v>
      </c>
      <c r="N8816" s="545" t="s">
        <v>13413</v>
      </c>
      <c r="O8816" s="545" t="s">
        <v>13413</v>
      </c>
      <c r="P8816" s="549">
        <v>6386</v>
      </c>
      <c r="Q8816" s="549">
        <v>1</v>
      </c>
      <c r="R8816" s="549">
        <v>6</v>
      </c>
      <c r="S8816" s="548">
        <v>2257</v>
      </c>
      <c r="T8816" s="548"/>
      <c r="U8816" s="99"/>
    </row>
    <row r="8817" spans="1:21" ht="19.5" customHeight="1">
      <c r="A8817" s="545">
        <v>103611</v>
      </c>
      <c r="B8817" s="545" t="s">
        <v>10151</v>
      </c>
      <c r="C8817" s="545" t="s">
        <v>216</v>
      </c>
      <c r="D8817" s="546"/>
      <c r="E8817" s="171" t="str">
        <f t="shared" si="137"/>
        <v>1900</v>
      </c>
      <c r="F8817" s="547">
        <v>0</v>
      </c>
      <c r="G8817" s="548">
        <v>0</v>
      </c>
      <c r="H8817" s="547">
        <v>0</v>
      </c>
      <c r="I8817" s="545" t="s">
        <v>12746</v>
      </c>
      <c r="J8817" s="545"/>
      <c r="K8817" s="545" t="s">
        <v>13413</v>
      </c>
      <c r="L8817" s="545" t="s">
        <v>13413</v>
      </c>
      <c r="M8817" s="548" t="s">
        <v>13758</v>
      </c>
      <c r="N8817" s="545" t="s">
        <v>22179</v>
      </c>
      <c r="O8817" s="545" t="s">
        <v>13413</v>
      </c>
      <c r="P8817" s="549">
        <v>6387</v>
      </c>
      <c r="Q8817" s="549">
        <v>1</v>
      </c>
      <c r="R8817" s="549">
        <v>29</v>
      </c>
      <c r="S8817" s="548"/>
      <c r="T8817" s="548">
        <v>173</v>
      </c>
      <c r="U8817" s="99"/>
    </row>
    <row r="8818" spans="1:21" ht="19.5" customHeight="1">
      <c r="A8818" s="545">
        <v>103612</v>
      </c>
      <c r="B8818" s="545" t="s">
        <v>4251</v>
      </c>
      <c r="C8818" s="545" t="s">
        <v>221</v>
      </c>
      <c r="D8818" s="546"/>
      <c r="E8818" s="171" t="str">
        <f t="shared" si="137"/>
        <v>1900</v>
      </c>
      <c r="F8818" s="547">
        <v>0</v>
      </c>
      <c r="G8818" s="548">
        <v>0</v>
      </c>
      <c r="H8818" s="547">
        <v>0</v>
      </c>
      <c r="I8818" s="545" t="s">
        <v>12973</v>
      </c>
      <c r="J8818" s="545"/>
      <c r="K8818" s="545" t="s">
        <v>13413</v>
      </c>
      <c r="L8818" s="545" t="s">
        <v>13413</v>
      </c>
      <c r="M8818" s="548" t="s">
        <v>13758</v>
      </c>
      <c r="N8818" s="545" t="s">
        <v>13413</v>
      </c>
      <c r="O8818" s="545" t="s">
        <v>13413</v>
      </c>
      <c r="P8818" s="549">
        <v>6388</v>
      </c>
      <c r="Q8818" s="549">
        <v>1</v>
      </c>
      <c r="R8818" s="549">
        <v>59</v>
      </c>
      <c r="S8818" s="548"/>
      <c r="T8818" s="548"/>
      <c r="U8818" s="99"/>
    </row>
    <row r="8819" spans="1:21" ht="19.5" customHeight="1">
      <c r="A8819" s="545">
        <v>103613</v>
      </c>
      <c r="B8819" s="545" t="s">
        <v>4050</v>
      </c>
      <c r="C8819" s="545" t="s">
        <v>786</v>
      </c>
      <c r="D8819" s="546">
        <v>46052</v>
      </c>
      <c r="E8819" s="171" t="str">
        <f t="shared" si="137"/>
        <v>2026</v>
      </c>
      <c r="F8819" s="547">
        <v>113881</v>
      </c>
      <c r="G8819" s="548">
        <v>0.19</v>
      </c>
      <c r="H8819" s="547">
        <v>95698.32</v>
      </c>
      <c r="I8819" s="545" t="s">
        <v>12973</v>
      </c>
      <c r="J8819" s="545" t="s">
        <v>13307</v>
      </c>
      <c r="K8819" s="545" t="s">
        <v>19094</v>
      </c>
      <c r="L8819" s="545" t="s">
        <v>13413</v>
      </c>
      <c r="M8819" s="548" t="s">
        <v>13758</v>
      </c>
      <c r="N8819" s="545" t="s">
        <v>13413</v>
      </c>
      <c r="O8819" s="545" t="s">
        <v>13413</v>
      </c>
      <c r="P8819" s="549">
        <v>6389</v>
      </c>
      <c r="Q8819" s="549">
        <v>1</v>
      </c>
      <c r="R8819" s="549">
        <v>59</v>
      </c>
      <c r="S8819" s="548">
        <v>2228</v>
      </c>
      <c r="T8819" s="548"/>
      <c r="U8819" s="99"/>
    </row>
    <row r="8820" spans="1:21" ht="19.5" customHeight="1">
      <c r="A8820" s="545">
        <v>103614</v>
      </c>
      <c r="B8820" s="545" t="s">
        <v>4068</v>
      </c>
      <c r="C8820" s="545" t="s">
        <v>221</v>
      </c>
      <c r="D8820" s="546"/>
      <c r="E8820" s="171" t="str">
        <f t="shared" si="137"/>
        <v>1900</v>
      </c>
      <c r="F8820" s="547">
        <v>0</v>
      </c>
      <c r="G8820" s="548">
        <v>0</v>
      </c>
      <c r="H8820" s="547">
        <v>0</v>
      </c>
      <c r="I8820" s="545" t="s">
        <v>12973</v>
      </c>
      <c r="J8820" s="545"/>
      <c r="K8820" s="545" t="s">
        <v>13413</v>
      </c>
      <c r="L8820" s="545" t="s">
        <v>13413</v>
      </c>
      <c r="M8820" s="548" t="s">
        <v>13758</v>
      </c>
      <c r="N8820" s="545" t="s">
        <v>13413</v>
      </c>
      <c r="O8820" s="545" t="s">
        <v>13413</v>
      </c>
      <c r="P8820" s="549">
        <v>6390</v>
      </c>
      <c r="Q8820" s="549">
        <v>1</v>
      </c>
      <c r="R8820" s="549">
        <v>59</v>
      </c>
      <c r="S8820" s="548"/>
      <c r="T8820" s="548"/>
      <c r="U8820" s="99"/>
    </row>
    <row r="8821" spans="1:21" ht="19.5" customHeight="1">
      <c r="A8821" s="545">
        <v>103616</v>
      </c>
      <c r="B8821" s="545" t="s">
        <v>4312</v>
      </c>
      <c r="C8821" s="545" t="s">
        <v>786</v>
      </c>
      <c r="D8821" s="546">
        <v>45708</v>
      </c>
      <c r="E8821" s="171" t="str">
        <f t="shared" si="137"/>
        <v>2025</v>
      </c>
      <c r="F8821" s="547">
        <v>105136.94</v>
      </c>
      <c r="G8821" s="548">
        <v>0.19</v>
      </c>
      <c r="H8821" s="547">
        <v>88350.37</v>
      </c>
      <c r="I8821" s="545" t="s">
        <v>12973</v>
      </c>
      <c r="J8821" s="545" t="s">
        <v>13307</v>
      </c>
      <c r="K8821" s="545" t="s">
        <v>19095</v>
      </c>
      <c r="L8821" s="545" t="s">
        <v>13413</v>
      </c>
      <c r="M8821" s="548" t="s">
        <v>13758</v>
      </c>
      <c r="N8821" s="545" t="s">
        <v>13413</v>
      </c>
      <c r="O8821" s="545" t="s">
        <v>13413</v>
      </c>
      <c r="P8821" s="549">
        <v>6391</v>
      </c>
      <c r="Q8821" s="549">
        <v>1</v>
      </c>
      <c r="R8821" s="549">
        <v>59</v>
      </c>
      <c r="S8821" s="548">
        <v>2228</v>
      </c>
      <c r="T8821" s="548"/>
      <c r="U8821" s="99"/>
    </row>
    <row r="8822" spans="1:21" ht="19.5" customHeight="1">
      <c r="A8822" s="545">
        <v>103617</v>
      </c>
      <c r="B8822" s="545" t="s">
        <v>10150</v>
      </c>
      <c r="C8822" s="545" t="s">
        <v>221</v>
      </c>
      <c r="D8822" s="546"/>
      <c r="E8822" s="171" t="str">
        <f t="shared" si="137"/>
        <v>1900</v>
      </c>
      <c r="F8822" s="547">
        <v>0</v>
      </c>
      <c r="G8822" s="548">
        <v>0</v>
      </c>
      <c r="H8822" s="547">
        <v>0</v>
      </c>
      <c r="I8822" s="545" t="s">
        <v>12973</v>
      </c>
      <c r="J8822" s="545"/>
      <c r="K8822" s="545" t="s">
        <v>13413</v>
      </c>
      <c r="L8822" s="545" t="s">
        <v>13413</v>
      </c>
      <c r="M8822" s="548" t="s">
        <v>13758</v>
      </c>
      <c r="N8822" s="545" t="s">
        <v>13413</v>
      </c>
      <c r="O8822" s="545" t="s">
        <v>13413</v>
      </c>
      <c r="P8822" s="549">
        <v>6392</v>
      </c>
      <c r="Q8822" s="549">
        <v>1</v>
      </c>
      <c r="R8822" s="549">
        <v>59</v>
      </c>
      <c r="S8822" s="548"/>
      <c r="T8822" s="548"/>
      <c r="U8822" s="99"/>
    </row>
    <row r="8823" spans="1:21" ht="19.5" customHeight="1">
      <c r="A8823" s="545">
        <v>103618</v>
      </c>
      <c r="B8823" s="545" t="s">
        <v>4270</v>
      </c>
      <c r="C8823" s="545" t="s">
        <v>221</v>
      </c>
      <c r="D8823" s="546"/>
      <c r="E8823" s="171" t="str">
        <f t="shared" si="137"/>
        <v>1900</v>
      </c>
      <c r="F8823" s="547">
        <v>0</v>
      </c>
      <c r="G8823" s="548">
        <v>0</v>
      </c>
      <c r="H8823" s="547">
        <v>0</v>
      </c>
      <c r="I8823" s="545" t="s">
        <v>12973</v>
      </c>
      <c r="J8823" s="545"/>
      <c r="K8823" s="545" t="s">
        <v>13413</v>
      </c>
      <c r="L8823" s="545" t="s">
        <v>13413</v>
      </c>
      <c r="M8823" s="548" t="s">
        <v>13758</v>
      </c>
      <c r="N8823" s="545" t="s">
        <v>13413</v>
      </c>
      <c r="O8823" s="545" t="s">
        <v>13413</v>
      </c>
      <c r="P8823" s="549">
        <v>6393</v>
      </c>
      <c r="Q8823" s="549">
        <v>1</v>
      </c>
      <c r="R8823" s="549">
        <v>59</v>
      </c>
      <c r="S8823" s="548"/>
      <c r="T8823" s="548"/>
      <c r="U8823" s="99"/>
    </row>
    <row r="8824" spans="1:21" ht="19.5" customHeight="1">
      <c r="A8824" s="545">
        <v>103619</v>
      </c>
      <c r="B8824" s="545" t="s">
        <v>10149</v>
      </c>
      <c r="C8824" s="545" t="s">
        <v>221</v>
      </c>
      <c r="D8824" s="546"/>
      <c r="E8824" s="171" t="str">
        <f t="shared" si="137"/>
        <v>1900</v>
      </c>
      <c r="F8824" s="547">
        <v>0</v>
      </c>
      <c r="G8824" s="548">
        <v>0</v>
      </c>
      <c r="H8824" s="547">
        <v>0</v>
      </c>
      <c r="I8824" s="545" t="s">
        <v>12688</v>
      </c>
      <c r="J8824" s="545"/>
      <c r="K8824" s="545" t="s">
        <v>19096</v>
      </c>
      <c r="L8824" s="545" t="s">
        <v>13413</v>
      </c>
      <c r="M8824" s="548" t="s">
        <v>13758</v>
      </c>
      <c r="N8824" s="545" t="s">
        <v>13413</v>
      </c>
      <c r="O8824" s="545" t="s">
        <v>13413</v>
      </c>
      <c r="P8824" s="549">
        <v>6394</v>
      </c>
      <c r="Q8824" s="549">
        <v>1</v>
      </c>
      <c r="R8824" s="549">
        <v>92</v>
      </c>
      <c r="S8824" s="548"/>
      <c r="T8824" s="548"/>
      <c r="U8824" s="99"/>
    </row>
    <row r="8825" spans="1:21" ht="19.5" customHeight="1">
      <c r="A8825" s="545">
        <v>103620</v>
      </c>
      <c r="B8825" s="545" t="s">
        <v>10148</v>
      </c>
      <c r="C8825" s="545" t="s">
        <v>221</v>
      </c>
      <c r="D8825" s="546"/>
      <c r="E8825" s="171" t="str">
        <f t="shared" si="137"/>
        <v>1900</v>
      </c>
      <c r="F8825" s="547">
        <v>0</v>
      </c>
      <c r="G8825" s="548">
        <v>0</v>
      </c>
      <c r="H8825" s="547">
        <v>0</v>
      </c>
      <c r="I8825" s="545" t="s">
        <v>12688</v>
      </c>
      <c r="J8825" s="545"/>
      <c r="K8825" s="545" t="s">
        <v>13413</v>
      </c>
      <c r="L8825" s="545" t="s">
        <v>13413</v>
      </c>
      <c r="M8825" s="548" t="s">
        <v>13758</v>
      </c>
      <c r="N8825" s="545" t="s">
        <v>13413</v>
      </c>
      <c r="O8825" s="545" t="s">
        <v>13413</v>
      </c>
      <c r="P8825" s="549">
        <v>6395</v>
      </c>
      <c r="Q8825" s="549">
        <v>1</v>
      </c>
      <c r="R8825" s="549">
        <v>92</v>
      </c>
      <c r="S8825" s="548"/>
      <c r="T8825" s="548"/>
      <c r="U8825" s="99"/>
    </row>
    <row r="8826" spans="1:21" ht="19.5" customHeight="1">
      <c r="A8826" s="545">
        <v>103621</v>
      </c>
      <c r="B8826" s="545" t="s">
        <v>4242</v>
      </c>
      <c r="C8826" s="545" t="s">
        <v>786</v>
      </c>
      <c r="D8826" s="546">
        <v>45708</v>
      </c>
      <c r="E8826" s="171" t="str">
        <f t="shared" si="137"/>
        <v>2025</v>
      </c>
      <c r="F8826" s="547">
        <v>103029.6</v>
      </c>
      <c r="G8826" s="548">
        <v>0.19</v>
      </c>
      <c r="H8826" s="547">
        <v>86579.5</v>
      </c>
      <c r="I8826" s="545" t="s">
        <v>12973</v>
      </c>
      <c r="J8826" s="545" t="s">
        <v>13307</v>
      </c>
      <c r="K8826" s="545" t="s">
        <v>21708</v>
      </c>
      <c r="L8826" s="545" t="s">
        <v>13413</v>
      </c>
      <c r="M8826" s="548" t="s">
        <v>13758</v>
      </c>
      <c r="N8826" s="545" t="s">
        <v>13413</v>
      </c>
      <c r="O8826" s="545" t="s">
        <v>13413</v>
      </c>
      <c r="P8826" s="549">
        <v>6396</v>
      </c>
      <c r="Q8826" s="549">
        <v>1</v>
      </c>
      <c r="R8826" s="549">
        <v>59</v>
      </c>
      <c r="S8826" s="548">
        <v>2228</v>
      </c>
      <c r="T8826" s="548"/>
      <c r="U8826" s="99"/>
    </row>
    <row r="8827" spans="1:21" ht="19.5" customHeight="1">
      <c r="A8827" s="545">
        <v>103623</v>
      </c>
      <c r="B8827" s="545" t="s">
        <v>10147</v>
      </c>
      <c r="C8827" s="545" t="s">
        <v>221</v>
      </c>
      <c r="D8827" s="546"/>
      <c r="E8827" s="171" t="str">
        <f t="shared" si="137"/>
        <v>1900</v>
      </c>
      <c r="F8827" s="547">
        <v>0</v>
      </c>
      <c r="G8827" s="548">
        <v>0</v>
      </c>
      <c r="H8827" s="547">
        <v>0</v>
      </c>
      <c r="I8827" s="545" t="s">
        <v>12973</v>
      </c>
      <c r="J8827" s="545"/>
      <c r="K8827" s="545" t="s">
        <v>13413</v>
      </c>
      <c r="L8827" s="545" t="s">
        <v>13413</v>
      </c>
      <c r="M8827" s="548" t="s">
        <v>13758</v>
      </c>
      <c r="N8827" s="545" t="s">
        <v>13413</v>
      </c>
      <c r="O8827" s="545" t="s">
        <v>13413</v>
      </c>
      <c r="P8827" s="549">
        <v>6397</v>
      </c>
      <c r="Q8827" s="549">
        <v>1</v>
      </c>
      <c r="R8827" s="549">
        <v>59</v>
      </c>
      <c r="S8827" s="548"/>
      <c r="T8827" s="548"/>
      <c r="U8827" s="99"/>
    </row>
    <row r="8828" spans="1:21" ht="19.5" customHeight="1">
      <c r="A8828" s="545">
        <v>103624</v>
      </c>
      <c r="B8828" s="545" t="s">
        <v>10146</v>
      </c>
      <c r="C8828" s="545" t="s">
        <v>221</v>
      </c>
      <c r="D8828" s="546"/>
      <c r="E8828" s="171" t="str">
        <f t="shared" si="137"/>
        <v>1900</v>
      </c>
      <c r="F8828" s="547">
        <v>0</v>
      </c>
      <c r="G8828" s="548">
        <v>0</v>
      </c>
      <c r="H8828" s="547">
        <v>0</v>
      </c>
      <c r="I8828" s="545" t="s">
        <v>12973</v>
      </c>
      <c r="J8828" s="545"/>
      <c r="K8828" s="545" t="s">
        <v>13413</v>
      </c>
      <c r="L8828" s="545" t="s">
        <v>13413</v>
      </c>
      <c r="M8828" s="548" t="s">
        <v>13758</v>
      </c>
      <c r="N8828" s="545" t="s">
        <v>13413</v>
      </c>
      <c r="O8828" s="545" t="s">
        <v>13413</v>
      </c>
      <c r="P8828" s="549">
        <v>6398</v>
      </c>
      <c r="Q8828" s="549">
        <v>1</v>
      </c>
      <c r="R8828" s="549">
        <v>59</v>
      </c>
      <c r="S8828" s="548"/>
      <c r="T8828" s="548"/>
      <c r="U8828" s="99"/>
    </row>
    <row r="8829" spans="1:21" ht="19.5" customHeight="1">
      <c r="A8829" s="545">
        <v>103625</v>
      </c>
      <c r="B8829" s="545" t="s">
        <v>10145</v>
      </c>
      <c r="C8829" s="545" t="s">
        <v>216</v>
      </c>
      <c r="D8829" s="546"/>
      <c r="E8829" s="171" t="str">
        <f t="shared" si="137"/>
        <v>1900</v>
      </c>
      <c r="F8829" s="547">
        <v>0</v>
      </c>
      <c r="G8829" s="548">
        <v>0</v>
      </c>
      <c r="H8829" s="547">
        <v>0</v>
      </c>
      <c r="I8829" s="545" t="s">
        <v>12685</v>
      </c>
      <c r="J8829" s="545"/>
      <c r="K8829" s="545" t="s">
        <v>19097</v>
      </c>
      <c r="L8829" s="545" t="s">
        <v>13413</v>
      </c>
      <c r="M8829" s="548" t="s">
        <v>13758</v>
      </c>
      <c r="N8829" s="545" t="s">
        <v>13413</v>
      </c>
      <c r="O8829" s="545" t="s">
        <v>13413</v>
      </c>
      <c r="P8829" s="549">
        <v>6399</v>
      </c>
      <c r="Q8829" s="549">
        <v>1</v>
      </c>
      <c r="R8829" s="549">
        <v>11</v>
      </c>
      <c r="S8829" s="548"/>
      <c r="T8829" s="548"/>
      <c r="U8829" s="99"/>
    </row>
    <row r="8830" spans="1:21" ht="19.5" customHeight="1">
      <c r="A8830" s="545">
        <v>103626</v>
      </c>
      <c r="B8830" s="545" t="s">
        <v>10144</v>
      </c>
      <c r="C8830" s="545" t="s">
        <v>221</v>
      </c>
      <c r="D8830" s="546"/>
      <c r="E8830" s="171" t="str">
        <f t="shared" si="137"/>
        <v>1900</v>
      </c>
      <c r="F8830" s="547">
        <v>0</v>
      </c>
      <c r="G8830" s="548">
        <v>0</v>
      </c>
      <c r="H8830" s="547">
        <v>0</v>
      </c>
      <c r="I8830" s="545" t="s">
        <v>12973</v>
      </c>
      <c r="J8830" s="545"/>
      <c r="K8830" s="545" t="s">
        <v>13413</v>
      </c>
      <c r="L8830" s="545" t="s">
        <v>13413</v>
      </c>
      <c r="M8830" s="548" t="s">
        <v>13758</v>
      </c>
      <c r="N8830" s="545" t="s">
        <v>13413</v>
      </c>
      <c r="O8830" s="545" t="s">
        <v>13413</v>
      </c>
      <c r="P8830" s="549">
        <v>6400</v>
      </c>
      <c r="Q8830" s="549">
        <v>1</v>
      </c>
      <c r="R8830" s="549">
        <v>59</v>
      </c>
      <c r="S8830" s="548"/>
      <c r="T8830" s="548"/>
      <c r="U8830" s="99"/>
    </row>
    <row r="8831" spans="1:21" ht="19.5" customHeight="1">
      <c r="A8831" s="545">
        <v>103628</v>
      </c>
      <c r="B8831" s="545" t="s">
        <v>4410</v>
      </c>
      <c r="C8831" s="545" t="s">
        <v>209</v>
      </c>
      <c r="D8831" s="546">
        <v>43553</v>
      </c>
      <c r="E8831" s="171" t="str">
        <f t="shared" si="137"/>
        <v>2019</v>
      </c>
      <c r="F8831" s="547">
        <v>144417</v>
      </c>
      <c r="G8831" s="548">
        <v>0.19</v>
      </c>
      <c r="H8831" s="547">
        <v>121358.82</v>
      </c>
      <c r="I8831" s="545" t="s">
        <v>12973</v>
      </c>
      <c r="J8831" s="545" t="s">
        <v>13298</v>
      </c>
      <c r="K8831" s="545" t="s">
        <v>13413</v>
      </c>
      <c r="L8831" s="545" t="s">
        <v>13413</v>
      </c>
      <c r="M8831" s="548" t="s">
        <v>13758</v>
      </c>
      <c r="N8831" s="545" t="s">
        <v>13413</v>
      </c>
      <c r="O8831" s="545" t="s">
        <v>13413</v>
      </c>
      <c r="P8831" s="549">
        <v>6402</v>
      </c>
      <c r="Q8831" s="549">
        <v>1</v>
      </c>
      <c r="R8831" s="549">
        <v>59</v>
      </c>
      <c r="S8831" s="548">
        <v>1012</v>
      </c>
      <c r="T8831" s="548"/>
      <c r="U8831" s="99"/>
    </row>
    <row r="8832" spans="1:21" ht="19.5" customHeight="1">
      <c r="A8832" s="545">
        <v>103629</v>
      </c>
      <c r="B8832" s="545" t="s">
        <v>4409</v>
      </c>
      <c r="C8832" s="545" t="s">
        <v>209</v>
      </c>
      <c r="D8832" s="546"/>
      <c r="E8832" s="171" t="str">
        <f t="shared" si="137"/>
        <v>1900</v>
      </c>
      <c r="F8832" s="547">
        <v>0</v>
      </c>
      <c r="G8832" s="548">
        <v>0</v>
      </c>
      <c r="H8832" s="547">
        <v>0</v>
      </c>
      <c r="I8832" s="545" t="s">
        <v>12973</v>
      </c>
      <c r="J8832" s="545"/>
      <c r="K8832" s="545" t="s">
        <v>13413</v>
      </c>
      <c r="L8832" s="545" t="s">
        <v>13413</v>
      </c>
      <c r="M8832" s="548" t="s">
        <v>13758</v>
      </c>
      <c r="N8832" s="545" t="s">
        <v>13413</v>
      </c>
      <c r="O8832" s="545" t="s">
        <v>13413</v>
      </c>
      <c r="P8832" s="549">
        <v>6403</v>
      </c>
      <c r="Q8832" s="549">
        <v>1</v>
      </c>
      <c r="R8832" s="549">
        <v>59</v>
      </c>
      <c r="S8832" s="548"/>
      <c r="T8832" s="548"/>
      <c r="U8832" s="99"/>
    </row>
    <row r="8833" spans="1:21" ht="19.5" customHeight="1">
      <c r="A8833" s="545">
        <v>103630</v>
      </c>
      <c r="B8833" s="545" t="s">
        <v>4372</v>
      </c>
      <c r="C8833" s="545" t="s">
        <v>216</v>
      </c>
      <c r="D8833" s="546">
        <v>43551</v>
      </c>
      <c r="E8833" s="171" t="str">
        <f t="shared" si="137"/>
        <v>2019</v>
      </c>
      <c r="F8833" s="547">
        <v>7701</v>
      </c>
      <c r="G8833" s="548">
        <v>0.19</v>
      </c>
      <c r="H8833" s="547">
        <v>6471.43</v>
      </c>
      <c r="I8833" s="545" t="s">
        <v>12973</v>
      </c>
      <c r="J8833" s="545" t="s">
        <v>13301</v>
      </c>
      <c r="K8833" s="545" t="s">
        <v>13413</v>
      </c>
      <c r="L8833" s="545" t="s">
        <v>13413</v>
      </c>
      <c r="M8833" s="548" t="s">
        <v>13758</v>
      </c>
      <c r="N8833" s="545" t="s">
        <v>13413</v>
      </c>
      <c r="O8833" s="545" t="s">
        <v>13413</v>
      </c>
      <c r="P8833" s="549">
        <v>6404</v>
      </c>
      <c r="Q8833" s="549">
        <v>1</v>
      </c>
      <c r="R8833" s="549">
        <v>59</v>
      </c>
      <c r="S8833" s="548">
        <v>2221</v>
      </c>
      <c r="T8833" s="548"/>
      <c r="U8833" s="99"/>
    </row>
    <row r="8834" spans="1:21" ht="19.5" customHeight="1">
      <c r="A8834" s="545">
        <v>103631</v>
      </c>
      <c r="B8834" s="545" t="s">
        <v>4369</v>
      </c>
      <c r="C8834" s="545" t="s">
        <v>216</v>
      </c>
      <c r="D8834" s="546"/>
      <c r="E8834" s="171" t="str">
        <f t="shared" si="137"/>
        <v>1900</v>
      </c>
      <c r="F8834" s="547">
        <v>0</v>
      </c>
      <c r="G8834" s="548">
        <v>0</v>
      </c>
      <c r="H8834" s="547">
        <v>0</v>
      </c>
      <c r="I8834" s="545" t="s">
        <v>12973</v>
      </c>
      <c r="J8834" s="545"/>
      <c r="K8834" s="545" t="s">
        <v>13413</v>
      </c>
      <c r="L8834" s="545" t="s">
        <v>13413</v>
      </c>
      <c r="M8834" s="548" t="s">
        <v>13758</v>
      </c>
      <c r="N8834" s="545" t="s">
        <v>13413</v>
      </c>
      <c r="O8834" s="545" t="s">
        <v>13413</v>
      </c>
      <c r="P8834" s="549">
        <v>6405</v>
      </c>
      <c r="Q8834" s="549">
        <v>1</v>
      </c>
      <c r="R8834" s="549">
        <v>59</v>
      </c>
      <c r="S8834" s="548"/>
      <c r="T8834" s="548"/>
      <c r="U8834" s="99"/>
    </row>
    <row r="8835" spans="1:21" ht="19.5" customHeight="1">
      <c r="A8835" s="545">
        <v>103632</v>
      </c>
      <c r="B8835" s="545" t="s">
        <v>4116</v>
      </c>
      <c r="C8835" s="545" t="s">
        <v>216</v>
      </c>
      <c r="D8835" s="546">
        <v>43551</v>
      </c>
      <c r="E8835" s="171" t="str">
        <f t="shared" si="137"/>
        <v>2019</v>
      </c>
      <c r="F8835" s="547">
        <v>5436</v>
      </c>
      <c r="G8835" s="548">
        <v>0.19</v>
      </c>
      <c r="H8835" s="547">
        <v>4568.07</v>
      </c>
      <c r="I8835" s="545" t="s">
        <v>12973</v>
      </c>
      <c r="J8835" s="545" t="s">
        <v>13302</v>
      </c>
      <c r="K8835" s="545" t="s">
        <v>13413</v>
      </c>
      <c r="L8835" s="545" t="s">
        <v>13413</v>
      </c>
      <c r="M8835" s="548" t="s">
        <v>13758</v>
      </c>
      <c r="N8835" s="545" t="s">
        <v>13413</v>
      </c>
      <c r="O8835" s="545" t="s">
        <v>13413</v>
      </c>
      <c r="P8835" s="549">
        <v>6406</v>
      </c>
      <c r="Q8835" s="549">
        <v>1</v>
      </c>
      <c r="R8835" s="549">
        <v>59</v>
      </c>
      <c r="S8835" s="548">
        <v>2219</v>
      </c>
      <c r="T8835" s="548"/>
      <c r="U8835" s="99"/>
    </row>
    <row r="8836" spans="1:21" ht="19.5" customHeight="1">
      <c r="A8836" s="545">
        <v>103633</v>
      </c>
      <c r="B8836" s="545" t="s">
        <v>10143</v>
      </c>
      <c r="C8836" s="545" t="s">
        <v>216</v>
      </c>
      <c r="D8836" s="546"/>
      <c r="E8836" s="171" t="str">
        <f t="shared" ref="E8836:E8899" si="138">TEXT(D8836,"YYYY")</f>
        <v>1900</v>
      </c>
      <c r="F8836" s="547">
        <v>0</v>
      </c>
      <c r="G8836" s="548">
        <v>0</v>
      </c>
      <c r="H8836" s="547">
        <v>0</v>
      </c>
      <c r="I8836" s="545" t="s">
        <v>12647</v>
      </c>
      <c r="J8836" s="545"/>
      <c r="K8836" s="545" t="s">
        <v>19098</v>
      </c>
      <c r="L8836" s="545" t="s">
        <v>13413</v>
      </c>
      <c r="M8836" s="548" t="s">
        <v>13758</v>
      </c>
      <c r="N8836" s="545" t="s">
        <v>13413</v>
      </c>
      <c r="O8836" s="545" t="s">
        <v>13413</v>
      </c>
      <c r="P8836" s="549">
        <v>6407</v>
      </c>
      <c r="Q8836" s="549">
        <v>1</v>
      </c>
      <c r="R8836" s="549">
        <v>26</v>
      </c>
      <c r="S8836" s="548"/>
      <c r="T8836" s="548"/>
      <c r="U8836" s="99"/>
    </row>
    <row r="8837" spans="1:21" ht="19.5" customHeight="1">
      <c r="A8837" s="545">
        <v>103634</v>
      </c>
      <c r="B8837" s="545" t="s">
        <v>10142</v>
      </c>
      <c r="C8837" s="545" t="s">
        <v>216</v>
      </c>
      <c r="D8837" s="546"/>
      <c r="E8837" s="171" t="str">
        <f t="shared" si="138"/>
        <v>1900</v>
      </c>
      <c r="F8837" s="547">
        <v>0</v>
      </c>
      <c r="G8837" s="548">
        <v>0</v>
      </c>
      <c r="H8837" s="547">
        <v>0</v>
      </c>
      <c r="I8837" s="545" t="s">
        <v>12647</v>
      </c>
      <c r="J8837" s="545"/>
      <c r="K8837" s="545" t="s">
        <v>13413</v>
      </c>
      <c r="L8837" s="545" t="s">
        <v>13413</v>
      </c>
      <c r="M8837" s="548" t="s">
        <v>13758</v>
      </c>
      <c r="N8837" s="545" t="s">
        <v>13413</v>
      </c>
      <c r="O8837" s="545" t="s">
        <v>13413</v>
      </c>
      <c r="P8837" s="549">
        <v>6408</v>
      </c>
      <c r="Q8837" s="549">
        <v>1</v>
      </c>
      <c r="R8837" s="549">
        <v>26</v>
      </c>
      <c r="S8837" s="548"/>
      <c r="T8837" s="548"/>
      <c r="U8837" s="99"/>
    </row>
    <row r="8838" spans="1:21" ht="19.5" customHeight="1">
      <c r="A8838" s="545">
        <v>103635</v>
      </c>
      <c r="B8838" s="545" t="s">
        <v>10141</v>
      </c>
      <c r="C8838" s="545" t="s">
        <v>209</v>
      </c>
      <c r="D8838" s="546"/>
      <c r="E8838" s="171" t="str">
        <f t="shared" si="138"/>
        <v>1900</v>
      </c>
      <c r="F8838" s="547">
        <v>0</v>
      </c>
      <c r="G8838" s="548">
        <v>0</v>
      </c>
      <c r="H8838" s="547">
        <v>0</v>
      </c>
      <c r="I8838" s="545" t="s">
        <v>12973</v>
      </c>
      <c r="J8838" s="545"/>
      <c r="K8838" s="545" t="s">
        <v>19099</v>
      </c>
      <c r="L8838" s="545" t="s">
        <v>13413</v>
      </c>
      <c r="M8838" s="548" t="s">
        <v>13758</v>
      </c>
      <c r="N8838" s="545" t="s">
        <v>13413</v>
      </c>
      <c r="O8838" s="545" t="s">
        <v>13413</v>
      </c>
      <c r="P8838" s="549">
        <v>6409</v>
      </c>
      <c r="Q8838" s="549">
        <v>1</v>
      </c>
      <c r="R8838" s="549">
        <v>59</v>
      </c>
      <c r="S8838" s="548"/>
      <c r="T8838" s="548"/>
      <c r="U8838" s="99"/>
    </row>
    <row r="8839" spans="1:21" ht="19.5" customHeight="1">
      <c r="A8839" s="545">
        <v>103636</v>
      </c>
      <c r="B8839" s="545" t="s">
        <v>4255</v>
      </c>
      <c r="C8839" s="545" t="s">
        <v>221</v>
      </c>
      <c r="D8839" s="546">
        <v>45708</v>
      </c>
      <c r="E8839" s="171" t="str">
        <f t="shared" si="138"/>
        <v>2025</v>
      </c>
      <c r="F8839" s="547">
        <v>174194.43</v>
      </c>
      <c r="G8839" s="548">
        <v>0.19</v>
      </c>
      <c r="H8839" s="547">
        <v>146381.88</v>
      </c>
      <c r="I8839" s="545" t="s">
        <v>12684</v>
      </c>
      <c r="J8839" s="545" t="s">
        <v>13307</v>
      </c>
      <c r="K8839" s="545" t="s">
        <v>13413</v>
      </c>
      <c r="L8839" s="545" t="s">
        <v>13413</v>
      </c>
      <c r="M8839" s="548" t="s">
        <v>13758</v>
      </c>
      <c r="N8839" s="545" t="s">
        <v>13413</v>
      </c>
      <c r="O8839" s="545" t="s">
        <v>13413</v>
      </c>
      <c r="P8839" s="549">
        <v>6410</v>
      </c>
      <c r="Q8839" s="549">
        <v>1</v>
      </c>
      <c r="R8839" s="549">
        <v>95</v>
      </c>
      <c r="S8839" s="548">
        <v>2228</v>
      </c>
      <c r="T8839" s="548"/>
      <c r="U8839" s="99"/>
    </row>
    <row r="8840" spans="1:21" ht="19.5" customHeight="1">
      <c r="A8840" s="545">
        <v>103637</v>
      </c>
      <c r="B8840" s="545" t="s">
        <v>6974</v>
      </c>
      <c r="C8840" s="545" t="s">
        <v>216</v>
      </c>
      <c r="D8840" s="546">
        <v>46052</v>
      </c>
      <c r="E8840" s="171" t="str">
        <f t="shared" si="138"/>
        <v>2026</v>
      </c>
      <c r="F8840" s="547">
        <v>408403</v>
      </c>
      <c r="G8840" s="548">
        <v>0.19</v>
      </c>
      <c r="H8840" s="547">
        <v>343195.8</v>
      </c>
      <c r="I8840" s="545" t="s">
        <v>12685</v>
      </c>
      <c r="J8840" s="545" t="s">
        <v>13307</v>
      </c>
      <c r="K8840" s="545" t="s">
        <v>19100</v>
      </c>
      <c r="L8840" s="545" t="s">
        <v>13413</v>
      </c>
      <c r="M8840" s="548" t="s">
        <v>13758</v>
      </c>
      <c r="N8840" s="545" t="s">
        <v>13413</v>
      </c>
      <c r="O8840" s="545" t="s">
        <v>13413</v>
      </c>
      <c r="P8840" s="549">
        <v>6411</v>
      </c>
      <c r="Q8840" s="549">
        <v>1</v>
      </c>
      <c r="R8840" s="549">
        <v>11</v>
      </c>
      <c r="S8840" s="548">
        <v>2228</v>
      </c>
      <c r="T8840" s="548"/>
      <c r="U8840" s="99"/>
    </row>
    <row r="8841" spans="1:21" ht="19.5" customHeight="1">
      <c r="A8841" s="545">
        <v>103638</v>
      </c>
      <c r="B8841" s="545" t="s">
        <v>4438</v>
      </c>
      <c r="C8841" s="545" t="s">
        <v>216</v>
      </c>
      <c r="D8841" s="546"/>
      <c r="E8841" s="171" t="str">
        <f t="shared" si="138"/>
        <v>1900</v>
      </c>
      <c r="F8841" s="547">
        <v>0</v>
      </c>
      <c r="G8841" s="548">
        <v>0</v>
      </c>
      <c r="H8841" s="547">
        <v>0</v>
      </c>
      <c r="I8841" s="545" t="s">
        <v>12973</v>
      </c>
      <c r="J8841" s="545"/>
      <c r="K8841" s="545" t="s">
        <v>13413</v>
      </c>
      <c r="L8841" s="545" t="s">
        <v>13413</v>
      </c>
      <c r="M8841" s="548" t="s">
        <v>13758</v>
      </c>
      <c r="N8841" s="545" t="s">
        <v>13413</v>
      </c>
      <c r="O8841" s="545" t="s">
        <v>13413</v>
      </c>
      <c r="P8841" s="549">
        <v>6412</v>
      </c>
      <c r="Q8841" s="549">
        <v>1</v>
      </c>
      <c r="R8841" s="549">
        <v>59</v>
      </c>
      <c r="S8841" s="548"/>
      <c r="T8841" s="548"/>
      <c r="U8841" s="99"/>
    </row>
    <row r="8842" spans="1:21" ht="19.5" customHeight="1">
      <c r="A8842" s="545">
        <v>103639</v>
      </c>
      <c r="B8842" s="545" t="s">
        <v>4048</v>
      </c>
      <c r="C8842" s="545" t="s">
        <v>216</v>
      </c>
      <c r="D8842" s="546"/>
      <c r="E8842" s="171" t="str">
        <f t="shared" si="138"/>
        <v>1900</v>
      </c>
      <c r="F8842" s="547">
        <v>0</v>
      </c>
      <c r="G8842" s="548">
        <v>0</v>
      </c>
      <c r="H8842" s="547">
        <v>0</v>
      </c>
      <c r="I8842" s="545" t="s">
        <v>12973</v>
      </c>
      <c r="J8842" s="545"/>
      <c r="K8842" s="545" t="s">
        <v>13413</v>
      </c>
      <c r="L8842" s="545" t="s">
        <v>13413</v>
      </c>
      <c r="M8842" s="548" t="s">
        <v>13758</v>
      </c>
      <c r="N8842" s="545" t="s">
        <v>13413</v>
      </c>
      <c r="O8842" s="545" t="s">
        <v>13413</v>
      </c>
      <c r="P8842" s="549">
        <v>6413</v>
      </c>
      <c r="Q8842" s="549">
        <v>1</v>
      </c>
      <c r="R8842" s="549">
        <v>59</v>
      </c>
      <c r="S8842" s="548"/>
      <c r="T8842" s="548"/>
      <c r="U8842" s="99"/>
    </row>
    <row r="8843" spans="1:21" ht="19.5" customHeight="1">
      <c r="A8843" s="545">
        <v>103640</v>
      </c>
      <c r="B8843" s="545" t="s">
        <v>1466</v>
      </c>
      <c r="C8843" s="545" t="s">
        <v>216</v>
      </c>
      <c r="D8843" s="546">
        <v>46052</v>
      </c>
      <c r="E8843" s="171" t="str">
        <f t="shared" si="138"/>
        <v>2026</v>
      </c>
      <c r="F8843" s="547">
        <v>650070</v>
      </c>
      <c r="G8843" s="548">
        <v>0.19</v>
      </c>
      <c r="H8843" s="547">
        <v>546277.31000000006</v>
      </c>
      <c r="I8843" s="545" t="s">
        <v>12685</v>
      </c>
      <c r="J8843" s="545" t="s">
        <v>13307</v>
      </c>
      <c r="K8843" s="545" t="s">
        <v>19101</v>
      </c>
      <c r="L8843" s="545" t="s">
        <v>13413</v>
      </c>
      <c r="M8843" s="548" t="s">
        <v>13758</v>
      </c>
      <c r="N8843" s="545" t="s">
        <v>13413</v>
      </c>
      <c r="O8843" s="545" t="s">
        <v>13413</v>
      </c>
      <c r="P8843" s="549">
        <v>6414</v>
      </c>
      <c r="Q8843" s="549">
        <v>1</v>
      </c>
      <c r="R8843" s="549">
        <v>11</v>
      </c>
      <c r="S8843" s="548">
        <v>2228</v>
      </c>
      <c r="T8843" s="548"/>
      <c r="U8843" s="99"/>
    </row>
    <row r="8844" spans="1:21" ht="19.5" customHeight="1">
      <c r="A8844" s="545">
        <v>103641</v>
      </c>
      <c r="B8844" s="545" t="s">
        <v>4439</v>
      </c>
      <c r="C8844" s="545" t="s">
        <v>216</v>
      </c>
      <c r="D8844" s="546">
        <v>44601</v>
      </c>
      <c r="E8844" s="171" t="str">
        <f t="shared" si="138"/>
        <v>2022</v>
      </c>
      <c r="F8844" s="547">
        <v>150825</v>
      </c>
      <c r="G8844" s="548">
        <v>0.19</v>
      </c>
      <c r="H8844" s="547">
        <v>126743.7</v>
      </c>
      <c r="I8844" s="545" t="s">
        <v>12973</v>
      </c>
      <c r="J8844" s="545" t="s">
        <v>13297</v>
      </c>
      <c r="K8844" s="545" t="s">
        <v>13413</v>
      </c>
      <c r="L8844" s="545" t="s">
        <v>13413</v>
      </c>
      <c r="M8844" s="548" t="s">
        <v>13758</v>
      </c>
      <c r="N8844" s="545" t="s">
        <v>13413</v>
      </c>
      <c r="O8844" s="545" t="s">
        <v>13413</v>
      </c>
      <c r="P8844" s="549">
        <v>6415</v>
      </c>
      <c r="Q8844" s="549">
        <v>1</v>
      </c>
      <c r="R8844" s="549">
        <v>59</v>
      </c>
      <c r="S8844" s="548">
        <v>2257</v>
      </c>
      <c r="T8844" s="548"/>
      <c r="U8844" s="99"/>
    </row>
    <row r="8845" spans="1:21" ht="19.5" customHeight="1">
      <c r="A8845" s="545">
        <v>103642</v>
      </c>
      <c r="B8845" s="545" t="s">
        <v>2658</v>
      </c>
      <c r="C8845" s="545" t="s">
        <v>216</v>
      </c>
      <c r="D8845" s="546">
        <v>44592</v>
      </c>
      <c r="E8845" s="171" t="str">
        <f t="shared" si="138"/>
        <v>2022</v>
      </c>
      <c r="F8845" s="547">
        <v>314219</v>
      </c>
      <c r="G8845" s="548">
        <v>0.19</v>
      </c>
      <c r="H8845" s="547">
        <v>264049.58</v>
      </c>
      <c r="I8845" s="545" t="s">
        <v>12676</v>
      </c>
      <c r="J8845" s="545" t="s">
        <v>13297</v>
      </c>
      <c r="K8845" s="545" t="s">
        <v>13413</v>
      </c>
      <c r="L8845" s="545" t="s">
        <v>13413</v>
      </c>
      <c r="M8845" s="548" t="s">
        <v>13758</v>
      </c>
      <c r="N8845" s="545" t="s">
        <v>13413</v>
      </c>
      <c r="O8845" s="545" t="s">
        <v>13413</v>
      </c>
      <c r="P8845" s="549">
        <v>6416</v>
      </c>
      <c r="Q8845" s="549">
        <v>1</v>
      </c>
      <c r="R8845" s="549">
        <v>14</v>
      </c>
      <c r="S8845" s="548">
        <v>2257</v>
      </c>
      <c r="T8845" s="548"/>
      <c r="U8845" s="99"/>
    </row>
    <row r="8846" spans="1:21" ht="19.5" customHeight="1">
      <c r="A8846" s="545">
        <v>103643</v>
      </c>
      <c r="B8846" s="545" t="s">
        <v>10140</v>
      </c>
      <c r="C8846" s="545" t="s">
        <v>216</v>
      </c>
      <c r="D8846" s="546"/>
      <c r="E8846" s="171" t="str">
        <f t="shared" si="138"/>
        <v>1900</v>
      </c>
      <c r="F8846" s="547">
        <v>0</v>
      </c>
      <c r="G8846" s="548">
        <v>0</v>
      </c>
      <c r="H8846" s="547">
        <v>0</v>
      </c>
      <c r="I8846" s="545" t="s">
        <v>12676</v>
      </c>
      <c r="J8846" s="545"/>
      <c r="K8846" s="545" t="s">
        <v>19102</v>
      </c>
      <c r="L8846" s="545" t="s">
        <v>13413</v>
      </c>
      <c r="M8846" s="548" t="s">
        <v>13758</v>
      </c>
      <c r="N8846" s="545" t="s">
        <v>13413</v>
      </c>
      <c r="O8846" s="545" t="s">
        <v>13413</v>
      </c>
      <c r="P8846" s="549">
        <v>6417</v>
      </c>
      <c r="Q8846" s="549">
        <v>1</v>
      </c>
      <c r="R8846" s="549">
        <v>14</v>
      </c>
      <c r="S8846" s="548"/>
      <c r="T8846" s="548"/>
      <c r="U8846" s="99"/>
    </row>
    <row r="8847" spans="1:21" ht="19.5" customHeight="1">
      <c r="A8847" s="545">
        <v>103644</v>
      </c>
      <c r="B8847" s="545" t="s">
        <v>10139</v>
      </c>
      <c r="C8847" s="545" t="s">
        <v>216</v>
      </c>
      <c r="D8847" s="546"/>
      <c r="E8847" s="171" t="str">
        <f t="shared" si="138"/>
        <v>1900</v>
      </c>
      <c r="F8847" s="547">
        <v>0</v>
      </c>
      <c r="G8847" s="548">
        <v>0</v>
      </c>
      <c r="H8847" s="547">
        <v>0</v>
      </c>
      <c r="I8847" s="545" t="s">
        <v>12701</v>
      </c>
      <c r="J8847" s="545"/>
      <c r="K8847" s="545" t="s">
        <v>13413</v>
      </c>
      <c r="L8847" s="545" t="s">
        <v>13413</v>
      </c>
      <c r="M8847" s="548" t="s">
        <v>13758</v>
      </c>
      <c r="N8847" s="545" t="s">
        <v>13413</v>
      </c>
      <c r="O8847" s="545" t="s">
        <v>13413</v>
      </c>
      <c r="P8847" s="549">
        <v>6418</v>
      </c>
      <c r="Q8847" s="549">
        <v>1</v>
      </c>
      <c r="R8847" s="549">
        <v>10</v>
      </c>
      <c r="S8847" s="548"/>
      <c r="T8847" s="548"/>
      <c r="U8847" s="99"/>
    </row>
    <row r="8848" spans="1:21" ht="19.5" customHeight="1">
      <c r="A8848" s="545">
        <v>103645</v>
      </c>
      <c r="B8848" s="545" t="s">
        <v>8380</v>
      </c>
      <c r="C8848" s="545" t="s">
        <v>216</v>
      </c>
      <c r="D8848" s="546">
        <v>45491</v>
      </c>
      <c r="E8848" s="171" t="str">
        <f t="shared" si="138"/>
        <v>2024</v>
      </c>
      <c r="F8848" s="547">
        <v>3969</v>
      </c>
      <c r="G8848" s="548">
        <v>0.19</v>
      </c>
      <c r="H8848" s="547">
        <v>3335.29</v>
      </c>
      <c r="I8848" s="545" t="s">
        <v>12701</v>
      </c>
      <c r="J8848" s="545" t="s">
        <v>13307</v>
      </c>
      <c r="K8848" s="545" t="s">
        <v>13413</v>
      </c>
      <c r="L8848" s="545" t="s">
        <v>13413</v>
      </c>
      <c r="M8848" s="548" t="s">
        <v>13758</v>
      </c>
      <c r="N8848" s="545" t="s">
        <v>13413</v>
      </c>
      <c r="O8848" s="545" t="s">
        <v>13413</v>
      </c>
      <c r="P8848" s="549">
        <v>6419</v>
      </c>
      <c r="Q8848" s="549">
        <v>1</v>
      </c>
      <c r="R8848" s="549">
        <v>10</v>
      </c>
      <c r="S8848" s="548">
        <v>2228</v>
      </c>
      <c r="T8848" s="548"/>
      <c r="U8848" s="99"/>
    </row>
    <row r="8849" spans="1:21" ht="19.5" customHeight="1">
      <c r="A8849" s="545">
        <v>103646</v>
      </c>
      <c r="B8849" s="545" t="s">
        <v>10138</v>
      </c>
      <c r="C8849" s="545" t="s">
        <v>216</v>
      </c>
      <c r="D8849" s="546">
        <v>44602</v>
      </c>
      <c r="E8849" s="171" t="str">
        <f t="shared" si="138"/>
        <v>2022</v>
      </c>
      <c r="F8849" s="547">
        <v>33693.01</v>
      </c>
      <c r="G8849" s="548">
        <v>0.19</v>
      </c>
      <c r="H8849" s="547">
        <v>28313.45</v>
      </c>
      <c r="I8849" s="545" t="s">
        <v>12675</v>
      </c>
      <c r="J8849" s="545" t="s">
        <v>13297</v>
      </c>
      <c r="K8849" s="545" t="s">
        <v>19103</v>
      </c>
      <c r="L8849" s="545" t="s">
        <v>13413</v>
      </c>
      <c r="M8849" s="548" t="s">
        <v>13758</v>
      </c>
      <c r="N8849" s="545" t="s">
        <v>13413</v>
      </c>
      <c r="O8849" s="545" t="s">
        <v>13413</v>
      </c>
      <c r="P8849" s="549">
        <v>6420</v>
      </c>
      <c r="Q8849" s="549">
        <v>1</v>
      </c>
      <c r="R8849" s="549">
        <v>15</v>
      </c>
      <c r="S8849" s="548">
        <v>2257</v>
      </c>
      <c r="T8849" s="548"/>
      <c r="U8849" s="99"/>
    </row>
    <row r="8850" spans="1:21" ht="19.5" customHeight="1">
      <c r="A8850" s="545">
        <v>103647</v>
      </c>
      <c r="B8850" s="545" t="s">
        <v>10137</v>
      </c>
      <c r="C8850" s="545" t="s">
        <v>216</v>
      </c>
      <c r="D8850" s="546">
        <v>44602</v>
      </c>
      <c r="E8850" s="171" t="str">
        <f t="shared" si="138"/>
        <v>2022</v>
      </c>
      <c r="F8850" s="547">
        <v>43362.01</v>
      </c>
      <c r="G8850" s="548">
        <v>0.19</v>
      </c>
      <c r="H8850" s="547">
        <v>36438.660000000003</v>
      </c>
      <c r="I8850" s="545" t="s">
        <v>12675</v>
      </c>
      <c r="J8850" s="545" t="s">
        <v>13297</v>
      </c>
      <c r="K8850" s="545" t="s">
        <v>19104</v>
      </c>
      <c r="L8850" s="545" t="s">
        <v>13413</v>
      </c>
      <c r="M8850" s="548" t="s">
        <v>13758</v>
      </c>
      <c r="N8850" s="545" t="s">
        <v>13413</v>
      </c>
      <c r="O8850" s="545" t="s">
        <v>13413</v>
      </c>
      <c r="P8850" s="549">
        <v>6421</v>
      </c>
      <c r="Q8850" s="549">
        <v>1</v>
      </c>
      <c r="R8850" s="549">
        <v>15</v>
      </c>
      <c r="S8850" s="548">
        <v>2257</v>
      </c>
      <c r="T8850" s="548"/>
      <c r="U8850" s="99"/>
    </row>
    <row r="8851" spans="1:21" ht="19.5" customHeight="1">
      <c r="A8851" s="545">
        <v>103649</v>
      </c>
      <c r="B8851" s="545" t="s">
        <v>4118</v>
      </c>
      <c r="C8851" s="545" t="s">
        <v>206</v>
      </c>
      <c r="D8851" s="546"/>
      <c r="E8851" s="171" t="str">
        <f t="shared" si="138"/>
        <v>1900</v>
      </c>
      <c r="F8851" s="547">
        <v>0</v>
      </c>
      <c r="G8851" s="548">
        <v>0</v>
      </c>
      <c r="H8851" s="547">
        <v>0</v>
      </c>
      <c r="I8851" s="545" t="s">
        <v>12973</v>
      </c>
      <c r="J8851" s="545"/>
      <c r="K8851" s="545" t="s">
        <v>13413</v>
      </c>
      <c r="L8851" s="545" t="s">
        <v>13413</v>
      </c>
      <c r="M8851" s="548" t="s">
        <v>13758</v>
      </c>
      <c r="N8851" s="545" t="s">
        <v>13413</v>
      </c>
      <c r="O8851" s="545" t="s">
        <v>13413</v>
      </c>
      <c r="P8851" s="549">
        <v>6422</v>
      </c>
      <c r="Q8851" s="549">
        <v>1</v>
      </c>
      <c r="R8851" s="549">
        <v>59</v>
      </c>
      <c r="S8851" s="548"/>
      <c r="T8851" s="548"/>
      <c r="U8851" s="99"/>
    </row>
    <row r="8852" spans="1:21" ht="19.5" customHeight="1">
      <c r="A8852" s="545">
        <v>103650</v>
      </c>
      <c r="B8852" s="545" t="s">
        <v>10136</v>
      </c>
      <c r="C8852" s="545" t="s">
        <v>216</v>
      </c>
      <c r="D8852" s="546"/>
      <c r="E8852" s="171" t="str">
        <f t="shared" si="138"/>
        <v>1900</v>
      </c>
      <c r="F8852" s="547">
        <v>0</v>
      </c>
      <c r="G8852" s="548">
        <v>0</v>
      </c>
      <c r="H8852" s="547">
        <v>0</v>
      </c>
      <c r="I8852" s="545" t="s">
        <v>12687</v>
      </c>
      <c r="J8852" s="545"/>
      <c r="K8852" s="545" t="s">
        <v>19105</v>
      </c>
      <c r="L8852" s="545" t="s">
        <v>13413</v>
      </c>
      <c r="M8852" s="548" t="s">
        <v>13758</v>
      </c>
      <c r="N8852" s="545" t="s">
        <v>13413</v>
      </c>
      <c r="O8852" s="545" t="s">
        <v>13413</v>
      </c>
      <c r="P8852" s="549">
        <v>6423</v>
      </c>
      <c r="Q8852" s="549">
        <v>1</v>
      </c>
      <c r="R8852" s="549">
        <v>91</v>
      </c>
      <c r="S8852" s="548"/>
      <c r="T8852" s="548"/>
      <c r="U8852" s="99"/>
    </row>
    <row r="8853" spans="1:21" ht="19.5" customHeight="1">
      <c r="A8853" s="545">
        <v>103651</v>
      </c>
      <c r="B8853" s="545" t="s">
        <v>10135</v>
      </c>
      <c r="C8853" s="545" t="s">
        <v>209</v>
      </c>
      <c r="D8853" s="546"/>
      <c r="E8853" s="171" t="str">
        <f t="shared" si="138"/>
        <v>1900</v>
      </c>
      <c r="F8853" s="547">
        <v>0</v>
      </c>
      <c r="G8853" s="548">
        <v>0</v>
      </c>
      <c r="H8853" s="547">
        <v>0</v>
      </c>
      <c r="I8853" s="545" t="s">
        <v>12642</v>
      </c>
      <c r="J8853" s="545"/>
      <c r="K8853" s="545" t="s">
        <v>19106</v>
      </c>
      <c r="L8853" s="545" t="s">
        <v>13413</v>
      </c>
      <c r="M8853" s="548" t="s">
        <v>13758</v>
      </c>
      <c r="N8853" s="545" t="s">
        <v>13413</v>
      </c>
      <c r="O8853" s="545" t="s">
        <v>13413</v>
      </c>
      <c r="P8853" s="549">
        <v>6424</v>
      </c>
      <c r="Q8853" s="549">
        <v>1</v>
      </c>
      <c r="R8853" s="549">
        <v>135</v>
      </c>
      <c r="S8853" s="548"/>
      <c r="T8853" s="548"/>
      <c r="U8853" s="99"/>
    </row>
    <row r="8854" spans="1:21" ht="19.5" customHeight="1">
      <c r="A8854" s="545">
        <v>103652</v>
      </c>
      <c r="B8854" s="545" t="s">
        <v>3222</v>
      </c>
      <c r="C8854" s="545" t="s">
        <v>221</v>
      </c>
      <c r="D8854" s="546">
        <v>45708</v>
      </c>
      <c r="E8854" s="171" t="str">
        <f t="shared" si="138"/>
        <v>2025</v>
      </c>
      <c r="F8854" s="547">
        <v>37943</v>
      </c>
      <c r="G8854" s="548">
        <v>0.19</v>
      </c>
      <c r="H8854" s="547">
        <v>31884.87</v>
      </c>
      <c r="I8854" s="545" t="s">
        <v>12663</v>
      </c>
      <c r="J8854" s="545" t="s">
        <v>13307</v>
      </c>
      <c r="K8854" s="545" t="s">
        <v>19107</v>
      </c>
      <c r="L8854" s="545" t="s">
        <v>13413</v>
      </c>
      <c r="M8854" s="548" t="s">
        <v>13868</v>
      </c>
      <c r="N8854" s="545" t="s">
        <v>13413</v>
      </c>
      <c r="O8854" s="545" t="s">
        <v>13413</v>
      </c>
      <c r="P8854" s="549">
        <v>6425</v>
      </c>
      <c r="Q8854" s="549">
        <v>2</v>
      </c>
      <c r="R8854" s="549">
        <v>21</v>
      </c>
      <c r="S8854" s="548">
        <v>2228</v>
      </c>
      <c r="T8854" s="548"/>
      <c r="U8854" s="99"/>
    </row>
    <row r="8855" spans="1:21" ht="19.5" customHeight="1">
      <c r="A8855" s="545">
        <v>103653</v>
      </c>
      <c r="B8855" s="545" t="s">
        <v>4283</v>
      </c>
      <c r="C8855" s="545" t="s">
        <v>209</v>
      </c>
      <c r="D8855" s="546"/>
      <c r="E8855" s="171" t="str">
        <f t="shared" si="138"/>
        <v>1900</v>
      </c>
      <c r="F8855" s="547">
        <v>0</v>
      </c>
      <c r="G8855" s="548">
        <v>0</v>
      </c>
      <c r="H8855" s="547">
        <v>0</v>
      </c>
      <c r="I8855" s="545" t="s">
        <v>12973</v>
      </c>
      <c r="J8855" s="545"/>
      <c r="K8855" s="545" t="s">
        <v>13413</v>
      </c>
      <c r="L8855" s="545" t="s">
        <v>13413</v>
      </c>
      <c r="M8855" s="548" t="s">
        <v>13868</v>
      </c>
      <c r="N8855" s="545" t="s">
        <v>13413</v>
      </c>
      <c r="O8855" s="545" t="s">
        <v>13413</v>
      </c>
      <c r="P8855" s="549">
        <v>6426</v>
      </c>
      <c r="Q8855" s="549">
        <v>2</v>
      </c>
      <c r="R8855" s="549">
        <v>59</v>
      </c>
      <c r="S8855" s="548"/>
      <c r="T8855" s="548"/>
      <c r="U8855" s="99"/>
    </row>
    <row r="8856" spans="1:21" ht="19.5" customHeight="1">
      <c r="A8856" s="545">
        <v>103654</v>
      </c>
      <c r="B8856" s="545" t="s">
        <v>10134</v>
      </c>
      <c r="C8856" s="545" t="s">
        <v>216</v>
      </c>
      <c r="D8856" s="546"/>
      <c r="E8856" s="171" t="str">
        <f t="shared" si="138"/>
        <v>1900</v>
      </c>
      <c r="F8856" s="547">
        <v>0</v>
      </c>
      <c r="G8856" s="548">
        <v>0</v>
      </c>
      <c r="H8856" s="547">
        <v>0</v>
      </c>
      <c r="I8856" s="545" t="s">
        <v>12663</v>
      </c>
      <c r="J8856" s="545"/>
      <c r="K8856" s="545" t="s">
        <v>13413</v>
      </c>
      <c r="L8856" s="545" t="s">
        <v>13413</v>
      </c>
      <c r="M8856" s="548" t="s">
        <v>13758</v>
      </c>
      <c r="N8856" s="545" t="s">
        <v>13413</v>
      </c>
      <c r="O8856" s="545" t="s">
        <v>13413</v>
      </c>
      <c r="P8856" s="549">
        <v>6427</v>
      </c>
      <c r="Q8856" s="549">
        <v>1</v>
      </c>
      <c r="R8856" s="549">
        <v>21</v>
      </c>
      <c r="S8856" s="548"/>
      <c r="T8856" s="548"/>
      <c r="U8856" s="99"/>
    </row>
    <row r="8857" spans="1:21" ht="19.5" customHeight="1">
      <c r="A8857" s="545">
        <v>103655</v>
      </c>
      <c r="B8857" s="545" t="s">
        <v>3217</v>
      </c>
      <c r="C8857" s="545" t="s">
        <v>216</v>
      </c>
      <c r="D8857" s="546"/>
      <c r="E8857" s="171" t="str">
        <f t="shared" si="138"/>
        <v>1900</v>
      </c>
      <c r="F8857" s="547">
        <v>0</v>
      </c>
      <c r="G8857" s="548">
        <v>0</v>
      </c>
      <c r="H8857" s="547">
        <v>0</v>
      </c>
      <c r="I8857" s="545" t="s">
        <v>12663</v>
      </c>
      <c r="J8857" s="545"/>
      <c r="K8857" s="545" t="s">
        <v>13413</v>
      </c>
      <c r="L8857" s="545" t="s">
        <v>13413</v>
      </c>
      <c r="M8857" s="548" t="s">
        <v>13758</v>
      </c>
      <c r="N8857" s="545" t="s">
        <v>13413</v>
      </c>
      <c r="O8857" s="545" t="s">
        <v>13413</v>
      </c>
      <c r="P8857" s="549">
        <v>6428</v>
      </c>
      <c r="Q8857" s="549">
        <v>1</v>
      </c>
      <c r="R8857" s="549">
        <v>21</v>
      </c>
      <c r="S8857" s="548"/>
      <c r="T8857" s="548"/>
      <c r="U8857" s="99"/>
    </row>
    <row r="8858" spans="1:21" ht="19.5" customHeight="1">
      <c r="A8858" s="545">
        <v>103656</v>
      </c>
      <c r="B8858" s="545" t="s">
        <v>10133</v>
      </c>
      <c r="C8858" s="545" t="s">
        <v>216</v>
      </c>
      <c r="D8858" s="546"/>
      <c r="E8858" s="171" t="str">
        <f t="shared" si="138"/>
        <v>1900</v>
      </c>
      <c r="F8858" s="547">
        <v>0</v>
      </c>
      <c r="G8858" s="548">
        <v>0</v>
      </c>
      <c r="H8858" s="547">
        <v>0</v>
      </c>
      <c r="I8858" s="545" t="s">
        <v>12754</v>
      </c>
      <c r="J8858" s="545"/>
      <c r="K8858" s="545" t="s">
        <v>19108</v>
      </c>
      <c r="L8858" s="545" t="s">
        <v>13413</v>
      </c>
      <c r="M8858" s="548" t="s">
        <v>13758</v>
      </c>
      <c r="N8858" s="545" t="s">
        <v>13413</v>
      </c>
      <c r="O8858" s="545" t="s">
        <v>13413</v>
      </c>
      <c r="P8858" s="549">
        <v>6429</v>
      </c>
      <c r="Q8858" s="549">
        <v>1</v>
      </c>
      <c r="R8858" s="549">
        <v>33</v>
      </c>
      <c r="S8858" s="548"/>
      <c r="T8858" s="548"/>
      <c r="U8858" s="99"/>
    </row>
    <row r="8859" spans="1:21" ht="19.5" customHeight="1">
      <c r="A8859" s="545">
        <v>103657</v>
      </c>
      <c r="B8859" s="545" t="s">
        <v>4319</v>
      </c>
      <c r="C8859" s="545" t="s">
        <v>206</v>
      </c>
      <c r="D8859" s="546"/>
      <c r="E8859" s="171" t="str">
        <f t="shared" si="138"/>
        <v>1900</v>
      </c>
      <c r="F8859" s="547">
        <v>0</v>
      </c>
      <c r="G8859" s="548">
        <v>0</v>
      </c>
      <c r="H8859" s="547">
        <v>0</v>
      </c>
      <c r="I8859" s="545" t="s">
        <v>12645</v>
      </c>
      <c r="J8859" s="545"/>
      <c r="K8859" s="545" t="s">
        <v>18929</v>
      </c>
      <c r="L8859" s="545" t="s">
        <v>13413</v>
      </c>
      <c r="M8859" s="548" t="s">
        <v>13758</v>
      </c>
      <c r="N8859" s="545" t="s">
        <v>13413</v>
      </c>
      <c r="O8859" s="545" t="s">
        <v>19109</v>
      </c>
      <c r="P8859" s="549">
        <v>6430</v>
      </c>
      <c r="Q8859" s="549">
        <v>1</v>
      </c>
      <c r="R8859" s="549">
        <v>12</v>
      </c>
      <c r="S8859" s="548"/>
      <c r="T8859" s="548"/>
      <c r="U8859" s="99"/>
    </row>
    <row r="8860" spans="1:21" ht="19.5" customHeight="1">
      <c r="A8860" s="545">
        <v>103658</v>
      </c>
      <c r="B8860" s="545" t="s">
        <v>3786</v>
      </c>
      <c r="C8860" s="545" t="s">
        <v>206</v>
      </c>
      <c r="D8860" s="546"/>
      <c r="E8860" s="171" t="str">
        <f t="shared" si="138"/>
        <v>1900</v>
      </c>
      <c r="F8860" s="547">
        <v>0</v>
      </c>
      <c r="G8860" s="548">
        <v>0</v>
      </c>
      <c r="H8860" s="547">
        <v>0</v>
      </c>
      <c r="I8860" s="545" t="s">
        <v>12969</v>
      </c>
      <c r="J8860" s="545"/>
      <c r="K8860" s="545" t="s">
        <v>19110</v>
      </c>
      <c r="L8860" s="545" t="s">
        <v>13413</v>
      </c>
      <c r="M8860" s="548" t="s">
        <v>13758</v>
      </c>
      <c r="N8860" s="545" t="s">
        <v>13413</v>
      </c>
      <c r="O8860" s="545" t="s">
        <v>19111</v>
      </c>
      <c r="P8860" s="549">
        <v>6431</v>
      </c>
      <c r="Q8860" s="549">
        <v>1</v>
      </c>
      <c r="R8860" s="549">
        <v>30</v>
      </c>
      <c r="S8860" s="548"/>
      <c r="T8860" s="548"/>
      <c r="U8860" s="99"/>
    </row>
    <row r="8861" spans="1:21" ht="19.5" customHeight="1">
      <c r="A8861" s="545">
        <v>103659</v>
      </c>
      <c r="B8861" s="545" t="s">
        <v>6900</v>
      </c>
      <c r="C8861" s="545" t="s">
        <v>206</v>
      </c>
      <c r="D8861" s="546">
        <v>46052</v>
      </c>
      <c r="E8861" s="171" t="str">
        <f t="shared" si="138"/>
        <v>2026</v>
      </c>
      <c r="F8861" s="547">
        <v>163277</v>
      </c>
      <c r="G8861" s="548">
        <v>0.19</v>
      </c>
      <c r="H8861" s="547">
        <v>137207.56</v>
      </c>
      <c r="I8861" s="545" t="s">
        <v>12969</v>
      </c>
      <c r="J8861" s="545" t="s">
        <v>13307</v>
      </c>
      <c r="K8861" s="545" t="s">
        <v>19112</v>
      </c>
      <c r="L8861" s="545" t="s">
        <v>13413</v>
      </c>
      <c r="M8861" s="548" t="s">
        <v>13758</v>
      </c>
      <c r="N8861" s="545" t="s">
        <v>13413</v>
      </c>
      <c r="O8861" s="545" t="s">
        <v>19111</v>
      </c>
      <c r="P8861" s="549">
        <v>6432</v>
      </c>
      <c r="Q8861" s="549">
        <v>1</v>
      </c>
      <c r="R8861" s="549">
        <v>30</v>
      </c>
      <c r="S8861" s="548">
        <v>2228</v>
      </c>
      <c r="T8861" s="548"/>
      <c r="U8861" s="99"/>
    </row>
    <row r="8862" spans="1:21" ht="19.5" customHeight="1">
      <c r="A8862" s="545">
        <v>103661</v>
      </c>
      <c r="B8862" s="545" t="s">
        <v>4215</v>
      </c>
      <c r="C8862" s="545" t="s">
        <v>216</v>
      </c>
      <c r="D8862" s="546">
        <v>43544</v>
      </c>
      <c r="E8862" s="171" t="str">
        <f t="shared" si="138"/>
        <v>2019</v>
      </c>
      <c r="F8862" s="547">
        <v>8662</v>
      </c>
      <c r="G8862" s="548">
        <v>0.19</v>
      </c>
      <c r="H8862" s="547">
        <v>7278.99</v>
      </c>
      <c r="I8862" s="545" t="s">
        <v>12973</v>
      </c>
      <c r="J8862" s="545" t="s">
        <v>13296</v>
      </c>
      <c r="K8862" s="545" t="s">
        <v>13413</v>
      </c>
      <c r="L8862" s="545" t="s">
        <v>13413</v>
      </c>
      <c r="M8862" s="548" t="s">
        <v>13758</v>
      </c>
      <c r="N8862" s="545" t="s">
        <v>13413</v>
      </c>
      <c r="O8862" s="545" t="s">
        <v>13413</v>
      </c>
      <c r="P8862" s="549">
        <v>6433</v>
      </c>
      <c r="Q8862" s="549">
        <v>1</v>
      </c>
      <c r="R8862" s="549">
        <v>59</v>
      </c>
      <c r="S8862" s="548">
        <v>2218</v>
      </c>
      <c r="T8862" s="548"/>
      <c r="U8862" s="99"/>
    </row>
    <row r="8863" spans="1:21" ht="19.5" customHeight="1">
      <c r="A8863" s="545">
        <v>103662</v>
      </c>
      <c r="B8863" s="545" t="s">
        <v>4182</v>
      </c>
      <c r="C8863" s="545" t="s">
        <v>209</v>
      </c>
      <c r="D8863" s="546"/>
      <c r="E8863" s="171" t="str">
        <f t="shared" si="138"/>
        <v>1900</v>
      </c>
      <c r="F8863" s="547">
        <v>0</v>
      </c>
      <c r="G8863" s="548">
        <v>0</v>
      </c>
      <c r="H8863" s="547">
        <v>0</v>
      </c>
      <c r="I8863" s="545" t="s">
        <v>12973</v>
      </c>
      <c r="J8863" s="545"/>
      <c r="K8863" s="545" t="s">
        <v>13413</v>
      </c>
      <c r="L8863" s="545" t="s">
        <v>13413</v>
      </c>
      <c r="M8863" s="548" t="s">
        <v>13758</v>
      </c>
      <c r="N8863" s="545" t="s">
        <v>13413</v>
      </c>
      <c r="O8863" s="545" t="s">
        <v>13413</v>
      </c>
      <c r="P8863" s="549">
        <v>6434</v>
      </c>
      <c r="Q8863" s="549">
        <v>1</v>
      </c>
      <c r="R8863" s="549">
        <v>59</v>
      </c>
      <c r="S8863" s="548"/>
      <c r="T8863" s="548"/>
      <c r="U8863" s="99"/>
    </row>
    <row r="8864" spans="1:21" ht="19.5" customHeight="1">
      <c r="A8864" s="545">
        <v>103663</v>
      </c>
      <c r="B8864" s="545" t="s">
        <v>4103</v>
      </c>
      <c r="C8864" s="545" t="s">
        <v>209</v>
      </c>
      <c r="D8864" s="546"/>
      <c r="E8864" s="171" t="str">
        <f t="shared" si="138"/>
        <v>1900</v>
      </c>
      <c r="F8864" s="547">
        <v>0</v>
      </c>
      <c r="G8864" s="548">
        <v>0</v>
      </c>
      <c r="H8864" s="547">
        <v>0</v>
      </c>
      <c r="I8864" s="545" t="s">
        <v>12973</v>
      </c>
      <c r="J8864" s="545"/>
      <c r="K8864" s="545" t="s">
        <v>13413</v>
      </c>
      <c r="L8864" s="545" t="s">
        <v>13413</v>
      </c>
      <c r="M8864" s="548" t="s">
        <v>13758</v>
      </c>
      <c r="N8864" s="545" t="s">
        <v>13413</v>
      </c>
      <c r="O8864" s="545" t="s">
        <v>13413</v>
      </c>
      <c r="P8864" s="549">
        <v>6435</v>
      </c>
      <c r="Q8864" s="549">
        <v>1</v>
      </c>
      <c r="R8864" s="549">
        <v>59</v>
      </c>
      <c r="S8864" s="548"/>
      <c r="T8864" s="548"/>
      <c r="U8864" s="99"/>
    </row>
    <row r="8865" spans="1:21" ht="19.5" customHeight="1">
      <c r="A8865" s="545">
        <v>103664</v>
      </c>
      <c r="B8865" s="545" t="s">
        <v>12458</v>
      </c>
      <c r="C8865" s="545" t="s">
        <v>221</v>
      </c>
      <c r="D8865" s="546">
        <v>44585</v>
      </c>
      <c r="E8865" s="171" t="str">
        <f t="shared" si="138"/>
        <v>2022</v>
      </c>
      <c r="F8865" s="547">
        <v>47529</v>
      </c>
      <c r="G8865" s="548">
        <v>0.19</v>
      </c>
      <c r="H8865" s="547">
        <v>39940.339999999997</v>
      </c>
      <c r="I8865" s="545" t="s">
        <v>12643</v>
      </c>
      <c r="J8865" s="545" t="s">
        <v>13297</v>
      </c>
      <c r="K8865" s="545" t="s">
        <v>19113</v>
      </c>
      <c r="L8865" s="545" t="s">
        <v>13413</v>
      </c>
      <c r="M8865" s="548" t="s">
        <v>13758</v>
      </c>
      <c r="N8865" s="545" t="s">
        <v>13413</v>
      </c>
      <c r="O8865" s="545" t="s">
        <v>13413</v>
      </c>
      <c r="P8865" s="549">
        <v>6436</v>
      </c>
      <c r="Q8865" s="549">
        <v>1</v>
      </c>
      <c r="R8865" s="549">
        <v>6</v>
      </c>
      <c r="S8865" s="548">
        <v>2257</v>
      </c>
      <c r="T8865" s="548"/>
      <c r="U8865" s="99"/>
    </row>
    <row r="8866" spans="1:21" ht="19.5" customHeight="1">
      <c r="A8866" s="545">
        <v>103665</v>
      </c>
      <c r="B8866" s="545" t="s">
        <v>4193</v>
      </c>
      <c r="C8866" s="545" t="s">
        <v>216</v>
      </c>
      <c r="D8866" s="546"/>
      <c r="E8866" s="171" t="str">
        <f t="shared" si="138"/>
        <v>1900</v>
      </c>
      <c r="F8866" s="547">
        <v>0</v>
      </c>
      <c r="G8866" s="548">
        <v>0</v>
      </c>
      <c r="H8866" s="547">
        <v>0</v>
      </c>
      <c r="I8866" s="545" t="s">
        <v>12973</v>
      </c>
      <c r="J8866" s="545"/>
      <c r="K8866" s="545" t="s">
        <v>13413</v>
      </c>
      <c r="L8866" s="545" t="s">
        <v>13413</v>
      </c>
      <c r="M8866" s="548" t="s">
        <v>13758</v>
      </c>
      <c r="N8866" s="545" t="s">
        <v>13413</v>
      </c>
      <c r="O8866" s="545" t="s">
        <v>13413</v>
      </c>
      <c r="P8866" s="549">
        <v>6437</v>
      </c>
      <c r="Q8866" s="549">
        <v>1</v>
      </c>
      <c r="R8866" s="549">
        <v>59</v>
      </c>
      <c r="S8866" s="548"/>
      <c r="T8866" s="548"/>
      <c r="U8866" s="99"/>
    </row>
    <row r="8867" spans="1:21" ht="19.5" customHeight="1">
      <c r="A8867" s="545">
        <v>103666</v>
      </c>
      <c r="B8867" s="545" t="s">
        <v>4147</v>
      </c>
      <c r="C8867" s="545" t="s">
        <v>209</v>
      </c>
      <c r="D8867" s="546"/>
      <c r="E8867" s="171" t="str">
        <f t="shared" si="138"/>
        <v>1900</v>
      </c>
      <c r="F8867" s="547">
        <v>0</v>
      </c>
      <c r="G8867" s="548">
        <v>0</v>
      </c>
      <c r="H8867" s="547">
        <v>0</v>
      </c>
      <c r="I8867" s="545" t="s">
        <v>12973</v>
      </c>
      <c r="J8867" s="545"/>
      <c r="K8867" s="545" t="s">
        <v>13413</v>
      </c>
      <c r="L8867" s="545" t="s">
        <v>13413</v>
      </c>
      <c r="M8867" s="548" t="s">
        <v>13758</v>
      </c>
      <c r="N8867" s="545" t="s">
        <v>13413</v>
      </c>
      <c r="O8867" s="545" t="s">
        <v>13413</v>
      </c>
      <c r="P8867" s="549">
        <v>6438</v>
      </c>
      <c r="Q8867" s="549">
        <v>1</v>
      </c>
      <c r="R8867" s="549">
        <v>59</v>
      </c>
      <c r="S8867" s="548"/>
      <c r="T8867" s="548"/>
      <c r="U8867" s="99"/>
    </row>
    <row r="8868" spans="1:21" ht="19.5" customHeight="1">
      <c r="A8868" s="545">
        <v>103667</v>
      </c>
      <c r="B8868" s="545" t="s">
        <v>4366</v>
      </c>
      <c r="C8868" s="545" t="s">
        <v>209</v>
      </c>
      <c r="D8868" s="546"/>
      <c r="E8868" s="171" t="str">
        <f t="shared" si="138"/>
        <v>1900</v>
      </c>
      <c r="F8868" s="547">
        <v>0</v>
      </c>
      <c r="G8868" s="548">
        <v>0</v>
      </c>
      <c r="H8868" s="547">
        <v>0</v>
      </c>
      <c r="I8868" s="545" t="s">
        <v>12973</v>
      </c>
      <c r="J8868" s="545"/>
      <c r="K8868" s="545" t="s">
        <v>13413</v>
      </c>
      <c r="L8868" s="545" t="s">
        <v>13413</v>
      </c>
      <c r="M8868" s="548" t="s">
        <v>13758</v>
      </c>
      <c r="N8868" s="545" t="s">
        <v>13413</v>
      </c>
      <c r="O8868" s="545" t="s">
        <v>13413</v>
      </c>
      <c r="P8868" s="549">
        <v>6439</v>
      </c>
      <c r="Q8868" s="549">
        <v>1</v>
      </c>
      <c r="R8868" s="549">
        <v>59</v>
      </c>
      <c r="S8868" s="548"/>
      <c r="T8868" s="548"/>
      <c r="U8868" s="99"/>
    </row>
    <row r="8869" spans="1:21" ht="19.5" customHeight="1">
      <c r="A8869" s="545">
        <v>103668</v>
      </c>
      <c r="B8869" s="545" t="s">
        <v>10132</v>
      </c>
      <c r="C8869" s="545" t="s">
        <v>216</v>
      </c>
      <c r="D8869" s="546"/>
      <c r="E8869" s="171" t="str">
        <f t="shared" si="138"/>
        <v>1900</v>
      </c>
      <c r="F8869" s="547">
        <v>0</v>
      </c>
      <c r="G8869" s="548">
        <v>0</v>
      </c>
      <c r="H8869" s="547">
        <v>0</v>
      </c>
      <c r="I8869" s="545" t="s">
        <v>12973</v>
      </c>
      <c r="J8869" s="545"/>
      <c r="K8869" s="545" t="s">
        <v>13413</v>
      </c>
      <c r="L8869" s="545" t="s">
        <v>13413</v>
      </c>
      <c r="M8869" s="548" t="s">
        <v>13758</v>
      </c>
      <c r="N8869" s="545" t="s">
        <v>13413</v>
      </c>
      <c r="O8869" s="545" t="s">
        <v>13413</v>
      </c>
      <c r="P8869" s="549">
        <v>6440</v>
      </c>
      <c r="Q8869" s="549">
        <v>1</v>
      </c>
      <c r="R8869" s="549">
        <v>59</v>
      </c>
      <c r="S8869" s="548"/>
      <c r="T8869" s="548"/>
      <c r="U8869" s="99"/>
    </row>
    <row r="8870" spans="1:21" ht="19.5" customHeight="1">
      <c r="A8870" s="545">
        <v>103669</v>
      </c>
      <c r="B8870" s="545" t="s">
        <v>4385</v>
      </c>
      <c r="C8870" s="545" t="s">
        <v>216</v>
      </c>
      <c r="D8870" s="546"/>
      <c r="E8870" s="171" t="str">
        <f t="shared" si="138"/>
        <v>1900</v>
      </c>
      <c r="F8870" s="547">
        <v>0</v>
      </c>
      <c r="G8870" s="548">
        <v>0</v>
      </c>
      <c r="H8870" s="547">
        <v>0</v>
      </c>
      <c r="I8870" s="545" t="s">
        <v>12973</v>
      </c>
      <c r="J8870" s="545"/>
      <c r="K8870" s="545" t="s">
        <v>13413</v>
      </c>
      <c r="L8870" s="545" t="s">
        <v>13413</v>
      </c>
      <c r="M8870" s="548" t="s">
        <v>13758</v>
      </c>
      <c r="N8870" s="545" t="s">
        <v>13413</v>
      </c>
      <c r="O8870" s="545" t="s">
        <v>13413</v>
      </c>
      <c r="P8870" s="549">
        <v>6441</v>
      </c>
      <c r="Q8870" s="549">
        <v>1</v>
      </c>
      <c r="R8870" s="549">
        <v>59</v>
      </c>
      <c r="S8870" s="548"/>
      <c r="T8870" s="548"/>
      <c r="U8870" s="99"/>
    </row>
    <row r="8871" spans="1:21" ht="19.5" customHeight="1">
      <c r="A8871" s="545">
        <v>103670</v>
      </c>
      <c r="B8871" s="545" t="s">
        <v>10131</v>
      </c>
      <c r="C8871" s="545" t="s">
        <v>221</v>
      </c>
      <c r="D8871" s="546"/>
      <c r="E8871" s="171" t="str">
        <f t="shared" si="138"/>
        <v>1900</v>
      </c>
      <c r="F8871" s="547">
        <v>0</v>
      </c>
      <c r="G8871" s="548">
        <v>0</v>
      </c>
      <c r="H8871" s="547">
        <v>0</v>
      </c>
      <c r="I8871" s="545" t="s">
        <v>12973</v>
      </c>
      <c r="J8871" s="545"/>
      <c r="K8871" s="545" t="s">
        <v>13413</v>
      </c>
      <c r="L8871" s="545" t="s">
        <v>13413</v>
      </c>
      <c r="M8871" s="548" t="s">
        <v>13758</v>
      </c>
      <c r="N8871" s="545" t="s">
        <v>13413</v>
      </c>
      <c r="O8871" s="545" t="s">
        <v>13413</v>
      </c>
      <c r="P8871" s="549">
        <v>6442</v>
      </c>
      <c r="Q8871" s="549">
        <v>1</v>
      </c>
      <c r="R8871" s="549">
        <v>59</v>
      </c>
      <c r="S8871" s="548"/>
      <c r="T8871" s="548"/>
      <c r="U8871" s="99"/>
    </row>
    <row r="8872" spans="1:21" ht="19.5" customHeight="1">
      <c r="A8872" s="545">
        <v>103671</v>
      </c>
      <c r="B8872" s="545" t="s">
        <v>4262</v>
      </c>
      <c r="C8872" s="545" t="s">
        <v>216</v>
      </c>
      <c r="D8872" s="546"/>
      <c r="E8872" s="171" t="str">
        <f t="shared" si="138"/>
        <v>1900</v>
      </c>
      <c r="F8872" s="547">
        <v>0</v>
      </c>
      <c r="G8872" s="548">
        <v>0</v>
      </c>
      <c r="H8872" s="547">
        <v>0</v>
      </c>
      <c r="I8872" s="545" t="s">
        <v>12973</v>
      </c>
      <c r="J8872" s="545"/>
      <c r="K8872" s="545" t="s">
        <v>13413</v>
      </c>
      <c r="L8872" s="545" t="s">
        <v>13413</v>
      </c>
      <c r="M8872" s="548" t="s">
        <v>13758</v>
      </c>
      <c r="N8872" s="545" t="s">
        <v>13413</v>
      </c>
      <c r="O8872" s="545" t="s">
        <v>13413</v>
      </c>
      <c r="P8872" s="549">
        <v>6443</v>
      </c>
      <c r="Q8872" s="549">
        <v>1</v>
      </c>
      <c r="R8872" s="549">
        <v>59</v>
      </c>
      <c r="S8872" s="548"/>
      <c r="T8872" s="548"/>
      <c r="U8872" s="99"/>
    </row>
    <row r="8873" spans="1:21" ht="19.5" customHeight="1">
      <c r="A8873" s="545">
        <v>103672</v>
      </c>
      <c r="B8873" s="545" t="s">
        <v>4265</v>
      </c>
      <c r="C8873" s="545" t="s">
        <v>216</v>
      </c>
      <c r="D8873" s="546"/>
      <c r="E8873" s="171" t="str">
        <f t="shared" si="138"/>
        <v>1900</v>
      </c>
      <c r="F8873" s="547">
        <v>0</v>
      </c>
      <c r="G8873" s="548">
        <v>0</v>
      </c>
      <c r="H8873" s="547">
        <v>0</v>
      </c>
      <c r="I8873" s="545" t="s">
        <v>12973</v>
      </c>
      <c r="J8873" s="545"/>
      <c r="K8873" s="545" t="s">
        <v>13413</v>
      </c>
      <c r="L8873" s="545" t="s">
        <v>13413</v>
      </c>
      <c r="M8873" s="548" t="s">
        <v>13758</v>
      </c>
      <c r="N8873" s="545" t="s">
        <v>13413</v>
      </c>
      <c r="O8873" s="545" t="s">
        <v>13413</v>
      </c>
      <c r="P8873" s="549">
        <v>6444</v>
      </c>
      <c r="Q8873" s="549">
        <v>1</v>
      </c>
      <c r="R8873" s="549">
        <v>59</v>
      </c>
      <c r="S8873" s="548"/>
      <c r="T8873" s="548"/>
      <c r="U8873" s="99"/>
    </row>
    <row r="8874" spans="1:21" ht="19.5" customHeight="1">
      <c r="A8874" s="545">
        <v>103673</v>
      </c>
      <c r="B8874" s="545" t="s">
        <v>10130</v>
      </c>
      <c r="C8874" s="545" t="s">
        <v>311</v>
      </c>
      <c r="D8874" s="546"/>
      <c r="E8874" s="171" t="str">
        <f t="shared" si="138"/>
        <v>1900</v>
      </c>
      <c r="F8874" s="547">
        <v>0</v>
      </c>
      <c r="G8874" s="548">
        <v>0</v>
      </c>
      <c r="H8874" s="547">
        <v>0</v>
      </c>
      <c r="I8874" s="545" t="s">
        <v>12651</v>
      </c>
      <c r="J8874" s="545"/>
      <c r="K8874" s="545" t="s">
        <v>13413</v>
      </c>
      <c r="L8874" s="545" t="s">
        <v>13413</v>
      </c>
      <c r="M8874" s="548" t="s">
        <v>13758</v>
      </c>
      <c r="N8874" s="545" t="s">
        <v>13413</v>
      </c>
      <c r="O8874" s="545" t="s">
        <v>13413</v>
      </c>
      <c r="P8874" s="549">
        <v>6445</v>
      </c>
      <c r="Q8874" s="549">
        <v>1</v>
      </c>
      <c r="R8874" s="549">
        <v>68</v>
      </c>
      <c r="S8874" s="548"/>
      <c r="T8874" s="548"/>
      <c r="U8874" s="99"/>
    </row>
    <row r="8875" spans="1:21" ht="19.5" customHeight="1">
      <c r="A8875" s="545">
        <v>103674</v>
      </c>
      <c r="B8875" s="545" t="s">
        <v>7529</v>
      </c>
      <c r="C8875" s="545" t="s">
        <v>216</v>
      </c>
      <c r="D8875" s="546">
        <v>43717</v>
      </c>
      <c r="E8875" s="171" t="str">
        <f t="shared" si="138"/>
        <v>2019</v>
      </c>
      <c r="F8875" s="547">
        <v>307069</v>
      </c>
      <c r="G8875" s="548">
        <v>0.19</v>
      </c>
      <c r="H8875" s="547">
        <v>258041.18</v>
      </c>
      <c r="I8875" s="545" t="s">
        <v>12685</v>
      </c>
      <c r="J8875" s="545" t="s">
        <v>13298</v>
      </c>
      <c r="K8875" s="545" t="s">
        <v>19114</v>
      </c>
      <c r="L8875" s="545" t="s">
        <v>13413</v>
      </c>
      <c r="M8875" s="548" t="s">
        <v>13758</v>
      </c>
      <c r="N8875" s="545" t="s">
        <v>13413</v>
      </c>
      <c r="O8875" s="545" t="s">
        <v>13413</v>
      </c>
      <c r="P8875" s="549">
        <v>6446</v>
      </c>
      <c r="Q8875" s="549">
        <v>1</v>
      </c>
      <c r="R8875" s="549">
        <v>11</v>
      </c>
      <c r="S8875" s="548">
        <v>1012</v>
      </c>
      <c r="T8875" s="548"/>
      <c r="U8875" s="99"/>
    </row>
    <row r="8876" spans="1:21" ht="19.5" customHeight="1">
      <c r="A8876" s="545">
        <v>103675</v>
      </c>
      <c r="B8876" s="545" t="s">
        <v>4252</v>
      </c>
      <c r="C8876" s="545" t="s">
        <v>221</v>
      </c>
      <c r="D8876" s="546"/>
      <c r="E8876" s="171" t="str">
        <f t="shared" si="138"/>
        <v>1900</v>
      </c>
      <c r="F8876" s="547">
        <v>0</v>
      </c>
      <c r="G8876" s="548">
        <v>0</v>
      </c>
      <c r="H8876" s="547">
        <v>0</v>
      </c>
      <c r="I8876" s="545" t="s">
        <v>12973</v>
      </c>
      <c r="J8876" s="545"/>
      <c r="K8876" s="545" t="s">
        <v>13413</v>
      </c>
      <c r="L8876" s="545" t="s">
        <v>13413</v>
      </c>
      <c r="M8876" s="548" t="s">
        <v>13758</v>
      </c>
      <c r="N8876" s="545" t="s">
        <v>13413</v>
      </c>
      <c r="O8876" s="545" t="s">
        <v>13413</v>
      </c>
      <c r="P8876" s="549">
        <v>6447</v>
      </c>
      <c r="Q8876" s="549">
        <v>1</v>
      </c>
      <c r="R8876" s="549">
        <v>59</v>
      </c>
      <c r="S8876" s="548"/>
      <c r="T8876" s="548"/>
      <c r="U8876" s="99"/>
    </row>
    <row r="8877" spans="1:21" ht="19.5" customHeight="1">
      <c r="A8877" s="545">
        <v>103676</v>
      </c>
      <c r="B8877" s="545" t="s">
        <v>8128</v>
      </c>
      <c r="C8877" s="545" t="s">
        <v>216</v>
      </c>
      <c r="D8877" s="546">
        <v>44592</v>
      </c>
      <c r="E8877" s="171" t="str">
        <f t="shared" si="138"/>
        <v>2022</v>
      </c>
      <c r="F8877" s="547">
        <v>33263</v>
      </c>
      <c r="G8877" s="548">
        <v>0.19</v>
      </c>
      <c r="H8877" s="547">
        <v>27952.1</v>
      </c>
      <c r="I8877" s="545" t="s">
        <v>12676</v>
      </c>
      <c r="J8877" s="545" t="s">
        <v>13297</v>
      </c>
      <c r="K8877" s="545" t="s">
        <v>13413</v>
      </c>
      <c r="L8877" s="545" t="s">
        <v>13413</v>
      </c>
      <c r="M8877" s="548" t="s">
        <v>13758</v>
      </c>
      <c r="N8877" s="545" t="s">
        <v>13413</v>
      </c>
      <c r="O8877" s="545" t="s">
        <v>13413</v>
      </c>
      <c r="P8877" s="549">
        <v>6448</v>
      </c>
      <c r="Q8877" s="549">
        <v>1</v>
      </c>
      <c r="R8877" s="549">
        <v>14</v>
      </c>
      <c r="S8877" s="548">
        <v>2257</v>
      </c>
      <c r="T8877" s="548"/>
      <c r="U8877" s="99"/>
    </row>
    <row r="8878" spans="1:21" ht="19.5" customHeight="1">
      <c r="A8878" s="545">
        <v>103677</v>
      </c>
      <c r="B8878" s="545" t="s">
        <v>4095</v>
      </c>
      <c r="C8878" s="545" t="s">
        <v>216</v>
      </c>
      <c r="D8878" s="546">
        <v>44589</v>
      </c>
      <c r="E8878" s="171" t="str">
        <f t="shared" si="138"/>
        <v>2022</v>
      </c>
      <c r="F8878" s="547">
        <v>8620</v>
      </c>
      <c r="G8878" s="548">
        <v>0.19</v>
      </c>
      <c r="H8878" s="547">
        <v>7243.7</v>
      </c>
      <c r="I8878" s="545" t="s">
        <v>12642</v>
      </c>
      <c r="J8878" s="545" t="s">
        <v>13297</v>
      </c>
      <c r="K8878" s="545" t="s">
        <v>14574</v>
      </c>
      <c r="L8878" s="545" t="s">
        <v>13413</v>
      </c>
      <c r="M8878" s="548" t="s">
        <v>13758</v>
      </c>
      <c r="N8878" s="545" t="s">
        <v>13413</v>
      </c>
      <c r="O8878" s="545" t="s">
        <v>13413</v>
      </c>
      <c r="P8878" s="549">
        <v>6449</v>
      </c>
      <c r="Q8878" s="549">
        <v>1</v>
      </c>
      <c r="R8878" s="549">
        <v>135</v>
      </c>
      <c r="S8878" s="548">
        <v>2257</v>
      </c>
      <c r="T8878" s="548"/>
      <c r="U8878" s="99"/>
    </row>
    <row r="8879" spans="1:21" ht="19.5" customHeight="1">
      <c r="A8879" s="545">
        <v>103678</v>
      </c>
      <c r="B8879" s="545" t="s">
        <v>4396</v>
      </c>
      <c r="C8879" s="545" t="s">
        <v>216</v>
      </c>
      <c r="D8879" s="546"/>
      <c r="E8879" s="171" t="str">
        <f t="shared" si="138"/>
        <v>1900</v>
      </c>
      <c r="F8879" s="547">
        <v>0</v>
      </c>
      <c r="G8879" s="548">
        <v>0</v>
      </c>
      <c r="H8879" s="547">
        <v>0</v>
      </c>
      <c r="I8879" s="545" t="s">
        <v>12973</v>
      </c>
      <c r="J8879" s="545"/>
      <c r="K8879" s="545" t="s">
        <v>13413</v>
      </c>
      <c r="L8879" s="545" t="s">
        <v>13413</v>
      </c>
      <c r="M8879" s="548" t="s">
        <v>13758</v>
      </c>
      <c r="N8879" s="545" t="s">
        <v>13413</v>
      </c>
      <c r="O8879" s="545" t="s">
        <v>13413</v>
      </c>
      <c r="P8879" s="549">
        <v>6450</v>
      </c>
      <c r="Q8879" s="549">
        <v>1</v>
      </c>
      <c r="R8879" s="549">
        <v>59</v>
      </c>
      <c r="S8879" s="548"/>
      <c r="T8879" s="548"/>
      <c r="U8879" s="99"/>
    </row>
    <row r="8880" spans="1:21" ht="19.5" customHeight="1">
      <c r="A8880" s="545">
        <v>103679</v>
      </c>
      <c r="B8880" s="545" t="s">
        <v>4126</v>
      </c>
      <c r="C8880" s="545" t="s">
        <v>4504</v>
      </c>
      <c r="D8880" s="546"/>
      <c r="E8880" s="171" t="str">
        <f t="shared" si="138"/>
        <v>1900</v>
      </c>
      <c r="F8880" s="547">
        <v>0</v>
      </c>
      <c r="G8880" s="548">
        <v>0</v>
      </c>
      <c r="H8880" s="547">
        <v>0</v>
      </c>
      <c r="I8880" s="545" t="s">
        <v>12973</v>
      </c>
      <c r="J8880" s="545"/>
      <c r="K8880" s="545" t="s">
        <v>13413</v>
      </c>
      <c r="L8880" s="545" t="s">
        <v>13413</v>
      </c>
      <c r="M8880" s="548" t="s">
        <v>13758</v>
      </c>
      <c r="N8880" s="545" t="s">
        <v>13413</v>
      </c>
      <c r="O8880" s="545" t="s">
        <v>13413</v>
      </c>
      <c r="P8880" s="549">
        <v>6451</v>
      </c>
      <c r="Q8880" s="549">
        <v>1</v>
      </c>
      <c r="R8880" s="549">
        <v>59</v>
      </c>
      <c r="S8880" s="548"/>
      <c r="T8880" s="548"/>
      <c r="U8880" s="99"/>
    </row>
    <row r="8881" spans="1:21" ht="19.5" customHeight="1">
      <c r="A8881" s="545">
        <v>103680</v>
      </c>
      <c r="B8881" s="545" t="s">
        <v>4092</v>
      </c>
      <c r="C8881" s="545" t="s">
        <v>216</v>
      </c>
      <c r="D8881" s="546">
        <v>44601</v>
      </c>
      <c r="E8881" s="171" t="str">
        <f t="shared" si="138"/>
        <v>2022</v>
      </c>
      <c r="F8881" s="547">
        <v>7533</v>
      </c>
      <c r="G8881" s="548">
        <v>0.19</v>
      </c>
      <c r="H8881" s="547">
        <v>6330.25</v>
      </c>
      <c r="I8881" s="545" t="s">
        <v>12973</v>
      </c>
      <c r="J8881" s="545" t="s">
        <v>13297</v>
      </c>
      <c r="K8881" s="545" t="s">
        <v>13413</v>
      </c>
      <c r="L8881" s="545" t="s">
        <v>13413</v>
      </c>
      <c r="M8881" s="548" t="s">
        <v>13758</v>
      </c>
      <c r="N8881" s="545" t="s">
        <v>13413</v>
      </c>
      <c r="O8881" s="545" t="s">
        <v>13413</v>
      </c>
      <c r="P8881" s="549">
        <v>6452</v>
      </c>
      <c r="Q8881" s="549">
        <v>1</v>
      </c>
      <c r="R8881" s="549">
        <v>59</v>
      </c>
      <c r="S8881" s="548">
        <v>2257</v>
      </c>
      <c r="T8881" s="548"/>
      <c r="U8881" s="99"/>
    </row>
    <row r="8882" spans="1:21" ht="19.5" customHeight="1">
      <c r="A8882" s="545">
        <v>103683</v>
      </c>
      <c r="B8882" s="545" t="s">
        <v>7742</v>
      </c>
      <c r="C8882" s="545" t="s">
        <v>206</v>
      </c>
      <c r="D8882" s="546">
        <v>43650</v>
      </c>
      <c r="E8882" s="171" t="str">
        <f t="shared" si="138"/>
        <v>2019</v>
      </c>
      <c r="F8882" s="547">
        <v>5113</v>
      </c>
      <c r="G8882" s="548">
        <v>0.19</v>
      </c>
      <c r="H8882" s="547">
        <v>4296.6400000000003</v>
      </c>
      <c r="I8882" s="545" t="s">
        <v>12973</v>
      </c>
      <c r="J8882" s="545" t="s">
        <v>13298</v>
      </c>
      <c r="K8882" s="545" t="s">
        <v>19115</v>
      </c>
      <c r="L8882" s="545" t="s">
        <v>13413</v>
      </c>
      <c r="M8882" s="548" t="s">
        <v>13758</v>
      </c>
      <c r="N8882" s="545" t="s">
        <v>13413</v>
      </c>
      <c r="O8882" s="545" t="s">
        <v>13413</v>
      </c>
      <c r="P8882" s="549">
        <v>6453</v>
      </c>
      <c r="Q8882" s="549">
        <v>1</v>
      </c>
      <c r="R8882" s="549">
        <v>59</v>
      </c>
      <c r="S8882" s="548">
        <v>1012</v>
      </c>
      <c r="T8882" s="548"/>
      <c r="U8882" s="99"/>
    </row>
    <row r="8883" spans="1:21" ht="19.5" customHeight="1">
      <c r="A8883" s="545">
        <v>103684</v>
      </c>
      <c r="B8883" s="545" t="s">
        <v>10129</v>
      </c>
      <c r="C8883" s="545" t="s">
        <v>216</v>
      </c>
      <c r="D8883" s="546"/>
      <c r="E8883" s="171" t="str">
        <f t="shared" si="138"/>
        <v>1900</v>
      </c>
      <c r="F8883" s="547">
        <v>0</v>
      </c>
      <c r="G8883" s="548">
        <v>0</v>
      </c>
      <c r="H8883" s="547">
        <v>0</v>
      </c>
      <c r="I8883" s="545" t="s">
        <v>12973</v>
      </c>
      <c r="J8883" s="545"/>
      <c r="K8883" s="545" t="s">
        <v>13413</v>
      </c>
      <c r="L8883" s="545" t="s">
        <v>13413</v>
      </c>
      <c r="M8883" s="548" t="s">
        <v>13758</v>
      </c>
      <c r="N8883" s="545" t="s">
        <v>13413</v>
      </c>
      <c r="O8883" s="545" t="s">
        <v>13413</v>
      </c>
      <c r="P8883" s="549">
        <v>6454</v>
      </c>
      <c r="Q8883" s="549">
        <v>1</v>
      </c>
      <c r="R8883" s="549">
        <v>59</v>
      </c>
      <c r="S8883" s="548"/>
      <c r="T8883" s="548"/>
      <c r="U8883" s="99"/>
    </row>
    <row r="8884" spans="1:21" ht="19.5" customHeight="1">
      <c r="A8884" s="545">
        <v>103685</v>
      </c>
      <c r="B8884" s="545" t="s">
        <v>4081</v>
      </c>
      <c r="C8884" s="545" t="s">
        <v>206</v>
      </c>
      <c r="D8884" s="546">
        <v>43650</v>
      </c>
      <c r="E8884" s="171" t="str">
        <f t="shared" si="138"/>
        <v>2019</v>
      </c>
      <c r="F8884" s="547">
        <v>4198</v>
      </c>
      <c r="G8884" s="548">
        <v>0.19</v>
      </c>
      <c r="H8884" s="547">
        <v>3527.73</v>
      </c>
      <c r="I8884" s="545" t="s">
        <v>12973</v>
      </c>
      <c r="J8884" s="545" t="s">
        <v>13296</v>
      </c>
      <c r="K8884" s="545" t="s">
        <v>19116</v>
      </c>
      <c r="L8884" s="545" t="s">
        <v>13413</v>
      </c>
      <c r="M8884" s="548" t="s">
        <v>13758</v>
      </c>
      <c r="N8884" s="545" t="s">
        <v>13413</v>
      </c>
      <c r="O8884" s="545" t="s">
        <v>13413</v>
      </c>
      <c r="P8884" s="549">
        <v>6455</v>
      </c>
      <c r="Q8884" s="549">
        <v>1</v>
      </c>
      <c r="R8884" s="549">
        <v>59</v>
      </c>
      <c r="S8884" s="548">
        <v>2218</v>
      </c>
      <c r="T8884" s="548"/>
      <c r="U8884" s="99"/>
    </row>
    <row r="8885" spans="1:21" ht="19.5" customHeight="1">
      <c r="A8885" s="545">
        <v>103686</v>
      </c>
      <c r="B8885" s="545" t="s">
        <v>4111</v>
      </c>
      <c r="C8885" s="545" t="s">
        <v>216</v>
      </c>
      <c r="D8885" s="546"/>
      <c r="E8885" s="171" t="str">
        <f t="shared" si="138"/>
        <v>1900</v>
      </c>
      <c r="F8885" s="547">
        <v>0</v>
      </c>
      <c r="G8885" s="548">
        <v>0</v>
      </c>
      <c r="H8885" s="547">
        <v>0</v>
      </c>
      <c r="I8885" s="545" t="s">
        <v>12973</v>
      </c>
      <c r="J8885" s="545"/>
      <c r="K8885" s="545" t="s">
        <v>13413</v>
      </c>
      <c r="L8885" s="545" t="s">
        <v>13413</v>
      </c>
      <c r="M8885" s="548" t="s">
        <v>13758</v>
      </c>
      <c r="N8885" s="545" t="s">
        <v>13413</v>
      </c>
      <c r="O8885" s="545" t="s">
        <v>13413</v>
      </c>
      <c r="P8885" s="549">
        <v>6456</v>
      </c>
      <c r="Q8885" s="549">
        <v>1</v>
      </c>
      <c r="R8885" s="549">
        <v>59</v>
      </c>
      <c r="S8885" s="548"/>
      <c r="T8885" s="548"/>
      <c r="U8885" s="99"/>
    </row>
    <row r="8886" spans="1:21" ht="19.5" customHeight="1">
      <c r="A8886" s="545">
        <v>103687</v>
      </c>
      <c r="B8886" s="545" t="s">
        <v>10128</v>
      </c>
      <c r="C8886" s="545" t="s">
        <v>221</v>
      </c>
      <c r="D8886" s="546"/>
      <c r="E8886" s="171" t="str">
        <f t="shared" si="138"/>
        <v>1900</v>
      </c>
      <c r="F8886" s="547">
        <v>0</v>
      </c>
      <c r="G8886" s="548">
        <v>0</v>
      </c>
      <c r="H8886" s="547">
        <v>0</v>
      </c>
      <c r="I8886" s="545" t="s">
        <v>12973</v>
      </c>
      <c r="J8886" s="545"/>
      <c r="K8886" s="545" t="s">
        <v>13413</v>
      </c>
      <c r="L8886" s="545" t="s">
        <v>13413</v>
      </c>
      <c r="M8886" s="548" t="s">
        <v>13758</v>
      </c>
      <c r="N8886" s="545" t="s">
        <v>13413</v>
      </c>
      <c r="O8886" s="545" t="s">
        <v>13413</v>
      </c>
      <c r="P8886" s="549">
        <v>6457</v>
      </c>
      <c r="Q8886" s="549">
        <v>1</v>
      </c>
      <c r="R8886" s="549">
        <v>59</v>
      </c>
      <c r="S8886" s="548"/>
      <c r="T8886" s="548"/>
      <c r="U8886" s="99"/>
    </row>
    <row r="8887" spans="1:21" ht="19.5" customHeight="1">
      <c r="A8887" s="545">
        <v>103688</v>
      </c>
      <c r="B8887" s="545" t="s">
        <v>10127</v>
      </c>
      <c r="C8887" s="545" t="s">
        <v>216</v>
      </c>
      <c r="D8887" s="546"/>
      <c r="E8887" s="171" t="str">
        <f t="shared" si="138"/>
        <v>1900</v>
      </c>
      <c r="F8887" s="547">
        <v>0</v>
      </c>
      <c r="G8887" s="548">
        <v>0</v>
      </c>
      <c r="H8887" s="547">
        <v>0</v>
      </c>
      <c r="I8887" s="545" t="s">
        <v>12973</v>
      </c>
      <c r="J8887" s="545"/>
      <c r="K8887" s="545" t="s">
        <v>13413</v>
      </c>
      <c r="L8887" s="545" t="s">
        <v>13413</v>
      </c>
      <c r="M8887" s="548" t="s">
        <v>13758</v>
      </c>
      <c r="N8887" s="545" t="s">
        <v>13413</v>
      </c>
      <c r="O8887" s="545" t="s">
        <v>13413</v>
      </c>
      <c r="P8887" s="549">
        <v>6458</v>
      </c>
      <c r="Q8887" s="549">
        <v>1</v>
      </c>
      <c r="R8887" s="549">
        <v>59</v>
      </c>
      <c r="S8887" s="548"/>
      <c r="T8887" s="548"/>
      <c r="U8887" s="99"/>
    </row>
    <row r="8888" spans="1:21" ht="19.5" customHeight="1">
      <c r="A8888" s="545">
        <v>103689</v>
      </c>
      <c r="B8888" s="545" t="s">
        <v>10126</v>
      </c>
      <c r="C8888" s="545" t="s">
        <v>216</v>
      </c>
      <c r="D8888" s="546"/>
      <c r="E8888" s="171" t="str">
        <f t="shared" si="138"/>
        <v>1900</v>
      </c>
      <c r="F8888" s="547">
        <v>0</v>
      </c>
      <c r="G8888" s="548">
        <v>0</v>
      </c>
      <c r="H8888" s="547">
        <v>0</v>
      </c>
      <c r="I8888" s="545" t="s">
        <v>12973</v>
      </c>
      <c r="J8888" s="545"/>
      <c r="K8888" s="545" t="s">
        <v>13413</v>
      </c>
      <c r="L8888" s="545" t="s">
        <v>13413</v>
      </c>
      <c r="M8888" s="548" t="s">
        <v>13758</v>
      </c>
      <c r="N8888" s="545" t="s">
        <v>13413</v>
      </c>
      <c r="O8888" s="545" t="s">
        <v>13413</v>
      </c>
      <c r="P8888" s="549">
        <v>6459</v>
      </c>
      <c r="Q8888" s="549">
        <v>1</v>
      </c>
      <c r="R8888" s="549">
        <v>59</v>
      </c>
      <c r="S8888" s="548"/>
      <c r="T8888" s="548"/>
      <c r="U8888" s="99"/>
    </row>
    <row r="8889" spans="1:21" ht="19.5" customHeight="1">
      <c r="A8889" s="545">
        <v>103690</v>
      </c>
      <c r="B8889" s="545" t="s">
        <v>10125</v>
      </c>
      <c r="C8889" s="545" t="s">
        <v>221</v>
      </c>
      <c r="D8889" s="546"/>
      <c r="E8889" s="171" t="str">
        <f t="shared" si="138"/>
        <v>1900</v>
      </c>
      <c r="F8889" s="547">
        <v>0</v>
      </c>
      <c r="G8889" s="548">
        <v>0</v>
      </c>
      <c r="H8889" s="547">
        <v>0</v>
      </c>
      <c r="I8889" s="545" t="s">
        <v>12973</v>
      </c>
      <c r="J8889" s="545"/>
      <c r="K8889" s="545" t="s">
        <v>13413</v>
      </c>
      <c r="L8889" s="545" t="s">
        <v>13413</v>
      </c>
      <c r="M8889" s="548" t="s">
        <v>13758</v>
      </c>
      <c r="N8889" s="545" t="s">
        <v>13413</v>
      </c>
      <c r="O8889" s="545" t="s">
        <v>13413</v>
      </c>
      <c r="P8889" s="549">
        <v>6460</v>
      </c>
      <c r="Q8889" s="549">
        <v>1</v>
      </c>
      <c r="R8889" s="549">
        <v>59</v>
      </c>
      <c r="S8889" s="548"/>
      <c r="T8889" s="548"/>
      <c r="U8889" s="99"/>
    </row>
    <row r="8890" spans="1:21" ht="19.5" customHeight="1">
      <c r="A8890" s="545">
        <v>103691</v>
      </c>
      <c r="B8890" s="545" t="s">
        <v>742</v>
      </c>
      <c r="C8890" s="545" t="s">
        <v>216</v>
      </c>
      <c r="D8890" s="546"/>
      <c r="E8890" s="171" t="str">
        <f t="shared" si="138"/>
        <v>1900</v>
      </c>
      <c r="F8890" s="547">
        <v>0</v>
      </c>
      <c r="G8890" s="548">
        <v>0</v>
      </c>
      <c r="H8890" s="547">
        <v>0</v>
      </c>
      <c r="I8890" s="545" t="s">
        <v>12643</v>
      </c>
      <c r="J8890" s="545"/>
      <c r="K8890" s="545" t="s">
        <v>13413</v>
      </c>
      <c r="L8890" s="545" t="s">
        <v>13413</v>
      </c>
      <c r="M8890" s="548" t="s">
        <v>13758</v>
      </c>
      <c r="N8890" s="545" t="s">
        <v>13413</v>
      </c>
      <c r="O8890" s="545" t="s">
        <v>13413</v>
      </c>
      <c r="P8890" s="549">
        <v>6461</v>
      </c>
      <c r="Q8890" s="549">
        <v>1</v>
      </c>
      <c r="R8890" s="549">
        <v>6</v>
      </c>
      <c r="S8890" s="548"/>
      <c r="T8890" s="548"/>
      <c r="U8890" s="99"/>
    </row>
    <row r="8891" spans="1:21" ht="19.5" customHeight="1">
      <c r="A8891" s="545">
        <v>103692</v>
      </c>
      <c r="B8891" s="545" t="s">
        <v>655</v>
      </c>
      <c r="C8891" s="545" t="s">
        <v>206</v>
      </c>
      <c r="D8891" s="546"/>
      <c r="E8891" s="171" t="str">
        <f t="shared" si="138"/>
        <v>1900</v>
      </c>
      <c r="F8891" s="547">
        <v>0</v>
      </c>
      <c r="G8891" s="548">
        <v>0</v>
      </c>
      <c r="H8891" s="547">
        <v>0</v>
      </c>
      <c r="I8891" s="545" t="s">
        <v>12643</v>
      </c>
      <c r="J8891" s="545"/>
      <c r="K8891" s="545" t="s">
        <v>19117</v>
      </c>
      <c r="L8891" s="545" t="s">
        <v>13413</v>
      </c>
      <c r="M8891" s="548" t="s">
        <v>13758</v>
      </c>
      <c r="N8891" s="545" t="s">
        <v>13413</v>
      </c>
      <c r="O8891" s="545" t="s">
        <v>13413</v>
      </c>
      <c r="P8891" s="549">
        <v>6462</v>
      </c>
      <c r="Q8891" s="549">
        <v>1</v>
      </c>
      <c r="R8891" s="549">
        <v>6</v>
      </c>
      <c r="S8891" s="548"/>
      <c r="T8891" s="548"/>
      <c r="U8891" s="99"/>
    </row>
    <row r="8892" spans="1:21" ht="19.5" customHeight="1">
      <c r="A8892" s="545">
        <v>103694</v>
      </c>
      <c r="B8892" s="545" t="s">
        <v>4277</v>
      </c>
      <c r="C8892" s="545" t="s">
        <v>975</v>
      </c>
      <c r="D8892" s="546">
        <v>43802</v>
      </c>
      <c r="E8892" s="171" t="str">
        <f t="shared" si="138"/>
        <v>2019</v>
      </c>
      <c r="F8892" s="547">
        <v>35556.01</v>
      </c>
      <c r="G8892" s="548">
        <v>0.19</v>
      </c>
      <c r="H8892" s="547">
        <v>29879</v>
      </c>
      <c r="I8892" s="545" t="s">
        <v>12973</v>
      </c>
      <c r="J8892" s="545" t="s">
        <v>13298</v>
      </c>
      <c r="K8892" s="545" t="s">
        <v>13413</v>
      </c>
      <c r="L8892" s="545" t="s">
        <v>13413</v>
      </c>
      <c r="M8892" s="548" t="s">
        <v>13758</v>
      </c>
      <c r="N8892" s="545" t="s">
        <v>13413</v>
      </c>
      <c r="O8892" s="545" t="s">
        <v>13413</v>
      </c>
      <c r="P8892" s="549">
        <v>6464</v>
      </c>
      <c r="Q8892" s="549">
        <v>1</v>
      </c>
      <c r="R8892" s="549">
        <v>59</v>
      </c>
      <c r="S8892" s="548">
        <v>1012</v>
      </c>
      <c r="T8892" s="548"/>
      <c r="U8892" s="99"/>
    </row>
    <row r="8893" spans="1:21" ht="19.5" customHeight="1">
      <c r="A8893" s="545">
        <v>103695</v>
      </c>
      <c r="B8893" s="545" t="s">
        <v>4286</v>
      </c>
      <c r="C8893" s="545" t="s">
        <v>216</v>
      </c>
      <c r="D8893" s="546"/>
      <c r="E8893" s="171" t="str">
        <f t="shared" si="138"/>
        <v>1900</v>
      </c>
      <c r="F8893" s="547">
        <v>0</v>
      </c>
      <c r="G8893" s="548">
        <v>0</v>
      </c>
      <c r="H8893" s="547">
        <v>0</v>
      </c>
      <c r="I8893" s="545" t="s">
        <v>12973</v>
      </c>
      <c r="J8893" s="545"/>
      <c r="K8893" s="545" t="s">
        <v>13413</v>
      </c>
      <c r="L8893" s="545" t="s">
        <v>13413</v>
      </c>
      <c r="M8893" s="548" t="s">
        <v>13758</v>
      </c>
      <c r="N8893" s="545" t="s">
        <v>13413</v>
      </c>
      <c r="O8893" s="545" t="s">
        <v>13413</v>
      </c>
      <c r="P8893" s="549">
        <v>6465</v>
      </c>
      <c r="Q8893" s="549">
        <v>1</v>
      </c>
      <c r="R8893" s="549">
        <v>59</v>
      </c>
      <c r="S8893" s="548"/>
      <c r="T8893" s="548"/>
      <c r="U8893" s="99"/>
    </row>
    <row r="8894" spans="1:21" ht="19.5" customHeight="1">
      <c r="A8894" s="545">
        <v>103696</v>
      </c>
      <c r="B8894" s="545" t="s">
        <v>4379</v>
      </c>
      <c r="C8894" s="545" t="s">
        <v>216</v>
      </c>
      <c r="D8894" s="546"/>
      <c r="E8894" s="171" t="str">
        <f t="shared" si="138"/>
        <v>1900</v>
      </c>
      <c r="F8894" s="547">
        <v>0</v>
      </c>
      <c r="G8894" s="548">
        <v>0</v>
      </c>
      <c r="H8894" s="547">
        <v>0</v>
      </c>
      <c r="I8894" s="545" t="s">
        <v>12973</v>
      </c>
      <c r="J8894" s="545"/>
      <c r="K8894" s="545" t="s">
        <v>13413</v>
      </c>
      <c r="L8894" s="545" t="s">
        <v>13413</v>
      </c>
      <c r="M8894" s="548" t="s">
        <v>13758</v>
      </c>
      <c r="N8894" s="545" t="s">
        <v>13413</v>
      </c>
      <c r="O8894" s="545" t="s">
        <v>13413</v>
      </c>
      <c r="P8894" s="549">
        <v>6466</v>
      </c>
      <c r="Q8894" s="549">
        <v>1</v>
      </c>
      <c r="R8894" s="549">
        <v>59</v>
      </c>
      <c r="S8894" s="548"/>
      <c r="T8894" s="548"/>
      <c r="U8894" s="99"/>
    </row>
    <row r="8895" spans="1:21" ht="19.5" customHeight="1">
      <c r="A8895" s="545">
        <v>103697</v>
      </c>
      <c r="B8895" s="545" t="s">
        <v>10124</v>
      </c>
      <c r="C8895" s="545" t="s">
        <v>221</v>
      </c>
      <c r="D8895" s="546"/>
      <c r="E8895" s="171" t="str">
        <f t="shared" si="138"/>
        <v>1900</v>
      </c>
      <c r="F8895" s="547">
        <v>0</v>
      </c>
      <c r="G8895" s="548">
        <v>0</v>
      </c>
      <c r="H8895" s="547">
        <v>0</v>
      </c>
      <c r="I8895" s="545" t="s">
        <v>12973</v>
      </c>
      <c r="J8895" s="545"/>
      <c r="K8895" s="545" t="s">
        <v>13413</v>
      </c>
      <c r="L8895" s="545" t="s">
        <v>13413</v>
      </c>
      <c r="M8895" s="548" t="s">
        <v>13758</v>
      </c>
      <c r="N8895" s="545" t="s">
        <v>13413</v>
      </c>
      <c r="O8895" s="545" t="s">
        <v>13413</v>
      </c>
      <c r="P8895" s="549">
        <v>6467</v>
      </c>
      <c r="Q8895" s="549">
        <v>1</v>
      </c>
      <c r="R8895" s="549">
        <v>59</v>
      </c>
      <c r="S8895" s="548"/>
      <c r="T8895" s="548"/>
      <c r="U8895" s="99"/>
    </row>
    <row r="8896" spans="1:21" ht="19.5" customHeight="1">
      <c r="A8896" s="545">
        <v>103698</v>
      </c>
      <c r="B8896" s="545" t="s">
        <v>10123</v>
      </c>
      <c r="C8896" s="545" t="s">
        <v>221</v>
      </c>
      <c r="D8896" s="546"/>
      <c r="E8896" s="171" t="str">
        <f t="shared" si="138"/>
        <v>1900</v>
      </c>
      <c r="F8896" s="547">
        <v>0</v>
      </c>
      <c r="G8896" s="548">
        <v>0</v>
      </c>
      <c r="H8896" s="547">
        <v>0</v>
      </c>
      <c r="I8896" s="545" t="s">
        <v>12973</v>
      </c>
      <c r="J8896" s="545"/>
      <c r="K8896" s="545" t="s">
        <v>13413</v>
      </c>
      <c r="L8896" s="545" t="s">
        <v>13413</v>
      </c>
      <c r="M8896" s="548" t="s">
        <v>13758</v>
      </c>
      <c r="N8896" s="545" t="s">
        <v>13413</v>
      </c>
      <c r="O8896" s="545" t="s">
        <v>13413</v>
      </c>
      <c r="P8896" s="549">
        <v>6468</v>
      </c>
      <c r="Q8896" s="549">
        <v>1</v>
      </c>
      <c r="R8896" s="549">
        <v>59</v>
      </c>
      <c r="S8896" s="548"/>
      <c r="T8896" s="548"/>
      <c r="U8896" s="99"/>
    </row>
    <row r="8897" spans="1:21" ht="19.5" customHeight="1">
      <c r="A8897" s="545">
        <v>103699</v>
      </c>
      <c r="B8897" s="545" t="s">
        <v>10122</v>
      </c>
      <c r="C8897" s="545" t="s">
        <v>221</v>
      </c>
      <c r="D8897" s="546"/>
      <c r="E8897" s="171" t="str">
        <f t="shared" si="138"/>
        <v>1900</v>
      </c>
      <c r="F8897" s="547">
        <v>0</v>
      </c>
      <c r="G8897" s="548">
        <v>0</v>
      </c>
      <c r="H8897" s="547">
        <v>0</v>
      </c>
      <c r="I8897" s="545" t="s">
        <v>12726</v>
      </c>
      <c r="J8897" s="545"/>
      <c r="K8897" s="545" t="s">
        <v>13413</v>
      </c>
      <c r="L8897" s="545" t="s">
        <v>13413</v>
      </c>
      <c r="M8897" s="548" t="s">
        <v>13758</v>
      </c>
      <c r="N8897" s="545" t="s">
        <v>13413</v>
      </c>
      <c r="O8897" s="545" t="s">
        <v>13413</v>
      </c>
      <c r="P8897" s="549">
        <v>6469</v>
      </c>
      <c r="Q8897" s="549">
        <v>1</v>
      </c>
      <c r="R8897" s="549">
        <v>49</v>
      </c>
      <c r="S8897" s="548"/>
      <c r="T8897" s="548"/>
      <c r="U8897" s="99"/>
    </row>
    <row r="8898" spans="1:21" ht="19.5" customHeight="1">
      <c r="A8898" s="545">
        <v>103700</v>
      </c>
      <c r="B8898" s="545" t="s">
        <v>4412</v>
      </c>
      <c r="C8898" s="545" t="s">
        <v>209</v>
      </c>
      <c r="D8898" s="546">
        <v>45708</v>
      </c>
      <c r="E8898" s="171" t="str">
        <f t="shared" si="138"/>
        <v>2025</v>
      </c>
      <c r="F8898" s="547">
        <v>21625.97</v>
      </c>
      <c r="G8898" s="548">
        <v>0.19</v>
      </c>
      <c r="H8898" s="547">
        <v>18173.09</v>
      </c>
      <c r="I8898" s="545" t="s">
        <v>12973</v>
      </c>
      <c r="J8898" s="545" t="s">
        <v>13307</v>
      </c>
      <c r="K8898" s="545" t="s">
        <v>13413</v>
      </c>
      <c r="L8898" s="545" t="s">
        <v>13413</v>
      </c>
      <c r="M8898" s="548" t="s">
        <v>13758</v>
      </c>
      <c r="N8898" s="545" t="s">
        <v>13413</v>
      </c>
      <c r="O8898" s="545" t="s">
        <v>13413</v>
      </c>
      <c r="P8898" s="549">
        <v>6470</v>
      </c>
      <c r="Q8898" s="549">
        <v>1</v>
      </c>
      <c r="R8898" s="549">
        <v>59</v>
      </c>
      <c r="S8898" s="548">
        <v>2228</v>
      </c>
      <c r="T8898" s="548"/>
      <c r="U8898" s="99"/>
    </row>
    <row r="8899" spans="1:21" ht="19.5" customHeight="1">
      <c r="A8899" s="545">
        <v>103701</v>
      </c>
      <c r="B8899" s="545" t="s">
        <v>4394</v>
      </c>
      <c r="C8899" s="545" t="s">
        <v>216</v>
      </c>
      <c r="D8899" s="546">
        <v>45708</v>
      </c>
      <c r="E8899" s="171" t="str">
        <f t="shared" si="138"/>
        <v>2025</v>
      </c>
      <c r="F8899" s="547">
        <v>430.56</v>
      </c>
      <c r="G8899" s="548">
        <v>0.19</v>
      </c>
      <c r="H8899" s="547">
        <v>361.81</v>
      </c>
      <c r="I8899" s="545" t="s">
        <v>12973</v>
      </c>
      <c r="J8899" s="545" t="s">
        <v>13307</v>
      </c>
      <c r="K8899" s="545" t="s">
        <v>13413</v>
      </c>
      <c r="L8899" s="545" t="s">
        <v>13413</v>
      </c>
      <c r="M8899" s="548" t="s">
        <v>13758</v>
      </c>
      <c r="N8899" s="545" t="s">
        <v>13413</v>
      </c>
      <c r="O8899" s="545" t="s">
        <v>13413</v>
      </c>
      <c r="P8899" s="549">
        <v>6471</v>
      </c>
      <c r="Q8899" s="549">
        <v>1</v>
      </c>
      <c r="R8899" s="549">
        <v>59</v>
      </c>
      <c r="S8899" s="548">
        <v>2228</v>
      </c>
      <c r="T8899" s="548"/>
      <c r="U8899" s="99"/>
    </row>
    <row r="8900" spans="1:21" ht="19.5" customHeight="1">
      <c r="A8900" s="545">
        <v>103702</v>
      </c>
      <c r="B8900" s="545" t="s">
        <v>4061</v>
      </c>
      <c r="C8900" s="545" t="s">
        <v>216</v>
      </c>
      <c r="D8900" s="546">
        <v>45708</v>
      </c>
      <c r="E8900" s="171" t="str">
        <f t="shared" ref="E8900:E8963" si="139">TEXT(D8900,"YYYY")</f>
        <v>2025</v>
      </c>
      <c r="F8900" s="547">
        <v>86.14</v>
      </c>
      <c r="G8900" s="548">
        <v>0.19</v>
      </c>
      <c r="H8900" s="547">
        <v>72.38</v>
      </c>
      <c r="I8900" s="545" t="s">
        <v>12973</v>
      </c>
      <c r="J8900" s="545" t="s">
        <v>13307</v>
      </c>
      <c r="K8900" s="545" t="s">
        <v>13413</v>
      </c>
      <c r="L8900" s="545" t="s">
        <v>13413</v>
      </c>
      <c r="M8900" s="548" t="s">
        <v>13758</v>
      </c>
      <c r="N8900" s="545" t="s">
        <v>13413</v>
      </c>
      <c r="O8900" s="545" t="s">
        <v>13413</v>
      </c>
      <c r="P8900" s="549">
        <v>6472</v>
      </c>
      <c r="Q8900" s="549">
        <v>1</v>
      </c>
      <c r="R8900" s="549">
        <v>59</v>
      </c>
      <c r="S8900" s="548">
        <v>2228</v>
      </c>
      <c r="T8900" s="548"/>
      <c r="U8900" s="99"/>
    </row>
    <row r="8901" spans="1:21" ht="19.5" customHeight="1">
      <c r="A8901" s="545">
        <v>103703</v>
      </c>
      <c r="B8901" s="545" t="s">
        <v>4426</v>
      </c>
      <c r="C8901" s="545" t="s">
        <v>216</v>
      </c>
      <c r="D8901" s="546">
        <v>45708</v>
      </c>
      <c r="E8901" s="171" t="str">
        <f t="shared" si="139"/>
        <v>2025</v>
      </c>
      <c r="F8901" s="547">
        <v>263.82</v>
      </c>
      <c r="G8901" s="548">
        <v>0.19</v>
      </c>
      <c r="H8901" s="547">
        <v>221.7</v>
      </c>
      <c r="I8901" s="545" t="s">
        <v>12973</v>
      </c>
      <c r="J8901" s="545" t="s">
        <v>13307</v>
      </c>
      <c r="K8901" s="545" t="s">
        <v>13413</v>
      </c>
      <c r="L8901" s="545" t="s">
        <v>13413</v>
      </c>
      <c r="M8901" s="548" t="s">
        <v>13758</v>
      </c>
      <c r="N8901" s="545" t="s">
        <v>13413</v>
      </c>
      <c r="O8901" s="545" t="s">
        <v>13413</v>
      </c>
      <c r="P8901" s="549">
        <v>6473</v>
      </c>
      <c r="Q8901" s="549">
        <v>1</v>
      </c>
      <c r="R8901" s="549">
        <v>59</v>
      </c>
      <c r="S8901" s="548">
        <v>2228</v>
      </c>
      <c r="T8901" s="548"/>
      <c r="U8901" s="99"/>
    </row>
    <row r="8902" spans="1:21" ht="19.5" customHeight="1">
      <c r="A8902" s="545">
        <v>103704</v>
      </c>
      <c r="B8902" s="545" t="s">
        <v>10121</v>
      </c>
      <c r="C8902" s="545" t="s">
        <v>221</v>
      </c>
      <c r="D8902" s="546"/>
      <c r="E8902" s="171" t="str">
        <f t="shared" si="139"/>
        <v>1900</v>
      </c>
      <c r="F8902" s="547">
        <v>0</v>
      </c>
      <c r="G8902" s="548">
        <v>0</v>
      </c>
      <c r="H8902" s="547">
        <v>0</v>
      </c>
      <c r="I8902" s="545" t="s">
        <v>12674</v>
      </c>
      <c r="J8902" s="545"/>
      <c r="K8902" s="545" t="s">
        <v>13413</v>
      </c>
      <c r="L8902" s="545" t="s">
        <v>13413</v>
      </c>
      <c r="M8902" s="548" t="s">
        <v>13758</v>
      </c>
      <c r="N8902" s="545" t="s">
        <v>13413</v>
      </c>
      <c r="O8902" s="545" t="s">
        <v>13413</v>
      </c>
      <c r="P8902" s="549">
        <v>6474</v>
      </c>
      <c r="Q8902" s="549">
        <v>1</v>
      </c>
      <c r="R8902" s="549">
        <v>5</v>
      </c>
      <c r="S8902" s="548"/>
      <c r="T8902" s="548"/>
      <c r="U8902" s="99"/>
    </row>
    <row r="8903" spans="1:21" ht="19.5" customHeight="1">
      <c r="A8903" s="545">
        <v>103705</v>
      </c>
      <c r="B8903" s="545" t="s">
        <v>6252</v>
      </c>
      <c r="C8903" s="545" t="s">
        <v>216</v>
      </c>
      <c r="D8903" s="546">
        <v>46052</v>
      </c>
      <c r="E8903" s="171" t="str">
        <f t="shared" si="139"/>
        <v>2026</v>
      </c>
      <c r="F8903" s="547">
        <v>44</v>
      </c>
      <c r="G8903" s="548">
        <v>0.19</v>
      </c>
      <c r="H8903" s="547">
        <v>36.97</v>
      </c>
      <c r="I8903" s="545" t="s">
        <v>12701</v>
      </c>
      <c r="J8903" s="545" t="s">
        <v>13307</v>
      </c>
      <c r="K8903" s="545" t="s">
        <v>13413</v>
      </c>
      <c r="L8903" s="545" t="s">
        <v>13413</v>
      </c>
      <c r="M8903" s="548" t="s">
        <v>13758</v>
      </c>
      <c r="N8903" s="545" t="s">
        <v>13413</v>
      </c>
      <c r="O8903" s="545" t="s">
        <v>13413</v>
      </c>
      <c r="P8903" s="549">
        <v>6475</v>
      </c>
      <c r="Q8903" s="549">
        <v>1</v>
      </c>
      <c r="R8903" s="549">
        <v>10</v>
      </c>
      <c r="S8903" s="548">
        <v>2228</v>
      </c>
      <c r="T8903" s="548"/>
      <c r="U8903" s="99"/>
    </row>
    <row r="8904" spans="1:21" ht="19.5" customHeight="1">
      <c r="A8904" s="545">
        <v>103706</v>
      </c>
      <c r="B8904" s="545" t="s">
        <v>4400</v>
      </c>
      <c r="C8904" s="545" t="s">
        <v>903</v>
      </c>
      <c r="D8904" s="546"/>
      <c r="E8904" s="171" t="str">
        <f t="shared" si="139"/>
        <v>1900</v>
      </c>
      <c r="F8904" s="547">
        <v>0</v>
      </c>
      <c r="G8904" s="548">
        <v>0</v>
      </c>
      <c r="H8904" s="547">
        <v>0</v>
      </c>
      <c r="I8904" s="545" t="s">
        <v>12973</v>
      </c>
      <c r="J8904" s="545"/>
      <c r="K8904" s="545" t="s">
        <v>13413</v>
      </c>
      <c r="L8904" s="545" t="s">
        <v>13413</v>
      </c>
      <c r="M8904" s="548" t="s">
        <v>13868</v>
      </c>
      <c r="N8904" s="545" t="s">
        <v>13413</v>
      </c>
      <c r="O8904" s="545" t="s">
        <v>13413</v>
      </c>
      <c r="P8904" s="549">
        <v>6476</v>
      </c>
      <c r="Q8904" s="549">
        <v>2</v>
      </c>
      <c r="R8904" s="549">
        <v>59</v>
      </c>
      <c r="S8904" s="548"/>
      <c r="T8904" s="548"/>
      <c r="U8904" s="99"/>
    </row>
    <row r="8905" spans="1:21" ht="19.5" customHeight="1">
      <c r="A8905" s="545">
        <v>103707</v>
      </c>
      <c r="B8905" s="545" t="s">
        <v>10120</v>
      </c>
      <c r="C8905" s="545" t="s">
        <v>922</v>
      </c>
      <c r="D8905" s="546"/>
      <c r="E8905" s="171" t="str">
        <f t="shared" si="139"/>
        <v>1900</v>
      </c>
      <c r="F8905" s="547">
        <v>0</v>
      </c>
      <c r="G8905" s="548">
        <v>0</v>
      </c>
      <c r="H8905" s="547">
        <v>0</v>
      </c>
      <c r="I8905" s="545" t="s">
        <v>12973</v>
      </c>
      <c r="J8905" s="545"/>
      <c r="K8905" s="545" t="s">
        <v>13413</v>
      </c>
      <c r="L8905" s="545" t="s">
        <v>13413</v>
      </c>
      <c r="M8905" s="548" t="s">
        <v>13868</v>
      </c>
      <c r="N8905" s="545" t="s">
        <v>13413</v>
      </c>
      <c r="O8905" s="545" t="s">
        <v>13413</v>
      </c>
      <c r="P8905" s="549">
        <v>6477</v>
      </c>
      <c r="Q8905" s="549">
        <v>2</v>
      </c>
      <c r="R8905" s="549">
        <v>59</v>
      </c>
      <c r="S8905" s="548"/>
      <c r="T8905" s="548"/>
      <c r="U8905" s="99"/>
    </row>
    <row r="8906" spans="1:21" ht="19.5" customHeight="1">
      <c r="A8906" s="545">
        <v>103708</v>
      </c>
      <c r="B8906" s="545" t="s">
        <v>4315</v>
      </c>
      <c r="C8906" s="545" t="s">
        <v>216</v>
      </c>
      <c r="D8906" s="546"/>
      <c r="E8906" s="171" t="str">
        <f t="shared" si="139"/>
        <v>1900</v>
      </c>
      <c r="F8906" s="547">
        <v>0</v>
      </c>
      <c r="G8906" s="548">
        <v>0</v>
      </c>
      <c r="H8906" s="547">
        <v>0</v>
      </c>
      <c r="I8906" s="545" t="s">
        <v>12973</v>
      </c>
      <c r="J8906" s="545"/>
      <c r="K8906" s="545" t="s">
        <v>13413</v>
      </c>
      <c r="L8906" s="545" t="s">
        <v>13413</v>
      </c>
      <c r="M8906" s="548" t="s">
        <v>13868</v>
      </c>
      <c r="N8906" s="545" t="s">
        <v>13413</v>
      </c>
      <c r="O8906" s="545" t="s">
        <v>13413</v>
      </c>
      <c r="P8906" s="549">
        <v>6478</v>
      </c>
      <c r="Q8906" s="549">
        <v>2</v>
      </c>
      <c r="R8906" s="549">
        <v>59</v>
      </c>
      <c r="S8906" s="548"/>
      <c r="T8906" s="548"/>
      <c r="U8906" s="99"/>
    </row>
    <row r="8907" spans="1:21" ht="19.5" customHeight="1">
      <c r="A8907" s="545">
        <v>103709</v>
      </c>
      <c r="B8907" s="545" t="s">
        <v>10119</v>
      </c>
      <c r="C8907" s="545" t="s">
        <v>216</v>
      </c>
      <c r="D8907" s="546"/>
      <c r="E8907" s="171" t="str">
        <f t="shared" si="139"/>
        <v>1900</v>
      </c>
      <c r="F8907" s="547">
        <v>0</v>
      </c>
      <c r="G8907" s="548">
        <v>0</v>
      </c>
      <c r="H8907" s="547">
        <v>0</v>
      </c>
      <c r="I8907" s="545" t="s">
        <v>12973</v>
      </c>
      <c r="J8907" s="545"/>
      <c r="K8907" s="545" t="s">
        <v>13413</v>
      </c>
      <c r="L8907" s="545" t="s">
        <v>13413</v>
      </c>
      <c r="M8907" s="548" t="s">
        <v>13758</v>
      </c>
      <c r="N8907" s="545" t="s">
        <v>13413</v>
      </c>
      <c r="O8907" s="545" t="s">
        <v>13413</v>
      </c>
      <c r="P8907" s="549">
        <v>6479</v>
      </c>
      <c r="Q8907" s="549">
        <v>1</v>
      </c>
      <c r="R8907" s="549">
        <v>59</v>
      </c>
      <c r="S8907" s="548"/>
      <c r="T8907" s="548"/>
      <c r="U8907" s="99"/>
    </row>
    <row r="8908" spans="1:21" ht="19.5" customHeight="1">
      <c r="A8908" s="545">
        <v>103710</v>
      </c>
      <c r="B8908" s="545" t="s">
        <v>4357</v>
      </c>
      <c r="C8908" s="545" t="s">
        <v>216</v>
      </c>
      <c r="D8908" s="546"/>
      <c r="E8908" s="171" t="str">
        <f t="shared" si="139"/>
        <v>1900</v>
      </c>
      <c r="F8908" s="547">
        <v>0</v>
      </c>
      <c r="G8908" s="548">
        <v>0</v>
      </c>
      <c r="H8908" s="547">
        <v>0</v>
      </c>
      <c r="I8908" s="545" t="s">
        <v>12973</v>
      </c>
      <c r="J8908" s="545"/>
      <c r="K8908" s="545" t="s">
        <v>13413</v>
      </c>
      <c r="L8908" s="545" t="s">
        <v>13413</v>
      </c>
      <c r="M8908" s="548" t="s">
        <v>13758</v>
      </c>
      <c r="N8908" s="545" t="s">
        <v>13413</v>
      </c>
      <c r="O8908" s="545" t="s">
        <v>13413</v>
      </c>
      <c r="P8908" s="549">
        <v>6480</v>
      </c>
      <c r="Q8908" s="549">
        <v>1</v>
      </c>
      <c r="R8908" s="549">
        <v>59</v>
      </c>
      <c r="S8908" s="548"/>
      <c r="T8908" s="548"/>
      <c r="U8908" s="99"/>
    </row>
    <row r="8909" spans="1:21" ht="19.5" customHeight="1">
      <c r="A8909" s="545">
        <v>103711</v>
      </c>
      <c r="B8909" s="545" t="s">
        <v>10118</v>
      </c>
      <c r="C8909" s="545" t="s">
        <v>216</v>
      </c>
      <c r="D8909" s="546"/>
      <c r="E8909" s="171" t="str">
        <f t="shared" si="139"/>
        <v>1900</v>
      </c>
      <c r="F8909" s="547">
        <v>0</v>
      </c>
      <c r="G8909" s="548">
        <v>0</v>
      </c>
      <c r="H8909" s="547">
        <v>0</v>
      </c>
      <c r="I8909" s="545" t="s">
        <v>12647</v>
      </c>
      <c r="J8909" s="545"/>
      <c r="K8909" s="545" t="s">
        <v>13413</v>
      </c>
      <c r="L8909" s="545" t="s">
        <v>13413</v>
      </c>
      <c r="M8909" s="548" t="s">
        <v>13758</v>
      </c>
      <c r="N8909" s="545" t="s">
        <v>13413</v>
      </c>
      <c r="O8909" s="545" t="s">
        <v>13413</v>
      </c>
      <c r="P8909" s="549">
        <v>6481</v>
      </c>
      <c r="Q8909" s="549">
        <v>1</v>
      </c>
      <c r="R8909" s="549">
        <v>26</v>
      </c>
      <c r="S8909" s="548"/>
      <c r="T8909" s="548"/>
      <c r="U8909" s="99"/>
    </row>
    <row r="8910" spans="1:21" ht="19.5" customHeight="1">
      <c r="A8910" s="545">
        <v>103712</v>
      </c>
      <c r="B8910" s="545" t="s">
        <v>4260</v>
      </c>
      <c r="C8910" s="545" t="s">
        <v>4504</v>
      </c>
      <c r="D8910" s="546"/>
      <c r="E8910" s="171" t="str">
        <f t="shared" si="139"/>
        <v>1900</v>
      </c>
      <c r="F8910" s="547">
        <v>0</v>
      </c>
      <c r="G8910" s="548">
        <v>0</v>
      </c>
      <c r="H8910" s="547">
        <v>0</v>
      </c>
      <c r="I8910" s="545" t="s">
        <v>12973</v>
      </c>
      <c r="J8910" s="545"/>
      <c r="K8910" s="545" t="s">
        <v>13413</v>
      </c>
      <c r="L8910" s="545" t="s">
        <v>13413</v>
      </c>
      <c r="M8910" s="548" t="s">
        <v>13758</v>
      </c>
      <c r="N8910" s="545" t="s">
        <v>13413</v>
      </c>
      <c r="O8910" s="545" t="s">
        <v>13413</v>
      </c>
      <c r="P8910" s="549">
        <v>6482</v>
      </c>
      <c r="Q8910" s="549">
        <v>1</v>
      </c>
      <c r="R8910" s="549">
        <v>59</v>
      </c>
      <c r="S8910" s="548"/>
      <c r="T8910" s="548"/>
      <c r="U8910" s="99"/>
    </row>
    <row r="8911" spans="1:21" ht="19.5" customHeight="1">
      <c r="A8911" s="545">
        <v>103713</v>
      </c>
      <c r="B8911" s="545" t="s">
        <v>3653</v>
      </c>
      <c r="C8911" s="545" t="s">
        <v>4552</v>
      </c>
      <c r="D8911" s="546"/>
      <c r="E8911" s="171" t="str">
        <f t="shared" si="139"/>
        <v>1900</v>
      </c>
      <c r="F8911" s="547">
        <v>0</v>
      </c>
      <c r="G8911" s="548">
        <v>0</v>
      </c>
      <c r="H8911" s="547">
        <v>0</v>
      </c>
      <c r="I8911" s="545" t="s">
        <v>12758</v>
      </c>
      <c r="J8911" s="545"/>
      <c r="K8911" s="545" t="s">
        <v>13413</v>
      </c>
      <c r="L8911" s="545" t="s">
        <v>13413</v>
      </c>
      <c r="M8911" s="548" t="s">
        <v>13758</v>
      </c>
      <c r="N8911" s="545" t="s">
        <v>13413</v>
      </c>
      <c r="O8911" s="545" t="s">
        <v>13413</v>
      </c>
      <c r="P8911" s="549">
        <v>6483</v>
      </c>
      <c r="Q8911" s="549">
        <v>1</v>
      </c>
      <c r="R8911" s="549">
        <v>164</v>
      </c>
      <c r="S8911" s="548"/>
      <c r="T8911" s="548"/>
      <c r="U8911" s="99"/>
    </row>
    <row r="8912" spans="1:21" ht="19.5" customHeight="1">
      <c r="A8912" s="545">
        <v>103714</v>
      </c>
      <c r="B8912" s="545" t="s">
        <v>10117</v>
      </c>
      <c r="C8912" s="545" t="s">
        <v>4552</v>
      </c>
      <c r="D8912" s="546"/>
      <c r="E8912" s="171" t="str">
        <f t="shared" si="139"/>
        <v>1900</v>
      </c>
      <c r="F8912" s="547">
        <v>0</v>
      </c>
      <c r="G8912" s="548">
        <v>0</v>
      </c>
      <c r="H8912" s="547">
        <v>0</v>
      </c>
      <c r="I8912" s="545" t="s">
        <v>12973</v>
      </c>
      <c r="J8912" s="545"/>
      <c r="K8912" s="545" t="s">
        <v>13413</v>
      </c>
      <c r="L8912" s="545" t="s">
        <v>13413</v>
      </c>
      <c r="M8912" s="548" t="s">
        <v>13758</v>
      </c>
      <c r="N8912" s="545" t="s">
        <v>13413</v>
      </c>
      <c r="O8912" s="545" t="s">
        <v>13413</v>
      </c>
      <c r="P8912" s="549">
        <v>6484</v>
      </c>
      <c r="Q8912" s="549">
        <v>1</v>
      </c>
      <c r="R8912" s="549">
        <v>59</v>
      </c>
      <c r="S8912" s="548"/>
      <c r="T8912" s="548"/>
      <c r="U8912" s="99"/>
    </row>
    <row r="8913" spans="1:21" ht="19.5" customHeight="1">
      <c r="A8913" s="545">
        <v>103715</v>
      </c>
      <c r="B8913" s="545" t="s">
        <v>10116</v>
      </c>
      <c r="C8913" s="545" t="s">
        <v>216</v>
      </c>
      <c r="D8913" s="546"/>
      <c r="E8913" s="171" t="str">
        <f t="shared" si="139"/>
        <v>1900</v>
      </c>
      <c r="F8913" s="547">
        <v>0</v>
      </c>
      <c r="G8913" s="548">
        <v>0</v>
      </c>
      <c r="H8913" s="547">
        <v>0</v>
      </c>
      <c r="I8913" s="545" t="s">
        <v>12758</v>
      </c>
      <c r="J8913" s="545"/>
      <c r="K8913" s="545" t="s">
        <v>13413</v>
      </c>
      <c r="L8913" s="545" t="s">
        <v>13413</v>
      </c>
      <c r="M8913" s="548" t="s">
        <v>13758</v>
      </c>
      <c r="N8913" s="545" t="s">
        <v>13413</v>
      </c>
      <c r="O8913" s="545" t="s">
        <v>13413</v>
      </c>
      <c r="P8913" s="549">
        <v>6485</v>
      </c>
      <c r="Q8913" s="549">
        <v>1</v>
      </c>
      <c r="R8913" s="549">
        <v>164</v>
      </c>
      <c r="S8913" s="548"/>
      <c r="T8913" s="548"/>
      <c r="U8913" s="99"/>
    </row>
    <row r="8914" spans="1:21" ht="19.5" customHeight="1">
      <c r="A8914" s="545">
        <v>103716</v>
      </c>
      <c r="B8914" s="545" t="s">
        <v>10115</v>
      </c>
      <c r="C8914" s="545" t="s">
        <v>216</v>
      </c>
      <c r="D8914" s="546"/>
      <c r="E8914" s="171" t="str">
        <f t="shared" si="139"/>
        <v>1900</v>
      </c>
      <c r="F8914" s="547">
        <v>0</v>
      </c>
      <c r="G8914" s="548">
        <v>0</v>
      </c>
      <c r="H8914" s="547">
        <v>0</v>
      </c>
      <c r="I8914" s="545" t="s">
        <v>12637</v>
      </c>
      <c r="J8914" s="545"/>
      <c r="K8914" s="545" t="s">
        <v>13413</v>
      </c>
      <c r="L8914" s="545" t="s">
        <v>13413</v>
      </c>
      <c r="M8914" s="548" t="s">
        <v>13758</v>
      </c>
      <c r="N8914" s="545" t="s">
        <v>13413</v>
      </c>
      <c r="O8914" s="545" t="s">
        <v>13413</v>
      </c>
      <c r="P8914" s="549">
        <v>6486</v>
      </c>
      <c r="Q8914" s="549">
        <v>1</v>
      </c>
      <c r="R8914" s="549">
        <v>13</v>
      </c>
      <c r="S8914" s="548"/>
      <c r="T8914" s="548"/>
      <c r="U8914" s="99"/>
    </row>
    <row r="8915" spans="1:21" ht="19.5" customHeight="1">
      <c r="A8915" s="545">
        <v>103717</v>
      </c>
      <c r="B8915" s="545" t="s">
        <v>4388</v>
      </c>
      <c r="C8915" s="545" t="s">
        <v>216</v>
      </c>
      <c r="D8915" s="546"/>
      <c r="E8915" s="171" t="str">
        <f t="shared" si="139"/>
        <v>1900</v>
      </c>
      <c r="F8915" s="547">
        <v>0</v>
      </c>
      <c r="G8915" s="548">
        <v>0</v>
      </c>
      <c r="H8915" s="547">
        <v>0</v>
      </c>
      <c r="I8915" s="545" t="s">
        <v>12973</v>
      </c>
      <c r="J8915" s="545"/>
      <c r="K8915" s="545" t="s">
        <v>19118</v>
      </c>
      <c r="L8915" s="545" t="s">
        <v>13413</v>
      </c>
      <c r="M8915" s="548" t="s">
        <v>13758</v>
      </c>
      <c r="N8915" s="545" t="s">
        <v>13413</v>
      </c>
      <c r="O8915" s="545" t="s">
        <v>13413</v>
      </c>
      <c r="P8915" s="549">
        <v>6487</v>
      </c>
      <c r="Q8915" s="549">
        <v>1</v>
      </c>
      <c r="R8915" s="549">
        <v>59</v>
      </c>
      <c r="S8915" s="548"/>
      <c r="T8915" s="548"/>
      <c r="U8915" s="99"/>
    </row>
    <row r="8916" spans="1:21" ht="19.5" customHeight="1">
      <c r="A8916" s="545">
        <v>103718</v>
      </c>
      <c r="B8916" s="545" t="s">
        <v>4153</v>
      </c>
      <c r="C8916" s="545" t="s">
        <v>4504</v>
      </c>
      <c r="D8916" s="546"/>
      <c r="E8916" s="171" t="str">
        <f t="shared" si="139"/>
        <v>1900</v>
      </c>
      <c r="F8916" s="547">
        <v>0</v>
      </c>
      <c r="G8916" s="548">
        <v>0</v>
      </c>
      <c r="H8916" s="547">
        <v>0</v>
      </c>
      <c r="I8916" s="545" t="s">
        <v>12973</v>
      </c>
      <c r="J8916" s="545"/>
      <c r="K8916" s="545" t="s">
        <v>13413</v>
      </c>
      <c r="L8916" s="545" t="s">
        <v>13413</v>
      </c>
      <c r="M8916" s="548" t="s">
        <v>13758</v>
      </c>
      <c r="N8916" s="545" t="s">
        <v>13413</v>
      </c>
      <c r="O8916" s="545" t="s">
        <v>13413</v>
      </c>
      <c r="P8916" s="549">
        <v>6488</v>
      </c>
      <c r="Q8916" s="549">
        <v>1</v>
      </c>
      <c r="R8916" s="549">
        <v>59</v>
      </c>
      <c r="S8916" s="548"/>
      <c r="T8916" s="548"/>
      <c r="U8916" s="99"/>
    </row>
    <row r="8917" spans="1:21" ht="19.5" customHeight="1">
      <c r="A8917" s="545">
        <v>103719</v>
      </c>
      <c r="B8917" s="545" t="s">
        <v>4152</v>
      </c>
      <c r="C8917" s="545" t="s">
        <v>4504</v>
      </c>
      <c r="D8917" s="546"/>
      <c r="E8917" s="171" t="str">
        <f t="shared" si="139"/>
        <v>1900</v>
      </c>
      <c r="F8917" s="547">
        <v>0</v>
      </c>
      <c r="G8917" s="548">
        <v>0</v>
      </c>
      <c r="H8917" s="547">
        <v>0</v>
      </c>
      <c r="I8917" s="545" t="s">
        <v>12973</v>
      </c>
      <c r="J8917" s="545"/>
      <c r="K8917" s="545" t="s">
        <v>13413</v>
      </c>
      <c r="L8917" s="545" t="s">
        <v>13413</v>
      </c>
      <c r="M8917" s="548" t="s">
        <v>13758</v>
      </c>
      <c r="N8917" s="545" t="s">
        <v>13413</v>
      </c>
      <c r="O8917" s="545" t="s">
        <v>13413</v>
      </c>
      <c r="P8917" s="549">
        <v>6489</v>
      </c>
      <c r="Q8917" s="549">
        <v>1</v>
      </c>
      <c r="R8917" s="549">
        <v>59</v>
      </c>
      <c r="S8917" s="548"/>
      <c r="T8917" s="548"/>
      <c r="U8917" s="99"/>
    </row>
    <row r="8918" spans="1:21" ht="19.5" customHeight="1">
      <c r="A8918" s="545">
        <v>103720</v>
      </c>
      <c r="B8918" s="545" t="s">
        <v>4175</v>
      </c>
      <c r="C8918" s="545" t="s">
        <v>216</v>
      </c>
      <c r="D8918" s="546">
        <v>46052</v>
      </c>
      <c r="E8918" s="171" t="str">
        <f t="shared" si="139"/>
        <v>2026</v>
      </c>
      <c r="F8918" s="547">
        <v>33479</v>
      </c>
      <c r="G8918" s="548">
        <v>0.19</v>
      </c>
      <c r="H8918" s="547">
        <v>28133.61</v>
      </c>
      <c r="I8918" s="545" t="s">
        <v>12679</v>
      </c>
      <c r="J8918" s="545" t="s">
        <v>13307</v>
      </c>
      <c r="K8918" s="545" t="s">
        <v>13413</v>
      </c>
      <c r="L8918" s="545" t="s">
        <v>13413</v>
      </c>
      <c r="M8918" s="548" t="s">
        <v>13758</v>
      </c>
      <c r="N8918" s="545" t="s">
        <v>13413</v>
      </c>
      <c r="O8918" s="545" t="s">
        <v>13413</v>
      </c>
      <c r="P8918" s="549">
        <v>6490</v>
      </c>
      <c r="Q8918" s="549">
        <v>1</v>
      </c>
      <c r="R8918" s="549">
        <v>88</v>
      </c>
      <c r="S8918" s="548">
        <v>2228</v>
      </c>
      <c r="T8918" s="548"/>
      <c r="U8918" s="99"/>
    </row>
    <row r="8919" spans="1:21" ht="19.5" customHeight="1">
      <c r="A8919" s="545">
        <v>103721</v>
      </c>
      <c r="B8919" s="545" t="s">
        <v>4136</v>
      </c>
      <c r="C8919" s="545" t="s">
        <v>216</v>
      </c>
      <c r="D8919" s="546"/>
      <c r="E8919" s="171" t="str">
        <f t="shared" si="139"/>
        <v>1900</v>
      </c>
      <c r="F8919" s="547">
        <v>0</v>
      </c>
      <c r="G8919" s="548">
        <v>0</v>
      </c>
      <c r="H8919" s="547">
        <v>0</v>
      </c>
      <c r="I8919" s="545" t="s">
        <v>12973</v>
      </c>
      <c r="J8919" s="545"/>
      <c r="K8919" s="545" t="s">
        <v>13413</v>
      </c>
      <c r="L8919" s="545" t="s">
        <v>13413</v>
      </c>
      <c r="M8919" s="548" t="s">
        <v>13758</v>
      </c>
      <c r="N8919" s="545" t="s">
        <v>13413</v>
      </c>
      <c r="O8919" s="545" t="s">
        <v>13413</v>
      </c>
      <c r="P8919" s="549">
        <v>6491</v>
      </c>
      <c r="Q8919" s="549">
        <v>1</v>
      </c>
      <c r="R8919" s="549">
        <v>59</v>
      </c>
      <c r="S8919" s="548"/>
      <c r="T8919" s="548"/>
      <c r="U8919" s="99"/>
    </row>
    <row r="8920" spans="1:21" ht="19.5" customHeight="1">
      <c r="A8920" s="545">
        <v>103722</v>
      </c>
      <c r="B8920" s="545" t="s">
        <v>10114</v>
      </c>
      <c r="C8920" s="545" t="s">
        <v>216</v>
      </c>
      <c r="D8920" s="546"/>
      <c r="E8920" s="171" t="str">
        <f t="shared" si="139"/>
        <v>1900</v>
      </c>
      <c r="F8920" s="547">
        <v>0</v>
      </c>
      <c r="G8920" s="548">
        <v>0</v>
      </c>
      <c r="H8920" s="547">
        <v>0</v>
      </c>
      <c r="I8920" s="545" t="s">
        <v>12973</v>
      </c>
      <c r="J8920" s="545"/>
      <c r="K8920" s="545" t="s">
        <v>13413</v>
      </c>
      <c r="L8920" s="545" t="s">
        <v>13413</v>
      </c>
      <c r="M8920" s="548" t="s">
        <v>13758</v>
      </c>
      <c r="N8920" s="545" t="s">
        <v>13413</v>
      </c>
      <c r="O8920" s="545" t="s">
        <v>13413</v>
      </c>
      <c r="P8920" s="549">
        <v>6492</v>
      </c>
      <c r="Q8920" s="549">
        <v>1</v>
      </c>
      <c r="R8920" s="549">
        <v>59</v>
      </c>
      <c r="S8920" s="548"/>
      <c r="T8920" s="548"/>
      <c r="U8920" s="99"/>
    </row>
    <row r="8921" spans="1:21" ht="19.5" customHeight="1">
      <c r="A8921" s="545">
        <v>103723</v>
      </c>
      <c r="B8921" s="545" t="s">
        <v>8248</v>
      </c>
      <c r="C8921" s="545" t="s">
        <v>216</v>
      </c>
      <c r="D8921" s="546">
        <v>43530</v>
      </c>
      <c r="E8921" s="171" t="str">
        <f t="shared" si="139"/>
        <v>2019</v>
      </c>
      <c r="F8921" s="547">
        <v>14300</v>
      </c>
      <c r="G8921" s="548">
        <v>0.19</v>
      </c>
      <c r="H8921" s="547">
        <v>12016.81</v>
      </c>
      <c r="I8921" s="545" t="s">
        <v>12973</v>
      </c>
      <c r="J8921" s="545" t="s">
        <v>13296</v>
      </c>
      <c r="K8921" s="545" t="s">
        <v>13413</v>
      </c>
      <c r="L8921" s="545" t="s">
        <v>13413</v>
      </c>
      <c r="M8921" s="548" t="s">
        <v>13758</v>
      </c>
      <c r="N8921" s="545" t="s">
        <v>13413</v>
      </c>
      <c r="O8921" s="545" t="s">
        <v>13413</v>
      </c>
      <c r="P8921" s="549">
        <v>6493</v>
      </c>
      <c r="Q8921" s="549">
        <v>1</v>
      </c>
      <c r="R8921" s="549">
        <v>59</v>
      </c>
      <c r="S8921" s="548">
        <v>2218</v>
      </c>
      <c r="T8921" s="548"/>
      <c r="U8921" s="99"/>
    </row>
    <row r="8922" spans="1:21" ht="19.5" customHeight="1">
      <c r="A8922" s="545">
        <v>103724</v>
      </c>
      <c r="B8922" s="545" t="s">
        <v>4299</v>
      </c>
      <c r="C8922" s="545" t="s">
        <v>216</v>
      </c>
      <c r="D8922" s="546"/>
      <c r="E8922" s="171" t="str">
        <f t="shared" si="139"/>
        <v>1900</v>
      </c>
      <c r="F8922" s="547">
        <v>0</v>
      </c>
      <c r="G8922" s="548">
        <v>0</v>
      </c>
      <c r="H8922" s="547">
        <v>0</v>
      </c>
      <c r="I8922" s="545" t="s">
        <v>12973</v>
      </c>
      <c r="J8922" s="545"/>
      <c r="K8922" s="545" t="s">
        <v>13413</v>
      </c>
      <c r="L8922" s="545" t="s">
        <v>13413</v>
      </c>
      <c r="M8922" s="548" t="s">
        <v>13758</v>
      </c>
      <c r="N8922" s="545" t="s">
        <v>13413</v>
      </c>
      <c r="O8922" s="545" t="s">
        <v>13413</v>
      </c>
      <c r="P8922" s="549">
        <v>6494</v>
      </c>
      <c r="Q8922" s="549">
        <v>1</v>
      </c>
      <c r="R8922" s="549">
        <v>59</v>
      </c>
      <c r="S8922" s="548"/>
      <c r="T8922" s="548"/>
      <c r="U8922" s="99"/>
    </row>
    <row r="8923" spans="1:21" ht="19.5" customHeight="1">
      <c r="A8923" s="545">
        <v>103725</v>
      </c>
      <c r="B8923" s="545" t="s">
        <v>4190</v>
      </c>
      <c r="C8923" s="545" t="s">
        <v>216</v>
      </c>
      <c r="D8923" s="546"/>
      <c r="E8923" s="171" t="str">
        <f t="shared" si="139"/>
        <v>1900</v>
      </c>
      <c r="F8923" s="547">
        <v>0</v>
      </c>
      <c r="G8923" s="548">
        <v>0</v>
      </c>
      <c r="H8923" s="547">
        <v>0</v>
      </c>
      <c r="I8923" s="545" t="s">
        <v>12973</v>
      </c>
      <c r="J8923" s="545"/>
      <c r="K8923" s="545" t="s">
        <v>13413</v>
      </c>
      <c r="L8923" s="545" t="s">
        <v>13413</v>
      </c>
      <c r="M8923" s="548" t="s">
        <v>13758</v>
      </c>
      <c r="N8923" s="545" t="s">
        <v>13413</v>
      </c>
      <c r="O8923" s="545" t="s">
        <v>13413</v>
      </c>
      <c r="P8923" s="549">
        <v>6495</v>
      </c>
      <c r="Q8923" s="549">
        <v>1</v>
      </c>
      <c r="R8923" s="549">
        <v>59</v>
      </c>
      <c r="S8923" s="548"/>
      <c r="T8923" s="548"/>
      <c r="U8923" s="99"/>
    </row>
    <row r="8924" spans="1:21" ht="19.5" customHeight="1">
      <c r="A8924" s="545">
        <v>103726</v>
      </c>
      <c r="B8924" s="545" t="s">
        <v>4345</v>
      </c>
      <c r="C8924" s="545" t="s">
        <v>216</v>
      </c>
      <c r="D8924" s="546"/>
      <c r="E8924" s="171" t="str">
        <f t="shared" si="139"/>
        <v>1900</v>
      </c>
      <c r="F8924" s="547">
        <v>0</v>
      </c>
      <c r="G8924" s="548">
        <v>0</v>
      </c>
      <c r="H8924" s="547">
        <v>0</v>
      </c>
      <c r="I8924" s="545" t="s">
        <v>12973</v>
      </c>
      <c r="J8924" s="545"/>
      <c r="K8924" s="545" t="s">
        <v>13413</v>
      </c>
      <c r="L8924" s="545" t="s">
        <v>13413</v>
      </c>
      <c r="M8924" s="548" t="s">
        <v>13758</v>
      </c>
      <c r="N8924" s="545" t="s">
        <v>13413</v>
      </c>
      <c r="O8924" s="545" t="s">
        <v>13413</v>
      </c>
      <c r="P8924" s="549">
        <v>6496</v>
      </c>
      <c r="Q8924" s="549">
        <v>1</v>
      </c>
      <c r="R8924" s="549">
        <v>59</v>
      </c>
      <c r="S8924" s="548"/>
      <c r="T8924" s="548"/>
      <c r="U8924" s="99"/>
    </row>
    <row r="8925" spans="1:21" ht="19.5" customHeight="1">
      <c r="A8925" s="545">
        <v>103727</v>
      </c>
      <c r="B8925" s="545" t="s">
        <v>8373</v>
      </c>
      <c r="C8925" s="545" t="s">
        <v>216</v>
      </c>
      <c r="D8925" s="546">
        <v>46052</v>
      </c>
      <c r="E8925" s="171" t="str">
        <f t="shared" si="139"/>
        <v>2026</v>
      </c>
      <c r="F8925" s="547">
        <v>2693293</v>
      </c>
      <c r="G8925" s="548">
        <v>0.19</v>
      </c>
      <c r="H8925" s="547">
        <v>2263271.4300000002</v>
      </c>
      <c r="I8925" s="545" t="s">
        <v>12647</v>
      </c>
      <c r="J8925" s="545" t="s">
        <v>13307</v>
      </c>
      <c r="K8925" s="545" t="s">
        <v>13413</v>
      </c>
      <c r="L8925" s="545" t="s">
        <v>13413</v>
      </c>
      <c r="M8925" s="548" t="s">
        <v>13758</v>
      </c>
      <c r="N8925" s="545" t="s">
        <v>13413</v>
      </c>
      <c r="O8925" s="545" t="s">
        <v>13413</v>
      </c>
      <c r="P8925" s="549">
        <v>6497</v>
      </c>
      <c r="Q8925" s="549">
        <v>1</v>
      </c>
      <c r="R8925" s="549">
        <v>26</v>
      </c>
      <c r="S8925" s="548">
        <v>2228</v>
      </c>
      <c r="T8925" s="548"/>
      <c r="U8925" s="99"/>
    </row>
    <row r="8926" spans="1:21" ht="19.5" customHeight="1">
      <c r="A8926" s="545">
        <v>103735</v>
      </c>
      <c r="B8926" s="545" t="s">
        <v>8372</v>
      </c>
      <c r="C8926" s="545" t="s">
        <v>216</v>
      </c>
      <c r="D8926" s="546">
        <v>46052</v>
      </c>
      <c r="E8926" s="171" t="str">
        <f t="shared" si="139"/>
        <v>2026</v>
      </c>
      <c r="F8926" s="547">
        <v>4225494</v>
      </c>
      <c r="G8926" s="548">
        <v>0.19</v>
      </c>
      <c r="H8926" s="547">
        <v>3550835.29</v>
      </c>
      <c r="I8926" s="545" t="s">
        <v>12647</v>
      </c>
      <c r="J8926" s="545" t="s">
        <v>13307</v>
      </c>
      <c r="K8926" s="545" t="s">
        <v>13413</v>
      </c>
      <c r="L8926" s="545" t="s">
        <v>13413</v>
      </c>
      <c r="M8926" s="548" t="s">
        <v>13758</v>
      </c>
      <c r="N8926" s="545" t="s">
        <v>13413</v>
      </c>
      <c r="O8926" s="545" t="s">
        <v>13413</v>
      </c>
      <c r="P8926" s="549">
        <v>6504</v>
      </c>
      <c r="Q8926" s="549">
        <v>1</v>
      </c>
      <c r="R8926" s="549">
        <v>26</v>
      </c>
      <c r="S8926" s="548">
        <v>2228</v>
      </c>
      <c r="T8926" s="548"/>
      <c r="U8926" s="99"/>
    </row>
    <row r="8927" spans="1:21" ht="19.5" customHeight="1">
      <c r="A8927" s="545">
        <v>103736</v>
      </c>
      <c r="B8927" s="545" t="s">
        <v>3457</v>
      </c>
      <c r="C8927" s="545" t="s">
        <v>216</v>
      </c>
      <c r="D8927" s="546">
        <v>45491</v>
      </c>
      <c r="E8927" s="171" t="str">
        <f t="shared" si="139"/>
        <v>2024</v>
      </c>
      <c r="F8927" s="547">
        <v>52937</v>
      </c>
      <c r="G8927" s="548">
        <v>0.19</v>
      </c>
      <c r="H8927" s="547">
        <v>44484.87</v>
      </c>
      <c r="I8927" s="545" t="s">
        <v>12647</v>
      </c>
      <c r="J8927" s="545" t="s">
        <v>13307</v>
      </c>
      <c r="K8927" s="545" t="s">
        <v>13413</v>
      </c>
      <c r="L8927" s="545" t="s">
        <v>13413</v>
      </c>
      <c r="M8927" s="548" t="s">
        <v>13758</v>
      </c>
      <c r="N8927" s="545" t="s">
        <v>13413</v>
      </c>
      <c r="O8927" s="545" t="s">
        <v>13413</v>
      </c>
      <c r="P8927" s="549">
        <v>6505</v>
      </c>
      <c r="Q8927" s="549">
        <v>1</v>
      </c>
      <c r="R8927" s="549">
        <v>26</v>
      </c>
      <c r="S8927" s="548">
        <v>2228</v>
      </c>
      <c r="T8927" s="548"/>
      <c r="U8927" s="99"/>
    </row>
    <row r="8928" spans="1:21" ht="19.5" customHeight="1">
      <c r="A8928" s="545">
        <v>103737</v>
      </c>
      <c r="B8928" s="545" t="s">
        <v>3573</v>
      </c>
      <c r="C8928" s="545" t="s">
        <v>216</v>
      </c>
      <c r="D8928" s="546">
        <v>45009</v>
      </c>
      <c r="E8928" s="171" t="str">
        <f t="shared" si="139"/>
        <v>2023</v>
      </c>
      <c r="F8928" s="547">
        <v>582746</v>
      </c>
      <c r="G8928" s="548">
        <v>0.19</v>
      </c>
      <c r="H8928" s="547">
        <v>489702.52</v>
      </c>
      <c r="I8928" s="545" t="s">
        <v>12647</v>
      </c>
      <c r="J8928" s="545" t="s">
        <v>13297</v>
      </c>
      <c r="K8928" s="545" t="s">
        <v>13413</v>
      </c>
      <c r="L8928" s="545" t="s">
        <v>13413</v>
      </c>
      <c r="M8928" s="548" t="s">
        <v>13758</v>
      </c>
      <c r="N8928" s="545" t="s">
        <v>13413</v>
      </c>
      <c r="O8928" s="545" t="s">
        <v>13413</v>
      </c>
      <c r="P8928" s="549">
        <v>6506</v>
      </c>
      <c r="Q8928" s="549">
        <v>1</v>
      </c>
      <c r="R8928" s="549">
        <v>26</v>
      </c>
      <c r="S8928" s="548">
        <v>2257</v>
      </c>
      <c r="T8928" s="548"/>
      <c r="U8928" s="99"/>
    </row>
    <row r="8929" spans="1:21" ht="19.5" customHeight="1">
      <c r="A8929" s="545">
        <v>103738</v>
      </c>
      <c r="B8929" s="545" t="s">
        <v>3574</v>
      </c>
      <c r="C8929" s="545" t="s">
        <v>216</v>
      </c>
      <c r="D8929" s="546">
        <v>45009</v>
      </c>
      <c r="E8929" s="171" t="str">
        <f t="shared" si="139"/>
        <v>2023</v>
      </c>
      <c r="F8929" s="547">
        <v>343500</v>
      </c>
      <c r="G8929" s="548">
        <v>0.19</v>
      </c>
      <c r="H8929" s="547">
        <v>288655.46000000002</v>
      </c>
      <c r="I8929" s="545" t="s">
        <v>12647</v>
      </c>
      <c r="J8929" s="545" t="s">
        <v>13297</v>
      </c>
      <c r="K8929" s="545" t="s">
        <v>19119</v>
      </c>
      <c r="L8929" s="545" t="s">
        <v>13413</v>
      </c>
      <c r="M8929" s="548" t="s">
        <v>13758</v>
      </c>
      <c r="N8929" s="545" t="s">
        <v>13413</v>
      </c>
      <c r="O8929" s="545" t="s">
        <v>13413</v>
      </c>
      <c r="P8929" s="549">
        <v>6507</v>
      </c>
      <c r="Q8929" s="549">
        <v>1</v>
      </c>
      <c r="R8929" s="549">
        <v>26</v>
      </c>
      <c r="S8929" s="548">
        <v>2257</v>
      </c>
      <c r="T8929" s="548"/>
      <c r="U8929" s="99"/>
    </row>
    <row r="8930" spans="1:21" ht="19.5" customHeight="1">
      <c r="A8930" s="545">
        <v>103739</v>
      </c>
      <c r="B8930" s="545" t="s">
        <v>4073</v>
      </c>
      <c r="C8930" s="545" t="s">
        <v>216</v>
      </c>
      <c r="D8930" s="546"/>
      <c r="E8930" s="171" t="str">
        <f t="shared" si="139"/>
        <v>1900</v>
      </c>
      <c r="F8930" s="547">
        <v>0</v>
      </c>
      <c r="G8930" s="548">
        <v>0</v>
      </c>
      <c r="H8930" s="547">
        <v>0</v>
      </c>
      <c r="I8930" s="545" t="s">
        <v>12973</v>
      </c>
      <c r="J8930" s="545"/>
      <c r="K8930" s="545" t="s">
        <v>13413</v>
      </c>
      <c r="L8930" s="545" t="s">
        <v>13413</v>
      </c>
      <c r="M8930" s="548" t="s">
        <v>13758</v>
      </c>
      <c r="N8930" s="545" t="s">
        <v>13413</v>
      </c>
      <c r="O8930" s="545" t="s">
        <v>13413</v>
      </c>
      <c r="P8930" s="549">
        <v>6508</v>
      </c>
      <c r="Q8930" s="549">
        <v>1</v>
      </c>
      <c r="R8930" s="549">
        <v>59</v>
      </c>
      <c r="S8930" s="548"/>
      <c r="T8930" s="548"/>
      <c r="U8930" s="99"/>
    </row>
    <row r="8931" spans="1:21" ht="19.5" customHeight="1">
      <c r="A8931" s="545">
        <v>103740</v>
      </c>
      <c r="B8931" s="545" t="s">
        <v>8328</v>
      </c>
      <c r="C8931" s="545" t="s">
        <v>216</v>
      </c>
      <c r="D8931" s="546">
        <v>45014</v>
      </c>
      <c r="E8931" s="171" t="str">
        <f t="shared" si="139"/>
        <v>2023</v>
      </c>
      <c r="F8931" s="547">
        <v>96135.01</v>
      </c>
      <c r="G8931" s="548">
        <v>0.19</v>
      </c>
      <c r="H8931" s="547">
        <v>80785.72</v>
      </c>
      <c r="I8931" s="545" t="s">
        <v>12647</v>
      </c>
      <c r="J8931" s="545" t="s">
        <v>13297</v>
      </c>
      <c r="K8931" s="545" t="s">
        <v>13413</v>
      </c>
      <c r="L8931" s="545" t="s">
        <v>13413</v>
      </c>
      <c r="M8931" s="548" t="s">
        <v>13758</v>
      </c>
      <c r="N8931" s="545" t="s">
        <v>13413</v>
      </c>
      <c r="O8931" s="545" t="s">
        <v>13413</v>
      </c>
      <c r="P8931" s="549">
        <v>6509</v>
      </c>
      <c r="Q8931" s="549">
        <v>1</v>
      </c>
      <c r="R8931" s="549">
        <v>26</v>
      </c>
      <c r="S8931" s="548">
        <v>2257</v>
      </c>
      <c r="T8931" s="548"/>
      <c r="U8931" s="99"/>
    </row>
    <row r="8932" spans="1:21" ht="19.5" customHeight="1">
      <c r="A8932" s="545">
        <v>103741</v>
      </c>
      <c r="B8932" s="545" t="s">
        <v>3406</v>
      </c>
      <c r="C8932" s="545" t="s">
        <v>216</v>
      </c>
      <c r="D8932" s="546">
        <v>45015</v>
      </c>
      <c r="E8932" s="171" t="str">
        <f t="shared" si="139"/>
        <v>2023</v>
      </c>
      <c r="F8932" s="547">
        <v>47303</v>
      </c>
      <c r="G8932" s="548">
        <v>0.19</v>
      </c>
      <c r="H8932" s="547">
        <v>39750.42</v>
      </c>
      <c r="I8932" s="545" t="s">
        <v>12647</v>
      </c>
      <c r="J8932" s="545" t="s">
        <v>13297</v>
      </c>
      <c r="K8932" s="545" t="s">
        <v>13413</v>
      </c>
      <c r="L8932" s="545" t="s">
        <v>13413</v>
      </c>
      <c r="M8932" s="548" t="s">
        <v>13758</v>
      </c>
      <c r="N8932" s="545" t="s">
        <v>13413</v>
      </c>
      <c r="O8932" s="545" t="s">
        <v>13413</v>
      </c>
      <c r="P8932" s="549">
        <v>6510</v>
      </c>
      <c r="Q8932" s="549">
        <v>1</v>
      </c>
      <c r="R8932" s="549">
        <v>26</v>
      </c>
      <c r="S8932" s="548">
        <v>2257</v>
      </c>
      <c r="T8932" s="548"/>
      <c r="U8932" s="99"/>
    </row>
    <row r="8933" spans="1:21" ht="19.5" customHeight="1">
      <c r="A8933" s="545">
        <v>103742</v>
      </c>
      <c r="B8933" s="545" t="s">
        <v>3583</v>
      </c>
      <c r="C8933" s="545" t="s">
        <v>216</v>
      </c>
      <c r="D8933" s="546">
        <v>45015</v>
      </c>
      <c r="E8933" s="171" t="str">
        <f t="shared" si="139"/>
        <v>2023</v>
      </c>
      <c r="F8933" s="547">
        <v>1632401</v>
      </c>
      <c r="G8933" s="548">
        <v>0.19</v>
      </c>
      <c r="H8933" s="547">
        <v>1371765.55</v>
      </c>
      <c r="I8933" s="545" t="s">
        <v>12647</v>
      </c>
      <c r="J8933" s="545" t="s">
        <v>13297</v>
      </c>
      <c r="K8933" s="545" t="s">
        <v>13413</v>
      </c>
      <c r="L8933" s="545" t="s">
        <v>13413</v>
      </c>
      <c r="M8933" s="548" t="s">
        <v>13758</v>
      </c>
      <c r="N8933" s="545" t="s">
        <v>13413</v>
      </c>
      <c r="O8933" s="545" t="s">
        <v>13413</v>
      </c>
      <c r="P8933" s="549">
        <v>6511</v>
      </c>
      <c r="Q8933" s="549">
        <v>1</v>
      </c>
      <c r="R8933" s="549">
        <v>26</v>
      </c>
      <c r="S8933" s="548">
        <v>2257</v>
      </c>
      <c r="T8933" s="548"/>
      <c r="U8933" s="99"/>
    </row>
    <row r="8934" spans="1:21" ht="19.5" customHeight="1">
      <c r="A8934" s="545">
        <v>103743</v>
      </c>
      <c r="B8934" s="545" t="s">
        <v>3479</v>
      </c>
      <c r="C8934" s="545" t="s">
        <v>216</v>
      </c>
      <c r="D8934" s="546">
        <v>45015</v>
      </c>
      <c r="E8934" s="171" t="str">
        <f t="shared" si="139"/>
        <v>2023</v>
      </c>
      <c r="F8934" s="547">
        <v>95822</v>
      </c>
      <c r="G8934" s="548">
        <v>0.19</v>
      </c>
      <c r="H8934" s="547">
        <v>80522.69</v>
      </c>
      <c r="I8934" s="545" t="s">
        <v>12647</v>
      </c>
      <c r="J8934" s="545" t="s">
        <v>13297</v>
      </c>
      <c r="K8934" s="545" t="s">
        <v>19120</v>
      </c>
      <c r="L8934" s="545" t="s">
        <v>13413</v>
      </c>
      <c r="M8934" s="548" t="s">
        <v>13758</v>
      </c>
      <c r="N8934" s="545" t="s">
        <v>13413</v>
      </c>
      <c r="O8934" s="545" t="s">
        <v>13413</v>
      </c>
      <c r="P8934" s="549">
        <v>6512</v>
      </c>
      <c r="Q8934" s="549">
        <v>1</v>
      </c>
      <c r="R8934" s="549">
        <v>26</v>
      </c>
      <c r="S8934" s="548">
        <v>2257</v>
      </c>
      <c r="T8934" s="548"/>
      <c r="U8934" s="99"/>
    </row>
    <row r="8935" spans="1:21" ht="19.5" customHeight="1">
      <c r="A8935" s="545">
        <v>103744</v>
      </c>
      <c r="B8935" s="545" t="s">
        <v>3481</v>
      </c>
      <c r="C8935" s="545" t="s">
        <v>4552</v>
      </c>
      <c r="D8935" s="546">
        <v>45015</v>
      </c>
      <c r="E8935" s="171" t="str">
        <f t="shared" si="139"/>
        <v>2023</v>
      </c>
      <c r="F8935" s="547">
        <v>592330</v>
      </c>
      <c r="G8935" s="548">
        <v>0.19</v>
      </c>
      <c r="H8935" s="547">
        <v>497756.3</v>
      </c>
      <c r="I8935" s="545" t="s">
        <v>12647</v>
      </c>
      <c r="J8935" s="545" t="s">
        <v>13297</v>
      </c>
      <c r="K8935" s="545" t="s">
        <v>13413</v>
      </c>
      <c r="L8935" s="545" t="s">
        <v>13413</v>
      </c>
      <c r="M8935" s="548" t="s">
        <v>13758</v>
      </c>
      <c r="N8935" s="545" t="s">
        <v>13413</v>
      </c>
      <c r="O8935" s="545" t="s">
        <v>13413</v>
      </c>
      <c r="P8935" s="549">
        <v>6513</v>
      </c>
      <c r="Q8935" s="549">
        <v>1</v>
      </c>
      <c r="R8935" s="549">
        <v>26</v>
      </c>
      <c r="S8935" s="548">
        <v>2257</v>
      </c>
      <c r="T8935" s="548"/>
      <c r="U8935" s="99"/>
    </row>
    <row r="8936" spans="1:21" ht="19.5" customHeight="1">
      <c r="A8936" s="545">
        <v>103745</v>
      </c>
      <c r="B8936" s="545" t="s">
        <v>3520</v>
      </c>
      <c r="C8936" s="545" t="s">
        <v>216</v>
      </c>
      <c r="D8936" s="546">
        <v>45015</v>
      </c>
      <c r="E8936" s="171" t="str">
        <f t="shared" si="139"/>
        <v>2023</v>
      </c>
      <c r="F8936" s="547">
        <v>247832.01</v>
      </c>
      <c r="G8936" s="548">
        <v>0.19</v>
      </c>
      <c r="H8936" s="547">
        <v>208262.19</v>
      </c>
      <c r="I8936" s="545" t="s">
        <v>12647</v>
      </c>
      <c r="J8936" s="545" t="s">
        <v>13297</v>
      </c>
      <c r="K8936" s="545" t="s">
        <v>13413</v>
      </c>
      <c r="L8936" s="545" t="s">
        <v>13413</v>
      </c>
      <c r="M8936" s="548" t="s">
        <v>13758</v>
      </c>
      <c r="N8936" s="545" t="s">
        <v>13413</v>
      </c>
      <c r="O8936" s="545" t="s">
        <v>13413</v>
      </c>
      <c r="P8936" s="549">
        <v>6514</v>
      </c>
      <c r="Q8936" s="549">
        <v>1</v>
      </c>
      <c r="R8936" s="549">
        <v>26</v>
      </c>
      <c r="S8936" s="548">
        <v>2257</v>
      </c>
      <c r="T8936" s="548"/>
      <c r="U8936" s="99"/>
    </row>
    <row r="8937" spans="1:21" ht="19.5" customHeight="1">
      <c r="A8937" s="545">
        <v>103746</v>
      </c>
      <c r="B8937" s="545" t="s">
        <v>8241</v>
      </c>
      <c r="C8937" s="545" t="s">
        <v>216</v>
      </c>
      <c r="D8937" s="546">
        <v>45015</v>
      </c>
      <c r="E8937" s="171" t="str">
        <f t="shared" si="139"/>
        <v>2023</v>
      </c>
      <c r="F8937" s="547">
        <v>2755507</v>
      </c>
      <c r="G8937" s="548">
        <v>0.19</v>
      </c>
      <c r="H8937" s="547">
        <v>2315552.1</v>
      </c>
      <c r="I8937" s="545" t="s">
        <v>12647</v>
      </c>
      <c r="J8937" s="545" t="s">
        <v>13297</v>
      </c>
      <c r="K8937" s="545" t="s">
        <v>13413</v>
      </c>
      <c r="L8937" s="545" t="s">
        <v>13413</v>
      </c>
      <c r="M8937" s="548" t="s">
        <v>13758</v>
      </c>
      <c r="N8937" s="545" t="s">
        <v>13413</v>
      </c>
      <c r="O8937" s="545" t="s">
        <v>13413</v>
      </c>
      <c r="P8937" s="549">
        <v>6515</v>
      </c>
      <c r="Q8937" s="549">
        <v>1</v>
      </c>
      <c r="R8937" s="549">
        <v>26</v>
      </c>
      <c r="S8937" s="548">
        <v>2257</v>
      </c>
      <c r="T8937" s="548"/>
      <c r="U8937" s="99"/>
    </row>
    <row r="8938" spans="1:21" ht="19.5" customHeight="1">
      <c r="A8938" s="545">
        <v>103747</v>
      </c>
      <c r="B8938" s="545" t="s">
        <v>4065</v>
      </c>
      <c r="C8938" s="545" t="s">
        <v>216</v>
      </c>
      <c r="D8938" s="546"/>
      <c r="E8938" s="171" t="str">
        <f t="shared" si="139"/>
        <v>1900</v>
      </c>
      <c r="F8938" s="547">
        <v>0</v>
      </c>
      <c r="G8938" s="548">
        <v>0</v>
      </c>
      <c r="H8938" s="547">
        <v>0</v>
      </c>
      <c r="I8938" s="545" t="s">
        <v>12973</v>
      </c>
      <c r="J8938" s="545"/>
      <c r="K8938" s="545" t="s">
        <v>13413</v>
      </c>
      <c r="L8938" s="545" t="s">
        <v>13413</v>
      </c>
      <c r="M8938" s="548" t="s">
        <v>13758</v>
      </c>
      <c r="N8938" s="545" t="s">
        <v>13413</v>
      </c>
      <c r="O8938" s="545" t="s">
        <v>13413</v>
      </c>
      <c r="P8938" s="549">
        <v>6516</v>
      </c>
      <c r="Q8938" s="549">
        <v>1</v>
      </c>
      <c r="R8938" s="549">
        <v>59</v>
      </c>
      <c r="S8938" s="548"/>
      <c r="T8938" s="548"/>
      <c r="U8938" s="99"/>
    </row>
    <row r="8939" spans="1:21" ht="19.5" customHeight="1">
      <c r="A8939" s="545">
        <v>103748</v>
      </c>
      <c r="B8939" s="545" t="s">
        <v>6705</v>
      </c>
      <c r="C8939" s="545" t="s">
        <v>4552</v>
      </c>
      <c r="D8939" s="546">
        <v>45708</v>
      </c>
      <c r="E8939" s="171" t="str">
        <f t="shared" si="139"/>
        <v>2025</v>
      </c>
      <c r="F8939" s="547">
        <v>140388.18</v>
      </c>
      <c r="G8939" s="548">
        <v>0.19</v>
      </c>
      <c r="H8939" s="547">
        <v>117973.26</v>
      </c>
      <c r="I8939" s="545" t="s">
        <v>12647</v>
      </c>
      <c r="J8939" s="545" t="s">
        <v>13307</v>
      </c>
      <c r="K8939" s="545" t="s">
        <v>13413</v>
      </c>
      <c r="L8939" s="545" t="s">
        <v>13413</v>
      </c>
      <c r="M8939" s="548" t="s">
        <v>13758</v>
      </c>
      <c r="N8939" s="545" t="s">
        <v>13413</v>
      </c>
      <c r="O8939" s="545" t="s">
        <v>13413</v>
      </c>
      <c r="P8939" s="549">
        <v>6517</v>
      </c>
      <c r="Q8939" s="549">
        <v>1</v>
      </c>
      <c r="R8939" s="549">
        <v>26</v>
      </c>
      <c r="S8939" s="548">
        <v>2228</v>
      </c>
      <c r="T8939" s="548"/>
      <c r="U8939" s="99"/>
    </row>
    <row r="8940" spans="1:21" ht="19.5" customHeight="1">
      <c r="A8940" s="545">
        <v>103749</v>
      </c>
      <c r="B8940" s="545" t="s">
        <v>4227</v>
      </c>
      <c r="C8940" s="545" t="s">
        <v>216</v>
      </c>
      <c r="D8940" s="546"/>
      <c r="E8940" s="171" t="str">
        <f t="shared" si="139"/>
        <v>1900</v>
      </c>
      <c r="F8940" s="547">
        <v>0</v>
      </c>
      <c r="G8940" s="548">
        <v>0</v>
      </c>
      <c r="H8940" s="547">
        <v>0</v>
      </c>
      <c r="I8940" s="545" t="s">
        <v>12973</v>
      </c>
      <c r="J8940" s="545"/>
      <c r="K8940" s="545" t="s">
        <v>13413</v>
      </c>
      <c r="L8940" s="545" t="s">
        <v>13413</v>
      </c>
      <c r="M8940" s="548" t="s">
        <v>13758</v>
      </c>
      <c r="N8940" s="545" t="s">
        <v>13413</v>
      </c>
      <c r="O8940" s="545" t="s">
        <v>13413</v>
      </c>
      <c r="P8940" s="549">
        <v>6518</v>
      </c>
      <c r="Q8940" s="549">
        <v>1</v>
      </c>
      <c r="R8940" s="549">
        <v>59</v>
      </c>
      <c r="S8940" s="548"/>
      <c r="T8940" s="548"/>
      <c r="U8940" s="99"/>
    </row>
    <row r="8941" spans="1:21" ht="19.5" customHeight="1">
      <c r="A8941" s="545">
        <v>103750</v>
      </c>
      <c r="B8941" s="545" t="s">
        <v>4141</v>
      </c>
      <c r="C8941" s="545" t="s">
        <v>216</v>
      </c>
      <c r="D8941" s="546"/>
      <c r="E8941" s="171" t="str">
        <f t="shared" si="139"/>
        <v>1900</v>
      </c>
      <c r="F8941" s="547">
        <v>0</v>
      </c>
      <c r="G8941" s="548">
        <v>0</v>
      </c>
      <c r="H8941" s="547">
        <v>0</v>
      </c>
      <c r="I8941" s="545" t="s">
        <v>12973</v>
      </c>
      <c r="J8941" s="545"/>
      <c r="K8941" s="545" t="s">
        <v>13413</v>
      </c>
      <c r="L8941" s="545" t="s">
        <v>13413</v>
      </c>
      <c r="M8941" s="548" t="s">
        <v>13758</v>
      </c>
      <c r="N8941" s="545" t="s">
        <v>13413</v>
      </c>
      <c r="O8941" s="545" t="s">
        <v>13413</v>
      </c>
      <c r="P8941" s="549">
        <v>6519</v>
      </c>
      <c r="Q8941" s="549">
        <v>1</v>
      </c>
      <c r="R8941" s="549">
        <v>59</v>
      </c>
      <c r="S8941" s="548"/>
      <c r="T8941" s="548"/>
      <c r="U8941" s="99"/>
    </row>
    <row r="8942" spans="1:21" ht="19.5" customHeight="1">
      <c r="A8942" s="545">
        <v>103751</v>
      </c>
      <c r="B8942" s="545" t="s">
        <v>4322</v>
      </c>
      <c r="C8942" s="545" t="s">
        <v>216</v>
      </c>
      <c r="D8942" s="546"/>
      <c r="E8942" s="171" t="str">
        <f t="shared" si="139"/>
        <v>1900</v>
      </c>
      <c r="F8942" s="547">
        <v>0</v>
      </c>
      <c r="G8942" s="548">
        <v>0</v>
      </c>
      <c r="H8942" s="547">
        <v>0</v>
      </c>
      <c r="I8942" s="545" t="s">
        <v>12973</v>
      </c>
      <c r="J8942" s="545"/>
      <c r="K8942" s="545" t="s">
        <v>13413</v>
      </c>
      <c r="L8942" s="545" t="s">
        <v>13413</v>
      </c>
      <c r="M8942" s="548" t="s">
        <v>13758</v>
      </c>
      <c r="N8942" s="545" t="s">
        <v>13413</v>
      </c>
      <c r="O8942" s="545" t="s">
        <v>13413</v>
      </c>
      <c r="P8942" s="549">
        <v>6520</v>
      </c>
      <c r="Q8942" s="549">
        <v>1</v>
      </c>
      <c r="R8942" s="549">
        <v>59</v>
      </c>
      <c r="S8942" s="548"/>
      <c r="T8942" s="548"/>
      <c r="U8942" s="99"/>
    </row>
    <row r="8943" spans="1:21" ht="19.5" customHeight="1">
      <c r="A8943" s="545">
        <v>103752</v>
      </c>
      <c r="B8943" s="545" t="s">
        <v>4359</v>
      </c>
      <c r="C8943" s="545" t="s">
        <v>216</v>
      </c>
      <c r="D8943" s="546"/>
      <c r="E8943" s="171" t="str">
        <f t="shared" si="139"/>
        <v>1900</v>
      </c>
      <c r="F8943" s="547">
        <v>0</v>
      </c>
      <c r="G8943" s="548">
        <v>0</v>
      </c>
      <c r="H8943" s="547">
        <v>0</v>
      </c>
      <c r="I8943" s="545" t="s">
        <v>12973</v>
      </c>
      <c r="J8943" s="545"/>
      <c r="K8943" s="545" t="s">
        <v>13413</v>
      </c>
      <c r="L8943" s="545" t="s">
        <v>13413</v>
      </c>
      <c r="M8943" s="548" t="s">
        <v>13758</v>
      </c>
      <c r="N8943" s="545" t="s">
        <v>13413</v>
      </c>
      <c r="O8943" s="545" t="s">
        <v>13413</v>
      </c>
      <c r="P8943" s="549">
        <v>6521</v>
      </c>
      <c r="Q8943" s="549">
        <v>1</v>
      </c>
      <c r="R8943" s="549">
        <v>59</v>
      </c>
      <c r="S8943" s="548"/>
      <c r="T8943" s="548"/>
      <c r="U8943" s="99"/>
    </row>
    <row r="8944" spans="1:21" ht="19.5" customHeight="1">
      <c r="A8944" s="545">
        <v>103753</v>
      </c>
      <c r="B8944" s="545" t="s">
        <v>4320</v>
      </c>
      <c r="C8944" s="545" t="s">
        <v>216</v>
      </c>
      <c r="D8944" s="546"/>
      <c r="E8944" s="171" t="str">
        <f t="shared" si="139"/>
        <v>1900</v>
      </c>
      <c r="F8944" s="547">
        <v>0</v>
      </c>
      <c r="G8944" s="548">
        <v>0</v>
      </c>
      <c r="H8944" s="547">
        <v>0</v>
      </c>
      <c r="I8944" s="545" t="s">
        <v>12973</v>
      </c>
      <c r="J8944" s="545"/>
      <c r="K8944" s="545" t="s">
        <v>13413</v>
      </c>
      <c r="L8944" s="545" t="s">
        <v>13413</v>
      </c>
      <c r="M8944" s="548" t="s">
        <v>13758</v>
      </c>
      <c r="N8944" s="545" t="s">
        <v>13413</v>
      </c>
      <c r="O8944" s="545" t="s">
        <v>13413</v>
      </c>
      <c r="P8944" s="549">
        <v>6522</v>
      </c>
      <c r="Q8944" s="549">
        <v>1</v>
      </c>
      <c r="R8944" s="549">
        <v>59</v>
      </c>
      <c r="S8944" s="548"/>
      <c r="T8944" s="548"/>
      <c r="U8944" s="99"/>
    </row>
    <row r="8945" spans="1:21" ht="19.5" customHeight="1">
      <c r="A8945" s="545">
        <v>103754</v>
      </c>
      <c r="B8945" s="545" t="s">
        <v>4238</v>
      </c>
      <c r="C8945" s="545" t="s">
        <v>216</v>
      </c>
      <c r="D8945" s="546"/>
      <c r="E8945" s="171" t="str">
        <f t="shared" si="139"/>
        <v>1900</v>
      </c>
      <c r="F8945" s="547">
        <v>0</v>
      </c>
      <c r="G8945" s="548">
        <v>0</v>
      </c>
      <c r="H8945" s="547">
        <v>0</v>
      </c>
      <c r="I8945" s="545" t="s">
        <v>12973</v>
      </c>
      <c r="J8945" s="545"/>
      <c r="K8945" s="545" t="s">
        <v>13413</v>
      </c>
      <c r="L8945" s="545" t="s">
        <v>13413</v>
      </c>
      <c r="M8945" s="548" t="s">
        <v>13758</v>
      </c>
      <c r="N8945" s="545" t="s">
        <v>13413</v>
      </c>
      <c r="O8945" s="545" t="s">
        <v>13413</v>
      </c>
      <c r="P8945" s="549">
        <v>6523</v>
      </c>
      <c r="Q8945" s="549">
        <v>1</v>
      </c>
      <c r="R8945" s="549">
        <v>59</v>
      </c>
      <c r="S8945" s="548"/>
      <c r="T8945" s="548"/>
      <c r="U8945" s="99"/>
    </row>
    <row r="8946" spans="1:21" ht="19.5" customHeight="1">
      <c r="A8946" s="545">
        <v>103755</v>
      </c>
      <c r="B8946" s="545" t="s">
        <v>4074</v>
      </c>
      <c r="C8946" s="545" t="s">
        <v>216</v>
      </c>
      <c r="D8946" s="546"/>
      <c r="E8946" s="171" t="str">
        <f t="shared" si="139"/>
        <v>1900</v>
      </c>
      <c r="F8946" s="547">
        <v>0</v>
      </c>
      <c r="G8946" s="548">
        <v>0</v>
      </c>
      <c r="H8946" s="547">
        <v>0</v>
      </c>
      <c r="I8946" s="545" t="s">
        <v>12973</v>
      </c>
      <c r="J8946" s="545"/>
      <c r="K8946" s="545" t="s">
        <v>13413</v>
      </c>
      <c r="L8946" s="545" t="s">
        <v>13413</v>
      </c>
      <c r="M8946" s="548" t="s">
        <v>13758</v>
      </c>
      <c r="N8946" s="545" t="s">
        <v>13413</v>
      </c>
      <c r="O8946" s="545" t="s">
        <v>13413</v>
      </c>
      <c r="P8946" s="549">
        <v>6524</v>
      </c>
      <c r="Q8946" s="549">
        <v>1</v>
      </c>
      <c r="R8946" s="549">
        <v>59</v>
      </c>
      <c r="S8946" s="548"/>
      <c r="T8946" s="548"/>
      <c r="U8946" s="99"/>
    </row>
    <row r="8947" spans="1:21" ht="19.5" customHeight="1">
      <c r="A8947" s="545">
        <v>103756</v>
      </c>
      <c r="B8947" s="545" t="s">
        <v>4321</v>
      </c>
      <c r="C8947" s="545" t="s">
        <v>216</v>
      </c>
      <c r="D8947" s="546"/>
      <c r="E8947" s="171" t="str">
        <f t="shared" si="139"/>
        <v>1900</v>
      </c>
      <c r="F8947" s="547">
        <v>0</v>
      </c>
      <c r="G8947" s="548">
        <v>0</v>
      </c>
      <c r="H8947" s="547">
        <v>0</v>
      </c>
      <c r="I8947" s="545" t="s">
        <v>12973</v>
      </c>
      <c r="J8947" s="545"/>
      <c r="K8947" s="545" t="s">
        <v>13413</v>
      </c>
      <c r="L8947" s="545" t="s">
        <v>13413</v>
      </c>
      <c r="M8947" s="548" t="s">
        <v>13758</v>
      </c>
      <c r="N8947" s="545" t="s">
        <v>13413</v>
      </c>
      <c r="O8947" s="545" t="s">
        <v>13413</v>
      </c>
      <c r="P8947" s="549">
        <v>6525</v>
      </c>
      <c r="Q8947" s="549">
        <v>1</v>
      </c>
      <c r="R8947" s="549">
        <v>59</v>
      </c>
      <c r="S8947" s="548"/>
      <c r="T8947" s="548"/>
      <c r="U8947" s="99"/>
    </row>
    <row r="8948" spans="1:21" ht="19.5" customHeight="1">
      <c r="A8948" s="545">
        <v>103757</v>
      </c>
      <c r="B8948" s="545" t="s">
        <v>6251</v>
      </c>
      <c r="C8948" s="545" t="s">
        <v>4552</v>
      </c>
      <c r="D8948" s="546">
        <v>46052</v>
      </c>
      <c r="E8948" s="171" t="str">
        <f t="shared" si="139"/>
        <v>2026</v>
      </c>
      <c r="F8948" s="547">
        <v>5686120</v>
      </c>
      <c r="G8948" s="548">
        <v>0.19</v>
      </c>
      <c r="H8948" s="547">
        <v>4778252.0999999996</v>
      </c>
      <c r="I8948" s="545" t="s">
        <v>12647</v>
      </c>
      <c r="J8948" s="545" t="s">
        <v>13307</v>
      </c>
      <c r="K8948" s="545" t="s">
        <v>19121</v>
      </c>
      <c r="L8948" s="545" t="s">
        <v>13413</v>
      </c>
      <c r="M8948" s="548" t="s">
        <v>13758</v>
      </c>
      <c r="N8948" s="545" t="s">
        <v>13413</v>
      </c>
      <c r="O8948" s="545" t="s">
        <v>13413</v>
      </c>
      <c r="P8948" s="549">
        <v>6526</v>
      </c>
      <c r="Q8948" s="549">
        <v>1</v>
      </c>
      <c r="R8948" s="549">
        <v>26</v>
      </c>
      <c r="S8948" s="548">
        <v>2228</v>
      </c>
      <c r="T8948" s="548"/>
      <c r="U8948" s="99"/>
    </row>
    <row r="8949" spans="1:21" ht="19.5" customHeight="1">
      <c r="A8949" s="545">
        <v>103758</v>
      </c>
      <c r="B8949" s="545" t="s">
        <v>4364</v>
      </c>
      <c r="C8949" s="545" t="s">
        <v>216</v>
      </c>
      <c r="D8949" s="546"/>
      <c r="E8949" s="171" t="str">
        <f t="shared" si="139"/>
        <v>1900</v>
      </c>
      <c r="F8949" s="547">
        <v>0</v>
      </c>
      <c r="G8949" s="548">
        <v>0</v>
      </c>
      <c r="H8949" s="547">
        <v>0</v>
      </c>
      <c r="I8949" s="545" t="s">
        <v>12973</v>
      </c>
      <c r="J8949" s="545"/>
      <c r="K8949" s="545" t="s">
        <v>13413</v>
      </c>
      <c r="L8949" s="545" t="s">
        <v>13413</v>
      </c>
      <c r="M8949" s="548" t="s">
        <v>13758</v>
      </c>
      <c r="N8949" s="545" t="s">
        <v>13413</v>
      </c>
      <c r="O8949" s="545" t="s">
        <v>13413</v>
      </c>
      <c r="P8949" s="549">
        <v>6527</v>
      </c>
      <c r="Q8949" s="549">
        <v>1</v>
      </c>
      <c r="R8949" s="549">
        <v>59</v>
      </c>
      <c r="S8949" s="548"/>
      <c r="T8949" s="548"/>
      <c r="U8949" s="99"/>
    </row>
    <row r="8950" spans="1:21" ht="19.5" customHeight="1">
      <c r="A8950" s="545">
        <v>103759</v>
      </c>
      <c r="B8950" s="545" t="s">
        <v>3483</v>
      </c>
      <c r="C8950" s="545" t="s">
        <v>4552</v>
      </c>
      <c r="D8950" s="546">
        <v>46056</v>
      </c>
      <c r="E8950" s="171" t="str">
        <f t="shared" si="139"/>
        <v>2026</v>
      </c>
      <c r="F8950" s="547">
        <v>1197996</v>
      </c>
      <c r="G8950" s="548">
        <v>0.19</v>
      </c>
      <c r="H8950" s="547">
        <v>1006719.33</v>
      </c>
      <c r="I8950" s="545" t="s">
        <v>12647</v>
      </c>
      <c r="J8950" s="545" t="s">
        <v>13298</v>
      </c>
      <c r="K8950" s="545" t="s">
        <v>19122</v>
      </c>
      <c r="L8950" s="545" t="s">
        <v>13413</v>
      </c>
      <c r="M8950" s="548" t="s">
        <v>13758</v>
      </c>
      <c r="N8950" s="545" t="s">
        <v>13413</v>
      </c>
      <c r="O8950" s="545" t="s">
        <v>13413</v>
      </c>
      <c r="P8950" s="549">
        <v>6528</v>
      </c>
      <c r="Q8950" s="549">
        <v>1</v>
      </c>
      <c r="R8950" s="549">
        <v>26</v>
      </c>
      <c r="S8950" s="548">
        <v>1012</v>
      </c>
      <c r="T8950" s="548"/>
      <c r="U8950" s="99"/>
    </row>
    <row r="8951" spans="1:21" ht="19.5" customHeight="1">
      <c r="A8951" s="545">
        <v>103760</v>
      </c>
      <c r="B8951" s="545" t="s">
        <v>3591</v>
      </c>
      <c r="C8951" s="545" t="s">
        <v>4552</v>
      </c>
      <c r="D8951" s="546">
        <v>46056</v>
      </c>
      <c r="E8951" s="171" t="str">
        <f t="shared" si="139"/>
        <v>2026</v>
      </c>
      <c r="F8951" s="547">
        <v>246869</v>
      </c>
      <c r="G8951" s="548">
        <v>0.19</v>
      </c>
      <c r="H8951" s="547">
        <v>207452.94</v>
      </c>
      <c r="I8951" s="545" t="s">
        <v>12647</v>
      </c>
      <c r="J8951" s="545" t="s">
        <v>13298</v>
      </c>
      <c r="K8951" s="545" t="s">
        <v>19123</v>
      </c>
      <c r="L8951" s="545" t="s">
        <v>13413</v>
      </c>
      <c r="M8951" s="548" t="s">
        <v>13758</v>
      </c>
      <c r="N8951" s="545" t="s">
        <v>13413</v>
      </c>
      <c r="O8951" s="545" t="s">
        <v>13413</v>
      </c>
      <c r="P8951" s="549">
        <v>6529</v>
      </c>
      <c r="Q8951" s="549">
        <v>1</v>
      </c>
      <c r="R8951" s="549">
        <v>26</v>
      </c>
      <c r="S8951" s="548">
        <v>1012</v>
      </c>
      <c r="T8951" s="548"/>
      <c r="U8951" s="99"/>
    </row>
    <row r="8952" spans="1:21" ht="19.5" customHeight="1">
      <c r="A8952" s="545">
        <v>103761</v>
      </c>
      <c r="B8952" s="545" t="s">
        <v>8326</v>
      </c>
      <c r="C8952" s="545" t="s">
        <v>4552</v>
      </c>
      <c r="D8952" s="546">
        <v>46052</v>
      </c>
      <c r="E8952" s="171" t="str">
        <f t="shared" si="139"/>
        <v>2026</v>
      </c>
      <c r="F8952" s="547">
        <v>389129</v>
      </c>
      <c r="G8952" s="548">
        <v>0.19</v>
      </c>
      <c r="H8952" s="547">
        <v>326999.15999999997</v>
      </c>
      <c r="I8952" s="545" t="s">
        <v>12647</v>
      </c>
      <c r="J8952" s="545" t="s">
        <v>13307</v>
      </c>
      <c r="K8952" s="545" t="s">
        <v>13413</v>
      </c>
      <c r="L8952" s="545" t="s">
        <v>13413</v>
      </c>
      <c r="M8952" s="548" t="s">
        <v>13758</v>
      </c>
      <c r="N8952" s="545" t="s">
        <v>13413</v>
      </c>
      <c r="O8952" s="545" t="s">
        <v>13413</v>
      </c>
      <c r="P8952" s="549">
        <v>6530</v>
      </c>
      <c r="Q8952" s="549">
        <v>1</v>
      </c>
      <c r="R8952" s="549">
        <v>26</v>
      </c>
      <c r="S8952" s="548">
        <v>2228</v>
      </c>
      <c r="T8952" s="548"/>
      <c r="U8952" s="99"/>
    </row>
    <row r="8953" spans="1:21" ht="19.5" customHeight="1">
      <c r="A8953" s="545">
        <v>103762</v>
      </c>
      <c r="B8953" s="545" t="s">
        <v>3637</v>
      </c>
      <c r="C8953" s="545" t="s">
        <v>216</v>
      </c>
      <c r="D8953" s="546">
        <v>44677</v>
      </c>
      <c r="E8953" s="171" t="str">
        <f t="shared" si="139"/>
        <v>2022</v>
      </c>
      <c r="F8953" s="547">
        <v>87141</v>
      </c>
      <c r="G8953" s="548">
        <v>0.19</v>
      </c>
      <c r="H8953" s="547">
        <v>73227.73</v>
      </c>
      <c r="I8953" s="545" t="s">
        <v>12647</v>
      </c>
      <c r="J8953" s="545" t="s">
        <v>13302</v>
      </c>
      <c r="K8953" s="545" t="s">
        <v>19124</v>
      </c>
      <c r="L8953" s="545" t="s">
        <v>13413</v>
      </c>
      <c r="M8953" s="548" t="s">
        <v>13758</v>
      </c>
      <c r="N8953" s="545" t="s">
        <v>13413</v>
      </c>
      <c r="O8953" s="545" t="s">
        <v>13413</v>
      </c>
      <c r="P8953" s="549">
        <v>6531</v>
      </c>
      <c r="Q8953" s="549">
        <v>1</v>
      </c>
      <c r="R8953" s="549">
        <v>26</v>
      </c>
      <c r="S8953" s="548">
        <v>2219</v>
      </c>
      <c r="T8953" s="548"/>
      <c r="U8953" s="99"/>
    </row>
    <row r="8954" spans="1:21" ht="19.5" customHeight="1">
      <c r="A8954" s="545">
        <v>103763</v>
      </c>
      <c r="B8954" s="545" t="s">
        <v>3640</v>
      </c>
      <c r="C8954" s="545" t="s">
        <v>216</v>
      </c>
      <c r="D8954" s="546">
        <v>44677</v>
      </c>
      <c r="E8954" s="171" t="str">
        <f t="shared" si="139"/>
        <v>2022</v>
      </c>
      <c r="F8954" s="547">
        <v>37529.01</v>
      </c>
      <c r="G8954" s="548">
        <v>0.19</v>
      </c>
      <c r="H8954" s="547">
        <v>31536.98</v>
      </c>
      <c r="I8954" s="545" t="s">
        <v>12647</v>
      </c>
      <c r="J8954" s="545" t="s">
        <v>13296</v>
      </c>
      <c r="K8954" s="545" t="s">
        <v>19125</v>
      </c>
      <c r="L8954" s="545" t="s">
        <v>13413</v>
      </c>
      <c r="M8954" s="548" t="s">
        <v>13758</v>
      </c>
      <c r="N8954" s="545" t="s">
        <v>13413</v>
      </c>
      <c r="O8954" s="545" t="s">
        <v>13413</v>
      </c>
      <c r="P8954" s="549">
        <v>6532</v>
      </c>
      <c r="Q8954" s="549">
        <v>1</v>
      </c>
      <c r="R8954" s="549">
        <v>26</v>
      </c>
      <c r="S8954" s="548">
        <v>2218</v>
      </c>
      <c r="T8954" s="548"/>
      <c r="U8954" s="99"/>
    </row>
    <row r="8955" spans="1:21" ht="19.5" customHeight="1">
      <c r="A8955" s="545">
        <v>103764</v>
      </c>
      <c r="B8955" s="545" t="s">
        <v>3632</v>
      </c>
      <c r="C8955" s="545" t="s">
        <v>216</v>
      </c>
      <c r="D8955" s="546">
        <v>44677</v>
      </c>
      <c r="E8955" s="171" t="str">
        <f t="shared" si="139"/>
        <v>2022</v>
      </c>
      <c r="F8955" s="547">
        <v>22818</v>
      </c>
      <c r="G8955" s="548">
        <v>0.19</v>
      </c>
      <c r="H8955" s="547">
        <v>19174.79</v>
      </c>
      <c r="I8955" s="545" t="s">
        <v>12647</v>
      </c>
      <c r="J8955" s="545" t="s">
        <v>13296</v>
      </c>
      <c r="K8955" s="545" t="s">
        <v>19126</v>
      </c>
      <c r="L8955" s="545" t="s">
        <v>13413</v>
      </c>
      <c r="M8955" s="548" t="s">
        <v>13758</v>
      </c>
      <c r="N8955" s="545" t="s">
        <v>13413</v>
      </c>
      <c r="O8955" s="545" t="s">
        <v>13413</v>
      </c>
      <c r="P8955" s="549">
        <v>6533</v>
      </c>
      <c r="Q8955" s="549">
        <v>1</v>
      </c>
      <c r="R8955" s="549">
        <v>26</v>
      </c>
      <c r="S8955" s="548">
        <v>2218</v>
      </c>
      <c r="T8955" s="548"/>
      <c r="U8955" s="99"/>
    </row>
    <row r="8956" spans="1:21" ht="19.5" customHeight="1">
      <c r="A8956" s="545">
        <v>103765</v>
      </c>
      <c r="B8956" s="545" t="s">
        <v>8351</v>
      </c>
      <c r="C8956" s="545" t="s">
        <v>216</v>
      </c>
      <c r="D8956" s="546">
        <v>44677</v>
      </c>
      <c r="E8956" s="171" t="str">
        <f t="shared" si="139"/>
        <v>2022</v>
      </c>
      <c r="F8956" s="547">
        <v>101147</v>
      </c>
      <c r="G8956" s="548">
        <v>0.19</v>
      </c>
      <c r="H8956" s="547">
        <v>84997.48</v>
      </c>
      <c r="I8956" s="545" t="s">
        <v>12647</v>
      </c>
      <c r="J8956" s="545" t="s">
        <v>13302</v>
      </c>
      <c r="K8956" s="545" t="s">
        <v>19127</v>
      </c>
      <c r="L8956" s="545" t="s">
        <v>13413</v>
      </c>
      <c r="M8956" s="548" t="s">
        <v>13758</v>
      </c>
      <c r="N8956" s="545" t="s">
        <v>13413</v>
      </c>
      <c r="O8956" s="545" t="s">
        <v>13413</v>
      </c>
      <c r="P8956" s="549">
        <v>6534</v>
      </c>
      <c r="Q8956" s="549">
        <v>1</v>
      </c>
      <c r="R8956" s="549">
        <v>26</v>
      </c>
      <c r="S8956" s="548">
        <v>2219</v>
      </c>
      <c r="T8956" s="548"/>
      <c r="U8956" s="99"/>
    </row>
    <row r="8957" spans="1:21" ht="19.5" customHeight="1">
      <c r="A8957" s="545">
        <v>103766</v>
      </c>
      <c r="B8957" s="545" t="s">
        <v>3630</v>
      </c>
      <c r="C8957" s="545" t="s">
        <v>216</v>
      </c>
      <c r="D8957" s="546">
        <v>44677</v>
      </c>
      <c r="E8957" s="171" t="str">
        <f t="shared" si="139"/>
        <v>2022</v>
      </c>
      <c r="F8957" s="547">
        <v>157181</v>
      </c>
      <c r="G8957" s="548">
        <v>0.19</v>
      </c>
      <c r="H8957" s="547">
        <v>132084.87</v>
      </c>
      <c r="I8957" s="545" t="s">
        <v>12647</v>
      </c>
      <c r="J8957" s="545" t="s">
        <v>13296</v>
      </c>
      <c r="K8957" s="545" t="s">
        <v>19128</v>
      </c>
      <c r="L8957" s="545" t="s">
        <v>13413</v>
      </c>
      <c r="M8957" s="548" t="s">
        <v>13758</v>
      </c>
      <c r="N8957" s="545" t="s">
        <v>13413</v>
      </c>
      <c r="O8957" s="545" t="s">
        <v>13413</v>
      </c>
      <c r="P8957" s="549">
        <v>6535</v>
      </c>
      <c r="Q8957" s="549">
        <v>1</v>
      </c>
      <c r="R8957" s="549">
        <v>26</v>
      </c>
      <c r="S8957" s="548">
        <v>2218</v>
      </c>
      <c r="T8957" s="548"/>
      <c r="U8957" s="99"/>
    </row>
    <row r="8958" spans="1:21" ht="19.5" customHeight="1">
      <c r="A8958" s="545">
        <v>103767</v>
      </c>
      <c r="B8958" s="545" t="s">
        <v>8325</v>
      </c>
      <c r="C8958" s="545" t="s">
        <v>216</v>
      </c>
      <c r="D8958" s="546">
        <v>44657</v>
      </c>
      <c r="E8958" s="171" t="str">
        <f t="shared" si="139"/>
        <v>2022</v>
      </c>
      <c r="F8958" s="547">
        <v>742336.01</v>
      </c>
      <c r="G8958" s="548">
        <v>0.19</v>
      </c>
      <c r="H8958" s="547">
        <v>623811.77</v>
      </c>
      <c r="I8958" s="545" t="s">
        <v>12647</v>
      </c>
      <c r="J8958" s="545" t="s">
        <v>13298</v>
      </c>
      <c r="K8958" s="545" t="s">
        <v>19129</v>
      </c>
      <c r="L8958" s="545" t="s">
        <v>13413</v>
      </c>
      <c r="M8958" s="548" t="s">
        <v>13758</v>
      </c>
      <c r="N8958" s="545" t="s">
        <v>13413</v>
      </c>
      <c r="O8958" s="545" t="s">
        <v>13413</v>
      </c>
      <c r="P8958" s="549">
        <v>6536</v>
      </c>
      <c r="Q8958" s="549">
        <v>1</v>
      </c>
      <c r="R8958" s="549">
        <v>26</v>
      </c>
      <c r="S8958" s="548">
        <v>1012</v>
      </c>
      <c r="T8958" s="548"/>
      <c r="U8958" s="99"/>
    </row>
    <row r="8959" spans="1:21" ht="19.5" customHeight="1">
      <c r="A8959" s="545">
        <v>103768</v>
      </c>
      <c r="B8959" s="545" t="s">
        <v>3564</v>
      </c>
      <c r="C8959" s="545" t="s">
        <v>216</v>
      </c>
      <c r="D8959" s="546">
        <v>45015</v>
      </c>
      <c r="E8959" s="171" t="str">
        <f t="shared" si="139"/>
        <v>2023</v>
      </c>
      <c r="F8959" s="547">
        <v>116497</v>
      </c>
      <c r="G8959" s="548">
        <v>0.19</v>
      </c>
      <c r="H8959" s="547">
        <v>97896.639999999999</v>
      </c>
      <c r="I8959" s="545" t="s">
        <v>12647</v>
      </c>
      <c r="J8959" s="545" t="s">
        <v>13297</v>
      </c>
      <c r="K8959" s="545" t="s">
        <v>19130</v>
      </c>
      <c r="L8959" s="545" t="s">
        <v>13413</v>
      </c>
      <c r="M8959" s="548" t="s">
        <v>13758</v>
      </c>
      <c r="N8959" s="545" t="s">
        <v>13413</v>
      </c>
      <c r="O8959" s="545" t="s">
        <v>13413</v>
      </c>
      <c r="P8959" s="549">
        <v>6537</v>
      </c>
      <c r="Q8959" s="549">
        <v>1</v>
      </c>
      <c r="R8959" s="549">
        <v>26</v>
      </c>
      <c r="S8959" s="548">
        <v>2257</v>
      </c>
      <c r="T8959" s="548"/>
      <c r="U8959" s="99"/>
    </row>
    <row r="8960" spans="1:21" ht="19.5" customHeight="1">
      <c r="A8960" s="545">
        <v>103769</v>
      </c>
      <c r="B8960" s="545" t="s">
        <v>8350</v>
      </c>
      <c r="C8960" s="545" t="s">
        <v>216</v>
      </c>
      <c r="D8960" s="546">
        <v>46052</v>
      </c>
      <c r="E8960" s="171" t="str">
        <f t="shared" si="139"/>
        <v>2026</v>
      </c>
      <c r="F8960" s="547">
        <v>29929</v>
      </c>
      <c r="G8960" s="548">
        <v>0.19</v>
      </c>
      <c r="H8960" s="547">
        <v>25150.42</v>
      </c>
      <c r="I8960" s="545" t="s">
        <v>12647</v>
      </c>
      <c r="J8960" s="545" t="s">
        <v>13307</v>
      </c>
      <c r="K8960" s="545" t="s">
        <v>19131</v>
      </c>
      <c r="L8960" s="545" t="s">
        <v>13413</v>
      </c>
      <c r="M8960" s="548" t="s">
        <v>13758</v>
      </c>
      <c r="N8960" s="545" t="s">
        <v>13413</v>
      </c>
      <c r="O8960" s="545" t="s">
        <v>13413</v>
      </c>
      <c r="P8960" s="549">
        <v>6538</v>
      </c>
      <c r="Q8960" s="549">
        <v>1</v>
      </c>
      <c r="R8960" s="549">
        <v>26</v>
      </c>
      <c r="S8960" s="548">
        <v>2228</v>
      </c>
      <c r="T8960" s="548"/>
      <c r="U8960" s="99"/>
    </row>
    <row r="8961" spans="1:21" ht="19.5" customHeight="1">
      <c r="A8961" s="545">
        <v>103770</v>
      </c>
      <c r="B8961" s="545" t="s">
        <v>8349</v>
      </c>
      <c r="C8961" s="545" t="s">
        <v>216</v>
      </c>
      <c r="D8961" s="546">
        <v>46084</v>
      </c>
      <c r="E8961" s="171" t="str">
        <f t="shared" si="139"/>
        <v>2026</v>
      </c>
      <c r="F8961" s="547">
        <v>29956</v>
      </c>
      <c r="G8961" s="548">
        <v>0.19</v>
      </c>
      <c r="H8961" s="547">
        <v>25173.11</v>
      </c>
      <c r="I8961" s="545" t="s">
        <v>12647</v>
      </c>
      <c r="J8961" s="545" t="s">
        <v>13298</v>
      </c>
      <c r="K8961" s="545" t="s">
        <v>19132</v>
      </c>
      <c r="L8961" s="545" t="s">
        <v>13413</v>
      </c>
      <c r="M8961" s="548" t="s">
        <v>13758</v>
      </c>
      <c r="N8961" s="545" t="s">
        <v>13413</v>
      </c>
      <c r="O8961" s="545" t="s">
        <v>13413</v>
      </c>
      <c r="P8961" s="549">
        <v>6539</v>
      </c>
      <c r="Q8961" s="549">
        <v>1</v>
      </c>
      <c r="R8961" s="549">
        <v>26</v>
      </c>
      <c r="S8961" s="548">
        <v>1012</v>
      </c>
      <c r="T8961" s="548"/>
      <c r="U8961" s="99"/>
    </row>
    <row r="8962" spans="1:21" ht="19.5" customHeight="1">
      <c r="A8962" s="545">
        <v>103771</v>
      </c>
      <c r="B8962" s="545" t="s">
        <v>8348</v>
      </c>
      <c r="C8962" s="545" t="s">
        <v>216</v>
      </c>
      <c r="D8962" s="546">
        <v>46052</v>
      </c>
      <c r="E8962" s="171" t="str">
        <f t="shared" si="139"/>
        <v>2026</v>
      </c>
      <c r="F8962" s="547">
        <v>29929</v>
      </c>
      <c r="G8962" s="548">
        <v>0.19</v>
      </c>
      <c r="H8962" s="547">
        <v>25150.42</v>
      </c>
      <c r="I8962" s="545" t="s">
        <v>12647</v>
      </c>
      <c r="J8962" s="545" t="s">
        <v>13307</v>
      </c>
      <c r="K8962" s="545" t="s">
        <v>13413</v>
      </c>
      <c r="L8962" s="545" t="s">
        <v>13413</v>
      </c>
      <c r="M8962" s="548" t="s">
        <v>13758</v>
      </c>
      <c r="N8962" s="545" t="s">
        <v>13413</v>
      </c>
      <c r="O8962" s="545" t="s">
        <v>13413</v>
      </c>
      <c r="P8962" s="549">
        <v>6540</v>
      </c>
      <c r="Q8962" s="549">
        <v>1</v>
      </c>
      <c r="R8962" s="549">
        <v>26</v>
      </c>
      <c r="S8962" s="548">
        <v>2228</v>
      </c>
      <c r="T8962" s="548"/>
      <c r="U8962" s="99"/>
    </row>
    <row r="8963" spans="1:21" ht="19.5" customHeight="1">
      <c r="A8963" s="545">
        <v>103772</v>
      </c>
      <c r="B8963" s="545" t="s">
        <v>3638</v>
      </c>
      <c r="C8963" s="545" t="s">
        <v>216</v>
      </c>
      <c r="D8963" s="546">
        <v>46052</v>
      </c>
      <c r="E8963" s="171" t="str">
        <f t="shared" si="139"/>
        <v>2026</v>
      </c>
      <c r="F8963" s="547">
        <v>99559</v>
      </c>
      <c r="G8963" s="548">
        <v>0.19</v>
      </c>
      <c r="H8963" s="547">
        <v>83663.03</v>
      </c>
      <c r="I8963" s="545" t="s">
        <v>12647</v>
      </c>
      <c r="J8963" s="545" t="s">
        <v>13307</v>
      </c>
      <c r="K8963" s="545" t="s">
        <v>19133</v>
      </c>
      <c r="L8963" s="545" t="s">
        <v>13413</v>
      </c>
      <c r="M8963" s="548" t="s">
        <v>13758</v>
      </c>
      <c r="N8963" s="545" t="s">
        <v>13413</v>
      </c>
      <c r="O8963" s="545" t="s">
        <v>13413</v>
      </c>
      <c r="P8963" s="549">
        <v>6541</v>
      </c>
      <c r="Q8963" s="549">
        <v>1</v>
      </c>
      <c r="R8963" s="549">
        <v>26</v>
      </c>
      <c r="S8963" s="548">
        <v>2228</v>
      </c>
      <c r="T8963" s="548"/>
      <c r="U8963" s="99"/>
    </row>
    <row r="8964" spans="1:21" ht="19.5" customHeight="1">
      <c r="A8964" s="545">
        <v>103773</v>
      </c>
      <c r="B8964" s="545" t="s">
        <v>3639</v>
      </c>
      <c r="C8964" s="545" t="s">
        <v>216</v>
      </c>
      <c r="D8964" s="546">
        <v>46052</v>
      </c>
      <c r="E8964" s="171" t="str">
        <f t="shared" ref="E8964:E9027" si="140">TEXT(D8964,"YYYY")</f>
        <v>2026</v>
      </c>
      <c r="F8964" s="547">
        <v>43037</v>
      </c>
      <c r="G8964" s="548">
        <v>0.19</v>
      </c>
      <c r="H8964" s="547">
        <v>36165.550000000003</v>
      </c>
      <c r="I8964" s="545" t="s">
        <v>12647</v>
      </c>
      <c r="J8964" s="545" t="s">
        <v>13307</v>
      </c>
      <c r="K8964" s="545" t="s">
        <v>19134</v>
      </c>
      <c r="L8964" s="545" t="s">
        <v>13413</v>
      </c>
      <c r="M8964" s="548" t="s">
        <v>13758</v>
      </c>
      <c r="N8964" s="545" t="s">
        <v>13413</v>
      </c>
      <c r="O8964" s="545" t="s">
        <v>13413</v>
      </c>
      <c r="P8964" s="549">
        <v>6542</v>
      </c>
      <c r="Q8964" s="549">
        <v>1</v>
      </c>
      <c r="R8964" s="549">
        <v>26</v>
      </c>
      <c r="S8964" s="548">
        <v>2228</v>
      </c>
      <c r="T8964" s="548"/>
      <c r="U8964" s="99"/>
    </row>
    <row r="8965" spans="1:21" ht="19.5" customHeight="1">
      <c r="A8965" s="545">
        <v>103774</v>
      </c>
      <c r="B8965" s="545" t="s">
        <v>3628</v>
      </c>
      <c r="C8965" s="545" t="s">
        <v>216</v>
      </c>
      <c r="D8965" s="546">
        <v>45009</v>
      </c>
      <c r="E8965" s="171" t="str">
        <f t="shared" si="140"/>
        <v>2023</v>
      </c>
      <c r="F8965" s="547">
        <v>673811</v>
      </c>
      <c r="G8965" s="548">
        <v>0.19</v>
      </c>
      <c r="H8965" s="547">
        <v>566227.73</v>
      </c>
      <c r="I8965" s="545" t="s">
        <v>12647</v>
      </c>
      <c r="J8965" s="545" t="s">
        <v>13297</v>
      </c>
      <c r="K8965" s="545" t="s">
        <v>19135</v>
      </c>
      <c r="L8965" s="545" t="s">
        <v>13413</v>
      </c>
      <c r="M8965" s="548" t="s">
        <v>13758</v>
      </c>
      <c r="N8965" s="545" t="s">
        <v>13413</v>
      </c>
      <c r="O8965" s="545" t="s">
        <v>13413</v>
      </c>
      <c r="P8965" s="549">
        <v>6543</v>
      </c>
      <c r="Q8965" s="549">
        <v>1</v>
      </c>
      <c r="R8965" s="549">
        <v>26</v>
      </c>
      <c r="S8965" s="548">
        <v>2257</v>
      </c>
      <c r="T8965" s="548"/>
      <c r="U8965" s="99"/>
    </row>
    <row r="8966" spans="1:21" ht="19.5" customHeight="1">
      <c r="A8966" s="545">
        <v>103775</v>
      </c>
      <c r="B8966" s="545" t="s">
        <v>3636</v>
      </c>
      <c r="C8966" s="545" t="s">
        <v>216</v>
      </c>
      <c r="D8966" s="546">
        <v>45009</v>
      </c>
      <c r="E8966" s="171" t="str">
        <f t="shared" si="140"/>
        <v>2023</v>
      </c>
      <c r="F8966" s="547">
        <v>362840</v>
      </c>
      <c r="G8966" s="548">
        <v>0.19</v>
      </c>
      <c r="H8966" s="547">
        <v>304907.56</v>
      </c>
      <c r="I8966" s="545" t="s">
        <v>12647</v>
      </c>
      <c r="J8966" s="545" t="s">
        <v>13297</v>
      </c>
      <c r="K8966" s="545" t="s">
        <v>19136</v>
      </c>
      <c r="L8966" s="545" t="s">
        <v>13413</v>
      </c>
      <c r="M8966" s="548" t="s">
        <v>13758</v>
      </c>
      <c r="N8966" s="545" t="s">
        <v>13413</v>
      </c>
      <c r="O8966" s="545" t="s">
        <v>13413</v>
      </c>
      <c r="P8966" s="549">
        <v>6544</v>
      </c>
      <c r="Q8966" s="549">
        <v>1</v>
      </c>
      <c r="R8966" s="549">
        <v>26</v>
      </c>
      <c r="S8966" s="548">
        <v>2257</v>
      </c>
      <c r="T8966" s="548"/>
      <c r="U8966" s="99"/>
    </row>
    <row r="8967" spans="1:21" ht="19.5" customHeight="1">
      <c r="A8967" s="545">
        <v>103776</v>
      </c>
      <c r="B8967" s="545" t="s">
        <v>8347</v>
      </c>
      <c r="C8967" s="545" t="s">
        <v>216</v>
      </c>
      <c r="D8967" s="546">
        <v>46052</v>
      </c>
      <c r="E8967" s="171" t="str">
        <f t="shared" si="140"/>
        <v>2026</v>
      </c>
      <c r="F8967" s="547">
        <v>28820</v>
      </c>
      <c r="G8967" s="548">
        <v>0.19</v>
      </c>
      <c r="H8967" s="547">
        <v>24218.49</v>
      </c>
      <c r="I8967" s="545" t="s">
        <v>12647</v>
      </c>
      <c r="J8967" s="545" t="s">
        <v>13307</v>
      </c>
      <c r="K8967" s="545" t="s">
        <v>13413</v>
      </c>
      <c r="L8967" s="545" t="s">
        <v>13413</v>
      </c>
      <c r="M8967" s="548" t="s">
        <v>13758</v>
      </c>
      <c r="N8967" s="545" t="s">
        <v>13413</v>
      </c>
      <c r="O8967" s="545" t="s">
        <v>13413</v>
      </c>
      <c r="P8967" s="549">
        <v>6545</v>
      </c>
      <c r="Q8967" s="549">
        <v>1</v>
      </c>
      <c r="R8967" s="549">
        <v>26</v>
      </c>
      <c r="S8967" s="548">
        <v>2228</v>
      </c>
      <c r="T8967" s="548"/>
      <c r="U8967" s="99"/>
    </row>
    <row r="8968" spans="1:21" ht="19.5" customHeight="1">
      <c r="A8968" s="545">
        <v>103777</v>
      </c>
      <c r="B8968" s="545" t="s">
        <v>8346</v>
      </c>
      <c r="C8968" s="545" t="s">
        <v>216</v>
      </c>
      <c r="D8968" s="546">
        <v>46052</v>
      </c>
      <c r="E8968" s="171" t="str">
        <f t="shared" si="140"/>
        <v>2026</v>
      </c>
      <c r="F8968" s="547">
        <v>141882</v>
      </c>
      <c r="G8968" s="548">
        <v>0.19</v>
      </c>
      <c r="H8968" s="547">
        <v>119228.57</v>
      </c>
      <c r="I8968" s="545" t="s">
        <v>12647</v>
      </c>
      <c r="J8968" s="545" t="s">
        <v>13307</v>
      </c>
      <c r="K8968" s="545" t="s">
        <v>19137</v>
      </c>
      <c r="L8968" s="545" t="s">
        <v>13413</v>
      </c>
      <c r="M8968" s="548" t="s">
        <v>13758</v>
      </c>
      <c r="N8968" s="545" t="s">
        <v>13413</v>
      </c>
      <c r="O8968" s="545" t="s">
        <v>13413</v>
      </c>
      <c r="P8968" s="549">
        <v>6546</v>
      </c>
      <c r="Q8968" s="549">
        <v>1</v>
      </c>
      <c r="R8968" s="549">
        <v>26</v>
      </c>
      <c r="S8968" s="548">
        <v>2228</v>
      </c>
      <c r="T8968" s="548"/>
      <c r="U8968" s="99"/>
    </row>
    <row r="8969" spans="1:21" ht="19.5" customHeight="1">
      <c r="A8969" s="545">
        <v>103778</v>
      </c>
      <c r="B8969" s="545" t="s">
        <v>3625</v>
      </c>
      <c r="C8969" s="545" t="s">
        <v>216</v>
      </c>
      <c r="D8969" s="546">
        <v>46052</v>
      </c>
      <c r="E8969" s="171" t="str">
        <f t="shared" si="140"/>
        <v>2026</v>
      </c>
      <c r="F8969" s="547">
        <v>29929</v>
      </c>
      <c r="G8969" s="548">
        <v>0.19</v>
      </c>
      <c r="H8969" s="547">
        <v>25150.42</v>
      </c>
      <c r="I8969" s="545" t="s">
        <v>12647</v>
      </c>
      <c r="J8969" s="545" t="s">
        <v>13307</v>
      </c>
      <c r="K8969" s="545" t="s">
        <v>19138</v>
      </c>
      <c r="L8969" s="545" t="s">
        <v>13413</v>
      </c>
      <c r="M8969" s="548" t="s">
        <v>13758</v>
      </c>
      <c r="N8969" s="545" t="s">
        <v>13413</v>
      </c>
      <c r="O8969" s="545" t="s">
        <v>13413</v>
      </c>
      <c r="P8969" s="549">
        <v>6547</v>
      </c>
      <c r="Q8969" s="549">
        <v>1</v>
      </c>
      <c r="R8969" s="549">
        <v>26</v>
      </c>
      <c r="S8969" s="548">
        <v>2228</v>
      </c>
      <c r="T8969" s="548"/>
      <c r="U8969" s="99"/>
    </row>
    <row r="8970" spans="1:21" ht="19.5" customHeight="1">
      <c r="A8970" s="545">
        <v>103779</v>
      </c>
      <c r="B8970" s="545" t="s">
        <v>8345</v>
      </c>
      <c r="C8970" s="545" t="s">
        <v>216</v>
      </c>
      <c r="D8970" s="546">
        <v>46052</v>
      </c>
      <c r="E8970" s="171" t="str">
        <f t="shared" si="140"/>
        <v>2026</v>
      </c>
      <c r="F8970" s="547">
        <v>29929</v>
      </c>
      <c r="G8970" s="548">
        <v>0.19</v>
      </c>
      <c r="H8970" s="547">
        <v>25150.42</v>
      </c>
      <c r="I8970" s="545" t="s">
        <v>12647</v>
      </c>
      <c r="J8970" s="545" t="s">
        <v>13307</v>
      </c>
      <c r="K8970" s="545" t="s">
        <v>19139</v>
      </c>
      <c r="L8970" s="545" t="s">
        <v>13413</v>
      </c>
      <c r="M8970" s="548" t="s">
        <v>13758</v>
      </c>
      <c r="N8970" s="545" t="s">
        <v>13413</v>
      </c>
      <c r="O8970" s="545" t="s">
        <v>13413</v>
      </c>
      <c r="P8970" s="549">
        <v>6548</v>
      </c>
      <c r="Q8970" s="549">
        <v>1</v>
      </c>
      <c r="R8970" s="549">
        <v>26</v>
      </c>
      <c r="S8970" s="548">
        <v>2228</v>
      </c>
      <c r="T8970" s="548"/>
      <c r="U8970" s="99"/>
    </row>
    <row r="8971" spans="1:21" ht="19.5" customHeight="1">
      <c r="A8971" s="545">
        <v>103780</v>
      </c>
      <c r="B8971" s="545" t="s">
        <v>3635</v>
      </c>
      <c r="C8971" s="545" t="s">
        <v>216</v>
      </c>
      <c r="D8971" s="546">
        <v>46052</v>
      </c>
      <c r="E8971" s="171" t="str">
        <f t="shared" si="140"/>
        <v>2026</v>
      </c>
      <c r="F8971" s="547">
        <v>29929</v>
      </c>
      <c r="G8971" s="548">
        <v>0.19</v>
      </c>
      <c r="H8971" s="547">
        <v>25150.42</v>
      </c>
      <c r="I8971" s="545" t="s">
        <v>12647</v>
      </c>
      <c r="J8971" s="545" t="s">
        <v>13307</v>
      </c>
      <c r="K8971" s="545" t="s">
        <v>19140</v>
      </c>
      <c r="L8971" s="545" t="s">
        <v>13413</v>
      </c>
      <c r="M8971" s="548" t="s">
        <v>13758</v>
      </c>
      <c r="N8971" s="545" t="s">
        <v>13413</v>
      </c>
      <c r="O8971" s="545" t="s">
        <v>13413</v>
      </c>
      <c r="P8971" s="549">
        <v>6549</v>
      </c>
      <c r="Q8971" s="549">
        <v>1</v>
      </c>
      <c r="R8971" s="549">
        <v>26</v>
      </c>
      <c r="S8971" s="548">
        <v>2228</v>
      </c>
      <c r="T8971" s="548"/>
      <c r="U8971" s="99"/>
    </row>
    <row r="8972" spans="1:21" ht="19.5" customHeight="1">
      <c r="A8972" s="545">
        <v>103781</v>
      </c>
      <c r="B8972" s="545" t="s">
        <v>8344</v>
      </c>
      <c r="C8972" s="545" t="s">
        <v>216</v>
      </c>
      <c r="D8972" s="546">
        <v>46084</v>
      </c>
      <c r="E8972" s="171" t="str">
        <f t="shared" si="140"/>
        <v>2026</v>
      </c>
      <c r="F8972" s="547">
        <v>29956</v>
      </c>
      <c r="G8972" s="548">
        <v>0.19</v>
      </c>
      <c r="H8972" s="547">
        <v>25173.11</v>
      </c>
      <c r="I8972" s="545" t="s">
        <v>12647</v>
      </c>
      <c r="J8972" s="545" t="s">
        <v>13298</v>
      </c>
      <c r="K8972" s="545" t="s">
        <v>13413</v>
      </c>
      <c r="L8972" s="545" t="s">
        <v>13413</v>
      </c>
      <c r="M8972" s="548" t="s">
        <v>13758</v>
      </c>
      <c r="N8972" s="545" t="s">
        <v>13413</v>
      </c>
      <c r="O8972" s="545" t="s">
        <v>13413</v>
      </c>
      <c r="P8972" s="549">
        <v>6550</v>
      </c>
      <c r="Q8972" s="549">
        <v>1</v>
      </c>
      <c r="R8972" s="549">
        <v>26</v>
      </c>
      <c r="S8972" s="548">
        <v>1012</v>
      </c>
      <c r="T8972" s="548"/>
      <c r="U8972" s="99"/>
    </row>
    <row r="8973" spans="1:21" ht="19.5" customHeight="1">
      <c r="A8973" s="545">
        <v>103782</v>
      </c>
      <c r="B8973" s="545" t="s">
        <v>8343</v>
      </c>
      <c r="C8973" s="545" t="s">
        <v>216</v>
      </c>
      <c r="D8973" s="546">
        <v>46084</v>
      </c>
      <c r="E8973" s="171" t="str">
        <f t="shared" si="140"/>
        <v>2026</v>
      </c>
      <c r="F8973" s="547">
        <v>23253</v>
      </c>
      <c r="G8973" s="548">
        <v>0.19</v>
      </c>
      <c r="H8973" s="547">
        <v>19540.34</v>
      </c>
      <c r="I8973" s="545" t="s">
        <v>12647</v>
      </c>
      <c r="J8973" s="545" t="s">
        <v>13298</v>
      </c>
      <c r="K8973" s="545" t="s">
        <v>13413</v>
      </c>
      <c r="L8973" s="545" t="s">
        <v>13413</v>
      </c>
      <c r="M8973" s="548" t="s">
        <v>13758</v>
      </c>
      <c r="N8973" s="545" t="s">
        <v>13413</v>
      </c>
      <c r="O8973" s="545" t="s">
        <v>13413</v>
      </c>
      <c r="P8973" s="549">
        <v>6551</v>
      </c>
      <c r="Q8973" s="549">
        <v>1</v>
      </c>
      <c r="R8973" s="549">
        <v>26</v>
      </c>
      <c r="S8973" s="548">
        <v>1012</v>
      </c>
      <c r="T8973" s="548"/>
      <c r="U8973" s="99"/>
    </row>
    <row r="8974" spans="1:21" ht="19.5" customHeight="1">
      <c r="A8974" s="545">
        <v>103783</v>
      </c>
      <c r="B8974" s="545" t="s">
        <v>3626</v>
      </c>
      <c r="C8974" s="545" t="s">
        <v>216</v>
      </c>
      <c r="D8974" s="546">
        <v>45009</v>
      </c>
      <c r="E8974" s="171" t="str">
        <f t="shared" si="140"/>
        <v>2023</v>
      </c>
      <c r="F8974" s="547">
        <v>468760</v>
      </c>
      <c r="G8974" s="548">
        <v>0.19</v>
      </c>
      <c r="H8974" s="547">
        <v>393915.97</v>
      </c>
      <c r="I8974" s="545" t="s">
        <v>12647</v>
      </c>
      <c r="J8974" s="545" t="s">
        <v>13297</v>
      </c>
      <c r="K8974" s="545" t="s">
        <v>13413</v>
      </c>
      <c r="L8974" s="545" t="s">
        <v>13413</v>
      </c>
      <c r="M8974" s="548" t="s">
        <v>13758</v>
      </c>
      <c r="N8974" s="545" t="s">
        <v>13413</v>
      </c>
      <c r="O8974" s="545" t="s">
        <v>13413</v>
      </c>
      <c r="P8974" s="549">
        <v>6552</v>
      </c>
      <c r="Q8974" s="549">
        <v>1</v>
      </c>
      <c r="R8974" s="549">
        <v>26</v>
      </c>
      <c r="S8974" s="548">
        <v>2257</v>
      </c>
      <c r="T8974" s="548"/>
      <c r="U8974" s="99"/>
    </row>
    <row r="8975" spans="1:21" ht="19.5" customHeight="1">
      <c r="A8975" s="545">
        <v>103784</v>
      </c>
      <c r="B8975" s="545" t="s">
        <v>8342</v>
      </c>
      <c r="C8975" s="545" t="s">
        <v>216</v>
      </c>
      <c r="D8975" s="546">
        <v>46052</v>
      </c>
      <c r="E8975" s="171" t="str">
        <f t="shared" si="140"/>
        <v>2026</v>
      </c>
      <c r="F8975" s="547">
        <v>29929</v>
      </c>
      <c r="G8975" s="548">
        <v>0.19</v>
      </c>
      <c r="H8975" s="547">
        <v>25150.42</v>
      </c>
      <c r="I8975" s="545" t="s">
        <v>12647</v>
      </c>
      <c r="J8975" s="545" t="s">
        <v>13307</v>
      </c>
      <c r="K8975" s="545" t="s">
        <v>19141</v>
      </c>
      <c r="L8975" s="545" t="s">
        <v>13413</v>
      </c>
      <c r="M8975" s="548" t="s">
        <v>13758</v>
      </c>
      <c r="N8975" s="545" t="s">
        <v>13413</v>
      </c>
      <c r="O8975" s="545" t="s">
        <v>13413</v>
      </c>
      <c r="P8975" s="549">
        <v>6553</v>
      </c>
      <c r="Q8975" s="549">
        <v>1</v>
      </c>
      <c r="R8975" s="549">
        <v>26</v>
      </c>
      <c r="S8975" s="548">
        <v>2228</v>
      </c>
      <c r="T8975" s="548"/>
      <c r="U8975" s="99"/>
    </row>
    <row r="8976" spans="1:21" ht="19.5" customHeight="1">
      <c r="A8976" s="545">
        <v>103785</v>
      </c>
      <c r="B8976" s="545" t="s">
        <v>3403</v>
      </c>
      <c r="C8976" s="545" t="s">
        <v>216</v>
      </c>
      <c r="D8976" s="546">
        <v>46052</v>
      </c>
      <c r="E8976" s="171" t="str">
        <f t="shared" si="140"/>
        <v>2026</v>
      </c>
      <c r="F8976" s="547">
        <v>89580</v>
      </c>
      <c r="G8976" s="548">
        <v>0.19</v>
      </c>
      <c r="H8976" s="547">
        <v>75277.31</v>
      </c>
      <c r="I8976" s="545" t="s">
        <v>12647</v>
      </c>
      <c r="J8976" s="545" t="s">
        <v>13307</v>
      </c>
      <c r="K8976" s="545" t="s">
        <v>13413</v>
      </c>
      <c r="L8976" s="545" t="s">
        <v>13413</v>
      </c>
      <c r="M8976" s="548" t="s">
        <v>13758</v>
      </c>
      <c r="N8976" s="545" t="s">
        <v>13413</v>
      </c>
      <c r="O8976" s="545" t="s">
        <v>13413</v>
      </c>
      <c r="P8976" s="549">
        <v>6554</v>
      </c>
      <c r="Q8976" s="549">
        <v>1</v>
      </c>
      <c r="R8976" s="549">
        <v>26</v>
      </c>
      <c r="S8976" s="548">
        <v>2228</v>
      </c>
      <c r="T8976" s="548"/>
      <c r="U8976" s="99"/>
    </row>
    <row r="8977" spans="1:21" ht="19.5" customHeight="1">
      <c r="A8977" s="545">
        <v>103786</v>
      </c>
      <c r="B8977" s="545" t="s">
        <v>8341</v>
      </c>
      <c r="C8977" s="545" t="s">
        <v>216</v>
      </c>
      <c r="D8977" s="546">
        <v>45009</v>
      </c>
      <c r="E8977" s="171" t="str">
        <f t="shared" si="140"/>
        <v>2023</v>
      </c>
      <c r="F8977" s="547">
        <v>4878772</v>
      </c>
      <c r="G8977" s="548">
        <v>0.19</v>
      </c>
      <c r="H8977" s="547">
        <v>4099808.4</v>
      </c>
      <c r="I8977" s="545" t="s">
        <v>12647</v>
      </c>
      <c r="J8977" s="545" t="s">
        <v>13297</v>
      </c>
      <c r="K8977" s="545" t="s">
        <v>19142</v>
      </c>
      <c r="L8977" s="545" t="s">
        <v>13413</v>
      </c>
      <c r="M8977" s="548" t="s">
        <v>13758</v>
      </c>
      <c r="N8977" s="545" t="s">
        <v>13413</v>
      </c>
      <c r="O8977" s="545" t="s">
        <v>13413</v>
      </c>
      <c r="P8977" s="549">
        <v>6555</v>
      </c>
      <c r="Q8977" s="549">
        <v>1</v>
      </c>
      <c r="R8977" s="549">
        <v>26</v>
      </c>
      <c r="S8977" s="548">
        <v>2257</v>
      </c>
      <c r="T8977" s="548"/>
      <c r="U8977" s="99"/>
    </row>
    <row r="8978" spans="1:21" ht="19.5" customHeight="1">
      <c r="A8978" s="545">
        <v>103787</v>
      </c>
      <c r="B8978" s="545" t="s">
        <v>8371</v>
      </c>
      <c r="C8978" s="545" t="s">
        <v>216</v>
      </c>
      <c r="D8978" s="546">
        <v>45009</v>
      </c>
      <c r="E8978" s="171" t="str">
        <f t="shared" si="140"/>
        <v>2023</v>
      </c>
      <c r="F8978" s="547">
        <v>34469</v>
      </c>
      <c r="G8978" s="548">
        <v>0.19</v>
      </c>
      <c r="H8978" s="547">
        <v>28965.55</v>
      </c>
      <c r="I8978" s="545" t="s">
        <v>12647</v>
      </c>
      <c r="J8978" s="545" t="s">
        <v>13297</v>
      </c>
      <c r="K8978" s="545" t="s">
        <v>13413</v>
      </c>
      <c r="L8978" s="545" t="s">
        <v>13413</v>
      </c>
      <c r="M8978" s="548" t="s">
        <v>13758</v>
      </c>
      <c r="N8978" s="545" t="s">
        <v>13413</v>
      </c>
      <c r="O8978" s="545" t="s">
        <v>13413</v>
      </c>
      <c r="P8978" s="549">
        <v>6556</v>
      </c>
      <c r="Q8978" s="549">
        <v>1</v>
      </c>
      <c r="R8978" s="549">
        <v>26</v>
      </c>
      <c r="S8978" s="548">
        <v>2257</v>
      </c>
      <c r="T8978" s="548"/>
      <c r="U8978" s="99"/>
    </row>
    <row r="8979" spans="1:21" ht="19.5" customHeight="1">
      <c r="A8979" s="545">
        <v>103788</v>
      </c>
      <c r="B8979" s="545" t="s">
        <v>8340</v>
      </c>
      <c r="C8979" s="545" t="s">
        <v>216</v>
      </c>
      <c r="D8979" s="546">
        <v>45015</v>
      </c>
      <c r="E8979" s="171" t="str">
        <f t="shared" si="140"/>
        <v>2023</v>
      </c>
      <c r="F8979" s="547">
        <v>517393</v>
      </c>
      <c r="G8979" s="548">
        <v>0.19</v>
      </c>
      <c r="H8979" s="547">
        <v>434784.03</v>
      </c>
      <c r="I8979" s="545" t="s">
        <v>12647</v>
      </c>
      <c r="J8979" s="545" t="s">
        <v>13297</v>
      </c>
      <c r="K8979" s="545" t="s">
        <v>19143</v>
      </c>
      <c r="L8979" s="545" t="s">
        <v>13413</v>
      </c>
      <c r="M8979" s="548" t="s">
        <v>13758</v>
      </c>
      <c r="N8979" s="545" t="s">
        <v>13413</v>
      </c>
      <c r="O8979" s="545" t="s">
        <v>13413</v>
      </c>
      <c r="P8979" s="549">
        <v>6557</v>
      </c>
      <c r="Q8979" s="549">
        <v>1</v>
      </c>
      <c r="R8979" s="549">
        <v>26</v>
      </c>
      <c r="S8979" s="548">
        <v>2257</v>
      </c>
      <c r="T8979" s="548"/>
      <c r="U8979" s="99"/>
    </row>
    <row r="8980" spans="1:21" ht="19.5" customHeight="1">
      <c r="A8980" s="545">
        <v>103789</v>
      </c>
      <c r="B8980" s="545" t="s">
        <v>1316</v>
      </c>
      <c r="C8980" s="545" t="s">
        <v>216</v>
      </c>
      <c r="D8980" s="546">
        <v>45491</v>
      </c>
      <c r="E8980" s="171" t="str">
        <f t="shared" si="140"/>
        <v>2024</v>
      </c>
      <c r="F8980" s="547">
        <v>13766</v>
      </c>
      <c r="G8980" s="548">
        <v>0.19</v>
      </c>
      <c r="H8980" s="547">
        <v>11568.07</v>
      </c>
      <c r="I8980" s="545" t="s">
        <v>12701</v>
      </c>
      <c r="J8980" s="545" t="s">
        <v>13307</v>
      </c>
      <c r="K8980" s="545" t="s">
        <v>13413</v>
      </c>
      <c r="L8980" s="545" t="s">
        <v>13413</v>
      </c>
      <c r="M8980" s="548" t="s">
        <v>13758</v>
      </c>
      <c r="N8980" s="545" t="s">
        <v>13413</v>
      </c>
      <c r="O8980" s="545" t="s">
        <v>13413</v>
      </c>
      <c r="P8980" s="549">
        <v>6558</v>
      </c>
      <c r="Q8980" s="549">
        <v>1</v>
      </c>
      <c r="R8980" s="549">
        <v>10</v>
      </c>
      <c r="S8980" s="548">
        <v>2228</v>
      </c>
      <c r="T8980" s="548"/>
      <c r="U8980" s="99"/>
    </row>
    <row r="8981" spans="1:21" ht="19.5" customHeight="1">
      <c r="A8981" s="545">
        <v>103790</v>
      </c>
      <c r="B8981" s="545" t="s">
        <v>3524</v>
      </c>
      <c r="C8981" s="545" t="s">
        <v>216</v>
      </c>
      <c r="D8981" s="546">
        <v>45708</v>
      </c>
      <c r="E8981" s="171" t="str">
        <f t="shared" si="140"/>
        <v>2025</v>
      </c>
      <c r="F8981" s="547">
        <v>56445.41</v>
      </c>
      <c r="G8981" s="548">
        <v>0.19</v>
      </c>
      <c r="H8981" s="547">
        <v>47433.120000000003</v>
      </c>
      <c r="I8981" s="545" t="s">
        <v>12647</v>
      </c>
      <c r="J8981" s="545" t="s">
        <v>13307</v>
      </c>
      <c r="K8981" s="545" t="s">
        <v>13413</v>
      </c>
      <c r="L8981" s="545" t="s">
        <v>13413</v>
      </c>
      <c r="M8981" s="548" t="s">
        <v>13758</v>
      </c>
      <c r="N8981" s="545" t="s">
        <v>13413</v>
      </c>
      <c r="O8981" s="545" t="s">
        <v>13413</v>
      </c>
      <c r="P8981" s="549">
        <v>6559</v>
      </c>
      <c r="Q8981" s="549">
        <v>1</v>
      </c>
      <c r="R8981" s="549">
        <v>26</v>
      </c>
      <c r="S8981" s="548">
        <v>2228</v>
      </c>
      <c r="T8981" s="548"/>
      <c r="U8981" s="99"/>
    </row>
    <row r="8982" spans="1:21" ht="19.5" customHeight="1">
      <c r="A8982" s="545">
        <v>103792</v>
      </c>
      <c r="B8982" s="545" t="s">
        <v>8370</v>
      </c>
      <c r="C8982" s="545" t="s">
        <v>216</v>
      </c>
      <c r="D8982" s="546">
        <v>45015</v>
      </c>
      <c r="E8982" s="171" t="str">
        <f t="shared" si="140"/>
        <v>2023</v>
      </c>
      <c r="F8982" s="547">
        <v>1163229</v>
      </c>
      <c r="G8982" s="548">
        <v>0.19</v>
      </c>
      <c r="H8982" s="547">
        <v>977503.36</v>
      </c>
      <c r="I8982" s="545" t="s">
        <v>12647</v>
      </c>
      <c r="J8982" s="545" t="s">
        <v>13297</v>
      </c>
      <c r="K8982" s="545" t="s">
        <v>13413</v>
      </c>
      <c r="L8982" s="545" t="s">
        <v>13413</v>
      </c>
      <c r="M8982" s="548" t="s">
        <v>13758</v>
      </c>
      <c r="N8982" s="545" t="s">
        <v>13413</v>
      </c>
      <c r="O8982" s="545" t="s">
        <v>13413</v>
      </c>
      <c r="P8982" s="549">
        <v>6560</v>
      </c>
      <c r="Q8982" s="549">
        <v>1</v>
      </c>
      <c r="R8982" s="549">
        <v>26</v>
      </c>
      <c r="S8982" s="548">
        <v>2257</v>
      </c>
      <c r="T8982" s="548"/>
      <c r="U8982" s="99"/>
    </row>
    <row r="8983" spans="1:21" ht="19.5" customHeight="1">
      <c r="A8983" s="545">
        <v>103794</v>
      </c>
      <c r="B8983" s="545" t="s">
        <v>4156</v>
      </c>
      <c r="C8983" s="545" t="s">
        <v>216</v>
      </c>
      <c r="D8983" s="546"/>
      <c r="E8983" s="171" t="str">
        <f t="shared" si="140"/>
        <v>1900</v>
      </c>
      <c r="F8983" s="547">
        <v>0</v>
      </c>
      <c r="G8983" s="548">
        <v>0</v>
      </c>
      <c r="H8983" s="547">
        <v>0</v>
      </c>
      <c r="I8983" s="545" t="s">
        <v>12973</v>
      </c>
      <c r="J8983" s="545"/>
      <c r="K8983" s="545" t="s">
        <v>13413</v>
      </c>
      <c r="L8983" s="545" t="s">
        <v>13413</v>
      </c>
      <c r="M8983" s="548" t="s">
        <v>13758</v>
      </c>
      <c r="N8983" s="545" t="s">
        <v>13413</v>
      </c>
      <c r="O8983" s="545" t="s">
        <v>13413</v>
      </c>
      <c r="P8983" s="549">
        <v>6561</v>
      </c>
      <c r="Q8983" s="549">
        <v>1</v>
      </c>
      <c r="R8983" s="549">
        <v>59</v>
      </c>
      <c r="S8983" s="548"/>
      <c r="T8983" s="548"/>
      <c r="U8983" s="99"/>
    </row>
    <row r="8984" spans="1:21" ht="19.5" customHeight="1">
      <c r="A8984" s="545">
        <v>103795</v>
      </c>
      <c r="B8984" s="545" t="s">
        <v>3468</v>
      </c>
      <c r="C8984" s="545" t="s">
        <v>216</v>
      </c>
      <c r="D8984" s="546">
        <v>46052</v>
      </c>
      <c r="E8984" s="171" t="str">
        <f t="shared" si="140"/>
        <v>2026</v>
      </c>
      <c r="F8984" s="547">
        <v>3869155</v>
      </c>
      <c r="G8984" s="548">
        <v>0.19</v>
      </c>
      <c r="H8984" s="547">
        <v>3251390.76</v>
      </c>
      <c r="I8984" s="545" t="s">
        <v>12647</v>
      </c>
      <c r="J8984" s="545" t="s">
        <v>13307</v>
      </c>
      <c r="K8984" s="545" t="s">
        <v>13413</v>
      </c>
      <c r="L8984" s="545" t="s">
        <v>13413</v>
      </c>
      <c r="M8984" s="548" t="s">
        <v>13758</v>
      </c>
      <c r="N8984" s="545" t="s">
        <v>13413</v>
      </c>
      <c r="O8984" s="545" t="s">
        <v>13413</v>
      </c>
      <c r="P8984" s="549">
        <v>6562</v>
      </c>
      <c r="Q8984" s="549">
        <v>1</v>
      </c>
      <c r="R8984" s="549">
        <v>26</v>
      </c>
      <c r="S8984" s="548">
        <v>2228</v>
      </c>
      <c r="T8984" s="548"/>
      <c r="U8984" s="99"/>
    </row>
    <row r="8985" spans="1:21" ht="19.5" customHeight="1">
      <c r="A8985" s="545">
        <v>103796</v>
      </c>
      <c r="B8985" s="545" t="s">
        <v>4157</v>
      </c>
      <c r="C8985" s="545" t="s">
        <v>216</v>
      </c>
      <c r="D8985" s="546"/>
      <c r="E8985" s="171" t="str">
        <f t="shared" si="140"/>
        <v>1900</v>
      </c>
      <c r="F8985" s="547">
        <v>0</v>
      </c>
      <c r="G8985" s="548">
        <v>0</v>
      </c>
      <c r="H8985" s="547">
        <v>0</v>
      </c>
      <c r="I8985" s="545" t="s">
        <v>12973</v>
      </c>
      <c r="J8985" s="545"/>
      <c r="K8985" s="545" t="s">
        <v>13413</v>
      </c>
      <c r="L8985" s="545" t="s">
        <v>13413</v>
      </c>
      <c r="M8985" s="548" t="s">
        <v>13758</v>
      </c>
      <c r="N8985" s="545" t="s">
        <v>13413</v>
      </c>
      <c r="O8985" s="545" t="s">
        <v>13413</v>
      </c>
      <c r="P8985" s="549">
        <v>6563</v>
      </c>
      <c r="Q8985" s="549">
        <v>1</v>
      </c>
      <c r="R8985" s="549">
        <v>59</v>
      </c>
      <c r="S8985" s="548"/>
      <c r="T8985" s="548"/>
      <c r="U8985" s="99"/>
    </row>
    <row r="8986" spans="1:21" ht="19.5" customHeight="1">
      <c r="A8986" s="545">
        <v>103797</v>
      </c>
      <c r="B8986" s="545" t="s">
        <v>4158</v>
      </c>
      <c r="C8986" s="545" t="s">
        <v>216</v>
      </c>
      <c r="D8986" s="546"/>
      <c r="E8986" s="171" t="str">
        <f t="shared" si="140"/>
        <v>1900</v>
      </c>
      <c r="F8986" s="547">
        <v>0</v>
      </c>
      <c r="G8986" s="548">
        <v>0</v>
      </c>
      <c r="H8986" s="547">
        <v>0</v>
      </c>
      <c r="I8986" s="545" t="s">
        <v>12973</v>
      </c>
      <c r="J8986" s="545"/>
      <c r="K8986" s="545" t="s">
        <v>13413</v>
      </c>
      <c r="L8986" s="545" t="s">
        <v>13413</v>
      </c>
      <c r="M8986" s="548" t="s">
        <v>13758</v>
      </c>
      <c r="N8986" s="545" t="s">
        <v>13413</v>
      </c>
      <c r="O8986" s="545" t="s">
        <v>13413</v>
      </c>
      <c r="P8986" s="549">
        <v>6564</v>
      </c>
      <c r="Q8986" s="549">
        <v>1</v>
      </c>
      <c r="R8986" s="549">
        <v>59</v>
      </c>
      <c r="S8986" s="548"/>
      <c r="T8986" s="548"/>
      <c r="U8986" s="99"/>
    </row>
    <row r="8987" spans="1:21" ht="19.5" customHeight="1">
      <c r="A8987" s="545">
        <v>103798</v>
      </c>
      <c r="B8987" s="545" t="s">
        <v>4205</v>
      </c>
      <c r="C8987" s="545" t="s">
        <v>216</v>
      </c>
      <c r="D8987" s="546"/>
      <c r="E8987" s="171" t="str">
        <f t="shared" si="140"/>
        <v>1900</v>
      </c>
      <c r="F8987" s="547">
        <v>0</v>
      </c>
      <c r="G8987" s="548">
        <v>0</v>
      </c>
      <c r="H8987" s="547">
        <v>0</v>
      </c>
      <c r="I8987" s="545" t="s">
        <v>12973</v>
      </c>
      <c r="J8987" s="545"/>
      <c r="K8987" s="545" t="s">
        <v>13413</v>
      </c>
      <c r="L8987" s="545" t="s">
        <v>13413</v>
      </c>
      <c r="M8987" s="548" t="s">
        <v>13758</v>
      </c>
      <c r="N8987" s="545" t="s">
        <v>13413</v>
      </c>
      <c r="O8987" s="545" t="s">
        <v>13413</v>
      </c>
      <c r="P8987" s="549">
        <v>6565</v>
      </c>
      <c r="Q8987" s="549">
        <v>1</v>
      </c>
      <c r="R8987" s="549">
        <v>59</v>
      </c>
      <c r="S8987" s="548"/>
      <c r="T8987" s="548"/>
      <c r="U8987" s="99"/>
    </row>
    <row r="8988" spans="1:21" ht="19.5" customHeight="1">
      <c r="A8988" s="545">
        <v>103799</v>
      </c>
      <c r="B8988" s="545" t="s">
        <v>3665</v>
      </c>
      <c r="C8988" s="545" t="s">
        <v>216</v>
      </c>
      <c r="D8988" s="546"/>
      <c r="E8988" s="171" t="str">
        <f t="shared" si="140"/>
        <v>1900</v>
      </c>
      <c r="F8988" s="547">
        <v>0</v>
      </c>
      <c r="G8988" s="548">
        <v>0</v>
      </c>
      <c r="H8988" s="547">
        <v>0</v>
      </c>
      <c r="I8988" s="545" t="s">
        <v>12758</v>
      </c>
      <c r="J8988" s="545"/>
      <c r="K8988" s="545" t="s">
        <v>13413</v>
      </c>
      <c r="L8988" s="545" t="s">
        <v>13413</v>
      </c>
      <c r="M8988" s="548" t="s">
        <v>13758</v>
      </c>
      <c r="N8988" s="545" t="s">
        <v>13413</v>
      </c>
      <c r="O8988" s="545" t="s">
        <v>13413</v>
      </c>
      <c r="P8988" s="549">
        <v>6566</v>
      </c>
      <c r="Q8988" s="549">
        <v>1</v>
      </c>
      <c r="R8988" s="549">
        <v>164</v>
      </c>
      <c r="S8988" s="548"/>
      <c r="T8988" s="548"/>
      <c r="U8988" s="99"/>
    </row>
    <row r="8989" spans="1:21" ht="19.5" customHeight="1">
      <c r="A8989" s="545">
        <v>103800</v>
      </c>
      <c r="B8989" s="545" t="s">
        <v>4159</v>
      </c>
      <c r="C8989" s="545" t="s">
        <v>216</v>
      </c>
      <c r="D8989" s="546"/>
      <c r="E8989" s="171" t="str">
        <f t="shared" si="140"/>
        <v>1900</v>
      </c>
      <c r="F8989" s="547">
        <v>0</v>
      </c>
      <c r="G8989" s="548">
        <v>0</v>
      </c>
      <c r="H8989" s="547">
        <v>0</v>
      </c>
      <c r="I8989" s="545" t="s">
        <v>12973</v>
      </c>
      <c r="J8989" s="545"/>
      <c r="K8989" s="545" t="s">
        <v>13413</v>
      </c>
      <c r="L8989" s="545" t="s">
        <v>13413</v>
      </c>
      <c r="M8989" s="548" t="s">
        <v>13758</v>
      </c>
      <c r="N8989" s="545" t="s">
        <v>13413</v>
      </c>
      <c r="O8989" s="545" t="s">
        <v>13413</v>
      </c>
      <c r="P8989" s="549">
        <v>6567</v>
      </c>
      <c r="Q8989" s="549">
        <v>1</v>
      </c>
      <c r="R8989" s="549">
        <v>59</v>
      </c>
      <c r="S8989" s="548"/>
      <c r="T8989" s="548"/>
      <c r="U8989" s="99"/>
    </row>
    <row r="8990" spans="1:21" ht="19.5" customHeight="1">
      <c r="A8990" s="545">
        <v>103801</v>
      </c>
      <c r="B8990" s="545" t="s">
        <v>4160</v>
      </c>
      <c r="C8990" s="545" t="s">
        <v>216</v>
      </c>
      <c r="D8990" s="546">
        <v>44718</v>
      </c>
      <c r="E8990" s="171" t="str">
        <f t="shared" si="140"/>
        <v>2022</v>
      </c>
      <c r="F8990" s="547">
        <v>2411157</v>
      </c>
      <c r="G8990" s="548">
        <v>0.19</v>
      </c>
      <c r="H8990" s="547">
        <v>2026182.35</v>
      </c>
      <c r="I8990" s="545" t="s">
        <v>12758</v>
      </c>
      <c r="J8990" s="545" t="s">
        <v>13298</v>
      </c>
      <c r="K8990" s="545" t="s">
        <v>13413</v>
      </c>
      <c r="L8990" s="545" t="s">
        <v>13413</v>
      </c>
      <c r="M8990" s="548" t="s">
        <v>13758</v>
      </c>
      <c r="N8990" s="545" t="s">
        <v>13413</v>
      </c>
      <c r="O8990" s="545" t="s">
        <v>13413</v>
      </c>
      <c r="P8990" s="549">
        <v>6568</v>
      </c>
      <c r="Q8990" s="549">
        <v>1</v>
      </c>
      <c r="R8990" s="549">
        <v>164</v>
      </c>
      <c r="S8990" s="548">
        <v>1012</v>
      </c>
      <c r="T8990" s="548"/>
      <c r="U8990" s="99"/>
    </row>
    <row r="8991" spans="1:21" ht="19.5" customHeight="1">
      <c r="A8991" s="545">
        <v>103802</v>
      </c>
      <c r="B8991" s="545" t="s">
        <v>4161</v>
      </c>
      <c r="C8991" s="545" t="s">
        <v>216</v>
      </c>
      <c r="D8991" s="546"/>
      <c r="E8991" s="171" t="str">
        <f t="shared" si="140"/>
        <v>1900</v>
      </c>
      <c r="F8991" s="547">
        <v>0</v>
      </c>
      <c r="G8991" s="548">
        <v>0</v>
      </c>
      <c r="H8991" s="547">
        <v>0</v>
      </c>
      <c r="I8991" s="545" t="s">
        <v>12973</v>
      </c>
      <c r="J8991" s="545"/>
      <c r="K8991" s="545" t="s">
        <v>13413</v>
      </c>
      <c r="L8991" s="545" t="s">
        <v>13413</v>
      </c>
      <c r="M8991" s="548" t="s">
        <v>13758</v>
      </c>
      <c r="N8991" s="545" t="s">
        <v>13413</v>
      </c>
      <c r="O8991" s="545" t="s">
        <v>13413</v>
      </c>
      <c r="P8991" s="549">
        <v>6569</v>
      </c>
      <c r="Q8991" s="549">
        <v>1</v>
      </c>
      <c r="R8991" s="549">
        <v>59</v>
      </c>
      <c r="S8991" s="548"/>
      <c r="T8991" s="548"/>
      <c r="U8991" s="99"/>
    </row>
    <row r="8992" spans="1:21" ht="19.5" customHeight="1">
      <c r="A8992" s="545">
        <v>103803</v>
      </c>
      <c r="B8992" s="545" t="s">
        <v>4162</v>
      </c>
      <c r="C8992" s="545" t="s">
        <v>216</v>
      </c>
      <c r="D8992" s="546">
        <v>45015</v>
      </c>
      <c r="E8992" s="171" t="str">
        <f t="shared" si="140"/>
        <v>2023</v>
      </c>
      <c r="F8992" s="547">
        <v>1015619.01</v>
      </c>
      <c r="G8992" s="548">
        <v>0.19</v>
      </c>
      <c r="H8992" s="547">
        <v>853461.35</v>
      </c>
      <c r="I8992" s="545" t="s">
        <v>12973</v>
      </c>
      <c r="J8992" s="545" t="s">
        <v>13297</v>
      </c>
      <c r="K8992" s="545" t="s">
        <v>13413</v>
      </c>
      <c r="L8992" s="545" t="s">
        <v>13413</v>
      </c>
      <c r="M8992" s="548" t="s">
        <v>13758</v>
      </c>
      <c r="N8992" s="545" t="s">
        <v>13413</v>
      </c>
      <c r="O8992" s="545" t="s">
        <v>13413</v>
      </c>
      <c r="P8992" s="549">
        <v>6570</v>
      </c>
      <c r="Q8992" s="549">
        <v>1</v>
      </c>
      <c r="R8992" s="549">
        <v>59</v>
      </c>
      <c r="S8992" s="548">
        <v>2257</v>
      </c>
      <c r="T8992" s="548"/>
      <c r="U8992" s="99"/>
    </row>
    <row r="8993" spans="1:21" ht="19.5" customHeight="1">
      <c r="A8993" s="545">
        <v>103804</v>
      </c>
      <c r="B8993" s="545" t="s">
        <v>4164</v>
      </c>
      <c r="C8993" s="545" t="s">
        <v>216</v>
      </c>
      <c r="D8993" s="546"/>
      <c r="E8993" s="171" t="str">
        <f t="shared" si="140"/>
        <v>1900</v>
      </c>
      <c r="F8993" s="547">
        <v>0</v>
      </c>
      <c r="G8993" s="548">
        <v>0</v>
      </c>
      <c r="H8993" s="547">
        <v>0</v>
      </c>
      <c r="I8993" s="545" t="s">
        <v>12973</v>
      </c>
      <c r="J8993" s="545"/>
      <c r="K8993" s="545" t="s">
        <v>13413</v>
      </c>
      <c r="L8993" s="545" t="s">
        <v>13413</v>
      </c>
      <c r="M8993" s="548" t="s">
        <v>13758</v>
      </c>
      <c r="N8993" s="545" t="s">
        <v>13413</v>
      </c>
      <c r="O8993" s="545" t="s">
        <v>13413</v>
      </c>
      <c r="P8993" s="549">
        <v>6571</v>
      </c>
      <c r="Q8993" s="549">
        <v>1</v>
      </c>
      <c r="R8993" s="549">
        <v>59</v>
      </c>
      <c r="S8993" s="548"/>
      <c r="T8993" s="548"/>
      <c r="U8993" s="99"/>
    </row>
    <row r="8994" spans="1:21" ht="19.5" customHeight="1">
      <c r="A8994" s="545">
        <v>103805</v>
      </c>
      <c r="B8994" s="545" t="s">
        <v>4163</v>
      </c>
      <c r="C8994" s="545" t="s">
        <v>216</v>
      </c>
      <c r="D8994" s="546"/>
      <c r="E8994" s="171" t="str">
        <f t="shared" si="140"/>
        <v>1900</v>
      </c>
      <c r="F8994" s="547">
        <v>0</v>
      </c>
      <c r="G8994" s="548">
        <v>0</v>
      </c>
      <c r="H8994" s="547">
        <v>0</v>
      </c>
      <c r="I8994" s="545" t="s">
        <v>12973</v>
      </c>
      <c r="J8994" s="545"/>
      <c r="K8994" s="545" t="s">
        <v>13413</v>
      </c>
      <c r="L8994" s="545" t="s">
        <v>13413</v>
      </c>
      <c r="M8994" s="548" t="s">
        <v>13758</v>
      </c>
      <c r="N8994" s="545" t="s">
        <v>13413</v>
      </c>
      <c r="O8994" s="545" t="s">
        <v>13413</v>
      </c>
      <c r="P8994" s="549">
        <v>6572</v>
      </c>
      <c r="Q8994" s="549">
        <v>1</v>
      </c>
      <c r="R8994" s="549">
        <v>59</v>
      </c>
      <c r="S8994" s="548"/>
      <c r="T8994" s="548"/>
      <c r="U8994" s="99"/>
    </row>
    <row r="8995" spans="1:21" ht="19.5" customHeight="1">
      <c r="A8995" s="545">
        <v>103806</v>
      </c>
      <c r="B8995" s="545" t="s">
        <v>4165</v>
      </c>
      <c r="C8995" s="545" t="s">
        <v>216</v>
      </c>
      <c r="D8995" s="546"/>
      <c r="E8995" s="171" t="str">
        <f t="shared" si="140"/>
        <v>1900</v>
      </c>
      <c r="F8995" s="547">
        <v>0</v>
      </c>
      <c r="G8995" s="548">
        <v>0</v>
      </c>
      <c r="H8995" s="547">
        <v>0</v>
      </c>
      <c r="I8995" s="545" t="s">
        <v>12973</v>
      </c>
      <c r="J8995" s="545"/>
      <c r="K8995" s="545" t="s">
        <v>13413</v>
      </c>
      <c r="L8995" s="545" t="s">
        <v>13413</v>
      </c>
      <c r="M8995" s="548" t="s">
        <v>13758</v>
      </c>
      <c r="N8995" s="545" t="s">
        <v>13413</v>
      </c>
      <c r="O8995" s="545" t="s">
        <v>13413</v>
      </c>
      <c r="P8995" s="549">
        <v>6573</v>
      </c>
      <c r="Q8995" s="549">
        <v>1</v>
      </c>
      <c r="R8995" s="549">
        <v>59</v>
      </c>
      <c r="S8995" s="548"/>
      <c r="T8995" s="548"/>
      <c r="U8995" s="99"/>
    </row>
    <row r="8996" spans="1:21" ht="19.5" customHeight="1">
      <c r="A8996" s="545">
        <v>103807</v>
      </c>
      <c r="B8996" s="545" t="s">
        <v>4166</v>
      </c>
      <c r="C8996" s="545" t="s">
        <v>216</v>
      </c>
      <c r="D8996" s="546"/>
      <c r="E8996" s="171" t="str">
        <f t="shared" si="140"/>
        <v>1900</v>
      </c>
      <c r="F8996" s="547">
        <v>0</v>
      </c>
      <c r="G8996" s="548">
        <v>0</v>
      </c>
      <c r="H8996" s="547">
        <v>0</v>
      </c>
      <c r="I8996" s="545" t="s">
        <v>12973</v>
      </c>
      <c r="J8996" s="545"/>
      <c r="K8996" s="545" t="s">
        <v>13413</v>
      </c>
      <c r="L8996" s="545" t="s">
        <v>13413</v>
      </c>
      <c r="M8996" s="548" t="s">
        <v>13758</v>
      </c>
      <c r="N8996" s="545" t="s">
        <v>13413</v>
      </c>
      <c r="O8996" s="545" t="s">
        <v>13413</v>
      </c>
      <c r="P8996" s="549">
        <v>6574</v>
      </c>
      <c r="Q8996" s="549">
        <v>1</v>
      </c>
      <c r="R8996" s="549">
        <v>59</v>
      </c>
      <c r="S8996" s="548"/>
      <c r="T8996" s="548"/>
      <c r="U8996" s="99"/>
    </row>
    <row r="8997" spans="1:21" ht="19.5" customHeight="1">
      <c r="A8997" s="545">
        <v>103808</v>
      </c>
      <c r="B8997" s="545" t="s">
        <v>4167</v>
      </c>
      <c r="C8997" s="545" t="s">
        <v>216</v>
      </c>
      <c r="D8997" s="546"/>
      <c r="E8997" s="171" t="str">
        <f t="shared" si="140"/>
        <v>1900</v>
      </c>
      <c r="F8997" s="547">
        <v>0</v>
      </c>
      <c r="G8997" s="548">
        <v>0</v>
      </c>
      <c r="H8997" s="547">
        <v>0</v>
      </c>
      <c r="I8997" s="545" t="s">
        <v>12973</v>
      </c>
      <c r="J8997" s="545"/>
      <c r="K8997" s="545" t="s">
        <v>13413</v>
      </c>
      <c r="L8997" s="545" t="s">
        <v>13413</v>
      </c>
      <c r="M8997" s="548" t="s">
        <v>13758</v>
      </c>
      <c r="N8997" s="545" t="s">
        <v>13413</v>
      </c>
      <c r="O8997" s="545" t="s">
        <v>13413</v>
      </c>
      <c r="P8997" s="549">
        <v>6575</v>
      </c>
      <c r="Q8997" s="549">
        <v>1</v>
      </c>
      <c r="R8997" s="549">
        <v>59</v>
      </c>
      <c r="S8997" s="548"/>
      <c r="T8997" s="548"/>
      <c r="U8997" s="99"/>
    </row>
    <row r="8998" spans="1:21" ht="19.5" customHeight="1">
      <c r="A8998" s="545">
        <v>103809</v>
      </c>
      <c r="B8998" s="545" t="s">
        <v>3467</v>
      </c>
      <c r="C8998" s="545" t="s">
        <v>216</v>
      </c>
      <c r="D8998" s="546">
        <v>46052</v>
      </c>
      <c r="E8998" s="171" t="str">
        <f t="shared" si="140"/>
        <v>2026</v>
      </c>
      <c r="F8998" s="547">
        <v>485359</v>
      </c>
      <c r="G8998" s="548">
        <v>0.19</v>
      </c>
      <c r="H8998" s="547">
        <v>407864.71</v>
      </c>
      <c r="I8998" s="545" t="s">
        <v>12758</v>
      </c>
      <c r="J8998" s="545" t="s">
        <v>13307</v>
      </c>
      <c r="K8998" s="545" t="s">
        <v>13413</v>
      </c>
      <c r="L8998" s="545" t="s">
        <v>13413</v>
      </c>
      <c r="M8998" s="548" t="s">
        <v>13758</v>
      </c>
      <c r="N8998" s="545" t="s">
        <v>13413</v>
      </c>
      <c r="O8998" s="545" t="s">
        <v>13413</v>
      </c>
      <c r="P8998" s="549">
        <v>6576</v>
      </c>
      <c r="Q8998" s="549">
        <v>1</v>
      </c>
      <c r="R8998" s="549">
        <v>164</v>
      </c>
      <c r="S8998" s="548">
        <v>2228</v>
      </c>
      <c r="T8998" s="548"/>
      <c r="U8998" s="99"/>
    </row>
    <row r="8999" spans="1:21" ht="19.5" customHeight="1">
      <c r="A8999" s="545">
        <v>103810</v>
      </c>
      <c r="B8999" s="545" t="s">
        <v>8392</v>
      </c>
      <c r="C8999" s="545" t="s">
        <v>216</v>
      </c>
      <c r="D8999" s="546">
        <v>45708</v>
      </c>
      <c r="E8999" s="171" t="str">
        <f t="shared" si="140"/>
        <v>2025</v>
      </c>
      <c r="F8999" s="547">
        <v>61930.39</v>
      </c>
      <c r="G8999" s="548">
        <v>0.19</v>
      </c>
      <c r="H8999" s="547">
        <v>52042.34</v>
      </c>
      <c r="I8999" s="545" t="s">
        <v>12758</v>
      </c>
      <c r="J8999" s="545" t="s">
        <v>13307</v>
      </c>
      <c r="K8999" s="545" t="s">
        <v>19144</v>
      </c>
      <c r="L8999" s="545" t="s">
        <v>13413</v>
      </c>
      <c r="M8999" s="548" t="s">
        <v>13758</v>
      </c>
      <c r="N8999" s="545" t="s">
        <v>13413</v>
      </c>
      <c r="O8999" s="545" t="s">
        <v>13413</v>
      </c>
      <c r="P8999" s="549">
        <v>6577</v>
      </c>
      <c r="Q8999" s="549">
        <v>1</v>
      </c>
      <c r="R8999" s="549">
        <v>164</v>
      </c>
      <c r="S8999" s="548">
        <v>2228</v>
      </c>
      <c r="T8999" s="548"/>
      <c r="U8999" s="99"/>
    </row>
    <row r="9000" spans="1:21" ht="19.5" customHeight="1">
      <c r="A9000" s="545">
        <v>103811</v>
      </c>
      <c r="B9000" s="545" t="s">
        <v>8324</v>
      </c>
      <c r="C9000" s="545" t="s">
        <v>216</v>
      </c>
      <c r="D9000" s="546">
        <v>45015</v>
      </c>
      <c r="E9000" s="171" t="str">
        <f t="shared" si="140"/>
        <v>2023</v>
      </c>
      <c r="F9000" s="547">
        <v>191865</v>
      </c>
      <c r="G9000" s="548">
        <v>0.19</v>
      </c>
      <c r="H9000" s="547">
        <v>161231.09</v>
      </c>
      <c r="I9000" s="545" t="s">
        <v>12647</v>
      </c>
      <c r="J9000" s="545" t="s">
        <v>13297</v>
      </c>
      <c r="K9000" s="545" t="s">
        <v>13413</v>
      </c>
      <c r="L9000" s="545" t="s">
        <v>13413</v>
      </c>
      <c r="M9000" s="548" t="s">
        <v>13758</v>
      </c>
      <c r="N9000" s="545" t="s">
        <v>13413</v>
      </c>
      <c r="O9000" s="545" t="s">
        <v>13413</v>
      </c>
      <c r="P9000" s="549">
        <v>6578</v>
      </c>
      <c r="Q9000" s="549">
        <v>1</v>
      </c>
      <c r="R9000" s="549">
        <v>26</v>
      </c>
      <c r="S9000" s="548">
        <v>2257</v>
      </c>
      <c r="T9000" s="548"/>
      <c r="U9000" s="99"/>
    </row>
    <row r="9001" spans="1:21" ht="19.5" customHeight="1">
      <c r="A9001" s="545">
        <v>103812</v>
      </c>
      <c r="B9001" s="545" t="s">
        <v>4009</v>
      </c>
      <c r="C9001" s="545" t="s">
        <v>209</v>
      </c>
      <c r="D9001" s="546"/>
      <c r="E9001" s="171" t="str">
        <f t="shared" si="140"/>
        <v>1900</v>
      </c>
      <c r="F9001" s="547">
        <v>0</v>
      </c>
      <c r="G9001" s="548">
        <v>0</v>
      </c>
      <c r="H9001" s="547">
        <v>0</v>
      </c>
      <c r="I9001" s="545" t="s">
        <v>12737</v>
      </c>
      <c r="J9001" s="545"/>
      <c r="K9001" s="545" t="s">
        <v>13413</v>
      </c>
      <c r="L9001" s="545" t="s">
        <v>13413</v>
      </c>
      <c r="M9001" s="548" t="s">
        <v>13758</v>
      </c>
      <c r="N9001" s="545" t="s">
        <v>13413</v>
      </c>
      <c r="O9001" s="545" t="s">
        <v>13413</v>
      </c>
      <c r="P9001" s="549">
        <v>6579</v>
      </c>
      <c r="Q9001" s="549">
        <v>1</v>
      </c>
      <c r="R9001" s="549">
        <v>176</v>
      </c>
      <c r="S9001" s="548"/>
      <c r="T9001" s="548"/>
      <c r="U9001" s="99"/>
    </row>
    <row r="9002" spans="1:21" ht="19.5" customHeight="1">
      <c r="A9002" s="545">
        <v>103813</v>
      </c>
      <c r="B9002" s="545" t="s">
        <v>4151</v>
      </c>
      <c r="C9002" s="545" t="s">
        <v>216</v>
      </c>
      <c r="D9002" s="546"/>
      <c r="E9002" s="171" t="str">
        <f t="shared" si="140"/>
        <v>1900</v>
      </c>
      <c r="F9002" s="547">
        <v>0</v>
      </c>
      <c r="G9002" s="548">
        <v>0</v>
      </c>
      <c r="H9002" s="547">
        <v>0</v>
      </c>
      <c r="I9002" s="545" t="s">
        <v>12973</v>
      </c>
      <c r="J9002" s="545"/>
      <c r="K9002" s="545" t="s">
        <v>13413</v>
      </c>
      <c r="L9002" s="545" t="s">
        <v>13413</v>
      </c>
      <c r="M9002" s="548" t="s">
        <v>13758</v>
      </c>
      <c r="N9002" s="545" t="s">
        <v>13413</v>
      </c>
      <c r="O9002" s="545" t="s">
        <v>13413</v>
      </c>
      <c r="P9002" s="549">
        <v>6580</v>
      </c>
      <c r="Q9002" s="549">
        <v>1</v>
      </c>
      <c r="R9002" s="549">
        <v>59</v>
      </c>
      <c r="S9002" s="548"/>
      <c r="T9002" s="548"/>
      <c r="U9002" s="99"/>
    </row>
    <row r="9003" spans="1:21" ht="19.5" customHeight="1">
      <c r="A9003" s="545">
        <v>103814</v>
      </c>
      <c r="B9003" s="545" t="s">
        <v>1437</v>
      </c>
      <c r="C9003" s="545" t="s">
        <v>216</v>
      </c>
      <c r="D9003" s="546">
        <v>45491</v>
      </c>
      <c r="E9003" s="171" t="str">
        <f t="shared" si="140"/>
        <v>2024</v>
      </c>
      <c r="F9003" s="547">
        <v>16204</v>
      </c>
      <c r="G9003" s="548">
        <v>0.19</v>
      </c>
      <c r="H9003" s="547">
        <v>13616.81</v>
      </c>
      <c r="I9003" s="545" t="s">
        <v>12659</v>
      </c>
      <c r="J9003" s="545" t="s">
        <v>13307</v>
      </c>
      <c r="K9003" s="545" t="s">
        <v>13413</v>
      </c>
      <c r="L9003" s="545" t="s">
        <v>13413</v>
      </c>
      <c r="M9003" s="548" t="s">
        <v>13758</v>
      </c>
      <c r="N9003" s="545" t="s">
        <v>13413</v>
      </c>
      <c r="O9003" s="545" t="s">
        <v>13413</v>
      </c>
      <c r="P9003" s="549">
        <v>6581</v>
      </c>
      <c r="Q9003" s="549">
        <v>1</v>
      </c>
      <c r="R9003" s="549">
        <v>116</v>
      </c>
      <c r="S9003" s="548">
        <v>2228</v>
      </c>
      <c r="T9003" s="548"/>
      <c r="U9003" s="99"/>
    </row>
    <row r="9004" spans="1:21" ht="19.5" customHeight="1">
      <c r="A9004" s="545">
        <v>103815</v>
      </c>
      <c r="B9004" s="545" t="s">
        <v>4273</v>
      </c>
      <c r="C9004" s="545" t="s">
        <v>216</v>
      </c>
      <c r="D9004" s="546"/>
      <c r="E9004" s="171" t="str">
        <f t="shared" si="140"/>
        <v>1900</v>
      </c>
      <c r="F9004" s="547">
        <v>0</v>
      </c>
      <c r="G9004" s="548">
        <v>0</v>
      </c>
      <c r="H9004" s="547">
        <v>0</v>
      </c>
      <c r="I9004" s="545" t="s">
        <v>12973</v>
      </c>
      <c r="J9004" s="545"/>
      <c r="K9004" s="545" t="s">
        <v>13413</v>
      </c>
      <c r="L9004" s="545" t="s">
        <v>13413</v>
      </c>
      <c r="M9004" s="548" t="s">
        <v>13758</v>
      </c>
      <c r="N9004" s="545" t="s">
        <v>13413</v>
      </c>
      <c r="O9004" s="545" t="s">
        <v>13413</v>
      </c>
      <c r="P9004" s="549">
        <v>6582</v>
      </c>
      <c r="Q9004" s="549">
        <v>1</v>
      </c>
      <c r="R9004" s="549">
        <v>59</v>
      </c>
      <c r="S9004" s="548"/>
      <c r="T9004" s="548"/>
      <c r="U9004" s="99"/>
    </row>
    <row r="9005" spans="1:21" ht="19.5" customHeight="1">
      <c r="A9005" s="545">
        <v>103816</v>
      </c>
      <c r="B9005" s="545" t="s">
        <v>10113</v>
      </c>
      <c r="C9005" s="545" t="s">
        <v>216</v>
      </c>
      <c r="D9005" s="546"/>
      <c r="E9005" s="171" t="str">
        <f t="shared" si="140"/>
        <v>1900</v>
      </c>
      <c r="F9005" s="547">
        <v>0</v>
      </c>
      <c r="G9005" s="548">
        <v>0</v>
      </c>
      <c r="H9005" s="547">
        <v>0</v>
      </c>
      <c r="I9005" s="545" t="s">
        <v>12973</v>
      </c>
      <c r="J9005" s="545"/>
      <c r="K9005" s="545" t="s">
        <v>13413</v>
      </c>
      <c r="L9005" s="545" t="s">
        <v>13413</v>
      </c>
      <c r="M9005" s="548" t="s">
        <v>13758</v>
      </c>
      <c r="N9005" s="545" t="s">
        <v>13413</v>
      </c>
      <c r="O9005" s="545" t="s">
        <v>13413</v>
      </c>
      <c r="P9005" s="549">
        <v>6583</v>
      </c>
      <c r="Q9005" s="549">
        <v>1</v>
      </c>
      <c r="R9005" s="549">
        <v>59</v>
      </c>
      <c r="S9005" s="548"/>
      <c r="T9005" s="548"/>
      <c r="U9005" s="99"/>
    </row>
    <row r="9006" spans="1:21" ht="19.5" customHeight="1">
      <c r="A9006" s="545">
        <v>103817</v>
      </c>
      <c r="B9006" s="545" t="s">
        <v>10112</v>
      </c>
      <c r="C9006" s="545" t="s">
        <v>216</v>
      </c>
      <c r="D9006" s="546"/>
      <c r="E9006" s="171" t="str">
        <f t="shared" si="140"/>
        <v>1900</v>
      </c>
      <c r="F9006" s="547">
        <v>0</v>
      </c>
      <c r="G9006" s="548">
        <v>0</v>
      </c>
      <c r="H9006" s="547">
        <v>0</v>
      </c>
      <c r="I9006" s="545" t="s">
        <v>12973</v>
      </c>
      <c r="J9006" s="545"/>
      <c r="K9006" s="545" t="s">
        <v>13413</v>
      </c>
      <c r="L9006" s="545" t="s">
        <v>13413</v>
      </c>
      <c r="M9006" s="548" t="s">
        <v>13758</v>
      </c>
      <c r="N9006" s="545" t="s">
        <v>13413</v>
      </c>
      <c r="O9006" s="545" t="s">
        <v>13413</v>
      </c>
      <c r="P9006" s="549">
        <v>6584</v>
      </c>
      <c r="Q9006" s="549">
        <v>1</v>
      </c>
      <c r="R9006" s="549">
        <v>59</v>
      </c>
      <c r="S9006" s="548"/>
      <c r="T9006" s="548"/>
      <c r="U9006" s="99"/>
    </row>
    <row r="9007" spans="1:21" ht="19.5" customHeight="1">
      <c r="A9007" s="545">
        <v>103818</v>
      </c>
      <c r="B9007" s="545" t="s">
        <v>12469</v>
      </c>
      <c r="C9007" s="545" t="s">
        <v>216</v>
      </c>
      <c r="D9007" s="546">
        <v>43521</v>
      </c>
      <c r="E9007" s="171" t="str">
        <f t="shared" si="140"/>
        <v>2019</v>
      </c>
      <c r="F9007" s="547">
        <v>178500</v>
      </c>
      <c r="G9007" s="548">
        <v>0.19</v>
      </c>
      <c r="H9007" s="547">
        <v>150000</v>
      </c>
      <c r="I9007" s="545" t="s">
        <v>12973</v>
      </c>
      <c r="J9007" s="545" t="s">
        <v>13301</v>
      </c>
      <c r="K9007" s="545" t="s">
        <v>19145</v>
      </c>
      <c r="L9007" s="545" t="s">
        <v>13413</v>
      </c>
      <c r="M9007" s="548" t="s">
        <v>13758</v>
      </c>
      <c r="N9007" s="545" t="s">
        <v>13413</v>
      </c>
      <c r="O9007" s="545" t="s">
        <v>13413</v>
      </c>
      <c r="P9007" s="549">
        <v>6585</v>
      </c>
      <c r="Q9007" s="549">
        <v>1</v>
      </c>
      <c r="R9007" s="549">
        <v>59</v>
      </c>
      <c r="S9007" s="548">
        <v>2221</v>
      </c>
      <c r="T9007" s="548"/>
      <c r="U9007" s="99"/>
    </row>
    <row r="9008" spans="1:21" ht="19.5" customHeight="1">
      <c r="A9008" s="545">
        <v>103819</v>
      </c>
      <c r="B9008" s="545" t="s">
        <v>12562</v>
      </c>
      <c r="C9008" s="545" t="s">
        <v>216</v>
      </c>
      <c r="D9008" s="546">
        <v>46052</v>
      </c>
      <c r="E9008" s="171" t="str">
        <f t="shared" si="140"/>
        <v>2026</v>
      </c>
      <c r="F9008" s="547">
        <v>3356824</v>
      </c>
      <c r="G9008" s="548">
        <v>0.19</v>
      </c>
      <c r="H9008" s="547">
        <v>2820860.5</v>
      </c>
      <c r="I9008" s="545" t="s">
        <v>12647</v>
      </c>
      <c r="J9008" s="545" t="s">
        <v>13307</v>
      </c>
      <c r="K9008" s="545" t="s">
        <v>19146</v>
      </c>
      <c r="L9008" s="545" t="s">
        <v>13413</v>
      </c>
      <c r="M9008" s="548" t="s">
        <v>13758</v>
      </c>
      <c r="N9008" s="545" t="s">
        <v>13413</v>
      </c>
      <c r="O9008" s="545" t="s">
        <v>13413</v>
      </c>
      <c r="P9008" s="549">
        <v>6586</v>
      </c>
      <c r="Q9008" s="549">
        <v>1</v>
      </c>
      <c r="R9008" s="549">
        <v>26</v>
      </c>
      <c r="S9008" s="548">
        <v>2228</v>
      </c>
      <c r="T9008" s="548"/>
      <c r="U9008" s="99"/>
    </row>
    <row r="9009" spans="1:21" ht="19.5" customHeight="1">
      <c r="A9009" s="545">
        <v>103820</v>
      </c>
      <c r="B9009" s="545" t="s">
        <v>8369</v>
      </c>
      <c r="C9009" s="545" t="s">
        <v>216</v>
      </c>
      <c r="D9009" s="546">
        <v>46052</v>
      </c>
      <c r="E9009" s="171" t="str">
        <f t="shared" si="140"/>
        <v>2026</v>
      </c>
      <c r="F9009" s="547">
        <v>848529</v>
      </c>
      <c r="G9009" s="548">
        <v>0.19</v>
      </c>
      <c r="H9009" s="547">
        <v>713049.58</v>
      </c>
      <c r="I9009" s="545" t="s">
        <v>12647</v>
      </c>
      <c r="J9009" s="545" t="s">
        <v>13307</v>
      </c>
      <c r="K9009" s="545" t="s">
        <v>13413</v>
      </c>
      <c r="L9009" s="545" t="s">
        <v>13413</v>
      </c>
      <c r="M9009" s="548" t="s">
        <v>13758</v>
      </c>
      <c r="N9009" s="545" t="s">
        <v>13413</v>
      </c>
      <c r="O9009" s="545" t="s">
        <v>13413</v>
      </c>
      <c r="P9009" s="549">
        <v>6587</v>
      </c>
      <c r="Q9009" s="549">
        <v>1</v>
      </c>
      <c r="R9009" s="549">
        <v>26</v>
      </c>
      <c r="S9009" s="548">
        <v>2228</v>
      </c>
      <c r="T9009" s="548"/>
      <c r="U9009" s="99"/>
    </row>
    <row r="9010" spans="1:21" ht="19.5" customHeight="1">
      <c r="A9010" s="545">
        <v>103821</v>
      </c>
      <c r="B9010" s="545" t="s">
        <v>4642</v>
      </c>
      <c r="C9010" s="545" t="s">
        <v>216</v>
      </c>
      <c r="D9010" s="546">
        <v>46052</v>
      </c>
      <c r="E9010" s="171" t="str">
        <f t="shared" si="140"/>
        <v>2026</v>
      </c>
      <c r="F9010" s="547">
        <v>459614</v>
      </c>
      <c r="G9010" s="548">
        <v>0.19</v>
      </c>
      <c r="H9010" s="547">
        <v>386230.25</v>
      </c>
      <c r="I9010" s="545" t="s">
        <v>12685</v>
      </c>
      <c r="J9010" s="545" t="s">
        <v>13307</v>
      </c>
      <c r="K9010" s="545" t="s">
        <v>19147</v>
      </c>
      <c r="L9010" s="545" t="s">
        <v>13413</v>
      </c>
      <c r="M9010" s="548" t="s">
        <v>13758</v>
      </c>
      <c r="N9010" s="545" t="s">
        <v>13413</v>
      </c>
      <c r="O9010" s="545" t="s">
        <v>13413</v>
      </c>
      <c r="P9010" s="549">
        <v>6588</v>
      </c>
      <c r="Q9010" s="549">
        <v>1</v>
      </c>
      <c r="R9010" s="549">
        <v>11</v>
      </c>
      <c r="S9010" s="548">
        <v>2228</v>
      </c>
      <c r="T9010" s="548"/>
      <c r="U9010" s="99"/>
    </row>
    <row r="9011" spans="1:21" ht="19.5" customHeight="1">
      <c r="A9011" s="545">
        <v>103822</v>
      </c>
      <c r="B9011" s="545" t="s">
        <v>4195</v>
      </c>
      <c r="C9011" s="545" t="s">
        <v>206</v>
      </c>
      <c r="D9011" s="546"/>
      <c r="E9011" s="171" t="str">
        <f t="shared" si="140"/>
        <v>1900</v>
      </c>
      <c r="F9011" s="547">
        <v>0</v>
      </c>
      <c r="G9011" s="548">
        <v>0</v>
      </c>
      <c r="H9011" s="547">
        <v>0</v>
      </c>
      <c r="I9011" s="545" t="s">
        <v>12973</v>
      </c>
      <c r="J9011" s="545"/>
      <c r="K9011" s="545" t="s">
        <v>13413</v>
      </c>
      <c r="L9011" s="545" t="s">
        <v>13413</v>
      </c>
      <c r="M9011" s="548" t="s">
        <v>13758</v>
      </c>
      <c r="N9011" s="545" t="s">
        <v>13413</v>
      </c>
      <c r="O9011" s="545" t="s">
        <v>13413</v>
      </c>
      <c r="P9011" s="549">
        <v>6589</v>
      </c>
      <c r="Q9011" s="549">
        <v>1</v>
      </c>
      <c r="R9011" s="549">
        <v>59</v>
      </c>
      <c r="S9011" s="548"/>
      <c r="T9011" s="548"/>
      <c r="U9011" s="99"/>
    </row>
    <row r="9012" spans="1:21" ht="19.5" customHeight="1">
      <c r="A9012" s="545">
        <v>103823</v>
      </c>
      <c r="B9012" s="545" t="s">
        <v>3624</v>
      </c>
      <c r="C9012" s="545" t="s">
        <v>216</v>
      </c>
      <c r="D9012" s="546">
        <v>44657</v>
      </c>
      <c r="E9012" s="171" t="str">
        <f t="shared" si="140"/>
        <v>2022</v>
      </c>
      <c r="F9012" s="547">
        <v>99987</v>
      </c>
      <c r="G9012" s="548">
        <v>0.19</v>
      </c>
      <c r="H9012" s="547">
        <v>84022.69</v>
      </c>
      <c r="I9012" s="545" t="s">
        <v>12647</v>
      </c>
      <c r="J9012" s="545" t="s">
        <v>13302</v>
      </c>
      <c r="K9012" s="545" t="s">
        <v>19148</v>
      </c>
      <c r="L9012" s="545" t="s">
        <v>13413</v>
      </c>
      <c r="M9012" s="548" t="s">
        <v>13758</v>
      </c>
      <c r="N9012" s="545" t="s">
        <v>13413</v>
      </c>
      <c r="O9012" s="545" t="s">
        <v>13413</v>
      </c>
      <c r="P9012" s="549">
        <v>6590</v>
      </c>
      <c r="Q9012" s="549">
        <v>1</v>
      </c>
      <c r="R9012" s="549">
        <v>26</v>
      </c>
      <c r="S9012" s="548">
        <v>2219</v>
      </c>
      <c r="T9012" s="548"/>
      <c r="U9012" s="99"/>
    </row>
    <row r="9013" spans="1:21" ht="19.5" customHeight="1">
      <c r="A9013" s="545">
        <v>103824</v>
      </c>
      <c r="B9013" s="545" t="s">
        <v>3627</v>
      </c>
      <c r="C9013" s="545" t="s">
        <v>216</v>
      </c>
      <c r="D9013" s="546">
        <v>44591</v>
      </c>
      <c r="E9013" s="171" t="str">
        <f t="shared" si="140"/>
        <v>2022</v>
      </c>
      <c r="F9013" s="547">
        <v>570245</v>
      </c>
      <c r="G9013" s="548">
        <v>0.19</v>
      </c>
      <c r="H9013" s="547">
        <v>479197.48</v>
      </c>
      <c r="I9013" s="545" t="s">
        <v>12647</v>
      </c>
      <c r="J9013" s="545" t="s">
        <v>13297</v>
      </c>
      <c r="K9013" s="545" t="s">
        <v>13413</v>
      </c>
      <c r="L9013" s="545" t="s">
        <v>13413</v>
      </c>
      <c r="M9013" s="548" t="s">
        <v>13758</v>
      </c>
      <c r="N9013" s="545" t="s">
        <v>13413</v>
      </c>
      <c r="O9013" s="545" t="s">
        <v>13413</v>
      </c>
      <c r="P9013" s="549">
        <v>6591</v>
      </c>
      <c r="Q9013" s="549">
        <v>1</v>
      </c>
      <c r="R9013" s="549">
        <v>26</v>
      </c>
      <c r="S9013" s="548">
        <v>2257</v>
      </c>
      <c r="T9013" s="548"/>
      <c r="U9013" s="99"/>
    </row>
    <row r="9014" spans="1:21" ht="19.5" customHeight="1">
      <c r="A9014" s="545">
        <v>103825</v>
      </c>
      <c r="B9014" s="545" t="s">
        <v>10111</v>
      </c>
      <c r="C9014" s="545" t="s">
        <v>216</v>
      </c>
      <c r="D9014" s="546"/>
      <c r="E9014" s="171" t="str">
        <f t="shared" si="140"/>
        <v>1900</v>
      </c>
      <c r="F9014" s="547">
        <v>0</v>
      </c>
      <c r="G9014" s="548">
        <v>0</v>
      </c>
      <c r="H9014" s="547">
        <v>0</v>
      </c>
      <c r="I9014" s="545" t="s">
        <v>12647</v>
      </c>
      <c r="J9014" s="545"/>
      <c r="K9014" s="545" t="s">
        <v>13413</v>
      </c>
      <c r="L9014" s="545" t="s">
        <v>13413</v>
      </c>
      <c r="M9014" s="548" t="s">
        <v>13758</v>
      </c>
      <c r="N9014" s="545" t="s">
        <v>13413</v>
      </c>
      <c r="O9014" s="545" t="s">
        <v>13413</v>
      </c>
      <c r="P9014" s="549">
        <v>6592</v>
      </c>
      <c r="Q9014" s="549">
        <v>1</v>
      </c>
      <c r="R9014" s="549">
        <v>26</v>
      </c>
      <c r="S9014" s="548"/>
      <c r="T9014" s="548"/>
      <c r="U9014" s="99"/>
    </row>
    <row r="9015" spans="1:21" ht="19.5" customHeight="1">
      <c r="A9015" s="545">
        <v>103826</v>
      </c>
      <c r="B9015" s="545" t="s">
        <v>3510</v>
      </c>
      <c r="C9015" s="545" t="s">
        <v>216</v>
      </c>
      <c r="D9015" s="546">
        <v>46052</v>
      </c>
      <c r="E9015" s="171" t="str">
        <f t="shared" si="140"/>
        <v>2026</v>
      </c>
      <c r="F9015" s="547">
        <v>402629</v>
      </c>
      <c r="G9015" s="548">
        <v>0.19</v>
      </c>
      <c r="H9015" s="547">
        <v>338343.7</v>
      </c>
      <c r="I9015" s="545" t="s">
        <v>12647</v>
      </c>
      <c r="J9015" s="545" t="s">
        <v>13307</v>
      </c>
      <c r="K9015" s="545" t="s">
        <v>13413</v>
      </c>
      <c r="L9015" s="545" t="s">
        <v>13413</v>
      </c>
      <c r="M9015" s="548" t="s">
        <v>13758</v>
      </c>
      <c r="N9015" s="545" t="s">
        <v>13413</v>
      </c>
      <c r="O9015" s="545" t="s">
        <v>13413</v>
      </c>
      <c r="P9015" s="549">
        <v>6593</v>
      </c>
      <c r="Q9015" s="549">
        <v>1</v>
      </c>
      <c r="R9015" s="549">
        <v>26</v>
      </c>
      <c r="S9015" s="548">
        <v>2228</v>
      </c>
      <c r="T9015" s="548"/>
      <c r="U9015" s="99"/>
    </row>
    <row r="9016" spans="1:21" ht="19.5" customHeight="1">
      <c r="A9016" s="545">
        <v>103827</v>
      </c>
      <c r="B9016" s="545" t="s">
        <v>3509</v>
      </c>
      <c r="C9016" s="545" t="s">
        <v>216</v>
      </c>
      <c r="D9016" s="546">
        <v>46052</v>
      </c>
      <c r="E9016" s="171" t="str">
        <f t="shared" si="140"/>
        <v>2026</v>
      </c>
      <c r="F9016" s="547">
        <v>486996</v>
      </c>
      <c r="G9016" s="548">
        <v>0.19</v>
      </c>
      <c r="H9016" s="547">
        <v>409240.34</v>
      </c>
      <c r="I9016" s="545" t="s">
        <v>12647</v>
      </c>
      <c r="J9016" s="545" t="s">
        <v>13307</v>
      </c>
      <c r="K9016" s="545" t="s">
        <v>13413</v>
      </c>
      <c r="L9016" s="545" t="s">
        <v>13413</v>
      </c>
      <c r="M9016" s="548" t="s">
        <v>13758</v>
      </c>
      <c r="N9016" s="545" t="s">
        <v>13413</v>
      </c>
      <c r="O9016" s="545" t="s">
        <v>13413</v>
      </c>
      <c r="P9016" s="549">
        <v>6594</v>
      </c>
      <c r="Q9016" s="549">
        <v>1</v>
      </c>
      <c r="R9016" s="549">
        <v>26</v>
      </c>
      <c r="S9016" s="548">
        <v>2228</v>
      </c>
      <c r="T9016" s="548"/>
      <c r="U9016" s="99"/>
    </row>
    <row r="9017" spans="1:21" ht="19.5" customHeight="1">
      <c r="A9017" s="545">
        <v>103828</v>
      </c>
      <c r="B9017" s="545" t="s">
        <v>3511</v>
      </c>
      <c r="C9017" s="545" t="s">
        <v>216</v>
      </c>
      <c r="D9017" s="546">
        <v>46052</v>
      </c>
      <c r="E9017" s="171" t="str">
        <f t="shared" si="140"/>
        <v>2026</v>
      </c>
      <c r="F9017" s="547">
        <v>145963</v>
      </c>
      <c r="G9017" s="548">
        <v>0.19</v>
      </c>
      <c r="H9017" s="547">
        <v>122657.98</v>
      </c>
      <c r="I9017" s="545" t="s">
        <v>12647</v>
      </c>
      <c r="J9017" s="545" t="s">
        <v>13307</v>
      </c>
      <c r="K9017" s="545" t="s">
        <v>13413</v>
      </c>
      <c r="L9017" s="545" t="s">
        <v>13413</v>
      </c>
      <c r="M9017" s="548" t="s">
        <v>13758</v>
      </c>
      <c r="N9017" s="545" t="s">
        <v>13413</v>
      </c>
      <c r="O9017" s="545" t="s">
        <v>13413</v>
      </c>
      <c r="P9017" s="549">
        <v>6595</v>
      </c>
      <c r="Q9017" s="549">
        <v>1</v>
      </c>
      <c r="R9017" s="549">
        <v>26</v>
      </c>
      <c r="S9017" s="548">
        <v>2228</v>
      </c>
      <c r="T9017" s="548"/>
      <c r="U9017" s="99"/>
    </row>
    <row r="9018" spans="1:21" ht="19.5" customHeight="1">
      <c r="A9018" s="545">
        <v>103829</v>
      </c>
      <c r="B9018" s="545" t="s">
        <v>8379</v>
      </c>
      <c r="C9018" s="545" t="s">
        <v>216</v>
      </c>
      <c r="D9018" s="546">
        <v>45491</v>
      </c>
      <c r="E9018" s="171" t="str">
        <f t="shared" si="140"/>
        <v>2024</v>
      </c>
      <c r="F9018" s="547">
        <v>4112</v>
      </c>
      <c r="G9018" s="548">
        <v>0.19</v>
      </c>
      <c r="H9018" s="547">
        <v>3455.46</v>
      </c>
      <c r="I9018" s="545" t="s">
        <v>12659</v>
      </c>
      <c r="J9018" s="545" t="s">
        <v>13307</v>
      </c>
      <c r="K9018" s="545" t="s">
        <v>19149</v>
      </c>
      <c r="L9018" s="545" t="s">
        <v>13413</v>
      </c>
      <c r="M9018" s="548" t="s">
        <v>13758</v>
      </c>
      <c r="N9018" s="545" t="s">
        <v>13413</v>
      </c>
      <c r="O9018" s="545" t="s">
        <v>13413</v>
      </c>
      <c r="P9018" s="549">
        <v>6596</v>
      </c>
      <c r="Q9018" s="549">
        <v>1</v>
      </c>
      <c r="R9018" s="549">
        <v>116</v>
      </c>
      <c r="S9018" s="548">
        <v>2228</v>
      </c>
      <c r="T9018" s="548"/>
      <c r="U9018" s="99"/>
    </row>
    <row r="9019" spans="1:21" ht="19.5" customHeight="1">
      <c r="A9019" s="545">
        <v>103830</v>
      </c>
      <c r="B9019" s="545" t="s">
        <v>1919</v>
      </c>
      <c r="C9019" s="545" t="s">
        <v>209</v>
      </c>
      <c r="D9019" s="546">
        <v>46052</v>
      </c>
      <c r="E9019" s="171" t="str">
        <f t="shared" si="140"/>
        <v>2026</v>
      </c>
      <c r="F9019" s="547">
        <v>82973</v>
      </c>
      <c r="G9019" s="548">
        <v>0.19</v>
      </c>
      <c r="H9019" s="547">
        <v>69725.210000000006</v>
      </c>
      <c r="I9019" s="545" t="s">
        <v>12706</v>
      </c>
      <c r="J9019" s="545" t="s">
        <v>13307</v>
      </c>
      <c r="K9019" s="545" t="s">
        <v>13413</v>
      </c>
      <c r="L9019" s="545" t="s">
        <v>13413</v>
      </c>
      <c r="M9019" s="548" t="s">
        <v>13758</v>
      </c>
      <c r="N9019" s="545" t="s">
        <v>13413</v>
      </c>
      <c r="O9019" s="545" t="s">
        <v>13413</v>
      </c>
      <c r="P9019" s="549">
        <v>6597</v>
      </c>
      <c r="Q9019" s="549">
        <v>1</v>
      </c>
      <c r="R9019" s="549">
        <v>128</v>
      </c>
      <c r="S9019" s="548">
        <v>2228</v>
      </c>
      <c r="T9019" s="548"/>
      <c r="U9019" s="99"/>
    </row>
    <row r="9020" spans="1:21" ht="19.5" customHeight="1">
      <c r="A9020" s="545">
        <v>103831</v>
      </c>
      <c r="B9020" s="545" t="s">
        <v>6250</v>
      </c>
      <c r="C9020" s="545" t="s">
        <v>209</v>
      </c>
      <c r="D9020" s="546">
        <v>46052</v>
      </c>
      <c r="E9020" s="171" t="str">
        <f t="shared" si="140"/>
        <v>2026</v>
      </c>
      <c r="F9020" s="547">
        <v>46905</v>
      </c>
      <c r="G9020" s="548">
        <v>0.19</v>
      </c>
      <c r="H9020" s="547">
        <v>39415.97</v>
      </c>
      <c r="I9020" s="545" t="s">
        <v>12637</v>
      </c>
      <c r="J9020" s="545" t="s">
        <v>13307</v>
      </c>
      <c r="K9020" s="545" t="s">
        <v>19150</v>
      </c>
      <c r="L9020" s="545" t="s">
        <v>13413</v>
      </c>
      <c r="M9020" s="548" t="s">
        <v>13758</v>
      </c>
      <c r="N9020" s="545" t="s">
        <v>13413</v>
      </c>
      <c r="O9020" s="545" t="s">
        <v>13413</v>
      </c>
      <c r="P9020" s="549">
        <v>6598</v>
      </c>
      <c r="Q9020" s="549">
        <v>1</v>
      </c>
      <c r="R9020" s="549">
        <v>13</v>
      </c>
      <c r="S9020" s="548">
        <v>2228</v>
      </c>
      <c r="T9020" s="548"/>
      <c r="U9020" s="99"/>
    </row>
    <row r="9021" spans="1:21" ht="19.5" customHeight="1">
      <c r="A9021" s="545">
        <v>103832</v>
      </c>
      <c r="B9021" s="545" t="s">
        <v>7548</v>
      </c>
      <c r="C9021" s="545" t="s">
        <v>216</v>
      </c>
      <c r="D9021" s="546">
        <v>43712</v>
      </c>
      <c r="E9021" s="171" t="str">
        <f t="shared" si="140"/>
        <v>2019</v>
      </c>
      <c r="F9021" s="547">
        <v>7714</v>
      </c>
      <c r="G9021" s="548">
        <v>0.19</v>
      </c>
      <c r="H9021" s="547">
        <v>6482.35</v>
      </c>
      <c r="I9021" s="545" t="s">
        <v>12973</v>
      </c>
      <c r="J9021" s="545" t="s">
        <v>13296</v>
      </c>
      <c r="K9021" s="545" t="s">
        <v>13413</v>
      </c>
      <c r="L9021" s="545" t="s">
        <v>13413</v>
      </c>
      <c r="M9021" s="548" t="s">
        <v>13758</v>
      </c>
      <c r="N9021" s="545" t="s">
        <v>13413</v>
      </c>
      <c r="O9021" s="545" t="s">
        <v>13413</v>
      </c>
      <c r="P9021" s="549">
        <v>6599</v>
      </c>
      <c r="Q9021" s="549">
        <v>1</v>
      </c>
      <c r="R9021" s="549">
        <v>59</v>
      </c>
      <c r="S9021" s="548">
        <v>2218</v>
      </c>
      <c r="T9021" s="548"/>
      <c r="U9021" s="99"/>
    </row>
    <row r="9022" spans="1:21" ht="19.5" customHeight="1">
      <c r="A9022" s="545">
        <v>103836</v>
      </c>
      <c r="B9022" s="545" t="s">
        <v>1928</v>
      </c>
      <c r="C9022" s="545" t="s">
        <v>209</v>
      </c>
      <c r="D9022" s="546">
        <v>46052</v>
      </c>
      <c r="E9022" s="171" t="str">
        <f t="shared" si="140"/>
        <v>2026</v>
      </c>
      <c r="F9022" s="547">
        <v>6398</v>
      </c>
      <c r="G9022" s="548">
        <v>0.19</v>
      </c>
      <c r="H9022" s="547">
        <v>5376.47</v>
      </c>
      <c r="I9022" s="545" t="s">
        <v>12706</v>
      </c>
      <c r="J9022" s="545" t="s">
        <v>13307</v>
      </c>
      <c r="K9022" s="545" t="s">
        <v>19151</v>
      </c>
      <c r="L9022" s="545" t="s">
        <v>13413</v>
      </c>
      <c r="M9022" s="548" t="s">
        <v>13758</v>
      </c>
      <c r="N9022" s="545" t="s">
        <v>13413</v>
      </c>
      <c r="O9022" s="545" t="s">
        <v>13413</v>
      </c>
      <c r="P9022" s="549">
        <v>6600</v>
      </c>
      <c r="Q9022" s="549">
        <v>1</v>
      </c>
      <c r="R9022" s="549">
        <v>128</v>
      </c>
      <c r="S9022" s="548">
        <v>2228</v>
      </c>
      <c r="T9022" s="548"/>
      <c r="U9022" s="99"/>
    </row>
    <row r="9023" spans="1:21" ht="19.5" customHeight="1">
      <c r="A9023" s="545">
        <v>103838</v>
      </c>
      <c r="B9023" s="545" t="s">
        <v>6249</v>
      </c>
      <c r="C9023" s="545" t="s">
        <v>209</v>
      </c>
      <c r="D9023" s="546">
        <v>46052</v>
      </c>
      <c r="E9023" s="171" t="str">
        <f t="shared" si="140"/>
        <v>2026</v>
      </c>
      <c r="F9023" s="547">
        <v>2449</v>
      </c>
      <c r="G9023" s="548">
        <v>0.19</v>
      </c>
      <c r="H9023" s="547">
        <v>2057.98</v>
      </c>
      <c r="I9023" s="545" t="s">
        <v>12706</v>
      </c>
      <c r="J9023" s="545" t="s">
        <v>13307</v>
      </c>
      <c r="K9023" s="545" t="s">
        <v>13413</v>
      </c>
      <c r="L9023" s="545" t="s">
        <v>13413</v>
      </c>
      <c r="M9023" s="548" t="s">
        <v>13758</v>
      </c>
      <c r="N9023" s="545" t="s">
        <v>13413</v>
      </c>
      <c r="O9023" s="545" t="s">
        <v>13413</v>
      </c>
      <c r="P9023" s="549">
        <v>6601</v>
      </c>
      <c r="Q9023" s="549">
        <v>1</v>
      </c>
      <c r="R9023" s="549">
        <v>128</v>
      </c>
      <c r="S9023" s="548">
        <v>2228</v>
      </c>
      <c r="T9023" s="548"/>
      <c r="U9023" s="99"/>
    </row>
    <row r="9024" spans="1:21" ht="19.5" customHeight="1">
      <c r="A9024" s="545">
        <v>103839</v>
      </c>
      <c r="B9024" s="545" t="s">
        <v>1954</v>
      </c>
      <c r="C9024" s="545" t="s">
        <v>209</v>
      </c>
      <c r="D9024" s="546">
        <v>46052</v>
      </c>
      <c r="E9024" s="171" t="str">
        <f t="shared" si="140"/>
        <v>2026</v>
      </c>
      <c r="F9024" s="547">
        <v>2891</v>
      </c>
      <c r="G9024" s="548">
        <v>0.19</v>
      </c>
      <c r="H9024" s="547">
        <v>2429.41</v>
      </c>
      <c r="I9024" s="545" t="s">
        <v>12706</v>
      </c>
      <c r="J9024" s="545" t="s">
        <v>13307</v>
      </c>
      <c r="K9024" s="545" t="s">
        <v>13413</v>
      </c>
      <c r="L9024" s="545" t="s">
        <v>13413</v>
      </c>
      <c r="M9024" s="548" t="s">
        <v>13758</v>
      </c>
      <c r="N9024" s="545" t="s">
        <v>13413</v>
      </c>
      <c r="O9024" s="545" t="s">
        <v>13413</v>
      </c>
      <c r="P9024" s="549">
        <v>6602</v>
      </c>
      <c r="Q9024" s="549">
        <v>1</v>
      </c>
      <c r="R9024" s="549">
        <v>128</v>
      </c>
      <c r="S9024" s="548">
        <v>2228</v>
      </c>
      <c r="T9024" s="548"/>
      <c r="U9024" s="99"/>
    </row>
    <row r="9025" spans="1:21" ht="19.5" customHeight="1">
      <c r="A9025" s="545">
        <v>103840</v>
      </c>
      <c r="B9025" s="545" t="s">
        <v>1957</v>
      </c>
      <c r="C9025" s="545" t="s">
        <v>209</v>
      </c>
      <c r="D9025" s="546">
        <v>46052</v>
      </c>
      <c r="E9025" s="171" t="str">
        <f t="shared" si="140"/>
        <v>2026</v>
      </c>
      <c r="F9025" s="547">
        <v>5952</v>
      </c>
      <c r="G9025" s="548">
        <v>0.19</v>
      </c>
      <c r="H9025" s="547">
        <v>5001.68</v>
      </c>
      <c r="I9025" s="545" t="s">
        <v>12706</v>
      </c>
      <c r="J9025" s="545" t="s">
        <v>13307</v>
      </c>
      <c r="K9025" s="545" t="s">
        <v>13413</v>
      </c>
      <c r="L9025" s="545" t="s">
        <v>13413</v>
      </c>
      <c r="M9025" s="548" t="s">
        <v>13758</v>
      </c>
      <c r="N9025" s="545" t="s">
        <v>13413</v>
      </c>
      <c r="O9025" s="545" t="s">
        <v>13413</v>
      </c>
      <c r="P9025" s="549">
        <v>6603</v>
      </c>
      <c r="Q9025" s="549">
        <v>1</v>
      </c>
      <c r="R9025" s="549">
        <v>128</v>
      </c>
      <c r="S9025" s="548">
        <v>2228</v>
      </c>
      <c r="T9025" s="548"/>
      <c r="U9025" s="99"/>
    </row>
    <row r="9026" spans="1:21" ht="19.5" customHeight="1">
      <c r="A9026" s="545">
        <v>103841</v>
      </c>
      <c r="B9026" s="545" t="s">
        <v>1956</v>
      </c>
      <c r="C9026" s="545" t="s">
        <v>209</v>
      </c>
      <c r="D9026" s="546"/>
      <c r="E9026" s="171" t="str">
        <f t="shared" si="140"/>
        <v>1900</v>
      </c>
      <c r="F9026" s="547">
        <v>0</v>
      </c>
      <c r="G9026" s="548">
        <v>0</v>
      </c>
      <c r="H9026" s="547">
        <v>0</v>
      </c>
      <c r="I9026" s="545" t="s">
        <v>12706</v>
      </c>
      <c r="J9026" s="545"/>
      <c r="K9026" s="545" t="s">
        <v>13413</v>
      </c>
      <c r="L9026" s="545" t="s">
        <v>13413</v>
      </c>
      <c r="M9026" s="548" t="s">
        <v>13758</v>
      </c>
      <c r="N9026" s="545" t="s">
        <v>13413</v>
      </c>
      <c r="O9026" s="545" t="s">
        <v>13413</v>
      </c>
      <c r="P9026" s="549">
        <v>6604</v>
      </c>
      <c r="Q9026" s="549">
        <v>1</v>
      </c>
      <c r="R9026" s="549">
        <v>128</v>
      </c>
      <c r="S9026" s="548"/>
      <c r="T9026" s="548"/>
      <c r="U9026" s="99"/>
    </row>
    <row r="9027" spans="1:21" ht="19.5" customHeight="1">
      <c r="A9027" s="545">
        <v>103842</v>
      </c>
      <c r="B9027" s="545" t="s">
        <v>1959</v>
      </c>
      <c r="C9027" s="545" t="s">
        <v>209</v>
      </c>
      <c r="D9027" s="546"/>
      <c r="E9027" s="171" t="str">
        <f t="shared" si="140"/>
        <v>1900</v>
      </c>
      <c r="F9027" s="547">
        <v>0</v>
      </c>
      <c r="G9027" s="548">
        <v>0</v>
      </c>
      <c r="H9027" s="547">
        <v>0</v>
      </c>
      <c r="I9027" s="545" t="s">
        <v>12706</v>
      </c>
      <c r="J9027" s="545"/>
      <c r="K9027" s="545" t="s">
        <v>13413</v>
      </c>
      <c r="L9027" s="545" t="s">
        <v>13413</v>
      </c>
      <c r="M9027" s="548" t="s">
        <v>13758</v>
      </c>
      <c r="N9027" s="545" t="s">
        <v>13413</v>
      </c>
      <c r="O9027" s="545" t="s">
        <v>13413</v>
      </c>
      <c r="P9027" s="549">
        <v>6605</v>
      </c>
      <c r="Q9027" s="549">
        <v>1</v>
      </c>
      <c r="R9027" s="549">
        <v>128</v>
      </c>
      <c r="S9027" s="548"/>
      <c r="T9027" s="548"/>
      <c r="U9027" s="99"/>
    </row>
    <row r="9028" spans="1:21" ht="19.5" customHeight="1">
      <c r="A9028" s="545">
        <v>103844</v>
      </c>
      <c r="B9028" s="545" t="s">
        <v>1917</v>
      </c>
      <c r="C9028" s="545" t="s">
        <v>209</v>
      </c>
      <c r="D9028" s="546"/>
      <c r="E9028" s="171" t="str">
        <f t="shared" ref="E9028:E9091" si="141">TEXT(D9028,"YYYY")</f>
        <v>1900</v>
      </c>
      <c r="F9028" s="547">
        <v>0</v>
      </c>
      <c r="G9028" s="548">
        <v>0</v>
      </c>
      <c r="H9028" s="547">
        <v>0</v>
      </c>
      <c r="I9028" s="545" t="s">
        <v>12706</v>
      </c>
      <c r="J9028" s="545"/>
      <c r="K9028" s="545" t="s">
        <v>13413</v>
      </c>
      <c r="L9028" s="545" t="s">
        <v>13413</v>
      </c>
      <c r="M9028" s="548" t="s">
        <v>13758</v>
      </c>
      <c r="N9028" s="545" t="s">
        <v>13413</v>
      </c>
      <c r="O9028" s="545" t="s">
        <v>13413</v>
      </c>
      <c r="P9028" s="549">
        <v>6606</v>
      </c>
      <c r="Q9028" s="549">
        <v>1</v>
      </c>
      <c r="R9028" s="549">
        <v>128</v>
      </c>
      <c r="S9028" s="548"/>
      <c r="T9028" s="548"/>
      <c r="U9028" s="99"/>
    </row>
    <row r="9029" spans="1:21" ht="19.5" customHeight="1">
      <c r="A9029" s="545">
        <v>103845</v>
      </c>
      <c r="B9029" s="545" t="s">
        <v>12294</v>
      </c>
      <c r="C9029" s="545" t="s">
        <v>209</v>
      </c>
      <c r="D9029" s="546">
        <v>44592</v>
      </c>
      <c r="E9029" s="171" t="str">
        <f t="shared" si="141"/>
        <v>2022</v>
      </c>
      <c r="F9029" s="547">
        <v>2482.0100000000002</v>
      </c>
      <c r="G9029" s="548">
        <v>0.19</v>
      </c>
      <c r="H9029" s="547">
        <v>2085.7199999999998</v>
      </c>
      <c r="I9029" s="545" t="s">
        <v>12706</v>
      </c>
      <c r="J9029" s="545" t="s">
        <v>13297</v>
      </c>
      <c r="K9029" s="545" t="s">
        <v>13413</v>
      </c>
      <c r="L9029" s="545" t="s">
        <v>13413</v>
      </c>
      <c r="M9029" s="548" t="s">
        <v>13758</v>
      </c>
      <c r="N9029" s="545" t="s">
        <v>13413</v>
      </c>
      <c r="O9029" s="545" t="s">
        <v>13413</v>
      </c>
      <c r="P9029" s="549">
        <v>6607</v>
      </c>
      <c r="Q9029" s="549">
        <v>1</v>
      </c>
      <c r="R9029" s="549">
        <v>128</v>
      </c>
      <c r="S9029" s="548">
        <v>2257</v>
      </c>
      <c r="T9029" s="548"/>
      <c r="U9029" s="99"/>
    </row>
    <row r="9030" spans="1:21" ht="19.5" customHeight="1">
      <c r="A9030" s="545">
        <v>103846</v>
      </c>
      <c r="B9030" s="545" t="s">
        <v>6248</v>
      </c>
      <c r="C9030" s="545" t="s">
        <v>216</v>
      </c>
      <c r="D9030" s="546">
        <v>46052</v>
      </c>
      <c r="E9030" s="171" t="str">
        <f t="shared" si="141"/>
        <v>2026</v>
      </c>
      <c r="F9030" s="547">
        <v>551238</v>
      </c>
      <c r="G9030" s="548">
        <v>0.19</v>
      </c>
      <c r="H9030" s="547">
        <v>463225.21</v>
      </c>
      <c r="I9030" s="545" t="s">
        <v>12637</v>
      </c>
      <c r="J9030" s="545" t="s">
        <v>13307</v>
      </c>
      <c r="K9030" s="545" t="s">
        <v>13413</v>
      </c>
      <c r="L9030" s="545" t="s">
        <v>13413</v>
      </c>
      <c r="M9030" s="548" t="s">
        <v>13758</v>
      </c>
      <c r="N9030" s="545" t="s">
        <v>13413</v>
      </c>
      <c r="O9030" s="545" t="s">
        <v>13413</v>
      </c>
      <c r="P9030" s="549">
        <v>6608</v>
      </c>
      <c r="Q9030" s="549">
        <v>1</v>
      </c>
      <c r="R9030" s="549">
        <v>13</v>
      </c>
      <c r="S9030" s="548">
        <v>2228</v>
      </c>
      <c r="T9030" s="548"/>
      <c r="U9030" s="99"/>
    </row>
    <row r="9031" spans="1:21" ht="19.5" customHeight="1">
      <c r="A9031" s="545">
        <v>103847</v>
      </c>
      <c r="B9031" s="545" t="s">
        <v>6073</v>
      </c>
      <c r="C9031" s="545" t="s">
        <v>216</v>
      </c>
      <c r="D9031" s="546">
        <v>44188</v>
      </c>
      <c r="E9031" s="171" t="str">
        <f t="shared" si="141"/>
        <v>2020</v>
      </c>
      <c r="F9031" s="547">
        <v>106403.01</v>
      </c>
      <c r="G9031" s="548">
        <v>0.19</v>
      </c>
      <c r="H9031" s="547">
        <v>89414.29</v>
      </c>
      <c r="I9031" s="545" t="s">
        <v>12973</v>
      </c>
      <c r="J9031" s="545" t="s">
        <v>13301</v>
      </c>
      <c r="K9031" s="545" t="s">
        <v>13413</v>
      </c>
      <c r="L9031" s="545" t="s">
        <v>13413</v>
      </c>
      <c r="M9031" s="548" t="s">
        <v>13758</v>
      </c>
      <c r="N9031" s="545" t="s">
        <v>13413</v>
      </c>
      <c r="O9031" s="545" t="s">
        <v>13413</v>
      </c>
      <c r="P9031" s="549">
        <v>6609</v>
      </c>
      <c r="Q9031" s="549">
        <v>1</v>
      </c>
      <c r="R9031" s="549">
        <v>59</v>
      </c>
      <c r="S9031" s="548">
        <v>2221</v>
      </c>
      <c r="T9031" s="548"/>
      <c r="U9031" s="99"/>
    </row>
    <row r="9032" spans="1:21" ht="19.5" customHeight="1">
      <c r="A9032" s="545">
        <v>103848</v>
      </c>
      <c r="B9032" s="545" t="s">
        <v>1879</v>
      </c>
      <c r="C9032" s="545" t="s">
        <v>216</v>
      </c>
      <c r="D9032" s="546">
        <v>45708</v>
      </c>
      <c r="E9032" s="171" t="str">
        <f t="shared" si="141"/>
        <v>2025</v>
      </c>
      <c r="F9032" s="547">
        <v>93196.93</v>
      </c>
      <c r="G9032" s="548">
        <v>0.19</v>
      </c>
      <c r="H9032" s="547">
        <v>78316.75</v>
      </c>
      <c r="I9032" s="545" t="s">
        <v>12699</v>
      </c>
      <c r="J9032" s="545" t="s">
        <v>13307</v>
      </c>
      <c r="K9032" s="545" t="s">
        <v>13413</v>
      </c>
      <c r="L9032" s="545" t="s">
        <v>13413</v>
      </c>
      <c r="M9032" s="548" t="s">
        <v>13758</v>
      </c>
      <c r="N9032" s="545" t="s">
        <v>13413</v>
      </c>
      <c r="O9032" s="545" t="s">
        <v>13413</v>
      </c>
      <c r="P9032" s="549">
        <v>6610</v>
      </c>
      <c r="Q9032" s="549">
        <v>1</v>
      </c>
      <c r="R9032" s="549">
        <v>130</v>
      </c>
      <c r="S9032" s="548">
        <v>2228</v>
      </c>
      <c r="T9032" s="548"/>
      <c r="U9032" s="99"/>
    </row>
    <row r="9033" spans="1:21" ht="19.5" customHeight="1">
      <c r="A9033" s="545">
        <v>103849</v>
      </c>
      <c r="B9033" s="545" t="s">
        <v>1877</v>
      </c>
      <c r="C9033" s="545" t="s">
        <v>216</v>
      </c>
      <c r="D9033" s="546">
        <v>46066</v>
      </c>
      <c r="E9033" s="171" t="str">
        <f t="shared" si="141"/>
        <v>2026</v>
      </c>
      <c r="F9033" s="547">
        <v>126030</v>
      </c>
      <c r="G9033" s="548">
        <v>0.19</v>
      </c>
      <c r="H9033" s="547">
        <v>105907.56</v>
      </c>
      <c r="I9033" s="545" t="s">
        <v>12699</v>
      </c>
      <c r="J9033" s="545" t="s">
        <v>13298</v>
      </c>
      <c r="K9033" s="545" t="s">
        <v>13413</v>
      </c>
      <c r="L9033" s="545" t="s">
        <v>13413</v>
      </c>
      <c r="M9033" s="548" t="s">
        <v>13758</v>
      </c>
      <c r="N9033" s="545" t="s">
        <v>13413</v>
      </c>
      <c r="O9033" s="545" t="s">
        <v>13413</v>
      </c>
      <c r="P9033" s="549">
        <v>6611</v>
      </c>
      <c r="Q9033" s="549">
        <v>1</v>
      </c>
      <c r="R9033" s="549">
        <v>130</v>
      </c>
      <c r="S9033" s="548">
        <v>1012</v>
      </c>
      <c r="T9033" s="548"/>
      <c r="U9033" s="99"/>
    </row>
    <row r="9034" spans="1:21" ht="19.5" customHeight="1">
      <c r="A9034" s="545">
        <v>103850</v>
      </c>
      <c r="B9034" s="545" t="s">
        <v>1875</v>
      </c>
      <c r="C9034" s="545" t="s">
        <v>216</v>
      </c>
      <c r="D9034" s="546">
        <v>45708</v>
      </c>
      <c r="E9034" s="171" t="str">
        <f t="shared" si="141"/>
        <v>2025</v>
      </c>
      <c r="F9034" s="547">
        <v>25731.4</v>
      </c>
      <c r="G9034" s="548">
        <v>0.19</v>
      </c>
      <c r="H9034" s="547">
        <v>21623.03</v>
      </c>
      <c r="I9034" s="545" t="s">
        <v>12699</v>
      </c>
      <c r="J9034" s="545" t="s">
        <v>13307</v>
      </c>
      <c r="K9034" s="545" t="s">
        <v>13413</v>
      </c>
      <c r="L9034" s="545" t="s">
        <v>13413</v>
      </c>
      <c r="M9034" s="548" t="s">
        <v>13758</v>
      </c>
      <c r="N9034" s="545" t="s">
        <v>13413</v>
      </c>
      <c r="O9034" s="545" t="s">
        <v>13413</v>
      </c>
      <c r="P9034" s="549">
        <v>6612</v>
      </c>
      <c r="Q9034" s="549">
        <v>1</v>
      </c>
      <c r="R9034" s="549">
        <v>130</v>
      </c>
      <c r="S9034" s="548">
        <v>2228</v>
      </c>
      <c r="T9034" s="548"/>
      <c r="U9034" s="99"/>
    </row>
    <row r="9035" spans="1:21" ht="19.5" customHeight="1">
      <c r="A9035" s="545">
        <v>103851</v>
      </c>
      <c r="B9035" s="545" t="s">
        <v>1874</v>
      </c>
      <c r="C9035" s="545" t="s">
        <v>216</v>
      </c>
      <c r="D9035" s="546">
        <v>44592</v>
      </c>
      <c r="E9035" s="171" t="str">
        <f t="shared" si="141"/>
        <v>2022</v>
      </c>
      <c r="F9035" s="547">
        <v>11438.01</v>
      </c>
      <c r="G9035" s="548">
        <v>0.19</v>
      </c>
      <c r="H9035" s="547">
        <v>9611.77</v>
      </c>
      <c r="I9035" s="545" t="s">
        <v>12699</v>
      </c>
      <c r="J9035" s="545" t="s">
        <v>13297</v>
      </c>
      <c r="K9035" s="545" t="s">
        <v>13413</v>
      </c>
      <c r="L9035" s="545" t="s">
        <v>13413</v>
      </c>
      <c r="M9035" s="548" t="s">
        <v>13758</v>
      </c>
      <c r="N9035" s="545" t="s">
        <v>13413</v>
      </c>
      <c r="O9035" s="545" t="s">
        <v>13413</v>
      </c>
      <c r="P9035" s="549">
        <v>6613</v>
      </c>
      <c r="Q9035" s="549">
        <v>1</v>
      </c>
      <c r="R9035" s="549">
        <v>130</v>
      </c>
      <c r="S9035" s="548">
        <v>2257</v>
      </c>
      <c r="T9035" s="548"/>
      <c r="U9035" s="99"/>
    </row>
    <row r="9036" spans="1:21" ht="19.5" customHeight="1">
      <c r="A9036" s="545">
        <v>103852</v>
      </c>
      <c r="B9036" s="545" t="s">
        <v>1872</v>
      </c>
      <c r="C9036" s="545" t="s">
        <v>216</v>
      </c>
      <c r="D9036" s="546">
        <v>45708</v>
      </c>
      <c r="E9036" s="171" t="str">
        <f t="shared" si="141"/>
        <v>2025</v>
      </c>
      <c r="F9036" s="547">
        <v>12700.19</v>
      </c>
      <c r="G9036" s="548">
        <v>0.19</v>
      </c>
      <c r="H9036" s="547">
        <v>10672.43</v>
      </c>
      <c r="I9036" s="545" t="s">
        <v>12699</v>
      </c>
      <c r="J9036" s="545" t="s">
        <v>13307</v>
      </c>
      <c r="K9036" s="545" t="s">
        <v>13413</v>
      </c>
      <c r="L9036" s="545" t="s">
        <v>13413</v>
      </c>
      <c r="M9036" s="548" t="s">
        <v>13758</v>
      </c>
      <c r="N9036" s="545" t="s">
        <v>13413</v>
      </c>
      <c r="O9036" s="545" t="s">
        <v>13413</v>
      </c>
      <c r="P9036" s="549">
        <v>6614</v>
      </c>
      <c r="Q9036" s="549">
        <v>1</v>
      </c>
      <c r="R9036" s="549">
        <v>130</v>
      </c>
      <c r="S9036" s="548">
        <v>2228</v>
      </c>
      <c r="T9036" s="548"/>
      <c r="U9036" s="99"/>
    </row>
    <row r="9037" spans="1:21" ht="19.5" customHeight="1">
      <c r="A9037" s="545">
        <v>103853</v>
      </c>
      <c r="B9037" s="545" t="s">
        <v>10110</v>
      </c>
      <c r="C9037" s="545" t="s">
        <v>285</v>
      </c>
      <c r="D9037" s="546"/>
      <c r="E9037" s="171" t="str">
        <f t="shared" si="141"/>
        <v>1900</v>
      </c>
      <c r="F9037" s="547">
        <v>0</v>
      </c>
      <c r="G9037" s="548">
        <v>0</v>
      </c>
      <c r="H9037" s="547">
        <v>0</v>
      </c>
      <c r="I9037" s="545" t="s">
        <v>12973</v>
      </c>
      <c r="J9037" s="545"/>
      <c r="K9037" s="545" t="s">
        <v>13413</v>
      </c>
      <c r="L9037" s="545" t="s">
        <v>13413</v>
      </c>
      <c r="M9037" s="548" t="s">
        <v>13758</v>
      </c>
      <c r="N9037" s="545" t="s">
        <v>13413</v>
      </c>
      <c r="O9037" s="545" t="s">
        <v>13413</v>
      </c>
      <c r="P9037" s="549">
        <v>6615</v>
      </c>
      <c r="Q9037" s="549">
        <v>1</v>
      </c>
      <c r="R9037" s="549">
        <v>59</v>
      </c>
      <c r="S9037" s="548"/>
      <c r="T9037" s="548"/>
      <c r="U9037" s="99"/>
    </row>
    <row r="9038" spans="1:21" ht="19.5" customHeight="1">
      <c r="A9038" s="545">
        <v>103854</v>
      </c>
      <c r="B9038" s="545" t="s">
        <v>2572</v>
      </c>
      <c r="C9038" s="545" t="s">
        <v>209</v>
      </c>
      <c r="D9038" s="546"/>
      <c r="E9038" s="171" t="str">
        <f t="shared" si="141"/>
        <v>1900</v>
      </c>
      <c r="F9038" s="547">
        <v>0</v>
      </c>
      <c r="G9038" s="548">
        <v>0</v>
      </c>
      <c r="H9038" s="547">
        <v>0</v>
      </c>
      <c r="I9038" s="545" t="s">
        <v>12697</v>
      </c>
      <c r="J9038" s="545"/>
      <c r="K9038" s="545" t="s">
        <v>13413</v>
      </c>
      <c r="L9038" s="545" t="s">
        <v>14566</v>
      </c>
      <c r="M9038" s="548" t="s">
        <v>13758</v>
      </c>
      <c r="N9038" s="545" t="s">
        <v>13413</v>
      </c>
      <c r="O9038" s="545" t="s">
        <v>13413</v>
      </c>
      <c r="P9038" s="549">
        <v>6616</v>
      </c>
      <c r="Q9038" s="549">
        <v>1</v>
      </c>
      <c r="R9038" s="549">
        <v>138</v>
      </c>
      <c r="S9038" s="548"/>
      <c r="T9038" s="548"/>
      <c r="U9038" s="99"/>
    </row>
    <row r="9039" spans="1:21" ht="19.5" customHeight="1">
      <c r="A9039" s="545">
        <v>103858</v>
      </c>
      <c r="B9039" s="545" t="s">
        <v>4415</v>
      </c>
      <c r="C9039" s="545" t="s">
        <v>209</v>
      </c>
      <c r="D9039" s="546">
        <v>43745</v>
      </c>
      <c r="E9039" s="171" t="str">
        <f t="shared" si="141"/>
        <v>2019</v>
      </c>
      <c r="F9039" s="547">
        <v>6644</v>
      </c>
      <c r="G9039" s="548">
        <v>0.19</v>
      </c>
      <c r="H9039" s="547">
        <v>5583.19</v>
      </c>
      <c r="I9039" s="545" t="s">
        <v>12644</v>
      </c>
      <c r="J9039" s="545" t="s">
        <v>13301</v>
      </c>
      <c r="K9039" s="545" t="s">
        <v>13413</v>
      </c>
      <c r="L9039" s="545" t="s">
        <v>13413</v>
      </c>
      <c r="M9039" s="548" t="s">
        <v>13758</v>
      </c>
      <c r="N9039" s="545" t="s">
        <v>13413</v>
      </c>
      <c r="O9039" s="545" t="s">
        <v>13413</v>
      </c>
      <c r="P9039" s="549">
        <v>6617</v>
      </c>
      <c r="Q9039" s="549">
        <v>1</v>
      </c>
      <c r="R9039" s="549">
        <v>62</v>
      </c>
      <c r="S9039" s="548">
        <v>2221</v>
      </c>
      <c r="T9039" s="548"/>
      <c r="U9039" s="99"/>
    </row>
    <row r="9040" spans="1:21" ht="19.5" customHeight="1">
      <c r="A9040" s="545">
        <v>103859</v>
      </c>
      <c r="B9040" s="545" t="s">
        <v>8437</v>
      </c>
      <c r="C9040" s="545" t="s">
        <v>216</v>
      </c>
      <c r="D9040" s="546">
        <v>43500</v>
      </c>
      <c r="E9040" s="171" t="str">
        <f t="shared" si="141"/>
        <v>2019</v>
      </c>
      <c r="F9040" s="547">
        <v>42909</v>
      </c>
      <c r="G9040" s="548">
        <v>0.19</v>
      </c>
      <c r="H9040" s="547">
        <v>36057.980000000003</v>
      </c>
      <c r="I9040" s="545" t="s">
        <v>12642</v>
      </c>
      <c r="J9040" s="545" t="s">
        <v>13298</v>
      </c>
      <c r="K9040" s="545" t="s">
        <v>13413</v>
      </c>
      <c r="L9040" s="545" t="s">
        <v>13413</v>
      </c>
      <c r="M9040" s="548" t="s">
        <v>13758</v>
      </c>
      <c r="N9040" s="545" t="s">
        <v>13413</v>
      </c>
      <c r="O9040" s="545" t="s">
        <v>13413</v>
      </c>
      <c r="P9040" s="549">
        <v>6618</v>
      </c>
      <c r="Q9040" s="549">
        <v>1</v>
      </c>
      <c r="R9040" s="549">
        <v>135</v>
      </c>
      <c r="S9040" s="548">
        <v>1012</v>
      </c>
      <c r="T9040" s="548"/>
      <c r="U9040" s="99"/>
    </row>
    <row r="9041" spans="1:21" ht="19.5" customHeight="1">
      <c r="A9041" s="545">
        <v>103860</v>
      </c>
      <c r="B9041" s="545" t="s">
        <v>4422</v>
      </c>
      <c r="C9041" s="545" t="s">
        <v>216</v>
      </c>
      <c r="D9041" s="546"/>
      <c r="E9041" s="171" t="str">
        <f t="shared" si="141"/>
        <v>1900</v>
      </c>
      <c r="F9041" s="547">
        <v>0</v>
      </c>
      <c r="G9041" s="548">
        <v>0</v>
      </c>
      <c r="H9041" s="547">
        <v>0</v>
      </c>
      <c r="I9041" s="545" t="s">
        <v>12973</v>
      </c>
      <c r="J9041" s="545"/>
      <c r="K9041" s="545" t="s">
        <v>13413</v>
      </c>
      <c r="L9041" s="545" t="s">
        <v>13413</v>
      </c>
      <c r="M9041" s="548" t="s">
        <v>13758</v>
      </c>
      <c r="N9041" s="545" t="s">
        <v>13413</v>
      </c>
      <c r="O9041" s="545" t="s">
        <v>13413</v>
      </c>
      <c r="P9041" s="549">
        <v>6619</v>
      </c>
      <c r="Q9041" s="549">
        <v>1</v>
      </c>
      <c r="R9041" s="549">
        <v>59</v>
      </c>
      <c r="S9041" s="548"/>
      <c r="T9041" s="548"/>
      <c r="U9041" s="99"/>
    </row>
    <row r="9042" spans="1:21" ht="19.5" customHeight="1">
      <c r="A9042" s="545">
        <v>103861</v>
      </c>
      <c r="B9042" s="545" t="s">
        <v>6973</v>
      </c>
      <c r="C9042" s="545" t="s">
        <v>216</v>
      </c>
      <c r="D9042" s="546">
        <v>46052</v>
      </c>
      <c r="E9042" s="171" t="str">
        <f t="shared" si="141"/>
        <v>2026</v>
      </c>
      <c r="F9042" s="547">
        <v>7426</v>
      </c>
      <c r="G9042" s="548">
        <v>0.19</v>
      </c>
      <c r="H9042" s="547">
        <v>6240.34</v>
      </c>
      <c r="I9042" s="545" t="s">
        <v>12637</v>
      </c>
      <c r="J9042" s="545" t="s">
        <v>13307</v>
      </c>
      <c r="K9042" s="545" t="s">
        <v>19152</v>
      </c>
      <c r="L9042" s="545" t="s">
        <v>13413</v>
      </c>
      <c r="M9042" s="548" t="s">
        <v>13758</v>
      </c>
      <c r="N9042" s="545" t="s">
        <v>13413</v>
      </c>
      <c r="O9042" s="545" t="s">
        <v>13413</v>
      </c>
      <c r="P9042" s="549">
        <v>6620</v>
      </c>
      <c r="Q9042" s="549">
        <v>1</v>
      </c>
      <c r="R9042" s="549">
        <v>13</v>
      </c>
      <c r="S9042" s="548">
        <v>2228</v>
      </c>
      <c r="T9042" s="548"/>
      <c r="U9042" s="99"/>
    </row>
    <row r="9043" spans="1:21" ht="19.5" customHeight="1">
      <c r="A9043" s="545">
        <v>103862</v>
      </c>
      <c r="B9043" s="545" t="s">
        <v>4387</v>
      </c>
      <c r="C9043" s="545" t="s">
        <v>216</v>
      </c>
      <c r="D9043" s="546"/>
      <c r="E9043" s="171" t="str">
        <f t="shared" si="141"/>
        <v>1900</v>
      </c>
      <c r="F9043" s="547">
        <v>0</v>
      </c>
      <c r="G9043" s="548">
        <v>0</v>
      </c>
      <c r="H9043" s="547">
        <v>0</v>
      </c>
      <c r="I9043" s="545" t="s">
        <v>12973</v>
      </c>
      <c r="J9043" s="545"/>
      <c r="K9043" s="545" t="s">
        <v>13413</v>
      </c>
      <c r="L9043" s="545" t="s">
        <v>13413</v>
      </c>
      <c r="M9043" s="548" t="s">
        <v>13758</v>
      </c>
      <c r="N9043" s="545" t="s">
        <v>13413</v>
      </c>
      <c r="O9043" s="545" t="s">
        <v>13413</v>
      </c>
      <c r="P9043" s="549">
        <v>6621</v>
      </c>
      <c r="Q9043" s="549">
        <v>1</v>
      </c>
      <c r="R9043" s="549">
        <v>59</v>
      </c>
      <c r="S9043" s="548"/>
      <c r="T9043" s="548"/>
      <c r="U9043" s="99"/>
    </row>
    <row r="9044" spans="1:21" ht="19.5" customHeight="1">
      <c r="A9044" s="545">
        <v>103863</v>
      </c>
      <c r="B9044" s="545" t="s">
        <v>5980</v>
      </c>
      <c r="C9044" s="545" t="s">
        <v>216</v>
      </c>
      <c r="D9044" s="546"/>
      <c r="E9044" s="171" t="str">
        <f t="shared" si="141"/>
        <v>1900</v>
      </c>
      <c r="F9044" s="547">
        <v>0</v>
      </c>
      <c r="G9044" s="548">
        <v>0</v>
      </c>
      <c r="H9044" s="547">
        <v>0</v>
      </c>
      <c r="I9044" s="545" t="s">
        <v>12973</v>
      </c>
      <c r="J9044" s="545"/>
      <c r="K9044" s="545" t="s">
        <v>13413</v>
      </c>
      <c r="L9044" s="545" t="s">
        <v>13413</v>
      </c>
      <c r="M9044" s="548" t="s">
        <v>13758</v>
      </c>
      <c r="N9044" s="545" t="s">
        <v>13413</v>
      </c>
      <c r="O9044" s="545" t="s">
        <v>13413</v>
      </c>
      <c r="P9044" s="549">
        <v>6622</v>
      </c>
      <c r="Q9044" s="549">
        <v>1</v>
      </c>
      <c r="R9044" s="549">
        <v>59</v>
      </c>
      <c r="S9044" s="548"/>
      <c r="T9044" s="548"/>
      <c r="U9044" s="99"/>
    </row>
    <row r="9045" spans="1:21" ht="19.5" customHeight="1">
      <c r="A9045" s="545">
        <v>103864</v>
      </c>
      <c r="B9045" s="545" t="s">
        <v>2291</v>
      </c>
      <c r="C9045" s="545" t="s">
        <v>216</v>
      </c>
      <c r="D9045" s="546">
        <v>46052</v>
      </c>
      <c r="E9045" s="171" t="str">
        <f t="shared" si="141"/>
        <v>2026</v>
      </c>
      <c r="F9045" s="547">
        <v>5629</v>
      </c>
      <c r="G9045" s="548">
        <v>0.19</v>
      </c>
      <c r="H9045" s="547">
        <v>4730.25</v>
      </c>
      <c r="I9045" s="545" t="s">
        <v>12637</v>
      </c>
      <c r="J9045" s="545" t="s">
        <v>13307</v>
      </c>
      <c r="K9045" s="545" t="s">
        <v>13413</v>
      </c>
      <c r="L9045" s="545" t="s">
        <v>13413</v>
      </c>
      <c r="M9045" s="548" t="s">
        <v>13758</v>
      </c>
      <c r="N9045" s="545" t="s">
        <v>13413</v>
      </c>
      <c r="O9045" s="545" t="s">
        <v>13413</v>
      </c>
      <c r="P9045" s="549">
        <v>6623</v>
      </c>
      <c r="Q9045" s="549">
        <v>1</v>
      </c>
      <c r="R9045" s="549">
        <v>13</v>
      </c>
      <c r="S9045" s="548">
        <v>2228</v>
      </c>
      <c r="T9045" s="548"/>
      <c r="U9045" s="99"/>
    </row>
    <row r="9046" spans="1:21" ht="19.5" customHeight="1">
      <c r="A9046" s="545">
        <v>103865</v>
      </c>
      <c r="B9046" s="545" t="s">
        <v>10109</v>
      </c>
      <c r="C9046" s="545" t="s">
        <v>216</v>
      </c>
      <c r="D9046" s="546"/>
      <c r="E9046" s="171" t="str">
        <f t="shared" si="141"/>
        <v>1900</v>
      </c>
      <c r="F9046" s="547">
        <v>0</v>
      </c>
      <c r="G9046" s="548">
        <v>0</v>
      </c>
      <c r="H9046" s="547">
        <v>0</v>
      </c>
      <c r="I9046" s="545" t="s">
        <v>12973</v>
      </c>
      <c r="J9046" s="545"/>
      <c r="K9046" s="545" t="s">
        <v>13413</v>
      </c>
      <c r="L9046" s="545" t="s">
        <v>13413</v>
      </c>
      <c r="M9046" s="548" t="s">
        <v>13758</v>
      </c>
      <c r="N9046" s="545" t="s">
        <v>13413</v>
      </c>
      <c r="O9046" s="545" t="s">
        <v>13413</v>
      </c>
      <c r="P9046" s="549">
        <v>6624</v>
      </c>
      <c r="Q9046" s="549">
        <v>1</v>
      </c>
      <c r="R9046" s="549">
        <v>59</v>
      </c>
      <c r="S9046" s="548"/>
      <c r="T9046" s="548"/>
      <c r="U9046" s="99"/>
    </row>
    <row r="9047" spans="1:21" ht="19.5" customHeight="1">
      <c r="A9047" s="545">
        <v>103866</v>
      </c>
      <c r="B9047" s="545" t="s">
        <v>2152</v>
      </c>
      <c r="C9047" s="545" t="s">
        <v>216</v>
      </c>
      <c r="D9047" s="546">
        <v>45708</v>
      </c>
      <c r="E9047" s="171" t="str">
        <f t="shared" si="141"/>
        <v>2025</v>
      </c>
      <c r="F9047" s="547">
        <v>89382.57</v>
      </c>
      <c r="G9047" s="548">
        <v>0.19</v>
      </c>
      <c r="H9047" s="547">
        <v>75111.399999999994</v>
      </c>
      <c r="I9047" s="545" t="s">
        <v>12686</v>
      </c>
      <c r="J9047" s="545" t="s">
        <v>13307</v>
      </c>
      <c r="K9047" s="545" t="s">
        <v>13413</v>
      </c>
      <c r="L9047" s="545" t="s">
        <v>13413</v>
      </c>
      <c r="M9047" s="548" t="s">
        <v>13758</v>
      </c>
      <c r="N9047" s="545" t="s">
        <v>13413</v>
      </c>
      <c r="O9047" s="545" t="s">
        <v>13413</v>
      </c>
      <c r="P9047" s="549">
        <v>6625</v>
      </c>
      <c r="Q9047" s="549">
        <v>1</v>
      </c>
      <c r="R9047" s="549">
        <v>131</v>
      </c>
      <c r="S9047" s="548">
        <v>2228</v>
      </c>
      <c r="T9047" s="548"/>
      <c r="U9047" s="99"/>
    </row>
    <row r="9048" spans="1:21" ht="19.5" customHeight="1">
      <c r="A9048" s="545">
        <v>103867</v>
      </c>
      <c r="B9048" s="545" t="s">
        <v>2335</v>
      </c>
      <c r="C9048" s="545" t="s">
        <v>216</v>
      </c>
      <c r="D9048" s="546">
        <v>46052</v>
      </c>
      <c r="E9048" s="171" t="str">
        <f t="shared" si="141"/>
        <v>2026</v>
      </c>
      <c r="F9048" s="547">
        <v>3867</v>
      </c>
      <c r="G9048" s="548">
        <v>0.19</v>
      </c>
      <c r="H9048" s="547">
        <v>3249.58</v>
      </c>
      <c r="I9048" s="545" t="s">
        <v>12637</v>
      </c>
      <c r="J9048" s="545" t="s">
        <v>13307</v>
      </c>
      <c r="K9048" s="545" t="s">
        <v>19153</v>
      </c>
      <c r="L9048" s="545" t="s">
        <v>13413</v>
      </c>
      <c r="M9048" s="548" t="s">
        <v>13758</v>
      </c>
      <c r="N9048" s="545" t="s">
        <v>13413</v>
      </c>
      <c r="O9048" s="545" t="s">
        <v>13413</v>
      </c>
      <c r="P9048" s="549">
        <v>6626</v>
      </c>
      <c r="Q9048" s="549">
        <v>1</v>
      </c>
      <c r="R9048" s="549">
        <v>13</v>
      </c>
      <c r="S9048" s="548">
        <v>2228</v>
      </c>
      <c r="T9048" s="548"/>
      <c r="U9048" s="99"/>
    </row>
    <row r="9049" spans="1:21" ht="19.5" customHeight="1">
      <c r="A9049" s="545">
        <v>103868</v>
      </c>
      <c r="B9049" s="545" t="s">
        <v>4413</v>
      </c>
      <c r="C9049" s="545" t="s">
        <v>216</v>
      </c>
      <c r="D9049" s="546">
        <v>45708</v>
      </c>
      <c r="E9049" s="171" t="str">
        <f t="shared" si="141"/>
        <v>2025</v>
      </c>
      <c r="F9049" s="547">
        <v>5254.2</v>
      </c>
      <c r="G9049" s="548">
        <v>0.19</v>
      </c>
      <c r="H9049" s="547">
        <v>4415.29</v>
      </c>
      <c r="I9049" s="545" t="s">
        <v>12973</v>
      </c>
      <c r="J9049" s="545" t="s">
        <v>13307</v>
      </c>
      <c r="K9049" s="545" t="s">
        <v>13413</v>
      </c>
      <c r="L9049" s="545" t="s">
        <v>13413</v>
      </c>
      <c r="M9049" s="548" t="s">
        <v>13758</v>
      </c>
      <c r="N9049" s="545" t="s">
        <v>13413</v>
      </c>
      <c r="O9049" s="545" t="s">
        <v>13413</v>
      </c>
      <c r="P9049" s="549">
        <v>6627</v>
      </c>
      <c r="Q9049" s="549">
        <v>1</v>
      </c>
      <c r="R9049" s="549">
        <v>59</v>
      </c>
      <c r="S9049" s="548">
        <v>2228</v>
      </c>
      <c r="T9049" s="548"/>
      <c r="U9049" s="99"/>
    </row>
    <row r="9050" spans="1:21" ht="19.5" customHeight="1">
      <c r="A9050" s="545">
        <v>103869</v>
      </c>
      <c r="B9050" s="545" t="s">
        <v>7332</v>
      </c>
      <c r="C9050" s="545" t="s">
        <v>216</v>
      </c>
      <c r="D9050" s="546">
        <v>43816</v>
      </c>
      <c r="E9050" s="171" t="str">
        <f t="shared" si="141"/>
        <v>2019</v>
      </c>
      <c r="F9050" s="547">
        <v>300475</v>
      </c>
      <c r="G9050" s="548">
        <v>0.19</v>
      </c>
      <c r="H9050" s="547">
        <v>252500</v>
      </c>
      <c r="I9050" s="545" t="s">
        <v>12973</v>
      </c>
      <c r="J9050" s="545" t="s">
        <v>13296</v>
      </c>
      <c r="K9050" s="545" t="s">
        <v>13413</v>
      </c>
      <c r="L9050" s="545" t="s">
        <v>13413</v>
      </c>
      <c r="M9050" s="548" t="s">
        <v>13758</v>
      </c>
      <c r="N9050" s="545" t="s">
        <v>13413</v>
      </c>
      <c r="O9050" s="545" t="s">
        <v>13413</v>
      </c>
      <c r="P9050" s="549">
        <v>6628</v>
      </c>
      <c r="Q9050" s="549">
        <v>1</v>
      </c>
      <c r="R9050" s="549">
        <v>59</v>
      </c>
      <c r="S9050" s="548">
        <v>2218</v>
      </c>
      <c r="T9050" s="548"/>
      <c r="U9050" s="99"/>
    </row>
    <row r="9051" spans="1:21" ht="19.5" customHeight="1">
      <c r="A9051" s="545">
        <v>103870</v>
      </c>
      <c r="B9051" s="545" t="s">
        <v>4356</v>
      </c>
      <c r="C9051" s="545" t="s">
        <v>216</v>
      </c>
      <c r="D9051" s="546">
        <v>43740</v>
      </c>
      <c r="E9051" s="171" t="str">
        <f t="shared" si="141"/>
        <v>2019</v>
      </c>
      <c r="F9051" s="547">
        <v>385000</v>
      </c>
      <c r="G9051" s="548">
        <v>0.19</v>
      </c>
      <c r="H9051" s="547">
        <v>323529.40999999997</v>
      </c>
      <c r="I9051" s="545" t="s">
        <v>12973</v>
      </c>
      <c r="J9051" s="545" t="s">
        <v>13296</v>
      </c>
      <c r="K9051" s="545" t="s">
        <v>13413</v>
      </c>
      <c r="L9051" s="545" t="s">
        <v>13413</v>
      </c>
      <c r="M9051" s="548" t="s">
        <v>13758</v>
      </c>
      <c r="N9051" s="545" t="s">
        <v>13413</v>
      </c>
      <c r="O9051" s="545" t="s">
        <v>13413</v>
      </c>
      <c r="P9051" s="549">
        <v>6629</v>
      </c>
      <c r="Q9051" s="549">
        <v>1</v>
      </c>
      <c r="R9051" s="549">
        <v>59</v>
      </c>
      <c r="S9051" s="548">
        <v>2218</v>
      </c>
      <c r="T9051" s="548"/>
      <c r="U9051" s="99"/>
    </row>
    <row r="9052" spans="1:21" ht="19.5" customHeight="1">
      <c r="A9052" s="545">
        <v>103871</v>
      </c>
      <c r="B9052" s="545" t="s">
        <v>4420</v>
      </c>
      <c r="C9052" s="545" t="s">
        <v>209</v>
      </c>
      <c r="D9052" s="546">
        <v>46052</v>
      </c>
      <c r="E9052" s="171" t="str">
        <f t="shared" si="141"/>
        <v>2026</v>
      </c>
      <c r="F9052" s="547">
        <v>4195</v>
      </c>
      <c r="G9052" s="548">
        <v>0.19</v>
      </c>
      <c r="H9052" s="547">
        <v>3525.21</v>
      </c>
      <c r="I9052" s="545" t="s">
        <v>12973</v>
      </c>
      <c r="J9052" s="545" t="s">
        <v>13307</v>
      </c>
      <c r="K9052" s="545" t="s">
        <v>13413</v>
      </c>
      <c r="L9052" s="545" t="s">
        <v>13413</v>
      </c>
      <c r="M9052" s="548" t="s">
        <v>13758</v>
      </c>
      <c r="N9052" s="545" t="s">
        <v>13413</v>
      </c>
      <c r="O9052" s="545" t="s">
        <v>13413</v>
      </c>
      <c r="P9052" s="549">
        <v>6630</v>
      </c>
      <c r="Q9052" s="549">
        <v>1</v>
      </c>
      <c r="R9052" s="549">
        <v>59</v>
      </c>
      <c r="S9052" s="548">
        <v>2228</v>
      </c>
      <c r="T9052" s="548"/>
      <c r="U9052" s="99"/>
    </row>
    <row r="9053" spans="1:21" ht="19.5" customHeight="1">
      <c r="A9053" s="545">
        <v>103872</v>
      </c>
      <c r="B9053" s="545" t="s">
        <v>12556</v>
      </c>
      <c r="C9053" s="545" t="s">
        <v>216</v>
      </c>
      <c r="D9053" s="546">
        <v>44601</v>
      </c>
      <c r="E9053" s="171" t="str">
        <f t="shared" si="141"/>
        <v>2022</v>
      </c>
      <c r="F9053" s="547">
        <v>1933</v>
      </c>
      <c r="G9053" s="548">
        <v>0.19</v>
      </c>
      <c r="H9053" s="547">
        <v>1624.37</v>
      </c>
      <c r="I9053" s="545" t="s">
        <v>12973</v>
      </c>
      <c r="J9053" s="545" t="s">
        <v>13297</v>
      </c>
      <c r="K9053" s="545" t="s">
        <v>15261</v>
      </c>
      <c r="L9053" s="545" t="s">
        <v>13413</v>
      </c>
      <c r="M9053" s="548" t="s">
        <v>13758</v>
      </c>
      <c r="N9053" s="545" t="s">
        <v>13413</v>
      </c>
      <c r="O9053" s="545" t="s">
        <v>13413</v>
      </c>
      <c r="P9053" s="549">
        <v>6631</v>
      </c>
      <c r="Q9053" s="549">
        <v>1</v>
      </c>
      <c r="R9053" s="549">
        <v>59</v>
      </c>
      <c r="S9053" s="548">
        <v>2257</v>
      </c>
      <c r="T9053" s="548"/>
      <c r="U9053" s="99"/>
    </row>
    <row r="9054" spans="1:21" ht="19.5" customHeight="1">
      <c r="A9054" s="545">
        <v>103873</v>
      </c>
      <c r="B9054" s="545" t="s">
        <v>12557</v>
      </c>
      <c r="C9054" s="545" t="s">
        <v>216</v>
      </c>
      <c r="D9054" s="546">
        <v>44601</v>
      </c>
      <c r="E9054" s="171" t="str">
        <f t="shared" si="141"/>
        <v>2022</v>
      </c>
      <c r="F9054" s="547">
        <v>2118</v>
      </c>
      <c r="G9054" s="548">
        <v>0.19</v>
      </c>
      <c r="H9054" s="547">
        <v>1779.83</v>
      </c>
      <c r="I9054" s="545" t="s">
        <v>12973</v>
      </c>
      <c r="J9054" s="545" t="s">
        <v>13297</v>
      </c>
      <c r="K9054" s="545" t="s">
        <v>14213</v>
      </c>
      <c r="L9054" s="545"/>
      <c r="M9054" s="548" t="s">
        <v>13758</v>
      </c>
      <c r="N9054" s="545" t="s">
        <v>13413</v>
      </c>
      <c r="O9054" s="545" t="s">
        <v>13413</v>
      </c>
      <c r="P9054" s="549">
        <v>6632</v>
      </c>
      <c r="Q9054" s="549">
        <v>1</v>
      </c>
      <c r="R9054" s="549">
        <v>59</v>
      </c>
      <c r="S9054" s="548">
        <v>2257</v>
      </c>
      <c r="T9054" s="548"/>
      <c r="U9054" s="99"/>
    </row>
    <row r="9055" spans="1:21" ht="19.5" customHeight="1">
      <c r="A9055" s="545">
        <v>103874</v>
      </c>
      <c r="B9055" s="545" t="s">
        <v>10108</v>
      </c>
      <c r="C9055" s="545" t="s">
        <v>209</v>
      </c>
      <c r="D9055" s="546"/>
      <c r="E9055" s="171" t="str">
        <f t="shared" si="141"/>
        <v>1900</v>
      </c>
      <c r="F9055" s="547">
        <v>0</v>
      </c>
      <c r="G9055" s="548">
        <v>0</v>
      </c>
      <c r="H9055" s="547">
        <v>0</v>
      </c>
      <c r="I9055" s="545" t="s">
        <v>12640</v>
      </c>
      <c r="J9055" s="545"/>
      <c r="K9055" s="545" t="s">
        <v>19154</v>
      </c>
      <c r="L9055" s="545" t="s">
        <v>13413</v>
      </c>
      <c r="M9055" s="548" t="s">
        <v>13758</v>
      </c>
      <c r="N9055" s="545" t="s">
        <v>13413</v>
      </c>
      <c r="O9055" s="545" t="s">
        <v>13413</v>
      </c>
      <c r="P9055" s="549">
        <v>6633</v>
      </c>
      <c r="Q9055" s="549">
        <v>1</v>
      </c>
      <c r="R9055" s="549">
        <v>1</v>
      </c>
      <c r="S9055" s="548"/>
      <c r="T9055" s="548"/>
      <c r="U9055" s="99"/>
    </row>
    <row r="9056" spans="1:21" ht="19.5" customHeight="1">
      <c r="A9056" s="545">
        <v>103875</v>
      </c>
      <c r="B9056" s="545" t="s">
        <v>10107</v>
      </c>
      <c r="C9056" s="545" t="s">
        <v>209</v>
      </c>
      <c r="D9056" s="546"/>
      <c r="E9056" s="171" t="str">
        <f t="shared" si="141"/>
        <v>1900</v>
      </c>
      <c r="F9056" s="547">
        <v>0</v>
      </c>
      <c r="G9056" s="548">
        <v>0</v>
      </c>
      <c r="H9056" s="547">
        <v>0</v>
      </c>
      <c r="I9056" s="545" t="s">
        <v>12648</v>
      </c>
      <c r="J9056" s="545"/>
      <c r="K9056" s="545" t="s">
        <v>19155</v>
      </c>
      <c r="L9056" s="545" t="s">
        <v>13413</v>
      </c>
      <c r="M9056" s="548" t="s">
        <v>13758</v>
      </c>
      <c r="N9056" s="545" t="s">
        <v>13413</v>
      </c>
      <c r="O9056" s="545" t="s">
        <v>13413</v>
      </c>
      <c r="P9056" s="549">
        <v>6634</v>
      </c>
      <c r="Q9056" s="549">
        <v>1</v>
      </c>
      <c r="R9056" s="549">
        <v>67</v>
      </c>
      <c r="S9056" s="548"/>
      <c r="T9056" s="548"/>
      <c r="U9056" s="99"/>
    </row>
    <row r="9057" spans="1:21" ht="19.5" customHeight="1">
      <c r="A9057" s="545">
        <v>103876</v>
      </c>
      <c r="B9057" s="545" t="s">
        <v>279</v>
      </c>
      <c r="C9057" s="545" t="s">
        <v>209</v>
      </c>
      <c r="D9057" s="546">
        <v>45708</v>
      </c>
      <c r="E9057" s="171" t="str">
        <f t="shared" si="141"/>
        <v>2025</v>
      </c>
      <c r="F9057" s="547">
        <v>1890.58</v>
      </c>
      <c r="G9057" s="548">
        <v>0.19</v>
      </c>
      <c r="H9057" s="547">
        <v>1588.72</v>
      </c>
      <c r="I9057" s="545" t="s">
        <v>12640</v>
      </c>
      <c r="J9057" s="545" t="s">
        <v>13307</v>
      </c>
      <c r="K9057" s="545" t="s">
        <v>13413</v>
      </c>
      <c r="L9057" s="545" t="s">
        <v>13413</v>
      </c>
      <c r="M9057" s="548" t="s">
        <v>13758</v>
      </c>
      <c r="N9057" s="545" t="s">
        <v>13413</v>
      </c>
      <c r="O9057" s="545" t="s">
        <v>13413</v>
      </c>
      <c r="P9057" s="549">
        <v>6635</v>
      </c>
      <c r="Q9057" s="549">
        <v>1</v>
      </c>
      <c r="R9057" s="549">
        <v>1</v>
      </c>
      <c r="S9057" s="548">
        <v>2228</v>
      </c>
      <c r="T9057" s="548"/>
      <c r="U9057" s="99"/>
    </row>
    <row r="9058" spans="1:21" ht="19.5" customHeight="1">
      <c r="A9058" s="545">
        <v>103877</v>
      </c>
      <c r="B9058" s="545" t="s">
        <v>8391</v>
      </c>
      <c r="C9058" s="545" t="s">
        <v>216</v>
      </c>
      <c r="D9058" s="546">
        <v>44596</v>
      </c>
      <c r="E9058" s="171" t="str">
        <f t="shared" si="141"/>
        <v>2022</v>
      </c>
      <c r="F9058" s="547">
        <v>1125</v>
      </c>
      <c r="G9058" s="548">
        <v>0.19</v>
      </c>
      <c r="H9058" s="547">
        <v>945.38</v>
      </c>
      <c r="I9058" s="545" t="s">
        <v>12697</v>
      </c>
      <c r="J9058" s="545" t="s">
        <v>13297</v>
      </c>
      <c r="K9058" s="545" t="s">
        <v>14148</v>
      </c>
      <c r="L9058" s="545" t="s">
        <v>13413</v>
      </c>
      <c r="M9058" s="548" t="s">
        <v>13758</v>
      </c>
      <c r="N9058" s="545" t="s">
        <v>13413</v>
      </c>
      <c r="O9058" s="545" t="s">
        <v>13413</v>
      </c>
      <c r="P9058" s="549">
        <v>6636</v>
      </c>
      <c r="Q9058" s="549">
        <v>1</v>
      </c>
      <c r="R9058" s="549">
        <v>138</v>
      </c>
      <c r="S9058" s="548">
        <v>2257</v>
      </c>
      <c r="T9058" s="548"/>
      <c r="U9058" s="99"/>
    </row>
    <row r="9059" spans="1:21" ht="19.5" customHeight="1">
      <c r="A9059" s="545">
        <v>103878</v>
      </c>
      <c r="B9059" s="545" t="s">
        <v>5167</v>
      </c>
      <c r="C9059" s="545" t="s">
        <v>216</v>
      </c>
      <c r="D9059" s="546">
        <v>43511</v>
      </c>
      <c r="E9059" s="171" t="str">
        <f t="shared" si="141"/>
        <v>2019</v>
      </c>
      <c r="F9059" s="547">
        <v>39347</v>
      </c>
      <c r="G9059" s="548">
        <v>0.19</v>
      </c>
      <c r="H9059" s="547">
        <v>33064.71</v>
      </c>
      <c r="I9059" s="545" t="s">
        <v>12642</v>
      </c>
      <c r="J9059" s="545" t="s">
        <v>13302</v>
      </c>
      <c r="K9059" s="545" t="s">
        <v>13413</v>
      </c>
      <c r="L9059" s="545" t="s">
        <v>13413</v>
      </c>
      <c r="M9059" s="548" t="s">
        <v>13758</v>
      </c>
      <c r="N9059" s="545" t="s">
        <v>13413</v>
      </c>
      <c r="O9059" s="545" t="s">
        <v>13413</v>
      </c>
      <c r="P9059" s="549">
        <v>6637</v>
      </c>
      <c r="Q9059" s="549">
        <v>1</v>
      </c>
      <c r="R9059" s="549">
        <v>135</v>
      </c>
      <c r="S9059" s="548">
        <v>2219</v>
      </c>
      <c r="T9059" s="548"/>
      <c r="U9059" s="99"/>
    </row>
    <row r="9060" spans="1:21" ht="19.5" customHeight="1">
      <c r="A9060" s="545">
        <v>103879</v>
      </c>
      <c r="B9060" s="545" t="s">
        <v>5979</v>
      </c>
      <c r="C9060" s="545" t="s">
        <v>216</v>
      </c>
      <c r="D9060" s="546"/>
      <c r="E9060" s="171" t="str">
        <f t="shared" si="141"/>
        <v>1900</v>
      </c>
      <c r="F9060" s="547">
        <v>0</v>
      </c>
      <c r="G9060" s="548">
        <v>0</v>
      </c>
      <c r="H9060" s="547">
        <v>0</v>
      </c>
      <c r="I9060" s="545" t="s">
        <v>12973</v>
      </c>
      <c r="J9060" s="545"/>
      <c r="K9060" s="545" t="s">
        <v>13413</v>
      </c>
      <c r="L9060" s="545" t="s">
        <v>13413</v>
      </c>
      <c r="M9060" s="548" t="s">
        <v>13758</v>
      </c>
      <c r="N9060" s="545" t="s">
        <v>13413</v>
      </c>
      <c r="O9060" s="545" t="s">
        <v>13413</v>
      </c>
      <c r="P9060" s="549">
        <v>6638</v>
      </c>
      <c r="Q9060" s="549">
        <v>1</v>
      </c>
      <c r="R9060" s="549">
        <v>59</v>
      </c>
      <c r="S9060" s="548"/>
      <c r="T9060" s="548"/>
      <c r="U9060" s="99"/>
    </row>
    <row r="9061" spans="1:21" ht="19.5" customHeight="1">
      <c r="A9061" s="545">
        <v>103880</v>
      </c>
      <c r="B9061" s="545" t="s">
        <v>6972</v>
      </c>
      <c r="C9061" s="545" t="s">
        <v>216</v>
      </c>
      <c r="D9061" s="546">
        <v>46052</v>
      </c>
      <c r="E9061" s="171" t="str">
        <f t="shared" si="141"/>
        <v>2026</v>
      </c>
      <c r="F9061" s="547">
        <v>5203</v>
      </c>
      <c r="G9061" s="548">
        <v>0.19</v>
      </c>
      <c r="H9061" s="547">
        <v>4372.2700000000004</v>
      </c>
      <c r="I9061" s="545" t="s">
        <v>12637</v>
      </c>
      <c r="J9061" s="545" t="s">
        <v>13307</v>
      </c>
      <c r="K9061" s="545" t="s">
        <v>13413</v>
      </c>
      <c r="L9061" s="545" t="s">
        <v>13413</v>
      </c>
      <c r="M9061" s="548" t="s">
        <v>13758</v>
      </c>
      <c r="N9061" s="545" t="s">
        <v>13413</v>
      </c>
      <c r="O9061" s="545" t="s">
        <v>13413</v>
      </c>
      <c r="P9061" s="549">
        <v>6639</v>
      </c>
      <c r="Q9061" s="549">
        <v>1</v>
      </c>
      <c r="R9061" s="549">
        <v>13</v>
      </c>
      <c r="S9061" s="548">
        <v>2228</v>
      </c>
      <c r="T9061" s="548"/>
      <c r="U9061" s="99"/>
    </row>
    <row r="9062" spans="1:21" ht="19.5" customHeight="1">
      <c r="A9062" s="545">
        <v>103881</v>
      </c>
      <c r="B9062" s="545" t="s">
        <v>4384</v>
      </c>
      <c r="C9062" s="545" t="s">
        <v>216</v>
      </c>
      <c r="D9062" s="546"/>
      <c r="E9062" s="171" t="str">
        <f t="shared" si="141"/>
        <v>1900</v>
      </c>
      <c r="F9062" s="547">
        <v>0</v>
      </c>
      <c r="G9062" s="548">
        <v>0</v>
      </c>
      <c r="H9062" s="547">
        <v>0</v>
      </c>
      <c r="I9062" s="545" t="s">
        <v>12973</v>
      </c>
      <c r="J9062" s="545"/>
      <c r="K9062" s="545" t="s">
        <v>13413</v>
      </c>
      <c r="L9062" s="545" t="s">
        <v>13413</v>
      </c>
      <c r="M9062" s="548" t="s">
        <v>13758</v>
      </c>
      <c r="N9062" s="545" t="s">
        <v>13413</v>
      </c>
      <c r="O9062" s="545" t="s">
        <v>13413</v>
      </c>
      <c r="P9062" s="549">
        <v>6640</v>
      </c>
      <c r="Q9062" s="549">
        <v>1</v>
      </c>
      <c r="R9062" s="549">
        <v>59</v>
      </c>
      <c r="S9062" s="548"/>
      <c r="T9062" s="548"/>
      <c r="U9062" s="99"/>
    </row>
    <row r="9063" spans="1:21" ht="19.5" customHeight="1">
      <c r="A9063" s="545">
        <v>103882</v>
      </c>
      <c r="B9063" s="545" t="s">
        <v>4386</v>
      </c>
      <c r="C9063" s="545" t="s">
        <v>216</v>
      </c>
      <c r="D9063" s="546"/>
      <c r="E9063" s="171" t="str">
        <f t="shared" si="141"/>
        <v>1900</v>
      </c>
      <c r="F9063" s="547">
        <v>0</v>
      </c>
      <c r="G9063" s="548">
        <v>0</v>
      </c>
      <c r="H9063" s="547">
        <v>0</v>
      </c>
      <c r="I9063" s="545" t="s">
        <v>12973</v>
      </c>
      <c r="J9063" s="545"/>
      <c r="K9063" s="545" t="s">
        <v>13413</v>
      </c>
      <c r="L9063" s="545" t="s">
        <v>13413</v>
      </c>
      <c r="M9063" s="548" t="s">
        <v>13758</v>
      </c>
      <c r="N9063" s="545" t="s">
        <v>13413</v>
      </c>
      <c r="O9063" s="545" t="s">
        <v>13413</v>
      </c>
      <c r="P9063" s="549">
        <v>6641</v>
      </c>
      <c r="Q9063" s="549">
        <v>1</v>
      </c>
      <c r="R9063" s="549">
        <v>59</v>
      </c>
      <c r="S9063" s="548"/>
      <c r="T9063" s="548"/>
      <c r="U9063" s="99"/>
    </row>
    <row r="9064" spans="1:21" ht="19.5" customHeight="1">
      <c r="A9064" s="545">
        <v>103883</v>
      </c>
      <c r="B9064" s="545" t="s">
        <v>6670</v>
      </c>
      <c r="C9064" s="545" t="s">
        <v>209</v>
      </c>
      <c r="D9064" s="546">
        <v>44592</v>
      </c>
      <c r="E9064" s="171" t="str">
        <f t="shared" si="141"/>
        <v>2022</v>
      </c>
      <c r="F9064" s="547">
        <v>1309</v>
      </c>
      <c r="G9064" s="548">
        <v>0.19</v>
      </c>
      <c r="H9064" s="547">
        <v>1100</v>
      </c>
      <c r="I9064" s="545" t="s">
        <v>12637</v>
      </c>
      <c r="J9064" s="545" t="s">
        <v>13297</v>
      </c>
      <c r="K9064" s="545" t="s">
        <v>13413</v>
      </c>
      <c r="L9064" s="545" t="s">
        <v>13413</v>
      </c>
      <c r="M9064" s="548" t="s">
        <v>13758</v>
      </c>
      <c r="N9064" s="545" t="s">
        <v>13413</v>
      </c>
      <c r="O9064" s="545" t="s">
        <v>13413</v>
      </c>
      <c r="P9064" s="549">
        <v>6642</v>
      </c>
      <c r="Q9064" s="549">
        <v>1</v>
      </c>
      <c r="R9064" s="549">
        <v>13</v>
      </c>
      <c r="S9064" s="548">
        <v>2257</v>
      </c>
      <c r="T9064" s="548"/>
      <c r="U9064" s="99"/>
    </row>
    <row r="9065" spans="1:21" ht="19.5" customHeight="1">
      <c r="A9065" s="545">
        <v>103884</v>
      </c>
      <c r="B9065" s="545" t="s">
        <v>6669</v>
      </c>
      <c r="C9065" s="545" t="s">
        <v>216</v>
      </c>
      <c r="D9065" s="546">
        <v>44592</v>
      </c>
      <c r="E9065" s="171" t="str">
        <f t="shared" si="141"/>
        <v>2022</v>
      </c>
      <c r="F9065" s="547">
        <v>43352</v>
      </c>
      <c r="G9065" s="548">
        <v>0.19</v>
      </c>
      <c r="H9065" s="547">
        <v>36430.25</v>
      </c>
      <c r="I9065" s="545" t="s">
        <v>12637</v>
      </c>
      <c r="J9065" s="545" t="s">
        <v>13297</v>
      </c>
      <c r="K9065" s="545" t="s">
        <v>19156</v>
      </c>
      <c r="L9065" s="545" t="s">
        <v>13413</v>
      </c>
      <c r="M9065" s="548" t="s">
        <v>13758</v>
      </c>
      <c r="N9065" s="545" t="s">
        <v>13413</v>
      </c>
      <c r="O9065" s="545" t="s">
        <v>13413</v>
      </c>
      <c r="P9065" s="549">
        <v>6643</v>
      </c>
      <c r="Q9065" s="549">
        <v>1</v>
      </c>
      <c r="R9065" s="549">
        <v>13</v>
      </c>
      <c r="S9065" s="548">
        <v>2257</v>
      </c>
      <c r="T9065" s="548"/>
      <c r="U9065" s="99"/>
    </row>
    <row r="9066" spans="1:21" ht="19.5" customHeight="1">
      <c r="A9066" s="545">
        <v>103885</v>
      </c>
      <c r="B9066" s="545" t="s">
        <v>6971</v>
      </c>
      <c r="C9066" s="545" t="s">
        <v>209</v>
      </c>
      <c r="D9066" s="546">
        <v>46052</v>
      </c>
      <c r="E9066" s="171" t="str">
        <f t="shared" si="141"/>
        <v>2026</v>
      </c>
      <c r="F9066" s="547">
        <v>23212</v>
      </c>
      <c r="G9066" s="548">
        <v>0.19</v>
      </c>
      <c r="H9066" s="547">
        <v>19505.88</v>
      </c>
      <c r="I9066" s="545" t="s">
        <v>12648</v>
      </c>
      <c r="J9066" s="545" t="s">
        <v>13307</v>
      </c>
      <c r="K9066" s="545" t="s">
        <v>17805</v>
      </c>
      <c r="L9066" s="545" t="s">
        <v>13413</v>
      </c>
      <c r="M9066" s="548" t="s">
        <v>13758</v>
      </c>
      <c r="N9066" s="545" t="s">
        <v>13413</v>
      </c>
      <c r="O9066" s="545" t="s">
        <v>13413</v>
      </c>
      <c r="P9066" s="549">
        <v>6644</v>
      </c>
      <c r="Q9066" s="549">
        <v>1</v>
      </c>
      <c r="R9066" s="549">
        <v>67</v>
      </c>
      <c r="S9066" s="548">
        <v>2228</v>
      </c>
      <c r="T9066" s="548"/>
      <c r="U9066" s="99"/>
    </row>
    <row r="9067" spans="1:21" ht="19.5" customHeight="1">
      <c r="A9067" s="545">
        <v>103886</v>
      </c>
      <c r="B9067" s="545" t="s">
        <v>6704</v>
      </c>
      <c r="C9067" s="545" t="s">
        <v>209</v>
      </c>
      <c r="D9067" s="546">
        <v>46052</v>
      </c>
      <c r="E9067" s="171" t="str">
        <f t="shared" si="141"/>
        <v>2026</v>
      </c>
      <c r="F9067" s="547">
        <v>26168</v>
      </c>
      <c r="G9067" s="548">
        <v>0.19</v>
      </c>
      <c r="H9067" s="547">
        <v>21989.919999999998</v>
      </c>
      <c r="I9067" s="545" t="s">
        <v>12648</v>
      </c>
      <c r="J9067" s="545" t="s">
        <v>13307</v>
      </c>
      <c r="K9067" s="545" t="s">
        <v>19154</v>
      </c>
      <c r="L9067" s="545" t="s">
        <v>13413</v>
      </c>
      <c r="M9067" s="548" t="s">
        <v>13758</v>
      </c>
      <c r="N9067" s="545" t="s">
        <v>13413</v>
      </c>
      <c r="O9067" s="545" t="s">
        <v>13413</v>
      </c>
      <c r="P9067" s="549">
        <v>6645</v>
      </c>
      <c r="Q9067" s="549">
        <v>1</v>
      </c>
      <c r="R9067" s="549">
        <v>67</v>
      </c>
      <c r="S9067" s="548">
        <v>2228</v>
      </c>
      <c r="T9067" s="548"/>
      <c r="U9067" s="99"/>
    </row>
    <row r="9068" spans="1:21" ht="19.5" customHeight="1">
      <c r="A9068" s="545">
        <v>103887</v>
      </c>
      <c r="B9068" s="545" t="s">
        <v>6703</v>
      </c>
      <c r="C9068" s="545" t="s">
        <v>209</v>
      </c>
      <c r="D9068" s="546">
        <v>46052</v>
      </c>
      <c r="E9068" s="171" t="str">
        <f t="shared" si="141"/>
        <v>2026</v>
      </c>
      <c r="F9068" s="547">
        <v>24826</v>
      </c>
      <c r="G9068" s="548">
        <v>0.19</v>
      </c>
      <c r="H9068" s="547">
        <v>20862.18</v>
      </c>
      <c r="I9068" s="545" t="s">
        <v>12648</v>
      </c>
      <c r="J9068" s="545" t="s">
        <v>13307</v>
      </c>
      <c r="K9068" s="545" t="s">
        <v>19154</v>
      </c>
      <c r="L9068" s="545" t="s">
        <v>13413</v>
      </c>
      <c r="M9068" s="548" t="s">
        <v>13758</v>
      </c>
      <c r="N9068" s="545" t="s">
        <v>13413</v>
      </c>
      <c r="O9068" s="545" t="s">
        <v>13413</v>
      </c>
      <c r="P9068" s="549">
        <v>6646</v>
      </c>
      <c r="Q9068" s="549">
        <v>1</v>
      </c>
      <c r="R9068" s="549">
        <v>67</v>
      </c>
      <c r="S9068" s="548">
        <v>2228</v>
      </c>
      <c r="T9068" s="548"/>
      <c r="U9068" s="99"/>
    </row>
    <row r="9069" spans="1:21" ht="19.5" customHeight="1">
      <c r="A9069" s="545">
        <v>103888</v>
      </c>
      <c r="B9069" s="545" t="s">
        <v>6247</v>
      </c>
      <c r="C9069" s="545" t="s">
        <v>209</v>
      </c>
      <c r="D9069" s="546">
        <v>46052</v>
      </c>
      <c r="E9069" s="171" t="str">
        <f t="shared" si="141"/>
        <v>2026</v>
      </c>
      <c r="F9069" s="547">
        <v>39409</v>
      </c>
      <c r="G9069" s="548">
        <v>0.19</v>
      </c>
      <c r="H9069" s="547">
        <v>33116.81</v>
      </c>
      <c r="I9069" s="545" t="s">
        <v>12648</v>
      </c>
      <c r="J9069" s="545" t="s">
        <v>13307</v>
      </c>
      <c r="K9069" s="545" t="s">
        <v>19154</v>
      </c>
      <c r="L9069" s="545" t="s">
        <v>13413</v>
      </c>
      <c r="M9069" s="548" t="s">
        <v>13758</v>
      </c>
      <c r="N9069" s="545" t="s">
        <v>13413</v>
      </c>
      <c r="O9069" s="545" t="s">
        <v>13413</v>
      </c>
      <c r="P9069" s="549">
        <v>6647</v>
      </c>
      <c r="Q9069" s="549">
        <v>1</v>
      </c>
      <c r="R9069" s="549">
        <v>67</v>
      </c>
      <c r="S9069" s="548">
        <v>2228</v>
      </c>
      <c r="T9069" s="548"/>
      <c r="U9069" s="99"/>
    </row>
    <row r="9070" spans="1:21" ht="19.5" customHeight="1">
      <c r="A9070" s="545">
        <v>103889</v>
      </c>
      <c r="B9070" s="545" t="s">
        <v>10106</v>
      </c>
      <c r="C9070" s="545" t="s">
        <v>216</v>
      </c>
      <c r="D9070" s="546"/>
      <c r="E9070" s="171" t="str">
        <f t="shared" si="141"/>
        <v>1900</v>
      </c>
      <c r="F9070" s="547">
        <v>0</v>
      </c>
      <c r="G9070" s="548">
        <v>0</v>
      </c>
      <c r="H9070" s="547">
        <v>0</v>
      </c>
      <c r="I9070" s="545" t="s">
        <v>12973</v>
      </c>
      <c r="J9070" s="545"/>
      <c r="K9070" s="545" t="s">
        <v>13413</v>
      </c>
      <c r="L9070" s="545" t="s">
        <v>13413</v>
      </c>
      <c r="M9070" s="548" t="s">
        <v>13758</v>
      </c>
      <c r="N9070" s="545" t="s">
        <v>13413</v>
      </c>
      <c r="O9070" s="545" t="s">
        <v>13413</v>
      </c>
      <c r="P9070" s="549">
        <v>6648</v>
      </c>
      <c r="Q9070" s="549">
        <v>1</v>
      </c>
      <c r="R9070" s="549">
        <v>59</v>
      </c>
      <c r="S9070" s="548"/>
      <c r="T9070" s="548"/>
      <c r="U9070" s="99"/>
    </row>
    <row r="9071" spans="1:21" ht="19.5" customHeight="1">
      <c r="A9071" s="545">
        <v>103890</v>
      </c>
      <c r="B9071" s="545" t="s">
        <v>6246</v>
      </c>
      <c r="C9071" s="545" t="s">
        <v>216</v>
      </c>
      <c r="D9071" s="546">
        <v>46052</v>
      </c>
      <c r="E9071" s="171" t="str">
        <f t="shared" si="141"/>
        <v>2026</v>
      </c>
      <c r="F9071" s="547">
        <v>7622</v>
      </c>
      <c r="G9071" s="548">
        <v>0.19</v>
      </c>
      <c r="H9071" s="547">
        <v>6405.04</v>
      </c>
      <c r="I9071" s="545" t="s">
        <v>12686</v>
      </c>
      <c r="J9071" s="545" t="s">
        <v>13307</v>
      </c>
      <c r="K9071" s="545" t="s">
        <v>13413</v>
      </c>
      <c r="L9071" s="545" t="s">
        <v>13413</v>
      </c>
      <c r="M9071" s="548" t="s">
        <v>13758</v>
      </c>
      <c r="N9071" s="545" t="s">
        <v>13413</v>
      </c>
      <c r="O9071" s="545" t="s">
        <v>13413</v>
      </c>
      <c r="P9071" s="549">
        <v>6649</v>
      </c>
      <c r="Q9071" s="549">
        <v>1</v>
      </c>
      <c r="R9071" s="549">
        <v>131</v>
      </c>
      <c r="S9071" s="548">
        <v>2228</v>
      </c>
      <c r="T9071" s="548"/>
      <c r="U9071" s="99"/>
    </row>
    <row r="9072" spans="1:21" ht="19.5" customHeight="1">
      <c r="A9072" s="545">
        <v>103891</v>
      </c>
      <c r="B9072" s="545" t="s">
        <v>4236</v>
      </c>
      <c r="C9072" s="545" t="s">
        <v>216</v>
      </c>
      <c r="D9072" s="546">
        <v>46052</v>
      </c>
      <c r="E9072" s="171" t="str">
        <f t="shared" si="141"/>
        <v>2026</v>
      </c>
      <c r="F9072" s="547">
        <v>101278</v>
      </c>
      <c r="G9072" s="548">
        <v>0.19</v>
      </c>
      <c r="H9072" s="547">
        <v>85107.56</v>
      </c>
      <c r="I9072" s="545" t="s">
        <v>12973</v>
      </c>
      <c r="J9072" s="545" t="s">
        <v>13307</v>
      </c>
      <c r="K9072" s="545" t="s">
        <v>13413</v>
      </c>
      <c r="L9072" s="545" t="s">
        <v>13413</v>
      </c>
      <c r="M9072" s="548" t="s">
        <v>13758</v>
      </c>
      <c r="N9072" s="545" t="s">
        <v>13413</v>
      </c>
      <c r="O9072" s="545" t="s">
        <v>13413</v>
      </c>
      <c r="P9072" s="549">
        <v>6650</v>
      </c>
      <c r="Q9072" s="549">
        <v>1</v>
      </c>
      <c r="R9072" s="549">
        <v>59</v>
      </c>
      <c r="S9072" s="548">
        <v>2228</v>
      </c>
      <c r="T9072" s="548"/>
      <c r="U9072" s="99"/>
    </row>
    <row r="9073" spans="1:21" ht="19.5" customHeight="1">
      <c r="A9073" s="545">
        <v>103892</v>
      </c>
      <c r="B9073" s="545" t="s">
        <v>4240</v>
      </c>
      <c r="C9073" s="545" t="s">
        <v>216</v>
      </c>
      <c r="D9073" s="546">
        <v>46052</v>
      </c>
      <c r="E9073" s="171" t="str">
        <f t="shared" si="141"/>
        <v>2026</v>
      </c>
      <c r="F9073" s="547">
        <v>16631</v>
      </c>
      <c r="G9073" s="548">
        <v>0.19</v>
      </c>
      <c r="H9073" s="547">
        <v>13975.63</v>
      </c>
      <c r="I9073" s="545" t="s">
        <v>12973</v>
      </c>
      <c r="J9073" s="545" t="s">
        <v>13307</v>
      </c>
      <c r="K9073" s="545" t="s">
        <v>13413</v>
      </c>
      <c r="L9073" s="545" t="s">
        <v>13413</v>
      </c>
      <c r="M9073" s="548" t="s">
        <v>13758</v>
      </c>
      <c r="N9073" s="545" t="s">
        <v>13413</v>
      </c>
      <c r="O9073" s="545" t="s">
        <v>13413</v>
      </c>
      <c r="P9073" s="549">
        <v>6651</v>
      </c>
      <c r="Q9073" s="549">
        <v>1</v>
      </c>
      <c r="R9073" s="549">
        <v>59</v>
      </c>
      <c r="S9073" s="548">
        <v>2228</v>
      </c>
      <c r="T9073" s="548"/>
      <c r="U9073" s="99"/>
    </row>
    <row r="9074" spans="1:21" ht="19.5" customHeight="1">
      <c r="A9074" s="545">
        <v>103895</v>
      </c>
      <c r="B9074" s="545" t="s">
        <v>1938</v>
      </c>
      <c r="C9074" s="545" t="s">
        <v>209</v>
      </c>
      <c r="D9074" s="546">
        <v>46052</v>
      </c>
      <c r="E9074" s="171" t="str">
        <f t="shared" si="141"/>
        <v>2026</v>
      </c>
      <c r="F9074" s="547">
        <v>11706</v>
      </c>
      <c r="G9074" s="548">
        <v>0.19</v>
      </c>
      <c r="H9074" s="547">
        <v>9836.9699999999993</v>
      </c>
      <c r="I9074" s="545" t="s">
        <v>12637</v>
      </c>
      <c r="J9074" s="545" t="s">
        <v>13307</v>
      </c>
      <c r="K9074" s="545" t="s">
        <v>13413</v>
      </c>
      <c r="L9074" s="545" t="s">
        <v>13413</v>
      </c>
      <c r="M9074" s="548" t="s">
        <v>13758</v>
      </c>
      <c r="N9074" s="545" t="s">
        <v>13413</v>
      </c>
      <c r="O9074" s="545" t="s">
        <v>13413</v>
      </c>
      <c r="P9074" s="549">
        <v>6652</v>
      </c>
      <c r="Q9074" s="549">
        <v>1</v>
      </c>
      <c r="R9074" s="549">
        <v>13</v>
      </c>
      <c r="S9074" s="548">
        <v>2228</v>
      </c>
      <c r="T9074" s="548"/>
      <c r="U9074" s="99"/>
    </row>
    <row r="9075" spans="1:21" ht="19.5" customHeight="1">
      <c r="A9075" s="545">
        <v>103897</v>
      </c>
      <c r="B9075" s="545" t="s">
        <v>10105</v>
      </c>
      <c r="C9075" s="545" t="s">
        <v>216</v>
      </c>
      <c r="D9075" s="546"/>
      <c r="E9075" s="171" t="str">
        <f t="shared" si="141"/>
        <v>1900</v>
      </c>
      <c r="F9075" s="547">
        <v>0</v>
      </c>
      <c r="G9075" s="548">
        <v>0</v>
      </c>
      <c r="H9075" s="547">
        <v>0</v>
      </c>
      <c r="I9075" s="545" t="s">
        <v>12973</v>
      </c>
      <c r="J9075" s="545"/>
      <c r="K9075" s="545" t="s">
        <v>13413</v>
      </c>
      <c r="L9075" s="545" t="s">
        <v>13413</v>
      </c>
      <c r="M9075" s="548" t="s">
        <v>13758</v>
      </c>
      <c r="N9075" s="545" t="s">
        <v>13413</v>
      </c>
      <c r="O9075" s="545" t="s">
        <v>13413</v>
      </c>
      <c r="P9075" s="549">
        <v>6653</v>
      </c>
      <c r="Q9075" s="549">
        <v>1</v>
      </c>
      <c r="R9075" s="549">
        <v>59</v>
      </c>
      <c r="S9075" s="548"/>
      <c r="T9075" s="548"/>
      <c r="U9075" s="99"/>
    </row>
    <row r="9076" spans="1:21" ht="19.5" customHeight="1">
      <c r="A9076" s="545">
        <v>103898</v>
      </c>
      <c r="B9076" s="545" t="s">
        <v>6245</v>
      </c>
      <c r="C9076" s="545" t="s">
        <v>221</v>
      </c>
      <c r="D9076" s="546">
        <v>46052</v>
      </c>
      <c r="E9076" s="171" t="str">
        <f t="shared" si="141"/>
        <v>2026</v>
      </c>
      <c r="F9076" s="547">
        <v>31594</v>
      </c>
      <c r="G9076" s="548">
        <v>0.19</v>
      </c>
      <c r="H9076" s="547">
        <v>26549.58</v>
      </c>
      <c r="I9076" s="545" t="s">
        <v>12647</v>
      </c>
      <c r="J9076" s="545" t="s">
        <v>13307</v>
      </c>
      <c r="K9076" s="545" t="s">
        <v>13413</v>
      </c>
      <c r="L9076" s="545" t="s">
        <v>13413</v>
      </c>
      <c r="M9076" s="548" t="s">
        <v>13758</v>
      </c>
      <c r="N9076" s="545" t="s">
        <v>13413</v>
      </c>
      <c r="O9076" s="545" t="s">
        <v>13413</v>
      </c>
      <c r="P9076" s="549">
        <v>6654</v>
      </c>
      <c r="Q9076" s="549">
        <v>1</v>
      </c>
      <c r="R9076" s="549">
        <v>26</v>
      </c>
      <c r="S9076" s="548">
        <v>2228</v>
      </c>
      <c r="T9076" s="548"/>
      <c r="U9076" s="99"/>
    </row>
    <row r="9077" spans="1:21" ht="19.5" customHeight="1">
      <c r="A9077" s="545">
        <v>103899</v>
      </c>
      <c r="B9077" s="545" t="s">
        <v>10104</v>
      </c>
      <c r="C9077" s="545" t="s">
        <v>216</v>
      </c>
      <c r="D9077" s="546"/>
      <c r="E9077" s="171" t="str">
        <f t="shared" si="141"/>
        <v>1900</v>
      </c>
      <c r="F9077" s="547">
        <v>0</v>
      </c>
      <c r="G9077" s="548">
        <v>0</v>
      </c>
      <c r="H9077" s="547">
        <v>0</v>
      </c>
      <c r="I9077" s="545" t="s">
        <v>12973</v>
      </c>
      <c r="J9077" s="545"/>
      <c r="K9077" s="545" t="s">
        <v>13413</v>
      </c>
      <c r="L9077" s="545" t="s">
        <v>13413</v>
      </c>
      <c r="M9077" s="548" t="s">
        <v>13758</v>
      </c>
      <c r="N9077" s="545" t="s">
        <v>13413</v>
      </c>
      <c r="O9077" s="545" t="s">
        <v>13413</v>
      </c>
      <c r="P9077" s="549">
        <v>6655</v>
      </c>
      <c r="Q9077" s="549">
        <v>1</v>
      </c>
      <c r="R9077" s="549">
        <v>59</v>
      </c>
      <c r="S9077" s="548"/>
      <c r="T9077" s="548"/>
      <c r="U9077" s="99"/>
    </row>
    <row r="9078" spans="1:21" ht="19.5" customHeight="1">
      <c r="A9078" s="545">
        <v>103900</v>
      </c>
      <c r="B9078" s="545" t="s">
        <v>4337</v>
      </c>
      <c r="C9078" s="545" t="s">
        <v>216</v>
      </c>
      <c r="D9078" s="546"/>
      <c r="E9078" s="171" t="str">
        <f t="shared" si="141"/>
        <v>1900</v>
      </c>
      <c r="F9078" s="547">
        <v>0</v>
      </c>
      <c r="G9078" s="548">
        <v>0</v>
      </c>
      <c r="H9078" s="547">
        <v>0</v>
      </c>
      <c r="I9078" s="545" t="s">
        <v>12973</v>
      </c>
      <c r="J9078" s="545"/>
      <c r="K9078" s="545" t="s">
        <v>13413</v>
      </c>
      <c r="L9078" s="545" t="s">
        <v>13413</v>
      </c>
      <c r="M9078" s="548" t="s">
        <v>13758</v>
      </c>
      <c r="N9078" s="545" t="s">
        <v>13413</v>
      </c>
      <c r="O9078" s="545" t="s">
        <v>13413</v>
      </c>
      <c r="P9078" s="549">
        <v>6656</v>
      </c>
      <c r="Q9078" s="549">
        <v>1</v>
      </c>
      <c r="R9078" s="549">
        <v>59</v>
      </c>
      <c r="S9078" s="548"/>
      <c r="T9078" s="548"/>
      <c r="U9078" s="99"/>
    </row>
    <row r="9079" spans="1:21" ht="19.5" customHeight="1">
      <c r="A9079" s="545">
        <v>103901</v>
      </c>
      <c r="B9079" s="545" t="s">
        <v>8127</v>
      </c>
      <c r="C9079" s="545" t="s">
        <v>216</v>
      </c>
      <c r="D9079" s="546">
        <v>43539</v>
      </c>
      <c r="E9079" s="171" t="str">
        <f t="shared" si="141"/>
        <v>2019</v>
      </c>
      <c r="F9079" s="547">
        <v>533289</v>
      </c>
      <c r="G9079" s="548">
        <v>0.19</v>
      </c>
      <c r="H9079" s="547">
        <v>448142.02</v>
      </c>
      <c r="I9079" s="545" t="s">
        <v>12676</v>
      </c>
      <c r="J9079" s="545" t="s">
        <v>13302</v>
      </c>
      <c r="K9079" s="545" t="s">
        <v>13413</v>
      </c>
      <c r="L9079" s="545" t="s">
        <v>13413</v>
      </c>
      <c r="M9079" s="548" t="s">
        <v>13758</v>
      </c>
      <c r="N9079" s="545" t="s">
        <v>13413</v>
      </c>
      <c r="O9079" s="545" t="s">
        <v>13413</v>
      </c>
      <c r="P9079" s="549">
        <v>6657</v>
      </c>
      <c r="Q9079" s="549">
        <v>1</v>
      </c>
      <c r="R9079" s="549">
        <v>14</v>
      </c>
      <c r="S9079" s="548">
        <v>2219</v>
      </c>
      <c r="T9079" s="548"/>
      <c r="U9079" s="99"/>
    </row>
    <row r="9080" spans="1:21" ht="19.5" customHeight="1">
      <c r="A9080" s="545">
        <v>103902</v>
      </c>
      <c r="B9080" s="545" t="s">
        <v>3783</v>
      </c>
      <c r="C9080" s="545" t="s">
        <v>311</v>
      </c>
      <c r="D9080" s="546"/>
      <c r="E9080" s="171" t="str">
        <f t="shared" si="141"/>
        <v>1900</v>
      </c>
      <c r="F9080" s="547">
        <v>0</v>
      </c>
      <c r="G9080" s="548">
        <v>0</v>
      </c>
      <c r="H9080" s="547">
        <v>0</v>
      </c>
      <c r="I9080" s="545" t="s">
        <v>12969</v>
      </c>
      <c r="J9080" s="545"/>
      <c r="K9080" s="545" t="s">
        <v>13413</v>
      </c>
      <c r="L9080" s="545" t="s">
        <v>13413</v>
      </c>
      <c r="M9080" s="548" t="s">
        <v>13758</v>
      </c>
      <c r="N9080" s="545" t="s">
        <v>13413</v>
      </c>
      <c r="O9080" s="545" t="s">
        <v>13413</v>
      </c>
      <c r="P9080" s="549">
        <v>6658</v>
      </c>
      <c r="Q9080" s="549">
        <v>1</v>
      </c>
      <c r="R9080" s="549">
        <v>30</v>
      </c>
      <c r="S9080" s="548"/>
      <c r="T9080" s="548"/>
      <c r="U9080" s="99"/>
    </row>
    <row r="9081" spans="1:21" ht="19.5" customHeight="1">
      <c r="A9081" s="545">
        <v>103903</v>
      </c>
      <c r="B9081" s="545" t="s">
        <v>4272</v>
      </c>
      <c r="C9081" s="545" t="s">
        <v>221</v>
      </c>
      <c r="D9081" s="546"/>
      <c r="E9081" s="171" t="str">
        <f t="shared" si="141"/>
        <v>1900</v>
      </c>
      <c r="F9081" s="547">
        <v>0</v>
      </c>
      <c r="G9081" s="548">
        <v>0</v>
      </c>
      <c r="H9081" s="547">
        <v>0</v>
      </c>
      <c r="I9081" s="545" t="s">
        <v>12973</v>
      </c>
      <c r="J9081" s="545"/>
      <c r="K9081" s="545" t="s">
        <v>19157</v>
      </c>
      <c r="L9081" s="545" t="s">
        <v>13413</v>
      </c>
      <c r="M9081" s="548" t="s">
        <v>13758</v>
      </c>
      <c r="N9081" s="545" t="s">
        <v>13413</v>
      </c>
      <c r="O9081" s="545" t="s">
        <v>13413</v>
      </c>
      <c r="P9081" s="549">
        <v>6659</v>
      </c>
      <c r="Q9081" s="549">
        <v>1</v>
      </c>
      <c r="R9081" s="549">
        <v>59</v>
      </c>
      <c r="S9081" s="548"/>
      <c r="T9081" s="548"/>
      <c r="U9081" s="99"/>
    </row>
    <row r="9082" spans="1:21" ht="19.5" customHeight="1">
      <c r="A9082" s="545">
        <v>103904</v>
      </c>
      <c r="B9082" s="545" t="s">
        <v>6881</v>
      </c>
      <c r="C9082" s="545" t="s">
        <v>216</v>
      </c>
      <c r="D9082" s="546">
        <v>43850</v>
      </c>
      <c r="E9082" s="171" t="str">
        <f t="shared" si="141"/>
        <v>2020</v>
      </c>
      <c r="F9082" s="547">
        <v>43390.01</v>
      </c>
      <c r="G9082" s="548">
        <v>0.19</v>
      </c>
      <c r="H9082" s="547">
        <v>36462.19</v>
      </c>
      <c r="I9082" s="545" t="s">
        <v>12973</v>
      </c>
      <c r="J9082" s="545" t="s">
        <v>13302</v>
      </c>
      <c r="K9082" s="545" t="s">
        <v>13413</v>
      </c>
      <c r="L9082" s="545" t="s">
        <v>13413</v>
      </c>
      <c r="M9082" s="548" t="s">
        <v>13758</v>
      </c>
      <c r="N9082" s="545" t="s">
        <v>13413</v>
      </c>
      <c r="O9082" s="545" t="s">
        <v>13413</v>
      </c>
      <c r="P9082" s="549">
        <v>6660</v>
      </c>
      <c r="Q9082" s="549">
        <v>1</v>
      </c>
      <c r="R9082" s="549">
        <v>59</v>
      </c>
      <c r="S9082" s="548">
        <v>2219</v>
      </c>
      <c r="T9082" s="548"/>
      <c r="U9082" s="99"/>
    </row>
    <row r="9083" spans="1:21" ht="19.5" customHeight="1">
      <c r="A9083" s="545">
        <v>103905</v>
      </c>
      <c r="B9083" s="545" t="s">
        <v>4336</v>
      </c>
      <c r="C9083" s="545" t="s">
        <v>209</v>
      </c>
      <c r="D9083" s="546"/>
      <c r="E9083" s="171" t="str">
        <f t="shared" si="141"/>
        <v>1900</v>
      </c>
      <c r="F9083" s="547">
        <v>0</v>
      </c>
      <c r="G9083" s="548">
        <v>0</v>
      </c>
      <c r="H9083" s="547">
        <v>0</v>
      </c>
      <c r="I9083" s="545" t="s">
        <v>12973</v>
      </c>
      <c r="J9083" s="545"/>
      <c r="K9083" s="545" t="s">
        <v>13413</v>
      </c>
      <c r="L9083" s="545" t="s">
        <v>13413</v>
      </c>
      <c r="M9083" s="548" t="s">
        <v>13758</v>
      </c>
      <c r="N9083" s="545" t="s">
        <v>13413</v>
      </c>
      <c r="O9083" s="545" t="s">
        <v>13413</v>
      </c>
      <c r="P9083" s="549">
        <v>6661</v>
      </c>
      <c r="Q9083" s="549">
        <v>1</v>
      </c>
      <c r="R9083" s="549">
        <v>59</v>
      </c>
      <c r="S9083" s="548"/>
      <c r="T9083" s="548"/>
      <c r="U9083" s="99"/>
    </row>
    <row r="9084" spans="1:21" ht="19.5" customHeight="1">
      <c r="A9084" s="545">
        <v>103906</v>
      </c>
      <c r="B9084" s="545" t="s">
        <v>10103</v>
      </c>
      <c r="C9084" s="545" t="s">
        <v>216</v>
      </c>
      <c r="D9084" s="546"/>
      <c r="E9084" s="171" t="str">
        <f t="shared" si="141"/>
        <v>1900</v>
      </c>
      <c r="F9084" s="547">
        <v>0</v>
      </c>
      <c r="G9084" s="548">
        <v>0</v>
      </c>
      <c r="H9084" s="547">
        <v>0</v>
      </c>
      <c r="I9084" s="545" t="s">
        <v>12973</v>
      </c>
      <c r="J9084" s="545"/>
      <c r="K9084" s="545" t="s">
        <v>13413</v>
      </c>
      <c r="L9084" s="545" t="s">
        <v>13413</v>
      </c>
      <c r="M9084" s="548" t="s">
        <v>13758</v>
      </c>
      <c r="N9084" s="545" t="s">
        <v>13413</v>
      </c>
      <c r="O9084" s="545" t="s">
        <v>13413</v>
      </c>
      <c r="P9084" s="549">
        <v>6662</v>
      </c>
      <c r="Q9084" s="549">
        <v>1</v>
      </c>
      <c r="R9084" s="549">
        <v>59</v>
      </c>
      <c r="S9084" s="548"/>
      <c r="T9084" s="548"/>
      <c r="U9084" s="99"/>
    </row>
    <row r="9085" spans="1:21" ht="19.5" customHeight="1">
      <c r="A9085" s="545">
        <v>103907</v>
      </c>
      <c r="B9085" s="545" t="s">
        <v>4338</v>
      </c>
      <c r="C9085" s="545" t="s">
        <v>216</v>
      </c>
      <c r="D9085" s="546"/>
      <c r="E9085" s="171" t="str">
        <f t="shared" si="141"/>
        <v>1900</v>
      </c>
      <c r="F9085" s="547">
        <v>0</v>
      </c>
      <c r="G9085" s="548">
        <v>0</v>
      </c>
      <c r="H9085" s="547">
        <v>0</v>
      </c>
      <c r="I9085" s="545" t="s">
        <v>12973</v>
      </c>
      <c r="J9085" s="545"/>
      <c r="K9085" s="545" t="s">
        <v>13413</v>
      </c>
      <c r="L9085" s="545" t="s">
        <v>13413</v>
      </c>
      <c r="M9085" s="548" t="s">
        <v>13758</v>
      </c>
      <c r="N9085" s="545" t="s">
        <v>13413</v>
      </c>
      <c r="O9085" s="545" t="s">
        <v>13413</v>
      </c>
      <c r="P9085" s="549">
        <v>6663</v>
      </c>
      <c r="Q9085" s="549">
        <v>1</v>
      </c>
      <c r="R9085" s="549">
        <v>59</v>
      </c>
      <c r="S9085" s="548"/>
      <c r="T9085" s="548"/>
      <c r="U9085" s="99"/>
    </row>
    <row r="9086" spans="1:21" ht="19.5" customHeight="1">
      <c r="A9086" s="545">
        <v>103908</v>
      </c>
      <c r="B9086" s="545" t="s">
        <v>4333</v>
      </c>
      <c r="C9086" s="545" t="s">
        <v>216</v>
      </c>
      <c r="D9086" s="546"/>
      <c r="E9086" s="171" t="str">
        <f t="shared" si="141"/>
        <v>1900</v>
      </c>
      <c r="F9086" s="547">
        <v>0</v>
      </c>
      <c r="G9086" s="548">
        <v>0</v>
      </c>
      <c r="H9086" s="547">
        <v>0</v>
      </c>
      <c r="I9086" s="545" t="s">
        <v>12973</v>
      </c>
      <c r="J9086" s="545"/>
      <c r="K9086" s="545" t="s">
        <v>13413</v>
      </c>
      <c r="L9086" s="545" t="s">
        <v>13413</v>
      </c>
      <c r="M9086" s="548" t="s">
        <v>13758</v>
      </c>
      <c r="N9086" s="545" t="s">
        <v>13413</v>
      </c>
      <c r="O9086" s="545" t="s">
        <v>13413</v>
      </c>
      <c r="P9086" s="549">
        <v>6664</v>
      </c>
      <c r="Q9086" s="549">
        <v>1</v>
      </c>
      <c r="R9086" s="549">
        <v>59</v>
      </c>
      <c r="S9086" s="548"/>
      <c r="T9086" s="548"/>
      <c r="U9086" s="99"/>
    </row>
    <row r="9087" spans="1:21" ht="19.5" customHeight="1">
      <c r="A9087" s="545">
        <v>103909</v>
      </c>
      <c r="B9087" s="545" t="s">
        <v>4334</v>
      </c>
      <c r="C9087" s="545" t="s">
        <v>216</v>
      </c>
      <c r="D9087" s="546"/>
      <c r="E9087" s="171" t="str">
        <f t="shared" si="141"/>
        <v>1900</v>
      </c>
      <c r="F9087" s="547">
        <v>0</v>
      </c>
      <c r="G9087" s="548">
        <v>0</v>
      </c>
      <c r="H9087" s="547">
        <v>0</v>
      </c>
      <c r="I9087" s="545" t="s">
        <v>12973</v>
      </c>
      <c r="J9087" s="545"/>
      <c r="K9087" s="545" t="s">
        <v>13413</v>
      </c>
      <c r="L9087" s="545" t="s">
        <v>13413</v>
      </c>
      <c r="M9087" s="548" t="s">
        <v>13758</v>
      </c>
      <c r="N9087" s="545" t="s">
        <v>13413</v>
      </c>
      <c r="O9087" s="545" t="s">
        <v>13413</v>
      </c>
      <c r="P9087" s="549">
        <v>6665</v>
      </c>
      <c r="Q9087" s="549">
        <v>1</v>
      </c>
      <c r="R9087" s="549">
        <v>59</v>
      </c>
      <c r="S9087" s="548"/>
      <c r="T9087" s="548"/>
      <c r="U9087" s="99"/>
    </row>
    <row r="9088" spans="1:21" ht="19.5" customHeight="1">
      <c r="A9088" s="545">
        <v>103910</v>
      </c>
      <c r="B9088" s="545" t="s">
        <v>4332</v>
      </c>
      <c r="C9088" s="545" t="s">
        <v>216</v>
      </c>
      <c r="D9088" s="546"/>
      <c r="E9088" s="171" t="str">
        <f t="shared" si="141"/>
        <v>1900</v>
      </c>
      <c r="F9088" s="547">
        <v>0</v>
      </c>
      <c r="G9088" s="548">
        <v>0</v>
      </c>
      <c r="H9088" s="547">
        <v>0</v>
      </c>
      <c r="I9088" s="545" t="s">
        <v>12973</v>
      </c>
      <c r="J9088" s="545"/>
      <c r="K9088" s="545" t="s">
        <v>13413</v>
      </c>
      <c r="L9088" s="545" t="s">
        <v>13413</v>
      </c>
      <c r="M9088" s="548" t="s">
        <v>13758</v>
      </c>
      <c r="N9088" s="545" t="s">
        <v>13413</v>
      </c>
      <c r="O9088" s="545" t="s">
        <v>13413</v>
      </c>
      <c r="P9088" s="549">
        <v>6666</v>
      </c>
      <c r="Q9088" s="549">
        <v>1</v>
      </c>
      <c r="R9088" s="549">
        <v>59</v>
      </c>
      <c r="S9088" s="548"/>
      <c r="T9088" s="548"/>
      <c r="U9088" s="99"/>
    </row>
    <row r="9089" spans="1:21" ht="19.5" customHeight="1">
      <c r="A9089" s="545">
        <v>103911</v>
      </c>
      <c r="B9089" s="545" t="s">
        <v>6244</v>
      </c>
      <c r="C9089" s="545" t="s">
        <v>216</v>
      </c>
      <c r="D9089" s="546">
        <v>46052</v>
      </c>
      <c r="E9089" s="171" t="str">
        <f t="shared" si="141"/>
        <v>2026</v>
      </c>
      <c r="F9089" s="547">
        <v>6324</v>
      </c>
      <c r="G9089" s="548">
        <v>0.19</v>
      </c>
      <c r="H9089" s="547">
        <v>5314.29</v>
      </c>
      <c r="I9089" s="545" t="s">
        <v>12676</v>
      </c>
      <c r="J9089" s="545" t="s">
        <v>13307</v>
      </c>
      <c r="K9089" s="545" t="s">
        <v>13413</v>
      </c>
      <c r="L9089" s="545" t="s">
        <v>13413</v>
      </c>
      <c r="M9089" s="548" t="s">
        <v>13758</v>
      </c>
      <c r="N9089" s="545" t="s">
        <v>13413</v>
      </c>
      <c r="O9089" s="545" t="s">
        <v>13413</v>
      </c>
      <c r="P9089" s="549">
        <v>6667</v>
      </c>
      <c r="Q9089" s="549">
        <v>1</v>
      </c>
      <c r="R9089" s="549">
        <v>14</v>
      </c>
      <c r="S9089" s="548">
        <v>2228</v>
      </c>
      <c r="T9089" s="548"/>
      <c r="U9089" s="99"/>
    </row>
    <row r="9090" spans="1:21" ht="19.5" customHeight="1">
      <c r="A9090" s="545">
        <v>103912</v>
      </c>
      <c r="B9090" s="545" t="s">
        <v>6243</v>
      </c>
      <c r="C9090" s="545" t="s">
        <v>216</v>
      </c>
      <c r="D9090" s="546">
        <v>46052</v>
      </c>
      <c r="E9090" s="171" t="str">
        <f t="shared" si="141"/>
        <v>2026</v>
      </c>
      <c r="F9090" s="547">
        <v>5440</v>
      </c>
      <c r="G9090" s="548">
        <v>0.19</v>
      </c>
      <c r="H9090" s="547">
        <v>4571.43</v>
      </c>
      <c r="I9090" s="545" t="s">
        <v>12676</v>
      </c>
      <c r="J9090" s="545" t="s">
        <v>13307</v>
      </c>
      <c r="K9090" s="545" t="s">
        <v>13413</v>
      </c>
      <c r="L9090" s="545" t="s">
        <v>13413</v>
      </c>
      <c r="M9090" s="548" t="s">
        <v>13758</v>
      </c>
      <c r="N9090" s="545" t="s">
        <v>13413</v>
      </c>
      <c r="O9090" s="545" t="s">
        <v>13413</v>
      </c>
      <c r="P9090" s="549">
        <v>6668</v>
      </c>
      <c r="Q9090" s="549">
        <v>1</v>
      </c>
      <c r="R9090" s="549">
        <v>14</v>
      </c>
      <c r="S9090" s="548">
        <v>2228</v>
      </c>
      <c r="T9090" s="548"/>
      <c r="U9090" s="99"/>
    </row>
    <row r="9091" spans="1:21" ht="19.5" customHeight="1">
      <c r="A9091" s="545">
        <v>103913</v>
      </c>
      <c r="B9091" s="545" t="s">
        <v>704</v>
      </c>
      <c r="C9091" s="545" t="s">
        <v>221</v>
      </c>
      <c r="D9091" s="546"/>
      <c r="E9091" s="171" t="str">
        <f t="shared" si="141"/>
        <v>1900</v>
      </c>
      <c r="F9091" s="547">
        <v>0</v>
      </c>
      <c r="G9091" s="548">
        <v>0</v>
      </c>
      <c r="H9091" s="547">
        <v>0</v>
      </c>
      <c r="I9091" s="545" t="s">
        <v>12643</v>
      </c>
      <c r="J9091" s="545"/>
      <c r="K9091" s="545" t="s">
        <v>13413</v>
      </c>
      <c r="L9091" s="545" t="s">
        <v>13413</v>
      </c>
      <c r="M9091" s="548" t="s">
        <v>13758</v>
      </c>
      <c r="N9091" s="545" t="s">
        <v>13413</v>
      </c>
      <c r="O9091" s="545" t="s">
        <v>13413</v>
      </c>
      <c r="P9091" s="549">
        <v>6669</v>
      </c>
      <c r="Q9091" s="549">
        <v>1</v>
      </c>
      <c r="R9091" s="549">
        <v>6</v>
      </c>
      <c r="S9091" s="548"/>
      <c r="T9091" s="548"/>
      <c r="U9091" s="99"/>
    </row>
    <row r="9092" spans="1:21" ht="19.5" customHeight="1">
      <c r="A9092" s="545">
        <v>103914</v>
      </c>
      <c r="B9092" s="545" t="s">
        <v>10102</v>
      </c>
      <c r="C9092" s="545" t="s">
        <v>206</v>
      </c>
      <c r="D9092" s="546"/>
      <c r="E9092" s="171" t="str">
        <f t="shared" ref="E9092:E9155" si="142">TEXT(D9092,"YYYY")</f>
        <v>1900</v>
      </c>
      <c r="F9092" s="547">
        <v>0</v>
      </c>
      <c r="G9092" s="548">
        <v>0</v>
      </c>
      <c r="H9092" s="547">
        <v>0</v>
      </c>
      <c r="I9092" s="545" t="s">
        <v>12643</v>
      </c>
      <c r="J9092" s="545"/>
      <c r="K9092" s="545" t="s">
        <v>13413</v>
      </c>
      <c r="L9092" s="545" t="s">
        <v>13413</v>
      </c>
      <c r="M9092" s="548" t="s">
        <v>13758</v>
      </c>
      <c r="N9092" s="545" t="s">
        <v>13413</v>
      </c>
      <c r="O9092" s="545" t="s">
        <v>13413</v>
      </c>
      <c r="P9092" s="549">
        <v>6670</v>
      </c>
      <c r="Q9092" s="549">
        <v>1</v>
      </c>
      <c r="R9092" s="549">
        <v>6</v>
      </c>
      <c r="S9092" s="548"/>
      <c r="T9092" s="548"/>
      <c r="U9092" s="99"/>
    </row>
    <row r="9093" spans="1:21" ht="19.5" customHeight="1">
      <c r="A9093" s="545">
        <v>103915</v>
      </c>
      <c r="B9093" s="545" t="s">
        <v>6242</v>
      </c>
      <c r="C9093" s="545" t="s">
        <v>216</v>
      </c>
      <c r="D9093" s="546">
        <v>46052</v>
      </c>
      <c r="E9093" s="171" t="str">
        <f t="shared" si="142"/>
        <v>2026</v>
      </c>
      <c r="F9093" s="547">
        <v>2709</v>
      </c>
      <c r="G9093" s="548">
        <v>0.19</v>
      </c>
      <c r="H9093" s="547">
        <v>2276.4699999999998</v>
      </c>
      <c r="I9093" s="545" t="s">
        <v>12676</v>
      </c>
      <c r="J9093" s="545" t="s">
        <v>13307</v>
      </c>
      <c r="K9093" s="545" t="s">
        <v>13413</v>
      </c>
      <c r="L9093" s="545" t="s">
        <v>13413</v>
      </c>
      <c r="M9093" s="548" t="s">
        <v>13758</v>
      </c>
      <c r="N9093" s="545" t="s">
        <v>13413</v>
      </c>
      <c r="O9093" s="545" t="s">
        <v>13413</v>
      </c>
      <c r="P9093" s="549">
        <v>6671</v>
      </c>
      <c r="Q9093" s="549">
        <v>1</v>
      </c>
      <c r="R9093" s="549">
        <v>14</v>
      </c>
      <c r="S9093" s="548">
        <v>2228</v>
      </c>
      <c r="T9093" s="548"/>
      <c r="U9093" s="99"/>
    </row>
    <row r="9094" spans="1:21" ht="19.5" customHeight="1">
      <c r="A9094" s="545">
        <v>103916</v>
      </c>
      <c r="B9094" s="545" t="s">
        <v>6241</v>
      </c>
      <c r="C9094" s="545" t="s">
        <v>216</v>
      </c>
      <c r="D9094" s="546">
        <v>46052</v>
      </c>
      <c r="E9094" s="171" t="str">
        <f t="shared" si="142"/>
        <v>2026</v>
      </c>
      <c r="F9094" s="547">
        <v>3304</v>
      </c>
      <c r="G9094" s="548">
        <v>0.19</v>
      </c>
      <c r="H9094" s="547">
        <v>2776.47</v>
      </c>
      <c r="I9094" s="545" t="s">
        <v>12676</v>
      </c>
      <c r="J9094" s="545" t="s">
        <v>13307</v>
      </c>
      <c r="K9094" s="545" t="s">
        <v>13413</v>
      </c>
      <c r="L9094" s="545" t="s">
        <v>13413</v>
      </c>
      <c r="M9094" s="548" t="s">
        <v>13758</v>
      </c>
      <c r="N9094" s="545" t="s">
        <v>13413</v>
      </c>
      <c r="O9094" s="545" t="s">
        <v>13413</v>
      </c>
      <c r="P9094" s="549">
        <v>6672</v>
      </c>
      <c r="Q9094" s="549">
        <v>1</v>
      </c>
      <c r="R9094" s="549">
        <v>14</v>
      </c>
      <c r="S9094" s="548">
        <v>2228</v>
      </c>
      <c r="T9094" s="548"/>
      <c r="U9094" s="99"/>
    </row>
    <row r="9095" spans="1:21" ht="19.5" customHeight="1">
      <c r="A9095" s="545">
        <v>103917</v>
      </c>
      <c r="B9095" s="545" t="s">
        <v>6240</v>
      </c>
      <c r="C9095" s="545" t="s">
        <v>216</v>
      </c>
      <c r="D9095" s="546">
        <v>46052</v>
      </c>
      <c r="E9095" s="171" t="str">
        <f t="shared" si="142"/>
        <v>2026</v>
      </c>
      <c r="F9095" s="547">
        <v>266</v>
      </c>
      <c r="G9095" s="548">
        <v>0.19</v>
      </c>
      <c r="H9095" s="547">
        <v>223.53</v>
      </c>
      <c r="I9095" s="545" t="s">
        <v>12676</v>
      </c>
      <c r="J9095" s="545" t="s">
        <v>13307</v>
      </c>
      <c r="K9095" s="545" t="s">
        <v>13413</v>
      </c>
      <c r="L9095" s="545" t="s">
        <v>13413</v>
      </c>
      <c r="M9095" s="548" t="s">
        <v>13758</v>
      </c>
      <c r="N9095" s="545" t="s">
        <v>13413</v>
      </c>
      <c r="O9095" s="545" t="s">
        <v>15271</v>
      </c>
      <c r="P9095" s="549">
        <v>6673</v>
      </c>
      <c r="Q9095" s="549">
        <v>1</v>
      </c>
      <c r="R9095" s="549">
        <v>14</v>
      </c>
      <c r="S9095" s="548">
        <v>2228</v>
      </c>
      <c r="T9095" s="548"/>
      <c r="U9095" s="99"/>
    </row>
    <row r="9096" spans="1:21" ht="19.5" customHeight="1">
      <c r="A9096" s="545">
        <v>103918</v>
      </c>
      <c r="B9096" s="545" t="s">
        <v>10101</v>
      </c>
      <c r="C9096" s="545" t="s">
        <v>216</v>
      </c>
      <c r="D9096" s="546"/>
      <c r="E9096" s="171" t="str">
        <f t="shared" si="142"/>
        <v>1900</v>
      </c>
      <c r="F9096" s="547">
        <v>0</v>
      </c>
      <c r="G9096" s="548">
        <v>0</v>
      </c>
      <c r="H9096" s="547">
        <v>0</v>
      </c>
      <c r="I9096" s="545" t="s">
        <v>12973</v>
      </c>
      <c r="J9096" s="545"/>
      <c r="K9096" s="545" t="s">
        <v>13413</v>
      </c>
      <c r="L9096" s="545" t="s">
        <v>13413</v>
      </c>
      <c r="M9096" s="548" t="s">
        <v>13758</v>
      </c>
      <c r="N9096" s="545" t="s">
        <v>13413</v>
      </c>
      <c r="O9096" s="545" t="s">
        <v>13413</v>
      </c>
      <c r="P9096" s="549">
        <v>6674</v>
      </c>
      <c r="Q9096" s="549">
        <v>1</v>
      </c>
      <c r="R9096" s="549">
        <v>59</v>
      </c>
      <c r="S9096" s="548"/>
      <c r="T9096" s="548"/>
      <c r="U9096" s="99"/>
    </row>
    <row r="9097" spans="1:21" ht="19.5" customHeight="1">
      <c r="A9097" s="545">
        <v>103919</v>
      </c>
      <c r="B9097" s="545" t="s">
        <v>10100</v>
      </c>
      <c r="C9097" s="545" t="s">
        <v>216</v>
      </c>
      <c r="D9097" s="546"/>
      <c r="E9097" s="171" t="str">
        <f t="shared" si="142"/>
        <v>1900</v>
      </c>
      <c r="F9097" s="547">
        <v>0</v>
      </c>
      <c r="G9097" s="548">
        <v>0</v>
      </c>
      <c r="H9097" s="547">
        <v>0</v>
      </c>
      <c r="I9097" s="545" t="s">
        <v>12973</v>
      </c>
      <c r="J9097" s="545"/>
      <c r="K9097" s="545" t="s">
        <v>13413</v>
      </c>
      <c r="L9097" s="545" t="s">
        <v>13413</v>
      </c>
      <c r="M9097" s="548" t="s">
        <v>13758</v>
      </c>
      <c r="N9097" s="545" t="s">
        <v>13413</v>
      </c>
      <c r="O9097" s="545" t="s">
        <v>13413</v>
      </c>
      <c r="P9097" s="549">
        <v>6675</v>
      </c>
      <c r="Q9097" s="549">
        <v>1</v>
      </c>
      <c r="R9097" s="549">
        <v>59</v>
      </c>
      <c r="S9097" s="548"/>
      <c r="T9097" s="548"/>
      <c r="U9097" s="99"/>
    </row>
    <row r="9098" spans="1:21" ht="19.5" customHeight="1">
      <c r="A9098" s="545">
        <v>103920</v>
      </c>
      <c r="B9098" s="545" t="s">
        <v>4188</v>
      </c>
      <c r="C9098" s="545" t="s">
        <v>216</v>
      </c>
      <c r="D9098" s="546"/>
      <c r="E9098" s="171" t="str">
        <f t="shared" si="142"/>
        <v>1900</v>
      </c>
      <c r="F9098" s="547">
        <v>0</v>
      </c>
      <c r="G9098" s="548">
        <v>0</v>
      </c>
      <c r="H9098" s="547">
        <v>0</v>
      </c>
      <c r="I9098" s="545" t="s">
        <v>12973</v>
      </c>
      <c r="J9098" s="545"/>
      <c r="K9098" s="545" t="s">
        <v>13413</v>
      </c>
      <c r="L9098" s="545" t="s">
        <v>13413</v>
      </c>
      <c r="M9098" s="548" t="s">
        <v>13758</v>
      </c>
      <c r="N9098" s="545" t="s">
        <v>13413</v>
      </c>
      <c r="O9098" s="545" t="s">
        <v>13413</v>
      </c>
      <c r="P9098" s="549">
        <v>6676</v>
      </c>
      <c r="Q9098" s="549">
        <v>1</v>
      </c>
      <c r="R9098" s="549">
        <v>59</v>
      </c>
      <c r="S9098" s="548"/>
      <c r="T9098" s="548"/>
      <c r="U9098" s="99"/>
    </row>
    <row r="9099" spans="1:21" ht="19.5" customHeight="1">
      <c r="A9099" s="545">
        <v>103921</v>
      </c>
      <c r="B9099" s="545" t="s">
        <v>4187</v>
      </c>
      <c r="C9099" s="545" t="s">
        <v>216</v>
      </c>
      <c r="D9099" s="546"/>
      <c r="E9099" s="171" t="str">
        <f t="shared" si="142"/>
        <v>1900</v>
      </c>
      <c r="F9099" s="547">
        <v>0</v>
      </c>
      <c r="G9099" s="548">
        <v>0</v>
      </c>
      <c r="H9099" s="547">
        <v>0</v>
      </c>
      <c r="I9099" s="545" t="s">
        <v>12973</v>
      </c>
      <c r="J9099" s="545"/>
      <c r="K9099" s="545" t="s">
        <v>13413</v>
      </c>
      <c r="L9099" s="545" t="s">
        <v>13413</v>
      </c>
      <c r="M9099" s="548" t="s">
        <v>13758</v>
      </c>
      <c r="N9099" s="545" t="s">
        <v>13413</v>
      </c>
      <c r="O9099" s="545" t="s">
        <v>13413</v>
      </c>
      <c r="P9099" s="549">
        <v>6677</v>
      </c>
      <c r="Q9099" s="549">
        <v>1</v>
      </c>
      <c r="R9099" s="549">
        <v>59</v>
      </c>
      <c r="S9099" s="548"/>
      <c r="T9099" s="548"/>
      <c r="U9099" s="99"/>
    </row>
    <row r="9100" spans="1:21" ht="19.5" customHeight="1">
      <c r="A9100" s="545">
        <v>103922</v>
      </c>
      <c r="B9100" s="545" t="s">
        <v>10099</v>
      </c>
      <c r="C9100" s="545" t="s">
        <v>216</v>
      </c>
      <c r="D9100" s="546"/>
      <c r="E9100" s="171" t="str">
        <f t="shared" si="142"/>
        <v>1900</v>
      </c>
      <c r="F9100" s="547">
        <v>0</v>
      </c>
      <c r="G9100" s="548">
        <v>0</v>
      </c>
      <c r="H9100" s="547">
        <v>0</v>
      </c>
      <c r="I9100" s="545" t="s">
        <v>12973</v>
      </c>
      <c r="J9100" s="545"/>
      <c r="K9100" s="545" t="s">
        <v>13413</v>
      </c>
      <c r="L9100" s="545" t="s">
        <v>13413</v>
      </c>
      <c r="M9100" s="548" t="s">
        <v>13758</v>
      </c>
      <c r="N9100" s="545" t="s">
        <v>13413</v>
      </c>
      <c r="O9100" s="545" t="s">
        <v>13413</v>
      </c>
      <c r="P9100" s="549">
        <v>6678</v>
      </c>
      <c r="Q9100" s="549">
        <v>1</v>
      </c>
      <c r="R9100" s="549">
        <v>59</v>
      </c>
      <c r="S9100" s="548"/>
      <c r="T9100" s="548"/>
      <c r="U9100" s="99"/>
    </row>
    <row r="9101" spans="1:21" ht="19.5" customHeight="1">
      <c r="A9101" s="545">
        <v>103923</v>
      </c>
      <c r="B9101" s="545" t="s">
        <v>10098</v>
      </c>
      <c r="C9101" s="545" t="s">
        <v>216</v>
      </c>
      <c r="D9101" s="546"/>
      <c r="E9101" s="171" t="str">
        <f t="shared" si="142"/>
        <v>1900</v>
      </c>
      <c r="F9101" s="547">
        <v>0</v>
      </c>
      <c r="G9101" s="548">
        <v>0</v>
      </c>
      <c r="H9101" s="547">
        <v>0</v>
      </c>
      <c r="I9101" s="545" t="s">
        <v>12973</v>
      </c>
      <c r="J9101" s="545"/>
      <c r="K9101" s="545" t="s">
        <v>13413</v>
      </c>
      <c r="L9101" s="545" t="s">
        <v>13413</v>
      </c>
      <c r="M9101" s="548" t="s">
        <v>13758</v>
      </c>
      <c r="N9101" s="545" t="s">
        <v>13413</v>
      </c>
      <c r="O9101" s="545" t="s">
        <v>13413</v>
      </c>
      <c r="P9101" s="549">
        <v>6679</v>
      </c>
      <c r="Q9101" s="549">
        <v>1</v>
      </c>
      <c r="R9101" s="549">
        <v>59</v>
      </c>
      <c r="S9101" s="548"/>
      <c r="T9101" s="548"/>
      <c r="U9101" s="99"/>
    </row>
    <row r="9102" spans="1:21" ht="19.5" customHeight="1">
      <c r="A9102" s="545">
        <v>103924</v>
      </c>
      <c r="B9102" s="545" t="s">
        <v>10097</v>
      </c>
      <c r="C9102" s="545" t="s">
        <v>216</v>
      </c>
      <c r="D9102" s="546"/>
      <c r="E9102" s="171" t="str">
        <f t="shared" si="142"/>
        <v>1900</v>
      </c>
      <c r="F9102" s="547">
        <v>0</v>
      </c>
      <c r="G9102" s="548">
        <v>0</v>
      </c>
      <c r="H9102" s="547">
        <v>0</v>
      </c>
      <c r="I9102" s="545" t="s">
        <v>12973</v>
      </c>
      <c r="J9102" s="545"/>
      <c r="K9102" s="545" t="s">
        <v>13413</v>
      </c>
      <c r="L9102" s="545" t="s">
        <v>13413</v>
      </c>
      <c r="M9102" s="548" t="s">
        <v>13758</v>
      </c>
      <c r="N9102" s="545" t="s">
        <v>13413</v>
      </c>
      <c r="O9102" s="545" t="s">
        <v>13413</v>
      </c>
      <c r="P9102" s="549">
        <v>6680</v>
      </c>
      <c r="Q9102" s="549">
        <v>1</v>
      </c>
      <c r="R9102" s="549">
        <v>59</v>
      </c>
      <c r="S9102" s="548"/>
      <c r="T9102" s="548"/>
      <c r="U9102" s="99"/>
    </row>
    <row r="9103" spans="1:21" ht="19.5" customHeight="1">
      <c r="A9103" s="545">
        <v>103925</v>
      </c>
      <c r="B9103" s="545" t="s">
        <v>10096</v>
      </c>
      <c r="C9103" s="545" t="s">
        <v>216</v>
      </c>
      <c r="D9103" s="546"/>
      <c r="E9103" s="171" t="str">
        <f t="shared" si="142"/>
        <v>1900</v>
      </c>
      <c r="F9103" s="547">
        <v>0</v>
      </c>
      <c r="G9103" s="548">
        <v>0</v>
      </c>
      <c r="H9103" s="547">
        <v>0</v>
      </c>
      <c r="I9103" s="545" t="s">
        <v>12973</v>
      </c>
      <c r="J9103" s="545"/>
      <c r="K9103" s="545" t="s">
        <v>13413</v>
      </c>
      <c r="L9103" s="545" t="s">
        <v>13413</v>
      </c>
      <c r="M9103" s="548" t="s">
        <v>13758</v>
      </c>
      <c r="N9103" s="545" t="s">
        <v>13413</v>
      </c>
      <c r="O9103" s="545" t="s">
        <v>13413</v>
      </c>
      <c r="P9103" s="549">
        <v>6681</v>
      </c>
      <c r="Q9103" s="549">
        <v>1</v>
      </c>
      <c r="R9103" s="549">
        <v>59</v>
      </c>
      <c r="S9103" s="548"/>
      <c r="T9103" s="548"/>
      <c r="U9103" s="99"/>
    </row>
    <row r="9104" spans="1:21" ht="19.5" customHeight="1">
      <c r="A9104" s="545">
        <v>103926</v>
      </c>
      <c r="B9104" s="545" t="s">
        <v>10095</v>
      </c>
      <c r="C9104" s="545" t="s">
        <v>216</v>
      </c>
      <c r="D9104" s="546"/>
      <c r="E9104" s="171" t="str">
        <f t="shared" si="142"/>
        <v>1900</v>
      </c>
      <c r="F9104" s="547">
        <v>0</v>
      </c>
      <c r="G9104" s="548">
        <v>0</v>
      </c>
      <c r="H9104" s="547">
        <v>0</v>
      </c>
      <c r="I9104" s="545" t="s">
        <v>12973</v>
      </c>
      <c r="J9104" s="545"/>
      <c r="K9104" s="545" t="s">
        <v>13413</v>
      </c>
      <c r="L9104" s="545" t="s">
        <v>13413</v>
      </c>
      <c r="M9104" s="548" t="s">
        <v>13758</v>
      </c>
      <c r="N9104" s="545" t="s">
        <v>13413</v>
      </c>
      <c r="O9104" s="545" t="s">
        <v>13413</v>
      </c>
      <c r="P9104" s="549">
        <v>6682</v>
      </c>
      <c r="Q9104" s="549">
        <v>1</v>
      </c>
      <c r="R9104" s="549">
        <v>59</v>
      </c>
      <c r="S9104" s="548"/>
      <c r="T9104" s="548"/>
      <c r="U9104" s="99"/>
    </row>
    <row r="9105" spans="1:21" ht="19.5" customHeight="1">
      <c r="A9105" s="545">
        <v>103927</v>
      </c>
      <c r="B9105" s="545" t="s">
        <v>4342</v>
      </c>
      <c r="C9105" s="545" t="s">
        <v>216</v>
      </c>
      <c r="D9105" s="546"/>
      <c r="E9105" s="171" t="str">
        <f t="shared" si="142"/>
        <v>1900</v>
      </c>
      <c r="F9105" s="547">
        <v>0</v>
      </c>
      <c r="G9105" s="548">
        <v>0</v>
      </c>
      <c r="H9105" s="547">
        <v>0</v>
      </c>
      <c r="I9105" s="545" t="s">
        <v>12973</v>
      </c>
      <c r="J9105" s="545"/>
      <c r="K9105" s="545" t="s">
        <v>13413</v>
      </c>
      <c r="L9105" s="545" t="s">
        <v>13413</v>
      </c>
      <c r="M9105" s="548" t="s">
        <v>13758</v>
      </c>
      <c r="N9105" s="545" t="s">
        <v>13413</v>
      </c>
      <c r="O9105" s="545" t="s">
        <v>13413</v>
      </c>
      <c r="P9105" s="549">
        <v>6683</v>
      </c>
      <c r="Q9105" s="549">
        <v>1</v>
      </c>
      <c r="R9105" s="549">
        <v>59</v>
      </c>
      <c r="S9105" s="548"/>
      <c r="T9105" s="548"/>
      <c r="U9105" s="99"/>
    </row>
    <row r="9106" spans="1:21" ht="19.5" customHeight="1">
      <c r="A9106" s="545">
        <v>103928</v>
      </c>
      <c r="B9106" s="545" t="s">
        <v>4335</v>
      </c>
      <c r="C9106" s="545" t="s">
        <v>216</v>
      </c>
      <c r="D9106" s="546"/>
      <c r="E9106" s="171" t="str">
        <f t="shared" si="142"/>
        <v>1900</v>
      </c>
      <c r="F9106" s="547">
        <v>0</v>
      </c>
      <c r="G9106" s="548">
        <v>0</v>
      </c>
      <c r="H9106" s="547">
        <v>0</v>
      </c>
      <c r="I9106" s="545" t="s">
        <v>12973</v>
      </c>
      <c r="J9106" s="545"/>
      <c r="K9106" s="545" t="s">
        <v>13413</v>
      </c>
      <c r="L9106" s="545" t="s">
        <v>13413</v>
      </c>
      <c r="M9106" s="548" t="s">
        <v>13758</v>
      </c>
      <c r="N9106" s="545" t="s">
        <v>13413</v>
      </c>
      <c r="O9106" s="545" t="s">
        <v>13413</v>
      </c>
      <c r="P9106" s="549">
        <v>6684</v>
      </c>
      <c r="Q9106" s="549">
        <v>1</v>
      </c>
      <c r="R9106" s="549">
        <v>59</v>
      </c>
      <c r="S9106" s="548"/>
      <c r="T9106" s="548"/>
      <c r="U9106" s="99"/>
    </row>
    <row r="9107" spans="1:21" ht="19.5" customHeight="1">
      <c r="A9107" s="545">
        <v>103929</v>
      </c>
      <c r="B9107" s="545" t="s">
        <v>10094</v>
      </c>
      <c r="C9107" s="545" t="s">
        <v>216</v>
      </c>
      <c r="D9107" s="546"/>
      <c r="E9107" s="171" t="str">
        <f t="shared" si="142"/>
        <v>1900</v>
      </c>
      <c r="F9107" s="547">
        <v>0</v>
      </c>
      <c r="G9107" s="548">
        <v>0</v>
      </c>
      <c r="H9107" s="547">
        <v>0</v>
      </c>
      <c r="I9107" s="545" t="s">
        <v>12973</v>
      </c>
      <c r="J9107" s="545"/>
      <c r="K9107" s="545" t="s">
        <v>13413</v>
      </c>
      <c r="L9107" s="545" t="s">
        <v>13413</v>
      </c>
      <c r="M9107" s="548" t="s">
        <v>13758</v>
      </c>
      <c r="N9107" s="545" t="s">
        <v>13413</v>
      </c>
      <c r="O9107" s="545" t="s">
        <v>13413</v>
      </c>
      <c r="P9107" s="549">
        <v>6685</v>
      </c>
      <c r="Q9107" s="549">
        <v>1</v>
      </c>
      <c r="R9107" s="549">
        <v>59</v>
      </c>
      <c r="S9107" s="548"/>
      <c r="T9107" s="548"/>
      <c r="U9107" s="99"/>
    </row>
    <row r="9108" spans="1:21" ht="19.5" customHeight="1">
      <c r="A9108" s="545">
        <v>103930</v>
      </c>
      <c r="B9108" s="545" t="s">
        <v>10093</v>
      </c>
      <c r="C9108" s="545" t="s">
        <v>216</v>
      </c>
      <c r="D9108" s="546"/>
      <c r="E9108" s="171" t="str">
        <f t="shared" si="142"/>
        <v>1900</v>
      </c>
      <c r="F9108" s="547">
        <v>0</v>
      </c>
      <c r="G9108" s="548">
        <v>0</v>
      </c>
      <c r="H9108" s="547">
        <v>0</v>
      </c>
      <c r="I9108" s="545" t="s">
        <v>12973</v>
      </c>
      <c r="J9108" s="545"/>
      <c r="K9108" s="545" t="s">
        <v>13413</v>
      </c>
      <c r="L9108" s="545" t="s">
        <v>13413</v>
      </c>
      <c r="M9108" s="548" t="s">
        <v>13758</v>
      </c>
      <c r="N9108" s="545" t="s">
        <v>13413</v>
      </c>
      <c r="O9108" s="545" t="s">
        <v>13413</v>
      </c>
      <c r="P9108" s="549">
        <v>6686</v>
      </c>
      <c r="Q9108" s="549">
        <v>1</v>
      </c>
      <c r="R9108" s="549">
        <v>59</v>
      </c>
      <c r="S9108" s="548"/>
      <c r="T9108" s="548"/>
      <c r="U9108" s="99"/>
    </row>
    <row r="9109" spans="1:21" ht="19.5" customHeight="1">
      <c r="A9109" s="545">
        <v>103931</v>
      </c>
      <c r="B9109" s="545" t="s">
        <v>4331</v>
      </c>
      <c r="C9109" s="545" t="s">
        <v>216</v>
      </c>
      <c r="D9109" s="546"/>
      <c r="E9109" s="171" t="str">
        <f t="shared" si="142"/>
        <v>1900</v>
      </c>
      <c r="F9109" s="547">
        <v>0</v>
      </c>
      <c r="G9109" s="548">
        <v>0</v>
      </c>
      <c r="H9109" s="547">
        <v>0</v>
      </c>
      <c r="I9109" s="545" t="s">
        <v>12973</v>
      </c>
      <c r="J9109" s="545"/>
      <c r="K9109" s="545" t="s">
        <v>13413</v>
      </c>
      <c r="L9109" s="545" t="s">
        <v>13413</v>
      </c>
      <c r="M9109" s="548" t="s">
        <v>13758</v>
      </c>
      <c r="N9109" s="545" t="s">
        <v>13413</v>
      </c>
      <c r="O9109" s="545" t="s">
        <v>13413</v>
      </c>
      <c r="P9109" s="549">
        <v>6687</v>
      </c>
      <c r="Q9109" s="549">
        <v>1</v>
      </c>
      <c r="R9109" s="549">
        <v>59</v>
      </c>
      <c r="S9109" s="548"/>
      <c r="T9109" s="548"/>
      <c r="U9109" s="99"/>
    </row>
    <row r="9110" spans="1:21" ht="19.5" customHeight="1">
      <c r="A9110" s="545">
        <v>103932</v>
      </c>
      <c r="B9110" s="545" t="s">
        <v>10092</v>
      </c>
      <c r="C9110" s="545" t="s">
        <v>216</v>
      </c>
      <c r="D9110" s="546"/>
      <c r="E9110" s="171" t="str">
        <f t="shared" si="142"/>
        <v>1900</v>
      </c>
      <c r="F9110" s="547">
        <v>0</v>
      </c>
      <c r="G9110" s="548">
        <v>0</v>
      </c>
      <c r="H9110" s="547">
        <v>0</v>
      </c>
      <c r="I9110" s="545" t="s">
        <v>12973</v>
      </c>
      <c r="J9110" s="545"/>
      <c r="K9110" s="545" t="s">
        <v>13413</v>
      </c>
      <c r="L9110" s="545" t="s">
        <v>13413</v>
      </c>
      <c r="M9110" s="548" t="s">
        <v>13758</v>
      </c>
      <c r="N9110" s="545" t="s">
        <v>13413</v>
      </c>
      <c r="O9110" s="545" t="s">
        <v>13413</v>
      </c>
      <c r="P9110" s="549">
        <v>6688</v>
      </c>
      <c r="Q9110" s="549">
        <v>1</v>
      </c>
      <c r="R9110" s="549">
        <v>59</v>
      </c>
      <c r="S9110" s="548"/>
      <c r="T9110" s="548"/>
      <c r="U9110" s="99"/>
    </row>
    <row r="9111" spans="1:21" ht="19.5" customHeight="1">
      <c r="A9111" s="545">
        <v>103933</v>
      </c>
      <c r="B9111" s="545" t="s">
        <v>8339</v>
      </c>
      <c r="C9111" s="545" t="s">
        <v>209</v>
      </c>
      <c r="D9111" s="546">
        <v>44592</v>
      </c>
      <c r="E9111" s="171" t="str">
        <f t="shared" si="142"/>
        <v>2022</v>
      </c>
      <c r="F9111" s="547">
        <v>9448.01</v>
      </c>
      <c r="G9111" s="548">
        <v>0.19</v>
      </c>
      <c r="H9111" s="547">
        <v>7939.5</v>
      </c>
      <c r="I9111" s="545" t="s">
        <v>12648</v>
      </c>
      <c r="J9111" s="545" t="s">
        <v>13297</v>
      </c>
      <c r="K9111" s="545" t="s">
        <v>13413</v>
      </c>
      <c r="L9111" s="545" t="s">
        <v>13413</v>
      </c>
      <c r="M9111" s="548" t="s">
        <v>13758</v>
      </c>
      <c r="N9111" s="545" t="s">
        <v>13413</v>
      </c>
      <c r="O9111" s="545" t="s">
        <v>13413</v>
      </c>
      <c r="P9111" s="549">
        <v>6689</v>
      </c>
      <c r="Q9111" s="549">
        <v>1</v>
      </c>
      <c r="R9111" s="549">
        <v>67</v>
      </c>
      <c r="S9111" s="548">
        <v>2257</v>
      </c>
      <c r="T9111" s="548"/>
      <c r="U9111" s="99"/>
    </row>
    <row r="9112" spans="1:21" ht="19.5" customHeight="1">
      <c r="A9112" s="545">
        <v>103934</v>
      </c>
      <c r="B9112" s="545" t="s">
        <v>10091</v>
      </c>
      <c r="C9112" s="545" t="s">
        <v>216</v>
      </c>
      <c r="D9112" s="546"/>
      <c r="E9112" s="171" t="str">
        <f t="shared" si="142"/>
        <v>1900</v>
      </c>
      <c r="F9112" s="547">
        <v>0</v>
      </c>
      <c r="G9112" s="548">
        <v>0</v>
      </c>
      <c r="H9112" s="547">
        <v>0</v>
      </c>
      <c r="I9112" s="545" t="s">
        <v>12973</v>
      </c>
      <c r="J9112" s="545"/>
      <c r="K9112" s="545" t="s">
        <v>13413</v>
      </c>
      <c r="L9112" s="545" t="s">
        <v>13413</v>
      </c>
      <c r="M9112" s="548" t="s">
        <v>13758</v>
      </c>
      <c r="N9112" s="545" t="s">
        <v>13413</v>
      </c>
      <c r="O9112" s="545" t="s">
        <v>13413</v>
      </c>
      <c r="P9112" s="549">
        <v>6690</v>
      </c>
      <c r="Q9112" s="549">
        <v>1</v>
      </c>
      <c r="R9112" s="549">
        <v>59</v>
      </c>
      <c r="S9112" s="548"/>
      <c r="T9112" s="548"/>
      <c r="U9112" s="99"/>
    </row>
    <row r="9113" spans="1:21" ht="19.5" customHeight="1">
      <c r="A9113" s="545">
        <v>103935</v>
      </c>
      <c r="B9113" s="545" t="s">
        <v>4344</v>
      </c>
      <c r="C9113" s="545" t="s">
        <v>216</v>
      </c>
      <c r="D9113" s="546"/>
      <c r="E9113" s="171" t="str">
        <f t="shared" si="142"/>
        <v>1900</v>
      </c>
      <c r="F9113" s="547">
        <v>0</v>
      </c>
      <c r="G9113" s="548">
        <v>0</v>
      </c>
      <c r="H9113" s="547">
        <v>0</v>
      </c>
      <c r="I9113" s="545" t="s">
        <v>12973</v>
      </c>
      <c r="J9113" s="545"/>
      <c r="K9113" s="545" t="s">
        <v>13413</v>
      </c>
      <c r="L9113" s="545" t="s">
        <v>13413</v>
      </c>
      <c r="M9113" s="548" t="s">
        <v>13758</v>
      </c>
      <c r="N9113" s="545" t="s">
        <v>13413</v>
      </c>
      <c r="O9113" s="545" t="s">
        <v>13413</v>
      </c>
      <c r="P9113" s="549">
        <v>6691</v>
      </c>
      <c r="Q9113" s="549">
        <v>1</v>
      </c>
      <c r="R9113" s="549">
        <v>59</v>
      </c>
      <c r="S9113" s="548"/>
      <c r="T9113" s="548"/>
      <c r="U9113" s="99"/>
    </row>
    <row r="9114" spans="1:21" ht="19.5" customHeight="1">
      <c r="A9114" s="545">
        <v>103936</v>
      </c>
      <c r="B9114" s="545" t="s">
        <v>4343</v>
      </c>
      <c r="C9114" s="545" t="s">
        <v>216</v>
      </c>
      <c r="D9114" s="546"/>
      <c r="E9114" s="171" t="str">
        <f t="shared" si="142"/>
        <v>1900</v>
      </c>
      <c r="F9114" s="547">
        <v>0</v>
      </c>
      <c r="G9114" s="548">
        <v>0</v>
      </c>
      <c r="H9114" s="547">
        <v>0</v>
      </c>
      <c r="I9114" s="545" t="s">
        <v>12973</v>
      </c>
      <c r="J9114" s="545"/>
      <c r="K9114" s="545" t="s">
        <v>13413</v>
      </c>
      <c r="L9114" s="545" t="s">
        <v>13413</v>
      </c>
      <c r="M9114" s="548" t="s">
        <v>13758</v>
      </c>
      <c r="N9114" s="545" t="s">
        <v>13413</v>
      </c>
      <c r="O9114" s="545" t="s">
        <v>13413</v>
      </c>
      <c r="P9114" s="549">
        <v>6692</v>
      </c>
      <c r="Q9114" s="549">
        <v>1</v>
      </c>
      <c r="R9114" s="549">
        <v>59</v>
      </c>
      <c r="S9114" s="548"/>
      <c r="T9114" s="548"/>
      <c r="U9114" s="99"/>
    </row>
    <row r="9115" spans="1:21" ht="19.5" customHeight="1">
      <c r="A9115" s="545">
        <v>103937</v>
      </c>
      <c r="B9115" s="545" t="s">
        <v>4220</v>
      </c>
      <c r="C9115" s="545" t="s">
        <v>216</v>
      </c>
      <c r="D9115" s="546"/>
      <c r="E9115" s="171" t="str">
        <f t="shared" si="142"/>
        <v>1900</v>
      </c>
      <c r="F9115" s="547">
        <v>0</v>
      </c>
      <c r="G9115" s="548">
        <v>0</v>
      </c>
      <c r="H9115" s="547">
        <v>0</v>
      </c>
      <c r="I9115" s="545" t="s">
        <v>12973</v>
      </c>
      <c r="J9115" s="545"/>
      <c r="K9115" s="545" t="s">
        <v>13413</v>
      </c>
      <c r="L9115" s="545" t="s">
        <v>13413</v>
      </c>
      <c r="M9115" s="548" t="s">
        <v>13758</v>
      </c>
      <c r="N9115" s="545" t="s">
        <v>13413</v>
      </c>
      <c r="O9115" s="545" t="s">
        <v>13413</v>
      </c>
      <c r="P9115" s="549">
        <v>6693</v>
      </c>
      <c r="Q9115" s="549">
        <v>1</v>
      </c>
      <c r="R9115" s="549">
        <v>59</v>
      </c>
      <c r="S9115" s="548"/>
      <c r="T9115" s="548"/>
      <c r="U9115" s="99"/>
    </row>
    <row r="9116" spans="1:21" ht="19.5" customHeight="1">
      <c r="A9116" s="545">
        <v>103938</v>
      </c>
      <c r="B9116" s="545" t="s">
        <v>4339</v>
      </c>
      <c r="C9116" s="545" t="s">
        <v>216</v>
      </c>
      <c r="D9116" s="546"/>
      <c r="E9116" s="171" t="str">
        <f t="shared" si="142"/>
        <v>1900</v>
      </c>
      <c r="F9116" s="547">
        <v>0</v>
      </c>
      <c r="G9116" s="548">
        <v>0</v>
      </c>
      <c r="H9116" s="547">
        <v>0</v>
      </c>
      <c r="I9116" s="545" t="s">
        <v>12973</v>
      </c>
      <c r="J9116" s="545"/>
      <c r="K9116" s="545" t="s">
        <v>13413</v>
      </c>
      <c r="L9116" s="545" t="s">
        <v>13413</v>
      </c>
      <c r="M9116" s="548" t="s">
        <v>13758</v>
      </c>
      <c r="N9116" s="545" t="s">
        <v>13413</v>
      </c>
      <c r="O9116" s="545" t="s">
        <v>13413</v>
      </c>
      <c r="P9116" s="549">
        <v>6694</v>
      </c>
      <c r="Q9116" s="549">
        <v>1</v>
      </c>
      <c r="R9116" s="549">
        <v>59</v>
      </c>
      <c r="S9116" s="548"/>
      <c r="T9116" s="548"/>
      <c r="U9116" s="99"/>
    </row>
    <row r="9117" spans="1:21" ht="19.5" customHeight="1">
      <c r="A9117" s="545">
        <v>103939</v>
      </c>
      <c r="B9117" s="545" t="s">
        <v>4340</v>
      </c>
      <c r="C9117" s="545" t="s">
        <v>216</v>
      </c>
      <c r="D9117" s="546"/>
      <c r="E9117" s="171" t="str">
        <f t="shared" si="142"/>
        <v>1900</v>
      </c>
      <c r="F9117" s="547">
        <v>0</v>
      </c>
      <c r="G9117" s="548">
        <v>0</v>
      </c>
      <c r="H9117" s="547">
        <v>0</v>
      </c>
      <c r="I9117" s="545" t="s">
        <v>12973</v>
      </c>
      <c r="J9117" s="545"/>
      <c r="K9117" s="545" t="s">
        <v>13413</v>
      </c>
      <c r="L9117" s="545" t="s">
        <v>13413</v>
      </c>
      <c r="M9117" s="548" t="s">
        <v>13758</v>
      </c>
      <c r="N9117" s="545" t="s">
        <v>13413</v>
      </c>
      <c r="O9117" s="545" t="s">
        <v>13413</v>
      </c>
      <c r="P9117" s="549">
        <v>6695</v>
      </c>
      <c r="Q9117" s="549">
        <v>1</v>
      </c>
      <c r="R9117" s="549">
        <v>59</v>
      </c>
      <c r="S9117" s="548"/>
      <c r="T9117" s="548"/>
      <c r="U9117" s="99"/>
    </row>
    <row r="9118" spans="1:21" ht="19.5" customHeight="1">
      <c r="A9118" s="545">
        <v>103940</v>
      </c>
      <c r="B9118" s="545" t="s">
        <v>4341</v>
      </c>
      <c r="C9118" s="545" t="s">
        <v>216</v>
      </c>
      <c r="D9118" s="546"/>
      <c r="E9118" s="171" t="str">
        <f t="shared" si="142"/>
        <v>1900</v>
      </c>
      <c r="F9118" s="547">
        <v>0</v>
      </c>
      <c r="G9118" s="548">
        <v>0</v>
      </c>
      <c r="H9118" s="547">
        <v>0</v>
      </c>
      <c r="I9118" s="545" t="s">
        <v>12973</v>
      </c>
      <c r="J9118" s="545"/>
      <c r="K9118" s="545" t="s">
        <v>13413</v>
      </c>
      <c r="L9118" s="545" t="s">
        <v>13413</v>
      </c>
      <c r="M9118" s="548" t="s">
        <v>13758</v>
      </c>
      <c r="N9118" s="545" t="s">
        <v>13413</v>
      </c>
      <c r="O9118" s="545" t="s">
        <v>13413</v>
      </c>
      <c r="P9118" s="549">
        <v>6696</v>
      </c>
      <c r="Q9118" s="549">
        <v>1</v>
      </c>
      <c r="R9118" s="549">
        <v>59</v>
      </c>
      <c r="S9118" s="548"/>
      <c r="T9118" s="548"/>
      <c r="U9118" s="99"/>
    </row>
    <row r="9119" spans="1:21" ht="19.5" customHeight="1">
      <c r="A9119" s="545">
        <v>103941</v>
      </c>
      <c r="B9119" s="545" t="s">
        <v>4353</v>
      </c>
      <c r="C9119" s="545" t="s">
        <v>216</v>
      </c>
      <c r="D9119" s="546"/>
      <c r="E9119" s="171" t="str">
        <f t="shared" si="142"/>
        <v>1900</v>
      </c>
      <c r="F9119" s="547">
        <v>0</v>
      </c>
      <c r="G9119" s="548">
        <v>0</v>
      </c>
      <c r="H9119" s="547">
        <v>0</v>
      </c>
      <c r="I9119" s="545" t="s">
        <v>12973</v>
      </c>
      <c r="J9119" s="545"/>
      <c r="K9119" s="545" t="s">
        <v>13413</v>
      </c>
      <c r="L9119" s="545" t="s">
        <v>13413</v>
      </c>
      <c r="M9119" s="548" t="s">
        <v>13758</v>
      </c>
      <c r="N9119" s="545" t="s">
        <v>13413</v>
      </c>
      <c r="O9119" s="545" t="s">
        <v>13413</v>
      </c>
      <c r="P9119" s="549">
        <v>6697</v>
      </c>
      <c r="Q9119" s="549">
        <v>1</v>
      </c>
      <c r="R9119" s="549">
        <v>59</v>
      </c>
      <c r="S9119" s="548"/>
      <c r="T9119" s="548"/>
      <c r="U9119" s="99"/>
    </row>
    <row r="9120" spans="1:21" ht="19.5" customHeight="1">
      <c r="A9120" s="545">
        <v>103942</v>
      </c>
      <c r="B9120" s="545" t="s">
        <v>4216</v>
      </c>
      <c r="C9120" s="545" t="s">
        <v>216</v>
      </c>
      <c r="D9120" s="546">
        <v>45062</v>
      </c>
      <c r="E9120" s="171" t="str">
        <f t="shared" si="142"/>
        <v>2023</v>
      </c>
      <c r="F9120" s="547">
        <v>331772</v>
      </c>
      <c r="G9120" s="548">
        <v>0.19</v>
      </c>
      <c r="H9120" s="547">
        <v>278800</v>
      </c>
      <c r="I9120" s="545" t="s">
        <v>12686</v>
      </c>
      <c r="J9120" s="545" t="s">
        <v>13296</v>
      </c>
      <c r="K9120" s="545" t="s">
        <v>19158</v>
      </c>
      <c r="L9120" s="545" t="s">
        <v>13413</v>
      </c>
      <c r="M9120" s="548" t="s">
        <v>13758</v>
      </c>
      <c r="N9120" s="545" t="s">
        <v>13413</v>
      </c>
      <c r="O9120" s="545" t="s">
        <v>13413</v>
      </c>
      <c r="P9120" s="549">
        <v>6698</v>
      </c>
      <c r="Q9120" s="549">
        <v>1</v>
      </c>
      <c r="R9120" s="549">
        <v>131</v>
      </c>
      <c r="S9120" s="548">
        <v>2218</v>
      </c>
      <c r="T9120" s="548"/>
      <c r="U9120" s="99"/>
    </row>
    <row r="9121" spans="1:21" ht="19.5" customHeight="1">
      <c r="A9121" s="545">
        <v>103943</v>
      </c>
      <c r="B9121" s="545" t="s">
        <v>4349</v>
      </c>
      <c r="C9121" s="545" t="s">
        <v>216</v>
      </c>
      <c r="D9121" s="546"/>
      <c r="E9121" s="171" t="str">
        <f t="shared" si="142"/>
        <v>1900</v>
      </c>
      <c r="F9121" s="547">
        <v>0</v>
      </c>
      <c r="G9121" s="548">
        <v>0</v>
      </c>
      <c r="H9121" s="547">
        <v>0</v>
      </c>
      <c r="I9121" s="545" t="s">
        <v>12973</v>
      </c>
      <c r="J9121" s="545"/>
      <c r="K9121" s="545" t="s">
        <v>13413</v>
      </c>
      <c r="L9121" s="545" t="s">
        <v>13413</v>
      </c>
      <c r="M9121" s="548" t="s">
        <v>13758</v>
      </c>
      <c r="N9121" s="545" t="s">
        <v>13413</v>
      </c>
      <c r="O9121" s="545" t="s">
        <v>13413</v>
      </c>
      <c r="P9121" s="549">
        <v>6699</v>
      </c>
      <c r="Q9121" s="549">
        <v>1</v>
      </c>
      <c r="R9121" s="549">
        <v>59</v>
      </c>
      <c r="S9121" s="548"/>
      <c r="T9121" s="548"/>
      <c r="U9121" s="99"/>
    </row>
    <row r="9122" spans="1:21" ht="19.5" customHeight="1">
      <c r="A9122" s="545">
        <v>103944</v>
      </c>
      <c r="B9122" s="545" t="s">
        <v>4351</v>
      </c>
      <c r="C9122" s="545" t="s">
        <v>216</v>
      </c>
      <c r="D9122" s="546"/>
      <c r="E9122" s="171" t="str">
        <f t="shared" si="142"/>
        <v>1900</v>
      </c>
      <c r="F9122" s="547">
        <v>0</v>
      </c>
      <c r="G9122" s="548">
        <v>0</v>
      </c>
      <c r="H9122" s="547">
        <v>0</v>
      </c>
      <c r="I9122" s="545" t="s">
        <v>12973</v>
      </c>
      <c r="J9122" s="545"/>
      <c r="K9122" s="545" t="s">
        <v>13413</v>
      </c>
      <c r="L9122" s="545" t="s">
        <v>13413</v>
      </c>
      <c r="M9122" s="548" t="s">
        <v>13758</v>
      </c>
      <c r="N9122" s="545" t="s">
        <v>13413</v>
      </c>
      <c r="O9122" s="545" t="s">
        <v>13413</v>
      </c>
      <c r="P9122" s="549">
        <v>6700</v>
      </c>
      <c r="Q9122" s="549">
        <v>1</v>
      </c>
      <c r="R9122" s="549">
        <v>59</v>
      </c>
      <c r="S9122" s="548"/>
      <c r="T9122" s="548"/>
      <c r="U9122" s="99"/>
    </row>
    <row r="9123" spans="1:21" ht="19.5" customHeight="1">
      <c r="A9123" s="545">
        <v>103945</v>
      </c>
      <c r="B9123" s="545" t="s">
        <v>4354</v>
      </c>
      <c r="C9123" s="545" t="s">
        <v>216</v>
      </c>
      <c r="D9123" s="546"/>
      <c r="E9123" s="171" t="str">
        <f t="shared" si="142"/>
        <v>1900</v>
      </c>
      <c r="F9123" s="547">
        <v>0</v>
      </c>
      <c r="G9123" s="548">
        <v>0</v>
      </c>
      <c r="H9123" s="547">
        <v>0</v>
      </c>
      <c r="I9123" s="545" t="s">
        <v>12973</v>
      </c>
      <c r="J9123" s="545"/>
      <c r="K9123" s="545" t="s">
        <v>13413</v>
      </c>
      <c r="L9123" s="545" t="s">
        <v>13413</v>
      </c>
      <c r="M9123" s="548" t="s">
        <v>13758</v>
      </c>
      <c r="N9123" s="545" t="s">
        <v>13413</v>
      </c>
      <c r="O9123" s="545" t="s">
        <v>13413</v>
      </c>
      <c r="P9123" s="549">
        <v>6701</v>
      </c>
      <c r="Q9123" s="549">
        <v>1</v>
      </c>
      <c r="R9123" s="549">
        <v>59</v>
      </c>
      <c r="S9123" s="548"/>
      <c r="T9123" s="548"/>
      <c r="U9123" s="99"/>
    </row>
    <row r="9124" spans="1:21" ht="19.5" customHeight="1">
      <c r="A9124" s="545">
        <v>103946</v>
      </c>
      <c r="B9124" s="545" t="s">
        <v>10090</v>
      </c>
      <c r="C9124" s="545" t="s">
        <v>216</v>
      </c>
      <c r="D9124" s="546"/>
      <c r="E9124" s="171" t="str">
        <f t="shared" si="142"/>
        <v>1900</v>
      </c>
      <c r="F9124" s="547">
        <v>0</v>
      </c>
      <c r="G9124" s="548">
        <v>0</v>
      </c>
      <c r="H9124" s="547">
        <v>0</v>
      </c>
      <c r="I9124" s="545" t="s">
        <v>12973</v>
      </c>
      <c r="J9124" s="545"/>
      <c r="K9124" s="545" t="s">
        <v>13413</v>
      </c>
      <c r="L9124" s="545" t="s">
        <v>13413</v>
      </c>
      <c r="M9124" s="548" t="s">
        <v>13758</v>
      </c>
      <c r="N9124" s="545" t="s">
        <v>13413</v>
      </c>
      <c r="O9124" s="545" t="s">
        <v>13413</v>
      </c>
      <c r="P9124" s="549">
        <v>6702</v>
      </c>
      <c r="Q9124" s="549">
        <v>1</v>
      </c>
      <c r="R9124" s="549">
        <v>59</v>
      </c>
      <c r="S9124" s="548"/>
      <c r="T9124" s="548"/>
      <c r="U9124" s="99"/>
    </row>
    <row r="9125" spans="1:21" ht="19.5" customHeight="1">
      <c r="A9125" s="545">
        <v>103947</v>
      </c>
      <c r="B9125" s="545" t="s">
        <v>4348</v>
      </c>
      <c r="C9125" s="545" t="s">
        <v>216</v>
      </c>
      <c r="D9125" s="546"/>
      <c r="E9125" s="171" t="str">
        <f t="shared" si="142"/>
        <v>1900</v>
      </c>
      <c r="F9125" s="547">
        <v>0</v>
      </c>
      <c r="G9125" s="548">
        <v>0</v>
      </c>
      <c r="H9125" s="547">
        <v>0</v>
      </c>
      <c r="I9125" s="545" t="s">
        <v>12973</v>
      </c>
      <c r="J9125" s="545"/>
      <c r="K9125" s="545" t="s">
        <v>13413</v>
      </c>
      <c r="L9125" s="545" t="s">
        <v>13413</v>
      </c>
      <c r="M9125" s="548" t="s">
        <v>13758</v>
      </c>
      <c r="N9125" s="545" t="s">
        <v>13413</v>
      </c>
      <c r="O9125" s="545" t="s">
        <v>13413</v>
      </c>
      <c r="P9125" s="549">
        <v>6703</v>
      </c>
      <c r="Q9125" s="549">
        <v>1</v>
      </c>
      <c r="R9125" s="549">
        <v>59</v>
      </c>
      <c r="S9125" s="548"/>
      <c r="T9125" s="548"/>
      <c r="U9125" s="99"/>
    </row>
    <row r="9126" spans="1:21" ht="19.5" customHeight="1">
      <c r="A9126" s="545">
        <v>103948</v>
      </c>
      <c r="B9126" s="545" t="s">
        <v>4350</v>
      </c>
      <c r="C9126" s="545" t="s">
        <v>216</v>
      </c>
      <c r="D9126" s="546"/>
      <c r="E9126" s="171" t="str">
        <f t="shared" si="142"/>
        <v>1900</v>
      </c>
      <c r="F9126" s="547">
        <v>0</v>
      </c>
      <c r="G9126" s="548">
        <v>0</v>
      </c>
      <c r="H9126" s="547">
        <v>0</v>
      </c>
      <c r="I9126" s="545" t="s">
        <v>12973</v>
      </c>
      <c r="J9126" s="545"/>
      <c r="K9126" s="545" t="s">
        <v>13413</v>
      </c>
      <c r="L9126" s="545" t="s">
        <v>13413</v>
      </c>
      <c r="M9126" s="548" t="s">
        <v>13758</v>
      </c>
      <c r="N9126" s="545" t="s">
        <v>13413</v>
      </c>
      <c r="O9126" s="545" t="s">
        <v>13413</v>
      </c>
      <c r="P9126" s="549">
        <v>6704</v>
      </c>
      <c r="Q9126" s="549">
        <v>1</v>
      </c>
      <c r="R9126" s="549">
        <v>59</v>
      </c>
      <c r="S9126" s="548"/>
      <c r="T9126" s="548"/>
      <c r="U9126" s="99"/>
    </row>
    <row r="9127" spans="1:21" ht="19.5" customHeight="1">
      <c r="A9127" s="545">
        <v>103949</v>
      </c>
      <c r="B9127" s="545" t="s">
        <v>4352</v>
      </c>
      <c r="C9127" s="545" t="s">
        <v>216</v>
      </c>
      <c r="D9127" s="546"/>
      <c r="E9127" s="171" t="str">
        <f t="shared" si="142"/>
        <v>1900</v>
      </c>
      <c r="F9127" s="547">
        <v>0</v>
      </c>
      <c r="G9127" s="548">
        <v>0</v>
      </c>
      <c r="H9127" s="547">
        <v>0</v>
      </c>
      <c r="I9127" s="545" t="s">
        <v>12973</v>
      </c>
      <c r="J9127" s="545"/>
      <c r="K9127" s="545" t="s">
        <v>13413</v>
      </c>
      <c r="L9127" s="545" t="s">
        <v>13413</v>
      </c>
      <c r="M9127" s="548" t="s">
        <v>13758</v>
      </c>
      <c r="N9127" s="545" t="s">
        <v>13413</v>
      </c>
      <c r="O9127" s="545" t="s">
        <v>13413</v>
      </c>
      <c r="P9127" s="549">
        <v>6705</v>
      </c>
      <c r="Q9127" s="549">
        <v>1</v>
      </c>
      <c r="R9127" s="549">
        <v>59</v>
      </c>
      <c r="S9127" s="548"/>
      <c r="T9127" s="548"/>
      <c r="U9127" s="99"/>
    </row>
    <row r="9128" spans="1:21" ht="19.5" customHeight="1">
      <c r="A9128" s="545">
        <v>103950</v>
      </c>
      <c r="B9128" s="545" t="s">
        <v>4355</v>
      </c>
      <c r="C9128" s="545" t="s">
        <v>216</v>
      </c>
      <c r="D9128" s="546"/>
      <c r="E9128" s="171" t="str">
        <f t="shared" si="142"/>
        <v>1900</v>
      </c>
      <c r="F9128" s="547">
        <v>0</v>
      </c>
      <c r="G9128" s="548">
        <v>0</v>
      </c>
      <c r="H9128" s="547">
        <v>0</v>
      </c>
      <c r="I9128" s="545" t="s">
        <v>12973</v>
      </c>
      <c r="J9128" s="545"/>
      <c r="K9128" s="545" t="s">
        <v>13413</v>
      </c>
      <c r="L9128" s="545" t="s">
        <v>13413</v>
      </c>
      <c r="M9128" s="548" t="s">
        <v>13758</v>
      </c>
      <c r="N9128" s="545" t="s">
        <v>13413</v>
      </c>
      <c r="O9128" s="545" t="s">
        <v>13413</v>
      </c>
      <c r="P9128" s="549">
        <v>6706</v>
      </c>
      <c r="Q9128" s="549">
        <v>1</v>
      </c>
      <c r="R9128" s="549">
        <v>59</v>
      </c>
      <c r="S9128" s="548"/>
      <c r="T9128" s="548"/>
      <c r="U9128" s="99"/>
    </row>
    <row r="9129" spans="1:21" ht="19.5" customHeight="1">
      <c r="A9129" s="545">
        <v>103951</v>
      </c>
      <c r="B9129" s="545" t="s">
        <v>4347</v>
      </c>
      <c r="C9129" s="545" t="s">
        <v>216</v>
      </c>
      <c r="D9129" s="546"/>
      <c r="E9129" s="171" t="str">
        <f t="shared" si="142"/>
        <v>1900</v>
      </c>
      <c r="F9129" s="547">
        <v>0</v>
      </c>
      <c r="G9129" s="548">
        <v>0</v>
      </c>
      <c r="H9129" s="547">
        <v>0</v>
      </c>
      <c r="I9129" s="545" t="s">
        <v>12973</v>
      </c>
      <c r="J9129" s="545"/>
      <c r="K9129" s="545" t="s">
        <v>13413</v>
      </c>
      <c r="L9129" s="545" t="s">
        <v>13413</v>
      </c>
      <c r="M9129" s="548" t="s">
        <v>13758</v>
      </c>
      <c r="N9129" s="545" t="s">
        <v>13413</v>
      </c>
      <c r="O9129" s="545" t="s">
        <v>13413</v>
      </c>
      <c r="P9129" s="549">
        <v>6707</v>
      </c>
      <c r="Q9129" s="549">
        <v>1</v>
      </c>
      <c r="R9129" s="549">
        <v>59</v>
      </c>
      <c r="S9129" s="548"/>
      <c r="T9129" s="548"/>
      <c r="U9129" s="99"/>
    </row>
    <row r="9130" spans="1:21" ht="19.5" customHeight="1">
      <c r="A9130" s="545">
        <v>103952</v>
      </c>
      <c r="B9130" s="545" t="s">
        <v>4329</v>
      </c>
      <c r="C9130" s="545" t="s">
        <v>216</v>
      </c>
      <c r="D9130" s="546"/>
      <c r="E9130" s="171" t="str">
        <f t="shared" si="142"/>
        <v>1900</v>
      </c>
      <c r="F9130" s="547">
        <v>0</v>
      </c>
      <c r="G9130" s="548">
        <v>0</v>
      </c>
      <c r="H9130" s="547">
        <v>0</v>
      </c>
      <c r="I9130" s="545" t="s">
        <v>12973</v>
      </c>
      <c r="J9130" s="545"/>
      <c r="K9130" s="545" t="s">
        <v>13413</v>
      </c>
      <c r="L9130" s="545" t="s">
        <v>13413</v>
      </c>
      <c r="M9130" s="548" t="s">
        <v>13758</v>
      </c>
      <c r="N9130" s="545" t="s">
        <v>13413</v>
      </c>
      <c r="O9130" s="545" t="s">
        <v>13413</v>
      </c>
      <c r="P9130" s="549">
        <v>6708</v>
      </c>
      <c r="Q9130" s="549">
        <v>1</v>
      </c>
      <c r="R9130" s="549">
        <v>59</v>
      </c>
      <c r="S9130" s="548"/>
      <c r="T9130" s="548"/>
      <c r="U9130" s="99"/>
    </row>
    <row r="9131" spans="1:21" ht="19.5" customHeight="1">
      <c r="A9131" s="545">
        <v>103953</v>
      </c>
      <c r="B9131" s="545" t="s">
        <v>4326</v>
      </c>
      <c r="C9131" s="545" t="s">
        <v>216</v>
      </c>
      <c r="D9131" s="546"/>
      <c r="E9131" s="171" t="str">
        <f t="shared" si="142"/>
        <v>1900</v>
      </c>
      <c r="F9131" s="547">
        <v>0</v>
      </c>
      <c r="G9131" s="548">
        <v>0</v>
      </c>
      <c r="H9131" s="547">
        <v>0</v>
      </c>
      <c r="I9131" s="545" t="s">
        <v>12973</v>
      </c>
      <c r="J9131" s="545"/>
      <c r="K9131" s="545" t="s">
        <v>13413</v>
      </c>
      <c r="L9131" s="545" t="s">
        <v>13413</v>
      </c>
      <c r="M9131" s="548" t="s">
        <v>13758</v>
      </c>
      <c r="N9131" s="545" t="s">
        <v>13413</v>
      </c>
      <c r="O9131" s="545" t="s">
        <v>13413</v>
      </c>
      <c r="P9131" s="549">
        <v>6709</v>
      </c>
      <c r="Q9131" s="549">
        <v>1</v>
      </c>
      <c r="R9131" s="549">
        <v>59</v>
      </c>
      <c r="S9131" s="548"/>
      <c r="T9131" s="548"/>
      <c r="U9131" s="99"/>
    </row>
    <row r="9132" spans="1:21" ht="19.5" customHeight="1">
      <c r="A9132" s="545">
        <v>103954</v>
      </c>
      <c r="B9132" s="545" t="s">
        <v>4327</v>
      </c>
      <c r="C9132" s="545" t="s">
        <v>216</v>
      </c>
      <c r="D9132" s="546"/>
      <c r="E9132" s="171" t="str">
        <f t="shared" si="142"/>
        <v>1900</v>
      </c>
      <c r="F9132" s="547">
        <v>0</v>
      </c>
      <c r="G9132" s="548">
        <v>0</v>
      </c>
      <c r="H9132" s="547">
        <v>0</v>
      </c>
      <c r="I9132" s="545" t="s">
        <v>12973</v>
      </c>
      <c r="J9132" s="545"/>
      <c r="K9132" s="545" t="s">
        <v>13413</v>
      </c>
      <c r="L9132" s="545" t="s">
        <v>13413</v>
      </c>
      <c r="M9132" s="548" t="s">
        <v>13758</v>
      </c>
      <c r="N9132" s="545" t="s">
        <v>13413</v>
      </c>
      <c r="O9132" s="545" t="s">
        <v>13413</v>
      </c>
      <c r="P9132" s="549">
        <v>6710</v>
      </c>
      <c r="Q9132" s="549">
        <v>1</v>
      </c>
      <c r="R9132" s="549">
        <v>59</v>
      </c>
      <c r="S9132" s="548"/>
      <c r="T9132" s="548"/>
      <c r="U9132" s="99"/>
    </row>
    <row r="9133" spans="1:21" ht="19.5" customHeight="1">
      <c r="A9133" s="545">
        <v>103955</v>
      </c>
      <c r="B9133" s="545" t="s">
        <v>4328</v>
      </c>
      <c r="C9133" s="545" t="s">
        <v>216</v>
      </c>
      <c r="D9133" s="546"/>
      <c r="E9133" s="171" t="str">
        <f t="shared" si="142"/>
        <v>1900</v>
      </c>
      <c r="F9133" s="547">
        <v>0</v>
      </c>
      <c r="G9133" s="548">
        <v>0</v>
      </c>
      <c r="H9133" s="547">
        <v>0</v>
      </c>
      <c r="I9133" s="545" t="s">
        <v>12973</v>
      </c>
      <c r="J9133" s="545"/>
      <c r="K9133" s="545" t="s">
        <v>13413</v>
      </c>
      <c r="L9133" s="545" t="s">
        <v>13413</v>
      </c>
      <c r="M9133" s="548" t="s">
        <v>13758</v>
      </c>
      <c r="N9133" s="545" t="s">
        <v>13413</v>
      </c>
      <c r="O9133" s="545" t="s">
        <v>13413</v>
      </c>
      <c r="P9133" s="549">
        <v>6711</v>
      </c>
      <c r="Q9133" s="549">
        <v>1</v>
      </c>
      <c r="R9133" s="549">
        <v>59</v>
      </c>
      <c r="S9133" s="548"/>
      <c r="T9133" s="548"/>
      <c r="U9133" s="99"/>
    </row>
    <row r="9134" spans="1:21" ht="19.5" customHeight="1">
      <c r="A9134" s="545">
        <v>103956</v>
      </c>
      <c r="B9134" s="545" t="s">
        <v>4325</v>
      </c>
      <c r="C9134" s="545" t="s">
        <v>216</v>
      </c>
      <c r="D9134" s="546"/>
      <c r="E9134" s="171" t="str">
        <f t="shared" si="142"/>
        <v>1900</v>
      </c>
      <c r="F9134" s="547">
        <v>0</v>
      </c>
      <c r="G9134" s="548">
        <v>0</v>
      </c>
      <c r="H9134" s="547">
        <v>0</v>
      </c>
      <c r="I9134" s="545" t="s">
        <v>12973</v>
      </c>
      <c r="J9134" s="545"/>
      <c r="K9134" s="545" t="s">
        <v>13413</v>
      </c>
      <c r="L9134" s="545" t="s">
        <v>13413</v>
      </c>
      <c r="M9134" s="548" t="s">
        <v>13758</v>
      </c>
      <c r="N9134" s="545" t="s">
        <v>13413</v>
      </c>
      <c r="O9134" s="545" t="s">
        <v>13413</v>
      </c>
      <c r="P9134" s="549">
        <v>6712</v>
      </c>
      <c r="Q9134" s="549">
        <v>1</v>
      </c>
      <c r="R9134" s="549">
        <v>59</v>
      </c>
      <c r="S9134" s="548"/>
      <c r="T9134" s="548"/>
      <c r="U9134" s="99"/>
    </row>
    <row r="9135" spans="1:21" ht="19.5" customHeight="1">
      <c r="A9135" s="545">
        <v>103957</v>
      </c>
      <c r="B9135" s="545" t="s">
        <v>6239</v>
      </c>
      <c r="C9135" s="545" t="s">
        <v>216</v>
      </c>
      <c r="D9135" s="546">
        <v>45062</v>
      </c>
      <c r="E9135" s="171" t="str">
        <f t="shared" si="142"/>
        <v>2023</v>
      </c>
      <c r="F9135" s="547">
        <v>44495</v>
      </c>
      <c r="G9135" s="548">
        <v>0.19</v>
      </c>
      <c r="H9135" s="547">
        <v>37390.76</v>
      </c>
      <c r="I9135" s="545" t="s">
        <v>12686</v>
      </c>
      <c r="J9135" s="545" t="s">
        <v>13296</v>
      </c>
      <c r="K9135" s="545" t="s">
        <v>19159</v>
      </c>
      <c r="L9135" s="545" t="s">
        <v>13413</v>
      </c>
      <c r="M9135" s="548" t="s">
        <v>13758</v>
      </c>
      <c r="N9135" s="545" t="s">
        <v>13413</v>
      </c>
      <c r="O9135" s="545" t="s">
        <v>13413</v>
      </c>
      <c r="P9135" s="549">
        <v>6713</v>
      </c>
      <c r="Q9135" s="549">
        <v>1</v>
      </c>
      <c r="R9135" s="549">
        <v>131</v>
      </c>
      <c r="S9135" s="548">
        <v>2218</v>
      </c>
      <c r="T9135" s="548"/>
      <c r="U9135" s="99"/>
    </row>
    <row r="9136" spans="1:21" ht="19.5" customHeight="1">
      <c r="A9136" s="545">
        <v>103958</v>
      </c>
      <c r="B9136" s="545" t="s">
        <v>1835</v>
      </c>
      <c r="C9136" s="545" t="s">
        <v>216</v>
      </c>
      <c r="D9136" s="546">
        <v>45062</v>
      </c>
      <c r="E9136" s="171" t="str">
        <f t="shared" si="142"/>
        <v>2023</v>
      </c>
      <c r="F9136" s="547">
        <v>89771.01</v>
      </c>
      <c r="G9136" s="548">
        <v>0.19</v>
      </c>
      <c r="H9136" s="547">
        <v>75437.820000000007</v>
      </c>
      <c r="I9136" s="545" t="s">
        <v>12686</v>
      </c>
      <c r="J9136" s="545" t="s">
        <v>13298</v>
      </c>
      <c r="K9136" s="545" t="s">
        <v>13413</v>
      </c>
      <c r="L9136" s="545" t="s">
        <v>13413</v>
      </c>
      <c r="M9136" s="548" t="s">
        <v>13758</v>
      </c>
      <c r="N9136" s="545" t="s">
        <v>13413</v>
      </c>
      <c r="O9136" s="545" t="s">
        <v>13413</v>
      </c>
      <c r="P9136" s="549">
        <v>6714</v>
      </c>
      <c r="Q9136" s="549">
        <v>1</v>
      </c>
      <c r="R9136" s="549">
        <v>131</v>
      </c>
      <c r="S9136" s="548">
        <v>1012</v>
      </c>
      <c r="T9136" s="548"/>
      <c r="U9136" s="99"/>
    </row>
    <row r="9137" spans="1:21" ht="19.5" customHeight="1">
      <c r="A9137" s="545">
        <v>103959</v>
      </c>
      <c r="B9137" s="545" t="s">
        <v>6238</v>
      </c>
      <c r="C9137" s="545" t="s">
        <v>216</v>
      </c>
      <c r="D9137" s="546">
        <v>45069</v>
      </c>
      <c r="E9137" s="171" t="str">
        <f t="shared" si="142"/>
        <v>2023</v>
      </c>
      <c r="F9137" s="547">
        <v>57036</v>
      </c>
      <c r="G9137" s="548">
        <v>0.19</v>
      </c>
      <c r="H9137" s="547">
        <v>47929.41</v>
      </c>
      <c r="I9137" s="545" t="s">
        <v>12637</v>
      </c>
      <c r="J9137" s="545" t="s">
        <v>13298</v>
      </c>
      <c r="K9137" s="545" t="s">
        <v>19160</v>
      </c>
      <c r="L9137" s="545" t="s">
        <v>13413</v>
      </c>
      <c r="M9137" s="548" t="s">
        <v>13758</v>
      </c>
      <c r="N9137" s="545" t="s">
        <v>13413</v>
      </c>
      <c r="O9137" s="545" t="s">
        <v>13413</v>
      </c>
      <c r="P9137" s="549">
        <v>6715</v>
      </c>
      <c r="Q9137" s="549">
        <v>1</v>
      </c>
      <c r="R9137" s="549">
        <v>13</v>
      </c>
      <c r="S9137" s="548">
        <v>1012</v>
      </c>
      <c r="T9137" s="548"/>
      <c r="U9137" s="99"/>
    </row>
    <row r="9138" spans="1:21" ht="19.5" customHeight="1">
      <c r="A9138" s="545">
        <v>103960</v>
      </c>
      <c r="B9138" s="545" t="s">
        <v>6237</v>
      </c>
      <c r="C9138" s="545" t="s">
        <v>216</v>
      </c>
      <c r="D9138" s="546">
        <v>45062</v>
      </c>
      <c r="E9138" s="171" t="str">
        <f t="shared" si="142"/>
        <v>2023</v>
      </c>
      <c r="F9138" s="547">
        <v>61880</v>
      </c>
      <c r="G9138" s="548">
        <v>0.19</v>
      </c>
      <c r="H9138" s="547">
        <v>52000</v>
      </c>
      <c r="I9138" s="545" t="s">
        <v>12637</v>
      </c>
      <c r="J9138" s="545" t="s">
        <v>13296</v>
      </c>
      <c r="K9138" s="545" t="s">
        <v>19161</v>
      </c>
      <c r="L9138" s="545" t="s">
        <v>13413</v>
      </c>
      <c r="M9138" s="548" t="s">
        <v>13758</v>
      </c>
      <c r="N9138" s="545" t="s">
        <v>13413</v>
      </c>
      <c r="O9138" s="545" t="s">
        <v>13413</v>
      </c>
      <c r="P9138" s="549">
        <v>6716</v>
      </c>
      <c r="Q9138" s="549">
        <v>1</v>
      </c>
      <c r="R9138" s="549">
        <v>13</v>
      </c>
      <c r="S9138" s="548">
        <v>2218</v>
      </c>
      <c r="T9138" s="548"/>
      <c r="U9138" s="99"/>
    </row>
    <row r="9139" spans="1:21" ht="19.5" customHeight="1">
      <c r="A9139" s="545">
        <v>103961</v>
      </c>
      <c r="B9139" s="545" t="s">
        <v>10089</v>
      </c>
      <c r="C9139" s="545" t="s">
        <v>216</v>
      </c>
      <c r="D9139" s="546"/>
      <c r="E9139" s="171" t="str">
        <f t="shared" si="142"/>
        <v>1900</v>
      </c>
      <c r="F9139" s="547">
        <v>0</v>
      </c>
      <c r="G9139" s="548">
        <v>0</v>
      </c>
      <c r="H9139" s="547">
        <v>0</v>
      </c>
      <c r="I9139" s="545" t="s">
        <v>12973</v>
      </c>
      <c r="J9139" s="545"/>
      <c r="K9139" s="545" t="s">
        <v>13413</v>
      </c>
      <c r="L9139" s="545" t="s">
        <v>13413</v>
      </c>
      <c r="M9139" s="548" t="s">
        <v>13758</v>
      </c>
      <c r="N9139" s="545" t="s">
        <v>13413</v>
      </c>
      <c r="O9139" s="545" t="s">
        <v>13413</v>
      </c>
      <c r="P9139" s="549">
        <v>6717</v>
      </c>
      <c r="Q9139" s="549">
        <v>1</v>
      </c>
      <c r="R9139" s="549">
        <v>59</v>
      </c>
      <c r="S9139" s="548"/>
      <c r="T9139" s="548"/>
      <c r="U9139" s="99"/>
    </row>
    <row r="9140" spans="1:21" ht="19.5" customHeight="1">
      <c r="A9140" s="545">
        <v>103962</v>
      </c>
      <c r="B9140" s="545" t="s">
        <v>2147</v>
      </c>
      <c r="C9140" s="545" t="s">
        <v>216</v>
      </c>
      <c r="D9140" s="546">
        <v>45708</v>
      </c>
      <c r="E9140" s="171" t="str">
        <f t="shared" si="142"/>
        <v>2025</v>
      </c>
      <c r="F9140" s="547">
        <v>44134.48</v>
      </c>
      <c r="G9140" s="548">
        <v>0.19</v>
      </c>
      <c r="H9140" s="547">
        <v>37087.800000000003</v>
      </c>
      <c r="I9140" s="545" t="s">
        <v>12637</v>
      </c>
      <c r="J9140" s="545" t="s">
        <v>13307</v>
      </c>
      <c r="K9140" s="545" t="s">
        <v>13413</v>
      </c>
      <c r="L9140" s="545" t="s">
        <v>13413</v>
      </c>
      <c r="M9140" s="548" t="s">
        <v>13758</v>
      </c>
      <c r="N9140" s="545" t="s">
        <v>13413</v>
      </c>
      <c r="O9140" s="545" t="s">
        <v>13413</v>
      </c>
      <c r="P9140" s="549">
        <v>6718</v>
      </c>
      <c r="Q9140" s="549">
        <v>1</v>
      </c>
      <c r="R9140" s="549">
        <v>13</v>
      </c>
      <c r="S9140" s="548">
        <v>2228</v>
      </c>
      <c r="T9140" s="548"/>
      <c r="U9140" s="99"/>
    </row>
    <row r="9141" spans="1:21" ht="19.5" customHeight="1">
      <c r="A9141" s="545">
        <v>103963</v>
      </c>
      <c r="B9141" s="545" t="s">
        <v>2145</v>
      </c>
      <c r="C9141" s="545" t="s">
        <v>216</v>
      </c>
      <c r="D9141" s="546">
        <v>45708</v>
      </c>
      <c r="E9141" s="171" t="str">
        <f t="shared" si="142"/>
        <v>2025</v>
      </c>
      <c r="F9141" s="547">
        <v>62391.19</v>
      </c>
      <c r="G9141" s="548">
        <v>0.19</v>
      </c>
      <c r="H9141" s="547">
        <v>52429.57</v>
      </c>
      <c r="I9141" s="545" t="s">
        <v>12637</v>
      </c>
      <c r="J9141" s="545" t="s">
        <v>13307</v>
      </c>
      <c r="K9141" s="545" t="s">
        <v>13413</v>
      </c>
      <c r="L9141" s="545" t="s">
        <v>13413</v>
      </c>
      <c r="M9141" s="548" t="s">
        <v>13758</v>
      </c>
      <c r="N9141" s="545" t="s">
        <v>13413</v>
      </c>
      <c r="O9141" s="545" t="s">
        <v>13413</v>
      </c>
      <c r="P9141" s="549">
        <v>6719</v>
      </c>
      <c r="Q9141" s="549">
        <v>1</v>
      </c>
      <c r="R9141" s="549">
        <v>13</v>
      </c>
      <c r="S9141" s="548">
        <v>2228</v>
      </c>
      <c r="T9141" s="548"/>
      <c r="U9141" s="99"/>
    </row>
    <row r="9142" spans="1:21" ht="19.5" customHeight="1">
      <c r="A9142" s="545">
        <v>103964</v>
      </c>
      <c r="B9142" s="545" t="s">
        <v>4196</v>
      </c>
      <c r="C9142" s="545" t="s">
        <v>216</v>
      </c>
      <c r="D9142" s="546">
        <v>45708</v>
      </c>
      <c r="E9142" s="171" t="str">
        <f t="shared" si="142"/>
        <v>2025</v>
      </c>
      <c r="F9142" s="547">
        <v>193253.4</v>
      </c>
      <c r="G9142" s="548">
        <v>0.19</v>
      </c>
      <c r="H9142" s="547">
        <v>162397.82</v>
      </c>
      <c r="I9142" s="545" t="s">
        <v>12973</v>
      </c>
      <c r="J9142" s="545" t="s">
        <v>13307</v>
      </c>
      <c r="K9142" s="545" t="s">
        <v>13413</v>
      </c>
      <c r="L9142" s="545" t="s">
        <v>13413</v>
      </c>
      <c r="M9142" s="548" t="s">
        <v>13758</v>
      </c>
      <c r="N9142" s="545" t="s">
        <v>13413</v>
      </c>
      <c r="O9142" s="545" t="s">
        <v>13413</v>
      </c>
      <c r="P9142" s="549">
        <v>6720</v>
      </c>
      <c r="Q9142" s="549">
        <v>1</v>
      </c>
      <c r="R9142" s="549">
        <v>59</v>
      </c>
      <c r="S9142" s="548">
        <v>2228</v>
      </c>
      <c r="T9142" s="548"/>
      <c r="U9142" s="99"/>
    </row>
    <row r="9143" spans="1:21" ht="19.5" customHeight="1">
      <c r="A9143" s="545">
        <v>103965</v>
      </c>
      <c r="B9143" s="545" t="s">
        <v>2146</v>
      </c>
      <c r="C9143" s="545" t="s">
        <v>216</v>
      </c>
      <c r="D9143" s="546">
        <v>45708</v>
      </c>
      <c r="E9143" s="171" t="str">
        <f t="shared" si="142"/>
        <v>2025</v>
      </c>
      <c r="F9143" s="547">
        <v>113454.1</v>
      </c>
      <c r="G9143" s="548">
        <v>0.19</v>
      </c>
      <c r="H9143" s="547">
        <v>95339.58</v>
      </c>
      <c r="I9143" s="545" t="s">
        <v>12637</v>
      </c>
      <c r="J9143" s="545" t="s">
        <v>13307</v>
      </c>
      <c r="K9143" s="545" t="s">
        <v>13413</v>
      </c>
      <c r="L9143" s="545" t="s">
        <v>13413</v>
      </c>
      <c r="M9143" s="548" t="s">
        <v>13758</v>
      </c>
      <c r="N9143" s="545" t="s">
        <v>13413</v>
      </c>
      <c r="O9143" s="545" t="s">
        <v>13413</v>
      </c>
      <c r="P9143" s="549">
        <v>6721</v>
      </c>
      <c r="Q9143" s="549">
        <v>1</v>
      </c>
      <c r="R9143" s="549">
        <v>13</v>
      </c>
      <c r="S9143" s="548">
        <v>2228</v>
      </c>
      <c r="T9143" s="548"/>
      <c r="U9143" s="99"/>
    </row>
    <row r="9144" spans="1:21" ht="19.5" customHeight="1">
      <c r="A9144" s="545">
        <v>103966</v>
      </c>
      <c r="B9144" s="545" t="s">
        <v>2144</v>
      </c>
      <c r="C9144" s="545" t="s">
        <v>216</v>
      </c>
      <c r="D9144" s="546">
        <v>45708</v>
      </c>
      <c r="E9144" s="171" t="str">
        <f t="shared" si="142"/>
        <v>2025</v>
      </c>
      <c r="F9144" s="547">
        <v>416642.85</v>
      </c>
      <c r="G9144" s="548">
        <v>0.19</v>
      </c>
      <c r="H9144" s="547">
        <v>350120.04</v>
      </c>
      <c r="I9144" s="545" t="s">
        <v>12637</v>
      </c>
      <c r="J9144" s="545" t="s">
        <v>13307</v>
      </c>
      <c r="K9144" s="545" t="s">
        <v>13413</v>
      </c>
      <c r="L9144" s="545" t="s">
        <v>13413</v>
      </c>
      <c r="M9144" s="548" t="s">
        <v>13758</v>
      </c>
      <c r="N9144" s="545" t="s">
        <v>13413</v>
      </c>
      <c r="O9144" s="545" t="s">
        <v>13413</v>
      </c>
      <c r="P9144" s="549">
        <v>6722</v>
      </c>
      <c r="Q9144" s="549">
        <v>1</v>
      </c>
      <c r="R9144" s="549">
        <v>13</v>
      </c>
      <c r="S9144" s="548">
        <v>2228</v>
      </c>
      <c r="T9144" s="548"/>
      <c r="U9144" s="99"/>
    </row>
    <row r="9145" spans="1:21" ht="19.5" customHeight="1">
      <c r="A9145" s="545">
        <v>103967</v>
      </c>
      <c r="B9145" s="545" t="s">
        <v>4330</v>
      </c>
      <c r="C9145" s="545" t="s">
        <v>216</v>
      </c>
      <c r="D9145" s="546"/>
      <c r="E9145" s="171" t="str">
        <f t="shared" si="142"/>
        <v>1900</v>
      </c>
      <c r="F9145" s="547">
        <v>0</v>
      </c>
      <c r="G9145" s="548">
        <v>0</v>
      </c>
      <c r="H9145" s="547">
        <v>0</v>
      </c>
      <c r="I9145" s="545" t="s">
        <v>12973</v>
      </c>
      <c r="J9145" s="545"/>
      <c r="K9145" s="545" t="s">
        <v>13413</v>
      </c>
      <c r="L9145" s="545" t="s">
        <v>13413</v>
      </c>
      <c r="M9145" s="548" t="s">
        <v>13758</v>
      </c>
      <c r="N9145" s="545" t="s">
        <v>13413</v>
      </c>
      <c r="O9145" s="545" t="s">
        <v>13413</v>
      </c>
      <c r="P9145" s="549">
        <v>6723</v>
      </c>
      <c r="Q9145" s="549">
        <v>1</v>
      </c>
      <c r="R9145" s="549">
        <v>59</v>
      </c>
      <c r="S9145" s="548"/>
      <c r="T9145" s="548"/>
      <c r="U9145" s="99"/>
    </row>
    <row r="9146" spans="1:21" ht="19.5" customHeight="1">
      <c r="A9146" s="545">
        <v>103968</v>
      </c>
      <c r="B9146" s="545" t="s">
        <v>4316</v>
      </c>
      <c r="C9146" s="545" t="s">
        <v>216</v>
      </c>
      <c r="D9146" s="546"/>
      <c r="E9146" s="171" t="str">
        <f t="shared" si="142"/>
        <v>1900</v>
      </c>
      <c r="F9146" s="547">
        <v>0</v>
      </c>
      <c r="G9146" s="548">
        <v>0</v>
      </c>
      <c r="H9146" s="547">
        <v>0</v>
      </c>
      <c r="I9146" s="545" t="s">
        <v>12973</v>
      </c>
      <c r="J9146" s="545"/>
      <c r="K9146" s="545" t="s">
        <v>13413</v>
      </c>
      <c r="L9146" s="545" t="s">
        <v>13413</v>
      </c>
      <c r="M9146" s="548" t="s">
        <v>13758</v>
      </c>
      <c r="N9146" s="545" t="s">
        <v>13413</v>
      </c>
      <c r="O9146" s="545" t="s">
        <v>13413</v>
      </c>
      <c r="P9146" s="549">
        <v>6724</v>
      </c>
      <c r="Q9146" s="549">
        <v>1</v>
      </c>
      <c r="R9146" s="549">
        <v>59</v>
      </c>
      <c r="S9146" s="548"/>
      <c r="T9146" s="548"/>
      <c r="U9146" s="99"/>
    </row>
    <row r="9147" spans="1:21" ht="19.5" customHeight="1">
      <c r="A9147" s="545">
        <v>103969</v>
      </c>
      <c r="B9147" s="545" t="s">
        <v>10088</v>
      </c>
      <c r="C9147" s="545" t="s">
        <v>216</v>
      </c>
      <c r="D9147" s="546"/>
      <c r="E9147" s="171" t="str">
        <f t="shared" si="142"/>
        <v>1900</v>
      </c>
      <c r="F9147" s="547">
        <v>0</v>
      </c>
      <c r="G9147" s="548">
        <v>0</v>
      </c>
      <c r="H9147" s="547">
        <v>0</v>
      </c>
      <c r="I9147" s="545" t="s">
        <v>12973</v>
      </c>
      <c r="J9147" s="545"/>
      <c r="K9147" s="545" t="s">
        <v>13413</v>
      </c>
      <c r="L9147" s="545" t="s">
        <v>13413</v>
      </c>
      <c r="M9147" s="548" t="s">
        <v>13758</v>
      </c>
      <c r="N9147" s="545" t="s">
        <v>13413</v>
      </c>
      <c r="O9147" s="545" t="s">
        <v>13413</v>
      </c>
      <c r="P9147" s="549">
        <v>6725</v>
      </c>
      <c r="Q9147" s="549">
        <v>1</v>
      </c>
      <c r="R9147" s="549">
        <v>59</v>
      </c>
      <c r="S9147" s="548"/>
      <c r="T9147" s="548"/>
      <c r="U9147" s="99"/>
    </row>
    <row r="9148" spans="1:21" ht="19.5" customHeight="1">
      <c r="A9148" s="545">
        <v>103970</v>
      </c>
      <c r="B9148" s="545" t="s">
        <v>6236</v>
      </c>
      <c r="C9148" s="545" t="s">
        <v>216</v>
      </c>
      <c r="D9148" s="546">
        <v>45062</v>
      </c>
      <c r="E9148" s="171" t="str">
        <f t="shared" si="142"/>
        <v>2023</v>
      </c>
      <c r="F9148" s="547">
        <v>636967</v>
      </c>
      <c r="G9148" s="548">
        <v>0.19</v>
      </c>
      <c r="H9148" s="547">
        <v>535266.39</v>
      </c>
      <c r="I9148" s="545" t="s">
        <v>12637</v>
      </c>
      <c r="J9148" s="545" t="s">
        <v>13298</v>
      </c>
      <c r="K9148" s="545" t="s">
        <v>19162</v>
      </c>
      <c r="L9148" s="545" t="s">
        <v>13413</v>
      </c>
      <c r="M9148" s="548" t="s">
        <v>13758</v>
      </c>
      <c r="N9148" s="545" t="s">
        <v>13413</v>
      </c>
      <c r="O9148" s="545" t="s">
        <v>13413</v>
      </c>
      <c r="P9148" s="549">
        <v>6726</v>
      </c>
      <c r="Q9148" s="549">
        <v>1</v>
      </c>
      <c r="R9148" s="549">
        <v>13</v>
      </c>
      <c r="S9148" s="548">
        <v>1012</v>
      </c>
      <c r="T9148" s="548"/>
      <c r="U9148" s="99"/>
    </row>
    <row r="9149" spans="1:21" ht="19.5" customHeight="1">
      <c r="A9149" s="545">
        <v>103971</v>
      </c>
      <c r="B9149" s="545" t="s">
        <v>787</v>
      </c>
      <c r="C9149" s="545" t="s">
        <v>206</v>
      </c>
      <c r="D9149" s="546"/>
      <c r="E9149" s="171" t="str">
        <f t="shared" si="142"/>
        <v>1900</v>
      </c>
      <c r="F9149" s="547">
        <v>0</v>
      </c>
      <c r="G9149" s="548">
        <v>0</v>
      </c>
      <c r="H9149" s="547">
        <v>0</v>
      </c>
      <c r="I9149" s="545" t="s">
        <v>12643</v>
      </c>
      <c r="J9149" s="545"/>
      <c r="K9149" s="545" t="s">
        <v>13413</v>
      </c>
      <c r="L9149" s="545" t="s">
        <v>13413</v>
      </c>
      <c r="M9149" s="548" t="s">
        <v>13758</v>
      </c>
      <c r="N9149" s="545" t="s">
        <v>13413</v>
      </c>
      <c r="O9149" s="545" t="s">
        <v>13413</v>
      </c>
      <c r="P9149" s="549">
        <v>6727</v>
      </c>
      <c r="Q9149" s="549">
        <v>1</v>
      </c>
      <c r="R9149" s="549">
        <v>6</v>
      </c>
      <c r="S9149" s="548"/>
      <c r="T9149" s="548"/>
      <c r="U9149" s="99"/>
    </row>
    <row r="9150" spans="1:21" ht="19.5" customHeight="1">
      <c r="A9150" s="545">
        <v>103972</v>
      </c>
      <c r="B9150" s="545" t="s">
        <v>4360</v>
      </c>
      <c r="C9150" s="545" t="s">
        <v>216</v>
      </c>
      <c r="D9150" s="546"/>
      <c r="E9150" s="171" t="str">
        <f t="shared" si="142"/>
        <v>1900</v>
      </c>
      <c r="F9150" s="547">
        <v>0</v>
      </c>
      <c r="G9150" s="548">
        <v>0</v>
      </c>
      <c r="H9150" s="547">
        <v>0</v>
      </c>
      <c r="I9150" s="545" t="s">
        <v>12973</v>
      </c>
      <c r="J9150" s="545"/>
      <c r="K9150" s="545" t="s">
        <v>13413</v>
      </c>
      <c r="L9150" s="545" t="s">
        <v>13413</v>
      </c>
      <c r="M9150" s="548" t="s">
        <v>13758</v>
      </c>
      <c r="N9150" s="545" t="s">
        <v>13413</v>
      </c>
      <c r="O9150" s="545" t="s">
        <v>13413</v>
      </c>
      <c r="P9150" s="549">
        <v>6728</v>
      </c>
      <c r="Q9150" s="549">
        <v>1</v>
      </c>
      <c r="R9150" s="549">
        <v>59</v>
      </c>
      <c r="S9150" s="548"/>
      <c r="T9150" s="548"/>
      <c r="U9150" s="99"/>
    </row>
    <row r="9151" spans="1:21" ht="19.5" customHeight="1">
      <c r="A9151" s="545">
        <v>103973</v>
      </c>
      <c r="B9151" s="545" t="s">
        <v>4374</v>
      </c>
      <c r="C9151" s="545" t="s">
        <v>216</v>
      </c>
      <c r="D9151" s="546"/>
      <c r="E9151" s="171" t="str">
        <f t="shared" si="142"/>
        <v>1900</v>
      </c>
      <c r="F9151" s="547">
        <v>0</v>
      </c>
      <c r="G9151" s="548">
        <v>0</v>
      </c>
      <c r="H9151" s="547">
        <v>0</v>
      </c>
      <c r="I9151" s="545" t="s">
        <v>12973</v>
      </c>
      <c r="J9151" s="545"/>
      <c r="K9151" s="545" t="s">
        <v>13413</v>
      </c>
      <c r="L9151" s="545" t="s">
        <v>13413</v>
      </c>
      <c r="M9151" s="548" t="s">
        <v>13758</v>
      </c>
      <c r="N9151" s="545" t="s">
        <v>13413</v>
      </c>
      <c r="O9151" s="545" t="s">
        <v>13413</v>
      </c>
      <c r="P9151" s="549">
        <v>6729</v>
      </c>
      <c r="Q9151" s="549">
        <v>1</v>
      </c>
      <c r="R9151" s="549">
        <v>59</v>
      </c>
      <c r="S9151" s="548"/>
      <c r="T9151" s="548"/>
      <c r="U9151" s="99"/>
    </row>
    <row r="9152" spans="1:21" ht="19.5" customHeight="1">
      <c r="A9152" s="545">
        <v>103974</v>
      </c>
      <c r="B9152" s="545" t="s">
        <v>2527</v>
      </c>
      <c r="C9152" s="545" t="s">
        <v>216</v>
      </c>
      <c r="D9152" s="546">
        <v>46052</v>
      </c>
      <c r="E9152" s="171" t="str">
        <f t="shared" si="142"/>
        <v>2026</v>
      </c>
      <c r="F9152" s="547">
        <v>1557</v>
      </c>
      <c r="G9152" s="548">
        <v>0.19</v>
      </c>
      <c r="H9152" s="547">
        <v>1308.4000000000001</v>
      </c>
      <c r="I9152" s="545" t="s">
        <v>12676</v>
      </c>
      <c r="J9152" s="545" t="s">
        <v>13307</v>
      </c>
      <c r="K9152" s="545" t="s">
        <v>13413</v>
      </c>
      <c r="L9152" s="545" t="s">
        <v>13413</v>
      </c>
      <c r="M9152" s="548" t="s">
        <v>13758</v>
      </c>
      <c r="N9152" s="545" t="s">
        <v>13413</v>
      </c>
      <c r="O9152" s="545" t="s">
        <v>13413</v>
      </c>
      <c r="P9152" s="549">
        <v>6730</v>
      </c>
      <c r="Q9152" s="549">
        <v>1</v>
      </c>
      <c r="R9152" s="549">
        <v>14</v>
      </c>
      <c r="S9152" s="548">
        <v>2228</v>
      </c>
      <c r="T9152" s="548"/>
      <c r="U9152" s="99"/>
    </row>
    <row r="9153" spans="1:21" ht="19.5" customHeight="1">
      <c r="A9153" s="545">
        <v>103976</v>
      </c>
      <c r="B9153" s="545" t="s">
        <v>7233</v>
      </c>
      <c r="C9153" s="545" t="s">
        <v>216</v>
      </c>
      <c r="D9153" s="546">
        <v>44588</v>
      </c>
      <c r="E9153" s="171" t="str">
        <f t="shared" si="142"/>
        <v>2022</v>
      </c>
      <c r="F9153" s="547">
        <v>1238</v>
      </c>
      <c r="G9153" s="548">
        <v>0.19</v>
      </c>
      <c r="H9153" s="547">
        <v>1040.3399999999999</v>
      </c>
      <c r="I9153" s="545" t="s">
        <v>12659</v>
      </c>
      <c r="J9153" s="545" t="s">
        <v>13297</v>
      </c>
      <c r="K9153" s="545" t="s">
        <v>19163</v>
      </c>
      <c r="L9153" s="545" t="s">
        <v>13413</v>
      </c>
      <c r="M9153" s="548" t="s">
        <v>13758</v>
      </c>
      <c r="N9153" s="545" t="s">
        <v>13413</v>
      </c>
      <c r="O9153" s="545" t="s">
        <v>16334</v>
      </c>
      <c r="P9153" s="549">
        <v>6732</v>
      </c>
      <c r="Q9153" s="549">
        <v>1</v>
      </c>
      <c r="R9153" s="549">
        <v>116</v>
      </c>
      <c r="S9153" s="548">
        <v>2257</v>
      </c>
      <c r="T9153" s="548"/>
      <c r="U9153" s="99"/>
    </row>
    <row r="9154" spans="1:21" ht="19.5" customHeight="1">
      <c r="A9154" s="545">
        <v>103977</v>
      </c>
      <c r="B9154" s="545" t="s">
        <v>10087</v>
      </c>
      <c r="C9154" s="545" t="s">
        <v>216</v>
      </c>
      <c r="D9154" s="546"/>
      <c r="E9154" s="171" t="str">
        <f t="shared" si="142"/>
        <v>1900</v>
      </c>
      <c r="F9154" s="547">
        <v>0</v>
      </c>
      <c r="G9154" s="548">
        <v>0</v>
      </c>
      <c r="H9154" s="547">
        <v>0</v>
      </c>
      <c r="I9154" s="545" t="s">
        <v>12683</v>
      </c>
      <c r="J9154" s="545"/>
      <c r="K9154" s="545" t="s">
        <v>13413</v>
      </c>
      <c r="L9154" s="545" t="s">
        <v>13413</v>
      </c>
      <c r="M9154" s="548" t="s">
        <v>13758</v>
      </c>
      <c r="N9154" s="545" t="s">
        <v>13413</v>
      </c>
      <c r="O9154" s="545" t="s">
        <v>14478</v>
      </c>
      <c r="P9154" s="549">
        <v>6733</v>
      </c>
      <c r="Q9154" s="549">
        <v>1</v>
      </c>
      <c r="R9154" s="549">
        <v>18</v>
      </c>
      <c r="S9154" s="548"/>
      <c r="T9154" s="548"/>
      <c r="U9154" s="99"/>
    </row>
    <row r="9155" spans="1:21" ht="19.5" customHeight="1">
      <c r="A9155" s="545">
        <v>103978</v>
      </c>
      <c r="B9155" s="545" t="s">
        <v>3565</v>
      </c>
      <c r="C9155" s="545" t="s">
        <v>216</v>
      </c>
      <c r="D9155" s="546"/>
      <c r="E9155" s="171" t="str">
        <f t="shared" si="142"/>
        <v>1900</v>
      </c>
      <c r="F9155" s="547">
        <v>0</v>
      </c>
      <c r="G9155" s="548">
        <v>0</v>
      </c>
      <c r="H9155" s="547">
        <v>0</v>
      </c>
      <c r="I9155" s="545" t="s">
        <v>12647</v>
      </c>
      <c r="J9155" s="545"/>
      <c r="K9155" s="545" t="s">
        <v>13413</v>
      </c>
      <c r="L9155" s="545" t="s">
        <v>13413</v>
      </c>
      <c r="M9155" s="548" t="s">
        <v>13758</v>
      </c>
      <c r="N9155" s="545" t="s">
        <v>13413</v>
      </c>
      <c r="O9155" s="545" t="s">
        <v>13413</v>
      </c>
      <c r="P9155" s="549">
        <v>6734</v>
      </c>
      <c r="Q9155" s="549">
        <v>1</v>
      </c>
      <c r="R9155" s="549">
        <v>26</v>
      </c>
      <c r="S9155" s="548"/>
      <c r="T9155" s="548"/>
      <c r="U9155" s="99"/>
    </row>
    <row r="9156" spans="1:21" ht="19.5" customHeight="1">
      <c r="A9156" s="545">
        <v>103979</v>
      </c>
      <c r="B9156" s="545" t="s">
        <v>900</v>
      </c>
      <c r="C9156" s="545" t="s">
        <v>4504</v>
      </c>
      <c r="D9156" s="546">
        <v>44596</v>
      </c>
      <c r="E9156" s="171" t="str">
        <f t="shared" ref="E9156:E9219" si="143">TEXT(D9156,"YYYY")</f>
        <v>2022</v>
      </c>
      <c r="F9156" s="547">
        <v>159827</v>
      </c>
      <c r="G9156" s="548">
        <v>0.19</v>
      </c>
      <c r="H9156" s="547">
        <v>134308.4</v>
      </c>
      <c r="I9156" s="545" t="s">
        <v>12668</v>
      </c>
      <c r="J9156" s="545" t="s">
        <v>13297</v>
      </c>
      <c r="K9156" s="545" t="s">
        <v>13413</v>
      </c>
      <c r="L9156" s="545" t="s">
        <v>13413</v>
      </c>
      <c r="M9156" s="548" t="s">
        <v>13758</v>
      </c>
      <c r="N9156" s="545" t="s">
        <v>13413</v>
      </c>
      <c r="O9156" s="545" t="s">
        <v>13413</v>
      </c>
      <c r="P9156" s="549">
        <v>6735</v>
      </c>
      <c r="Q9156" s="549">
        <v>1</v>
      </c>
      <c r="R9156" s="549">
        <v>7</v>
      </c>
      <c r="S9156" s="548">
        <v>2257</v>
      </c>
      <c r="T9156" s="548"/>
      <c r="U9156" s="99"/>
    </row>
    <row r="9157" spans="1:21" ht="19.5" customHeight="1">
      <c r="A9157" s="545">
        <v>103980</v>
      </c>
      <c r="B9157" s="545" t="s">
        <v>8185</v>
      </c>
      <c r="C9157" s="545" t="s">
        <v>216</v>
      </c>
      <c r="D9157" s="546">
        <v>43535</v>
      </c>
      <c r="E9157" s="171" t="str">
        <f t="shared" si="143"/>
        <v>2019</v>
      </c>
      <c r="F9157" s="547">
        <v>149422</v>
      </c>
      <c r="G9157" s="548">
        <v>0.19</v>
      </c>
      <c r="H9157" s="547">
        <v>125564.71</v>
      </c>
      <c r="I9157" s="545" t="s">
        <v>12685</v>
      </c>
      <c r="J9157" s="545" t="s">
        <v>13302</v>
      </c>
      <c r="K9157" s="545" t="s">
        <v>19164</v>
      </c>
      <c r="L9157" s="545" t="s">
        <v>13413</v>
      </c>
      <c r="M9157" s="548" t="s">
        <v>13758</v>
      </c>
      <c r="N9157" s="545" t="s">
        <v>13413</v>
      </c>
      <c r="O9157" s="545" t="s">
        <v>13413</v>
      </c>
      <c r="P9157" s="549">
        <v>6736</v>
      </c>
      <c r="Q9157" s="549">
        <v>1</v>
      </c>
      <c r="R9157" s="549">
        <v>11</v>
      </c>
      <c r="S9157" s="548">
        <v>2219</v>
      </c>
      <c r="T9157" s="548"/>
      <c r="U9157" s="99"/>
    </row>
    <row r="9158" spans="1:21" ht="19.5" customHeight="1">
      <c r="A9158" s="545">
        <v>103981</v>
      </c>
      <c r="B9158" s="545" t="s">
        <v>10086</v>
      </c>
      <c r="C9158" s="545" t="s">
        <v>221</v>
      </c>
      <c r="D9158" s="546"/>
      <c r="E9158" s="171" t="str">
        <f t="shared" si="143"/>
        <v>1900</v>
      </c>
      <c r="F9158" s="547">
        <v>0</v>
      </c>
      <c r="G9158" s="548">
        <v>0</v>
      </c>
      <c r="H9158" s="547">
        <v>0</v>
      </c>
      <c r="I9158" s="545" t="s">
        <v>12973</v>
      </c>
      <c r="J9158" s="545"/>
      <c r="K9158" s="545" t="s">
        <v>13413</v>
      </c>
      <c r="L9158" s="545" t="s">
        <v>13413</v>
      </c>
      <c r="M9158" s="548" t="s">
        <v>13758</v>
      </c>
      <c r="N9158" s="545" t="s">
        <v>13413</v>
      </c>
      <c r="O9158" s="545" t="s">
        <v>13413</v>
      </c>
      <c r="P9158" s="549">
        <v>6737</v>
      </c>
      <c r="Q9158" s="549">
        <v>1</v>
      </c>
      <c r="R9158" s="549">
        <v>59</v>
      </c>
      <c r="S9158" s="548"/>
      <c r="T9158" s="548"/>
      <c r="U9158" s="99"/>
    </row>
    <row r="9159" spans="1:21" ht="19.5" customHeight="1">
      <c r="A9159" s="545">
        <v>103982</v>
      </c>
      <c r="B9159" s="545" t="s">
        <v>10085</v>
      </c>
      <c r="C9159" s="545" t="s">
        <v>209</v>
      </c>
      <c r="D9159" s="546"/>
      <c r="E9159" s="171" t="str">
        <f t="shared" si="143"/>
        <v>1900</v>
      </c>
      <c r="F9159" s="547">
        <v>0</v>
      </c>
      <c r="G9159" s="548">
        <v>0</v>
      </c>
      <c r="H9159" s="547">
        <v>0</v>
      </c>
      <c r="I9159" s="545" t="s">
        <v>12973</v>
      </c>
      <c r="J9159" s="545"/>
      <c r="K9159" s="545" t="s">
        <v>13413</v>
      </c>
      <c r="L9159" s="545" t="s">
        <v>13413</v>
      </c>
      <c r="M9159" s="548" t="s">
        <v>13758</v>
      </c>
      <c r="N9159" s="545" t="s">
        <v>13413</v>
      </c>
      <c r="O9159" s="545" t="s">
        <v>13413</v>
      </c>
      <c r="P9159" s="549">
        <v>6738</v>
      </c>
      <c r="Q9159" s="549">
        <v>1</v>
      </c>
      <c r="R9159" s="549">
        <v>59</v>
      </c>
      <c r="S9159" s="548"/>
      <c r="T9159" s="548"/>
      <c r="U9159" s="99"/>
    </row>
    <row r="9160" spans="1:21" ht="19.5" customHeight="1">
      <c r="A9160" s="545">
        <v>103983</v>
      </c>
      <c r="B9160" s="545" t="s">
        <v>10084</v>
      </c>
      <c r="C9160" s="545" t="s">
        <v>209</v>
      </c>
      <c r="D9160" s="546"/>
      <c r="E9160" s="171" t="str">
        <f t="shared" si="143"/>
        <v>1900</v>
      </c>
      <c r="F9160" s="547">
        <v>0</v>
      </c>
      <c r="G9160" s="548">
        <v>0</v>
      </c>
      <c r="H9160" s="547">
        <v>0</v>
      </c>
      <c r="I9160" s="545" t="s">
        <v>12973</v>
      </c>
      <c r="J9160" s="545"/>
      <c r="K9160" s="545" t="s">
        <v>13413</v>
      </c>
      <c r="L9160" s="545" t="s">
        <v>13413</v>
      </c>
      <c r="M9160" s="548" t="s">
        <v>13758</v>
      </c>
      <c r="N9160" s="545" t="s">
        <v>13413</v>
      </c>
      <c r="O9160" s="545" t="s">
        <v>13413</v>
      </c>
      <c r="P9160" s="549">
        <v>6739</v>
      </c>
      <c r="Q9160" s="549">
        <v>1</v>
      </c>
      <c r="R9160" s="549">
        <v>59</v>
      </c>
      <c r="S9160" s="548"/>
      <c r="T9160" s="548"/>
      <c r="U9160" s="99"/>
    </row>
    <row r="9161" spans="1:21" ht="19.5" customHeight="1">
      <c r="A9161" s="545">
        <v>103984</v>
      </c>
      <c r="B9161" s="545" t="s">
        <v>10083</v>
      </c>
      <c r="C9161" s="545" t="s">
        <v>216</v>
      </c>
      <c r="D9161" s="546"/>
      <c r="E9161" s="171" t="str">
        <f t="shared" si="143"/>
        <v>1900</v>
      </c>
      <c r="F9161" s="547">
        <v>0</v>
      </c>
      <c r="G9161" s="548">
        <v>0</v>
      </c>
      <c r="H9161" s="547">
        <v>0</v>
      </c>
      <c r="I9161" s="545" t="s">
        <v>12973</v>
      </c>
      <c r="J9161" s="545"/>
      <c r="K9161" s="545" t="s">
        <v>13413</v>
      </c>
      <c r="L9161" s="545" t="s">
        <v>19165</v>
      </c>
      <c r="M9161" s="548" t="s">
        <v>13758</v>
      </c>
      <c r="N9161" s="545" t="s">
        <v>13413</v>
      </c>
      <c r="O9161" s="545" t="s">
        <v>13413</v>
      </c>
      <c r="P9161" s="549">
        <v>6740</v>
      </c>
      <c r="Q9161" s="549">
        <v>1</v>
      </c>
      <c r="R9161" s="549">
        <v>59</v>
      </c>
      <c r="S9161" s="548"/>
      <c r="T9161" s="548"/>
      <c r="U9161" s="99"/>
    </row>
    <row r="9162" spans="1:21" ht="19.5" customHeight="1">
      <c r="A9162" s="545">
        <v>103985</v>
      </c>
      <c r="B9162" s="545" t="s">
        <v>10082</v>
      </c>
      <c r="C9162" s="545" t="s">
        <v>216</v>
      </c>
      <c r="D9162" s="546"/>
      <c r="E9162" s="171" t="str">
        <f t="shared" si="143"/>
        <v>1900</v>
      </c>
      <c r="F9162" s="547">
        <v>0</v>
      </c>
      <c r="G9162" s="548">
        <v>0</v>
      </c>
      <c r="H9162" s="547">
        <v>0</v>
      </c>
      <c r="I9162" s="545" t="s">
        <v>12973</v>
      </c>
      <c r="J9162" s="545"/>
      <c r="K9162" s="545" t="s">
        <v>13413</v>
      </c>
      <c r="L9162" s="545" t="s">
        <v>13413</v>
      </c>
      <c r="M9162" s="548" t="s">
        <v>13758</v>
      </c>
      <c r="N9162" s="545" t="s">
        <v>13413</v>
      </c>
      <c r="O9162" s="545" t="s">
        <v>13413</v>
      </c>
      <c r="P9162" s="549">
        <v>6741</v>
      </c>
      <c r="Q9162" s="549">
        <v>1</v>
      </c>
      <c r="R9162" s="549">
        <v>59</v>
      </c>
      <c r="S9162" s="548"/>
      <c r="T9162" s="548"/>
      <c r="U9162" s="99"/>
    </row>
    <row r="9163" spans="1:21" ht="19.5" customHeight="1">
      <c r="A9163" s="545">
        <v>103986</v>
      </c>
      <c r="B9163" s="545" t="s">
        <v>321</v>
      </c>
      <c r="C9163" s="545" t="s">
        <v>311</v>
      </c>
      <c r="D9163" s="546"/>
      <c r="E9163" s="171" t="str">
        <f t="shared" si="143"/>
        <v>1900</v>
      </c>
      <c r="F9163" s="547">
        <v>0</v>
      </c>
      <c r="G9163" s="548">
        <v>0</v>
      </c>
      <c r="H9163" s="547">
        <v>0</v>
      </c>
      <c r="I9163" s="545" t="s">
        <v>12654</v>
      </c>
      <c r="J9163" s="545"/>
      <c r="K9163" s="545" t="s">
        <v>13413</v>
      </c>
      <c r="L9163" s="545" t="s">
        <v>13413</v>
      </c>
      <c r="M9163" s="548" t="s">
        <v>13758</v>
      </c>
      <c r="N9163" s="545" t="s">
        <v>13413</v>
      </c>
      <c r="O9163" s="545" t="s">
        <v>13413</v>
      </c>
      <c r="P9163" s="549">
        <v>6742</v>
      </c>
      <c r="Q9163" s="549">
        <v>1</v>
      </c>
      <c r="R9163" s="549">
        <v>2</v>
      </c>
      <c r="S9163" s="548"/>
      <c r="T9163" s="548"/>
      <c r="U9163" s="99"/>
    </row>
    <row r="9164" spans="1:21" ht="19.5" customHeight="1">
      <c r="A9164" s="545">
        <v>103987</v>
      </c>
      <c r="B9164" s="545" t="s">
        <v>6235</v>
      </c>
      <c r="C9164" s="545" t="s">
        <v>221</v>
      </c>
      <c r="D9164" s="546">
        <v>46052</v>
      </c>
      <c r="E9164" s="171" t="str">
        <f t="shared" si="143"/>
        <v>2026</v>
      </c>
      <c r="F9164" s="547">
        <v>83261</v>
      </c>
      <c r="G9164" s="548">
        <v>0.19</v>
      </c>
      <c r="H9164" s="547">
        <v>69967.23</v>
      </c>
      <c r="I9164" s="545" t="s">
        <v>12643</v>
      </c>
      <c r="J9164" s="545" t="s">
        <v>13307</v>
      </c>
      <c r="K9164" s="545" t="s">
        <v>19166</v>
      </c>
      <c r="L9164" s="545" t="s">
        <v>13413</v>
      </c>
      <c r="M9164" s="548" t="s">
        <v>13758</v>
      </c>
      <c r="N9164" s="545" t="s">
        <v>13413</v>
      </c>
      <c r="O9164" s="545" t="s">
        <v>13413</v>
      </c>
      <c r="P9164" s="549">
        <v>6743</v>
      </c>
      <c r="Q9164" s="549">
        <v>1</v>
      </c>
      <c r="R9164" s="549">
        <v>6</v>
      </c>
      <c r="S9164" s="548">
        <v>2228</v>
      </c>
      <c r="T9164" s="548"/>
      <c r="U9164" s="99"/>
    </row>
    <row r="9165" spans="1:21" ht="19.5" customHeight="1">
      <c r="A9165" s="545">
        <v>103988</v>
      </c>
      <c r="B9165" s="545" t="s">
        <v>1294</v>
      </c>
      <c r="C9165" s="545" t="s">
        <v>216</v>
      </c>
      <c r="D9165" s="546"/>
      <c r="E9165" s="171" t="str">
        <f t="shared" si="143"/>
        <v>1900</v>
      </c>
      <c r="F9165" s="547">
        <v>0</v>
      </c>
      <c r="G9165" s="548">
        <v>0</v>
      </c>
      <c r="H9165" s="547">
        <v>0</v>
      </c>
      <c r="I9165" s="545" t="s">
        <v>12700</v>
      </c>
      <c r="J9165" s="545"/>
      <c r="K9165" s="545" t="s">
        <v>13413</v>
      </c>
      <c r="L9165" s="545" t="s">
        <v>14916</v>
      </c>
      <c r="M9165" s="548" t="s">
        <v>13868</v>
      </c>
      <c r="N9165" s="545" t="s">
        <v>13413</v>
      </c>
      <c r="O9165" s="545" t="s">
        <v>14917</v>
      </c>
      <c r="P9165" s="549">
        <v>6744</v>
      </c>
      <c r="Q9165" s="549">
        <v>2</v>
      </c>
      <c r="R9165" s="549">
        <v>117</v>
      </c>
      <c r="S9165" s="548"/>
      <c r="T9165" s="548"/>
      <c r="U9165" s="99"/>
    </row>
    <row r="9166" spans="1:21" ht="19.5" customHeight="1">
      <c r="A9166" s="545">
        <v>103989</v>
      </c>
      <c r="B9166" s="545" t="s">
        <v>4259</v>
      </c>
      <c r="C9166" s="545" t="s">
        <v>216</v>
      </c>
      <c r="D9166" s="546"/>
      <c r="E9166" s="171" t="str">
        <f t="shared" si="143"/>
        <v>1900</v>
      </c>
      <c r="F9166" s="547">
        <v>0</v>
      </c>
      <c r="G9166" s="548">
        <v>0</v>
      </c>
      <c r="H9166" s="547">
        <v>0</v>
      </c>
      <c r="I9166" s="545" t="s">
        <v>12973</v>
      </c>
      <c r="J9166" s="545"/>
      <c r="K9166" s="545" t="s">
        <v>13413</v>
      </c>
      <c r="L9166" s="545" t="s">
        <v>13413</v>
      </c>
      <c r="M9166" s="548" t="s">
        <v>13758</v>
      </c>
      <c r="N9166" s="545" t="s">
        <v>13413</v>
      </c>
      <c r="O9166" s="545" t="s">
        <v>13413</v>
      </c>
      <c r="P9166" s="549">
        <v>6745</v>
      </c>
      <c r="Q9166" s="549">
        <v>1</v>
      </c>
      <c r="R9166" s="549">
        <v>59</v>
      </c>
      <c r="S9166" s="548"/>
      <c r="T9166" s="548"/>
      <c r="U9166" s="99"/>
    </row>
    <row r="9167" spans="1:21" ht="19.5" customHeight="1">
      <c r="A9167" s="545">
        <v>103990</v>
      </c>
      <c r="B9167" s="545" t="s">
        <v>4397</v>
      </c>
      <c r="C9167" s="545" t="s">
        <v>216</v>
      </c>
      <c r="D9167" s="546"/>
      <c r="E9167" s="171" t="str">
        <f t="shared" si="143"/>
        <v>1900</v>
      </c>
      <c r="F9167" s="547">
        <v>0</v>
      </c>
      <c r="G9167" s="548">
        <v>0</v>
      </c>
      <c r="H9167" s="547">
        <v>0</v>
      </c>
      <c r="I9167" s="545" t="s">
        <v>12973</v>
      </c>
      <c r="J9167" s="545"/>
      <c r="K9167" s="545" t="s">
        <v>13413</v>
      </c>
      <c r="L9167" s="545" t="s">
        <v>13413</v>
      </c>
      <c r="M9167" s="548" t="s">
        <v>13758</v>
      </c>
      <c r="N9167" s="545" t="s">
        <v>13413</v>
      </c>
      <c r="O9167" s="545" t="s">
        <v>13413</v>
      </c>
      <c r="P9167" s="549">
        <v>6746</v>
      </c>
      <c r="Q9167" s="549">
        <v>1</v>
      </c>
      <c r="R9167" s="549">
        <v>59</v>
      </c>
      <c r="S9167" s="548"/>
      <c r="T9167" s="548"/>
      <c r="U9167" s="99"/>
    </row>
    <row r="9168" spans="1:21" ht="19.5" customHeight="1">
      <c r="A9168" s="545">
        <v>103991</v>
      </c>
      <c r="B9168" s="545" t="s">
        <v>4266</v>
      </c>
      <c r="C9168" s="545" t="s">
        <v>216</v>
      </c>
      <c r="D9168" s="546"/>
      <c r="E9168" s="171" t="str">
        <f t="shared" si="143"/>
        <v>1900</v>
      </c>
      <c r="F9168" s="547">
        <v>0</v>
      </c>
      <c r="G9168" s="548">
        <v>0</v>
      </c>
      <c r="H9168" s="547">
        <v>0</v>
      </c>
      <c r="I9168" s="545" t="s">
        <v>12973</v>
      </c>
      <c r="J9168" s="545"/>
      <c r="K9168" s="545" t="s">
        <v>13413</v>
      </c>
      <c r="L9168" s="545" t="s">
        <v>13413</v>
      </c>
      <c r="M9168" s="548" t="s">
        <v>13758</v>
      </c>
      <c r="N9168" s="545" t="s">
        <v>13413</v>
      </c>
      <c r="O9168" s="545" t="s">
        <v>13413</v>
      </c>
      <c r="P9168" s="549">
        <v>6747</v>
      </c>
      <c r="Q9168" s="549">
        <v>1</v>
      </c>
      <c r="R9168" s="549">
        <v>59</v>
      </c>
      <c r="S9168" s="548"/>
      <c r="T9168" s="548"/>
      <c r="U9168" s="99"/>
    </row>
    <row r="9169" spans="1:21" ht="19.5" customHeight="1">
      <c r="A9169" s="545">
        <v>103992</v>
      </c>
      <c r="B9169" s="545" t="s">
        <v>4117</v>
      </c>
      <c r="C9169" s="545" t="s">
        <v>206</v>
      </c>
      <c r="D9169" s="546"/>
      <c r="E9169" s="171" t="str">
        <f t="shared" si="143"/>
        <v>1900</v>
      </c>
      <c r="F9169" s="547">
        <v>0</v>
      </c>
      <c r="G9169" s="548">
        <v>0</v>
      </c>
      <c r="H9169" s="547">
        <v>0</v>
      </c>
      <c r="I9169" s="545" t="s">
        <v>12973</v>
      </c>
      <c r="J9169" s="545"/>
      <c r="K9169" s="545" t="s">
        <v>13413</v>
      </c>
      <c r="L9169" s="545" t="s">
        <v>13413</v>
      </c>
      <c r="M9169" s="548" t="s">
        <v>13758</v>
      </c>
      <c r="N9169" s="545" t="s">
        <v>13413</v>
      </c>
      <c r="O9169" s="545" t="s">
        <v>13413</v>
      </c>
      <c r="P9169" s="549">
        <v>6748</v>
      </c>
      <c r="Q9169" s="549">
        <v>1</v>
      </c>
      <c r="R9169" s="549">
        <v>59</v>
      </c>
      <c r="S9169" s="548"/>
      <c r="T9169" s="548"/>
      <c r="U9169" s="99"/>
    </row>
    <row r="9170" spans="1:21" ht="19.5" customHeight="1">
      <c r="A9170" s="545">
        <v>103993</v>
      </c>
      <c r="B9170" s="545" t="s">
        <v>10081</v>
      </c>
      <c r="C9170" s="545" t="s">
        <v>4504</v>
      </c>
      <c r="D9170" s="546"/>
      <c r="E9170" s="171" t="str">
        <f t="shared" si="143"/>
        <v>1900</v>
      </c>
      <c r="F9170" s="547">
        <v>0</v>
      </c>
      <c r="G9170" s="548">
        <v>0</v>
      </c>
      <c r="H9170" s="547">
        <v>0</v>
      </c>
      <c r="I9170" s="545" t="s">
        <v>12973</v>
      </c>
      <c r="J9170" s="545"/>
      <c r="K9170" s="545" t="s">
        <v>13413</v>
      </c>
      <c r="L9170" s="545" t="s">
        <v>13413</v>
      </c>
      <c r="M9170" s="548" t="s">
        <v>13758</v>
      </c>
      <c r="N9170" s="545" t="s">
        <v>13413</v>
      </c>
      <c r="O9170" s="545" t="s">
        <v>13413</v>
      </c>
      <c r="P9170" s="549">
        <v>6749</v>
      </c>
      <c r="Q9170" s="549">
        <v>1</v>
      </c>
      <c r="R9170" s="549">
        <v>59</v>
      </c>
      <c r="S9170" s="548"/>
      <c r="T9170" s="548"/>
      <c r="U9170" s="99"/>
    </row>
    <row r="9171" spans="1:21" ht="19.5" customHeight="1">
      <c r="A9171" s="545">
        <v>103994</v>
      </c>
      <c r="B9171" s="545" t="s">
        <v>4317</v>
      </c>
      <c r="C9171" s="545" t="s">
        <v>4504</v>
      </c>
      <c r="D9171" s="546"/>
      <c r="E9171" s="171" t="str">
        <f t="shared" si="143"/>
        <v>1900</v>
      </c>
      <c r="F9171" s="547">
        <v>0</v>
      </c>
      <c r="G9171" s="548">
        <v>0</v>
      </c>
      <c r="H9171" s="547">
        <v>0</v>
      </c>
      <c r="I9171" s="545" t="s">
        <v>12973</v>
      </c>
      <c r="J9171" s="545"/>
      <c r="K9171" s="545" t="s">
        <v>13413</v>
      </c>
      <c r="L9171" s="545" t="s">
        <v>13413</v>
      </c>
      <c r="M9171" s="548" t="s">
        <v>13758</v>
      </c>
      <c r="N9171" s="545" t="s">
        <v>13413</v>
      </c>
      <c r="O9171" s="545" t="s">
        <v>13413</v>
      </c>
      <c r="P9171" s="549">
        <v>6750</v>
      </c>
      <c r="Q9171" s="549">
        <v>1</v>
      </c>
      <c r="R9171" s="549">
        <v>59</v>
      </c>
      <c r="S9171" s="548"/>
      <c r="T9171" s="548"/>
      <c r="U9171" s="99"/>
    </row>
    <row r="9172" spans="1:21" ht="19.5" customHeight="1">
      <c r="A9172" s="545">
        <v>103995</v>
      </c>
      <c r="B9172" s="545" t="s">
        <v>4076</v>
      </c>
      <c r="C9172" s="545" t="s">
        <v>216</v>
      </c>
      <c r="D9172" s="546"/>
      <c r="E9172" s="171" t="str">
        <f t="shared" si="143"/>
        <v>1900</v>
      </c>
      <c r="F9172" s="547">
        <v>0</v>
      </c>
      <c r="G9172" s="548">
        <v>0</v>
      </c>
      <c r="H9172" s="547">
        <v>0</v>
      </c>
      <c r="I9172" s="545" t="s">
        <v>12973</v>
      </c>
      <c r="J9172" s="545"/>
      <c r="K9172" s="545" t="s">
        <v>13413</v>
      </c>
      <c r="L9172" s="545" t="s">
        <v>13413</v>
      </c>
      <c r="M9172" s="548" t="s">
        <v>13758</v>
      </c>
      <c r="N9172" s="545" t="s">
        <v>13413</v>
      </c>
      <c r="O9172" s="545" t="s">
        <v>13413</v>
      </c>
      <c r="P9172" s="549">
        <v>6751</v>
      </c>
      <c r="Q9172" s="549">
        <v>1</v>
      </c>
      <c r="R9172" s="549">
        <v>59</v>
      </c>
      <c r="S9172" s="548"/>
      <c r="T9172" s="548"/>
      <c r="U9172" s="99"/>
    </row>
    <row r="9173" spans="1:21" ht="19.5" customHeight="1">
      <c r="A9173" s="545">
        <v>103996</v>
      </c>
      <c r="B9173" s="545" t="s">
        <v>3981</v>
      </c>
      <c r="C9173" s="545" t="s">
        <v>221</v>
      </c>
      <c r="D9173" s="546"/>
      <c r="E9173" s="171" t="str">
        <f t="shared" si="143"/>
        <v>1900</v>
      </c>
      <c r="F9173" s="547">
        <v>0</v>
      </c>
      <c r="G9173" s="548">
        <v>0</v>
      </c>
      <c r="H9173" s="547">
        <v>0</v>
      </c>
      <c r="I9173" s="545" t="s">
        <v>12966</v>
      </c>
      <c r="J9173" s="545"/>
      <c r="K9173" s="545" t="s">
        <v>13413</v>
      </c>
      <c r="L9173" s="545" t="s">
        <v>13413</v>
      </c>
      <c r="M9173" s="548" t="s">
        <v>13758</v>
      </c>
      <c r="N9173" s="545" t="s">
        <v>13413</v>
      </c>
      <c r="O9173" s="545" t="s">
        <v>13413</v>
      </c>
      <c r="P9173" s="549">
        <v>6752</v>
      </c>
      <c r="Q9173" s="549">
        <v>1</v>
      </c>
      <c r="R9173" s="549">
        <v>41</v>
      </c>
      <c r="S9173" s="548"/>
      <c r="T9173" s="548"/>
      <c r="U9173" s="99"/>
    </row>
    <row r="9174" spans="1:21" ht="19.5" customHeight="1">
      <c r="A9174" s="545">
        <v>103997</v>
      </c>
      <c r="B9174" s="545" t="s">
        <v>4186</v>
      </c>
      <c r="C9174" s="545" t="s">
        <v>786</v>
      </c>
      <c r="D9174" s="546"/>
      <c r="E9174" s="171" t="str">
        <f t="shared" si="143"/>
        <v>1900</v>
      </c>
      <c r="F9174" s="547">
        <v>0</v>
      </c>
      <c r="G9174" s="548">
        <v>0</v>
      </c>
      <c r="H9174" s="547">
        <v>0</v>
      </c>
      <c r="I9174" s="545" t="s">
        <v>12973</v>
      </c>
      <c r="J9174" s="545"/>
      <c r="K9174" s="545" t="s">
        <v>13413</v>
      </c>
      <c r="L9174" s="545" t="s">
        <v>13413</v>
      </c>
      <c r="M9174" s="548" t="s">
        <v>13758</v>
      </c>
      <c r="N9174" s="545" t="s">
        <v>13413</v>
      </c>
      <c r="O9174" s="545" t="s">
        <v>13413</v>
      </c>
      <c r="P9174" s="549">
        <v>6753</v>
      </c>
      <c r="Q9174" s="549">
        <v>1</v>
      </c>
      <c r="R9174" s="549">
        <v>59</v>
      </c>
      <c r="S9174" s="548"/>
      <c r="T9174" s="548"/>
      <c r="U9174" s="99"/>
    </row>
    <row r="9175" spans="1:21" ht="19.5" customHeight="1">
      <c r="A9175" s="545">
        <v>103998</v>
      </c>
      <c r="B9175" s="545" t="s">
        <v>4178</v>
      </c>
      <c r="C9175" s="545" t="s">
        <v>221</v>
      </c>
      <c r="D9175" s="546"/>
      <c r="E9175" s="171" t="str">
        <f t="shared" si="143"/>
        <v>1900</v>
      </c>
      <c r="F9175" s="547">
        <v>0</v>
      </c>
      <c r="G9175" s="548">
        <v>0</v>
      </c>
      <c r="H9175" s="547">
        <v>0</v>
      </c>
      <c r="I9175" s="545" t="s">
        <v>12973</v>
      </c>
      <c r="J9175" s="545"/>
      <c r="K9175" s="545" t="s">
        <v>13413</v>
      </c>
      <c r="L9175" s="545" t="s">
        <v>13413</v>
      </c>
      <c r="M9175" s="548" t="s">
        <v>13758</v>
      </c>
      <c r="N9175" s="545" t="s">
        <v>13413</v>
      </c>
      <c r="O9175" s="545" t="s">
        <v>13413</v>
      </c>
      <c r="P9175" s="549">
        <v>6754</v>
      </c>
      <c r="Q9175" s="549">
        <v>1</v>
      </c>
      <c r="R9175" s="549">
        <v>59</v>
      </c>
      <c r="S9175" s="548"/>
      <c r="T9175" s="548"/>
      <c r="U9175" s="99"/>
    </row>
    <row r="9176" spans="1:21" ht="19.5" customHeight="1">
      <c r="A9176" s="545">
        <v>104000</v>
      </c>
      <c r="B9176" s="545" t="s">
        <v>2008</v>
      </c>
      <c r="C9176" s="545" t="s">
        <v>4468</v>
      </c>
      <c r="D9176" s="546">
        <v>46052</v>
      </c>
      <c r="E9176" s="171" t="str">
        <f t="shared" si="143"/>
        <v>2026</v>
      </c>
      <c r="F9176" s="547">
        <v>45914</v>
      </c>
      <c r="G9176" s="548">
        <v>0.19</v>
      </c>
      <c r="H9176" s="547">
        <v>38583.19</v>
      </c>
      <c r="I9176" s="545" t="s">
        <v>12637</v>
      </c>
      <c r="J9176" s="545" t="s">
        <v>13307</v>
      </c>
      <c r="K9176" s="545" t="s">
        <v>19167</v>
      </c>
      <c r="L9176" s="545" t="s">
        <v>13413</v>
      </c>
      <c r="M9176" s="548" t="s">
        <v>13758</v>
      </c>
      <c r="N9176" s="545" t="s">
        <v>13413</v>
      </c>
      <c r="O9176" s="545" t="s">
        <v>13413</v>
      </c>
      <c r="P9176" s="549">
        <v>6755</v>
      </c>
      <c r="Q9176" s="549">
        <v>1</v>
      </c>
      <c r="R9176" s="549">
        <v>13</v>
      </c>
      <c r="S9176" s="548">
        <v>2228</v>
      </c>
      <c r="T9176" s="548"/>
      <c r="U9176" s="99"/>
    </row>
    <row r="9177" spans="1:21" ht="19.5" customHeight="1">
      <c r="A9177" s="545">
        <v>104001</v>
      </c>
      <c r="B9177" s="545" t="s">
        <v>6234</v>
      </c>
      <c r="C9177" s="545" t="s">
        <v>216</v>
      </c>
      <c r="D9177" s="546">
        <v>45708</v>
      </c>
      <c r="E9177" s="171" t="str">
        <f t="shared" si="143"/>
        <v>2025</v>
      </c>
      <c r="F9177" s="547">
        <v>3115906.84</v>
      </c>
      <c r="G9177" s="548">
        <v>0.19</v>
      </c>
      <c r="H9177" s="547">
        <v>2618409.11</v>
      </c>
      <c r="I9177" s="545" t="s">
        <v>12637</v>
      </c>
      <c r="J9177" s="545" t="s">
        <v>13307</v>
      </c>
      <c r="K9177" s="545" t="s">
        <v>13413</v>
      </c>
      <c r="L9177" s="545" t="s">
        <v>13413</v>
      </c>
      <c r="M9177" s="548" t="s">
        <v>13758</v>
      </c>
      <c r="N9177" s="545" t="s">
        <v>13413</v>
      </c>
      <c r="O9177" s="545" t="s">
        <v>13413</v>
      </c>
      <c r="P9177" s="549">
        <v>6756</v>
      </c>
      <c r="Q9177" s="549">
        <v>1</v>
      </c>
      <c r="R9177" s="549">
        <v>13</v>
      </c>
      <c r="S9177" s="548">
        <v>2228</v>
      </c>
      <c r="T9177" s="548"/>
      <c r="U9177" s="99"/>
    </row>
    <row r="9178" spans="1:21" ht="19.5" customHeight="1">
      <c r="A9178" s="545">
        <v>104002</v>
      </c>
      <c r="B9178" s="545" t="s">
        <v>12990</v>
      </c>
      <c r="C9178" s="545" t="s">
        <v>216</v>
      </c>
      <c r="D9178" s="546"/>
      <c r="E9178" s="171" t="str">
        <f t="shared" si="143"/>
        <v>1900</v>
      </c>
      <c r="F9178" s="547">
        <v>0</v>
      </c>
      <c r="G9178" s="548">
        <v>0</v>
      </c>
      <c r="H9178" s="547">
        <v>0</v>
      </c>
      <c r="I9178" s="545" t="s">
        <v>12973</v>
      </c>
      <c r="J9178" s="545"/>
      <c r="K9178" s="545" t="s">
        <v>13413</v>
      </c>
      <c r="L9178" s="545" t="s">
        <v>13413</v>
      </c>
      <c r="M9178" s="548" t="s">
        <v>13758</v>
      </c>
      <c r="N9178" s="545" t="s">
        <v>13413</v>
      </c>
      <c r="O9178" s="545" t="s">
        <v>13413</v>
      </c>
      <c r="P9178" s="549">
        <v>6757</v>
      </c>
      <c r="Q9178" s="549">
        <v>1</v>
      </c>
      <c r="R9178" s="549">
        <v>59</v>
      </c>
      <c r="S9178" s="548"/>
      <c r="T9178" s="548"/>
      <c r="U9178" s="99"/>
    </row>
    <row r="9179" spans="1:21" ht="19.5" customHeight="1">
      <c r="A9179" s="545">
        <v>104003</v>
      </c>
      <c r="B9179" s="545" t="s">
        <v>4077</v>
      </c>
      <c r="C9179" s="545" t="s">
        <v>216</v>
      </c>
      <c r="D9179" s="546"/>
      <c r="E9179" s="171" t="str">
        <f t="shared" si="143"/>
        <v>1900</v>
      </c>
      <c r="F9179" s="547">
        <v>0</v>
      </c>
      <c r="G9179" s="548">
        <v>0</v>
      </c>
      <c r="H9179" s="547">
        <v>0</v>
      </c>
      <c r="I9179" s="545" t="s">
        <v>12973</v>
      </c>
      <c r="J9179" s="545"/>
      <c r="K9179" s="545" t="s">
        <v>13413</v>
      </c>
      <c r="L9179" s="545" t="s">
        <v>13413</v>
      </c>
      <c r="M9179" s="548" t="s">
        <v>13758</v>
      </c>
      <c r="N9179" s="545" t="s">
        <v>13413</v>
      </c>
      <c r="O9179" s="545" t="s">
        <v>13413</v>
      </c>
      <c r="P9179" s="549">
        <v>6758</v>
      </c>
      <c r="Q9179" s="549">
        <v>1</v>
      </c>
      <c r="R9179" s="549">
        <v>59</v>
      </c>
      <c r="S9179" s="548"/>
      <c r="T9179" s="548"/>
      <c r="U9179" s="99"/>
    </row>
    <row r="9180" spans="1:21" ht="19.5" customHeight="1">
      <c r="A9180" s="545">
        <v>104005</v>
      </c>
      <c r="B9180" s="545" t="s">
        <v>4222</v>
      </c>
      <c r="C9180" s="545" t="s">
        <v>786</v>
      </c>
      <c r="D9180" s="546"/>
      <c r="E9180" s="171" t="str">
        <f t="shared" si="143"/>
        <v>1900</v>
      </c>
      <c r="F9180" s="547">
        <v>0</v>
      </c>
      <c r="G9180" s="548">
        <v>0</v>
      </c>
      <c r="H9180" s="547">
        <v>0</v>
      </c>
      <c r="I9180" s="545" t="s">
        <v>12973</v>
      </c>
      <c r="J9180" s="545"/>
      <c r="K9180" s="545" t="s">
        <v>13413</v>
      </c>
      <c r="L9180" s="545" t="s">
        <v>13413</v>
      </c>
      <c r="M9180" s="548" t="s">
        <v>13758</v>
      </c>
      <c r="N9180" s="545" t="s">
        <v>13413</v>
      </c>
      <c r="O9180" s="545" t="s">
        <v>13413</v>
      </c>
      <c r="P9180" s="549">
        <v>6759</v>
      </c>
      <c r="Q9180" s="549">
        <v>1</v>
      </c>
      <c r="R9180" s="549">
        <v>59</v>
      </c>
      <c r="S9180" s="548"/>
      <c r="T9180" s="548"/>
      <c r="U9180" s="99"/>
    </row>
    <row r="9181" spans="1:21" ht="19.5" customHeight="1">
      <c r="A9181" s="545">
        <v>104006</v>
      </c>
      <c r="B9181" s="545" t="s">
        <v>1488</v>
      </c>
      <c r="C9181" s="545" t="s">
        <v>216</v>
      </c>
      <c r="D9181" s="546">
        <v>46052</v>
      </c>
      <c r="E9181" s="171" t="str">
        <f t="shared" si="143"/>
        <v>2026</v>
      </c>
      <c r="F9181" s="547">
        <v>39317</v>
      </c>
      <c r="G9181" s="548">
        <v>0.19</v>
      </c>
      <c r="H9181" s="547">
        <v>33039.5</v>
      </c>
      <c r="I9181" s="545" t="s">
        <v>12685</v>
      </c>
      <c r="J9181" s="545" t="s">
        <v>13307</v>
      </c>
      <c r="K9181" s="545" t="s">
        <v>13413</v>
      </c>
      <c r="L9181" s="545" t="s">
        <v>13413</v>
      </c>
      <c r="M9181" s="548" t="s">
        <v>13758</v>
      </c>
      <c r="N9181" s="545" t="s">
        <v>13413</v>
      </c>
      <c r="O9181" s="545" t="s">
        <v>13413</v>
      </c>
      <c r="P9181" s="549">
        <v>6760</v>
      </c>
      <c r="Q9181" s="549">
        <v>1</v>
      </c>
      <c r="R9181" s="549">
        <v>11</v>
      </c>
      <c r="S9181" s="548">
        <v>2228</v>
      </c>
      <c r="T9181" s="548"/>
      <c r="U9181" s="99"/>
    </row>
    <row r="9182" spans="1:21" ht="19.5" customHeight="1">
      <c r="A9182" s="545">
        <v>104007</v>
      </c>
      <c r="B9182" s="545" t="s">
        <v>10080</v>
      </c>
      <c r="C9182" s="545" t="s">
        <v>209</v>
      </c>
      <c r="D9182" s="546"/>
      <c r="E9182" s="171" t="str">
        <f t="shared" si="143"/>
        <v>1900</v>
      </c>
      <c r="F9182" s="547">
        <v>0</v>
      </c>
      <c r="G9182" s="548">
        <v>0</v>
      </c>
      <c r="H9182" s="547">
        <v>0</v>
      </c>
      <c r="I9182" s="545" t="s">
        <v>12643</v>
      </c>
      <c r="J9182" s="545"/>
      <c r="K9182" s="545" t="s">
        <v>13413</v>
      </c>
      <c r="L9182" s="545" t="s">
        <v>13413</v>
      </c>
      <c r="M9182" s="548" t="s">
        <v>13758</v>
      </c>
      <c r="N9182" s="545" t="s">
        <v>13413</v>
      </c>
      <c r="O9182" s="545" t="s">
        <v>13413</v>
      </c>
      <c r="P9182" s="549">
        <v>6761</v>
      </c>
      <c r="Q9182" s="549">
        <v>1</v>
      </c>
      <c r="R9182" s="549">
        <v>6</v>
      </c>
      <c r="S9182" s="548"/>
      <c r="T9182" s="548"/>
      <c r="U9182" s="99"/>
    </row>
    <row r="9183" spans="1:21" ht="19.5" customHeight="1">
      <c r="A9183" s="545">
        <v>104008</v>
      </c>
      <c r="B9183" s="545" t="s">
        <v>10079</v>
      </c>
      <c r="C9183" s="545" t="s">
        <v>4504</v>
      </c>
      <c r="D9183" s="546"/>
      <c r="E9183" s="171" t="str">
        <f t="shared" si="143"/>
        <v>1900</v>
      </c>
      <c r="F9183" s="547">
        <v>0</v>
      </c>
      <c r="G9183" s="548">
        <v>0</v>
      </c>
      <c r="H9183" s="547">
        <v>0</v>
      </c>
      <c r="I9183" s="545" t="s">
        <v>12668</v>
      </c>
      <c r="J9183" s="545"/>
      <c r="K9183" s="545" t="s">
        <v>13413</v>
      </c>
      <c r="L9183" s="545" t="s">
        <v>13413</v>
      </c>
      <c r="M9183" s="548" t="s">
        <v>13868</v>
      </c>
      <c r="N9183" s="545" t="s">
        <v>13413</v>
      </c>
      <c r="O9183" s="545" t="s">
        <v>13413</v>
      </c>
      <c r="P9183" s="549">
        <v>6762</v>
      </c>
      <c r="Q9183" s="549">
        <v>2</v>
      </c>
      <c r="R9183" s="549">
        <v>7</v>
      </c>
      <c r="S9183" s="548"/>
      <c r="T9183" s="548"/>
      <c r="U9183" s="99"/>
    </row>
    <row r="9184" spans="1:21" ht="19.5" customHeight="1">
      <c r="A9184" s="545">
        <v>104009</v>
      </c>
      <c r="B9184" s="545" t="s">
        <v>4198</v>
      </c>
      <c r="C9184" s="545" t="s">
        <v>216</v>
      </c>
      <c r="D9184" s="546"/>
      <c r="E9184" s="171" t="str">
        <f t="shared" si="143"/>
        <v>1900</v>
      </c>
      <c r="F9184" s="547">
        <v>0</v>
      </c>
      <c r="G9184" s="548">
        <v>0</v>
      </c>
      <c r="H9184" s="547">
        <v>0</v>
      </c>
      <c r="I9184" s="545" t="s">
        <v>12973</v>
      </c>
      <c r="J9184" s="545"/>
      <c r="K9184" s="545" t="s">
        <v>13413</v>
      </c>
      <c r="L9184" s="545" t="s">
        <v>13413</v>
      </c>
      <c r="M9184" s="548" t="s">
        <v>13758</v>
      </c>
      <c r="N9184" s="545" t="s">
        <v>13413</v>
      </c>
      <c r="O9184" s="545" t="s">
        <v>13413</v>
      </c>
      <c r="P9184" s="549">
        <v>6763</v>
      </c>
      <c r="Q9184" s="549">
        <v>1</v>
      </c>
      <c r="R9184" s="549">
        <v>59</v>
      </c>
      <c r="S9184" s="548"/>
      <c r="T9184" s="548"/>
      <c r="U9184" s="99"/>
    </row>
    <row r="9185" spans="1:21" ht="19.5" customHeight="1">
      <c r="A9185" s="545">
        <v>104010</v>
      </c>
      <c r="B9185" s="545" t="s">
        <v>4392</v>
      </c>
      <c r="C9185" s="545" t="s">
        <v>216</v>
      </c>
      <c r="D9185" s="546"/>
      <c r="E9185" s="171" t="str">
        <f t="shared" si="143"/>
        <v>1900</v>
      </c>
      <c r="F9185" s="547">
        <v>0</v>
      </c>
      <c r="G9185" s="548">
        <v>0</v>
      </c>
      <c r="H9185" s="547">
        <v>0</v>
      </c>
      <c r="I9185" s="545" t="s">
        <v>12973</v>
      </c>
      <c r="J9185" s="545"/>
      <c r="K9185" s="545" t="s">
        <v>13413</v>
      </c>
      <c r="L9185" s="545" t="s">
        <v>13413</v>
      </c>
      <c r="M9185" s="548" t="s">
        <v>13758</v>
      </c>
      <c r="N9185" s="545" t="s">
        <v>13413</v>
      </c>
      <c r="O9185" s="545" t="s">
        <v>13413</v>
      </c>
      <c r="P9185" s="549">
        <v>6764</v>
      </c>
      <c r="Q9185" s="549">
        <v>1</v>
      </c>
      <c r="R9185" s="549">
        <v>59</v>
      </c>
      <c r="S9185" s="548"/>
      <c r="T9185" s="548"/>
      <c r="U9185" s="99"/>
    </row>
    <row r="9186" spans="1:21" ht="19.5" customHeight="1">
      <c r="A9186" s="545">
        <v>104011</v>
      </c>
      <c r="B9186" s="545" t="s">
        <v>6233</v>
      </c>
      <c r="C9186" s="545" t="s">
        <v>216</v>
      </c>
      <c r="D9186" s="546">
        <v>45708</v>
      </c>
      <c r="E9186" s="171" t="str">
        <f t="shared" si="143"/>
        <v>2025</v>
      </c>
      <c r="F9186" s="547">
        <v>118.58</v>
      </c>
      <c r="G9186" s="548">
        <v>0.19</v>
      </c>
      <c r="H9186" s="547">
        <v>99.65</v>
      </c>
      <c r="I9186" s="545" t="s">
        <v>12659</v>
      </c>
      <c r="J9186" s="545" t="s">
        <v>13307</v>
      </c>
      <c r="K9186" s="545" t="s">
        <v>13413</v>
      </c>
      <c r="L9186" s="545" t="s">
        <v>13413</v>
      </c>
      <c r="M9186" s="548" t="s">
        <v>13758</v>
      </c>
      <c r="N9186" s="545" t="s">
        <v>13413</v>
      </c>
      <c r="O9186" s="545" t="s">
        <v>13413</v>
      </c>
      <c r="P9186" s="549">
        <v>6765</v>
      </c>
      <c r="Q9186" s="549">
        <v>1</v>
      </c>
      <c r="R9186" s="549">
        <v>116</v>
      </c>
      <c r="S9186" s="548">
        <v>2228</v>
      </c>
      <c r="T9186" s="548"/>
      <c r="U9186" s="99"/>
    </row>
    <row r="9187" spans="1:21" ht="19.5" customHeight="1">
      <c r="A9187" s="545">
        <v>104012</v>
      </c>
      <c r="B9187" s="545" t="s">
        <v>4267</v>
      </c>
      <c r="C9187" s="545" t="s">
        <v>216</v>
      </c>
      <c r="D9187" s="546"/>
      <c r="E9187" s="171" t="str">
        <f t="shared" si="143"/>
        <v>1900</v>
      </c>
      <c r="F9187" s="547">
        <v>0</v>
      </c>
      <c r="G9187" s="548">
        <v>0</v>
      </c>
      <c r="H9187" s="547">
        <v>0</v>
      </c>
      <c r="I9187" s="545" t="s">
        <v>12973</v>
      </c>
      <c r="J9187" s="545"/>
      <c r="K9187" s="545" t="s">
        <v>13413</v>
      </c>
      <c r="L9187" s="545" t="s">
        <v>13413</v>
      </c>
      <c r="M9187" s="548" t="s">
        <v>13758</v>
      </c>
      <c r="N9187" s="545" t="s">
        <v>13413</v>
      </c>
      <c r="O9187" s="545" t="s">
        <v>13413</v>
      </c>
      <c r="P9187" s="549">
        <v>6766</v>
      </c>
      <c r="Q9187" s="549">
        <v>1</v>
      </c>
      <c r="R9187" s="549">
        <v>59</v>
      </c>
      <c r="S9187" s="548"/>
      <c r="T9187" s="548"/>
      <c r="U9187" s="99"/>
    </row>
    <row r="9188" spans="1:21" ht="19.5" customHeight="1">
      <c r="A9188" s="545">
        <v>104013</v>
      </c>
      <c r="B9188" s="545" t="s">
        <v>4069</v>
      </c>
      <c r="C9188" s="545" t="s">
        <v>216</v>
      </c>
      <c r="D9188" s="546"/>
      <c r="E9188" s="171" t="str">
        <f t="shared" si="143"/>
        <v>1900</v>
      </c>
      <c r="F9188" s="547">
        <v>0</v>
      </c>
      <c r="G9188" s="548">
        <v>0</v>
      </c>
      <c r="H9188" s="547">
        <v>0</v>
      </c>
      <c r="I9188" s="545" t="s">
        <v>12973</v>
      </c>
      <c r="J9188" s="545"/>
      <c r="K9188" s="545" t="s">
        <v>13413</v>
      </c>
      <c r="L9188" s="545" t="s">
        <v>13413</v>
      </c>
      <c r="M9188" s="548" t="s">
        <v>13758</v>
      </c>
      <c r="N9188" s="545" t="s">
        <v>13413</v>
      </c>
      <c r="O9188" s="545" t="s">
        <v>13413</v>
      </c>
      <c r="P9188" s="549">
        <v>6767</v>
      </c>
      <c r="Q9188" s="549">
        <v>1</v>
      </c>
      <c r="R9188" s="549">
        <v>59</v>
      </c>
      <c r="S9188" s="548"/>
      <c r="T9188" s="548"/>
      <c r="U9188" s="99"/>
    </row>
    <row r="9189" spans="1:21" ht="19.5" customHeight="1">
      <c r="A9189" s="545">
        <v>104015</v>
      </c>
      <c r="B9189" s="545" t="s">
        <v>4429</v>
      </c>
      <c r="C9189" s="545" t="s">
        <v>216</v>
      </c>
      <c r="D9189" s="546"/>
      <c r="E9189" s="171" t="str">
        <f t="shared" si="143"/>
        <v>1900</v>
      </c>
      <c r="F9189" s="547">
        <v>0</v>
      </c>
      <c r="G9189" s="548">
        <v>0</v>
      </c>
      <c r="H9189" s="547">
        <v>0</v>
      </c>
      <c r="I9189" s="545" t="s">
        <v>12973</v>
      </c>
      <c r="J9189" s="545"/>
      <c r="K9189" s="545" t="s">
        <v>13413</v>
      </c>
      <c r="L9189" s="545" t="s">
        <v>13413</v>
      </c>
      <c r="M9189" s="548" t="s">
        <v>13758</v>
      </c>
      <c r="N9189" s="545" t="s">
        <v>13413</v>
      </c>
      <c r="O9189" s="545" t="s">
        <v>13413</v>
      </c>
      <c r="P9189" s="549">
        <v>6768</v>
      </c>
      <c r="Q9189" s="549">
        <v>1</v>
      </c>
      <c r="R9189" s="549">
        <v>59</v>
      </c>
      <c r="S9189" s="548"/>
      <c r="T9189" s="548"/>
      <c r="U9189" s="99"/>
    </row>
    <row r="9190" spans="1:21" ht="19.5" customHeight="1">
      <c r="A9190" s="545">
        <v>104016</v>
      </c>
      <c r="B9190" s="545" t="s">
        <v>4297</v>
      </c>
      <c r="C9190" s="545" t="s">
        <v>216</v>
      </c>
      <c r="D9190" s="546"/>
      <c r="E9190" s="171" t="str">
        <f t="shared" si="143"/>
        <v>1900</v>
      </c>
      <c r="F9190" s="547">
        <v>0</v>
      </c>
      <c r="G9190" s="548">
        <v>0</v>
      </c>
      <c r="H9190" s="547">
        <v>0</v>
      </c>
      <c r="I9190" s="545" t="s">
        <v>12973</v>
      </c>
      <c r="J9190" s="545"/>
      <c r="K9190" s="545" t="s">
        <v>13413</v>
      </c>
      <c r="L9190" s="545" t="s">
        <v>13413</v>
      </c>
      <c r="M9190" s="548" t="s">
        <v>13758</v>
      </c>
      <c r="N9190" s="545" t="s">
        <v>13413</v>
      </c>
      <c r="O9190" s="545" t="s">
        <v>13413</v>
      </c>
      <c r="P9190" s="549">
        <v>6769</v>
      </c>
      <c r="Q9190" s="549">
        <v>1</v>
      </c>
      <c r="R9190" s="549">
        <v>59</v>
      </c>
      <c r="S9190" s="548"/>
      <c r="T9190" s="548"/>
      <c r="U9190" s="99"/>
    </row>
    <row r="9191" spans="1:21" ht="19.5" customHeight="1">
      <c r="A9191" s="545">
        <v>104017</v>
      </c>
      <c r="B9191" s="545" t="s">
        <v>4181</v>
      </c>
      <c r="C9191" s="545" t="s">
        <v>206</v>
      </c>
      <c r="D9191" s="546"/>
      <c r="E9191" s="171" t="str">
        <f t="shared" si="143"/>
        <v>1900</v>
      </c>
      <c r="F9191" s="547">
        <v>0</v>
      </c>
      <c r="G9191" s="548">
        <v>0</v>
      </c>
      <c r="H9191" s="547">
        <v>0</v>
      </c>
      <c r="I9191" s="545" t="s">
        <v>12973</v>
      </c>
      <c r="J9191" s="545"/>
      <c r="K9191" s="545" t="s">
        <v>13413</v>
      </c>
      <c r="L9191" s="545" t="s">
        <v>13413</v>
      </c>
      <c r="M9191" s="548" t="s">
        <v>13758</v>
      </c>
      <c r="N9191" s="545" t="s">
        <v>13413</v>
      </c>
      <c r="O9191" s="545" t="s">
        <v>13413</v>
      </c>
      <c r="P9191" s="549">
        <v>6770</v>
      </c>
      <c r="Q9191" s="549">
        <v>1</v>
      </c>
      <c r="R9191" s="549">
        <v>59</v>
      </c>
      <c r="S9191" s="548"/>
      <c r="T9191" s="548"/>
      <c r="U9191" s="99"/>
    </row>
    <row r="9192" spans="1:21" ht="19.5" customHeight="1">
      <c r="A9192" s="545">
        <v>104018</v>
      </c>
      <c r="B9192" s="545" t="s">
        <v>4139</v>
      </c>
      <c r="C9192" s="545" t="s">
        <v>216</v>
      </c>
      <c r="D9192" s="546">
        <v>43592</v>
      </c>
      <c r="E9192" s="171" t="str">
        <f t="shared" si="143"/>
        <v>2019</v>
      </c>
      <c r="F9192" s="547">
        <v>10700</v>
      </c>
      <c r="G9192" s="548">
        <v>0.19</v>
      </c>
      <c r="H9192" s="547">
        <v>8991.6</v>
      </c>
      <c r="I9192" s="545" t="s">
        <v>12973</v>
      </c>
      <c r="J9192" s="545" t="s">
        <v>13302</v>
      </c>
      <c r="K9192" s="545" t="s">
        <v>13413</v>
      </c>
      <c r="L9192" s="545" t="s">
        <v>13413</v>
      </c>
      <c r="M9192" s="548" t="s">
        <v>13758</v>
      </c>
      <c r="N9192" s="545" t="s">
        <v>13413</v>
      </c>
      <c r="O9192" s="545" t="s">
        <v>13413</v>
      </c>
      <c r="P9192" s="549">
        <v>6771</v>
      </c>
      <c r="Q9192" s="549">
        <v>1</v>
      </c>
      <c r="R9192" s="549">
        <v>59</v>
      </c>
      <c r="S9192" s="548">
        <v>2219</v>
      </c>
      <c r="T9192" s="548"/>
      <c r="U9192" s="99"/>
    </row>
    <row r="9193" spans="1:21" ht="19.5" customHeight="1">
      <c r="A9193" s="545">
        <v>104019</v>
      </c>
      <c r="B9193" s="545" t="s">
        <v>1358</v>
      </c>
      <c r="C9193" s="545" t="s">
        <v>216</v>
      </c>
      <c r="D9193" s="546">
        <v>44591</v>
      </c>
      <c r="E9193" s="171" t="str">
        <f t="shared" si="143"/>
        <v>2022</v>
      </c>
      <c r="F9193" s="547">
        <v>2339</v>
      </c>
      <c r="G9193" s="548">
        <v>0.19</v>
      </c>
      <c r="H9193" s="547">
        <v>1965.55</v>
      </c>
      <c r="I9193" s="545" t="s">
        <v>12659</v>
      </c>
      <c r="J9193" s="545" t="s">
        <v>13297</v>
      </c>
      <c r="K9193" s="545" t="s">
        <v>13413</v>
      </c>
      <c r="L9193" s="545" t="s">
        <v>13413</v>
      </c>
      <c r="M9193" s="548" t="s">
        <v>13758</v>
      </c>
      <c r="N9193" s="545" t="s">
        <v>13413</v>
      </c>
      <c r="O9193" s="545" t="s">
        <v>13413</v>
      </c>
      <c r="P9193" s="549">
        <v>6772</v>
      </c>
      <c r="Q9193" s="549">
        <v>1</v>
      </c>
      <c r="R9193" s="549">
        <v>116</v>
      </c>
      <c r="S9193" s="548">
        <v>2257</v>
      </c>
      <c r="T9193" s="548"/>
      <c r="U9193" s="99"/>
    </row>
    <row r="9194" spans="1:21" ht="19.5" customHeight="1">
      <c r="A9194" s="545">
        <v>104020</v>
      </c>
      <c r="B9194" s="545" t="s">
        <v>4376</v>
      </c>
      <c r="C9194" s="545" t="s">
        <v>216</v>
      </c>
      <c r="D9194" s="546"/>
      <c r="E9194" s="171" t="str">
        <f t="shared" si="143"/>
        <v>1900</v>
      </c>
      <c r="F9194" s="547">
        <v>0</v>
      </c>
      <c r="G9194" s="548">
        <v>0</v>
      </c>
      <c r="H9194" s="547">
        <v>0</v>
      </c>
      <c r="I9194" s="545" t="s">
        <v>12973</v>
      </c>
      <c r="J9194" s="545"/>
      <c r="K9194" s="545" t="s">
        <v>13413</v>
      </c>
      <c r="L9194" s="545" t="s">
        <v>13413</v>
      </c>
      <c r="M9194" s="548" t="s">
        <v>13758</v>
      </c>
      <c r="N9194" s="545" t="s">
        <v>13413</v>
      </c>
      <c r="O9194" s="545" t="s">
        <v>13413</v>
      </c>
      <c r="P9194" s="549">
        <v>6773</v>
      </c>
      <c r="Q9194" s="549">
        <v>1</v>
      </c>
      <c r="R9194" s="549">
        <v>59</v>
      </c>
      <c r="S9194" s="548"/>
      <c r="T9194" s="548"/>
      <c r="U9194" s="99"/>
    </row>
    <row r="9195" spans="1:21" ht="19.5" customHeight="1">
      <c r="A9195" s="545">
        <v>104021</v>
      </c>
      <c r="B9195" s="545" t="s">
        <v>4395</v>
      </c>
      <c r="C9195" s="545" t="s">
        <v>216</v>
      </c>
      <c r="D9195" s="546"/>
      <c r="E9195" s="171" t="str">
        <f t="shared" si="143"/>
        <v>1900</v>
      </c>
      <c r="F9195" s="547">
        <v>0</v>
      </c>
      <c r="G9195" s="548">
        <v>0</v>
      </c>
      <c r="H9195" s="547">
        <v>0</v>
      </c>
      <c r="I9195" s="545" t="s">
        <v>12973</v>
      </c>
      <c r="J9195" s="545"/>
      <c r="K9195" s="545" t="s">
        <v>13413</v>
      </c>
      <c r="L9195" s="545" t="s">
        <v>13413</v>
      </c>
      <c r="M9195" s="548" t="s">
        <v>13758</v>
      </c>
      <c r="N9195" s="545" t="s">
        <v>13413</v>
      </c>
      <c r="O9195" s="545" t="s">
        <v>13413</v>
      </c>
      <c r="P9195" s="549">
        <v>6774</v>
      </c>
      <c r="Q9195" s="549">
        <v>1</v>
      </c>
      <c r="R9195" s="549">
        <v>59</v>
      </c>
      <c r="S9195" s="548"/>
      <c r="T9195" s="548"/>
      <c r="U9195" s="99"/>
    </row>
    <row r="9196" spans="1:21" ht="19.5" customHeight="1">
      <c r="A9196" s="545">
        <v>104022</v>
      </c>
      <c r="B9196" s="545" t="s">
        <v>10078</v>
      </c>
      <c r="C9196" s="545" t="s">
        <v>216</v>
      </c>
      <c r="D9196" s="546"/>
      <c r="E9196" s="171" t="str">
        <f t="shared" si="143"/>
        <v>1900</v>
      </c>
      <c r="F9196" s="547">
        <v>0</v>
      </c>
      <c r="G9196" s="548">
        <v>0</v>
      </c>
      <c r="H9196" s="547">
        <v>0</v>
      </c>
      <c r="I9196" s="545" t="s">
        <v>12973</v>
      </c>
      <c r="J9196" s="545"/>
      <c r="K9196" s="545" t="s">
        <v>13413</v>
      </c>
      <c r="L9196" s="545" t="s">
        <v>13413</v>
      </c>
      <c r="M9196" s="548" t="s">
        <v>13758</v>
      </c>
      <c r="N9196" s="545" t="s">
        <v>13413</v>
      </c>
      <c r="O9196" s="545" t="s">
        <v>13413</v>
      </c>
      <c r="P9196" s="549">
        <v>6775</v>
      </c>
      <c r="Q9196" s="549">
        <v>1</v>
      </c>
      <c r="R9196" s="549">
        <v>59</v>
      </c>
      <c r="S9196" s="548"/>
      <c r="T9196" s="548"/>
      <c r="U9196" s="99"/>
    </row>
    <row r="9197" spans="1:21" ht="19.5" customHeight="1">
      <c r="A9197" s="545">
        <v>104023</v>
      </c>
      <c r="B9197" s="545" t="s">
        <v>4362</v>
      </c>
      <c r="C9197" s="545" t="s">
        <v>4504</v>
      </c>
      <c r="D9197" s="546"/>
      <c r="E9197" s="171" t="str">
        <f t="shared" si="143"/>
        <v>1900</v>
      </c>
      <c r="F9197" s="547">
        <v>0</v>
      </c>
      <c r="G9197" s="548">
        <v>0</v>
      </c>
      <c r="H9197" s="547">
        <v>0</v>
      </c>
      <c r="I9197" s="545" t="s">
        <v>12973</v>
      </c>
      <c r="J9197" s="545"/>
      <c r="K9197" s="545" t="s">
        <v>13413</v>
      </c>
      <c r="L9197" s="545" t="s">
        <v>13413</v>
      </c>
      <c r="M9197" s="548" t="s">
        <v>13758</v>
      </c>
      <c r="N9197" s="545" t="s">
        <v>13413</v>
      </c>
      <c r="O9197" s="545" t="s">
        <v>13413</v>
      </c>
      <c r="P9197" s="549">
        <v>6776</v>
      </c>
      <c r="Q9197" s="549">
        <v>1</v>
      </c>
      <c r="R9197" s="549">
        <v>59</v>
      </c>
      <c r="S9197" s="548"/>
      <c r="T9197" s="548"/>
      <c r="U9197" s="99"/>
    </row>
    <row r="9198" spans="1:21" ht="19.5" customHeight="1">
      <c r="A9198" s="545">
        <v>104024</v>
      </c>
      <c r="B9198" s="545" t="s">
        <v>1242</v>
      </c>
      <c r="C9198" s="545" t="s">
        <v>209</v>
      </c>
      <c r="D9198" s="546"/>
      <c r="E9198" s="171" t="str">
        <f t="shared" si="143"/>
        <v>1900</v>
      </c>
      <c r="F9198" s="547">
        <v>0</v>
      </c>
      <c r="G9198" s="548">
        <v>0</v>
      </c>
      <c r="H9198" s="547">
        <v>0</v>
      </c>
      <c r="I9198" s="545" t="s">
        <v>12701</v>
      </c>
      <c r="J9198" s="545"/>
      <c r="K9198" s="545" t="s">
        <v>13413</v>
      </c>
      <c r="L9198" s="545" t="s">
        <v>13413</v>
      </c>
      <c r="M9198" s="548" t="s">
        <v>13758</v>
      </c>
      <c r="N9198" s="545" t="s">
        <v>13413</v>
      </c>
      <c r="O9198" s="545" t="s">
        <v>13413</v>
      </c>
      <c r="P9198" s="549">
        <v>6777</v>
      </c>
      <c r="Q9198" s="549">
        <v>1</v>
      </c>
      <c r="R9198" s="549">
        <v>10</v>
      </c>
      <c r="S9198" s="548"/>
      <c r="T9198" s="548"/>
      <c r="U9198" s="99"/>
    </row>
    <row r="9199" spans="1:21" ht="19.5" customHeight="1">
      <c r="A9199" s="545">
        <v>104025</v>
      </c>
      <c r="B9199" s="545" t="s">
        <v>4090</v>
      </c>
      <c r="C9199" s="545" t="s">
        <v>216</v>
      </c>
      <c r="D9199" s="546"/>
      <c r="E9199" s="171" t="str">
        <f t="shared" si="143"/>
        <v>1900</v>
      </c>
      <c r="F9199" s="547">
        <v>0</v>
      </c>
      <c r="G9199" s="548">
        <v>0</v>
      </c>
      <c r="H9199" s="547">
        <v>0</v>
      </c>
      <c r="I9199" s="545" t="s">
        <v>12973</v>
      </c>
      <c r="J9199" s="545"/>
      <c r="K9199" s="545" t="s">
        <v>13413</v>
      </c>
      <c r="L9199" s="545" t="s">
        <v>13413</v>
      </c>
      <c r="M9199" s="548" t="s">
        <v>13758</v>
      </c>
      <c r="N9199" s="545" t="s">
        <v>13413</v>
      </c>
      <c r="O9199" s="545" t="s">
        <v>13413</v>
      </c>
      <c r="P9199" s="549">
        <v>6778</v>
      </c>
      <c r="Q9199" s="549">
        <v>1</v>
      </c>
      <c r="R9199" s="549">
        <v>59</v>
      </c>
      <c r="S9199" s="548"/>
      <c r="T9199" s="548"/>
      <c r="U9199" s="99"/>
    </row>
    <row r="9200" spans="1:21" ht="19.5" customHeight="1">
      <c r="A9200" s="545">
        <v>104026</v>
      </c>
      <c r="B9200" s="545" t="s">
        <v>4070</v>
      </c>
      <c r="C9200" s="545" t="s">
        <v>216</v>
      </c>
      <c r="D9200" s="546"/>
      <c r="E9200" s="171" t="str">
        <f t="shared" si="143"/>
        <v>1900</v>
      </c>
      <c r="F9200" s="547">
        <v>0</v>
      </c>
      <c r="G9200" s="548">
        <v>0</v>
      </c>
      <c r="H9200" s="547">
        <v>0</v>
      </c>
      <c r="I9200" s="545" t="s">
        <v>12973</v>
      </c>
      <c r="J9200" s="545"/>
      <c r="K9200" s="545" t="s">
        <v>13413</v>
      </c>
      <c r="L9200" s="545" t="s">
        <v>13413</v>
      </c>
      <c r="M9200" s="548" t="s">
        <v>13758</v>
      </c>
      <c r="N9200" s="545" t="s">
        <v>13413</v>
      </c>
      <c r="O9200" s="545" t="s">
        <v>13413</v>
      </c>
      <c r="P9200" s="549">
        <v>6779</v>
      </c>
      <c r="Q9200" s="549">
        <v>1</v>
      </c>
      <c r="R9200" s="549">
        <v>59</v>
      </c>
      <c r="S9200" s="548"/>
      <c r="T9200" s="548"/>
      <c r="U9200" s="99"/>
    </row>
    <row r="9201" spans="1:21" ht="19.5" customHeight="1">
      <c r="A9201" s="545">
        <v>104027</v>
      </c>
      <c r="B9201" s="545" t="s">
        <v>10077</v>
      </c>
      <c r="C9201" s="545" t="s">
        <v>216</v>
      </c>
      <c r="D9201" s="546"/>
      <c r="E9201" s="171" t="str">
        <f t="shared" si="143"/>
        <v>1900</v>
      </c>
      <c r="F9201" s="547">
        <v>0</v>
      </c>
      <c r="G9201" s="548">
        <v>0</v>
      </c>
      <c r="H9201" s="547">
        <v>0</v>
      </c>
      <c r="I9201" s="545" t="s">
        <v>12973</v>
      </c>
      <c r="J9201" s="545"/>
      <c r="K9201" s="545" t="s">
        <v>13413</v>
      </c>
      <c r="L9201" s="545" t="s">
        <v>13413</v>
      </c>
      <c r="M9201" s="548" t="s">
        <v>13758</v>
      </c>
      <c r="N9201" s="545" t="s">
        <v>13413</v>
      </c>
      <c r="O9201" s="545" t="s">
        <v>13413</v>
      </c>
      <c r="P9201" s="549">
        <v>6780</v>
      </c>
      <c r="Q9201" s="549">
        <v>1</v>
      </c>
      <c r="R9201" s="549">
        <v>59</v>
      </c>
      <c r="S9201" s="548"/>
      <c r="T9201" s="548"/>
      <c r="U9201" s="99"/>
    </row>
    <row r="9202" spans="1:21" ht="19.5" customHeight="1">
      <c r="A9202" s="545">
        <v>104028</v>
      </c>
      <c r="B9202" s="545" t="s">
        <v>6594</v>
      </c>
      <c r="C9202" s="545" t="s">
        <v>216</v>
      </c>
      <c r="D9202" s="546">
        <v>46052</v>
      </c>
      <c r="E9202" s="171" t="str">
        <f t="shared" si="143"/>
        <v>2026</v>
      </c>
      <c r="F9202" s="547">
        <v>1533</v>
      </c>
      <c r="G9202" s="548">
        <v>0.19</v>
      </c>
      <c r="H9202" s="547">
        <v>1288.24</v>
      </c>
      <c r="I9202" s="545" t="s">
        <v>12637</v>
      </c>
      <c r="J9202" s="545" t="s">
        <v>13307</v>
      </c>
      <c r="K9202" s="545" t="s">
        <v>13413</v>
      </c>
      <c r="L9202" s="545" t="s">
        <v>13413</v>
      </c>
      <c r="M9202" s="548" t="s">
        <v>13758</v>
      </c>
      <c r="N9202" s="545" t="s">
        <v>13413</v>
      </c>
      <c r="O9202" s="545" t="s">
        <v>13413</v>
      </c>
      <c r="P9202" s="549">
        <v>6781</v>
      </c>
      <c r="Q9202" s="549">
        <v>1</v>
      </c>
      <c r="R9202" s="549">
        <v>13</v>
      </c>
      <c r="S9202" s="548">
        <v>2228</v>
      </c>
      <c r="T9202" s="548"/>
      <c r="U9202" s="99"/>
    </row>
    <row r="9203" spans="1:21" ht="19.5" customHeight="1">
      <c r="A9203" s="545">
        <v>104029</v>
      </c>
      <c r="B9203" s="545" t="s">
        <v>10076</v>
      </c>
      <c r="C9203" s="545" t="s">
        <v>216</v>
      </c>
      <c r="D9203" s="546"/>
      <c r="E9203" s="171" t="str">
        <f t="shared" si="143"/>
        <v>1900</v>
      </c>
      <c r="F9203" s="547">
        <v>0</v>
      </c>
      <c r="G9203" s="548">
        <v>0</v>
      </c>
      <c r="H9203" s="547">
        <v>0</v>
      </c>
      <c r="I9203" s="545" t="s">
        <v>12973</v>
      </c>
      <c r="J9203" s="545"/>
      <c r="K9203" s="545" t="s">
        <v>13413</v>
      </c>
      <c r="L9203" s="545" t="s">
        <v>13413</v>
      </c>
      <c r="M9203" s="548" t="s">
        <v>13758</v>
      </c>
      <c r="N9203" s="545" t="s">
        <v>13413</v>
      </c>
      <c r="O9203" s="545" t="s">
        <v>13413</v>
      </c>
      <c r="P9203" s="549">
        <v>6782</v>
      </c>
      <c r="Q9203" s="549">
        <v>1</v>
      </c>
      <c r="R9203" s="549">
        <v>59</v>
      </c>
      <c r="S9203" s="548"/>
      <c r="T9203" s="548"/>
      <c r="U9203" s="99"/>
    </row>
    <row r="9204" spans="1:21" ht="19.5" customHeight="1">
      <c r="A9204" s="545">
        <v>104030</v>
      </c>
      <c r="B9204" s="545" t="s">
        <v>10075</v>
      </c>
      <c r="C9204" s="545" t="s">
        <v>216</v>
      </c>
      <c r="D9204" s="546"/>
      <c r="E9204" s="171" t="str">
        <f t="shared" si="143"/>
        <v>1900</v>
      </c>
      <c r="F9204" s="547">
        <v>0</v>
      </c>
      <c r="G9204" s="548">
        <v>0</v>
      </c>
      <c r="H9204" s="547">
        <v>0</v>
      </c>
      <c r="I9204" s="545" t="s">
        <v>12973</v>
      </c>
      <c r="J9204" s="545"/>
      <c r="K9204" s="545" t="s">
        <v>13413</v>
      </c>
      <c r="L9204" s="545" t="s">
        <v>13413</v>
      </c>
      <c r="M9204" s="548" t="s">
        <v>13758</v>
      </c>
      <c r="N9204" s="545" t="s">
        <v>13413</v>
      </c>
      <c r="O9204" s="545" t="s">
        <v>13413</v>
      </c>
      <c r="P9204" s="549">
        <v>6783</v>
      </c>
      <c r="Q9204" s="549">
        <v>1</v>
      </c>
      <c r="R9204" s="549">
        <v>59</v>
      </c>
      <c r="S9204" s="548"/>
      <c r="T9204" s="548"/>
      <c r="U9204" s="99"/>
    </row>
    <row r="9205" spans="1:21" ht="19.5" customHeight="1">
      <c r="A9205" s="545">
        <v>104031</v>
      </c>
      <c r="B9205" s="545" t="s">
        <v>4172</v>
      </c>
      <c r="C9205" s="545" t="s">
        <v>216</v>
      </c>
      <c r="D9205" s="546"/>
      <c r="E9205" s="171" t="str">
        <f t="shared" si="143"/>
        <v>1900</v>
      </c>
      <c r="F9205" s="547">
        <v>0</v>
      </c>
      <c r="G9205" s="548">
        <v>0</v>
      </c>
      <c r="H9205" s="547">
        <v>0</v>
      </c>
      <c r="I9205" s="545" t="s">
        <v>12973</v>
      </c>
      <c r="J9205" s="545"/>
      <c r="K9205" s="545" t="s">
        <v>13413</v>
      </c>
      <c r="L9205" s="545" t="s">
        <v>13413</v>
      </c>
      <c r="M9205" s="548" t="s">
        <v>13758</v>
      </c>
      <c r="N9205" s="545" t="s">
        <v>13413</v>
      </c>
      <c r="O9205" s="545" t="s">
        <v>13413</v>
      </c>
      <c r="P9205" s="549">
        <v>6784</v>
      </c>
      <c r="Q9205" s="549">
        <v>1</v>
      </c>
      <c r="R9205" s="549">
        <v>59</v>
      </c>
      <c r="S9205" s="548"/>
      <c r="T9205" s="548"/>
      <c r="U9205" s="99"/>
    </row>
    <row r="9206" spans="1:21" ht="19.5" customHeight="1">
      <c r="A9206" s="545">
        <v>104032</v>
      </c>
      <c r="B9206" s="545" t="s">
        <v>10074</v>
      </c>
      <c r="C9206" s="545" t="s">
        <v>216</v>
      </c>
      <c r="D9206" s="546"/>
      <c r="E9206" s="171" t="str">
        <f t="shared" si="143"/>
        <v>1900</v>
      </c>
      <c r="F9206" s="547">
        <v>0</v>
      </c>
      <c r="G9206" s="548">
        <v>0</v>
      </c>
      <c r="H9206" s="547">
        <v>0</v>
      </c>
      <c r="I9206" s="545" t="s">
        <v>12973</v>
      </c>
      <c r="J9206" s="545"/>
      <c r="K9206" s="545" t="s">
        <v>13413</v>
      </c>
      <c r="L9206" s="545" t="s">
        <v>13413</v>
      </c>
      <c r="M9206" s="548" t="s">
        <v>13758</v>
      </c>
      <c r="N9206" s="545" t="s">
        <v>13413</v>
      </c>
      <c r="O9206" s="545" t="s">
        <v>13413</v>
      </c>
      <c r="P9206" s="549">
        <v>6785</v>
      </c>
      <c r="Q9206" s="549">
        <v>1</v>
      </c>
      <c r="R9206" s="549">
        <v>59</v>
      </c>
      <c r="S9206" s="548"/>
      <c r="T9206" s="548"/>
      <c r="U9206" s="99"/>
    </row>
    <row r="9207" spans="1:21" ht="19.5" customHeight="1">
      <c r="A9207" s="545">
        <v>104033</v>
      </c>
      <c r="B9207" s="545" t="s">
        <v>4241</v>
      </c>
      <c r="C9207" s="545" t="s">
        <v>216</v>
      </c>
      <c r="D9207" s="546"/>
      <c r="E9207" s="171" t="str">
        <f t="shared" si="143"/>
        <v>1900</v>
      </c>
      <c r="F9207" s="547">
        <v>0</v>
      </c>
      <c r="G9207" s="548">
        <v>0</v>
      </c>
      <c r="H9207" s="547">
        <v>0</v>
      </c>
      <c r="I9207" s="545" t="s">
        <v>12973</v>
      </c>
      <c r="J9207" s="545"/>
      <c r="K9207" s="545" t="s">
        <v>13413</v>
      </c>
      <c r="L9207" s="545" t="s">
        <v>13413</v>
      </c>
      <c r="M9207" s="548" t="s">
        <v>13758</v>
      </c>
      <c r="N9207" s="545" t="s">
        <v>13413</v>
      </c>
      <c r="O9207" s="545" t="s">
        <v>13413</v>
      </c>
      <c r="P9207" s="549">
        <v>6786</v>
      </c>
      <c r="Q9207" s="549">
        <v>1</v>
      </c>
      <c r="R9207" s="549">
        <v>59</v>
      </c>
      <c r="S9207" s="548"/>
      <c r="T9207" s="548"/>
      <c r="U9207" s="99"/>
    </row>
    <row r="9208" spans="1:21" ht="19.5" customHeight="1">
      <c r="A9208" s="545">
        <v>104035</v>
      </c>
      <c r="B9208" s="545" t="s">
        <v>1966</v>
      </c>
      <c r="C9208" s="545" t="s">
        <v>209</v>
      </c>
      <c r="D9208" s="546"/>
      <c r="E9208" s="171" t="str">
        <f t="shared" si="143"/>
        <v>1900</v>
      </c>
      <c r="F9208" s="547">
        <v>0</v>
      </c>
      <c r="G9208" s="548">
        <v>0</v>
      </c>
      <c r="H9208" s="547">
        <v>0</v>
      </c>
      <c r="I9208" s="545" t="s">
        <v>12637</v>
      </c>
      <c r="J9208" s="545"/>
      <c r="K9208" s="545" t="s">
        <v>13413</v>
      </c>
      <c r="L9208" s="545" t="s">
        <v>13413</v>
      </c>
      <c r="M9208" s="548" t="s">
        <v>13758</v>
      </c>
      <c r="N9208" s="545" t="s">
        <v>13413</v>
      </c>
      <c r="O9208" s="545" t="s">
        <v>13413</v>
      </c>
      <c r="P9208" s="549">
        <v>6787</v>
      </c>
      <c r="Q9208" s="549">
        <v>1</v>
      </c>
      <c r="R9208" s="549">
        <v>13</v>
      </c>
      <c r="S9208" s="548"/>
      <c r="T9208" s="548"/>
      <c r="U9208" s="99"/>
    </row>
    <row r="9209" spans="1:21" ht="19.5" customHeight="1">
      <c r="A9209" s="545">
        <v>104036</v>
      </c>
      <c r="B9209" s="545" t="s">
        <v>1965</v>
      </c>
      <c r="C9209" s="545" t="s">
        <v>209</v>
      </c>
      <c r="D9209" s="546"/>
      <c r="E9209" s="171" t="str">
        <f t="shared" si="143"/>
        <v>1900</v>
      </c>
      <c r="F9209" s="547">
        <v>0</v>
      </c>
      <c r="G9209" s="548">
        <v>0</v>
      </c>
      <c r="H9209" s="547">
        <v>0</v>
      </c>
      <c r="I9209" s="545" t="s">
        <v>12637</v>
      </c>
      <c r="J9209" s="545"/>
      <c r="K9209" s="545" t="s">
        <v>13413</v>
      </c>
      <c r="L9209" s="545" t="s">
        <v>13413</v>
      </c>
      <c r="M9209" s="548" t="s">
        <v>13758</v>
      </c>
      <c r="N9209" s="545" t="s">
        <v>13413</v>
      </c>
      <c r="O9209" s="545" t="s">
        <v>13413</v>
      </c>
      <c r="P9209" s="549">
        <v>6788</v>
      </c>
      <c r="Q9209" s="549">
        <v>1</v>
      </c>
      <c r="R9209" s="549">
        <v>13</v>
      </c>
      <c r="S9209" s="548"/>
      <c r="T9209" s="548"/>
      <c r="U9209" s="99"/>
    </row>
    <row r="9210" spans="1:21" ht="19.5" customHeight="1">
      <c r="A9210" s="545">
        <v>104037</v>
      </c>
      <c r="B9210" s="545" t="s">
        <v>10073</v>
      </c>
      <c r="C9210" s="545" t="s">
        <v>216</v>
      </c>
      <c r="D9210" s="546"/>
      <c r="E9210" s="171" t="str">
        <f t="shared" si="143"/>
        <v>1900</v>
      </c>
      <c r="F9210" s="547">
        <v>0</v>
      </c>
      <c r="G9210" s="548">
        <v>0</v>
      </c>
      <c r="H9210" s="547">
        <v>0</v>
      </c>
      <c r="I9210" s="545" t="s">
        <v>12973</v>
      </c>
      <c r="J9210" s="545"/>
      <c r="K9210" s="545" t="s">
        <v>13413</v>
      </c>
      <c r="L9210" s="545" t="s">
        <v>13413</v>
      </c>
      <c r="M9210" s="548" t="s">
        <v>13758</v>
      </c>
      <c r="N9210" s="545" t="s">
        <v>13413</v>
      </c>
      <c r="O9210" s="545" t="s">
        <v>13413</v>
      </c>
      <c r="P9210" s="549">
        <v>6789</v>
      </c>
      <c r="Q9210" s="549">
        <v>1</v>
      </c>
      <c r="R9210" s="549">
        <v>59</v>
      </c>
      <c r="S9210" s="548"/>
      <c r="T9210" s="548"/>
      <c r="U9210" s="99"/>
    </row>
    <row r="9211" spans="1:21" ht="19.5" customHeight="1">
      <c r="A9211" s="545">
        <v>104038</v>
      </c>
      <c r="B9211" s="545" t="s">
        <v>4177</v>
      </c>
      <c r="C9211" s="545" t="s">
        <v>221</v>
      </c>
      <c r="D9211" s="546"/>
      <c r="E9211" s="171" t="str">
        <f t="shared" si="143"/>
        <v>1900</v>
      </c>
      <c r="F9211" s="547">
        <v>0</v>
      </c>
      <c r="G9211" s="548">
        <v>0</v>
      </c>
      <c r="H9211" s="547">
        <v>0</v>
      </c>
      <c r="I9211" s="545" t="s">
        <v>12973</v>
      </c>
      <c r="J9211" s="545"/>
      <c r="K9211" s="545" t="s">
        <v>13413</v>
      </c>
      <c r="L9211" s="545" t="s">
        <v>13413</v>
      </c>
      <c r="M9211" s="548" t="s">
        <v>13758</v>
      </c>
      <c r="N9211" s="545" t="s">
        <v>13413</v>
      </c>
      <c r="O9211" s="545" t="s">
        <v>13413</v>
      </c>
      <c r="P9211" s="549">
        <v>6790</v>
      </c>
      <c r="Q9211" s="549">
        <v>1</v>
      </c>
      <c r="R9211" s="549">
        <v>59</v>
      </c>
      <c r="S9211" s="548"/>
      <c r="T9211" s="548"/>
      <c r="U9211" s="99"/>
    </row>
    <row r="9212" spans="1:21" ht="19.5" customHeight="1">
      <c r="A9212" s="545">
        <v>104039</v>
      </c>
      <c r="B9212" s="545" t="s">
        <v>2455</v>
      </c>
      <c r="C9212" s="545" t="s">
        <v>209</v>
      </c>
      <c r="D9212" s="546"/>
      <c r="E9212" s="171" t="str">
        <f t="shared" si="143"/>
        <v>1900</v>
      </c>
      <c r="F9212" s="547">
        <v>0</v>
      </c>
      <c r="G9212" s="548">
        <v>0</v>
      </c>
      <c r="H9212" s="547">
        <v>0</v>
      </c>
      <c r="I9212" s="545" t="s">
        <v>12676</v>
      </c>
      <c r="J9212" s="545"/>
      <c r="K9212" s="545" t="s">
        <v>13413</v>
      </c>
      <c r="L9212" s="545" t="s">
        <v>13413</v>
      </c>
      <c r="M9212" s="548" t="s">
        <v>13758</v>
      </c>
      <c r="N9212" s="545" t="s">
        <v>13413</v>
      </c>
      <c r="O9212" s="545" t="s">
        <v>13413</v>
      </c>
      <c r="P9212" s="549">
        <v>6791</v>
      </c>
      <c r="Q9212" s="549">
        <v>1</v>
      </c>
      <c r="R9212" s="549">
        <v>14</v>
      </c>
      <c r="S9212" s="548"/>
      <c r="T9212" s="548"/>
      <c r="U9212" s="99"/>
    </row>
    <row r="9213" spans="1:21" ht="19.5" customHeight="1">
      <c r="A9213" s="545">
        <v>104040</v>
      </c>
      <c r="B9213" s="545" t="s">
        <v>6232</v>
      </c>
      <c r="C9213" s="545" t="s">
        <v>206</v>
      </c>
      <c r="D9213" s="546">
        <v>46052</v>
      </c>
      <c r="E9213" s="171" t="str">
        <f t="shared" si="143"/>
        <v>2026</v>
      </c>
      <c r="F9213" s="547">
        <v>84569</v>
      </c>
      <c r="G9213" s="548">
        <v>0.19</v>
      </c>
      <c r="H9213" s="547">
        <v>71066.39</v>
      </c>
      <c r="I9213" s="545" t="s">
        <v>12969</v>
      </c>
      <c r="J9213" s="545" t="s">
        <v>13307</v>
      </c>
      <c r="K9213" s="545" t="s">
        <v>19168</v>
      </c>
      <c r="L9213" s="545" t="s">
        <v>13413</v>
      </c>
      <c r="M9213" s="548" t="s">
        <v>13758</v>
      </c>
      <c r="N9213" s="545" t="s">
        <v>13413</v>
      </c>
      <c r="O9213" s="545" t="s">
        <v>13413</v>
      </c>
      <c r="P9213" s="549">
        <v>6792</v>
      </c>
      <c r="Q9213" s="549">
        <v>1</v>
      </c>
      <c r="R9213" s="549">
        <v>30</v>
      </c>
      <c r="S9213" s="548">
        <v>2228</v>
      </c>
      <c r="T9213" s="548"/>
      <c r="U9213" s="99"/>
    </row>
    <row r="9214" spans="1:21" ht="19.5" customHeight="1">
      <c r="A9214" s="545">
        <v>104041</v>
      </c>
      <c r="B9214" s="545" t="s">
        <v>10072</v>
      </c>
      <c r="C9214" s="545" t="s">
        <v>216</v>
      </c>
      <c r="D9214" s="546"/>
      <c r="E9214" s="171" t="str">
        <f t="shared" si="143"/>
        <v>1900</v>
      </c>
      <c r="F9214" s="547">
        <v>0</v>
      </c>
      <c r="G9214" s="548">
        <v>0</v>
      </c>
      <c r="H9214" s="547">
        <v>0</v>
      </c>
      <c r="I9214" s="545" t="s">
        <v>12637</v>
      </c>
      <c r="J9214" s="545"/>
      <c r="K9214" s="545" t="s">
        <v>19169</v>
      </c>
      <c r="L9214" s="545" t="s">
        <v>13413</v>
      </c>
      <c r="M9214" s="548" t="s">
        <v>13758</v>
      </c>
      <c r="N9214" s="545" t="s">
        <v>13413</v>
      </c>
      <c r="O9214" s="545" t="s">
        <v>13413</v>
      </c>
      <c r="P9214" s="549">
        <v>6793</v>
      </c>
      <c r="Q9214" s="549">
        <v>1</v>
      </c>
      <c r="R9214" s="549">
        <v>13</v>
      </c>
      <c r="S9214" s="548"/>
      <c r="T9214" s="548"/>
      <c r="U9214" s="99"/>
    </row>
    <row r="9215" spans="1:21" ht="19.5" customHeight="1">
      <c r="A9215" s="545">
        <v>104042</v>
      </c>
      <c r="B9215" s="545" t="s">
        <v>4829</v>
      </c>
      <c r="C9215" s="545" t="s">
        <v>216</v>
      </c>
      <c r="D9215" s="546">
        <v>46052</v>
      </c>
      <c r="E9215" s="171" t="str">
        <f t="shared" si="143"/>
        <v>2026</v>
      </c>
      <c r="F9215" s="547">
        <v>241988</v>
      </c>
      <c r="G9215" s="548">
        <v>0.19</v>
      </c>
      <c r="H9215" s="547">
        <v>203351.26</v>
      </c>
      <c r="I9215" s="545" t="s">
        <v>12637</v>
      </c>
      <c r="J9215" s="545" t="s">
        <v>13307</v>
      </c>
      <c r="K9215" s="545" t="s">
        <v>13413</v>
      </c>
      <c r="L9215" s="545" t="s">
        <v>13413</v>
      </c>
      <c r="M9215" s="548" t="s">
        <v>13758</v>
      </c>
      <c r="N9215" s="545" t="s">
        <v>13413</v>
      </c>
      <c r="O9215" s="545" t="s">
        <v>13413</v>
      </c>
      <c r="P9215" s="549">
        <v>6794</v>
      </c>
      <c r="Q9215" s="549">
        <v>1</v>
      </c>
      <c r="R9215" s="549">
        <v>13</v>
      </c>
      <c r="S9215" s="548">
        <v>2228</v>
      </c>
      <c r="T9215" s="548"/>
      <c r="U9215" s="99"/>
    </row>
    <row r="9216" spans="1:21" ht="19.5" customHeight="1">
      <c r="A9216" s="545">
        <v>104043</v>
      </c>
      <c r="B9216" s="545" t="s">
        <v>2142</v>
      </c>
      <c r="C9216" s="545" t="s">
        <v>216</v>
      </c>
      <c r="D9216" s="546"/>
      <c r="E9216" s="171" t="str">
        <f t="shared" si="143"/>
        <v>1900</v>
      </c>
      <c r="F9216" s="547">
        <v>0</v>
      </c>
      <c r="G9216" s="548">
        <v>0</v>
      </c>
      <c r="H9216" s="547">
        <v>0</v>
      </c>
      <c r="I9216" s="545" t="s">
        <v>12637</v>
      </c>
      <c r="J9216" s="545"/>
      <c r="K9216" s="545" t="s">
        <v>13413</v>
      </c>
      <c r="L9216" s="545" t="s">
        <v>13413</v>
      </c>
      <c r="M9216" s="548" t="s">
        <v>13758</v>
      </c>
      <c r="N9216" s="545" t="s">
        <v>13413</v>
      </c>
      <c r="O9216" s="545" t="s">
        <v>13413</v>
      </c>
      <c r="P9216" s="549">
        <v>6795</v>
      </c>
      <c r="Q9216" s="549">
        <v>1</v>
      </c>
      <c r="R9216" s="549">
        <v>13</v>
      </c>
      <c r="S9216" s="548"/>
      <c r="T9216" s="548"/>
      <c r="U9216" s="99"/>
    </row>
    <row r="9217" spans="1:21" ht="19.5" customHeight="1">
      <c r="A9217" s="545">
        <v>104044</v>
      </c>
      <c r="B9217" s="545" t="s">
        <v>2042</v>
      </c>
      <c r="C9217" s="545" t="s">
        <v>216</v>
      </c>
      <c r="D9217" s="546"/>
      <c r="E9217" s="171" t="str">
        <f t="shared" si="143"/>
        <v>1900</v>
      </c>
      <c r="F9217" s="547">
        <v>0</v>
      </c>
      <c r="G9217" s="548">
        <v>0</v>
      </c>
      <c r="H9217" s="547">
        <v>0</v>
      </c>
      <c r="I9217" s="545" t="s">
        <v>12637</v>
      </c>
      <c r="J9217" s="545"/>
      <c r="K9217" s="545" t="s">
        <v>13413</v>
      </c>
      <c r="L9217" s="545" t="s">
        <v>13413</v>
      </c>
      <c r="M9217" s="548" t="s">
        <v>13758</v>
      </c>
      <c r="N9217" s="545" t="s">
        <v>13413</v>
      </c>
      <c r="O9217" s="545" t="s">
        <v>13413</v>
      </c>
      <c r="P9217" s="549">
        <v>6796</v>
      </c>
      <c r="Q9217" s="549">
        <v>1</v>
      </c>
      <c r="R9217" s="549">
        <v>13</v>
      </c>
      <c r="S9217" s="548"/>
      <c r="T9217" s="548"/>
      <c r="U9217" s="99"/>
    </row>
    <row r="9218" spans="1:21" ht="19.5" customHeight="1">
      <c r="A9218" s="545">
        <v>104045</v>
      </c>
      <c r="B9218" s="545" t="s">
        <v>10071</v>
      </c>
      <c r="C9218" s="545" t="s">
        <v>216</v>
      </c>
      <c r="D9218" s="546"/>
      <c r="E9218" s="171" t="str">
        <f t="shared" si="143"/>
        <v>1900</v>
      </c>
      <c r="F9218" s="547">
        <v>0</v>
      </c>
      <c r="G9218" s="548">
        <v>0</v>
      </c>
      <c r="H9218" s="547">
        <v>0</v>
      </c>
      <c r="I9218" s="545" t="s">
        <v>12637</v>
      </c>
      <c r="J9218" s="545"/>
      <c r="K9218" s="545" t="s">
        <v>13413</v>
      </c>
      <c r="L9218" s="545" t="s">
        <v>13413</v>
      </c>
      <c r="M9218" s="548" t="s">
        <v>13758</v>
      </c>
      <c r="N9218" s="545" t="s">
        <v>13413</v>
      </c>
      <c r="O9218" s="545" t="s">
        <v>13413</v>
      </c>
      <c r="P9218" s="549">
        <v>6797</v>
      </c>
      <c r="Q9218" s="549">
        <v>1</v>
      </c>
      <c r="R9218" s="549">
        <v>13</v>
      </c>
      <c r="S9218" s="548"/>
      <c r="T9218" s="548"/>
      <c r="U9218" s="99"/>
    </row>
    <row r="9219" spans="1:21" ht="19.5" customHeight="1">
      <c r="A9219" s="545">
        <v>104047</v>
      </c>
      <c r="B9219" s="545" t="s">
        <v>10070</v>
      </c>
      <c r="C9219" s="545" t="s">
        <v>216</v>
      </c>
      <c r="D9219" s="546"/>
      <c r="E9219" s="171" t="str">
        <f t="shared" si="143"/>
        <v>1900</v>
      </c>
      <c r="F9219" s="547">
        <v>0</v>
      </c>
      <c r="G9219" s="548">
        <v>0</v>
      </c>
      <c r="H9219" s="547">
        <v>0</v>
      </c>
      <c r="I9219" s="545" t="s">
        <v>12758</v>
      </c>
      <c r="J9219" s="545"/>
      <c r="K9219" s="545" t="s">
        <v>19170</v>
      </c>
      <c r="L9219" s="545" t="s">
        <v>13413</v>
      </c>
      <c r="M9219" s="548" t="s">
        <v>13758</v>
      </c>
      <c r="N9219" s="545" t="s">
        <v>13413</v>
      </c>
      <c r="O9219" s="545" t="s">
        <v>13413</v>
      </c>
      <c r="P9219" s="549">
        <v>6798</v>
      </c>
      <c r="Q9219" s="549">
        <v>1</v>
      </c>
      <c r="R9219" s="549">
        <v>164</v>
      </c>
      <c r="S9219" s="548"/>
      <c r="T9219" s="548"/>
      <c r="U9219" s="99"/>
    </row>
    <row r="9220" spans="1:21" ht="19.5" customHeight="1">
      <c r="A9220" s="545">
        <v>104048</v>
      </c>
      <c r="B9220" s="545" t="s">
        <v>1367</v>
      </c>
      <c r="C9220" s="545" t="s">
        <v>216</v>
      </c>
      <c r="D9220" s="546"/>
      <c r="E9220" s="171" t="str">
        <f t="shared" ref="E9220:E9283" si="144">TEXT(D9220,"YYYY")</f>
        <v>1900</v>
      </c>
      <c r="F9220" s="547">
        <v>0</v>
      </c>
      <c r="G9220" s="548">
        <v>0</v>
      </c>
      <c r="H9220" s="547">
        <v>0</v>
      </c>
      <c r="I9220" s="545" t="s">
        <v>12701</v>
      </c>
      <c r="J9220" s="545"/>
      <c r="K9220" s="545" t="s">
        <v>13413</v>
      </c>
      <c r="L9220" s="545" t="s">
        <v>13413</v>
      </c>
      <c r="M9220" s="548" t="s">
        <v>13758</v>
      </c>
      <c r="N9220" s="545" t="s">
        <v>13413</v>
      </c>
      <c r="O9220" s="545" t="s">
        <v>13413</v>
      </c>
      <c r="P9220" s="549">
        <v>6799</v>
      </c>
      <c r="Q9220" s="549">
        <v>1</v>
      </c>
      <c r="R9220" s="549">
        <v>10</v>
      </c>
      <c r="S9220" s="548"/>
      <c r="T9220" s="548"/>
      <c r="U9220" s="99"/>
    </row>
    <row r="9221" spans="1:21" ht="19.5" customHeight="1">
      <c r="A9221" s="545">
        <v>104049</v>
      </c>
      <c r="B9221" s="545" t="s">
        <v>6970</v>
      </c>
      <c r="C9221" s="545" t="s">
        <v>216</v>
      </c>
      <c r="D9221" s="546">
        <v>45708</v>
      </c>
      <c r="E9221" s="171" t="str">
        <f t="shared" si="144"/>
        <v>2025</v>
      </c>
      <c r="F9221" s="547">
        <v>1352.26</v>
      </c>
      <c r="G9221" s="548">
        <v>0.19</v>
      </c>
      <c r="H9221" s="547">
        <v>1136.3499999999999</v>
      </c>
      <c r="I9221" s="545" t="s">
        <v>12659</v>
      </c>
      <c r="J9221" s="545" t="s">
        <v>13307</v>
      </c>
      <c r="K9221" s="545" t="s">
        <v>13413</v>
      </c>
      <c r="L9221" s="545" t="s">
        <v>13413</v>
      </c>
      <c r="M9221" s="548" t="s">
        <v>13758</v>
      </c>
      <c r="N9221" s="545" t="s">
        <v>13413</v>
      </c>
      <c r="O9221" s="545" t="s">
        <v>13413</v>
      </c>
      <c r="P9221" s="549">
        <v>6800</v>
      </c>
      <c r="Q9221" s="549">
        <v>1</v>
      </c>
      <c r="R9221" s="549">
        <v>116</v>
      </c>
      <c r="S9221" s="548">
        <v>2228</v>
      </c>
      <c r="T9221" s="548"/>
      <c r="U9221" s="99"/>
    </row>
    <row r="9222" spans="1:21" ht="19.5" customHeight="1">
      <c r="A9222" s="545">
        <v>104050</v>
      </c>
      <c r="B9222" s="545" t="s">
        <v>10069</v>
      </c>
      <c r="C9222" s="545" t="s">
        <v>209</v>
      </c>
      <c r="D9222" s="546"/>
      <c r="E9222" s="171" t="str">
        <f t="shared" si="144"/>
        <v>1900</v>
      </c>
      <c r="F9222" s="547">
        <v>0</v>
      </c>
      <c r="G9222" s="548">
        <v>0</v>
      </c>
      <c r="H9222" s="547">
        <v>0</v>
      </c>
      <c r="I9222" s="545" t="s">
        <v>12973</v>
      </c>
      <c r="J9222" s="545"/>
      <c r="K9222" s="545" t="s">
        <v>13413</v>
      </c>
      <c r="L9222" s="545" t="s">
        <v>13413</v>
      </c>
      <c r="M9222" s="548" t="s">
        <v>13758</v>
      </c>
      <c r="N9222" s="545" t="s">
        <v>13413</v>
      </c>
      <c r="O9222" s="545" t="s">
        <v>13413</v>
      </c>
      <c r="P9222" s="549">
        <v>6801</v>
      </c>
      <c r="Q9222" s="549">
        <v>1</v>
      </c>
      <c r="R9222" s="549">
        <v>59</v>
      </c>
      <c r="S9222" s="548"/>
      <c r="T9222" s="548"/>
      <c r="U9222" s="99"/>
    </row>
    <row r="9223" spans="1:21" ht="19.5" customHeight="1">
      <c r="A9223" s="545">
        <v>104051</v>
      </c>
      <c r="B9223" s="545" t="s">
        <v>10068</v>
      </c>
      <c r="C9223" s="545" t="s">
        <v>216</v>
      </c>
      <c r="D9223" s="546"/>
      <c r="E9223" s="171" t="str">
        <f t="shared" si="144"/>
        <v>1900</v>
      </c>
      <c r="F9223" s="547">
        <v>0</v>
      </c>
      <c r="G9223" s="548">
        <v>0</v>
      </c>
      <c r="H9223" s="547">
        <v>0</v>
      </c>
      <c r="I9223" s="545" t="s">
        <v>12973</v>
      </c>
      <c r="J9223" s="545"/>
      <c r="K9223" s="545" t="s">
        <v>13413</v>
      </c>
      <c r="L9223" s="545" t="s">
        <v>13413</v>
      </c>
      <c r="M9223" s="548" t="s">
        <v>13758</v>
      </c>
      <c r="N9223" s="545" t="s">
        <v>13413</v>
      </c>
      <c r="O9223" s="545" t="s">
        <v>13413</v>
      </c>
      <c r="P9223" s="549">
        <v>6802</v>
      </c>
      <c r="Q9223" s="549">
        <v>1</v>
      </c>
      <c r="R9223" s="549">
        <v>59</v>
      </c>
      <c r="S9223" s="548"/>
      <c r="T9223" s="548"/>
      <c r="U9223" s="99"/>
    </row>
    <row r="9224" spans="1:21" ht="19.5" customHeight="1">
      <c r="A9224" s="545">
        <v>104052</v>
      </c>
      <c r="B9224" s="545" t="s">
        <v>4377</v>
      </c>
      <c r="C9224" s="545" t="s">
        <v>216</v>
      </c>
      <c r="D9224" s="546"/>
      <c r="E9224" s="171" t="str">
        <f t="shared" si="144"/>
        <v>1900</v>
      </c>
      <c r="F9224" s="547">
        <v>0</v>
      </c>
      <c r="G9224" s="548">
        <v>0</v>
      </c>
      <c r="H9224" s="547">
        <v>0</v>
      </c>
      <c r="I9224" s="545" t="s">
        <v>12973</v>
      </c>
      <c r="J9224" s="545"/>
      <c r="K9224" s="545" t="s">
        <v>13413</v>
      </c>
      <c r="L9224" s="545" t="s">
        <v>13413</v>
      </c>
      <c r="M9224" s="548" t="s">
        <v>13758</v>
      </c>
      <c r="N9224" s="545" t="s">
        <v>13413</v>
      </c>
      <c r="O9224" s="545" t="s">
        <v>13413</v>
      </c>
      <c r="P9224" s="549">
        <v>6803</v>
      </c>
      <c r="Q9224" s="549">
        <v>1</v>
      </c>
      <c r="R9224" s="549">
        <v>59</v>
      </c>
      <c r="S9224" s="548"/>
      <c r="T9224" s="548"/>
      <c r="U9224" s="99"/>
    </row>
    <row r="9225" spans="1:21" ht="19.5" customHeight="1">
      <c r="A9225" s="545">
        <v>104053</v>
      </c>
      <c r="B9225" s="545" t="s">
        <v>4378</v>
      </c>
      <c r="C9225" s="545" t="s">
        <v>216</v>
      </c>
      <c r="D9225" s="546"/>
      <c r="E9225" s="171" t="str">
        <f t="shared" si="144"/>
        <v>1900</v>
      </c>
      <c r="F9225" s="547">
        <v>0</v>
      </c>
      <c r="G9225" s="548">
        <v>0</v>
      </c>
      <c r="H9225" s="547">
        <v>0</v>
      </c>
      <c r="I9225" s="545" t="s">
        <v>12973</v>
      </c>
      <c r="J9225" s="545"/>
      <c r="K9225" s="545" t="s">
        <v>13413</v>
      </c>
      <c r="L9225" s="545" t="s">
        <v>13413</v>
      </c>
      <c r="M9225" s="548" t="s">
        <v>13758</v>
      </c>
      <c r="N9225" s="545" t="s">
        <v>13413</v>
      </c>
      <c r="O9225" s="545" t="s">
        <v>13413</v>
      </c>
      <c r="P9225" s="549">
        <v>6804</v>
      </c>
      <c r="Q9225" s="549">
        <v>1</v>
      </c>
      <c r="R9225" s="549">
        <v>59</v>
      </c>
      <c r="S9225" s="548"/>
      <c r="T9225" s="548"/>
      <c r="U9225" s="99"/>
    </row>
    <row r="9226" spans="1:21" ht="19.5" customHeight="1">
      <c r="A9226" s="545">
        <v>104054</v>
      </c>
      <c r="B9226" s="545" t="s">
        <v>6231</v>
      </c>
      <c r="C9226" s="545" t="s">
        <v>209</v>
      </c>
      <c r="D9226" s="546">
        <v>45708</v>
      </c>
      <c r="E9226" s="171" t="str">
        <f t="shared" si="144"/>
        <v>2025</v>
      </c>
      <c r="F9226" s="547">
        <v>25699.15</v>
      </c>
      <c r="G9226" s="548">
        <v>0.19</v>
      </c>
      <c r="H9226" s="547">
        <v>21595.919999999998</v>
      </c>
      <c r="I9226" s="545" t="s">
        <v>12973</v>
      </c>
      <c r="J9226" s="545" t="s">
        <v>13307</v>
      </c>
      <c r="K9226" s="545" t="s">
        <v>13413</v>
      </c>
      <c r="L9226" s="545" t="s">
        <v>13413</v>
      </c>
      <c r="M9226" s="548" t="s">
        <v>13758</v>
      </c>
      <c r="N9226" s="545" t="s">
        <v>13413</v>
      </c>
      <c r="O9226" s="545" t="s">
        <v>13413</v>
      </c>
      <c r="P9226" s="549">
        <v>6805</v>
      </c>
      <c r="Q9226" s="549">
        <v>1</v>
      </c>
      <c r="R9226" s="549">
        <v>59</v>
      </c>
      <c r="S9226" s="548">
        <v>2228</v>
      </c>
      <c r="T9226" s="548"/>
      <c r="U9226" s="99"/>
    </row>
    <row r="9227" spans="1:21" ht="19.5" customHeight="1">
      <c r="A9227" s="545">
        <v>104055</v>
      </c>
      <c r="B9227" s="545" t="s">
        <v>1888</v>
      </c>
      <c r="C9227" s="545" t="s">
        <v>216</v>
      </c>
      <c r="D9227" s="546">
        <v>45708</v>
      </c>
      <c r="E9227" s="171" t="str">
        <f t="shared" si="144"/>
        <v>2025</v>
      </c>
      <c r="F9227" s="547">
        <v>164718.87</v>
      </c>
      <c r="G9227" s="548">
        <v>0.19</v>
      </c>
      <c r="H9227" s="547">
        <v>138419.21</v>
      </c>
      <c r="I9227" s="545" t="s">
        <v>12637</v>
      </c>
      <c r="J9227" s="545" t="s">
        <v>13307</v>
      </c>
      <c r="K9227" s="545" t="s">
        <v>13413</v>
      </c>
      <c r="L9227" s="545" t="s">
        <v>13413</v>
      </c>
      <c r="M9227" s="548" t="s">
        <v>13758</v>
      </c>
      <c r="N9227" s="545" t="s">
        <v>13413</v>
      </c>
      <c r="O9227" s="545" t="s">
        <v>13413</v>
      </c>
      <c r="P9227" s="549">
        <v>6806</v>
      </c>
      <c r="Q9227" s="549">
        <v>1</v>
      </c>
      <c r="R9227" s="549">
        <v>13</v>
      </c>
      <c r="S9227" s="548">
        <v>2228</v>
      </c>
      <c r="T9227" s="548"/>
      <c r="U9227" s="99"/>
    </row>
    <row r="9228" spans="1:21" ht="19.5" customHeight="1">
      <c r="A9228" s="545">
        <v>104056</v>
      </c>
      <c r="B9228" s="545" t="s">
        <v>1887</v>
      </c>
      <c r="C9228" s="545" t="s">
        <v>216</v>
      </c>
      <c r="D9228" s="546"/>
      <c r="E9228" s="171" t="str">
        <f t="shared" si="144"/>
        <v>1900</v>
      </c>
      <c r="F9228" s="547">
        <v>0</v>
      </c>
      <c r="G9228" s="548">
        <v>0</v>
      </c>
      <c r="H9228" s="547">
        <v>0</v>
      </c>
      <c r="I9228" s="545" t="s">
        <v>12637</v>
      </c>
      <c r="J9228" s="545"/>
      <c r="K9228" s="545" t="s">
        <v>13413</v>
      </c>
      <c r="L9228" s="545" t="s">
        <v>13413</v>
      </c>
      <c r="M9228" s="548" t="s">
        <v>13758</v>
      </c>
      <c r="N9228" s="545" t="s">
        <v>13413</v>
      </c>
      <c r="O9228" s="545" t="s">
        <v>13413</v>
      </c>
      <c r="P9228" s="549">
        <v>6807</v>
      </c>
      <c r="Q9228" s="549">
        <v>1</v>
      </c>
      <c r="R9228" s="549">
        <v>13</v>
      </c>
      <c r="S9228" s="548"/>
      <c r="T9228" s="548"/>
      <c r="U9228" s="99"/>
    </row>
    <row r="9229" spans="1:21" ht="19.5" customHeight="1">
      <c r="A9229" s="545">
        <v>104057</v>
      </c>
      <c r="B9229" s="545" t="s">
        <v>2042</v>
      </c>
      <c r="C9229" s="545" t="s">
        <v>216</v>
      </c>
      <c r="D9229" s="546"/>
      <c r="E9229" s="171" t="str">
        <f t="shared" si="144"/>
        <v>1900</v>
      </c>
      <c r="F9229" s="547">
        <v>0</v>
      </c>
      <c r="G9229" s="548">
        <v>0</v>
      </c>
      <c r="H9229" s="547">
        <v>0</v>
      </c>
      <c r="I9229" s="545" t="s">
        <v>12637</v>
      </c>
      <c r="J9229" s="545"/>
      <c r="K9229" s="545" t="s">
        <v>13413</v>
      </c>
      <c r="L9229" s="545" t="s">
        <v>13413</v>
      </c>
      <c r="M9229" s="548" t="s">
        <v>13758</v>
      </c>
      <c r="N9229" s="545" t="s">
        <v>13413</v>
      </c>
      <c r="O9229" s="545" t="s">
        <v>13413</v>
      </c>
      <c r="P9229" s="549">
        <v>6808</v>
      </c>
      <c r="Q9229" s="549">
        <v>1</v>
      </c>
      <c r="R9229" s="549">
        <v>13</v>
      </c>
      <c r="S9229" s="548"/>
      <c r="T9229" s="548"/>
      <c r="U9229" s="99"/>
    </row>
    <row r="9230" spans="1:21" ht="19.5" customHeight="1">
      <c r="A9230" s="545">
        <v>104058</v>
      </c>
      <c r="B9230" s="545" t="s">
        <v>2041</v>
      </c>
      <c r="C9230" s="545" t="s">
        <v>216</v>
      </c>
      <c r="D9230" s="546"/>
      <c r="E9230" s="171" t="str">
        <f t="shared" si="144"/>
        <v>1900</v>
      </c>
      <c r="F9230" s="547">
        <v>0</v>
      </c>
      <c r="G9230" s="548">
        <v>0</v>
      </c>
      <c r="H9230" s="547">
        <v>0</v>
      </c>
      <c r="I9230" s="545" t="s">
        <v>12637</v>
      </c>
      <c r="J9230" s="545"/>
      <c r="K9230" s="545" t="s">
        <v>13413</v>
      </c>
      <c r="L9230" s="545" t="s">
        <v>13413</v>
      </c>
      <c r="M9230" s="548" t="s">
        <v>13758</v>
      </c>
      <c r="N9230" s="545" t="s">
        <v>13413</v>
      </c>
      <c r="O9230" s="545" t="s">
        <v>13413</v>
      </c>
      <c r="P9230" s="549">
        <v>6809</v>
      </c>
      <c r="Q9230" s="549">
        <v>1</v>
      </c>
      <c r="R9230" s="549">
        <v>13</v>
      </c>
      <c r="S9230" s="548"/>
      <c r="T9230" s="548"/>
      <c r="U9230" s="99"/>
    </row>
    <row r="9231" spans="1:21" ht="19.5" customHeight="1">
      <c r="A9231" s="545">
        <v>104059</v>
      </c>
      <c r="B9231" s="545" t="s">
        <v>2123</v>
      </c>
      <c r="C9231" s="545" t="s">
        <v>216</v>
      </c>
      <c r="D9231" s="546"/>
      <c r="E9231" s="171" t="str">
        <f t="shared" si="144"/>
        <v>1900</v>
      </c>
      <c r="F9231" s="547">
        <v>0</v>
      </c>
      <c r="G9231" s="548">
        <v>0</v>
      </c>
      <c r="H9231" s="547">
        <v>0</v>
      </c>
      <c r="I9231" s="545" t="s">
        <v>12637</v>
      </c>
      <c r="J9231" s="545"/>
      <c r="K9231" s="545" t="s">
        <v>13413</v>
      </c>
      <c r="L9231" s="545" t="s">
        <v>13413</v>
      </c>
      <c r="M9231" s="548" t="s">
        <v>13758</v>
      </c>
      <c r="N9231" s="545" t="s">
        <v>13413</v>
      </c>
      <c r="O9231" s="545" t="s">
        <v>13413</v>
      </c>
      <c r="P9231" s="549">
        <v>6810</v>
      </c>
      <c r="Q9231" s="549">
        <v>1</v>
      </c>
      <c r="R9231" s="549">
        <v>13</v>
      </c>
      <c r="S9231" s="548"/>
      <c r="T9231" s="548"/>
      <c r="U9231" s="99"/>
    </row>
    <row r="9232" spans="1:21" ht="19.5" customHeight="1">
      <c r="A9232" s="545">
        <v>104060</v>
      </c>
      <c r="B9232" s="545" t="s">
        <v>4043</v>
      </c>
      <c r="C9232" s="545" t="s">
        <v>216</v>
      </c>
      <c r="D9232" s="546"/>
      <c r="E9232" s="171" t="str">
        <f t="shared" si="144"/>
        <v>1900</v>
      </c>
      <c r="F9232" s="547">
        <v>0</v>
      </c>
      <c r="G9232" s="548">
        <v>0</v>
      </c>
      <c r="H9232" s="547">
        <v>0</v>
      </c>
      <c r="I9232" s="545" t="s">
        <v>12973</v>
      </c>
      <c r="J9232" s="545"/>
      <c r="K9232" s="545" t="s">
        <v>13413</v>
      </c>
      <c r="L9232" s="545" t="s">
        <v>13413</v>
      </c>
      <c r="M9232" s="548" t="s">
        <v>13758</v>
      </c>
      <c r="N9232" s="545" t="s">
        <v>13413</v>
      </c>
      <c r="O9232" s="545" t="s">
        <v>13413</v>
      </c>
      <c r="P9232" s="549">
        <v>6811</v>
      </c>
      <c r="Q9232" s="549">
        <v>1</v>
      </c>
      <c r="R9232" s="549">
        <v>59</v>
      </c>
      <c r="S9232" s="548"/>
      <c r="T9232" s="548"/>
      <c r="U9232" s="99"/>
    </row>
    <row r="9233" spans="1:21" ht="19.5" customHeight="1">
      <c r="A9233" s="545">
        <v>104061</v>
      </c>
      <c r="B9233" s="545" t="s">
        <v>4440</v>
      </c>
      <c r="C9233" s="545" t="s">
        <v>209</v>
      </c>
      <c r="D9233" s="546">
        <v>43846</v>
      </c>
      <c r="E9233" s="171" t="str">
        <f t="shared" si="144"/>
        <v>2020</v>
      </c>
      <c r="F9233" s="547">
        <v>3600</v>
      </c>
      <c r="G9233" s="548">
        <v>0.19</v>
      </c>
      <c r="H9233" s="547">
        <v>3025.21</v>
      </c>
      <c r="I9233" s="545" t="s">
        <v>12735</v>
      </c>
      <c r="J9233" s="545" t="s">
        <v>13298</v>
      </c>
      <c r="K9233" s="545" t="s">
        <v>13413</v>
      </c>
      <c r="L9233" s="545" t="s">
        <v>13413</v>
      </c>
      <c r="M9233" s="548" t="s">
        <v>13758</v>
      </c>
      <c r="N9233" s="545" t="s">
        <v>13413</v>
      </c>
      <c r="O9233" s="545" t="s">
        <v>13413</v>
      </c>
      <c r="P9233" s="549">
        <v>6812</v>
      </c>
      <c r="Q9233" s="549">
        <v>1</v>
      </c>
      <c r="R9233" s="549">
        <v>51</v>
      </c>
      <c r="S9233" s="548">
        <v>1012</v>
      </c>
      <c r="T9233" s="548"/>
      <c r="U9233" s="99"/>
    </row>
    <row r="9234" spans="1:21" ht="19.5" customHeight="1">
      <c r="A9234" s="545">
        <v>104062</v>
      </c>
      <c r="B9234" s="545" t="s">
        <v>4427</v>
      </c>
      <c r="C9234" s="545" t="s">
        <v>216</v>
      </c>
      <c r="D9234" s="546"/>
      <c r="E9234" s="171" t="str">
        <f t="shared" si="144"/>
        <v>1900</v>
      </c>
      <c r="F9234" s="547">
        <v>0</v>
      </c>
      <c r="G9234" s="548">
        <v>0</v>
      </c>
      <c r="H9234" s="547">
        <v>0</v>
      </c>
      <c r="I9234" s="545" t="s">
        <v>12973</v>
      </c>
      <c r="J9234" s="545"/>
      <c r="K9234" s="545" t="s">
        <v>13413</v>
      </c>
      <c r="L9234" s="545" t="s">
        <v>13413</v>
      </c>
      <c r="M9234" s="548" t="s">
        <v>13758</v>
      </c>
      <c r="N9234" s="545" t="s">
        <v>13413</v>
      </c>
      <c r="O9234" s="545" t="s">
        <v>13413</v>
      </c>
      <c r="P9234" s="549">
        <v>6813</v>
      </c>
      <c r="Q9234" s="549">
        <v>1</v>
      </c>
      <c r="R9234" s="549">
        <v>59</v>
      </c>
      <c r="S9234" s="548"/>
      <c r="T9234" s="548"/>
      <c r="U9234" s="99"/>
    </row>
    <row r="9235" spans="1:21" ht="19.5" customHeight="1">
      <c r="A9235" s="545">
        <v>104063</v>
      </c>
      <c r="B9235" s="545" t="s">
        <v>4428</v>
      </c>
      <c r="C9235" s="545" t="s">
        <v>216</v>
      </c>
      <c r="D9235" s="546"/>
      <c r="E9235" s="171" t="str">
        <f t="shared" si="144"/>
        <v>1900</v>
      </c>
      <c r="F9235" s="547">
        <v>0</v>
      </c>
      <c r="G9235" s="548">
        <v>0</v>
      </c>
      <c r="H9235" s="547">
        <v>0</v>
      </c>
      <c r="I9235" s="545" t="s">
        <v>12973</v>
      </c>
      <c r="J9235" s="545"/>
      <c r="K9235" s="545" t="s">
        <v>13413</v>
      </c>
      <c r="L9235" s="545" t="s">
        <v>13413</v>
      </c>
      <c r="M9235" s="548" t="s">
        <v>13758</v>
      </c>
      <c r="N9235" s="545" t="s">
        <v>13413</v>
      </c>
      <c r="O9235" s="545" t="s">
        <v>13413</v>
      </c>
      <c r="P9235" s="549">
        <v>6814</v>
      </c>
      <c r="Q9235" s="549">
        <v>1</v>
      </c>
      <c r="R9235" s="549">
        <v>59</v>
      </c>
      <c r="S9235" s="548"/>
      <c r="T9235" s="548"/>
      <c r="U9235" s="99"/>
    </row>
    <row r="9236" spans="1:21" ht="19.5" customHeight="1">
      <c r="A9236" s="545">
        <v>104064</v>
      </c>
      <c r="B9236" s="545" t="s">
        <v>12522</v>
      </c>
      <c r="C9236" s="545" t="s">
        <v>216</v>
      </c>
      <c r="D9236" s="546"/>
      <c r="E9236" s="171" t="str">
        <f t="shared" si="144"/>
        <v>1900</v>
      </c>
      <c r="F9236" s="547">
        <v>0</v>
      </c>
      <c r="G9236" s="548">
        <v>0</v>
      </c>
      <c r="H9236" s="547">
        <v>0</v>
      </c>
      <c r="I9236" s="545" t="s">
        <v>12701</v>
      </c>
      <c r="J9236" s="545"/>
      <c r="K9236" s="545" t="s">
        <v>13413</v>
      </c>
      <c r="L9236" s="545" t="s">
        <v>13413</v>
      </c>
      <c r="M9236" s="548" t="s">
        <v>13758</v>
      </c>
      <c r="N9236" s="545" t="s">
        <v>13413</v>
      </c>
      <c r="O9236" s="545" t="s">
        <v>13413</v>
      </c>
      <c r="P9236" s="549">
        <v>6815</v>
      </c>
      <c r="Q9236" s="549">
        <v>1</v>
      </c>
      <c r="R9236" s="549">
        <v>10</v>
      </c>
      <c r="S9236" s="548"/>
      <c r="T9236" s="548"/>
      <c r="U9236" s="99"/>
    </row>
    <row r="9237" spans="1:21" ht="19.5" customHeight="1">
      <c r="A9237" s="545">
        <v>104065</v>
      </c>
      <c r="B9237" s="545" t="s">
        <v>4380</v>
      </c>
      <c r="C9237" s="545" t="s">
        <v>216</v>
      </c>
      <c r="D9237" s="546"/>
      <c r="E9237" s="171" t="str">
        <f t="shared" si="144"/>
        <v>1900</v>
      </c>
      <c r="F9237" s="547">
        <v>0</v>
      </c>
      <c r="G9237" s="548">
        <v>0</v>
      </c>
      <c r="H9237" s="547">
        <v>0</v>
      </c>
      <c r="I9237" s="545" t="s">
        <v>12973</v>
      </c>
      <c r="J9237" s="545"/>
      <c r="K9237" s="545" t="s">
        <v>13413</v>
      </c>
      <c r="L9237" s="545" t="s">
        <v>13413</v>
      </c>
      <c r="M9237" s="548" t="s">
        <v>13758</v>
      </c>
      <c r="N9237" s="545" t="s">
        <v>13413</v>
      </c>
      <c r="O9237" s="545" t="s">
        <v>13413</v>
      </c>
      <c r="P9237" s="549">
        <v>6816</v>
      </c>
      <c r="Q9237" s="549">
        <v>1</v>
      </c>
      <c r="R9237" s="549">
        <v>59</v>
      </c>
      <c r="S9237" s="548"/>
      <c r="T9237" s="548"/>
      <c r="U9237" s="99"/>
    </row>
    <row r="9238" spans="1:21" ht="19.5" customHeight="1">
      <c r="A9238" s="545">
        <v>104066</v>
      </c>
      <c r="B9238" s="545" t="s">
        <v>6057</v>
      </c>
      <c r="C9238" s="545" t="s">
        <v>216</v>
      </c>
      <c r="D9238" s="546">
        <v>46052</v>
      </c>
      <c r="E9238" s="171" t="str">
        <f t="shared" si="144"/>
        <v>2026</v>
      </c>
      <c r="F9238" s="547">
        <v>19141</v>
      </c>
      <c r="G9238" s="548">
        <v>0.19</v>
      </c>
      <c r="H9238" s="547">
        <v>16084.87</v>
      </c>
      <c r="I9238" s="545" t="s">
        <v>12650</v>
      </c>
      <c r="J9238" s="545" t="s">
        <v>13307</v>
      </c>
      <c r="K9238" s="545" t="s">
        <v>13413</v>
      </c>
      <c r="L9238" s="545" t="s">
        <v>13413</v>
      </c>
      <c r="M9238" s="548" t="s">
        <v>13758</v>
      </c>
      <c r="N9238" s="545" t="s">
        <v>13413</v>
      </c>
      <c r="O9238" s="545" t="s">
        <v>13413</v>
      </c>
      <c r="P9238" s="549">
        <v>6817</v>
      </c>
      <c r="Q9238" s="549">
        <v>1</v>
      </c>
      <c r="R9238" s="549">
        <v>127</v>
      </c>
      <c r="S9238" s="548">
        <v>2228</v>
      </c>
      <c r="T9238" s="548"/>
      <c r="U9238" s="99"/>
    </row>
    <row r="9239" spans="1:21" ht="19.5" customHeight="1">
      <c r="A9239" s="545">
        <v>104067</v>
      </c>
      <c r="B9239" s="545" t="s">
        <v>4418</v>
      </c>
      <c r="C9239" s="545" t="s">
        <v>209</v>
      </c>
      <c r="D9239" s="546">
        <v>45708</v>
      </c>
      <c r="E9239" s="171" t="str">
        <f t="shared" si="144"/>
        <v>2025</v>
      </c>
      <c r="F9239" s="547">
        <v>123704.65</v>
      </c>
      <c r="G9239" s="548">
        <v>0.19</v>
      </c>
      <c r="H9239" s="547">
        <v>103953.49</v>
      </c>
      <c r="I9239" s="545" t="s">
        <v>12973</v>
      </c>
      <c r="J9239" s="545" t="s">
        <v>13307</v>
      </c>
      <c r="K9239" s="545" t="s">
        <v>13413</v>
      </c>
      <c r="L9239" s="545" t="s">
        <v>13413</v>
      </c>
      <c r="M9239" s="548" t="s">
        <v>13758</v>
      </c>
      <c r="N9239" s="545" t="s">
        <v>13413</v>
      </c>
      <c r="O9239" s="545" t="s">
        <v>13413</v>
      </c>
      <c r="P9239" s="549">
        <v>6818</v>
      </c>
      <c r="Q9239" s="549">
        <v>1</v>
      </c>
      <c r="R9239" s="549">
        <v>59</v>
      </c>
      <c r="S9239" s="548">
        <v>2228</v>
      </c>
      <c r="T9239" s="548"/>
      <c r="U9239" s="99"/>
    </row>
    <row r="9240" spans="1:21" ht="19.5" customHeight="1">
      <c r="A9240" s="545">
        <v>104068</v>
      </c>
      <c r="B9240" s="545" t="s">
        <v>6056</v>
      </c>
      <c r="C9240" s="545" t="s">
        <v>216</v>
      </c>
      <c r="D9240" s="546">
        <v>46052</v>
      </c>
      <c r="E9240" s="171" t="str">
        <f t="shared" si="144"/>
        <v>2026</v>
      </c>
      <c r="F9240" s="547">
        <v>100373</v>
      </c>
      <c r="G9240" s="548">
        <v>0.19</v>
      </c>
      <c r="H9240" s="547">
        <v>84347.06</v>
      </c>
      <c r="I9240" s="545" t="s">
        <v>12973</v>
      </c>
      <c r="J9240" s="545" t="s">
        <v>13307</v>
      </c>
      <c r="K9240" s="545" t="s">
        <v>13413</v>
      </c>
      <c r="L9240" s="545" t="s">
        <v>13413</v>
      </c>
      <c r="M9240" s="548" t="s">
        <v>13758</v>
      </c>
      <c r="N9240" s="545" t="s">
        <v>13413</v>
      </c>
      <c r="O9240" s="545" t="s">
        <v>13413</v>
      </c>
      <c r="P9240" s="549">
        <v>6819</v>
      </c>
      <c r="Q9240" s="549">
        <v>1</v>
      </c>
      <c r="R9240" s="549">
        <v>59</v>
      </c>
      <c r="S9240" s="548">
        <v>2228</v>
      </c>
      <c r="T9240" s="548"/>
      <c r="U9240" s="99"/>
    </row>
    <row r="9241" spans="1:21" ht="19.5" customHeight="1">
      <c r="A9241" s="545">
        <v>104069</v>
      </c>
      <c r="B9241" s="545" t="s">
        <v>10067</v>
      </c>
      <c r="C9241" s="545" t="s">
        <v>216</v>
      </c>
      <c r="D9241" s="546"/>
      <c r="E9241" s="171" t="str">
        <f t="shared" si="144"/>
        <v>1900</v>
      </c>
      <c r="F9241" s="547">
        <v>0</v>
      </c>
      <c r="G9241" s="548">
        <v>0</v>
      </c>
      <c r="H9241" s="547">
        <v>0</v>
      </c>
      <c r="I9241" s="545" t="s">
        <v>12973</v>
      </c>
      <c r="J9241" s="545"/>
      <c r="K9241" s="545" t="s">
        <v>13413</v>
      </c>
      <c r="L9241" s="545" t="s">
        <v>13413</v>
      </c>
      <c r="M9241" s="548" t="s">
        <v>13758</v>
      </c>
      <c r="N9241" s="545" t="s">
        <v>13413</v>
      </c>
      <c r="O9241" s="545" t="s">
        <v>13413</v>
      </c>
      <c r="P9241" s="549">
        <v>6820</v>
      </c>
      <c r="Q9241" s="549">
        <v>1</v>
      </c>
      <c r="R9241" s="549">
        <v>59</v>
      </c>
      <c r="S9241" s="548"/>
      <c r="T9241" s="548"/>
      <c r="U9241" s="99"/>
    </row>
    <row r="9242" spans="1:21" ht="19.5" customHeight="1">
      <c r="A9242" s="545">
        <v>104070</v>
      </c>
      <c r="B9242" s="545" t="s">
        <v>7550</v>
      </c>
      <c r="C9242" s="545" t="s">
        <v>216</v>
      </c>
      <c r="D9242" s="546">
        <v>43711</v>
      </c>
      <c r="E9242" s="171" t="str">
        <f t="shared" si="144"/>
        <v>2019</v>
      </c>
      <c r="F9242" s="547">
        <v>95900.01</v>
      </c>
      <c r="G9242" s="548">
        <v>0.19</v>
      </c>
      <c r="H9242" s="547">
        <v>80588.240000000005</v>
      </c>
      <c r="I9242" s="545" t="s">
        <v>12676</v>
      </c>
      <c r="J9242" s="545" t="s">
        <v>13296</v>
      </c>
      <c r="K9242" s="545" t="s">
        <v>19171</v>
      </c>
      <c r="L9242" s="545" t="s">
        <v>13413</v>
      </c>
      <c r="M9242" s="548" t="s">
        <v>13758</v>
      </c>
      <c r="N9242" s="545" t="s">
        <v>13413</v>
      </c>
      <c r="O9242" s="545" t="s">
        <v>13413</v>
      </c>
      <c r="P9242" s="549">
        <v>6821</v>
      </c>
      <c r="Q9242" s="549">
        <v>1</v>
      </c>
      <c r="R9242" s="549">
        <v>14</v>
      </c>
      <c r="S9242" s="548">
        <v>2218</v>
      </c>
      <c r="T9242" s="548"/>
      <c r="U9242" s="99"/>
    </row>
    <row r="9243" spans="1:21" ht="19.5" customHeight="1">
      <c r="A9243" s="545">
        <v>104071</v>
      </c>
      <c r="B9243" s="545" t="s">
        <v>4368</v>
      </c>
      <c r="C9243" s="545" t="s">
        <v>216</v>
      </c>
      <c r="D9243" s="546"/>
      <c r="E9243" s="171" t="str">
        <f t="shared" si="144"/>
        <v>1900</v>
      </c>
      <c r="F9243" s="547">
        <v>0</v>
      </c>
      <c r="G9243" s="548">
        <v>0</v>
      </c>
      <c r="H9243" s="547">
        <v>0</v>
      </c>
      <c r="I9243" s="545" t="s">
        <v>12973</v>
      </c>
      <c r="J9243" s="545"/>
      <c r="K9243" s="545" t="s">
        <v>13413</v>
      </c>
      <c r="L9243" s="545" t="s">
        <v>13413</v>
      </c>
      <c r="M9243" s="548" t="s">
        <v>13758</v>
      </c>
      <c r="N9243" s="545" t="s">
        <v>13413</v>
      </c>
      <c r="O9243" s="545" t="s">
        <v>13413</v>
      </c>
      <c r="P9243" s="549">
        <v>6822</v>
      </c>
      <c r="Q9243" s="549">
        <v>1</v>
      </c>
      <c r="R9243" s="549">
        <v>59</v>
      </c>
      <c r="S9243" s="548"/>
      <c r="T9243" s="548"/>
      <c r="U9243" s="99"/>
    </row>
    <row r="9244" spans="1:21" ht="19.5" customHeight="1">
      <c r="A9244" s="545">
        <v>104073</v>
      </c>
      <c r="B9244" s="545" t="s">
        <v>529</v>
      </c>
      <c r="C9244" s="545" t="s">
        <v>216</v>
      </c>
      <c r="D9244" s="546"/>
      <c r="E9244" s="171" t="str">
        <f t="shared" si="144"/>
        <v>1900</v>
      </c>
      <c r="F9244" s="547">
        <v>0</v>
      </c>
      <c r="G9244" s="548">
        <v>0</v>
      </c>
      <c r="H9244" s="547">
        <v>0</v>
      </c>
      <c r="I9244" s="545" t="s">
        <v>12672</v>
      </c>
      <c r="J9244" s="545"/>
      <c r="K9244" s="545" t="s">
        <v>13413</v>
      </c>
      <c r="L9244" s="545" t="s">
        <v>13413</v>
      </c>
      <c r="M9244" s="548" t="s">
        <v>13758</v>
      </c>
      <c r="N9244" s="545" t="s">
        <v>13413</v>
      </c>
      <c r="O9244" s="545" t="s">
        <v>13413</v>
      </c>
      <c r="P9244" s="549">
        <v>6823</v>
      </c>
      <c r="Q9244" s="549">
        <v>1</v>
      </c>
      <c r="R9244" s="549">
        <v>4</v>
      </c>
      <c r="S9244" s="548"/>
      <c r="T9244" s="548"/>
      <c r="U9244" s="99"/>
    </row>
    <row r="9245" spans="1:21" ht="19.5" customHeight="1">
      <c r="A9245" s="545">
        <v>104074</v>
      </c>
      <c r="B9245" s="545" t="s">
        <v>526</v>
      </c>
      <c r="C9245" s="545" t="s">
        <v>216</v>
      </c>
      <c r="D9245" s="546"/>
      <c r="E9245" s="171" t="str">
        <f t="shared" si="144"/>
        <v>1900</v>
      </c>
      <c r="F9245" s="547">
        <v>0</v>
      </c>
      <c r="G9245" s="548">
        <v>0</v>
      </c>
      <c r="H9245" s="547">
        <v>0</v>
      </c>
      <c r="I9245" s="545" t="s">
        <v>12672</v>
      </c>
      <c r="J9245" s="545"/>
      <c r="K9245" s="545" t="s">
        <v>13413</v>
      </c>
      <c r="L9245" s="545" t="s">
        <v>13413</v>
      </c>
      <c r="M9245" s="548" t="s">
        <v>13758</v>
      </c>
      <c r="N9245" s="545" t="s">
        <v>13413</v>
      </c>
      <c r="O9245" s="545" t="s">
        <v>13413</v>
      </c>
      <c r="P9245" s="549">
        <v>6824</v>
      </c>
      <c r="Q9245" s="549">
        <v>1</v>
      </c>
      <c r="R9245" s="549">
        <v>4</v>
      </c>
      <c r="S9245" s="548"/>
      <c r="T9245" s="548"/>
      <c r="U9245" s="99"/>
    </row>
    <row r="9246" spans="1:21" ht="19.5" customHeight="1">
      <c r="A9246" s="545">
        <v>104075</v>
      </c>
      <c r="B9246" s="545" t="s">
        <v>532</v>
      </c>
      <c r="C9246" s="545" t="s">
        <v>216</v>
      </c>
      <c r="D9246" s="546"/>
      <c r="E9246" s="171" t="str">
        <f t="shared" si="144"/>
        <v>1900</v>
      </c>
      <c r="F9246" s="547">
        <v>0</v>
      </c>
      <c r="G9246" s="548">
        <v>0</v>
      </c>
      <c r="H9246" s="547">
        <v>0</v>
      </c>
      <c r="I9246" s="545" t="s">
        <v>12672</v>
      </c>
      <c r="J9246" s="545"/>
      <c r="K9246" s="545" t="s">
        <v>13413</v>
      </c>
      <c r="L9246" s="545" t="s">
        <v>13413</v>
      </c>
      <c r="M9246" s="548" t="s">
        <v>13758</v>
      </c>
      <c r="N9246" s="545" t="s">
        <v>13413</v>
      </c>
      <c r="O9246" s="545" t="s">
        <v>13413</v>
      </c>
      <c r="P9246" s="549">
        <v>6825</v>
      </c>
      <c r="Q9246" s="549">
        <v>1</v>
      </c>
      <c r="R9246" s="549">
        <v>4</v>
      </c>
      <c r="S9246" s="548"/>
      <c r="T9246" s="548"/>
      <c r="U9246" s="99"/>
    </row>
    <row r="9247" spans="1:21" ht="19.5" customHeight="1">
      <c r="A9247" s="545">
        <v>104076</v>
      </c>
      <c r="B9247" s="545" t="s">
        <v>528</v>
      </c>
      <c r="C9247" s="545" t="s">
        <v>216</v>
      </c>
      <c r="D9247" s="546"/>
      <c r="E9247" s="171" t="str">
        <f t="shared" si="144"/>
        <v>1900</v>
      </c>
      <c r="F9247" s="547">
        <v>0</v>
      </c>
      <c r="G9247" s="548">
        <v>0</v>
      </c>
      <c r="H9247" s="547">
        <v>0</v>
      </c>
      <c r="I9247" s="545" t="s">
        <v>12672</v>
      </c>
      <c r="J9247" s="545"/>
      <c r="K9247" s="545" t="s">
        <v>13413</v>
      </c>
      <c r="L9247" s="545" t="s">
        <v>13413</v>
      </c>
      <c r="M9247" s="548" t="s">
        <v>13758</v>
      </c>
      <c r="N9247" s="545" t="s">
        <v>13413</v>
      </c>
      <c r="O9247" s="545" t="s">
        <v>13413</v>
      </c>
      <c r="P9247" s="549">
        <v>6826</v>
      </c>
      <c r="Q9247" s="549">
        <v>1</v>
      </c>
      <c r="R9247" s="549">
        <v>4</v>
      </c>
      <c r="S9247" s="548"/>
      <c r="T9247" s="548"/>
      <c r="U9247" s="99"/>
    </row>
    <row r="9248" spans="1:21" ht="19.5" customHeight="1">
      <c r="A9248" s="545">
        <v>104077</v>
      </c>
      <c r="B9248" s="545" t="s">
        <v>1409</v>
      </c>
      <c r="C9248" s="545" t="s">
        <v>216</v>
      </c>
      <c r="D9248" s="546"/>
      <c r="E9248" s="171" t="str">
        <f t="shared" si="144"/>
        <v>1900</v>
      </c>
      <c r="F9248" s="547">
        <v>0</v>
      </c>
      <c r="G9248" s="548">
        <v>0</v>
      </c>
      <c r="H9248" s="547">
        <v>0</v>
      </c>
      <c r="I9248" s="545" t="s">
        <v>12701</v>
      </c>
      <c r="J9248" s="545"/>
      <c r="K9248" s="545" t="s">
        <v>13413</v>
      </c>
      <c r="L9248" s="545" t="s">
        <v>13413</v>
      </c>
      <c r="M9248" s="548" t="s">
        <v>13758</v>
      </c>
      <c r="N9248" s="545" t="s">
        <v>13413</v>
      </c>
      <c r="O9248" s="545" t="s">
        <v>13413</v>
      </c>
      <c r="P9248" s="549">
        <v>6827</v>
      </c>
      <c r="Q9248" s="549">
        <v>1</v>
      </c>
      <c r="R9248" s="549">
        <v>10</v>
      </c>
      <c r="S9248" s="548"/>
      <c r="T9248" s="548"/>
      <c r="U9248" s="99"/>
    </row>
    <row r="9249" spans="1:21" ht="19.5" customHeight="1">
      <c r="A9249" s="545">
        <v>104078</v>
      </c>
      <c r="B9249" s="545" t="s">
        <v>3890</v>
      </c>
      <c r="C9249" s="545" t="s">
        <v>209</v>
      </c>
      <c r="D9249" s="546"/>
      <c r="E9249" s="171" t="str">
        <f t="shared" si="144"/>
        <v>1900</v>
      </c>
      <c r="F9249" s="547">
        <v>0</v>
      </c>
      <c r="G9249" s="548">
        <v>0</v>
      </c>
      <c r="H9249" s="547">
        <v>0</v>
      </c>
      <c r="I9249" s="545" t="s">
        <v>12754</v>
      </c>
      <c r="J9249" s="545"/>
      <c r="K9249" s="545" t="s">
        <v>13413</v>
      </c>
      <c r="L9249" s="545" t="s">
        <v>13413</v>
      </c>
      <c r="M9249" s="548" t="s">
        <v>13758</v>
      </c>
      <c r="N9249" s="545" t="s">
        <v>13413</v>
      </c>
      <c r="O9249" s="545" t="s">
        <v>13413</v>
      </c>
      <c r="P9249" s="549">
        <v>6828</v>
      </c>
      <c r="Q9249" s="549">
        <v>1</v>
      </c>
      <c r="R9249" s="549">
        <v>33</v>
      </c>
      <c r="S9249" s="548"/>
      <c r="T9249" s="548"/>
      <c r="U9249" s="99"/>
    </row>
    <row r="9250" spans="1:21" ht="19.5" customHeight="1">
      <c r="A9250" s="545">
        <v>104079</v>
      </c>
      <c r="B9250" s="545" t="s">
        <v>3890</v>
      </c>
      <c r="C9250" s="545" t="s">
        <v>209</v>
      </c>
      <c r="D9250" s="546"/>
      <c r="E9250" s="171" t="str">
        <f t="shared" si="144"/>
        <v>1900</v>
      </c>
      <c r="F9250" s="547">
        <v>0</v>
      </c>
      <c r="G9250" s="548">
        <v>0</v>
      </c>
      <c r="H9250" s="547">
        <v>0</v>
      </c>
      <c r="I9250" s="545" t="s">
        <v>12754</v>
      </c>
      <c r="J9250" s="545"/>
      <c r="K9250" s="545" t="s">
        <v>13413</v>
      </c>
      <c r="L9250" s="545" t="s">
        <v>13413</v>
      </c>
      <c r="M9250" s="548" t="s">
        <v>13758</v>
      </c>
      <c r="N9250" s="545" t="s">
        <v>13413</v>
      </c>
      <c r="O9250" s="545" t="s">
        <v>13413</v>
      </c>
      <c r="P9250" s="549">
        <v>6829</v>
      </c>
      <c r="Q9250" s="549">
        <v>1</v>
      </c>
      <c r="R9250" s="549">
        <v>33</v>
      </c>
      <c r="S9250" s="548"/>
      <c r="T9250" s="548"/>
      <c r="U9250" s="99"/>
    </row>
    <row r="9251" spans="1:21" ht="19.5" customHeight="1">
      <c r="A9251" s="545">
        <v>104080</v>
      </c>
      <c r="B9251" s="545" t="s">
        <v>6230</v>
      </c>
      <c r="C9251" s="545" t="s">
        <v>216</v>
      </c>
      <c r="D9251" s="546">
        <v>46052</v>
      </c>
      <c r="E9251" s="171" t="str">
        <f t="shared" si="144"/>
        <v>2026</v>
      </c>
      <c r="F9251" s="547">
        <v>21305</v>
      </c>
      <c r="G9251" s="548">
        <v>0.19</v>
      </c>
      <c r="H9251" s="547">
        <v>17903.36</v>
      </c>
      <c r="I9251" s="545" t="s">
        <v>12754</v>
      </c>
      <c r="J9251" s="545" t="s">
        <v>13307</v>
      </c>
      <c r="K9251" s="545" t="s">
        <v>13413</v>
      </c>
      <c r="L9251" s="545" t="s">
        <v>13413</v>
      </c>
      <c r="M9251" s="548" t="s">
        <v>13758</v>
      </c>
      <c r="N9251" s="545" t="s">
        <v>13413</v>
      </c>
      <c r="O9251" s="545" t="s">
        <v>13413</v>
      </c>
      <c r="P9251" s="549">
        <v>6830</v>
      </c>
      <c r="Q9251" s="549">
        <v>1</v>
      </c>
      <c r="R9251" s="549">
        <v>33</v>
      </c>
      <c r="S9251" s="548">
        <v>2228</v>
      </c>
      <c r="T9251" s="548"/>
      <c r="U9251" s="99"/>
    </row>
    <row r="9252" spans="1:21" ht="19.5" customHeight="1">
      <c r="A9252" s="545">
        <v>104081</v>
      </c>
      <c r="B9252" s="545" t="s">
        <v>3889</v>
      </c>
      <c r="C9252" s="545" t="s">
        <v>209</v>
      </c>
      <c r="D9252" s="546">
        <v>44593</v>
      </c>
      <c r="E9252" s="171" t="str">
        <f t="shared" si="144"/>
        <v>2022</v>
      </c>
      <c r="F9252" s="547">
        <v>6925</v>
      </c>
      <c r="G9252" s="548">
        <v>0.19</v>
      </c>
      <c r="H9252" s="547">
        <v>5819.33</v>
      </c>
      <c r="I9252" s="545" t="s">
        <v>12754</v>
      </c>
      <c r="J9252" s="545" t="s">
        <v>13297</v>
      </c>
      <c r="K9252" s="545" t="s">
        <v>13413</v>
      </c>
      <c r="L9252" s="545" t="s">
        <v>13413</v>
      </c>
      <c r="M9252" s="548" t="s">
        <v>13758</v>
      </c>
      <c r="N9252" s="545" t="s">
        <v>13413</v>
      </c>
      <c r="O9252" s="545" t="s">
        <v>13413</v>
      </c>
      <c r="P9252" s="549">
        <v>6831</v>
      </c>
      <c r="Q9252" s="549">
        <v>1</v>
      </c>
      <c r="R9252" s="549">
        <v>33</v>
      </c>
      <c r="S9252" s="548">
        <v>2257</v>
      </c>
      <c r="T9252" s="548"/>
      <c r="U9252" s="99"/>
    </row>
    <row r="9253" spans="1:21" ht="19.5" customHeight="1">
      <c r="A9253" s="545">
        <v>104082</v>
      </c>
      <c r="B9253" s="545" t="s">
        <v>3876</v>
      </c>
      <c r="C9253" s="545" t="s">
        <v>216</v>
      </c>
      <c r="D9253" s="546">
        <v>46052</v>
      </c>
      <c r="E9253" s="171" t="str">
        <f t="shared" si="144"/>
        <v>2026</v>
      </c>
      <c r="F9253" s="547">
        <v>8324</v>
      </c>
      <c r="G9253" s="548">
        <v>0.19</v>
      </c>
      <c r="H9253" s="547">
        <v>6994.96</v>
      </c>
      <c r="I9253" s="545" t="s">
        <v>12754</v>
      </c>
      <c r="J9253" s="545" t="s">
        <v>13307</v>
      </c>
      <c r="K9253" s="545" t="s">
        <v>13413</v>
      </c>
      <c r="L9253" s="545" t="s">
        <v>13413</v>
      </c>
      <c r="M9253" s="548" t="s">
        <v>13758</v>
      </c>
      <c r="N9253" s="545" t="s">
        <v>13413</v>
      </c>
      <c r="O9253" s="545" t="s">
        <v>13413</v>
      </c>
      <c r="P9253" s="549">
        <v>6832</v>
      </c>
      <c r="Q9253" s="549">
        <v>1</v>
      </c>
      <c r="R9253" s="549">
        <v>33</v>
      </c>
      <c r="S9253" s="548">
        <v>2228</v>
      </c>
      <c r="T9253" s="548"/>
      <c r="U9253" s="99"/>
    </row>
    <row r="9254" spans="1:21" ht="19.5" customHeight="1">
      <c r="A9254" s="545">
        <v>104083</v>
      </c>
      <c r="B9254" s="545" t="s">
        <v>3875</v>
      </c>
      <c r="C9254" s="545" t="s">
        <v>209</v>
      </c>
      <c r="D9254" s="546"/>
      <c r="E9254" s="171" t="str">
        <f t="shared" si="144"/>
        <v>1900</v>
      </c>
      <c r="F9254" s="547">
        <v>0</v>
      </c>
      <c r="G9254" s="548">
        <v>0</v>
      </c>
      <c r="H9254" s="547">
        <v>0</v>
      </c>
      <c r="I9254" s="545" t="s">
        <v>12754</v>
      </c>
      <c r="J9254" s="545"/>
      <c r="K9254" s="545" t="s">
        <v>13413</v>
      </c>
      <c r="L9254" s="545" t="s">
        <v>13413</v>
      </c>
      <c r="M9254" s="548" t="s">
        <v>13758</v>
      </c>
      <c r="N9254" s="545" t="s">
        <v>13413</v>
      </c>
      <c r="O9254" s="545" t="s">
        <v>13413</v>
      </c>
      <c r="P9254" s="549">
        <v>6833</v>
      </c>
      <c r="Q9254" s="549">
        <v>1</v>
      </c>
      <c r="R9254" s="549">
        <v>33</v>
      </c>
      <c r="S9254" s="548"/>
      <c r="T9254" s="548"/>
      <c r="U9254" s="99"/>
    </row>
    <row r="9255" spans="1:21" ht="19.5" customHeight="1">
      <c r="A9255" s="545">
        <v>104084</v>
      </c>
      <c r="B9255" s="545" t="s">
        <v>3874</v>
      </c>
      <c r="C9255" s="545" t="s">
        <v>209</v>
      </c>
      <c r="D9255" s="546">
        <v>44593</v>
      </c>
      <c r="E9255" s="171" t="str">
        <f t="shared" si="144"/>
        <v>2022</v>
      </c>
      <c r="F9255" s="547">
        <v>5982</v>
      </c>
      <c r="G9255" s="548">
        <v>0.19</v>
      </c>
      <c r="H9255" s="547">
        <v>5026.8900000000003</v>
      </c>
      <c r="I9255" s="545" t="s">
        <v>12754</v>
      </c>
      <c r="J9255" s="545" t="s">
        <v>13297</v>
      </c>
      <c r="K9255" s="545" t="s">
        <v>13413</v>
      </c>
      <c r="L9255" s="545" t="s">
        <v>13413</v>
      </c>
      <c r="M9255" s="548" t="s">
        <v>13758</v>
      </c>
      <c r="N9255" s="545" t="s">
        <v>13413</v>
      </c>
      <c r="O9255" s="545" t="s">
        <v>13413</v>
      </c>
      <c r="P9255" s="549">
        <v>6834</v>
      </c>
      <c r="Q9255" s="549">
        <v>1</v>
      </c>
      <c r="R9255" s="549">
        <v>33</v>
      </c>
      <c r="S9255" s="548">
        <v>2257</v>
      </c>
      <c r="T9255" s="548"/>
      <c r="U9255" s="99"/>
    </row>
    <row r="9256" spans="1:21" ht="19.5" customHeight="1">
      <c r="A9256" s="545">
        <v>104085</v>
      </c>
      <c r="B9256" s="545" t="s">
        <v>10066</v>
      </c>
      <c r="C9256" s="545" t="s">
        <v>216</v>
      </c>
      <c r="D9256" s="546"/>
      <c r="E9256" s="171" t="str">
        <f t="shared" si="144"/>
        <v>1900</v>
      </c>
      <c r="F9256" s="547">
        <v>0</v>
      </c>
      <c r="G9256" s="548">
        <v>0</v>
      </c>
      <c r="H9256" s="547">
        <v>0</v>
      </c>
      <c r="I9256" s="545" t="s">
        <v>12756</v>
      </c>
      <c r="J9256" s="545"/>
      <c r="K9256" s="545" t="s">
        <v>13413</v>
      </c>
      <c r="L9256" s="545" t="s">
        <v>13413</v>
      </c>
      <c r="M9256" s="548" t="s">
        <v>13758</v>
      </c>
      <c r="N9256" s="545" t="s">
        <v>13413</v>
      </c>
      <c r="O9256" s="545" t="s">
        <v>13413</v>
      </c>
      <c r="P9256" s="549">
        <v>6835</v>
      </c>
      <c r="Q9256" s="549">
        <v>1</v>
      </c>
      <c r="R9256" s="549">
        <v>34</v>
      </c>
      <c r="S9256" s="548"/>
      <c r="T9256" s="548"/>
      <c r="U9256" s="99"/>
    </row>
    <row r="9257" spans="1:21" ht="19.5" customHeight="1">
      <c r="A9257" s="545">
        <v>104086</v>
      </c>
      <c r="B9257" s="545" t="s">
        <v>3892</v>
      </c>
      <c r="C9257" s="545" t="s">
        <v>216</v>
      </c>
      <c r="D9257" s="546"/>
      <c r="E9257" s="171" t="str">
        <f t="shared" si="144"/>
        <v>1900</v>
      </c>
      <c r="F9257" s="547">
        <v>0</v>
      </c>
      <c r="G9257" s="548">
        <v>0</v>
      </c>
      <c r="H9257" s="547">
        <v>0</v>
      </c>
      <c r="I9257" s="545" t="s">
        <v>12756</v>
      </c>
      <c r="J9257" s="545"/>
      <c r="K9257" s="545" t="s">
        <v>13413</v>
      </c>
      <c r="L9257" s="545" t="s">
        <v>13413</v>
      </c>
      <c r="M9257" s="548" t="s">
        <v>13758</v>
      </c>
      <c r="N9257" s="545" t="s">
        <v>13413</v>
      </c>
      <c r="O9257" s="545" t="s">
        <v>13413</v>
      </c>
      <c r="P9257" s="549">
        <v>6836</v>
      </c>
      <c r="Q9257" s="549">
        <v>1</v>
      </c>
      <c r="R9257" s="549">
        <v>34</v>
      </c>
      <c r="S9257" s="548"/>
      <c r="T9257" s="548"/>
      <c r="U9257" s="99"/>
    </row>
    <row r="9258" spans="1:21" ht="19.5" customHeight="1">
      <c r="A9258" s="545">
        <v>104087</v>
      </c>
      <c r="B9258" s="545" t="s">
        <v>10065</v>
      </c>
      <c r="C9258" s="545" t="s">
        <v>216</v>
      </c>
      <c r="D9258" s="546"/>
      <c r="E9258" s="171" t="str">
        <f t="shared" si="144"/>
        <v>1900</v>
      </c>
      <c r="F9258" s="547">
        <v>0</v>
      </c>
      <c r="G9258" s="548">
        <v>0</v>
      </c>
      <c r="H9258" s="547">
        <v>0</v>
      </c>
      <c r="I9258" s="545" t="s">
        <v>12756</v>
      </c>
      <c r="J9258" s="545"/>
      <c r="K9258" s="545" t="s">
        <v>13413</v>
      </c>
      <c r="L9258" s="545" t="s">
        <v>13413</v>
      </c>
      <c r="M9258" s="548" t="s">
        <v>13758</v>
      </c>
      <c r="N9258" s="545" t="s">
        <v>13413</v>
      </c>
      <c r="O9258" s="545" t="s">
        <v>13413</v>
      </c>
      <c r="P9258" s="549">
        <v>6837</v>
      </c>
      <c r="Q9258" s="549">
        <v>1</v>
      </c>
      <c r="R9258" s="549">
        <v>34</v>
      </c>
      <c r="S9258" s="548"/>
      <c r="T9258" s="548"/>
      <c r="U9258" s="99"/>
    </row>
    <row r="9259" spans="1:21" ht="19.5" customHeight="1">
      <c r="A9259" s="545">
        <v>104089</v>
      </c>
      <c r="B9259" s="545" t="s">
        <v>3348</v>
      </c>
      <c r="C9259" s="545" t="s">
        <v>4504</v>
      </c>
      <c r="D9259" s="546">
        <v>46052</v>
      </c>
      <c r="E9259" s="171" t="str">
        <f t="shared" si="144"/>
        <v>2026</v>
      </c>
      <c r="F9259" s="547">
        <v>19030</v>
      </c>
      <c r="G9259" s="548">
        <v>0.19</v>
      </c>
      <c r="H9259" s="547">
        <v>15991.6</v>
      </c>
      <c r="I9259" s="545" t="s">
        <v>12670</v>
      </c>
      <c r="J9259" s="545" t="s">
        <v>13307</v>
      </c>
      <c r="K9259" s="545" t="s">
        <v>19172</v>
      </c>
      <c r="L9259" s="545" t="s">
        <v>13413</v>
      </c>
      <c r="M9259" s="548" t="s">
        <v>13868</v>
      </c>
      <c r="N9259" s="545" t="s">
        <v>13413</v>
      </c>
      <c r="O9259" s="545" t="s">
        <v>13413</v>
      </c>
      <c r="P9259" s="549">
        <v>6839</v>
      </c>
      <c r="Q9259" s="549">
        <v>2</v>
      </c>
      <c r="R9259" s="549">
        <v>24</v>
      </c>
      <c r="S9259" s="548">
        <v>2228</v>
      </c>
      <c r="T9259" s="548"/>
      <c r="U9259" s="99"/>
    </row>
    <row r="9260" spans="1:21" ht="19.5" customHeight="1">
      <c r="A9260" s="545">
        <v>104090</v>
      </c>
      <c r="B9260" s="545" t="s">
        <v>2963</v>
      </c>
      <c r="C9260" s="545" t="s">
        <v>216</v>
      </c>
      <c r="D9260" s="546">
        <v>46052</v>
      </c>
      <c r="E9260" s="171" t="str">
        <f t="shared" si="144"/>
        <v>2026</v>
      </c>
      <c r="F9260" s="547">
        <v>5849</v>
      </c>
      <c r="G9260" s="548">
        <v>0.19</v>
      </c>
      <c r="H9260" s="547">
        <v>4915.13</v>
      </c>
      <c r="I9260" s="545" t="s">
        <v>12683</v>
      </c>
      <c r="J9260" s="545" t="s">
        <v>13307</v>
      </c>
      <c r="K9260" s="545" t="s">
        <v>13413</v>
      </c>
      <c r="L9260" s="545" t="s">
        <v>13413</v>
      </c>
      <c r="M9260" s="548" t="s">
        <v>13758</v>
      </c>
      <c r="N9260" s="545" t="s">
        <v>13413</v>
      </c>
      <c r="O9260" s="545" t="s">
        <v>13413</v>
      </c>
      <c r="P9260" s="549">
        <v>6840</v>
      </c>
      <c r="Q9260" s="549">
        <v>1</v>
      </c>
      <c r="R9260" s="549">
        <v>18</v>
      </c>
      <c r="S9260" s="548">
        <v>2228</v>
      </c>
      <c r="T9260" s="548"/>
      <c r="U9260" s="99"/>
    </row>
    <row r="9261" spans="1:21" ht="19.5" customHeight="1">
      <c r="A9261" s="545">
        <v>104091</v>
      </c>
      <c r="B9261" s="545" t="s">
        <v>7940</v>
      </c>
      <c r="C9261" s="545" t="s">
        <v>216</v>
      </c>
      <c r="D9261" s="546">
        <v>44590</v>
      </c>
      <c r="E9261" s="171" t="str">
        <f t="shared" si="144"/>
        <v>2022</v>
      </c>
      <c r="F9261" s="547">
        <v>247108</v>
      </c>
      <c r="G9261" s="548">
        <v>0.19</v>
      </c>
      <c r="H9261" s="547">
        <v>207653.78</v>
      </c>
      <c r="I9261" s="545" t="s">
        <v>12701</v>
      </c>
      <c r="J9261" s="545" t="s">
        <v>13297</v>
      </c>
      <c r="K9261" s="545" t="s">
        <v>13413</v>
      </c>
      <c r="L9261" s="545" t="s">
        <v>13413</v>
      </c>
      <c r="M9261" s="548" t="s">
        <v>13758</v>
      </c>
      <c r="N9261" s="545" t="s">
        <v>13413</v>
      </c>
      <c r="O9261" s="545" t="s">
        <v>13413</v>
      </c>
      <c r="P9261" s="549">
        <v>6841</v>
      </c>
      <c r="Q9261" s="549">
        <v>1</v>
      </c>
      <c r="R9261" s="549">
        <v>10</v>
      </c>
      <c r="S9261" s="548">
        <v>2257</v>
      </c>
      <c r="T9261" s="548"/>
      <c r="U9261" s="99"/>
    </row>
    <row r="9262" spans="1:21" ht="19.5" customHeight="1">
      <c r="A9262" s="545">
        <v>104092</v>
      </c>
      <c r="B9262" s="545" t="s">
        <v>4042</v>
      </c>
      <c r="C9262" s="545" t="s">
        <v>216</v>
      </c>
      <c r="D9262" s="546"/>
      <c r="E9262" s="171" t="str">
        <f t="shared" si="144"/>
        <v>1900</v>
      </c>
      <c r="F9262" s="547">
        <v>0</v>
      </c>
      <c r="G9262" s="548">
        <v>0</v>
      </c>
      <c r="H9262" s="547">
        <v>0</v>
      </c>
      <c r="I9262" s="545" t="s">
        <v>12973</v>
      </c>
      <c r="J9262" s="545"/>
      <c r="K9262" s="545" t="s">
        <v>13413</v>
      </c>
      <c r="L9262" s="545" t="s">
        <v>13413</v>
      </c>
      <c r="M9262" s="548" t="s">
        <v>13758</v>
      </c>
      <c r="N9262" s="545" t="s">
        <v>13413</v>
      </c>
      <c r="O9262" s="545" t="s">
        <v>13413</v>
      </c>
      <c r="P9262" s="549">
        <v>6842</v>
      </c>
      <c r="Q9262" s="549">
        <v>1</v>
      </c>
      <c r="R9262" s="549">
        <v>59</v>
      </c>
      <c r="S9262" s="548"/>
      <c r="T9262" s="548"/>
      <c r="U9262" s="99"/>
    </row>
    <row r="9263" spans="1:21" ht="19.5" customHeight="1">
      <c r="A9263" s="545">
        <v>104093</v>
      </c>
      <c r="B9263" s="545" t="s">
        <v>2259</v>
      </c>
      <c r="C9263" s="545" t="s">
        <v>216</v>
      </c>
      <c r="D9263" s="546">
        <v>46080</v>
      </c>
      <c r="E9263" s="171" t="str">
        <f t="shared" si="144"/>
        <v>2026</v>
      </c>
      <c r="F9263" s="547">
        <v>26400</v>
      </c>
      <c r="G9263" s="548">
        <v>0.19</v>
      </c>
      <c r="H9263" s="547">
        <v>22184.87</v>
      </c>
      <c r="I9263" s="545" t="s">
        <v>12637</v>
      </c>
      <c r="J9263" s="545" t="s">
        <v>13296</v>
      </c>
      <c r="K9263" s="545" t="s">
        <v>13413</v>
      </c>
      <c r="L9263" s="545" t="s">
        <v>13413</v>
      </c>
      <c r="M9263" s="548" t="s">
        <v>13758</v>
      </c>
      <c r="N9263" s="545" t="s">
        <v>13413</v>
      </c>
      <c r="O9263" s="545" t="s">
        <v>13413</v>
      </c>
      <c r="P9263" s="549">
        <v>6843</v>
      </c>
      <c r="Q9263" s="549">
        <v>1</v>
      </c>
      <c r="R9263" s="549">
        <v>13</v>
      </c>
      <c r="S9263" s="548">
        <v>2218</v>
      </c>
      <c r="T9263" s="548"/>
      <c r="U9263" s="99"/>
    </row>
    <row r="9264" spans="1:21" ht="19.5" customHeight="1">
      <c r="A9264" s="545">
        <v>104094</v>
      </c>
      <c r="B9264" s="545" t="s">
        <v>6229</v>
      </c>
      <c r="C9264" s="545" t="s">
        <v>216</v>
      </c>
      <c r="D9264" s="546">
        <v>46052</v>
      </c>
      <c r="E9264" s="171" t="str">
        <f t="shared" si="144"/>
        <v>2026</v>
      </c>
      <c r="F9264" s="547">
        <v>5781</v>
      </c>
      <c r="G9264" s="548">
        <v>0.19</v>
      </c>
      <c r="H9264" s="547">
        <v>4857.9799999999996</v>
      </c>
      <c r="I9264" s="545" t="s">
        <v>12637</v>
      </c>
      <c r="J9264" s="545" t="s">
        <v>13307</v>
      </c>
      <c r="K9264" s="545" t="s">
        <v>13413</v>
      </c>
      <c r="L9264" s="545" t="s">
        <v>13413</v>
      </c>
      <c r="M9264" s="548" t="s">
        <v>13758</v>
      </c>
      <c r="N9264" s="545" t="s">
        <v>13413</v>
      </c>
      <c r="O9264" s="545" t="s">
        <v>13413</v>
      </c>
      <c r="P9264" s="549">
        <v>6844</v>
      </c>
      <c r="Q9264" s="549">
        <v>1</v>
      </c>
      <c r="R9264" s="549">
        <v>13</v>
      </c>
      <c r="S9264" s="548">
        <v>2228</v>
      </c>
      <c r="T9264" s="548"/>
      <c r="U9264" s="99"/>
    </row>
    <row r="9265" spans="1:21" ht="19.5" customHeight="1">
      <c r="A9265" s="545">
        <v>104095</v>
      </c>
      <c r="B9265" s="545" t="s">
        <v>4417</v>
      </c>
      <c r="C9265" s="545" t="s">
        <v>209</v>
      </c>
      <c r="D9265" s="546">
        <v>45708</v>
      </c>
      <c r="E9265" s="171" t="str">
        <f t="shared" si="144"/>
        <v>2025</v>
      </c>
      <c r="F9265" s="547">
        <v>57653.01</v>
      </c>
      <c r="G9265" s="548">
        <v>0.19</v>
      </c>
      <c r="H9265" s="547">
        <v>48447.9</v>
      </c>
      <c r="I9265" s="545" t="s">
        <v>12973</v>
      </c>
      <c r="J9265" s="545" t="s">
        <v>13307</v>
      </c>
      <c r="K9265" s="545" t="s">
        <v>13413</v>
      </c>
      <c r="L9265" s="545" t="s">
        <v>13413</v>
      </c>
      <c r="M9265" s="548" t="s">
        <v>13758</v>
      </c>
      <c r="N9265" s="545" t="s">
        <v>13413</v>
      </c>
      <c r="O9265" s="545" t="s">
        <v>13413</v>
      </c>
      <c r="P9265" s="549">
        <v>6845</v>
      </c>
      <c r="Q9265" s="549">
        <v>1</v>
      </c>
      <c r="R9265" s="549">
        <v>59</v>
      </c>
      <c r="S9265" s="548">
        <v>2228</v>
      </c>
      <c r="T9265" s="548"/>
      <c r="U9265" s="99"/>
    </row>
    <row r="9266" spans="1:21" ht="19.5" customHeight="1">
      <c r="A9266" s="545">
        <v>104096</v>
      </c>
      <c r="B9266" s="545" t="s">
        <v>6228</v>
      </c>
      <c r="C9266" s="545" t="s">
        <v>216</v>
      </c>
      <c r="D9266" s="546">
        <v>46052</v>
      </c>
      <c r="E9266" s="171" t="str">
        <f t="shared" si="144"/>
        <v>2026</v>
      </c>
      <c r="F9266" s="547">
        <v>23182</v>
      </c>
      <c r="G9266" s="548">
        <v>0.19</v>
      </c>
      <c r="H9266" s="547">
        <v>19480.669999999998</v>
      </c>
      <c r="I9266" s="545" t="s">
        <v>12637</v>
      </c>
      <c r="J9266" s="545" t="s">
        <v>13307</v>
      </c>
      <c r="K9266" s="545" t="s">
        <v>13413</v>
      </c>
      <c r="L9266" s="545" t="s">
        <v>13413</v>
      </c>
      <c r="M9266" s="548" t="s">
        <v>13758</v>
      </c>
      <c r="N9266" s="545" t="s">
        <v>13413</v>
      </c>
      <c r="O9266" s="545" t="s">
        <v>13413</v>
      </c>
      <c r="P9266" s="549">
        <v>6846</v>
      </c>
      <c r="Q9266" s="549">
        <v>1</v>
      </c>
      <c r="R9266" s="549">
        <v>13</v>
      </c>
      <c r="S9266" s="548">
        <v>2228</v>
      </c>
      <c r="T9266" s="548"/>
      <c r="U9266" s="99"/>
    </row>
    <row r="9267" spans="1:21" ht="19.5" customHeight="1">
      <c r="A9267" s="545">
        <v>104097</v>
      </c>
      <c r="B9267" s="545" t="s">
        <v>4098</v>
      </c>
      <c r="C9267" s="545" t="s">
        <v>209</v>
      </c>
      <c r="D9267" s="546"/>
      <c r="E9267" s="171" t="str">
        <f t="shared" si="144"/>
        <v>1900</v>
      </c>
      <c r="F9267" s="547">
        <v>0</v>
      </c>
      <c r="G9267" s="548">
        <v>0</v>
      </c>
      <c r="H9267" s="547">
        <v>0</v>
      </c>
      <c r="I9267" s="545" t="s">
        <v>12973</v>
      </c>
      <c r="J9267" s="545"/>
      <c r="K9267" s="545" t="s">
        <v>13413</v>
      </c>
      <c r="L9267" s="545" t="s">
        <v>13413</v>
      </c>
      <c r="M9267" s="548" t="s">
        <v>13758</v>
      </c>
      <c r="N9267" s="545" t="s">
        <v>13413</v>
      </c>
      <c r="O9267" s="545" t="s">
        <v>13413</v>
      </c>
      <c r="P9267" s="549">
        <v>6847</v>
      </c>
      <c r="Q9267" s="549">
        <v>1</v>
      </c>
      <c r="R9267" s="549">
        <v>59</v>
      </c>
      <c r="S9267" s="548"/>
      <c r="T9267" s="548"/>
      <c r="U9267" s="99"/>
    </row>
    <row r="9268" spans="1:21" ht="19.5" customHeight="1">
      <c r="A9268" s="545">
        <v>104098</v>
      </c>
      <c r="B9268" s="545" t="s">
        <v>1971</v>
      </c>
      <c r="C9268" s="545" t="s">
        <v>209</v>
      </c>
      <c r="D9268" s="546">
        <v>43740</v>
      </c>
      <c r="E9268" s="171" t="str">
        <f t="shared" si="144"/>
        <v>2019</v>
      </c>
      <c r="F9268" s="547">
        <v>9283.9</v>
      </c>
      <c r="G9268" s="548">
        <v>0.16</v>
      </c>
      <c r="H9268" s="547">
        <v>8003.36</v>
      </c>
      <c r="I9268" s="545" t="s">
        <v>12637</v>
      </c>
      <c r="J9268" s="545" t="s">
        <v>13296</v>
      </c>
      <c r="K9268" s="545" t="s">
        <v>13413</v>
      </c>
      <c r="L9268" s="545" t="s">
        <v>13413</v>
      </c>
      <c r="M9268" s="548" t="s">
        <v>13758</v>
      </c>
      <c r="N9268" s="545" t="s">
        <v>13413</v>
      </c>
      <c r="O9268" s="545" t="s">
        <v>13413</v>
      </c>
      <c r="P9268" s="549">
        <v>6848</v>
      </c>
      <c r="Q9268" s="549">
        <v>1</v>
      </c>
      <c r="R9268" s="549">
        <v>13</v>
      </c>
      <c r="S9268" s="548">
        <v>2218</v>
      </c>
      <c r="T9268" s="548"/>
      <c r="U9268" s="99"/>
    </row>
    <row r="9269" spans="1:21" ht="19.5" customHeight="1">
      <c r="A9269" s="545">
        <v>104099</v>
      </c>
      <c r="B9269" s="545" t="s">
        <v>2096</v>
      </c>
      <c r="C9269" s="545" t="s">
        <v>216</v>
      </c>
      <c r="D9269" s="546">
        <v>46052</v>
      </c>
      <c r="E9269" s="171" t="str">
        <f t="shared" si="144"/>
        <v>2026</v>
      </c>
      <c r="F9269" s="547">
        <v>639</v>
      </c>
      <c r="G9269" s="548">
        <v>0.19</v>
      </c>
      <c r="H9269" s="547">
        <v>536.97</v>
      </c>
      <c r="I9269" s="545" t="s">
        <v>12637</v>
      </c>
      <c r="J9269" s="545" t="s">
        <v>13307</v>
      </c>
      <c r="K9269" s="545" t="s">
        <v>13413</v>
      </c>
      <c r="L9269" s="545" t="s">
        <v>13413</v>
      </c>
      <c r="M9269" s="548" t="s">
        <v>13758</v>
      </c>
      <c r="N9269" s="545" t="s">
        <v>13413</v>
      </c>
      <c r="O9269" s="545" t="s">
        <v>13413</v>
      </c>
      <c r="P9269" s="549">
        <v>6849</v>
      </c>
      <c r="Q9269" s="549">
        <v>1</v>
      </c>
      <c r="R9269" s="549">
        <v>13</v>
      </c>
      <c r="S9269" s="548">
        <v>2228</v>
      </c>
      <c r="T9269" s="548"/>
      <c r="U9269" s="99"/>
    </row>
    <row r="9270" spans="1:21" ht="19.5" customHeight="1">
      <c r="A9270" s="545">
        <v>104100</v>
      </c>
      <c r="B9270" s="545" t="s">
        <v>2009</v>
      </c>
      <c r="C9270" s="545" t="s">
        <v>209</v>
      </c>
      <c r="D9270" s="546">
        <v>46052</v>
      </c>
      <c r="E9270" s="171" t="str">
        <f t="shared" si="144"/>
        <v>2026</v>
      </c>
      <c r="F9270" s="547">
        <v>2208</v>
      </c>
      <c r="G9270" s="548">
        <v>0.19</v>
      </c>
      <c r="H9270" s="547">
        <v>1855.46</v>
      </c>
      <c r="I9270" s="545" t="s">
        <v>12652</v>
      </c>
      <c r="J9270" s="545" t="s">
        <v>13307</v>
      </c>
      <c r="K9270" s="545" t="s">
        <v>13413</v>
      </c>
      <c r="L9270" s="545" t="s">
        <v>13413</v>
      </c>
      <c r="M9270" s="548" t="s">
        <v>13758</v>
      </c>
      <c r="N9270" s="545" t="s">
        <v>13413</v>
      </c>
      <c r="O9270" s="545" t="s">
        <v>13413</v>
      </c>
      <c r="P9270" s="549">
        <v>6850</v>
      </c>
      <c r="Q9270" s="549">
        <v>1</v>
      </c>
      <c r="R9270" s="549">
        <v>134</v>
      </c>
      <c r="S9270" s="548">
        <v>2228</v>
      </c>
      <c r="T9270" s="548"/>
      <c r="U9270" s="99"/>
    </row>
    <row r="9271" spans="1:21" ht="19.5" customHeight="1">
      <c r="A9271" s="545">
        <v>104101</v>
      </c>
      <c r="B9271" s="545" t="s">
        <v>2352</v>
      </c>
      <c r="C9271" s="545" t="s">
        <v>216</v>
      </c>
      <c r="D9271" s="546">
        <v>45708</v>
      </c>
      <c r="E9271" s="171" t="str">
        <f t="shared" si="144"/>
        <v>2025</v>
      </c>
      <c r="F9271" s="547">
        <v>1326.52</v>
      </c>
      <c r="G9271" s="548">
        <v>0.19</v>
      </c>
      <c r="H9271" s="547">
        <v>1114.72</v>
      </c>
      <c r="I9271" s="545" t="s">
        <v>12637</v>
      </c>
      <c r="J9271" s="545" t="s">
        <v>13307</v>
      </c>
      <c r="K9271" s="545" t="s">
        <v>13413</v>
      </c>
      <c r="L9271" s="545" t="s">
        <v>13413</v>
      </c>
      <c r="M9271" s="548" t="s">
        <v>13758</v>
      </c>
      <c r="N9271" s="545" t="s">
        <v>13413</v>
      </c>
      <c r="O9271" s="545" t="s">
        <v>13413</v>
      </c>
      <c r="P9271" s="549">
        <v>6851</v>
      </c>
      <c r="Q9271" s="549">
        <v>1</v>
      </c>
      <c r="R9271" s="549">
        <v>13</v>
      </c>
      <c r="S9271" s="548">
        <v>2228</v>
      </c>
      <c r="T9271" s="548"/>
      <c r="U9271" s="99"/>
    </row>
    <row r="9272" spans="1:21" ht="19.5" customHeight="1">
      <c r="A9272" s="545">
        <v>104102</v>
      </c>
      <c r="B9272" s="545" t="s">
        <v>776</v>
      </c>
      <c r="C9272" s="545" t="s">
        <v>221</v>
      </c>
      <c r="D9272" s="546"/>
      <c r="E9272" s="171" t="str">
        <f t="shared" si="144"/>
        <v>1900</v>
      </c>
      <c r="F9272" s="547">
        <v>0</v>
      </c>
      <c r="G9272" s="548">
        <v>0</v>
      </c>
      <c r="H9272" s="547">
        <v>0</v>
      </c>
      <c r="I9272" s="545" t="s">
        <v>12643</v>
      </c>
      <c r="J9272" s="545"/>
      <c r="K9272" s="545" t="s">
        <v>13413</v>
      </c>
      <c r="L9272" s="545" t="s">
        <v>13413</v>
      </c>
      <c r="M9272" s="548" t="s">
        <v>13758</v>
      </c>
      <c r="N9272" s="545" t="s">
        <v>13413</v>
      </c>
      <c r="O9272" s="545" t="s">
        <v>13413</v>
      </c>
      <c r="P9272" s="549">
        <v>6852</v>
      </c>
      <c r="Q9272" s="549">
        <v>1</v>
      </c>
      <c r="R9272" s="549">
        <v>6</v>
      </c>
      <c r="S9272" s="548"/>
      <c r="T9272" s="548"/>
      <c r="U9272" s="99"/>
    </row>
    <row r="9273" spans="1:21" ht="19.5" customHeight="1">
      <c r="A9273" s="545">
        <v>104103</v>
      </c>
      <c r="B9273" s="545" t="s">
        <v>2043</v>
      </c>
      <c r="C9273" s="545" t="s">
        <v>209</v>
      </c>
      <c r="D9273" s="546">
        <v>44588</v>
      </c>
      <c r="E9273" s="171" t="str">
        <f t="shared" si="144"/>
        <v>2022</v>
      </c>
      <c r="F9273" s="547">
        <v>5334</v>
      </c>
      <c r="G9273" s="548">
        <v>0.19</v>
      </c>
      <c r="H9273" s="547">
        <v>4482.3500000000004</v>
      </c>
      <c r="I9273" s="545" t="s">
        <v>12637</v>
      </c>
      <c r="J9273" s="545" t="s">
        <v>13297</v>
      </c>
      <c r="K9273" s="545" t="s">
        <v>13413</v>
      </c>
      <c r="L9273" s="545" t="s">
        <v>13413</v>
      </c>
      <c r="M9273" s="548" t="s">
        <v>13758</v>
      </c>
      <c r="N9273" s="545" t="s">
        <v>13413</v>
      </c>
      <c r="O9273" s="545" t="s">
        <v>13413</v>
      </c>
      <c r="P9273" s="549">
        <v>6853</v>
      </c>
      <c r="Q9273" s="549">
        <v>1</v>
      </c>
      <c r="R9273" s="549">
        <v>13</v>
      </c>
      <c r="S9273" s="548">
        <v>2257</v>
      </c>
      <c r="T9273" s="548"/>
      <c r="U9273" s="99"/>
    </row>
    <row r="9274" spans="1:21" ht="19.5" customHeight="1">
      <c r="A9274" s="545">
        <v>104104</v>
      </c>
      <c r="B9274" s="545" t="s">
        <v>2033</v>
      </c>
      <c r="C9274" s="545" t="s">
        <v>216</v>
      </c>
      <c r="D9274" s="546">
        <v>44588</v>
      </c>
      <c r="E9274" s="171" t="str">
        <f t="shared" si="144"/>
        <v>2022</v>
      </c>
      <c r="F9274" s="547">
        <v>5356</v>
      </c>
      <c r="G9274" s="548">
        <v>0.19</v>
      </c>
      <c r="H9274" s="547">
        <v>4500.84</v>
      </c>
      <c r="I9274" s="545" t="s">
        <v>12637</v>
      </c>
      <c r="J9274" s="545" t="s">
        <v>13297</v>
      </c>
      <c r="K9274" s="545" t="s">
        <v>13413</v>
      </c>
      <c r="L9274" s="545" t="s">
        <v>13413</v>
      </c>
      <c r="M9274" s="548" t="s">
        <v>13758</v>
      </c>
      <c r="N9274" s="545" t="s">
        <v>13413</v>
      </c>
      <c r="O9274" s="545" t="s">
        <v>13413</v>
      </c>
      <c r="P9274" s="549">
        <v>6854</v>
      </c>
      <c r="Q9274" s="549">
        <v>1</v>
      </c>
      <c r="R9274" s="549">
        <v>13</v>
      </c>
      <c r="S9274" s="548">
        <v>2257</v>
      </c>
      <c r="T9274" s="548"/>
      <c r="U9274" s="99"/>
    </row>
    <row r="9275" spans="1:21" ht="19.5" customHeight="1">
      <c r="A9275" s="545">
        <v>104105</v>
      </c>
      <c r="B9275" s="545" t="s">
        <v>1024</v>
      </c>
      <c r="C9275" s="545" t="s">
        <v>922</v>
      </c>
      <c r="D9275" s="546">
        <v>45708</v>
      </c>
      <c r="E9275" s="171" t="str">
        <f t="shared" si="144"/>
        <v>2025</v>
      </c>
      <c r="F9275" s="547">
        <v>798912.18</v>
      </c>
      <c r="G9275" s="548">
        <v>0.19</v>
      </c>
      <c r="H9275" s="547">
        <v>671354.77</v>
      </c>
      <c r="I9275" s="545" t="s">
        <v>12668</v>
      </c>
      <c r="J9275" s="545" t="s">
        <v>13307</v>
      </c>
      <c r="K9275" s="545" t="s">
        <v>19173</v>
      </c>
      <c r="L9275" s="545" t="s">
        <v>13413</v>
      </c>
      <c r="M9275" s="548" t="s">
        <v>15540</v>
      </c>
      <c r="N9275" s="545" t="s">
        <v>13413</v>
      </c>
      <c r="O9275" s="545" t="s">
        <v>13413</v>
      </c>
      <c r="P9275" s="549">
        <v>6855</v>
      </c>
      <c r="Q9275" s="549">
        <v>4</v>
      </c>
      <c r="R9275" s="549">
        <v>7</v>
      </c>
      <c r="S9275" s="548">
        <v>2228</v>
      </c>
      <c r="T9275" s="548"/>
      <c r="U9275" s="99"/>
    </row>
    <row r="9276" spans="1:21" ht="19.5" customHeight="1">
      <c r="A9276" s="545">
        <v>104106</v>
      </c>
      <c r="B9276" s="545" t="s">
        <v>2176</v>
      </c>
      <c r="C9276" s="545" t="s">
        <v>216</v>
      </c>
      <c r="D9276" s="546"/>
      <c r="E9276" s="171" t="str">
        <f t="shared" si="144"/>
        <v>1900</v>
      </c>
      <c r="F9276" s="547">
        <v>0</v>
      </c>
      <c r="G9276" s="548">
        <v>0</v>
      </c>
      <c r="H9276" s="547">
        <v>0</v>
      </c>
      <c r="I9276" s="545" t="s">
        <v>12637</v>
      </c>
      <c r="J9276" s="545"/>
      <c r="K9276" s="545" t="s">
        <v>19174</v>
      </c>
      <c r="L9276" s="545" t="s">
        <v>13413</v>
      </c>
      <c r="M9276" s="548" t="s">
        <v>13758</v>
      </c>
      <c r="N9276" s="545" t="s">
        <v>13413</v>
      </c>
      <c r="O9276" s="545" t="s">
        <v>13413</v>
      </c>
      <c r="P9276" s="549">
        <v>6856</v>
      </c>
      <c r="Q9276" s="549">
        <v>1</v>
      </c>
      <c r="R9276" s="549">
        <v>13</v>
      </c>
      <c r="S9276" s="548"/>
      <c r="T9276" s="548"/>
      <c r="U9276" s="99"/>
    </row>
    <row r="9277" spans="1:21" ht="19.5" customHeight="1">
      <c r="A9277" s="545">
        <v>104108</v>
      </c>
      <c r="B9277" s="545" t="s">
        <v>2090</v>
      </c>
      <c r="C9277" s="545" t="s">
        <v>216</v>
      </c>
      <c r="D9277" s="546"/>
      <c r="E9277" s="171" t="str">
        <f t="shared" si="144"/>
        <v>1900</v>
      </c>
      <c r="F9277" s="547">
        <v>0</v>
      </c>
      <c r="G9277" s="548">
        <v>0</v>
      </c>
      <c r="H9277" s="547">
        <v>0</v>
      </c>
      <c r="I9277" s="545" t="s">
        <v>12637</v>
      </c>
      <c r="J9277" s="545"/>
      <c r="K9277" s="545" t="s">
        <v>13413</v>
      </c>
      <c r="L9277" s="545" t="s">
        <v>13413</v>
      </c>
      <c r="M9277" s="548" t="s">
        <v>13758</v>
      </c>
      <c r="N9277" s="545" t="s">
        <v>13413</v>
      </c>
      <c r="O9277" s="545" t="s">
        <v>13413</v>
      </c>
      <c r="P9277" s="549">
        <v>6858</v>
      </c>
      <c r="Q9277" s="549">
        <v>1</v>
      </c>
      <c r="R9277" s="549">
        <v>13</v>
      </c>
      <c r="S9277" s="548"/>
      <c r="T9277" s="548"/>
      <c r="U9277" s="99"/>
    </row>
    <row r="9278" spans="1:21" ht="19.5" customHeight="1">
      <c r="A9278" s="545">
        <v>104109</v>
      </c>
      <c r="B9278" s="545" t="s">
        <v>8046</v>
      </c>
      <c r="C9278" s="545" t="s">
        <v>216</v>
      </c>
      <c r="D9278" s="546">
        <v>43551</v>
      </c>
      <c r="E9278" s="171" t="str">
        <f t="shared" si="144"/>
        <v>2019</v>
      </c>
      <c r="F9278" s="547">
        <v>142800</v>
      </c>
      <c r="G9278" s="548">
        <v>0.19</v>
      </c>
      <c r="H9278" s="547">
        <v>120000</v>
      </c>
      <c r="I9278" s="545" t="s">
        <v>12969</v>
      </c>
      <c r="J9278" s="545" t="s">
        <v>13296</v>
      </c>
      <c r="K9278" s="545" t="s">
        <v>13413</v>
      </c>
      <c r="L9278" s="545" t="s">
        <v>13413</v>
      </c>
      <c r="M9278" s="548" t="s">
        <v>13758</v>
      </c>
      <c r="N9278" s="545" t="s">
        <v>13413</v>
      </c>
      <c r="O9278" s="545" t="s">
        <v>13413</v>
      </c>
      <c r="P9278" s="549">
        <v>6859</v>
      </c>
      <c r="Q9278" s="549">
        <v>1</v>
      </c>
      <c r="R9278" s="549">
        <v>30</v>
      </c>
      <c r="S9278" s="548">
        <v>2218</v>
      </c>
      <c r="T9278" s="548"/>
      <c r="U9278" s="99"/>
    </row>
    <row r="9279" spans="1:21" ht="19.5" customHeight="1">
      <c r="A9279" s="545">
        <v>104110</v>
      </c>
      <c r="B9279" s="545" t="s">
        <v>2046</v>
      </c>
      <c r="C9279" s="545" t="s">
        <v>216</v>
      </c>
      <c r="D9279" s="546">
        <v>43530</v>
      </c>
      <c r="E9279" s="171" t="str">
        <f t="shared" si="144"/>
        <v>2019</v>
      </c>
      <c r="F9279" s="547">
        <v>113050</v>
      </c>
      <c r="G9279" s="548">
        <v>0.19</v>
      </c>
      <c r="H9279" s="547">
        <v>95000</v>
      </c>
      <c r="I9279" s="545" t="s">
        <v>12637</v>
      </c>
      <c r="J9279" s="545" t="s">
        <v>13301</v>
      </c>
      <c r="K9279" s="545" t="s">
        <v>19175</v>
      </c>
      <c r="L9279" s="545" t="s">
        <v>13413</v>
      </c>
      <c r="M9279" s="548" t="s">
        <v>13758</v>
      </c>
      <c r="N9279" s="545" t="s">
        <v>13413</v>
      </c>
      <c r="O9279" s="545" t="s">
        <v>13413</v>
      </c>
      <c r="P9279" s="549">
        <v>6860</v>
      </c>
      <c r="Q9279" s="549">
        <v>1</v>
      </c>
      <c r="R9279" s="549">
        <v>13</v>
      </c>
      <c r="S9279" s="548">
        <v>2221</v>
      </c>
      <c r="T9279" s="548"/>
      <c r="U9279" s="99"/>
    </row>
    <row r="9280" spans="1:21" ht="19.5" customHeight="1">
      <c r="A9280" s="545">
        <v>104111</v>
      </c>
      <c r="B9280" s="545" t="s">
        <v>10064</v>
      </c>
      <c r="C9280" s="545" t="s">
        <v>216</v>
      </c>
      <c r="D9280" s="546"/>
      <c r="E9280" s="171" t="str">
        <f t="shared" si="144"/>
        <v>1900</v>
      </c>
      <c r="F9280" s="547">
        <v>0</v>
      </c>
      <c r="G9280" s="548">
        <v>0</v>
      </c>
      <c r="H9280" s="547">
        <v>0</v>
      </c>
      <c r="I9280" s="545" t="s">
        <v>12642</v>
      </c>
      <c r="J9280" s="545"/>
      <c r="K9280" s="545" t="s">
        <v>13413</v>
      </c>
      <c r="L9280" s="545" t="s">
        <v>13413</v>
      </c>
      <c r="M9280" s="548" t="s">
        <v>13758</v>
      </c>
      <c r="N9280" s="545" t="s">
        <v>13413</v>
      </c>
      <c r="O9280" s="545" t="s">
        <v>13413</v>
      </c>
      <c r="P9280" s="549">
        <v>6861</v>
      </c>
      <c r="Q9280" s="549">
        <v>1</v>
      </c>
      <c r="R9280" s="549">
        <v>135</v>
      </c>
      <c r="S9280" s="548"/>
      <c r="T9280" s="548"/>
      <c r="U9280" s="99"/>
    </row>
    <row r="9281" spans="1:21" ht="19.5" customHeight="1">
      <c r="A9281" s="545">
        <v>104112</v>
      </c>
      <c r="B9281" s="545" t="s">
        <v>10063</v>
      </c>
      <c r="C9281" s="545" t="s">
        <v>209</v>
      </c>
      <c r="D9281" s="546"/>
      <c r="E9281" s="171" t="str">
        <f t="shared" si="144"/>
        <v>1900</v>
      </c>
      <c r="F9281" s="547">
        <v>0</v>
      </c>
      <c r="G9281" s="548">
        <v>0</v>
      </c>
      <c r="H9281" s="547">
        <v>0</v>
      </c>
      <c r="I9281" s="545" t="s">
        <v>12648</v>
      </c>
      <c r="J9281" s="545"/>
      <c r="K9281" s="545" t="s">
        <v>13413</v>
      </c>
      <c r="L9281" s="545" t="s">
        <v>13413</v>
      </c>
      <c r="M9281" s="548" t="s">
        <v>13758</v>
      </c>
      <c r="N9281" s="545" t="s">
        <v>13413</v>
      </c>
      <c r="O9281" s="545" t="s">
        <v>13413</v>
      </c>
      <c r="P9281" s="549">
        <v>6862</v>
      </c>
      <c r="Q9281" s="549">
        <v>1</v>
      </c>
      <c r="R9281" s="549">
        <v>67</v>
      </c>
      <c r="S9281" s="548"/>
      <c r="T9281" s="548"/>
      <c r="U9281" s="99"/>
    </row>
    <row r="9282" spans="1:21" ht="19.5" customHeight="1">
      <c r="A9282" s="545">
        <v>104113</v>
      </c>
      <c r="B9282" s="545" t="s">
        <v>7910</v>
      </c>
      <c r="C9282" s="545" t="s">
        <v>209</v>
      </c>
      <c r="D9282" s="546">
        <v>43589</v>
      </c>
      <c r="E9282" s="171" t="str">
        <f t="shared" si="144"/>
        <v>2019</v>
      </c>
      <c r="F9282" s="547">
        <v>39412</v>
      </c>
      <c r="G9282" s="548">
        <v>0.19</v>
      </c>
      <c r="H9282" s="547">
        <v>33119.33</v>
      </c>
      <c r="I9282" s="545" t="s">
        <v>12640</v>
      </c>
      <c r="J9282" s="545" t="s">
        <v>13388</v>
      </c>
      <c r="K9282" s="545" t="s">
        <v>13413</v>
      </c>
      <c r="L9282" s="545" t="s">
        <v>13413</v>
      </c>
      <c r="M9282" s="548" t="s">
        <v>13758</v>
      </c>
      <c r="N9282" s="545" t="s">
        <v>13413</v>
      </c>
      <c r="O9282" s="545" t="s">
        <v>13413</v>
      </c>
      <c r="P9282" s="549">
        <v>6863</v>
      </c>
      <c r="Q9282" s="549">
        <v>1</v>
      </c>
      <c r="R9282" s="549">
        <v>1</v>
      </c>
      <c r="S9282" s="548">
        <v>482</v>
      </c>
      <c r="T9282" s="548"/>
      <c r="U9282" s="99"/>
    </row>
    <row r="9283" spans="1:21" ht="19.5" customHeight="1">
      <c r="A9283" s="545">
        <v>104114</v>
      </c>
      <c r="B9283" s="545" t="s">
        <v>7906</v>
      </c>
      <c r="C9283" s="545" t="s">
        <v>209</v>
      </c>
      <c r="D9283" s="546">
        <v>43592</v>
      </c>
      <c r="E9283" s="171" t="str">
        <f t="shared" si="144"/>
        <v>2019</v>
      </c>
      <c r="F9283" s="547">
        <v>39412</v>
      </c>
      <c r="G9283" s="548">
        <v>0.19</v>
      </c>
      <c r="H9283" s="547">
        <v>33119.33</v>
      </c>
      <c r="I9283" s="545" t="s">
        <v>12648</v>
      </c>
      <c r="J9283" s="545" t="s">
        <v>13388</v>
      </c>
      <c r="K9283" s="545" t="s">
        <v>13413</v>
      </c>
      <c r="L9283" s="545" t="s">
        <v>13413</v>
      </c>
      <c r="M9283" s="548" t="s">
        <v>13758</v>
      </c>
      <c r="N9283" s="545" t="s">
        <v>13413</v>
      </c>
      <c r="O9283" s="545" t="s">
        <v>13413</v>
      </c>
      <c r="P9283" s="549">
        <v>6864</v>
      </c>
      <c r="Q9283" s="549">
        <v>1</v>
      </c>
      <c r="R9283" s="549">
        <v>67</v>
      </c>
      <c r="S9283" s="548">
        <v>482</v>
      </c>
      <c r="T9283" s="548"/>
      <c r="U9283" s="99"/>
    </row>
    <row r="9284" spans="1:21" ht="19.5" customHeight="1">
      <c r="A9284" s="545">
        <v>104115</v>
      </c>
      <c r="B9284" s="545" t="s">
        <v>7905</v>
      </c>
      <c r="C9284" s="545" t="s">
        <v>209</v>
      </c>
      <c r="D9284" s="546">
        <v>43592</v>
      </c>
      <c r="E9284" s="171" t="str">
        <f t="shared" ref="E9284:E9347" si="145">TEXT(D9284,"YYYY")</f>
        <v>2019</v>
      </c>
      <c r="F9284" s="547">
        <v>14280</v>
      </c>
      <c r="G9284" s="548">
        <v>0.19</v>
      </c>
      <c r="H9284" s="547">
        <v>12000</v>
      </c>
      <c r="I9284" s="545" t="s">
        <v>12648</v>
      </c>
      <c r="J9284" s="545" t="s">
        <v>13388</v>
      </c>
      <c r="K9284" s="545" t="s">
        <v>13413</v>
      </c>
      <c r="L9284" s="545" t="s">
        <v>13413</v>
      </c>
      <c r="M9284" s="548" t="s">
        <v>13758</v>
      </c>
      <c r="N9284" s="545" t="s">
        <v>13413</v>
      </c>
      <c r="O9284" s="545" t="s">
        <v>13413</v>
      </c>
      <c r="P9284" s="549">
        <v>6865</v>
      </c>
      <c r="Q9284" s="549">
        <v>1</v>
      </c>
      <c r="R9284" s="549">
        <v>67</v>
      </c>
      <c r="S9284" s="548">
        <v>482</v>
      </c>
      <c r="T9284" s="548"/>
      <c r="U9284" s="99"/>
    </row>
    <row r="9285" spans="1:21" ht="19.5" customHeight="1">
      <c r="A9285" s="545">
        <v>104116</v>
      </c>
      <c r="B9285" s="545" t="s">
        <v>270</v>
      </c>
      <c r="C9285" s="545" t="s">
        <v>216</v>
      </c>
      <c r="D9285" s="546">
        <v>43594</v>
      </c>
      <c r="E9285" s="171" t="str">
        <f t="shared" si="145"/>
        <v>2019</v>
      </c>
      <c r="F9285" s="547">
        <v>97090.01</v>
      </c>
      <c r="G9285" s="548">
        <v>0.19</v>
      </c>
      <c r="H9285" s="547">
        <v>81588.240000000005</v>
      </c>
      <c r="I9285" s="545" t="s">
        <v>12640</v>
      </c>
      <c r="J9285" s="545" t="s">
        <v>13389</v>
      </c>
      <c r="K9285" s="545" t="s">
        <v>13413</v>
      </c>
      <c r="L9285" s="545" t="s">
        <v>13413</v>
      </c>
      <c r="M9285" s="548" t="s">
        <v>13758</v>
      </c>
      <c r="N9285" s="545" t="s">
        <v>13413</v>
      </c>
      <c r="O9285" s="545" t="s">
        <v>13413</v>
      </c>
      <c r="P9285" s="549">
        <v>6866</v>
      </c>
      <c r="Q9285" s="549">
        <v>1</v>
      </c>
      <c r="R9285" s="549">
        <v>1</v>
      </c>
      <c r="S9285" s="548">
        <v>2246</v>
      </c>
      <c r="T9285" s="548"/>
      <c r="U9285" s="99"/>
    </row>
    <row r="9286" spans="1:21" ht="19.5" customHeight="1">
      <c r="A9286" s="545">
        <v>104117</v>
      </c>
      <c r="B9286" s="545" t="s">
        <v>269</v>
      </c>
      <c r="C9286" s="545" t="s">
        <v>216</v>
      </c>
      <c r="D9286" s="546">
        <v>43594</v>
      </c>
      <c r="E9286" s="171" t="str">
        <f t="shared" si="145"/>
        <v>2019</v>
      </c>
      <c r="F9286" s="547">
        <v>54365.99</v>
      </c>
      <c r="G9286" s="548">
        <v>0.19</v>
      </c>
      <c r="H9286" s="547">
        <v>45685.71</v>
      </c>
      <c r="I9286" s="545" t="s">
        <v>12640</v>
      </c>
      <c r="J9286" s="545" t="s">
        <v>13389</v>
      </c>
      <c r="K9286" s="545" t="s">
        <v>13413</v>
      </c>
      <c r="L9286" s="545" t="s">
        <v>13413</v>
      </c>
      <c r="M9286" s="548" t="s">
        <v>13758</v>
      </c>
      <c r="N9286" s="545" t="s">
        <v>13413</v>
      </c>
      <c r="O9286" s="545" t="s">
        <v>13413</v>
      </c>
      <c r="P9286" s="549">
        <v>6867</v>
      </c>
      <c r="Q9286" s="549">
        <v>1</v>
      </c>
      <c r="R9286" s="549">
        <v>1</v>
      </c>
      <c r="S9286" s="548">
        <v>2246</v>
      </c>
      <c r="T9286" s="548"/>
      <c r="U9286" s="99"/>
    </row>
    <row r="9287" spans="1:21" ht="19.5" customHeight="1">
      <c r="A9287" s="545">
        <v>104118</v>
      </c>
      <c r="B9287" s="545" t="s">
        <v>7904</v>
      </c>
      <c r="C9287" s="545" t="s">
        <v>216</v>
      </c>
      <c r="D9287" s="546">
        <v>43592</v>
      </c>
      <c r="E9287" s="171" t="str">
        <f t="shared" si="145"/>
        <v>2019</v>
      </c>
      <c r="F9287" s="547">
        <v>1335</v>
      </c>
      <c r="G9287" s="548">
        <v>0.19</v>
      </c>
      <c r="H9287" s="547">
        <v>1121.8499999999999</v>
      </c>
      <c r="I9287" s="545" t="s">
        <v>12701</v>
      </c>
      <c r="J9287" s="545" t="s">
        <v>13298</v>
      </c>
      <c r="K9287" s="545" t="s">
        <v>13413</v>
      </c>
      <c r="L9287" s="545" t="s">
        <v>13413</v>
      </c>
      <c r="M9287" s="548" t="s">
        <v>13758</v>
      </c>
      <c r="N9287" s="545" t="s">
        <v>13413</v>
      </c>
      <c r="O9287" s="545" t="s">
        <v>13413</v>
      </c>
      <c r="P9287" s="549">
        <v>6868</v>
      </c>
      <c r="Q9287" s="549">
        <v>1</v>
      </c>
      <c r="R9287" s="549">
        <v>10</v>
      </c>
      <c r="S9287" s="548">
        <v>1012</v>
      </c>
      <c r="T9287" s="548"/>
      <c r="U9287" s="99"/>
    </row>
    <row r="9288" spans="1:21" ht="19.5" customHeight="1">
      <c r="A9288" s="545">
        <v>104119</v>
      </c>
      <c r="B9288" s="545" t="s">
        <v>1363</v>
      </c>
      <c r="C9288" s="545" t="s">
        <v>206</v>
      </c>
      <c r="D9288" s="546">
        <v>44591</v>
      </c>
      <c r="E9288" s="171" t="str">
        <f t="shared" si="145"/>
        <v>2022</v>
      </c>
      <c r="F9288" s="547">
        <v>22745.01</v>
      </c>
      <c r="G9288" s="548">
        <v>0.19</v>
      </c>
      <c r="H9288" s="547">
        <v>19113.45</v>
      </c>
      <c r="I9288" s="545" t="s">
        <v>12701</v>
      </c>
      <c r="J9288" s="545" t="s">
        <v>13297</v>
      </c>
      <c r="K9288" s="545" t="s">
        <v>13413</v>
      </c>
      <c r="L9288" s="545" t="s">
        <v>13413</v>
      </c>
      <c r="M9288" s="548" t="s">
        <v>13758</v>
      </c>
      <c r="N9288" s="545" t="s">
        <v>13413</v>
      </c>
      <c r="O9288" s="545" t="s">
        <v>13413</v>
      </c>
      <c r="P9288" s="549">
        <v>6869</v>
      </c>
      <c r="Q9288" s="549">
        <v>1</v>
      </c>
      <c r="R9288" s="549">
        <v>10</v>
      </c>
      <c r="S9288" s="548">
        <v>2257</v>
      </c>
      <c r="T9288" s="548"/>
      <c r="U9288" s="99"/>
    </row>
    <row r="9289" spans="1:21" ht="19.5" customHeight="1">
      <c r="A9289" s="545">
        <v>104120</v>
      </c>
      <c r="B9289" s="545" t="s">
        <v>4079</v>
      </c>
      <c r="C9289" s="545" t="s">
        <v>216</v>
      </c>
      <c r="D9289" s="546"/>
      <c r="E9289" s="171" t="str">
        <f t="shared" si="145"/>
        <v>1900</v>
      </c>
      <c r="F9289" s="547">
        <v>0</v>
      </c>
      <c r="G9289" s="548">
        <v>0</v>
      </c>
      <c r="H9289" s="547">
        <v>0</v>
      </c>
      <c r="I9289" s="545" t="s">
        <v>12973</v>
      </c>
      <c r="J9289" s="545"/>
      <c r="K9289" s="545" t="s">
        <v>13413</v>
      </c>
      <c r="L9289" s="545" t="s">
        <v>13413</v>
      </c>
      <c r="M9289" s="548" t="s">
        <v>13758</v>
      </c>
      <c r="N9289" s="545" t="s">
        <v>13413</v>
      </c>
      <c r="O9289" s="545" t="s">
        <v>13413</v>
      </c>
      <c r="P9289" s="549">
        <v>6870</v>
      </c>
      <c r="Q9289" s="549">
        <v>1</v>
      </c>
      <c r="R9289" s="549">
        <v>59</v>
      </c>
      <c r="S9289" s="548"/>
      <c r="T9289" s="548"/>
      <c r="U9289" s="99"/>
    </row>
    <row r="9290" spans="1:21" ht="19.5" customHeight="1">
      <c r="A9290" s="545">
        <v>104121</v>
      </c>
      <c r="B9290" s="545" t="s">
        <v>4078</v>
      </c>
      <c r="C9290" s="545" t="s">
        <v>216</v>
      </c>
      <c r="D9290" s="546"/>
      <c r="E9290" s="171" t="str">
        <f t="shared" si="145"/>
        <v>1900</v>
      </c>
      <c r="F9290" s="547">
        <v>0</v>
      </c>
      <c r="G9290" s="548">
        <v>0</v>
      </c>
      <c r="H9290" s="547">
        <v>0</v>
      </c>
      <c r="I9290" s="545" t="s">
        <v>12973</v>
      </c>
      <c r="J9290" s="545"/>
      <c r="K9290" s="545" t="s">
        <v>13413</v>
      </c>
      <c r="L9290" s="545" t="s">
        <v>13413</v>
      </c>
      <c r="M9290" s="548" t="s">
        <v>13758</v>
      </c>
      <c r="N9290" s="545" t="s">
        <v>13413</v>
      </c>
      <c r="O9290" s="545" t="s">
        <v>13413</v>
      </c>
      <c r="P9290" s="549">
        <v>6871</v>
      </c>
      <c r="Q9290" s="549">
        <v>1</v>
      </c>
      <c r="R9290" s="549">
        <v>59</v>
      </c>
      <c r="S9290" s="548"/>
      <c r="T9290" s="548"/>
      <c r="U9290" s="99"/>
    </row>
    <row r="9291" spans="1:21" ht="19.5" customHeight="1">
      <c r="A9291" s="545">
        <v>104122</v>
      </c>
      <c r="B9291" s="545" t="s">
        <v>1836</v>
      </c>
      <c r="C9291" s="545" t="s">
        <v>216</v>
      </c>
      <c r="D9291" s="546">
        <v>45708</v>
      </c>
      <c r="E9291" s="171" t="str">
        <f t="shared" si="145"/>
        <v>2025</v>
      </c>
      <c r="F9291" s="547">
        <v>44721.9</v>
      </c>
      <c r="G9291" s="548">
        <v>0.19</v>
      </c>
      <c r="H9291" s="547">
        <v>37581.43</v>
      </c>
      <c r="I9291" s="545" t="s">
        <v>12637</v>
      </c>
      <c r="J9291" s="545" t="s">
        <v>13307</v>
      </c>
      <c r="K9291" s="545" t="s">
        <v>13413</v>
      </c>
      <c r="L9291" s="545" t="s">
        <v>13413</v>
      </c>
      <c r="M9291" s="548" t="s">
        <v>13758</v>
      </c>
      <c r="N9291" s="545" t="s">
        <v>13413</v>
      </c>
      <c r="O9291" s="545" t="s">
        <v>13413</v>
      </c>
      <c r="P9291" s="549">
        <v>6872</v>
      </c>
      <c r="Q9291" s="549">
        <v>1</v>
      </c>
      <c r="R9291" s="549">
        <v>13</v>
      </c>
      <c r="S9291" s="548">
        <v>2228</v>
      </c>
      <c r="T9291" s="548"/>
      <c r="U9291" s="99"/>
    </row>
    <row r="9292" spans="1:21" ht="19.5" customHeight="1">
      <c r="A9292" s="545">
        <v>104124</v>
      </c>
      <c r="B9292" s="545" t="s">
        <v>10062</v>
      </c>
      <c r="C9292" s="545" t="s">
        <v>216</v>
      </c>
      <c r="D9292" s="546">
        <v>46052</v>
      </c>
      <c r="E9292" s="171" t="str">
        <f t="shared" si="145"/>
        <v>2026</v>
      </c>
      <c r="F9292" s="547">
        <v>3318033</v>
      </c>
      <c r="G9292" s="548">
        <v>0.19</v>
      </c>
      <c r="H9292" s="547">
        <v>2788263.03</v>
      </c>
      <c r="I9292" s="545" t="s">
        <v>12647</v>
      </c>
      <c r="J9292" s="545" t="s">
        <v>13307</v>
      </c>
      <c r="K9292" s="545" t="s">
        <v>13413</v>
      </c>
      <c r="L9292" s="545" t="s">
        <v>13413</v>
      </c>
      <c r="M9292" s="548" t="s">
        <v>13758</v>
      </c>
      <c r="N9292" s="545" t="s">
        <v>13413</v>
      </c>
      <c r="O9292" s="545" t="s">
        <v>13413</v>
      </c>
      <c r="P9292" s="549">
        <v>6873</v>
      </c>
      <c r="Q9292" s="549">
        <v>1</v>
      </c>
      <c r="R9292" s="549">
        <v>26</v>
      </c>
      <c r="S9292" s="548">
        <v>2228</v>
      </c>
      <c r="T9292" s="548"/>
      <c r="U9292" s="99"/>
    </row>
    <row r="9293" spans="1:21" ht="19.5" customHeight="1">
      <c r="A9293" s="545">
        <v>104125</v>
      </c>
      <c r="B9293" s="545" t="s">
        <v>10061</v>
      </c>
      <c r="C9293" s="545" t="s">
        <v>216</v>
      </c>
      <c r="D9293" s="546">
        <v>46052</v>
      </c>
      <c r="E9293" s="171" t="str">
        <f t="shared" si="145"/>
        <v>2026</v>
      </c>
      <c r="F9293" s="547">
        <v>2816367</v>
      </c>
      <c r="G9293" s="548">
        <v>0.19</v>
      </c>
      <c r="H9293" s="547">
        <v>2366694.96</v>
      </c>
      <c r="I9293" s="545" t="s">
        <v>12647</v>
      </c>
      <c r="J9293" s="545" t="s">
        <v>13307</v>
      </c>
      <c r="K9293" s="545" t="s">
        <v>13413</v>
      </c>
      <c r="L9293" s="545" t="s">
        <v>13413</v>
      </c>
      <c r="M9293" s="548" t="s">
        <v>13758</v>
      </c>
      <c r="N9293" s="545" t="s">
        <v>13413</v>
      </c>
      <c r="O9293" s="545" t="s">
        <v>13413</v>
      </c>
      <c r="P9293" s="549">
        <v>6874</v>
      </c>
      <c r="Q9293" s="549">
        <v>1</v>
      </c>
      <c r="R9293" s="549">
        <v>26</v>
      </c>
      <c r="S9293" s="548">
        <v>2228</v>
      </c>
      <c r="T9293" s="548"/>
      <c r="U9293" s="99"/>
    </row>
    <row r="9294" spans="1:21" ht="19.5" customHeight="1">
      <c r="A9294" s="545">
        <v>104126</v>
      </c>
      <c r="B9294" s="545" t="s">
        <v>10060</v>
      </c>
      <c r="C9294" s="545" t="s">
        <v>216</v>
      </c>
      <c r="D9294" s="546">
        <v>46052</v>
      </c>
      <c r="E9294" s="171" t="str">
        <f t="shared" si="145"/>
        <v>2026</v>
      </c>
      <c r="F9294" s="547">
        <v>2415670</v>
      </c>
      <c r="G9294" s="548">
        <v>0.19</v>
      </c>
      <c r="H9294" s="547">
        <v>2029974.79</v>
      </c>
      <c r="I9294" s="545" t="s">
        <v>12647</v>
      </c>
      <c r="J9294" s="545" t="s">
        <v>13307</v>
      </c>
      <c r="K9294" s="545" t="s">
        <v>13413</v>
      </c>
      <c r="L9294" s="545" t="s">
        <v>13413</v>
      </c>
      <c r="M9294" s="548" t="s">
        <v>13758</v>
      </c>
      <c r="N9294" s="545" t="s">
        <v>13413</v>
      </c>
      <c r="O9294" s="545" t="s">
        <v>13413</v>
      </c>
      <c r="P9294" s="549">
        <v>6875</v>
      </c>
      <c r="Q9294" s="549">
        <v>1</v>
      </c>
      <c r="R9294" s="549">
        <v>26</v>
      </c>
      <c r="S9294" s="548">
        <v>2228</v>
      </c>
      <c r="T9294" s="548"/>
      <c r="U9294" s="99"/>
    </row>
    <row r="9295" spans="1:21" ht="19.5" customHeight="1">
      <c r="A9295" s="545">
        <v>104127</v>
      </c>
      <c r="B9295" s="545" t="s">
        <v>8323</v>
      </c>
      <c r="C9295" s="545" t="s">
        <v>216</v>
      </c>
      <c r="D9295" s="546">
        <v>46077</v>
      </c>
      <c r="E9295" s="171" t="str">
        <f t="shared" si="145"/>
        <v>2026</v>
      </c>
      <c r="F9295" s="547">
        <v>3781552</v>
      </c>
      <c r="G9295" s="548">
        <v>0.19</v>
      </c>
      <c r="H9295" s="547">
        <v>3177774.79</v>
      </c>
      <c r="I9295" s="545" t="s">
        <v>12647</v>
      </c>
      <c r="J9295" s="545" t="s">
        <v>13298</v>
      </c>
      <c r="K9295" s="545" t="s">
        <v>13413</v>
      </c>
      <c r="L9295" s="545" t="s">
        <v>13413</v>
      </c>
      <c r="M9295" s="548" t="s">
        <v>13758</v>
      </c>
      <c r="N9295" s="545" t="s">
        <v>13413</v>
      </c>
      <c r="O9295" s="545" t="s">
        <v>13413</v>
      </c>
      <c r="P9295" s="549">
        <v>6876</v>
      </c>
      <c r="Q9295" s="549">
        <v>1</v>
      </c>
      <c r="R9295" s="549">
        <v>26</v>
      </c>
      <c r="S9295" s="548">
        <v>1012</v>
      </c>
      <c r="T9295" s="548"/>
      <c r="U9295" s="99"/>
    </row>
    <row r="9296" spans="1:21" ht="19.5" customHeight="1">
      <c r="A9296" s="545">
        <v>104128</v>
      </c>
      <c r="B9296" s="545" t="s">
        <v>10059</v>
      </c>
      <c r="C9296" s="545" t="s">
        <v>216</v>
      </c>
      <c r="D9296" s="546"/>
      <c r="E9296" s="171" t="str">
        <f t="shared" si="145"/>
        <v>1900</v>
      </c>
      <c r="F9296" s="547">
        <v>0</v>
      </c>
      <c r="G9296" s="548">
        <v>0</v>
      </c>
      <c r="H9296" s="547">
        <v>0</v>
      </c>
      <c r="I9296" s="545" t="s">
        <v>12647</v>
      </c>
      <c r="J9296" s="545"/>
      <c r="K9296" s="545" t="s">
        <v>13413</v>
      </c>
      <c r="L9296" s="545" t="s">
        <v>13413</v>
      </c>
      <c r="M9296" s="548" t="s">
        <v>13758</v>
      </c>
      <c r="N9296" s="545" t="s">
        <v>13413</v>
      </c>
      <c r="O9296" s="545" t="s">
        <v>13413</v>
      </c>
      <c r="P9296" s="549">
        <v>6877</v>
      </c>
      <c r="Q9296" s="549">
        <v>1</v>
      </c>
      <c r="R9296" s="549">
        <v>26</v>
      </c>
      <c r="S9296" s="548"/>
      <c r="T9296" s="548"/>
      <c r="U9296" s="99"/>
    </row>
    <row r="9297" spans="1:21" ht="19.5" customHeight="1">
      <c r="A9297" s="545">
        <v>104129</v>
      </c>
      <c r="B9297" s="545" t="s">
        <v>10058</v>
      </c>
      <c r="C9297" s="545" t="s">
        <v>216</v>
      </c>
      <c r="D9297" s="546">
        <v>44591</v>
      </c>
      <c r="E9297" s="171" t="str">
        <f t="shared" si="145"/>
        <v>2022</v>
      </c>
      <c r="F9297" s="547">
        <v>2011005</v>
      </c>
      <c r="G9297" s="548">
        <v>0.19</v>
      </c>
      <c r="H9297" s="547">
        <v>1689920.17</v>
      </c>
      <c r="I9297" s="545" t="s">
        <v>12647</v>
      </c>
      <c r="J9297" s="545" t="s">
        <v>13297</v>
      </c>
      <c r="K9297" s="545" t="s">
        <v>13413</v>
      </c>
      <c r="L9297" s="545" t="s">
        <v>13413</v>
      </c>
      <c r="M9297" s="548" t="s">
        <v>13758</v>
      </c>
      <c r="N9297" s="545" t="s">
        <v>13413</v>
      </c>
      <c r="O9297" s="545" t="s">
        <v>13413</v>
      </c>
      <c r="P9297" s="549">
        <v>6878</v>
      </c>
      <c r="Q9297" s="549">
        <v>1</v>
      </c>
      <c r="R9297" s="549">
        <v>26</v>
      </c>
      <c r="S9297" s="548">
        <v>2257</v>
      </c>
      <c r="T9297" s="548"/>
      <c r="U9297" s="99"/>
    </row>
    <row r="9298" spans="1:21" ht="19.5" customHeight="1">
      <c r="A9298" s="545">
        <v>104130</v>
      </c>
      <c r="B9298" s="545" t="s">
        <v>8224</v>
      </c>
      <c r="C9298" s="545" t="s">
        <v>216</v>
      </c>
      <c r="D9298" s="546">
        <v>44591</v>
      </c>
      <c r="E9298" s="171" t="str">
        <f t="shared" si="145"/>
        <v>2022</v>
      </c>
      <c r="F9298" s="547">
        <v>1891853</v>
      </c>
      <c r="G9298" s="548">
        <v>0.19</v>
      </c>
      <c r="H9298" s="547">
        <v>1589792.44</v>
      </c>
      <c r="I9298" s="545" t="s">
        <v>12647</v>
      </c>
      <c r="J9298" s="545" t="s">
        <v>13297</v>
      </c>
      <c r="K9298" s="545" t="s">
        <v>13413</v>
      </c>
      <c r="L9298" s="545" t="s">
        <v>13413</v>
      </c>
      <c r="M9298" s="548" t="s">
        <v>13758</v>
      </c>
      <c r="N9298" s="545" t="s">
        <v>13413</v>
      </c>
      <c r="O9298" s="545" t="s">
        <v>13413</v>
      </c>
      <c r="P9298" s="549">
        <v>6879</v>
      </c>
      <c r="Q9298" s="549">
        <v>1</v>
      </c>
      <c r="R9298" s="549">
        <v>26</v>
      </c>
      <c r="S9298" s="548">
        <v>2257</v>
      </c>
      <c r="T9298" s="548"/>
      <c r="U9298" s="99"/>
    </row>
    <row r="9299" spans="1:21" ht="19.5" customHeight="1">
      <c r="A9299" s="545">
        <v>104131</v>
      </c>
      <c r="B9299" s="545" t="s">
        <v>8322</v>
      </c>
      <c r="C9299" s="545" t="s">
        <v>216</v>
      </c>
      <c r="D9299" s="546">
        <v>46052</v>
      </c>
      <c r="E9299" s="171" t="str">
        <f t="shared" si="145"/>
        <v>2026</v>
      </c>
      <c r="F9299" s="547">
        <v>4403024</v>
      </c>
      <c r="G9299" s="548">
        <v>0.19</v>
      </c>
      <c r="H9299" s="547">
        <v>3700020.17</v>
      </c>
      <c r="I9299" s="545" t="s">
        <v>12647</v>
      </c>
      <c r="J9299" s="545" t="s">
        <v>13307</v>
      </c>
      <c r="K9299" s="545" t="s">
        <v>13413</v>
      </c>
      <c r="L9299" s="545" t="s">
        <v>13413</v>
      </c>
      <c r="M9299" s="548" t="s">
        <v>13758</v>
      </c>
      <c r="N9299" s="545" t="s">
        <v>13413</v>
      </c>
      <c r="O9299" s="545" t="s">
        <v>13413</v>
      </c>
      <c r="P9299" s="549">
        <v>6880</v>
      </c>
      <c r="Q9299" s="549">
        <v>1</v>
      </c>
      <c r="R9299" s="549">
        <v>26</v>
      </c>
      <c r="S9299" s="548">
        <v>2228</v>
      </c>
      <c r="T9299" s="548"/>
      <c r="U9299" s="99"/>
    </row>
    <row r="9300" spans="1:21" ht="19.5" customHeight="1">
      <c r="A9300" s="545">
        <v>104132</v>
      </c>
      <c r="B9300" s="545" t="s">
        <v>10057</v>
      </c>
      <c r="C9300" s="545" t="s">
        <v>216</v>
      </c>
      <c r="D9300" s="546"/>
      <c r="E9300" s="171" t="str">
        <f t="shared" si="145"/>
        <v>1900</v>
      </c>
      <c r="F9300" s="547">
        <v>0</v>
      </c>
      <c r="G9300" s="548">
        <v>0</v>
      </c>
      <c r="H9300" s="547">
        <v>0</v>
      </c>
      <c r="I9300" s="545" t="s">
        <v>12637</v>
      </c>
      <c r="J9300" s="545"/>
      <c r="K9300" s="545" t="s">
        <v>13413</v>
      </c>
      <c r="L9300" s="545" t="s">
        <v>13413</v>
      </c>
      <c r="M9300" s="548" t="s">
        <v>13758</v>
      </c>
      <c r="N9300" s="545" t="s">
        <v>13413</v>
      </c>
      <c r="O9300" s="545" t="s">
        <v>13413</v>
      </c>
      <c r="P9300" s="549">
        <v>6881</v>
      </c>
      <c r="Q9300" s="549">
        <v>1</v>
      </c>
      <c r="R9300" s="549">
        <v>13</v>
      </c>
      <c r="S9300" s="548"/>
      <c r="T9300" s="548"/>
      <c r="U9300" s="99"/>
    </row>
    <row r="9301" spans="1:21" ht="19.5" customHeight="1">
      <c r="A9301" s="545">
        <v>104133</v>
      </c>
      <c r="B9301" s="545" t="s">
        <v>5223</v>
      </c>
      <c r="C9301" s="545" t="s">
        <v>4504</v>
      </c>
      <c r="D9301" s="546">
        <v>44720</v>
      </c>
      <c r="E9301" s="171" t="str">
        <f t="shared" si="145"/>
        <v>2022</v>
      </c>
      <c r="F9301" s="547">
        <v>158272</v>
      </c>
      <c r="G9301" s="548">
        <v>0</v>
      </c>
      <c r="H9301" s="547">
        <v>158272</v>
      </c>
      <c r="I9301" s="545" t="s">
        <v>12653</v>
      </c>
      <c r="J9301" s="545" t="s">
        <v>13306</v>
      </c>
      <c r="K9301" s="545" t="s">
        <v>13413</v>
      </c>
      <c r="L9301" s="545" t="s">
        <v>13413</v>
      </c>
      <c r="M9301" s="548" t="s">
        <v>13813</v>
      </c>
      <c r="N9301" s="545" t="s">
        <v>13413</v>
      </c>
      <c r="O9301" s="545" t="s">
        <v>13413</v>
      </c>
      <c r="P9301" s="549">
        <v>6882</v>
      </c>
      <c r="Q9301" s="549">
        <v>3</v>
      </c>
      <c r="R9301" s="549">
        <v>160</v>
      </c>
      <c r="S9301" s="548">
        <v>465</v>
      </c>
      <c r="T9301" s="548"/>
      <c r="U9301" s="99"/>
    </row>
    <row r="9302" spans="1:21" ht="19.5" customHeight="1">
      <c r="A9302" s="545">
        <v>104134</v>
      </c>
      <c r="B9302" s="545" t="s">
        <v>978</v>
      </c>
      <c r="C9302" s="545" t="s">
        <v>4504</v>
      </c>
      <c r="D9302" s="546">
        <v>45708</v>
      </c>
      <c r="E9302" s="171" t="str">
        <f t="shared" si="145"/>
        <v>2025</v>
      </c>
      <c r="F9302" s="547">
        <v>413594</v>
      </c>
      <c r="G9302" s="548">
        <v>0.19</v>
      </c>
      <c r="H9302" s="547">
        <v>347557.98</v>
      </c>
      <c r="I9302" s="545" t="s">
        <v>12668</v>
      </c>
      <c r="J9302" s="545" t="s">
        <v>13307</v>
      </c>
      <c r="K9302" s="545" t="s">
        <v>13413</v>
      </c>
      <c r="L9302" s="545" t="s">
        <v>13413</v>
      </c>
      <c r="M9302" s="548" t="s">
        <v>13868</v>
      </c>
      <c r="N9302" s="545" t="s">
        <v>13413</v>
      </c>
      <c r="O9302" s="545" t="s">
        <v>13413</v>
      </c>
      <c r="P9302" s="549">
        <v>6883</v>
      </c>
      <c r="Q9302" s="549">
        <v>2</v>
      </c>
      <c r="R9302" s="549">
        <v>7</v>
      </c>
      <c r="S9302" s="548">
        <v>2228</v>
      </c>
      <c r="T9302" s="548"/>
      <c r="U9302" s="99"/>
    </row>
    <row r="9303" spans="1:21" ht="19.5" customHeight="1">
      <c r="A9303" s="545">
        <v>104135</v>
      </c>
      <c r="B9303" s="545" t="s">
        <v>6227</v>
      </c>
      <c r="C9303" s="545" t="s">
        <v>786</v>
      </c>
      <c r="D9303" s="546">
        <v>46056</v>
      </c>
      <c r="E9303" s="171" t="str">
        <f t="shared" si="145"/>
        <v>2026</v>
      </c>
      <c r="F9303" s="547">
        <v>293882</v>
      </c>
      <c r="G9303" s="548">
        <v>0.19</v>
      </c>
      <c r="H9303" s="547">
        <v>246959.66</v>
      </c>
      <c r="I9303" s="545" t="s">
        <v>12683</v>
      </c>
      <c r="J9303" s="545" t="s">
        <v>13298</v>
      </c>
      <c r="K9303" s="545" t="s">
        <v>13413</v>
      </c>
      <c r="L9303" s="545" t="s">
        <v>13413</v>
      </c>
      <c r="M9303" s="548" t="s">
        <v>13758</v>
      </c>
      <c r="N9303" s="545" t="s">
        <v>13413</v>
      </c>
      <c r="O9303" s="545" t="s">
        <v>13413</v>
      </c>
      <c r="P9303" s="549">
        <v>6884</v>
      </c>
      <c r="Q9303" s="549">
        <v>1</v>
      </c>
      <c r="R9303" s="549">
        <v>18</v>
      </c>
      <c r="S9303" s="548">
        <v>1012</v>
      </c>
      <c r="T9303" s="548"/>
      <c r="U9303" s="99"/>
    </row>
    <row r="9304" spans="1:21" ht="19.5" customHeight="1">
      <c r="A9304" s="545">
        <v>104136</v>
      </c>
      <c r="B9304" s="545" t="s">
        <v>2962</v>
      </c>
      <c r="C9304" s="545" t="s">
        <v>216</v>
      </c>
      <c r="D9304" s="546">
        <v>45708</v>
      </c>
      <c r="E9304" s="171" t="str">
        <f t="shared" si="145"/>
        <v>2025</v>
      </c>
      <c r="F9304" s="547">
        <v>9993.66</v>
      </c>
      <c r="G9304" s="548">
        <v>0.19</v>
      </c>
      <c r="H9304" s="547">
        <v>8398.0300000000007</v>
      </c>
      <c r="I9304" s="545" t="s">
        <v>12683</v>
      </c>
      <c r="J9304" s="545" t="s">
        <v>13307</v>
      </c>
      <c r="K9304" s="545" t="s">
        <v>13413</v>
      </c>
      <c r="L9304" s="545" t="s">
        <v>13413</v>
      </c>
      <c r="M9304" s="548" t="s">
        <v>13758</v>
      </c>
      <c r="N9304" s="545" t="s">
        <v>13413</v>
      </c>
      <c r="O9304" s="545" t="s">
        <v>13413</v>
      </c>
      <c r="P9304" s="549">
        <v>6885</v>
      </c>
      <c r="Q9304" s="549">
        <v>1</v>
      </c>
      <c r="R9304" s="549">
        <v>18</v>
      </c>
      <c r="S9304" s="548">
        <v>2228</v>
      </c>
      <c r="T9304" s="548"/>
      <c r="U9304" s="99"/>
    </row>
    <row r="9305" spans="1:21" ht="19.5" customHeight="1">
      <c r="A9305" s="545">
        <v>104137</v>
      </c>
      <c r="B9305" s="545" t="s">
        <v>6636</v>
      </c>
      <c r="C9305" s="545" t="s">
        <v>216</v>
      </c>
      <c r="D9305" s="546">
        <v>45708</v>
      </c>
      <c r="E9305" s="171" t="str">
        <f t="shared" si="145"/>
        <v>2025</v>
      </c>
      <c r="F9305" s="547">
        <v>3755.87</v>
      </c>
      <c r="G9305" s="548">
        <v>0.19</v>
      </c>
      <c r="H9305" s="547">
        <v>3156.19</v>
      </c>
      <c r="I9305" s="545" t="s">
        <v>12683</v>
      </c>
      <c r="J9305" s="545" t="s">
        <v>13307</v>
      </c>
      <c r="K9305" s="545" t="s">
        <v>13413</v>
      </c>
      <c r="L9305" s="545" t="s">
        <v>13413</v>
      </c>
      <c r="M9305" s="548" t="s">
        <v>13758</v>
      </c>
      <c r="N9305" s="545" t="s">
        <v>13413</v>
      </c>
      <c r="O9305" s="545" t="s">
        <v>13413</v>
      </c>
      <c r="P9305" s="549">
        <v>6886</v>
      </c>
      <c r="Q9305" s="549">
        <v>1</v>
      </c>
      <c r="R9305" s="549">
        <v>18</v>
      </c>
      <c r="S9305" s="548">
        <v>2228</v>
      </c>
      <c r="T9305" s="548"/>
      <c r="U9305" s="99"/>
    </row>
    <row r="9306" spans="1:21" ht="19.5" customHeight="1">
      <c r="A9306" s="545">
        <v>104138</v>
      </c>
      <c r="B9306" s="545" t="s">
        <v>10056</v>
      </c>
      <c r="C9306" s="545" t="s">
        <v>786</v>
      </c>
      <c r="D9306" s="546">
        <v>46052</v>
      </c>
      <c r="E9306" s="171" t="str">
        <f t="shared" si="145"/>
        <v>2026</v>
      </c>
      <c r="F9306" s="547">
        <v>564636</v>
      </c>
      <c r="G9306" s="548">
        <v>0.19</v>
      </c>
      <c r="H9306" s="547">
        <v>474484.03</v>
      </c>
      <c r="I9306" s="545" t="s">
        <v>12683</v>
      </c>
      <c r="J9306" s="545" t="s">
        <v>13307</v>
      </c>
      <c r="K9306" s="545" t="s">
        <v>13413</v>
      </c>
      <c r="L9306" s="545" t="s">
        <v>13413</v>
      </c>
      <c r="M9306" s="548" t="s">
        <v>13758</v>
      </c>
      <c r="N9306" s="545" t="s">
        <v>13413</v>
      </c>
      <c r="O9306" s="545" t="s">
        <v>13413</v>
      </c>
      <c r="P9306" s="549">
        <v>6887</v>
      </c>
      <c r="Q9306" s="549">
        <v>1</v>
      </c>
      <c r="R9306" s="549">
        <v>18</v>
      </c>
      <c r="S9306" s="548">
        <v>2228</v>
      </c>
      <c r="T9306" s="548"/>
      <c r="U9306" s="99"/>
    </row>
    <row r="9307" spans="1:21" ht="19.5" customHeight="1">
      <c r="A9307" s="545">
        <v>104139</v>
      </c>
      <c r="B9307" s="545" t="s">
        <v>10055</v>
      </c>
      <c r="C9307" s="545" t="s">
        <v>786</v>
      </c>
      <c r="D9307" s="546">
        <v>46052</v>
      </c>
      <c r="E9307" s="171" t="str">
        <f t="shared" si="145"/>
        <v>2026</v>
      </c>
      <c r="F9307" s="547">
        <v>407293</v>
      </c>
      <c r="G9307" s="548">
        <v>0.19</v>
      </c>
      <c r="H9307" s="547">
        <v>342263.03</v>
      </c>
      <c r="I9307" s="545" t="s">
        <v>12683</v>
      </c>
      <c r="J9307" s="545" t="s">
        <v>13307</v>
      </c>
      <c r="K9307" s="545" t="s">
        <v>13413</v>
      </c>
      <c r="L9307" s="545" t="s">
        <v>13413</v>
      </c>
      <c r="M9307" s="548" t="s">
        <v>13758</v>
      </c>
      <c r="N9307" s="545" t="s">
        <v>13413</v>
      </c>
      <c r="O9307" s="545" t="s">
        <v>13413</v>
      </c>
      <c r="P9307" s="549">
        <v>6888</v>
      </c>
      <c r="Q9307" s="549">
        <v>1</v>
      </c>
      <c r="R9307" s="549">
        <v>18</v>
      </c>
      <c r="S9307" s="548">
        <v>2228</v>
      </c>
      <c r="T9307" s="548"/>
      <c r="U9307" s="99"/>
    </row>
    <row r="9308" spans="1:21" ht="19.5" customHeight="1">
      <c r="A9308" s="545">
        <v>104140</v>
      </c>
      <c r="B9308" s="545" t="s">
        <v>8338</v>
      </c>
      <c r="C9308" s="545" t="s">
        <v>209</v>
      </c>
      <c r="D9308" s="546">
        <v>44592</v>
      </c>
      <c r="E9308" s="171" t="str">
        <f t="shared" si="145"/>
        <v>2022</v>
      </c>
      <c r="F9308" s="547">
        <v>69820</v>
      </c>
      <c r="G9308" s="548">
        <v>0.19</v>
      </c>
      <c r="H9308" s="547">
        <v>58672.27</v>
      </c>
      <c r="I9308" s="545" t="s">
        <v>12648</v>
      </c>
      <c r="J9308" s="545" t="s">
        <v>13297</v>
      </c>
      <c r="K9308" s="545" t="s">
        <v>13413</v>
      </c>
      <c r="L9308" s="545" t="s">
        <v>13413</v>
      </c>
      <c r="M9308" s="548" t="s">
        <v>13758</v>
      </c>
      <c r="N9308" s="545" t="s">
        <v>13413</v>
      </c>
      <c r="O9308" s="545" t="s">
        <v>13413</v>
      </c>
      <c r="P9308" s="549">
        <v>6889</v>
      </c>
      <c r="Q9308" s="549">
        <v>1</v>
      </c>
      <c r="R9308" s="549">
        <v>67</v>
      </c>
      <c r="S9308" s="548">
        <v>2257</v>
      </c>
      <c r="T9308" s="548"/>
      <c r="U9308" s="99"/>
    </row>
    <row r="9309" spans="1:21" ht="19.5" customHeight="1">
      <c r="A9309" s="545">
        <v>104141</v>
      </c>
      <c r="B9309" s="545" t="s">
        <v>10054</v>
      </c>
      <c r="C9309" s="545" t="s">
        <v>216</v>
      </c>
      <c r="D9309" s="546"/>
      <c r="E9309" s="171" t="str">
        <f t="shared" si="145"/>
        <v>1900</v>
      </c>
      <c r="F9309" s="547">
        <v>0</v>
      </c>
      <c r="G9309" s="548">
        <v>0</v>
      </c>
      <c r="H9309" s="547">
        <v>0</v>
      </c>
      <c r="I9309" s="545" t="s">
        <v>12973</v>
      </c>
      <c r="J9309" s="545"/>
      <c r="K9309" s="545" t="s">
        <v>13413</v>
      </c>
      <c r="L9309" s="545" t="s">
        <v>13413</v>
      </c>
      <c r="M9309" s="548" t="s">
        <v>13758</v>
      </c>
      <c r="N9309" s="545" t="s">
        <v>13413</v>
      </c>
      <c r="O9309" s="545" t="s">
        <v>13413</v>
      </c>
      <c r="P9309" s="549">
        <v>6890</v>
      </c>
      <c r="Q9309" s="549">
        <v>1</v>
      </c>
      <c r="R9309" s="549">
        <v>59</v>
      </c>
      <c r="S9309" s="548"/>
      <c r="T9309" s="548"/>
      <c r="U9309" s="99"/>
    </row>
    <row r="9310" spans="1:21" ht="19.5" customHeight="1">
      <c r="A9310" s="545">
        <v>104142</v>
      </c>
      <c r="B9310" s="545" t="s">
        <v>10053</v>
      </c>
      <c r="C9310" s="545" t="s">
        <v>216</v>
      </c>
      <c r="D9310" s="546"/>
      <c r="E9310" s="171" t="str">
        <f t="shared" si="145"/>
        <v>1900</v>
      </c>
      <c r="F9310" s="547">
        <v>0</v>
      </c>
      <c r="G9310" s="548">
        <v>0</v>
      </c>
      <c r="H9310" s="547">
        <v>0</v>
      </c>
      <c r="I9310" s="545" t="s">
        <v>12973</v>
      </c>
      <c r="J9310" s="545"/>
      <c r="K9310" s="545" t="s">
        <v>13413</v>
      </c>
      <c r="L9310" s="545" t="s">
        <v>13413</v>
      </c>
      <c r="M9310" s="548" t="s">
        <v>13758</v>
      </c>
      <c r="N9310" s="545" t="s">
        <v>13413</v>
      </c>
      <c r="O9310" s="545" t="s">
        <v>13413</v>
      </c>
      <c r="P9310" s="549">
        <v>6891</v>
      </c>
      <c r="Q9310" s="549">
        <v>1</v>
      </c>
      <c r="R9310" s="549">
        <v>59</v>
      </c>
      <c r="S9310" s="548"/>
      <c r="T9310" s="548"/>
      <c r="U9310" s="99"/>
    </row>
    <row r="9311" spans="1:21" ht="19.5" customHeight="1">
      <c r="A9311" s="545">
        <v>104143</v>
      </c>
      <c r="B9311" s="545" t="s">
        <v>4246</v>
      </c>
      <c r="C9311" s="545" t="s">
        <v>216</v>
      </c>
      <c r="D9311" s="546"/>
      <c r="E9311" s="171" t="str">
        <f t="shared" si="145"/>
        <v>1900</v>
      </c>
      <c r="F9311" s="547">
        <v>0</v>
      </c>
      <c r="G9311" s="548">
        <v>0</v>
      </c>
      <c r="H9311" s="547">
        <v>0</v>
      </c>
      <c r="I9311" s="545" t="s">
        <v>12973</v>
      </c>
      <c r="J9311" s="545"/>
      <c r="K9311" s="545" t="s">
        <v>13413</v>
      </c>
      <c r="L9311" s="545" t="s">
        <v>13413</v>
      </c>
      <c r="M9311" s="548" t="s">
        <v>13758</v>
      </c>
      <c r="N9311" s="545" t="s">
        <v>13413</v>
      </c>
      <c r="O9311" s="545" t="s">
        <v>13413</v>
      </c>
      <c r="P9311" s="549">
        <v>6892</v>
      </c>
      <c r="Q9311" s="549">
        <v>1</v>
      </c>
      <c r="R9311" s="549">
        <v>59</v>
      </c>
      <c r="S9311" s="548"/>
      <c r="T9311" s="548"/>
      <c r="U9311" s="99"/>
    </row>
    <row r="9312" spans="1:21" ht="19.5" customHeight="1">
      <c r="A9312" s="545">
        <v>104144</v>
      </c>
      <c r="B9312" s="545" t="s">
        <v>1431</v>
      </c>
      <c r="C9312" s="545" t="s">
        <v>216</v>
      </c>
      <c r="D9312" s="546"/>
      <c r="E9312" s="171" t="str">
        <f t="shared" si="145"/>
        <v>1900</v>
      </c>
      <c r="F9312" s="547">
        <v>0</v>
      </c>
      <c r="G9312" s="548">
        <v>0</v>
      </c>
      <c r="H9312" s="547">
        <v>0</v>
      </c>
      <c r="I9312" s="545" t="s">
        <v>12701</v>
      </c>
      <c r="J9312" s="545"/>
      <c r="K9312" s="545" t="s">
        <v>13413</v>
      </c>
      <c r="L9312" s="545" t="s">
        <v>13413</v>
      </c>
      <c r="M9312" s="548" t="s">
        <v>13758</v>
      </c>
      <c r="N9312" s="545" t="s">
        <v>13413</v>
      </c>
      <c r="O9312" s="545" t="s">
        <v>13413</v>
      </c>
      <c r="P9312" s="549">
        <v>6893</v>
      </c>
      <c r="Q9312" s="549">
        <v>1</v>
      </c>
      <c r="R9312" s="549">
        <v>10</v>
      </c>
      <c r="S9312" s="548"/>
      <c r="T9312" s="548"/>
      <c r="U9312" s="99"/>
    </row>
    <row r="9313" spans="1:21" ht="19.5" customHeight="1">
      <c r="A9313" s="545">
        <v>104145</v>
      </c>
      <c r="B9313" s="545" t="s">
        <v>10052</v>
      </c>
      <c r="C9313" s="545" t="s">
        <v>903</v>
      </c>
      <c r="D9313" s="546"/>
      <c r="E9313" s="171" t="str">
        <f t="shared" si="145"/>
        <v>1900</v>
      </c>
      <c r="F9313" s="547">
        <v>0</v>
      </c>
      <c r="G9313" s="548">
        <v>0</v>
      </c>
      <c r="H9313" s="547">
        <v>0</v>
      </c>
      <c r="I9313" s="545" t="s">
        <v>12705</v>
      </c>
      <c r="J9313" s="545"/>
      <c r="K9313" s="545" t="s">
        <v>13413</v>
      </c>
      <c r="L9313" s="545" t="s">
        <v>13413</v>
      </c>
      <c r="M9313" s="548" t="s">
        <v>13758</v>
      </c>
      <c r="N9313" s="545" t="s">
        <v>13413</v>
      </c>
      <c r="O9313" s="545" t="s">
        <v>13413</v>
      </c>
      <c r="P9313" s="549">
        <v>6894</v>
      </c>
      <c r="Q9313" s="549">
        <v>1</v>
      </c>
      <c r="R9313" s="549">
        <v>22</v>
      </c>
      <c r="S9313" s="548"/>
      <c r="T9313" s="548"/>
      <c r="U9313" s="99"/>
    </row>
    <row r="9314" spans="1:21" ht="19.5" customHeight="1">
      <c r="A9314" s="545">
        <v>104146</v>
      </c>
      <c r="B9314" s="545" t="s">
        <v>274</v>
      </c>
      <c r="C9314" s="545" t="s">
        <v>209</v>
      </c>
      <c r="D9314" s="546"/>
      <c r="E9314" s="171" t="str">
        <f t="shared" si="145"/>
        <v>1900</v>
      </c>
      <c r="F9314" s="547">
        <v>0</v>
      </c>
      <c r="G9314" s="548">
        <v>0</v>
      </c>
      <c r="H9314" s="547">
        <v>0</v>
      </c>
      <c r="I9314" s="545" t="s">
        <v>12640</v>
      </c>
      <c r="J9314" s="545"/>
      <c r="K9314" s="545" t="s">
        <v>13413</v>
      </c>
      <c r="L9314" s="545" t="s">
        <v>13413</v>
      </c>
      <c r="M9314" s="548" t="s">
        <v>13758</v>
      </c>
      <c r="N9314" s="545" t="s">
        <v>13413</v>
      </c>
      <c r="O9314" s="545" t="s">
        <v>13413</v>
      </c>
      <c r="P9314" s="549">
        <v>6895</v>
      </c>
      <c r="Q9314" s="549">
        <v>1</v>
      </c>
      <c r="R9314" s="549">
        <v>1</v>
      </c>
      <c r="S9314" s="548"/>
      <c r="T9314" s="548"/>
      <c r="U9314" s="99"/>
    </row>
    <row r="9315" spans="1:21" ht="19.5" customHeight="1">
      <c r="A9315" s="545">
        <v>104147</v>
      </c>
      <c r="B9315" s="545" t="s">
        <v>3899</v>
      </c>
      <c r="C9315" s="545" t="s">
        <v>4479</v>
      </c>
      <c r="D9315" s="546">
        <v>46052</v>
      </c>
      <c r="E9315" s="171" t="str">
        <f t="shared" si="145"/>
        <v>2026</v>
      </c>
      <c r="F9315" s="547">
        <v>18267</v>
      </c>
      <c r="G9315" s="548">
        <v>0.19</v>
      </c>
      <c r="H9315" s="547">
        <v>15350.42</v>
      </c>
      <c r="I9315" s="545" t="s">
        <v>12987</v>
      </c>
      <c r="J9315" s="545" t="s">
        <v>13307</v>
      </c>
      <c r="K9315" s="545" t="s">
        <v>13413</v>
      </c>
      <c r="L9315" s="545" t="s">
        <v>13413</v>
      </c>
      <c r="M9315" s="548" t="s">
        <v>13758</v>
      </c>
      <c r="N9315" s="545" t="s">
        <v>13413</v>
      </c>
      <c r="O9315" s="545" t="s">
        <v>13413</v>
      </c>
      <c r="P9315" s="549">
        <v>6896</v>
      </c>
      <c r="Q9315" s="549">
        <v>1</v>
      </c>
      <c r="R9315" s="549">
        <v>35</v>
      </c>
      <c r="S9315" s="548">
        <v>2228</v>
      </c>
      <c r="T9315" s="548"/>
      <c r="U9315" s="99"/>
    </row>
    <row r="9316" spans="1:21" ht="19.5" customHeight="1">
      <c r="A9316" s="545">
        <v>104148</v>
      </c>
      <c r="B9316" s="545" t="s">
        <v>10051</v>
      </c>
      <c r="C9316" s="545" t="s">
        <v>216</v>
      </c>
      <c r="D9316" s="546"/>
      <c r="E9316" s="171" t="str">
        <f t="shared" si="145"/>
        <v>1900</v>
      </c>
      <c r="F9316" s="547">
        <v>0</v>
      </c>
      <c r="G9316" s="548">
        <v>0</v>
      </c>
      <c r="H9316" s="547">
        <v>0</v>
      </c>
      <c r="I9316" s="545" t="s">
        <v>12973</v>
      </c>
      <c r="J9316" s="545"/>
      <c r="K9316" s="545" t="s">
        <v>13413</v>
      </c>
      <c r="L9316" s="545" t="s">
        <v>13413</v>
      </c>
      <c r="M9316" s="548" t="s">
        <v>13758</v>
      </c>
      <c r="N9316" s="545" t="s">
        <v>13413</v>
      </c>
      <c r="O9316" s="545" t="s">
        <v>13413</v>
      </c>
      <c r="P9316" s="549">
        <v>6897</v>
      </c>
      <c r="Q9316" s="549">
        <v>1</v>
      </c>
      <c r="R9316" s="549">
        <v>59</v>
      </c>
      <c r="S9316" s="548"/>
      <c r="T9316" s="548"/>
      <c r="U9316" s="99"/>
    </row>
    <row r="9317" spans="1:21" ht="19.5" customHeight="1">
      <c r="A9317" s="545">
        <v>104149</v>
      </c>
      <c r="B9317" s="545" t="s">
        <v>4443</v>
      </c>
      <c r="C9317" s="545" t="s">
        <v>216</v>
      </c>
      <c r="D9317" s="546"/>
      <c r="E9317" s="171" t="str">
        <f t="shared" si="145"/>
        <v>1900</v>
      </c>
      <c r="F9317" s="547">
        <v>0</v>
      </c>
      <c r="G9317" s="548">
        <v>0</v>
      </c>
      <c r="H9317" s="547">
        <v>0</v>
      </c>
      <c r="I9317" s="545" t="s">
        <v>12973</v>
      </c>
      <c r="J9317" s="545"/>
      <c r="K9317" s="545" t="s">
        <v>13413</v>
      </c>
      <c r="L9317" s="545" t="s">
        <v>13413</v>
      </c>
      <c r="M9317" s="548" t="s">
        <v>13758</v>
      </c>
      <c r="N9317" s="545" t="s">
        <v>13413</v>
      </c>
      <c r="O9317" s="545" t="s">
        <v>13413</v>
      </c>
      <c r="P9317" s="549">
        <v>6898</v>
      </c>
      <c r="Q9317" s="549">
        <v>1</v>
      </c>
      <c r="R9317" s="549">
        <v>59</v>
      </c>
      <c r="S9317" s="548"/>
      <c r="T9317" s="548"/>
      <c r="U9317" s="99"/>
    </row>
    <row r="9318" spans="1:21" ht="19.5" customHeight="1">
      <c r="A9318" s="545">
        <v>104150</v>
      </c>
      <c r="B9318" s="545" t="s">
        <v>4235</v>
      </c>
      <c r="C9318" s="545" t="s">
        <v>216</v>
      </c>
      <c r="D9318" s="546"/>
      <c r="E9318" s="171" t="str">
        <f t="shared" si="145"/>
        <v>1900</v>
      </c>
      <c r="F9318" s="547">
        <v>0</v>
      </c>
      <c r="G9318" s="548">
        <v>0</v>
      </c>
      <c r="H9318" s="547">
        <v>0</v>
      </c>
      <c r="I9318" s="545" t="s">
        <v>12973</v>
      </c>
      <c r="J9318" s="545"/>
      <c r="K9318" s="545" t="s">
        <v>13413</v>
      </c>
      <c r="L9318" s="545" t="s">
        <v>13413</v>
      </c>
      <c r="M9318" s="548" t="s">
        <v>13758</v>
      </c>
      <c r="N9318" s="545" t="s">
        <v>13413</v>
      </c>
      <c r="O9318" s="545" t="s">
        <v>13413</v>
      </c>
      <c r="P9318" s="549">
        <v>6899</v>
      </c>
      <c r="Q9318" s="549">
        <v>1</v>
      </c>
      <c r="R9318" s="549">
        <v>59</v>
      </c>
      <c r="S9318" s="548"/>
      <c r="T9318" s="548"/>
      <c r="U9318" s="99"/>
    </row>
    <row r="9319" spans="1:21" ht="19.5" customHeight="1">
      <c r="A9319" s="545">
        <v>104151</v>
      </c>
      <c r="B9319" s="545" t="s">
        <v>4060</v>
      </c>
      <c r="C9319" s="545" t="s">
        <v>216</v>
      </c>
      <c r="D9319" s="546"/>
      <c r="E9319" s="171" t="str">
        <f t="shared" si="145"/>
        <v>1900</v>
      </c>
      <c r="F9319" s="547">
        <v>0</v>
      </c>
      <c r="G9319" s="548">
        <v>0</v>
      </c>
      <c r="H9319" s="547">
        <v>0</v>
      </c>
      <c r="I9319" s="545" t="s">
        <v>12973</v>
      </c>
      <c r="J9319" s="545"/>
      <c r="K9319" s="545" t="s">
        <v>13413</v>
      </c>
      <c r="L9319" s="545" t="s">
        <v>13413</v>
      </c>
      <c r="M9319" s="548" t="s">
        <v>13758</v>
      </c>
      <c r="N9319" s="545" t="s">
        <v>13413</v>
      </c>
      <c r="O9319" s="545" t="s">
        <v>13413</v>
      </c>
      <c r="P9319" s="549">
        <v>6900</v>
      </c>
      <c r="Q9319" s="549">
        <v>1</v>
      </c>
      <c r="R9319" s="549">
        <v>59</v>
      </c>
      <c r="S9319" s="548"/>
      <c r="T9319" s="548"/>
      <c r="U9319" s="99"/>
    </row>
    <row r="9320" spans="1:21" ht="19.5" customHeight="1">
      <c r="A9320" s="545">
        <v>104152</v>
      </c>
      <c r="B9320" s="545" t="s">
        <v>4223</v>
      </c>
      <c r="C9320" s="545" t="s">
        <v>216</v>
      </c>
      <c r="D9320" s="546"/>
      <c r="E9320" s="171" t="str">
        <f t="shared" si="145"/>
        <v>1900</v>
      </c>
      <c r="F9320" s="547">
        <v>0</v>
      </c>
      <c r="G9320" s="548">
        <v>0</v>
      </c>
      <c r="H9320" s="547">
        <v>0</v>
      </c>
      <c r="I9320" s="545" t="s">
        <v>12754</v>
      </c>
      <c r="J9320" s="545"/>
      <c r="K9320" s="545" t="s">
        <v>13413</v>
      </c>
      <c r="L9320" s="545" t="s">
        <v>13413</v>
      </c>
      <c r="M9320" s="548" t="s">
        <v>13758</v>
      </c>
      <c r="N9320" s="545" t="s">
        <v>13413</v>
      </c>
      <c r="O9320" s="545" t="s">
        <v>13413</v>
      </c>
      <c r="P9320" s="549">
        <v>6901</v>
      </c>
      <c r="Q9320" s="549">
        <v>1</v>
      </c>
      <c r="R9320" s="549">
        <v>33</v>
      </c>
      <c r="S9320" s="548"/>
      <c r="T9320" s="548"/>
      <c r="U9320" s="99"/>
    </row>
    <row r="9321" spans="1:21" ht="19.5" customHeight="1">
      <c r="A9321" s="545">
        <v>104153</v>
      </c>
      <c r="B9321" s="545" t="s">
        <v>3884</v>
      </c>
      <c r="C9321" s="545" t="s">
        <v>216</v>
      </c>
      <c r="D9321" s="546">
        <v>46052</v>
      </c>
      <c r="E9321" s="171" t="str">
        <f t="shared" si="145"/>
        <v>2026</v>
      </c>
      <c r="F9321" s="547">
        <v>69544</v>
      </c>
      <c r="G9321" s="548">
        <v>0.19</v>
      </c>
      <c r="H9321" s="547">
        <v>58440.34</v>
      </c>
      <c r="I9321" s="545" t="s">
        <v>12754</v>
      </c>
      <c r="J9321" s="545" t="s">
        <v>13307</v>
      </c>
      <c r="K9321" s="545" t="s">
        <v>13413</v>
      </c>
      <c r="L9321" s="545" t="s">
        <v>13413</v>
      </c>
      <c r="M9321" s="548" t="s">
        <v>13758</v>
      </c>
      <c r="N9321" s="545" t="s">
        <v>13413</v>
      </c>
      <c r="O9321" s="545" t="s">
        <v>13413</v>
      </c>
      <c r="P9321" s="549">
        <v>6902</v>
      </c>
      <c r="Q9321" s="549">
        <v>1</v>
      </c>
      <c r="R9321" s="549">
        <v>33</v>
      </c>
      <c r="S9321" s="548">
        <v>2228</v>
      </c>
      <c r="T9321" s="548"/>
      <c r="U9321" s="99"/>
    </row>
    <row r="9322" spans="1:21" ht="19.5" customHeight="1">
      <c r="A9322" s="545">
        <v>104154</v>
      </c>
      <c r="B9322" s="545" t="s">
        <v>3676</v>
      </c>
      <c r="C9322" s="545" t="s">
        <v>216</v>
      </c>
      <c r="D9322" s="546"/>
      <c r="E9322" s="171" t="str">
        <f t="shared" si="145"/>
        <v>1900</v>
      </c>
      <c r="F9322" s="547">
        <v>0</v>
      </c>
      <c r="G9322" s="548">
        <v>0</v>
      </c>
      <c r="H9322" s="547">
        <v>0</v>
      </c>
      <c r="I9322" s="545" t="s">
        <v>12702</v>
      </c>
      <c r="J9322" s="545"/>
      <c r="K9322" s="545" t="s">
        <v>19176</v>
      </c>
      <c r="L9322" s="545" t="s">
        <v>13413</v>
      </c>
      <c r="M9322" s="548" t="s">
        <v>13758</v>
      </c>
      <c r="N9322" s="545" t="s">
        <v>13413</v>
      </c>
      <c r="O9322" s="545" t="s">
        <v>13413</v>
      </c>
      <c r="P9322" s="549">
        <v>6903</v>
      </c>
      <c r="Q9322" s="549">
        <v>1</v>
      </c>
      <c r="R9322" s="549">
        <v>27</v>
      </c>
      <c r="S9322" s="548"/>
      <c r="T9322" s="548"/>
      <c r="U9322" s="99"/>
    </row>
    <row r="9323" spans="1:21" ht="19.5" customHeight="1">
      <c r="A9323" s="545">
        <v>104155</v>
      </c>
      <c r="B9323" s="545" t="s">
        <v>3684</v>
      </c>
      <c r="C9323" s="545" t="s">
        <v>216</v>
      </c>
      <c r="D9323" s="546"/>
      <c r="E9323" s="171" t="str">
        <f t="shared" si="145"/>
        <v>1900</v>
      </c>
      <c r="F9323" s="547">
        <v>0</v>
      </c>
      <c r="G9323" s="548">
        <v>0</v>
      </c>
      <c r="H9323" s="547">
        <v>0</v>
      </c>
      <c r="I9323" s="545" t="s">
        <v>12702</v>
      </c>
      <c r="J9323" s="545"/>
      <c r="K9323" s="545" t="s">
        <v>13413</v>
      </c>
      <c r="L9323" s="545" t="s">
        <v>13413</v>
      </c>
      <c r="M9323" s="548" t="s">
        <v>13758</v>
      </c>
      <c r="N9323" s="545" t="s">
        <v>13413</v>
      </c>
      <c r="O9323" s="545" t="s">
        <v>13413</v>
      </c>
      <c r="P9323" s="549">
        <v>6904</v>
      </c>
      <c r="Q9323" s="549">
        <v>1</v>
      </c>
      <c r="R9323" s="549">
        <v>27</v>
      </c>
      <c r="S9323" s="548"/>
      <c r="T9323" s="548"/>
      <c r="U9323" s="99"/>
    </row>
    <row r="9324" spans="1:21" ht="19.5" customHeight="1">
      <c r="A9324" s="545">
        <v>104156</v>
      </c>
      <c r="B9324" s="545" t="s">
        <v>320</v>
      </c>
      <c r="C9324" s="545" t="s">
        <v>311</v>
      </c>
      <c r="D9324" s="546"/>
      <c r="E9324" s="171" t="str">
        <f t="shared" si="145"/>
        <v>1900</v>
      </c>
      <c r="F9324" s="547">
        <v>0</v>
      </c>
      <c r="G9324" s="548">
        <v>0</v>
      </c>
      <c r="H9324" s="547">
        <v>0</v>
      </c>
      <c r="I9324" s="545" t="s">
        <v>12651</v>
      </c>
      <c r="J9324" s="545"/>
      <c r="K9324" s="545" t="s">
        <v>13413</v>
      </c>
      <c r="L9324" s="545" t="s">
        <v>13413</v>
      </c>
      <c r="M9324" s="548" t="s">
        <v>13758</v>
      </c>
      <c r="N9324" s="545" t="s">
        <v>13413</v>
      </c>
      <c r="O9324" s="545" t="s">
        <v>13413</v>
      </c>
      <c r="P9324" s="549">
        <v>6905</v>
      </c>
      <c r="Q9324" s="549">
        <v>1</v>
      </c>
      <c r="R9324" s="549">
        <v>68</v>
      </c>
      <c r="S9324" s="548"/>
      <c r="T9324" s="548"/>
      <c r="U9324" s="99"/>
    </row>
    <row r="9325" spans="1:21" ht="19.5" customHeight="1">
      <c r="A9325" s="545">
        <v>104157</v>
      </c>
      <c r="B9325" s="545" t="s">
        <v>3678</v>
      </c>
      <c r="C9325" s="545" t="s">
        <v>216</v>
      </c>
      <c r="D9325" s="546"/>
      <c r="E9325" s="171" t="str">
        <f t="shared" si="145"/>
        <v>1900</v>
      </c>
      <c r="F9325" s="547">
        <v>0</v>
      </c>
      <c r="G9325" s="548">
        <v>0</v>
      </c>
      <c r="H9325" s="547">
        <v>0</v>
      </c>
      <c r="I9325" s="545" t="s">
        <v>12702</v>
      </c>
      <c r="J9325" s="545"/>
      <c r="K9325" s="545" t="s">
        <v>13413</v>
      </c>
      <c r="L9325" s="545" t="s">
        <v>13413</v>
      </c>
      <c r="M9325" s="548" t="s">
        <v>13758</v>
      </c>
      <c r="N9325" s="545" t="s">
        <v>13413</v>
      </c>
      <c r="O9325" s="545" t="s">
        <v>13413</v>
      </c>
      <c r="P9325" s="549">
        <v>6906</v>
      </c>
      <c r="Q9325" s="549">
        <v>1</v>
      </c>
      <c r="R9325" s="549">
        <v>27</v>
      </c>
      <c r="S9325" s="548"/>
      <c r="T9325" s="548"/>
      <c r="U9325" s="99"/>
    </row>
    <row r="9326" spans="1:21" ht="19.5" customHeight="1">
      <c r="A9326" s="545">
        <v>104158</v>
      </c>
      <c r="B9326" s="545" t="s">
        <v>2459</v>
      </c>
      <c r="C9326" s="545" t="s">
        <v>216</v>
      </c>
      <c r="D9326" s="546"/>
      <c r="E9326" s="171" t="str">
        <f t="shared" si="145"/>
        <v>1900</v>
      </c>
      <c r="F9326" s="547">
        <v>0</v>
      </c>
      <c r="G9326" s="548">
        <v>0</v>
      </c>
      <c r="H9326" s="547">
        <v>0</v>
      </c>
      <c r="I9326" s="545" t="s">
        <v>12676</v>
      </c>
      <c r="J9326" s="545"/>
      <c r="K9326" s="545" t="s">
        <v>13413</v>
      </c>
      <c r="L9326" s="545" t="s">
        <v>13413</v>
      </c>
      <c r="M9326" s="548" t="s">
        <v>13758</v>
      </c>
      <c r="N9326" s="545" t="s">
        <v>13413</v>
      </c>
      <c r="O9326" s="545" t="s">
        <v>13413</v>
      </c>
      <c r="P9326" s="549">
        <v>6907</v>
      </c>
      <c r="Q9326" s="549">
        <v>1</v>
      </c>
      <c r="R9326" s="549">
        <v>14</v>
      </c>
      <c r="S9326" s="548"/>
      <c r="T9326" s="548"/>
      <c r="U9326" s="99"/>
    </row>
    <row r="9327" spans="1:21" ht="19.5" customHeight="1">
      <c r="A9327" s="545">
        <v>104159</v>
      </c>
      <c r="B9327" s="545" t="s">
        <v>10050</v>
      </c>
      <c r="C9327" s="545" t="s">
        <v>216</v>
      </c>
      <c r="D9327" s="546">
        <v>46052</v>
      </c>
      <c r="E9327" s="171" t="str">
        <f t="shared" si="145"/>
        <v>2026</v>
      </c>
      <c r="F9327" s="547">
        <v>735184</v>
      </c>
      <c r="G9327" s="548">
        <v>0.19</v>
      </c>
      <c r="H9327" s="547">
        <v>617801.68000000005</v>
      </c>
      <c r="I9327" s="545" t="s">
        <v>12637</v>
      </c>
      <c r="J9327" s="545" t="s">
        <v>13307</v>
      </c>
      <c r="K9327" s="545" t="s">
        <v>13413</v>
      </c>
      <c r="L9327" s="545" t="s">
        <v>13413</v>
      </c>
      <c r="M9327" s="548" t="s">
        <v>13758</v>
      </c>
      <c r="N9327" s="545" t="s">
        <v>13413</v>
      </c>
      <c r="O9327" s="545" t="s">
        <v>13413</v>
      </c>
      <c r="P9327" s="549">
        <v>6908</v>
      </c>
      <c r="Q9327" s="549">
        <v>1</v>
      </c>
      <c r="R9327" s="549">
        <v>13</v>
      </c>
      <c r="S9327" s="548">
        <v>2228</v>
      </c>
      <c r="T9327" s="548"/>
      <c r="U9327" s="99"/>
    </row>
    <row r="9328" spans="1:21" ht="19.5" customHeight="1">
      <c r="A9328" s="545">
        <v>104160</v>
      </c>
      <c r="B9328" s="545" t="s">
        <v>10049</v>
      </c>
      <c r="C9328" s="545" t="s">
        <v>216</v>
      </c>
      <c r="D9328" s="546">
        <v>46052</v>
      </c>
      <c r="E9328" s="171" t="str">
        <f t="shared" si="145"/>
        <v>2026</v>
      </c>
      <c r="F9328" s="547">
        <v>905116</v>
      </c>
      <c r="G9328" s="548">
        <v>0.19</v>
      </c>
      <c r="H9328" s="547">
        <v>760601.68</v>
      </c>
      <c r="I9328" s="545" t="s">
        <v>12637</v>
      </c>
      <c r="J9328" s="545" t="s">
        <v>13307</v>
      </c>
      <c r="K9328" s="545" t="s">
        <v>13413</v>
      </c>
      <c r="L9328" s="545" t="s">
        <v>13413</v>
      </c>
      <c r="M9328" s="548" t="s">
        <v>13758</v>
      </c>
      <c r="N9328" s="545" t="s">
        <v>13413</v>
      </c>
      <c r="O9328" s="545" t="s">
        <v>13413</v>
      </c>
      <c r="P9328" s="549">
        <v>6909</v>
      </c>
      <c r="Q9328" s="549">
        <v>1</v>
      </c>
      <c r="R9328" s="549">
        <v>13</v>
      </c>
      <c r="S9328" s="548">
        <v>2228</v>
      </c>
      <c r="T9328" s="548"/>
      <c r="U9328" s="99"/>
    </row>
    <row r="9329" spans="1:21" ht="19.5" customHeight="1">
      <c r="A9329" s="545">
        <v>104161</v>
      </c>
      <c r="B9329" s="545" t="s">
        <v>10048</v>
      </c>
      <c r="C9329" s="545" t="s">
        <v>216</v>
      </c>
      <c r="D9329" s="546">
        <v>46052</v>
      </c>
      <c r="E9329" s="171" t="str">
        <f t="shared" si="145"/>
        <v>2026</v>
      </c>
      <c r="F9329" s="547">
        <v>971932</v>
      </c>
      <c r="G9329" s="548">
        <v>0.19</v>
      </c>
      <c r="H9329" s="547">
        <v>816749.58</v>
      </c>
      <c r="I9329" s="545" t="s">
        <v>12637</v>
      </c>
      <c r="J9329" s="545" t="s">
        <v>13307</v>
      </c>
      <c r="K9329" s="545" t="s">
        <v>13413</v>
      </c>
      <c r="L9329" s="545" t="s">
        <v>13413</v>
      </c>
      <c r="M9329" s="548" t="s">
        <v>13758</v>
      </c>
      <c r="N9329" s="545" t="s">
        <v>13413</v>
      </c>
      <c r="O9329" s="545" t="s">
        <v>13413</v>
      </c>
      <c r="P9329" s="549">
        <v>6910</v>
      </c>
      <c r="Q9329" s="549">
        <v>1</v>
      </c>
      <c r="R9329" s="549">
        <v>13</v>
      </c>
      <c r="S9329" s="548">
        <v>2228</v>
      </c>
      <c r="T9329" s="548"/>
      <c r="U9329" s="99"/>
    </row>
    <row r="9330" spans="1:21" ht="19.5" customHeight="1">
      <c r="A9330" s="545">
        <v>104164</v>
      </c>
      <c r="B9330" s="545" t="s">
        <v>3589</v>
      </c>
      <c r="C9330" s="545" t="s">
        <v>216</v>
      </c>
      <c r="D9330" s="546">
        <v>46052</v>
      </c>
      <c r="E9330" s="171" t="str">
        <f t="shared" si="145"/>
        <v>2026</v>
      </c>
      <c r="F9330" s="547">
        <v>738174</v>
      </c>
      <c r="G9330" s="548">
        <v>0.19</v>
      </c>
      <c r="H9330" s="547">
        <v>620314.29</v>
      </c>
      <c r="I9330" s="545" t="s">
        <v>12647</v>
      </c>
      <c r="J9330" s="545" t="s">
        <v>13307</v>
      </c>
      <c r="K9330" s="545" t="s">
        <v>13413</v>
      </c>
      <c r="L9330" s="545" t="s">
        <v>13413</v>
      </c>
      <c r="M9330" s="548" t="s">
        <v>13758</v>
      </c>
      <c r="N9330" s="545" t="s">
        <v>13413</v>
      </c>
      <c r="O9330" s="545" t="s">
        <v>13413</v>
      </c>
      <c r="P9330" s="549">
        <v>6911</v>
      </c>
      <c r="Q9330" s="549">
        <v>1</v>
      </c>
      <c r="R9330" s="549">
        <v>26</v>
      </c>
      <c r="S9330" s="548">
        <v>2228</v>
      </c>
      <c r="T9330" s="548"/>
      <c r="U9330" s="99"/>
    </row>
    <row r="9331" spans="1:21" ht="19.5" customHeight="1">
      <c r="A9331" s="545">
        <v>104165</v>
      </c>
      <c r="B9331" s="545" t="s">
        <v>6226</v>
      </c>
      <c r="C9331" s="545" t="s">
        <v>216</v>
      </c>
      <c r="D9331" s="546">
        <v>45708</v>
      </c>
      <c r="E9331" s="171" t="str">
        <f t="shared" si="145"/>
        <v>2025</v>
      </c>
      <c r="F9331" s="547">
        <v>56159.25</v>
      </c>
      <c r="G9331" s="548">
        <v>0.19</v>
      </c>
      <c r="H9331" s="547">
        <v>47192.639999999999</v>
      </c>
      <c r="I9331" s="545" t="s">
        <v>12637</v>
      </c>
      <c r="J9331" s="545" t="s">
        <v>13307</v>
      </c>
      <c r="K9331" s="545" t="s">
        <v>13413</v>
      </c>
      <c r="L9331" s="545" t="s">
        <v>13413</v>
      </c>
      <c r="M9331" s="548" t="s">
        <v>13758</v>
      </c>
      <c r="N9331" s="545" t="s">
        <v>13413</v>
      </c>
      <c r="O9331" s="545" t="s">
        <v>13413</v>
      </c>
      <c r="P9331" s="549">
        <v>6912</v>
      </c>
      <c r="Q9331" s="549">
        <v>1</v>
      </c>
      <c r="R9331" s="549">
        <v>13</v>
      </c>
      <c r="S9331" s="548">
        <v>2228</v>
      </c>
      <c r="T9331" s="548"/>
      <c r="U9331" s="99"/>
    </row>
    <row r="9332" spans="1:21" ht="19.5" customHeight="1">
      <c r="A9332" s="545">
        <v>104166</v>
      </c>
      <c r="B9332" s="545" t="s">
        <v>2236</v>
      </c>
      <c r="C9332" s="545" t="s">
        <v>216</v>
      </c>
      <c r="D9332" s="546"/>
      <c r="E9332" s="171" t="str">
        <f t="shared" si="145"/>
        <v>1900</v>
      </c>
      <c r="F9332" s="547">
        <v>0</v>
      </c>
      <c r="G9332" s="548">
        <v>0</v>
      </c>
      <c r="H9332" s="547">
        <v>0</v>
      </c>
      <c r="I9332" s="545" t="s">
        <v>12637</v>
      </c>
      <c r="J9332" s="545"/>
      <c r="K9332" s="545" t="s">
        <v>13413</v>
      </c>
      <c r="L9332" s="545" t="s">
        <v>13413</v>
      </c>
      <c r="M9332" s="548" t="s">
        <v>13758</v>
      </c>
      <c r="N9332" s="545" t="s">
        <v>13413</v>
      </c>
      <c r="O9332" s="545" t="s">
        <v>13413</v>
      </c>
      <c r="P9332" s="549">
        <v>6913</v>
      </c>
      <c r="Q9332" s="549">
        <v>1</v>
      </c>
      <c r="R9332" s="549">
        <v>13</v>
      </c>
      <c r="S9332" s="548"/>
      <c r="T9332" s="548"/>
      <c r="U9332" s="99"/>
    </row>
    <row r="9333" spans="1:21" ht="19.5" customHeight="1">
      <c r="A9333" s="545">
        <v>104167</v>
      </c>
      <c r="B9333" s="545" t="s">
        <v>10047</v>
      </c>
      <c r="C9333" s="545" t="s">
        <v>209</v>
      </c>
      <c r="D9333" s="546"/>
      <c r="E9333" s="171" t="str">
        <f t="shared" si="145"/>
        <v>1900</v>
      </c>
      <c r="F9333" s="547">
        <v>0</v>
      </c>
      <c r="G9333" s="548">
        <v>0</v>
      </c>
      <c r="H9333" s="547">
        <v>0</v>
      </c>
      <c r="I9333" s="545" t="s">
        <v>12701</v>
      </c>
      <c r="J9333" s="545"/>
      <c r="K9333" s="545" t="s">
        <v>13413</v>
      </c>
      <c r="L9333" s="545" t="s">
        <v>13413</v>
      </c>
      <c r="M9333" s="548" t="s">
        <v>13758</v>
      </c>
      <c r="N9333" s="545" t="s">
        <v>13413</v>
      </c>
      <c r="O9333" s="545" t="s">
        <v>13413</v>
      </c>
      <c r="P9333" s="549">
        <v>6914</v>
      </c>
      <c r="Q9333" s="549">
        <v>1</v>
      </c>
      <c r="R9333" s="549">
        <v>10</v>
      </c>
      <c r="S9333" s="548"/>
      <c r="T9333" s="548"/>
      <c r="U9333" s="99"/>
    </row>
    <row r="9334" spans="1:21" ht="19.5" customHeight="1">
      <c r="A9334" s="545">
        <v>104168</v>
      </c>
      <c r="B9334" s="545" t="s">
        <v>10046</v>
      </c>
      <c r="C9334" s="545" t="s">
        <v>209</v>
      </c>
      <c r="D9334" s="546"/>
      <c r="E9334" s="171" t="str">
        <f t="shared" si="145"/>
        <v>1900</v>
      </c>
      <c r="F9334" s="547">
        <v>0</v>
      </c>
      <c r="G9334" s="548">
        <v>0</v>
      </c>
      <c r="H9334" s="547">
        <v>0</v>
      </c>
      <c r="I9334" s="545" t="s">
        <v>12701</v>
      </c>
      <c r="J9334" s="545"/>
      <c r="K9334" s="545" t="s">
        <v>13413</v>
      </c>
      <c r="L9334" s="545" t="s">
        <v>13413</v>
      </c>
      <c r="M9334" s="548" t="s">
        <v>13758</v>
      </c>
      <c r="N9334" s="545" t="s">
        <v>13413</v>
      </c>
      <c r="O9334" s="545" t="s">
        <v>13413</v>
      </c>
      <c r="P9334" s="549">
        <v>6915</v>
      </c>
      <c r="Q9334" s="549">
        <v>1</v>
      </c>
      <c r="R9334" s="549">
        <v>10</v>
      </c>
      <c r="S9334" s="548"/>
      <c r="T9334" s="548"/>
      <c r="U9334" s="99"/>
    </row>
    <row r="9335" spans="1:21" ht="19.5" customHeight="1">
      <c r="A9335" s="545">
        <v>104169</v>
      </c>
      <c r="B9335" s="545" t="s">
        <v>2690</v>
      </c>
      <c r="C9335" s="545" t="s">
        <v>209</v>
      </c>
      <c r="D9335" s="546"/>
      <c r="E9335" s="171" t="str">
        <f t="shared" si="145"/>
        <v>1900</v>
      </c>
      <c r="F9335" s="547">
        <v>0</v>
      </c>
      <c r="G9335" s="548">
        <v>0</v>
      </c>
      <c r="H9335" s="547">
        <v>0</v>
      </c>
      <c r="I9335" s="545" t="s">
        <v>12675</v>
      </c>
      <c r="J9335" s="545"/>
      <c r="K9335" s="545" t="s">
        <v>13413</v>
      </c>
      <c r="L9335" s="545" t="s">
        <v>13413</v>
      </c>
      <c r="M9335" s="548" t="s">
        <v>13758</v>
      </c>
      <c r="N9335" s="545" t="s">
        <v>13413</v>
      </c>
      <c r="O9335" s="545" t="s">
        <v>13413</v>
      </c>
      <c r="P9335" s="549">
        <v>6916</v>
      </c>
      <c r="Q9335" s="549">
        <v>1</v>
      </c>
      <c r="R9335" s="549">
        <v>15</v>
      </c>
      <c r="S9335" s="548"/>
      <c r="T9335" s="548"/>
      <c r="U9335" s="99"/>
    </row>
    <row r="9336" spans="1:21" ht="19.5" customHeight="1">
      <c r="A9336" s="545">
        <v>104170</v>
      </c>
      <c r="B9336" s="545" t="s">
        <v>2691</v>
      </c>
      <c r="C9336" s="545" t="s">
        <v>209</v>
      </c>
      <c r="D9336" s="546"/>
      <c r="E9336" s="171" t="str">
        <f t="shared" si="145"/>
        <v>1900</v>
      </c>
      <c r="F9336" s="547">
        <v>0</v>
      </c>
      <c r="G9336" s="548">
        <v>0</v>
      </c>
      <c r="H9336" s="547">
        <v>0</v>
      </c>
      <c r="I9336" s="545" t="s">
        <v>12675</v>
      </c>
      <c r="J9336" s="545"/>
      <c r="K9336" s="545" t="s">
        <v>13413</v>
      </c>
      <c r="L9336" s="545" t="s">
        <v>13413</v>
      </c>
      <c r="M9336" s="548" t="s">
        <v>13758</v>
      </c>
      <c r="N9336" s="545" t="s">
        <v>13413</v>
      </c>
      <c r="O9336" s="545" t="s">
        <v>13413</v>
      </c>
      <c r="P9336" s="549">
        <v>6917</v>
      </c>
      <c r="Q9336" s="549">
        <v>1</v>
      </c>
      <c r="R9336" s="549">
        <v>15</v>
      </c>
      <c r="S9336" s="548"/>
      <c r="T9336" s="548"/>
      <c r="U9336" s="99"/>
    </row>
    <row r="9337" spans="1:21" ht="19.5" customHeight="1">
      <c r="A9337" s="545">
        <v>104171</v>
      </c>
      <c r="B9337" s="545" t="s">
        <v>4088</v>
      </c>
      <c r="C9337" s="545" t="s">
        <v>216</v>
      </c>
      <c r="D9337" s="546"/>
      <c r="E9337" s="171" t="str">
        <f t="shared" si="145"/>
        <v>1900</v>
      </c>
      <c r="F9337" s="547">
        <v>0</v>
      </c>
      <c r="G9337" s="548">
        <v>0</v>
      </c>
      <c r="H9337" s="547">
        <v>0</v>
      </c>
      <c r="I9337" s="545" t="s">
        <v>12973</v>
      </c>
      <c r="J9337" s="545"/>
      <c r="K9337" s="545" t="s">
        <v>13413</v>
      </c>
      <c r="L9337" s="545" t="s">
        <v>13413</v>
      </c>
      <c r="M9337" s="548" t="s">
        <v>13758</v>
      </c>
      <c r="N9337" s="545" t="s">
        <v>13413</v>
      </c>
      <c r="O9337" s="545" t="s">
        <v>13413</v>
      </c>
      <c r="P9337" s="549">
        <v>6918</v>
      </c>
      <c r="Q9337" s="549">
        <v>1</v>
      </c>
      <c r="R9337" s="549">
        <v>59</v>
      </c>
      <c r="S9337" s="548"/>
      <c r="T9337" s="548"/>
      <c r="U9337" s="99"/>
    </row>
    <row r="9338" spans="1:21" ht="19.5" customHeight="1">
      <c r="A9338" s="545">
        <v>104172</v>
      </c>
      <c r="B9338" s="545" t="s">
        <v>10045</v>
      </c>
      <c r="C9338" s="545" t="s">
        <v>216</v>
      </c>
      <c r="D9338" s="546"/>
      <c r="E9338" s="171" t="str">
        <f t="shared" si="145"/>
        <v>1900</v>
      </c>
      <c r="F9338" s="547">
        <v>0</v>
      </c>
      <c r="G9338" s="548">
        <v>0</v>
      </c>
      <c r="H9338" s="547">
        <v>0</v>
      </c>
      <c r="I9338" s="545" t="s">
        <v>12973</v>
      </c>
      <c r="J9338" s="545"/>
      <c r="K9338" s="545" t="s">
        <v>13413</v>
      </c>
      <c r="L9338" s="545" t="s">
        <v>13413</v>
      </c>
      <c r="M9338" s="548" t="s">
        <v>13758</v>
      </c>
      <c r="N9338" s="545" t="s">
        <v>13413</v>
      </c>
      <c r="O9338" s="545" t="s">
        <v>13413</v>
      </c>
      <c r="P9338" s="549">
        <v>6919</v>
      </c>
      <c r="Q9338" s="549">
        <v>1</v>
      </c>
      <c r="R9338" s="549">
        <v>59</v>
      </c>
      <c r="S9338" s="548"/>
      <c r="T9338" s="548"/>
      <c r="U9338" s="99"/>
    </row>
    <row r="9339" spans="1:21" ht="19.5" customHeight="1">
      <c r="A9339" s="545">
        <v>104173</v>
      </c>
      <c r="B9339" s="545" t="s">
        <v>2034</v>
      </c>
      <c r="C9339" s="545" t="s">
        <v>216</v>
      </c>
      <c r="D9339" s="546"/>
      <c r="E9339" s="171" t="str">
        <f t="shared" si="145"/>
        <v>1900</v>
      </c>
      <c r="F9339" s="547">
        <v>0</v>
      </c>
      <c r="G9339" s="548">
        <v>0</v>
      </c>
      <c r="H9339" s="547">
        <v>0</v>
      </c>
      <c r="I9339" s="545" t="s">
        <v>12637</v>
      </c>
      <c r="J9339" s="545"/>
      <c r="K9339" s="545" t="s">
        <v>13413</v>
      </c>
      <c r="L9339" s="545" t="s">
        <v>13413</v>
      </c>
      <c r="M9339" s="548" t="s">
        <v>13758</v>
      </c>
      <c r="N9339" s="545" t="s">
        <v>13413</v>
      </c>
      <c r="O9339" s="545" t="s">
        <v>13413</v>
      </c>
      <c r="P9339" s="549">
        <v>6920</v>
      </c>
      <c r="Q9339" s="549">
        <v>1</v>
      </c>
      <c r="R9339" s="549">
        <v>13</v>
      </c>
      <c r="S9339" s="548"/>
      <c r="T9339" s="548"/>
      <c r="U9339" s="99"/>
    </row>
    <row r="9340" spans="1:21" ht="19.5" customHeight="1">
      <c r="A9340" s="545">
        <v>104174</v>
      </c>
      <c r="B9340" s="545" t="s">
        <v>2045</v>
      </c>
      <c r="C9340" s="545" t="s">
        <v>209</v>
      </c>
      <c r="D9340" s="546"/>
      <c r="E9340" s="171" t="str">
        <f t="shared" si="145"/>
        <v>1900</v>
      </c>
      <c r="F9340" s="547">
        <v>0</v>
      </c>
      <c r="G9340" s="548">
        <v>0</v>
      </c>
      <c r="H9340" s="547">
        <v>0</v>
      </c>
      <c r="I9340" s="545" t="s">
        <v>12637</v>
      </c>
      <c r="J9340" s="545"/>
      <c r="K9340" s="545" t="s">
        <v>13413</v>
      </c>
      <c r="L9340" s="545" t="s">
        <v>13413</v>
      </c>
      <c r="M9340" s="548" t="s">
        <v>13758</v>
      </c>
      <c r="N9340" s="545" t="s">
        <v>13413</v>
      </c>
      <c r="O9340" s="545" t="s">
        <v>13413</v>
      </c>
      <c r="P9340" s="549">
        <v>6921</v>
      </c>
      <c r="Q9340" s="549">
        <v>1</v>
      </c>
      <c r="R9340" s="549">
        <v>13</v>
      </c>
      <c r="S9340" s="548"/>
      <c r="T9340" s="548"/>
      <c r="U9340" s="99"/>
    </row>
    <row r="9341" spans="1:21" ht="19.5" customHeight="1">
      <c r="A9341" s="545">
        <v>104175</v>
      </c>
      <c r="B9341" s="545" t="s">
        <v>3726</v>
      </c>
      <c r="C9341" s="545" t="s">
        <v>209</v>
      </c>
      <c r="D9341" s="546"/>
      <c r="E9341" s="171" t="str">
        <f t="shared" si="145"/>
        <v>1900</v>
      </c>
      <c r="F9341" s="547">
        <v>0</v>
      </c>
      <c r="G9341" s="548">
        <v>0</v>
      </c>
      <c r="H9341" s="547">
        <v>0</v>
      </c>
      <c r="I9341" s="545" t="s">
        <v>12746</v>
      </c>
      <c r="J9341" s="545"/>
      <c r="K9341" s="545" t="s">
        <v>13413</v>
      </c>
      <c r="L9341" s="545" t="s">
        <v>13413</v>
      </c>
      <c r="M9341" s="548" t="s">
        <v>13758</v>
      </c>
      <c r="N9341" s="545" t="s">
        <v>13413</v>
      </c>
      <c r="O9341" s="545" t="s">
        <v>13413</v>
      </c>
      <c r="P9341" s="549">
        <v>6922</v>
      </c>
      <c r="Q9341" s="549">
        <v>1</v>
      </c>
      <c r="R9341" s="549">
        <v>29</v>
      </c>
      <c r="S9341" s="548"/>
      <c r="T9341" s="548"/>
      <c r="U9341" s="99"/>
    </row>
    <row r="9342" spans="1:21" ht="19.5" customHeight="1">
      <c r="A9342" s="545">
        <v>104176</v>
      </c>
      <c r="B9342" s="545" t="s">
        <v>2035</v>
      </c>
      <c r="C9342" s="545" t="s">
        <v>216</v>
      </c>
      <c r="D9342" s="546"/>
      <c r="E9342" s="171" t="str">
        <f t="shared" si="145"/>
        <v>1900</v>
      </c>
      <c r="F9342" s="547">
        <v>0</v>
      </c>
      <c r="G9342" s="548">
        <v>0</v>
      </c>
      <c r="H9342" s="547">
        <v>0</v>
      </c>
      <c r="I9342" s="545" t="s">
        <v>12637</v>
      </c>
      <c r="J9342" s="545"/>
      <c r="K9342" s="545" t="s">
        <v>13413</v>
      </c>
      <c r="L9342" s="545" t="s">
        <v>13413</v>
      </c>
      <c r="M9342" s="548" t="s">
        <v>13758</v>
      </c>
      <c r="N9342" s="545" t="s">
        <v>13413</v>
      </c>
      <c r="O9342" s="545" t="s">
        <v>13413</v>
      </c>
      <c r="P9342" s="549">
        <v>6923</v>
      </c>
      <c r="Q9342" s="549">
        <v>1</v>
      </c>
      <c r="R9342" s="549">
        <v>13</v>
      </c>
      <c r="S9342" s="548"/>
      <c r="T9342" s="548"/>
      <c r="U9342" s="99"/>
    </row>
    <row r="9343" spans="1:21" ht="19.5" customHeight="1">
      <c r="A9343" s="545">
        <v>104177</v>
      </c>
      <c r="B9343" s="545" t="s">
        <v>1712</v>
      </c>
      <c r="C9343" s="545" t="s">
        <v>206</v>
      </c>
      <c r="D9343" s="546">
        <v>46052</v>
      </c>
      <c r="E9343" s="171" t="str">
        <f t="shared" si="145"/>
        <v>2026</v>
      </c>
      <c r="F9343" s="547">
        <v>52895</v>
      </c>
      <c r="G9343" s="548">
        <v>0.19</v>
      </c>
      <c r="H9343" s="547">
        <v>44449.58</v>
      </c>
      <c r="I9343" s="545" t="s">
        <v>12645</v>
      </c>
      <c r="J9343" s="545" t="s">
        <v>13307</v>
      </c>
      <c r="K9343" s="545" t="s">
        <v>19177</v>
      </c>
      <c r="L9343" s="545" t="s">
        <v>13413</v>
      </c>
      <c r="M9343" s="548" t="s">
        <v>13758</v>
      </c>
      <c r="N9343" s="545" t="s">
        <v>13413</v>
      </c>
      <c r="O9343" s="545" t="s">
        <v>13413</v>
      </c>
      <c r="P9343" s="549">
        <v>6924</v>
      </c>
      <c r="Q9343" s="549">
        <v>1</v>
      </c>
      <c r="R9343" s="549">
        <v>12</v>
      </c>
      <c r="S9343" s="548">
        <v>2228</v>
      </c>
      <c r="T9343" s="548"/>
      <c r="U9343" s="99"/>
    </row>
    <row r="9344" spans="1:21" ht="19.5" customHeight="1">
      <c r="A9344" s="545">
        <v>104178</v>
      </c>
      <c r="B9344" s="545" t="s">
        <v>1674</v>
      </c>
      <c r="C9344" s="545" t="s">
        <v>206</v>
      </c>
      <c r="D9344" s="546">
        <v>46052</v>
      </c>
      <c r="E9344" s="171" t="str">
        <f t="shared" si="145"/>
        <v>2026</v>
      </c>
      <c r="F9344" s="547">
        <v>52895</v>
      </c>
      <c r="G9344" s="548">
        <v>0.19</v>
      </c>
      <c r="H9344" s="547">
        <v>44449.58</v>
      </c>
      <c r="I9344" s="545" t="s">
        <v>12645</v>
      </c>
      <c r="J9344" s="545" t="s">
        <v>13307</v>
      </c>
      <c r="K9344" s="545" t="s">
        <v>19178</v>
      </c>
      <c r="L9344" s="545" t="s">
        <v>13413</v>
      </c>
      <c r="M9344" s="548" t="s">
        <v>13758</v>
      </c>
      <c r="N9344" s="545" t="s">
        <v>13413</v>
      </c>
      <c r="O9344" s="545" t="s">
        <v>13413</v>
      </c>
      <c r="P9344" s="549">
        <v>6925</v>
      </c>
      <c r="Q9344" s="549">
        <v>1</v>
      </c>
      <c r="R9344" s="549">
        <v>12</v>
      </c>
      <c r="S9344" s="548">
        <v>2228</v>
      </c>
      <c r="T9344" s="548"/>
      <c r="U9344" s="99"/>
    </row>
    <row r="9345" spans="1:21" ht="19.5" customHeight="1">
      <c r="A9345" s="545">
        <v>104179</v>
      </c>
      <c r="B9345" s="545" t="s">
        <v>1697</v>
      </c>
      <c r="C9345" s="545" t="s">
        <v>206</v>
      </c>
      <c r="D9345" s="546">
        <v>46052</v>
      </c>
      <c r="E9345" s="171" t="str">
        <f t="shared" si="145"/>
        <v>2026</v>
      </c>
      <c r="F9345" s="547">
        <v>52895</v>
      </c>
      <c r="G9345" s="548">
        <v>0.19</v>
      </c>
      <c r="H9345" s="547">
        <v>44449.58</v>
      </c>
      <c r="I9345" s="545" t="s">
        <v>12645</v>
      </c>
      <c r="J9345" s="545" t="s">
        <v>13307</v>
      </c>
      <c r="K9345" s="545" t="s">
        <v>19179</v>
      </c>
      <c r="L9345" s="545" t="s">
        <v>13413</v>
      </c>
      <c r="M9345" s="548" t="s">
        <v>13758</v>
      </c>
      <c r="N9345" s="545" t="s">
        <v>13413</v>
      </c>
      <c r="O9345" s="545" t="s">
        <v>13413</v>
      </c>
      <c r="P9345" s="549">
        <v>6926</v>
      </c>
      <c r="Q9345" s="549">
        <v>1</v>
      </c>
      <c r="R9345" s="549">
        <v>12</v>
      </c>
      <c r="S9345" s="548">
        <v>2228</v>
      </c>
      <c r="T9345" s="548"/>
      <c r="U9345" s="99"/>
    </row>
    <row r="9346" spans="1:21" ht="19.5" customHeight="1">
      <c r="A9346" s="545">
        <v>104180</v>
      </c>
      <c r="B9346" s="545" t="s">
        <v>1710</v>
      </c>
      <c r="C9346" s="545" t="s">
        <v>206</v>
      </c>
      <c r="D9346" s="546">
        <v>46052</v>
      </c>
      <c r="E9346" s="171" t="str">
        <f t="shared" si="145"/>
        <v>2026</v>
      </c>
      <c r="F9346" s="547">
        <v>164393</v>
      </c>
      <c r="G9346" s="548">
        <v>0.19</v>
      </c>
      <c r="H9346" s="547">
        <v>138145.38</v>
      </c>
      <c r="I9346" s="545" t="s">
        <v>12645</v>
      </c>
      <c r="J9346" s="545" t="s">
        <v>13307</v>
      </c>
      <c r="K9346" s="545" t="s">
        <v>13413</v>
      </c>
      <c r="L9346" s="545" t="s">
        <v>13413</v>
      </c>
      <c r="M9346" s="548" t="s">
        <v>13758</v>
      </c>
      <c r="N9346" s="545" t="s">
        <v>13413</v>
      </c>
      <c r="O9346" s="545" t="s">
        <v>13413</v>
      </c>
      <c r="P9346" s="549">
        <v>6927</v>
      </c>
      <c r="Q9346" s="549">
        <v>1</v>
      </c>
      <c r="R9346" s="549">
        <v>12</v>
      </c>
      <c r="S9346" s="548">
        <v>2228</v>
      </c>
      <c r="T9346" s="548"/>
      <c r="U9346" s="99"/>
    </row>
    <row r="9347" spans="1:21" ht="19.5" customHeight="1">
      <c r="A9347" s="545">
        <v>104181</v>
      </c>
      <c r="B9347" s="545" t="s">
        <v>1368</v>
      </c>
      <c r="C9347" s="545" t="s">
        <v>209</v>
      </c>
      <c r="D9347" s="546"/>
      <c r="E9347" s="171" t="str">
        <f t="shared" si="145"/>
        <v>1900</v>
      </c>
      <c r="F9347" s="547">
        <v>0</v>
      </c>
      <c r="G9347" s="548">
        <v>0</v>
      </c>
      <c r="H9347" s="547">
        <v>0</v>
      </c>
      <c r="I9347" s="545" t="s">
        <v>12701</v>
      </c>
      <c r="J9347" s="545"/>
      <c r="K9347" s="545" t="s">
        <v>13413</v>
      </c>
      <c r="L9347" s="545" t="s">
        <v>13413</v>
      </c>
      <c r="M9347" s="548" t="s">
        <v>13758</v>
      </c>
      <c r="N9347" s="545" t="s">
        <v>13413</v>
      </c>
      <c r="O9347" s="545" t="s">
        <v>13413</v>
      </c>
      <c r="P9347" s="549">
        <v>6928</v>
      </c>
      <c r="Q9347" s="549">
        <v>1</v>
      </c>
      <c r="R9347" s="549">
        <v>10</v>
      </c>
      <c r="S9347" s="548"/>
      <c r="T9347" s="548"/>
      <c r="U9347" s="99"/>
    </row>
    <row r="9348" spans="1:21" ht="19.5" customHeight="1">
      <c r="A9348" s="545">
        <v>104182</v>
      </c>
      <c r="B9348" s="545" t="s">
        <v>10044</v>
      </c>
      <c r="C9348" s="545" t="s">
        <v>221</v>
      </c>
      <c r="D9348" s="546"/>
      <c r="E9348" s="171" t="str">
        <f t="shared" ref="E9348:E9411" si="146">TEXT(D9348,"YYYY")</f>
        <v>1900</v>
      </c>
      <c r="F9348" s="547">
        <v>0</v>
      </c>
      <c r="G9348" s="548">
        <v>0</v>
      </c>
      <c r="H9348" s="547">
        <v>0</v>
      </c>
      <c r="I9348" s="545" t="s">
        <v>12973</v>
      </c>
      <c r="J9348" s="545"/>
      <c r="K9348" s="545" t="s">
        <v>13413</v>
      </c>
      <c r="L9348" s="545" t="s">
        <v>13413</v>
      </c>
      <c r="M9348" s="548" t="s">
        <v>13758</v>
      </c>
      <c r="N9348" s="545" t="s">
        <v>13413</v>
      </c>
      <c r="O9348" s="545" t="s">
        <v>13413</v>
      </c>
      <c r="P9348" s="549">
        <v>6929</v>
      </c>
      <c r="Q9348" s="549">
        <v>1</v>
      </c>
      <c r="R9348" s="549">
        <v>59</v>
      </c>
      <c r="S9348" s="548"/>
      <c r="T9348" s="548"/>
      <c r="U9348" s="99"/>
    </row>
    <row r="9349" spans="1:21" ht="19.5" customHeight="1">
      <c r="A9349" s="545">
        <v>104183</v>
      </c>
      <c r="B9349" s="545" t="s">
        <v>3497</v>
      </c>
      <c r="C9349" s="545" t="s">
        <v>216</v>
      </c>
      <c r="D9349" s="546"/>
      <c r="E9349" s="171" t="str">
        <f t="shared" si="146"/>
        <v>1900</v>
      </c>
      <c r="F9349" s="547">
        <v>0</v>
      </c>
      <c r="G9349" s="548">
        <v>0</v>
      </c>
      <c r="H9349" s="547">
        <v>0</v>
      </c>
      <c r="I9349" s="545" t="s">
        <v>12647</v>
      </c>
      <c r="J9349" s="545"/>
      <c r="K9349" s="545" t="s">
        <v>13413</v>
      </c>
      <c r="L9349" s="545" t="s">
        <v>13413</v>
      </c>
      <c r="M9349" s="548" t="s">
        <v>13758</v>
      </c>
      <c r="N9349" s="545" t="s">
        <v>13413</v>
      </c>
      <c r="O9349" s="545" t="s">
        <v>13413</v>
      </c>
      <c r="P9349" s="549">
        <v>6930</v>
      </c>
      <c r="Q9349" s="549">
        <v>1</v>
      </c>
      <c r="R9349" s="549">
        <v>26</v>
      </c>
      <c r="S9349" s="548"/>
      <c r="T9349" s="548"/>
      <c r="U9349" s="99"/>
    </row>
    <row r="9350" spans="1:21" ht="19.5" customHeight="1">
      <c r="A9350" s="545">
        <v>104184</v>
      </c>
      <c r="B9350" s="545" t="s">
        <v>3498</v>
      </c>
      <c r="C9350" s="545" t="s">
        <v>216</v>
      </c>
      <c r="D9350" s="546"/>
      <c r="E9350" s="171" t="str">
        <f t="shared" si="146"/>
        <v>1900</v>
      </c>
      <c r="F9350" s="547">
        <v>0</v>
      </c>
      <c r="G9350" s="548">
        <v>0</v>
      </c>
      <c r="H9350" s="547">
        <v>0</v>
      </c>
      <c r="I9350" s="545" t="s">
        <v>12647</v>
      </c>
      <c r="J9350" s="545"/>
      <c r="K9350" s="545" t="s">
        <v>13413</v>
      </c>
      <c r="L9350" s="545" t="s">
        <v>13413</v>
      </c>
      <c r="M9350" s="548" t="s">
        <v>13758</v>
      </c>
      <c r="N9350" s="545" t="s">
        <v>13413</v>
      </c>
      <c r="O9350" s="545" t="s">
        <v>13413</v>
      </c>
      <c r="P9350" s="549">
        <v>6931</v>
      </c>
      <c r="Q9350" s="549">
        <v>1</v>
      </c>
      <c r="R9350" s="549">
        <v>26</v>
      </c>
      <c r="S9350" s="548"/>
      <c r="T9350" s="548"/>
      <c r="U9350" s="99"/>
    </row>
    <row r="9351" spans="1:21" ht="19.5" customHeight="1">
      <c r="A9351" s="545">
        <v>104185</v>
      </c>
      <c r="B9351" s="545" t="s">
        <v>7993</v>
      </c>
      <c r="C9351" s="545" t="s">
        <v>216</v>
      </c>
      <c r="D9351" s="546">
        <v>46052</v>
      </c>
      <c r="E9351" s="171" t="str">
        <f t="shared" si="146"/>
        <v>2026</v>
      </c>
      <c r="F9351" s="547">
        <v>44690</v>
      </c>
      <c r="G9351" s="548">
        <v>0.19</v>
      </c>
      <c r="H9351" s="547">
        <v>37554.620000000003</v>
      </c>
      <c r="I9351" s="545" t="s">
        <v>12647</v>
      </c>
      <c r="J9351" s="545" t="s">
        <v>13307</v>
      </c>
      <c r="K9351" s="545" t="s">
        <v>13413</v>
      </c>
      <c r="L9351" s="545" t="s">
        <v>13413</v>
      </c>
      <c r="M9351" s="548" t="s">
        <v>13758</v>
      </c>
      <c r="N9351" s="545" t="s">
        <v>13413</v>
      </c>
      <c r="O9351" s="545" t="s">
        <v>13413</v>
      </c>
      <c r="P9351" s="549">
        <v>6932</v>
      </c>
      <c r="Q9351" s="549">
        <v>1</v>
      </c>
      <c r="R9351" s="549">
        <v>26</v>
      </c>
      <c r="S9351" s="548">
        <v>2228</v>
      </c>
      <c r="T9351" s="548"/>
      <c r="U9351" s="99"/>
    </row>
    <row r="9352" spans="1:21" ht="19.5" customHeight="1">
      <c r="A9352" s="545">
        <v>104187</v>
      </c>
      <c r="B9352" s="545" t="s">
        <v>6593</v>
      </c>
      <c r="C9352" s="545" t="s">
        <v>216</v>
      </c>
      <c r="D9352" s="546">
        <v>44592</v>
      </c>
      <c r="E9352" s="171" t="str">
        <f t="shared" si="146"/>
        <v>2022</v>
      </c>
      <c r="F9352" s="547">
        <v>42777</v>
      </c>
      <c r="G9352" s="548">
        <v>0.19</v>
      </c>
      <c r="H9352" s="547">
        <v>35947.06</v>
      </c>
      <c r="I9352" s="545" t="s">
        <v>12676</v>
      </c>
      <c r="J9352" s="545" t="s">
        <v>13297</v>
      </c>
      <c r="K9352" s="545" t="s">
        <v>13413</v>
      </c>
      <c r="L9352" s="545" t="s">
        <v>13413</v>
      </c>
      <c r="M9352" s="548" t="s">
        <v>13758</v>
      </c>
      <c r="N9352" s="545" t="s">
        <v>13413</v>
      </c>
      <c r="O9352" s="545" t="s">
        <v>13413</v>
      </c>
      <c r="P9352" s="549">
        <v>6934</v>
      </c>
      <c r="Q9352" s="549">
        <v>1</v>
      </c>
      <c r="R9352" s="549">
        <v>14</v>
      </c>
      <c r="S9352" s="548">
        <v>2257</v>
      </c>
      <c r="T9352" s="548"/>
      <c r="U9352" s="99"/>
    </row>
    <row r="9353" spans="1:21" ht="19.5" customHeight="1">
      <c r="A9353" s="545">
        <v>104188</v>
      </c>
      <c r="B9353" s="545" t="s">
        <v>5956</v>
      </c>
      <c r="C9353" s="545" t="s">
        <v>216</v>
      </c>
      <c r="D9353" s="546"/>
      <c r="E9353" s="171" t="str">
        <f t="shared" si="146"/>
        <v>1900</v>
      </c>
      <c r="F9353" s="547">
        <v>0</v>
      </c>
      <c r="G9353" s="548">
        <v>0</v>
      </c>
      <c r="H9353" s="547">
        <v>0</v>
      </c>
      <c r="I9353" s="545" t="s">
        <v>12973</v>
      </c>
      <c r="J9353" s="545"/>
      <c r="K9353" s="545" t="s">
        <v>13413</v>
      </c>
      <c r="L9353" s="545" t="s">
        <v>13413</v>
      </c>
      <c r="M9353" s="548" t="s">
        <v>13758</v>
      </c>
      <c r="N9353" s="545" t="s">
        <v>13413</v>
      </c>
      <c r="O9353" s="545" t="s">
        <v>13413</v>
      </c>
      <c r="P9353" s="549">
        <v>6935</v>
      </c>
      <c r="Q9353" s="549">
        <v>1</v>
      </c>
      <c r="R9353" s="549">
        <v>59</v>
      </c>
      <c r="S9353" s="548"/>
      <c r="T9353" s="548"/>
      <c r="U9353" s="99"/>
    </row>
    <row r="9354" spans="1:21" ht="19.5" customHeight="1">
      <c r="A9354" s="545">
        <v>104190</v>
      </c>
      <c r="B9354" s="545" t="s">
        <v>4346</v>
      </c>
      <c r="C9354" s="545" t="s">
        <v>216</v>
      </c>
      <c r="D9354" s="546"/>
      <c r="E9354" s="171" t="str">
        <f t="shared" si="146"/>
        <v>1900</v>
      </c>
      <c r="F9354" s="547">
        <v>0</v>
      </c>
      <c r="G9354" s="548">
        <v>0</v>
      </c>
      <c r="H9354" s="547">
        <v>0</v>
      </c>
      <c r="I9354" s="545" t="s">
        <v>12973</v>
      </c>
      <c r="J9354" s="545"/>
      <c r="K9354" s="545" t="s">
        <v>13413</v>
      </c>
      <c r="L9354" s="545" t="s">
        <v>13413</v>
      </c>
      <c r="M9354" s="548" t="s">
        <v>13758</v>
      </c>
      <c r="N9354" s="545" t="s">
        <v>13413</v>
      </c>
      <c r="O9354" s="545" t="s">
        <v>13413</v>
      </c>
      <c r="P9354" s="549">
        <v>6937</v>
      </c>
      <c r="Q9354" s="549">
        <v>1</v>
      </c>
      <c r="R9354" s="549">
        <v>59</v>
      </c>
      <c r="S9354" s="548"/>
      <c r="T9354" s="548"/>
      <c r="U9354" s="99"/>
    </row>
    <row r="9355" spans="1:21" ht="19.5" customHeight="1">
      <c r="A9355" s="545">
        <v>104191</v>
      </c>
      <c r="B9355" s="545" t="s">
        <v>2900</v>
      </c>
      <c r="C9355" s="545" t="s">
        <v>786</v>
      </c>
      <c r="D9355" s="546"/>
      <c r="E9355" s="171" t="str">
        <f t="shared" si="146"/>
        <v>1900</v>
      </c>
      <c r="F9355" s="547">
        <v>0</v>
      </c>
      <c r="G9355" s="548">
        <v>0</v>
      </c>
      <c r="H9355" s="547">
        <v>0</v>
      </c>
      <c r="I9355" s="545" t="s">
        <v>12683</v>
      </c>
      <c r="J9355" s="545"/>
      <c r="K9355" s="545" t="s">
        <v>13413</v>
      </c>
      <c r="L9355" s="545" t="s">
        <v>13413</v>
      </c>
      <c r="M9355" s="548" t="s">
        <v>13758</v>
      </c>
      <c r="N9355" s="545" t="s">
        <v>13413</v>
      </c>
      <c r="O9355" s="545" t="s">
        <v>13413</v>
      </c>
      <c r="P9355" s="549">
        <v>6938</v>
      </c>
      <c r="Q9355" s="549">
        <v>1</v>
      </c>
      <c r="R9355" s="549">
        <v>18</v>
      </c>
      <c r="S9355" s="548"/>
      <c r="T9355" s="548"/>
      <c r="U9355" s="99"/>
    </row>
    <row r="9356" spans="1:21" ht="19.5" customHeight="1">
      <c r="A9356" s="545">
        <v>104192</v>
      </c>
      <c r="B9356" s="545" t="s">
        <v>2885</v>
      </c>
      <c r="C9356" s="545" t="s">
        <v>786</v>
      </c>
      <c r="D9356" s="546"/>
      <c r="E9356" s="171" t="str">
        <f t="shared" si="146"/>
        <v>1900</v>
      </c>
      <c r="F9356" s="547">
        <v>0</v>
      </c>
      <c r="G9356" s="548">
        <v>0</v>
      </c>
      <c r="H9356" s="547">
        <v>0</v>
      </c>
      <c r="I9356" s="545" t="s">
        <v>12683</v>
      </c>
      <c r="J9356" s="545"/>
      <c r="K9356" s="545" t="s">
        <v>13413</v>
      </c>
      <c r="L9356" s="545" t="s">
        <v>13413</v>
      </c>
      <c r="M9356" s="548" t="s">
        <v>13758</v>
      </c>
      <c r="N9356" s="545" t="s">
        <v>13413</v>
      </c>
      <c r="O9356" s="545" t="s">
        <v>13413</v>
      </c>
      <c r="P9356" s="549">
        <v>6939</v>
      </c>
      <c r="Q9356" s="549">
        <v>1</v>
      </c>
      <c r="R9356" s="549">
        <v>18</v>
      </c>
      <c r="S9356" s="548"/>
      <c r="T9356" s="548"/>
      <c r="U9356" s="99"/>
    </row>
    <row r="9357" spans="1:21" ht="19.5" customHeight="1">
      <c r="A9357" s="545">
        <v>104193</v>
      </c>
      <c r="B9357" s="545" t="s">
        <v>10043</v>
      </c>
      <c r="C9357" s="545" t="s">
        <v>4501</v>
      </c>
      <c r="D9357" s="546"/>
      <c r="E9357" s="171" t="str">
        <f t="shared" si="146"/>
        <v>1900</v>
      </c>
      <c r="F9357" s="547">
        <v>0</v>
      </c>
      <c r="G9357" s="548">
        <v>0</v>
      </c>
      <c r="H9357" s="547">
        <v>0</v>
      </c>
      <c r="I9357" s="545" t="s">
        <v>12683</v>
      </c>
      <c r="J9357" s="545"/>
      <c r="K9357" s="545" t="s">
        <v>13413</v>
      </c>
      <c r="L9357" s="545" t="s">
        <v>13413</v>
      </c>
      <c r="M9357" s="548" t="s">
        <v>13758</v>
      </c>
      <c r="N9357" s="545" t="s">
        <v>13413</v>
      </c>
      <c r="O9357" s="545" t="s">
        <v>13413</v>
      </c>
      <c r="P9357" s="549">
        <v>6940</v>
      </c>
      <c r="Q9357" s="549">
        <v>1</v>
      </c>
      <c r="R9357" s="549">
        <v>18</v>
      </c>
      <c r="S9357" s="548"/>
      <c r="T9357" s="548"/>
      <c r="U9357" s="99"/>
    </row>
    <row r="9358" spans="1:21" ht="19.5" customHeight="1">
      <c r="A9358" s="545">
        <v>104194</v>
      </c>
      <c r="B9358" s="545" t="s">
        <v>2957</v>
      </c>
      <c r="C9358" s="545" t="s">
        <v>2958</v>
      </c>
      <c r="D9358" s="546"/>
      <c r="E9358" s="171" t="str">
        <f t="shared" si="146"/>
        <v>1900</v>
      </c>
      <c r="F9358" s="547">
        <v>0</v>
      </c>
      <c r="G9358" s="548">
        <v>0</v>
      </c>
      <c r="H9358" s="547">
        <v>0</v>
      </c>
      <c r="I9358" s="545" t="s">
        <v>12683</v>
      </c>
      <c r="J9358" s="545"/>
      <c r="K9358" s="545" t="s">
        <v>13413</v>
      </c>
      <c r="L9358" s="545" t="s">
        <v>13413</v>
      </c>
      <c r="M9358" s="548" t="s">
        <v>13758</v>
      </c>
      <c r="N9358" s="545" t="s">
        <v>13413</v>
      </c>
      <c r="O9358" s="545" t="s">
        <v>13413</v>
      </c>
      <c r="P9358" s="549">
        <v>6941</v>
      </c>
      <c r="Q9358" s="549">
        <v>1</v>
      </c>
      <c r="R9358" s="549">
        <v>18</v>
      </c>
      <c r="S9358" s="548"/>
      <c r="T9358" s="548"/>
      <c r="U9358" s="99"/>
    </row>
    <row r="9359" spans="1:21" ht="19.5" customHeight="1">
      <c r="A9359" s="545">
        <v>104196</v>
      </c>
      <c r="B9359" s="545" t="s">
        <v>2079</v>
      </c>
      <c r="C9359" s="545" t="s">
        <v>4504</v>
      </c>
      <c r="D9359" s="546"/>
      <c r="E9359" s="171" t="str">
        <f t="shared" si="146"/>
        <v>1900</v>
      </c>
      <c r="F9359" s="547">
        <v>0</v>
      </c>
      <c r="G9359" s="548">
        <v>0</v>
      </c>
      <c r="H9359" s="547">
        <v>0</v>
      </c>
      <c r="I9359" s="545" t="s">
        <v>12637</v>
      </c>
      <c r="J9359" s="545"/>
      <c r="K9359" s="545" t="s">
        <v>13413</v>
      </c>
      <c r="L9359" s="545" t="s">
        <v>13413</v>
      </c>
      <c r="M9359" s="548" t="s">
        <v>13758</v>
      </c>
      <c r="N9359" s="545" t="s">
        <v>13413</v>
      </c>
      <c r="O9359" s="545" t="s">
        <v>13413</v>
      </c>
      <c r="P9359" s="549">
        <v>6943</v>
      </c>
      <c r="Q9359" s="549">
        <v>1</v>
      </c>
      <c r="R9359" s="549">
        <v>13</v>
      </c>
      <c r="S9359" s="548"/>
      <c r="T9359" s="548"/>
      <c r="U9359" s="99"/>
    </row>
    <row r="9360" spans="1:21" ht="19.5" customHeight="1">
      <c r="A9360" s="545">
        <v>104197</v>
      </c>
      <c r="B9360" s="545" t="s">
        <v>3925</v>
      </c>
      <c r="C9360" s="545" t="s">
        <v>216</v>
      </c>
      <c r="D9360" s="546">
        <v>46052</v>
      </c>
      <c r="E9360" s="171" t="str">
        <f t="shared" si="146"/>
        <v>2026</v>
      </c>
      <c r="F9360" s="547">
        <v>101815</v>
      </c>
      <c r="G9360" s="548">
        <v>0.19</v>
      </c>
      <c r="H9360" s="547">
        <v>85558.82</v>
      </c>
      <c r="I9360" s="545" t="s">
        <v>12741</v>
      </c>
      <c r="J9360" s="545" t="s">
        <v>13307</v>
      </c>
      <c r="K9360" s="545" t="s">
        <v>13413</v>
      </c>
      <c r="L9360" s="545" t="s">
        <v>13413</v>
      </c>
      <c r="M9360" s="548" t="s">
        <v>13758</v>
      </c>
      <c r="N9360" s="545" t="s">
        <v>13413</v>
      </c>
      <c r="O9360" s="545" t="s">
        <v>13413</v>
      </c>
      <c r="P9360" s="549">
        <v>6944</v>
      </c>
      <c r="Q9360" s="549">
        <v>1</v>
      </c>
      <c r="R9360" s="549">
        <v>37</v>
      </c>
      <c r="S9360" s="548">
        <v>2228</v>
      </c>
      <c r="T9360" s="548"/>
      <c r="U9360" s="99"/>
    </row>
    <row r="9361" spans="1:21" ht="19.5" customHeight="1">
      <c r="A9361" s="545">
        <v>104198</v>
      </c>
      <c r="B9361" s="545" t="s">
        <v>3924</v>
      </c>
      <c r="C9361" s="545" t="s">
        <v>216</v>
      </c>
      <c r="D9361" s="546">
        <v>44594</v>
      </c>
      <c r="E9361" s="171" t="str">
        <f t="shared" si="146"/>
        <v>2022</v>
      </c>
      <c r="F9361" s="547">
        <v>51658</v>
      </c>
      <c r="G9361" s="548">
        <v>0.19</v>
      </c>
      <c r="H9361" s="547">
        <v>43410.080000000002</v>
      </c>
      <c r="I9361" s="545" t="s">
        <v>12741</v>
      </c>
      <c r="J9361" s="545" t="s">
        <v>13297</v>
      </c>
      <c r="K9361" s="545" t="s">
        <v>13413</v>
      </c>
      <c r="L9361" s="545" t="s">
        <v>13413</v>
      </c>
      <c r="M9361" s="548" t="s">
        <v>13758</v>
      </c>
      <c r="N9361" s="545" t="s">
        <v>13413</v>
      </c>
      <c r="O9361" s="545" t="s">
        <v>13413</v>
      </c>
      <c r="P9361" s="549">
        <v>6945</v>
      </c>
      <c r="Q9361" s="549">
        <v>1</v>
      </c>
      <c r="R9361" s="549">
        <v>37</v>
      </c>
      <c r="S9361" s="548">
        <v>2257</v>
      </c>
      <c r="T9361" s="548"/>
      <c r="U9361" s="99"/>
    </row>
    <row r="9362" spans="1:21" ht="19.5" customHeight="1">
      <c r="A9362" s="545">
        <v>104199</v>
      </c>
      <c r="B9362" s="545" t="s">
        <v>1397</v>
      </c>
      <c r="C9362" s="545" t="s">
        <v>216</v>
      </c>
      <c r="D9362" s="546">
        <v>44591</v>
      </c>
      <c r="E9362" s="171" t="str">
        <f t="shared" si="146"/>
        <v>2022</v>
      </c>
      <c r="F9362" s="547">
        <v>17216</v>
      </c>
      <c r="G9362" s="548">
        <v>0.19</v>
      </c>
      <c r="H9362" s="547">
        <v>14467.23</v>
      </c>
      <c r="I9362" s="545" t="s">
        <v>12701</v>
      </c>
      <c r="J9362" s="545" t="s">
        <v>13297</v>
      </c>
      <c r="K9362" s="545" t="s">
        <v>13413</v>
      </c>
      <c r="L9362" s="545" t="s">
        <v>13413</v>
      </c>
      <c r="M9362" s="548" t="s">
        <v>13758</v>
      </c>
      <c r="N9362" s="545" t="s">
        <v>13413</v>
      </c>
      <c r="O9362" s="545" t="s">
        <v>13413</v>
      </c>
      <c r="P9362" s="549">
        <v>6946</v>
      </c>
      <c r="Q9362" s="549">
        <v>1</v>
      </c>
      <c r="R9362" s="549">
        <v>10</v>
      </c>
      <c r="S9362" s="548">
        <v>2257</v>
      </c>
      <c r="T9362" s="548"/>
      <c r="U9362" s="99"/>
    </row>
    <row r="9363" spans="1:21" ht="19.5" customHeight="1">
      <c r="A9363" s="545">
        <v>104200</v>
      </c>
      <c r="B9363" s="545" t="s">
        <v>6225</v>
      </c>
      <c r="C9363" s="545" t="s">
        <v>221</v>
      </c>
      <c r="D9363" s="546">
        <v>45013</v>
      </c>
      <c r="E9363" s="171" t="str">
        <f t="shared" si="146"/>
        <v>2023</v>
      </c>
      <c r="F9363" s="547">
        <v>1031201</v>
      </c>
      <c r="G9363" s="548">
        <v>0.19</v>
      </c>
      <c r="H9363" s="547">
        <v>866555.46</v>
      </c>
      <c r="I9363" s="545" t="s">
        <v>12973</v>
      </c>
      <c r="J9363" s="545" t="s">
        <v>13297</v>
      </c>
      <c r="K9363" s="545" t="s">
        <v>19180</v>
      </c>
      <c r="L9363" s="545" t="s">
        <v>19181</v>
      </c>
      <c r="M9363" s="548" t="s">
        <v>13758</v>
      </c>
      <c r="N9363" s="545" t="s">
        <v>13413</v>
      </c>
      <c r="O9363" s="545" t="s">
        <v>13413</v>
      </c>
      <c r="P9363" s="549">
        <v>6947</v>
      </c>
      <c r="Q9363" s="549">
        <v>1</v>
      </c>
      <c r="R9363" s="549">
        <v>59</v>
      </c>
      <c r="S9363" s="548">
        <v>2257</v>
      </c>
      <c r="T9363" s="548"/>
      <c r="U9363" s="99"/>
    </row>
    <row r="9364" spans="1:21" ht="19.5" customHeight="1">
      <c r="A9364" s="545">
        <v>104201</v>
      </c>
      <c r="B9364" s="545" t="s">
        <v>319</v>
      </c>
      <c r="C9364" s="545" t="s">
        <v>311</v>
      </c>
      <c r="D9364" s="546"/>
      <c r="E9364" s="171" t="str">
        <f t="shared" si="146"/>
        <v>1900</v>
      </c>
      <c r="F9364" s="547">
        <v>0</v>
      </c>
      <c r="G9364" s="548">
        <v>0</v>
      </c>
      <c r="H9364" s="547">
        <v>0</v>
      </c>
      <c r="I9364" s="545" t="s">
        <v>12651</v>
      </c>
      <c r="J9364" s="545"/>
      <c r="K9364" s="545" t="s">
        <v>13413</v>
      </c>
      <c r="L9364" s="545" t="s">
        <v>13413</v>
      </c>
      <c r="M9364" s="548" t="s">
        <v>13758</v>
      </c>
      <c r="N9364" s="545" t="s">
        <v>13413</v>
      </c>
      <c r="O9364" s="545" t="s">
        <v>13413</v>
      </c>
      <c r="P9364" s="549">
        <v>6948</v>
      </c>
      <c r="Q9364" s="549">
        <v>1</v>
      </c>
      <c r="R9364" s="549">
        <v>68</v>
      </c>
      <c r="S9364" s="548"/>
      <c r="T9364" s="548"/>
      <c r="U9364" s="99"/>
    </row>
    <row r="9365" spans="1:21" ht="19.5" customHeight="1">
      <c r="A9365" s="545">
        <v>104202</v>
      </c>
      <c r="B9365" s="545" t="s">
        <v>6224</v>
      </c>
      <c r="C9365" s="545" t="s">
        <v>216</v>
      </c>
      <c r="D9365" s="546">
        <v>45708</v>
      </c>
      <c r="E9365" s="171" t="str">
        <f t="shared" si="146"/>
        <v>2025</v>
      </c>
      <c r="F9365" s="547">
        <v>2351700.21</v>
      </c>
      <c r="G9365" s="548">
        <v>0.19</v>
      </c>
      <c r="H9365" s="547">
        <v>1976218.66</v>
      </c>
      <c r="I9365" s="545" t="s">
        <v>12647</v>
      </c>
      <c r="J9365" s="545" t="s">
        <v>13307</v>
      </c>
      <c r="K9365" s="545"/>
      <c r="L9365" s="545" t="s">
        <v>13413</v>
      </c>
      <c r="M9365" s="548" t="s">
        <v>13758</v>
      </c>
      <c r="N9365" s="545" t="s">
        <v>13413</v>
      </c>
      <c r="O9365" s="545" t="s">
        <v>13413</v>
      </c>
      <c r="P9365" s="549">
        <v>6949</v>
      </c>
      <c r="Q9365" s="549">
        <v>1</v>
      </c>
      <c r="R9365" s="549">
        <v>26</v>
      </c>
      <c r="S9365" s="548">
        <v>2228</v>
      </c>
      <c r="T9365" s="548"/>
      <c r="U9365" s="99"/>
    </row>
    <row r="9366" spans="1:21" ht="19.5" customHeight="1">
      <c r="A9366" s="545">
        <v>104203</v>
      </c>
      <c r="B9366" s="545" t="s">
        <v>3776</v>
      </c>
      <c r="C9366" s="545" t="s">
        <v>975</v>
      </c>
      <c r="D9366" s="546"/>
      <c r="E9366" s="171" t="str">
        <f t="shared" si="146"/>
        <v>1900</v>
      </c>
      <c r="F9366" s="547">
        <v>0</v>
      </c>
      <c r="G9366" s="548">
        <v>0</v>
      </c>
      <c r="H9366" s="547">
        <v>0</v>
      </c>
      <c r="I9366" s="545" t="s">
        <v>12969</v>
      </c>
      <c r="J9366" s="545"/>
      <c r="K9366" s="545" t="s">
        <v>13413</v>
      </c>
      <c r="L9366" s="545" t="s">
        <v>13413</v>
      </c>
      <c r="M9366" s="548" t="s">
        <v>13758</v>
      </c>
      <c r="N9366" s="545" t="s">
        <v>13413</v>
      </c>
      <c r="O9366" s="545" t="s">
        <v>13413</v>
      </c>
      <c r="P9366" s="549">
        <v>6950</v>
      </c>
      <c r="Q9366" s="549">
        <v>1</v>
      </c>
      <c r="R9366" s="549">
        <v>30</v>
      </c>
      <c r="S9366" s="548"/>
      <c r="T9366" s="548"/>
      <c r="U9366" s="99"/>
    </row>
    <row r="9367" spans="1:21" ht="19.5" customHeight="1">
      <c r="A9367" s="545">
        <v>104204</v>
      </c>
      <c r="B9367" s="545" t="s">
        <v>6223</v>
      </c>
      <c r="C9367" s="545" t="s">
        <v>216</v>
      </c>
      <c r="D9367" s="546">
        <v>45708</v>
      </c>
      <c r="E9367" s="171" t="str">
        <f t="shared" si="146"/>
        <v>2025</v>
      </c>
      <c r="F9367" s="547">
        <v>3432.66</v>
      </c>
      <c r="G9367" s="548">
        <v>0.19</v>
      </c>
      <c r="H9367" s="547">
        <v>2884.59</v>
      </c>
      <c r="I9367" s="545" t="s">
        <v>12701</v>
      </c>
      <c r="J9367" s="545" t="s">
        <v>13307</v>
      </c>
      <c r="K9367" s="545" t="s">
        <v>19182</v>
      </c>
      <c r="L9367" s="545" t="s">
        <v>13413</v>
      </c>
      <c r="M9367" s="548" t="s">
        <v>13758</v>
      </c>
      <c r="N9367" s="545" t="s">
        <v>13413</v>
      </c>
      <c r="O9367" s="545" t="s">
        <v>13413</v>
      </c>
      <c r="P9367" s="549">
        <v>6951</v>
      </c>
      <c r="Q9367" s="549">
        <v>1</v>
      </c>
      <c r="R9367" s="549">
        <v>10</v>
      </c>
      <c r="S9367" s="548">
        <v>2228</v>
      </c>
      <c r="T9367" s="548"/>
      <c r="U9367" s="99"/>
    </row>
    <row r="9368" spans="1:21" ht="19.5" customHeight="1">
      <c r="A9368" s="545">
        <v>104205</v>
      </c>
      <c r="B9368" s="545" t="s">
        <v>6222</v>
      </c>
      <c r="C9368" s="545" t="s">
        <v>216</v>
      </c>
      <c r="D9368" s="546">
        <v>45708</v>
      </c>
      <c r="E9368" s="171" t="str">
        <f t="shared" si="146"/>
        <v>2025</v>
      </c>
      <c r="F9368" s="547">
        <v>32874.639999999999</v>
      </c>
      <c r="G9368" s="548">
        <v>0.19</v>
      </c>
      <c r="H9368" s="547">
        <v>27625.75</v>
      </c>
      <c r="I9368" s="545" t="s">
        <v>12676</v>
      </c>
      <c r="J9368" s="545" t="s">
        <v>13307</v>
      </c>
      <c r="K9368" s="545" t="s">
        <v>19183</v>
      </c>
      <c r="L9368" s="545" t="s">
        <v>13413</v>
      </c>
      <c r="M9368" s="548" t="s">
        <v>13758</v>
      </c>
      <c r="N9368" s="545" t="s">
        <v>13413</v>
      </c>
      <c r="O9368" s="545" t="s">
        <v>13413</v>
      </c>
      <c r="P9368" s="549">
        <v>6952</v>
      </c>
      <c r="Q9368" s="549">
        <v>1</v>
      </c>
      <c r="R9368" s="549">
        <v>14</v>
      </c>
      <c r="S9368" s="548">
        <v>2228</v>
      </c>
      <c r="T9368" s="548"/>
      <c r="U9368" s="99"/>
    </row>
    <row r="9369" spans="1:21" ht="19.5" customHeight="1">
      <c r="A9369" s="545">
        <v>104206</v>
      </c>
      <c r="B9369" s="545" t="s">
        <v>1299</v>
      </c>
      <c r="C9369" s="545" t="s">
        <v>209</v>
      </c>
      <c r="D9369" s="546">
        <v>45708</v>
      </c>
      <c r="E9369" s="171" t="str">
        <f t="shared" si="146"/>
        <v>2025</v>
      </c>
      <c r="F9369" s="547">
        <v>7258.31</v>
      </c>
      <c r="G9369" s="548">
        <v>0.19</v>
      </c>
      <c r="H9369" s="547">
        <v>6099.42</v>
      </c>
      <c r="I9369" s="545" t="s">
        <v>12701</v>
      </c>
      <c r="J9369" s="545" t="s">
        <v>13307</v>
      </c>
      <c r="K9369" s="545" t="s">
        <v>13413</v>
      </c>
      <c r="L9369" s="545" t="s">
        <v>13413</v>
      </c>
      <c r="M9369" s="548" t="s">
        <v>13758</v>
      </c>
      <c r="N9369" s="545" t="s">
        <v>13413</v>
      </c>
      <c r="O9369" s="545" t="s">
        <v>13413</v>
      </c>
      <c r="P9369" s="549">
        <v>6953</v>
      </c>
      <c r="Q9369" s="549">
        <v>1</v>
      </c>
      <c r="R9369" s="549">
        <v>10</v>
      </c>
      <c r="S9369" s="548">
        <v>2228</v>
      </c>
      <c r="T9369" s="548"/>
      <c r="U9369" s="99"/>
    </row>
    <row r="9370" spans="1:21" ht="19.5" customHeight="1">
      <c r="A9370" s="545">
        <v>104207</v>
      </c>
      <c r="B9370" s="545" t="s">
        <v>10042</v>
      </c>
      <c r="C9370" s="545" t="s">
        <v>209</v>
      </c>
      <c r="D9370" s="546"/>
      <c r="E9370" s="171" t="str">
        <f t="shared" si="146"/>
        <v>1900</v>
      </c>
      <c r="F9370" s="547">
        <v>0</v>
      </c>
      <c r="G9370" s="548">
        <v>0</v>
      </c>
      <c r="H9370" s="547">
        <v>0</v>
      </c>
      <c r="I9370" s="545" t="s">
        <v>12647</v>
      </c>
      <c r="J9370" s="545"/>
      <c r="K9370" s="545" t="s">
        <v>19184</v>
      </c>
      <c r="L9370" s="545" t="s">
        <v>13413</v>
      </c>
      <c r="M9370" s="548" t="s">
        <v>13758</v>
      </c>
      <c r="N9370" s="545" t="s">
        <v>13413</v>
      </c>
      <c r="O9370" s="545" t="s">
        <v>13413</v>
      </c>
      <c r="P9370" s="549">
        <v>6954</v>
      </c>
      <c r="Q9370" s="549">
        <v>1</v>
      </c>
      <c r="R9370" s="549">
        <v>26</v>
      </c>
      <c r="S9370" s="548"/>
      <c r="T9370" s="548"/>
      <c r="U9370" s="99"/>
    </row>
    <row r="9371" spans="1:21" ht="19.5" customHeight="1">
      <c r="A9371" s="545">
        <v>104208</v>
      </c>
      <c r="B9371" s="545" t="s">
        <v>6221</v>
      </c>
      <c r="C9371" s="545" t="s">
        <v>216</v>
      </c>
      <c r="D9371" s="546">
        <v>45708</v>
      </c>
      <c r="E9371" s="171" t="str">
        <f t="shared" si="146"/>
        <v>2025</v>
      </c>
      <c r="F9371" s="547">
        <v>300203.14</v>
      </c>
      <c r="G9371" s="548">
        <v>0.19</v>
      </c>
      <c r="H9371" s="547">
        <v>252271.55</v>
      </c>
      <c r="I9371" s="545" t="s">
        <v>12701</v>
      </c>
      <c r="J9371" s="545" t="s">
        <v>13307</v>
      </c>
      <c r="K9371" s="545" t="s">
        <v>19185</v>
      </c>
      <c r="L9371" s="545" t="s">
        <v>13413</v>
      </c>
      <c r="M9371" s="548" t="s">
        <v>13758</v>
      </c>
      <c r="N9371" s="545" t="s">
        <v>13413</v>
      </c>
      <c r="O9371" s="545" t="s">
        <v>13413</v>
      </c>
      <c r="P9371" s="549">
        <v>6955</v>
      </c>
      <c r="Q9371" s="549">
        <v>1</v>
      </c>
      <c r="R9371" s="549">
        <v>10</v>
      </c>
      <c r="S9371" s="548">
        <v>2228</v>
      </c>
      <c r="T9371" s="548"/>
      <c r="U9371" s="99"/>
    </row>
    <row r="9372" spans="1:21" ht="19.5" customHeight="1">
      <c r="A9372" s="545">
        <v>104210</v>
      </c>
      <c r="B9372" s="545" t="s">
        <v>10041</v>
      </c>
      <c r="C9372" s="545" t="s">
        <v>221</v>
      </c>
      <c r="D9372" s="546"/>
      <c r="E9372" s="171" t="str">
        <f t="shared" si="146"/>
        <v>1900</v>
      </c>
      <c r="F9372" s="547">
        <v>0</v>
      </c>
      <c r="G9372" s="548">
        <v>0</v>
      </c>
      <c r="H9372" s="547">
        <v>0</v>
      </c>
      <c r="I9372" s="545" t="s">
        <v>12676</v>
      </c>
      <c r="J9372" s="545"/>
      <c r="K9372" s="545" t="s">
        <v>13413</v>
      </c>
      <c r="L9372" s="545" t="s">
        <v>19186</v>
      </c>
      <c r="M9372" s="548" t="s">
        <v>13758</v>
      </c>
      <c r="N9372" s="545" t="s">
        <v>13413</v>
      </c>
      <c r="O9372" s="545" t="s">
        <v>13413</v>
      </c>
      <c r="P9372" s="549">
        <v>6956</v>
      </c>
      <c r="Q9372" s="549">
        <v>1</v>
      </c>
      <c r="R9372" s="549">
        <v>14</v>
      </c>
      <c r="S9372" s="548"/>
      <c r="T9372" s="548"/>
      <c r="U9372" s="99"/>
    </row>
    <row r="9373" spans="1:21" ht="19.5" customHeight="1">
      <c r="A9373" s="545">
        <v>104211</v>
      </c>
      <c r="B9373" s="545" t="s">
        <v>6220</v>
      </c>
      <c r="C9373" s="545" t="s">
        <v>216</v>
      </c>
      <c r="D9373" s="546">
        <v>46052</v>
      </c>
      <c r="E9373" s="171" t="str">
        <f t="shared" si="146"/>
        <v>2026</v>
      </c>
      <c r="F9373" s="547">
        <v>22664</v>
      </c>
      <c r="G9373" s="548">
        <v>0.19</v>
      </c>
      <c r="H9373" s="547">
        <v>19045.38</v>
      </c>
      <c r="I9373" s="545" t="s">
        <v>12717</v>
      </c>
      <c r="J9373" s="545" t="s">
        <v>13307</v>
      </c>
      <c r="K9373" s="545" t="s">
        <v>13883</v>
      </c>
      <c r="L9373" s="545" t="s">
        <v>13413</v>
      </c>
      <c r="M9373" s="548" t="s">
        <v>13758</v>
      </c>
      <c r="N9373" s="545" t="s">
        <v>13413</v>
      </c>
      <c r="O9373" s="545" t="s">
        <v>13413</v>
      </c>
      <c r="P9373" s="549">
        <v>6957</v>
      </c>
      <c r="Q9373" s="549">
        <v>1</v>
      </c>
      <c r="R9373" s="549">
        <v>19</v>
      </c>
      <c r="S9373" s="548">
        <v>2228</v>
      </c>
      <c r="T9373" s="548"/>
      <c r="U9373" s="99"/>
    </row>
    <row r="9374" spans="1:21" ht="19.5" customHeight="1">
      <c r="A9374" s="545">
        <v>104212</v>
      </c>
      <c r="B9374" s="545" t="s">
        <v>10040</v>
      </c>
      <c r="C9374" s="545" t="s">
        <v>216</v>
      </c>
      <c r="D9374" s="546"/>
      <c r="E9374" s="171" t="str">
        <f t="shared" si="146"/>
        <v>1900</v>
      </c>
      <c r="F9374" s="547">
        <v>0</v>
      </c>
      <c r="G9374" s="548">
        <v>0</v>
      </c>
      <c r="H9374" s="547">
        <v>0</v>
      </c>
      <c r="I9374" s="545" t="s">
        <v>12676</v>
      </c>
      <c r="J9374" s="545"/>
      <c r="K9374" s="545" t="s">
        <v>13413</v>
      </c>
      <c r="L9374" s="545" t="s">
        <v>19187</v>
      </c>
      <c r="M9374" s="548" t="s">
        <v>13758</v>
      </c>
      <c r="N9374" s="545" t="s">
        <v>13413</v>
      </c>
      <c r="O9374" s="545" t="s">
        <v>13413</v>
      </c>
      <c r="P9374" s="549">
        <v>6958</v>
      </c>
      <c r="Q9374" s="549">
        <v>1</v>
      </c>
      <c r="R9374" s="549">
        <v>14</v>
      </c>
      <c r="S9374" s="548"/>
      <c r="T9374" s="548"/>
      <c r="U9374" s="99"/>
    </row>
    <row r="9375" spans="1:21" ht="19.5" customHeight="1">
      <c r="A9375" s="545">
        <v>104213</v>
      </c>
      <c r="B9375" s="545" t="s">
        <v>10039</v>
      </c>
      <c r="C9375" s="545" t="s">
        <v>216</v>
      </c>
      <c r="D9375" s="546"/>
      <c r="E9375" s="171" t="str">
        <f t="shared" si="146"/>
        <v>1900</v>
      </c>
      <c r="F9375" s="547">
        <v>0</v>
      </c>
      <c r="G9375" s="548">
        <v>0</v>
      </c>
      <c r="H9375" s="547">
        <v>0</v>
      </c>
      <c r="I9375" s="545" t="s">
        <v>12973</v>
      </c>
      <c r="J9375" s="545"/>
      <c r="K9375" s="545" t="s">
        <v>13413</v>
      </c>
      <c r="L9375" s="545" t="s">
        <v>13413</v>
      </c>
      <c r="M9375" s="548" t="s">
        <v>13758</v>
      </c>
      <c r="N9375" s="545" t="s">
        <v>13413</v>
      </c>
      <c r="O9375" s="545" t="s">
        <v>13413</v>
      </c>
      <c r="P9375" s="549">
        <v>6959</v>
      </c>
      <c r="Q9375" s="549">
        <v>1</v>
      </c>
      <c r="R9375" s="549">
        <v>59</v>
      </c>
      <c r="S9375" s="548"/>
      <c r="T9375" s="548"/>
      <c r="U9375" s="99"/>
    </row>
    <row r="9376" spans="1:21" ht="19.5" customHeight="1">
      <c r="A9376" s="545">
        <v>104214</v>
      </c>
      <c r="B9376" s="545" t="s">
        <v>3840</v>
      </c>
      <c r="C9376" s="545" t="s">
        <v>216</v>
      </c>
      <c r="D9376" s="546">
        <v>44589</v>
      </c>
      <c r="E9376" s="171" t="str">
        <f t="shared" si="146"/>
        <v>2022</v>
      </c>
      <c r="F9376" s="547">
        <v>23639</v>
      </c>
      <c r="G9376" s="548">
        <v>0</v>
      </c>
      <c r="H9376" s="547">
        <v>23639</v>
      </c>
      <c r="I9376" s="545" t="s">
        <v>12766</v>
      </c>
      <c r="J9376" s="545" t="s">
        <v>13297</v>
      </c>
      <c r="K9376" s="545" t="s">
        <v>13413</v>
      </c>
      <c r="L9376" s="545" t="s">
        <v>13413</v>
      </c>
      <c r="M9376" s="548" t="s">
        <v>13758</v>
      </c>
      <c r="N9376" s="545" t="s">
        <v>13413</v>
      </c>
      <c r="O9376" s="545" t="s">
        <v>13413</v>
      </c>
      <c r="P9376" s="549">
        <v>6960</v>
      </c>
      <c r="Q9376" s="549">
        <v>1</v>
      </c>
      <c r="R9376" s="549">
        <v>172</v>
      </c>
      <c r="S9376" s="548">
        <v>2257</v>
      </c>
      <c r="T9376" s="548"/>
      <c r="U9376" s="99"/>
    </row>
    <row r="9377" spans="1:21" ht="19.5" customHeight="1">
      <c r="A9377" s="545">
        <v>104215</v>
      </c>
      <c r="B9377" s="545" t="s">
        <v>3841</v>
      </c>
      <c r="C9377" s="545" t="s">
        <v>216</v>
      </c>
      <c r="D9377" s="546">
        <v>46064</v>
      </c>
      <c r="E9377" s="171" t="str">
        <f t="shared" si="146"/>
        <v>2026</v>
      </c>
      <c r="F9377" s="547">
        <v>54545</v>
      </c>
      <c r="G9377" s="548">
        <v>0</v>
      </c>
      <c r="H9377" s="547">
        <v>54545</v>
      </c>
      <c r="I9377" s="545" t="s">
        <v>12766</v>
      </c>
      <c r="J9377" s="545" t="s">
        <v>13298</v>
      </c>
      <c r="K9377" s="545" t="s">
        <v>13413</v>
      </c>
      <c r="L9377" s="545" t="s">
        <v>13413</v>
      </c>
      <c r="M9377" s="548" t="s">
        <v>13758</v>
      </c>
      <c r="N9377" s="545" t="s">
        <v>13413</v>
      </c>
      <c r="O9377" s="545" t="s">
        <v>13413</v>
      </c>
      <c r="P9377" s="549">
        <v>6961</v>
      </c>
      <c r="Q9377" s="549">
        <v>1</v>
      </c>
      <c r="R9377" s="549">
        <v>172</v>
      </c>
      <c r="S9377" s="548">
        <v>1012</v>
      </c>
      <c r="T9377" s="548"/>
      <c r="U9377" s="99"/>
    </row>
    <row r="9378" spans="1:21" ht="19.5" customHeight="1">
      <c r="A9378" s="545">
        <v>104216</v>
      </c>
      <c r="B9378" s="545" t="s">
        <v>10038</v>
      </c>
      <c r="C9378" s="545" t="s">
        <v>786</v>
      </c>
      <c r="D9378" s="546"/>
      <c r="E9378" s="171" t="str">
        <f t="shared" si="146"/>
        <v>1900</v>
      </c>
      <c r="F9378" s="547">
        <v>0</v>
      </c>
      <c r="G9378" s="548">
        <v>0</v>
      </c>
      <c r="H9378" s="547">
        <v>0</v>
      </c>
      <c r="I9378" s="545" t="s">
        <v>12683</v>
      </c>
      <c r="J9378" s="545"/>
      <c r="K9378" s="545" t="s">
        <v>13413</v>
      </c>
      <c r="L9378" s="545" t="s">
        <v>13413</v>
      </c>
      <c r="M9378" s="548" t="s">
        <v>13758</v>
      </c>
      <c r="N9378" s="545" t="s">
        <v>13413</v>
      </c>
      <c r="O9378" s="545" t="s">
        <v>13413</v>
      </c>
      <c r="P9378" s="549">
        <v>6962</v>
      </c>
      <c r="Q9378" s="549">
        <v>1</v>
      </c>
      <c r="R9378" s="549">
        <v>18</v>
      </c>
      <c r="S9378" s="548"/>
      <c r="T9378" s="548"/>
      <c r="U9378" s="99"/>
    </row>
    <row r="9379" spans="1:21" ht="19.5" customHeight="1">
      <c r="A9379" s="545">
        <v>104217</v>
      </c>
      <c r="B9379" s="545" t="s">
        <v>2901</v>
      </c>
      <c r="C9379" s="545" t="s">
        <v>786</v>
      </c>
      <c r="D9379" s="546"/>
      <c r="E9379" s="171" t="str">
        <f t="shared" si="146"/>
        <v>1900</v>
      </c>
      <c r="F9379" s="547">
        <v>0</v>
      </c>
      <c r="G9379" s="548">
        <v>0</v>
      </c>
      <c r="H9379" s="547">
        <v>0</v>
      </c>
      <c r="I9379" s="545" t="s">
        <v>12683</v>
      </c>
      <c r="J9379" s="545"/>
      <c r="K9379" s="545" t="s">
        <v>13413</v>
      </c>
      <c r="L9379" s="545" t="s">
        <v>13413</v>
      </c>
      <c r="M9379" s="548" t="s">
        <v>13758</v>
      </c>
      <c r="N9379" s="545" t="s">
        <v>13413</v>
      </c>
      <c r="O9379" s="545" t="s">
        <v>13413</v>
      </c>
      <c r="P9379" s="549">
        <v>6963</v>
      </c>
      <c r="Q9379" s="549">
        <v>1</v>
      </c>
      <c r="R9379" s="549">
        <v>18</v>
      </c>
      <c r="S9379" s="548"/>
      <c r="T9379" s="548"/>
      <c r="U9379" s="99"/>
    </row>
    <row r="9380" spans="1:21" ht="19.5" customHeight="1">
      <c r="A9380" s="545">
        <v>104219</v>
      </c>
      <c r="B9380" s="545" t="s">
        <v>8154</v>
      </c>
      <c r="C9380" s="545" t="s">
        <v>903</v>
      </c>
      <c r="D9380" s="546">
        <v>43537</v>
      </c>
      <c r="E9380" s="171" t="str">
        <f t="shared" si="146"/>
        <v>2019</v>
      </c>
      <c r="F9380" s="547">
        <v>214200</v>
      </c>
      <c r="G9380" s="548">
        <v>0.19</v>
      </c>
      <c r="H9380" s="547">
        <v>180000</v>
      </c>
      <c r="I9380" s="545" t="s">
        <v>12668</v>
      </c>
      <c r="J9380" s="545" t="s">
        <v>13320</v>
      </c>
      <c r="K9380" s="545" t="s">
        <v>13413</v>
      </c>
      <c r="L9380" s="545" t="s">
        <v>13413</v>
      </c>
      <c r="M9380" s="548" t="s">
        <v>15540</v>
      </c>
      <c r="N9380" s="545" t="s">
        <v>13413</v>
      </c>
      <c r="O9380" s="545" t="s">
        <v>13413</v>
      </c>
      <c r="P9380" s="549">
        <v>6964</v>
      </c>
      <c r="Q9380" s="549">
        <v>4</v>
      </c>
      <c r="R9380" s="549">
        <v>7</v>
      </c>
      <c r="S9380" s="548">
        <v>2220</v>
      </c>
      <c r="T9380" s="548"/>
      <c r="U9380" s="99"/>
    </row>
    <row r="9381" spans="1:21" ht="19.5" customHeight="1">
      <c r="A9381" s="545">
        <v>104220</v>
      </c>
      <c r="B9381" s="545" t="s">
        <v>4140</v>
      </c>
      <c r="C9381" s="545" t="s">
        <v>786</v>
      </c>
      <c r="D9381" s="546"/>
      <c r="E9381" s="171" t="str">
        <f t="shared" si="146"/>
        <v>1900</v>
      </c>
      <c r="F9381" s="547">
        <v>0</v>
      </c>
      <c r="G9381" s="548">
        <v>0</v>
      </c>
      <c r="H9381" s="547">
        <v>0</v>
      </c>
      <c r="I9381" s="545" t="s">
        <v>12973</v>
      </c>
      <c r="J9381" s="545"/>
      <c r="K9381" s="545" t="s">
        <v>13413</v>
      </c>
      <c r="L9381" s="545" t="s">
        <v>13413</v>
      </c>
      <c r="M9381" s="548" t="s">
        <v>13758</v>
      </c>
      <c r="N9381" s="545" t="s">
        <v>13413</v>
      </c>
      <c r="O9381" s="545" t="s">
        <v>13413</v>
      </c>
      <c r="P9381" s="549">
        <v>6965</v>
      </c>
      <c r="Q9381" s="549">
        <v>1</v>
      </c>
      <c r="R9381" s="549">
        <v>59</v>
      </c>
      <c r="S9381" s="548"/>
      <c r="T9381" s="548"/>
      <c r="U9381" s="99"/>
    </row>
    <row r="9382" spans="1:21" ht="19.5" customHeight="1">
      <c r="A9382" s="545">
        <v>104221</v>
      </c>
      <c r="B9382" s="545" t="s">
        <v>2499</v>
      </c>
      <c r="C9382" s="545" t="s">
        <v>216</v>
      </c>
      <c r="D9382" s="546">
        <v>44592</v>
      </c>
      <c r="E9382" s="171" t="str">
        <f t="shared" si="146"/>
        <v>2022</v>
      </c>
      <c r="F9382" s="547">
        <v>19943</v>
      </c>
      <c r="G9382" s="548">
        <v>0.19</v>
      </c>
      <c r="H9382" s="547">
        <v>16758.82</v>
      </c>
      <c r="I9382" s="545" t="s">
        <v>12676</v>
      </c>
      <c r="J9382" s="545" t="s">
        <v>13297</v>
      </c>
      <c r="K9382" s="545" t="s">
        <v>13413</v>
      </c>
      <c r="L9382" s="545" t="s">
        <v>13413</v>
      </c>
      <c r="M9382" s="548" t="s">
        <v>13758</v>
      </c>
      <c r="N9382" s="545" t="s">
        <v>13413</v>
      </c>
      <c r="O9382" s="545" t="s">
        <v>13413</v>
      </c>
      <c r="P9382" s="549">
        <v>6966</v>
      </c>
      <c r="Q9382" s="549">
        <v>1</v>
      </c>
      <c r="R9382" s="549">
        <v>14</v>
      </c>
      <c r="S9382" s="548">
        <v>2257</v>
      </c>
      <c r="T9382" s="548"/>
      <c r="U9382" s="99"/>
    </row>
    <row r="9383" spans="1:21" ht="19.5" customHeight="1">
      <c r="A9383" s="545">
        <v>104222</v>
      </c>
      <c r="B9383" s="545" t="s">
        <v>4047</v>
      </c>
      <c r="C9383" s="545" t="s">
        <v>216</v>
      </c>
      <c r="D9383" s="546"/>
      <c r="E9383" s="171" t="str">
        <f t="shared" si="146"/>
        <v>1900</v>
      </c>
      <c r="F9383" s="547">
        <v>0</v>
      </c>
      <c r="G9383" s="548">
        <v>0</v>
      </c>
      <c r="H9383" s="547">
        <v>0</v>
      </c>
      <c r="I9383" s="545" t="s">
        <v>12973</v>
      </c>
      <c r="J9383" s="545"/>
      <c r="K9383" s="545" t="s">
        <v>13413</v>
      </c>
      <c r="L9383" s="545" t="s">
        <v>13413</v>
      </c>
      <c r="M9383" s="548" t="s">
        <v>13758</v>
      </c>
      <c r="N9383" s="545" t="s">
        <v>13413</v>
      </c>
      <c r="O9383" s="545" t="s">
        <v>13413</v>
      </c>
      <c r="P9383" s="549">
        <v>6967</v>
      </c>
      <c r="Q9383" s="549">
        <v>1</v>
      </c>
      <c r="R9383" s="549">
        <v>59</v>
      </c>
      <c r="S9383" s="548"/>
      <c r="T9383" s="548"/>
      <c r="U9383" s="99"/>
    </row>
    <row r="9384" spans="1:21" ht="19.5" customHeight="1">
      <c r="A9384" s="545">
        <v>104223</v>
      </c>
      <c r="B9384" s="545" t="s">
        <v>2513</v>
      </c>
      <c r="C9384" s="545" t="s">
        <v>216</v>
      </c>
      <c r="D9384" s="546"/>
      <c r="E9384" s="171" t="str">
        <f t="shared" si="146"/>
        <v>1900</v>
      </c>
      <c r="F9384" s="547">
        <v>0</v>
      </c>
      <c r="G9384" s="548">
        <v>0</v>
      </c>
      <c r="H9384" s="547">
        <v>0</v>
      </c>
      <c r="I9384" s="545" t="s">
        <v>12676</v>
      </c>
      <c r="J9384" s="545"/>
      <c r="K9384" s="545" t="s">
        <v>13413</v>
      </c>
      <c r="L9384" s="545" t="s">
        <v>13413</v>
      </c>
      <c r="M9384" s="548" t="s">
        <v>13758</v>
      </c>
      <c r="N9384" s="545" t="s">
        <v>13413</v>
      </c>
      <c r="O9384" s="545" t="s">
        <v>13413</v>
      </c>
      <c r="P9384" s="549">
        <v>6968</v>
      </c>
      <c r="Q9384" s="549">
        <v>1</v>
      </c>
      <c r="R9384" s="549">
        <v>14</v>
      </c>
      <c r="S9384" s="548"/>
      <c r="T9384" s="548"/>
      <c r="U9384" s="99"/>
    </row>
    <row r="9385" spans="1:21" ht="19.5" customHeight="1">
      <c r="A9385" s="545">
        <v>104225</v>
      </c>
      <c r="B9385" s="545" t="s">
        <v>10037</v>
      </c>
      <c r="C9385" s="545" t="s">
        <v>216</v>
      </c>
      <c r="D9385" s="546"/>
      <c r="E9385" s="171" t="str">
        <f t="shared" si="146"/>
        <v>1900</v>
      </c>
      <c r="F9385" s="547">
        <v>0</v>
      </c>
      <c r="G9385" s="548">
        <v>0</v>
      </c>
      <c r="H9385" s="547">
        <v>0</v>
      </c>
      <c r="I9385" s="545" t="s">
        <v>12681</v>
      </c>
      <c r="J9385" s="545"/>
      <c r="K9385" s="545" t="s">
        <v>13413</v>
      </c>
      <c r="L9385" s="545" t="s">
        <v>13413</v>
      </c>
      <c r="M9385" s="548" t="s">
        <v>13758</v>
      </c>
      <c r="N9385" s="545" t="s">
        <v>13413</v>
      </c>
      <c r="O9385" s="545" t="s">
        <v>13413</v>
      </c>
      <c r="P9385" s="549">
        <v>6969</v>
      </c>
      <c r="Q9385" s="549">
        <v>1</v>
      </c>
      <c r="R9385" s="549">
        <v>3</v>
      </c>
      <c r="S9385" s="548"/>
      <c r="T9385" s="548"/>
      <c r="U9385" s="99"/>
    </row>
    <row r="9386" spans="1:21" ht="19.5" customHeight="1">
      <c r="A9386" s="545">
        <v>104226</v>
      </c>
      <c r="B9386" s="545" t="s">
        <v>10036</v>
      </c>
      <c r="C9386" s="545" t="s">
        <v>311</v>
      </c>
      <c r="D9386" s="546"/>
      <c r="E9386" s="171" t="str">
        <f t="shared" si="146"/>
        <v>1900</v>
      </c>
      <c r="F9386" s="547">
        <v>0</v>
      </c>
      <c r="G9386" s="548">
        <v>0</v>
      </c>
      <c r="H9386" s="547">
        <v>0</v>
      </c>
      <c r="I9386" s="545" t="s">
        <v>12654</v>
      </c>
      <c r="J9386" s="545"/>
      <c r="K9386" s="545" t="s">
        <v>13413</v>
      </c>
      <c r="L9386" s="545" t="s">
        <v>13413</v>
      </c>
      <c r="M9386" s="548" t="s">
        <v>13758</v>
      </c>
      <c r="N9386" s="545" t="s">
        <v>13413</v>
      </c>
      <c r="O9386" s="545" t="s">
        <v>13413</v>
      </c>
      <c r="P9386" s="549">
        <v>6970</v>
      </c>
      <c r="Q9386" s="549">
        <v>1</v>
      </c>
      <c r="R9386" s="549">
        <v>2</v>
      </c>
      <c r="S9386" s="548"/>
      <c r="T9386" s="548"/>
      <c r="U9386" s="99"/>
    </row>
    <row r="9387" spans="1:21" ht="19.5" customHeight="1">
      <c r="A9387" s="545">
        <v>104231</v>
      </c>
      <c r="B9387" s="545" t="s">
        <v>2493</v>
      </c>
      <c r="C9387" s="545" t="s">
        <v>216</v>
      </c>
      <c r="D9387" s="546"/>
      <c r="E9387" s="171" t="str">
        <f t="shared" si="146"/>
        <v>1900</v>
      </c>
      <c r="F9387" s="547">
        <v>0</v>
      </c>
      <c r="G9387" s="548">
        <v>0</v>
      </c>
      <c r="H9387" s="547">
        <v>0</v>
      </c>
      <c r="I9387" s="545" t="s">
        <v>12676</v>
      </c>
      <c r="J9387" s="545"/>
      <c r="K9387" s="545" t="s">
        <v>13413</v>
      </c>
      <c r="L9387" s="545" t="s">
        <v>13413</v>
      </c>
      <c r="M9387" s="548" t="s">
        <v>13758</v>
      </c>
      <c r="N9387" s="545" t="s">
        <v>13413</v>
      </c>
      <c r="O9387" s="545" t="s">
        <v>13413</v>
      </c>
      <c r="P9387" s="549">
        <v>6971</v>
      </c>
      <c r="Q9387" s="549">
        <v>1</v>
      </c>
      <c r="R9387" s="549">
        <v>14</v>
      </c>
      <c r="S9387" s="548"/>
      <c r="T9387" s="548"/>
      <c r="U9387" s="99"/>
    </row>
    <row r="9388" spans="1:21" ht="19.5" customHeight="1">
      <c r="A9388" s="545">
        <v>104232</v>
      </c>
      <c r="B9388" s="545" t="s">
        <v>10035</v>
      </c>
      <c r="C9388" s="545" t="s">
        <v>216</v>
      </c>
      <c r="D9388" s="546"/>
      <c r="E9388" s="171" t="str">
        <f t="shared" si="146"/>
        <v>1900</v>
      </c>
      <c r="F9388" s="547">
        <v>0</v>
      </c>
      <c r="G9388" s="548">
        <v>0</v>
      </c>
      <c r="H9388" s="547">
        <v>0</v>
      </c>
      <c r="I9388" s="545" t="s">
        <v>12717</v>
      </c>
      <c r="J9388" s="545"/>
      <c r="K9388" s="545" t="s">
        <v>13413</v>
      </c>
      <c r="L9388" s="545" t="s">
        <v>19188</v>
      </c>
      <c r="M9388" s="548" t="s">
        <v>13758</v>
      </c>
      <c r="N9388" s="545" t="s">
        <v>13413</v>
      </c>
      <c r="O9388" s="545" t="s">
        <v>13413</v>
      </c>
      <c r="P9388" s="549">
        <v>6972</v>
      </c>
      <c r="Q9388" s="549">
        <v>1</v>
      </c>
      <c r="R9388" s="549">
        <v>19</v>
      </c>
      <c r="S9388" s="548"/>
      <c r="T9388" s="548"/>
      <c r="U9388" s="99"/>
    </row>
    <row r="9389" spans="1:21" ht="19.5" customHeight="1">
      <c r="A9389" s="545">
        <v>104233</v>
      </c>
      <c r="B9389" s="545" t="s">
        <v>1022</v>
      </c>
      <c r="C9389" s="545" t="s">
        <v>437</v>
      </c>
      <c r="D9389" s="546"/>
      <c r="E9389" s="171" t="str">
        <f t="shared" si="146"/>
        <v>1900</v>
      </c>
      <c r="F9389" s="547">
        <v>0</v>
      </c>
      <c r="G9389" s="548">
        <v>0</v>
      </c>
      <c r="H9389" s="547">
        <v>0</v>
      </c>
      <c r="I9389" s="545" t="s">
        <v>12668</v>
      </c>
      <c r="J9389" s="545"/>
      <c r="K9389" s="545" t="s">
        <v>13413</v>
      </c>
      <c r="L9389" s="545" t="s">
        <v>13413</v>
      </c>
      <c r="M9389" s="548" t="s">
        <v>13758</v>
      </c>
      <c r="N9389" s="545" t="s">
        <v>13413</v>
      </c>
      <c r="O9389" s="545" t="s">
        <v>13413</v>
      </c>
      <c r="P9389" s="549">
        <v>6973</v>
      </c>
      <c r="Q9389" s="549">
        <v>1</v>
      </c>
      <c r="R9389" s="549">
        <v>7</v>
      </c>
      <c r="S9389" s="548"/>
      <c r="T9389" s="548"/>
      <c r="U9389" s="99"/>
    </row>
    <row r="9390" spans="1:21" ht="19.5" customHeight="1">
      <c r="A9390" s="545">
        <v>104234</v>
      </c>
      <c r="B9390" s="545" t="s">
        <v>989</v>
      </c>
      <c r="C9390" s="545" t="s">
        <v>437</v>
      </c>
      <c r="D9390" s="546">
        <v>46052</v>
      </c>
      <c r="E9390" s="171" t="str">
        <f t="shared" si="146"/>
        <v>2026</v>
      </c>
      <c r="F9390" s="547">
        <v>496687</v>
      </c>
      <c r="G9390" s="548">
        <v>0.19</v>
      </c>
      <c r="H9390" s="547">
        <v>417384.03</v>
      </c>
      <c r="I9390" s="545" t="s">
        <v>12668</v>
      </c>
      <c r="J9390" s="545" t="s">
        <v>13307</v>
      </c>
      <c r="K9390" s="545" t="s">
        <v>19189</v>
      </c>
      <c r="L9390" s="545" t="s">
        <v>13413</v>
      </c>
      <c r="M9390" s="548" t="s">
        <v>13758</v>
      </c>
      <c r="N9390" s="545" t="s">
        <v>13413</v>
      </c>
      <c r="O9390" s="545" t="s">
        <v>13413</v>
      </c>
      <c r="P9390" s="549">
        <v>6974</v>
      </c>
      <c r="Q9390" s="549">
        <v>1</v>
      </c>
      <c r="R9390" s="549">
        <v>7</v>
      </c>
      <c r="S9390" s="548">
        <v>2228</v>
      </c>
      <c r="T9390" s="548"/>
      <c r="U9390" s="99"/>
    </row>
    <row r="9391" spans="1:21" ht="19.5" customHeight="1">
      <c r="A9391" s="545">
        <v>104235</v>
      </c>
      <c r="B9391" s="545" t="s">
        <v>920</v>
      </c>
      <c r="C9391" s="545" t="s">
        <v>4504</v>
      </c>
      <c r="D9391" s="546"/>
      <c r="E9391" s="171" t="str">
        <f t="shared" si="146"/>
        <v>1900</v>
      </c>
      <c r="F9391" s="547">
        <v>0</v>
      </c>
      <c r="G9391" s="548">
        <v>0</v>
      </c>
      <c r="H9391" s="547">
        <v>0</v>
      </c>
      <c r="I9391" s="545" t="s">
        <v>12668</v>
      </c>
      <c r="J9391" s="545"/>
      <c r="K9391" s="545" t="s">
        <v>13413</v>
      </c>
      <c r="L9391" s="545" t="s">
        <v>13413</v>
      </c>
      <c r="M9391" s="548" t="s">
        <v>13758</v>
      </c>
      <c r="N9391" s="545" t="s">
        <v>13413</v>
      </c>
      <c r="O9391" s="545" t="s">
        <v>13413</v>
      </c>
      <c r="P9391" s="549">
        <v>6975</v>
      </c>
      <c r="Q9391" s="549">
        <v>1</v>
      </c>
      <c r="R9391" s="549">
        <v>7</v>
      </c>
      <c r="S9391" s="548"/>
      <c r="T9391" s="548"/>
      <c r="U9391" s="99"/>
    </row>
    <row r="9392" spans="1:21" ht="19.5" customHeight="1">
      <c r="A9392" s="545">
        <v>104236</v>
      </c>
      <c r="B9392" s="545" t="s">
        <v>6592</v>
      </c>
      <c r="C9392" s="545" t="s">
        <v>216</v>
      </c>
      <c r="D9392" s="546">
        <v>45708</v>
      </c>
      <c r="E9392" s="171" t="str">
        <f t="shared" si="146"/>
        <v>2025</v>
      </c>
      <c r="F9392" s="547">
        <v>1202.57</v>
      </c>
      <c r="G9392" s="548">
        <v>0.19</v>
      </c>
      <c r="H9392" s="547">
        <v>1010.56</v>
      </c>
      <c r="I9392" s="545" t="s">
        <v>12637</v>
      </c>
      <c r="J9392" s="545" t="s">
        <v>13307</v>
      </c>
      <c r="K9392" s="545" t="s">
        <v>13413</v>
      </c>
      <c r="L9392" s="545" t="s">
        <v>13413</v>
      </c>
      <c r="M9392" s="548" t="s">
        <v>13758</v>
      </c>
      <c r="N9392" s="545" t="s">
        <v>13413</v>
      </c>
      <c r="O9392" s="545" t="s">
        <v>13413</v>
      </c>
      <c r="P9392" s="549">
        <v>6976</v>
      </c>
      <c r="Q9392" s="549">
        <v>1</v>
      </c>
      <c r="R9392" s="549">
        <v>13</v>
      </c>
      <c r="S9392" s="548">
        <v>2228</v>
      </c>
      <c r="T9392" s="548"/>
      <c r="U9392" s="99"/>
    </row>
    <row r="9393" spans="1:21" ht="19.5" customHeight="1">
      <c r="A9393" s="545">
        <v>104237</v>
      </c>
      <c r="B9393" s="545" t="s">
        <v>863</v>
      </c>
      <c r="C9393" s="545" t="s">
        <v>216</v>
      </c>
      <c r="D9393" s="546"/>
      <c r="E9393" s="171" t="str">
        <f t="shared" si="146"/>
        <v>1900</v>
      </c>
      <c r="F9393" s="547">
        <v>0</v>
      </c>
      <c r="G9393" s="548">
        <v>0</v>
      </c>
      <c r="H9393" s="547">
        <v>0</v>
      </c>
      <c r="I9393" s="545" t="s">
        <v>12643</v>
      </c>
      <c r="J9393" s="545"/>
      <c r="K9393" s="545" t="s">
        <v>13413</v>
      </c>
      <c r="L9393" s="545" t="s">
        <v>13413</v>
      </c>
      <c r="M9393" s="548" t="s">
        <v>13758</v>
      </c>
      <c r="N9393" s="545" t="s">
        <v>13413</v>
      </c>
      <c r="O9393" s="545" t="s">
        <v>13413</v>
      </c>
      <c r="P9393" s="549">
        <v>6977</v>
      </c>
      <c r="Q9393" s="549">
        <v>1</v>
      </c>
      <c r="R9393" s="549">
        <v>6</v>
      </c>
      <c r="S9393" s="548"/>
      <c r="T9393" s="548"/>
      <c r="U9393" s="99"/>
    </row>
    <row r="9394" spans="1:21" ht="19.5" customHeight="1">
      <c r="A9394" s="545">
        <v>104238</v>
      </c>
      <c r="B9394" s="545" t="s">
        <v>10034</v>
      </c>
      <c r="C9394" s="545" t="s">
        <v>4504</v>
      </c>
      <c r="D9394" s="546"/>
      <c r="E9394" s="171" t="str">
        <f t="shared" si="146"/>
        <v>1900</v>
      </c>
      <c r="F9394" s="547">
        <v>0</v>
      </c>
      <c r="G9394" s="548">
        <v>0</v>
      </c>
      <c r="H9394" s="547">
        <v>0</v>
      </c>
      <c r="I9394" s="545" t="s">
        <v>12668</v>
      </c>
      <c r="J9394" s="545"/>
      <c r="K9394" s="545" t="s">
        <v>13413</v>
      </c>
      <c r="L9394" s="545" t="s">
        <v>13413</v>
      </c>
      <c r="M9394" s="548" t="s">
        <v>13758</v>
      </c>
      <c r="N9394" s="545" t="s">
        <v>13413</v>
      </c>
      <c r="O9394" s="545" t="s">
        <v>13413</v>
      </c>
      <c r="P9394" s="549">
        <v>6978</v>
      </c>
      <c r="Q9394" s="549">
        <v>1</v>
      </c>
      <c r="R9394" s="549">
        <v>7</v>
      </c>
      <c r="S9394" s="548"/>
      <c r="T9394" s="548"/>
      <c r="U9394" s="99"/>
    </row>
    <row r="9395" spans="1:21" ht="19.5" customHeight="1">
      <c r="A9395" s="545">
        <v>104239</v>
      </c>
      <c r="B9395" s="545" t="s">
        <v>10033</v>
      </c>
      <c r="C9395" s="545" t="s">
        <v>4504</v>
      </c>
      <c r="D9395" s="546"/>
      <c r="E9395" s="171" t="str">
        <f t="shared" si="146"/>
        <v>1900</v>
      </c>
      <c r="F9395" s="547">
        <v>0</v>
      </c>
      <c r="G9395" s="548">
        <v>0</v>
      </c>
      <c r="H9395" s="547">
        <v>0</v>
      </c>
      <c r="I9395" s="545" t="s">
        <v>12668</v>
      </c>
      <c r="J9395" s="545"/>
      <c r="K9395" s="545" t="s">
        <v>13413</v>
      </c>
      <c r="L9395" s="545" t="s">
        <v>13413</v>
      </c>
      <c r="M9395" s="548" t="s">
        <v>13758</v>
      </c>
      <c r="N9395" s="545" t="s">
        <v>13413</v>
      </c>
      <c r="O9395" s="545" t="s">
        <v>13413</v>
      </c>
      <c r="P9395" s="549">
        <v>6979</v>
      </c>
      <c r="Q9395" s="549">
        <v>1</v>
      </c>
      <c r="R9395" s="549">
        <v>7</v>
      </c>
      <c r="S9395" s="548"/>
      <c r="T9395" s="548"/>
      <c r="U9395" s="99"/>
    </row>
    <row r="9396" spans="1:21" ht="19.5" customHeight="1">
      <c r="A9396" s="545">
        <v>104240</v>
      </c>
      <c r="B9396" s="545" t="s">
        <v>10032</v>
      </c>
      <c r="C9396" s="545" t="s">
        <v>4504</v>
      </c>
      <c r="D9396" s="546"/>
      <c r="E9396" s="171" t="str">
        <f t="shared" si="146"/>
        <v>1900</v>
      </c>
      <c r="F9396" s="547">
        <v>0</v>
      </c>
      <c r="G9396" s="548">
        <v>0</v>
      </c>
      <c r="H9396" s="547">
        <v>0</v>
      </c>
      <c r="I9396" s="545" t="s">
        <v>12668</v>
      </c>
      <c r="J9396" s="545"/>
      <c r="K9396" s="545" t="s">
        <v>13413</v>
      </c>
      <c r="L9396" s="545" t="s">
        <v>13413</v>
      </c>
      <c r="M9396" s="548" t="s">
        <v>13758</v>
      </c>
      <c r="N9396" s="545" t="s">
        <v>13413</v>
      </c>
      <c r="O9396" s="545" t="s">
        <v>13413</v>
      </c>
      <c r="P9396" s="549">
        <v>6980</v>
      </c>
      <c r="Q9396" s="549">
        <v>1</v>
      </c>
      <c r="R9396" s="549">
        <v>7</v>
      </c>
      <c r="S9396" s="548"/>
      <c r="T9396" s="548"/>
      <c r="U9396" s="99"/>
    </row>
    <row r="9397" spans="1:21" ht="19.5" customHeight="1">
      <c r="A9397" s="545">
        <v>104244</v>
      </c>
      <c r="B9397" s="545" t="s">
        <v>10031</v>
      </c>
      <c r="C9397" s="545" t="s">
        <v>216</v>
      </c>
      <c r="D9397" s="546"/>
      <c r="E9397" s="171" t="str">
        <f t="shared" si="146"/>
        <v>1900</v>
      </c>
      <c r="F9397" s="547">
        <v>0</v>
      </c>
      <c r="G9397" s="548">
        <v>0</v>
      </c>
      <c r="H9397" s="547">
        <v>0</v>
      </c>
      <c r="I9397" s="545" t="s">
        <v>12668</v>
      </c>
      <c r="J9397" s="545"/>
      <c r="K9397" s="545" t="s">
        <v>13413</v>
      </c>
      <c r="L9397" s="545" t="s">
        <v>13413</v>
      </c>
      <c r="M9397" s="548" t="s">
        <v>13758</v>
      </c>
      <c r="N9397" s="545" t="s">
        <v>13413</v>
      </c>
      <c r="O9397" s="545" t="s">
        <v>13413</v>
      </c>
      <c r="P9397" s="549">
        <v>6981</v>
      </c>
      <c r="Q9397" s="549">
        <v>1</v>
      </c>
      <c r="R9397" s="549">
        <v>7</v>
      </c>
      <c r="S9397" s="548"/>
      <c r="T9397" s="548"/>
      <c r="U9397" s="99"/>
    </row>
    <row r="9398" spans="1:21" ht="19.5" customHeight="1">
      <c r="A9398" s="545">
        <v>104245</v>
      </c>
      <c r="B9398" s="545" t="s">
        <v>10030</v>
      </c>
      <c r="C9398" s="545" t="s">
        <v>216</v>
      </c>
      <c r="D9398" s="546"/>
      <c r="E9398" s="171" t="str">
        <f t="shared" si="146"/>
        <v>1900</v>
      </c>
      <c r="F9398" s="547">
        <v>0</v>
      </c>
      <c r="G9398" s="548">
        <v>0</v>
      </c>
      <c r="H9398" s="547">
        <v>0</v>
      </c>
      <c r="I9398" s="545" t="s">
        <v>12668</v>
      </c>
      <c r="J9398" s="545"/>
      <c r="K9398" s="545" t="s">
        <v>13413</v>
      </c>
      <c r="L9398" s="545" t="s">
        <v>13413</v>
      </c>
      <c r="M9398" s="548" t="s">
        <v>13758</v>
      </c>
      <c r="N9398" s="545" t="s">
        <v>13413</v>
      </c>
      <c r="O9398" s="545" t="s">
        <v>13413</v>
      </c>
      <c r="P9398" s="549">
        <v>6982</v>
      </c>
      <c r="Q9398" s="549">
        <v>1</v>
      </c>
      <c r="R9398" s="549">
        <v>7</v>
      </c>
      <c r="S9398" s="548"/>
      <c r="T9398" s="548"/>
      <c r="U9398" s="99"/>
    </row>
    <row r="9399" spans="1:21" ht="19.5" customHeight="1">
      <c r="A9399" s="545">
        <v>104246</v>
      </c>
      <c r="B9399" s="545" t="s">
        <v>10029</v>
      </c>
      <c r="C9399" s="545" t="s">
        <v>216</v>
      </c>
      <c r="D9399" s="546"/>
      <c r="E9399" s="171" t="str">
        <f t="shared" si="146"/>
        <v>1900</v>
      </c>
      <c r="F9399" s="547">
        <v>0</v>
      </c>
      <c r="G9399" s="548">
        <v>0</v>
      </c>
      <c r="H9399" s="547">
        <v>0</v>
      </c>
      <c r="I9399" s="545" t="s">
        <v>12668</v>
      </c>
      <c r="J9399" s="545"/>
      <c r="K9399" s="545" t="s">
        <v>13413</v>
      </c>
      <c r="L9399" s="545" t="s">
        <v>13413</v>
      </c>
      <c r="M9399" s="548" t="s">
        <v>13758</v>
      </c>
      <c r="N9399" s="545" t="s">
        <v>13413</v>
      </c>
      <c r="O9399" s="545" t="s">
        <v>13413</v>
      </c>
      <c r="P9399" s="549">
        <v>6983</v>
      </c>
      <c r="Q9399" s="549">
        <v>1</v>
      </c>
      <c r="R9399" s="549">
        <v>7</v>
      </c>
      <c r="S9399" s="548"/>
      <c r="T9399" s="548"/>
      <c r="U9399" s="99"/>
    </row>
    <row r="9400" spans="1:21" ht="19.5" customHeight="1">
      <c r="A9400" s="545">
        <v>104247</v>
      </c>
      <c r="B9400" s="545" t="s">
        <v>10028</v>
      </c>
      <c r="C9400" s="545" t="s">
        <v>216</v>
      </c>
      <c r="D9400" s="546"/>
      <c r="E9400" s="171" t="str">
        <f t="shared" si="146"/>
        <v>1900</v>
      </c>
      <c r="F9400" s="547">
        <v>0</v>
      </c>
      <c r="G9400" s="548">
        <v>0</v>
      </c>
      <c r="H9400" s="547">
        <v>0</v>
      </c>
      <c r="I9400" s="545" t="s">
        <v>12668</v>
      </c>
      <c r="J9400" s="545"/>
      <c r="K9400" s="545" t="s">
        <v>13413</v>
      </c>
      <c r="L9400" s="545" t="s">
        <v>13413</v>
      </c>
      <c r="M9400" s="548" t="s">
        <v>13758</v>
      </c>
      <c r="N9400" s="545" t="s">
        <v>13413</v>
      </c>
      <c r="O9400" s="545" t="s">
        <v>13413</v>
      </c>
      <c r="P9400" s="549">
        <v>6984</v>
      </c>
      <c r="Q9400" s="549">
        <v>1</v>
      </c>
      <c r="R9400" s="549">
        <v>7</v>
      </c>
      <c r="S9400" s="548"/>
      <c r="T9400" s="548"/>
      <c r="U9400" s="99"/>
    </row>
    <row r="9401" spans="1:21" ht="19.5" customHeight="1">
      <c r="A9401" s="545">
        <v>104248</v>
      </c>
      <c r="B9401" s="545" t="s">
        <v>10027</v>
      </c>
      <c r="C9401" s="545" t="s">
        <v>4504</v>
      </c>
      <c r="D9401" s="546"/>
      <c r="E9401" s="171" t="str">
        <f t="shared" si="146"/>
        <v>1900</v>
      </c>
      <c r="F9401" s="547">
        <v>0</v>
      </c>
      <c r="G9401" s="548">
        <v>0</v>
      </c>
      <c r="H9401" s="547">
        <v>0</v>
      </c>
      <c r="I9401" s="545" t="s">
        <v>12668</v>
      </c>
      <c r="J9401" s="545"/>
      <c r="K9401" s="545" t="s">
        <v>13413</v>
      </c>
      <c r="L9401" s="545" t="s">
        <v>13413</v>
      </c>
      <c r="M9401" s="548" t="s">
        <v>13758</v>
      </c>
      <c r="N9401" s="545" t="s">
        <v>13413</v>
      </c>
      <c r="O9401" s="545" t="s">
        <v>13413</v>
      </c>
      <c r="P9401" s="549">
        <v>6985</v>
      </c>
      <c r="Q9401" s="549">
        <v>1</v>
      </c>
      <c r="R9401" s="549">
        <v>7</v>
      </c>
      <c r="S9401" s="548"/>
      <c r="T9401" s="548"/>
      <c r="U9401" s="99"/>
    </row>
    <row r="9402" spans="1:21" ht="19.5" customHeight="1">
      <c r="A9402" s="545">
        <v>104249</v>
      </c>
      <c r="B9402" s="545" t="s">
        <v>10026</v>
      </c>
      <c r="C9402" s="545" t="s">
        <v>903</v>
      </c>
      <c r="D9402" s="546"/>
      <c r="E9402" s="171" t="str">
        <f t="shared" si="146"/>
        <v>1900</v>
      </c>
      <c r="F9402" s="547">
        <v>0</v>
      </c>
      <c r="G9402" s="548">
        <v>0</v>
      </c>
      <c r="H9402" s="547">
        <v>0</v>
      </c>
      <c r="I9402" s="545" t="s">
        <v>12973</v>
      </c>
      <c r="J9402" s="545"/>
      <c r="K9402" s="545" t="s">
        <v>13413</v>
      </c>
      <c r="L9402" s="545" t="s">
        <v>13413</v>
      </c>
      <c r="M9402" s="548" t="s">
        <v>13758</v>
      </c>
      <c r="N9402" s="545" t="s">
        <v>13413</v>
      </c>
      <c r="O9402" s="545" t="s">
        <v>13413</v>
      </c>
      <c r="P9402" s="549">
        <v>6986</v>
      </c>
      <c r="Q9402" s="549">
        <v>1</v>
      </c>
      <c r="R9402" s="549">
        <v>59</v>
      </c>
      <c r="S9402" s="548"/>
      <c r="T9402" s="548"/>
      <c r="U9402" s="99"/>
    </row>
    <row r="9403" spans="1:21" ht="19.5" customHeight="1">
      <c r="A9403" s="545">
        <v>104250</v>
      </c>
      <c r="B9403" s="545" t="s">
        <v>7741</v>
      </c>
      <c r="C9403" s="545" t="s">
        <v>216</v>
      </c>
      <c r="D9403" s="546">
        <v>43650</v>
      </c>
      <c r="E9403" s="171" t="str">
        <f t="shared" si="146"/>
        <v>2019</v>
      </c>
      <c r="F9403" s="547">
        <v>278380</v>
      </c>
      <c r="G9403" s="548">
        <v>0.19</v>
      </c>
      <c r="H9403" s="547">
        <v>233932.77</v>
      </c>
      <c r="I9403" s="545" t="s">
        <v>12973</v>
      </c>
      <c r="J9403" s="545" t="s">
        <v>13301</v>
      </c>
      <c r="K9403" s="545" t="s">
        <v>13413</v>
      </c>
      <c r="L9403" s="545" t="s">
        <v>13413</v>
      </c>
      <c r="M9403" s="548" t="s">
        <v>13758</v>
      </c>
      <c r="N9403" s="545" t="s">
        <v>13413</v>
      </c>
      <c r="O9403" s="545" t="s">
        <v>13413</v>
      </c>
      <c r="P9403" s="549">
        <v>6987</v>
      </c>
      <c r="Q9403" s="549">
        <v>1</v>
      </c>
      <c r="R9403" s="549">
        <v>59</v>
      </c>
      <c r="S9403" s="548">
        <v>2221</v>
      </c>
      <c r="T9403" s="548"/>
      <c r="U9403" s="99"/>
    </row>
    <row r="9404" spans="1:21" ht="19.5" customHeight="1">
      <c r="A9404" s="545">
        <v>104251</v>
      </c>
      <c r="B9404" s="545" t="s">
        <v>5879</v>
      </c>
      <c r="C9404" s="545" t="s">
        <v>209</v>
      </c>
      <c r="D9404" s="546">
        <v>43650</v>
      </c>
      <c r="E9404" s="171" t="str">
        <f t="shared" si="146"/>
        <v>2019</v>
      </c>
      <c r="F9404" s="547">
        <v>4217</v>
      </c>
      <c r="G9404" s="548">
        <v>0.19</v>
      </c>
      <c r="H9404" s="547">
        <v>3543.7</v>
      </c>
      <c r="I9404" s="545" t="s">
        <v>12973</v>
      </c>
      <c r="J9404" s="545" t="s">
        <v>13301</v>
      </c>
      <c r="K9404" s="545" t="s">
        <v>13413</v>
      </c>
      <c r="L9404" s="545" t="s">
        <v>13413</v>
      </c>
      <c r="M9404" s="548" t="s">
        <v>13758</v>
      </c>
      <c r="N9404" s="545" t="s">
        <v>13413</v>
      </c>
      <c r="O9404" s="545" t="s">
        <v>13413</v>
      </c>
      <c r="P9404" s="549">
        <v>6988</v>
      </c>
      <c r="Q9404" s="549">
        <v>1</v>
      </c>
      <c r="R9404" s="549">
        <v>59</v>
      </c>
      <c r="S9404" s="548">
        <v>2221</v>
      </c>
      <c r="T9404" s="548"/>
      <c r="U9404" s="99"/>
    </row>
    <row r="9405" spans="1:21" ht="19.5" customHeight="1">
      <c r="A9405" s="545">
        <v>104252</v>
      </c>
      <c r="B9405" s="545" t="s">
        <v>10025</v>
      </c>
      <c r="C9405" s="545" t="s">
        <v>216</v>
      </c>
      <c r="D9405" s="546"/>
      <c r="E9405" s="171" t="str">
        <f t="shared" si="146"/>
        <v>1900</v>
      </c>
      <c r="F9405" s="547">
        <v>0</v>
      </c>
      <c r="G9405" s="548">
        <v>0</v>
      </c>
      <c r="H9405" s="547">
        <v>0</v>
      </c>
      <c r="I9405" s="545" t="s">
        <v>12973</v>
      </c>
      <c r="J9405" s="545"/>
      <c r="K9405" s="545" t="s">
        <v>13413</v>
      </c>
      <c r="L9405" s="545" t="s">
        <v>19190</v>
      </c>
      <c r="M9405" s="548" t="s">
        <v>13758</v>
      </c>
      <c r="N9405" s="545" t="s">
        <v>13413</v>
      </c>
      <c r="O9405" s="545" t="s">
        <v>19191</v>
      </c>
      <c r="P9405" s="549">
        <v>6989</v>
      </c>
      <c r="Q9405" s="549">
        <v>1</v>
      </c>
      <c r="R9405" s="549">
        <v>59</v>
      </c>
      <c r="S9405" s="548"/>
      <c r="T9405" s="548"/>
      <c r="U9405" s="99"/>
    </row>
    <row r="9406" spans="1:21" ht="19.5" customHeight="1">
      <c r="A9406" s="545">
        <v>104253</v>
      </c>
      <c r="B9406" s="545" t="s">
        <v>2040</v>
      </c>
      <c r="C9406" s="545" t="s">
        <v>216</v>
      </c>
      <c r="D9406" s="546">
        <v>44599</v>
      </c>
      <c r="E9406" s="171" t="str">
        <f t="shared" si="146"/>
        <v>2022</v>
      </c>
      <c r="F9406" s="547">
        <v>145128</v>
      </c>
      <c r="G9406" s="548">
        <v>0.19</v>
      </c>
      <c r="H9406" s="547">
        <v>121956.3</v>
      </c>
      <c r="I9406" s="545" t="s">
        <v>12755</v>
      </c>
      <c r="J9406" s="545" t="s">
        <v>13297</v>
      </c>
      <c r="K9406" s="545" t="s">
        <v>13413</v>
      </c>
      <c r="L9406" s="545" t="s">
        <v>13413</v>
      </c>
      <c r="M9406" s="548" t="s">
        <v>13758</v>
      </c>
      <c r="N9406" s="545" t="s">
        <v>13413</v>
      </c>
      <c r="O9406" s="545" t="s">
        <v>13413</v>
      </c>
      <c r="P9406" s="549">
        <v>6990</v>
      </c>
      <c r="Q9406" s="549">
        <v>1</v>
      </c>
      <c r="R9406" s="549">
        <v>132</v>
      </c>
      <c r="S9406" s="548">
        <v>2257</v>
      </c>
      <c r="T9406" s="548"/>
      <c r="U9406" s="99"/>
    </row>
    <row r="9407" spans="1:21" ht="19.5" customHeight="1">
      <c r="A9407" s="545">
        <v>104254</v>
      </c>
      <c r="B9407" s="545" t="s">
        <v>4230</v>
      </c>
      <c r="C9407" s="545" t="s">
        <v>216</v>
      </c>
      <c r="D9407" s="546">
        <v>43650</v>
      </c>
      <c r="E9407" s="171" t="str">
        <f t="shared" si="146"/>
        <v>2019</v>
      </c>
      <c r="F9407" s="547">
        <v>33677</v>
      </c>
      <c r="G9407" s="548">
        <v>0.19</v>
      </c>
      <c r="H9407" s="547">
        <v>28300</v>
      </c>
      <c r="I9407" s="545" t="s">
        <v>12973</v>
      </c>
      <c r="J9407" s="545" t="s">
        <v>13321</v>
      </c>
      <c r="K9407" s="545" t="s">
        <v>13413</v>
      </c>
      <c r="L9407" s="545" t="s">
        <v>13413</v>
      </c>
      <c r="M9407" s="548" t="s">
        <v>13758</v>
      </c>
      <c r="N9407" s="545" t="s">
        <v>13413</v>
      </c>
      <c r="O9407" s="545" t="s">
        <v>13413</v>
      </c>
      <c r="P9407" s="549">
        <v>6991</v>
      </c>
      <c r="Q9407" s="549">
        <v>1</v>
      </c>
      <c r="R9407" s="549">
        <v>59</v>
      </c>
      <c r="S9407" s="548">
        <v>2244</v>
      </c>
      <c r="T9407" s="548"/>
      <c r="U9407" s="99"/>
    </row>
    <row r="9408" spans="1:21" ht="19.5" customHeight="1">
      <c r="A9408" s="545">
        <v>104255</v>
      </c>
      <c r="B9408" s="545" t="s">
        <v>4294</v>
      </c>
      <c r="C9408" s="545" t="s">
        <v>216</v>
      </c>
      <c r="D9408" s="546">
        <v>43650</v>
      </c>
      <c r="E9408" s="171" t="str">
        <f t="shared" si="146"/>
        <v>2019</v>
      </c>
      <c r="F9408" s="547">
        <v>154200</v>
      </c>
      <c r="G9408" s="548">
        <v>0.19</v>
      </c>
      <c r="H9408" s="547">
        <v>129579.83</v>
      </c>
      <c r="I9408" s="545" t="s">
        <v>12973</v>
      </c>
      <c r="J9408" s="545" t="s">
        <v>13301</v>
      </c>
      <c r="K9408" s="545" t="s">
        <v>13413</v>
      </c>
      <c r="L9408" s="545" t="s">
        <v>13413</v>
      </c>
      <c r="M9408" s="548" t="s">
        <v>13758</v>
      </c>
      <c r="N9408" s="545" t="s">
        <v>13413</v>
      </c>
      <c r="O9408" s="545" t="s">
        <v>13413</v>
      </c>
      <c r="P9408" s="549">
        <v>6992</v>
      </c>
      <c r="Q9408" s="549">
        <v>1</v>
      </c>
      <c r="R9408" s="549">
        <v>59</v>
      </c>
      <c r="S9408" s="548">
        <v>2221</v>
      </c>
      <c r="T9408" s="548"/>
      <c r="U9408" s="99"/>
    </row>
    <row r="9409" spans="1:21" ht="19.5" customHeight="1">
      <c r="A9409" s="545">
        <v>104256</v>
      </c>
      <c r="B9409" s="545" t="s">
        <v>4302</v>
      </c>
      <c r="C9409" s="545" t="s">
        <v>216</v>
      </c>
      <c r="D9409" s="546">
        <v>43650</v>
      </c>
      <c r="E9409" s="171" t="str">
        <f t="shared" si="146"/>
        <v>2019</v>
      </c>
      <c r="F9409" s="547">
        <v>35200</v>
      </c>
      <c r="G9409" s="548">
        <v>0.19</v>
      </c>
      <c r="H9409" s="547">
        <v>29579.83</v>
      </c>
      <c r="I9409" s="545" t="s">
        <v>12973</v>
      </c>
      <c r="J9409" s="545" t="s">
        <v>13301</v>
      </c>
      <c r="K9409" s="545" t="s">
        <v>13413</v>
      </c>
      <c r="L9409" s="545" t="s">
        <v>13413</v>
      </c>
      <c r="M9409" s="548" t="s">
        <v>13758</v>
      </c>
      <c r="N9409" s="545" t="s">
        <v>13413</v>
      </c>
      <c r="O9409" s="545" t="s">
        <v>13413</v>
      </c>
      <c r="P9409" s="549">
        <v>6993</v>
      </c>
      <c r="Q9409" s="549">
        <v>1</v>
      </c>
      <c r="R9409" s="549">
        <v>59</v>
      </c>
      <c r="S9409" s="548">
        <v>2221</v>
      </c>
      <c r="T9409" s="548"/>
      <c r="U9409" s="99"/>
    </row>
    <row r="9410" spans="1:21" ht="19.5" customHeight="1">
      <c r="A9410" s="545">
        <v>104257</v>
      </c>
      <c r="B9410" s="545" t="s">
        <v>5945</v>
      </c>
      <c r="C9410" s="545" t="s">
        <v>216</v>
      </c>
      <c r="D9410" s="546">
        <v>43650</v>
      </c>
      <c r="E9410" s="171" t="str">
        <f t="shared" si="146"/>
        <v>2019</v>
      </c>
      <c r="F9410" s="547">
        <v>16700</v>
      </c>
      <c r="G9410" s="548">
        <v>0.19</v>
      </c>
      <c r="H9410" s="547">
        <v>14033.61</v>
      </c>
      <c r="I9410" s="545" t="s">
        <v>12973</v>
      </c>
      <c r="J9410" s="545" t="s">
        <v>13301</v>
      </c>
      <c r="K9410" s="545" t="s">
        <v>13413</v>
      </c>
      <c r="L9410" s="545" t="s">
        <v>13413</v>
      </c>
      <c r="M9410" s="548" t="s">
        <v>13758</v>
      </c>
      <c r="N9410" s="545" t="s">
        <v>13413</v>
      </c>
      <c r="O9410" s="545" t="s">
        <v>13413</v>
      </c>
      <c r="P9410" s="549">
        <v>6994</v>
      </c>
      <c r="Q9410" s="549">
        <v>1</v>
      </c>
      <c r="R9410" s="549">
        <v>59</v>
      </c>
      <c r="S9410" s="548">
        <v>2221</v>
      </c>
      <c r="T9410" s="548"/>
      <c r="U9410" s="99"/>
    </row>
    <row r="9411" spans="1:21" ht="19.5" customHeight="1">
      <c r="A9411" s="545">
        <v>104258</v>
      </c>
      <c r="B9411" s="545" t="s">
        <v>4107</v>
      </c>
      <c r="C9411" s="545" t="s">
        <v>216</v>
      </c>
      <c r="D9411" s="546">
        <v>43650</v>
      </c>
      <c r="E9411" s="171" t="str">
        <f t="shared" si="146"/>
        <v>2019</v>
      </c>
      <c r="F9411" s="547">
        <v>9493</v>
      </c>
      <c r="G9411" s="548">
        <v>0.19</v>
      </c>
      <c r="H9411" s="547">
        <v>7977.31</v>
      </c>
      <c r="I9411" s="545" t="s">
        <v>12973</v>
      </c>
      <c r="J9411" s="545" t="s">
        <v>13301</v>
      </c>
      <c r="K9411" s="545" t="s">
        <v>13413</v>
      </c>
      <c r="L9411" s="545" t="s">
        <v>13413</v>
      </c>
      <c r="M9411" s="548" t="s">
        <v>13758</v>
      </c>
      <c r="N9411" s="545" t="s">
        <v>13413</v>
      </c>
      <c r="O9411" s="545" t="s">
        <v>13413</v>
      </c>
      <c r="P9411" s="549">
        <v>6995</v>
      </c>
      <c r="Q9411" s="549">
        <v>1</v>
      </c>
      <c r="R9411" s="549">
        <v>59</v>
      </c>
      <c r="S9411" s="548">
        <v>2221</v>
      </c>
      <c r="T9411" s="548"/>
      <c r="U9411" s="99"/>
    </row>
    <row r="9412" spans="1:21" ht="19.5" customHeight="1">
      <c r="A9412" s="545">
        <v>104259</v>
      </c>
      <c r="B9412" s="545" t="s">
        <v>5927</v>
      </c>
      <c r="C9412" s="545" t="s">
        <v>216</v>
      </c>
      <c r="D9412" s="546"/>
      <c r="E9412" s="171" t="str">
        <f t="shared" ref="E9412:E9475" si="147">TEXT(D9412,"YYYY")</f>
        <v>1900</v>
      </c>
      <c r="F9412" s="547">
        <v>0</v>
      </c>
      <c r="G9412" s="548">
        <v>0</v>
      </c>
      <c r="H9412" s="547">
        <v>0</v>
      </c>
      <c r="I9412" s="545" t="s">
        <v>12973</v>
      </c>
      <c r="J9412" s="545"/>
      <c r="K9412" s="545" t="s">
        <v>13413</v>
      </c>
      <c r="L9412" s="545" t="s">
        <v>13413</v>
      </c>
      <c r="M9412" s="548" t="s">
        <v>13758</v>
      </c>
      <c r="N9412" s="545" t="s">
        <v>13413</v>
      </c>
      <c r="O9412" s="545" t="s">
        <v>13413</v>
      </c>
      <c r="P9412" s="549">
        <v>6996</v>
      </c>
      <c r="Q9412" s="549">
        <v>1</v>
      </c>
      <c r="R9412" s="549">
        <v>59</v>
      </c>
      <c r="S9412" s="548"/>
      <c r="T9412" s="548"/>
      <c r="U9412" s="99"/>
    </row>
    <row r="9413" spans="1:21" ht="19.5" customHeight="1">
      <c r="A9413" s="545">
        <v>104260</v>
      </c>
      <c r="B9413" s="545" t="s">
        <v>4284</v>
      </c>
      <c r="C9413" s="545" t="s">
        <v>216</v>
      </c>
      <c r="D9413" s="546">
        <v>43852</v>
      </c>
      <c r="E9413" s="171" t="str">
        <f t="shared" si="147"/>
        <v>2020</v>
      </c>
      <c r="F9413" s="547">
        <v>28633.99</v>
      </c>
      <c r="G9413" s="548">
        <v>0.19</v>
      </c>
      <c r="H9413" s="547">
        <v>24062.18</v>
      </c>
      <c r="I9413" s="545" t="s">
        <v>12973</v>
      </c>
      <c r="J9413" s="545" t="s">
        <v>13298</v>
      </c>
      <c r="K9413" s="545"/>
      <c r="L9413" s="545" t="s">
        <v>13413</v>
      </c>
      <c r="M9413" s="548" t="s">
        <v>13758</v>
      </c>
      <c r="N9413" s="545" t="s">
        <v>13413</v>
      </c>
      <c r="O9413" s="545" t="s">
        <v>13413</v>
      </c>
      <c r="P9413" s="549">
        <v>6997</v>
      </c>
      <c r="Q9413" s="549">
        <v>1</v>
      </c>
      <c r="R9413" s="549">
        <v>59</v>
      </c>
      <c r="S9413" s="548">
        <v>1012</v>
      </c>
      <c r="T9413" s="548"/>
      <c r="U9413" s="99"/>
    </row>
    <row r="9414" spans="1:21" ht="19.5" customHeight="1">
      <c r="A9414" s="545">
        <v>104261</v>
      </c>
      <c r="B9414" s="545" t="s">
        <v>4169</v>
      </c>
      <c r="C9414" s="545" t="s">
        <v>216</v>
      </c>
      <c r="D9414" s="546">
        <v>43650</v>
      </c>
      <c r="E9414" s="171" t="str">
        <f t="shared" si="147"/>
        <v>2019</v>
      </c>
      <c r="F9414" s="547">
        <v>53550</v>
      </c>
      <c r="G9414" s="548">
        <v>0.19</v>
      </c>
      <c r="H9414" s="547">
        <v>45000</v>
      </c>
      <c r="I9414" s="545" t="s">
        <v>12973</v>
      </c>
      <c r="J9414" s="545" t="s">
        <v>13301</v>
      </c>
      <c r="K9414" s="545" t="s">
        <v>13413</v>
      </c>
      <c r="L9414" s="545" t="s">
        <v>13413</v>
      </c>
      <c r="M9414" s="548" t="s">
        <v>13758</v>
      </c>
      <c r="N9414" s="545" t="s">
        <v>13413</v>
      </c>
      <c r="O9414" s="545" t="s">
        <v>13413</v>
      </c>
      <c r="P9414" s="549">
        <v>6998</v>
      </c>
      <c r="Q9414" s="549">
        <v>1</v>
      </c>
      <c r="R9414" s="549">
        <v>59</v>
      </c>
      <c r="S9414" s="548">
        <v>2221</v>
      </c>
      <c r="T9414" s="548"/>
      <c r="U9414" s="99"/>
    </row>
    <row r="9415" spans="1:21" ht="19.5" customHeight="1">
      <c r="A9415" s="545">
        <v>104262</v>
      </c>
      <c r="B9415" s="545" t="s">
        <v>4083</v>
      </c>
      <c r="C9415" s="545" t="s">
        <v>216</v>
      </c>
      <c r="D9415" s="546">
        <v>43650</v>
      </c>
      <c r="E9415" s="171" t="str">
        <f t="shared" si="147"/>
        <v>2019</v>
      </c>
      <c r="F9415" s="547">
        <v>1000</v>
      </c>
      <c r="G9415" s="548">
        <v>0.19</v>
      </c>
      <c r="H9415" s="547">
        <v>840.34</v>
      </c>
      <c r="I9415" s="545" t="s">
        <v>12973</v>
      </c>
      <c r="J9415" s="545" t="s">
        <v>13296</v>
      </c>
      <c r="K9415" s="545" t="s">
        <v>13413</v>
      </c>
      <c r="L9415" s="545" t="s">
        <v>13413</v>
      </c>
      <c r="M9415" s="548" t="s">
        <v>13758</v>
      </c>
      <c r="N9415" s="545" t="s">
        <v>13413</v>
      </c>
      <c r="O9415" s="545" t="s">
        <v>13413</v>
      </c>
      <c r="P9415" s="549">
        <v>6999</v>
      </c>
      <c r="Q9415" s="549">
        <v>1</v>
      </c>
      <c r="R9415" s="549">
        <v>59</v>
      </c>
      <c r="S9415" s="548">
        <v>2218</v>
      </c>
      <c r="T9415" s="548"/>
      <c r="U9415" s="99"/>
    </row>
    <row r="9416" spans="1:21" ht="19.5" customHeight="1">
      <c r="A9416" s="545">
        <v>104263</v>
      </c>
      <c r="B9416" s="545" t="s">
        <v>7740</v>
      </c>
      <c r="C9416" s="545" t="s">
        <v>216</v>
      </c>
      <c r="D9416" s="546">
        <v>43650</v>
      </c>
      <c r="E9416" s="171" t="str">
        <f t="shared" si="147"/>
        <v>2019</v>
      </c>
      <c r="F9416" s="547">
        <v>184450</v>
      </c>
      <c r="G9416" s="548">
        <v>0.19</v>
      </c>
      <c r="H9416" s="547">
        <v>155000</v>
      </c>
      <c r="I9416" s="545" t="s">
        <v>12973</v>
      </c>
      <c r="J9416" s="545" t="s">
        <v>13321</v>
      </c>
      <c r="K9416" s="545" t="s">
        <v>13413</v>
      </c>
      <c r="L9416" s="545" t="s">
        <v>19192</v>
      </c>
      <c r="M9416" s="548" t="s">
        <v>13758</v>
      </c>
      <c r="N9416" s="545" t="s">
        <v>13413</v>
      </c>
      <c r="O9416" s="545" t="s">
        <v>13413</v>
      </c>
      <c r="P9416" s="549">
        <v>7000</v>
      </c>
      <c r="Q9416" s="549">
        <v>1</v>
      </c>
      <c r="R9416" s="549">
        <v>59</v>
      </c>
      <c r="S9416" s="548">
        <v>2244</v>
      </c>
      <c r="T9416" s="548"/>
      <c r="U9416" s="99"/>
    </row>
    <row r="9417" spans="1:21" ht="19.5" customHeight="1">
      <c r="A9417" s="545">
        <v>104264</v>
      </c>
      <c r="B9417" s="545" t="s">
        <v>7263</v>
      </c>
      <c r="C9417" s="545" t="s">
        <v>5217</v>
      </c>
      <c r="D9417" s="546">
        <v>46056</v>
      </c>
      <c r="E9417" s="171" t="str">
        <f t="shared" si="147"/>
        <v>2026</v>
      </c>
      <c r="F9417" s="547">
        <v>183710</v>
      </c>
      <c r="G9417" s="548">
        <v>0</v>
      </c>
      <c r="H9417" s="547">
        <v>183710</v>
      </c>
      <c r="I9417" s="545" t="s">
        <v>12705</v>
      </c>
      <c r="J9417" s="545" t="s">
        <v>13299</v>
      </c>
      <c r="K9417" s="545" t="s">
        <v>19193</v>
      </c>
      <c r="L9417" s="545" t="s">
        <v>13413</v>
      </c>
      <c r="M9417" s="548" t="s">
        <v>13813</v>
      </c>
      <c r="N9417" s="545" t="s">
        <v>13413</v>
      </c>
      <c r="O9417" s="545" t="s">
        <v>13413</v>
      </c>
      <c r="P9417" s="549">
        <v>7001</v>
      </c>
      <c r="Q9417" s="549">
        <v>3</v>
      </c>
      <c r="R9417" s="549">
        <v>22</v>
      </c>
      <c r="S9417" s="548">
        <v>443</v>
      </c>
      <c r="T9417" s="548"/>
      <c r="U9417" s="99"/>
    </row>
    <row r="9418" spans="1:21" ht="19.5" customHeight="1">
      <c r="A9418" s="545">
        <v>104265</v>
      </c>
      <c r="B9418" s="545" t="s">
        <v>3460</v>
      </c>
      <c r="C9418" s="545" t="s">
        <v>216</v>
      </c>
      <c r="D9418" s="546">
        <v>46052</v>
      </c>
      <c r="E9418" s="171" t="str">
        <f t="shared" si="147"/>
        <v>2026</v>
      </c>
      <c r="F9418" s="547">
        <v>1268733</v>
      </c>
      <c r="G9418" s="548">
        <v>0.19</v>
      </c>
      <c r="H9418" s="547">
        <v>1066162.18</v>
      </c>
      <c r="I9418" s="545" t="s">
        <v>12647</v>
      </c>
      <c r="J9418" s="545" t="s">
        <v>13307</v>
      </c>
      <c r="K9418" s="545" t="s">
        <v>13413</v>
      </c>
      <c r="L9418" s="545" t="s">
        <v>13413</v>
      </c>
      <c r="M9418" s="548" t="s">
        <v>13758</v>
      </c>
      <c r="N9418" s="545" t="s">
        <v>13413</v>
      </c>
      <c r="O9418" s="545" t="s">
        <v>13413</v>
      </c>
      <c r="P9418" s="549">
        <v>7002</v>
      </c>
      <c r="Q9418" s="549">
        <v>1</v>
      </c>
      <c r="R9418" s="549">
        <v>26</v>
      </c>
      <c r="S9418" s="548">
        <v>2228</v>
      </c>
      <c r="T9418" s="548"/>
      <c r="U9418" s="99"/>
    </row>
    <row r="9419" spans="1:21" ht="19.5" customHeight="1">
      <c r="A9419" s="545">
        <v>104266</v>
      </c>
      <c r="B9419" s="545" t="s">
        <v>3211</v>
      </c>
      <c r="C9419" s="545" t="s">
        <v>221</v>
      </c>
      <c r="D9419" s="546">
        <v>46052</v>
      </c>
      <c r="E9419" s="171" t="str">
        <f t="shared" si="147"/>
        <v>2026</v>
      </c>
      <c r="F9419" s="547">
        <v>99797</v>
      </c>
      <c r="G9419" s="548">
        <v>0.19</v>
      </c>
      <c r="H9419" s="547">
        <v>83863.03</v>
      </c>
      <c r="I9419" s="545" t="s">
        <v>12663</v>
      </c>
      <c r="J9419" s="545" t="s">
        <v>13307</v>
      </c>
      <c r="K9419" s="545" t="s">
        <v>19194</v>
      </c>
      <c r="L9419" s="545" t="s">
        <v>13413</v>
      </c>
      <c r="M9419" s="548" t="s">
        <v>13758</v>
      </c>
      <c r="N9419" s="545" t="s">
        <v>13413</v>
      </c>
      <c r="O9419" s="545" t="s">
        <v>13413</v>
      </c>
      <c r="P9419" s="549">
        <v>7003</v>
      </c>
      <c r="Q9419" s="549">
        <v>1</v>
      </c>
      <c r="R9419" s="549">
        <v>21</v>
      </c>
      <c r="S9419" s="548">
        <v>2228</v>
      </c>
      <c r="T9419" s="548"/>
      <c r="U9419" s="99"/>
    </row>
    <row r="9420" spans="1:21" ht="19.5" customHeight="1">
      <c r="A9420" s="545">
        <v>104268</v>
      </c>
      <c r="B9420" s="545" t="s">
        <v>3631</v>
      </c>
      <c r="C9420" s="545" t="s">
        <v>216</v>
      </c>
      <c r="D9420" s="546"/>
      <c r="E9420" s="171" t="str">
        <f t="shared" si="147"/>
        <v>1900</v>
      </c>
      <c r="F9420" s="547">
        <v>0</v>
      </c>
      <c r="G9420" s="548">
        <v>0</v>
      </c>
      <c r="H9420" s="547">
        <v>0</v>
      </c>
      <c r="I9420" s="545" t="s">
        <v>12647</v>
      </c>
      <c r="J9420" s="545"/>
      <c r="K9420" s="545" t="s">
        <v>13413</v>
      </c>
      <c r="L9420" s="545" t="s">
        <v>13413</v>
      </c>
      <c r="M9420" s="548" t="s">
        <v>13758</v>
      </c>
      <c r="N9420" s="545" t="s">
        <v>13413</v>
      </c>
      <c r="O9420" s="545" t="s">
        <v>13413</v>
      </c>
      <c r="P9420" s="549">
        <v>7004</v>
      </c>
      <c r="Q9420" s="549">
        <v>1</v>
      </c>
      <c r="R9420" s="549">
        <v>26</v>
      </c>
      <c r="S9420" s="548"/>
      <c r="T9420" s="548"/>
      <c r="U9420" s="99"/>
    </row>
    <row r="9421" spans="1:21" ht="19.5" customHeight="1">
      <c r="A9421" s="545">
        <v>104269</v>
      </c>
      <c r="B9421" s="545" t="s">
        <v>329</v>
      </c>
      <c r="C9421" s="545" t="s">
        <v>311</v>
      </c>
      <c r="D9421" s="546"/>
      <c r="E9421" s="171" t="str">
        <f t="shared" si="147"/>
        <v>1900</v>
      </c>
      <c r="F9421" s="547">
        <v>0</v>
      </c>
      <c r="G9421" s="548">
        <v>0</v>
      </c>
      <c r="H9421" s="547">
        <v>0</v>
      </c>
      <c r="I9421" s="545" t="s">
        <v>12654</v>
      </c>
      <c r="J9421" s="545"/>
      <c r="K9421" s="545" t="s">
        <v>13413</v>
      </c>
      <c r="L9421" s="545" t="s">
        <v>13413</v>
      </c>
      <c r="M9421" s="548" t="s">
        <v>13758</v>
      </c>
      <c r="N9421" s="545" t="s">
        <v>13413</v>
      </c>
      <c r="O9421" s="545" t="s">
        <v>13413</v>
      </c>
      <c r="P9421" s="549">
        <v>7005</v>
      </c>
      <c r="Q9421" s="549">
        <v>1</v>
      </c>
      <c r="R9421" s="549">
        <v>2</v>
      </c>
      <c r="S9421" s="548"/>
      <c r="T9421" s="548"/>
      <c r="U9421" s="99"/>
    </row>
    <row r="9422" spans="1:21" ht="19.5" customHeight="1">
      <c r="A9422" s="545">
        <v>104270</v>
      </c>
      <c r="B9422" s="545" t="s">
        <v>1544</v>
      </c>
      <c r="C9422" s="545" t="s">
        <v>216</v>
      </c>
      <c r="D9422" s="546">
        <v>43553</v>
      </c>
      <c r="E9422" s="171" t="str">
        <f t="shared" si="147"/>
        <v>2019</v>
      </c>
      <c r="F9422" s="547">
        <v>641600</v>
      </c>
      <c r="G9422" s="548">
        <v>0.19</v>
      </c>
      <c r="H9422" s="547">
        <v>539159.66</v>
      </c>
      <c r="I9422" s="545" t="s">
        <v>12685</v>
      </c>
      <c r="J9422" s="545" t="s">
        <v>13301</v>
      </c>
      <c r="K9422" s="545" t="s">
        <v>13413</v>
      </c>
      <c r="L9422" s="545" t="s">
        <v>13413</v>
      </c>
      <c r="M9422" s="548" t="s">
        <v>13758</v>
      </c>
      <c r="N9422" s="545" t="s">
        <v>13413</v>
      </c>
      <c r="O9422" s="545" t="s">
        <v>13413</v>
      </c>
      <c r="P9422" s="549">
        <v>7006</v>
      </c>
      <c r="Q9422" s="549">
        <v>1</v>
      </c>
      <c r="R9422" s="549">
        <v>11</v>
      </c>
      <c r="S9422" s="548">
        <v>2221</v>
      </c>
      <c r="T9422" s="548"/>
      <c r="U9422" s="99"/>
    </row>
    <row r="9423" spans="1:21" ht="19.5" customHeight="1">
      <c r="A9423" s="545">
        <v>104271</v>
      </c>
      <c r="B9423" s="545" t="s">
        <v>10024</v>
      </c>
      <c r="C9423" s="545" t="s">
        <v>216</v>
      </c>
      <c r="D9423" s="546"/>
      <c r="E9423" s="171" t="str">
        <f t="shared" si="147"/>
        <v>1900</v>
      </c>
      <c r="F9423" s="547">
        <v>0</v>
      </c>
      <c r="G9423" s="548">
        <v>0</v>
      </c>
      <c r="H9423" s="547">
        <v>0</v>
      </c>
      <c r="I9423" s="545" t="s">
        <v>12685</v>
      </c>
      <c r="J9423" s="545"/>
      <c r="K9423" s="545" t="s">
        <v>13413</v>
      </c>
      <c r="L9423" s="545" t="s">
        <v>13413</v>
      </c>
      <c r="M9423" s="548" t="s">
        <v>13758</v>
      </c>
      <c r="N9423" s="545" t="s">
        <v>13413</v>
      </c>
      <c r="O9423" s="545" t="s">
        <v>13413</v>
      </c>
      <c r="P9423" s="549">
        <v>7007</v>
      </c>
      <c r="Q9423" s="549">
        <v>1</v>
      </c>
      <c r="R9423" s="549">
        <v>11</v>
      </c>
      <c r="S9423" s="548"/>
      <c r="T9423" s="548"/>
      <c r="U9423" s="99"/>
    </row>
    <row r="9424" spans="1:21" ht="19.5" customHeight="1">
      <c r="A9424" s="545">
        <v>104272</v>
      </c>
      <c r="B9424" s="545" t="s">
        <v>6219</v>
      </c>
      <c r="C9424" s="545" t="s">
        <v>216</v>
      </c>
      <c r="D9424" s="546">
        <v>46052</v>
      </c>
      <c r="E9424" s="171" t="str">
        <f t="shared" si="147"/>
        <v>2026</v>
      </c>
      <c r="F9424" s="547">
        <v>669589</v>
      </c>
      <c r="G9424" s="548">
        <v>0.19</v>
      </c>
      <c r="H9424" s="547">
        <v>562679.82999999996</v>
      </c>
      <c r="I9424" s="545" t="s">
        <v>12676</v>
      </c>
      <c r="J9424" s="545" t="s">
        <v>13307</v>
      </c>
      <c r="K9424" s="545" t="s">
        <v>13413</v>
      </c>
      <c r="L9424" s="545" t="s">
        <v>13413</v>
      </c>
      <c r="M9424" s="548" t="s">
        <v>13758</v>
      </c>
      <c r="N9424" s="545" t="s">
        <v>13413</v>
      </c>
      <c r="O9424" s="545" t="s">
        <v>13413</v>
      </c>
      <c r="P9424" s="549">
        <v>7008</v>
      </c>
      <c r="Q9424" s="549">
        <v>1</v>
      </c>
      <c r="R9424" s="549">
        <v>14</v>
      </c>
      <c r="S9424" s="548">
        <v>2228</v>
      </c>
      <c r="T9424" s="548"/>
      <c r="U9424" s="99"/>
    </row>
    <row r="9425" spans="1:21" ht="19.5" customHeight="1">
      <c r="A9425" s="545">
        <v>104274</v>
      </c>
      <c r="B9425" s="545" t="s">
        <v>5079</v>
      </c>
      <c r="C9425" s="545" t="s">
        <v>216</v>
      </c>
      <c r="D9425" s="546"/>
      <c r="E9425" s="171" t="str">
        <f t="shared" si="147"/>
        <v>1900</v>
      </c>
      <c r="F9425" s="547">
        <v>0</v>
      </c>
      <c r="G9425" s="548">
        <v>0</v>
      </c>
      <c r="H9425" s="547">
        <v>0</v>
      </c>
      <c r="I9425" s="545" t="s">
        <v>12676</v>
      </c>
      <c r="J9425" s="545"/>
      <c r="K9425" s="545" t="s">
        <v>13413</v>
      </c>
      <c r="L9425" s="545" t="s">
        <v>13413</v>
      </c>
      <c r="M9425" s="548" t="s">
        <v>13758</v>
      </c>
      <c r="N9425" s="545" t="s">
        <v>13413</v>
      </c>
      <c r="O9425" s="545" t="s">
        <v>13413</v>
      </c>
      <c r="P9425" s="549">
        <v>7009</v>
      </c>
      <c r="Q9425" s="549">
        <v>1</v>
      </c>
      <c r="R9425" s="549">
        <v>14</v>
      </c>
      <c r="S9425" s="548"/>
      <c r="T9425" s="548"/>
      <c r="U9425" s="99"/>
    </row>
    <row r="9426" spans="1:21" ht="19.5" customHeight="1">
      <c r="A9426" s="545">
        <v>104275</v>
      </c>
      <c r="B9426" s="545" t="s">
        <v>10023</v>
      </c>
      <c r="C9426" s="545" t="s">
        <v>4504</v>
      </c>
      <c r="D9426" s="546"/>
      <c r="E9426" s="171" t="str">
        <f t="shared" si="147"/>
        <v>1900</v>
      </c>
      <c r="F9426" s="547">
        <v>0</v>
      </c>
      <c r="G9426" s="548">
        <v>0</v>
      </c>
      <c r="H9426" s="547">
        <v>0</v>
      </c>
      <c r="I9426" s="545" t="s">
        <v>12668</v>
      </c>
      <c r="J9426" s="545"/>
      <c r="K9426" s="545" t="s">
        <v>13413</v>
      </c>
      <c r="L9426" s="545" t="s">
        <v>13413</v>
      </c>
      <c r="M9426" s="548" t="s">
        <v>13868</v>
      </c>
      <c r="N9426" s="545" t="s">
        <v>13413</v>
      </c>
      <c r="O9426" s="545" t="s">
        <v>13413</v>
      </c>
      <c r="P9426" s="549">
        <v>7010</v>
      </c>
      <c r="Q9426" s="549">
        <v>2</v>
      </c>
      <c r="R9426" s="549">
        <v>7</v>
      </c>
      <c r="S9426" s="548"/>
      <c r="T9426" s="548"/>
      <c r="U9426" s="99"/>
    </row>
    <row r="9427" spans="1:21" ht="19.5" customHeight="1">
      <c r="A9427" s="545">
        <v>104277</v>
      </c>
      <c r="B9427" s="545" t="s">
        <v>2754</v>
      </c>
      <c r="C9427" s="545" t="s">
        <v>216</v>
      </c>
      <c r="D9427" s="546"/>
      <c r="E9427" s="171" t="str">
        <f t="shared" si="147"/>
        <v>1900</v>
      </c>
      <c r="F9427" s="547">
        <v>0</v>
      </c>
      <c r="G9427" s="548">
        <v>0</v>
      </c>
      <c r="H9427" s="547">
        <v>0</v>
      </c>
      <c r="I9427" s="545" t="s">
        <v>12675</v>
      </c>
      <c r="J9427" s="545"/>
      <c r="K9427" s="545" t="s">
        <v>13413</v>
      </c>
      <c r="L9427" s="545" t="s">
        <v>13413</v>
      </c>
      <c r="M9427" s="548" t="s">
        <v>13758</v>
      </c>
      <c r="N9427" s="545" t="s">
        <v>13413</v>
      </c>
      <c r="O9427" s="545" t="s">
        <v>13413</v>
      </c>
      <c r="P9427" s="549">
        <v>7011</v>
      </c>
      <c r="Q9427" s="549">
        <v>1</v>
      </c>
      <c r="R9427" s="549">
        <v>15</v>
      </c>
      <c r="S9427" s="548"/>
      <c r="T9427" s="548"/>
      <c r="U9427" s="99"/>
    </row>
    <row r="9428" spans="1:21" ht="19.5" customHeight="1">
      <c r="A9428" s="545">
        <v>104279</v>
      </c>
      <c r="B9428" s="545" t="s">
        <v>6969</v>
      </c>
      <c r="C9428" s="545" t="s">
        <v>4504</v>
      </c>
      <c r="D9428" s="546">
        <v>43843</v>
      </c>
      <c r="E9428" s="171" t="str">
        <f t="shared" si="147"/>
        <v>2020</v>
      </c>
      <c r="F9428" s="547">
        <v>123</v>
      </c>
      <c r="G9428" s="548">
        <v>0.19</v>
      </c>
      <c r="H9428" s="547">
        <v>103.36</v>
      </c>
      <c r="I9428" s="545" t="s">
        <v>12668</v>
      </c>
      <c r="J9428" s="545" t="s">
        <v>13297</v>
      </c>
      <c r="K9428" s="545"/>
      <c r="L9428" s="545" t="s">
        <v>13413</v>
      </c>
      <c r="M9428" s="548" t="s">
        <v>13868</v>
      </c>
      <c r="N9428" s="545" t="s">
        <v>13413</v>
      </c>
      <c r="O9428" s="545" t="s">
        <v>13413</v>
      </c>
      <c r="P9428" s="549">
        <v>7012</v>
      </c>
      <c r="Q9428" s="549">
        <v>2</v>
      </c>
      <c r="R9428" s="549">
        <v>7</v>
      </c>
      <c r="S9428" s="548">
        <v>2257</v>
      </c>
      <c r="T9428" s="548"/>
      <c r="U9428" s="99"/>
    </row>
    <row r="9429" spans="1:21" ht="19.5" customHeight="1">
      <c r="A9429" s="545">
        <v>104280</v>
      </c>
      <c r="B9429" s="545" t="s">
        <v>2766</v>
      </c>
      <c r="C9429" s="545" t="s">
        <v>209</v>
      </c>
      <c r="D9429" s="546"/>
      <c r="E9429" s="171" t="str">
        <f t="shared" si="147"/>
        <v>1900</v>
      </c>
      <c r="F9429" s="547">
        <v>0</v>
      </c>
      <c r="G9429" s="548">
        <v>0</v>
      </c>
      <c r="H9429" s="547">
        <v>0</v>
      </c>
      <c r="I9429" s="545" t="s">
        <v>12675</v>
      </c>
      <c r="J9429" s="545"/>
      <c r="K9429" s="545" t="s">
        <v>13413</v>
      </c>
      <c r="L9429" s="545" t="s">
        <v>13413</v>
      </c>
      <c r="M9429" s="548" t="s">
        <v>13758</v>
      </c>
      <c r="N9429" s="545" t="s">
        <v>13413</v>
      </c>
      <c r="O9429" s="545" t="s">
        <v>13413</v>
      </c>
      <c r="P9429" s="549">
        <v>7013</v>
      </c>
      <c r="Q9429" s="549">
        <v>1</v>
      </c>
      <c r="R9429" s="549">
        <v>15</v>
      </c>
      <c r="S9429" s="548"/>
      <c r="T9429" s="548"/>
      <c r="U9429" s="99"/>
    </row>
    <row r="9430" spans="1:21" ht="19.5" customHeight="1">
      <c r="A9430" s="545">
        <v>104281</v>
      </c>
      <c r="B9430" s="545" t="s">
        <v>10022</v>
      </c>
      <c r="C9430" s="545" t="s">
        <v>216</v>
      </c>
      <c r="D9430" s="546"/>
      <c r="E9430" s="171" t="str">
        <f t="shared" si="147"/>
        <v>1900</v>
      </c>
      <c r="F9430" s="547">
        <v>0</v>
      </c>
      <c r="G9430" s="548">
        <v>0</v>
      </c>
      <c r="H9430" s="547">
        <v>0</v>
      </c>
      <c r="I9430" s="545" t="s">
        <v>12681</v>
      </c>
      <c r="J9430" s="545"/>
      <c r="K9430" s="545" t="s">
        <v>13413</v>
      </c>
      <c r="L9430" s="545" t="s">
        <v>13413</v>
      </c>
      <c r="M9430" s="548" t="s">
        <v>13758</v>
      </c>
      <c r="N9430" s="545" t="s">
        <v>13413</v>
      </c>
      <c r="O9430" s="545" t="s">
        <v>13413</v>
      </c>
      <c r="P9430" s="549">
        <v>7014</v>
      </c>
      <c r="Q9430" s="549">
        <v>1</v>
      </c>
      <c r="R9430" s="549">
        <v>3</v>
      </c>
      <c r="S9430" s="548"/>
      <c r="T9430" s="548"/>
      <c r="U9430" s="99"/>
    </row>
    <row r="9431" spans="1:21" ht="19.5" customHeight="1">
      <c r="A9431" s="545">
        <v>104282</v>
      </c>
      <c r="B9431" s="545" t="s">
        <v>901</v>
      </c>
      <c r="C9431" s="545" t="s">
        <v>4504</v>
      </c>
      <c r="D9431" s="546">
        <v>43843</v>
      </c>
      <c r="E9431" s="171" t="str">
        <f t="shared" si="147"/>
        <v>2020</v>
      </c>
      <c r="F9431" s="547">
        <v>26887</v>
      </c>
      <c r="G9431" s="548">
        <v>0.19</v>
      </c>
      <c r="H9431" s="547">
        <v>22594.12</v>
      </c>
      <c r="I9431" s="545" t="s">
        <v>12668</v>
      </c>
      <c r="J9431" s="545" t="s">
        <v>13297</v>
      </c>
      <c r="K9431" s="545" t="s">
        <v>13413</v>
      </c>
      <c r="L9431" s="545" t="s">
        <v>13413</v>
      </c>
      <c r="M9431" s="548" t="s">
        <v>13868</v>
      </c>
      <c r="N9431" s="545" t="s">
        <v>13413</v>
      </c>
      <c r="O9431" s="545" t="s">
        <v>13413</v>
      </c>
      <c r="P9431" s="549">
        <v>7015</v>
      </c>
      <c r="Q9431" s="549">
        <v>2</v>
      </c>
      <c r="R9431" s="549">
        <v>7</v>
      </c>
      <c r="S9431" s="548">
        <v>2257</v>
      </c>
      <c r="T9431" s="548"/>
      <c r="U9431" s="99"/>
    </row>
    <row r="9432" spans="1:21" ht="19.5" customHeight="1">
      <c r="A9432" s="545">
        <v>104283</v>
      </c>
      <c r="B9432" s="545" t="s">
        <v>2494</v>
      </c>
      <c r="C9432" s="545" t="s">
        <v>216</v>
      </c>
      <c r="D9432" s="546"/>
      <c r="E9432" s="171" t="str">
        <f t="shared" si="147"/>
        <v>1900</v>
      </c>
      <c r="F9432" s="547">
        <v>0</v>
      </c>
      <c r="G9432" s="548">
        <v>0</v>
      </c>
      <c r="H9432" s="547">
        <v>0</v>
      </c>
      <c r="I9432" s="545" t="s">
        <v>12676</v>
      </c>
      <c r="J9432" s="545"/>
      <c r="K9432" s="545" t="s">
        <v>13413</v>
      </c>
      <c r="L9432" s="545" t="s">
        <v>13413</v>
      </c>
      <c r="M9432" s="548" t="s">
        <v>13758</v>
      </c>
      <c r="N9432" s="545" t="s">
        <v>13413</v>
      </c>
      <c r="O9432" s="545" t="s">
        <v>13413</v>
      </c>
      <c r="P9432" s="549">
        <v>7016</v>
      </c>
      <c r="Q9432" s="549">
        <v>1</v>
      </c>
      <c r="R9432" s="549">
        <v>14</v>
      </c>
      <c r="S9432" s="548"/>
      <c r="T9432" s="548"/>
      <c r="U9432" s="99"/>
    </row>
    <row r="9433" spans="1:21" ht="19.5" customHeight="1">
      <c r="A9433" s="545">
        <v>104284</v>
      </c>
      <c r="B9433" s="545" t="s">
        <v>2653</v>
      </c>
      <c r="C9433" s="545" t="s">
        <v>216</v>
      </c>
      <c r="D9433" s="546">
        <v>44592</v>
      </c>
      <c r="E9433" s="171" t="str">
        <f t="shared" si="147"/>
        <v>2022</v>
      </c>
      <c r="F9433" s="547">
        <v>45122</v>
      </c>
      <c r="G9433" s="548">
        <v>0.19</v>
      </c>
      <c r="H9433" s="547">
        <v>37917.65</v>
      </c>
      <c r="I9433" s="545" t="s">
        <v>12676</v>
      </c>
      <c r="J9433" s="545" t="s">
        <v>13297</v>
      </c>
      <c r="K9433" s="545" t="s">
        <v>19195</v>
      </c>
      <c r="L9433" s="545" t="s">
        <v>13413</v>
      </c>
      <c r="M9433" s="548" t="s">
        <v>13758</v>
      </c>
      <c r="N9433" s="545" t="s">
        <v>13413</v>
      </c>
      <c r="O9433" s="545" t="s">
        <v>13413</v>
      </c>
      <c r="P9433" s="549">
        <v>7017</v>
      </c>
      <c r="Q9433" s="549">
        <v>1</v>
      </c>
      <c r="R9433" s="549">
        <v>14</v>
      </c>
      <c r="S9433" s="548">
        <v>2257</v>
      </c>
      <c r="T9433" s="548"/>
      <c r="U9433" s="99"/>
    </row>
    <row r="9434" spans="1:21" ht="19.5" customHeight="1">
      <c r="A9434" s="545">
        <v>104285</v>
      </c>
      <c r="B9434" s="545" t="s">
        <v>10021</v>
      </c>
      <c r="C9434" s="545" t="s">
        <v>221</v>
      </c>
      <c r="D9434" s="546"/>
      <c r="E9434" s="171" t="str">
        <f t="shared" si="147"/>
        <v>1900</v>
      </c>
      <c r="F9434" s="547">
        <v>0</v>
      </c>
      <c r="G9434" s="548">
        <v>0</v>
      </c>
      <c r="H9434" s="547">
        <v>0</v>
      </c>
      <c r="I9434" s="545" t="s">
        <v>12640</v>
      </c>
      <c r="J9434" s="545"/>
      <c r="K9434" s="545" t="s">
        <v>13413</v>
      </c>
      <c r="L9434" s="545" t="s">
        <v>13413</v>
      </c>
      <c r="M9434" s="548" t="s">
        <v>13758</v>
      </c>
      <c r="N9434" s="545" t="s">
        <v>13413</v>
      </c>
      <c r="O9434" s="545" t="s">
        <v>13413</v>
      </c>
      <c r="P9434" s="549">
        <v>7018</v>
      </c>
      <c r="Q9434" s="549">
        <v>1</v>
      </c>
      <c r="R9434" s="549">
        <v>1</v>
      </c>
      <c r="S9434" s="548"/>
      <c r="T9434" s="548"/>
      <c r="U9434" s="99"/>
    </row>
    <row r="9435" spans="1:21" ht="19.5" customHeight="1">
      <c r="A9435" s="545">
        <v>104287</v>
      </c>
      <c r="B9435" s="545" t="s">
        <v>3902</v>
      </c>
      <c r="C9435" s="545" t="s">
        <v>4504</v>
      </c>
      <c r="D9435" s="546">
        <v>46052</v>
      </c>
      <c r="E9435" s="171" t="str">
        <f t="shared" si="147"/>
        <v>2026</v>
      </c>
      <c r="F9435" s="547">
        <v>722</v>
      </c>
      <c r="G9435" s="548">
        <v>0.19</v>
      </c>
      <c r="H9435" s="547">
        <v>606.72</v>
      </c>
      <c r="I9435" s="545" t="s">
        <v>12722</v>
      </c>
      <c r="J9435" s="545" t="s">
        <v>13307</v>
      </c>
      <c r="K9435" s="545"/>
      <c r="L9435" s="545" t="s">
        <v>13413</v>
      </c>
      <c r="M9435" s="548" t="s">
        <v>13868</v>
      </c>
      <c r="N9435" s="545" t="s">
        <v>13413</v>
      </c>
      <c r="O9435" s="545" t="s">
        <v>13413</v>
      </c>
      <c r="P9435" s="549">
        <v>7019</v>
      </c>
      <c r="Q9435" s="549">
        <v>2</v>
      </c>
      <c r="R9435" s="549">
        <v>36</v>
      </c>
      <c r="S9435" s="548">
        <v>2228</v>
      </c>
      <c r="T9435" s="548"/>
      <c r="U9435" s="99"/>
    </row>
    <row r="9436" spans="1:21" ht="19.5" customHeight="1">
      <c r="A9436" s="545">
        <v>104288</v>
      </c>
      <c r="B9436" s="545" t="s">
        <v>1581</v>
      </c>
      <c r="C9436" s="545" t="s">
        <v>216</v>
      </c>
      <c r="D9436" s="546"/>
      <c r="E9436" s="171" t="str">
        <f t="shared" si="147"/>
        <v>1900</v>
      </c>
      <c r="F9436" s="547">
        <v>0</v>
      </c>
      <c r="G9436" s="548">
        <v>0</v>
      </c>
      <c r="H9436" s="547">
        <v>0</v>
      </c>
      <c r="I9436" s="545" t="s">
        <v>12685</v>
      </c>
      <c r="J9436" s="545"/>
      <c r="K9436" s="545" t="s">
        <v>19196</v>
      </c>
      <c r="L9436" s="545" t="s">
        <v>13413</v>
      </c>
      <c r="M9436" s="548" t="s">
        <v>13758</v>
      </c>
      <c r="N9436" s="545" t="s">
        <v>13413</v>
      </c>
      <c r="O9436" s="545" t="s">
        <v>13413</v>
      </c>
      <c r="P9436" s="549">
        <v>7020</v>
      </c>
      <c r="Q9436" s="549">
        <v>1</v>
      </c>
      <c r="R9436" s="549">
        <v>11</v>
      </c>
      <c r="S9436" s="548"/>
      <c r="T9436" s="548"/>
      <c r="U9436" s="99"/>
    </row>
    <row r="9437" spans="1:21" ht="19.5" customHeight="1">
      <c r="A9437" s="545">
        <v>104289</v>
      </c>
      <c r="B9437" s="545" t="s">
        <v>6218</v>
      </c>
      <c r="C9437" s="545" t="s">
        <v>216</v>
      </c>
      <c r="D9437" s="546">
        <v>46052</v>
      </c>
      <c r="E9437" s="171" t="str">
        <f t="shared" si="147"/>
        <v>2026</v>
      </c>
      <c r="F9437" s="547">
        <v>819441</v>
      </c>
      <c r="G9437" s="548">
        <v>0.19</v>
      </c>
      <c r="H9437" s="547">
        <v>688605.88</v>
      </c>
      <c r="I9437" s="545" t="s">
        <v>12685</v>
      </c>
      <c r="J9437" s="545" t="s">
        <v>13307</v>
      </c>
      <c r="K9437" s="545" t="s">
        <v>13413</v>
      </c>
      <c r="L9437" s="545" t="s">
        <v>13413</v>
      </c>
      <c r="M9437" s="548" t="s">
        <v>13758</v>
      </c>
      <c r="N9437" s="545" t="s">
        <v>13413</v>
      </c>
      <c r="O9437" s="545" t="s">
        <v>13413</v>
      </c>
      <c r="P9437" s="549">
        <v>7021</v>
      </c>
      <c r="Q9437" s="549">
        <v>1</v>
      </c>
      <c r="R9437" s="549">
        <v>11</v>
      </c>
      <c r="S9437" s="548">
        <v>2228</v>
      </c>
      <c r="T9437" s="548"/>
      <c r="U9437" s="99"/>
    </row>
    <row r="9438" spans="1:21" ht="19.5" customHeight="1">
      <c r="A9438" s="545">
        <v>104291</v>
      </c>
      <c r="B9438" s="545" t="s">
        <v>2662</v>
      </c>
      <c r="C9438" s="545" t="s">
        <v>216</v>
      </c>
      <c r="D9438" s="546"/>
      <c r="E9438" s="171" t="str">
        <f t="shared" si="147"/>
        <v>1900</v>
      </c>
      <c r="F9438" s="547">
        <v>0</v>
      </c>
      <c r="G9438" s="548">
        <v>0</v>
      </c>
      <c r="H9438" s="547">
        <v>0</v>
      </c>
      <c r="I9438" s="545" t="s">
        <v>12676</v>
      </c>
      <c r="J9438" s="545"/>
      <c r="K9438" s="545" t="s">
        <v>13413</v>
      </c>
      <c r="L9438" s="545" t="s">
        <v>13413</v>
      </c>
      <c r="M9438" s="548" t="s">
        <v>13758</v>
      </c>
      <c r="N9438" s="545" t="s">
        <v>13413</v>
      </c>
      <c r="O9438" s="545" t="s">
        <v>13413</v>
      </c>
      <c r="P9438" s="549">
        <v>7022</v>
      </c>
      <c r="Q9438" s="549">
        <v>1</v>
      </c>
      <c r="R9438" s="549">
        <v>14</v>
      </c>
      <c r="S9438" s="548"/>
      <c r="T9438" s="548"/>
      <c r="U9438" s="99"/>
    </row>
    <row r="9439" spans="1:21" ht="19.5" customHeight="1">
      <c r="A9439" s="545">
        <v>104292</v>
      </c>
      <c r="B9439" s="545" t="s">
        <v>2404</v>
      </c>
      <c r="C9439" s="545" t="s">
        <v>216</v>
      </c>
      <c r="D9439" s="546"/>
      <c r="E9439" s="171" t="str">
        <f t="shared" si="147"/>
        <v>1900</v>
      </c>
      <c r="F9439" s="547">
        <v>0</v>
      </c>
      <c r="G9439" s="548">
        <v>0</v>
      </c>
      <c r="H9439" s="547">
        <v>0</v>
      </c>
      <c r="I9439" s="545" t="s">
        <v>12676</v>
      </c>
      <c r="J9439" s="545"/>
      <c r="K9439" s="545" t="s">
        <v>13413</v>
      </c>
      <c r="L9439" s="545" t="s">
        <v>13413</v>
      </c>
      <c r="M9439" s="548" t="s">
        <v>13758</v>
      </c>
      <c r="N9439" s="545" t="s">
        <v>13413</v>
      </c>
      <c r="O9439" s="545" t="s">
        <v>13413</v>
      </c>
      <c r="P9439" s="549">
        <v>7023</v>
      </c>
      <c r="Q9439" s="549">
        <v>1</v>
      </c>
      <c r="R9439" s="549">
        <v>14</v>
      </c>
      <c r="S9439" s="548"/>
      <c r="T9439" s="548"/>
      <c r="U9439" s="99"/>
    </row>
    <row r="9440" spans="1:21" ht="19.5" customHeight="1">
      <c r="A9440" s="545">
        <v>104293</v>
      </c>
      <c r="B9440" s="545" t="s">
        <v>2479</v>
      </c>
      <c r="C9440" s="545" t="s">
        <v>216</v>
      </c>
      <c r="D9440" s="546">
        <v>46052</v>
      </c>
      <c r="E9440" s="171" t="str">
        <f t="shared" si="147"/>
        <v>2026</v>
      </c>
      <c r="F9440" s="547">
        <v>1308938</v>
      </c>
      <c r="G9440" s="548">
        <v>0.19</v>
      </c>
      <c r="H9440" s="547">
        <v>1099947.8999999999</v>
      </c>
      <c r="I9440" s="545" t="s">
        <v>12676</v>
      </c>
      <c r="J9440" s="545" t="s">
        <v>13307</v>
      </c>
      <c r="K9440" s="545" t="s">
        <v>13413</v>
      </c>
      <c r="L9440" s="545" t="s">
        <v>13413</v>
      </c>
      <c r="M9440" s="548" t="s">
        <v>13758</v>
      </c>
      <c r="N9440" s="545" t="s">
        <v>13413</v>
      </c>
      <c r="O9440" s="545" t="s">
        <v>13413</v>
      </c>
      <c r="P9440" s="549">
        <v>7024</v>
      </c>
      <c r="Q9440" s="549">
        <v>1</v>
      </c>
      <c r="R9440" s="549">
        <v>14</v>
      </c>
      <c r="S9440" s="548">
        <v>2228</v>
      </c>
      <c r="T9440" s="548"/>
      <c r="U9440" s="99"/>
    </row>
    <row r="9441" spans="1:21" ht="19.5" customHeight="1">
      <c r="A9441" s="545">
        <v>104294</v>
      </c>
      <c r="B9441" s="545" t="s">
        <v>10020</v>
      </c>
      <c r="C9441" s="545" t="s">
        <v>216</v>
      </c>
      <c r="D9441" s="546"/>
      <c r="E9441" s="171" t="str">
        <f t="shared" si="147"/>
        <v>1900</v>
      </c>
      <c r="F9441" s="547">
        <v>0</v>
      </c>
      <c r="G9441" s="548">
        <v>0</v>
      </c>
      <c r="H9441" s="547">
        <v>0</v>
      </c>
      <c r="I9441" s="545" t="s">
        <v>12701</v>
      </c>
      <c r="J9441" s="545"/>
      <c r="K9441" s="545" t="s">
        <v>13413</v>
      </c>
      <c r="L9441" s="545" t="s">
        <v>13413</v>
      </c>
      <c r="M9441" s="548" t="s">
        <v>13758</v>
      </c>
      <c r="N9441" s="545" t="s">
        <v>13413</v>
      </c>
      <c r="O9441" s="545" t="s">
        <v>13413</v>
      </c>
      <c r="P9441" s="549">
        <v>7025</v>
      </c>
      <c r="Q9441" s="549">
        <v>1</v>
      </c>
      <c r="R9441" s="549">
        <v>10</v>
      </c>
      <c r="S9441" s="548"/>
      <c r="T9441" s="548"/>
      <c r="U9441" s="99"/>
    </row>
    <row r="9442" spans="1:21" ht="19.5" customHeight="1">
      <c r="A9442" s="545">
        <v>104295</v>
      </c>
      <c r="B9442" s="545" t="s">
        <v>1531</v>
      </c>
      <c r="C9442" s="545" t="s">
        <v>216</v>
      </c>
      <c r="D9442" s="546">
        <v>43553</v>
      </c>
      <c r="E9442" s="171" t="str">
        <f t="shared" si="147"/>
        <v>2019</v>
      </c>
      <c r="F9442" s="547">
        <v>170289</v>
      </c>
      <c r="G9442" s="548">
        <v>0.19</v>
      </c>
      <c r="H9442" s="547">
        <v>143100</v>
      </c>
      <c r="I9442" s="545" t="s">
        <v>12685</v>
      </c>
      <c r="J9442" s="545" t="s">
        <v>13301</v>
      </c>
      <c r="K9442" s="545" t="s">
        <v>19197</v>
      </c>
      <c r="L9442" s="545" t="s">
        <v>13413</v>
      </c>
      <c r="M9442" s="548" t="s">
        <v>13758</v>
      </c>
      <c r="N9442" s="545" t="s">
        <v>13413</v>
      </c>
      <c r="O9442" s="545" t="s">
        <v>19198</v>
      </c>
      <c r="P9442" s="549">
        <v>7026</v>
      </c>
      <c r="Q9442" s="549">
        <v>1</v>
      </c>
      <c r="R9442" s="549">
        <v>11</v>
      </c>
      <c r="S9442" s="548">
        <v>2221</v>
      </c>
      <c r="T9442" s="548"/>
      <c r="U9442" s="99"/>
    </row>
    <row r="9443" spans="1:21" ht="19.5" customHeight="1">
      <c r="A9443" s="545">
        <v>104296</v>
      </c>
      <c r="B9443" s="545" t="s">
        <v>7405</v>
      </c>
      <c r="C9443" s="545" t="s">
        <v>216</v>
      </c>
      <c r="D9443" s="546">
        <v>43760</v>
      </c>
      <c r="E9443" s="171" t="str">
        <f t="shared" si="147"/>
        <v>2019</v>
      </c>
      <c r="F9443" s="547">
        <v>85680</v>
      </c>
      <c r="G9443" s="548">
        <v>0.19</v>
      </c>
      <c r="H9443" s="547">
        <v>72000</v>
      </c>
      <c r="I9443" s="545" t="s">
        <v>12685</v>
      </c>
      <c r="J9443" s="545" t="s">
        <v>13296</v>
      </c>
      <c r="K9443" s="545" t="s">
        <v>19199</v>
      </c>
      <c r="L9443" s="545" t="s">
        <v>13413</v>
      </c>
      <c r="M9443" s="548" t="s">
        <v>13758</v>
      </c>
      <c r="N9443" s="545" t="s">
        <v>13413</v>
      </c>
      <c r="O9443" s="545" t="s">
        <v>13413</v>
      </c>
      <c r="P9443" s="549">
        <v>7027</v>
      </c>
      <c r="Q9443" s="549">
        <v>1</v>
      </c>
      <c r="R9443" s="549">
        <v>11</v>
      </c>
      <c r="S9443" s="548">
        <v>2218</v>
      </c>
      <c r="T9443" s="548"/>
      <c r="U9443" s="99"/>
    </row>
    <row r="9444" spans="1:21" ht="19.5" customHeight="1">
      <c r="A9444" s="545">
        <v>104297</v>
      </c>
      <c r="B9444" s="545" t="s">
        <v>10019</v>
      </c>
      <c r="C9444" s="545" t="s">
        <v>285</v>
      </c>
      <c r="D9444" s="546"/>
      <c r="E9444" s="171" t="str">
        <f t="shared" si="147"/>
        <v>1900</v>
      </c>
      <c r="F9444" s="547">
        <v>0</v>
      </c>
      <c r="G9444" s="548">
        <v>0</v>
      </c>
      <c r="H9444" s="547">
        <v>0</v>
      </c>
      <c r="I9444" s="545" t="s">
        <v>12701</v>
      </c>
      <c r="J9444" s="545"/>
      <c r="K9444" s="545" t="s">
        <v>13413</v>
      </c>
      <c r="L9444" s="545" t="s">
        <v>13413</v>
      </c>
      <c r="M9444" s="548" t="s">
        <v>13758</v>
      </c>
      <c r="N9444" s="545" t="s">
        <v>13413</v>
      </c>
      <c r="O9444" s="545" t="s">
        <v>13413</v>
      </c>
      <c r="P9444" s="549">
        <v>7028</v>
      </c>
      <c r="Q9444" s="549">
        <v>1</v>
      </c>
      <c r="R9444" s="549">
        <v>10</v>
      </c>
      <c r="S9444" s="548"/>
      <c r="T9444" s="548"/>
      <c r="U9444" s="99"/>
    </row>
    <row r="9445" spans="1:21" ht="19.5" customHeight="1">
      <c r="A9445" s="545">
        <v>104298</v>
      </c>
      <c r="B9445" s="545" t="s">
        <v>10018</v>
      </c>
      <c r="C9445" s="545" t="s">
        <v>216</v>
      </c>
      <c r="D9445" s="546"/>
      <c r="E9445" s="171" t="str">
        <f t="shared" si="147"/>
        <v>1900</v>
      </c>
      <c r="F9445" s="547">
        <v>0</v>
      </c>
      <c r="G9445" s="548">
        <v>0</v>
      </c>
      <c r="H9445" s="547">
        <v>0</v>
      </c>
      <c r="I9445" s="545" t="s">
        <v>12647</v>
      </c>
      <c r="J9445" s="545"/>
      <c r="K9445" s="545" t="s">
        <v>13413</v>
      </c>
      <c r="L9445" s="545" t="s">
        <v>13413</v>
      </c>
      <c r="M9445" s="548" t="s">
        <v>13758</v>
      </c>
      <c r="N9445" s="545" t="s">
        <v>13413</v>
      </c>
      <c r="O9445" s="545" t="s">
        <v>13413</v>
      </c>
      <c r="P9445" s="549">
        <v>7029</v>
      </c>
      <c r="Q9445" s="549">
        <v>1</v>
      </c>
      <c r="R9445" s="549">
        <v>26</v>
      </c>
      <c r="S9445" s="548"/>
      <c r="T9445" s="548"/>
      <c r="U9445" s="99"/>
    </row>
    <row r="9446" spans="1:21" ht="19.5" customHeight="1">
      <c r="A9446" s="545">
        <v>104299</v>
      </c>
      <c r="B9446" s="545" t="s">
        <v>12340</v>
      </c>
      <c r="C9446" s="545" t="s">
        <v>216</v>
      </c>
      <c r="D9446" s="546">
        <v>44592</v>
      </c>
      <c r="E9446" s="171" t="str">
        <f t="shared" si="147"/>
        <v>2022</v>
      </c>
      <c r="F9446" s="547">
        <v>375373.01</v>
      </c>
      <c r="G9446" s="548">
        <v>0.19</v>
      </c>
      <c r="H9446" s="547">
        <v>315439.5</v>
      </c>
      <c r="I9446" s="545" t="s">
        <v>12685</v>
      </c>
      <c r="J9446" s="545" t="s">
        <v>13297</v>
      </c>
      <c r="K9446" s="545" t="s">
        <v>19200</v>
      </c>
      <c r="L9446" s="545" t="s">
        <v>13413</v>
      </c>
      <c r="M9446" s="548" t="s">
        <v>13758</v>
      </c>
      <c r="N9446" s="545" t="s">
        <v>13413</v>
      </c>
      <c r="O9446" s="545" t="s">
        <v>13413</v>
      </c>
      <c r="P9446" s="549">
        <v>7030</v>
      </c>
      <c r="Q9446" s="549">
        <v>1</v>
      </c>
      <c r="R9446" s="549">
        <v>11</v>
      </c>
      <c r="S9446" s="548">
        <v>2257</v>
      </c>
      <c r="T9446" s="548"/>
      <c r="U9446" s="99"/>
    </row>
    <row r="9447" spans="1:21" ht="19.5" customHeight="1">
      <c r="A9447" s="545">
        <v>104300</v>
      </c>
      <c r="B9447" s="545" t="s">
        <v>1549</v>
      </c>
      <c r="C9447" s="545" t="s">
        <v>216</v>
      </c>
      <c r="D9447" s="546"/>
      <c r="E9447" s="171" t="str">
        <f t="shared" si="147"/>
        <v>1900</v>
      </c>
      <c r="F9447" s="547">
        <v>0</v>
      </c>
      <c r="G9447" s="548">
        <v>0</v>
      </c>
      <c r="H9447" s="547">
        <v>0</v>
      </c>
      <c r="I9447" s="545" t="s">
        <v>12685</v>
      </c>
      <c r="J9447" s="545"/>
      <c r="K9447" s="545" t="s">
        <v>13413</v>
      </c>
      <c r="L9447" s="545" t="s">
        <v>13413</v>
      </c>
      <c r="M9447" s="548" t="s">
        <v>13758</v>
      </c>
      <c r="N9447" s="545" t="s">
        <v>13413</v>
      </c>
      <c r="O9447" s="545" t="s">
        <v>13413</v>
      </c>
      <c r="P9447" s="549">
        <v>7031</v>
      </c>
      <c r="Q9447" s="549">
        <v>1</v>
      </c>
      <c r="R9447" s="549">
        <v>11</v>
      </c>
      <c r="S9447" s="548"/>
      <c r="T9447" s="548"/>
      <c r="U9447" s="99"/>
    </row>
    <row r="9448" spans="1:21" ht="19.5" customHeight="1">
      <c r="A9448" s="545">
        <v>104301</v>
      </c>
      <c r="B9448" s="545" t="s">
        <v>10017</v>
      </c>
      <c r="C9448" s="545" t="s">
        <v>437</v>
      </c>
      <c r="D9448" s="546"/>
      <c r="E9448" s="171" t="str">
        <f t="shared" si="147"/>
        <v>1900</v>
      </c>
      <c r="F9448" s="547">
        <v>0</v>
      </c>
      <c r="G9448" s="548">
        <v>0</v>
      </c>
      <c r="H9448" s="547">
        <v>0</v>
      </c>
      <c r="I9448" s="545" t="s">
        <v>12668</v>
      </c>
      <c r="J9448" s="545"/>
      <c r="K9448" s="545" t="s">
        <v>13413</v>
      </c>
      <c r="L9448" s="545" t="s">
        <v>13413</v>
      </c>
      <c r="M9448" s="548" t="s">
        <v>13758</v>
      </c>
      <c r="N9448" s="545" t="s">
        <v>13413</v>
      </c>
      <c r="O9448" s="545" t="s">
        <v>13413</v>
      </c>
      <c r="P9448" s="549">
        <v>7032</v>
      </c>
      <c r="Q9448" s="549">
        <v>1</v>
      </c>
      <c r="R9448" s="549">
        <v>7</v>
      </c>
      <c r="S9448" s="548"/>
      <c r="T9448" s="548"/>
      <c r="U9448" s="99"/>
    </row>
    <row r="9449" spans="1:21" ht="19.5" customHeight="1">
      <c r="A9449" s="545">
        <v>104302</v>
      </c>
      <c r="B9449" s="545" t="s">
        <v>2275</v>
      </c>
      <c r="C9449" s="545" t="s">
        <v>216</v>
      </c>
      <c r="D9449" s="546">
        <v>44588</v>
      </c>
      <c r="E9449" s="171" t="str">
        <f t="shared" si="147"/>
        <v>2022</v>
      </c>
      <c r="F9449" s="547">
        <v>15208</v>
      </c>
      <c r="G9449" s="548">
        <v>0.19</v>
      </c>
      <c r="H9449" s="547">
        <v>12779.83</v>
      </c>
      <c r="I9449" s="545" t="s">
        <v>12637</v>
      </c>
      <c r="J9449" s="545" t="s">
        <v>13297</v>
      </c>
      <c r="K9449" s="545" t="s">
        <v>13413</v>
      </c>
      <c r="L9449" s="545" t="s">
        <v>13413</v>
      </c>
      <c r="M9449" s="548" t="s">
        <v>13758</v>
      </c>
      <c r="N9449" s="545" t="s">
        <v>13413</v>
      </c>
      <c r="O9449" s="545" t="s">
        <v>13413</v>
      </c>
      <c r="P9449" s="549">
        <v>7033</v>
      </c>
      <c r="Q9449" s="549">
        <v>1</v>
      </c>
      <c r="R9449" s="549">
        <v>13</v>
      </c>
      <c r="S9449" s="548">
        <v>2257</v>
      </c>
      <c r="T9449" s="548"/>
      <c r="U9449" s="99"/>
    </row>
    <row r="9450" spans="1:21" ht="19.5" customHeight="1">
      <c r="A9450" s="545">
        <v>104303</v>
      </c>
      <c r="B9450" s="545" t="s">
        <v>1274</v>
      </c>
      <c r="C9450" s="545" t="s">
        <v>216</v>
      </c>
      <c r="D9450" s="546">
        <v>46052</v>
      </c>
      <c r="E9450" s="171" t="str">
        <f t="shared" si="147"/>
        <v>2026</v>
      </c>
      <c r="F9450" s="547">
        <v>122</v>
      </c>
      <c r="G9450" s="548">
        <v>0.19</v>
      </c>
      <c r="H9450" s="547">
        <v>102.52</v>
      </c>
      <c r="I9450" s="545" t="s">
        <v>12701</v>
      </c>
      <c r="J9450" s="545" t="s">
        <v>13307</v>
      </c>
      <c r="K9450" s="545" t="s">
        <v>13413</v>
      </c>
      <c r="L9450" s="545" t="s">
        <v>13413</v>
      </c>
      <c r="M9450" s="548" t="s">
        <v>13758</v>
      </c>
      <c r="N9450" s="545" t="s">
        <v>13413</v>
      </c>
      <c r="O9450" s="545" t="s">
        <v>13413</v>
      </c>
      <c r="P9450" s="549">
        <v>7034</v>
      </c>
      <c r="Q9450" s="549">
        <v>1</v>
      </c>
      <c r="R9450" s="549">
        <v>10</v>
      </c>
      <c r="S9450" s="548">
        <v>2228</v>
      </c>
      <c r="T9450" s="548"/>
      <c r="U9450" s="99"/>
    </row>
    <row r="9451" spans="1:21" ht="19.5" customHeight="1">
      <c r="A9451" s="545">
        <v>104304</v>
      </c>
      <c r="B9451" s="545" t="s">
        <v>10016</v>
      </c>
      <c r="C9451" s="545" t="s">
        <v>216</v>
      </c>
      <c r="D9451" s="546"/>
      <c r="E9451" s="171" t="str">
        <f t="shared" si="147"/>
        <v>1900</v>
      </c>
      <c r="F9451" s="547">
        <v>0</v>
      </c>
      <c r="G9451" s="548">
        <v>0</v>
      </c>
      <c r="H9451" s="547">
        <v>0</v>
      </c>
      <c r="I9451" s="545" t="s">
        <v>12701</v>
      </c>
      <c r="J9451" s="545"/>
      <c r="K9451" s="545" t="s">
        <v>13413</v>
      </c>
      <c r="L9451" s="545" t="s">
        <v>13413</v>
      </c>
      <c r="M9451" s="548" t="s">
        <v>13758</v>
      </c>
      <c r="N9451" s="545" t="s">
        <v>13413</v>
      </c>
      <c r="O9451" s="545" t="s">
        <v>13413</v>
      </c>
      <c r="P9451" s="549">
        <v>7035</v>
      </c>
      <c r="Q9451" s="549">
        <v>1</v>
      </c>
      <c r="R9451" s="549">
        <v>10</v>
      </c>
      <c r="S9451" s="548"/>
      <c r="T9451" s="548"/>
      <c r="U9451" s="99"/>
    </row>
    <row r="9452" spans="1:21" ht="19.5" customHeight="1">
      <c r="A9452" s="545">
        <v>104306</v>
      </c>
      <c r="B9452" s="545" t="s">
        <v>10015</v>
      </c>
      <c r="C9452" s="545" t="s">
        <v>216</v>
      </c>
      <c r="D9452" s="546"/>
      <c r="E9452" s="171" t="str">
        <f t="shared" si="147"/>
        <v>1900</v>
      </c>
      <c r="F9452" s="547">
        <v>0</v>
      </c>
      <c r="G9452" s="548">
        <v>0</v>
      </c>
      <c r="H9452" s="547">
        <v>0</v>
      </c>
      <c r="I9452" s="545" t="s">
        <v>12637</v>
      </c>
      <c r="J9452" s="545"/>
      <c r="K9452" s="545" t="s">
        <v>13413</v>
      </c>
      <c r="L9452" s="545" t="s">
        <v>19201</v>
      </c>
      <c r="M9452" s="548" t="s">
        <v>13758</v>
      </c>
      <c r="N9452" s="545" t="s">
        <v>13413</v>
      </c>
      <c r="O9452" s="545" t="s">
        <v>13413</v>
      </c>
      <c r="P9452" s="549">
        <v>7036</v>
      </c>
      <c r="Q9452" s="549">
        <v>1</v>
      </c>
      <c r="R9452" s="549">
        <v>13</v>
      </c>
      <c r="S9452" s="548"/>
      <c r="T9452" s="548"/>
      <c r="U9452" s="99"/>
    </row>
    <row r="9453" spans="1:21" ht="19.5" customHeight="1">
      <c r="A9453" s="545">
        <v>104307</v>
      </c>
      <c r="B9453" s="545" t="s">
        <v>1820</v>
      </c>
      <c r="C9453" s="545" t="s">
        <v>216</v>
      </c>
      <c r="D9453" s="546"/>
      <c r="E9453" s="171" t="str">
        <f t="shared" si="147"/>
        <v>1900</v>
      </c>
      <c r="F9453" s="547">
        <v>0</v>
      </c>
      <c r="G9453" s="548">
        <v>0</v>
      </c>
      <c r="H9453" s="547">
        <v>0</v>
      </c>
      <c r="I9453" s="545" t="s">
        <v>12637</v>
      </c>
      <c r="J9453" s="545"/>
      <c r="K9453" s="545" t="s">
        <v>13413</v>
      </c>
      <c r="L9453" s="545" t="s">
        <v>13413</v>
      </c>
      <c r="M9453" s="548" t="s">
        <v>13758</v>
      </c>
      <c r="N9453" s="545" t="s">
        <v>13413</v>
      </c>
      <c r="O9453" s="545" t="s">
        <v>13413</v>
      </c>
      <c r="P9453" s="549">
        <v>7037</v>
      </c>
      <c r="Q9453" s="549">
        <v>1</v>
      </c>
      <c r="R9453" s="549">
        <v>13</v>
      </c>
      <c r="S9453" s="548"/>
      <c r="T9453" s="548"/>
      <c r="U9453" s="99"/>
    </row>
    <row r="9454" spans="1:21" ht="19.5" customHeight="1">
      <c r="A9454" s="545">
        <v>104308</v>
      </c>
      <c r="B9454" s="545" t="s">
        <v>1551</v>
      </c>
      <c r="C9454" s="545" t="s">
        <v>216</v>
      </c>
      <c r="D9454" s="546">
        <v>46052</v>
      </c>
      <c r="E9454" s="171" t="str">
        <f t="shared" si="147"/>
        <v>2026</v>
      </c>
      <c r="F9454" s="547">
        <v>20178</v>
      </c>
      <c r="G9454" s="548">
        <v>0.19</v>
      </c>
      <c r="H9454" s="547">
        <v>16956.3</v>
      </c>
      <c r="I9454" s="545" t="s">
        <v>12685</v>
      </c>
      <c r="J9454" s="545" t="s">
        <v>13307</v>
      </c>
      <c r="K9454" s="545" t="s">
        <v>19202</v>
      </c>
      <c r="L9454" s="545" t="s">
        <v>13413</v>
      </c>
      <c r="M9454" s="548" t="s">
        <v>13758</v>
      </c>
      <c r="N9454" s="545" t="s">
        <v>13413</v>
      </c>
      <c r="O9454" s="545" t="s">
        <v>13413</v>
      </c>
      <c r="P9454" s="549">
        <v>7038</v>
      </c>
      <c r="Q9454" s="549">
        <v>1</v>
      </c>
      <c r="R9454" s="549">
        <v>11</v>
      </c>
      <c r="S9454" s="548">
        <v>2228</v>
      </c>
      <c r="T9454" s="548"/>
      <c r="U9454" s="99"/>
    </row>
    <row r="9455" spans="1:21" ht="19.5" customHeight="1">
      <c r="A9455" s="545">
        <v>104309</v>
      </c>
      <c r="B9455" s="545" t="s">
        <v>10014</v>
      </c>
      <c r="C9455" s="545" t="s">
        <v>216</v>
      </c>
      <c r="D9455" s="546"/>
      <c r="E9455" s="171" t="str">
        <f t="shared" si="147"/>
        <v>1900</v>
      </c>
      <c r="F9455" s="547">
        <v>0</v>
      </c>
      <c r="G9455" s="548">
        <v>0</v>
      </c>
      <c r="H9455" s="547">
        <v>0</v>
      </c>
      <c r="I9455" s="545" t="s">
        <v>12685</v>
      </c>
      <c r="J9455" s="545"/>
      <c r="K9455" s="545" t="s">
        <v>13413</v>
      </c>
      <c r="L9455" s="545" t="s">
        <v>13413</v>
      </c>
      <c r="M9455" s="548" t="s">
        <v>13758</v>
      </c>
      <c r="N9455" s="545" t="s">
        <v>13413</v>
      </c>
      <c r="O9455" s="545" t="s">
        <v>13413</v>
      </c>
      <c r="P9455" s="549">
        <v>7039</v>
      </c>
      <c r="Q9455" s="549">
        <v>1</v>
      </c>
      <c r="R9455" s="549">
        <v>11</v>
      </c>
      <c r="S9455" s="548"/>
      <c r="T9455" s="548"/>
      <c r="U9455" s="99"/>
    </row>
    <row r="9456" spans="1:21" ht="19.5" customHeight="1">
      <c r="A9456" s="545">
        <v>104310</v>
      </c>
      <c r="B9456" s="545" t="s">
        <v>1454</v>
      </c>
      <c r="C9456" s="545" t="s">
        <v>216</v>
      </c>
      <c r="D9456" s="546"/>
      <c r="E9456" s="171" t="str">
        <f t="shared" si="147"/>
        <v>1900</v>
      </c>
      <c r="F9456" s="547">
        <v>0</v>
      </c>
      <c r="G9456" s="548">
        <v>0</v>
      </c>
      <c r="H9456" s="547">
        <v>0</v>
      </c>
      <c r="I9456" s="545" t="s">
        <v>12685</v>
      </c>
      <c r="J9456" s="545"/>
      <c r="K9456" s="545" t="s">
        <v>13413</v>
      </c>
      <c r="L9456" s="545" t="s">
        <v>13413</v>
      </c>
      <c r="M9456" s="548" t="s">
        <v>13758</v>
      </c>
      <c r="N9456" s="545" t="s">
        <v>13413</v>
      </c>
      <c r="O9456" s="545" t="s">
        <v>13413</v>
      </c>
      <c r="P9456" s="549">
        <v>7040</v>
      </c>
      <c r="Q9456" s="549">
        <v>1</v>
      </c>
      <c r="R9456" s="549">
        <v>11</v>
      </c>
      <c r="S9456" s="548"/>
      <c r="T9456" s="548"/>
      <c r="U9456" s="99"/>
    </row>
    <row r="9457" spans="1:21" ht="19.5" customHeight="1">
      <c r="A9457" s="545">
        <v>104311</v>
      </c>
      <c r="B9457" s="545" t="s">
        <v>1465</v>
      </c>
      <c r="C9457" s="545" t="s">
        <v>216</v>
      </c>
      <c r="D9457" s="546"/>
      <c r="E9457" s="171" t="str">
        <f t="shared" si="147"/>
        <v>1900</v>
      </c>
      <c r="F9457" s="547">
        <v>0</v>
      </c>
      <c r="G9457" s="548">
        <v>0</v>
      </c>
      <c r="H9457" s="547">
        <v>0</v>
      </c>
      <c r="I9457" s="545" t="s">
        <v>12685</v>
      </c>
      <c r="J9457" s="545"/>
      <c r="K9457" s="545" t="s">
        <v>13413</v>
      </c>
      <c r="L9457" s="545" t="s">
        <v>13413</v>
      </c>
      <c r="M9457" s="548" t="s">
        <v>13758</v>
      </c>
      <c r="N9457" s="545" t="s">
        <v>13413</v>
      </c>
      <c r="O9457" s="545" t="s">
        <v>13413</v>
      </c>
      <c r="P9457" s="549">
        <v>7041</v>
      </c>
      <c r="Q9457" s="549">
        <v>1</v>
      </c>
      <c r="R9457" s="549">
        <v>11</v>
      </c>
      <c r="S9457" s="548"/>
      <c r="T9457" s="548"/>
      <c r="U9457" s="99"/>
    </row>
    <row r="9458" spans="1:21" ht="19.5" customHeight="1">
      <c r="A9458" s="545">
        <v>104312</v>
      </c>
      <c r="B9458" s="545" t="s">
        <v>1209</v>
      </c>
      <c r="C9458" s="545" t="s">
        <v>216</v>
      </c>
      <c r="D9458" s="546"/>
      <c r="E9458" s="171" t="str">
        <f t="shared" si="147"/>
        <v>1900</v>
      </c>
      <c r="F9458" s="547">
        <v>0</v>
      </c>
      <c r="G9458" s="548">
        <v>0</v>
      </c>
      <c r="H9458" s="547">
        <v>0</v>
      </c>
      <c r="I9458" s="545" t="s">
        <v>12701</v>
      </c>
      <c r="J9458" s="545"/>
      <c r="K9458" s="545" t="s">
        <v>13413</v>
      </c>
      <c r="L9458" s="545" t="s">
        <v>13413</v>
      </c>
      <c r="M9458" s="548" t="s">
        <v>13758</v>
      </c>
      <c r="N9458" s="545" t="s">
        <v>13413</v>
      </c>
      <c r="O9458" s="545" t="s">
        <v>13413</v>
      </c>
      <c r="P9458" s="549">
        <v>7042</v>
      </c>
      <c r="Q9458" s="549">
        <v>1</v>
      </c>
      <c r="R9458" s="549">
        <v>10</v>
      </c>
      <c r="S9458" s="548"/>
      <c r="T9458" s="548"/>
      <c r="U9458" s="99"/>
    </row>
    <row r="9459" spans="1:21" ht="19.5" customHeight="1">
      <c r="A9459" s="545">
        <v>104313</v>
      </c>
      <c r="B9459" s="545" t="s">
        <v>470</v>
      </c>
      <c r="C9459" s="545" t="s">
        <v>216</v>
      </c>
      <c r="D9459" s="546"/>
      <c r="E9459" s="171" t="str">
        <f t="shared" si="147"/>
        <v>1900</v>
      </c>
      <c r="F9459" s="547">
        <v>0</v>
      </c>
      <c r="G9459" s="548">
        <v>0</v>
      </c>
      <c r="H9459" s="547">
        <v>0</v>
      </c>
      <c r="I9459" s="545" t="s">
        <v>12681</v>
      </c>
      <c r="J9459" s="545"/>
      <c r="K9459" s="545" t="s">
        <v>13413</v>
      </c>
      <c r="L9459" s="545" t="s">
        <v>13413</v>
      </c>
      <c r="M9459" s="548" t="s">
        <v>13758</v>
      </c>
      <c r="N9459" s="545" t="s">
        <v>13413</v>
      </c>
      <c r="O9459" s="545" t="s">
        <v>13413</v>
      </c>
      <c r="P9459" s="549">
        <v>7043</v>
      </c>
      <c r="Q9459" s="549">
        <v>1</v>
      </c>
      <c r="R9459" s="549">
        <v>3</v>
      </c>
      <c r="S9459" s="548"/>
      <c r="T9459" s="548"/>
      <c r="U9459" s="99"/>
    </row>
    <row r="9460" spans="1:21" ht="19.5" customHeight="1">
      <c r="A9460" s="545">
        <v>104314</v>
      </c>
      <c r="B9460" s="545" t="s">
        <v>6968</v>
      </c>
      <c r="C9460" s="545" t="s">
        <v>216</v>
      </c>
      <c r="D9460" s="546">
        <v>46052</v>
      </c>
      <c r="E9460" s="171" t="str">
        <f t="shared" si="147"/>
        <v>2026</v>
      </c>
      <c r="F9460" s="547">
        <v>36432</v>
      </c>
      <c r="G9460" s="548">
        <v>0.19</v>
      </c>
      <c r="H9460" s="547">
        <v>30615.13</v>
      </c>
      <c r="I9460" s="545" t="s">
        <v>12676</v>
      </c>
      <c r="J9460" s="545" t="s">
        <v>13307</v>
      </c>
      <c r="K9460" s="545" t="s">
        <v>13413</v>
      </c>
      <c r="L9460" s="545" t="s">
        <v>13413</v>
      </c>
      <c r="M9460" s="548" t="s">
        <v>13758</v>
      </c>
      <c r="N9460" s="545" t="s">
        <v>13413</v>
      </c>
      <c r="O9460" s="545" t="s">
        <v>13413</v>
      </c>
      <c r="P9460" s="549">
        <v>7044</v>
      </c>
      <c r="Q9460" s="549">
        <v>1</v>
      </c>
      <c r="R9460" s="549">
        <v>14</v>
      </c>
      <c r="S9460" s="548">
        <v>2228</v>
      </c>
      <c r="T9460" s="548"/>
      <c r="U9460" s="99"/>
    </row>
    <row r="9461" spans="1:21" ht="19.5" customHeight="1">
      <c r="A9461" s="545">
        <v>104315</v>
      </c>
      <c r="B9461" s="545" t="s">
        <v>6702</v>
      </c>
      <c r="C9461" s="545" t="s">
        <v>216</v>
      </c>
      <c r="D9461" s="546">
        <v>45898</v>
      </c>
      <c r="E9461" s="171" t="str">
        <f t="shared" si="147"/>
        <v>2025</v>
      </c>
      <c r="F9461" s="547">
        <v>243958</v>
      </c>
      <c r="G9461" s="548">
        <v>0.19</v>
      </c>
      <c r="H9461" s="547">
        <v>205006.72</v>
      </c>
      <c r="I9461" s="545" t="s">
        <v>12741</v>
      </c>
      <c r="J9461" s="545" t="s">
        <v>13297</v>
      </c>
      <c r="K9461" s="545" t="s">
        <v>13413</v>
      </c>
      <c r="L9461" s="545" t="s">
        <v>13413</v>
      </c>
      <c r="M9461" s="548" t="s">
        <v>13758</v>
      </c>
      <c r="N9461" s="545" t="s">
        <v>13413</v>
      </c>
      <c r="O9461" s="545" t="s">
        <v>13413</v>
      </c>
      <c r="P9461" s="549">
        <v>7045</v>
      </c>
      <c r="Q9461" s="549">
        <v>1</v>
      </c>
      <c r="R9461" s="549">
        <v>37</v>
      </c>
      <c r="S9461" s="548">
        <v>2257</v>
      </c>
      <c r="T9461" s="548"/>
      <c r="U9461" s="99"/>
    </row>
    <row r="9462" spans="1:21" ht="19.5" customHeight="1">
      <c r="A9462" s="545">
        <v>104316</v>
      </c>
      <c r="B9462" s="545" t="s">
        <v>3909</v>
      </c>
      <c r="C9462" s="545" t="s">
        <v>216</v>
      </c>
      <c r="D9462" s="546">
        <v>45898</v>
      </c>
      <c r="E9462" s="171" t="str">
        <f t="shared" si="147"/>
        <v>2025</v>
      </c>
      <c r="F9462" s="547">
        <v>369067</v>
      </c>
      <c r="G9462" s="548">
        <v>0.19</v>
      </c>
      <c r="H9462" s="547">
        <v>310140.34000000003</v>
      </c>
      <c r="I9462" s="545" t="s">
        <v>12741</v>
      </c>
      <c r="J9462" s="545" t="s">
        <v>13297</v>
      </c>
      <c r="K9462" s="545" t="s">
        <v>13413</v>
      </c>
      <c r="L9462" s="545" t="s">
        <v>13413</v>
      </c>
      <c r="M9462" s="548" t="s">
        <v>13758</v>
      </c>
      <c r="N9462" s="545" t="s">
        <v>13413</v>
      </c>
      <c r="O9462" s="545" t="s">
        <v>13413</v>
      </c>
      <c r="P9462" s="549">
        <v>7046</v>
      </c>
      <c r="Q9462" s="549">
        <v>1</v>
      </c>
      <c r="R9462" s="549">
        <v>37</v>
      </c>
      <c r="S9462" s="548">
        <v>2257</v>
      </c>
      <c r="T9462" s="548"/>
      <c r="U9462" s="99"/>
    </row>
    <row r="9463" spans="1:21" ht="19.5" customHeight="1">
      <c r="A9463" s="545">
        <v>104317</v>
      </c>
      <c r="B9463" s="545" t="s">
        <v>6701</v>
      </c>
      <c r="C9463" s="545" t="s">
        <v>216</v>
      </c>
      <c r="D9463" s="546">
        <v>45898</v>
      </c>
      <c r="E9463" s="171" t="str">
        <f t="shared" si="147"/>
        <v>2025</v>
      </c>
      <c r="F9463" s="547">
        <v>508186</v>
      </c>
      <c r="G9463" s="548">
        <v>0.19</v>
      </c>
      <c r="H9463" s="547">
        <v>427047.06</v>
      </c>
      <c r="I9463" s="545" t="s">
        <v>12741</v>
      </c>
      <c r="J9463" s="545" t="s">
        <v>13297</v>
      </c>
      <c r="K9463" s="545" t="s">
        <v>13413</v>
      </c>
      <c r="L9463" s="545" t="s">
        <v>13413</v>
      </c>
      <c r="M9463" s="548" t="s">
        <v>13758</v>
      </c>
      <c r="N9463" s="545" t="s">
        <v>13413</v>
      </c>
      <c r="O9463" s="545" t="s">
        <v>13413</v>
      </c>
      <c r="P9463" s="549">
        <v>7047</v>
      </c>
      <c r="Q9463" s="549">
        <v>1</v>
      </c>
      <c r="R9463" s="549">
        <v>37</v>
      </c>
      <c r="S9463" s="548">
        <v>2257</v>
      </c>
      <c r="T9463" s="548"/>
      <c r="U9463" s="99"/>
    </row>
    <row r="9464" spans="1:21" ht="19.5" customHeight="1">
      <c r="A9464" s="545">
        <v>104318</v>
      </c>
      <c r="B9464" s="545" t="s">
        <v>6217</v>
      </c>
      <c r="C9464" s="545" t="s">
        <v>4552</v>
      </c>
      <c r="D9464" s="546">
        <v>46052</v>
      </c>
      <c r="E9464" s="171" t="str">
        <f t="shared" si="147"/>
        <v>2026</v>
      </c>
      <c r="F9464" s="547">
        <v>166940</v>
      </c>
      <c r="G9464" s="548">
        <v>0.19</v>
      </c>
      <c r="H9464" s="547">
        <v>140285.71</v>
      </c>
      <c r="I9464" s="545" t="s">
        <v>12686</v>
      </c>
      <c r="J9464" s="545" t="s">
        <v>13307</v>
      </c>
      <c r="K9464" s="545" t="s">
        <v>19203</v>
      </c>
      <c r="L9464" s="545" t="s">
        <v>13413</v>
      </c>
      <c r="M9464" s="548" t="s">
        <v>13758</v>
      </c>
      <c r="N9464" s="545" t="s">
        <v>13413</v>
      </c>
      <c r="O9464" s="545" t="s">
        <v>13413</v>
      </c>
      <c r="P9464" s="549">
        <v>7048</v>
      </c>
      <c r="Q9464" s="549">
        <v>1</v>
      </c>
      <c r="R9464" s="549">
        <v>131</v>
      </c>
      <c r="S9464" s="548">
        <v>2228</v>
      </c>
      <c r="T9464" s="548"/>
      <c r="U9464" s="99"/>
    </row>
    <row r="9465" spans="1:21" ht="19.5" customHeight="1">
      <c r="A9465" s="545">
        <v>104319</v>
      </c>
      <c r="B9465" s="545" t="s">
        <v>2168</v>
      </c>
      <c r="C9465" s="545" t="s">
        <v>216</v>
      </c>
      <c r="D9465" s="546"/>
      <c r="E9465" s="171" t="str">
        <f t="shared" si="147"/>
        <v>1900</v>
      </c>
      <c r="F9465" s="547">
        <v>0</v>
      </c>
      <c r="G9465" s="548">
        <v>0</v>
      </c>
      <c r="H9465" s="547">
        <v>0</v>
      </c>
      <c r="I9465" s="545" t="s">
        <v>12637</v>
      </c>
      <c r="J9465" s="545"/>
      <c r="K9465" s="545" t="s">
        <v>19204</v>
      </c>
      <c r="L9465" s="545" t="s">
        <v>13413</v>
      </c>
      <c r="M9465" s="548" t="s">
        <v>13758</v>
      </c>
      <c r="N9465" s="545" t="s">
        <v>13413</v>
      </c>
      <c r="O9465" s="545" t="s">
        <v>13413</v>
      </c>
      <c r="P9465" s="549">
        <v>7049</v>
      </c>
      <c r="Q9465" s="549">
        <v>1</v>
      </c>
      <c r="R9465" s="549">
        <v>13</v>
      </c>
      <c r="S9465" s="548"/>
      <c r="T9465" s="548"/>
      <c r="U9465" s="99"/>
    </row>
    <row r="9466" spans="1:21" ht="19.5" customHeight="1">
      <c r="A9466" s="545">
        <v>104320</v>
      </c>
      <c r="B9466" s="545" t="s">
        <v>1404</v>
      </c>
      <c r="C9466" s="545" t="s">
        <v>216</v>
      </c>
      <c r="D9466" s="546">
        <v>44591</v>
      </c>
      <c r="E9466" s="171" t="str">
        <f t="shared" si="147"/>
        <v>2022</v>
      </c>
      <c r="F9466" s="547">
        <v>24040</v>
      </c>
      <c r="G9466" s="548">
        <v>0.19</v>
      </c>
      <c r="H9466" s="547">
        <v>20201.68</v>
      </c>
      <c r="I9466" s="545" t="s">
        <v>12701</v>
      </c>
      <c r="J9466" s="545" t="s">
        <v>13297</v>
      </c>
      <c r="K9466" s="545" t="s">
        <v>13413</v>
      </c>
      <c r="L9466" s="545" t="s">
        <v>13413</v>
      </c>
      <c r="M9466" s="548" t="s">
        <v>13758</v>
      </c>
      <c r="N9466" s="545" t="s">
        <v>13413</v>
      </c>
      <c r="O9466" s="545" t="s">
        <v>13413</v>
      </c>
      <c r="P9466" s="549">
        <v>7050</v>
      </c>
      <c r="Q9466" s="549">
        <v>1</v>
      </c>
      <c r="R9466" s="549">
        <v>10</v>
      </c>
      <c r="S9466" s="548">
        <v>2257</v>
      </c>
      <c r="T9466" s="548"/>
      <c r="U9466" s="99"/>
    </row>
    <row r="9467" spans="1:21" ht="19.5" customHeight="1">
      <c r="A9467" s="545">
        <v>104321</v>
      </c>
      <c r="B9467" s="545" t="s">
        <v>2780</v>
      </c>
      <c r="C9467" s="545" t="s">
        <v>216</v>
      </c>
      <c r="D9467" s="546">
        <v>44602</v>
      </c>
      <c r="E9467" s="171" t="str">
        <f t="shared" si="147"/>
        <v>2022</v>
      </c>
      <c r="F9467" s="547">
        <v>7208</v>
      </c>
      <c r="G9467" s="548">
        <v>0.05</v>
      </c>
      <c r="H9467" s="547">
        <v>6864.76</v>
      </c>
      <c r="I9467" s="545" t="s">
        <v>12675</v>
      </c>
      <c r="J9467" s="545" t="s">
        <v>13297</v>
      </c>
      <c r="K9467" s="545" t="s">
        <v>19205</v>
      </c>
      <c r="L9467" s="545" t="s">
        <v>13413</v>
      </c>
      <c r="M9467" s="548" t="s">
        <v>13758</v>
      </c>
      <c r="N9467" s="545" t="s">
        <v>13413</v>
      </c>
      <c r="O9467" s="545" t="s">
        <v>13413</v>
      </c>
      <c r="P9467" s="549">
        <v>7051</v>
      </c>
      <c r="Q9467" s="549">
        <v>1</v>
      </c>
      <c r="R9467" s="549">
        <v>15</v>
      </c>
      <c r="S9467" s="548">
        <v>2257</v>
      </c>
      <c r="T9467" s="548"/>
      <c r="U9467" s="99"/>
    </row>
    <row r="9468" spans="1:21" ht="19.5" customHeight="1">
      <c r="A9468" s="545">
        <v>104322</v>
      </c>
      <c r="B9468" s="545" t="s">
        <v>2781</v>
      </c>
      <c r="C9468" s="545" t="s">
        <v>216</v>
      </c>
      <c r="D9468" s="546"/>
      <c r="E9468" s="171" t="str">
        <f t="shared" si="147"/>
        <v>1900</v>
      </c>
      <c r="F9468" s="547">
        <v>0</v>
      </c>
      <c r="G9468" s="548">
        <v>0</v>
      </c>
      <c r="H9468" s="547">
        <v>0</v>
      </c>
      <c r="I9468" s="545" t="s">
        <v>12675</v>
      </c>
      <c r="J9468" s="545"/>
      <c r="K9468" s="545" t="s">
        <v>13413</v>
      </c>
      <c r="L9468" s="545" t="s">
        <v>13413</v>
      </c>
      <c r="M9468" s="548" t="s">
        <v>13758</v>
      </c>
      <c r="N9468" s="545" t="s">
        <v>13413</v>
      </c>
      <c r="O9468" s="545" t="s">
        <v>13413</v>
      </c>
      <c r="P9468" s="549">
        <v>7052</v>
      </c>
      <c r="Q9468" s="549">
        <v>1</v>
      </c>
      <c r="R9468" s="549">
        <v>15</v>
      </c>
      <c r="S9468" s="548"/>
      <c r="T9468" s="548"/>
      <c r="U9468" s="99"/>
    </row>
    <row r="9469" spans="1:21" ht="19.5" customHeight="1">
      <c r="A9469" s="545">
        <v>104323</v>
      </c>
      <c r="B9469" s="545" t="s">
        <v>3896</v>
      </c>
      <c r="C9469" s="545" t="s">
        <v>206</v>
      </c>
      <c r="D9469" s="546"/>
      <c r="E9469" s="171" t="str">
        <f t="shared" si="147"/>
        <v>1900</v>
      </c>
      <c r="F9469" s="547">
        <v>0</v>
      </c>
      <c r="G9469" s="548">
        <v>0</v>
      </c>
      <c r="H9469" s="547">
        <v>0</v>
      </c>
      <c r="I9469" s="545" t="s">
        <v>12987</v>
      </c>
      <c r="J9469" s="545"/>
      <c r="K9469" s="545" t="s">
        <v>13413</v>
      </c>
      <c r="L9469" s="545" t="s">
        <v>13413</v>
      </c>
      <c r="M9469" s="548" t="s">
        <v>13758</v>
      </c>
      <c r="N9469" s="545" t="s">
        <v>13413</v>
      </c>
      <c r="O9469" s="545" t="s">
        <v>13413</v>
      </c>
      <c r="P9469" s="549">
        <v>7053</v>
      </c>
      <c r="Q9469" s="549">
        <v>1</v>
      </c>
      <c r="R9469" s="549">
        <v>35</v>
      </c>
      <c r="S9469" s="548"/>
      <c r="T9469" s="548"/>
      <c r="U9469" s="99"/>
    </row>
    <row r="9470" spans="1:21" ht="19.5" customHeight="1">
      <c r="A9470" s="545">
        <v>104324</v>
      </c>
      <c r="B9470" s="545" t="s">
        <v>3779</v>
      </c>
      <c r="C9470" s="545" t="s">
        <v>206</v>
      </c>
      <c r="D9470" s="546"/>
      <c r="E9470" s="171" t="str">
        <f t="shared" si="147"/>
        <v>1900</v>
      </c>
      <c r="F9470" s="547">
        <v>0</v>
      </c>
      <c r="G9470" s="548">
        <v>0</v>
      </c>
      <c r="H9470" s="547">
        <v>0</v>
      </c>
      <c r="I9470" s="545" t="s">
        <v>12969</v>
      </c>
      <c r="J9470" s="545"/>
      <c r="K9470" s="545" t="s">
        <v>13413</v>
      </c>
      <c r="L9470" s="545" t="s">
        <v>13413</v>
      </c>
      <c r="M9470" s="548" t="s">
        <v>13758</v>
      </c>
      <c r="N9470" s="545" t="s">
        <v>13413</v>
      </c>
      <c r="O9470" s="545" t="s">
        <v>13413</v>
      </c>
      <c r="P9470" s="549">
        <v>7054</v>
      </c>
      <c r="Q9470" s="549">
        <v>1</v>
      </c>
      <c r="R9470" s="549">
        <v>30</v>
      </c>
      <c r="S9470" s="548"/>
      <c r="T9470" s="548"/>
      <c r="U9470" s="99"/>
    </row>
    <row r="9471" spans="1:21" ht="19.5" customHeight="1">
      <c r="A9471" s="545">
        <v>104325</v>
      </c>
      <c r="B9471" s="545" t="s">
        <v>979</v>
      </c>
      <c r="C9471" s="545" t="s">
        <v>903</v>
      </c>
      <c r="D9471" s="546">
        <v>46052</v>
      </c>
      <c r="E9471" s="171" t="str">
        <f t="shared" si="147"/>
        <v>2026</v>
      </c>
      <c r="F9471" s="547">
        <v>196957</v>
      </c>
      <c r="G9471" s="548">
        <v>0.19</v>
      </c>
      <c r="H9471" s="547">
        <v>165510.07999999999</v>
      </c>
      <c r="I9471" s="545" t="s">
        <v>12668</v>
      </c>
      <c r="J9471" s="545" t="s">
        <v>13307</v>
      </c>
      <c r="K9471" s="545" t="s">
        <v>13413</v>
      </c>
      <c r="L9471" s="545" t="s">
        <v>13413</v>
      </c>
      <c r="M9471" s="548" t="s">
        <v>13758</v>
      </c>
      <c r="N9471" s="545" t="s">
        <v>13413</v>
      </c>
      <c r="O9471" s="545" t="s">
        <v>13413</v>
      </c>
      <c r="P9471" s="549">
        <v>7055</v>
      </c>
      <c r="Q9471" s="549">
        <v>1</v>
      </c>
      <c r="R9471" s="549">
        <v>7</v>
      </c>
      <c r="S9471" s="548">
        <v>2228</v>
      </c>
      <c r="T9471" s="548"/>
      <c r="U9471" s="99"/>
    </row>
    <row r="9472" spans="1:21" ht="19.5" customHeight="1">
      <c r="A9472" s="545">
        <v>104326</v>
      </c>
      <c r="B9472" s="545" t="s">
        <v>7262</v>
      </c>
      <c r="C9472" s="545" t="s">
        <v>5217</v>
      </c>
      <c r="D9472" s="546">
        <v>46056</v>
      </c>
      <c r="E9472" s="171" t="str">
        <f t="shared" si="147"/>
        <v>2026</v>
      </c>
      <c r="F9472" s="547">
        <v>2760323</v>
      </c>
      <c r="G9472" s="548">
        <v>0</v>
      </c>
      <c r="H9472" s="547">
        <v>2760323</v>
      </c>
      <c r="I9472" s="545" t="s">
        <v>12653</v>
      </c>
      <c r="J9472" s="545" t="s">
        <v>13298</v>
      </c>
      <c r="K9472" s="545" t="s">
        <v>19206</v>
      </c>
      <c r="L9472" s="545" t="s">
        <v>13413</v>
      </c>
      <c r="M9472" s="548" t="s">
        <v>13813</v>
      </c>
      <c r="N9472" s="545" t="s">
        <v>13413</v>
      </c>
      <c r="O9472" s="545" t="s">
        <v>13413</v>
      </c>
      <c r="P9472" s="549">
        <v>7056</v>
      </c>
      <c r="Q9472" s="549">
        <v>3</v>
      </c>
      <c r="R9472" s="549">
        <v>160</v>
      </c>
      <c r="S9472" s="548">
        <v>1012</v>
      </c>
      <c r="T9472" s="548"/>
      <c r="U9472" s="99"/>
    </row>
    <row r="9473" spans="1:21" ht="19.5" customHeight="1">
      <c r="A9473" s="545">
        <v>104327</v>
      </c>
      <c r="B9473" s="545" t="s">
        <v>10013</v>
      </c>
      <c r="C9473" s="545" t="s">
        <v>216</v>
      </c>
      <c r="D9473" s="546">
        <v>46052</v>
      </c>
      <c r="E9473" s="171" t="str">
        <f t="shared" si="147"/>
        <v>2026</v>
      </c>
      <c r="F9473" s="547">
        <v>838972</v>
      </c>
      <c r="G9473" s="548">
        <v>0.19</v>
      </c>
      <c r="H9473" s="547">
        <v>705018.49</v>
      </c>
      <c r="I9473" s="545" t="s">
        <v>12762</v>
      </c>
      <c r="J9473" s="545" t="s">
        <v>13307</v>
      </c>
      <c r="K9473" s="545" t="s">
        <v>19207</v>
      </c>
      <c r="L9473" s="545" t="s">
        <v>13413</v>
      </c>
      <c r="M9473" s="548" t="s">
        <v>13758</v>
      </c>
      <c r="N9473" s="545" t="s">
        <v>13413</v>
      </c>
      <c r="O9473" s="545" t="s">
        <v>13413</v>
      </c>
      <c r="P9473" s="549">
        <v>7057</v>
      </c>
      <c r="Q9473" s="549">
        <v>1</v>
      </c>
      <c r="R9473" s="549">
        <v>8</v>
      </c>
      <c r="S9473" s="548">
        <v>2228</v>
      </c>
      <c r="T9473" s="548"/>
      <c r="U9473" s="99"/>
    </row>
    <row r="9474" spans="1:21" ht="19.5" customHeight="1">
      <c r="A9474" s="545">
        <v>104328</v>
      </c>
      <c r="B9474" s="545" t="s">
        <v>10012</v>
      </c>
      <c r="C9474" s="545" t="s">
        <v>903</v>
      </c>
      <c r="D9474" s="546"/>
      <c r="E9474" s="171" t="str">
        <f t="shared" si="147"/>
        <v>1900</v>
      </c>
      <c r="F9474" s="547">
        <v>0</v>
      </c>
      <c r="G9474" s="548">
        <v>0</v>
      </c>
      <c r="H9474" s="547">
        <v>0</v>
      </c>
      <c r="I9474" s="545" t="s">
        <v>12973</v>
      </c>
      <c r="J9474" s="545"/>
      <c r="K9474" s="545" t="s">
        <v>13413</v>
      </c>
      <c r="L9474" s="545" t="s">
        <v>13413</v>
      </c>
      <c r="M9474" s="548" t="s">
        <v>13758</v>
      </c>
      <c r="N9474" s="545" t="s">
        <v>13413</v>
      </c>
      <c r="O9474" s="545" t="s">
        <v>13413</v>
      </c>
      <c r="P9474" s="549">
        <v>7058</v>
      </c>
      <c r="Q9474" s="549">
        <v>1</v>
      </c>
      <c r="R9474" s="549">
        <v>59</v>
      </c>
      <c r="S9474" s="548"/>
      <c r="T9474" s="548"/>
      <c r="U9474" s="99"/>
    </row>
    <row r="9475" spans="1:21" ht="19.5" customHeight="1">
      <c r="A9475" s="545">
        <v>104329</v>
      </c>
      <c r="B9475" s="545" t="s">
        <v>790</v>
      </c>
      <c r="C9475" s="545" t="s">
        <v>221</v>
      </c>
      <c r="D9475" s="546"/>
      <c r="E9475" s="171" t="str">
        <f t="shared" si="147"/>
        <v>1900</v>
      </c>
      <c r="F9475" s="547">
        <v>0</v>
      </c>
      <c r="G9475" s="548">
        <v>0</v>
      </c>
      <c r="H9475" s="547">
        <v>0</v>
      </c>
      <c r="I9475" s="545" t="s">
        <v>12643</v>
      </c>
      <c r="J9475" s="545"/>
      <c r="K9475" s="545" t="s">
        <v>19208</v>
      </c>
      <c r="L9475" s="545" t="s">
        <v>13413</v>
      </c>
      <c r="M9475" s="548" t="s">
        <v>13758</v>
      </c>
      <c r="N9475" s="545" t="s">
        <v>13413</v>
      </c>
      <c r="O9475" s="545" t="s">
        <v>13413</v>
      </c>
      <c r="P9475" s="549">
        <v>7059</v>
      </c>
      <c r="Q9475" s="549">
        <v>1</v>
      </c>
      <c r="R9475" s="549">
        <v>6</v>
      </c>
      <c r="S9475" s="548"/>
      <c r="T9475" s="548"/>
      <c r="U9475" s="99"/>
    </row>
    <row r="9476" spans="1:21" ht="19.5" customHeight="1">
      <c r="A9476" s="545">
        <v>104330</v>
      </c>
      <c r="B9476" s="545" t="s">
        <v>1667</v>
      </c>
      <c r="C9476" s="545" t="s">
        <v>209</v>
      </c>
      <c r="D9476" s="546"/>
      <c r="E9476" s="171" t="str">
        <f t="shared" ref="E9476:E9539" si="148">TEXT(D9476,"YYYY")</f>
        <v>1900</v>
      </c>
      <c r="F9476" s="547">
        <v>0</v>
      </c>
      <c r="G9476" s="548">
        <v>0</v>
      </c>
      <c r="H9476" s="547">
        <v>0</v>
      </c>
      <c r="I9476" s="545" t="s">
        <v>12645</v>
      </c>
      <c r="J9476" s="545"/>
      <c r="K9476" s="545" t="s">
        <v>13413</v>
      </c>
      <c r="L9476" s="545" t="s">
        <v>13413</v>
      </c>
      <c r="M9476" s="548" t="s">
        <v>13758</v>
      </c>
      <c r="N9476" s="545" t="s">
        <v>13413</v>
      </c>
      <c r="O9476" s="545" t="s">
        <v>13413</v>
      </c>
      <c r="P9476" s="549">
        <v>7060</v>
      </c>
      <c r="Q9476" s="549">
        <v>1</v>
      </c>
      <c r="R9476" s="549">
        <v>12</v>
      </c>
      <c r="S9476" s="548"/>
      <c r="T9476" s="548"/>
      <c r="U9476" s="99"/>
    </row>
    <row r="9477" spans="1:21" ht="19.5" customHeight="1">
      <c r="A9477" s="545">
        <v>104331</v>
      </c>
      <c r="B9477" s="545" t="s">
        <v>6216</v>
      </c>
      <c r="C9477" s="545" t="s">
        <v>216</v>
      </c>
      <c r="D9477" s="546">
        <v>46052</v>
      </c>
      <c r="E9477" s="171" t="str">
        <f t="shared" si="148"/>
        <v>2026</v>
      </c>
      <c r="F9477" s="547">
        <v>110715</v>
      </c>
      <c r="G9477" s="548">
        <v>0.19</v>
      </c>
      <c r="H9477" s="547">
        <v>93037.82</v>
      </c>
      <c r="I9477" s="545" t="s">
        <v>12647</v>
      </c>
      <c r="J9477" s="545" t="s">
        <v>13307</v>
      </c>
      <c r="K9477" s="545" t="s">
        <v>13413</v>
      </c>
      <c r="L9477" s="545" t="s">
        <v>13413</v>
      </c>
      <c r="M9477" s="548" t="s">
        <v>13758</v>
      </c>
      <c r="N9477" s="545" t="s">
        <v>13413</v>
      </c>
      <c r="O9477" s="545" t="s">
        <v>13413</v>
      </c>
      <c r="P9477" s="549">
        <v>7061</v>
      </c>
      <c r="Q9477" s="549">
        <v>1</v>
      </c>
      <c r="R9477" s="549">
        <v>26</v>
      </c>
      <c r="S9477" s="548">
        <v>2228</v>
      </c>
      <c r="T9477" s="548"/>
      <c r="U9477" s="99"/>
    </row>
    <row r="9478" spans="1:21" ht="19.5" customHeight="1">
      <c r="A9478" s="545">
        <v>104332</v>
      </c>
      <c r="B9478" s="545" t="s">
        <v>4229</v>
      </c>
      <c r="C9478" s="545" t="s">
        <v>216</v>
      </c>
      <c r="D9478" s="546"/>
      <c r="E9478" s="171" t="str">
        <f t="shared" si="148"/>
        <v>1900</v>
      </c>
      <c r="F9478" s="547">
        <v>0</v>
      </c>
      <c r="G9478" s="548">
        <v>0</v>
      </c>
      <c r="H9478" s="547">
        <v>0</v>
      </c>
      <c r="I9478" s="545" t="s">
        <v>12973</v>
      </c>
      <c r="J9478" s="545"/>
      <c r="K9478" s="545" t="s">
        <v>13413</v>
      </c>
      <c r="L9478" s="545" t="s">
        <v>13413</v>
      </c>
      <c r="M9478" s="548" t="s">
        <v>13758</v>
      </c>
      <c r="N9478" s="545" t="s">
        <v>13413</v>
      </c>
      <c r="O9478" s="545" t="s">
        <v>13413</v>
      </c>
      <c r="P9478" s="549">
        <v>7062</v>
      </c>
      <c r="Q9478" s="549">
        <v>1</v>
      </c>
      <c r="R9478" s="549">
        <v>59</v>
      </c>
      <c r="S9478" s="548"/>
      <c r="T9478" s="548"/>
      <c r="U9478" s="99"/>
    </row>
    <row r="9479" spans="1:21" ht="19.5" customHeight="1">
      <c r="A9479" s="545">
        <v>104334</v>
      </c>
      <c r="B9479" s="545" t="s">
        <v>3843</v>
      </c>
      <c r="C9479" s="545" t="s">
        <v>216</v>
      </c>
      <c r="D9479" s="546">
        <v>46064</v>
      </c>
      <c r="E9479" s="171" t="str">
        <f t="shared" si="148"/>
        <v>2026</v>
      </c>
      <c r="F9479" s="547">
        <v>44946</v>
      </c>
      <c r="G9479" s="548">
        <v>0</v>
      </c>
      <c r="H9479" s="547">
        <v>44946</v>
      </c>
      <c r="I9479" s="545" t="s">
        <v>12766</v>
      </c>
      <c r="J9479" s="545" t="s">
        <v>13298</v>
      </c>
      <c r="K9479" s="545" t="s">
        <v>13413</v>
      </c>
      <c r="L9479" s="545" t="s">
        <v>13413</v>
      </c>
      <c r="M9479" s="548" t="s">
        <v>13758</v>
      </c>
      <c r="N9479" s="545" t="s">
        <v>13413</v>
      </c>
      <c r="O9479" s="545" t="s">
        <v>13413</v>
      </c>
      <c r="P9479" s="549">
        <v>7064</v>
      </c>
      <c r="Q9479" s="549">
        <v>1</v>
      </c>
      <c r="R9479" s="549">
        <v>172</v>
      </c>
      <c r="S9479" s="548">
        <v>1012</v>
      </c>
      <c r="T9479" s="548"/>
      <c r="U9479" s="99"/>
    </row>
    <row r="9480" spans="1:21" ht="19.5" customHeight="1">
      <c r="A9480" s="545">
        <v>104335</v>
      </c>
      <c r="B9480" s="545" t="s">
        <v>1413</v>
      </c>
      <c r="C9480" s="545" t="s">
        <v>216</v>
      </c>
      <c r="D9480" s="546">
        <v>45708</v>
      </c>
      <c r="E9480" s="171" t="str">
        <f t="shared" si="148"/>
        <v>2025</v>
      </c>
      <c r="F9480" s="547">
        <v>3316.16</v>
      </c>
      <c r="G9480" s="548">
        <v>0.19</v>
      </c>
      <c r="H9480" s="547">
        <v>2786.69</v>
      </c>
      <c r="I9480" s="545" t="s">
        <v>12659</v>
      </c>
      <c r="J9480" s="545" t="s">
        <v>13307</v>
      </c>
      <c r="K9480" s="545" t="s">
        <v>13413</v>
      </c>
      <c r="L9480" s="545" t="s">
        <v>13413</v>
      </c>
      <c r="M9480" s="548" t="s">
        <v>13758</v>
      </c>
      <c r="N9480" s="545" t="s">
        <v>13413</v>
      </c>
      <c r="O9480" s="545" t="s">
        <v>13413</v>
      </c>
      <c r="P9480" s="549">
        <v>7065</v>
      </c>
      <c r="Q9480" s="549">
        <v>1</v>
      </c>
      <c r="R9480" s="549">
        <v>116</v>
      </c>
      <c r="S9480" s="548">
        <v>2228</v>
      </c>
      <c r="T9480" s="548"/>
      <c r="U9480" s="99"/>
    </row>
    <row r="9481" spans="1:21" ht="19.5" customHeight="1">
      <c r="A9481" s="545">
        <v>104336</v>
      </c>
      <c r="B9481" s="545" t="s">
        <v>6215</v>
      </c>
      <c r="C9481" s="545" t="s">
        <v>216</v>
      </c>
      <c r="D9481" s="546">
        <v>46052</v>
      </c>
      <c r="E9481" s="171" t="str">
        <f t="shared" si="148"/>
        <v>2026</v>
      </c>
      <c r="F9481" s="547">
        <v>11835</v>
      </c>
      <c r="G9481" s="548">
        <v>0.19</v>
      </c>
      <c r="H9481" s="547">
        <v>9945.3799999999992</v>
      </c>
      <c r="I9481" s="545" t="s">
        <v>12973</v>
      </c>
      <c r="J9481" s="545" t="s">
        <v>13307</v>
      </c>
      <c r="K9481" s="545" t="s">
        <v>13413</v>
      </c>
      <c r="L9481" s="545" t="s">
        <v>13413</v>
      </c>
      <c r="M9481" s="548" t="s">
        <v>13758</v>
      </c>
      <c r="N9481" s="545" t="s">
        <v>13413</v>
      </c>
      <c r="O9481" s="545" t="s">
        <v>13413</v>
      </c>
      <c r="P9481" s="549">
        <v>7066</v>
      </c>
      <c r="Q9481" s="549">
        <v>1</v>
      </c>
      <c r="R9481" s="549">
        <v>59</v>
      </c>
      <c r="S9481" s="548">
        <v>2228</v>
      </c>
      <c r="T9481" s="548"/>
      <c r="U9481" s="99"/>
    </row>
    <row r="9482" spans="1:21" ht="19.5" customHeight="1">
      <c r="A9482" s="545">
        <v>104337</v>
      </c>
      <c r="B9482" s="545" t="s">
        <v>8321</v>
      </c>
      <c r="C9482" s="545" t="s">
        <v>216</v>
      </c>
      <c r="D9482" s="546">
        <v>46052</v>
      </c>
      <c r="E9482" s="171" t="str">
        <f t="shared" si="148"/>
        <v>2026</v>
      </c>
      <c r="F9482" s="547">
        <v>654055</v>
      </c>
      <c r="G9482" s="548">
        <v>0.19</v>
      </c>
      <c r="H9482" s="547">
        <v>549626.05000000005</v>
      </c>
      <c r="I9482" s="545" t="s">
        <v>12647</v>
      </c>
      <c r="J9482" s="545" t="s">
        <v>13307</v>
      </c>
      <c r="K9482" s="545" t="s">
        <v>19209</v>
      </c>
      <c r="L9482" s="545" t="s">
        <v>13413</v>
      </c>
      <c r="M9482" s="548" t="s">
        <v>13758</v>
      </c>
      <c r="N9482" s="545" t="s">
        <v>13413</v>
      </c>
      <c r="O9482" s="545" t="s">
        <v>13413</v>
      </c>
      <c r="P9482" s="549">
        <v>7067</v>
      </c>
      <c r="Q9482" s="549">
        <v>1</v>
      </c>
      <c r="R9482" s="549">
        <v>26</v>
      </c>
      <c r="S9482" s="548">
        <v>2228</v>
      </c>
      <c r="T9482" s="548"/>
      <c r="U9482" s="99"/>
    </row>
    <row r="9483" spans="1:21" ht="19.5" customHeight="1">
      <c r="A9483" s="545">
        <v>104338</v>
      </c>
      <c r="B9483" s="545" t="s">
        <v>3857</v>
      </c>
      <c r="C9483" s="545" t="s">
        <v>216</v>
      </c>
      <c r="D9483" s="546">
        <v>44589</v>
      </c>
      <c r="E9483" s="171" t="str">
        <f t="shared" si="148"/>
        <v>2022</v>
      </c>
      <c r="F9483" s="547">
        <v>10690</v>
      </c>
      <c r="G9483" s="548">
        <v>0</v>
      </c>
      <c r="H9483" s="547">
        <v>10690</v>
      </c>
      <c r="I9483" s="545" t="s">
        <v>12766</v>
      </c>
      <c r="J9483" s="545" t="s">
        <v>13297</v>
      </c>
      <c r="K9483" s="545" t="s">
        <v>13413</v>
      </c>
      <c r="L9483" s="545" t="s">
        <v>13413</v>
      </c>
      <c r="M9483" s="548" t="s">
        <v>13758</v>
      </c>
      <c r="N9483" s="545" t="s">
        <v>13413</v>
      </c>
      <c r="O9483" s="545" t="s">
        <v>13413</v>
      </c>
      <c r="P9483" s="549">
        <v>7068</v>
      </c>
      <c r="Q9483" s="549">
        <v>1</v>
      </c>
      <c r="R9483" s="549">
        <v>172</v>
      </c>
      <c r="S9483" s="548">
        <v>2257</v>
      </c>
      <c r="T9483" s="548"/>
      <c r="U9483" s="99"/>
    </row>
    <row r="9484" spans="1:21" ht="19.5" customHeight="1">
      <c r="A9484" s="545">
        <v>104339</v>
      </c>
      <c r="B9484" s="545" t="s">
        <v>3842</v>
      </c>
      <c r="C9484" s="545" t="s">
        <v>216</v>
      </c>
      <c r="D9484" s="546">
        <v>44589</v>
      </c>
      <c r="E9484" s="171" t="str">
        <f t="shared" si="148"/>
        <v>2022</v>
      </c>
      <c r="F9484" s="547">
        <v>59831</v>
      </c>
      <c r="G9484" s="548">
        <v>0</v>
      </c>
      <c r="H9484" s="547">
        <v>59831</v>
      </c>
      <c r="I9484" s="545" t="s">
        <v>12766</v>
      </c>
      <c r="J9484" s="545" t="s">
        <v>13297</v>
      </c>
      <c r="K9484" s="545" t="s">
        <v>19210</v>
      </c>
      <c r="L9484" s="545" t="s">
        <v>13413</v>
      </c>
      <c r="M9484" s="548" t="s">
        <v>13758</v>
      </c>
      <c r="N9484" s="545" t="s">
        <v>13413</v>
      </c>
      <c r="O9484" s="545" t="s">
        <v>13413</v>
      </c>
      <c r="P9484" s="549">
        <v>7069</v>
      </c>
      <c r="Q9484" s="549">
        <v>1</v>
      </c>
      <c r="R9484" s="549">
        <v>172</v>
      </c>
      <c r="S9484" s="548">
        <v>2257</v>
      </c>
      <c r="T9484" s="548"/>
      <c r="U9484" s="99"/>
    </row>
    <row r="9485" spans="1:21" ht="19.5" customHeight="1">
      <c r="A9485" s="545">
        <v>104340</v>
      </c>
      <c r="B9485" s="545" t="s">
        <v>743</v>
      </c>
      <c r="C9485" s="545" t="s">
        <v>206</v>
      </c>
      <c r="D9485" s="546"/>
      <c r="E9485" s="171" t="str">
        <f t="shared" si="148"/>
        <v>1900</v>
      </c>
      <c r="F9485" s="547">
        <v>0</v>
      </c>
      <c r="G9485" s="548">
        <v>0</v>
      </c>
      <c r="H9485" s="547">
        <v>0</v>
      </c>
      <c r="I9485" s="545" t="s">
        <v>12684</v>
      </c>
      <c r="J9485" s="545"/>
      <c r="K9485" s="545" t="s">
        <v>19211</v>
      </c>
      <c r="L9485" s="545" t="s">
        <v>13413</v>
      </c>
      <c r="M9485" s="548" t="s">
        <v>13758</v>
      </c>
      <c r="N9485" s="545" t="s">
        <v>13413</v>
      </c>
      <c r="O9485" s="545" t="s">
        <v>13413</v>
      </c>
      <c r="P9485" s="549">
        <v>7070</v>
      </c>
      <c r="Q9485" s="549">
        <v>1</v>
      </c>
      <c r="R9485" s="549">
        <v>95</v>
      </c>
      <c r="S9485" s="548"/>
      <c r="T9485" s="548"/>
      <c r="U9485" s="99"/>
    </row>
    <row r="9486" spans="1:21" ht="19.5" customHeight="1">
      <c r="A9486" s="545">
        <v>104341</v>
      </c>
      <c r="B9486" s="545" t="s">
        <v>791</v>
      </c>
      <c r="C9486" s="545" t="s">
        <v>206</v>
      </c>
      <c r="D9486" s="546"/>
      <c r="E9486" s="171" t="str">
        <f t="shared" si="148"/>
        <v>1900</v>
      </c>
      <c r="F9486" s="547">
        <v>0</v>
      </c>
      <c r="G9486" s="548">
        <v>0</v>
      </c>
      <c r="H9486" s="547">
        <v>0</v>
      </c>
      <c r="I9486" s="545" t="s">
        <v>12684</v>
      </c>
      <c r="J9486" s="545"/>
      <c r="K9486" s="545" t="s">
        <v>13413</v>
      </c>
      <c r="L9486" s="545" t="s">
        <v>13413</v>
      </c>
      <c r="M9486" s="548" t="s">
        <v>13758</v>
      </c>
      <c r="N9486" s="545" t="s">
        <v>13413</v>
      </c>
      <c r="O9486" s="545" t="s">
        <v>13413</v>
      </c>
      <c r="P9486" s="549">
        <v>7071</v>
      </c>
      <c r="Q9486" s="549">
        <v>1</v>
      </c>
      <c r="R9486" s="549">
        <v>95</v>
      </c>
      <c r="S9486" s="548"/>
      <c r="T9486" s="548"/>
      <c r="U9486" s="99"/>
    </row>
    <row r="9487" spans="1:21" ht="19.5" customHeight="1">
      <c r="A9487" s="545">
        <v>104342</v>
      </c>
      <c r="B9487" s="545" t="s">
        <v>10011</v>
      </c>
      <c r="C9487" s="545" t="s">
        <v>206</v>
      </c>
      <c r="D9487" s="546"/>
      <c r="E9487" s="171" t="str">
        <f t="shared" si="148"/>
        <v>1900</v>
      </c>
      <c r="F9487" s="547">
        <v>0</v>
      </c>
      <c r="G9487" s="548">
        <v>0</v>
      </c>
      <c r="H9487" s="547">
        <v>0</v>
      </c>
      <c r="I9487" s="545" t="s">
        <v>12973</v>
      </c>
      <c r="J9487" s="545"/>
      <c r="K9487" s="545" t="s">
        <v>19212</v>
      </c>
      <c r="L9487" s="545" t="s">
        <v>13413</v>
      </c>
      <c r="M9487" s="548" t="s">
        <v>13758</v>
      </c>
      <c r="N9487" s="545" t="s">
        <v>13413</v>
      </c>
      <c r="O9487" s="545" t="s">
        <v>13413</v>
      </c>
      <c r="P9487" s="549">
        <v>7072</v>
      </c>
      <c r="Q9487" s="549">
        <v>1</v>
      </c>
      <c r="R9487" s="549">
        <v>59</v>
      </c>
      <c r="S9487" s="548"/>
      <c r="T9487" s="548"/>
      <c r="U9487" s="99"/>
    </row>
    <row r="9488" spans="1:21" ht="19.5" customHeight="1">
      <c r="A9488" s="545">
        <v>104343</v>
      </c>
      <c r="B9488" s="545" t="s">
        <v>653</v>
      </c>
      <c r="C9488" s="545" t="s">
        <v>206</v>
      </c>
      <c r="D9488" s="546"/>
      <c r="E9488" s="171" t="str">
        <f t="shared" si="148"/>
        <v>1900</v>
      </c>
      <c r="F9488" s="547">
        <v>0</v>
      </c>
      <c r="G9488" s="548">
        <v>0</v>
      </c>
      <c r="H9488" s="547">
        <v>0</v>
      </c>
      <c r="I9488" s="545" t="s">
        <v>12684</v>
      </c>
      <c r="J9488" s="545"/>
      <c r="K9488" s="545" t="s">
        <v>13413</v>
      </c>
      <c r="L9488" s="545" t="s">
        <v>19213</v>
      </c>
      <c r="M9488" s="548" t="s">
        <v>13758</v>
      </c>
      <c r="N9488" s="545" t="s">
        <v>13413</v>
      </c>
      <c r="O9488" s="545" t="s">
        <v>13413</v>
      </c>
      <c r="P9488" s="549">
        <v>7073</v>
      </c>
      <c r="Q9488" s="549">
        <v>1</v>
      </c>
      <c r="R9488" s="549">
        <v>95</v>
      </c>
      <c r="S9488" s="548"/>
      <c r="T9488" s="548"/>
      <c r="U9488" s="99"/>
    </row>
    <row r="9489" spans="1:21" ht="19.5" customHeight="1">
      <c r="A9489" s="545">
        <v>104344</v>
      </c>
      <c r="B9489" s="545" t="s">
        <v>896</v>
      </c>
      <c r="C9489" s="545" t="s">
        <v>206</v>
      </c>
      <c r="D9489" s="546"/>
      <c r="E9489" s="171" t="str">
        <f t="shared" si="148"/>
        <v>1900</v>
      </c>
      <c r="F9489" s="547">
        <v>0</v>
      </c>
      <c r="G9489" s="548">
        <v>0</v>
      </c>
      <c r="H9489" s="547">
        <v>0</v>
      </c>
      <c r="I9489" s="545" t="s">
        <v>12684</v>
      </c>
      <c r="J9489" s="545"/>
      <c r="K9489" s="545" t="s">
        <v>13413</v>
      </c>
      <c r="L9489" s="545" t="s">
        <v>19214</v>
      </c>
      <c r="M9489" s="548" t="s">
        <v>13758</v>
      </c>
      <c r="N9489" s="545" t="s">
        <v>13413</v>
      </c>
      <c r="O9489" s="545" t="s">
        <v>13413</v>
      </c>
      <c r="P9489" s="549">
        <v>7074</v>
      </c>
      <c r="Q9489" s="549">
        <v>1</v>
      </c>
      <c r="R9489" s="549">
        <v>95</v>
      </c>
      <c r="S9489" s="548"/>
      <c r="T9489" s="548"/>
      <c r="U9489" s="99"/>
    </row>
    <row r="9490" spans="1:21" ht="19.5" customHeight="1">
      <c r="A9490" s="545">
        <v>104345</v>
      </c>
      <c r="B9490" s="545" t="s">
        <v>865</v>
      </c>
      <c r="C9490" s="545" t="s">
        <v>206</v>
      </c>
      <c r="D9490" s="546"/>
      <c r="E9490" s="171" t="str">
        <f t="shared" si="148"/>
        <v>1900</v>
      </c>
      <c r="F9490" s="547">
        <v>0</v>
      </c>
      <c r="G9490" s="548">
        <v>0</v>
      </c>
      <c r="H9490" s="547">
        <v>0</v>
      </c>
      <c r="I9490" s="545" t="s">
        <v>12684</v>
      </c>
      <c r="J9490" s="545"/>
      <c r="K9490" s="545" t="s">
        <v>13413</v>
      </c>
      <c r="L9490" s="545" t="s">
        <v>19215</v>
      </c>
      <c r="M9490" s="548" t="s">
        <v>13758</v>
      </c>
      <c r="N9490" s="545" t="s">
        <v>13413</v>
      </c>
      <c r="O9490" s="545" t="s">
        <v>13413</v>
      </c>
      <c r="P9490" s="549">
        <v>7075</v>
      </c>
      <c r="Q9490" s="549">
        <v>1</v>
      </c>
      <c r="R9490" s="549">
        <v>95</v>
      </c>
      <c r="S9490" s="548"/>
      <c r="T9490" s="548"/>
      <c r="U9490" s="99"/>
    </row>
    <row r="9491" spans="1:21" ht="19.5" customHeight="1">
      <c r="A9491" s="545">
        <v>104346</v>
      </c>
      <c r="B9491" s="545" t="s">
        <v>10010</v>
      </c>
      <c r="C9491" s="545" t="s">
        <v>216</v>
      </c>
      <c r="D9491" s="546"/>
      <c r="E9491" s="171" t="str">
        <f t="shared" si="148"/>
        <v>1900</v>
      </c>
      <c r="F9491" s="547">
        <v>0</v>
      </c>
      <c r="G9491" s="548">
        <v>0</v>
      </c>
      <c r="H9491" s="547">
        <v>0</v>
      </c>
      <c r="I9491" s="545" t="s">
        <v>12973</v>
      </c>
      <c r="J9491" s="545"/>
      <c r="K9491" s="545" t="s">
        <v>13413</v>
      </c>
      <c r="L9491" s="545" t="s">
        <v>13413</v>
      </c>
      <c r="M9491" s="548" t="s">
        <v>13758</v>
      </c>
      <c r="N9491" s="545" t="s">
        <v>13413</v>
      </c>
      <c r="O9491" s="545" t="s">
        <v>13413</v>
      </c>
      <c r="P9491" s="549">
        <v>7076</v>
      </c>
      <c r="Q9491" s="549">
        <v>1</v>
      </c>
      <c r="R9491" s="549">
        <v>59</v>
      </c>
      <c r="S9491" s="548"/>
      <c r="T9491" s="548"/>
      <c r="U9491" s="99"/>
    </row>
    <row r="9492" spans="1:21" ht="19.5" customHeight="1">
      <c r="A9492" s="545">
        <v>104347</v>
      </c>
      <c r="B9492" s="545" t="s">
        <v>4185</v>
      </c>
      <c r="C9492" s="545" t="s">
        <v>206</v>
      </c>
      <c r="D9492" s="546"/>
      <c r="E9492" s="171" t="str">
        <f t="shared" si="148"/>
        <v>1900</v>
      </c>
      <c r="F9492" s="547">
        <v>0</v>
      </c>
      <c r="G9492" s="548">
        <v>0</v>
      </c>
      <c r="H9492" s="547">
        <v>0</v>
      </c>
      <c r="I9492" s="545" t="s">
        <v>12973</v>
      </c>
      <c r="J9492" s="545"/>
      <c r="K9492" s="545" t="s">
        <v>13413</v>
      </c>
      <c r="L9492" s="545" t="s">
        <v>13413</v>
      </c>
      <c r="M9492" s="548" t="s">
        <v>13758</v>
      </c>
      <c r="N9492" s="545" t="s">
        <v>13413</v>
      </c>
      <c r="O9492" s="545" t="s">
        <v>13413</v>
      </c>
      <c r="P9492" s="549">
        <v>7077</v>
      </c>
      <c r="Q9492" s="549">
        <v>1</v>
      </c>
      <c r="R9492" s="549">
        <v>59</v>
      </c>
      <c r="S9492" s="548"/>
      <c r="T9492" s="548"/>
      <c r="U9492" s="99"/>
    </row>
    <row r="9493" spans="1:21" ht="19.5" customHeight="1">
      <c r="A9493" s="545">
        <v>104349</v>
      </c>
      <c r="B9493" s="545" t="s">
        <v>7958</v>
      </c>
      <c r="C9493" s="545" t="s">
        <v>216</v>
      </c>
      <c r="D9493" s="546">
        <v>43566</v>
      </c>
      <c r="E9493" s="171" t="str">
        <f t="shared" si="148"/>
        <v>2019</v>
      </c>
      <c r="F9493" s="547">
        <v>14092</v>
      </c>
      <c r="G9493" s="548">
        <v>0.19</v>
      </c>
      <c r="H9493" s="547">
        <v>11842.02</v>
      </c>
      <c r="I9493" s="545" t="s">
        <v>12973</v>
      </c>
      <c r="J9493" s="545" t="s">
        <v>13302</v>
      </c>
      <c r="K9493" s="545" t="s">
        <v>13413</v>
      </c>
      <c r="L9493" s="545" t="s">
        <v>13413</v>
      </c>
      <c r="M9493" s="548" t="s">
        <v>13758</v>
      </c>
      <c r="N9493" s="545" t="s">
        <v>13413</v>
      </c>
      <c r="O9493" s="545" t="s">
        <v>13413</v>
      </c>
      <c r="P9493" s="549">
        <v>7078</v>
      </c>
      <c r="Q9493" s="549">
        <v>1</v>
      </c>
      <c r="R9493" s="549">
        <v>59</v>
      </c>
      <c r="S9493" s="548">
        <v>2219</v>
      </c>
      <c r="T9493" s="548"/>
      <c r="U9493" s="99"/>
    </row>
    <row r="9494" spans="1:21" ht="19.5" customHeight="1">
      <c r="A9494" s="545">
        <v>104350</v>
      </c>
      <c r="B9494" s="545" t="s">
        <v>7952</v>
      </c>
      <c r="C9494" s="545" t="s">
        <v>216</v>
      </c>
      <c r="D9494" s="546">
        <v>43567</v>
      </c>
      <c r="E9494" s="171" t="str">
        <f t="shared" si="148"/>
        <v>2019</v>
      </c>
      <c r="F9494" s="547">
        <v>2858</v>
      </c>
      <c r="G9494" s="548">
        <v>0.19</v>
      </c>
      <c r="H9494" s="547">
        <v>2401.6799999999998</v>
      </c>
      <c r="I9494" s="545" t="s">
        <v>12973</v>
      </c>
      <c r="J9494" s="545" t="s">
        <v>13296</v>
      </c>
      <c r="K9494" s="545" t="s">
        <v>13413</v>
      </c>
      <c r="L9494" s="545" t="s">
        <v>13413</v>
      </c>
      <c r="M9494" s="548" t="s">
        <v>13758</v>
      </c>
      <c r="N9494" s="545" t="s">
        <v>13413</v>
      </c>
      <c r="O9494" s="545" t="s">
        <v>13413</v>
      </c>
      <c r="P9494" s="549">
        <v>7079</v>
      </c>
      <c r="Q9494" s="549">
        <v>1</v>
      </c>
      <c r="R9494" s="549">
        <v>59</v>
      </c>
      <c r="S9494" s="548">
        <v>2218</v>
      </c>
      <c r="T9494" s="548"/>
      <c r="U9494" s="99"/>
    </row>
    <row r="9495" spans="1:21" ht="19.5" customHeight="1">
      <c r="A9495" s="545">
        <v>104351</v>
      </c>
      <c r="B9495" s="545" t="s">
        <v>2354</v>
      </c>
      <c r="C9495" s="545" t="s">
        <v>216</v>
      </c>
      <c r="D9495" s="546">
        <v>44588</v>
      </c>
      <c r="E9495" s="171" t="str">
        <f t="shared" si="148"/>
        <v>2022</v>
      </c>
      <c r="F9495" s="547">
        <v>1461</v>
      </c>
      <c r="G9495" s="548">
        <v>0.19</v>
      </c>
      <c r="H9495" s="547">
        <v>1227.73</v>
      </c>
      <c r="I9495" s="545" t="s">
        <v>12637</v>
      </c>
      <c r="J9495" s="545" t="s">
        <v>13297</v>
      </c>
      <c r="K9495" s="545" t="s">
        <v>13413</v>
      </c>
      <c r="L9495" s="545" t="s">
        <v>13413</v>
      </c>
      <c r="M9495" s="548" t="s">
        <v>13758</v>
      </c>
      <c r="N9495" s="545" t="s">
        <v>13413</v>
      </c>
      <c r="O9495" s="545" t="s">
        <v>13413</v>
      </c>
      <c r="P9495" s="549">
        <v>7080</v>
      </c>
      <c r="Q9495" s="549">
        <v>1</v>
      </c>
      <c r="R9495" s="549">
        <v>13</v>
      </c>
      <c r="S9495" s="548">
        <v>2257</v>
      </c>
      <c r="T9495" s="548"/>
      <c r="U9495" s="99"/>
    </row>
    <row r="9496" spans="1:21" ht="19.5" customHeight="1">
      <c r="A9496" s="545">
        <v>104352</v>
      </c>
      <c r="B9496" s="545" t="s">
        <v>4437</v>
      </c>
      <c r="C9496" s="545" t="s">
        <v>216</v>
      </c>
      <c r="D9496" s="546"/>
      <c r="E9496" s="171" t="str">
        <f t="shared" si="148"/>
        <v>1900</v>
      </c>
      <c r="F9496" s="547">
        <v>0</v>
      </c>
      <c r="G9496" s="548">
        <v>0</v>
      </c>
      <c r="H9496" s="547">
        <v>0</v>
      </c>
      <c r="I9496" s="545" t="s">
        <v>12973</v>
      </c>
      <c r="J9496" s="545"/>
      <c r="K9496" s="545" t="s">
        <v>13413</v>
      </c>
      <c r="L9496" s="545" t="s">
        <v>13413</v>
      </c>
      <c r="M9496" s="548" t="s">
        <v>13758</v>
      </c>
      <c r="N9496" s="545" t="s">
        <v>13413</v>
      </c>
      <c r="O9496" s="545" t="s">
        <v>13413</v>
      </c>
      <c r="P9496" s="549">
        <v>7081</v>
      </c>
      <c r="Q9496" s="549">
        <v>1</v>
      </c>
      <c r="R9496" s="549">
        <v>59</v>
      </c>
      <c r="S9496" s="548"/>
      <c r="T9496" s="548"/>
      <c r="U9496" s="99"/>
    </row>
    <row r="9497" spans="1:21" ht="19.5" customHeight="1">
      <c r="A9497" s="545">
        <v>104353</v>
      </c>
      <c r="B9497" s="545" t="s">
        <v>4131</v>
      </c>
      <c r="C9497" s="545" t="s">
        <v>216</v>
      </c>
      <c r="D9497" s="546"/>
      <c r="E9497" s="171" t="str">
        <f t="shared" si="148"/>
        <v>1900</v>
      </c>
      <c r="F9497" s="547">
        <v>0</v>
      </c>
      <c r="G9497" s="548">
        <v>0</v>
      </c>
      <c r="H9497" s="547">
        <v>0</v>
      </c>
      <c r="I9497" s="545" t="s">
        <v>12973</v>
      </c>
      <c r="J9497" s="545"/>
      <c r="K9497" s="545" t="s">
        <v>13413</v>
      </c>
      <c r="L9497" s="545" t="s">
        <v>13413</v>
      </c>
      <c r="M9497" s="548" t="s">
        <v>13758</v>
      </c>
      <c r="N9497" s="545" t="s">
        <v>13413</v>
      </c>
      <c r="O9497" s="545" t="s">
        <v>13413</v>
      </c>
      <c r="P9497" s="549">
        <v>7082</v>
      </c>
      <c r="Q9497" s="549">
        <v>1</v>
      </c>
      <c r="R9497" s="549">
        <v>59</v>
      </c>
      <c r="S9497" s="548"/>
      <c r="T9497" s="548"/>
      <c r="U9497" s="99"/>
    </row>
    <row r="9498" spans="1:21" ht="19.5" customHeight="1">
      <c r="A9498" s="545">
        <v>104354</v>
      </c>
      <c r="B9498" s="545" t="s">
        <v>6214</v>
      </c>
      <c r="C9498" s="545" t="s">
        <v>216</v>
      </c>
      <c r="D9498" s="546">
        <v>45708</v>
      </c>
      <c r="E9498" s="171" t="str">
        <f t="shared" si="148"/>
        <v>2025</v>
      </c>
      <c r="F9498" s="547">
        <v>3447.86</v>
      </c>
      <c r="G9498" s="548">
        <v>0.19</v>
      </c>
      <c r="H9498" s="547">
        <v>2897.36</v>
      </c>
      <c r="I9498" s="545" t="s">
        <v>12637</v>
      </c>
      <c r="J9498" s="545" t="s">
        <v>13307</v>
      </c>
      <c r="K9498" s="545" t="s">
        <v>13413</v>
      </c>
      <c r="L9498" s="545" t="s">
        <v>13413</v>
      </c>
      <c r="M9498" s="548" t="s">
        <v>13758</v>
      </c>
      <c r="N9498" s="545" t="s">
        <v>13413</v>
      </c>
      <c r="O9498" s="545" t="s">
        <v>13413</v>
      </c>
      <c r="P9498" s="549">
        <v>7083</v>
      </c>
      <c r="Q9498" s="549">
        <v>1</v>
      </c>
      <c r="R9498" s="549">
        <v>13</v>
      </c>
      <c r="S9498" s="548">
        <v>2228</v>
      </c>
      <c r="T9498" s="548"/>
      <c r="U9498" s="99"/>
    </row>
    <row r="9499" spans="1:21" ht="19.5" customHeight="1">
      <c r="A9499" s="545">
        <v>104355</v>
      </c>
      <c r="B9499" s="545" t="s">
        <v>2066</v>
      </c>
      <c r="C9499" s="545" t="s">
        <v>216</v>
      </c>
      <c r="D9499" s="546">
        <v>45708</v>
      </c>
      <c r="E9499" s="171" t="str">
        <f t="shared" si="148"/>
        <v>2025</v>
      </c>
      <c r="F9499" s="547">
        <v>1172.18</v>
      </c>
      <c r="G9499" s="548">
        <v>0.19</v>
      </c>
      <c r="H9499" s="547">
        <v>985.02</v>
      </c>
      <c r="I9499" s="545" t="s">
        <v>12637</v>
      </c>
      <c r="J9499" s="545" t="s">
        <v>13307</v>
      </c>
      <c r="K9499" s="545" t="s">
        <v>13413</v>
      </c>
      <c r="L9499" s="545" t="s">
        <v>13413</v>
      </c>
      <c r="M9499" s="548" t="s">
        <v>13758</v>
      </c>
      <c r="N9499" s="545" t="s">
        <v>13413</v>
      </c>
      <c r="O9499" s="545" t="s">
        <v>13413</v>
      </c>
      <c r="P9499" s="549">
        <v>7084</v>
      </c>
      <c r="Q9499" s="549">
        <v>1</v>
      </c>
      <c r="R9499" s="549">
        <v>13</v>
      </c>
      <c r="S9499" s="548">
        <v>2228</v>
      </c>
      <c r="T9499" s="548"/>
      <c r="U9499" s="99"/>
    </row>
    <row r="9500" spans="1:21" ht="19.5" customHeight="1">
      <c r="A9500" s="545">
        <v>104356</v>
      </c>
      <c r="B9500" s="545" t="s">
        <v>6213</v>
      </c>
      <c r="C9500" s="545" t="s">
        <v>209</v>
      </c>
      <c r="D9500" s="546">
        <v>45708</v>
      </c>
      <c r="E9500" s="171" t="str">
        <f t="shared" si="148"/>
        <v>2025</v>
      </c>
      <c r="F9500" s="547">
        <v>43239.51</v>
      </c>
      <c r="G9500" s="548">
        <v>0.19</v>
      </c>
      <c r="H9500" s="547">
        <v>36335.72</v>
      </c>
      <c r="I9500" s="545" t="s">
        <v>12652</v>
      </c>
      <c r="J9500" s="545" t="s">
        <v>13307</v>
      </c>
      <c r="K9500" s="545" t="s">
        <v>13413</v>
      </c>
      <c r="L9500" s="545" t="s">
        <v>13413</v>
      </c>
      <c r="M9500" s="548" t="s">
        <v>13758</v>
      </c>
      <c r="N9500" s="545" t="s">
        <v>13413</v>
      </c>
      <c r="O9500" s="545" t="s">
        <v>13413</v>
      </c>
      <c r="P9500" s="549">
        <v>7085</v>
      </c>
      <c r="Q9500" s="549">
        <v>1</v>
      </c>
      <c r="R9500" s="549">
        <v>134</v>
      </c>
      <c r="S9500" s="548">
        <v>2228</v>
      </c>
      <c r="T9500" s="548"/>
      <c r="U9500" s="99"/>
    </row>
    <row r="9501" spans="1:21" ht="19.5" customHeight="1">
      <c r="A9501" s="545">
        <v>104357</v>
      </c>
      <c r="B9501" s="545" t="s">
        <v>6212</v>
      </c>
      <c r="C9501" s="545" t="s">
        <v>216</v>
      </c>
      <c r="D9501" s="546">
        <v>45708</v>
      </c>
      <c r="E9501" s="171" t="str">
        <f t="shared" si="148"/>
        <v>2025</v>
      </c>
      <c r="F9501" s="547">
        <v>6237.57</v>
      </c>
      <c r="G9501" s="548">
        <v>0.19</v>
      </c>
      <c r="H9501" s="547">
        <v>5241.66</v>
      </c>
      <c r="I9501" s="545" t="s">
        <v>12637</v>
      </c>
      <c r="J9501" s="545" t="s">
        <v>13307</v>
      </c>
      <c r="K9501" s="545" t="s">
        <v>13413</v>
      </c>
      <c r="L9501" s="545" t="s">
        <v>13413</v>
      </c>
      <c r="M9501" s="548" t="s">
        <v>13758</v>
      </c>
      <c r="N9501" s="545" t="s">
        <v>13413</v>
      </c>
      <c r="O9501" s="545" t="s">
        <v>13413</v>
      </c>
      <c r="P9501" s="549">
        <v>7086</v>
      </c>
      <c r="Q9501" s="549">
        <v>1</v>
      </c>
      <c r="R9501" s="549">
        <v>13</v>
      </c>
      <c r="S9501" s="548">
        <v>2228</v>
      </c>
      <c r="T9501" s="548"/>
      <c r="U9501" s="99"/>
    </row>
    <row r="9502" spans="1:21" ht="19.5" customHeight="1">
      <c r="A9502" s="545">
        <v>104358</v>
      </c>
      <c r="B9502" s="545" t="s">
        <v>4436</v>
      </c>
      <c r="C9502" s="545" t="s">
        <v>216</v>
      </c>
      <c r="D9502" s="546">
        <v>45708</v>
      </c>
      <c r="E9502" s="171" t="str">
        <f t="shared" si="148"/>
        <v>2025</v>
      </c>
      <c r="F9502" s="547">
        <v>1479.58</v>
      </c>
      <c r="G9502" s="548">
        <v>0.19</v>
      </c>
      <c r="H9502" s="547">
        <v>1243.3399999999999</v>
      </c>
      <c r="I9502" s="545" t="s">
        <v>12973</v>
      </c>
      <c r="J9502" s="545" t="s">
        <v>13307</v>
      </c>
      <c r="K9502" s="545" t="s">
        <v>13413</v>
      </c>
      <c r="L9502" s="545" t="s">
        <v>13413</v>
      </c>
      <c r="M9502" s="548" t="s">
        <v>13758</v>
      </c>
      <c r="N9502" s="545" t="s">
        <v>13413</v>
      </c>
      <c r="O9502" s="545" t="s">
        <v>13413</v>
      </c>
      <c r="P9502" s="549">
        <v>7087</v>
      </c>
      <c r="Q9502" s="549">
        <v>1</v>
      </c>
      <c r="R9502" s="549">
        <v>59</v>
      </c>
      <c r="S9502" s="548">
        <v>2228</v>
      </c>
      <c r="T9502" s="548"/>
      <c r="U9502" s="99"/>
    </row>
    <row r="9503" spans="1:21" ht="19.5" customHeight="1">
      <c r="A9503" s="545">
        <v>104359</v>
      </c>
      <c r="B9503" s="545" t="s">
        <v>2355</v>
      </c>
      <c r="C9503" s="545" t="s">
        <v>216</v>
      </c>
      <c r="D9503" s="546">
        <v>45708</v>
      </c>
      <c r="E9503" s="171" t="str">
        <f t="shared" si="148"/>
        <v>2025</v>
      </c>
      <c r="F9503" s="547">
        <v>4436.7</v>
      </c>
      <c r="G9503" s="548">
        <v>0.19</v>
      </c>
      <c r="H9503" s="547">
        <v>3728.32</v>
      </c>
      <c r="I9503" s="545" t="s">
        <v>12652</v>
      </c>
      <c r="J9503" s="545" t="s">
        <v>13307</v>
      </c>
      <c r="K9503" s="545" t="s">
        <v>13413</v>
      </c>
      <c r="L9503" s="545" t="s">
        <v>13413</v>
      </c>
      <c r="M9503" s="548" t="s">
        <v>13758</v>
      </c>
      <c r="N9503" s="545" t="s">
        <v>13413</v>
      </c>
      <c r="O9503" s="545" t="s">
        <v>13413</v>
      </c>
      <c r="P9503" s="549">
        <v>7088</v>
      </c>
      <c r="Q9503" s="549">
        <v>1</v>
      </c>
      <c r="R9503" s="549">
        <v>134</v>
      </c>
      <c r="S9503" s="548">
        <v>2228</v>
      </c>
      <c r="T9503" s="548"/>
      <c r="U9503" s="99"/>
    </row>
    <row r="9504" spans="1:21" ht="19.5" customHeight="1">
      <c r="A9504" s="545">
        <v>104360</v>
      </c>
      <c r="B9504" s="545" t="s">
        <v>2329</v>
      </c>
      <c r="C9504" s="545" t="s">
        <v>209</v>
      </c>
      <c r="D9504" s="546">
        <v>46078</v>
      </c>
      <c r="E9504" s="171" t="str">
        <f t="shared" si="148"/>
        <v>2026</v>
      </c>
      <c r="F9504" s="547">
        <v>57305</v>
      </c>
      <c r="G9504" s="548">
        <v>0.19</v>
      </c>
      <c r="H9504" s="547">
        <v>48155.46</v>
      </c>
      <c r="I9504" s="545" t="s">
        <v>12637</v>
      </c>
      <c r="J9504" s="545" t="s">
        <v>13298</v>
      </c>
      <c r="K9504" s="545" t="s">
        <v>13413</v>
      </c>
      <c r="L9504" s="545" t="s">
        <v>13413</v>
      </c>
      <c r="M9504" s="548" t="s">
        <v>13758</v>
      </c>
      <c r="N9504" s="545" t="s">
        <v>13413</v>
      </c>
      <c r="O9504" s="545" t="s">
        <v>13413</v>
      </c>
      <c r="P9504" s="549">
        <v>7089</v>
      </c>
      <c r="Q9504" s="549">
        <v>1</v>
      </c>
      <c r="R9504" s="549">
        <v>13</v>
      </c>
      <c r="S9504" s="548">
        <v>1012</v>
      </c>
      <c r="T9504" s="548"/>
      <c r="U9504" s="99"/>
    </row>
    <row r="9505" spans="1:21" ht="19.5" customHeight="1">
      <c r="A9505" s="545">
        <v>104361</v>
      </c>
      <c r="B9505" s="545" t="s">
        <v>4433</v>
      </c>
      <c r="C9505" s="545" t="s">
        <v>216</v>
      </c>
      <c r="D9505" s="546">
        <v>45708</v>
      </c>
      <c r="E9505" s="171" t="str">
        <f t="shared" si="148"/>
        <v>2025</v>
      </c>
      <c r="F9505" s="547">
        <v>3469.36</v>
      </c>
      <c r="G9505" s="548">
        <v>0.19</v>
      </c>
      <c r="H9505" s="547">
        <v>2915.43</v>
      </c>
      <c r="I9505" s="545" t="s">
        <v>12973</v>
      </c>
      <c r="J9505" s="545" t="s">
        <v>13307</v>
      </c>
      <c r="K9505" s="545" t="s">
        <v>13413</v>
      </c>
      <c r="L9505" s="545" t="s">
        <v>13413</v>
      </c>
      <c r="M9505" s="548" t="s">
        <v>13758</v>
      </c>
      <c r="N9505" s="545" t="s">
        <v>13413</v>
      </c>
      <c r="O9505" s="545" t="s">
        <v>13413</v>
      </c>
      <c r="P9505" s="549">
        <v>7090</v>
      </c>
      <c r="Q9505" s="549">
        <v>1</v>
      </c>
      <c r="R9505" s="549">
        <v>59</v>
      </c>
      <c r="S9505" s="548">
        <v>2228</v>
      </c>
      <c r="T9505" s="548"/>
      <c r="U9505" s="99"/>
    </row>
    <row r="9506" spans="1:21" ht="19.5" customHeight="1">
      <c r="A9506" s="545">
        <v>104362</v>
      </c>
      <c r="B9506" s="545" t="s">
        <v>4132</v>
      </c>
      <c r="C9506" s="545" t="s">
        <v>216</v>
      </c>
      <c r="D9506" s="546"/>
      <c r="E9506" s="171" t="str">
        <f t="shared" si="148"/>
        <v>1900</v>
      </c>
      <c r="F9506" s="547">
        <v>0</v>
      </c>
      <c r="G9506" s="548">
        <v>0</v>
      </c>
      <c r="H9506" s="547">
        <v>0</v>
      </c>
      <c r="I9506" s="545" t="s">
        <v>12973</v>
      </c>
      <c r="J9506" s="545"/>
      <c r="K9506" s="545" t="s">
        <v>13413</v>
      </c>
      <c r="L9506" s="545" t="s">
        <v>13413</v>
      </c>
      <c r="M9506" s="548" t="s">
        <v>13758</v>
      </c>
      <c r="N9506" s="545" t="s">
        <v>13413</v>
      </c>
      <c r="O9506" s="545" t="s">
        <v>13413</v>
      </c>
      <c r="P9506" s="549">
        <v>7091</v>
      </c>
      <c r="Q9506" s="549">
        <v>1</v>
      </c>
      <c r="R9506" s="549">
        <v>59</v>
      </c>
      <c r="S9506" s="548"/>
      <c r="T9506" s="548"/>
      <c r="U9506" s="99"/>
    </row>
    <row r="9507" spans="1:21" ht="19.5" customHeight="1">
      <c r="A9507" s="545">
        <v>104363</v>
      </c>
      <c r="B9507" s="545" t="s">
        <v>10009</v>
      </c>
      <c r="C9507" s="545" t="s">
        <v>216</v>
      </c>
      <c r="D9507" s="546"/>
      <c r="E9507" s="171" t="str">
        <f t="shared" si="148"/>
        <v>1900</v>
      </c>
      <c r="F9507" s="547">
        <v>0</v>
      </c>
      <c r="G9507" s="548">
        <v>0</v>
      </c>
      <c r="H9507" s="547">
        <v>0</v>
      </c>
      <c r="I9507" s="545" t="s">
        <v>12973</v>
      </c>
      <c r="J9507" s="545"/>
      <c r="K9507" s="545" t="s">
        <v>13413</v>
      </c>
      <c r="L9507" s="545" t="s">
        <v>13413</v>
      </c>
      <c r="M9507" s="548" t="s">
        <v>13758</v>
      </c>
      <c r="N9507" s="545" t="s">
        <v>13413</v>
      </c>
      <c r="O9507" s="545" t="s">
        <v>13413</v>
      </c>
      <c r="P9507" s="549">
        <v>7092</v>
      </c>
      <c r="Q9507" s="549">
        <v>1</v>
      </c>
      <c r="R9507" s="549">
        <v>59</v>
      </c>
      <c r="S9507" s="548"/>
      <c r="T9507" s="548"/>
      <c r="U9507" s="99"/>
    </row>
    <row r="9508" spans="1:21" ht="19.5" customHeight="1">
      <c r="A9508" s="545">
        <v>104364</v>
      </c>
      <c r="B9508" s="545" t="s">
        <v>4434</v>
      </c>
      <c r="C9508" s="545" t="s">
        <v>216</v>
      </c>
      <c r="D9508" s="546">
        <v>46052</v>
      </c>
      <c r="E9508" s="171" t="str">
        <f t="shared" si="148"/>
        <v>2026</v>
      </c>
      <c r="F9508" s="547">
        <v>7405</v>
      </c>
      <c r="G9508" s="548">
        <v>0.19</v>
      </c>
      <c r="H9508" s="547">
        <v>6222.69</v>
      </c>
      <c r="I9508" s="545" t="s">
        <v>12973</v>
      </c>
      <c r="J9508" s="545" t="s">
        <v>13307</v>
      </c>
      <c r="K9508" s="545" t="s">
        <v>13413</v>
      </c>
      <c r="L9508" s="545" t="s">
        <v>13413</v>
      </c>
      <c r="M9508" s="548" t="s">
        <v>13758</v>
      </c>
      <c r="N9508" s="545" t="s">
        <v>13413</v>
      </c>
      <c r="O9508" s="545" t="s">
        <v>13413</v>
      </c>
      <c r="P9508" s="549">
        <v>7093</v>
      </c>
      <c r="Q9508" s="549">
        <v>1</v>
      </c>
      <c r="R9508" s="549">
        <v>59</v>
      </c>
      <c r="S9508" s="548">
        <v>2228</v>
      </c>
      <c r="T9508" s="548"/>
      <c r="U9508" s="99"/>
    </row>
    <row r="9509" spans="1:21" ht="19.5" customHeight="1">
      <c r="A9509" s="545">
        <v>104365</v>
      </c>
      <c r="B9509" s="545" t="s">
        <v>6211</v>
      </c>
      <c r="C9509" s="545" t="s">
        <v>209</v>
      </c>
      <c r="D9509" s="546">
        <v>45708</v>
      </c>
      <c r="E9509" s="171" t="str">
        <f t="shared" si="148"/>
        <v>2025</v>
      </c>
      <c r="F9509" s="547">
        <v>24622.09</v>
      </c>
      <c r="G9509" s="548">
        <v>0.19</v>
      </c>
      <c r="H9509" s="547">
        <v>20690.830000000002</v>
      </c>
      <c r="I9509" s="545" t="s">
        <v>12973</v>
      </c>
      <c r="J9509" s="545" t="s">
        <v>13307</v>
      </c>
      <c r="K9509" s="545" t="s">
        <v>13413</v>
      </c>
      <c r="L9509" s="545" t="s">
        <v>13413</v>
      </c>
      <c r="M9509" s="548" t="s">
        <v>13758</v>
      </c>
      <c r="N9509" s="545" t="s">
        <v>13413</v>
      </c>
      <c r="O9509" s="545" t="s">
        <v>13413</v>
      </c>
      <c r="P9509" s="549">
        <v>7094</v>
      </c>
      <c r="Q9509" s="549">
        <v>1</v>
      </c>
      <c r="R9509" s="549">
        <v>59</v>
      </c>
      <c r="S9509" s="548">
        <v>2228</v>
      </c>
      <c r="T9509" s="548"/>
      <c r="U9509" s="99"/>
    </row>
    <row r="9510" spans="1:21" ht="19.5" customHeight="1">
      <c r="A9510" s="545">
        <v>104366</v>
      </c>
      <c r="B9510" s="545" t="s">
        <v>4134</v>
      </c>
      <c r="C9510" s="545" t="s">
        <v>216</v>
      </c>
      <c r="D9510" s="546">
        <v>45708</v>
      </c>
      <c r="E9510" s="171" t="str">
        <f t="shared" si="148"/>
        <v>2025</v>
      </c>
      <c r="F9510" s="547">
        <v>6572.03</v>
      </c>
      <c r="G9510" s="548">
        <v>0.19</v>
      </c>
      <c r="H9510" s="547">
        <v>5522.71</v>
      </c>
      <c r="I9510" s="545" t="s">
        <v>12973</v>
      </c>
      <c r="J9510" s="545" t="s">
        <v>13307</v>
      </c>
      <c r="K9510" s="545" t="s">
        <v>13413</v>
      </c>
      <c r="L9510" s="545" t="s">
        <v>13413</v>
      </c>
      <c r="M9510" s="548" t="s">
        <v>13758</v>
      </c>
      <c r="N9510" s="545" t="s">
        <v>13413</v>
      </c>
      <c r="O9510" s="545" t="s">
        <v>13413</v>
      </c>
      <c r="P9510" s="549">
        <v>7095</v>
      </c>
      <c r="Q9510" s="549">
        <v>1</v>
      </c>
      <c r="R9510" s="549">
        <v>59</v>
      </c>
      <c r="S9510" s="548">
        <v>2228</v>
      </c>
      <c r="T9510" s="548"/>
      <c r="U9510" s="99"/>
    </row>
    <row r="9511" spans="1:21" ht="19.5" customHeight="1">
      <c r="A9511" s="545">
        <v>104367</v>
      </c>
      <c r="B9511" s="545" t="s">
        <v>6210</v>
      </c>
      <c r="C9511" s="545" t="s">
        <v>209</v>
      </c>
      <c r="D9511" s="546">
        <v>46052</v>
      </c>
      <c r="E9511" s="171" t="str">
        <f t="shared" si="148"/>
        <v>2026</v>
      </c>
      <c r="F9511" s="547">
        <v>2785</v>
      </c>
      <c r="G9511" s="548">
        <v>0.19</v>
      </c>
      <c r="H9511" s="547">
        <v>2340.34</v>
      </c>
      <c r="I9511" s="545" t="s">
        <v>12675</v>
      </c>
      <c r="J9511" s="545" t="s">
        <v>13307</v>
      </c>
      <c r="K9511" s="545" t="s">
        <v>13413</v>
      </c>
      <c r="L9511" s="545" t="s">
        <v>13413</v>
      </c>
      <c r="M9511" s="548" t="s">
        <v>13758</v>
      </c>
      <c r="N9511" s="545" t="s">
        <v>13413</v>
      </c>
      <c r="O9511" s="545" t="s">
        <v>13413</v>
      </c>
      <c r="P9511" s="549">
        <v>7096</v>
      </c>
      <c r="Q9511" s="549">
        <v>1</v>
      </c>
      <c r="R9511" s="549">
        <v>15</v>
      </c>
      <c r="S9511" s="548">
        <v>2228</v>
      </c>
      <c r="T9511" s="548"/>
      <c r="U9511" s="99"/>
    </row>
    <row r="9512" spans="1:21" ht="19.5" customHeight="1">
      <c r="A9512" s="545">
        <v>104368</v>
      </c>
      <c r="B9512" s="545" t="s">
        <v>2328</v>
      </c>
      <c r="C9512" s="545" t="s">
        <v>209</v>
      </c>
      <c r="D9512" s="546">
        <v>46057</v>
      </c>
      <c r="E9512" s="171" t="str">
        <f t="shared" si="148"/>
        <v>2026</v>
      </c>
      <c r="F9512" s="547">
        <v>15250</v>
      </c>
      <c r="G9512" s="548">
        <v>0.19</v>
      </c>
      <c r="H9512" s="547">
        <v>12815.13</v>
      </c>
      <c r="I9512" s="545" t="s">
        <v>12637</v>
      </c>
      <c r="J9512" s="545" t="s">
        <v>13296</v>
      </c>
      <c r="K9512" s="545" t="s">
        <v>13413</v>
      </c>
      <c r="L9512" s="545" t="s">
        <v>13413</v>
      </c>
      <c r="M9512" s="548" t="s">
        <v>13758</v>
      </c>
      <c r="N9512" s="545" t="s">
        <v>13413</v>
      </c>
      <c r="O9512" s="545" t="s">
        <v>13413</v>
      </c>
      <c r="P9512" s="549">
        <v>7097</v>
      </c>
      <c r="Q9512" s="549">
        <v>1</v>
      </c>
      <c r="R9512" s="549">
        <v>13</v>
      </c>
      <c r="S9512" s="548">
        <v>2218</v>
      </c>
      <c r="T9512" s="548"/>
      <c r="U9512" s="99"/>
    </row>
    <row r="9513" spans="1:21" ht="19.5" customHeight="1">
      <c r="A9513" s="545">
        <v>104369</v>
      </c>
      <c r="B9513" s="545" t="s">
        <v>4133</v>
      </c>
      <c r="C9513" s="545" t="s">
        <v>216</v>
      </c>
      <c r="D9513" s="546"/>
      <c r="E9513" s="171" t="str">
        <f t="shared" si="148"/>
        <v>1900</v>
      </c>
      <c r="F9513" s="547">
        <v>0</v>
      </c>
      <c r="G9513" s="548">
        <v>0</v>
      </c>
      <c r="H9513" s="547">
        <v>0</v>
      </c>
      <c r="I9513" s="545" t="s">
        <v>12973</v>
      </c>
      <c r="J9513" s="545"/>
      <c r="K9513" s="545" t="s">
        <v>13413</v>
      </c>
      <c r="L9513" s="545" t="s">
        <v>13413</v>
      </c>
      <c r="M9513" s="548" t="s">
        <v>13758</v>
      </c>
      <c r="N9513" s="545" t="s">
        <v>13413</v>
      </c>
      <c r="O9513" s="545" t="s">
        <v>13413</v>
      </c>
      <c r="P9513" s="549">
        <v>7098</v>
      </c>
      <c r="Q9513" s="549">
        <v>1</v>
      </c>
      <c r="R9513" s="549">
        <v>59</v>
      </c>
      <c r="S9513" s="548"/>
      <c r="T9513" s="548"/>
      <c r="U9513" s="99"/>
    </row>
    <row r="9514" spans="1:21" ht="19.5" customHeight="1">
      <c r="A9514" s="545">
        <v>104370</v>
      </c>
      <c r="B9514" s="545" t="s">
        <v>4435</v>
      </c>
      <c r="C9514" s="545" t="s">
        <v>216</v>
      </c>
      <c r="D9514" s="546">
        <v>46052</v>
      </c>
      <c r="E9514" s="171" t="str">
        <f t="shared" si="148"/>
        <v>2026</v>
      </c>
      <c r="F9514" s="547">
        <v>1246</v>
      </c>
      <c r="G9514" s="548">
        <v>0.19</v>
      </c>
      <c r="H9514" s="547">
        <v>1047.06</v>
      </c>
      <c r="I9514" s="545" t="s">
        <v>12973</v>
      </c>
      <c r="J9514" s="545" t="s">
        <v>13307</v>
      </c>
      <c r="K9514" s="545" t="s">
        <v>13413</v>
      </c>
      <c r="L9514" s="545" t="s">
        <v>13413</v>
      </c>
      <c r="M9514" s="548" t="s">
        <v>13758</v>
      </c>
      <c r="N9514" s="545" t="s">
        <v>13413</v>
      </c>
      <c r="O9514" s="545" t="s">
        <v>13413</v>
      </c>
      <c r="P9514" s="549">
        <v>7099</v>
      </c>
      <c r="Q9514" s="549">
        <v>1</v>
      </c>
      <c r="R9514" s="549">
        <v>59</v>
      </c>
      <c r="S9514" s="548">
        <v>2228</v>
      </c>
      <c r="T9514" s="548"/>
      <c r="U9514" s="99"/>
    </row>
    <row r="9515" spans="1:21" ht="19.5" customHeight="1">
      <c r="A9515" s="545">
        <v>104371</v>
      </c>
      <c r="B9515" s="545" t="s">
        <v>4313</v>
      </c>
      <c r="C9515" s="545" t="s">
        <v>216</v>
      </c>
      <c r="D9515" s="546"/>
      <c r="E9515" s="171" t="str">
        <f t="shared" si="148"/>
        <v>1900</v>
      </c>
      <c r="F9515" s="547">
        <v>0</v>
      </c>
      <c r="G9515" s="548">
        <v>0</v>
      </c>
      <c r="H9515" s="547">
        <v>0</v>
      </c>
      <c r="I9515" s="545" t="s">
        <v>12973</v>
      </c>
      <c r="J9515" s="545"/>
      <c r="K9515" s="545" t="s">
        <v>13413</v>
      </c>
      <c r="L9515" s="545" t="s">
        <v>13413</v>
      </c>
      <c r="M9515" s="548" t="s">
        <v>13758</v>
      </c>
      <c r="N9515" s="545" t="s">
        <v>13413</v>
      </c>
      <c r="O9515" s="545" t="s">
        <v>13413</v>
      </c>
      <c r="P9515" s="549">
        <v>7100</v>
      </c>
      <c r="Q9515" s="549">
        <v>1</v>
      </c>
      <c r="R9515" s="549">
        <v>59</v>
      </c>
      <c r="S9515" s="548"/>
      <c r="T9515" s="548"/>
      <c r="U9515" s="99"/>
    </row>
    <row r="9516" spans="1:21" ht="19.5" customHeight="1">
      <c r="A9516" s="545">
        <v>104372</v>
      </c>
      <c r="B9516" s="545" t="s">
        <v>8240</v>
      </c>
      <c r="C9516" s="545" t="s">
        <v>311</v>
      </c>
      <c r="D9516" s="546">
        <v>45062</v>
      </c>
      <c r="E9516" s="171" t="str">
        <f t="shared" si="148"/>
        <v>2023</v>
      </c>
      <c r="F9516" s="547">
        <v>72252</v>
      </c>
      <c r="G9516" s="548">
        <v>0.19</v>
      </c>
      <c r="H9516" s="547">
        <v>60715.97</v>
      </c>
      <c r="I9516" s="545" t="s">
        <v>12654</v>
      </c>
      <c r="J9516" s="545" t="s">
        <v>13296</v>
      </c>
      <c r="K9516" s="545" t="s">
        <v>13413</v>
      </c>
      <c r="L9516" s="545" t="s">
        <v>13413</v>
      </c>
      <c r="M9516" s="548" t="s">
        <v>13758</v>
      </c>
      <c r="N9516" s="545" t="s">
        <v>13413</v>
      </c>
      <c r="O9516" s="545" t="s">
        <v>13413</v>
      </c>
      <c r="P9516" s="549">
        <v>7101</v>
      </c>
      <c r="Q9516" s="549">
        <v>1</v>
      </c>
      <c r="R9516" s="549">
        <v>2</v>
      </c>
      <c r="S9516" s="548">
        <v>2218</v>
      </c>
      <c r="T9516" s="548"/>
      <c r="U9516" s="99"/>
    </row>
    <row r="9517" spans="1:21" ht="19.5" customHeight="1">
      <c r="A9517" s="545">
        <v>104373</v>
      </c>
      <c r="B9517" s="545" t="s">
        <v>4207</v>
      </c>
      <c r="C9517" s="545" t="s">
        <v>216</v>
      </c>
      <c r="D9517" s="546"/>
      <c r="E9517" s="171" t="str">
        <f t="shared" si="148"/>
        <v>1900</v>
      </c>
      <c r="F9517" s="547">
        <v>0</v>
      </c>
      <c r="G9517" s="548">
        <v>0</v>
      </c>
      <c r="H9517" s="547">
        <v>0</v>
      </c>
      <c r="I9517" s="545" t="s">
        <v>12973</v>
      </c>
      <c r="J9517" s="545"/>
      <c r="K9517" s="545" t="s">
        <v>13413</v>
      </c>
      <c r="L9517" s="545" t="s">
        <v>13413</v>
      </c>
      <c r="M9517" s="548" t="s">
        <v>13758</v>
      </c>
      <c r="N9517" s="545" t="s">
        <v>13413</v>
      </c>
      <c r="O9517" s="545" t="s">
        <v>13413</v>
      </c>
      <c r="P9517" s="549">
        <v>7102</v>
      </c>
      <c r="Q9517" s="549">
        <v>1</v>
      </c>
      <c r="R9517" s="549">
        <v>59</v>
      </c>
      <c r="S9517" s="548"/>
      <c r="T9517" s="548"/>
      <c r="U9517" s="99"/>
    </row>
    <row r="9518" spans="1:21" ht="19.5" customHeight="1">
      <c r="A9518" s="545">
        <v>104374</v>
      </c>
      <c r="B9518" s="545" t="s">
        <v>4209</v>
      </c>
      <c r="C9518" s="545" t="s">
        <v>216</v>
      </c>
      <c r="D9518" s="546">
        <v>46052</v>
      </c>
      <c r="E9518" s="171" t="str">
        <f t="shared" si="148"/>
        <v>2026</v>
      </c>
      <c r="F9518" s="547">
        <v>45008</v>
      </c>
      <c r="G9518" s="548">
        <v>0.19</v>
      </c>
      <c r="H9518" s="547">
        <v>37821.85</v>
      </c>
      <c r="I9518" s="545" t="s">
        <v>12973</v>
      </c>
      <c r="J9518" s="545" t="s">
        <v>13307</v>
      </c>
      <c r="K9518" s="545" t="s">
        <v>13413</v>
      </c>
      <c r="L9518" s="545" t="s">
        <v>13413</v>
      </c>
      <c r="M9518" s="548" t="s">
        <v>13758</v>
      </c>
      <c r="N9518" s="545" t="s">
        <v>13413</v>
      </c>
      <c r="O9518" s="545" t="s">
        <v>13413</v>
      </c>
      <c r="P9518" s="549">
        <v>7103</v>
      </c>
      <c r="Q9518" s="549">
        <v>1</v>
      </c>
      <c r="R9518" s="549">
        <v>59</v>
      </c>
      <c r="S9518" s="548">
        <v>2228</v>
      </c>
      <c r="T9518" s="548"/>
      <c r="U9518" s="99"/>
    </row>
    <row r="9519" spans="1:21" ht="19.5" customHeight="1">
      <c r="A9519" s="545">
        <v>104375</v>
      </c>
      <c r="B9519" s="545" t="s">
        <v>4208</v>
      </c>
      <c r="C9519" s="545" t="s">
        <v>216</v>
      </c>
      <c r="D9519" s="546"/>
      <c r="E9519" s="171" t="str">
        <f t="shared" si="148"/>
        <v>1900</v>
      </c>
      <c r="F9519" s="547">
        <v>0</v>
      </c>
      <c r="G9519" s="548">
        <v>0</v>
      </c>
      <c r="H9519" s="547">
        <v>0</v>
      </c>
      <c r="I9519" s="545" t="s">
        <v>12973</v>
      </c>
      <c r="J9519" s="545"/>
      <c r="K9519" s="545" t="s">
        <v>13413</v>
      </c>
      <c r="L9519" s="545" t="s">
        <v>13413</v>
      </c>
      <c r="M9519" s="548" t="s">
        <v>13758</v>
      </c>
      <c r="N9519" s="545" t="s">
        <v>13413</v>
      </c>
      <c r="O9519" s="545" t="s">
        <v>13413</v>
      </c>
      <c r="P9519" s="549">
        <v>7104</v>
      </c>
      <c r="Q9519" s="549">
        <v>1</v>
      </c>
      <c r="R9519" s="549">
        <v>59</v>
      </c>
      <c r="S9519" s="548"/>
      <c r="T9519" s="548"/>
      <c r="U9519" s="99"/>
    </row>
    <row r="9520" spans="1:21" ht="19.5" customHeight="1">
      <c r="A9520" s="545">
        <v>104376</v>
      </c>
      <c r="B9520" s="545" t="s">
        <v>4211</v>
      </c>
      <c r="C9520" s="545" t="s">
        <v>216</v>
      </c>
      <c r="D9520" s="546">
        <v>46052</v>
      </c>
      <c r="E9520" s="171" t="str">
        <f t="shared" si="148"/>
        <v>2026</v>
      </c>
      <c r="F9520" s="547">
        <v>17355</v>
      </c>
      <c r="G9520" s="548">
        <v>0.19</v>
      </c>
      <c r="H9520" s="547">
        <v>14584.03</v>
      </c>
      <c r="I9520" s="545" t="s">
        <v>12973</v>
      </c>
      <c r="J9520" s="545" t="s">
        <v>13307</v>
      </c>
      <c r="K9520" s="545" t="s">
        <v>13413</v>
      </c>
      <c r="L9520" s="545" t="s">
        <v>13413</v>
      </c>
      <c r="M9520" s="548" t="s">
        <v>13758</v>
      </c>
      <c r="N9520" s="545" t="s">
        <v>13413</v>
      </c>
      <c r="O9520" s="545" t="s">
        <v>13413</v>
      </c>
      <c r="P9520" s="549">
        <v>7105</v>
      </c>
      <c r="Q9520" s="549">
        <v>1</v>
      </c>
      <c r="R9520" s="549">
        <v>59</v>
      </c>
      <c r="S9520" s="548">
        <v>2228</v>
      </c>
      <c r="T9520" s="548"/>
      <c r="U9520" s="99"/>
    </row>
    <row r="9521" spans="1:21" ht="19.5" customHeight="1">
      <c r="A9521" s="545">
        <v>104377</v>
      </c>
      <c r="B9521" s="545" t="s">
        <v>4210</v>
      </c>
      <c r="C9521" s="545" t="s">
        <v>216</v>
      </c>
      <c r="D9521" s="546"/>
      <c r="E9521" s="171" t="str">
        <f t="shared" si="148"/>
        <v>1900</v>
      </c>
      <c r="F9521" s="547">
        <v>0</v>
      </c>
      <c r="G9521" s="548">
        <v>0</v>
      </c>
      <c r="H9521" s="547">
        <v>0</v>
      </c>
      <c r="I9521" s="545" t="s">
        <v>12973</v>
      </c>
      <c r="J9521" s="545"/>
      <c r="K9521" s="545" t="s">
        <v>13413</v>
      </c>
      <c r="L9521" s="545" t="s">
        <v>13413</v>
      </c>
      <c r="M9521" s="548" t="s">
        <v>13758</v>
      </c>
      <c r="N9521" s="545" t="s">
        <v>13413</v>
      </c>
      <c r="O9521" s="545" t="s">
        <v>13413</v>
      </c>
      <c r="P9521" s="549">
        <v>7106</v>
      </c>
      <c r="Q9521" s="549">
        <v>1</v>
      </c>
      <c r="R9521" s="549">
        <v>59</v>
      </c>
      <c r="S9521" s="548"/>
      <c r="T9521" s="548"/>
      <c r="U9521" s="99"/>
    </row>
    <row r="9522" spans="1:21" ht="19.5" customHeight="1">
      <c r="A9522" s="545">
        <v>104378</v>
      </c>
      <c r="B9522" s="545" t="s">
        <v>4206</v>
      </c>
      <c r="C9522" s="545" t="s">
        <v>216</v>
      </c>
      <c r="D9522" s="546"/>
      <c r="E9522" s="171" t="str">
        <f t="shared" si="148"/>
        <v>1900</v>
      </c>
      <c r="F9522" s="547">
        <v>0</v>
      </c>
      <c r="G9522" s="548">
        <v>0</v>
      </c>
      <c r="H9522" s="547">
        <v>0</v>
      </c>
      <c r="I9522" s="545" t="s">
        <v>12973</v>
      </c>
      <c r="J9522" s="545"/>
      <c r="K9522" s="545" t="s">
        <v>13413</v>
      </c>
      <c r="L9522" s="545" t="s">
        <v>13413</v>
      </c>
      <c r="M9522" s="548" t="s">
        <v>13758</v>
      </c>
      <c r="N9522" s="545" t="s">
        <v>13413</v>
      </c>
      <c r="O9522" s="545" t="s">
        <v>13413</v>
      </c>
      <c r="P9522" s="549">
        <v>7107</v>
      </c>
      <c r="Q9522" s="549">
        <v>1</v>
      </c>
      <c r="R9522" s="549">
        <v>59</v>
      </c>
      <c r="S9522" s="548"/>
      <c r="T9522" s="548"/>
      <c r="U9522" s="99"/>
    </row>
    <row r="9523" spans="1:21" ht="19.5" customHeight="1">
      <c r="A9523" s="545">
        <v>104379</v>
      </c>
      <c r="B9523" s="545" t="s">
        <v>10008</v>
      </c>
      <c r="C9523" s="545" t="s">
        <v>216</v>
      </c>
      <c r="D9523" s="546"/>
      <c r="E9523" s="171" t="str">
        <f t="shared" si="148"/>
        <v>1900</v>
      </c>
      <c r="F9523" s="547">
        <v>0</v>
      </c>
      <c r="G9523" s="548">
        <v>0</v>
      </c>
      <c r="H9523" s="547">
        <v>0</v>
      </c>
      <c r="I9523" s="545" t="s">
        <v>12637</v>
      </c>
      <c r="J9523" s="545"/>
      <c r="K9523" s="545" t="s">
        <v>13413</v>
      </c>
      <c r="L9523" s="545" t="s">
        <v>13413</v>
      </c>
      <c r="M9523" s="548" t="s">
        <v>13758</v>
      </c>
      <c r="N9523" s="545" t="s">
        <v>13413</v>
      </c>
      <c r="O9523" s="545" t="s">
        <v>13413</v>
      </c>
      <c r="P9523" s="549">
        <v>7108</v>
      </c>
      <c r="Q9523" s="549">
        <v>1</v>
      </c>
      <c r="R9523" s="549">
        <v>13</v>
      </c>
      <c r="S9523" s="548"/>
      <c r="T9523" s="548"/>
      <c r="U9523" s="99"/>
    </row>
    <row r="9524" spans="1:21" ht="19.5" customHeight="1">
      <c r="A9524" s="545">
        <v>104380</v>
      </c>
      <c r="B9524" s="545" t="s">
        <v>2227</v>
      </c>
      <c r="C9524" s="545" t="s">
        <v>216</v>
      </c>
      <c r="D9524" s="546"/>
      <c r="E9524" s="171" t="str">
        <f t="shared" si="148"/>
        <v>1900</v>
      </c>
      <c r="F9524" s="547">
        <v>0</v>
      </c>
      <c r="G9524" s="548">
        <v>0</v>
      </c>
      <c r="H9524" s="547">
        <v>0</v>
      </c>
      <c r="I9524" s="545" t="s">
        <v>12637</v>
      </c>
      <c r="J9524" s="545"/>
      <c r="K9524" s="545" t="s">
        <v>13413</v>
      </c>
      <c r="L9524" s="545" t="s">
        <v>13413</v>
      </c>
      <c r="M9524" s="548" t="s">
        <v>13758</v>
      </c>
      <c r="N9524" s="545" t="s">
        <v>13413</v>
      </c>
      <c r="O9524" s="545" t="s">
        <v>13413</v>
      </c>
      <c r="P9524" s="549">
        <v>7109</v>
      </c>
      <c r="Q9524" s="549">
        <v>1</v>
      </c>
      <c r="R9524" s="549">
        <v>13</v>
      </c>
      <c r="S9524" s="548"/>
      <c r="T9524" s="548"/>
      <c r="U9524" s="99"/>
    </row>
    <row r="9525" spans="1:21" ht="19.5" customHeight="1">
      <c r="A9525" s="545">
        <v>104381</v>
      </c>
      <c r="B9525" s="545" t="s">
        <v>2226</v>
      </c>
      <c r="C9525" s="545" t="s">
        <v>216</v>
      </c>
      <c r="D9525" s="546"/>
      <c r="E9525" s="171" t="str">
        <f t="shared" si="148"/>
        <v>1900</v>
      </c>
      <c r="F9525" s="547">
        <v>0</v>
      </c>
      <c r="G9525" s="548">
        <v>0</v>
      </c>
      <c r="H9525" s="547">
        <v>0</v>
      </c>
      <c r="I9525" s="545" t="s">
        <v>12637</v>
      </c>
      <c r="J9525" s="545"/>
      <c r="K9525" s="545" t="s">
        <v>13413</v>
      </c>
      <c r="L9525" s="545" t="s">
        <v>13413</v>
      </c>
      <c r="M9525" s="548" t="s">
        <v>13758</v>
      </c>
      <c r="N9525" s="545" t="s">
        <v>13413</v>
      </c>
      <c r="O9525" s="545" t="s">
        <v>13413</v>
      </c>
      <c r="P9525" s="549">
        <v>7110</v>
      </c>
      <c r="Q9525" s="549">
        <v>1</v>
      </c>
      <c r="R9525" s="549">
        <v>13</v>
      </c>
      <c r="S9525" s="548"/>
      <c r="T9525" s="548"/>
      <c r="U9525" s="99"/>
    </row>
    <row r="9526" spans="1:21" ht="19.5" customHeight="1">
      <c r="A9526" s="545">
        <v>104382</v>
      </c>
      <c r="B9526" s="545" t="s">
        <v>1839</v>
      </c>
      <c r="C9526" s="545" t="s">
        <v>216</v>
      </c>
      <c r="D9526" s="546"/>
      <c r="E9526" s="171" t="str">
        <f t="shared" si="148"/>
        <v>1900</v>
      </c>
      <c r="F9526" s="547">
        <v>0</v>
      </c>
      <c r="G9526" s="548">
        <v>0</v>
      </c>
      <c r="H9526" s="547">
        <v>0</v>
      </c>
      <c r="I9526" s="545" t="s">
        <v>12637</v>
      </c>
      <c r="J9526" s="545"/>
      <c r="K9526" s="545" t="s">
        <v>13413</v>
      </c>
      <c r="L9526" s="545" t="s">
        <v>13413</v>
      </c>
      <c r="M9526" s="548" t="s">
        <v>13758</v>
      </c>
      <c r="N9526" s="545" t="s">
        <v>13413</v>
      </c>
      <c r="O9526" s="545" t="s">
        <v>13413</v>
      </c>
      <c r="P9526" s="549">
        <v>7111</v>
      </c>
      <c r="Q9526" s="549">
        <v>1</v>
      </c>
      <c r="R9526" s="549">
        <v>13</v>
      </c>
      <c r="S9526" s="548"/>
      <c r="T9526" s="548"/>
      <c r="U9526" s="99"/>
    </row>
    <row r="9527" spans="1:21" ht="19.5" customHeight="1">
      <c r="A9527" s="545">
        <v>104383</v>
      </c>
      <c r="B9527" s="545" t="s">
        <v>4897</v>
      </c>
      <c r="C9527" s="545" t="s">
        <v>216</v>
      </c>
      <c r="D9527" s="546">
        <v>45708</v>
      </c>
      <c r="E9527" s="171" t="str">
        <f t="shared" si="148"/>
        <v>2025</v>
      </c>
      <c r="F9527" s="547">
        <v>753476.37</v>
      </c>
      <c r="G9527" s="548">
        <v>0.19</v>
      </c>
      <c r="H9527" s="547">
        <v>633173.42000000004</v>
      </c>
      <c r="I9527" s="545" t="s">
        <v>12715</v>
      </c>
      <c r="J9527" s="545" t="s">
        <v>13307</v>
      </c>
      <c r="K9527" s="545" t="s">
        <v>19216</v>
      </c>
      <c r="L9527" s="545" t="s">
        <v>13413</v>
      </c>
      <c r="M9527" s="548" t="s">
        <v>13758</v>
      </c>
      <c r="N9527" s="545" t="s">
        <v>13413</v>
      </c>
      <c r="O9527" s="545" t="s">
        <v>13413</v>
      </c>
      <c r="P9527" s="549">
        <v>7112</v>
      </c>
      <c r="Q9527" s="549">
        <v>1</v>
      </c>
      <c r="R9527" s="549">
        <v>129</v>
      </c>
      <c r="S9527" s="548">
        <v>2228</v>
      </c>
      <c r="T9527" s="548"/>
      <c r="U9527" s="99"/>
    </row>
    <row r="9528" spans="1:21" ht="19.5" customHeight="1">
      <c r="A9528" s="545">
        <v>104384</v>
      </c>
      <c r="B9528" s="545" t="s">
        <v>2085</v>
      </c>
      <c r="C9528" s="545" t="s">
        <v>216</v>
      </c>
      <c r="D9528" s="546">
        <v>46052</v>
      </c>
      <c r="E9528" s="171" t="str">
        <f t="shared" si="148"/>
        <v>2026</v>
      </c>
      <c r="F9528" s="547">
        <v>24397</v>
      </c>
      <c r="G9528" s="548">
        <v>0.19</v>
      </c>
      <c r="H9528" s="547">
        <v>20501.68</v>
      </c>
      <c r="I9528" s="545" t="s">
        <v>12637</v>
      </c>
      <c r="J9528" s="545" t="s">
        <v>13307</v>
      </c>
      <c r="K9528" s="545" t="s">
        <v>13413</v>
      </c>
      <c r="L9528" s="545" t="s">
        <v>13413</v>
      </c>
      <c r="M9528" s="548" t="s">
        <v>13758</v>
      </c>
      <c r="N9528" s="545" t="s">
        <v>13413</v>
      </c>
      <c r="O9528" s="545" t="s">
        <v>13413</v>
      </c>
      <c r="P9528" s="549">
        <v>7113</v>
      </c>
      <c r="Q9528" s="549">
        <v>1</v>
      </c>
      <c r="R9528" s="549">
        <v>13</v>
      </c>
      <c r="S9528" s="548">
        <v>2228</v>
      </c>
      <c r="T9528" s="548"/>
      <c r="U9528" s="99"/>
    </row>
    <row r="9529" spans="1:21" ht="19.5" customHeight="1">
      <c r="A9529" s="545">
        <v>104385</v>
      </c>
      <c r="B9529" s="545" t="s">
        <v>10007</v>
      </c>
      <c r="C9529" s="545" t="s">
        <v>216</v>
      </c>
      <c r="D9529" s="546"/>
      <c r="E9529" s="171" t="str">
        <f t="shared" si="148"/>
        <v>1900</v>
      </c>
      <c r="F9529" s="547">
        <v>0</v>
      </c>
      <c r="G9529" s="548">
        <v>0</v>
      </c>
      <c r="H9529" s="547">
        <v>0</v>
      </c>
      <c r="I9529" s="545" t="s">
        <v>12686</v>
      </c>
      <c r="J9529" s="545"/>
      <c r="K9529" s="545" t="s">
        <v>13413</v>
      </c>
      <c r="L9529" s="545" t="s">
        <v>16422</v>
      </c>
      <c r="M9529" s="548" t="s">
        <v>13758</v>
      </c>
      <c r="N9529" s="545" t="s">
        <v>13413</v>
      </c>
      <c r="O9529" s="545" t="s">
        <v>13413</v>
      </c>
      <c r="P9529" s="549">
        <v>7114</v>
      </c>
      <c r="Q9529" s="549">
        <v>1</v>
      </c>
      <c r="R9529" s="549">
        <v>131</v>
      </c>
      <c r="S9529" s="548"/>
      <c r="T9529" s="548"/>
      <c r="U9529" s="99"/>
    </row>
    <row r="9530" spans="1:21" ht="19.5" customHeight="1">
      <c r="A9530" s="545">
        <v>104386</v>
      </c>
      <c r="B9530" s="545" t="s">
        <v>10006</v>
      </c>
      <c r="C9530" s="545" t="s">
        <v>216</v>
      </c>
      <c r="D9530" s="546"/>
      <c r="E9530" s="171" t="str">
        <f t="shared" si="148"/>
        <v>1900</v>
      </c>
      <c r="F9530" s="547">
        <v>0</v>
      </c>
      <c r="G9530" s="548">
        <v>0</v>
      </c>
      <c r="H9530" s="547">
        <v>0</v>
      </c>
      <c r="I9530" s="545" t="s">
        <v>12973</v>
      </c>
      <c r="J9530" s="545"/>
      <c r="K9530" s="545" t="s">
        <v>19217</v>
      </c>
      <c r="L9530" s="545" t="s">
        <v>13413</v>
      </c>
      <c r="M9530" s="548" t="s">
        <v>13758</v>
      </c>
      <c r="N9530" s="545" t="s">
        <v>13413</v>
      </c>
      <c r="O9530" s="545" t="s">
        <v>13413</v>
      </c>
      <c r="P9530" s="549">
        <v>7115</v>
      </c>
      <c r="Q9530" s="549">
        <v>1</v>
      </c>
      <c r="R9530" s="549">
        <v>59</v>
      </c>
      <c r="S9530" s="548"/>
      <c r="T9530" s="548"/>
      <c r="U9530" s="99"/>
    </row>
    <row r="9531" spans="1:21" ht="19.5" customHeight="1">
      <c r="A9531" s="545">
        <v>104387</v>
      </c>
      <c r="B9531" s="545" t="s">
        <v>10005</v>
      </c>
      <c r="C9531" s="545" t="s">
        <v>216</v>
      </c>
      <c r="D9531" s="546"/>
      <c r="E9531" s="171" t="str">
        <f t="shared" si="148"/>
        <v>1900</v>
      </c>
      <c r="F9531" s="547">
        <v>0</v>
      </c>
      <c r="G9531" s="548">
        <v>0</v>
      </c>
      <c r="H9531" s="547">
        <v>0</v>
      </c>
      <c r="I9531" s="545" t="s">
        <v>12686</v>
      </c>
      <c r="J9531" s="545"/>
      <c r="K9531" s="545" t="s">
        <v>13413</v>
      </c>
      <c r="L9531" s="545" t="s">
        <v>16422</v>
      </c>
      <c r="M9531" s="548" t="s">
        <v>13758</v>
      </c>
      <c r="N9531" s="545" t="s">
        <v>13413</v>
      </c>
      <c r="O9531" s="545" t="s">
        <v>13413</v>
      </c>
      <c r="P9531" s="549">
        <v>7116</v>
      </c>
      <c r="Q9531" s="549">
        <v>1</v>
      </c>
      <c r="R9531" s="549">
        <v>131</v>
      </c>
      <c r="S9531" s="548"/>
      <c r="T9531" s="548"/>
      <c r="U9531" s="99"/>
    </row>
    <row r="9532" spans="1:21" ht="19.5" customHeight="1">
      <c r="A9532" s="545">
        <v>104388</v>
      </c>
      <c r="B9532" s="545" t="s">
        <v>4084</v>
      </c>
      <c r="C9532" s="545" t="s">
        <v>216</v>
      </c>
      <c r="D9532" s="546"/>
      <c r="E9532" s="171" t="str">
        <f t="shared" si="148"/>
        <v>1900</v>
      </c>
      <c r="F9532" s="547">
        <v>0</v>
      </c>
      <c r="G9532" s="548">
        <v>0</v>
      </c>
      <c r="H9532" s="547">
        <v>0</v>
      </c>
      <c r="I9532" s="545" t="s">
        <v>12973</v>
      </c>
      <c r="J9532" s="545"/>
      <c r="K9532" s="545" t="s">
        <v>13413</v>
      </c>
      <c r="L9532" s="545" t="s">
        <v>13413</v>
      </c>
      <c r="M9532" s="548" t="s">
        <v>13758</v>
      </c>
      <c r="N9532" s="545" t="s">
        <v>13413</v>
      </c>
      <c r="O9532" s="545" t="s">
        <v>13413</v>
      </c>
      <c r="P9532" s="549">
        <v>7117</v>
      </c>
      <c r="Q9532" s="549">
        <v>1</v>
      </c>
      <c r="R9532" s="549">
        <v>59</v>
      </c>
      <c r="S9532" s="548"/>
      <c r="T9532" s="548"/>
      <c r="U9532" s="99"/>
    </row>
    <row r="9533" spans="1:21" ht="19.5" customHeight="1">
      <c r="A9533" s="545">
        <v>104389</v>
      </c>
      <c r="B9533" s="545" t="s">
        <v>6967</v>
      </c>
      <c r="C9533" s="545" t="s">
        <v>903</v>
      </c>
      <c r="D9533" s="546">
        <v>46062</v>
      </c>
      <c r="E9533" s="171" t="str">
        <f t="shared" si="148"/>
        <v>2026</v>
      </c>
      <c r="F9533" s="547">
        <v>178500</v>
      </c>
      <c r="G9533" s="548">
        <v>0.19</v>
      </c>
      <c r="H9533" s="547">
        <v>150000</v>
      </c>
      <c r="I9533" s="545" t="s">
        <v>12668</v>
      </c>
      <c r="J9533" s="545" t="s">
        <v>13296</v>
      </c>
      <c r="K9533" s="545" t="s">
        <v>19218</v>
      </c>
      <c r="L9533" s="545" t="s">
        <v>13413</v>
      </c>
      <c r="M9533" s="548" t="s">
        <v>13868</v>
      </c>
      <c r="N9533" s="545" t="s">
        <v>13413</v>
      </c>
      <c r="O9533" s="545" t="s">
        <v>13413</v>
      </c>
      <c r="P9533" s="549">
        <v>7118</v>
      </c>
      <c r="Q9533" s="549">
        <v>2</v>
      </c>
      <c r="R9533" s="549">
        <v>7</v>
      </c>
      <c r="S9533" s="548">
        <v>2218</v>
      </c>
      <c r="T9533" s="548"/>
      <c r="U9533" s="99"/>
    </row>
    <row r="9534" spans="1:21" ht="19.5" customHeight="1">
      <c r="A9534" s="545">
        <v>104390</v>
      </c>
      <c r="B9534" s="545" t="s">
        <v>1834</v>
      </c>
      <c r="C9534" s="545" t="s">
        <v>216</v>
      </c>
      <c r="D9534" s="546">
        <v>45491</v>
      </c>
      <c r="E9534" s="171" t="str">
        <f t="shared" si="148"/>
        <v>2024</v>
      </c>
      <c r="F9534" s="547">
        <v>161891</v>
      </c>
      <c r="G9534" s="548">
        <v>0.19</v>
      </c>
      <c r="H9534" s="547">
        <v>136042.85999999999</v>
      </c>
      <c r="I9534" s="545" t="s">
        <v>12637</v>
      </c>
      <c r="J9534" s="545" t="s">
        <v>13307</v>
      </c>
      <c r="K9534" s="545" t="s">
        <v>19219</v>
      </c>
      <c r="L9534" s="545" t="s">
        <v>13413</v>
      </c>
      <c r="M9534" s="548" t="s">
        <v>13758</v>
      </c>
      <c r="N9534" s="545" t="s">
        <v>13413</v>
      </c>
      <c r="O9534" s="545" t="s">
        <v>13413</v>
      </c>
      <c r="P9534" s="549">
        <v>7119</v>
      </c>
      <c r="Q9534" s="549">
        <v>1</v>
      </c>
      <c r="R9534" s="549">
        <v>13</v>
      </c>
      <c r="S9534" s="548">
        <v>2228</v>
      </c>
      <c r="T9534" s="548"/>
      <c r="U9534" s="99"/>
    </row>
    <row r="9535" spans="1:21" ht="19.5" customHeight="1">
      <c r="A9535" s="545">
        <v>104391</v>
      </c>
      <c r="B9535" s="545" t="s">
        <v>6635</v>
      </c>
      <c r="C9535" s="545" t="s">
        <v>216</v>
      </c>
      <c r="D9535" s="546">
        <v>46052</v>
      </c>
      <c r="E9535" s="171" t="str">
        <f t="shared" si="148"/>
        <v>2026</v>
      </c>
      <c r="F9535" s="547">
        <v>25724</v>
      </c>
      <c r="G9535" s="548">
        <v>0.19</v>
      </c>
      <c r="H9535" s="547">
        <v>21616.81</v>
      </c>
      <c r="I9535" s="545" t="s">
        <v>12676</v>
      </c>
      <c r="J9535" s="545" t="s">
        <v>13307</v>
      </c>
      <c r="K9535" s="545" t="s">
        <v>13413</v>
      </c>
      <c r="L9535" s="545" t="s">
        <v>13413</v>
      </c>
      <c r="M9535" s="548" t="s">
        <v>13758</v>
      </c>
      <c r="N9535" s="545" t="s">
        <v>13413</v>
      </c>
      <c r="O9535" s="545" t="s">
        <v>13413</v>
      </c>
      <c r="P9535" s="549">
        <v>7120</v>
      </c>
      <c r="Q9535" s="549">
        <v>1</v>
      </c>
      <c r="R9535" s="549">
        <v>14</v>
      </c>
      <c r="S9535" s="548">
        <v>2228</v>
      </c>
      <c r="T9535" s="548"/>
      <c r="U9535" s="99"/>
    </row>
    <row r="9536" spans="1:21" ht="19.5" customHeight="1">
      <c r="A9536" s="545">
        <v>104392</v>
      </c>
      <c r="B9536" s="545" t="s">
        <v>1566</v>
      </c>
      <c r="C9536" s="545" t="s">
        <v>216</v>
      </c>
      <c r="D9536" s="546">
        <v>46052</v>
      </c>
      <c r="E9536" s="171" t="str">
        <f t="shared" si="148"/>
        <v>2026</v>
      </c>
      <c r="F9536" s="547">
        <v>25000</v>
      </c>
      <c r="G9536" s="548">
        <v>0.19</v>
      </c>
      <c r="H9536" s="547">
        <v>21008.400000000001</v>
      </c>
      <c r="I9536" s="545" t="s">
        <v>12685</v>
      </c>
      <c r="J9536" s="545" t="s">
        <v>13307</v>
      </c>
      <c r="K9536" s="545" t="s">
        <v>13413</v>
      </c>
      <c r="L9536" s="545" t="s">
        <v>13413</v>
      </c>
      <c r="M9536" s="548" t="s">
        <v>13758</v>
      </c>
      <c r="N9536" s="545" t="s">
        <v>13413</v>
      </c>
      <c r="O9536" s="545" t="s">
        <v>13413</v>
      </c>
      <c r="P9536" s="549">
        <v>7121</v>
      </c>
      <c r="Q9536" s="549">
        <v>1</v>
      </c>
      <c r="R9536" s="549">
        <v>11</v>
      </c>
      <c r="S9536" s="548">
        <v>2228</v>
      </c>
      <c r="T9536" s="548"/>
      <c r="U9536" s="99"/>
    </row>
    <row r="9537" spans="1:21" ht="19.5" customHeight="1">
      <c r="A9537" s="545">
        <v>104393</v>
      </c>
      <c r="B9537" s="545" t="s">
        <v>8087</v>
      </c>
      <c r="C9537" s="545" t="s">
        <v>216</v>
      </c>
      <c r="D9537" s="546">
        <v>46084</v>
      </c>
      <c r="E9537" s="171" t="str">
        <f t="shared" si="148"/>
        <v>2026</v>
      </c>
      <c r="F9537" s="547">
        <v>61177</v>
      </c>
      <c r="G9537" s="548">
        <v>0.19</v>
      </c>
      <c r="H9537" s="547">
        <v>51409.24</v>
      </c>
      <c r="I9537" s="545" t="s">
        <v>12741</v>
      </c>
      <c r="J9537" s="545" t="s">
        <v>13298</v>
      </c>
      <c r="K9537" s="545" t="s">
        <v>13413</v>
      </c>
      <c r="L9537" s="545" t="s">
        <v>13413</v>
      </c>
      <c r="M9537" s="548" t="s">
        <v>13758</v>
      </c>
      <c r="N9537" s="545" t="s">
        <v>13413</v>
      </c>
      <c r="O9537" s="545" t="s">
        <v>13413</v>
      </c>
      <c r="P9537" s="549">
        <v>7122</v>
      </c>
      <c r="Q9537" s="549">
        <v>1</v>
      </c>
      <c r="R9537" s="549">
        <v>37</v>
      </c>
      <c r="S9537" s="548">
        <v>1012</v>
      </c>
      <c r="T9537" s="548"/>
      <c r="U9537" s="99"/>
    </row>
    <row r="9538" spans="1:21" ht="19.5" customHeight="1">
      <c r="A9538" s="545">
        <v>104394</v>
      </c>
      <c r="B9538" s="545" t="s">
        <v>10004</v>
      </c>
      <c r="C9538" s="545" t="s">
        <v>209</v>
      </c>
      <c r="D9538" s="546"/>
      <c r="E9538" s="171" t="str">
        <f t="shared" si="148"/>
        <v>1900</v>
      </c>
      <c r="F9538" s="547">
        <v>0</v>
      </c>
      <c r="G9538" s="548">
        <v>0</v>
      </c>
      <c r="H9538" s="547">
        <v>0</v>
      </c>
      <c r="I9538" s="545" t="s">
        <v>12676</v>
      </c>
      <c r="J9538" s="545"/>
      <c r="K9538" s="545" t="s">
        <v>13413</v>
      </c>
      <c r="L9538" s="545" t="s">
        <v>13413</v>
      </c>
      <c r="M9538" s="548" t="s">
        <v>13758</v>
      </c>
      <c r="N9538" s="545" t="s">
        <v>13413</v>
      </c>
      <c r="O9538" s="545" t="s">
        <v>13413</v>
      </c>
      <c r="P9538" s="549">
        <v>7123</v>
      </c>
      <c r="Q9538" s="549">
        <v>1</v>
      </c>
      <c r="R9538" s="549">
        <v>14</v>
      </c>
      <c r="S9538" s="548"/>
      <c r="T9538" s="548"/>
      <c r="U9538" s="99"/>
    </row>
    <row r="9539" spans="1:21" ht="19.5" customHeight="1">
      <c r="A9539" s="545">
        <v>104395</v>
      </c>
      <c r="B9539" s="545" t="s">
        <v>3931</v>
      </c>
      <c r="C9539" s="545" t="s">
        <v>216</v>
      </c>
      <c r="D9539" s="546">
        <v>46052</v>
      </c>
      <c r="E9539" s="171" t="str">
        <f t="shared" si="148"/>
        <v>2026</v>
      </c>
      <c r="F9539" s="547">
        <v>48543</v>
      </c>
      <c r="G9539" s="548">
        <v>0.19</v>
      </c>
      <c r="H9539" s="547">
        <v>40792.44</v>
      </c>
      <c r="I9539" s="545" t="s">
        <v>12741</v>
      </c>
      <c r="J9539" s="545" t="s">
        <v>13307</v>
      </c>
      <c r="K9539" s="545" t="s">
        <v>19220</v>
      </c>
      <c r="L9539" s="545" t="s">
        <v>13413</v>
      </c>
      <c r="M9539" s="548" t="s">
        <v>13758</v>
      </c>
      <c r="N9539" s="545" t="s">
        <v>13413</v>
      </c>
      <c r="O9539" s="545" t="s">
        <v>13413</v>
      </c>
      <c r="P9539" s="549">
        <v>7124</v>
      </c>
      <c r="Q9539" s="549">
        <v>1</v>
      </c>
      <c r="R9539" s="549">
        <v>37</v>
      </c>
      <c r="S9539" s="548">
        <v>2228</v>
      </c>
      <c r="T9539" s="548"/>
      <c r="U9539" s="99"/>
    </row>
    <row r="9540" spans="1:21" ht="19.5" customHeight="1">
      <c r="A9540" s="545">
        <v>104396</v>
      </c>
      <c r="B9540" s="545" t="s">
        <v>3930</v>
      </c>
      <c r="C9540" s="545" t="s">
        <v>216</v>
      </c>
      <c r="D9540" s="546">
        <v>44585</v>
      </c>
      <c r="E9540" s="171" t="str">
        <f t="shared" ref="E9540:E9603" si="149">TEXT(D9540,"YYYY")</f>
        <v>2022</v>
      </c>
      <c r="F9540" s="547">
        <v>47529</v>
      </c>
      <c r="G9540" s="548">
        <v>0.19</v>
      </c>
      <c r="H9540" s="547">
        <v>39940.339999999997</v>
      </c>
      <c r="I9540" s="545" t="s">
        <v>12741</v>
      </c>
      <c r="J9540" s="545" t="s">
        <v>13297</v>
      </c>
      <c r="K9540" s="545" t="s">
        <v>13413</v>
      </c>
      <c r="L9540" s="545" t="s">
        <v>13413</v>
      </c>
      <c r="M9540" s="548" t="s">
        <v>13758</v>
      </c>
      <c r="N9540" s="545" t="s">
        <v>13413</v>
      </c>
      <c r="O9540" s="545" t="s">
        <v>13413</v>
      </c>
      <c r="P9540" s="549">
        <v>7125</v>
      </c>
      <c r="Q9540" s="549">
        <v>1</v>
      </c>
      <c r="R9540" s="549">
        <v>37</v>
      </c>
      <c r="S9540" s="548">
        <v>2257</v>
      </c>
      <c r="T9540" s="548"/>
      <c r="U9540" s="99"/>
    </row>
    <row r="9541" spans="1:21" ht="19.5" customHeight="1">
      <c r="A9541" s="545">
        <v>104398</v>
      </c>
      <c r="B9541" s="545" t="s">
        <v>2987</v>
      </c>
      <c r="C9541" s="545" t="s">
        <v>786</v>
      </c>
      <c r="D9541" s="546"/>
      <c r="E9541" s="171" t="str">
        <f t="shared" si="149"/>
        <v>1900</v>
      </c>
      <c r="F9541" s="547">
        <v>0</v>
      </c>
      <c r="G9541" s="548">
        <v>0</v>
      </c>
      <c r="H9541" s="547">
        <v>0</v>
      </c>
      <c r="I9541" s="545" t="s">
        <v>12728</v>
      </c>
      <c r="J9541" s="545"/>
      <c r="K9541" s="545" t="s">
        <v>13413</v>
      </c>
      <c r="L9541" s="545" t="s">
        <v>15123</v>
      </c>
      <c r="M9541" s="548" t="s">
        <v>13758</v>
      </c>
      <c r="N9541" s="545" t="s">
        <v>13413</v>
      </c>
      <c r="O9541" s="545" t="s">
        <v>15129</v>
      </c>
      <c r="P9541" s="549">
        <v>7127</v>
      </c>
      <c r="Q9541" s="549">
        <v>1</v>
      </c>
      <c r="R9541" s="549">
        <v>152</v>
      </c>
      <c r="S9541" s="548"/>
      <c r="T9541" s="548"/>
      <c r="U9541" s="99"/>
    </row>
    <row r="9542" spans="1:21" ht="19.5" customHeight="1">
      <c r="A9542" s="545">
        <v>104399</v>
      </c>
      <c r="B9542" s="545" t="s">
        <v>6209</v>
      </c>
      <c r="C9542" s="545" t="s">
        <v>221</v>
      </c>
      <c r="D9542" s="546">
        <v>46052</v>
      </c>
      <c r="E9542" s="171" t="str">
        <f t="shared" si="149"/>
        <v>2026</v>
      </c>
      <c r="F9542" s="547">
        <v>2314252</v>
      </c>
      <c r="G9542" s="548">
        <v>0.19</v>
      </c>
      <c r="H9542" s="547">
        <v>1944749.58</v>
      </c>
      <c r="I9542" s="545" t="s">
        <v>12763</v>
      </c>
      <c r="J9542" s="545" t="s">
        <v>13307</v>
      </c>
      <c r="K9542" s="545" t="s">
        <v>19221</v>
      </c>
      <c r="L9542" s="545" t="s">
        <v>13413</v>
      </c>
      <c r="M9542" s="548" t="s">
        <v>13758</v>
      </c>
      <c r="N9542" s="545" t="s">
        <v>13413</v>
      </c>
      <c r="O9542" s="545" t="s">
        <v>13413</v>
      </c>
      <c r="P9542" s="549">
        <v>7128</v>
      </c>
      <c r="Q9542" s="549">
        <v>1</v>
      </c>
      <c r="R9542" s="549">
        <v>39</v>
      </c>
      <c r="S9542" s="548">
        <v>2228</v>
      </c>
      <c r="T9542" s="548"/>
      <c r="U9542" s="99"/>
    </row>
    <row r="9543" spans="1:21" ht="19.5" customHeight="1">
      <c r="A9543" s="545">
        <v>104400</v>
      </c>
      <c r="B9543" s="545" t="s">
        <v>10003</v>
      </c>
      <c r="C9543" s="545" t="s">
        <v>221</v>
      </c>
      <c r="D9543" s="546"/>
      <c r="E9543" s="171" t="str">
        <f t="shared" si="149"/>
        <v>1900</v>
      </c>
      <c r="F9543" s="547">
        <v>0</v>
      </c>
      <c r="G9543" s="548">
        <v>0</v>
      </c>
      <c r="H9543" s="547">
        <v>0</v>
      </c>
      <c r="I9543" s="545" t="s">
        <v>12727</v>
      </c>
      <c r="J9543" s="545"/>
      <c r="K9543" s="545" t="s">
        <v>14684</v>
      </c>
      <c r="L9543" s="545" t="s">
        <v>14685</v>
      </c>
      <c r="M9543" s="548" t="s">
        <v>13758</v>
      </c>
      <c r="N9543" s="545" t="s">
        <v>13413</v>
      </c>
      <c r="O9543" s="545" t="s">
        <v>13413</v>
      </c>
      <c r="P9543" s="549">
        <v>7129</v>
      </c>
      <c r="Q9543" s="549">
        <v>1</v>
      </c>
      <c r="R9543" s="549">
        <v>148</v>
      </c>
      <c r="S9543" s="548"/>
      <c r="T9543" s="548"/>
      <c r="U9543" s="99"/>
    </row>
    <row r="9544" spans="1:21" ht="19.5" customHeight="1">
      <c r="A9544" s="545">
        <v>104401</v>
      </c>
      <c r="B9544" s="545" t="s">
        <v>10002</v>
      </c>
      <c r="C9544" s="545" t="s">
        <v>216</v>
      </c>
      <c r="D9544" s="546">
        <v>44616</v>
      </c>
      <c r="E9544" s="171" t="str">
        <f t="shared" si="149"/>
        <v>2022</v>
      </c>
      <c r="F9544" s="547">
        <v>153459</v>
      </c>
      <c r="G9544" s="548">
        <v>0.19</v>
      </c>
      <c r="H9544" s="547">
        <v>128957.14</v>
      </c>
      <c r="I9544" s="545" t="s">
        <v>12741</v>
      </c>
      <c r="J9544" s="545" t="s">
        <v>13298</v>
      </c>
      <c r="K9544" s="545" t="s">
        <v>13413</v>
      </c>
      <c r="L9544" s="545" t="s">
        <v>13413</v>
      </c>
      <c r="M9544" s="548" t="s">
        <v>13758</v>
      </c>
      <c r="N9544" s="545" t="s">
        <v>13413</v>
      </c>
      <c r="O9544" s="545" t="s">
        <v>13413</v>
      </c>
      <c r="P9544" s="549">
        <v>7130</v>
      </c>
      <c r="Q9544" s="549">
        <v>1</v>
      </c>
      <c r="R9544" s="549">
        <v>37</v>
      </c>
      <c r="S9544" s="548">
        <v>1012</v>
      </c>
      <c r="T9544" s="548"/>
      <c r="U9544" s="99"/>
    </row>
    <row r="9545" spans="1:21" ht="19.5" customHeight="1">
      <c r="A9545" s="545">
        <v>104402</v>
      </c>
      <c r="B9545" s="545" t="s">
        <v>6208</v>
      </c>
      <c r="C9545" s="545" t="s">
        <v>216</v>
      </c>
      <c r="D9545" s="546">
        <v>45708</v>
      </c>
      <c r="E9545" s="171" t="str">
        <f t="shared" si="149"/>
        <v>2025</v>
      </c>
      <c r="F9545" s="547">
        <v>417400.83</v>
      </c>
      <c r="G9545" s="548">
        <v>0.19</v>
      </c>
      <c r="H9545" s="547">
        <v>350757</v>
      </c>
      <c r="I9545" s="545" t="s">
        <v>12741</v>
      </c>
      <c r="J9545" s="545" t="s">
        <v>13307</v>
      </c>
      <c r="K9545" s="545" t="s">
        <v>13413</v>
      </c>
      <c r="L9545" s="545" t="s">
        <v>13413</v>
      </c>
      <c r="M9545" s="548" t="s">
        <v>13758</v>
      </c>
      <c r="N9545" s="545" t="s">
        <v>13413</v>
      </c>
      <c r="O9545" s="545" t="s">
        <v>13413</v>
      </c>
      <c r="P9545" s="549">
        <v>7131</v>
      </c>
      <c r="Q9545" s="549">
        <v>1</v>
      </c>
      <c r="R9545" s="549">
        <v>37</v>
      </c>
      <c r="S9545" s="548">
        <v>2228</v>
      </c>
      <c r="T9545" s="548"/>
      <c r="U9545" s="99"/>
    </row>
    <row r="9546" spans="1:21" ht="19.5" customHeight="1">
      <c r="A9546" s="545">
        <v>104403</v>
      </c>
      <c r="B9546" s="545" t="s">
        <v>4053</v>
      </c>
      <c r="C9546" s="545" t="s">
        <v>209</v>
      </c>
      <c r="D9546" s="546"/>
      <c r="E9546" s="171" t="str">
        <f t="shared" si="149"/>
        <v>1900</v>
      </c>
      <c r="F9546" s="547">
        <v>0</v>
      </c>
      <c r="G9546" s="548">
        <v>0</v>
      </c>
      <c r="H9546" s="547">
        <v>0</v>
      </c>
      <c r="I9546" s="545" t="s">
        <v>12973</v>
      </c>
      <c r="J9546" s="545"/>
      <c r="K9546" s="545" t="s">
        <v>13413</v>
      </c>
      <c r="L9546" s="545" t="s">
        <v>13413</v>
      </c>
      <c r="M9546" s="548" t="s">
        <v>13758</v>
      </c>
      <c r="N9546" s="545" t="s">
        <v>13413</v>
      </c>
      <c r="O9546" s="545" t="s">
        <v>13413</v>
      </c>
      <c r="P9546" s="549">
        <v>7132</v>
      </c>
      <c r="Q9546" s="549">
        <v>1</v>
      </c>
      <c r="R9546" s="549">
        <v>59</v>
      </c>
      <c r="S9546" s="548"/>
      <c r="T9546" s="548"/>
      <c r="U9546" s="99"/>
    </row>
    <row r="9547" spans="1:21" ht="19.5" customHeight="1">
      <c r="A9547" s="545">
        <v>104404</v>
      </c>
      <c r="B9547" s="545" t="s">
        <v>3236</v>
      </c>
      <c r="C9547" s="545" t="s">
        <v>221</v>
      </c>
      <c r="D9547" s="546">
        <v>45708</v>
      </c>
      <c r="E9547" s="171" t="str">
        <f t="shared" si="149"/>
        <v>2025</v>
      </c>
      <c r="F9547" s="547">
        <v>59287.93</v>
      </c>
      <c r="G9547" s="548">
        <v>0.19</v>
      </c>
      <c r="H9547" s="547">
        <v>49821.79</v>
      </c>
      <c r="I9547" s="545" t="s">
        <v>12663</v>
      </c>
      <c r="J9547" s="545" t="s">
        <v>13307</v>
      </c>
      <c r="K9547" s="545" t="s">
        <v>13413</v>
      </c>
      <c r="L9547" s="545" t="s">
        <v>14895</v>
      </c>
      <c r="M9547" s="548" t="s">
        <v>13758</v>
      </c>
      <c r="N9547" s="545" t="s">
        <v>13413</v>
      </c>
      <c r="O9547" s="545" t="s">
        <v>13945</v>
      </c>
      <c r="P9547" s="549">
        <v>7133</v>
      </c>
      <c r="Q9547" s="549">
        <v>1</v>
      </c>
      <c r="R9547" s="549">
        <v>21</v>
      </c>
      <c r="S9547" s="548">
        <v>2228</v>
      </c>
      <c r="T9547" s="548"/>
      <c r="U9547" s="99"/>
    </row>
    <row r="9548" spans="1:21" ht="19.5" customHeight="1">
      <c r="A9548" s="545">
        <v>104405</v>
      </c>
      <c r="B9548" s="545" t="s">
        <v>6207</v>
      </c>
      <c r="C9548" s="545" t="s">
        <v>221</v>
      </c>
      <c r="D9548" s="546">
        <v>46052</v>
      </c>
      <c r="E9548" s="171" t="str">
        <f t="shared" si="149"/>
        <v>2026</v>
      </c>
      <c r="F9548" s="547">
        <v>94535</v>
      </c>
      <c r="G9548" s="548">
        <v>0.19</v>
      </c>
      <c r="H9548" s="547">
        <v>79441.179999999993</v>
      </c>
      <c r="I9548" s="545" t="s">
        <v>12669</v>
      </c>
      <c r="J9548" s="545" t="s">
        <v>13307</v>
      </c>
      <c r="K9548" s="545" t="s">
        <v>13413</v>
      </c>
      <c r="L9548" s="545" t="s">
        <v>13874</v>
      </c>
      <c r="M9548" s="548" t="s">
        <v>13758</v>
      </c>
      <c r="N9548" s="545" t="s">
        <v>13413</v>
      </c>
      <c r="O9548" s="545" t="s">
        <v>13875</v>
      </c>
      <c r="P9548" s="549">
        <v>7134</v>
      </c>
      <c r="Q9548" s="549">
        <v>1</v>
      </c>
      <c r="R9548" s="549">
        <v>85</v>
      </c>
      <c r="S9548" s="548">
        <v>2228</v>
      </c>
      <c r="T9548" s="548"/>
      <c r="U9548" s="99"/>
    </row>
    <row r="9549" spans="1:21" ht="19.5" customHeight="1">
      <c r="A9549" s="545">
        <v>104406</v>
      </c>
      <c r="B9549" s="545" t="s">
        <v>10001</v>
      </c>
      <c r="C9549" s="545" t="s">
        <v>922</v>
      </c>
      <c r="D9549" s="546"/>
      <c r="E9549" s="171" t="str">
        <f t="shared" si="149"/>
        <v>1900</v>
      </c>
      <c r="F9549" s="547">
        <v>0</v>
      </c>
      <c r="G9549" s="548">
        <v>0</v>
      </c>
      <c r="H9549" s="547">
        <v>0</v>
      </c>
      <c r="I9549" s="545" t="s">
        <v>12741</v>
      </c>
      <c r="J9549" s="545"/>
      <c r="K9549" s="545" t="s">
        <v>13413</v>
      </c>
      <c r="L9549" s="545" t="s">
        <v>13413</v>
      </c>
      <c r="M9549" s="548" t="s">
        <v>13758</v>
      </c>
      <c r="N9549" s="545" t="s">
        <v>13413</v>
      </c>
      <c r="O9549" s="545" t="s">
        <v>13413</v>
      </c>
      <c r="P9549" s="549">
        <v>7135</v>
      </c>
      <c r="Q9549" s="549">
        <v>1</v>
      </c>
      <c r="R9549" s="549">
        <v>37</v>
      </c>
      <c r="S9549" s="548"/>
      <c r="T9549" s="548"/>
      <c r="U9549" s="99"/>
    </row>
    <row r="9550" spans="1:21" ht="19.5" customHeight="1">
      <c r="A9550" s="545">
        <v>104407</v>
      </c>
      <c r="B9550" s="545" t="s">
        <v>2252</v>
      </c>
      <c r="C9550" s="545" t="s">
        <v>216</v>
      </c>
      <c r="D9550" s="546">
        <v>45708</v>
      </c>
      <c r="E9550" s="171" t="str">
        <f t="shared" si="149"/>
        <v>2025</v>
      </c>
      <c r="F9550" s="547">
        <v>351.05</v>
      </c>
      <c r="G9550" s="548">
        <v>0.19</v>
      </c>
      <c r="H9550" s="547">
        <v>295</v>
      </c>
      <c r="I9550" s="545" t="s">
        <v>12637</v>
      </c>
      <c r="J9550" s="545" t="s">
        <v>13307</v>
      </c>
      <c r="K9550" s="545" t="s">
        <v>13413</v>
      </c>
      <c r="L9550" s="545" t="s">
        <v>13413</v>
      </c>
      <c r="M9550" s="548" t="s">
        <v>13758</v>
      </c>
      <c r="N9550" s="545" t="s">
        <v>13413</v>
      </c>
      <c r="O9550" s="545" t="s">
        <v>13413</v>
      </c>
      <c r="P9550" s="549">
        <v>7136</v>
      </c>
      <c r="Q9550" s="549">
        <v>1</v>
      </c>
      <c r="R9550" s="549">
        <v>13</v>
      </c>
      <c r="S9550" s="548">
        <v>2228</v>
      </c>
      <c r="T9550" s="548"/>
      <c r="U9550" s="99"/>
    </row>
    <row r="9551" spans="1:21" ht="19.5" customHeight="1">
      <c r="A9551" s="545">
        <v>104408</v>
      </c>
      <c r="B9551" s="545" t="s">
        <v>1344</v>
      </c>
      <c r="C9551" s="545" t="s">
        <v>4504</v>
      </c>
      <c r="D9551" s="546">
        <v>45708</v>
      </c>
      <c r="E9551" s="171" t="str">
        <f t="shared" si="149"/>
        <v>2025</v>
      </c>
      <c r="F9551" s="547">
        <v>68889.61</v>
      </c>
      <c r="G9551" s="548">
        <v>0.19</v>
      </c>
      <c r="H9551" s="547">
        <v>57890.43</v>
      </c>
      <c r="I9551" s="545" t="s">
        <v>12700</v>
      </c>
      <c r="J9551" s="545" t="s">
        <v>13307</v>
      </c>
      <c r="K9551" s="545" t="s">
        <v>13413</v>
      </c>
      <c r="L9551" s="545" t="s">
        <v>14993</v>
      </c>
      <c r="M9551" s="548" t="s">
        <v>13868</v>
      </c>
      <c r="N9551" s="545" t="s">
        <v>13413</v>
      </c>
      <c r="O9551" s="545" t="s">
        <v>14994</v>
      </c>
      <c r="P9551" s="549">
        <v>7137</v>
      </c>
      <c r="Q9551" s="549">
        <v>2</v>
      </c>
      <c r="R9551" s="549">
        <v>117</v>
      </c>
      <c r="S9551" s="548">
        <v>2228</v>
      </c>
      <c r="T9551" s="548"/>
      <c r="U9551" s="99"/>
    </row>
    <row r="9552" spans="1:21" ht="19.5" customHeight="1">
      <c r="A9552" s="545">
        <v>104409</v>
      </c>
      <c r="B9552" s="545" t="s">
        <v>4389</v>
      </c>
      <c r="C9552" s="545" t="s">
        <v>216</v>
      </c>
      <c r="D9552" s="546">
        <v>45708</v>
      </c>
      <c r="E9552" s="171" t="str">
        <f t="shared" si="149"/>
        <v>2025</v>
      </c>
      <c r="F9552" s="547">
        <v>1144.22</v>
      </c>
      <c r="G9552" s="548">
        <v>0.19</v>
      </c>
      <c r="H9552" s="547">
        <v>961.53</v>
      </c>
      <c r="I9552" s="545" t="s">
        <v>12973</v>
      </c>
      <c r="J9552" s="545" t="s">
        <v>13307</v>
      </c>
      <c r="K9552" s="545" t="s">
        <v>13413</v>
      </c>
      <c r="L9552" s="545" t="s">
        <v>13413</v>
      </c>
      <c r="M9552" s="548" t="s">
        <v>13758</v>
      </c>
      <c r="N9552" s="545" t="s">
        <v>13413</v>
      </c>
      <c r="O9552" s="545" t="s">
        <v>13413</v>
      </c>
      <c r="P9552" s="549">
        <v>7138</v>
      </c>
      <c r="Q9552" s="549">
        <v>1</v>
      </c>
      <c r="R9552" s="549">
        <v>59</v>
      </c>
      <c r="S9552" s="548">
        <v>2228</v>
      </c>
      <c r="T9552" s="548"/>
      <c r="U9552" s="99"/>
    </row>
    <row r="9553" spans="1:21" ht="19.5" customHeight="1">
      <c r="A9553" s="545">
        <v>104410</v>
      </c>
      <c r="B9553" s="545" t="s">
        <v>6206</v>
      </c>
      <c r="C9553" s="545" t="s">
        <v>216</v>
      </c>
      <c r="D9553" s="546">
        <v>46052</v>
      </c>
      <c r="E9553" s="171" t="str">
        <f t="shared" si="149"/>
        <v>2026</v>
      </c>
      <c r="F9553" s="547">
        <v>1368893</v>
      </c>
      <c r="G9553" s="548">
        <v>0.19</v>
      </c>
      <c r="H9553" s="547">
        <v>1150330.25</v>
      </c>
      <c r="I9553" s="545" t="s">
        <v>12685</v>
      </c>
      <c r="J9553" s="545" t="s">
        <v>13307</v>
      </c>
      <c r="K9553" s="545" t="s">
        <v>19222</v>
      </c>
      <c r="L9553" s="545" t="s">
        <v>13413</v>
      </c>
      <c r="M9553" s="548" t="s">
        <v>13758</v>
      </c>
      <c r="N9553" s="545" t="s">
        <v>13413</v>
      </c>
      <c r="O9553" s="545" t="s">
        <v>13413</v>
      </c>
      <c r="P9553" s="549">
        <v>7139</v>
      </c>
      <c r="Q9553" s="549">
        <v>1</v>
      </c>
      <c r="R9553" s="549">
        <v>11</v>
      </c>
      <c r="S9553" s="548">
        <v>2228</v>
      </c>
      <c r="T9553" s="548"/>
      <c r="U9553" s="99"/>
    </row>
    <row r="9554" spans="1:21" ht="19.5" customHeight="1">
      <c r="A9554" s="545">
        <v>104411</v>
      </c>
      <c r="B9554" s="545" t="s">
        <v>1737</v>
      </c>
      <c r="C9554" s="545" t="s">
        <v>786</v>
      </c>
      <c r="D9554" s="546"/>
      <c r="E9554" s="171" t="str">
        <f t="shared" si="149"/>
        <v>1900</v>
      </c>
      <c r="F9554" s="547">
        <v>0</v>
      </c>
      <c r="G9554" s="548">
        <v>0</v>
      </c>
      <c r="H9554" s="547">
        <v>0</v>
      </c>
      <c r="I9554" s="545" t="s">
        <v>12645</v>
      </c>
      <c r="J9554" s="545"/>
      <c r="K9554" s="545" t="s">
        <v>13413</v>
      </c>
      <c r="L9554" s="545" t="s">
        <v>13413</v>
      </c>
      <c r="M9554" s="548" t="s">
        <v>13758</v>
      </c>
      <c r="N9554" s="545" t="s">
        <v>13413</v>
      </c>
      <c r="O9554" s="545" t="s">
        <v>13413</v>
      </c>
      <c r="P9554" s="549">
        <v>7140</v>
      </c>
      <c r="Q9554" s="549">
        <v>1</v>
      </c>
      <c r="R9554" s="549">
        <v>12</v>
      </c>
      <c r="S9554" s="548"/>
      <c r="T9554" s="548"/>
      <c r="U9554" s="99"/>
    </row>
    <row r="9555" spans="1:21" ht="19.5" customHeight="1">
      <c r="A9555" s="545">
        <v>104412</v>
      </c>
      <c r="B9555" s="545" t="s">
        <v>2477</v>
      </c>
      <c r="C9555" s="545" t="s">
        <v>216</v>
      </c>
      <c r="D9555" s="546"/>
      <c r="E9555" s="171" t="str">
        <f t="shared" si="149"/>
        <v>1900</v>
      </c>
      <c r="F9555" s="547">
        <v>0</v>
      </c>
      <c r="G9555" s="548">
        <v>0</v>
      </c>
      <c r="H9555" s="547">
        <v>0</v>
      </c>
      <c r="I9555" s="545" t="s">
        <v>12676</v>
      </c>
      <c r="J9555" s="545"/>
      <c r="K9555" s="545" t="s">
        <v>13413</v>
      </c>
      <c r="L9555" s="545" t="s">
        <v>13413</v>
      </c>
      <c r="M9555" s="548" t="s">
        <v>13758</v>
      </c>
      <c r="N9555" s="545" t="s">
        <v>13413</v>
      </c>
      <c r="O9555" s="545" t="s">
        <v>13413</v>
      </c>
      <c r="P9555" s="549">
        <v>7141</v>
      </c>
      <c r="Q9555" s="549">
        <v>1</v>
      </c>
      <c r="R9555" s="549">
        <v>14</v>
      </c>
      <c r="S9555" s="548"/>
      <c r="T9555" s="548"/>
      <c r="U9555" s="99"/>
    </row>
    <row r="9556" spans="1:21" ht="19.5" customHeight="1">
      <c r="A9556" s="545">
        <v>104413</v>
      </c>
      <c r="B9556" s="545" t="s">
        <v>5372</v>
      </c>
      <c r="C9556" s="545" t="s">
        <v>216</v>
      </c>
      <c r="D9556" s="546"/>
      <c r="E9556" s="171" t="str">
        <f t="shared" si="149"/>
        <v>1900</v>
      </c>
      <c r="F9556" s="547">
        <v>0</v>
      </c>
      <c r="G9556" s="548">
        <v>0</v>
      </c>
      <c r="H9556" s="547">
        <v>0</v>
      </c>
      <c r="I9556" s="545" t="s">
        <v>12746</v>
      </c>
      <c r="J9556" s="545"/>
      <c r="K9556" s="545" t="s">
        <v>13413</v>
      </c>
      <c r="L9556" s="545" t="s">
        <v>13413</v>
      </c>
      <c r="M9556" s="548" t="s">
        <v>13758</v>
      </c>
      <c r="N9556" s="545" t="s">
        <v>22179</v>
      </c>
      <c r="O9556" s="545" t="s">
        <v>13413</v>
      </c>
      <c r="P9556" s="549">
        <v>7142</v>
      </c>
      <c r="Q9556" s="549">
        <v>1</v>
      </c>
      <c r="R9556" s="549">
        <v>29</v>
      </c>
      <c r="S9556" s="548"/>
      <c r="T9556" s="548">
        <v>173</v>
      </c>
      <c r="U9556" s="99"/>
    </row>
    <row r="9557" spans="1:21" ht="19.5" customHeight="1">
      <c r="A9557" s="545">
        <v>104414</v>
      </c>
      <c r="B9557" s="545" t="s">
        <v>10000</v>
      </c>
      <c r="C9557" s="545" t="s">
        <v>221</v>
      </c>
      <c r="D9557" s="546"/>
      <c r="E9557" s="171" t="str">
        <f t="shared" si="149"/>
        <v>1900</v>
      </c>
      <c r="F9557" s="547">
        <v>0</v>
      </c>
      <c r="G9557" s="548">
        <v>0</v>
      </c>
      <c r="H9557" s="547">
        <v>0</v>
      </c>
      <c r="I9557" s="545" t="s">
        <v>12681</v>
      </c>
      <c r="J9557" s="545"/>
      <c r="K9557" s="545" t="s">
        <v>19223</v>
      </c>
      <c r="L9557" s="545" t="s">
        <v>13413</v>
      </c>
      <c r="M9557" s="548" t="s">
        <v>13758</v>
      </c>
      <c r="N9557" s="545" t="s">
        <v>13413</v>
      </c>
      <c r="O9557" s="545" t="s">
        <v>13413</v>
      </c>
      <c r="P9557" s="549">
        <v>7143</v>
      </c>
      <c r="Q9557" s="549">
        <v>1</v>
      </c>
      <c r="R9557" s="549">
        <v>3</v>
      </c>
      <c r="S9557" s="548"/>
      <c r="T9557" s="548"/>
      <c r="U9557" s="99"/>
    </row>
    <row r="9558" spans="1:21" ht="19.5" customHeight="1">
      <c r="A9558" s="545">
        <v>104415</v>
      </c>
      <c r="B9558" s="545" t="s">
        <v>921</v>
      </c>
      <c r="C9558" s="545" t="s">
        <v>4532</v>
      </c>
      <c r="D9558" s="546"/>
      <c r="E9558" s="171" t="str">
        <f t="shared" si="149"/>
        <v>1900</v>
      </c>
      <c r="F9558" s="547">
        <v>0</v>
      </c>
      <c r="G9558" s="548">
        <v>0</v>
      </c>
      <c r="H9558" s="547">
        <v>0</v>
      </c>
      <c r="I9558" s="545" t="s">
        <v>12668</v>
      </c>
      <c r="J9558" s="545"/>
      <c r="K9558" s="545" t="s">
        <v>13413</v>
      </c>
      <c r="L9558" s="545" t="s">
        <v>13413</v>
      </c>
      <c r="M9558" s="548" t="s">
        <v>13758</v>
      </c>
      <c r="N9558" s="545" t="s">
        <v>13413</v>
      </c>
      <c r="O9558" s="545" t="s">
        <v>13413</v>
      </c>
      <c r="P9558" s="549">
        <v>7144</v>
      </c>
      <c r="Q9558" s="549">
        <v>1</v>
      </c>
      <c r="R9558" s="549">
        <v>7</v>
      </c>
      <c r="S9558" s="548"/>
      <c r="T9558" s="548"/>
      <c r="U9558" s="99"/>
    </row>
    <row r="9559" spans="1:21" ht="19.5" customHeight="1">
      <c r="A9559" s="545">
        <v>104416</v>
      </c>
      <c r="B9559" s="545" t="s">
        <v>9999</v>
      </c>
      <c r="C9559" s="545" t="s">
        <v>216</v>
      </c>
      <c r="D9559" s="546"/>
      <c r="E9559" s="171" t="str">
        <f t="shared" si="149"/>
        <v>1900</v>
      </c>
      <c r="F9559" s="547">
        <v>0</v>
      </c>
      <c r="G9559" s="548">
        <v>0</v>
      </c>
      <c r="H9559" s="547">
        <v>0</v>
      </c>
      <c r="I9559" s="545" t="s">
        <v>12681</v>
      </c>
      <c r="J9559" s="545"/>
      <c r="K9559" s="545" t="s">
        <v>13413</v>
      </c>
      <c r="L9559" s="545" t="s">
        <v>13413</v>
      </c>
      <c r="M9559" s="548" t="s">
        <v>13758</v>
      </c>
      <c r="N9559" s="545" t="s">
        <v>13413</v>
      </c>
      <c r="O9559" s="545" t="s">
        <v>13413</v>
      </c>
      <c r="P9559" s="549">
        <v>7145</v>
      </c>
      <c r="Q9559" s="549">
        <v>1</v>
      </c>
      <c r="R9559" s="549">
        <v>3</v>
      </c>
      <c r="S9559" s="548"/>
      <c r="T9559" s="548"/>
      <c r="U9559" s="99"/>
    </row>
    <row r="9560" spans="1:21" ht="19.5" customHeight="1">
      <c r="A9560" s="545">
        <v>104417</v>
      </c>
      <c r="B9560" s="545" t="s">
        <v>9998</v>
      </c>
      <c r="C9560" s="545" t="s">
        <v>209</v>
      </c>
      <c r="D9560" s="546"/>
      <c r="E9560" s="171" t="str">
        <f t="shared" si="149"/>
        <v>1900</v>
      </c>
      <c r="F9560" s="547">
        <v>0</v>
      </c>
      <c r="G9560" s="548">
        <v>0</v>
      </c>
      <c r="H9560" s="547">
        <v>0</v>
      </c>
      <c r="I9560" s="545" t="s">
        <v>12654</v>
      </c>
      <c r="J9560" s="545"/>
      <c r="K9560" s="545" t="s">
        <v>19224</v>
      </c>
      <c r="L9560" s="545" t="s">
        <v>15948</v>
      </c>
      <c r="M9560" s="548" t="s">
        <v>13843</v>
      </c>
      <c r="N9560" s="545" t="s">
        <v>22180</v>
      </c>
      <c r="O9560" s="545" t="s">
        <v>13413</v>
      </c>
      <c r="P9560" s="549">
        <v>7146</v>
      </c>
      <c r="Q9560" s="549">
        <v>5</v>
      </c>
      <c r="R9560" s="549">
        <v>2</v>
      </c>
      <c r="S9560" s="548"/>
      <c r="T9560" s="548">
        <v>164</v>
      </c>
      <c r="U9560" s="99"/>
    </row>
    <row r="9561" spans="1:21" ht="19.5" customHeight="1">
      <c r="A9561" s="545">
        <v>104418</v>
      </c>
      <c r="B9561" s="545" t="s">
        <v>9997</v>
      </c>
      <c r="C9561" s="545" t="s">
        <v>209</v>
      </c>
      <c r="D9561" s="546"/>
      <c r="E9561" s="171" t="str">
        <f t="shared" si="149"/>
        <v>1900</v>
      </c>
      <c r="F9561" s="547">
        <v>0</v>
      </c>
      <c r="G9561" s="548">
        <v>0</v>
      </c>
      <c r="H9561" s="547">
        <v>0</v>
      </c>
      <c r="I9561" s="545" t="s">
        <v>12654</v>
      </c>
      <c r="J9561" s="545"/>
      <c r="K9561" s="545" t="s">
        <v>13413</v>
      </c>
      <c r="L9561" s="545" t="s">
        <v>15948</v>
      </c>
      <c r="M9561" s="548" t="s">
        <v>13813</v>
      </c>
      <c r="N9561" s="545" t="s">
        <v>22180</v>
      </c>
      <c r="O9561" s="545" t="s">
        <v>13413</v>
      </c>
      <c r="P9561" s="549">
        <v>7147</v>
      </c>
      <c r="Q9561" s="549">
        <v>3</v>
      </c>
      <c r="R9561" s="549">
        <v>2</v>
      </c>
      <c r="S9561" s="548"/>
      <c r="T9561" s="548">
        <v>164</v>
      </c>
      <c r="U9561" s="99"/>
    </row>
    <row r="9562" spans="1:21" ht="19.5" customHeight="1">
      <c r="A9562" s="545">
        <v>104419</v>
      </c>
      <c r="B9562" s="545" t="s">
        <v>2736</v>
      </c>
      <c r="C9562" s="545" t="s">
        <v>216</v>
      </c>
      <c r="D9562" s="546">
        <v>45708</v>
      </c>
      <c r="E9562" s="171" t="str">
        <f t="shared" si="149"/>
        <v>2025</v>
      </c>
      <c r="F9562" s="547">
        <v>57399.89</v>
      </c>
      <c r="G9562" s="548">
        <v>0</v>
      </c>
      <c r="H9562" s="547">
        <v>57399.89</v>
      </c>
      <c r="I9562" s="545" t="s">
        <v>12675</v>
      </c>
      <c r="J9562" s="545" t="s">
        <v>13307</v>
      </c>
      <c r="K9562" s="545" t="s">
        <v>13413</v>
      </c>
      <c r="L9562" s="545" t="s">
        <v>13413</v>
      </c>
      <c r="M9562" s="548" t="s">
        <v>13758</v>
      </c>
      <c r="N9562" s="545" t="s">
        <v>13413</v>
      </c>
      <c r="O9562" s="545" t="s">
        <v>13413</v>
      </c>
      <c r="P9562" s="549">
        <v>7148</v>
      </c>
      <c r="Q9562" s="549">
        <v>1</v>
      </c>
      <c r="R9562" s="549">
        <v>15</v>
      </c>
      <c r="S9562" s="548">
        <v>2228</v>
      </c>
      <c r="T9562" s="548"/>
      <c r="U9562" s="99"/>
    </row>
    <row r="9563" spans="1:21" ht="19.5" customHeight="1">
      <c r="A9563" s="545">
        <v>104420</v>
      </c>
      <c r="B9563" s="545" t="s">
        <v>6205</v>
      </c>
      <c r="C9563" s="545" t="s">
        <v>786</v>
      </c>
      <c r="D9563" s="546">
        <v>45708</v>
      </c>
      <c r="E9563" s="171" t="str">
        <f t="shared" si="149"/>
        <v>2025</v>
      </c>
      <c r="F9563" s="547">
        <v>102868.93</v>
      </c>
      <c r="G9563" s="548">
        <v>0.19</v>
      </c>
      <c r="H9563" s="547">
        <v>86444.479999999996</v>
      </c>
      <c r="I9563" s="545" t="s">
        <v>12683</v>
      </c>
      <c r="J9563" s="545" t="s">
        <v>13307</v>
      </c>
      <c r="K9563" s="545" t="s">
        <v>13413</v>
      </c>
      <c r="L9563" s="545" t="s">
        <v>13413</v>
      </c>
      <c r="M9563" s="548" t="s">
        <v>13758</v>
      </c>
      <c r="N9563" s="545" t="s">
        <v>13413</v>
      </c>
      <c r="O9563" s="545" t="s">
        <v>13413</v>
      </c>
      <c r="P9563" s="549">
        <v>7149</v>
      </c>
      <c r="Q9563" s="549">
        <v>1</v>
      </c>
      <c r="R9563" s="549">
        <v>18</v>
      </c>
      <c r="S9563" s="548">
        <v>2228</v>
      </c>
      <c r="T9563" s="548"/>
      <c r="U9563" s="99"/>
    </row>
    <row r="9564" spans="1:21" ht="19.5" customHeight="1">
      <c r="A9564" s="545">
        <v>104421</v>
      </c>
      <c r="B9564" s="545" t="s">
        <v>6204</v>
      </c>
      <c r="C9564" s="545" t="s">
        <v>786</v>
      </c>
      <c r="D9564" s="546">
        <v>45708</v>
      </c>
      <c r="E9564" s="171" t="str">
        <f t="shared" si="149"/>
        <v>2025</v>
      </c>
      <c r="F9564" s="547">
        <v>72516.98</v>
      </c>
      <c r="G9564" s="548">
        <v>0.19</v>
      </c>
      <c r="H9564" s="547">
        <v>60938.64</v>
      </c>
      <c r="I9564" s="545" t="s">
        <v>12683</v>
      </c>
      <c r="J9564" s="545" t="s">
        <v>13307</v>
      </c>
      <c r="K9564" s="545" t="s">
        <v>13413</v>
      </c>
      <c r="L9564" s="545" t="s">
        <v>13413</v>
      </c>
      <c r="M9564" s="548" t="s">
        <v>13758</v>
      </c>
      <c r="N9564" s="545" t="s">
        <v>13413</v>
      </c>
      <c r="O9564" s="545" t="s">
        <v>13413</v>
      </c>
      <c r="P9564" s="549">
        <v>7150</v>
      </c>
      <c r="Q9564" s="549">
        <v>1</v>
      </c>
      <c r="R9564" s="549">
        <v>18</v>
      </c>
      <c r="S9564" s="548">
        <v>2228</v>
      </c>
      <c r="T9564" s="548"/>
      <c r="U9564" s="99"/>
    </row>
    <row r="9565" spans="1:21" ht="19.5" customHeight="1">
      <c r="A9565" s="545">
        <v>104423</v>
      </c>
      <c r="B9565" s="545" t="s">
        <v>9996</v>
      </c>
      <c r="C9565" s="545" t="s">
        <v>221</v>
      </c>
      <c r="D9565" s="546">
        <v>44592</v>
      </c>
      <c r="E9565" s="171" t="str">
        <f t="shared" si="149"/>
        <v>2022</v>
      </c>
      <c r="F9565" s="547">
        <v>32069</v>
      </c>
      <c r="G9565" s="548">
        <v>0.19</v>
      </c>
      <c r="H9565" s="547">
        <v>26948.74</v>
      </c>
      <c r="I9565" s="545" t="s">
        <v>12722</v>
      </c>
      <c r="J9565" s="545" t="s">
        <v>13297</v>
      </c>
      <c r="K9565" s="545" t="s">
        <v>13413</v>
      </c>
      <c r="L9565" s="545" t="s">
        <v>13413</v>
      </c>
      <c r="M9565" s="548" t="s">
        <v>13758</v>
      </c>
      <c r="N9565" s="545" t="s">
        <v>13413</v>
      </c>
      <c r="O9565" s="545" t="s">
        <v>13413</v>
      </c>
      <c r="P9565" s="549">
        <v>7151</v>
      </c>
      <c r="Q9565" s="549">
        <v>1</v>
      </c>
      <c r="R9565" s="549">
        <v>36</v>
      </c>
      <c r="S9565" s="548">
        <v>2257</v>
      </c>
      <c r="T9565" s="548"/>
      <c r="U9565" s="99"/>
    </row>
    <row r="9566" spans="1:21" ht="19.5" customHeight="1">
      <c r="A9566" s="545">
        <v>104424</v>
      </c>
      <c r="B9566" s="545" t="s">
        <v>7577</v>
      </c>
      <c r="C9566" s="545" t="s">
        <v>216</v>
      </c>
      <c r="D9566" s="546">
        <v>43675</v>
      </c>
      <c r="E9566" s="171" t="str">
        <f t="shared" si="149"/>
        <v>2019</v>
      </c>
      <c r="F9566" s="547">
        <v>27295</v>
      </c>
      <c r="G9566" s="548">
        <v>0.16</v>
      </c>
      <c r="H9566" s="547">
        <v>23530.17</v>
      </c>
      <c r="I9566" s="545" t="s">
        <v>12717</v>
      </c>
      <c r="J9566" s="545" t="s">
        <v>13298</v>
      </c>
      <c r="K9566" s="545" t="s">
        <v>13413</v>
      </c>
      <c r="L9566" s="545" t="s">
        <v>13413</v>
      </c>
      <c r="M9566" s="548" t="s">
        <v>13758</v>
      </c>
      <c r="N9566" s="545" t="s">
        <v>13413</v>
      </c>
      <c r="O9566" s="545" t="s">
        <v>13413</v>
      </c>
      <c r="P9566" s="549">
        <v>7152</v>
      </c>
      <c r="Q9566" s="549">
        <v>1</v>
      </c>
      <c r="R9566" s="549">
        <v>19</v>
      </c>
      <c r="S9566" s="548">
        <v>1012</v>
      </c>
      <c r="T9566" s="548"/>
      <c r="U9566" s="99"/>
    </row>
    <row r="9567" spans="1:21" ht="19.5" customHeight="1">
      <c r="A9567" s="545">
        <v>104425</v>
      </c>
      <c r="B9567" s="545" t="s">
        <v>9995</v>
      </c>
      <c r="C9567" s="545" t="s">
        <v>216</v>
      </c>
      <c r="D9567" s="546"/>
      <c r="E9567" s="171" t="str">
        <f t="shared" si="149"/>
        <v>1900</v>
      </c>
      <c r="F9567" s="547">
        <v>0</v>
      </c>
      <c r="G9567" s="548">
        <v>0</v>
      </c>
      <c r="H9567" s="547">
        <v>0</v>
      </c>
      <c r="I9567" s="545" t="s">
        <v>12675</v>
      </c>
      <c r="J9567" s="545"/>
      <c r="K9567" s="545" t="s">
        <v>13413</v>
      </c>
      <c r="L9567" s="545" t="s">
        <v>13413</v>
      </c>
      <c r="M9567" s="548" t="s">
        <v>13758</v>
      </c>
      <c r="N9567" s="545" t="s">
        <v>13413</v>
      </c>
      <c r="O9567" s="545" t="s">
        <v>13413</v>
      </c>
      <c r="P9567" s="549">
        <v>7153</v>
      </c>
      <c r="Q9567" s="549">
        <v>1</v>
      </c>
      <c r="R9567" s="549">
        <v>15</v>
      </c>
      <c r="S9567" s="548"/>
      <c r="T9567" s="548"/>
      <c r="U9567" s="99"/>
    </row>
    <row r="9568" spans="1:21" ht="19.5" customHeight="1">
      <c r="A9568" s="545">
        <v>104426</v>
      </c>
      <c r="B9568" s="545" t="s">
        <v>9994</v>
      </c>
      <c r="C9568" s="545" t="s">
        <v>216</v>
      </c>
      <c r="D9568" s="546"/>
      <c r="E9568" s="171" t="str">
        <f t="shared" si="149"/>
        <v>1900</v>
      </c>
      <c r="F9568" s="547">
        <v>0</v>
      </c>
      <c r="G9568" s="548">
        <v>0</v>
      </c>
      <c r="H9568" s="547">
        <v>0</v>
      </c>
      <c r="I9568" s="545" t="s">
        <v>12676</v>
      </c>
      <c r="J9568" s="545"/>
      <c r="K9568" s="545" t="s">
        <v>13413</v>
      </c>
      <c r="L9568" s="545" t="s">
        <v>13413</v>
      </c>
      <c r="M9568" s="548" t="s">
        <v>13758</v>
      </c>
      <c r="N9568" s="545" t="s">
        <v>13413</v>
      </c>
      <c r="O9568" s="545" t="s">
        <v>13413</v>
      </c>
      <c r="P9568" s="549">
        <v>7154</v>
      </c>
      <c r="Q9568" s="549">
        <v>1</v>
      </c>
      <c r="R9568" s="549">
        <v>14</v>
      </c>
      <c r="S9568" s="548"/>
      <c r="T9568" s="548"/>
      <c r="U9568" s="99"/>
    </row>
    <row r="9569" spans="1:21" ht="19.5" customHeight="1">
      <c r="A9569" s="545">
        <v>104427</v>
      </c>
      <c r="B9569" s="545" t="s">
        <v>9993</v>
      </c>
      <c r="C9569" s="545" t="s">
        <v>216</v>
      </c>
      <c r="D9569" s="546">
        <v>44601</v>
      </c>
      <c r="E9569" s="171" t="str">
        <f t="shared" si="149"/>
        <v>2022</v>
      </c>
      <c r="F9569" s="547">
        <v>54</v>
      </c>
      <c r="G9569" s="548">
        <v>0.19</v>
      </c>
      <c r="H9569" s="547">
        <v>45.38</v>
      </c>
      <c r="I9569" s="545" t="s">
        <v>12973</v>
      </c>
      <c r="J9569" s="545" t="s">
        <v>13297</v>
      </c>
      <c r="K9569" s="545" t="s">
        <v>13413</v>
      </c>
      <c r="L9569" s="545" t="s">
        <v>13413</v>
      </c>
      <c r="M9569" s="548" t="s">
        <v>13758</v>
      </c>
      <c r="N9569" s="545" t="s">
        <v>13413</v>
      </c>
      <c r="O9569" s="545" t="s">
        <v>13413</v>
      </c>
      <c r="P9569" s="549">
        <v>7155</v>
      </c>
      <c r="Q9569" s="549">
        <v>1</v>
      </c>
      <c r="R9569" s="549">
        <v>59</v>
      </c>
      <c r="S9569" s="548">
        <v>2257</v>
      </c>
      <c r="T9569" s="548"/>
      <c r="U9569" s="99"/>
    </row>
    <row r="9570" spans="1:21" ht="19.5" customHeight="1">
      <c r="A9570" s="545">
        <v>104428</v>
      </c>
      <c r="B9570" s="545" t="s">
        <v>9992</v>
      </c>
      <c r="C9570" s="545" t="s">
        <v>216</v>
      </c>
      <c r="D9570" s="546"/>
      <c r="E9570" s="171" t="str">
        <f t="shared" si="149"/>
        <v>1900</v>
      </c>
      <c r="F9570" s="547">
        <v>0</v>
      </c>
      <c r="G9570" s="548">
        <v>0</v>
      </c>
      <c r="H9570" s="547">
        <v>0</v>
      </c>
      <c r="I9570" s="545" t="s">
        <v>12643</v>
      </c>
      <c r="J9570" s="545"/>
      <c r="K9570" s="545" t="s">
        <v>13413</v>
      </c>
      <c r="L9570" s="545" t="s">
        <v>13413</v>
      </c>
      <c r="M9570" s="548" t="s">
        <v>13758</v>
      </c>
      <c r="N9570" s="545" t="s">
        <v>13413</v>
      </c>
      <c r="O9570" s="545" t="s">
        <v>13413</v>
      </c>
      <c r="P9570" s="549">
        <v>7156</v>
      </c>
      <c r="Q9570" s="549">
        <v>1</v>
      </c>
      <c r="R9570" s="549">
        <v>6</v>
      </c>
      <c r="S9570" s="548"/>
      <c r="T9570" s="548"/>
      <c r="U9570" s="99"/>
    </row>
    <row r="9571" spans="1:21" ht="19.5" customHeight="1">
      <c r="A9571" s="545">
        <v>104429</v>
      </c>
      <c r="B9571" s="545" t="s">
        <v>9991</v>
      </c>
      <c r="C9571" s="545" t="s">
        <v>221</v>
      </c>
      <c r="D9571" s="546"/>
      <c r="E9571" s="171" t="str">
        <f t="shared" si="149"/>
        <v>1900</v>
      </c>
      <c r="F9571" s="547">
        <v>0</v>
      </c>
      <c r="G9571" s="548">
        <v>0</v>
      </c>
      <c r="H9571" s="547">
        <v>0</v>
      </c>
      <c r="I9571" s="545" t="s">
        <v>12643</v>
      </c>
      <c r="J9571" s="545"/>
      <c r="K9571" s="545" t="s">
        <v>13413</v>
      </c>
      <c r="L9571" s="545" t="s">
        <v>13413</v>
      </c>
      <c r="M9571" s="548" t="s">
        <v>13758</v>
      </c>
      <c r="N9571" s="545" t="s">
        <v>13413</v>
      </c>
      <c r="O9571" s="545" t="s">
        <v>13413</v>
      </c>
      <c r="P9571" s="549">
        <v>7157</v>
      </c>
      <c r="Q9571" s="549">
        <v>1</v>
      </c>
      <c r="R9571" s="549">
        <v>6</v>
      </c>
      <c r="S9571" s="548"/>
      <c r="T9571" s="548"/>
      <c r="U9571" s="99"/>
    </row>
    <row r="9572" spans="1:21" ht="19.5" customHeight="1">
      <c r="A9572" s="545">
        <v>104430</v>
      </c>
      <c r="B9572" s="545" t="s">
        <v>7331</v>
      </c>
      <c r="C9572" s="545" t="s">
        <v>216</v>
      </c>
      <c r="D9572" s="546">
        <v>43816</v>
      </c>
      <c r="E9572" s="171" t="str">
        <f t="shared" si="149"/>
        <v>2019</v>
      </c>
      <c r="F9572" s="547">
        <v>493.01</v>
      </c>
      <c r="G9572" s="548">
        <v>0.19</v>
      </c>
      <c r="H9572" s="547">
        <v>414.29</v>
      </c>
      <c r="I9572" s="545" t="s">
        <v>12637</v>
      </c>
      <c r="J9572" s="545" t="s">
        <v>13325</v>
      </c>
      <c r="K9572" s="545" t="s">
        <v>13413</v>
      </c>
      <c r="L9572" s="545" t="s">
        <v>13413</v>
      </c>
      <c r="M9572" s="548" t="s">
        <v>13758</v>
      </c>
      <c r="N9572" s="545" t="s">
        <v>13413</v>
      </c>
      <c r="O9572" s="545" t="s">
        <v>13413</v>
      </c>
      <c r="P9572" s="549">
        <v>7158</v>
      </c>
      <c r="Q9572" s="549">
        <v>1</v>
      </c>
      <c r="R9572" s="549">
        <v>13</v>
      </c>
      <c r="S9572" s="548">
        <v>1207</v>
      </c>
      <c r="T9572" s="548"/>
      <c r="U9572" s="99"/>
    </row>
    <row r="9573" spans="1:21" ht="19.5" customHeight="1">
      <c r="A9573" s="545">
        <v>104431</v>
      </c>
      <c r="B9573" s="545" t="s">
        <v>2143</v>
      </c>
      <c r="C9573" s="545" t="s">
        <v>216</v>
      </c>
      <c r="D9573" s="546"/>
      <c r="E9573" s="171" t="str">
        <f t="shared" si="149"/>
        <v>1900</v>
      </c>
      <c r="F9573" s="547">
        <v>0</v>
      </c>
      <c r="G9573" s="548">
        <v>0</v>
      </c>
      <c r="H9573" s="547">
        <v>0</v>
      </c>
      <c r="I9573" s="545" t="s">
        <v>12637</v>
      </c>
      <c r="J9573" s="545"/>
      <c r="K9573" s="545" t="s">
        <v>13413</v>
      </c>
      <c r="L9573" s="545" t="s">
        <v>13413</v>
      </c>
      <c r="M9573" s="548" t="s">
        <v>13758</v>
      </c>
      <c r="N9573" s="545" t="s">
        <v>13413</v>
      </c>
      <c r="O9573" s="545" t="s">
        <v>13413</v>
      </c>
      <c r="P9573" s="549">
        <v>7159</v>
      </c>
      <c r="Q9573" s="549">
        <v>1</v>
      </c>
      <c r="R9573" s="549">
        <v>13</v>
      </c>
      <c r="S9573" s="548"/>
      <c r="T9573" s="548"/>
      <c r="U9573" s="99"/>
    </row>
    <row r="9574" spans="1:21" ht="19.5" customHeight="1">
      <c r="A9574" s="545">
        <v>104433</v>
      </c>
      <c r="B9574" s="545" t="s">
        <v>9990</v>
      </c>
      <c r="C9574" s="545" t="s">
        <v>216</v>
      </c>
      <c r="D9574" s="546"/>
      <c r="E9574" s="171" t="str">
        <f t="shared" si="149"/>
        <v>1900</v>
      </c>
      <c r="F9574" s="547">
        <v>0</v>
      </c>
      <c r="G9574" s="548">
        <v>0</v>
      </c>
      <c r="H9574" s="547">
        <v>0</v>
      </c>
      <c r="I9574" s="545" t="s">
        <v>12637</v>
      </c>
      <c r="J9574" s="545"/>
      <c r="K9574" s="545" t="s">
        <v>13413</v>
      </c>
      <c r="L9574" s="545" t="s">
        <v>13413</v>
      </c>
      <c r="M9574" s="548" t="s">
        <v>13758</v>
      </c>
      <c r="N9574" s="545" t="s">
        <v>13413</v>
      </c>
      <c r="O9574" s="545" t="s">
        <v>13413</v>
      </c>
      <c r="P9574" s="549">
        <v>7160</v>
      </c>
      <c r="Q9574" s="549">
        <v>1</v>
      </c>
      <c r="R9574" s="549">
        <v>13</v>
      </c>
      <c r="S9574" s="548"/>
      <c r="T9574" s="548"/>
      <c r="U9574" s="99"/>
    </row>
    <row r="9575" spans="1:21" ht="19.5" customHeight="1">
      <c r="A9575" s="545">
        <v>104434</v>
      </c>
      <c r="B9575" s="545" t="s">
        <v>1868</v>
      </c>
      <c r="C9575" s="545" t="s">
        <v>216</v>
      </c>
      <c r="D9575" s="546"/>
      <c r="E9575" s="171" t="str">
        <f t="shared" si="149"/>
        <v>1900</v>
      </c>
      <c r="F9575" s="547">
        <v>0</v>
      </c>
      <c r="G9575" s="548">
        <v>0</v>
      </c>
      <c r="H9575" s="547">
        <v>0</v>
      </c>
      <c r="I9575" s="545" t="s">
        <v>12637</v>
      </c>
      <c r="J9575" s="545"/>
      <c r="K9575" s="545" t="s">
        <v>13413</v>
      </c>
      <c r="L9575" s="545" t="s">
        <v>13413</v>
      </c>
      <c r="M9575" s="548" t="s">
        <v>13758</v>
      </c>
      <c r="N9575" s="545" t="s">
        <v>13413</v>
      </c>
      <c r="O9575" s="545" t="s">
        <v>13413</v>
      </c>
      <c r="P9575" s="549">
        <v>7161</v>
      </c>
      <c r="Q9575" s="549">
        <v>1</v>
      </c>
      <c r="R9575" s="549">
        <v>13</v>
      </c>
      <c r="S9575" s="548"/>
      <c r="T9575" s="548"/>
      <c r="U9575" s="99"/>
    </row>
    <row r="9576" spans="1:21" ht="19.5" customHeight="1">
      <c r="A9576" s="545">
        <v>104435</v>
      </c>
      <c r="B9576" s="545" t="s">
        <v>2260</v>
      </c>
      <c r="C9576" s="545" t="s">
        <v>216</v>
      </c>
      <c r="D9576" s="546"/>
      <c r="E9576" s="171" t="str">
        <f t="shared" si="149"/>
        <v>1900</v>
      </c>
      <c r="F9576" s="547">
        <v>0</v>
      </c>
      <c r="G9576" s="548">
        <v>0</v>
      </c>
      <c r="H9576" s="547">
        <v>0</v>
      </c>
      <c r="I9576" s="545" t="s">
        <v>12637</v>
      </c>
      <c r="J9576" s="545"/>
      <c r="K9576" s="545" t="s">
        <v>13413</v>
      </c>
      <c r="L9576" s="545" t="s">
        <v>13413</v>
      </c>
      <c r="M9576" s="548" t="s">
        <v>13758</v>
      </c>
      <c r="N9576" s="545" t="s">
        <v>13413</v>
      </c>
      <c r="O9576" s="545" t="s">
        <v>13413</v>
      </c>
      <c r="P9576" s="549">
        <v>7162</v>
      </c>
      <c r="Q9576" s="549">
        <v>1</v>
      </c>
      <c r="R9576" s="549">
        <v>13</v>
      </c>
      <c r="S9576" s="548"/>
      <c r="T9576" s="548"/>
      <c r="U9576" s="99"/>
    </row>
    <row r="9577" spans="1:21" ht="19.5" customHeight="1">
      <c r="A9577" s="545">
        <v>104436</v>
      </c>
      <c r="B9577" s="545" t="s">
        <v>2136</v>
      </c>
      <c r="C9577" s="545" t="s">
        <v>216</v>
      </c>
      <c r="D9577" s="546"/>
      <c r="E9577" s="171" t="str">
        <f t="shared" si="149"/>
        <v>1900</v>
      </c>
      <c r="F9577" s="547">
        <v>0</v>
      </c>
      <c r="G9577" s="548">
        <v>0</v>
      </c>
      <c r="H9577" s="547">
        <v>0</v>
      </c>
      <c r="I9577" s="545" t="s">
        <v>12637</v>
      </c>
      <c r="J9577" s="545"/>
      <c r="K9577" s="545" t="s">
        <v>13413</v>
      </c>
      <c r="L9577" s="545" t="s">
        <v>13413</v>
      </c>
      <c r="M9577" s="548" t="s">
        <v>13758</v>
      </c>
      <c r="N9577" s="545" t="s">
        <v>13413</v>
      </c>
      <c r="O9577" s="545" t="s">
        <v>13413</v>
      </c>
      <c r="P9577" s="549">
        <v>7163</v>
      </c>
      <c r="Q9577" s="549">
        <v>1</v>
      </c>
      <c r="R9577" s="549">
        <v>13</v>
      </c>
      <c r="S9577" s="548"/>
      <c r="T9577" s="548"/>
      <c r="U9577" s="99"/>
    </row>
    <row r="9578" spans="1:21" ht="19.5" customHeight="1">
      <c r="A9578" s="545">
        <v>104437</v>
      </c>
      <c r="B9578" s="545" t="s">
        <v>1895</v>
      </c>
      <c r="C9578" s="545" t="s">
        <v>216</v>
      </c>
      <c r="D9578" s="546">
        <v>43642</v>
      </c>
      <c r="E9578" s="171" t="str">
        <f t="shared" si="149"/>
        <v>2019</v>
      </c>
      <c r="F9578" s="547">
        <v>115000.01</v>
      </c>
      <c r="G9578" s="548">
        <v>0.19</v>
      </c>
      <c r="H9578" s="547">
        <v>96638.66</v>
      </c>
      <c r="I9578" s="545" t="s">
        <v>12699</v>
      </c>
      <c r="J9578" s="545" t="s">
        <v>13296</v>
      </c>
      <c r="K9578" s="545" t="s">
        <v>13413</v>
      </c>
      <c r="L9578" s="545" t="s">
        <v>13413</v>
      </c>
      <c r="M9578" s="548" t="s">
        <v>13758</v>
      </c>
      <c r="N9578" s="545" t="s">
        <v>13413</v>
      </c>
      <c r="O9578" s="545" t="s">
        <v>13413</v>
      </c>
      <c r="P9578" s="549">
        <v>7164</v>
      </c>
      <c r="Q9578" s="549">
        <v>1</v>
      </c>
      <c r="R9578" s="549">
        <v>130</v>
      </c>
      <c r="S9578" s="548">
        <v>2218</v>
      </c>
      <c r="T9578" s="548"/>
      <c r="U9578" s="99"/>
    </row>
    <row r="9579" spans="1:21" ht="19.5" customHeight="1">
      <c r="A9579" s="545">
        <v>104438</v>
      </c>
      <c r="B9579" s="545" t="s">
        <v>2317</v>
      </c>
      <c r="C9579" s="545" t="s">
        <v>216</v>
      </c>
      <c r="D9579" s="546"/>
      <c r="E9579" s="171" t="str">
        <f t="shared" si="149"/>
        <v>1900</v>
      </c>
      <c r="F9579" s="547">
        <v>0</v>
      </c>
      <c r="G9579" s="548">
        <v>0</v>
      </c>
      <c r="H9579" s="547">
        <v>0</v>
      </c>
      <c r="I9579" s="545" t="s">
        <v>12650</v>
      </c>
      <c r="J9579" s="545"/>
      <c r="K9579" s="545" t="s">
        <v>13413</v>
      </c>
      <c r="L9579" s="545" t="s">
        <v>13413</v>
      </c>
      <c r="M9579" s="548" t="s">
        <v>13758</v>
      </c>
      <c r="N9579" s="545" t="s">
        <v>13413</v>
      </c>
      <c r="O9579" s="545" t="s">
        <v>13413</v>
      </c>
      <c r="P9579" s="549">
        <v>7165</v>
      </c>
      <c r="Q9579" s="549">
        <v>1</v>
      </c>
      <c r="R9579" s="549">
        <v>127</v>
      </c>
      <c r="S9579" s="548"/>
      <c r="T9579" s="548"/>
      <c r="U9579" s="99"/>
    </row>
    <row r="9580" spans="1:21" ht="19.5" customHeight="1">
      <c r="A9580" s="545">
        <v>104439</v>
      </c>
      <c r="B9580" s="545" t="s">
        <v>12173</v>
      </c>
      <c r="C9580" s="545" t="s">
        <v>216</v>
      </c>
      <c r="D9580" s="546"/>
      <c r="E9580" s="171" t="str">
        <f t="shared" si="149"/>
        <v>1900</v>
      </c>
      <c r="F9580" s="547">
        <v>0</v>
      </c>
      <c r="G9580" s="548">
        <v>0</v>
      </c>
      <c r="H9580" s="547">
        <v>0</v>
      </c>
      <c r="I9580" s="545" t="s">
        <v>12676</v>
      </c>
      <c r="J9580" s="545"/>
      <c r="K9580" s="545" t="s">
        <v>13413</v>
      </c>
      <c r="L9580" s="545" t="s">
        <v>13413</v>
      </c>
      <c r="M9580" s="548" t="s">
        <v>13758</v>
      </c>
      <c r="N9580" s="545" t="s">
        <v>13413</v>
      </c>
      <c r="O9580" s="545" t="s">
        <v>13413</v>
      </c>
      <c r="P9580" s="549">
        <v>7166</v>
      </c>
      <c r="Q9580" s="549">
        <v>1</v>
      </c>
      <c r="R9580" s="549">
        <v>14</v>
      </c>
      <c r="S9580" s="548"/>
      <c r="T9580" s="548"/>
      <c r="U9580" s="99"/>
    </row>
    <row r="9581" spans="1:21" ht="19.5" customHeight="1">
      <c r="A9581" s="545">
        <v>104440</v>
      </c>
      <c r="B9581" s="545" t="s">
        <v>8120</v>
      </c>
      <c r="C9581" s="545" t="s">
        <v>216</v>
      </c>
      <c r="D9581" s="546">
        <v>44592</v>
      </c>
      <c r="E9581" s="171" t="str">
        <f t="shared" si="149"/>
        <v>2022</v>
      </c>
      <c r="F9581" s="547">
        <v>1039108</v>
      </c>
      <c r="G9581" s="548">
        <v>0.19</v>
      </c>
      <c r="H9581" s="547">
        <v>873200</v>
      </c>
      <c r="I9581" s="545" t="s">
        <v>12676</v>
      </c>
      <c r="J9581" s="545" t="s">
        <v>13297</v>
      </c>
      <c r="K9581" s="545" t="s">
        <v>19225</v>
      </c>
      <c r="L9581" s="545" t="s">
        <v>13413</v>
      </c>
      <c r="M9581" s="548" t="s">
        <v>13758</v>
      </c>
      <c r="N9581" s="545" t="s">
        <v>13413</v>
      </c>
      <c r="O9581" s="545" t="s">
        <v>13413</v>
      </c>
      <c r="P9581" s="549">
        <v>7167</v>
      </c>
      <c r="Q9581" s="549">
        <v>1</v>
      </c>
      <c r="R9581" s="549">
        <v>14</v>
      </c>
      <c r="S9581" s="548">
        <v>2257</v>
      </c>
      <c r="T9581" s="548"/>
      <c r="U9581" s="99"/>
    </row>
    <row r="9582" spans="1:21" ht="19.5" customHeight="1">
      <c r="A9582" s="545">
        <v>104441</v>
      </c>
      <c r="B9582" s="545" t="s">
        <v>2453</v>
      </c>
      <c r="C9582" s="545" t="s">
        <v>216</v>
      </c>
      <c r="D9582" s="546"/>
      <c r="E9582" s="171" t="str">
        <f t="shared" si="149"/>
        <v>1900</v>
      </c>
      <c r="F9582" s="547">
        <v>0</v>
      </c>
      <c r="G9582" s="548">
        <v>0</v>
      </c>
      <c r="H9582" s="547">
        <v>0</v>
      </c>
      <c r="I9582" s="545" t="s">
        <v>12676</v>
      </c>
      <c r="J9582" s="545"/>
      <c r="K9582" s="545" t="s">
        <v>19226</v>
      </c>
      <c r="L9582" s="545" t="s">
        <v>13413</v>
      </c>
      <c r="M9582" s="548" t="s">
        <v>13758</v>
      </c>
      <c r="N9582" s="545" t="s">
        <v>13413</v>
      </c>
      <c r="O9582" s="545" t="s">
        <v>13413</v>
      </c>
      <c r="P9582" s="549">
        <v>7168</v>
      </c>
      <c r="Q9582" s="549">
        <v>1</v>
      </c>
      <c r="R9582" s="549">
        <v>14</v>
      </c>
      <c r="S9582" s="548"/>
      <c r="T9582" s="548"/>
      <c r="U9582" s="99"/>
    </row>
    <row r="9583" spans="1:21" ht="19.5" customHeight="1">
      <c r="A9583" s="545">
        <v>104442</v>
      </c>
      <c r="B9583" s="545" t="s">
        <v>5145</v>
      </c>
      <c r="C9583" s="545" t="s">
        <v>209</v>
      </c>
      <c r="D9583" s="546">
        <v>43538</v>
      </c>
      <c r="E9583" s="171" t="str">
        <f t="shared" si="149"/>
        <v>2019</v>
      </c>
      <c r="F9583" s="547">
        <v>64641</v>
      </c>
      <c r="G9583" s="548">
        <v>0.19</v>
      </c>
      <c r="H9583" s="547">
        <v>54320.17</v>
      </c>
      <c r="I9583" s="545" t="s">
        <v>12676</v>
      </c>
      <c r="J9583" s="545" t="s">
        <v>13298</v>
      </c>
      <c r="K9583" s="545" t="s">
        <v>13413</v>
      </c>
      <c r="L9583" s="545" t="s">
        <v>13413</v>
      </c>
      <c r="M9583" s="548" t="s">
        <v>13758</v>
      </c>
      <c r="N9583" s="545" t="s">
        <v>13413</v>
      </c>
      <c r="O9583" s="545" t="s">
        <v>13413</v>
      </c>
      <c r="P9583" s="549">
        <v>7169</v>
      </c>
      <c r="Q9583" s="549">
        <v>1</v>
      </c>
      <c r="R9583" s="549">
        <v>14</v>
      </c>
      <c r="S9583" s="548">
        <v>1012</v>
      </c>
      <c r="T9583" s="548"/>
      <c r="U9583" s="99"/>
    </row>
    <row r="9584" spans="1:21" ht="19.5" customHeight="1">
      <c r="A9584" s="545">
        <v>104443</v>
      </c>
      <c r="B9584" s="545" t="s">
        <v>2601</v>
      </c>
      <c r="C9584" s="545" t="s">
        <v>209</v>
      </c>
      <c r="D9584" s="546"/>
      <c r="E9584" s="171" t="str">
        <f t="shared" si="149"/>
        <v>1900</v>
      </c>
      <c r="F9584" s="547">
        <v>0</v>
      </c>
      <c r="G9584" s="548">
        <v>0</v>
      </c>
      <c r="H9584" s="547">
        <v>0</v>
      </c>
      <c r="I9584" s="545" t="s">
        <v>12676</v>
      </c>
      <c r="J9584" s="545"/>
      <c r="K9584" s="545" t="s">
        <v>13413</v>
      </c>
      <c r="L9584" s="545" t="s">
        <v>13413</v>
      </c>
      <c r="M9584" s="548" t="s">
        <v>13758</v>
      </c>
      <c r="N9584" s="545" t="s">
        <v>13413</v>
      </c>
      <c r="O9584" s="545" t="s">
        <v>13413</v>
      </c>
      <c r="P9584" s="549">
        <v>7170</v>
      </c>
      <c r="Q9584" s="549">
        <v>1</v>
      </c>
      <c r="R9584" s="549">
        <v>14</v>
      </c>
      <c r="S9584" s="548"/>
      <c r="T9584" s="548"/>
      <c r="U9584" s="99"/>
    </row>
    <row r="9585" spans="1:21" ht="19.5" customHeight="1">
      <c r="A9585" s="545">
        <v>104444</v>
      </c>
      <c r="B9585" s="545" t="s">
        <v>2611</v>
      </c>
      <c r="C9585" s="545" t="s">
        <v>216</v>
      </c>
      <c r="D9585" s="546"/>
      <c r="E9585" s="171" t="str">
        <f t="shared" si="149"/>
        <v>1900</v>
      </c>
      <c r="F9585" s="547">
        <v>0</v>
      </c>
      <c r="G9585" s="548">
        <v>0</v>
      </c>
      <c r="H9585" s="547">
        <v>0</v>
      </c>
      <c r="I9585" s="545" t="s">
        <v>12676</v>
      </c>
      <c r="J9585" s="545"/>
      <c r="K9585" s="545" t="s">
        <v>13413</v>
      </c>
      <c r="L9585" s="545" t="s">
        <v>13413</v>
      </c>
      <c r="M9585" s="548" t="s">
        <v>13758</v>
      </c>
      <c r="N9585" s="545" t="s">
        <v>13413</v>
      </c>
      <c r="O9585" s="545" t="s">
        <v>13413</v>
      </c>
      <c r="P9585" s="549">
        <v>7171</v>
      </c>
      <c r="Q9585" s="549">
        <v>1</v>
      </c>
      <c r="R9585" s="549">
        <v>14</v>
      </c>
      <c r="S9585" s="548"/>
      <c r="T9585" s="548"/>
      <c r="U9585" s="99"/>
    </row>
    <row r="9586" spans="1:21" ht="19.5" customHeight="1">
      <c r="A9586" s="545">
        <v>104445</v>
      </c>
      <c r="B9586" s="545" t="s">
        <v>2613</v>
      </c>
      <c r="C9586" s="545" t="s">
        <v>216</v>
      </c>
      <c r="D9586" s="546">
        <v>43538</v>
      </c>
      <c r="E9586" s="171" t="str">
        <f t="shared" si="149"/>
        <v>2019</v>
      </c>
      <c r="F9586" s="547">
        <v>28314</v>
      </c>
      <c r="G9586" s="548">
        <v>0.19</v>
      </c>
      <c r="H9586" s="547">
        <v>23793.279999999999</v>
      </c>
      <c r="I9586" s="545" t="s">
        <v>12676</v>
      </c>
      <c r="J9586" s="545" t="s">
        <v>13298</v>
      </c>
      <c r="K9586" s="545" t="s">
        <v>13413</v>
      </c>
      <c r="L9586" s="545" t="s">
        <v>13413</v>
      </c>
      <c r="M9586" s="548" t="s">
        <v>13758</v>
      </c>
      <c r="N9586" s="545" t="s">
        <v>13413</v>
      </c>
      <c r="O9586" s="545" t="s">
        <v>13413</v>
      </c>
      <c r="P9586" s="549">
        <v>7172</v>
      </c>
      <c r="Q9586" s="549">
        <v>1</v>
      </c>
      <c r="R9586" s="549">
        <v>14</v>
      </c>
      <c r="S9586" s="548">
        <v>1012</v>
      </c>
      <c r="T9586" s="548"/>
      <c r="U9586" s="99"/>
    </row>
    <row r="9587" spans="1:21" ht="19.5" customHeight="1">
      <c r="A9587" s="545">
        <v>104446</v>
      </c>
      <c r="B9587" s="545" t="s">
        <v>2530</v>
      </c>
      <c r="C9587" s="545" t="s">
        <v>216</v>
      </c>
      <c r="D9587" s="546"/>
      <c r="E9587" s="171" t="str">
        <f t="shared" si="149"/>
        <v>1900</v>
      </c>
      <c r="F9587" s="547">
        <v>0</v>
      </c>
      <c r="G9587" s="548">
        <v>0</v>
      </c>
      <c r="H9587" s="547">
        <v>0</v>
      </c>
      <c r="I9587" s="545" t="s">
        <v>12676</v>
      </c>
      <c r="J9587" s="545"/>
      <c r="K9587" s="545" t="s">
        <v>13413</v>
      </c>
      <c r="L9587" s="545" t="s">
        <v>13413</v>
      </c>
      <c r="M9587" s="548" t="s">
        <v>13758</v>
      </c>
      <c r="N9587" s="545" t="s">
        <v>13413</v>
      </c>
      <c r="O9587" s="545" t="s">
        <v>13413</v>
      </c>
      <c r="P9587" s="549">
        <v>7173</v>
      </c>
      <c r="Q9587" s="549">
        <v>1</v>
      </c>
      <c r="R9587" s="549">
        <v>14</v>
      </c>
      <c r="S9587" s="548"/>
      <c r="T9587" s="548"/>
      <c r="U9587" s="99"/>
    </row>
    <row r="9588" spans="1:21" ht="19.5" customHeight="1">
      <c r="A9588" s="545">
        <v>104447</v>
      </c>
      <c r="B9588" s="545" t="s">
        <v>2531</v>
      </c>
      <c r="C9588" s="545" t="s">
        <v>216</v>
      </c>
      <c r="D9588" s="546"/>
      <c r="E9588" s="171" t="str">
        <f t="shared" si="149"/>
        <v>1900</v>
      </c>
      <c r="F9588" s="547">
        <v>0</v>
      </c>
      <c r="G9588" s="548">
        <v>0</v>
      </c>
      <c r="H9588" s="547">
        <v>0</v>
      </c>
      <c r="I9588" s="545" t="s">
        <v>12676</v>
      </c>
      <c r="J9588" s="545"/>
      <c r="K9588" s="545" t="s">
        <v>13413</v>
      </c>
      <c r="L9588" s="545" t="s">
        <v>13413</v>
      </c>
      <c r="M9588" s="548" t="s">
        <v>13758</v>
      </c>
      <c r="N9588" s="545" t="s">
        <v>13413</v>
      </c>
      <c r="O9588" s="545" t="s">
        <v>13413</v>
      </c>
      <c r="P9588" s="549">
        <v>7174</v>
      </c>
      <c r="Q9588" s="549">
        <v>1</v>
      </c>
      <c r="R9588" s="549">
        <v>14</v>
      </c>
      <c r="S9588" s="548"/>
      <c r="T9588" s="548"/>
      <c r="U9588" s="99"/>
    </row>
    <row r="9589" spans="1:21" ht="19.5" customHeight="1">
      <c r="A9589" s="545">
        <v>104448</v>
      </c>
      <c r="B9589" s="545" t="s">
        <v>2441</v>
      </c>
      <c r="C9589" s="545" t="s">
        <v>216</v>
      </c>
      <c r="D9589" s="546"/>
      <c r="E9589" s="171" t="str">
        <f t="shared" si="149"/>
        <v>1900</v>
      </c>
      <c r="F9589" s="547">
        <v>0</v>
      </c>
      <c r="G9589" s="548">
        <v>0</v>
      </c>
      <c r="H9589" s="547">
        <v>0</v>
      </c>
      <c r="I9589" s="545" t="s">
        <v>12676</v>
      </c>
      <c r="J9589" s="545"/>
      <c r="K9589" s="545" t="s">
        <v>13413</v>
      </c>
      <c r="L9589" s="545" t="s">
        <v>13413</v>
      </c>
      <c r="M9589" s="548" t="s">
        <v>13758</v>
      </c>
      <c r="N9589" s="545" t="s">
        <v>13413</v>
      </c>
      <c r="O9589" s="545" t="s">
        <v>13413</v>
      </c>
      <c r="P9589" s="549">
        <v>7175</v>
      </c>
      <c r="Q9589" s="549">
        <v>1</v>
      </c>
      <c r="R9589" s="549">
        <v>14</v>
      </c>
      <c r="S9589" s="548"/>
      <c r="T9589" s="548"/>
      <c r="U9589" s="99"/>
    </row>
    <row r="9590" spans="1:21" ht="19.5" customHeight="1">
      <c r="A9590" s="545">
        <v>104449</v>
      </c>
      <c r="B9590" s="545" t="s">
        <v>2414</v>
      </c>
      <c r="C9590" s="545" t="s">
        <v>216</v>
      </c>
      <c r="D9590" s="546">
        <v>43552</v>
      </c>
      <c r="E9590" s="171" t="str">
        <f t="shared" si="149"/>
        <v>2019</v>
      </c>
      <c r="F9590" s="547">
        <v>44541</v>
      </c>
      <c r="G9590" s="548">
        <v>0.19</v>
      </c>
      <c r="H9590" s="547">
        <v>37429.410000000003</v>
      </c>
      <c r="I9590" s="545" t="s">
        <v>12676</v>
      </c>
      <c r="J9590" s="545" t="s">
        <v>13296</v>
      </c>
      <c r="K9590" s="545" t="s">
        <v>13413</v>
      </c>
      <c r="L9590" s="545" t="s">
        <v>13413</v>
      </c>
      <c r="M9590" s="548" t="s">
        <v>13758</v>
      </c>
      <c r="N9590" s="545" t="s">
        <v>13413</v>
      </c>
      <c r="O9590" s="545" t="s">
        <v>13413</v>
      </c>
      <c r="P9590" s="549">
        <v>7176</v>
      </c>
      <c r="Q9590" s="549">
        <v>1</v>
      </c>
      <c r="R9590" s="549">
        <v>14</v>
      </c>
      <c r="S9590" s="548">
        <v>2218</v>
      </c>
      <c r="T9590" s="548"/>
      <c r="U9590" s="99"/>
    </row>
    <row r="9591" spans="1:21" ht="19.5" customHeight="1">
      <c r="A9591" s="545">
        <v>104450</v>
      </c>
      <c r="B9591" s="545" t="s">
        <v>9989</v>
      </c>
      <c r="C9591" s="545" t="s">
        <v>216</v>
      </c>
      <c r="D9591" s="546">
        <v>44592</v>
      </c>
      <c r="E9591" s="171" t="str">
        <f t="shared" si="149"/>
        <v>2022</v>
      </c>
      <c r="F9591" s="547">
        <v>451787</v>
      </c>
      <c r="G9591" s="548">
        <v>0.19</v>
      </c>
      <c r="H9591" s="547">
        <v>379652.94</v>
      </c>
      <c r="I9591" s="545" t="s">
        <v>12676</v>
      </c>
      <c r="J9591" s="545" t="s">
        <v>13297</v>
      </c>
      <c r="K9591" s="545" t="s">
        <v>13413</v>
      </c>
      <c r="L9591" s="545" t="s">
        <v>13413</v>
      </c>
      <c r="M9591" s="548" t="s">
        <v>13758</v>
      </c>
      <c r="N9591" s="545" t="s">
        <v>13413</v>
      </c>
      <c r="O9591" s="545" t="s">
        <v>13413</v>
      </c>
      <c r="P9591" s="549">
        <v>7177</v>
      </c>
      <c r="Q9591" s="549">
        <v>1</v>
      </c>
      <c r="R9591" s="549">
        <v>14</v>
      </c>
      <c r="S9591" s="548">
        <v>2257</v>
      </c>
      <c r="T9591" s="548"/>
      <c r="U9591" s="99"/>
    </row>
    <row r="9592" spans="1:21" ht="19.5" customHeight="1">
      <c r="A9592" s="545">
        <v>104451</v>
      </c>
      <c r="B9592" s="545" t="s">
        <v>2401</v>
      </c>
      <c r="C9592" s="545" t="s">
        <v>216</v>
      </c>
      <c r="D9592" s="546"/>
      <c r="E9592" s="171" t="str">
        <f t="shared" si="149"/>
        <v>1900</v>
      </c>
      <c r="F9592" s="547">
        <v>0</v>
      </c>
      <c r="G9592" s="548">
        <v>0</v>
      </c>
      <c r="H9592" s="547">
        <v>0</v>
      </c>
      <c r="I9592" s="545" t="s">
        <v>12676</v>
      </c>
      <c r="J9592" s="545"/>
      <c r="K9592" s="545" t="s">
        <v>13413</v>
      </c>
      <c r="L9592" s="545" t="s">
        <v>13413</v>
      </c>
      <c r="M9592" s="548" t="s">
        <v>13758</v>
      </c>
      <c r="N9592" s="545" t="s">
        <v>13413</v>
      </c>
      <c r="O9592" s="545" t="s">
        <v>13413</v>
      </c>
      <c r="P9592" s="549">
        <v>7178</v>
      </c>
      <c r="Q9592" s="549">
        <v>1</v>
      </c>
      <c r="R9592" s="549">
        <v>14</v>
      </c>
      <c r="S9592" s="548"/>
      <c r="T9592" s="548"/>
      <c r="U9592" s="99"/>
    </row>
    <row r="9593" spans="1:21" ht="19.5" customHeight="1">
      <c r="A9593" s="545">
        <v>104452</v>
      </c>
      <c r="B9593" s="545" t="s">
        <v>2610</v>
      </c>
      <c r="C9593" s="545" t="s">
        <v>216</v>
      </c>
      <c r="D9593" s="546"/>
      <c r="E9593" s="171" t="str">
        <f t="shared" si="149"/>
        <v>1900</v>
      </c>
      <c r="F9593" s="547">
        <v>0</v>
      </c>
      <c r="G9593" s="548">
        <v>0</v>
      </c>
      <c r="H9593" s="547">
        <v>0</v>
      </c>
      <c r="I9593" s="545" t="s">
        <v>12676</v>
      </c>
      <c r="J9593" s="545"/>
      <c r="K9593" s="545" t="s">
        <v>13413</v>
      </c>
      <c r="L9593" s="545" t="s">
        <v>13413</v>
      </c>
      <c r="M9593" s="548" t="s">
        <v>13758</v>
      </c>
      <c r="N9593" s="545" t="s">
        <v>13413</v>
      </c>
      <c r="O9593" s="545" t="s">
        <v>13413</v>
      </c>
      <c r="P9593" s="549">
        <v>7179</v>
      </c>
      <c r="Q9593" s="549">
        <v>1</v>
      </c>
      <c r="R9593" s="549">
        <v>14</v>
      </c>
      <c r="S9593" s="548"/>
      <c r="T9593" s="548"/>
      <c r="U9593" s="99"/>
    </row>
    <row r="9594" spans="1:21" ht="19.5" customHeight="1">
      <c r="A9594" s="545">
        <v>104453</v>
      </c>
      <c r="B9594" s="545" t="s">
        <v>6966</v>
      </c>
      <c r="C9594" s="545" t="s">
        <v>4504</v>
      </c>
      <c r="D9594" s="546">
        <v>44587</v>
      </c>
      <c r="E9594" s="171" t="str">
        <f t="shared" si="149"/>
        <v>2022</v>
      </c>
      <c r="F9594" s="547">
        <v>167</v>
      </c>
      <c r="G9594" s="548">
        <v>0.19</v>
      </c>
      <c r="H9594" s="547">
        <v>140.34</v>
      </c>
      <c r="I9594" s="545" t="s">
        <v>12722</v>
      </c>
      <c r="J9594" s="545" t="s">
        <v>13297</v>
      </c>
      <c r="K9594" s="545" t="s">
        <v>13413</v>
      </c>
      <c r="L9594" s="545" t="s">
        <v>13413</v>
      </c>
      <c r="M9594" s="548" t="s">
        <v>13868</v>
      </c>
      <c r="N9594" s="545" t="s">
        <v>13413</v>
      </c>
      <c r="O9594" s="545" t="s">
        <v>13413</v>
      </c>
      <c r="P9594" s="549">
        <v>7180</v>
      </c>
      <c r="Q9594" s="549">
        <v>2</v>
      </c>
      <c r="R9594" s="549">
        <v>36</v>
      </c>
      <c r="S9594" s="548">
        <v>2257</v>
      </c>
      <c r="T9594" s="548"/>
      <c r="U9594" s="99"/>
    </row>
    <row r="9595" spans="1:21" ht="19.5" customHeight="1">
      <c r="A9595" s="545">
        <v>104454</v>
      </c>
      <c r="B9595" s="545" t="s">
        <v>2689</v>
      </c>
      <c r="C9595" s="545" t="s">
        <v>216</v>
      </c>
      <c r="D9595" s="546"/>
      <c r="E9595" s="171" t="str">
        <f t="shared" si="149"/>
        <v>1900</v>
      </c>
      <c r="F9595" s="547">
        <v>0</v>
      </c>
      <c r="G9595" s="548">
        <v>0</v>
      </c>
      <c r="H9595" s="547">
        <v>0</v>
      </c>
      <c r="I9595" s="545" t="s">
        <v>12675</v>
      </c>
      <c r="J9595" s="545"/>
      <c r="K9595" s="545" t="s">
        <v>13413</v>
      </c>
      <c r="L9595" s="545" t="s">
        <v>13413</v>
      </c>
      <c r="M9595" s="548" t="s">
        <v>13758</v>
      </c>
      <c r="N9595" s="545" t="s">
        <v>13413</v>
      </c>
      <c r="O9595" s="545" t="s">
        <v>13413</v>
      </c>
      <c r="P9595" s="549">
        <v>7181</v>
      </c>
      <c r="Q9595" s="549">
        <v>1</v>
      </c>
      <c r="R9595" s="549">
        <v>141</v>
      </c>
      <c r="S9595" s="548"/>
      <c r="T9595" s="548"/>
      <c r="U9595" s="99"/>
    </row>
    <row r="9596" spans="1:21" ht="19.5" customHeight="1">
      <c r="A9596" s="545">
        <v>104455</v>
      </c>
      <c r="B9596" s="545" t="s">
        <v>3439</v>
      </c>
      <c r="C9596" s="545" t="s">
        <v>216</v>
      </c>
      <c r="D9596" s="546">
        <v>46052</v>
      </c>
      <c r="E9596" s="171" t="str">
        <f t="shared" si="149"/>
        <v>2026</v>
      </c>
      <c r="F9596" s="547">
        <v>4765331</v>
      </c>
      <c r="G9596" s="548">
        <v>0.19</v>
      </c>
      <c r="H9596" s="547">
        <v>4004479.83</v>
      </c>
      <c r="I9596" s="545" t="s">
        <v>12647</v>
      </c>
      <c r="J9596" s="545" t="s">
        <v>13307</v>
      </c>
      <c r="K9596" s="545" t="s">
        <v>19227</v>
      </c>
      <c r="L9596" s="545" t="s">
        <v>13413</v>
      </c>
      <c r="M9596" s="548" t="s">
        <v>13758</v>
      </c>
      <c r="N9596" s="545" t="s">
        <v>13413</v>
      </c>
      <c r="O9596" s="545" t="s">
        <v>13413</v>
      </c>
      <c r="P9596" s="549">
        <v>7182</v>
      </c>
      <c r="Q9596" s="549">
        <v>1</v>
      </c>
      <c r="R9596" s="549">
        <v>26</v>
      </c>
      <c r="S9596" s="548">
        <v>2228</v>
      </c>
      <c r="T9596" s="548"/>
      <c r="U9596" s="99"/>
    </row>
    <row r="9597" spans="1:21" ht="19.5" customHeight="1">
      <c r="A9597" s="545">
        <v>104456</v>
      </c>
      <c r="B9597" s="545" t="s">
        <v>3438</v>
      </c>
      <c r="C9597" s="545" t="s">
        <v>216</v>
      </c>
      <c r="D9597" s="546">
        <v>46052</v>
      </c>
      <c r="E9597" s="171" t="str">
        <f t="shared" si="149"/>
        <v>2026</v>
      </c>
      <c r="F9597" s="547">
        <v>4235402</v>
      </c>
      <c r="G9597" s="548">
        <v>0.19</v>
      </c>
      <c r="H9597" s="547">
        <v>3559161.34</v>
      </c>
      <c r="I9597" s="545" t="s">
        <v>12647</v>
      </c>
      <c r="J9597" s="545" t="s">
        <v>13307</v>
      </c>
      <c r="K9597" s="545" t="s">
        <v>19227</v>
      </c>
      <c r="L9597" s="545" t="s">
        <v>13413</v>
      </c>
      <c r="M9597" s="548" t="s">
        <v>13758</v>
      </c>
      <c r="N9597" s="545" t="s">
        <v>13413</v>
      </c>
      <c r="O9597" s="545" t="s">
        <v>13413</v>
      </c>
      <c r="P9597" s="549">
        <v>7183</v>
      </c>
      <c r="Q9597" s="549">
        <v>1</v>
      </c>
      <c r="R9597" s="549">
        <v>26</v>
      </c>
      <c r="S9597" s="548">
        <v>2228</v>
      </c>
      <c r="T9597" s="548"/>
      <c r="U9597" s="99"/>
    </row>
    <row r="9598" spans="1:21" ht="19.5" customHeight="1">
      <c r="A9598" s="545">
        <v>104457</v>
      </c>
      <c r="B9598" s="545" t="s">
        <v>3539</v>
      </c>
      <c r="C9598" s="545" t="s">
        <v>216</v>
      </c>
      <c r="D9598" s="546">
        <v>46052</v>
      </c>
      <c r="E9598" s="171" t="str">
        <f t="shared" si="149"/>
        <v>2026</v>
      </c>
      <c r="F9598" s="547">
        <v>3298568</v>
      </c>
      <c r="G9598" s="548">
        <v>0.19</v>
      </c>
      <c r="H9598" s="547">
        <v>2771905.88</v>
      </c>
      <c r="I9598" s="545" t="s">
        <v>12647</v>
      </c>
      <c r="J9598" s="545" t="s">
        <v>13307</v>
      </c>
      <c r="K9598" s="545" t="s">
        <v>19228</v>
      </c>
      <c r="L9598" s="545" t="s">
        <v>13413</v>
      </c>
      <c r="M9598" s="548" t="s">
        <v>13758</v>
      </c>
      <c r="N9598" s="545" t="s">
        <v>13413</v>
      </c>
      <c r="O9598" s="545" t="s">
        <v>13413</v>
      </c>
      <c r="P9598" s="549">
        <v>7184</v>
      </c>
      <c r="Q9598" s="549">
        <v>1</v>
      </c>
      <c r="R9598" s="549">
        <v>26</v>
      </c>
      <c r="S9598" s="548">
        <v>2228</v>
      </c>
      <c r="T9598" s="548"/>
      <c r="U9598" s="99"/>
    </row>
    <row r="9599" spans="1:21" ht="19.5" customHeight="1">
      <c r="A9599" s="545">
        <v>104458</v>
      </c>
      <c r="B9599" s="545" t="s">
        <v>3548</v>
      </c>
      <c r="C9599" s="545" t="s">
        <v>216</v>
      </c>
      <c r="D9599" s="546"/>
      <c r="E9599" s="171" t="str">
        <f t="shared" si="149"/>
        <v>1900</v>
      </c>
      <c r="F9599" s="547">
        <v>0</v>
      </c>
      <c r="G9599" s="548">
        <v>0</v>
      </c>
      <c r="H9599" s="547">
        <v>0</v>
      </c>
      <c r="I9599" s="545" t="s">
        <v>12647</v>
      </c>
      <c r="J9599" s="545"/>
      <c r="K9599" s="545" t="s">
        <v>19227</v>
      </c>
      <c r="L9599" s="545" t="s">
        <v>13413</v>
      </c>
      <c r="M9599" s="548" t="s">
        <v>13758</v>
      </c>
      <c r="N9599" s="545" t="s">
        <v>13413</v>
      </c>
      <c r="O9599" s="545" t="s">
        <v>13413</v>
      </c>
      <c r="P9599" s="549">
        <v>7185</v>
      </c>
      <c r="Q9599" s="549">
        <v>1</v>
      </c>
      <c r="R9599" s="549">
        <v>26</v>
      </c>
      <c r="S9599" s="548"/>
      <c r="T9599" s="548"/>
      <c r="U9599" s="99"/>
    </row>
    <row r="9600" spans="1:21" ht="19.5" customHeight="1">
      <c r="A9600" s="545">
        <v>104459</v>
      </c>
      <c r="B9600" s="545" t="s">
        <v>9988</v>
      </c>
      <c r="C9600" s="545" t="s">
        <v>216</v>
      </c>
      <c r="D9600" s="546"/>
      <c r="E9600" s="171" t="str">
        <f t="shared" si="149"/>
        <v>1900</v>
      </c>
      <c r="F9600" s="547">
        <v>0</v>
      </c>
      <c r="G9600" s="548">
        <v>0</v>
      </c>
      <c r="H9600" s="547">
        <v>0</v>
      </c>
      <c r="I9600" s="545" t="s">
        <v>12647</v>
      </c>
      <c r="J9600" s="545"/>
      <c r="K9600" s="545" t="s">
        <v>19229</v>
      </c>
      <c r="L9600" s="545" t="s">
        <v>13413</v>
      </c>
      <c r="M9600" s="548" t="s">
        <v>13758</v>
      </c>
      <c r="N9600" s="545" t="s">
        <v>13413</v>
      </c>
      <c r="O9600" s="545" t="s">
        <v>13413</v>
      </c>
      <c r="P9600" s="549">
        <v>7186</v>
      </c>
      <c r="Q9600" s="549">
        <v>1</v>
      </c>
      <c r="R9600" s="549">
        <v>26</v>
      </c>
      <c r="S9600" s="548"/>
      <c r="T9600" s="548"/>
      <c r="U9600" s="99"/>
    </row>
    <row r="9601" spans="1:21" ht="19.5" customHeight="1">
      <c r="A9601" s="545">
        <v>104460</v>
      </c>
      <c r="B9601" s="545" t="s">
        <v>3551</v>
      </c>
      <c r="C9601" s="545" t="s">
        <v>216</v>
      </c>
      <c r="D9601" s="546"/>
      <c r="E9601" s="171" t="str">
        <f t="shared" si="149"/>
        <v>1900</v>
      </c>
      <c r="F9601" s="547">
        <v>0</v>
      </c>
      <c r="G9601" s="548">
        <v>0</v>
      </c>
      <c r="H9601" s="547">
        <v>0</v>
      </c>
      <c r="I9601" s="545" t="s">
        <v>12647</v>
      </c>
      <c r="J9601" s="545"/>
      <c r="K9601" s="545" t="s">
        <v>19230</v>
      </c>
      <c r="L9601" s="545" t="s">
        <v>13413</v>
      </c>
      <c r="M9601" s="548" t="s">
        <v>13758</v>
      </c>
      <c r="N9601" s="545" t="s">
        <v>13413</v>
      </c>
      <c r="O9601" s="545" t="s">
        <v>13413</v>
      </c>
      <c r="P9601" s="549">
        <v>7187</v>
      </c>
      <c r="Q9601" s="549">
        <v>1</v>
      </c>
      <c r="R9601" s="549">
        <v>26</v>
      </c>
      <c r="S9601" s="548"/>
      <c r="T9601" s="548"/>
      <c r="U9601" s="99"/>
    </row>
    <row r="9602" spans="1:21" ht="19.5" customHeight="1">
      <c r="A9602" s="545">
        <v>104461</v>
      </c>
      <c r="B9602" s="545" t="s">
        <v>8320</v>
      </c>
      <c r="C9602" s="545" t="s">
        <v>216</v>
      </c>
      <c r="D9602" s="546">
        <v>46052</v>
      </c>
      <c r="E9602" s="171" t="str">
        <f t="shared" si="149"/>
        <v>2026</v>
      </c>
      <c r="F9602" s="547">
        <v>4807494</v>
      </c>
      <c r="G9602" s="548">
        <v>0.19</v>
      </c>
      <c r="H9602" s="547">
        <v>4039910.92</v>
      </c>
      <c r="I9602" s="545" t="s">
        <v>12647</v>
      </c>
      <c r="J9602" s="545" t="s">
        <v>13307</v>
      </c>
      <c r="K9602" s="545" t="s">
        <v>19231</v>
      </c>
      <c r="L9602" s="545" t="s">
        <v>13413</v>
      </c>
      <c r="M9602" s="548" t="s">
        <v>13758</v>
      </c>
      <c r="N9602" s="545" t="s">
        <v>13413</v>
      </c>
      <c r="O9602" s="545" t="s">
        <v>13413</v>
      </c>
      <c r="P9602" s="549">
        <v>7188</v>
      </c>
      <c r="Q9602" s="549">
        <v>1</v>
      </c>
      <c r="R9602" s="549">
        <v>26</v>
      </c>
      <c r="S9602" s="548">
        <v>2228</v>
      </c>
      <c r="T9602" s="548"/>
      <c r="U9602" s="99"/>
    </row>
    <row r="9603" spans="1:21" ht="19.5" customHeight="1">
      <c r="A9603" s="545">
        <v>104462</v>
      </c>
      <c r="B9603" s="545" t="s">
        <v>8319</v>
      </c>
      <c r="C9603" s="545" t="s">
        <v>216</v>
      </c>
      <c r="D9603" s="546">
        <v>46052</v>
      </c>
      <c r="E9603" s="171" t="str">
        <f t="shared" si="149"/>
        <v>2026</v>
      </c>
      <c r="F9603" s="547">
        <v>6933318</v>
      </c>
      <c r="G9603" s="548">
        <v>0.19</v>
      </c>
      <c r="H9603" s="547">
        <v>5826317.6500000004</v>
      </c>
      <c r="I9603" s="545" t="s">
        <v>12647</v>
      </c>
      <c r="J9603" s="545" t="s">
        <v>13307</v>
      </c>
      <c r="K9603" s="545" t="s">
        <v>19228</v>
      </c>
      <c r="L9603" s="545" t="s">
        <v>13413</v>
      </c>
      <c r="M9603" s="548" t="s">
        <v>13758</v>
      </c>
      <c r="N9603" s="545" t="s">
        <v>13413</v>
      </c>
      <c r="O9603" s="545" t="s">
        <v>13413</v>
      </c>
      <c r="P9603" s="549">
        <v>7189</v>
      </c>
      <c r="Q9603" s="549">
        <v>1</v>
      </c>
      <c r="R9603" s="549">
        <v>26</v>
      </c>
      <c r="S9603" s="548">
        <v>2228</v>
      </c>
      <c r="T9603" s="548"/>
      <c r="U9603" s="99"/>
    </row>
    <row r="9604" spans="1:21" ht="19.5" customHeight="1">
      <c r="A9604" s="545">
        <v>104463</v>
      </c>
      <c r="B9604" s="545" t="s">
        <v>8318</v>
      </c>
      <c r="C9604" s="545" t="s">
        <v>216</v>
      </c>
      <c r="D9604" s="546">
        <v>46052</v>
      </c>
      <c r="E9604" s="171" t="str">
        <f t="shared" ref="E9604:E9667" si="150">TEXT(D9604,"YYYY")</f>
        <v>2026</v>
      </c>
      <c r="F9604" s="547">
        <v>5004512</v>
      </c>
      <c r="G9604" s="548">
        <v>0.19</v>
      </c>
      <c r="H9604" s="547">
        <v>4205472.2699999996</v>
      </c>
      <c r="I9604" s="545" t="s">
        <v>12647</v>
      </c>
      <c r="J9604" s="545" t="s">
        <v>13307</v>
      </c>
      <c r="K9604" s="545" t="s">
        <v>19228</v>
      </c>
      <c r="L9604" s="545" t="s">
        <v>13413</v>
      </c>
      <c r="M9604" s="548" t="s">
        <v>13758</v>
      </c>
      <c r="N9604" s="545" t="s">
        <v>13413</v>
      </c>
      <c r="O9604" s="545" t="s">
        <v>13413</v>
      </c>
      <c r="P9604" s="549">
        <v>7190</v>
      </c>
      <c r="Q9604" s="549">
        <v>1</v>
      </c>
      <c r="R9604" s="549">
        <v>26</v>
      </c>
      <c r="S9604" s="548">
        <v>2228</v>
      </c>
      <c r="T9604" s="548"/>
      <c r="U9604" s="99"/>
    </row>
    <row r="9605" spans="1:21" ht="19.5" customHeight="1">
      <c r="A9605" s="545">
        <v>104464</v>
      </c>
      <c r="B9605" s="545" t="s">
        <v>9987</v>
      </c>
      <c r="C9605" s="545" t="s">
        <v>216</v>
      </c>
      <c r="D9605" s="546"/>
      <c r="E9605" s="171" t="str">
        <f t="shared" si="150"/>
        <v>1900</v>
      </c>
      <c r="F9605" s="547">
        <v>0</v>
      </c>
      <c r="G9605" s="548">
        <v>0</v>
      </c>
      <c r="H9605" s="547">
        <v>0</v>
      </c>
      <c r="I9605" s="545" t="s">
        <v>12647</v>
      </c>
      <c r="J9605" s="545"/>
      <c r="K9605" s="545" t="s">
        <v>19232</v>
      </c>
      <c r="L9605" s="545" t="s">
        <v>13413</v>
      </c>
      <c r="M9605" s="548" t="s">
        <v>13758</v>
      </c>
      <c r="N9605" s="545" t="s">
        <v>13413</v>
      </c>
      <c r="O9605" s="545" t="s">
        <v>13413</v>
      </c>
      <c r="P9605" s="549">
        <v>7191</v>
      </c>
      <c r="Q9605" s="549">
        <v>1</v>
      </c>
      <c r="R9605" s="549">
        <v>26</v>
      </c>
      <c r="S9605" s="548"/>
      <c r="T9605" s="548"/>
      <c r="U9605" s="99"/>
    </row>
    <row r="9606" spans="1:21" ht="19.5" customHeight="1">
      <c r="A9606" s="545">
        <v>104465</v>
      </c>
      <c r="B9606" s="545" t="s">
        <v>8317</v>
      </c>
      <c r="C9606" s="545" t="s">
        <v>216</v>
      </c>
      <c r="D9606" s="546">
        <v>46052</v>
      </c>
      <c r="E9606" s="171" t="str">
        <f t="shared" si="150"/>
        <v>2026</v>
      </c>
      <c r="F9606" s="547">
        <v>5619761</v>
      </c>
      <c r="G9606" s="548">
        <v>0.19</v>
      </c>
      <c r="H9606" s="547">
        <v>4722488.24</v>
      </c>
      <c r="I9606" s="545" t="s">
        <v>12647</v>
      </c>
      <c r="J9606" s="545" t="s">
        <v>13307</v>
      </c>
      <c r="K9606" s="545" t="s">
        <v>19233</v>
      </c>
      <c r="L9606" s="545" t="s">
        <v>13413</v>
      </c>
      <c r="M9606" s="548" t="s">
        <v>13758</v>
      </c>
      <c r="N9606" s="545" t="s">
        <v>13413</v>
      </c>
      <c r="O9606" s="545" t="s">
        <v>13413</v>
      </c>
      <c r="P9606" s="549">
        <v>7192</v>
      </c>
      <c r="Q9606" s="549">
        <v>1</v>
      </c>
      <c r="R9606" s="549">
        <v>26</v>
      </c>
      <c r="S9606" s="548">
        <v>2228</v>
      </c>
      <c r="T9606" s="548"/>
      <c r="U9606" s="99"/>
    </row>
    <row r="9607" spans="1:21" ht="19.5" customHeight="1">
      <c r="A9607" s="545">
        <v>104466</v>
      </c>
      <c r="B9607" s="545" t="s">
        <v>3543</v>
      </c>
      <c r="C9607" s="545" t="s">
        <v>216</v>
      </c>
      <c r="D9607" s="546">
        <v>46052</v>
      </c>
      <c r="E9607" s="171" t="str">
        <f t="shared" si="150"/>
        <v>2026</v>
      </c>
      <c r="F9607" s="547">
        <v>4042002</v>
      </c>
      <c r="G9607" s="548">
        <v>0.19</v>
      </c>
      <c r="H9607" s="547">
        <v>3396640.34</v>
      </c>
      <c r="I9607" s="545" t="s">
        <v>12647</v>
      </c>
      <c r="J9607" s="545" t="s">
        <v>13307</v>
      </c>
      <c r="K9607" s="545" t="s">
        <v>19227</v>
      </c>
      <c r="L9607" s="545" t="s">
        <v>13413</v>
      </c>
      <c r="M9607" s="548" t="s">
        <v>13758</v>
      </c>
      <c r="N9607" s="545" t="s">
        <v>13413</v>
      </c>
      <c r="O9607" s="545" t="s">
        <v>13413</v>
      </c>
      <c r="P9607" s="549">
        <v>7193</v>
      </c>
      <c r="Q9607" s="549">
        <v>1</v>
      </c>
      <c r="R9607" s="549">
        <v>26</v>
      </c>
      <c r="S9607" s="548">
        <v>2228</v>
      </c>
      <c r="T9607" s="548"/>
      <c r="U9607" s="99"/>
    </row>
    <row r="9608" spans="1:21" ht="19.5" customHeight="1">
      <c r="A9608" s="545">
        <v>104467</v>
      </c>
      <c r="B9608" s="545" t="s">
        <v>7553</v>
      </c>
      <c r="C9608" s="545" t="s">
        <v>216</v>
      </c>
      <c r="D9608" s="546">
        <v>43704</v>
      </c>
      <c r="E9608" s="171" t="str">
        <f t="shared" si="150"/>
        <v>2019</v>
      </c>
      <c r="F9608" s="547">
        <v>827</v>
      </c>
      <c r="G9608" s="548">
        <v>0</v>
      </c>
      <c r="H9608" s="547">
        <v>827</v>
      </c>
      <c r="I9608" s="545" t="s">
        <v>12660</v>
      </c>
      <c r="J9608" s="545" t="s">
        <v>13296</v>
      </c>
      <c r="K9608" s="545" t="s">
        <v>13413</v>
      </c>
      <c r="L9608" s="545" t="s">
        <v>19234</v>
      </c>
      <c r="M9608" s="548" t="s">
        <v>13758</v>
      </c>
      <c r="N9608" s="545" t="s">
        <v>13413</v>
      </c>
      <c r="O9608" s="545" t="s">
        <v>13413</v>
      </c>
      <c r="P9608" s="549">
        <v>7194</v>
      </c>
      <c r="Q9608" s="549">
        <v>1</v>
      </c>
      <c r="R9608" s="549">
        <v>72</v>
      </c>
      <c r="S9608" s="548">
        <v>2218</v>
      </c>
      <c r="T9608" s="548"/>
      <c r="U9608" s="99"/>
    </row>
    <row r="9609" spans="1:21" ht="19.5" customHeight="1">
      <c r="A9609" s="545">
        <v>104468</v>
      </c>
      <c r="B9609" s="545" t="s">
        <v>8293</v>
      </c>
      <c r="C9609" s="545" t="s">
        <v>221</v>
      </c>
      <c r="D9609" s="546">
        <v>46070</v>
      </c>
      <c r="E9609" s="171" t="str">
        <f t="shared" si="150"/>
        <v>2026</v>
      </c>
      <c r="F9609" s="547">
        <v>66597.009999999995</v>
      </c>
      <c r="G9609" s="548">
        <v>0.19</v>
      </c>
      <c r="H9609" s="547">
        <v>55963.87</v>
      </c>
      <c r="I9609" s="545" t="s">
        <v>12660</v>
      </c>
      <c r="J9609" s="545" t="s">
        <v>13298</v>
      </c>
      <c r="K9609" s="545" t="s">
        <v>13413</v>
      </c>
      <c r="L9609" s="545" t="s">
        <v>19234</v>
      </c>
      <c r="M9609" s="548" t="s">
        <v>13758</v>
      </c>
      <c r="N9609" s="545" t="s">
        <v>13413</v>
      </c>
      <c r="O9609" s="545" t="s">
        <v>13413</v>
      </c>
      <c r="P9609" s="549">
        <v>7195</v>
      </c>
      <c r="Q9609" s="549">
        <v>1</v>
      </c>
      <c r="R9609" s="549">
        <v>72</v>
      </c>
      <c r="S9609" s="548">
        <v>1012</v>
      </c>
      <c r="T9609" s="548"/>
      <c r="U9609" s="99"/>
    </row>
    <row r="9610" spans="1:21" ht="19.5" customHeight="1">
      <c r="A9610" s="545">
        <v>104470</v>
      </c>
      <c r="B9610" s="545" t="s">
        <v>1203</v>
      </c>
      <c r="C9610" s="545" t="s">
        <v>786</v>
      </c>
      <c r="D9610" s="546"/>
      <c r="E9610" s="171" t="str">
        <f t="shared" si="150"/>
        <v>1900</v>
      </c>
      <c r="F9610" s="547">
        <v>0</v>
      </c>
      <c r="G9610" s="548">
        <v>0</v>
      </c>
      <c r="H9610" s="547">
        <v>0</v>
      </c>
      <c r="I9610" s="545" t="s">
        <v>12701</v>
      </c>
      <c r="J9610" s="545"/>
      <c r="K9610" s="545" t="s">
        <v>13413</v>
      </c>
      <c r="L9610" s="545" t="s">
        <v>13413</v>
      </c>
      <c r="M9610" s="548" t="s">
        <v>13758</v>
      </c>
      <c r="N9610" s="545" t="s">
        <v>13413</v>
      </c>
      <c r="O9610" s="545" t="s">
        <v>13413</v>
      </c>
      <c r="P9610" s="549">
        <v>7196</v>
      </c>
      <c r="Q9610" s="549">
        <v>1</v>
      </c>
      <c r="R9610" s="549">
        <v>10</v>
      </c>
      <c r="S9610" s="548"/>
      <c r="T9610" s="548"/>
      <c r="U9610" s="99"/>
    </row>
    <row r="9611" spans="1:21" ht="19.5" customHeight="1">
      <c r="A9611" s="545">
        <v>104471</v>
      </c>
      <c r="B9611" s="545" t="s">
        <v>1381</v>
      </c>
      <c r="C9611" s="545" t="s">
        <v>786</v>
      </c>
      <c r="D9611" s="546"/>
      <c r="E9611" s="171" t="str">
        <f t="shared" si="150"/>
        <v>1900</v>
      </c>
      <c r="F9611" s="547">
        <v>0</v>
      </c>
      <c r="G9611" s="548">
        <v>0</v>
      </c>
      <c r="H9611" s="547">
        <v>0</v>
      </c>
      <c r="I9611" s="545" t="s">
        <v>12701</v>
      </c>
      <c r="J9611" s="545"/>
      <c r="K9611" s="545" t="s">
        <v>13413</v>
      </c>
      <c r="L9611" s="545" t="s">
        <v>13413</v>
      </c>
      <c r="M9611" s="548" t="s">
        <v>13758</v>
      </c>
      <c r="N9611" s="545" t="s">
        <v>13413</v>
      </c>
      <c r="O9611" s="545" t="s">
        <v>13413</v>
      </c>
      <c r="P9611" s="549">
        <v>7197</v>
      </c>
      <c r="Q9611" s="549">
        <v>1</v>
      </c>
      <c r="R9611" s="549">
        <v>10</v>
      </c>
      <c r="S9611" s="548"/>
      <c r="T9611" s="548"/>
      <c r="U9611" s="99"/>
    </row>
    <row r="9612" spans="1:21" ht="19.5" customHeight="1">
      <c r="A9612" s="545">
        <v>104472</v>
      </c>
      <c r="B9612" s="545" t="s">
        <v>9986</v>
      </c>
      <c r="C9612" s="545" t="s">
        <v>216</v>
      </c>
      <c r="D9612" s="546"/>
      <c r="E9612" s="171" t="str">
        <f t="shared" si="150"/>
        <v>1900</v>
      </c>
      <c r="F9612" s="547">
        <v>0</v>
      </c>
      <c r="G9612" s="548">
        <v>0</v>
      </c>
      <c r="H9612" s="547">
        <v>0</v>
      </c>
      <c r="I9612" s="545" t="s">
        <v>12709</v>
      </c>
      <c r="J9612" s="545"/>
      <c r="K9612" s="545" t="s">
        <v>13413</v>
      </c>
      <c r="L9612" s="545" t="s">
        <v>13413</v>
      </c>
      <c r="M9612" s="548" t="s">
        <v>13758</v>
      </c>
      <c r="N9612" s="545" t="s">
        <v>13413</v>
      </c>
      <c r="O9612" s="545" t="s">
        <v>13413</v>
      </c>
      <c r="P9612" s="549">
        <v>7198</v>
      </c>
      <c r="Q9612" s="549">
        <v>1</v>
      </c>
      <c r="R9612" s="549">
        <v>124</v>
      </c>
      <c r="S9612" s="548"/>
      <c r="T9612" s="548"/>
      <c r="U9612" s="99"/>
    </row>
    <row r="9613" spans="1:21" ht="19.5" customHeight="1">
      <c r="A9613" s="545">
        <v>104473</v>
      </c>
      <c r="B9613" s="545" t="s">
        <v>9985</v>
      </c>
      <c r="C9613" s="545" t="s">
        <v>216</v>
      </c>
      <c r="D9613" s="546">
        <v>44676</v>
      </c>
      <c r="E9613" s="171" t="str">
        <f t="shared" si="150"/>
        <v>2022</v>
      </c>
      <c r="F9613" s="547">
        <v>258870.01</v>
      </c>
      <c r="G9613" s="548">
        <v>0.19</v>
      </c>
      <c r="H9613" s="547">
        <v>217537.82</v>
      </c>
      <c r="I9613" s="545" t="s">
        <v>12722</v>
      </c>
      <c r="J9613" s="545" t="s">
        <v>13298</v>
      </c>
      <c r="K9613" s="545" t="s">
        <v>13413</v>
      </c>
      <c r="L9613" s="545" t="s">
        <v>13413</v>
      </c>
      <c r="M9613" s="548" t="s">
        <v>13758</v>
      </c>
      <c r="N9613" s="545" t="s">
        <v>13413</v>
      </c>
      <c r="O9613" s="545" t="s">
        <v>13413</v>
      </c>
      <c r="P9613" s="549">
        <v>7199</v>
      </c>
      <c r="Q9613" s="549">
        <v>1</v>
      </c>
      <c r="R9613" s="549">
        <v>36</v>
      </c>
      <c r="S9613" s="548">
        <v>1012</v>
      </c>
      <c r="T9613" s="548"/>
      <c r="U9613" s="99"/>
    </row>
    <row r="9614" spans="1:21" ht="19.5" customHeight="1">
      <c r="A9614" s="545">
        <v>104474</v>
      </c>
      <c r="B9614" s="545" t="s">
        <v>2505</v>
      </c>
      <c r="C9614" s="545" t="s">
        <v>216</v>
      </c>
      <c r="D9614" s="546"/>
      <c r="E9614" s="171" t="str">
        <f t="shared" si="150"/>
        <v>1900</v>
      </c>
      <c r="F9614" s="547">
        <v>0</v>
      </c>
      <c r="G9614" s="548">
        <v>0</v>
      </c>
      <c r="H9614" s="547">
        <v>0</v>
      </c>
      <c r="I9614" s="545" t="s">
        <v>12642</v>
      </c>
      <c r="J9614" s="545"/>
      <c r="K9614" s="545" t="s">
        <v>13413</v>
      </c>
      <c r="L9614" s="545" t="s">
        <v>13413</v>
      </c>
      <c r="M9614" s="548" t="s">
        <v>13758</v>
      </c>
      <c r="N9614" s="545" t="s">
        <v>13413</v>
      </c>
      <c r="O9614" s="545" t="s">
        <v>13413</v>
      </c>
      <c r="P9614" s="549">
        <v>7200</v>
      </c>
      <c r="Q9614" s="549">
        <v>1</v>
      </c>
      <c r="R9614" s="549">
        <v>135</v>
      </c>
      <c r="S9614" s="548"/>
      <c r="T9614" s="548"/>
      <c r="U9614" s="99"/>
    </row>
    <row r="9615" spans="1:21" ht="19.5" customHeight="1">
      <c r="A9615" s="545">
        <v>104475</v>
      </c>
      <c r="B9615" s="545" t="s">
        <v>2506</v>
      </c>
      <c r="C9615" s="545" t="s">
        <v>216</v>
      </c>
      <c r="D9615" s="546"/>
      <c r="E9615" s="171" t="str">
        <f t="shared" si="150"/>
        <v>1900</v>
      </c>
      <c r="F9615" s="547">
        <v>0</v>
      </c>
      <c r="G9615" s="548">
        <v>0</v>
      </c>
      <c r="H9615" s="547">
        <v>0</v>
      </c>
      <c r="I9615" s="545" t="s">
        <v>12642</v>
      </c>
      <c r="J9615" s="545"/>
      <c r="K9615" s="545" t="s">
        <v>13413</v>
      </c>
      <c r="L9615" s="545" t="s">
        <v>13413</v>
      </c>
      <c r="M9615" s="548" t="s">
        <v>13758</v>
      </c>
      <c r="N9615" s="545" t="s">
        <v>13413</v>
      </c>
      <c r="O9615" s="545" t="s">
        <v>13413</v>
      </c>
      <c r="P9615" s="549">
        <v>7201</v>
      </c>
      <c r="Q9615" s="549">
        <v>1</v>
      </c>
      <c r="R9615" s="549">
        <v>135</v>
      </c>
      <c r="S9615" s="548"/>
      <c r="T9615" s="548"/>
      <c r="U9615" s="99"/>
    </row>
    <row r="9616" spans="1:21" ht="19.5" customHeight="1">
      <c r="A9616" s="545">
        <v>104476</v>
      </c>
      <c r="B9616" s="545" t="s">
        <v>9984</v>
      </c>
      <c r="C9616" s="545" t="s">
        <v>216</v>
      </c>
      <c r="D9616" s="546"/>
      <c r="E9616" s="171" t="str">
        <f t="shared" si="150"/>
        <v>1900</v>
      </c>
      <c r="F9616" s="547">
        <v>0</v>
      </c>
      <c r="G9616" s="548">
        <v>0</v>
      </c>
      <c r="H9616" s="547">
        <v>0</v>
      </c>
      <c r="I9616" s="545" t="s">
        <v>12650</v>
      </c>
      <c r="J9616" s="545"/>
      <c r="K9616" s="545" t="s">
        <v>13413</v>
      </c>
      <c r="L9616" s="545" t="s">
        <v>13413</v>
      </c>
      <c r="M9616" s="548" t="s">
        <v>13758</v>
      </c>
      <c r="N9616" s="545" t="s">
        <v>13413</v>
      </c>
      <c r="O9616" s="545" t="s">
        <v>13413</v>
      </c>
      <c r="P9616" s="549">
        <v>7202</v>
      </c>
      <c r="Q9616" s="549">
        <v>1</v>
      </c>
      <c r="R9616" s="549">
        <v>127</v>
      </c>
      <c r="S9616" s="548"/>
      <c r="T9616" s="548"/>
      <c r="U9616" s="99"/>
    </row>
    <row r="9617" spans="1:21" ht="19.5" customHeight="1">
      <c r="A9617" s="545">
        <v>104477</v>
      </c>
      <c r="B9617" s="545" t="s">
        <v>2019</v>
      </c>
      <c r="C9617" s="545" t="s">
        <v>216</v>
      </c>
      <c r="D9617" s="546"/>
      <c r="E9617" s="171" t="str">
        <f t="shared" si="150"/>
        <v>1900</v>
      </c>
      <c r="F9617" s="547">
        <v>0</v>
      </c>
      <c r="G9617" s="548">
        <v>0</v>
      </c>
      <c r="H9617" s="547">
        <v>0</v>
      </c>
      <c r="I9617" s="545" t="s">
        <v>12650</v>
      </c>
      <c r="J9617" s="545"/>
      <c r="K9617" s="545" t="s">
        <v>13413</v>
      </c>
      <c r="L9617" s="545" t="s">
        <v>13413</v>
      </c>
      <c r="M9617" s="548" t="s">
        <v>13758</v>
      </c>
      <c r="N9617" s="545" t="s">
        <v>13413</v>
      </c>
      <c r="O9617" s="545" t="s">
        <v>13413</v>
      </c>
      <c r="P9617" s="549">
        <v>7203</v>
      </c>
      <c r="Q9617" s="549">
        <v>1</v>
      </c>
      <c r="R9617" s="549">
        <v>127</v>
      </c>
      <c r="S9617" s="548"/>
      <c r="T9617" s="548"/>
      <c r="U9617" s="99"/>
    </row>
    <row r="9618" spans="1:21" ht="19.5" customHeight="1">
      <c r="A9618" s="545">
        <v>104478</v>
      </c>
      <c r="B9618" s="545" t="s">
        <v>2225</v>
      </c>
      <c r="C9618" s="545" t="s">
        <v>216</v>
      </c>
      <c r="D9618" s="546">
        <v>46052</v>
      </c>
      <c r="E9618" s="171" t="str">
        <f t="shared" si="150"/>
        <v>2026</v>
      </c>
      <c r="F9618" s="547">
        <v>1294</v>
      </c>
      <c r="G9618" s="548">
        <v>0.19</v>
      </c>
      <c r="H9618" s="547">
        <v>1087.3900000000001</v>
      </c>
      <c r="I9618" s="545" t="s">
        <v>12650</v>
      </c>
      <c r="J9618" s="545" t="s">
        <v>13307</v>
      </c>
      <c r="K9618" s="545" t="s">
        <v>13413</v>
      </c>
      <c r="L9618" s="545" t="s">
        <v>13413</v>
      </c>
      <c r="M9618" s="548" t="s">
        <v>13758</v>
      </c>
      <c r="N9618" s="545" t="s">
        <v>13413</v>
      </c>
      <c r="O9618" s="545" t="s">
        <v>13413</v>
      </c>
      <c r="P9618" s="549">
        <v>7204</v>
      </c>
      <c r="Q9618" s="549">
        <v>1</v>
      </c>
      <c r="R9618" s="549">
        <v>127</v>
      </c>
      <c r="S9618" s="548">
        <v>2228</v>
      </c>
      <c r="T9618" s="548"/>
      <c r="U9618" s="99"/>
    </row>
    <row r="9619" spans="1:21" ht="19.5" customHeight="1">
      <c r="A9619" s="545">
        <v>104479</v>
      </c>
      <c r="B9619" s="545" t="s">
        <v>9983</v>
      </c>
      <c r="C9619" s="545" t="s">
        <v>216</v>
      </c>
      <c r="D9619" s="546"/>
      <c r="E9619" s="171" t="str">
        <f t="shared" si="150"/>
        <v>1900</v>
      </c>
      <c r="F9619" s="547">
        <v>0</v>
      </c>
      <c r="G9619" s="548">
        <v>0</v>
      </c>
      <c r="H9619" s="547">
        <v>0</v>
      </c>
      <c r="I9619" s="545" t="s">
        <v>12660</v>
      </c>
      <c r="J9619" s="545"/>
      <c r="K9619" s="545" t="s">
        <v>13413</v>
      </c>
      <c r="L9619" s="545" t="s">
        <v>13413</v>
      </c>
      <c r="M9619" s="548" t="s">
        <v>13758</v>
      </c>
      <c r="N9619" s="545" t="s">
        <v>13413</v>
      </c>
      <c r="O9619" s="545" t="s">
        <v>13413</v>
      </c>
      <c r="P9619" s="549">
        <v>7205</v>
      </c>
      <c r="Q9619" s="549">
        <v>1</v>
      </c>
      <c r="R9619" s="549">
        <v>72</v>
      </c>
      <c r="S9619" s="548"/>
      <c r="T9619" s="548"/>
      <c r="U9619" s="99"/>
    </row>
    <row r="9620" spans="1:21" ht="19.5" customHeight="1">
      <c r="A9620" s="545">
        <v>104481</v>
      </c>
      <c r="B9620" s="545" t="s">
        <v>9982</v>
      </c>
      <c r="C9620" s="545" t="s">
        <v>216</v>
      </c>
      <c r="D9620" s="546"/>
      <c r="E9620" s="171" t="str">
        <f t="shared" si="150"/>
        <v>1900</v>
      </c>
      <c r="F9620" s="547">
        <v>0</v>
      </c>
      <c r="G9620" s="548">
        <v>0</v>
      </c>
      <c r="H9620" s="547">
        <v>0</v>
      </c>
      <c r="I9620" s="545" t="s">
        <v>12656</v>
      </c>
      <c r="J9620" s="545"/>
      <c r="K9620" s="545" t="s">
        <v>19235</v>
      </c>
      <c r="L9620" s="545" t="s">
        <v>13413</v>
      </c>
      <c r="M9620" s="548" t="s">
        <v>13758</v>
      </c>
      <c r="N9620" s="545" t="s">
        <v>13413</v>
      </c>
      <c r="O9620" s="545" t="s">
        <v>13413</v>
      </c>
      <c r="P9620" s="549">
        <v>7206</v>
      </c>
      <c r="Q9620" s="549">
        <v>1</v>
      </c>
      <c r="R9620" s="549">
        <v>119</v>
      </c>
      <c r="S9620" s="548"/>
      <c r="T9620" s="548"/>
      <c r="U9620" s="99"/>
    </row>
    <row r="9621" spans="1:21" ht="19.5" customHeight="1">
      <c r="A9621" s="545">
        <v>104482</v>
      </c>
      <c r="B9621" s="545" t="s">
        <v>1504</v>
      </c>
      <c r="C9621" s="545" t="s">
        <v>216</v>
      </c>
      <c r="D9621" s="546"/>
      <c r="E9621" s="171" t="str">
        <f t="shared" si="150"/>
        <v>1900</v>
      </c>
      <c r="F9621" s="547">
        <v>0</v>
      </c>
      <c r="G9621" s="548">
        <v>0</v>
      </c>
      <c r="H9621" s="547">
        <v>0</v>
      </c>
      <c r="I9621" s="545" t="s">
        <v>12703</v>
      </c>
      <c r="J9621" s="545"/>
      <c r="K9621" s="545" t="s">
        <v>19236</v>
      </c>
      <c r="L9621" s="545" t="s">
        <v>13413</v>
      </c>
      <c r="M9621" s="548" t="s">
        <v>13758</v>
      </c>
      <c r="N9621" s="545" t="s">
        <v>13413</v>
      </c>
      <c r="O9621" s="545" t="s">
        <v>13413</v>
      </c>
      <c r="P9621" s="549">
        <v>7207</v>
      </c>
      <c r="Q9621" s="549">
        <v>1</v>
      </c>
      <c r="R9621" s="549">
        <v>120</v>
      </c>
      <c r="S9621" s="548"/>
      <c r="T9621" s="548"/>
      <c r="U9621" s="99"/>
    </row>
    <row r="9622" spans="1:21" ht="19.5" customHeight="1">
      <c r="A9622" s="545">
        <v>104483</v>
      </c>
      <c r="B9622" s="545" t="s">
        <v>1221</v>
      </c>
      <c r="C9622" s="545" t="s">
        <v>216</v>
      </c>
      <c r="D9622" s="546"/>
      <c r="E9622" s="171" t="str">
        <f t="shared" si="150"/>
        <v>1900</v>
      </c>
      <c r="F9622" s="547">
        <v>0</v>
      </c>
      <c r="G9622" s="548">
        <v>0</v>
      </c>
      <c r="H9622" s="547">
        <v>0</v>
      </c>
      <c r="I9622" s="545" t="s">
        <v>12701</v>
      </c>
      <c r="J9622" s="545"/>
      <c r="K9622" s="545" t="s">
        <v>13413</v>
      </c>
      <c r="L9622" s="545" t="s">
        <v>13413</v>
      </c>
      <c r="M9622" s="548" t="s">
        <v>13758</v>
      </c>
      <c r="N9622" s="545" t="s">
        <v>13413</v>
      </c>
      <c r="O9622" s="545" t="s">
        <v>13413</v>
      </c>
      <c r="P9622" s="549">
        <v>7208</v>
      </c>
      <c r="Q9622" s="549">
        <v>1</v>
      </c>
      <c r="R9622" s="549">
        <v>10</v>
      </c>
      <c r="S9622" s="548"/>
      <c r="T9622" s="548"/>
      <c r="U9622" s="99"/>
    </row>
    <row r="9623" spans="1:21" ht="19.5" customHeight="1">
      <c r="A9623" s="545">
        <v>104484</v>
      </c>
      <c r="B9623" s="545" t="s">
        <v>738</v>
      </c>
      <c r="C9623" s="545" t="s">
        <v>209</v>
      </c>
      <c r="D9623" s="546"/>
      <c r="E9623" s="171" t="str">
        <f t="shared" si="150"/>
        <v>1900</v>
      </c>
      <c r="F9623" s="547">
        <v>0</v>
      </c>
      <c r="G9623" s="548">
        <v>0</v>
      </c>
      <c r="H9623" s="547">
        <v>0</v>
      </c>
      <c r="I9623" s="545" t="s">
        <v>12643</v>
      </c>
      <c r="J9623" s="545"/>
      <c r="K9623" s="545" t="s">
        <v>13413</v>
      </c>
      <c r="L9623" s="545" t="s">
        <v>13413</v>
      </c>
      <c r="M9623" s="548" t="s">
        <v>13758</v>
      </c>
      <c r="N9623" s="545" t="s">
        <v>13413</v>
      </c>
      <c r="O9623" s="545" t="s">
        <v>13413</v>
      </c>
      <c r="P9623" s="549">
        <v>7209</v>
      </c>
      <c r="Q9623" s="549">
        <v>1</v>
      </c>
      <c r="R9623" s="549">
        <v>6</v>
      </c>
      <c r="S9623" s="548"/>
      <c r="T9623" s="548"/>
      <c r="U9623" s="99"/>
    </row>
    <row r="9624" spans="1:21" ht="19.5" customHeight="1">
      <c r="A9624" s="545">
        <v>104485</v>
      </c>
      <c r="B9624" s="545" t="s">
        <v>9981</v>
      </c>
      <c r="C9624" s="545" t="s">
        <v>4504</v>
      </c>
      <c r="D9624" s="546"/>
      <c r="E9624" s="171" t="str">
        <f t="shared" si="150"/>
        <v>1900</v>
      </c>
      <c r="F9624" s="547">
        <v>0</v>
      </c>
      <c r="G9624" s="548">
        <v>0</v>
      </c>
      <c r="H9624" s="547">
        <v>0</v>
      </c>
      <c r="I9624" s="545" t="s">
        <v>12684</v>
      </c>
      <c r="J9624" s="545"/>
      <c r="K9624" s="545" t="s">
        <v>13413</v>
      </c>
      <c r="L9624" s="545" t="s">
        <v>13413</v>
      </c>
      <c r="M9624" s="548" t="s">
        <v>13758</v>
      </c>
      <c r="N9624" s="545" t="s">
        <v>13413</v>
      </c>
      <c r="O9624" s="545" t="s">
        <v>13413</v>
      </c>
      <c r="P9624" s="549">
        <v>7210</v>
      </c>
      <c r="Q9624" s="549">
        <v>1</v>
      </c>
      <c r="R9624" s="549">
        <v>95</v>
      </c>
      <c r="S9624" s="548"/>
      <c r="T9624" s="548"/>
      <c r="U9624" s="99"/>
    </row>
    <row r="9625" spans="1:21" ht="19.5" customHeight="1">
      <c r="A9625" s="545">
        <v>104486</v>
      </c>
      <c r="B9625" s="545" t="s">
        <v>2612</v>
      </c>
      <c r="C9625" s="545" t="s">
        <v>216</v>
      </c>
      <c r="D9625" s="546"/>
      <c r="E9625" s="171" t="str">
        <f t="shared" si="150"/>
        <v>1900</v>
      </c>
      <c r="F9625" s="547">
        <v>0</v>
      </c>
      <c r="G9625" s="548">
        <v>0</v>
      </c>
      <c r="H9625" s="547">
        <v>0</v>
      </c>
      <c r="I9625" s="545" t="s">
        <v>12642</v>
      </c>
      <c r="J9625" s="545"/>
      <c r="K9625" s="545" t="s">
        <v>13413</v>
      </c>
      <c r="L9625" s="545" t="s">
        <v>13413</v>
      </c>
      <c r="M9625" s="548" t="s">
        <v>13758</v>
      </c>
      <c r="N9625" s="545" t="s">
        <v>13413</v>
      </c>
      <c r="O9625" s="545" t="s">
        <v>13413</v>
      </c>
      <c r="P9625" s="549">
        <v>7211</v>
      </c>
      <c r="Q9625" s="549">
        <v>1</v>
      </c>
      <c r="R9625" s="549">
        <v>135</v>
      </c>
      <c r="S9625" s="548"/>
      <c r="T9625" s="548"/>
      <c r="U9625" s="99"/>
    </row>
    <row r="9626" spans="1:21" ht="19.5" customHeight="1">
      <c r="A9626" s="545">
        <v>104487</v>
      </c>
      <c r="B9626" s="545" t="s">
        <v>12360</v>
      </c>
      <c r="C9626" s="545" t="s">
        <v>216</v>
      </c>
      <c r="D9626" s="546">
        <v>44592</v>
      </c>
      <c r="E9626" s="171" t="str">
        <f t="shared" si="150"/>
        <v>2022</v>
      </c>
      <c r="F9626" s="547">
        <v>125688</v>
      </c>
      <c r="G9626" s="548">
        <v>0.19</v>
      </c>
      <c r="H9626" s="547">
        <v>105620.17</v>
      </c>
      <c r="I9626" s="545" t="s">
        <v>12738</v>
      </c>
      <c r="J9626" s="545" t="s">
        <v>13297</v>
      </c>
      <c r="K9626" s="545" t="s">
        <v>19237</v>
      </c>
      <c r="L9626" s="545" t="s">
        <v>13413</v>
      </c>
      <c r="M9626" s="548" t="s">
        <v>13758</v>
      </c>
      <c r="N9626" s="545" t="s">
        <v>13413</v>
      </c>
      <c r="O9626" s="545" t="s">
        <v>13413</v>
      </c>
      <c r="P9626" s="549">
        <v>7212</v>
      </c>
      <c r="Q9626" s="549">
        <v>1</v>
      </c>
      <c r="R9626" s="549">
        <v>32</v>
      </c>
      <c r="S9626" s="548">
        <v>2257</v>
      </c>
      <c r="T9626" s="548"/>
      <c r="U9626" s="99"/>
    </row>
    <row r="9627" spans="1:21" ht="19.5" customHeight="1">
      <c r="A9627" s="545">
        <v>104488</v>
      </c>
      <c r="B9627" s="545" t="s">
        <v>4423</v>
      </c>
      <c r="C9627" s="545" t="s">
        <v>209</v>
      </c>
      <c r="D9627" s="546"/>
      <c r="E9627" s="171" t="str">
        <f t="shared" si="150"/>
        <v>1900</v>
      </c>
      <c r="F9627" s="547">
        <v>0</v>
      </c>
      <c r="G9627" s="548">
        <v>0</v>
      </c>
      <c r="H9627" s="547">
        <v>0</v>
      </c>
      <c r="I9627" s="545" t="s">
        <v>12973</v>
      </c>
      <c r="J9627" s="545"/>
      <c r="K9627" s="545" t="s">
        <v>13413</v>
      </c>
      <c r="L9627" s="545" t="s">
        <v>13413</v>
      </c>
      <c r="M9627" s="548" t="s">
        <v>13758</v>
      </c>
      <c r="N9627" s="545" t="s">
        <v>13413</v>
      </c>
      <c r="O9627" s="545" t="s">
        <v>13413</v>
      </c>
      <c r="P9627" s="549">
        <v>7213</v>
      </c>
      <c r="Q9627" s="549">
        <v>1</v>
      </c>
      <c r="R9627" s="549">
        <v>59</v>
      </c>
      <c r="S9627" s="548"/>
      <c r="T9627" s="548"/>
      <c r="U9627" s="99"/>
    </row>
    <row r="9628" spans="1:21" ht="19.5" customHeight="1">
      <c r="A9628" s="545">
        <v>104489</v>
      </c>
      <c r="B9628" s="545" t="s">
        <v>2470</v>
      </c>
      <c r="C9628" s="545" t="s">
        <v>216</v>
      </c>
      <c r="D9628" s="546"/>
      <c r="E9628" s="171" t="str">
        <f t="shared" si="150"/>
        <v>1900</v>
      </c>
      <c r="F9628" s="547">
        <v>0</v>
      </c>
      <c r="G9628" s="548">
        <v>0</v>
      </c>
      <c r="H9628" s="547">
        <v>0</v>
      </c>
      <c r="I9628" s="545" t="s">
        <v>12642</v>
      </c>
      <c r="J9628" s="545"/>
      <c r="K9628" s="545" t="s">
        <v>19238</v>
      </c>
      <c r="L9628" s="545" t="s">
        <v>13413</v>
      </c>
      <c r="M9628" s="548" t="s">
        <v>13758</v>
      </c>
      <c r="N9628" s="545" t="s">
        <v>13413</v>
      </c>
      <c r="O9628" s="545" t="s">
        <v>13413</v>
      </c>
      <c r="P9628" s="549">
        <v>7214</v>
      </c>
      <c r="Q9628" s="549">
        <v>1</v>
      </c>
      <c r="R9628" s="549">
        <v>135</v>
      </c>
      <c r="S9628" s="548"/>
      <c r="T9628" s="548"/>
      <c r="U9628" s="99"/>
    </row>
    <row r="9629" spans="1:21" ht="19.5" customHeight="1">
      <c r="A9629" s="545">
        <v>104490</v>
      </c>
      <c r="B9629" s="545" t="s">
        <v>2468</v>
      </c>
      <c r="C9629" s="545" t="s">
        <v>216</v>
      </c>
      <c r="D9629" s="546">
        <v>44721</v>
      </c>
      <c r="E9629" s="171" t="str">
        <f t="shared" si="150"/>
        <v>2022</v>
      </c>
      <c r="F9629" s="547">
        <v>264036</v>
      </c>
      <c r="G9629" s="548">
        <v>0.19</v>
      </c>
      <c r="H9629" s="547">
        <v>221878.99</v>
      </c>
      <c r="I9629" s="545" t="s">
        <v>12642</v>
      </c>
      <c r="J9629" s="545" t="s">
        <v>13296</v>
      </c>
      <c r="K9629" s="545" t="s">
        <v>19239</v>
      </c>
      <c r="L9629" s="545" t="s">
        <v>13413</v>
      </c>
      <c r="M9629" s="548" t="s">
        <v>13758</v>
      </c>
      <c r="N9629" s="545" t="s">
        <v>13413</v>
      </c>
      <c r="O9629" s="545" t="s">
        <v>13413</v>
      </c>
      <c r="P9629" s="549">
        <v>7215</v>
      </c>
      <c r="Q9629" s="549">
        <v>1</v>
      </c>
      <c r="R9629" s="549">
        <v>135</v>
      </c>
      <c r="S9629" s="548">
        <v>2218</v>
      </c>
      <c r="T9629" s="548"/>
      <c r="U9629" s="99"/>
    </row>
    <row r="9630" spans="1:21" ht="19.5" customHeight="1">
      <c r="A9630" s="545">
        <v>104491</v>
      </c>
      <c r="B9630" s="545" t="s">
        <v>2603</v>
      </c>
      <c r="C9630" s="545" t="s">
        <v>209</v>
      </c>
      <c r="D9630" s="546"/>
      <c r="E9630" s="171" t="str">
        <f t="shared" si="150"/>
        <v>1900</v>
      </c>
      <c r="F9630" s="547">
        <v>0</v>
      </c>
      <c r="G9630" s="548">
        <v>0</v>
      </c>
      <c r="H9630" s="547">
        <v>0</v>
      </c>
      <c r="I9630" s="545" t="s">
        <v>12676</v>
      </c>
      <c r="J9630" s="545"/>
      <c r="K9630" s="545" t="s">
        <v>13413</v>
      </c>
      <c r="L9630" s="545" t="s">
        <v>13413</v>
      </c>
      <c r="M9630" s="548" t="s">
        <v>13758</v>
      </c>
      <c r="N9630" s="545" t="s">
        <v>13413</v>
      </c>
      <c r="O9630" s="545" t="s">
        <v>13413</v>
      </c>
      <c r="P9630" s="549">
        <v>7216</v>
      </c>
      <c r="Q9630" s="549">
        <v>1</v>
      </c>
      <c r="R9630" s="549">
        <v>14</v>
      </c>
      <c r="S9630" s="548"/>
      <c r="T9630" s="548"/>
      <c r="U9630" s="99"/>
    </row>
    <row r="9631" spans="1:21" ht="19.5" customHeight="1">
      <c r="A9631" s="545">
        <v>104492</v>
      </c>
      <c r="B9631" s="545" t="s">
        <v>2573</v>
      </c>
      <c r="C9631" s="545" t="s">
        <v>209</v>
      </c>
      <c r="D9631" s="546"/>
      <c r="E9631" s="171" t="str">
        <f t="shared" si="150"/>
        <v>1900</v>
      </c>
      <c r="F9631" s="547">
        <v>0</v>
      </c>
      <c r="G9631" s="548">
        <v>0</v>
      </c>
      <c r="H9631" s="547">
        <v>0</v>
      </c>
      <c r="I9631" s="545" t="s">
        <v>12676</v>
      </c>
      <c r="J9631" s="545"/>
      <c r="K9631" s="545" t="s">
        <v>13413</v>
      </c>
      <c r="L9631" s="545" t="s">
        <v>13413</v>
      </c>
      <c r="M9631" s="548" t="s">
        <v>13758</v>
      </c>
      <c r="N9631" s="545" t="s">
        <v>13413</v>
      </c>
      <c r="O9631" s="545" t="s">
        <v>13413</v>
      </c>
      <c r="P9631" s="549">
        <v>7217</v>
      </c>
      <c r="Q9631" s="549">
        <v>1</v>
      </c>
      <c r="R9631" s="549">
        <v>14</v>
      </c>
      <c r="S9631" s="548"/>
      <c r="T9631" s="548"/>
      <c r="U9631" s="99"/>
    </row>
    <row r="9632" spans="1:21" ht="19.5" customHeight="1">
      <c r="A9632" s="545">
        <v>104493</v>
      </c>
      <c r="B9632" s="545" t="s">
        <v>7585</v>
      </c>
      <c r="C9632" s="545" t="s">
        <v>216</v>
      </c>
      <c r="D9632" s="546">
        <v>43670</v>
      </c>
      <c r="E9632" s="171" t="str">
        <f t="shared" si="150"/>
        <v>2019</v>
      </c>
      <c r="F9632" s="547">
        <v>55580</v>
      </c>
      <c r="G9632" s="548">
        <v>0.19</v>
      </c>
      <c r="H9632" s="547">
        <v>46705.88</v>
      </c>
      <c r="I9632" s="545" t="s">
        <v>12642</v>
      </c>
      <c r="J9632" s="545" t="s">
        <v>13298</v>
      </c>
      <c r="K9632" s="545" t="s">
        <v>19239</v>
      </c>
      <c r="L9632" s="545" t="s">
        <v>13413</v>
      </c>
      <c r="M9632" s="548" t="s">
        <v>13758</v>
      </c>
      <c r="N9632" s="545" t="s">
        <v>13413</v>
      </c>
      <c r="O9632" s="545" t="s">
        <v>13413</v>
      </c>
      <c r="P9632" s="549">
        <v>7218</v>
      </c>
      <c r="Q9632" s="549">
        <v>1</v>
      </c>
      <c r="R9632" s="549">
        <v>135</v>
      </c>
      <c r="S9632" s="548">
        <v>1012</v>
      </c>
      <c r="T9632" s="548"/>
      <c r="U9632" s="99"/>
    </row>
    <row r="9633" spans="1:21" ht="19.5" customHeight="1">
      <c r="A9633" s="545">
        <v>104494</v>
      </c>
      <c r="B9633" s="545" t="s">
        <v>2469</v>
      </c>
      <c r="C9633" s="545" t="s">
        <v>216</v>
      </c>
      <c r="D9633" s="546"/>
      <c r="E9633" s="171" t="str">
        <f t="shared" si="150"/>
        <v>1900</v>
      </c>
      <c r="F9633" s="547">
        <v>0</v>
      </c>
      <c r="G9633" s="548">
        <v>0</v>
      </c>
      <c r="H9633" s="547">
        <v>0</v>
      </c>
      <c r="I9633" s="545" t="s">
        <v>12642</v>
      </c>
      <c r="J9633" s="545"/>
      <c r="K9633" s="545" t="s">
        <v>19240</v>
      </c>
      <c r="L9633" s="545" t="s">
        <v>13413</v>
      </c>
      <c r="M9633" s="548" t="s">
        <v>13758</v>
      </c>
      <c r="N9633" s="545" t="s">
        <v>13413</v>
      </c>
      <c r="O9633" s="545" t="s">
        <v>13413</v>
      </c>
      <c r="P9633" s="549">
        <v>7219</v>
      </c>
      <c r="Q9633" s="549">
        <v>1</v>
      </c>
      <c r="R9633" s="549">
        <v>135</v>
      </c>
      <c r="S9633" s="548"/>
      <c r="T9633" s="548"/>
      <c r="U9633" s="99"/>
    </row>
    <row r="9634" spans="1:21" ht="19.5" customHeight="1">
      <c r="A9634" s="545">
        <v>104495</v>
      </c>
      <c r="B9634" s="545" t="s">
        <v>6965</v>
      </c>
      <c r="C9634" s="545" t="s">
        <v>903</v>
      </c>
      <c r="D9634" s="546">
        <v>45708</v>
      </c>
      <c r="E9634" s="171" t="str">
        <f t="shared" si="150"/>
        <v>2025</v>
      </c>
      <c r="F9634" s="547">
        <v>357648.6</v>
      </c>
      <c r="G9634" s="548">
        <v>0.19</v>
      </c>
      <c r="H9634" s="547">
        <v>300545.03999999998</v>
      </c>
      <c r="I9634" s="545" t="s">
        <v>12668</v>
      </c>
      <c r="J9634" s="545" t="s">
        <v>13307</v>
      </c>
      <c r="K9634" s="545"/>
      <c r="L9634" s="545" t="s">
        <v>13413</v>
      </c>
      <c r="M9634" s="548" t="s">
        <v>13868</v>
      </c>
      <c r="N9634" s="545" t="s">
        <v>13413</v>
      </c>
      <c r="O9634" s="545" t="s">
        <v>13413</v>
      </c>
      <c r="P9634" s="549">
        <v>7220</v>
      </c>
      <c r="Q9634" s="549">
        <v>2</v>
      </c>
      <c r="R9634" s="549">
        <v>7</v>
      </c>
      <c r="S9634" s="548">
        <v>2228</v>
      </c>
      <c r="T9634" s="548"/>
      <c r="U9634" s="99"/>
    </row>
    <row r="9635" spans="1:21" ht="19.5" customHeight="1">
      <c r="A9635" s="545">
        <v>104496</v>
      </c>
      <c r="B9635" s="545" t="s">
        <v>3859</v>
      </c>
      <c r="C9635" s="545" t="s">
        <v>216</v>
      </c>
      <c r="D9635" s="546">
        <v>46052</v>
      </c>
      <c r="E9635" s="171" t="str">
        <f t="shared" si="150"/>
        <v>2026</v>
      </c>
      <c r="F9635" s="547">
        <v>9410</v>
      </c>
      <c r="G9635" s="548">
        <v>0</v>
      </c>
      <c r="H9635" s="547">
        <v>9410</v>
      </c>
      <c r="I9635" s="545" t="s">
        <v>12766</v>
      </c>
      <c r="J9635" s="545" t="s">
        <v>13307</v>
      </c>
      <c r="K9635" s="545" t="s">
        <v>13413</v>
      </c>
      <c r="L9635" s="545" t="s">
        <v>13413</v>
      </c>
      <c r="M9635" s="548" t="s">
        <v>13758</v>
      </c>
      <c r="N9635" s="545" t="s">
        <v>13413</v>
      </c>
      <c r="O9635" s="545" t="s">
        <v>13413</v>
      </c>
      <c r="P9635" s="549">
        <v>7221</v>
      </c>
      <c r="Q9635" s="549">
        <v>1</v>
      </c>
      <c r="R9635" s="549">
        <v>172</v>
      </c>
      <c r="S9635" s="548">
        <v>2228</v>
      </c>
      <c r="T9635" s="548"/>
      <c r="U9635" s="99"/>
    </row>
    <row r="9636" spans="1:21" ht="19.5" customHeight="1">
      <c r="A9636" s="545">
        <v>104497</v>
      </c>
      <c r="B9636" s="545" t="s">
        <v>7232</v>
      </c>
      <c r="C9636" s="545" t="s">
        <v>221</v>
      </c>
      <c r="D9636" s="546">
        <v>46052</v>
      </c>
      <c r="E9636" s="171" t="str">
        <f t="shared" si="150"/>
        <v>2026</v>
      </c>
      <c r="F9636" s="547">
        <v>38638</v>
      </c>
      <c r="G9636" s="548">
        <v>0</v>
      </c>
      <c r="H9636" s="547">
        <v>38638</v>
      </c>
      <c r="I9636" s="545" t="s">
        <v>12665</v>
      </c>
      <c r="J9636" s="545" t="s">
        <v>13307</v>
      </c>
      <c r="K9636" s="545" t="s">
        <v>13413</v>
      </c>
      <c r="L9636" s="545" t="s">
        <v>13413</v>
      </c>
      <c r="M9636" s="548" t="s">
        <v>13758</v>
      </c>
      <c r="N9636" s="545" t="s">
        <v>13413</v>
      </c>
      <c r="O9636" s="545" t="s">
        <v>13413</v>
      </c>
      <c r="P9636" s="549">
        <v>7222</v>
      </c>
      <c r="Q9636" s="549">
        <v>1</v>
      </c>
      <c r="R9636" s="549">
        <v>75</v>
      </c>
      <c r="S9636" s="548">
        <v>2228</v>
      </c>
      <c r="T9636" s="548"/>
      <c r="U9636" s="99"/>
    </row>
    <row r="9637" spans="1:21" ht="19.5" customHeight="1">
      <c r="A9637" s="545">
        <v>104498</v>
      </c>
      <c r="B9637" s="545" t="s">
        <v>9980</v>
      </c>
      <c r="C9637" s="545" t="s">
        <v>216</v>
      </c>
      <c r="D9637" s="546"/>
      <c r="E9637" s="171" t="str">
        <f t="shared" si="150"/>
        <v>1900</v>
      </c>
      <c r="F9637" s="547">
        <v>0</v>
      </c>
      <c r="G9637" s="548">
        <v>0</v>
      </c>
      <c r="H9637" s="547">
        <v>0</v>
      </c>
      <c r="I9637" s="545" t="s">
        <v>12665</v>
      </c>
      <c r="J9637" s="545"/>
      <c r="K9637" s="545" t="s">
        <v>13413</v>
      </c>
      <c r="L9637" s="545" t="s">
        <v>13413</v>
      </c>
      <c r="M9637" s="548" t="s">
        <v>13758</v>
      </c>
      <c r="N9637" s="545" t="s">
        <v>13413</v>
      </c>
      <c r="O9637" s="545" t="s">
        <v>13413</v>
      </c>
      <c r="P9637" s="549">
        <v>7223</v>
      </c>
      <c r="Q9637" s="549">
        <v>1</v>
      </c>
      <c r="R9637" s="549">
        <v>75</v>
      </c>
      <c r="S9637" s="548"/>
      <c r="T9637" s="548"/>
      <c r="U9637" s="99"/>
    </row>
    <row r="9638" spans="1:21" ht="19.5" customHeight="1">
      <c r="A9638" s="545">
        <v>104500</v>
      </c>
      <c r="B9638" s="545" t="s">
        <v>9979</v>
      </c>
      <c r="C9638" s="545" t="s">
        <v>216</v>
      </c>
      <c r="D9638" s="546"/>
      <c r="E9638" s="171" t="str">
        <f t="shared" si="150"/>
        <v>1900</v>
      </c>
      <c r="F9638" s="547">
        <v>0</v>
      </c>
      <c r="G9638" s="548">
        <v>0</v>
      </c>
      <c r="H9638" s="547">
        <v>0</v>
      </c>
      <c r="I9638" s="545" t="s">
        <v>12665</v>
      </c>
      <c r="J9638" s="545"/>
      <c r="K9638" s="545" t="s">
        <v>13413</v>
      </c>
      <c r="L9638" s="545" t="s">
        <v>13413</v>
      </c>
      <c r="M9638" s="548" t="s">
        <v>13758</v>
      </c>
      <c r="N9638" s="545" t="s">
        <v>13413</v>
      </c>
      <c r="O9638" s="545" t="s">
        <v>13413</v>
      </c>
      <c r="P9638" s="549">
        <v>7224</v>
      </c>
      <c r="Q9638" s="549">
        <v>1</v>
      </c>
      <c r="R9638" s="549">
        <v>75</v>
      </c>
      <c r="S9638" s="548"/>
      <c r="T9638" s="548"/>
      <c r="U9638" s="99"/>
    </row>
    <row r="9639" spans="1:21" ht="19.5" customHeight="1">
      <c r="A9639" s="545">
        <v>104501</v>
      </c>
      <c r="B9639" s="545" t="s">
        <v>8005</v>
      </c>
      <c r="C9639" s="545" t="s">
        <v>216</v>
      </c>
      <c r="D9639" s="546">
        <v>43556</v>
      </c>
      <c r="E9639" s="171" t="str">
        <f t="shared" si="150"/>
        <v>2019</v>
      </c>
      <c r="F9639" s="547">
        <v>47728</v>
      </c>
      <c r="G9639" s="548">
        <v>0.16</v>
      </c>
      <c r="H9639" s="547">
        <v>41144.83</v>
      </c>
      <c r="I9639" s="545" t="s">
        <v>12703</v>
      </c>
      <c r="J9639" s="545" t="s">
        <v>13298</v>
      </c>
      <c r="K9639" s="545" t="s">
        <v>19241</v>
      </c>
      <c r="L9639" s="545" t="s">
        <v>13413</v>
      </c>
      <c r="M9639" s="548" t="s">
        <v>13758</v>
      </c>
      <c r="N9639" s="545" t="s">
        <v>13413</v>
      </c>
      <c r="O9639" s="545" t="s">
        <v>13413</v>
      </c>
      <c r="P9639" s="549">
        <v>7225</v>
      </c>
      <c r="Q9639" s="549">
        <v>1</v>
      </c>
      <c r="R9639" s="549">
        <v>120</v>
      </c>
      <c r="S9639" s="548">
        <v>1012</v>
      </c>
      <c r="T9639" s="548"/>
      <c r="U9639" s="99"/>
    </row>
    <row r="9640" spans="1:21" ht="19.5" customHeight="1">
      <c r="A9640" s="545">
        <v>104502</v>
      </c>
      <c r="B9640" s="545" t="s">
        <v>1462</v>
      </c>
      <c r="C9640" s="545" t="s">
        <v>216</v>
      </c>
      <c r="D9640" s="546">
        <v>44592</v>
      </c>
      <c r="E9640" s="171" t="str">
        <f t="shared" si="150"/>
        <v>2022</v>
      </c>
      <c r="F9640" s="547">
        <v>43991</v>
      </c>
      <c r="G9640" s="548">
        <v>0.19</v>
      </c>
      <c r="H9640" s="547">
        <v>36967.230000000003</v>
      </c>
      <c r="I9640" s="545" t="s">
        <v>12703</v>
      </c>
      <c r="J9640" s="545" t="s">
        <v>13297</v>
      </c>
      <c r="K9640" s="545" t="s">
        <v>19242</v>
      </c>
      <c r="L9640" s="545" t="s">
        <v>13413</v>
      </c>
      <c r="M9640" s="548" t="s">
        <v>13758</v>
      </c>
      <c r="N9640" s="545" t="s">
        <v>13413</v>
      </c>
      <c r="O9640" s="545" t="s">
        <v>19243</v>
      </c>
      <c r="P9640" s="549">
        <v>7226</v>
      </c>
      <c r="Q9640" s="549">
        <v>1</v>
      </c>
      <c r="R9640" s="549">
        <v>120</v>
      </c>
      <c r="S9640" s="548">
        <v>2257</v>
      </c>
      <c r="T9640" s="548"/>
      <c r="U9640" s="99"/>
    </row>
    <row r="9641" spans="1:21" ht="19.5" customHeight="1">
      <c r="A9641" s="545">
        <v>104503</v>
      </c>
      <c r="B9641" s="545" t="s">
        <v>12567</v>
      </c>
      <c r="C9641" s="545" t="s">
        <v>216</v>
      </c>
      <c r="D9641" s="546">
        <v>44592</v>
      </c>
      <c r="E9641" s="171" t="str">
        <f t="shared" si="150"/>
        <v>2022</v>
      </c>
      <c r="F9641" s="547">
        <v>349085</v>
      </c>
      <c r="G9641" s="548">
        <v>0.19</v>
      </c>
      <c r="H9641" s="547">
        <v>293348.74</v>
      </c>
      <c r="I9641" s="545" t="s">
        <v>12703</v>
      </c>
      <c r="J9641" s="545" t="s">
        <v>13297</v>
      </c>
      <c r="K9641" s="545" t="s">
        <v>19244</v>
      </c>
      <c r="L9641" s="545" t="s">
        <v>13413</v>
      </c>
      <c r="M9641" s="548" t="s">
        <v>13758</v>
      </c>
      <c r="N9641" s="545" t="s">
        <v>13413</v>
      </c>
      <c r="O9641" s="545" t="s">
        <v>13413</v>
      </c>
      <c r="P9641" s="549">
        <v>7227</v>
      </c>
      <c r="Q9641" s="549">
        <v>1</v>
      </c>
      <c r="R9641" s="549">
        <v>120</v>
      </c>
      <c r="S9641" s="548">
        <v>2257</v>
      </c>
      <c r="T9641" s="548"/>
      <c r="U9641" s="99"/>
    </row>
    <row r="9642" spans="1:21" ht="19.5" customHeight="1">
      <c r="A9642" s="545">
        <v>104504</v>
      </c>
      <c r="B9642" s="545" t="s">
        <v>1590</v>
      </c>
      <c r="C9642" s="545" t="s">
        <v>216</v>
      </c>
      <c r="D9642" s="546">
        <v>46052</v>
      </c>
      <c r="E9642" s="171" t="str">
        <f t="shared" si="150"/>
        <v>2026</v>
      </c>
      <c r="F9642" s="547">
        <v>515803</v>
      </c>
      <c r="G9642" s="548">
        <v>0.19</v>
      </c>
      <c r="H9642" s="547">
        <v>433447.9</v>
      </c>
      <c r="I9642" s="545" t="s">
        <v>12703</v>
      </c>
      <c r="J9642" s="545" t="s">
        <v>13307</v>
      </c>
      <c r="K9642" s="545" t="s">
        <v>19245</v>
      </c>
      <c r="L9642" s="545" t="s">
        <v>13413</v>
      </c>
      <c r="M9642" s="548" t="s">
        <v>13758</v>
      </c>
      <c r="N9642" s="545" t="s">
        <v>13413</v>
      </c>
      <c r="O9642" s="545" t="s">
        <v>13413</v>
      </c>
      <c r="P9642" s="549">
        <v>7228</v>
      </c>
      <c r="Q9642" s="549">
        <v>1</v>
      </c>
      <c r="R9642" s="549">
        <v>120</v>
      </c>
      <c r="S9642" s="548">
        <v>2228</v>
      </c>
      <c r="T9642" s="548"/>
      <c r="U9642" s="99"/>
    </row>
    <row r="9643" spans="1:21" ht="19.5" customHeight="1">
      <c r="A9643" s="545">
        <v>104505</v>
      </c>
      <c r="B9643" s="545" t="s">
        <v>233</v>
      </c>
      <c r="C9643" s="545" t="s">
        <v>206</v>
      </c>
      <c r="D9643" s="546"/>
      <c r="E9643" s="171" t="str">
        <f t="shared" si="150"/>
        <v>1900</v>
      </c>
      <c r="F9643" s="547">
        <v>0</v>
      </c>
      <c r="G9643" s="548">
        <v>0</v>
      </c>
      <c r="H9643" s="547">
        <v>0</v>
      </c>
      <c r="I9643" s="545" t="s">
        <v>12640</v>
      </c>
      <c r="J9643" s="545"/>
      <c r="K9643" s="545" t="s">
        <v>13413</v>
      </c>
      <c r="L9643" s="545" t="s">
        <v>13413</v>
      </c>
      <c r="M9643" s="548" t="s">
        <v>13758</v>
      </c>
      <c r="N9643" s="545" t="s">
        <v>13413</v>
      </c>
      <c r="O9643" s="545" t="s">
        <v>13413</v>
      </c>
      <c r="P9643" s="549">
        <v>7229</v>
      </c>
      <c r="Q9643" s="549">
        <v>1</v>
      </c>
      <c r="R9643" s="549">
        <v>1</v>
      </c>
      <c r="S9643" s="548"/>
      <c r="T9643" s="548"/>
      <c r="U9643" s="99"/>
    </row>
    <row r="9644" spans="1:21" ht="19.5" customHeight="1">
      <c r="A9644" s="545">
        <v>104506</v>
      </c>
      <c r="B9644" s="545" t="s">
        <v>234</v>
      </c>
      <c r="C9644" s="545" t="s">
        <v>206</v>
      </c>
      <c r="D9644" s="546"/>
      <c r="E9644" s="171" t="str">
        <f t="shared" si="150"/>
        <v>1900</v>
      </c>
      <c r="F9644" s="547">
        <v>0</v>
      </c>
      <c r="G9644" s="548">
        <v>0</v>
      </c>
      <c r="H9644" s="547">
        <v>0</v>
      </c>
      <c r="I9644" s="545" t="s">
        <v>12640</v>
      </c>
      <c r="J9644" s="545"/>
      <c r="K9644" s="545" t="s">
        <v>13413</v>
      </c>
      <c r="L9644" s="545" t="s">
        <v>13413</v>
      </c>
      <c r="M9644" s="548" t="s">
        <v>13758</v>
      </c>
      <c r="N9644" s="545" t="s">
        <v>13413</v>
      </c>
      <c r="O9644" s="545" t="s">
        <v>13413</v>
      </c>
      <c r="P9644" s="549">
        <v>7230</v>
      </c>
      <c r="Q9644" s="549">
        <v>1</v>
      </c>
      <c r="R9644" s="549">
        <v>1</v>
      </c>
      <c r="S9644" s="548"/>
      <c r="T9644" s="548"/>
      <c r="U9644" s="99"/>
    </row>
    <row r="9645" spans="1:21" ht="19.5" customHeight="1">
      <c r="A9645" s="545">
        <v>104507</v>
      </c>
      <c r="B9645" s="545" t="s">
        <v>235</v>
      </c>
      <c r="C9645" s="545" t="s">
        <v>206</v>
      </c>
      <c r="D9645" s="546"/>
      <c r="E9645" s="171" t="str">
        <f t="shared" si="150"/>
        <v>1900</v>
      </c>
      <c r="F9645" s="547">
        <v>0</v>
      </c>
      <c r="G9645" s="548">
        <v>0</v>
      </c>
      <c r="H9645" s="547">
        <v>0</v>
      </c>
      <c r="I9645" s="545" t="s">
        <v>12640</v>
      </c>
      <c r="J9645" s="545"/>
      <c r="K9645" s="545" t="s">
        <v>13413</v>
      </c>
      <c r="L9645" s="545" t="s">
        <v>13413</v>
      </c>
      <c r="M9645" s="548" t="s">
        <v>13758</v>
      </c>
      <c r="N9645" s="545" t="s">
        <v>13413</v>
      </c>
      <c r="O9645" s="545" t="s">
        <v>13413</v>
      </c>
      <c r="P9645" s="549">
        <v>7231</v>
      </c>
      <c r="Q9645" s="549">
        <v>1</v>
      </c>
      <c r="R9645" s="549">
        <v>1</v>
      </c>
      <c r="S9645" s="548"/>
      <c r="T9645" s="548"/>
      <c r="U9645" s="99"/>
    </row>
    <row r="9646" spans="1:21" ht="19.5" customHeight="1">
      <c r="A9646" s="545">
        <v>104508</v>
      </c>
      <c r="B9646" s="545" t="s">
        <v>1510</v>
      </c>
      <c r="C9646" s="545" t="s">
        <v>216</v>
      </c>
      <c r="D9646" s="546">
        <v>46052</v>
      </c>
      <c r="E9646" s="171" t="str">
        <f t="shared" si="150"/>
        <v>2026</v>
      </c>
      <c r="F9646" s="547">
        <v>292524</v>
      </c>
      <c r="G9646" s="548">
        <v>0.19</v>
      </c>
      <c r="H9646" s="547">
        <v>245818.49</v>
      </c>
      <c r="I9646" s="545" t="s">
        <v>12703</v>
      </c>
      <c r="J9646" s="545" t="s">
        <v>13307</v>
      </c>
      <c r="K9646" s="545" t="s">
        <v>19246</v>
      </c>
      <c r="L9646" s="545" t="s">
        <v>13413</v>
      </c>
      <c r="M9646" s="548" t="s">
        <v>13758</v>
      </c>
      <c r="N9646" s="545" t="s">
        <v>13413</v>
      </c>
      <c r="O9646" s="545" t="s">
        <v>19247</v>
      </c>
      <c r="P9646" s="549">
        <v>7232</v>
      </c>
      <c r="Q9646" s="549">
        <v>1</v>
      </c>
      <c r="R9646" s="549">
        <v>120</v>
      </c>
      <c r="S9646" s="548">
        <v>2228</v>
      </c>
      <c r="T9646" s="548"/>
      <c r="U9646" s="99"/>
    </row>
    <row r="9647" spans="1:21" ht="19.5" customHeight="1">
      <c r="A9647" s="545">
        <v>104509</v>
      </c>
      <c r="B9647" s="545" t="s">
        <v>9978</v>
      </c>
      <c r="C9647" s="545" t="s">
        <v>216</v>
      </c>
      <c r="D9647" s="546"/>
      <c r="E9647" s="171" t="str">
        <f t="shared" si="150"/>
        <v>1900</v>
      </c>
      <c r="F9647" s="547">
        <v>0</v>
      </c>
      <c r="G9647" s="548">
        <v>0</v>
      </c>
      <c r="H9647" s="547">
        <v>0</v>
      </c>
      <c r="I9647" s="545" t="s">
        <v>12642</v>
      </c>
      <c r="J9647" s="545"/>
      <c r="K9647" s="545" t="s">
        <v>13413</v>
      </c>
      <c r="L9647" s="545" t="s">
        <v>13413</v>
      </c>
      <c r="M9647" s="548" t="s">
        <v>13758</v>
      </c>
      <c r="N9647" s="545" t="s">
        <v>13413</v>
      </c>
      <c r="O9647" s="545" t="s">
        <v>13413</v>
      </c>
      <c r="P9647" s="549">
        <v>7233</v>
      </c>
      <c r="Q9647" s="549">
        <v>1</v>
      </c>
      <c r="R9647" s="549">
        <v>135</v>
      </c>
      <c r="S9647" s="548"/>
      <c r="T9647" s="548"/>
      <c r="U9647" s="99"/>
    </row>
    <row r="9648" spans="1:21" ht="19.5" customHeight="1">
      <c r="A9648" s="545">
        <v>104510</v>
      </c>
      <c r="B9648" s="545" t="s">
        <v>9977</v>
      </c>
      <c r="C9648" s="545" t="s">
        <v>216</v>
      </c>
      <c r="D9648" s="546"/>
      <c r="E9648" s="171" t="str">
        <f t="shared" si="150"/>
        <v>1900</v>
      </c>
      <c r="F9648" s="547">
        <v>0</v>
      </c>
      <c r="G9648" s="548">
        <v>0</v>
      </c>
      <c r="H9648" s="547">
        <v>0</v>
      </c>
      <c r="I9648" s="545" t="s">
        <v>12642</v>
      </c>
      <c r="J9648" s="545"/>
      <c r="K9648" s="545" t="s">
        <v>13413</v>
      </c>
      <c r="L9648" s="545" t="s">
        <v>13413</v>
      </c>
      <c r="M9648" s="548" t="s">
        <v>13758</v>
      </c>
      <c r="N9648" s="545" t="s">
        <v>13413</v>
      </c>
      <c r="O9648" s="545" t="s">
        <v>13413</v>
      </c>
      <c r="P9648" s="549">
        <v>7234</v>
      </c>
      <c r="Q9648" s="549">
        <v>1</v>
      </c>
      <c r="R9648" s="549">
        <v>135</v>
      </c>
      <c r="S9648" s="548"/>
      <c r="T9648" s="548"/>
      <c r="U9648" s="99"/>
    </row>
    <row r="9649" spans="1:21" ht="19.5" customHeight="1">
      <c r="A9649" s="545">
        <v>104511</v>
      </c>
      <c r="B9649" s="545" t="s">
        <v>1589</v>
      </c>
      <c r="C9649" s="545" t="s">
        <v>216</v>
      </c>
      <c r="D9649" s="546"/>
      <c r="E9649" s="171" t="str">
        <f t="shared" si="150"/>
        <v>1900</v>
      </c>
      <c r="F9649" s="547">
        <v>0</v>
      </c>
      <c r="G9649" s="548">
        <v>0</v>
      </c>
      <c r="H9649" s="547">
        <v>0</v>
      </c>
      <c r="I9649" s="545" t="s">
        <v>12703</v>
      </c>
      <c r="J9649" s="545"/>
      <c r="K9649" s="545" t="s">
        <v>19248</v>
      </c>
      <c r="L9649" s="545" t="s">
        <v>13413</v>
      </c>
      <c r="M9649" s="548" t="s">
        <v>13758</v>
      </c>
      <c r="N9649" s="545" t="s">
        <v>13413</v>
      </c>
      <c r="O9649" s="545" t="s">
        <v>19249</v>
      </c>
      <c r="P9649" s="549">
        <v>7235</v>
      </c>
      <c r="Q9649" s="549">
        <v>1</v>
      </c>
      <c r="R9649" s="549">
        <v>120</v>
      </c>
      <c r="S9649" s="548"/>
      <c r="T9649" s="548"/>
      <c r="U9649" s="99"/>
    </row>
    <row r="9650" spans="1:21" ht="19.5" customHeight="1">
      <c r="A9650" s="545">
        <v>104512</v>
      </c>
      <c r="B9650" s="545" t="s">
        <v>1441</v>
      </c>
      <c r="C9650" s="545" t="s">
        <v>209</v>
      </c>
      <c r="D9650" s="546"/>
      <c r="E9650" s="171" t="str">
        <f t="shared" si="150"/>
        <v>1900</v>
      </c>
      <c r="F9650" s="547">
        <v>0</v>
      </c>
      <c r="G9650" s="548">
        <v>0</v>
      </c>
      <c r="H9650" s="547">
        <v>0</v>
      </c>
      <c r="I9650" s="545" t="s">
        <v>12659</v>
      </c>
      <c r="J9650" s="545"/>
      <c r="K9650" s="545" t="s">
        <v>19250</v>
      </c>
      <c r="L9650" s="545" t="s">
        <v>13413</v>
      </c>
      <c r="M9650" s="548" t="s">
        <v>13758</v>
      </c>
      <c r="N9650" s="545" t="s">
        <v>13413</v>
      </c>
      <c r="O9650" s="545" t="s">
        <v>13413</v>
      </c>
      <c r="P9650" s="549">
        <v>7236</v>
      </c>
      <c r="Q9650" s="549">
        <v>1</v>
      </c>
      <c r="R9650" s="549">
        <v>116</v>
      </c>
      <c r="S9650" s="548"/>
      <c r="T9650" s="548"/>
      <c r="U9650" s="99"/>
    </row>
    <row r="9651" spans="1:21" ht="19.5" customHeight="1">
      <c r="A9651" s="545">
        <v>104513</v>
      </c>
      <c r="B9651" s="545" t="s">
        <v>1440</v>
      </c>
      <c r="C9651" s="545" t="s">
        <v>209</v>
      </c>
      <c r="D9651" s="546"/>
      <c r="E9651" s="171" t="str">
        <f t="shared" si="150"/>
        <v>1900</v>
      </c>
      <c r="F9651" s="547">
        <v>0</v>
      </c>
      <c r="G9651" s="548">
        <v>0</v>
      </c>
      <c r="H9651" s="547">
        <v>0</v>
      </c>
      <c r="I9651" s="545" t="s">
        <v>12659</v>
      </c>
      <c r="J9651" s="545"/>
      <c r="K9651" s="545" t="s">
        <v>19251</v>
      </c>
      <c r="L9651" s="545" t="s">
        <v>13413</v>
      </c>
      <c r="M9651" s="548" t="s">
        <v>13758</v>
      </c>
      <c r="N9651" s="545" t="s">
        <v>13413</v>
      </c>
      <c r="O9651" s="545" t="s">
        <v>13413</v>
      </c>
      <c r="P9651" s="549">
        <v>7237</v>
      </c>
      <c r="Q9651" s="549">
        <v>1</v>
      </c>
      <c r="R9651" s="549">
        <v>116</v>
      </c>
      <c r="S9651" s="548"/>
      <c r="T9651" s="548"/>
      <c r="U9651" s="99"/>
    </row>
    <row r="9652" spans="1:21" ht="19.5" customHeight="1">
      <c r="A9652" s="545">
        <v>104514</v>
      </c>
      <c r="B9652" s="545" t="s">
        <v>9976</v>
      </c>
      <c r="C9652" s="545" t="s">
        <v>216</v>
      </c>
      <c r="D9652" s="546"/>
      <c r="E9652" s="171" t="str">
        <f t="shared" si="150"/>
        <v>1900</v>
      </c>
      <c r="F9652" s="547">
        <v>0</v>
      </c>
      <c r="G9652" s="548">
        <v>0</v>
      </c>
      <c r="H9652" s="547">
        <v>0</v>
      </c>
      <c r="I9652" s="545" t="s">
        <v>12704</v>
      </c>
      <c r="J9652" s="545"/>
      <c r="K9652" s="545" t="s">
        <v>19252</v>
      </c>
      <c r="L9652" s="545" t="s">
        <v>13413</v>
      </c>
      <c r="M9652" s="548" t="s">
        <v>13758</v>
      </c>
      <c r="N9652" s="545" t="s">
        <v>13413</v>
      </c>
      <c r="O9652" s="545" t="s">
        <v>19253</v>
      </c>
      <c r="P9652" s="549">
        <v>7238</v>
      </c>
      <c r="Q9652" s="549">
        <v>1</v>
      </c>
      <c r="R9652" s="549">
        <v>118</v>
      </c>
      <c r="S9652" s="548"/>
      <c r="T9652" s="548"/>
      <c r="U9652" s="99"/>
    </row>
    <row r="9653" spans="1:21" ht="19.5" customHeight="1">
      <c r="A9653" s="545">
        <v>104515</v>
      </c>
      <c r="B9653" s="545" t="s">
        <v>4304</v>
      </c>
      <c r="C9653" s="545" t="s">
        <v>4501</v>
      </c>
      <c r="D9653" s="546"/>
      <c r="E9653" s="171" t="str">
        <f t="shared" si="150"/>
        <v>1900</v>
      </c>
      <c r="F9653" s="547">
        <v>0</v>
      </c>
      <c r="G9653" s="548">
        <v>0</v>
      </c>
      <c r="H9653" s="547">
        <v>0</v>
      </c>
      <c r="I9653" s="545" t="s">
        <v>12973</v>
      </c>
      <c r="J9653" s="545"/>
      <c r="K9653" s="545" t="s">
        <v>19254</v>
      </c>
      <c r="L9653" s="545" t="s">
        <v>13413</v>
      </c>
      <c r="M9653" s="548" t="s">
        <v>13758</v>
      </c>
      <c r="N9653" s="545" t="s">
        <v>13413</v>
      </c>
      <c r="O9653" s="545" t="s">
        <v>13413</v>
      </c>
      <c r="P9653" s="549">
        <v>7239</v>
      </c>
      <c r="Q9653" s="549">
        <v>1</v>
      </c>
      <c r="R9653" s="549">
        <v>59</v>
      </c>
      <c r="S9653" s="548"/>
      <c r="T9653" s="548"/>
      <c r="U9653" s="99"/>
    </row>
    <row r="9654" spans="1:21" ht="19.5" customHeight="1">
      <c r="A9654" s="545">
        <v>104516</v>
      </c>
      <c r="B9654" s="545" t="s">
        <v>2431</v>
      </c>
      <c r="C9654" s="545" t="s">
        <v>216</v>
      </c>
      <c r="D9654" s="546">
        <v>45708</v>
      </c>
      <c r="E9654" s="171" t="str">
        <f t="shared" si="150"/>
        <v>2025</v>
      </c>
      <c r="F9654" s="547">
        <v>6816.88</v>
      </c>
      <c r="G9654" s="548">
        <v>0</v>
      </c>
      <c r="H9654" s="547">
        <v>6816.88</v>
      </c>
      <c r="I9654" s="545" t="s">
        <v>12642</v>
      </c>
      <c r="J9654" s="545" t="s">
        <v>13307</v>
      </c>
      <c r="K9654" s="545" t="s">
        <v>13413</v>
      </c>
      <c r="L9654" s="545" t="s">
        <v>13413</v>
      </c>
      <c r="M9654" s="548" t="s">
        <v>13758</v>
      </c>
      <c r="N9654" s="545" t="s">
        <v>13413</v>
      </c>
      <c r="O9654" s="545" t="s">
        <v>13413</v>
      </c>
      <c r="P9654" s="549">
        <v>7240</v>
      </c>
      <c r="Q9654" s="549">
        <v>1</v>
      </c>
      <c r="R9654" s="549">
        <v>135</v>
      </c>
      <c r="S9654" s="548">
        <v>2228</v>
      </c>
      <c r="T9654" s="548"/>
      <c r="U9654" s="99"/>
    </row>
    <row r="9655" spans="1:21" ht="19.5" customHeight="1">
      <c r="A9655" s="545">
        <v>104517</v>
      </c>
      <c r="B9655" s="545" t="s">
        <v>490</v>
      </c>
      <c r="C9655" s="545" t="s">
        <v>216</v>
      </c>
      <c r="D9655" s="546">
        <v>45708</v>
      </c>
      <c r="E9655" s="171" t="str">
        <f t="shared" si="150"/>
        <v>2025</v>
      </c>
      <c r="F9655" s="547">
        <v>699.01</v>
      </c>
      <c r="G9655" s="548">
        <v>0</v>
      </c>
      <c r="H9655" s="547">
        <v>699.01</v>
      </c>
      <c r="I9655" s="545" t="s">
        <v>12681</v>
      </c>
      <c r="J9655" s="545" t="s">
        <v>13307</v>
      </c>
      <c r="K9655" s="545" t="s">
        <v>13413</v>
      </c>
      <c r="L9655" s="545" t="s">
        <v>13413</v>
      </c>
      <c r="M9655" s="548" t="s">
        <v>13758</v>
      </c>
      <c r="N9655" s="545" t="s">
        <v>13413</v>
      </c>
      <c r="O9655" s="545" t="s">
        <v>13413</v>
      </c>
      <c r="P9655" s="549">
        <v>7241</v>
      </c>
      <c r="Q9655" s="549">
        <v>1</v>
      </c>
      <c r="R9655" s="549">
        <v>3</v>
      </c>
      <c r="S9655" s="548">
        <v>2228</v>
      </c>
      <c r="T9655" s="548"/>
      <c r="U9655" s="99"/>
    </row>
    <row r="9656" spans="1:21" ht="19.5" customHeight="1">
      <c r="A9656" s="545">
        <v>104518</v>
      </c>
      <c r="B9656" s="545" t="s">
        <v>6203</v>
      </c>
      <c r="C9656" s="545" t="s">
        <v>216</v>
      </c>
      <c r="D9656" s="546">
        <v>46066</v>
      </c>
      <c r="E9656" s="171" t="str">
        <f t="shared" si="150"/>
        <v>2026</v>
      </c>
      <c r="F9656" s="547">
        <v>233556</v>
      </c>
      <c r="G9656" s="548">
        <v>0.19</v>
      </c>
      <c r="H9656" s="547">
        <v>196265.55</v>
      </c>
      <c r="I9656" s="545" t="s">
        <v>12676</v>
      </c>
      <c r="J9656" s="545" t="s">
        <v>13298</v>
      </c>
      <c r="K9656" s="545" t="s">
        <v>19255</v>
      </c>
      <c r="L9656" s="545" t="s">
        <v>13413</v>
      </c>
      <c r="M9656" s="548" t="s">
        <v>13758</v>
      </c>
      <c r="N9656" s="545" t="s">
        <v>13413</v>
      </c>
      <c r="O9656" s="545" t="s">
        <v>13413</v>
      </c>
      <c r="P9656" s="549">
        <v>7242</v>
      </c>
      <c r="Q9656" s="549">
        <v>1</v>
      </c>
      <c r="R9656" s="549">
        <v>14</v>
      </c>
      <c r="S9656" s="548">
        <v>1012</v>
      </c>
      <c r="T9656" s="548"/>
      <c r="U9656" s="99"/>
    </row>
    <row r="9657" spans="1:21" ht="19.5" customHeight="1">
      <c r="A9657" s="545">
        <v>104519</v>
      </c>
      <c r="B9657" s="545" t="s">
        <v>6964</v>
      </c>
      <c r="C9657" s="545" t="s">
        <v>216</v>
      </c>
      <c r="D9657" s="546">
        <v>45708</v>
      </c>
      <c r="E9657" s="171" t="str">
        <f t="shared" si="150"/>
        <v>2025</v>
      </c>
      <c r="F9657" s="547">
        <v>258255.66</v>
      </c>
      <c r="G9657" s="548">
        <v>0.19</v>
      </c>
      <c r="H9657" s="547">
        <v>217021.56</v>
      </c>
      <c r="I9657" s="545" t="s">
        <v>12676</v>
      </c>
      <c r="J9657" s="545" t="s">
        <v>13307</v>
      </c>
      <c r="K9657" s="545" t="s">
        <v>19256</v>
      </c>
      <c r="L9657" s="545" t="s">
        <v>13413</v>
      </c>
      <c r="M9657" s="548" t="s">
        <v>13758</v>
      </c>
      <c r="N9657" s="545" t="s">
        <v>13413</v>
      </c>
      <c r="O9657" s="545" t="s">
        <v>13413</v>
      </c>
      <c r="P9657" s="549">
        <v>7243</v>
      </c>
      <c r="Q9657" s="549">
        <v>1</v>
      </c>
      <c r="R9657" s="549">
        <v>14</v>
      </c>
      <c r="S9657" s="548">
        <v>2228</v>
      </c>
      <c r="T9657" s="548"/>
      <c r="U9657" s="99"/>
    </row>
    <row r="9658" spans="1:21" ht="19.5" customHeight="1">
      <c r="A9658" s="545">
        <v>104520</v>
      </c>
      <c r="B9658" s="545" t="s">
        <v>9975</v>
      </c>
      <c r="C9658" s="545" t="s">
        <v>216</v>
      </c>
      <c r="D9658" s="546"/>
      <c r="E9658" s="171" t="str">
        <f t="shared" si="150"/>
        <v>1900</v>
      </c>
      <c r="F9658" s="547">
        <v>0</v>
      </c>
      <c r="G9658" s="548">
        <v>0</v>
      </c>
      <c r="H9658" s="547">
        <v>0</v>
      </c>
      <c r="I9658" s="545" t="s">
        <v>12676</v>
      </c>
      <c r="J9658" s="545"/>
      <c r="K9658" s="545" t="s">
        <v>19257</v>
      </c>
      <c r="L9658" s="545" t="s">
        <v>13413</v>
      </c>
      <c r="M9658" s="548" t="s">
        <v>13758</v>
      </c>
      <c r="N9658" s="545" t="s">
        <v>13413</v>
      </c>
      <c r="O9658" s="545" t="s">
        <v>13413</v>
      </c>
      <c r="P9658" s="549">
        <v>7244</v>
      </c>
      <c r="Q9658" s="549">
        <v>1</v>
      </c>
      <c r="R9658" s="549">
        <v>14</v>
      </c>
      <c r="S9658" s="548"/>
      <c r="T9658" s="548"/>
      <c r="U9658" s="99"/>
    </row>
    <row r="9659" spans="1:21" ht="19.5" customHeight="1">
      <c r="A9659" s="545">
        <v>104521</v>
      </c>
      <c r="B9659" s="545" t="s">
        <v>6963</v>
      </c>
      <c r="C9659" s="545" t="s">
        <v>216</v>
      </c>
      <c r="D9659" s="546">
        <v>46052</v>
      </c>
      <c r="E9659" s="171" t="str">
        <f t="shared" si="150"/>
        <v>2026</v>
      </c>
      <c r="F9659" s="547">
        <v>329808</v>
      </c>
      <c r="G9659" s="548">
        <v>0.19</v>
      </c>
      <c r="H9659" s="547">
        <v>277149.58</v>
      </c>
      <c r="I9659" s="545" t="s">
        <v>12676</v>
      </c>
      <c r="J9659" s="545" t="s">
        <v>13307</v>
      </c>
      <c r="K9659" s="545" t="s">
        <v>19258</v>
      </c>
      <c r="L9659" s="545" t="s">
        <v>13413</v>
      </c>
      <c r="M9659" s="548" t="s">
        <v>13758</v>
      </c>
      <c r="N9659" s="545" t="s">
        <v>13413</v>
      </c>
      <c r="O9659" s="545" t="s">
        <v>13413</v>
      </c>
      <c r="P9659" s="549">
        <v>7245</v>
      </c>
      <c r="Q9659" s="549">
        <v>1</v>
      </c>
      <c r="R9659" s="549">
        <v>14</v>
      </c>
      <c r="S9659" s="548">
        <v>2228</v>
      </c>
      <c r="T9659" s="548"/>
      <c r="U9659" s="99"/>
    </row>
    <row r="9660" spans="1:21" ht="19.5" customHeight="1">
      <c r="A9660" s="545">
        <v>104522</v>
      </c>
      <c r="B9660" s="545" t="s">
        <v>8292</v>
      </c>
      <c r="C9660" s="545" t="s">
        <v>216</v>
      </c>
      <c r="D9660" s="546">
        <v>44273</v>
      </c>
      <c r="E9660" s="171" t="str">
        <f t="shared" si="150"/>
        <v>2021</v>
      </c>
      <c r="F9660" s="547">
        <v>214606.8</v>
      </c>
      <c r="G9660" s="548">
        <v>0.19</v>
      </c>
      <c r="H9660" s="547">
        <v>180341.85</v>
      </c>
      <c r="I9660" s="545" t="s">
        <v>12676</v>
      </c>
      <c r="J9660" s="545" t="s">
        <v>13297</v>
      </c>
      <c r="K9660" s="545" t="s">
        <v>19257</v>
      </c>
      <c r="L9660" s="545" t="s">
        <v>13413</v>
      </c>
      <c r="M9660" s="548" t="s">
        <v>13758</v>
      </c>
      <c r="N9660" s="545" t="s">
        <v>13413</v>
      </c>
      <c r="O9660" s="545" t="s">
        <v>13413</v>
      </c>
      <c r="P9660" s="549">
        <v>7246</v>
      </c>
      <c r="Q9660" s="549">
        <v>1</v>
      </c>
      <c r="R9660" s="549">
        <v>14</v>
      </c>
      <c r="S9660" s="548">
        <v>2257</v>
      </c>
      <c r="T9660" s="548"/>
      <c r="U9660" s="99"/>
    </row>
    <row r="9661" spans="1:21" ht="19.5" customHeight="1">
      <c r="A9661" s="545">
        <v>104524</v>
      </c>
      <c r="B9661" s="545" t="s">
        <v>2504</v>
      </c>
      <c r="C9661" s="545" t="s">
        <v>216</v>
      </c>
      <c r="D9661" s="546"/>
      <c r="E9661" s="171" t="str">
        <f t="shared" si="150"/>
        <v>1900</v>
      </c>
      <c r="F9661" s="547">
        <v>0</v>
      </c>
      <c r="G9661" s="548">
        <v>0</v>
      </c>
      <c r="H9661" s="547">
        <v>0</v>
      </c>
      <c r="I9661" s="545" t="s">
        <v>12642</v>
      </c>
      <c r="J9661" s="545"/>
      <c r="K9661" s="545" t="s">
        <v>13413</v>
      </c>
      <c r="L9661" s="545" t="s">
        <v>13413</v>
      </c>
      <c r="M9661" s="548" t="s">
        <v>13758</v>
      </c>
      <c r="N9661" s="545" t="s">
        <v>13413</v>
      </c>
      <c r="O9661" s="545" t="s">
        <v>13413</v>
      </c>
      <c r="P9661" s="549">
        <v>7247</v>
      </c>
      <c r="Q9661" s="549">
        <v>1</v>
      </c>
      <c r="R9661" s="549">
        <v>135</v>
      </c>
      <c r="S9661" s="548"/>
      <c r="T9661" s="548"/>
      <c r="U9661" s="99"/>
    </row>
    <row r="9662" spans="1:21" ht="19.5" customHeight="1">
      <c r="A9662" s="545">
        <v>104525</v>
      </c>
      <c r="B9662" s="545" t="s">
        <v>7231</v>
      </c>
      <c r="C9662" s="545" t="s">
        <v>216</v>
      </c>
      <c r="D9662" s="546">
        <v>43839</v>
      </c>
      <c r="E9662" s="171" t="str">
        <f t="shared" si="150"/>
        <v>2020</v>
      </c>
      <c r="F9662" s="547">
        <v>121418.07</v>
      </c>
      <c r="G9662" s="548">
        <v>0.19</v>
      </c>
      <c r="H9662" s="547">
        <v>102031.99</v>
      </c>
      <c r="I9662" s="545" t="s">
        <v>12642</v>
      </c>
      <c r="J9662" s="545" t="s">
        <v>13297</v>
      </c>
      <c r="K9662" s="545" t="s">
        <v>13413</v>
      </c>
      <c r="L9662" s="545" t="s">
        <v>13413</v>
      </c>
      <c r="M9662" s="548" t="s">
        <v>13758</v>
      </c>
      <c r="N9662" s="545" t="s">
        <v>13413</v>
      </c>
      <c r="O9662" s="545" t="s">
        <v>13413</v>
      </c>
      <c r="P9662" s="549">
        <v>7248</v>
      </c>
      <c r="Q9662" s="549">
        <v>1</v>
      </c>
      <c r="R9662" s="549">
        <v>135</v>
      </c>
      <c r="S9662" s="548">
        <v>2257</v>
      </c>
      <c r="T9662" s="548"/>
      <c r="U9662" s="99"/>
    </row>
    <row r="9663" spans="1:21" ht="19.5" customHeight="1">
      <c r="A9663" s="545">
        <v>104526</v>
      </c>
      <c r="B9663" s="545" t="s">
        <v>6962</v>
      </c>
      <c r="C9663" s="545" t="s">
        <v>216</v>
      </c>
      <c r="D9663" s="546">
        <v>46052</v>
      </c>
      <c r="E9663" s="171" t="str">
        <f t="shared" si="150"/>
        <v>2026</v>
      </c>
      <c r="F9663" s="547">
        <v>17455</v>
      </c>
      <c r="G9663" s="548">
        <v>0</v>
      </c>
      <c r="H9663" s="547">
        <v>17455</v>
      </c>
      <c r="I9663" s="545" t="s">
        <v>12642</v>
      </c>
      <c r="J9663" s="545" t="s">
        <v>13307</v>
      </c>
      <c r="K9663" s="545" t="s">
        <v>19259</v>
      </c>
      <c r="L9663" s="545" t="s">
        <v>13413</v>
      </c>
      <c r="M9663" s="548" t="s">
        <v>13758</v>
      </c>
      <c r="N9663" s="545" t="s">
        <v>13413</v>
      </c>
      <c r="O9663" s="545" t="s">
        <v>13413</v>
      </c>
      <c r="P9663" s="549">
        <v>7249</v>
      </c>
      <c r="Q9663" s="549">
        <v>1</v>
      </c>
      <c r="R9663" s="549">
        <v>135</v>
      </c>
      <c r="S9663" s="548">
        <v>2228</v>
      </c>
      <c r="T9663" s="548"/>
      <c r="U9663" s="99"/>
    </row>
    <row r="9664" spans="1:21" ht="19.5" customHeight="1">
      <c r="A9664" s="545">
        <v>104527</v>
      </c>
      <c r="B9664" s="545" t="s">
        <v>2641</v>
      </c>
      <c r="C9664" s="545" t="s">
        <v>216</v>
      </c>
      <c r="D9664" s="546">
        <v>45708</v>
      </c>
      <c r="E9664" s="171" t="str">
        <f t="shared" si="150"/>
        <v>2025</v>
      </c>
      <c r="F9664" s="547">
        <v>16260.37</v>
      </c>
      <c r="G9664" s="548">
        <v>0</v>
      </c>
      <c r="H9664" s="547">
        <v>16260.37</v>
      </c>
      <c r="I9664" s="545" t="s">
        <v>12642</v>
      </c>
      <c r="J9664" s="545" t="s">
        <v>13307</v>
      </c>
      <c r="K9664" s="545" t="s">
        <v>13413</v>
      </c>
      <c r="L9664" s="545" t="s">
        <v>13413</v>
      </c>
      <c r="M9664" s="548" t="s">
        <v>13758</v>
      </c>
      <c r="N9664" s="545" t="s">
        <v>13413</v>
      </c>
      <c r="O9664" s="545" t="s">
        <v>13413</v>
      </c>
      <c r="P9664" s="549">
        <v>7250</v>
      </c>
      <c r="Q9664" s="549">
        <v>1</v>
      </c>
      <c r="R9664" s="549">
        <v>135</v>
      </c>
      <c r="S9664" s="548">
        <v>2228</v>
      </c>
      <c r="T9664" s="548"/>
      <c r="U9664" s="99"/>
    </row>
    <row r="9665" spans="1:21" ht="19.5" customHeight="1">
      <c r="A9665" s="545">
        <v>104528</v>
      </c>
      <c r="B9665" s="545" t="s">
        <v>542</v>
      </c>
      <c r="C9665" s="545" t="s">
        <v>216</v>
      </c>
      <c r="D9665" s="546"/>
      <c r="E9665" s="171" t="str">
        <f t="shared" si="150"/>
        <v>1900</v>
      </c>
      <c r="F9665" s="547">
        <v>0</v>
      </c>
      <c r="G9665" s="548">
        <v>0</v>
      </c>
      <c r="H9665" s="547">
        <v>0</v>
      </c>
      <c r="I9665" s="545" t="s">
        <v>12704</v>
      </c>
      <c r="J9665" s="545"/>
      <c r="K9665" s="545" t="s">
        <v>13413</v>
      </c>
      <c r="L9665" s="545" t="s">
        <v>13413</v>
      </c>
      <c r="M9665" s="548" t="s">
        <v>13758</v>
      </c>
      <c r="N9665" s="545" t="s">
        <v>13413</v>
      </c>
      <c r="O9665" s="545" t="s">
        <v>13413</v>
      </c>
      <c r="P9665" s="549">
        <v>7251</v>
      </c>
      <c r="Q9665" s="549">
        <v>1</v>
      </c>
      <c r="R9665" s="549">
        <v>81</v>
      </c>
      <c r="S9665" s="548"/>
      <c r="T9665" s="548"/>
      <c r="U9665" s="99"/>
    </row>
    <row r="9666" spans="1:21" ht="19.5" customHeight="1">
      <c r="A9666" s="545">
        <v>104529</v>
      </c>
      <c r="B9666" s="545" t="s">
        <v>551</v>
      </c>
      <c r="C9666" s="545" t="s">
        <v>216</v>
      </c>
      <c r="D9666" s="546"/>
      <c r="E9666" s="171" t="str">
        <f t="shared" si="150"/>
        <v>1900</v>
      </c>
      <c r="F9666" s="547">
        <v>0</v>
      </c>
      <c r="G9666" s="548">
        <v>0</v>
      </c>
      <c r="H9666" s="547">
        <v>0</v>
      </c>
      <c r="I9666" s="545" t="s">
        <v>12759</v>
      </c>
      <c r="J9666" s="545"/>
      <c r="K9666" s="545" t="s">
        <v>13413</v>
      </c>
      <c r="L9666" s="545" t="s">
        <v>13413</v>
      </c>
      <c r="M9666" s="548" t="s">
        <v>13758</v>
      </c>
      <c r="N9666" s="545" t="s">
        <v>13413</v>
      </c>
      <c r="O9666" s="545" t="s">
        <v>13413</v>
      </c>
      <c r="P9666" s="549">
        <v>7252</v>
      </c>
      <c r="Q9666" s="549">
        <v>1</v>
      </c>
      <c r="R9666" s="549">
        <v>86</v>
      </c>
      <c r="S9666" s="548"/>
      <c r="T9666" s="548"/>
      <c r="U9666" s="99"/>
    </row>
    <row r="9667" spans="1:21" ht="19.5" customHeight="1">
      <c r="A9667" s="545">
        <v>104530</v>
      </c>
      <c r="B9667" s="545" t="s">
        <v>9974</v>
      </c>
      <c r="C9667" s="545" t="s">
        <v>209</v>
      </c>
      <c r="D9667" s="546"/>
      <c r="E9667" s="171" t="str">
        <f t="shared" si="150"/>
        <v>1900</v>
      </c>
      <c r="F9667" s="547">
        <v>0</v>
      </c>
      <c r="G9667" s="548">
        <v>0</v>
      </c>
      <c r="H9667" s="547">
        <v>0</v>
      </c>
      <c r="I9667" s="545" t="s">
        <v>12709</v>
      </c>
      <c r="J9667" s="545"/>
      <c r="K9667" s="545" t="s">
        <v>19260</v>
      </c>
      <c r="L9667" s="545" t="s">
        <v>18737</v>
      </c>
      <c r="M9667" s="548" t="s">
        <v>13758</v>
      </c>
      <c r="N9667" s="545" t="s">
        <v>22144</v>
      </c>
      <c r="O9667" s="545" t="s">
        <v>18738</v>
      </c>
      <c r="P9667" s="549">
        <v>7253</v>
      </c>
      <c r="Q9667" s="549">
        <v>1</v>
      </c>
      <c r="R9667" s="549">
        <v>124</v>
      </c>
      <c r="S9667" s="548"/>
      <c r="T9667" s="548">
        <v>37</v>
      </c>
      <c r="U9667" s="99"/>
    </row>
    <row r="9668" spans="1:21" ht="19.5" customHeight="1">
      <c r="A9668" s="545">
        <v>104531</v>
      </c>
      <c r="B9668" s="545" t="s">
        <v>541</v>
      </c>
      <c r="C9668" s="545" t="s">
        <v>216</v>
      </c>
      <c r="D9668" s="546"/>
      <c r="E9668" s="171" t="str">
        <f t="shared" ref="E9668:E9731" si="151">TEXT(D9668,"YYYY")</f>
        <v>1900</v>
      </c>
      <c r="F9668" s="547">
        <v>0</v>
      </c>
      <c r="G9668" s="548">
        <v>0</v>
      </c>
      <c r="H9668" s="547">
        <v>0</v>
      </c>
      <c r="I9668" s="545" t="s">
        <v>12672</v>
      </c>
      <c r="J9668" s="545"/>
      <c r="K9668" s="545" t="s">
        <v>13413</v>
      </c>
      <c r="L9668" s="545" t="s">
        <v>13413</v>
      </c>
      <c r="M9668" s="548" t="s">
        <v>13758</v>
      </c>
      <c r="N9668" s="545" t="s">
        <v>13413</v>
      </c>
      <c r="O9668" s="545" t="s">
        <v>13413</v>
      </c>
      <c r="P9668" s="549">
        <v>7254</v>
      </c>
      <c r="Q9668" s="549">
        <v>1</v>
      </c>
      <c r="R9668" s="549">
        <v>4</v>
      </c>
      <c r="S9668" s="548"/>
      <c r="T9668" s="548"/>
      <c r="U9668" s="99"/>
    </row>
    <row r="9669" spans="1:21" ht="19.5" customHeight="1">
      <c r="A9669" s="545">
        <v>104532</v>
      </c>
      <c r="B9669" s="545" t="s">
        <v>6961</v>
      </c>
      <c r="C9669" s="545" t="s">
        <v>285</v>
      </c>
      <c r="D9669" s="546">
        <v>45708</v>
      </c>
      <c r="E9669" s="171" t="str">
        <f t="shared" si="151"/>
        <v>2025</v>
      </c>
      <c r="F9669" s="547">
        <v>7713.21</v>
      </c>
      <c r="G9669" s="548">
        <v>0.19</v>
      </c>
      <c r="H9669" s="547">
        <v>6481.69</v>
      </c>
      <c r="I9669" s="545" t="s">
        <v>12659</v>
      </c>
      <c r="J9669" s="545" t="s">
        <v>13307</v>
      </c>
      <c r="K9669" s="545" t="s">
        <v>13413</v>
      </c>
      <c r="L9669" s="545" t="s">
        <v>13413</v>
      </c>
      <c r="M9669" s="548" t="s">
        <v>13758</v>
      </c>
      <c r="N9669" s="545" t="s">
        <v>13413</v>
      </c>
      <c r="O9669" s="545" t="s">
        <v>13413</v>
      </c>
      <c r="P9669" s="549">
        <v>7255</v>
      </c>
      <c r="Q9669" s="549">
        <v>1</v>
      </c>
      <c r="R9669" s="549">
        <v>116</v>
      </c>
      <c r="S9669" s="548">
        <v>2228</v>
      </c>
      <c r="T9669" s="548"/>
      <c r="U9669" s="99"/>
    </row>
    <row r="9670" spans="1:21" ht="19.5" customHeight="1">
      <c r="A9670" s="545">
        <v>104533</v>
      </c>
      <c r="B9670" s="545" t="s">
        <v>505</v>
      </c>
      <c r="C9670" s="545" t="s">
        <v>216</v>
      </c>
      <c r="D9670" s="546"/>
      <c r="E9670" s="171" t="str">
        <f t="shared" si="151"/>
        <v>1900</v>
      </c>
      <c r="F9670" s="547">
        <v>0</v>
      </c>
      <c r="G9670" s="548">
        <v>0</v>
      </c>
      <c r="H9670" s="547">
        <v>0</v>
      </c>
      <c r="I9670" s="545" t="s">
        <v>12704</v>
      </c>
      <c r="J9670" s="545"/>
      <c r="K9670" s="545" t="s">
        <v>13413</v>
      </c>
      <c r="L9670" s="545" t="s">
        <v>13413</v>
      </c>
      <c r="M9670" s="548" t="s">
        <v>13758</v>
      </c>
      <c r="N9670" s="545" t="s">
        <v>13413</v>
      </c>
      <c r="O9670" s="545" t="s">
        <v>13413</v>
      </c>
      <c r="P9670" s="549">
        <v>7256</v>
      </c>
      <c r="Q9670" s="549">
        <v>1</v>
      </c>
      <c r="R9670" s="549">
        <v>81</v>
      </c>
      <c r="S9670" s="548"/>
      <c r="T9670" s="548"/>
      <c r="U9670" s="99"/>
    </row>
    <row r="9671" spans="1:21" ht="19.5" customHeight="1">
      <c r="A9671" s="545">
        <v>104534</v>
      </c>
      <c r="B9671" s="545" t="s">
        <v>2765</v>
      </c>
      <c r="C9671" s="545" t="s">
        <v>209</v>
      </c>
      <c r="D9671" s="546"/>
      <c r="E9671" s="171" t="str">
        <f t="shared" si="151"/>
        <v>1900</v>
      </c>
      <c r="F9671" s="547">
        <v>0</v>
      </c>
      <c r="G9671" s="548">
        <v>0</v>
      </c>
      <c r="H9671" s="547">
        <v>0</v>
      </c>
      <c r="I9671" s="545" t="s">
        <v>12675</v>
      </c>
      <c r="J9671" s="545"/>
      <c r="K9671" s="545" t="s">
        <v>13413</v>
      </c>
      <c r="L9671" s="545" t="s">
        <v>13413</v>
      </c>
      <c r="M9671" s="548" t="s">
        <v>13758</v>
      </c>
      <c r="N9671" s="545" t="s">
        <v>13413</v>
      </c>
      <c r="O9671" s="545" t="s">
        <v>13413</v>
      </c>
      <c r="P9671" s="549">
        <v>7257</v>
      </c>
      <c r="Q9671" s="549">
        <v>1</v>
      </c>
      <c r="R9671" s="549">
        <v>15</v>
      </c>
      <c r="S9671" s="548"/>
      <c r="T9671" s="548"/>
      <c r="U9671" s="99"/>
    </row>
    <row r="9672" spans="1:21" ht="19.5" customHeight="1">
      <c r="A9672" s="545">
        <v>104535</v>
      </c>
      <c r="B9672" s="545" t="s">
        <v>1595</v>
      </c>
      <c r="C9672" s="545" t="s">
        <v>209</v>
      </c>
      <c r="D9672" s="546">
        <v>43839</v>
      </c>
      <c r="E9672" s="171" t="str">
        <f t="shared" si="151"/>
        <v>2020</v>
      </c>
      <c r="F9672" s="547">
        <v>47200.01</v>
      </c>
      <c r="G9672" s="548">
        <v>0.19</v>
      </c>
      <c r="H9672" s="547">
        <v>39663.870000000003</v>
      </c>
      <c r="I9672" s="545" t="s">
        <v>12709</v>
      </c>
      <c r="J9672" s="545" t="s">
        <v>13297</v>
      </c>
      <c r="K9672" s="545" t="s">
        <v>19260</v>
      </c>
      <c r="L9672" s="545" t="s">
        <v>18737</v>
      </c>
      <c r="M9672" s="548" t="s">
        <v>13758</v>
      </c>
      <c r="N9672" s="545" t="s">
        <v>22144</v>
      </c>
      <c r="O9672" s="545" t="s">
        <v>18738</v>
      </c>
      <c r="P9672" s="549">
        <v>7258</v>
      </c>
      <c r="Q9672" s="549">
        <v>1</v>
      </c>
      <c r="R9672" s="549">
        <v>124</v>
      </c>
      <c r="S9672" s="548">
        <v>2257</v>
      </c>
      <c r="T9672" s="548">
        <v>37</v>
      </c>
      <c r="U9672" s="99"/>
    </row>
    <row r="9673" spans="1:21" ht="19.5" customHeight="1">
      <c r="A9673" s="545">
        <v>104536</v>
      </c>
      <c r="B9673" s="545" t="s">
        <v>9973</v>
      </c>
      <c r="C9673" s="545" t="s">
        <v>209</v>
      </c>
      <c r="D9673" s="546"/>
      <c r="E9673" s="171" t="str">
        <f t="shared" si="151"/>
        <v>1900</v>
      </c>
      <c r="F9673" s="547">
        <v>0</v>
      </c>
      <c r="G9673" s="548">
        <v>0</v>
      </c>
      <c r="H9673" s="547">
        <v>0</v>
      </c>
      <c r="I9673" s="545" t="s">
        <v>12704</v>
      </c>
      <c r="J9673" s="545"/>
      <c r="K9673" s="545" t="s">
        <v>13413</v>
      </c>
      <c r="L9673" s="545" t="s">
        <v>13413</v>
      </c>
      <c r="M9673" s="548" t="s">
        <v>13758</v>
      </c>
      <c r="N9673" s="545" t="s">
        <v>13413</v>
      </c>
      <c r="O9673" s="545" t="s">
        <v>13413</v>
      </c>
      <c r="P9673" s="549">
        <v>7259</v>
      </c>
      <c r="Q9673" s="549">
        <v>1</v>
      </c>
      <c r="R9673" s="549">
        <v>81</v>
      </c>
      <c r="S9673" s="548"/>
      <c r="T9673" s="548"/>
      <c r="U9673" s="99"/>
    </row>
    <row r="9674" spans="1:21" ht="19.5" customHeight="1">
      <c r="A9674" s="545">
        <v>104537</v>
      </c>
      <c r="B9674" s="545" t="s">
        <v>1163</v>
      </c>
      <c r="C9674" s="545" t="s">
        <v>216</v>
      </c>
      <c r="D9674" s="546"/>
      <c r="E9674" s="171" t="str">
        <f t="shared" si="151"/>
        <v>1900</v>
      </c>
      <c r="F9674" s="547">
        <v>0</v>
      </c>
      <c r="G9674" s="548">
        <v>0</v>
      </c>
      <c r="H9674" s="547">
        <v>0</v>
      </c>
      <c r="I9674" s="545" t="s">
        <v>12691</v>
      </c>
      <c r="J9674" s="545"/>
      <c r="K9674" s="545" t="s">
        <v>19261</v>
      </c>
      <c r="L9674" s="545" t="s">
        <v>14067</v>
      </c>
      <c r="M9674" s="548" t="s">
        <v>13758</v>
      </c>
      <c r="N9674" s="545" t="s">
        <v>13413</v>
      </c>
      <c r="O9674" s="545" t="s">
        <v>14237</v>
      </c>
      <c r="P9674" s="549">
        <v>7260</v>
      </c>
      <c r="Q9674" s="549">
        <v>1</v>
      </c>
      <c r="R9674" s="549">
        <v>110</v>
      </c>
      <c r="S9674" s="548"/>
      <c r="T9674" s="548"/>
      <c r="U9674" s="99"/>
    </row>
    <row r="9675" spans="1:21" ht="19.5" customHeight="1">
      <c r="A9675" s="545">
        <v>104538</v>
      </c>
      <c r="B9675" s="545" t="s">
        <v>7195</v>
      </c>
      <c r="C9675" s="545" t="s">
        <v>216</v>
      </c>
      <c r="D9675" s="546">
        <v>43840</v>
      </c>
      <c r="E9675" s="171" t="str">
        <f t="shared" si="151"/>
        <v>2020</v>
      </c>
      <c r="F9675" s="547">
        <v>20813</v>
      </c>
      <c r="G9675" s="548">
        <v>0.19</v>
      </c>
      <c r="H9675" s="547">
        <v>17489.919999999998</v>
      </c>
      <c r="I9675" s="545" t="s">
        <v>12715</v>
      </c>
      <c r="J9675" s="545" t="s">
        <v>13297</v>
      </c>
      <c r="K9675" s="545" t="s">
        <v>13413</v>
      </c>
      <c r="L9675" s="545" t="s">
        <v>13413</v>
      </c>
      <c r="M9675" s="548" t="s">
        <v>13758</v>
      </c>
      <c r="N9675" s="545" t="s">
        <v>13413</v>
      </c>
      <c r="O9675" s="545" t="s">
        <v>13413</v>
      </c>
      <c r="P9675" s="549">
        <v>7261</v>
      </c>
      <c r="Q9675" s="549">
        <v>1</v>
      </c>
      <c r="R9675" s="549">
        <v>129</v>
      </c>
      <c r="S9675" s="548">
        <v>2257</v>
      </c>
      <c r="T9675" s="548"/>
      <c r="U9675" s="99"/>
    </row>
    <row r="9676" spans="1:21" ht="19.5" customHeight="1">
      <c r="A9676" s="545">
        <v>104539</v>
      </c>
      <c r="B9676" s="545" t="s">
        <v>723</v>
      </c>
      <c r="C9676" s="545" t="s">
        <v>221</v>
      </c>
      <c r="D9676" s="546"/>
      <c r="E9676" s="171" t="str">
        <f t="shared" si="151"/>
        <v>1900</v>
      </c>
      <c r="F9676" s="547">
        <v>0</v>
      </c>
      <c r="G9676" s="548">
        <v>0</v>
      </c>
      <c r="H9676" s="547">
        <v>0</v>
      </c>
      <c r="I9676" s="545" t="s">
        <v>12643</v>
      </c>
      <c r="J9676" s="545"/>
      <c r="K9676" s="545" t="s">
        <v>13413</v>
      </c>
      <c r="L9676" s="545" t="s">
        <v>13413</v>
      </c>
      <c r="M9676" s="548" t="s">
        <v>13758</v>
      </c>
      <c r="N9676" s="545" t="s">
        <v>13413</v>
      </c>
      <c r="O9676" s="545" t="s">
        <v>13413</v>
      </c>
      <c r="P9676" s="549">
        <v>7262</v>
      </c>
      <c r="Q9676" s="549">
        <v>1</v>
      </c>
      <c r="R9676" s="549">
        <v>6</v>
      </c>
      <c r="S9676" s="548"/>
      <c r="T9676" s="548"/>
      <c r="U9676" s="99"/>
    </row>
    <row r="9677" spans="1:21" ht="19.5" customHeight="1">
      <c r="A9677" s="545">
        <v>104540</v>
      </c>
      <c r="B9677" s="545" t="s">
        <v>6664</v>
      </c>
      <c r="C9677" s="545" t="s">
        <v>216</v>
      </c>
      <c r="D9677" s="546">
        <v>44719</v>
      </c>
      <c r="E9677" s="171" t="str">
        <f t="shared" si="151"/>
        <v>2022</v>
      </c>
      <c r="F9677" s="547">
        <v>213548</v>
      </c>
      <c r="G9677" s="548">
        <v>0.19</v>
      </c>
      <c r="H9677" s="547">
        <v>179452.1</v>
      </c>
      <c r="I9677" s="545" t="s">
        <v>12670</v>
      </c>
      <c r="J9677" s="545" t="s">
        <v>13298</v>
      </c>
      <c r="K9677" s="545" t="s">
        <v>19262</v>
      </c>
      <c r="L9677" s="545" t="s">
        <v>13413</v>
      </c>
      <c r="M9677" s="548" t="s">
        <v>13868</v>
      </c>
      <c r="N9677" s="545" t="s">
        <v>13413</v>
      </c>
      <c r="O9677" s="545" t="s">
        <v>13413</v>
      </c>
      <c r="P9677" s="549">
        <v>7263</v>
      </c>
      <c r="Q9677" s="549">
        <v>2</v>
      </c>
      <c r="R9677" s="549">
        <v>24</v>
      </c>
      <c r="S9677" s="548">
        <v>1012</v>
      </c>
      <c r="T9677" s="548"/>
      <c r="U9677" s="99"/>
    </row>
    <row r="9678" spans="1:21" ht="19.5" customHeight="1">
      <c r="A9678" s="545">
        <v>104541</v>
      </c>
      <c r="B9678" s="545" t="s">
        <v>6960</v>
      </c>
      <c r="C9678" s="545" t="s">
        <v>216</v>
      </c>
      <c r="D9678" s="546">
        <v>45708</v>
      </c>
      <c r="E9678" s="171" t="str">
        <f t="shared" si="151"/>
        <v>2025</v>
      </c>
      <c r="F9678" s="547">
        <v>22783.54</v>
      </c>
      <c r="G9678" s="548">
        <v>0.19</v>
      </c>
      <c r="H9678" s="547">
        <v>19145.830000000002</v>
      </c>
      <c r="I9678" s="545" t="s">
        <v>12659</v>
      </c>
      <c r="J9678" s="545" t="s">
        <v>13307</v>
      </c>
      <c r="K9678" s="545" t="s">
        <v>13413</v>
      </c>
      <c r="L9678" s="545" t="s">
        <v>13413</v>
      </c>
      <c r="M9678" s="548" t="s">
        <v>13758</v>
      </c>
      <c r="N9678" s="545" t="s">
        <v>13413</v>
      </c>
      <c r="O9678" s="545" t="s">
        <v>13413</v>
      </c>
      <c r="P9678" s="549">
        <v>7264</v>
      </c>
      <c r="Q9678" s="549">
        <v>1</v>
      </c>
      <c r="R9678" s="549">
        <v>116</v>
      </c>
      <c r="S9678" s="548">
        <v>2228</v>
      </c>
      <c r="T9678" s="548"/>
      <c r="U9678" s="99"/>
    </row>
    <row r="9679" spans="1:21" ht="19.5" customHeight="1">
      <c r="A9679" s="545">
        <v>104542</v>
      </c>
      <c r="B9679" s="545" t="s">
        <v>1857</v>
      </c>
      <c r="C9679" s="545" t="s">
        <v>216</v>
      </c>
      <c r="D9679" s="546">
        <v>43691</v>
      </c>
      <c r="E9679" s="171" t="str">
        <f t="shared" si="151"/>
        <v>2019</v>
      </c>
      <c r="F9679" s="547">
        <v>800</v>
      </c>
      <c r="G9679" s="548">
        <v>0.19</v>
      </c>
      <c r="H9679" s="547">
        <v>672.27</v>
      </c>
      <c r="I9679" s="545" t="s">
        <v>12706</v>
      </c>
      <c r="J9679" s="545" t="s">
        <v>13301</v>
      </c>
      <c r="K9679" s="545" t="s">
        <v>13413</v>
      </c>
      <c r="L9679" s="545" t="s">
        <v>13413</v>
      </c>
      <c r="M9679" s="548" t="s">
        <v>13758</v>
      </c>
      <c r="N9679" s="545" t="s">
        <v>13413</v>
      </c>
      <c r="O9679" s="545" t="s">
        <v>13413</v>
      </c>
      <c r="P9679" s="549">
        <v>7265</v>
      </c>
      <c r="Q9679" s="549">
        <v>1</v>
      </c>
      <c r="R9679" s="549">
        <v>128</v>
      </c>
      <c r="S9679" s="548">
        <v>2221</v>
      </c>
      <c r="T9679" s="548"/>
      <c r="U9679" s="99"/>
    </row>
    <row r="9680" spans="1:21" ht="19.5" customHeight="1">
      <c r="A9680" s="545">
        <v>104543</v>
      </c>
      <c r="B9680" s="545" t="s">
        <v>6202</v>
      </c>
      <c r="C9680" s="545" t="s">
        <v>209</v>
      </c>
      <c r="D9680" s="546">
        <v>46052</v>
      </c>
      <c r="E9680" s="171" t="str">
        <f t="shared" si="151"/>
        <v>2026</v>
      </c>
      <c r="F9680" s="547">
        <v>17976</v>
      </c>
      <c r="G9680" s="548">
        <v>0.19</v>
      </c>
      <c r="H9680" s="547">
        <v>15105.88</v>
      </c>
      <c r="I9680" s="545" t="s">
        <v>12639</v>
      </c>
      <c r="J9680" s="545" t="s">
        <v>13307</v>
      </c>
      <c r="K9680" s="545" t="s">
        <v>13413</v>
      </c>
      <c r="L9680" s="545" t="s">
        <v>13796</v>
      </c>
      <c r="M9680" s="548" t="s">
        <v>13758</v>
      </c>
      <c r="N9680" s="545" t="s">
        <v>13413</v>
      </c>
      <c r="O9680" s="545" t="s">
        <v>13797</v>
      </c>
      <c r="P9680" s="549">
        <v>7266</v>
      </c>
      <c r="Q9680" s="549">
        <v>1</v>
      </c>
      <c r="R9680" s="549">
        <v>64</v>
      </c>
      <c r="S9680" s="548">
        <v>2228</v>
      </c>
      <c r="T9680" s="548"/>
      <c r="U9680" s="99"/>
    </row>
    <row r="9681" spans="1:21" ht="19.5" customHeight="1">
      <c r="A9681" s="545">
        <v>104544</v>
      </c>
      <c r="B9681" s="545" t="s">
        <v>9972</v>
      </c>
      <c r="C9681" s="545" t="s">
        <v>209</v>
      </c>
      <c r="D9681" s="546"/>
      <c r="E9681" s="171" t="str">
        <f t="shared" si="151"/>
        <v>1900</v>
      </c>
      <c r="F9681" s="547">
        <v>0</v>
      </c>
      <c r="G9681" s="548">
        <v>0</v>
      </c>
      <c r="H9681" s="547">
        <v>0</v>
      </c>
      <c r="I9681" s="545" t="s">
        <v>12661</v>
      </c>
      <c r="J9681" s="545"/>
      <c r="K9681" s="545" t="s">
        <v>13413</v>
      </c>
      <c r="L9681" s="545" t="s">
        <v>13413</v>
      </c>
      <c r="M9681" s="548" t="s">
        <v>13758</v>
      </c>
      <c r="N9681" s="545" t="s">
        <v>13413</v>
      </c>
      <c r="O9681" s="545" t="s">
        <v>13413</v>
      </c>
      <c r="P9681" s="549">
        <v>7267</v>
      </c>
      <c r="Q9681" s="549">
        <v>1</v>
      </c>
      <c r="R9681" s="549">
        <v>89</v>
      </c>
      <c r="S9681" s="548"/>
      <c r="T9681" s="548"/>
      <c r="U9681" s="99"/>
    </row>
    <row r="9682" spans="1:21" ht="19.5" customHeight="1">
      <c r="A9682" s="545">
        <v>104545</v>
      </c>
      <c r="B9682" s="545" t="s">
        <v>6065</v>
      </c>
      <c r="C9682" s="545" t="s">
        <v>216</v>
      </c>
      <c r="D9682" s="546">
        <v>44687</v>
      </c>
      <c r="E9682" s="171" t="str">
        <f t="shared" si="151"/>
        <v>2022</v>
      </c>
      <c r="F9682" s="547">
        <v>3650</v>
      </c>
      <c r="G9682" s="548">
        <v>0.19</v>
      </c>
      <c r="H9682" s="547">
        <v>3067.23</v>
      </c>
      <c r="I9682" s="545" t="s">
        <v>12642</v>
      </c>
      <c r="J9682" s="545" t="s">
        <v>13296</v>
      </c>
      <c r="K9682" s="545" t="s">
        <v>13413</v>
      </c>
      <c r="L9682" s="545" t="s">
        <v>13413</v>
      </c>
      <c r="M9682" s="548" t="s">
        <v>13758</v>
      </c>
      <c r="N9682" s="545" t="s">
        <v>13413</v>
      </c>
      <c r="O9682" s="545" t="s">
        <v>13413</v>
      </c>
      <c r="P9682" s="549">
        <v>7268</v>
      </c>
      <c r="Q9682" s="549">
        <v>1</v>
      </c>
      <c r="R9682" s="549">
        <v>135</v>
      </c>
      <c r="S9682" s="548">
        <v>2218</v>
      </c>
      <c r="T9682" s="548"/>
      <c r="U9682" s="99"/>
    </row>
    <row r="9683" spans="1:21" ht="19.5" customHeight="1">
      <c r="A9683" s="545">
        <v>104546</v>
      </c>
      <c r="B9683" s="545" t="s">
        <v>5153</v>
      </c>
      <c r="C9683" s="545" t="s">
        <v>209</v>
      </c>
      <c r="D9683" s="546">
        <v>43746</v>
      </c>
      <c r="E9683" s="171" t="str">
        <f t="shared" si="151"/>
        <v>2019</v>
      </c>
      <c r="F9683" s="547">
        <v>2041.24</v>
      </c>
      <c r="G9683" s="548">
        <v>0.19</v>
      </c>
      <c r="H9683" s="547">
        <v>1715.33</v>
      </c>
      <c r="I9683" s="545" t="s">
        <v>12697</v>
      </c>
      <c r="J9683" s="545" t="s">
        <v>13301</v>
      </c>
      <c r="K9683" s="545" t="s">
        <v>13413</v>
      </c>
      <c r="L9683" s="545" t="s">
        <v>13413</v>
      </c>
      <c r="M9683" s="548" t="s">
        <v>13758</v>
      </c>
      <c r="N9683" s="545" t="s">
        <v>13413</v>
      </c>
      <c r="O9683" s="545" t="s">
        <v>13413</v>
      </c>
      <c r="P9683" s="549">
        <v>7269</v>
      </c>
      <c r="Q9683" s="549">
        <v>1</v>
      </c>
      <c r="R9683" s="549">
        <v>138</v>
      </c>
      <c r="S9683" s="548">
        <v>2221</v>
      </c>
      <c r="T9683" s="548"/>
      <c r="U9683" s="99"/>
    </row>
    <row r="9684" spans="1:21" ht="19.5" customHeight="1">
      <c r="A9684" s="545">
        <v>104547</v>
      </c>
      <c r="B9684" s="545" t="s">
        <v>2514</v>
      </c>
      <c r="C9684" s="545" t="s">
        <v>216</v>
      </c>
      <c r="D9684" s="546">
        <v>45708</v>
      </c>
      <c r="E9684" s="171" t="str">
        <f t="shared" si="151"/>
        <v>2025</v>
      </c>
      <c r="F9684" s="547">
        <v>383.28</v>
      </c>
      <c r="G9684" s="548">
        <v>0</v>
      </c>
      <c r="H9684" s="547">
        <v>383.28</v>
      </c>
      <c r="I9684" s="545" t="s">
        <v>12642</v>
      </c>
      <c r="J9684" s="545" t="s">
        <v>13307</v>
      </c>
      <c r="K9684" s="545" t="s">
        <v>13413</v>
      </c>
      <c r="L9684" s="545" t="s">
        <v>13413</v>
      </c>
      <c r="M9684" s="548" t="s">
        <v>13758</v>
      </c>
      <c r="N9684" s="545" t="s">
        <v>13413</v>
      </c>
      <c r="O9684" s="545" t="s">
        <v>13413</v>
      </c>
      <c r="P9684" s="549">
        <v>7270</v>
      </c>
      <c r="Q9684" s="549">
        <v>1</v>
      </c>
      <c r="R9684" s="549">
        <v>135</v>
      </c>
      <c r="S9684" s="548">
        <v>2228</v>
      </c>
      <c r="T9684" s="548"/>
      <c r="U9684" s="99"/>
    </row>
    <row r="9685" spans="1:21" ht="19.5" customHeight="1">
      <c r="A9685" s="545">
        <v>104548</v>
      </c>
      <c r="B9685" s="545" t="s">
        <v>2405</v>
      </c>
      <c r="C9685" s="545" t="s">
        <v>216</v>
      </c>
      <c r="D9685" s="546"/>
      <c r="E9685" s="171" t="str">
        <f t="shared" si="151"/>
        <v>1900</v>
      </c>
      <c r="F9685" s="547">
        <v>0</v>
      </c>
      <c r="G9685" s="548">
        <v>0</v>
      </c>
      <c r="H9685" s="547">
        <v>0</v>
      </c>
      <c r="I9685" s="545" t="s">
        <v>12718</v>
      </c>
      <c r="J9685" s="545"/>
      <c r="K9685" s="545" t="s">
        <v>13413</v>
      </c>
      <c r="L9685" s="545" t="s">
        <v>13413</v>
      </c>
      <c r="M9685" s="548" t="s">
        <v>13758</v>
      </c>
      <c r="N9685" s="545" t="s">
        <v>13413</v>
      </c>
      <c r="O9685" s="545" t="s">
        <v>13413</v>
      </c>
      <c r="P9685" s="549">
        <v>7271</v>
      </c>
      <c r="Q9685" s="549">
        <v>1</v>
      </c>
      <c r="R9685" s="549">
        <v>137</v>
      </c>
      <c r="S9685" s="548"/>
      <c r="T9685" s="548"/>
      <c r="U9685" s="99"/>
    </row>
    <row r="9686" spans="1:21" ht="19.5" customHeight="1">
      <c r="A9686" s="545">
        <v>104549</v>
      </c>
      <c r="B9686" s="545" t="s">
        <v>6591</v>
      </c>
      <c r="C9686" s="545" t="s">
        <v>216</v>
      </c>
      <c r="D9686" s="546">
        <v>46052</v>
      </c>
      <c r="E9686" s="171" t="str">
        <f t="shared" si="151"/>
        <v>2026</v>
      </c>
      <c r="F9686" s="547">
        <v>23773</v>
      </c>
      <c r="G9686" s="548">
        <v>0.19</v>
      </c>
      <c r="H9686" s="547">
        <v>19977.310000000001</v>
      </c>
      <c r="I9686" s="545" t="s">
        <v>12718</v>
      </c>
      <c r="J9686" s="545" t="s">
        <v>13307</v>
      </c>
      <c r="K9686" s="545" t="s">
        <v>13413</v>
      </c>
      <c r="L9686" s="545" t="s">
        <v>13413</v>
      </c>
      <c r="M9686" s="548" t="s">
        <v>13758</v>
      </c>
      <c r="N9686" s="545" t="s">
        <v>13413</v>
      </c>
      <c r="O9686" s="545" t="s">
        <v>13413</v>
      </c>
      <c r="P9686" s="549">
        <v>7272</v>
      </c>
      <c r="Q9686" s="549">
        <v>1</v>
      </c>
      <c r="R9686" s="549">
        <v>137</v>
      </c>
      <c r="S9686" s="548">
        <v>2228</v>
      </c>
      <c r="T9686" s="548"/>
      <c r="U9686" s="99"/>
    </row>
    <row r="9687" spans="1:21" ht="19.5" customHeight="1">
      <c r="A9687" s="545">
        <v>104550</v>
      </c>
      <c r="B9687" s="545" t="s">
        <v>1552</v>
      </c>
      <c r="C9687" s="545" t="s">
        <v>216</v>
      </c>
      <c r="D9687" s="546"/>
      <c r="E9687" s="171" t="str">
        <f t="shared" si="151"/>
        <v>1900</v>
      </c>
      <c r="F9687" s="547">
        <v>0</v>
      </c>
      <c r="G9687" s="548">
        <v>0</v>
      </c>
      <c r="H9687" s="547">
        <v>0</v>
      </c>
      <c r="I9687" s="545" t="s">
        <v>12704</v>
      </c>
      <c r="J9687" s="545"/>
      <c r="K9687" s="545" t="s">
        <v>13413</v>
      </c>
      <c r="L9687" s="545" t="s">
        <v>13413</v>
      </c>
      <c r="M9687" s="548" t="s">
        <v>13758</v>
      </c>
      <c r="N9687" s="545" t="s">
        <v>13413</v>
      </c>
      <c r="O9687" s="545" t="s">
        <v>13413</v>
      </c>
      <c r="P9687" s="549">
        <v>7273</v>
      </c>
      <c r="Q9687" s="549">
        <v>1</v>
      </c>
      <c r="R9687" s="549">
        <v>118</v>
      </c>
      <c r="S9687" s="548"/>
      <c r="T9687" s="548"/>
      <c r="U9687" s="99"/>
    </row>
    <row r="9688" spans="1:21" ht="19.5" customHeight="1">
      <c r="A9688" s="545">
        <v>104551</v>
      </c>
      <c r="B9688" s="545" t="s">
        <v>2366</v>
      </c>
      <c r="C9688" s="545" t="s">
        <v>216</v>
      </c>
      <c r="D9688" s="546"/>
      <c r="E9688" s="171" t="str">
        <f t="shared" si="151"/>
        <v>1900</v>
      </c>
      <c r="F9688" s="547">
        <v>0</v>
      </c>
      <c r="G9688" s="548">
        <v>0</v>
      </c>
      <c r="H9688" s="547">
        <v>0</v>
      </c>
      <c r="I9688" s="545" t="s">
        <v>12642</v>
      </c>
      <c r="J9688" s="545"/>
      <c r="K9688" s="545" t="s">
        <v>13413</v>
      </c>
      <c r="L9688" s="545" t="s">
        <v>13413</v>
      </c>
      <c r="M9688" s="548" t="s">
        <v>13758</v>
      </c>
      <c r="N9688" s="545" t="s">
        <v>13413</v>
      </c>
      <c r="O9688" s="545" t="s">
        <v>13413</v>
      </c>
      <c r="P9688" s="549">
        <v>7274</v>
      </c>
      <c r="Q9688" s="549">
        <v>1</v>
      </c>
      <c r="R9688" s="549">
        <v>135</v>
      </c>
      <c r="S9688" s="548"/>
      <c r="T9688" s="548"/>
      <c r="U9688" s="99"/>
    </row>
    <row r="9689" spans="1:21" ht="19.5" customHeight="1">
      <c r="A9689" s="545">
        <v>104552</v>
      </c>
      <c r="B9689" s="545" t="s">
        <v>2393</v>
      </c>
      <c r="C9689" s="545" t="s">
        <v>216</v>
      </c>
      <c r="D9689" s="546"/>
      <c r="E9689" s="171" t="str">
        <f t="shared" si="151"/>
        <v>1900</v>
      </c>
      <c r="F9689" s="547">
        <v>0</v>
      </c>
      <c r="G9689" s="548">
        <v>0</v>
      </c>
      <c r="H9689" s="547">
        <v>0</v>
      </c>
      <c r="I9689" s="545" t="s">
        <v>12642</v>
      </c>
      <c r="J9689" s="545"/>
      <c r="K9689" s="545" t="s">
        <v>13413</v>
      </c>
      <c r="L9689" s="545" t="s">
        <v>13413</v>
      </c>
      <c r="M9689" s="548" t="s">
        <v>13758</v>
      </c>
      <c r="N9689" s="545" t="s">
        <v>13413</v>
      </c>
      <c r="O9689" s="545" t="s">
        <v>13413</v>
      </c>
      <c r="P9689" s="549">
        <v>7275</v>
      </c>
      <c r="Q9689" s="549">
        <v>1</v>
      </c>
      <c r="R9689" s="549">
        <v>135</v>
      </c>
      <c r="S9689" s="548"/>
      <c r="T9689" s="548"/>
      <c r="U9689" s="99"/>
    </row>
    <row r="9690" spans="1:21" ht="19.5" customHeight="1">
      <c r="A9690" s="545">
        <v>104553</v>
      </c>
      <c r="B9690" s="545" t="s">
        <v>2904</v>
      </c>
      <c r="C9690" s="545" t="s">
        <v>786</v>
      </c>
      <c r="D9690" s="546"/>
      <c r="E9690" s="171" t="str">
        <f t="shared" si="151"/>
        <v>1900</v>
      </c>
      <c r="F9690" s="547">
        <v>0</v>
      </c>
      <c r="G9690" s="548">
        <v>0</v>
      </c>
      <c r="H9690" s="547">
        <v>0</v>
      </c>
      <c r="I9690" s="545" t="s">
        <v>12731</v>
      </c>
      <c r="J9690" s="545"/>
      <c r="K9690" s="545" t="s">
        <v>13413</v>
      </c>
      <c r="L9690" s="545" t="s">
        <v>13413</v>
      </c>
      <c r="M9690" s="548" t="s">
        <v>13758</v>
      </c>
      <c r="N9690" s="545" t="s">
        <v>13413</v>
      </c>
      <c r="O9690" s="545" t="s">
        <v>13413</v>
      </c>
      <c r="P9690" s="549">
        <v>7276</v>
      </c>
      <c r="Q9690" s="549">
        <v>1</v>
      </c>
      <c r="R9690" s="549">
        <v>151</v>
      </c>
      <c r="S9690" s="548"/>
      <c r="T9690" s="548"/>
      <c r="U9690" s="99"/>
    </row>
    <row r="9691" spans="1:21" ht="19.5" customHeight="1">
      <c r="A9691" s="545">
        <v>104554</v>
      </c>
      <c r="B9691" s="545" t="s">
        <v>305</v>
      </c>
      <c r="C9691" s="545" t="s">
        <v>209</v>
      </c>
      <c r="D9691" s="546"/>
      <c r="E9691" s="171" t="str">
        <f t="shared" si="151"/>
        <v>1900</v>
      </c>
      <c r="F9691" s="547">
        <v>0</v>
      </c>
      <c r="G9691" s="548">
        <v>0</v>
      </c>
      <c r="H9691" s="547">
        <v>0</v>
      </c>
      <c r="I9691" s="545" t="s">
        <v>12640</v>
      </c>
      <c r="J9691" s="545"/>
      <c r="K9691" s="545" t="s">
        <v>13413</v>
      </c>
      <c r="L9691" s="545" t="s">
        <v>13413</v>
      </c>
      <c r="M9691" s="548" t="s">
        <v>13758</v>
      </c>
      <c r="N9691" s="545" t="s">
        <v>13413</v>
      </c>
      <c r="O9691" s="545" t="s">
        <v>13413</v>
      </c>
      <c r="P9691" s="549">
        <v>7277</v>
      </c>
      <c r="Q9691" s="549">
        <v>1</v>
      </c>
      <c r="R9691" s="549">
        <v>1</v>
      </c>
      <c r="S9691" s="548"/>
      <c r="T9691" s="548"/>
      <c r="U9691" s="99"/>
    </row>
    <row r="9692" spans="1:21" ht="19.5" customHeight="1">
      <c r="A9692" s="545">
        <v>104555</v>
      </c>
      <c r="B9692" s="545" t="s">
        <v>970</v>
      </c>
      <c r="C9692" s="545" t="s">
        <v>4504</v>
      </c>
      <c r="D9692" s="546">
        <v>45708</v>
      </c>
      <c r="E9692" s="171" t="str">
        <f t="shared" si="151"/>
        <v>2025</v>
      </c>
      <c r="F9692" s="547">
        <v>103807.07</v>
      </c>
      <c r="G9692" s="548">
        <v>0.19</v>
      </c>
      <c r="H9692" s="547">
        <v>87232.83</v>
      </c>
      <c r="I9692" s="545" t="s">
        <v>12751</v>
      </c>
      <c r="J9692" s="545" t="s">
        <v>13307</v>
      </c>
      <c r="K9692" s="545"/>
      <c r="L9692" s="545" t="s">
        <v>13413</v>
      </c>
      <c r="M9692" s="548" t="s">
        <v>13868</v>
      </c>
      <c r="N9692" s="545" t="s">
        <v>13413</v>
      </c>
      <c r="O9692" s="545" t="s">
        <v>13413</v>
      </c>
      <c r="P9692" s="549">
        <v>7278</v>
      </c>
      <c r="Q9692" s="549">
        <v>2</v>
      </c>
      <c r="R9692" s="549">
        <v>98</v>
      </c>
      <c r="S9692" s="548">
        <v>2228</v>
      </c>
      <c r="T9692" s="548"/>
      <c r="U9692" s="99"/>
    </row>
    <row r="9693" spans="1:21" ht="19.5" customHeight="1">
      <c r="A9693" s="545">
        <v>104556</v>
      </c>
      <c r="B9693" s="545" t="s">
        <v>4373</v>
      </c>
      <c r="C9693" s="545" t="s">
        <v>216</v>
      </c>
      <c r="D9693" s="546"/>
      <c r="E9693" s="171" t="str">
        <f t="shared" si="151"/>
        <v>1900</v>
      </c>
      <c r="F9693" s="547">
        <v>0</v>
      </c>
      <c r="G9693" s="548">
        <v>0</v>
      </c>
      <c r="H9693" s="547">
        <v>0</v>
      </c>
      <c r="I9693" s="545" t="s">
        <v>12973</v>
      </c>
      <c r="J9693" s="545"/>
      <c r="K9693" s="545" t="s">
        <v>13413</v>
      </c>
      <c r="L9693" s="545" t="s">
        <v>13413</v>
      </c>
      <c r="M9693" s="548" t="s">
        <v>13758</v>
      </c>
      <c r="N9693" s="545" t="s">
        <v>13413</v>
      </c>
      <c r="O9693" s="545" t="s">
        <v>13413</v>
      </c>
      <c r="P9693" s="549">
        <v>7279</v>
      </c>
      <c r="Q9693" s="549">
        <v>1</v>
      </c>
      <c r="R9693" s="549">
        <v>59</v>
      </c>
      <c r="S9693" s="548"/>
      <c r="T9693" s="548"/>
      <c r="U9693" s="99"/>
    </row>
    <row r="9694" spans="1:21" ht="19.5" customHeight="1">
      <c r="A9694" s="545">
        <v>104557</v>
      </c>
      <c r="B9694" s="545" t="s">
        <v>9971</v>
      </c>
      <c r="C9694" s="545" t="s">
        <v>216</v>
      </c>
      <c r="D9694" s="546"/>
      <c r="E9694" s="171" t="str">
        <f t="shared" si="151"/>
        <v>1900</v>
      </c>
      <c r="F9694" s="547">
        <v>0</v>
      </c>
      <c r="G9694" s="548">
        <v>0</v>
      </c>
      <c r="H9694" s="547">
        <v>0</v>
      </c>
      <c r="I9694" s="545" t="s">
        <v>12656</v>
      </c>
      <c r="J9694" s="545"/>
      <c r="K9694" s="545" t="s">
        <v>19263</v>
      </c>
      <c r="L9694" s="545" t="s">
        <v>13413</v>
      </c>
      <c r="M9694" s="548" t="s">
        <v>13758</v>
      </c>
      <c r="N9694" s="545" t="s">
        <v>13413</v>
      </c>
      <c r="O9694" s="545" t="s">
        <v>13413</v>
      </c>
      <c r="P9694" s="549">
        <v>7280</v>
      </c>
      <c r="Q9694" s="549">
        <v>1</v>
      </c>
      <c r="R9694" s="549">
        <v>119</v>
      </c>
      <c r="S9694" s="548"/>
      <c r="T9694" s="548"/>
      <c r="U9694" s="99"/>
    </row>
    <row r="9695" spans="1:21" ht="19.5" customHeight="1">
      <c r="A9695" s="545">
        <v>104558</v>
      </c>
      <c r="B9695" s="545" t="s">
        <v>9970</v>
      </c>
      <c r="C9695" s="545" t="s">
        <v>216</v>
      </c>
      <c r="D9695" s="546"/>
      <c r="E9695" s="171" t="str">
        <f t="shared" si="151"/>
        <v>1900</v>
      </c>
      <c r="F9695" s="547">
        <v>0</v>
      </c>
      <c r="G9695" s="548">
        <v>0</v>
      </c>
      <c r="H9695" s="547">
        <v>0</v>
      </c>
      <c r="I9695" s="545" t="s">
        <v>12703</v>
      </c>
      <c r="J9695" s="545"/>
      <c r="K9695" s="545" t="s">
        <v>19264</v>
      </c>
      <c r="L9695" s="545" t="s">
        <v>19265</v>
      </c>
      <c r="M9695" s="548" t="s">
        <v>13758</v>
      </c>
      <c r="N9695" s="545" t="s">
        <v>13413</v>
      </c>
      <c r="O9695" s="545" t="s">
        <v>13413</v>
      </c>
      <c r="P9695" s="549">
        <v>7281</v>
      </c>
      <c r="Q9695" s="549">
        <v>1</v>
      </c>
      <c r="R9695" s="549">
        <v>120</v>
      </c>
      <c r="S9695" s="548"/>
      <c r="T9695" s="548"/>
      <c r="U9695" s="99"/>
    </row>
    <row r="9696" spans="1:21" ht="19.5" customHeight="1">
      <c r="A9696" s="545">
        <v>104559</v>
      </c>
      <c r="B9696" s="545" t="s">
        <v>6899</v>
      </c>
      <c r="C9696" s="545" t="s">
        <v>216</v>
      </c>
      <c r="D9696" s="546">
        <v>46058</v>
      </c>
      <c r="E9696" s="171" t="str">
        <f t="shared" si="151"/>
        <v>2026</v>
      </c>
      <c r="F9696" s="547">
        <v>81284</v>
      </c>
      <c r="G9696" s="548">
        <v>0.19</v>
      </c>
      <c r="H9696" s="547">
        <v>68305.88</v>
      </c>
      <c r="I9696" s="545" t="s">
        <v>12676</v>
      </c>
      <c r="J9696" s="545" t="s">
        <v>13298</v>
      </c>
      <c r="K9696" s="545" t="s">
        <v>13413</v>
      </c>
      <c r="L9696" s="545" t="s">
        <v>13413</v>
      </c>
      <c r="M9696" s="548" t="s">
        <v>13758</v>
      </c>
      <c r="N9696" s="545" t="s">
        <v>13413</v>
      </c>
      <c r="O9696" s="545" t="s">
        <v>13413</v>
      </c>
      <c r="P9696" s="549">
        <v>7282</v>
      </c>
      <c r="Q9696" s="549">
        <v>1</v>
      </c>
      <c r="R9696" s="549">
        <v>14</v>
      </c>
      <c r="S9696" s="548">
        <v>1012</v>
      </c>
      <c r="T9696" s="548"/>
      <c r="U9696" s="99"/>
    </row>
    <row r="9697" spans="1:21" ht="19.5" customHeight="1">
      <c r="A9697" s="545">
        <v>104561</v>
      </c>
      <c r="B9697" s="545" t="s">
        <v>2952</v>
      </c>
      <c r="C9697" s="545" t="s">
        <v>786</v>
      </c>
      <c r="D9697" s="546">
        <v>45708</v>
      </c>
      <c r="E9697" s="171" t="str">
        <f t="shared" si="151"/>
        <v>2025</v>
      </c>
      <c r="F9697" s="547">
        <v>195914.3</v>
      </c>
      <c r="G9697" s="548">
        <v>0.19</v>
      </c>
      <c r="H9697" s="547">
        <v>164633.87</v>
      </c>
      <c r="I9697" s="545" t="s">
        <v>12683</v>
      </c>
      <c r="J9697" s="545" t="s">
        <v>13307</v>
      </c>
      <c r="K9697" s="545" t="s">
        <v>19266</v>
      </c>
      <c r="L9697" s="545" t="s">
        <v>13413</v>
      </c>
      <c r="M9697" s="548" t="s">
        <v>13758</v>
      </c>
      <c r="N9697" s="545" t="s">
        <v>13413</v>
      </c>
      <c r="O9697" s="545" t="s">
        <v>13413</v>
      </c>
      <c r="P9697" s="549">
        <v>7283</v>
      </c>
      <c r="Q9697" s="549">
        <v>1</v>
      </c>
      <c r="R9697" s="549">
        <v>18</v>
      </c>
      <c r="S9697" s="548">
        <v>2228</v>
      </c>
      <c r="T9697" s="548"/>
      <c r="U9697" s="99"/>
    </row>
    <row r="9698" spans="1:21" ht="19.5" customHeight="1">
      <c r="A9698" s="545">
        <v>104562</v>
      </c>
      <c r="B9698" s="545" t="s">
        <v>7573</v>
      </c>
      <c r="C9698" s="545" t="s">
        <v>786</v>
      </c>
      <c r="D9698" s="546">
        <v>46052</v>
      </c>
      <c r="E9698" s="171" t="str">
        <f t="shared" si="151"/>
        <v>2026</v>
      </c>
      <c r="F9698" s="547">
        <v>406413</v>
      </c>
      <c r="G9698" s="548">
        <v>0.19</v>
      </c>
      <c r="H9698" s="547">
        <v>341523.53</v>
      </c>
      <c r="I9698" s="545" t="s">
        <v>12973</v>
      </c>
      <c r="J9698" s="545" t="s">
        <v>13307</v>
      </c>
      <c r="K9698" s="545" t="s">
        <v>13413</v>
      </c>
      <c r="L9698" s="545" t="s">
        <v>13413</v>
      </c>
      <c r="M9698" s="548" t="s">
        <v>13758</v>
      </c>
      <c r="N9698" s="545" t="s">
        <v>13413</v>
      </c>
      <c r="O9698" s="545" t="s">
        <v>13413</v>
      </c>
      <c r="P9698" s="549">
        <v>7284</v>
      </c>
      <c r="Q9698" s="549">
        <v>1</v>
      </c>
      <c r="R9698" s="549">
        <v>59</v>
      </c>
      <c r="S9698" s="548">
        <v>2228</v>
      </c>
      <c r="T9698" s="548"/>
      <c r="U9698" s="99"/>
    </row>
    <row r="9699" spans="1:21" ht="19.5" customHeight="1">
      <c r="A9699" s="545">
        <v>104563</v>
      </c>
      <c r="B9699" s="545" t="s">
        <v>9969</v>
      </c>
      <c r="C9699" s="545" t="s">
        <v>786</v>
      </c>
      <c r="D9699" s="546">
        <v>46052</v>
      </c>
      <c r="E9699" s="171" t="str">
        <f t="shared" si="151"/>
        <v>2026</v>
      </c>
      <c r="F9699" s="547">
        <v>74809</v>
      </c>
      <c r="G9699" s="548">
        <v>0.19</v>
      </c>
      <c r="H9699" s="547">
        <v>62864.71</v>
      </c>
      <c r="I9699" s="545" t="s">
        <v>12683</v>
      </c>
      <c r="J9699" s="545" t="s">
        <v>13307</v>
      </c>
      <c r="K9699" s="545" t="s">
        <v>13413</v>
      </c>
      <c r="L9699" s="545" t="s">
        <v>13413</v>
      </c>
      <c r="M9699" s="548" t="s">
        <v>13758</v>
      </c>
      <c r="N9699" s="545" t="s">
        <v>13413</v>
      </c>
      <c r="O9699" s="545" t="s">
        <v>13413</v>
      </c>
      <c r="P9699" s="549">
        <v>7285</v>
      </c>
      <c r="Q9699" s="549">
        <v>1</v>
      </c>
      <c r="R9699" s="549">
        <v>18</v>
      </c>
      <c r="S9699" s="548">
        <v>2228</v>
      </c>
      <c r="T9699" s="548"/>
      <c r="U9699" s="99"/>
    </row>
    <row r="9700" spans="1:21" ht="19.5" customHeight="1">
      <c r="A9700" s="545">
        <v>104564</v>
      </c>
      <c r="B9700" s="545" t="s">
        <v>2006</v>
      </c>
      <c r="C9700" s="545" t="s">
        <v>209</v>
      </c>
      <c r="D9700" s="546">
        <v>44588</v>
      </c>
      <c r="E9700" s="171" t="str">
        <f t="shared" si="151"/>
        <v>2022</v>
      </c>
      <c r="F9700" s="547">
        <v>2905</v>
      </c>
      <c r="G9700" s="548">
        <v>0.19</v>
      </c>
      <c r="H9700" s="547">
        <v>2441.1799999999998</v>
      </c>
      <c r="I9700" s="545" t="s">
        <v>12637</v>
      </c>
      <c r="J9700" s="545" t="s">
        <v>13297</v>
      </c>
      <c r="K9700" s="545" t="s">
        <v>13413</v>
      </c>
      <c r="L9700" s="545" t="s">
        <v>13413</v>
      </c>
      <c r="M9700" s="548" t="s">
        <v>13758</v>
      </c>
      <c r="N9700" s="545" t="s">
        <v>13413</v>
      </c>
      <c r="O9700" s="545" t="s">
        <v>13413</v>
      </c>
      <c r="P9700" s="549">
        <v>7286</v>
      </c>
      <c r="Q9700" s="549">
        <v>1</v>
      </c>
      <c r="R9700" s="549">
        <v>13</v>
      </c>
      <c r="S9700" s="548">
        <v>2257</v>
      </c>
      <c r="T9700" s="548"/>
      <c r="U9700" s="99"/>
    </row>
    <row r="9701" spans="1:21" ht="19.5" customHeight="1">
      <c r="A9701" s="545">
        <v>104565</v>
      </c>
      <c r="B9701" s="545" t="s">
        <v>6201</v>
      </c>
      <c r="C9701" s="545" t="s">
        <v>216</v>
      </c>
      <c r="D9701" s="546">
        <v>46052</v>
      </c>
      <c r="E9701" s="171" t="str">
        <f t="shared" si="151"/>
        <v>2026</v>
      </c>
      <c r="F9701" s="547">
        <v>643</v>
      </c>
      <c r="G9701" s="548">
        <v>0.19</v>
      </c>
      <c r="H9701" s="547">
        <v>540.34</v>
      </c>
      <c r="I9701" s="545" t="s">
        <v>12638</v>
      </c>
      <c r="J9701" s="545" t="s">
        <v>13307</v>
      </c>
      <c r="K9701" s="545" t="s">
        <v>13413</v>
      </c>
      <c r="L9701" s="545" t="s">
        <v>13413</v>
      </c>
      <c r="M9701" s="548" t="s">
        <v>13758</v>
      </c>
      <c r="N9701" s="545" t="s">
        <v>13413</v>
      </c>
      <c r="O9701" s="545" t="s">
        <v>13413</v>
      </c>
      <c r="P9701" s="549">
        <v>7287</v>
      </c>
      <c r="Q9701" s="549">
        <v>1</v>
      </c>
      <c r="R9701" s="549">
        <v>126</v>
      </c>
      <c r="S9701" s="548">
        <v>2228</v>
      </c>
      <c r="T9701" s="548"/>
      <c r="U9701" s="99"/>
    </row>
    <row r="9702" spans="1:21" ht="19.5" customHeight="1">
      <c r="A9702" s="545">
        <v>104566</v>
      </c>
      <c r="B9702" s="545" t="s">
        <v>9968</v>
      </c>
      <c r="C9702" s="545" t="s">
        <v>216</v>
      </c>
      <c r="D9702" s="546"/>
      <c r="E9702" s="171" t="str">
        <f t="shared" si="151"/>
        <v>1900</v>
      </c>
      <c r="F9702" s="547">
        <v>0</v>
      </c>
      <c r="G9702" s="548">
        <v>0</v>
      </c>
      <c r="H9702" s="547">
        <v>0</v>
      </c>
      <c r="I9702" s="545" t="s">
        <v>12637</v>
      </c>
      <c r="J9702" s="545"/>
      <c r="K9702" s="545" t="s">
        <v>13413</v>
      </c>
      <c r="L9702" s="545" t="s">
        <v>13413</v>
      </c>
      <c r="M9702" s="548" t="s">
        <v>13758</v>
      </c>
      <c r="N9702" s="545" t="s">
        <v>13413</v>
      </c>
      <c r="O9702" s="545" t="s">
        <v>13413</v>
      </c>
      <c r="P9702" s="549">
        <v>7288</v>
      </c>
      <c r="Q9702" s="549">
        <v>1</v>
      </c>
      <c r="R9702" s="549">
        <v>13</v>
      </c>
      <c r="S9702" s="548"/>
      <c r="T9702" s="548"/>
      <c r="U9702" s="99"/>
    </row>
    <row r="9703" spans="1:21" ht="19.5" customHeight="1">
      <c r="A9703" s="545">
        <v>104567</v>
      </c>
      <c r="B9703" s="545" t="s">
        <v>4119</v>
      </c>
      <c r="C9703" s="545" t="s">
        <v>216</v>
      </c>
      <c r="D9703" s="546"/>
      <c r="E9703" s="171" t="str">
        <f t="shared" si="151"/>
        <v>1900</v>
      </c>
      <c r="F9703" s="547">
        <v>0</v>
      </c>
      <c r="G9703" s="548">
        <v>0</v>
      </c>
      <c r="H9703" s="547">
        <v>0</v>
      </c>
      <c r="I9703" s="545" t="s">
        <v>12973</v>
      </c>
      <c r="J9703" s="545"/>
      <c r="K9703" s="545" t="s">
        <v>13413</v>
      </c>
      <c r="L9703" s="545" t="s">
        <v>13413</v>
      </c>
      <c r="M9703" s="548" t="s">
        <v>13758</v>
      </c>
      <c r="N9703" s="545" t="s">
        <v>13413</v>
      </c>
      <c r="O9703" s="545" t="s">
        <v>13413</v>
      </c>
      <c r="P9703" s="549">
        <v>7289</v>
      </c>
      <c r="Q9703" s="549">
        <v>1</v>
      </c>
      <c r="R9703" s="549">
        <v>59</v>
      </c>
      <c r="S9703" s="548"/>
      <c r="T9703" s="548"/>
      <c r="U9703" s="99"/>
    </row>
    <row r="9704" spans="1:21" ht="19.5" customHeight="1">
      <c r="A9704" s="545">
        <v>104568</v>
      </c>
      <c r="B9704" s="545" t="s">
        <v>9967</v>
      </c>
      <c r="C9704" s="545" t="s">
        <v>216</v>
      </c>
      <c r="D9704" s="546"/>
      <c r="E9704" s="171" t="str">
        <f t="shared" si="151"/>
        <v>1900</v>
      </c>
      <c r="F9704" s="547">
        <v>0</v>
      </c>
      <c r="G9704" s="548">
        <v>0</v>
      </c>
      <c r="H9704" s="547">
        <v>0</v>
      </c>
      <c r="I9704" s="545" t="s">
        <v>12715</v>
      </c>
      <c r="J9704" s="545"/>
      <c r="K9704" s="545" t="s">
        <v>19267</v>
      </c>
      <c r="L9704" s="545" t="s">
        <v>13413</v>
      </c>
      <c r="M9704" s="548" t="s">
        <v>13758</v>
      </c>
      <c r="N9704" s="545" t="s">
        <v>13413</v>
      </c>
      <c r="O9704" s="545" t="s">
        <v>13413</v>
      </c>
      <c r="P9704" s="549">
        <v>7290</v>
      </c>
      <c r="Q9704" s="549">
        <v>1</v>
      </c>
      <c r="R9704" s="549">
        <v>129</v>
      </c>
      <c r="S9704" s="548"/>
      <c r="T9704" s="548"/>
      <c r="U9704" s="99"/>
    </row>
    <row r="9705" spans="1:21" ht="19.5" customHeight="1">
      <c r="A9705" s="545">
        <v>104569</v>
      </c>
      <c r="B9705" s="545" t="s">
        <v>9966</v>
      </c>
      <c r="C9705" s="545" t="s">
        <v>216</v>
      </c>
      <c r="D9705" s="546"/>
      <c r="E9705" s="171" t="str">
        <f t="shared" si="151"/>
        <v>1900</v>
      </c>
      <c r="F9705" s="547">
        <v>0</v>
      </c>
      <c r="G9705" s="548">
        <v>0</v>
      </c>
      <c r="H9705" s="547">
        <v>0</v>
      </c>
      <c r="I9705" s="545" t="s">
        <v>12637</v>
      </c>
      <c r="J9705" s="545"/>
      <c r="K9705" s="545" t="s">
        <v>13413</v>
      </c>
      <c r="L9705" s="545" t="s">
        <v>13413</v>
      </c>
      <c r="M9705" s="548" t="s">
        <v>13758</v>
      </c>
      <c r="N9705" s="545" t="s">
        <v>13413</v>
      </c>
      <c r="O9705" s="545" t="s">
        <v>13413</v>
      </c>
      <c r="P9705" s="549">
        <v>7291</v>
      </c>
      <c r="Q9705" s="549">
        <v>1</v>
      </c>
      <c r="R9705" s="549">
        <v>13</v>
      </c>
      <c r="S9705" s="548"/>
      <c r="T9705" s="548"/>
      <c r="U9705" s="99"/>
    </row>
    <row r="9706" spans="1:21" ht="19.5" customHeight="1">
      <c r="A9706" s="545">
        <v>104570</v>
      </c>
      <c r="B9706" s="545" t="s">
        <v>9965</v>
      </c>
      <c r="C9706" s="545" t="s">
        <v>216</v>
      </c>
      <c r="D9706" s="546"/>
      <c r="E9706" s="171" t="str">
        <f t="shared" si="151"/>
        <v>1900</v>
      </c>
      <c r="F9706" s="547">
        <v>0</v>
      </c>
      <c r="G9706" s="548">
        <v>0</v>
      </c>
      <c r="H9706" s="547">
        <v>0</v>
      </c>
      <c r="I9706" s="545" t="s">
        <v>12650</v>
      </c>
      <c r="J9706" s="545"/>
      <c r="K9706" s="545" t="s">
        <v>13413</v>
      </c>
      <c r="L9706" s="545" t="s">
        <v>13413</v>
      </c>
      <c r="M9706" s="548" t="s">
        <v>13758</v>
      </c>
      <c r="N9706" s="545" t="s">
        <v>13413</v>
      </c>
      <c r="O9706" s="545" t="s">
        <v>13413</v>
      </c>
      <c r="P9706" s="549">
        <v>7292</v>
      </c>
      <c r="Q9706" s="549">
        <v>1</v>
      </c>
      <c r="R9706" s="549">
        <v>127</v>
      </c>
      <c r="S9706" s="548"/>
      <c r="T9706" s="548"/>
      <c r="U9706" s="99"/>
    </row>
    <row r="9707" spans="1:21" ht="19.5" customHeight="1">
      <c r="A9707" s="545">
        <v>104571</v>
      </c>
      <c r="B9707" s="545" t="s">
        <v>6200</v>
      </c>
      <c r="C9707" s="545" t="s">
        <v>216</v>
      </c>
      <c r="D9707" s="546">
        <v>45708</v>
      </c>
      <c r="E9707" s="171" t="str">
        <f t="shared" si="151"/>
        <v>2025</v>
      </c>
      <c r="F9707" s="547">
        <v>15563.69</v>
      </c>
      <c r="G9707" s="548">
        <v>0.19</v>
      </c>
      <c r="H9707" s="547">
        <v>13078.73</v>
      </c>
      <c r="I9707" s="545" t="s">
        <v>12646</v>
      </c>
      <c r="J9707" s="545" t="s">
        <v>13307</v>
      </c>
      <c r="K9707" s="545" t="s">
        <v>13413</v>
      </c>
      <c r="L9707" s="545" t="s">
        <v>13413</v>
      </c>
      <c r="M9707" s="548" t="s">
        <v>13758</v>
      </c>
      <c r="N9707" s="545" t="s">
        <v>13413</v>
      </c>
      <c r="O9707" s="545" t="s">
        <v>13413</v>
      </c>
      <c r="P9707" s="549">
        <v>7293</v>
      </c>
      <c r="Q9707" s="549">
        <v>1</v>
      </c>
      <c r="R9707" s="549">
        <v>65</v>
      </c>
      <c r="S9707" s="548">
        <v>2228</v>
      </c>
      <c r="T9707" s="548"/>
      <c r="U9707" s="99"/>
    </row>
    <row r="9708" spans="1:21" ht="19.5" customHeight="1">
      <c r="A9708" s="545">
        <v>104572</v>
      </c>
      <c r="B9708" s="545" t="s">
        <v>7261</v>
      </c>
      <c r="C9708" s="545" t="s">
        <v>5217</v>
      </c>
      <c r="D9708" s="546">
        <v>46056</v>
      </c>
      <c r="E9708" s="171" t="str">
        <f t="shared" si="151"/>
        <v>2026</v>
      </c>
      <c r="F9708" s="547">
        <v>117022</v>
      </c>
      <c r="G9708" s="548">
        <v>0</v>
      </c>
      <c r="H9708" s="547">
        <v>117022</v>
      </c>
      <c r="I9708" s="545" t="s">
        <v>12653</v>
      </c>
      <c r="J9708" s="545" t="s">
        <v>13299</v>
      </c>
      <c r="K9708" s="545" t="s">
        <v>19268</v>
      </c>
      <c r="L9708" s="545" t="s">
        <v>13413</v>
      </c>
      <c r="M9708" s="548" t="s">
        <v>13813</v>
      </c>
      <c r="N9708" s="545" t="s">
        <v>13413</v>
      </c>
      <c r="O9708" s="545" t="s">
        <v>13413</v>
      </c>
      <c r="P9708" s="549">
        <v>7294</v>
      </c>
      <c r="Q9708" s="549">
        <v>3</v>
      </c>
      <c r="R9708" s="549">
        <v>160</v>
      </c>
      <c r="S9708" s="548">
        <v>443</v>
      </c>
      <c r="T9708" s="548"/>
      <c r="U9708" s="99"/>
    </row>
    <row r="9709" spans="1:21" ht="19.5" customHeight="1">
      <c r="A9709" s="545">
        <v>104573</v>
      </c>
      <c r="B9709" s="545" t="s">
        <v>7296</v>
      </c>
      <c r="C9709" s="545" t="s">
        <v>5217</v>
      </c>
      <c r="D9709" s="546">
        <v>46052</v>
      </c>
      <c r="E9709" s="171" t="str">
        <f t="shared" si="151"/>
        <v>2026</v>
      </c>
      <c r="F9709" s="547">
        <v>201206</v>
      </c>
      <c r="G9709" s="548">
        <v>0</v>
      </c>
      <c r="H9709" s="547">
        <v>201206</v>
      </c>
      <c r="I9709" s="545" t="s">
        <v>12653</v>
      </c>
      <c r="J9709" s="545" t="s">
        <v>13299</v>
      </c>
      <c r="K9709" s="545" t="s">
        <v>19269</v>
      </c>
      <c r="L9709" s="545" t="s">
        <v>13413</v>
      </c>
      <c r="M9709" s="548" t="s">
        <v>13813</v>
      </c>
      <c r="N9709" s="545" t="s">
        <v>13413</v>
      </c>
      <c r="O9709" s="545" t="s">
        <v>13413</v>
      </c>
      <c r="P9709" s="549">
        <v>7295</v>
      </c>
      <c r="Q9709" s="549">
        <v>3</v>
      </c>
      <c r="R9709" s="549">
        <v>160</v>
      </c>
      <c r="S9709" s="548">
        <v>443</v>
      </c>
      <c r="T9709" s="548"/>
      <c r="U9709" s="99"/>
    </row>
    <row r="9710" spans="1:21" ht="19.5" customHeight="1">
      <c r="A9710" s="545">
        <v>104574</v>
      </c>
      <c r="B9710" s="545" t="s">
        <v>2465</v>
      </c>
      <c r="C9710" s="545" t="s">
        <v>216</v>
      </c>
      <c r="D9710" s="546">
        <v>46052</v>
      </c>
      <c r="E9710" s="171" t="str">
        <f t="shared" si="151"/>
        <v>2026</v>
      </c>
      <c r="F9710" s="547">
        <v>27349</v>
      </c>
      <c r="G9710" s="548">
        <v>0.19</v>
      </c>
      <c r="H9710" s="547">
        <v>22982.35</v>
      </c>
      <c r="I9710" s="545" t="s">
        <v>12642</v>
      </c>
      <c r="J9710" s="545" t="s">
        <v>13307</v>
      </c>
      <c r="K9710" s="545" t="s">
        <v>19270</v>
      </c>
      <c r="L9710" s="545" t="s">
        <v>13413</v>
      </c>
      <c r="M9710" s="548" t="s">
        <v>13758</v>
      </c>
      <c r="N9710" s="545" t="s">
        <v>13413</v>
      </c>
      <c r="O9710" s="545" t="s">
        <v>13413</v>
      </c>
      <c r="P9710" s="549">
        <v>7296</v>
      </c>
      <c r="Q9710" s="549">
        <v>1</v>
      </c>
      <c r="R9710" s="549">
        <v>135</v>
      </c>
      <c r="S9710" s="548">
        <v>2228</v>
      </c>
      <c r="T9710" s="548"/>
      <c r="U9710" s="99"/>
    </row>
    <row r="9711" spans="1:21" ht="19.5" customHeight="1">
      <c r="A9711" s="545">
        <v>104575</v>
      </c>
      <c r="B9711" s="545" t="s">
        <v>2724</v>
      </c>
      <c r="C9711" s="545" t="s">
        <v>216</v>
      </c>
      <c r="D9711" s="546"/>
      <c r="E9711" s="171" t="str">
        <f t="shared" si="151"/>
        <v>1900</v>
      </c>
      <c r="F9711" s="547">
        <v>0</v>
      </c>
      <c r="G9711" s="548">
        <v>0</v>
      </c>
      <c r="H9711" s="547">
        <v>0</v>
      </c>
      <c r="I9711" s="545" t="s">
        <v>12675</v>
      </c>
      <c r="J9711" s="545"/>
      <c r="K9711" s="545" t="s">
        <v>13413</v>
      </c>
      <c r="L9711" s="545" t="s">
        <v>13413</v>
      </c>
      <c r="M9711" s="548" t="s">
        <v>13758</v>
      </c>
      <c r="N9711" s="545" t="s">
        <v>13413</v>
      </c>
      <c r="O9711" s="545" t="s">
        <v>13413</v>
      </c>
      <c r="P9711" s="549">
        <v>7297</v>
      </c>
      <c r="Q9711" s="549">
        <v>1</v>
      </c>
      <c r="R9711" s="549">
        <v>15</v>
      </c>
      <c r="S9711" s="548"/>
      <c r="T9711" s="548"/>
      <c r="U9711" s="99"/>
    </row>
    <row r="9712" spans="1:21" ht="19.5" customHeight="1">
      <c r="A9712" s="545">
        <v>104576</v>
      </c>
      <c r="B9712" s="545" t="s">
        <v>9964</v>
      </c>
      <c r="C9712" s="545" t="s">
        <v>216</v>
      </c>
      <c r="D9712" s="546"/>
      <c r="E9712" s="171" t="str">
        <f t="shared" si="151"/>
        <v>1900</v>
      </c>
      <c r="F9712" s="547">
        <v>0</v>
      </c>
      <c r="G9712" s="548">
        <v>0</v>
      </c>
      <c r="H9712" s="547">
        <v>0</v>
      </c>
      <c r="I9712" s="545" t="s">
        <v>12701</v>
      </c>
      <c r="J9712" s="545"/>
      <c r="K9712" s="545" t="s">
        <v>13413</v>
      </c>
      <c r="L9712" s="545" t="s">
        <v>13413</v>
      </c>
      <c r="M9712" s="548" t="s">
        <v>13758</v>
      </c>
      <c r="N9712" s="545" t="s">
        <v>13413</v>
      </c>
      <c r="O9712" s="545" t="s">
        <v>13413</v>
      </c>
      <c r="P9712" s="549">
        <v>7298</v>
      </c>
      <c r="Q9712" s="549">
        <v>1</v>
      </c>
      <c r="R9712" s="549">
        <v>10</v>
      </c>
      <c r="S9712" s="548"/>
      <c r="T9712" s="548"/>
      <c r="U9712" s="99"/>
    </row>
    <row r="9713" spans="1:21" ht="19.5" customHeight="1">
      <c r="A9713" s="545">
        <v>104577</v>
      </c>
      <c r="B9713" s="545" t="s">
        <v>2728</v>
      </c>
      <c r="C9713" s="545" t="s">
        <v>209</v>
      </c>
      <c r="D9713" s="546"/>
      <c r="E9713" s="171" t="str">
        <f t="shared" si="151"/>
        <v>1900</v>
      </c>
      <c r="F9713" s="547">
        <v>0</v>
      </c>
      <c r="G9713" s="548">
        <v>0</v>
      </c>
      <c r="H9713" s="547">
        <v>0</v>
      </c>
      <c r="I9713" s="545" t="s">
        <v>12675</v>
      </c>
      <c r="J9713" s="545"/>
      <c r="K9713" s="545" t="s">
        <v>13413</v>
      </c>
      <c r="L9713" s="545" t="s">
        <v>13413</v>
      </c>
      <c r="M9713" s="548" t="s">
        <v>13758</v>
      </c>
      <c r="N9713" s="545" t="s">
        <v>13413</v>
      </c>
      <c r="O9713" s="545" t="s">
        <v>13413</v>
      </c>
      <c r="P9713" s="549">
        <v>7299</v>
      </c>
      <c r="Q9713" s="549">
        <v>1</v>
      </c>
      <c r="R9713" s="549">
        <v>15</v>
      </c>
      <c r="S9713" s="548"/>
      <c r="T9713" s="548"/>
      <c r="U9713" s="99"/>
    </row>
    <row r="9714" spans="1:21" ht="19.5" customHeight="1">
      <c r="A9714" s="545">
        <v>104578</v>
      </c>
      <c r="B9714" s="545" t="s">
        <v>1318</v>
      </c>
      <c r="C9714" s="545" t="s">
        <v>216</v>
      </c>
      <c r="D9714" s="546"/>
      <c r="E9714" s="171" t="str">
        <f t="shared" si="151"/>
        <v>1900</v>
      </c>
      <c r="F9714" s="547">
        <v>0</v>
      </c>
      <c r="G9714" s="548">
        <v>0</v>
      </c>
      <c r="H9714" s="547">
        <v>0</v>
      </c>
      <c r="I9714" s="545" t="s">
        <v>12701</v>
      </c>
      <c r="J9714" s="545"/>
      <c r="K9714" s="545" t="s">
        <v>13413</v>
      </c>
      <c r="L9714" s="545" t="s">
        <v>13413</v>
      </c>
      <c r="M9714" s="548" t="s">
        <v>13758</v>
      </c>
      <c r="N9714" s="545" t="s">
        <v>13413</v>
      </c>
      <c r="O9714" s="545" t="s">
        <v>13413</v>
      </c>
      <c r="P9714" s="549">
        <v>7300</v>
      </c>
      <c r="Q9714" s="549">
        <v>1</v>
      </c>
      <c r="R9714" s="549">
        <v>10</v>
      </c>
      <c r="S9714" s="548"/>
      <c r="T9714" s="548"/>
      <c r="U9714" s="99"/>
    </row>
    <row r="9715" spans="1:21" ht="19.5" customHeight="1">
      <c r="A9715" s="545">
        <v>104579</v>
      </c>
      <c r="B9715" s="545" t="s">
        <v>4007</v>
      </c>
      <c r="C9715" s="545" t="s">
        <v>216</v>
      </c>
      <c r="D9715" s="546"/>
      <c r="E9715" s="171" t="str">
        <f t="shared" si="151"/>
        <v>1900</v>
      </c>
      <c r="F9715" s="547">
        <v>0</v>
      </c>
      <c r="G9715" s="548">
        <v>0</v>
      </c>
      <c r="H9715" s="547">
        <v>0</v>
      </c>
      <c r="I9715" s="545" t="s">
        <v>12735</v>
      </c>
      <c r="J9715" s="545"/>
      <c r="K9715" s="545" t="s">
        <v>13413</v>
      </c>
      <c r="L9715" s="545" t="s">
        <v>13413</v>
      </c>
      <c r="M9715" s="548" t="s">
        <v>13758</v>
      </c>
      <c r="N9715" s="545" t="s">
        <v>13413</v>
      </c>
      <c r="O9715" s="545" t="s">
        <v>13413</v>
      </c>
      <c r="P9715" s="549">
        <v>7301</v>
      </c>
      <c r="Q9715" s="549">
        <v>1</v>
      </c>
      <c r="R9715" s="549">
        <v>51</v>
      </c>
      <c r="S9715" s="548"/>
      <c r="T9715" s="548"/>
      <c r="U9715" s="99"/>
    </row>
    <row r="9716" spans="1:21" ht="19.5" customHeight="1">
      <c r="A9716" s="545">
        <v>104580</v>
      </c>
      <c r="B9716" s="545" t="s">
        <v>1219</v>
      </c>
      <c r="C9716" s="545" t="s">
        <v>216</v>
      </c>
      <c r="D9716" s="546"/>
      <c r="E9716" s="171" t="str">
        <f t="shared" si="151"/>
        <v>1900</v>
      </c>
      <c r="F9716" s="547">
        <v>0</v>
      </c>
      <c r="G9716" s="548">
        <v>0</v>
      </c>
      <c r="H9716" s="547">
        <v>0</v>
      </c>
      <c r="I9716" s="545" t="s">
        <v>12701</v>
      </c>
      <c r="J9716" s="545"/>
      <c r="K9716" s="545" t="s">
        <v>13413</v>
      </c>
      <c r="L9716" s="545" t="s">
        <v>13413</v>
      </c>
      <c r="M9716" s="548" t="s">
        <v>13758</v>
      </c>
      <c r="N9716" s="545" t="s">
        <v>13413</v>
      </c>
      <c r="O9716" s="545" t="s">
        <v>13413</v>
      </c>
      <c r="P9716" s="549">
        <v>7302</v>
      </c>
      <c r="Q9716" s="549">
        <v>1</v>
      </c>
      <c r="R9716" s="549">
        <v>10</v>
      </c>
      <c r="S9716" s="548"/>
      <c r="T9716" s="548"/>
      <c r="U9716" s="99"/>
    </row>
    <row r="9717" spans="1:21" ht="19.5" customHeight="1">
      <c r="A9717" s="545">
        <v>104581</v>
      </c>
      <c r="B9717" s="545" t="s">
        <v>1403</v>
      </c>
      <c r="C9717" s="545" t="s">
        <v>209</v>
      </c>
      <c r="D9717" s="546"/>
      <c r="E9717" s="171" t="str">
        <f t="shared" si="151"/>
        <v>1900</v>
      </c>
      <c r="F9717" s="547">
        <v>0</v>
      </c>
      <c r="G9717" s="548">
        <v>0</v>
      </c>
      <c r="H9717" s="547">
        <v>0</v>
      </c>
      <c r="I9717" s="545" t="s">
        <v>12701</v>
      </c>
      <c r="J9717" s="545"/>
      <c r="K9717" s="545" t="s">
        <v>13413</v>
      </c>
      <c r="L9717" s="545" t="s">
        <v>13413</v>
      </c>
      <c r="M9717" s="548" t="s">
        <v>13758</v>
      </c>
      <c r="N9717" s="545" t="s">
        <v>13413</v>
      </c>
      <c r="O9717" s="545" t="s">
        <v>13413</v>
      </c>
      <c r="P9717" s="549">
        <v>7303</v>
      </c>
      <c r="Q9717" s="549">
        <v>1</v>
      </c>
      <c r="R9717" s="549">
        <v>10</v>
      </c>
      <c r="S9717" s="548"/>
      <c r="T9717" s="548"/>
      <c r="U9717" s="99"/>
    </row>
    <row r="9718" spans="1:21" ht="19.5" customHeight="1">
      <c r="A9718" s="545">
        <v>104582</v>
      </c>
      <c r="B9718" s="545" t="s">
        <v>6898</v>
      </c>
      <c r="C9718" s="545" t="s">
        <v>206</v>
      </c>
      <c r="D9718" s="546">
        <v>46052</v>
      </c>
      <c r="E9718" s="171" t="str">
        <f t="shared" si="151"/>
        <v>2026</v>
      </c>
      <c r="F9718" s="547">
        <v>418</v>
      </c>
      <c r="G9718" s="548">
        <v>0.19</v>
      </c>
      <c r="H9718" s="547">
        <v>351.26</v>
      </c>
      <c r="I9718" s="545" t="s">
        <v>12987</v>
      </c>
      <c r="J9718" s="545" t="s">
        <v>13307</v>
      </c>
      <c r="K9718" s="545" t="s">
        <v>19271</v>
      </c>
      <c r="L9718" s="545" t="s">
        <v>13413</v>
      </c>
      <c r="M9718" s="548" t="s">
        <v>13758</v>
      </c>
      <c r="N9718" s="545" t="s">
        <v>13413</v>
      </c>
      <c r="O9718" s="545" t="s">
        <v>13413</v>
      </c>
      <c r="P9718" s="549">
        <v>7304</v>
      </c>
      <c r="Q9718" s="549">
        <v>1</v>
      </c>
      <c r="R9718" s="549">
        <v>35</v>
      </c>
      <c r="S9718" s="548">
        <v>2228</v>
      </c>
      <c r="T9718" s="548"/>
      <c r="U9718" s="99"/>
    </row>
    <row r="9719" spans="1:21" ht="19.5" customHeight="1">
      <c r="A9719" s="545">
        <v>104583</v>
      </c>
      <c r="B9719" s="545" t="s">
        <v>9963</v>
      </c>
      <c r="C9719" s="545" t="s">
        <v>216</v>
      </c>
      <c r="D9719" s="546"/>
      <c r="E9719" s="171" t="str">
        <f t="shared" si="151"/>
        <v>1900</v>
      </c>
      <c r="F9719" s="547">
        <v>0</v>
      </c>
      <c r="G9719" s="548">
        <v>0</v>
      </c>
      <c r="H9719" s="547">
        <v>0</v>
      </c>
      <c r="I9719" s="545" t="s">
        <v>12637</v>
      </c>
      <c r="J9719" s="545"/>
      <c r="K9719" s="545" t="s">
        <v>13413</v>
      </c>
      <c r="L9719" s="545" t="s">
        <v>13413</v>
      </c>
      <c r="M9719" s="548" t="s">
        <v>13758</v>
      </c>
      <c r="N9719" s="545" t="s">
        <v>13413</v>
      </c>
      <c r="O9719" s="545" t="s">
        <v>13413</v>
      </c>
      <c r="P9719" s="549">
        <v>7305</v>
      </c>
      <c r="Q9719" s="549">
        <v>1</v>
      </c>
      <c r="R9719" s="549">
        <v>13</v>
      </c>
      <c r="S9719" s="548"/>
      <c r="T9719" s="548"/>
      <c r="U9719" s="99"/>
    </row>
    <row r="9720" spans="1:21" ht="19.5" customHeight="1">
      <c r="A9720" s="545">
        <v>104584</v>
      </c>
      <c r="B9720" s="545" t="s">
        <v>9962</v>
      </c>
      <c r="C9720" s="545" t="s">
        <v>216</v>
      </c>
      <c r="D9720" s="546"/>
      <c r="E9720" s="171" t="str">
        <f t="shared" si="151"/>
        <v>1900</v>
      </c>
      <c r="F9720" s="547">
        <v>0</v>
      </c>
      <c r="G9720" s="548">
        <v>0</v>
      </c>
      <c r="H9720" s="547">
        <v>0</v>
      </c>
      <c r="I9720" s="545" t="s">
        <v>12650</v>
      </c>
      <c r="J9720" s="545"/>
      <c r="K9720" s="545" t="s">
        <v>13413</v>
      </c>
      <c r="L9720" s="545" t="s">
        <v>13413</v>
      </c>
      <c r="M9720" s="548" t="s">
        <v>13758</v>
      </c>
      <c r="N9720" s="545" t="s">
        <v>13413</v>
      </c>
      <c r="O9720" s="545" t="s">
        <v>13413</v>
      </c>
      <c r="P9720" s="549">
        <v>7306</v>
      </c>
      <c r="Q9720" s="549">
        <v>1</v>
      </c>
      <c r="R9720" s="549">
        <v>127</v>
      </c>
      <c r="S9720" s="548"/>
      <c r="T9720" s="548"/>
      <c r="U9720" s="99"/>
    </row>
    <row r="9721" spans="1:21" ht="19.5" customHeight="1">
      <c r="A9721" s="545">
        <v>104585</v>
      </c>
      <c r="B9721" s="545" t="s">
        <v>1986</v>
      </c>
      <c r="C9721" s="545" t="s">
        <v>216</v>
      </c>
      <c r="D9721" s="546">
        <v>44589</v>
      </c>
      <c r="E9721" s="171" t="str">
        <f t="shared" si="151"/>
        <v>2022</v>
      </c>
      <c r="F9721" s="547">
        <v>710</v>
      </c>
      <c r="G9721" s="548">
        <v>0.19</v>
      </c>
      <c r="H9721" s="547">
        <v>596.64</v>
      </c>
      <c r="I9721" s="545" t="s">
        <v>12650</v>
      </c>
      <c r="J9721" s="545" t="s">
        <v>13297</v>
      </c>
      <c r="K9721" s="545" t="s">
        <v>13413</v>
      </c>
      <c r="L9721" s="545" t="s">
        <v>13413</v>
      </c>
      <c r="M9721" s="548" t="s">
        <v>13758</v>
      </c>
      <c r="N9721" s="545" t="s">
        <v>13413</v>
      </c>
      <c r="O9721" s="545" t="s">
        <v>13413</v>
      </c>
      <c r="P9721" s="549">
        <v>7307</v>
      </c>
      <c r="Q9721" s="549">
        <v>1</v>
      </c>
      <c r="R9721" s="549">
        <v>127</v>
      </c>
      <c r="S9721" s="548">
        <v>2257</v>
      </c>
      <c r="T9721" s="548"/>
      <c r="U9721" s="99"/>
    </row>
    <row r="9722" spans="1:21" ht="19.5" customHeight="1">
      <c r="A9722" s="545">
        <v>104586</v>
      </c>
      <c r="B9722" s="545" t="s">
        <v>9961</v>
      </c>
      <c r="C9722" s="545" t="s">
        <v>216</v>
      </c>
      <c r="D9722" s="546"/>
      <c r="E9722" s="171" t="str">
        <f t="shared" si="151"/>
        <v>1900</v>
      </c>
      <c r="F9722" s="547">
        <v>0</v>
      </c>
      <c r="G9722" s="548">
        <v>0</v>
      </c>
      <c r="H9722" s="547">
        <v>0</v>
      </c>
      <c r="I9722" s="545" t="s">
        <v>12650</v>
      </c>
      <c r="J9722" s="545"/>
      <c r="K9722" s="545" t="s">
        <v>13413</v>
      </c>
      <c r="L9722" s="545" t="s">
        <v>13413</v>
      </c>
      <c r="M9722" s="548" t="s">
        <v>13758</v>
      </c>
      <c r="N9722" s="545" t="s">
        <v>13413</v>
      </c>
      <c r="O9722" s="545" t="s">
        <v>13413</v>
      </c>
      <c r="P9722" s="549">
        <v>7308</v>
      </c>
      <c r="Q9722" s="549">
        <v>1</v>
      </c>
      <c r="R9722" s="549">
        <v>127</v>
      </c>
      <c r="S9722" s="548"/>
      <c r="T9722" s="548"/>
      <c r="U9722" s="99"/>
    </row>
    <row r="9723" spans="1:21" ht="19.5" customHeight="1">
      <c r="A9723" s="545">
        <v>104587</v>
      </c>
      <c r="B9723" s="545" t="s">
        <v>6199</v>
      </c>
      <c r="C9723" s="545" t="s">
        <v>221</v>
      </c>
      <c r="D9723" s="546">
        <v>46052</v>
      </c>
      <c r="E9723" s="171" t="str">
        <f t="shared" si="151"/>
        <v>2026</v>
      </c>
      <c r="F9723" s="547">
        <v>39167</v>
      </c>
      <c r="G9723" s="548">
        <v>0.19</v>
      </c>
      <c r="H9723" s="547">
        <v>32913.449999999997</v>
      </c>
      <c r="I9723" s="545" t="s">
        <v>12688</v>
      </c>
      <c r="J9723" s="545" t="s">
        <v>13307</v>
      </c>
      <c r="K9723" s="545" t="s">
        <v>13413</v>
      </c>
      <c r="L9723" s="545" t="s">
        <v>13413</v>
      </c>
      <c r="M9723" s="548" t="s">
        <v>13758</v>
      </c>
      <c r="N9723" s="545" t="s">
        <v>13413</v>
      </c>
      <c r="O9723" s="545" t="s">
        <v>13413</v>
      </c>
      <c r="P9723" s="549">
        <v>7309</v>
      </c>
      <c r="Q9723" s="549">
        <v>1</v>
      </c>
      <c r="R9723" s="549">
        <v>92</v>
      </c>
      <c r="S9723" s="548">
        <v>2228</v>
      </c>
      <c r="T9723" s="548"/>
      <c r="U9723" s="99"/>
    </row>
    <row r="9724" spans="1:21" ht="19.5" customHeight="1">
      <c r="A9724" s="545">
        <v>104588</v>
      </c>
      <c r="B9724" s="545" t="s">
        <v>9960</v>
      </c>
      <c r="C9724" s="545" t="s">
        <v>216</v>
      </c>
      <c r="D9724" s="546"/>
      <c r="E9724" s="171" t="str">
        <f t="shared" si="151"/>
        <v>1900</v>
      </c>
      <c r="F9724" s="547">
        <v>0</v>
      </c>
      <c r="G9724" s="548">
        <v>0</v>
      </c>
      <c r="H9724" s="547">
        <v>0</v>
      </c>
      <c r="I9724" s="545" t="s">
        <v>12650</v>
      </c>
      <c r="J9724" s="545"/>
      <c r="K9724" s="545" t="s">
        <v>19272</v>
      </c>
      <c r="L9724" s="545" t="s">
        <v>13413</v>
      </c>
      <c r="M9724" s="548" t="s">
        <v>13758</v>
      </c>
      <c r="N9724" s="545" t="s">
        <v>13413</v>
      </c>
      <c r="O9724" s="545" t="s">
        <v>13413</v>
      </c>
      <c r="P9724" s="549">
        <v>7310</v>
      </c>
      <c r="Q9724" s="549">
        <v>1</v>
      </c>
      <c r="R9724" s="549">
        <v>127</v>
      </c>
      <c r="S9724" s="548"/>
      <c r="T9724" s="548"/>
      <c r="U9724" s="99"/>
    </row>
    <row r="9725" spans="1:21" ht="19.5" customHeight="1">
      <c r="A9725" s="545">
        <v>104589</v>
      </c>
      <c r="B9725" s="545" t="s">
        <v>9959</v>
      </c>
      <c r="C9725" s="545" t="s">
        <v>216</v>
      </c>
      <c r="D9725" s="546"/>
      <c r="E9725" s="171" t="str">
        <f t="shared" si="151"/>
        <v>1900</v>
      </c>
      <c r="F9725" s="547">
        <v>0</v>
      </c>
      <c r="G9725" s="548">
        <v>0</v>
      </c>
      <c r="H9725" s="547">
        <v>0</v>
      </c>
      <c r="I9725" s="545" t="s">
        <v>12758</v>
      </c>
      <c r="J9725" s="545"/>
      <c r="K9725" s="545" t="s">
        <v>13413</v>
      </c>
      <c r="L9725" s="545" t="s">
        <v>13413</v>
      </c>
      <c r="M9725" s="548" t="s">
        <v>13758</v>
      </c>
      <c r="N9725" s="545" t="s">
        <v>13413</v>
      </c>
      <c r="O9725" s="545" t="s">
        <v>13413</v>
      </c>
      <c r="P9725" s="549">
        <v>7311</v>
      </c>
      <c r="Q9725" s="549">
        <v>1</v>
      </c>
      <c r="R9725" s="549">
        <v>164</v>
      </c>
      <c r="S9725" s="548"/>
      <c r="T9725" s="548"/>
      <c r="U9725" s="99"/>
    </row>
    <row r="9726" spans="1:21" ht="19.5" customHeight="1">
      <c r="A9726" s="545">
        <v>104590</v>
      </c>
      <c r="B9726" s="545" t="s">
        <v>9958</v>
      </c>
      <c r="C9726" s="545" t="s">
        <v>216</v>
      </c>
      <c r="D9726" s="546"/>
      <c r="E9726" s="171" t="str">
        <f t="shared" si="151"/>
        <v>1900</v>
      </c>
      <c r="F9726" s="547">
        <v>0</v>
      </c>
      <c r="G9726" s="548">
        <v>0</v>
      </c>
      <c r="H9726" s="547">
        <v>0</v>
      </c>
      <c r="I9726" s="545" t="s">
        <v>12758</v>
      </c>
      <c r="J9726" s="545"/>
      <c r="K9726" s="545" t="s">
        <v>13413</v>
      </c>
      <c r="L9726" s="545" t="s">
        <v>13413</v>
      </c>
      <c r="M9726" s="548" t="s">
        <v>13758</v>
      </c>
      <c r="N9726" s="545" t="s">
        <v>13413</v>
      </c>
      <c r="O9726" s="545" t="s">
        <v>13413</v>
      </c>
      <c r="P9726" s="549">
        <v>7312</v>
      </c>
      <c r="Q9726" s="549">
        <v>1</v>
      </c>
      <c r="R9726" s="549">
        <v>164</v>
      </c>
      <c r="S9726" s="548"/>
      <c r="T9726" s="548"/>
      <c r="U9726" s="99"/>
    </row>
    <row r="9727" spans="1:21" ht="19.5" customHeight="1">
      <c r="A9727" s="545">
        <v>104591</v>
      </c>
      <c r="B9727" s="545" t="s">
        <v>673</v>
      </c>
      <c r="C9727" s="545" t="s">
        <v>221</v>
      </c>
      <c r="D9727" s="546">
        <v>43552</v>
      </c>
      <c r="E9727" s="171" t="str">
        <f t="shared" si="151"/>
        <v>2019</v>
      </c>
      <c r="F9727" s="547">
        <v>73713</v>
      </c>
      <c r="G9727" s="548">
        <v>0.19</v>
      </c>
      <c r="H9727" s="547">
        <v>61943.7</v>
      </c>
      <c r="I9727" s="545" t="s">
        <v>12688</v>
      </c>
      <c r="J9727" s="545" t="s">
        <v>13298</v>
      </c>
      <c r="K9727" s="545" t="s">
        <v>13413</v>
      </c>
      <c r="L9727" s="545" t="s">
        <v>13413</v>
      </c>
      <c r="M9727" s="548" t="s">
        <v>13758</v>
      </c>
      <c r="N9727" s="545" t="s">
        <v>13413</v>
      </c>
      <c r="O9727" s="545" t="s">
        <v>13413</v>
      </c>
      <c r="P9727" s="549">
        <v>7313</v>
      </c>
      <c r="Q9727" s="549">
        <v>1</v>
      </c>
      <c r="R9727" s="549">
        <v>92</v>
      </c>
      <c r="S9727" s="548">
        <v>1012</v>
      </c>
      <c r="T9727" s="548"/>
      <c r="U9727" s="99"/>
    </row>
    <row r="9728" spans="1:21" ht="19.5" customHeight="1">
      <c r="A9728" s="545">
        <v>104592</v>
      </c>
      <c r="B9728" s="545" t="s">
        <v>851</v>
      </c>
      <c r="C9728" s="545" t="s">
        <v>221</v>
      </c>
      <c r="D9728" s="546"/>
      <c r="E9728" s="171" t="str">
        <f t="shared" si="151"/>
        <v>1900</v>
      </c>
      <c r="F9728" s="547">
        <v>0</v>
      </c>
      <c r="G9728" s="548">
        <v>0</v>
      </c>
      <c r="H9728" s="547">
        <v>0</v>
      </c>
      <c r="I9728" s="545" t="s">
        <v>12688</v>
      </c>
      <c r="J9728" s="545"/>
      <c r="K9728" s="545" t="s">
        <v>19273</v>
      </c>
      <c r="L9728" s="545" t="s">
        <v>13413</v>
      </c>
      <c r="M9728" s="548" t="s">
        <v>13758</v>
      </c>
      <c r="N9728" s="545" t="s">
        <v>13413</v>
      </c>
      <c r="O9728" s="545" t="s">
        <v>13413</v>
      </c>
      <c r="P9728" s="549">
        <v>7314</v>
      </c>
      <c r="Q9728" s="549">
        <v>1</v>
      </c>
      <c r="R9728" s="549">
        <v>92</v>
      </c>
      <c r="S9728" s="548"/>
      <c r="T9728" s="548"/>
      <c r="U9728" s="99"/>
    </row>
    <row r="9729" spans="1:21" ht="19.5" customHeight="1">
      <c r="A9729" s="545">
        <v>104593</v>
      </c>
      <c r="B9729" s="545" t="s">
        <v>2767</v>
      </c>
      <c r="C9729" s="545" t="s">
        <v>209</v>
      </c>
      <c r="D9729" s="546"/>
      <c r="E9729" s="171" t="str">
        <f t="shared" si="151"/>
        <v>1900</v>
      </c>
      <c r="F9729" s="547">
        <v>0</v>
      </c>
      <c r="G9729" s="548">
        <v>0</v>
      </c>
      <c r="H9729" s="547">
        <v>0</v>
      </c>
      <c r="I9729" s="545" t="s">
        <v>12761</v>
      </c>
      <c r="J9729" s="545"/>
      <c r="K9729" s="545" t="s">
        <v>13413</v>
      </c>
      <c r="L9729" s="545" t="s">
        <v>19274</v>
      </c>
      <c r="M9729" s="548" t="s">
        <v>13758</v>
      </c>
      <c r="N9729" s="545" t="s">
        <v>13413</v>
      </c>
      <c r="O9729" s="545" t="s">
        <v>13413</v>
      </c>
      <c r="P9729" s="549">
        <v>7315</v>
      </c>
      <c r="Q9729" s="549">
        <v>1</v>
      </c>
      <c r="R9729" s="549">
        <v>142</v>
      </c>
      <c r="S9729" s="548"/>
      <c r="T9729" s="548"/>
      <c r="U9729" s="99"/>
    </row>
    <row r="9730" spans="1:21" ht="19.5" customHeight="1">
      <c r="A9730" s="545">
        <v>104594</v>
      </c>
      <c r="B9730" s="545" t="s">
        <v>792</v>
      </c>
      <c r="C9730" s="545" t="s">
        <v>209</v>
      </c>
      <c r="D9730" s="546"/>
      <c r="E9730" s="171" t="str">
        <f t="shared" si="151"/>
        <v>1900</v>
      </c>
      <c r="F9730" s="547">
        <v>0</v>
      </c>
      <c r="G9730" s="548">
        <v>0</v>
      </c>
      <c r="H9730" s="547">
        <v>0</v>
      </c>
      <c r="I9730" s="545" t="s">
        <v>12688</v>
      </c>
      <c r="J9730" s="545"/>
      <c r="K9730" s="545" t="s">
        <v>13413</v>
      </c>
      <c r="L9730" s="545" t="s">
        <v>13413</v>
      </c>
      <c r="M9730" s="548" t="s">
        <v>13758</v>
      </c>
      <c r="N9730" s="545" t="s">
        <v>13413</v>
      </c>
      <c r="O9730" s="545" t="s">
        <v>13413</v>
      </c>
      <c r="P9730" s="549">
        <v>7316</v>
      </c>
      <c r="Q9730" s="549">
        <v>1</v>
      </c>
      <c r="R9730" s="549">
        <v>92</v>
      </c>
      <c r="S9730" s="548"/>
      <c r="T9730" s="548"/>
      <c r="U9730" s="99"/>
    </row>
    <row r="9731" spans="1:21" ht="19.5" customHeight="1">
      <c r="A9731" s="545">
        <v>104595</v>
      </c>
      <c r="B9731" s="545" t="s">
        <v>3897</v>
      </c>
      <c r="C9731" s="545" t="s">
        <v>206</v>
      </c>
      <c r="D9731" s="546"/>
      <c r="E9731" s="171" t="str">
        <f t="shared" si="151"/>
        <v>1900</v>
      </c>
      <c r="F9731" s="547">
        <v>0</v>
      </c>
      <c r="G9731" s="548">
        <v>0</v>
      </c>
      <c r="H9731" s="547">
        <v>0</v>
      </c>
      <c r="I9731" s="545" t="s">
        <v>12987</v>
      </c>
      <c r="J9731" s="545"/>
      <c r="K9731" s="545" t="s">
        <v>13413</v>
      </c>
      <c r="L9731" s="545" t="s">
        <v>13413</v>
      </c>
      <c r="M9731" s="548" t="s">
        <v>13758</v>
      </c>
      <c r="N9731" s="545" t="s">
        <v>13413</v>
      </c>
      <c r="O9731" s="545" t="s">
        <v>13413</v>
      </c>
      <c r="P9731" s="549">
        <v>7317</v>
      </c>
      <c r="Q9731" s="549">
        <v>1</v>
      </c>
      <c r="R9731" s="549">
        <v>35</v>
      </c>
      <c r="S9731" s="548"/>
      <c r="T9731" s="548"/>
      <c r="U9731" s="99"/>
    </row>
    <row r="9732" spans="1:21" ht="19.5" customHeight="1">
      <c r="A9732" s="545">
        <v>104596</v>
      </c>
      <c r="B9732" s="545" t="s">
        <v>576</v>
      </c>
      <c r="C9732" s="545" t="s">
        <v>216</v>
      </c>
      <c r="D9732" s="546">
        <v>45708</v>
      </c>
      <c r="E9732" s="171" t="str">
        <f t="shared" ref="E9732:E9795" si="152">TEXT(D9732,"YYYY")</f>
        <v>2025</v>
      </c>
      <c r="F9732" s="547">
        <v>56046.39</v>
      </c>
      <c r="G9732" s="548">
        <v>0.19</v>
      </c>
      <c r="H9732" s="547">
        <v>47097.8</v>
      </c>
      <c r="I9732" s="545" t="s">
        <v>12674</v>
      </c>
      <c r="J9732" s="545" t="s">
        <v>13307</v>
      </c>
      <c r="K9732" s="545" t="s">
        <v>13413</v>
      </c>
      <c r="L9732" s="545" t="s">
        <v>13413</v>
      </c>
      <c r="M9732" s="548" t="s">
        <v>13758</v>
      </c>
      <c r="N9732" s="545" t="s">
        <v>13413</v>
      </c>
      <c r="O9732" s="545" t="s">
        <v>13413</v>
      </c>
      <c r="P9732" s="549">
        <v>7318</v>
      </c>
      <c r="Q9732" s="549">
        <v>1</v>
      </c>
      <c r="R9732" s="549">
        <v>5</v>
      </c>
      <c r="S9732" s="548">
        <v>2228</v>
      </c>
      <c r="T9732" s="548"/>
      <c r="U9732" s="99"/>
    </row>
    <row r="9733" spans="1:21" ht="19.5" customHeight="1">
      <c r="A9733" s="545">
        <v>104597</v>
      </c>
      <c r="B9733" s="545" t="s">
        <v>12494</v>
      </c>
      <c r="C9733" s="545" t="s">
        <v>206</v>
      </c>
      <c r="D9733" s="546">
        <v>46052</v>
      </c>
      <c r="E9733" s="171" t="str">
        <f t="shared" si="152"/>
        <v>2026</v>
      </c>
      <c r="F9733" s="547">
        <v>47523</v>
      </c>
      <c r="G9733" s="548">
        <v>0.19</v>
      </c>
      <c r="H9733" s="547">
        <v>39935.29</v>
      </c>
      <c r="I9733" s="545" t="s">
        <v>12969</v>
      </c>
      <c r="J9733" s="545" t="s">
        <v>13307</v>
      </c>
      <c r="K9733" s="545" t="s">
        <v>19275</v>
      </c>
      <c r="L9733" s="545" t="s">
        <v>13413</v>
      </c>
      <c r="M9733" s="548" t="s">
        <v>13758</v>
      </c>
      <c r="N9733" s="545" t="s">
        <v>13413</v>
      </c>
      <c r="O9733" s="545" t="s">
        <v>13413</v>
      </c>
      <c r="P9733" s="549">
        <v>7319</v>
      </c>
      <c r="Q9733" s="549">
        <v>1</v>
      </c>
      <c r="R9733" s="549">
        <v>30</v>
      </c>
      <c r="S9733" s="548">
        <v>2228</v>
      </c>
      <c r="T9733" s="548"/>
      <c r="U9733" s="99"/>
    </row>
    <row r="9734" spans="1:21" ht="19.5" customHeight="1">
      <c r="A9734" s="545">
        <v>104598</v>
      </c>
      <c r="B9734" s="545" t="s">
        <v>4228</v>
      </c>
      <c r="C9734" s="545" t="s">
        <v>209</v>
      </c>
      <c r="D9734" s="546"/>
      <c r="E9734" s="171" t="str">
        <f t="shared" si="152"/>
        <v>1900</v>
      </c>
      <c r="F9734" s="547">
        <v>0</v>
      </c>
      <c r="G9734" s="548">
        <v>0</v>
      </c>
      <c r="H9734" s="547">
        <v>0</v>
      </c>
      <c r="I9734" s="545" t="s">
        <v>12973</v>
      </c>
      <c r="J9734" s="545"/>
      <c r="K9734" s="545" t="s">
        <v>19276</v>
      </c>
      <c r="L9734" s="545" t="s">
        <v>13413</v>
      </c>
      <c r="M9734" s="548" t="s">
        <v>13758</v>
      </c>
      <c r="N9734" s="545" t="s">
        <v>22851</v>
      </c>
      <c r="O9734" s="545" t="s">
        <v>13413</v>
      </c>
      <c r="P9734" s="549">
        <v>7320</v>
      </c>
      <c r="Q9734" s="549">
        <v>1</v>
      </c>
      <c r="R9734" s="549">
        <v>59</v>
      </c>
      <c r="S9734" s="548"/>
      <c r="T9734" s="548">
        <v>1187</v>
      </c>
      <c r="U9734" s="99"/>
    </row>
    <row r="9735" spans="1:21" ht="19.5" customHeight="1">
      <c r="A9735" s="545">
        <v>104599</v>
      </c>
      <c r="B9735" s="545" t="s">
        <v>2214</v>
      </c>
      <c r="C9735" s="545" t="s">
        <v>216</v>
      </c>
      <c r="D9735" s="546">
        <v>46052</v>
      </c>
      <c r="E9735" s="171" t="str">
        <f t="shared" si="152"/>
        <v>2026</v>
      </c>
      <c r="F9735" s="547">
        <v>18675</v>
      </c>
      <c r="G9735" s="548">
        <v>0.19</v>
      </c>
      <c r="H9735" s="547">
        <v>15693.28</v>
      </c>
      <c r="I9735" s="545" t="s">
        <v>12715</v>
      </c>
      <c r="J9735" s="545" t="s">
        <v>13307</v>
      </c>
      <c r="K9735" s="545" t="s">
        <v>13413</v>
      </c>
      <c r="L9735" s="545" t="s">
        <v>13413</v>
      </c>
      <c r="M9735" s="548" t="s">
        <v>13758</v>
      </c>
      <c r="N9735" s="545" t="s">
        <v>13413</v>
      </c>
      <c r="O9735" s="545" t="s">
        <v>13413</v>
      </c>
      <c r="P9735" s="549">
        <v>7321</v>
      </c>
      <c r="Q9735" s="549">
        <v>1</v>
      </c>
      <c r="R9735" s="549">
        <v>129</v>
      </c>
      <c r="S9735" s="548">
        <v>2228</v>
      </c>
      <c r="T9735" s="548"/>
      <c r="U9735" s="99"/>
    </row>
    <row r="9736" spans="1:21" ht="19.5" customHeight="1">
      <c r="A9736" s="545">
        <v>104600</v>
      </c>
      <c r="B9736" s="545" t="s">
        <v>9957</v>
      </c>
      <c r="C9736" s="545" t="s">
        <v>216</v>
      </c>
      <c r="D9736" s="546"/>
      <c r="E9736" s="171" t="str">
        <f t="shared" si="152"/>
        <v>1900</v>
      </c>
      <c r="F9736" s="547">
        <v>0</v>
      </c>
      <c r="G9736" s="548">
        <v>0</v>
      </c>
      <c r="H9736" s="547">
        <v>0</v>
      </c>
      <c r="I9736" s="545" t="s">
        <v>12663</v>
      </c>
      <c r="J9736" s="545"/>
      <c r="K9736" s="545" t="s">
        <v>13413</v>
      </c>
      <c r="L9736" s="545" t="s">
        <v>13413</v>
      </c>
      <c r="M9736" s="548" t="s">
        <v>13758</v>
      </c>
      <c r="N9736" s="545" t="s">
        <v>13413</v>
      </c>
      <c r="O9736" s="545" t="s">
        <v>13413</v>
      </c>
      <c r="P9736" s="549">
        <v>7322</v>
      </c>
      <c r="Q9736" s="549">
        <v>1</v>
      </c>
      <c r="R9736" s="549">
        <v>21</v>
      </c>
      <c r="S9736" s="548"/>
      <c r="T9736" s="548"/>
      <c r="U9736" s="99"/>
    </row>
    <row r="9737" spans="1:21" ht="19.5" customHeight="1">
      <c r="A9737" s="545">
        <v>104601</v>
      </c>
      <c r="B9737" s="545" t="s">
        <v>9956</v>
      </c>
      <c r="C9737" s="545" t="s">
        <v>216</v>
      </c>
      <c r="D9737" s="546"/>
      <c r="E9737" s="171" t="str">
        <f t="shared" si="152"/>
        <v>1900</v>
      </c>
      <c r="F9737" s="547">
        <v>0</v>
      </c>
      <c r="G9737" s="548">
        <v>0</v>
      </c>
      <c r="H9737" s="547">
        <v>0</v>
      </c>
      <c r="I9737" s="545" t="s">
        <v>12735</v>
      </c>
      <c r="J9737" s="545"/>
      <c r="K9737" s="545" t="s">
        <v>19277</v>
      </c>
      <c r="L9737" s="545" t="s">
        <v>13413</v>
      </c>
      <c r="M9737" s="548" t="s">
        <v>13758</v>
      </c>
      <c r="N9737" s="545" t="s">
        <v>13413</v>
      </c>
      <c r="O9737" s="545" t="s">
        <v>13413</v>
      </c>
      <c r="P9737" s="549">
        <v>7323</v>
      </c>
      <c r="Q9737" s="549">
        <v>1</v>
      </c>
      <c r="R9737" s="549">
        <v>51</v>
      </c>
      <c r="S9737" s="548"/>
      <c r="T9737" s="548"/>
      <c r="U9737" s="99"/>
    </row>
    <row r="9738" spans="1:21" ht="19.5" customHeight="1">
      <c r="A9738" s="545">
        <v>104602</v>
      </c>
      <c r="B9738" s="545" t="s">
        <v>3179</v>
      </c>
      <c r="C9738" s="545" t="s">
        <v>216</v>
      </c>
      <c r="D9738" s="546"/>
      <c r="E9738" s="171" t="str">
        <f t="shared" si="152"/>
        <v>1900</v>
      </c>
      <c r="F9738" s="547">
        <v>0</v>
      </c>
      <c r="G9738" s="548">
        <v>0</v>
      </c>
      <c r="H9738" s="547">
        <v>0</v>
      </c>
      <c r="I9738" s="545" t="s">
        <v>12663</v>
      </c>
      <c r="J9738" s="545"/>
      <c r="K9738" s="545" t="s">
        <v>19278</v>
      </c>
      <c r="L9738" s="545" t="s">
        <v>13413</v>
      </c>
      <c r="M9738" s="548" t="s">
        <v>13758</v>
      </c>
      <c r="N9738" s="545" t="s">
        <v>13413</v>
      </c>
      <c r="O9738" s="545" t="s">
        <v>13413</v>
      </c>
      <c r="P9738" s="549">
        <v>7324</v>
      </c>
      <c r="Q9738" s="549">
        <v>1</v>
      </c>
      <c r="R9738" s="549">
        <v>21</v>
      </c>
      <c r="S9738" s="548"/>
      <c r="T9738" s="548"/>
      <c r="U9738" s="99"/>
    </row>
    <row r="9739" spans="1:21" ht="19.5" customHeight="1">
      <c r="A9739" s="545">
        <v>104603</v>
      </c>
      <c r="B9739" s="545" t="s">
        <v>6959</v>
      </c>
      <c r="C9739" s="545" t="s">
        <v>216</v>
      </c>
      <c r="D9739" s="546">
        <v>46052</v>
      </c>
      <c r="E9739" s="171" t="str">
        <f t="shared" si="152"/>
        <v>2026</v>
      </c>
      <c r="F9739" s="547">
        <v>80716</v>
      </c>
      <c r="G9739" s="548">
        <v>0.19</v>
      </c>
      <c r="H9739" s="547">
        <v>67828.570000000007</v>
      </c>
      <c r="I9739" s="545" t="s">
        <v>12663</v>
      </c>
      <c r="J9739" s="545" t="s">
        <v>13307</v>
      </c>
      <c r="K9739" s="545" t="s">
        <v>19279</v>
      </c>
      <c r="L9739" s="545" t="s">
        <v>13413</v>
      </c>
      <c r="M9739" s="548" t="s">
        <v>13758</v>
      </c>
      <c r="N9739" s="545" t="s">
        <v>13413</v>
      </c>
      <c r="O9739" s="545" t="s">
        <v>13413</v>
      </c>
      <c r="P9739" s="549">
        <v>7325</v>
      </c>
      <c r="Q9739" s="549">
        <v>1</v>
      </c>
      <c r="R9739" s="549">
        <v>21</v>
      </c>
      <c r="S9739" s="548">
        <v>2228</v>
      </c>
      <c r="T9739" s="548"/>
      <c r="U9739" s="99"/>
    </row>
    <row r="9740" spans="1:21" ht="19.5" customHeight="1">
      <c r="A9740" s="545">
        <v>104604</v>
      </c>
      <c r="B9740" s="545" t="s">
        <v>3213</v>
      </c>
      <c r="C9740" s="545" t="s">
        <v>216</v>
      </c>
      <c r="D9740" s="546">
        <v>45708</v>
      </c>
      <c r="E9740" s="171" t="str">
        <f t="shared" si="152"/>
        <v>2025</v>
      </c>
      <c r="F9740" s="547">
        <v>12657.15</v>
      </c>
      <c r="G9740" s="548">
        <v>0.19</v>
      </c>
      <c r="H9740" s="547">
        <v>10636.26</v>
      </c>
      <c r="I9740" s="545" t="s">
        <v>12663</v>
      </c>
      <c r="J9740" s="545" t="s">
        <v>13307</v>
      </c>
      <c r="K9740" s="545" t="s">
        <v>19280</v>
      </c>
      <c r="L9740" s="545" t="s">
        <v>13413</v>
      </c>
      <c r="M9740" s="548" t="s">
        <v>13758</v>
      </c>
      <c r="N9740" s="545" t="s">
        <v>13413</v>
      </c>
      <c r="O9740" s="545" t="s">
        <v>13413</v>
      </c>
      <c r="P9740" s="549">
        <v>7326</v>
      </c>
      <c r="Q9740" s="549">
        <v>1</v>
      </c>
      <c r="R9740" s="549">
        <v>21</v>
      </c>
      <c r="S9740" s="548">
        <v>2228</v>
      </c>
      <c r="T9740" s="548"/>
      <c r="U9740" s="99"/>
    </row>
    <row r="9741" spans="1:21" ht="19.5" customHeight="1">
      <c r="A9741" s="545">
        <v>104605</v>
      </c>
      <c r="B9741" s="545" t="s">
        <v>825</v>
      </c>
      <c r="C9741" s="545" t="s">
        <v>221</v>
      </c>
      <c r="D9741" s="546"/>
      <c r="E9741" s="171" t="str">
        <f t="shared" si="152"/>
        <v>1900</v>
      </c>
      <c r="F9741" s="547">
        <v>0</v>
      </c>
      <c r="G9741" s="548">
        <v>0</v>
      </c>
      <c r="H9741" s="547">
        <v>0</v>
      </c>
      <c r="I9741" s="545" t="s">
        <v>12684</v>
      </c>
      <c r="J9741" s="545"/>
      <c r="K9741" s="545" t="s">
        <v>13413</v>
      </c>
      <c r="L9741" s="545" t="s">
        <v>13413</v>
      </c>
      <c r="M9741" s="548" t="s">
        <v>13758</v>
      </c>
      <c r="N9741" s="545" t="s">
        <v>13413</v>
      </c>
      <c r="O9741" s="545" t="s">
        <v>13413</v>
      </c>
      <c r="P9741" s="549">
        <v>7327</v>
      </c>
      <c r="Q9741" s="549">
        <v>1</v>
      </c>
      <c r="R9741" s="549">
        <v>95</v>
      </c>
      <c r="S9741" s="548"/>
      <c r="T9741" s="548"/>
      <c r="U9741" s="99"/>
    </row>
    <row r="9742" spans="1:21" ht="19.5" customHeight="1">
      <c r="A9742" s="545">
        <v>104606</v>
      </c>
      <c r="B9742" s="545" t="s">
        <v>2924</v>
      </c>
      <c r="C9742" s="545" t="s">
        <v>786</v>
      </c>
      <c r="D9742" s="546"/>
      <c r="E9742" s="171" t="str">
        <f t="shared" si="152"/>
        <v>1900</v>
      </c>
      <c r="F9742" s="547">
        <v>0</v>
      </c>
      <c r="G9742" s="548">
        <v>0</v>
      </c>
      <c r="H9742" s="547">
        <v>0</v>
      </c>
      <c r="I9742" s="545" t="s">
        <v>12729</v>
      </c>
      <c r="J9742" s="545"/>
      <c r="K9742" s="545" t="s">
        <v>13413</v>
      </c>
      <c r="L9742" s="545" t="s">
        <v>13413</v>
      </c>
      <c r="M9742" s="548" t="s">
        <v>13758</v>
      </c>
      <c r="N9742" s="545" t="s">
        <v>13413</v>
      </c>
      <c r="O9742" s="545" t="s">
        <v>13413</v>
      </c>
      <c r="P9742" s="549">
        <v>7328</v>
      </c>
      <c r="Q9742" s="549">
        <v>1</v>
      </c>
      <c r="R9742" s="549">
        <v>149</v>
      </c>
      <c r="S9742" s="548"/>
      <c r="T9742" s="548"/>
      <c r="U9742" s="99"/>
    </row>
    <row r="9743" spans="1:21" ht="19.5" customHeight="1">
      <c r="A9743" s="545">
        <v>104607</v>
      </c>
      <c r="B9743" s="545" t="s">
        <v>9955</v>
      </c>
      <c r="C9743" s="545" t="s">
        <v>216</v>
      </c>
      <c r="D9743" s="546"/>
      <c r="E9743" s="171" t="str">
        <f t="shared" si="152"/>
        <v>1900</v>
      </c>
      <c r="F9743" s="547">
        <v>0</v>
      </c>
      <c r="G9743" s="548">
        <v>0</v>
      </c>
      <c r="H9743" s="547">
        <v>0</v>
      </c>
      <c r="I9743" s="545" t="s">
        <v>12661</v>
      </c>
      <c r="J9743" s="545"/>
      <c r="K9743" s="545" t="s">
        <v>13413</v>
      </c>
      <c r="L9743" s="545" t="s">
        <v>13413</v>
      </c>
      <c r="M9743" s="548" t="s">
        <v>13758</v>
      </c>
      <c r="N9743" s="545" t="s">
        <v>13413</v>
      </c>
      <c r="O9743" s="545" t="s">
        <v>13413</v>
      </c>
      <c r="P9743" s="549">
        <v>7329</v>
      </c>
      <c r="Q9743" s="549">
        <v>1</v>
      </c>
      <c r="R9743" s="549">
        <v>89</v>
      </c>
      <c r="S9743" s="548"/>
      <c r="T9743" s="548"/>
      <c r="U9743" s="99"/>
    </row>
    <row r="9744" spans="1:21" ht="19.5" customHeight="1">
      <c r="A9744" s="545">
        <v>104608</v>
      </c>
      <c r="B9744" s="545" t="s">
        <v>4231</v>
      </c>
      <c r="C9744" s="545" t="s">
        <v>4504</v>
      </c>
      <c r="D9744" s="546"/>
      <c r="E9744" s="171" t="str">
        <f t="shared" si="152"/>
        <v>1900</v>
      </c>
      <c r="F9744" s="547">
        <v>0</v>
      </c>
      <c r="G9744" s="548">
        <v>0</v>
      </c>
      <c r="H9744" s="547">
        <v>0</v>
      </c>
      <c r="I9744" s="545" t="s">
        <v>12700</v>
      </c>
      <c r="J9744" s="545"/>
      <c r="K9744" s="545" t="s">
        <v>13413</v>
      </c>
      <c r="L9744" s="545" t="s">
        <v>13413</v>
      </c>
      <c r="M9744" s="548" t="s">
        <v>13758</v>
      </c>
      <c r="N9744" s="545" t="s">
        <v>13413</v>
      </c>
      <c r="O9744" s="545" t="s">
        <v>13413</v>
      </c>
      <c r="P9744" s="549">
        <v>7330</v>
      </c>
      <c r="Q9744" s="549">
        <v>1</v>
      </c>
      <c r="R9744" s="549">
        <v>117</v>
      </c>
      <c r="S9744" s="548"/>
      <c r="T9744" s="548"/>
      <c r="U9744" s="99"/>
    </row>
    <row r="9745" spans="1:21" ht="19.5" customHeight="1">
      <c r="A9745" s="545">
        <v>104609</v>
      </c>
      <c r="B9745" s="545" t="s">
        <v>741</v>
      </c>
      <c r="C9745" s="545" t="s">
        <v>209</v>
      </c>
      <c r="D9745" s="546"/>
      <c r="E9745" s="171" t="str">
        <f t="shared" si="152"/>
        <v>1900</v>
      </c>
      <c r="F9745" s="547">
        <v>0</v>
      </c>
      <c r="G9745" s="548">
        <v>0</v>
      </c>
      <c r="H9745" s="547">
        <v>0</v>
      </c>
      <c r="I9745" s="545" t="s">
        <v>12740</v>
      </c>
      <c r="J9745" s="545"/>
      <c r="K9745" s="545" t="s">
        <v>13413</v>
      </c>
      <c r="L9745" s="545" t="s">
        <v>13413</v>
      </c>
      <c r="M9745" s="548" t="s">
        <v>13758</v>
      </c>
      <c r="N9745" s="545" t="s">
        <v>13413</v>
      </c>
      <c r="O9745" s="545" t="s">
        <v>13413</v>
      </c>
      <c r="P9745" s="549">
        <v>7331</v>
      </c>
      <c r="Q9745" s="549">
        <v>1</v>
      </c>
      <c r="R9745" s="549">
        <v>93</v>
      </c>
      <c r="S9745" s="548"/>
      <c r="T9745" s="548"/>
      <c r="U9745" s="99"/>
    </row>
    <row r="9746" spans="1:21" ht="19.5" customHeight="1">
      <c r="A9746" s="545">
        <v>104610</v>
      </c>
      <c r="B9746" s="545" t="s">
        <v>9954</v>
      </c>
      <c r="C9746" s="545" t="s">
        <v>209</v>
      </c>
      <c r="D9746" s="546"/>
      <c r="E9746" s="171" t="str">
        <f t="shared" si="152"/>
        <v>1900</v>
      </c>
      <c r="F9746" s="547">
        <v>0</v>
      </c>
      <c r="G9746" s="548">
        <v>0</v>
      </c>
      <c r="H9746" s="547">
        <v>0</v>
      </c>
      <c r="I9746" s="545" t="s">
        <v>12684</v>
      </c>
      <c r="J9746" s="545"/>
      <c r="K9746" s="545" t="s">
        <v>13413</v>
      </c>
      <c r="L9746" s="545" t="s">
        <v>13413</v>
      </c>
      <c r="M9746" s="548" t="s">
        <v>13758</v>
      </c>
      <c r="N9746" s="545" t="s">
        <v>13413</v>
      </c>
      <c r="O9746" s="545" t="s">
        <v>13413</v>
      </c>
      <c r="P9746" s="549">
        <v>7332</v>
      </c>
      <c r="Q9746" s="549">
        <v>1</v>
      </c>
      <c r="R9746" s="549">
        <v>95</v>
      </c>
      <c r="S9746" s="548"/>
      <c r="T9746" s="548"/>
      <c r="U9746" s="99"/>
    </row>
    <row r="9747" spans="1:21" ht="19.5" customHeight="1">
      <c r="A9747" s="545">
        <v>104611</v>
      </c>
      <c r="B9747" s="545" t="s">
        <v>2827</v>
      </c>
      <c r="C9747" s="545" t="s">
        <v>216</v>
      </c>
      <c r="D9747" s="546"/>
      <c r="E9747" s="171" t="str">
        <f t="shared" si="152"/>
        <v>1900</v>
      </c>
      <c r="F9747" s="547">
        <v>0</v>
      </c>
      <c r="G9747" s="548">
        <v>0</v>
      </c>
      <c r="H9747" s="547">
        <v>0</v>
      </c>
      <c r="I9747" s="545" t="s">
        <v>12727</v>
      </c>
      <c r="J9747" s="545"/>
      <c r="K9747" s="545" t="s">
        <v>19281</v>
      </c>
      <c r="L9747" s="545" t="s">
        <v>13413</v>
      </c>
      <c r="M9747" s="548" t="s">
        <v>13758</v>
      </c>
      <c r="N9747" s="545" t="s">
        <v>13413</v>
      </c>
      <c r="O9747" s="545" t="s">
        <v>13413</v>
      </c>
      <c r="P9747" s="549">
        <v>7333</v>
      </c>
      <c r="Q9747" s="549">
        <v>1</v>
      </c>
      <c r="R9747" s="549">
        <v>148</v>
      </c>
      <c r="S9747" s="548"/>
      <c r="T9747" s="548"/>
      <c r="U9747" s="99"/>
    </row>
    <row r="9748" spans="1:21" ht="19.5" customHeight="1">
      <c r="A9748" s="545">
        <v>104612</v>
      </c>
      <c r="B9748" s="545" t="s">
        <v>2828</v>
      </c>
      <c r="C9748" s="545" t="s">
        <v>216</v>
      </c>
      <c r="D9748" s="546"/>
      <c r="E9748" s="171" t="str">
        <f t="shared" si="152"/>
        <v>1900</v>
      </c>
      <c r="F9748" s="547">
        <v>0</v>
      </c>
      <c r="G9748" s="548">
        <v>0</v>
      </c>
      <c r="H9748" s="547">
        <v>0</v>
      </c>
      <c r="I9748" s="545" t="s">
        <v>12727</v>
      </c>
      <c r="J9748" s="545"/>
      <c r="K9748" s="545" t="s">
        <v>19282</v>
      </c>
      <c r="L9748" s="545" t="s">
        <v>13413</v>
      </c>
      <c r="M9748" s="548" t="s">
        <v>13758</v>
      </c>
      <c r="N9748" s="545" t="s">
        <v>13413</v>
      </c>
      <c r="O9748" s="545" t="s">
        <v>13413</v>
      </c>
      <c r="P9748" s="549">
        <v>7334</v>
      </c>
      <c r="Q9748" s="549">
        <v>1</v>
      </c>
      <c r="R9748" s="549">
        <v>148</v>
      </c>
      <c r="S9748" s="548"/>
      <c r="T9748" s="548"/>
      <c r="U9748" s="99"/>
    </row>
    <row r="9749" spans="1:21" ht="19.5" customHeight="1">
      <c r="A9749" s="545">
        <v>104613</v>
      </c>
      <c r="B9749" s="545" t="s">
        <v>2829</v>
      </c>
      <c r="C9749" s="545" t="s">
        <v>216</v>
      </c>
      <c r="D9749" s="546"/>
      <c r="E9749" s="171" t="str">
        <f t="shared" si="152"/>
        <v>1900</v>
      </c>
      <c r="F9749" s="547">
        <v>0</v>
      </c>
      <c r="G9749" s="548">
        <v>0</v>
      </c>
      <c r="H9749" s="547">
        <v>0</v>
      </c>
      <c r="I9749" s="545" t="s">
        <v>12727</v>
      </c>
      <c r="J9749" s="545"/>
      <c r="K9749" s="545" t="s">
        <v>19283</v>
      </c>
      <c r="L9749" s="545" t="s">
        <v>13413</v>
      </c>
      <c r="M9749" s="548" t="s">
        <v>13758</v>
      </c>
      <c r="N9749" s="545" t="s">
        <v>13413</v>
      </c>
      <c r="O9749" s="545" t="s">
        <v>13413</v>
      </c>
      <c r="P9749" s="549">
        <v>7335</v>
      </c>
      <c r="Q9749" s="549">
        <v>1</v>
      </c>
      <c r="R9749" s="549">
        <v>148</v>
      </c>
      <c r="S9749" s="548"/>
      <c r="T9749" s="548"/>
      <c r="U9749" s="99"/>
    </row>
    <row r="9750" spans="1:21" ht="19.5" customHeight="1">
      <c r="A9750" s="545">
        <v>104614</v>
      </c>
      <c r="B9750" s="545" t="s">
        <v>2830</v>
      </c>
      <c r="C9750" s="545" t="s">
        <v>216</v>
      </c>
      <c r="D9750" s="546"/>
      <c r="E9750" s="171" t="str">
        <f t="shared" si="152"/>
        <v>1900</v>
      </c>
      <c r="F9750" s="547">
        <v>0</v>
      </c>
      <c r="G9750" s="548">
        <v>0</v>
      </c>
      <c r="H9750" s="547">
        <v>0</v>
      </c>
      <c r="I9750" s="545" t="s">
        <v>12727</v>
      </c>
      <c r="J9750" s="545"/>
      <c r="K9750" s="545" t="s">
        <v>19284</v>
      </c>
      <c r="L9750" s="545" t="s">
        <v>13413</v>
      </c>
      <c r="M9750" s="548" t="s">
        <v>13758</v>
      </c>
      <c r="N9750" s="545" t="s">
        <v>13413</v>
      </c>
      <c r="O9750" s="545" t="s">
        <v>13413</v>
      </c>
      <c r="P9750" s="549">
        <v>7336</v>
      </c>
      <c r="Q9750" s="549">
        <v>1</v>
      </c>
      <c r="R9750" s="549">
        <v>148</v>
      </c>
      <c r="S9750" s="548"/>
      <c r="T9750" s="548"/>
      <c r="U9750" s="99"/>
    </row>
    <row r="9751" spans="1:21" ht="19.5" customHeight="1">
      <c r="A9751" s="545">
        <v>104615</v>
      </c>
      <c r="B9751" s="545" t="s">
        <v>2814</v>
      </c>
      <c r="C9751" s="545" t="s">
        <v>216</v>
      </c>
      <c r="D9751" s="546"/>
      <c r="E9751" s="171" t="str">
        <f t="shared" si="152"/>
        <v>1900</v>
      </c>
      <c r="F9751" s="547">
        <v>0</v>
      </c>
      <c r="G9751" s="548">
        <v>0</v>
      </c>
      <c r="H9751" s="547">
        <v>0</v>
      </c>
      <c r="I9751" s="545" t="s">
        <v>12727</v>
      </c>
      <c r="J9751" s="545"/>
      <c r="K9751" s="545" t="s">
        <v>19285</v>
      </c>
      <c r="L9751" s="545" t="s">
        <v>13413</v>
      </c>
      <c r="M9751" s="548" t="s">
        <v>13758</v>
      </c>
      <c r="N9751" s="545" t="s">
        <v>13413</v>
      </c>
      <c r="O9751" s="545" t="s">
        <v>13413</v>
      </c>
      <c r="P9751" s="549">
        <v>7337</v>
      </c>
      <c r="Q9751" s="549">
        <v>1</v>
      </c>
      <c r="R9751" s="549">
        <v>148</v>
      </c>
      <c r="S9751" s="548"/>
      <c r="T9751" s="548"/>
      <c r="U9751" s="99"/>
    </row>
    <row r="9752" spans="1:21" ht="19.5" customHeight="1">
      <c r="A9752" s="545">
        <v>104616</v>
      </c>
      <c r="B9752" s="545" t="s">
        <v>2856</v>
      </c>
      <c r="C9752" s="545" t="s">
        <v>216</v>
      </c>
      <c r="D9752" s="546"/>
      <c r="E9752" s="171" t="str">
        <f t="shared" si="152"/>
        <v>1900</v>
      </c>
      <c r="F9752" s="547">
        <v>0</v>
      </c>
      <c r="G9752" s="548">
        <v>0</v>
      </c>
      <c r="H9752" s="547">
        <v>0</v>
      </c>
      <c r="I9752" s="545" t="s">
        <v>12727</v>
      </c>
      <c r="J9752" s="545"/>
      <c r="K9752" s="545" t="s">
        <v>19286</v>
      </c>
      <c r="L9752" s="545" t="s">
        <v>13413</v>
      </c>
      <c r="M9752" s="548" t="s">
        <v>13758</v>
      </c>
      <c r="N9752" s="545" t="s">
        <v>13413</v>
      </c>
      <c r="O9752" s="545" t="s">
        <v>13413</v>
      </c>
      <c r="P9752" s="549">
        <v>7338</v>
      </c>
      <c r="Q9752" s="549">
        <v>1</v>
      </c>
      <c r="R9752" s="549">
        <v>148</v>
      </c>
      <c r="S9752" s="548"/>
      <c r="T9752" s="548"/>
      <c r="U9752" s="99"/>
    </row>
    <row r="9753" spans="1:21" ht="19.5" customHeight="1">
      <c r="A9753" s="545">
        <v>104617</v>
      </c>
      <c r="B9753" s="545" t="s">
        <v>9953</v>
      </c>
      <c r="C9753" s="545" t="s">
        <v>216</v>
      </c>
      <c r="D9753" s="546"/>
      <c r="E9753" s="171" t="str">
        <f t="shared" si="152"/>
        <v>1900</v>
      </c>
      <c r="F9753" s="547">
        <v>0</v>
      </c>
      <c r="G9753" s="548">
        <v>0</v>
      </c>
      <c r="H9753" s="547">
        <v>0</v>
      </c>
      <c r="I9753" s="545" t="s">
        <v>12738</v>
      </c>
      <c r="J9753" s="545"/>
      <c r="K9753" s="545" t="s">
        <v>13413</v>
      </c>
      <c r="L9753" s="545" t="s">
        <v>13413</v>
      </c>
      <c r="M9753" s="548" t="s">
        <v>13758</v>
      </c>
      <c r="N9753" s="545" t="s">
        <v>13413</v>
      </c>
      <c r="O9753" s="545" t="s">
        <v>13413</v>
      </c>
      <c r="P9753" s="549">
        <v>7339</v>
      </c>
      <c r="Q9753" s="549">
        <v>1</v>
      </c>
      <c r="R9753" s="549">
        <v>32</v>
      </c>
      <c r="S9753" s="548"/>
      <c r="T9753" s="548"/>
      <c r="U9753" s="99"/>
    </row>
    <row r="9754" spans="1:21" ht="19.5" customHeight="1">
      <c r="A9754" s="545">
        <v>104618</v>
      </c>
      <c r="B9754" s="545" t="s">
        <v>2862</v>
      </c>
      <c r="C9754" s="545" t="s">
        <v>216</v>
      </c>
      <c r="D9754" s="546"/>
      <c r="E9754" s="171" t="str">
        <f t="shared" si="152"/>
        <v>1900</v>
      </c>
      <c r="F9754" s="547">
        <v>0</v>
      </c>
      <c r="G9754" s="548">
        <v>0</v>
      </c>
      <c r="H9754" s="547">
        <v>0</v>
      </c>
      <c r="I9754" s="545" t="s">
        <v>12727</v>
      </c>
      <c r="J9754" s="545"/>
      <c r="K9754" s="545" t="s">
        <v>19287</v>
      </c>
      <c r="L9754" s="545" t="s">
        <v>13413</v>
      </c>
      <c r="M9754" s="548" t="s">
        <v>13758</v>
      </c>
      <c r="N9754" s="545" t="s">
        <v>13413</v>
      </c>
      <c r="O9754" s="545" t="s">
        <v>13413</v>
      </c>
      <c r="P9754" s="549">
        <v>7340</v>
      </c>
      <c r="Q9754" s="549">
        <v>1</v>
      </c>
      <c r="R9754" s="549">
        <v>148</v>
      </c>
      <c r="S9754" s="548"/>
      <c r="T9754" s="548"/>
      <c r="U9754" s="99"/>
    </row>
    <row r="9755" spans="1:21" ht="19.5" customHeight="1">
      <c r="A9755" s="545">
        <v>104619</v>
      </c>
      <c r="B9755" s="545" t="s">
        <v>2863</v>
      </c>
      <c r="C9755" s="545" t="s">
        <v>216</v>
      </c>
      <c r="D9755" s="546"/>
      <c r="E9755" s="171" t="str">
        <f t="shared" si="152"/>
        <v>1900</v>
      </c>
      <c r="F9755" s="547">
        <v>0</v>
      </c>
      <c r="G9755" s="548">
        <v>0</v>
      </c>
      <c r="H9755" s="547">
        <v>0</v>
      </c>
      <c r="I9755" s="545" t="s">
        <v>12727</v>
      </c>
      <c r="J9755" s="545"/>
      <c r="K9755" s="545" t="s">
        <v>19288</v>
      </c>
      <c r="L9755" s="545" t="s">
        <v>13413</v>
      </c>
      <c r="M9755" s="548" t="s">
        <v>13758</v>
      </c>
      <c r="N9755" s="545" t="s">
        <v>13413</v>
      </c>
      <c r="O9755" s="545" t="s">
        <v>13413</v>
      </c>
      <c r="P9755" s="549">
        <v>7341</v>
      </c>
      <c r="Q9755" s="549">
        <v>1</v>
      </c>
      <c r="R9755" s="549">
        <v>148</v>
      </c>
      <c r="S9755" s="548"/>
      <c r="T9755" s="548"/>
      <c r="U9755" s="99"/>
    </row>
    <row r="9756" spans="1:21" ht="19.5" customHeight="1">
      <c r="A9756" s="545">
        <v>104620</v>
      </c>
      <c r="B9756" s="545" t="s">
        <v>1371</v>
      </c>
      <c r="C9756" s="545" t="s">
        <v>209</v>
      </c>
      <c r="D9756" s="546"/>
      <c r="E9756" s="171" t="str">
        <f t="shared" si="152"/>
        <v>1900</v>
      </c>
      <c r="F9756" s="547">
        <v>0</v>
      </c>
      <c r="G9756" s="548">
        <v>0</v>
      </c>
      <c r="H9756" s="547">
        <v>0</v>
      </c>
      <c r="I9756" s="545" t="s">
        <v>12659</v>
      </c>
      <c r="J9756" s="545"/>
      <c r="K9756" s="545" t="s">
        <v>13413</v>
      </c>
      <c r="L9756" s="545" t="s">
        <v>13413</v>
      </c>
      <c r="M9756" s="548" t="s">
        <v>13758</v>
      </c>
      <c r="N9756" s="545" t="s">
        <v>13413</v>
      </c>
      <c r="O9756" s="545" t="s">
        <v>13413</v>
      </c>
      <c r="P9756" s="549">
        <v>7342</v>
      </c>
      <c r="Q9756" s="549">
        <v>1</v>
      </c>
      <c r="R9756" s="549">
        <v>116</v>
      </c>
      <c r="S9756" s="548"/>
      <c r="T9756" s="548"/>
      <c r="U9756" s="99"/>
    </row>
    <row r="9757" spans="1:21" ht="19.5" customHeight="1">
      <c r="A9757" s="545">
        <v>104621</v>
      </c>
      <c r="B9757" s="545" t="s">
        <v>2864</v>
      </c>
      <c r="C9757" s="545" t="s">
        <v>216</v>
      </c>
      <c r="D9757" s="546"/>
      <c r="E9757" s="171" t="str">
        <f t="shared" si="152"/>
        <v>1900</v>
      </c>
      <c r="F9757" s="547">
        <v>0</v>
      </c>
      <c r="G9757" s="548">
        <v>0</v>
      </c>
      <c r="H9757" s="547">
        <v>0</v>
      </c>
      <c r="I9757" s="545" t="s">
        <v>12727</v>
      </c>
      <c r="J9757" s="545"/>
      <c r="K9757" s="545" t="s">
        <v>19289</v>
      </c>
      <c r="L9757" s="545" t="s">
        <v>13413</v>
      </c>
      <c r="M9757" s="548" t="s">
        <v>13758</v>
      </c>
      <c r="N9757" s="545" t="s">
        <v>13413</v>
      </c>
      <c r="O9757" s="545" t="s">
        <v>13413</v>
      </c>
      <c r="P9757" s="549">
        <v>7343</v>
      </c>
      <c r="Q9757" s="549">
        <v>1</v>
      </c>
      <c r="R9757" s="549">
        <v>148</v>
      </c>
      <c r="S9757" s="548"/>
      <c r="T9757" s="548"/>
      <c r="U9757" s="99"/>
    </row>
    <row r="9758" spans="1:21" ht="19.5" customHeight="1">
      <c r="A9758" s="545">
        <v>104622</v>
      </c>
      <c r="B9758" s="545" t="s">
        <v>2865</v>
      </c>
      <c r="C9758" s="545" t="s">
        <v>216</v>
      </c>
      <c r="D9758" s="546"/>
      <c r="E9758" s="171" t="str">
        <f t="shared" si="152"/>
        <v>1900</v>
      </c>
      <c r="F9758" s="547">
        <v>0</v>
      </c>
      <c r="G9758" s="548">
        <v>0</v>
      </c>
      <c r="H9758" s="547">
        <v>0</v>
      </c>
      <c r="I9758" s="545" t="s">
        <v>12727</v>
      </c>
      <c r="J9758" s="545"/>
      <c r="K9758" s="545" t="s">
        <v>19290</v>
      </c>
      <c r="L9758" s="545" t="s">
        <v>13413</v>
      </c>
      <c r="M9758" s="548" t="s">
        <v>13758</v>
      </c>
      <c r="N9758" s="545" t="s">
        <v>13413</v>
      </c>
      <c r="O9758" s="545" t="s">
        <v>13413</v>
      </c>
      <c r="P9758" s="549">
        <v>7344</v>
      </c>
      <c r="Q9758" s="549">
        <v>1</v>
      </c>
      <c r="R9758" s="549">
        <v>148</v>
      </c>
      <c r="S9758" s="548"/>
      <c r="T9758" s="548"/>
      <c r="U9758" s="99"/>
    </row>
    <row r="9759" spans="1:21" ht="19.5" customHeight="1">
      <c r="A9759" s="545">
        <v>104623</v>
      </c>
      <c r="B9759" s="545" t="s">
        <v>2866</v>
      </c>
      <c r="C9759" s="545" t="s">
        <v>216</v>
      </c>
      <c r="D9759" s="546"/>
      <c r="E9759" s="171" t="str">
        <f t="shared" si="152"/>
        <v>1900</v>
      </c>
      <c r="F9759" s="547">
        <v>0</v>
      </c>
      <c r="G9759" s="548">
        <v>0</v>
      </c>
      <c r="H9759" s="547">
        <v>0</v>
      </c>
      <c r="I9759" s="545" t="s">
        <v>12727</v>
      </c>
      <c r="J9759" s="545"/>
      <c r="K9759" s="545" t="s">
        <v>19291</v>
      </c>
      <c r="L9759" s="545" t="s">
        <v>13413</v>
      </c>
      <c r="M9759" s="548" t="s">
        <v>13758</v>
      </c>
      <c r="N9759" s="545" t="s">
        <v>13413</v>
      </c>
      <c r="O9759" s="545" t="s">
        <v>13413</v>
      </c>
      <c r="P9759" s="549">
        <v>7345</v>
      </c>
      <c r="Q9759" s="549">
        <v>1</v>
      </c>
      <c r="R9759" s="549">
        <v>148</v>
      </c>
      <c r="S9759" s="548"/>
      <c r="T9759" s="548"/>
      <c r="U9759" s="99"/>
    </row>
    <row r="9760" spans="1:21" ht="19.5" customHeight="1">
      <c r="A9760" s="545">
        <v>104624</v>
      </c>
      <c r="B9760" s="545" t="s">
        <v>4217</v>
      </c>
      <c r="C9760" s="545" t="s">
        <v>221</v>
      </c>
      <c r="D9760" s="546"/>
      <c r="E9760" s="171" t="str">
        <f t="shared" si="152"/>
        <v>1900</v>
      </c>
      <c r="F9760" s="547">
        <v>0</v>
      </c>
      <c r="G9760" s="548">
        <v>0</v>
      </c>
      <c r="H9760" s="547">
        <v>0</v>
      </c>
      <c r="I9760" s="545" t="s">
        <v>12973</v>
      </c>
      <c r="J9760" s="545"/>
      <c r="K9760" s="545" t="s">
        <v>13413</v>
      </c>
      <c r="L9760" s="545" t="s">
        <v>13413</v>
      </c>
      <c r="M9760" s="548" t="s">
        <v>13758</v>
      </c>
      <c r="N9760" s="545" t="s">
        <v>13413</v>
      </c>
      <c r="O9760" s="545" t="s">
        <v>13413</v>
      </c>
      <c r="P9760" s="549">
        <v>7346</v>
      </c>
      <c r="Q9760" s="549">
        <v>1</v>
      </c>
      <c r="R9760" s="549">
        <v>59</v>
      </c>
      <c r="S9760" s="548"/>
      <c r="T9760" s="548"/>
      <c r="U9760" s="99"/>
    </row>
    <row r="9761" spans="1:21" ht="19.5" customHeight="1">
      <c r="A9761" s="545">
        <v>104625</v>
      </c>
      <c r="B9761" s="545" t="s">
        <v>9952</v>
      </c>
      <c r="C9761" s="545" t="s">
        <v>216</v>
      </c>
      <c r="D9761" s="546"/>
      <c r="E9761" s="171" t="str">
        <f t="shared" si="152"/>
        <v>1900</v>
      </c>
      <c r="F9761" s="547">
        <v>0</v>
      </c>
      <c r="G9761" s="548">
        <v>0</v>
      </c>
      <c r="H9761" s="547">
        <v>0</v>
      </c>
      <c r="I9761" s="545" t="s">
        <v>12727</v>
      </c>
      <c r="J9761" s="545"/>
      <c r="K9761" s="545" t="s">
        <v>19292</v>
      </c>
      <c r="L9761" s="545" t="s">
        <v>13413</v>
      </c>
      <c r="M9761" s="548" t="s">
        <v>13758</v>
      </c>
      <c r="N9761" s="545" t="s">
        <v>13413</v>
      </c>
      <c r="O9761" s="545" t="s">
        <v>13413</v>
      </c>
      <c r="P9761" s="549">
        <v>7347</v>
      </c>
      <c r="Q9761" s="549">
        <v>1</v>
      </c>
      <c r="R9761" s="549">
        <v>148</v>
      </c>
      <c r="S9761" s="548"/>
      <c r="T9761" s="548"/>
      <c r="U9761" s="99"/>
    </row>
    <row r="9762" spans="1:21" ht="19.5" customHeight="1">
      <c r="A9762" s="545">
        <v>104626</v>
      </c>
      <c r="B9762" s="545" t="s">
        <v>2867</v>
      </c>
      <c r="C9762" s="545" t="s">
        <v>216</v>
      </c>
      <c r="D9762" s="546"/>
      <c r="E9762" s="171" t="str">
        <f t="shared" si="152"/>
        <v>1900</v>
      </c>
      <c r="F9762" s="547">
        <v>0</v>
      </c>
      <c r="G9762" s="548">
        <v>0</v>
      </c>
      <c r="H9762" s="547">
        <v>0</v>
      </c>
      <c r="I9762" s="545" t="s">
        <v>12727</v>
      </c>
      <c r="J9762" s="545"/>
      <c r="K9762" s="545" t="s">
        <v>19293</v>
      </c>
      <c r="L9762" s="545" t="s">
        <v>13413</v>
      </c>
      <c r="M9762" s="548" t="s">
        <v>13758</v>
      </c>
      <c r="N9762" s="545" t="s">
        <v>13413</v>
      </c>
      <c r="O9762" s="545" t="s">
        <v>13413</v>
      </c>
      <c r="P9762" s="549">
        <v>7348</v>
      </c>
      <c r="Q9762" s="549">
        <v>1</v>
      </c>
      <c r="R9762" s="549">
        <v>148</v>
      </c>
      <c r="S9762" s="548"/>
      <c r="T9762" s="548"/>
      <c r="U9762" s="99"/>
    </row>
    <row r="9763" spans="1:21" ht="19.5" customHeight="1">
      <c r="A9763" s="545">
        <v>104627</v>
      </c>
      <c r="B9763" s="545" t="s">
        <v>2868</v>
      </c>
      <c r="C9763" s="545" t="s">
        <v>216</v>
      </c>
      <c r="D9763" s="546"/>
      <c r="E9763" s="171" t="str">
        <f t="shared" si="152"/>
        <v>1900</v>
      </c>
      <c r="F9763" s="547">
        <v>0</v>
      </c>
      <c r="G9763" s="548">
        <v>0</v>
      </c>
      <c r="H9763" s="547">
        <v>0</v>
      </c>
      <c r="I9763" s="545" t="s">
        <v>12727</v>
      </c>
      <c r="J9763" s="545"/>
      <c r="K9763" s="545" t="s">
        <v>19294</v>
      </c>
      <c r="L9763" s="545" t="s">
        <v>13413</v>
      </c>
      <c r="M9763" s="548" t="s">
        <v>13758</v>
      </c>
      <c r="N9763" s="545" t="s">
        <v>13413</v>
      </c>
      <c r="O9763" s="545" t="s">
        <v>13413</v>
      </c>
      <c r="P9763" s="549">
        <v>7349</v>
      </c>
      <c r="Q9763" s="549">
        <v>1</v>
      </c>
      <c r="R9763" s="549">
        <v>148</v>
      </c>
      <c r="S9763" s="548"/>
      <c r="T9763" s="548"/>
      <c r="U9763" s="99"/>
    </row>
    <row r="9764" spans="1:21" ht="19.5" customHeight="1">
      <c r="A9764" s="545">
        <v>104628</v>
      </c>
      <c r="B9764" s="545" t="s">
        <v>2858</v>
      </c>
      <c r="C9764" s="545" t="s">
        <v>216</v>
      </c>
      <c r="D9764" s="546"/>
      <c r="E9764" s="171" t="str">
        <f t="shared" si="152"/>
        <v>1900</v>
      </c>
      <c r="F9764" s="547">
        <v>0</v>
      </c>
      <c r="G9764" s="548">
        <v>0</v>
      </c>
      <c r="H9764" s="547">
        <v>0</v>
      </c>
      <c r="I9764" s="545" t="s">
        <v>12727</v>
      </c>
      <c r="J9764" s="545"/>
      <c r="K9764" s="545" t="s">
        <v>19295</v>
      </c>
      <c r="L9764" s="545" t="s">
        <v>13413</v>
      </c>
      <c r="M9764" s="548" t="s">
        <v>13758</v>
      </c>
      <c r="N9764" s="545" t="s">
        <v>13413</v>
      </c>
      <c r="O9764" s="545" t="s">
        <v>13413</v>
      </c>
      <c r="P9764" s="549">
        <v>7350</v>
      </c>
      <c r="Q9764" s="549">
        <v>1</v>
      </c>
      <c r="R9764" s="549">
        <v>148</v>
      </c>
      <c r="S9764" s="548"/>
      <c r="T9764" s="548"/>
      <c r="U9764" s="99"/>
    </row>
    <row r="9765" spans="1:21" ht="19.5" customHeight="1">
      <c r="A9765" s="545">
        <v>104629</v>
      </c>
      <c r="B9765" s="545" t="s">
        <v>2857</v>
      </c>
      <c r="C9765" s="545" t="s">
        <v>216</v>
      </c>
      <c r="D9765" s="546"/>
      <c r="E9765" s="171" t="str">
        <f t="shared" si="152"/>
        <v>1900</v>
      </c>
      <c r="F9765" s="547">
        <v>0</v>
      </c>
      <c r="G9765" s="548">
        <v>0</v>
      </c>
      <c r="H9765" s="547">
        <v>0</v>
      </c>
      <c r="I9765" s="545" t="s">
        <v>12727</v>
      </c>
      <c r="J9765" s="545"/>
      <c r="K9765" s="545" t="s">
        <v>19296</v>
      </c>
      <c r="L9765" s="545" t="s">
        <v>13413</v>
      </c>
      <c r="M9765" s="548" t="s">
        <v>13758</v>
      </c>
      <c r="N9765" s="545" t="s">
        <v>13413</v>
      </c>
      <c r="O9765" s="545" t="s">
        <v>13413</v>
      </c>
      <c r="P9765" s="549">
        <v>7351</v>
      </c>
      <c r="Q9765" s="549">
        <v>1</v>
      </c>
      <c r="R9765" s="549">
        <v>148</v>
      </c>
      <c r="S9765" s="548"/>
      <c r="T9765" s="548"/>
      <c r="U9765" s="99"/>
    </row>
    <row r="9766" spans="1:21" ht="19.5" customHeight="1">
      <c r="A9766" s="545">
        <v>104630</v>
      </c>
      <c r="B9766" s="545" t="s">
        <v>2859</v>
      </c>
      <c r="C9766" s="545" t="s">
        <v>216</v>
      </c>
      <c r="D9766" s="546"/>
      <c r="E9766" s="171" t="str">
        <f t="shared" si="152"/>
        <v>1900</v>
      </c>
      <c r="F9766" s="547">
        <v>0</v>
      </c>
      <c r="G9766" s="548">
        <v>0</v>
      </c>
      <c r="H9766" s="547">
        <v>0</v>
      </c>
      <c r="I9766" s="545" t="s">
        <v>12727</v>
      </c>
      <c r="J9766" s="545"/>
      <c r="K9766" s="545" t="s">
        <v>19297</v>
      </c>
      <c r="L9766" s="545" t="s">
        <v>13413</v>
      </c>
      <c r="M9766" s="548" t="s">
        <v>13758</v>
      </c>
      <c r="N9766" s="545" t="s">
        <v>13413</v>
      </c>
      <c r="O9766" s="545" t="s">
        <v>13413</v>
      </c>
      <c r="P9766" s="549">
        <v>7352</v>
      </c>
      <c r="Q9766" s="549">
        <v>1</v>
      </c>
      <c r="R9766" s="549">
        <v>148</v>
      </c>
      <c r="S9766" s="548"/>
      <c r="T9766" s="548"/>
      <c r="U9766" s="99"/>
    </row>
    <row r="9767" spans="1:21" ht="19.5" customHeight="1">
      <c r="A9767" s="545">
        <v>104631</v>
      </c>
      <c r="B9767" s="545" t="s">
        <v>8316</v>
      </c>
      <c r="C9767" s="545" t="s">
        <v>216</v>
      </c>
      <c r="D9767" s="546">
        <v>46052</v>
      </c>
      <c r="E9767" s="171" t="str">
        <f t="shared" si="152"/>
        <v>2026</v>
      </c>
      <c r="F9767" s="547">
        <v>4346052</v>
      </c>
      <c r="G9767" s="548">
        <v>0.19</v>
      </c>
      <c r="H9767" s="547">
        <v>3652144.54</v>
      </c>
      <c r="I9767" s="545" t="s">
        <v>12647</v>
      </c>
      <c r="J9767" s="545" t="s">
        <v>13307</v>
      </c>
      <c r="K9767" s="545" t="s">
        <v>19298</v>
      </c>
      <c r="L9767" s="545" t="s">
        <v>13413</v>
      </c>
      <c r="M9767" s="548" t="s">
        <v>13758</v>
      </c>
      <c r="N9767" s="545" t="s">
        <v>13413</v>
      </c>
      <c r="O9767" s="545" t="s">
        <v>13413</v>
      </c>
      <c r="P9767" s="549">
        <v>7353</v>
      </c>
      <c r="Q9767" s="549">
        <v>1</v>
      </c>
      <c r="R9767" s="549">
        <v>26</v>
      </c>
      <c r="S9767" s="548">
        <v>2228</v>
      </c>
      <c r="T9767" s="548"/>
      <c r="U9767" s="99"/>
    </row>
    <row r="9768" spans="1:21" ht="19.5" customHeight="1">
      <c r="A9768" s="545">
        <v>104632</v>
      </c>
      <c r="B9768" s="545" t="s">
        <v>2860</v>
      </c>
      <c r="C9768" s="545" t="s">
        <v>216</v>
      </c>
      <c r="D9768" s="546"/>
      <c r="E9768" s="171" t="str">
        <f t="shared" si="152"/>
        <v>1900</v>
      </c>
      <c r="F9768" s="547">
        <v>0</v>
      </c>
      <c r="G9768" s="548">
        <v>0</v>
      </c>
      <c r="H9768" s="547">
        <v>0</v>
      </c>
      <c r="I9768" s="545" t="s">
        <v>12727</v>
      </c>
      <c r="J9768" s="545"/>
      <c r="K9768" s="545" t="s">
        <v>19299</v>
      </c>
      <c r="L9768" s="545" t="s">
        <v>13413</v>
      </c>
      <c r="M9768" s="548" t="s">
        <v>13758</v>
      </c>
      <c r="N9768" s="545" t="s">
        <v>13413</v>
      </c>
      <c r="O9768" s="545" t="s">
        <v>13413</v>
      </c>
      <c r="P9768" s="549">
        <v>7354</v>
      </c>
      <c r="Q9768" s="549">
        <v>1</v>
      </c>
      <c r="R9768" s="549">
        <v>148</v>
      </c>
      <c r="S9768" s="548"/>
      <c r="T9768" s="548"/>
      <c r="U9768" s="99"/>
    </row>
    <row r="9769" spans="1:21" ht="19.5" customHeight="1">
      <c r="A9769" s="545">
        <v>104633</v>
      </c>
      <c r="B9769" s="545" t="s">
        <v>3537</v>
      </c>
      <c r="C9769" s="545" t="s">
        <v>216</v>
      </c>
      <c r="D9769" s="546"/>
      <c r="E9769" s="171" t="str">
        <f t="shared" si="152"/>
        <v>1900</v>
      </c>
      <c r="F9769" s="547">
        <v>0</v>
      </c>
      <c r="G9769" s="548">
        <v>0</v>
      </c>
      <c r="H9769" s="547">
        <v>0</v>
      </c>
      <c r="I9769" s="545" t="s">
        <v>12647</v>
      </c>
      <c r="J9769" s="545"/>
      <c r="K9769" s="545" t="s">
        <v>13413</v>
      </c>
      <c r="L9769" s="545" t="s">
        <v>13413</v>
      </c>
      <c r="M9769" s="548" t="s">
        <v>13758</v>
      </c>
      <c r="N9769" s="545" t="s">
        <v>13413</v>
      </c>
      <c r="O9769" s="545" t="s">
        <v>13413</v>
      </c>
      <c r="P9769" s="549">
        <v>7355</v>
      </c>
      <c r="Q9769" s="549">
        <v>1</v>
      </c>
      <c r="R9769" s="549">
        <v>26</v>
      </c>
      <c r="S9769" s="548"/>
      <c r="T9769" s="548"/>
      <c r="U9769" s="99"/>
    </row>
    <row r="9770" spans="1:21" ht="19.5" customHeight="1">
      <c r="A9770" s="545">
        <v>104634</v>
      </c>
      <c r="B9770" s="545" t="s">
        <v>2861</v>
      </c>
      <c r="C9770" s="545" t="s">
        <v>216</v>
      </c>
      <c r="D9770" s="546"/>
      <c r="E9770" s="171" t="str">
        <f t="shared" si="152"/>
        <v>1900</v>
      </c>
      <c r="F9770" s="547">
        <v>0</v>
      </c>
      <c r="G9770" s="548">
        <v>0</v>
      </c>
      <c r="H9770" s="547">
        <v>0</v>
      </c>
      <c r="I9770" s="545" t="s">
        <v>12727</v>
      </c>
      <c r="J9770" s="545"/>
      <c r="K9770" s="545" t="s">
        <v>19300</v>
      </c>
      <c r="L9770" s="545" t="s">
        <v>13413</v>
      </c>
      <c r="M9770" s="548" t="s">
        <v>13758</v>
      </c>
      <c r="N9770" s="545" t="s">
        <v>13413</v>
      </c>
      <c r="O9770" s="545" t="s">
        <v>13413</v>
      </c>
      <c r="P9770" s="549">
        <v>7356</v>
      </c>
      <c r="Q9770" s="549">
        <v>1</v>
      </c>
      <c r="R9770" s="549">
        <v>148</v>
      </c>
      <c r="S9770" s="548"/>
      <c r="T9770" s="548"/>
      <c r="U9770" s="99"/>
    </row>
    <row r="9771" spans="1:21" ht="19.5" customHeight="1">
      <c r="A9771" s="545">
        <v>104635</v>
      </c>
      <c r="B9771" s="545" t="s">
        <v>2874</v>
      </c>
      <c r="C9771" s="545" t="s">
        <v>216</v>
      </c>
      <c r="D9771" s="546"/>
      <c r="E9771" s="171" t="str">
        <f t="shared" si="152"/>
        <v>1900</v>
      </c>
      <c r="F9771" s="547">
        <v>0</v>
      </c>
      <c r="G9771" s="548">
        <v>0</v>
      </c>
      <c r="H9771" s="547">
        <v>0</v>
      </c>
      <c r="I9771" s="545" t="s">
        <v>12727</v>
      </c>
      <c r="J9771" s="545"/>
      <c r="K9771" s="545" t="s">
        <v>19301</v>
      </c>
      <c r="L9771" s="545" t="s">
        <v>13413</v>
      </c>
      <c r="M9771" s="548" t="s">
        <v>13758</v>
      </c>
      <c r="N9771" s="545" t="s">
        <v>13413</v>
      </c>
      <c r="O9771" s="545" t="s">
        <v>13413</v>
      </c>
      <c r="P9771" s="549">
        <v>7357</v>
      </c>
      <c r="Q9771" s="549">
        <v>1</v>
      </c>
      <c r="R9771" s="549">
        <v>148</v>
      </c>
      <c r="S9771" s="548"/>
      <c r="T9771" s="548"/>
      <c r="U9771" s="99"/>
    </row>
    <row r="9772" spans="1:21" ht="19.5" customHeight="1">
      <c r="A9772" s="545">
        <v>104636</v>
      </c>
      <c r="B9772" s="545" t="s">
        <v>9951</v>
      </c>
      <c r="C9772" s="545" t="s">
        <v>216</v>
      </c>
      <c r="D9772" s="546"/>
      <c r="E9772" s="171" t="str">
        <f t="shared" si="152"/>
        <v>1900</v>
      </c>
      <c r="F9772" s="547">
        <v>0</v>
      </c>
      <c r="G9772" s="548">
        <v>0</v>
      </c>
      <c r="H9772" s="547">
        <v>0</v>
      </c>
      <c r="I9772" s="545" t="s">
        <v>12727</v>
      </c>
      <c r="J9772" s="545"/>
      <c r="K9772" s="545" t="s">
        <v>19302</v>
      </c>
      <c r="L9772" s="545" t="s">
        <v>13413</v>
      </c>
      <c r="M9772" s="548" t="s">
        <v>13758</v>
      </c>
      <c r="N9772" s="545" t="s">
        <v>13413</v>
      </c>
      <c r="O9772" s="545" t="s">
        <v>13413</v>
      </c>
      <c r="P9772" s="549">
        <v>7358</v>
      </c>
      <c r="Q9772" s="549">
        <v>1</v>
      </c>
      <c r="R9772" s="549">
        <v>148</v>
      </c>
      <c r="S9772" s="548"/>
      <c r="T9772" s="548"/>
      <c r="U9772" s="99"/>
    </row>
    <row r="9773" spans="1:21" ht="19.5" customHeight="1">
      <c r="A9773" s="545">
        <v>104637</v>
      </c>
      <c r="B9773" s="545" t="s">
        <v>2875</v>
      </c>
      <c r="C9773" s="545" t="s">
        <v>216</v>
      </c>
      <c r="D9773" s="546"/>
      <c r="E9773" s="171" t="str">
        <f t="shared" si="152"/>
        <v>1900</v>
      </c>
      <c r="F9773" s="547">
        <v>0</v>
      </c>
      <c r="G9773" s="548">
        <v>0</v>
      </c>
      <c r="H9773" s="547">
        <v>0</v>
      </c>
      <c r="I9773" s="545" t="s">
        <v>12727</v>
      </c>
      <c r="J9773" s="545"/>
      <c r="K9773" s="545" t="s">
        <v>19303</v>
      </c>
      <c r="L9773" s="545" t="s">
        <v>13413</v>
      </c>
      <c r="M9773" s="548" t="s">
        <v>13758</v>
      </c>
      <c r="N9773" s="545" t="s">
        <v>13413</v>
      </c>
      <c r="O9773" s="545" t="s">
        <v>13413</v>
      </c>
      <c r="P9773" s="549">
        <v>7359</v>
      </c>
      <c r="Q9773" s="549">
        <v>1</v>
      </c>
      <c r="R9773" s="549">
        <v>148</v>
      </c>
      <c r="S9773" s="548"/>
      <c r="T9773" s="548"/>
      <c r="U9773" s="99"/>
    </row>
    <row r="9774" spans="1:21" ht="19.5" customHeight="1">
      <c r="A9774" s="545">
        <v>104638</v>
      </c>
      <c r="B9774" s="545" t="s">
        <v>3664</v>
      </c>
      <c r="C9774" s="545" t="s">
        <v>216</v>
      </c>
      <c r="D9774" s="546"/>
      <c r="E9774" s="171" t="str">
        <f t="shared" si="152"/>
        <v>1900</v>
      </c>
      <c r="F9774" s="547">
        <v>0</v>
      </c>
      <c r="G9774" s="548">
        <v>0</v>
      </c>
      <c r="H9774" s="547">
        <v>0</v>
      </c>
      <c r="I9774" s="545" t="s">
        <v>12758</v>
      </c>
      <c r="J9774" s="545"/>
      <c r="K9774" s="545" t="s">
        <v>13413</v>
      </c>
      <c r="L9774" s="545" t="s">
        <v>13413</v>
      </c>
      <c r="M9774" s="548" t="s">
        <v>13758</v>
      </c>
      <c r="N9774" s="545" t="s">
        <v>13413</v>
      </c>
      <c r="O9774" s="545" t="s">
        <v>13413</v>
      </c>
      <c r="P9774" s="549">
        <v>7360</v>
      </c>
      <c r="Q9774" s="549">
        <v>1</v>
      </c>
      <c r="R9774" s="549">
        <v>164</v>
      </c>
      <c r="S9774" s="548"/>
      <c r="T9774" s="548"/>
      <c r="U9774" s="99"/>
    </row>
    <row r="9775" spans="1:21" ht="19.5" customHeight="1">
      <c r="A9775" s="545">
        <v>104639</v>
      </c>
      <c r="B9775" s="545" t="s">
        <v>4202</v>
      </c>
      <c r="C9775" s="545" t="s">
        <v>209</v>
      </c>
      <c r="D9775" s="546"/>
      <c r="E9775" s="171" t="str">
        <f t="shared" si="152"/>
        <v>1900</v>
      </c>
      <c r="F9775" s="547">
        <v>0</v>
      </c>
      <c r="G9775" s="548">
        <v>0</v>
      </c>
      <c r="H9775" s="547">
        <v>0</v>
      </c>
      <c r="I9775" s="545" t="s">
        <v>12973</v>
      </c>
      <c r="J9775" s="545"/>
      <c r="K9775" s="545" t="s">
        <v>13413</v>
      </c>
      <c r="L9775" s="545" t="s">
        <v>13413</v>
      </c>
      <c r="M9775" s="548" t="s">
        <v>13758</v>
      </c>
      <c r="N9775" s="545" t="s">
        <v>13413</v>
      </c>
      <c r="O9775" s="545" t="s">
        <v>13413</v>
      </c>
      <c r="P9775" s="549">
        <v>7361</v>
      </c>
      <c r="Q9775" s="549">
        <v>1</v>
      </c>
      <c r="R9775" s="549">
        <v>59</v>
      </c>
      <c r="S9775" s="548"/>
      <c r="T9775" s="548"/>
      <c r="U9775" s="99"/>
    </row>
    <row r="9776" spans="1:21" ht="19.5" customHeight="1">
      <c r="A9776" s="545">
        <v>104640</v>
      </c>
      <c r="B9776" s="545" t="s">
        <v>267</v>
      </c>
      <c r="C9776" s="545" t="s">
        <v>206</v>
      </c>
      <c r="D9776" s="546">
        <v>43629</v>
      </c>
      <c r="E9776" s="171" t="str">
        <f t="shared" si="152"/>
        <v>2019</v>
      </c>
      <c r="F9776" s="547">
        <v>3056</v>
      </c>
      <c r="G9776" s="548">
        <v>0.19</v>
      </c>
      <c r="H9776" s="547">
        <v>2568.0700000000002</v>
      </c>
      <c r="I9776" s="545" t="s">
        <v>12639</v>
      </c>
      <c r="J9776" s="545" t="s">
        <v>13301</v>
      </c>
      <c r="K9776" s="545" t="s">
        <v>13413</v>
      </c>
      <c r="L9776" s="545" t="s">
        <v>13413</v>
      </c>
      <c r="M9776" s="548" t="s">
        <v>13758</v>
      </c>
      <c r="N9776" s="545" t="s">
        <v>13413</v>
      </c>
      <c r="O9776" s="545" t="s">
        <v>13413</v>
      </c>
      <c r="P9776" s="549">
        <v>7362</v>
      </c>
      <c r="Q9776" s="549">
        <v>1</v>
      </c>
      <c r="R9776" s="549">
        <v>64</v>
      </c>
      <c r="S9776" s="548">
        <v>2221</v>
      </c>
      <c r="T9776" s="548"/>
      <c r="U9776" s="99"/>
    </row>
    <row r="9777" spans="1:21" ht="19.5" customHeight="1">
      <c r="A9777" s="545">
        <v>104641</v>
      </c>
      <c r="B9777" s="545" t="s">
        <v>7230</v>
      </c>
      <c r="C9777" s="545" t="s">
        <v>221</v>
      </c>
      <c r="D9777" s="546">
        <v>43839</v>
      </c>
      <c r="E9777" s="171" t="str">
        <f t="shared" si="152"/>
        <v>2020</v>
      </c>
      <c r="F9777" s="547">
        <v>29894</v>
      </c>
      <c r="G9777" s="548">
        <v>0.19</v>
      </c>
      <c r="H9777" s="547">
        <v>25121.01</v>
      </c>
      <c r="I9777" s="545" t="s">
        <v>12640</v>
      </c>
      <c r="J9777" s="545" t="s">
        <v>13297</v>
      </c>
      <c r="K9777" s="545" t="s">
        <v>19304</v>
      </c>
      <c r="L9777" s="545" t="s">
        <v>13413</v>
      </c>
      <c r="M9777" s="548" t="s">
        <v>13758</v>
      </c>
      <c r="N9777" s="545" t="s">
        <v>13413</v>
      </c>
      <c r="O9777" s="545" t="s">
        <v>13413</v>
      </c>
      <c r="P9777" s="549">
        <v>7363</v>
      </c>
      <c r="Q9777" s="549">
        <v>1</v>
      </c>
      <c r="R9777" s="549">
        <v>1</v>
      </c>
      <c r="S9777" s="548">
        <v>2257</v>
      </c>
      <c r="T9777" s="548"/>
      <c r="U9777" s="99"/>
    </row>
    <row r="9778" spans="1:21" ht="19.5" customHeight="1">
      <c r="A9778" s="545">
        <v>104642</v>
      </c>
      <c r="B9778" s="545" t="s">
        <v>281</v>
      </c>
      <c r="C9778" s="545" t="s">
        <v>206</v>
      </c>
      <c r="D9778" s="546"/>
      <c r="E9778" s="171" t="str">
        <f t="shared" si="152"/>
        <v>1900</v>
      </c>
      <c r="F9778" s="547">
        <v>0</v>
      </c>
      <c r="G9778" s="548">
        <v>0</v>
      </c>
      <c r="H9778" s="547">
        <v>0</v>
      </c>
      <c r="I9778" s="545" t="s">
        <v>12646</v>
      </c>
      <c r="J9778" s="545"/>
      <c r="K9778" s="545" t="s">
        <v>13413</v>
      </c>
      <c r="L9778" s="545" t="s">
        <v>13413</v>
      </c>
      <c r="M9778" s="548" t="s">
        <v>13758</v>
      </c>
      <c r="N9778" s="545" t="s">
        <v>13413</v>
      </c>
      <c r="O9778" s="545" t="s">
        <v>13413</v>
      </c>
      <c r="P9778" s="549">
        <v>7364</v>
      </c>
      <c r="Q9778" s="549">
        <v>1</v>
      </c>
      <c r="R9778" s="549">
        <v>65</v>
      </c>
      <c r="S9778" s="548"/>
      <c r="T9778" s="548"/>
      <c r="U9778" s="99"/>
    </row>
    <row r="9779" spans="1:21" ht="19.5" customHeight="1">
      <c r="A9779" s="545">
        <v>104643</v>
      </c>
      <c r="B9779" s="545" t="s">
        <v>12511</v>
      </c>
      <c r="C9779" s="545" t="s">
        <v>216</v>
      </c>
      <c r="D9779" s="546">
        <v>44582</v>
      </c>
      <c r="E9779" s="171" t="str">
        <f t="shared" si="152"/>
        <v>2022</v>
      </c>
      <c r="F9779" s="547">
        <v>9286679</v>
      </c>
      <c r="G9779" s="548">
        <v>0.19</v>
      </c>
      <c r="H9779" s="547">
        <v>7803931.9299999997</v>
      </c>
      <c r="I9779" s="545" t="s">
        <v>12637</v>
      </c>
      <c r="J9779" s="545" t="s">
        <v>13330</v>
      </c>
      <c r="K9779" s="545" t="s">
        <v>19305</v>
      </c>
      <c r="L9779" s="545" t="s">
        <v>13413</v>
      </c>
      <c r="M9779" s="548" t="s">
        <v>13758</v>
      </c>
      <c r="N9779" s="545" t="s">
        <v>13413</v>
      </c>
      <c r="O9779" s="545" t="s">
        <v>19306</v>
      </c>
      <c r="P9779" s="549">
        <v>7365</v>
      </c>
      <c r="Q9779" s="549">
        <v>1</v>
      </c>
      <c r="R9779" s="549">
        <v>13</v>
      </c>
      <c r="S9779" s="548">
        <v>2233</v>
      </c>
      <c r="T9779" s="548"/>
      <c r="U9779" s="99"/>
    </row>
    <row r="9780" spans="1:21" ht="19.5" customHeight="1">
      <c r="A9780" s="545">
        <v>104644</v>
      </c>
      <c r="B9780" s="545" t="s">
        <v>9950</v>
      </c>
      <c r="C9780" s="545" t="s">
        <v>221</v>
      </c>
      <c r="D9780" s="546"/>
      <c r="E9780" s="171" t="str">
        <f t="shared" si="152"/>
        <v>1900</v>
      </c>
      <c r="F9780" s="547">
        <v>0</v>
      </c>
      <c r="G9780" s="548">
        <v>0</v>
      </c>
      <c r="H9780" s="547">
        <v>0</v>
      </c>
      <c r="I9780" s="545" t="s">
        <v>12643</v>
      </c>
      <c r="J9780" s="545"/>
      <c r="K9780" s="545" t="s">
        <v>13413</v>
      </c>
      <c r="L9780" s="545" t="s">
        <v>13413</v>
      </c>
      <c r="M9780" s="548" t="s">
        <v>13758</v>
      </c>
      <c r="N9780" s="545" t="s">
        <v>13413</v>
      </c>
      <c r="O9780" s="545" t="s">
        <v>13413</v>
      </c>
      <c r="P9780" s="549">
        <v>7366</v>
      </c>
      <c r="Q9780" s="549">
        <v>1</v>
      </c>
      <c r="R9780" s="549">
        <v>6</v>
      </c>
      <c r="S9780" s="548"/>
      <c r="T9780" s="548"/>
      <c r="U9780" s="99"/>
    </row>
    <row r="9781" spans="1:21" ht="19.5" customHeight="1">
      <c r="A9781" s="545">
        <v>104645</v>
      </c>
      <c r="B9781" s="545" t="s">
        <v>4447</v>
      </c>
      <c r="C9781" s="545" t="s">
        <v>221</v>
      </c>
      <c r="D9781" s="546">
        <v>43560</v>
      </c>
      <c r="E9781" s="171" t="str">
        <f t="shared" si="152"/>
        <v>2019</v>
      </c>
      <c r="F9781" s="547">
        <v>2220</v>
      </c>
      <c r="G9781" s="548">
        <v>0.19</v>
      </c>
      <c r="H9781" s="547">
        <v>1865.55</v>
      </c>
      <c r="I9781" s="545" t="s">
        <v>12973</v>
      </c>
      <c r="J9781" s="545" t="s">
        <v>13301</v>
      </c>
      <c r="K9781" s="545" t="s">
        <v>13413</v>
      </c>
      <c r="L9781" s="545" t="s">
        <v>13413</v>
      </c>
      <c r="M9781" s="548" t="s">
        <v>13758</v>
      </c>
      <c r="N9781" s="545" t="s">
        <v>13413</v>
      </c>
      <c r="O9781" s="545" t="s">
        <v>13413</v>
      </c>
      <c r="P9781" s="549">
        <v>7367</v>
      </c>
      <c r="Q9781" s="549">
        <v>1</v>
      </c>
      <c r="R9781" s="549">
        <v>59</v>
      </c>
      <c r="S9781" s="548">
        <v>2221</v>
      </c>
      <c r="T9781" s="548"/>
      <c r="U9781" s="99"/>
    </row>
    <row r="9782" spans="1:21" ht="19.5" customHeight="1">
      <c r="A9782" s="545">
        <v>104646</v>
      </c>
      <c r="B9782" s="545" t="s">
        <v>9949</v>
      </c>
      <c r="C9782" s="545" t="s">
        <v>216</v>
      </c>
      <c r="D9782" s="546"/>
      <c r="E9782" s="171" t="str">
        <f t="shared" si="152"/>
        <v>1900</v>
      </c>
      <c r="F9782" s="547">
        <v>0</v>
      </c>
      <c r="G9782" s="548">
        <v>0</v>
      </c>
      <c r="H9782" s="547">
        <v>0</v>
      </c>
      <c r="I9782" s="545" t="s">
        <v>12665</v>
      </c>
      <c r="J9782" s="545"/>
      <c r="K9782" s="545" t="s">
        <v>13413</v>
      </c>
      <c r="L9782" s="545" t="s">
        <v>13413</v>
      </c>
      <c r="M9782" s="548" t="s">
        <v>13758</v>
      </c>
      <c r="N9782" s="545" t="s">
        <v>13413</v>
      </c>
      <c r="O9782" s="545" t="s">
        <v>13413</v>
      </c>
      <c r="P9782" s="549">
        <v>7368</v>
      </c>
      <c r="Q9782" s="549">
        <v>1</v>
      </c>
      <c r="R9782" s="549">
        <v>75</v>
      </c>
      <c r="S9782" s="548"/>
      <c r="T9782" s="548"/>
      <c r="U9782" s="99"/>
    </row>
    <row r="9783" spans="1:21" ht="19.5" customHeight="1">
      <c r="A9783" s="545">
        <v>104647</v>
      </c>
      <c r="B9783" s="545" t="s">
        <v>4062</v>
      </c>
      <c r="C9783" s="545" t="s">
        <v>206</v>
      </c>
      <c r="D9783" s="546">
        <v>46052</v>
      </c>
      <c r="E9783" s="171" t="str">
        <f t="shared" si="152"/>
        <v>2026</v>
      </c>
      <c r="F9783" s="547">
        <v>990</v>
      </c>
      <c r="G9783" s="548">
        <v>0.19</v>
      </c>
      <c r="H9783" s="547">
        <v>831.93</v>
      </c>
      <c r="I9783" s="545" t="s">
        <v>12654</v>
      </c>
      <c r="J9783" s="545" t="s">
        <v>13307</v>
      </c>
      <c r="K9783" s="545" t="s">
        <v>13413</v>
      </c>
      <c r="L9783" s="545" t="s">
        <v>13413</v>
      </c>
      <c r="M9783" s="548" t="s">
        <v>13758</v>
      </c>
      <c r="N9783" s="545" t="s">
        <v>13413</v>
      </c>
      <c r="O9783" s="545" t="s">
        <v>13413</v>
      </c>
      <c r="P9783" s="549">
        <v>7369</v>
      </c>
      <c r="Q9783" s="549">
        <v>1</v>
      </c>
      <c r="R9783" s="549">
        <v>2</v>
      </c>
      <c r="S9783" s="548">
        <v>2228</v>
      </c>
      <c r="T9783" s="548"/>
      <c r="U9783" s="99"/>
    </row>
    <row r="9784" spans="1:21" ht="19.5" customHeight="1">
      <c r="A9784" s="545">
        <v>104648</v>
      </c>
      <c r="B9784" s="545" t="s">
        <v>12373</v>
      </c>
      <c r="C9784" s="545" t="s">
        <v>221</v>
      </c>
      <c r="D9784" s="546">
        <v>44592</v>
      </c>
      <c r="E9784" s="171" t="str">
        <f t="shared" si="152"/>
        <v>2022</v>
      </c>
      <c r="F9784" s="547">
        <v>74462</v>
      </c>
      <c r="G9784" s="548">
        <v>0.19</v>
      </c>
      <c r="H9784" s="547">
        <v>62573.11</v>
      </c>
      <c r="I9784" s="545" t="s">
        <v>12778</v>
      </c>
      <c r="J9784" s="545" t="s">
        <v>13297</v>
      </c>
      <c r="K9784" s="545" t="s">
        <v>19307</v>
      </c>
      <c r="L9784" s="545" t="s">
        <v>13413</v>
      </c>
      <c r="M9784" s="548" t="s">
        <v>13758</v>
      </c>
      <c r="N9784" s="545" t="s">
        <v>13413</v>
      </c>
      <c r="O9784" s="545" t="s">
        <v>13413</v>
      </c>
      <c r="P9784" s="549">
        <v>7370</v>
      </c>
      <c r="Q9784" s="549">
        <v>1</v>
      </c>
      <c r="R9784" s="549">
        <v>173</v>
      </c>
      <c r="S9784" s="548">
        <v>2257</v>
      </c>
      <c r="T9784" s="548"/>
      <c r="U9784" s="99"/>
    </row>
    <row r="9785" spans="1:21" ht="19.5" customHeight="1">
      <c r="A9785" s="545">
        <v>104649</v>
      </c>
      <c r="B9785" s="545" t="s">
        <v>12991</v>
      </c>
      <c r="C9785" s="545" t="s">
        <v>206</v>
      </c>
      <c r="D9785" s="546">
        <v>46052</v>
      </c>
      <c r="E9785" s="171" t="str">
        <f t="shared" si="152"/>
        <v>2026</v>
      </c>
      <c r="F9785" s="547">
        <v>4814</v>
      </c>
      <c r="G9785" s="548">
        <v>0.19</v>
      </c>
      <c r="H9785" s="547">
        <v>4045.38</v>
      </c>
      <c r="I9785" s="545" t="s">
        <v>12778</v>
      </c>
      <c r="J9785" s="545" t="s">
        <v>13307</v>
      </c>
      <c r="K9785" s="545" t="s">
        <v>19308</v>
      </c>
      <c r="L9785" s="545" t="s">
        <v>13413</v>
      </c>
      <c r="M9785" s="548" t="s">
        <v>13758</v>
      </c>
      <c r="N9785" s="545" t="s">
        <v>13413</v>
      </c>
      <c r="O9785" s="545" t="s">
        <v>13413</v>
      </c>
      <c r="P9785" s="549">
        <v>7371</v>
      </c>
      <c r="Q9785" s="549">
        <v>1</v>
      </c>
      <c r="R9785" s="549">
        <v>173</v>
      </c>
      <c r="S9785" s="548">
        <v>2228</v>
      </c>
      <c r="T9785" s="548"/>
      <c r="U9785" s="99"/>
    </row>
    <row r="9786" spans="1:21" ht="19.5" customHeight="1">
      <c r="A9786" s="545">
        <v>104650</v>
      </c>
      <c r="B9786" s="545" t="s">
        <v>1876</v>
      </c>
      <c r="C9786" s="545" t="s">
        <v>216</v>
      </c>
      <c r="D9786" s="546">
        <v>45708</v>
      </c>
      <c r="E9786" s="171" t="str">
        <f t="shared" si="152"/>
        <v>2025</v>
      </c>
      <c r="F9786" s="547">
        <v>31633.29</v>
      </c>
      <c r="G9786" s="548">
        <v>0.19</v>
      </c>
      <c r="H9786" s="547">
        <v>26582.59</v>
      </c>
      <c r="I9786" s="545" t="s">
        <v>12699</v>
      </c>
      <c r="J9786" s="545" t="s">
        <v>13307</v>
      </c>
      <c r="K9786" s="545" t="s">
        <v>13413</v>
      </c>
      <c r="L9786" s="545" t="s">
        <v>13413</v>
      </c>
      <c r="M9786" s="548" t="s">
        <v>13758</v>
      </c>
      <c r="N9786" s="545" t="s">
        <v>13413</v>
      </c>
      <c r="O9786" s="545" t="s">
        <v>13413</v>
      </c>
      <c r="P9786" s="549">
        <v>7372</v>
      </c>
      <c r="Q9786" s="549">
        <v>1</v>
      </c>
      <c r="R9786" s="549">
        <v>130</v>
      </c>
      <c r="S9786" s="548">
        <v>2228</v>
      </c>
      <c r="T9786" s="548"/>
      <c r="U9786" s="99"/>
    </row>
    <row r="9787" spans="1:21" ht="19.5" customHeight="1">
      <c r="A9787" s="545">
        <v>104651</v>
      </c>
      <c r="B9787" s="545" t="s">
        <v>4085</v>
      </c>
      <c r="C9787" s="545" t="s">
        <v>216</v>
      </c>
      <c r="D9787" s="546"/>
      <c r="E9787" s="171" t="str">
        <f t="shared" si="152"/>
        <v>1900</v>
      </c>
      <c r="F9787" s="547">
        <v>0</v>
      </c>
      <c r="G9787" s="548">
        <v>0</v>
      </c>
      <c r="H9787" s="547">
        <v>0</v>
      </c>
      <c r="I9787" s="545" t="s">
        <v>12973</v>
      </c>
      <c r="J9787" s="545"/>
      <c r="K9787" s="545" t="s">
        <v>13413</v>
      </c>
      <c r="L9787" s="545" t="s">
        <v>13413</v>
      </c>
      <c r="M9787" s="548" t="s">
        <v>13758</v>
      </c>
      <c r="N9787" s="545" t="s">
        <v>13413</v>
      </c>
      <c r="O9787" s="545" t="s">
        <v>13413</v>
      </c>
      <c r="P9787" s="549">
        <v>7373</v>
      </c>
      <c r="Q9787" s="549">
        <v>1</v>
      </c>
      <c r="R9787" s="549">
        <v>59</v>
      </c>
      <c r="S9787" s="548"/>
      <c r="T9787" s="548"/>
      <c r="U9787" s="99"/>
    </row>
    <row r="9788" spans="1:21" ht="19.5" customHeight="1">
      <c r="A9788" s="545">
        <v>104653</v>
      </c>
      <c r="B9788" s="545" t="s">
        <v>6198</v>
      </c>
      <c r="C9788" s="545" t="s">
        <v>216</v>
      </c>
      <c r="D9788" s="546">
        <v>45708</v>
      </c>
      <c r="E9788" s="171" t="str">
        <f t="shared" si="152"/>
        <v>2025</v>
      </c>
      <c r="F9788" s="547">
        <v>506.72</v>
      </c>
      <c r="G9788" s="548">
        <v>0.19</v>
      </c>
      <c r="H9788" s="547">
        <v>425.82</v>
      </c>
      <c r="I9788" s="545" t="s">
        <v>12637</v>
      </c>
      <c r="J9788" s="545" t="s">
        <v>13307</v>
      </c>
      <c r="K9788" s="545" t="s">
        <v>19309</v>
      </c>
      <c r="L9788" s="545" t="s">
        <v>13413</v>
      </c>
      <c r="M9788" s="548" t="s">
        <v>13758</v>
      </c>
      <c r="N9788" s="545" t="s">
        <v>13413</v>
      </c>
      <c r="O9788" s="545" t="s">
        <v>13413</v>
      </c>
      <c r="P9788" s="549">
        <v>7374</v>
      </c>
      <c r="Q9788" s="549">
        <v>1</v>
      </c>
      <c r="R9788" s="549">
        <v>13</v>
      </c>
      <c r="S9788" s="548">
        <v>2228</v>
      </c>
      <c r="T9788" s="548"/>
      <c r="U9788" s="99"/>
    </row>
    <row r="9789" spans="1:21" ht="19.5" customHeight="1">
      <c r="A9789" s="545">
        <v>104654</v>
      </c>
      <c r="B9789" s="545" t="s">
        <v>6197</v>
      </c>
      <c r="C9789" s="545" t="s">
        <v>216</v>
      </c>
      <c r="D9789" s="546">
        <v>46052</v>
      </c>
      <c r="E9789" s="171" t="str">
        <f t="shared" si="152"/>
        <v>2026</v>
      </c>
      <c r="F9789" s="547">
        <v>2730</v>
      </c>
      <c r="G9789" s="548">
        <v>0.19</v>
      </c>
      <c r="H9789" s="547">
        <v>2294.12</v>
      </c>
      <c r="I9789" s="545" t="s">
        <v>12706</v>
      </c>
      <c r="J9789" s="545" t="s">
        <v>13307</v>
      </c>
      <c r="K9789" s="545" t="s">
        <v>19310</v>
      </c>
      <c r="L9789" s="545" t="s">
        <v>13413</v>
      </c>
      <c r="M9789" s="548" t="s">
        <v>13758</v>
      </c>
      <c r="N9789" s="545" t="s">
        <v>13413</v>
      </c>
      <c r="O9789" s="545" t="s">
        <v>13413</v>
      </c>
      <c r="P9789" s="549">
        <v>7375</v>
      </c>
      <c r="Q9789" s="549">
        <v>1</v>
      </c>
      <c r="R9789" s="549">
        <v>128</v>
      </c>
      <c r="S9789" s="548">
        <v>2228</v>
      </c>
      <c r="T9789" s="548"/>
      <c r="U9789" s="99"/>
    </row>
    <row r="9790" spans="1:21" ht="19.5" customHeight="1">
      <c r="A9790" s="545">
        <v>104655</v>
      </c>
      <c r="B9790" s="545" t="s">
        <v>13670</v>
      </c>
      <c r="C9790" s="545" t="s">
        <v>216</v>
      </c>
      <c r="D9790" s="546">
        <v>46052</v>
      </c>
      <c r="E9790" s="171" t="str">
        <f t="shared" si="152"/>
        <v>2026</v>
      </c>
      <c r="F9790" s="547">
        <v>1379</v>
      </c>
      <c r="G9790" s="548">
        <v>0.19</v>
      </c>
      <c r="H9790" s="547">
        <v>1158.82</v>
      </c>
      <c r="I9790" s="545" t="s">
        <v>12706</v>
      </c>
      <c r="J9790" s="545" t="s">
        <v>13307</v>
      </c>
      <c r="K9790" s="545" t="s">
        <v>19311</v>
      </c>
      <c r="L9790" s="545" t="s">
        <v>13413</v>
      </c>
      <c r="M9790" s="548" t="s">
        <v>13758</v>
      </c>
      <c r="N9790" s="545" t="s">
        <v>13413</v>
      </c>
      <c r="O9790" s="545" t="s">
        <v>13413</v>
      </c>
      <c r="P9790" s="549">
        <v>7376</v>
      </c>
      <c r="Q9790" s="549">
        <v>1</v>
      </c>
      <c r="R9790" s="549">
        <v>128</v>
      </c>
      <c r="S9790" s="548">
        <v>2228</v>
      </c>
      <c r="T9790" s="548"/>
      <c r="U9790" s="99"/>
    </row>
    <row r="9791" spans="1:21" ht="19.5" customHeight="1">
      <c r="A9791" s="545">
        <v>104656</v>
      </c>
      <c r="B9791" s="545" t="s">
        <v>1855</v>
      </c>
      <c r="C9791" s="545" t="s">
        <v>216</v>
      </c>
      <c r="D9791" s="546">
        <v>43564</v>
      </c>
      <c r="E9791" s="171" t="str">
        <f t="shared" si="152"/>
        <v>2019</v>
      </c>
      <c r="F9791" s="547">
        <v>956</v>
      </c>
      <c r="G9791" s="548">
        <v>0.19</v>
      </c>
      <c r="H9791" s="547">
        <v>803.36</v>
      </c>
      <c r="I9791" s="545" t="s">
        <v>12706</v>
      </c>
      <c r="J9791" s="545" t="s">
        <v>13298</v>
      </c>
      <c r="K9791" s="545" t="s">
        <v>13413</v>
      </c>
      <c r="L9791" s="545" t="s">
        <v>13413</v>
      </c>
      <c r="M9791" s="548" t="s">
        <v>13758</v>
      </c>
      <c r="N9791" s="545" t="s">
        <v>13413</v>
      </c>
      <c r="O9791" s="545" t="s">
        <v>13413</v>
      </c>
      <c r="P9791" s="549">
        <v>7377</v>
      </c>
      <c r="Q9791" s="549">
        <v>1</v>
      </c>
      <c r="R9791" s="549">
        <v>128</v>
      </c>
      <c r="S9791" s="548">
        <v>1012</v>
      </c>
      <c r="T9791" s="548"/>
      <c r="U9791" s="99"/>
    </row>
    <row r="9792" spans="1:21" ht="19.5" customHeight="1">
      <c r="A9792" s="545">
        <v>104657</v>
      </c>
      <c r="B9792" s="545" t="s">
        <v>1856</v>
      </c>
      <c r="C9792" s="545" t="s">
        <v>216</v>
      </c>
      <c r="D9792" s="546"/>
      <c r="E9792" s="171" t="str">
        <f t="shared" si="152"/>
        <v>1900</v>
      </c>
      <c r="F9792" s="547">
        <v>0</v>
      </c>
      <c r="G9792" s="548">
        <v>0</v>
      </c>
      <c r="H9792" s="547">
        <v>0</v>
      </c>
      <c r="I9792" s="545" t="s">
        <v>12706</v>
      </c>
      <c r="J9792" s="545"/>
      <c r="K9792" s="545" t="s">
        <v>13413</v>
      </c>
      <c r="L9792" s="545" t="s">
        <v>13413</v>
      </c>
      <c r="M9792" s="548" t="s">
        <v>13758</v>
      </c>
      <c r="N9792" s="545" t="s">
        <v>13413</v>
      </c>
      <c r="O9792" s="545" t="s">
        <v>13413</v>
      </c>
      <c r="P9792" s="549">
        <v>7378</v>
      </c>
      <c r="Q9792" s="549">
        <v>1</v>
      </c>
      <c r="R9792" s="549">
        <v>128</v>
      </c>
      <c r="S9792" s="548"/>
      <c r="T9792" s="548"/>
      <c r="U9792" s="99"/>
    </row>
    <row r="9793" spans="1:21" ht="19.5" customHeight="1">
      <c r="A9793" s="545">
        <v>104658</v>
      </c>
      <c r="B9793" s="545" t="s">
        <v>1854</v>
      </c>
      <c r="C9793" s="545" t="s">
        <v>216</v>
      </c>
      <c r="D9793" s="546"/>
      <c r="E9793" s="171" t="str">
        <f t="shared" si="152"/>
        <v>1900</v>
      </c>
      <c r="F9793" s="547">
        <v>0</v>
      </c>
      <c r="G9793" s="548">
        <v>0</v>
      </c>
      <c r="H9793" s="547">
        <v>0</v>
      </c>
      <c r="I9793" s="545" t="s">
        <v>12706</v>
      </c>
      <c r="J9793" s="545"/>
      <c r="K9793" s="545" t="s">
        <v>13413</v>
      </c>
      <c r="L9793" s="545" t="s">
        <v>13413</v>
      </c>
      <c r="M9793" s="548" t="s">
        <v>13758</v>
      </c>
      <c r="N9793" s="545" t="s">
        <v>13413</v>
      </c>
      <c r="O9793" s="545" t="s">
        <v>13413</v>
      </c>
      <c r="P9793" s="549">
        <v>7379</v>
      </c>
      <c r="Q9793" s="549">
        <v>1</v>
      </c>
      <c r="R9793" s="549">
        <v>128</v>
      </c>
      <c r="S9793" s="548"/>
      <c r="T9793" s="548"/>
      <c r="U9793" s="99"/>
    </row>
    <row r="9794" spans="1:21" ht="19.5" customHeight="1">
      <c r="A9794" s="545">
        <v>104659</v>
      </c>
      <c r="B9794" s="545" t="s">
        <v>9948</v>
      </c>
      <c r="C9794" s="545" t="s">
        <v>216</v>
      </c>
      <c r="D9794" s="546"/>
      <c r="E9794" s="171" t="str">
        <f t="shared" si="152"/>
        <v>1900</v>
      </c>
      <c r="F9794" s="547">
        <v>0</v>
      </c>
      <c r="G9794" s="548">
        <v>0</v>
      </c>
      <c r="H9794" s="547">
        <v>0</v>
      </c>
      <c r="I9794" s="545" t="s">
        <v>12686</v>
      </c>
      <c r="J9794" s="545"/>
      <c r="K9794" s="545" t="s">
        <v>19312</v>
      </c>
      <c r="L9794" s="545" t="s">
        <v>13413</v>
      </c>
      <c r="M9794" s="548" t="s">
        <v>13758</v>
      </c>
      <c r="N9794" s="545" t="s">
        <v>13413</v>
      </c>
      <c r="O9794" s="545" t="s">
        <v>13413</v>
      </c>
      <c r="P9794" s="549">
        <v>7380</v>
      </c>
      <c r="Q9794" s="549">
        <v>1</v>
      </c>
      <c r="R9794" s="549">
        <v>131</v>
      </c>
      <c r="S9794" s="548"/>
      <c r="T9794" s="548"/>
      <c r="U9794" s="99"/>
    </row>
    <row r="9795" spans="1:21" ht="19.5" customHeight="1">
      <c r="A9795" s="545">
        <v>104660</v>
      </c>
      <c r="B9795" s="545" t="s">
        <v>9947</v>
      </c>
      <c r="C9795" s="545" t="s">
        <v>216</v>
      </c>
      <c r="D9795" s="546"/>
      <c r="E9795" s="171" t="str">
        <f t="shared" si="152"/>
        <v>1900</v>
      </c>
      <c r="F9795" s="547">
        <v>0</v>
      </c>
      <c r="G9795" s="548">
        <v>0</v>
      </c>
      <c r="H9795" s="547">
        <v>0</v>
      </c>
      <c r="I9795" s="545" t="s">
        <v>12686</v>
      </c>
      <c r="J9795" s="545"/>
      <c r="K9795" s="545" t="s">
        <v>19312</v>
      </c>
      <c r="L9795" s="545" t="s">
        <v>13413</v>
      </c>
      <c r="M9795" s="548" t="s">
        <v>13758</v>
      </c>
      <c r="N9795" s="545" t="s">
        <v>13413</v>
      </c>
      <c r="O9795" s="545" t="s">
        <v>13413</v>
      </c>
      <c r="P9795" s="549">
        <v>7381</v>
      </c>
      <c r="Q9795" s="549">
        <v>1</v>
      </c>
      <c r="R9795" s="549">
        <v>131</v>
      </c>
      <c r="S9795" s="548"/>
      <c r="T9795" s="548"/>
      <c r="U9795" s="99"/>
    </row>
    <row r="9796" spans="1:21" ht="19.5" customHeight="1">
      <c r="A9796" s="545">
        <v>104661</v>
      </c>
      <c r="B9796" s="545" t="s">
        <v>2897</v>
      </c>
      <c r="C9796" s="545" t="s">
        <v>216</v>
      </c>
      <c r="D9796" s="546"/>
      <c r="E9796" s="171" t="str">
        <f t="shared" ref="E9796:E9859" si="153">TEXT(D9796,"YYYY")</f>
        <v>1900</v>
      </c>
      <c r="F9796" s="547">
        <v>0</v>
      </c>
      <c r="G9796" s="548">
        <v>0</v>
      </c>
      <c r="H9796" s="547">
        <v>0</v>
      </c>
      <c r="I9796" s="545" t="s">
        <v>12683</v>
      </c>
      <c r="J9796" s="545"/>
      <c r="K9796" s="545" t="s">
        <v>19313</v>
      </c>
      <c r="L9796" s="545" t="s">
        <v>13413</v>
      </c>
      <c r="M9796" s="548" t="s">
        <v>13758</v>
      </c>
      <c r="N9796" s="545" t="s">
        <v>13413</v>
      </c>
      <c r="O9796" s="545" t="s">
        <v>13413</v>
      </c>
      <c r="P9796" s="549">
        <v>7382</v>
      </c>
      <c r="Q9796" s="549">
        <v>1</v>
      </c>
      <c r="R9796" s="549">
        <v>18</v>
      </c>
      <c r="S9796" s="548"/>
      <c r="T9796" s="548"/>
      <c r="U9796" s="99"/>
    </row>
    <row r="9797" spans="1:21" ht="19.5" customHeight="1">
      <c r="A9797" s="545">
        <v>104662</v>
      </c>
      <c r="B9797" s="545" t="s">
        <v>6196</v>
      </c>
      <c r="C9797" s="545" t="s">
        <v>216</v>
      </c>
      <c r="D9797" s="546">
        <v>45708</v>
      </c>
      <c r="E9797" s="171" t="str">
        <f t="shared" si="153"/>
        <v>2025</v>
      </c>
      <c r="F9797" s="547">
        <v>110867.41</v>
      </c>
      <c r="G9797" s="548">
        <v>0.19</v>
      </c>
      <c r="H9797" s="547">
        <v>93165.89</v>
      </c>
      <c r="I9797" s="545" t="s">
        <v>12686</v>
      </c>
      <c r="J9797" s="545" t="s">
        <v>13307</v>
      </c>
      <c r="K9797" s="545" t="s">
        <v>19314</v>
      </c>
      <c r="L9797" s="545" t="s">
        <v>13413</v>
      </c>
      <c r="M9797" s="548" t="s">
        <v>13758</v>
      </c>
      <c r="N9797" s="545" t="s">
        <v>13413</v>
      </c>
      <c r="O9797" s="545" t="s">
        <v>13413</v>
      </c>
      <c r="P9797" s="549">
        <v>7383</v>
      </c>
      <c r="Q9797" s="549">
        <v>1</v>
      </c>
      <c r="R9797" s="549">
        <v>131</v>
      </c>
      <c r="S9797" s="548">
        <v>2228</v>
      </c>
      <c r="T9797" s="548"/>
      <c r="U9797" s="99"/>
    </row>
    <row r="9798" spans="1:21" ht="19.5" customHeight="1">
      <c r="A9798" s="545">
        <v>104663</v>
      </c>
      <c r="B9798" s="545" t="s">
        <v>9946</v>
      </c>
      <c r="C9798" s="545" t="s">
        <v>216</v>
      </c>
      <c r="D9798" s="546"/>
      <c r="E9798" s="171" t="str">
        <f t="shared" si="153"/>
        <v>1900</v>
      </c>
      <c r="F9798" s="547">
        <v>0</v>
      </c>
      <c r="G9798" s="548">
        <v>0</v>
      </c>
      <c r="H9798" s="547">
        <v>0</v>
      </c>
      <c r="I9798" s="545" t="s">
        <v>12973</v>
      </c>
      <c r="J9798" s="545"/>
      <c r="K9798" s="545" t="s">
        <v>13413</v>
      </c>
      <c r="L9798" s="545" t="s">
        <v>13413</v>
      </c>
      <c r="M9798" s="548" t="s">
        <v>13758</v>
      </c>
      <c r="N9798" s="545" t="s">
        <v>13413</v>
      </c>
      <c r="O9798" s="545" t="s">
        <v>13413</v>
      </c>
      <c r="P9798" s="549">
        <v>7384</v>
      </c>
      <c r="Q9798" s="549">
        <v>1</v>
      </c>
      <c r="R9798" s="549">
        <v>59</v>
      </c>
      <c r="S9798" s="548"/>
      <c r="T9798" s="548"/>
      <c r="U9798" s="99"/>
    </row>
    <row r="9799" spans="1:21" ht="19.5" customHeight="1">
      <c r="A9799" s="545">
        <v>104664</v>
      </c>
      <c r="B9799" s="545" t="s">
        <v>9945</v>
      </c>
      <c r="C9799" s="545" t="s">
        <v>216</v>
      </c>
      <c r="D9799" s="546"/>
      <c r="E9799" s="171" t="str">
        <f t="shared" si="153"/>
        <v>1900</v>
      </c>
      <c r="F9799" s="547">
        <v>0</v>
      </c>
      <c r="G9799" s="548">
        <v>0</v>
      </c>
      <c r="H9799" s="547">
        <v>0</v>
      </c>
      <c r="I9799" s="545" t="s">
        <v>12686</v>
      </c>
      <c r="J9799" s="545"/>
      <c r="K9799" s="545" t="s">
        <v>19315</v>
      </c>
      <c r="L9799" s="545" t="s">
        <v>13413</v>
      </c>
      <c r="M9799" s="548" t="s">
        <v>13758</v>
      </c>
      <c r="N9799" s="545" t="s">
        <v>13413</v>
      </c>
      <c r="O9799" s="545" t="s">
        <v>13413</v>
      </c>
      <c r="P9799" s="549">
        <v>7385</v>
      </c>
      <c r="Q9799" s="549">
        <v>1</v>
      </c>
      <c r="R9799" s="549">
        <v>131</v>
      </c>
      <c r="S9799" s="548"/>
      <c r="T9799" s="548"/>
      <c r="U9799" s="99"/>
    </row>
    <row r="9800" spans="1:21" ht="19.5" customHeight="1">
      <c r="A9800" s="545">
        <v>104665</v>
      </c>
      <c r="B9800" s="545" t="s">
        <v>9944</v>
      </c>
      <c r="C9800" s="545" t="s">
        <v>216</v>
      </c>
      <c r="D9800" s="546"/>
      <c r="E9800" s="171" t="str">
        <f t="shared" si="153"/>
        <v>1900</v>
      </c>
      <c r="F9800" s="547">
        <v>0</v>
      </c>
      <c r="G9800" s="548">
        <v>0</v>
      </c>
      <c r="H9800" s="547">
        <v>0</v>
      </c>
      <c r="I9800" s="545" t="s">
        <v>12650</v>
      </c>
      <c r="J9800" s="545"/>
      <c r="K9800" s="545" t="s">
        <v>19316</v>
      </c>
      <c r="L9800" s="545" t="s">
        <v>13413</v>
      </c>
      <c r="M9800" s="548" t="s">
        <v>13758</v>
      </c>
      <c r="N9800" s="545" t="s">
        <v>13413</v>
      </c>
      <c r="O9800" s="545" t="s">
        <v>13413</v>
      </c>
      <c r="P9800" s="549">
        <v>7386</v>
      </c>
      <c r="Q9800" s="549">
        <v>1</v>
      </c>
      <c r="R9800" s="549">
        <v>127</v>
      </c>
      <c r="S9800" s="548"/>
      <c r="T9800" s="548"/>
      <c r="U9800" s="99"/>
    </row>
    <row r="9801" spans="1:21" ht="19.5" customHeight="1">
      <c r="A9801" s="545">
        <v>104666</v>
      </c>
      <c r="B9801" s="545" t="s">
        <v>1032</v>
      </c>
      <c r="C9801" s="545" t="s">
        <v>4504</v>
      </c>
      <c r="D9801" s="546">
        <v>45708</v>
      </c>
      <c r="E9801" s="171" t="str">
        <f t="shared" si="153"/>
        <v>2025</v>
      </c>
      <c r="F9801" s="547">
        <v>217610.06</v>
      </c>
      <c r="G9801" s="548">
        <v>0.19</v>
      </c>
      <c r="H9801" s="547">
        <v>182865.6</v>
      </c>
      <c r="I9801" s="545" t="s">
        <v>12668</v>
      </c>
      <c r="J9801" s="545" t="s">
        <v>13307</v>
      </c>
      <c r="K9801" s="545" t="s">
        <v>13413</v>
      </c>
      <c r="L9801" s="545" t="s">
        <v>13413</v>
      </c>
      <c r="M9801" s="548" t="s">
        <v>13868</v>
      </c>
      <c r="N9801" s="545" t="s">
        <v>13413</v>
      </c>
      <c r="O9801" s="545" t="s">
        <v>13869</v>
      </c>
      <c r="P9801" s="549">
        <v>7387</v>
      </c>
      <c r="Q9801" s="549">
        <v>2</v>
      </c>
      <c r="R9801" s="549">
        <v>7</v>
      </c>
      <c r="S9801" s="548">
        <v>2228</v>
      </c>
      <c r="T9801" s="548"/>
      <c r="U9801" s="99"/>
    </row>
    <row r="9802" spans="1:21" ht="19.5" customHeight="1">
      <c r="A9802" s="545">
        <v>104667</v>
      </c>
      <c r="B9802" s="545" t="s">
        <v>9943</v>
      </c>
      <c r="C9802" s="545" t="s">
        <v>221</v>
      </c>
      <c r="D9802" s="546"/>
      <c r="E9802" s="171" t="str">
        <f t="shared" si="153"/>
        <v>1900</v>
      </c>
      <c r="F9802" s="547">
        <v>0</v>
      </c>
      <c r="G9802" s="548">
        <v>0</v>
      </c>
      <c r="H9802" s="547">
        <v>0</v>
      </c>
      <c r="I9802" s="545" t="s">
        <v>12727</v>
      </c>
      <c r="J9802" s="545"/>
      <c r="K9802" s="545" t="s">
        <v>19317</v>
      </c>
      <c r="L9802" s="545" t="s">
        <v>13413</v>
      </c>
      <c r="M9802" s="548" t="s">
        <v>13758</v>
      </c>
      <c r="N9802" s="545" t="s">
        <v>13413</v>
      </c>
      <c r="O9802" s="545" t="s">
        <v>13413</v>
      </c>
      <c r="P9802" s="549">
        <v>7388</v>
      </c>
      <c r="Q9802" s="549">
        <v>1</v>
      </c>
      <c r="R9802" s="549">
        <v>148</v>
      </c>
      <c r="S9802" s="548"/>
      <c r="T9802" s="548"/>
      <c r="U9802" s="99"/>
    </row>
    <row r="9803" spans="1:21" ht="19.5" customHeight="1">
      <c r="A9803" s="545">
        <v>104668</v>
      </c>
      <c r="B9803" s="545" t="s">
        <v>9942</v>
      </c>
      <c r="C9803" s="545" t="s">
        <v>221</v>
      </c>
      <c r="D9803" s="546"/>
      <c r="E9803" s="171" t="str">
        <f t="shared" si="153"/>
        <v>1900</v>
      </c>
      <c r="F9803" s="547">
        <v>0</v>
      </c>
      <c r="G9803" s="548">
        <v>0</v>
      </c>
      <c r="H9803" s="547">
        <v>0</v>
      </c>
      <c r="I9803" s="545" t="s">
        <v>12727</v>
      </c>
      <c r="J9803" s="545"/>
      <c r="K9803" s="545" t="s">
        <v>19318</v>
      </c>
      <c r="L9803" s="545" t="s">
        <v>13413</v>
      </c>
      <c r="M9803" s="548" t="s">
        <v>13758</v>
      </c>
      <c r="N9803" s="545" t="s">
        <v>13413</v>
      </c>
      <c r="O9803" s="545" t="s">
        <v>13413</v>
      </c>
      <c r="P9803" s="549">
        <v>7389</v>
      </c>
      <c r="Q9803" s="549">
        <v>1</v>
      </c>
      <c r="R9803" s="549">
        <v>148</v>
      </c>
      <c r="S9803" s="548"/>
      <c r="T9803" s="548"/>
      <c r="U9803" s="99"/>
    </row>
    <row r="9804" spans="1:21" ht="19.5" customHeight="1">
      <c r="A9804" s="545">
        <v>104669</v>
      </c>
      <c r="B9804" s="545" t="s">
        <v>2678</v>
      </c>
      <c r="C9804" s="545" t="s">
        <v>221</v>
      </c>
      <c r="D9804" s="546"/>
      <c r="E9804" s="171" t="str">
        <f t="shared" si="153"/>
        <v>1900</v>
      </c>
      <c r="F9804" s="547">
        <v>0</v>
      </c>
      <c r="G9804" s="548">
        <v>0</v>
      </c>
      <c r="H9804" s="547">
        <v>0</v>
      </c>
      <c r="I9804" s="545" t="s">
        <v>12675</v>
      </c>
      <c r="J9804" s="545"/>
      <c r="K9804" s="545" t="s">
        <v>13413</v>
      </c>
      <c r="L9804" s="545" t="s">
        <v>13413</v>
      </c>
      <c r="M9804" s="548" t="s">
        <v>13758</v>
      </c>
      <c r="N9804" s="545" t="s">
        <v>13413</v>
      </c>
      <c r="O9804" s="545" t="s">
        <v>13413</v>
      </c>
      <c r="P9804" s="549">
        <v>7390</v>
      </c>
      <c r="Q9804" s="549">
        <v>1</v>
      </c>
      <c r="R9804" s="549">
        <v>15</v>
      </c>
      <c r="S9804" s="548"/>
      <c r="T9804" s="548"/>
      <c r="U9804" s="99"/>
    </row>
    <row r="9805" spans="1:21" ht="19.5" customHeight="1">
      <c r="A9805" s="545">
        <v>104670</v>
      </c>
      <c r="B9805" s="545" t="s">
        <v>3260</v>
      </c>
      <c r="C9805" s="545" t="s">
        <v>221</v>
      </c>
      <c r="D9805" s="546"/>
      <c r="E9805" s="171" t="str">
        <f t="shared" si="153"/>
        <v>1900</v>
      </c>
      <c r="F9805" s="547">
        <v>0</v>
      </c>
      <c r="G9805" s="548">
        <v>0</v>
      </c>
      <c r="H9805" s="547">
        <v>0</v>
      </c>
      <c r="I9805" s="545" t="s">
        <v>12663</v>
      </c>
      <c r="J9805" s="545"/>
      <c r="K9805" s="545" t="s">
        <v>13413</v>
      </c>
      <c r="L9805" s="545" t="s">
        <v>13413</v>
      </c>
      <c r="M9805" s="548" t="s">
        <v>13758</v>
      </c>
      <c r="N9805" s="545" t="s">
        <v>13413</v>
      </c>
      <c r="O9805" s="545" t="s">
        <v>13413</v>
      </c>
      <c r="P9805" s="549">
        <v>7391</v>
      </c>
      <c r="Q9805" s="549">
        <v>1</v>
      </c>
      <c r="R9805" s="549">
        <v>159</v>
      </c>
      <c r="S9805" s="548"/>
      <c r="T9805" s="548"/>
      <c r="U9805" s="99"/>
    </row>
    <row r="9806" spans="1:21" ht="19.5" customHeight="1">
      <c r="A9806" s="545">
        <v>104671</v>
      </c>
      <c r="B9806" s="545" t="s">
        <v>1537</v>
      </c>
      <c r="C9806" s="545" t="s">
        <v>216</v>
      </c>
      <c r="D9806" s="546">
        <v>46052</v>
      </c>
      <c r="E9806" s="171" t="str">
        <f t="shared" si="153"/>
        <v>2026</v>
      </c>
      <c r="F9806" s="547">
        <v>108289</v>
      </c>
      <c r="G9806" s="548">
        <v>0.19</v>
      </c>
      <c r="H9806" s="547">
        <v>90999.16</v>
      </c>
      <c r="I9806" s="545" t="s">
        <v>12685</v>
      </c>
      <c r="J9806" s="545" t="s">
        <v>13307</v>
      </c>
      <c r="K9806" s="545" t="s">
        <v>13413</v>
      </c>
      <c r="L9806" s="545" t="s">
        <v>13413</v>
      </c>
      <c r="M9806" s="548" t="s">
        <v>13758</v>
      </c>
      <c r="N9806" s="545" t="s">
        <v>13413</v>
      </c>
      <c r="O9806" s="545" t="s">
        <v>13413</v>
      </c>
      <c r="P9806" s="549">
        <v>7392</v>
      </c>
      <c r="Q9806" s="549">
        <v>1</v>
      </c>
      <c r="R9806" s="549">
        <v>11</v>
      </c>
      <c r="S9806" s="548">
        <v>2228</v>
      </c>
      <c r="T9806" s="548"/>
      <c r="U9806" s="99"/>
    </row>
    <row r="9807" spans="1:21" ht="19.5" customHeight="1">
      <c r="A9807" s="545">
        <v>104672</v>
      </c>
      <c r="B9807" s="545" t="s">
        <v>9941</v>
      </c>
      <c r="C9807" s="545" t="s">
        <v>216</v>
      </c>
      <c r="D9807" s="546"/>
      <c r="E9807" s="171" t="str">
        <f t="shared" si="153"/>
        <v>1900</v>
      </c>
      <c r="F9807" s="547">
        <v>0</v>
      </c>
      <c r="G9807" s="548">
        <v>0</v>
      </c>
      <c r="H9807" s="547">
        <v>0</v>
      </c>
      <c r="I9807" s="545" t="s">
        <v>12659</v>
      </c>
      <c r="J9807" s="545"/>
      <c r="K9807" s="545" t="s">
        <v>13413</v>
      </c>
      <c r="L9807" s="545" t="s">
        <v>13413</v>
      </c>
      <c r="M9807" s="548" t="s">
        <v>13758</v>
      </c>
      <c r="N9807" s="545" t="s">
        <v>13413</v>
      </c>
      <c r="O9807" s="545" t="s">
        <v>13413</v>
      </c>
      <c r="P9807" s="549">
        <v>7393</v>
      </c>
      <c r="Q9807" s="549">
        <v>1</v>
      </c>
      <c r="R9807" s="549">
        <v>116</v>
      </c>
      <c r="S9807" s="548"/>
      <c r="T9807" s="548"/>
      <c r="U9807" s="99"/>
    </row>
    <row r="9808" spans="1:21" ht="19.5" customHeight="1">
      <c r="A9808" s="545">
        <v>104674</v>
      </c>
      <c r="B9808" s="545" t="s">
        <v>2898</v>
      </c>
      <c r="C9808" s="545" t="s">
        <v>216</v>
      </c>
      <c r="D9808" s="546"/>
      <c r="E9808" s="171" t="str">
        <f t="shared" si="153"/>
        <v>1900</v>
      </c>
      <c r="F9808" s="547">
        <v>0</v>
      </c>
      <c r="G9808" s="548">
        <v>0</v>
      </c>
      <c r="H9808" s="547">
        <v>0</v>
      </c>
      <c r="I9808" s="545" t="s">
        <v>12683</v>
      </c>
      <c r="J9808" s="545"/>
      <c r="K9808" s="545" t="s">
        <v>13413</v>
      </c>
      <c r="L9808" s="545" t="s">
        <v>13413</v>
      </c>
      <c r="M9808" s="548" t="s">
        <v>13758</v>
      </c>
      <c r="N9808" s="545" t="s">
        <v>13413</v>
      </c>
      <c r="O9808" s="545" t="s">
        <v>13413</v>
      </c>
      <c r="P9808" s="549">
        <v>7395</v>
      </c>
      <c r="Q9808" s="549">
        <v>1</v>
      </c>
      <c r="R9808" s="549">
        <v>18</v>
      </c>
      <c r="S9808" s="548"/>
      <c r="T9808" s="548"/>
      <c r="U9808" s="99"/>
    </row>
    <row r="9809" spans="1:21" ht="19.5" customHeight="1">
      <c r="A9809" s="545">
        <v>104675</v>
      </c>
      <c r="B9809" s="545" t="s">
        <v>9940</v>
      </c>
      <c r="C9809" s="545" t="s">
        <v>221</v>
      </c>
      <c r="D9809" s="546"/>
      <c r="E9809" s="171" t="str">
        <f t="shared" si="153"/>
        <v>1900</v>
      </c>
      <c r="F9809" s="547">
        <v>0</v>
      </c>
      <c r="G9809" s="548">
        <v>0</v>
      </c>
      <c r="H9809" s="547">
        <v>0</v>
      </c>
      <c r="I9809" s="545" t="s">
        <v>12661</v>
      </c>
      <c r="J9809" s="545"/>
      <c r="K9809" s="545" t="s">
        <v>19319</v>
      </c>
      <c r="L9809" s="545" t="s">
        <v>13413</v>
      </c>
      <c r="M9809" s="548" t="s">
        <v>13758</v>
      </c>
      <c r="N9809" s="545" t="s">
        <v>13413</v>
      </c>
      <c r="O9809" s="545" t="s">
        <v>13413</v>
      </c>
      <c r="P9809" s="549">
        <v>7396</v>
      </c>
      <c r="Q9809" s="549">
        <v>1</v>
      </c>
      <c r="R9809" s="549">
        <v>89</v>
      </c>
      <c r="S9809" s="548"/>
      <c r="T9809" s="548"/>
      <c r="U9809" s="99"/>
    </row>
    <row r="9810" spans="1:21" ht="19.5" customHeight="1">
      <c r="A9810" s="545">
        <v>104676</v>
      </c>
      <c r="B9810" s="545" t="s">
        <v>9939</v>
      </c>
      <c r="C9810" s="545" t="s">
        <v>216</v>
      </c>
      <c r="D9810" s="546"/>
      <c r="E9810" s="171" t="str">
        <f t="shared" si="153"/>
        <v>1900</v>
      </c>
      <c r="F9810" s="547">
        <v>0</v>
      </c>
      <c r="G9810" s="548">
        <v>0</v>
      </c>
      <c r="H9810" s="547">
        <v>0</v>
      </c>
      <c r="I9810" s="545" t="s">
        <v>12973</v>
      </c>
      <c r="J9810" s="545"/>
      <c r="K9810" s="545" t="s">
        <v>19320</v>
      </c>
      <c r="L9810" s="545" t="s">
        <v>13413</v>
      </c>
      <c r="M9810" s="548" t="s">
        <v>13758</v>
      </c>
      <c r="N9810" s="545" t="s">
        <v>13413</v>
      </c>
      <c r="O9810" s="545" t="s">
        <v>13413</v>
      </c>
      <c r="P9810" s="549">
        <v>7397</v>
      </c>
      <c r="Q9810" s="549">
        <v>1</v>
      </c>
      <c r="R9810" s="549">
        <v>59</v>
      </c>
      <c r="S9810" s="548"/>
      <c r="T9810" s="548"/>
      <c r="U9810" s="99"/>
    </row>
    <row r="9811" spans="1:21" ht="19.5" customHeight="1">
      <c r="A9811" s="545">
        <v>104677</v>
      </c>
      <c r="B9811" s="545" t="s">
        <v>9938</v>
      </c>
      <c r="C9811" s="545" t="s">
        <v>209</v>
      </c>
      <c r="D9811" s="546"/>
      <c r="E9811" s="171" t="str">
        <f t="shared" si="153"/>
        <v>1900</v>
      </c>
      <c r="F9811" s="547">
        <v>0</v>
      </c>
      <c r="G9811" s="548">
        <v>0</v>
      </c>
      <c r="H9811" s="547">
        <v>0</v>
      </c>
      <c r="I9811" s="545" t="s">
        <v>12676</v>
      </c>
      <c r="J9811" s="545"/>
      <c r="K9811" s="545" t="s">
        <v>19321</v>
      </c>
      <c r="L9811" s="545" t="s">
        <v>13413</v>
      </c>
      <c r="M9811" s="548" t="s">
        <v>13758</v>
      </c>
      <c r="N9811" s="545" t="s">
        <v>13413</v>
      </c>
      <c r="O9811" s="545" t="s">
        <v>13413</v>
      </c>
      <c r="P9811" s="549">
        <v>7398</v>
      </c>
      <c r="Q9811" s="549">
        <v>1</v>
      </c>
      <c r="R9811" s="549">
        <v>14</v>
      </c>
      <c r="S9811" s="548"/>
      <c r="T9811" s="548"/>
      <c r="U9811" s="99"/>
    </row>
    <row r="9812" spans="1:21" ht="19.5" customHeight="1">
      <c r="A9812" s="545">
        <v>104678</v>
      </c>
      <c r="B9812" s="545" t="s">
        <v>2552</v>
      </c>
      <c r="C9812" s="545" t="s">
        <v>209</v>
      </c>
      <c r="D9812" s="546"/>
      <c r="E9812" s="171" t="str">
        <f t="shared" si="153"/>
        <v>1900</v>
      </c>
      <c r="F9812" s="547">
        <v>0</v>
      </c>
      <c r="G9812" s="548">
        <v>0</v>
      </c>
      <c r="H9812" s="547">
        <v>0</v>
      </c>
      <c r="I9812" s="545" t="s">
        <v>12676</v>
      </c>
      <c r="J9812" s="545"/>
      <c r="K9812" s="545" t="s">
        <v>13413</v>
      </c>
      <c r="L9812" s="545" t="s">
        <v>13413</v>
      </c>
      <c r="M9812" s="548" t="s">
        <v>13758</v>
      </c>
      <c r="N9812" s="545" t="s">
        <v>13413</v>
      </c>
      <c r="O9812" s="545" t="s">
        <v>13413</v>
      </c>
      <c r="P9812" s="549">
        <v>7399</v>
      </c>
      <c r="Q9812" s="549">
        <v>1</v>
      </c>
      <c r="R9812" s="549">
        <v>14</v>
      </c>
      <c r="S9812" s="548"/>
      <c r="T9812" s="548"/>
      <c r="U9812" s="99"/>
    </row>
    <row r="9813" spans="1:21" ht="19.5" customHeight="1">
      <c r="A9813" s="545">
        <v>104679</v>
      </c>
      <c r="B9813" s="545" t="s">
        <v>3034</v>
      </c>
      <c r="C9813" s="545" t="s">
        <v>216</v>
      </c>
      <c r="D9813" s="546"/>
      <c r="E9813" s="171" t="str">
        <f t="shared" si="153"/>
        <v>1900</v>
      </c>
      <c r="F9813" s="547">
        <v>0</v>
      </c>
      <c r="G9813" s="548">
        <v>0</v>
      </c>
      <c r="H9813" s="547">
        <v>0</v>
      </c>
      <c r="I9813" s="545" t="s">
        <v>12680</v>
      </c>
      <c r="J9813" s="545"/>
      <c r="K9813" s="545" t="s">
        <v>13413</v>
      </c>
      <c r="L9813" s="545" t="s">
        <v>13413</v>
      </c>
      <c r="M9813" s="548" t="s">
        <v>13758</v>
      </c>
      <c r="N9813" s="545" t="s">
        <v>13413</v>
      </c>
      <c r="O9813" s="545" t="s">
        <v>13413</v>
      </c>
      <c r="P9813" s="549">
        <v>7400</v>
      </c>
      <c r="Q9813" s="549">
        <v>1</v>
      </c>
      <c r="R9813" s="549">
        <v>20</v>
      </c>
      <c r="S9813" s="548"/>
      <c r="T9813" s="548"/>
      <c r="U9813" s="99"/>
    </row>
    <row r="9814" spans="1:21" ht="19.5" customHeight="1">
      <c r="A9814" s="545">
        <v>104680</v>
      </c>
      <c r="B9814" s="545" t="s">
        <v>3035</v>
      </c>
      <c r="C9814" s="545" t="s">
        <v>216</v>
      </c>
      <c r="D9814" s="546"/>
      <c r="E9814" s="171" t="str">
        <f t="shared" si="153"/>
        <v>1900</v>
      </c>
      <c r="F9814" s="547">
        <v>0</v>
      </c>
      <c r="G9814" s="548">
        <v>0</v>
      </c>
      <c r="H9814" s="547">
        <v>0</v>
      </c>
      <c r="I9814" s="545" t="s">
        <v>12680</v>
      </c>
      <c r="J9814" s="545"/>
      <c r="K9814" s="545" t="s">
        <v>13413</v>
      </c>
      <c r="L9814" s="545" t="s">
        <v>13413</v>
      </c>
      <c r="M9814" s="548" t="s">
        <v>13758</v>
      </c>
      <c r="N9814" s="545" t="s">
        <v>13413</v>
      </c>
      <c r="O9814" s="545" t="s">
        <v>13413</v>
      </c>
      <c r="P9814" s="549">
        <v>7401</v>
      </c>
      <c r="Q9814" s="549">
        <v>1</v>
      </c>
      <c r="R9814" s="549">
        <v>20</v>
      </c>
      <c r="S9814" s="548"/>
      <c r="T9814" s="548"/>
      <c r="U9814" s="99"/>
    </row>
    <row r="9815" spans="1:21" ht="19.5" customHeight="1">
      <c r="A9815" s="545">
        <v>104681</v>
      </c>
      <c r="B9815" s="545" t="s">
        <v>9937</v>
      </c>
      <c r="C9815" s="545" t="s">
        <v>216</v>
      </c>
      <c r="D9815" s="546"/>
      <c r="E9815" s="171" t="str">
        <f t="shared" si="153"/>
        <v>1900</v>
      </c>
      <c r="F9815" s="547">
        <v>0</v>
      </c>
      <c r="G9815" s="548">
        <v>0</v>
      </c>
      <c r="H9815" s="547">
        <v>0</v>
      </c>
      <c r="I9815" s="545" t="s">
        <v>12676</v>
      </c>
      <c r="J9815" s="545"/>
      <c r="K9815" s="545" t="s">
        <v>19322</v>
      </c>
      <c r="L9815" s="545" t="s">
        <v>13413</v>
      </c>
      <c r="M9815" s="548" t="s">
        <v>13758</v>
      </c>
      <c r="N9815" s="545" t="s">
        <v>13413</v>
      </c>
      <c r="O9815" s="545" t="s">
        <v>13413</v>
      </c>
      <c r="P9815" s="549">
        <v>7402</v>
      </c>
      <c r="Q9815" s="549">
        <v>1</v>
      </c>
      <c r="R9815" s="549">
        <v>14</v>
      </c>
      <c r="S9815" s="548"/>
      <c r="T9815" s="548"/>
      <c r="U9815" s="99"/>
    </row>
    <row r="9816" spans="1:21" ht="19.5" customHeight="1">
      <c r="A9816" s="545">
        <v>104682</v>
      </c>
      <c r="B9816" s="545" t="s">
        <v>2553</v>
      </c>
      <c r="C9816" s="545" t="s">
        <v>209</v>
      </c>
      <c r="D9816" s="546"/>
      <c r="E9816" s="171" t="str">
        <f t="shared" si="153"/>
        <v>1900</v>
      </c>
      <c r="F9816" s="547">
        <v>0</v>
      </c>
      <c r="G9816" s="548">
        <v>0</v>
      </c>
      <c r="H9816" s="547">
        <v>0</v>
      </c>
      <c r="I9816" s="545" t="s">
        <v>12697</v>
      </c>
      <c r="J9816" s="545"/>
      <c r="K9816" s="545" t="s">
        <v>13413</v>
      </c>
      <c r="L9816" s="545" t="s">
        <v>13413</v>
      </c>
      <c r="M9816" s="548" t="s">
        <v>13758</v>
      </c>
      <c r="N9816" s="545" t="s">
        <v>13413</v>
      </c>
      <c r="O9816" s="545" t="s">
        <v>13413</v>
      </c>
      <c r="P9816" s="549">
        <v>7403</v>
      </c>
      <c r="Q9816" s="549">
        <v>1</v>
      </c>
      <c r="R9816" s="549">
        <v>138</v>
      </c>
      <c r="S9816" s="548"/>
      <c r="T9816" s="548"/>
      <c r="U9816" s="99"/>
    </row>
    <row r="9817" spans="1:21" ht="19.5" customHeight="1">
      <c r="A9817" s="545">
        <v>104683</v>
      </c>
      <c r="B9817" s="545" t="s">
        <v>9936</v>
      </c>
      <c r="C9817" s="545" t="s">
        <v>216</v>
      </c>
      <c r="D9817" s="546"/>
      <c r="E9817" s="171" t="str">
        <f t="shared" si="153"/>
        <v>1900</v>
      </c>
      <c r="F9817" s="547">
        <v>0</v>
      </c>
      <c r="G9817" s="548">
        <v>0</v>
      </c>
      <c r="H9817" s="547">
        <v>0</v>
      </c>
      <c r="I9817" s="545" t="s">
        <v>12703</v>
      </c>
      <c r="J9817" s="545"/>
      <c r="K9817" s="545" t="s">
        <v>13413</v>
      </c>
      <c r="L9817" s="545" t="s">
        <v>19323</v>
      </c>
      <c r="M9817" s="548" t="s">
        <v>13758</v>
      </c>
      <c r="N9817" s="545" t="s">
        <v>22852</v>
      </c>
      <c r="O9817" s="545" t="s">
        <v>19324</v>
      </c>
      <c r="P9817" s="549">
        <v>7404</v>
      </c>
      <c r="Q9817" s="549">
        <v>1</v>
      </c>
      <c r="R9817" s="549">
        <v>120</v>
      </c>
      <c r="S9817" s="548"/>
      <c r="T9817" s="548">
        <v>7</v>
      </c>
      <c r="U9817" s="99"/>
    </row>
    <row r="9818" spans="1:21" ht="19.5" customHeight="1">
      <c r="A9818" s="545">
        <v>104684</v>
      </c>
      <c r="B9818" s="545" t="s">
        <v>1090</v>
      </c>
      <c r="C9818" s="545" t="s">
        <v>216</v>
      </c>
      <c r="D9818" s="546">
        <v>43545</v>
      </c>
      <c r="E9818" s="171" t="str">
        <f t="shared" si="153"/>
        <v>2019</v>
      </c>
      <c r="F9818" s="547">
        <v>725730</v>
      </c>
      <c r="G9818" s="548">
        <v>0.19</v>
      </c>
      <c r="H9818" s="547">
        <v>609857.14</v>
      </c>
      <c r="I9818" s="545" t="s">
        <v>12694</v>
      </c>
      <c r="J9818" s="545" t="s">
        <v>13305</v>
      </c>
      <c r="K9818" s="545" t="s">
        <v>19325</v>
      </c>
      <c r="L9818" s="545" t="s">
        <v>13413</v>
      </c>
      <c r="M9818" s="548" t="s">
        <v>13758</v>
      </c>
      <c r="N9818" s="545" t="s">
        <v>13413</v>
      </c>
      <c r="O9818" s="545" t="s">
        <v>13413</v>
      </c>
      <c r="P9818" s="549">
        <v>7405</v>
      </c>
      <c r="Q9818" s="549">
        <v>1</v>
      </c>
      <c r="R9818" s="549">
        <v>104</v>
      </c>
      <c r="S9818" s="548">
        <v>2217</v>
      </c>
      <c r="T9818" s="548"/>
      <c r="U9818" s="99"/>
    </row>
    <row r="9819" spans="1:21" ht="19.5" customHeight="1">
      <c r="A9819" s="545">
        <v>104685</v>
      </c>
      <c r="B9819" s="545" t="s">
        <v>9935</v>
      </c>
      <c r="C9819" s="545" t="s">
        <v>216</v>
      </c>
      <c r="D9819" s="546"/>
      <c r="E9819" s="171" t="str">
        <f t="shared" si="153"/>
        <v>1900</v>
      </c>
      <c r="F9819" s="547">
        <v>0</v>
      </c>
      <c r="G9819" s="548">
        <v>0</v>
      </c>
      <c r="H9819" s="547">
        <v>0</v>
      </c>
      <c r="I9819" s="545" t="s">
        <v>12698</v>
      </c>
      <c r="J9819" s="545"/>
      <c r="K9819" s="545" t="s">
        <v>13413</v>
      </c>
      <c r="L9819" s="545" t="s">
        <v>19326</v>
      </c>
      <c r="M9819" s="548" t="s">
        <v>13758</v>
      </c>
      <c r="N9819" s="545" t="s">
        <v>13413</v>
      </c>
      <c r="O9819" s="545" t="s">
        <v>13413</v>
      </c>
      <c r="P9819" s="549">
        <v>7406</v>
      </c>
      <c r="Q9819" s="549">
        <v>1</v>
      </c>
      <c r="R9819" s="549">
        <v>115</v>
      </c>
      <c r="S9819" s="548"/>
      <c r="T9819" s="548"/>
      <c r="U9819" s="99"/>
    </row>
    <row r="9820" spans="1:21" ht="19.5" customHeight="1">
      <c r="A9820" s="545">
        <v>104686</v>
      </c>
      <c r="B9820" s="545" t="s">
        <v>9934</v>
      </c>
      <c r="C9820" s="545" t="s">
        <v>209</v>
      </c>
      <c r="D9820" s="546"/>
      <c r="E9820" s="171" t="str">
        <f t="shared" si="153"/>
        <v>1900</v>
      </c>
      <c r="F9820" s="547">
        <v>0</v>
      </c>
      <c r="G9820" s="548">
        <v>0</v>
      </c>
      <c r="H9820" s="547">
        <v>0</v>
      </c>
      <c r="I9820" s="545" t="s">
        <v>12697</v>
      </c>
      <c r="J9820" s="545"/>
      <c r="K9820" s="545" t="s">
        <v>19327</v>
      </c>
      <c r="L9820" s="545" t="s">
        <v>13413</v>
      </c>
      <c r="M9820" s="548" t="s">
        <v>13758</v>
      </c>
      <c r="N9820" s="545" t="s">
        <v>13413</v>
      </c>
      <c r="O9820" s="545" t="s">
        <v>13413</v>
      </c>
      <c r="P9820" s="549">
        <v>7407</v>
      </c>
      <c r="Q9820" s="549">
        <v>1</v>
      </c>
      <c r="R9820" s="549">
        <v>138</v>
      </c>
      <c r="S9820" s="548"/>
      <c r="T9820" s="548"/>
      <c r="U9820" s="99"/>
    </row>
    <row r="9821" spans="1:21" ht="19.5" customHeight="1">
      <c r="A9821" s="545">
        <v>104687</v>
      </c>
      <c r="B9821" s="545" t="s">
        <v>9933</v>
      </c>
      <c r="C9821" s="545" t="s">
        <v>216</v>
      </c>
      <c r="D9821" s="546"/>
      <c r="E9821" s="171" t="str">
        <f t="shared" si="153"/>
        <v>1900</v>
      </c>
      <c r="F9821" s="547">
        <v>0</v>
      </c>
      <c r="G9821" s="548">
        <v>0</v>
      </c>
      <c r="H9821" s="547">
        <v>0</v>
      </c>
      <c r="I9821" s="545" t="s">
        <v>12697</v>
      </c>
      <c r="J9821" s="545"/>
      <c r="K9821" s="545" t="s">
        <v>13413</v>
      </c>
      <c r="L9821" s="545" t="s">
        <v>13413</v>
      </c>
      <c r="M9821" s="548" t="s">
        <v>13758</v>
      </c>
      <c r="N9821" s="545" t="s">
        <v>13413</v>
      </c>
      <c r="O9821" s="545" t="s">
        <v>13413</v>
      </c>
      <c r="P9821" s="549">
        <v>7408</v>
      </c>
      <c r="Q9821" s="549">
        <v>1</v>
      </c>
      <c r="R9821" s="549">
        <v>138</v>
      </c>
      <c r="S9821" s="548"/>
      <c r="T9821" s="548"/>
      <c r="U9821" s="99"/>
    </row>
    <row r="9822" spans="1:21" ht="19.5" customHeight="1">
      <c r="A9822" s="545">
        <v>104688</v>
      </c>
      <c r="B9822" s="545" t="s">
        <v>9932</v>
      </c>
      <c r="C9822" s="545" t="s">
        <v>216</v>
      </c>
      <c r="D9822" s="546"/>
      <c r="E9822" s="171" t="str">
        <f t="shared" si="153"/>
        <v>1900</v>
      </c>
      <c r="F9822" s="547">
        <v>0</v>
      </c>
      <c r="G9822" s="548">
        <v>0</v>
      </c>
      <c r="H9822" s="547">
        <v>0</v>
      </c>
      <c r="I9822" s="545" t="s">
        <v>12697</v>
      </c>
      <c r="J9822" s="545"/>
      <c r="K9822" s="545" t="s">
        <v>13413</v>
      </c>
      <c r="L9822" s="545" t="s">
        <v>13413</v>
      </c>
      <c r="M9822" s="548" t="s">
        <v>13758</v>
      </c>
      <c r="N9822" s="545" t="s">
        <v>13413</v>
      </c>
      <c r="O9822" s="545" t="s">
        <v>13413</v>
      </c>
      <c r="P9822" s="549">
        <v>7409</v>
      </c>
      <c r="Q9822" s="549">
        <v>1</v>
      </c>
      <c r="R9822" s="549">
        <v>138</v>
      </c>
      <c r="S9822" s="548"/>
      <c r="T9822" s="548"/>
      <c r="U9822" s="99"/>
    </row>
    <row r="9823" spans="1:21" ht="19.5" customHeight="1">
      <c r="A9823" s="545">
        <v>104689</v>
      </c>
      <c r="B9823" s="545" t="s">
        <v>9931</v>
      </c>
      <c r="C9823" s="545" t="s">
        <v>216</v>
      </c>
      <c r="D9823" s="546"/>
      <c r="E9823" s="171" t="str">
        <f t="shared" si="153"/>
        <v>1900</v>
      </c>
      <c r="F9823" s="547">
        <v>0</v>
      </c>
      <c r="G9823" s="548">
        <v>0</v>
      </c>
      <c r="H9823" s="547">
        <v>0</v>
      </c>
      <c r="I9823" s="545" t="s">
        <v>12697</v>
      </c>
      <c r="J9823" s="545"/>
      <c r="K9823" s="545" t="s">
        <v>13413</v>
      </c>
      <c r="L9823" s="545" t="s">
        <v>13413</v>
      </c>
      <c r="M9823" s="548" t="s">
        <v>13758</v>
      </c>
      <c r="N9823" s="545" t="s">
        <v>13413</v>
      </c>
      <c r="O9823" s="545" t="s">
        <v>13413</v>
      </c>
      <c r="P9823" s="549">
        <v>7410</v>
      </c>
      <c r="Q9823" s="549">
        <v>1</v>
      </c>
      <c r="R9823" s="549">
        <v>138</v>
      </c>
      <c r="S9823" s="548"/>
      <c r="T9823" s="548"/>
      <c r="U9823" s="99"/>
    </row>
    <row r="9824" spans="1:21" ht="19.5" customHeight="1">
      <c r="A9824" s="545">
        <v>104690</v>
      </c>
      <c r="B9824" s="545" t="s">
        <v>9930</v>
      </c>
      <c r="C9824" s="545" t="s">
        <v>209</v>
      </c>
      <c r="D9824" s="546"/>
      <c r="E9824" s="171" t="str">
        <f t="shared" si="153"/>
        <v>1900</v>
      </c>
      <c r="F9824" s="547">
        <v>0</v>
      </c>
      <c r="G9824" s="548">
        <v>0</v>
      </c>
      <c r="H9824" s="547">
        <v>0</v>
      </c>
      <c r="I9824" s="545" t="s">
        <v>12697</v>
      </c>
      <c r="J9824" s="545"/>
      <c r="K9824" s="545" t="s">
        <v>19328</v>
      </c>
      <c r="L9824" s="545" t="s">
        <v>13413</v>
      </c>
      <c r="M9824" s="548" t="s">
        <v>13758</v>
      </c>
      <c r="N9824" s="545" t="s">
        <v>13413</v>
      </c>
      <c r="O9824" s="545" t="s">
        <v>13413</v>
      </c>
      <c r="P9824" s="549">
        <v>7411</v>
      </c>
      <c r="Q9824" s="549">
        <v>1</v>
      </c>
      <c r="R9824" s="549">
        <v>138</v>
      </c>
      <c r="S9824" s="548"/>
      <c r="T9824" s="548"/>
      <c r="U9824" s="99"/>
    </row>
    <row r="9825" spans="1:21" ht="19.5" customHeight="1">
      <c r="A9825" s="545">
        <v>104691</v>
      </c>
      <c r="B9825" s="545" t="s">
        <v>9929</v>
      </c>
      <c r="C9825" s="545" t="s">
        <v>209</v>
      </c>
      <c r="D9825" s="546"/>
      <c r="E9825" s="171" t="str">
        <f t="shared" si="153"/>
        <v>1900</v>
      </c>
      <c r="F9825" s="547">
        <v>0</v>
      </c>
      <c r="G9825" s="548">
        <v>0</v>
      </c>
      <c r="H9825" s="547">
        <v>0</v>
      </c>
      <c r="I9825" s="545" t="s">
        <v>12697</v>
      </c>
      <c r="J9825" s="545"/>
      <c r="K9825" s="545" t="s">
        <v>19328</v>
      </c>
      <c r="L9825" s="545" t="s">
        <v>13413</v>
      </c>
      <c r="M9825" s="548" t="s">
        <v>13758</v>
      </c>
      <c r="N9825" s="545" t="s">
        <v>13413</v>
      </c>
      <c r="O9825" s="545" t="s">
        <v>13413</v>
      </c>
      <c r="P9825" s="549">
        <v>7412</v>
      </c>
      <c r="Q9825" s="549">
        <v>1</v>
      </c>
      <c r="R9825" s="549">
        <v>138</v>
      </c>
      <c r="S9825" s="548"/>
      <c r="T9825" s="548"/>
      <c r="U9825" s="99"/>
    </row>
    <row r="9826" spans="1:21" ht="19.5" customHeight="1">
      <c r="A9826" s="545">
        <v>104692</v>
      </c>
      <c r="B9826" s="545" t="s">
        <v>2456</v>
      </c>
      <c r="C9826" s="545" t="s">
        <v>216</v>
      </c>
      <c r="D9826" s="546"/>
      <c r="E9826" s="171" t="str">
        <f t="shared" si="153"/>
        <v>1900</v>
      </c>
      <c r="F9826" s="547">
        <v>0</v>
      </c>
      <c r="G9826" s="548">
        <v>0</v>
      </c>
      <c r="H9826" s="547">
        <v>0</v>
      </c>
      <c r="I9826" s="545" t="s">
        <v>12642</v>
      </c>
      <c r="J9826" s="545"/>
      <c r="K9826" s="545" t="s">
        <v>19329</v>
      </c>
      <c r="L9826" s="545" t="s">
        <v>13413</v>
      </c>
      <c r="M9826" s="548" t="s">
        <v>13758</v>
      </c>
      <c r="N9826" s="545" t="s">
        <v>13413</v>
      </c>
      <c r="O9826" s="545" t="s">
        <v>13413</v>
      </c>
      <c r="P9826" s="549">
        <v>7413</v>
      </c>
      <c r="Q9826" s="549">
        <v>1</v>
      </c>
      <c r="R9826" s="549">
        <v>135</v>
      </c>
      <c r="S9826" s="548"/>
      <c r="T9826" s="548"/>
      <c r="U9826" s="99"/>
    </row>
    <row r="9827" spans="1:21" ht="19.5" customHeight="1">
      <c r="A9827" s="545">
        <v>104693</v>
      </c>
      <c r="B9827" s="545" t="s">
        <v>9928</v>
      </c>
      <c r="C9827" s="545" t="s">
        <v>209</v>
      </c>
      <c r="D9827" s="546"/>
      <c r="E9827" s="171" t="str">
        <f t="shared" si="153"/>
        <v>1900</v>
      </c>
      <c r="F9827" s="547">
        <v>0</v>
      </c>
      <c r="G9827" s="548">
        <v>0</v>
      </c>
      <c r="H9827" s="547">
        <v>0</v>
      </c>
      <c r="I9827" s="545" t="s">
        <v>12697</v>
      </c>
      <c r="J9827" s="545"/>
      <c r="K9827" s="545" t="s">
        <v>13413</v>
      </c>
      <c r="L9827" s="545" t="s">
        <v>13413</v>
      </c>
      <c r="M9827" s="548" t="s">
        <v>13758</v>
      </c>
      <c r="N9827" s="545" t="s">
        <v>13413</v>
      </c>
      <c r="O9827" s="545" t="s">
        <v>13413</v>
      </c>
      <c r="P9827" s="549">
        <v>7414</v>
      </c>
      <c r="Q9827" s="549">
        <v>1</v>
      </c>
      <c r="R9827" s="549">
        <v>138</v>
      </c>
      <c r="S9827" s="548"/>
      <c r="T9827" s="548"/>
      <c r="U9827" s="99"/>
    </row>
    <row r="9828" spans="1:21" ht="19.5" customHeight="1">
      <c r="A9828" s="545">
        <v>104694</v>
      </c>
      <c r="B9828" s="545" t="s">
        <v>9927</v>
      </c>
      <c r="C9828" s="545" t="s">
        <v>209</v>
      </c>
      <c r="D9828" s="546"/>
      <c r="E9828" s="171" t="str">
        <f t="shared" si="153"/>
        <v>1900</v>
      </c>
      <c r="F9828" s="547">
        <v>0</v>
      </c>
      <c r="G9828" s="548">
        <v>0</v>
      </c>
      <c r="H9828" s="547">
        <v>0</v>
      </c>
      <c r="I9828" s="545" t="s">
        <v>12697</v>
      </c>
      <c r="J9828" s="545"/>
      <c r="K9828" s="545" t="s">
        <v>13413</v>
      </c>
      <c r="L9828" s="545" t="s">
        <v>13413</v>
      </c>
      <c r="M9828" s="548" t="s">
        <v>13758</v>
      </c>
      <c r="N9828" s="545" t="s">
        <v>13413</v>
      </c>
      <c r="O9828" s="545" t="s">
        <v>13413</v>
      </c>
      <c r="P9828" s="549">
        <v>7415</v>
      </c>
      <c r="Q9828" s="549">
        <v>1</v>
      </c>
      <c r="R9828" s="549">
        <v>138</v>
      </c>
      <c r="S9828" s="548"/>
      <c r="T9828" s="548"/>
      <c r="U9828" s="99"/>
    </row>
    <row r="9829" spans="1:21" ht="19.5" customHeight="1">
      <c r="A9829" s="545">
        <v>104695</v>
      </c>
      <c r="B9829" s="545" t="s">
        <v>9926</v>
      </c>
      <c r="C9829" s="545" t="s">
        <v>209</v>
      </c>
      <c r="D9829" s="546">
        <v>46052</v>
      </c>
      <c r="E9829" s="171" t="str">
        <f t="shared" si="153"/>
        <v>2026</v>
      </c>
      <c r="F9829" s="547">
        <v>64337</v>
      </c>
      <c r="G9829" s="548">
        <v>0.19</v>
      </c>
      <c r="H9829" s="547">
        <v>54064.71</v>
      </c>
      <c r="I9829" s="545" t="s">
        <v>12697</v>
      </c>
      <c r="J9829" s="545" t="s">
        <v>13307</v>
      </c>
      <c r="K9829" s="545" t="s">
        <v>13413</v>
      </c>
      <c r="L9829" s="545" t="s">
        <v>13413</v>
      </c>
      <c r="M9829" s="548" t="s">
        <v>13758</v>
      </c>
      <c r="N9829" s="545" t="s">
        <v>13413</v>
      </c>
      <c r="O9829" s="545" t="s">
        <v>13413</v>
      </c>
      <c r="P9829" s="549">
        <v>7416</v>
      </c>
      <c r="Q9829" s="549">
        <v>1</v>
      </c>
      <c r="R9829" s="549">
        <v>138</v>
      </c>
      <c r="S9829" s="548">
        <v>2228</v>
      </c>
      <c r="T9829" s="548"/>
      <c r="U9829" s="99"/>
    </row>
    <row r="9830" spans="1:21" ht="19.5" customHeight="1">
      <c r="A9830" s="545">
        <v>104696</v>
      </c>
      <c r="B9830" s="545" t="s">
        <v>2432</v>
      </c>
      <c r="C9830" s="545" t="s">
        <v>216</v>
      </c>
      <c r="D9830" s="546"/>
      <c r="E9830" s="171" t="str">
        <f t="shared" si="153"/>
        <v>1900</v>
      </c>
      <c r="F9830" s="547">
        <v>0</v>
      </c>
      <c r="G9830" s="548">
        <v>0</v>
      </c>
      <c r="H9830" s="547">
        <v>0</v>
      </c>
      <c r="I9830" s="545" t="s">
        <v>12642</v>
      </c>
      <c r="J9830" s="545"/>
      <c r="K9830" s="545" t="s">
        <v>13413</v>
      </c>
      <c r="L9830" s="545" t="s">
        <v>13413</v>
      </c>
      <c r="M9830" s="548" t="s">
        <v>13758</v>
      </c>
      <c r="N9830" s="545" t="s">
        <v>13413</v>
      </c>
      <c r="O9830" s="545" t="s">
        <v>13413</v>
      </c>
      <c r="P9830" s="549">
        <v>7417</v>
      </c>
      <c r="Q9830" s="549">
        <v>1</v>
      </c>
      <c r="R9830" s="549">
        <v>135</v>
      </c>
      <c r="S9830" s="548"/>
      <c r="T9830" s="548"/>
      <c r="U9830" s="99"/>
    </row>
    <row r="9831" spans="1:21" ht="19.5" customHeight="1">
      <c r="A9831" s="545">
        <v>104697</v>
      </c>
      <c r="B9831" s="545" t="s">
        <v>6860</v>
      </c>
      <c r="C9831" s="545" t="s">
        <v>209</v>
      </c>
      <c r="D9831" s="546">
        <v>46052</v>
      </c>
      <c r="E9831" s="171" t="str">
        <f t="shared" si="153"/>
        <v>2026</v>
      </c>
      <c r="F9831" s="547">
        <v>9098</v>
      </c>
      <c r="G9831" s="548">
        <v>0.19</v>
      </c>
      <c r="H9831" s="547">
        <v>7645.38</v>
      </c>
      <c r="I9831" s="545" t="s">
        <v>12652</v>
      </c>
      <c r="J9831" s="545" t="s">
        <v>13307</v>
      </c>
      <c r="K9831" s="545" t="s">
        <v>13413</v>
      </c>
      <c r="L9831" s="545" t="s">
        <v>13413</v>
      </c>
      <c r="M9831" s="548" t="s">
        <v>13758</v>
      </c>
      <c r="N9831" s="545" t="s">
        <v>13413</v>
      </c>
      <c r="O9831" s="545" t="s">
        <v>13413</v>
      </c>
      <c r="P9831" s="549">
        <v>7418</v>
      </c>
      <c r="Q9831" s="549">
        <v>1</v>
      </c>
      <c r="R9831" s="549">
        <v>134</v>
      </c>
      <c r="S9831" s="548">
        <v>2228</v>
      </c>
      <c r="T9831" s="548"/>
      <c r="U9831" s="99"/>
    </row>
    <row r="9832" spans="1:21" ht="19.5" customHeight="1">
      <c r="A9832" s="545">
        <v>104698</v>
      </c>
      <c r="B9832" s="545" t="s">
        <v>5074</v>
      </c>
      <c r="C9832" s="545" t="s">
        <v>216</v>
      </c>
      <c r="D9832" s="546"/>
      <c r="E9832" s="171" t="str">
        <f t="shared" si="153"/>
        <v>1900</v>
      </c>
      <c r="F9832" s="547">
        <v>0</v>
      </c>
      <c r="G9832" s="548">
        <v>0</v>
      </c>
      <c r="H9832" s="547">
        <v>0</v>
      </c>
      <c r="I9832" s="545" t="s">
        <v>12676</v>
      </c>
      <c r="J9832" s="545"/>
      <c r="K9832" s="545" t="s">
        <v>5074</v>
      </c>
      <c r="L9832" s="545" t="s">
        <v>13413</v>
      </c>
      <c r="M9832" s="548" t="s">
        <v>13758</v>
      </c>
      <c r="N9832" s="545" t="s">
        <v>13413</v>
      </c>
      <c r="O9832" s="545" t="s">
        <v>13413</v>
      </c>
      <c r="P9832" s="549">
        <v>7419</v>
      </c>
      <c r="Q9832" s="549">
        <v>1</v>
      </c>
      <c r="R9832" s="549">
        <v>14</v>
      </c>
      <c r="S9832" s="548"/>
      <c r="T9832" s="548"/>
      <c r="U9832" s="99"/>
    </row>
    <row r="9833" spans="1:21" ht="19.5" customHeight="1">
      <c r="A9833" s="545">
        <v>104699</v>
      </c>
      <c r="B9833" s="545" t="s">
        <v>6897</v>
      </c>
      <c r="C9833" s="545" t="s">
        <v>216</v>
      </c>
      <c r="D9833" s="546">
        <v>46052</v>
      </c>
      <c r="E9833" s="171" t="str">
        <f t="shared" si="153"/>
        <v>2026</v>
      </c>
      <c r="F9833" s="547">
        <v>1193</v>
      </c>
      <c r="G9833" s="548">
        <v>0.19</v>
      </c>
      <c r="H9833" s="547">
        <v>1002.52</v>
      </c>
      <c r="I9833" s="545" t="s">
        <v>12706</v>
      </c>
      <c r="J9833" s="545" t="s">
        <v>13307</v>
      </c>
      <c r="K9833" s="545" t="s">
        <v>13413</v>
      </c>
      <c r="L9833" s="545" t="s">
        <v>13413</v>
      </c>
      <c r="M9833" s="548" t="s">
        <v>13758</v>
      </c>
      <c r="N9833" s="545" t="s">
        <v>13413</v>
      </c>
      <c r="O9833" s="545" t="s">
        <v>13413</v>
      </c>
      <c r="P9833" s="549">
        <v>7420</v>
      </c>
      <c r="Q9833" s="549">
        <v>1</v>
      </c>
      <c r="R9833" s="549">
        <v>128</v>
      </c>
      <c r="S9833" s="548">
        <v>2228</v>
      </c>
      <c r="T9833" s="548"/>
      <c r="U9833" s="99"/>
    </row>
    <row r="9834" spans="1:21" ht="19.5" customHeight="1">
      <c r="A9834" s="545">
        <v>104700</v>
      </c>
      <c r="B9834" s="545" t="s">
        <v>9925</v>
      </c>
      <c r="C9834" s="545" t="s">
        <v>216</v>
      </c>
      <c r="D9834" s="546"/>
      <c r="E9834" s="171" t="str">
        <f t="shared" si="153"/>
        <v>1900</v>
      </c>
      <c r="F9834" s="547">
        <v>0</v>
      </c>
      <c r="G9834" s="548">
        <v>0</v>
      </c>
      <c r="H9834" s="547">
        <v>0</v>
      </c>
      <c r="I9834" s="545" t="s">
        <v>12652</v>
      </c>
      <c r="J9834" s="545"/>
      <c r="K9834" s="545" t="s">
        <v>19330</v>
      </c>
      <c r="L9834" s="545" t="s">
        <v>13413</v>
      </c>
      <c r="M9834" s="548" t="s">
        <v>13758</v>
      </c>
      <c r="N9834" s="545" t="s">
        <v>13413</v>
      </c>
      <c r="O9834" s="545" t="s">
        <v>13413</v>
      </c>
      <c r="P9834" s="549">
        <v>7421</v>
      </c>
      <c r="Q9834" s="549">
        <v>1</v>
      </c>
      <c r="R9834" s="549">
        <v>134</v>
      </c>
      <c r="S9834" s="548"/>
      <c r="T9834" s="548"/>
      <c r="U9834" s="99"/>
    </row>
    <row r="9835" spans="1:21" ht="19.5" customHeight="1">
      <c r="A9835" s="545">
        <v>104701</v>
      </c>
      <c r="B9835" s="545" t="s">
        <v>6958</v>
      </c>
      <c r="C9835" s="545" t="s">
        <v>216</v>
      </c>
      <c r="D9835" s="546">
        <v>46080</v>
      </c>
      <c r="E9835" s="171" t="str">
        <f t="shared" si="153"/>
        <v>2026</v>
      </c>
      <c r="F9835" s="547">
        <v>189</v>
      </c>
      <c r="G9835" s="548">
        <v>0.19</v>
      </c>
      <c r="H9835" s="547">
        <v>158.82</v>
      </c>
      <c r="I9835" s="545" t="s">
        <v>12652</v>
      </c>
      <c r="J9835" s="545" t="s">
        <v>13296</v>
      </c>
      <c r="K9835" s="545" t="s">
        <v>19330</v>
      </c>
      <c r="L9835" s="545" t="s">
        <v>13413</v>
      </c>
      <c r="M9835" s="548" t="s">
        <v>13758</v>
      </c>
      <c r="N9835" s="545" t="s">
        <v>13413</v>
      </c>
      <c r="O9835" s="545" t="s">
        <v>13413</v>
      </c>
      <c r="P9835" s="549">
        <v>7422</v>
      </c>
      <c r="Q9835" s="549">
        <v>1</v>
      </c>
      <c r="R9835" s="549">
        <v>134</v>
      </c>
      <c r="S9835" s="548">
        <v>2218</v>
      </c>
      <c r="T9835" s="548"/>
      <c r="U9835" s="99"/>
    </row>
    <row r="9836" spans="1:21" ht="19.5" customHeight="1">
      <c r="A9836" s="545">
        <v>104702</v>
      </c>
      <c r="B9836" s="545" t="s">
        <v>6896</v>
      </c>
      <c r="C9836" s="545" t="s">
        <v>216</v>
      </c>
      <c r="D9836" s="546">
        <v>46052</v>
      </c>
      <c r="E9836" s="171" t="str">
        <f t="shared" si="153"/>
        <v>2026</v>
      </c>
      <c r="F9836" s="547">
        <v>284</v>
      </c>
      <c r="G9836" s="548">
        <v>0.19</v>
      </c>
      <c r="H9836" s="547">
        <v>238.66</v>
      </c>
      <c r="I9836" s="545" t="s">
        <v>12706</v>
      </c>
      <c r="J9836" s="545" t="s">
        <v>13307</v>
      </c>
      <c r="K9836" s="545" t="s">
        <v>19331</v>
      </c>
      <c r="L9836" s="545" t="s">
        <v>13413</v>
      </c>
      <c r="M9836" s="548" t="s">
        <v>13758</v>
      </c>
      <c r="N9836" s="545" t="s">
        <v>13413</v>
      </c>
      <c r="O9836" s="545" t="s">
        <v>13413</v>
      </c>
      <c r="P9836" s="549">
        <v>7423</v>
      </c>
      <c r="Q9836" s="549">
        <v>1</v>
      </c>
      <c r="R9836" s="549">
        <v>128</v>
      </c>
      <c r="S9836" s="548">
        <v>2228</v>
      </c>
      <c r="T9836" s="548"/>
      <c r="U9836" s="99"/>
    </row>
    <row r="9837" spans="1:21" ht="19.5" customHeight="1">
      <c r="A9837" s="545">
        <v>104703</v>
      </c>
      <c r="B9837" s="545" t="s">
        <v>9924</v>
      </c>
      <c r="C9837" s="545" t="s">
        <v>216</v>
      </c>
      <c r="D9837" s="546"/>
      <c r="E9837" s="171" t="str">
        <f t="shared" si="153"/>
        <v>1900</v>
      </c>
      <c r="F9837" s="547">
        <v>0</v>
      </c>
      <c r="G9837" s="548">
        <v>0</v>
      </c>
      <c r="H9837" s="547">
        <v>0</v>
      </c>
      <c r="I9837" s="545" t="s">
        <v>12706</v>
      </c>
      <c r="J9837" s="545"/>
      <c r="K9837" s="545" t="s">
        <v>13413</v>
      </c>
      <c r="L9837" s="545" t="s">
        <v>13413</v>
      </c>
      <c r="M9837" s="548" t="s">
        <v>13758</v>
      </c>
      <c r="N9837" s="545" t="s">
        <v>13413</v>
      </c>
      <c r="O9837" s="545" t="s">
        <v>13413</v>
      </c>
      <c r="P9837" s="549">
        <v>7424</v>
      </c>
      <c r="Q9837" s="549">
        <v>1</v>
      </c>
      <c r="R9837" s="549">
        <v>128</v>
      </c>
      <c r="S9837" s="548"/>
      <c r="T9837" s="548"/>
      <c r="U9837" s="99"/>
    </row>
    <row r="9838" spans="1:21" ht="19.5" customHeight="1">
      <c r="A9838" s="545">
        <v>104704</v>
      </c>
      <c r="B9838" s="545" t="s">
        <v>6195</v>
      </c>
      <c r="C9838" s="545" t="s">
        <v>209</v>
      </c>
      <c r="D9838" s="546">
        <v>45013</v>
      </c>
      <c r="E9838" s="171" t="str">
        <f t="shared" si="153"/>
        <v>2023</v>
      </c>
      <c r="F9838" s="547">
        <v>1654641</v>
      </c>
      <c r="G9838" s="548">
        <v>0.19</v>
      </c>
      <c r="H9838" s="547">
        <v>1390454.62</v>
      </c>
      <c r="I9838" s="545" t="s">
        <v>12697</v>
      </c>
      <c r="J9838" s="545" t="s">
        <v>13297</v>
      </c>
      <c r="K9838" s="545" t="s">
        <v>13413</v>
      </c>
      <c r="L9838" s="545" t="s">
        <v>13413</v>
      </c>
      <c r="M9838" s="548" t="s">
        <v>13758</v>
      </c>
      <c r="N9838" s="545" t="s">
        <v>13413</v>
      </c>
      <c r="O9838" s="545" t="s">
        <v>13413</v>
      </c>
      <c r="P9838" s="549">
        <v>7425</v>
      </c>
      <c r="Q9838" s="549">
        <v>1</v>
      </c>
      <c r="R9838" s="549">
        <v>138</v>
      </c>
      <c r="S9838" s="548">
        <v>2257</v>
      </c>
      <c r="T9838" s="548"/>
      <c r="U9838" s="99"/>
    </row>
    <row r="9839" spans="1:21" ht="19.5" customHeight="1">
      <c r="A9839" s="545">
        <v>104705</v>
      </c>
      <c r="B9839" s="545" t="s">
        <v>7229</v>
      </c>
      <c r="C9839" s="545" t="s">
        <v>216</v>
      </c>
      <c r="D9839" s="546">
        <v>43839</v>
      </c>
      <c r="E9839" s="171" t="str">
        <f t="shared" si="153"/>
        <v>2020</v>
      </c>
      <c r="F9839" s="547">
        <v>3849</v>
      </c>
      <c r="G9839" s="548">
        <v>0.19</v>
      </c>
      <c r="H9839" s="547">
        <v>3234.45</v>
      </c>
      <c r="I9839" s="545" t="s">
        <v>12650</v>
      </c>
      <c r="J9839" s="545" t="s">
        <v>13297</v>
      </c>
      <c r="K9839" s="545" t="s">
        <v>13413</v>
      </c>
      <c r="L9839" s="545" t="s">
        <v>13413</v>
      </c>
      <c r="M9839" s="548" t="s">
        <v>13758</v>
      </c>
      <c r="N9839" s="545" t="s">
        <v>13413</v>
      </c>
      <c r="O9839" s="545" t="s">
        <v>13413</v>
      </c>
      <c r="P9839" s="549">
        <v>7426</v>
      </c>
      <c r="Q9839" s="549">
        <v>1</v>
      </c>
      <c r="R9839" s="549">
        <v>127</v>
      </c>
      <c r="S9839" s="548">
        <v>2257</v>
      </c>
      <c r="T9839" s="548"/>
      <c r="U9839" s="99"/>
    </row>
    <row r="9840" spans="1:21" ht="19.5" customHeight="1">
      <c r="A9840" s="545">
        <v>104706</v>
      </c>
      <c r="B9840" s="545" t="s">
        <v>9923</v>
      </c>
      <c r="C9840" s="545" t="s">
        <v>216</v>
      </c>
      <c r="D9840" s="546"/>
      <c r="E9840" s="171" t="str">
        <f t="shared" si="153"/>
        <v>1900</v>
      </c>
      <c r="F9840" s="547">
        <v>0</v>
      </c>
      <c r="G9840" s="548">
        <v>0</v>
      </c>
      <c r="H9840" s="547">
        <v>0</v>
      </c>
      <c r="I9840" s="545" t="s">
        <v>12697</v>
      </c>
      <c r="J9840" s="545"/>
      <c r="K9840" s="545" t="s">
        <v>13413</v>
      </c>
      <c r="L9840" s="545" t="s">
        <v>13413</v>
      </c>
      <c r="M9840" s="548" t="s">
        <v>13758</v>
      </c>
      <c r="N9840" s="545" t="s">
        <v>13413</v>
      </c>
      <c r="O9840" s="545" t="s">
        <v>13413</v>
      </c>
      <c r="P9840" s="549">
        <v>7427</v>
      </c>
      <c r="Q9840" s="549">
        <v>1</v>
      </c>
      <c r="R9840" s="549">
        <v>138</v>
      </c>
      <c r="S9840" s="548"/>
      <c r="T9840" s="548"/>
      <c r="U9840" s="99"/>
    </row>
    <row r="9841" spans="1:21" ht="19.5" customHeight="1">
      <c r="A9841" s="545">
        <v>104707</v>
      </c>
      <c r="B9841" s="545" t="s">
        <v>4382</v>
      </c>
      <c r="C9841" s="545" t="s">
        <v>216</v>
      </c>
      <c r="D9841" s="546">
        <v>43707</v>
      </c>
      <c r="E9841" s="171" t="str">
        <f t="shared" si="153"/>
        <v>2019</v>
      </c>
      <c r="F9841" s="547">
        <v>3400</v>
      </c>
      <c r="G9841" s="548">
        <v>0.19</v>
      </c>
      <c r="H9841" s="547">
        <v>2857.14</v>
      </c>
      <c r="I9841" s="545" t="s">
        <v>12973</v>
      </c>
      <c r="J9841" s="545" t="s">
        <v>13296</v>
      </c>
      <c r="K9841" s="545" t="s">
        <v>13413</v>
      </c>
      <c r="L9841" s="545" t="s">
        <v>13413</v>
      </c>
      <c r="M9841" s="548" t="s">
        <v>13758</v>
      </c>
      <c r="N9841" s="545" t="s">
        <v>13413</v>
      </c>
      <c r="O9841" s="545" t="s">
        <v>13413</v>
      </c>
      <c r="P9841" s="549">
        <v>7428</v>
      </c>
      <c r="Q9841" s="549">
        <v>1</v>
      </c>
      <c r="R9841" s="549">
        <v>59</v>
      </c>
      <c r="S9841" s="548">
        <v>2218</v>
      </c>
      <c r="T9841" s="548"/>
      <c r="U9841" s="99"/>
    </row>
    <row r="9842" spans="1:21" ht="19.5" customHeight="1">
      <c r="A9842" s="545">
        <v>104708</v>
      </c>
      <c r="B9842" s="545" t="s">
        <v>2014</v>
      </c>
      <c r="C9842" s="545" t="s">
        <v>216</v>
      </c>
      <c r="D9842" s="546">
        <v>43844</v>
      </c>
      <c r="E9842" s="171" t="str">
        <f t="shared" si="153"/>
        <v>2020</v>
      </c>
      <c r="F9842" s="547">
        <v>1745.73</v>
      </c>
      <c r="G9842" s="548">
        <v>0.19</v>
      </c>
      <c r="H9842" s="547">
        <v>1467</v>
      </c>
      <c r="I9842" s="545" t="s">
        <v>12706</v>
      </c>
      <c r="J9842" s="545" t="s">
        <v>13297</v>
      </c>
      <c r="K9842" s="545" t="s">
        <v>19332</v>
      </c>
      <c r="L9842" s="545" t="s">
        <v>13413</v>
      </c>
      <c r="M9842" s="548" t="s">
        <v>13758</v>
      </c>
      <c r="N9842" s="545" t="s">
        <v>13413</v>
      </c>
      <c r="O9842" s="545" t="s">
        <v>13413</v>
      </c>
      <c r="P9842" s="549">
        <v>7429</v>
      </c>
      <c r="Q9842" s="549">
        <v>1</v>
      </c>
      <c r="R9842" s="549">
        <v>128</v>
      </c>
      <c r="S9842" s="548">
        <v>2257</v>
      </c>
      <c r="T9842" s="548"/>
      <c r="U9842" s="99"/>
    </row>
    <row r="9843" spans="1:21" ht="19.5" customHeight="1">
      <c r="A9843" s="545">
        <v>104709</v>
      </c>
      <c r="B9843" s="545" t="s">
        <v>2429</v>
      </c>
      <c r="C9843" s="545" t="s">
        <v>216</v>
      </c>
      <c r="D9843" s="546"/>
      <c r="E9843" s="171" t="str">
        <f t="shared" si="153"/>
        <v>1900</v>
      </c>
      <c r="F9843" s="547">
        <v>0</v>
      </c>
      <c r="G9843" s="548">
        <v>0</v>
      </c>
      <c r="H9843" s="547">
        <v>0</v>
      </c>
      <c r="I9843" s="545" t="s">
        <v>12697</v>
      </c>
      <c r="J9843" s="545"/>
      <c r="K9843" s="545" t="s">
        <v>13413</v>
      </c>
      <c r="L9843" s="545" t="s">
        <v>13413</v>
      </c>
      <c r="M9843" s="548" t="s">
        <v>13758</v>
      </c>
      <c r="N9843" s="545" t="s">
        <v>13413</v>
      </c>
      <c r="O9843" s="545" t="s">
        <v>13413</v>
      </c>
      <c r="P9843" s="549">
        <v>7430</v>
      </c>
      <c r="Q9843" s="549">
        <v>1</v>
      </c>
      <c r="R9843" s="549">
        <v>138</v>
      </c>
      <c r="S9843" s="548"/>
      <c r="T9843" s="548"/>
      <c r="U9843" s="99"/>
    </row>
    <row r="9844" spans="1:21" ht="19.5" customHeight="1">
      <c r="A9844" s="545">
        <v>104710</v>
      </c>
      <c r="B9844" s="545" t="s">
        <v>9922</v>
      </c>
      <c r="C9844" s="545" t="s">
        <v>216</v>
      </c>
      <c r="D9844" s="546"/>
      <c r="E9844" s="171" t="str">
        <f t="shared" si="153"/>
        <v>1900</v>
      </c>
      <c r="F9844" s="547">
        <v>0</v>
      </c>
      <c r="G9844" s="548">
        <v>0</v>
      </c>
      <c r="H9844" s="547">
        <v>0</v>
      </c>
      <c r="I9844" s="545" t="s">
        <v>12697</v>
      </c>
      <c r="J9844" s="545"/>
      <c r="K9844" s="545" t="s">
        <v>13413</v>
      </c>
      <c r="L9844" s="545" t="s">
        <v>13413</v>
      </c>
      <c r="M9844" s="548" t="s">
        <v>13758</v>
      </c>
      <c r="N9844" s="545" t="s">
        <v>13413</v>
      </c>
      <c r="O9844" s="545" t="s">
        <v>13413</v>
      </c>
      <c r="P9844" s="549">
        <v>7431</v>
      </c>
      <c r="Q9844" s="549">
        <v>1</v>
      </c>
      <c r="R9844" s="549">
        <v>138</v>
      </c>
      <c r="S9844" s="548"/>
      <c r="T9844" s="548"/>
      <c r="U9844" s="99"/>
    </row>
    <row r="9845" spans="1:21" ht="19.5" customHeight="1">
      <c r="A9845" s="545">
        <v>104711</v>
      </c>
      <c r="B9845" s="545" t="s">
        <v>9921</v>
      </c>
      <c r="C9845" s="545" t="s">
        <v>216</v>
      </c>
      <c r="D9845" s="546"/>
      <c r="E9845" s="171" t="str">
        <f t="shared" si="153"/>
        <v>1900</v>
      </c>
      <c r="F9845" s="547">
        <v>0</v>
      </c>
      <c r="G9845" s="548">
        <v>0</v>
      </c>
      <c r="H9845" s="547">
        <v>0</v>
      </c>
      <c r="I9845" s="545" t="s">
        <v>12697</v>
      </c>
      <c r="J9845" s="545"/>
      <c r="K9845" s="545" t="s">
        <v>13413</v>
      </c>
      <c r="L9845" s="545" t="s">
        <v>13413</v>
      </c>
      <c r="M9845" s="548" t="s">
        <v>13758</v>
      </c>
      <c r="N9845" s="545" t="s">
        <v>13413</v>
      </c>
      <c r="O9845" s="545" t="s">
        <v>13413</v>
      </c>
      <c r="P9845" s="549">
        <v>7432</v>
      </c>
      <c r="Q9845" s="549">
        <v>1</v>
      </c>
      <c r="R9845" s="549">
        <v>138</v>
      </c>
      <c r="S9845" s="548"/>
      <c r="T9845" s="548"/>
      <c r="U9845" s="99"/>
    </row>
    <row r="9846" spans="1:21" ht="19.5" customHeight="1">
      <c r="A9846" s="545">
        <v>104712</v>
      </c>
      <c r="B9846" s="545" t="s">
        <v>2575</v>
      </c>
      <c r="C9846" s="545" t="s">
        <v>209</v>
      </c>
      <c r="D9846" s="546"/>
      <c r="E9846" s="171" t="str">
        <f t="shared" si="153"/>
        <v>1900</v>
      </c>
      <c r="F9846" s="547">
        <v>0</v>
      </c>
      <c r="G9846" s="548">
        <v>0</v>
      </c>
      <c r="H9846" s="547">
        <v>0</v>
      </c>
      <c r="I9846" s="545" t="s">
        <v>12697</v>
      </c>
      <c r="J9846" s="545"/>
      <c r="K9846" s="545" t="s">
        <v>13413</v>
      </c>
      <c r="L9846" s="545" t="s">
        <v>13413</v>
      </c>
      <c r="M9846" s="548" t="s">
        <v>13758</v>
      </c>
      <c r="N9846" s="545" t="s">
        <v>13413</v>
      </c>
      <c r="O9846" s="545" t="s">
        <v>13413</v>
      </c>
      <c r="P9846" s="549">
        <v>7433</v>
      </c>
      <c r="Q9846" s="549">
        <v>1</v>
      </c>
      <c r="R9846" s="549">
        <v>138</v>
      </c>
      <c r="S9846" s="548"/>
      <c r="T9846" s="548"/>
      <c r="U9846" s="99"/>
    </row>
    <row r="9847" spans="1:21" ht="19.5" customHeight="1">
      <c r="A9847" s="545">
        <v>104713</v>
      </c>
      <c r="B9847" s="545" t="s">
        <v>6194</v>
      </c>
      <c r="C9847" s="545" t="s">
        <v>216</v>
      </c>
      <c r="D9847" s="546">
        <v>46052</v>
      </c>
      <c r="E9847" s="171" t="str">
        <f t="shared" si="153"/>
        <v>2026</v>
      </c>
      <c r="F9847" s="547">
        <v>666774</v>
      </c>
      <c r="G9847" s="548">
        <v>0.19</v>
      </c>
      <c r="H9847" s="547">
        <v>560314.29</v>
      </c>
      <c r="I9847" s="545" t="s">
        <v>12735</v>
      </c>
      <c r="J9847" s="545" t="s">
        <v>13307</v>
      </c>
      <c r="K9847" s="545" t="s">
        <v>19333</v>
      </c>
      <c r="L9847" s="545" t="s">
        <v>13413</v>
      </c>
      <c r="M9847" s="548" t="s">
        <v>13758</v>
      </c>
      <c r="N9847" s="545" t="s">
        <v>13413</v>
      </c>
      <c r="O9847" s="545" t="s">
        <v>13413</v>
      </c>
      <c r="P9847" s="549">
        <v>7434</v>
      </c>
      <c r="Q9847" s="549">
        <v>1</v>
      </c>
      <c r="R9847" s="549">
        <v>158</v>
      </c>
      <c r="S9847" s="548">
        <v>2228</v>
      </c>
      <c r="T9847" s="548"/>
      <c r="U9847" s="99"/>
    </row>
    <row r="9848" spans="1:21" ht="19.5" customHeight="1">
      <c r="A9848" s="545">
        <v>104714</v>
      </c>
      <c r="B9848" s="545" t="s">
        <v>6193</v>
      </c>
      <c r="C9848" s="545" t="s">
        <v>216</v>
      </c>
      <c r="D9848" s="546">
        <v>45708</v>
      </c>
      <c r="E9848" s="171" t="str">
        <f t="shared" si="153"/>
        <v>2025</v>
      </c>
      <c r="F9848" s="547">
        <v>109.06</v>
      </c>
      <c r="G9848" s="548">
        <v>0.19</v>
      </c>
      <c r="H9848" s="547">
        <v>91.65</v>
      </c>
      <c r="I9848" s="545" t="s">
        <v>12650</v>
      </c>
      <c r="J9848" s="545" t="s">
        <v>13307</v>
      </c>
      <c r="K9848" s="545" t="s">
        <v>19334</v>
      </c>
      <c r="L9848" s="545" t="s">
        <v>13413</v>
      </c>
      <c r="M9848" s="548" t="s">
        <v>13758</v>
      </c>
      <c r="N9848" s="545" t="s">
        <v>13413</v>
      </c>
      <c r="O9848" s="545" t="s">
        <v>13413</v>
      </c>
      <c r="P9848" s="549">
        <v>7435</v>
      </c>
      <c r="Q9848" s="549">
        <v>1</v>
      </c>
      <c r="R9848" s="549">
        <v>127</v>
      </c>
      <c r="S9848" s="548">
        <v>2228</v>
      </c>
      <c r="T9848" s="548"/>
      <c r="U9848" s="99"/>
    </row>
    <row r="9849" spans="1:21" ht="19.5" customHeight="1">
      <c r="A9849" s="545">
        <v>104715</v>
      </c>
      <c r="B9849" s="545" t="s">
        <v>2644</v>
      </c>
      <c r="C9849" s="545" t="s">
        <v>216</v>
      </c>
      <c r="D9849" s="546">
        <v>45708</v>
      </c>
      <c r="E9849" s="171" t="str">
        <f t="shared" si="153"/>
        <v>2025</v>
      </c>
      <c r="F9849" s="547">
        <v>38959.56</v>
      </c>
      <c r="G9849" s="548">
        <v>0</v>
      </c>
      <c r="H9849" s="547">
        <v>38959.56</v>
      </c>
      <c r="I9849" s="545" t="s">
        <v>12642</v>
      </c>
      <c r="J9849" s="545" t="s">
        <v>13307</v>
      </c>
      <c r="K9849" s="545" t="s">
        <v>13413</v>
      </c>
      <c r="L9849" s="545" t="s">
        <v>13413</v>
      </c>
      <c r="M9849" s="548" t="s">
        <v>13758</v>
      </c>
      <c r="N9849" s="545" t="s">
        <v>13413</v>
      </c>
      <c r="O9849" s="545" t="s">
        <v>13413</v>
      </c>
      <c r="P9849" s="549">
        <v>7436</v>
      </c>
      <c r="Q9849" s="549">
        <v>1</v>
      </c>
      <c r="R9849" s="549">
        <v>135</v>
      </c>
      <c r="S9849" s="548">
        <v>2228</v>
      </c>
      <c r="T9849" s="548"/>
      <c r="U9849" s="99"/>
    </row>
    <row r="9850" spans="1:21" ht="19.5" customHeight="1">
      <c r="A9850" s="545">
        <v>104716</v>
      </c>
      <c r="B9850" s="545" t="s">
        <v>1894</v>
      </c>
      <c r="C9850" s="545" t="s">
        <v>216</v>
      </c>
      <c r="D9850" s="546">
        <v>46052</v>
      </c>
      <c r="E9850" s="171" t="str">
        <f t="shared" si="153"/>
        <v>2026</v>
      </c>
      <c r="F9850" s="547">
        <v>198613</v>
      </c>
      <c r="G9850" s="548">
        <v>0.19</v>
      </c>
      <c r="H9850" s="547">
        <v>166901.68</v>
      </c>
      <c r="I9850" s="545" t="s">
        <v>12699</v>
      </c>
      <c r="J9850" s="545" t="s">
        <v>13307</v>
      </c>
      <c r="K9850" s="545" t="s">
        <v>13413</v>
      </c>
      <c r="L9850" s="545" t="s">
        <v>13413</v>
      </c>
      <c r="M9850" s="548" t="s">
        <v>13758</v>
      </c>
      <c r="N9850" s="545" t="s">
        <v>13413</v>
      </c>
      <c r="O9850" s="545" t="s">
        <v>13413</v>
      </c>
      <c r="P9850" s="549">
        <v>7437</v>
      </c>
      <c r="Q9850" s="549">
        <v>1</v>
      </c>
      <c r="R9850" s="549">
        <v>130</v>
      </c>
      <c r="S9850" s="548">
        <v>2228</v>
      </c>
      <c r="T9850" s="548"/>
      <c r="U9850" s="99"/>
    </row>
    <row r="9851" spans="1:21" ht="19.5" customHeight="1">
      <c r="A9851" s="545">
        <v>104717</v>
      </c>
      <c r="B9851" s="545" t="s">
        <v>1880</v>
      </c>
      <c r="C9851" s="545" t="s">
        <v>216</v>
      </c>
      <c r="D9851" s="546">
        <v>45708</v>
      </c>
      <c r="E9851" s="171" t="str">
        <f t="shared" si="153"/>
        <v>2025</v>
      </c>
      <c r="F9851" s="547">
        <v>214300.79999999999</v>
      </c>
      <c r="G9851" s="548">
        <v>0.19</v>
      </c>
      <c r="H9851" s="547">
        <v>180084.71</v>
      </c>
      <c r="I9851" s="545" t="s">
        <v>12699</v>
      </c>
      <c r="J9851" s="545" t="s">
        <v>13307</v>
      </c>
      <c r="K9851" s="545" t="s">
        <v>19335</v>
      </c>
      <c r="L9851" s="545" t="s">
        <v>13413</v>
      </c>
      <c r="M9851" s="548" t="s">
        <v>13758</v>
      </c>
      <c r="N9851" s="545" t="s">
        <v>13413</v>
      </c>
      <c r="O9851" s="545" t="s">
        <v>13413</v>
      </c>
      <c r="P9851" s="549">
        <v>7438</v>
      </c>
      <c r="Q9851" s="549">
        <v>1</v>
      </c>
      <c r="R9851" s="549">
        <v>130</v>
      </c>
      <c r="S9851" s="548">
        <v>2228</v>
      </c>
      <c r="T9851" s="548"/>
      <c r="U9851" s="99"/>
    </row>
    <row r="9852" spans="1:21" ht="19.5" customHeight="1">
      <c r="A9852" s="545">
        <v>104718</v>
      </c>
      <c r="B9852" s="545" t="s">
        <v>6192</v>
      </c>
      <c r="C9852" s="545" t="s">
        <v>221</v>
      </c>
      <c r="D9852" s="546">
        <v>46052</v>
      </c>
      <c r="E9852" s="171" t="str">
        <f t="shared" si="153"/>
        <v>2026</v>
      </c>
      <c r="F9852" s="547">
        <v>71064</v>
      </c>
      <c r="G9852" s="548">
        <v>0</v>
      </c>
      <c r="H9852" s="547">
        <v>71064</v>
      </c>
      <c r="I9852" s="545" t="s">
        <v>12665</v>
      </c>
      <c r="J9852" s="545" t="s">
        <v>13307</v>
      </c>
      <c r="K9852" s="545" t="s">
        <v>19336</v>
      </c>
      <c r="L9852" s="545" t="s">
        <v>13413</v>
      </c>
      <c r="M9852" s="548" t="s">
        <v>13758</v>
      </c>
      <c r="N9852" s="545" t="s">
        <v>13413</v>
      </c>
      <c r="O9852" s="545" t="s">
        <v>13413</v>
      </c>
      <c r="P9852" s="549">
        <v>7439</v>
      </c>
      <c r="Q9852" s="549">
        <v>1</v>
      </c>
      <c r="R9852" s="549">
        <v>75</v>
      </c>
      <c r="S9852" s="548">
        <v>2228</v>
      </c>
      <c r="T9852" s="548"/>
      <c r="U9852" s="99"/>
    </row>
    <row r="9853" spans="1:21" ht="19.5" customHeight="1">
      <c r="A9853" s="545">
        <v>104719</v>
      </c>
      <c r="B9853" s="545" t="s">
        <v>6957</v>
      </c>
      <c r="C9853" s="545" t="s">
        <v>216</v>
      </c>
      <c r="D9853" s="546">
        <v>46052</v>
      </c>
      <c r="E9853" s="171" t="str">
        <f t="shared" si="153"/>
        <v>2026</v>
      </c>
      <c r="F9853" s="547">
        <v>9826</v>
      </c>
      <c r="G9853" s="548">
        <v>0.19</v>
      </c>
      <c r="H9853" s="547">
        <v>8257.14</v>
      </c>
      <c r="I9853" s="545" t="s">
        <v>12650</v>
      </c>
      <c r="J9853" s="545" t="s">
        <v>13307</v>
      </c>
      <c r="K9853" s="545" t="s">
        <v>19337</v>
      </c>
      <c r="L9853" s="545" t="s">
        <v>13413</v>
      </c>
      <c r="M9853" s="548" t="s">
        <v>13758</v>
      </c>
      <c r="N9853" s="545" t="s">
        <v>13413</v>
      </c>
      <c r="O9853" s="545" t="s">
        <v>13413</v>
      </c>
      <c r="P9853" s="549">
        <v>7440</v>
      </c>
      <c r="Q9853" s="549">
        <v>1</v>
      </c>
      <c r="R9853" s="549">
        <v>127</v>
      </c>
      <c r="S9853" s="548">
        <v>2228</v>
      </c>
      <c r="T9853" s="548"/>
      <c r="U9853" s="99"/>
    </row>
    <row r="9854" spans="1:21" ht="19.5" customHeight="1">
      <c r="A9854" s="545">
        <v>104720</v>
      </c>
      <c r="B9854" s="545" t="s">
        <v>2293</v>
      </c>
      <c r="C9854" s="545" t="s">
        <v>216</v>
      </c>
      <c r="D9854" s="546">
        <v>46052</v>
      </c>
      <c r="E9854" s="171" t="str">
        <f t="shared" si="153"/>
        <v>2026</v>
      </c>
      <c r="F9854" s="547">
        <v>23659</v>
      </c>
      <c r="G9854" s="548">
        <v>0.19</v>
      </c>
      <c r="H9854" s="547">
        <v>19881.509999999998</v>
      </c>
      <c r="I9854" s="545" t="s">
        <v>12650</v>
      </c>
      <c r="J9854" s="545" t="s">
        <v>13307</v>
      </c>
      <c r="K9854" s="545" t="s">
        <v>19338</v>
      </c>
      <c r="L9854" s="545" t="s">
        <v>13413</v>
      </c>
      <c r="M9854" s="548" t="s">
        <v>13758</v>
      </c>
      <c r="N9854" s="545" t="s">
        <v>13413</v>
      </c>
      <c r="O9854" s="545" t="s">
        <v>13413</v>
      </c>
      <c r="P9854" s="549">
        <v>7441</v>
      </c>
      <c r="Q9854" s="549">
        <v>1</v>
      </c>
      <c r="R9854" s="549">
        <v>127</v>
      </c>
      <c r="S9854" s="548">
        <v>2228</v>
      </c>
      <c r="T9854" s="548"/>
      <c r="U9854" s="99"/>
    </row>
    <row r="9855" spans="1:21" ht="19.5" customHeight="1">
      <c r="A9855" s="545">
        <v>104721</v>
      </c>
      <c r="B9855" s="545" t="s">
        <v>9920</v>
      </c>
      <c r="C9855" s="545" t="s">
        <v>216</v>
      </c>
      <c r="D9855" s="546"/>
      <c r="E9855" s="171" t="str">
        <f t="shared" si="153"/>
        <v>1900</v>
      </c>
      <c r="F9855" s="547">
        <v>0</v>
      </c>
      <c r="G9855" s="548">
        <v>0</v>
      </c>
      <c r="H9855" s="547">
        <v>0</v>
      </c>
      <c r="I9855" s="545" t="s">
        <v>12650</v>
      </c>
      <c r="J9855" s="545"/>
      <c r="K9855" s="545" t="s">
        <v>13413</v>
      </c>
      <c r="L9855" s="545" t="s">
        <v>13413</v>
      </c>
      <c r="M9855" s="548" t="s">
        <v>13758</v>
      </c>
      <c r="N9855" s="545" t="s">
        <v>13413</v>
      </c>
      <c r="O9855" s="545" t="s">
        <v>13413</v>
      </c>
      <c r="P9855" s="549">
        <v>7442</v>
      </c>
      <c r="Q9855" s="549">
        <v>1</v>
      </c>
      <c r="R9855" s="549">
        <v>127</v>
      </c>
      <c r="S9855" s="548"/>
      <c r="T9855" s="548"/>
      <c r="U9855" s="99"/>
    </row>
    <row r="9856" spans="1:21" ht="19.5" customHeight="1">
      <c r="A9856" s="545">
        <v>104722</v>
      </c>
      <c r="B9856" s="545" t="s">
        <v>1969</v>
      </c>
      <c r="C9856" s="545" t="s">
        <v>209</v>
      </c>
      <c r="D9856" s="546"/>
      <c r="E9856" s="171" t="str">
        <f t="shared" si="153"/>
        <v>1900</v>
      </c>
      <c r="F9856" s="547">
        <v>0</v>
      </c>
      <c r="G9856" s="548">
        <v>0</v>
      </c>
      <c r="H9856" s="547">
        <v>0</v>
      </c>
      <c r="I9856" s="545" t="s">
        <v>12706</v>
      </c>
      <c r="J9856" s="545"/>
      <c r="K9856" s="545" t="s">
        <v>13413</v>
      </c>
      <c r="L9856" s="545" t="s">
        <v>13413</v>
      </c>
      <c r="M9856" s="548" t="s">
        <v>13758</v>
      </c>
      <c r="N9856" s="545" t="s">
        <v>13413</v>
      </c>
      <c r="O9856" s="545" t="s">
        <v>13413</v>
      </c>
      <c r="P9856" s="549">
        <v>7443</v>
      </c>
      <c r="Q9856" s="549">
        <v>1</v>
      </c>
      <c r="R9856" s="549">
        <v>128</v>
      </c>
      <c r="S9856" s="548"/>
      <c r="T9856" s="548"/>
      <c r="U9856" s="99"/>
    </row>
    <row r="9857" spans="1:21" ht="19.5" customHeight="1">
      <c r="A9857" s="545">
        <v>104723</v>
      </c>
      <c r="B9857" s="545" t="s">
        <v>13671</v>
      </c>
      <c r="C9857" s="545" t="s">
        <v>216</v>
      </c>
      <c r="D9857" s="546">
        <v>46052</v>
      </c>
      <c r="E9857" s="171" t="str">
        <f t="shared" si="153"/>
        <v>2026</v>
      </c>
      <c r="F9857" s="547">
        <v>2499</v>
      </c>
      <c r="G9857" s="548">
        <v>0.19</v>
      </c>
      <c r="H9857" s="547">
        <v>2100</v>
      </c>
      <c r="I9857" s="545" t="s">
        <v>12706</v>
      </c>
      <c r="J9857" s="545" t="s">
        <v>13307</v>
      </c>
      <c r="K9857" s="545" t="s">
        <v>19339</v>
      </c>
      <c r="L9857" s="545" t="s">
        <v>13413</v>
      </c>
      <c r="M9857" s="548" t="s">
        <v>13758</v>
      </c>
      <c r="N9857" s="545" t="s">
        <v>13413</v>
      </c>
      <c r="O9857" s="545" t="s">
        <v>13413</v>
      </c>
      <c r="P9857" s="549">
        <v>7444</v>
      </c>
      <c r="Q9857" s="549">
        <v>1</v>
      </c>
      <c r="R9857" s="549">
        <v>128</v>
      </c>
      <c r="S9857" s="548">
        <v>2228</v>
      </c>
      <c r="T9857" s="548"/>
      <c r="U9857" s="99"/>
    </row>
    <row r="9858" spans="1:21" ht="19.5" customHeight="1">
      <c r="A9858" s="545">
        <v>104724</v>
      </c>
      <c r="B9858" s="545" t="s">
        <v>13672</v>
      </c>
      <c r="C9858" s="545" t="s">
        <v>216</v>
      </c>
      <c r="D9858" s="546">
        <v>46052</v>
      </c>
      <c r="E9858" s="171" t="str">
        <f t="shared" si="153"/>
        <v>2026</v>
      </c>
      <c r="F9858" s="547">
        <v>1236</v>
      </c>
      <c r="G9858" s="548">
        <v>0.19</v>
      </c>
      <c r="H9858" s="547">
        <v>1038.6600000000001</v>
      </c>
      <c r="I9858" s="545" t="s">
        <v>12706</v>
      </c>
      <c r="J9858" s="545" t="s">
        <v>13307</v>
      </c>
      <c r="K9858" s="545" t="s">
        <v>19340</v>
      </c>
      <c r="L9858" s="545" t="s">
        <v>13413</v>
      </c>
      <c r="M9858" s="548" t="s">
        <v>13758</v>
      </c>
      <c r="N9858" s="545" t="s">
        <v>13413</v>
      </c>
      <c r="O9858" s="545" t="s">
        <v>13413</v>
      </c>
      <c r="P9858" s="549">
        <v>7445</v>
      </c>
      <c r="Q9858" s="549">
        <v>1</v>
      </c>
      <c r="R9858" s="549">
        <v>128</v>
      </c>
      <c r="S9858" s="548">
        <v>2228</v>
      </c>
      <c r="T9858" s="548"/>
      <c r="U9858" s="99"/>
    </row>
    <row r="9859" spans="1:21" ht="19.5" customHeight="1">
      <c r="A9859" s="545">
        <v>104725</v>
      </c>
      <c r="B9859" s="545" t="s">
        <v>2255</v>
      </c>
      <c r="C9859" s="545" t="s">
        <v>216</v>
      </c>
      <c r="D9859" s="546">
        <v>46052</v>
      </c>
      <c r="E9859" s="171" t="str">
        <f t="shared" si="153"/>
        <v>2026</v>
      </c>
      <c r="F9859" s="547">
        <v>893</v>
      </c>
      <c r="G9859" s="548">
        <v>0.19</v>
      </c>
      <c r="H9859" s="547">
        <v>750.42</v>
      </c>
      <c r="I9859" s="545" t="s">
        <v>12706</v>
      </c>
      <c r="J9859" s="545" t="s">
        <v>13307</v>
      </c>
      <c r="K9859" s="545" t="s">
        <v>19341</v>
      </c>
      <c r="L9859" s="545" t="s">
        <v>13413</v>
      </c>
      <c r="M9859" s="548" t="s">
        <v>13758</v>
      </c>
      <c r="N9859" s="545" t="s">
        <v>13413</v>
      </c>
      <c r="O9859" s="545" t="s">
        <v>13413</v>
      </c>
      <c r="P9859" s="549">
        <v>7446</v>
      </c>
      <c r="Q9859" s="549">
        <v>1</v>
      </c>
      <c r="R9859" s="549">
        <v>128</v>
      </c>
      <c r="S9859" s="548">
        <v>2228</v>
      </c>
      <c r="T9859" s="548"/>
      <c r="U9859" s="99"/>
    </row>
    <row r="9860" spans="1:21" ht="19.5" customHeight="1">
      <c r="A9860" s="545">
        <v>104726</v>
      </c>
      <c r="B9860" s="545" t="s">
        <v>6956</v>
      </c>
      <c r="C9860" s="545" t="s">
        <v>216</v>
      </c>
      <c r="D9860" s="546">
        <v>44685</v>
      </c>
      <c r="E9860" s="171" t="str">
        <f t="shared" ref="E9860:E9923" si="154">TEXT(D9860,"YYYY")</f>
        <v>2022</v>
      </c>
      <c r="F9860" s="547">
        <v>661</v>
      </c>
      <c r="G9860" s="548">
        <v>0.19</v>
      </c>
      <c r="H9860" s="547">
        <v>555.46</v>
      </c>
      <c r="I9860" s="545" t="s">
        <v>12706</v>
      </c>
      <c r="J9860" s="545" t="s">
        <v>13298</v>
      </c>
      <c r="K9860" s="545" t="s">
        <v>13413</v>
      </c>
      <c r="L9860" s="545" t="s">
        <v>13413</v>
      </c>
      <c r="M9860" s="548" t="s">
        <v>13758</v>
      </c>
      <c r="N9860" s="545" t="s">
        <v>13413</v>
      </c>
      <c r="O9860" s="545" t="s">
        <v>13413</v>
      </c>
      <c r="P9860" s="549">
        <v>7447</v>
      </c>
      <c r="Q9860" s="549">
        <v>1</v>
      </c>
      <c r="R9860" s="549">
        <v>128</v>
      </c>
      <c r="S9860" s="548">
        <v>1012</v>
      </c>
      <c r="T9860" s="548"/>
      <c r="U9860" s="99"/>
    </row>
    <row r="9861" spans="1:21" ht="19.5" customHeight="1">
      <c r="A9861" s="545">
        <v>104727</v>
      </c>
      <c r="B9861" s="545" t="s">
        <v>9919</v>
      </c>
      <c r="C9861" s="545" t="s">
        <v>216</v>
      </c>
      <c r="D9861" s="546"/>
      <c r="E9861" s="171" t="str">
        <f t="shared" si="154"/>
        <v>1900</v>
      </c>
      <c r="F9861" s="547">
        <v>0</v>
      </c>
      <c r="G9861" s="548">
        <v>0</v>
      </c>
      <c r="H9861" s="547">
        <v>0</v>
      </c>
      <c r="I9861" s="545" t="s">
        <v>12686</v>
      </c>
      <c r="J9861" s="545"/>
      <c r="K9861" s="545" t="s">
        <v>13413</v>
      </c>
      <c r="L9861" s="545" t="s">
        <v>13413</v>
      </c>
      <c r="M9861" s="548" t="s">
        <v>13758</v>
      </c>
      <c r="N9861" s="545" t="s">
        <v>13413</v>
      </c>
      <c r="O9861" s="545" t="s">
        <v>13413</v>
      </c>
      <c r="P9861" s="549">
        <v>7448</v>
      </c>
      <c r="Q9861" s="549">
        <v>1</v>
      </c>
      <c r="R9861" s="549">
        <v>131</v>
      </c>
      <c r="S9861" s="548"/>
      <c r="T9861" s="548"/>
      <c r="U9861" s="99"/>
    </row>
    <row r="9862" spans="1:21" ht="19.5" customHeight="1">
      <c r="A9862" s="545">
        <v>104728</v>
      </c>
      <c r="B9862" s="545" t="s">
        <v>9918</v>
      </c>
      <c r="C9862" s="545" t="s">
        <v>216</v>
      </c>
      <c r="D9862" s="546"/>
      <c r="E9862" s="171" t="str">
        <f t="shared" si="154"/>
        <v>1900</v>
      </c>
      <c r="F9862" s="547">
        <v>0</v>
      </c>
      <c r="G9862" s="548">
        <v>0</v>
      </c>
      <c r="H9862" s="547">
        <v>0</v>
      </c>
      <c r="I9862" s="545" t="s">
        <v>12686</v>
      </c>
      <c r="J9862" s="545"/>
      <c r="K9862" s="545" t="s">
        <v>13413</v>
      </c>
      <c r="L9862" s="545" t="s">
        <v>13413</v>
      </c>
      <c r="M9862" s="548" t="s">
        <v>13758</v>
      </c>
      <c r="N9862" s="545" t="s">
        <v>13413</v>
      </c>
      <c r="O9862" s="545" t="s">
        <v>13413</v>
      </c>
      <c r="P9862" s="549">
        <v>7449</v>
      </c>
      <c r="Q9862" s="549">
        <v>1</v>
      </c>
      <c r="R9862" s="549">
        <v>131</v>
      </c>
      <c r="S9862" s="548"/>
      <c r="T9862" s="548"/>
      <c r="U9862" s="99"/>
    </row>
    <row r="9863" spans="1:21" ht="19.5" customHeight="1">
      <c r="A9863" s="545">
        <v>104729</v>
      </c>
      <c r="B9863" s="545" t="s">
        <v>9917</v>
      </c>
      <c r="C9863" s="545" t="s">
        <v>216</v>
      </c>
      <c r="D9863" s="546"/>
      <c r="E9863" s="171" t="str">
        <f t="shared" si="154"/>
        <v>1900</v>
      </c>
      <c r="F9863" s="547">
        <v>0</v>
      </c>
      <c r="G9863" s="548">
        <v>0</v>
      </c>
      <c r="H9863" s="547">
        <v>0</v>
      </c>
      <c r="I9863" s="545" t="s">
        <v>12686</v>
      </c>
      <c r="J9863" s="545"/>
      <c r="K9863" s="545" t="s">
        <v>13413</v>
      </c>
      <c r="L9863" s="545" t="s">
        <v>13413</v>
      </c>
      <c r="M9863" s="548" t="s">
        <v>13758</v>
      </c>
      <c r="N9863" s="545" t="s">
        <v>13413</v>
      </c>
      <c r="O9863" s="545" t="s">
        <v>13413</v>
      </c>
      <c r="P9863" s="549">
        <v>7450</v>
      </c>
      <c r="Q9863" s="549">
        <v>1</v>
      </c>
      <c r="R9863" s="549">
        <v>131</v>
      </c>
      <c r="S9863" s="548"/>
      <c r="T9863" s="548"/>
      <c r="U9863" s="99"/>
    </row>
    <row r="9864" spans="1:21" ht="19.5" customHeight="1">
      <c r="A9864" s="545">
        <v>104730</v>
      </c>
      <c r="B9864" s="545" t="s">
        <v>9916</v>
      </c>
      <c r="C9864" s="545" t="s">
        <v>221</v>
      </c>
      <c r="D9864" s="546"/>
      <c r="E9864" s="171" t="str">
        <f t="shared" si="154"/>
        <v>1900</v>
      </c>
      <c r="F9864" s="547">
        <v>0</v>
      </c>
      <c r="G9864" s="548">
        <v>0</v>
      </c>
      <c r="H9864" s="547">
        <v>0</v>
      </c>
      <c r="I9864" s="545" t="s">
        <v>12723</v>
      </c>
      <c r="J9864" s="545"/>
      <c r="K9864" s="545" t="s">
        <v>19342</v>
      </c>
      <c r="L9864" s="545" t="s">
        <v>13413</v>
      </c>
      <c r="M9864" s="548" t="s">
        <v>13758</v>
      </c>
      <c r="N9864" s="545" t="s">
        <v>13413</v>
      </c>
      <c r="O9864" s="545" t="s">
        <v>13413</v>
      </c>
      <c r="P9864" s="549">
        <v>7451</v>
      </c>
      <c r="Q9864" s="549">
        <v>1</v>
      </c>
      <c r="R9864" s="549">
        <v>16</v>
      </c>
      <c r="S9864" s="548"/>
      <c r="T9864" s="548"/>
      <c r="U9864" s="99"/>
    </row>
    <row r="9865" spans="1:21" ht="19.5" customHeight="1">
      <c r="A9865" s="545">
        <v>104731</v>
      </c>
      <c r="B9865" s="545" t="s">
        <v>9915</v>
      </c>
      <c r="C9865" s="545" t="s">
        <v>216</v>
      </c>
      <c r="D9865" s="546"/>
      <c r="E9865" s="171" t="str">
        <f t="shared" si="154"/>
        <v>1900</v>
      </c>
      <c r="F9865" s="547">
        <v>0</v>
      </c>
      <c r="G9865" s="548">
        <v>0</v>
      </c>
      <c r="H9865" s="547">
        <v>0</v>
      </c>
      <c r="I9865" s="545" t="s">
        <v>12659</v>
      </c>
      <c r="J9865" s="545"/>
      <c r="K9865" s="545" t="s">
        <v>13413</v>
      </c>
      <c r="L9865" s="545" t="s">
        <v>13413</v>
      </c>
      <c r="M9865" s="548" t="s">
        <v>13758</v>
      </c>
      <c r="N9865" s="545" t="s">
        <v>13413</v>
      </c>
      <c r="O9865" s="545" t="s">
        <v>13413</v>
      </c>
      <c r="P9865" s="549">
        <v>7452</v>
      </c>
      <c r="Q9865" s="549">
        <v>1</v>
      </c>
      <c r="R9865" s="549">
        <v>116</v>
      </c>
      <c r="S9865" s="548"/>
      <c r="T9865" s="548"/>
      <c r="U9865" s="99"/>
    </row>
    <row r="9866" spans="1:21" ht="19.5" customHeight="1">
      <c r="A9866" s="545">
        <v>104732</v>
      </c>
      <c r="B9866" s="545" t="s">
        <v>1293</v>
      </c>
      <c r="C9866" s="545" t="s">
        <v>216</v>
      </c>
      <c r="D9866" s="546"/>
      <c r="E9866" s="171" t="str">
        <f t="shared" si="154"/>
        <v>1900</v>
      </c>
      <c r="F9866" s="547">
        <v>0</v>
      </c>
      <c r="G9866" s="548">
        <v>0</v>
      </c>
      <c r="H9866" s="547">
        <v>0</v>
      </c>
      <c r="I9866" s="545" t="s">
        <v>12659</v>
      </c>
      <c r="J9866" s="545"/>
      <c r="K9866" s="545" t="s">
        <v>13413</v>
      </c>
      <c r="L9866" s="545" t="s">
        <v>13413</v>
      </c>
      <c r="M9866" s="548" t="s">
        <v>13758</v>
      </c>
      <c r="N9866" s="545" t="s">
        <v>13413</v>
      </c>
      <c r="O9866" s="545" t="s">
        <v>13413</v>
      </c>
      <c r="P9866" s="549">
        <v>7453</v>
      </c>
      <c r="Q9866" s="549">
        <v>1</v>
      </c>
      <c r="R9866" s="549">
        <v>116</v>
      </c>
      <c r="S9866" s="548"/>
      <c r="T9866" s="548"/>
      <c r="U9866" s="99"/>
    </row>
    <row r="9867" spans="1:21" ht="19.5" customHeight="1">
      <c r="A9867" s="545">
        <v>104733</v>
      </c>
      <c r="B9867" s="545" t="s">
        <v>715</v>
      </c>
      <c r="C9867" s="545" t="s">
        <v>221</v>
      </c>
      <c r="D9867" s="546"/>
      <c r="E9867" s="171" t="str">
        <f t="shared" si="154"/>
        <v>1900</v>
      </c>
      <c r="F9867" s="547">
        <v>0</v>
      </c>
      <c r="G9867" s="548">
        <v>0</v>
      </c>
      <c r="H9867" s="547">
        <v>0</v>
      </c>
      <c r="I9867" s="545" t="s">
        <v>12688</v>
      </c>
      <c r="J9867" s="545"/>
      <c r="K9867" s="545" t="s">
        <v>13413</v>
      </c>
      <c r="L9867" s="545" t="s">
        <v>13413</v>
      </c>
      <c r="M9867" s="548" t="s">
        <v>13758</v>
      </c>
      <c r="N9867" s="545" t="s">
        <v>13413</v>
      </c>
      <c r="O9867" s="545" t="s">
        <v>13413</v>
      </c>
      <c r="P9867" s="549">
        <v>7454</v>
      </c>
      <c r="Q9867" s="549">
        <v>1</v>
      </c>
      <c r="R9867" s="549">
        <v>92</v>
      </c>
      <c r="S9867" s="548"/>
      <c r="T9867" s="548"/>
      <c r="U9867" s="99"/>
    </row>
    <row r="9868" spans="1:21" ht="19.5" customHeight="1">
      <c r="A9868" s="545">
        <v>104734</v>
      </c>
      <c r="B9868" s="545" t="s">
        <v>892</v>
      </c>
      <c r="C9868" s="545" t="s">
        <v>221</v>
      </c>
      <c r="D9868" s="546">
        <v>46052</v>
      </c>
      <c r="E9868" s="171" t="str">
        <f t="shared" si="154"/>
        <v>2026</v>
      </c>
      <c r="F9868" s="547">
        <v>43779</v>
      </c>
      <c r="G9868" s="548">
        <v>0.19</v>
      </c>
      <c r="H9868" s="547">
        <v>36789.08</v>
      </c>
      <c r="I9868" s="545" t="s">
        <v>12688</v>
      </c>
      <c r="J9868" s="545" t="s">
        <v>13307</v>
      </c>
      <c r="K9868" s="545" t="s">
        <v>13413</v>
      </c>
      <c r="L9868" s="545" t="s">
        <v>13413</v>
      </c>
      <c r="M9868" s="548" t="s">
        <v>13758</v>
      </c>
      <c r="N9868" s="545" t="s">
        <v>13413</v>
      </c>
      <c r="O9868" s="545" t="s">
        <v>13413</v>
      </c>
      <c r="P9868" s="549">
        <v>7455</v>
      </c>
      <c r="Q9868" s="549">
        <v>1</v>
      </c>
      <c r="R9868" s="549">
        <v>92</v>
      </c>
      <c r="S9868" s="548">
        <v>2228</v>
      </c>
      <c r="T9868" s="548"/>
      <c r="U9868" s="99"/>
    </row>
    <row r="9869" spans="1:21" ht="19.5" customHeight="1">
      <c r="A9869" s="545">
        <v>104735</v>
      </c>
      <c r="B9869" s="545" t="s">
        <v>1983</v>
      </c>
      <c r="C9869" s="545" t="s">
        <v>216</v>
      </c>
      <c r="D9869" s="546"/>
      <c r="E9869" s="171" t="str">
        <f t="shared" si="154"/>
        <v>1900</v>
      </c>
      <c r="F9869" s="547">
        <v>0</v>
      </c>
      <c r="G9869" s="548">
        <v>0</v>
      </c>
      <c r="H9869" s="547">
        <v>0</v>
      </c>
      <c r="I9869" s="545" t="s">
        <v>12715</v>
      </c>
      <c r="J9869" s="545"/>
      <c r="K9869" s="545" t="s">
        <v>13413</v>
      </c>
      <c r="L9869" s="545" t="s">
        <v>13413</v>
      </c>
      <c r="M9869" s="548" t="s">
        <v>13758</v>
      </c>
      <c r="N9869" s="545" t="s">
        <v>13413</v>
      </c>
      <c r="O9869" s="545" t="s">
        <v>13413</v>
      </c>
      <c r="P9869" s="549">
        <v>7456</v>
      </c>
      <c r="Q9869" s="549">
        <v>1</v>
      </c>
      <c r="R9869" s="549">
        <v>129</v>
      </c>
      <c r="S9869" s="548"/>
      <c r="T9869" s="548"/>
      <c r="U9869" s="99"/>
    </row>
    <row r="9870" spans="1:21" ht="19.5" customHeight="1">
      <c r="A9870" s="545">
        <v>104736</v>
      </c>
      <c r="B9870" s="545" t="s">
        <v>9914</v>
      </c>
      <c r="C9870" s="545" t="s">
        <v>221</v>
      </c>
      <c r="D9870" s="546"/>
      <c r="E9870" s="171" t="str">
        <f t="shared" si="154"/>
        <v>1900</v>
      </c>
      <c r="F9870" s="547">
        <v>0</v>
      </c>
      <c r="G9870" s="548">
        <v>0</v>
      </c>
      <c r="H9870" s="547">
        <v>0</v>
      </c>
      <c r="I9870" s="545" t="s">
        <v>12806</v>
      </c>
      <c r="J9870" s="545"/>
      <c r="K9870" s="545" t="s">
        <v>19343</v>
      </c>
      <c r="L9870" s="545" t="s">
        <v>13413</v>
      </c>
      <c r="M9870" s="548" t="s">
        <v>13758</v>
      </c>
      <c r="N9870" s="545" t="s">
        <v>13413</v>
      </c>
      <c r="O9870" s="545" t="s">
        <v>13413</v>
      </c>
      <c r="P9870" s="549">
        <v>7457</v>
      </c>
      <c r="Q9870" s="549">
        <v>1</v>
      </c>
      <c r="R9870" s="549">
        <v>38</v>
      </c>
      <c r="S9870" s="548"/>
      <c r="T9870" s="548"/>
      <c r="U9870" s="99"/>
    </row>
    <row r="9871" spans="1:21" ht="19.5" customHeight="1">
      <c r="A9871" s="545">
        <v>104737</v>
      </c>
      <c r="B9871" s="545" t="s">
        <v>9913</v>
      </c>
      <c r="C9871" s="545" t="s">
        <v>206</v>
      </c>
      <c r="D9871" s="546">
        <v>46066</v>
      </c>
      <c r="E9871" s="171" t="str">
        <f t="shared" si="154"/>
        <v>2026</v>
      </c>
      <c r="F9871" s="547">
        <v>7980</v>
      </c>
      <c r="G9871" s="548">
        <v>0.19</v>
      </c>
      <c r="H9871" s="547">
        <v>6705.88</v>
      </c>
      <c r="I9871" s="545" t="s">
        <v>12659</v>
      </c>
      <c r="J9871" s="545" t="s">
        <v>13296</v>
      </c>
      <c r="K9871" s="545" t="s">
        <v>19344</v>
      </c>
      <c r="L9871" s="545" t="s">
        <v>13413</v>
      </c>
      <c r="M9871" s="548" t="s">
        <v>13758</v>
      </c>
      <c r="N9871" s="545" t="s">
        <v>13413</v>
      </c>
      <c r="O9871" s="545" t="s">
        <v>13413</v>
      </c>
      <c r="P9871" s="549">
        <v>7458</v>
      </c>
      <c r="Q9871" s="549">
        <v>1</v>
      </c>
      <c r="R9871" s="549">
        <v>116</v>
      </c>
      <c r="S9871" s="548">
        <v>2218</v>
      </c>
      <c r="T9871" s="548"/>
      <c r="U9871" s="99"/>
    </row>
    <row r="9872" spans="1:21" ht="19.5" customHeight="1">
      <c r="A9872" s="545">
        <v>104738</v>
      </c>
      <c r="B9872" s="545" t="s">
        <v>2896</v>
      </c>
      <c r="C9872" s="545" t="s">
        <v>786</v>
      </c>
      <c r="D9872" s="546"/>
      <c r="E9872" s="171" t="str">
        <f t="shared" si="154"/>
        <v>1900</v>
      </c>
      <c r="F9872" s="547">
        <v>0</v>
      </c>
      <c r="G9872" s="548">
        <v>0</v>
      </c>
      <c r="H9872" s="547">
        <v>0</v>
      </c>
      <c r="I9872" s="545" t="s">
        <v>12683</v>
      </c>
      <c r="J9872" s="545"/>
      <c r="K9872" s="545" t="s">
        <v>18268</v>
      </c>
      <c r="L9872" s="545" t="s">
        <v>13413</v>
      </c>
      <c r="M9872" s="548" t="s">
        <v>13758</v>
      </c>
      <c r="N9872" s="545" t="s">
        <v>13413</v>
      </c>
      <c r="O9872" s="545" t="s">
        <v>13413</v>
      </c>
      <c r="P9872" s="549">
        <v>7459</v>
      </c>
      <c r="Q9872" s="549">
        <v>1</v>
      </c>
      <c r="R9872" s="549">
        <v>18</v>
      </c>
      <c r="S9872" s="548"/>
      <c r="T9872" s="548"/>
      <c r="U9872" s="99"/>
    </row>
    <row r="9873" spans="1:21" ht="19.5" customHeight="1">
      <c r="A9873" s="545">
        <v>104739</v>
      </c>
      <c r="B9873" s="545" t="s">
        <v>9912</v>
      </c>
      <c r="C9873" s="545" t="s">
        <v>216</v>
      </c>
      <c r="D9873" s="546"/>
      <c r="E9873" s="171" t="str">
        <f t="shared" si="154"/>
        <v>1900</v>
      </c>
      <c r="F9873" s="547">
        <v>0</v>
      </c>
      <c r="G9873" s="548">
        <v>0</v>
      </c>
      <c r="H9873" s="547">
        <v>0</v>
      </c>
      <c r="I9873" s="545" t="s">
        <v>12657</v>
      </c>
      <c r="J9873" s="545"/>
      <c r="K9873" s="545" t="s">
        <v>13413</v>
      </c>
      <c r="L9873" s="545" t="s">
        <v>13413</v>
      </c>
      <c r="M9873" s="548" t="s">
        <v>13758</v>
      </c>
      <c r="N9873" s="545" t="s">
        <v>13413</v>
      </c>
      <c r="O9873" s="545" t="s">
        <v>13413</v>
      </c>
      <c r="P9873" s="549">
        <v>7460</v>
      </c>
      <c r="Q9873" s="549">
        <v>1</v>
      </c>
      <c r="R9873" s="549">
        <v>153</v>
      </c>
      <c r="S9873" s="548"/>
      <c r="T9873" s="548"/>
      <c r="U9873" s="99"/>
    </row>
    <row r="9874" spans="1:21" ht="19.5" customHeight="1">
      <c r="A9874" s="545">
        <v>104740</v>
      </c>
      <c r="B9874" s="545" t="s">
        <v>9911</v>
      </c>
      <c r="C9874" s="545" t="s">
        <v>209</v>
      </c>
      <c r="D9874" s="546"/>
      <c r="E9874" s="171" t="str">
        <f t="shared" si="154"/>
        <v>1900</v>
      </c>
      <c r="F9874" s="547">
        <v>0</v>
      </c>
      <c r="G9874" s="548">
        <v>0</v>
      </c>
      <c r="H9874" s="547">
        <v>0</v>
      </c>
      <c r="I9874" s="545" t="s">
        <v>12697</v>
      </c>
      <c r="J9874" s="545"/>
      <c r="K9874" s="545" t="s">
        <v>13413</v>
      </c>
      <c r="L9874" s="545" t="s">
        <v>14566</v>
      </c>
      <c r="M9874" s="548" t="s">
        <v>13758</v>
      </c>
      <c r="N9874" s="545" t="s">
        <v>13413</v>
      </c>
      <c r="O9874" s="545" t="s">
        <v>13413</v>
      </c>
      <c r="P9874" s="549">
        <v>7461</v>
      </c>
      <c r="Q9874" s="549">
        <v>1</v>
      </c>
      <c r="R9874" s="549">
        <v>138</v>
      </c>
      <c r="S9874" s="548"/>
      <c r="T9874" s="548"/>
      <c r="U9874" s="99"/>
    </row>
    <row r="9875" spans="1:21" ht="19.5" customHeight="1">
      <c r="A9875" s="545">
        <v>104741</v>
      </c>
      <c r="B9875" s="545" t="s">
        <v>9910</v>
      </c>
      <c r="C9875" s="545" t="s">
        <v>216</v>
      </c>
      <c r="D9875" s="546"/>
      <c r="E9875" s="171" t="str">
        <f t="shared" si="154"/>
        <v>1900</v>
      </c>
      <c r="F9875" s="547">
        <v>0</v>
      </c>
      <c r="G9875" s="548">
        <v>0</v>
      </c>
      <c r="H9875" s="547">
        <v>0</v>
      </c>
      <c r="I9875" s="545" t="s">
        <v>12650</v>
      </c>
      <c r="J9875" s="545"/>
      <c r="K9875" s="545" t="s">
        <v>19345</v>
      </c>
      <c r="L9875" s="545" t="s">
        <v>13413</v>
      </c>
      <c r="M9875" s="548" t="s">
        <v>13758</v>
      </c>
      <c r="N9875" s="545" t="s">
        <v>13413</v>
      </c>
      <c r="O9875" s="545" t="s">
        <v>13413</v>
      </c>
      <c r="P9875" s="549">
        <v>7462</v>
      </c>
      <c r="Q9875" s="549">
        <v>1</v>
      </c>
      <c r="R9875" s="549">
        <v>127</v>
      </c>
      <c r="S9875" s="548"/>
      <c r="T9875" s="548"/>
      <c r="U9875" s="99"/>
    </row>
    <row r="9876" spans="1:21" ht="19.5" customHeight="1">
      <c r="A9876" s="545">
        <v>104742</v>
      </c>
      <c r="B9876" s="545" t="s">
        <v>2427</v>
      </c>
      <c r="C9876" s="545" t="s">
        <v>216</v>
      </c>
      <c r="D9876" s="546">
        <v>45708</v>
      </c>
      <c r="E9876" s="171" t="str">
        <f t="shared" si="154"/>
        <v>2025</v>
      </c>
      <c r="F9876" s="547">
        <v>26167.97</v>
      </c>
      <c r="G9876" s="548">
        <v>0.19</v>
      </c>
      <c r="H9876" s="547">
        <v>21989.89</v>
      </c>
      <c r="I9876" s="545" t="s">
        <v>12642</v>
      </c>
      <c r="J9876" s="545" t="s">
        <v>13307</v>
      </c>
      <c r="K9876" s="545" t="s">
        <v>13413</v>
      </c>
      <c r="L9876" s="545" t="s">
        <v>13807</v>
      </c>
      <c r="M9876" s="548" t="s">
        <v>13758</v>
      </c>
      <c r="N9876" s="545" t="s">
        <v>13413</v>
      </c>
      <c r="O9876" s="545" t="s">
        <v>17835</v>
      </c>
      <c r="P9876" s="549">
        <v>7463</v>
      </c>
      <c r="Q9876" s="549">
        <v>1</v>
      </c>
      <c r="R9876" s="549">
        <v>135</v>
      </c>
      <c r="S9876" s="548">
        <v>2228</v>
      </c>
      <c r="T9876" s="548"/>
      <c r="U9876" s="99"/>
    </row>
    <row r="9877" spans="1:21" ht="19.5" customHeight="1">
      <c r="A9877" s="545">
        <v>104743</v>
      </c>
      <c r="B9877" s="545" t="s">
        <v>9909</v>
      </c>
      <c r="C9877" s="545" t="s">
        <v>221</v>
      </c>
      <c r="D9877" s="546"/>
      <c r="E9877" s="171" t="str">
        <f t="shared" si="154"/>
        <v>1900</v>
      </c>
      <c r="F9877" s="547">
        <v>0</v>
      </c>
      <c r="G9877" s="548">
        <v>0</v>
      </c>
      <c r="H9877" s="547">
        <v>0</v>
      </c>
      <c r="I9877" s="545" t="s">
        <v>12740</v>
      </c>
      <c r="J9877" s="545"/>
      <c r="K9877" s="545" t="s">
        <v>13413</v>
      </c>
      <c r="L9877" s="545" t="s">
        <v>13413</v>
      </c>
      <c r="M9877" s="548" t="s">
        <v>13758</v>
      </c>
      <c r="N9877" s="545" t="s">
        <v>13413</v>
      </c>
      <c r="O9877" s="545" t="s">
        <v>13413</v>
      </c>
      <c r="P9877" s="549">
        <v>7464</v>
      </c>
      <c r="Q9877" s="549">
        <v>1</v>
      </c>
      <c r="R9877" s="549">
        <v>93</v>
      </c>
      <c r="S9877" s="548"/>
      <c r="T9877" s="548"/>
      <c r="U9877" s="99"/>
    </row>
    <row r="9878" spans="1:21" ht="19.5" customHeight="1">
      <c r="A9878" s="545">
        <v>104744</v>
      </c>
      <c r="B9878" s="545" t="s">
        <v>9908</v>
      </c>
      <c r="C9878" s="545" t="s">
        <v>209</v>
      </c>
      <c r="D9878" s="546"/>
      <c r="E9878" s="171" t="str">
        <f t="shared" si="154"/>
        <v>1900</v>
      </c>
      <c r="F9878" s="547">
        <v>0</v>
      </c>
      <c r="G9878" s="548">
        <v>0</v>
      </c>
      <c r="H9878" s="547">
        <v>0</v>
      </c>
      <c r="I9878" s="545" t="s">
        <v>12718</v>
      </c>
      <c r="J9878" s="545"/>
      <c r="K9878" s="545" t="s">
        <v>13413</v>
      </c>
      <c r="L9878" s="545" t="s">
        <v>14565</v>
      </c>
      <c r="M9878" s="548" t="s">
        <v>13758</v>
      </c>
      <c r="N9878" s="545" t="s">
        <v>13413</v>
      </c>
      <c r="O9878" s="545" t="s">
        <v>13413</v>
      </c>
      <c r="P9878" s="549">
        <v>7465</v>
      </c>
      <c r="Q9878" s="549">
        <v>1</v>
      </c>
      <c r="R9878" s="549">
        <v>137</v>
      </c>
      <c r="S9878" s="548"/>
      <c r="T9878" s="548"/>
      <c r="U9878" s="99"/>
    </row>
    <row r="9879" spans="1:21" ht="19.5" customHeight="1">
      <c r="A9879" s="545">
        <v>104745</v>
      </c>
      <c r="B9879" s="545" t="s">
        <v>6876</v>
      </c>
      <c r="C9879" s="545" t="s">
        <v>216</v>
      </c>
      <c r="D9879" s="546">
        <v>43851</v>
      </c>
      <c r="E9879" s="171" t="str">
        <f t="shared" si="154"/>
        <v>2020</v>
      </c>
      <c r="F9879" s="547">
        <v>61757</v>
      </c>
      <c r="G9879" s="548">
        <v>0.19</v>
      </c>
      <c r="H9879" s="547">
        <v>51896.639999999999</v>
      </c>
      <c r="I9879" s="545" t="s">
        <v>12686</v>
      </c>
      <c r="J9879" s="545" t="s">
        <v>13296</v>
      </c>
      <c r="K9879" s="545" t="s">
        <v>13413</v>
      </c>
      <c r="L9879" s="545" t="s">
        <v>13413</v>
      </c>
      <c r="M9879" s="548" t="s">
        <v>13758</v>
      </c>
      <c r="N9879" s="545" t="s">
        <v>13413</v>
      </c>
      <c r="O9879" s="545" t="s">
        <v>13413</v>
      </c>
      <c r="P9879" s="549">
        <v>7466</v>
      </c>
      <c r="Q9879" s="549">
        <v>1</v>
      </c>
      <c r="R9879" s="549">
        <v>131</v>
      </c>
      <c r="S9879" s="548">
        <v>2218</v>
      </c>
      <c r="T9879" s="548"/>
      <c r="U9879" s="99"/>
    </row>
    <row r="9880" spans="1:21" ht="19.5" customHeight="1">
      <c r="A9880" s="545">
        <v>104746</v>
      </c>
      <c r="B9880" s="545" t="s">
        <v>2430</v>
      </c>
      <c r="C9880" s="545" t="s">
        <v>216</v>
      </c>
      <c r="D9880" s="546"/>
      <c r="E9880" s="171" t="str">
        <f t="shared" si="154"/>
        <v>1900</v>
      </c>
      <c r="F9880" s="547">
        <v>0</v>
      </c>
      <c r="G9880" s="548">
        <v>0</v>
      </c>
      <c r="H9880" s="547">
        <v>0</v>
      </c>
      <c r="I9880" s="545" t="s">
        <v>12697</v>
      </c>
      <c r="J9880" s="545"/>
      <c r="K9880" s="545" t="s">
        <v>13413</v>
      </c>
      <c r="L9880" s="545" t="s">
        <v>13413</v>
      </c>
      <c r="M9880" s="548" t="s">
        <v>13758</v>
      </c>
      <c r="N9880" s="545" t="s">
        <v>13413</v>
      </c>
      <c r="O9880" s="545" t="s">
        <v>13413</v>
      </c>
      <c r="P9880" s="549">
        <v>7467</v>
      </c>
      <c r="Q9880" s="549">
        <v>1</v>
      </c>
      <c r="R9880" s="549">
        <v>138</v>
      </c>
      <c r="S9880" s="548"/>
      <c r="T9880" s="548"/>
      <c r="U9880" s="99"/>
    </row>
    <row r="9881" spans="1:21" ht="19.5" customHeight="1">
      <c r="A9881" s="545">
        <v>104747</v>
      </c>
      <c r="B9881" s="545" t="s">
        <v>2671</v>
      </c>
      <c r="C9881" s="545" t="s">
        <v>216</v>
      </c>
      <c r="D9881" s="546">
        <v>45708</v>
      </c>
      <c r="E9881" s="171" t="str">
        <f t="shared" si="154"/>
        <v>2025</v>
      </c>
      <c r="F9881" s="547">
        <v>1390410.81</v>
      </c>
      <c r="G9881" s="548">
        <v>0.19</v>
      </c>
      <c r="H9881" s="547">
        <v>1168412.45</v>
      </c>
      <c r="I9881" s="545" t="s">
        <v>12718</v>
      </c>
      <c r="J9881" s="545" t="s">
        <v>13307</v>
      </c>
      <c r="K9881" s="545" t="s">
        <v>19346</v>
      </c>
      <c r="L9881" s="545" t="s">
        <v>13413</v>
      </c>
      <c r="M9881" s="548" t="s">
        <v>13758</v>
      </c>
      <c r="N9881" s="545" t="s">
        <v>13413</v>
      </c>
      <c r="O9881" s="545" t="s">
        <v>13413</v>
      </c>
      <c r="P9881" s="549">
        <v>7468</v>
      </c>
      <c r="Q9881" s="549">
        <v>1</v>
      </c>
      <c r="R9881" s="549">
        <v>137</v>
      </c>
      <c r="S9881" s="548">
        <v>2228</v>
      </c>
      <c r="T9881" s="548"/>
      <c r="U9881" s="99"/>
    </row>
    <row r="9882" spans="1:21" ht="19.5" customHeight="1">
      <c r="A9882" s="545">
        <v>104748</v>
      </c>
      <c r="B9882" s="545" t="s">
        <v>6191</v>
      </c>
      <c r="C9882" s="545" t="s">
        <v>786</v>
      </c>
      <c r="D9882" s="546">
        <v>46052</v>
      </c>
      <c r="E9882" s="171" t="str">
        <f t="shared" si="154"/>
        <v>2026</v>
      </c>
      <c r="F9882" s="547">
        <v>78864</v>
      </c>
      <c r="G9882" s="548">
        <v>0.19</v>
      </c>
      <c r="H9882" s="547">
        <v>66272.27</v>
      </c>
      <c r="I9882" s="545" t="s">
        <v>12645</v>
      </c>
      <c r="J9882" s="545" t="s">
        <v>13307</v>
      </c>
      <c r="K9882" s="545" t="s">
        <v>19347</v>
      </c>
      <c r="L9882" s="545" t="s">
        <v>13413</v>
      </c>
      <c r="M9882" s="548" t="s">
        <v>13758</v>
      </c>
      <c r="N9882" s="545" t="s">
        <v>13413</v>
      </c>
      <c r="O9882" s="545" t="s">
        <v>13413</v>
      </c>
      <c r="P9882" s="549">
        <v>7469</v>
      </c>
      <c r="Q9882" s="549">
        <v>1</v>
      </c>
      <c r="R9882" s="549">
        <v>12</v>
      </c>
      <c r="S9882" s="548">
        <v>2228</v>
      </c>
      <c r="T9882" s="548"/>
      <c r="U9882" s="99"/>
    </row>
    <row r="9883" spans="1:21" ht="19.5" customHeight="1">
      <c r="A9883" s="545">
        <v>104749</v>
      </c>
      <c r="B9883" s="545" t="s">
        <v>6190</v>
      </c>
      <c r="C9883" s="545" t="s">
        <v>216</v>
      </c>
      <c r="D9883" s="546">
        <v>46052</v>
      </c>
      <c r="E9883" s="171" t="str">
        <f t="shared" si="154"/>
        <v>2026</v>
      </c>
      <c r="F9883" s="547">
        <v>16094</v>
      </c>
      <c r="G9883" s="548">
        <v>0.19</v>
      </c>
      <c r="H9883" s="547">
        <v>13524.37</v>
      </c>
      <c r="I9883" s="545" t="s">
        <v>12702</v>
      </c>
      <c r="J9883" s="545" t="s">
        <v>13307</v>
      </c>
      <c r="K9883" s="545" t="s">
        <v>13413</v>
      </c>
      <c r="L9883" s="545" t="s">
        <v>13413</v>
      </c>
      <c r="M9883" s="548" t="s">
        <v>13758</v>
      </c>
      <c r="N9883" s="545" t="s">
        <v>13413</v>
      </c>
      <c r="O9883" s="545" t="s">
        <v>13413</v>
      </c>
      <c r="P9883" s="549">
        <v>7470</v>
      </c>
      <c r="Q9883" s="549">
        <v>1</v>
      </c>
      <c r="R9883" s="549">
        <v>27</v>
      </c>
      <c r="S9883" s="548">
        <v>2228</v>
      </c>
      <c r="T9883" s="548"/>
      <c r="U9883" s="99"/>
    </row>
    <row r="9884" spans="1:21" ht="19.5" customHeight="1">
      <c r="A9884" s="545">
        <v>104750</v>
      </c>
      <c r="B9884" s="545" t="s">
        <v>9907</v>
      </c>
      <c r="C9884" s="545" t="s">
        <v>216</v>
      </c>
      <c r="D9884" s="546"/>
      <c r="E9884" s="171" t="str">
        <f t="shared" si="154"/>
        <v>1900</v>
      </c>
      <c r="F9884" s="547">
        <v>0</v>
      </c>
      <c r="G9884" s="548">
        <v>0</v>
      </c>
      <c r="H9884" s="547">
        <v>0</v>
      </c>
      <c r="I9884" s="545" t="s">
        <v>12642</v>
      </c>
      <c r="J9884" s="545"/>
      <c r="K9884" s="545" t="s">
        <v>13413</v>
      </c>
      <c r="L9884" s="545" t="s">
        <v>13413</v>
      </c>
      <c r="M9884" s="548" t="s">
        <v>13758</v>
      </c>
      <c r="N9884" s="545" t="s">
        <v>13413</v>
      </c>
      <c r="O9884" s="545" t="s">
        <v>14524</v>
      </c>
      <c r="P9884" s="549">
        <v>7471</v>
      </c>
      <c r="Q9884" s="549">
        <v>1</v>
      </c>
      <c r="R9884" s="549">
        <v>135</v>
      </c>
      <c r="S9884" s="548"/>
      <c r="T9884" s="548"/>
      <c r="U9884" s="99"/>
    </row>
    <row r="9885" spans="1:21" ht="19.5" customHeight="1">
      <c r="A9885" s="545">
        <v>104751</v>
      </c>
      <c r="B9885" s="545" t="s">
        <v>262</v>
      </c>
      <c r="C9885" s="545" t="s">
        <v>209</v>
      </c>
      <c r="D9885" s="546"/>
      <c r="E9885" s="171" t="str">
        <f t="shared" si="154"/>
        <v>1900</v>
      </c>
      <c r="F9885" s="547">
        <v>0</v>
      </c>
      <c r="G9885" s="548">
        <v>0</v>
      </c>
      <c r="H9885" s="547">
        <v>0</v>
      </c>
      <c r="I9885" s="545" t="s">
        <v>12640</v>
      </c>
      <c r="J9885" s="545"/>
      <c r="K9885" s="545" t="s">
        <v>13413</v>
      </c>
      <c r="L9885" s="545" t="s">
        <v>13413</v>
      </c>
      <c r="M9885" s="548" t="s">
        <v>13758</v>
      </c>
      <c r="N9885" s="545" t="s">
        <v>13413</v>
      </c>
      <c r="O9885" s="545" t="s">
        <v>13413</v>
      </c>
      <c r="P9885" s="549">
        <v>7472</v>
      </c>
      <c r="Q9885" s="549">
        <v>1</v>
      </c>
      <c r="R9885" s="549">
        <v>1</v>
      </c>
      <c r="S9885" s="548"/>
      <c r="T9885" s="548"/>
      <c r="U9885" s="99"/>
    </row>
    <row r="9886" spans="1:21" ht="19.5" customHeight="1">
      <c r="A9886" s="545">
        <v>104752</v>
      </c>
      <c r="B9886" s="545" t="s">
        <v>9906</v>
      </c>
      <c r="C9886" s="545" t="s">
        <v>216</v>
      </c>
      <c r="D9886" s="546">
        <v>46052</v>
      </c>
      <c r="E9886" s="171" t="str">
        <f t="shared" si="154"/>
        <v>2026</v>
      </c>
      <c r="F9886" s="547">
        <v>72103</v>
      </c>
      <c r="G9886" s="548">
        <v>0.19</v>
      </c>
      <c r="H9886" s="547">
        <v>60590.76</v>
      </c>
      <c r="I9886" s="545" t="s">
        <v>12715</v>
      </c>
      <c r="J9886" s="545" t="s">
        <v>13307</v>
      </c>
      <c r="K9886" s="545" t="s">
        <v>19348</v>
      </c>
      <c r="L9886" s="545" t="s">
        <v>13413</v>
      </c>
      <c r="M9886" s="548" t="s">
        <v>13758</v>
      </c>
      <c r="N9886" s="545" t="s">
        <v>13413</v>
      </c>
      <c r="O9886" s="545" t="s">
        <v>13413</v>
      </c>
      <c r="P9886" s="549">
        <v>7473</v>
      </c>
      <c r="Q9886" s="549">
        <v>1</v>
      </c>
      <c r="R9886" s="549">
        <v>129</v>
      </c>
      <c r="S9886" s="548">
        <v>2228</v>
      </c>
      <c r="T9886" s="548"/>
      <c r="U9886" s="99"/>
    </row>
    <row r="9887" spans="1:21" ht="19.5" customHeight="1">
      <c r="A9887" s="545">
        <v>104753</v>
      </c>
      <c r="B9887" s="545" t="s">
        <v>9905</v>
      </c>
      <c r="C9887" s="545" t="s">
        <v>216</v>
      </c>
      <c r="D9887" s="546"/>
      <c r="E9887" s="171" t="str">
        <f t="shared" si="154"/>
        <v>1900</v>
      </c>
      <c r="F9887" s="547">
        <v>0</v>
      </c>
      <c r="G9887" s="548">
        <v>0</v>
      </c>
      <c r="H9887" s="547">
        <v>0</v>
      </c>
      <c r="I9887" s="545" t="s">
        <v>12642</v>
      </c>
      <c r="J9887" s="545"/>
      <c r="K9887" s="545" t="s">
        <v>13413</v>
      </c>
      <c r="L9887" s="545" t="s">
        <v>13807</v>
      </c>
      <c r="M9887" s="548" t="s">
        <v>13758</v>
      </c>
      <c r="N9887" s="545" t="s">
        <v>13413</v>
      </c>
      <c r="O9887" s="545" t="s">
        <v>17835</v>
      </c>
      <c r="P9887" s="549">
        <v>7474</v>
      </c>
      <c r="Q9887" s="549">
        <v>1</v>
      </c>
      <c r="R9887" s="549">
        <v>135</v>
      </c>
      <c r="S9887" s="548"/>
      <c r="T9887" s="548"/>
      <c r="U9887" s="99"/>
    </row>
    <row r="9888" spans="1:21" ht="19.5" customHeight="1">
      <c r="A9888" s="545">
        <v>104754</v>
      </c>
      <c r="B9888" s="545" t="s">
        <v>2535</v>
      </c>
      <c r="C9888" s="545" t="s">
        <v>216</v>
      </c>
      <c r="D9888" s="546"/>
      <c r="E9888" s="171" t="str">
        <f t="shared" si="154"/>
        <v>1900</v>
      </c>
      <c r="F9888" s="547">
        <v>0</v>
      </c>
      <c r="G9888" s="548">
        <v>0</v>
      </c>
      <c r="H9888" s="547">
        <v>0</v>
      </c>
      <c r="I9888" s="545" t="s">
        <v>12642</v>
      </c>
      <c r="J9888" s="545"/>
      <c r="K9888" s="545" t="s">
        <v>13413</v>
      </c>
      <c r="L9888" s="545" t="s">
        <v>13807</v>
      </c>
      <c r="M9888" s="548" t="s">
        <v>13758</v>
      </c>
      <c r="N9888" s="545" t="s">
        <v>13413</v>
      </c>
      <c r="O9888" s="545" t="s">
        <v>17835</v>
      </c>
      <c r="P9888" s="549">
        <v>7475</v>
      </c>
      <c r="Q9888" s="549">
        <v>1</v>
      </c>
      <c r="R9888" s="549">
        <v>135</v>
      </c>
      <c r="S9888" s="548"/>
      <c r="T9888" s="548"/>
      <c r="U9888" s="99"/>
    </row>
    <row r="9889" spans="1:21" ht="19.5" customHeight="1">
      <c r="A9889" s="545">
        <v>104755</v>
      </c>
      <c r="B9889" s="545" t="s">
        <v>9904</v>
      </c>
      <c r="C9889" s="545" t="s">
        <v>216</v>
      </c>
      <c r="D9889" s="546"/>
      <c r="E9889" s="171" t="str">
        <f t="shared" si="154"/>
        <v>1900</v>
      </c>
      <c r="F9889" s="547">
        <v>0</v>
      </c>
      <c r="G9889" s="548">
        <v>0</v>
      </c>
      <c r="H9889" s="547">
        <v>0</v>
      </c>
      <c r="I9889" s="545" t="s">
        <v>12642</v>
      </c>
      <c r="J9889" s="545"/>
      <c r="K9889" s="545" t="s">
        <v>13413</v>
      </c>
      <c r="L9889" s="545" t="s">
        <v>13413</v>
      </c>
      <c r="M9889" s="548" t="s">
        <v>13758</v>
      </c>
      <c r="N9889" s="545" t="s">
        <v>13413</v>
      </c>
      <c r="O9889" s="545" t="s">
        <v>13413</v>
      </c>
      <c r="P9889" s="549">
        <v>7476</v>
      </c>
      <c r="Q9889" s="549">
        <v>1</v>
      </c>
      <c r="R9889" s="549">
        <v>135</v>
      </c>
      <c r="S9889" s="548"/>
      <c r="T9889" s="548"/>
      <c r="U9889" s="99"/>
    </row>
    <row r="9890" spans="1:21" ht="19.5" customHeight="1">
      <c r="A9890" s="545">
        <v>104756</v>
      </c>
      <c r="B9890" s="545" t="s">
        <v>9903</v>
      </c>
      <c r="C9890" s="545" t="s">
        <v>216</v>
      </c>
      <c r="D9890" s="546"/>
      <c r="E9890" s="171" t="str">
        <f t="shared" si="154"/>
        <v>1900</v>
      </c>
      <c r="F9890" s="547">
        <v>0</v>
      </c>
      <c r="G9890" s="548">
        <v>0</v>
      </c>
      <c r="H9890" s="547">
        <v>0</v>
      </c>
      <c r="I9890" s="545" t="s">
        <v>12676</v>
      </c>
      <c r="J9890" s="545"/>
      <c r="K9890" s="545" t="s">
        <v>13413</v>
      </c>
      <c r="L9890" s="545" t="s">
        <v>13413</v>
      </c>
      <c r="M9890" s="548" t="s">
        <v>13758</v>
      </c>
      <c r="N9890" s="545" t="s">
        <v>13413</v>
      </c>
      <c r="O9890" s="545" t="s">
        <v>13413</v>
      </c>
      <c r="P9890" s="549">
        <v>7477</v>
      </c>
      <c r="Q9890" s="549">
        <v>1</v>
      </c>
      <c r="R9890" s="549">
        <v>14</v>
      </c>
      <c r="S9890" s="548"/>
      <c r="T9890" s="548"/>
      <c r="U9890" s="99"/>
    </row>
    <row r="9891" spans="1:21" ht="19.5" customHeight="1">
      <c r="A9891" s="545">
        <v>104757</v>
      </c>
      <c r="B9891" s="545" t="s">
        <v>2077</v>
      </c>
      <c r="C9891" s="545" t="s">
        <v>216</v>
      </c>
      <c r="D9891" s="546">
        <v>46052</v>
      </c>
      <c r="E9891" s="171" t="str">
        <f t="shared" si="154"/>
        <v>2026</v>
      </c>
      <c r="F9891" s="547">
        <v>3175</v>
      </c>
      <c r="G9891" s="548">
        <v>0.19</v>
      </c>
      <c r="H9891" s="547">
        <v>2668.07</v>
      </c>
      <c r="I9891" s="545" t="s">
        <v>12650</v>
      </c>
      <c r="J9891" s="545" t="s">
        <v>13307</v>
      </c>
      <c r="K9891" s="545" t="s">
        <v>13413</v>
      </c>
      <c r="L9891" s="545" t="s">
        <v>13413</v>
      </c>
      <c r="M9891" s="548" t="s">
        <v>13758</v>
      </c>
      <c r="N9891" s="545" t="s">
        <v>13413</v>
      </c>
      <c r="O9891" s="545" t="s">
        <v>13413</v>
      </c>
      <c r="P9891" s="549">
        <v>7478</v>
      </c>
      <c r="Q9891" s="549">
        <v>1</v>
      </c>
      <c r="R9891" s="549">
        <v>127</v>
      </c>
      <c r="S9891" s="548">
        <v>2228</v>
      </c>
      <c r="T9891" s="548"/>
      <c r="U9891" s="99"/>
    </row>
    <row r="9892" spans="1:21" ht="19.5" customHeight="1">
      <c r="A9892" s="545">
        <v>104758</v>
      </c>
      <c r="B9892" s="545" t="s">
        <v>2341</v>
      </c>
      <c r="C9892" s="545" t="s">
        <v>216</v>
      </c>
      <c r="D9892" s="546">
        <v>46052</v>
      </c>
      <c r="E9892" s="171" t="str">
        <f t="shared" si="154"/>
        <v>2026</v>
      </c>
      <c r="F9892" s="547">
        <v>512</v>
      </c>
      <c r="G9892" s="548">
        <v>0.19</v>
      </c>
      <c r="H9892" s="547">
        <v>430.25</v>
      </c>
      <c r="I9892" s="545" t="s">
        <v>12650</v>
      </c>
      <c r="J9892" s="545" t="s">
        <v>13307</v>
      </c>
      <c r="K9892" s="545" t="s">
        <v>13413</v>
      </c>
      <c r="L9892" s="545" t="s">
        <v>13413</v>
      </c>
      <c r="M9892" s="548" t="s">
        <v>13758</v>
      </c>
      <c r="N9892" s="545" t="s">
        <v>13413</v>
      </c>
      <c r="O9892" s="545" t="s">
        <v>13413</v>
      </c>
      <c r="P9892" s="549">
        <v>7479</v>
      </c>
      <c r="Q9892" s="549">
        <v>1</v>
      </c>
      <c r="R9892" s="549">
        <v>127</v>
      </c>
      <c r="S9892" s="548">
        <v>2228</v>
      </c>
      <c r="T9892" s="548"/>
      <c r="U9892" s="99"/>
    </row>
    <row r="9893" spans="1:21" ht="19.5" customHeight="1">
      <c r="A9893" s="545">
        <v>104759</v>
      </c>
      <c r="B9893" s="545" t="s">
        <v>6955</v>
      </c>
      <c r="C9893" s="545" t="s">
        <v>216</v>
      </c>
      <c r="D9893" s="546">
        <v>44585</v>
      </c>
      <c r="E9893" s="171" t="str">
        <f t="shared" si="154"/>
        <v>2022</v>
      </c>
      <c r="F9893" s="547">
        <v>1538985.85</v>
      </c>
      <c r="G9893" s="548">
        <v>0.19</v>
      </c>
      <c r="H9893" s="547">
        <v>1293265.42</v>
      </c>
      <c r="I9893" s="545" t="s">
        <v>12718</v>
      </c>
      <c r="J9893" s="545" t="s">
        <v>13297</v>
      </c>
      <c r="K9893" s="545" t="s">
        <v>19349</v>
      </c>
      <c r="L9893" s="545" t="s">
        <v>14521</v>
      </c>
      <c r="M9893" s="548" t="s">
        <v>13758</v>
      </c>
      <c r="N9893" s="545" t="s">
        <v>13413</v>
      </c>
      <c r="O9893" s="545" t="s">
        <v>14538</v>
      </c>
      <c r="P9893" s="549">
        <v>7480</v>
      </c>
      <c r="Q9893" s="549">
        <v>1</v>
      </c>
      <c r="R9893" s="549">
        <v>137</v>
      </c>
      <c r="S9893" s="548">
        <v>2257</v>
      </c>
      <c r="T9893" s="548"/>
      <c r="U9893" s="99"/>
    </row>
    <row r="9894" spans="1:21" ht="19.5" customHeight="1">
      <c r="A9894" s="545">
        <v>104760</v>
      </c>
      <c r="B9894" s="545" t="s">
        <v>2645</v>
      </c>
      <c r="C9894" s="545" t="s">
        <v>216</v>
      </c>
      <c r="D9894" s="546">
        <v>43843</v>
      </c>
      <c r="E9894" s="171" t="str">
        <f t="shared" si="154"/>
        <v>2020</v>
      </c>
      <c r="F9894" s="547">
        <v>182418</v>
      </c>
      <c r="G9894" s="548">
        <v>0.19</v>
      </c>
      <c r="H9894" s="547">
        <v>153292.44</v>
      </c>
      <c r="I9894" s="545" t="s">
        <v>12642</v>
      </c>
      <c r="J9894" s="545" t="s">
        <v>13297</v>
      </c>
      <c r="K9894" s="545" t="s">
        <v>13413</v>
      </c>
      <c r="L9894" s="545" t="s">
        <v>13807</v>
      </c>
      <c r="M9894" s="548" t="s">
        <v>13758</v>
      </c>
      <c r="N9894" s="545" t="s">
        <v>13413</v>
      </c>
      <c r="O9894" s="545" t="s">
        <v>17835</v>
      </c>
      <c r="P9894" s="549">
        <v>7481</v>
      </c>
      <c r="Q9894" s="549">
        <v>1</v>
      </c>
      <c r="R9894" s="549">
        <v>135</v>
      </c>
      <c r="S9894" s="548">
        <v>2257</v>
      </c>
      <c r="T9894" s="548"/>
      <c r="U9894" s="99"/>
    </row>
    <row r="9895" spans="1:21" ht="19.5" customHeight="1">
      <c r="A9895" s="545">
        <v>104761</v>
      </c>
      <c r="B9895" s="545" t="s">
        <v>9902</v>
      </c>
      <c r="C9895" s="545" t="s">
        <v>216</v>
      </c>
      <c r="D9895" s="546"/>
      <c r="E9895" s="171" t="str">
        <f t="shared" si="154"/>
        <v>1900</v>
      </c>
      <c r="F9895" s="547">
        <v>0</v>
      </c>
      <c r="G9895" s="548">
        <v>0</v>
      </c>
      <c r="H9895" s="547">
        <v>0</v>
      </c>
      <c r="I9895" s="545" t="s">
        <v>12718</v>
      </c>
      <c r="J9895" s="545"/>
      <c r="K9895" s="545" t="s">
        <v>19350</v>
      </c>
      <c r="L9895" s="545" t="s">
        <v>14521</v>
      </c>
      <c r="M9895" s="548" t="s">
        <v>13758</v>
      </c>
      <c r="N9895" s="545" t="s">
        <v>13413</v>
      </c>
      <c r="O9895" s="545" t="s">
        <v>14538</v>
      </c>
      <c r="P9895" s="549">
        <v>7482</v>
      </c>
      <c r="Q9895" s="549">
        <v>1</v>
      </c>
      <c r="R9895" s="549">
        <v>137</v>
      </c>
      <c r="S9895" s="548"/>
      <c r="T9895" s="548"/>
      <c r="U9895" s="99"/>
    </row>
    <row r="9896" spans="1:21" ht="19.5" customHeight="1">
      <c r="A9896" s="545">
        <v>104762</v>
      </c>
      <c r="B9896" s="545" t="s">
        <v>2651</v>
      </c>
      <c r="C9896" s="545" t="s">
        <v>216</v>
      </c>
      <c r="D9896" s="546"/>
      <c r="E9896" s="171" t="str">
        <f t="shared" si="154"/>
        <v>1900</v>
      </c>
      <c r="F9896" s="547">
        <v>0</v>
      </c>
      <c r="G9896" s="548">
        <v>0</v>
      </c>
      <c r="H9896" s="547">
        <v>0</v>
      </c>
      <c r="I9896" s="545" t="s">
        <v>12642</v>
      </c>
      <c r="J9896" s="545"/>
      <c r="K9896" s="545" t="s">
        <v>13413</v>
      </c>
      <c r="L9896" s="545" t="s">
        <v>13807</v>
      </c>
      <c r="M9896" s="548" t="s">
        <v>13758</v>
      </c>
      <c r="N9896" s="545" t="s">
        <v>13413</v>
      </c>
      <c r="O9896" s="545" t="s">
        <v>17835</v>
      </c>
      <c r="P9896" s="549">
        <v>7483</v>
      </c>
      <c r="Q9896" s="549">
        <v>1</v>
      </c>
      <c r="R9896" s="549">
        <v>135</v>
      </c>
      <c r="S9896" s="548"/>
      <c r="T9896" s="548"/>
      <c r="U9896" s="99"/>
    </row>
    <row r="9897" spans="1:21" ht="19.5" customHeight="1">
      <c r="A9897" s="545">
        <v>104763</v>
      </c>
      <c r="B9897" s="545" t="s">
        <v>9901</v>
      </c>
      <c r="C9897" s="545" t="s">
        <v>216</v>
      </c>
      <c r="D9897" s="546"/>
      <c r="E9897" s="171" t="str">
        <f t="shared" si="154"/>
        <v>1900</v>
      </c>
      <c r="F9897" s="547">
        <v>0</v>
      </c>
      <c r="G9897" s="548">
        <v>0</v>
      </c>
      <c r="H9897" s="547">
        <v>0</v>
      </c>
      <c r="I9897" s="545" t="s">
        <v>12676</v>
      </c>
      <c r="J9897" s="545"/>
      <c r="K9897" s="545" t="s">
        <v>13413</v>
      </c>
      <c r="L9897" s="545" t="s">
        <v>13413</v>
      </c>
      <c r="M9897" s="548" t="s">
        <v>13758</v>
      </c>
      <c r="N9897" s="545" t="s">
        <v>13413</v>
      </c>
      <c r="O9897" s="545" t="s">
        <v>13413</v>
      </c>
      <c r="P9897" s="549">
        <v>7484</v>
      </c>
      <c r="Q9897" s="549">
        <v>1</v>
      </c>
      <c r="R9897" s="549">
        <v>14</v>
      </c>
      <c r="S9897" s="548"/>
      <c r="T9897" s="548"/>
      <c r="U9897" s="99"/>
    </row>
    <row r="9898" spans="1:21" ht="19.5" customHeight="1">
      <c r="A9898" s="545">
        <v>104764</v>
      </c>
      <c r="B9898" s="545" t="s">
        <v>9900</v>
      </c>
      <c r="C9898" s="545" t="s">
        <v>216</v>
      </c>
      <c r="D9898" s="546"/>
      <c r="E9898" s="171" t="str">
        <f t="shared" si="154"/>
        <v>1900</v>
      </c>
      <c r="F9898" s="547">
        <v>0</v>
      </c>
      <c r="G9898" s="548">
        <v>0</v>
      </c>
      <c r="H9898" s="547">
        <v>0</v>
      </c>
      <c r="I9898" s="545" t="s">
        <v>12746</v>
      </c>
      <c r="J9898" s="545"/>
      <c r="K9898" s="545" t="s">
        <v>13413</v>
      </c>
      <c r="L9898" s="545" t="s">
        <v>13413</v>
      </c>
      <c r="M9898" s="548" t="s">
        <v>13758</v>
      </c>
      <c r="N9898" s="545" t="s">
        <v>13413</v>
      </c>
      <c r="O9898" s="545" t="s">
        <v>13413</v>
      </c>
      <c r="P9898" s="549">
        <v>7485</v>
      </c>
      <c r="Q9898" s="549">
        <v>1</v>
      </c>
      <c r="R9898" s="549">
        <v>29</v>
      </c>
      <c r="S9898" s="548"/>
      <c r="T9898" s="548"/>
      <c r="U9898" s="99"/>
    </row>
    <row r="9899" spans="1:21" ht="19.5" customHeight="1">
      <c r="A9899" s="545">
        <v>104765</v>
      </c>
      <c r="B9899" s="545" t="s">
        <v>2657</v>
      </c>
      <c r="C9899" s="545" t="s">
        <v>216</v>
      </c>
      <c r="D9899" s="546"/>
      <c r="E9899" s="171" t="str">
        <f t="shared" si="154"/>
        <v>1900</v>
      </c>
      <c r="F9899" s="547">
        <v>0</v>
      </c>
      <c r="G9899" s="548">
        <v>0</v>
      </c>
      <c r="H9899" s="547">
        <v>0</v>
      </c>
      <c r="I9899" s="545" t="s">
        <v>12676</v>
      </c>
      <c r="J9899" s="545"/>
      <c r="K9899" s="545" t="s">
        <v>13413</v>
      </c>
      <c r="L9899" s="545" t="s">
        <v>13413</v>
      </c>
      <c r="M9899" s="548" t="s">
        <v>13758</v>
      </c>
      <c r="N9899" s="545" t="s">
        <v>13413</v>
      </c>
      <c r="O9899" s="545" t="s">
        <v>13413</v>
      </c>
      <c r="P9899" s="549">
        <v>7486</v>
      </c>
      <c r="Q9899" s="549">
        <v>1</v>
      </c>
      <c r="R9899" s="549">
        <v>14</v>
      </c>
      <c r="S9899" s="548"/>
      <c r="T9899" s="548"/>
      <c r="U9899" s="99"/>
    </row>
    <row r="9900" spans="1:21" ht="19.5" customHeight="1">
      <c r="A9900" s="545">
        <v>104766</v>
      </c>
      <c r="B9900" s="545" t="s">
        <v>2290</v>
      </c>
      <c r="C9900" s="545" t="s">
        <v>216</v>
      </c>
      <c r="D9900" s="546"/>
      <c r="E9900" s="171" t="str">
        <f t="shared" si="154"/>
        <v>1900</v>
      </c>
      <c r="F9900" s="547">
        <v>0</v>
      </c>
      <c r="G9900" s="548">
        <v>0</v>
      </c>
      <c r="H9900" s="547">
        <v>0</v>
      </c>
      <c r="I9900" s="545" t="s">
        <v>12637</v>
      </c>
      <c r="J9900" s="545"/>
      <c r="K9900" s="545" t="s">
        <v>13413</v>
      </c>
      <c r="L9900" s="545" t="s">
        <v>13413</v>
      </c>
      <c r="M9900" s="548" t="s">
        <v>13758</v>
      </c>
      <c r="N9900" s="545" t="s">
        <v>13413</v>
      </c>
      <c r="O9900" s="545" t="s">
        <v>13413</v>
      </c>
      <c r="P9900" s="549">
        <v>7487</v>
      </c>
      <c r="Q9900" s="549">
        <v>1</v>
      </c>
      <c r="R9900" s="549">
        <v>13</v>
      </c>
      <c r="S9900" s="548"/>
      <c r="T9900" s="548"/>
      <c r="U9900" s="99"/>
    </row>
    <row r="9901" spans="1:21" ht="19.5" customHeight="1">
      <c r="A9901" s="545">
        <v>104767</v>
      </c>
      <c r="B9901" s="545" t="s">
        <v>8034</v>
      </c>
      <c r="C9901" s="545" t="s">
        <v>216</v>
      </c>
      <c r="D9901" s="546">
        <v>44592</v>
      </c>
      <c r="E9901" s="171" t="str">
        <f t="shared" si="154"/>
        <v>2022</v>
      </c>
      <c r="F9901" s="547">
        <v>2143510</v>
      </c>
      <c r="G9901" s="548">
        <v>0.19</v>
      </c>
      <c r="H9901" s="547">
        <v>1801268.91</v>
      </c>
      <c r="I9901" s="545" t="s">
        <v>12676</v>
      </c>
      <c r="J9901" s="545" t="s">
        <v>13297</v>
      </c>
      <c r="K9901" s="545" t="s">
        <v>19351</v>
      </c>
      <c r="L9901" s="545" t="s">
        <v>13413</v>
      </c>
      <c r="M9901" s="548" t="s">
        <v>13758</v>
      </c>
      <c r="N9901" s="545" t="s">
        <v>13413</v>
      </c>
      <c r="O9901" s="545" t="s">
        <v>13413</v>
      </c>
      <c r="P9901" s="549">
        <v>7488</v>
      </c>
      <c r="Q9901" s="549">
        <v>1</v>
      </c>
      <c r="R9901" s="549">
        <v>14</v>
      </c>
      <c r="S9901" s="548">
        <v>2257</v>
      </c>
      <c r="T9901" s="548"/>
      <c r="U9901" s="99"/>
    </row>
    <row r="9902" spans="1:21" ht="19.5" customHeight="1">
      <c r="A9902" s="545">
        <v>104768</v>
      </c>
      <c r="B9902" s="545" t="s">
        <v>4653</v>
      </c>
      <c r="C9902" s="545" t="s">
        <v>216</v>
      </c>
      <c r="D9902" s="546"/>
      <c r="E9902" s="171" t="str">
        <f t="shared" si="154"/>
        <v>1900</v>
      </c>
      <c r="F9902" s="547">
        <v>0</v>
      </c>
      <c r="G9902" s="548">
        <v>0</v>
      </c>
      <c r="H9902" s="547">
        <v>0</v>
      </c>
      <c r="I9902" s="545" t="s">
        <v>12637</v>
      </c>
      <c r="J9902" s="545"/>
      <c r="K9902" s="545" t="s">
        <v>18813</v>
      </c>
      <c r="L9902" s="545" t="s">
        <v>13413</v>
      </c>
      <c r="M9902" s="548" t="s">
        <v>13758</v>
      </c>
      <c r="N9902" s="545" t="s">
        <v>13413</v>
      </c>
      <c r="O9902" s="545" t="s">
        <v>13413</v>
      </c>
      <c r="P9902" s="549">
        <v>7489</v>
      </c>
      <c r="Q9902" s="549">
        <v>1</v>
      </c>
      <c r="R9902" s="549">
        <v>13</v>
      </c>
      <c r="S9902" s="548"/>
      <c r="T9902" s="548"/>
      <c r="U9902" s="99"/>
    </row>
    <row r="9903" spans="1:21" ht="19.5" customHeight="1">
      <c r="A9903" s="545">
        <v>104769</v>
      </c>
      <c r="B9903" s="545" t="s">
        <v>8033</v>
      </c>
      <c r="C9903" s="545" t="s">
        <v>216</v>
      </c>
      <c r="D9903" s="546">
        <v>44601</v>
      </c>
      <c r="E9903" s="171" t="str">
        <f t="shared" si="154"/>
        <v>2022</v>
      </c>
      <c r="F9903" s="547">
        <v>941037.01</v>
      </c>
      <c r="G9903" s="548">
        <v>0.19</v>
      </c>
      <c r="H9903" s="547">
        <v>790787.4</v>
      </c>
      <c r="I9903" s="545" t="s">
        <v>12676</v>
      </c>
      <c r="J9903" s="545" t="s">
        <v>13297</v>
      </c>
      <c r="K9903" s="545" t="s">
        <v>13413</v>
      </c>
      <c r="L9903" s="545" t="s">
        <v>13413</v>
      </c>
      <c r="M9903" s="548" t="s">
        <v>13758</v>
      </c>
      <c r="N9903" s="545" t="s">
        <v>13413</v>
      </c>
      <c r="O9903" s="545" t="s">
        <v>13413</v>
      </c>
      <c r="P9903" s="549">
        <v>7490</v>
      </c>
      <c r="Q9903" s="549">
        <v>1</v>
      </c>
      <c r="R9903" s="549">
        <v>14</v>
      </c>
      <c r="S9903" s="548">
        <v>2257</v>
      </c>
      <c r="T9903" s="548"/>
      <c r="U9903" s="99"/>
    </row>
    <row r="9904" spans="1:21" ht="19.5" customHeight="1">
      <c r="A9904" s="545">
        <v>104770</v>
      </c>
      <c r="B9904" s="545" t="s">
        <v>9899</v>
      </c>
      <c r="C9904" s="545" t="s">
        <v>216</v>
      </c>
      <c r="D9904" s="546"/>
      <c r="E9904" s="171" t="str">
        <f t="shared" si="154"/>
        <v>1900</v>
      </c>
      <c r="F9904" s="547">
        <v>0</v>
      </c>
      <c r="G9904" s="548">
        <v>0</v>
      </c>
      <c r="H9904" s="547">
        <v>0</v>
      </c>
      <c r="I9904" s="545" t="s">
        <v>12686</v>
      </c>
      <c r="J9904" s="545"/>
      <c r="K9904" s="545" t="s">
        <v>19352</v>
      </c>
      <c r="L9904" s="545" t="s">
        <v>13413</v>
      </c>
      <c r="M9904" s="548" t="s">
        <v>13758</v>
      </c>
      <c r="N9904" s="545" t="s">
        <v>13413</v>
      </c>
      <c r="O9904" s="545" t="s">
        <v>13413</v>
      </c>
      <c r="P9904" s="549">
        <v>7491</v>
      </c>
      <c r="Q9904" s="549">
        <v>1</v>
      </c>
      <c r="R9904" s="549">
        <v>131</v>
      </c>
      <c r="S9904" s="548"/>
      <c r="T9904" s="548"/>
      <c r="U9904" s="99"/>
    </row>
    <row r="9905" spans="1:21" ht="19.5" customHeight="1">
      <c r="A9905" s="545">
        <v>104771</v>
      </c>
      <c r="B9905" s="545" t="s">
        <v>9898</v>
      </c>
      <c r="C9905" s="545" t="s">
        <v>216</v>
      </c>
      <c r="D9905" s="546"/>
      <c r="E9905" s="171" t="str">
        <f t="shared" si="154"/>
        <v>1900</v>
      </c>
      <c r="F9905" s="547">
        <v>0</v>
      </c>
      <c r="G9905" s="548">
        <v>0</v>
      </c>
      <c r="H9905" s="547">
        <v>0</v>
      </c>
      <c r="I9905" s="545" t="s">
        <v>12642</v>
      </c>
      <c r="J9905" s="545"/>
      <c r="K9905" s="545" t="s">
        <v>13413</v>
      </c>
      <c r="L9905" s="545" t="s">
        <v>13807</v>
      </c>
      <c r="M9905" s="548" t="s">
        <v>13758</v>
      </c>
      <c r="N9905" s="545" t="s">
        <v>13413</v>
      </c>
      <c r="O9905" s="545" t="s">
        <v>17835</v>
      </c>
      <c r="P9905" s="549">
        <v>7492</v>
      </c>
      <c r="Q9905" s="549">
        <v>1</v>
      </c>
      <c r="R9905" s="549">
        <v>135</v>
      </c>
      <c r="S9905" s="548"/>
      <c r="T9905" s="548"/>
      <c r="U9905" s="99"/>
    </row>
    <row r="9906" spans="1:21" ht="19.5" customHeight="1">
      <c r="A9906" s="545">
        <v>104772</v>
      </c>
      <c r="B9906" s="545" t="s">
        <v>6590</v>
      </c>
      <c r="C9906" s="545" t="s">
        <v>216</v>
      </c>
      <c r="D9906" s="546">
        <v>44585</v>
      </c>
      <c r="E9906" s="171" t="str">
        <f t="shared" si="154"/>
        <v>2022</v>
      </c>
      <c r="F9906" s="547">
        <v>10675.01</v>
      </c>
      <c r="G9906" s="548">
        <v>0.19</v>
      </c>
      <c r="H9906" s="547">
        <v>8970.6</v>
      </c>
      <c r="I9906" s="545" t="s">
        <v>12704</v>
      </c>
      <c r="J9906" s="545" t="s">
        <v>13297</v>
      </c>
      <c r="K9906" s="545" t="s">
        <v>13413</v>
      </c>
      <c r="L9906" s="545" t="s">
        <v>13413</v>
      </c>
      <c r="M9906" s="548" t="s">
        <v>13758</v>
      </c>
      <c r="N9906" s="545" t="s">
        <v>13413</v>
      </c>
      <c r="O9906" s="545" t="s">
        <v>16651</v>
      </c>
      <c r="P9906" s="549">
        <v>7493</v>
      </c>
      <c r="Q9906" s="549">
        <v>1</v>
      </c>
      <c r="R9906" s="549">
        <v>118</v>
      </c>
      <c r="S9906" s="548">
        <v>2257</v>
      </c>
      <c r="T9906" s="548"/>
      <c r="U9906" s="99"/>
    </row>
    <row r="9907" spans="1:21" ht="19.5" customHeight="1">
      <c r="A9907" s="545">
        <v>104773</v>
      </c>
      <c r="B9907" s="545" t="s">
        <v>7228</v>
      </c>
      <c r="C9907" s="545" t="s">
        <v>216</v>
      </c>
      <c r="D9907" s="546">
        <v>44596</v>
      </c>
      <c r="E9907" s="171" t="str">
        <f t="shared" si="154"/>
        <v>2022</v>
      </c>
      <c r="F9907" s="547">
        <v>61411</v>
      </c>
      <c r="G9907" s="548">
        <v>0.19</v>
      </c>
      <c r="H9907" s="547">
        <v>51605.88</v>
      </c>
      <c r="I9907" s="545" t="s">
        <v>12663</v>
      </c>
      <c r="J9907" s="545" t="s">
        <v>13297</v>
      </c>
      <c r="K9907" s="545" t="s">
        <v>13413</v>
      </c>
      <c r="L9907" s="545" t="s">
        <v>13413</v>
      </c>
      <c r="M9907" s="548" t="s">
        <v>13758</v>
      </c>
      <c r="N9907" s="545" t="s">
        <v>13413</v>
      </c>
      <c r="O9907" s="545" t="s">
        <v>13413</v>
      </c>
      <c r="P9907" s="549">
        <v>7494</v>
      </c>
      <c r="Q9907" s="549">
        <v>1</v>
      </c>
      <c r="R9907" s="549">
        <v>21</v>
      </c>
      <c r="S9907" s="548">
        <v>2257</v>
      </c>
      <c r="T9907" s="548"/>
      <c r="U9907" s="99"/>
    </row>
    <row r="9908" spans="1:21" ht="19.5" customHeight="1">
      <c r="A9908" s="545">
        <v>104774</v>
      </c>
      <c r="B9908" s="545" t="s">
        <v>2670</v>
      </c>
      <c r="C9908" s="545" t="s">
        <v>216</v>
      </c>
      <c r="D9908" s="546">
        <v>45008</v>
      </c>
      <c r="E9908" s="171" t="str">
        <f t="shared" si="154"/>
        <v>2023</v>
      </c>
      <c r="F9908" s="547">
        <v>203203</v>
      </c>
      <c r="G9908" s="548">
        <v>0.19</v>
      </c>
      <c r="H9908" s="547">
        <v>170758.82</v>
      </c>
      <c r="I9908" s="545" t="s">
        <v>12718</v>
      </c>
      <c r="J9908" s="545" t="s">
        <v>13298</v>
      </c>
      <c r="K9908" s="545" t="s">
        <v>19353</v>
      </c>
      <c r="L9908" s="545" t="s">
        <v>13413</v>
      </c>
      <c r="M9908" s="548" t="s">
        <v>13758</v>
      </c>
      <c r="N9908" s="545" t="s">
        <v>13413</v>
      </c>
      <c r="O9908" s="545" t="s">
        <v>13413</v>
      </c>
      <c r="P9908" s="549">
        <v>7495</v>
      </c>
      <c r="Q9908" s="549">
        <v>1</v>
      </c>
      <c r="R9908" s="549">
        <v>137</v>
      </c>
      <c r="S9908" s="548">
        <v>1012</v>
      </c>
      <c r="T9908" s="548"/>
      <c r="U9908" s="99"/>
    </row>
    <row r="9909" spans="1:21" ht="19.5" customHeight="1">
      <c r="A9909" s="545">
        <v>104775</v>
      </c>
      <c r="B9909" s="545" t="s">
        <v>9897</v>
      </c>
      <c r="C9909" s="545" t="s">
        <v>216</v>
      </c>
      <c r="D9909" s="546"/>
      <c r="E9909" s="171" t="str">
        <f t="shared" si="154"/>
        <v>1900</v>
      </c>
      <c r="F9909" s="547">
        <v>0</v>
      </c>
      <c r="G9909" s="548">
        <v>0</v>
      </c>
      <c r="H9909" s="547">
        <v>0</v>
      </c>
      <c r="I9909" s="545" t="s">
        <v>12642</v>
      </c>
      <c r="J9909" s="545"/>
      <c r="K9909" s="545" t="s">
        <v>13413</v>
      </c>
      <c r="L9909" s="545" t="s">
        <v>13413</v>
      </c>
      <c r="M9909" s="548" t="s">
        <v>13758</v>
      </c>
      <c r="N9909" s="545" t="s">
        <v>13413</v>
      </c>
      <c r="O9909" s="545" t="s">
        <v>13413</v>
      </c>
      <c r="P9909" s="549">
        <v>7496</v>
      </c>
      <c r="Q9909" s="549">
        <v>1</v>
      </c>
      <c r="R9909" s="549">
        <v>135</v>
      </c>
      <c r="S9909" s="548"/>
      <c r="T9909" s="548"/>
      <c r="U9909" s="99"/>
    </row>
    <row r="9910" spans="1:21" ht="19.5" customHeight="1">
      <c r="A9910" s="545">
        <v>104776</v>
      </c>
      <c r="B9910" s="545" t="s">
        <v>2492</v>
      </c>
      <c r="C9910" s="545" t="s">
        <v>216</v>
      </c>
      <c r="D9910" s="546"/>
      <c r="E9910" s="171" t="str">
        <f t="shared" si="154"/>
        <v>1900</v>
      </c>
      <c r="F9910" s="547">
        <v>0</v>
      </c>
      <c r="G9910" s="548">
        <v>0</v>
      </c>
      <c r="H9910" s="547">
        <v>0</v>
      </c>
      <c r="I9910" s="545" t="s">
        <v>12642</v>
      </c>
      <c r="J9910" s="545"/>
      <c r="K9910" s="545" t="s">
        <v>13413</v>
      </c>
      <c r="L9910" s="545" t="s">
        <v>13413</v>
      </c>
      <c r="M9910" s="548" t="s">
        <v>13758</v>
      </c>
      <c r="N9910" s="545" t="s">
        <v>13413</v>
      </c>
      <c r="O9910" s="545" t="s">
        <v>13413</v>
      </c>
      <c r="P9910" s="549">
        <v>7497</v>
      </c>
      <c r="Q9910" s="549">
        <v>1</v>
      </c>
      <c r="R9910" s="549">
        <v>135</v>
      </c>
      <c r="S9910" s="548"/>
      <c r="T9910" s="548"/>
      <c r="U9910" s="99"/>
    </row>
    <row r="9911" spans="1:21" ht="19.5" customHeight="1">
      <c r="A9911" s="545">
        <v>104777</v>
      </c>
      <c r="B9911" s="545" t="s">
        <v>9896</v>
      </c>
      <c r="C9911" s="545" t="s">
        <v>216</v>
      </c>
      <c r="D9911" s="546"/>
      <c r="E9911" s="171" t="str">
        <f t="shared" si="154"/>
        <v>1900</v>
      </c>
      <c r="F9911" s="547">
        <v>0</v>
      </c>
      <c r="G9911" s="548">
        <v>0</v>
      </c>
      <c r="H9911" s="547">
        <v>0</v>
      </c>
      <c r="I9911" s="545" t="s">
        <v>12715</v>
      </c>
      <c r="J9911" s="545"/>
      <c r="K9911" s="545" t="s">
        <v>13413</v>
      </c>
      <c r="L9911" s="545" t="s">
        <v>13413</v>
      </c>
      <c r="M9911" s="548" t="s">
        <v>13758</v>
      </c>
      <c r="N9911" s="545" t="s">
        <v>13413</v>
      </c>
      <c r="O9911" s="545" t="s">
        <v>13413</v>
      </c>
      <c r="P9911" s="549">
        <v>7498</v>
      </c>
      <c r="Q9911" s="549">
        <v>1</v>
      </c>
      <c r="R9911" s="549">
        <v>129</v>
      </c>
      <c r="S9911" s="548"/>
      <c r="T9911" s="548"/>
      <c r="U9911" s="99"/>
    </row>
    <row r="9912" spans="1:21" ht="19.5" customHeight="1">
      <c r="A9912" s="545">
        <v>104778</v>
      </c>
      <c r="B9912" s="545" t="s">
        <v>245</v>
      </c>
      <c r="C9912" s="545" t="s">
        <v>216</v>
      </c>
      <c r="D9912" s="546"/>
      <c r="E9912" s="171" t="str">
        <f t="shared" si="154"/>
        <v>1900</v>
      </c>
      <c r="F9912" s="547">
        <v>0</v>
      </c>
      <c r="G9912" s="548">
        <v>0</v>
      </c>
      <c r="H9912" s="547">
        <v>0</v>
      </c>
      <c r="I9912" s="545" t="s">
        <v>12646</v>
      </c>
      <c r="J9912" s="545"/>
      <c r="K9912" s="545" t="s">
        <v>13413</v>
      </c>
      <c r="L9912" s="545" t="s">
        <v>13413</v>
      </c>
      <c r="M9912" s="548" t="s">
        <v>13758</v>
      </c>
      <c r="N9912" s="545" t="s">
        <v>13413</v>
      </c>
      <c r="O9912" s="545" t="s">
        <v>13413</v>
      </c>
      <c r="P9912" s="549">
        <v>7499</v>
      </c>
      <c r="Q9912" s="549">
        <v>1</v>
      </c>
      <c r="R9912" s="549">
        <v>65</v>
      </c>
      <c r="S9912" s="548"/>
      <c r="T9912" s="548"/>
      <c r="U9912" s="99"/>
    </row>
    <row r="9913" spans="1:21" ht="19.5" customHeight="1">
      <c r="A9913" s="545">
        <v>104779</v>
      </c>
      <c r="B9913" s="545" t="s">
        <v>9895</v>
      </c>
      <c r="C9913" s="545" t="s">
        <v>216</v>
      </c>
      <c r="D9913" s="546"/>
      <c r="E9913" s="171" t="str">
        <f t="shared" si="154"/>
        <v>1900</v>
      </c>
      <c r="F9913" s="547">
        <v>0</v>
      </c>
      <c r="G9913" s="548">
        <v>0</v>
      </c>
      <c r="H9913" s="547">
        <v>0</v>
      </c>
      <c r="I9913" s="545" t="s">
        <v>12642</v>
      </c>
      <c r="J9913" s="545"/>
      <c r="K9913" s="545" t="s">
        <v>13413</v>
      </c>
      <c r="L9913" s="545" t="s">
        <v>13413</v>
      </c>
      <c r="M9913" s="548" t="s">
        <v>13758</v>
      </c>
      <c r="N9913" s="545" t="s">
        <v>13413</v>
      </c>
      <c r="O9913" s="545" t="s">
        <v>13413</v>
      </c>
      <c r="P9913" s="549">
        <v>7500</v>
      </c>
      <c r="Q9913" s="549">
        <v>1</v>
      </c>
      <c r="R9913" s="549">
        <v>135</v>
      </c>
      <c r="S9913" s="548"/>
      <c r="T9913" s="548"/>
      <c r="U9913" s="99"/>
    </row>
    <row r="9914" spans="1:21" ht="19.5" customHeight="1">
      <c r="A9914" s="545">
        <v>104780</v>
      </c>
      <c r="B9914" s="545" t="s">
        <v>9894</v>
      </c>
      <c r="C9914" s="545" t="s">
        <v>216</v>
      </c>
      <c r="D9914" s="546"/>
      <c r="E9914" s="171" t="str">
        <f t="shared" si="154"/>
        <v>1900</v>
      </c>
      <c r="F9914" s="547">
        <v>0</v>
      </c>
      <c r="G9914" s="548">
        <v>0</v>
      </c>
      <c r="H9914" s="547">
        <v>0</v>
      </c>
      <c r="I9914" s="545" t="s">
        <v>12642</v>
      </c>
      <c r="J9914" s="545"/>
      <c r="K9914" s="545" t="s">
        <v>13413</v>
      </c>
      <c r="L9914" s="545" t="s">
        <v>13413</v>
      </c>
      <c r="M9914" s="548" t="s">
        <v>13758</v>
      </c>
      <c r="N9914" s="545" t="s">
        <v>13413</v>
      </c>
      <c r="O9914" s="545" t="s">
        <v>13413</v>
      </c>
      <c r="P9914" s="549">
        <v>7501</v>
      </c>
      <c r="Q9914" s="549">
        <v>1</v>
      </c>
      <c r="R9914" s="549">
        <v>135</v>
      </c>
      <c r="S9914" s="548"/>
      <c r="T9914" s="548"/>
      <c r="U9914" s="99"/>
    </row>
    <row r="9915" spans="1:21" ht="19.5" customHeight="1">
      <c r="A9915" s="545">
        <v>104781</v>
      </c>
      <c r="B9915" s="545" t="s">
        <v>2336</v>
      </c>
      <c r="C9915" s="545" t="s">
        <v>216</v>
      </c>
      <c r="D9915" s="546">
        <v>45708</v>
      </c>
      <c r="E9915" s="171" t="str">
        <f t="shared" si="154"/>
        <v>2025</v>
      </c>
      <c r="F9915" s="547">
        <v>51983.05</v>
      </c>
      <c r="G9915" s="548">
        <v>0.19</v>
      </c>
      <c r="H9915" s="547">
        <v>43683.23</v>
      </c>
      <c r="I9915" s="545" t="s">
        <v>12652</v>
      </c>
      <c r="J9915" s="545" t="s">
        <v>13307</v>
      </c>
      <c r="K9915" s="545" t="s">
        <v>13413</v>
      </c>
      <c r="L9915" s="545" t="s">
        <v>13413</v>
      </c>
      <c r="M9915" s="548" t="s">
        <v>13758</v>
      </c>
      <c r="N9915" s="545" t="s">
        <v>13413</v>
      </c>
      <c r="O9915" s="545" t="s">
        <v>13413</v>
      </c>
      <c r="P9915" s="549">
        <v>7502</v>
      </c>
      <c r="Q9915" s="549">
        <v>1</v>
      </c>
      <c r="R9915" s="549">
        <v>134</v>
      </c>
      <c r="S9915" s="548">
        <v>2228</v>
      </c>
      <c r="T9915" s="548"/>
      <c r="U9915" s="99"/>
    </row>
    <row r="9916" spans="1:21" ht="19.5" customHeight="1">
      <c r="A9916" s="545">
        <v>104782</v>
      </c>
      <c r="B9916" s="545" t="s">
        <v>9893</v>
      </c>
      <c r="C9916" s="545" t="s">
        <v>216</v>
      </c>
      <c r="D9916" s="546"/>
      <c r="E9916" s="171" t="str">
        <f t="shared" si="154"/>
        <v>1900</v>
      </c>
      <c r="F9916" s="547">
        <v>0</v>
      </c>
      <c r="G9916" s="548">
        <v>0</v>
      </c>
      <c r="H9916" s="547">
        <v>0</v>
      </c>
      <c r="I9916" s="545" t="s">
        <v>12718</v>
      </c>
      <c r="J9916" s="545"/>
      <c r="K9916" s="545" t="s">
        <v>13413</v>
      </c>
      <c r="L9916" s="545" t="s">
        <v>13413</v>
      </c>
      <c r="M9916" s="548" t="s">
        <v>13758</v>
      </c>
      <c r="N9916" s="545" t="s">
        <v>13413</v>
      </c>
      <c r="O9916" s="545" t="s">
        <v>13413</v>
      </c>
      <c r="P9916" s="549">
        <v>7503</v>
      </c>
      <c r="Q9916" s="549">
        <v>1</v>
      </c>
      <c r="R9916" s="549">
        <v>137</v>
      </c>
      <c r="S9916" s="548"/>
      <c r="T9916" s="548"/>
      <c r="U9916" s="99"/>
    </row>
    <row r="9917" spans="1:21" ht="19.5" customHeight="1">
      <c r="A9917" s="545">
        <v>104783</v>
      </c>
      <c r="B9917" s="545" t="s">
        <v>8378</v>
      </c>
      <c r="C9917" s="545" t="s">
        <v>221</v>
      </c>
      <c r="D9917" s="546">
        <v>44593</v>
      </c>
      <c r="E9917" s="171" t="str">
        <f t="shared" si="154"/>
        <v>2022</v>
      </c>
      <c r="F9917" s="547">
        <v>174944.01</v>
      </c>
      <c r="G9917" s="548">
        <v>0.19</v>
      </c>
      <c r="H9917" s="547">
        <v>147011.76999999999</v>
      </c>
      <c r="I9917" s="545" t="s">
        <v>12661</v>
      </c>
      <c r="J9917" s="545" t="s">
        <v>13297</v>
      </c>
      <c r="K9917" s="545" t="s">
        <v>19354</v>
      </c>
      <c r="L9917" s="545" t="s">
        <v>13413</v>
      </c>
      <c r="M9917" s="548" t="s">
        <v>13758</v>
      </c>
      <c r="N9917" s="545" t="s">
        <v>13413</v>
      </c>
      <c r="O9917" s="545" t="s">
        <v>13413</v>
      </c>
      <c r="P9917" s="549">
        <v>7504</v>
      </c>
      <c r="Q9917" s="549">
        <v>1</v>
      </c>
      <c r="R9917" s="549">
        <v>89</v>
      </c>
      <c r="S9917" s="548">
        <v>2257</v>
      </c>
      <c r="T9917" s="548"/>
      <c r="U9917" s="99"/>
    </row>
    <row r="9918" spans="1:21" ht="19.5" customHeight="1">
      <c r="A9918" s="545">
        <v>104784</v>
      </c>
      <c r="B9918" s="545" t="s">
        <v>280</v>
      </c>
      <c r="C9918" s="545" t="s">
        <v>206</v>
      </c>
      <c r="D9918" s="546"/>
      <c r="E9918" s="171" t="str">
        <f t="shared" si="154"/>
        <v>1900</v>
      </c>
      <c r="F9918" s="547">
        <v>0</v>
      </c>
      <c r="G9918" s="548">
        <v>0</v>
      </c>
      <c r="H9918" s="547">
        <v>0</v>
      </c>
      <c r="I9918" s="545" t="s">
        <v>12646</v>
      </c>
      <c r="J9918" s="545"/>
      <c r="K9918" s="545" t="s">
        <v>13413</v>
      </c>
      <c r="L9918" s="545" t="s">
        <v>13413</v>
      </c>
      <c r="M9918" s="548" t="s">
        <v>13758</v>
      </c>
      <c r="N9918" s="545" t="s">
        <v>13413</v>
      </c>
      <c r="O9918" s="545" t="s">
        <v>13413</v>
      </c>
      <c r="P9918" s="549">
        <v>7505</v>
      </c>
      <c r="Q9918" s="549">
        <v>1</v>
      </c>
      <c r="R9918" s="549">
        <v>65</v>
      </c>
      <c r="S9918" s="548"/>
      <c r="T9918" s="548"/>
      <c r="U9918" s="99"/>
    </row>
    <row r="9919" spans="1:21" ht="19.5" customHeight="1">
      <c r="A9919" s="545">
        <v>104785</v>
      </c>
      <c r="B9919" s="545" t="s">
        <v>9892</v>
      </c>
      <c r="C9919" s="545" t="s">
        <v>216</v>
      </c>
      <c r="D9919" s="546"/>
      <c r="E9919" s="171" t="str">
        <f t="shared" si="154"/>
        <v>1900</v>
      </c>
      <c r="F9919" s="547">
        <v>0</v>
      </c>
      <c r="G9919" s="548">
        <v>0</v>
      </c>
      <c r="H9919" s="547">
        <v>0</v>
      </c>
      <c r="I9919" s="545" t="s">
        <v>12715</v>
      </c>
      <c r="J9919" s="545"/>
      <c r="K9919" s="545" t="s">
        <v>19355</v>
      </c>
      <c r="L9919" s="545" t="s">
        <v>13413</v>
      </c>
      <c r="M9919" s="548" t="s">
        <v>13758</v>
      </c>
      <c r="N9919" s="545" t="s">
        <v>13413</v>
      </c>
      <c r="O9919" s="545" t="s">
        <v>13413</v>
      </c>
      <c r="P9919" s="549">
        <v>7506</v>
      </c>
      <c r="Q9919" s="549">
        <v>1</v>
      </c>
      <c r="R9919" s="549">
        <v>129</v>
      </c>
      <c r="S9919" s="548"/>
      <c r="T9919" s="548"/>
      <c r="U9919" s="99"/>
    </row>
    <row r="9920" spans="1:21" ht="19.5" customHeight="1">
      <c r="A9920" s="545">
        <v>104786</v>
      </c>
      <c r="B9920" s="545" t="s">
        <v>2467</v>
      </c>
      <c r="C9920" s="545" t="s">
        <v>216</v>
      </c>
      <c r="D9920" s="546">
        <v>44721</v>
      </c>
      <c r="E9920" s="171" t="str">
        <f t="shared" si="154"/>
        <v>2022</v>
      </c>
      <c r="F9920" s="547">
        <v>214255</v>
      </c>
      <c r="G9920" s="548">
        <v>0.19</v>
      </c>
      <c r="H9920" s="547">
        <v>180046.22</v>
      </c>
      <c r="I9920" s="545" t="s">
        <v>12642</v>
      </c>
      <c r="J9920" s="545" t="s">
        <v>13296</v>
      </c>
      <c r="K9920" s="545" t="s">
        <v>19238</v>
      </c>
      <c r="L9920" s="545" t="s">
        <v>13413</v>
      </c>
      <c r="M9920" s="548" t="s">
        <v>13758</v>
      </c>
      <c r="N9920" s="545" t="s">
        <v>13413</v>
      </c>
      <c r="O9920" s="545" t="s">
        <v>13413</v>
      </c>
      <c r="P9920" s="549">
        <v>7507</v>
      </c>
      <c r="Q9920" s="549">
        <v>1</v>
      </c>
      <c r="R9920" s="549">
        <v>135</v>
      </c>
      <c r="S9920" s="548">
        <v>2218</v>
      </c>
      <c r="T9920" s="548"/>
      <c r="U9920" s="99"/>
    </row>
    <row r="9921" spans="1:21" ht="19.5" customHeight="1">
      <c r="A9921" s="545">
        <v>104788</v>
      </c>
      <c r="B9921" s="545" t="s">
        <v>9891</v>
      </c>
      <c r="C9921" s="545" t="s">
        <v>216</v>
      </c>
      <c r="D9921" s="546"/>
      <c r="E9921" s="171" t="str">
        <f t="shared" si="154"/>
        <v>1900</v>
      </c>
      <c r="F9921" s="547">
        <v>0</v>
      </c>
      <c r="G9921" s="548">
        <v>0</v>
      </c>
      <c r="H9921" s="547">
        <v>0</v>
      </c>
      <c r="I9921" s="545" t="s">
        <v>12973</v>
      </c>
      <c r="J9921" s="545"/>
      <c r="K9921" s="545" t="s">
        <v>19356</v>
      </c>
      <c r="L9921" s="545" t="s">
        <v>13413</v>
      </c>
      <c r="M9921" s="548" t="s">
        <v>13758</v>
      </c>
      <c r="N9921" s="545" t="s">
        <v>13413</v>
      </c>
      <c r="O9921" s="545" t="s">
        <v>13413</v>
      </c>
      <c r="P9921" s="549">
        <v>7508</v>
      </c>
      <c r="Q9921" s="549">
        <v>1</v>
      </c>
      <c r="R9921" s="549">
        <v>59</v>
      </c>
      <c r="S9921" s="548"/>
      <c r="T9921" s="548"/>
      <c r="U9921" s="99"/>
    </row>
    <row r="9922" spans="1:21" ht="19.5" customHeight="1">
      <c r="A9922" s="545">
        <v>104789</v>
      </c>
      <c r="B9922" s="545" t="s">
        <v>263</v>
      </c>
      <c r="C9922" s="545" t="s">
        <v>206</v>
      </c>
      <c r="D9922" s="546"/>
      <c r="E9922" s="171" t="str">
        <f t="shared" si="154"/>
        <v>1900</v>
      </c>
      <c r="F9922" s="547">
        <v>0</v>
      </c>
      <c r="G9922" s="548">
        <v>0</v>
      </c>
      <c r="H9922" s="547">
        <v>0</v>
      </c>
      <c r="I9922" s="545" t="s">
        <v>12639</v>
      </c>
      <c r="J9922" s="545"/>
      <c r="K9922" s="545" t="s">
        <v>13413</v>
      </c>
      <c r="L9922" s="545" t="s">
        <v>13413</v>
      </c>
      <c r="M9922" s="548" t="s">
        <v>13758</v>
      </c>
      <c r="N9922" s="545" t="s">
        <v>13413</v>
      </c>
      <c r="O9922" s="545" t="s">
        <v>13413</v>
      </c>
      <c r="P9922" s="549">
        <v>7509</v>
      </c>
      <c r="Q9922" s="549">
        <v>1</v>
      </c>
      <c r="R9922" s="549">
        <v>64</v>
      </c>
      <c r="S9922" s="548"/>
      <c r="T9922" s="548"/>
      <c r="U9922" s="99"/>
    </row>
    <row r="9923" spans="1:21" ht="19.5" customHeight="1">
      <c r="A9923" s="545">
        <v>104790</v>
      </c>
      <c r="B9923" s="545" t="s">
        <v>9890</v>
      </c>
      <c r="C9923" s="545" t="s">
        <v>216</v>
      </c>
      <c r="D9923" s="546"/>
      <c r="E9923" s="171" t="str">
        <f t="shared" si="154"/>
        <v>1900</v>
      </c>
      <c r="F9923" s="547">
        <v>0</v>
      </c>
      <c r="G9923" s="548">
        <v>0</v>
      </c>
      <c r="H9923" s="547">
        <v>0</v>
      </c>
      <c r="I9923" s="545" t="s">
        <v>12637</v>
      </c>
      <c r="J9923" s="545"/>
      <c r="K9923" s="545" t="s">
        <v>13413</v>
      </c>
      <c r="L9923" s="545" t="s">
        <v>13413</v>
      </c>
      <c r="M9923" s="548" t="s">
        <v>13758</v>
      </c>
      <c r="N9923" s="545" t="s">
        <v>13413</v>
      </c>
      <c r="O9923" s="545" t="s">
        <v>13413</v>
      </c>
      <c r="P9923" s="549">
        <v>7510</v>
      </c>
      <c r="Q9923" s="549">
        <v>1</v>
      </c>
      <c r="R9923" s="549">
        <v>13</v>
      </c>
      <c r="S9923" s="548"/>
      <c r="T9923" s="548"/>
      <c r="U9923" s="99"/>
    </row>
    <row r="9924" spans="1:21" ht="19.5" customHeight="1">
      <c r="A9924" s="545">
        <v>104791</v>
      </c>
      <c r="B9924" s="545" t="s">
        <v>597</v>
      </c>
      <c r="C9924" s="545" t="s">
        <v>209</v>
      </c>
      <c r="D9924" s="546"/>
      <c r="E9924" s="171" t="str">
        <f t="shared" ref="E9924:E9987" si="155">TEXT(D9924,"YYYY")</f>
        <v>1900</v>
      </c>
      <c r="F9924" s="547">
        <v>0</v>
      </c>
      <c r="G9924" s="548">
        <v>0</v>
      </c>
      <c r="H9924" s="547">
        <v>0</v>
      </c>
      <c r="I9924" s="545" t="s">
        <v>12674</v>
      </c>
      <c r="J9924" s="545"/>
      <c r="K9924" s="545" t="s">
        <v>13413</v>
      </c>
      <c r="L9924" s="545" t="s">
        <v>13413</v>
      </c>
      <c r="M9924" s="548" t="s">
        <v>13758</v>
      </c>
      <c r="N9924" s="545" t="s">
        <v>13413</v>
      </c>
      <c r="O9924" s="545" t="s">
        <v>13413</v>
      </c>
      <c r="P9924" s="549">
        <v>7511</v>
      </c>
      <c r="Q9924" s="549">
        <v>1</v>
      </c>
      <c r="R9924" s="549">
        <v>5</v>
      </c>
      <c r="S9924" s="548"/>
      <c r="T9924" s="548"/>
      <c r="U9924" s="99"/>
    </row>
    <row r="9925" spans="1:21" ht="19.5" customHeight="1">
      <c r="A9925" s="545">
        <v>104792</v>
      </c>
      <c r="B9925" s="545" t="s">
        <v>9889</v>
      </c>
      <c r="C9925" s="545" t="s">
        <v>216</v>
      </c>
      <c r="D9925" s="546"/>
      <c r="E9925" s="171" t="str">
        <f t="shared" si="155"/>
        <v>1900</v>
      </c>
      <c r="F9925" s="547">
        <v>0</v>
      </c>
      <c r="G9925" s="548">
        <v>0</v>
      </c>
      <c r="H9925" s="547">
        <v>0</v>
      </c>
      <c r="I9925" s="545" t="s">
        <v>12650</v>
      </c>
      <c r="J9925" s="545"/>
      <c r="K9925" s="545" t="s">
        <v>19357</v>
      </c>
      <c r="L9925" s="545" t="s">
        <v>13413</v>
      </c>
      <c r="M9925" s="548" t="s">
        <v>13758</v>
      </c>
      <c r="N9925" s="545" t="s">
        <v>13413</v>
      </c>
      <c r="O9925" s="545" t="s">
        <v>13413</v>
      </c>
      <c r="P9925" s="549">
        <v>7512</v>
      </c>
      <c r="Q9925" s="549">
        <v>1</v>
      </c>
      <c r="R9925" s="549">
        <v>127</v>
      </c>
      <c r="S9925" s="548"/>
      <c r="T9925" s="548"/>
      <c r="U9925" s="99"/>
    </row>
    <row r="9926" spans="1:21" ht="19.5" customHeight="1">
      <c r="A9926" s="545">
        <v>104793</v>
      </c>
      <c r="B9926" s="545" t="s">
        <v>2245</v>
      </c>
      <c r="C9926" s="545" t="s">
        <v>216</v>
      </c>
      <c r="D9926" s="546"/>
      <c r="E9926" s="171" t="str">
        <f t="shared" si="155"/>
        <v>1900</v>
      </c>
      <c r="F9926" s="547">
        <v>0</v>
      </c>
      <c r="G9926" s="548">
        <v>0</v>
      </c>
      <c r="H9926" s="547">
        <v>0</v>
      </c>
      <c r="I9926" s="545" t="s">
        <v>12699</v>
      </c>
      <c r="J9926" s="545"/>
      <c r="K9926" s="545" t="s">
        <v>13413</v>
      </c>
      <c r="L9926" s="545" t="s">
        <v>13413</v>
      </c>
      <c r="M9926" s="548" t="s">
        <v>13758</v>
      </c>
      <c r="N9926" s="545" t="s">
        <v>13413</v>
      </c>
      <c r="O9926" s="545" t="s">
        <v>13413</v>
      </c>
      <c r="P9926" s="549">
        <v>7513</v>
      </c>
      <c r="Q9926" s="549">
        <v>1</v>
      </c>
      <c r="R9926" s="549">
        <v>130</v>
      </c>
      <c r="S9926" s="548"/>
      <c r="T9926" s="548"/>
      <c r="U9926" s="99"/>
    </row>
    <row r="9927" spans="1:21" ht="19.5" customHeight="1">
      <c r="A9927" s="545">
        <v>104794</v>
      </c>
      <c r="B9927" s="545" t="s">
        <v>4956</v>
      </c>
      <c r="C9927" s="545" t="s">
        <v>216</v>
      </c>
      <c r="D9927" s="546"/>
      <c r="E9927" s="171" t="str">
        <f t="shared" si="155"/>
        <v>1900</v>
      </c>
      <c r="F9927" s="547">
        <v>0</v>
      </c>
      <c r="G9927" s="548">
        <v>0</v>
      </c>
      <c r="H9927" s="547">
        <v>0</v>
      </c>
      <c r="I9927" s="545" t="s">
        <v>12652</v>
      </c>
      <c r="J9927" s="545"/>
      <c r="K9927" s="545" t="s">
        <v>13413</v>
      </c>
      <c r="L9927" s="545" t="s">
        <v>13413</v>
      </c>
      <c r="M9927" s="548" t="s">
        <v>13758</v>
      </c>
      <c r="N9927" s="545" t="s">
        <v>13413</v>
      </c>
      <c r="O9927" s="545" t="s">
        <v>13413</v>
      </c>
      <c r="P9927" s="549">
        <v>7514</v>
      </c>
      <c r="Q9927" s="549">
        <v>1</v>
      </c>
      <c r="R9927" s="549">
        <v>134</v>
      </c>
      <c r="S9927" s="548"/>
      <c r="T9927" s="548"/>
      <c r="U9927" s="99"/>
    </row>
    <row r="9928" spans="1:21" ht="19.5" customHeight="1">
      <c r="A9928" s="545">
        <v>104795</v>
      </c>
      <c r="B9928" s="545" t="s">
        <v>268</v>
      </c>
      <c r="C9928" s="545" t="s">
        <v>216</v>
      </c>
      <c r="D9928" s="546"/>
      <c r="E9928" s="171" t="str">
        <f t="shared" si="155"/>
        <v>1900</v>
      </c>
      <c r="F9928" s="547">
        <v>0</v>
      </c>
      <c r="G9928" s="548">
        <v>0</v>
      </c>
      <c r="H9928" s="547">
        <v>0</v>
      </c>
      <c r="I9928" s="545" t="s">
        <v>12640</v>
      </c>
      <c r="J9928" s="545"/>
      <c r="K9928" s="545" t="s">
        <v>13413</v>
      </c>
      <c r="L9928" s="545" t="s">
        <v>13413</v>
      </c>
      <c r="M9928" s="548" t="s">
        <v>13758</v>
      </c>
      <c r="N9928" s="545" t="s">
        <v>13413</v>
      </c>
      <c r="O9928" s="545" t="s">
        <v>13413</v>
      </c>
      <c r="P9928" s="549">
        <v>7515</v>
      </c>
      <c r="Q9928" s="549">
        <v>1</v>
      </c>
      <c r="R9928" s="549">
        <v>1</v>
      </c>
      <c r="S9928" s="548"/>
      <c r="T9928" s="548"/>
      <c r="U9928" s="99"/>
    </row>
    <row r="9929" spans="1:21" ht="19.5" customHeight="1">
      <c r="A9929" s="545">
        <v>104796</v>
      </c>
      <c r="B9929" s="545" t="s">
        <v>7227</v>
      </c>
      <c r="C9929" s="545" t="s">
        <v>221</v>
      </c>
      <c r="D9929" s="546">
        <v>44592</v>
      </c>
      <c r="E9929" s="171" t="str">
        <f t="shared" si="155"/>
        <v>2022</v>
      </c>
      <c r="F9929" s="547">
        <v>287021</v>
      </c>
      <c r="G9929" s="548">
        <v>0.19</v>
      </c>
      <c r="H9929" s="547">
        <v>241194.12</v>
      </c>
      <c r="I9929" s="545" t="s">
        <v>12726</v>
      </c>
      <c r="J9929" s="545" t="s">
        <v>13297</v>
      </c>
      <c r="K9929" s="545" t="s">
        <v>19358</v>
      </c>
      <c r="L9929" s="545" t="s">
        <v>13413</v>
      </c>
      <c r="M9929" s="548" t="s">
        <v>13758</v>
      </c>
      <c r="N9929" s="545" t="s">
        <v>13413</v>
      </c>
      <c r="O9929" s="545" t="s">
        <v>13413</v>
      </c>
      <c r="P9929" s="549">
        <v>7516</v>
      </c>
      <c r="Q9929" s="549">
        <v>1</v>
      </c>
      <c r="R9929" s="549">
        <v>49</v>
      </c>
      <c r="S9929" s="548">
        <v>2257</v>
      </c>
      <c r="T9929" s="548"/>
      <c r="U9929" s="99"/>
    </row>
    <row r="9930" spans="1:21" ht="19.5" customHeight="1">
      <c r="A9930" s="545">
        <v>104797</v>
      </c>
      <c r="B9930" s="545" t="s">
        <v>9888</v>
      </c>
      <c r="C9930" s="545" t="s">
        <v>216</v>
      </c>
      <c r="D9930" s="546"/>
      <c r="E9930" s="171" t="str">
        <f t="shared" si="155"/>
        <v>1900</v>
      </c>
      <c r="F9930" s="547">
        <v>0</v>
      </c>
      <c r="G9930" s="548">
        <v>0</v>
      </c>
      <c r="H9930" s="547">
        <v>0</v>
      </c>
      <c r="I9930" s="545" t="s">
        <v>12718</v>
      </c>
      <c r="J9930" s="545"/>
      <c r="K9930" s="545" t="s">
        <v>19359</v>
      </c>
      <c r="L9930" s="545" t="s">
        <v>13413</v>
      </c>
      <c r="M9930" s="548" t="s">
        <v>13758</v>
      </c>
      <c r="N9930" s="545" t="s">
        <v>13413</v>
      </c>
      <c r="O9930" s="545" t="s">
        <v>13413</v>
      </c>
      <c r="P9930" s="549">
        <v>7517</v>
      </c>
      <c r="Q9930" s="549">
        <v>1</v>
      </c>
      <c r="R9930" s="549">
        <v>137</v>
      </c>
      <c r="S9930" s="548"/>
      <c r="T9930" s="548"/>
      <c r="U9930" s="99"/>
    </row>
    <row r="9931" spans="1:21" ht="19.5" customHeight="1">
      <c r="A9931" s="545">
        <v>104798</v>
      </c>
      <c r="B9931" s="545" t="s">
        <v>9887</v>
      </c>
      <c r="C9931" s="545" t="s">
        <v>221</v>
      </c>
      <c r="D9931" s="546"/>
      <c r="E9931" s="171" t="str">
        <f t="shared" si="155"/>
        <v>1900</v>
      </c>
      <c r="F9931" s="547">
        <v>0</v>
      </c>
      <c r="G9931" s="548">
        <v>0</v>
      </c>
      <c r="H9931" s="547">
        <v>0</v>
      </c>
      <c r="I9931" s="545" t="s">
        <v>12727</v>
      </c>
      <c r="J9931" s="545"/>
      <c r="K9931" s="545" t="s">
        <v>19360</v>
      </c>
      <c r="L9931" s="545" t="s">
        <v>13413</v>
      </c>
      <c r="M9931" s="548" t="s">
        <v>13758</v>
      </c>
      <c r="N9931" s="545" t="s">
        <v>13413</v>
      </c>
      <c r="O9931" s="545" t="s">
        <v>13413</v>
      </c>
      <c r="P9931" s="549">
        <v>7518</v>
      </c>
      <c r="Q9931" s="549">
        <v>1</v>
      </c>
      <c r="R9931" s="549">
        <v>148</v>
      </c>
      <c r="S9931" s="548"/>
      <c r="T9931" s="548"/>
      <c r="U9931" s="99"/>
    </row>
    <row r="9932" spans="1:21" ht="19.5" customHeight="1">
      <c r="A9932" s="545">
        <v>104799</v>
      </c>
      <c r="B9932" s="545" t="s">
        <v>2869</v>
      </c>
      <c r="C9932" s="545" t="s">
        <v>221</v>
      </c>
      <c r="D9932" s="546"/>
      <c r="E9932" s="171" t="str">
        <f t="shared" si="155"/>
        <v>1900</v>
      </c>
      <c r="F9932" s="547">
        <v>0</v>
      </c>
      <c r="G9932" s="548">
        <v>0</v>
      </c>
      <c r="H9932" s="547">
        <v>0</v>
      </c>
      <c r="I9932" s="545" t="s">
        <v>12727</v>
      </c>
      <c r="J9932" s="545"/>
      <c r="K9932" s="545" t="s">
        <v>19360</v>
      </c>
      <c r="L9932" s="545" t="s">
        <v>13413</v>
      </c>
      <c r="M9932" s="548" t="s">
        <v>13758</v>
      </c>
      <c r="N9932" s="545" t="s">
        <v>13413</v>
      </c>
      <c r="O9932" s="545" t="s">
        <v>13413</v>
      </c>
      <c r="P9932" s="549">
        <v>7519</v>
      </c>
      <c r="Q9932" s="549">
        <v>1</v>
      </c>
      <c r="R9932" s="549">
        <v>148</v>
      </c>
      <c r="S9932" s="548"/>
      <c r="T9932" s="548"/>
      <c r="U9932" s="99"/>
    </row>
    <row r="9933" spans="1:21" ht="19.5" customHeight="1">
      <c r="A9933" s="545">
        <v>104800</v>
      </c>
      <c r="B9933" s="545" t="s">
        <v>9886</v>
      </c>
      <c r="C9933" s="545" t="s">
        <v>216</v>
      </c>
      <c r="D9933" s="546"/>
      <c r="E9933" s="171" t="str">
        <f t="shared" si="155"/>
        <v>1900</v>
      </c>
      <c r="F9933" s="547">
        <v>0</v>
      </c>
      <c r="G9933" s="548">
        <v>0</v>
      </c>
      <c r="H9933" s="547">
        <v>0</v>
      </c>
      <c r="I9933" s="545" t="s">
        <v>12640</v>
      </c>
      <c r="J9933" s="545"/>
      <c r="K9933" s="545" t="s">
        <v>13413</v>
      </c>
      <c r="L9933" s="545" t="s">
        <v>13413</v>
      </c>
      <c r="M9933" s="548" t="s">
        <v>13758</v>
      </c>
      <c r="N9933" s="545" t="s">
        <v>13413</v>
      </c>
      <c r="O9933" s="545" t="s">
        <v>13413</v>
      </c>
      <c r="P9933" s="549">
        <v>7520</v>
      </c>
      <c r="Q9933" s="549">
        <v>1</v>
      </c>
      <c r="R9933" s="549">
        <v>1</v>
      </c>
      <c r="S9933" s="548"/>
      <c r="T9933" s="548"/>
      <c r="U9933" s="99"/>
    </row>
    <row r="9934" spans="1:21" ht="19.5" customHeight="1">
      <c r="A9934" s="545">
        <v>104801</v>
      </c>
      <c r="B9934" s="545" t="s">
        <v>1222</v>
      </c>
      <c r="C9934" s="545" t="s">
        <v>216</v>
      </c>
      <c r="D9934" s="546"/>
      <c r="E9934" s="171" t="str">
        <f t="shared" si="155"/>
        <v>1900</v>
      </c>
      <c r="F9934" s="547">
        <v>0</v>
      </c>
      <c r="G9934" s="548">
        <v>0</v>
      </c>
      <c r="H9934" s="547">
        <v>0</v>
      </c>
      <c r="I9934" s="545" t="s">
        <v>12701</v>
      </c>
      <c r="J9934" s="545"/>
      <c r="K9934" s="545" t="s">
        <v>13413</v>
      </c>
      <c r="L9934" s="545" t="s">
        <v>13413</v>
      </c>
      <c r="M9934" s="548" t="s">
        <v>13758</v>
      </c>
      <c r="N9934" s="545" t="s">
        <v>13413</v>
      </c>
      <c r="O9934" s="545" t="s">
        <v>13413</v>
      </c>
      <c r="P9934" s="549">
        <v>7521</v>
      </c>
      <c r="Q9934" s="549">
        <v>1</v>
      </c>
      <c r="R9934" s="549">
        <v>10</v>
      </c>
      <c r="S9934" s="548"/>
      <c r="T9934" s="548"/>
      <c r="U9934" s="99"/>
    </row>
    <row r="9935" spans="1:21" ht="19.5" customHeight="1">
      <c r="A9935" s="545">
        <v>104802</v>
      </c>
      <c r="B9935" s="545" t="s">
        <v>1587</v>
      </c>
      <c r="C9935" s="545" t="s">
        <v>216</v>
      </c>
      <c r="D9935" s="546"/>
      <c r="E9935" s="171" t="str">
        <f t="shared" si="155"/>
        <v>1900</v>
      </c>
      <c r="F9935" s="547">
        <v>0</v>
      </c>
      <c r="G9935" s="548">
        <v>0</v>
      </c>
      <c r="H9935" s="547">
        <v>0</v>
      </c>
      <c r="I9935" s="545" t="s">
        <v>12685</v>
      </c>
      <c r="J9935" s="545"/>
      <c r="K9935" s="545" t="s">
        <v>18142</v>
      </c>
      <c r="L9935" s="545" t="s">
        <v>13413</v>
      </c>
      <c r="M9935" s="548" t="s">
        <v>13758</v>
      </c>
      <c r="N9935" s="545" t="s">
        <v>13413</v>
      </c>
      <c r="O9935" s="545" t="s">
        <v>14326</v>
      </c>
      <c r="P9935" s="549">
        <v>7522</v>
      </c>
      <c r="Q9935" s="549">
        <v>1</v>
      </c>
      <c r="R9935" s="549">
        <v>11</v>
      </c>
      <c r="S9935" s="548"/>
      <c r="T9935" s="548"/>
      <c r="U9935" s="99"/>
    </row>
    <row r="9936" spans="1:21" ht="19.5" customHeight="1">
      <c r="A9936" s="545">
        <v>104803</v>
      </c>
      <c r="B9936" s="545" t="s">
        <v>3232</v>
      </c>
      <c r="C9936" s="545" t="s">
        <v>221</v>
      </c>
      <c r="D9936" s="546">
        <v>45708</v>
      </c>
      <c r="E9936" s="171" t="str">
        <f t="shared" si="155"/>
        <v>2025</v>
      </c>
      <c r="F9936" s="547">
        <v>68147.62</v>
      </c>
      <c r="G9936" s="548">
        <v>0.19</v>
      </c>
      <c r="H9936" s="547">
        <v>57266.91</v>
      </c>
      <c r="I9936" s="545" t="s">
        <v>12663</v>
      </c>
      <c r="J9936" s="545" t="s">
        <v>13307</v>
      </c>
      <c r="K9936" s="545" t="s">
        <v>13413</v>
      </c>
      <c r="L9936" s="545" t="s">
        <v>13413</v>
      </c>
      <c r="M9936" s="548" t="s">
        <v>13758</v>
      </c>
      <c r="N9936" s="545" t="s">
        <v>13413</v>
      </c>
      <c r="O9936" s="545" t="s">
        <v>13413</v>
      </c>
      <c r="P9936" s="549">
        <v>7523</v>
      </c>
      <c r="Q9936" s="549">
        <v>1</v>
      </c>
      <c r="R9936" s="549">
        <v>159</v>
      </c>
      <c r="S9936" s="548">
        <v>2228</v>
      </c>
      <c r="T9936" s="548"/>
      <c r="U9936" s="99"/>
    </row>
    <row r="9937" spans="1:21" ht="19.5" customHeight="1">
      <c r="A9937" s="545">
        <v>104804</v>
      </c>
      <c r="B9937" s="545" t="s">
        <v>1428</v>
      </c>
      <c r="C9937" s="545" t="s">
        <v>216</v>
      </c>
      <c r="D9937" s="546"/>
      <c r="E9937" s="171" t="str">
        <f t="shared" si="155"/>
        <v>1900</v>
      </c>
      <c r="F9937" s="547">
        <v>0</v>
      </c>
      <c r="G9937" s="548">
        <v>0</v>
      </c>
      <c r="H9937" s="547">
        <v>0</v>
      </c>
      <c r="I9937" s="545" t="s">
        <v>12659</v>
      </c>
      <c r="J9937" s="545"/>
      <c r="K9937" s="545" t="s">
        <v>13413</v>
      </c>
      <c r="L9937" s="545" t="s">
        <v>13413</v>
      </c>
      <c r="M9937" s="548" t="s">
        <v>13758</v>
      </c>
      <c r="N9937" s="545" t="s">
        <v>13413</v>
      </c>
      <c r="O9937" s="545" t="s">
        <v>13413</v>
      </c>
      <c r="P9937" s="549">
        <v>7524</v>
      </c>
      <c r="Q9937" s="549">
        <v>1</v>
      </c>
      <c r="R9937" s="549">
        <v>116</v>
      </c>
      <c r="S9937" s="548"/>
      <c r="T9937" s="548"/>
      <c r="U9937" s="99"/>
    </row>
    <row r="9938" spans="1:21" ht="19.5" customHeight="1">
      <c r="A9938" s="545">
        <v>104805</v>
      </c>
      <c r="B9938" s="545" t="s">
        <v>1389</v>
      </c>
      <c r="C9938" s="545" t="s">
        <v>216</v>
      </c>
      <c r="D9938" s="546">
        <v>45708</v>
      </c>
      <c r="E9938" s="171" t="str">
        <f t="shared" si="155"/>
        <v>2025</v>
      </c>
      <c r="F9938" s="547">
        <v>11680.14</v>
      </c>
      <c r="G9938" s="548">
        <v>0.19</v>
      </c>
      <c r="H9938" s="547">
        <v>9815.24</v>
      </c>
      <c r="I9938" s="545" t="s">
        <v>12701</v>
      </c>
      <c r="J9938" s="545" t="s">
        <v>13307</v>
      </c>
      <c r="K9938" s="545" t="s">
        <v>19361</v>
      </c>
      <c r="L9938" s="545" t="s">
        <v>13413</v>
      </c>
      <c r="M9938" s="548" t="s">
        <v>13758</v>
      </c>
      <c r="N9938" s="545" t="s">
        <v>13413</v>
      </c>
      <c r="O9938" s="545" t="s">
        <v>13413</v>
      </c>
      <c r="P9938" s="549">
        <v>7525</v>
      </c>
      <c r="Q9938" s="549">
        <v>1</v>
      </c>
      <c r="R9938" s="549">
        <v>10</v>
      </c>
      <c r="S9938" s="548">
        <v>2228</v>
      </c>
      <c r="T9938" s="548"/>
      <c r="U9938" s="99"/>
    </row>
    <row r="9939" spans="1:21" ht="19.5" customHeight="1">
      <c r="A9939" s="545">
        <v>104806</v>
      </c>
      <c r="B9939" s="545" t="s">
        <v>3208</v>
      </c>
      <c r="C9939" s="545" t="s">
        <v>221</v>
      </c>
      <c r="D9939" s="546"/>
      <c r="E9939" s="171" t="str">
        <f t="shared" si="155"/>
        <v>1900</v>
      </c>
      <c r="F9939" s="547">
        <v>0</v>
      </c>
      <c r="G9939" s="548">
        <v>0</v>
      </c>
      <c r="H9939" s="547">
        <v>0</v>
      </c>
      <c r="I9939" s="545" t="s">
        <v>12663</v>
      </c>
      <c r="J9939" s="545"/>
      <c r="K9939" s="545" t="s">
        <v>13413</v>
      </c>
      <c r="L9939" s="545" t="s">
        <v>13413</v>
      </c>
      <c r="M9939" s="548" t="s">
        <v>13758</v>
      </c>
      <c r="N9939" s="545" t="s">
        <v>13413</v>
      </c>
      <c r="O9939" s="545" t="s">
        <v>13413</v>
      </c>
      <c r="P9939" s="549">
        <v>7526</v>
      </c>
      <c r="Q9939" s="549">
        <v>1</v>
      </c>
      <c r="R9939" s="549">
        <v>159</v>
      </c>
      <c r="S9939" s="548"/>
      <c r="T9939" s="548"/>
      <c r="U9939" s="99"/>
    </row>
    <row r="9940" spans="1:21" ht="19.5" customHeight="1">
      <c r="A9940" s="545">
        <v>104807</v>
      </c>
      <c r="B9940" s="545" t="s">
        <v>9885</v>
      </c>
      <c r="C9940" s="545" t="s">
        <v>221</v>
      </c>
      <c r="D9940" s="546"/>
      <c r="E9940" s="171" t="str">
        <f t="shared" si="155"/>
        <v>1900</v>
      </c>
      <c r="F9940" s="547">
        <v>0</v>
      </c>
      <c r="G9940" s="548">
        <v>0</v>
      </c>
      <c r="H9940" s="547">
        <v>0</v>
      </c>
      <c r="I9940" s="545" t="s">
        <v>12726</v>
      </c>
      <c r="J9940" s="545"/>
      <c r="K9940" s="545" t="s">
        <v>19362</v>
      </c>
      <c r="L9940" s="545" t="s">
        <v>13413</v>
      </c>
      <c r="M9940" s="548" t="s">
        <v>13758</v>
      </c>
      <c r="N9940" s="545" t="s">
        <v>13413</v>
      </c>
      <c r="O9940" s="545" t="s">
        <v>13413</v>
      </c>
      <c r="P9940" s="549">
        <v>7527</v>
      </c>
      <c r="Q9940" s="549">
        <v>1</v>
      </c>
      <c r="R9940" s="549">
        <v>49</v>
      </c>
      <c r="S9940" s="548"/>
      <c r="T9940" s="548"/>
      <c r="U9940" s="99"/>
    </row>
    <row r="9941" spans="1:21" ht="19.5" customHeight="1">
      <c r="A9941" s="545">
        <v>104808</v>
      </c>
      <c r="B9941" s="545" t="s">
        <v>471</v>
      </c>
      <c r="C9941" s="545" t="s">
        <v>216</v>
      </c>
      <c r="D9941" s="546"/>
      <c r="E9941" s="171" t="str">
        <f t="shared" si="155"/>
        <v>1900</v>
      </c>
      <c r="F9941" s="547">
        <v>0</v>
      </c>
      <c r="G9941" s="548">
        <v>0</v>
      </c>
      <c r="H9941" s="547">
        <v>0</v>
      </c>
      <c r="I9941" s="545" t="s">
        <v>12681</v>
      </c>
      <c r="J9941" s="545"/>
      <c r="K9941" s="545" t="s">
        <v>13413</v>
      </c>
      <c r="L9941" s="545" t="s">
        <v>15161</v>
      </c>
      <c r="M9941" s="548" t="s">
        <v>13758</v>
      </c>
      <c r="N9941" s="545" t="s">
        <v>13413</v>
      </c>
      <c r="O9941" s="545" t="s">
        <v>13413</v>
      </c>
      <c r="P9941" s="549">
        <v>7528</v>
      </c>
      <c r="Q9941" s="549">
        <v>1</v>
      </c>
      <c r="R9941" s="549">
        <v>3</v>
      </c>
      <c r="S9941" s="548"/>
      <c r="T9941" s="548"/>
      <c r="U9941" s="99"/>
    </row>
    <row r="9942" spans="1:21" ht="19.5" customHeight="1">
      <c r="A9942" s="545">
        <v>104809</v>
      </c>
      <c r="B9942" s="545" t="s">
        <v>9884</v>
      </c>
      <c r="C9942" s="545" t="s">
        <v>216</v>
      </c>
      <c r="D9942" s="546"/>
      <c r="E9942" s="171" t="str">
        <f t="shared" si="155"/>
        <v>1900</v>
      </c>
      <c r="F9942" s="547">
        <v>0</v>
      </c>
      <c r="G9942" s="548">
        <v>0</v>
      </c>
      <c r="H9942" s="547">
        <v>0</v>
      </c>
      <c r="I9942" s="545" t="s">
        <v>12656</v>
      </c>
      <c r="J9942" s="545"/>
      <c r="K9942" s="545" t="s">
        <v>16060</v>
      </c>
      <c r="L9942" s="545" t="s">
        <v>13972</v>
      </c>
      <c r="M9942" s="548" t="s">
        <v>13758</v>
      </c>
      <c r="N9942" s="545" t="s">
        <v>13413</v>
      </c>
      <c r="O9942" s="545" t="s">
        <v>16333</v>
      </c>
      <c r="P9942" s="549">
        <v>7529</v>
      </c>
      <c r="Q9942" s="549">
        <v>1</v>
      </c>
      <c r="R9942" s="549">
        <v>119</v>
      </c>
      <c r="S9942" s="548"/>
      <c r="T9942" s="548"/>
      <c r="U9942" s="99"/>
    </row>
    <row r="9943" spans="1:21" ht="19.5" customHeight="1">
      <c r="A9943" s="545">
        <v>104810</v>
      </c>
      <c r="B9943" s="545" t="s">
        <v>3643</v>
      </c>
      <c r="C9943" s="545" t="s">
        <v>216</v>
      </c>
      <c r="D9943" s="546"/>
      <c r="E9943" s="171" t="str">
        <f t="shared" si="155"/>
        <v>1900</v>
      </c>
      <c r="F9943" s="547">
        <v>0</v>
      </c>
      <c r="G9943" s="548">
        <v>0</v>
      </c>
      <c r="H9943" s="547">
        <v>0</v>
      </c>
      <c r="I9943" s="545" t="s">
        <v>12992</v>
      </c>
      <c r="J9943" s="545"/>
      <c r="K9943" s="545" t="s">
        <v>19363</v>
      </c>
      <c r="L9943" s="545" t="s">
        <v>13413</v>
      </c>
      <c r="M9943" s="548" t="s">
        <v>13758</v>
      </c>
      <c r="N9943" s="545" t="s">
        <v>13413</v>
      </c>
      <c r="O9943" s="545" t="s">
        <v>13413</v>
      </c>
      <c r="P9943" s="549">
        <v>7530</v>
      </c>
      <c r="Q9943" s="549">
        <v>1</v>
      </c>
      <c r="R9943" s="549">
        <v>162</v>
      </c>
      <c r="S9943" s="548"/>
      <c r="T9943" s="548"/>
      <c r="U9943" s="99"/>
    </row>
    <row r="9944" spans="1:21" ht="19.5" customHeight="1">
      <c r="A9944" s="545">
        <v>104811</v>
      </c>
      <c r="B9944" s="545" t="s">
        <v>7391</v>
      </c>
      <c r="C9944" s="545" t="s">
        <v>216</v>
      </c>
      <c r="D9944" s="546">
        <v>43761</v>
      </c>
      <c r="E9944" s="171" t="str">
        <f t="shared" si="155"/>
        <v>2019</v>
      </c>
      <c r="F9944" s="547">
        <v>76160</v>
      </c>
      <c r="G9944" s="548">
        <v>0.19</v>
      </c>
      <c r="H9944" s="547">
        <v>64000</v>
      </c>
      <c r="I9944" s="545" t="s">
        <v>12686</v>
      </c>
      <c r="J9944" s="545" t="s">
        <v>13296</v>
      </c>
      <c r="K9944" s="545" t="s">
        <v>19364</v>
      </c>
      <c r="L9944" s="545" t="s">
        <v>13413</v>
      </c>
      <c r="M9944" s="548" t="s">
        <v>13758</v>
      </c>
      <c r="N9944" s="545" t="s">
        <v>13413</v>
      </c>
      <c r="O9944" s="545" t="s">
        <v>13413</v>
      </c>
      <c r="P9944" s="549">
        <v>7531</v>
      </c>
      <c r="Q9944" s="549">
        <v>1</v>
      </c>
      <c r="R9944" s="549">
        <v>131</v>
      </c>
      <c r="S9944" s="548">
        <v>2218</v>
      </c>
      <c r="T9944" s="548"/>
      <c r="U9944" s="99"/>
    </row>
    <row r="9945" spans="1:21" ht="19.5" customHeight="1">
      <c r="A9945" s="545">
        <v>104812</v>
      </c>
      <c r="B9945" s="545" t="s">
        <v>1273</v>
      </c>
      <c r="C9945" s="545" t="s">
        <v>216</v>
      </c>
      <c r="D9945" s="546">
        <v>46052</v>
      </c>
      <c r="E9945" s="171" t="str">
        <f t="shared" si="155"/>
        <v>2026</v>
      </c>
      <c r="F9945" s="547">
        <v>219</v>
      </c>
      <c r="G9945" s="548">
        <v>0.19</v>
      </c>
      <c r="H9945" s="547">
        <v>184.03</v>
      </c>
      <c r="I9945" s="545" t="s">
        <v>12701</v>
      </c>
      <c r="J9945" s="545" t="s">
        <v>13307</v>
      </c>
      <c r="K9945" s="545" t="s">
        <v>13413</v>
      </c>
      <c r="L9945" s="545" t="s">
        <v>13413</v>
      </c>
      <c r="M9945" s="548" t="s">
        <v>13758</v>
      </c>
      <c r="N9945" s="545" t="s">
        <v>13413</v>
      </c>
      <c r="O9945" s="545" t="s">
        <v>13413</v>
      </c>
      <c r="P9945" s="549">
        <v>7532</v>
      </c>
      <c r="Q9945" s="549">
        <v>1</v>
      </c>
      <c r="R9945" s="549">
        <v>10</v>
      </c>
      <c r="S9945" s="548">
        <v>2228</v>
      </c>
      <c r="T9945" s="548"/>
      <c r="U9945" s="99"/>
    </row>
    <row r="9946" spans="1:21" ht="19.5" customHeight="1">
      <c r="A9946" s="545">
        <v>104813</v>
      </c>
      <c r="B9946" s="545" t="s">
        <v>3519</v>
      </c>
      <c r="C9946" s="545" t="s">
        <v>4552</v>
      </c>
      <c r="D9946" s="546"/>
      <c r="E9946" s="171" t="str">
        <f t="shared" si="155"/>
        <v>1900</v>
      </c>
      <c r="F9946" s="547">
        <v>0</v>
      </c>
      <c r="G9946" s="548">
        <v>0</v>
      </c>
      <c r="H9946" s="547">
        <v>0</v>
      </c>
      <c r="I9946" s="545" t="s">
        <v>12758</v>
      </c>
      <c r="J9946" s="545"/>
      <c r="K9946" s="545" t="s">
        <v>13413</v>
      </c>
      <c r="L9946" s="545" t="s">
        <v>13413</v>
      </c>
      <c r="M9946" s="548" t="s">
        <v>13758</v>
      </c>
      <c r="N9946" s="545" t="s">
        <v>13413</v>
      </c>
      <c r="O9946" s="545" t="s">
        <v>13413</v>
      </c>
      <c r="P9946" s="549">
        <v>7533</v>
      </c>
      <c r="Q9946" s="549">
        <v>1</v>
      </c>
      <c r="R9946" s="549">
        <v>164</v>
      </c>
      <c r="S9946" s="548"/>
      <c r="T9946" s="548"/>
      <c r="U9946" s="99"/>
    </row>
    <row r="9947" spans="1:21" ht="19.5" customHeight="1">
      <c r="A9947" s="545">
        <v>104814</v>
      </c>
      <c r="B9947" s="545" t="s">
        <v>3263</v>
      </c>
      <c r="C9947" s="545" t="s">
        <v>216</v>
      </c>
      <c r="D9947" s="546"/>
      <c r="E9947" s="171" t="str">
        <f t="shared" si="155"/>
        <v>1900</v>
      </c>
      <c r="F9947" s="547">
        <v>0</v>
      </c>
      <c r="G9947" s="548">
        <v>0</v>
      </c>
      <c r="H9947" s="547">
        <v>0</v>
      </c>
      <c r="I9947" s="545" t="s">
        <v>12973</v>
      </c>
      <c r="J9947" s="545"/>
      <c r="K9947" s="545" t="s">
        <v>13413</v>
      </c>
      <c r="L9947" s="545" t="s">
        <v>13413</v>
      </c>
      <c r="M9947" s="548" t="s">
        <v>13758</v>
      </c>
      <c r="N9947" s="545" t="s">
        <v>13413</v>
      </c>
      <c r="O9947" s="545" t="s">
        <v>13413</v>
      </c>
      <c r="P9947" s="549">
        <v>7534</v>
      </c>
      <c r="Q9947" s="549">
        <v>1</v>
      </c>
      <c r="R9947" s="549">
        <v>59</v>
      </c>
      <c r="S9947" s="548"/>
      <c r="T9947" s="548"/>
      <c r="U9947" s="99"/>
    </row>
    <row r="9948" spans="1:21" ht="19.5" customHeight="1">
      <c r="A9948" s="545">
        <v>104815</v>
      </c>
      <c r="B9948" s="545" t="s">
        <v>9883</v>
      </c>
      <c r="C9948" s="545" t="s">
        <v>216</v>
      </c>
      <c r="D9948" s="546"/>
      <c r="E9948" s="171" t="str">
        <f t="shared" si="155"/>
        <v>1900</v>
      </c>
      <c r="F9948" s="547">
        <v>0</v>
      </c>
      <c r="G9948" s="548">
        <v>0</v>
      </c>
      <c r="H9948" s="547">
        <v>0</v>
      </c>
      <c r="I9948" s="545" t="s">
        <v>12752</v>
      </c>
      <c r="J9948" s="545"/>
      <c r="K9948" s="545" t="s">
        <v>13413</v>
      </c>
      <c r="L9948" s="545" t="s">
        <v>13413</v>
      </c>
      <c r="M9948" s="548" t="s">
        <v>13758</v>
      </c>
      <c r="N9948" s="545" t="s">
        <v>13413</v>
      </c>
      <c r="O9948" s="545" t="s">
        <v>13413</v>
      </c>
      <c r="P9948" s="549">
        <v>7535</v>
      </c>
      <c r="Q9948" s="549">
        <v>1</v>
      </c>
      <c r="R9948" s="549">
        <v>167</v>
      </c>
      <c r="S9948" s="548"/>
      <c r="T9948" s="548"/>
      <c r="U9948" s="99"/>
    </row>
    <row r="9949" spans="1:21" ht="19.5" customHeight="1">
      <c r="A9949" s="545">
        <v>104816</v>
      </c>
      <c r="B9949" s="545" t="s">
        <v>9882</v>
      </c>
      <c r="C9949" s="545" t="s">
        <v>216</v>
      </c>
      <c r="D9949" s="546"/>
      <c r="E9949" s="171" t="str">
        <f t="shared" si="155"/>
        <v>1900</v>
      </c>
      <c r="F9949" s="547">
        <v>0</v>
      </c>
      <c r="G9949" s="548">
        <v>0</v>
      </c>
      <c r="H9949" s="547">
        <v>0</v>
      </c>
      <c r="I9949" s="545" t="s">
        <v>12637</v>
      </c>
      <c r="J9949" s="545"/>
      <c r="K9949" s="545" t="s">
        <v>19365</v>
      </c>
      <c r="L9949" s="545" t="s">
        <v>13413</v>
      </c>
      <c r="M9949" s="548" t="s">
        <v>13758</v>
      </c>
      <c r="N9949" s="545" t="s">
        <v>13413</v>
      </c>
      <c r="O9949" s="545" t="s">
        <v>13413</v>
      </c>
      <c r="P9949" s="549">
        <v>7536</v>
      </c>
      <c r="Q9949" s="549">
        <v>1</v>
      </c>
      <c r="R9949" s="549">
        <v>13</v>
      </c>
      <c r="S9949" s="548"/>
      <c r="T9949" s="548"/>
      <c r="U9949" s="99"/>
    </row>
    <row r="9950" spans="1:21" ht="19.5" customHeight="1">
      <c r="A9950" s="545">
        <v>104817</v>
      </c>
      <c r="B9950" s="545" t="s">
        <v>9881</v>
      </c>
      <c r="C9950" s="545" t="s">
        <v>216</v>
      </c>
      <c r="D9950" s="546"/>
      <c r="E9950" s="171" t="str">
        <f t="shared" si="155"/>
        <v>1900</v>
      </c>
      <c r="F9950" s="547">
        <v>0</v>
      </c>
      <c r="G9950" s="548">
        <v>0</v>
      </c>
      <c r="H9950" s="547">
        <v>0</v>
      </c>
      <c r="I9950" s="545" t="s">
        <v>12637</v>
      </c>
      <c r="J9950" s="545"/>
      <c r="K9950" s="545" t="s">
        <v>19366</v>
      </c>
      <c r="L9950" s="545" t="s">
        <v>13413</v>
      </c>
      <c r="M9950" s="548" t="s">
        <v>13758</v>
      </c>
      <c r="N9950" s="545" t="s">
        <v>13413</v>
      </c>
      <c r="O9950" s="545" t="s">
        <v>13413</v>
      </c>
      <c r="P9950" s="549">
        <v>7537</v>
      </c>
      <c r="Q9950" s="549">
        <v>1</v>
      </c>
      <c r="R9950" s="549">
        <v>13</v>
      </c>
      <c r="S9950" s="548"/>
      <c r="T9950" s="548"/>
      <c r="U9950" s="99"/>
    </row>
    <row r="9951" spans="1:21" ht="19.5" customHeight="1">
      <c r="A9951" s="545">
        <v>104818</v>
      </c>
      <c r="B9951" s="545" t="s">
        <v>9880</v>
      </c>
      <c r="C9951" s="545" t="s">
        <v>216</v>
      </c>
      <c r="D9951" s="546"/>
      <c r="E9951" s="171" t="str">
        <f t="shared" si="155"/>
        <v>1900</v>
      </c>
      <c r="F9951" s="547">
        <v>0</v>
      </c>
      <c r="G9951" s="548">
        <v>0</v>
      </c>
      <c r="H9951" s="547">
        <v>0</v>
      </c>
      <c r="I9951" s="545" t="s">
        <v>12637</v>
      </c>
      <c r="J9951" s="545"/>
      <c r="K9951" s="545" t="s">
        <v>19367</v>
      </c>
      <c r="L9951" s="545" t="s">
        <v>13413</v>
      </c>
      <c r="M9951" s="548" t="s">
        <v>13758</v>
      </c>
      <c r="N9951" s="545" t="s">
        <v>13413</v>
      </c>
      <c r="O9951" s="545" t="s">
        <v>13413</v>
      </c>
      <c r="P9951" s="549">
        <v>7538</v>
      </c>
      <c r="Q9951" s="549">
        <v>1</v>
      </c>
      <c r="R9951" s="549">
        <v>13</v>
      </c>
      <c r="S9951" s="548"/>
      <c r="T9951" s="548"/>
      <c r="U9951" s="99"/>
    </row>
    <row r="9952" spans="1:21" ht="19.5" customHeight="1">
      <c r="A9952" s="545">
        <v>104819</v>
      </c>
      <c r="B9952" s="545" t="s">
        <v>2313</v>
      </c>
      <c r="C9952" s="545" t="s">
        <v>216</v>
      </c>
      <c r="D9952" s="546"/>
      <c r="E9952" s="171" t="str">
        <f t="shared" si="155"/>
        <v>1900</v>
      </c>
      <c r="F9952" s="547">
        <v>0</v>
      </c>
      <c r="G9952" s="548">
        <v>0</v>
      </c>
      <c r="H9952" s="547">
        <v>0</v>
      </c>
      <c r="I9952" s="545" t="s">
        <v>12637</v>
      </c>
      <c r="J9952" s="545"/>
      <c r="K9952" s="545" t="s">
        <v>19368</v>
      </c>
      <c r="L9952" s="545" t="s">
        <v>13413</v>
      </c>
      <c r="M9952" s="548" t="s">
        <v>13758</v>
      </c>
      <c r="N9952" s="545" t="s">
        <v>13413</v>
      </c>
      <c r="O9952" s="545" t="s">
        <v>13413</v>
      </c>
      <c r="P9952" s="549">
        <v>7539</v>
      </c>
      <c r="Q9952" s="549">
        <v>1</v>
      </c>
      <c r="R9952" s="549">
        <v>13</v>
      </c>
      <c r="S9952" s="548"/>
      <c r="T9952" s="548"/>
      <c r="U9952" s="99"/>
    </row>
    <row r="9953" spans="1:21" ht="19.5" customHeight="1">
      <c r="A9953" s="545">
        <v>104820</v>
      </c>
      <c r="B9953" s="545" t="s">
        <v>9879</v>
      </c>
      <c r="C9953" s="545" t="s">
        <v>206</v>
      </c>
      <c r="D9953" s="546">
        <v>44589</v>
      </c>
      <c r="E9953" s="171" t="str">
        <f t="shared" si="155"/>
        <v>2022</v>
      </c>
      <c r="F9953" s="547">
        <v>41212</v>
      </c>
      <c r="G9953" s="548">
        <v>0.19</v>
      </c>
      <c r="H9953" s="547">
        <v>34631.93</v>
      </c>
      <c r="I9953" s="545" t="s">
        <v>12969</v>
      </c>
      <c r="J9953" s="545" t="s">
        <v>13297</v>
      </c>
      <c r="K9953" s="545" t="s">
        <v>19369</v>
      </c>
      <c r="L9953" s="545" t="s">
        <v>13413</v>
      </c>
      <c r="M9953" s="548" t="s">
        <v>13758</v>
      </c>
      <c r="N9953" s="545" t="s">
        <v>13413</v>
      </c>
      <c r="O9953" s="545" t="s">
        <v>13413</v>
      </c>
      <c r="P9953" s="549">
        <v>7540</v>
      </c>
      <c r="Q9953" s="549">
        <v>1</v>
      </c>
      <c r="R9953" s="549">
        <v>30</v>
      </c>
      <c r="S9953" s="548">
        <v>2257</v>
      </c>
      <c r="T9953" s="548"/>
      <c r="U9953" s="99"/>
    </row>
    <row r="9954" spans="1:21" ht="19.5" customHeight="1">
      <c r="A9954" s="545">
        <v>104821</v>
      </c>
      <c r="B9954" s="545" t="s">
        <v>2831</v>
      </c>
      <c r="C9954" s="545" t="s">
        <v>216</v>
      </c>
      <c r="D9954" s="546"/>
      <c r="E9954" s="171" t="str">
        <f t="shared" si="155"/>
        <v>1900</v>
      </c>
      <c r="F9954" s="547">
        <v>0</v>
      </c>
      <c r="G9954" s="548">
        <v>0</v>
      </c>
      <c r="H9954" s="547">
        <v>0</v>
      </c>
      <c r="I9954" s="545" t="s">
        <v>12727</v>
      </c>
      <c r="J9954" s="545"/>
      <c r="K9954" s="545" t="s">
        <v>19370</v>
      </c>
      <c r="L9954" s="545" t="s">
        <v>13413</v>
      </c>
      <c r="M9954" s="548" t="s">
        <v>13758</v>
      </c>
      <c r="N9954" s="545" t="s">
        <v>13413</v>
      </c>
      <c r="O9954" s="545" t="s">
        <v>13413</v>
      </c>
      <c r="P9954" s="549">
        <v>7541</v>
      </c>
      <c r="Q9954" s="549">
        <v>1</v>
      </c>
      <c r="R9954" s="549">
        <v>148</v>
      </c>
      <c r="S9954" s="548"/>
      <c r="T9954" s="548"/>
      <c r="U9954" s="99"/>
    </row>
    <row r="9955" spans="1:21" ht="19.5" customHeight="1">
      <c r="A9955" s="545">
        <v>104822</v>
      </c>
      <c r="B9955" s="545" t="s">
        <v>9878</v>
      </c>
      <c r="C9955" s="545" t="s">
        <v>216</v>
      </c>
      <c r="D9955" s="546"/>
      <c r="E9955" s="171" t="str">
        <f t="shared" si="155"/>
        <v>1900</v>
      </c>
      <c r="F9955" s="547">
        <v>0</v>
      </c>
      <c r="G9955" s="548">
        <v>0</v>
      </c>
      <c r="H9955" s="547">
        <v>0</v>
      </c>
      <c r="I9955" s="545" t="s">
        <v>12727</v>
      </c>
      <c r="J9955" s="545"/>
      <c r="K9955" s="545" t="s">
        <v>19371</v>
      </c>
      <c r="L9955" s="545" t="s">
        <v>13413</v>
      </c>
      <c r="M9955" s="548" t="s">
        <v>13758</v>
      </c>
      <c r="N9955" s="545" t="s">
        <v>13413</v>
      </c>
      <c r="O9955" s="545" t="s">
        <v>13413</v>
      </c>
      <c r="P9955" s="549">
        <v>7542</v>
      </c>
      <c r="Q9955" s="549">
        <v>1</v>
      </c>
      <c r="R9955" s="549">
        <v>148</v>
      </c>
      <c r="S9955" s="548"/>
      <c r="T9955" s="548"/>
      <c r="U9955" s="99"/>
    </row>
    <row r="9956" spans="1:21" ht="19.5" customHeight="1">
      <c r="A9956" s="545">
        <v>104823</v>
      </c>
      <c r="B9956" s="545" t="s">
        <v>9877</v>
      </c>
      <c r="C9956" s="545" t="s">
        <v>216</v>
      </c>
      <c r="D9956" s="546"/>
      <c r="E9956" s="171" t="str">
        <f t="shared" si="155"/>
        <v>1900</v>
      </c>
      <c r="F9956" s="547">
        <v>0</v>
      </c>
      <c r="G9956" s="548">
        <v>0</v>
      </c>
      <c r="H9956" s="547">
        <v>0</v>
      </c>
      <c r="I9956" s="545" t="s">
        <v>12727</v>
      </c>
      <c r="J9956" s="545"/>
      <c r="K9956" s="545" t="s">
        <v>19372</v>
      </c>
      <c r="L9956" s="545" t="s">
        <v>13413</v>
      </c>
      <c r="M9956" s="548" t="s">
        <v>13758</v>
      </c>
      <c r="N9956" s="545" t="s">
        <v>13413</v>
      </c>
      <c r="O9956" s="545" t="s">
        <v>13413</v>
      </c>
      <c r="P9956" s="549">
        <v>7543</v>
      </c>
      <c r="Q9956" s="549">
        <v>1</v>
      </c>
      <c r="R9956" s="549">
        <v>148</v>
      </c>
      <c r="S9956" s="548"/>
      <c r="T9956" s="548"/>
      <c r="U9956" s="99"/>
    </row>
    <row r="9957" spans="1:21" ht="19.5" customHeight="1">
      <c r="A9957" s="545">
        <v>104824</v>
      </c>
      <c r="B9957" s="545" t="s">
        <v>9876</v>
      </c>
      <c r="C9957" s="545" t="s">
        <v>221</v>
      </c>
      <c r="D9957" s="546"/>
      <c r="E9957" s="171" t="str">
        <f t="shared" si="155"/>
        <v>1900</v>
      </c>
      <c r="F9957" s="547">
        <v>0</v>
      </c>
      <c r="G9957" s="548">
        <v>0</v>
      </c>
      <c r="H9957" s="547">
        <v>0</v>
      </c>
      <c r="I9957" s="545" t="s">
        <v>12987</v>
      </c>
      <c r="J9957" s="545"/>
      <c r="K9957" s="545" t="s">
        <v>13413</v>
      </c>
      <c r="L9957" s="545" t="s">
        <v>13413</v>
      </c>
      <c r="M9957" s="548" t="s">
        <v>13758</v>
      </c>
      <c r="N9957" s="545" t="s">
        <v>13413</v>
      </c>
      <c r="O9957" s="545" t="s">
        <v>13413</v>
      </c>
      <c r="P9957" s="549">
        <v>7544</v>
      </c>
      <c r="Q9957" s="549">
        <v>1</v>
      </c>
      <c r="R9957" s="549">
        <v>35</v>
      </c>
      <c r="S9957" s="548"/>
      <c r="T9957" s="548"/>
      <c r="U9957" s="99"/>
    </row>
    <row r="9958" spans="1:21" ht="19.5" customHeight="1">
      <c r="A9958" s="545">
        <v>104825</v>
      </c>
      <c r="B9958" s="545" t="s">
        <v>9875</v>
      </c>
      <c r="C9958" s="545" t="s">
        <v>216</v>
      </c>
      <c r="D9958" s="546">
        <v>46052</v>
      </c>
      <c r="E9958" s="171" t="str">
        <f t="shared" si="155"/>
        <v>2026</v>
      </c>
      <c r="F9958" s="547">
        <v>696136</v>
      </c>
      <c r="G9958" s="548">
        <v>0.19</v>
      </c>
      <c r="H9958" s="547">
        <v>584988.24</v>
      </c>
      <c r="I9958" s="545" t="s">
        <v>12661</v>
      </c>
      <c r="J9958" s="545" t="s">
        <v>13307</v>
      </c>
      <c r="K9958" s="545" t="s">
        <v>19373</v>
      </c>
      <c r="L9958" s="545" t="s">
        <v>13413</v>
      </c>
      <c r="M9958" s="548" t="s">
        <v>13758</v>
      </c>
      <c r="N9958" s="545" t="s">
        <v>13413</v>
      </c>
      <c r="O9958" s="545" t="s">
        <v>13413</v>
      </c>
      <c r="P9958" s="549">
        <v>7545</v>
      </c>
      <c r="Q9958" s="549">
        <v>1</v>
      </c>
      <c r="R9958" s="549">
        <v>89</v>
      </c>
      <c r="S9958" s="548">
        <v>2228</v>
      </c>
      <c r="T9958" s="548"/>
      <c r="U9958" s="99"/>
    </row>
    <row r="9959" spans="1:21" ht="19.5" customHeight="1">
      <c r="A9959" s="545">
        <v>104826</v>
      </c>
      <c r="B9959" s="545" t="s">
        <v>9874</v>
      </c>
      <c r="C9959" s="545" t="s">
        <v>221</v>
      </c>
      <c r="D9959" s="546"/>
      <c r="E9959" s="171" t="str">
        <f t="shared" si="155"/>
        <v>1900</v>
      </c>
      <c r="F9959" s="547">
        <v>0</v>
      </c>
      <c r="G9959" s="548">
        <v>0</v>
      </c>
      <c r="H9959" s="547">
        <v>0</v>
      </c>
      <c r="I9959" s="545" t="s">
        <v>12726</v>
      </c>
      <c r="J9959" s="545"/>
      <c r="K9959" s="545" t="s">
        <v>19360</v>
      </c>
      <c r="L9959" s="545" t="s">
        <v>13413</v>
      </c>
      <c r="M9959" s="548" t="s">
        <v>13758</v>
      </c>
      <c r="N9959" s="545" t="s">
        <v>13413</v>
      </c>
      <c r="O9959" s="545" t="s">
        <v>13413</v>
      </c>
      <c r="P9959" s="549">
        <v>7546</v>
      </c>
      <c r="Q9959" s="549">
        <v>1</v>
      </c>
      <c r="R9959" s="549">
        <v>49</v>
      </c>
      <c r="S9959" s="548"/>
      <c r="T9959" s="548"/>
      <c r="U9959" s="99"/>
    </row>
    <row r="9960" spans="1:21" ht="19.5" customHeight="1">
      <c r="A9960" s="545">
        <v>104827</v>
      </c>
      <c r="B9960" s="545" t="s">
        <v>9873</v>
      </c>
      <c r="C9960" s="545" t="s">
        <v>216</v>
      </c>
      <c r="D9960" s="546"/>
      <c r="E9960" s="171" t="str">
        <f t="shared" si="155"/>
        <v>1900</v>
      </c>
      <c r="F9960" s="547">
        <v>0</v>
      </c>
      <c r="G9960" s="548">
        <v>0</v>
      </c>
      <c r="H9960" s="547">
        <v>0</v>
      </c>
      <c r="I9960" s="545" t="s">
        <v>12715</v>
      </c>
      <c r="J9960" s="545"/>
      <c r="K9960" s="545" t="s">
        <v>13413</v>
      </c>
      <c r="L9960" s="545" t="s">
        <v>13413</v>
      </c>
      <c r="M9960" s="548" t="s">
        <v>13758</v>
      </c>
      <c r="N9960" s="545" t="s">
        <v>13413</v>
      </c>
      <c r="O9960" s="545" t="s">
        <v>13413</v>
      </c>
      <c r="P9960" s="549">
        <v>7547</v>
      </c>
      <c r="Q9960" s="549">
        <v>1</v>
      </c>
      <c r="R9960" s="549">
        <v>129</v>
      </c>
      <c r="S9960" s="548"/>
      <c r="T9960" s="548"/>
      <c r="U9960" s="99"/>
    </row>
    <row r="9961" spans="1:21" ht="19.5" customHeight="1">
      <c r="A9961" s="545">
        <v>104828</v>
      </c>
      <c r="B9961" s="545" t="s">
        <v>1882</v>
      </c>
      <c r="C9961" s="545" t="s">
        <v>216</v>
      </c>
      <c r="D9961" s="546"/>
      <c r="E9961" s="171" t="str">
        <f t="shared" si="155"/>
        <v>1900</v>
      </c>
      <c r="F9961" s="547">
        <v>0</v>
      </c>
      <c r="G9961" s="548">
        <v>0</v>
      </c>
      <c r="H9961" s="547">
        <v>0</v>
      </c>
      <c r="I9961" s="545" t="s">
        <v>12637</v>
      </c>
      <c r="J9961" s="545"/>
      <c r="K9961" s="545" t="s">
        <v>13413</v>
      </c>
      <c r="L9961" s="545" t="s">
        <v>13413</v>
      </c>
      <c r="M9961" s="548" t="s">
        <v>13758</v>
      </c>
      <c r="N9961" s="545" t="s">
        <v>13413</v>
      </c>
      <c r="O9961" s="545" t="s">
        <v>13413</v>
      </c>
      <c r="P9961" s="549">
        <v>7548</v>
      </c>
      <c r="Q9961" s="549">
        <v>1</v>
      </c>
      <c r="R9961" s="549">
        <v>13</v>
      </c>
      <c r="S9961" s="548"/>
      <c r="T9961" s="548"/>
      <c r="U9961" s="99"/>
    </row>
    <row r="9962" spans="1:21" ht="19.5" customHeight="1">
      <c r="A9962" s="545">
        <v>104829</v>
      </c>
      <c r="B9962" s="545" t="s">
        <v>1884</v>
      </c>
      <c r="C9962" s="545" t="s">
        <v>216</v>
      </c>
      <c r="D9962" s="546">
        <v>44188</v>
      </c>
      <c r="E9962" s="171" t="str">
        <f t="shared" si="155"/>
        <v>2020</v>
      </c>
      <c r="F9962" s="547">
        <v>122837</v>
      </c>
      <c r="G9962" s="548">
        <v>0.19</v>
      </c>
      <c r="H9962" s="547">
        <v>103224.37</v>
      </c>
      <c r="I9962" s="545" t="s">
        <v>12637</v>
      </c>
      <c r="J9962" s="545" t="s">
        <v>13301</v>
      </c>
      <c r="K9962" s="545" t="s">
        <v>19374</v>
      </c>
      <c r="L9962" s="545" t="s">
        <v>13413</v>
      </c>
      <c r="M9962" s="548" t="s">
        <v>13758</v>
      </c>
      <c r="N9962" s="545" t="s">
        <v>13413</v>
      </c>
      <c r="O9962" s="545" t="s">
        <v>13413</v>
      </c>
      <c r="P9962" s="549">
        <v>7549</v>
      </c>
      <c r="Q9962" s="549">
        <v>1</v>
      </c>
      <c r="R9962" s="549">
        <v>13</v>
      </c>
      <c r="S9962" s="548">
        <v>2221</v>
      </c>
      <c r="T9962" s="548"/>
      <c r="U9962" s="99"/>
    </row>
    <row r="9963" spans="1:21" ht="19.5" customHeight="1">
      <c r="A9963" s="545">
        <v>104830</v>
      </c>
      <c r="B9963" s="545" t="s">
        <v>1885</v>
      </c>
      <c r="C9963" s="545" t="s">
        <v>216</v>
      </c>
      <c r="D9963" s="546">
        <v>45708</v>
      </c>
      <c r="E9963" s="171" t="str">
        <f t="shared" si="155"/>
        <v>2025</v>
      </c>
      <c r="F9963" s="547">
        <v>146375.1</v>
      </c>
      <c r="G9963" s="548">
        <v>0.19</v>
      </c>
      <c r="H9963" s="547">
        <v>123004.29</v>
      </c>
      <c r="I9963" s="545" t="s">
        <v>12637</v>
      </c>
      <c r="J9963" s="545" t="s">
        <v>13307</v>
      </c>
      <c r="K9963" s="545" t="s">
        <v>19375</v>
      </c>
      <c r="L9963" s="545" t="s">
        <v>13413</v>
      </c>
      <c r="M9963" s="548" t="s">
        <v>13758</v>
      </c>
      <c r="N9963" s="545" t="s">
        <v>13413</v>
      </c>
      <c r="O9963" s="545" t="s">
        <v>13413</v>
      </c>
      <c r="P9963" s="549">
        <v>7550</v>
      </c>
      <c r="Q9963" s="549">
        <v>1</v>
      </c>
      <c r="R9963" s="549">
        <v>13</v>
      </c>
      <c r="S9963" s="548">
        <v>2228</v>
      </c>
      <c r="T9963" s="548"/>
      <c r="U9963" s="99"/>
    </row>
    <row r="9964" spans="1:21" ht="19.5" customHeight="1">
      <c r="A9964" s="545">
        <v>104831</v>
      </c>
      <c r="B9964" s="545" t="s">
        <v>596</v>
      </c>
      <c r="C9964" s="545" t="s">
        <v>221</v>
      </c>
      <c r="D9964" s="546"/>
      <c r="E9964" s="171" t="str">
        <f t="shared" si="155"/>
        <v>1900</v>
      </c>
      <c r="F9964" s="547">
        <v>0</v>
      </c>
      <c r="G9964" s="548">
        <v>0</v>
      </c>
      <c r="H9964" s="547">
        <v>0</v>
      </c>
      <c r="I9964" s="545" t="s">
        <v>12661</v>
      </c>
      <c r="J9964" s="545"/>
      <c r="K9964" s="545" t="s">
        <v>13413</v>
      </c>
      <c r="L9964" s="545" t="s">
        <v>13413</v>
      </c>
      <c r="M9964" s="548" t="s">
        <v>13758</v>
      </c>
      <c r="N9964" s="545" t="s">
        <v>13413</v>
      </c>
      <c r="O9964" s="545" t="s">
        <v>13413</v>
      </c>
      <c r="P9964" s="549">
        <v>7551</v>
      </c>
      <c r="Q9964" s="549">
        <v>1</v>
      </c>
      <c r="R9964" s="549">
        <v>89</v>
      </c>
      <c r="S9964" s="548"/>
      <c r="T9964" s="548"/>
      <c r="U9964" s="99"/>
    </row>
    <row r="9965" spans="1:21" ht="19.5" customHeight="1">
      <c r="A9965" s="545">
        <v>104832</v>
      </c>
      <c r="B9965" s="545" t="s">
        <v>9872</v>
      </c>
      <c r="C9965" s="545" t="s">
        <v>216</v>
      </c>
      <c r="D9965" s="546"/>
      <c r="E9965" s="171" t="str">
        <f t="shared" si="155"/>
        <v>1900</v>
      </c>
      <c r="F9965" s="547">
        <v>0</v>
      </c>
      <c r="G9965" s="548">
        <v>0</v>
      </c>
      <c r="H9965" s="547">
        <v>0</v>
      </c>
      <c r="I9965" s="545" t="s">
        <v>12679</v>
      </c>
      <c r="J9965" s="545"/>
      <c r="K9965" s="545" t="s">
        <v>13413</v>
      </c>
      <c r="L9965" s="545" t="s">
        <v>13413</v>
      </c>
      <c r="M9965" s="548" t="s">
        <v>13758</v>
      </c>
      <c r="N9965" s="545" t="s">
        <v>13413</v>
      </c>
      <c r="O9965" s="545" t="s">
        <v>13413</v>
      </c>
      <c r="P9965" s="549">
        <v>7552</v>
      </c>
      <c r="Q9965" s="549">
        <v>1</v>
      </c>
      <c r="R9965" s="549">
        <v>88</v>
      </c>
      <c r="S9965" s="548"/>
      <c r="T9965" s="548"/>
      <c r="U9965" s="99"/>
    </row>
    <row r="9966" spans="1:21" ht="19.5" customHeight="1">
      <c r="A9966" s="545">
        <v>104833</v>
      </c>
      <c r="B9966" s="545" t="s">
        <v>9871</v>
      </c>
      <c r="C9966" s="545" t="s">
        <v>216</v>
      </c>
      <c r="D9966" s="546"/>
      <c r="E9966" s="171" t="str">
        <f t="shared" si="155"/>
        <v>1900</v>
      </c>
      <c r="F9966" s="547">
        <v>0</v>
      </c>
      <c r="G9966" s="548">
        <v>0</v>
      </c>
      <c r="H9966" s="547">
        <v>0</v>
      </c>
      <c r="I9966" s="545" t="s">
        <v>12973</v>
      </c>
      <c r="J9966" s="545"/>
      <c r="K9966" s="545" t="s">
        <v>19376</v>
      </c>
      <c r="L9966" s="545" t="s">
        <v>13413</v>
      </c>
      <c r="M9966" s="548" t="s">
        <v>13758</v>
      </c>
      <c r="N9966" s="545" t="s">
        <v>13413</v>
      </c>
      <c r="O9966" s="545" t="s">
        <v>13413</v>
      </c>
      <c r="P9966" s="549">
        <v>7553</v>
      </c>
      <c r="Q9966" s="549">
        <v>1</v>
      </c>
      <c r="R9966" s="549">
        <v>59</v>
      </c>
      <c r="S9966" s="548"/>
      <c r="T9966" s="548"/>
      <c r="U9966" s="99"/>
    </row>
    <row r="9967" spans="1:21" ht="19.5" customHeight="1">
      <c r="A9967" s="545">
        <v>104834</v>
      </c>
      <c r="B9967" s="545" t="s">
        <v>574</v>
      </c>
      <c r="C9967" s="545" t="s">
        <v>209</v>
      </c>
      <c r="D9967" s="546"/>
      <c r="E9967" s="171" t="str">
        <f t="shared" si="155"/>
        <v>1900</v>
      </c>
      <c r="F9967" s="547">
        <v>0</v>
      </c>
      <c r="G9967" s="548">
        <v>0</v>
      </c>
      <c r="H9967" s="547">
        <v>0</v>
      </c>
      <c r="I9967" s="545" t="s">
        <v>12679</v>
      </c>
      <c r="J9967" s="545"/>
      <c r="K9967" s="545" t="s">
        <v>13413</v>
      </c>
      <c r="L9967" s="545" t="s">
        <v>13413</v>
      </c>
      <c r="M9967" s="548" t="s">
        <v>13758</v>
      </c>
      <c r="N9967" s="545" t="s">
        <v>13413</v>
      </c>
      <c r="O9967" s="545" t="s">
        <v>13413</v>
      </c>
      <c r="P9967" s="549">
        <v>7554</v>
      </c>
      <c r="Q9967" s="549">
        <v>1</v>
      </c>
      <c r="R9967" s="549">
        <v>88</v>
      </c>
      <c r="S9967" s="548"/>
      <c r="T9967" s="548"/>
      <c r="U9967" s="99"/>
    </row>
    <row r="9968" spans="1:21" ht="19.5" customHeight="1">
      <c r="A9968" s="545">
        <v>104835</v>
      </c>
      <c r="B9968" s="545" t="s">
        <v>2186</v>
      </c>
      <c r="C9968" s="545" t="s">
        <v>216</v>
      </c>
      <c r="D9968" s="546"/>
      <c r="E9968" s="171" t="str">
        <f t="shared" si="155"/>
        <v>1900</v>
      </c>
      <c r="F9968" s="547">
        <v>0</v>
      </c>
      <c r="G9968" s="548">
        <v>0</v>
      </c>
      <c r="H9968" s="547">
        <v>0</v>
      </c>
      <c r="I9968" s="545" t="s">
        <v>12650</v>
      </c>
      <c r="J9968" s="545"/>
      <c r="K9968" s="545" t="s">
        <v>19376</v>
      </c>
      <c r="L9968" s="545" t="s">
        <v>13413</v>
      </c>
      <c r="M9968" s="548" t="s">
        <v>13758</v>
      </c>
      <c r="N9968" s="545" t="s">
        <v>13413</v>
      </c>
      <c r="O9968" s="545" t="s">
        <v>13413</v>
      </c>
      <c r="P9968" s="549">
        <v>7555</v>
      </c>
      <c r="Q9968" s="549">
        <v>1</v>
      </c>
      <c r="R9968" s="549">
        <v>127</v>
      </c>
      <c r="S9968" s="548"/>
      <c r="T9968" s="548"/>
      <c r="U9968" s="99"/>
    </row>
    <row r="9969" spans="1:21" ht="19.5" customHeight="1">
      <c r="A9969" s="545">
        <v>104836</v>
      </c>
      <c r="B9969" s="545" t="s">
        <v>9870</v>
      </c>
      <c r="C9969" s="545" t="s">
        <v>216</v>
      </c>
      <c r="D9969" s="546"/>
      <c r="E9969" s="171" t="str">
        <f t="shared" si="155"/>
        <v>1900</v>
      </c>
      <c r="F9969" s="547">
        <v>0</v>
      </c>
      <c r="G9969" s="548">
        <v>0</v>
      </c>
      <c r="H9969" s="547">
        <v>0</v>
      </c>
      <c r="I9969" s="545" t="s">
        <v>12650</v>
      </c>
      <c r="J9969" s="545"/>
      <c r="K9969" s="545" t="s">
        <v>19376</v>
      </c>
      <c r="L9969" s="545" t="s">
        <v>13413</v>
      </c>
      <c r="M9969" s="548" t="s">
        <v>13758</v>
      </c>
      <c r="N9969" s="545" t="s">
        <v>13413</v>
      </c>
      <c r="O9969" s="545" t="s">
        <v>13413</v>
      </c>
      <c r="P9969" s="549">
        <v>7556</v>
      </c>
      <c r="Q9969" s="549">
        <v>1</v>
      </c>
      <c r="R9969" s="549">
        <v>127</v>
      </c>
      <c r="S9969" s="548"/>
      <c r="T9969" s="548"/>
      <c r="U9969" s="99"/>
    </row>
    <row r="9970" spans="1:21" ht="19.5" customHeight="1">
      <c r="A9970" s="545">
        <v>104837</v>
      </c>
      <c r="B9970" s="545" t="s">
        <v>6954</v>
      </c>
      <c r="C9970" s="545" t="s">
        <v>216</v>
      </c>
      <c r="D9970" s="546">
        <v>44683</v>
      </c>
      <c r="E9970" s="171" t="str">
        <f t="shared" si="155"/>
        <v>2022</v>
      </c>
      <c r="F9970" s="547">
        <v>6502641</v>
      </c>
      <c r="G9970" s="548">
        <v>0.19</v>
      </c>
      <c r="H9970" s="547">
        <v>5464404.2000000002</v>
      </c>
      <c r="I9970" s="545" t="s">
        <v>12650</v>
      </c>
      <c r="J9970" s="545" t="s">
        <v>13298</v>
      </c>
      <c r="K9970" s="545" t="s">
        <v>19377</v>
      </c>
      <c r="L9970" s="545" t="s">
        <v>16438</v>
      </c>
      <c r="M9970" s="548" t="s">
        <v>13758</v>
      </c>
      <c r="N9970" s="545" t="s">
        <v>13413</v>
      </c>
      <c r="O9970" s="545" t="s">
        <v>13413</v>
      </c>
      <c r="P9970" s="549">
        <v>7557</v>
      </c>
      <c r="Q9970" s="549">
        <v>1</v>
      </c>
      <c r="R9970" s="549">
        <v>127</v>
      </c>
      <c r="S9970" s="548">
        <v>1012</v>
      </c>
      <c r="T9970" s="548"/>
      <c r="U9970" s="99"/>
    </row>
    <row r="9971" spans="1:21" ht="19.5" customHeight="1">
      <c r="A9971" s="545">
        <v>104838</v>
      </c>
      <c r="B9971" s="545" t="s">
        <v>2824</v>
      </c>
      <c r="C9971" s="545" t="s">
        <v>216</v>
      </c>
      <c r="D9971" s="546"/>
      <c r="E9971" s="171" t="str">
        <f t="shared" si="155"/>
        <v>1900</v>
      </c>
      <c r="F9971" s="547">
        <v>0</v>
      </c>
      <c r="G9971" s="548">
        <v>0</v>
      </c>
      <c r="H9971" s="547">
        <v>0</v>
      </c>
      <c r="I9971" s="545" t="s">
        <v>12727</v>
      </c>
      <c r="J9971" s="545"/>
      <c r="K9971" s="545" t="s">
        <v>13413</v>
      </c>
      <c r="L9971" s="545" t="s">
        <v>13413</v>
      </c>
      <c r="M9971" s="548" t="s">
        <v>13758</v>
      </c>
      <c r="N9971" s="545" t="s">
        <v>13413</v>
      </c>
      <c r="O9971" s="545" t="s">
        <v>13413</v>
      </c>
      <c r="P9971" s="549">
        <v>7558</v>
      </c>
      <c r="Q9971" s="549">
        <v>1</v>
      </c>
      <c r="R9971" s="549">
        <v>148</v>
      </c>
      <c r="S9971" s="548"/>
      <c r="T9971" s="548"/>
      <c r="U9971" s="99"/>
    </row>
    <row r="9972" spans="1:21" ht="19.5" customHeight="1">
      <c r="A9972" s="545">
        <v>104839</v>
      </c>
      <c r="B9972" s="545" t="s">
        <v>9869</v>
      </c>
      <c r="C9972" s="545" t="s">
        <v>216</v>
      </c>
      <c r="D9972" s="546"/>
      <c r="E9972" s="171" t="str">
        <f t="shared" si="155"/>
        <v>1900</v>
      </c>
      <c r="F9972" s="547">
        <v>0</v>
      </c>
      <c r="G9972" s="548">
        <v>0</v>
      </c>
      <c r="H9972" s="547">
        <v>0</v>
      </c>
      <c r="I9972" s="545" t="s">
        <v>12735</v>
      </c>
      <c r="J9972" s="545"/>
      <c r="K9972" s="545" t="s">
        <v>19378</v>
      </c>
      <c r="L9972" s="545" t="s">
        <v>13413</v>
      </c>
      <c r="M9972" s="548" t="s">
        <v>13758</v>
      </c>
      <c r="N9972" s="545" t="s">
        <v>13413</v>
      </c>
      <c r="O9972" s="545" t="s">
        <v>13413</v>
      </c>
      <c r="P9972" s="549">
        <v>7559</v>
      </c>
      <c r="Q9972" s="549">
        <v>1</v>
      </c>
      <c r="R9972" s="549">
        <v>51</v>
      </c>
      <c r="S9972" s="548"/>
      <c r="T9972" s="548"/>
      <c r="U9972" s="99"/>
    </row>
    <row r="9973" spans="1:21" ht="19.5" customHeight="1">
      <c r="A9973" s="545">
        <v>104840</v>
      </c>
      <c r="B9973" s="545" t="s">
        <v>9868</v>
      </c>
      <c r="C9973" s="545" t="s">
        <v>216</v>
      </c>
      <c r="D9973" s="546"/>
      <c r="E9973" s="171" t="str">
        <f t="shared" si="155"/>
        <v>1900</v>
      </c>
      <c r="F9973" s="547">
        <v>0</v>
      </c>
      <c r="G9973" s="548">
        <v>0</v>
      </c>
      <c r="H9973" s="547">
        <v>0</v>
      </c>
      <c r="I9973" s="545" t="s">
        <v>12735</v>
      </c>
      <c r="J9973" s="545"/>
      <c r="K9973" s="545" t="s">
        <v>19379</v>
      </c>
      <c r="L9973" s="545" t="s">
        <v>13413</v>
      </c>
      <c r="M9973" s="548" t="s">
        <v>13758</v>
      </c>
      <c r="N9973" s="545" t="s">
        <v>13413</v>
      </c>
      <c r="O9973" s="545" t="s">
        <v>13413</v>
      </c>
      <c r="P9973" s="549">
        <v>7560</v>
      </c>
      <c r="Q9973" s="549">
        <v>1</v>
      </c>
      <c r="R9973" s="549">
        <v>51</v>
      </c>
      <c r="S9973" s="548"/>
      <c r="T9973" s="548"/>
      <c r="U9973" s="99"/>
    </row>
    <row r="9974" spans="1:21" ht="19.5" customHeight="1">
      <c r="A9974" s="545">
        <v>104841</v>
      </c>
      <c r="B9974" s="545" t="s">
        <v>9867</v>
      </c>
      <c r="C9974" s="545" t="s">
        <v>216</v>
      </c>
      <c r="D9974" s="546"/>
      <c r="E9974" s="171" t="str">
        <f t="shared" si="155"/>
        <v>1900</v>
      </c>
      <c r="F9974" s="547">
        <v>0</v>
      </c>
      <c r="G9974" s="548">
        <v>0</v>
      </c>
      <c r="H9974" s="547">
        <v>0</v>
      </c>
      <c r="I9974" s="545" t="s">
        <v>12649</v>
      </c>
      <c r="J9974" s="545"/>
      <c r="K9974" s="545" t="s">
        <v>13413</v>
      </c>
      <c r="L9974" s="545" t="s">
        <v>13413</v>
      </c>
      <c r="M9974" s="548" t="s">
        <v>13758</v>
      </c>
      <c r="N9974" s="545" t="s">
        <v>13413</v>
      </c>
      <c r="O9974" s="545" t="s">
        <v>13413</v>
      </c>
      <c r="P9974" s="549">
        <v>7561</v>
      </c>
      <c r="Q9974" s="549">
        <v>1</v>
      </c>
      <c r="R9974" s="549">
        <v>17</v>
      </c>
      <c r="S9974" s="548"/>
      <c r="T9974" s="548"/>
      <c r="U9974" s="99"/>
    </row>
    <row r="9975" spans="1:21" ht="19.5" customHeight="1">
      <c r="A9975" s="545">
        <v>104842</v>
      </c>
      <c r="B9975" s="545" t="s">
        <v>7335</v>
      </c>
      <c r="C9975" s="545" t="s">
        <v>216</v>
      </c>
      <c r="D9975" s="546">
        <v>43811</v>
      </c>
      <c r="E9975" s="171" t="str">
        <f t="shared" si="155"/>
        <v>2019</v>
      </c>
      <c r="F9975" s="547">
        <v>288260</v>
      </c>
      <c r="G9975" s="548">
        <v>0.16</v>
      </c>
      <c r="H9975" s="547">
        <v>248500</v>
      </c>
      <c r="I9975" s="545" t="s">
        <v>12735</v>
      </c>
      <c r="J9975" s="545" t="s">
        <v>13390</v>
      </c>
      <c r="K9975" s="545" t="s">
        <v>19380</v>
      </c>
      <c r="L9975" s="545" t="s">
        <v>13413</v>
      </c>
      <c r="M9975" s="548" t="s">
        <v>13758</v>
      </c>
      <c r="N9975" s="545" t="s">
        <v>13413</v>
      </c>
      <c r="O9975" s="545" t="s">
        <v>13413</v>
      </c>
      <c r="P9975" s="549">
        <v>7562</v>
      </c>
      <c r="Q9975" s="549">
        <v>1</v>
      </c>
      <c r="R9975" s="549">
        <v>51</v>
      </c>
      <c r="S9975" s="548">
        <v>18</v>
      </c>
      <c r="T9975" s="548"/>
      <c r="U9975" s="99"/>
    </row>
    <row r="9976" spans="1:21" ht="19.5" customHeight="1">
      <c r="A9976" s="545">
        <v>104844</v>
      </c>
      <c r="B9976" s="545" t="s">
        <v>3960</v>
      </c>
      <c r="C9976" s="545" t="s">
        <v>216</v>
      </c>
      <c r="D9976" s="546"/>
      <c r="E9976" s="171" t="str">
        <f t="shared" si="155"/>
        <v>1900</v>
      </c>
      <c r="F9976" s="547">
        <v>0</v>
      </c>
      <c r="G9976" s="548">
        <v>0</v>
      </c>
      <c r="H9976" s="547">
        <v>0</v>
      </c>
      <c r="I9976" s="545" t="s">
        <v>12763</v>
      </c>
      <c r="J9976" s="545"/>
      <c r="K9976" s="545" t="s">
        <v>13413</v>
      </c>
      <c r="L9976" s="545" t="s">
        <v>13413</v>
      </c>
      <c r="M9976" s="548" t="s">
        <v>13758</v>
      </c>
      <c r="N9976" s="545" t="s">
        <v>13413</v>
      </c>
      <c r="O9976" s="545" t="s">
        <v>13413</v>
      </c>
      <c r="P9976" s="549">
        <v>7564</v>
      </c>
      <c r="Q9976" s="549">
        <v>1</v>
      </c>
      <c r="R9976" s="549">
        <v>39</v>
      </c>
      <c r="S9976" s="548"/>
      <c r="T9976" s="548"/>
      <c r="U9976" s="99"/>
    </row>
    <row r="9977" spans="1:21" ht="19.5" customHeight="1">
      <c r="A9977" s="545">
        <v>104845</v>
      </c>
      <c r="B9977" s="545" t="s">
        <v>3959</v>
      </c>
      <c r="C9977" s="545" t="s">
        <v>216</v>
      </c>
      <c r="D9977" s="546"/>
      <c r="E9977" s="171" t="str">
        <f t="shared" si="155"/>
        <v>1900</v>
      </c>
      <c r="F9977" s="547">
        <v>0</v>
      </c>
      <c r="G9977" s="548">
        <v>0</v>
      </c>
      <c r="H9977" s="547">
        <v>0</v>
      </c>
      <c r="I9977" s="545" t="s">
        <v>12763</v>
      </c>
      <c r="J9977" s="545"/>
      <c r="K9977" s="545" t="s">
        <v>13413</v>
      </c>
      <c r="L9977" s="545" t="s">
        <v>13413</v>
      </c>
      <c r="M9977" s="548" t="s">
        <v>13758</v>
      </c>
      <c r="N9977" s="545" t="s">
        <v>13413</v>
      </c>
      <c r="O9977" s="545" t="s">
        <v>13413</v>
      </c>
      <c r="P9977" s="549">
        <v>7565</v>
      </c>
      <c r="Q9977" s="549">
        <v>1</v>
      </c>
      <c r="R9977" s="549">
        <v>39</v>
      </c>
      <c r="S9977" s="548"/>
      <c r="T9977" s="548"/>
      <c r="U9977" s="99"/>
    </row>
    <row r="9978" spans="1:21" ht="19.5" customHeight="1">
      <c r="A9978" s="545">
        <v>104847</v>
      </c>
      <c r="B9978" s="545" t="s">
        <v>9866</v>
      </c>
      <c r="C9978" s="545" t="s">
        <v>216</v>
      </c>
      <c r="D9978" s="546"/>
      <c r="E9978" s="171" t="str">
        <f t="shared" si="155"/>
        <v>1900</v>
      </c>
      <c r="F9978" s="547">
        <v>0</v>
      </c>
      <c r="G9978" s="548">
        <v>0</v>
      </c>
      <c r="H9978" s="547">
        <v>0</v>
      </c>
      <c r="I9978" s="545" t="s">
        <v>12659</v>
      </c>
      <c r="J9978" s="545"/>
      <c r="K9978" s="545" t="s">
        <v>13413</v>
      </c>
      <c r="L9978" s="545" t="s">
        <v>13413</v>
      </c>
      <c r="M9978" s="548" t="s">
        <v>13758</v>
      </c>
      <c r="N9978" s="545" t="s">
        <v>13413</v>
      </c>
      <c r="O9978" s="545" t="s">
        <v>13413</v>
      </c>
      <c r="P9978" s="549">
        <v>7567</v>
      </c>
      <c r="Q9978" s="549">
        <v>1</v>
      </c>
      <c r="R9978" s="549">
        <v>116</v>
      </c>
      <c r="S9978" s="548"/>
      <c r="T9978" s="548"/>
      <c r="U9978" s="99"/>
    </row>
    <row r="9979" spans="1:21" ht="19.5" customHeight="1">
      <c r="A9979" s="545">
        <v>104848</v>
      </c>
      <c r="B9979" s="545" t="s">
        <v>9865</v>
      </c>
      <c r="C9979" s="545" t="s">
        <v>216</v>
      </c>
      <c r="D9979" s="546"/>
      <c r="E9979" s="171" t="str">
        <f t="shared" si="155"/>
        <v>1900</v>
      </c>
      <c r="F9979" s="547">
        <v>0</v>
      </c>
      <c r="G9979" s="548">
        <v>0</v>
      </c>
      <c r="H9979" s="547">
        <v>0</v>
      </c>
      <c r="I9979" s="545" t="s">
        <v>12663</v>
      </c>
      <c r="J9979" s="545"/>
      <c r="K9979" s="545" t="s">
        <v>13413</v>
      </c>
      <c r="L9979" s="545" t="s">
        <v>13413</v>
      </c>
      <c r="M9979" s="548" t="s">
        <v>13758</v>
      </c>
      <c r="N9979" s="545" t="s">
        <v>13413</v>
      </c>
      <c r="O9979" s="545" t="s">
        <v>13413</v>
      </c>
      <c r="P9979" s="549">
        <v>7568</v>
      </c>
      <c r="Q9979" s="549">
        <v>1</v>
      </c>
      <c r="R9979" s="549">
        <v>21</v>
      </c>
      <c r="S9979" s="548"/>
      <c r="T9979" s="548"/>
      <c r="U9979" s="99"/>
    </row>
    <row r="9980" spans="1:21" ht="19.5" customHeight="1">
      <c r="A9980" s="545">
        <v>104849</v>
      </c>
      <c r="B9980" s="545" t="s">
        <v>3214</v>
      </c>
      <c r="C9980" s="545" t="s">
        <v>216</v>
      </c>
      <c r="D9980" s="546"/>
      <c r="E9980" s="171" t="str">
        <f t="shared" si="155"/>
        <v>1900</v>
      </c>
      <c r="F9980" s="547">
        <v>0</v>
      </c>
      <c r="G9980" s="548">
        <v>0</v>
      </c>
      <c r="H9980" s="547">
        <v>0</v>
      </c>
      <c r="I9980" s="545" t="s">
        <v>12663</v>
      </c>
      <c r="J9980" s="545"/>
      <c r="K9980" s="545" t="s">
        <v>13413</v>
      </c>
      <c r="L9980" s="545" t="s">
        <v>13413</v>
      </c>
      <c r="M9980" s="548" t="s">
        <v>13758</v>
      </c>
      <c r="N9980" s="545" t="s">
        <v>13413</v>
      </c>
      <c r="O9980" s="545" t="s">
        <v>13413</v>
      </c>
      <c r="P9980" s="549">
        <v>7569</v>
      </c>
      <c r="Q9980" s="549">
        <v>1</v>
      </c>
      <c r="R9980" s="549">
        <v>21</v>
      </c>
      <c r="S9980" s="548"/>
      <c r="T9980" s="548"/>
      <c r="U9980" s="99"/>
    </row>
    <row r="9981" spans="1:21" ht="19.5" customHeight="1">
      <c r="A9981" s="545">
        <v>104850</v>
      </c>
      <c r="B9981" s="545" t="s">
        <v>9864</v>
      </c>
      <c r="C9981" s="545" t="s">
        <v>216</v>
      </c>
      <c r="D9981" s="546"/>
      <c r="E9981" s="171" t="str">
        <f t="shared" si="155"/>
        <v>1900</v>
      </c>
      <c r="F9981" s="547">
        <v>0</v>
      </c>
      <c r="G9981" s="548">
        <v>0</v>
      </c>
      <c r="H9981" s="547">
        <v>0</v>
      </c>
      <c r="I9981" s="545" t="s">
        <v>12647</v>
      </c>
      <c r="J9981" s="545"/>
      <c r="K9981" s="545" t="s">
        <v>19381</v>
      </c>
      <c r="L9981" s="545" t="s">
        <v>13413</v>
      </c>
      <c r="M9981" s="548" t="s">
        <v>13758</v>
      </c>
      <c r="N9981" s="545" t="s">
        <v>13413</v>
      </c>
      <c r="O9981" s="545" t="s">
        <v>13413</v>
      </c>
      <c r="P9981" s="549">
        <v>7570</v>
      </c>
      <c r="Q9981" s="549">
        <v>1</v>
      </c>
      <c r="R9981" s="549">
        <v>26</v>
      </c>
      <c r="S9981" s="548"/>
      <c r="T9981" s="548"/>
      <c r="U9981" s="99"/>
    </row>
    <row r="9982" spans="1:21" ht="19.5" customHeight="1">
      <c r="A9982" s="545">
        <v>104851</v>
      </c>
      <c r="B9982" s="545" t="s">
        <v>9863</v>
      </c>
      <c r="C9982" s="545" t="s">
        <v>216</v>
      </c>
      <c r="D9982" s="546"/>
      <c r="E9982" s="171" t="str">
        <f t="shared" si="155"/>
        <v>1900</v>
      </c>
      <c r="F9982" s="547">
        <v>0</v>
      </c>
      <c r="G9982" s="548">
        <v>0</v>
      </c>
      <c r="H9982" s="547">
        <v>0</v>
      </c>
      <c r="I9982" s="545" t="s">
        <v>12647</v>
      </c>
      <c r="J9982" s="545"/>
      <c r="K9982" s="545" t="s">
        <v>19382</v>
      </c>
      <c r="L9982" s="545" t="s">
        <v>13413</v>
      </c>
      <c r="M9982" s="548" t="s">
        <v>13758</v>
      </c>
      <c r="N9982" s="545" t="s">
        <v>13413</v>
      </c>
      <c r="O9982" s="545" t="s">
        <v>13413</v>
      </c>
      <c r="P9982" s="549">
        <v>7571</v>
      </c>
      <c r="Q9982" s="549">
        <v>1</v>
      </c>
      <c r="R9982" s="549">
        <v>26</v>
      </c>
      <c r="S9982" s="548"/>
      <c r="T9982" s="548"/>
      <c r="U9982" s="99"/>
    </row>
    <row r="9983" spans="1:21" ht="19.5" customHeight="1">
      <c r="A9983" s="545">
        <v>104852</v>
      </c>
      <c r="B9983" s="545" t="s">
        <v>9862</v>
      </c>
      <c r="C9983" s="545" t="s">
        <v>216</v>
      </c>
      <c r="D9983" s="546"/>
      <c r="E9983" s="171" t="str">
        <f t="shared" si="155"/>
        <v>1900</v>
      </c>
      <c r="F9983" s="547">
        <v>0</v>
      </c>
      <c r="G9983" s="548">
        <v>0</v>
      </c>
      <c r="H9983" s="547">
        <v>0</v>
      </c>
      <c r="I9983" s="545" t="s">
        <v>12647</v>
      </c>
      <c r="J9983" s="545"/>
      <c r="K9983" s="545" t="s">
        <v>19383</v>
      </c>
      <c r="L9983" s="545" t="s">
        <v>13413</v>
      </c>
      <c r="M9983" s="548" t="s">
        <v>13758</v>
      </c>
      <c r="N9983" s="545" t="s">
        <v>13413</v>
      </c>
      <c r="O9983" s="545" t="s">
        <v>13413</v>
      </c>
      <c r="P9983" s="549">
        <v>7572</v>
      </c>
      <c r="Q9983" s="549">
        <v>1</v>
      </c>
      <c r="R9983" s="549">
        <v>26</v>
      </c>
      <c r="S9983" s="548"/>
      <c r="T9983" s="548"/>
      <c r="U9983" s="99"/>
    </row>
    <row r="9984" spans="1:21" ht="19.5" customHeight="1">
      <c r="A9984" s="545">
        <v>104853</v>
      </c>
      <c r="B9984" s="545" t="s">
        <v>9861</v>
      </c>
      <c r="C9984" s="545" t="s">
        <v>216</v>
      </c>
      <c r="D9984" s="546"/>
      <c r="E9984" s="171" t="str">
        <f t="shared" si="155"/>
        <v>1900</v>
      </c>
      <c r="F9984" s="547">
        <v>0</v>
      </c>
      <c r="G9984" s="548">
        <v>0</v>
      </c>
      <c r="H9984" s="547">
        <v>0</v>
      </c>
      <c r="I9984" s="545" t="s">
        <v>12647</v>
      </c>
      <c r="J9984" s="545"/>
      <c r="K9984" s="545" t="s">
        <v>19384</v>
      </c>
      <c r="L9984" s="545" t="s">
        <v>13413</v>
      </c>
      <c r="M9984" s="548" t="s">
        <v>13758</v>
      </c>
      <c r="N9984" s="545" t="s">
        <v>13413</v>
      </c>
      <c r="O9984" s="545" t="s">
        <v>13413</v>
      </c>
      <c r="P9984" s="549">
        <v>7573</v>
      </c>
      <c r="Q9984" s="549">
        <v>1</v>
      </c>
      <c r="R9984" s="549">
        <v>26</v>
      </c>
      <c r="S9984" s="548"/>
      <c r="T9984" s="548"/>
      <c r="U9984" s="99"/>
    </row>
    <row r="9985" spans="1:21" ht="19.5" customHeight="1">
      <c r="A9985" s="545">
        <v>104854</v>
      </c>
      <c r="B9985" s="545" t="s">
        <v>9860</v>
      </c>
      <c r="C9985" s="545" t="s">
        <v>216</v>
      </c>
      <c r="D9985" s="546"/>
      <c r="E9985" s="171" t="str">
        <f t="shared" si="155"/>
        <v>1900</v>
      </c>
      <c r="F9985" s="547">
        <v>0</v>
      </c>
      <c r="G9985" s="548">
        <v>0</v>
      </c>
      <c r="H9985" s="547">
        <v>0</v>
      </c>
      <c r="I9985" s="545" t="s">
        <v>12647</v>
      </c>
      <c r="J9985" s="545"/>
      <c r="K9985" s="545" t="s">
        <v>19385</v>
      </c>
      <c r="L9985" s="545" t="s">
        <v>13413</v>
      </c>
      <c r="M9985" s="548" t="s">
        <v>13758</v>
      </c>
      <c r="N9985" s="545" t="s">
        <v>13413</v>
      </c>
      <c r="O9985" s="545" t="s">
        <v>13413</v>
      </c>
      <c r="P9985" s="549">
        <v>7574</v>
      </c>
      <c r="Q9985" s="549">
        <v>1</v>
      </c>
      <c r="R9985" s="549">
        <v>26</v>
      </c>
      <c r="S9985" s="548"/>
      <c r="T9985" s="548"/>
      <c r="U9985" s="99"/>
    </row>
    <row r="9986" spans="1:21" ht="19.5" customHeight="1">
      <c r="A9986" s="545">
        <v>104855</v>
      </c>
      <c r="B9986" s="545" t="s">
        <v>9859</v>
      </c>
      <c r="C9986" s="545" t="s">
        <v>216</v>
      </c>
      <c r="D9986" s="546"/>
      <c r="E9986" s="171" t="str">
        <f t="shared" si="155"/>
        <v>1900</v>
      </c>
      <c r="F9986" s="547">
        <v>0</v>
      </c>
      <c r="G9986" s="548">
        <v>0</v>
      </c>
      <c r="H9986" s="547">
        <v>0</v>
      </c>
      <c r="I9986" s="545" t="s">
        <v>12647</v>
      </c>
      <c r="J9986" s="545"/>
      <c r="K9986" s="545" t="s">
        <v>19386</v>
      </c>
      <c r="L9986" s="545" t="s">
        <v>13413</v>
      </c>
      <c r="M9986" s="548" t="s">
        <v>13758</v>
      </c>
      <c r="N9986" s="545" t="s">
        <v>13413</v>
      </c>
      <c r="O9986" s="545" t="s">
        <v>13413</v>
      </c>
      <c r="P9986" s="549">
        <v>7575</v>
      </c>
      <c r="Q9986" s="549">
        <v>1</v>
      </c>
      <c r="R9986" s="549">
        <v>26</v>
      </c>
      <c r="S9986" s="548"/>
      <c r="T9986" s="548"/>
      <c r="U9986" s="99"/>
    </row>
    <row r="9987" spans="1:21" ht="19.5" customHeight="1">
      <c r="A9987" s="545">
        <v>104856</v>
      </c>
      <c r="B9987" s="545" t="s">
        <v>9858</v>
      </c>
      <c r="C9987" s="545" t="s">
        <v>216</v>
      </c>
      <c r="D9987" s="546"/>
      <c r="E9987" s="171" t="str">
        <f t="shared" si="155"/>
        <v>1900</v>
      </c>
      <c r="F9987" s="547">
        <v>0</v>
      </c>
      <c r="G9987" s="548">
        <v>0</v>
      </c>
      <c r="H9987" s="547">
        <v>0</v>
      </c>
      <c r="I9987" s="545" t="s">
        <v>12725</v>
      </c>
      <c r="J9987" s="545"/>
      <c r="K9987" s="545" t="s">
        <v>13413</v>
      </c>
      <c r="L9987" s="545" t="s">
        <v>13413</v>
      </c>
      <c r="M9987" s="548" t="s">
        <v>13758</v>
      </c>
      <c r="N9987" s="545" t="s">
        <v>13413</v>
      </c>
      <c r="O9987" s="545" t="s">
        <v>13413</v>
      </c>
      <c r="P9987" s="549">
        <v>7576</v>
      </c>
      <c r="Q9987" s="549">
        <v>1</v>
      </c>
      <c r="R9987" s="549">
        <v>147</v>
      </c>
      <c r="S9987" s="548"/>
      <c r="T9987" s="548"/>
      <c r="U9987" s="99"/>
    </row>
    <row r="9988" spans="1:21" ht="19.5" customHeight="1">
      <c r="A9988" s="545">
        <v>104857</v>
      </c>
      <c r="B9988" s="545" t="s">
        <v>9857</v>
      </c>
      <c r="C9988" s="545" t="s">
        <v>216</v>
      </c>
      <c r="D9988" s="546"/>
      <c r="E9988" s="171" t="str">
        <f t="shared" ref="E9988:E10051" si="156">TEXT(D9988,"YYYY")</f>
        <v>1900</v>
      </c>
      <c r="F9988" s="547">
        <v>0</v>
      </c>
      <c r="G9988" s="548">
        <v>0</v>
      </c>
      <c r="H9988" s="547">
        <v>0</v>
      </c>
      <c r="I9988" s="545" t="s">
        <v>12676</v>
      </c>
      <c r="J9988" s="545"/>
      <c r="K9988" s="545" t="s">
        <v>13413</v>
      </c>
      <c r="L9988" s="545" t="s">
        <v>13413</v>
      </c>
      <c r="M9988" s="548" t="s">
        <v>13758</v>
      </c>
      <c r="N9988" s="545" t="s">
        <v>13413</v>
      </c>
      <c r="O9988" s="545" t="s">
        <v>13413</v>
      </c>
      <c r="P9988" s="549">
        <v>7577</v>
      </c>
      <c r="Q9988" s="549">
        <v>1</v>
      </c>
      <c r="R9988" s="549">
        <v>14</v>
      </c>
      <c r="S9988" s="548"/>
      <c r="T9988" s="548"/>
      <c r="U9988" s="99"/>
    </row>
    <row r="9989" spans="1:21" ht="19.5" customHeight="1">
      <c r="A9989" s="545">
        <v>104858</v>
      </c>
      <c r="B9989" s="545" t="s">
        <v>3562</v>
      </c>
      <c r="C9989" s="545" t="s">
        <v>221</v>
      </c>
      <c r="D9989" s="546">
        <v>44591</v>
      </c>
      <c r="E9989" s="171" t="str">
        <f t="shared" si="156"/>
        <v>2022</v>
      </c>
      <c r="F9989" s="547">
        <v>5710</v>
      </c>
      <c r="G9989" s="548">
        <v>0</v>
      </c>
      <c r="H9989" s="547">
        <v>5710</v>
      </c>
      <c r="I9989" s="545" t="s">
        <v>12738</v>
      </c>
      <c r="J9989" s="545" t="s">
        <v>13297</v>
      </c>
      <c r="K9989" s="545" t="s">
        <v>13413</v>
      </c>
      <c r="L9989" s="545" t="s">
        <v>13413</v>
      </c>
      <c r="M9989" s="548" t="s">
        <v>13758</v>
      </c>
      <c r="N9989" s="545" t="s">
        <v>13413</v>
      </c>
      <c r="O9989" s="545" t="s">
        <v>13413</v>
      </c>
      <c r="P9989" s="549">
        <v>7578</v>
      </c>
      <c r="Q9989" s="549">
        <v>1</v>
      </c>
      <c r="R9989" s="549">
        <v>32</v>
      </c>
      <c r="S9989" s="548">
        <v>2257</v>
      </c>
      <c r="T9989" s="548"/>
      <c r="U9989" s="99"/>
    </row>
    <row r="9990" spans="1:21" ht="19.5" customHeight="1">
      <c r="A9990" s="545">
        <v>104859</v>
      </c>
      <c r="B9990" s="545" t="s">
        <v>9856</v>
      </c>
      <c r="C9990" s="545" t="s">
        <v>216</v>
      </c>
      <c r="D9990" s="546"/>
      <c r="E9990" s="171" t="str">
        <f t="shared" si="156"/>
        <v>1900</v>
      </c>
      <c r="F9990" s="547">
        <v>0</v>
      </c>
      <c r="G9990" s="548">
        <v>0</v>
      </c>
      <c r="H9990" s="547">
        <v>0</v>
      </c>
      <c r="I9990" s="545" t="s">
        <v>12678</v>
      </c>
      <c r="J9990" s="545"/>
      <c r="K9990" s="545" t="s">
        <v>13413</v>
      </c>
      <c r="L9990" s="545" t="s">
        <v>13413</v>
      </c>
      <c r="M9990" s="548" t="s">
        <v>13758</v>
      </c>
      <c r="N9990" s="545" t="s">
        <v>13413</v>
      </c>
      <c r="O9990" s="545" t="s">
        <v>13413</v>
      </c>
      <c r="P9990" s="549">
        <v>7579</v>
      </c>
      <c r="Q9990" s="549">
        <v>1</v>
      </c>
      <c r="R9990" s="549">
        <v>23</v>
      </c>
      <c r="S9990" s="548"/>
      <c r="T9990" s="548"/>
      <c r="U9990" s="99"/>
    </row>
    <row r="9991" spans="1:21" ht="19.5" customHeight="1">
      <c r="A9991" s="545">
        <v>104860</v>
      </c>
      <c r="B9991" s="545" t="s">
        <v>9855</v>
      </c>
      <c r="C9991" s="545" t="s">
        <v>216</v>
      </c>
      <c r="D9991" s="546"/>
      <c r="E9991" s="171" t="str">
        <f t="shared" si="156"/>
        <v>1900</v>
      </c>
      <c r="F9991" s="547">
        <v>0</v>
      </c>
      <c r="G9991" s="548">
        <v>0</v>
      </c>
      <c r="H9991" s="547">
        <v>0</v>
      </c>
      <c r="I9991" s="545" t="s">
        <v>12678</v>
      </c>
      <c r="J9991" s="545"/>
      <c r="K9991" s="545" t="s">
        <v>13413</v>
      </c>
      <c r="L9991" s="545" t="s">
        <v>13413</v>
      </c>
      <c r="M9991" s="548" t="s">
        <v>13758</v>
      </c>
      <c r="N9991" s="545" t="s">
        <v>13413</v>
      </c>
      <c r="O9991" s="545" t="s">
        <v>13413</v>
      </c>
      <c r="P9991" s="549">
        <v>7580</v>
      </c>
      <c r="Q9991" s="549">
        <v>1</v>
      </c>
      <c r="R9991" s="549">
        <v>23</v>
      </c>
      <c r="S9991" s="548"/>
      <c r="T9991" s="548"/>
      <c r="U9991" s="99"/>
    </row>
    <row r="9992" spans="1:21" ht="19.5" customHeight="1">
      <c r="A9992" s="545">
        <v>104861</v>
      </c>
      <c r="B9992" s="545" t="s">
        <v>9854</v>
      </c>
      <c r="C9992" s="545" t="s">
        <v>216</v>
      </c>
      <c r="D9992" s="546"/>
      <c r="E9992" s="171" t="str">
        <f t="shared" si="156"/>
        <v>1900</v>
      </c>
      <c r="F9992" s="547">
        <v>0</v>
      </c>
      <c r="G9992" s="548">
        <v>0</v>
      </c>
      <c r="H9992" s="547">
        <v>0</v>
      </c>
      <c r="I9992" s="545" t="s">
        <v>12678</v>
      </c>
      <c r="J9992" s="545"/>
      <c r="K9992" s="545" t="s">
        <v>13413</v>
      </c>
      <c r="L9992" s="545" t="s">
        <v>13413</v>
      </c>
      <c r="M9992" s="548" t="s">
        <v>13758</v>
      </c>
      <c r="N9992" s="545" t="s">
        <v>13413</v>
      </c>
      <c r="O9992" s="545" t="s">
        <v>13413</v>
      </c>
      <c r="P9992" s="549">
        <v>7581</v>
      </c>
      <c r="Q9992" s="549">
        <v>1</v>
      </c>
      <c r="R9992" s="549">
        <v>23</v>
      </c>
      <c r="S9992" s="548"/>
      <c r="T9992" s="548"/>
      <c r="U9992" s="99"/>
    </row>
    <row r="9993" spans="1:21" ht="19.5" customHeight="1">
      <c r="A9993" s="545">
        <v>104862</v>
      </c>
      <c r="B9993" s="545" t="s">
        <v>9853</v>
      </c>
      <c r="C9993" s="545" t="s">
        <v>216</v>
      </c>
      <c r="D9993" s="546"/>
      <c r="E9993" s="171" t="str">
        <f t="shared" si="156"/>
        <v>1900</v>
      </c>
      <c r="F9993" s="547">
        <v>0</v>
      </c>
      <c r="G9993" s="548">
        <v>0</v>
      </c>
      <c r="H9993" s="547">
        <v>0</v>
      </c>
      <c r="I9993" s="545" t="s">
        <v>12678</v>
      </c>
      <c r="J9993" s="545"/>
      <c r="K9993" s="545" t="s">
        <v>13413</v>
      </c>
      <c r="L9993" s="545" t="s">
        <v>13413</v>
      </c>
      <c r="M9993" s="548" t="s">
        <v>13758</v>
      </c>
      <c r="N9993" s="545" t="s">
        <v>13413</v>
      </c>
      <c r="O9993" s="545" t="s">
        <v>13413</v>
      </c>
      <c r="P9993" s="549">
        <v>7582</v>
      </c>
      <c r="Q9993" s="549">
        <v>1</v>
      </c>
      <c r="R9993" s="549">
        <v>23</v>
      </c>
      <c r="S9993" s="548"/>
      <c r="T9993" s="548"/>
      <c r="U9993" s="99"/>
    </row>
    <row r="9994" spans="1:21" ht="19.5" customHeight="1">
      <c r="A9994" s="545">
        <v>104864</v>
      </c>
      <c r="B9994" s="545" t="s">
        <v>1618</v>
      </c>
      <c r="C9994" s="545" t="s">
        <v>1619</v>
      </c>
      <c r="D9994" s="546"/>
      <c r="E9994" s="171" t="str">
        <f t="shared" si="156"/>
        <v>1900</v>
      </c>
      <c r="F9994" s="547">
        <v>0</v>
      </c>
      <c r="G9994" s="548">
        <v>0</v>
      </c>
      <c r="H9994" s="547">
        <v>0</v>
      </c>
      <c r="I9994" s="545" t="s">
        <v>12709</v>
      </c>
      <c r="J9994" s="545"/>
      <c r="K9994" s="545" t="s">
        <v>13413</v>
      </c>
      <c r="L9994" s="545" t="s">
        <v>13413</v>
      </c>
      <c r="M9994" s="548" t="s">
        <v>13758</v>
      </c>
      <c r="N9994" s="545" t="s">
        <v>13413</v>
      </c>
      <c r="O9994" s="545" t="s">
        <v>13413</v>
      </c>
      <c r="P9994" s="549">
        <v>7583</v>
      </c>
      <c r="Q9994" s="549">
        <v>1</v>
      </c>
      <c r="R9994" s="549">
        <v>124</v>
      </c>
      <c r="S9994" s="548"/>
      <c r="T9994" s="548"/>
      <c r="U9994" s="99"/>
    </row>
    <row r="9995" spans="1:21" ht="19.5" customHeight="1">
      <c r="A9995" s="545">
        <v>104865</v>
      </c>
      <c r="B9995" s="545" t="s">
        <v>3962</v>
      </c>
      <c r="C9995" s="545" t="s">
        <v>216</v>
      </c>
      <c r="D9995" s="546"/>
      <c r="E9995" s="171" t="str">
        <f t="shared" si="156"/>
        <v>1900</v>
      </c>
      <c r="F9995" s="547">
        <v>0</v>
      </c>
      <c r="G9995" s="548">
        <v>0</v>
      </c>
      <c r="H9995" s="547">
        <v>0</v>
      </c>
      <c r="I9995" s="545" t="s">
        <v>12763</v>
      </c>
      <c r="J9995" s="545"/>
      <c r="K9995" s="545" t="s">
        <v>13413</v>
      </c>
      <c r="L9995" s="545" t="s">
        <v>13413</v>
      </c>
      <c r="M9995" s="548" t="s">
        <v>13758</v>
      </c>
      <c r="N9995" s="545" t="s">
        <v>13413</v>
      </c>
      <c r="O9995" s="545" t="s">
        <v>13413</v>
      </c>
      <c r="P9995" s="549">
        <v>7584</v>
      </c>
      <c r="Q9995" s="549">
        <v>1</v>
      </c>
      <c r="R9995" s="549">
        <v>39</v>
      </c>
      <c r="S9995" s="548"/>
      <c r="T9995" s="548"/>
      <c r="U9995" s="99"/>
    </row>
    <row r="9996" spans="1:21" ht="19.5" customHeight="1">
      <c r="A9996" s="545">
        <v>104866</v>
      </c>
      <c r="B9996" s="545" t="s">
        <v>3961</v>
      </c>
      <c r="C9996" s="545" t="s">
        <v>216</v>
      </c>
      <c r="D9996" s="546"/>
      <c r="E9996" s="171" t="str">
        <f t="shared" si="156"/>
        <v>1900</v>
      </c>
      <c r="F9996" s="547">
        <v>0</v>
      </c>
      <c r="G9996" s="548">
        <v>0</v>
      </c>
      <c r="H9996" s="547">
        <v>0</v>
      </c>
      <c r="I9996" s="545" t="s">
        <v>12763</v>
      </c>
      <c r="J9996" s="545"/>
      <c r="K9996" s="545" t="s">
        <v>13413</v>
      </c>
      <c r="L9996" s="545" t="s">
        <v>13413</v>
      </c>
      <c r="M9996" s="548" t="s">
        <v>13758</v>
      </c>
      <c r="N9996" s="545" t="s">
        <v>13413</v>
      </c>
      <c r="O9996" s="545" t="s">
        <v>13413</v>
      </c>
      <c r="P9996" s="549">
        <v>7585</v>
      </c>
      <c r="Q9996" s="549">
        <v>1</v>
      </c>
      <c r="R9996" s="549">
        <v>39</v>
      </c>
      <c r="S9996" s="548"/>
      <c r="T9996" s="548"/>
      <c r="U9996" s="99"/>
    </row>
    <row r="9997" spans="1:21" ht="19.5" customHeight="1">
      <c r="A9997" s="545">
        <v>104867</v>
      </c>
      <c r="B9997" s="545" t="s">
        <v>9852</v>
      </c>
      <c r="C9997" s="545" t="s">
        <v>216</v>
      </c>
      <c r="D9997" s="546"/>
      <c r="E9997" s="171" t="str">
        <f t="shared" si="156"/>
        <v>1900</v>
      </c>
      <c r="F9997" s="547">
        <v>0</v>
      </c>
      <c r="G9997" s="548">
        <v>0</v>
      </c>
      <c r="H9997" s="547">
        <v>0</v>
      </c>
      <c r="I9997" s="545" t="s">
        <v>12650</v>
      </c>
      <c r="J9997" s="545"/>
      <c r="K9997" s="545" t="s">
        <v>19387</v>
      </c>
      <c r="L9997" s="545" t="s">
        <v>13413</v>
      </c>
      <c r="M9997" s="548" t="s">
        <v>13758</v>
      </c>
      <c r="N9997" s="545" t="s">
        <v>13413</v>
      </c>
      <c r="O9997" s="545" t="s">
        <v>13413</v>
      </c>
      <c r="P9997" s="549">
        <v>7586</v>
      </c>
      <c r="Q9997" s="549">
        <v>1</v>
      </c>
      <c r="R9997" s="549">
        <v>127</v>
      </c>
      <c r="S9997" s="548"/>
      <c r="T9997" s="548"/>
      <c r="U9997" s="99"/>
    </row>
    <row r="9998" spans="1:21" ht="19.5" customHeight="1">
      <c r="A9998" s="545">
        <v>104868</v>
      </c>
      <c r="B9998" s="545" t="s">
        <v>9851</v>
      </c>
      <c r="C9998" s="545" t="s">
        <v>209</v>
      </c>
      <c r="D9998" s="546"/>
      <c r="E9998" s="171" t="str">
        <f t="shared" si="156"/>
        <v>1900</v>
      </c>
      <c r="F9998" s="547">
        <v>0</v>
      </c>
      <c r="G9998" s="548">
        <v>0</v>
      </c>
      <c r="H9998" s="547">
        <v>0</v>
      </c>
      <c r="I9998" s="545" t="s">
        <v>12675</v>
      </c>
      <c r="J9998" s="545"/>
      <c r="K9998" s="545" t="s">
        <v>13413</v>
      </c>
      <c r="L9998" s="545" t="s">
        <v>13413</v>
      </c>
      <c r="M9998" s="548" t="s">
        <v>13758</v>
      </c>
      <c r="N9998" s="545" t="s">
        <v>13413</v>
      </c>
      <c r="O9998" s="545" t="s">
        <v>13413</v>
      </c>
      <c r="P9998" s="549">
        <v>7587</v>
      </c>
      <c r="Q9998" s="549">
        <v>1</v>
      </c>
      <c r="R9998" s="549">
        <v>141</v>
      </c>
      <c r="S9998" s="548"/>
      <c r="T9998" s="548"/>
      <c r="U9998" s="99"/>
    </row>
    <row r="9999" spans="1:21" ht="19.5" customHeight="1">
      <c r="A9999" s="545">
        <v>104869</v>
      </c>
      <c r="B9999" s="545" t="s">
        <v>1272</v>
      </c>
      <c r="C9999" s="545" t="s">
        <v>216</v>
      </c>
      <c r="D9999" s="546"/>
      <c r="E9999" s="171" t="str">
        <f t="shared" si="156"/>
        <v>1900</v>
      </c>
      <c r="F9999" s="547">
        <v>0</v>
      </c>
      <c r="G9999" s="548">
        <v>0</v>
      </c>
      <c r="H9999" s="547">
        <v>0</v>
      </c>
      <c r="I9999" s="545" t="s">
        <v>12659</v>
      </c>
      <c r="J9999" s="545"/>
      <c r="K9999" s="545" t="s">
        <v>13413</v>
      </c>
      <c r="L9999" s="545" t="s">
        <v>13413</v>
      </c>
      <c r="M9999" s="548" t="s">
        <v>13758</v>
      </c>
      <c r="N9999" s="545" t="s">
        <v>13413</v>
      </c>
      <c r="O9999" s="545" t="s">
        <v>13413</v>
      </c>
      <c r="P9999" s="549">
        <v>7588</v>
      </c>
      <c r="Q9999" s="549">
        <v>1</v>
      </c>
      <c r="R9999" s="549">
        <v>116</v>
      </c>
      <c r="S9999" s="548"/>
      <c r="T9999" s="548"/>
      <c r="U9999" s="99"/>
    </row>
    <row r="10000" spans="1:21" ht="19.5" customHeight="1">
      <c r="A10000" s="545">
        <v>104870</v>
      </c>
      <c r="B10000" s="545" t="s">
        <v>1672</v>
      </c>
      <c r="C10000" s="545" t="s">
        <v>786</v>
      </c>
      <c r="D10000" s="546"/>
      <c r="E10000" s="171" t="str">
        <f t="shared" si="156"/>
        <v>1900</v>
      </c>
      <c r="F10000" s="547">
        <v>0</v>
      </c>
      <c r="G10000" s="548">
        <v>0</v>
      </c>
      <c r="H10000" s="547">
        <v>0</v>
      </c>
      <c r="I10000" s="545" t="s">
        <v>12708</v>
      </c>
      <c r="J10000" s="545"/>
      <c r="K10000" s="545" t="s">
        <v>13413</v>
      </c>
      <c r="L10000" s="545" t="s">
        <v>13413</v>
      </c>
      <c r="M10000" s="548" t="s">
        <v>13758</v>
      </c>
      <c r="N10000" s="545" t="s">
        <v>13413</v>
      </c>
      <c r="O10000" s="545" t="s">
        <v>13413</v>
      </c>
      <c r="P10000" s="549">
        <v>7589</v>
      </c>
      <c r="Q10000" s="549">
        <v>1</v>
      </c>
      <c r="R10000" s="549">
        <v>121</v>
      </c>
      <c r="S10000" s="548"/>
      <c r="T10000" s="548"/>
      <c r="U10000" s="99"/>
    </row>
    <row r="10001" spans="1:21" ht="19.5" customHeight="1">
      <c r="A10001" s="545">
        <v>104871</v>
      </c>
      <c r="B10001" s="545" t="s">
        <v>6189</v>
      </c>
      <c r="C10001" s="545" t="s">
        <v>216</v>
      </c>
      <c r="D10001" s="546">
        <v>46052</v>
      </c>
      <c r="E10001" s="171" t="str">
        <f t="shared" si="156"/>
        <v>2026</v>
      </c>
      <c r="F10001" s="547">
        <v>171691</v>
      </c>
      <c r="G10001" s="548">
        <v>0.19</v>
      </c>
      <c r="H10001" s="547">
        <v>144278.15</v>
      </c>
      <c r="I10001" s="545" t="s">
        <v>12697</v>
      </c>
      <c r="J10001" s="545" t="s">
        <v>13307</v>
      </c>
      <c r="K10001" s="545" t="s">
        <v>19388</v>
      </c>
      <c r="L10001" s="545" t="s">
        <v>13413</v>
      </c>
      <c r="M10001" s="548" t="s">
        <v>13758</v>
      </c>
      <c r="N10001" s="545" t="s">
        <v>13413</v>
      </c>
      <c r="O10001" s="545" t="s">
        <v>13413</v>
      </c>
      <c r="P10001" s="549">
        <v>7590</v>
      </c>
      <c r="Q10001" s="549">
        <v>1</v>
      </c>
      <c r="R10001" s="549">
        <v>138</v>
      </c>
      <c r="S10001" s="548">
        <v>2228</v>
      </c>
      <c r="T10001" s="548"/>
      <c r="U10001" s="99"/>
    </row>
    <row r="10002" spans="1:21" ht="19.5" customHeight="1">
      <c r="A10002" s="545">
        <v>104872</v>
      </c>
      <c r="B10002" s="545" t="s">
        <v>9850</v>
      </c>
      <c r="C10002" s="545" t="s">
        <v>209</v>
      </c>
      <c r="D10002" s="546"/>
      <c r="E10002" s="171" t="str">
        <f t="shared" si="156"/>
        <v>1900</v>
      </c>
      <c r="F10002" s="547">
        <v>0</v>
      </c>
      <c r="G10002" s="548">
        <v>0</v>
      </c>
      <c r="H10002" s="547">
        <v>0</v>
      </c>
      <c r="I10002" s="545" t="s">
        <v>12725</v>
      </c>
      <c r="J10002" s="545"/>
      <c r="K10002" s="545" t="s">
        <v>19389</v>
      </c>
      <c r="L10002" s="545" t="s">
        <v>13413</v>
      </c>
      <c r="M10002" s="548" t="s">
        <v>13758</v>
      </c>
      <c r="N10002" s="545" t="s">
        <v>13413</v>
      </c>
      <c r="O10002" s="545" t="s">
        <v>13413</v>
      </c>
      <c r="P10002" s="549">
        <v>7591</v>
      </c>
      <c r="Q10002" s="549">
        <v>1</v>
      </c>
      <c r="R10002" s="549">
        <v>147</v>
      </c>
      <c r="S10002" s="548"/>
      <c r="T10002" s="548"/>
      <c r="U10002" s="99"/>
    </row>
    <row r="10003" spans="1:21" ht="19.5" customHeight="1">
      <c r="A10003" s="545">
        <v>104874</v>
      </c>
      <c r="B10003" s="545" t="s">
        <v>2947</v>
      </c>
      <c r="C10003" s="545" t="s">
        <v>786</v>
      </c>
      <c r="D10003" s="546">
        <v>44588</v>
      </c>
      <c r="E10003" s="171" t="str">
        <f t="shared" si="156"/>
        <v>2022</v>
      </c>
      <c r="F10003" s="547">
        <v>79109</v>
      </c>
      <c r="G10003" s="548">
        <v>0.19</v>
      </c>
      <c r="H10003" s="547">
        <v>66478.149999999994</v>
      </c>
      <c r="I10003" s="545" t="s">
        <v>12731</v>
      </c>
      <c r="J10003" s="545" t="s">
        <v>13297</v>
      </c>
      <c r="K10003" s="545" t="s">
        <v>13413</v>
      </c>
      <c r="L10003" s="545" t="s">
        <v>13413</v>
      </c>
      <c r="M10003" s="548" t="s">
        <v>13758</v>
      </c>
      <c r="N10003" s="545" t="s">
        <v>13413</v>
      </c>
      <c r="O10003" s="545" t="s">
        <v>13413</v>
      </c>
      <c r="P10003" s="549">
        <v>7593</v>
      </c>
      <c r="Q10003" s="549">
        <v>1</v>
      </c>
      <c r="R10003" s="549">
        <v>151</v>
      </c>
      <c r="S10003" s="548">
        <v>2257</v>
      </c>
      <c r="T10003" s="548"/>
      <c r="U10003" s="99"/>
    </row>
    <row r="10004" spans="1:21" ht="19.5" customHeight="1">
      <c r="A10004" s="545">
        <v>104876</v>
      </c>
      <c r="B10004" s="545" t="s">
        <v>1838</v>
      </c>
      <c r="C10004" s="545" t="s">
        <v>216</v>
      </c>
      <c r="D10004" s="546"/>
      <c r="E10004" s="171" t="str">
        <f t="shared" si="156"/>
        <v>1900</v>
      </c>
      <c r="F10004" s="547">
        <v>0</v>
      </c>
      <c r="G10004" s="548">
        <v>0</v>
      </c>
      <c r="H10004" s="547">
        <v>0</v>
      </c>
      <c r="I10004" s="545" t="s">
        <v>12686</v>
      </c>
      <c r="J10004" s="545"/>
      <c r="K10004" s="545" t="s">
        <v>13413</v>
      </c>
      <c r="L10004" s="545" t="s">
        <v>13413</v>
      </c>
      <c r="M10004" s="548" t="s">
        <v>13758</v>
      </c>
      <c r="N10004" s="545" t="s">
        <v>13413</v>
      </c>
      <c r="O10004" s="545" t="s">
        <v>13413</v>
      </c>
      <c r="P10004" s="549">
        <v>7594</v>
      </c>
      <c r="Q10004" s="549">
        <v>1</v>
      </c>
      <c r="R10004" s="549">
        <v>131</v>
      </c>
      <c r="S10004" s="548"/>
      <c r="T10004" s="548"/>
      <c r="U10004" s="99"/>
    </row>
    <row r="10005" spans="1:21" ht="19.5" customHeight="1">
      <c r="A10005" s="545">
        <v>104877</v>
      </c>
      <c r="B10005" s="545" t="s">
        <v>9849</v>
      </c>
      <c r="C10005" s="545" t="s">
        <v>216</v>
      </c>
      <c r="D10005" s="546"/>
      <c r="E10005" s="171" t="str">
        <f t="shared" si="156"/>
        <v>1900</v>
      </c>
      <c r="F10005" s="547">
        <v>0</v>
      </c>
      <c r="G10005" s="548">
        <v>0</v>
      </c>
      <c r="H10005" s="547">
        <v>0</v>
      </c>
      <c r="I10005" s="545" t="s">
        <v>12743</v>
      </c>
      <c r="J10005" s="545"/>
      <c r="K10005" s="545" t="s">
        <v>19390</v>
      </c>
      <c r="L10005" s="545" t="s">
        <v>13413</v>
      </c>
      <c r="M10005" s="548" t="s">
        <v>13758</v>
      </c>
      <c r="N10005" s="545" t="s">
        <v>13413</v>
      </c>
      <c r="O10005" s="545" t="s">
        <v>13413</v>
      </c>
      <c r="P10005" s="549">
        <v>7595</v>
      </c>
      <c r="Q10005" s="549">
        <v>1</v>
      </c>
      <c r="R10005" s="549">
        <v>66</v>
      </c>
      <c r="S10005" s="548"/>
      <c r="T10005" s="548"/>
      <c r="U10005" s="99"/>
    </row>
    <row r="10006" spans="1:21" ht="19.5" customHeight="1">
      <c r="A10006" s="545">
        <v>104878</v>
      </c>
      <c r="B10006" s="545" t="s">
        <v>3900</v>
      </c>
      <c r="C10006" s="545" t="s">
        <v>221</v>
      </c>
      <c r="D10006" s="546">
        <v>43843</v>
      </c>
      <c r="E10006" s="171" t="str">
        <f t="shared" si="156"/>
        <v>2020</v>
      </c>
      <c r="F10006" s="547">
        <v>15284</v>
      </c>
      <c r="G10006" s="548">
        <v>0.19</v>
      </c>
      <c r="H10006" s="547">
        <v>12843.7</v>
      </c>
      <c r="I10006" s="545" t="s">
        <v>12722</v>
      </c>
      <c r="J10006" s="545" t="s">
        <v>13297</v>
      </c>
      <c r="K10006" s="545" t="s">
        <v>19391</v>
      </c>
      <c r="L10006" s="545" t="s">
        <v>13413</v>
      </c>
      <c r="M10006" s="548" t="s">
        <v>13758</v>
      </c>
      <c r="N10006" s="545" t="s">
        <v>13413</v>
      </c>
      <c r="O10006" s="545" t="s">
        <v>13413</v>
      </c>
      <c r="P10006" s="549">
        <v>7596</v>
      </c>
      <c r="Q10006" s="549">
        <v>1</v>
      </c>
      <c r="R10006" s="549">
        <v>36</v>
      </c>
      <c r="S10006" s="548">
        <v>2257</v>
      </c>
      <c r="T10006" s="548"/>
      <c r="U10006" s="99"/>
    </row>
    <row r="10007" spans="1:21" ht="19.5" customHeight="1">
      <c r="A10007" s="545">
        <v>104879</v>
      </c>
      <c r="B10007" s="545" t="s">
        <v>9848</v>
      </c>
      <c r="C10007" s="545" t="s">
        <v>216</v>
      </c>
      <c r="D10007" s="546"/>
      <c r="E10007" s="171" t="str">
        <f t="shared" si="156"/>
        <v>1900</v>
      </c>
      <c r="F10007" s="547">
        <v>0</v>
      </c>
      <c r="G10007" s="548">
        <v>0</v>
      </c>
      <c r="H10007" s="547">
        <v>0</v>
      </c>
      <c r="I10007" s="545" t="s">
        <v>12642</v>
      </c>
      <c r="J10007" s="545"/>
      <c r="K10007" s="545" t="s">
        <v>19392</v>
      </c>
      <c r="L10007" s="545" t="s">
        <v>13413</v>
      </c>
      <c r="M10007" s="548" t="s">
        <v>13758</v>
      </c>
      <c r="N10007" s="545" t="s">
        <v>13413</v>
      </c>
      <c r="O10007" s="545" t="s">
        <v>13413</v>
      </c>
      <c r="P10007" s="549">
        <v>7597</v>
      </c>
      <c r="Q10007" s="549">
        <v>1</v>
      </c>
      <c r="R10007" s="549">
        <v>135</v>
      </c>
      <c r="S10007" s="548"/>
      <c r="T10007" s="548"/>
      <c r="U10007" s="99"/>
    </row>
    <row r="10008" spans="1:21" ht="19.5" customHeight="1">
      <c r="A10008" s="545">
        <v>104880</v>
      </c>
      <c r="B10008" s="545" t="s">
        <v>9847</v>
      </c>
      <c r="C10008" s="545" t="s">
        <v>209</v>
      </c>
      <c r="D10008" s="546"/>
      <c r="E10008" s="171" t="str">
        <f t="shared" si="156"/>
        <v>1900</v>
      </c>
      <c r="F10008" s="547">
        <v>0</v>
      </c>
      <c r="G10008" s="548">
        <v>0</v>
      </c>
      <c r="H10008" s="547">
        <v>0</v>
      </c>
      <c r="I10008" s="545" t="s">
        <v>12719</v>
      </c>
      <c r="J10008" s="545"/>
      <c r="K10008" s="545" t="s">
        <v>13413</v>
      </c>
      <c r="L10008" s="545" t="s">
        <v>13413</v>
      </c>
      <c r="M10008" s="548" t="s">
        <v>13758</v>
      </c>
      <c r="N10008" s="545" t="s">
        <v>13413</v>
      </c>
      <c r="O10008" s="545" t="s">
        <v>13413</v>
      </c>
      <c r="P10008" s="549">
        <v>7598</v>
      </c>
      <c r="Q10008" s="549">
        <v>1</v>
      </c>
      <c r="R10008" s="549">
        <v>157</v>
      </c>
      <c r="S10008" s="548"/>
      <c r="T10008" s="548"/>
      <c r="U10008" s="99"/>
    </row>
    <row r="10009" spans="1:21" ht="19.5" customHeight="1">
      <c r="A10009" s="545">
        <v>104881</v>
      </c>
      <c r="B10009" s="545" t="s">
        <v>789</v>
      </c>
      <c r="C10009" s="545" t="s">
        <v>311</v>
      </c>
      <c r="D10009" s="546"/>
      <c r="E10009" s="171" t="str">
        <f t="shared" si="156"/>
        <v>1900</v>
      </c>
      <c r="F10009" s="547">
        <v>0</v>
      </c>
      <c r="G10009" s="548">
        <v>0</v>
      </c>
      <c r="H10009" s="547">
        <v>0</v>
      </c>
      <c r="I10009" s="545" t="s">
        <v>12688</v>
      </c>
      <c r="J10009" s="545"/>
      <c r="K10009" s="545" t="s">
        <v>13413</v>
      </c>
      <c r="L10009" s="545" t="s">
        <v>13413</v>
      </c>
      <c r="M10009" s="548" t="s">
        <v>13758</v>
      </c>
      <c r="N10009" s="545" t="s">
        <v>13413</v>
      </c>
      <c r="O10009" s="545" t="s">
        <v>13413</v>
      </c>
      <c r="P10009" s="549">
        <v>7599</v>
      </c>
      <c r="Q10009" s="549">
        <v>1</v>
      </c>
      <c r="R10009" s="549">
        <v>92</v>
      </c>
      <c r="S10009" s="548"/>
      <c r="T10009" s="548"/>
      <c r="U10009" s="99"/>
    </row>
    <row r="10010" spans="1:21" ht="19.5" customHeight="1">
      <c r="A10010" s="545">
        <v>104882</v>
      </c>
      <c r="B10010" s="545" t="s">
        <v>9846</v>
      </c>
      <c r="C10010" s="545" t="s">
        <v>209</v>
      </c>
      <c r="D10010" s="546"/>
      <c r="E10010" s="171" t="str">
        <f t="shared" si="156"/>
        <v>1900</v>
      </c>
      <c r="F10010" s="547">
        <v>0</v>
      </c>
      <c r="G10010" s="548">
        <v>0</v>
      </c>
      <c r="H10010" s="547">
        <v>0</v>
      </c>
      <c r="I10010" s="545" t="s">
        <v>12697</v>
      </c>
      <c r="J10010" s="545"/>
      <c r="K10010" s="545" t="s">
        <v>19393</v>
      </c>
      <c r="L10010" s="545" t="s">
        <v>13413</v>
      </c>
      <c r="M10010" s="548" t="s">
        <v>13758</v>
      </c>
      <c r="N10010" s="545" t="s">
        <v>13413</v>
      </c>
      <c r="O10010" s="545" t="s">
        <v>13413</v>
      </c>
      <c r="P10010" s="549">
        <v>7600</v>
      </c>
      <c r="Q10010" s="549">
        <v>1</v>
      </c>
      <c r="R10010" s="549">
        <v>138</v>
      </c>
      <c r="S10010" s="548"/>
      <c r="T10010" s="548"/>
      <c r="U10010" s="99"/>
    </row>
    <row r="10011" spans="1:21" ht="19.5" customHeight="1">
      <c r="A10011" s="545">
        <v>104883</v>
      </c>
      <c r="B10011" s="545" t="s">
        <v>9845</v>
      </c>
      <c r="C10011" s="545" t="s">
        <v>209</v>
      </c>
      <c r="D10011" s="546"/>
      <c r="E10011" s="171" t="str">
        <f t="shared" si="156"/>
        <v>1900</v>
      </c>
      <c r="F10011" s="547">
        <v>0</v>
      </c>
      <c r="G10011" s="548">
        <v>0</v>
      </c>
      <c r="H10011" s="547">
        <v>0</v>
      </c>
      <c r="I10011" s="545" t="s">
        <v>12697</v>
      </c>
      <c r="J10011" s="545"/>
      <c r="K10011" s="545" t="s">
        <v>19393</v>
      </c>
      <c r="L10011" s="545" t="s">
        <v>13413</v>
      </c>
      <c r="M10011" s="548" t="s">
        <v>13758</v>
      </c>
      <c r="N10011" s="545" t="s">
        <v>13413</v>
      </c>
      <c r="O10011" s="545" t="s">
        <v>13413</v>
      </c>
      <c r="P10011" s="549">
        <v>7601</v>
      </c>
      <c r="Q10011" s="549">
        <v>1</v>
      </c>
      <c r="R10011" s="549">
        <v>138</v>
      </c>
      <c r="S10011" s="548"/>
      <c r="T10011" s="548"/>
      <c r="U10011" s="99"/>
    </row>
    <row r="10012" spans="1:21" ht="19.5" customHeight="1">
      <c r="A10012" s="545">
        <v>104884</v>
      </c>
      <c r="B10012" s="545" t="s">
        <v>9844</v>
      </c>
      <c r="C10012" s="545" t="s">
        <v>209</v>
      </c>
      <c r="D10012" s="546"/>
      <c r="E10012" s="171" t="str">
        <f t="shared" si="156"/>
        <v>1900</v>
      </c>
      <c r="F10012" s="547">
        <v>0</v>
      </c>
      <c r="G10012" s="548">
        <v>0</v>
      </c>
      <c r="H10012" s="547">
        <v>0</v>
      </c>
      <c r="I10012" s="545" t="s">
        <v>12732</v>
      </c>
      <c r="J10012" s="545"/>
      <c r="K10012" s="545" t="s">
        <v>19394</v>
      </c>
      <c r="L10012" s="545" t="s">
        <v>13413</v>
      </c>
      <c r="M10012" s="548" t="s">
        <v>13758</v>
      </c>
      <c r="N10012" s="545" t="s">
        <v>13413</v>
      </c>
      <c r="O10012" s="545" t="s">
        <v>13413</v>
      </c>
      <c r="P10012" s="549">
        <v>7602</v>
      </c>
      <c r="Q10012" s="549">
        <v>1</v>
      </c>
      <c r="R10012" s="549">
        <v>122</v>
      </c>
      <c r="S10012" s="548"/>
      <c r="T10012" s="548"/>
      <c r="U10012" s="99"/>
    </row>
    <row r="10013" spans="1:21" ht="19.5" customHeight="1">
      <c r="A10013" s="545">
        <v>104885</v>
      </c>
      <c r="B10013" s="545" t="s">
        <v>3521</v>
      </c>
      <c r="C10013" s="545" t="s">
        <v>216</v>
      </c>
      <c r="D10013" s="546"/>
      <c r="E10013" s="171" t="str">
        <f t="shared" si="156"/>
        <v>1900</v>
      </c>
      <c r="F10013" s="547">
        <v>0</v>
      </c>
      <c r="G10013" s="548">
        <v>0</v>
      </c>
      <c r="H10013" s="547">
        <v>0</v>
      </c>
      <c r="I10013" s="545" t="s">
        <v>12647</v>
      </c>
      <c r="J10013" s="545"/>
      <c r="K10013" s="545" t="s">
        <v>13413</v>
      </c>
      <c r="L10013" s="545" t="s">
        <v>13413</v>
      </c>
      <c r="M10013" s="548" t="s">
        <v>13758</v>
      </c>
      <c r="N10013" s="545" t="s">
        <v>13413</v>
      </c>
      <c r="O10013" s="545" t="s">
        <v>13413</v>
      </c>
      <c r="P10013" s="549">
        <v>7603</v>
      </c>
      <c r="Q10013" s="549">
        <v>1</v>
      </c>
      <c r="R10013" s="549">
        <v>26</v>
      </c>
      <c r="S10013" s="548"/>
      <c r="T10013" s="548"/>
      <c r="U10013" s="99"/>
    </row>
    <row r="10014" spans="1:21" ht="19.5" customHeight="1">
      <c r="A10014" s="545">
        <v>104886</v>
      </c>
      <c r="B10014" s="545" t="s">
        <v>1232</v>
      </c>
      <c r="C10014" s="545" t="s">
        <v>216</v>
      </c>
      <c r="D10014" s="546">
        <v>45708</v>
      </c>
      <c r="E10014" s="171" t="str">
        <f t="shared" si="156"/>
        <v>2025</v>
      </c>
      <c r="F10014" s="547">
        <v>6865.32</v>
      </c>
      <c r="G10014" s="548">
        <v>0.19</v>
      </c>
      <c r="H10014" s="547">
        <v>5769.18</v>
      </c>
      <c r="I10014" s="545" t="s">
        <v>12659</v>
      </c>
      <c r="J10014" s="545" t="s">
        <v>13307</v>
      </c>
      <c r="K10014" s="545" t="s">
        <v>13413</v>
      </c>
      <c r="L10014" s="545" t="s">
        <v>13413</v>
      </c>
      <c r="M10014" s="548" t="s">
        <v>13758</v>
      </c>
      <c r="N10014" s="545" t="s">
        <v>13413</v>
      </c>
      <c r="O10014" s="545" t="s">
        <v>13413</v>
      </c>
      <c r="P10014" s="549">
        <v>7604</v>
      </c>
      <c r="Q10014" s="549">
        <v>1</v>
      </c>
      <c r="R10014" s="549">
        <v>116</v>
      </c>
      <c r="S10014" s="548">
        <v>2228</v>
      </c>
      <c r="T10014" s="548"/>
      <c r="U10014" s="99"/>
    </row>
    <row r="10015" spans="1:21" ht="19.5" customHeight="1">
      <c r="A10015" s="545">
        <v>104887</v>
      </c>
      <c r="B10015" s="545" t="s">
        <v>6953</v>
      </c>
      <c r="C10015" s="545" t="s">
        <v>209</v>
      </c>
      <c r="D10015" s="546">
        <v>46052</v>
      </c>
      <c r="E10015" s="171" t="str">
        <f t="shared" si="156"/>
        <v>2026</v>
      </c>
      <c r="F10015" s="547">
        <v>9869</v>
      </c>
      <c r="G10015" s="548">
        <v>0.19</v>
      </c>
      <c r="H10015" s="547">
        <v>8293.2800000000007</v>
      </c>
      <c r="I10015" s="545" t="s">
        <v>12697</v>
      </c>
      <c r="J10015" s="545" t="s">
        <v>13307</v>
      </c>
      <c r="K10015" s="545" t="s">
        <v>19395</v>
      </c>
      <c r="L10015" s="545" t="s">
        <v>13413</v>
      </c>
      <c r="M10015" s="548" t="s">
        <v>13758</v>
      </c>
      <c r="N10015" s="545" t="s">
        <v>13413</v>
      </c>
      <c r="O10015" s="545" t="s">
        <v>13413</v>
      </c>
      <c r="P10015" s="549">
        <v>7605</v>
      </c>
      <c r="Q10015" s="549">
        <v>1</v>
      </c>
      <c r="R10015" s="549">
        <v>138</v>
      </c>
      <c r="S10015" s="548">
        <v>2228</v>
      </c>
      <c r="T10015" s="548"/>
      <c r="U10015" s="99"/>
    </row>
    <row r="10016" spans="1:21" ht="19.5" customHeight="1">
      <c r="A10016" s="545">
        <v>104888</v>
      </c>
      <c r="B10016" s="545" t="s">
        <v>13678</v>
      </c>
      <c r="C10016" s="545" t="s">
        <v>786</v>
      </c>
      <c r="D10016" s="546">
        <v>46052</v>
      </c>
      <c r="E10016" s="171" t="str">
        <f t="shared" si="156"/>
        <v>2026</v>
      </c>
      <c r="F10016" s="547">
        <v>21478</v>
      </c>
      <c r="G10016" s="548">
        <v>0.19</v>
      </c>
      <c r="H10016" s="547">
        <v>18048.740000000002</v>
      </c>
      <c r="I10016" s="545" t="s">
        <v>12730</v>
      </c>
      <c r="J10016" s="545" t="s">
        <v>13307</v>
      </c>
      <c r="K10016" s="545" t="s">
        <v>13413</v>
      </c>
      <c r="L10016" s="545" t="s">
        <v>13413</v>
      </c>
      <c r="M10016" s="548" t="s">
        <v>13758</v>
      </c>
      <c r="N10016" s="545" t="s">
        <v>13413</v>
      </c>
      <c r="O10016" s="545" t="s">
        <v>13413</v>
      </c>
      <c r="P10016" s="549">
        <v>7606</v>
      </c>
      <c r="Q10016" s="549">
        <v>1</v>
      </c>
      <c r="R10016" s="549">
        <v>150</v>
      </c>
      <c r="S10016" s="548">
        <v>2228</v>
      </c>
      <c r="T10016" s="548"/>
      <c r="U10016" s="99"/>
    </row>
    <row r="10017" spans="1:21" ht="19.5" customHeight="1">
      <c r="A10017" s="545">
        <v>104889</v>
      </c>
      <c r="B10017" s="545" t="s">
        <v>6188</v>
      </c>
      <c r="C10017" s="545" t="s">
        <v>209</v>
      </c>
      <c r="D10017" s="546">
        <v>46052</v>
      </c>
      <c r="E10017" s="171" t="str">
        <f t="shared" si="156"/>
        <v>2026</v>
      </c>
      <c r="F10017" s="547">
        <v>54072</v>
      </c>
      <c r="G10017" s="548">
        <v>0.19</v>
      </c>
      <c r="H10017" s="547">
        <v>45438.66</v>
      </c>
      <c r="I10017" s="545" t="s">
        <v>12642</v>
      </c>
      <c r="J10017" s="545" t="s">
        <v>13307</v>
      </c>
      <c r="K10017" s="545" t="s">
        <v>13413</v>
      </c>
      <c r="L10017" s="545" t="s">
        <v>13413</v>
      </c>
      <c r="M10017" s="548" t="s">
        <v>13758</v>
      </c>
      <c r="N10017" s="545" t="s">
        <v>13413</v>
      </c>
      <c r="O10017" s="545" t="s">
        <v>13413</v>
      </c>
      <c r="P10017" s="549">
        <v>7607</v>
      </c>
      <c r="Q10017" s="549">
        <v>1</v>
      </c>
      <c r="R10017" s="549">
        <v>135</v>
      </c>
      <c r="S10017" s="548">
        <v>2228</v>
      </c>
      <c r="T10017" s="548"/>
      <c r="U10017" s="99"/>
    </row>
    <row r="10018" spans="1:21" ht="19.5" customHeight="1">
      <c r="A10018" s="545">
        <v>104890</v>
      </c>
      <c r="B10018" s="545" t="s">
        <v>9843</v>
      </c>
      <c r="C10018" s="545" t="s">
        <v>209</v>
      </c>
      <c r="D10018" s="546"/>
      <c r="E10018" s="171" t="str">
        <f t="shared" si="156"/>
        <v>1900</v>
      </c>
      <c r="F10018" s="547">
        <v>0</v>
      </c>
      <c r="G10018" s="548">
        <v>0</v>
      </c>
      <c r="H10018" s="547">
        <v>0</v>
      </c>
      <c r="I10018" s="545" t="s">
        <v>12642</v>
      </c>
      <c r="J10018" s="545"/>
      <c r="K10018" s="545" t="s">
        <v>13413</v>
      </c>
      <c r="L10018" s="545" t="s">
        <v>13413</v>
      </c>
      <c r="M10018" s="548" t="s">
        <v>13758</v>
      </c>
      <c r="N10018" s="545" t="s">
        <v>13413</v>
      </c>
      <c r="O10018" s="545" t="s">
        <v>13413</v>
      </c>
      <c r="P10018" s="549">
        <v>7608</v>
      </c>
      <c r="Q10018" s="549">
        <v>1</v>
      </c>
      <c r="R10018" s="549">
        <v>135</v>
      </c>
      <c r="S10018" s="548"/>
      <c r="T10018" s="548"/>
      <c r="U10018" s="99"/>
    </row>
    <row r="10019" spans="1:21" ht="19.5" customHeight="1">
      <c r="A10019" s="545">
        <v>104891</v>
      </c>
      <c r="B10019" s="545" t="s">
        <v>6187</v>
      </c>
      <c r="C10019" s="545" t="s">
        <v>209</v>
      </c>
      <c r="D10019" s="546">
        <v>46052</v>
      </c>
      <c r="E10019" s="171" t="str">
        <f t="shared" si="156"/>
        <v>2026</v>
      </c>
      <c r="F10019" s="547">
        <v>136825</v>
      </c>
      <c r="G10019" s="548">
        <v>0.19</v>
      </c>
      <c r="H10019" s="547">
        <v>114978.99</v>
      </c>
      <c r="I10019" s="545" t="s">
        <v>12642</v>
      </c>
      <c r="J10019" s="545" t="s">
        <v>13307</v>
      </c>
      <c r="K10019" s="545" t="s">
        <v>13413</v>
      </c>
      <c r="L10019" s="545" t="s">
        <v>13413</v>
      </c>
      <c r="M10019" s="548" t="s">
        <v>13758</v>
      </c>
      <c r="N10019" s="545" t="s">
        <v>13413</v>
      </c>
      <c r="O10019" s="545" t="s">
        <v>13413</v>
      </c>
      <c r="P10019" s="549">
        <v>7609</v>
      </c>
      <c r="Q10019" s="549">
        <v>1</v>
      </c>
      <c r="R10019" s="549">
        <v>135</v>
      </c>
      <c r="S10019" s="548">
        <v>2228</v>
      </c>
      <c r="T10019" s="548"/>
      <c r="U10019" s="99"/>
    </row>
    <row r="10020" spans="1:21" ht="19.5" customHeight="1">
      <c r="A10020" s="545">
        <v>104892</v>
      </c>
      <c r="B10020" s="545" t="s">
        <v>9842</v>
      </c>
      <c r="C10020" s="545" t="s">
        <v>209</v>
      </c>
      <c r="D10020" s="546"/>
      <c r="E10020" s="171" t="str">
        <f t="shared" si="156"/>
        <v>1900</v>
      </c>
      <c r="F10020" s="547">
        <v>0</v>
      </c>
      <c r="G10020" s="548">
        <v>0</v>
      </c>
      <c r="H10020" s="547">
        <v>0</v>
      </c>
      <c r="I10020" s="545" t="s">
        <v>12642</v>
      </c>
      <c r="J10020" s="545"/>
      <c r="K10020" s="545" t="s">
        <v>13413</v>
      </c>
      <c r="L10020" s="545" t="s">
        <v>13413</v>
      </c>
      <c r="M10020" s="548" t="s">
        <v>13758</v>
      </c>
      <c r="N10020" s="545" t="s">
        <v>13413</v>
      </c>
      <c r="O10020" s="545" t="s">
        <v>13413</v>
      </c>
      <c r="P10020" s="549">
        <v>7610</v>
      </c>
      <c r="Q10020" s="549">
        <v>1</v>
      </c>
      <c r="R10020" s="549">
        <v>135</v>
      </c>
      <c r="S10020" s="548"/>
      <c r="T10020" s="548"/>
      <c r="U10020" s="99"/>
    </row>
    <row r="10021" spans="1:21" ht="19.5" customHeight="1">
      <c r="A10021" s="545">
        <v>104893</v>
      </c>
      <c r="B10021" s="545" t="s">
        <v>9841</v>
      </c>
      <c r="C10021" s="545" t="s">
        <v>209</v>
      </c>
      <c r="D10021" s="546"/>
      <c r="E10021" s="171" t="str">
        <f t="shared" si="156"/>
        <v>1900</v>
      </c>
      <c r="F10021" s="547">
        <v>0</v>
      </c>
      <c r="G10021" s="548">
        <v>0</v>
      </c>
      <c r="H10021" s="547">
        <v>0</v>
      </c>
      <c r="I10021" s="545" t="s">
        <v>12642</v>
      </c>
      <c r="J10021" s="545"/>
      <c r="K10021" s="545" t="s">
        <v>13413</v>
      </c>
      <c r="L10021" s="545" t="s">
        <v>13413</v>
      </c>
      <c r="M10021" s="548" t="s">
        <v>13758</v>
      </c>
      <c r="N10021" s="545" t="s">
        <v>13413</v>
      </c>
      <c r="O10021" s="545" t="s">
        <v>13413</v>
      </c>
      <c r="P10021" s="549">
        <v>7611</v>
      </c>
      <c r="Q10021" s="549">
        <v>1</v>
      </c>
      <c r="R10021" s="549">
        <v>135</v>
      </c>
      <c r="S10021" s="548"/>
      <c r="T10021" s="548"/>
      <c r="U10021" s="99"/>
    </row>
    <row r="10022" spans="1:21" ht="19.5" customHeight="1">
      <c r="A10022" s="545">
        <v>104894</v>
      </c>
      <c r="B10022" s="545" t="s">
        <v>9840</v>
      </c>
      <c r="C10022" s="545" t="s">
        <v>209</v>
      </c>
      <c r="D10022" s="546"/>
      <c r="E10022" s="171" t="str">
        <f t="shared" si="156"/>
        <v>1900</v>
      </c>
      <c r="F10022" s="547">
        <v>0</v>
      </c>
      <c r="G10022" s="548">
        <v>0</v>
      </c>
      <c r="H10022" s="547">
        <v>0</v>
      </c>
      <c r="I10022" s="545" t="s">
        <v>12642</v>
      </c>
      <c r="J10022" s="545"/>
      <c r="K10022" s="545" t="s">
        <v>13413</v>
      </c>
      <c r="L10022" s="545" t="s">
        <v>13413</v>
      </c>
      <c r="M10022" s="548" t="s">
        <v>13758</v>
      </c>
      <c r="N10022" s="545" t="s">
        <v>13413</v>
      </c>
      <c r="O10022" s="545" t="s">
        <v>13413</v>
      </c>
      <c r="P10022" s="549">
        <v>7612</v>
      </c>
      <c r="Q10022" s="549">
        <v>1</v>
      </c>
      <c r="R10022" s="549">
        <v>135</v>
      </c>
      <c r="S10022" s="548"/>
      <c r="T10022" s="548"/>
      <c r="U10022" s="99"/>
    </row>
    <row r="10023" spans="1:21" ht="19.5" customHeight="1">
      <c r="A10023" s="545">
        <v>104895</v>
      </c>
      <c r="B10023" s="545" t="s">
        <v>7766</v>
      </c>
      <c r="C10023" s="545" t="s">
        <v>209</v>
      </c>
      <c r="D10023" s="546">
        <v>46052</v>
      </c>
      <c r="E10023" s="171" t="str">
        <f t="shared" si="156"/>
        <v>2026</v>
      </c>
      <c r="F10023" s="547">
        <v>93106</v>
      </c>
      <c r="G10023" s="548">
        <v>0.19</v>
      </c>
      <c r="H10023" s="547">
        <v>78240.34</v>
      </c>
      <c r="I10023" s="545" t="s">
        <v>12642</v>
      </c>
      <c r="J10023" s="545" t="s">
        <v>13307</v>
      </c>
      <c r="K10023" s="545" t="s">
        <v>13413</v>
      </c>
      <c r="L10023" s="545" t="s">
        <v>13413</v>
      </c>
      <c r="M10023" s="548" t="s">
        <v>13758</v>
      </c>
      <c r="N10023" s="545" t="s">
        <v>13413</v>
      </c>
      <c r="O10023" s="545" t="s">
        <v>13413</v>
      </c>
      <c r="P10023" s="549">
        <v>7613</v>
      </c>
      <c r="Q10023" s="549">
        <v>1</v>
      </c>
      <c r="R10023" s="549">
        <v>135</v>
      </c>
      <c r="S10023" s="548">
        <v>2228</v>
      </c>
      <c r="T10023" s="548"/>
      <c r="U10023" s="99"/>
    </row>
    <row r="10024" spans="1:21" ht="19.5" customHeight="1">
      <c r="A10024" s="545">
        <v>104896</v>
      </c>
      <c r="B10024" s="545" t="s">
        <v>8270</v>
      </c>
      <c r="C10024" s="545" t="s">
        <v>209</v>
      </c>
      <c r="D10024" s="546">
        <v>43528</v>
      </c>
      <c r="E10024" s="171" t="str">
        <f t="shared" si="156"/>
        <v>2019</v>
      </c>
      <c r="F10024" s="547">
        <v>62708</v>
      </c>
      <c r="G10024" s="548">
        <v>0.19</v>
      </c>
      <c r="H10024" s="547">
        <v>52695.8</v>
      </c>
      <c r="I10024" s="545" t="s">
        <v>12642</v>
      </c>
      <c r="J10024" s="545" t="s">
        <v>13298</v>
      </c>
      <c r="K10024" s="545" t="s">
        <v>13413</v>
      </c>
      <c r="L10024" s="545" t="s">
        <v>13413</v>
      </c>
      <c r="M10024" s="548" t="s">
        <v>13758</v>
      </c>
      <c r="N10024" s="545" t="s">
        <v>13413</v>
      </c>
      <c r="O10024" s="545" t="s">
        <v>13413</v>
      </c>
      <c r="P10024" s="549">
        <v>7614</v>
      </c>
      <c r="Q10024" s="549">
        <v>1</v>
      </c>
      <c r="R10024" s="549">
        <v>135</v>
      </c>
      <c r="S10024" s="548">
        <v>1012</v>
      </c>
      <c r="T10024" s="548"/>
      <c r="U10024" s="99"/>
    </row>
    <row r="10025" spans="1:21" ht="19.5" customHeight="1">
      <c r="A10025" s="545">
        <v>104897</v>
      </c>
      <c r="B10025" s="545" t="s">
        <v>6849</v>
      </c>
      <c r="C10025" s="545" t="s">
        <v>209</v>
      </c>
      <c r="D10025" s="546">
        <v>44593</v>
      </c>
      <c r="E10025" s="171" t="str">
        <f t="shared" si="156"/>
        <v>2022</v>
      </c>
      <c r="F10025" s="547">
        <v>24750</v>
      </c>
      <c r="G10025" s="548">
        <v>0.19</v>
      </c>
      <c r="H10025" s="547">
        <v>20798.32</v>
      </c>
      <c r="I10025" s="545" t="s">
        <v>12642</v>
      </c>
      <c r="J10025" s="545" t="s">
        <v>13296</v>
      </c>
      <c r="K10025" s="545" t="s">
        <v>13413</v>
      </c>
      <c r="L10025" s="545" t="s">
        <v>13413</v>
      </c>
      <c r="M10025" s="548" t="s">
        <v>13758</v>
      </c>
      <c r="N10025" s="545" t="s">
        <v>13413</v>
      </c>
      <c r="O10025" s="545" t="s">
        <v>13413</v>
      </c>
      <c r="P10025" s="549">
        <v>7615</v>
      </c>
      <c r="Q10025" s="549">
        <v>1</v>
      </c>
      <c r="R10025" s="549">
        <v>135</v>
      </c>
      <c r="S10025" s="548">
        <v>2218</v>
      </c>
      <c r="T10025" s="548"/>
      <c r="U10025" s="99"/>
    </row>
    <row r="10026" spans="1:21" ht="19.5" customHeight="1">
      <c r="A10026" s="545">
        <v>104898</v>
      </c>
      <c r="B10026" s="545" t="s">
        <v>3836</v>
      </c>
      <c r="C10026" s="545" t="s">
        <v>216</v>
      </c>
      <c r="D10026" s="546">
        <v>46064</v>
      </c>
      <c r="E10026" s="171" t="str">
        <f t="shared" si="156"/>
        <v>2026</v>
      </c>
      <c r="F10026" s="547">
        <v>60000</v>
      </c>
      <c r="G10026" s="548">
        <v>0</v>
      </c>
      <c r="H10026" s="547">
        <v>60000</v>
      </c>
      <c r="I10026" s="545" t="s">
        <v>12766</v>
      </c>
      <c r="J10026" s="545" t="s">
        <v>13296</v>
      </c>
      <c r="K10026" s="545" t="s">
        <v>13413</v>
      </c>
      <c r="L10026" s="545" t="s">
        <v>13413</v>
      </c>
      <c r="M10026" s="548" t="s">
        <v>13758</v>
      </c>
      <c r="N10026" s="545" t="s">
        <v>13413</v>
      </c>
      <c r="O10026" s="545" t="s">
        <v>13413</v>
      </c>
      <c r="P10026" s="549">
        <v>7616</v>
      </c>
      <c r="Q10026" s="549">
        <v>1</v>
      </c>
      <c r="R10026" s="549">
        <v>172</v>
      </c>
      <c r="S10026" s="548">
        <v>2218</v>
      </c>
      <c r="T10026" s="548"/>
      <c r="U10026" s="99"/>
    </row>
    <row r="10027" spans="1:21" ht="19.5" customHeight="1">
      <c r="A10027" s="545">
        <v>104899</v>
      </c>
      <c r="B10027" s="545" t="s">
        <v>3848</v>
      </c>
      <c r="C10027" s="545" t="s">
        <v>216</v>
      </c>
      <c r="D10027" s="546">
        <v>46073</v>
      </c>
      <c r="E10027" s="171" t="str">
        <f t="shared" si="156"/>
        <v>2026</v>
      </c>
      <c r="F10027" s="547">
        <v>32714</v>
      </c>
      <c r="G10027" s="548">
        <v>0</v>
      </c>
      <c r="H10027" s="547">
        <v>32714</v>
      </c>
      <c r="I10027" s="545" t="s">
        <v>12766</v>
      </c>
      <c r="J10027" s="545" t="s">
        <v>13298</v>
      </c>
      <c r="K10027" s="545" t="s">
        <v>13413</v>
      </c>
      <c r="L10027" s="545" t="s">
        <v>13413</v>
      </c>
      <c r="M10027" s="548" t="s">
        <v>13758</v>
      </c>
      <c r="N10027" s="545" t="s">
        <v>13413</v>
      </c>
      <c r="O10027" s="545" t="s">
        <v>13413</v>
      </c>
      <c r="P10027" s="549">
        <v>7617</v>
      </c>
      <c r="Q10027" s="549">
        <v>1</v>
      </c>
      <c r="R10027" s="549">
        <v>172</v>
      </c>
      <c r="S10027" s="548">
        <v>1012</v>
      </c>
      <c r="T10027" s="548"/>
      <c r="U10027" s="99"/>
    </row>
    <row r="10028" spans="1:21" ht="19.5" customHeight="1">
      <c r="A10028" s="545">
        <v>104900</v>
      </c>
      <c r="B10028" s="545" t="s">
        <v>9839</v>
      </c>
      <c r="C10028" s="545" t="s">
        <v>216</v>
      </c>
      <c r="D10028" s="546"/>
      <c r="E10028" s="171" t="str">
        <f t="shared" si="156"/>
        <v>1900</v>
      </c>
      <c r="F10028" s="547">
        <v>0</v>
      </c>
      <c r="G10028" s="548">
        <v>0</v>
      </c>
      <c r="H10028" s="547">
        <v>0</v>
      </c>
      <c r="I10028" s="545" t="s">
        <v>12719</v>
      </c>
      <c r="J10028" s="545"/>
      <c r="K10028" s="545" t="s">
        <v>13413</v>
      </c>
      <c r="L10028" s="545" t="s">
        <v>13807</v>
      </c>
      <c r="M10028" s="548" t="s">
        <v>13758</v>
      </c>
      <c r="N10028" s="545" t="s">
        <v>13413</v>
      </c>
      <c r="O10028" s="545" t="s">
        <v>14914</v>
      </c>
      <c r="P10028" s="549">
        <v>7618</v>
      </c>
      <c r="Q10028" s="549">
        <v>1</v>
      </c>
      <c r="R10028" s="549">
        <v>157</v>
      </c>
      <c r="S10028" s="548"/>
      <c r="T10028" s="548"/>
      <c r="U10028" s="99"/>
    </row>
    <row r="10029" spans="1:21" ht="19.5" customHeight="1">
      <c r="A10029" s="545">
        <v>104901</v>
      </c>
      <c r="B10029" s="545" t="s">
        <v>3405</v>
      </c>
      <c r="C10029" s="545" t="s">
        <v>209</v>
      </c>
      <c r="D10029" s="546"/>
      <c r="E10029" s="171" t="str">
        <f t="shared" si="156"/>
        <v>1900</v>
      </c>
      <c r="F10029" s="547">
        <v>0</v>
      </c>
      <c r="G10029" s="548">
        <v>0</v>
      </c>
      <c r="H10029" s="547">
        <v>0</v>
      </c>
      <c r="I10029" s="545" t="s">
        <v>12647</v>
      </c>
      <c r="J10029" s="545"/>
      <c r="K10029" s="545" t="s">
        <v>13413</v>
      </c>
      <c r="L10029" s="545" t="s">
        <v>13413</v>
      </c>
      <c r="M10029" s="548" t="s">
        <v>13758</v>
      </c>
      <c r="N10029" s="545" t="s">
        <v>13413</v>
      </c>
      <c r="O10029" s="545" t="s">
        <v>13413</v>
      </c>
      <c r="P10029" s="549">
        <v>7619</v>
      </c>
      <c r="Q10029" s="549">
        <v>1</v>
      </c>
      <c r="R10029" s="549">
        <v>26</v>
      </c>
      <c r="S10029" s="548"/>
      <c r="T10029" s="548"/>
      <c r="U10029" s="99"/>
    </row>
    <row r="10030" spans="1:21" ht="19.5" customHeight="1">
      <c r="A10030" s="545">
        <v>104902</v>
      </c>
      <c r="B10030" s="545" t="s">
        <v>6589</v>
      </c>
      <c r="C10030" s="545" t="s">
        <v>216</v>
      </c>
      <c r="D10030" s="546">
        <v>45708</v>
      </c>
      <c r="E10030" s="171" t="str">
        <f t="shared" si="156"/>
        <v>2025</v>
      </c>
      <c r="F10030" s="547">
        <v>783067.19</v>
      </c>
      <c r="G10030" s="548">
        <v>0.19</v>
      </c>
      <c r="H10030" s="547">
        <v>658039.65</v>
      </c>
      <c r="I10030" s="545" t="s">
        <v>12704</v>
      </c>
      <c r="J10030" s="545" t="s">
        <v>13307</v>
      </c>
      <c r="K10030" s="545" t="s">
        <v>13413</v>
      </c>
      <c r="L10030" s="545" t="s">
        <v>13413</v>
      </c>
      <c r="M10030" s="548" t="s">
        <v>13758</v>
      </c>
      <c r="N10030" s="545" t="s">
        <v>13413</v>
      </c>
      <c r="O10030" s="545" t="s">
        <v>13413</v>
      </c>
      <c r="P10030" s="549">
        <v>7620</v>
      </c>
      <c r="Q10030" s="549">
        <v>1</v>
      </c>
      <c r="R10030" s="549">
        <v>118</v>
      </c>
      <c r="S10030" s="548">
        <v>2228</v>
      </c>
      <c r="T10030" s="548"/>
      <c r="U10030" s="99"/>
    </row>
    <row r="10031" spans="1:21" ht="19.5" customHeight="1">
      <c r="A10031" s="545">
        <v>104903</v>
      </c>
      <c r="B10031" s="545" t="s">
        <v>9838</v>
      </c>
      <c r="C10031" s="545" t="s">
        <v>216</v>
      </c>
      <c r="D10031" s="546">
        <v>45708</v>
      </c>
      <c r="E10031" s="171" t="str">
        <f t="shared" si="156"/>
        <v>2025</v>
      </c>
      <c r="F10031" s="547">
        <v>33357.769999999997</v>
      </c>
      <c r="G10031" s="548">
        <v>0.19</v>
      </c>
      <c r="H10031" s="547">
        <v>28031.74</v>
      </c>
      <c r="I10031" s="545" t="s">
        <v>12703</v>
      </c>
      <c r="J10031" s="545" t="s">
        <v>13307</v>
      </c>
      <c r="K10031" s="545" t="s">
        <v>13413</v>
      </c>
      <c r="L10031" s="545" t="s">
        <v>13413</v>
      </c>
      <c r="M10031" s="548" t="s">
        <v>13758</v>
      </c>
      <c r="N10031" s="545" t="s">
        <v>13413</v>
      </c>
      <c r="O10031" s="545" t="s">
        <v>13413</v>
      </c>
      <c r="P10031" s="549">
        <v>7621</v>
      </c>
      <c r="Q10031" s="549">
        <v>1</v>
      </c>
      <c r="R10031" s="549">
        <v>120</v>
      </c>
      <c r="S10031" s="548">
        <v>2228</v>
      </c>
      <c r="T10031" s="548"/>
      <c r="U10031" s="99"/>
    </row>
    <row r="10032" spans="1:21" ht="19.5" customHeight="1">
      <c r="A10032" s="545">
        <v>104904</v>
      </c>
      <c r="B10032" s="545" t="s">
        <v>9837</v>
      </c>
      <c r="C10032" s="545" t="s">
        <v>216</v>
      </c>
      <c r="D10032" s="546">
        <v>46052</v>
      </c>
      <c r="E10032" s="171" t="str">
        <f t="shared" si="156"/>
        <v>2026</v>
      </c>
      <c r="F10032" s="547">
        <v>175452</v>
      </c>
      <c r="G10032" s="548">
        <v>0.19</v>
      </c>
      <c r="H10032" s="547">
        <v>147438.66</v>
      </c>
      <c r="I10032" s="545" t="s">
        <v>12703</v>
      </c>
      <c r="J10032" s="545" t="s">
        <v>13307</v>
      </c>
      <c r="K10032" s="545" t="s">
        <v>19396</v>
      </c>
      <c r="L10032" s="545" t="s">
        <v>13413</v>
      </c>
      <c r="M10032" s="548" t="s">
        <v>13758</v>
      </c>
      <c r="N10032" s="545" t="s">
        <v>13413</v>
      </c>
      <c r="O10032" s="545" t="s">
        <v>13413</v>
      </c>
      <c r="P10032" s="549">
        <v>7622</v>
      </c>
      <c r="Q10032" s="549">
        <v>1</v>
      </c>
      <c r="R10032" s="549">
        <v>120</v>
      </c>
      <c r="S10032" s="548">
        <v>2228</v>
      </c>
      <c r="T10032" s="548"/>
      <c r="U10032" s="99"/>
    </row>
    <row r="10033" spans="1:21" ht="19.5" customHeight="1">
      <c r="A10033" s="545">
        <v>104905</v>
      </c>
      <c r="B10033" s="545" t="s">
        <v>9836</v>
      </c>
      <c r="C10033" s="545" t="s">
        <v>216</v>
      </c>
      <c r="D10033" s="546">
        <v>46052</v>
      </c>
      <c r="E10033" s="171" t="str">
        <f t="shared" si="156"/>
        <v>2026</v>
      </c>
      <c r="F10033" s="547">
        <v>56898</v>
      </c>
      <c r="G10033" s="548">
        <v>0.19</v>
      </c>
      <c r="H10033" s="547">
        <v>47813.45</v>
      </c>
      <c r="I10033" s="545" t="s">
        <v>12703</v>
      </c>
      <c r="J10033" s="545" t="s">
        <v>13307</v>
      </c>
      <c r="K10033" s="545" t="s">
        <v>13413</v>
      </c>
      <c r="L10033" s="545" t="s">
        <v>13413</v>
      </c>
      <c r="M10033" s="548" t="s">
        <v>13758</v>
      </c>
      <c r="N10033" s="545" t="s">
        <v>13413</v>
      </c>
      <c r="O10033" s="545" t="s">
        <v>13413</v>
      </c>
      <c r="P10033" s="549">
        <v>7623</v>
      </c>
      <c r="Q10033" s="549">
        <v>1</v>
      </c>
      <c r="R10033" s="549">
        <v>120</v>
      </c>
      <c r="S10033" s="548">
        <v>2228</v>
      </c>
      <c r="T10033" s="548"/>
      <c r="U10033" s="99"/>
    </row>
    <row r="10034" spans="1:21" ht="19.5" customHeight="1">
      <c r="A10034" s="545">
        <v>104906</v>
      </c>
      <c r="B10034" s="545" t="s">
        <v>1490</v>
      </c>
      <c r="C10034" s="545" t="s">
        <v>216</v>
      </c>
      <c r="D10034" s="546">
        <v>46052</v>
      </c>
      <c r="E10034" s="171" t="str">
        <f t="shared" si="156"/>
        <v>2026</v>
      </c>
      <c r="F10034" s="547">
        <v>24031</v>
      </c>
      <c r="G10034" s="548">
        <v>0.19</v>
      </c>
      <c r="H10034" s="547">
        <v>20194.12</v>
      </c>
      <c r="I10034" s="545" t="s">
        <v>12703</v>
      </c>
      <c r="J10034" s="545" t="s">
        <v>13307</v>
      </c>
      <c r="K10034" s="545" t="s">
        <v>13413</v>
      </c>
      <c r="L10034" s="545" t="s">
        <v>13413</v>
      </c>
      <c r="M10034" s="548" t="s">
        <v>13758</v>
      </c>
      <c r="N10034" s="545" t="s">
        <v>13413</v>
      </c>
      <c r="O10034" s="545" t="s">
        <v>13413</v>
      </c>
      <c r="P10034" s="549">
        <v>7624</v>
      </c>
      <c r="Q10034" s="549">
        <v>1</v>
      </c>
      <c r="R10034" s="549">
        <v>120</v>
      </c>
      <c r="S10034" s="548">
        <v>2228</v>
      </c>
      <c r="T10034" s="548"/>
      <c r="U10034" s="99"/>
    </row>
    <row r="10035" spans="1:21" ht="19.5" customHeight="1">
      <c r="A10035" s="545">
        <v>104907</v>
      </c>
      <c r="B10035" s="545" t="s">
        <v>1491</v>
      </c>
      <c r="C10035" s="545" t="s">
        <v>216</v>
      </c>
      <c r="D10035" s="546">
        <v>46052</v>
      </c>
      <c r="E10035" s="171" t="str">
        <f t="shared" si="156"/>
        <v>2026</v>
      </c>
      <c r="F10035" s="547">
        <v>23263</v>
      </c>
      <c r="G10035" s="548">
        <v>0.19</v>
      </c>
      <c r="H10035" s="547">
        <v>19548.740000000002</v>
      </c>
      <c r="I10035" s="545" t="s">
        <v>12703</v>
      </c>
      <c r="J10035" s="545" t="s">
        <v>13307</v>
      </c>
      <c r="K10035" s="545" t="s">
        <v>13413</v>
      </c>
      <c r="L10035" s="545" t="s">
        <v>13413</v>
      </c>
      <c r="M10035" s="548" t="s">
        <v>13758</v>
      </c>
      <c r="N10035" s="545" t="s">
        <v>13413</v>
      </c>
      <c r="O10035" s="545" t="s">
        <v>13413</v>
      </c>
      <c r="P10035" s="549">
        <v>7625</v>
      </c>
      <c r="Q10035" s="549">
        <v>1</v>
      </c>
      <c r="R10035" s="549">
        <v>120</v>
      </c>
      <c r="S10035" s="548">
        <v>2228</v>
      </c>
      <c r="T10035" s="548"/>
      <c r="U10035" s="99"/>
    </row>
    <row r="10036" spans="1:21" ht="19.5" customHeight="1">
      <c r="A10036" s="545">
        <v>104908</v>
      </c>
      <c r="B10036" s="545" t="s">
        <v>9835</v>
      </c>
      <c r="C10036" s="545" t="s">
        <v>216</v>
      </c>
      <c r="D10036" s="546">
        <v>45708</v>
      </c>
      <c r="E10036" s="171" t="str">
        <f t="shared" si="156"/>
        <v>2025</v>
      </c>
      <c r="F10036" s="547">
        <v>17506.21</v>
      </c>
      <c r="G10036" s="548">
        <v>0.19</v>
      </c>
      <c r="H10036" s="547">
        <v>14711.1</v>
      </c>
      <c r="I10036" s="545" t="s">
        <v>12703</v>
      </c>
      <c r="J10036" s="545" t="s">
        <v>13307</v>
      </c>
      <c r="K10036" s="545" t="s">
        <v>13413</v>
      </c>
      <c r="L10036" s="545" t="s">
        <v>13413</v>
      </c>
      <c r="M10036" s="548" t="s">
        <v>13758</v>
      </c>
      <c r="N10036" s="545" t="s">
        <v>13413</v>
      </c>
      <c r="O10036" s="545" t="s">
        <v>13413</v>
      </c>
      <c r="P10036" s="549">
        <v>7626</v>
      </c>
      <c r="Q10036" s="549">
        <v>1</v>
      </c>
      <c r="R10036" s="549">
        <v>120</v>
      </c>
      <c r="S10036" s="548">
        <v>2228</v>
      </c>
      <c r="T10036" s="548"/>
      <c r="U10036" s="99"/>
    </row>
    <row r="10037" spans="1:21" ht="19.5" customHeight="1">
      <c r="A10037" s="545">
        <v>104909</v>
      </c>
      <c r="B10037" s="545" t="s">
        <v>1492</v>
      </c>
      <c r="C10037" s="545" t="s">
        <v>216</v>
      </c>
      <c r="D10037" s="546">
        <v>45708</v>
      </c>
      <c r="E10037" s="171" t="str">
        <f t="shared" si="156"/>
        <v>2025</v>
      </c>
      <c r="F10037" s="547">
        <v>17732.46</v>
      </c>
      <c r="G10037" s="548">
        <v>0.19</v>
      </c>
      <c r="H10037" s="547">
        <v>14901.22</v>
      </c>
      <c r="I10037" s="545" t="s">
        <v>12703</v>
      </c>
      <c r="J10037" s="545" t="s">
        <v>13307</v>
      </c>
      <c r="K10037" s="545" t="s">
        <v>13413</v>
      </c>
      <c r="L10037" s="545" t="s">
        <v>13413</v>
      </c>
      <c r="M10037" s="548" t="s">
        <v>13758</v>
      </c>
      <c r="N10037" s="545" t="s">
        <v>13413</v>
      </c>
      <c r="O10037" s="545" t="s">
        <v>13413</v>
      </c>
      <c r="P10037" s="549">
        <v>7627</v>
      </c>
      <c r="Q10037" s="549">
        <v>1</v>
      </c>
      <c r="R10037" s="549">
        <v>120</v>
      </c>
      <c r="S10037" s="548">
        <v>2228</v>
      </c>
      <c r="T10037" s="548"/>
      <c r="U10037" s="99"/>
    </row>
    <row r="10038" spans="1:21" ht="19.5" customHeight="1">
      <c r="A10038" s="545">
        <v>104910</v>
      </c>
      <c r="B10038" s="545" t="s">
        <v>8400</v>
      </c>
      <c r="C10038" s="545" t="s">
        <v>786</v>
      </c>
      <c r="D10038" s="546">
        <v>46052</v>
      </c>
      <c r="E10038" s="171" t="str">
        <f t="shared" si="156"/>
        <v>2026</v>
      </c>
      <c r="F10038" s="547">
        <v>140710</v>
      </c>
      <c r="G10038" s="548">
        <v>0.19</v>
      </c>
      <c r="H10038" s="547">
        <v>118243.7</v>
      </c>
      <c r="I10038" s="545" t="s">
        <v>12730</v>
      </c>
      <c r="J10038" s="545" t="s">
        <v>13307</v>
      </c>
      <c r="K10038" s="545" t="s">
        <v>19397</v>
      </c>
      <c r="L10038" s="545" t="s">
        <v>13413</v>
      </c>
      <c r="M10038" s="548" t="s">
        <v>13758</v>
      </c>
      <c r="N10038" s="545" t="s">
        <v>13413</v>
      </c>
      <c r="O10038" s="545" t="s">
        <v>13413</v>
      </c>
      <c r="P10038" s="549">
        <v>7628</v>
      </c>
      <c r="Q10038" s="549">
        <v>1</v>
      </c>
      <c r="R10038" s="549">
        <v>150</v>
      </c>
      <c r="S10038" s="548">
        <v>2228</v>
      </c>
      <c r="T10038" s="548"/>
      <c r="U10038" s="99"/>
    </row>
    <row r="10039" spans="1:21" ht="19.5" customHeight="1">
      <c r="A10039" s="545">
        <v>104911</v>
      </c>
      <c r="B10039" s="545" t="s">
        <v>9834</v>
      </c>
      <c r="C10039" s="545" t="s">
        <v>216</v>
      </c>
      <c r="D10039" s="546">
        <v>46052</v>
      </c>
      <c r="E10039" s="171" t="str">
        <f t="shared" si="156"/>
        <v>2026</v>
      </c>
      <c r="F10039" s="547">
        <v>1571228</v>
      </c>
      <c r="G10039" s="548">
        <v>0.19</v>
      </c>
      <c r="H10039" s="547">
        <v>1320359.6599999999</v>
      </c>
      <c r="I10039" s="545" t="s">
        <v>12686</v>
      </c>
      <c r="J10039" s="545" t="s">
        <v>13307</v>
      </c>
      <c r="K10039" s="545" t="s">
        <v>19398</v>
      </c>
      <c r="L10039" s="545" t="s">
        <v>13413</v>
      </c>
      <c r="M10039" s="548" t="s">
        <v>13758</v>
      </c>
      <c r="N10039" s="545" t="s">
        <v>13413</v>
      </c>
      <c r="O10039" s="545" t="s">
        <v>13413</v>
      </c>
      <c r="P10039" s="549">
        <v>7629</v>
      </c>
      <c r="Q10039" s="549">
        <v>1</v>
      </c>
      <c r="R10039" s="549">
        <v>131</v>
      </c>
      <c r="S10039" s="548">
        <v>2228</v>
      </c>
      <c r="T10039" s="548"/>
      <c r="U10039" s="99"/>
    </row>
    <row r="10040" spans="1:21" ht="19.5" customHeight="1">
      <c r="A10040" s="545">
        <v>104912</v>
      </c>
      <c r="B10040" s="545" t="s">
        <v>6700</v>
      </c>
      <c r="C10040" s="545" t="s">
        <v>216</v>
      </c>
      <c r="D10040" s="546">
        <v>46052</v>
      </c>
      <c r="E10040" s="171" t="str">
        <f t="shared" si="156"/>
        <v>2026</v>
      </c>
      <c r="F10040" s="547">
        <v>12370</v>
      </c>
      <c r="G10040" s="548">
        <v>0.19</v>
      </c>
      <c r="H10040" s="547">
        <v>10394.959999999999</v>
      </c>
      <c r="I10040" s="545" t="s">
        <v>12676</v>
      </c>
      <c r="J10040" s="545" t="s">
        <v>13307</v>
      </c>
      <c r="K10040" s="545" t="s">
        <v>13413</v>
      </c>
      <c r="L10040" s="545" t="s">
        <v>13413</v>
      </c>
      <c r="M10040" s="548" t="s">
        <v>13758</v>
      </c>
      <c r="N10040" s="545" t="s">
        <v>13413</v>
      </c>
      <c r="O10040" s="545" t="s">
        <v>13413</v>
      </c>
      <c r="P10040" s="549">
        <v>7630</v>
      </c>
      <c r="Q10040" s="549">
        <v>1</v>
      </c>
      <c r="R10040" s="549">
        <v>14</v>
      </c>
      <c r="S10040" s="548">
        <v>2228</v>
      </c>
      <c r="T10040" s="548"/>
      <c r="U10040" s="99"/>
    </row>
    <row r="10041" spans="1:21" ht="19.5" customHeight="1">
      <c r="A10041" s="545">
        <v>104913</v>
      </c>
      <c r="B10041" s="545" t="s">
        <v>9833</v>
      </c>
      <c r="C10041" s="545" t="s">
        <v>216</v>
      </c>
      <c r="D10041" s="546"/>
      <c r="E10041" s="171" t="str">
        <f t="shared" si="156"/>
        <v>1900</v>
      </c>
      <c r="F10041" s="547">
        <v>0</v>
      </c>
      <c r="G10041" s="548">
        <v>0</v>
      </c>
      <c r="H10041" s="547">
        <v>0</v>
      </c>
      <c r="I10041" s="545" t="s">
        <v>12637</v>
      </c>
      <c r="J10041" s="545"/>
      <c r="K10041" s="545" t="s">
        <v>13413</v>
      </c>
      <c r="L10041" s="545" t="s">
        <v>13413</v>
      </c>
      <c r="M10041" s="548" t="s">
        <v>13758</v>
      </c>
      <c r="N10041" s="545" t="s">
        <v>13413</v>
      </c>
      <c r="O10041" s="545" t="s">
        <v>13413</v>
      </c>
      <c r="P10041" s="549">
        <v>7631</v>
      </c>
      <c r="Q10041" s="549">
        <v>1</v>
      </c>
      <c r="R10041" s="549">
        <v>13</v>
      </c>
      <c r="S10041" s="548"/>
      <c r="T10041" s="548"/>
      <c r="U10041" s="99"/>
    </row>
    <row r="10042" spans="1:21" ht="19.5" customHeight="1">
      <c r="A10042" s="545">
        <v>104914</v>
      </c>
      <c r="B10042" s="545" t="s">
        <v>5173</v>
      </c>
      <c r="C10042" s="545" t="s">
        <v>216</v>
      </c>
      <c r="D10042" s="546">
        <v>44592</v>
      </c>
      <c r="E10042" s="171" t="str">
        <f t="shared" si="156"/>
        <v>2022</v>
      </c>
      <c r="F10042" s="547">
        <v>27202</v>
      </c>
      <c r="G10042" s="548">
        <v>0.19</v>
      </c>
      <c r="H10042" s="547">
        <v>22858.82</v>
      </c>
      <c r="I10042" s="545" t="s">
        <v>12676</v>
      </c>
      <c r="J10042" s="545" t="s">
        <v>13297</v>
      </c>
      <c r="K10042" s="545" t="s">
        <v>13413</v>
      </c>
      <c r="L10042" s="545" t="s">
        <v>13413</v>
      </c>
      <c r="M10042" s="548" t="s">
        <v>13758</v>
      </c>
      <c r="N10042" s="545" t="s">
        <v>13413</v>
      </c>
      <c r="O10042" s="545" t="s">
        <v>13413</v>
      </c>
      <c r="P10042" s="549">
        <v>7632</v>
      </c>
      <c r="Q10042" s="549">
        <v>1</v>
      </c>
      <c r="R10042" s="549">
        <v>14</v>
      </c>
      <c r="S10042" s="548">
        <v>2257</v>
      </c>
      <c r="T10042" s="548"/>
      <c r="U10042" s="99"/>
    </row>
    <row r="10043" spans="1:21" ht="19.5" customHeight="1">
      <c r="A10043" s="545">
        <v>104915</v>
      </c>
      <c r="B10043" s="545" t="s">
        <v>2661</v>
      </c>
      <c r="C10043" s="545" t="s">
        <v>216</v>
      </c>
      <c r="D10043" s="546"/>
      <c r="E10043" s="171" t="str">
        <f t="shared" si="156"/>
        <v>1900</v>
      </c>
      <c r="F10043" s="547">
        <v>0</v>
      </c>
      <c r="G10043" s="548">
        <v>0</v>
      </c>
      <c r="H10043" s="547">
        <v>0</v>
      </c>
      <c r="I10043" s="545" t="s">
        <v>12676</v>
      </c>
      <c r="J10043" s="545"/>
      <c r="K10043" s="545" t="s">
        <v>13413</v>
      </c>
      <c r="L10043" s="545" t="s">
        <v>13413</v>
      </c>
      <c r="M10043" s="548" t="s">
        <v>13758</v>
      </c>
      <c r="N10043" s="545" t="s">
        <v>13413</v>
      </c>
      <c r="O10043" s="545" t="s">
        <v>13413</v>
      </c>
      <c r="P10043" s="549">
        <v>7633</v>
      </c>
      <c r="Q10043" s="549">
        <v>1</v>
      </c>
      <c r="R10043" s="549">
        <v>14</v>
      </c>
      <c r="S10043" s="548"/>
      <c r="T10043" s="548"/>
      <c r="U10043" s="99"/>
    </row>
    <row r="10044" spans="1:21" ht="19.5" customHeight="1">
      <c r="A10044" s="545">
        <v>104916</v>
      </c>
      <c r="B10044" s="545" t="s">
        <v>6699</v>
      </c>
      <c r="C10044" s="545" t="s">
        <v>216</v>
      </c>
      <c r="D10044" s="546">
        <v>46052</v>
      </c>
      <c r="E10044" s="171" t="str">
        <f t="shared" si="156"/>
        <v>2026</v>
      </c>
      <c r="F10044" s="547">
        <v>23700622</v>
      </c>
      <c r="G10044" s="548">
        <v>0.19</v>
      </c>
      <c r="H10044" s="547">
        <v>19916489.079999998</v>
      </c>
      <c r="I10044" s="545" t="s">
        <v>12676</v>
      </c>
      <c r="J10044" s="545" t="s">
        <v>13307</v>
      </c>
      <c r="K10044" s="545" t="s">
        <v>19399</v>
      </c>
      <c r="L10044" s="545" t="s">
        <v>13413</v>
      </c>
      <c r="M10044" s="548" t="s">
        <v>13758</v>
      </c>
      <c r="N10044" s="545" t="s">
        <v>13413</v>
      </c>
      <c r="O10044" s="545" t="s">
        <v>13413</v>
      </c>
      <c r="P10044" s="549">
        <v>7634</v>
      </c>
      <c r="Q10044" s="549">
        <v>1</v>
      </c>
      <c r="R10044" s="549">
        <v>14</v>
      </c>
      <c r="S10044" s="548">
        <v>2228</v>
      </c>
      <c r="T10044" s="548"/>
      <c r="U10044" s="99"/>
    </row>
    <row r="10045" spans="1:21" ht="19.5" customHeight="1">
      <c r="A10045" s="545">
        <v>104917</v>
      </c>
      <c r="B10045" s="545" t="s">
        <v>2466</v>
      </c>
      <c r="C10045" s="545" t="s">
        <v>216</v>
      </c>
      <c r="D10045" s="546">
        <v>43544</v>
      </c>
      <c r="E10045" s="171" t="str">
        <f t="shared" si="156"/>
        <v>2019</v>
      </c>
      <c r="F10045" s="547">
        <v>283425</v>
      </c>
      <c r="G10045" s="548">
        <v>0.19</v>
      </c>
      <c r="H10045" s="547">
        <v>238172.27</v>
      </c>
      <c r="I10045" s="545" t="s">
        <v>12676</v>
      </c>
      <c r="J10045" s="545" t="s">
        <v>13296</v>
      </c>
      <c r="K10045" s="545" t="s">
        <v>13413</v>
      </c>
      <c r="L10045" s="545" t="s">
        <v>13413</v>
      </c>
      <c r="M10045" s="548" t="s">
        <v>13758</v>
      </c>
      <c r="N10045" s="545" t="s">
        <v>13413</v>
      </c>
      <c r="O10045" s="545" t="s">
        <v>13413</v>
      </c>
      <c r="P10045" s="549">
        <v>7635</v>
      </c>
      <c r="Q10045" s="549">
        <v>1</v>
      </c>
      <c r="R10045" s="549">
        <v>14</v>
      </c>
      <c r="S10045" s="548">
        <v>2218</v>
      </c>
      <c r="T10045" s="548"/>
      <c r="U10045" s="99"/>
    </row>
    <row r="10046" spans="1:21" ht="19.5" customHeight="1">
      <c r="A10046" s="545">
        <v>104918</v>
      </c>
      <c r="B10046" s="545" t="s">
        <v>1548</v>
      </c>
      <c r="C10046" s="545" t="s">
        <v>216</v>
      </c>
      <c r="D10046" s="546"/>
      <c r="E10046" s="171" t="str">
        <f t="shared" si="156"/>
        <v>1900</v>
      </c>
      <c r="F10046" s="547">
        <v>0</v>
      </c>
      <c r="G10046" s="548">
        <v>0</v>
      </c>
      <c r="H10046" s="547">
        <v>0</v>
      </c>
      <c r="I10046" s="545" t="s">
        <v>12685</v>
      </c>
      <c r="J10046" s="545"/>
      <c r="K10046" s="545" t="s">
        <v>13413</v>
      </c>
      <c r="L10046" s="545" t="s">
        <v>13413</v>
      </c>
      <c r="M10046" s="548" t="s">
        <v>13758</v>
      </c>
      <c r="N10046" s="545" t="s">
        <v>13413</v>
      </c>
      <c r="O10046" s="545" t="s">
        <v>13413</v>
      </c>
      <c r="P10046" s="549">
        <v>7636</v>
      </c>
      <c r="Q10046" s="549">
        <v>1</v>
      </c>
      <c r="R10046" s="549">
        <v>11</v>
      </c>
      <c r="S10046" s="548"/>
      <c r="T10046" s="548"/>
      <c r="U10046" s="99"/>
    </row>
    <row r="10047" spans="1:21" ht="19.5" customHeight="1">
      <c r="A10047" s="545">
        <v>104919</v>
      </c>
      <c r="B10047" s="545" t="s">
        <v>1755</v>
      </c>
      <c r="C10047" s="545" t="s">
        <v>216</v>
      </c>
      <c r="D10047" s="546">
        <v>44592</v>
      </c>
      <c r="E10047" s="171" t="str">
        <f t="shared" si="156"/>
        <v>2022</v>
      </c>
      <c r="F10047" s="547">
        <v>40775</v>
      </c>
      <c r="G10047" s="548">
        <v>0.19</v>
      </c>
      <c r="H10047" s="547">
        <v>34264.71</v>
      </c>
      <c r="I10047" s="545" t="s">
        <v>12709</v>
      </c>
      <c r="J10047" s="545" t="s">
        <v>13297</v>
      </c>
      <c r="K10047" s="545" t="s">
        <v>19400</v>
      </c>
      <c r="L10047" s="545" t="s">
        <v>13413</v>
      </c>
      <c r="M10047" s="548" t="s">
        <v>13758</v>
      </c>
      <c r="N10047" s="545" t="s">
        <v>13413</v>
      </c>
      <c r="O10047" s="545" t="s">
        <v>13413</v>
      </c>
      <c r="P10047" s="549">
        <v>7637</v>
      </c>
      <c r="Q10047" s="549">
        <v>1</v>
      </c>
      <c r="R10047" s="549">
        <v>124</v>
      </c>
      <c r="S10047" s="548">
        <v>2257</v>
      </c>
      <c r="T10047" s="548"/>
      <c r="U10047" s="99"/>
    </row>
    <row r="10048" spans="1:21" ht="19.5" customHeight="1">
      <c r="A10048" s="545">
        <v>104920</v>
      </c>
      <c r="B10048" s="545" t="s">
        <v>9832</v>
      </c>
      <c r="C10048" s="545" t="s">
        <v>216</v>
      </c>
      <c r="D10048" s="546"/>
      <c r="E10048" s="171" t="str">
        <f t="shared" si="156"/>
        <v>1900</v>
      </c>
      <c r="F10048" s="547">
        <v>0</v>
      </c>
      <c r="G10048" s="548">
        <v>0</v>
      </c>
      <c r="H10048" s="547">
        <v>0</v>
      </c>
      <c r="I10048" s="545" t="s">
        <v>12704</v>
      </c>
      <c r="J10048" s="545"/>
      <c r="K10048" s="545" t="s">
        <v>19401</v>
      </c>
      <c r="L10048" s="545" t="s">
        <v>13413</v>
      </c>
      <c r="M10048" s="548" t="s">
        <v>13758</v>
      </c>
      <c r="N10048" s="545" t="s">
        <v>13413</v>
      </c>
      <c r="O10048" s="545" t="s">
        <v>13413</v>
      </c>
      <c r="P10048" s="549">
        <v>7638</v>
      </c>
      <c r="Q10048" s="549">
        <v>1</v>
      </c>
      <c r="R10048" s="549">
        <v>118</v>
      </c>
      <c r="S10048" s="548"/>
      <c r="T10048" s="548"/>
      <c r="U10048" s="99"/>
    </row>
    <row r="10049" spans="1:21" ht="19.5" customHeight="1">
      <c r="A10049" s="545">
        <v>104921</v>
      </c>
      <c r="B10049" s="545" t="s">
        <v>9831</v>
      </c>
      <c r="C10049" s="545" t="s">
        <v>216</v>
      </c>
      <c r="D10049" s="546"/>
      <c r="E10049" s="171" t="str">
        <f t="shared" si="156"/>
        <v>1900</v>
      </c>
      <c r="F10049" s="547">
        <v>0</v>
      </c>
      <c r="G10049" s="548">
        <v>0</v>
      </c>
      <c r="H10049" s="547">
        <v>0</v>
      </c>
      <c r="I10049" s="545" t="s">
        <v>12681</v>
      </c>
      <c r="J10049" s="545"/>
      <c r="K10049" s="545" t="s">
        <v>13413</v>
      </c>
      <c r="L10049" s="545" t="s">
        <v>13413</v>
      </c>
      <c r="M10049" s="548" t="s">
        <v>13758</v>
      </c>
      <c r="N10049" s="545" t="s">
        <v>13413</v>
      </c>
      <c r="O10049" s="545" t="s">
        <v>13413</v>
      </c>
      <c r="P10049" s="549">
        <v>7639</v>
      </c>
      <c r="Q10049" s="549">
        <v>1</v>
      </c>
      <c r="R10049" s="549">
        <v>3</v>
      </c>
      <c r="S10049" s="548"/>
      <c r="T10049" s="548"/>
      <c r="U10049" s="99"/>
    </row>
    <row r="10050" spans="1:21" ht="19.5" customHeight="1">
      <c r="A10050" s="545">
        <v>104922</v>
      </c>
      <c r="B10050" s="545" t="s">
        <v>6687</v>
      </c>
      <c r="C10050" s="545" t="s">
        <v>311</v>
      </c>
      <c r="D10050" s="546">
        <v>46078</v>
      </c>
      <c r="E10050" s="171" t="str">
        <f t="shared" si="156"/>
        <v>2026</v>
      </c>
      <c r="F10050" s="547">
        <v>125419</v>
      </c>
      <c r="G10050" s="548">
        <v>0</v>
      </c>
      <c r="H10050" s="547">
        <v>125419</v>
      </c>
      <c r="I10050" s="545" t="s">
        <v>12738</v>
      </c>
      <c r="J10050" s="545" t="s">
        <v>13298</v>
      </c>
      <c r="K10050" s="545" t="s">
        <v>13413</v>
      </c>
      <c r="L10050" s="545" t="s">
        <v>13413</v>
      </c>
      <c r="M10050" s="548" t="s">
        <v>13758</v>
      </c>
      <c r="N10050" s="545" t="s">
        <v>13413</v>
      </c>
      <c r="O10050" s="545" t="s">
        <v>13413</v>
      </c>
      <c r="P10050" s="549">
        <v>7640</v>
      </c>
      <c r="Q10050" s="549">
        <v>1</v>
      </c>
      <c r="R10050" s="549">
        <v>32</v>
      </c>
      <c r="S10050" s="548">
        <v>1012</v>
      </c>
      <c r="T10050" s="548"/>
      <c r="U10050" s="99"/>
    </row>
    <row r="10051" spans="1:21" ht="19.5" customHeight="1">
      <c r="A10051" s="545">
        <v>104923</v>
      </c>
      <c r="B10051" s="545" t="s">
        <v>3030</v>
      </c>
      <c r="C10051" s="545" t="s">
        <v>216</v>
      </c>
      <c r="D10051" s="546">
        <v>44592</v>
      </c>
      <c r="E10051" s="171" t="str">
        <f t="shared" si="156"/>
        <v>2022</v>
      </c>
      <c r="F10051" s="547">
        <v>70293</v>
      </c>
      <c r="G10051" s="548">
        <v>0.19</v>
      </c>
      <c r="H10051" s="547">
        <v>59069.75</v>
      </c>
      <c r="I10051" s="545" t="s">
        <v>12717</v>
      </c>
      <c r="J10051" s="545" t="s">
        <v>13297</v>
      </c>
      <c r="K10051" s="545" t="s">
        <v>13413</v>
      </c>
      <c r="L10051" s="545" t="s">
        <v>13413</v>
      </c>
      <c r="M10051" s="548" t="s">
        <v>13758</v>
      </c>
      <c r="N10051" s="545" t="s">
        <v>13413</v>
      </c>
      <c r="O10051" s="545" t="s">
        <v>13413</v>
      </c>
      <c r="P10051" s="549">
        <v>7641</v>
      </c>
      <c r="Q10051" s="549">
        <v>1</v>
      </c>
      <c r="R10051" s="549">
        <v>19</v>
      </c>
      <c r="S10051" s="548">
        <v>2257</v>
      </c>
      <c r="T10051" s="548"/>
      <c r="U10051" s="99"/>
    </row>
    <row r="10052" spans="1:21" ht="19.5" customHeight="1">
      <c r="A10052" s="545">
        <v>104924</v>
      </c>
      <c r="B10052" s="545" t="s">
        <v>9830</v>
      </c>
      <c r="C10052" s="545" t="s">
        <v>216</v>
      </c>
      <c r="D10052" s="546"/>
      <c r="E10052" s="171" t="str">
        <f t="shared" ref="E10052:E10115" si="157">TEXT(D10052,"YYYY")</f>
        <v>1900</v>
      </c>
      <c r="F10052" s="547">
        <v>0</v>
      </c>
      <c r="G10052" s="548">
        <v>0</v>
      </c>
      <c r="H10052" s="547">
        <v>0</v>
      </c>
      <c r="I10052" s="545" t="s">
        <v>12645</v>
      </c>
      <c r="J10052" s="545"/>
      <c r="K10052" s="545" t="s">
        <v>13413</v>
      </c>
      <c r="L10052" s="545" t="s">
        <v>13413</v>
      </c>
      <c r="M10052" s="548" t="s">
        <v>13758</v>
      </c>
      <c r="N10052" s="545" t="s">
        <v>13413</v>
      </c>
      <c r="O10052" s="545" t="s">
        <v>13413</v>
      </c>
      <c r="P10052" s="549">
        <v>7642</v>
      </c>
      <c r="Q10052" s="549">
        <v>1</v>
      </c>
      <c r="R10052" s="549">
        <v>12</v>
      </c>
      <c r="S10052" s="548"/>
      <c r="T10052" s="548"/>
      <c r="U10052" s="99"/>
    </row>
    <row r="10053" spans="1:21" ht="19.5" customHeight="1">
      <c r="A10053" s="545">
        <v>104925</v>
      </c>
      <c r="B10053" s="545" t="s">
        <v>9829</v>
      </c>
      <c r="C10053" s="545" t="s">
        <v>216</v>
      </c>
      <c r="D10053" s="546"/>
      <c r="E10053" s="171" t="str">
        <f t="shared" si="157"/>
        <v>1900</v>
      </c>
      <c r="F10053" s="547">
        <v>0</v>
      </c>
      <c r="G10053" s="548">
        <v>0</v>
      </c>
      <c r="H10053" s="547">
        <v>0</v>
      </c>
      <c r="I10053" s="545" t="s">
        <v>12756</v>
      </c>
      <c r="J10053" s="545"/>
      <c r="K10053" s="545" t="s">
        <v>13413</v>
      </c>
      <c r="L10053" s="545" t="s">
        <v>13413</v>
      </c>
      <c r="M10053" s="548" t="s">
        <v>13758</v>
      </c>
      <c r="N10053" s="545" t="s">
        <v>13413</v>
      </c>
      <c r="O10053" s="545" t="s">
        <v>13413</v>
      </c>
      <c r="P10053" s="549">
        <v>7643</v>
      </c>
      <c r="Q10053" s="549">
        <v>1</v>
      </c>
      <c r="R10053" s="549">
        <v>34</v>
      </c>
      <c r="S10053" s="548"/>
      <c r="T10053" s="548"/>
      <c r="U10053" s="99"/>
    </row>
    <row r="10054" spans="1:21" ht="19.5" customHeight="1">
      <c r="A10054" s="545">
        <v>104926</v>
      </c>
      <c r="B10054" s="545" t="s">
        <v>2197</v>
      </c>
      <c r="C10054" s="545" t="s">
        <v>216</v>
      </c>
      <c r="D10054" s="546"/>
      <c r="E10054" s="171" t="str">
        <f t="shared" si="157"/>
        <v>1900</v>
      </c>
      <c r="F10054" s="547">
        <v>0</v>
      </c>
      <c r="G10054" s="548">
        <v>0</v>
      </c>
      <c r="H10054" s="547">
        <v>0</v>
      </c>
      <c r="I10054" s="545" t="s">
        <v>12637</v>
      </c>
      <c r="J10054" s="545"/>
      <c r="K10054" s="545" t="s">
        <v>13413</v>
      </c>
      <c r="L10054" s="545" t="s">
        <v>13413</v>
      </c>
      <c r="M10054" s="548" t="s">
        <v>13758</v>
      </c>
      <c r="N10054" s="545" t="s">
        <v>13413</v>
      </c>
      <c r="O10054" s="545" t="s">
        <v>13413</v>
      </c>
      <c r="P10054" s="549">
        <v>7644</v>
      </c>
      <c r="Q10054" s="549">
        <v>1</v>
      </c>
      <c r="R10054" s="549">
        <v>13</v>
      </c>
      <c r="S10054" s="548"/>
      <c r="T10054" s="548"/>
      <c r="U10054" s="99"/>
    </row>
    <row r="10055" spans="1:21" ht="19.5" customHeight="1">
      <c r="A10055" s="545">
        <v>104928</v>
      </c>
      <c r="B10055" s="545" t="s">
        <v>6186</v>
      </c>
      <c r="C10055" s="545" t="s">
        <v>216</v>
      </c>
      <c r="D10055" s="546">
        <v>46057</v>
      </c>
      <c r="E10055" s="171" t="str">
        <f t="shared" si="157"/>
        <v>2026</v>
      </c>
      <c r="F10055" s="547">
        <v>5805</v>
      </c>
      <c r="G10055" s="548">
        <v>0.19</v>
      </c>
      <c r="H10055" s="547">
        <v>4878.1499999999996</v>
      </c>
      <c r="I10055" s="545" t="s">
        <v>12652</v>
      </c>
      <c r="J10055" s="545" t="s">
        <v>13298</v>
      </c>
      <c r="K10055" s="545" t="s">
        <v>13413</v>
      </c>
      <c r="L10055" s="545" t="s">
        <v>13413</v>
      </c>
      <c r="M10055" s="548" t="s">
        <v>13758</v>
      </c>
      <c r="N10055" s="545" t="s">
        <v>13413</v>
      </c>
      <c r="O10055" s="545" t="s">
        <v>13413</v>
      </c>
      <c r="P10055" s="549">
        <v>7646</v>
      </c>
      <c r="Q10055" s="549">
        <v>1</v>
      </c>
      <c r="R10055" s="549">
        <v>134</v>
      </c>
      <c r="S10055" s="548">
        <v>1012</v>
      </c>
      <c r="T10055" s="548"/>
      <c r="U10055" s="99"/>
    </row>
    <row r="10056" spans="1:21" ht="19.5" customHeight="1">
      <c r="A10056" s="545">
        <v>104929</v>
      </c>
      <c r="B10056" s="545" t="s">
        <v>3375</v>
      </c>
      <c r="C10056" s="545" t="s">
        <v>216</v>
      </c>
      <c r="D10056" s="546"/>
      <c r="E10056" s="171" t="str">
        <f t="shared" si="157"/>
        <v>1900</v>
      </c>
      <c r="F10056" s="547">
        <v>0</v>
      </c>
      <c r="G10056" s="548">
        <v>0</v>
      </c>
      <c r="H10056" s="547">
        <v>0</v>
      </c>
      <c r="I10056" s="545" t="s">
        <v>12670</v>
      </c>
      <c r="J10056" s="545"/>
      <c r="K10056" s="545" t="s">
        <v>13413</v>
      </c>
      <c r="L10056" s="545" t="s">
        <v>13413</v>
      </c>
      <c r="M10056" s="548" t="s">
        <v>13758</v>
      </c>
      <c r="N10056" s="545" t="s">
        <v>13413</v>
      </c>
      <c r="O10056" s="545" t="s">
        <v>13413</v>
      </c>
      <c r="P10056" s="549">
        <v>7647</v>
      </c>
      <c r="Q10056" s="549">
        <v>1</v>
      </c>
      <c r="R10056" s="549">
        <v>24</v>
      </c>
      <c r="S10056" s="548"/>
      <c r="T10056" s="548"/>
      <c r="U10056" s="99"/>
    </row>
    <row r="10057" spans="1:21" ht="19.5" customHeight="1">
      <c r="A10057" s="545">
        <v>104930</v>
      </c>
      <c r="B10057" s="545" t="s">
        <v>2316</v>
      </c>
      <c r="C10057" s="545" t="s">
        <v>216</v>
      </c>
      <c r="D10057" s="546"/>
      <c r="E10057" s="171" t="str">
        <f t="shared" si="157"/>
        <v>1900</v>
      </c>
      <c r="F10057" s="547">
        <v>0</v>
      </c>
      <c r="G10057" s="548">
        <v>0</v>
      </c>
      <c r="H10057" s="547">
        <v>0</v>
      </c>
      <c r="I10057" s="545" t="s">
        <v>12637</v>
      </c>
      <c r="J10057" s="545"/>
      <c r="K10057" s="545" t="s">
        <v>13413</v>
      </c>
      <c r="L10057" s="545" t="s">
        <v>13413</v>
      </c>
      <c r="M10057" s="548" t="s">
        <v>13758</v>
      </c>
      <c r="N10057" s="545" t="s">
        <v>13413</v>
      </c>
      <c r="O10057" s="545" t="s">
        <v>13413</v>
      </c>
      <c r="P10057" s="549">
        <v>7648</v>
      </c>
      <c r="Q10057" s="549">
        <v>1</v>
      </c>
      <c r="R10057" s="549">
        <v>13</v>
      </c>
      <c r="S10057" s="548"/>
      <c r="T10057" s="548"/>
      <c r="U10057" s="99"/>
    </row>
    <row r="10058" spans="1:21" ht="19.5" customHeight="1">
      <c r="A10058" s="545">
        <v>104931</v>
      </c>
      <c r="B10058" s="545" t="s">
        <v>1114</v>
      </c>
      <c r="C10058" s="545" t="s">
        <v>216</v>
      </c>
      <c r="D10058" s="546"/>
      <c r="E10058" s="171" t="str">
        <f t="shared" si="157"/>
        <v>1900</v>
      </c>
      <c r="F10058" s="547">
        <v>0</v>
      </c>
      <c r="G10058" s="548">
        <v>0</v>
      </c>
      <c r="H10058" s="547">
        <v>0</v>
      </c>
      <c r="I10058" s="545" t="s">
        <v>12762</v>
      </c>
      <c r="J10058" s="545"/>
      <c r="K10058" s="545" t="s">
        <v>13413</v>
      </c>
      <c r="L10058" s="545" t="s">
        <v>13413</v>
      </c>
      <c r="M10058" s="548" t="s">
        <v>13758</v>
      </c>
      <c r="N10058" s="545" t="s">
        <v>13413</v>
      </c>
      <c r="O10058" s="545" t="s">
        <v>13413</v>
      </c>
      <c r="P10058" s="549">
        <v>7649</v>
      </c>
      <c r="Q10058" s="549">
        <v>1</v>
      </c>
      <c r="R10058" s="549">
        <v>8</v>
      </c>
      <c r="S10058" s="548"/>
      <c r="T10058" s="548"/>
      <c r="U10058" s="99"/>
    </row>
    <row r="10059" spans="1:21" ht="19.5" customHeight="1">
      <c r="A10059" s="545">
        <v>104932</v>
      </c>
      <c r="B10059" s="545" t="s">
        <v>2939</v>
      </c>
      <c r="C10059" s="545" t="s">
        <v>786</v>
      </c>
      <c r="D10059" s="546">
        <v>44588</v>
      </c>
      <c r="E10059" s="171" t="str">
        <f t="shared" si="157"/>
        <v>2022</v>
      </c>
      <c r="F10059" s="547">
        <v>104458</v>
      </c>
      <c r="G10059" s="548">
        <v>0.19</v>
      </c>
      <c r="H10059" s="547">
        <v>87779.83</v>
      </c>
      <c r="I10059" s="545" t="s">
        <v>12731</v>
      </c>
      <c r="J10059" s="545" t="s">
        <v>13297</v>
      </c>
      <c r="K10059" s="545" t="s">
        <v>13413</v>
      </c>
      <c r="L10059" s="545" t="s">
        <v>13413</v>
      </c>
      <c r="M10059" s="548" t="s">
        <v>13758</v>
      </c>
      <c r="N10059" s="545" t="s">
        <v>13413</v>
      </c>
      <c r="O10059" s="545" t="s">
        <v>13413</v>
      </c>
      <c r="P10059" s="549">
        <v>7650</v>
      </c>
      <c r="Q10059" s="549">
        <v>1</v>
      </c>
      <c r="R10059" s="549">
        <v>151</v>
      </c>
      <c r="S10059" s="548">
        <v>2257</v>
      </c>
      <c r="T10059" s="548"/>
      <c r="U10059" s="99"/>
    </row>
    <row r="10060" spans="1:21" ht="19.5" customHeight="1">
      <c r="A10060" s="545">
        <v>104933</v>
      </c>
      <c r="B10060" s="545" t="s">
        <v>7194</v>
      </c>
      <c r="C10060" s="545" t="s">
        <v>206</v>
      </c>
      <c r="D10060" s="546">
        <v>43840</v>
      </c>
      <c r="E10060" s="171" t="str">
        <f t="shared" si="157"/>
        <v>2020</v>
      </c>
      <c r="F10060" s="547">
        <v>34488</v>
      </c>
      <c r="G10060" s="548">
        <v>0.19</v>
      </c>
      <c r="H10060" s="547">
        <v>28981.51</v>
      </c>
      <c r="I10060" s="545" t="s">
        <v>12708</v>
      </c>
      <c r="J10060" s="545" t="s">
        <v>13302</v>
      </c>
      <c r="K10060" s="545" t="s">
        <v>19402</v>
      </c>
      <c r="L10060" s="545" t="s">
        <v>13413</v>
      </c>
      <c r="M10060" s="548" t="s">
        <v>13758</v>
      </c>
      <c r="N10060" s="545" t="s">
        <v>13413</v>
      </c>
      <c r="O10060" s="545" t="s">
        <v>13413</v>
      </c>
      <c r="P10060" s="549">
        <v>7651</v>
      </c>
      <c r="Q10060" s="549">
        <v>1</v>
      </c>
      <c r="R10060" s="549">
        <v>121</v>
      </c>
      <c r="S10060" s="548">
        <v>2219</v>
      </c>
      <c r="T10060" s="548"/>
      <c r="U10060" s="99"/>
    </row>
    <row r="10061" spans="1:21" ht="19.5" customHeight="1">
      <c r="A10061" s="545">
        <v>104934</v>
      </c>
      <c r="B10061" s="545" t="s">
        <v>7193</v>
      </c>
      <c r="C10061" s="545" t="s">
        <v>206</v>
      </c>
      <c r="D10061" s="546">
        <v>43840</v>
      </c>
      <c r="E10061" s="171" t="str">
        <f t="shared" si="157"/>
        <v>2020</v>
      </c>
      <c r="F10061" s="547">
        <v>38394.01</v>
      </c>
      <c r="G10061" s="548">
        <v>0.19</v>
      </c>
      <c r="H10061" s="547">
        <v>32263.87</v>
      </c>
      <c r="I10061" s="545" t="s">
        <v>12645</v>
      </c>
      <c r="J10061" s="545" t="s">
        <v>13301</v>
      </c>
      <c r="K10061" s="545" t="s">
        <v>19403</v>
      </c>
      <c r="L10061" s="545" t="s">
        <v>13413</v>
      </c>
      <c r="M10061" s="548" t="s">
        <v>13758</v>
      </c>
      <c r="N10061" s="545" t="s">
        <v>13413</v>
      </c>
      <c r="O10061" s="545" t="s">
        <v>13413</v>
      </c>
      <c r="P10061" s="549">
        <v>7652</v>
      </c>
      <c r="Q10061" s="549">
        <v>1</v>
      </c>
      <c r="R10061" s="549">
        <v>12</v>
      </c>
      <c r="S10061" s="548">
        <v>2221</v>
      </c>
      <c r="T10061" s="548"/>
      <c r="U10061" s="99"/>
    </row>
    <row r="10062" spans="1:21" ht="19.5" customHeight="1">
      <c r="A10062" s="545">
        <v>104935</v>
      </c>
      <c r="B10062" s="545" t="s">
        <v>6185</v>
      </c>
      <c r="C10062" s="545" t="s">
        <v>216</v>
      </c>
      <c r="D10062" s="546">
        <v>46052</v>
      </c>
      <c r="E10062" s="171" t="str">
        <f t="shared" si="157"/>
        <v>2026</v>
      </c>
      <c r="F10062" s="547">
        <v>98289</v>
      </c>
      <c r="G10062" s="548">
        <v>0.19</v>
      </c>
      <c r="H10062" s="547">
        <v>82595.8</v>
      </c>
      <c r="I10062" s="545" t="s">
        <v>12642</v>
      </c>
      <c r="J10062" s="545" t="s">
        <v>13307</v>
      </c>
      <c r="K10062" s="545" t="s">
        <v>19404</v>
      </c>
      <c r="L10062" s="545" t="s">
        <v>13413</v>
      </c>
      <c r="M10062" s="548" t="s">
        <v>13758</v>
      </c>
      <c r="N10062" s="545" t="s">
        <v>13413</v>
      </c>
      <c r="O10062" s="545" t="s">
        <v>13413</v>
      </c>
      <c r="P10062" s="549">
        <v>7653</v>
      </c>
      <c r="Q10062" s="549">
        <v>1</v>
      </c>
      <c r="R10062" s="549">
        <v>135</v>
      </c>
      <c r="S10062" s="548">
        <v>2228</v>
      </c>
      <c r="T10062" s="548"/>
      <c r="U10062" s="99"/>
    </row>
    <row r="10063" spans="1:21" ht="19.5" customHeight="1">
      <c r="A10063" s="545">
        <v>104936</v>
      </c>
      <c r="B10063" s="545" t="s">
        <v>965</v>
      </c>
      <c r="C10063" s="545" t="s">
        <v>206</v>
      </c>
      <c r="D10063" s="546">
        <v>45708</v>
      </c>
      <c r="E10063" s="171" t="str">
        <f t="shared" si="157"/>
        <v>2025</v>
      </c>
      <c r="F10063" s="547">
        <v>2386.94</v>
      </c>
      <c r="G10063" s="548">
        <v>0.19</v>
      </c>
      <c r="H10063" s="547">
        <v>2005.83</v>
      </c>
      <c r="I10063" s="545" t="s">
        <v>12668</v>
      </c>
      <c r="J10063" s="545" t="s">
        <v>13307</v>
      </c>
      <c r="K10063" s="545" t="s">
        <v>13413</v>
      </c>
      <c r="L10063" s="545" t="s">
        <v>13413</v>
      </c>
      <c r="M10063" s="548" t="s">
        <v>13843</v>
      </c>
      <c r="N10063" s="545" t="s">
        <v>13413</v>
      </c>
      <c r="O10063" s="545" t="s">
        <v>13413</v>
      </c>
      <c r="P10063" s="549">
        <v>7654</v>
      </c>
      <c r="Q10063" s="549">
        <v>5</v>
      </c>
      <c r="R10063" s="549">
        <v>7</v>
      </c>
      <c r="S10063" s="548">
        <v>2228</v>
      </c>
      <c r="T10063" s="548"/>
      <c r="U10063" s="99"/>
    </row>
    <row r="10064" spans="1:21" ht="19.5" customHeight="1">
      <c r="A10064" s="545">
        <v>104937</v>
      </c>
      <c r="B10064" s="545" t="s">
        <v>7260</v>
      </c>
      <c r="C10064" s="545" t="s">
        <v>5217</v>
      </c>
      <c r="D10064" s="546">
        <v>46052</v>
      </c>
      <c r="E10064" s="171" t="str">
        <f t="shared" si="157"/>
        <v>2026</v>
      </c>
      <c r="F10064" s="547">
        <v>196833</v>
      </c>
      <c r="G10064" s="548">
        <v>0</v>
      </c>
      <c r="H10064" s="547">
        <v>196833</v>
      </c>
      <c r="I10064" s="545" t="s">
        <v>12653</v>
      </c>
      <c r="J10064" s="545" t="s">
        <v>13299</v>
      </c>
      <c r="K10064" s="545" t="s">
        <v>19405</v>
      </c>
      <c r="L10064" s="545" t="s">
        <v>13413</v>
      </c>
      <c r="M10064" s="548" t="s">
        <v>13813</v>
      </c>
      <c r="N10064" s="545" t="s">
        <v>13413</v>
      </c>
      <c r="O10064" s="545" t="s">
        <v>13413</v>
      </c>
      <c r="P10064" s="549">
        <v>7655</v>
      </c>
      <c r="Q10064" s="549">
        <v>3</v>
      </c>
      <c r="R10064" s="549">
        <v>160</v>
      </c>
      <c r="S10064" s="548">
        <v>443</v>
      </c>
      <c r="T10064" s="548"/>
      <c r="U10064" s="99"/>
    </row>
    <row r="10065" spans="1:21" ht="19.5" customHeight="1">
      <c r="A10065" s="545">
        <v>104938</v>
      </c>
      <c r="B10065" s="545" t="s">
        <v>7295</v>
      </c>
      <c r="C10065" s="545" t="s">
        <v>5217</v>
      </c>
      <c r="D10065" s="546">
        <v>46056</v>
      </c>
      <c r="E10065" s="171" t="str">
        <f t="shared" si="157"/>
        <v>2026</v>
      </c>
      <c r="F10065" s="547">
        <v>117022</v>
      </c>
      <c r="G10065" s="548">
        <v>0</v>
      </c>
      <c r="H10065" s="547">
        <v>117022</v>
      </c>
      <c r="I10065" s="545" t="s">
        <v>12653</v>
      </c>
      <c r="J10065" s="545" t="s">
        <v>13299</v>
      </c>
      <c r="K10065" s="545" t="s">
        <v>19406</v>
      </c>
      <c r="L10065" s="545" t="s">
        <v>13413</v>
      </c>
      <c r="M10065" s="548" t="s">
        <v>13813</v>
      </c>
      <c r="N10065" s="545" t="s">
        <v>13413</v>
      </c>
      <c r="O10065" s="545" t="s">
        <v>13413</v>
      </c>
      <c r="P10065" s="549">
        <v>7656</v>
      </c>
      <c r="Q10065" s="549">
        <v>3</v>
      </c>
      <c r="R10065" s="549">
        <v>160</v>
      </c>
      <c r="S10065" s="548">
        <v>443</v>
      </c>
      <c r="T10065" s="548"/>
      <c r="U10065" s="99"/>
    </row>
    <row r="10066" spans="1:21" ht="19.5" customHeight="1">
      <c r="A10066" s="545">
        <v>104939</v>
      </c>
      <c r="B10066" s="545" t="s">
        <v>953</v>
      </c>
      <c r="C10066" s="545" t="s">
        <v>4504</v>
      </c>
      <c r="D10066" s="546">
        <v>45708</v>
      </c>
      <c r="E10066" s="171" t="str">
        <f t="shared" si="157"/>
        <v>2025</v>
      </c>
      <c r="F10066" s="547">
        <v>8949.92</v>
      </c>
      <c r="G10066" s="548">
        <v>0.19</v>
      </c>
      <c r="H10066" s="547">
        <v>7520.94</v>
      </c>
      <c r="I10066" s="545" t="s">
        <v>12668</v>
      </c>
      <c r="J10066" s="545" t="s">
        <v>13307</v>
      </c>
      <c r="K10066" s="545"/>
      <c r="L10066" s="545" t="s">
        <v>13413</v>
      </c>
      <c r="M10066" s="548" t="s">
        <v>13868</v>
      </c>
      <c r="N10066" s="545" t="s">
        <v>13413</v>
      </c>
      <c r="O10066" s="545" t="s">
        <v>13413</v>
      </c>
      <c r="P10066" s="549">
        <v>7657</v>
      </c>
      <c r="Q10066" s="549">
        <v>2</v>
      </c>
      <c r="R10066" s="549">
        <v>7</v>
      </c>
      <c r="S10066" s="548">
        <v>2228</v>
      </c>
      <c r="T10066" s="548"/>
      <c r="U10066" s="99"/>
    </row>
    <row r="10067" spans="1:21" ht="19.5" customHeight="1">
      <c r="A10067" s="545">
        <v>104941</v>
      </c>
      <c r="B10067" s="545" t="s">
        <v>1229</v>
      </c>
      <c r="C10067" s="545" t="s">
        <v>216</v>
      </c>
      <c r="D10067" s="546">
        <v>44589</v>
      </c>
      <c r="E10067" s="171" t="str">
        <f t="shared" si="157"/>
        <v>2022</v>
      </c>
      <c r="F10067" s="547">
        <v>35231</v>
      </c>
      <c r="G10067" s="548">
        <v>0.19</v>
      </c>
      <c r="H10067" s="547">
        <v>29605.88</v>
      </c>
      <c r="I10067" s="545" t="s">
        <v>12701</v>
      </c>
      <c r="J10067" s="545" t="s">
        <v>13297</v>
      </c>
      <c r="K10067" s="545" t="s">
        <v>13413</v>
      </c>
      <c r="L10067" s="545" t="s">
        <v>13413</v>
      </c>
      <c r="M10067" s="548" t="s">
        <v>13758</v>
      </c>
      <c r="N10067" s="545" t="s">
        <v>13413</v>
      </c>
      <c r="O10067" s="545" t="s">
        <v>13413</v>
      </c>
      <c r="P10067" s="549">
        <v>7658</v>
      </c>
      <c r="Q10067" s="549">
        <v>1</v>
      </c>
      <c r="R10067" s="549">
        <v>10</v>
      </c>
      <c r="S10067" s="548">
        <v>2257</v>
      </c>
      <c r="T10067" s="548"/>
      <c r="U10067" s="99"/>
    </row>
    <row r="10068" spans="1:21" ht="19.5" customHeight="1">
      <c r="A10068" s="545">
        <v>104942</v>
      </c>
      <c r="B10068" s="545" t="s">
        <v>1230</v>
      </c>
      <c r="C10068" s="545" t="s">
        <v>216</v>
      </c>
      <c r="D10068" s="546">
        <v>45708</v>
      </c>
      <c r="E10068" s="171" t="str">
        <f t="shared" si="157"/>
        <v>2025</v>
      </c>
      <c r="F10068" s="547">
        <v>33050.410000000003</v>
      </c>
      <c r="G10068" s="548">
        <v>0.19</v>
      </c>
      <c r="H10068" s="547">
        <v>27773.45</v>
      </c>
      <c r="I10068" s="545" t="s">
        <v>12701</v>
      </c>
      <c r="J10068" s="545" t="s">
        <v>13307</v>
      </c>
      <c r="K10068" s="545" t="s">
        <v>19407</v>
      </c>
      <c r="L10068" s="545" t="s">
        <v>13413</v>
      </c>
      <c r="M10068" s="548" t="s">
        <v>13758</v>
      </c>
      <c r="N10068" s="545" t="s">
        <v>13413</v>
      </c>
      <c r="O10068" s="545" t="s">
        <v>13413</v>
      </c>
      <c r="P10068" s="549">
        <v>7659</v>
      </c>
      <c r="Q10068" s="549">
        <v>1</v>
      </c>
      <c r="R10068" s="549">
        <v>10</v>
      </c>
      <c r="S10068" s="548">
        <v>2228</v>
      </c>
      <c r="T10068" s="548"/>
      <c r="U10068" s="99"/>
    </row>
    <row r="10069" spans="1:21" ht="19.5" customHeight="1">
      <c r="A10069" s="545">
        <v>104943</v>
      </c>
      <c r="B10069" s="545" t="s">
        <v>1231</v>
      </c>
      <c r="C10069" s="545" t="s">
        <v>216</v>
      </c>
      <c r="D10069" s="546">
        <v>44589</v>
      </c>
      <c r="E10069" s="171" t="str">
        <f t="shared" si="157"/>
        <v>2022</v>
      </c>
      <c r="F10069" s="547">
        <v>37670</v>
      </c>
      <c r="G10069" s="548">
        <v>0.19</v>
      </c>
      <c r="H10069" s="547">
        <v>31655.46</v>
      </c>
      <c r="I10069" s="545" t="s">
        <v>12701</v>
      </c>
      <c r="J10069" s="545" t="s">
        <v>13297</v>
      </c>
      <c r="K10069" s="545" t="s">
        <v>19408</v>
      </c>
      <c r="L10069" s="545" t="s">
        <v>13413</v>
      </c>
      <c r="M10069" s="548" t="s">
        <v>13758</v>
      </c>
      <c r="N10069" s="545" t="s">
        <v>13413</v>
      </c>
      <c r="O10069" s="545" t="s">
        <v>13413</v>
      </c>
      <c r="P10069" s="549">
        <v>7660</v>
      </c>
      <c r="Q10069" s="549">
        <v>1</v>
      </c>
      <c r="R10069" s="549">
        <v>10</v>
      </c>
      <c r="S10069" s="548">
        <v>2257</v>
      </c>
      <c r="T10069" s="548"/>
      <c r="U10069" s="99"/>
    </row>
    <row r="10070" spans="1:21" ht="19.5" customHeight="1">
      <c r="A10070" s="545">
        <v>104944</v>
      </c>
      <c r="B10070" s="545" t="s">
        <v>1227</v>
      </c>
      <c r="C10070" s="545" t="s">
        <v>216</v>
      </c>
      <c r="D10070" s="546">
        <v>44589</v>
      </c>
      <c r="E10070" s="171" t="str">
        <f t="shared" si="157"/>
        <v>2022</v>
      </c>
      <c r="F10070" s="547">
        <v>68456</v>
      </c>
      <c r="G10070" s="548">
        <v>0.19</v>
      </c>
      <c r="H10070" s="547">
        <v>57526.05</v>
      </c>
      <c r="I10070" s="545" t="s">
        <v>12701</v>
      </c>
      <c r="J10070" s="545" t="s">
        <v>13297</v>
      </c>
      <c r="K10070" s="545" t="s">
        <v>13413</v>
      </c>
      <c r="L10070" s="545" t="s">
        <v>13413</v>
      </c>
      <c r="M10070" s="548" t="s">
        <v>13758</v>
      </c>
      <c r="N10070" s="545" t="s">
        <v>13413</v>
      </c>
      <c r="O10070" s="545" t="s">
        <v>13413</v>
      </c>
      <c r="P10070" s="549">
        <v>7661</v>
      </c>
      <c r="Q10070" s="549">
        <v>1</v>
      </c>
      <c r="R10070" s="549">
        <v>10</v>
      </c>
      <c r="S10070" s="548">
        <v>2257</v>
      </c>
      <c r="T10070" s="548"/>
      <c r="U10070" s="99"/>
    </row>
    <row r="10071" spans="1:21" ht="19.5" customHeight="1">
      <c r="A10071" s="545">
        <v>104945</v>
      </c>
      <c r="B10071" s="545" t="s">
        <v>1226</v>
      </c>
      <c r="C10071" s="545" t="s">
        <v>216</v>
      </c>
      <c r="D10071" s="546">
        <v>44589</v>
      </c>
      <c r="E10071" s="171" t="str">
        <f t="shared" si="157"/>
        <v>2022</v>
      </c>
      <c r="F10071" s="547">
        <v>424031</v>
      </c>
      <c r="G10071" s="548">
        <v>0.19</v>
      </c>
      <c r="H10071" s="547">
        <v>356328.57</v>
      </c>
      <c r="I10071" s="545" t="s">
        <v>12701</v>
      </c>
      <c r="J10071" s="545" t="s">
        <v>13297</v>
      </c>
      <c r="K10071" s="545" t="s">
        <v>13413</v>
      </c>
      <c r="L10071" s="545" t="s">
        <v>13413</v>
      </c>
      <c r="M10071" s="548" t="s">
        <v>13758</v>
      </c>
      <c r="N10071" s="545" t="s">
        <v>13413</v>
      </c>
      <c r="O10071" s="545" t="s">
        <v>13413</v>
      </c>
      <c r="P10071" s="549">
        <v>7662</v>
      </c>
      <c r="Q10071" s="549">
        <v>1</v>
      </c>
      <c r="R10071" s="549">
        <v>10</v>
      </c>
      <c r="S10071" s="548">
        <v>2257</v>
      </c>
      <c r="T10071" s="548"/>
      <c r="U10071" s="99"/>
    </row>
    <row r="10072" spans="1:21" ht="19.5" customHeight="1">
      <c r="A10072" s="545">
        <v>104946</v>
      </c>
      <c r="B10072" s="545" t="s">
        <v>3141</v>
      </c>
      <c r="C10072" s="545" t="s">
        <v>216</v>
      </c>
      <c r="D10072" s="546"/>
      <c r="E10072" s="171" t="str">
        <f t="shared" si="157"/>
        <v>1900</v>
      </c>
      <c r="F10072" s="547">
        <v>0</v>
      </c>
      <c r="G10072" s="548">
        <v>0</v>
      </c>
      <c r="H10072" s="547">
        <v>0</v>
      </c>
      <c r="I10072" s="545" t="s">
        <v>12680</v>
      </c>
      <c r="J10072" s="545"/>
      <c r="K10072" s="545" t="s">
        <v>13413</v>
      </c>
      <c r="L10072" s="545" t="s">
        <v>19409</v>
      </c>
      <c r="M10072" s="548" t="s">
        <v>13758</v>
      </c>
      <c r="N10072" s="545" t="s">
        <v>13413</v>
      </c>
      <c r="O10072" s="545" t="s">
        <v>14827</v>
      </c>
      <c r="P10072" s="549">
        <v>7663</v>
      </c>
      <c r="Q10072" s="549">
        <v>1</v>
      </c>
      <c r="R10072" s="549">
        <v>20</v>
      </c>
      <c r="S10072" s="548"/>
      <c r="T10072" s="548"/>
      <c r="U10072" s="99"/>
    </row>
    <row r="10073" spans="1:21" ht="19.5" customHeight="1">
      <c r="A10073" s="545">
        <v>104950</v>
      </c>
      <c r="B10073" s="545" t="s">
        <v>3131</v>
      </c>
      <c r="C10073" s="545" t="s">
        <v>216</v>
      </c>
      <c r="D10073" s="546"/>
      <c r="E10073" s="171" t="str">
        <f t="shared" si="157"/>
        <v>1900</v>
      </c>
      <c r="F10073" s="547">
        <v>0</v>
      </c>
      <c r="G10073" s="548">
        <v>0</v>
      </c>
      <c r="H10073" s="547">
        <v>0</v>
      </c>
      <c r="I10073" s="545" t="s">
        <v>12680</v>
      </c>
      <c r="J10073" s="545"/>
      <c r="K10073" s="545" t="s">
        <v>13413</v>
      </c>
      <c r="L10073" s="545" t="s">
        <v>14803</v>
      </c>
      <c r="M10073" s="548" t="s">
        <v>13758</v>
      </c>
      <c r="N10073" s="545" t="s">
        <v>13413</v>
      </c>
      <c r="O10073" s="545" t="s">
        <v>14804</v>
      </c>
      <c r="P10073" s="549">
        <v>7666</v>
      </c>
      <c r="Q10073" s="549">
        <v>1</v>
      </c>
      <c r="R10073" s="549">
        <v>20</v>
      </c>
      <c r="S10073" s="548"/>
      <c r="T10073" s="548"/>
      <c r="U10073" s="99"/>
    </row>
    <row r="10074" spans="1:21" ht="19.5" customHeight="1">
      <c r="A10074" s="545">
        <v>104952</v>
      </c>
      <c r="B10074" s="545" t="s">
        <v>465</v>
      </c>
      <c r="C10074" s="545" t="s">
        <v>216</v>
      </c>
      <c r="D10074" s="546"/>
      <c r="E10074" s="171" t="str">
        <f t="shared" si="157"/>
        <v>1900</v>
      </c>
      <c r="F10074" s="547">
        <v>0</v>
      </c>
      <c r="G10074" s="548">
        <v>0</v>
      </c>
      <c r="H10074" s="547">
        <v>0</v>
      </c>
      <c r="I10074" s="545" t="s">
        <v>12660</v>
      </c>
      <c r="J10074" s="545"/>
      <c r="K10074" s="545" t="s">
        <v>19410</v>
      </c>
      <c r="L10074" s="545" t="s">
        <v>19234</v>
      </c>
      <c r="M10074" s="548" t="s">
        <v>13758</v>
      </c>
      <c r="N10074" s="545" t="s">
        <v>13413</v>
      </c>
      <c r="O10074" s="545" t="s">
        <v>13413</v>
      </c>
      <c r="P10074" s="549">
        <v>7668</v>
      </c>
      <c r="Q10074" s="549">
        <v>1</v>
      </c>
      <c r="R10074" s="549">
        <v>72</v>
      </c>
      <c r="S10074" s="548"/>
      <c r="T10074" s="548"/>
      <c r="U10074" s="99"/>
    </row>
    <row r="10075" spans="1:21" ht="19.5" customHeight="1">
      <c r="A10075" s="545">
        <v>104953</v>
      </c>
      <c r="B10075" s="545" t="s">
        <v>1753</v>
      </c>
      <c r="C10075" s="545" t="s">
        <v>786</v>
      </c>
      <c r="D10075" s="546">
        <v>45708</v>
      </c>
      <c r="E10075" s="171" t="str">
        <f t="shared" si="157"/>
        <v>2025</v>
      </c>
      <c r="F10075" s="547">
        <v>235985.37</v>
      </c>
      <c r="G10075" s="548">
        <v>0.19</v>
      </c>
      <c r="H10075" s="547">
        <v>198307.04</v>
      </c>
      <c r="I10075" s="545" t="s">
        <v>12708</v>
      </c>
      <c r="J10075" s="545" t="s">
        <v>13307</v>
      </c>
      <c r="K10075" s="545" t="s">
        <v>19411</v>
      </c>
      <c r="L10075" s="545" t="s">
        <v>19412</v>
      </c>
      <c r="M10075" s="548" t="s">
        <v>13758</v>
      </c>
      <c r="N10075" s="545" t="s">
        <v>13413</v>
      </c>
      <c r="O10075" s="545" t="s">
        <v>13413</v>
      </c>
      <c r="P10075" s="549">
        <v>7669</v>
      </c>
      <c r="Q10075" s="549">
        <v>1</v>
      </c>
      <c r="R10075" s="549">
        <v>121</v>
      </c>
      <c r="S10075" s="548">
        <v>2228</v>
      </c>
      <c r="T10075" s="548"/>
      <c r="U10075" s="99"/>
    </row>
    <row r="10076" spans="1:21" ht="19.5" customHeight="1">
      <c r="A10076" s="545">
        <v>104954</v>
      </c>
      <c r="B10076" s="545" t="s">
        <v>7192</v>
      </c>
      <c r="C10076" s="545" t="s">
        <v>206</v>
      </c>
      <c r="D10076" s="546">
        <v>43840</v>
      </c>
      <c r="E10076" s="171" t="str">
        <f t="shared" si="157"/>
        <v>2020</v>
      </c>
      <c r="F10076" s="547">
        <v>85851</v>
      </c>
      <c r="G10076" s="548">
        <v>0.19</v>
      </c>
      <c r="H10076" s="547">
        <v>72143.7</v>
      </c>
      <c r="I10076" s="545" t="s">
        <v>12708</v>
      </c>
      <c r="J10076" s="545" t="s">
        <v>13301</v>
      </c>
      <c r="K10076" s="545" t="s">
        <v>19413</v>
      </c>
      <c r="L10076" s="545" t="s">
        <v>19414</v>
      </c>
      <c r="M10076" s="548" t="s">
        <v>13758</v>
      </c>
      <c r="N10076" s="545" t="s">
        <v>13413</v>
      </c>
      <c r="O10076" s="545" t="s">
        <v>13413</v>
      </c>
      <c r="P10076" s="549">
        <v>7670</v>
      </c>
      <c r="Q10076" s="549">
        <v>1</v>
      </c>
      <c r="R10076" s="549">
        <v>121</v>
      </c>
      <c r="S10076" s="548">
        <v>2221</v>
      </c>
      <c r="T10076" s="548"/>
      <c r="U10076" s="99"/>
    </row>
    <row r="10077" spans="1:21" ht="19.5" customHeight="1">
      <c r="A10077" s="545">
        <v>104956</v>
      </c>
      <c r="B10077" s="545" t="s">
        <v>6952</v>
      </c>
      <c r="C10077" s="545" t="s">
        <v>5203</v>
      </c>
      <c r="D10077" s="546">
        <v>46052</v>
      </c>
      <c r="E10077" s="171" t="str">
        <f t="shared" si="157"/>
        <v>2026</v>
      </c>
      <c r="F10077" s="547">
        <v>52222</v>
      </c>
      <c r="G10077" s="548">
        <v>0.19</v>
      </c>
      <c r="H10077" s="547">
        <v>43884.03</v>
      </c>
      <c r="I10077" s="545" t="s">
        <v>12754</v>
      </c>
      <c r="J10077" s="545" t="s">
        <v>13307</v>
      </c>
      <c r="K10077" s="545" t="s">
        <v>19415</v>
      </c>
      <c r="L10077" s="545" t="s">
        <v>13413</v>
      </c>
      <c r="M10077" s="548" t="s">
        <v>13758</v>
      </c>
      <c r="N10077" s="545" t="s">
        <v>13413</v>
      </c>
      <c r="O10077" s="545" t="s">
        <v>13413</v>
      </c>
      <c r="P10077" s="549">
        <v>7672</v>
      </c>
      <c r="Q10077" s="549">
        <v>1</v>
      </c>
      <c r="R10077" s="549">
        <v>33</v>
      </c>
      <c r="S10077" s="548">
        <v>2228</v>
      </c>
      <c r="T10077" s="548"/>
      <c r="U10077" s="99"/>
    </row>
    <row r="10078" spans="1:21" ht="19.5" customHeight="1">
      <c r="A10078" s="545">
        <v>104957</v>
      </c>
      <c r="B10078" s="545" t="s">
        <v>6184</v>
      </c>
      <c r="C10078" s="545" t="s">
        <v>216</v>
      </c>
      <c r="D10078" s="546">
        <v>45708</v>
      </c>
      <c r="E10078" s="171" t="str">
        <f t="shared" si="157"/>
        <v>2025</v>
      </c>
      <c r="F10078" s="547">
        <v>429186.14</v>
      </c>
      <c r="G10078" s="548">
        <v>0.19</v>
      </c>
      <c r="H10078" s="547">
        <v>360660.62</v>
      </c>
      <c r="I10078" s="545" t="s">
        <v>12637</v>
      </c>
      <c r="J10078" s="545" t="s">
        <v>13307</v>
      </c>
      <c r="K10078" s="545" t="s">
        <v>13413</v>
      </c>
      <c r="L10078" s="545" t="s">
        <v>13413</v>
      </c>
      <c r="M10078" s="548" t="s">
        <v>13758</v>
      </c>
      <c r="N10078" s="545" t="s">
        <v>13413</v>
      </c>
      <c r="O10078" s="545" t="s">
        <v>13413</v>
      </c>
      <c r="P10078" s="549">
        <v>7673</v>
      </c>
      <c r="Q10078" s="549">
        <v>1</v>
      </c>
      <c r="R10078" s="549">
        <v>13</v>
      </c>
      <c r="S10078" s="548">
        <v>2228</v>
      </c>
      <c r="T10078" s="548"/>
      <c r="U10078" s="99"/>
    </row>
    <row r="10079" spans="1:21" ht="19.5" customHeight="1">
      <c r="A10079" s="545">
        <v>104958</v>
      </c>
      <c r="B10079" s="545" t="s">
        <v>6183</v>
      </c>
      <c r="C10079" s="545" t="s">
        <v>216</v>
      </c>
      <c r="D10079" s="546">
        <v>45708</v>
      </c>
      <c r="E10079" s="171" t="str">
        <f t="shared" si="157"/>
        <v>2025</v>
      </c>
      <c r="F10079" s="547">
        <v>5600960.9299999997</v>
      </c>
      <c r="G10079" s="548">
        <v>0.19</v>
      </c>
      <c r="H10079" s="547">
        <v>4706689.8499999996</v>
      </c>
      <c r="I10079" s="545" t="s">
        <v>12650</v>
      </c>
      <c r="J10079" s="545" t="s">
        <v>13307</v>
      </c>
      <c r="K10079" s="545" t="s">
        <v>19416</v>
      </c>
      <c r="L10079" s="545" t="s">
        <v>13413</v>
      </c>
      <c r="M10079" s="548" t="s">
        <v>13758</v>
      </c>
      <c r="N10079" s="545" t="s">
        <v>13413</v>
      </c>
      <c r="O10079" s="545" t="s">
        <v>13413</v>
      </c>
      <c r="P10079" s="549">
        <v>7674</v>
      </c>
      <c r="Q10079" s="549">
        <v>1</v>
      </c>
      <c r="R10079" s="549">
        <v>127</v>
      </c>
      <c r="S10079" s="548">
        <v>2228</v>
      </c>
      <c r="T10079" s="548"/>
      <c r="U10079" s="99"/>
    </row>
    <row r="10080" spans="1:21" ht="19.5" customHeight="1">
      <c r="A10080" s="545">
        <v>104959</v>
      </c>
      <c r="B10080" s="545" t="s">
        <v>7233</v>
      </c>
      <c r="C10080" s="545" t="s">
        <v>216</v>
      </c>
      <c r="D10080" s="546">
        <v>44588</v>
      </c>
      <c r="E10080" s="171" t="str">
        <f t="shared" si="157"/>
        <v>2022</v>
      </c>
      <c r="F10080" s="547">
        <v>1237.01</v>
      </c>
      <c r="G10080" s="548">
        <v>0.19</v>
      </c>
      <c r="H10080" s="547">
        <v>1039.5</v>
      </c>
      <c r="I10080" s="545" t="s">
        <v>12659</v>
      </c>
      <c r="J10080" s="545" t="s">
        <v>13297</v>
      </c>
      <c r="K10080" s="545" t="s">
        <v>13413</v>
      </c>
      <c r="L10080" s="545" t="s">
        <v>13413</v>
      </c>
      <c r="M10080" s="548" t="s">
        <v>13758</v>
      </c>
      <c r="N10080" s="545" t="s">
        <v>13413</v>
      </c>
      <c r="O10080" s="545" t="s">
        <v>13413</v>
      </c>
      <c r="P10080" s="549">
        <v>7675</v>
      </c>
      <c r="Q10080" s="549">
        <v>1</v>
      </c>
      <c r="R10080" s="549">
        <v>116</v>
      </c>
      <c r="S10080" s="548">
        <v>2257</v>
      </c>
      <c r="T10080" s="548"/>
      <c r="U10080" s="99"/>
    </row>
    <row r="10081" spans="1:21" ht="19.5" customHeight="1">
      <c r="A10081" s="545">
        <v>104960</v>
      </c>
      <c r="B10081" s="545" t="s">
        <v>442</v>
      </c>
      <c r="C10081" s="545" t="s">
        <v>221</v>
      </c>
      <c r="D10081" s="546"/>
      <c r="E10081" s="171" t="str">
        <f t="shared" si="157"/>
        <v>1900</v>
      </c>
      <c r="F10081" s="547">
        <v>0</v>
      </c>
      <c r="G10081" s="548">
        <v>0</v>
      </c>
      <c r="H10081" s="547">
        <v>0</v>
      </c>
      <c r="I10081" s="545" t="s">
        <v>12665</v>
      </c>
      <c r="J10081" s="545"/>
      <c r="K10081" s="545" t="s">
        <v>13413</v>
      </c>
      <c r="L10081" s="545" t="s">
        <v>13413</v>
      </c>
      <c r="M10081" s="548" t="s">
        <v>13758</v>
      </c>
      <c r="N10081" s="545" t="s">
        <v>13413</v>
      </c>
      <c r="O10081" s="545" t="s">
        <v>13413</v>
      </c>
      <c r="P10081" s="549">
        <v>7676</v>
      </c>
      <c r="Q10081" s="549">
        <v>1</v>
      </c>
      <c r="R10081" s="549">
        <v>75</v>
      </c>
      <c r="S10081" s="548"/>
      <c r="T10081" s="548"/>
      <c r="U10081" s="99"/>
    </row>
    <row r="10082" spans="1:21" ht="19.5" customHeight="1">
      <c r="A10082" s="545">
        <v>104961</v>
      </c>
      <c r="B10082" s="545" t="s">
        <v>7191</v>
      </c>
      <c r="C10082" s="545" t="s">
        <v>216</v>
      </c>
      <c r="D10082" s="546">
        <v>43840</v>
      </c>
      <c r="E10082" s="171" t="str">
        <f t="shared" si="157"/>
        <v>2020</v>
      </c>
      <c r="F10082" s="547">
        <v>321855</v>
      </c>
      <c r="G10082" s="548">
        <v>0.19</v>
      </c>
      <c r="H10082" s="547">
        <v>270466.39</v>
      </c>
      <c r="I10082" s="545" t="s">
        <v>12650</v>
      </c>
      <c r="J10082" s="545" t="s">
        <v>13297</v>
      </c>
      <c r="K10082" s="545" t="s">
        <v>13413</v>
      </c>
      <c r="L10082" s="545" t="s">
        <v>13413</v>
      </c>
      <c r="M10082" s="548" t="s">
        <v>13758</v>
      </c>
      <c r="N10082" s="545" t="s">
        <v>13413</v>
      </c>
      <c r="O10082" s="545" t="s">
        <v>13413</v>
      </c>
      <c r="P10082" s="549">
        <v>7677</v>
      </c>
      <c r="Q10082" s="549">
        <v>1</v>
      </c>
      <c r="R10082" s="549">
        <v>127</v>
      </c>
      <c r="S10082" s="548">
        <v>2257</v>
      </c>
      <c r="T10082" s="548"/>
      <c r="U10082" s="99"/>
    </row>
    <row r="10083" spans="1:21" ht="19.5" customHeight="1">
      <c r="A10083" s="545">
        <v>104962</v>
      </c>
      <c r="B10083" s="545" t="s">
        <v>7226</v>
      </c>
      <c r="C10083" s="545" t="s">
        <v>216</v>
      </c>
      <c r="D10083" s="546">
        <v>43839</v>
      </c>
      <c r="E10083" s="171" t="str">
        <f t="shared" si="157"/>
        <v>2020</v>
      </c>
      <c r="F10083" s="547">
        <v>28026</v>
      </c>
      <c r="G10083" s="548">
        <v>0.19</v>
      </c>
      <c r="H10083" s="547">
        <v>23551.26</v>
      </c>
      <c r="I10083" s="545" t="s">
        <v>12650</v>
      </c>
      <c r="J10083" s="545" t="s">
        <v>13297</v>
      </c>
      <c r="K10083" s="545" t="s">
        <v>13413</v>
      </c>
      <c r="L10083" s="545" t="s">
        <v>13413</v>
      </c>
      <c r="M10083" s="548" t="s">
        <v>13758</v>
      </c>
      <c r="N10083" s="545" t="s">
        <v>13413</v>
      </c>
      <c r="O10083" s="545" t="s">
        <v>13413</v>
      </c>
      <c r="P10083" s="549">
        <v>7678</v>
      </c>
      <c r="Q10083" s="549">
        <v>1</v>
      </c>
      <c r="R10083" s="549">
        <v>127</v>
      </c>
      <c r="S10083" s="548">
        <v>2257</v>
      </c>
      <c r="T10083" s="548"/>
      <c r="U10083" s="99"/>
    </row>
    <row r="10084" spans="1:21" ht="19.5" customHeight="1">
      <c r="A10084" s="545">
        <v>104963</v>
      </c>
      <c r="B10084" s="545" t="s">
        <v>9828</v>
      </c>
      <c r="C10084" s="545" t="s">
        <v>216</v>
      </c>
      <c r="D10084" s="546"/>
      <c r="E10084" s="171" t="str">
        <f t="shared" si="157"/>
        <v>1900</v>
      </c>
      <c r="F10084" s="547">
        <v>0</v>
      </c>
      <c r="G10084" s="548">
        <v>0</v>
      </c>
      <c r="H10084" s="547">
        <v>0</v>
      </c>
      <c r="I10084" s="545" t="s">
        <v>12973</v>
      </c>
      <c r="J10084" s="545"/>
      <c r="K10084" s="545" t="s">
        <v>13413</v>
      </c>
      <c r="L10084" s="545" t="s">
        <v>13413</v>
      </c>
      <c r="M10084" s="548" t="s">
        <v>13758</v>
      </c>
      <c r="N10084" s="545" t="s">
        <v>13413</v>
      </c>
      <c r="O10084" s="545" t="s">
        <v>13413</v>
      </c>
      <c r="P10084" s="549">
        <v>7679</v>
      </c>
      <c r="Q10084" s="549">
        <v>1</v>
      </c>
      <c r="R10084" s="549">
        <v>59</v>
      </c>
      <c r="S10084" s="548"/>
      <c r="T10084" s="548"/>
      <c r="U10084" s="99"/>
    </row>
    <row r="10085" spans="1:21" ht="19.5" customHeight="1">
      <c r="A10085" s="545">
        <v>104964</v>
      </c>
      <c r="B10085" s="545" t="s">
        <v>1082</v>
      </c>
      <c r="C10085" s="545" t="s">
        <v>216</v>
      </c>
      <c r="D10085" s="546"/>
      <c r="E10085" s="171" t="str">
        <f t="shared" si="157"/>
        <v>1900</v>
      </c>
      <c r="F10085" s="547">
        <v>0</v>
      </c>
      <c r="G10085" s="548">
        <v>0</v>
      </c>
      <c r="H10085" s="547">
        <v>0</v>
      </c>
      <c r="I10085" s="545" t="s">
        <v>12694</v>
      </c>
      <c r="J10085" s="545"/>
      <c r="K10085" s="545" t="s">
        <v>19417</v>
      </c>
      <c r="L10085" s="545" t="s">
        <v>13413</v>
      </c>
      <c r="M10085" s="548" t="s">
        <v>13758</v>
      </c>
      <c r="N10085" s="545" t="s">
        <v>13413</v>
      </c>
      <c r="O10085" s="545" t="s">
        <v>13413</v>
      </c>
      <c r="P10085" s="549">
        <v>7680</v>
      </c>
      <c r="Q10085" s="549">
        <v>1</v>
      </c>
      <c r="R10085" s="549">
        <v>104</v>
      </c>
      <c r="S10085" s="548"/>
      <c r="T10085" s="548"/>
      <c r="U10085" s="99"/>
    </row>
    <row r="10086" spans="1:21" ht="19.5" customHeight="1">
      <c r="A10086" s="545">
        <v>104965</v>
      </c>
      <c r="B10086" s="545" t="s">
        <v>9827</v>
      </c>
      <c r="C10086" s="545" t="s">
        <v>216</v>
      </c>
      <c r="D10086" s="546"/>
      <c r="E10086" s="171" t="str">
        <f t="shared" si="157"/>
        <v>1900</v>
      </c>
      <c r="F10086" s="547">
        <v>0</v>
      </c>
      <c r="G10086" s="548">
        <v>0</v>
      </c>
      <c r="H10086" s="547">
        <v>0</v>
      </c>
      <c r="I10086" s="545" t="s">
        <v>12694</v>
      </c>
      <c r="J10086" s="545"/>
      <c r="K10086" s="545" t="s">
        <v>19418</v>
      </c>
      <c r="L10086" s="545" t="s">
        <v>13413</v>
      </c>
      <c r="M10086" s="548" t="s">
        <v>13758</v>
      </c>
      <c r="N10086" s="545" t="s">
        <v>13413</v>
      </c>
      <c r="O10086" s="545" t="s">
        <v>13413</v>
      </c>
      <c r="P10086" s="549">
        <v>7681</v>
      </c>
      <c r="Q10086" s="549">
        <v>1</v>
      </c>
      <c r="R10086" s="549">
        <v>104</v>
      </c>
      <c r="S10086" s="548"/>
      <c r="T10086" s="548"/>
      <c r="U10086" s="99"/>
    </row>
    <row r="10087" spans="1:21" ht="19.5" customHeight="1">
      <c r="A10087" s="545">
        <v>104966</v>
      </c>
      <c r="B10087" s="545" t="s">
        <v>7225</v>
      </c>
      <c r="C10087" s="545" t="s">
        <v>216</v>
      </c>
      <c r="D10087" s="546">
        <v>43839</v>
      </c>
      <c r="E10087" s="171" t="str">
        <f t="shared" si="157"/>
        <v>2020</v>
      </c>
      <c r="F10087" s="547">
        <v>695</v>
      </c>
      <c r="G10087" s="548">
        <v>0</v>
      </c>
      <c r="H10087" s="547">
        <v>695</v>
      </c>
      <c r="I10087" s="545" t="s">
        <v>12665</v>
      </c>
      <c r="J10087" s="545" t="s">
        <v>13297</v>
      </c>
      <c r="K10087" s="545" t="s">
        <v>13413</v>
      </c>
      <c r="L10087" s="545" t="s">
        <v>13413</v>
      </c>
      <c r="M10087" s="548" t="s">
        <v>13758</v>
      </c>
      <c r="N10087" s="545" t="s">
        <v>13413</v>
      </c>
      <c r="O10087" s="545" t="s">
        <v>13413</v>
      </c>
      <c r="P10087" s="549">
        <v>7682</v>
      </c>
      <c r="Q10087" s="549">
        <v>1</v>
      </c>
      <c r="R10087" s="549">
        <v>75</v>
      </c>
      <c r="S10087" s="548">
        <v>2257</v>
      </c>
      <c r="T10087" s="548"/>
      <c r="U10087" s="99"/>
    </row>
    <row r="10088" spans="1:21" ht="19.5" customHeight="1">
      <c r="A10088" s="545">
        <v>104967</v>
      </c>
      <c r="B10088" s="545" t="s">
        <v>487</v>
      </c>
      <c r="C10088" s="545" t="s">
        <v>216</v>
      </c>
      <c r="D10088" s="546">
        <v>43839</v>
      </c>
      <c r="E10088" s="171" t="str">
        <f t="shared" si="157"/>
        <v>2020</v>
      </c>
      <c r="F10088" s="547">
        <v>727</v>
      </c>
      <c r="G10088" s="548">
        <v>0</v>
      </c>
      <c r="H10088" s="547">
        <v>727</v>
      </c>
      <c r="I10088" s="545" t="s">
        <v>12665</v>
      </c>
      <c r="J10088" s="545" t="s">
        <v>13391</v>
      </c>
      <c r="K10088" s="545" t="s">
        <v>19419</v>
      </c>
      <c r="L10088" s="545" t="s">
        <v>13413</v>
      </c>
      <c r="M10088" s="548" t="s">
        <v>13758</v>
      </c>
      <c r="N10088" s="545" t="s">
        <v>13413</v>
      </c>
      <c r="O10088" s="545" t="s">
        <v>19420</v>
      </c>
      <c r="P10088" s="549">
        <v>7683</v>
      </c>
      <c r="Q10088" s="549">
        <v>1</v>
      </c>
      <c r="R10088" s="549">
        <v>75</v>
      </c>
      <c r="S10088" s="548">
        <v>102</v>
      </c>
      <c r="T10088" s="548"/>
      <c r="U10088" s="99"/>
    </row>
    <row r="10089" spans="1:21" ht="19.5" customHeight="1">
      <c r="A10089" s="545">
        <v>104968</v>
      </c>
      <c r="B10089" s="545" t="s">
        <v>6895</v>
      </c>
      <c r="C10089" s="545" t="s">
        <v>206</v>
      </c>
      <c r="D10089" s="546">
        <v>46052</v>
      </c>
      <c r="E10089" s="171" t="str">
        <f t="shared" si="157"/>
        <v>2026</v>
      </c>
      <c r="F10089" s="547">
        <v>5944</v>
      </c>
      <c r="G10089" s="548">
        <v>0.19</v>
      </c>
      <c r="H10089" s="547">
        <v>4994.96</v>
      </c>
      <c r="I10089" s="545" t="s">
        <v>12688</v>
      </c>
      <c r="J10089" s="545" t="s">
        <v>13307</v>
      </c>
      <c r="K10089" s="545" t="s">
        <v>19421</v>
      </c>
      <c r="L10089" s="545" t="s">
        <v>13413</v>
      </c>
      <c r="M10089" s="548" t="s">
        <v>13758</v>
      </c>
      <c r="N10089" s="545" t="s">
        <v>13413</v>
      </c>
      <c r="O10089" s="545" t="s">
        <v>13413</v>
      </c>
      <c r="P10089" s="549">
        <v>7684</v>
      </c>
      <c r="Q10089" s="549">
        <v>1</v>
      </c>
      <c r="R10089" s="549">
        <v>92</v>
      </c>
      <c r="S10089" s="548">
        <v>2228</v>
      </c>
      <c r="T10089" s="548"/>
      <c r="U10089" s="99"/>
    </row>
    <row r="10090" spans="1:21" ht="19.5" customHeight="1">
      <c r="A10090" s="545">
        <v>104969</v>
      </c>
      <c r="B10090" s="545" t="s">
        <v>895</v>
      </c>
      <c r="C10090" s="545" t="s">
        <v>216</v>
      </c>
      <c r="D10090" s="546"/>
      <c r="E10090" s="171" t="str">
        <f t="shared" si="157"/>
        <v>1900</v>
      </c>
      <c r="F10090" s="547">
        <v>0</v>
      </c>
      <c r="G10090" s="548">
        <v>0</v>
      </c>
      <c r="H10090" s="547">
        <v>0</v>
      </c>
      <c r="I10090" s="545" t="s">
        <v>12688</v>
      </c>
      <c r="J10090" s="545"/>
      <c r="K10090" s="545" t="s">
        <v>13413</v>
      </c>
      <c r="L10090" s="545" t="s">
        <v>13413</v>
      </c>
      <c r="M10090" s="548" t="s">
        <v>13758</v>
      </c>
      <c r="N10090" s="545" t="s">
        <v>13413</v>
      </c>
      <c r="O10090" s="545" t="s">
        <v>13413</v>
      </c>
      <c r="P10090" s="549">
        <v>7685</v>
      </c>
      <c r="Q10090" s="549">
        <v>1</v>
      </c>
      <c r="R10090" s="549">
        <v>92</v>
      </c>
      <c r="S10090" s="548"/>
      <c r="T10090" s="548"/>
      <c r="U10090" s="99"/>
    </row>
    <row r="10091" spans="1:21" ht="19.5" customHeight="1">
      <c r="A10091" s="545">
        <v>104970</v>
      </c>
      <c r="B10091" s="545" t="s">
        <v>7442</v>
      </c>
      <c r="C10091" s="545" t="s">
        <v>216</v>
      </c>
      <c r="D10091" s="546">
        <v>43745</v>
      </c>
      <c r="E10091" s="171" t="str">
        <f t="shared" si="157"/>
        <v>2019</v>
      </c>
      <c r="F10091" s="547">
        <v>47858</v>
      </c>
      <c r="G10091" s="548">
        <v>0.19</v>
      </c>
      <c r="H10091" s="547">
        <v>40216.81</v>
      </c>
      <c r="I10091" s="545" t="s">
        <v>12676</v>
      </c>
      <c r="J10091" s="545" t="s">
        <v>13302</v>
      </c>
      <c r="K10091" s="545" t="s">
        <v>19422</v>
      </c>
      <c r="L10091" s="545" t="s">
        <v>13413</v>
      </c>
      <c r="M10091" s="548" t="s">
        <v>13758</v>
      </c>
      <c r="N10091" s="545" t="s">
        <v>13413</v>
      </c>
      <c r="O10091" s="545" t="s">
        <v>13413</v>
      </c>
      <c r="P10091" s="549">
        <v>7686</v>
      </c>
      <c r="Q10091" s="549">
        <v>1</v>
      </c>
      <c r="R10091" s="549">
        <v>14</v>
      </c>
      <c r="S10091" s="548">
        <v>2219</v>
      </c>
      <c r="T10091" s="548"/>
      <c r="U10091" s="99"/>
    </row>
    <row r="10092" spans="1:21" ht="19.5" customHeight="1">
      <c r="A10092" s="545">
        <v>104972</v>
      </c>
      <c r="B10092" s="545" t="s">
        <v>9826</v>
      </c>
      <c r="C10092" s="545" t="s">
        <v>209</v>
      </c>
      <c r="D10092" s="546"/>
      <c r="E10092" s="171" t="str">
        <f t="shared" si="157"/>
        <v>1900</v>
      </c>
      <c r="F10092" s="547">
        <v>0</v>
      </c>
      <c r="G10092" s="548">
        <v>0</v>
      </c>
      <c r="H10092" s="547">
        <v>0</v>
      </c>
      <c r="I10092" s="545" t="s">
        <v>12676</v>
      </c>
      <c r="J10092" s="545"/>
      <c r="K10092" s="545" t="s">
        <v>19423</v>
      </c>
      <c r="L10092" s="545" t="s">
        <v>13413</v>
      </c>
      <c r="M10092" s="548" t="s">
        <v>13758</v>
      </c>
      <c r="N10092" s="545" t="s">
        <v>13413</v>
      </c>
      <c r="O10092" s="545" t="s">
        <v>13413</v>
      </c>
      <c r="P10092" s="549">
        <v>7688</v>
      </c>
      <c r="Q10092" s="549">
        <v>1</v>
      </c>
      <c r="R10092" s="549">
        <v>14</v>
      </c>
      <c r="S10092" s="548"/>
      <c r="T10092" s="548"/>
      <c r="U10092" s="99"/>
    </row>
    <row r="10093" spans="1:21" ht="19.5" customHeight="1">
      <c r="A10093" s="545">
        <v>104973</v>
      </c>
      <c r="B10093" s="545" t="s">
        <v>9825</v>
      </c>
      <c r="C10093" s="545" t="s">
        <v>209</v>
      </c>
      <c r="D10093" s="546"/>
      <c r="E10093" s="171" t="str">
        <f t="shared" si="157"/>
        <v>1900</v>
      </c>
      <c r="F10093" s="547">
        <v>0</v>
      </c>
      <c r="G10093" s="548">
        <v>0</v>
      </c>
      <c r="H10093" s="547">
        <v>0</v>
      </c>
      <c r="I10093" s="545" t="s">
        <v>12676</v>
      </c>
      <c r="J10093" s="545"/>
      <c r="K10093" s="545" t="s">
        <v>19424</v>
      </c>
      <c r="L10093" s="545" t="s">
        <v>13413</v>
      </c>
      <c r="M10093" s="548" t="s">
        <v>13758</v>
      </c>
      <c r="N10093" s="545" t="s">
        <v>13413</v>
      </c>
      <c r="O10093" s="545" t="s">
        <v>13413</v>
      </c>
      <c r="P10093" s="549">
        <v>7689</v>
      </c>
      <c r="Q10093" s="549">
        <v>1</v>
      </c>
      <c r="R10093" s="549">
        <v>14</v>
      </c>
      <c r="S10093" s="548"/>
      <c r="T10093" s="548"/>
      <c r="U10093" s="99"/>
    </row>
    <row r="10094" spans="1:21" ht="19.5" customHeight="1">
      <c r="A10094" s="545">
        <v>104974</v>
      </c>
      <c r="B10094" s="545" t="s">
        <v>9824</v>
      </c>
      <c r="C10094" s="545" t="s">
        <v>216</v>
      </c>
      <c r="D10094" s="546"/>
      <c r="E10094" s="171" t="str">
        <f t="shared" si="157"/>
        <v>1900</v>
      </c>
      <c r="F10094" s="547">
        <v>0</v>
      </c>
      <c r="G10094" s="548">
        <v>0</v>
      </c>
      <c r="H10094" s="547">
        <v>0</v>
      </c>
      <c r="I10094" s="545" t="s">
        <v>12637</v>
      </c>
      <c r="J10094" s="545"/>
      <c r="K10094" s="545" t="s">
        <v>13413</v>
      </c>
      <c r="L10094" s="545" t="s">
        <v>13413</v>
      </c>
      <c r="M10094" s="548" t="s">
        <v>13758</v>
      </c>
      <c r="N10094" s="545" t="s">
        <v>13413</v>
      </c>
      <c r="O10094" s="545" t="s">
        <v>13413</v>
      </c>
      <c r="P10094" s="549">
        <v>7690</v>
      </c>
      <c r="Q10094" s="549">
        <v>1</v>
      </c>
      <c r="R10094" s="549">
        <v>13</v>
      </c>
      <c r="S10094" s="548"/>
      <c r="T10094" s="548"/>
      <c r="U10094" s="99"/>
    </row>
    <row r="10095" spans="1:21" ht="19.5" customHeight="1">
      <c r="A10095" s="545">
        <v>104975</v>
      </c>
      <c r="B10095" s="545" t="s">
        <v>2246</v>
      </c>
      <c r="C10095" s="545" t="s">
        <v>216</v>
      </c>
      <c r="D10095" s="546"/>
      <c r="E10095" s="171" t="str">
        <f t="shared" si="157"/>
        <v>1900</v>
      </c>
      <c r="F10095" s="547">
        <v>0</v>
      </c>
      <c r="G10095" s="548">
        <v>0</v>
      </c>
      <c r="H10095" s="547">
        <v>0</v>
      </c>
      <c r="I10095" s="545" t="s">
        <v>12650</v>
      </c>
      <c r="J10095" s="545"/>
      <c r="K10095" s="545" t="s">
        <v>13413</v>
      </c>
      <c r="L10095" s="545" t="s">
        <v>13413</v>
      </c>
      <c r="M10095" s="548" t="s">
        <v>13758</v>
      </c>
      <c r="N10095" s="545" t="s">
        <v>13413</v>
      </c>
      <c r="O10095" s="545" t="s">
        <v>13413</v>
      </c>
      <c r="P10095" s="549">
        <v>7691</v>
      </c>
      <c r="Q10095" s="549">
        <v>1</v>
      </c>
      <c r="R10095" s="549">
        <v>127</v>
      </c>
      <c r="S10095" s="548"/>
      <c r="T10095" s="548"/>
      <c r="U10095" s="99"/>
    </row>
    <row r="10096" spans="1:21" ht="19.5" customHeight="1">
      <c r="A10096" s="545">
        <v>104976</v>
      </c>
      <c r="B10096" s="545" t="s">
        <v>2256</v>
      </c>
      <c r="C10096" s="545" t="s">
        <v>216</v>
      </c>
      <c r="D10096" s="546">
        <v>46070</v>
      </c>
      <c r="E10096" s="171" t="str">
        <f t="shared" si="157"/>
        <v>2026</v>
      </c>
      <c r="F10096" s="547">
        <v>1450</v>
      </c>
      <c r="G10096" s="548">
        <v>0.19</v>
      </c>
      <c r="H10096" s="547">
        <v>1218.49</v>
      </c>
      <c r="I10096" s="545" t="s">
        <v>12706</v>
      </c>
      <c r="J10096" s="545" t="s">
        <v>13296</v>
      </c>
      <c r="K10096" s="545" t="s">
        <v>19425</v>
      </c>
      <c r="L10096" s="545" t="s">
        <v>13413</v>
      </c>
      <c r="M10096" s="548" t="s">
        <v>13758</v>
      </c>
      <c r="N10096" s="545" t="s">
        <v>13413</v>
      </c>
      <c r="O10096" s="545" t="s">
        <v>13413</v>
      </c>
      <c r="P10096" s="549">
        <v>7692</v>
      </c>
      <c r="Q10096" s="549">
        <v>1</v>
      </c>
      <c r="R10096" s="549">
        <v>128</v>
      </c>
      <c r="S10096" s="548">
        <v>2218</v>
      </c>
      <c r="T10096" s="548"/>
      <c r="U10096" s="99"/>
    </row>
    <row r="10097" spans="1:21" ht="19.5" customHeight="1">
      <c r="A10097" s="545">
        <v>104977</v>
      </c>
      <c r="B10097" s="545" t="s">
        <v>1945</v>
      </c>
      <c r="C10097" s="545" t="s">
        <v>209</v>
      </c>
      <c r="D10097" s="546"/>
      <c r="E10097" s="171" t="str">
        <f t="shared" si="157"/>
        <v>1900</v>
      </c>
      <c r="F10097" s="547">
        <v>0</v>
      </c>
      <c r="G10097" s="548">
        <v>0</v>
      </c>
      <c r="H10097" s="547">
        <v>0</v>
      </c>
      <c r="I10097" s="545" t="s">
        <v>12706</v>
      </c>
      <c r="J10097" s="545"/>
      <c r="K10097" s="545" t="s">
        <v>13413</v>
      </c>
      <c r="L10097" s="545" t="s">
        <v>13413</v>
      </c>
      <c r="M10097" s="548" t="s">
        <v>13758</v>
      </c>
      <c r="N10097" s="545" t="s">
        <v>13413</v>
      </c>
      <c r="O10097" s="545" t="s">
        <v>13413</v>
      </c>
      <c r="P10097" s="549">
        <v>7693</v>
      </c>
      <c r="Q10097" s="549">
        <v>1</v>
      </c>
      <c r="R10097" s="549">
        <v>128</v>
      </c>
      <c r="S10097" s="548"/>
      <c r="T10097" s="548"/>
      <c r="U10097" s="99"/>
    </row>
    <row r="10098" spans="1:21" ht="19.5" customHeight="1">
      <c r="A10098" s="545">
        <v>104978</v>
      </c>
      <c r="B10098" s="545" t="s">
        <v>1944</v>
      </c>
      <c r="C10098" s="545" t="s">
        <v>209</v>
      </c>
      <c r="D10098" s="546">
        <v>43840</v>
      </c>
      <c r="E10098" s="171" t="str">
        <f t="shared" si="157"/>
        <v>2020</v>
      </c>
      <c r="F10098" s="547">
        <v>1791</v>
      </c>
      <c r="G10098" s="548">
        <v>0.19</v>
      </c>
      <c r="H10098" s="547">
        <v>1505.04</v>
      </c>
      <c r="I10098" s="545" t="s">
        <v>12706</v>
      </c>
      <c r="J10098" s="545" t="s">
        <v>13297</v>
      </c>
      <c r="K10098" s="545" t="s">
        <v>13413</v>
      </c>
      <c r="L10098" s="545" t="s">
        <v>13413</v>
      </c>
      <c r="M10098" s="548" t="s">
        <v>13758</v>
      </c>
      <c r="N10098" s="545" t="s">
        <v>13413</v>
      </c>
      <c r="O10098" s="545" t="s">
        <v>13413</v>
      </c>
      <c r="P10098" s="549">
        <v>7694</v>
      </c>
      <c r="Q10098" s="549">
        <v>1</v>
      </c>
      <c r="R10098" s="549">
        <v>128</v>
      </c>
      <c r="S10098" s="548">
        <v>2257</v>
      </c>
      <c r="T10098" s="548"/>
      <c r="U10098" s="99"/>
    </row>
    <row r="10099" spans="1:21" ht="19.5" customHeight="1">
      <c r="A10099" s="545">
        <v>104979</v>
      </c>
      <c r="B10099" s="545" t="s">
        <v>9823</v>
      </c>
      <c r="C10099" s="545" t="s">
        <v>209</v>
      </c>
      <c r="D10099" s="546"/>
      <c r="E10099" s="171" t="str">
        <f t="shared" si="157"/>
        <v>1900</v>
      </c>
      <c r="F10099" s="547">
        <v>0</v>
      </c>
      <c r="G10099" s="548">
        <v>0</v>
      </c>
      <c r="H10099" s="547">
        <v>0</v>
      </c>
      <c r="I10099" s="545" t="s">
        <v>12652</v>
      </c>
      <c r="J10099" s="545"/>
      <c r="K10099" s="545" t="s">
        <v>13413</v>
      </c>
      <c r="L10099" s="545" t="s">
        <v>13413</v>
      </c>
      <c r="M10099" s="548" t="s">
        <v>13758</v>
      </c>
      <c r="N10099" s="545" t="s">
        <v>13413</v>
      </c>
      <c r="O10099" s="545" t="s">
        <v>13413</v>
      </c>
      <c r="P10099" s="549">
        <v>7695</v>
      </c>
      <c r="Q10099" s="549">
        <v>1</v>
      </c>
      <c r="R10099" s="549">
        <v>134</v>
      </c>
      <c r="S10099" s="548"/>
      <c r="T10099" s="548"/>
      <c r="U10099" s="99"/>
    </row>
    <row r="10100" spans="1:21" ht="19.5" customHeight="1">
      <c r="A10100" s="545">
        <v>104980</v>
      </c>
      <c r="B10100" s="545" t="s">
        <v>6859</v>
      </c>
      <c r="C10100" s="545" t="s">
        <v>209</v>
      </c>
      <c r="D10100" s="546">
        <v>46052</v>
      </c>
      <c r="E10100" s="171" t="str">
        <f t="shared" si="157"/>
        <v>2026</v>
      </c>
      <c r="F10100" s="547">
        <v>10449</v>
      </c>
      <c r="G10100" s="548">
        <v>0.19</v>
      </c>
      <c r="H10100" s="547">
        <v>8780.67</v>
      </c>
      <c r="I10100" s="545" t="s">
        <v>12652</v>
      </c>
      <c r="J10100" s="545" t="s">
        <v>13307</v>
      </c>
      <c r="K10100" s="545" t="s">
        <v>13413</v>
      </c>
      <c r="L10100" s="545" t="s">
        <v>13413</v>
      </c>
      <c r="M10100" s="548" t="s">
        <v>13758</v>
      </c>
      <c r="N10100" s="545" t="s">
        <v>13413</v>
      </c>
      <c r="O10100" s="545" t="s">
        <v>13413</v>
      </c>
      <c r="P10100" s="549">
        <v>7696</v>
      </c>
      <c r="Q10100" s="549">
        <v>1</v>
      </c>
      <c r="R10100" s="549">
        <v>134</v>
      </c>
      <c r="S10100" s="548">
        <v>2228</v>
      </c>
      <c r="T10100" s="548"/>
      <c r="U10100" s="99"/>
    </row>
    <row r="10101" spans="1:21" ht="19.5" customHeight="1">
      <c r="A10101" s="545">
        <v>104981</v>
      </c>
      <c r="B10101" s="545" t="s">
        <v>7224</v>
      </c>
      <c r="C10101" s="545" t="s">
        <v>209</v>
      </c>
      <c r="D10101" s="546">
        <v>43839</v>
      </c>
      <c r="E10101" s="171" t="str">
        <f t="shared" si="157"/>
        <v>2020</v>
      </c>
      <c r="F10101" s="547">
        <v>14032</v>
      </c>
      <c r="G10101" s="548">
        <v>0.19</v>
      </c>
      <c r="H10101" s="547">
        <v>11791.6</v>
      </c>
      <c r="I10101" s="545" t="s">
        <v>12652</v>
      </c>
      <c r="J10101" s="545" t="s">
        <v>13297</v>
      </c>
      <c r="K10101" s="545" t="s">
        <v>13413</v>
      </c>
      <c r="L10101" s="545" t="s">
        <v>13413</v>
      </c>
      <c r="M10101" s="548" t="s">
        <v>13758</v>
      </c>
      <c r="N10101" s="545" t="s">
        <v>13413</v>
      </c>
      <c r="O10101" s="545" t="s">
        <v>13413</v>
      </c>
      <c r="P10101" s="549">
        <v>7697</v>
      </c>
      <c r="Q10101" s="549">
        <v>1</v>
      </c>
      <c r="R10101" s="549">
        <v>134</v>
      </c>
      <c r="S10101" s="548">
        <v>2257</v>
      </c>
      <c r="T10101" s="548"/>
      <c r="U10101" s="99"/>
    </row>
    <row r="10102" spans="1:21" ht="19.5" customHeight="1">
      <c r="A10102" s="545">
        <v>104982</v>
      </c>
      <c r="B10102" s="545" t="s">
        <v>2257</v>
      </c>
      <c r="C10102" s="545" t="s">
        <v>216</v>
      </c>
      <c r="D10102" s="546">
        <v>46052</v>
      </c>
      <c r="E10102" s="171" t="str">
        <f t="shared" si="157"/>
        <v>2026</v>
      </c>
      <c r="F10102" s="547">
        <v>5867</v>
      </c>
      <c r="G10102" s="548">
        <v>0.19</v>
      </c>
      <c r="H10102" s="547">
        <v>4930.25</v>
      </c>
      <c r="I10102" s="545" t="s">
        <v>12706</v>
      </c>
      <c r="J10102" s="545" t="s">
        <v>13307</v>
      </c>
      <c r="K10102" s="545" t="s">
        <v>13413</v>
      </c>
      <c r="L10102" s="545" t="s">
        <v>13413</v>
      </c>
      <c r="M10102" s="548" t="s">
        <v>13758</v>
      </c>
      <c r="N10102" s="545" t="s">
        <v>13413</v>
      </c>
      <c r="O10102" s="545" t="s">
        <v>13413</v>
      </c>
      <c r="P10102" s="549">
        <v>7698</v>
      </c>
      <c r="Q10102" s="549">
        <v>1</v>
      </c>
      <c r="R10102" s="549">
        <v>128</v>
      </c>
      <c r="S10102" s="548">
        <v>2228</v>
      </c>
      <c r="T10102" s="548"/>
      <c r="U10102" s="99"/>
    </row>
    <row r="10103" spans="1:21" ht="19.5" customHeight="1">
      <c r="A10103" s="545">
        <v>104983</v>
      </c>
      <c r="B10103" s="545" t="s">
        <v>9822</v>
      </c>
      <c r="C10103" s="545" t="s">
        <v>216</v>
      </c>
      <c r="D10103" s="546"/>
      <c r="E10103" s="171" t="str">
        <f t="shared" si="157"/>
        <v>1900</v>
      </c>
      <c r="F10103" s="547">
        <v>0</v>
      </c>
      <c r="G10103" s="548">
        <v>0</v>
      </c>
      <c r="H10103" s="547">
        <v>0</v>
      </c>
      <c r="I10103" s="545" t="s">
        <v>12650</v>
      </c>
      <c r="J10103" s="545"/>
      <c r="K10103" s="545" t="s">
        <v>13413</v>
      </c>
      <c r="L10103" s="545" t="s">
        <v>13413</v>
      </c>
      <c r="M10103" s="548" t="s">
        <v>13758</v>
      </c>
      <c r="N10103" s="545" t="s">
        <v>13413</v>
      </c>
      <c r="O10103" s="545" t="s">
        <v>13413</v>
      </c>
      <c r="P10103" s="549">
        <v>7699</v>
      </c>
      <c r="Q10103" s="549">
        <v>1</v>
      </c>
      <c r="R10103" s="549">
        <v>127</v>
      </c>
      <c r="S10103" s="548"/>
      <c r="T10103" s="548"/>
      <c r="U10103" s="99"/>
    </row>
    <row r="10104" spans="1:21" ht="19.5" customHeight="1">
      <c r="A10104" s="545">
        <v>104984</v>
      </c>
      <c r="B10104" s="545" t="s">
        <v>7190</v>
      </c>
      <c r="C10104" s="545" t="s">
        <v>216</v>
      </c>
      <c r="D10104" s="546">
        <v>43840</v>
      </c>
      <c r="E10104" s="171" t="str">
        <f t="shared" si="157"/>
        <v>2020</v>
      </c>
      <c r="F10104" s="547">
        <v>3224</v>
      </c>
      <c r="G10104" s="548">
        <v>0.19</v>
      </c>
      <c r="H10104" s="547">
        <v>2709.24</v>
      </c>
      <c r="I10104" s="545" t="s">
        <v>12650</v>
      </c>
      <c r="J10104" s="545" t="s">
        <v>13297</v>
      </c>
      <c r="K10104" s="545" t="s">
        <v>13413</v>
      </c>
      <c r="L10104" s="545" t="s">
        <v>13413</v>
      </c>
      <c r="M10104" s="548" t="s">
        <v>13758</v>
      </c>
      <c r="N10104" s="545" t="s">
        <v>13413</v>
      </c>
      <c r="O10104" s="545" t="s">
        <v>13413</v>
      </c>
      <c r="P10104" s="549">
        <v>7700</v>
      </c>
      <c r="Q10104" s="549">
        <v>1</v>
      </c>
      <c r="R10104" s="549">
        <v>127</v>
      </c>
      <c r="S10104" s="548">
        <v>2257</v>
      </c>
      <c r="T10104" s="548"/>
      <c r="U10104" s="99"/>
    </row>
    <row r="10105" spans="1:21" ht="19.5" customHeight="1">
      <c r="A10105" s="545">
        <v>104986</v>
      </c>
      <c r="B10105" s="545" t="s">
        <v>6951</v>
      </c>
      <c r="C10105" s="545" t="s">
        <v>216</v>
      </c>
      <c r="D10105" s="546">
        <v>45491</v>
      </c>
      <c r="E10105" s="171" t="str">
        <f t="shared" si="157"/>
        <v>2024</v>
      </c>
      <c r="F10105" s="547">
        <v>287896</v>
      </c>
      <c r="G10105" s="548">
        <v>0.19</v>
      </c>
      <c r="H10105" s="547">
        <v>241929.41</v>
      </c>
      <c r="I10105" s="545" t="s">
        <v>12686</v>
      </c>
      <c r="J10105" s="545" t="s">
        <v>13307</v>
      </c>
      <c r="K10105" s="545" t="s">
        <v>13413</v>
      </c>
      <c r="L10105" s="545" t="s">
        <v>13413</v>
      </c>
      <c r="M10105" s="548" t="s">
        <v>13758</v>
      </c>
      <c r="N10105" s="545" t="s">
        <v>13413</v>
      </c>
      <c r="O10105" s="545" t="s">
        <v>13413</v>
      </c>
      <c r="P10105" s="549">
        <v>7702</v>
      </c>
      <c r="Q10105" s="549">
        <v>1</v>
      </c>
      <c r="R10105" s="549">
        <v>131</v>
      </c>
      <c r="S10105" s="548">
        <v>2228</v>
      </c>
      <c r="T10105" s="548"/>
      <c r="U10105" s="99"/>
    </row>
    <row r="10106" spans="1:21" ht="19.5" customHeight="1">
      <c r="A10106" s="545">
        <v>104987</v>
      </c>
      <c r="B10106" s="545" t="s">
        <v>9821</v>
      </c>
      <c r="C10106" s="545" t="s">
        <v>216</v>
      </c>
      <c r="D10106" s="546"/>
      <c r="E10106" s="171" t="str">
        <f t="shared" si="157"/>
        <v>1900</v>
      </c>
      <c r="F10106" s="547">
        <v>0</v>
      </c>
      <c r="G10106" s="548">
        <v>0</v>
      </c>
      <c r="H10106" s="547">
        <v>0</v>
      </c>
      <c r="I10106" s="545" t="s">
        <v>12686</v>
      </c>
      <c r="J10106" s="545"/>
      <c r="K10106" s="545" t="s">
        <v>13413</v>
      </c>
      <c r="L10106" s="545" t="s">
        <v>13413</v>
      </c>
      <c r="M10106" s="548" t="s">
        <v>13758</v>
      </c>
      <c r="N10106" s="545" t="s">
        <v>13413</v>
      </c>
      <c r="O10106" s="545" t="s">
        <v>13413</v>
      </c>
      <c r="P10106" s="549">
        <v>7703</v>
      </c>
      <c r="Q10106" s="549">
        <v>1</v>
      </c>
      <c r="R10106" s="549">
        <v>131</v>
      </c>
      <c r="S10106" s="548"/>
      <c r="T10106" s="548"/>
      <c r="U10106" s="99"/>
    </row>
    <row r="10107" spans="1:21" ht="19.5" customHeight="1">
      <c r="A10107" s="545">
        <v>104988</v>
      </c>
      <c r="B10107" s="545" t="s">
        <v>9820</v>
      </c>
      <c r="C10107" s="545" t="s">
        <v>216</v>
      </c>
      <c r="D10107" s="546"/>
      <c r="E10107" s="171" t="str">
        <f t="shared" si="157"/>
        <v>1900</v>
      </c>
      <c r="F10107" s="547">
        <v>0</v>
      </c>
      <c r="G10107" s="548">
        <v>0</v>
      </c>
      <c r="H10107" s="547">
        <v>0</v>
      </c>
      <c r="I10107" s="545" t="s">
        <v>12686</v>
      </c>
      <c r="J10107" s="545"/>
      <c r="K10107" s="545" t="s">
        <v>13413</v>
      </c>
      <c r="L10107" s="545" t="s">
        <v>13413</v>
      </c>
      <c r="M10107" s="548" t="s">
        <v>13758</v>
      </c>
      <c r="N10107" s="545" t="s">
        <v>13413</v>
      </c>
      <c r="O10107" s="545" t="s">
        <v>13413</v>
      </c>
      <c r="P10107" s="549">
        <v>7704</v>
      </c>
      <c r="Q10107" s="549">
        <v>1</v>
      </c>
      <c r="R10107" s="549">
        <v>131</v>
      </c>
      <c r="S10107" s="548"/>
      <c r="T10107" s="548"/>
      <c r="U10107" s="99"/>
    </row>
    <row r="10108" spans="1:21" ht="19.5" customHeight="1">
      <c r="A10108" s="545">
        <v>104989</v>
      </c>
      <c r="B10108" s="545" t="s">
        <v>3926</v>
      </c>
      <c r="C10108" s="545" t="s">
        <v>216</v>
      </c>
      <c r="D10108" s="546">
        <v>46052</v>
      </c>
      <c r="E10108" s="171" t="str">
        <f t="shared" si="157"/>
        <v>2026</v>
      </c>
      <c r="F10108" s="547">
        <v>164183</v>
      </c>
      <c r="G10108" s="548">
        <v>0.19</v>
      </c>
      <c r="H10108" s="547">
        <v>137968.91</v>
      </c>
      <c r="I10108" s="545" t="s">
        <v>12741</v>
      </c>
      <c r="J10108" s="545" t="s">
        <v>13307</v>
      </c>
      <c r="K10108" s="545" t="s">
        <v>13413</v>
      </c>
      <c r="L10108" s="545" t="s">
        <v>13413</v>
      </c>
      <c r="M10108" s="548" t="s">
        <v>13758</v>
      </c>
      <c r="N10108" s="545" t="s">
        <v>13413</v>
      </c>
      <c r="O10108" s="545" t="s">
        <v>13413</v>
      </c>
      <c r="P10108" s="549">
        <v>7705</v>
      </c>
      <c r="Q10108" s="549">
        <v>1</v>
      </c>
      <c r="R10108" s="549">
        <v>37</v>
      </c>
      <c r="S10108" s="548">
        <v>2228</v>
      </c>
      <c r="T10108" s="548"/>
      <c r="U10108" s="99"/>
    </row>
    <row r="10109" spans="1:21" ht="19.5" customHeight="1">
      <c r="A10109" s="545">
        <v>104990</v>
      </c>
      <c r="B10109" s="545" t="s">
        <v>7356</v>
      </c>
      <c r="C10109" s="545" t="s">
        <v>216</v>
      </c>
      <c r="D10109" s="546">
        <v>43801</v>
      </c>
      <c r="E10109" s="171" t="str">
        <f t="shared" si="157"/>
        <v>2019</v>
      </c>
      <c r="F10109" s="547">
        <v>147490</v>
      </c>
      <c r="G10109" s="548">
        <v>0.19</v>
      </c>
      <c r="H10109" s="547">
        <v>123941.18</v>
      </c>
      <c r="I10109" s="545" t="s">
        <v>12676</v>
      </c>
      <c r="J10109" s="545" t="s">
        <v>12979</v>
      </c>
      <c r="K10109" s="545" t="s">
        <v>19426</v>
      </c>
      <c r="L10109" s="545" t="s">
        <v>13413</v>
      </c>
      <c r="M10109" s="548" t="s">
        <v>13758</v>
      </c>
      <c r="N10109" s="545" t="s">
        <v>13413</v>
      </c>
      <c r="O10109" s="545" t="s">
        <v>13413</v>
      </c>
      <c r="P10109" s="549">
        <v>7706</v>
      </c>
      <c r="Q10109" s="549">
        <v>1</v>
      </c>
      <c r="R10109" s="549">
        <v>14</v>
      </c>
      <c r="S10109" s="548">
        <v>404</v>
      </c>
      <c r="T10109" s="548"/>
      <c r="U10109" s="99"/>
    </row>
    <row r="10110" spans="1:21" ht="19.5" customHeight="1">
      <c r="A10110" s="545">
        <v>104991</v>
      </c>
      <c r="B10110" s="545" t="s">
        <v>9819</v>
      </c>
      <c r="C10110" s="545" t="s">
        <v>216</v>
      </c>
      <c r="D10110" s="546"/>
      <c r="E10110" s="171" t="str">
        <f t="shared" si="157"/>
        <v>1900</v>
      </c>
      <c r="F10110" s="547">
        <v>0</v>
      </c>
      <c r="G10110" s="548">
        <v>0</v>
      </c>
      <c r="H10110" s="547">
        <v>0</v>
      </c>
      <c r="I10110" s="545" t="s">
        <v>12701</v>
      </c>
      <c r="J10110" s="545"/>
      <c r="K10110" s="545" t="s">
        <v>13413</v>
      </c>
      <c r="L10110" s="545" t="s">
        <v>13413</v>
      </c>
      <c r="M10110" s="548" t="s">
        <v>13758</v>
      </c>
      <c r="N10110" s="545" t="s">
        <v>13413</v>
      </c>
      <c r="O10110" s="545" t="s">
        <v>13413</v>
      </c>
      <c r="P10110" s="549">
        <v>7707</v>
      </c>
      <c r="Q10110" s="549">
        <v>1</v>
      </c>
      <c r="R10110" s="549">
        <v>10</v>
      </c>
      <c r="S10110" s="548"/>
      <c r="T10110" s="548"/>
      <c r="U10110" s="99"/>
    </row>
    <row r="10111" spans="1:21" ht="19.5" customHeight="1">
      <c r="A10111" s="545">
        <v>104992</v>
      </c>
      <c r="B10111" s="545" t="s">
        <v>9818</v>
      </c>
      <c r="C10111" s="545" t="s">
        <v>216</v>
      </c>
      <c r="D10111" s="546"/>
      <c r="E10111" s="171" t="str">
        <f t="shared" si="157"/>
        <v>1900</v>
      </c>
      <c r="F10111" s="547">
        <v>0</v>
      </c>
      <c r="G10111" s="548">
        <v>0</v>
      </c>
      <c r="H10111" s="547">
        <v>0</v>
      </c>
      <c r="I10111" s="545" t="s">
        <v>12973</v>
      </c>
      <c r="J10111" s="545"/>
      <c r="K10111" s="545" t="s">
        <v>13413</v>
      </c>
      <c r="L10111" s="545" t="s">
        <v>13413</v>
      </c>
      <c r="M10111" s="548" t="s">
        <v>13758</v>
      </c>
      <c r="N10111" s="545" t="s">
        <v>13413</v>
      </c>
      <c r="O10111" s="545" t="s">
        <v>13413</v>
      </c>
      <c r="P10111" s="549">
        <v>7708</v>
      </c>
      <c r="Q10111" s="549">
        <v>1</v>
      </c>
      <c r="R10111" s="549">
        <v>59</v>
      </c>
      <c r="S10111" s="548"/>
      <c r="T10111" s="548"/>
      <c r="U10111" s="99"/>
    </row>
    <row r="10112" spans="1:21" ht="19.5" customHeight="1">
      <c r="A10112" s="545">
        <v>104993</v>
      </c>
      <c r="B10112" s="545" t="s">
        <v>9817</v>
      </c>
      <c r="C10112" s="545" t="s">
        <v>216</v>
      </c>
      <c r="D10112" s="546"/>
      <c r="E10112" s="171" t="str">
        <f t="shared" si="157"/>
        <v>1900</v>
      </c>
      <c r="F10112" s="547">
        <v>0</v>
      </c>
      <c r="G10112" s="548">
        <v>0</v>
      </c>
      <c r="H10112" s="547">
        <v>0</v>
      </c>
      <c r="I10112" s="545" t="s">
        <v>12701</v>
      </c>
      <c r="J10112" s="545"/>
      <c r="K10112" s="545" t="s">
        <v>13413</v>
      </c>
      <c r="L10112" s="545" t="s">
        <v>13413</v>
      </c>
      <c r="M10112" s="548" t="s">
        <v>13758</v>
      </c>
      <c r="N10112" s="545" t="s">
        <v>13413</v>
      </c>
      <c r="O10112" s="545" t="s">
        <v>13413</v>
      </c>
      <c r="P10112" s="549">
        <v>7709</v>
      </c>
      <c r="Q10112" s="549">
        <v>1</v>
      </c>
      <c r="R10112" s="549">
        <v>10</v>
      </c>
      <c r="S10112" s="548"/>
      <c r="T10112" s="548"/>
      <c r="U10112" s="99"/>
    </row>
    <row r="10113" spans="1:21" ht="19.5" customHeight="1">
      <c r="A10113" s="545">
        <v>104994</v>
      </c>
      <c r="B10113" s="545" t="s">
        <v>1436</v>
      </c>
      <c r="C10113" s="545" t="s">
        <v>216</v>
      </c>
      <c r="D10113" s="546">
        <v>44591</v>
      </c>
      <c r="E10113" s="171" t="str">
        <f t="shared" si="157"/>
        <v>2022</v>
      </c>
      <c r="F10113" s="547">
        <v>925</v>
      </c>
      <c r="G10113" s="548">
        <v>0.19</v>
      </c>
      <c r="H10113" s="547">
        <v>777.31</v>
      </c>
      <c r="I10113" s="545" t="s">
        <v>12659</v>
      </c>
      <c r="J10113" s="545" t="s">
        <v>13297</v>
      </c>
      <c r="K10113" s="545" t="s">
        <v>13413</v>
      </c>
      <c r="L10113" s="545" t="s">
        <v>13413</v>
      </c>
      <c r="M10113" s="548" t="s">
        <v>13758</v>
      </c>
      <c r="N10113" s="545" t="s">
        <v>13413</v>
      </c>
      <c r="O10113" s="545" t="s">
        <v>13413</v>
      </c>
      <c r="P10113" s="549">
        <v>7710</v>
      </c>
      <c r="Q10113" s="549">
        <v>1</v>
      </c>
      <c r="R10113" s="549">
        <v>116</v>
      </c>
      <c r="S10113" s="548">
        <v>2257</v>
      </c>
      <c r="T10113" s="548"/>
      <c r="U10113" s="99"/>
    </row>
    <row r="10114" spans="1:21" ht="19.5" customHeight="1">
      <c r="A10114" s="545">
        <v>104995</v>
      </c>
      <c r="B10114" s="545" t="s">
        <v>2457</v>
      </c>
      <c r="C10114" s="545" t="s">
        <v>216</v>
      </c>
      <c r="D10114" s="546">
        <v>43529</v>
      </c>
      <c r="E10114" s="171" t="str">
        <f t="shared" si="157"/>
        <v>2019</v>
      </c>
      <c r="F10114" s="547">
        <v>103602</v>
      </c>
      <c r="G10114" s="548">
        <v>0.19</v>
      </c>
      <c r="H10114" s="547">
        <v>87060.5</v>
      </c>
      <c r="I10114" s="545" t="s">
        <v>12642</v>
      </c>
      <c r="J10114" s="545" t="s">
        <v>13298</v>
      </c>
      <c r="K10114" s="545" t="s">
        <v>13413</v>
      </c>
      <c r="L10114" s="545" t="s">
        <v>13413</v>
      </c>
      <c r="M10114" s="548" t="s">
        <v>13758</v>
      </c>
      <c r="N10114" s="545" t="s">
        <v>13413</v>
      </c>
      <c r="O10114" s="545" t="s">
        <v>13413</v>
      </c>
      <c r="P10114" s="549">
        <v>7711</v>
      </c>
      <c r="Q10114" s="549">
        <v>1</v>
      </c>
      <c r="R10114" s="549">
        <v>135</v>
      </c>
      <c r="S10114" s="548">
        <v>1012</v>
      </c>
      <c r="T10114" s="548"/>
      <c r="U10114" s="99"/>
    </row>
    <row r="10115" spans="1:21" ht="19.5" customHeight="1">
      <c r="A10115" s="545">
        <v>104996</v>
      </c>
      <c r="B10115" s="545" t="s">
        <v>1696</v>
      </c>
      <c r="C10115" s="545" t="s">
        <v>209</v>
      </c>
      <c r="D10115" s="546"/>
      <c r="E10115" s="171" t="str">
        <f t="shared" si="157"/>
        <v>1900</v>
      </c>
      <c r="F10115" s="547">
        <v>0</v>
      </c>
      <c r="G10115" s="548">
        <v>0</v>
      </c>
      <c r="H10115" s="547">
        <v>0</v>
      </c>
      <c r="I10115" s="545" t="s">
        <v>12709</v>
      </c>
      <c r="J10115" s="545"/>
      <c r="K10115" s="545" t="s">
        <v>13413</v>
      </c>
      <c r="L10115" s="545" t="s">
        <v>13413</v>
      </c>
      <c r="M10115" s="548" t="s">
        <v>13758</v>
      </c>
      <c r="N10115" s="545" t="s">
        <v>13413</v>
      </c>
      <c r="O10115" s="545" t="s">
        <v>13413</v>
      </c>
      <c r="P10115" s="549">
        <v>7712</v>
      </c>
      <c r="Q10115" s="549">
        <v>1</v>
      </c>
      <c r="R10115" s="549">
        <v>124</v>
      </c>
      <c r="S10115" s="548"/>
      <c r="T10115" s="548"/>
      <c r="U10115" s="99"/>
    </row>
    <row r="10116" spans="1:21" ht="19.5" customHeight="1">
      <c r="A10116" s="545">
        <v>104997</v>
      </c>
      <c r="B10116" s="545" t="s">
        <v>6182</v>
      </c>
      <c r="C10116" s="545" t="s">
        <v>216</v>
      </c>
      <c r="D10116" s="546">
        <v>46052</v>
      </c>
      <c r="E10116" s="171" t="str">
        <f t="shared" ref="E10116:E10179" si="158">TEXT(D10116,"YYYY")</f>
        <v>2026</v>
      </c>
      <c r="F10116" s="547">
        <v>94064</v>
      </c>
      <c r="G10116" s="548">
        <v>0.19</v>
      </c>
      <c r="H10116" s="547">
        <v>79045.38</v>
      </c>
      <c r="I10116" s="545" t="s">
        <v>12650</v>
      </c>
      <c r="J10116" s="545" t="s">
        <v>13307</v>
      </c>
      <c r="K10116" s="545" t="s">
        <v>13413</v>
      </c>
      <c r="L10116" s="545" t="s">
        <v>13413</v>
      </c>
      <c r="M10116" s="548" t="s">
        <v>13758</v>
      </c>
      <c r="N10116" s="545" t="s">
        <v>13413</v>
      </c>
      <c r="O10116" s="545" t="s">
        <v>13413</v>
      </c>
      <c r="P10116" s="549">
        <v>7713</v>
      </c>
      <c r="Q10116" s="549">
        <v>1</v>
      </c>
      <c r="R10116" s="549">
        <v>127</v>
      </c>
      <c r="S10116" s="548">
        <v>2228</v>
      </c>
      <c r="T10116" s="548"/>
      <c r="U10116" s="99"/>
    </row>
    <row r="10117" spans="1:21" ht="19.5" customHeight="1">
      <c r="A10117" s="545">
        <v>104998</v>
      </c>
      <c r="B10117" s="545" t="s">
        <v>2205</v>
      </c>
      <c r="C10117" s="545" t="s">
        <v>216</v>
      </c>
      <c r="D10117" s="546">
        <v>46052</v>
      </c>
      <c r="E10117" s="171" t="str">
        <f t="shared" si="158"/>
        <v>2026</v>
      </c>
      <c r="F10117" s="547">
        <v>234091</v>
      </c>
      <c r="G10117" s="548">
        <v>0.19</v>
      </c>
      <c r="H10117" s="547">
        <v>196715.13</v>
      </c>
      <c r="I10117" s="545" t="s">
        <v>12650</v>
      </c>
      <c r="J10117" s="545" t="s">
        <v>13307</v>
      </c>
      <c r="K10117" s="545" t="s">
        <v>19427</v>
      </c>
      <c r="L10117" s="545" t="s">
        <v>13413</v>
      </c>
      <c r="M10117" s="548" t="s">
        <v>13758</v>
      </c>
      <c r="N10117" s="545" t="s">
        <v>13413</v>
      </c>
      <c r="O10117" s="545" t="s">
        <v>13413</v>
      </c>
      <c r="P10117" s="549">
        <v>7714</v>
      </c>
      <c r="Q10117" s="549">
        <v>1</v>
      </c>
      <c r="R10117" s="549">
        <v>127</v>
      </c>
      <c r="S10117" s="548">
        <v>2228</v>
      </c>
      <c r="T10117" s="548"/>
      <c r="U10117" s="99"/>
    </row>
    <row r="10118" spans="1:21" ht="19.5" customHeight="1">
      <c r="A10118" s="545">
        <v>104999</v>
      </c>
      <c r="B10118" s="545" t="s">
        <v>6181</v>
      </c>
      <c r="C10118" s="545" t="s">
        <v>216</v>
      </c>
      <c r="D10118" s="546">
        <v>46064</v>
      </c>
      <c r="E10118" s="171" t="str">
        <f t="shared" si="158"/>
        <v>2026</v>
      </c>
      <c r="F10118" s="547">
        <v>128491</v>
      </c>
      <c r="G10118" s="548">
        <v>0.19</v>
      </c>
      <c r="H10118" s="547">
        <v>107975.63</v>
      </c>
      <c r="I10118" s="545" t="s">
        <v>12650</v>
      </c>
      <c r="J10118" s="545" t="s">
        <v>13298</v>
      </c>
      <c r="K10118" s="545" t="s">
        <v>13413</v>
      </c>
      <c r="L10118" s="545" t="s">
        <v>13413</v>
      </c>
      <c r="M10118" s="548" t="s">
        <v>13758</v>
      </c>
      <c r="N10118" s="545" t="s">
        <v>13413</v>
      </c>
      <c r="O10118" s="545" t="s">
        <v>13413</v>
      </c>
      <c r="P10118" s="549">
        <v>7715</v>
      </c>
      <c r="Q10118" s="549">
        <v>1</v>
      </c>
      <c r="R10118" s="549">
        <v>127</v>
      </c>
      <c r="S10118" s="548">
        <v>1012</v>
      </c>
      <c r="T10118" s="548"/>
      <c r="U10118" s="99"/>
    </row>
    <row r="10119" spans="1:21" ht="19.5" customHeight="1">
      <c r="A10119" s="545">
        <v>105000</v>
      </c>
      <c r="B10119" s="545" t="s">
        <v>2024</v>
      </c>
      <c r="C10119" s="545" t="s">
        <v>216</v>
      </c>
      <c r="D10119" s="546">
        <v>46052</v>
      </c>
      <c r="E10119" s="171" t="str">
        <f t="shared" si="158"/>
        <v>2026</v>
      </c>
      <c r="F10119" s="547">
        <v>27698</v>
      </c>
      <c r="G10119" s="548">
        <v>0.19</v>
      </c>
      <c r="H10119" s="547">
        <v>23275.63</v>
      </c>
      <c r="I10119" s="545" t="s">
        <v>12650</v>
      </c>
      <c r="J10119" s="545" t="s">
        <v>13307</v>
      </c>
      <c r="K10119" s="545" t="s">
        <v>13413</v>
      </c>
      <c r="L10119" s="545" t="s">
        <v>13413</v>
      </c>
      <c r="M10119" s="548" t="s">
        <v>13758</v>
      </c>
      <c r="N10119" s="545" t="s">
        <v>13413</v>
      </c>
      <c r="O10119" s="545" t="s">
        <v>13413</v>
      </c>
      <c r="P10119" s="549">
        <v>7716</v>
      </c>
      <c r="Q10119" s="549">
        <v>1</v>
      </c>
      <c r="R10119" s="549">
        <v>127</v>
      </c>
      <c r="S10119" s="548">
        <v>2228</v>
      </c>
      <c r="T10119" s="548"/>
      <c r="U10119" s="99"/>
    </row>
    <row r="10120" spans="1:21" ht="19.5" customHeight="1">
      <c r="A10120" s="545">
        <v>105001</v>
      </c>
      <c r="B10120" s="545" t="s">
        <v>9816</v>
      </c>
      <c r="C10120" s="545" t="s">
        <v>216</v>
      </c>
      <c r="D10120" s="546"/>
      <c r="E10120" s="171" t="str">
        <f t="shared" si="158"/>
        <v>1900</v>
      </c>
      <c r="F10120" s="547">
        <v>0</v>
      </c>
      <c r="G10120" s="548">
        <v>0</v>
      </c>
      <c r="H10120" s="547">
        <v>0</v>
      </c>
      <c r="I10120" s="545" t="s">
        <v>12650</v>
      </c>
      <c r="J10120" s="545"/>
      <c r="K10120" s="545" t="s">
        <v>19428</v>
      </c>
      <c r="L10120" s="545" t="s">
        <v>13413</v>
      </c>
      <c r="M10120" s="548" t="s">
        <v>13758</v>
      </c>
      <c r="N10120" s="545" t="s">
        <v>13413</v>
      </c>
      <c r="O10120" s="545" t="s">
        <v>13413</v>
      </c>
      <c r="P10120" s="549">
        <v>7717</v>
      </c>
      <c r="Q10120" s="549">
        <v>1</v>
      </c>
      <c r="R10120" s="549">
        <v>127</v>
      </c>
      <c r="S10120" s="548"/>
      <c r="T10120" s="548"/>
      <c r="U10120" s="99"/>
    </row>
    <row r="10121" spans="1:21" ht="19.5" customHeight="1">
      <c r="A10121" s="545">
        <v>105002</v>
      </c>
      <c r="B10121" s="545" t="s">
        <v>6180</v>
      </c>
      <c r="C10121" s="545" t="s">
        <v>216</v>
      </c>
      <c r="D10121" s="546">
        <v>46064</v>
      </c>
      <c r="E10121" s="171" t="str">
        <f t="shared" si="158"/>
        <v>2026</v>
      </c>
      <c r="F10121" s="547">
        <v>35700</v>
      </c>
      <c r="G10121" s="548">
        <v>0.19</v>
      </c>
      <c r="H10121" s="547">
        <v>30000</v>
      </c>
      <c r="I10121" s="545" t="s">
        <v>12650</v>
      </c>
      <c r="J10121" s="545" t="s">
        <v>13296</v>
      </c>
      <c r="K10121" s="545" t="s">
        <v>19429</v>
      </c>
      <c r="L10121" s="545" t="s">
        <v>19430</v>
      </c>
      <c r="M10121" s="548" t="s">
        <v>13758</v>
      </c>
      <c r="N10121" s="545" t="s">
        <v>13413</v>
      </c>
      <c r="O10121" s="545" t="s">
        <v>13413</v>
      </c>
      <c r="P10121" s="549">
        <v>7718</v>
      </c>
      <c r="Q10121" s="549">
        <v>1</v>
      </c>
      <c r="R10121" s="549">
        <v>127</v>
      </c>
      <c r="S10121" s="548">
        <v>2218</v>
      </c>
      <c r="T10121" s="548"/>
      <c r="U10121" s="99"/>
    </row>
    <row r="10122" spans="1:21" ht="19.5" customHeight="1">
      <c r="A10122" s="545">
        <v>105003</v>
      </c>
      <c r="B10122" s="545" t="s">
        <v>2078</v>
      </c>
      <c r="C10122" s="545" t="s">
        <v>216</v>
      </c>
      <c r="D10122" s="546">
        <v>46052</v>
      </c>
      <c r="E10122" s="171" t="str">
        <f t="shared" si="158"/>
        <v>2026</v>
      </c>
      <c r="F10122" s="547">
        <v>11448</v>
      </c>
      <c r="G10122" s="548">
        <v>0.19</v>
      </c>
      <c r="H10122" s="547">
        <v>9620.17</v>
      </c>
      <c r="I10122" s="545" t="s">
        <v>12650</v>
      </c>
      <c r="J10122" s="545" t="s">
        <v>13307</v>
      </c>
      <c r="K10122" s="545" t="s">
        <v>13413</v>
      </c>
      <c r="L10122" s="545" t="s">
        <v>13413</v>
      </c>
      <c r="M10122" s="548" t="s">
        <v>13758</v>
      </c>
      <c r="N10122" s="545" t="s">
        <v>13413</v>
      </c>
      <c r="O10122" s="545" t="s">
        <v>13413</v>
      </c>
      <c r="P10122" s="549">
        <v>7719</v>
      </c>
      <c r="Q10122" s="549">
        <v>1</v>
      </c>
      <c r="R10122" s="549">
        <v>127</v>
      </c>
      <c r="S10122" s="548">
        <v>2228</v>
      </c>
      <c r="T10122" s="548"/>
      <c r="U10122" s="99"/>
    </row>
    <row r="10123" spans="1:21" ht="19.5" customHeight="1">
      <c r="A10123" s="545">
        <v>105004</v>
      </c>
      <c r="B10123" s="545" t="s">
        <v>1790</v>
      </c>
      <c r="C10123" s="545" t="s">
        <v>216</v>
      </c>
      <c r="D10123" s="546">
        <v>46052</v>
      </c>
      <c r="E10123" s="171" t="str">
        <f t="shared" si="158"/>
        <v>2026</v>
      </c>
      <c r="F10123" s="547">
        <v>25043</v>
      </c>
      <c r="G10123" s="548">
        <v>0.19</v>
      </c>
      <c r="H10123" s="547">
        <v>21044.54</v>
      </c>
      <c r="I10123" s="545" t="s">
        <v>12650</v>
      </c>
      <c r="J10123" s="545" t="s">
        <v>13307</v>
      </c>
      <c r="K10123" s="545" t="s">
        <v>13413</v>
      </c>
      <c r="L10123" s="545" t="s">
        <v>13413</v>
      </c>
      <c r="M10123" s="548" t="s">
        <v>13758</v>
      </c>
      <c r="N10123" s="545" t="s">
        <v>13413</v>
      </c>
      <c r="O10123" s="545" t="s">
        <v>13413</v>
      </c>
      <c r="P10123" s="549">
        <v>7720</v>
      </c>
      <c r="Q10123" s="549">
        <v>1</v>
      </c>
      <c r="R10123" s="549">
        <v>127</v>
      </c>
      <c r="S10123" s="548">
        <v>2228</v>
      </c>
      <c r="T10123" s="548"/>
      <c r="U10123" s="99"/>
    </row>
    <row r="10124" spans="1:21" ht="19.5" customHeight="1">
      <c r="A10124" s="545">
        <v>105005</v>
      </c>
      <c r="B10124" s="545" t="s">
        <v>1419</v>
      </c>
      <c r="C10124" s="545" t="s">
        <v>216</v>
      </c>
      <c r="D10124" s="546">
        <v>46062</v>
      </c>
      <c r="E10124" s="171" t="str">
        <f t="shared" si="158"/>
        <v>2026</v>
      </c>
      <c r="F10124" s="547">
        <v>6015</v>
      </c>
      <c r="G10124" s="548">
        <v>0.19</v>
      </c>
      <c r="H10124" s="547">
        <v>5054.62</v>
      </c>
      <c r="I10124" s="545" t="s">
        <v>12659</v>
      </c>
      <c r="J10124" s="545" t="s">
        <v>13296</v>
      </c>
      <c r="K10124" s="545" t="s">
        <v>13413</v>
      </c>
      <c r="L10124" s="545" t="s">
        <v>13413</v>
      </c>
      <c r="M10124" s="548" t="s">
        <v>13758</v>
      </c>
      <c r="N10124" s="545" t="s">
        <v>13413</v>
      </c>
      <c r="O10124" s="545" t="s">
        <v>13413</v>
      </c>
      <c r="P10124" s="549">
        <v>7721</v>
      </c>
      <c r="Q10124" s="549">
        <v>1</v>
      </c>
      <c r="R10124" s="549">
        <v>116</v>
      </c>
      <c r="S10124" s="548">
        <v>2218</v>
      </c>
      <c r="T10124" s="548"/>
      <c r="U10124" s="99"/>
    </row>
    <row r="10125" spans="1:21" ht="19.5" customHeight="1">
      <c r="A10125" s="545">
        <v>105006</v>
      </c>
      <c r="B10125" s="545" t="s">
        <v>1420</v>
      </c>
      <c r="C10125" s="545" t="s">
        <v>216</v>
      </c>
      <c r="D10125" s="546">
        <v>46062</v>
      </c>
      <c r="E10125" s="171" t="str">
        <f t="shared" si="158"/>
        <v>2026</v>
      </c>
      <c r="F10125" s="547">
        <v>4364</v>
      </c>
      <c r="G10125" s="548">
        <v>0.19</v>
      </c>
      <c r="H10125" s="547">
        <v>3667.23</v>
      </c>
      <c r="I10125" s="545" t="s">
        <v>12659</v>
      </c>
      <c r="J10125" s="545" t="s">
        <v>13298</v>
      </c>
      <c r="K10125" s="545" t="s">
        <v>19431</v>
      </c>
      <c r="L10125" s="545" t="s">
        <v>13413</v>
      </c>
      <c r="M10125" s="548" t="s">
        <v>13758</v>
      </c>
      <c r="N10125" s="545" t="s">
        <v>13413</v>
      </c>
      <c r="O10125" s="545" t="s">
        <v>13413</v>
      </c>
      <c r="P10125" s="549">
        <v>7722</v>
      </c>
      <c r="Q10125" s="549">
        <v>1</v>
      </c>
      <c r="R10125" s="549">
        <v>116</v>
      </c>
      <c r="S10125" s="548">
        <v>1012</v>
      </c>
      <c r="T10125" s="548"/>
      <c r="U10125" s="99"/>
    </row>
    <row r="10126" spans="1:21" ht="19.5" customHeight="1">
      <c r="A10126" s="545">
        <v>105007</v>
      </c>
      <c r="B10126" s="545" t="s">
        <v>6179</v>
      </c>
      <c r="C10126" s="545" t="s">
        <v>216</v>
      </c>
      <c r="D10126" s="546">
        <v>46052</v>
      </c>
      <c r="E10126" s="171" t="str">
        <f t="shared" si="158"/>
        <v>2026</v>
      </c>
      <c r="F10126" s="547">
        <v>14237</v>
      </c>
      <c r="G10126" s="548">
        <v>0.19</v>
      </c>
      <c r="H10126" s="547">
        <v>11963.87</v>
      </c>
      <c r="I10126" s="545" t="s">
        <v>12650</v>
      </c>
      <c r="J10126" s="545" t="s">
        <v>13307</v>
      </c>
      <c r="K10126" s="545" t="s">
        <v>13413</v>
      </c>
      <c r="L10126" s="545" t="s">
        <v>13413</v>
      </c>
      <c r="M10126" s="548" t="s">
        <v>13758</v>
      </c>
      <c r="N10126" s="545" t="s">
        <v>13413</v>
      </c>
      <c r="O10126" s="545" t="s">
        <v>13413</v>
      </c>
      <c r="P10126" s="549">
        <v>7723</v>
      </c>
      <c r="Q10126" s="549">
        <v>1</v>
      </c>
      <c r="R10126" s="549">
        <v>127</v>
      </c>
      <c r="S10126" s="548">
        <v>2228</v>
      </c>
      <c r="T10126" s="548"/>
      <c r="U10126" s="99"/>
    </row>
    <row r="10127" spans="1:21" ht="19.5" customHeight="1">
      <c r="A10127" s="545">
        <v>105008</v>
      </c>
      <c r="B10127" s="545" t="s">
        <v>9815</v>
      </c>
      <c r="C10127" s="545" t="s">
        <v>216</v>
      </c>
      <c r="D10127" s="546"/>
      <c r="E10127" s="171" t="str">
        <f t="shared" si="158"/>
        <v>1900</v>
      </c>
      <c r="F10127" s="547">
        <v>0</v>
      </c>
      <c r="G10127" s="548">
        <v>0</v>
      </c>
      <c r="H10127" s="547">
        <v>0</v>
      </c>
      <c r="I10127" s="545" t="s">
        <v>12650</v>
      </c>
      <c r="J10127" s="545"/>
      <c r="K10127" s="545" t="s">
        <v>19432</v>
      </c>
      <c r="L10127" s="545" t="s">
        <v>13413</v>
      </c>
      <c r="M10127" s="548" t="s">
        <v>13758</v>
      </c>
      <c r="N10127" s="545" t="s">
        <v>13413</v>
      </c>
      <c r="O10127" s="545" t="s">
        <v>13413</v>
      </c>
      <c r="P10127" s="549">
        <v>7724</v>
      </c>
      <c r="Q10127" s="549">
        <v>1</v>
      </c>
      <c r="R10127" s="549">
        <v>127</v>
      </c>
      <c r="S10127" s="548"/>
      <c r="T10127" s="548"/>
      <c r="U10127" s="99"/>
    </row>
    <row r="10128" spans="1:21" ht="19.5" customHeight="1">
      <c r="A10128" s="545">
        <v>105009</v>
      </c>
      <c r="B10128" s="545" t="s">
        <v>1355</v>
      </c>
      <c r="C10128" s="545" t="s">
        <v>216</v>
      </c>
      <c r="D10128" s="546">
        <v>46052</v>
      </c>
      <c r="E10128" s="171" t="str">
        <f t="shared" si="158"/>
        <v>2026</v>
      </c>
      <c r="F10128" s="547">
        <v>6106</v>
      </c>
      <c r="G10128" s="548">
        <v>0.19</v>
      </c>
      <c r="H10128" s="547">
        <v>5131.09</v>
      </c>
      <c r="I10128" s="545" t="s">
        <v>12659</v>
      </c>
      <c r="J10128" s="545" t="s">
        <v>13307</v>
      </c>
      <c r="K10128" s="545" t="s">
        <v>19433</v>
      </c>
      <c r="L10128" s="545" t="s">
        <v>13413</v>
      </c>
      <c r="M10128" s="548" t="s">
        <v>13758</v>
      </c>
      <c r="N10128" s="545" t="s">
        <v>13413</v>
      </c>
      <c r="O10128" s="545" t="s">
        <v>13413</v>
      </c>
      <c r="P10128" s="549">
        <v>7725</v>
      </c>
      <c r="Q10128" s="549">
        <v>1</v>
      </c>
      <c r="R10128" s="549">
        <v>116</v>
      </c>
      <c r="S10128" s="548">
        <v>2228</v>
      </c>
      <c r="T10128" s="548"/>
      <c r="U10128" s="99"/>
    </row>
    <row r="10129" spans="1:21" ht="19.5" customHeight="1">
      <c r="A10129" s="545">
        <v>105010</v>
      </c>
      <c r="B10129" s="545" t="s">
        <v>9814</v>
      </c>
      <c r="C10129" s="545" t="s">
        <v>216</v>
      </c>
      <c r="D10129" s="546"/>
      <c r="E10129" s="171" t="str">
        <f t="shared" si="158"/>
        <v>1900</v>
      </c>
      <c r="F10129" s="547">
        <v>0</v>
      </c>
      <c r="G10129" s="548">
        <v>0</v>
      </c>
      <c r="H10129" s="547">
        <v>0</v>
      </c>
      <c r="I10129" s="545" t="s">
        <v>12650</v>
      </c>
      <c r="J10129" s="545"/>
      <c r="K10129" s="545" t="s">
        <v>19434</v>
      </c>
      <c r="L10129" s="545" t="s">
        <v>13413</v>
      </c>
      <c r="M10129" s="548" t="s">
        <v>13758</v>
      </c>
      <c r="N10129" s="545" t="s">
        <v>13413</v>
      </c>
      <c r="O10129" s="545" t="s">
        <v>13413</v>
      </c>
      <c r="P10129" s="549">
        <v>7726</v>
      </c>
      <c r="Q10129" s="549">
        <v>1</v>
      </c>
      <c r="R10129" s="549">
        <v>127</v>
      </c>
      <c r="S10129" s="548"/>
      <c r="T10129" s="548"/>
      <c r="U10129" s="99"/>
    </row>
    <row r="10130" spans="1:21" ht="19.5" customHeight="1">
      <c r="A10130" s="545">
        <v>105011</v>
      </c>
      <c r="B10130" s="545" t="s">
        <v>6178</v>
      </c>
      <c r="C10130" s="545" t="s">
        <v>216</v>
      </c>
      <c r="D10130" s="546">
        <v>46064</v>
      </c>
      <c r="E10130" s="171" t="str">
        <f t="shared" si="158"/>
        <v>2026</v>
      </c>
      <c r="F10130" s="547">
        <v>13723</v>
      </c>
      <c r="G10130" s="548">
        <v>0.19</v>
      </c>
      <c r="H10130" s="547">
        <v>11531.93</v>
      </c>
      <c r="I10130" s="545" t="s">
        <v>12650</v>
      </c>
      <c r="J10130" s="545" t="s">
        <v>13298</v>
      </c>
      <c r="K10130" s="545" t="s">
        <v>13413</v>
      </c>
      <c r="L10130" s="545" t="s">
        <v>13413</v>
      </c>
      <c r="M10130" s="548" t="s">
        <v>13758</v>
      </c>
      <c r="N10130" s="545" t="s">
        <v>13413</v>
      </c>
      <c r="O10130" s="545" t="s">
        <v>13413</v>
      </c>
      <c r="P10130" s="549">
        <v>7727</v>
      </c>
      <c r="Q10130" s="549">
        <v>1</v>
      </c>
      <c r="R10130" s="549">
        <v>127</v>
      </c>
      <c r="S10130" s="548">
        <v>1012</v>
      </c>
      <c r="T10130" s="548"/>
      <c r="U10130" s="99"/>
    </row>
    <row r="10131" spans="1:21" ht="19.5" customHeight="1">
      <c r="A10131" s="545">
        <v>105012</v>
      </c>
      <c r="B10131" s="545" t="s">
        <v>9813</v>
      </c>
      <c r="C10131" s="545" t="s">
        <v>216</v>
      </c>
      <c r="D10131" s="546"/>
      <c r="E10131" s="171" t="str">
        <f t="shared" si="158"/>
        <v>1900</v>
      </c>
      <c r="F10131" s="547">
        <v>0</v>
      </c>
      <c r="G10131" s="548">
        <v>0</v>
      </c>
      <c r="H10131" s="547">
        <v>0</v>
      </c>
      <c r="I10131" s="545" t="s">
        <v>12650</v>
      </c>
      <c r="J10131" s="545"/>
      <c r="K10131" s="545" t="s">
        <v>19435</v>
      </c>
      <c r="L10131" s="545" t="s">
        <v>13413</v>
      </c>
      <c r="M10131" s="548" t="s">
        <v>13758</v>
      </c>
      <c r="N10131" s="545" t="s">
        <v>13413</v>
      </c>
      <c r="O10131" s="545" t="s">
        <v>13413</v>
      </c>
      <c r="P10131" s="549">
        <v>7728</v>
      </c>
      <c r="Q10131" s="549">
        <v>1</v>
      </c>
      <c r="R10131" s="549">
        <v>127</v>
      </c>
      <c r="S10131" s="548"/>
      <c r="T10131" s="548"/>
      <c r="U10131" s="99"/>
    </row>
    <row r="10132" spans="1:21" ht="19.5" customHeight="1">
      <c r="A10132" s="545">
        <v>105013</v>
      </c>
      <c r="B10132" s="545" t="s">
        <v>6177</v>
      </c>
      <c r="C10132" s="545" t="s">
        <v>216</v>
      </c>
      <c r="D10132" s="546">
        <v>46052</v>
      </c>
      <c r="E10132" s="171" t="str">
        <f t="shared" si="158"/>
        <v>2026</v>
      </c>
      <c r="F10132" s="547">
        <v>6869</v>
      </c>
      <c r="G10132" s="548">
        <v>0.19</v>
      </c>
      <c r="H10132" s="547">
        <v>5772.27</v>
      </c>
      <c r="I10132" s="545" t="s">
        <v>12650</v>
      </c>
      <c r="J10132" s="545" t="s">
        <v>13307</v>
      </c>
      <c r="K10132" s="545" t="s">
        <v>13413</v>
      </c>
      <c r="L10132" s="545" t="s">
        <v>13413</v>
      </c>
      <c r="M10132" s="548" t="s">
        <v>13758</v>
      </c>
      <c r="N10132" s="545" t="s">
        <v>13413</v>
      </c>
      <c r="O10132" s="545" t="s">
        <v>13413</v>
      </c>
      <c r="P10132" s="549">
        <v>7729</v>
      </c>
      <c r="Q10132" s="549">
        <v>1</v>
      </c>
      <c r="R10132" s="549">
        <v>127</v>
      </c>
      <c r="S10132" s="548">
        <v>2228</v>
      </c>
      <c r="T10132" s="548"/>
      <c r="U10132" s="99"/>
    </row>
    <row r="10133" spans="1:21" ht="19.5" customHeight="1">
      <c r="A10133" s="545">
        <v>105014</v>
      </c>
      <c r="B10133" s="545" t="s">
        <v>6176</v>
      </c>
      <c r="C10133" s="545" t="s">
        <v>216</v>
      </c>
      <c r="D10133" s="546">
        <v>46052</v>
      </c>
      <c r="E10133" s="171" t="str">
        <f t="shared" si="158"/>
        <v>2026</v>
      </c>
      <c r="F10133" s="547">
        <v>7204</v>
      </c>
      <c r="G10133" s="548">
        <v>0.19</v>
      </c>
      <c r="H10133" s="547">
        <v>6053.78</v>
      </c>
      <c r="I10133" s="545" t="s">
        <v>12650</v>
      </c>
      <c r="J10133" s="545" t="s">
        <v>13307</v>
      </c>
      <c r="K10133" s="545" t="s">
        <v>13413</v>
      </c>
      <c r="L10133" s="545" t="s">
        <v>13413</v>
      </c>
      <c r="M10133" s="548" t="s">
        <v>13758</v>
      </c>
      <c r="N10133" s="545" t="s">
        <v>13413</v>
      </c>
      <c r="O10133" s="545" t="s">
        <v>13413</v>
      </c>
      <c r="P10133" s="549">
        <v>7730</v>
      </c>
      <c r="Q10133" s="549">
        <v>1</v>
      </c>
      <c r="R10133" s="549">
        <v>127</v>
      </c>
      <c r="S10133" s="548">
        <v>2228</v>
      </c>
      <c r="T10133" s="548"/>
      <c r="U10133" s="99"/>
    </row>
    <row r="10134" spans="1:21" ht="19.5" customHeight="1">
      <c r="A10134" s="545">
        <v>105015</v>
      </c>
      <c r="B10134" s="545" t="s">
        <v>2030</v>
      </c>
      <c r="C10134" s="545" t="s">
        <v>216</v>
      </c>
      <c r="D10134" s="546">
        <v>46052</v>
      </c>
      <c r="E10134" s="171" t="str">
        <f t="shared" si="158"/>
        <v>2026</v>
      </c>
      <c r="F10134" s="547">
        <v>37363</v>
      </c>
      <c r="G10134" s="548">
        <v>0.19</v>
      </c>
      <c r="H10134" s="547">
        <v>31397.48</v>
      </c>
      <c r="I10134" s="545" t="s">
        <v>12650</v>
      </c>
      <c r="J10134" s="545" t="s">
        <v>13307</v>
      </c>
      <c r="K10134" s="545" t="s">
        <v>13413</v>
      </c>
      <c r="L10134" s="545" t="s">
        <v>13413</v>
      </c>
      <c r="M10134" s="548" t="s">
        <v>13758</v>
      </c>
      <c r="N10134" s="545" t="s">
        <v>13413</v>
      </c>
      <c r="O10134" s="545" t="s">
        <v>13413</v>
      </c>
      <c r="P10134" s="549">
        <v>7731</v>
      </c>
      <c r="Q10134" s="549">
        <v>1</v>
      </c>
      <c r="R10134" s="549">
        <v>127</v>
      </c>
      <c r="S10134" s="548">
        <v>2228</v>
      </c>
      <c r="T10134" s="548"/>
      <c r="U10134" s="99"/>
    </row>
    <row r="10135" spans="1:21" ht="19.5" customHeight="1">
      <c r="A10135" s="545">
        <v>105016</v>
      </c>
      <c r="B10135" s="545" t="s">
        <v>9812</v>
      </c>
      <c r="C10135" s="545" t="s">
        <v>216</v>
      </c>
      <c r="D10135" s="546"/>
      <c r="E10135" s="171" t="str">
        <f t="shared" si="158"/>
        <v>1900</v>
      </c>
      <c r="F10135" s="547">
        <v>0</v>
      </c>
      <c r="G10135" s="548">
        <v>0</v>
      </c>
      <c r="H10135" s="547">
        <v>0</v>
      </c>
      <c r="I10135" s="545" t="s">
        <v>12973</v>
      </c>
      <c r="J10135" s="545"/>
      <c r="K10135" s="545" t="s">
        <v>19436</v>
      </c>
      <c r="L10135" s="545" t="s">
        <v>13413</v>
      </c>
      <c r="M10135" s="548" t="s">
        <v>13758</v>
      </c>
      <c r="N10135" s="545" t="s">
        <v>13413</v>
      </c>
      <c r="O10135" s="545" t="s">
        <v>13413</v>
      </c>
      <c r="P10135" s="549">
        <v>7732</v>
      </c>
      <c r="Q10135" s="549">
        <v>1</v>
      </c>
      <c r="R10135" s="549">
        <v>59</v>
      </c>
      <c r="S10135" s="548"/>
      <c r="T10135" s="548"/>
      <c r="U10135" s="99"/>
    </row>
    <row r="10136" spans="1:21" ht="19.5" customHeight="1">
      <c r="A10136" s="545">
        <v>105017</v>
      </c>
      <c r="B10136" s="545" t="s">
        <v>2003</v>
      </c>
      <c r="C10136" s="545" t="s">
        <v>216</v>
      </c>
      <c r="D10136" s="546"/>
      <c r="E10136" s="171" t="str">
        <f t="shared" si="158"/>
        <v>1900</v>
      </c>
      <c r="F10136" s="547">
        <v>0</v>
      </c>
      <c r="G10136" s="548">
        <v>0</v>
      </c>
      <c r="H10136" s="547">
        <v>0</v>
      </c>
      <c r="I10136" s="545" t="s">
        <v>12650</v>
      </c>
      <c r="J10136" s="545"/>
      <c r="K10136" s="545" t="s">
        <v>19437</v>
      </c>
      <c r="L10136" s="545" t="s">
        <v>13413</v>
      </c>
      <c r="M10136" s="548" t="s">
        <v>13758</v>
      </c>
      <c r="N10136" s="545" t="s">
        <v>13413</v>
      </c>
      <c r="O10136" s="545" t="s">
        <v>13413</v>
      </c>
      <c r="P10136" s="549">
        <v>7733</v>
      </c>
      <c r="Q10136" s="549">
        <v>1</v>
      </c>
      <c r="R10136" s="549">
        <v>127</v>
      </c>
      <c r="S10136" s="548"/>
      <c r="T10136" s="548"/>
      <c r="U10136" s="99"/>
    </row>
    <row r="10137" spans="1:21" ht="19.5" customHeight="1">
      <c r="A10137" s="545">
        <v>105018</v>
      </c>
      <c r="B10137" s="545" t="s">
        <v>1425</v>
      </c>
      <c r="C10137" s="545" t="s">
        <v>216</v>
      </c>
      <c r="D10137" s="546">
        <v>46052</v>
      </c>
      <c r="E10137" s="171" t="str">
        <f t="shared" si="158"/>
        <v>2026</v>
      </c>
      <c r="F10137" s="547">
        <v>2075</v>
      </c>
      <c r="G10137" s="548">
        <v>0.19</v>
      </c>
      <c r="H10137" s="547">
        <v>1743.7</v>
      </c>
      <c r="I10137" s="545" t="s">
        <v>12659</v>
      </c>
      <c r="J10137" s="545" t="s">
        <v>13307</v>
      </c>
      <c r="K10137" s="545" t="s">
        <v>13413</v>
      </c>
      <c r="L10137" s="545" t="s">
        <v>13413</v>
      </c>
      <c r="M10137" s="548" t="s">
        <v>13758</v>
      </c>
      <c r="N10137" s="545" t="s">
        <v>13413</v>
      </c>
      <c r="O10137" s="545" t="s">
        <v>13413</v>
      </c>
      <c r="P10137" s="549">
        <v>7734</v>
      </c>
      <c r="Q10137" s="549">
        <v>1</v>
      </c>
      <c r="R10137" s="549">
        <v>116</v>
      </c>
      <c r="S10137" s="548">
        <v>2228</v>
      </c>
      <c r="T10137" s="548"/>
      <c r="U10137" s="99"/>
    </row>
    <row r="10138" spans="1:21" ht="19.5" customHeight="1">
      <c r="A10138" s="545">
        <v>105019</v>
      </c>
      <c r="B10138" s="545" t="s">
        <v>9811</v>
      </c>
      <c r="C10138" s="545" t="s">
        <v>216</v>
      </c>
      <c r="D10138" s="546"/>
      <c r="E10138" s="171" t="str">
        <f t="shared" si="158"/>
        <v>1900</v>
      </c>
      <c r="F10138" s="547">
        <v>0</v>
      </c>
      <c r="G10138" s="548">
        <v>0</v>
      </c>
      <c r="H10138" s="547">
        <v>0</v>
      </c>
      <c r="I10138" s="545" t="s">
        <v>12652</v>
      </c>
      <c r="J10138" s="545"/>
      <c r="K10138" s="545" t="s">
        <v>13413</v>
      </c>
      <c r="L10138" s="545" t="s">
        <v>13413</v>
      </c>
      <c r="M10138" s="548" t="s">
        <v>13758</v>
      </c>
      <c r="N10138" s="545" t="s">
        <v>13413</v>
      </c>
      <c r="O10138" s="545" t="s">
        <v>13413</v>
      </c>
      <c r="P10138" s="549">
        <v>7735</v>
      </c>
      <c r="Q10138" s="549">
        <v>1</v>
      </c>
      <c r="R10138" s="549">
        <v>134</v>
      </c>
      <c r="S10138" s="548"/>
      <c r="T10138" s="548"/>
      <c r="U10138" s="99"/>
    </row>
    <row r="10139" spans="1:21" ht="19.5" customHeight="1">
      <c r="A10139" s="545">
        <v>105020</v>
      </c>
      <c r="B10139" s="545" t="s">
        <v>9810</v>
      </c>
      <c r="C10139" s="545" t="s">
        <v>216</v>
      </c>
      <c r="D10139" s="546"/>
      <c r="E10139" s="171" t="str">
        <f t="shared" si="158"/>
        <v>1900</v>
      </c>
      <c r="F10139" s="547">
        <v>0</v>
      </c>
      <c r="G10139" s="548">
        <v>0</v>
      </c>
      <c r="H10139" s="547">
        <v>0</v>
      </c>
      <c r="I10139" s="545" t="s">
        <v>12637</v>
      </c>
      <c r="J10139" s="545"/>
      <c r="K10139" s="545" t="s">
        <v>19438</v>
      </c>
      <c r="L10139" s="545" t="s">
        <v>13413</v>
      </c>
      <c r="M10139" s="548" t="s">
        <v>13758</v>
      </c>
      <c r="N10139" s="545" t="s">
        <v>13413</v>
      </c>
      <c r="O10139" s="545" t="s">
        <v>13413</v>
      </c>
      <c r="P10139" s="549">
        <v>7736</v>
      </c>
      <c r="Q10139" s="549">
        <v>1</v>
      </c>
      <c r="R10139" s="549">
        <v>13</v>
      </c>
      <c r="S10139" s="548"/>
      <c r="T10139" s="548"/>
      <c r="U10139" s="99"/>
    </row>
    <row r="10140" spans="1:21" ht="19.5" customHeight="1">
      <c r="A10140" s="545">
        <v>105021</v>
      </c>
      <c r="B10140" s="545" t="s">
        <v>9809</v>
      </c>
      <c r="C10140" s="545" t="s">
        <v>216</v>
      </c>
      <c r="D10140" s="546"/>
      <c r="E10140" s="171" t="str">
        <f t="shared" si="158"/>
        <v>1900</v>
      </c>
      <c r="F10140" s="547">
        <v>0</v>
      </c>
      <c r="G10140" s="548">
        <v>0</v>
      </c>
      <c r="H10140" s="547">
        <v>0</v>
      </c>
      <c r="I10140" s="545" t="s">
        <v>12650</v>
      </c>
      <c r="J10140" s="545"/>
      <c r="K10140" s="545" t="s">
        <v>19439</v>
      </c>
      <c r="L10140" s="545" t="s">
        <v>13413</v>
      </c>
      <c r="M10140" s="548" t="s">
        <v>13758</v>
      </c>
      <c r="N10140" s="545" t="s">
        <v>13413</v>
      </c>
      <c r="O10140" s="545" t="s">
        <v>13413</v>
      </c>
      <c r="P10140" s="549">
        <v>7737</v>
      </c>
      <c r="Q10140" s="549">
        <v>1</v>
      </c>
      <c r="R10140" s="549">
        <v>127</v>
      </c>
      <c r="S10140" s="548"/>
      <c r="T10140" s="548"/>
      <c r="U10140" s="99"/>
    </row>
    <row r="10141" spans="1:21" ht="19.5" customHeight="1">
      <c r="A10141" s="545">
        <v>105022</v>
      </c>
      <c r="B10141" s="545" t="s">
        <v>3867</v>
      </c>
      <c r="C10141" s="545" t="s">
        <v>206</v>
      </c>
      <c r="D10141" s="546">
        <v>45708</v>
      </c>
      <c r="E10141" s="171" t="str">
        <f t="shared" si="158"/>
        <v>2025</v>
      </c>
      <c r="F10141" s="547">
        <v>23821.54</v>
      </c>
      <c r="G10141" s="548">
        <v>0</v>
      </c>
      <c r="H10141" s="547">
        <v>23821.54</v>
      </c>
      <c r="I10141" s="545" t="s">
        <v>12738</v>
      </c>
      <c r="J10141" s="545" t="s">
        <v>13307</v>
      </c>
      <c r="K10141" s="545" t="s">
        <v>19440</v>
      </c>
      <c r="L10141" s="545"/>
      <c r="M10141" s="548" t="s">
        <v>13758</v>
      </c>
      <c r="N10141" s="545" t="s">
        <v>13413</v>
      </c>
      <c r="O10141" s="545" t="s">
        <v>13413</v>
      </c>
      <c r="P10141" s="549">
        <v>7738</v>
      </c>
      <c r="Q10141" s="549">
        <v>1</v>
      </c>
      <c r="R10141" s="549">
        <v>32</v>
      </c>
      <c r="S10141" s="548">
        <v>2228</v>
      </c>
      <c r="T10141" s="548"/>
      <c r="U10141" s="99"/>
    </row>
    <row r="10142" spans="1:21" ht="19.5" customHeight="1">
      <c r="A10142" s="545">
        <v>105023</v>
      </c>
      <c r="B10142" s="545" t="s">
        <v>7189</v>
      </c>
      <c r="C10142" s="545" t="s">
        <v>221</v>
      </c>
      <c r="D10142" s="546">
        <v>43840</v>
      </c>
      <c r="E10142" s="171" t="str">
        <f t="shared" si="158"/>
        <v>2020</v>
      </c>
      <c r="F10142" s="547">
        <v>47175</v>
      </c>
      <c r="G10142" s="548">
        <v>0.19</v>
      </c>
      <c r="H10142" s="547">
        <v>39642.86</v>
      </c>
      <c r="I10142" s="545" t="s">
        <v>12709</v>
      </c>
      <c r="J10142" s="545" t="s">
        <v>13297</v>
      </c>
      <c r="K10142" s="545" t="s">
        <v>13413</v>
      </c>
      <c r="L10142" s="545" t="s">
        <v>13413</v>
      </c>
      <c r="M10142" s="548" t="s">
        <v>13758</v>
      </c>
      <c r="N10142" s="545" t="s">
        <v>13413</v>
      </c>
      <c r="O10142" s="545" t="s">
        <v>13413</v>
      </c>
      <c r="P10142" s="549">
        <v>7739</v>
      </c>
      <c r="Q10142" s="549">
        <v>1</v>
      </c>
      <c r="R10142" s="549">
        <v>124</v>
      </c>
      <c r="S10142" s="548">
        <v>2257</v>
      </c>
      <c r="T10142" s="548"/>
      <c r="U10142" s="99"/>
    </row>
    <row r="10143" spans="1:21" ht="19.5" customHeight="1">
      <c r="A10143" s="545">
        <v>105024</v>
      </c>
      <c r="B10143" s="545" t="s">
        <v>9808</v>
      </c>
      <c r="C10143" s="545" t="s">
        <v>209</v>
      </c>
      <c r="D10143" s="546"/>
      <c r="E10143" s="171" t="str">
        <f t="shared" si="158"/>
        <v>1900</v>
      </c>
      <c r="F10143" s="547">
        <v>0</v>
      </c>
      <c r="G10143" s="548">
        <v>0</v>
      </c>
      <c r="H10143" s="547">
        <v>0</v>
      </c>
      <c r="I10143" s="545" t="s">
        <v>12697</v>
      </c>
      <c r="J10143" s="545"/>
      <c r="K10143" s="545" t="s">
        <v>19441</v>
      </c>
      <c r="L10143" s="545" t="s">
        <v>13413</v>
      </c>
      <c r="M10143" s="548" t="s">
        <v>13758</v>
      </c>
      <c r="N10143" s="545" t="s">
        <v>13413</v>
      </c>
      <c r="O10143" s="545" t="s">
        <v>13413</v>
      </c>
      <c r="P10143" s="549">
        <v>7740</v>
      </c>
      <c r="Q10143" s="549">
        <v>1</v>
      </c>
      <c r="R10143" s="549">
        <v>138</v>
      </c>
      <c r="S10143" s="548"/>
      <c r="T10143" s="548"/>
      <c r="U10143" s="99"/>
    </row>
    <row r="10144" spans="1:21" ht="19.5" customHeight="1">
      <c r="A10144" s="545">
        <v>105025</v>
      </c>
      <c r="B10144" s="545" t="s">
        <v>9807</v>
      </c>
      <c r="C10144" s="545" t="s">
        <v>216</v>
      </c>
      <c r="D10144" s="546"/>
      <c r="E10144" s="171" t="str">
        <f t="shared" si="158"/>
        <v>1900</v>
      </c>
      <c r="F10144" s="547">
        <v>0</v>
      </c>
      <c r="G10144" s="548">
        <v>0</v>
      </c>
      <c r="H10144" s="547">
        <v>0</v>
      </c>
      <c r="I10144" s="545" t="s">
        <v>12642</v>
      </c>
      <c r="J10144" s="545"/>
      <c r="K10144" s="545" t="s">
        <v>13413</v>
      </c>
      <c r="L10144" s="545" t="s">
        <v>13413</v>
      </c>
      <c r="M10144" s="548" t="s">
        <v>13758</v>
      </c>
      <c r="N10144" s="545" t="s">
        <v>13413</v>
      </c>
      <c r="O10144" s="545" t="s">
        <v>13413</v>
      </c>
      <c r="P10144" s="549">
        <v>7741</v>
      </c>
      <c r="Q10144" s="549">
        <v>1</v>
      </c>
      <c r="R10144" s="549">
        <v>135</v>
      </c>
      <c r="S10144" s="548"/>
      <c r="T10144" s="548"/>
      <c r="U10144" s="99"/>
    </row>
    <row r="10145" spans="1:21" ht="19.5" customHeight="1">
      <c r="A10145" s="545">
        <v>105026</v>
      </c>
      <c r="B10145" s="545" t="s">
        <v>800</v>
      </c>
      <c r="C10145" s="545" t="s">
        <v>221</v>
      </c>
      <c r="D10145" s="546"/>
      <c r="E10145" s="171" t="str">
        <f t="shared" si="158"/>
        <v>1900</v>
      </c>
      <c r="F10145" s="547">
        <v>0</v>
      </c>
      <c r="G10145" s="548">
        <v>0</v>
      </c>
      <c r="H10145" s="547">
        <v>0</v>
      </c>
      <c r="I10145" s="545" t="s">
        <v>12684</v>
      </c>
      <c r="J10145" s="545"/>
      <c r="K10145" s="545" t="s">
        <v>19442</v>
      </c>
      <c r="L10145" s="545" t="s">
        <v>13413</v>
      </c>
      <c r="M10145" s="548" t="s">
        <v>13758</v>
      </c>
      <c r="N10145" s="545" t="s">
        <v>13413</v>
      </c>
      <c r="O10145" s="545" t="s">
        <v>13413</v>
      </c>
      <c r="P10145" s="549">
        <v>7742</v>
      </c>
      <c r="Q10145" s="549">
        <v>1</v>
      </c>
      <c r="R10145" s="549">
        <v>95</v>
      </c>
      <c r="S10145" s="548"/>
      <c r="T10145" s="548"/>
      <c r="U10145" s="99"/>
    </row>
    <row r="10146" spans="1:21" ht="19.5" customHeight="1">
      <c r="A10146" s="545">
        <v>105027</v>
      </c>
      <c r="B10146" s="545" t="s">
        <v>801</v>
      </c>
      <c r="C10146" s="545" t="s">
        <v>221</v>
      </c>
      <c r="D10146" s="546"/>
      <c r="E10146" s="171" t="str">
        <f t="shared" si="158"/>
        <v>1900</v>
      </c>
      <c r="F10146" s="547">
        <v>0</v>
      </c>
      <c r="G10146" s="548">
        <v>0</v>
      </c>
      <c r="H10146" s="547">
        <v>0</v>
      </c>
      <c r="I10146" s="545" t="s">
        <v>12684</v>
      </c>
      <c r="J10146" s="545"/>
      <c r="K10146" s="545" t="s">
        <v>13413</v>
      </c>
      <c r="L10146" s="545" t="s">
        <v>13413</v>
      </c>
      <c r="M10146" s="548" t="s">
        <v>13758</v>
      </c>
      <c r="N10146" s="545" t="s">
        <v>13413</v>
      </c>
      <c r="O10146" s="545" t="s">
        <v>13413</v>
      </c>
      <c r="P10146" s="549">
        <v>7743</v>
      </c>
      <c r="Q10146" s="549">
        <v>1</v>
      </c>
      <c r="R10146" s="549">
        <v>95</v>
      </c>
      <c r="S10146" s="548"/>
      <c r="T10146" s="548"/>
      <c r="U10146" s="99"/>
    </row>
    <row r="10147" spans="1:21" ht="19.5" customHeight="1">
      <c r="A10147" s="545">
        <v>105028</v>
      </c>
      <c r="B10147" s="545" t="s">
        <v>802</v>
      </c>
      <c r="C10147" s="545" t="s">
        <v>221</v>
      </c>
      <c r="D10147" s="546"/>
      <c r="E10147" s="171" t="str">
        <f t="shared" si="158"/>
        <v>1900</v>
      </c>
      <c r="F10147" s="547">
        <v>0</v>
      </c>
      <c r="G10147" s="548">
        <v>0</v>
      </c>
      <c r="H10147" s="547">
        <v>0</v>
      </c>
      <c r="I10147" s="545" t="s">
        <v>12684</v>
      </c>
      <c r="J10147" s="545"/>
      <c r="K10147" s="545" t="s">
        <v>13413</v>
      </c>
      <c r="L10147" s="545" t="s">
        <v>13413</v>
      </c>
      <c r="M10147" s="548" t="s">
        <v>13758</v>
      </c>
      <c r="N10147" s="545" t="s">
        <v>13413</v>
      </c>
      <c r="O10147" s="545" t="s">
        <v>13413</v>
      </c>
      <c r="P10147" s="549">
        <v>7744</v>
      </c>
      <c r="Q10147" s="549">
        <v>1</v>
      </c>
      <c r="R10147" s="549">
        <v>95</v>
      </c>
      <c r="S10147" s="548"/>
      <c r="T10147" s="548"/>
      <c r="U10147" s="99"/>
    </row>
    <row r="10148" spans="1:21" ht="19.5" customHeight="1">
      <c r="A10148" s="545">
        <v>105029</v>
      </c>
      <c r="B10148" s="545" t="s">
        <v>2220</v>
      </c>
      <c r="C10148" s="545" t="s">
        <v>216</v>
      </c>
      <c r="D10148" s="546">
        <v>46052</v>
      </c>
      <c r="E10148" s="171" t="str">
        <f t="shared" si="158"/>
        <v>2026</v>
      </c>
      <c r="F10148" s="547">
        <v>4122</v>
      </c>
      <c r="G10148" s="548">
        <v>0.19</v>
      </c>
      <c r="H10148" s="547">
        <v>3463.87</v>
      </c>
      <c r="I10148" s="545" t="s">
        <v>12650</v>
      </c>
      <c r="J10148" s="545" t="s">
        <v>13307</v>
      </c>
      <c r="K10148" s="545" t="s">
        <v>13413</v>
      </c>
      <c r="L10148" s="545" t="s">
        <v>13413</v>
      </c>
      <c r="M10148" s="548" t="s">
        <v>13758</v>
      </c>
      <c r="N10148" s="545" t="s">
        <v>13413</v>
      </c>
      <c r="O10148" s="545" t="s">
        <v>13413</v>
      </c>
      <c r="P10148" s="549">
        <v>7745</v>
      </c>
      <c r="Q10148" s="549">
        <v>1</v>
      </c>
      <c r="R10148" s="549">
        <v>127</v>
      </c>
      <c r="S10148" s="548">
        <v>2228</v>
      </c>
      <c r="T10148" s="548"/>
      <c r="U10148" s="99"/>
    </row>
    <row r="10149" spans="1:21" ht="19.5" customHeight="1">
      <c r="A10149" s="545">
        <v>105030</v>
      </c>
      <c r="B10149" s="545" t="s">
        <v>6698</v>
      </c>
      <c r="C10149" s="545" t="s">
        <v>786</v>
      </c>
      <c r="D10149" s="546">
        <v>46052</v>
      </c>
      <c r="E10149" s="171" t="str">
        <f t="shared" si="158"/>
        <v>2026</v>
      </c>
      <c r="F10149" s="547">
        <v>208391</v>
      </c>
      <c r="G10149" s="548">
        <v>0.19</v>
      </c>
      <c r="H10149" s="547">
        <v>175118.49</v>
      </c>
      <c r="I10149" s="545" t="s">
        <v>12683</v>
      </c>
      <c r="J10149" s="545" t="s">
        <v>13307</v>
      </c>
      <c r="K10149" s="545" t="s">
        <v>13413</v>
      </c>
      <c r="L10149" s="545" t="s">
        <v>13413</v>
      </c>
      <c r="M10149" s="548" t="s">
        <v>13758</v>
      </c>
      <c r="N10149" s="545" t="s">
        <v>13413</v>
      </c>
      <c r="O10149" s="545" t="s">
        <v>13413</v>
      </c>
      <c r="P10149" s="549">
        <v>7746</v>
      </c>
      <c r="Q10149" s="549">
        <v>1</v>
      </c>
      <c r="R10149" s="549">
        <v>18</v>
      </c>
      <c r="S10149" s="548">
        <v>2228</v>
      </c>
      <c r="T10149" s="548"/>
      <c r="U10149" s="99"/>
    </row>
    <row r="10150" spans="1:21" ht="19.5" customHeight="1">
      <c r="A10150" s="545">
        <v>105031</v>
      </c>
      <c r="B10150" s="545" t="s">
        <v>1357</v>
      </c>
      <c r="C10150" s="545" t="s">
        <v>216</v>
      </c>
      <c r="D10150" s="546">
        <v>46052</v>
      </c>
      <c r="E10150" s="171" t="str">
        <f t="shared" si="158"/>
        <v>2026</v>
      </c>
      <c r="F10150" s="547">
        <v>1985</v>
      </c>
      <c r="G10150" s="548">
        <v>0.19</v>
      </c>
      <c r="H10150" s="547">
        <v>1668.07</v>
      </c>
      <c r="I10150" s="545" t="s">
        <v>12659</v>
      </c>
      <c r="J10150" s="545" t="s">
        <v>13307</v>
      </c>
      <c r="K10150" s="545" t="s">
        <v>13413</v>
      </c>
      <c r="L10150" s="545" t="s">
        <v>13413</v>
      </c>
      <c r="M10150" s="548" t="s">
        <v>13758</v>
      </c>
      <c r="N10150" s="545" t="s">
        <v>13413</v>
      </c>
      <c r="O10150" s="545" t="s">
        <v>13413</v>
      </c>
      <c r="P10150" s="549">
        <v>7747</v>
      </c>
      <c r="Q10150" s="549">
        <v>1</v>
      </c>
      <c r="R10150" s="549">
        <v>116</v>
      </c>
      <c r="S10150" s="548">
        <v>2228</v>
      </c>
      <c r="T10150" s="548"/>
      <c r="U10150" s="99"/>
    </row>
    <row r="10151" spans="1:21" ht="19.5" customHeight="1">
      <c r="A10151" s="545">
        <v>105032</v>
      </c>
      <c r="B10151" s="545" t="s">
        <v>1405</v>
      </c>
      <c r="C10151" s="545" t="s">
        <v>216</v>
      </c>
      <c r="D10151" s="546">
        <v>46052</v>
      </c>
      <c r="E10151" s="171" t="str">
        <f t="shared" si="158"/>
        <v>2026</v>
      </c>
      <c r="F10151" s="547">
        <v>7124</v>
      </c>
      <c r="G10151" s="548">
        <v>0.19</v>
      </c>
      <c r="H10151" s="547">
        <v>5986.55</v>
      </c>
      <c r="I10151" s="545" t="s">
        <v>12701</v>
      </c>
      <c r="J10151" s="545" t="s">
        <v>13307</v>
      </c>
      <c r="K10151" s="545" t="s">
        <v>13413</v>
      </c>
      <c r="L10151" s="545" t="s">
        <v>13413</v>
      </c>
      <c r="M10151" s="548" t="s">
        <v>13758</v>
      </c>
      <c r="N10151" s="545" t="s">
        <v>13413</v>
      </c>
      <c r="O10151" s="545" t="s">
        <v>13413</v>
      </c>
      <c r="P10151" s="549">
        <v>7748</v>
      </c>
      <c r="Q10151" s="549">
        <v>1</v>
      </c>
      <c r="R10151" s="549">
        <v>10</v>
      </c>
      <c r="S10151" s="548">
        <v>2228</v>
      </c>
      <c r="T10151" s="548"/>
      <c r="U10151" s="99"/>
    </row>
    <row r="10152" spans="1:21" ht="19.5" customHeight="1">
      <c r="A10152" s="545">
        <v>105033</v>
      </c>
      <c r="B10152" s="545" t="s">
        <v>1317</v>
      </c>
      <c r="C10152" s="545" t="s">
        <v>209</v>
      </c>
      <c r="D10152" s="546">
        <v>46052</v>
      </c>
      <c r="E10152" s="171" t="str">
        <f t="shared" si="158"/>
        <v>2026</v>
      </c>
      <c r="F10152" s="547">
        <v>1322</v>
      </c>
      <c r="G10152" s="548">
        <v>0.19</v>
      </c>
      <c r="H10152" s="547">
        <v>1110.92</v>
      </c>
      <c r="I10152" s="545" t="s">
        <v>12659</v>
      </c>
      <c r="J10152" s="545" t="s">
        <v>13307</v>
      </c>
      <c r="K10152" s="545" t="s">
        <v>19443</v>
      </c>
      <c r="L10152" s="545" t="s">
        <v>13413</v>
      </c>
      <c r="M10152" s="548" t="s">
        <v>13758</v>
      </c>
      <c r="N10152" s="545" t="s">
        <v>13413</v>
      </c>
      <c r="O10152" s="545" t="s">
        <v>13413</v>
      </c>
      <c r="P10152" s="549">
        <v>7749</v>
      </c>
      <c r="Q10152" s="549">
        <v>1</v>
      </c>
      <c r="R10152" s="549">
        <v>116</v>
      </c>
      <c r="S10152" s="548">
        <v>2228</v>
      </c>
      <c r="T10152" s="548"/>
      <c r="U10152" s="99"/>
    </row>
    <row r="10153" spans="1:21" ht="19.5" customHeight="1">
      <c r="A10153" s="545">
        <v>105034</v>
      </c>
      <c r="B10153" s="545" t="s">
        <v>6697</v>
      </c>
      <c r="C10153" s="545" t="s">
        <v>209</v>
      </c>
      <c r="D10153" s="546">
        <v>46052</v>
      </c>
      <c r="E10153" s="171" t="str">
        <f t="shared" si="158"/>
        <v>2026</v>
      </c>
      <c r="F10153" s="547">
        <v>345</v>
      </c>
      <c r="G10153" s="548">
        <v>0.19</v>
      </c>
      <c r="H10153" s="547">
        <v>289.92</v>
      </c>
      <c r="I10153" s="545" t="s">
        <v>12659</v>
      </c>
      <c r="J10153" s="545" t="s">
        <v>13307</v>
      </c>
      <c r="K10153" s="545" t="s">
        <v>13413</v>
      </c>
      <c r="L10153" s="545" t="s">
        <v>13413</v>
      </c>
      <c r="M10153" s="548" t="s">
        <v>13758</v>
      </c>
      <c r="N10153" s="545" t="s">
        <v>13413</v>
      </c>
      <c r="O10153" s="545" t="s">
        <v>13413</v>
      </c>
      <c r="P10153" s="549">
        <v>7750</v>
      </c>
      <c r="Q10153" s="549">
        <v>1</v>
      </c>
      <c r="R10153" s="549">
        <v>116</v>
      </c>
      <c r="S10153" s="548">
        <v>2228</v>
      </c>
      <c r="T10153" s="548"/>
      <c r="U10153" s="99"/>
    </row>
    <row r="10154" spans="1:21" ht="19.5" customHeight="1">
      <c r="A10154" s="545">
        <v>105036</v>
      </c>
      <c r="B10154" s="545" t="s">
        <v>9806</v>
      </c>
      <c r="C10154" s="545" t="s">
        <v>216</v>
      </c>
      <c r="D10154" s="546"/>
      <c r="E10154" s="171" t="str">
        <f t="shared" si="158"/>
        <v>1900</v>
      </c>
      <c r="F10154" s="547">
        <v>0</v>
      </c>
      <c r="G10154" s="548">
        <v>0</v>
      </c>
      <c r="H10154" s="547">
        <v>0</v>
      </c>
      <c r="I10154" s="545" t="s">
        <v>12778</v>
      </c>
      <c r="J10154" s="545"/>
      <c r="K10154" s="545" t="s">
        <v>22853</v>
      </c>
      <c r="L10154" s="545" t="s">
        <v>13413</v>
      </c>
      <c r="M10154" s="548" t="s">
        <v>13843</v>
      </c>
      <c r="N10154" s="545" t="s">
        <v>13413</v>
      </c>
      <c r="O10154" s="545" t="s">
        <v>13413</v>
      </c>
      <c r="P10154" s="549">
        <v>7751</v>
      </c>
      <c r="Q10154" s="549">
        <v>5</v>
      </c>
      <c r="R10154" s="549">
        <v>173</v>
      </c>
      <c r="S10154" s="548"/>
      <c r="T10154" s="548"/>
      <c r="U10154" s="99"/>
    </row>
    <row r="10155" spans="1:21" ht="19.5" customHeight="1">
      <c r="A10155" s="545">
        <v>105037</v>
      </c>
      <c r="B10155" s="545" t="s">
        <v>1912</v>
      </c>
      <c r="C10155" s="545" t="s">
        <v>209</v>
      </c>
      <c r="D10155" s="546">
        <v>46057</v>
      </c>
      <c r="E10155" s="171" t="str">
        <f t="shared" si="158"/>
        <v>2026</v>
      </c>
      <c r="F10155" s="547">
        <v>7917</v>
      </c>
      <c r="G10155" s="548">
        <v>0.19</v>
      </c>
      <c r="H10155" s="547">
        <v>6652.94</v>
      </c>
      <c r="I10155" s="545" t="s">
        <v>12637</v>
      </c>
      <c r="J10155" s="545" t="s">
        <v>13296</v>
      </c>
      <c r="K10155" s="545" t="s">
        <v>13413</v>
      </c>
      <c r="L10155" s="545" t="s">
        <v>13413</v>
      </c>
      <c r="M10155" s="548" t="s">
        <v>13758</v>
      </c>
      <c r="N10155" s="545" t="s">
        <v>13413</v>
      </c>
      <c r="O10155" s="545" t="s">
        <v>13413</v>
      </c>
      <c r="P10155" s="549">
        <v>7752</v>
      </c>
      <c r="Q10155" s="549">
        <v>1</v>
      </c>
      <c r="R10155" s="549">
        <v>13</v>
      </c>
      <c r="S10155" s="548">
        <v>2218</v>
      </c>
      <c r="T10155" s="548"/>
      <c r="U10155" s="99"/>
    </row>
    <row r="10156" spans="1:21" ht="19.5" customHeight="1">
      <c r="A10156" s="545">
        <v>105038</v>
      </c>
      <c r="B10156" s="545" t="s">
        <v>1914</v>
      </c>
      <c r="C10156" s="545" t="s">
        <v>209</v>
      </c>
      <c r="D10156" s="546">
        <v>46057</v>
      </c>
      <c r="E10156" s="171" t="str">
        <f t="shared" si="158"/>
        <v>2026</v>
      </c>
      <c r="F10156" s="547">
        <v>5593</v>
      </c>
      <c r="G10156" s="548">
        <v>0.19</v>
      </c>
      <c r="H10156" s="547">
        <v>4700</v>
      </c>
      <c r="I10156" s="545" t="s">
        <v>12637</v>
      </c>
      <c r="J10156" s="545" t="s">
        <v>13296</v>
      </c>
      <c r="K10156" s="545" t="s">
        <v>13413</v>
      </c>
      <c r="L10156" s="545" t="s">
        <v>13413</v>
      </c>
      <c r="M10156" s="548" t="s">
        <v>13758</v>
      </c>
      <c r="N10156" s="545" t="s">
        <v>13413</v>
      </c>
      <c r="O10156" s="545" t="s">
        <v>13413</v>
      </c>
      <c r="P10156" s="549">
        <v>7753</v>
      </c>
      <c r="Q10156" s="549">
        <v>1</v>
      </c>
      <c r="R10156" s="549">
        <v>13</v>
      </c>
      <c r="S10156" s="548">
        <v>2218</v>
      </c>
      <c r="T10156" s="548"/>
      <c r="U10156" s="99"/>
    </row>
    <row r="10157" spans="1:21" ht="19.5" customHeight="1">
      <c r="A10157" s="545">
        <v>105039</v>
      </c>
      <c r="B10157" s="545" t="s">
        <v>6175</v>
      </c>
      <c r="C10157" s="545" t="s">
        <v>216</v>
      </c>
      <c r="D10157" s="546">
        <v>46070</v>
      </c>
      <c r="E10157" s="171" t="str">
        <f t="shared" si="158"/>
        <v>2026</v>
      </c>
      <c r="F10157" s="547">
        <v>10406299.01</v>
      </c>
      <c r="G10157" s="548">
        <v>0.19</v>
      </c>
      <c r="H10157" s="547">
        <v>8744789.0800000001</v>
      </c>
      <c r="I10157" s="545" t="s">
        <v>12652</v>
      </c>
      <c r="J10157" s="545" t="s">
        <v>13298</v>
      </c>
      <c r="K10157" s="545" t="s">
        <v>19444</v>
      </c>
      <c r="L10157" s="545" t="s">
        <v>13413</v>
      </c>
      <c r="M10157" s="548" t="s">
        <v>13758</v>
      </c>
      <c r="N10157" s="545" t="s">
        <v>13413</v>
      </c>
      <c r="O10157" s="545" t="s">
        <v>13413</v>
      </c>
      <c r="P10157" s="549">
        <v>7754</v>
      </c>
      <c r="Q10157" s="549">
        <v>1</v>
      </c>
      <c r="R10157" s="549">
        <v>134</v>
      </c>
      <c r="S10157" s="548">
        <v>1012</v>
      </c>
      <c r="T10157" s="548"/>
      <c r="U10157" s="99"/>
    </row>
    <row r="10158" spans="1:21" ht="19.5" customHeight="1">
      <c r="A10158" s="545">
        <v>105040</v>
      </c>
      <c r="B10158" s="545" t="s">
        <v>2198</v>
      </c>
      <c r="C10158" s="545" t="s">
        <v>216</v>
      </c>
      <c r="D10158" s="546">
        <v>45491</v>
      </c>
      <c r="E10158" s="171" t="str">
        <f t="shared" si="158"/>
        <v>2024</v>
      </c>
      <c r="F10158" s="547">
        <v>1232928</v>
      </c>
      <c r="G10158" s="548">
        <v>0.19</v>
      </c>
      <c r="H10158" s="547">
        <v>1036073.95</v>
      </c>
      <c r="I10158" s="545" t="s">
        <v>12686</v>
      </c>
      <c r="J10158" s="545" t="s">
        <v>13307</v>
      </c>
      <c r="K10158" s="545" t="s">
        <v>19445</v>
      </c>
      <c r="L10158" s="545" t="s">
        <v>19446</v>
      </c>
      <c r="M10158" s="548" t="s">
        <v>13758</v>
      </c>
      <c r="N10158" s="545" t="s">
        <v>13413</v>
      </c>
      <c r="O10158" s="545" t="s">
        <v>13413</v>
      </c>
      <c r="P10158" s="549">
        <v>7755</v>
      </c>
      <c r="Q10158" s="549">
        <v>1</v>
      </c>
      <c r="R10158" s="549">
        <v>131</v>
      </c>
      <c r="S10158" s="548">
        <v>2228</v>
      </c>
      <c r="T10158" s="548"/>
      <c r="U10158" s="99"/>
    </row>
    <row r="10159" spans="1:21" ht="19.5" customHeight="1">
      <c r="A10159" s="545">
        <v>105041</v>
      </c>
      <c r="B10159" s="545" t="s">
        <v>6174</v>
      </c>
      <c r="C10159" s="545" t="s">
        <v>216</v>
      </c>
      <c r="D10159" s="546">
        <v>45491</v>
      </c>
      <c r="E10159" s="171" t="str">
        <f t="shared" si="158"/>
        <v>2024</v>
      </c>
      <c r="F10159" s="547">
        <v>408534</v>
      </c>
      <c r="G10159" s="548">
        <v>0.19</v>
      </c>
      <c r="H10159" s="547">
        <v>343305.88</v>
      </c>
      <c r="I10159" s="545" t="s">
        <v>12686</v>
      </c>
      <c r="J10159" s="545" t="s">
        <v>13307</v>
      </c>
      <c r="K10159" s="545" t="s">
        <v>19447</v>
      </c>
      <c r="L10159" s="545" t="s">
        <v>13413</v>
      </c>
      <c r="M10159" s="548" t="s">
        <v>13758</v>
      </c>
      <c r="N10159" s="545" t="s">
        <v>13413</v>
      </c>
      <c r="O10159" s="545" t="s">
        <v>13413</v>
      </c>
      <c r="P10159" s="549">
        <v>7756</v>
      </c>
      <c r="Q10159" s="549">
        <v>1</v>
      </c>
      <c r="R10159" s="549">
        <v>131</v>
      </c>
      <c r="S10159" s="548">
        <v>2228</v>
      </c>
      <c r="T10159" s="548"/>
      <c r="U10159" s="99"/>
    </row>
    <row r="10160" spans="1:21" ht="19.5" customHeight="1">
      <c r="A10160" s="545">
        <v>105042</v>
      </c>
      <c r="B10160" s="545" t="s">
        <v>12993</v>
      </c>
      <c r="C10160" s="545" t="s">
        <v>221</v>
      </c>
      <c r="D10160" s="546">
        <v>44680</v>
      </c>
      <c r="E10160" s="171" t="str">
        <f t="shared" si="158"/>
        <v>2022</v>
      </c>
      <c r="F10160" s="547">
        <v>249839</v>
      </c>
      <c r="G10160" s="548">
        <v>0.19</v>
      </c>
      <c r="H10160" s="547">
        <v>209948.74</v>
      </c>
      <c r="I10160" s="545" t="s">
        <v>12684</v>
      </c>
      <c r="J10160" s="545" t="s">
        <v>13298</v>
      </c>
      <c r="K10160" s="545" t="s">
        <v>19448</v>
      </c>
      <c r="L10160" s="545" t="s">
        <v>13413</v>
      </c>
      <c r="M10160" s="548" t="s">
        <v>13758</v>
      </c>
      <c r="N10160" s="545" t="s">
        <v>13413</v>
      </c>
      <c r="O10160" s="545" t="s">
        <v>13413</v>
      </c>
      <c r="P10160" s="549">
        <v>7757</v>
      </c>
      <c r="Q10160" s="549">
        <v>1</v>
      </c>
      <c r="R10160" s="549">
        <v>95</v>
      </c>
      <c r="S10160" s="548">
        <v>1012</v>
      </c>
      <c r="T10160" s="548"/>
      <c r="U10160" s="99"/>
    </row>
    <row r="10161" spans="1:21" ht="19.5" customHeight="1">
      <c r="A10161" s="545">
        <v>105043</v>
      </c>
      <c r="B10161" s="545" t="s">
        <v>2878</v>
      </c>
      <c r="C10161" s="545" t="s">
        <v>786</v>
      </c>
      <c r="D10161" s="546">
        <v>45708</v>
      </c>
      <c r="E10161" s="171" t="str">
        <f t="shared" si="158"/>
        <v>2025</v>
      </c>
      <c r="F10161" s="547">
        <v>70969.7</v>
      </c>
      <c r="G10161" s="548">
        <v>0.19</v>
      </c>
      <c r="H10161" s="547">
        <v>59638.400000000001</v>
      </c>
      <c r="I10161" s="545" t="s">
        <v>12731</v>
      </c>
      <c r="J10161" s="545" t="s">
        <v>13307</v>
      </c>
      <c r="K10161" s="545" t="s">
        <v>13413</v>
      </c>
      <c r="L10161" s="545" t="s">
        <v>13413</v>
      </c>
      <c r="M10161" s="548" t="s">
        <v>13758</v>
      </c>
      <c r="N10161" s="545" t="s">
        <v>13413</v>
      </c>
      <c r="O10161" s="545" t="s">
        <v>13413</v>
      </c>
      <c r="P10161" s="549">
        <v>7758</v>
      </c>
      <c r="Q10161" s="549">
        <v>1</v>
      </c>
      <c r="R10161" s="549">
        <v>151</v>
      </c>
      <c r="S10161" s="548">
        <v>2228</v>
      </c>
      <c r="T10161" s="548"/>
      <c r="U10161" s="99"/>
    </row>
    <row r="10162" spans="1:21" ht="19.5" customHeight="1">
      <c r="A10162" s="545">
        <v>105044</v>
      </c>
      <c r="B10162" s="545" t="s">
        <v>2884</v>
      </c>
      <c r="C10162" s="545" t="s">
        <v>786</v>
      </c>
      <c r="D10162" s="546">
        <v>44659</v>
      </c>
      <c r="E10162" s="171" t="str">
        <f t="shared" si="158"/>
        <v>2022</v>
      </c>
      <c r="F10162" s="547">
        <v>76339</v>
      </c>
      <c r="G10162" s="548">
        <v>0.19</v>
      </c>
      <c r="H10162" s="547">
        <v>64150.42</v>
      </c>
      <c r="I10162" s="545" t="s">
        <v>12729</v>
      </c>
      <c r="J10162" s="545" t="s">
        <v>13298</v>
      </c>
      <c r="K10162" s="545" t="s">
        <v>13413</v>
      </c>
      <c r="L10162" s="545" t="s">
        <v>13413</v>
      </c>
      <c r="M10162" s="548" t="s">
        <v>13758</v>
      </c>
      <c r="N10162" s="545" t="s">
        <v>13413</v>
      </c>
      <c r="O10162" s="545" t="s">
        <v>13413</v>
      </c>
      <c r="P10162" s="549">
        <v>7759</v>
      </c>
      <c r="Q10162" s="549">
        <v>1</v>
      </c>
      <c r="R10162" s="549">
        <v>149</v>
      </c>
      <c r="S10162" s="548">
        <v>1012</v>
      </c>
      <c r="T10162" s="548"/>
      <c r="U10162" s="99"/>
    </row>
    <row r="10163" spans="1:21" ht="19.5" customHeight="1">
      <c r="A10163" s="545">
        <v>105045</v>
      </c>
      <c r="B10163" s="545" t="s">
        <v>6173</v>
      </c>
      <c r="C10163" s="545" t="s">
        <v>221</v>
      </c>
      <c r="D10163" s="546">
        <v>45708</v>
      </c>
      <c r="E10163" s="171" t="str">
        <f t="shared" si="158"/>
        <v>2025</v>
      </c>
      <c r="F10163" s="547">
        <v>39947.79</v>
      </c>
      <c r="G10163" s="548">
        <v>0.19</v>
      </c>
      <c r="H10163" s="547">
        <v>33569.57</v>
      </c>
      <c r="I10163" s="545" t="s">
        <v>12684</v>
      </c>
      <c r="J10163" s="545" t="s">
        <v>13307</v>
      </c>
      <c r="K10163" s="545" t="s">
        <v>19449</v>
      </c>
      <c r="L10163" s="545" t="s">
        <v>13413</v>
      </c>
      <c r="M10163" s="548" t="s">
        <v>13758</v>
      </c>
      <c r="N10163" s="545" t="s">
        <v>13413</v>
      </c>
      <c r="O10163" s="545" t="s">
        <v>13413</v>
      </c>
      <c r="P10163" s="549">
        <v>7760</v>
      </c>
      <c r="Q10163" s="549">
        <v>1</v>
      </c>
      <c r="R10163" s="549">
        <v>95</v>
      </c>
      <c r="S10163" s="548">
        <v>2228</v>
      </c>
      <c r="T10163" s="548"/>
      <c r="U10163" s="99"/>
    </row>
    <row r="10164" spans="1:21" ht="19.5" customHeight="1">
      <c r="A10164" s="545">
        <v>105046</v>
      </c>
      <c r="B10164" s="545" t="s">
        <v>1290</v>
      </c>
      <c r="C10164" s="545" t="s">
        <v>216</v>
      </c>
      <c r="D10164" s="546">
        <v>45708</v>
      </c>
      <c r="E10164" s="171" t="str">
        <f t="shared" si="158"/>
        <v>2025</v>
      </c>
      <c r="F10164" s="547">
        <v>3571.51</v>
      </c>
      <c r="G10164" s="548">
        <v>0.19</v>
      </c>
      <c r="H10164" s="547">
        <v>3001.27</v>
      </c>
      <c r="I10164" s="545" t="s">
        <v>12659</v>
      </c>
      <c r="J10164" s="545" t="s">
        <v>13307</v>
      </c>
      <c r="K10164" s="545" t="s">
        <v>13413</v>
      </c>
      <c r="L10164" s="545" t="s">
        <v>13413</v>
      </c>
      <c r="M10164" s="548" t="s">
        <v>13758</v>
      </c>
      <c r="N10164" s="545" t="s">
        <v>13413</v>
      </c>
      <c r="O10164" s="545" t="s">
        <v>13413</v>
      </c>
      <c r="P10164" s="549">
        <v>7761</v>
      </c>
      <c r="Q10164" s="549">
        <v>1</v>
      </c>
      <c r="R10164" s="549">
        <v>116</v>
      </c>
      <c r="S10164" s="548">
        <v>2228</v>
      </c>
      <c r="T10164" s="548"/>
      <c r="U10164" s="99"/>
    </row>
    <row r="10165" spans="1:21" ht="19.5" customHeight="1">
      <c r="A10165" s="545">
        <v>105047</v>
      </c>
      <c r="B10165" s="545" t="s">
        <v>2195</v>
      </c>
      <c r="C10165" s="545" t="s">
        <v>216</v>
      </c>
      <c r="D10165" s="546">
        <v>46052</v>
      </c>
      <c r="E10165" s="171" t="str">
        <f t="shared" si="158"/>
        <v>2026</v>
      </c>
      <c r="F10165" s="547">
        <v>74555</v>
      </c>
      <c r="G10165" s="548">
        <v>0.19</v>
      </c>
      <c r="H10165" s="547">
        <v>62651.26</v>
      </c>
      <c r="I10165" s="545" t="s">
        <v>12650</v>
      </c>
      <c r="J10165" s="545" t="s">
        <v>13307</v>
      </c>
      <c r="K10165" s="545" t="s">
        <v>19450</v>
      </c>
      <c r="L10165" s="545" t="s">
        <v>13413</v>
      </c>
      <c r="M10165" s="548" t="s">
        <v>13758</v>
      </c>
      <c r="N10165" s="545" t="s">
        <v>13413</v>
      </c>
      <c r="O10165" s="545" t="s">
        <v>13413</v>
      </c>
      <c r="P10165" s="549">
        <v>7762</v>
      </c>
      <c r="Q10165" s="549">
        <v>1</v>
      </c>
      <c r="R10165" s="549">
        <v>127</v>
      </c>
      <c r="S10165" s="548">
        <v>2228</v>
      </c>
      <c r="T10165" s="548"/>
      <c r="U10165" s="99"/>
    </row>
    <row r="10166" spans="1:21" ht="19.5" customHeight="1">
      <c r="A10166" s="545">
        <v>105048</v>
      </c>
      <c r="B10166" s="545" t="s">
        <v>9805</v>
      </c>
      <c r="C10166" s="545" t="s">
        <v>311</v>
      </c>
      <c r="D10166" s="546"/>
      <c r="E10166" s="171" t="str">
        <f t="shared" si="158"/>
        <v>1900</v>
      </c>
      <c r="F10166" s="547">
        <v>0</v>
      </c>
      <c r="G10166" s="548">
        <v>0</v>
      </c>
      <c r="H10166" s="547">
        <v>0</v>
      </c>
      <c r="I10166" s="545" t="s">
        <v>12684</v>
      </c>
      <c r="J10166" s="545"/>
      <c r="K10166" s="545" t="s">
        <v>13413</v>
      </c>
      <c r="L10166" s="545" t="s">
        <v>13413</v>
      </c>
      <c r="M10166" s="548" t="s">
        <v>13758</v>
      </c>
      <c r="N10166" s="545" t="s">
        <v>13413</v>
      </c>
      <c r="O10166" s="545" t="s">
        <v>13413</v>
      </c>
      <c r="P10166" s="549">
        <v>7763</v>
      </c>
      <c r="Q10166" s="549">
        <v>1</v>
      </c>
      <c r="R10166" s="549">
        <v>95</v>
      </c>
      <c r="S10166" s="548"/>
      <c r="T10166" s="548"/>
      <c r="U10166" s="99"/>
    </row>
    <row r="10167" spans="1:21" ht="19.5" customHeight="1">
      <c r="A10167" s="545">
        <v>105049</v>
      </c>
      <c r="B10167" s="545" t="s">
        <v>8426</v>
      </c>
      <c r="C10167" s="545" t="s">
        <v>311</v>
      </c>
      <c r="D10167" s="546">
        <v>44687</v>
      </c>
      <c r="E10167" s="171" t="str">
        <f t="shared" si="158"/>
        <v>2022</v>
      </c>
      <c r="F10167" s="547">
        <v>204561</v>
      </c>
      <c r="G10167" s="548">
        <v>0.19</v>
      </c>
      <c r="H10167" s="547">
        <v>171900</v>
      </c>
      <c r="I10167" s="545" t="s">
        <v>12684</v>
      </c>
      <c r="J10167" s="545" t="s">
        <v>13298</v>
      </c>
      <c r="K10167" s="545" t="s">
        <v>13413</v>
      </c>
      <c r="L10167" s="545" t="s">
        <v>13413</v>
      </c>
      <c r="M10167" s="548" t="s">
        <v>13758</v>
      </c>
      <c r="N10167" s="545" t="s">
        <v>13413</v>
      </c>
      <c r="O10167" s="545" t="s">
        <v>13413</v>
      </c>
      <c r="P10167" s="549">
        <v>7764</v>
      </c>
      <c r="Q10167" s="549">
        <v>1</v>
      </c>
      <c r="R10167" s="549">
        <v>95</v>
      </c>
      <c r="S10167" s="548">
        <v>1012</v>
      </c>
      <c r="T10167" s="548"/>
      <c r="U10167" s="99"/>
    </row>
    <row r="10168" spans="1:21" ht="19.5" customHeight="1">
      <c r="A10168" s="545">
        <v>105050</v>
      </c>
      <c r="B10168" s="545" t="s">
        <v>9804</v>
      </c>
      <c r="C10168" s="545" t="s">
        <v>216</v>
      </c>
      <c r="D10168" s="546"/>
      <c r="E10168" s="171" t="str">
        <f t="shared" si="158"/>
        <v>1900</v>
      </c>
      <c r="F10168" s="547">
        <v>0</v>
      </c>
      <c r="G10168" s="548">
        <v>0</v>
      </c>
      <c r="H10168" s="547">
        <v>0</v>
      </c>
      <c r="I10168" s="545" t="s">
        <v>12642</v>
      </c>
      <c r="J10168" s="545"/>
      <c r="K10168" s="545" t="s">
        <v>19451</v>
      </c>
      <c r="L10168" s="545" t="s">
        <v>13413</v>
      </c>
      <c r="M10168" s="548" t="s">
        <v>13758</v>
      </c>
      <c r="N10168" s="545" t="s">
        <v>13413</v>
      </c>
      <c r="O10168" s="545" t="s">
        <v>13413</v>
      </c>
      <c r="P10168" s="549">
        <v>7765</v>
      </c>
      <c r="Q10168" s="549">
        <v>1</v>
      </c>
      <c r="R10168" s="549">
        <v>135</v>
      </c>
      <c r="S10168" s="548"/>
      <c r="T10168" s="548"/>
      <c r="U10168" s="99"/>
    </row>
    <row r="10169" spans="1:21" ht="19.5" customHeight="1">
      <c r="A10169" s="545">
        <v>105051</v>
      </c>
      <c r="B10169" s="545" t="s">
        <v>9803</v>
      </c>
      <c r="C10169" s="545" t="s">
        <v>216</v>
      </c>
      <c r="D10169" s="546"/>
      <c r="E10169" s="171" t="str">
        <f t="shared" si="158"/>
        <v>1900</v>
      </c>
      <c r="F10169" s="547">
        <v>0</v>
      </c>
      <c r="G10169" s="548">
        <v>0</v>
      </c>
      <c r="H10169" s="547">
        <v>0</v>
      </c>
      <c r="I10169" s="545" t="s">
        <v>12642</v>
      </c>
      <c r="J10169" s="545"/>
      <c r="K10169" s="545" t="s">
        <v>19452</v>
      </c>
      <c r="L10169" s="545" t="s">
        <v>13413</v>
      </c>
      <c r="M10169" s="548" t="s">
        <v>13758</v>
      </c>
      <c r="N10169" s="545" t="s">
        <v>13413</v>
      </c>
      <c r="O10169" s="545" t="s">
        <v>13413</v>
      </c>
      <c r="P10169" s="549">
        <v>7766</v>
      </c>
      <c r="Q10169" s="549">
        <v>1</v>
      </c>
      <c r="R10169" s="549">
        <v>135</v>
      </c>
      <c r="S10169" s="548"/>
      <c r="T10169" s="548"/>
      <c r="U10169" s="99"/>
    </row>
    <row r="10170" spans="1:21" ht="19.5" customHeight="1">
      <c r="A10170" s="545">
        <v>105052</v>
      </c>
      <c r="B10170" s="545" t="s">
        <v>2498</v>
      </c>
      <c r="C10170" s="545" t="s">
        <v>216</v>
      </c>
      <c r="D10170" s="546"/>
      <c r="E10170" s="171" t="str">
        <f t="shared" si="158"/>
        <v>1900</v>
      </c>
      <c r="F10170" s="547">
        <v>0</v>
      </c>
      <c r="G10170" s="548">
        <v>0</v>
      </c>
      <c r="H10170" s="547">
        <v>0</v>
      </c>
      <c r="I10170" s="545" t="s">
        <v>12642</v>
      </c>
      <c r="J10170" s="545"/>
      <c r="K10170" s="545" t="s">
        <v>13413</v>
      </c>
      <c r="L10170" s="545" t="s">
        <v>13413</v>
      </c>
      <c r="M10170" s="548" t="s">
        <v>13758</v>
      </c>
      <c r="N10170" s="545" t="s">
        <v>13413</v>
      </c>
      <c r="O10170" s="545" t="s">
        <v>13413</v>
      </c>
      <c r="P10170" s="549">
        <v>7767</v>
      </c>
      <c r="Q10170" s="549">
        <v>1</v>
      </c>
      <c r="R10170" s="549">
        <v>135</v>
      </c>
      <c r="S10170" s="548"/>
      <c r="T10170" s="548"/>
      <c r="U10170" s="99"/>
    </row>
    <row r="10171" spans="1:21" ht="19.5" customHeight="1">
      <c r="A10171" s="545">
        <v>105053</v>
      </c>
      <c r="B10171" s="545" t="s">
        <v>2447</v>
      </c>
      <c r="C10171" s="545" t="s">
        <v>216</v>
      </c>
      <c r="D10171" s="546"/>
      <c r="E10171" s="171" t="str">
        <f t="shared" si="158"/>
        <v>1900</v>
      </c>
      <c r="F10171" s="547">
        <v>0</v>
      </c>
      <c r="G10171" s="548">
        <v>0</v>
      </c>
      <c r="H10171" s="547">
        <v>0</v>
      </c>
      <c r="I10171" s="545" t="s">
        <v>12642</v>
      </c>
      <c r="J10171" s="545"/>
      <c r="K10171" s="545" t="s">
        <v>13413</v>
      </c>
      <c r="L10171" s="545" t="s">
        <v>13413</v>
      </c>
      <c r="M10171" s="548" t="s">
        <v>13758</v>
      </c>
      <c r="N10171" s="545" t="s">
        <v>13413</v>
      </c>
      <c r="O10171" s="545" t="s">
        <v>13413</v>
      </c>
      <c r="P10171" s="549">
        <v>7768</v>
      </c>
      <c r="Q10171" s="549">
        <v>1</v>
      </c>
      <c r="R10171" s="549">
        <v>135</v>
      </c>
      <c r="S10171" s="548"/>
      <c r="T10171" s="548"/>
      <c r="U10171" s="99"/>
    </row>
    <row r="10172" spans="1:21" ht="19.5" customHeight="1">
      <c r="A10172" s="545">
        <v>105054</v>
      </c>
      <c r="B10172" s="545" t="s">
        <v>9802</v>
      </c>
      <c r="C10172" s="545" t="s">
        <v>216</v>
      </c>
      <c r="D10172" s="546"/>
      <c r="E10172" s="171" t="str">
        <f t="shared" si="158"/>
        <v>1900</v>
      </c>
      <c r="F10172" s="547">
        <v>0</v>
      </c>
      <c r="G10172" s="548">
        <v>0</v>
      </c>
      <c r="H10172" s="547">
        <v>0</v>
      </c>
      <c r="I10172" s="545" t="s">
        <v>12642</v>
      </c>
      <c r="J10172" s="545"/>
      <c r="K10172" s="545" t="s">
        <v>19453</v>
      </c>
      <c r="L10172" s="545" t="s">
        <v>13413</v>
      </c>
      <c r="M10172" s="548" t="s">
        <v>13758</v>
      </c>
      <c r="N10172" s="545" t="s">
        <v>13413</v>
      </c>
      <c r="O10172" s="545" t="s">
        <v>13413</v>
      </c>
      <c r="P10172" s="549">
        <v>7769</v>
      </c>
      <c r="Q10172" s="549">
        <v>1</v>
      </c>
      <c r="R10172" s="549">
        <v>135</v>
      </c>
      <c r="S10172" s="548"/>
      <c r="T10172" s="548"/>
      <c r="U10172" s="99"/>
    </row>
    <row r="10173" spans="1:21" ht="19.5" customHeight="1">
      <c r="A10173" s="545">
        <v>105055</v>
      </c>
      <c r="B10173" s="545" t="s">
        <v>2027</v>
      </c>
      <c r="C10173" s="545" t="s">
        <v>216</v>
      </c>
      <c r="D10173" s="546"/>
      <c r="E10173" s="171" t="str">
        <f t="shared" si="158"/>
        <v>1900</v>
      </c>
      <c r="F10173" s="547">
        <v>0</v>
      </c>
      <c r="G10173" s="548">
        <v>0</v>
      </c>
      <c r="H10173" s="547">
        <v>0</v>
      </c>
      <c r="I10173" s="545" t="s">
        <v>12637</v>
      </c>
      <c r="J10173" s="545"/>
      <c r="K10173" s="545" t="s">
        <v>13413</v>
      </c>
      <c r="L10173" s="545" t="s">
        <v>13413</v>
      </c>
      <c r="M10173" s="548" t="s">
        <v>13758</v>
      </c>
      <c r="N10173" s="545" t="s">
        <v>13413</v>
      </c>
      <c r="O10173" s="545" t="s">
        <v>13413</v>
      </c>
      <c r="P10173" s="549">
        <v>7770</v>
      </c>
      <c r="Q10173" s="549">
        <v>1</v>
      </c>
      <c r="R10173" s="549">
        <v>13</v>
      </c>
      <c r="S10173" s="548"/>
      <c r="T10173" s="548"/>
      <c r="U10173" s="99"/>
    </row>
    <row r="10174" spans="1:21" ht="19.5" customHeight="1">
      <c r="A10174" s="545">
        <v>105056</v>
      </c>
      <c r="B10174" s="545" t="s">
        <v>2028</v>
      </c>
      <c r="C10174" s="545" t="s">
        <v>216</v>
      </c>
      <c r="D10174" s="546"/>
      <c r="E10174" s="171" t="str">
        <f t="shared" si="158"/>
        <v>1900</v>
      </c>
      <c r="F10174" s="547">
        <v>0</v>
      </c>
      <c r="G10174" s="548">
        <v>0</v>
      </c>
      <c r="H10174" s="547">
        <v>0</v>
      </c>
      <c r="I10174" s="545" t="s">
        <v>12637</v>
      </c>
      <c r="J10174" s="545"/>
      <c r="K10174" s="545" t="s">
        <v>13413</v>
      </c>
      <c r="L10174" s="545" t="s">
        <v>13413</v>
      </c>
      <c r="M10174" s="548" t="s">
        <v>13758</v>
      </c>
      <c r="N10174" s="545" t="s">
        <v>13413</v>
      </c>
      <c r="O10174" s="545" t="s">
        <v>13413</v>
      </c>
      <c r="P10174" s="549">
        <v>7771</v>
      </c>
      <c r="Q10174" s="549">
        <v>1</v>
      </c>
      <c r="R10174" s="549">
        <v>13</v>
      </c>
      <c r="S10174" s="548"/>
      <c r="T10174" s="548"/>
      <c r="U10174" s="99"/>
    </row>
    <row r="10175" spans="1:21" ht="19.5" customHeight="1">
      <c r="A10175" s="545">
        <v>105057</v>
      </c>
      <c r="B10175" s="545" t="s">
        <v>1987</v>
      </c>
      <c r="C10175" s="545" t="s">
        <v>216</v>
      </c>
      <c r="D10175" s="546">
        <v>46052</v>
      </c>
      <c r="E10175" s="171" t="str">
        <f t="shared" si="158"/>
        <v>2026</v>
      </c>
      <c r="F10175" s="547">
        <v>26428</v>
      </c>
      <c r="G10175" s="548">
        <v>0.19</v>
      </c>
      <c r="H10175" s="547">
        <v>22208.400000000001</v>
      </c>
      <c r="I10175" s="545" t="s">
        <v>12637</v>
      </c>
      <c r="J10175" s="545" t="s">
        <v>13307</v>
      </c>
      <c r="K10175" s="545" t="s">
        <v>13413</v>
      </c>
      <c r="L10175" s="545" t="s">
        <v>13413</v>
      </c>
      <c r="M10175" s="548" t="s">
        <v>13758</v>
      </c>
      <c r="N10175" s="545" t="s">
        <v>13413</v>
      </c>
      <c r="O10175" s="545" t="s">
        <v>13413</v>
      </c>
      <c r="P10175" s="549">
        <v>7772</v>
      </c>
      <c r="Q10175" s="549">
        <v>1</v>
      </c>
      <c r="R10175" s="549">
        <v>13</v>
      </c>
      <c r="S10175" s="548">
        <v>2228</v>
      </c>
      <c r="T10175" s="548"/>
      <c r="U10175" s="99"/>
    </row>
    <row r="10176" spans="1:21" ht="19.5" customHeight="1">
      <c r="A10176" s="545">
        <v>105058</v>
      </c>
      <c r="B10176" s="545" t="s">
        <v>2928</v>
      </c>
      <c r="C10176" s="545" t="s">
        <v>4479</v>
      </c>
      <c r="D10176" s="546"/>
      <c r="E10176" s="171" t="str">
        <f t="shared" si="158"/>
        <v>1900</v>
      </c>
      <c r="F10176" s="547">
        <v>0</v>
      </c>
      <c r="G10176" s="548">
        <v>0</v>
      </c>
      <c r="H10176" s="547">
        <v>0</v>
      </c>
      <c r="I10176" s="545" t="s">
        <v>12730</v>
      </c>
      <c r="J10176" s="545"/>
      <c r="K10176" s="545" t="s">
        <v>13413</v>
      </c>
      <c r="L10176" s="545" t="s">
        <v>13413</v>
      </c>
      <c r="M10176" s="548" t="s">
        <v>13758</v>
      </c>
      <c r="N10176" s="545" t="s">
        <v>13413</v>
      </c>
      <c r="O10176" s="545" t="s">
        <v>13413</v>
      </c>
      <c r="P10176" s="549">
        <v>7773</v>
      </c>
      <c r="Q10176" s="549">
        <v>1</v>
      </c>
      <c r="R10176" s="549">
        <v>150</v>
      </c>
      <c r="S10176" s="548"/>
      <c r="T10176" s="548"/>
      <c r="U10176" s="99"/>
    </row>
    <row r="10177" spans="1:21" ht="19.5" customHeight="1">
      <c r="A10177" s="545">
        <v>105059</v>
      </c>
      <c r="B10177" s="545" t="s">
        <v>3898</v>
      </c>
      <c r="C10177" s="545" t="s">
        <v>4479</v>
      </c>
      <c r="D10177" s="546"/>
      <c r="E10177" s="171" t="str">
        <f t="shared" si="158"/>
        <v>1900</v>
      </c>
      <c r="F10177" s="547">
        <v>0</v>
      </c>
      <c r="G10177" s="548">
        <v>0</v>
      </c>
      <c r="H10177" s="547">
        <v>0</v>
      </c>
      <c r="I10177" s="545" t="s">
        <v>12987</v>
      </c>
      <c r="J10177" s="545"/>
      <c r="K10177" s="545" t="s">
        <v>13413</v>
      </c>
      <c r="L10177" s="545" t="s">
        <v>13413</v>
      </c>
      <c r="M10177" s="548" t="s">
        <v>13758</v>
      </c>
      <c r="N10177" s="545" t="s">
        <v>13413</v>
      </c>
      <c r="O10177" s="545" t="s">
        <v>13413</v>
      </c>
      <c r="P10177" s="549">
        <v>7774</v>
      </c>
      <c r="Q10177" s="549">
        <v>1</v>
      </c>
      <c r="R10177" s="549">
        <v>35</v>
      </c>
      <c r="S10177" s="548"/>
      <c r="T10177" s="548"/>
      <c r="U10177" s="99"/>
    </row>
    <row r="10178" spans="1:21" ht="19.5" customHeight="1">
      <c r="A10178" s="545">
        <v>105061</v>
      </c>
      <c r="B10178" s="545" t="s">
        <v>6950</v>
      </c>
      <c r="C10178" s="545" t="s">
        <v>4479</v>
      </c>
      <c r="D10178" s="546">
        <v>46052</v>
      </c>
      <c r="E10178" s="171" t="str">
        <f t="shared" si="158"/>
        <v>2026</v>
      </c>
      <c r="F10178" s="547">
        <v>14826</v>
      </c>
      <c r="G10178" s="548">
        <v>0.19</v>
      </c>
      <c r="H10178" s="547">
        <v>12458.82</v>
      </c>
      <c r="I10178" s="545" t="s">
        <v>12987</v>
      </c>
      <c r="J10178" s="545" t="s">
        <v>13307</v>
      </c>
      <c r="K10178" s="545" t="s">
        <v>13413</v>
      </c>
      <c r="L10178" s="545" t="s">
        <v>13413</v>
      </c>
      <c r="M10178" s="548" t="s">
        <v>13758</v>
      </c>
      <c r="N10178" s="545" t="s">
        <v>13413</v>
      </c>
      <c r="O10178" s="545" t="s">
        <v>13413</v>
      </c>
      <c r="P10178" s="549">
        <v>7776</v>
      </c>
      <c r="Q10178" s="549">
        <v>1</v>
      </c>
      <c r="R10178" s="549">
        <v>35</v>
      </c>
      <c r="S10178" s="548">
        <v>2228</v>
      </c>
      <c r="T10178" s="548"/>
      <c r="U10178" s="99"/>
    </row>
    <row r="10179" spans="1:21" ht="19.5" customHeight="1">
      <c r="A10179" s="545">
        <v>105062</v>
      </c>
      <c r="B10179" s="545" t="s">
        <v>9801</v>
      </c>
      <c r="C10179" s="545" t="s">
        <v>206</v>
      </c>
      <c r="D10179" s="546"/>
      <c r="E10179" s="171" t="str">
        <f t="shared" si="158"/>
        <v>1900</v>
      </c>
      <c r="F10179" s="547">
        <v>0</v>
      </c>
      <c r="G10179" s="548">
        <v>0</v>
      </c>
      <c r="H10179" s="547">
        <v>0</v>
      </c>
      <c r="I10179" s="545" t="s">
        <v>12973</v>
      </c>
      <c r="J10179" s="545"/>
      <c r="K10179" s="545" t="s">
        <v>13413</v>
      </c>
      <c r="L10179" s="545" t="s">
        <v>13413</v>
      </c>
      <c r="M10179" s="548" t="s">
        <v>13758</v>
      </c>
      <c r="N10179" s="545" t="s">
        <v>13413</v>
      </c>
      <c r="O10179" s="545" t="s">
        <v>13413</v>
      </c>
      <c r="P10179" s="549">
        <v>7777</v>
      </c>
      <c r="Q10179" s="549">
        <v>1</v>
      </c>
      <c r="R10179" s="549">
        <v>59</v>
      </c>
      <c r="S10179" s="548"/>
      <c r="T10179" s="548"/>
      <c r="U10179" s="99"/>
    </row>
    <row r="10180" spans="1:21" ht="19.5" customHeight="1">
      <c r="A10180" s="545">
        <v>105063</v>
      </c>
      <c r="B10180" s="545" t="s">
        <v>1248</v>
      </c>
      <c r="C10180" s="545" t="s">
        <v>209</v>
      </c>
      <c r="D10180" s="546"/>
      <c r="E10180" s="171" t="str">
        <f t="shared" ref="E10180:E10243" si="159">TEXT(D10180,"YYYY")</f>
        <v>1900</v>
      </c>
      <c r="F10180" s="547">
        <v>0</v>
      </c>
      <c r="G10180" s="548">
        <v>0</v>
      </c>
      <c r="H10180" s="547">
        <v>0</v>
      </c>
      <c r="I10180" s="545" t="s">
        <v>12659</v>
      </c>
      <c r="J10180" s="545"/>
      <c r="K10180" s="545" t="s">
        <v>13413</v>
      </c>
      <c r="L10180" s="545" t="s">
        <v>13413</v>
      </c>
      <c r="M10180" s="548" t="s">
        <v>13758</v>
      </c>
      <c r="N10180" s="545" t="s">
        <v>13413</v>
      </c>
      <c r="O10180" s="545" t="s">
        <v>13413</v>
      </c>
      <c r="P10180" s="549">
        <v>7778</v>
      </c>
      <c r="Q10180" s="549">
        <v>1</v>
      </c>
      <c r="R10180" s="549">
        <v>116</v>
      </c>
      <c r="S10180" s="548"/>
      <c r="T10180" s="548"/>
      <c r="U10180" s="99"/>
    </row>
    <row r="10181" spans="1:21" ht="19.5" customHeight="1">
      <c r="A10181" s="545">
        <v>105064</v>
      </c>
      <c r="B10181" s="545" t="s">
        <v>9800</v>
      </c>
      <c r="C10181" s="545" t="s">
        <v>216</v>
      </c>
      <c r="D10181" s="546"/>
      <c r="E10181" s="171" t="str">
        <f t="shared" si="159"/>
        <v>1900</v>
      </c>
      <c r="F10181" s="547">
        <v>0</v>
      </c>
      <c r="G10181" s="548">
        <v>0</v>
      </c>
      <c r="H10181" s="547">
        <v>0</v>
      </c>
      <c r="I10181" s="545" t="s">
        <v>12697</v>
      </c>
      <c r="J10181" s="545"/>
      <c r="K10181" s="545" t="s">
        <v>13413</v>
      </c>
      <c r="L10181" s="545" t="s">
        <v>19454</v>
      </c>
      <c r="M10181" s="548" t="s">
        <v>13758</v>
      </c>
      <c r="N10181" s="545" t="s">
        <v>13413</v>
      </c>
      <c r="O10181" s="545" t="s">
        <v>13413</v>
      </c>
      <c r="P10181" s="549">
        <v>7779</v>
      </c>
      <c r="Q10181" s="549">
        <v>1</v>
      </c>
      <c r="R10181" s="549">
        <v>138</v>
      </c>
      <c r="S10181" s="548"/>
      <c r="T10181" s="548"/>
      <c r="U10181" s="99"/>
    </row>
    <row r="10182" spans="1:21" ht="19.5" customHeight="1">
      <c r="A10182" s="545">
        <v>105065</v>
      </c>
      <c r="B10182" s="545" t="s">
        <v>9799</v>
      </c>
      <c r="C10182" s="545" t="s">
        <v>216</v>
      </c>
      <c r="D10182" s="546"/>
      <c r="E10182" s="171" t="str">
        <f t="shared" si="159"/>
        <v>1900</v>
      </c>
      <c r="F10182" s="547">
        <v>0</v>
      </c>
      <c r="G10182" s="548">
        <v>0</v>
      </c>
      <c r="H10182" s="547">
        <v>0</v>
      </c>
      <c r="I10182" s="545" t="s">
        <v>12650</v>
      </c>
      <c r="J10182" s="545"/>
      <c r="K10182" s="545" t="s">
        <v>13413</v>
      </c>
      <c r="L10182" s="545" t="s">
        <v>13413</v>
      </c>
      <c r="M10182" s="548" t="s">
        <v>13758</v>
      </c>
      <c r="N10182" s="545" t="s">
        <v>13413</v>
      </c>
      <c r="O10182" s="545" t="s">
        <v>13413</v>
      </c>
      <c r="P10182" s="549">
        <v>7780</v>
      </c>
      <c r="Q10182" s="549">
        <v>1</v>
      </c>
      <c r="R10182" s="549">
        <v>127</v>
      </c>
      <c r="S10182" s="548"/>
      <c r="T10182" s="548"/>
      <c r="U10182" s="99"/>
    </row>
    <row r="10183" spans="1:21" ht="19.5" customHeight="1">
      <c r="A10183" s="545">
        <v>105066</v>
      </c>
      <c r="B10183" s="545" t="s">
        <v>1208</v>
      </c>
      <c r="C10183" s="545" t="s">
        <v>216</v>
      </c>
      <c r="D10183" s="546">
        <v>46062</v>
      </c>
      <c r="E10183" s="171" t="str">
        <f t="shared" si="159"/>
        <v>2026</v>
      </c>
      <c r="F10183" s="547">
        <v>1332</v>
      </c>
      <c r="G10183" s="548">
        <v>0.19</v>
      </c>
      <c r="H10183" s="547">
        <v>1119.33</v>
      </c>
      <c r="I10183" s="545" t="s">
        <v>12659</v>
      </c>
      <c r="J10183" s="545" t="s">
        <v>13296</v>
      </c>
      <c r="K10183" s="545" t="s">
        <v>13413</v>
      </c>
      <c r="L10183" s="545" t="s">
        <v>13413</v>
      </c>
      <c r="M10183" s="548" t="s">
        <v>13758</v>
      </c>
      <c r="N10183" s="545" t="s">
        <v>13413</v>
      </c>
      <c r="O10183" s="545" t="s">
        <v>13413</v>
      </c>
      <c r="P10183" s="549">
        <v>7781</v>
      </c>
      <c r="Q10183" s="549">
        <v>1</v>
      </c>
      <c r="R10183" s="549">
        <v>116</v>
      </c>
      <c r="S10183" s="548">
        <v>2218</v>
      </c>
      <c r="T10183" s="548"/>
      <c r="U10183" s="99"/>
    </row>
    <row r="10184" spans="1:21" ht="19.5" customHeight="1">
      <c r="A10184" s="545">
        <v>105067</v>
      </c>
      <c r="B10184" s="545" t="s">
        <v>8291</v>
      </c>
      <c r="C10184" s="545" t="s">
        <v>221</v>
      </c>
      <c r="D10184" s="546">
        <v>43524</v>
      </c>
      <c r="E10184" s="171" t="str">
        <f t="shared" si="159"/>
        <v>2019</v>
      </c>
      <c r="F10184" s="547">
        <v>18200</v>
      </c>
      <c r="G10184" s="548">
        <v>0.19</v>
      </c>
      <c r="H10184" s="547">
        <v>15294.12</v>
      </c>
      <c r="I10184" s="545" t="s">
        <v>12992</v>
      </c>
      <c r="J10184" s="545" t="s">
        <v>13296</v>
      </c>
      <c r="K10184" s="545" t="s">
        <v>13413</v>
      </c>
      <c r="L10184" s="545" t="s">
        <v>19455</v>
      </c>
      <c r="M10184" s="548" t="s">
        <v>13758</v>
      </c>
      <c r="N10184" s="545" t="s">
        <v>13413</v>
      </c>
      <c r="O10184" s="545" t="s">
        <v>13413</v>
      </c>
      <c r="P10184" s="549">
        <v>7782</v>
      </c>
      <c r="Q10184" s="549">
        <v>1</v>
      </c>
      <c r="R10184" s="549">
        <v>162</v>
      </c>
      <c r="S10184" s="548">
        <v>2218</v>
      </c>
      <c r="T10184" s="548"/>
      <c r="U10184" s="99"/>
    </row>
    <row r="10185" spans="1:21" ht="19.5" customHeight="1">
      <c r="A10185" s="545">
        <v>105068</v>
      </c>
      <c r="B10185" s="545" t="s">
        <v>3835</v>
      </c>
      <c r="C10185" s="545" t="s">
        <v>216</v>
      </c>
      <c r="D10185" s="546">
        <v>46073</v>
      </c>
      <c r="E10185" s="171" t="str">
        <f t="shared" si="159"/>
        <v>2026</v>
      </c>
      <c r="F10185" s="547">
        <v>39541</v>
      </c>
      <c r="G10185" s="548">
        <v>0</v>
      </c>
      <c r="H10185" s="547">
        <v>39541</v>
      </c>
      <c r="I10185" s="545" t="s">
        <v>12766</v>
      </c>
      <c r="J10185" s="545" t="s">
        <v>13298</v>
      </c>
      <c r="K10185" s="545" t="s">
        <v>13413</v>
      </c>
      <c r="L10185" s="545" t="s">
        <v>13413</v>
      </c>
      <c r="M10185" s="548" t="s">
        <v>13758</v>
      </c>
      <c r="N10185" s="545" t="s">
        <v>13413</v>
      </c>
      <c r="O10185" s="545" t="s">
        <v>13413</v>
      </c>
      <c r="P10185" s="549">
        <v>7783</v>
      </c>
      <c r="Q10185" s="549">
        <v>1</v>
      </c>
      <c r="R10185" s="549">
        <v>172</v>
      </c>
      <c r="S10185" s="548">
        <v>1012</v>
      </c>
      <c r="T10185" s="548"/>
      <c r="U10185" s="99"/>
    </row>
    <row r="10186" spans="1:21" ht="19.5" customHeight="1">
      <c r="A10186" s="545">
        <v>105069</v>
      </c>
      <c r="B10186" s="545" t="s">
        <v>3837</v>
      </c>
      <c r="C10186" s="545" t="s">
        <v>216</v>
      </c>
      <c r="D10186" s="546">
        <v>44589</v>
      </c>
      <c r="E10186" s="171" t="str">
        <f t="shared" si="159"/>
        <v>2022</v>
      </c>
      <c r="F10186" s="547">
        <v>41993</v>
      </c>
      <c r="G10186" s="548">
        <v>0</v>
      </c>
      <c r="H10186" s="547">
        <v>41993</v>
      </c>
      <c r="I10186" s="545" t="s">
        <v>12766</v>
      </c>
      <c r="J10186" s="545" t="s">
        <v>13297</v>
      </c>
      <c r="K10186" s="545" t="s">
        <v>13413</v>
      </c>
      <c r="L10186" s="545" t="s">
        <v>13413</v>
      </c>
      <c r="M10186" s="548" t="s">
        <v>13758</v>
      </c>
      <c r="N10186" s="545" t="s">
        <v>13413</v>
      </c>
      <c r="O10186" s="545" t="s">
        <v>13413</v>
      </c>
      <c r="P10186" s="549">
        <v>7784</v>
      </c>
      <c r="Q10186" s="549">
        <v>1</v>
      </c>
      <c r="R10186" s="549">
        <v>172</v>
      </c>
      <c r="S10186" s="548">
        <v>2257</v>
      </c>
      <c r="T10186" s="548"/>
      <c r="U10186" s="99"/>
    </row>
    <row r="10187" spans="1:21" ht="19.5" customHeight="1">
      <c r="A10187" s="545">
        <v>105070</v>
      </c>
      <c r="B10187" s="545" t="s">
        <v>3834</v>
      </c>
      <c r="C10187" s="545" t="s">
        <v>216</v>
      </c>
      <c r="D10187" s="546">
        <v>44589</v>
      </c>
      <c r="E10187" s="171" t="str">
        <f t="shared" si="159"/>
        <v>2022</v>
      </c>
      <c r="F10187" s="547">
        <v>15753</v>
      </c>
      <c r="G10187" s="548">
        <v>0</v>
      </c>
      <c r="H10187" s="547">
        <v>15753</v>
      </c>
      <c r="I10187" s="545" t="s">
        <v>12766</v>
      </c>
      <c r="J10187" s="545" t="s">
        <v>13297</v>
      </c>
      <c r="K10187" s="545" t="s">
        <v>13413</v>
      </c>
      <c r="L10187" s="545" t="s">
        <v>13413</v>
      </c>
      <c r="M10187" s="548" t="s">
        <v>13758</v>
      </c>
      <c r="N10187" s="545" t="s">
        <v>13413</v>
      </c>
      <c r="O10187" s="545" t="s">
        <v>13413</v>
      </c>
      <c r="P10187" s="549">
        <v>7785</v>
      </c>
      <c r="Q10187" s="549">
        <v>1</v>
      </c>
      <c r="R10187" s="549">
        <v>172</v>
      </c>
      <c r="S10187" s="548">
        <v>2257</v>
      </c>
      <c r="T10187" s="548"/>
      <c r="U10187" s="99"/>
    </row>
    <row r="10188" spans="1:21" ht="19.5" customHeight="1">
      <c r="A10188" s="545">
        <v>105071</v>
      </c>
      <c r="B10188" s="545" t="s">
        <v>7473</v>
      </c>
      <c r="C10188" s="545" t="s">
        <v>216</v>
      </c>
      <c r="D10188" s="546">
        <v>45271</v>
      </c>
      <c r="E10188" s="171" t="str">
        <f t="shared" si="159"/>
        <v>2023</v>
      </c>
      <c r="F10188" s="547">
        <v>1960.2</v>
      </c>
      <c r="G10188" s="548">
        <v>0.19</v>
      </c>
      <c r="H10188" s="547">
        <v>1647.23</v>
      </c>
      <c r="I10188" s="545" t="s">
        <v>12738</v>
      </c>
      <c r="J10188" s="545" t="s">
        <v>13298</v>
      </c>
      <c r="K10188" s="545" t="s">
        <v>18069</v>
      </c>
      <c r="L10188" s="545" t="s">
        <v>13413</v>
      </c>
      <c r="M10188" s="548" t="s">
        <v>13758</v>
      </c>
      <c r="N10188" s="545" t="s">
        <v>13413</v>
      </c>
      <c r="O10188" s="545" t="s">
        <v>13413</v>
      </c>
      <c r="P10188" s="549">
        <v>7786</v>
      </c>
      <c r="Q10188" s="549">
        <v>1</v>
      </c>
      <c r="R10188" s="549">
        <v>32</v>
      </c>
      <c r="S10188" s="548">
        <v>1012</v>
      </c>
      <c r="T10188" s="548"/>
      <c r="U10188" s="99"/>
    </row>
    <row r="10189" spans="1:21" ht="19.5" customHeight="1">
      <c r="A10189" s="545">
        <v>105072</v>
      </c>
      <c r="B10189" s="545" t="s">
        <v>9798</v>
      </c>
      <c r="C10189" s="545" t="s">
        <v>216</v>
      </c>
      <c r="D10189" s="546">
        <v>44592</v>
      </c>
      <c r="E10189" s="171" t="str">
        <f t="shared" si="159"/>
        <v>2022</v>
      </c>
      <c r="F10189" s="547">
        <v>1584</v>
      </c>
      <c r="G10189" s="548">
        <v>0</v>
      </c>
      <c r="H10189" s="547">
        <v>1584</v>
      </c>
      <c r="I10189" s="545" t="s">
        <v>12738</v>
      </c>
      <c r="J10189" s="545" t="s">
        <v>13297</v>
      </c>
      <c r="K10189" s="545" t="s">
        <v>19456</v>
      </c>
      <c r="L10189" s="545" t="s">
        <v>13413</v>
      </c>
      <c r="M10189" s="548" t="s">
        <v>13758</v>
      </c>
      <c r="N10189" s="545" t="s">
        <v>13413</v>
      </c>
      <c r="O10189" s="545" t="s">
        <v>13413</v>
      </c>
      <c r="P10189" s="549">
        <v>7787</v>
      </c>
      <c r="Q10189" s="549">
        <v>1</v>
      </c>
      <c r="R10189" s="549">
        <v>32</v>
      </c>
      <c r="S10189" s="548">
        <v>2257</v>
      </c>
      <c r="T10189" s="548"/>
      <c r="U10189" s="99"/>
    </row>
    <row r="10190" spans="1:21" ht="19.5" customHeight="1">
      <c r="A10190" s="545">
        <v>105073</v>
      </c>
      <c r="B10190" s="545" t="s">
        <v>7348</v>
      </c>
      <c r="C10190" s="545" t="s">
        <v>216</v>
      </c>
      <c r="D10190" s="546">
        <v>44592</v>
      </c>
      <c r="E10190" s="171" t="str">
        <f t="shared" si="159"/>
        <v>2022</v>
      </c>
      <c r="F10190" s="547">
        <v>5488</v>
      </c>
      <c r="G10190" s="548">
        <v>0</v>
      </c>
      <c r="H10190" s="547">
        <v>5488</v>
      </c>
      <c r="I10190" s="545" t="s">
        <v>12738</v>
      </c>
      <c r="J10190" s="545" t="s">
        <v>13297</v>
      </c>
      <c r="K10190" s="545" t="s">
        <v>19456</v>
      </c>
      <c r="L10190" s="545" t="s">
        <v>13413</v>
      </c>
      <c r="M10190" s="548" t="s">
        <v>13758</v>
      </c>
      <c r="N10190" s="545" t="s">
        <v>13413</v>
      </c>
      <c r="O10190" s="545" t="s">
        <v>13413</v>
      </c>
      <c r="P10190" s="549">
        <v>7788</v>
      </c>
      <c r="Q10190" s="549">
        <v>1</v>
      </c>
      <c r="R10190" s="549">
        <v>32</v>
      </c>
      <c r="S10190" s="548">
        <v>2257</v>
      </c>
      <c r="T10190" s="548"/>
      <c r="U10190" s="99"/>
    </row>
    <row r="10191" spans="1:21" ht="19.5" customHeight="1">
      <c r="A10191" s="545">
        <v>105074</v>
      </c>
      <c r="B10191" s="545" t="s">
        <v>9797</v>
      </c>
      <c r="C10191" s="545" t="s">
        <v>216</v>
      </c>
      <c r="D10191" s="546">
        <v>44592</v>
      </c>
      <c r="E10191" s="171" t="str">
        <f t="shared" si="159"/>
        <v>2022</v>
      </c>
      <c r="F10191" s="547">
        <v>2602</v>
      </c>
      <c r="G10191" s="548">
        <v>0</v>
      </c>
      <c r="H10191" s="547">
        <v>2602</v>
      </c>
      <c r="I10191" s="545" t="s">
        <v>12738</v>
      </c>
      <c r="J10191" s="545" t="s">
        <v>13297</v>
      </c>
      <c r="K10191" s="545" t="s">
        <v>19457</v>
      </c>
      <c r="L10191" s="545" t="s">
        <v>13413</v>
      </c>
      <c r="M10191" s="548" t="s">
        <v>13758</v>
      </c>
      <c r="N10191" s="545" t="s">
        <v>13413</v>
      </c>
      <c r="O10191" s="545" t="s">
        <v>13413</v>
      </c>
      <c r="P10191" s="549">
        <v>7789</v>
      </c>
      <c r="Q10191" s="549">
        <v>1</v>
      </c>
      <c r="R10191" s="549">
        <v>32</v>
      </c>
      <c r="S10191" s="548">
        <v>2257</v>
      </c>
      <c r="T10191" s="548"/>
      <c r="U10191" s="99"/>
    </row>
    <row r="10192" spans="1:21" ht="19.5" customHeight="1">
      <c r="A10192" s="545">
        <v>105075</v>
      </c>
      <c r="B10192" s="545" t="s">
        <v>9796</v>
      </c>
      <c r="C10192" s="545" t="s">
        <v>216</v>
      </c>
      <c r="D10192" s="546">
        <v>44592</v>
      </c>
      <c r="E10192" s="171" t="str">
        <f t="shared" si="159"/>
        <v>2022</v>
      </c>
      <c r="F10192" s="547">
        <v>3447</v>
      </c>
      <c r="G10192" s="548">
        <v>0</v>
      </c>
      <c r="H10192" s="547">
        <v>3447</v>
      </c>
      <c r="I10192" s="545" t="s">
        <v>12738</v>
      </c>
      <c r="J10192" s="545" t="s">
        <v>13297</v>
      </c>
      <c r="K10192" s="545" t="s">
        <v>18069</v>
      </c>
      <c r="L10192" s="545" t="s">
        <v>13413</v>
      </c>
      <c r="M10192" s="548" t="s">
        <v>13758</v>
      </c>
      <c r="N10192" s="545" t="s">
        <v>13413</v>
      </c>
      <c r="O10192" s="545" t="s">
        <v>13413</v>
      </c>
      <c r="P10192" s="549">
        <v>7790</v>
      </c>
      <c r="Q10192" s="549">
        <v>1</v>
      </c>
      <c r="R10192" s="549">
        <v>32</v>
      </c>
      <c r="S10192" s="548">
        <v>2257</v>
      </c>
      <c r="T10192" s="548"/>
      <c r="U10192" s="99"/>
    </row>
    <row r="10193" spans="1:21" ht="19.5" customHeight="1">
      <c r="A10193" s="545">
        <v>105076</v>
      </c>
      <c r="B10193" s="545" t="s">
        <v>9795</v>
      </c>
      <c r="C10193" s="545" t="s">
        <v>216</v>
      </c>
      <c r="D10193" s="546"/>
      <c r="E10193" s="171" t="str">
        <f t="shared" si="159"/>
        <v>1900</v>
      </c>
      <c r="F10193" s="547">
        <v>0</v>
      </c>
      <c r="G10193" s="548">
        <v>0</v>
      </c>
      <c r="H10193" s="547">
        <v>0</v>
      </c>
      <c r="I10193" s="545" t="s">
        <v>12973</v>
      </c>
      <c r="J10193" s="545"/>
      <c r="K10193" s="545" t="s">
        <v>13413</v>
      </c>
      <c r="L10193" s="545" t="s">
        <v>13413</v>
      </c>
      <c r="M10193" s="548" t="s">
        <v>13758</v>
      </c>
      <c r="N10193" s="545" t="s">
        <v>13413</v>
      </c>
      <c r="O10193" s="545" t="s">
        <v>13413</v>
      </c>
      <c r="P10193" s="549">
        <v>7791</v>
      </c>
      <c r="Q10193" s="549">
        <v>1</v>
      </c>
      <c r="R10193" s="549">
        <v>59</v>
      </c>
      <c r="S10193" s="548"/>
      <c r="T10193" s="548"/>
      <c r="U10193" s="99"/>
    </row>
    <row r="10194" spans="1:21" ht="19.5" customHeight="1">
      <c r="A10194" s="545">
        <v>105077</v>
      </c>
      <c r="B10194" s="545" t="s">
        <v>9794</v>
      </c>
      <c r="C10194" s="545" t="s">
        <v>216</v>
      </c>
      <c r="D10194" s="546">
        <v>44592</v>
      </c>
      <c r="E10194" s="171" t="str">
        <f t="shared" si="159"/>
        <v>2022</v>
      </c>
      <c r="F10194" s="547">
        <v>9981</v>
      </c>
      <c r="G10194" s="548">
        <v>0</v>
      </c>
      <c r="H10194" s="547">
        <v>9981</v>
      </c>
      <c r="I10194" s="545" t="s">
        <v>12738</v>
      </c>
      <c r="J10194" s="545" t="s">
        <v>13297</v>
      </c>
      <c r="K10194" s="545" t="s">
        <v>19457</v>
      </c>
      <c r="L10194" s="545" t="s">
        <v>13413</v>
      </c>
      <c r="M10194" s="548" t="s">
        <v>13758</v>
      </c>
      <c r="N10194" s="545" t="s">
        <v>13413</v>
      </c>
      <c r="O10194" s="545" t="s">
        <v>13413</v>
      </c>
      <c r="P10194" s="549">
        <v>7792</v>
      </c>
      <c r="Q10194" s="549">
        <v>1</v>
      </c>
      <c r="R10194" s="549">
        <v>32</v>
      </c>
      <c r="S10194" s="548">
        <v>2257</v>
      </c>
      <c r="T10194" s="548"/>
      <c r="U10194" s="99"/>
    </row>
    <row r="10195" spans="1:21" ht="19.5" customHeight="1">
      <c r="A10195" s="545">
        <v>105078</v>
      </c>
      <c r="B10195" s="545" t="s">
        <v>9793</v>
      </c>
      <c r="C10195" s="545" t="s">
        <v>216</v>
      </c>
      <c r="D10195" s="546"/>
      <c r="E10195" s="171" t="str">
        <f t="shared" si="159"/>
        <v>1900</v>
      </c>
      <c r="F10195" s="547">
        <v>0</v>
      </c>
      <c r="G10195" s="548">
        <v>0</v>
      </c>
      <c r="H10195" s="547">
        <v>0</v>
      </c>
      <c r="I10195" s="545" t="s">
        <v>12738</v>
      </c>
      <c r="J10195" s="545"/>
      <c r="K10195" s="545" t="s">
        <v>18069</v>
      </c>
      <c r="L10195" s="545" t="s">
        <v>13413</v>
      </c>
      <c r="M10195" s="548" t="s">
        <v>13758</v>
      </c>
      <c r="N10195" s="545" t="s">
        <v>13413</v>
      </c>
      <c r="O10195" s="545" t="s">
        <v>13413</v>
      </c>
      <c r="P10195" s="549">
        <v>7793</v>
      </c>
      <c r="Q10195" s="549">
        <v>1</v>
      </c>
      <c r="R10195" s="549">
        <v>32</v>
      </c>
      <c r="S10195" s="548"/>
      <c r="T10195" s="548"/>
      <c r="U10195" s="99"/>
    </row>
    <row r="10196" spans="1:21" ht="19.5" customHeight="1">
      <c r="A10196" s="545">
        <v>105079</v>
      </c>
      <c r="B10196" s="545" t="s">
        <v>9792</v>
      </c>
      <c r="C10196" s="545" t="s">
        <v>216</v>
      </c>
      <c r="D10196" s="546"/>
      <c r="E10196" s="171" t="str">
        <f t="shared" si="159"/>
        <v>1900</v>
      </c>
      <c r="F10196" s="547">
        <v>0</v>
      </c>
      <c r="G10196" s="548">
        <v>0</v>
      </c>
      <c r="H10196" s="547">
        <v>0</v>
      </c>
      <c r="I10196" s="545" t="s">
        <v>12738</v>
      </c>
      <c r="J10196" s="545"/>
      <c r="K10196" s="545" t="s">
        <v>19456</v>
      </c>
      <c r="L10196" s="545" t="s">
        <v>13413</v>
      </c>
      <c r="M10196" s="548" t="s">
        <v>13758</v>
      </c>
      <c r="N10196" s="545" t="s">
        <v>13413</v>
      </c>
      <c r="O10196" s="545" t="s">
        <v>13413</v>
      </c>
      <c r="P10196" s="549">
        <v>7794</v>
      </c>
      <c r="Q10196" s="549">
        <v>1</v>
      </c>
      <c r="R10196" s="549">
        <v>32</v>
      </c>
      <c r="S10196" s="548"/>
      <c r="T10196" s="548"/>
      <c r="U10196" s="99"/>
    </row>
    <row r="10197" spans="1:21" ht="19.5" customHeight="1">
      <c r="A10197" s="545">
        <v>105080</v>
      </c>
      <c r="B10197" s="545" t="s">
        <v>3869</v>
      </c>
      <c r="C10197" s="545" t="s">
        <v>216</v>
      </c>
      <c r="D10197" s="546"/>
      <c r="E10197" s="171" t="str">
        <f t="shared" si="159"/>
        <v>1900</v>
      </c>
      <c r="F10197" s="547">
        <v>0</v>
      </c>
      <c r="G10197" s="548">
        <v>0</v>
      </c>
      <c r="H10197" s="547">
        <v>0</v>
      </c>
      <c r="I10197" s="545" t="s">
        <v>12738</v>
      </c>
      <c r="J10197" s="545"/>
      <c r="K10197" s="545" t="s">
        <v>18069</v>
      </c>
      <c r="L10197" s="545" t="s">
        <v>13413</v>
      </c>
      <c r="M10197" s="548" t="s">
        <v>13758</v>
      </c>
      <c r="N10197" s="545" t="s">
        <v>13413</v>
      </c>
      <c r="O10197" s="545" t="s">
        <v>13413</v>
      </c>
      <c r="P10197" s="549">
        <v>7795</v>
      </c>
      <c r="Q10197" s="549">
        <v>1</v>
      </c>
      <c r="R10197" s="549">
        <v>32</v>
      </c>
      <c r="S10197" s="548"/>
      <c r="T10197" s="548"/>
      <c r="U10197" s="99"/>
    </row>
    <row r="10198" spans="1:21" ht="19.5" customHeight="1">
      <c r="A10198" s="545">
        <v>105081</v>
      </c>
      <c r="B10198" s="545" t="s">
        <v>9791</v>
      </c>
      <c r="C10198" s="545" t="s">
        <v>216</v>
      </c>
      <c r="D10198" s="546">
        <v>44589</v>
      </c>
      <c r="E10198" s="171" t="str">
        <f t="shared" si="159"/>
        <v>2022</v>
      </c>
      <c r="F10198" s="547">
        <v>2640</v>
      </c>
      <c r="G10198" s="548">
        <v>0</v>
      </c>
      <c r="H10198" s="547">
        <v>2640</v>
      </c>
      <c r="I10198" s="545" t="s">
        <v>12766</v>
      </c>
      <c r="J10198" s="545" t="s">
        <v>13297</v>
      </c>
      <c r="K10198" s="545" t="s">
        <v>19456</v>
      </c>
      <c r="L10198" s="545" t="s">
        <v>13413</v>
      </c>
      <c r="M10198" s="548" t="s">
        <v>13758</v>
      </c>
      <c r="N10198" s="545" t="s">
        <v>13413</v>
      </c>
      <c r="O10198" s="545" t="s">
        <v>13413</v>
      </c>
      <c r="P10198" s="549">
        <v>7796</v>
      </c>
      <c r="Q10198" s="549">
        <v>1</v>
      </c>
      <c r="R10198" s="549">
        <v>172</v>
      </c>
      <c r="S10198" s="548">
        <v>2257</v>
      </c>
      <c r="T10198" s="548"/>
      <c r="U10198" s="99"/>
    </row>
    <row r="10199" spans="1:21" ht="19.5" customHeight="1">
      <c r="A10199" s="545">
        <v>105082</v>
      </c>
      <c r="B10199" s="545" t="s">
        <v>9790</v>
      </c>
      <c r="C10199" s="545" t="s">
        <v>216</v>
      </c>
      <c r="D10199" s="546"/>
      <c r="E10199" s="171" t="str">
        <f t="shared" si="159"/>
        <v>1900</v>
      </c>
      <c r="F10199" s="547">
        <v>0</v>
      </c>
      <c r="G10199" s="548">
        <v>0</v>
      </c>
      <c r="H10199" s="547">
        <v>0</v>
      </c>
      <c r="I10199" s="545" t="s">
        <v>12675</v>
      </c>
      <c r="J10199" s="545"/>
      <c r="K10199" s="545" t="s">
        <v>19458</v>
      </c>
      <c r="L10199" s="545" t="s">
        <v>13413</v>
      </c>
      <c r="M10199" s="548" t="s">
        <v>13758</v>
      </c>
      <c r="N10199" s="545" t="s">
        <v>13413</v>
      </c>
      <c r="O10199" s="545" t="s">
        <v>13413</v>
      </c>
      <c r="P10199" s="549">
        <v>7797</v>
      </c>
      <c r="Q10199" s="549">
        <v>1</v>
      </c>
      <c r="R10199" s="549">
        <v>141</v>
      </c>
      <c r="S10199" s="548"/>
      <c r="T10199" s="548"/>
      <c r="U10199" s="99"/>
    </row>
    <row r="10200" spans="1:21" ht="19.5" customHeight="1">
      <c r="A10200" s="545">
        <v>105083</v>
      </c>
      <c r="B10200" s="545" t="s">
        <v>8184</v>
      </c>
      <c r="C10200" s="545" t="s">
        <v>216</v>
      </c>
      <c r="D10200" s="546">
        <v>44273</v>
      </c>
      <c r="E10200" s="171" t="str">
        <f t="shared" si="159"/>
        <v>2021</v>
      </c>
      <c r="F10200" s="547">
        <v>355965.16</v>
      </c>
      <c r="G10200" s="548">
        <v>0.19</v>
      </c>
      <c r="H10200" s="547">
        <v>299130.39</v>
      </c>
      <c r="I10200" s="545" t="s">
        <v>12676</v>
      </c>
      <c r="J10200" s="545" t="s">
        <v>13297</v>
      </c>
      <c r="K10200" s="545" t="s">
        <v>19459</v>
      </c>
      <c r="L10200" s="545" t="s">
        <v>19460</v>
      </c>
      <c r="M10200" s="548" t="s">
        <v>13758</v>
      </c>
      <c r="N10200" s="545" t="s">
        <v>13413</v>
      </c>
      <c r="O10200" s="545" t="s">
        <v>13413</v>
      </c>
      <c r="P10200" s="549">
        <v>7798</v>
      </c>
      <c r="Q10200" s="549">
        <v>1</v>
      </c>
      <c r="R10200" s="549">
        <v>14</v>
      </c>
      <c r="S10200" s="548">
        <v>2257</v>
      </c>
      <c r="T10200" s="548"/>
      <c r="U10200" s="99"/>
    </row>
    <row r="10201" spans="1:21" ht="19.5" customHeight="1">
      <c r="A10201" s="545">
        <v>105084</v>
      </c>
      <c r="B10201" s="545" t="s">
        <v>3845</v>
      </c>
      <c r="C10201" s="545" t="s">
        <v>216</v>
      </c>
      <c r="D10201" s="546">
        <v>46052</v>
      </c>
      <c r="E10201" s="171" t="str">
        <f t="shared" si="159"/>
        <v>2026</v>
      </c>
      <c r="F10201" s="547">
        <v>15936</v>
      </c>
      <c r="G10201" s="548">
        <v>0</v>
      </c>
      <c r="H10201" s="547">
        <v>15936</v>
      </c>
      <c r="I10201" s="545" t="s">
        <v>12766</v>
      </c>
      <c r="J10201" s="545" t="s">
        <v>13307</v>
      </c>
      <c r="K10201" s="545" t="s">
        <v>13413</v>
      </c>
      <c r="L10201" s="545" t="s">
        <v>13413</v>
      </c>
      <c r="M10201" s="548" t="s">
        <v>13758</v>
      </c>
      <c r="N10201" s="545" t="s">
        <v>13413</v>
      </c>
      <c r="O10201" s="545" t="s">
        <v>13413</v>
      </c>
      <c r="P10201" s="549">
        <v>7799</v>
      </c>
      <c r="Q10201" s="549">
        <v>1</v>
      </c>
      <c r="R10201" s="549">
        <v>172</v>
      </c>
      <c r="S10201" s="548">
        <v>2228</v>
      </c>
      <c r="T10201" s="548"/>
      <c r="U10201" s="99"/>
    </row>
    <row r="10202" spans="1:21" ht="19.5" customHeight="1">
      <c r="A10202" s="545">
        <v>105085</v>
      </c>
      <c r="B10202" s="545" t="s">
        <v>915</v>
      </c>
      <c r="C10202" s="545" t="s">
        <v>4504</v>
      </c>
      <c r="D10202" s="546">
        <v>46052</v>
      </c>
      <c r="E10202" s="171" t="str">
        <f t="shared" si="159"/>
        <v>2026</v>
      </c>
      <c r="F10202" s="547">
        <v>281099</v>
      </c>
      <c r="G10202" s="548">
        <v>0.19</v>
      </c>
      <c r="H10202" s="547">
        <v>236217.65</v>
      </c>
      <c r="I10202" s="545" t="s">
        <v>12750</v>
      </c>
      <c r="J10202" s="545" t="s">
        <v>13307</v>
      </c>
      <c r="K10202" s="545" t="s">
        <v>13413</v>
      </c>
      <c r="L10202" s="545" t="s">
        <v>13413</v>
      </c>
      <c r="M10202" s="548" t="s">
        <v>13868</v>
      </c>
      <c r="N10202" s="545" t="s">
        <v>13413</v>
      </c>
      <c r="O10202" s="545" t="s">
        <v>13413</v>
      </c>
      <c r="P10202" s="549">
        <v>7800</v>
      </c>
      <c r="Q10202" s="549">
        <v>2</v>
      </c>
      <c r="R10202" s="549">
        <v>97</v>
      </c>
      <c r="S10202" s="548">
        <v>2228</v>
      </c>
      <c r="T10202" s="548"/>
      <c r="U10202" s="99"/>
    </row>
    <row r="10203" spans="1:21" ht="19.5" customHeight="1">
      <c r="A10203" s="545">
        <v>105086</v>
      </c>
      <c r="B10203" s="545" t="s">
        <v>8239</v>
      </c>
      <c r="C10203" s="545" t="s">
        <v>221</v>
      </c>
      <c r="D10203" s="546">
        <v>43531</v>
      </c>
      <c r="E10203" s="171" t="str">
        <f t="shared" si="159"/>
        <v>2019</v>
      </c>
      <c r="F10203" s="547">
        <v>32142</v>
      </c>
      <c r="G10203" s="548">
        <v>0</v>
      </c>
      <c r="H10203" s="547">
        <v>32142</v>
      </c>
      <c r="I10203" s="545" t="s">
        <v>12665</v>
      </c>
      <c r="J10203" s="545" t="s">
        <v>13305</v>
      </c>
      <c r="K10203" s="545" t="s">
        <v>13413</v>
      </c>
      <c r="L10203" s="545" t="s">
        <v>13413</v>
      </c>
      <c r="M10203" s="548" t="s">
        <v>13758</v>
      </c>
      <c r="N10203" s="545" t="s">
        <v>13413</v>
      </c>
      <c r="O10203" s="545" t="s">
        <v>13413</v>
      </c>
      <c r="P10203" s="549">
        <v>7801</v>
      </c>
      <c r="Q10203" s="549">
        <v>1</v>
      </c>
      <c r="R10203" s="549">
        <v>75</v>
      </c>
      <c r="S10203" s="548">
        <v>2217</v>
      </c>
      <c r="T10203" s="548"/>
      <c r="U10203" s="99"/>
    </row>
    <row r="10204" spans="1:21" ht="19.5" customHeight="1">
      <c r="A10204" s="545">
        <v>105087</v>
      </c>
      <c r="B10204" s="545" t="s">
        <v>8223</v>
      </c>
      <c r="C10204" s="545" t="s">
        <v>221</v>
      </c>
      <c r="D10204" s="546">
        <v>46077</v>
      </c>
      <c r="E10204" s="171" t="str">
        <f t="shared" si="159"/>
        <v>2026</v>
      </c>
      <c r="F10204" s="547">
        <v>30713</v>
      </c>
      <c r="G10204" s="548">
        <v>0.19</v>
      </c>
      <c r="H10204" s="547">
        <v>25809.24</v>
      </c>
      <c r="I10204" s="545" t="s">
        <v>12723</v>
      </c>
      <c r="J10204" s="545" t="s">
        <v>13296</v>
      </c>
      <c r="K10204" s="545" t="s">
        <v>19461</v>
      </c>
      <c r="L10204" s="545" t="s">
        <v>13413</v>
      </c>
      <c r="M10204" s="548" t="s">
        <v>13758</v>
      </c>
      <c r="N10204" s="545" t="s">
        <v>13413</v>
      </c>
      <c r="O10204" s="545" t="s">
        <v>13413</v>
      </c>
      <c r="P10204" s="549">
        <v>7802</v>
      </c>
      <c r="Q10204" s="549">
        <v>1</v>
      </c>
      <c r="R10204" s="549">
        <v>16</v>
      </c>
      <c r="S10204" s="548">
        <v>2218</v>
      </c>
      <c r="T10204" s="548"/>
      <c r="U10204" s="99"/>
    </row>
    <row r="10205" spans="1:21" ht="19.5" customHeight="1">
      <c r="A10205" s="545">
        <v>105088</v>
      </c>
      <c r="B10205" s="545" t="s">
        <v>6172</v>
      </c>
      <c r="C10205" s="545" t="s">
        <v>216</v>
      </c>
      <c r="D10205" s="546">
        <v>45708</v>
      </c>
      <c r="E10205" s="171" t="str">
        <f t="shared" si="159"/>
        <v>2025</v>
      </c>
      <c r="F10205" s="547">
        <v>1836416.87</v>
      </c>
      <c r="G10205" s="548">
        <v>0.19</v>
      </c>
      <c r="H10205" s="547">
        <v>1543207.45</v>
      </c>
      <c r="I10205" s="545" t="s">
        <v>12637</v>
      </c>
      <c r="J10205" s="545" t="s">
        <v>13307</v>
      </c>
      <c r="K10205" s="545" t="s">
        <v>13413</v>
      </c>
      <c r="L10205" s="545" t="s">
        <v>13413</v>
      </c>
      <c r="M10205" s="548" t="s">
        <v>13758</v>
      </c>
      <c r="N10205" s="545" t="s">
        <v>13413</v>
      </c>
      <c r="O10205" s="545" t="s">
        <v>13413</v>
      </c>
      <c r="P10205" s="549">
        <v>7803</v>
      </c>
      <c r="Q10205" s="549">
        <v>1</v>
      </c>
      <c r="R10205" s="549">
        <v>13</v>
      </c>
      <c r="S10205" s="548">
        <v>2228</v>
      </c>
      <c r="T10205" s="548"/>
      <c r="U10205" s="99"/>
    </row>
    <row r="10206" spans="1:21" ht="19.5" customHeight="1">
      <c r="A10206" s="545">
        <v>105089</v>
      </c>
      <c r="B10206" s="545" t="s">
        <v>3040</v>
      </c>
      <c r="C10206" s="545" t="s">
        <v>216</v>
      </c>
      <c r="D10206" s="546">
        <v>46057</v>
      </c>
      <c r="E10206" s="171" t="str">
        <f t="shared" si="159"/>
        <v>2026</v>
      </c>
      <c r="F10206" s="547">
        <v>17430</v>
      </c>
      <c r="G10206" s="548">
        <v>0.19</v>
      </c>
      <c r="H10206" s="547">
        <v>14647.06</v>
      </c>
      <c r="I10206" s="545" t="s">
        <v>12719</v>
      </c>
      <c r="J10206" s="545" t="s">
        <v>13298</v>
      </c>
      <c r="K10206" s="545" t="s">
        <v>13413</v>
      </c>
      <c r="L10206" s="545" t="s">
        <v>13413</v>
      </c>
      <c r="M10206" s="548" t="s">
        <v>13758</v>
      </c>
      <c r="N10206" s="545" t="s">
        <v>13413</v>
      </c>
      <c r="O10206" s="545" t="s">
        <v>13413</v>
      </c>
      <c r="P10206" s="549">
        <v>7804</v>
      </c>
      <c r="Q10206" s="549">
        <v>1</v>
      </c>
      <c r="R10206" s="549">
        <v>157</v>
      </c>
      <c r="S10206" s="548">
        <v>1012</v>
      </c>
      <c r="T10206" s="548"/>
      <c r="U10206" s="99"/>
    </row>
    <row r="10207" spans="1:21" ht="19.5" customHeight="1">
      <c r="A10207" s="545">
        <v>105090</v>
      </c>
      <c r="B10207" s="545" t="s">
        <v>6171</v>
      </c>
      <c r="C10207" s="545" t="s">
        <v>216</v>
      </c>
      <c r="D10207" s="546">
        <v>45708</v>
      </c>
      <c r="E10207" s="171" t="str">
        <f t="shared" si="159"/>
        <v>2025</v>
      </c>
      <c r="F10207" s="547">
        <v>227175.11</v>
      </c>
      <c r="G10207" s="548">
        <v>0.19</v>
      </c>
      <c r="H10207" s="547">
        <v>190903.46</v>
      </c>
      <c r="I10207" s="545" t="s">
        <v>12686</v>
      </c>
      <c r="J10207" s="545" t="s">
        <v>13307</v>
      </c>
      <c r="K10207" s="545" t="s">
        <v>19462</v>
      </c>
      <c r="L10207" s="545" t="s">
        <v>13413</v>
      </c>
      <c r="M10207" s="548" t="s">
        <v>13758</v>
      </c>
      <c r="N10207" s="545" t="s">
        <v>13413</v>
      </c>
      <c r="O10207" s="545" t="s">
        <v>13413</v>
      </c>
      <c r="P10207" s="549">
        <v>7805</v>
      </c>
      <c r="Q10207" s="549">
        <v>1</v>
      </c>
      <c r="R10207" s="549">
        <v>131</v>
      </c>
      <c r="S10207" s="548">
        <v>2228</v>
      </c>
      <c r="T10207" s="548"/>
      <c r="U10207" s="99"/>
    </row>
    <row r="10208" spans="1:21" ht="19.5" customHeight="1">
      <c r="A10208" s="545">
        <v>105091</v>
      </c>
      <c r="B10208" s="545" t="s">
        <v>6170</v>
      </c>
      <c r="C10208" s="545" t="s">
        <v>216</v>
      </c>
      <c r="D10208" s="546">
        <v>45708</v>
      </c>
      <c r="E10208" s="171" t="str">
        <f t="shared" si="159"/>
        <v>2025</v>
      </c>
      <c r="F10208" s="547">
        <v>359570.45</v>
      </c>
      <c r="G10208" s="548">
        <v>0.19</v>
      </c>
      <c r="H10208" s="547">
        <v>302160.03999999998</v>
      </c>
      <c r="I10208" s="545" t="s">
        <v>12686</v>
      </c>
      <c r="J10208" s="545" t="s">
        <v>13307</v>
      </c>
      <c r="K10208" s="545" t="s">
        <v>19463</v>
      </c>
      <c r="L10208" s="545" t="s">
        <v>13413</v>
      </c>
      <c r="M10208" s="548" t="s">
        <v>13758</v>
      </c>
      <c r="N10208" s="545" t="s">
        <v>13413</v>
      </c>
      <c r="O10208" s="545" t="s">
        <v>13413</v>
      </c>
      <c r="P10208" s="549">
        <v>7806</v>
      </c>
      <c r="Q10208" s="549">
        <v>1</v>
      </c>
      <c r="R10208" s="549">
        <v>131</v>
      </c>
      <c r="S10208" s="548">
        <v>2228</v>
      </c>
      <c r="T10208" s="548"/>
      <c r="U10208" s="99"/>
    </row>
    <row r="10209" spans="1:21" ht="19.5" customHeight="1">
      <c r="A10209" s="545">
        <v>105092</v>
      </c>
      <c r="B10209" s="545" t="s">
        <v>6169</v>
      </c>
      <c r="C10209" s="545" t="s">
        <v>216</v>
      </c>
      <c r="D10209" s="546">
        <v>45708</v>
      </c>
      <c r="E10209" s="171" t="str">
        <f t="shared" si="159"/>
        <v>2025</v>
      </c>
      <c r="F10209" s="547">
        <v>502457.88</v>
      </c>
      <c r="G10209" s="548">
        <v>0.19</v>
      </c>
      <c r="H10209" s="547">
        <v>422233.52</v>
      </c>
      <c r="I10209" s="545" t="s">
        <v>12686</v>
      </c>
      <c r="J10209" s="545" t="s">
        <v>13307</v>
      </c>
      <c r="K10209" s="545" t="s">
        <v>19464</v>
      </c>
      <c r="L10209" s="545" t="s">
        <v>13413</v>
      </c>
      <c r="M10209" s="548" t="s">
        <v>13758</v>
      </c>
      <c r="N10209" s="545" t="s">
        <v>13413</v>
      </c>
      <c r="O10209" s="545" t="s">
        <v>13413</v>
      </c>
      <c r="P10209" s="549">
        <v>7807</v>
      </c>
      <c r="Q10209" s="549">
        <v>1</v>
      </c>
      <c r="R10209" s="549">
        <v>131</v>
      </c>
      <c r="S10209" s="548">
        <v>2228</v>
      </c>
      <c r="T10209" s="548"/>
      <c r="U10209" s="99"/>
    </row>
    <row r="10210" spans="1:21" ht="19.5" customHeight="1">
      <c r="A10210" s="545">
        <v>105093</v>
      </c>
      <c r="B10210" s="545" t="s">
        <v>3039</v>
      </c>
      <c r="C10210" s="545" t="s">
        <v>216</v>
      </c>
      <c r="D10210" s="546">
        <v>43592</v>
      </c>
      <c r="E10210" s="171" t="str">
        <f t="shared" si="159"/>
        <v>2019</v>
      </c>
      <c r="F10210" s="547">
        <v>2313</v>
      </c>
      <c r="G10210" s="548">
        <v>0.19</v>
      </c>
      <c r="H10210" s="547">
        <v>1943.7</v>
      </c>
      <c r="I10210" s="545" t="s">
        <v>12680</v>
      </c>
      <c r="J10210" s="545" t="s">
        <v>13298</v>
      </c>
      <c r="K10210" s="545" t="s">
        <v>13413</v>
      </c>
      <c r="L10210" s="545" t="s">
        <v>13413</v>
      </c>
      <c r="M10210" s="548" t="s">
        <v>13758</v>
      </c>
      <c r="N10210" s="545" t="s">
        <v>13413</v>
      </c>
      <c r="O10210" s="545" t="s">
        <v>13413</v>
      </c>
      <c r="P10210" s="549">
        <v>7808</v>
      </c>
      <c r="Q10210" s="549">
        <v>1</v>
      </c>
      <c r="R10210" s="549">
        <v>20</v>
      </c>
      <c r="S10210" s="548">
        <v>1012</v>
      </c>
      <c r="T10210" s="548"/>
      <c r="U10210" s="99"/>
    </row>
    <row r="10211" spans="1:21" ht="19.5" customHeight="1">
      <c r="A10211" s="545">
        <v>105094</v>
      </c>
      <c r="B10211" s="545" t="s">
        <v>8269</v>
      </c>
      <c r="C10211" s="545" t="s">
        <v>216</v>
      </c>
      <c r="D10211" s="546">
        <v>43528</v>
      </c>
      <c r="E10211" s="171" t="str">
        <f t="shared" si="159"/>
        <v>2019</v>
      </c>
      <c r="F10211" s="547">
        <v>13373088.01</v>
      </c>
      <c r="G10211" s="548">
        <v>0.19</v>
      </c>
      <c r="H10211" s="547">
        <v>11237889.08</v>
      </c>
      <c r="I10211" s="545" t="s">
        <v>12762</v>
      </c>
      <c r="J10211" s="545" t="s">
        <v>13302</v>
      </c>
      <c r="K10211" s="545" t="s">
        <v>19465</v>
      </c>
      <c r="L10211" s="545" t="s">
        <v>13413</v>
      </c>
      <c r="M10211" s="548" t="s">
        <v>13758</v>
      </c>
      <c r="N10211" s="545" t="s">
        <v>13413</v>
      </c>
      <c r="O10211" s="545" t="s">
        <v>13413</v>
      </c>
      <c r="P10211" s="549">
        <v>7809</v>
      </c>
      <c r="Q10211" s="549">
        <v>1</v>
      </c>
      <c r="R10211" s="549">
        <v>8</v>
      </c>
      <c r="S10211" s="548">
        <v>2219</v>
      </c>
      <c r="T10211" s="548"/>
      <c r="U10211" s="99"/>
    </row>
    <row r="10212" spans="1:21" ht="19.5" customHeight="1">
      <c r="A10212" s="545">
        <v>105095</v>
      </c>
      <c r="B10212" s="545" t="s">
        <v>9789</v>
      </c>
      <c r="C10212" s="545" t="s">
        <v>216</v>
      </c>
      <c r="D10212" s="546"/>
      <c r="E10212" s="171" t="str">
        <f t="shared" si="159"/>
        <v>1900</v>
      </c>
      <c r="F10212" s="547">
        <v>0</v>
      </c>
      <c r="G10212" s="548">
        <v>0</v>
      </c>
      <c r="H10212" s="547">
        <v>0</v>
      </c>
      <c r="I10212" s="545" t="s">
        <v>12762</v>
      </c>
      <c r="J10212" s="545"/>
      <c r="K10212" s="545" t="s">
        <v>19466</v>
      </c>
      <c r="L10212" s="545" t="s">
        <v>19467</v>
      </c>
      <c r="M10212" s="548" t="s">
        <v>13758</v>
      </c>
      <c r="N10212" s="545" t="s">
        <v>13413</v>
      </c>
      <c r="O10212" s="545" t="s">
        <v>13413</v>
      </c>
      <c r="P10212" s="549">
        <v>7810</v>
      </c>
      <c r="Q10212" s="549">
        <v>1</v>
      </c>
      <c r="R10212" s="549">
        <v>8</v>
      </c>
      <c r="S10212" s="548"/>
      <c r="T10212" s="548"/>
      <c r="U10212" s="99"/>
    </row>
    <row r="10213" spans="1:21" ht="19.5" customHeight="1">
      <c r="A10213" s="545">
        <v>105096</v>
      </c>
      <c r="B10213" s="545" t="s">
        <v>6168</v>
      </c>
      <c r="C10213" s="545" t="s">
        <v>311</v>
      </c>
      <c r="D10213" s="546">
        <v>45009</v>
      </c>
      <c r="E10213" s="171" t="str">
        <f t="shared" si="159"/>
        <v>2023</v>
      </c>
      <c r="F10213" s="547">
        <v>123888</v>
      </c>
      <c r="G10213" s="548">
        <v>0.19</v>
      </c>
      <c r="H10213" s="547">
        <v>104107.56</v>
      </c>
      <c r="I10213" s="545" t="s">
        <v>12651</v>
      </c>
      <c r="J10213" s="545" t="s">
        <v>13297</v>
      </c>
      <c r="K10213" s="545" t="s">
        <v>21709</v>
      </c>
      <c r="L10213" s="545" t="s">
        <v>13413</v>
      </c>
      <c r="M10213" s="548" t="s">
        <v>13758</v>
      </c>
      <c r="N10213" s="545" t="s">
        <v>13413</v>
      </c>
      <c r="O10213" s="545" t="s">
        <v>13413</v>
      </c>
      <c r="P10213" s="549">
        <v>7811</v>
      </c>
      <c r="Q10213" s="549">
        <v>1</v>
      </c>
      <c r="R10213" s="549">
        <v>68</v>
      </c>
      <c r="S10213" s="548">
        <v>2257</v>
      </c>
      <c r="T10213" s="548"/>
      <c r="U10213" s="99"/>
    </row>
    <row r="10214" spans="1:21" ht="19.5" customHeight="1">
      <c r="A10214" s="545">
        <v>105097</v>
      </c>
      <c r="B10214" s="545" t="s">
        <v>9788</v>
      </c>
      <c r="C10214" s="545" t="s">
        <v>216</v>
      </c>
      <c r="D10214" s="546"/>
      <c r="E10214" s="171" t="str">
        <f t="shared" si="159"/>
        <v>1900</v>
      </c>
      <c r="F10214" s="547">
        <v>0</v>
      </c>
      <c r="G10214" s="548">
        <v>0</v>
      </c>
      <c r="H10214" s="547">
        <v>0</v>
      </c>
      <c r="I10214" s="545" t="s">
        <v>12715</v>
      </c>
      <c r="J10214" s="545"/>
      <c r="K10214" s="545" t="s">
        <v>13413</v>
      </c>
      <c r="L10214" s="545" t="s">
        <v>13413</v>
      </c>
      <c r="M10214" s="548" t="s">
        <v>13758</v>
      </c>
      <c r="N10214" s="545" t="s">
        <v>13413</v>
      </c>
      <c r="O10214" s="545" t="s">
        <v>13413</v>
      </c>
      <c r="P10214" s="549">
        <v>7812</v>
      </c>
      <c r="Q10214" s="549">
        <v>1</v>
      </c>
      <c r="R10214" s="549">
        <v>129</v>
      </c>
      <c r="S10214" s="548"/>
      <c r="T10214" s="548"/>
      <c r="U10214" s="99"/>
    </row>
    <row r="10215" spans="1:21" ht="19.5" customHeight="1">
      <c r="A10215" s="545">
        <v>105098</v>
      </c>
      <c r="B10215" s="545" t="s">
        <v>9787</v>
      </c>
      <c r="C10215" s="545" t="s">
        <v>216</v>
      </c>
      <c r="D10215" s="546"/>
      <c r="E10215" s="171" t="str">
        <f t="shared" si="159"/>
        <v>1900</v>
      </c>
      <c r="F10215" s="547">
        <v>0</v>
      </c>
      <c r="G10215" s="548">
        <v>0</v>
      </c>
      <c r="H10215" s="547">
        <v>0</v>
      </c>
      <c r="I10215" s="545" t="s">
        <v>12686</v>
      </c>
      <c r="J10215" s="545"/>
      <c r="K10215" s="545" t="s">
        <v>19468</v>
      </c>
      <c r="L10215" s="545" t="s">
        <v>13413</v>
      </c>
      <c r="M10215" s="548" t="s">
        <v>13758</v>
      </c>
      <c r="N10215" s="545" t="s">
        <v>13413</v>
      </c>
      <c r="O10215" s="545" t="s">
        <v>13413</v>
      </c>
      <c r="P10215" s="549">
        <v>7813</v>
      </c>
      <c r="Q10215" s="549">
        <v>1</v>
      </c>
      <c r="R10215" s="549">
        <v>131</v>
      </c>
      <c r="S10215" s="548"/>
      <c r="T10215" s="548"/>
      <c r="U10215" s="99"/>
    </row>
    <row r="10216" spans="1:21" ht="19.5" customHeight="1">
      <c r="A10216" s="545">
        <v>105099</v>
      </c>
      <c r="B10216" s="545" t="s">
        <v>1923</v>
      </c>
      <c r="C10216" s="545" t="s">
        <v>209</v>
      </c>
      <c r="D10216" s="546">
        <v>44194</v>
      </c>
      <c r="E10216" s="171" t="str">
        <f t="shared" si="159"/>
        <v>2020</v>
      </c>
      <c r="F10216" s="547">
        <v>50592.01</v>
      </c>
      <c r="G10216" s="548">
        <v>0.19</v>
      </c>
      <c r="H10216" s="547">
        <v>42514.29</v>
      </c>
      <c r="I10216" s="545" t="s">
        <v>12706</v>
      </c>
      <c r="J10216" s="545" t="s">
        <v>13307</v>
      </c>
      <c r="K10216" s="545" t="s">
        <v>13413</v>
      </c>
      <c r="L10216" s="545" t="s">
        <v>13413</v>
      </c>
      <c r="M10216" s="548" t="s">
        <v>13758</v>
      </c>
      <c r="N10216" s="545" t="s">
        <v>13413</v>
      </c>
      <c r="O10216" s="545" t="s">
        <v>13413</v>
      </c>
      <c r="P10216" s="549">
        <v>7814</v>
      </c>
      <c r="Q10216" s="549">
        <v>1</v>
      </c>
      <c r="R10216" s="549">
        <v>128</v>
      </c>
      <c r="S10216" s="548">
        <v>2228</v>
      </c>
      <c r="T10216" s="548"/>
      <c r="U10216" s="99"/>
    </row>
    <row r="10217" spans="1:21" ht="19.5" customHeight="1">
      <c r="A10217" s="545">
        <v>105100</v>
      </c>
      <c r="B10217" s="545" t="s">
        <v>9786</v>
      </c>
      <c r="C10217" s="545" t="s">
        <v>216</v>
      </c>
      <c r="D10217" s="546"/>
      <c r="E10217" s="171" t="str">
        <f t="shared" si="159"/>
        <v>1900</v>
      </c>
      <c r="F10217" s="547">
        <v>0</v>
      </c>
      <c r="G10217" s="548">
        <v>0</v>
      </c>
      <c r="H10217" s="547">
        <v>0</v>
      </c>
      <c r="I10217" s="545" t="s">
        <v>12686</v>
      </c>
      <c r="J10217" s="545"/>
      <c r="K10217" s="545" t="s">
        <v>19469</v>
      </c>
      <c r="L10217" s="545" t="s">
        <v>13413</v>
      </c>
      <c r="M10217" s="548" t="s">
        <v>13758</v>
      </c>
      <c r="N10217" s="545" t="s">
        <v>13413</v>
      </c>
      <c r="O10217" s="545" t="s">
        <v>13413</v>
      </c>
      <c r="P10217" s="549">
        <v>7815</v>
      </c>
      <c r="Q10217" s="549">
        <v>1</v>
      </c>
      <c r="R10217" s="549">
        <v>131</v>
      </c>
      <c r="S10217" s="548"/>
      <c r="T10217" s="548"/>
      <c r="U10217" s="99"/>
    </row>
    <row r="10218" spans="1:21" ht="19.5" customHeight="1">
      <c r="A10218" s="545">
        <v>105101</v>
      </c>
      <c r="B10218" s="545" t="s">
        <v>6167</v>
      </c>
      <c r="C10218" s="545" t="s">
        <v>216</v>
      </c>
      <c r="D10218" s="546">
        <v>45708</v>
      </c>
      <c r="E10218" s="171" t="str">
        <f t="shared" si="159"/>
        <v>2025</v>
      </c>
      <c r="F10218" s="547">
        <v>26544.6</v>
      </c>
      <c r="G10218" s="548">
        <v>0.19</v>
      </c>
      <c r="H10218" s="547">
        <v>22306.39</v>
      </c>
      <c r="I10218" s="545" t="s">
        <v>12686</v>
      </c>
      <c r="J10218" s="545" t="s">
        <v>13307</v>
      </c>
      <c r="K10218" s="545" t="s">
        <v>19470</v>
      </c>
      <c r="L10218" s="545" t="s">
        <v>13413</v>
      </c>
      <c r="M10218" s="548" t="s">
        <v>13758</v>
      </c>
      <c r="N10218" s="545" t="s">
        <v>13413</v>
      </c>
      <c r="O10218" s="545" t="s">
        <v>13413</v>
      </c>
      <c r="P10218" s="549">
        <v>7816</v>
      </c>
      <c r="Q10218" s="549">
        <v>1</v>
      </c>
      <c r="R10218" s="549">
        <v>131</v>
      </c>
      <c r="S10218" s="548">
        <v>2228</v>
      </c>
      <c r="T10218" s="548"/>
      <c r="U10218" s="99"/>
    </row>
    <row r="10219" spans="1:21" ht="19.5" customHeight="1">
      <c r="A10219" s="545">
        <v>105102</v>
      </c>
      <c r="B10219" s="545" t="s">
        <v>8126</v>
      </c>
      <c r="C10219" s="545" t="s">
        <v>216</v>
      </c>
      <c r="D10219" s="546">
        <v>43539</v>
      </c>
      <c r="E10219" s="171" t="str">
        <f t="shared" si="159"/>
        <v>2019</v>
      </c>
      <c r="F10219" s="547">
        <v>13818368</v>
      </c>
      <c r="G10219" s="548">
        <v>0.19</v>
      </c>
      <c r="H10219" s="547">
        <v>11612073.949999999</v>
      </c>
      <c r="I10219" s="545" t="s">
        <v>12637</v>
      </c>
      <c r="J10219" s="545" t="s">
        <v>13302</v>
      </c>
      <c r="K10219" s="545" t="s">
        <v>19471</v>
      </c>
      <c r="L10219" s="545" t="s">
        <v>13413</v>
      </c>
      <c r="M10219" s="548" t="s">
        <v>13758</v>
      </c>
      <c r="N10219" s="545" t="s">
        <v>13413</v>
      </c>
      <c r="O10219" s="545" t="s">
        <v>13413</v>
      </c>
      <c r="P10219" s="549">
        <v>7817</v>
      </c>
      <c r="Q10219" s="549">
        <v>1</v>
      </c>
      <c r="R10219" s="549">
        <v>13</v>
      </c>
      <c r="S10219" s="548">
        <v>2219</v>
      </c>
      <c r="T10219" s="548"/>
      <c r="U10219" s="99"/>
    </row>
    <row r="10220" spans="1:21" ht="19.5" customHeight="1">
      <c r="A10220" s="545">
        <v>105103</v>
      </c>
      <c r="B10220" s="545" t="s">
        <v>8183</v>
      </c>
      <c r="C10220" s="545" t="s">
        <v>209</v>
      </c>
      <c r="D10220" s="546">
        <v>44685</v>
      </c>
      <c r="E10220" s="171" t="str">
        <f t="shared" si="159"/>
        <v>2022</v>
      </c>
      <c r="F10220" s="547">
        <v>40652.01</v>
      </c>
      <c r="G10220" s="548">
        <v>0.19</v>
      </c>
      <c r="H10220" s="547">
        <v>34161.35</v>
      </c>
      <c r="I10220" s="545" t="s">
        <v>12706</v>
      </c>
      <c r="J10220" s="545" t="s">
        <v>13298</v>
      </c>
      <c r="K10220" s="545" t="s">
        <v>13413</v>
      </c>
      <c r="L10220" s="545" t="s">
        <v>13413</v>
      </c>
      <c r="M10220" s="548" t="s">
        <v>13758</v>
      </c>
      <c r="N10220" s="545" t="s">
        <v>13413</v>
      </c>
      <c r="O10220" s="545" t="s">
        <v>13413</v>
      </c>
      <c r="P10220" s="549">
        <v>7818</v>
      </c>
      <c r="Q10220" s="549">
        <v>1</v>
      </c>
      <c r="R10220" s="549">
        <v>128</v>
      </c>
      <c r="S10220" s="548">
        <v>1012</v>
      </c>
      <c r="T10220" s="548"/>
      <c r="U10220" s="99"/>
    </row>
    <row r="10221" spans="1:21" ht="19.5" customHeight="1">
      <c r="A10221" s="545">
        <v>105104</v>
      </c>
      <c r="B10221" s="545" t="s">
        <v>6166</v>
      </c>
      <c r="C10221" s="545" t="s">
        <v>216</v>
      </c>
      <c r="D10221" s="546">
        <v>45708</v>
      </c>
      <c r="E10221" s="171" t="str">
        <f t="shared" si="159"/>
        <v>2025</v>
      </c>
      <c r="F10221" s="547">
        <v>149030.28</v>
      </c>
      <c r="G10221" s="548">
        <v>0.19</v>
      </c>
      <c r="H10221" s="547">
        <v>125235.53</v>
      </c>
      <c r="I10221" s="545" t="s">
        <v>12689</v>
      </c>
      <c r="J10221" s="545" t="s">
        <v>13307</v>
      </c>
      <c r="K10221" s="545" t="s">
        <v>19472</v>
      </c>
      <c r="L10221" s="545" t="s">
        <v>13413</v>
      </c>
      <c r="M10221" s="548" t="s">
        <v>13758</v>
      </c>
      <c r="N10221" s="545" t="s">
        <v>13413</v>
      </c>
      <c r="O10221" s="545" t="s">
        <v>13413</v>
      </c>
      <c r="P10221" s="549">
        <v>7819</v>
      </c>
      <c r="Q10221" s="549">
        <v>1</v>
      </c>
      <c r="R10221" s="549">
        <v>156</v>
      </c>
      <c r="S10221" s="548">
        <v>2228</v>
      </c>
      <c r="T10221" s="548"/>
      <c r="U10221" s="99"/>
    </row>
    <row r="10222" spans="1:21" ht="19.5" customHeight="1">
      <c r="A10222" s="545">
        <v>105105</v>
      </c>
      <c r="B10222" s="545" t="s">
        <v>6165</v>
      </c>
      <c r="C10222" s="545" t="s">
        <v>216</v>
      </c>
      <c r="D10222" s="546">
        <v>46057</v>
      </c>
      <c r="E10222" s="171" t="str">
        <f t="shared" si="159"/>
        <v>2026</v>
      </c>
      <c r="F10222" s="547">
        <v>550</v>
      </c>
      <c r="G10222" s="548">
        <v>0.19</v>
      </c>
      <c r="H10222" s="547">
        <v>462.18</v>
      </c>
      <c r="I10222" s="545" t="s">
        <v>12637</v>
      </c>
      <c r="J10222" s="545" t="s">
        <v>13296</v>
      </c>
      <c r="K10222" s="545" t="s">
        <v>13413</v>
      </c>
      <c r="L10222" s="545" t="s">
        <v>13413</v>
      </c>
      <c r="M10222" s="548" t="s">
        <v>13758</v>
      </c>
      <c r="N10222" s="545" t="s">
        <v>13413</v>
      </c>
      <c r="O10222" s="545" t="s">
        <v>13413</v>
      </c>
      <c r="P10222" s="549">
        <v>7820</v>
      </c>
      <c r="Q10222" s="549">
        <v>1</v>
      </c>
      <c r="R10222" s="549">
        <v>13</v>
      </c>
      <c r="S10222" s="548">
        <v>2218</v>
      </c>
      <c r="T10222" s="548"/>
      <c r="U10222" s="99"/>
    </row>
    <row r="10223" spans="1:21" ht="19.5" customHeight="1">
      <c r="A10223" s="545">
        <v>105106</v>
      </c>
      <c r="B10223" s="545" t="s">
        <v>2011</v>
      </c>
      <c r="C10223" s="545" t="s">
        <v>209</v>
      </c>
      <c r="D10223" s="546">
        <v>46057</v>
      </c>
      <c r="E10223" s="171" t="str">
        <f t="shared" si="159"/>
        <v>2026</v>
      </c>
      <c r="F10223" s="547">
        <v>2533</v>
      </c>
      <c r="G10223" s="548">
        <v>0.19</v>
      </c>
      <c r="H10223" s="547">
        <v>2128.5700000000002</v>
      </c>
      <c r="I10223" s="545" t="s">
        <v>12637</v>
      </c>
      <c r="J10223" s="545" t="s">
        <v>13296</v>
      </c>
      <c r="K10223" s="545" t="s">
        <v>13413</v>
      </c>
      <c r="L10223" s="545" t="s">
        <v>13413</v>
      </c>
      <c r="M10223" s="548" t="s">
        <v>13758</v>
      </c>
      <c r="N10223" s="545" t="s">
        <v>13413</v>
      </c>
      <c r="O10223" s="545" t="s">
        <v>13413</v>
      </c>
      <c r="P10223" s="549">
        <v>7821</v>
      </c>
      <c r="Q10223" s="549">
        <v>1</v>
      </c>
      <c r="R10223" s="549">
        <v>13</v>
      </c>
      <c r="S10223" s="548">
        <v>2218</v>
      </c>
      <c r="T10223" s="548"/>
      <c r="U10223" s="99"/>
    </row>
    <row r="10224" spans="1:21" ht="19.5" customHeight="1">
      <c r="A10224" s="545">
        <v>105107</v>
      </c>
      <c r="B10224" s="545" t="s">
        <v>8175</v>
      </c>
      <c r="C10224" s="545" t="s">
        <v>216</v>
      </c>
      <c r="D10224" s="546">
        <v>44685</v>
      </c>
      <c r="E10224" s="171" t="str">
        <f t="shared" si="159"/>
        <v>2022</v>
      </c>
      <c r="F10224" s="547">
        <v>280993</v>
      </c>
      <c r="G10224" s="548">
        <v>0.19</v>
      </c>
      <c r="H10224" s="547">
        <v>236128.57</v>
      </c>
      <c r="I10224" s="545" t="s">
        <v>12650</v>
      </c>
      <c r="J10224" s="545" t="s">
        <v>13298</v>
      </c>
      <c r="K10224" s="545" t="s">
        <v>19473</v>
      </c>
      <c r="L10224" s="545" t="s">
        <v>13413</v>
      </c>
      <c r="M10224" s="548" t="s">
        <v>13758</v>
      </c>
      <c r="N10224" s="545" t="s">
        <v>13413</v>
      </c>
      <c r="O10224" s="545" t="s">
        <v>13413</v>
      </c>
      <c r="P10224" s="549">
        <v>7822</v>
      </c>
      <c r="Q10224" s="549">
        <v>1</v>
      </c>
      <c r="R10224" s="549">
        <v>127</v>
      </c>
      <c r="S10224" s="548">
        <v>1012</v>
      </c>
      <c r="T10224" s="548"/>
      <c r="U10224" s="99"/>
    </row>
    <row r="10225" spans="1:21" ht="19.5" customHeight="1">
      <c r="A10225" s="545">
        <v>105108</v>
      </c>
      <c r="B10225" s="545" t="s">
        <v>1939</v>
      </c>
      <c r="C10225" s="545" t="s">
        <v>209</v>
      </c>
      <c r="D10225" s="546">
        <v>43539</v>
      </c>
      <c r="E10225" s="171" t="str">
        <f t="shared" si="159"/>
        <v>2019</v>
      </c>
      <c r="F10225" s="547">
        <v>20050</v>
      </c>
      <c r="G10225" s="548">
        <v>0.19</v>
      </c>
      <c r="H10225" s="547">
        <v>16848.740000000002</v>
      </c>
      <c r="I10225" s="545" t="s">
        <v>12706</v>
      </c>
      <c r="J10225" s="545" t="s">
        <v>13298</v>
      </c>
      <c r="K10225" s="545" t="s">
        <v>13413</v>
      </c>
      <c r="L10225" s="545" t="s">
        <v>13413</v>
      </c>
      <c r="M10225" s="548" t="s">
        <v>13758</v>
      </c>
      <c r="N10225" s="545" t="s">
        <v>13413</v>
      </c>
      <c r="O10225" s="545" t="s">
        <v>13413</v>
      </c>
      <c r="P10225" s="549">
        <v>7823</v>
      </c>
      <c r="Q10225" s="549">
        <v>1</v>
      </c>
      <c r="R10225" s="549">
        <v>128</v>
      </c>
      <c r="S10225" s="548">
        <v>1012</v>
      </c>
      <c r="T10225" s="548"/>
      <c r="U10225" s="99"/>
    </row>
    <row r="10226" spans="1:21" ht="19.5" customHeight="1">
      <c r="A10226" s="545">
        <v>105109</v>
      </c>
      <c r="B10226" s="545" t="s">
        <v>1426</v>
      </c>
      <c r="C10226" s="545" t="s">
        <v>216</v>
      </c>
      <c r="D10226" s="546">
        <v>46052</v>
      </c>
      <c r="E10226" s="171" t="str">
        <f t="shared" si="159"/>
        <v>2026</v>
      </c>
      <c r="F10226" s="547">
        <v>6278</v>
      </c>
      <c r="G10226" s="548">
        <v>0.19</v>
      </c>
      <c r="H10226" s="547">
        <v>5275.63</v>
      </c>
      <c r="I10226" s="545" t="s">
        <v>12659</v>
      </c>
      <c r="J10226" s="545" t="s">
        <v>13307</v>
      </c>
      <c r="K10226" s="545" t="s">
        <v>13413</v>
      </c>
      <c r="L10226" s="545" t="s">
        <v>13413</v>
      </c>
      <c r="M10226" s="548" t="s">
        <v>13758</v>
      </c>
      <c r="N10226" s="545" t="s">
        <v>13413</v>
      </c>
      <c r="O10226" s="545" t="s">
        <v>13413</v>
      </c>
      <c r="P10226" s="549">
        <v>7824</v>
      </c>
      <c r="Q10226" s="549">
        <v>1</v>
      </c>
      <c r="R10226" s="549">
        <v>116</v>
      </c>
      <c r="S10226" s="548">
        <v>2228</v>
      </c>
      <c r="T10226" s="548"/>
      <c r="U10226" s="99"/>
    </row>
    <row r="10227" spans="1:21" ht="19.5" customHeight="1">
      <c r="A10227" s="545">
        <v>105110</v>
      </c>
      <c r="B10227" s="545" t="s">
        <v>9785</v>
      </c>
      <c r="C10227" s="545" t="s">
        <v>216</v>
      </c>
      <c r="D10227" s="546"/>
      <c r="E10227" s="171" t="str">
        <f t="shared" si="159"/>
        <v>1900</v>
      </c>
      <c r="F10227" s="547">
        <v>0</v>
      </c>
      <c r="G10227" s="548">
        <v>0</v>
      </c>
      <c r="H10227" s="547">
        <v>0</v>
      </c>
      <c r="I10227" s="545" t="s">
        <v>12686</v>
      </c>
      <c r="J10227" s="545"/>
      <c r="K10227" s="545" t="s">
        <v>13413</v>
      </c>
      <c r="L10227" s="545" t="s">
        <v>13413</v>
      </c>
      <c r="M10227" s="548" t="s">
        <v>13758</v>
      </c>
      <c r="N10227" s="545" t="s">
        <v>13413</v>
      </c>
      <c r="O10227" s="545" t="s">
        <v>13413</v>
      </c>
      <c r="P10227" s="549">
        <v>7825</v>
      </c>
      <c r="Q10227" s="549">
        <v>1</v>
      </c>
      <c r="R10227" s="549">
        <v>131</v>
      </c>
      <c r="S10227" s="548"/>
      <c r="T10227" s="548"/>
      <c r="U10227" s="99"/>
    </row>
    <row r="10228" spans="1:21" ht="19.5" customHeight="1">
      <c r="A10228" s="545">
        <v>105111</v>
      </c>
      <c r="B10228" s="545" t="s">
        <v>1837</v>
      </c>
      <c r="C10228" s="545" t="s">
        <v>216</v>
      </c>
      <c r="D10228" s="546"/>
      <c r="E10228" s="171" t="str">
        <f t="shared" si="159"/>
        <v>1900</v>
      </c>
      <c r="F10228" s="547">
        <v>0</v>
      </c>
      <c r="G10228" s="548">
        <v>0</v>
      </c>
      <c r="H10228" s="547">
        <v>0</v>
      </c>
      <c r="I10228" s="545" t="s">
        <v>12686</v>
      </c>
      <c r="J10228" s="545"/>
      <c r="K10228" s="545" t="s">
        <v>13413</v>
      </c>
      <c r="L10228" s="545" t="s">
        <v>13413</v>
      </c>
      <c r="M10228" s="548" t="s">
        <v>13758</v>
      </c>
      <c r="N10228" s="545" t="s">
        <v>13413</v>
      </c>
      <c r="O10228" s="545" t="s">
        <v>13413</v>
      </c>
      <c r="P10228" s="549">
        <v>7826</v>
      </c>
      <c r="Q10228" s="549">
        <v>1</v>
      </c>
      <c r="R10228" s="549">
        <v>131</v>
      </c>
      <c r="S10228" s="548"/>
      <c r="T10228" s="548"/>
      <c r="U10228" s="99"/>
    </row>
    <row r="10229" spans="1:21" ht="19.5" customHeight="1">
      <c r="A10229" s="545">
        <v>105112</v>
      </c>
      <c r="B10229" s="545" t="s">
        <v>2337</v>
      </c>
      <c r="C10229" s="545" t="s">
        <v>209</v>
      </c>
      <c r="D10229" s="546">
        <v>46052</v>
      </c>
      <c r="E10229" s="171" t="str">
        <f t="shared" si="159"/>
        <v>2026</v>
      </c>
      <c r="F10229" s="547">
        <v>314413</v>
      </c>
      <c r="G10229" s="548">
        <v>0.19</v>
      </c>
      <c r="H10229" s="547">
        <v>264212.61</v>
      </c>
      <c r="I10229" s="545" t="s">
        <v>12686</v>
      </c>
      <c r="J10229" s="545" t="s">
        <v>13307</v>
      </c>
      <c r="K10229" s="545" t="s">
        <v>19474</v>
      </c>
      <c r="L10229" s="545" t="s">
        <v>13413</v>
      </c>
      <c r="M10229" s="548" t="s">
        <v>13758</v>
      </c>
      <c r="N10229" s="545" t="s">
        <v>13413</v>
      </c>
      <c r="O10229" s="545" t="s">
        <v>13413</v>
      </c>
      <c r="P10229" s="549">
        <v>7827</v>
      </c>
      <c r="Q10229" s="549">
        <v>1</v>
      </c>
      <c r="R10229" s="549">
        <v>131</v>
      </c>
      <c r="S10229" s="548">
        <v>2228</v>
      </c>
      <c r="T10229" s="548"/>
      <c r="U10229" s="99"/>
    </row>
    <row r="10230" spans="1:21" ht="19.5" customHeight="1">
      <c r="A10230" s="545">
        <v>105113</v>
      </c>
      <c r="B10230" s="545" t="s">
        <v>1851</v>
      </c>
      <c r="C10230" s="545" t="s">
        <v>216</v>
      </c>
      <c r="D10230" s="546">
        <v>46057</v>
      </c>
      <c r="E10230" s="171" t="str">
        <f t="shared" si="159"/>
        <v>2026</v>
      </c>
      <c r="F10230" s="547">
        <v>61602</v>
      </c>
      <c r="G10230" s="548">
        <v>0.19</v>
      </c>
      <c r="H10230" s="547">
        <v>51766.39</v>
      </c>
      <c r="I10230" s="545" t="s">
        <v>12637</v>
      </c>
      <c r="J10230" s="545" t="s">
        <v>13298</v>
      </c>
      <c r="K10230" s="545" t="s">
        <v>13413</v>
      </c>
      <c r="L10230" s="545" t="s">
        <v>13413</v>
      </c>
      <c r="M10230" s="548" t="s">
        <v>13758</v>
      </c>
      <c r="N10230" s="545" t="s">
        <v>13413</v>
      </c>
      <c r="O10230" s="545" t="s">
        <v>13413</v>
      </c>
      <c r="P10230" s="549">
        <v>7828</v>
      </c>
      <c r="Q10230" s="549">
        <v>1</v>
      </c>
      <c r="R10230" s="549">
        <v>13</v>
      </c>
      <c r="S10230" s="548">
        <v>1012</v>
      </c>
      <c r="T10230" s="548"/>
      <c r="U10230" s="99"/>
    </row>
    <row r="10231" spans="1:21" ht="19.5" customHeight="1">
      <c r="A10231" s="545">
        <v>105114</v>
      </c>
      <c r="B10231" s="545" t="s">
        <v>1946</v>
      </c>
      <c r="C10231" s="545" t="s">
        <v>209</v>
      </c>
      <c r="D10231" s="546"/>
      <c r="E10231" s="171" t="str">
        <f t="shared" si="159"/>
        <v>1900</v>
      </c>
      <c r="F10231" s="547">
        <v>0</v>
      </c>
      <c r="G10231" s="548">
        <v>0</v>
      </c>
      <c r="H10231" s="547">
        <v>0</v>
      </c>
      <c r="I10231" s="545" t="s">
        <v>12637</v>
      </c>
      <c r="J10231" s="545"/>
      <c r="K10231" s="545" t="s">
        <v>13413</v>
      </c>
      <c r="L10231" s="545" t="s">
        <v>13413</v>
      </c>
      <c r="M10231" s="548" t="s">
        <v>13758</v>
      </c>
      <c r="N10231" s="545" t="s">
        <v>13413</v>
      </c>
      <c r="O10231" s="545" t="s">
        <v>13413</v>
      </c>
      <c r="P10231" s="549">
        <v>7829</v>
      </c>
      <c r="Q10231" s="549">
        <v>1</v>
      </c>
      <c r="R10231" s="549">
        <v>13</v>
      </c>
      <c r="S10231" s="548"/>
      <c r="T10231" s="548"/>
      <c r="U10231" s="99"/>
    </row>
    <row r="10232" spans="1:21" ht="19.5" customHeight="1">
      <c r="A10232" s="545">
        <v>105115</v>
      </c>
      <c r="B10232" s="545" t="s">
        <v>8004</v>
      </c>
      <c r="C10232" s="545" t="s">
        <v>216</v>
      </c>
      <c r="D10232" s="546">
        <v>44683</v>
      </c>
      <c r="E10232" s="171" t="str">
        <f t="shared" si="159"/>
        <v>2022</v>
      </c>
      <c r="F10232" s="547">
        <v>415298</v>
      </c>
      <c r="G10232" s="548">
        <v>0.19</v>
      </c>
      <c r="H10232" s="547">
        <v>348989.92</v>
      </c>
      <c r="I10232" s="545" t="s">
        <v>12715</v>
      </c>
      <c r="J10232" s="545" t="s">
        <v>13296</v>
      </c>
      <c r="K10232" s="545" t="s">
        <v>19475</v>
      </c>
      <c r="L10232" s="545" t="s">
        <v>13413</v>
      </c>
      <c r="M10232" s="548" t="s">
        <v>13758</v>
      </c>
      <c r="N10232" s="545" t="s">
        <v>13413</v>
      </c>
      <c r="O10232" s="545" t="s">
        <v>13413</v>
      </c>
      <c r="P10232" s="549">
        <v>7830</v>
      </c>
      <c r="Q10232" s="549">
        <v>1</v>
      </c>
      <c r="R10232" s="549">
        <v>129</v>
      </c>
      <c r="S10232" s="548">
        <v>2218</v>
      </c>
      <c r="T10232" s="548"/>
      <c r="U10232" s="99"/>
    </row>
    <row r="10233" spans="1:21" ht="19.5" customHeight="1">
      <c r="A10233" s="545">
        <v>105116</v>
      </c>
      <c r="B10233" s="545" t="s">
        <v>6164</v>
      </c>
      <c r="C10233" s="545" t="s">
        <v>216</v>
      </c>
      <c r="D10233" s="546">
        <v>45708</v>
      </c>
      <c r="E10233" s="171" t="str">
        <f t="shared" si="159"/>
        <v>2025</v>
      </c>
      <c r="F10233" s="547">
        <v>173556.86</v>
      </c>
      <c r="G10233" s="548">
        <v>0.19</v>
      </c>
      <c r="H10233" s="547">
        <v>145846.1</v>
      </c>
      <c r="I10233" s="545" t="s">
        <v>12699</v>
      </c>
      <c r="J10233" s="545" t="s">
        <v>13307</v>
      </c>
      <c r="K10233" s="545" t="s">
        <v>19476</v>
      </c>
      <c r="L10233" s="545" t="s">
        <v>13413</v>
      </c>
      <c r="M10233" s="548" t="s">
        <v>13758</v>
      </c>
      <c r="N10233" s="545" t="s">
        <v>13413</v>
      </c>
      <c r="O10233" s="545" t="s">
        <v>13413</v>
      </c>
      <c r="P10233" s="549">
        <v>7831</v>
      </c>
      <c r="Q10233" s="549">
        <v>1</v>
      </c>
      <c r="R10233" s="549">
        <v>130</v>
      </c>
      <c r="S10233" s="548">
        <v>2228</v>
      </c>
      <c r="T10233" s="548"/>
      <c r="U10233" s="99"/>
    </row>
    <row r="10234" spans="1:21" ht="19.5" customHeight="1">
      <c r="A10234" s="545">
        <v>105117</v>
      </c>
      <c r="B10234" s="545" t="s">
        <v>1898</v>
      </c>
      <c r="C10234" s="545" t="s">
        <v>216</v>
      </c>
      <c r="D10234" s="546">
        <v>45708</v>
      </c>
      <c r="E10234" s="171" t="str">
        <f t="shared" si="159"/>
        <v>2025</v>
      </c>
      <c r="F10234" s="547">
        <v>188288.13</v>
      </c>
      <c r="G10234" s="548">
        <v>0.19</v>
      </c>
      <c r="H10234" s="547">
        <v>158225.32</v>
      </c>
      <c r="I10234" s="545" t="s">
        <v>12699</v>
      </c>
      <c r="J10234" s="545" t="s">
        <v>13307</v>
      </c>
      <c r="K10234" s="545" t="s">
        <v>13413</v>
      </c>
      <c r="L10234" s="545" t="s">
        <v>13413</v>
      </c>
      <c r="M10234" s="548" t="s">
        <v>13758</v>
      </c>
      <c r="N10234" s="545" t="s">
        <v>13413</v>
      </c>
      <c r="O10234" s="545" t="s">
        <v>13413</v>
      </c>
      <c r="P10234" s="549">
        <v>7832</v>
      </c>
      <c r="Q10234" s="549">
        <v>1</v>
      </c>
      <c r="R10234" s="549">
        <v>130</v>
      </c>
      <c r="S10234" s="548">
        <v>2228</v>
      </c>
      <c r="T10234" s="548"/>
      <c r="U10234" s="99"/>
    </row>
    <row r="10235" spans="1:21" ht="19.5" customHeight="1">
      <c r="A10235" s="545">
        <v>105118</v>
      </c>
      <c r="B10235" s="545" t="s">
        <v>6163</v>
      </c>
      <c r="C10235" s="545" t="s">
        <v>216</v>
      </c>
      <c r="D10235" s="546">
        <v>45708</v>
      </c>
      <c r="E10235" s="171" t="str">
        <f t="shared" si="159"/>
        <v>2025</v>
      </c>
      <c r="F10235" s="547">
        <v>3801161.4</v>
      </c>
      <c r="G10235" s="548">
        <v>0.19</v>
      </c>
      <c r="H10235" s="547">
        <v>3194253.27</v>
      </c>
      <c r="I10235" s="545" t="s">
        <v>12715</v>
      </c>
      <c r="J10235" s="545" t="s">
        <v>13307</v>
      </c>
      <c r="K10235" s="545" t="s">
        <v>13413</v>
      </c>
      <c r="L10235" s="545" t="s">
        <v>13413</v>
      </c>
      <c r="M10235" s="548" t="s">
        <v>13758</v>
      </c>
      <c r="N10235" s="545" t="s">
        <v>13413</v>
      </c>
      <c r="O10235" s="545" t="s">
        <v>13413</v>
      </c>
      <c r="P10235" s="549">
        <v>7833</v>
      </c>
      <c r="Q10235" s="549">
        <v>1</v>
      </c>
      <c r="R10235" s="549">
        <v>129</v>
      </c>
      <c r="S10235" s="548">
        <v>2228</v>
      </c>
      <c r="T10235" s="548"/>
      <c r="U10235" s="99"/>
    </row>
    <row r="10236" spans="1:21" ht="19.5" customHeight="1">
      <c r="A10236" s="545">
        <v>105119</v>
      </c>
      <c r="B10236" s="545" t="s">
        <v>2092</v>
      </c>
      <c r="C10236" s="545" t="s">
        <v>216</v>
      </c>
      <c r="D10236" s="546"/>
      <c r="E10236" s="171" t="str">
        <f t="shared" si="159"/>
        <v>1900</v>
      </c>
      <c r="F10236" s="547">
        <v>0</v>
      </c>
      <c r="G10236" s="548">
        <v>0</v>
      </c>
      <c r="H10236" s="547">
        <v>0</v>
      </c>
      <c r="I10236" s="545" t="s">
        <v>12650</v>
      </c>
      <c r="J10236" s="545"/>
      <c r="K10236" s="545" t="s">
        <v>19477</v>
      </c>
      <c r="L10236" s="545" t="s">
        <v>13413</v>
      </c>
      <c r="M10236" s="548" t="s">
        <v>13758</v>
      </c>
      <c r="N10236" s="545" t="s">
        <v>13413</v>
      </c>
      <c r="O10236" s="545" t="s">
        <v>13413</v>
      </c>
      <c r="P10236" s="549">
        <v>7834</v>
      </c>
      <c r="Q10236" s="549">
        <v>1</v>
      </c>
      <c r="R10236" s="549">
        <v>127</v>
      </c>
      <c r="S10236" s="548"/>
      <c r="T10236" s="548"/>
      <c r="U10236" s="99"/>
    </row>
    <row r="10237" spans="1:21" ht="19.5" customHeight="1">
      <c r="A10237" s="545">
        <v>105120</v>
      </c>
      <c r="B10237" s="545" t="s">
        <v>2114</v>
      </c>
      <c r="C10237" s="545" t="s">
        <v>216</v>
      </c>
      <c r="D10237" s="546"/>
      <c r="E10237" s="171" t="str">
        <f t="shared" si="159"/>
        <v>1900</v>
      </c>
      <c r="F10237" s="547">
        <v>0</v>
      </c>
      <c r="G10237" s="548">
        <v>0</v>
      </c>
      <c r="H10237" s="547">
        <v>0</v>
      </c>
      <c r="I10237" s="545" t="s">
        <v>12699</v>
      </c>
      <c r="J10237" s="545"/>
      <c r="K10237" s="545" t="s">
        <v>13413</v>
      </c>
      <c r="L10237" s="545" t="s">
        <v>13413</v>
      </c>
      <c r="M10237" s="548" t="s">
        <v>13758</v>
      </c>
      <c r="N10237" s="545" t="s">
        <v>13413</v>
      </c>
      <c r="O10237" s="545" t="s">
        <v>13413</v>
      </c>
      <c r="P10237" s="549">
        <v>7835</v>
      </c>
      <c r="Q10237" s="549">
        <v>1</v>
      </c>
      <c r="R10237" s="549">
        <v>130</v>
      </c>
      <c r="S10237" s="548"/>
      <c r="T10237" s="548"/>
      <c r="U10237" s="99"/>
    </row>
    <row r="10238" spans="1:21" ht="19.5" customHeight="1">
      <c r="A10238" s="545">
        <v>105121</v>
      </c>
      <c r="B10238" s="545" t="s">
        <v>6087</v>
      </c>
      <c r="C10238" s="545" t="s">
        <v>216</v>
      </c>
      <c r="D10238" s="546">
        <v>44685</v>
      </c>
      <c r="E10238" s="171" t="str">
        <f t="shared" si="159"/>
        <v>2022</v>
      </c>
      <c r="F10238" s="547">
        <v>321626</v>
      </c>
      <c r="G10238" s="548">
        <v>0.19</v>
      </c>
      <c r="H10238" s="547">
        <v>270273.95</v>
      </c>
      <c r="I10238" s="545" t="s">
        <v>12650</v>
      </c>
      <c r="J10238" s="545" t="s">
        <v>13298</v>
      </c>
      <c r="K10238" s="545" t="s">
        <v>19473</v>
      </c>
      <c r="L10238" s="545" t="s">
        <v>13413</v>
      </c>
      <c r="M10238" s="548" t="s">
        <v>13758</v>
      </c>
      <c r="N10238" s="545" t="s">
        <v>13413</v>
      </c>
      <c r="O10238" s="545" t="s">
        <v>13413</v>
      </c>
      <c r="P10238" s="549">
        <v>7836</v>
      </c>
      <c r="Q10238" s="549">
        <v>1</v>
      </c>
      <c r="R10238" s="549">
        <v>127</v>
      </c>
      <c r="S10238" s="548">
        <v>1012</v>
      </c>
      <c r="T10238" s="548"/>
      <c r="U10238" s="99"/>
    </row>
    <row r="10239" spans="1:21" ht="19.5" customHeight="1">
      <c r="A10239" s="545">
        <v>105122</v>
      </c>
      <c r="B10239" s="545" t="s">
        <v>8052</v>
      </c>
      <c r="C10239" s="545" t="s">
        <v>216</v>
      </c>
      <c r="D10239" s="546">
        <v>46052</v>
      </c>
      <c r="E10239" s="171" t="str">
        <f t="shared" si="159"/>
        <v>2026</v>
      </c>
      <c r="F10239" s="547">
        <v>1345698</v>
      </c>
      <c r="G10239" s="548">
        <v>0.19</v>
      </c>
      <c r="H10239" s="547">
        <v>1130838.6599999999</v>
      </c>
      <c r="I10239" s="545" t="s">
        <v>12699</v>
      </c>
      <c r="J10239" s="545" t="s">
        <v>13307</v>
      </c>
      <c r="K10239" s="545" t="s">
        <v>13413</v>
      </c>
      <c r="L10239" s="545" t="s">
        <v>13413</v>
      </c>
      <c r="M10239" s="548" t="s">
        <v>13758</v>
      </c>
      <c r="N10239" s="545" t="s">
        <v>13413</v>
      </c>
      <c r="O10239" s="545" t="s">
        <v>13413</v>
      </c>
      <c r="P10239" s="549">
        <v>7837</v>
      </c>
      <c r="Q10239" s="549">
        <v>1</v>
      </c>
      <c r="R10239" s="549">
        <v>130</v>
      </c>
      <c r="S10239" s="548">
        <v>2228</v>
      </c>
      <c r="T10239" s="548"/>
      <c r="U10239" s="99"/>
    </row>
    <row r="10240" spans="1:21" ht="19.5" customHeight="1">
      <c r="A10240" s="545">
        <v>105123</v>
      </c>
      <c r="B10240" s="545" t="s">
        <v>6162</v>
      </c>
      <c r="C10240" s="545" t="s">
        <v>216</v>
      </c>
      <c r="D10240" s="546">
        <v>46052</v>
      </c>
      <c r="E10240" s="171" t="str">
        <f t="shared" si="159"/>
        <v>2026</v>
      </c>
      <c r="F10240" s="547">
        <v>4656324</v>
      </c>
      <c r="G10240" s="548">
        <v>0.19</v>
      </c>
      <c r="H10240" s="547">
        <v>3912877.31</v>
      </c>
      <c r="I10240" s="545" t="s">
        <v>12726</v>
      </c>
      <c r="J10240" s="545" t="s">
        <v>13307</v>
      </c>
      <c r="K10240" s="545" t="s">
        <v>19478</v>
      </c>
      <c r="L10240" s="545" t="s">
        <v>13413</v>
      </c>
      <c r="M10240" s="548" t="s">
        <v>13758</v>
      </c>
      <c r="N10240" s="545" t="s">
        <v>13413</v>
      </c>
      <c r="O10240" s="545" t="s">
        <v>13413</v>
      </c>
      <c r="P10240" s="549">
        <v>7838</v>
      </c>
      <c r="Q10240" s="549">
        <v>1</v>
      </c>
      <c r="R10240" s="549">
        <v>49</v>
      </c>
      <c r="S10240" s="548">
        <v>2228</v>
      </c>
      <c r="T10240" s="548"/>
      <c r="U10240" s="99"/>
    </row>
    <row r="10241" spans="1:21" ht="19.5" customHeight="1">
      <c r="A10241" s="545">
        <v>105124</v>
      </c>
      <c r="B10241" s="545" t="s">
        <v>8247</v>
      </c>
      <c r="C10241" s="545" t="s">
        <v>216</v>
      </c>
      <c r="D10241" s="546">
        <v>44592</v>
      </c>
      <c r="E10241" s="171" t="str">
        <f t="shared" si="159"/>
        <v>2022</v>
      </c>
      <c r="F10241" s="547">
        <v>5154504</v>
      </c>
      <c r="G10241" s="548">
        <v>0.19</v>
      </c>
      <c r="H10241" s="547">
        <v>4331515.97</v>
      </c>
      <c r="I10241" s="545" t="s">
        <v>12715</v>
      </c>
      <c r="J10241" s="545" t="s">
        <v>13297</v>
      </c>
      <c r="K10241" s="545" t="s">
        <v>13413</v>
      </c>
      <c r="L10241" s="545" t="s">
        <v>13413</v>
      </c>
      <c r="M10241" s="548" t="s">
        <v>13758</v>
      </c>
      <c r="N10241" s="545" t="s">
        <v>13413</v>
      </c>
      <c r="O10241" s="545" t="s">
        <v>13413</v>
      </c>
      <c r="P10241" s="549">
        <v>7839</v>
      </c>
      <c r="Q10241" s="549">
        <v>1</v>
      </c>
      <c r="R10241" s="549">
        <v>129</v>
      </c>
      <c r="S10241" s="548">
        <v>2257</v>
      </c>
      <c r="T10241" s="548"/>
      <c r="U10241" s="99"/>
    </row>
    <row r="10242" spans="1:21" ht="19.5" customHeight="1">
      <c r="A10242" s="545">
        <v>105125</v>
      </c>
      <c r="B10242" s="545" t="s">
        <v>9784</v>
      </c>
      <c r="C10242" s="545" t="s">
        <v>216</v>
      </c>
      <c r="D10242" s="546"/>
      <c r="E10242" s="171" t="str">
        <f t="shared" si="159"/>
        <v>1900</v>
      </c>
      <c r="F10242" s="547">
        <v>0</v>
      </c>
      <c r="G10242" s="548">
        <v>0</v>
      </c>
      <c r="H10242" s="547">
        <v>0</v>
      </c>
      <c r="I10242" s="545" t="s">
        <v>12973</v>
      </c>
      <c r="J10242" s="545"/>
      <c r="K10242" s="545" t="s">
        <v>13413</v>
      </c>
      <c r="L10242" s="545" t="s">
        <v>13413</v>
      </c>
      <c r="M10242" s="548" t="s">
        <v>13868</v>
      </c>
      <c r="N10242" s="545" t="s">
        <v>13413</v>
      </c>
      <c r="O10242" s="545" t="s">
        <v>13413</v>
      </c>
      <c r="P10242" s="549">
        <v>7840</v>
      </c>
      <c r="Q10242" s="549">
        <v>2</v>
      </c>
      <c r="R10242" s="549">
        <v>59</v>
      </c>
      <c r="S10242" s="548"/>
      <c r="T10242" s="548"/>
      <c r="U10242" s="99"/>
    </row>
    <row r="10243" spans="1:21" ht="19.5" customHeight="1">
      <c r="A10243" s="545">
        <v>105126</v>
      </c>
      <c r="B10243" s="545" t="s">
        <v>9783</v>
      </c>
      <c r="C10243" s="545" t="s">
        <v>216</v>
      </c>
      <c r="D10243" s="546"/>
      <c r="E10243" s="171" t="str">
        <f t="shared" si="159"/>
        <v>1900</v>
      </c>
      <c r="F10243" s="547">
        <v>0</v>
      </c>
      <c r="G10243" s="548">
        <v>0</v>
      </c>
      <c r="H10243" s="547">
        <v>0</v>
      </c>
      <c r="I10243" s="545" t="s">
        <v>12973</v>
      </c>
      <c r="J10243" s="545"/>
      <c r="K10243" s="545" t="s">
        <v>13413</v>
      </c>
      <c r="L10243" s="545" t="s">
        <v>13413</v>
      </c>
      <c r="M10243" s="548" t="s">
        <v>13758</v>
      </c>
      <c r="N10243" s="545" t="s">
        <v>22854</v>
      </c>
      <c r="O10243" s="545" t="s">
        <v>13413</v>
      </c>
      <c r="P10243" s="549">
        <v>7841</v>
      </c>
      <c r="Q10243" s="549">
        <v>1</v>
      </c>
      <c r="R10243" s="549">
        <v>59</v>
      </c>
      <c r="S10243" s="548"/>
      <c r="T10243" s="548">
        <v>1373</v>
      </c>
      <c r="U10243" s="99"/>
    </row>
    <row r="10244" spans="1:21" ht="19.5" customHeight="1">
      <c r="A10244" s="545">
        <v>105127</v>
      </c>
      <c r="B10244" s="545" t="s">
        <v>1124</v>
      </c>
      <c r="C10244" s="545" t="s">
        <v>216</v>
      </c>
      <c r="D10244" s="546">
        <v>44592</v>
      </c>
      <c r="E10244" s="171" t="str">
        <f t="shared" ref="E10244:E10307" si="160">TEXT(D10244,"YYYY")</f>
        <v>2022</v>
      </c>
      <c r="F10244" s="547">
        <v>247866</v>
      </c>
      <c r="G10244" s="548">
        <v>0.19</v>
      </c>
      <c r="H10244" s="547">
        <v>208290.76</v>
      </c>
      <c r="I10244" s="545" t="s">
        <v>12984</v>
      </c>
      <c r="J10244" s="545" t="s">
        <v>13297</v>
      </c>
      <c r="K10244" s="545" t="s">
        <v>19479</v>
      </c>
      <c r="L10244" s="545" t="s">
        <v>13413</v>
      </c>
      <c r="M10244" s="548" t="s">
        <v>13758</v>
      </c>
      <c r="N10244" s="545" t="s">
        <v>22854</v>
      </c>
      <c r="O10244" s="545" t="s">
        <v>13413</v>
      </c>
      <c r="P10244" s="549">
        <v>7842</v>
      </c>
      <c r="Q10244" s="549">
        <v>1</v>
      </c>
      <c r="R10244" s="549">
        <v>105</v>
      </c>
      <c r="S10244" s="548">
        <v>2257</v>
      </c>
      <c r="T10244" s="548">
        <v>1373</v>
      </c>
      <c r="U10244" s="99"/>
    </row>
    <row r="10245" spans="1:21" ht="19.5" customHeight="1">
      <c r="A10245" s="545">
        <v>105128</v>
      </c>
      <c r="B10245" s="545" t="s">
        <v>9782</v>
      </c>
      <c r="C10245" s="545" t="s">
        <v>216</v>
      </c>
      <c r="D10245" s="546">
        <v>44594</v>
      </c>
      <c r="E10245" s="171" t="str">
        <f t="shared" si="160"/>
        <v>2022</v>
      </c>
      <c r="F10245" s="547">
        <v>25645</v>
      </c>
      <c r="G10245" s="548">
        <v>0.19</v>
      </c>
      <c r="H10245" s="547">
        <v>21550.42</v>
      </c>
      <c r="I10245" s="545" t="s">
        <v>12741</v>
      </c>
      <c r="J10245" s="545" t="s">
        <v>13297</v>
      </c>
      <c r="K10245" s="545" t="s">
        <v>19480</v>
      </c>
      <c r="L10245" s="545" t="s">
        <v>13413</v>
      </c>
      <c r="M10245" s="548" t="s">
        <v>13843</v>
      </c>
      <c r="N10245" s="545" t="s">
        <v>13413</v>
      </c>
      <c r="O10245" s="545" t="s">
        <v>13413</v>
      </c>
      <c r="P10245" s="549">
        <v>7843</v>
      </c>
      <c r="Q10245" s="549">
        <v>5</v>
      </c>
      <c r="R10245" s="549">
        <v>37</v>
      </c>
      <c r="S10245" s="548">
        <v>2257</v>
      </c>
      <c r="T10245" s="548"/>
      <c r="U10245" s="99"/>
    </row>
    <row r="10246" spans="1:21" ht="19.5" customHeight="1">
      <c r="A10246" s="545">
        <v>105129</v>
      </c>
      <c r="B10246" s="545" t="s">
        <v>9781</v>
      </c>
      <c r="C10246" s="545" t="s">
        <v>216</v>
      </c>
      <c r="D10246" s="546">
        <v>44592</v>
      </c>
      <c r="E10246" s="171" t="str">
        <f t="shared" si="160"/>
        <v>2022</v>
      </c>
      <c r="F10246" s="547">
        <v>74241.009999999995</v>
      </c>
      <c r="G10246" s="548">
        <v>0.19</v>
      </c>
      <c r="H10246" s="547">
        <v>62387.4</v>
      </c>
      <c r="I10246" s="545" t="s">
        <v>12984</v>
      </c>
      <c r="J10246" s="545" t="s">
        <v>13297</v>
      </c>
      <c r="K10246" s="545" t="s">
        <v>19481</v>
      </c>
      <c r="L10246" s="545" t="s">
        <v>13413</v>
      </c>
      <c r="M10246" s="548" t="s">
        <v>13758</v>
      </c>
      <c r="N10246" s="545" t="s">
        <v>22854</v>
      </c>
      <c r="O10246" s="545" t="s">
        <v>13413</v>
      </c>
      <c r="P10246" s="549">
        <v>7844</v>
      </c>
      <c r="Q10246" s="549">
        <v>1</v>
      </c>
      <c r="R10246" s="549">
        <v>57</v>
      </c>
      <c r="S10246" s="548">
        <v>2257</v>
      </c>
      <c r="T10246" s="548">
        <v>1373</v>
      </c>
      <c r="U10246" s="99"/>
    </row>
    <row r="10247" spans="1:21" ht="19.5" customHeight="1">
      <c r="A10247" s="545">
        <v>105130</v>
      </c>
      <c r="B10247" s="545" t="s">
        <v>3904</v>
      </c>
      <c r="C10247" s="545" t="s">
        <v>216</v>
      </c>
      <c r="D10247" s="546">
        <v>44594</v>
      </c>
      <c r="E10247" s="171" t="str">
        <f t="shared" si="160"/>
        <v>2022</v>
      </c>
      <c r="F10247" s="547">
        <v>34069</v>
      </c>
      <c r="G10247" s="548">
        <v>0.19</v>
      </c>
      <c r="H10247" s="547">
        <v>28629.41</v>
      </c>
      <c r="I10247" s="545" t="s">
        <v>12741</v>
      </c>
      <c r="J10247" s="545" t="s">
        <v>13297</v>
      </c>
      <c r="K10247" s="545" t="s">
        <v>19482</v>
      </c>
      <c r="L10247" s="545" t="s">
        <v>13413</v>
      </c>
      <c r="M10247" s="548" t="s">
        <v>13843</v>
      </c>
      <c r="N10247" s="545" t="s">
        <v>13413</v>
      </c>
      <c r="O10247" s="545" t="s">
        <v>13413</v>
      </c>
      <c r="P10247" s="549">
        <v>7845</v>
      </c>
      <c r="Q10247" s="549">
        <v>5</v>
      </c>
      <c r="R10247" s="549">
        <v>37</v>
      </c>
      <c r="S10247" s="548">
        <v>2257</v>
      </c>
      <c r="T10247" s="548"/>
      <c r="U10247" s="99"/>
    </row>
    <row r="10248" spans="1:21" ht="19.5" customHeight="1">
      <c r="A10248" s="545">
        <v>105131</v>
      </c>
      <c r="B10248" s="545" t="s">
        <v>9780</v>
      </c>
      <c r="C10248" s="545" t="s">
        <v>216</v>
      </c>
      <c r="D10248" s="546">
        <v>44589</v>
      </c>
      <c r="E10248" s="171" t="str">
        <f t="shared" si="160"/>
        <v>2022</v>
      </c>
      <c r="F10248" s="547">
        <v>29568</v>
      </c>
      <c r="G10248" s="548">
        <v>0.19</v>
      </c>
      <c r="H10248" s="547">
        <v>24847.06</v>
      </c>
      <c r="I10248" s="545" t="s">
        <v>12994</v>
      </c>
      <c r="J10248" s="545" t="s">
        <v>13297</v>
      </c>
      <c r="K10248" s="545" t="s">
        <v>19482</v>
      </c>
      <c r="L10248" s="545" t="s">
        <v>13413</v>
      </c>
      <c r="M10248" s="548" t="s">
        <v>13843</v>
      </c>
      <c r="N10248" s="545" t="s">
        <v>13413</v>
      </c>
      <c r="O10248" s="545" t="s">
        <v>13413</v>
      </c>
      <c r="P10248" s="549">
        <v>7846</v>
      </c>
      <c r="Q10248" s="549">
        <v>5</v>
      </c>
      <c r="R10248" s="549">
        <v>174</v>
      </c>
      <c r="S10248" s="548">
        <v>2257</v>
      </c>
      <c r="T10248" s="548"/>
      <c r="U10248" s="99"/>
    </row>
    <row r="10249" spans="1:21" ht="19.5" customHeight="1">
      <c r="A10249" s="545">
        <v>105132</v>
      </c>
      <c r="B10249" s="545" t="s">
        <v>3984</v>
      </c>
      <c r="C10249" s="545" t="s">
        <v>216</v>
      </c>
      <c r="D10249" s="546">
        <v>44589</v>
      </c>
      <c r="E10249" s="171" t="str">
        <f t="shared" si="160"/>
        <v>2022</v>
      </c>
      <c r="F10249" s="547">
        <v>41402</v>
      </c>
      <c r="G10249" s="548">
        <v>0.19</v>
      </c>
      <c r="H10249" s="547">
        <v>34791.599999999999</v>
      </c>
      <c r="I10249" s="545" t="s">
        <v>12972</v>
      </c>
      <c r="J10249" s="545" t="s">
        <v>13297</v>
      </c>
      <c r="K10249" s="545" t="s">
        <v>19483</v>
      </c>
      <c r="L10249" s="545" t="s">
        <v>13413</v>
      </c>
      <c r="M10249" s="548" t="s">
        <v>13843</v>
      </c>
      <c r="N10249" s="545" t="s">
        <v>13413</v>
      </c>
      <c r="O10249" s="545" t="s">
        <v>13413</v>
      </c>
      <c r="P10249" s="549">
        <v>7847</v>
      </c>
      <c r="Q10249" s="549">
        <v>5</v>
      </c>
      <c r="R10249" s="549">
        <v>43</v>
      </c>
      <c r="S10249" s="548">
        <v>2257</v>
      </c>
      <c r="T10249" s="548"/>
      <c r="U10249" s="99"/>
    </row>
    <row r="10250" spans="1:21" ht="19.5" customHeight="1">
      <c r="A10250" s="545">
        <v>105133</v>
      </c>
      <c r="B10250" s="545" t="s">
        <v>1123</v>
      </c>
      <c r="C10250" s="545" t="s">
        <v>216</v>
      </c>
      <c r="D10250" s="546">
        <v>44592</v>
      </c>
      <c r="E10250" s="171" t="str">
        <f t="shared" si="160"/>
        <v>2022</v>
      </c>
      <c r="F10250" s="547">
        <v>141300.01</v>
      </c>
      <c r="G10250" s="548">
        <v>0.19</v>
      </c>
      <c r="H10250" s="547">
        <v>118739.5</v>
      </c>
      <c r="I10250" s="545" t="s">
        <v>12984</v>
      </c>
      <c r="J10250" s="545" t="s">
        <v>13297</v>
      </c>
      <c r="K10250" s="545" t="s">
        <v>19484</v>
      </c>
      <c r="L10250" s="545" t="s">
        <v>13413</v>
      </c>
      <c r="M10250" s="548" t="s">
        <v>13758</v>
      </c>
      <c r="N10250" s="545" t="s">
        <v>22854</v>
      </c>
      <c r="O10250" s="545" t="s">
        <v>13413</v>
      </c>
      <c r="P10250" s="549">
        <v>7848</v>
      </c>
      <c r="Q10250" s="549">
        <v>1</v>
      </c>
      <c r="R10250" s="549">
        <v>105</v>
      </c>
      <c r="S10250" s="548">
        <v>2257</v>
      </c>
      <c r="T10250" s="548">
        <v>1373</v>
      </c>
      <c r="U10250" s="99"/>
    </row>
    <row r="10251" spans="1:21" ht="19.5" customHeight="1">
      <c r="A10251" s="545">
        <v>105134</v>
      </c>
      <c r="B10251" s="545" t="s">
        <v>9779</v>
      </c>
      <c r="C10251" s="545" t="s">
        <v>216</v>
      </c>
      <c r="D10251" s="546">
        <v>44589</v>
      </c>
      <c r="E10251" s="171" t="str">
        <f t="shared" si="160"/>
        <v>2022</v>
      </c>
      <c r="F10251" s="547">
        <v>44803</v>
      </c>
      <c r="G10251" s="548">
        <v>0.19</v>
      </c>
      <c r="H10251" s="547">
        <v>37649.58</v>
      </c>
      <c r="I10251" s="545" t="s">
        <v>12972</v>
      </c>
      <c r="J10251" s="545" t="s">
        <v>13297</v>
      </c>
      <c r="K10251" s="545" t="s">
        <v>19483</v>
      </c>
      <c r="L10251" s="545" t="s">
        <v>13413</v>
      </c>
      <c r="M10251" s="548" t="s">
        <v>13843</v>
      </c>
      <c r="N10251" s="545" t="s">
        <v>13413</v>
      </c>
      <c r="O10251" s="545" t="s">
        <v>13413</v>
      </c>
      <c r="P10251" s="549">
        <v>7849</v>
      </c>
      <c r="Q10251" s="549">
        <v>5</v>
      </c>
      <c r="R10251" s="549">
        <v>43</v>
      </c>
      <c r="S10251" s="548">
        <v>2257</v>
      </c>
      <c r="T10251" s="548"/>
      <c r="U10251" s="99"/>
    </row>
    <row r="10252" spans="1:21" ht="19.5" customHeight="1">
      <c r="A10252" s="545">
        <v>105135</v>
      </c>
      <c r="B10252" s="545" t="s">
        <v>3949</v>
      </c>
      <c r="C10252" s="545" t="s">
        <v>216</v>
      </c>
      <c r="D10252" s="546">
        <v>44589</v>
      </c>
      <c r="E10252" s="171" t="str">
        <f t="shared" si="160"/>
        <v>2022</v>
      </c>
      <c r="F10252" s="547">
        <v>37725</v>
      </c>
      <c r="G10252" s="548">
        <v>0.19</v>
      </c>
      <c r="H10252" s="547">
        <v>31701.68</v>
      </c>
      <c r="I10252" s="545" t="s">
        <v>12994</v>
      </c>
      <c r="J10252" s="545" t="s">
        <v>13297</v>
      </c>
      <c r="K10252" s="545" t="s">
        <v>19483</v>
      </c>
      <c r="L10252" s="545" t="s">
        <v>13413</v>
      </c>
      <c r="M10252" s="548" t="s">
        <v>13843</v>
      </c>
      <c r="N10252" s="545" t="s">
        <v>13413</v>
      </c>
      <c r="O10252" s="545" t="s">
        <v>13413</v>
      </c>
      <c r="P10252" s="549">
        <v>7850</v>
      </c>
      <c r="Q10252" s="549">
        <v>5</v>
      </c>
      <c r="R10252" s="549">
        <v>174</v>
      </c>
      <c r="S10252" s="548">
        <v>2257</v>
      </c>
      <c r="T10252" s="548"/>
      <c r="U10252" s="99"/>
    </row>
    <row r="10253" spans="1:21" ht="19.5" customHeight="1">
      <c r="A10253" s="545">
        <v>105136</v>
      </c>
      <c r="B10253" s="545" t="s">
        <v>4110</v>
      </c>
      <c r="C10253" s="545" t="s">
        <v>216</v>
      </c>
      <c r="D10253" s="546">
        <v>44592</v>
      </c>
      <c r="E10253" s="171" t="str">
        <f t="shared" si="160"/>
        <v>2022</v>
      </c>
      <c r="F10253" s="547">
        <v>32907</v>
      </c>
      <c r="G10253" s="548">
        <v>0.19</v>
      </c>
      <c r="H10253" s="547">
        <v>27652.94</v>
      </c>
      <c r="I10253" s="545" t="s">
        <v>12984</v>
      </c>
      <c r="J10253" s="545" t="s">
        <v>13297</v>
      </c>
      <c r="K10253" s="545" t="s">
        <v>19485</v>
      </c>
      <c r="L10253" s="545" t="s">
        <v>13413</v>
      </c>
      <c r="M10253" s="548" t="s">
        <v>13758</v>
      </c>
      <c r="N10253" s="545" t="s">
        <v>22854</v>
      </c>
      <c r="O10253" s="545" t="s">
        <v>13413</v>
      </c>
      <c r="P10253" s="549">
        <v>7851</v>
      </c>
      <c r="Q10253" s="549">
        <v>1</v>
      </c>
      <c r="R10253" s="549">
        <v>57</v>
      </c>
      <c r="S10253" s="548">
        <v>2257</v>
      </c>
      <c r="T10253" s="548">
        <v>1373</v>
      </c>
      <c r="U10253" s="99"/>
    </row>
    <row r="10254" spans="1:21" ht="19.5" customHeight="1">
      <c r="A10254" s="545">
        <v>105137</v>
      </c>
      <c r="B10254" s="545" t="s">
        <v>12308</v>
      </c>
      <c r="C10254" s="545" t="s">
        <v>216</v>
      </c>
      <c r="D10254" s="546">
        <v>44592</v>
      </c>
      <c r="E10254" s="171" t="str">
        <f t="shared" si="160"/>
        <v>2022</v>
      </c>
      <c r="F10254" s="547">
        <v>46440</v>
      </c>
      <c r="G10254" s="548">
        <v>0.19</v>
      </c>
      <c r="H10254" s="547">
        <v>39025.21</v>
      </c>
      <c r="I10254" s="545" t="s">
        <v>12984</v>
      </c>
      <c r="J10254" s="545" t="s">
        <v>13297</v>
      </c>
      <c r="K10254" s="545" t="s">
        <v>19486</v>
      </c>
      <c r="L10254" s="545" t="s">
        <v>13413</v>
      </c>
      <c r="M10254" s="548" t="s">
        <v>13758</v>
      </c>
      <c r="N10254" s="545" t="s">
        <v>22854</v>
      </c>
      <c r="O10254" s="545" t="s">
        <v>13413</v>
      </c>
      <c r="P10254" s="549">
        <v>7852</v>
      </c>
      <c r="Q10254" s="549">
        <v>1</v>
      </c>
      <c r="R10254" s="549">
        <v>105</v>
      </c>
      <c r="S10254" s="548">
        <v>2257</v>
      </c>
      <c r="T10254" s="548">
        <v>1373</v>
      </c>
      <c r="U10254" s="99"/>
    </row>
    <row r="10255" spans="1:21" ht="19.5" customHeight="1">
      <c r="A10255" s="545">
        <v>105138</v>
      </c>
      <c r="B10255" s="545" t="s">
        <v>9778</v>
      </c>
      <c r="C10255" s="545" t="s">
        <v>216</v>
      </c>
      <c r="D10255" s="546">
        <v>44589</v>
      </c>
      <c r="E10255" s="171" t="str">
        <f t="shared" si="160"/>
        <v>2022</v>
      </c>
      <c r="F10255" s="547">
        <v>37105</v>
      </c>
      <c r="G10255" s="548">
        <v>0.19</v>
      </c>
      <c r="H10255" s="547">
        <v>31180.67</v>
      </c>
      <c r="I10255" s="545" t="s">
        <v>12994</v>
      </c>
      <c r="J10255" s="545" t="s">
        <v>13297</v>
      </c>
      <c r="K10255" s="545" t="s">
        <v>19487</v>
      </c>
      <c r="L10255" s="545" t="s">
        <v>13413</v>
      </c>
      <c r="M10255" s="548" t="s">
        <v>13843</v>
      </c>
      <c r="N10255" s="545" t="s">
        <v>13413</v>
      </c>
      <c r="O10255" s="545" t="s">
        <v>13413</v>
      </c>
      <c r="P10255" s="549">
        <v>7853</v>
      </c>
      <c r="Q10255" s="549">
        <v>5</v>
      </c>
      <c r="R10255" s="549">
        <v>174</v>
      </c>
      <c r="S10255" s="548">
        <v>2257</v>
      </c>
      <c r="T10255" s="548"/>
      <c r="U10255" s="99"/>
    </row>
    <row r="10256" spans="1:21" ht="19.5" customHeight="1">
      <c r="A10256" s="545">
        <v>105139</v>
      </c>
      <c r="B10256" s="545" t="s">
        <v>12452</v>
      </c>
      <c r="C10256" s="545" t="s">
        <v>216</v>
      </c>
      <c r="D10256" s="546">
        <v>44585</v>
      </c>
      <c r="E10256" s="171" t="str">
        <f t="shared" si="160"/>
        <v>2022</v>
      </c>
      <c r="F10256" s="547">
        <v>26856</v>
      </c>
      <c r="G10256" s="548">
        <v>0.19</v>
      </c>
      <c r="H10256" s="547">
        <v>22568.07</v>
      </c>
      <c r="I10256" s="545" t="s">
        <v>12984</v>
      </c>
      <c r="J10256" s="545" t="s">
        <v>13297</v>
      </c>
      <c r="K10256" s="545" t="s">
        <v>19488</v>
      </c>
      <c r="L10256" s="545" t="s">
        <v>13413</v>
      </c>
      <c r="M10256" s="548" t="s">
        <v>13758</v>
      </c>
      <c r="N10256" s="545" t="s">
        <v>22854</v>
      </c>
      <c r="O10256" s="545" t="s">
        <v>13413</v>
      </c>
      <c r="P10256" s="549">
        <v>7854</v>
      </c>
      <c r="Q10256" s="549">
        <v>1</v>
      </c>
      <c r="R10256" s="549">
        <v>105</v>
      </c>
      <c r="S10256" s="548">
        <v>2257</v>
      </c>
      <c r="T10256" s="548">
        <v>1373</v>
      </c>
      <c r="U10256" s="99"/>
    </row>
    <row r="10257" spans="1:21" ht="19.5" customHeight="1">
      <c r="A10257" s="545">
        <v>105140</v>
      </c>
      <c r="B10257" s="545" t="s">
        <v>1105</v>
      </c>
      <c r="C10257" s="545" t="s">
        <v>216</v>
      </c>
      <c r="D10257" s="546"/>
      <c r="E10257" s="171" t="str">
        <f t="shared" si="160"/>
        <v>1900</v>
      </c>
      <c r="F10257" s="547">
        <v>0</v>
      </c>
      <c r="G10257" s="548">
        <v>0</v>
      </c>
      <c r="H10257" s="547">
        <v>0</v>
      </c>
      <c r="I10257" s="545" t="s">
        <v>12762</v>
      </c>
      <c r="J10257" s="545"/>
      <c r="K10257" s="545" t="s">
        <v>19489</v>
      </c>
      <c r="L10257" s="545" t="s">
        <v>13413</v>
      </c>
      <c r="M10257" s="548" t="s">
        <v>13758</v>
      </c>
      <c r="N10257" s="545" t="s">
        <v>22855</v>
      </c>
      <c r="O10257" s="545" t="s">
        <v>13413</v>
      </c>
      <c r="P10257" s="549">
        <v>7855</v>
      </c>
      <c r="Q10257" s="549">
        <v>1</v>
      </c>
      <c r="R10257" s="549">
        <v>8</v>
      </c>
      <c r="S10257" s="548"/>
      <c r="T10257" s="548">
        <v>1375</v>
      </c>
      <c r="U10257" s="99"/>
    </row>
    <row r="10258" spans="1:21" ht="19.5" customHeight="1">
      <c r="A10258" s="545">
        <v>105141</v>
      </c>
      <c r="B10258" s="545" t="s">
        <v>12346</v>
      </c>
      <c r="C10258" s="545" t="s">
        <v>216</v>
      </c>
      <c r="D10258" s="546">
        <v>44592</v>
      </c>
      <c r="E10258" s="171" t="str">
        <f t="shared" si="160"/>
        <v>2022</v>
      </c>
      <c r="F10258" s="547">
        <v>37707.01</v>
      </c>
      <c r="G10258" s="548">
        <v>0.19</v>
      </c>
      <c r="H10258" s="547">
        <v>31686.560000000001</v>
      </c>
      <c r="I10258" s="545" t="s">
        <v>12984</v>
      </c>
      <c r="J10258" s="545" t="s">
        <v>13297</v>
      </c>
      <c r="K10258" s="545"/>
      <c r="L10258" s="545"/>
      <c r="M10258" s="548" t="s">
        <v>13758</v>
      </c>
      <c r="N10258" s="545" t="s">
        <v>13413</v>
      </c>
      <c r="O10258" s="545"/>
      <c r="P10258" s="549">
        <v>12965</v>
      </c>
      <c r="Q10258" s="549">
        <v>1</v>
      </c>
      <c r="R10258" s="549">
        <v>57</v>
      </c>
      <c r="S10258" s="548">
        <v>2257</v>
      </c>
      <c r="T10258" s="548"/>
      <c r="U10258" s="99"/>
    </row>
    <row r="10259" spans="1:21" ht="19.5" customHeight="1">
      <c r="A10259" s="545">
        <v>105142</v>
      </c>
      <c r="B10259" s="545" t="s">
        <v>9777</v>
      </c>
      <c r="C10259" s="545" t="s">
        <v>216</v>
      </c>
      <c r="D10259" s="546">
        <v>44589</v>
      </c>
      <c r="E10259" s="171" t="str">
        <f t="shared" si="160"/>
        <v>2022</v>
      </c>
      <c r="F10259" s="547">
        <v>37706.01</v>
      </c>
      <c r="G10259" s="548">
        <v>0.19</v>
      </c>
      <c r="H10259" s="547">
        <v>31685.72</v>
      </c>
      <c r="I10259" s="545" t="s">
        <v>12994</v>
      </c>
      <c r="J10259" s="545" t="s">
        <v>13297</v>
      </c>
      <c r="K10259" s="545" t="s">
        <v>19490</v>
      </c>
      <c r="L10259" s="545" t="s">
        <v>13413</v>
      </c>
      <c r="M10259" s="548" t="s">
        <v>13843</v>
      </c>
      <c r="N10259" s="545" t="s">
        <v>13413</v>
      </c>
      <c r="O10259" s="545" t="s">
        <v>13413</v>
      </c>
      <c r="P10259" s="549">
        <v>7857</v>
      </c>
      <c r="Q10259" s="549">
        <v>5</v>
      </c>
      <c r="R10259" s="549">
        <v>174</v>
      </c>
      <c r="S10259" s="548">
        <v>2257</v>
      </c>
      <c r="T10259" s="548"/>
      <c r="U10259" s="99"/>
    </row>
    <row r="10260" spans="1:21" ht="19.5" customHeight="1">
      <c r="A10260" s="545">
        <v>105143</v>
      </c>
      <c r="B10260" s="545" t="s">
        <v>9776</v>
      </c>
      <c r="C10260" s="545" t="s">
        <v>216</v>
      </c>
      <c r="D10260" s="546"/>
      <c r="E10260" s="171" t="str">
        <f t="shared" si="160"/>
        <v>1900</v>
      </c>
      <c r="F10260" s="547">
        <v>0</v>
      </c>
      <c r="G10260" s="548">
        <v>0</v>
      </c>
      <c r="H10260" s="547">
        <v>0</v>
      </c>
      <c r="I10260" s="545" t="s">
        <v>12972</v>
      </c>
      <c r="J10260" s="545"/>
      <c r="K10260" s="545" t="s">
        <v>19491</v>
      </c>
      <c r="L10260" s="545" t="s">
        <v>13413</v>
      </c>
      <c r="M10260" s="548" t="s">
        <v>13843</v>
      </c>
      <c r="N10260" s="545" t="s">
        <v>13413</v>
      </c>
      <c r="O10260" s="545" t="s">
        <v>13413</v>
      </c>
      <c r="P10260" s="549">
        <v>7858</v>
      </c>
      <c r="Q10260" s="549">
        <v>5</v>
      </c>
      <c r="R10260" s="549">
        <v>43</v>
      </c>
      <c r="S10260" s="548"/>
      <c r="T10260" s="548"/>
      <c r="U10260" s="99"/>
    </row>
    <row r="10261" spans="1:21" ht="19.5" customHeight="1">
      <c r="A10261" s="545">
        <v>105144</v>
      </c>
      <c r="B10261" s="545" t="s">
        <v>1106</v>
      </c>
      <c r="C10261" s="545" t="s">
        <v>216</v>
      </c>
      <c r="D10261" s="546"/>
      <c r="E10261" s="171" t="str">
        <f t="shared" si="160"/>
        <v>1900</v>
      </c>
      <c r="F10261" s="547">
        <v>0</v>
      </c>
      <c r="G10261" s="548">
        <v>0</v>
      </c>
      <c r="H10261" s="547">
        <v>0</v>
      </c>
      <c r="I10261" s="545" t="s">
        <v>12762</v>
      </c>
      <c r="J10261" s="545"/>
      <c r="K10261" s="545" t="s">
        <v>19492</v>
      </c>
      <c r="L10261" s="545" t="s">
        <v>13413</v>
      </c>
      <c r="M10261" s="548" t="s">
        <v>13758</v>
      </c>
      <c r="N10261" s="545" t="s">
        <v>22855</v>
      </c>
      <c r="O10261" s="545" t="s">
        <v>13413</v>
      </c>
      <c r="P10261" s="549">
        <v>7859</v>
      </c>
      <c r="Q10261" s="549">
        <v>1</v>
      </c>
      <c r="R10261" s="549">
        <v>8</v>
      </c>
      <c r="S10261" s="548"/>
      <c r="T10261" s="548">
        <v>1375</v>
      </c>
      <c r="U10261" s="99"/>
    </row>
    <row r="10262" spans="1:21" ht="19.5" customHeight="1">
      <c r="A10262" s="545">
        <v>105145</v>
      </c>
      <c r="B10262" s="545" t="s">
        <v>3986</v>
      </c>
      <c r="C10262" s="545" t="s">
        <v>216</v>
      </c>
      <c r="D10262" s="546"/>
      <c r="E10262" s="171" t="str">
        <f t="shared" si="160"/>
        <v>1900</v>
      </c>
      <c r="F10262" s="547">
        <v>0</v>
      </c>
      <c r="G10262" s="548">
        <v>0</v>
      </c>
      <c r="H10262" s="547">
        <v>0</v>
      </c>
      <c r="I10262" s="545" t="s">
        <v>12972</v>
      </c>
      <c r="J10262" s="545"/>
      <c r="K10262" s="545" t="s">
        <v>19493</v>
      </c>
      <c r="L10262" s="545" t="s">
        <v>13413</v>
      </c>
      <c r="M10262" s="548" t="s">
        <v>13843</v>
      </c>
      <c r="N10262" s="545" t="s">
        <v>13413</v>
      </c>
      <c r="O10262" s="545" t="s">
        <v>13413</v>
      </c>
      <c r="P10262" s="549">
        <v>7860</v>
      </c>
      <c r="Q10262" s="549">
        <v>5</v>
      </c>
      <c r="R10262" s="549">
        <v>43</v>
      </c>
      <c r="S10262" s="548"/>
      <c r="T10262" s="548"/>
      <c r="U10262" s="99"/>
    </row>
    <row r="10263" spans="1:21" ht="19.5" customHeight="1">
      <c r="A10263" s="545">
        <v>105146</v>
      </c>
      <c r="B10263" s="545" t="s">
        <v>12419</v>
      </c>
      <c r="C10263" s="545" t="s">
        <v>216</v>
      </c>
      <c r="D10263" s="546">
        <v>44592</v>
      </c>
      <c r="E10263" s="171" t="str">
        <f t="shared" si="160"/>
        <v>2022</v>
      </c>
      <c r="F10263" s="547">
        <v>100691.01</v>
      </c>
      <c r="G10263" s="548">
        <v>0.19</v>
      </c>
      <c r="H10263" s="547">
        <v>84614.29</v>
      </c>
      <c r="I10263" s="545" t="s">
        <v>12984</v>
      </c>
      <c r="J10263" s="545" t="s">
        <v>13297</v>
      </c>
      <c r="K10263" s="545" t="s">
        <v>19494</v>
      </c>
      <c r="L10263" s="545" t="s">
        <v>13413</v>
      </c>
      <c r="M10263" s="548" t="s">
        <v>13758</v>
      </c>
      <c r="N10263" s="545" t="s">
        <v>22854</v>
      </c>
      <c r="O10263" s="545" t="s">
        <v>13413</v>
      </c>
      <c r="P10263" s="549">
        <v>7861</v>
      </c>
      <c r="Q10263" s="549">
        <v>1</v>
      </c>
      <c r="R10263" s="549">
        <v>105</v>
      </c>
      <c r="S10263" s="548">
        <v>2257</v>
      </c>
      <c r="T10263" s="548">
        <v>1373</v>
      </c>
      <c r="U10263" s="99"/>
    </row>
    <row r="10264" spans="1:21" ht="19.5" customHeight="1">
      <c r="A10264" s="545">
        <v>105147</v>
      </c>
      <c r="B10264" s="545" t="s">
        <v>1609</v>
      </c>
      <c r="C10264" s="545" t="s">
        <v>206</v>
      </c>
      <c r="D10264" s="546">
        <v>44592</v>
      </c>
      <c r="E10264" s="171" t="str">
        <f t="shared" si="160"/>
        <v>2022</v>
      </c>
      <c r="F10264" s="547">
        <v>16217</v>
      </c>
      <c r="G10264" s="548">
        <v>0.19</v>
      </c>
      <c r="H10264" s="547">
        <v>13627.73</v>
      </c>
      <c r="I10264" s="545" t="s">
        <v>12645</v>
      </c>
      <c r="J10264" s="545" t="s">
        <v>13297</v>
      </c>
      <c r="K10264" s="545" t="s">
        <v>17148</v>
      </c>
      <c r="L10264" s="545" t="s">
        <v>13413</v>
      </c>
      <c r="M10264" s="548" t="s">
        <v>13758</v>
      </c>
      <c r="N10264" s="545" t="s">
        <v>22856</v>
      </c>
      <c r="O10264" s="545" t="s">
        <v>13413</v>
      </c>
      <c r="P10264" s="549">
        <v>7862</v>
      </c>
      <c r="Q10264" s="549">
        <v>1</v>
      </c>
      <c r="R10264" s="549">
        <v>12</v>
      </c>
      <c r="S10264" s="548">
        <v>2257</v>
      </c>
      <c r="T10264" s="548">
        <v>1314</v>
      </c>
      <c r="U10264" s="99"/>
    </row>
    <row r="10265" spans="1:21" ht="19.5" customHeight="1">
      <c r="A10265" s="545">
        <v>105148</v>
      </c>
      <c r="B10265" s="545" t="s">
        <v>4646</v>
      </c>
      <c r="C10265" s="545" t="s">
        <v>786</v>
      </c>
      <c r="D10265" s="546"/>
      <c r="E10265" s="171" t="str">
        <f t="shared" si="160"/>
        <v>1900</v>
      </c>
      <c r="F10265" s="547">
        <v>0</v>
      </c>
      <c r="G10265" s="548">
        <v>0</v>
      </c>
      <c r="H10265" s="547">
        <v>0</v>
      </c>
      <c r="I10265" s="545" t="s">
        <v>12645</v>
      </c>
      <c r="J10265" s="545"/>
      <c r="K10265" s="545" t="s">
        <v>13413</v>
      </c>
      <c r="L10265" s="545" t="s">
        <v>13413</v>
      </c>
      <c r="M10265" s="548" t="s">
        <v>13758</v>
      </c>
      <c r="N10265" s="545" t="s">
        <v>22856</v>
      </c>
      <c r="O10265" s="545" t="s">
        <v>13413</v>
      </c>
      <c r="P10265" s="549">
        <v>7863</v>
      </c>
      <c r="Q10265" s="549">
        <v>1</v>
      </c>
      <c r="R10265" s="549">
        <v>12</v>
      </c>
      <c r="S10265" s="548"/>
      <c r="T10265" s="548">
        <v>1314</v>
      </c>
      <c r="U10265" s="99"/>
    </row>
    <row r="10266" spans="1:21" ht="19.5" customHeight="1">
      <c r="A10266" s="545">
        <v>105149</v>
      </c>
      <c r="B10266" s="545" t="s">
        <v>12498</v>
      </c>
      <c r="C10266" s="545" t="s">
        <v>206</v>
      </c>
      <c r="D10266" s="546">
        <v>44601</v>
      </c>
      <c r="E10266" s="171" t="str">
        <f t="shared" si="160"/>
        <v>2022</v>
      </c>
      <c r="F10266" s="547">
        <v>5524</v>
      </c>
      <c r="G10266" s="548">
        <v>0.19</v>
      </c>
      <c r="H10266" s="547">
        <v>4642.0200000000004</v>
      </c>
      <c r="I10266" s="545" t="s">
        <v>12973</v>
      </c>
      <c r="J10266" s="545" t="s">
        <v>13297</v>
      </c>
      <c r="K10266" s="545" t="s">
        <v>13413</v>
      </c>
      <c r="L10266" s="545" t="s">
        <v>13413</v>
      </c>
      <c r="M10266" s="548" t="s">
        <v>13758</v>
      </c>
      <c r="N10266" s="545" t="s">
        <v>22856</v>
      </c>
      <c r="O10266" s="545" t="s">
        <v>13413</v>
      </c>
      <c r="P10266" s="549">
        <v>7864</v>
      </c>
      <c r="Q10266" s="549">
        <v>1</v>
      </c>
      <c r="R10266" s="549">
        <v>59</v>
      </c>
      <c r="S10266" s="548">
        <v>2257</v>
      </c>
      <c r="T10266" s="548">
        <v>1314</v>
      </c>
      <c r="U10266" s="99"/>
    </row>
    <row r="10267" spans="1:21" ht="19.5" customHeight="1">
      <c r="A10267" s="545">
        <v>105150</v>
      </c>
      <c r="B10267" s="545" t="s">
        <v>12267</v>
      </c>
      <c r="C10267" s="545" t="s">
        <v>786</v>
      </c>
      <c r="D10267" s="546">
        <v>44601</v>
      </c>
      <c r="E10267" s="171" t="str">
        <f t="shared" si="160"/>
        <v>2022</v>
      </c>
      <c r="F10267" s="547">
        <v>43991</v>
      </c>
      <c r="G10267" s="548">
        <v>0.19</v>
      </c>
      <c r="H10267" s="547">
        <v>36967.230000000003</v>
      </c>
      <c r="I10267" s="545" t="s">
        <v>12973</v>
      </c>
      <c r="J10267" s="545" t="s">
        <v>13297</v>
      </c>
      <c r="K10267" s="545" t="s">
        <v>19495</v>
      </c>
      <c r="L10267" s="545" t="s">
        <v>13413</v>
      </c>
      <c r="M10267" s="548" t="s">
        <v>13758</v>
      </c>
      <c r="N10267" s="545" t="s">
        <v>22856</v>
      </c>
      <c r="O10267" s="545" t="s">
        <v>13413</v>
      </c>
      <c r="P10267" s="549">
        <v>7865</v>
      </c>
      <c r="Q10267" s="549">
        <v>1</v>
      </c>
      <c r="R10267" s="549">
        <v>59</v>
      </c>
      <c r="S10267" s="548">
        <v>2257</v>
      </c>
      <c r="T10267" s="548">
        <v>1314</v>
      </c>
      <c r="U10267" s="99"/>
    </row>
    <row r="10268" spans="1:21" ht="19.5" customHeight="1">
      <c r="A10268" s="545">
        <v>105151</v>
      </c>
      <c r="B10268" s="545" t="s">
        <v>12282</v>
      </c>
      <c r="C10268" s="545" t="s">
        <v>206</v>
      </c>
      <c r="D10268" s="546">
        <v>44601</v>
      </c>
      <c r="E10268" s="171" t="str">
        <f t="shared" si="160"/>
        <v>2022</v>
      </c>
      <c r="F10268" s="547">
        <v>3190</v>
      </c>
      <c r="G10268" s="548">
        <v>0.19</v>
      </c>
      <c r="H10268" s="547">
        <v>2680.67</v>
      </c>
      <c r="I10268" s="545" t="s">
        <v>12973</v>
      </c>
      <c r="J10268" s="545" t="s">
        <v>13297</v>
      </c>
      <c r="K10268" s="545" t="s">
        <v>13413</v>
      </c>
      <c r="L10268" s="545" t="s">
        <v>13413</v>
      </c>
      <c r="M10268" s="548" t="s">
        <v>13758</v>
      </c>
      <c r="N10268" s="545" t="s">
        <v>22856</v>
      </c>
      <c r="O10268" s="545" t="s">
        <v>13413</v>
      </c>
      <c r="P10268" s="549">
        <v>7866</v>
      </c>
      <c r="Q10268" s="549">
        <v>1</v>
      </c>
      <c r="R10268" s="549">
        <v>59</v>
      </c>
      <c r="S10268" s="548">
        <v>2257</v>
      </c>
      <c r="T10268" s="548">
        <v>1314</v>
      </c>
      <c r="U10268" s="99"/>
    </row>
    <row r="10269" spans="1:21" ht="19.5" customHeight="1">
      <c r="A10269" s="545">
        <v>105152</v>
      </c>
      <c r="B10269" s="545" t="s">
        <v>12335</v>
      </c>
      <c r="C10269" s="545" t="s">
        <v>786</v>
      </c>
      <c r="D10269" s="546">
        <v>44601</v>
      </c>
      <c r="E10269" s="171" t="str">
        <f t="shared" si="160"/>
        <v>2022</v>
      </c>
      <c r="F10269" s="547">
        <v>41514.01</v>
      </c>
      <c r="G10269" s="548">
        <v>0.19</v>
      </c>
      <c r="H10269" s="547">
        <v>34885.72</v>
      </c>
      <c r="I10269" s="545" t="s">
        <v>12973</v>
      </c>
      <c r="J10269" s="545" t="s">
        <v>13297</v>
      </c>
      <c r="K10269" s="545" t="s">
        <v>19495</v>
      </c>
      <c r="L10269" s="545" t="s">
        <v>13413</v>
      </c>
      <c r="M10269" s="548" t="s">
        <v>13758</v>
      </c>
      <c r="N10269" s="545" t="s">
        <v>22856</v>
      </c>
      <c r="O10269" s="545" t="s">
        <v>13413</v>
      </c>
      <c r="P10269" s="549">
        <v>7867</v>
      </c>
      <c r="Q10269" s="549">
        <v>1</v>
      </c>
      <c r="R10269" s="549">
        <v>59</v>
      </c>
      <c r="S10269" s="548">
        <v>2257</v>
      </c>
      <c r="T10269" s="548">
        <v>1314</v>
      </c>
      <c r="U10269" s="99"/>
    </row>
    <row r="10270" spans="1:21" ht="19.5" customHeight="1">
      <c r="A10270" s="545">
        <v>105153</v>
      </c>
      <c r="B10270" s="545" t="s">
        <v>12503</v>
      </c>
      <c r="C10270" s="545" t="s">
        <v>206</v>
      </c>
      <c r="D10270" s="546">
        <v>44601</v>
      </c>
      <c r="E10270" s="171" t="str">
        <f t="shared" si="160"/>
        <v>2022</v>
      </c>
      <c r="F10270" s="547">
        <v>2746</v>
      </c>
      <c r="G10270" s="548">
        <v>0.19</v>
      </c>
      <c r="H10270" s="547">
        <v>2307.56</v>
      </c>
      <c r="I10270" s="545" t="s">
        <v>12973</v>
      </c>
      <c r="J10270" s="545" t="s">
        <v>13297</v>
      </c>
      <c r="K10270" s="545" t="s">
        <v>13413</v>
      </c>
      <c r="L10270" s="545" t="s">
        <v>13413</v>
      </c>
      <c r="M10270" s="548" t="s">
        <v>13758</v>
      </c>
      <c r="N10270" s="545" t="s">
        <v>22856</v>
      </c>
      <c r="O10270" s="545" t="s">
        <v>13413</v>
      </c>
      <c r="P10270" s="549">
        <v>7868</v>
      </c>
      <c r="Q10270" s="549">
        <v>1</v>
      </c>
      <c r="R10270" s="549">
        <v>59</v>
      </c>
      <c r="S10270" s="548">
        <v>2257</v>
      </c>
      <c r="T10270" s="548">
        <v>1314</v>
      </c>
      <c r="U10270" s="99"/>
    </row>
    <row r="10271" spans="1:21" ht="19.5" customHeight="1">
      <c r="A10271" s="545">
        <v>105154</v>
      </c>
      <c r="B10271" s="545" t="s">
        <v>9775</v>
      </c>
      <c r="C10271" s="545" t="s">
        <v>216</v>
      </c>
      <c r="D10271" s="546">
        <v>44589</v>
      </c>
      <c r="E10271" s="171" t="str">
        <f t="shared" si="160"/>
        <v>2022</v>
      </c>
      <c r="F10271" s="547">
        <v>40817</v>
      </c>
      <c r="G10271" s="548">
        <v>0.19</v>
      </c>
      <c r="H10271" s="547">
        <v>34300</v>
      </c>
      <c r="I10271" s="545" t="s">
        <v>12972</v>
      </c>
      <c r="J10271" s="545" t="s">
        <v>13297</v>
      </c>
      <c r="K10271" s="545" t="s">
        <v>19490</v>
      </c>
      <c r="L10271" s="545" t="s">
        <v>13413</v>
      </c>
      <c r="M10271" s="548" t="s">
        <v>13843</v>
      </c>
      <c r="N10271" s="545" t="s">
        <v>13413</v>
      </c>
      <c r="O10271" s="545" t="s">
        <v>13413</v>
      </c>
      <c r="P10271" s="549">
        <v>7869</v>
      </c>
      <c r="Q10271" s="549">
        <v>5</v>
      </c>
      <c r="R10271" s="549">
        <v>43</v>
      </c>
      <c r="S10271" s="548">
        <v>2257</v>
      </c>
      <c r="T10271" s="548"/>
      <c r="U10271" s="99"/>
    </row>
    <row r="10272" spans="1:21" ht="19.5" customHeight="1">
      <c r="A10272" s="545">
        <v>105155</v>
      </c>
      <c r="B10272" s="545" t="s">
        <v>12394</v>
      </c>
      <c r="C10272" s="545" t="s">
        <v>216</v>
      </c>
      <c r="D10272" s="546">
        <v>44592</v>
      </c>
      <c r="E10272" s="171" t="str">
        <f t="shared" si="160"/>
        <v>2022</v>
      </c>
      <c r="F10272" s="547">
        <v>136472</v>
      </c>
      <c r="G10272" s="548">
        <v>0.19</v>
      </c>
      <c r="H10272" s="547">
        <v>114682.35</v>
      </c>
      <c r="I10272" s="545" t="s">
        <v>12984</v>
      </c>
      <c r="J10272" s="545" t="s">
        <v>13297</v>
      </c>
      <c r="K10272" s="545" t="s">
        <v>19496</v>
      </c>
      <c r="L10272" s="545" t="s">
        <v>13413</v>
      </c>
      <c r="M10272" s="548" t="s">
        <v>13758</v>
      </c>
      <c r="N10272" s="545" t="s">
        <v>22854</v>
      </c>
      <c r="O10272" s="545" t="s">
        <v>13413</v>
      </c>
      <c r="P10272" s="549">
        <v>7870</v>
      </c>
      <c r="Q10272" s="549">
        <v>1</v>
      </c>
      <c r="R10272" s="549">
        <v>57</v>
      </c>
      <c r="S10272" s="548">
        <v>2257</v>
      </c>
      <c r="T10272" s="548">
        <v>1373</v>
      </c>
      <c r="U10272" s="99"/>
    </row>
    <row r="10273" spans="1:21" ht="19.5" customHeight="1">
      <c r="A10273" s="545">
        <v>105156</v>
      </c>
      <c r="B10273" s="545" t="s">
        <v>12338</v>
      </c>
      <c r="C10273" s="545" t="s">
        <v>216</v>
      </c>
      <c r="D10273" s="546">
        <v>44592</v>
      </c>
      <c r="E10273" s="171" t="str">
        <f t="shared" si="160"/>
        <v>2022</v>
      </c>
      <c r="F10273" s="547">
        <v>286231</v>
      </c>
      <c r="G10273" s="548">
        <v>0.19</v>
      </c>
      <c r="H10273" s="547">
        <v>240530.25</v>
      </c>
      <c r="I10273" s="545" t="s">
        <v>12984</v>
      </c>
      <c r="J10273" s="545" t="s">
        <v>13297</v>
      </c>
      <c r="K10273" s="545" t="s">
        <v>19497</v>
      </c>
      <c r="L10273" s="545" t="s">
        <v>13413</v>
      </c>
      <c r="M10273" s="548" t="s">
        <v>13758</v>
      </c>
      <c r="N10273" s="545" t="s">
        <v>22854</v>
      </c>
      <c r="O10273" s="545" t="s">
        <v>13413</v>
      </c>
      <c r="P10273" s="549">
        <v>7871</v>
      </c>
      <c r="Q10273" s="549">
        <v>1</v>
      </c>
      <c r="R10273" s="549">
        <v>57</v>
      </c>
      <c r="S10273" s="548">
        <v>2257</v>
      </c>
      <c r="T10273" s="548">
        <v>1373</v>
      </c>
      <c r="U10273" s="99"/>
    </row>
    <row r="10274" spans="1:21" ht="19.5" customHeight="1">
      <c r="A10274" s="545">
        <v>105157</v>
      </c>
      <c r="B10274" s="545" t="s">
        <v>1228</v>
      </c>
      <c r="C10274" s="545" t="s">
        <v>216</v>
      </c>
      <c r="D10274" s="546"/>
      <c r="E10274" s="171" t="str">
        <f t="shared" si="160"/>
        <v>1900</v>
      </c>
      <c r="F10274" s="547">
        <v>0</v>
      </c>
      <c r="G10274" s="548">
        <v>0</v>
      </c>
      <c r="H10274" s="547">
        <v>0</v>
      </c>
      <c r="I10274" s="545" t="s">
        <v>12701</v>
      </c>
      <c r="J10274" s="545"/>
      <c r="K10274" s="545" t="s">
        <v>13413</v>
      </c>
      <c r="L10274" s="545" t="s">
        <v>13413</v>
      </c>
      <c r="M10274" s="548" t="s">
        <v>13758</v>
      </c>
      <c r="N10274" s="545" t="s">
        <v>13413</v>
      </c>
      <c r="O10274" s="545" t="s">
        <v>13413</v>
      </c>
      <c r="P10274" s="549">
        <v>7872</v>
      </c>
      <c r="Q10274" s="549">
        <v>1</v>
      </c>
      <c r="R10274" s="549">
        <v>10</v>
      </c>
      <c r="S10274" s="548"/>
      <c r="T10274" s="548"/>
      <c r="U10274" s="99"/>
    </row>
    <row r="10275" spans="1:21" ht="19.5" customHeight="1">
      <c r="A10275" s="545">
        <v>105158</v>
      </c>
      <c r="B10275" s="545" t="s">
        <v>9774</v>
      </c>
      <c r="C10275" s="545" t="s">
        <v>216</v>
      </c>
      <c r="D10275" s="546"/>
      <c r="E10275" s="171" t="str">
        <f t="shared" si="160"/>
        <v>1900</v>
      </c>
      <c r="F10275" s="547">
        <v>0</v>
      </c>
      <c r="G10275" s="548">
        <v>0</v>
      </c>
      <c r="H10275" s="547">
        <v>0</v>
      </c>
      <c r="I10275" s="545" t="s">
        <v>12676</v>
      </c>
      <c r="J10275" s="545"/>
      <c r="K10275" s="545" t="s">
        <v>19498</v>
      </c>
      <c r="L10275" s="545" t="s">
        <v>13413</v>
      </c>
      <c r="M10275" s="548" t="s">
        <v>13758</v>
      </c>
      <c r="N10275" s="545" t="s">
        <v>13413</v>
      </c>
      <c r="O10275" s="545" t="s">
        <v>13413</v>
      </c>
      <c r="P10275" s="549">
        <v>7873</v>
      </c>
      <c r="Q10275" s="549">
        <v>1</v>
      </c>
      <c r="R10275" s="549">
        <v>14</v>
      </c>
      <c r="S10275" s="548"/>
      <c r="T10275" s="548"/>
      <c r="U10275" s="99"/>
    </row>
    <row r="10276" spans="1:21" ht="19.5" customHeight="1">
      <c r="A10276" s="545">
        <v>105159</v>
      </c>
      <c r="B10276" s="545" t="s">
        <v>3868</v>
      </c>
      <c r="C10276" s="545" t="s">
        <v>221</v>
      </c>
      <c r="D10276" s="546">
        <v>45708</v>
      </c>
      <c r="E10276" s="171" t="str">
        <f t="shared" si="160"/>
        <v>2025</v>
      </c>
      <c r="F10276" s="547">
        <v>1096</v>
      </c>
      <c r="G10276" s="548">
        <v>0.19</v>
      </c>
      <c r="H10276" s="547">
        <v>921.01</v>
      </c>
      <c r="I10276" s="545" t="s">
        <v>12738</v>
      </c>
      <c r="J10276" s="545" t="s">
        <v>13307</v>
      </c>
      <c r="K10276" s="545" t="s">
        <v>13413</v>
      </c>
      <c r="L10276" s="545" t="s">
        <v>13413</v>
      </c>
      <c r="M10276" s="548" t="s">
        <v>13843</v>
      </c>
      <c r="N10276" s="545" t="s">
        <v>13413</v>
      </c>
      <c r="O10276" s="545" t="s">
        <v>13413</v>
      </c>
      <c r="P10276" s="549">
        <v>7874</v>
      </c>
      <c r="Q10276" s="549">
        <v>5</v>
      </c>
      <c r="R10276" s="549">
        <v>32</v>
      </c>
      <c r="S10276" s="548">
        <v>2228</v>
      </c>
      <c r="T10276" s="548"/>
      <c r="U10276" s="99"/>
    </row>
    <row r="10277" spans="1:21" ht="19.5" customHeight="1">
      <c r="A10277" s="545">
        <v>105160</v>
      </c>
      <c r="B10277" s="545" t="s">
        <v>9773</v>
      </c>
      <c r="C10277" s="545" t="s">
        <v>216</v>
      </c>
      <c r="D10277" s="546"/>
      <c r="E10277" s="171" t="str">
        <f t="shared" si="160"/>
        <v>1900</v>
      </c>
      <c r="F10277" s="547">
        <v>0</v>
      </c>
      <c r="G10277" s="548">
        <v>0</v>
      </c>
      <c r="H10277" s="547">
        <v>0</v>
      </c>
      <c r="I10277" s="545" t="s">
        <v>12694</v>
      </c>
      <c r="J10277" s="545"/>
      <c r="K10277" s="545" t="s">
        <v>19499</v>
      </c>
      <c r="L10277" s="545" t="s">
        <v>13413</v>
      </c>
      <c r="M10277" s="548" t="s">
        <v>13868</v>
      </c>
      <c r="N10277" s="545" t="s">
        <v>22857</v>
      </c>
      <c r="O10277" s="545" t="s">
        <v>13413</v>
      </c>
      <c r="P10277" s="549">
        <v>7875</v>
      </c>
      <c r="Q10277" s="549">
        <v>2</v>
      </c>
      <c r="R10277" s="549">
        <v>104</v>
      </c>
      <c r="S10277" s="548"/>
      <c r="T10277" s="548">
        <v>885</v>
      </c>
      <c r="U10277" s="99"/>
    </row>
    <row r="10278" spans="1:21" ht="19.5" customHeight="1">
      <c r="A10278" s="545">
        <v>105161</v>
      </c>
      <c r="B10278" s="545" t="s">
        <v>5194</v>
      </c>
      <c r="C10278" s="545" t="s">
        <v>216</v>
      </c>
      <c r="D10278" s="546"/>
      <c r="E10278" s="171" t="str">
        <f t="shared" si="160"/>
        <v>1900</v>
      </c>
      <c r="F10278" s="547">
        <v>0</v>
      </c>
      <c r="G10278" s="548">
        <v>0</v>
      </c>
      <c r="H10278" s="547">
        <v>0</v>
      </c>
      <c r="I10278" s="545" t="s">
        <v>12642</v>
      </c>
      <c r="J10278" s="545"/>
      <c r="K10278" s="545" t="s">
        <v>13413</v>
      </c>
      <c r="L10278" s="545" t="s">
        <v>13413</v>
      </c>
      <c r="M10278" s="548" t="s">
        <v>13758</v>
      </c>
      <c r="N10278" s="545" t="s">
        <v>13413</v>
      </c>
      <c r="O10278" s="545" t="s">
        <v>13413</v>
      </c>
      <c r="P10278" s="549">
        <v>7876</v>
      </c>
      <c r="Q10278" s="549">
        <v>1</v>
      </c>
      <c r="R10278" s="549">
        <v>135</v>
      </c>
      <c r="S10278" s="548"/>
      <c r="T10278" s="548"/>
      <c r="U10278" s="99"/>
    </row>
    <row r="10279" spans="1:21" ht="19.5" customHeight="1">
      <c r="A10279" s="545">
        <v>105162</v>
      </c>
      <c r="B10279" s="545" t="s">
        <v>804</v>
      </c>
      <c r="C10279" s="545" t="s">
        <v>221</v>
      </c>
      <c r="D10279" s="546"/>
      <c r="E10279" s="171" t="str">
        <f t="shared" si="160"/>
        <v>1900</v>
      </c>
      <c r="F10279" s="547">
        <v>0</v>
      </c>
      <c r="G10279" s="548">
        <v>0</v>
      </c>
      <c r="H10279" s="547">
        <v>0</v>
      </c>
      <c r="I10279" s="545" t="s">
        <v>12643</v>
      </c>
      <c r="J10279" s="545"/>
      <c r="K10279" s="545" t="s">
        <v>19500</v>
      </c>
      <c r="L10279" s="545" t="s">
        <v>13413</v>
      </c>
      <c r="M10279" s="548" t="s">
        <v>13758</v>
      </c>
      <c r="N10279" s="545" t="s">
        <v>13413</v>
      </c>
      <c r="O10279" s="545" t="s">
        <v>13413</v>
      </c>
      <c r="P10279" s="549">
        <v>7877</v>
      </c>
      <c r="Q10279" s="549">
        <v>1</v>
      </c>
      <c r="R10279" s="549">
        <v>6</v>
      </c>
      <c r="S10279" s="548"/>
      <c r="T10279" s="548"/>
      <c r="U10279" s="99"/>
    </row>
    <row r="10280" spans="1:21" ht="19.5" customHeight="1">
      <c r="A10280" s="545">
        <v>105163</v>
      </c>
      <c r="B10280" s="545" t="s">
        <v>3416</v>
      </c>
      <c r="C10280" s="545" t="s">
        <v>216</v>
      </c>
      <c r="D10280" s="546"/>
      <c r="E10280" s="171" t="str">
        <f t="shared" si="160"/>
        <v>1900</v>
      </c>
      <c r="F10280" s="547">
        <v>0</v>
      </c>
      <c r="G10280" s="548">
        <v>0</v>
      </c>
      <c r="H10280" s="547">
        <v>0</v>
      </c>
      <c r="I10280" s="545" t="s">
        <v>12758</v>
      </c>
      <c r="J10280" s="545"/>
      <c r="K10280" s="545" t="s">
        <v>13413</v>
      </c>
      <c r="L10280" s="545" t="s">
        <v>13413</v>
      </c>
      <c r="M10280" s="548" t="s">
        <v>13758</v>
      </c>
      <c r="N10280" s="545" t="s">
        <v>13413</v>
      </c>
      <c r="O10280" s="545" t="s">
        <v>13413</v>
      </c>
      <c r="P10280" s="549">
        <v>7878</v>
      </c>
      <c r="Q10280" s="549">
        <v>1</v>
      </c>
      <c r="R10280" s="549">
        <v>164</v>
      </c>
      <c r="S10280" s="548"/>
      <c r="T10280" s="548"/>
      <c r="U10280" s="99"/>
    </row>
    <row r="10281" spans="1:21" ht="19.5" customHeight="1">
      <c r="A10281" s="545">
        <v>105164</v>
      </c>
      <c r="B10281" s="545" t="s">
        <v>3828</v>
      </c>
      <c r="C10281" s="545" t="s">
        <v>216</v>
      </c>
      <c r="D10281" s="546">
        <v>46052</v>
      </c>
      <c r="E10281" s="171" t="str">
        <f t="shared" si="160"/>
        <v>2026</v>
      </c>
      <c r="F10281" s="547">
        <v>50775</v>
      </c>
      <c r="G10281" s="548">
        <v>0</v>
      </c>
      <c r="H10281" s="547">
        <v>50775</v>
      </c>
      <c r="I10281" s="545" t="s">
        <v>12738</v>
      </c>
      <c r="J10281" s="545" t="s">
        <v>13307</v>
      </c>
      <c r="K10281" s="545" t="s">
        <v>13413</v>
      </c>
      <c r="L10281" s="545" t="s">
        <v>13413</v>
      </c>
      <c r="M10281" s="548" t="s">
        <v>13758</v>
      </c>
      <c r="N10281" s="545" t="s">
        <v>13413</v>
      </c>
      <c r="O10281" s="545" t="s">
        <v>13413</v>
      </c>
      <c r="P10281" s="549">
        <v>7879</v>
      </c>
      <c r="Q10281" s="549">
        <v>1</v>
      </c>
      <c r="R10281" s="549">
        <v>32</v>
      </c>
      <c r="S10281" s="548">
        <v>2228</v>
      </c>
      <c r="T10281" s="548"/>
      <c r="U10281" s="99"/>
    </row>
    <row r="10282" spans="1:21" ht="19.5" customHeight="1">
      <c r="A10282" s="545">
        <v>105165</v>
      </c>
      <c r="B10282" s="545" t="s">
        <v>3514</v>
      </c>
      <c r="C10282" s="545" t="s">
        <v>216</v>
      </c>
      <c r="D10282" s="546"/>
      <c r="E10282" s="171" t="str">
        <f t="shared" si="160"/>
        <v>1900</v>
      </c>
      <c r="F10282" s="547">
        <v>0</v>
      </c>
      <c r="G10282" s="548">
        <v>0</v>
      </c>
      <c r="H10282" s="547">
        <v>0</v>
      </c>
      <c r="I10282" s="545" t="s">
        <v>12664</v>
      </c>
      <c r="J10282" s="545"/>
      <c r="K10282" s="545" t="s">
        <v>13413</v>
      </c>
      <c r="L10282" s="545" t="s">
        <v>13413</v>
      </c>
      <c r="M10282" s="548" t="s">
        <v>13758</v>
      </c>
      <c r="N10282" s="545" t="s">
        <v>13413</v>
      </c>
      <c r="O10282" s="545" t="s">
        <v>13413</v>
      </c>
      <c r="P10282" s="549">
        <v>7880</v>
      </c>
      <c r="Q10282" s="549">
        <v>1</v>
      </c>
      <c r="R10282" s="549">
        <v>166</v>
      </c>
      <c r="S10282" s="548"/>
      <c r="T10282" s="548"/>
      <c r="U10282" s="99"/>
    </row>
    <row r="10283" spans="1:21" ht="19.5" customHeight="1">
      <c r="A10283" s="545">
        <v>105166</v>
      </c>
      <c r="B10283" s="545" t="s">
        <v>7784</v>
      </c>
      <c r="C10283" s="545" t="s">
        <v>4504</v>
      </c>
      <c r="D10283" s="546">
        <v>43612</v>
      </c>
      <c r="E10283" s="171" t="str">
        <f t="shared" si="160"/>
        <v>2019</v>
      </c>
      <c r="F10283" s="547">
        <v>52102</v>
      </c>
      <c r="G10283" s="548">
        <v>0.19</v>
      </c>
      <c r="H10283" s="547">
        <v>43783.19</v>
      </c>
      <c r="I10283" s="545" t="s">
        <v>12668</v>
      </c>
      <c r="J10283" s="545" t="s">
        <v>13296</v>
      </c>
      <c r="K10283" s="545" t="s">
        <v>19501</v>
      </c>
      <c r="L10283" s="545" t="s">
        <v>13413</v>
      </c>
      <c r="M10283" s="548" t="s">
        <v>13758</v>
      </c>
      <c r="N10283" s="545" t="s">
        <v>13413</v>
      </c>
      <c r="O10283" s="545" t="s">
        <v>13413</v>
      </c>
      <c r="P10283" s="549">
        <v>7881</v>
      </c>
      <c r="Q10283" s="549">
        <v>1</v>
      </c>
      <c r="R10283" s="549">
        <v>7</v>
      </c>
      <c r="S10283" s="548">
        <v>2218</v>
      </c>
      <c r="T10283" s="548"/>
      <c r="U10283" s="99"/>
    </row>
    <row r="10284" spans="1:21" ht="19.5" customHeight="1">
      <c r="A10284" s="545">
        <v>105167</v>
      </c>
      <c r="B10284" s="545" t="s">
        <v>1245</v>
      </c>
      <c r="C10284" s="545" t="s">
        <v>209</v>
      </c>
      <c r="D10284" s="546">
        <v>46052</v>
      </c>
      <c r="E10284" s="171" t="str">
        <f t="shared" si="160"/>
        <v>2026</v>
      </c>
      <c r="F10284" s="547">
        <v>28589</v>
      </c>
      <c r="G10284" s="548">
        <v>0.19</v>
      </c>
      <c r="H10284" s="547">
        <v>24024.37</v>
      </c>
      <c r="I10284" s="545" t="s">
        <v>12701</v>
      </c>
      <c r="J10284" s="545" t="s">
        <v>13307</v>
      </c>
      <c r="K10284" s="545" t="s">
        <v>13413</v>
      </c>
      <c r="L10284" s="545" t="s">
        <v>13413</v>
      </c>
      <c r="M10284" s="548" t="s">
        <v>13758</v>
      </c>
      <c r="N10284" s="545" t="s">
        <v>13413</v>
      </c>
      <c r="O10284" s="545" t="s">
        <v>13413</v>
      </c>
      <c r="P10284" s="549">
        <v>7882</v>
      </c>
      <c r="Q10284" s="549">
        <v>1</v>
      </c>
      <c r="R10284" s="549">
        <v>10</v>
      </c>
      <c r="S10284" s="548">
        <v>2228</v>
      </c>
      <c r="T10284" s="548"/>
      <c r="U10284" s="99"/>
    </row>
    <row r="10285" spans="1:21" ht="19.5" customHeight="1">
      <c r="A10285" s="545">
        <v>105168</v>
      </c>
      <c r="B10285" s="545" t="s">
        <v>12451</v>
      </c>
      <c r="C10285" s="545" t="s">
        <v>216</v>
      </c>
      <c r="D10285" s="546">
        <v>44591</v>
      </c>
      <c r="E10285" s="171" t="str">
        <f t="shared" si="160"/>
        <v>2022</v>
      </c>
      <c r="F10285" s="547">
        <v>3519259</v>
      </c>
      <c r="G10285" s="548">
        <v>0.19</v>
      </c>
      <c r="H10285" s="547">
        <v>2957360.5</v>
      </c>
      <c r="I10285" s="545" t="s">
        <v>12647</v>
      </c>
      <c r="J10285" s="545" t="s">
        <v>13297</v>
      </c>
      <c r="K10285" s="545" t="s">
        <v>19502</v>
      </c>
      <c r="L10285" s="545" t="s">
        <v>13413</v>
      </c>
      <c r="M10285" s="548" t="s">
        <v>13758</v>
      </c>
      <c r="N10285" s="545" t="s">
        <v>13413</v>
      </c>
      <c r="O10285" s="545" t="s">
        <v>13413</v>
      </c>
      <c r="P10285" s="549">
        <v>7883</v>
      </c>
      <c r="Q10285" s="549">
        <v>1</v>
      </c>
      <c r="R10285" s="549">
        <v>26</v>
      </c>
      <c r="S10285" s="548">
        <v>2257</v>
      </c>
      <c r="T10285" s="548"/>
      <c r="U10285" s="99"/>
    </row>
    <row r="10286" spans="1:21" ht="19.5" customHeight="1">
      <c r="A10286" s="545">
        <v>105169</v>
      </c>
      <c r="B10286" s="545" t="s">
        <v>9772</v>
      </c>
      <c r="C10286" s="545" t="s">
        <v>216</v>
      </c>
      <c r="D10286" s="546"/>
      <c r="E10286" s="171" t="str">
        <f t="shared" si="160"/>
        <v>1900</v>
      </c>
      <c r="F10286" s="547">
        <v>0</v>
      </c>
      <c r="G10286" s="548">
        <v>0</v>
      </c>
      <c r="H10286" s="547">
        <v>0</v>
      </c>
      <c r="I10286" s="545" t="s">
        <v>12647</v>
      </c>
      <c r="J10286" s="545"/>
      <c r="K10286" s="545" t="s">
        <v>13413</v>
      </c>
      <c r="L10286" s="545" t="s">
        <v>13413</v>
      </c>
      <c r="M10286" s="548" t="s">
        <v>13758</v>
      </c>
      <c r="N10286" s="545" t="s">
        <v>13413</v>
      </c>
      <c r="O10286" s="545" t="s">
        <v>13413</v>
      </c>
      <c r="P10286" s="549">
        <v>7884</v>
      </c>
      <c r="Q10286" s="549">
        <v>1</v>
      </c>
      <c r="R10286" s="549">
        <v>26</v>
      </c>
      <c r="S10286" s="548"/>
      <c r="T10286" s="548"/>
      <c r="U10286" s="99"/>
    </row>
    <row r="10287" spans="1:21" ht="19.5" customHeight="1">
      <c r="A10287" s="545">
        <v>105170</v>
      </c>
      <c r="B10287" s="545" t="s">
        <v>9771</v>
      </c>
      <c r="C10287" s="545" t="s">
        <v>216</v>
      </c>
      <c r="D10287" s="546"/>
      <c r="E10287" s="171" t="str">
        <f t="shared" si="160"/>
        <v>1900</v>
      </c>
      <c r="F10287" s="547">
        <v>0</v>
      </c>
      <c r="G10287" s="548">
        <v>0</v>
      </c>
      <c r="H10287" s="547">
        <v>0</v>
      </c>
      <c r="I10287" s="545" t="s">
        <v>12647</v>
      </c>
      <c r="J10287" s="545"/>
      <c r="K10287" s="545" t="s">
        <v>19503</v>
      </c>
      <c r="L10287" s="545" t="s">
        <v>13413</v>
      </c>
      <c r="M10287" s="548" t="s">
        <v>13758</v>
      </c>
      <c r="N10287" s="545" t="s">
        <v>13413</v>
      </c>
      <c r="O10287" s="545" t="s">
        <v>13413</v>
      </c>
      <c r="P10287" s="549">
        <v>7885</v>
      </c>
      <c r="Q10287" s="549">
        <v>1</v>
      </c>
      <c r="R10287" s="549">
        <v>26</v>
      </c>
      <c r="S10287" s="548"/>
      <c r="T10287" s="548"/>
      <c r="U10287" s="99"/>
    </row>
    <row r="10288" spans="1:21" ht="19.5" customHeight="1">
      <c r="A10288" s="545">
        <v>105171</v>
      </c>
      <c r="B10288" s="545" t="s">
        <v>9770</v>
      </c>
      <c r="C10288" s="545" t="s">
        <v>216</v>
      </c>
      <c r="D10288" s="546">
        <v>46077</v>
      </c>
      <c r="E10288" s="171" t="str">
        <f t="shared" si="160"/>
        <v>2026</v>
      </c>
      <c r="F10288" s="547">
        <v>2135908</v>
      </c>
      <c r="G10288" s="548">
        <v>0.19</v>
      </c>
      <c r="H10288" s="547">
        <v>1794880.67</v>
      </c>
      <c r="I10288" s="545" t="s">
        <v>12647</v>
      </c>
      <c r="J10288" s="545" t="s">
        <v>13298</v>
      </c>
      <c r="K10288" s="545" t="s">
        <v>19504</v>
      </c>
      <c r="L10288" s="545" t="s">
        <v>13413</v>
      </c>
      <c r="M10288" s="548" t="s">
        <v>13758</v>
      </c>
      <c r="N10288" s="545" t="s">
        <v>13413</v>
      </c>
      <c r="O10288" s="545" t="s">
        <v>13413</v>
      </c>
      <c r="P10288" s="549">
        <v>7886</v>
      </c>
      <c r="Q10288" s="549">
        <v>1</v>
      </c>
      <c r="R10288" s="549">
        <v>26</v>
      </c>
      <c r="S10288" s="548">
        <v>1012</v>
      </c>
      <c r="T10288" s="548"/>
      <c r="U10288" s="99"/>
    </row>
    <row r="10289" spans="1:21" ht="19.5" customHeight="1">
      <c r="A10289" s="545">
        <v>105172</v>
      </c>
      <c r="B10289" s="545" t="s">
        <v>9769</v>
      </c>
      <c r="C10289" s="545" t="s">
        <v>216</v>
      </c>
      <c r="D10289" s="546"/>
      <c r="E10289" s="171" t="str">
        <f t="shared" si="160"/>
        <v>1900</v>
      </c>
      <c r="F10289" s="547">
        <v>0</v>
      </c>
      <c r="G10289" s="548">
        <v>0</v>
      </c>
      <c r="H10289" s="547">
        <v>0</v>
      </c>
      <c r="I10289" s="545" t="s">
        <v>12647</v>
      </c>
      <c r="J10289" s="545"/>
      <c r="K10289" s="545" t="s">
        <v>13413</v>
      </c>
      <c r="L10289" s="545" t="s">
        <v>13413</v>
      </c>
      <c r="M10289" s="548" t="s">
        <v>13758</v>
      </c>
      <c r="N10289" s="545" t="s">
        <v>13413</v>
      </c>
      <c r="O10289" s="545" t="s">
        <v>13413</v>
      </c>
      <c r="P10289" s="549">
        <v>7887</v>
      </c>
      <c r="Q10289" s="549">
        <v>1</v>
      </c>
      <c r="R10289" s="549">
        <v>26</v>
      </c>
      <c r="S10289" s="548"/>
      <c r="T10289" s="548"/>
      <c r="U10289" s="99"/>
    </row>
    <row r="10290" spans="1:21" ht="19.5" customHeight="1">
      <c r="A10290" s="545">
        <v>105173</v>
      </c>
      <c r="B10290" s="545" t="s">
        <v>9768</v>
      </c>
      <c r="C10290" s="545" t="s">
        <v>216</v>
      </c>
      <c r="D10290" s="546"/>
      <c r="E10290" s="171" t="str">
        <f t="shared" si="160"/>
        <v>1900</v>
      </c>
      <c r="F10290" s="547">
        <v>0</v>
      </c>
      <c r="G10290" s="548">
        <v>0</v>
      </c>
      <c r="H10290" s="547">
        <v>0</v>
      </c>
      <c r="I10290" s="545" t="s">
        <v>12647</v>
      </c>
      <c r="J10290" s="545"/>
      <c r="K10290" s="545" t="s">
        <v>13413</v>
      </c>
      <c r="L10290" s="545" t="s">
        <v>13413</v>
      </c>
      <c r="M10290" s="548" t="s">
        <v>13758</v>
      </c>
      <c r="N10290" s="545" t="s">
        <v>13413</v>
      </c>
      <c r="O10290" s="545" t="s">
        <v>13413</v>
      </c>
      <c r="P10290" s="549">
        <v>7888</v>
      </c>
      <c r="Q10290" s="549">
        <v>1</v>
      </c>
      <c r="R10290" s="549">
        <v>26</v>
      </c>
      <c r="S10290" s="548"/>
      <c r="T10290" s="548"/>
      <c r="U10290" s="99"/>
    </row>
    <row r="10291" spans="1:21" ht="19.5" customHeight="1">
      <c r="A10291" s="545">
        <v>105174</v>
      </c>
      <c r="B10291" s="545" t="s">
        <v>9767</v>
      </c>
      <c r="C10291" s="545" t="s">
        <v>216</v>
      </c>
      <c r="D10291" s="546">
        <v>46077</v>
      </c>
      <c r="E10291" s="171" t="str">
        <f t="shared" si="160"/>
        <v>2026</v>
      </c>
      <c r="F10291" s="547">
        <v>4869480</v>
      </c>
      <c r="G10291" s="548">
        <v>0.19</v>
      </c>
      <c r="H10291" s="547">
        <v>4092000</v>
      </c>
      <c r="I10291" s="545" t="s">
        <v>12647</v>
      </c>
      <c r="J10291" s="545" t="s">
        <v>13296</v>
      </c>
      <c r="K10291" s="545" t="s">
        <v>19505</v>
      </c>
      <c r="L10291" s="545" t="s">
        <v>13413</v>
      </c>
      <c r="M10291" s="548" t="s">
        <v>13758</v>
      </c>
      <c r="N10291" s="545" t="s">
        <v>13413</v>
      </c>
      <c r="O10291" s="545" t="s">
        <v>13413</v>
      </c>
      <c r="P10291" s="549">
        <v>7889</v>
      </c>
      <c r="Q10291" s="549">
        <v>1</v>
      </c>
      <c r="R10291" s="549">
        <v>26</v>
      </c>
      <c r="S10291" s="548">
        <v>2218</v>
      </c>
      <c r="T10291" s="548"/>
      <c r="U10291" s="99"/>
    </row>
    <row r="10292" spans="1:21" ht="19.5" customHeight="1">
      <c r="A10292" s="545">
        <v>105175</v>
      </c>
      <c r="B10292" s="545" t="s">
        <v>9766</v>
      </c>
      <c r="C10292" s="545" t="s">
        <v>206</v>
      </c>
      <c r="D10292" s="546"/>
      <c r="E10292" s="171" t="str">
        <f t="shared" si="160"/>
        <v>1900</v>
      </c>
      <c r="F10292" s="547">
        <v>0</v>
      </c>
      <c r="G10292" s="548">
        <v>0</v>
      </c>
      <c r="H10292" s="547">
        <v>0</v>
      </c>
      <c r="I10292" s="545" t="s">
        <v>12644</v>
      </c>
      <c r="J10292" s="545"/>
      <c r="K10292" s="545" t="s">
        <v>13413</v>
      </c>
      <c r="L10292" s="545" t="s">
        <v>13413</v>
      </c>
      <c r="M10292" s="548" t="s">
        <v>13758</v>
      </c>
      <c r="N10292" s="545" t="s">
        <v>13413</v>
      </c>
      <c r="O10292" s="545" t="s">
        <v>13413</v>
      </c>
      <c r="P10292" s="549">
        <v>7890</v>
      </c>
      <c r="Q10292" s="549">
        <v>1</v>
      </c>
      <c r="R10292" s="549">
        <v>62</v>
      </c>
      <c r="S10292" s="548"/>
      <c r="T10292" s="548"/>
      <c r="U10292" s="99"/>
    </row>
    <row r="10293" spans="1:21" ht="19.5" customHeight="1">
      <c r="A10293" s="545">
        <v>105176</v>
      </c>
      <c r="B10293" s="545" t="s">
        <v>1324</v>
      </c>
      <c r="C10293" s="545" t="s">
        <v>206</v>
      </c>
      <c r="D10293" s="546"/>
      <c r="E10293" s="171" t="str">
        <f t="shared" si="160"/>
        <v>1900</v>
      </c>
      <c r="F10293" s="547">
        <v>0</v>
      </c>
      <c r="G10293" s="548">
        <v>0</v>
      </c>
      <c r="H10293" s="547">
        <v>0</v>
      </c>
      <c r="I10293" s="545" t="s">
        <v>12701</v>
      </c>
      <c r="J10293" s="545"/>
      <c r="K10293" s="545" t="s">
        <v>13413</v>
      </c>
      <c r="L10293" s="545" t="s">
        <v>13413</v>
      </c>
      <c r="M10293" s="548" t="s">
        <v>13758</v>
      </c>
      <c r="N10293" s="545" t="s">
        <v>13413</v>
      </c>
      <c r="O10293" s="545" t="s">
        <v>13413</v>
      </c>
      <c r="P10293" s="549">
        <v>7891</v>
      </c>
      <c r="Q10293" s="549">
        <v>1</v>
      </c>
      <c r="R10293" s="549">
        <v>10</v>
      </c>
      <c r="S10293" s="548"/>
      <c r="T10293" s="548"/>
      <c r="U10293" s="99"/>
    </row>
    <row r="10294" spans="1:21" ht="19.5" customHeight="1">
      <c r="A10294" s="545">
        <v>105177</v>
      </c>
      <c r="B10294" s="545" t="s">
        <v>9765</v>
      </c>
      <c r="C10294" s="545" t="s">
        <v>206</v>
      </c>
      <c r="D10294" s="546"/>
      <c r="E10294" s="171" t="str">
        <f t="shared" si="160"/>
        <v>1900</v>
      </c>
      <c r="F10294" s="547">
        <v>0</v>
      </c>
      <c r="G10294" s="548">
        <v>0</v>
      </c>
      <c r="H10294" s="547">
        <v>0</v>
      </c>
      <c r="I10294" s="545" t="s">
        <v>12644</v>
      </c>
      <c r="J10294" s="545"/>
      <c r="K10294" s="545" t="s">
        <v>13413</v>
      </c>
      <c r="L10294" s="545" t="s">
        <v>13413</v>
      </c>
      <c r="M10294" s="548" t="s">
        <v>13758</v>
      </c>
      <c r="N10294" s="545" t="s">
        <v>13413</v>
      </c>
      <c r="O10294" s="545" t="s">
        <v>13413</v>
      </c>
      <c r="P10294" s="549">
        <v>7892</v>
      </c>
      <c r="Q10294" s="549">
        <v>1</v>
      </c>
      <c r="R10294" s="549">
        <v>62</v>
      </c>
      <c r="S10294" s="548"/>
      <c r="T10294" s="548"/>
      <c r="U10294" s="99"/>
    </row>
    <row r="10295" spans="1:21" ht="19.5" customHeight="1">
      <c r="A10295" s="545">
        <v>105178</v>
      </c>
      <c r="B10295" s="545" t="s">
        <v>2943</v>
      </c>
      <c r="C10295" s="545" t="s">
        <v>786</v>
      </c>
      <c r="D10295" s="546"/>
      <c r="E10295" s="171" t="str">
        <f t="shared" si="160"/>
        <v>1900</v>
      </c>
      <c r="F10295" s="547">
        <v>0</v>
      </c>
      <c r="G10295" s="548">
        <v>0</v>
      </c>
      <c r="H10295" s="547">
        <v>0</v>
      </c>
      <c r="I10295" s="545" t="s">
        <v>12731</v>
      </c>
      <c r="J10295" s="545"/>
      <c r="K10295" s="545" t="s">
        <v>13413</v>
      </c>
      <c r="L10295" s="545" t="s">
        <v>13413</v>
      </c>
      <c r="M10295" s="548" t="s">
        <v>13758</v>
      </c>
      <c r="N10295" s="545" t="s">
        <v>13413</v>
      </c>
      <c r="O10295" s="545" t="s">
        <v>13413</v>
      </c>
      <c r="P10295" s="549">
        <v>7893</v>
      </c>
      <c r="Q10295" s="549">
        <v>1</v>
      </c>
      <c r="R10295" s="549">
        <v>151</v>
      </c>
      <c r="S10295" s="548"/>
      <c r="T10295" s="548"/>
      <c r="U10295" s="99"/>
    </row>
    <row r="10296" spans="1:21" ht="19.5" customHeight="1">
      <c r="A10296" s="545">
        <v>105179</v>
      </c>
      <c r="B10296" s="545" t="s">
        <v>2942</v>
      </c>
      <c r="C10296" s="545" t="s">
        <v>786</v>
      </c>
      <c r="D10296" s="546"/>
      <c r="E10296" s="171" t="str">
        <f t="shared" si="160"/>
        <v>1900</v>
      </c>
      <c r="F10296" s="547">
        <v>0</v>
      </c>
      <c r="G10296" s="548">
        <v>0</v>
      </c>
      <c r="H10296" s="547">
        <v>0</v>
      </c>
      <c r="I10296" s="545" t="s">
        <v>12731</v>
      </c>
      <c r="J10296" s="545"/>
      <c r="K10296" s="545" t="s">
        <v>13413</v>
      </c>
      <c r="L10296" s="545" t="s">
        <v>13413</v>
      </c>
      <c r="M10296" s="548" t="s">
        <v>13758</v>
      </c>
      <c r="N10296" s="545" t="s">
        <v>13413</v>
      </c>
      <c r="O10296" s="545" t="s">
        <v>13413</v>
      </c>
      <c r="P10296" s="549">
        <v>7894</v>
      </c>
      <c r="Q10296" s="549">
        <v>1</v>
      </c>
      <c r="R10296" s="549">
        <v>151</v>
      </c>
      <c r="S10296" s="548"/>
      <c r="T10296" s="548"/>
      <c r="U10296" s="99"/>
    </row>
    <row r="10297" spans="1:21" ht="19.5" customHeight="1">
      <c r="A10297" s="545">
        <v>105180</v>
      </c>
      <c r="B10297" s="545" t="s">
        <v>6949</v>
      </c>
      <c r="C10297" s="545" t="s">
        <v>216</v>
      </c>
      <c r="D10297" s="546">
        <v>45708</v>
      </c>
      <c r="E10297" s="171" t="str">
        <f t="shared" si="160"/>
        <v>2025</v>
      </c>
      <c r="F10297" s="547">
        <v>353066.46</v>
      </c>
      <c r="G10297" s="548">
        <v>0</v>
      </c>
      <c r="H10297" s="547">
        <v>353066.46</v>
      </c>
      <c r="I10297" s="545" t="s">
        <v>12642</v>
      </c>
      <c r="J10297" s="545" t="s">
        <v>13307</v>
      </c>
      <c r="K10297" s="545" t="s">
        <v>19506</v>
      </c>
      <c r="L10297" s="545" t="s">
        <v>13413</v>
      </c>
      <c r="M10297" s="548" t="s">
        <v>13758</v>
      </c>
      <c r="N10297" s="545" t="s">
        <v>13413</v>
      </c>
      <c r="O10297" s="545" t="s">
        <v>13413</v>
      </c>
      <c r="P10297" s="549">
        <v>7895</v>
      </c>
      <c r="Q10297" s="549">
        <v>1</v>
      </c>
      <c r="R10297" s="549">
        <v>135</v>
      </c>
      <c r="S10297" s="548">
        <v>2228</v>
      </c>
      <c r="T10297" s="548"/>
      <c r="U10297" s="99"/>
    </row>
    <row r="10298" spans="1:21" ht="19.5" customHeight="1">
      <c r="A10298" s="545">
        <v>105181</v>
      </c>
      <c r="B10298" s="545" t="s">
        <v>6948</v>
      </c>
      <c r="C10298" s="545" t="s">
        <v>216</v>
      </c>
      <c r="D10298" s="546">
        <v>43843</v>
      </c>
      <c r="E10298" s="171" t="str">
        <f t="shared" si="160"/>
        <v>2020</v>
      </c>
      <c r="F10298" s="547">
        <v>288853</v>
      </c>
      <c r="G10298" s="548">
        <v>0.19</v>
      </c>
      <c r="H10298" s="547">
        <v>242733.61</v>
      </c>
      <c r="I10298" s="545" t="s">
        <v>12642</v>
      </c>
      <c r="J10298" s="545" t="s">
        <v>13297</v>
      </c>
      <c r="K10298" s="545" t="s">
        <v>19507</v>
      </c>
      <c r="L10298" s="545" t="s">
        <v>13413</v>
      </c>
      <c r="M10298" s="548" t="s">
        <v>13758</v>
      </c>
      <c r="N10298" s="545" t="s">
        <v>13413</v>
      </c>
      <c r="O10298" s="545" t="s">
        <v>13413</v>
      </c>
      <c r="P10298" s="549">
        <v>7896</v>
      </c>
      <c r="Q10298" s="549">
        <v>1</v>
      </c>
      <c r="R10298" s="549">
        <v>135</v>
      </c>
      <c r="S10298" s="548">
        <v>2257</v>
      </c>
      <c r="T10298" s="548"/>
      <c r="U10298" s="99"/>
    </row>
    <row r="10299" spans="1:21" ht="19.5" customHeight="1">
      <c r="A10299" s="545">
        <v>105182</v>
      </c>
      <c r="B10299" s="545" t="s">
        <v>9764</v>
      </c>
      <c r="C10299" s="545" t="s">
        <v>786</v>
      </c>
      <c r="D10299" s="546"/>
      <c r="E10299" s="171" t="str">
        <f t="shared" si="160"/>
        <v>1900</v>
      </c>
      <c r="F10299" s="547">
        <v>0</v>
      </c>
      <c r="G10299" s="548">
        <v>0</v>
      </c>
      <c r="H10299" s="547">
        <v>0</v>
      </c>
      <c r="I10299" s="545" t="s">
        <v>12683</v>
      </c>
      <c r="J10299" s="545"/>
      <c r="K10299" s="545" t="s">
        <v>13413</v>
      </c>
      <c r="L10299" s="545" t="s">
        <v>13413</v>
      </c>
      <c r="M10299" s="548" t="s">
        <v>13758</v>
      </c>
      <c r="N10299" s="545" t="s">
        <v>13413</v>
      </c>
      <c r="O10299" s="545" t="s">
        <v>13413</v>
      </c>
      <c r="P10299" s="549">
        <v>7897</v>
      </c>
      <c r="Q10299" s="549">
        <v>1</v>
      </c>
      <c r="R10299" s="549">
        <v>18</v>
      </c>
      <c r="S10299" s="548"/>
      <c r="T10299" s="548"/>
      <c r="U10299" s="99"/>
    </row>
    <row r="10300" spans="1:21" ht="19.5" customHeight="1">
      <c r="A10300" s="545">
        <v>105183</v>
      </c>
      <c r="B10300" s="545" t="s">
        <v>6947</v>
      </c>
      <c r="C10300" s="545" t="s">
        <v>216</v>
      </c>
      <c r="D10300" s="546">
        <v>43843</v>
      </c>
      <c r="E10300" s="171" t="str">
        <f t="shared" si="160"/>
        <v>2020</v>
      </c>
      <c r="F10300" s="547">
        <v>38313</v>
      </c>
      <c r="G10300" s="548">
        <v>0.19</v>
      </c>
      <c r="H10300" s="547">
        <v>32195.8</v>
      </c>
      <c r="I10300" s="545" t="s">
        <v>12642</v>
      </c>
      <c r="J10300" s="545" t="s">
        <v>13297</v>
      </c>
      <c r="K10300" s="545" t="s">
        <v>19508</v>
      </c>
      <c r="L10300" s="545" t="s">
        <v>13413</v>
      </c>
      <c r="M10300" s="548" t="s">
        <v>13758</v>
      </c>
      <c r="N10300" s="545" t="s">
        <v>13413</v>
      </c>
      <c r="O10300" s="545" t="s">
        <v>13413</v>
      </c>
      <c r="P10300" s="549">
        <v>7898</v>
      </c>
      <c r="Q10300" s="549">
        <v>1</v>
      </c>
      <c r="R10300" s="549">
        <v>135</v>
      </c>
      <c r="S10300" s="548">
        <v>2257</v>
      </c>
      <c r="T10300" s="548"/>
      <c r="U10300" s="99"/>
    </row>
    <row r="10301" spans="1:21" ht="19.5" customHeight="1">
      <c r="A10301" s="545">
        <v>105184</v>
      </c>
      <c r="B10301" s="545" t="s">
        <v>3781</v>
      </c>
      <c r="C10301" s="545" t="s">
        <v>206</v>
      </c>
      <c r="D10301" s="546"/>
      <c r="E10301" s="171" t="str">
        <f t="shared" si="160"/>
        <v>1900</v>
      </c>
      <c r="F10301" s="547">
        <v>0</v>
      </c>
      <c r="G10301" s="548">
        <v>0</v>
      </c>
      <c r="H10301" s="547">
        <v>0</v>
      </c>
      <c r="I10301" s="545" t="s">
        <v>12969</v>
      </c>
      <c r="J10301" s="545"/>
      <c r="K10301" s="545" t="s">
        <v>19509</v>
      </c>
      <c r="L10301" s="545" t="s">
        <v>13413</v>
      </c>
      <c r="M10301" s="548" t="s">
        <v>13758</v>
      </c>
      <c r="N10301" s="545" t="s">
        <v>13413</v>
      </c>
      <c r="O10301" s="545" t="s">
        <v>13413</v>
      </c>
      <c r="P10301" s="549">
        <v>7899</v>
      </c>
      <c r="Q10301" s="549">
        <v>1</v>
      </c>
      <c r="R10301" s="549">
        <v>30</v>
      </c>
      <c r="S10301" s="548"/>
      <c r="T10301" s="548"/>
      <c r="U10301" s="99"/>
    </row>
    <row r="10302" spans="1:21" ht="19.5" customHeight="1">
      <c r="A10302" s="545">
        <v>105186</v>
      </c>
      <c r="B10302" s="545" t="s">
        <v>3782</v>
      </c>
      <c r="C10302" s="545" t="s">
        <v>206</v>
      </c>
      <c r="D10302" s="546">
        <v>46052</v>
      </c>
      <c r="E10302" s="171" t="str">
        <f t="shared" si="160"/>
        <v>2026</v>
      </c>
      <c r="F10302" s="547">
        <v>8745</v>
      </c>
      <c r="G10302" s="548">
        <v>0.19</v>
      </c>
      <c r="H10302" s="547">
        <v>7348.74</v>
      </c>
      <c r="I10302" s="545" t="s">
        <v>12969</v>
      </c>
      <c r="J10302" s="545" t="s">
        <v>13307</v>
      </c>
      <c r="K10302" s="545" t="s">
        <v>19510</v>
      </c>
      <c r="L10302" s="545" t="s">
        <v>13413</v>
      </c>
      <c r="M10302" s="548" t="s">
        <v>13758</v>
      </c>
      <c r="N10302" s="545" t="s">
        <v>13413</v>
      </c>
      <c r="O10302" s="545" t="s">
        <v>13413</v>
      </c>
      <c r="P10302" s="549">
        <v>7901</v>
      </c>
      <c r="Q10302" s="549">
        <v>1</v>
      </c>
      <c r="R10302" s="549">
        <v>30</v>
      </c>
      <c r="S10302" s="548">
        <v>2228</v>
      </c>
      <c r="T10302" s="548"/>
      <c r="U10302" s="99"/>
    </row>
    <row r="10303" spans="1:21" ht="19.5" customHeight="1">
      <c r="A10303" s="545">
        <v>105187</v>
      </c>
      <c r="B10303" s="545" t="s">
        <v>3796</v>
      </c>
      <c r="C10303" s="545" t="s">
        <v>216</v>
      </c>
      <c r="D10303" s="546">
        <v>44837</v>
      </c>
      <c r="E10303" s="171" t="str">
        <f t="shared" si="160"/>
        <v>2022</v>
      </c>
      <c r="F10303" s="547">
        <v>4309.01</v>
      </c>
      <c r="G10303" s="548">
        <v>0.19</v>
      </c>
      <c r="H10303" s="547">
        <v>3621.02</v>
      </c>
      <c r="I10303" s="545" t="s">
        <v>12766</v>
      </c>
      <c r="J10303" s="545" t="s">
        <v>13305</v>
      </c>
      <c r="K10303" s="545" t="s">
        <v>19511</v>
      </c>
      <c r="L10303" s="545" t="s">
        <v>13413</v>
      </c>
      <c r="M10303" s="548" t="s">
        <v>13758</v>
      </c>
      <c r="N10303" s="545" t="s">
        <v>13413</v>
      </c>
      <c r="O10303" s="545" t="s">
        <v>13413</v>
      </c>
      <c r="P10303" s="549">
        <v>7902</v>
      </c>
      <c r="Q10303" s="549">
        <v>1</v>
      </c>
      <c r="R10303" s="549">
        <v>172</v>
      </c>
      <c r="S10303" s="548">
        <v>2217</v>
      </c>
      <c r="T10303" s="548"/>
      <c r="U10303" s="99"/>
    </row>
    <row r="10304" spans="1:21" ht="19.5" customHeight="1">
      <c r="A10304" s="545">
        <v>105188</v>
      </c>
      <c r="B10304" s="545" t="s">
        <v>9763</v>
      </c>
      <c r="C10304" s="545" t="s">
        <v>216</v>
      </c>
      <c r="D10304" s="546"/>
      <c r="E10304" s="171" t="str">
        <f t="shared" si="160"/>
        <v>1900</v>
      </c>
      <c r="F10304" s="547">
        <v>0</v>
      </c>
      <c r="G10304" s="548">
        <v>0</v>
      </c>
      <c r="H10304" s="547">
        <v>0</v>
      </c>
      <c r="I10304" s="545" t="s">
        <v>12766</v>
      </c>
      <c r="J10304" s="545"/>
      <c r="K10304" s="545" t="s">
        <v>19512</v>
      </c>
      <c r="L10304" s="545" t="s">
        <v>13413</v>
      </c>
      <c r="M10304" s="548" t="s">
        <v>13758</v>
      </c>
      <c r="N10304" s="545" t="s">
        <v>13413</v>
      </c>
      <c r="O10304" s="545" t="s">
        <v>13413</v>
      </c>
      <c r="P10304" s="549">
        <v>7903</v>
      </c>
      <c r="Q10304" s="549">
        <v>1</v>
      </c>
      <c r="R10304" s="549">
        <v>172</v>
      </c>
      <c r="S10304" s="548"/>
      <c r="T10304" s="548"/>
      <c r="U10304" s="99"/>
    </row>
    <row r="10305" spans="1:21" ht="19.5" customHeight="1">
      <c r="A10305" s="545">
        <v>105189</v>
      </c>
      <c r="B10305" s="545" t="s">
        <v>9762</v>
      </c>
      <c r="C10305" s="545" t="s">
        <v>216</v>
      </c>
      <c r="D10305" s="546"/>
      <c r="E10305" s="171" t="str">
        <f t="shared" si="160"/>
        <v>1900</v>
      </c>
      <c r="F10305" s="547">
        <v>0</v>
      </c>
      <c r="G10305" s="548">
        <v>0</v>
      </c>
      <c r="H10305" s="547">
        <v>0</v>
      </c>
      <c r="I10305" s="545" t="s">
        <v>12766</v>
      </c>
      <c r="J10305" s="545"/>
      <c r="K10305" s="545" t="s">
        <v>19513</v>
      </c>
      <c r="L10305" s="545" t="s">
        <v>13413</v>
      </c>
      <c r="M10305" s="548" t="s">
        <v>13758</v>
      </c>
      <c r="N10305" s="545" t="s">
        <v>13413</v>
      </c>
      <c r="O10305" s="545" t="s">
        <v>13413</v>
      </c>
      <c r="P10305" s="549">
        <v>7904</v>
      </c>
      <c r="Q10305" s="549">
        <v>1</v>
      </c>
      <c r="R10305" s="549">
        <v>172</v>
      </c>
      <c r="S10305" s="548"/>
      <c r="T10305" s="548"/>
      <c r="U10305" s="99"/>
    </row>
    <row r="10306" spans="1:21" ht="19.5" customHeight="1">
      <c r="A10306" s="545">
        <v>105190</v>
      </c>
      <c r="B10306" s="545" t="s">
        <v>9761</v>
      </c>
      <c r="C10306" s="545" t="s">
        <v>216</v>
      </c>
      <c r="D10306" s="546">
        <v>44589</v>
      </c>
      <c r="E10306" s="171" t="str">
        <f t="shared" si="160"/>
        <v>2022</v>
      </c>
      <c r="F10306" s="547">
        <v>6451</v>
      </c>
      <c r="G10306" s="548">
        <v>0</v>
      </c>
      <c r="H10306" s="547">
        <v>6451</v>
      </c>
      <c r="I10306" s="545" t="s">
        <v>12766</v>
      </c>
      <c r="J10306" s="545" t="s">
        <v>13297</v>
      </c>
      <c r="K10306" s="545" t="s">
        <v>19514</v>
      </c>
      <c r="L10306" s="545" t="s">
        <v>13413</v>
      </c>
      <c r="M10306" s="548" t="s">
        <v>13758</v>
      </c>
      <c r="N10306" s="545" t="s">
        <v>13413</v>
      </c>
      <c r="O10306" s="545" t="s">
        <v>13413</v>
      </c>
      <c r="P10306" s="549">
        <v>7905</v>
      </c>
      <c r="Q10306" s="549">
        <v>1</v>
      </c>
      <c r="R10306" s="549">
        <v>172</v>
      </c>
      <c r="S10306" s="548">
        <v>2257</v>
      </c>
      <c r="T10306" s="548"/>
      <c r="U10306" s="99"/>
    </row>
    <row r="10307" spans="1:21" ht="19.5" customHeight="1">
      <c r="A10307" s="545">
        <v>105191</v>
      </c>
      <c r="B10307" s="545" t="s">
        <v>7598</v>
      </c>
      <c r="C10307" s="545" t="s">
        <v>209</v>
      </c>
      <c r="D10307" s="546">
        <v>46052</v>
      </c>
      <c r="E10307" s="171" t="str">
        <f t="shared" si="160"/>
        <v>2026</v>
      </c>
      <c r="F10307" s="547">
        <v>256552</v>
      </c>
      <c r="G10307" s="548">
        <v>0.19</v>
      </c>
      <c r="H10307" s="547">
        <v>215589.92</v>
      </c>
      <c r="I10307" s="545" t="s">
        <v>12659</v>
      </c>
      <c r="J10307" s="545" t="s">
        <v>13307</v>
      </c>
      <c r="K10307" s="545" t="s">
        <v>13413</v>
      </c>
      <c r="L10307" s="545" t="s">
        <v>13413</v>
      </c>
      <c r="M10307" s="548" t="s">
        <v>13758</v>
      </c>
      <c r="N10307" s="545" t="s">
        <v>13413</v>
      </c>
      <c r="O10307" s="545" t="s">
        <v>13413</v>
      </c>
      <c r="P10307" s="549">
        <v>7906</v>
      </c>
      <c r="Q10307" s="549">
        <v>1</v>
      </c>
      <c r="R10307" s="549">
        <v>116</v>
      </c>
      <c r="S10307" s="548">
        <v>2228</v>
      </c>
      <c r="T10307" s="548"/>
      <c r="U10307" s="99"/>
    </row>
    <row r="10308" spans="1:21" ht="19.5" customHeight="1">
      <c r="A10308" s="545">
        <v>105192</v>
      </c>
      <c r="B10308" s="545" t="s">
        <v>2834</v>
      </c>
      <c r="C10308" s="545" t="s">
        <v>209</v>
      </c>
      <c r="D10308" s="546">
        <v>45491</v>
      </c>
      <c r="E10308" s="171" t="str">
        <f t="shared" ref="E10308:E10371" si="161">TEXT(D10308,"YYYY")</f>
        <v>2024</v>
      </c>
      <c r="F10308" s="547">
        <v>18033</v>
      </c>
      <c r="G10308" s="548">
        <v>0.19</v>
      </c>
      <c r="H10308" s="547">
        <v>15153.78</v>
      </c>
      <c r="I10308" s="545" t="s">
        <v>12725</v>
      </c>
      <c r="J10308" s="545" t="s">
        <v>13307</v>
      </c>
      <c r="K10308" s="545" t="s">
        <v>13413</v>
      </c>
      <c r="L10308" s="545" t="s">
        <v>13413</v>
      </c>
      <c r="M10308" s="548" t="s">
        <v>13843</v>
      </c>
      <c r="N10308" s="545" t="s">
        <v>13413</v>
      </c>
      <c r="O10308" s="545" t="s">
        <v>13413</v>
      </c>
      <c r="P10308" s="549">
        <v>7907</v>
      </c>
      <c r="Q10308" s="549">
        <v>5</v>
      </c>
      <c r="R10308" s="549">
        <v>147</v>
      </c>
      <c r="S10308" s="548">
        <v>2228</v>
      </c>
      <c r="T10308" s="548"/>
      <c r="U10308" s="99"/>
    </row>
    <row r="10309" spans="1:21" ht="19.5" customHeight="1">
      <c r="A10309" s="545">
        <v>105193</v>
      </c>
      <c r="B10309" s="545" t="s">
        <v>2067</v>
      </c>
      <c r="C10309" s="545" t="s">
        <v>216</v>
      </c>
      <c r="D10309" s="546"/>
      <c r="E10309" s="171" t="str">
        <f t="shared" si="161"/>
        <v>1900</v>
      </c>
      <c r="F10309" s="547">
        <v>0</v>
      </c>
      <c r="G10309" s="548">
        <v>0</v>
      </c>
      <c r="H10309" s="547">
        <v>0</v>
      </c>
      <c r="I10309" s="545" t="s">
        <v>12637</v>
      </c>
      <c r="J10309" s="545"/>
      <c r="K10309" s="545" t="s">
        <v>13413</v>
      </c>
      <c r="L10309" s="545" t="s">
        <v>13413</v>
      </c>
      <c r="M10309" s="548" t="s">
        <v>13758</v>
      </c>
      <c r="N10309" s="545" t="s">
        <v>13413</v>
      </c>
      <c r="O10309" s="545" t="s">
        <v>13413</v>
      </c>
      <c r="P10309" s="549">
        <v>7908</v>
      </c>
      <c r="Q10309" s="549">
        <v>1</v>
      </c>
      <c r="R10309" s="549">
        <v>13</v>
      </c>
      <c r="S10309" s="548"/>
      <c r="T10309" s="548"/>
      <c r="U10309" s="99"/>
    </row>
    <row r="10310" spans="1:21" ht="19.5" customHeight="1">
      <c r="A10310" s="545">
        <v>105194</v>
      </c>
      <c r="B10310" s="545" t="s">
        <v>2351</v>
      </c>
      <c r="C10310" s="545" t="s">
        <v>216</v>
      </c>
      <c r="D10310" s="546">
        <v>44589</v>
      </c>
      <c r="E10310" s="171" t="str">
        <f t="shared" si="161"/>
        <v>2022</v>
      </c>
      <c r="F10310" s="547">
        <v>2063</v>
      </c>
      <c r="G10310" s="548">
        <v>0.19</v>
      </c>
      <c r="H10310" s="547">
        <v>1733.61</v>
      </c>
      <c r="I10310" s="545" t="s">
        <v>12637</v>
      </c>
      <c r="J10310" s="545" t="s">
        <v>13297</v>
      </c>
      <c r="K10310" s="545" t="s">
        <v>13413</v>
      </c>
      <c r="L10310" s="545" t="s">
        <v>13413</v>
      </c>
      <c r="M10310" s="548" t="s">
        <v>13758</v>
      </c>
      <c r="N10310" s="545" t="s">
        <v>13413</v>
      </c>
      <c r="O10310" s="545" t="s">
        <v>13413</v>
      </c>
      <c r="P10310" s="549">
        <v>7909</v>
      </c>
      <c r="Q10310" s="549">
        <v>1</v>
      </c>
      <c r="R10310" s="549">
        <v>13</v>
      </c>
      <c r="S10310" s="548">
        <v>2257</v>
      </c>
      <c r="T10310" s="548"/>
      <c r="U10310" s="99"/>
    </row>
    <row r="10311" spans="1:21" ht="19.5" customHeight="1">
      <c r="A10311" s="545">
        <v>105195</v>
      </c>
      <c r="B10311" s="545" t="s">
        <v>6161</v>
      </c>
      <c r="C10311" s="545" t="s">
        <v>216</v>
      </c>
      <c r="D10311" s="546">
        <v>46083</v>
      </c>
      <c r="E10311" s="171" t="str">
        <f t="shared" si="161"/>
        <v>2026</v>
      </c>
      <c r="F10311" s="547">
        <v>3705.07</v>
      </c>
      <c r="G10311" s="548">
        <v>0.19</v>
      </c>
      <c r="H10311" s="547">
        <v>3113.5</v>
      </c>
      <c r="I10311" s="545" t="s">
        <v>12652</v>
      </c>
      <c r="J10311" s="545" t="s">
        <v>13298</v>
      </c>
      <c r="K10311" s="545" t="s">
        <v>13413</v>
      </c>
      <c r="L10311" s="545" t="s">
        <v>13413</v>
      </c>
      <c r="M10311" s="548" t="s">
        <v>13758</v>
      </c>
      <c r="N10311" s="545" t="s">
        <v>13413</v>
      </c>
      <c r="O10311" s="545" t="s">
        <v>13413</v>
      </c>
      <c r="P10311" s="549">
        <v>7910</v>
      </c>
      <c r="Q10311" s="549">
        <v>1</v>
      </c>
      <c r="R10311" s="549">
        <v>134</v>
      </c>
      <c r="S10311" s="548">
        <v>1012</v>
      </c>
      <c r="T10311" s="548"/>
      <c r="U10311" s="99"/>
    </row>
    <row r="10312" spans="1:21" ht="19.5" customHeight="1">
      <c r="A10312" s="545">
        <v>105196</v>
      </c>
      <c r="B10312" s="545" t="s">
        <v>1949</v>
      </c>
      <c r="C10312" s="545" t="s">
        <v>209</v>
      </c>
      <c r="D10312" s="546"/>
      <c r="E10312" s="171" t="str">
        <f t="shared" si="161"/>
        <v>1900</v>
      </c>
      <c r="F10312" s="547">
        <v>0</v>
      </c>
      <c r="G10312" s="548">
        <v>0</v>
      </c>
      <c r="H10312" s="547">
        <v>0</v>
      </c>
      <c r="I10312" s="545" t="s">
        <v>12706</v>
      </c>
      <c r="J10312" s="545"/>
      <c r="K10312" s="545" t="s">
        <v>13413</v>
      </c>
      <c r="L10312" s="545" t="s">
        <v>13413</v>
      </c>
      <c r="M10312" s="548" t="s">
        <v>13758</v>
      </c>
      <c r="N10312" s="545" t="s">
        <v>13413</v>
      </c>
      <c r="O10312" s="545" t="s">
        <v>13413</v>
      </c>
      <c r="P10312" s="549">
        <v>7911</v>
      </c>
      <c r="Q10312" s="549">
        <v>1</v>
      </c>
      <c r="R10312" s="549">
        <v>128</v>
      </c>
      <c r="S10312" s="548"/>
      <c r="T10312" s="548"/>
      <c r="U10312" s="99"/>
    </row>
    <row r="10313" spans="1:21" ht="19.5" customHeight="1">
      <c r="A10313" s="545">
        <v>105197</v>
      </c>
      <c r="B10313" s="545" t="s">
        <v>9760</v>
      </c>
      <c r="C10313" s="545" t="s">
        <v>216</v>
      </c>
      <c r="D10313" s="546"/>
      <c r="E10313" s="171" t="str">
        <f t="shared" si="161"/>
        <v>1900</v>
      </c>
      <c r="F10313" s="547">
        <v>0</v>
      </c>
      <c r="G10313" s="548">
        <v>0</v>
      </c>
      <c r="H10313" s="547">
        <v>0</v>
      </c>
      <c r="I10313" s="545" t="s">
        <v>12715</v>
      </c>
      <c r="J10313" s="545"/>
      <c r="K10313" s="545" t="s">
        <v>13413</v>
      </c>
      <c r="L10313" s="545" t="s">
        <v>13413</v>
      </c>
      <c r="M10313" s="548" t="s">
        <v>13758</v>
      </c>
      <c r="N10313" s="545" t="s">
        <v>13413</v>
      </c>
      <c r="O10313" s="545" t="s">
        <v>13413</v>
      </c>
      <c r="P10313" s="549">
        <v>7912</v>
      </c>
      <c r="Q10313" s="549">
        <v>1</v>
      </c>
      <c r="R10313" s="549">
        <v>129</v>
      </c>
      <c r="S10313" s="548"/>
      <c r="T10313" s="548"/>
      <c r="U10313" s="99"/>
    </row>
    <row r="10314" spans="1:21" ht="19.5" customHeight="1">
      <c r="A10314" s="545">
        <v>105198</v>
      </c>
      <c r="B10314" s="545" t="s">
        <v>9759</v>
      </c>
      <c r="C10314" s="545" t="s">
        <v>216</v>
      </c>
      <c r="D10314" s="546"/>
      <c r="E10314" s="171" t="str">
        <f t="shared" si="161"/>
        <v>1900</v>
      </c>
      <c r="F10314" s="547">
        <v>0</v>
      </c>
      <c r="G10314" s="548">
        <v>0</v>
      </c>
      <c r="H10314" s="547">
        <v>0</v>
      </c>
      <c r="I10314" s="545" t="s">
        <v>12715</v>
      </c>
      <c r="J10314" s="545"/>
      <c r="K10314" s="545" t="s">
        <v>13413</v>
      </c>
      <c r="L10314" s="545" t="s">
        <v>13413</v>
      </c>
      <c r="M10314" s="548" t="s">
        <v>13758</v>
      </c>
      <c r="N10314" s="545" t="s">
        <v>13413</v>
      </c>
      <c r="O10314" s="545" t="s">
        <v>13413</v>
      </c>
      <c r="P10314" s="549">
        <v>7913</v>
      </c>
      <c r="Q10314" s="549">
        <v>1</v>
      </c>
      <c r="R10314" s="549">
        <v>129</v>
      </c>
      <c r="S10314" s="548"/>
      <c r="T10314" s="548"/>
      <c r="U10314" s="99"/>
    </row>
    <row r="10315" spans="1:21" ht="19.5" customHeight="1">
      <c r="A10315" s="545">
        <v>105199</v>
      </c>
      <c r="B10315" s="545" t="s">
        <v>1985</v>
      </c>
      <c r="C10315" s="545" t="s">
        <v>216</v>
      </c>
      <c r="D10315" s="546">
        <v>44189</v>
      </c>
      <c r="E10315" s="171" t="str">
        <f t="shared" si="161"/>
        <v>2020</v>
      </c>
      <c r="F10315" s="547">
        <v>160000</v>
      </c>
      <c r="G10315" s="548">
        <v>0.19</v>
      </c>
      <c r="H10315" s="547">
        <v>134453.78</v>
      </c>
      <c r="I10315" s="545" t="s">
        <v>12715</v>
      </c>
      <c r="J10315" s="545" t="s">
        <v>13296</v>
      </c>
      <c r="K10315" s="545" t="s">
        <v>13413</v>
      </c>
      <c r="L10315" s="545" t="s">
        <v>13413</v>
      </c>
      <c r="M10315" s="548" t="s">
        <v>13758</v>
      </c>
      <c r="N10315" s="545" t="s">
        <v>13413</v>
      </c>
      <c r="O10315" s="545" t="s">
        <v>13413</v>
      </c>
      <c r="P10315" s="549">
        <v>7914</v>
      </c>
      <c r="Q10315" s="549">
        <v>1</v>
      </c>
      <c r="R10315" s="549">
        <v>129</v>
      </c>
      <c r="S10315" s="548">
        <v>2218</v>
      </c>
      <c r="T10315" s="548"/>
      <c r="U10315" s="99"/>
    </row>
    <row r="10316" spans="1:21" ht="19.5" customHeight="1">
      <c r="A10316" s="545">
        <v>105201</v>
      </c>
      <c r="B10316" s="545" t="s">
        <v>3512</v>
      </c>
      <c r="C10316" s="545" t="s">
        <v>216</v>
      </c>
      <c r="D10316" s="546"/>
      <c r="E10316" s="171" t="str">
        <f t="shared" si="161"/>
        <v>1900</v>
      </c>
      <c r="F10316" s="547">
        <v>0</v>
      </c>
      <c r="G10316" s="548">
        <v>0</v>
      </c>
      <c r="H10316" s="547">
        <v>0</v>
      </c>
      <c r="I10316" s="545" t="s">
        <v>12758</v>
      </c>
      <c r="J10316" s="545"/>
      <c r="K10316" s="545" t="s">
        <v>13413</v>
      </c>
      <c r="L10316" s="545" t="s">
        <v>13413</v>
      </c>
      <c r="M10316" s="548" t="s">
        <v>13758</v>
      </c>
      <c r="N10316" s="545" t="s">
        <v>13413</v>
      </c>
      <c r="O10316" s="545" t="s">
        <v>13413</v>
      </c>
      <c r="P10316" s="549">
        <v>7915</v>
      </c>
      <c r="Q10316" s="549">
        <v>1</v>
      </c>
      <c r="R10316" s="549">
        <v>164</v>
      </c>
      <c r="S10316" s="548"/>
      <c r="T10316" s="548"/>
      <c r="U10316" s="99"/>
    </row>
    <row r="10317" spans="1:21" ht="19.5" customHeight="1">
      <c r="A10317" s="545">
        <v>105202</v>
      </c>
      <c r="B10317" s="545" t="s">
        <v>2224</v>
      </c>
      <c r="C10317" s="545" t="s">
        <v>216</v>
      </c>
      <c r="D10317" s="546"/>
      <c r="E10317" s="171" t="str">
        <f t="shared" si="161"/>
        <v>1900</v>
      </c>
      <c r="F10317" s="547">
        <v>0</v>
      </c>
      <c r="G10317" s="548">
        <v>0</v>
      </c>
      <c r="H10317" s="547">
        <v>0</v>
      </c>
      <c r="I10317" s="545" t="s">
        <v>12956</v>
      </c>
      <c r="J10317" s="545"/>
      <c r="K10317" s="545" t="s">
        <v>19515</v>
      </c>
      <c r="L10317" s="545" t="s">
        <v>13413</v>
      </c>
      <c r="M10317" s="548" t="s">
        <v>13758</v>
      </c>
      <c r="N10317" s="545" t="s">
        <v>13413</v>
      </c>
      <c r="O10317" s="545" t="s">
        <v>13413</v>
      </c>
      <c r="P10317" s="549">
        <v>7916</v>
      </c>
      <c r="Q10317" s="549">
        <v>1</v>
      </c>
      <c r="R10317" s="549">
        <v>133</v>
      </c>
      <c r="S10317" s="548"/>
      <c r="T10317" s="548"/>
      <c r="U10317" s="99"/>
    </row>
    <row r="10318" spans="1:21" ht="19.5" customHeight="1">
      <c r="A10318" s="545">
        <v>105203</v>
      </c>
      <c r="B10318" s="545" t="s">
        <v>8119</v>
      </c>
      <c r="C10318" s="545" t="s">
        <v>216</v>
      </c>
      <c r="D10318" s="546">
        <v>44593</v>
      </c>
      <c r="E10318" s="171" t="str">
        <f t="shared" si="161"/>
        <v>2022</v>
      </c>
      <c r="F10318" s="547">
        <v>2699</v>
      </c>
      <c r="G10318" s="548">
        <v>0</v>
      </c>
      <c r="H10318" s="547">
        <v>2699</v>
      </c>
      <c r="I10318" s="545" t="s">
        <v>12995</v>
      </c>
      <c r="J10318" s="545" t="s">
        <v>13297</v>
      </c>
      <c r="K10318" s="545" t="s">
        <v>13413</v>
      </c>
      <c r="L10318" s="545" t="s">
        <v>13413</v>
      </c>
      <c r="M10318" s="548" t="s">
        <v>13758</v>
      </c>
      <c r="N10318" s="545" t="s">
        <v>13413</v>
      </c>
      <c r="O10318" s="545" t="s">
        <v>13413</v>
      </c>
      <c r="P10318" s="549">
        <v>7917</v>
      </c>
      <c r="Q10318" s="549">
        <v>1</v>
      </c>
      <c r="R10318" s="549">
        <v>44</v>
      </c>
      <c r="S10318" s="548">
        <v>2257</v>
      </c>
      <c r="T10318" s="548"/>
      <c r="U10318" s="99"/>
    </row>
    <row r="10319" spans="1:21" ht="19.5" customHeight="1">
      <c r="A10319" s="545">
        <v>105204</v>
      </c>
      <c r="B10319" s="545" t="s">
        <v>3525</v>
      </c>
      <c r="C10319" s="545" t="s">
        <v>216</v>
      </c>
      <c r="D10319" s="546"/>
      <c r="E10319" s="171" t="str">
        <f t="shared" si="161"/>
        <v>1900</v>
      </c>
      <c r="F10319" s="547">
        <v>0</v>
      </c>
      <c r="G10319" s="548">
        <v>0</v>
      </c>
      <c r="H10319" s="547">
        <v>0</v>
      </c>
      <c r="I10319" s="545" t="s">
        <v>12647</v>
      </c>
      <c r="J10319" s="545"/>
      <c r="K10319" s="545" t="s">
        <v>19516</v>
      </c>
      <c r="L10319" s="545" t="s">
        <v>13413</v>
      </c>
      <c r="M10319" s="548" t="s">
        <v>13758</v>
      </c>
      <c r="N10319" s="545" t="s">
        <v>13413</v>
      </c>
      <c r="O10319" s="545" t="s">
        <v>13413</v>
      </c>
      <c r="P10319" s="549">
        <v>7918</v>
      </c>
      <c r="Q10319" s="549">
        <v>1</v>
      </c>
      <c r="R10319" s="549">
        <v>26</v>
      </c>
      <c r="S10319" s="548"/>
      <c r="T10319" s="548"/>
      <c r="U10319" s="99"/>
    </row>
    <row r="10320" spans="1:21" ht="19.5" customHeight="1">
      <c r="A10320" s="545">
        <v>105222</v>
      </c>
      <c r="B10320" s="545" t="s">
        <v>9758</v>
      </c>
      <c r="C10320" s="545" t="s">
        <v>209</v>
      </c>
      <c r="D10320" s="546"/>
      <c r="E10320" s="171" t="str">
        <f t="shared" si="161"/>
        <v>1900</v>
      </c>
      <c r="F10320" s="547">
        <v>0</v>
      </c>
      <c r="G10320" s="548">
        <v>0</v>
      </c>
      <c r="H10320" s="547">
        <v>0</v>
      </c>
      <c r="I10320" s="545" t="s">
        <v>12754</v>
      </c>
      <c r="J10320" s="545"/>
      <c r="K10320" s="545" t="s">
        <v>13413</v>
      </c>
      <c r="L10320" s="545" t="s">
        <v>13413</v>
      </c>
      <c r="M10320" s="548" t="s">
        <v>13758</v>
      </c>
      <c r="N10320" s="545" t="s">
        <v>13413</v>
      </c>
      <c r="O10320" s="545" t="s">
        <v>13413</v>
      </c>
      <c r="P10320" s="549">
        <v>7936</v>
      </c>
      <c r="Q10320" s="549">
        <v>1</v>
      </c>
      <c r="R10320" s="549">
        <v>33</v>
      </c>
      <c r="S10320" s="548"/>
      <c r="T10320" s="548"/>
      <c r="U10320" s="99"/>
    </row>
    <row r="10321" spans="1:21" ht="19.5" customHeight="1">
      <c r="A10321" s="545">
        <v>105223</v>
      </c>
      <c r="B10321" s="545" t="s">
        <v>785</v>
      </c>
      <c r="C10321" s="545" t="s">
        <v>786</v>
      </c>
      <c r="D10321" s="546"/>
      <c r="E10321" s="171" t="str">
        <f t="shared" si="161"/>
        <v>1900</v>
      </c>
      <c r="F10321" s="547">
        <v>0</v>
      </c>
      <c r="G10321" s="548">
        <v>0</v>
      </c>
      <c r="H10321" s="547">
        <v>0</v>
      </c>
      <c r="I10321" s="545" t="s">
        <v>12684</v>
      </c>
      <c r="J10321" s="545"/>
      <c r="K10321" s="545" t="s">
        <v>19517</v>
      </c>
      <c r="L10321" s="545" t="s">
        <v>13413</v>
      </c>
      <c r="M10321" s="548" t="s">
        <v>13758</v>
      </c>
      <c r="N10321" s="545" t="s">
        <v>13413</v>
      </c>
      <c r="O10321" s="545" t="s">
        <v>13413</v>
      </c>
      <c r="P10321" s="549">
        <v>7937</v>
      </c>
      <c r="Q10321" s="549">
        <v>1</v>
      </c>
      <c r="R10321" s="549">
        <v>95</v>
      </c>
      <c r="S10321" s="548"/>
      <c r="T10321" s="548"/>
      <c r="U10321" s="99"/>
    </row>
    <row r="10322" spans="1:21" ht="19.5" customHeight="1">
      <c r="A10322" s="545">
        <v>105224</v>
      </c>
      <c r="B10322" s="545" t="s">
        <v>9757</v>
      </c>
      <c r="C10322" s="545" t="s">
        <v>786</v>
      </c>
      <c r="D10322" s="546"/>
      <c r="E10322" s="171" t="str">
        <f t="shared" si="161"/>
        <v>1900</v>
      </c>
      <c r="F10322" s="547">
        <v>0</v>
      </c>
      <c r="G10322" s="548">
        <v>0</v>
      </c>
      <c r="H10322" s="547">
        <v>0</v>
      </c>
      <c r="I10322" s="545" t="s">
        <v>12684</v>
      </c>
      <c r="J10322" s="545"/>
      <c r="K10322" s="545" t="s">
        <v>19518</v>
      </c>
      <c r="L10322" s="545" t="s">
        <v>13413</v>
      </c>
      <c r="M10322" s="548" t="s">
        <v>13758</v>
      </c>
      <c r="N10322" s="545" t="s">
        <v>13413</v>
      </c>
      <c r="O10322" s="545" t="s">
        <v>13413</v>
      </c>
      <c r="P10322" s="549">
        <v>7938</v>
      </c>
      <c r="Q10322" s="549">
        <v>1</v>
      </c>
      <c r="R10322" s="549">
        <v>95</v>
      </c>
      <c r="S10322" s="548"/>
      <c r="T10322" s="548"/>
      <c r="U10322" s="99"/>
    </row>
    <row r="10323" spans="1:21" ht="19.5" customHeight="1">
      <c r="A10323" s="545">
        <v>105226</v>
      </c>
      <c r="B10323" s="545" t="s">
        <v>6588</v>
      </c>
      <c r="C10323" s="545" t="s">
        <v>216</v>
      </c>
      <c r="D10323" s="546">
        <v>44589</v>
      </c>
      <c r="E10323" s="171" t="str">
        <f t="shared" si="161"/>
        <v>2022</v>
      </c>
      <c r="F10323" s="547">
        <v>424105</v>
      </c>
      <c r="G10323" s="548">
        <v>0.19</v>
      </c>
      <c r="H10323" s="547">
        <v>356390.76</v>
      </c>
      <c r="I10323" s="545" t="s">
        <v>12656</v>
      </c>
      <c r="J10323" s="545" t="s">
        <v>13297</v>
      </c>
      <c r="K10323" s="545" t="s">
        <v>19519</v>
      </c>
      <c r="L10323" s="545" t="s">
        <v>13413</v>
      </c>
      <c r="M10323" s="548" t="s">
        <v>13758</v>
      </c>
      <c r="N10323" s="545" t="s">
        <v>13413</v>
      </c>
      <c r="O10323" s="545" t="s">
        <v>13413</v>
      </c>
      <c r="P10323" s="549">
        <v>7940</v>
      </c>
      <c r="Q10323" s="549">
        <v>1</v>
      </c>
      <c r="R10323" s="549">
        <v>119</v>
      </c>
      <c r="S10323" s="548">
        <v>2257</v>
      </c>
      <c r="T10323" s="548"/>
      <c r="U10323" s="99"/>
    </row>
    <row r="10324" spans="1:21" ht="19.5" customHeight="1">
      <c r="A10324" s="545">
        <v>105228</v>
      </c>
      <c r="B10324" s="545" t="s">
        <v>9756</v>
      </c>
      <c r="C10324" s="545" t="s">
        <v>216</v>
      </c>
      <c r="D10324" s="546"/>
      <c r="E10324" s="171" t="str">
        <f t="shared" si="161"/>
        <v>1900</v>
      </c>
      <c r="F10324" s="547">
        <v>0</v>
      </c>
      <c r="G10324" s="548">
        <v>0</v>
      </c>
      <c r="H10324" s="547">
        <v>0</v>
      </c>
      <c r="I10324" s="545" t="s">
        <v>12647</v>
      </c>
      <c r="J10324" s="545"/>
      <c r="K10324" s="545" t="s">
        <v>19520</v>
      </c>
      <c r="L10324" s="545" t="s">
        <v>13413</v>
      </c>
      <c r="M10324" s="548" t="s">
        <v>13758</v>
      </c>
      <c r="N10324" s="545" t="s">
        <v>13413</v>
      </c>
      <c r="O10324" s="545" t="s">
        <v>13413</v>
      </c>
      <c r="P10324" s="549">
        <v>7942</v>
      </c>
      <c r="Q10324" s="549">
        <v>1</v>
      </c>
      <c r="R10324" s="549">
        <v>26</v>
      </c>
      <c r="S10324" s="548"/>
      <c r="T10324" s="548"/>
      <c r="U10324" s="99"/>
    </row>
    <row r="10325" spans="1:21" ht="19.5" customHeight="1">
      <c r="A10325" s="545">
        <v>105229</v>
      </c>
      <c r="B10325" s="545" t="s">
        <v>9755</v>
      </c>
      <c r="C10325" s="545" t="s">
        <v>216</v>
      </c>
      <c r="D10325" s="546"/>
      <c r="E10325" s="171" t="str">
        <f t="shared" si="161"/>
        <v>1900</v>
      </c>
      <c r="F10325" s="547">
        <v>0</v>
      </c>
      <c r="G10325" s="548">
        <v>0</v>
      </c>
      <c r="H10325" s="547">
        <v>0</v>
      </c>
      <c r="I10325" s="545" t="s">
        <v>12647</v>
      </c>
      <c r="J10325" s="545"/>
      <c r="K10325" s="545" t="s">
        <v>19521</v>
      </c>
      <c r="L10325" s="545" t="s">
        <v>13413</v>
      </c>
      <c r="M10325" s="548" t="s">
        <v>13758</v>
      </c>
      <c r="N10325" s="545" t="s">
        <v>13413</v>
      </c>
      <c r="O10325" s="545" t="s">
        <v>13413</v>
      </c>
      <c r="P10325" s="549">
        <v>7943</v>
      </c>
      <c r="Q10325" s="549">
        <v>1</v>
      </c>
      <c r="R10325" s="549">
        <v>26</v>
      </c>
      <c r="S10325" s="548"/>
      <c r="T10325" s="548"/>
      <c r="U10325" s="99"/>
    </row>
    <row r="10326" spans="1:21" ht="19.5" customHeight="1">
      <c r="A10326" s="545">
        <v>105230</v>
      </c>
      <c r="B10326" s="545" t="s">
        <v>9754</v>
      </c>
      <c r="C10326" s="545" t="s">
        <v>216</v>
      </c>
      <c r="D10326" s="546"/>
      <c r="E10326" s="171" t="str">
        <f t="shared" si="161"/>
        <v>1900</v>
      </c>
      <c r="F10326" s="547">
        <v>0</v>
      </c>
      <c r="G10326" s="548">
        <v>0</v>
      </c>
      <c r="H10326" s="547">
        <v>0</v>
      </c>
      <c r="I10326" s="545" t="s">
        <v>12693</v>
      </c>
      <c r="J10326" s="545"/>
      <c r="K10326" s="545" t="s">
        <v>19522</v>
      </c>
      <c r="L10326" s="545" t="s">
        <v>13413</v>
      </c>
      <c r="M10326" s="548" t="s">
        <v>13758</v>
      </c>
      <c r="N10326" s="545" t="s">
        <v>13413</v>
      </c>
      <c r="O10326" s="545" t="s">
        <v>13413</v>
      </c>
      <c r="P10326" s="549">
        <v>7944</v>
      </c>
      <c r="Q10326" s="549">
        <v>1</v>
      </c>
      <c r="R10326" s="549">
        <v>102</v>
      </c>
      <c r="S10326" s="548"/>
      <c r="T10326" s="548"/>
      <c r="U10326" s="99"/>
    </row>
    <row r="10327" spans="1:21" ht="19.5" customHeight="1">
      <c r="A10327" s="545">
        <v>105231</v>
      </c>
      <c r="B10327" s="545" t="s">
        <v>447</v>
      </c>
      <c r="C10327" s="545" t="s">
        <v>216</v>
      </c>
      <c r="D10327" s="546"/>
      <c r="E10327" s="171" t="str">
        <f t="shared" si="161"/>
        <v>1900</v>
      </c>
      <c r="F10327" s="547">
        <v>0</v>
      </c>
      <c r="G10327" s="548">
        <v>0</v>
      </c>
      <c r="H10327" s="547">
        <v>0</v>
      </c>
      <c r="I10327" s="545" t="s">
        <v>12665</v>
      </c>
      <c r="J10327" s="545"/>
      <c r="K10327" s="545" t="s">
        <v>13413</v>
      </c>
      <c r="L10327" s="545" t="s">
        <v>13413</v>
      </c>
      <c r="M10327" s="548" t="s">
        <v>13758</v>
      </c>
      <c r="N10327" s="545" t="s">
        <v>13413</v>
      </c>
      <c r="O10327" s="545" t="s">
        <v>13413</v>
      </c>
      <c r="P10327" s="549">
        <v>7945</v>
      </c>
      <c r="Q10327" s="549">
        <v>1</v>
      </c>
      <c r="R10327" s="549">
        <v>75</v>
      </c>
      <c r="S10327" s="548"/>
      <c r="T10327" s="548"/>
      <c r="U10327" s="99"/>
    </row>
    <row r="10328" spans="1:21" ht="19.5" customHeight="1">
      <c r="A10328" s="545">
        <v>105232</v>
      </c>
      <c r="B10328" s="545" t="s">
        <v>1094</v>
      </c>
      <c r="C10328" s="545" t="s">
        <v>216</v>
      </c>
      <c r="D10328" s="546"/>
      <c r="E10328" s="171" t="str">
        <f t="shared" si="161"/>
        <v>1900</v>
      </c>
      <c r="F10328" s="547">
        <v>0</v>
      </c>
      <c r="G10328" s="548">
        <v>0</v>
      </c>
      <c r="H10328" s="547">
        <v>0</v>
      </c>
      <c r="I10328" s="545" t="s">
        <v>12762</v>
      </c>
      <c r="J10328" s="545"/>
      <c r="K10328" s="545" t="s">
        <v>19523</v>
      </c>
      <c r="L10328" s="545" t="s">
        <v>13413</v>
      </c>
      <c r="M10328" s="548" t="s">
        <v>13758</v>
      </c>
      <c r="N10328" s="545" t="s">
        <v>13413</v>
      </c>
      <c r="O10328" s="545" t="s">
        <v>13413</v>
      </c>
      <c r="P10328" s="549">
        <v>7946</v>
      </c>
      <c r="Q10328" s="549">
        <v>1</v>
      </c>
      <c r="R10328" s="549">
        <v>8</v>
      </c>
      <c r="S10328" s="548"/>
      <c r="T10328" s="548"/>
      <c r="U10328" s="99"/>
    </row>
    <row r="10329" spans="1:21" ht="19.5" customHeight="1">
      <c r="A10329" s="545">
        <v>105233</v>
      </c>
      <c r="B10329" s="545" t="s">
        <v>9753</v>
      </c>
      <c r="C10329" s="545" t="s">
        <v>216</v>
      </c>
      <c r="D10329" s="546"/>
      <c r="E10329" s="171" t="str">
        <f t="shared" si="161"/>
        <v>1900</v>
      </c>
      <c r="F10329" s="547">
        <v>0</v>
      </c>
      <c r="G10329" s="548">
        <v>0</v>
      </c>
      <c r="H10329" s="547">
        <v>0</v>
      </c>
      <c r="I10329" s="545" t="s">
        <v>12647</v>
      </c>
      <c r="J10329" s="545"/>
      <c r="K10329" s="545" t="s">
        <v>19524</v>
      </c>
      <c r="L10329" s="545" t="s">
        <v>13413</v>
      </c>
      <c r="M10329" s="548" t="s">
        <v>13758</v>
      </c>
      <c r="N10329" s="545" t="s">
        <v>13413</v>
      </c>
      <c r="O10329" s="545" t="s">
        <v>13413</v>
      </c>
      <c r="P10329" s="549">
        <v>7947</v>
      </c>
      <c r="Q10329" s="549">
        <v>1</v>
      </c>
      <c r="R10329" s="549">
        <v>26</v>
      </c>
      <c r="S10329" s="548"/>
      <c r="T10329" s="548"/>
      <c r="U10329" s="99"/>
    </row>
    <row r="10330" spans="1:21" ht="19.5" customHeight="1">
      <c r="A10330" s="545">
        <v>105234</v>
      </c>
      <c r="B10330" s="545" t="s">
        <v>1095</v>
      </c>
      <c r="C10330" s="545" t="s">
        <v>216</v>
      </c>
      <c r="D10330" s="546">
        <v>43545</v>
      </c>
      <c r="E10330" s="171" t="str">
        <f t="shared" si="161"/>
        <v>2019</v>
      </c>
      <c r="F10330" s="547">
        <v>21199783</v>
      </c>
      <c r="G10330" s="548">
        <v>0.19</v>
      </c>
      <c r="H10330" s="547">
        <v>17814943.699999999</v>
      </c>
      <c r="I10330" s="545" t="s">
        <v>12762</v>
      </c>
      <c r="J10330" s="545" t="s">
        <v>13298</v>
      </c>
      <c r="K10330" s="545" t="s">
        <v>19525</v>
      </c>
      <c r="L10330" s="545" t="s">
        <v>13413</v>
      </c>
      <c r="M10330" s="548" t="s">
        <v>13758</v>
      </c>
      <c r="N10330" s="545" t="s">
        <v>13413</v>
      </c>
      <c r="O10330" s="545" t="s">
        <v>13413</v>
      </c>
      <c r="P10330" s="549">
        <v>7948</v>
      </c>
      <c r="Q10330" s="549">
        <v>1</v>
      </c>
      <c r="R10330" s="549">
        <v>8</v>
      </c>
      <c r="S10330" s="548">
        <v>1012</v>
      </c>
      <c r="T10330" s="548"/>
      <c r="U10330" s="99"/>
    </row>
    <row r="10331" spans="1:21" ht="19.5" customHeight="1">
      <c r="A10331" s="545">
        <v>105235</v>
      </c>
      <c r="B10331" s="545" t="s">
        <v>9752</v>
      </c>
      <c r="C10331" s="545" t="s">
        <v>216</v>
      </c>
      <c r="D10331" s="546"/>
      <c r="E10331" s="171" t="str">
        <f t="shared" si="161"/>
        <v>1900</v>
      </c>
      <c r="F10331" s="547">
        <v>0</v>
      </c>
      <c r="G10331" s="548">
        <v>0</v>
      </c>
      <c r="H10331" s="547">
        <v>0</v>
      </c>
      <c r="I10331" s="545" t="s">
        <v>12762</v>
      </c>
      <c r="J10331" s="545"/>
      <c r="K10331" s="545" t="s">
        <v>19526</v>
      </c>
      <c r="L10331" s="545" t="s">
        <v>13413</v>
      </c>
      <c r="M10331" s="548" t="s">
        <v>13758</v>
      </c>
      <c r="N10331" s="545" t="s">
        <v>13413</v>
      </c>
      <c r="O10331" s="545" t="s">
        <v>13413</v>
      </c>
      <c r="P10331" s="549">
        <v>7949</v>
      </c>
      <c r="Q10331" s="549">
        <v>1</v>
      </c>
      <c r="R10331" s="549">
        <v>8</v>
      </c>
      <c r="S10331" s="548"/>
      <c r="T10331" s="548"/>
      <c r="U10331" s="99"/>
    </row>
    <row r="10332" spans="1:21" ht="19.5" customHeight="1">
      <c r="A10332" s="545">
        <v>105236</v>
      </c>
      <c r="B10332" s="545" t="s">
        <v>9751</v>
      </c>
      <c r="C10332" s="545" t="s">
        <v>216</v>
      </c>
      <c r="D10332" s="546"/>
      <c r="E10332" s="171" t="str">
        <f t="shared" si="161"/>
        <v>1900</v>
      </c>
      <c r="F10332" s="547">
        <v>0</v>
      </c>
      <c r="G10332" s="548">
        <v>0</v>
      </c>
      <c r="H10332" s="547">
        <v>0</v>
      </c>
      <c r="I10332" s="545" t="s">
        <v>12762</v>
      </c>
      <c r="J10332" s="545"/>
      <c r="K10332" s="545" t="s">
        <v>19527</v>
      </c>
      <c r="L10332" s="545" t="s">
        <v>13413</v>
      </c>
      <c r="M10332" s="548" t="s">
        <v>13758</v>
      </c>
      <c r="N10332" s="545" t="s">
        <v>13413</v>
      </c>
      <c r="O10332" s="545" t="s">
        <v>13413</v>
      </c>
      <c r="P10332" s="549">
        <v>7950</v>
      </c>
      <c r="Q10332" s="549">
        <v>1</v>
      </c>
      <c r="R10332" s="549">
        <v>8</v>
      </c>
      <c r="S10332" s="548"/>
      <c r="T10332" s="548"/>
      <c r="U10332" s="99"/>
    </row>
    <row r="10333" spans="1:21" ht="19.5" customHeight="1">
      <c r="A10333" s="545">
        <v>105237</v>
      </c>
      <c r="B10333" s="545" t="s">
        <v>9750</v>
      </c>
      <c r="C10333" s="545" t="s">
        <v>209</v>
      </c>
      <c r="D10333" s="546"/>
      <c r="E10333" s="171" t="str">
        <f t="shared" si="161"/>
        <v>1900</v>
      </c>
      <c r="F10333" s="547">
        <v>0</v>
      </c>
      <c r="G10333" s="548">
        <v>0</v>
      </c>
      <c r="H10333" s="547">
        <v>0</v>
      </c>
      <c r="I10333" s="545" t="s">
        <v>12762</v>
      </c>
      <c r="J10333" s="545"/>
      <c r="K10333" s="545" t="s">
        <v>19528</v>
      </c>
      <c r="L10333" s="545" t="s">
        <v>13413</v>
      </c>
      <c r="M10333" s="548" t="s">
        <v>13758</v>
      </c>
      <c r="N10333" s="545" t="s">
        <v>13413</v>
      </c>
      <c r="O10333" s="545" t="s">
        <v>13413</v>
      </c>
      <c r="P10333" s="549">
        <v>7951</v>
      </c>
      <c r="Q10333" s="549">
        <v>1</v>
      </c>
      <c r="R10333" s="549">
        <v>8</v>
      </c>
      <c r="S10333" s="548"/>
      <c r="T10333" s="548"/>
      <c r="U10333" s="99"/>
    </row>
    <row r="10334" spans="1:21" ht="19.5" customHeight="1">
      <c r="A10334" s="545">
        <v>105238</v>
      </c>
      <c r="B10334" s="545" t="s">
        <v>3436</v>
      </c>
      <c r="C10334" s="545" t="s">
        <v>216</v>
      </c>
      <c r="D10334" s="546"/>
      <c r="E10334" s="171" t="str">
        <f t="shared" si="161"/>
        <v>1900</v>
      </c>
      <c r="F10334" s="547">
        <v>0</v>
      </c>
      <c r="G10334" s="548">
        <v>0</v>
      </c>
      <c r="H10334" s="547">
        <v>0</v>
      </c>
      <c r="I10334" s="545" t="s">
        <v>12752</v>
      </c>
      <c r="J10334" s="545"/>
      <c r="K10334" s="545" t="s">
        <v>13413</v>
      </c>
      <c r="L10334" s="545" t="s">
        <v>13413</v>
      </c>
      <c r="M10334" s="548" t="s">
        <v>13758</v>
      </c>
      <c r="N10334" s="545" t="s">
        <v>22191</v>
      </c>
      <c r="O10334" s="545" t="s">
        <v>17896</v>
      </c>
      <c r="P10334" s="549">
        <v>7952</v>
      </c>
      <c r="Q10334" s="549">
        <v>1</v>
      </c>
      <c r="R10334" s="549">
        <v>167</v>
      </c>
      <c r="S10334" s="548"/>
      <c r="T10334" s="548">
        <v>182</v>
      </c>
      <c r="U10334" s="99"/>
    </row>
    <row r="10335" spans="1:21" ht="19.5" customHeight="1">
      <c r="A10335" s="545">
        <v>105240</v>
      </c>
      <c r="B10335" s="545" t="s">
        <v>4628</v>
      </c>
      <c r="C10335" s="545" t="s">
        <v>216</v>
      </c>
      <c r="D10335" s="546">
        <v>46052</v>
      </c>
      <c r="E10335" s="171" t="str">
        <f t="shared" si="161"/>
        <v>2026</v>
      </c>
      <c r="F10335" s="547">
        <v>180</v>
      </c>
      <c r="G10335" s="548">
        <v>0.19</v>
      </c>
      <c r="H10335" s="547">
        <v>151.26</v>
      </c>
      <c r="I10335" s="545" t="s">
        <v>12701</v>
      </c>
      <c r="J10335" s="545" t="s">
        <v>13307</v>
      </c>
      <c r="K10335" s="545" t="s">
        <v>13413</v>
      </c>
      <c r="L10335" s="545" t="s">
        <v>13413</v>
      </c>
      <c r="M10335" s="548" t="s">
        <v>13758</v>
      </c>
      <c r="N10335" s="545" t="s">
        <v>13413</v>
      </c>
      <c r="O10335" s="545" t="s">
        <v>13413</v>
      </c>
      <c r="P10335" s="549">
        <v>7954</v>
      </c>
      <c r="Q10335" s="549">
        <v>1</v>
      </c>
      <c r="R10335" s="549">
        <v>10</v>
      </c>
      <c r="S10335" s="548">
        <v>2228</v>
      </c>
      <c r="T10335" s="548"/>
      <c r="U10335" s="99"/>
    </row>
    <row r="10336" spans="1:21" ht="19.5" customHeight="1">
      <c r="A10336" s="545">
        <v>105241</v>
      </c>
      <c r="B10336" s="545" t="s">
        <v>1270</v>
      </c>
      <c r="C10336" s="545" t="s">
        <v>216</v>
      </c>
      <c r="D10336" s="546">
        <v>46066</v>
      </c>
      <c r="E10336" s="171" t="str">
        <f t="shared" si="161"/>
        <v>2026</v>
      </c>
      <c r="F10336" s="547">
        <v>71</v>
      </c>
      <c r="G10336" s="548">
        <v>0.19</v>
      </c>
      <c r="H10336" s="547">
        <v>59.66</v>
      </c>
      <c r="I10336" s="545" t="s">
        <v>12659</v>
      </c>
      <c r="J10336" s="545" t="s">
        <v>13296</v>
      </c>
      <c r="K10336" s="545" t="s">
        <v>19529</v>
      </c>
      <c r="L10336" s="545" t="s">
        <v>13413</v>
      </c>
      <c r="M10336" s="548" t="s">
        <v>13758</v>
      </c>
      <c r="N10336" s="545" t="s">
        <v>13413</v>
      </c>
      <c r="O10336" s="545" t="s">
        <v>13413</v>
      </c>
      <c r="P10336" s="549">
        <v>7955</v>
      </c>
      <c r="Q10336" s="549">
        <v>1</v>
      </c>
      <c r="R10336" s="549">
        <v>116</v>
      </c>
      <c r="S10336" s="548">
        <v>2218</v>
      </c>
      <c r="T10336" s="548"/>
      <c r="U10336" s="99"/>
    </row>
    <row r="10337" spans="1:21" ht="19.5" customHeight="1">
      <c r="A10337" s="545">
        <v>105242</v>
      </c>
      <c r="B10337" s="545" t="s">
        <v>3791</v>
      </c>
      <c r="C10337" s="545" t="s">
        <v>206</v>
      </c>
      <c r="D10337" s="546">
        <v>43840</v>
      </c>
      <c r="E10337" s="171" t="str">
        <f t="shared" si="161"/>
        <v>2020</v>
      </c>
      <c r="F10337" s="547">
        <v>21997.99</v>
      </c>
      <c r="G10337" s="548">
        <v>0.19</v>
      </c>
      <c r="H10337" s="547">
        <v>18485.71</v>
      </c>
      <c r="I10337" s="545" t="s">
        <v>12969</v>
      </c>
      <c r="J10337" s="545" t="s">
        <v>13301</v>
      </c>
      <c r="K10337" s="545" t="s">
        <v>19530</v>
      </c>
      <c r="L10337" s="545" t="s">
        <v>13413</v>
      </c>
      <c r="M10337" s="548" t="s">
        <v>13758</v>
      </c>
      <c r="N10337" s="545" t="s">
        <v>13413</v>
      </c>
      <c r="O10337" s="545" t="s">
        <v>13413</v>
      </c>
      <c r="P10337" s="549">
        <v>7956</v>
      </c>
      <c r="Q10337" s="549">
        <v>1</v>
      </c>
      <c r="R10337" s="549">
        <v>30</v>
      </c>
      <c r="S10337" s="548">
        <v>2221</v>
      </c>
      <c r="T10337" s="548"/>
      <c r="U10337" s="99"/>
    </row>
    <row r="10338" spans="1:21" ht="19.5" customHeight="1">
      <c r="A10338" s="545">
        <v>105243</v>
      </c>
      <c r="B10338" s="545" t="s">
        <v>446</v>
      </c>
      <c r="C10338" s="545" t="s">
        <v>221</v>
      </c>
      <c r="D10338" s="546"/>
      <c r="E10338" s="171" t="str">
        <f t="shared" si="161"/>
        <v>1900</v>
      </c>
      <c r="F10338" s="547">
        <v>0</v>
      </c>
      <c r="G10338" s="548">
        <v>0</v>
      </c>
      <c r="H10338" s="547">
        <v>0</v>
      </c>
      <c r="I10338" s="545" t="s">
        <v>12660</v>
      </c>
      <c r="J10338" s="545"/>
      <c r="K10338" s="545" t="s">
        <v>19531</v>
      </c>
      <c r="L10338" s="545" t="s">
        <v>13413</v>
      </c>
      <c r="M10338" s="548" t="s">
        <v>13758</v>
      </c>
      <c r="N10338" s="545" t="s">
        <v>22858</v>
      </c>
      <c r="O10338" s="545" t="s">
        <v>13413</v>
      </c>
      <c r="P10338" s="549">
        <v>7957</v>
      </c>
      <c r="Q10338" s="549">
        <v>1</v>
      </c>
      <c r="R10338" s="549">
        <v>72</v>
      </c>
      <c r="S10338" s="548"/>
      <c r="T10338" s="548">
        <v>58</v>
      </c>
      <c r="U10338" s="99"/>
    </row>
    <row r="10339" spans="1:21" ht="19.5" customHeight="1">
      <c r="A10339" s="545">
        <v>105244</v>
      </c>
      <c r="B10339" s="545" t="s">
        <v>8086</v>
      </c>
      <c r="C10339" s="545" t="s">
        <v>221</v>
      </c>
      <c r="D10339" s="546">
        <v>43544</v>
      </c>
      <c r="E10339" s="171" t="str">
        <f t="shared" si="161"/>
        <v>2019</v>
      </c>
      <c r="F10339" s="547">
        <v>49158</v>
      </c>
      <c r="G10339" s="548">
        <v>0.19</v>
      </c>
      <c r="H10339" s="547">
        <v>41309.24</v>
      </c>
      <c r="I10339" s="545" t="s">
        <v>12681</v>
      </c>
      <c r="J10339" s="545" t="s">
        <v>13298</v>
      </c>
      <c r="K10339" s="545" t="s">
        <v>19532</v>
      </c>
      <c r="L10339" s="545" t="s">
        <v>13413</v>
      </c>
      <c r="M10339" s="548" t="s">
        <v>13758</v>
      </c>
      <c r="N10339" s="545" t="s">
        <v>22858</v>
      </c>
      <c r="O10339" s="545" t="s">
        <v>13413</v>
      </c>
      <c r="P10339" s="549">
        <v>7958</v>
      </c>
      <c r="Q10339" s="549">
        <v>1</v>
      </c>
      <c r="R10339" s="549">
        <v>3</v>
      </c>
      <c r="S10339" s="548">
        <v>1012</v>
      </c>
      <c r="T10339" s="548">
        <v>58</v>
      </c>
      <c r="U10339" s="99"/>
    </row>
    <row r="10340" spans="1:21" ht="19.5" customHeight="1">
      <c r="A10340" s="545">
        <v>105245</v>
      </c>
      <c r="B10340" s="545" t="s">
        <v>9749</v>
      </c>
      <c r="C10340" s="545" t="s">
        <v>221</v>
      </c>
      <c r="D10340" s="546"/>
      <c r="E10340" s="171" t="str">
        <f t="shared" si="161"/>
        <v>1900</v>
      </c>
      <c r="F10340" s="547">
        <v>0</v>
      </c>
      <c r="G10340" s="548">
        <v>0</v>
      </c>
      <c r="H10340" s="547">
        <v>0</v>
      </c>
      <c r="I10340" s="545" t="s">
        <v>12681</v>
      </c>
      <c r="J10340" s="545"/>
      <c r="K10340" s="545" t="s">
        <v>19533</v>
      </c>
      <c r="L10340" s="545" t="s">
        <v>13413</v>
      </c>
      <c r="M10340" s="548" t="s">
        <v>13758</v>
      </c>
      <c r="N10340" s="545" t="s">
        <v>22858</v>
      </c>
      <c r="O10340" s="545" t="s">
        <v>13413</v>
      </c>
      <c r="P10340" s="549">
        <v>7959</v>
      </c>
      <c r="Q10340" s="549">
        <v>1</v>
      </c>
      <c r="R10340" s="549">
        <v>3</v>
      </c>
      <c r="S10340" s="548"/>
      <c r="T10340" s="548">
        <v>58</v>
      </c>
      <c r="U10340" s="99"/>
    </row>
    <row r="10341" spans="1:21" ht="19.5" customHeight="1">
      <c r="A10341" s="545">
        <v>105247</v>
      </c>
      <c r="B10341" s="545" t="s">
        <v>3557</v>
      </c>
      <c r="C10341" s="545" t="s">
        <v>216</v>
      </c>
      <c r="D10341" s="546"/>
      <c r="E10341" s="171" t="str">
        <f t="shared" si="161"/>
        <v>1900</v>
      </c>
      <c r="F10341" s="547">
        <v>0</v>
      </c>
      <c r="G10341" s="548">
        <v>0</v>
      </c>
      <c r="H10341" s="547">
        <v>0</v>
      </c>
      <c r="I10341" s="545" t="s">
        <v>12647</v>
      </c>
      <c r="J10341" s="545"/>
      <c r="K10341" s="545" t="s">
        <v>19534</v>
      </c>
      <c r="L10341" s="545" t="s">
        <v>13413</v>
      </c>
      <c r="M10341" s="548" t="s">
        <v>13758</v>
      </c>
      <c r="N10341" s="545" t="s">
        <v>13413</v>
      </c>
      <c r="O10341" s="545" t="s">
        <v>13413</v>
      </c>
      <c r="P10341" s="549">
        <v>7961</v>
      </c>
      <c r="Q10341" s="549">
        <v>1</v>
      </c>
      <c r="R10341" s="549">
        <v>26</v>
      </c>
      <c r="S10341" s="548"/>
      <c r="T10341" s="548"/>
      <c r="U10341" s="99"/>
    </row>
    <row r="10342" spans="1:21" ht="19.5" customHeight="1">
      <c r="A10342" s="545">
        <v>105248</v>
      </c>
      <c r="B10342" s="545" t="s">
        <v>3455</v>
      </c>
      <c r="C10342" s="545" t="s">
        <v>216</v>
      </c>
      <c r="D10342" s="546"/>
      <c r="E10342" s="171" t="str">
        <f t="shared" si="161"/>
        <v>1900</v>
      </c>
      <c r="F10342" s="547">
        <v>0</v>
      </c>
      <c r="G10342" s="548">
        <v>0</v>
      </c>
      <c r="H10342" s="547">
        <v>0</v>
      </c>
      <c r="I10342" s="545" t="s">
        <v>12647</v>
      </c>
      <c r="J10342" s="545"/>
      <c r="K10342" s="545" t="s">
        <v>19535</v>
      </c>
      <c r="L10342" s="545" t="s">
        <v>13413</v>
      </c>
      <c r="M10342" s="548" t="s">
        <v>13758</v>
      </c>
      <c r="N10342" s="545" t="s">
        <v>13413</v>
      </c>
      <c r="O10342" s="545" t="s">
        <v>13413</v>
      </c>
      <c r="P10342" s="549">
        <v>7962</v>
      </c>
      <c r="Q10342" s="549">
        <v>1</v>
      </c>
      <c r="R10342" s="549">
        <v>26</v>
      </c>
      <c r="S10342" s="548"/>
      <c r="T10342" s="548"/>
      <c r="U10342" s="99"/>
    </row>
    <row r="10343" spans="1:21" ht="19.5" customHeight="1">
      <c r="A10343" s="545">
        <v>105249</v>
      </c>
      <c r="B10343" s="545" t="s">
        <v>3618</v>
      </c>
      <c r="C10343" s="545" t="s">
        <v>216</v>
      </c>
      <c r="D10343" s="546"/>
      <c r="E10343" s="171" t="str">
        <f t="shared" si="161"/>
        <v>1900</v>
      </c>
      <c r="F10343" s="547">
        <v>0</v>
      </c>
      <c r="G10343" s="548">
        <v>0</v>
      </c>
      <c r="H10343" s="547">
        <v>0</v>
      </c>
      <c r="I10343" s="545" t="s">
        <v>12647</v>
      </c>
      <c r="J10343" s="545"/>
      <c r="K10343" s="545" t="s">
        <v>19536</v>
      </c>
      <c r="L10343" s="545" t="s">
        <v>13413</v>
      </c>
      <c r="M10343" s="548" t="s">
        <v>13758</v>
      </c>
      <c r="N10343" s="545" t="s">
        <v>13413</v>
      </c>
      <c r="O10343" s="545" t="s">
        <v>13413</v>
      </c>
      <c r="P10343" s="549">
        <v>7963</v>
      </c>
      <c r="Q10343" s="549">
        <v>1</v>
      </c>
      <c r="R10343" s="549">
        <v>26</v>
      </c>
      <c r="S10343" s="548"/>
      <c r="T10343" s="548"/>
      <c r="U10343" s="99"/>
    </row>
    <row r="10344" spans="1:21" ht="19.5" customHeight="1">
      <c r="A10344" s="545">
        <v>105251</v>
      </c>
      <c r="B10344" s="545" t="s">
        <v>9748</v>
      </c>
      <c r="C10344" s="545" t="s">
        <v>216</v>
      </c>
      <c r="D10344" s="546"/>
      <c r="E10344" s="171" t="str">
        <f t="shared" si="161"/>
        <v>1900</v>
      </c>
      <c r="F10344" s="547">
        <v>0</v>
      </c>
      <c r="G10344" s="548">
        <v>0</v>
      </c>
      <c r="H10344" s="547">
        <v>0</v>
      </c>
      <c r="I10344" s="545" t="s">
        <v>12717</v>
      </c>
      <c r="J10344" s="545"/>
      <c r="K10344" s="545" t="s">
        <v>19537</v>
      </c>
      <c r="L10344" s="545" t="s">
        <v>13413</v>
      </c>
      <c r="M10344" s="548" t="s">
        <v>13758</v>
      </c>
      <c r="N10344" s="545" t="s">
        <v>13413</v>
      </c>
      <c r="O10344" s="545" t="s">
        <v>13413</v>
      </c>
      <c r="P10344" s="549">
        <v>7965</v>
      </c>
      <c r="Q10344" s="549">
        <v>1</v>
      </c>
      <c r="R10344" s="549">
        <v>19</v>
      </c>
      <c r="S10344" s="548"/>
      <c r="T10344" s="548"/>
      <c r="U10344" s="99"/>
    </row>
    <row r="10345" spans="1:21" ht="19.5" customHeight="1">
      <c r="A10345" s="545">
        <v>105252</v>
      </c>
      <c r="B10345" s="545" t="s">
        <v>6160</v>
      </c>
      <c r="C10345" s="545" t="s">
        <v>221</v>
      </c>
      <c r="D10345" s="546">
        <v>44719</v>
      </c>
      <c r="E10345" s="171" t="str">
        <f t="shared" si="161"/>
        <v>2022</v>
      </c>
      <c r="F10345" s="547">
        <v>50108</v>
      </c>
      <c r="G10345" s="548">
        <v>0.19</v>
      </c>
      <c r="H10345" s="547">
        <v>42107.56</v>
      </c>
      <c r="I10345" s="545" t="s">
        <v>12684</v>
      </c>
      <c r="J10345" s="545" t="s">
        <v>13297</v>
      </c>
      <c r="K10345" s="545" t="s">
        <v>19538</v>
      </c>
      <c r="L10345" s="545" t="s">
        <v>13413</v>
      </c>
      <c r="M10345" s="548" t="s">
        <v>13758</v>
      </c>
      <c r="N10345" s="545" t="s">
        <v>13413</v>
      </c>
      <c r="O10345" s="545" t="s">
        <v>13413</v>
      </c>
      <c r="P10345" s="549">
        <v>7966</v>
      </c>
      <c r="Q10345" s="549">
        <v>1</v>
      </c>
      <c r="R10345" s="549">
        <v>95</v>
      </c>
      <c r="S10345" s="548">
        <v>2257</v>
      </c>
      <c r="T10345" s="548"/>
      <c r="U10345" s="99"/>
    </row>
    <row r="10346" spans="1:21" ht="19.5" customHeight="1">
      <c r="A10346" s="545">
        <v>105253</v>
      </c>
      <c r="B10346" s="545" t="s">
        <v>9747</v>
      </c>
      <c r="C10346" s="545" t="s">
        <v>216</v>
      </c>
      <c r="D10346" s="546"/>
      <c r="E10346" s="171" t="str">
        <f t="shared" si="161"/>
        <v>1900</v>
      </c>
      <c r="F10346" s="547">
        <v>0</v>
      </c>
      <c r="G10346" s="548">
        <v>0</v>
      </c>
      <c r="H10346" s="547">
        <v>0</v>
      </c>
      <c r="I10346" s="545" t="s">
        <v>12766</v>
      </c>
      <c r="J10346" s="545"/>
      <c r="K10346" s="545" t="s">
        <v>13413</v>
      </c>
      <c r="L10346" s="545" t="s">
        <v>13413</v>
      </c>
      <c r="M10346" s="548" t="s">
        <v>13758</v>
      </c>
      <c r="N10346" s="545" t="s">
        <v>13413</v>
      </c>
      <c r="O10346" s="545" t="s">
        <v>13413</v>
      </c>
      <c r="P10346" s="549">
        <v>7967</v>
      </c>
      <c r="Q10346" s="549">
        <v>1</v>
      </c>
      <c r="R10346" s="549">
        <v>172</v>
      </c>
      <c r="S10346" s="548"/>
      <c r="T10346" s="548"/>
      <c r="U10346" s="99"/>
    </row>
    <row r="10347" spans="1:21" ht="19.5" customHeight="1">
      <c r="A10347" s="545">
        <v>105254</v>
      </c>
      <c r="B10347" s="545" t="s">
        <v>682</v>
      </c>
      <c r="C10347" s="545" t="s">
        <v>209</v>
      </c>
      <c r="D10347" s="546"/>
      <c r="E10347" s="171" t="str">
        <f t="shared" si="161"/>
        <v>1900</v>
      </c>
      <c r="F10347" s="547">
        <v>0</v>
      </c>
      <c r="G10347" s="548">
        <v>0</v>
      </c>
      <c r="H10347" s="547">
        <v>0</v>
      </c>
      <c r="I10347" s="545" t="s">
        <v>12684</v>
      </c>
      <c r="J10347" s="545"/>
      <c r="K10347" s="545" t="s">
        <v>13413</v>
      </c>
      <c r="L10347" s="545" t="s">
        <v>13413</v>
      </c>
      <c r="M10347" s="548" t="s">
        <v>13758</v>
      </c>
      <c r="N10347" s="545" t="s">
        <v>13413</v>
      </c>
      <c r="O10347" s="545" t="s">
        <v>13413</v>
      </c>
      <c r="P10347" s="549">
        <v>7968</v>
      </c>
      <c r="Q10347" s="549">
        <v>1</v>
      </c>
      <c r="R10347" s="549">
        <v>95</v>
      </c>
      <c r="S10347" s="548"/>
      <c r="T10347" s="548"/>
      <c r="U10347" s="99"/>
    </row>
    <row r="10348" spans="1:21" ht="19.5" customHeight="1">
      <c r="A10348" s="545">
        <v>105255</v>
      </c>
      <c r="B10348" s="545" t="s">
        <v>8283</v>
      </c>
      <c r="C10348" s="545" t="s">
        <v>209</v>
      </c>
      <c r="D10348" s="546">
        <v>43525</v>
      </c>
      <c r="E10348" s="171" t="str">
        <f t="shared" si="161"/>
        <v>2019</v>
      </c>
      <c r="F10348" s="547">
        <v>391722</v>
      </c>
      <c r="G10348" s="548">
        <v>0.19</v>
      </c>
      <c r="H10348" s="547">
        <v>329178.15000000002</v>
      </c>
      <c r="I10348" s="545" t="s">
        <v>12688</v>
      </c>
      <c r="J10348" s="545" t="s">
        <v>13296</v>
      </c>
      <c r="K10348" s="545" t="s">
        <v>19539</v>
      </c>
      <c r="L10348" s="545" t="s">
        <v>13413</v>
      </c>
      <c r="M10348" s="548" t="s">
        <v>13758</v>
      </c>
      <c r="N10348" s="545" t="s">
        <v>13413</v>
      </c>
      <c r="O10348" s="545" t="s">
        <v>13413</v>
      </c>
      <c r="P10348" s="549">
        <v>7969</v>
      </c>
      <c r="Q10348" s="549">
        <v>1</v>
      </c>
      <c r="R10348" s="549">
        <v>92</v>
      </c>
      <c r="S10348" s="548">
        <v>2218</v>
      </c>
      <c r="T10348" s="548"/>
      <c r="U10348" s="99"/>
    </row>
    <row r="10349" spans="1:21" ht="19.5" customHeight="1">
      <c r="A10349" s="545">
        <v>105256</v>
      </c>
      <c r="B10349" s="545" t="s">
        <v>6894</v>
      </c>
      <c r="C10349" s="545" t="s">
        <v>216</v>
      </c>
      <c r="D10349" s="546">
        <v>44590</v>
      </c>
      <c r="E10349" s="171" t="str">
        <f t="shared" si="161"/>
        <v>2022</v>
      </c>
      <c r="F10349" s="547">
        <v>439</v>
      </c>
      <c r="G10349" s="548">
        <v>0.19</v>
      </c>
      <c r="H10349" s="547">
        <v>368.91</v>
      </c>
      <c r="I10349" s="545" t="s">
        <v>12659</v>
      </c>
      <c r="J10349" s="545" t="s">
        <v>13297</v>
      </c>
      <c r="K10349" s="545" t="s">
        <v>13413</v>
      </c>
      <c r="L10349" s="545" t="s">
        <v>13413</v>
      </c>
      <c r="M10349" s="548" t="s">
        <v>13758</v>
      </c>
      <c r="N10349" s="545" t="s">
        <v>13413</v>
      </c>
      <c r="O10349" s="545" t="s">
        <v>13413</v>
      </c>
      <c r="P10349" s="549">
        <v>7970</v>
      </c>
      <c r="Q10349" s="549">
        <v>1</v>
      </c>
      <c r="R10349" s="549">
        <v>116</v>
      </c>
      <c r="S10349" s="548">
        <v>2257</v>
      </c>
      <c r="T10349" s="548"/>
      <c r="U10349" s="99"/>
    </row>
    <row r="10350" spans="1:21" ht="19.5" customHeight="1">
      <c r="A10350" s="545">
        <v>105257</v>
      </c>
      <c r="B10350" s="545" t="s">
        <v>6159</v>
      </c>
      <c r="C10350" s="545" t="s">
        <v>216</v>
      </c>
      <c r="D10350" s="546">
        <v>45708</v>
      </c>
      <c r="E10350" s="171" t="str">
        <f t="shared" si="161"/>
        <v>2025</v>
      </c>
      <c r="F10350" s="547">
        <v>571.75</v>
      </c>
      <c r="G10350" s="548">
        <v>0.19</v>
      </c>
      <c r="H10350" s="547">
        <v>480.46</v>
      </c>
      <c r="I10350" s="545" t="s">
        <v>12659</v>
      </c>
      <c r="J10350" s="545" t="s">
        <v>13307</v>
      </c>
      <c r="K10350" s="545" t="s">
        <v>13413</v>
      </c>
      <c r="L10350" s="545" t="s">
        <v>13413</v>
      </c>
      <c r="M10350" s="548" t="s">
        <v>13758</v>
      </c>
      <c r="N10350" s="545" t="s">
        <v>13413</v>
      </c>
      <c r="O10350" s="545" t="s">
        <v>13413</v>
      </c>
      <c r="P10350" s="549">
        <v>7971</v>
      </c>
      <c r="Q10350" s="549">
        <v>1</v>
      </c>
      <c r="R10350" s="549">
        <v>116</v>
      </c>
      <c r="S10350" s="548">
        <v>2228</v>
      </c>
      <c r="T10350" s="548"/>
      <c r="U10350" s="99"/>
    </row>
    <row r="10351" spans="1:21" ht="19.5" customHeight="1">
      <c r="A10351" s="545">
        <v>105258</v>
      </c>
      <c r="B10351" s="545" t="s">
        <v>7223</v>
      </c>
      <c r="C10351" s="545" t="s">
        <v>216</v>
      </c>
      <c r="D10351" s="546">
        <v>44590</v>
      </c>
      <c r="E10351" s="171" t="str">
        <f t="shared" si="161"/>
        <v>2022</v>
      </c>
      <c r="F10351" s="547">
        <v>2936</v>
      </c>
      <c r="G10351" s="548">
        <v>0.19</v>
      </c>
      <c r="H10351" s="547">
        <v>2467.23</v>
      </c>
      <c r="I10351" s="545" t="s">
        <v>12659</v>
      </c>
      <c r="J10351" s="545" t="s">
        <v>13297</v>
      </c>
      <c r="K10351" s="545" t="s">
        <v>13413</v>
      </c>
      <c r="L10351" s="545" t="s">
        <v>13413</v>
      </c>
      <c r="M10351" s="548" t="s">
        <v>13758</v>
      </c>
      <c r="N10351" s="545" t="s">
        <v>13413</v>
      </c>
      <c r="O10351" s="545" t="s">
        <v>13413</v>
      </c>
      <c r="P10351" s="549">
        <v>7972</v>
      </c>
      <c r="Q10351" s="549">
        <v>1</v>
      </c>
      <c r="R10351" s="549">
        <v>116</v>
      </c>
      <c r="S10351" s="548">
        <v>2257</v>
      </c>
      <c r="T10351" s="548"/>
      <c r="U10351" s="99"/>
    </row>
    <row r="10352" spans="1:21" ht="19.5" customHeight="1">
      <c r="A10352" s="545">
        <v>105259</v>
      </c>
      <c r="B10352" s="545" t="s">
        <v>12174</v>
      </c>
      <c r="C10352" s="545" t="s">
        <v>209</v>
      </c>
      <c r="D10352" s="546"/>
      <c r="E10352" s="171" t="str">
        <f t="shared" si="161"/>
        <v>1900</v>
      </c>
      <c r="F10352" s="547">
        <v>0</v>
      </c>
      <c r="G10352" s="548">
        <v>0</v>
      </c>
      <c r="H10352" s="547">
        <v>0</v>
      </c>
      <c r="I10352" s="545" t="s">
        <v>12676</v>
      </c>
      <c r="J10352" s="545"/>
      <c r="K10352" s="545" t="s">
        <v>19540</v>
      </c>
      <c r="L10352" s="545" t="s">
        <v>19541</v>
      </c>
      <c r="M10352" s="548" t="s">
        <v>13758</v>
      </c>
      <c r="N10352" s="545" t="s">
        <v>13413</v>
      </c>
      <c r="O10352" s="545" t="s">
        <v>13413</v>
      </c>
      <c r="P10352" s="549">
        <v>7973</v>
      </c>
      <c r="Q10352" s="549">
        <v>1</v>
      </c>
      <c r="R10352" s="549">
        <v>14</v>
      </c>
      <c r="S10352" s="548"/>
      <c r="T10352" s="548"/>
      <c r="U10352" s="99"/>
    </row>
    <row r="10353" spans="1:21" ht="19.5" customHeight="1">
      <c r="A10353" s="545">
        <v>105261</v>
      </c>
      <c r="B10353" s="545" t="s">
        <v>9746</v>
      </c>
      <c r="C10353" s="545" t="s">
        <v>216</v>
      </c>
      <c r="D10353" s="546">
        <v>44923</v>
      </c>
      <c r="E10353" s="171" t="str">
        <f t="shared" si="161"/>
        <v>2022</v>
      </c>
      <c r="F10353" s="547">
        <v>1373558</v>
      </c>
      <c r="G10353" s="548">
        <v>0.19</v>
      </c>
      <c r="H10353" s="547">
        <v>1154250.42</v>
      </c>
      <c r="I10353" s="545" t="s">
        <v>12758</v>
      </c>
      <c r="J10353" s="545" t="s">
        <v>13297</v>
      </c>
      <c r="K10353" s="545" t="s">
        <v>19542</v>
      </c>
      <c r="L10353" s="545" t="s">
        <v>13413</v>
      </c>
      <c r="M10353" s="548" t="s">
        <v>13758</v>
      </c>
      <c r="N10353" s="545" t="s">
        <v>13413</v>
      </c>
      <c r="O10353" s="545" t="s">
        <v>13413</v>
      </c>
      <c r="P10353" s="549">
        <v>7974</v>
      </c>
      <c r="Q10353" s="549">
        <v>1</v>
      </c>
      <c r="R10353" s="549">
        <v>164</v>
      </c>
      <c r="S10353" s="548">
        <v>2257</v>
      </c>
      <c r="T10353" s="548"/>
      <c r="U10353" s="99"/>
    </row>
    <row r="10354" spans="1:21" ht="19.5" customHeight="1">
      <c r="A10354" s="545">
        <v>105262</v>
      </c>
      <c r="B10354" s="545" t="s">
        <v>9745</v>
      </c>
      <c r="C10354" s="545" t="s">
        <v>216</v>
      </c>
      <c r="D10354" s="546">
        <v>44923</v>
      </c>
      <c r="E10354" s="171" t="str">
        <f t="shared" si="161"/>
        <v>2022</v>
      </c>
      <c r="F10354" s="547">
        <v>1050367.99</v>
      </c>
      <c r="G10354" s="548">
        <v>0.19</v>
      </c>
      <c r="H10354" s="547">
        <v>882662.18</v>
      </c>
      <c r="I10354" s="545" t="s">
        <v>12758</v>
      </c>
      <c r="J10354" s="545" t="s">
        <v>13297</v>
      </c>
      <c r="K10354" s="545" t="s">
        <v>19543</v>
      </c>
      <c r="L10354" s="545" t="s">
        <v>13413</v>
      </c>
      <c r="M10354" s="548" t="s">
        <v>13758</v>
      </c>
      <c r="N10354" s="545" t="s">
        <v>13413</v>
      </c>
      <c r="O10354" s="545" t="s">
        <v>13413</v>
      </c>
      <c r="P10354" s="549">
        <v>7975</v>
      </c>
      <c r="Q10354" s="549">
        <v>1</v>
      </c>
      <c r="R10354" s="549">
        <v>164</v>
      </c>
      <c r="S10354" s="548">
        <v>2257</v>
      </c>
      <c r="T10354" s="548"/>
      <c r="U10354" s="99"/>
    </row>
    <row r="10355" spans="1:21" ht="19.5" customHeight="1">
      <c r="A10355" s="545">
        <v>105263</v>
      </c>
      <c r="B10355" s="545" t="s">
        <v>9744</v>
      </c>
      <c r="C10355" s="545" t="s">
        <v>216</v>
      </c>
      <c r="D10355" s="546">
        <v>44923</v>
      </c>
      <c r="E10355" s="171" t="str">
        <f t="shared" si="161"/>
        <v>2022</v>
      </c>
      <c r="F10355" s="547">
        <v>1462113</v>
      </c>
      <c r="G10355" s="548">
        <v>0.19</v>
      </c>
      <c r="H10355" s="547">
        <v>1228666.3899999999</v>
      </c>
      <c r="I10355" s="545" t="s">
        <v>12758</v>
      </c>
      <c r="J10355" s="545" t="s">
        <v>13297</v>
      </c>
      <c r="K10355" s="545" t="s">
        <v>19544</v>
      </c>
      <c r="L10355" s="545" t="s">
        <v>13413</v>
      </c>
      <c r="M10355" s="548" t="s">
        <v>13758</v>
      </c>
      <c r="N10355" s="545" t="s">
        <v>13413</v>
      </c>
      <c r="O10355" s="545" t="s">
        <v>13413</v>
      </c>
      <c r="P10355" s="549">
        <v>7976</v>
      </c>
      <c r="Q10355" s="549">
        <v>1</v>
      </c>
      <c r="R10355" s="549">
        <v>164</v>
      </c>
      <c r="S10355" s="548">
        <v>2257</v>
      </c>
      <c r="T10355" s="548"/>
      <c r="U10355" s="99"/>
    </row>
    <row r="10356" spans="1:21" ht="19.5" customHeight="1">
      <c r="A10356" s="545">
        <v>105264</v>
      </c>
      <c r="B10356" s="545" t="s">
        <v>9743</v>
      </c>
      <c r="C10356" s="545" t="s">
        <v>216</v>
      </c>
      <c r="D10356" s="546">
        <v>44923</v>
      </c>
      <c r="E10356" s="171" t="str">
        <f t="shared" si="161"/>
        <v>2022</v>
      </c>
      <c r="F10356" s="547">
        <v>727178</v>
      </c>
      <c r="G10356" s="548">
        <v>0.19</v>
      </c>
      <c r="H10356" s="547">
        <v>611073.94999999995</v>
      </c>
      <c r="I10356" s="545" t="s">
        <v>12758</v>
      </c>
      <c r="J10356" s="545" t="s">
        <v>13297</v>
      </c>
      <c r="K10356" s="545" t="s">
        <v>19545</v>
      </c>
      <c r="L10356" s="545" t="s">
        <v>13413</v>
      </c>
      <c r="M10356" s="548" t="s">
        <v>13758</v>
      </c>
      <c r="N10356" s="545" t="s">
        <v>13413</v>
      </c>
      <c r="O10356" s="545" t="s">
        <v>13413</v>
      </c>
      <c r="P10356" s="549">
        <v>7977</v>
      </c>
      <c r="Q10356" s="549">
        <v>1</v>
      </c>
      <c r="R10356" s="549">
        <v>164</v>
      </c>
      <c r="S10356" s="548">
        <v>2257</v>
      </c>
      <c r="T10356" s="548"/>
      <c r="U10356" s="99"/>
    </row>
    <row r="10357" spans="1:21" ht="19.5" customHeight="1">
      <c r="A10357" s="545">
        <v>105265</v>
      </c>
      <c r="B10357" s="545" t="s">
        <v>9742</v>
      </c>
      <c r="C10357" s="545" t="s">
        <v>216</v>
      </c>
      <c r="D10357" s="546">
        <v>44923</v>
      </c>
      <c r="E10357" s="171" t="str">
        <f t="shared" si="161"/>
        <v>2022</v>
      </c>
      <c r="F10357" s="547">
        <v>3749007</v>
      </c>
      <c r="G10357" s="548">
        <v>0.19</v>
      </c>
      <c r="H10357" s="547">
        <v>3150426.05</v>
      </c>
      <c r="I10357" s="545" t="s">
        <v>12758</v>
      </c>
      <c r="J10357" s="545" t="s">
        <v>13297</v>
      </c>
      <c r="K10357" s="545" t="s">
        <v>19546</v>
      </c>
      <c r="L10357" s="545" t="s">
        <v>13413</v>
      </c>
      <c r="M10357" s="548" t="s">
        <v>13758</v>
      </c>
      <c r="N10357" s="545" t="s">
        <v>13413</v>
      </c>
      <c r="O10357" s="545" t="s">
        <v>13413</v>
      </c>
      <c r="P10357" s="549">
        <v>7978</v>
      </c>
      <c r="Q10357" s="549">
        <v>1</v>
      </c>
      <c r="R10357" s="549">
        <v>164</v>
      </c>
      <c r="S10357" s="548">
        <v>2257</v>
      </c>
      <c r="T10357" s="548"/>
      <c r="U10357" s="99"/>
    </row>
    <row r="10358" spans="1:21" ht="19.5" customHeight="1">
      <c r="A10358" s="545">
        <v>105266</v>
      </c>
      <c r="B10358" s="545" t="s">
        <v>9741</v>
      </c>
      <c r="C10358" s="545" t="s">
        <v>216</v>
      </c>
      <c r="D10358" s="546">
        <v>44923</v>
      </c>
      <c r="E10358" s="171" t="str">
        <f t="shared" si="161"/>
        <v>2022</v>
      </c>
      <c r="F10358" s="547">
        <v>2666319</v>
      </c>
      <c r="G10358" s="548">
        <v>0.19</v>
      </c>
      <c r="H10358" s="547">
        <v>2240604.2000000002</v>
      </c>
      <c r="I10358" s="545" t="s">
        <v>12758</v>
      </c>
      <c r="J10358" s="545" t="s">
        <v>13297</v>
      </c>
      <c r="K10358" s="545" t="s">
        <v>19547</v>
      </c>
      <c r="L10358" s="545" t="s">
        <v>13413</v>
      </c>
      <c r="M10358" s="548" t="s">
        <v>13758</v>
      </c>
      <c r="N10358" s="545" t="s">
        <v>13413</v>
      </c>
      <c r="O10358" s="545" t="s">
        <v>13413</v>
      </c>
      <c r="P10358" s="549">
        <v>7979</v>
      </c>
      <c r="Q10358" s="549">
        <v>1</v>
      </c>
      <c r="R10358" s="549">
        <v>164</v>
      </c>
      <c r="S10358" s="548">
        <v>2257</v>
      </c>
      <c r="T10358" s="548"/>
      <c r="U10358" s="99"/>
    </row>
    <row r="10359" spans="1:21" ht="19.5" customHeight="1">
      <c r="A10359" s="545">
        <v>105267</v>
      </c>
      <c r="B10359" s="545" t="s">
        <v>9740</v>
      </c>
      <c r="C10359" s="545" t="s">
        <v>4504</v>
      </c>
      <c r="D10359" s="546"/>
      <c r="E10359" s="171" t="str">
        <f t="shared" si="161"/>
        <v>1900</v>
      </c>
      <c r="F10359" s="547">
        <v>0</v>
      </c>
      <c r="G10359" s="548">
        <v>0</v>
      </c>
      <c r="H10359" s="547">
        <v>0</v>
      </c>
      <c r="I10359" s="545" t="s">
        <v>12668</v>
      </c>
      <c r="J10359" s="545"/>
      <c r="K10359" s="545" t="s">
        <v>19548</v>
      </c>
      <c r="L10359" s="545" t="s">
        <v>13413</v>
      </c>
      <c r="M10359" s="548" t="s">
        <v>13758</v>
      </c>
      <c r="N10359" s="545" t="s">
        <v>13413</v>
      </c>
      <c r="O10359" s="545" t="s">
        <v>13413</v>
      </c>
      <c r="P10359" s="549">
        <v>7980</v>
      </c>
      <c r="Q10359" s="549">
        <v>1</v>
      </c>
      <c r="R10359" s="549">
        <v>7</v>
      </c>
      <c r="S10359" s="548"/>
      <c r="T10359" s="548"/>
      <c r="U10359" s="99"/>
    </row>
    <row r="10360" spans="1:21" ht="19.5" customHeight="1">
      <c r="A10360" s="545">
        <v>105268</v>
      </c>
      <c r="B10360" s="545" t="s">
        <v>6946</v>
      </c>
      <c r="C10360" s="545" t="s">
        <v>209</v>
      </c>
      <c r="D10360" s="546">
        <v>45708</v>
      </c>
      <c r="E10360" s="171" t="str">
        <f t="shared" si="161"/>
        <v>2025</v>
      </c>
      <c r="F10360" s="547">
        <v>42507.49</v>
      </c>
      <c r="G10360" s="548">
        <v>0.19</v>
      </c>
      <c r="H10360" s="547">
        <v>35720.58</v>
      </c>
      <c r="I10360" s="545" t="s">
        <v>12676</v>
      </c>
      <c r="J10360" s="545" t="s">
        <v>13307</v>
      </c>
      <c r="K10360" s="545" t="s">
        <v>19549</v>
      </c>
      <c r="L10360" s="545" t="s">
        <v>13413</v>
      </c>
      <c r="M10360" s="548" t="s">
        <v>13758</v>
      </c>
      <c r="N10360" s="545" t="s">
        <v>13413</v>
      </c>
      <c r="O10360" s="545" t="s">
        <v>13413</v>
      </c>
      <c r="P10360" s="549">
        <v>7981</v>
      </c>
      <c r="Q10360" s="549">
        <v>1</v>
      </c>
      <c r="R10360" s="549">
        <v>14</v>
      </c>
      <c r="S10360" s="548">
        <v>2228</v>
      </c>
      <c r="T10360" s="548"/>
      <c r="U10360" s="99"/>
    </row>
    <row r="10361" spans="1:21" ht="19.5" customHeight="1">
      <c r="A10361" s="545">
        <v>105269</v>
      </c>
      <c r="B10361" s="545" t="s">
        <v>1038</v>
      </c>
      <c r="C10361" s="545" t="s">
        <v>216</v>
      </c>
      <c r="D10361" s="546"/>
      <c r="E10361" s="171" t="str">
        <f t="shared" si="161"/>
        <v>1900</v>
      </c>
      <c r="F10361" s="547">
        <v>0</v>
      </c>
      <c r="G10361" s="548">
        <v>0</v>
      </c>
      <c r="H10361" s="547">
        <v>0</v>
      </c>
      <c r="I10361" s="545" t="s">
        <v>12762</v>
      </c>
      <c r="J10361" s="545"/>
      <c r="K10361" s="545" t="s">
        <v>19550</v>
      </c>
      <c r="L10361" s="545" t="s">
        <v>13413</v>
      </c>
      <c r="M10361" s="548" t="s">
        <v>13758</v>
      </c>
      <c r="N10361" s="545" t="s">
        <v>13413</v>
      </c>
      <c r="O10361" s="545" t="s">
        <v>13413</v>
      </c>
      <c r="P10361" s="549">
        <v>7982</v>
      </c>
      <c r="Q10361" s="549">
        <v>1</v>
      </c>
      <c r="R10361" s="549">
        <v>8</v>
      </c>
      <c r="S10361" s="548"/>
      <c r="T10361" s="548"/>
      <c r="U10361" s="99"/>
    </row>
    <row r="10362" spans="1:21" ht="19.5" customHeight="1">
      <c r="A10362" s="545">
        <v>105270</v>
      </c>
      <c r="B10362" s="545" t="s">
        <v>1107</v>
      </c>
      <c r="C10362" s="545" t="s">
        <v>216</v>
      </c>
      <c r="D10362" s="546"/>
      <c r="E10362" s="171" t="str">
        <f t="shared" si="161"/>
        <v>1900</v>
      </c>
      <c r="F10362" s="547">
        <v>0</v>
      </c>
      <c r="G10362" s="548">
        <v>0</v>
      </c>
      <c r="H10362" s="547">
        <v>0</v>
      </c>
      <c r="I10362" s="545" t="s">
        <v>12762</v>
      </c>
      <c r="J10362" s="545"/>
      <c r="K10362" s="545" t="s">
        <v>19551</v>
      </c>
      <c r="L10362" s="545" t="s">
        <v>13413</v>
      </c>
      <c r="M10362" s="548" t="s">
        <v>13758</v>
      </c>
      <c r="N10362" s="545" t="s">
        <v>13413</v>
      </c>
      <c r="O10362" s="545" t="s">
        <v>13413</v>
      </c>
      <c r="P10362" s="549">
        <v>7983</v>
      </c>
      <c r="Q10362" s="549">
        <v>1</v>
      </c>
      <c r="R10362" s="549">
        <v>8</v>
      </c>
      <c r="S10362" s="548"/>
      <c r="T10362" s="548"/>
      <c r="U10362" s="99"/>
    </row>
    <row r="10363" spans="1:21" ht="19.5" customHeight="1">
      <c r="A10363" s="545">
        <v>105271</v>
      </c>
      <c r="B10363" s="545" t="s">
        <v>1147</v>
      </c>
      <c r="C10363" s="545" t="s">
        <v>216</v>
      </c>
      <c r="D10363" s="546"/>
      <c r="E10363" s="171" t="str">
        <f t="shared" si="161"/>
        <v>1900</v>
      </c>
      <c r="F10363" s="547">
        <v>0</v>
      </c>
      <c r="G10363" s="548">
        <v>0</v>
      </c>
      <c r="H10363" s="547">
        <v>0</v>
      </c>
      <c r="I10363" s="545" t="s">
        <v>12762</v>
      </c>
      <c r="J10363" s="545"/>
      <c r="K10363" s="545" t="s">
        <v>19552</v>
      </c>
      <c r="L10363" s="545" t="s">
        <v>13413</v>
      </c>
      <c r="M10363" s="548" t="s">
        <v>13758</v>
      </c>
      <c r="N10363" s="545" t="s">
        <v>13413</v>
      </c>
      <c r="O10363" s="545" t="s">
        <v>13413</v>
      </c>
      <c r="P10363" s="549">
        <v>7984</v>
      </c>
      <c r="Q10363" s="549">
        <v>1</v>
      </c>
      <c r="R10363" s="549">
        <v>8</v>
      </c>
      <c r="S10363" s="548"/>
      <c r="T10363" s="548"/>
      <c r="U10363" s="99"/>
    </row>
    <row r="10364" spans="1:21" ht="19.5" customHeight="1">
      <c r="A10364" s="545">
        <v>105272</v>
      </c>
      <c r="B10364" s="545" t="s">
        <v>9739</v>
      </c>
      <c r="C10364" s="545" t="s">
        <v>216</v>
      </c>
      <c r="D10364" s="546"/>
      <c r="E10364" s="171" t="str">
        <f t="shared" si="161"/>
        <v>1900</v>
      </c>
      <c r="F10364" s="547">
        <v>0</v>
      </c>
      <c r="G10364" s="548">
        <v>0</v>
      </c>
      <c r="H10364" s="547">
        <v>0</v>
      </c>
      <c r="I10364" s="545" t="s">
        <v>12758</v>
      </c>
      <c r="J10364" s="545"/>
      <c r="K10364" s="545" t="s">
        <v>19553</v>
      </c>
      <c r="L10364" s="545" t="s">
        <v>13413</v>
      </c>
      <c r="M10364" s="548" t="s">
        <v>13758</v>
      </c>
      <c r="N10364" s="545" t="s">
        <v>13413</v>
      </c>
      <c r="O10364" s="545" t="s">
        <v>13413</v>
      </c>
      <c r="P10364" s="549">
        <v>7985</v>
      </c>
      <c r="Q10364" s="549">
        <v>1</v>
      </c>
      <c r="R10364" s="549">
        <v>164</v>
      </c>
      <c r="S10364" s="548"/>
      <c r="T10364" s="548"/>
      <c r="U10364" s="99"/>
    </row>
    <row r="10365" spans="1:21" ht="19.5" customHeight="1">
      <c r="A10365" s="545">
        <v>105273</v>
      </c>
      <c r="B10365" s="545" t="s">
        <v>9738</v>
      </c>
      <c r="C10365" s="545" t="s">
        <v>216</v>
      </c>
      <c r="D10365" s="546"/>
      <c r="E10365" s="171" t="str">
        <f t="shared" si="161"/>
        <v>1900</v>
      </c>
      <c r="F10365" s="547">
        <v>0</v>
      </c>
      <c r="G10365" s="548">
        <v>0</v>
      </c>
      <c r="H10365" s="547">
        <v>0</v>
      </c>
      <c r="I10365" s="545" t="s">
        <v>12717</v>
      </c>
      <c r="J10365" s="545"/>
      <c r="K10365" s="545" t="s">
        <v>19554</v>
      </c>
      <c r="L10365" s="545" t="s">
        <v>13413</v>
      </c>
      <c r="M10365" s="548" t="s">
        <v>13758</v>
      </c>
      <c r="N10365" s="545" t="s">
        <v>13413</v>
      </c>
      <c r="O10365" s="545" t="s">
        <v>13413</v>
      </c>
      <c r="P10365" s="549">
        <v>7986</v>
      </c>
      <c r="Q10365" s="549">
        <v>1</v>
      </c>
      <c r="R10365" s="549">
        <v>19</v>
      </c>
      <c r="S10365" s="548"/>
      <c r="T10365" s="548"/>
      <c r="U10365" s="99"/>
    </row>
    <row r="10366" spans="1:21" ht="19.5" customHeight="1">
      <c r="A10366" s="545">
        <v>105274</v>
      </c>
      <c r="B10366" s="545" t="s">
        <v>9737</v>
      </c>
      <c r="C10366" s="545" t="s">
        <v>216</v>
      </c>
      <c r="D10366" s="546"/>
      <c r="E10366" s="171" t="str">
        <f t="shared" si="161"/>
        <v>1900</v>
      </c>
      <c r="F10366" s="547">
        <v>0</v>
      </c>
      <c r="G10366" s="548">
        <v>0</v>
      </c>
      <c r="H10366" s="547">
        <v>0</v>
      </c>
      <c r="I10366" s="545" t="s">
        <v>12657</v>
      </c>
      <c r="J10366" s="545"/>
      <c r="K10366" s="545" t="s">
        <v>19555</v>
      </c>
      <c r="L10366" s="545" t="s">
        <v>13413</v>
      </c>
      <c r="M10366" s="548" t="s">
        <v>13758</v>
      </c>
      <c r="N10366" s="545" t="s">
        <v>13413</v>
      </c>
      <c r="O10366" s="545" t="s">
        <v>13413</v>
      </c>
      <c r="P10366" s="549">
        <v>7987</v>
      </c>
      <c r="Q10366" s="549">
        <v>1</v>
      </c>
      <c r="R10366" s="549">
        <v>153</v>
      </c>
      <c r="S10366" s="548"/>
      <c r="T10366" s="548"/>
      <c r="U10366" s="99"/>
    </row>
    <row r="10367" spans="1:21" ht="19.5" customHeight="1">
      <c r="A10367" s="545">
        <v>105275</v>
      </c>
      <c r="B10367" s="545" t="s">
        <v>9736</v>
      </c>
      <c r="C10367" s="545" t="s">
        <v>216</v>
      </c>
      <c r="D10367" s="546"/>
      <c r="E10367" s="171" t="str">
        <f t="shared" si="161"/>
        <v>1900</v>
      </c>
      <c r="F10367" s="547">
        <v>0</v>
      </c>
      <c r="G10367" s="548">
        <v>0</v>
      </c>
      <c r="H10367" s="547">
        <v>0</v>
      </c>
      <c r="I10367" s="545" t="s">
        <v>12758</v>
      </c>
      <c r="J10367" s="545"/>
      <c r="K10367" s="545" t="s">
        <v>19556</v>
      </c>
      <c r="L10367" s="545" t="s">
        <v>13413</v>
      </c>
      <c r="M10367" s="548" t="s">
        <v>13758</v>
      </c>
      <c r="N10367" s="545" t="s">
        <v>13413</v>
      </c>
      <c r="O10367" s="545" t="s">
        <v>13413</v>
      </c>
      <c r="P10367" s="549">
        <v>7988</v>
      </c>
      <c r="Q10367" s="549">
        <v>1</v>
      </c>
      <c r="R10367" s="549">
        <v>164</v>
      </c>
      <c r="S10367" s="548"/>
      <c r="T10367" s="548"/>
      <c r="U10367" s="99"/>
    </row>
    <row r="10368" spans="1:21" ht="19.5" customHeight="1">
      <c r="A10368" s="545">
        <v>105276</v>
      </c>
      <c r="B10368" s="545" t="s">
        <v>9734</v>
      </c>
      <c r="C10368" s="545" t="s">
        <v>216</v>
      </c>
      <c r="D10368" s="546"/>
      <c r="E10368" s="171" t="str">
        <f t="shared" si="161"/>
        <v>1900</v>
      </c>
      <c r="F10368" s="547">
        <v>0</v>
      </c>
      <c r="G10368" s="548">
        <v>0</v>
      </c>
      <c r="H10368" s="547">
        <v>0</v>
      </c>
      <c r="I10368" s="545" t="s">
        <v>12738</v>
      </c>
      <c r="J10368" s="545"/>
      <c r="K10368" s="545" t="s">
        <v>19557</v>
      </c>
      <c r="L10368" s="545" t="s">
        <v>13413</v>
      </c>
      <c r="M10368" s="548" t="s">
        <v>13758</v>
      </c>
      <c r="N10368" s="545" t="s">
        <v>13413</v>
      </c>
      <c r="O10368" s="545" t="s">
        <v>13413</v>
      </c>
      <c r="P10368" s="549">
        <v>7989</v>
      </c>
      <c r="Q10368" s="549">
        <v>1</v>
      </c>
      <c r="R10368" s="549">
        <v>32</v>
      </c>
      <c r="S10368" s="548"/>
      <c r="T10368" s="548"/>
      <c r="U10368" s="99"/>
    </row>
    <row r="10369" spans="1:21" ht="19.5" customHeight="1">
      <c r="A10369" s="545">
        <v>105277</v>
      </c>
      <c r="B10369" s="545" t="s">
        <v>9734</v>
      </c>
      <c r="C10369" s="545" t="s">
        <v>216</v>
      </c>
      <c r="D10369" s="546"/>
      <c r="E10369" s="171" t="str">
        <f t="shared" si="161"/>
        <v>1900</v>
      </c>
      <c r="F10369" s="547">
        <v>0</v>
      </c>
      <c r="G10369" s="548">
        <v>0</v>
      </c>
      <c r="H10369" s="547">
        <v>0</v>
      </c>
      <c r="I10369" s="545" t="s">
        <v>12738</v>
      </c>
      <c r="J10369" s="545"/>
      <c r="K10369" s="545" t="s">
        <v>19558</v>
      </c>
      <c r="L10369" s="545" t="s">
        <v>13413</v>
      </c>
      <c r="M10369" s="548" t="s">
        <v>13758</v>
      </c>
      <c r="N10369" s="545" t="s">
        <v>13413</v>
      </c>
      <c r="O10369" s="545" t="s">
        <v>13413</v>
      </c>
      <c r="P10369" s="549">
        <v>7990</v>
      </c>
      <c r="Q10369" s="549">
        <v>1</v>
      </c>
      <c r="R10369" s="549">
        <v>32</v>
      </c>
      <c r="S10369" s="548"/>
      <c r="T10369" s="548"/>
      <c r="U10369" s="99"/>
    </row>
    <row r="10370" spans="1:21" ht="19.5" customHeight="1">
      <c r="A10370" s="545">
        <v>105278</v>
      </c>
      <c r="B10370" s="545" t="s">
        <v>9735</v>
      </c>
      <c r="C10370" s="545" t="s">
        <v>216</v>
      </c>
      <c r="D10370" s="546"/>
      <c r="E10370" s="171" t="str">
        <f t="shared" si="161"/>
        <v>1900</v>
      </c>
      <c r="F10370" s="547">
        <v>0</v>
      </c>
      <c r="G10370" s="548">
        <v>0</v>
      </c>
      <c r="H10370" s="547">
        <v>0</v>
      </c>
      <c r="I10370" s="545" t="s">
        <v>12738</v>
      </c>
      <c r="J10370" s="545"/>
      <c r="K10370" s="545" t="s">
        <v>19559</v>
      </c>
      <c r="L10370" s="545" t="s">
        <v>13413</v>
      </c>
      <c r="M10370" s="548" t="s">
        <v>13758</v>
      </c>
      <c r="N10370" s="545" t="s">
        <v>13413</v>
      </c>
      <c r="O10370" s="545" t="s">
        <v>13413</v>
      </c>
      <c r="P10370" s="549">
        <v>7991</v>
      </c>
      <c r="Q10370" s="549">
        <v>1</v>
      </c>
      <c r="R10370" s="549">
        <v>32</v>
      </c>
      <c r="S10370" s="548"/>
      <c r="T10370" s="548"/>
      <c r="U10370" s="99"/>
    </row>
    <row r="10371" spans="1:21" ht="19.5" customHeight="1">
      <c r="A10371" s="545">
        <v>105279</v>
      </c>
      <c r="B10371" s="545" t="s">
        <v>7429</v>
      </c>
      <c r="C10371" s="545" t="s">
        <v>216</v>
      </c>
      <c r="D10371" s="546">
        <v>43746</v>
      </c>
      <c r="E10371" s="171" t="str">
        <f t="shared" si="161"/>
        <v>2019</v>
      </c>
      <c r="F10371" s="547">
        <v>1092606</v>
      </c>
      <c r="G10371" s="548">
        <v>0.19</v>
      </c>
      <c r="H10371" s="547">
        <v>918156.3</v>
      </c>
      <c r="I10371" s="545" t="s">
        <v>12738</v>
      </c>
      <c r="J10371" s="545" t="s">
        <v>13392</v>
      </c>
      <c r="K10371" s="545" t="s">
        <v>19560</v>
      </c>
      <c r="L10371" s="545" t="s">
        <v>13413</v>
      </c>
      <c r="M10371" s="548" t="s">
        <v>13758</v>
      </c>
      <c r="N10371" s="545" t="s">
        <v>13413</v>
      </c>
      <c r="O10371" s="545" t="s">
        <v>13413</v>
      </c>
      <c r="P10371" s="549">
        <v>7992</v>
      </c>
      <c r="Q10371" s="549">
        <v>1</v>
      </c>
      <c r="R10371" s="549">
        <v>32</v>
      </c>
      <c r="S10371" s="548">
        <v>405</v>
      </c>
      <c r="T10371" s="548"/>
      <c r="U10371" s="99"/>
    </row>
    <row r="10372" spans="1:21" ht="19.5" customHeight="1">
      <c r="A10372" s="545">
        <v>105280</v>
      </c>
      <c r="B10372" s="545" t="s">
        <v>9734</v>
      </c>
      <c r="C10372" s="545" t="s">
        <v>216</v>
      </c>
      <c r="D10372" s="546"/>
      <c r="E10372" s="171" t="str">
        <f t="shared" ref="E10372:E10435" si="162">TEXT(D10372,"YYYY")</f>
        <v>1900</v>
      </c>
      <c r="F10372" s="547">
        <v>0</v>
      </c>
      <c r="G10372" s="548">
        <v>0</v>
      </c>
      <c r="H10372" s="547">
        <v>0</v>
      </c>
      <c r="I10372" s="545" t="s">
        <v>12738</v>
      </c>
      <c r="J10372" s="545"/>
      <c r="K10372" s="545" t="s">
        <v>19561</v>
      </c>
      <c r="L10372" s="545" t="s">
        <v>13413</v>
      </c>
      <c r="M10372" s="548" t="s">
        <v>13758</v>
      </c>
      <c r="N10372" s="545" t="s">
        <v>13413</v>
      </c>
      <c r="O10372" s="545" t="s">
        <v>13413</v>
      </c>
      <c r="P10372" s="549">
        <v>7993</v>
      </c>
      <c r="Q10372" s="549">
        <v>1</v>
      </c>
      <c r="R10372" s="549">
        <v>32</v>
      </c>
      <c r="S10372" s="548"/>
      <c r="T10372" s="548"/>
      <c r="U10372" s="99"/>
    </row>
    <row r="10373" spans="1:21" ht="19.5" customHeight="1">
      <c r="A10373" s="545">
        <v>105281</v>
      </c>
      <c r="B10373" s="545" t="s">
        <v>9734</v>
      </c>
      <c r="C10373" s="545" t="s">
        <v>216</v>
      </c>
      <c r="D10373" s="546"/>
      <c r="E10373" s="171" t="str">
        <f t="shared" si="162"/>
        <v>1900</v>
      </c>
      <c r="F10373" s="547">
        <v>0</v>
      </c>
      <c r="G10373" s="548">
        <v>0</v>
      </c>
      <c r="H10373" s="547">
        <v>0</v>
      </c>
      <c r="I10373" s="545" t="s">
        <v>12738</v>
      </c>
      <c r="J10373" s="545"/>
      <c r="K10373" s="545" t="s">
        <v>19562</v>
      </c>
      <c r="L10373" s="545" t="s">
        <v>13413</v>
      </c>
      <c r="M10373" s="548" t="s">
        <v>13758</v>
      </c>
      <c r="N10373" s="545" t="s">
        <v>13413</v>
      </c>
      <c r="O10373" s="545" t="s">
        <v>13413</v>
      </c>
      <c r="P10373" s="549">
        <v>7994</v>
      </c>
      <c r="Q10373" s="549">
        <v>1</v>
      </c>
      <c r="R10373" s="549">
        <v>32</v>
      </c>
      <c r="S10373" s="548"/>
      <c r="T10373" s="548"/>
      <c r="U10373" s="99"/>
    </row>
    <row r="10374" spans="1:21" ht="19.5" customHeight="1">
      <c r="A10374" s="545">
        <v>105282</v>
      </c>
      <c r="B10374" s="545" t="s">
        <v>9734</v>
      </c>
      <c r="C10374" s="545" t="s">
        <v>216</v>
      </c>
      <c r="D10374" s="546"/>
      <c r="E10374" s="171" t="str">
        <f t="shared" si="162"/>
        <v>1900</v>
      </c>
      <c r="F10374" s="547">
        <v>0</v>
      </c>
      <c r="G10374" s="548">
        <v>0</v>
      </c>
      <c r="H10374" s="547">
        <v>0</v>
      </c>
      <c r="I10374" s="545" t="s">
        <v>12738</v>
      </c>
      <c r="J10374" s="545"/>
      <c r="K10374" s="545" t="s">
        <v>19563</v>
      </c>
      <c r="L10374" s="545" t="s">
        <v>13413</v>
      </c>
      <c r="M10374" s="548" t="s">
        <v>13758</v>
      </c>
      <c r="N10374" s="545" t="s">
        <v>13413</v>
      </c>
      <c r="O10374" s="545" t="s">
        <v>13413</v>
      </c>
      <c r="P10374" s="549">
        <v>7995</v>
      </c>
      <c r="Q10374" s="549">
        <v>1</v>
      </c>
      <c r="R10374" s="549">
        <v>32</v>
      </c>
      <c r="S10374" s="548"/>
      <c r="T10374" s="548"/>
      <c r="U10374" s="99"/>
    </row>
    <row r="10375" spans="1:21" ht="19.5" customHeight="1">
      <c r="A10375" s="545">
        <v>105283</v>
      </c>
      <c r="B10375" s="545" t="s">
        <v>9733</v>
      </c>
      <c r="C10375" s="545" t="s">
        <v>216</v>
      </c>
      <c r="D10375" s="546"/>
      <c r="E10375" s="171" t="str">
        <f t="shared" si="162"/>
        <v>1900</v>
      </c>
      <c r="F10375" s="547">
        <v>0</v>
      </c>
      <c r="G10375" s="548">
        <v>0</v>
      </c>
      <c r="H10375" s="547">
        <v>0</v>
      </c>
      <c r="I10375" s="545" t="s">
        <v>12762</v>
      </c>
      <c r="J10375" s="545"/>
      <c r="K10375" s="545" t="s">
        <v>19564</v>
      </c>
      <c r="L10375" s="545" t="s">
        <v>13413</v>
      </c>
      <c r="M10375" s="548" t="s">
        <v>13758</v>
      </c>
      <c r="N10375" s="545" t="s">
        <v>13413</v>
      </c>
      <c r="O10375" s="545" t="s">
        <v>13413</v>
      </c>
      <c r="P10375" s="549">
        <v>7996</v>
      </c>
      <c r="Q10375" s="549">
        <v>1</v>
      </c>
      <c r="R10375" s="549">
        <v>8</v>
      </c>
      <c r="S10375" s="548"/>
      <c r="T10375" s="548"/>
      <c r="U10375" s="99"/>
    </row>
    <row r="10376" spans="1:21" ht="19.5" customHeight="1">
      <c r="A10376" s="545">
        <v>105284</v>
      </c>
      <c r="B10376" s="545" t="s">
        <v>1144</v>
      </c>
      <c r="C10376" s="545" t="s">
        <v>216</v>
      </c>
      <c r="D10376" s="546"/>
      <c r="E10376" s="171" t="str">
        <f t="shared" si="162"/>
        <v>1900</v>
      </c>
      <c r="F10376" s="547">
        <v>0</v>
      </c>
      <c r="G10376" s="548">
        <v>0</v>
      </c>
      <c r="H10376" s="547">
        <v>0</v>
      </c>
      <c r="I10376" s="545" t="s">
        <v>12762</v>
      </c>
      <c r="J10376" s="545"/>
      <c r="K10376" s="545" t="s">
        <v>19565</v>
      </c>
      <c r="L10376" s="545" t="s">
        <v>13413</v>
      </c>
      <c r="M10376" s="548" t="s">
        <v>13758</v>
      </c>
      <c r="N10376" s="545" t="s">
        <v>13413</v>
      </c>
      <c r="O10376" s="545" t="s">
        <v>13413</v>
      </c>
      <c r="P10376" s="549">
        <v>7997</v>
      </c>
      <c r="Q10376" s="549">
        <v>1</v>
      </c>
      <c r="R10376" s="549">
        <v>8</v>
      </c>
      <c r="S10376" s="548"/>
      <c r="T10376" s="548"/>
      <c r="U10376" s="99"/>
    </row>
    <row r="10377" spans="1:21" ht="19.5" customHeight="1">
      <c r="A10377" s="545">
        <v>105285</v>
      </c>
      <c r="B10377" s="545" t="s">
        <v>1118</v>
      </c>
      <c r="C10377" s="545" t="s">
        <v>216</v>
      </c>
      <c r="D10377" s="546"/>
      <c r="E10377" s="171" t="str">
        <f t="shared" si="162"/>
        <v>1900</v>
      </c>
      <c r="F10377" s="547">
        <v>0</v>
      </c>
      <c r="G10377" s="548">
        <v>0</v>
      </c>
      <c r="H10377" s="547">
        <v>0</v>
      </c>
      <c r="I10377" s="545" t="s">
        <v>12762</v>
      </c>
      <c r="J10377" s="545"/>
      <c r="K10377" s="545" t="s">
        <v>19566</v>
      </c>
      <c r="L10377" s="545" t="s">
        <v>13413</v>
      </c>
      <c r="M10377" s="548" t="s">
        <v>13758</v>
      </c>
      <c r="N10377" s="545" t="s">
        <v>13413</v>
      </c>
      <c r="O10377" s="545" t="s">
        <v>13413</v>
      </c>
      <c r="P10377" s="549">
        <v>7998</v>
      </c>
      <c r="Q10377" s="549">
        <v>1</v>
      </c>
      <c r="R10377" s="549">
        <v>8</v>
      </c>
      <c r="S10377" s="548"/>
      <c r="T10377" s="548"/>
      <c r="U10377" s="99"/>
    </row>
    <row r="10378" spans="1:21" ht="19.5" customHeight="1">
      <c r="A10378" s="545">
        <v>105286</v>
      </c>
      <c r="B10378" s="545" t="s">
        <v>9732</v>
      </c>
      <c r="C10378" s="545" t="s">
        <v>216</v>
      </c>
      <c r="D10378" s="546"/>
      <c r="E10378" s="171" t="str">
        <f t="shared" si="162"/>
        <v>1900</v>
      </c>
      <c r="F10378" s="547">
        <v>0</v>
      </c>
      <c r="G10378" s="548">
        <v>0</v>
      </c>
      <c r="H10378" s="547">
        <v>0</v>
      </c>
      <c r="I10378" s="545" t="s">
        <v>12762</v>
      </c>
      <c r="J10378" s="545"/>
      <c r="K10378" s="545" t="s">
        <v>19567</v>
      </c>
      <c r="L10378" s="545" t="s">
        <v>13413</v>
      </c>
      <c r="M10378" s="548" t="s">
        <v>13758</v>
      </c>
      <c r="N10378" s="545" t="s">
        <v>13413</v>
      </c>
      <c r="O10378" s="545" t="s">
        <v>13413</v>
      </c>
      <c r="P10378" s="549">
        <v>7999</v>
      </c>
      <c r="Q10378" s="549">
        <v>1</v>
      </c>
      <c r="R10378" s="549">
        <v>8</v>
      </c>
      <c r="S10378" s="548"/>
      <c r="T10378" s="548"/>
      <c r="U10378" s="99"/>
    </row>
    <row r="10379" spans="1:21" ht="19.5" customHeight="1">
      <c r="A10379" s="545">
        <v>105287</v>
      </c>
      <c r="B10379" s="545" t="s">
        <v>1142</v>
      </c>
      <c r="C10379" s="545" t="s">
        <v>216</v>
      </c>
      <c r="D10379" s="546"/>
      <c r="E10379" s="171" t="str">
        <f t="shared" si="162"/>
        <v>1900</v>
      </c>
      <c r="F10379" s="547">
        <v>0</v>
      </c>
      <c r="G10379" s="548">
        <v>0</v>
      </c>
      <c r="H10379" s="547">
        <v>0</v>
      </c>
      <c r="I10379" s="545" t="s">
        <v>12762</v>
      </c>
      <c r="J10379" s="545"/>
      <c r="K10379" s="545" t="s">
        <v>19568</v>
      </c>
      <c r="L10379" s="545" t="s">
        <v>13413</v>
      </c>
      <c r="M10379" s="548" t="s">
        <v>13758</v>
      </c>
      <c r="N10379" s="545" t="s">
        <v>13413</v>
      </c>
      <c r="O10379" s="545" t="s">
        <v>13413</v>
      </c>
      <c r="P10379" s="549">
        <v>8000</v>
      </c>
      <c r="Q10379" s="549">
        <v>1</v>
      </c>
      <c r="R10379" s="549">
        <v>8</v>
      </c>
      <c r="S10379" s="548"/>
      <c r="T10379" s="548"/>
      <c r="U10379" s="99"/>
    </row>
    <row r="10380" spans="1:21" ht="19.5" customHeight="1">
      <c r="A10380" s="545">
        <v>105288</v>
      </c>
      <c r="B10380" s="545" t="s">
        <v>1138</v>
      </c>
      <c r="C10380" s="545" t="s">
        <v>216</v>
      </c>
      <c r="D10380" s="546"/>
      <c r="E10380" s="171" t="str">
        <f t="shared" si="162"/>
        <v>1900</v>
      </c>
      <c r="F10380" s="547">
        <v>0</v>
      </c>
      <c r="G10380" s="548">
        <v>0</v>
      </c>
      <c r="H10380" s="547">
        <v>0</v>
      </c>
      <c r="I10380" s="545" t="s">
        <v>12762</v>
      </c>
      <c r="J10380" s="545"/>
      <c r="K10380" s="545" t="s">
        <v>19569</v>
      </c>
      <c r="L10380" s="545" t="s">
        <v>13413</v>
      </c>
      <c r="M10380" s="548" t="s">
        <v>13758</v>
      </c>
      <c r="N10380" s="545" t="s">
        <v>13413</v>
      </c>
      <c r="O10380" s="545" t="s">
        <v>13413</v>
      </c>
      <c r="P10380" s="549">
        <v>8001</v>
      </c>
      <c r="Q10380" s="549">
        <v>1</v>
      </c>
      <c r="R10380" s="549">
        <v>8</v>
      </c>
      <c r="S10380" s="548"/>
      <c r="T10380" s="548"/>
      <c r="U10380" s="99"/>
    </row>
    <row r="10381" spans="1:21" ht="19.5" customHeight="1">
      <c r="A10381" s="545">
        <v>105289</v>
      </c>
      <c r="B10381" s="545" t="s">
        <v>9731</v>
      </c>
      <c r="C10381" s="545" t="s">
        <v>216</v>
      </c>
      <c r="D10381" s="546"/>
      <c r="E10381" s="171" t="str">
        <f t="shared" si="162"/>
        <v>1900</v>
      </c>
      <c r="F10381" s="547">
        <v>0</v>
      </c>
      <c r="G10381" s="548">
        <v>0</v>
      </c>
      <c r="H10381" s="547">
        <v>0</v>
      </c>
      <c r="I10381" s="545" t="s">
        <v>12762</v>
      </c>
      <c r="J10381" s="545"/>
      <c r="K10381" s="545" t="s">
        <v>19570</v>
      </c>
      <c r="L10381" s="545" t="s">
        <v>13413</v>
      </c>
      <c r="M10381" s="548" t="s">
        <v>13758</v>
      </c>
      <c r="N10381" s="545" t="s">
        <v>13413</v>
      </c>
      <c r="O10381" s="545" t="s">
        <v>13413</v>
      </c>
      <c r="P10381" s="549">
        <v>8002</v>
      </c>
      <c r="Q10381" s="549">
        <v>1</v>
      </c>
      <c r="R10381" s="549">
        <v>8</v>
      </c>
      <c r="S10381" s="548"/>
      <c r="T10381" s="548"/>
      <c r="U10381" s="99"/>
    </row>
    <row r="10382" spans="1:21" ht="19.5" customHeight="1">
      <c r="A10382" s="545">
        <v>105290</v>
      </c>
      <c r="B10382" s="545" t="s">
        <v>1129</v>
      </c>
      <c r="C10382" s="545" t="s">
        <v>216</v>
      </c>
      <c r="D10382" s="546"/>
      <c r="E10382" s="171" t="str">
        <f t="shared" si="162"/>
        <v>1900</v>
      </c>
      <c r="F10382" s="547">
        <v>0</v>
      </c>
      <c r="G10382" s="548">
        <v>0</v>
      </c>
      <c r="H10382" s="547">
        <v>0</v>
      </c>
      <c r="I10382" s="545" t="s">
        <v>12762</v>
      </c>
      <c r="J10382" s="545"/>
      <c r="K10382" s="545" t="s">
        <v>19571</v>
      </c>
      <c r="L10382" s="545" t="s">
        <v>13413</v>
      </c>
      <c r="M10382" s="548" t="s">
        <v>13758</v>
      </c>
      <c r="N10382" s="545" t="s">
        <v>13413</v>
      </c>
      <c r="O10382" s="545" t="s">
        <v>13413</v>
      </c>
      <c r="P10382" s="549">
        <v>8003</v>
      </c>
      <c r="Q10382" s="549">
        <v>1</v>
      </c>
      <c r="R10382" s="549">
        <v>8</v>
      </c>
      <c r="S10382" s="548"/>
      <c r="T10382" s="548"/>
      <c r="U10382" s="99"/>
    </row>
    <row r="10383" spans="1:21" ht="19.5" customHeight="1">
      <c r="A10383" s="545">
        <v>105291</v>
      </c>
      <c r="B10383" s="545" t="s">
        <v>9730</v>
      </c>
      <c r="C10383" s="545" t="s">
        <v>216</v>
      </c>
      <c r="D10383" s="546"/>
      <c r="E10383" s="171" t="str">
        <f t="shared" si="162"/>
        <v>1900</v>
      </c>
      <c r="F10383" s="547">
        <v>0</v>
      </c>
      <c r="G10383" s="548">
        <v>0</v>
      </c>
      <c r="H10383" s="547">
        <v>0</v>
      </c>
      <c r="I10383" s="545" t="s">
        <v>12762</v>
      </c>
      <c r="J10383" s="545"/>
      <c r="K10383" s="545" t="s">
        <v>19572</v>
      </c>
      <c r="L10383" s="545" t="s">
        <v>13413</v>
      </c>
      <c r="M10383" s="548" t="s">
        <v>13758</v>
      </c>
      <c r="N10383" s="545" t="s">
        <v>13413</v>
      </c>
      <c r="O10383" s="545" t="s">
        <v>13413</v>
      </c>
      <c r="P10383" s="549">
        <v>8004</v>
      </c>
      <c r="Q10383" s="549">
        <v>1</v>
      </c>
      <c r="R10383" s="549">
        <v>8</v>
      </c>
      <c r="S10383" s="548"/>
      <c r="T10383" s="548"/>
      <c r="U10383" s="99"/>
    </row>
    <row r="10384" spans="1:21" ht="19.5" customHeight="1">
      <c r="A10384" s="545">
        <v>105292</v>
      </c>
      <c r="B10384" s="545" t="s">
        <v>9729</v>
      </c>
      <c r="C10384" s="545" t="s">
        <v>216</v>
      </c>
      <c r="D10384" s="546"/>
      <c r="E10384" s="171" t="str">
        <f t="shared" si="162"/>
        <v>1900</v>
      </c>
      <c r="F10384" s="547">
        <v>0</v>
      </c>
      <c r="G10384" s="548">
        <v>0</v>
      </c>
      <c r="H10384" s="547">
        <v>0</v>
      </c>
      <c r="I10384" s="545" t="s">
        <v>12762</v>
      </c>
      <c r="J10384" s="545"/>
      <c r="K10384" s="545" t="s">
        <v>19573</v>
      </c>
      <c r="L10384" s="545" t="s">
        <v>13413</v>
      </c>
      <c r="M10384" s="548" t="s">
        <v>13758</v>
      </c>
      <c r="N10384" s="545" t="s">
        <v>13413</v>
      </c>
      <c r="O10384" s="545" t="s">
        <v>13413</v>
      </c>
      <c r="P10384" s="549">
        <v>8005</v>
      </c>
      <c r="Q10384" s="549">
        <v>1</v>
      </c>
      <c r="R10384" s="549">
        <v>8</v>
      </c>
      <c r="S10384" s="548"/>
      <c r="T10384" s="548"/>
      <c r="U10384" s="99"/>
    </row>
    <row r="10385" spans="1:21" ht="19.5" customHeight="1">
      <c r="A10385" s="545">
        <v>105293</v>
      </c>
      <c r="B10385" s="545" t="s">
        <v>12485</v>
      </c>
      <c r="C10385" s="545" t="s">
        <v>216</v>
      </c>
      <c r="D10385" s="546"/>
      <c r="E10385" s="171" t="str">
        <f t="shared" si="162"/>
        <v>1900</v>
      </c>
      <c r="F10385" s="547">
        <v>0</v>
      </c>
      <c r="G10385" s="548">
        <v>0</v>
      </c>
      <c r="H10385" s="547">
        <v>0</v>
      </c>
      <c r="I10385" s="545" t="s">
        <v>12762</v>
      </c>
      <c r="J10385" s="545"/>
      <c r="K10385" s="545" t="s">
        <v>19574</v>
      </c>
      <c r="L10385" s="545" t="s">
        <v>13413</v>
      </c>
      <c r="M10385" s="548" t="s">
        <v>13758</v>
      </c>
      <c r="N10385" s="545" t="s">
        <v>13413</v>
      </c>
      <c r="O10385" s="545" t="s">
        <v>13413</v>
      </c>
      <c r="P10385" s="549">
        <v>8006</v>
      </c>
      <c r="Q10385" s="549">
        <v>1</v>
      </c>
      <c r="R10385" s="549">
        <v>8</v>
      </c>
      <c r="S10385" s="548"/>
      <c r="T10385" s="548"/>
      <c r="U10385" s="99"/>
    </row>
    <row r="10386" spans="1:21" ht="19.5" customHeight="1">
      <c r="A10386" s="545">
        <v>105294</v>
      </c>
      <c r="B10386" s="545" t="s">
        <v>1117</v>
      </c>
      <c r="C10386" s="545" t="s">
        <v>216</v>
      </c>
      <c r="D10386" s="546"/>
      <c r="E10386" s="171" t="str">
        <f t="shared" si="162"/>
        <v>1900</v>
      </c>
      <c r="F10386" s="547">
        <v>0</v>
      </c>
      <c r="G10386" s="548">
        <v>0</v>
      </c>
      <c r="H10386" s="547">
        <v>0</v>
      </c>
      <c r="I10386" s="545" t="s">
        <v>12762</v>
      </c>
      <c r="J10386" s="545"/>
      <c r="K10386" s="545" t="s">
        <v>19575</v>
      </c>
      <c r="L10386" s="545" t="s">
        <v>13413</v>
      </c>
      <c r="M10386" s="548" t="s">
        <v>13758</v>
      </c>
      <c r="N10386" s="545" t="s">
        <v>13413</v>
      </c>
      <c r="O10386" s="545" t="s">
        <v>13413</v>
      </c>
      <c r="P10386" s="549">
        <v>8007</v>
      </c>
      <c r="Q10386" s="549">
        <v>1</v>
      </c>
      <c r="R10386" s="549">
        <v>8</v>
      </c>
      <c r="S10386" s="548"/>
      <c r="T10386" s="548"/>
      <c r="U10386" s="99"/>
    </row>
    <row r="10387" spans="1:21" ht="19.5" customHeight="1">
      <c r="A10387" s="545">
        <v>105295</v>
      </c>
      <c r="B10387" s="545" t="s">
        <v>1116</v>
      </c>
      <c r="C10387" s="545" t="s">
        <v>216</v>
      </c>
      <c r="D10387" s="546"/>
      <c r="E10387" s="171" t="str">
        <f t="shared" si="162"/>
        <v>1900</v>
      </c>
      <c r="F10387" s="547">
        <v>0</v>
      </c>
      <c r="G10387" s="548">
        <v>0</v>
      </c>
      <c r="H10387" s="547">
        <v>0</v>
      </c>
      <c r="I10387" s="545" t="s">
        <v>12762</v>
      </c>
      <c r="J10387" s="545"/>
      <c r="K10387" s="545" t="s">
        <v>19576</v>
      </c>
      <c r="L10387" s="545" t="s">
        <v>13413</v>
      </c>
      <c r="M10387" s="548" t="s">
        <v>13758</v>
      </c>
      <c r="N10387" s="545" t="s">
        <v>13413</v>
      </c>
      <c r="O10387" s="545" t="s">
        <v>13413</v>
      </c>
      <c r="P10387" s="549">
        <v>8008</v>
      </c>
      <c r="Q10387" s="549">
        <v>1</v>
      </c>
      <c r="R10387" s="549">
        <v>8</v>
      </c>
      <c r="S10387" s="548"/>
      <c r="T10387" s="548"/>
      <c r="U10387" s="99"/>
    </row>
    <row r="10388" spans="1:21" ht="19.5" customHeight="1">
      <c r="A10388" s="545">
        <v>105296</v>
      </c>
      <c r="B10388" s="545" t="s">
        <v>9728</v>
      </c>
      <c r="C10388" s="545" t="s">
        <v>216</v>
      </c>
      <c r="D10388" s="546"/>
      <c r="E10388" s="171" t="str">
        <f t="shared" si="162"/>
        <v>1900</v>
      </c>
      <c r="F10388" s="547">
        <v>0</v>
      </c>
      <c r="G10388" s="548">
        <v>0</v>
      </c>
      <c r="H10388" s="547">
        <v>0</v>
      </c>
      <c r="I10388" s="545" t="s">
        <v>12762</v>
      </c>
      <c r="J10388" s="545"/>
      <c r="K10388" s="545" t="s">
        <v>19577</v>
      </c>
      <c r="L10388" s="545" t="s">
        <v>13413</v>
      </c>
      <c r="M10388" s="548" t="s">
        <v>13758</v>
      </c>
      <c r="N10388" s="545" t="s">
        <v>13413</v>
      </c>
      <c r="O10388" s="545" t="s">
        <v>13413</v>
      </c>
      <c r="P10388" s="549">
        <v>8009</v>
      </c>
      <c r="Q10388" s="549">
        <v>1</v>
      </c>
      <c r="R10388" s="549">
        <v>8</v>
      </c>
      <c r="S10388" s="548"/>
      <c r="T10388" s="548"/>
      <c r="U10388" s="99"/>
    </row>
    <row r="10389" spans="1:21" ht="19.5" customHeight="1">
      <c r="A10389" s="545">
        <v>105297</v>
      </c>
      <c r="B10389" s="545" t="s">
        <v>9727</v>
      </c>
      <c r="C10389" s="545" t="s">
        <v>216</v>
      </c>
      <c r="D10389" s="546"/>
      <c r="E10389" s="171" t="str">
        <f t="shared" si="162"/>
        <v>1900</v>
      </c>
      <c r="F10389" s="547">
        <v>0</v>
      </c>
      <c r="G10389" s="548">
        <v>0</v>
      </c>
      <c r="H10389" s="547">
        <v>0</v>
      </c>
      <c r="I10389" s="545" t="s">
        <v>12762</v>
      </c>
      <c r="J10389" s="545"/>
      <c r="K10389" s="545" t="s">
        <v>19578</v>
      </c>
      <c r="L10389" s="545" t="s">
        <v>13413</v>
      </c>
      <c r="M10389" s="548" t="s">
        <v>13758</v>
      </c>
      <c r="N10389" s="545" t="s">
        <v>13413</v>
      </c>
      <c r="O10389" s="545" t="s">
        <v>13413</v>
      </c>
      <c r="P10389" s="549">
        <v>8010</v>
      </c>
      <c r="Q10389" s="549">
        <v>1</v>
      </c>
      <c r="R10389" s="549">
        <v>8</v>
      </c>
      <c r="S10389" s="548"/>
      <c r="T10389" s="548"/>
      <c r="U10389" s="99"/>
    </row>
    <row r="10390" spans="1:21" ht="19.5" customHeight="1">
      <c r="A10390" s="545">
        <v>105298</v>
      </c>
      <c r="B10390" s="545" t="s">
        <v>1141</v>
      </c>
      <c r="C10390" s="545" t="s">
        <v>216</v>
      </c>
      <c r="D10390" s="546"/>
      <c r="E10390" s="171" t="str">
        <f t="shared" si="162"/>
        <v>1900</v>
      </c>
      <c r="F10390" s="547">
        <v>0</v>
      </c>
      <c r="G10390" s="548">
        <v>0</v>
      </c>
      <c r="H10390" s="547">
        <v>0</v>
      </c>
      <c r="I10390" s="545" t="s">
        <v>12762</v>
      </c>
      <c r="J10390" s="545"/>
      <c r="K10390" s="545" t="s">
        <v>19579</v>
      </c>
      <c r="L10390" s="545" t="s">
        <v>13413</v>
      </c>
      <c r="M10390" s="548" t="s">
        <v>13758</v>
      </c>
      <c r="N10390" s="545" t="s">
        <v>13413</v>
      </c>
      <c r="O10390" s="545" t="s">
        <v>13413</v>
      </c>
      <c r="P10390" s="549">
        <v>8011</v>
      </c>
      <c r="Q10390" s="549">
        <v>1</v>
      </c>
      <c r="R10390" s="549">
        <v>8</v>
      </c>
      <c r="S10390" s="548"/>
      <c r="T10390" s="548"/>
      <c r="U10390" s="99"/>
    </row>
    <row r="10391" spans="1:21" ht="19.5" customHeight="1">
      <c r="A10391" s="545">
        <v>105299</v>
      </c>
      <c r="B10391" s="545" t="s">
        <v>1119</v>
      </c>
      <c r="C10391" s="545" t="s">
        <v>216</v>
      </c>
      <c r="D10391" s="546"/>
      <c r="E10391" s="171" t="str">
        <f t="shared" si="162"/>
        <v>1900</v>
      </c>
      <c r="F10391" s="547">
        <v>0</v>
      </c>
      <c r="G10391" s="548">
        <v>0</v>
      </c>
      <c r="H10391" s="547">
        <v>0</v>
      </c>
      <c r="I10391" s="545" t="s">
        <v>12762</v>
      </c>
      <c r="J10391" s="545"/>
      <c r="K10391" s="545" t="s">
        <v>19580</v>
      </c>
      <c r="L10391" s="545" t="s">
        <v>13413</v>
      </c>
      <c r="M10391" s="548" t="s">
        <v>13758</v>
      </c>
      <c r="N10391" s="545" t="s">
        <v>13413</v>
      </c>
      <c r="O10391" s="545" t="s">
        <v>13413</v>
      </c>
      <c r="P10391" s="549">
        <v>8012</v>
      </c>
      <c r="Q10391" s="549">
        <v>1</v>
      </c>
      <c r="R10391" s="549">
        <v>8</v>
      </c>
      <c r="S10391" s="548"/>
      <c r="T10391" s="548"/>
      <c r="U10391" s="99"/>
    </row>
    <row r="10392" spans="1:21" ht="19.5" customHeight="1">
      <c r="A10392" s="545">
        <v>105300</v>
      </c>
      <c r="B10392" s="545" t="s">
        <v>1120</v>
      </c>
      <c r="C10392" s="545" t="s">
        <v>216</v>
      </c>
      <c r="D10392" s="546"/>
      <c r="E10392" s="171" t="str">
        <f t="shared" si="162"/>
        <v>1900</v>
      </c>
      <c r="F10392" s="547">
        <v>0</v>
      </c>
      <c r="G10392" s="548">
        <v>0</v>
      </c>
      <c r="H10392" s="547">
        <v>0</v>
      </c>
      <c r="I10392" s="545" t="s">
        <v>12762</v>
      </c>
      <c r="J10392" s="545"/>
      <c r="K10392" s="545" t="s">
        <v>19581</v>
      </c>
      <c r="L10392" s="545" t="s">
        <v>13413</v>
      </c>
      <c r="M10392" s="548" t="s">
        <v>13758</v>
      </c>
      <c r="N10392" s="545" t="s">
        <v>13413</v>
      </c>
      <c r="O10392" s="545" t="s">
        <v>13413</v>
      </c>
      <c r="P10392" s="549">
        <v>8013</v>
      </c>
      <c r="Q10392" s="549">
        <v>1</v>
      </c>
      <c r="R10392" s="549">
        <v>8</v>
      </c>
      <c r="S10392" s="548"/>
      <c r="T10392" s="548"/>
      <c r="U10392" s="99"/>
    </row>
    <row r="10393" spans="1:21" ht="19.5" customHeight="1">
      <c r="A10393" s="545">
        <v>105301</v>
      </c>
      <c r="B10393" s="545" t="s">
        <v>1121</v>
      </c>
      <c r="C10393" s="545" t="s">
        <v>216</v>
      </c>
      <c r="D10393" s="546"/>
      <c r="E10393" s="171" t="str">
        <f t="shared" si="162"/>
        <v>1900</v>
      </c>
      <c r="F10393" s="547">
        <v>0</v>
      </c>
      <c r="G10393" s="548">
        <v>0</v>
      </c>
      <c r="H10393" s="547">
        <v>0</v>
      </c>
      <c r="I10393" s="545" t="s">
        <v>12762</v>
      </c>
      <c r="J10393" s="545"/>
      <c r="K10393" s="545" t="s">
        <v>19582</v>
      </c>
      <c r="L10393" s="545" t="s">
        <v>13413</v>
      </c>
      <c r="M10393" s="548" t="s">
        <v>13758</v>
      </c>
      <c r="N10393" s="545" t="s">
        <v>13413</v>
      </c>
      <c r="O10393" s="545" t="s">
        <v>13413</v>
      </c>
      <c r="P10393" s="549">
        <v>8014</v>
      </c>
      <c r="Q10393" s="549">
        <v>1</v>
      </c>
      <c r="R10393" s="549">
        <v>8</v>
      </c>
      <c r="S10393" s="548"/>
      <c r="T10393" s="548"/>
      <c r="U10393" s="99"/>
    </row>
    <row r="10394" spans="1:21" ht="19.5" customHeight="1">
      <c r="A10394" s="545">
        <v>105302</v>
      </c>
      <c r="B10394" s="545" t="s">
        <v>1122</v>
      </c>
      <c r="C10394" s="545" t="s">
        <v>216</v>
      </c>
      <c r="D10394" s="546"/>
      <c r="E10394" s="171" t="str">
        <f t="shared" si="162"/>
        <v>1900</v>
      </c>
      <c r="F10394" s="547">
        <v>0</v>
      </c>
      <c r="G10394" s="548">
        <v>0</v>
      </c>
      <c r="H10394" s="547">
        <v>0</v>
      </c>
      <c r="I10394" s="545" t="s">
        <v>12762</v>
      </c>
      <c r="J10394" s="545"/>
      <c r="K10394" s="545" t="s">
        <v>19583</v>
      </c>
      <c r="L10394" s="545" t="s">
        <v>13413</v>
      </c>
      <c r="M10394" s="548" t="s">
        <v>13758</v>
      </c>
      <c r="N10394" s="545" t="s">
        <v>13413</v>
      </c>
      <c r="O10394" s="545" t="s">
        <v>13413</v>
      </c>
      <c r="P10394" s="549">
        <v>8015</v>
      </c>
      <c r="Q10394" s="549">
        <v>1</v>
      </c>
      <c r="R10394" s="549">
        <v>8</v>
      </c>
      <c r="S10394" s="548"/>
      <c r="T10394" s="548"/>
      <c r="U10394" s="99"/>
    </row>
    <row r="10395" spans="1:21" ht="19.5" customHeight="1">
      <c r="A10395" s="545">
        <v>105303</v>
      </c>
      <c r="B10395" s="545" t="s">
        <v>12404</v>
      </c>
      <c r="C10395" s="545" t="s">
        <v>216</v>
      </c>
      <c r="D10395" s="546"/>
      <c r="E10395" s="171" t="str">
        <f t="shared" si="162"/>
        <v>1900</v>
      </c>
      <c r="F10395" s="547">
        <v>0</v>
      </c>
      <c r="G10395" s="548">
        <v>0</v>
      </c>
      <c r="H10395" s="547">
        <v>0</v>
      </c>
      <c r="I10395" s="545" t="s">
        <v>12762</v>
      </c>
      <c r="J10395" s="545"/>
      <c r="K10395" s="545" t="s">
        <v>19584</v>
      </c>
      <c r="L10395" s="545" t="s">
        <v>13413</v>
      </c>
      <c r="M10395" s="548" t="s">
        <v>13758</v>
      </c>
      <c r="N10395" s="545" t="s">
        <v>13413</v>
      </c>
      <c r="O10395" s="545" t="s">
        <v>13413</v>
      </c>
      <c r="P10395" s="549">
        <v>8016</v>
      </c>
      <c r="Q10395" s="549">
        <v>1</v>
      </c>
      <c r="R10395" s="549">
        <v>8</v>
      </c>
      <c r="S10395" s="548"/>
      <c r="T10395" s="548"/>
      <c r="U10395" s="99"/>
    </row>
    <row r="10396" spans="1:21" ht="19.5" customHeight="1">
      <c r="A10396" s="545">
        <v>105304</v>
      </c>
      <c r="B10396" s="545" t="s">
        <v>9726</v>
      </c>
      <c r="C10396" s="545" t="s">
        <v>216</v>
      </c>
      <c r="D10396" s="546"/>
      <c r="E10396" s="171" t="str">
        <f t="shared" si="162"/>
        <v>1900</v>
      </c>
      <c r="F10396" s="547">
        <v>0</v>
      </c>
      <c r="G10396" s="548">
        <v>0</v>
      </c>
      <c r="H10396" s="547">
        <v>0</v>
      </c>
      <c r="I10396" s="545" t="s">
        <v>12762</v>
      </c>
      <c r="J10396" s="545"/>
      <c r="K10396" s="545" t="s">
        <v>19585</v>
      </c>
      <c r="L10396" s="545" t="s">
        <v>13413</v>
      </c>
      <c r="M10396" s="548" t="s">
        <v>13758</v>
      </c>
      <c r="N10396" s="545" t="s">
        <v>13413</v>
      </c>
      <c r="O10396" s="545" t="s">
        <v>13413</v>
      </c>
      <c r="P10396" s="549">
        <v>8017</v>
      </c>
      <c r="Q10396" s="549">
        <v>1</v>
      </c>
      <c r="R10396" s="549">
        <v>8</v>
      </c>
      <c r="S10396" s="548"/>
      <c r="T10396" s="548"/>
      <c r="U10396" s="99"/>
    </row>
    <row r="10397" spans="1:21" ht="19.5" customHeight="1">
      <c r="A10397" s="545">
        <v>105305</v>
      </c>
      <c r="B10397" s="545" t="s">
        <v>9725</v>
      </c>
      <c r="C10397" s="545" t="s">
        <v>216</v>
      </c>
      <c r="D10397" s="546"/>
      <c r="E10397" s="171" t="str">
        <f t="shared" si="162"/>
        <v>1900</v>
      </c>
      <c r="F10397" s="547">
        <v>0</v>
      </c>
      <c r="G10397" s="548">
        <v>0</v>
      </c>
      <c r="H10397" s="547">
        <v>0</v>
      </c>
      <c r="I10397" s="545" t="s">
        <v>12762</v>
      </c>
      <c r="J10397" s="545"/>
      <c r="K10397" s="545" t="s">
        <v>19586</v>
      </c>
      <c r="L10397" s="545" t="s">
        <v>13413</v>
      </c>
      <c r="M10397" s="548" t="s">
        <v>13758</v>
      </c>
      <c r="N10397" s="545" t="s">
        <v>13413</v>
      </c>
      <c r="O10397" s="545" t="s">
        <v>13413</v>
      </c>
      <c r="P10397" s="549">
        <v>8018</v>
      </c>
      <c r="Q10397" s="549">
        <v>1</v>
      </c>
      <c r="R10397" s="549">
        <v>8</v>
      </c>
      <c r="S10397" s="548"/>
      <c r="T10397" s="548"/>
      <c r="U10397" s="99"/>
    </row>
    <row r="10398" spans="1:21" ht="19.5" customHeight="1">
      <c r="A10398" s="545">
        <v>105306</v>
      </c>
      <c r="B10398" s="545" t="s">
        <v>12486</v>
      </c>
      <c r="C10398" s="545" t="s">
        <v>216</v>
      </c>
      <c r="D10398" s="546"/>
      <c r="E10398" s="171" t="str">
        <f t="shared" si="162"/>
        <v>1900</v>
      </c>
      <c r="F10398" s="547">
        <v>0</v>
      </c>
      <c r="G10398" s="548">
        <v>0</v>
      </c>
      <c r="H10398" s="547">
        <v>0</v>
      </c>
      <c r="I10398" s="545" t="s">
        <v>12762</v>
      </c>
      <c r="J10398" s="545"/>
      <c r="K10398" s="545" t="s">
        <v>19587</v>
      </c>
      <c r="L10398" s="545" t="s">
        <v>13413</v>
      </c>
      <c r="M10398" s="548" t="s">
        <v>13758</v>
      </c>
      <c r="N10398" s="545" t="s">
        <v>13413</v>
      </c>
      <c r="O10398" s="545" t="s">
        <v>13413</v>
      </c>
      <c r="P10398" s="549">
        <v>8019</v>
      </c>
      <c r="Q10398" s="549">
        <v>1</v>
      </c>
      <c r="R10398" s="549">
        <v>8</v>
      </c>
      <c r="S10398" s="548"/>
      <c r="T10398" s="548"/>
      <c r="U10398" s="99"/>
    </row>
    <row r="10399" spans="1:21" ht="19.5" customHeight="1">
      <c r="A10399" s="545">
        <v>105307</v>
      </c>
      <c r="B10399" s="545" t="s">
        <v>1140</v>
      </c>
      <c r="C10399" s="545" t="s">
        <v>216</v>
      </c>
      <c r="D10399" s="546"/>
      <c r="E10399" s="171" t="str">
        <f t="shared" si="162"/>
        <v>1900</v>
      </c>
      <c r="F10399" s="547">
        <v>0</v>
      </c>
      <c r="G10399" s="548">
        <v>0</v>
      </c>
      <c r="H10399" s="547">
        <v>0</v>
      </c>
      <c r="I10399" s="545" t="s">
        <v>12762</v>
      </c>
      <c r="J10399" s="545"/>
      <c r="K10399" s="545" t="s">
        <v>19588</v>
      </c>
      <c r="L10399" s="545" t="s">
        <v>13413</v>
      </c>
      <c r="M10399" s="548" t="s">
        <v>13758</v>
      </c>
      <c r="N10399" s="545" t="s">
        <v>13413</v>
      </c>
      <c r="O10399" s="545" t="s">
        <v>13413</v>
      </c>
      <c r="P10399" s="549">
        <v>8020</v>
      </c>
      <c r="Q10399" s="549">
        <v>1</v>
      </c>
      <c r="R10399" s="549">
        <v>8</v>
      </c>
      <c r="S10399" s="548"/>
      <c r="T10399" s="548"/>
      <c r="U10399" s="99"/>
    </row>
    <row r="10400" spans="1:21" ht="19.5" customHeight="1">
      <c r="A10400" s="545">
        <v>105308</v>
      </c>
      <c r="B10400" s="545" t="s">
        <v>9724</v>
      </c>
      <c r="C10400" s="545" t="s">
        <v>209</v>
      </c>
      <c r="D10400" s="546"/>
      <c r="E10400" s="171" t="str">
        <f t="shared" si="162"/>
        <v>1900</v>
      </c>
      <c r="F10400" s="547">
        <v>0</v>
      </c>
      <c r="G10400" s="548">
        <v>0</v>
      </c>
      <c r="H10400" s="547">
        <v>0</v>
      </c>
      <c r="I10400" s="545" t="s">
        <v>12675</v>
      </c>
      <c r="J10400" s="545"/>
      <c r="K10400" s="545" t="s">
        <v>13413</v>
      </c>
      <c r="L10400" s="545" t="s">
        <v>13413</v>
      </c>
      <c r="M10400" s="548" t="s">
        <v>13758</v>
      </c>
      <c r="N10400" s="545" t="s">
        <v>13413</v>
      </c>
      <c r="O10400" s="545" t="s">
        <v>13413</v>
      </c>
      <c r="P10400" s="549">
        <v>8021</v>
      </c>
      <c r="Q10400" s="549">
        <v>1</v>
      </c>
      <c r="R10400" s="549">
        <v>15</v>
      </c>
      <c r="S10400" s="548"/>
      <c r="T10400" s="548"/>
      <c r="U10400" s="99"/>
    </row>
    <row r="10401" spans="1:21" ht="19.5" customHeight="1">
      <c r="A10401" s="545">
        <v>105309</v>
      </c>
      <c r="B10401" s="545" t="s">
        <v>968</v>
      </c>
      <c r="C10401" s="545" t="s">
        <v>216</v>
      </c>
      <c r="D10401" s="546"/>
      <c r="E10401" s="171" t="str">
        <f t="shared" si="162"/>
        <v>1900</v>
      </c>
      <c r="F10401" s="547">
        <v>0</v>
      </c>
      <c r="G10401" s="548">
        <v>0</v>
      </c>
      <c r="H10401" s="547">
        <v>0</v>
      </c>
      <c r="I10401" s="545" t="s">
        <v>12668</v>
      </c>
      <c r="J10401" s="545"/>
      <c r="K10401" s="545" t="s">
        <v>19589</v>
      </c>
      <c r="L10401" s="545" t="s">
        <v>13413</v>
      </c>
      <c r="M10401" s="548" t="s">
        <v>13758</v>
      </c>
      <c r="N10401" s="545" t="s">
        <v>13413</v>
      </c>
      <c r="O10401" s="545" t="s">
        <v>13413</v>
      </c>
      <c r="P10401" s="549">
        <v>8022</v>
      </c>
      <c r="Q10401" s="549">
        <v>1</v>
      </c>
      <c r="R10401" s="549">
        <v>7</v>
      </c>
      <c r="S10401" s="548"/>
      <c r="T10401" s="548"/>
      <c r="U10401" s="99"/>
    </row>
    <row r="10402" spans="1:21" ht="19.5" customHeight="1">
      <c r="A10402" s="545">
        <v>105310</v>
      </c>
      <c r="B10402" s="545" t="s">
        <v>1014</v>
      </c>
      <c r="C10402" s="545" t="s">
        <v>216</v>
      </c>
      <c r="D10402" s="546"/>
      <c r="E10402" s="171" t="str">
        <f t="shared" si="162"/>
        <v>1900</v>
      </c>
      <c r="F10402" s="547">
        <v>0</v>
      </c>
      <c r="G10402" s="548">
        <v>0</v>
      </c>
      <c r="H10402" s="547">
        <v>0</v>
      </c>
      <c r="I10402" s="545" t="s">
        <v>12668</v>
      </c>
      <c r="J10402" s="545"/>
      <c r="K10402" s="545" t="s">
        <v>19590</v>
      </c>
      <c r="L10402" s="545" t="s">
        <v>13413</v>
      </c>
      <c r="M10402" s="548" t="s">
        <v>13758</v>
      </c>
      <c r="N10402" s="545" t="s">
        <v>13413</v>
      </c>
      <c r="O10402" s="545" t="s">
        <v>13413</v>
      </c>
      <c r="P10402" s="549">
        <v>8023</v>
      </c>
      <c r="Q10402" s="549">
        <v>1</v>
      </c>
      <c r="R10402" s="549">
        <v>7</v>
      </c>
      <c r="S10402" s="548"/>
      <c r="T10402" s="548"/>
      <c r="U10402" s="99"/>
    </row>
    <row r="10403" spans="1:21" ht="19.5" customHeight="1">
      <c r="A10403" s="545">
        <v>105311</v>
      </c>
      <c r="B10403" s="545" t="s">
        <v>12405</v>
      </c>
      <c r="C10403" s="545" t="s">
        <v>216</v>
      </c>
      <c r="D10403" s="546"/>
      <c r="E10403" s="171" t="str">
        <f t="shared" si="162"/>
        <v>1900</v>
      </c>
      <c r="F10403" s="547">
        <v>0</v>
      </c>
      <c r="G10403" s="548">
        <v>0</v>
      </c>
      <c r="H10403" s="547">
        <v>0</v>
      </c>
      <c r="I10403" s="545" t="s">
        <v>12762</v>
      </c>
      <c r="J10403" s="545"/>
      <c r="K10403" s="545" t="s">
        <v>19591</v>
      </c>
      <c r="L10403" s="545" t="s">
        <v>13413</v>
      </c>
      <c r="M10403" s="548" t="s">
        <v>13758</v>
      </c>
      <c r="N10403" s="545" t="s">
        <v>13413</v>
      </c>
      <c r="O10403" s="545" t="s">
        <v>13413</v>
      </c>
      <c r="P10403" s="549">
        <v>8024</v>
      </c>
      <c r="Q10403" s="549">
        <v>1</v>
      </c>
      <c r="R10403" s="549">
        <v>8</v>
      </c>
      <c r="S10403" s="548"/>
      <c r="T10403" s="548"/>
      <c r="U10403" s="99"/>
    </row>
    <row r="10404" spans="1:21" ht="19.5" customHeight="1">
      <c r="A10404" s="545">
        <v>105312</v>
      </c>
      <c r="B10404" s="545" t="s">
        <v>9723</v>
      </c>
      <c r="C10404" s="545" t="s">
        <v>216</v>
      </c>
      <c r="D10404" s="546"/>
      <c r="E10404" s="171" t="str">
        <f t="shared" si="162"/>
        <v>1900</v>
      </c>
      <c r="F10404" s="547">
        <v>0</v>
      </c>
      <c r="G10404" s="548">
        <v>0</v>
      </c>
      <c r="H10404" s="547">
        <v>0</v>
      </c>
      <c r="I10404" s="545" t="s">
        <v>12762</v>
      </c>
      <c r="J10404" s="545"/>
      <c r="K10404" s="545" t="s">
        <v>19592</v>
      </c>
      <c r="L10404" s="545" t="s">
        <v>13413</v>
      </c>
      <c r="M10404" s="548" t="s">
        <v>13758</v>
      </c>
      <c r="N10404" s="545" t="s">
        <v>13413</v>
      </c>
      <c r="O10404" s="545" t="s">
        <v>13413</v>
      </c>
      <c r="P10404" s="549">
        <v>8025</v>
      </c>
      <c r="Q10404" s="549">
        <v>1</v>
      </c>
      <c r="R10404" s="549">
        <v>8</v>
      </c>
      <c r="S10404" s="548"/>
      <c r="T10404" s="548"/>
      <c r="U10404" s="99"/>
    </row>
    <row r="10405" spans="1:21" ht="19.5" customHeight="1">
      <c r="A10405" s="545">
        <v>105313</v>
      </c>
      <c r="B10405" s="545" t="s">
        <v>1139</v>
      </c>
      <c r="C10405" s="545" t="s">
        <v>216</v>
      </c>
      <c r="D10405" s="546"/>
      <c r="E10405" s="171" t="str">
        <f t="shared" si="162"/>
        <v>1900</v>
      </c>
      <c r="F10405" s="547">
        <v>0</v>
      </c>
      <c r="G10405" s="548">
        <v>0</v>
      </c>
      <c r="H10405" s="547">
        <v>0</v>
      </c>
      <c r="I10405" s="545" t="s">
        <v>12762</v>
      </c>
      <c r="J10405" s="545"/>
      <c r="K10405" s="545" t="s">
        <v>19593</v>
      </c>
      <c r="L10405" s="545" t="s">
        <v>13413</v>
      </c>
      <c r="M10405" s="548" t="s">
        <v>13758</v>
      </c>
      <c r="N10405" s="545" t="s">
        <v>13413</v>
      </c>
      <c r="O10405" s="545" t="s">
        <v>13413</v>
      </c>
      <c r="P10405" s="549">
        <v>8026</v>
      </c>
      <c r="Q10405" s="549">
        <v>1</v>
      </c>
      <c r="R10405" s="549">
        <v>8</v>
      </c>
      <c r="S10405" s="548"/>
      <c r="T10405" s="548"/>
      <c r="U10405" s="99"/>
    </row>
    <row r="10406" spans="1:21" ht="19.5" customHeight="1">
      <c r="A10406" s="545">
        <v>105314</v>
      </c>
      <c r="B10406" s="545" t="s">
        <v>6945</v>
      </c>
      <c r="C10406" s="545" t="s">
        <v>216</v>
      </c>
      <c r="D10406" s="546">
        <v>46052</v>
      </c>
      <c r="E10406" s="171" t="str">
        <f t="shared" si="162"/>
        <v>2026</v>
      </c>
      <c r="F10406" s="547">
        <v>2006</v>
      </c>
      <c r="G10406" s="548">
        <v>0</v>
      </c>
      <c r="H10406" s="547">
        <v>2006</v>
      </c>
      <c r="I10406" s="545" t="s">
        <v>12665</v>
      </c>
      <c r="J10406" s="545" t="s">
        <v>13307</v>
      </c>
      <c r="K10406" s="545" t="s">
        <v>19594</v>
      </c>
      <c r="L10406" s="545" t="s">
        <v>13413</v>
      </c>
      <c r="M10406" s="548" t="s">
        <v>13758</v>
      </c>
      <c r="N10406" s="545" t="s">
        <v>22859</v>
      </c>
      <c r="O10406" s="545" t="s">
        <v>13413</v>
      </c>
      <c r="P10406" s="549">
        <v>8027</v>
      </c>
      <c r="Q10406" s="549">
        <v>1</v>
      </c>
      <c r="R10406" s="549">
        <v>75</v>
      </c>
      <c r="S10406" s="548">
        <v>2228</v>
      </c>
      <c r="T10406" s="548">
        <v>60</v>
      </c>
      <c r="U10406" s="99"/>
    </row>
    <row r="10407" spans="1:21" ht="19.5" customHeight="1">
      <c r="A10407" s="545">
        <v>105315</v>
      </c>
      <c r="B10407" s="545" t="s">
        <v>1143</v>
      </c>
      <c r="C10407" s="545" t="s">
        <v>209</v>
      </c>
      <c r="D10407" s="546"/>
      <c r="E10407" s="171" t="str">
        <f t="shared" si="162"/>
        <v>1900</v>
      </c>
      <c r="F10407" s="547">
        <v>0</v>
      </c>
      <c r="G10407" s="548">
        <v>0</v>
      </c>
      <c r="H10407" s="547">
        <v>0</v>
      </c>
      <c r="I10407" s="545" t="s">
        <v>12984</v>
      </c>
      <c r="J10407" s="545"/>
      <c r="K10407" s="545" t="s">
        <v>19595</v>
      </c>
      <c r="L10407" s="545" t="s">
        <v>13413</v>
      </c>
      <c r="M10407" s="548" t="s">
        <v>13758</v>
      </c>
      <c r="N10407" s="545" t="s">
        <v>13413</v>
      </c>
      <c r="O10407" s="545" t="s">
        <v>13413</v>
      </c>
      <c r="P10407" s="549">
        <v>8028</v>
      </c>
      <c r="Q10407" s="549">
        <v>1</v>
      </c>
      <c r="R10407" s="549">
        <v>105</v>
      </c>
      <c r="S10407" s="548"/>
      <c r="T10407" s="548"/>
      <c r="U10407" s="99"/>
    </row>
    <row r="10408" spans="1:21" ht="19.5" customHeight="1">
      <c r="A10408" s="545">
        <v>105316</v>
      </c>
      <c r="B10408" s="545" t="s">
        <v>9722</v>
      </c>
      <c r="C10408" s="545" t="s">
        <v>216</v>
      </c>
      <c r="D10408" s="546"/>
      <c r="E10408" s="171" t="str">
        <f t="shared" si="162"/>
        <v>1900</v>
      </c>
      <c r="F10408" s="547">
        <v>0</v>
      </c>
      <c r="G10408" s="548">
        <v>0</v>
      </c>
      <c r="H10408" s="547">
        <v>0</v>
      </c>
      <c r="I10408" s="545" t="s">
        <v>12957</v>
      </c>
      <c r="J10408" s="545"/>
      <c r="K10408" s="545" t="s">
        <v>19596</v>
      </c>
      <c r="L10408" s="545" t="s">
        <v>13413</v>
      </c>
      <c r="M10408" s="548" t="s">
        <v>13758</v>
      </c>
      <c r="N10408" s="545" t="s">
        <v>13413</v>
      </c>
      <c r="O10408" s="545" t="s">
        <v>13413</v>
      </c>
      <c r="P10408" s="549">
        <v>8029</v>
      </c>
      <c r="Q10408" s="549">
        <v>1</v>
      </c>
      <c r="R10408" s="549">
        <v>42</v>
      </c>
      <c r="S10408" s="548"/>
      <c r="T10408" s="548"/>
      <c r="U10408" s="99"/>
    </row>
    <row r="10409" spans="1:21" ht="19.5" customHeight="1">
      <c r="A10409" s="545">
        <v>105317</v>
      </c>
      <c r="B10409" s="545" t="s">
        <v>9721</v>
      </c>
      <c r="C10409" s="545" t="s">
        <v>216</v>
      </c>
      <c r="D10409" s="546"/>
      <c r="E10409" s="171" t="str">
        <f t="shared" si="162"/>
        <v>1900</v>
      </c>
      <c r="F10409" s="547">
        <v>0</v>
      </c>
      <c r="G10409" s="548">
        <v>0</v>
      </c>
      <c r="H10409" s="547">
        <v>0</v>
      </c>
      <c r="I10409" s="545" t="s">
        <v>12957</v>
      </c>
      <c r="J10409" s="545"/>
      <c r="K10409" s="545" t="s">
        <v>19597</v>
      </c>
      <c r="L10409" s="545" t="s">
        <v>13413</v>
      </c>
      <c r="M10409" s="548" t="s">
        <v>13758</v>
      </c>
      <c r="N10409" s="545" t="s">
        <v>13413</v>
      </c>
      <c r="O10409" s="545" t="s">
        <v>13413</v>
      </c>
      <c r="P10409" s="549">
        <v>8030</v>
      </c>
      <c r="Q10409" s="549">
        <v>1</v>
      </c>
      <c r="R10409" s="549">
        <v>42</v>
      </c>
      <c r="S10409" s="548"/>
      <c r="T10409" s="548"/>
      <c r="U10409" s="99"/>
    </row>
    <row r="10410" spans="1:21" ht="19.5" customHeight="1">
      <c r="A10410" s="545">
        <v>105318</v>
      </c>
      <c r="B10410" s="545" t="s">
        <v>9720</v>
      </c>
      <c r="C10410" s="545" t="s">
        <v>216</v>
      </c>
      <c r="D10410" s="546"/>
      <c r="E10410" s="171" t="str">
        <f t="shared" si="162"/>
        <v>1900</v>
      </c>
      <c r="F10410" s="547">
        <v>0</v>
      </c>
      <c r="G10410" s="548">
        <v>0</v>
      </c>
      <c r="H10410" s="547">
        <v>0</v>
      </c>
      <c r="I10410" s="545" t="s">
        <v>12957</v>
      </c>
      <c r="J10410" s="545"/>
      <c r="K10410" s="545" t="s">
        <v>19598</v>
      </c>
      <c r="L10410" s="545" t="s">
        <v>13413</v>
      </c>
      <c r="M10410" s="548" t="s">
        <v>13758</v>
      </c>
      <c r="N10410" s="545" t="s">
        <v>13413</v>
      </c>
      <c r="O10410" s="545" t="s">
        <v>13413</v>
      </c>
      <c r="P10410" s="549">
        <v>8031</v>
      </c>
      <c r="Q10410" s="549">
        <v>1</v>
      </c>
      <c r="R10410" s="549">
        <v>42</v>
      </c>
      <c r="S10410" s="548"/>
      <c r="T10410" s="548"/>
      <c r="U10410" s="99"/>
    </row>
    <row r="10411" spans="1:21" ht="19.5" customHeight="1">
      <c r="A10411" s="545">
        <v>105319</v>
      </c>
      <c r="B10411" s="545" t="s">
        <v>9719</v>
      </c>
      <c r="C10411" s="545" t="s">
        <v>216</v>
      </c>
      <c r="D10411" s="546"/>
      <c r="E10411" s="171" t="str">
        <f t="shared" si="162"/>
        <v>1900</v>
      </c>
      <c r="F10411" s="547">
        <v>0</v>
      </c>
      <c r="G10411" s="548">
        <v>0</v>
      </c>
      <c r="H10411" s="547">
        <v>0</v>
      </c>
      <c r="I10411" s="545" t="s">
        <v>12957</v>
      </c>
      <c r="J10411" s="545"/>
      <c r="K10411" s="545" t="s">
        <v>19599</v>
      </c>
      <c r="L10411" s="545" t="s">
        <v>13413</v>
      </c>
      <c r="M10411" s="548" t="s">
        <v>13758</v>
      </c>
      <c r="N10411" s="545" t="s">
        <v>13413</v>
      </c>
      <c r="O10411" s="545" t="s">
        <v>13413</v>
      </c>
      <c r="P10411" s="549">
        <v>8032</v>
      </c>
      <c r="Q10411" s="549">
        <v>1</v>
      </c>
      <c r="R10411" s="549">
        <v>42</v>
      </c>
      <c r="S10411" s="548"/>
      <c r="T10411" s="548"/>
      <c r="U10411" s="99"/>
    </row>
    <row r="10412" spans="1:21" ht="19.5" customHeight="1">
      <c r="A10412" s="545">
        <v>105320</v>
      </c>
      <c r="B10412" s="545" t="s">
        <v>9718</v>
      </c>
      <c r="C10412" s="545" t="s">
        <v>216</v>
      </c>
      <c r="D10412" s="546"/>
      <c r="E10412" s="171" t="str">
        <f t="shared" si="162"/>
        <v>1900</v>
      </c>
      <c r="F10412" s="547">
        <v>0</v>
      </c>
      <c r="G10412" s="548">
        <v>0</v>
      </c>
      <c r="H10412" s="547">
        <v>0</v>
      </c>
      <c r="I10412" s="545" t="s">
        <v>12957</v>
      </c>
      <c r="J10412" s="545"/>
      <c r="K10412" s="545" t="s">
        <v>19600</v>
      </c>
      <c r="L10412" s="545" t="s">
        <v>13413</v>
      </c>
      <c r="M10412" s="548" t="s">
        <v>13758</v>
      </c>
      <c r="N10412" s="545" t="s">
        <v>13413</v>
      </c>
      <c r="O10412" s="545" t="s">
        <v>13413</v>
      </c>
      <c r="P10412" s="549">
        <v>8033</v>
      </c>
      <c r="Q10412" s="549">
        <v>1</v>
      </c>
      <c r="R10412" s="549">
        <v>42</v>
      </c>
      <c r="S10412" s="548"/>
      <c r="T10412" s="548"/>
      <c r="U10412" s="99"/>
    </row>
    <row r="10413" spans="1:21" ht="19.5" customHeight="1">
      <c r="A10413" s="545">
        <v>105321</v>
      </c>
      <c r="B10413" s="545" t="s">
        <v>9717</v>
      </c>
      <c r="C10413" s="545" t="s">
        <v>216</v>
      </c>
      <c r="D10413" s="546"/>
      <c r="E10413" s="171" t="str">
        <f t="shared" si="162"/>
        <v>1900</v>
      </c>
      <c r="F10413" s="547">
        <v>0</v>
      </c>
      <c r="G10413" s="548">
        <v>0</v>
      </c>
      <c r="H10413" s="547">
        <v>0</v>
      </c>
      <c r="I10413" s="545" t="s">
        <v>12957</v>
      </c>
      <c r="J10413" s="545"/>
      <c r="K10413" s="545" t="s">
        <v>19601</v>
      </c>
      <c r="L10413" s="545" t="s">
        <v>13413</v>
      </c>
      <c r="M10413" s="548" t="s">
        <v>13758</v>
      </c>
      <c r="N10413" s="545" t="s">
        <v>13413</v>
      </c>
      <c r="O10413" s="545" t="s">
        <v>13413</v>
      </c>
      <c r="P10413" s="549">
        <v>8034</v>
      </c>
      <c r="Q10413" s="549">
        <v>1</v>
      </c>
      <c r="R10413" s="549">
        <v>42</v>
      </c>
      <c r="S10413" s="548"/>
      <c r="T10413" s="548"/>
      <c r="U10413" s="99"/>
    </row>
    <row r="10414" spans="1:21" ht="19.5" customHeight="1">
      <c r="A10414" s="545">
        <v>105322</v>
      </c>
      <c r="B10414" s="545" t="s">
        <v>9716</v>
      </c>
      <c r="C10414" s="545" t="s">
        <v>216</v>
      </c>
      <c r="D10414" s="546"/>
      <c r="E10414" s="171" t="str">
        <f t="shared" si="162"/>
        <v>1900</v>
      </c>
      <c r="F10414" s="547">
        <v>0</v>
      </c>
      <c r="G10414" s="548">
        <v>0</v>
      </c>
      <c r="H10414" s="547">
        <v>0</v>
      </c>
      <c r="I10414" s="545" t="s">
        <v>12957</v>
      </c>
      <c r="J10414" s="545"/>
      <c r="K10414" s="545" t="s">
        <v>19602</v>
      </c>
      <c r="L10414" s="545" t="s">
        <v>13413</v>
      </c>
      <c r="M10414" s="548" t="s">
        <v>13758</v>
      </c>
      <c r="N10414" s="545" t="s">
        <v>13413</v>
      </c>
      <c r="O10414" s="545" t="s">
        <v>13413</v>
      </c>
      <c r="P10414" s="549">
        <v>8035</v>
      </c>
      <c r="Q10414" s="549">
        <v>1</v>
      </c>
      <c r="R10414" s="549">
        <v>42</v>
      </c>
      <c r="S10414" s="548"/>
      <c r="T10414" s="548"/>
      <c r="U10414" s="99"/>
    </row>
    <row r="10415" spans="1:21" ht="19.5" customHeight="1">
      <c r="A10415" s="545">
        <v>105323</v>
      </c>
      <c r="B10415" s="545" t="s">
        <v>9715</v>
      </c>
      <c r="C10415" s="545" t="s">
        <v>216</v>
      </c>
      <c r="D10415" s="546"/>
      <c r="E10415" s="171" t="str">
        <f t="shared" si="162"/>
        <v>1900</v>
      </c>
      <c r="F10415" s="547">
        <v>0</v>
      </c>
      <c r="G10415" s="548">
        <v>0</v>
      </c>
      <c r="H10415" s="547">
        <v>0</v>
      </c>
      <c r="I10415" s="545" t="s">
        <v>12957</v>
      </c>
      <c r="J10415" s="545"/>
      <c r="K10415" s="545" t="s">
        <v>19603</v>
      </c>
      <c r="L10415" s="545" t="s">
        <v>13413</v>
      </c>
      <c r="M10415" s="548" t="s">
        <v>13758</v>
      </c>
      <c r="N10415" s="545" t="s">
        <v>13413</v>
      </c>
      <c r="O10415" s="545" t="s">
        <v>13413</v>
      </c>
      <c r="P10415" s="549">
        <v>8036</v>
      </c>
      <c r="Q10415" s="549">
        <v>1</v>
      </c>
      <c r="R10415" s="549">
        <v>42</v>
      </c>
      <c r="S10415" s="548"/>
      <c r="T10415" s="548"/>
      <c r="U10415" s="99"/>
    </row>
    <row r="10416" spans="1:21" ht="19.5" customHeight="1">
      <c r="A10416" s="545">
        <v>105324</v>
      </c>
      <c r="B10416" s="545" t="s">
        <v>9714</v>
      </c>
      <c r="C10416" s="545" t="s">
        <v>216</v>
      </c>
      <c r="D10416" s="546"/>
      <c r="E10416" s="171" t="str">
        <f t="shared" si="162"/>
        <v>1900</v>
      </c>
      <c r="F10416" s="547">
        <v>0</v>
      </c>
      <c r="G10416" s="548">
        <v>0</v>
      </c>
      <c r="H10416" s="547">
        <v>0</v>
      </c>
      <c r="I10416" s="545" t="s">
        <v>12957</v>
      </c>
      <c r="J10416" s="545"/>
      <c r="K10416" s="545" t="s">
        <v>19604</v>
      </c>
      <c r="L10416" s="545" t="s">
        <v>13413</v>
      </c>
      <c r="M10416" s="548" t="s">
        <v>13758</v>
      </c>
      <c r="N10416" s="545" t="s">
        <v>13413</v>
      </c>
      <c r="O10416" s="545" t="s">
        <v>13413</v>
      </c>
      <c r="P10416" s="549">
        <v>8037</v>
      </c>
      <c r="Q10416" s="549">
        <v>1</v>
      </c>
      <c r="R10416" s="549">
        <v>42</v>
      </c>
      <c r="S10416" s="548"/>
      <c r="T10416" s="548"/>
      <c r="U10416" s="99"/>
    </row>
    <row r="10417" spans="1:21" ht="19.5" customHeight="1">
      <c r="A10417" s="545">
        <v>105325</v>
      </c>
      <c r="B10417" s="545" t="s">
        <v>3418</v>
      </c>
      <c r="C10417" s="545" t="s">
        <v>216</v>
      </c>
      <c r="D10417" s="546"/>
      <c r="E10417" s="171" t="str">
        <f t="shared" si="162"/>
        <v>1900</v>
      </c>
      <c r="F10417" s="547">
        <v>0</v>
      </c>
      <c r="G10417" s="548">
        <v>0</v>
      </c>
      <c r="H10417" s="547">
        <v>0</v>
      </c>
      <c r="I10417" s="545" t="s">
        <v>12753</v>
      </c>
      <c r="J10417" s="545"/>
      <c r="K10417" s="545" t="s">
        <v>19605</v>
      </c>
      <c r="L10417" s="545" t="s">
        <v>13413</v>
      </c>
      <c r="M10417" s="548" t="s">
        <v>13758</v>
      </c>
      <c r="N10417" s="545" t="s">
        <v>13413</v>
      </c>
      <c r="O10417" s="545" t="s">
        <v>13413</v>
      </c>
      <c r="P10417" s="549">
        <v>8038</v>
      </c>
      <c r="Q10417" s="549">
        <v>1</v>
      </c>
      <c r="R10417" s="549">
        <v>165</v>
      </c>
      <c r="S10417" s="548"/>
      <c r="T10417" s="548"/>
      <c r="U10417" s="99"/>
    </row>
    <row r="10418" spans="1:21" ht="19.5" customHeight="1">
      <c r="A10418" s="545">
        <v>105326</v>
      </c>
      <c r="B10418" s="545" t="s">
        <v>7222</v>
      </c>
      <c r="C10418" s="545" t="s">
        <v>216</v>
      </c>
      <c r="D10418" s="546">
        <v>44589</v>
      </c>
      <c r="E10418" s="171" t="str">
        <f t="shared" si="162"/>
        <v>2022</v>
      </c>
      <c r="F10418" s="547">
        <v>3397</v>
      </c>
      <c r="G10418" s="548">
        <v>0.19</v>
      </c>
      <c r="H10418" s="547">
        <v>2854.62</v>
      </c>
      <c r="I10418" s="545" t="s">
        <v>12637</v>
      </c>
      <c r="J10418" s="545" t="s">
        <v>13297</v>
      </c>
      <c r="K10418" s="545" t="s">
        <v>13413</v>
      </c>
      <c r="L10418" s="545" t="s">
        <v>13413</v>
      </c>
      <c r="M10418" s="548" t="s">
        <v>13758</v>
      </c>
      <c r="N10418" s="545" t="s">
        <v>13413</v>
      </c>
      <c r="O10418" s="545" t="s">
        <v>13413</v>
      </c>
      <c r="P10418" s="549">
        <v>8039</v>
      </c>
      <c r="Q10418" s="549">
        <v>1</v>
      </c>
      <c r="R10418" s="549">
        <v>13</v>
      </c>
      <c r="S10418" s="548">
        <v>2257</v>
      </c>
      <c r="T10418" s="548"/>
      <c r="U10418" s="99"/>
    </row>
    <row r="10419" spans="1:21" ht="19.5" customHeight="1">
      <c r="A10419" s="545">
        <v>105327</v>
      </c>
      <c r="B10419" s="545" t="s">
        <v>2261</v>
      </c>
      <c r="C10419" s="545" t="s">
        <v>216</v>
      </c>
      <c r="D10419" s="546"/>
      <c r="E10419" s="171" t="str">
        <f t="shared" si="162"/>
        <v>1900</v>
      </c>
      <c r="F10419" s="547">
        <v>0</v>
      </c>
      <c r="G10419" s="548">
        <v>0</v>
      </c>
      <c r="H10419" s="547">
        <v>0</v>
      </c>
      <c r="I10419" s="545" t="s">
        <v>12637</v>
      </c>
      <c r="J10419" s="545"/>
      <c r="K10419" s="545" t="s">
        <v>13413</v>
      </c>
      <c r="L10419" s="545" t="s">
        <v>13413</v>
      </c>
      <c r="M10419" s="548" t="s">
        <v>13758</v>
      </c>
      <c r="N10419" s="545" t="s">
        <v>13413</v>
      </c>
      <c r="O10419" s="545" t="s">
        <v>13413</v>
      </c>
      <c r="P10419" s="549">
        <v>8040</v>
      </c>
      <c r="Q10419" s="549">
        <v>1</v>
      </c>
      <c r="R10419" s="549">
        <v>13</v>
      </c>
      <c r="S10419" s="548"/>
      <c r="T10419" s="548"/>
      <c r="U10419" s="99"/>
    </row>
    <row r="10420" spans="1:21" ht="19.5" customHeight="1">
      <c r="A10420" s="545">
        <v>105328</v>
      </c>
      <c r="B10420" s="545" t="s">
        <v>2262</v>
      </c>
      <c r="C10420" s="545" t="s">
        <v>216</v>
      </c>
      <c r="D10420" s="546"/>
      <c r="E10420" s="171" t="str">
        <f t="shared" si="162"/>
        <v>1900</v>
      </c>
      <c r="F10420" s="547">
        <v>0</v>
      </c>
      <c r="G10420" s="548">
        <v>0</v>
      </c>
      <c r="H10420" s="547">
        <v>0</v>
      </c>
      <c r="I10420" s="545" t="s">
        <v>12637</v>
      </c>
      <c r="J10420" s="545"/>
      <c r="K10420" s="545" t="s">
        <v>13413</v>
      </c>
      <c r="L10420" s="545" t="s">
        <v>13413</v>
      </c>
      <c r="M10420" s="548" t="s">
        <v>13758</v>
      </c>
      <c r="N10420" s="545" t="s">
        <v>13413</v>
      </c>
      <c r="O10420" s="545" t="s">
        <v>13413</v>
      </c>
      <c r="P10420" s="549">
        <v>8041</v>
      </c>
      <c r="Q10420" s="549">
        <v>1</v>
      </c>
      <c r="R10420" s="549">
        <v>13</v>
      </c>
      <c r="S10420" s="548"/>
      <c r="T10420" s="548"/>
      <c r="U10420" s="99"/>
    </row>
    <row r="10421" spans="1:21" ht="19.5" customHeight="1">
      <c r="A10421" s="545">
        <v>105329</v>
      </c>
      <c r="B10421" s="545" t="s">
        <v>9713</v>
      </c>
      <c r="C10421" s="545" t="s">
        <v>216</v>
      </c>
      <c r="D10421" s="546"/>
      <c r="E10421" s="171" t="str">
        <f t="shared" si="162"/>
        <v>1900</v>
      </c>
      <c r="F10421" s="547">
        <v>0</v>
      </c>
      <c r="G10421" s="548">
        <v>0</v>
      </c>
      <c r="H10421" s="547">
        <v>0</v>
      </c>
      <c r="I10421" s="545" t="s">
        <v>12637</v>
      </c>
      <c r="J10421" s="545"/>
      <c r="K10421" s="545" t="s">
        <v>13413</v>
      </c>
      <c r="L10421" s="545" t="s">
        <v>13413</v>
      </c>
      <c r="M10421" s="548" t="s">
        <v>13758</v>
      </c>
      <c r="N10421" s="545" t="s">
        <v>13413</v>
      </c>
      <c r="O10421" s="545" t="s">
        <v>13413</v>
      </c>
      <c r="P10421" s="549">
        <v>8042</v>
      </c>
      <c r="Q10421" s="549">
        <v>1</v>
      </c>
      <c r="R10421" s="549">
        <v>13</v>
      </c>
      <c r="S10421" s="548"/>
      <c r="T10421" s="548"/>
      <c r="U10421" s="99"/>
    </row>
    <row r="10422" spans="1:21" ht="19.5" customHeight="1">
      <c r="A10422" s="545">
        <v>105330</v>
      </c>
      <c r="B10422" s="545" t="s">
        <v>9712</v>
      </c>
      <c r="C10422" s="545" t="s">
        <v>216</v>
      </c>
      <c r="D10422" s="546"/>
      <c r="E10422" s="171" t="str">
        <f t="shared" si="162"/>
        <v>1900</v>
      </c>
      <c r="F10422" s="547">
        <v>0</v>
      </c>
      <c r="G10422" s="548">
        <v>0</v>
      </c>
      <c r="H10422" s="547">
        <v>0</v>
      </c>
      <c r="I10422" s="545" t="s">
        <v>12637</v>
      </c>
      <c r="J10422" s="545"/>
      <c r="K10422" s="545" t="s">
        <v>13413</v>
      </c>
      <c r="L10422" s="545" t="s">
        <v>13413</v>
      </c>
      <c r="M10422" s="548" t="s">
        <v>13758</v>
      </c>
      <c r="N10422" s="545" t="s">
        <v>13413</v>
      </c>
      <c r="O10422" s="545" t="s">
        <v>13413</v>
      </c>
      <c r="P10422" s="549">
        <v>8043</v>
      </c>
      <c r="Q10422" s="549">
        <v>1</v>
      </c>
      <c r="R10422" s="549">
        <v>13</v>
      </c>
      <c r="S10422" s="548"/>
      <c r="T10422" s="548"/>
      <c r="U10422" s="99"/>
    </row>
    <row r="10423" spans="1:21" ht="19.5" customHeight="1">
      <c r="A10423" s="545">
        <v>105332</v>
      </c>
      <c r="B10423" s="545" t="s">
        <v>2346</v>
      </c>
      <c r="C10423" s="545" t="s">
        <v>216</v>
      </c>
      <c r="D10423" s="546"/>
      <c r="E10423" s="171" t="str">
        <f t="shared" si="162"/>
        <v>1900</v>
      </c>
      <c r="F10423" s="547">
        <v>0</v>
      </c>
      <c r="G10423" s="548">
        <v>0</v>
      </c>
      <c r="H10423" s="547">
        <v>0</v>
      </c>
      <c r="I10423" s="545" t="s">
        <v>12637</v>
      </c>
      <c r="J10423" s="545"/>
      <c r="K10423" s="545" t="s">
        <v>13413</v>
      </c>
      <c r="L10423" s="545" t="s">
        <v>13413</v>
      </c>
      <c r="M10423" s="548" t="s">
        <v>13758</v>
      </c>
      <c r="N10423" s="545" t="s">
        <v>13413</v>
      </c>
      <c r="O10423" s="545" t="s">
        <v>13413</v>
      </c>
      <c r="P10423" s="549">
        <v>8044</v>
      </c>
      <c r="Q10423" s="549">
        <v>1</v>
      </c>
      <c r="R10423" s="549">
        <v>13</v>
      </c>
      <c r="S10423" s="548"/>
      <c r="T10423" s="548"/>
      <c r="U10423" s="99"/>
    </row>
    <row r="10424" spans="1:21" ht="19.5" customHeight="1">
      <c r="A10424" s="545">
        <v>105333</v>
      </c>
      <c r="B10424" s="545" t="s">
        <v>2346</v>
      </c>
      <c r="C10424" s="545" t="s">
        <v>216</v>
      </c>
      <c r="D10424" s="546"/>
      <c r="E10424" s="171" t="str">
        <f t="shared" si="162"/>
        <v>1900</v>
      </c>
      <c r="F10424" s="547">
        <v>0</v>
      </c>
      <c r="G10424" s="548">
        <v>0</v>
      </c>
      <c r="H10424" s="547">
        <v>0</v>
      </c>
      <c r="I10424" s="545" t="s">
        <v>12637</v>
      </c>
      <c r="J10424" s="545"/>
      <c r="K10424" s="545" t="s">
        <v>13413</v>
      </c>
      <c r="L10424" s="545" t="s">
        <v>13413</v>
      </c>
      <c r="M10424" s="548" t="s">
        <v>13758</v>
      </c>
      <c r="N10424" s="545" t="s">
        <v>13413</v>
      </c>
      <c r="O10424" s="545" t="s">
        <v>13413</v>
      </c>
      <c r="P10424" s="549">
        <v>8045</v>
      </c>
      <c r="Q10424" s="549">
        <v>1</v>
      </c>
      <c r="R10424" s="549">
        <v>13</v>
      </c>
      <c r="S10424" s="548"/>
      <c r="T10424" s="548"/>
      <c r="U10424" s="99"/>
    </row>
    <row r="10425" spans="1:21" ht="19.5" customHeight="1">
      <c r="A10425" s="545">
        <v>105334</v>
      </c>
      <c r="B10425" s="545" t="s">
        <v>2068</v>
      </c>
      <c r="C10425" s="545" t="s">
        <v>216</v>
      </c>
      <c r="D10425" s="546">
        <v>45708</v>
      </c>
      <c r="E10425" s="171" t="str">
        <f t="shared" si="162"/>
        <v>2025</v>
      </c>
      <c r="F10425" s="547">
        <v>15604.16</v>
      </c>
      <c r="G10425" s="548">
        <v>0.19</v>
      </c>
      <c r="H10425" s="547">
        <v>13112.74</v>
      </c>
      <c r="I10425" s="545" t="s">
        <v>12652</v>
      </c>
      <c r="J10425" s="545" t="s">
        <v>13307</v>
      </c>
      <c r="K10425" s="545" t="s">
        <v>13413</v>
      </c>
      <c r="L10425" s="545" t="s">
        <v>13413</v>
      </c>
      <c r="M10425" s="548" t="s">
        <v>13758</v>
      </c>
      <c r="N10425" s="545" t="s">
        <v>13413</v>
      </c>
      <c r="O10425" s="545" t="s">
        <v>13413</v>
      </c>
      <c r="P10425" s="549">
        <v>8046</v>
      </c>
      <c r="Q10425" s="549">
        <v>1</v>
      </c>
      <c r="R10425" s="549">
        <v>134</v>
      </c>
      <c r="S10425" s="548">
        <v>2228</v>
      </c>
      <c r="T10425" s="548"/>
      <c r="U10425" s="99"/>
    </row>
    <row r="10426" spans="1:21" ht="19.5" customHeight="1">
      <c r="A10426" s="545">
        <v>105335</v>
      </c>
      <c r="B10426" s="545" t="s">
        <v>2026</v>
      </c>
      <c r="C10426" s="545" t="s">
        <v>216</v>
      </c>
      <c r="D10426" s="546"/>
      <c r="E10426" s="171" t="str">
        <f t="shared" si="162"/>
        <v>1900</v>
      </c>
      <c r="F10426" s="547">
        <v>0</v>
      </c>
      <c r="G10426" s="548">
        <v>0</v>
      </c>
      <c r="H10426" s="547">
        <v>0</v>
      </c>
      <c r="I10426" s="545" t="s">
        <v>12650</v>
      </c>
      <c r="J10426" s="545"/>
      <c r="K10426" s="545" t="s">
        <v>13413</v>
      </c>
      <c r="L10426" s="545" t="s">
        <v>13413</v>
      </c>
      <c r="M10426" s="548" t="s">
        <v>13758</v>
      </c>
      <c r="N10426" s="545" t="s">
        <v>13413</v>
      </c>
      <c r="O10426" s="545" t="s">
        <v>13413</v>
      </c>
      <c r="P10426" s="549">
        <v>8047</v>
      </c>
      <c r="Q10426" s="549">
        <v>1</v>
      </c>
      <c r="R10426" s="549">
        <v>127</v>
      </c>
      <c r="S10426" s="548"/>
      <c r="T10426" s="548"/>
      <c r="U10426" s="99"/>
    </row>
    <row r="10427" spans="1:21" ht="19.5" customHeight="1">
      <c r="A10427" s="545">
        <v>105336</v>
      </c>
      <c r="B10427" s="545" t="s">
        <v>1787</v>
      </c>
      <c r="C10427" s="545" t="s">
        <v>216</v>
      </c>
      <c r="D10427" s="546"/>
      <c r="E10427" s="171" t="str">
        <f t="shared" si="162"/>
        <v>1900</v>
      </c>
      <c r="F10427" s="547">
        <v>0</v>
      </c>
      <c r="G10427" s="548">
        <v>0</v>
      </c>
      <c r="H10427" s="547">
        <v>0</v>
      </c>
      <c r="I10427" s="545" t="s">
        <v>12652</v>
      </c>
      <c r="J10427" s="545"/>
      <c r="K10427" s="545" t="s">
        <v>13413</v>
      </c>
      <c r="L10427" s="545" t="s">
        <v>13413</v>
      </c>
      <c r="M10427" s="548" t="s">
        <v>13758</v>
      </c>
      <c r="N10427" s="545" t="s">
        <v>13413</v>
      </c>
      <c r="O10427" s="545" t="s">
        <v>13413</v>
      </c>
      <c r="P10427" s="549">
        <v>8048</v>
      </c>
      <c r="Q10427" s="549">
        <v>1</v>
      </c>
      <c r="R10427" s="549">
        <v>134</v>
      </c>
      <c r="S10427" s="548"/>
      <c r="T10427" s="548"/>
      <c r="U10427" s="99"/>
    </row>
    <row r="10428" spans="1:21" ht="19.5" customHeight="1">
      <c r="A10428" s="545">
        <v>105337</v>
      </c>
      <c r="B10428" s="545" t="s">
        <v>6893</v>
      </c>
      <c r="C10428" s="545" t="s">
        <v>216</v>
      </c>
      <c r="D10428" s="546">
        <v>45708</v>
      </c>
      <c r="E10428" s="171" t="str">
        <f t="shared" si="162"/>
        <v>2025</v>
      </c>
      <c r="F10428" s="547">
        <v>1090.6400000000001</v>
      </c>
      <c r="G10428" s="548">
        <v>0.19</v>
      </c>
      <c r="H10428" s="547">
        <v>916.5</v>
      </c>
      <c r="I10428" s="545" t="s">
        <v>12706</v>
      </c>
      <c r="J10428" s="545" t="s">
        <v>13307</v>
      </c>
      <c r="K10428" s="545" t="s">
        <v>13413</v>
      </c>
      <c r="L10428" s="545" t="s">
        <v>13413</v>
      </c>
      <c r="M10428" s="548" t="s">
        <v>13758</v>
      </c>
      <c r="N10428" s="545" t="s">
        <v>13413</v>
      </c>
      <c r="O10428" s="545" t="s">
        <v>13413</v>
      </c>
      <c r="P10428" s="549">
        <v>8049</v>
      </c>
      <c r="Q10428" s="549">
        <v>1</v>
      </c>
      <c r="R10428" s="549">
        <v>128</v>
      </c>
      <c r="S10428" s="548">
        <v>2228</v>
      </c>
      <c r="T10428" s="548"/>
      <c r="U10428" s="99"/>
    </row>
    <row r="10429" spans="1:21" ht="19.5" customHeight="1">
      <c r="A10429" s="545">
        <v>105338</v>
      </c>
      <c r="B10429" s="545" t="s">
        <v>2254</v>
      </c>
      <c r="C10429" s="545" t="s">
        <v>216</v>
      </c>
      <c r="D10429" s="546"/>
      <c r="E10429" s="171" t="str">
        <f t="shared" si="162"/>
        <v>1900</v>
      </c>
      <c r="F10429" s="547">
        <v>0</v>
      </c>
      <c r="G10429" s="548">
        <v>0</v>
      </c>
      <c r="H10429" s="547">
        <v>0</v>
      </c>
      <c r="I10429" s="545" t="s">
        <v>12652</v>
      </c>
      <c r="J10429" s="545"/>
      <c r="K10429" s="545" t="s">
        <v>13413</v>
      </c>
      <c r="L10429" s="545" t="s">
        <v>13413</v>
      </c>
      <c r="M10429" s="548" t="s">
        <v>13758</v>
      </c>
      <c r="N10429" s="545" t="s">
        <v>13413</v>
      </c>
      <c r="O10429" s="545" t="s">
        <v>13413</v>
      </c>
      <c r="P10429" s="549">
        <v>8050</v>
      </c>
      <c r="Q10429" s="549">
        <v>1</v>
      </c>
      <c r="R10429" s="549">
        <v>134</v>
      </c>
      <c r="S10429" s="548"/>
      <c r="T10429" s="548"/>
      <c r="U10429" s="99"/>
    </row>
    <row r="10430" spans="1:21" ht="19.5" customHeight="1">
      <c r="A10430" s="545">
        <v>105339</v>
      </c>
      <c r="B10430" s="545" t="s">
        <v>9711</v>
      </c>
      <c r="C10430" s="545" t="s">
        <v>216</v>
      </c>
      <c r="D10430" s="546"/>
      <c r="E10430" s="171" t="str">
        <f t="shared" si="162"/>
        <v>1900</v>
      </c>
      <c r="F10430" s="547">
        <v>0</v>
      </c>
      <c r="G10430" s="548">
        <v>0</v>
      </c>
      <c r="H10430" s="547">
        <v>0</v>
      </c>
      <c r="I10430" s="545" t="s">
        <v>12686</v>
      </c>
      <c r="J10430" s="545"/>
      <c r="K10430" s="545" t="s">
        <v>13413</v>
      </c>
      <c r="L10430" s="545" t="s">
        <v>13413</v>
      </c>
      <c r="M10430" s="548" t="s">
        <v>13758</v>
      </c>
      <c r="N10430" s="545" t="s">
        <v>13413</v>
      </c>
      <c r="O10430" s="545" t="s">
        <v>13413</v>
      </c>
      <c r="P10430" s="549">
        <v>8051</v>
      </c>
      <c r="Q10430" s="549">
        <v>1</v>
      </c>
      <c r="R10430" s="549">
        <v>131</v>
      </c>
      <c r="S10430" s="548"/>
      <c r="T10430" s="548"/>
      <c r="U10430" s="99"/>
    </row>
    <row r="10431" spans="1:21" ht="19.5" customHeight="1">
      <c r="A10431" s="545">
        <v>105340</v>
      </c>
      <c r="B10431" s="545" t="s">
        <v>9710</v>
      </c>
      <c r="C10431" s="545" t="s">
        <v>216</v>
      </c>
      <c r="D10431" s="546"/>
      <c r="E10431" s="171" t="str">
        <f t="shared" si="162"/>
        <v>1900</v>
      </c>
      <c r="F10431" s="547">
        <v>0</v>
      </c>
      <c r="G10431" s="548">
        <v>0</v>
      </c>
      <c r="H10431" s="547">
        <v>0</v>
      </c>
      <c r="I10431" s="545" t="s">
        <v>12686</v>
      </c>
      <c r="J10431" s="545"/>
      <c r="K10431" s="545" t="s">
        <v>13413</v>
      </c>
      <c r="L10431" s="545" t="s">
        <v>13413</v>
      </c>
      <c r="M10431" s="548" t="s">
        <v>13758</v>
      </c>
      <c r="N10431" s="545" t="s">
        <v>13413</v>
      </c>
      <c r="O10431" s="545" t="s">
        <v>13413</v>
      </c>
      <c r="P10431" s="549">
        <v>8052</v>
      </c>
      <c r="Q10431" s="549">
        <v>1</v>
      </c>
      <c r="R10431" s="549">
        <v>131</v>
      </c>
      <c r="S10431" s="548"/>
      <c r="T10431" s="548"/>
      <c r="U10431" s="99"/>
    </row>
    <row r="10432" spans="1:21" ht="19.5" customHeight="1">
      <c r="A10432" s="545">
        <v>105341</v>
      </c>
      <c r="B10432" s="545" t="s">
        <v>2656</v>
      </c>
      <c r="C10432" s="545" t="s">
        <v>216</v>
      </c>
      <c r="D10432" s="546">
        <v>44601</v>
      </c>
      <c r="E10432" s="171" t="str">
        <f t="shared" si="162"/>
        <v>2022</v>
      </c>
      <c r="F10432" s="547">
        <v>45233.01</v>
      </c>
      <c r="G10432" s="548">
        <v>0.19</v>
      </c>
      <c r="H10432" s="547">
        <v>38010.93</v>
      </c>
      <c r="I10432" s="545" t="s">
        <v>12676</v>
      </c>
      <c r="J10432" s="545" t="s">
        <v>13297</v>
      </c>
      <c r="K10432" s="545" t="s">
        <v>13413</v>
      </c>
      <c r="L10432" s="545" t="s">
        <v>13413</v>
      </c>
      <c r="M10432" s="548" t="s">
        <v>13758</v>
      </c>
      <c r="N10432" s="545" t="s">
        <v>13413</v>
      </c>
      <c r="O10432" s="545" t="s">
        <v>13413</v>
      </c>
      <c r="P10432" s="549">
        <v>8053</v>
      </c>
      <c r="Q10432" s="549">
        <v>1</v>
      </c>
      <c r="R10432" s="549">
        <v>14</v>
      </c>
      <c r="S10432" s="548">
        <v>2257</v>
      </c>
      <c r="T10432" s="548"/>
      <c r="U10432" s="99"/>
    </row>
    <row r="10433" spans="1:21" ht="19.5" customHeight="1">
      <c r="A10433" s="545">
        <v>105342</v>
      </c>
      <c r="B10433" s="545" t="s">
        <v>3865</v>
      </c>
      <c r="C10433" s="545" t="s">
        <v>216</v>
      </c>
      <c r="D10433" s="546"/>
      <c r="E10433" s="171" t="str">
        <f t="shared" si="162"/>
        <v>1900</v>
      </c>
      <c r="F10433" s="547">
        <v>0</v>
      </c>
      <c r="G10433" s="548">
        <v>0</v>
      </c>
      <c r="H10433" s="547">
        <v>0</v>
      </c>
      <c r="I10433" s="545" t="s">
        <v>12738</v>
      </c>
      <c r="J10433" s="545"/>
      <c r="K10433" s="545" t="s">
        <v>19606</v>
      </c>
      <c r="L10433" s="545" t="s">
        <v>13413</v>
      </c>
      <c r="M10433" s="548" t="s">
        <v>13758</v>
      </c>
      <c r="N10433" s="545" t="s">
        <v>13413</v>
      </c>
      <c r="O10433" s="545" t="s">
        <v>13413</v>
      </c>
      <c r="P10433" s="549">
        <v>8054</v>
      </c>
      <c r="Q10433" s="549">
        <v>1</v>
      </c>
      <c r="R10433" s="549">
        <v>32</v>
      </c>
      <c r="S10433" s="548"/>
      <c r="T10433" s="548"/>
      <c r="U10433" s="99"/>
    </row>
    <row r="10434" spans="1:21" ht="19.5" customHeight="1">
      <c r="A10434" s="545">
        <v>105343</v>
      </c>
      <c r="B10434" s="545" t="s">
        <v>3865</v>
      </c>
      <c r="C10434" s="545" t="s">
        <v>216</v>
      </c>
      <c r="D10434" s="546"/>
      <c r="E10434" s="171" t="str">
        <f t="shared" si="162"/>
        <v>1900</v>
      </c>
      <c r="F10434" s="547">
        <v>0</v>
      </c>
      <c r="G10434" s="548">
        <v>0</v>
      </c>
      <c r="H10434" s="547">
        <v>0</v>
      </c>
      <c r="I10434" s="545" t="s">
        <v>12738</v>
      </c>
      <c r="J10434" s="545"/>
      <c r="K10434" s="545" t="s">
        <v>19607</v>
      </c>
      <c r="L10434" s="545" t="s">
        <v>13413</v>
      </c>
      <c r="M10434" s="548" t="s">
        <v>13758</v>
      </c>
      <c r="N10434" s="545" t="s">
        <v>13413</v>
      </c>
      <c r="O10434" s="545" t="s">
        <v>13413</v>
      </c>
      <c r="P10434" s="549">
        <v>8055</v>
      </c>
      <c r="Q10434" s="549">
        <v>1</v>
      </c>
      <c r="R10434" s="549">
        <v>32</v>
      </c>
      <c r="S10434" s="548"/>
      <c r="T10434" s="548"/>
      <c r="U10434" s="99"/>
    </row>
    <row r="10435" spans="1:21" ht="19.5" customHeight="1">
      <c r="A10435" s="545">
        <v>105344</v>
      </c>
      <c r="B10435" s="545" t="s">
        <v>3863</v>
      </c>
      <c r="C10435" s="545" t="s">
        <v>216</v>
      </c>
      <c r="D10435" s="546"/>
      <c r="E10435" s="171" t="str">
        <f t="shared" si="162"/>
        <v>1900</v>
      </c>
      <c r="F10435" s="547">
        <v>0</v>
      </c>
      <c r="G10435" s="548">
        <v>0</v>
      </c>
      <c r="H10435" s="547">
        <v>0</v>
      </c>
      <c r="I10435" s="545" t="s">
        <v>12738</v>
      </c>
      <c r="J10435" s="545"/>
      <c r="K10435" s="545" t="s">
        <v>19608</v>
      </c>
      <c r="L10435" s="545" t="s">
        <v>13413</v>
      </c>
      <c r="M10435" s="548" t="s">
        <v>13758</v>
      </c>
      <c r="N10435" s="545" t="s">
        <v>13413</v>
      </c>
      <c r="O10435" s="545" t="s">
        <v>13413</v>
      </c>
      <c r="P10435" s="549">
        <v>8056</v>
      </c>
      <c r="Q10435" s="549">
        <v>1</v>
      </c>
      <c r="R10435" s="549">
        <v>32</v>
      </c>
      <c r="S10435" s="548"/>
      <c r="T10435" s="548"/>
      <c r="U10435" s="99"/>
    </row>
    <row r="10436" spans="1:21" ht="19.5" customHeight="1">
      <c r="A10436" s="545">
        <v>105345</v>
      </c>
      <c r="B10436" s="545" t="s">
        <v>3865</v>
      </c>
      <c r="C10436" s="545" t="s">
        <v>216</v>
      </c>
      <c r="D10436" s="546"/>
      <c r="E10436" s="171" t="str">
        <f t="shared" ref="E10436:E10499" si="163">TEXT(D10436,"YYYY")</f>
        <v>1900</v>
      </c>
      <c r="F10436" s="547">
        <v>0</v>
      </c>
      <c r="G10436" s="548">
        <v>0</v>
      </c>
      <c r="H10436" s="547">
        <v>0</v>
      </c>
      <c r="I10436" s="545" t="s">
        <v>12738</v>
      </c>
      <c r="J10436" s="545"/>
      <c r="K10436" s="545" t="s">
        <v>19609</v>
      </c>
      <c r="L10436" s="545" t="s">
        <v>13413</v>
      </c>
      <c r="M10436" s="548" t="s">
        <v>13758</v>
      </c>
      <c r="N10436" s="545" t="s">
        <v>13413</v>
      </c>
      <c r="O10436" s="545" t="s">
        <v>13413</v>
      </c>
      <c r="P10436" s="549">
        <v>8057</v>
      </c>
      <c r="Q10436" s="549">
        <v>1</v>
      </c>
      <c r="R10436" s="549">
        <v>32</v>
      </c>
      <c r="S10436" s="548"/>
      <c r="T10436" s="548"/>
      <c r="U10436" s="99"/>
    </row>
    <row r="10437" spans="1:21" ht="19.5" customHeight="1">
      <c r="A10437" s="545">
        <v>105346</v>
      </c>
      <c r="B10437" s="545" t="s">
        <v>3865</v>
      </c>
      <c r="C10437" s="545" t="s">
        <v>216</v>
      </c>
      <c r="D10437" s="546"/>
      <c r="E10437" s="171" t="str">
        <f t="shared" si="163"/>
        <v>1900</v>
      </c>
      <c r="F10437" s="547">
        <v>0</v>
      </c>
      <c r="G10437" s="548">
        <v>0</v>
      </c>
      <c r="H10437" s="547">
        <v>0</v>
      </c>
      <c r="I10437" s="545" t="s">
        <v>12738</v>
      </c>
      <c r="J10437" s="545"/>
      <c r="K10437" s="545" t="s">
        <v>19610</v>
      </c>
      <c r="L10437" s="545" t="s">
        <v>13413</v>
      </c>
      <c r="M10437" s="548" t="s">
        <v>13758</v>
      </c>
      <c r="N10437" s="545" t="s">
        <v>13413</v>
      </c>
      <c r="O10437" s="545" t="s">
        <v>13413</v>
      </c>
      <c r="P10437" s="549">
        <v>8058</v>
      </c>
      <c r="Q10437" s="549">
        <v>1</v>
      </c>
      <c r="R10437" s="549">
        <v>32</v>
      </c>
      <c r="S10437" s="548"/>
      <c r="T10437" s="548"/>
      <c r="U10437" s="99"/>
    </row>
    <row r="10438" spans="1:21" ht="19.5" customHeight="1">
      <c r="A10438" s="545">
        <v>105347</v>
      </c>
      <c r="B10438" s="545" t="s">
        <v>3865</v>
      </c>
      <c r="C10438" s="545" t="s">
        <v>216</v>
      </c>
      <c r="D10438" s="546"/>
      <c r="E10438" s="171" t="str">
        <f t="shared" si="163"/>
        <v>1900</v>
      </c>
      <c r="F10438" s="547">
        <v>0</v>
      </c>
      <c r="G10438" s="548">
        <v>0</v>
      </c>
      <c r="H10438" s="547">
        <v>0</v>
      </c>
      <c r="I10438" s="545" t="s">
        <v>12738</v>
      </c>
      <c r="J10438" s="545"/>
      <c r="K10438" s="545" t="s">
        <v>19611</v>
      </c>
      <c r="L10438" s="545" t="s">
        <v>13413</v>
      </c>
      <c r="M10438" s="548" t="s">
        <v>13758</v>
      </c>
      <c r="N10438" s="545" t="s">
        <v>13413</v>
      </c>
      <c r="O10438" s="545" t="s">
        <v>13413</v>
      </c>
      <c r="P10438" s="549">
        <v>8059</v>
      </c>
      <c r="Q10438" s="549">
        <v>1</v>
      </c>
      <c r="R10438" s="549">
        <v>32</v>
      </c>
      <c r="S10438" s="548"/>
      <c r="T10438" s="548"/>
      <c r="U10438" s="99"/>
    </row>
    <row r="10439" spans="1:21" ht="19.5" customHeight="1">
      <c r="A10439" s="545">
        <v>105348</v>
      </c>
      <c r="B10439" s="545" t="s">
        <v>3865</v>
      </c>
      <c r="C10439" s="545" t="s">
        <v>216</v>
      </c>
      <c r="D10439" s="546"/>
      <c r="E10439" s="171" t="str">
        <f t="shared" si="163"/>
        <v>1900</v>
      </c>
      <c r="F10439" s="547">
        <v>0</v>
      </c>
      <c r="G10439" s="548">
        <v>0</v>
      </c>
      <c r="H10439" s="547">
        <v>0</v>
      </c>
      <c r="I10439" s="545" t="s">
        <v>12738</v>
      </c>
      <c r="J10439" s="545"/>
      <c r="K10439" s="545" t="s">
        <v>19612</v>
      </c>
      <c r="L10439" s="545" t="s">
        <v>13413</v>
      </c>
      <c r="M10439" s="548" t="s">
        <v>13758</v>
      </c>
      <c r="N10439" s="545" t="s">
        <v>13413</v>
      </c>
      <c r="O10439" s="545" t="s">
        <v>13413</v>
      </c>
      <c r="P10439" s="549">
        <v>8060</v>
      </c>
      <c r="Q10439" s="549">
        <v>1</v>
      </c>
      <c r="R10439" s="549">
        <v>32</v>
      </c>
      <c r="S10439" s="548"/>
      <c r="T10439" s="548"/>
      <c r="U10439" s="99"/>
    </row>
    <row r="10440" spans="1:21" ht="19.5" customHeight="1">
      <c r="A10440" s="545">
        <v>105349</v>
      </c>
      <c r="B10440" s="545" t="s">
        <v>3871</v>
      </c>
      <c r="C10440" s="545" t="s">
        <v>216</v>
      </c>
      <c r="D10440" s="546"/>
      <c r="E10440" s="171" t="str">
        <f t="shared" si="163"/>
        <v>1900</v>
      </c>
      <c r="F10440" s="547">
        <v>0</v>
      </c>
      <c r="G10440" s="548">
        <v>0</v>
      </c>
      <c r="H10440" s="547">
        <v>0</v>
      </c>
      <c r="I10440" s="545" t="s">
        <v>12738</v>
      </c>
      <c r="J10440" s="545"/>
      <c r="K10440" s="545" t="s">
        <v>19613</v>
      </c>
      <c r="L10440" s="545" t="s">
        <v>13413</v>
      </c>
      <c r="M10440" s="548" t="s">
        <v>13758</v>
      </c>
      <c r="N10440" s="545" t="s">
        <v>13413</v>
      </c>
      <c r="O10440" s="545" t="s">
        <v>13413</v>
      </c>
      <c r="P10440" s="549">
        <v>8061</v>
      </c>
      <c r="Q10440" s="549">
        <v>1</v>
      </c>
      <c r="R10440" s="549">
        <v>32</v>
      </c>
      <c r="S10440" s="548"/>
      <c r="T10440" s="548"/>
      <c r="U10440" s="99"/>
    </row>
    <row r="10441" spans="1:21" ht="19.5" customHeight="1">
      <c r="A10441" s="545">
        <v>105350</v>
      </c>
      <c r="B10441" s="545" t="s">
        <v>3871</v>
      </c>
      <c r="C10441" s="545" t="s">
        <v>216</v>
      </c>
      <c r="D10441" s="546"/>
      <c r="E10441" s="171" t="str">
        <f t="shared" si="163"/>
        <v>1900</v>
      </c>
      <c r="F10441" s="547">
        <v>0</v>
      </c>
      <c r="G10441" s="548">
        <v>0</v>
      </c>
      <c r="H10441" s="547">
        <v>0</v>
      </c>
      <c r="I10441" s="545" t="s">
        <v>12738</v>
      </c>
      <c r="J10441" s="545"/>
      <c r="K10441" s="545" t="s">
        <v>19614</v>
      </c>
      <c r="L10441" s="545" t="s">
        <v>13413</v>
      </c>
      <c r="M10441" s="548" t="s">
        <v>13758</v>
      </c>
      <c r="N10441" s="545" t="s">
        <v>13413</v>
      </c>
      <c r="O10441" s="545" t="s">
        <v>13413</v>
      </c>
      <c r="P10441" s="549">
        <v>8062</v>
      </c>
      <c r="Q10441" s="549">
        <v>1</v>
      </c>
      <c r="R10441" s="549">
        <v>32</v>
      </c>
      <c r="S10441" s="548"/>
      <c r="T10441" s="548"/>
      <c r="U10441" s="99"/>
    </row>
    <row r="10442" spans="1:21" ht="19.5" customHeight="1">
      <c r="A10442" s="545">
        <v>105351</v>
      </c>
      <c r="B10442" s="545" t="s">
        <v>7428</v>
      </c>
      <c r="C10442" s="545" t="s">
        <v>216</v>
      </c>
      <c r="D10442" s="546">
        <v>43746</v>
      </c>
      <c r="E10442" s="171" t="str">
        <f t="shared" si="163"/>
        <v>2019</v>
      </c>
      <c r="F10442" s="547">
        <v>740386</v>
      </c>
      <c r="G10442" s="548">
        <v>0.19</v>
      </c>
      <c r="H10442" s="547">
        <v>622173.11</v>
      </c>
      <c r="I10442" s="545" t="s">
        <v>12738</v>
      </c>
      <c r="J10442" s="545" t="s">
        <v>13301</v>
      </c>
      <c r="K10442" s="545" t="s">
        <v>19615</v>
      </c>
      <c r="L10442" s="545" t="s">
        <v>13413</v>
      </c>
      <c r="M10442" s="548" t="s">
        <v>13758</v>
      </c>
      <c r="N10442" s="545" t="s">
        <v>13413</v>
      </c>
      <c r="O10442" s="545" t="s">
        <v>13413</v>
      </c>
      <c r="P10442" s="549">
        <v>8063</v>
      </c>
      <c r="Q10442" s="549">
        <v>1</v>
      </c>
      <c r="R10442" s="549">
        <v>32</v>
      </c>
      <c r="S10442" s="548">
        <v>2221</v>
      </c>
      <c r="T10442" s="548"/>
      <c r="U10442" s="99"/>
    </row>
    <row r="10443" spans="1:21" ht="19.5" customHeight="1">
      <c r="A10443" s="545">
        <v>105352</v>
      </c>
      <c r="B10443" s="545" t="s">
        <v>3871</v>
      </c>
      <c r="C10443" s="545" t="s">
        <v>216</v>
      </c>
      <c r="D10443" s="546"/>
      <c r="E10443" s="171" t="str">
        <f t="shared" si="163"/>
        <v>1900</v>
      </c>
      <c r="F10443" s="547">
        <v>0</v>
      </c>
      <c r="G10443" s="548">
        <v>0</v>
      </c>
      <c r="H10443" s="547">
        <v>0</v>
      </c>
      <c r="I10443" s="545" t="s">
        <v>12738</v>
      </c>
      <c r="J10443" s="545"/>
      <c r="K10443" s="545" t="s">
        <v>19616</v>
      </c>
      <c r="L10443" s="545" t="s">
        <v>13413</v>
      </c>
      <c r="M10443" s="548" t="s">
        <v>13758</v>
      </c>
      <c r="N10443" s="545" t="s">
        <v>13413</v>
      </c>
      <c r="O10443" s="545" t="s">
        <v>13413</v>
      </c>
      <c r="P10443" s="549">
        <v>8064</v>
      </c>
      <c r="Q10443" s="549">
        <v>1</v>
      </c>
      <c r="R10443" s="549">
        <v>32</v>
      </c>
      <c r="S10443" s="548"/>
      <c r="T10443" s="548"/>
      <c r="U10443" s="99"/>
    </row>
    <row r="10444" spans="1:21" ht="19.5" customHeight="1">
      <c r="A10444" s="545">
        <v>105353</v>
      </c>
      <c r="B10444" s="545" t="s">
        <v>3871</v>
      </c>
      <c r="C10444" s="545" t="s">
        <v>216</v>
      </c>
      <c r="D10444" s="546"/>
      <c r="E10444" s="171" t="str">
        <f t="shared" si="163"/>
        <v>1900</v>
      </c>
      <c r="F10444" s="547">
        <v>0</v>
      </c>
      <c r="G10444" s="548">
        <v>0</v>
      </c>
      <c r="H10444" s="547">
        <v>0</v>
      </c>
      <c r="I10444" s="545" t="s">
        <v>12738</v>
      </c>
      <c r="J10444" s="545"/>
      <c r="K10444" s="545" t="s">
        <v>19617</v>
      </c>
      <c r="L10444" s="545" t="s">
        <v>13413</v>
      </c>
      <c r="M10444" s="548" t="s">
        <v>13758</v>
      </c>
      <c r="N10444" s="545" t="s">
        <v>13413</v>
      </c>
      <c r="O10444" s="545" t="s">
        <v>13413</v>
      </c>
      <c r="P10444" s="549">
        <v>8065</v>
      </c>
      <c r="Q10444" s="549">
        <v>1</v>
      </c>
      <c r="R10444" s="549">
        <v>32</v>
      </c>
      <c r="S10444" s="548"/>
      <c r="T10444" s="548"/>
      <c r="U10444" s="99"/>
    </row>
    <row r="10445" spans="1:21" ht="19.5" customHeight="1">
      <c r="A10445" s="545">
        <v>105354</v>
      </c>
      <c r="B10445" s="545" t="s">
        <v>3871</v>
      </c>
      <c r="C10445" s="545" t="s">
        <v>216</v>
      </c>
      <c r="D10445" s="546"/>
      <c r="E10445" s="171" t="str">
        <f t="shared" si="163"/>
        <v>1900</v>
      </c>
      <c r="F10445" s="547">
        <v>0</v>
      </c>
      <c r="G10445" s="548">
        <v>0</v>
      </c>
      <c r="H10445" s="547">
        <v>0</v>
      </c>
      <c r="I10445" s="545" t="s">
        <v>12738</v>
      </c>
      <c r="J10445" s="545"/>
      <c r="K10445" s="545" t="s">
        <v>19618</v>
      </c>
      <c r="L10445" s="545" t="s">
        <v>13413</v>
      </c>
      <c r="M10445" s="548" t="s">
        <v>13758</v>
      </c>
      <c r="N10445" s="545" t="s">
        <v>13413</v>
      </c>
      <c r="O10445" s="545" t="s">
        <v>13413</v>
      </c>
      <c r="P10445" s="549">
        <v>8066</v>
      </c>
      <c r="Q10445" s="549">
        <v>1</v>
      </c>
      <c r="R10445" s="549">
        <v>32</v>
      </c>
      <c r="S10445" s="548"/>
      <c r="T10445" s="548"/>
      <c r="U10445" s="99"/>
    </row>
    <row r="10446" spans="1:21" ht="19.5" customHeight="1">
      <c r="A10446" s="545">
        <v>105355</v>
      </c>
      <c r="B10446" s="545" t="s">
        <v>3871</v>
      </c>
      <c r="C10446" s="545" t="s">
        <v>216</v>
      </c>
      <c r="D10446" s="546"/>
      <c r="E10446" s="171" t="str">
        <f t="shared" si="163"/>
        <v>1900</v>
      </c>
      <c r="F10446" s="547">
        <v>0</v>
      </c>
      <c r="G10446" s="548">
        <v>0</v>
      </c>
      <c r="H10446" s="547">
        <v>0</v>
      </c>
      <c r="I10446" s="545" t="s">
        <v>12738</v>
      </c>
      <c r="J10446" s="545"/>
      <c r="K10446" s="545" t="s">
        <v>19619</v>
      </c>
      <c r="L10446" s="545" t="s">
        <v>13413</v>
      </c>
      <c r="M10446" s="548" t="s">
        <v>13758</v>
      </c>
      <c r="N10446" s="545" t="s">
        <v>13413</v>
      </c>
      <c r="O10446" s="545" t="s">
        <v>13413</v>
      </c>
      <c r="P10446" s="549">
        <v>8067</v>
      </c>
      <c r="Q10446" s="549">
        <v>1</v>
      </c>
      <c r="R10446" s="549">
        <v>32</v>
      </c>
      <c r="S10446" s="548"/>
      <c r="T10446" s="548"/>
      <c r="U10446" s="99"/>
    </row>
    <row r="10447" spans="1:21" ht="19.5" customHeight="1">
      <c r="A10447" s="545">
        <v>105356</v>
      </c>
      <c r="B10447" s="545" t="s">
        <v>2166</v>
      </c>
      <c r="C10447" s="545" t="s">
        <v>216</v>
      </c>
      <c r="D10447" s="546"/>
      <c r="E10447" s="171" t="str">
        <f t="shared" si="163"/>
        <v>1900</v>
      </c>
      <c r="F10447" s="547">
        <v>0</v>
      </c>
      <c r="G10447" s="548">
        <v>0</v>
      </c>
      <c r="H10447" s="547">
        <v>0</v>
      </c>
      <c r="I10447" s="545" t="s">
        <v>12637</v>
      </c>
      <c r="J10447" s="545"/>
      <c r="K10447" s="545" t="s">
        <v>19620</v>
      </c>
      <c r="L10447" s="545" t="s">
        <v>13413</v>
      </c>
      <c r="M10447" s="548" t="s">
        <v>13758</v>
      </c>
      <c r="N10447" s="545" t="s">
        <v>13413</v>
      </c>
      <c r="O10447" s="545" t="s">
        <v>13413</v>
      </c>
      <c r="P10447" s="549">
        <v>8068</v>
      </c>
      <c r="Q10447" s="549">
        <v>1</v>
      </c>
      <c r="R10447" s="549">
        <v>13</v>
      </c>
      <c r="S10447" s="548"/>
      <c r="T10447" s="548"/>
      <c r="U10447" s="99"/>
    </row>
    <row r="10448" spans="1:21" ht="19.5" customHeight="1">
      <c r="A10448" s="545">
        <v>105357</v>
      </c>
      <c r="B10448" s="545" t="s">
        <v>2164</v>
      </c>
      <c r="C10448" s="545" t="s">
        <v>216</v>
      </c>
      <c r="D10448" s="546"/>
      <c r="E10448" s="171" t="str">
        <f t="shared" si="163"/>
        <v>1900</v>
      </c>
      <c r="F10448" s="547">
        <v>0</v>
      </c>
      <c r="G10448" s="548">
        <v>0</v>
      </c>
      <c r="H10448" s="547">
        <v>0</v>
      </c>
      <c r="I10448" s="545" t="s">
        <v>12637</v>
      </c>
      <c r="J10448" s="545"/>
      <c r="K10448" s="545" t="s">
        <v>19621</v>
      </c>
      <c r="L10448" s="545" t="s">
        <v>13413</v>
      </c>
      <c r="M10448" s="548" t="s">
        <v>13758</v>
      </c>
      <c r="N10448" s="545" t="s">
        <v>13413</v>
      </c>
      <c r="O10448" s="545" t="s">
        <v>13413</v>
      </c>
      <c r="P10448" s="549">
        <v>8069</v>
      </c>
      <c r="Q10448" s="549">
        <v>1</v>
      </c>
      <c r="R10448" s="549">
        <v>13</v>
      </c>
      <c r="S10448" s="548"/>
      <c r="T10448" s="548"/>
      <c r="U10448" s="99"/>
    </row>
    <row r="10449" spans="1:21" ht="19.5" customHeight="1">
      <c r="A10449" s="545">
        <v>105358</v>
      </c>
      <c r="B10449" s="545" t="s">
        <v>2165</v>
      </c>
      <c r="C10449" s="545" t="s">
        <v>216</v>
      </c>
      <c r="D10449" s="546"/>
      <c r="E10449" s="171" t="str">
        <f t="shared" si="163"/>
        <v>1900</v>
      </c>
      <c r="F10449" s="547">
        <v>0</v>
      </c>
      <c r="G10449" s="548">
        <v>0</v>
      </c>
      <c r="H10449" s="547">
        <v>0</v>
      </c>
      <c r="I10449" s="545" t="s">
        <v>12637</v>
      </c>
      <c r="J10449" s="545"/>
      <c r="K10449" s="545" t="s">
        <v>19622</v>
      </c>
      <c r="L10449" s="545" t="s">
        <v>13413</v>
      </c>
      <c r="M10449" s="548" t="s">
        <v>13758</v>
      </c>
      <c r="N10449" s="545" t="s">
        <v>13413</v>
      </c>
      <c r="O10449" s="545" t="s">
        <v>13413</v>
      </c>
      <c r="P10449" s="549">
        <v>8070</v>
      </c>
      <c r="Q10449" s="549">
        <v>1</v>
      </c>
      <c r="R10449" s="549">
        <v>13</v>
      </c>
      <c r="S10449" s="548"/>
      <c r="T10449" s="548"/>
      <c r="U10449" s="99"/>
    </row>
    <row r="10450" spans="1:21" ht="19.5" customHeight="1">
      <c r="A10450" s="545">
        <v>105359</v>
      </c>
      <c r="B10450" s="545" t="s">
        <v>2163</v>
      </c>
      <c r="C10450" s="545" t="s">
        <v>216</v>
      </c>
      <c r="D10450" s="546"/>
      <c r="E10450" s="171" t="str">
        <f t="shared" si="163"/>
        <v>1900</v>
      </c>
      <c r="F10450" s="547">
        <v>0</v>
      </c>
      <c r="G10450" s="548">
        <v>0</v>
      </c>
      <c r="H10450" s="547">
        <v>0</v>
      </c>
      <c r="I10450" s="545" t="s">
        <v>12637</v>
      </c>
      <c r="J10450" s="545"/>
      <c r="K10450" s="545" t="s">
        <v>19623</v>
      </c>
      <c r="L10450" s="545" t="s">
        <v>13413</v>
      </c>
      <c r="M10450" s="548" t="s">
        <v>13758</v>
      </c>
      <c r="N10450" s="545" t="s">
        <v>13413</v>
      </c>
      <c r="O10450" s="545" t="s">
        <v>13413</v>
      </c>
      <c r="P10450" s="549">
        <v>8071</v>
      </c>
      <c r="Q10450" s="549">
        <v>1</v>
      </c>
      <c r="R10450" s="549">
        <v>13</v>
      </c>
      <c r="S10450" s="548"/>
      <c r="T10450" s="548"/>
      <c r="U10450" s="99"/>
    </row>
    <row r="10451" spans="1:21" ht="19.5" customHeight="1">
      <c r="A10451" s="545">
        <v>105360</v>
      </c>
      <c r="B10451" s="545" t="s">
        <v>9709</v>
      </c>
      <c r="C10451" s="545" t="s">
        <v>216</v>
      </c>
      <c r="D10451" s="546">
        <v>46052</v>
      </c>
      <c r="E10451" s="171" t="str">
        <f t="shared" si="163"/>
        <v>2026</v>
      </c>
      <c r="F10451" s="547">
        <v>132651</v>
      </c>
      <c r="G10451" s="548">
        <v>0.19</v>
      </c>
      <c r="H10451" s="547">
        <v>111471.43</v>
      </c>
      <c r="I10451" s="545" t="s">
        <v>12762</v>
      </c>
      <c r="J10451" s="545" t="s">
        <v>13307</v>
      </c>
      <c r="K10451" s="545" t="s">
        <v>19624</v>
      </c>
      <c r="L10451" s="545" t="s">
        <v>13413</v>
      </c>
      <c r="M10451" s="548" t="s">
        <v>13758</v>
      </c>
      <c r="N10451" s="545" t="s">
        <v>13413</v>
      </c>
      <c r="O10451" s="545" t="s">
        <v>13413</v>
      </c>
      <c r="P10451" s="549">
        <v>8072</v>
      </c>
      <c r="Q10451" s="549">
        <v>1</v>
      </c>
      <c r="R10451" s="549">
        <v>8</v>
      </c>
      <c r="S10451" s="548">
        <v>2228</v>
      </c>
      <c r="T10451" s="548"/>
      <c r="U10451" s="99"/>
    </row>
    <row r="10452" spans="1:21" ht="19.5" customHeight="1">
      <c r="A10452" s="545">
        <v>105361</v>
      </c>
      <c r="B10452" s="545" t="s">
        <v>1126</v>
      </c>
      <c r="C10452" s="545" t="s">
        <v>216</v>
      </c>
      <c r="D10452" s="546">
        <v>45708</v>
      </c>
      <c r="E10452" s="171" t="str">
        <f t="shared" si="163"/>
        <v>2025</v>
      </c>
      <c r="F10452" s="547">
        <v>204538.1</v>
      </c>
      <c r="G10452" s="548">
        <v>0.19</v>
      </c>
      <c r="H10452" s="547">
        <v>171880.76</v>
      </c>
      <c r="I10452" s="545" t="s">
        <v>12762</v>
      </c>
      <c r="J10452" s="545" t="s">
        <v>13307</v>
      </c>
      <c r="K10452" s="545" t="s">
        <v>19625</v>
      </c>
      <c r="L10452" s="545" t="s">
        <v>13413</v>
      </c>
      <c r="M10452" s="548" t="s">
        <v>13758</v>
      </c>
      <c r="N10452" s="545" t="s">
        <v>13413</v>
      </c>
      <c r="O10452" s="545" t="s">
        <v>13413</v>
      </c>
      <c r="P10452" s="549">
        <v>8073</v>
      </c>
      <c r="Q10452" s="549">
        <v>1</v>
      </c>
      <c r="R10452" s="549">
        <v>8</v>
      </c>
      <c r="S10452" s="548">
        <v>2228</v>
      </c>
      <c r="T10452" s="548"/>
      <c r="U10452" s="99"/>
    </row>
    <row r="10453" spans="1:21" ht="19.5" customHeight="1">
      <c r="A10453" s="545">
        <v>105362</v>
      </c>
      <c r="B10453" s="545" t="s">
        <v>1127</v>
      </c>
      <c r="C10453" s="545" t="s">
        <v>216</v>
      </c>
      <c r="D10453" s="546">
        <v>45708</v>
      </c>
      <c r="E10453" s="171" t="str">
        <f t="shared" si="163"/>
        <v>2025</v>
      </c>
      <c r="F10453" s="547">
        <v>213650.35</v>
      </c>
      <c r="G10453" s="548">
        <v>0.19</v>
      </c>
      <c r="H10453" s="547">
        <v>179538.11</v>
      </c>
      <c r="I10453" s="545" t="s">
        <v>12762</v>
      </c>
      <c r="J10453" s="545" t="s">
        <v>13307</v>
      </c>
      <c r="K10453" s="545" t="s">
        <v>19626</v>
      </c>
      <c r="L10453" s="545" t="s">
        <v>13413</v>
      </c>
      <c r="M10453" s="548" t="s">
        <v>13758</v>
      </c>
      <c r="N10453" s="545" t="s">
        <v>13413</v>
      </c>
      <c r="O10453" s="545" t="s">
        <v>13413</v>
      </c>
      <c r="P10453" s="549">
        <v>8074</v>
      </c>
      <c r="Q10453" s="549">
        <v>1</v>
      </c>
      <c r="R10453" s="549">
        <v>8</v>
      </c>
      <c r="S10453" s="548">
        <v>2228</v>
      </c>
      <c r="T10453" s="548"/>
      <c r="U10453" s="99"/>
    </row>
    <row r="10454" spans="1:21" ht="19.5" customHeight="1">
      <c r="A10454" s="545">
        <v>105363</v>
      </c>
      <c r="B10454" s="545" t="s">
        <v>1128</v>
      </c>
      <c r="C10454" s="545" t="s">
        <v>216</v>
      </c>
      <c r="D10454" s="546">
        <v>45708</v>
      </c>
      <c r="E10454" s="171" t="str">
        <f t="shared" si="163"/>
        <v>2025</v>
      </c>
      <c r="F10454" s="547">
        <v>210972.9</v>
      </c>
      <c r="G10454" s="548">
        <v>0.19</v>
      </c>
      <c r="H10454" s="547">
        <v>177288.15</v>
      </c>
      <c r="I10454" s="545" t="s">
        <v>12762</v>
      </c>
      <c r="J10454" s="545" t="s">
        <v>13307</v>
      </c>
      <c r="K10454" s="545" t="s">
        <v>19627</v>
      </c>
      <c r="L10454" s="545" t="s">
        <v>13413</v>
      </c>
      <c r="M10454" s="548" t="s">
        <v>13758</v>
      </c>
      <c r="N10454" s="545" t="s">
        <v>13413</v>
      </c>
      <c r="O10454" s="545" t="s">
        <v>13413</v>
      </c>
      <c r="P10454" s="549">
        <v>8075</v>
      </c>
      <c r="Q10454" s="549">
        <v>1</v>
      </c>
      <c r="R10454" s="549">
        <v>8</v>
      </c>
      <c r="S10454" s="548">
        <v>2228</v>
      </c>
      <c r="T10454" s="548"/>
      <c r="U10454" s="99"/>
    </row>
    <row r="10455" spans="1:21" ht="19.5" customHeight="1">
      <c r="A10455" s="545">
        <v>105365</v>
      </c>
      <c r="B10455" s="545" t="s">
        <v>3865</v>
      </c>
      <c r="C10455" s="545" t="s">
        <v>216</v>
      </c>
      <c r="D10455" s="546"/>
      <c r="E10455" s="171" t="str">
        <f t="shared" si="163"/>
        <v>1900</v>
      </c>
      <c r="F10455" s="547">
        <v>0</v>
      </c>
      <c r="G10455" s="548">
        <v>0</v>
      </c>
      <c r="H10455" s="547">
        <v>0</v>
      </c>
      <c r="I10455" s="545" t="s">
        <v>12738</v>
      </c>
      <c r="J10455" s="545"/>
      <c r="K10455" s="545" t="s">
        <v>19628</v>
      </c>
      <c r="L10455" s="545" t="s">
        <v>13413</v>
      </c>
      <c r="M10455" s="548" t="s">
        <v>13758</v>
      </c>
      <c r="N10455" s="545" t="s">
        <v>13413</v>
      </c>
      <c r="O10455" s="545" t="s">
        <v>13413</v>
      </c>
      <c r="P10455" s="549">
        <v>8077</v>
      </c>
      <c r="Q10455" s="549">
        <v>1</v>
      </c>
      <c r="R10455" s="549">
        <v>32</v>
      </c>
      <c r="S10455" s="548"/>
      <c r="T10455" s="548"/>
      <c r="U10455" s="99"/>
    </row>
    <row r="10456" spans="1:21" ht="19.5" customHeight="1">
      <c r="A10456" s="545">
        <v>105366</v>
      </c>
      <c r="B10456" s="545" t="s">
        <v>3865</v>
      </c>
      <c r="C10456" s="545" t="s">
        <v>216</v>
      </c>
      <c r="D10456" s="546"/>
      <c r="E10456" s="171" t="str">
        <f t="shared" si="163"/>
        <v>1900</v>
      </c>
      <c r="F10456" s="547">
        <v>0</v>
      </c>
      <c r="G10456" s="548">
        <v>0</v>
      </c>
      <c r="H10456" s="547">
        <v>0</v>
      </c>
      <c r="I10456" s="545" t="s">
        <v>12738</v>
      </c>
      <c r="J10456" s="545"/>
      <c r="K10456" s="545" t="s">
        <v>19629</v>
      </c>
      <c r="L10456" s="545" t="s">
        <v>13413</v>
      </c>
      <c r="M10456" s="548" t="s">
        <v>13758</v>
      </c>
      <c r="N10456" s="545" t="s">
        <v>13413</v>
      </c>
      <c r="O10456" s="545" t="s">
        <v>13413</v>
      </c>
      <c r="P10456" s="549">
        <v>8078</v>
      </c>
      <c r="Q10456" s="549">
        <v>1</v>
      </c>
      <c r="R10456" s="549">
        <v>32</v>
      </c>
      <c r="S10456" s="548"/>
      <c r="T10456" s="548"/>
      <c r="U10456" s="99"/>
    </row>
    <row r="10457" spans="1:21" ht="19.5" customHeight="1">
      <c r="A10457" s="545">
        <v>105367</v>
      </c>
      <c r="B10457" s="545" t="s">
        <v>3865</v>
      </c>
      <c r="C10457" s="545" t="s">
        <v>216</v>
      </c>
      <c r="D10457" s="546"/>
      <c r="E10457" s="171" t="str">
        <f t="shared" si="163"/>
        <v>1900</v>
      </c>
      <c r="F10457" s="547">
        <v>0</v>
      </c>
      <c r="G10457" s="548">
        <v>0</v>
      </c>
      <c r="H10457" s="547">
        <v>0</v>
      </c>
      <c r="I10457" s="545" t="s">
        <v>12738</v>
      </c>
      <c r="J10457" s="545"/>
      <c r="K10457" s="545" t="s">
        <v>19630</v>
      </c>
      <c r="L10457" s="545" t="s">
        <v>13413</v>
      </c>
      <c r="M10457" s="548" t="s">
        <v>13758</v>
      </c>
      <c r="N10457" s="545" t="s">
        <v>13413</v>
      </c>
      <c r="O10457" s="545" t="s">
        <v>13413</v>
      </c>
      <c r="P10457" s="549">
        <v>8079</v>
      </c>
      <c r="Q10457" s="549">
        <v>1</v>
      </c>
      <c r="R10457" s="549">
        <v>32</v>
      </c>
      <c r="S10457" s="548"/>
      <c r="T10457" s="548"/>
      <c r="U10457" s="99"/>
    </row>
    <row r="10458" spans="1:21" ht="19.5" customHeight="1">
      <c r="A10458" s="545">
        <v>105369</v>
      </c>
      <c r="B10458" s="545" t="s">
        <v>3865</v>
      </c>
      <c r="C10458" s="545" t="s">
        <v>216</v>
      </c>
      <c r="D10458" s="546"/>
      <c r="E10458" s="171" t="str">
        <f t="shared" si="163"/>
        <v>1900</v>
      </c>
      <c r="F10458" s="547">
        <v>0</v>
      </c>
      <c r="G10458" s="548">
        <v>0</v>
      </c>
      <c r="H10458" s="547">
        <v>0</v>
      </c>
      <c r="I10458" s="545" t="s">
        <v>12738</v>
      </c>
      <c r="J10458" s="545"/>
      <c r="K10458" s="545" t="s">
        <v>19631</v>
      </c>
      <c r="L10458" s="545" t="s">
        <v>13413</v>
      </c>
      <c r="M10458" s="548" t="s">
        <v>13758</v>
      </c>
      <c r="N10458" s="545" t="s">
        <v>13413</v>
      </c>
      <c r="O10458" s="545" t="s">
        <v>13413</v>
      </c>
      <c r="P10458" s="549">
        <v>8081</v>
      </c>
      <c r="Q10458" s="549">
        <v>1</v>
      </c>
      <c r="R10458" s="549">
        <v>32</v>
      </c>
      <c r="S10458" s="548"/>
      <c r="T10458" s="548"/>
      <c r="U10458" s="99"/>
    </row>
    <row r="10459" spans="1:21" ht="19.5" customHeight="1">
      <c r="A10459" s="545">
        <v>105370</v>
      </c>
      <c r="B10459" s="545" t="s">
        <v>3865</v>
      </c>
      <c r="C10459" s="545" t="s">
        <v>216</v>
      </c>
      <c r="D10459" s="546"/>
      <c r="E10459" s="171" t="str">
        <f t="shared" si="163"/>
        <v>1900</v>
      </c>
      <c r="F10459" s="547">
        <v>0</v>
      </c>
      <c r="G10459" s="548">
        <v>0</v>
      </c>
      <c r="H10459" s="547">
        <v>0</v>
      </c>
      <c r="I10459" s="545" t="s">
        <v>12738</v>
      </c>
      <c r="J10459" s="545"/>
      <c r="K10459" s="545" t="s">
        <v>19632</v>
      </c>
      <c r="L10459" s="545" t="s">
        <v>13413</v>
      </c>
      <c r="M10459" s="548" t="s">
        <v>13758</v>
      </c>
      <c r="N10459" s="545" t="s">
        <v>13413</v>
      </c>
      <c r="O10459" s="545" t="s">
        <v>13413</v>
      </c>
      <c r="P10459" s="549">
        <v>8082</v>
      </c>
      <c r="Q10459" s="549">
        <v>1</v>
      </c>
      <c r="R10459" s="549">
        <v>32</v>
      </c>
      <c r="S10459" s="548"/>
      <c r="T10459" s="548"/>
      <c r="U10459" s="99"/>
    </row>
    <row r="10460" spans="1:21" ht="19.5" customHeight="1">
      <c r="A10460" s="545">
        <v>105371</v>
      </c>
      <c r="B10460" s="545" t="s">
        <v>3865</v>
      </c>
      <c r="C10460" s="545" t="s">
        <v>216</v>
      </c>
      <c r="D10460" s="546"/>
      <c r="E10460" s="171" t="str">
        <f t="shared" si="163"/>
        <v>1900</v>
      </c>
      <c r="F10460" s="547">
        <v>0</v>
      </c>
      <c r="G10460" s="548">
        <v>0</v>
      </c>
      <c r="H10460" s="547">
        <v>0</v>
      </c>
      <c r="I10460" s="545" t="s">
        <v>12738</v>
      </c>
      <c r="J10460" s="545"/>
      <c r="K10460" s="545" t="s">
        <v>19633</v>
      </c>
      <c r="L10460" s="545" t="s">
        <v>13413</v>
      </c>
      <c r="M10460" s="548" t="s">
        <v>13758</v>
      </c>
      <c r="N10460" s="545" t="s">
        <v>13413</v>
      </c>
      <c r="O10460" s="545" t="s">
        <v>13413</v>
      </c>
      <c r="P10460" s="549">
        <v>8083</v>
      </c>
      <c r="Q10460" s="549">
        <v>1</v>
      </c>
      <c r="R10460" s="549">
        <v>32</v>
      </c>
      <c r="S10460" s="548"/>
      <c r="T10460" s="548"/>
      <c r="U10460" s="99"/>
    </row>
    <row r="10461" spans="1:21" ht="19.5" customHeight="1">
      <c r="A10461" s="545">
        <v>105372</v>
      </c>
      <c r="B10461" s="545" t="s">
        <v>3865</v>
      </c>
      <c r="C10461" s="545" t="s">
        <v>216</v>
      </c>
      <c r="D10461" s="546"/>
      <c r="E10461" s="171" t="str">
        <f t="shared" si="163"/>
        <v>1900</v>
      </c>
      <c r="F10461" s="547">
        <v>0</v>
      </c>
      <c r="G10461" s="548">
        <v>0</v>
      </c>
      <c r="H10461" s="547">
        <v>0</v>
      </c>
      <c r="I10461" s="545" t="s">
        <v>12738</v>
      </c>
      <c r="J10461" s="545"/>
      <c r="K10461" s="545" t="s">
        <v>19634</v>
      </c>
      <c r="L10461" s="545" t="s">
        <v>13413</v>
      </c>
      <c r="M10461" s="548" t="s">
        <v>13758</v>
      </c>
      <c r="N10461" s="545" t="s">
        <v>13413</v>
      </c>
      <c r="O10461" s="545" t="s">
        <v>13413</v>
      </c>
      <c r="P10461" s="549">
        <v>8084</v>
      </c>
      <c r="Q10461" s="549">
        <v>1</v>
      </c>
      <c r="R10461" s="549">
        <v>32</v>
      </c>
      <c r="S10461" s="548"/>
      <c r="T10461" s="548"/>
      <c r="U10461" s="99"/>
    </row>
    <row r="10462" spans="1:21" ht="19.5" customHeight="1">
      <c r="A10462" s="545">
        <v>105373</v>
      </c>
      <c r="B10462" s="545" t="s">
        <v>3865</v>
      </c>
      <c r="C10462" s="545" t="s">
        <v>216</v>
      </c>
      <c r="D10462" s="546"/>
      <c r="E10462" s="171" t="str">
        <f t="shared" si="163"/>
        <v>1900</v>
      </c>
      <c r="F10462" s="547">
        <v>0</v>
      </c>
      <c r="G10462" s="548">
        <v>0</v>
      </c>
      <c r="H10462" s="547">
        <v>0</v>
      </c>
      <c r="I10462" s="545" t="s">
        <v>12738</v>
      </c>
      <c r="J10462" s="545"/>
      <c r="K10462" s="545" t="s">
        <v>19633</v>
      </c>
      <c r="L10462" s="545" t="s">
        <v>13413</v>
      </c>
      <c r="M10462" s="548" t="s">
        <v>13758</v>
      </c>
      <c r="N10462" s="545" t="s">
        <v>13413</v>
      </c>
      <c r="O10462" s="545" t="s">
        <v>13413</v>
      </c>
      <c r="P10462" s="549">
        <v>8085</v>
      </c>
      <c r="Q10462" s="549">
        <v>1</v>
      </c>
      <c r="R10462" s="549">
        <v>32</v>
      </c>
      <c r="S10462" s="548"/>
      <c r="T10462" s="548"/>
      <c r="U10462" s="99"/>
    </row>
    <row r="10463" spans="1:21" ht="19.5" customHeight="1">
      <c r="A10463" s="545">
        <v>105374</v>
      </c>
      <c r="B10463" s="545" t="s">
        <v>1135</v>
      </c>
      <c r="C10463" s="545" t="s">
        <v>216</v>
      </c>
      <c r="D10463" s="546">
        <v>46052</v>
      </c>
      <c r="E10463" s="171" t="str">
        <f t="shared" si="163"/>
        <v>2026</v>
      </c>
      <c r="F10463" s="547">
        <v>975592</v>
      </c>
      <c r="G10463" s="548">
        <v>0.19</v>
      </c>
      <c r="H10463" s="547">
        <v>819825.21</v>
      </c>
      <c r="I10463" s="545" t="s">
        <v>12762</v>
      </c>
      <c r="J10463" s="545" t="s">
        <v>13307</v>
      </c>
      <c r="K10463" s="545" t="s">
        <v>19635</v>
      </c>
      <c r="L10463" s="545" t="s">
        <v>13413</v>
      </c>
      <c r="M10463" s="548" t="s">
        <v>13758</v>
      </c>
      <c r="N10463" s="545" t="s">
        <v>13413</v>
      </c>
      <c r="O10463" s="545" t="s">
        <v>13413</v>
      </c>
      <c r="P10463" s="549">
        <v>8086</v>
      </c>
      <c r="Q10463" s="549">
        <v>1</v>
      </c>
      <c r="R10463" s="549">
        <v>8</v>
      </c>
      <c r="S10463" s="548">
        <v>2228</v>
      </c>
      <c r="T10463" s="548"/>
      <c r="U10463" s="99"/>
    </row>
    <row r="10464" spans="1:21" ht="19.5" customHeight="1">
      <c r="A10464" s="545">
        <v>105375</v>
      </c>
      <c r="B10464" s="545" t="s">
        <v>3578</v>
      </c>
      <c r="C10464" s="545" t="s">
        <v>216</v>
      </c>
      <c r="D10464" s="546">
        <v>44591</v>
      </c>
      <c r="E10464" s="171" t="str">
        <f t="shared" si="163"/>
        <v>2022</v>
      </c>
      <c r="F10464" s="547">
        <v>18732</v>
      </c>
      <c r="G10464" s="548">
        <v>0.19</v>
      </c>
      <c r="H10464" s="547">
        <v>15741.18</v>
      </c>
      <c r="I10464" s="545" t="s">
        <v>12647</v>
      </c>
      <c r="J10464" s="545" t="s">
        <v>13297</v>
      </c>
      <c r="K10464" s="545" t="s">
        <v>19636</v>
      </c>
      <c r="L10464" s="545" t="s">
        <v>13413</v>
      </c>
      <c r="M10464" s="548" t="s">
        <v>13758</v>
      </c>
      <c r="N10464" s="545" t="s">
        <v>13413</v>
      </c>
      <c r="O10464" s="545" t="s">
        <v>13413</v>
      </c>
      <c r="P10464" s="549">
        <v>8087</v>
      </c>
      <c r="Q10464" s="549">
        <v>1</v>
      </c>
      <c r="R10464" s="549">
        <v>26</v>
      </c>
      <c r="S10464" s="548">
        <v>2257</v>
      </c>
      <c r="T10464" s="548"/>
      <c r="U10464" s="99"/>
    </row>
    <row r="10465" spans="1:21" ht="19.5" customHeight="1">
      <c r="A10465" s="545">
        <v>105377</v>
      </c>
      <c r="B10465" s="545" t="s">
        <v>1134</v>
      </c>
      <c r="C10465" s="545" t="s">
        <v>216</v>
      </c>
      <c r="D10465" s="546"/>
      <c r="E10465" s="171" t="str">
        <f t="shared" si="163"/>
        <v>1900</v>
      </c>
      <c r="F10465" s="547">
        <v>0</v>
      </c>
      <c r="G10465" s="548">
        <v>0</v>
      </c>
      <c r="H10465" s="547">
        <v>0</v>
      </c>
      <c r="I10465" s="545" t="s">
        <v>12762</v>
      </c>
      <c r="J10465" s="545"/>
      <c r="K10465" s="545" t="s">
        <v>19635</v>
      </c>
      <c r="L10465" s="545" t="s">
        <v>13413</v>
      </c>
      <c r="M10465" s="548" t="s">
        <v>13758</v>
      </c>
      <c r="N10465" s="545" t="s">
        <v>13413</v>
      </c>
      <c r="O10465" s="545" t="s">
        <v>13413</v>
      </c>
      <c r="P10465" s="549">
        <v>8088</v>
      </c>
      <c r="Q10465" s="549">
        <v>1</v>
      </c>
      <c r="R10465" s="549">
        <v>8</v>
      </c>
      <c r="S10465" s="548"/>
      <c r="T10465" s="548"/>
      <c r="U10465" s="99"/>
    </row>
    <row r="10466" spans="1:21" ht="19.5" customHeight="1">
      <c r="A10466" s="545">
        <v>105378</v>
      </c>
      <c r="B10466" s="545" t="s">
        <v>9708</v>
      </c>
      <c r="C10466" s="545" t="s">
        <v>216</v>
      </c>
      <c r="D10466" s="546"/>
      <c r="E10466" s="171" t="str">
        <f t="shared" si="163"/>
        <v>1900</v>
      </c>
      <c r="F10466" s="547">
        <v>0</v>
      </c>
      <c r="G10466" s="548">
        <v>0</v>
      </c>
      <c r="H10466" s="547">
        <v>0</v>
      </c>
      <c r="I10466" s="545" t="s">
        <v>12762</v>
      </c>
      <c r="J10466" s="545"/>
      <c r="K10466" s="545" t="s">
        <v>19635</v>
      </c>
      <c r="L10466" s="545" t="s">
        <v>13413</v>
      </c>
      <c r="M10466" s="548" t="s">
        <v>13758</v>
      </c>
      <c r="N10466" s="545" t="s">
        <v>13413</v>
      </c>
      <c r="O10466" s="545" t="s">
        <v>13413</v>
      </c>
      <c r="P10466" s="549">
        <v>8089</v>
      </c>
      <c r="Q10466" s="549">
        <v>1</v>
      </c>
      <c r="R10466" s="549">
        <v>8</v>
      </c>
      <c r="S10466" s="548"/>
      <c r="T10466" s="548"/>
      <c r="U10466" s="99"/>
    </row>
    <row r="10467" spans="1:21" ht="19.5" customHeight="1">
      <c r="A10467" s="545">
        <v>105379</v>
      </c>
      <c r="B10467" s="545" t="s">
        <v>1115</v>
      </c>
      <c r="C10467" s="545" t="s">
        <v>216</v>
      </c>
      <c r="D10467" s="546"/>
      <c r="E10467" s="171" t="str">
        <f t="shared" si="163"/>
        <v>1900</v>
      </c>
      <c r="F10467" s="547">
        <v>0</v>
      </c>
      <c r="G10467" s="548">
        <v>0</v>
      </c>
      <c r="H10467" s="547">
        <v>0</v>
      </c>
      <c r="I10467" s="545" t="s">
        <v>12762</v>
      </c>
      <c r="J10467" s="545"/>
      <c r="K10467" s="545" t="s">
        <v>19635</v>
      </c>
      <c r="L10467" s="545" t="s">
        <v>13413</v>
      </c>
      <c r="M10467" s="548" t="s">
        <v>13758</v>
      </c>
      <c r="N10467" s="545" t="s">
        <v>13413</v>
      </c>
      <c r="O10467" s="545" t="s">
        <v>13413</v>
      </c>
      <c r="P10467" s="549">
        <v>8090</v>
      </c>
      <c r="Q10467" s="549">
        <v>1</v>
      </c>
      <c r="R10467" s="549">
        <v>8</v>
      </c>
      <c r="S10467" s="548"/>
      <c r="T10467" s="548"/>
      <c r="U10467" s="99"/>
    </row>
    <row r="10468" spans="1:21" ht="19.5" customHeight="1">
      <c r="A10468" s="545">
        <v>105380</v>
      </c>
      <c r="B10468" s="545" t="s">
        <v>9707</v>
      </c>
      <c r="C10468" s="545" t="s">
        <v>216</v>
      </c>
      <c r="D10468" s="546"/>
      <c r="E10468" s="171" t="str">
        <f t="shared" si="163"/>
        <v>1900</v>
      </c>
      <c r="F10468" s="547">
        <v>0</v>
      </c>
      <c r="G10468" s="548">
        <v>0</v>
      </c>
      <c r="H10468" s="547">
        <v>0</v>
      </c>
      <c r="I10468" s="545" t="s">
        <v>12738</v>
      </c>
      <c r="J10468" s="545"/>
      <c r="K10468" s="545" t="s">
        <v>19637</v>
      </c>
      <c r="L10468" s="545" t="s">
        <v>13413</v>
      </c>
      <c r="M10468" s="548" t="s">
        <v>13758</v>
      </c>
      <c r="N10468" s="545" t="s">
        <v>13413</v>
      </c>
      <c r="O10468" s="545" t="s">
        <v>13413</v>
      </c>
      <c r="P10468" s="549">
        <v>8091</v>
      </c>
      <c r="Q10468" s="549">
        <v>1</v>
      </c>
      <c r="R10468" s="549">
        <v>32</v>
      </c>
      <c r="S10468" s="548"/>
      <c r="T10468" s="548"/>
      <c r="U10468" s="99"/>
    </row>
    <row r="10469" spans="1:21" ht="19.5" customHeight="1">
      <c r="A10469" s="545">
        <v>105381</v>
      </c>
      <c r="B10469" s="545" t="s">
        <v>9707</v>
      </c>
      <c r="C10469" s="545" t="s">
        <v>216</v>
      </c>
      <c r="D10469" s="546"/>
      <c r="E10469" s="171" t="str">
        <f t="shared" si="163"/>
        <v>1900</v>
      </c>
      <c r="F10469" s="547">
        <v>0</v>
      </c>
      <c r="G10469" s="548">
        <v>0</v>
      </c>
      <c r="H10469" s="547">
        <v>0</v>
      </c>
      <c r="I10469" s="545" t="s">
        <v>12738</v>
      </c>
      <c r="J10469" s="545"/>
      <c r="K10469" s="545" t="s">
        <v>19638</v>
      </c>
      <c r="L10469" s="545" t="s">
        <v>13413</v>
      </c>
      <c r="M10469" s="548" t="s">
        <v>13758</v>
      </c>
      <c r="N10469" s="545" t="s">
        <v>13413</v>
      </c>
      <c r="O10469" s="545" t="s">
        <v>13413</v>
      </c>
      <c r="P10469" s="549">
        <v>8092</v>
      </c>
      <c r="Q10469" s="549">
        <v>1</v>
      </c>
      <c r="R10469" s="549">
        <v>32</v>
      </c>
      <c r="S10469" s="548"/>
      <c r="T10469" s="548"/>
      <c r="U10469" s="99"/>
    </row>
    <row r="10470" spans="1:21" ht="19.5" customHeight="1">
      <c r="A10470" s="545">
        <v>105382</v>
      </c>
      <c r="B10470" s="545" t="s">
        <v>9707</v>
      </c>
      <c r="C10470" s="545" t="s">
        <v>216</v>
      </c>
      <c r="D10470" s="546"/>
      <c r="E10470" s="171" t="str">
        <f t="shared" si="163"/>
        <v>1900</v>
      </c>
      <c r="F10470" s="547">
        <v>0</v>
      </c>
      <c r="G10470" s="548">
        <v>0</v>
      </c>
      <c r="H10470" s="547">
        <v>0</v>
      </c>
      <c r="I10470" s="545" t="s">
        <v>12738</v>
      </c>
      <c r="J10470" s="545"/>
      <c r="K10470" s="545" t="s">
        <v>19639</v>
      </c>
      <c r="L10470" s="545" t="s">
        <v>13413</v>
      </c>
      <c r="M10470" s="548" t="s">
        <v>13758</v>
      </c>
      <c r="N10470" s="545" t="s">
        <v>13413</v>
      </c>
      <c r="O10470" s="545" t="s">
        <v>13413</v>
      </c>
      <c r="P10470" s="549">
        <v>8093</v>
      </c>
      <c r="Q10470" s="549">
        <v>1</v>
      </c>
      <c r="R10470" s="549">
        <v>32</v>
      </c>
      <c r="S10470" s="548"/>
      <c r="T10470" s="548"/>
      <c r="U10470" s="99"/>
    </row>
    <row r="10471" spans="1:21" ht="19.5" customHeight="1">
      <c r="A10471" s="545">
        <v>105383</v>
      </c>
      <c r="B10471" s="545" t="s">
        <v>9707</v>
      </c>
      <c r="C10471" s="545" t="s">
        <v>216</v>
      </c>
      <c r="D10471" s="546"/>
      <c r="E10471" s="171" t="str">
        <f t="shared" si="163"/>
        <v>1900</v>
      </c>
      <c r="F10471" s="547">
        <v>0</v>
      </c>
      <c r="G10471" s="548">
        <v>0</v>
      </c>
      <c r="H10471" s="547">
        <v>0</v>
      </c>
      <c r="I10471" s="545" t="s">
        <v>12738</v>
      </c>
      <c r="J10471" s="545"/>
      <c r="K10471" s="545" t="s">
        <v>19640</v>
      </c>
      <c r="L10471" s="545" t="s">
        <v>13413</v>
      </c>
      <c r="M10471" s="548" t="s">
        <v>13758</v>
      </c>
      <c r="N10471" s="545" t="s">
        <v>13413</v>
      </c>
      <c r="O10471" s="545" t="s">
        <v>13413</v>
      </c>
      <c r="P10471" s="549">
        <v>8094</v>
      </c>
      <c r="Q10471" s="549">
        <v>1</v>
      </c>
      <c r="R10471" s="549">
        <v>32</v>
      </c>
      <c r="S10471" s="548"/>
      <c r="T10471" s="548"/>
      <c r="U10471" s="99"/>
    </row>
    <row r="10472" spans="1:21" ht="19.5" customHeight="1">
      <c r="A10472" s="545">
        <v>105384</v>
      </c>
      <c r="B10472" s="545" t="s">
        <v>9707</v>
      </c>
      <c r="C10472" s="545" t="s">
        <v>216</v>
      </c>
      <c r="D10472" s="546"/>
      <c r="E10472" s="171" t="str">
        <f t="shared" si="163"/>
        <v>1900</v>
      </c>
      <c r="F10472" s="547">
        <v>0</v>
      </c>
      <c r="G10472" s="548">
        <v>0</v>
      </c>
      <c r="H10472" s="547">
        <v>0</v>
      </c>
      <c r="I10472" s="545" t="s">
        <v>12738</v>
      </c>
      <c r="J10472" s="545"/>
      <c r="K10472" s="545" t="s">
        <v>19641</v>
      </c>
      <c r="L10472" s="545" t="s">
        <v>13413</v>
      </c>
      <c r="M10472" s="548" t="s">
        <v>13758</v>
      </c>
      <c r="N10472" s="545" t="s">
        <v>13413</v>
      </c>
      <c r="O10472" s="545" t="s">
        <v>13413</v>
      </c>
      <c r="P10472" s="549">
        <v>8095</v>
      </c>
      <c r="Q10472" s="549">
        <v>1</v>
      </c>
      <c r="R10472" s="549">
        <v>32</v>
      </c>
      <c r="S10472" s="548"/>
      <c r="T10472" s="548"/>
      <c r="U10472" s="99"/>
    </row>
    <row r="10473" spans="1:21" ht="19.5" customHeight="1">
      <c r="A10473" s="545">
        <v>105385</v>
      </c>
      <c r="B10473" s="545" t="s">
        <v>9707</v>
      </c>
      <c r="C10473" s="545" t="s">
        <v>216</v>
      </c>
      <c r="D10473" s="546"/>
      <c r="E10473" s="171" t="str">
        <f t="shared" si="163"/>
        <v>1900</v>
      </c>
      <c r="F10473" s="547">
        <v>0</v>
      </c>
      <c r="G10473" s="548">
        <v>0</v>
      </c>
      <c r="H10473" s="547">
        <v>0</v>
      </c>
      <c r="I10473" s="545" t="s">
        <v>12738</v>
      </c>
      <c r="J10473" s="545"/>
      <c r="K10473" s="545" t="s">
        <v>19642</v>
      </c>
      <c r="L10473" s="545" t="s">
        <v>13413</v>
      </c>
      <c r="M10473" s="548" t="s">
        <v>13758</v>
      </c>
      <c r="N10473" s="545" t="s">
        <v>13413</v>
      </c>
      <c r="O10473" s="545" t="s">
        <v>13413</v>
      </c>
      <c r="P10473" s="549">
        <v>8096</v>
      </c>
      <c r="Q10473" s="549">
        <v>1</v>
      </c>
      <c r="R10473" s="549">
        <v>32</v>
      </c>
      <c r="S10473" s="548"/>
      <c r="T10473" s="548"/>
      <c r="U10473" s="99"/>
    </row>
    <row r="10474" spans="1:21" ht="19.5" customHeight="1">
      <c r="A10474" s="545">
        <v>105386</v>
      </c>
      <c r="B10474" s="545" t="s">
        <v>9707</v>
      </c>
      <c r="C10474" s="545" t="s">
        <v>216</v>
      </c>
      <c r="D10474" s="546"/>
      <c r="E10474" s="171" t="str">
        <f t="shared" si="163"/>
        <v>1900</v>
      </c>
      <c r="F10474" s="547">
        <v>0</v>
      </c>
      <c r="G10474" s="548">
        <v>0</v>
      </c>
      <c r="H10474" s="547">
        <v>0</v>
      </c>
      <c r="I10474" s="545" t="s">
        <v>12738</v>
      </c>
      <c r="J10474" s="545"/>
      <c r="K10474" s="545" t="s">
        <v>19643</v>
      </c>
      <c r="L10474" s="545" t="s">
        <v>13413</v>
      </c>
      <c r="M10474" s="548" t="s">
        <v>13758</v>
      </c>
      <c r="N10474" s="545" t="s">
        <v>13413</v>
      </c>
      <c r="O10474" s="545" t="s">
        <v>13413</v>
      </c>
      <c r="P10474" s="549">
        <v>8097</v>
      </c>
      <c r="Q10474" s="549">
        <v>1</v>
      </c>
      <c r="R10474" s="549">
        <v>32</v>
      </c>
      <c r="S10474" s="548"/>
      <c r="T10474" s="548"/>
      <c r="U10474" s="99"/>
    </row>
    <row r="10475" spans="1:21" ht="19.5" customHeight="1">
      <c r="A10475" s="545">
        <v>105387</v>
      </c>
      <c r="B10475" s="545" t="s">
        <v>9707</v>
      </c>
      <c r="C10475" s="545" t="s">
        <v>216</v>
      </c>
      <c r="D10475" s="546"/>
      <c r="E10475" s="171" t="str">
        <f t="shared" si="163"/>
        <v>1900</v>
      </c>
      <c r="F10475" s="547">
        <v>0</v>
      </c>
      <c r="G10475" s="548">
        <v>0</v>
      </c>
      <c r="H10475" s="547">
        <v>0</v>
      </c>
      <c r="I10475" s="545" t="s">
        <v>12738</v>
      </c>
      <c r="J10475" s="545"/>
      <c r="K10475" s="545" t="s">
        <v>19644</v>
      </c>
      <c r="L10475" s="545" t="s">
        <v>13413</v>
      </c>
      <c r="M10475" s="548" t="s">
        <v>13758</v>
      </c>
      <c r="N10475" s="545" t="s">
        <v>13413</v>
      </c>
      <c r="O10475" s="545" t="s">
        <v>13413</v>
      </c>
      <c r="P10475" s="549">
        <v>8098</v>
      </c>
      <c r="Q10475" s="549">
        <v>1</v>
      </c>
      <c r="R10475" s="549">
        <v>32</v>
      </c>
      <c r="S10475" s="548"/>
      <c r="T10475" s="548"/>
      <c r="U10475" s="99"/>
    </row>
    <row r="10476" spans="1:21" ht="19.5" customHeight="1">
      <c r="A10476" s="545">
        <v>105388</v>
      </c>
      <c r="B10476" s="545" t="s">
        <v>9707</v>
      </c>
      <c r="C10476" s="545" t="s">
        <v>216</v>
      </c>
      <c r="D10476" s="546"/>
      <c r="E10476" s="171" t="str">
        <f t="shared" si="163"/>
        <v>1900</v>
      </c>
      <c r="F10476" s="547">
        <v>0</v>
      </c>
      <c r="G10476" s="548">
        <v>0</v>
      </c>
      <c r="H10476" s="547">
        <v>0</v>
      </c>
      <c r="I10476" s="545" t="s">
        <v>12738</v>
      </c>
      <c r="J10476" s="545"/>
      <c r="K10476" s="545" t="s">
        <v>19645</v>
      </c>
      <c r="L10476" s="545" t="s">
        <v>13413</v>
      </c>
      <c r="M10476" s="548" t="s">
        <v>13758</v>
      </c>
      <c r="N10476" s="545" t="s">
        <v>13413</v>
      </c>
      <c r="O10476" s="545" t="s">
        <v>13413</v>
      </c>
      <c r="P10476" s="549">
        <v>8099</v>
      </c>
      <c r="Q10476" s="549">
        <v>1</v>
      </c>
      <c r="R10476" s="549">
        <v>32</v>
      </c>
      <c r="S10476" s="548"/>
      <c r="T10476" s="548"/>
      <c r="U10476" s="99"/>
    </row>
    <row r="10477" spans="1:21" ht="19.5" customHeight="1">
      <c r="A10477" s="545">
        <v>105389</v>
      </c>
      <c r="B10477" s="545" t="s">
        <v>9707</v>
      </c>
      <c r="C10477" s="545" t="s">
        <v>216</v>
      </c>
      <c r="D10477" s="546"/>
      <c r="E10477" s="171" t="str">
        <f t="shared" si="163"/>
        <v>1900</v>
      </c>
      <c r="F10477" s="547">
        <v>0</v>
      </c>
      <c r="G10477" s="548">
        <v>0</v>
      </c>
      <c r="H10477" s="547">
        <v>0</v>
      </c>
      <c r="I10477" s="545" t="s">
        <v>12738</v>
      </c>
      <c r="J10477" s="545"/>
      <c r="K10477" s="545" t="s">
        <v>19646</v>
      </c>
      <c r="L10477" s="545" t="s">
        <v>13413</v>
      </c>
      <c r="M10477" s="548" t="s">
        <v>13758</v>
      </c>
      <c r="N10477" s="545" t="s">
        <v>13413</v>
      </c>
      <c r="O10477" s="545" t="s">
        <v>13413</v>
      </c>
      <c r="P10477" s="549">
        <v>8100</v>
      </c>
      <c r="Q10477" s="549">
        <v>1</v>
      </c>
      <c r="R10477" s="549">
        <v>32</v>
      </c>
      <c r="S10477" s="548"/>
      <c r="T10477" s="548"/>
      <c r="U10477" s="99"/>
    </row>
    <row r="10478" spans="1:21" ht="19.5" customHeight="1">
      <c r="A10478" s="545">
        <v>105390</v>
      </c>
      <c r="B10478" s="545" t="s">
        <v>9707</v>
      </c>
      <c r="C10478" s="545" t="s">
        <v>216</v>
      </c>
      <c r="D10478" s="546"/>
      <c r="E10478" s="171" t="str">
        <f t="shared" si="163"/>
        <v>1900</v>
      </c>
      <c r="F10478" s="547">
        <v>0</v>
      </c>
      <c r="G10478" s="548">
        <v>0</v>
      </c>
      <c r="H10478" s="547">
        <v>0</v>
      </c>
      <c r="I10478" s="545" t="s">
        <v>12738</v>
      </c>
      <c r="J10478" s="545"/>
      <c r="K10478" s="545" t="s">
        <v>19647</v>
      </c>
      <c r="L10478" s="545" t="s">
        <v>13413</v>
      </c>
      <c r="M10478" s="548" t="s">
        <v>13758</v>
      </c>
      <c r="N10478" s="545" t="s">
        <v>13413</v>
      </c>
      <c r="O10478" s="545" t="s">
        <v>13413</v>
      </c>
      <c r="P10478" s="549">
        <v>8101</v>
      </c>
      <c r="Q10478" s="549">
        <v>1</v>
      </c>
      <c r="R10478" s="549">
        <v>32</v>
      </c>
      <c r="S10478" s="548"/>
      <c r="T10478" s="548"/>
      <c r="U10478" s="99"/>
    </row>
    <row r="10479" spans="1:21" ht="19.5" customHeight="1">
      <c r="A10479" s="545">
        <v>105391</v>
      </c>
      <c r="B10479" s="545" t="s">
        <v>9707</v>
      </c>
      <c r="C10479" s="545" t="s">
        <v>216</v>
      </c>
      <c r="D10479" s="546"/>
      <c r="E10479" s="171" t="str">
        <f t="shared" si="163"/>
        <v>1900</v>
      </c>
      <c r="F10479" s="547">
        <v>0</v>
      </c>
      <c r="G10479" s="548">
        <v>0</v>
      </c>
      <c r="H10479" s="547">
        <v>0</v>
      </c>
      <c r="I10479" s="545" t="s">
        <v>12738</v>
      </c>
      <c r="J10479" s="545"/>
      <c r="K10479" s="545" t="s">
        <v>19648</v>
      </c>
      <c r="L10479" s="545" t="s">
        <v>13413</v>
      </c>
      <c r="M10479" s="548" t="s">
        <v>13758</v>
      </c>
      <c r="N10479" s="545" t="s">
        <v>13413</v>
      </c>
      <c r="O10479" s="545" t="s">
        <v>13413</v>
      </c>
      <c r="P10479" s="549">
        <v>8102</v>
      </c>
      <c r="Q10479" s="549">
        <v>1</v>
      </c>
      <c r="R10479" s="549">
        <v>32</v>
      </c>
      <c r="S10479" s="548"/>
      <c r="T10479" s="548"/>
      <c r="U10479" s="99"/>
    </row>
    <row r="10480" spans="1:21" ht="19.5" customHeight="1">
      <c r="A10480" s="545">
        <v>105392</v>
      </c>
      <c r="B10480" s="545" t="s">
        <v>9707</v>
      </c>
      <c r="C10480" s="545" t="s">
        <v>216</v>
      </c>
      <c r="D10480" s="546"/>
      <c r="E10480" s="171" t="str">
        <f t="shared" si="163"/>
        <v>1900</v>
      </c>
      <c r="F10480" s="547">
        <v>0</v>
      </c>
      <c r="G10480" s="548">
        <v>0</v>
      </c>
      <c r="H10480" s="547">
        <v>0</v>
      </c>
      <c r="I10480" s="545" t="s">
        <v>12738</v>
      </c>
      <c r="J10480" s="545"/>
      <c r="K10480" s="545" t="s">
        <v>19649</v>
      </c>
      <c r="L10480" s="545" t="s">
        <v>13413</v>
      </c>
      <c r="M10480" s="548" t="s">
        <v>13758</v>
      </c>
      <c r="N10480" s="545" t="s">
        <v>13413</v>
      </c>
      <c r="O10480" s="545" t="s">
        <v>13413</v>
      </c>
      <c r="P10480" s="549">
        <v>8103</v>
      </c>
      <c r="Q10480" s="549">
        <v>1</v>
      </c>
      <c r="R10480" s="549">
        <v>32</v>
      </c>
      <c r="S10480" s="548"/>
      <c r="T10480" s="548"/>
      <c r="U10480" s="99"/>
    </row>
    <row r="10481" spans="1:21" ht="19.5" customHeight="1">
      <c r="A10481" s="545">
        <v>105393</v>
      </c>
      <c r="B10481" s="545" t="s">
        <v>9706</v>
      </c>
      <c r="C10481" s="545" t="s">
        <v>216</v>
      </c>
      <c r="D10481" s="546"/>
      <c r="E10481" s="171" t="str">
        <f t="shared" si="163"/>
        <v>1900</v>
      </c>
      <c r="F10481" s="547">
        <v>0</v>
      </c>
      <c r="G10481" s="548">
        <v>0</v>
      </c>
      <c r="H10481" s="547">
        <v>0</v>
      </c>
      <c r="I10481" s="545" t="s">
        <v>12738</v>
      </c>
      <c r="J10481" s="545"/>
      <c r="K10481" s="545" t="s">
        <v>19650</v>
      </c>
      <c r="L10481" s="545" t="s">
        <v>13413</v>
      </c>
      <c r="M10481" s="548" t="s">
        <v>13758</v>
      </c>
      <c r="N10481" s="545" t="s">
        <v>13413</v>
      </c>
      <c r="O10481" s="545" t="s">
        <v>13413</v>
      </c>
      <c r="P10481" s="549">
        <v>8104</v>
      </c>
      <c r="Q10481" s="549">
        <v>1</v>
      </c>
      <c r="R10481" s="549">
        <v>32</v>
      </c>
      <c r="S10481" s="548"/>
      <c r="T10481" s="548"/>
      <c r="U10481" s="99"/>
    </row>
    <row r="10482" spans="1:21" ht="19.5" customHeight="1">
      <c r="A10482" s="545">
        <v>105394</v>
      </c>
      <c r="B10482" s="545" t="s">
        <v>2388</v>
      </c>
      <c r="C10482" s="545" t="s">
        <v>216</v>
      </c>
      <c r="D10482" s="546"/>
      <c r="E10482" s="171" t="str">
        <f t="shared" si="163"/>
        <v>1900</v>
      </c>
      <c r="F10482" s="547">
        <v>0</v>
      </c>
      <c r="G10482" s="548">
        <v>0</v>
      </c>
      <c r="H10482" s="547">
        <v>0</v>
      </c>
      <c r="I10482" s="545" t="s">
        <v>12718</v>
      </c>
      <c r="J10482" s="545"/>
      <c r="K10482" s="545" t="s">
        <v>13413</v>
      </c>
      <c r="L10482" s="545" t="s">
        <v>13413</v>
      </c>
      <c r="M10482" s="548" t="s">
        <v>13758</v>
      </c>
      <c r="N10482" s="545" t="s">
        <v>13413</v>
      </c>
      <c r="O10482" s="545" t="s">
        <v>13413</v>
      </c>
      <c r="P10482" s="549">
        <v>8105</v>
      </c>
      <c r="Q10482" s="549">
        <v>1</v>
      </c>
      <c r="R10482" s="549">
        <v>137</v>
      </c>
      <c r="S10482" s="548"/>
      <c r="T10482" s="548"/>
      <c r="U10482" s="99"/>
    </row>
    <row r="10483" spans="1:21" ht="19.5" customHeight="1">
      <c r="A10483" s="545">
        <v>105395</v>
      </c>
      <c r="B10483" s="545" t="s">
        <v>9705</v>
      </c>
      <c r="C10483" s="545" t="s">
        <v>216</v>
      </c>
      <c r="D10483" s="546"/>
      <c r="E10483" s="171" t="str">
        <f t="shared" si="163"/>
        <v>1900</v>
      </c>
      <c r="F10483" s="547">
        <v>0</v>
      </c>
      <c r="G10483" s="548">
        <v>0</v>
      </c>
      <c r="H10483" s="547">
        <v>0</v>
      </c>
      <c r="I10483" s="545" t="s">
        <v>12718</v>
      </c>
      <c r="J10483" s="545"/>
      <c r="K10483" s="545" t="s">
        <v>13413</v>
      </c>
      <c r="L10483" s="545" t="s">
        <v>13413</v>
      </c>
      <c r="M10483" s="548" t="s">
        <v>13758</v>
      </c>
      <c r="N10483" s="545" t="s">
        <v>13413</v>
      </c>
      <c r="O10483" s="545" t="s">
        <v>13413</v>
      </c>
      <c r="P10483" s="549">
        <v>8106</v>
      </c>
      <c r="Q10483" s="549">
        <v>1</v>
      </c>
      <c r="R10483" s="549">
        <v>137</v>
      </c>
      <c r="S10483" s="548"/>
      <c r="T10483" s="548"/>
      <c r="U10483" s="99"/>
    </row>
    <row r="10484" spans="1:21" ht="19.5" customHeight="1">
      <c r="A10484" s="545">
        <v>105396</v>
      </c>
      <c r="B10484" s="545" t="s">
        <v>3870</v>
      </c>
      <c r="C10484" s="545" t="s">
        <v>216</v>
      </c>
      <c r="D10484" s="546"/>
      <c r="E10484" s="171" t="str">
        <f t="shared" si="163"/>
        <v>1900</v>
      </c>
      <c r="F10484" s="547">
        <v>0</v>
      </c>
      <c r="G10484" s="548">
        <v>0</v>
      </c>
      <c r="H10484" s="547">
        <v>0</v>
      </c>
      <c r="I10484" s="545" t="s">
        <v>12738</v>
      </c>
      <c r="J10484" s="545"/>
      <c r="K10484" s="545" t="s">
        <v>19651</v>
      </c>
      <c r="L10484" s="545" t="s">
        <v>13413</v>
      </c>
      <c r="M10484" s="548" t="s">
        <v>13758</v>
      </c>
      <c r="N10484" s="545" t="s">
        <v>13413</v>
      </c>
      <c r="O10484" s="545" t="s">
        <v>13413</v>
      </c>
      <c r="P10484" s="549">
        <v>8107</v>
      </c>
      <c r="Q10484" s="549">
        <v>1</v>
      </c>
      <c r="R10484" s="549">
        <v>32</v>
      </c>
      <c r="S10484" s="548"/>
      <c r="T10484" s="548"/>
      <c r="U10484" s="99"/>
    </row>
    <row r="10485" spans="1:21" ht="19.5" customHeight="1">
      <c r="A10485" s="545">
        <v>105398</v>
      </c>
      <c r="B10485" s="545" t="s">
        <v>3534</v>
      </c>
      <c r="C10485" s="545" t="s">
        <v>216</v>
      </c>
      <c r="D10485" s="546"/>
      <c r="E10485" s="171" t="str">
        <f t="shared" si="163"/>
        <v>1900</v>
      </c>
      <c r="F10485" s="547">
        <v>0</v>
      </c>
      <c r="G10485" s="548">
        <v>0</v>
      </c>
      <c r="H10485" s="547">
        <v>0</v>
      </c>
      <c r="I10485" s="545" t="s">
        <v>12647</v>
      </c>
      <c r="J10485" s="545"/>
      <c r="K10485" s="545" t="s">
        <v>19652</v>
      </c>
      <c r="L10485" s="545" t="s">
        <v>13413</v>
      </c>
      <c r="M10485" s="548" t="s">
        <v>13758</v>
      </c>
      <c r="N10485" s="545" t="s">
        <v>13413</v>
      </c>
      <c r="O10485" s="545" t="s">
        <v>13413</v>
      </c>
      <c r="P10485" s="549">
        <v>8108</v>
      </c>
      <c r="Q10485" s="549">
        <v>1</v>
      </c>
      <c r="R10485" s="549">
        <v>26</v>
      </c>
      <c r="S10485" s="548"/>
      <c r="T10485" s="548"/>
      <c r="U10485" s="99"/>
    </row>
    <row r="10486" spans="1:21" ht="19.5" customHeight="1">
      <c r="A10486" s="545">
        <v>105399</v>
      </c>
      <c r="B10486" s="545" t="s">
        <v>9704</v>
      </c>
      <c r="C10486" s="545" t="s">
        <v>216</v>
      </c>
      <c r="D10486" s="546"/>
      <c r="E10486" s="171" t="str">
        <f t="shared" si="163"/>
        <v>1900</v>
      </c>
      <c r="F10486" s="547">
        <v>0</v>
      </c>
      <c r="G10486" s="548">
        <v>0</v>
      </c>
      <c r="H10486" s="547">
        <v>0</v>
      </c>
      <c r="I10486" s="545" t="s">
        <v>12647</v>
      </c>
      <c r="J10486" s="545"/>
      <c r="K10486" s="545" t="s">
        <v>19653</v>
      </c>
      <c r="L10486" s="545" t="s">
        <v>13413</v>
      </c>
      <c r="M10486" s="548" t="s">
        <v>13758</v>
      </c>
      <c r="N10486" s="545" t="s">
        <v>13413</v>
      </c>
      <c r="O10486" s="545" t="s">
        <v>13413</v>
      </c>
      <c r="P10486" s="549">
        <v>8109</v>
      </c>
      <c r="Q10486" s="549">
        <v>1</v>
      </c>
      <c r="R10486" s="549">
        <v>26</v>
      </c>
      <c r="S10486" s="548"/>
      <c r="T10486" s="548"/>
      <c r="U10486" s="99"/>
    </row>
    <row r="10487" spans="1:21" ht="19.5" customHeight="1">
      <c r="A10487" s="545">
        <v>105400</v>
      </c>
      <c r="B10487" s="545" t="s">
        <v>3870</v>
      </c>
      <c r="C10487" s="545" t="s">
        <v>216</v>
      </c>
      <c r="D10487" s="546"/>
      <c r="E10487" s="171" t="str">
        <f t="shared" si="163"/>
        <v>1900</v>
      </c>
      <c r="F10487" s="547">
        <v>0</v>
      </c>
      <c r="G10487" s="548">
        <v>0</v>
      </c>
      <c r="H10487" s="547">
        <v>0</v>
      </c>
      <c r="I10487" s="545" t="s">
        <v>12738</v>
      </c>
      <c r="J10487" s="545"/>
      <c r="K10487" s="545" t="s">
        <v>19654</v>
      </c>
      <c r="L10487" s="545" t="s">
        <v>13413</v>
      </c>
      <c r="M10487" s="548" t="s">
        <v>13758</v>
      </c>
      <c r="N10487" s="545" t="s">
        <v>13413</v>
      </c>
      <c r="O10487" s="545" t="s">
        <v>13413</v>
      </c>
      <c r="P10487" s="549">
        <v>8110</v>
      </c>
      <c r="Q10487" s="549">
        <v>1</v>
      </c>
      <c r="R10487" s="549">
        <v>32</v>
      </c>
      <c r="S10487" s="548"/>
      <c r="T10487" s="548"/>
      <c r="U10487" s="99"/>
    </row>
    <row r="10488" spans="1:21" ht="19.5" customHeight="1">
      <c r="A10488" s="545">
        <v>105401</v>
      </c>
      <c r="B10488" s="545" t="s">
        <v>3870</v>
      </c>
      <c r="C10488" s="545" t="s">
        <v>216</v>
      </c>
      <c r="D10488" s="546"/>
      <c r="E10488" s="171" t="str">
        <f t="shared" si="163"/>
        <v>1900</v>
      </c>
      <c r="F10488" s="547">
        <v>0</v>
      </c>
      <c r="G10488" s="548">
        <v>0</v>
      </c>
      <c r="H10488" s="547">
        <v>0</v>
      </c>
      <c r="I10488" s="545" t="s">
        <v>12738</v>
      </c>
      <c r="J10488" s="545"/>
      <c r="K10488" s="545" t="s">
        <v>19655</v>
      </c>
      <c r="L10488" s="545" t="s">
        <v>13413</v>
      </c>
      <c r="M10488" s="548" t="s">
        <v>13758</v>
      </c>
      <c r="N10488" s="545" t="s">
        <v>13413</v>
      </c>
      <c r="O10488" s="545" t="s">
        <v>13413</v>
      </c>
      <c r="P10488" s="549">
        <v>8111</v>
      </c>
      <c r="Q10488" s="549">
        <v>1</v>
      </c>
      <c r="R10488" s="549">
        <v>32</v>
      </c>
      <c r="S10488" s="548"/>
      <c r="T10488" s="548"/>
      <c r="U10488" s="99"/>
    </row>
    <row r="10489" spans="1:21" ht="19.5" customHeight="1">
      <c r="A10489" s="545">
        <v>105402</v>
      </c>
      <c r="B10489" s="545" t="s">
        <v>3870</v>
      </c>
      <c r="C10489" s="545" t="s">
        <v>216</v>
      </c>
      <c r="D10489" s="546"/>
      <c r="E10489" s="171" t="str">
        <f t="shared" si="163"/>
        <v>1900</v>
      </c>
      <c r="F10489" s="547">
        <v>0</v>
      </c>
      <c r="G10489" s="548">
        <v>0</v>
      </c>
      <c r="H10489" s="547">
        <v>0</v>
      </c>
      <c r="I10489" s="545" t="s">
        <v>12738</v>
      </c>
      <c r="J10489" s="545"/>
      <c r="K10489" s="545" t="s">
        <v>19656</v>
      </c>
      <c r="L10489" s="545" t="s">
        <v>13413</v>
      </c>
      <c r="M10489" s="548" t="s">
        <v>13758</v>
      </c>
      <c r="N10489" s="545" t="s">
        <v>13413</v>
      </c>
      <c r="O10489" s="545" t="s">
        <v>13413</v>
      </c>
      <c r="P10489" s="549">
        <v>8112</v>
      </c>
      <c r="Q10489" s="549">
        <v>1</v>
      </c>
      <c r="R10489" s="549">
        <v>32</v>
      </c>
      <c r="S10489" s="548"/>
      <c r="T10489" s="548"/>
      <c r="U10489" s="99"/>
    </row>
    <row r="10490" spans="1:21" ht="19.5" customHeight="1">
      <c r="A10490" s="545">
        <v>105403</v>
      </c>
      <c r="B10490" s="545" t="s">
        <v>3870</v>
      </c>
      <c r="C10490" s="545" t="s">
        <v>216</v>
      </c>
      <c r="D10490" s="546"/>
      <c r="E10490" s="171" t="str">
        <f t="shared" si="163"/>
        <v>1900</v>
      </c>
      <c r="F10490" s="547">
        <v>0</v>
      </c>
      <c r="G10490" s="548">
        <v>0</v>
      </c>
      <c r="H10490" s="547">
        <v>0</v>
      </c>
      <c r="I10490" s="545" t="s">
        <v>12738</v>
      </c>
      <c r="J10490" s="545"/>
      <c r="K10490" s="545" t="s">
        <v>19657</v>
      </c>
      <c r="L10490" s="545" t="s">
        <v>13413</v>
      </c>
      <c r="M10490" s="548" t="s">
        <v>13758</v>
      </c>
      <c r="N10490" s="545" t="s">
        <v>13413</v>
      </c>
      <c r="O10490" s="545" t="s">
        <v>13413</v>
      </c>
      <c r="P10490" s="549">
        <v>8113</v>
      </c>
      <c r="Q10490" s="549">
        <v>1</v>
      </c>
      <c r="R10490" s="549">
        <v>32</v>
      </c>
      <c r="S10490" s="548"/>
      <c r="T10490" s="548"/>
      <c r="U10490" s="99"/>
    </row>
    <row r="10491" spans="1:21" ht="19.5" customHeight="1">
      <c r="A10491" s="545">
        <v>105404</v>
      </c>
      <c r="B10491" s="545" t="s">
        <v>3870</v>
      </c>
      <c r="C10491" s="545" t="s">
        <v>216</v>
      </c>
      <c r="D10491" s="546"/>
      <c r="E10491" s="171" t="str">
        <f t="shared" si="163"/>
        <v>1900</v>
      </c>
      <c r="F10491" s="547">
        <v>0</v>
      </c>
      <c r="G10491" s="548">
        <v>0</v>
      </c>
      <c r="H10491" s="547">
        <v>0</v>
      </c>
      <c r="I10491" s="545" t="s">
        <v>12738</v>
      </c>
      <c r="J10491" s="545"/>
      <c r="K10491" s="545" t="s">
        <v>19658</v>
      </c>
      <c r="L10491" s="545" t="s">
        <v>13413</v>
      </c>
      <c r="M10491" s="548" t="s">
        <v>13758</v>
      </c>
      <c r="N10491" s="545" t="s">
        <v>13413</v>
      </c>
      <c r="O10491" s="545" t="s">
        <v>13413</v>
      </c>
      <c r="P10491" s="549">
        <v>8114</v>
      </c>
      <c r="Q10491" s="549">
        <v>1</v>
      </c>
      <c r="R10491" s="549">
        <v>32</v>
      </c>
      <c r="S10491" s="548"/>
      <c r="T10491" s="548"/>
      <c r="U10491" s="99"/>
    </row>
    <row r="10492" spans="1:21" ht="19.5" customHeight="1">
      <c r="A10492" s="545">
        <v>105405</v>
      </c>
      <c r="B10492" s="545" t="s">
        <v>3870</v>
      </c>
      <c r="C10492" s="545" t="s">
        <v>216</v>
      </c>
      <c r="D10492" s="546"/>
      <c r="E10492" s="171" t="str">
        <f t="shared" si="163"/>
        <v>1900</v>
      </c>
      <c r="F10492" s="547">
        <v>0</v>
      </c>
      <c r="G10492" s="548">
        <v>0</v>
      </c>
      <c r="H10492" s="547">
        <v>0</v>
      </c>
      <c r="I10492" s="545" t="s">
        <v>12738</v>
      </c>
      <c r="J10492" s="545"/>
      <c r="K10492" s="545" t="s">
        <v>19659</v>
      </c>
      <c r="L10492" s="545" t="s">
        <v>13413</v>
      </c>
      <c r="M10492" s="548" t="s">
        <v>13758</v>
      </c>
      <c r="N10492" s="545" t="s">
        <v>13413</v>
      </c>
      <c r="O10492" s="545" t="s">
        <v>13413</v>
      </c>
      <c r="P10492" s="549">
        <v>8115</v>
      </c>
      <c r="Q10492" s="549">
        <v>1</v>
      </c>
      <c r="R10492" s="549">
        <v>32</v>
      </c>
      <c r="S10492" s="548"/>
      <c r="T10492" s="548"/>
      <c r="U10492" s="99"/>
    </row>
    <row r="10493" spans="1:21" ht="19.5" customHeight="1">
      <c r="A10493" s="545">
        <v>105406</v>
      </c>
      <c r="B10493" s="545" t="s">
        <v>3864</v>
      </c>
      <c r="C10493" s="545" t="s">
        <v>216</v>
      </c>
      <c r="D10493" s="546"/>
      <c r="E10493" s="171" t="str">
        <f t="shared" si="163"/>
        <v>1900</v>
      </c>
      <c r="F10493" s="547">
        <v>0</v>
      </c>
      <c r="G10493" s="548">
        <v>0</v>
      </c>
      <c r="H10493" s="547">
        <v>0</v>
      </c>
      <c r="I10493" s="545" t="s">
        <v>12738</v>
      </c>
      <c r="J10493" s="545"/>
      <c r="K10493" s="545" t="s">
        <v>19660</v>
      </c>
      <c r="L10493" s="545" t="s">
        <v>13413</v>
      </c>
      <c r="M10493" s="548" t="s">
        <v>13758</v>
      </c>
      <c r="N10493" s="545" t="s">
        <v>13413</v>
      </c>
      <c r="O10493" s="545" t="s">
        <v>13413</v>
      </c>
      <c r="P10493" s="549">
        <v>8116</v>
      </c>
      <c r="Q10493" s="549">
        <v>1</v>
      </c>
      <c r="R10493" s="549">
        <v>32</v>
      </c>
      <c r="S10493" s="548"/>
      <c r="T10493" s="548"/>
      <c r="U10493" s="99"/>
    </row>
    <row r="10494" spans="1:21" ht="19.5" customHeight="1">
      <c r="A10494" s="545">
        <v>105407</v>
      </c>
      <c r="B10494" s="545" t="s">
        <v>3864</v>
      </c>
      <c r="C10494" s="545" t="s">
        <v>216</v>
      </c>
      <c r="D10494" s="546"/>
      <c r="E10494" s="171" t="str">
        <f t="shared" si="163"/>
        <v>1900</v>
      </c>
      <c r="F10494" s="547">
        <v>0</v>
      </c>
      <c r="G10494" s="548">
        <v>0</v>
      </c>
      <c r="H10494" s="547">
        <v>0</v>
      </c>
      <c r="I10494" s="545" t="s">
        <v>12738</v>
      </c>
      <c r="J10494" s="545"/>
      <c r="K10494" s="545" t="s">
        <v>19661</v>
      </c>
      <c r="L10494" s="545" t="s">
        <v>13413</v>
      </c>
      <c r="M10494" s="548" t="s">
        <v>13758</v>
      </c>
      <c r="N10494" s="545" t="s">
        <v>13413</v>
      </c>
      <c r="O10494" s="545" t="s">
        <v>13413</v>
      </c>
      <c r="P10494" s="549">
        <v>8117</v>
      </c>
      <c r="Q10494" s="549">
        <v>1</v>
      </c>
      <c r="R10494" s="549">
        <v>32</v>
      </c>
      <c r="S10494" s="548"/>
      <c r="T10494" s="548"/>
      <c r="U10494" s="99"/>
    </row>
    <row r="10495" spans="1:21" ht="19.5" customHeight="1">
      <c r="A10495" s="545">
        <v>105408</v>
      </c>
      <c r="B10495" s="545" t="s">
        <v>3864</v>
      </c>
      <c r="C10495" s="545" t="s">
        <v>216</v>
      </c>
      <c r="D10495" s="546"/>
      <c r="E10495" s="171" t="str">
        <f t="shared" si="163"/>
        <v>1900</v>
      </c>
      <c r="F10495" s="547">
        <v>0</v>
      </c>
      <c r="G10495" s="548">
        <v>0</v>
      </c>
      <c r="H10495" s="547">
        <v>0</v>
      </c>
      <c r="I10495" s="545" t="s">
        <v>12738</v>
      </c>
      <c r="J10495" s="545"/>
      <c r="K10495" s="545" t="s">
        <v>19662</v>
      </c>
      <c r="L10495" s="545" t="s">
        <v>13413</v>
      </c>
      <c r="M10495" s="548" t="s">
        <v>13758</v>
      </c>
      <c r="N10495" s="545" t="s">
        <v>13413</v>
      </c>
      <c r="O10495" s="545" t="s">
        <v>13413</v>
      </c>
      <c r="P10495" s="549">
        <v>8118</v>
      </c>
      <c r="Q10495" s="549">
        <v>1</v>
      </c>
      <c r="R10495" s="549">
        <v>32</v>
      </c>
      <c r="S10495" s="548"/>
      <c r="T10495" s="548"/>
      <c r="U10495" s="99"/>
    </row>
    <row r="10496" spans="1:21" ht="19.5" customHeight="1">
      <c r="A10496" s="545">
        <v>105409</v>
      </c>
      <c r="B10496" s="545" t="s">
        <v>3864</v>
      </c>
      <c r="C10496" s="545" t="s">
        <v>216</v>
      </c>
      <c r="D10496" s="546"/>
      <c r="E10496" s="171" t="str">
        <f t="shared" si="163"/>
        <v>1900</v>
      </c>
      <c r="F10496" s="547">
        <v>0</v>
      </c>
      <c r="G10496" s="548">
        <v>0</v>
      </c>
      <c r="H10496" s="547">
        <v>0</v>
      </c>
      <c r="I10496" s="545" t="s">
        <v>12738</v>
      </c>
      <c r="J10496" s="545"/>
      <c r="K10496" s="545" t="s">
        <v>19663</v>
      </c>
      <c r="L10496" s="545" t="s">
        <v>13413</v>
      </c>
      <c r="M10496" s="548" t="s">
        <v>13758</v>
      </c>
      <c r="N10496" s="545" t="s">
        <v>13413</v>
      </c>
      <c r="O10496" s="545" t="s">
        <v>13413</v>
      </c>
      <c r="P10496" s="549">
        <v>8119</v>
      </c>
      <c r="Q10496" s="549">
        <v>1</v>
      </c>
      <c r="R10496" s="549">
        <v>32</v>
      </c>
      <c r="S10496" s="548"/>
      <c r="T10496" s="548"/>
      <c r="U10496" s="99"/>
    </row>
    <row r="10497" spans="1:21" ht="19.5" customHeight="1">
      <c r="A10497" s="545">
        <v>105410</v>
      </c>
      <c r="B10497" s="545" t="s">
        <v>3864</v>
      </c>
      <c r="C10497" s="545" t="s">
        <v>216</v>
      </c>
      <c r="D10497" s="546"/>
      <c r="E10497" s="171" t="str">
        <f t="shared" si="163"/>
        <v>1900</v>
      </c>
      <c r="F10497" s="547">
        <v>0</v>
      </c>
      <c r="G10497" s="548">
        <v>0</v>
      </c>
      <c r="H10497" s="547">
        <v>0</v>
      </c>
      <c r="I10497" s="545" t="s">
        <v>12738</v>
      </c>
      <c r="J10497" s="545"/>
      <c r="K10497" s="545" t="s">
        <v>19664</v>
      </c>
      <c r="L10497" s="545" t="s">
        <v>13413</v>
      </c>
      <c r="M10497" s="548" t="s">
        <v>13758</v>
      </c>
      <c r="N10497" s="545" t="s">
        <v>13413</v>
      </c>
      <c r="O10497" s="545" t="s">
        <v>13413</v>
      </c>
      <c r="P10497" s="549">
        <v>8120</v>
      </c>
      <c r="Q10497" s="549">
        <v>1</v>
      </c>
      <c r="R10497" s="549">
        <v>32</v>
      </c>
      <c r="S10497" s="548"/>
      <c r="T10497" s="548"/>
      <c r="U10497" s="99"/>
    </row>
    <row r="10498" spans="1:21" ht="19.5" customHeight="1">
      <c r="A10498" s="545">
        <v>105411</v>
      </c>
      <c r="B10498" s="545" t="s">
        <v>3864</v>
      </c>
      <c r="C10498" s="545" t="s">
        <v>216</v>
      </c>
      <c r="D10498" s="546"/>
      <c r="E10498" s="171" t="str">
        <f t="shared" si="163"/>
        <v>1900</v>
      </c>
      <c r="F10498" s="547">
        <v>0</v>
      </c>
      <c r="G10498" s="548">
        <v>0</v>
      </c>
      <c r="H10498" s="547">
        <v>0</v>
      </c>
      <c r="I10498" s="545" t="s">
        <v>12738</v>
      </c>
      <c r="J10498" s="545"/>
      <c r="K10498" s="545" t="s">
        <v>19665</v>
      </c>
      <c r="L10498" s="545" t="s">
        <v>13413</v>
      </c>
      <c r="M10498" s="548" t="s">
        <v>13758</v>
      </c>
      <c r="N10498" s="545" t="s">
        <v>13413</v>
      </c>
      <c r="O10498" s="545" t="s">
        <v>13413</v>
      </c>
      <c r="P10498" s="549">
        <v>8121</v>
      </c>
      <c r="Q10498" s="549">
        <v>1</v>
      </c>
      <c r="R10498" s="549">
        <v>32</v>
      </c>
      <c r="S10498" s="548"/>
      <c r="T10498" s="548"/>
      <c r="U10498" s="99"/>
    </row>
    <row r="10499" spans="1:21" ht="19.5" customHeight="1">
      <c r="A10499" s="545">
        <v>105412</v>
      </c>
      <c r="B10499" s="545" t="s">
        <v>3864</v>
      </c>
      <c r="C10499" s="545" t="s">
        <v>216</v>
      </c>
      <c r="D10499" s="546"/>
      <c r="E10499" s="171" t="str">
        <f t="shared" si="163"/>
        <v>1900</v>
      </c>
      <c r="F10499" s="547">
        <v>0</v>
      </c>
      <c r="G10499" s="548">
        <v>0</v>
      </c>
      <c r="H10499" s="547">
        <v>0</v>
      </c>
      <c r="I10499" s="545" t="s">
        <v>12738</v>
      </c>
      <c r="J10499" s="545"/>
      <c r="K10499" s="545" t="s">
        <v>19666</v>
      </c>
      <c r="L10499" s="545" t="s">
        <v>13413</v>
      </c>
      <c r="M10499" s="548" t="s">
        <v>13758</v>
      </c>
      <c r="N10499" s="545" t="s">
        <v>13413</v>
      </c>
      <c r="O10499" s="545" t="s">
        <v>13413</v>
      </c>
      <c r="P10499" s="549">
        <v>8122</v>
      </c>
      <c r="Q10499" s="549">
        <v>1</v>
      </c>
      <c r="R10499" s="549">
        <v>32</v>
      </c>
      <c r="S10499" s="548"/>
      <c r="T10499" s="548"/>
      <c r="U10499" s="99"/>
    </row>
    <row r="10500" spans="1:21" ht="19.5" customHeight="1">
      <c r="A10500" s="545">
        <v>105413</v>
      </c>
      <c r="B10500" s="545" t="s">
        <v>3866</v>
      </c>
      <c r="C10500" s="545" t="s">
        <v>216</v>
      </c>
      <c r="D10500" s="546"/>
      <c r="E10500" s="171" t="str">
        <f t="shared" ref="E10500:E10563" si="164">TEXT(D10500,"YYYY")</f>
        <v>1900</v>
      </c>
      <c r="F10500" s="547">
        <v>0</v>
      </c>
      <c r="G10500" s="548">
        <v>0</v>
      </c>
      <c r="H10500" s="547">
        <v>0</v>
      </c>
      <c r="I10500" s="545" t="s">
        <v>12738</v>
      </c>
      <c r="J10500" s="545"/>
      <c r="K10500" s="545" t="s">
        <v>19667</v>
      </c>
      <c r="L10500" s="545" t="s">
        <v>13413</v>
      </c>
      <c r="M10500" s="548" t="s">
        <v>13758</v>
      </c>
      <c r="N10500" s="545" t="s">
        <v>13413</v>
      </c>
      <c r="O10500" s="545" t="s">
        <v>13413</v>
      </c>
      <c r="P10500" s="549">
        <v>8123</v>
      </c>
      <c r="Q10500" s="549">
        <v>1</v>
      </c>
      <c r="R10500" s="549">
        <v>32</v>
      </c>
      <c r="S10500" s="548"/>
      <c r="T10500" s="548"/>
      <c r="U10500" s="99"/>
    </row>
    <row r="10501" spans="1:21" ht="19.5" customHeight="1">
      <c r="A10501" s="545">
        <v>105414</v>
      </c>
      <c r="B10501" s="545" t="s">
        <v>3866</v>
      </c>
      <c r="C10501" s="545" t="s">
        <v>216</v>
      </c>
      <c r="D10501" s="546"/>
      <c r="E10501" s="171" t="str">
        <f t="shared" si="164"/>
        <v>1900</v>
      </c>
      <c r="F10501" s="547">
        <v>0</v>
      </c>
      <c r="G10501" s="548">
        <v>0</v>
      </c>
      <c r="H10501" s="547">
        <v>0</v>
      </c>
      <c r="I10501" s="545" t="s">
        <v>12738</v>
      </c>
      <c r="J10501" s="545"/>
      <c r="K10501" s="545" t="s">
        <v>19668</v>
      </c>
      <c r="L10501" s="545" t="s">
        <v>13413</v>
      </c>
      <c r="M10501" s="548" t="s">
        <v>13758</v>
      </c>
      <c r="N10501" s="545" t="s">
        <v>13413</v>
      </c>
      <c r="O10501" s="545" t="s">
        <v>13413</v>
      </c>
      <c r="P10501" s="549">
        <v>8124</v>
      </c>
      <c r="Q10501" s="549">
        <v>1</v>
      </c>
      <c r="R10501" s="549">
        <v>32</v>
      </c>
      <c r="S10501" s="548"/>
      <c r="T10501" s="548"/>
      <c r="U10501" s="99"/>
    </row>
    <row r="10502" spans="1:21" ht="19.5" customHeight="1">
      <c r="A10502" s="545">
        <v>105415</v>
      </c>
      <c r="B10502" s="545" t="s">
        <v>3866</v>
      </c>
      <c r="C10502" s="545" t="s">
        <v>216</v>
      </c>
      <c r="D10502" s="546"/>
      <c r="E10502" s="171" t="str">
        <f t="shared" si="164"/>
        <v>1900</v>
      </c>
      <c r="F10502" s="547">
        <v>0</v>
      </c>
      <c r="G10502" s="548">
        <v>0</v>
      </c>
      <c r="H10502" s="547">
        <v>0</v>
      </c>
      <c r="I10502" s="545" t="s">
        <v>12738</v>
      </c>
      <c r="J10502" s="545"/>
      <c r="K10502" s="545" t="s">
        <v>19669</v>
      </c>
      <c r="L10502" s="545" t="s">
        <v>13413</v>
      </c>
      <c r="M10502" s="548" t="s">
        <v>13758</v>
      </c>
      <c r="N10502" s="545" t="s">
        <v>13413</v>
      </c>
      <c r="O10502" s="545" t="s">
        <v>13413</v>
      </c>
      <c r="P10502" s="549">
        <v>8125</v>
      </c>
      <c r="Q10502" s="549">
        <v>1</v>
      </c>
      <c r="R10502" s="549">
        <v>32</v>
      </c>
      <c r="S10502" s="548"/>
      <c r="T10502" s="548"/>
      <c r="U10502" s="99"/>
    </row>
    <row r="10503" spans="1:21" ht="19.5" customHeight="1">
      <c r="A10503" s="545">
        <v>105416</v>
      </c>
      <c r="B10503" s="545" t="s">
        <v>3866</v>
      </c>
      <c r="C10503" s="545" t="s">
        <v>216</v>
      </c>
      <c r="D10503" s="546"/>
      <c r="E10503" s="171" t="str">
        <f t="shared" si="164"/>
        <v>1900</v>
      </c>
      <c r="F10503" s="547">
        <v>0</v>
      </c>
      <c r="G10503" s="548">
        <v>0</v>
      </c>
      <c r="H10503" s="547">
        <v>0</v>
      </c>
      <c r="I10503" s="545" t="s">
        <v>12738</v>
      </c>
      <c r="J10503" s="545"/>
      <c r="K10503" s="545" t="s">
        <v>19670</v>
      </c>
      <c r="L10503" s="545" t="s">
        <v>13413</v>
      </c>
      <c r="M10503" s="548" t="s">
        <v>13758</v>
      </c>
      <c r="N10503" s="545" t="s">
        <v>13413</v>
      </c>
      <c r="O10503" s="545" t="s">
        <v>13413</v>
      </c>
      <c r="P10503" s="549">
        <v>8126</v>
      </c>
      <c r="Q10503" s="549">
        <v>1</v>
      </c>
      <c r="R10503" s="549">
        <v>32</v>
      </c>
      <c r="S10503" s="548"/>
      <c r="T10503" s="548"/>
      <c r="U10503" s="99"/>
    </row>
    <row r="10504" spans="1:21" ht="19.5" customHeight="1">
      <c r="A10504" s="545">
        <v>105417</v>
      </c>
      <c r="B10504" s="545" t="s">
        <v>3866</v>
      </c>
      <c r="C10504" s="545" t="s">
        <v>216</v>
      </c>
      <c r="D10504" s="546"/>
      <c r="E10504" s="171" t="str">
        <f t="shared" si="164"/>
        <v>1900</v>
      </c>
      <c r="F10504" s="547">
        <v>0</v>
      </c>
      <c r="G10504" s="548">
        <v>0</v>
      </c>
      <c r="H10504" s="547">
        <v>0</v>
      </c>
      <c r="I10504" s="545" t="s">
        <v>12738</v>
      </c>
      <c r="J10504" s="545"/>
      <c r="K10504" s="545" t="s">
        <v>19671</v>
      </c>
      <c r="L10504" s="545" t="s">
        <v>13413</v>
      </c>
      <c r="M10504" s="548" t="s">
        <v>13758</v>
      </c>
      <c r="N10504" s="545" t="s">
        <v>13413</v>
      </c>
      <c r="O10504" s="545" t="s">
        <v>13413</v>
      </c>
      <c r="P10504" s="549">
        <v>8127</v>
      </c>
      <c r="Q10504" s="549">
        <v>1</v>
      </c>
      <c r="R10504" s="549">
        <v>32</v>
      </c>
      <c r="S10504" s="548"/>
      <c r="T10504" s="548"/>
      <c r="U10504" s="99"/>
    </row>
    <row r="10505" spans="1:21" ht="19.5" customHeight="1">
      <c r="A10505" s="545">
        <v>105418</v>
      </c>
      <c r="B10505" s="545" t="s">
        <v>3866</v>
      </c>
      <c r="C10505" s="545" t="s">
        <v>216</v>
      </c>
      <c r="D10505" s="546"/>
      <c r="E10505" s="171" t="str">
        <f t="shared" si="164"/>
        <v>1900</v>
      </c>
      <c r="F10505" s="547">
        <v>0</v>
      </c>
      <c r="G10505" s="548">
        <v>0</v>
      </c>
      <c r="H10505" s="547">
        <v>0</v>
      </c>
      <c r="I10505" s="545" t="s">
        <v>12738</v>
      </c>
      <c r="J10505" s="545"/>
      <c r="K10505" s="545" t="s">
        <v>19672</v>
      </c>
      <c r="L10505" s="545" t="s">
        <v>13413</v>
      </c>
      <c r="M10505" s="548" t="s">
        <v>13758</v>
      </c>
      <c r="N10505" s="545" t="s">
        <v>13413</v>
      </c>
      <c r="O10505" s="545" t="s">
        <v>13413</v>
      </c>
      <c r="P10505" s="549">
        <v>8128</v>
      </c>
      <c r="Q10505" s="549">
        <v>1</v>
      </c>
      <c r="R10505" s="549">
        <v>32</v>
      </c>
      <c r="S10505" s="548"/>
      <c r="T10505" s="548"/>
      <c r="U10505" s="99"/>
    </row>
    <row r="10506" spans="1:21" ht="19.5" customHeight="1">
      <c r="A10506" s="545">
        <v>105419</v>
      </c>
      <c r="B10506" s="545" t="s">
        <v>3866</v>
      </c>
      <c r="C10506" s="545" t="s">
        <v>216</v>
      </c>
      <c r="D10506" s="546"/>
      <c r="E10506" s="171" t="str">
        <f t="shared" si="164"/>
        <v>1900</v>
      </c>
      <c r="F10506" s="547">
        <v>0</v>
      </c>
      <c r="G10506" s="548">
        <v>0</v>
      </c>
      <c r="H10506" s="547">
        <v>0</v>
      </c>
      <c r="I10506" s="545" t="s">
        <v>12738</v>
      </c>
      <c r="J10506" s="545"/>
      <c r="K10506" s="545" t="s">
        <v>19673</v>
      </c>
      <c r="L10506" s="545" t="s">
        <v>13413</v>
      </c>
      <c r="M10506" s="548" t="s">
        <v>13758</v>
      </c>
      <c r="N10506" s="545" t="s">
        <v>13413</v>
      </c>
      <c r="O10506" s="545" t="s">
        <v>13413</v>
      </c>
      <c r="P10506" s="549">
        <v>8129</v>
      </c>
      <c r="Q10506" s="549">
        <v>1</v>
      </c>
      <c r="R10506" s="549">
        <v>32</v>
      </c>
      <c r="S10506" s="548"/>
      <c r="T10506" s="548"/>
      <c r="U10506" s="99"/>
    </row>
    <row r="10507" spans="1:21" ht="19.5" customHeight="1">
      <c r="A10507" s="545">
        <v>105421</v>
      </c>
      <c r="B10507" s="545" t="s">
        <v>8153</v>
      </c>
      <c r="C10507" s="545" t="s">
        <v>216</v>
      </c>
      <c r="D10507" s="546">
        <v>46069</v>
      </c>
      <c r="E10507" s="171" t="str">
        <f t="shared" si="164"/>
        <v>2026</v>
      </c>
      <c r="F10507" s="547">
        <v>1172048.01</v>
      </c>
      <c r="G10507" s="548">
        <v>0.19</v>
      </c>
      <c r="H10507" s="547">
        <v>984914.29</v>
      </c>
      <c r="I10507" s="545" t="s">
        <v>12738</v>
      </c>
      <c r="J10507" s="545" t="s">
        <v>13298</v>
      </c>
      <c r="K10507" s="545" t="s">
        <v>19674</v>
      </c>
      <c r="L10507" s="545" t="s">
        <v>13413</v>
      </c>
      <c r="M10507" s="548" t="s">
        <v>13758</v>
      </c>
      <c r="N10507" s="545" t="s">
        <v>13413</v>
      </c>
      <c r="O10507" s="545" t="s">
        <v>13413</v>
      </c>
      <c r="P10507" s="549">
        <v>8131</v>
      </c>
      <c r="Q10507" s="549">
        <v>1</v>
      </c>
      <c r="R10507" s="549">
        <v>32</v>
      </c>
      <c r="S10507" s="548">
        <v>1012</v>
      </c>
      <c r="T10507" s="548"/>
      <c r="U10507" s="99"/>
    </row>
    <row r="10508" spans="1:21" ht="19.5" customHeight="1">
      <c r="A10508" s="545">
        <v>105423</v>
      </c>
      <c r="B10508" s="545" t="s">
        <v>6158</v>
      </c>
      <c r="C10508" s="545" t="s">
        <v>216</v>
      </c>
      <c r="D10508" s="546">
        <v>45013</v>
      </c>
      <c r="E10508" s="171" t="str">
        <f t="shared" si="164"/>
        <v>2023</v>
      </c>
      <c r="F10508" s="547">
        <v>510773</v>
      </c>
      <c r="G10508" s="548">
        <v>0.19</v>
      </c>
      <c r="H10508" s="547">
        <v>429221.01</v>
      </c>
      <c r="I10508" s="545" t="s">
        <v>12738</v>
      </c>
      <c r="J10508" s="545" t="s">
        <v>13297</v>
      </c>
      <c r="K10508" s="545" t="s">
        <v>19675</v>
      </c>
      <c r="L10508" s="545" t="s">
        <v>13413</v>
      </c>
      <c r="M10508" s="548" t="s">
        <v>13758</v>
      </c>
      <c r="N10508" s="545" t="s">
        <v>13413</v>
      </c>
      <c r="O10508" s="545" t="s">
        <v>13413</v>
      </c>
      <c r="P10508" s="549">
        <v>8132</v>
      </c>
      <c r="Q10508" s="549">
        <v>1</v>
      </c>
      <c r="R10508" s="549">
        <v>32</v>
      </c>
      <c r="S10508" s="548">
        <v>2257</v>
      </c>
      <c r="T10508" s="548"/>
      <c r="U10508" s="99"/>
    </row>
    <row r="10509" spans="1:21" ht="19.5" customHeight="1">
      <c r="A10509" s="545">
        <v>105424</v>
      </c>
      <c r="B10509" s="545" t="s">
        <v>9703</v>
      </c>
      <c r="C10509" s="545" t="s">
        <v>216</v>
      </c>
      <c r="D10509" s="546"/>
      <c r="E10509" s="171" t="str">
        <f t="shared" si="164"/>
        <v>1900</v>
      </c>
      <c r="F10509" s="547">
        <v>0</v>
      </c>
      <c r="G10509" s="548">
        <v>0</v>
      </c>
      <c r="H10509" s="547">
        <v>0</v>
      </c>
      <c r="I10509" s="545" t="s">
        <v>12738</v>
      </c>
      <c r="J10509" s="545"/>
      <c r="K10509" s="545" t="s">
        <v>19676</v>
      </c>
      <c r="L10509" s="545" t="s">
        <v>13413</v>
      </c>
      <c r="M10509" s="548" t="s">
        <v>13758</v>
      </c>
      <c r="N10509" s="545" t="s">
        <v>13413</v>
      </c>
      <c r="O10509" s="545" t="s">
        <v>13413</v>
      </c>
      <c r="P10509" s="549">
        <v>8133</v>
      </c>
      <c r="Q10509" s="549">
        <v>1</v>
      </c>
      <c r="R10509" s="549">
        <v>32</v>
      </c>
      <c r="S10509" s="548"/>
      <c r="T10509" s="548"/>
      <c r="U10509" s="99"/>
    </row>
    <row r="10510" spans="1:21" ht="19.5" customHeight="1">
      <c r="A10510" s="545">
        <v>105425</v>
      </c>
      <c r="B10510" s="545" t="s">
        <v>7900</v>
      </c>
      <c r="C10510" s="545" t="s">
        <v>216</v>
      </c>
      <c r="D10510" s="546">
        <v>43600</v>
      </c>
      <c r="E10510" s="171" t="str">
        <f t="shared" si="164"/>
        <v>2019</v>
      </c>
      <c r="F10510" s="547">
        <v>224950</v>
      </c>
      <c r="G10510" s="548">
        <v>0.19</v>
      </c>
      <c r="H10510" s="547">
        <v>189033.61</v>
      </c>
      <c r="I10510" s="545" t="s">
        <v>12738</v>
      </c>
      <c r="J10510" s="545" t="s">
        <v>13302</v>
      </c>
      <c r="K10510" s="545" t="s">
        <v>19677</v>
      </c>
      <c r="L10510" s="545" t="s">
        <v>13413</v>
      </c>
      <c r="M10510" s="548" t="s">
        <v>13758</v>
      </c>
      <c r="N10510" s="545" t="s">
        <v>13413</v>
      </c>
      <c r="O10510" s="545" t="s">
        <v>13413</v>
      </c>
      <c r="P10510" s="549">
        <v>8134</v>
      </c>
      <c r="Q10510" s="549">
        <v>1</v>
      </c>
      <c r="R10510" s="549">
        <v>32</v>
      </c>
      <c r="S10510" s="548">
        <v>2219</v>
      </c>
      <c r="T10510" s="548"/>
      <c r="U10510" s="99"/>
    </row>
    <row r="10511" spans="1:21" ht="19.5" customHeight="1">
      <c r="A10511" s="545">
        <v>105426</v>
      </c>
      <c r="B10511" s="545" t="s">
        <v>7899</v>
      </c>
      <c r="C10511" s="545" t="s">
        <v>216</v>
      </c>
      <c r="D10511" s="546">
        <v>43601</v>
      </c>
      <c r="E10511" s="171" t="str">
        <f t="shared" si="164"/>
        <v>2019</v>
      </c>
      <c r="F10511" s="547">
        <v>387138</v>
      </c>
      <c r="G10511" s="548">
        <v>0.19</v>
      </c>
      <c r="H10511" s="547">
        <v>325326.05</v>
      </c>
      <c r="I10511" s="545" t="s">
        <v>12738</v>
      </c>
      <c r="J10511" s="545" t="s">
        <v>13302</v>
      </c>
      <c r="K10511" s="545" t="s">
        <v>19678</v>
      </c>
      <c r="L10511" s="545" t="s">
        <v>13413</v>
      </c>
      <c r="M10511" s="548" t="s">
        <v>13758</v>
      </c>
      <c r="N10511" s="545" t="s">
        <v>13413</v>
      </c>
      <c r="O10511" s="545" t="s">
        <v>13413</v>
      </c>
      <c r="P10511" s="549">
        <v>8135</v>
      </c>
      <c r="Q10511" s="549">
        <v>1</v>
      </c>
      <c r="R10511" s="549">
        <v>32</v>
      </c>
      <c r="S10511" s="548">
        <v>2219</v>
      </c>
      <c r="T10511" s="548"/>
      <c r="U10511" s="99"/>
    </row>
    <row r="10512" spans="1:21" ht="19.5" customHeight="1">
      <c r="A10512" s="545">
        <v>105427</v>
      </c>
      <c r="B10512" s="545" t="s">
        <v>7898</v>
      </c>
      <c r="C10512" s="545" t="s">
        <v>216</v>
      </c>
      <c r="D10512" s="546">
        <v>43601</v>
      </c>
      <c r="E10512" s="171" t="str">
        <f t="shared" si="164"/>
        <v>2019</v>
      </c>
      <c r="F10512" s="547">
        <v>552588</v>
      </c>
      <c r="G10512" s="548">
        <v>0.19</v>
      </c>
      <c r="H10512" s="547">
        <v>464359.66</v>
      </c>
      <c r="I10512" s="545" t="s">
        <v>12738</v>
      </c>
      <c r="J10512" s="545" t="s">
        <v>13302</v>
      </c>
      <c r="K10512" s="545" t="s">
        <v>19679</v>
      </c>
      <c r="L10512" s="545" t="s">
        <v>13413</v>
      </c>
      <c r="M10512" s="548" t="s">
        <v>13758</v>
      </c>
      <c r="N10512" s="545" t="s">
        <v>13413</v>
      </c>
      <c r="O10512" s="545" t="s">
        <v>13413</v>
      </c>
      <c r="P10512" s="549">
        <v>8136</v>
      </c>
      <c r="Q10512" s="549">
        <v>1</v>
      </c>
      <c r="R10512" s="549">
        <v>32</v>
      </c>
      <c r="S10512" s="548">
        <v>2219</v>
      </c>
      <c r="T10512" s="548"/>
      <c r="U10512" s="99"/>
    </row>
    <row r="10513" spans="1:21" ht="19.5" customHeight="1">
      <c r="A10513" s="545">
        <v>105428</v>
      </c>
      <c r="B10513" s="545" t="s">
        <v>9702</v>
      </c>
      <c r="C10513" s="545" t="s">
        <v>216</v>
      </c>
      <c r="D10513" s="546"/>
      <c r="E10513" s="171" t="str">
        <f t="shared" si="164"/>
        <v>1900</v>
      </c>
      <c r="F10513" s="547">
        <v>0</v>
      </c>
      <c r="G10513" s="548">
        <v>0</v>
      </c>
      <c r="H10513" s="547">
        <v>0</v>
      </c>
      <c r="I10513" s="545" t="s">
        <v>12738</v>
      </c>
      <c r="J10513" s="545"/>
      <c r="K10513" s="545" t="s">
        <v>19680</v>
      </c>
      <c r="L10513" s="545" t="s">
        <v>13413</v>
      </c>
      <c r="M10513" s="548" t="s">
        <v>13758</v>
      </c>
      <c r="N10513" s="545" t="s">
        <v>13413</v>
      </c>
      <c r="O10513" s="545" t="s">
        <v>13413</v>
      </c>
      <c r="P10513" s="549">
        <v>8137</v>
      </c>
      <c r="Q10513" s="549">
        <v>1</v>
      </c>
      <c r="R10513" s="549">
        <v>32</v>
      </c>
      <c r="S10513" s="548"/>
      <c r="T10513" s="548"/>
      <c r="U10513" s="99"/>
    </row>
    <row r="10514" spans="1:21" ht="19.5" customHeight="1">
      <c r="A10514" s="545">
        <v>105429</v>
      </c>
      <c r="B10514" s="545" t="s">
        <v>9701</v>
      </c>
      <c r="C10514" s="545" t="s">
        <v>216</v>
      </c>
      <c r="D10514" s="546"/>
      <c r="E10514" s="171" t="str">
        <f t="shared" si="164"/>
        <v>1900</v>
      </c>
      <c r="F10514" s="547">
        <v>0</v>
      </c>
      <c r="G10514" s="548">
        <v>0</v>
      </c>
      <c r="H10514" s="547">
        <v>0</v>
      </c>
      <c r="I10514" s="545" t="s">
        <v>12738</v>
      </c>
      <c r="J10514" s="545"/>
      <c r="K10514" s="545" t="s">
        <v>19681</v>
      </c>
      <c r="L10514" s="545" t="s">
        <v>13413</v>
      </c>
      <c r="M10514" s="548" t="s">
        <v>13758</v>
      </c>
      <c r="N10514" s="545" t="s">
        <v>13413</v>
      </c>
      <c r="O10514" s="545" t="s">
        <v>13413</v>
      </c>
      <c r="P10514" s="549">
        <v>8138</v>
      </c>
      <c r="Q10514" s="549">
        <v>1</v>
      </c>
      <c r="R10514" s="549">
        <v>32</v>
      </c>
      <c r="S10514" s="548"/>
      <c r="T10514" s="548"/>
      <c r="U10514" s="99"/>
    </row>
    <row r="10515" spans="1:21" ht="19.5" customHeight="1">
      <c r="A10515" s="545">
        <v>105430</v>
      </c>
      <c r="B10515" s="545" t="s">
        <v>9700</v>
      </c>
      <c r="C10515" s="545" t="s">
        <v>216</v>
      </c>
      <c r="D10515" s="546"/>
      <c r="E10515" s="171" t="str">
        <f t="shared" si="164"/>
        <v>1900</v>
      </c>
      <c r="F10515" s="547">
        <v>0</v>
      </c>
      <c r="G10515" s="548">
        <v>0</v>
      </c>
      <c r="H10515" s="547">
        <v>0</v>
      </c>
      <c r="I10515" s="545" t="s">
        <v>12738</v>
      </c>
      <c r="J10515" s="545"/>
      <c r="K10515" s="545" t="s">
        <v>19682</v>
      </c>
      <c r="L10515" s="545" t="s">
        <v>13413</v>
      </c>
      <c r="M10515" s="548" t="s">
        <v>13758</v>
      </c>
      <c r="N10515" s="545" t="s">
        <v>13413</v>
      </c>
      <c r="O10515" s="545" t="s">
        <v>13413</v>
      </c>
      <c r="P10515" s="549">
        <v>8139</v>
      </c>
      <c r="Q10515" s="549">
        <v>1</v>
      </c>
      <c r="R10515" s="549">
        <v>32</v>
      </c>
      <c r="S10515" s="548"/>
      <c r="T10515" s="548"/>
      <c r="U10515" s="99"/>
    </row>
    <row r="10516" spans="1:21" ht="19.5" customHeight="1">
      <c r="A10516" s="545">
        <v>105431</v>
      </c>
      <c r="B10516" s="545" t="s">
        <v>9700</v>
      </c>
      <c r="C10516" s="545" t="s">
        <v>216</v>
      </c>
      <c r="D10516" s="546"/>
      <c r="E10516" s="171" t="str">
        <f t="shared" si="164"/>
        <v>1900</v>
      </c>
      <c r="F10516" s="547">
        <v>0</v>
      </c>
      <c r="G10516" s="548">
        <v>0</v>
      </c>
      <c r="H10516" s="547">
        <v>0</v>
      </c>
      <c r="I10516" s="545" t="s">
        <v>12738</v>
      </c>
      <c r="J10516" s="545"/>
      <c r="K10516" s="545" t="s">
        <v>19683</v>
      </c>
      <c r="L10516" s="545" t="s">
        <v>13413</v>
      </c>
      <c r="M10516" s="548" t="s">
        <v>13758</v>
      </c>
      <c r="N10516" s="545" t="s">
        <v>13413</v>
      </c>
      <c r="O10516" s="545" t="s">
        <v>13413</v>
      </c>
      <c r="P10516" s="549">
        <v>8140</v>
      </c>
      <c r="Q10516" s="549">
        <v>1</v>
      </c>
      <c r="R10516" s="549">
        <v>32</v>
      </c>
      <c r="S10516" s="548"/>
      <c r="T10516" s="548"/>
      <c r="U10516" s="99"/>
    </row>
    <row r="10517" spans="1:21" ht="19.5" customHeight="1">
      <c r="A10517" s="545">
        <v>105432</v>
      </c>
      <c r="B10517" s="545" t="s">
        <v>9700</v>
      </c>
      <c r="C10517" s="545" t="s">
        <v>216</v>
      </c>
      <c r="D10517" s="546"/>
      <c r="E10517" s="171" t="str">
        <f t="shared" si="164"/>
        <v>1900</v>
      </c>
      <c r="F10517" s="547">
        <v>0</v>
      </c>
      <c r="G10517" s="548">
        <v>0</v>
      </c>
      <c r="H10517" s="547">
        <v>0</v>
      </c>
      <c r="I10517" s="545" t="s">
        <v>12738</v>
      </c>
      <c r="J10517" s="545"/>
      <c r="K10517" s="545" t="s">
        <v>19684</v>
      </c>
      <c r="L10517" s="545" t="s">
        <v>13413</v>
      </c>
      <c r="M10517" s="548" t="s">
        <v>13758</v>
      </c>
      <c r="N10517" s="545" t="s">
        <v>13413</v>
      </c>
      <c r="O10517" s="545" t="s">
        <v>13413</v>
      </c>
      <c r="P10517" s="549">
        <v>8141</v>
      </c>
      <c r="Q10517" s="549">
        <v>1</v>
      </c>
      <c r="R10517" s="549">
        <v>32</v>
      </c>
      <c r="S10517" s="548"/>
      <c r="T10517" s="548"/>
      <c r="U10517" s="99"/>
    </row>
    <row r="10518" spans="1:21" ht="19.5" customHeight="1">
      <c r="A10518" s="545">
        <v>105433</v>
      </c>
      <c r="B10518" s="545" t="s">
        <v>9699</v>
      </c>
      <c r="C10518" s="545" t="s">
        <v>216</v>
      </c>
      <c r="D10518" s="546"/>
      <c r="E10518" s="171" t="str">
        <f t="shared" si="164"/>
        <v>1900</v>
      </c>
      <c r="F10518" s="547">
        <v>0</v>
      </c>
      <c r="G10518" s="548">
        <v>0</v>
      </c>
      <c r="H10518" s="547">
        <v>0</v>
      </c>
      <c r="I10518" s="545" t="s">
        <v>12738</v>
      </c>
      <c r="J10518" s="545"/>
      <c r="K10518" s="545" t="s">
        <v>19685</v>
      </c>
      <c r="L10518" s="545" t="s">
        <v>13413</v>
      </c>
      <c r="M10518" s="548" t="s">
        <v>13758</v>
      </c>
      <c r="N10518" s="545" t="s">
        <v>13413</v>
      </c>
      <c r="O10518" s="545" t="s">
        <v>13413</v>
      </c>
      <c r="P10518" s="549">
        <v>8142</v>
      </c>
      <c r="Q10518" s="549">
        <v>1</v>
      </c>
      <c r="R10518" s="549">
        <v>32</v>
      </c>
      <c r="S10518" s="548"/>
      <c r="T10518" s="548"/>
      <c r="U10518" s="99"/>
    </row>
    <row r="10519" spans="1:21" ht="19.5" customHeight="1">
      <c r="A10519" s="545">
        <v>105434</v>
      </c>
      <c r="B10519" s="545" t="s">
        <v>9698</v>
      </c>
      <c r="C10519" s="545" t="s">
        <v>216</v>
      </c>
      <c r="D10519" s="546">
        <v>44601</v>
      </c>
      <c r="E10519" s="171" t="str">
        <f t="shared" si="164"/>
        <v>2022</v>
      </c>
      <c r="F10519" s="547">
        <v>237895.01</v>
      </c>
      <c r="G10519" s="548">
        <v>0.19</v>
      </c>
      <c r="H10519" s="547">
        <v>199911.77</v>
      </c>
      <c r="I10519" s="545" t="s">
        <v>12676</v>
      </c>
      <c r="J10519" s="545" t="s">
        <v>13297</v>
      </c>
      <c r="K10519" s="545" t="s">
        <v>13413</v>
      </c>
      <c r="L10519" s="545" t="s">
        <v>13413</v>
      </c>
      <c r="M10519" s="548" t="s">
        <v>13758</v>
      </c>
      <c r="N10519" s="545" t="s">
        <v>13413</v>
      </c>
      <c r="O10519" s="545" t="s">
        <v>13413</v>
      </c>
      <c r="P10519" s="549">
        <v>8143</v>
      </c>
      <c r="Q10519" s="549">
        <v>1</v>
      </c>
      <c r="R10519" s="549">
        <v>14</v>
      </c>
      <c r="S10519" s="548">
        <v>2257</v>
      </c>
      <c r="T10519" s="548"/>
      <c r="U10519" s="99"/>
    </row>
    <row r="10520" spans="1:21" ht="19.5" customHeight="1">
      <c r="A10520" s="545">
        <v>105435</v>
      </c>
      <c r="B10520" s="545" t="s">
        <v>9697</v>
      </c>
      <c r="C10520" s="545" t="s">
        <v>216</v>
      </c>
      <c r="D10520" s="546">
        <v>44592</v>
      </c>
      <c r="E10520" s="171" t="str">
        <f t="shared" si="164"/>
        <v>2022</v>
      </c>
      <c r="F10520" s="547">
        <v>153160</v>
      </c>
      <c r="G10520" s="548">
        <v>0.19</v>
      </c>
      <c r="H10520" s="547">
        <v>128705.88</v>
      </c>
      <c r="I10520" s="545" t="s">
        <v>12676</v>
      </c>
      <c r="J10520" s="545" t="s">
        <v>13297</v>
      </c>
      <c r="K10520" s="545" t="s">
        <v>13413</v>
      </c>
      <c r="L10520" s="545" t="s">
        <v>13413</v>
      </c>
      <c r="M10520" s="548" t="s">
        <v>13758</v>
      </c>
      <c r="N10520" s="545" t="s">
        <v>13413</v>
      </c>
      <c r="O10520" s="545" t="s">
        <v>13413</v>
      </c>
      <c r="P10520" s="549">
        <v>8144</v>
      </c>
      <c r="Q10520" s="549">
        <v>1</v>
      </c>
      <c r="R10520" s="549">
        <v>14</v>
      </c>
      <c r="S10520" s="548">
        <v>2257</v>
      </c>
      <c r="T10520" s="548"/>
      <c r="U10520" s="99"/>
    </row>
    <row r="10521" spans="1:21" ht="19.5" customHeight="1">
      <c r="A10521" s="545">
        <v>105436</v>
      </c>
      <c r="B10521" s="545" t="s">
        <v>9696</v>
      </c>
      <c r="C10521" s="545" t="s">
        <v>216</v>
      </c>
      <c r="D10521" s="546">
        <v>44592</v>
      </c>
      <c r="E10521" s="171" t="str">
        <f t="shared" si="164"/>
        <v>2022</v>
      </c>
      <c r="F10521" s="547">
        <v>115410</v>
      </c>
      <c r="G10521" s="548">
        <v>0.19</v>
      </c>
      <c r="H10521" s="547">
        <v>96983.19</v>
      </c>
      <c r="I10521" s="545" t="s">
        <v>12676</v>
      </c>
      <c r="J10521" s="545" t="s">
        <v>13297</v>
      </c>
      <c r="K10521" s="545" t="s">
        <v>13413</v>
      </c>
      <c r="L10521" s="545" t="s">
        <v>13413</v>
      </c>
      <c r="M10521" s="548" t="s">
        <v>13758</v>
      </c>
      <c r="N10521" s="545" t="s">
        <v>13413</v>
      </c>
      <c r="O10521" s="545" t="s">
        <v>13413</v>
      </c>
      <c r="P10521" s="549">
        <v>8145</v>
      </c>
      <c r="Q10521" s="549">
        <v>1</v>
      </c>
      <c r="R10521" s="549">
        <v>14</v>
      </c>
      <c r="S10521" s="548">
        <v>2257</v>
      </c>
      <c r="T10521" s="548"/>
      <c r="U10521" s="99"/>
    </row>
    <row r="10522" spans="1:21" ht="19.5" customHeight="1">
      <c r="A10522" s="545">
        <v>105437</v>
      </c>
      <c r="B10522" s="545" t="s">
        <v>9695</v>
      </c>
      <c r="C10522" s="545" t="s">
        <v>216</v>
      </c>
      <c r="D10522" s="546">
        <v>44592</v>
      </c>
      <c r="E10522" s="171" t="str">
        <f t="shared" si="164"/>
        <v>2022</v>
      </c>
      <c r="F10522" s="547">
        <v>75511</v>
      </c>
      <c r="G10522" s="548">
        <v>0.19</v>
      </c>
      <c r="H10522" s="547">
        <v>63454.62</v>
      </c>
      <c r="I10522" s="545" t="s">
        <v>12676</v>
      </c>
      <c r="J10522" s="545" t="s">
        <v>13297</v>
      </c>
      <c r="K10522" s="545" t="s">
        <v>19686</v>
      </c>
      <c r="L10522" s="545" t="s">
        <v>13413</v>
      </c>
      <c r="M10522" s="548" t="s">
        <v>13758</v>
      </c>
      <c r="N10522" s="545" t="s">
        <v>13413</v>
      </c>
      <c r="O10522" s="545" t="s">
        <v>13413</v>
      </c>
      <c r="P10522" s="549">
        <v>8146</v>
      </c>
      <c r="Q10522" s="549">
        <v>1</v>
      </c>
      <c r="R10522" s="549">
        <v>14</v>
      </c>
      <c r="S10522" s="548">
        <v>2257</v>
      </c>
      <c r="T10522" s="548"/>
      <c r="U10522" s="99"/>
    </row>
    <row r="10523" spans="1:21" ht="19.5" customHeight="1">
      <c r="A10523" s="545">
        <v>105439</v>
      </c>
      <c r="B10523" s="545" t="s">
        <v>9694</v>
      </c>
      <c r="C10523" s="545" t="s">
        <v>216</v>
      </c>
      <c r="D10523" s="546">
        <v>44585</v>
      </c>
      <c r="E10523" s="171" t="str">
        <f t="shared" si="164"/>
        <v>2022</v>
      </c>
      <c r="F10523" s="547">
        <v>74837.05</v>
      </c>
      <c r="G10523" s="548">
        <v>0.19</v>
      </c>
      <c r="H10523" s="547">
        <v>62888.28</v>
      </c>
      <c r="I10523" s="545" t="s">
        <v>12718</v>
      </c>
      <c r="J10523" s="545" t="s">
        <v>13297</v>
      </c>
      <c r="K10523" s="545" t="s">
        <v>18821</v>
      </c>
      <c r="L10523" s="545" t="s">
        <v>14521</v>
      </c>
      <c r="M10523" s="548" t="s">
        <v>13758</v>
      </c>
      <c r="N10523" s="545" t="s">
        <v>13413</v>
      </c>
      <c r="O10523" s="545" t="s">
        <v>14538</v>
      </c>
      <c r="P10523" s="549">
        <v>8148</v>
      </c>
      <c r="Q10523" s="549">
        <v>1</v>
      </c>
      <c r="R10523" s="549">
        <v>137</v>
      </c>
      <c r="S10523" s="548">
        <v>2257</v>
      </c>
      <c r="T10523" s="548"/>
      <c r="U10523" s="99"/>
    </row>
    <row r="10524" spans="1:21" ht="19.5" customHeight="1">
      <c r="A10524" s="545">
        <v>105441</v>
      </c>
      <c r="B10524" s="545" t="s">
        <v>9693</v>
      </c>
      <c r="C10524" s="545" t="s">
        <v>216</v>
      </c>
      <c r="D10524" s="546"/>
      <c r="E10524" s="171" t="str">
        <f t="shared" si="164"/>
        <v>1900</v>
      </c>
      <c r="F10524" s="547">
        <v>0</v>
      </c>
      <c r="G10524" s="548">
        <v>0</v>
      </c>
      <c r="H10524" s="547">
        <v>0</v>
      </c>
      <c r="I10524" s="545" t="s">
        <v>12718</v>
      </c>
      <c r="J10524" s="545"/>
      <c r="K10524" s="545" t="s">
        <v>13413</v>
      </c>
      <c r="L10524" s="545" t="s">
        <v>14521</v>
      </c>
      <c r="M10524" s="548" t="s">
        <v>13758</v>
      </c>
      <c r="N10524" s="545" t="s">
        <v>13413</v>
      </c>
      <c r="O10524" s="545" t="s">
        <v>14538</v>
      </c>
      <c r="P10524" s="549">
        <v>8150</v>
      </c>
      <c r="Q10524" s="549">
        <v>1</v>
      </c>
      <c r="R10524" s="549">
        <v>137</v>
      </c>
      <c r="S10524" s="548"/>
      <c r="T10524" s="548"/>
      <c r="U10524" s="99"/>
    </row>
    <row r="10525" spans="1:21" ht="19.5" customHeight="1">
      <c r="A10525" s="545">
        <v>105442</v>
      </c>
      <c r="B10525" s="545" t="s">
        <v>4129</v>
      </c>
      <c r="C10525" s="545" t="s">
        <v>216</v>
      </c>
      <c r="D10525" s="546"/>
      <c r="E10525" s="171" t="str">
        <f t="shared" si="164"/>
        <v>1900</v>
      </c>
      <c r="F10525" s="547">
        <v>0</v>
      </c>
      <c r="G10525" s="548">
        <v>0</v>
      </c>
      <c r="H10525" s="547">
        <v>0</v>
      </c>
      <c r="I10525" s="545" t="s">
        <v>12973</v>
      </c>
      <c r="J10525" s="545"/>
      <c r="K10525" s="545" t="s">
        <v>13413</v>
      </c>
      <c r="L10525" s="545" t="s">
        <v>13413</v>
      </c>
      <c r="M10525" s="548" t="s">
        <v>13758</v>
      </c>
      <c r="N10525" s="545" t="s">
        <v>22860</v>
      </c>
      <c r="O10525" s="545" t="s">
        <v>13413</v>
      </c>
      <c r="P10525" s="549">
        <v>8151</v>
      </c>
      <c r="Q10525" s="549">
        <v>1</v>
      </c>
      <c r="R10525" s="549">
        <v>59</v>
      </c>
      <c r="S10525" s="548"/>
      <c r="T10525" s="548">
        <v>1561</v>
      </c>
      <c r="U10525" s="99"/>
    </row>
    <row r="10526" spans="1:21" ht="19.5" customHeight="1">
      <c r="A10526" s="545">
        <v>105446</v>
      </c>
      <c r="B10526" s="545" t="s">
        <v>9692</v>
      </c>
      <c r="C10526" s="545" t="s">
        <v>4479</v>
      </c>
      <c r="D10526" s="546"/>
      <c r="E10526" s="171" t="str">
        <f t="shared" si="164"/>
        <v>1900</v>
      </c>
      <c r="F10526" s="547">
        <v>0</v>
      </c>
      <c r="G10526" s="548">
        <v>0</v>
      </c>
      <c r="H10526" s="547">
        <v>0</v>
      </c>
      <c r="I10526" s="545" t="s">
        <v>12984</v>
      </c>
      <c r="J10526" s="545"/>
      <c r="K10526" s="545" t="s">
        <v>19687</v>
      </c>
      <c r="L10526" s="545" t="s">
        <v>13413</v>
      </c>
      <c r="M10526" s="548" t="s">
        <v>13758</v>
      </c>
      <c r="N10526" s="545" t="s">
        <v>13413</v>
      </c>
      <c r="O10526" s="545" t="s">
        <v>13413</v>
      </c>
      <c r="P10526" s="549">
        <v>8155</v>
      </c>
      <c r="Q10526" s="549">
        <v>1</v>
      </c>
      <c r="R10526" s="549">
        <v>57</v>
      </c>
      <c r="S10526" s="548"/>
      <c r="T10526" s="548"/>
      <c r="U10526" s="99"/>
    </row>
    <row r="10527" spans="1:21" ht="19.5" customHeight="1">
      <c r="A10527" s="545">
        <v>105450</v>
      </c>
      <c r="B10527" s="545" t="s">
        <v>9691</v>
      </c>
      <c r="C10527" s="545" t="s">
        <v>216</v>
      </c>
      <c r="D10527" s="546">
        <v>44585</v>
      </c>
      <c r="E10527" s="171" t="str">
        <f t="shared" si="164"/>
        <v>2022</v>
      </c>
      <c r="F10527" s="547">
        <v>136896.20000000001</v>
      </c>
      <c r="G10527" s="548">
        <v>0.19</v>
      </c>
      <c r="H10527" s="547">
        <v>115038.82</v>
      </c>
      <c r="I10527" s="545" t="s">
        <v>12718</v>
      </c>
      <c r="J10527" s="545" t="s">
        <v>13297</v>
      </c>
      <c r="K10527" s="545" t="s">
        <v>19688</v>
      </c>
      <c r="L10527" s="545" t="s">
        <v>14521</v>
      </c>
      <c r="M10527" s="548" t="s">
        <v>13758</v>
      </c>
      <c r="N10527" s="545" t="s">
        <v>13413</v>
      </c>
      <c r="O10527" s="545" t="s">
        <v>14537</v>
      </c>
      <c r="P10527" s="549">
        <v>8159</v>
      </c>
      <c r="Q10527" s="549">
        <v>1</v>
      </c>
      <c r="R10527" s="549">
        <v>137</v>
      </c>
      <c r="S10527" s="548">
        <v>2257</v>
      </c>
      <c r="T10527" s="548"/>
      <c r="U10527" s="99"/>
    </row>
    <row r="10528" spans="1:21" ht="19.5" customHeight="1">
      <c r="A10528" s="545">
        <v>105451</v>
      </c>
      <c r="B10528" s="545" t="s">
        <v>9690</v>
      </c>
      <c r="C10528" s="545" t="s">
        <v>216</v>
      </c>
      <c r="D10528" s="546">
        <v>44585</v>
      </c>
      <c r="E10528" s="171" t="str">
        <f t="shared" si="164"/>
        <v>2022</v>
      </c>
      <c r="F10528" s="547">
        <v>182425.81</v>
      </c>
      <c r="G10528" s="548">
        <v>0.19</v>
      </c>
      <c r="H10528" s="547">
        <v>153299</v>
      </c>
      <c r="I10528" s="545" t="s">
        <v>12718</v>
      </c>
      <c r="J10528" s="545" t="s">
        <v>13297</v>
      </c>
      <c r="K10528" s="545" t="s">
        <v>19689</v>
      </c>
      <c r="L10528" s="545" t="s">
        <v>14521</v>
      </c>
      <c r="M10528" s="548" t="s">
        <v>13758</v>
      </c>
      <c r="N10528" s="545" t="s">
        <v>13413</v>
      </c>
      <c r="O10528" s="545" t="s">
        <v>14537</v>
      </c>
      <c r="P10528" s="549">
        <v>8160</v>
      </c>
      <c r="Q10528" s="549">
        <v>1</v>
      </c>
      <c r="R10528" s="549">
        <v>137</v>
      </c>
      <c r="S10528" s="548">
        <v>2257</v>
      </c>
      <c r="T10528" s="548"/>
      <c r="U10528" s="99"/>
    </row>
    <row r="10529" spans="1:21" ht="19.5" customHeight="1">
      <c r="A10529" s="545">
        <v>105452</v>
      </c>
      <c r="B10529" s="545" t="s">
        <v>9689</v>
      </c>
      <c r="C10529" s="545" t="s">
        <v>216</v>
      </c>
      <c r="D10529" s="546">
        <v>44585</v>
      </c>
      <c r="E10529" s="171" t="str">
        <f t="shared" si="164"/>
        <v>2022</v>
      </c>
      <c r="F10529" s="547">
        <v>269252.84000000003</v>
      </c>
      <c r="G10529" s="548">
        <v>0.19</v>
      </c>
      <c r="H10529" s="547">
        <v>226262.89</v>
      </c>
      <c r="I10529" s="545" t="s">
        <v>12718</v>
      </c>
      <c r="J10529" s="545" t="s">
        <v>13297</v>
      </c>
      <c r="K10529" s="545" t="s">
        <v>19690</v>
      </c>
      <c r="L10529" s="545" t="s">
        <v>14521</v>
      </c>
      <c r="M10529" s="548" t="s">
        <v>13758</v>
      </c>
      <c r="N10529" s="545" t="s">
        <v>13413</v>
      </c>
      <c r="O10529" s="545"/>
      <c r="P10529" s="549">
        <v>8161</v>
      </c>
      <c r="Q10529" s="549">
        <v>1</v>
      </c>
      <c r="R10529" s="549">
        <v>137</v>
      </c>
      <c r="S10529" s="548">
        <v>2257</v>
      </c>
      <c r="T10529" s="548"/>
      <c r="U10529" s="99"/>
    </row>
    <row r="10530" spans="1:21" ht="19.5" customHeight="1">
      <c r="A10530" s="545">
        <v>105455</v>
      </c>
      <c r="B10530" s="545" t="s">
        <v>2364</v>
      </c>
      <c r="C10530" s="545" t="s">
        <v>216</v>
      </c>
      <c r="D10530" s="546">
        <v>44757</v>
      </c>
      <c r="E10530" s="171" t="str">
        <f t="shared" si="164"/>
        <v>2022</v>
      </c>
      <c r="F10530" s="547">
        <v>4900</v>
      </c>
      <c r="G10530" s="548">
        <v>0.19</v>
      </c>
      <c r="H10530" s="547">
        <v>4117.6499999999996</v>
      </c>
      <c r="I10530" s="545" t="s">
        <v>12676</v>
      </c>
      <c r="J10530" s="545" t="s">
        <v>13298</v>
      </c>
      <c r="K10530" s="545" t="s">
        <v>13413</v>
      </c>
      <c r="L10530" s="545" t="s">
        <v>13413</v>
      </c>
      <c r="M10530" s="548" t="s">
        <v>13758</v>
      </c>
      <c r="N10530" s="545" t="s">
        <v>13413</v>
      </c>
      <c r="O10530" s="545" t="s">
        <v>13413</v>
      </c>
      <c r="P10530" s="549">
        <v>8163</v>
      </c>
      <c r="Q10530" s="549">
        <v>1</v>
      </c>
      <c r="R10530" s="549">
        <v>14</v>
      </c>
      <c r="S10530" s="548">
        <v>1012</v>
      </c>
      <c r="T10530" s="548"/>
      <c r="U10530" s="99"/>
    </row>
    <row r="10531" spans="1:21" ht="19.5" customHeight="1">
      <c r="A10531" s="545">
        <v>105456</v>
      </c>
      <c r="B10531" s="545" t="s">
        <v>2365</v>
      </c>
      <c r="C10531" s="545" t="s">
        <v>216</v>
      </c>
      <c r="D10531" s="546"/>
      <c r="E10531" s="171" t="str">
        <f t="shared" si="164"/>
        <v>1900</v>
      </c>
      <c r="F10531" s="547">
        <v>0</v>
      </c>
      <c r="G10531" s="548">
        <v>0</v>
      </c>
      <c r="H10531" s="547">
        <v>0</v>
      </c>
      <c r="I10531" s="545" t="s">
        <v>12676</v>
      </c>
      <c r="J10531" s="545"/>
      <c r="K10531" s="545" t="s">
        <v>13413</v>
      </c>
      <c r="L10531" s="545" t="s">
        <v>13413</v>
      </c>
      <c r="M10531" s="548" t="s">
        <v>13758</v>
      </c>
      <c r="N10531" s="545" t="s">
        <v>13413</v>
      </c>
      <c r="O10531" s="545" t="s">
        <v>13413</v>
      </c>
      <c r="P10531" s="549">
        <v>8164</v>
      </c>
      <c r="Q10531" s="549">
        <v>1</v>
      </c>
      <c r="R10531" s="549">
        <v>14</v>
      </c>
      <c r="S10531" s="548"/>
      <c r="T10531" s="548"/>
      <c r="U10531" s="99"/>
    </row>
    <row r="10532" spans="1:21" ht="19.5" customHeight="1">
      <c r="A10532" s="545">
        <v>105457</v>
      </c>
      <c r="B10532" s="545" t="s">
        <v>7188</v>
      </c>
      <c r="C10532" s="545" t="s">
        <v>216</v>
      </c>
      <c r="D10532" s="546">
        <v>43840</v>
      </c>
      <c r="E10532" s="171" t="str">
        <f t="shared" si="164"/>
        <v>2020</v>
      </c>
      <c r="F10532" s="547">
        <v>5003</v>
      </c>
      <c r="G10532" s="548">
        <v>0.19</v>
      </c>
      <c r="H10532" s="547">
        <v>4204.2</v>
      </c>
      <c r="I10532" s="545" t="s">
        <v>12676</v>
      </c>
      <c r="J10532" s="545" t="s">
        <v>13302</v>
      </c>
      <c r="K10532" s="545" t="s">
        <v>13413</v>
      </c>
      <c r="L10532" s="545" t="s">
        <v>13413</v>
      </c>
      <c r="M10532" s="548" t="s">
        <v>13758</v>
      </c>
      <c r="N10532" s="545" t="s">
        <v>13413</v>
      </c>
      <c r="O10532" s="545" t="s">
        <v>13413</v>
      </c>
      <c r="P10532" s="549">
        <v>8165</v>
      </c>
      <c r="Q10532" s="549">
        <v>1</v>
      </c>
      <c r="R10532" s="549">
        <v>14</v>
      </c>
      <c r="S10532" s="548">
        <v>2219</v>
      </c>
      <c r="T10532" s="548"/>
      <c r="U10532" s="99"/>
    </row>
    <row r="10533" spans="1:21" ht="19.5" customHeight="1">
      <c r="A10533" s="545">
        <v>105458</v>
      </c>
      <c r="B10533" s="545" t="s">
        <v>9688</v>
      </c>
      <c r="C10533" s="545" t="s">
        <v>216</v>
      </c>
      <c r="D10533" s="546">
        <v>44592</v>
      </c>
      <c r="E10533" s="171" t="str">
        <f t="shared" si="164"/>
        <v>2022</v>
      </c>
      <c r="F10533" s="547">
        <v>922175.01</v>
      </c>
      <c r="G10533" s="548">
        <v>0.19</v>
      </c>
      <c r="H10533" s="547">
        <v>774936.98</v>
      </c>
      <c r="I10533" s="545" t="s">
        <v>12676</v>
      </c>
      <c r="J10533" s="545" t="s">
        <v>13297</v>
      </c>
      <c r="K10533" s="545" t="s">
        <v>13413</v>
      </c>
      <c r="L10533" s="545" t="s">
        <v>13413</v>
      </c>
      <c r="M10533" s="548" t="s">
        <v>13758</v>
      </c>
      <c r="N10533" s="545" t="s">
        <v>13413</v>
      </c>
      <c r="O10533" s="545" t="s">
        <v>13413</v>
      </c>
      <c r="P10533" s="549">
        <v>8166</v>
      </c>
      <c r="Q10533" s="549">
        <v>1</v>
      </c>
      <c r="R10533" s="549">
        <v>14</v>
      </c>
      <c r="S10533" s="548">
        <v>2257</v>
      </c>
      <c r="T10533" s="548"/>
      <c r="U10533" s="99"/>
    </row>
    <row r="10534" spans="1:21" ht="19.5" customHeight="1">
      <c r="A10534" s="545">
        <v>105459</v>
      </c>
      <c r="B10534" s="545" t="s">
        <v>9687</v>
      </c>
      <c r="C10534" s="545" t="s">
        <v>221</v>
      </c>
      <c r="D10534" s="546"/>
      <c r="E10534" s="171" t="str">
        <f t="shared" si="164"/>
        <v>1900</v>
      </c>
      <c r="F10534" s="547">
        <v>0</v>
      </c>
      <c r="G10534" s="548">
        <v>0</v>
      </c>
      <c r="H10534" s="547">
        <v>0</v>
      </c>
      <c r="I10534" s="545" t="s">
        <v>12684</v>
      </c>
      <c r="J10534" s="545"/>
      <c r="K10534" s="545" t="s">
        <v>19691</v>
      </c>
      <c r="L10534" s="545" t="s">
        <v>16244</v>
      </c>
      <c r="M10534" s="548" t="s">
        <v>13758</v>
      </c>
      <c r="N10534" s="545" t="s">
        <v>13413</v>
      </c>
      <c r="O10534" s="545" t="s">
        <v>13413</v>
      </c>
      <c r="P10534" s="549">
        <v>8167</v>
      </c>
      <c r="Q10534" s="549">
        <v>1</v>
      </c>
      <c r="R10534" s="549">
        <v>95</v>
      </c>
      <c r="S10534" s="548"/>
      <c r="T10534" s="548"/>
      <c r="U10534" s="99"/>
    </row>
    <row r="10535" spans="1:21" ht="19.5" customHeight="1">
      <c r="A10535" s="545">
        <v>105460</v>
      </c>
      <c r="B10535" s="545" t="s">
        <v>9686</v>
      </c>
      <c r="C10535" s="545" t="s">
        <v>216</v>
      </c>
      <c r="D10535" s="546">
        <v>44585</v>
      </c>
      <c r="E10535" s="171" t="str">
        <f t="shared" si="164"/>
        <v>2022</v>
      </c>
      <c r="F10535" s="547">
        <v>119671.7</v>
      </c>
      <c r="G10535" s="548">
        <v>0.19</v>
      </c>
      <c r="H10535" s="547">
        <v>100564.45</v>
      </c>
      <c r="I10535" s="545" t="s">
        <v>12718</v>
      </c>
      <c r="J10535" s="545" t="s">
        <v>13297</v>
      </c>
      <c r="K10535" s="545" t="s">
        <v>13413</v>
      </c>
      <c r="L10535" s="545" t="s">
        <v>14521</v>
      </c>
      <c r="M10535" s="548" t="s">
        <v>13758</v>
      </c>
      <c r="N10535" s="545" t="s">
        <v>13413</v>
      </c>
      <c r="O10535" s="545" t="s">
        <v>15244</v>
      </c>
      <c r="P10535" s="549">
        <v>8168</v>
      </c>
      <c r="Q10535" s="549">
        <v>1</v>
      </c>
      <c r="R10535" s="549">
        <v>137</v>
      </c>
      <c r="S10535" s="548">
        <v>2257</v>
      </c>
      <c r="T10535" s="548"/>
      <c r="U10535" s="99"/>
    </row>
    <row r="10536" spans="1:21" ht="19.5" customHeight="1">
      <c r="A10536" s="545">
        <v>105461</v>
      </c>
      <c r="B10536" s="545" t="s">
        <v>9685</v>
      </c>
      <c r="C10536" s="545" t="s">
        <v>216</v>
      </c>
      <c r="D10536" s="546"/>
      <c r="E10536" s="171" t="str">
        <f t="shared" si="164"/>
        <v>1900</v>
      </c>
      <c r="F10536" s="547">
        <v>0</v>
      </c>
      <c r="G10536" s="548">
        <v>0</v>
      </c>
      <c r="H10536" s="547">
        <v>0</v>
      </c>
      <c r="I10536" s="545" t="s">
        <v>12718</v>
      </c>
      <c r="J10536" s="545"/>
      <c r="K10536" s="545" t="s">
        <v>13413</v>
      </c>
      <c r="L10536" s="545" t="s">
        <v>14521</v>
      </c>
      <c r="M10536" s="548" t="s">
        <v>13758</v>
      </c>
      <c r="N10536" s="545" t="s">
        <v>13413</v>
      </c>
      <c r="O10536" s="545" t="s">
        <v>15244</v>
      </c>
      <c r="P10536" s="549">
        <v>8169</v>
      </c>
      <c r="Q10536" s="549">
        <v>1</v>
      </c>
      <c r="R10536" s="549">
        <v>137</v>
      </c>
      <c r="S10536" s="548"/>
      <c r="T10536" s="548"/>
      <c r="U10536" s="99"/>
    </row>
    <row r="10537" spans="1:21" ht="19.5" customHeight="1">
      <c r="A10537" s="545">
        <v>105462</v>
      </c>
      <c r="B10537" s="545" t="s">
        <v>9684</v>
      </c>
      <c r="C10537" s="545" t="s">
        <v>216</v>
      </c>
      <c r="D10537" s="546"/>
      <c r="E10537" s="171" t="str">
        <f t="shared" si="164"/>
        <v>1900</v>
      </c>
      <c r="F10537" s="547">
        <v>0</v>
      </c>
      <c r="G10537" s="548">
        <v>0</v>
      </c>
      <c r="H10537" s="547">
        <v>0</v>
      </c>
      <c r="I10537" s="545" t="s">
        <v>12718</v>
      </c>
      <c r="J10537" s="545"/>
      <c r="K10537" s="545" t="s">
        <v>13413</v>
      </c>
      <c r="L10537" s="545" t="s">
        <v>14521</v>
      </c>
      <c r="M10537" s="548" t="s">
        <v>13758</v>
      </c>
      <c r="N10537" s="545" t="s">
        <v>13413</v>
      </c>
      <c r="O10537" s="545" t="s">
        <v>15244</v>
      </c>
      <c r="P10537" s="549">
        <v>8170</v>
      </c>
      <c r="Q10537" s="549">
        <v>1</v>
      </c>
      <c r="R10537" s="549">
        <v>137</v>
      </c>
      <c r="S10537" s="548"/>
      <c r="T10537" s="548"/>
      <c r="U10537" s="99"/>
    </row>
    <row r="10538" spans="1:21" ht="19.5" customHeight="1">
      <c r="A10538" s="545">
        <v>105463</v>
      </c>
      <c r="B10538" s="545" t="s">
        <v>9683</v>
      </c>
      <c r="C10538" s="545" t="s">
        <v>216</v>
      </c>
      <c r="D10538" s="546">
        <v>44585</v>
      </c>
      <c r="E10538" s="171" t="str">
        <f t="shared" si="164"/>
        <v>2022</v>
      </c>
      <c r="F10538" s="547">
        <v>369959.4</v>
      </c>
      <c r="G10538" s="548">
        <v>0.19</v>
      </c>
      <c r="H10538" s="547">
        <v>310890.25</v>
      </c>
      <c r="I10538" s="545" t="s">
        <v>12718</v>
      </c>
      <c r="J10538" s="545" t="s">
        <v>13297</v>
      </c>
      <c r="K10538" s="545" t="s">
        <v>13413</v>
      </c>
      <c r="L10538" s="545" t="s">
        <v>14521</v>
      </c>
      <c r="M10538" s="548" t="s">
        <v>13758</v>
      </c>
      <c r="N10538" s="545" t="s">
        <v>13413</v>
      </c>
      <c r="O10538" s="545" t="s">
        <v>15244</v>
      </c>
      <c r="P10538" s="549">
        <v>8171</v>
      </c>
      <c r="Q10538" s="549">
        <v>1</v>
      </c>
      <c r="R10538" s="549">
        <v>137</v>
      </c>
      <c r="S10538" s="548">
        <v>2257</v>
      </c>
      <c r="T10538" s="548"/>
      <c r="U10538" s="99"/>
    </row>
    <row r="10539" spans="1:21" ht="19.5" customHeight="1">
      <c r="A10539" s="545">
        <v>105464</v>
      </c>
      <c r="B10539" s="545" t="s">
        <v>2399</v>
      </c>
      <c r="C10539" s="545" t="s">
        <v>216</v>
      </c>
      <c r="D10539" s="546">
        <v>44592</v>
      </c>
      <c r="E10539" s="171" t="str">
        <f t="shared" si="164"/>
        <v>2022</v>
      </c>
      <c r="F10539" s="547">
        <v>1347916</v>
      </c>
      <c r="G10539" s="548">
        <v>0.19</v>
      </c>
      <c r="H10539" s="547">
        <v>1132702.52</v>
      </c>
      <c r="I10539" s="545" t="s">
        <v>12676</v>
      </c>
      <c r="J10539" s="545" t="s">
        <v>13297</v>
      </c>
      <c r="K10539" s="545" t="s">
        <v>13413</v>
      </c>
      <c r="L10539" s="545" t="s">
        <v>13413</v>
      </c>
      <c r="M10539" s="548" t="s">
        <v>13758</v>
      </c>
      <c r="N10539" s="545" t="s">
        <v>13413</v>
      </c>
      <c r="O10539" s="545" t="s">
        <v>13413</v>
      </c>
      <c r="P10539" s="549">
        <v>8172</v>
      </c>
      <c r="Q10539" s="549">
        <v>1</v>
      </c>
      <c r="R10539" s="549">
        <v>14</v>
      </c>
      <c r="S10539" s="548">
        <v>2257</v>
      </c>
      <c r="T10539" s="548"/>
      <c r="U10539" s="99"/>
    </row>
    <row r="10540" spans="1:21" ht="19.5" customHeight="1">
      <c r="A10540" s="545">
        <v>105465</v>
      </c>
      <c r="B10540" s="545" t="s">
        <v>9682</v>
      </c>
      <c r="C10540" s="545" t="s">
        <v>216</v>
      </c>
      <c r="D10540" s="546"/>
      <c r="E10540" s="171" t="str">
        <f t="shared" si="164"/>
        <v>1900</v>
      </c>
      <c r="F10540" s="547">
        <v>0</v>
      </c>
      <c r="G10540" s="548">
        <v>0</v>
      </c>
      <c r="H10540" s="547">
        <v>0</v>
      </c>
      <c r="I10540" s="545" t="s">
        <v>12701</v>
      </c>
      <c r="J10540" s="545"/>
      <c r="K10540" s="545" t="s">
        <v>13413</v>
      </c>
      <c r="L10540" s="545" t="s">
        <v>13413</v>
      </c>
      <c r="M10540" s="548" t="s">
        <v>13758</v>
      </c>
      <c r="N10540" s="545" t="s">
        <v>13413</v>
      </c>
      <c r="O10540" s="545" t="s">
        <v>13413</v>
      </c>
      <c r="P10540" s="549">
        <v>8173</v>
      </c>
      <c r="Q10540" s="549">
        <v>1</v>
      </c>
      <c r="R10540" s="549">
        <v>10</v>
      </c>
      <c r="S10540" s="548"/>
      <c r="T10540" s="548"/>
      <c r="U10540" s="99"/>
    </row>
    <row r="10541" spans="1:21" ht="19.5" customHeight="1">
      <c r="A10541" s="545">
        <v>105466</v>
      </c>
      <c r="B10541" s="545" t="s">
        <v>9681</v>
      </c>
      <c r="C10541" s="545" t="s">
        <v>216</v>
      </c>
      <c r="D10541" s="546"/>
      <c r="E10541" s="171" t="str">
        <f t="shared" si="164"/>
        <v>1900</v>
      </c>
      <c r="F10541" s="547">
        <v>0</v>
      </c>
      <c r="G10541" s="548">
        <v>0</v>
      </c>
      <c r="H10541" s="547">
        <v>0</v>
      </c>
      <c r="I10541" s="545" t="s">
        <v>12701</v>
      </c>
      <c r="J10541" s="545"/>
      <c r="K10541" s="545" t="s">
        <v>19692</v>
      </c>
      <c r="L10541" s="545" t="s">
        <v>13413</v>
      </c>
      <c r="M10541" s="548" t="s">
        <v>13758</v>
      </c>
      <c r="N10541" s="545" t="s">
        <v>13413</v>
      </c>
      <c r="O10541" s="545" t="s">
        <v>13413</v>
      </c>
      <c r="P10541" s="549">
        <v>8174</v>
      </c>
      <c r="Q10541" s="549">
        <v>1</v>
      </c>
      <c r="R10541" s="549">
        <v>10</v>
      </c>
      <c r="S10541" s="548"/>
      <c r="T10541" s="548"/>
      <c r="U10541" s="99"/>
    </row>
    <row r="10542" spans="1:21" ht="19.5" customHeight="1">
      <c r="A10542" s="545">
        <v>105467</v>
      </c>
      <c r="B10542" s="545" t="s">
        <v>9680</v>
      </c>
      <c r="C10542" s="545" t="s">
        <v>216</v>
      </c>
      <c r="D10542" s="546"/>
      <c r="E10542" s="171" t="str">
        <f t="shared" si="164"/>
        <v>1900</v>
      </c>
      <c r="F10542" s="547">
        <v>0</v>
      </c>
      <c r="G10542" s="548">
        <v>0</v>
      </c>
      <c r="H10542" s="547">
        <v>0</v>
      </c>
      <c r="I10542" s="545" t="s">
        <v>12701</v>
      </c>
      <c r="J10542" s="545"/>
      <c r="K10542" s="545" t="s">
        <v>19693</v>
      </c>
      <c r="L10542" s="545" t="s">
        <v>13413</v>
      </c>
      <c r="M10542" s="548" t="s">
        <v>13758</v>
      </c>
      <c r="N10542" s="545" t="s">
        <v>13413</v>
      </c>
      <c r="O10542" s="545" t="s">
        <v>13413</v>
      </c>
      <c r="P10542" s="549">
        <v>8175</v>
      </c>
      <c r="Q10542" s="549">
        <v>1</v>
      </c>
      <c r="R10542" s="549">
        <v>10</v>
      </c>
      <c r="S10542" s="548"/>
      <c r="T10542" s="548"/>
      <c r="U10542" s="99"/>
    </row>
    <row r="10543" spans="1:21" ht="19.5" customHeight="1">
      <c r="A10543" s="545">
        <v>105468</v>
      </c>
      <c r="B10543" s="545" t="s">
        <v>6944</v>
      </c>
      <c r="C10543" s="545" t="s">
        <v>216</v>
      </c>
      <c r="D10543" s="546">
        <v>43843</v>
      </c>
      <c r="E10543" s="171" t="str">
        <f t="shared" si="164"/>
        <v>2020</v>
      </c>
      <c r="F10543" s="547">
        <v>47196</v>
      </c>
      <c r="G10543" s="548">
        <v>0.19</v>
      </c>
      <c r="H10543" s="547">
        <v>39660.5</v>
      </c>
      <c r="I10543" s="545" t="s">
        <v>12642</v>
      </c>
      <c r="J10543" s="545" t="s">
        <v>13297</v>
      </c>
      <c r="K10543" s="545" t="s">
        <v>13413</v>
      </c>
      <c r="L10543" s="545" t="s">
        <v>13413</v>
      </c>
      <c r="M10543" s="548" t="s">
        <v>13758</v>
      </c>
      <c r="N10543" s="545" t="s">
        <v>13413</v>
      </c>
      <c r="O10543" s="545" t="s">
        <v>13413</v>
      </c>
      <c r="P10543" s="549">
        <v>8176</v>
      </c>
      <c r="Q10543" s="549">
        <v>1</v>
      </c>
      <c r="R10543" s="549">
        <v>135</v>
      </c>
      <c r="S10543" s="548">
        <v>2257</v>
      </c>
      <c r="T10543" s="548"/>
      <c r="U10543" s="99"/>
    </row>
    <row r="10544" spans="1:21" ht="19.5" customHeight="1">
      <c r="A10544" s="545">
        <v>105469</v>
      </c>
      <c r="B10544" s="545" t="s">
        <v>3905</v>
      </c>
      <c r="C10544" s="545" t="s">
        <v>216</v>
      </c>
      <c r="D10544" s="546">
        <v>44594</v>
      </c>
      <c r="E10544" s="171" t="str">
        <f t="shared" si="164"/>
        <v>2022</v>
      </c>
      <c r="F10544" s="547">
        <v>49065</v>
      </c>
      <c r="G10544" s="548">
        <v>0.19</v>
      </c>
      <c r="H10544" s="547">
        <v>41231.089999999997</v>
      </c>
      <c r="I10544" s="545" t="s">
        <v>12741</v>
      </c>
      <c r="J10544" s="545" t="s">
        <v>13297</v>
      </c>
      <c r="K10544" s="545" t="s">
        <v>13413</v>
      </c>
      <c r="L10544" s="545" t="s">
        <v>13413</v>
      </c>
      <c r="M10544" s="548" t="s">
        <v>13758</v>
      </c>
      <c r="N10544" s="545" t="s">
        <v>13413</v>
      </c>
      <c r="O10544" s="545" t="s">
        <v>13413</v>
      </c>
      <c r="P10544" s="549">
        <v>8177</v>
      </c>
      <c r="Q10544" s="549">
        <v>1</v>
      </c>
      <c r="R10544" s="549">
        <v>37</v>
      </c>
      <c r="S10544" s="548">
        <v>2257</v>
      </c>
      <c r="T10544" s="548"/>
      <c r="U10544" s="99"/>
    </row>
    <row r="10545" spans="1:21" ht="19.5" customHeight="1">
      <c r="A10545" s="545">
        <v>105470</v>
      </c>
      <c r="B10545" s="545" t="s">
        <v>3910</v>
      </c>
      <c r="C10545" s="545" t="s">
        <v>216</v>
      </c>
      <c r="D10545" s="546">
        <v>44594</v>
      </c>
      <c r="E10545" s="171" t="str">
        <f t="shared" si="164"/>
        <v>2022</v>
      </c>
      <c r="F10545" s="547">
        <v>15530</v>
      </c>
      <c r="G10545" s="548">
        <v>0.19</v>
      </c>
      <c r="H10545" s="547">
        <v>13050.42</v>
      </c>
      <c r="I10545" s="545" t="s">
        <v>12741</v>
      </c>
      <c r="J10545" s="545" t="s">
        <v>13297</v>
      </c>
      <c r="K10545" s="545" t="s">
        <v>19694</v>
      </c>
      <c r="L10545" s="545" t="s">
        <v>13413</v>
      </c>
      <c r="M10545" s="548" t="s">
        <v>13758</v>
      </c>
      <c r="N10545" s="545" t="s">
        <v>13413</v>
      </c>
      <c r="O10545" s="545" t="s">
        <v>13413</v>
      </c>
      <c r="P10545" s="549">
        <v>8178</v>
      </c>
      <c r="Q10545" s="549">
        <v>1</v>
      </c>
      <c r="R10545" s="549">
        <v>37</v>
      </c>
      <c r="S10545" s="548">
        <v>2257</v>
      </c>
      <c r="T10545" s="548"/>
      <c r="U10545" s="99"/>
    </row>
    <row r="10546" spans="1:21" ht="19.5" customHeight="1">
      <c r="A10546" s="545">
        <v>105471</v>
      </c>
      <c r="B10546" s="545" t="s">
        <v>3911</v>
      </c>
      <c r="C10546" s="545" t="s">
        <v>216</v>
      </c>
      <c r="D10546" s="546">
        <v>44594</v>
      </c>
      <c r="E10546" s="171" t="str">
        <f t="shared" si="164"/>
        <v>2022</v>
      </c>
      <c r="F10546" s="547">
        <v>16067</v>
      </c>
      <c r="G10546" s="548">
        <v>0.19</v>
      </c>
      <c r="H10546" s="547">
        <v>13501.68</v>
      </c>
      <c r="I10546" s="545" t="s">
        <v>12741</v>
      </c>
      <c r="J10546" s="545" t="s">
        <v>13297</v>
      </c>
      <c r="K10546" s="545" t="s">
        <v>13413</v>
      </c>
      <c r="L10546" s="545" t="s">
        <v>13413</v>
      </c>
      <c r="M10546" s="548" t="s">
        <v>13758</v>
      </c>
      <c r="N10546" s="545" t="s">
        <v>13413</v>
      </c>
      <c r="O10546" s="545" t="s">
        <v>13413</v>
      </c>
      <c r="P10546" s="549">
        <v>8179</v>
      </c>
      <c r="Q10546" s="549">
        <v>1</v>
      </c>
      <c r="R10546" s="549">
        <v>37</v>
      </c>
      <c r="S10546" s="548">
        <v>2257</v>
      </c>
      <c r="T10546" s="548"/>
      <c r="U10546" s="99"/>
    </row>
    <row r="10547" spans="1:21" ht="19.5" customHeight="1">
      <c r="A10547" s="545">
        <v>105472</v>
      </c>
      <c r="B10547" s="545" t="s">
        <v>3906</v>
      </c>
      <c r="C10547" s="545" t="s">
        <v>216</v>
      </c>
      <c r="D10547" s="546">
        <v>44594</v>
      </c>
      <c r="E10547" s="171" t="str">
        <f t="shared" si="164"/>
        <v>2022</v>
      </c>
      <c r="F10547" s="547">
        <v>25136</v>
      </c>
      <c r="G10547" s="548">
        <v>0.19</v>
      </c>
      <c r="H10547" s="547">
        <v>21122.69</v>
      </c>
      <c r="I10547" s="545" t="s">
        <v>12741</v>
      </c>
      <c r="J10547" s="545" t="s">
        <v>13297</v>
      </c>
      <c r="K10547" s="545" t="s">
        <v>13413</v>
      </c>
      <c r="L10547" s="545" t="s">
        <v>13413</v>
      </c>
      <c r="M10547" s="548" t="s">
        <v>13758</v>
      </c>
      <c r="N10547" s="545" t="s">
        <v>13413</v>
      </c>
      <c r="O10547" s="545" t="s">
        <v>13413</v>
      </c>
      <c r="P10547" s="549">
        <v>8180</v>
      </c>
      <c r="Q10547" s="549">
        <v>1</v>
      </c>
      <c r="R10547" s="549">
        <v>37</v>
      </c>
      <c r="S10547" s="548">
        <v>2257</v>
      </c>
      <c r="T10547" s="548"/>
      <c r="U10547" s="99"/>
    </row>
    <row r="10548" spans="1:21" ht="19.5" customHeight="1">
      <c r="A10548" s="545">
        <v>105473</v>
      </c>
      <c r="B10548" s="545" t="s">
        <v>3908</v>
      </c>
      <c r="C10548" s="545" t="s">
        <v>216</v>
      </c>
      <c r="D10548" s="546">
        <v>44594</v>
      </c>
      <c r="E10548" s="171" t="str">
        <f t="shared" si="164"/>
        <v>2022</v>
      </c>
      <c r="F10548" s="547">
        <v>26111</v>
      </c>
      <c r="G10548" s="548">
        <v>0.19</v>
      </c>
      <c r="H10548" s="547">
        <v>21942.02</v>
      </c>
      <c r="I10548" s="545" t="s">
        <v>12741</v>
      </c>
      <c r="J10548" s="545" t="s">
        <v>13297</v>
      </c>
      <c r="K10548" s="545" t="s">
        <v>13413</v>
      </c>
      <c r="L10548" s="545" t="s">
        <v>13413</v>
      </c>
      <c r="M10548" s="548" t="s">
        <v>13758</v>
      </c>
      <c r="N10548" s="545" t="s">
        <v>13413</v>
      </c>
      <c r="O10548" s="545" t="s">
        <v>13413</v>
      </c>
      <c r="P10548" s="549">
        <v>8181</v>
      </c>
      <c r="Q10548" s="549">
        <v>1</v>
      </c>
      <c r="R10548" s="549">
        <v>37</v>
      </c>
      <c r="S10548" s="548">
        <v>2257</v>
      </c>
      <c r="T10548" s="548"/>
      <c r="U10548" s="99"/>
    </row>
    <row r="10549" spans="1:21" ht="19.5" customHeight="1">
      <c r="A10549" s="545">
        <v>105474</v>
      </c>
      <c r="B10549" s="545" t="s">
        <v>3907</v>
      </c>
      <c r="C10549" s="545" t="s">
        <v>216</v>
      </c>
      <c r="D10549" s="546">
        <v>44594</v>
      </c>
      <c r="E10549" s="171" t="str">
        <f t="shared" si="164"/>
        <v>2022</v>
      </c>
      <c r="F10549" s="547">
        <v>26468</v>
      </c>
      <c r="G10549" s="548">
        <v>0.19</v>
      </c>
      <c r="H10549" s="547">
        <v>22242.02</v>
      </c>
      <c r="I10549" s="545" t="s">
        <v>12741</v>
      </c>
      <c r="J10549" s="545" t="s">
        <v>13297</v>
      </c>
      <c r="K10549" s="545" t="s">
        <v>13413</v>
      </c>
      <c r="L10549" s="545" t="s">
        <v>13413</v>
      </c>
      <c r="M10549" s="548" t="s">
        <v>13758</v>
      </c>
      <c r="N10549" s="545" t="s">
        <v>13413</v>
      </c>
      <c r="O10549" s="545" t="s">
        <v>13413</v>
      </c>
      <c r="P10549" s="549">
        <v>8182</v>
      </c>
      <c r="Q10549" s="549">
        <v>1</v>
      </c>
      <c r="R10549" s="549">
        <v>37</v>
      </c>
      <c r="S10549" s="548">
        <v>2257</v>
      </c>
      <c r="T10549" s="548"/>
      <c r="U10549" s="99"/>
    </row>
    <row r="10550" spans="1:21" ht="19.5" customHeight="1">
      <c r="A10550" s="545">
        <v>105475</v>
      </c>
      <c r="B10550" s="545" t="s">
        <v>9679</v>
      </c>
      <c r="C10550" s="545" t="s">
        <v>216</v>
      </c>
      <c r="D10550" s="546">
        <v>44594</v>
      </c>
      <c r="E10550" s="171" t="str">
        <f t="shared" si="164"/>
        <v>2022</v>
      </c>
      <c r="F10550" s="547">
        <v>24701</v>
      </c>
      <c r="G10550" s="548">
        <v>0.19</v>
      </c>
      <c r="H10550" s="547">
        <v>20757.14</v>
      </c>
      <c r="I10550" s="545" t="s">
        <v>12741</v>
      </c>
      <c r="J10550" s="545" t="s">
        <v>13297</v>
      </c>
      <c r="K10550" s="545" t="s">
        <v>13413</v>
      </c>
      <c r="L10550" s="545" t="s">
        <v>13413</v>
      </c>
      <c r="M10550" s="548" t="s">
        <v>13758</v>
      </c>
      <c r="N10550" s="545" t="s">
        <v>13413</v>
      </c>
      <c r="O10550" s="545" t="s">
        <v>13413</v>
      </c>
      <c r="P10550" s="549">
        <v>8183</v>
      </c>
      <c r="Q10550" s="549">
        <v>1</v>
      </c>
      <c r="R10550" s="549">
        <v>37</v>
      </c>
      <c r="S10550" s="548">
        <v>2257</v>
      </c>
      <c r="T10550" s="548"/>
      <c r="U10550" s="99"/>
    </row>
    <row r="10551" spans="1:21" ht="19.5" customHeight="1">
      <c r="A10551" s="545">
        <v>105476</v>
      </c>
      <c r="B10551" s="545" t="s">
        <v>9678</v>
      </c>
      <c r="C10551" s="545" t="s">
        <v>216</v>
      </c>
      <c r="D10551" s="546">
        <v>44594</v>
      </c>
      <c r="E10551" s="171" t="str">
        <f t="shared" si="164"/>
        <v>2022</v>
      </c>
      <c r="F10551" s="547">
        <v>42183</v>
      </c>
      <c r="G10551" s="548">
        <v>0.19</v>
      </c>
      <c r="H10551" s="547">
        <v>35447.9</v>
      </c>
      <c r="I10551" s="545" t="s">
        <v>12741</v>
      </c>
      <c r="J10551" s="545" t="s">
        <v>13297</v>
      </c>
      <c r="K10551" s="545" t="s">
        <v>13413</v>
      </c>
      <c r="L10551" s="545" t="s">
        <v>13413</v>
      </c>
      <c r="M10551" s="548" t="s">
        <v>13758</v>
      </c>
      <c r="N10551" s="545" t="s">
        <v>13413</v>
      </c>
      <c r="O10551" s="545" t="s">
        <v>13413</v>
      </c>
      <c r="P10551" s="549">
        <v>8184</v>
      </c>
      <c r="Q10551" s="549">
        <v>1</v>
      </c>
      <c r="R10551" s="549">
        <v>37</v>
      </c>
      <c r="S10551" s="548">
        <v>2257</v>
      </c>
      <c r="T10551" s="548"/>
      <c r="U10551" s="99"/>
    </row>
    <row r="10552" spans="1:21" ht="19.5" customHeight="1">
      <c r="A10552" s="545">
        <v>105477</v>
      </c>
      <c r="B10552" s="545" t="s">
        <v>9677</v>
      </c>
      <c r="C10552" s="545" t="s">
        <v>206</v>
      </c>
      <c r="D10552" s="546"/>
      <c r="E10552" s="171" t="str">
        <f t="shared" si="164"/>
        <v>1900</v>
      </c>
      <c r="F10552" s="547">
        <v>0</v>
      </c>
      <c r="G10552" s="548">
        <v>0</v>
      </c>
      <c r="H10552" s="547">
        <v>0</v>
      </c>
      <c r="I10552" s="545" t="s">
        <v>12982</v>
      </c>
      <c r="J10552" s="545"/>
      <c r="K10552" s="545" t="s">
        <v>13413</v>
      </c>
      <c r="L10552" s="545" t="s">
        <v>13413</v>
      </c>
      <c r="M10552" s="548" t="s">
        <v>13758</v>
      </c>
      <c r="N10552" s="545" t="s">
        <v>13413</v>
      </c>
      <c r="O10552" s="545" t="s">
        <v>13413</v>
      </c>
      <c r="P10552" s="549">
        <v>8185</v>
      </c>
      <c r="Q10552" s="549">
        <v>1</v>
      </c>
      <c r="R10552" s="549">
        <v>48</v>
      </c>
      <c r="S10552" s="548"/>
      <c r="T10552" s="548"/>
      <c r="U10552" s="99"/>
    </row>
    <row r="10553" spans="1:21" ht="19.5" customHeight="1">
      <c r="A10553" s="545">
        <v>105478</v>
      </c>
      <c r="B10553" s="545" t="s">
        <v>1320</v>
      </c>
      <c r="C10553" s="545" t="s">
        <v>216</v>
      </c>
      <c r="D10553" s="546">
        <v>44590</v>
      </c>
      <c r="E10553" s="171" t="str">
        <f t="shared" si="164"/>
        <v>2022</v>
      </c>
      <c r="F10553" s="547">
        <v>36386</v>
      </c>
      <c r="G10553" s="548">
        <v>0.19</v>
      </c>
      <c r="H10553" s="547">
        <v>30576.47</v>
      </c>
      <c r="I10553" s="545" t="s">
        <v>12701</v>
      </c>
      <c r="J10553" s="545" t="s">
        <v>13297</v>
      </c>
      <c r="K10553" s="545" t="s">
        <v>19695</v>
      </c>
      <c r="L10553" s="545" t="s">
        <v>13413</v>
      </c>
      <c r="M10553" s="548" t="s">
        <v>13758</v>
      </c>
      <c r="N10553" s="545" t="s">
        <v>13413</v>
      </c>
      <c r="O10553" s="545" t="s">
        <v>13413</v>
      </c>
      <c r="P10553" s="549">
        <v>8186</v>
      </c>
      <c r="Q10553" s="549">
        <v>1</v>
      </c>
      <c r="R10553" s="549">
        <v>10</v>
      </c>
      <c r="S10553" s="548">
        <v>2257</v>
      </c>
      <c r="T10553" s="548"/>
      <c r="U10553" s="99"/>
    </row>
    <row r="10554" spans="1:21" ht="19.5" customHeight="1">
      <c r="A10554" s="545">
        <v>105479</v>
      </c>
      <c r="B10554" s="545" t="s">
        <v>9676</v>
      </c>
      <c r="C10554" s="545" t="s">
        <v>209</v>
      </c>
      <c r="D10554" s="546"/>
      <c r="E10554" s="171" t="str">
        <f t="shared" si="164"/>
        <v>1900</v>
      </c>
      <c r="F10554" s="547">
        <v>0</v>
      </c>
      <c r="G10554" s="548">
        <v>0</v>
      </c>
      <c r="H10554" s="547">
        <v>0</v>
      </c>
      <c r="I10554" s="545" t="s">
        <v>12701</v>
      </c>
      <c r="J10554" s="545"/>
      <c r="K10554" s="545" t="s">
        <v>19696</v>
      </c>
      <c r="L10554" s="545" t="s">
        <v>13413</v>
      </c>
      <c r="M10554" s="548" t="s">
        <v>13758</v>
      </c>
      <c r="N10554" s="545" t="s">
        <v>13413</v>
      </c>
      <c r="O10554" s="545" t="s">
        <v>13413</v>
      </c>
      <c r="P10554" s="549">
        <v>8187</v>
      </c>
      <c r="Q10554" s="549">
        <v>1</v>
      </c>
      <c r="R10554" s="549">
        <v>10</v>
      </c>
      <c r="S10554" s="548"/>
      <c r="T10554" s="548"/>
      <c r="U10554" s="99"/>
    </row>
    <row r="10555" spans="1:21" ht="19.5" customHeight="1">
      <c r="A10555" s="545">
        <v>105480</v>
      </c>
      <c r="B10555" s="545" t="s">
        <v>9675</v>
      </c>
      <c r="C10555" s="545" t="s">
        <v>216</v>
      </c>
      <c r="D10555" s="546"/>
      <c r="E10555" s="171" t="str">
        <f t="shared" si="164"/>
        <v>1900</v>
      </c>
      <c r="F10555" s="547">
        <v>0</v>
      </c>
      <c r="G10555" s="548">
        <v>0</v>
      </c>
      <c r="H10555" s="547">
        <v>0</v>
      </c>
      <c r="I10555" s="545" t="s">
        <v>12988</v>
      </c>
      <c r="J10555" s="545"/>
      <c r="K10555" s="545" t="s">
        <v>9675</v>
      </c>
      <c r="L10555" s="545" t="s">
        <v>13413</v>
      </c>
      <c r="M10555" s="548" t="s">
        <v>13758</v>
      </c>
      <c r="N10555" s="545" t="s">
        <v>13413</v>
      </c>
      <c r="O10555" s="545" t="s">
        <v>13413</v>
      </c>
      <c r="P10555" s="549">
        <v>8188</v>
      </c>
      <c r="Q10555" s="549">
        <v>1</v>
      </c>
      <c r="R10555" s="549">
        <v>99</v>
      </c>
      <c r="S10555" s="548"/>
      <c r="T10555" s="548"/>
      <c r="U10555" s="99"/>
    </row>
    <row r="10556" spans="1:21" ht="19.5" customHeight="1">
      <c r="A10556" s="545">
        <v>105481</v>
      </c>
      <c r="B10556" s="545" t="s">
        <v>9674</v>
      </c>
      <c r="C10556" s="545" t="s">
        <v>216</v>
      </c>
      <c r="D10556" s="546"/>
      <c r="E10556" s="171" t="str">
        <f t="shared" si="164"/>
        <v>1900</v>
      </c>
      <c r="F10556" s="547">
        <v>0</v>
      </c>
      <c r="G10556" s="548">
        <v>0</v>
      </c>
      <c r="H10556" s="547">
        <v>0</v>
      </c>
      <c r="I10556" s="545" t="s">
        <v>12996</v>
      </c>
      <c r="J10556" s="545"/>
      <c r="K10556" s="545" t="s">
        <v>19697</v>
      </c>
      <c r="L10556" s="545" t="s">
        <v>13413</v>
      </c>
      <c r="M10556" s="548" t="s">
        <v>13758</v>
      </c>
      <c r="N10556" s="545" t="s">
        <v>13413</v>
      </c>
      <c r="O10556" s="545" t="s">
        <v>13413</v>
      </c>
      <c r="P10556" s="549">
        <v>8189</v>
      </c>
      <c r="Q10556" s="549">
        <v>1</v>
      </c>
      <c r="R10556" s="549">
        <v>45</v>
      </c>
      <c r="S10556" s="548"/>
      <c r="T10556" s="548"/>
      <c r="U10556" s="99"/>
    </row>
    <row r="10557" spans="1:21" ht="19.5" customHeight="1">
      <c r="A10557" s="545">
        <v>105482</v>
      </c>
      <c r="B10557" s="545" t="s">
        <v>21710</v>
      </c>
      <c r="C10557" s="545" t="s">
        <v>216</v>
      </c>
      <c r="D10557" s="546">
        <v>45491</v>
      </c>
      <c r="E10557" s="171" t="str">
        <f t="shared" si="164"/>
        <v>2024</v>
      </c>
      <c r="F10557" s="547">
        <v>12513</v>
      </c>
      <c r="G10557" s="548">
        <v>0.19</v>
      </c>
      <c r="H10557" s="547">
        <v>10515.13</v>
      </c>
      <c r="I10557" s="545" t="s">
        <v>12701</v>
      </c>
      <c r="J10557" s="545" t="s">
        <v>13307</v>
      </c>
      <c r="K10557" s="545" t="s">
        <v>13413</v>
      </c>
      <c r="L10557" s="545" t="s">
        <v>13413</v>
      </c>
      <c r="M10557" s="548" t="s">
        <v>13758</v>
      </c>
      <c r="N10557" s="545" t="s">
        <v>13413</v>
      </c>
      <c r="O10557" s="545" t="s">
        <v>13413</v>
      </c>
      <c r="P10557" s="549">
        <v>8190</v>
      </c>
      <c r="Q10557" s="549">
        <v>1</v>
      </c>
      <c r="R10557" s="549">
        <v>10</v>
      </c>
      <c r="S10557" s="548">
        <v>2228</v>
      </c>
      <c r="T10557" s="548"/>
      <c r="U10557" s="99"/>
    </row>
    <row r="10558" spans="1:21" ht="19.5" customHeight="1">
      <c r="A10558" s="545">
        <v>105483</v>
      </c>
      <c r="B10558" s="545" t="s">
        <v>3372</v>
      </c>
      <c r="C10558" s="545" t="s">
        <v>216</v>
      </c>
      <c r="D10558" s="546">
        <v>46084</v>
      </c>
      <c r="E10558" s="171" t="str">
        <f t="shared" si="164"/>
        <v>2026</v>
      </c>
      <c r="F10558" s="547">
        <v>89575</v>
      </c>
      <c r="G10558" s="548">
        <v>0.19</v>
      </c>
      <c r="H10558" s="547">
        <v>75273.11</v>
      </c>
      <c r="I10558" s="545" t="s">
        <v>12670</v>
      </c>
      <c r="J10558" s="545" t="s">
        <v>13298</v>
      </c>
      <c r="K10558" s="545" t="s">
        <v>13413</v>
      </c>
      <c r="L10558" s="545" t="s">
        <v>13413</v>
      </c>
      <c r="M10558" s="548" t="s">
        <v>13758</v>
      </c>
      <c r="N10558" s="545" t="s">
        <v>13413</v>
      </c>
      <c r="O10558" s="545" t="s">
        <v>13413</v>
      </c>
      <c r="P10558" s="549">
        <v>8191</v>
      </c>
      <c r="Q10558" s="549">
        <v>1</v>
      </c>
      <c r="R10558" s="549">
        <v>24</v>
      </c>
      <c r="S10558" s="548">
        <v>1012</v>
      </c>
      <c r="T10558" s="548"/>
      <c r="U10558" s="99"/>
    </row>
    <row r="10559" spans="1:21" ht="19.5" customHeight="1">
      <c r="A10559" s="545">
        <v>105484</v>
      </c>
      <c r="B10559" s="545" t="s">
        <v>3377</v>
      </c>
      <c r="C10559" s="545" t="s">
        <v>216</v>
      </c>
      <c r="D10559" s="546">
        <v>46084</v>
      </c>
      <c r="E10559" s="171" t="str">
        <f t="shared" si="164"/>
        <v>2026</v>
      </c>
      <c r="F10559" s="547">
        <v>511</v>
      </c>
      <c r="G10559" s="548">
        <v>0.19</v>
      </c>
      <c r="H10559" s="547">
        <v>429.41</v>
      </c>
      <c r="I10559" s="545" t="s">
        <v>12670</v>
      </c>
      <c r="J10559" s="545" t="s">
        <v>13298</v>
      </c>
      <c r="K10559" s="545" t="s">
        <v>13413</v>
      </c>
      <c r="L10559" s="545" t="s">
        <v>13413</v>
      </c>
      <c r="M10559" s="548" t="s">
        <v>13758</v>
      </c>
      <c r="N10559" s="545" t="s">
        <v>13413</v>
      </c>
      <c r="O10559" s="545" t="s">
        <v>13413</v>
      </c>
      <c r="P10559" s="549">
        <v>8192</v>
      </c>
      <c r="Q10559" s="549">
        <v>1</v>
      </c>
      <c r="R10559" s="549">
        <v>24</v>
      </c>
      <c r="S10559" s="548">
        <v>1012</v>
      </c>
      <c r="T10559" s="548"/>
      <c r="U10559" s="99"/>
    </row>
    <row r="10560" spans="1:21" ht="19.5" customHeight="1">
      <c r="A10560" s="545">
        <v>105485</v>
      </c>
      <c r="B10560" s="545" t="s">
        <v>8125</v>
      </c>
      <c r="C10560" s="545" t="s">
        <v>216</v>
      </c>
      <c r="D10560" s="546">
        <v>43539</v>
      </c>
      <c r="E10560" s="171" t="str">
        <f t="shared" si="164"/>
        <v>2019</v>
      </c>
      <c r="F10560" s="547">
        <v>195617</v>
      </c>
      <c r="G10560" s="548">
        <v>0.19</v>
      </c>
      <c r="H10560" s="547">
        <v>164384.03</v>
      </c>
      <c r="I10560" s="545" t="s">
        <v>12997</v>
      </c>
      <c r="J10560" s="545" t="s">
        <v>13302</v>
      </c>
      <c r="K10560" s="545" t="s">
        <v>13413</v>
      </c>
      <c r="L10560" s="545" t="s">
        <v>13413</v>
      </c>
      <c r="M10560" s="548" t="s">
        <v>13758</v>
      </c>
      <c r="N10560" s="545" t="s">
        <v>13413</v>
      </c>
      <c r="O10560" s="545" t="s">
        <v>13413</v>
      </c>
      <c r="P10560" s="549">
        <v>8193</v>
      </c>
      <c r="Q10560" s="549">
        <v>1</v>
      </c>
      <c r="R10560" s="549">
        <v>46</v>
      </c>
      <c r="S10560" s="548">
        <v>2219</v>
      </c>
      <c r="T10560" s="548"/>
      <c r="U10560" s="99"/>
    </row>
    <row r="10561" spans="1:21" ht="19.5" customHeight="1">
      <c r="A10561" s="545">
        <v>105486</v>
      </c>
      <c r="B10561" s="545" t="s">
        <v>9673</v>
      </c>
      <c r="C10561" s="545" t="s">
        <v>216</v>
      </c>
      <c r="D10561" s="546"/>
      <c r="E10561" s="171" t="str">
        <f t="shared" si="164"/>
        <v>1900</v>
      </c>
      <c r="F10561" s="547">
        <v>0</v>
      </c>
      <c r="G10561" s="548">
        <v>0</v>
      </c>
      <c r="H10561" s="547">
        <v>0</v>
      </c>
      <c r="I10561" s="545" t="s">
        <v>12701</v>
      </c>
      <c r="J10561" s="545"/>
      <c r="K10561" s="545" t="s">
        <v>13413</v>
      </c>
      <c r="L10561" s="545" t="s">
        <v>13413</v>
      </c>
      <c r="M10561" s="548" t="s">
        <v>13758</v>
      </c>
      <c r="N10561" s="545" t="s">
        <v>13413</v>
      </c>
      <c r="O10561" s="545" t="s">
        <v>13413</v>
      </c>
      <c r="P10561" s="549">
        <v>8194</v>
      </c>
      <c r="Q10561" s="549">
        <v>1</v>
      </c>
      <c r="R10561" s="549">
        <v>10</v>
      </c>
      <c r="S10561" s="548"/>
      <c r="T10561" s="548"/>
      <c r="U10561" s="99"/>
    </row>
    <row r="10562" spans="1:21" ht="19.5" customHeight="1">
      <c r="A10562" s="545">
        <v>105487</v>
      </c>
      <c r="B10562" s="545" t="s">
        <v>9672</v>
      </c>
      <c r="C10562" s="545" t="s">
        <v>216</v>
      </c>
      <c r="D10562" s="546"/>
      <c r="E10562" s="171" t="str">
        <f t="shared" si="164"/>
        <v>1900</v>
      </c>
      <c r="F10562" s="547">
        <v>0</v>
      </c>
      <c r="G10562" s="548">
        <v>0</v>
      </c>
      <c r="H10562" s="547">
        <v>0</v>
      </c>
      <c r="I10562" s="545" t="s">
        <v>12701</v>
      </c>
      <c r="J10562" s="545"/>
      <c r="K10562" s="545" t="s">
        <v>13413</v>
      </c>
      <c r="L10562" s="545" t="s">
        <v>13413</v>
      </c>
      <c r="M10562" s="548" t="s">
        <v>13758</v>
      </c>
      <c r="N10562" s="545" t="s">
        <v>13413</v>
      </c>
      <c r="O10562" s="545" t="s">
        <v>13413</v>
      </c>
      <c r="P10562" s="549">
        <v>8195</v>
      </c>
      <c r="Q10562" s="549">
        <v>1</v>
      </c>
      <c r="R10562" s="549">
        <v>10</v>
      </c>
      <c r="S10562" s="548"/>
      <c r="T10562" s="548"/>
      <c r="U10562" s="99"/>
    </row>
    <row r="10563" spans="1:21" ht="19.5" customHeight="1">
      <c r="A10563" s="545">
        <v>105488</v>
      </c>
      <c r="B10563" s="545" t="s">
        <v>1244</v>
      </c>
      <c r="C10563" s="545" t="s">
        <v>209</v>
      </c>
      <c r="D10563" s="546">
        <v>44589</v>
      </c>
      <c r="E10563" s="171" t="str">
        <f t="shared" si="164"/>
        <v>2022</v>
      </c>
      <c r="F10563" s="547">
        <v>6610</v>
      </c>
      <c r="G10563" s="548">
        <v>0.19</v>
      </c>
      <c r="H10563" s="547">
        <v>5554.62</v>
      </c>
      <c r="I10563" s="545" t="s">
        <v>12701</v>
      </c>
      <c r="J10563" s="545" t="s">
        <v>13297</v>
      </c>
      <c r="K10563" s="545" t="s">
        <v>13413</v>
      </c>
      <c r="L10563" s="545" t="s">
        <v>13413</v>
      </c>
      <c r="M10563" s="548" t="s">
        <v>13758</v>
      </c>
      <c r="N10563" s="545" t="s">
        <v>13413</v>
      </c>
      <c r="O10563" s="545" t="s">
        <v>13413</v>
      </c>
      <c r="P10563" s="549">
        <v>8196</v>
      </c>
      <c r="Q10563" s="549">
        <v>1</v>
      </c>
      <c r="R10563" s="549">
        <v>10</v>
      </c>
      <c r="S10563" s="548">
        <v>2257</v>
      </c>
      <c r="T10563" s="548"/>
      <c r="U10563" s="99"/>
    </row>
    <row r="10564" spans="1:21" ht="19.5" customHeight="1">
      <c r="A10564" s="545">
        <v>105489</v>
      </c>
      <c r="B10564" s="545" t="s">
        <v>1335</v>
      </c>
      <c r="C10564" s="545" t="s">
        <v>209</v>
      </c>
      <c r="D10564" s="546">
        <v>44590</v>
      </c>
      <c r="E10564" s="171" t="str">
        <f t="shared" ref="E10564:E10627" si="165">TEXT(D10564,"YYYY")</f>
        <v>2022</v>
      </c>
      <c r="F10564" s="547">
        <v>2901.01</v>
      </c>
      <c r="G10564" s="548">
        <v>0.19</v>
      </c>
      <c r="H10564" s="547">
        <v>2437.8200000000002</v>
      </c>
      <c r="I10564" s="545" t="s">
        <v>12701</v>
      </c>
      <c r="J10564" s="545" t="s">
        <v>13297</v>
      </c>
      <c r="K10564" s="545" t="s">
        <v>19698</v>
      </c>
      <c r="L10564" s="545" t="s">
        <v>13413</v>
      </c>
      <c r="M10564" s="548" t="s">
        <v>13758</v>
      </c>
      <c r="N10564" s="545" t="s">
        <v>13413</v>
      </c>
      <c r="O10564" s="545" t="s">
        <v>13413</v>
      </c>
      <c r="P10564" s="549">
        <v>8197</v>
      </c>
      <c r="Q10564" s="549">
        <v>1</v>
      </c>
      <c r="R10564" s="549">
        <v>10</v>
      </c>
      <c r="S10564" s="548">
        <v>2257</v>
      </c>
      <c r="T10564" s="548"/>
      <c r="U10564" s="99"/>
    </row>
    <row r="10565" spans="1:21" ht="19.5" customHeight="1">
      <c r="A10565" s="545">
        <v>105490</v>
      </c>
      <c r="B10565" s="545" t="s">
        <v>3373</v>
      </c>
      <c r="C10565" s="545" t="s">
        <v>216</v>
      </c>
      <c r="D10565" s="546"/>
      <c r="E10565" s="171" t="str">
        <f t="shared" si="165"/>
        <v>1900</v>
      </c>
      <c r="F10565" s="547">
        <v>0</v>
      </c>
      <c r="G10565" s="548">
        <v>0</v>
      </c>
      <c r="H10565" s="547">
        <v>0</v>
      </c>
      <c r="I10565" s="545" t="s">
        <v>12670</v>
      </c>
      <c r="J10565" s="545"/>
      <c r="K10565" s="545" t="s">
        <v>19699</v>
      </c>
      <c r="L10565" s="545" t="s">
        <v>13413</v>
      </c>
      <c r="M10565" s="548" t="s">
        <v>13758</v>
      </c>
      <c r="N10565" s="545" t="s">
        <v>13413</v>
      </c>
      <c r="O10565" s="545" t="s">
        <v>13413</v>
      </c>
      <c r="P10565" s="549">
        <v>8198</v>
      </c>
      <c r="Q10565" s="549">
        <v>1</v>
      </c>
      <c r="R10565" s="549">
        <v>24</v>
      </c>
      <c r="S10565" s="548"/>
      <c r="T10565" s="548"/>
      <c r="U10565" s="99"/>
    </row>
    <row r="10566" spans="1:21" ht="19.5" customHeight="1">
      <c r="A10566" s="545">
        <v>105491</v>
      </c>
      <c r="B10566" s="545" t="s">
        <v>3367</v>
      </c>
      <c r="C10566" s="545" t="s">
        <v>216</v>
      </c>
      <c r="D10566" s="546"/>
      <c r="E10566" s="171" t="str">
        <f t="shared" si="165"/>
        <v>1900</v>
      </c>
      <c r="F10566" s="547">
        <v>0</v>
      </c>
      <c r="G10566" s="548">
        <v>0</v>
      </c>
      <c r="H10566" s="547">
        <v>0</v>
      </c>
      <c r="I10566" s="545" t="s">
        <v>12670</v>
      </c>
      <c r="J10566" s="545"/>
      <c r="K10566" s="545" t="s">
        <v>19700</v>
      </c>
      <c r="L10566" s="545" t="s">
        <v>13413</v>
      </c>
      <c r="M10566" s="548" t="s">
        <v>13758</v>
      </c>
      <c r="N10566" s="545" t="s">
        <v>13413</v>
      </c>
      <c r="O10566" s="545" t="s">
        <v>13413</v>
      </c>
      <c r="P10566" s="549">
        <v>8199</v>
      </c>
      <c r="Q10566" s="549">
        <v>1</v>
      </c>
      <c r="R10566" s="549">
        <v>24</v>
      </c>
      <c r="S10566" s="548"/>
      <c r="T10566" s="548"/>
      <c r="U10566" s="99"/>
    </row>
    <row r="10567" spans="1:21" ht="19.5" customHeight="1">
      <c r="A10567" s="545">
        <v>105492</v>
      </c>
      <c r="B10567" s="545" t="s">
        <v>9671</v>
      </c>
      <c r="C10567" s="545" t="s">
        <v>216</v>
      </c>
      <c r="D10567" s="546"/>
      <c r="E10567" s="171" t="str">
        <f t="shared" si="165"/>
        <v>1900</v>
      </c>
      <c r="F10567" s="547">
        <v>0</v>
      </c>
      <c r="G10567" s="548">
        <v>0</v>
      </c>
      <c r="H10567" s="547">
        <v>0</v>
      </c>
      <c r="I10567" s="545" t="s">
        <v>12670</v>
      </c>
      <c r="J10567" s="545"/>
      <c r="K10567" s="545" t="s">
        <v>13413</v>
      </c>
      <c r="L10567" s="545" t="s">
        <v>13413</v>
      </c>
      <c r="M10567" s="548" t="s">
        <v>13758</v>
      </c>
      <c r="N10567" s="545" t="s">
        <v>13413</v>
      </c>
      <c r="O10567" s="545" t="s">
        <v>13413</v>
      </c>
      <c r="P10567" s="549">
        <v>8200</v>
      </c>
      <c r="Q10567" s="549">
        <v>1</v>
      </c>
      <c r="R10567" s="549">
        <v>24</v>
      </c>
      <c r="S10567" s="548"/>
      <c r="T10567" s="548"/>
      <c r="U10567" s="99"/>
    </row>
    <row r="10568" spans="1:21" ht="19.5" customHeight="1">
      <c r="A10568" s="545">
        <v>105493</v>
      </c>
      <c r="B10568" s="545" t="s">
        <v>3366</v>
      </c>
      <c r="C10568" s="545" t="s">
        <v>216</v>
      </c>
      <c r="D10568" s="546"/>
      <c r="E10568" s="171" t="str">
        <f t="shared" si="165"/>
        <v>1900</v>
      </c>
      <c r="F10568" s="547">
        <v>0</v>
      </c>
      <c r="G10568" s="548">
        <v>0</v>
      </c>
      <c r="H10568" s="547">
        <v>0</v>
      </c>
      <c r="I10568" s="545" t="s">
        <v>12670</v>
      </c>
      <c r="J10568" s="545"/>
      <c r="K10568" s="545" t="s">
        <v>13413</v>
      </c>
      <c r="L10568" s="545" t="s">
        <v>13413</v>
      </c>
      <c r="M10568" s="548" t="s">
        <v>13758</v>
      </c>
      <c r="N10568" s="545" t="s">
        <v>13413</v>
      </c>
      <c r="O10568" s="545" t="s">
        <v>13413</v>
      </c>
      <c r="P10568" s="549">
        <v>8201</v>
      </c>
      <c r="Q10568" s="549">
        <v>1</v>
      </c>
      <c r="R10568" s="549">
        <v>24</v>
      </c>
      <c r="S10568" s="548"/>
      <c r="T10568" s="548"/>
      <c r="U10568" s="99"/>
    </row>
    <row r="10569" spans="1:21" ht="19.5" customHeight="1">
      <c r="A10569" s="545">
        <v>105494</v>
      </c>
      <c r="B10569" s="545" t="s">
        <v>9670</v>
      </c>
      <c r="C10569" s="545" t="s">
        <v>216</v>
      </c>
      <c r="D10569" s="546"/>
      <c r="E10569" s="171" t="str">
        <f t="shared" si="165"/>
        <v>1900</v>
      </c>
      <c r="F10569" s="547">
        <v>0</v>
      </c>
      <c r="G10569" s="548">
        <v>0</v>
      </c>
      <c r="H10569" s="547">
        <v>0</v>
      </c>
      <c r="I10569" s="545" t="s">
        <v>12670</v>
      </c>
      <c r="J10569" s="545"/>
      <c r="K10569" s="545" t="s">
        <v>13413</v>
      </c>
      <c r="L10569" s="545" t="s">
        <v>13413</v>
      </c>
      <c r="M10569" s="548" t="s">
        <v>13758</v>
      </c>
      <c r="N10569" s="545" t="s">
        <v>13413</v>
      </c>
      <c r="O10569" s="545" t="s">
        <v>13413</v>
      </c>
      <c r="P10569" s="549">
        <v>8202</v>
      </c>
      <c r="Q10569" s="549">
        <v>1</v>
      </c>
      <c r="R10569" s="549">
        <v>24</v>
      </c>
      <c r="S10569" s="548"/>
      <c r="T10569" s="548"/>
      <c r="U10569" s="99"/>
    </row>
    <row r="10570" spans="1:21" ht="19.5" customHeight="1">
      <c r="A10570" s="545">
        <v>105495</v>
      </c>
      <c r="B10570" s="545" t="s">
        <v>3994</v>
      </c>
      <c r="C10570" s="545" t="s">
        <v>216</v>
      </c>
      <c r="D10570" s="546"/>
      <c r="E10570" s="171" t="str">
        <f t="shared" si="165"/>
        <v>1900</v>
      </c>
      <c r="F10570" s="547">
        <v>0</v>
      </c>
      <c r="G10570" s="548">
        <v>0</v>
      </c>
      <c r="H10570" s="547">
        <v>0</v>
      </c>
      <c r="I10570" s="545" t="s">
        <v>12997</v>
      </c>
      <c r="J10570" s="545"/>
      <c r="K10570" s="545" t="s">
        <v>19701</v>
      </c>
      <c r="L10570" s="545" t="s">
        <v>13413</v>
      </c>
      <c r="M10570" s="548" t="s">
        <v>13758</v>
      </c>
      <c r="N10570" s="545" t="s">
        <v>13413</v>
      </c>
      <c r="O10570" s="545" t="s">
        <v>13413</v>
      </c>
      <c r="P10570" s="549">
        <v>8203</v>
      </c>
      <c r="Q10570" s="549">
        <v>1</v>
      </c>
      <c r="R10570" s="549">
        <v>46</v>
      </c>
      <c r="S10570" s="548"/>
      <c r="T10570" s="548"/>
      <c r="U10570" s="99"/>
    </row>
    <row r="10571" spans="1:21" ht="19.5" customHeight="1">
      <c r="A10571" s="545">
        <v>105496</v>
      </c>
      <c r="B10571" s="545" t="s">
        <v>1604</v>
      </c>
      <c r="C10571" s="545" t="s">
        <v>206</v>
      </c>
      <c r="D10571" s="546">
        <v>44592</v>
      </c>
      <c r="E10571" s="171" t="str">
        <f t="shared" si="165"/>
        <v>2022</v>
      </c>
      <c r="F10571" s="547">
        <v>1025.01</v>
      </c>
      <c r="G10571" s="548">
        <v>0.19</v>
      </c>
      <c r="H10571" s="547">
        <v>861.35</v>
      </c>
      <c r="I10571" s="545" t="s">
        <v>12645</v>
      </c>
      <c r="J10571" s="545" t="s">
        <v>13297</v>
      </c>
      <c r="K10571" s="545" t="s">
        <v>13413</v>
      </c>
      <c r="L10571" s="545" t="s">
        <v>13413</v>
      </c>
      <c r="M10571" s="548" t="s">
        <v>13758</v>
      </c>
      <c r="N10571" s="545" t="s">
        <v>13413</v>
      </c>
      <c r="O10571" s="545" t="s">
        <v>13413</v>
      </c>
      <c r="P10571" s="549">
        <v>8204</v>
      </c>
      <c r="Q10571" s="549">
        <v>1</v>
      </c>
      <c r="R10571" s="549">
        <v>12</v>
      </c>
      <c r="S10571" s="548">
        <v>2257</v>
      </c>
      <c r="T10571" s="548"/>
      <c r="U10571" s="99"/>
    </row>
    <row r="10572" spans="1:21" ht="19.5" customHeight="1">
      <c r="A10572" s="545">
        <v>105497</v>
      </c>
      <c r="B10572" s="545" t="s">
        <v>3919</v>
      </c>
      <c r="C10572" s="545" t="s">
        <v>216</v>
      </c>
      <c r="D10572" s="546"/>
      <c r="E10572" s="171" t="str">
        <f t="shared" si="165"/>
        <v>1900</v>
      </c>
      <c r="F10572" s="547">
        <v>0</v>
      </c>
      <c r="G10572" s="548">
        <v>0</v>
      </c>
      <c r="H10572" s="547">
        <v>0</v>
      </c>
      <c r="I10572" s="545" t="s">
        <v>12741</v>
      </c>
      <c r="J10572" s="545"/>
      <c r="K10572" s="545" t="s">
        <v>13413</v>
      </c>
      <c r="L10572" s="545" t="s">
        <v>13413</v>
      </c>
      <c r="M10572" s="548" t="s">
        <v>13758</v>
      </c>
      <c r="N10572" s="545" t="s">
        <v>13413</v>
      </c>
      <c r="O10572" s="545" t="s">
        <v>13413</v>
      </c>
      <c r="P10572" s="549">
        <v>8205</v>
      </c>
      <c r="Q10572" s="549">
        <v>1</v>
      </c>
      <c r="R10572" s="549">
        <v>37</v>
      </c>
      <c r="S10572" s="548"/>
      <c r="T10572" s="548"/>
      <c r="U10572" s="99"/>
    </row>
    <row r="10573" spans="1:21" ht="19.5" customHeight="1">
      <c r="A10573" s="545">
        <v>105498</v>
      </c>
      <c r="B10573" s="545" t="s">
        <v>3922</v>
      </c>
      <c r="C10573" s="545" t="s">
        <v>216</v>
      </c>
      <c r="D10573" s="546"/>
      <c r="E10573" s="171" t="str">
        <f t="shared" si="165"/>
        <v>1900</v>
      </c>
      <c r="F10573" s="547">
        <v>0</v>
      </c>
      <c r="G10573" s="548">
        <v>0</v>
      </c>
      <c r="H10573" s="547">
        <v>0</v>
      </c>
      <c r="I10573" s="545" t="s">
        <v>12741</v>
      </c>
      <c r="J10573" s="545"/>
      <c r="K10573" s="545" t="s">
        <v>13413</v>
      </c>
      <c r="L10573" s="545" t="s">
        <v>13413</v>
      </c>
      <c r="M10573" s="548" t="s">
        <v>13758</v>
      </c>
      <c r="N10573" s="545" t="s">
        <v>13413</v>
      </c>
      <c r="O10573" s="545" t="s">
        <v>13413</v>
      </c>
      <c r="P10573" s="549">
        <v>8206</v>
      </c>
      <c r="Q10573" s="549">
        <v>1</v>
      </c>
      <c r="R10573" s="549">
        <v>37</v>
      </c>
      <c r="S10573" s="548"/>
      <c r="T10573" s="548"/>
      <c r="U10573" s="99"/>
    </row>
    <row r="10574" spans="1:21" ht="19.5" customHeight="1">
      <c r="A10574" s="545">
        <v>105499</v>
      </c>
      <c r="B10574" s="545" t="s">
        <v>3948</v>
      </c>
      <c r="C10574" s="545" t="s">
        <v>216</v>
      </c>
      <c r="D10574" s="546"/>
      <c r="E10574" s="171" t="str">
        <f t="shared" si="165"/>
        <v>1900</v>
      </c>
      <c r="F10574" s="547">
        <v>0</v>
      </c>
      <c r="G10574" s="548">
        <v>0</v>
      </c>
      <c r="H10574" s="547">
        <v>0</v>
      </c>
      <c r="I10574" s="545" t="s">
        <v>12741</v>
      </c>
      <c r="J10574" s="545"/>
      <c r="K10574" s="545" t="s">
        <v>13413</v>
      </c>
      <c r="L10574" s="545" t="s">
        <v>13413</v>
      </c>
      <c r="M10574" s="548" t="s">
        <v>13758</v>
      </c>
      <c r="N10574" s="545" t="s">
        <v>13413</v>
      </c>
      <c r="O10574" s="545" t="s">
        <v>13413</v>
      </c>
      <c r="P10574" s="549">
        <v>8207</v>
      </c>
      <c r="Q10574" s="549">
        <v>1</v>
      </c>
      <c r="R10574" s="549">
        <v>37</v>
      </c>
      <c r="S10574" s="548"/>
      <c r="T10574" s="548"/>
      <c r="U10574" s="99"/>
    </row>
    <row r="10575" spans="1:21" ht="19.5" customHeight="1">
      <c r="A10575" s="545">
        <v>105500</v>
      </c>
      <c r="B10575" s="545" t="s">
        <v>3914</v>
      </c>
      <c r="C10575" s="545" t="s">
        <v>216</v>
      </c>
      <c r="D10575" s="546"/>
      <c r="E10575" s="171" t="str">
        <f t="shared" si="165"/>
        <v>1900</v>
      </c>
      <c r="F10575" s="547">
        <v>0</v>
      </c>
      <c r="G10575" s="548">
        <v>0</v>
      </c>
      <c r="H10575" s="547">
        <v>0</v>
      </c>
      <c r="I10575" s="545" t="s">
        <v>12741</v>
      </c>
      <c r="J10575" s="545"/>
      <c r="K10575" s="545" t="s">
        <v>13413</v>
      </c>
      <c r="L10575" s="545" t="s">
        <v>13413</v>
      </c>
      <c r="M10575" s="548" t="s">
        <v>13758</v>
      </c>
      <c r="N10575" s="545" t="s">
        <v>13413</v>
      </c>
      <c r="O10575" s="545" t="s">
        <v>13413</v>
      </c>
      <c r="P10575" s="549">
        <v>8208</v>
      </c>
      <c r="Q10575" s="549">
        <v>1</v>
      </c>
      <c r="R10575" s="549">
        <v>37</v>
      </c>
      <c r="S10575" s="548"/>
      <c r="T10575" s="548"/>
      <c r="U10575" s="99"/>
    </row>
    <row r="10576" spans="1:21" ht="19.5" customHeight="1">
      <c r="A10576" s="545">
        <v>105501</v>
      </c>
      <c r="B10576" s="545" t="s">
        <v>3953</v>
      </c>
      <c r="C10576" s="545" t="s">
        <v>216</v>
      </c>
      <c r="D10576" s="546"/>
      <c r="E10576" s="171" t="str">
        <f t="shared" si="165"/>
        <v>1900</v>
      </c>
      <c r="F10576" s="547">
        <v>0</v>
      </c>
      <c r="G10576" s="548">
        <v>0</v>
      </c>
      <c r="H10576" s="547">
        <v>0</v>
      </c>
      <c r="I10576" s="545" t="s">
        <v>12741</v>
      </c>
      <c r="J10576" s="545"/>
      <c r="K10576" s="545" t="s">
        <v>13413</v>
      </c>
      <c r="L10576" s="545" t="s">
        <v>13413</v>
      </c>
      <c r="M10576" s="548" t="s">
        <v>13758</v>
      </c>
      <c r="N10576" s="545" t="s">
        <v>13413</v>
      </c>
      <c r="O10576" s="545" t="s">
        <v>13413</v>
      </c>
      <c r="P10576" s="549">
        <v>8209</v>
      </c>
      <c r="Q10576" s="549">
        <v>1</v>
      </c>
      <c r="R10576" s="549">
        <v>37</v>
      </c>
      <c r="S10576" s="548"/>
      <c r="T10576" s="548"/>
      <c r="U10576" s="99"/>
    </row>
    <row r="10577" spans="1:21" ht="19.5" customHeight="1">
      <c r="A10577" s="545">
        <v>105502</v>
      </c>
      <c r="B10577" s="545" t="s">
        <v>3939</v>
      </c>
      <c r="C10577" s="545" t="s">
        <v>216</v>
      </c>
      <c r="D10577" s="546"/>
      <c r="E10577" s="171" t="str">
        <f t="shared" si="165"/>
        <v>1900</v>
      </c>
      <c r="F10577" s="547">
        <v>0</v>
      </c>
      <c r="G10577" s="548">
        <v>0</v>
      </c>
      <c r="H10577" s="547">
        <v>0</v>
      </c>
      <c r="I10577" s="545" t="s">
        <v>12741</v>
      </c>
      <c r="J10577" s="545"/>
      <c r="K10577" s="545" t="s">
        <v>13413</v>
      </c>
      <c r="L10577" s="545" t="s">
        <v>13413</v>
      </c>
      <c r="M10577" s="548" t="s">
        <v>13758</v>
      </c>
      <c r="N10577" s="545" t="s">
        <v>13413</v>
      </c>
      <c r="O10577" s="545" t="s">
        <v>13413</v>
      </c>
      <c r="P10577" s="549">
        <v>8210</v>
      </c>
      <c r="Q10577" s="549">
        <v>1</v>
      </c>
      <c r="R10577" s="549">
        <v>37</v>
      </c>
      <c r="S10577" s="548"/>
      <c r="T10577" s="548"/>
      <c r="U10577" s="99"/>
    </row>
    <row r="10578" spans="1:21" ht="19.5" customHeight="1">
      <c r="A10578" s="545">
        <v>105503</v>
      </c>
      <c r="B10578" s="545" t="s">
        <v>3947</v>
      </c>
      <c r="C10578" s="545" t="s">
        <v>216</v>
      </c>
      <c r="D10578" s="546"/>
      <c r="E10578" s="171" t="str">
        <f t="shared" si="165"/>
        <v>1900</v>
      </c>
      <c r="F10578" s="547">
        <v>0</v>
      </c>
      <c r="G10578" s="548">
        <v>0</v>
      </c>
      <c r="H10578" s="547">
        <v>0</v>
      </c>
      <c r="I10578" s="545" t="s">
        <v>12741</v>
      </c>
      <c r="J10578" s="545"/>
      <c r="K10578" s="545" t="s">
        <v>13413</v>
      </c>
      <c r="L10578" s="545" t="s">
        <v>13413</v>
      </c>
      <c r="M10578" s="548" t="s">
        <v>13758</v>
      </c>
      <c r="N10578" s="545" t="s">
        <v>13413</v>
      </c>
      <c r="O10578" s="545" t="s">
        <v>13413</v>
      </c>
      <c r="P10578" s="549">
        <v>8211</v>
      </c>
      <c r="Q10578" s="549">
        <v>1</v>
      </c>
      <c r="R10578" s="549">
        <v>37</v>
      </c>
      <c r="S10578" s="548"/>
      <c r="T10578" s="548"/>
      <c r="U10578" s="99"/>
    </row>
    <row r="10579" spans="1:21" ht="19.5" customHeight="1">
      <c r="A10579" s="545">
        <v>105504</v>
      </c>
      <c r="B10579" s="545" t="s">
        <v>3945</v>
      </c>
      <c r="C10579" s="545" t="s">
        <v>216</v>
      </c>
      <c r="D10579" s="546"/>
      <c r="E10579" s="171" t="str">
        <f t="shared" si="165"/>
        <v>1900</v>
      </c>
      <c r="F10579" s="547">
        <v>0</v>
      </c>
      <c r="G10579" s="548">
        <v>0</v>
      </c>
      <c r="H10579" s="547">
        <v>0</v>
      </c>
      <c r="I10579" s="545" t="s">
        <v>12741</v>
      </c>
      <c r="J10579" s="545"/>
      <c r="K10579" s="545" t="s">
        <v>13413</v>
      </c>
      <c r="L10579" s="545" t="s">
        <v>13413</v>
      </c>
      <c r="M10579" s="548" t="s">
        <v>13758</v>
      </c>
      <c r="N10579" s="545" t="s">
        <v>13413</v>
      </c>
      <c r="O10579" s="545" t="s">
        <v>13413</v>
      </c>
      <c r="P10579" s="549">
        <v>8212</v>
      </c>
      <c r="Q10579" s="549">
        <v>1</v>
      </c>
      <c r="R10579" s="549">
        <v>37</v>
      </c>
      <c r="S10579" s="548"/>
      <c r="T10579" s="548"/>
      <c r="U10579" s="99"/>
    </row>
    <row r="10580" spans="1:21" ht="19.5" customHeight="1">
      <c r="A10580" s="545">
        <v>105505</v>
      </c>
      <c r="B10580" s="545" t="s">
        <v>3946</v>
      </c>
      <c r="C10580" s="545" t="s">
        <v>216</v>
      </c>
      <c r="D10580" s="546"/>
      <c r="E10580" s="171" t="str">
        <f t="shared" si="165"/>
        <v>1900</v>
      </c>
      <c r="F10580" s="547">
        <v>0</v>
      </c>
      <c r="G10580" s="548">
        <v>0</v>
      </c>
      <c r="H10580" s="547">
        <v>0</v>
      </c>
      <c r="I10580" s="545" t="s">
        <v>12741</v>
      </c>
      <c r="J10580" s="545"/>
      <c r="K10580" s="545" t="s">
        <v>13413</v>
      </c>
      <c r="L10580" s="545" t="s">
        <v>13413</v>
      </c>
      <c r="M10580" s="548" t="s">
        <v>13758</v>
      </c>
      <c r="N10580" s="545" t="s">
        <v>13413</v>
      </c>
      <c r="O10580" s="545" t="s">
        <v>13413</v>
      </c>
      <c r="P10580" s="549">
        <v>8213</v>
      </c>
      <c r="Q10580" s="549">
        <v>1</v>
      </c>
      <c r="R10580" s="549">
        <v>37</v>
      </c>
      <c r="S10580" s="548"/>
      <c r="T10580" s="548"/>
      <c r="U10580" s="99"/>
    </row>
    <row r="10581" spans="1:21" ht="19.5" customHeight="1">
      <c r="A10581" s="545">
        <v>105506</v>
      </c>
      <c r="B10581" s="545" t="s">
        <v>3952</v>
      </c>
      <c r="C10581" s="545" t="s">
        <v>216</v>
      </c>
      <c r="D10581" s="546"/>
      <c r="E10581" s="171" t="str">
        <f t="shared" si="165"/>
        <v>1900</v>
      </c>
      <c r="F10581" s="547">
        <v>0</v>
      </c>
      <c r="G10581" s="548">
        <v>0</v>
      </c>
      <c r="H10581" s="547">
        <v>0</v>
      </c>
      <c r="I10581" s="545" t="s">
        <v>12741</v>
      </c>
      <c r="J10581" s="545"/>
      <c r="K10581" s="545" t="s">
        <v>13413</v>
      </c>
      <c r="L10581" s="545" t="s">
        <v>13413</v>
      </c>
      <c r="M10581" s="548" t="s">
        <v>13758</v>
      </c>
      <c r="N10581" s="545" t="s">
        <v>13413</v>
      </c>
      <c r="O10581" s="545" t="s">
        <v>13413</v>
      </c>
      <c r="P10581" s="549">
        <v>8214</v>
      </c>
      <c r="Q10581" s="549">
        <v>1</v>
      </c>
      <c r="R10581" s="549">
        <v>37</v>
      </c>
      <c r="S10581" s="548"/>
      <c r="T10581" s="548"/>
      <c r="U10581" s="99"/>
    </row>
    <row r="10582" spans="1:21" ht="19.5" customHeight="1">
      <c r="A10582" s="545">
        <v>105507</v>
      </c>
      <c r="B10582" s="545" t="s">
        <v>3951</v>
      </c>
      <c r="C10582" s="545" t="s">
        <v>216</v>
      </c>
      <c r="D10582" s="546"/>
      <c r="E10582" s="171" t="str">
        <f t="shared" si="165"/>
        <v>1900</v>
      </c>
      <c r="F10582" s="547">
        <v>0</v>
      </c>
      <c r="G10582" s="548">
        <v>0</v>
      </c>
      <c r="H10582" s="547">
        <v>0</v>
      </c>
      <c r="I10582" s="545" t="s">
        <v>12741</v>
      </c>
      <c r="J10582" s="545"/>
      <c r="K10582" s="545" t="s">
        <v>13413</v>
      </c>
      <c r="L10582" s="545" t="s">
        <v>13413</v>
      </c>
      <c r="M10582" s="548" t="s">
        <v>13758</v>
      </c>
      <c r="N10582" s="545" t="s">
        <v>13413</v>
      </c>
      <c r="O10582" s="545" t="s">
        <v>13413</v>
      </c>
      <c r="P10582" s="549">
        <v>8215</v>
      </c>
      <c r="Q10582" s="549">
        <v>1</v>
      </c>
      <c r="R10582" s="549">
        <v>37</v>
      </c>
      <c r="S10582" s="548"/>
      <c r="T10582" s="548"/>
      <c r="U10582" s="99"/>
    </row>
    <row r="10583" spans="1:21" ht="19.5" customHeight="1">
      <c r="A10583" s="545">
        <v>105508</v>
      </c>
      <c r="B10583" s="545" t="s">
        <v>3941</v>
      </c>
      <c r="C10583" s="545" t="s">
        <v>216</v>
      </c>
      <c r="D10583" s="546"/>
      <c r="E10583" s="171" t="str">
        <f t="shared" si="165"/>
        <v>1900</v>
      </c>
      <c r="F10583" s="547">
        <v>0</v>
      </c>
      <c r="G10583" s="548">
        <v>0</v>
      </c>
      <c r="H10583" s="547">
        <v>0</v>
      </c>
      <c r="I10583" s="545" t="s">
        <v>12741</v>
      </c>
      <c r="J10583" s="545"/>
      <c r="K10583" s="545" t="s">
        <v>13413</v>
      </c>
      <c r="L10583" s="545" t="s">
        <v>13413</v>
      </c>
      <c r="M10583" s="548" t="s">
        <v>13758</v>
      </c>
      <c r="N10583" s="545" t="s">
        <v>13413</v>
      </c>
      <c r="O10583" s="545" t="s">
        <v>13413</v>
      </c>
      <c r="P10583" s="549">
        <v>8216</v>
      </c>
      <c r="Q10583" s="549">
        <v>1</v>
      </c>
      <c r="R10583" s="549">
        <v>37</v>
      </c>
      <c r="S10583" s="548"/>
      <c r="T10583" s="548"/>
      <c r="U10583" s="99"/>
    </row>
    <row r="10584" spans="1:21" ht="19.5" customHeight="1">
      <c r="A10584" s="545">
        <v>105510</v>
      </c>
      <c r="B10584" s="545" t="s">
        <v>9669</v>
      </c>
      <c r="C10584" s="545" t="s">
        <v>209</v>
      </c>
      <c r="D10584" s="546">
        <v>46052</v>
      </c>
      <c r="E10584" s="171" t="str">
        <f t="shared" si="165"/>
        <v>2026</v>
      </c>
      <c r="F10584" s="547">
        <v>232815</v>
      </c>
      <c r="G10584" s="548">
        <v>0.19</v>
      </c>
      <c r="H10584" s="547">
        <v>195642.86</v>
      </c>
      <c r="I10584" s="545" t="s">
        <v>12645</v>
      </c>
      <c r="J10584" s="545" t="s">
        <v>13307</v>
      </c>
      <c r="K10584" s="545" t="s">
        <v>19702</v>
      </c>
      <c r="L10584" s="545" t="s">
        <v>13413</v>
      </c>
      <c r="M10584" s="548" t="s">
        <v>13758</v>
      </c>
      <c r="N10584" s="545" t="s">
        <v>13413</v>
      </c>
      <c r="O10584" s="545" t="s">
        <v>13413</v>
      </c>
      <c r="P10584" s="549">
        <v>8218</v>
      </c>
      <c r="Q10584" s="549">
        <v>1</v>
      </c>
      <c r="R10584" s="549">
        <v>12</v>
      </c>
      <c r="S10584" s="548">
        <v>2228</v>
      </c>
      <c r="T10584" s="548"/>
      <c r="U10584" s="99"/>
    </row>
    <row r="10585" spans="1:21" ht="19.5" customHeight="1">
      <c r="A10585" s="545">
        <v>105511</v>
      </c>
      <c r="B10585" s="545" t="s">
        <v>1754</v>
      </c>
      <c r="C10585" s="545" t="s">
        <v>216</v>
      </c>
      <c r="D10585" s="546">
        <v>44592</v>
      </c>
      <c r="E10585" s="171" t="str">
        <f t="shared" si="165"/>
        <v>2022</v>
      </c>
      <c r="F10585" s="547">
        <v>49536</v>
      </c>
      <c r="G10585" s="548">
        <v>0.19</v>
      </c>
      <c r="H10585" s="547">
        <v>41626.89</v>
      </c>
      <c r="I10585" s="545" t="s">
        <v>12645</v>
      </c>
      <c r="J10585" s="545" t="s">
        <v>13297</v>
      </c>
      <c r="K10585" s="545" t="s">
        <v>19703</v>
      </c>
      <c r="L10585" s="545" t="s">
        <v>13413</v>
      </c>
      <c r="M10585" s="548" t="s">
        <v>13758</v>
      </c>
      <c r="N10585" s="545" t="s">
        <v>13413</v>
      </c>
      <c r="O10585" s="545" t="s">
        <v>13413</v>
      </c>
      <c r="P10585" s="549">
        <v>8219</v>
      </c>
      <c r="Q10585" s="549">
        <v>1</v>
      </c>
      <c r="R10585" s="549">
        <v>12</v>
      </c>
      <c r="S10585" s="548">
        <v>2257</v>
      </c>
      <c r="T10585" s="548"/>
      <c r="U10585" s="99"/>
    </row>
    <row r="10586" spans="1:21" ht="19.5" customHeight="1">
      <c r="A10586" s="545">
        <v>105512</v>
      </c>
      <c r="B10586" s="545" t="s">
        <v>4249</v>
      </c>
      <c r="C10586" s="545" t="s">
        <v>216</v>
      </c>
      <c r="D10586" s="546">
        <v>44601</v>
      </c>
      <c r="E10586" s="171" t="str">
        <f t="shared" si="165"/>
        <v>2022</v>
      </c>
      <c r="F10586" s="547">
        <v>29574</v>
      </c>
      <c r="G10586" s="548">
        <v>0.19</v>
      </c>
      <c r="H10586" s="547">
        <v>24852.1</v>
      </c>
      <c r="I10586" s="545" t="s">
        <v>12973</v>
      </c>
      <c r="J10586" s="545" t="s">
        <v>13297</v>
      </c>
      <c r="K10586" s="545" t="s">
        <v>13413</v>
      </c>
      <c r="L10586" s="545" t="s">
        <v>13413</v>
      </c>
      <c r="M10586" s="548" t="s">
        <v>13758</v>
      </c>
      <c r="N10586" s="545" t="s">
        <v>13413</v>
      </c>
      <c r="O10586" s="545" t="s">
        <v>13413</v>
      </c>
      <c r="P10586" s="549">
        <v>8220</v>
      </c>
      <c r="Q10586" s="549">
        <v>1</v>
      </c>
      <c r="R10586" s="549">
        <v>59</v>
      </c>
      <c r="S10586" s="548">
        <v>2257</v>
      </c>
      <c r="T10586" s="548"/>
      <c r="U10586" s="99"/>
    </row>
    <row r="10587" spans="1:21" ht="19.5" customHeight="1">
      <c r="A10587" s="545">
        <v>105514</v>
      </c>
      <c r="B10587" s="545" t="s">
        <v>4192</v>
      </c>
      <c r="C10587" s="545" t="s">
        <v>216</v>
      </c>
      <c r="D10587" s="546"/>
      <c r="E10587" s="171" t="str">
        <f t="shared" si="165"/>
        <v>1900</v>
      </c>
      <c r="F10587" s="547">
        <v>0</v>
      </c>
      <c r="G10587" s="548">
        <v>0</v>
      </c>
      <c r="H10587" s="547">
        <v>0</v>
      </c>
      <c r="I10587" s="545" t="s">
        <v>12973</v>
      </c>
      <c r="J10587" s="545"/>
      <c r="K10587" s="545" t="s">
        <v>13413</v>
      </c>
      <c r="L10587" s="545" t="s">
        <v>13413</v>
      </c>
      <c r="M10587" s="548" t="s">
        <v>13758</v>
      </c>
      <c r="N10587" s="545" t="s">
        <v>13413</v>
      </c>
      <c r="O10587" s="545" t="s">
        <v>13413</v>
      </c>
      <c r="P10587" s="549">
        <v>8222</v>
      </c>
      <c r="Q10587" s="549">
        <v>1</v>
      </c>
      <c r="R10587" s="549">
        <v>59</v>
      </c>
      <c r="S10587" s="548"/>
      <c r="T10587" s="548"/>
      <c r="U10587" s="99"/>
    </row>
    <row r="10588" spans="1:21" ht="19.5" customHeight="1">
      <c r="A10588" s="545">
        <v>105515</v>
      </c>
      <c r="B10588" s="545" t="s">
        <v>9668</v>
      </c>
      <c r="C10588" s="545" t="s">
        <v>216</v>
      </c>
      <c r="D10588" s="546"/>
      <c r="E10588" s="171" t="str">
        <f t="shared" si="165"/>
        <v>1900</v>
      </c>
      <c r="F10588" s="547">
        <v>0</v>
      </c>
      <c r="G10588" s="548">
        <v>0</v>
      </c>
      <c r="H10588" s="547">
        <v>0</v>
      </c>
      <c r="I10588" s="545" t="s">
        <v>12973</v>
      </c>
      <c r="J10588" s="545"/>
      <c r="K10588" s="545" t="s">
        <v>13413</v>
      </c>
      <c r="L10588" s="545" t="s">
        <v>13413</v>
      </c>
      <c r="M10588" s="548" t="s">
        <v>13758</v>
      </c>
      <c r="N10588" s="545" t="s">
        <v>13413</v>
      </c>
      <c r="O10588" s="545" t="s">
        <v>13413</v>
      </c>
      <c r="P10588" s="549">
        <v>8223</v>
      </c>
      <c r="Q10588" s="549">
        <v>1</v>
      </c>
      <c r="R10588" s="549">
        <v>59</v>
      </c>
      <c r="S10588" s="548"/>
      <c r="T10588" s="548"/>
      <c r="U10588" s="99"/>
    </row>
    <row r="10589" spans="1:21" ht="19.5" customHeight="1">
      <c r="A10589" s="545">
        <v>105518</v>
      </c>
      <c r="B10589" s="545" t="s">
        <v>3954</v>
      </c>
      <c r="C10589" s="545" t="s">
        <v>216</v>
      </c>
      <c r="D10589" s="546"/>
      <c r="E10589" s="171" t="str">
        <f t="shared" si="165"/>
        <v>1900</v>
      </c>
      <c r="F10589" s="547">
        <v>0</v>
      </c>
      <c r="G10589" s="548">
        <v>0</v>
      </c>
      <c r="H10589" s="547">
        <v>0</v>
      </c>
      <c r="I10589" s="545" t="s">
        <v>12741</v>
      </c>
      <c r="J10589" s="545"/>
      <c r="K10589" s="545" t="s">
        <v>19704</v>
      </c>
      <c r="L10589" s="545" t="s">
        <v>13413</v>
      </c>
      <c r="M10589" s="548" t="s">
        <v>13758</v>
      </c>
      <c r="N10589" s="545" t="s">
        <v>13413</v>
      </c>
      <c r="O10589" s="545" t="s">
        <v>13413</v>
      </c>
      <c r="P10589" s="549">
        <v>8225</v>
      </c>
      <c r="Q10589" s="549">
        <v>1</v>
      </c>
      <c r="R10589" s="549">
        <v>37</v>
      </c>
      <c r="S10589" s="548"/>
      <c r="T10589" s="548"/>
      <c r="U10589" s="99"/>
    </row>
    <row r="10590" spans="1:21" ht="19.5" customHeight="1">
      <c r="A10590" s="545">
        <v>105519</v>
      </c>
      <c r="B10590" s="545" t="s">
        <v>9667</v>
      </c>
      <c r="C10590" s="545" t="s">
        <v>216</v>
      </c>
      <c r="D10590" s="546"/>
      <c r="E10590" s="171" t="str">
        <f t="shared" si="165"/>
        <v>1900</v>
      </c>
      <c r="F10590" s="547">
        <v>0</v>
      </c>
      <c r="G10590" s="548">
        <v>0</v>
      </c>
      <c r="H10590" s="547">
        <v>0</v>
      </c>
      <c r="I10590" s="545" t="s">
        <v>12701</v>
      </c>
      <c r="J10590" s="545"/>
      <c r="K10590" s="545" t="s">
        <v>19705</v>
      </c>
      <c r="L10590" s="545" t="s">
        <v>13413</v>
      </c>
      <c r="M10590" s="548" t="s">
        <v>13758</v>
      </c>
      <c r="N10590" s="545" t="s">
        <v>13413</v>
      </c>
      <c r="O10590" s="545" t="s">
        <v>13413</v>
      </c>
      <c r="P10590" s="549">
        <v>8226</v>
      </c>
      <c r="Q10590" s="549">
        <v>1</v>
      </c>
      <c r="R10590" s="549">
        <v>10</v>
      </c>
      <c r="S10590" s="548"/>
      <c r="T10590" s="548"/>
      <c r="U10590" s="99"/>
    </row>
    <row r="10591" spans="1:21" ht="19.5" customHeight="1">
      <c r="A10591" s="545">
        <v>105520</v>
      </c>
      <c r="B10591" s="545" t="s">
        <v>3915</v>
      </c>
      <c r="C10591" s="545" t="s">
        <v>216</v>
      </c>
      <c r="D10591" s="546"/>
      <c r="E10591" s="171" t="str">
        <f t="shared" si="165"/>
        <v>1900</v>
      </c>
      <c r="F10591" s="547">
        <v>0</v>
      </c>
      <c r="G10591" s="548">
        <v>0</v>
      </c>
      <c r="H10591" s="547">
        <v>0</v>
      </c>
      <c r="I10591" s="545" t="s">
        <v>12741</v>
      </c>
      <c r="J10591" s="545"/>
      <c r="K10591" s="545" t="s">
        <v>19706</v>
      </c>
      <c r="L10591" s="545" t="s">
        <v>13413</v>
      </c>
      <c r="M10591" s="548" t="s">
        <v>13758</v>
      </c>
      <c r="N10591" s="545" t="s">
        <v>13413</v>
      </c>
      <c r="O10591" s="545" t="s">
        <v>13413</v>
      </c>
      <c r="P10591" s="549">
        <v>8227</v>
      </c>
      <c r="Q10591" s="549">
        <v>1</v>
      </c>
      <c r="R10591" s="549">
        <v>37</v>
      </c>
      <c r="S10591" s="548"/>
      <c r="T10591" s="548"/>
      <c r="U10591" s="99"/>
    </row>
    <row r="10592" spans="1:21" ht="19.5" customHeight="1">
      <c r="A10592" s="545">
        <v>105521</v>
      </c>
      <c r="B10592" s="545" t="s">
        <v>3943</v>
      </c>
      <c r="C10592" s="545" t="s">
        <v>216</v>
      </c>
      <c r="D10592" s="546"/>
      <c r="E10592" s="171" t="str">
        <f t="shared" si="165"/>
        <v>1900</v>
      </c>
      <c r="F10592" s="547">
        <v>0</v>
      </c>
      <c r="G10592" s="548">
        <v>0</v>
      </c>
      <c r="H10592" s="547">
        <v>0</v>
      </c>
      <c r="I10592" s="545" t="s">
        <v>12741</v>
      </c>
      <c r="J10592" s="545"/>
      <c r="K10592" s="545" t="s">
        <v>19707</v>
      </c>
      <c r="L10592" s="545" t="s">
        <v>13413</v>
      </c>
      <c r="M10592" s="548" t="s">
        <v>13758</v>
      </c>
      <c r="N10592" s="545" t="s">
        <v>13413</v>
      </c>
      <c r="O10592" s="545" t="s">
        <v>13413</v>
      </c>
      <c r="P10592" s="549">
        <v>8228</v>
      </c>
      <c r="Q10592" s="549">
        <v>1</v>
      </c>
      <c r="R10592" s="549">
        <v>37</v>
      </c>
      <c r="S10592" s="548"/>
      <c r="T10592" s="548"/>
      <c r="U10592" s="99"/>
    </row>
    <row r="10593" spans="1:21" ht="19.5" customHeight="1">
      <c r="A10593" s="545">
        <v>105522</v>
      </c>
      <c r="B10593" s="545" t="s">
        <v>3950</v>
      </c>
      <c r="C10593" s="545" t="s">
        <v>216</v>
      </c>
      <c r="D10593" s="546"/>
      <c r="E10593" s="171" t="str">
        <f t="shared" si="165"/>
        <v>1900</v>
      </c>
      <c r="F10593" s="547">
        <v>0</v>
      </c>
      <c r="G10593" s="548">
        <v>0</v>
      </c>
      <c r="H10593" s="547">
        <v>0</v>
      </c>
      <c r="I10593" s="545" t="s">
        <v>12741</v>
      </c>
      <c r="J10593" s="545"/>
      <c r="K10593" s="545" t="s">
        <v>19706</v>
      </c>
      <c r="L10593" s="545" t="s">
        <v>13413</v>
      </c>
      <c r="M10593" s="548" t="s">
        <v>13758</v>
      </c>
      <c r="N10593" s="545" t="s">
        <v>13413</v>
      </c>
      <c r="O10593" s="545" t="s">
        <v>13413</v>
      </c>
      <c r="P10593" s="549">
        <v>8229</v>
      </c>
      <c r="Q10593" s="549">
        <v>1</v>
      </c>
      <c r="R10593" s="549">
        <v>37</v>
      </c>
      <c r="S10593" s="548"/>
      <c r="T10593" s="548"/>
      <c r="U10593" s="99"/>
    </row>
    <row r="10594" spans="1:21" ht="19.5" customHeight="1">
      <c r="A10594" s="545">
        <v>105523</v>
      </c>
      <c r="B10594" s="545" t="s">
        <v>3912</v>
      </c>
      <c r="C10594" s="545" t="s">
        <v>216</v>
      </c>
      <c r="D10594" s="546"/>
      <c r="E10594" s="171" t="str">
        <f t="shared" si="165"/>
        <v>1900</v>
      </c>
      <c r="F10594" s="547">
        <v>0</v>
      </c>
      <c r="G10594" s="548">
        <v>0</v>
      </c>
      <c r="H10594" s="547">
        <v>0</v>
      </c>
      <c r="I10594" s="545" t="s">
        <v>12741</v>
      </c>
      <c r="J10594" s="545"/>
      <c r="K10594" s="545" t="s">
        <v>19706</v>
      </c>
      <c r="L10594" s="545" t="s">
        <v>13413</v>
      </c>
      <c r="M10594" s="548" t="s">
        <v>13758</v>
      </c>
      <c r="N10594" s="545" t="s">
        <v>13413</v>
      </c>
      <c r="O10594" s="545" t="s">
        <v>13413</v>
      </c>
      <c r="P10594" s="549">
        <v>8230</v>
      </c>
      <c r="Q10594" s="549">
        <v>1</v>
      </c>
      <c r="R10594" s="549">
        <v>37</v>
      </c>
      <c r="S10594" s="548"/>
      <c r="T10594" s="548"/>
      <c r="U10594" s="99"/>
    </row>
    <row r="10595" spans="1:21" ht="19.5" customHeight="1">
      <c r="A10595" s="545">
        <v>105524</v>
      </c>
      <c r="B10595" s="545" t="s">
        <v>3913</v>
      </c>
      <c r="C10595" s="545" t="s">
        <v>216</v>
      </c>
      <c r="D10595" s="546"/>
      <c r="E10595" s="171" t="str">
        <f t="shared" si="165"/>
        <v>1900</v>
      </c>
      <c r="F10595" s="547">
        <v>0</v>
      </c>
      <c r="G10595" s="548">
        <v>0</v>
      </c>
      <c r="H10595" s="547">
        <v>0</v>
      </c>
      <c r="I10595" s="545" t="s">
        <v>12741</v>
      </c>
      <c r="J10595" s="545"/>
      <c r="K10595" s="545" t="s">
        <v>19706</v>
      </c>
      <c r="L10595" s="545" t="s">
        <v>13413</v>
      </c>
      <c r="M10595" s="548" t="s">
        <v>13758</v>
      </c>
      <c r="N10595" s="545" t="s">
        <v>13413</v>
      </c>
      <c r="O10595" s="545" t="s">
        <v>13413</v>
      </c>
      <c r="P10595" s="549">
        <v>8231</v>
      </c>
      <c r="Q10595" s="549">
        <v>1</v>
      </c>
      <c r="R10595" s="549">
        <v>37</v>
      </c>
      <c r="S10595" s="548"/>
      <c r="T10595" s="548"/>
      <c r="U10595" s="99"/>
    </row>
    <row r="10596" spans="1:21" ht="19.5" customHeight="1">
      <c r="A10596" s="545">
        <v>105525</v>
      </c>
      <c r="B10596" s="545" t="s">
        <v>2775</v>
      </c>
      <c r="C10596" s="545" t="s">
        <v>209</v>
      </c>
      <c r="D10596" s="546"/>
      <c r="E10596" s="171" t="str">
        <f t="shared" si="165"/>
        <v>1900</v>
      </c>
      <c r="F10596" s="547">
        <v>0</v>
      </c>
      <c r="G10596" s="548">
        <v>0</v>
      </c>
      <c r="H10596" s="547">
        <v>0</v>
      </c>
      <c r="I10596" s="545" t="s">
        <v>12675</v>
      </c>
      <c r="J10596" s="545"/>
      <c r="K10596" s="545" t="s">
        <v>13413</v>
      </c>
      <c r="L10596" s="545" t="s">
        <v>13413</v>
      </c>
      <c r="M10596" s="548" t="s">
        <v>13758</v>
      </c>
      <c r="N10596" s="545" t="s">
        <v>13413</v>
      </c>
      <c r="O10596" s="545" t="s">
        <v>13413</v>
      </c>
      <c r="P10596" s="549">
        <v>8232</v>
      </c>
      <c r="Q10596" s="549">
        <v>1</v>
      </c>
      <c r="R10596" s="549">
        <v>15</v>
      </c>
      <c r="S10596" s="548"/>
      <c r="T10596" s="548"/>
      <c r="U10596" s="99"/>
    </row>
    <row r="10597" spans="1:21" ht="19.5" customHeight="1">
      <c r="A10597" s="545">
        <v>105526</v>
      </c>
      <c r="B10597" s="545" t="s">
        <v>3957</v>
      </c>
      <c r="C10597" s="545" t="s">
        <v>216</v>
      </c>
      <c r="D10597" s="546"/>
      <c r="E10597" s="171" t="str">
        <f t="shared" si="165"/>
        <v>1900</v>
      </c>
      <c r="F10597" s="547">
        <v>0</v>
      </c>
      <c r="G10597" s="548">
        <v>0</v>
      </c>
      <c r="H10597" s="547">
        <v>0</v>
      </c>
      <c r="I10597" s="545" t="s">
        <v>12741</v>
      </c>
      <c r="J10597" s="545"/>
      <c r="K10597" s="545" t="s">
        <v>19708</v>
      </c>
      <c r="L10597" s="545" t="s">
        <v>13413</v>
      </c>
      <c r="M10597" s="548" t="s">
        <v>13758</v>
      </c>
      <c r="N10597" s="545" t="s">
        <v>13413</v>
      </c>
      <c r="O10597" s="545" t="s">
        <v>13413</v>
      </c>
      <c r="P10597" s="549">
        <v>8233</v>
      </c>
      <c r="Q10597" s="549">
        <v>1</v>
      </c>
      <c r="R10597" s="549">
        <v>37</v>
      </c>
      <c r="S10597" s="548"/>
      <c r="T10597" s="548"/>
      <c r="U10597" s="99"/>
    </row>
    <row r="10598" spans="1:21" ht="19.5" customHeight="1">
      <c r="A10598" s="545">
        <v>105527</v>
      </c>
      <c r="B10598" s="545" t="s">
        <v>3944</v>
      </c>
      <c r="C10598" s="545" t="s">
        <v>216</v>
      </c>
      <c r="D10598" s="546"/>
      <c r="E10598" s="171" t="str">
        <f t="shared" si="165"/>
        <v>1900</v>
      </c>
      <c r="F10598" s="547">
        <v>0</v>
      </c>
      <c r="G10598" s="548">
        <v>0</v>
      </c>
      <c r="H10598" s="547">
        <v>0</v>
      </c>
      <c r="I10598" s="545" t="s">
        <v>12741</v>
      </c>
      <c r="J10598" s="545"/>
      <c r="K10598" s="545" t="s">
        <v>19709</v>
      </c>
      <c r="L10598" s="545" t="s">
        <v>13413</v>
      </c>
      <c r="M10598" s="548" t="s">
        <v>13758</v>
      </c>
      <c r="N10598" s="545" t="s">
        <v>13413</v>
      </c>
      <c r="O10598" s="545" t="s">
        <v>13413</v>
      </c>
      <c r="P10598" s="549">
        <v>8234</v>
      </c>
      <c r="Q10598" s="549">
        <v>1</v>
      </c>
      <c r="R10598" s="549">
        <v>37</v>
      </c>
      <c r="S10598" s="548"/>
      <c r="T10598" s="548"/>
      <c r="U10598" s="99"/>
    </row>
    <row r="10599" spans="1:21" ht="19.5" customHeight="1">
      <c r="A10599" s="545">
        <v>105528</v>
      </c>
      <c r="B10599" s="545" t="s">
        <v>4620</v>
      </c>
      <c r="C10599" s="545" t="s">
        <v>206</v>
      </c>
      <c r="D10599" s="546"/>
      <c r="E10599" s="171" t="str">
        <f t="shared" si="165"/>
        <v>1900</v>
      </c>
      <c r="F10599" s="547">
        <v>0</v>
      </c>
      <c r="G10599" s="548">
        <v>0</v>
      </c>
      <c r="H10599" s="547">
        <v>0</v>
      </c>
      <c r="I10599" s="545" t="s">
        <v>12701</v>
      </c>
      <c r="J10599" s="545"/>
      <c r="K10599" s="545" t="s">
        <v>13413</v>
      </c>
      <c r="L10599" s="545" t="s">
        <v>13413</v>
      </c>
      <c r="M10599" s="548" t="s">
        <v>13758</v>
      </c>
      <c r="N10599" s="545" t="s">
        <v>13413</v>
      </c>
      <c r="O10599" s="545" t="s">
        <v>13413</v>
      </c>
      <c r="P10599" s="549">
        <v>8235</v>
      </c>
      <c r="Q10599" s="549">
        <v>1</v>
      </c>
      <c r="R10599" s="549">
        <v>10</v>
      </c>
      <c r="S10599" s="548"/>
      <c r="T10599" s="548"/>
      <c r="U10599" s="99"/>
    </row>
    <row r="10600" spans="1:21" ht="19.5" customHeight="1">
      <c r="A10600" s="545">
        <v>105529</v>
      </c>
      <c r="B10600" s="545" t="s">
        <v>3918</v>
      </c>
      <c r="C10600" s="545" t="s">
        <v>216</v>
      </c>
      <c r="D10600" s="546"/>
      <c r="E10600" s="171" t="str">
        <f t="shared" si="165"/>
        <v>1900</v>
      </c>
      <c r="F10600" s="547">
        <v>0</v>
      </c>
      <c r="G10600" s="548">
        <v>0</v>
      </c>
      <c r="H10600" s="547">
        <v>0</v>
      </c>
      <c r="I10600" s="545" t="s">
        <v>12741</v>
      </c>
      <c r="J10600" s="545"/>
      <c r="K10600" s="545" t="s">
        <v>19706</v>
      </c>
      <c r="L10600" s="545" t="s">
        <v>13413</v>
      </c>
      <c r="M10600" s="548" t="s">
        <v>13758</v>
      </c>
      <c r="N10600" s="545" t="s">
        <v>13413</v>
      </c>
      <c r="O10600" s="545" t="s">
        <v>13413</v>
      </c>
      <c r="P10600" s="549">
        <v>8236</v>
      </c>
      <c r="Q10600" s="549">
        <v>1</v>
      </c>
      <c r="R10600" s="549">
        <v>37</v>
      </c>
      <c r="S10600" s="548"/>
      <c r="T10600" s="548"/>
      <c r="U10600" s="99"/>
    </row>
    <row r="10601" spans="1:21" ht="19.5" customHeight="1">
      <c r="A10601" s="545">
        <v>105530</v>
      </c>
      <c r="B10601" s="545" t="s">
        <v>3955</v>
      </c>
      <c r="C10601" s="545" t="s">
        <v>216</v>
      </c>
      <c r="D10601" s="546">
        <v>44594</v>
      </c>
      <c r="E10601" s="171" t="str">
        <f t="shared" si="165"/>
        <v>2022</v>
      </c>
      <c r="F10601" s="547">
        <v>70134.009999999995</v>
      </c>
      <c r="G10601" s="548">
        <v>0.19</v>
      </c>
      <c r="H10601" s="547">
        <v>58936.14</v>
      </c>
      <c r="I10601" s="545" t="s">
        <v>12741</v>
      </c>
      <c r="J10601" s="545" t="s">
        <v>13297</v>
      </c>
      <c r="K10601" s="545" t="s">
        <v>19710</v>
      </c>
      <c r="L10601" s="545" t="s">
        <v>13413</v>
      </c>
      <c r="M10601" s="548" t="s">
        <v>13758</v>
      </c>
      <c r="N10601" s="545" t="s">
        <v>13413</v>
      </c>
      <c r="O10601" s="545" t="s">
        <v>13413</v>
      </c>
      <c r="P10601" s="549">
        <v>8237</v>
      </c>
      <c r="Q10601" s="549">
        <v>1</v>
      </c>
      <c r="R10601" s="549">
        <v>37</v>
      </c>
      <c r="S10601" s="548">
        <v>2257</v>
      </c>
      <c r="T10601" s="548"/>
      <c r="U10601" s="99"/>
    </row>
    <row r="10602" spans="1:21" ht="19.5" customHeight="1">
      <c r="A10602" s="545">
        <v>105531</v>
      </c>
      <c r="B10602" s="545" t="s">
        <v>3996</v>
      </c>
      <c r="C10602" s="545" t="s">
        <v>216</v>
      </c>
      <c r="D10602" s="546"/>
      <c r="E10602" s="171" t="str">
        <f t="shared" si="165"/>
        <v>1900</v>
      </c>
      <c r="F10602" s="547">
        <v>0</v>
      </c>
      <c r="G10602" s="548">
        <v>0</v>
      </c>
      <c r="H10602" s="547">
        <v>0</v>
      </c>
      <c r="I10602" s="545" t="s">
        <v>12998</v>
      </c>
      <c r="J10602" s="545"/>
      <c r="K10602" s="545" t="s">
        <v>19711</v>
      </c>
      <c r="L10602" s="545" t="s">
        <v>13413</v>
      </c>
      <c r="M10602" s="548" t="s">
        <v>13758</v>
      </c>
      <c r="N10602" s="545" t="s">
        <v>13413</v>
      </c>
      <c r="O10602" s="545" t="s">
        <v>13413</v>
      </c>
      <c r="P10602" s="549">
        <v>8238</v>
      </c>
      <c r="Q10602" s="549">
        <v>1</v>
      </c>
      <c r="R10602" s="549">
        <v>47</v>
      </c>
      <c r="S10602" s="548"/>
      <c r="T10602" s="548"/>
      <c r="U10602" s="99"/>
    </row>
    <row r="10603" spans="1:21" ht="19.5" customHeight="1">
      <c r="A10603" s="545">
        <v>105532</v>
      </c>
      <c r="B10603" s="545" t="s">
        <v>3998</v>
      </c>
      <c r="C10603" s="545" t="s">
        <v>216</v>
      </c>
      <c r="D10603" s="546"/>
      <c r="E10603" s="171" t="str">
        <f t="shared" si="165"/>
        <v>1900</v>
      </c>
      <c r="F10603" s="547">
        <v>0</v>
      </c>
      <c r="G10603" s="548">
        <v>0</v>
      </c>
      <c r="H10603" s="547">
        <v>0</v>
      </c>
      <c r="I10603" s="545" t="s">
        <v>12998</v>
      </c>
      <c r="J10603" s="545"/>
      <c r="K10603" s="545" t="s">
        <v>19712</v>
      </c>
      <c r="L10603" s="545" t="s">
        <v>13413</v>
      </c>
      <c r="M10603" s="548" t="s">
        <v>13758</v>
      </c>
      <c r="N10603" s="545" t="s">
        <v>13413</v>
      </c>
      <c r="O10603" s="545" t="s">
        <v>13413</v>
      </c>
      <c r="P10603" s="549">
        <v>8239</v>
      </c>
      <c r="Q10603" s="549">
        <v>1</v>
      </c>
      <c r="R10603" s="549">
        <v>47</v>
      </c>
      <c r="S10603" s="548"/>
      <c r="T10603" s="548"/>
      <c r="U10603" s="99"/>
    </row>
    <row r="10604" spans="1:21" ht="19.5" customHeight="1">
      <c r="A10604" s="545">
        <v>105533</v>
      </c>
      <c r="B10604" s="545" t="s">
        <v>3997</v>
      </c>
      <c r="C10604" s="545" t="s">
        <v>216</v>
      </c>
      <c r="D10604" s="546"/>
      <c r="E10604" s="171" t="str">
        <f t="shared" si="165"/>
        <v>1900</v>
      </c>
      <c r="F10604" s="547">
        <v>0</v>
      </c>
      <c r="G10604" s="548">
        <v>0</v>
      </c>
      <c r="H10604" s="547">
        <v>0</v>
      </c>
      <c r="I10604" s="545" t="s">
        <v>12998</v>
      </c>
      <c r="J10604" s="545"/>
      <c r="K10604" s="545" t="s">
        <v>19713</v>
      </c>
      <c r="L10604" s="545" t="s">
        <v>13413</v>
      </c>
      <c r="M10604" s="548" t="s">
        <v>13758</v>
      </c>
      <c r="N10604" s="545" t="s">
        <v>13413</v>
      </c>
      <c r="O10604" s="545" t="s">
        <v>13413</v>
      </c>
      <c r="P10604" s="549">
        <v>8240</v>
      </c>
      <c r="Q10604" s="549">
        <v>1</v>
      </c>
      <c r="R10604" s="549">
        <v>47</v>
      </c>
      <c r="S10604" s="548"/>
      <c r="T10604" s="548"/>
      <c r="U10604" s="99"/>
    </row>
    <row r="10605" spans="1:21" ht="19.5" customHeight="1">
      <c r="A10605" s="545">
        <v>105534</v>
      </c>
      <c r="B10605" s="545" t="s">
        <v>8432</v>
      </c>
      <c r="C10605" s="545" t="s">
        <v>209</v>
      </c>
      <c r="D10605" s="546">
        <v>44589</v>
      </c>
      <c r="E10605" s="171" t="str">
        <f t="shared" si="165"/>
        <v>2022</v>
      </c>
      <c r="F10605" s="547">
        <v>1154</v>
      </c>
      <c r="G10605" s="548">
        <v>0.19</v>
      </c>
      <c r="H10605" s="547">
        <v>969.75</v>
      </c>
      <c r="I10605" s="545" t="s">
        <v>12659</v>
      </c>
      <c r="J10605" s="545" t="s">
        <v>13297</v>
      </c>
      <c r="K10605" s="545" t="s">
        <v>19714</v>
      </c>
      <c r="L10605" s="545" t="s">
        <v>13413</v>
      </c>
      <c r="M10605" s="548" t="s">
        <v>13758</v>
      </c>
      <c r="N10605" s="545" t="s">
        <v>13413</v>
      </c>
      <c r="O10605" s="545" t="s">
        <v>13413</v>
      </c>
      <c r="P10605" s="549">
        <v>8241</v>
      </c>
      <c r="Q10605" s="549">
        <v>1</v>
      </c>
      <c r="R10605" s="549">
        <v>116</v>
      </c>
      <c r="S10605" s="548">
        <v>2257</v>
      </c>
      <c r="T10605" s="548"/>
      <c r="U10605" s="99"/>
    </row>
    <row r="10606" spans="1:21" ht="19.5" customHeight="1">
      <c r="A10606" s="545">
        <v>105535</v>
      </c>
      <c r="B10606" s="545" t="s">
        <v>3995</v>
      </c>
      <c r="C10606" s="545" t="s">
        <v>216</v>
      </c>
      <c r="D10606" s="546"/>
      <c r="E10606" s="171" t="str">
        <f t="shared" si="165"/>
        <v>1900</v>
      </c>
      <c r="F10606" s="547">
        <v>0</v>
      </c>
      <c r="G10606" s="548">
        <v>0</v>
      </c>
      <c r="H10606" s="547">
        <v>0</v>
      </c>
      <c r="I10606" s="545" t="s">
        <v>12998</v>
      </c>
      <c r="J10606" s="545"/>
      <c r="K10606" s="545" t="s">
        <v>19715</v>
      </c>
      <c r="L10606" s="545" t="s">
        <v>13413</v>
      </c>
      <c r="M10606" s="548" t="s">
        <v>13758</v>
      </c>
      <c r="N10606" s="545" t="s">
        <v>13413</v>
      </c>
      <c r="O10606" s="545" t="s">
        <v>13413</v>
      </c>
      <c r="P10606" s="549">
        <v>8242</v>
      </c>
      <c r="Q10606" s="549">
        <v>1</v>
      </c>
      <c r="R10606" s="549">
        <v>47</v>
      </c>
      <c r="S10606" s="548"/>
      <c r="T10606" s="548"/>
      <c r="U10606" s="99"/>
    </row>
    <row r="10607" spans="1:21" ht="19.5" customHeight="1">
      <c r="A10607" s="545">
        <v>105536</v>
      </c>
      <c r="B10607" s="545" t="s">
        <v>3966</v>
      </c>
      <c r="C10607" s="545" t="s">
        <v>216</v>
      </c>
      <c r="D10607" s="546">
        <v>46052</v>
      </c>
      <c r="E10607" s="171" t="str">
        <f t="shared" si="165"/>
        <v>2026</v>
      </c>
      <c r="F10607" s="547">
        <v>19690</v>
      </c>
      <c r="G10607" s="548">
        <v>0.19</v>
      </c>
      <c r="H10607" s="547">
        <v>16546.22</v>
      </c>
      <c r="I10607" s="545" t="s">
        <v>12707</v>
      </c>
      <c r="J10607" s="545" t="s">
        <v>13307</v>
      </c>
      <c r="K10607" s="545" t="s">
        <v>19716</v>
      </c>
      <c r="L10607" s="545" t="s">
        <v>13413</v>
      </c>
      <c r="M10607" s="548" t="s">
        <v>13758</v>
      </c>
      <c r="N10607" s="545" t="s">
        <v>13413</v>
      </c>
      <c r="O10607" s="545" t="s">
        <v>13413</v>
      </c>
      <c r="P10607" s="549">
        <v>8243</v>
      </c>
      <c r="Q10607" s="549">
        <v>1</v>
      </c>
      <c r="R10607" s="549">
        <v>40</v>
      </c>
      <c r="S10607" s="548">
        <v>2228</v>
      </c>
      <c r="T10607" s="548"/>
      <c r="U10607" s="99"/>
    </row>
    <row r="10608" spans="1:21" ht="19.5" customHeight="1">
      <c r="A10608" s="545">
        <v>105537</v>
      </c>
      <c r="B10608" s="545" t="s">
        <v>1351</v>
      </c>
      <c r="C10608" s="545" t="s">
        <v>216</v>
      </c>
      <c r="D10608" s="546"/>
      <c r="E10608" s="171" t="str">
        <f t="shared" si="165"/>
        <v>1900</v>
      </c>
      <c r="F10608" s="547">
        <v>0</v>
      </c>
      <c r="G10608" s="548">
        <v>0</v>
      </c>
      <c r="H10608" s="547">
        <v>0</v>
      </c>
      <c r="I10608" s="545" t="s">
        <v>12659</v>
      </c>
      <c r="J10608" s="545"/>
      <c r="K10608" s="545" t="s">
        <v>19717</v>
      </c>
      <c r="L10608" s="545" t="s">
        <v>13413</v>
      </c>
      <c r="M10608" s="548" t="s">
        <v>13758</v>
      </c>
      <c r="N10608" s="545" t="s">
        <v>13413</v>
      </c>
      <c r="O10608" s="545" t="s">
        <v>13413</v>
      </c>
      <c r="P10608" s="549">
        <v>8244</v>
      </c>
      <c r="Q10608" s="549">
        <v>1</v>
      </c>
      <c r="R10608" s="549">
        <v>116</v>
      </c>
      <c r="S10608" s="548"/>
      <c r="T10608" s="548"/>
      <c r="U10608" s="99"/>
    </row>
    <row r="10609" spans="1:21" ht="19.5" customHeight="1">
      <c r="A10609" s="545">
        <v>105538</v>
      </c>
      <c r="B10609" s="545" t="s">
        <v>4002</v>
      </c>
      <c r="C10609" s="545" t="s">
        <v>206</v>
      </c>
      <c r="D10609" s="546"/>
      <c r="E10609" s="171" t="str">
        <f t="shared" si="165"/>
        <v>1900</v>
      </c>
      <c r="F10609" s="547">
        <v>0</v>
      </c>
      <c r="G10609" s="548">
        <v>0</v>
      </c>
      <c r="H10609" s="547">
        <v>0</v>
      </c>
      <c r="I10609" s="545" t="s">
        <v>12982</v>
      </c>
      <c r="J10609" s="545"/>
      <c r="K10609" s="545" t="s">
        <v>19718</v>
      </c>
      <c r="L10609" s="545" t="s">
        <v>13413</v>
      </c>
      <c r="M10609" s="548" t="s">
        <v>13758</v>
      </c>
      <c r="N10609" s="545" t="s">
        <v>13413</v>
      </c>
      <c r="O10609" s="545" t="s">
        <v>13413</v>
      </c>
      <c r="P10609" s="549">
        <v>8245</v>
      </c>
      <c r="Q10609" s="549">
        <v>1</v>
      </c>
      <c r="R10609" s="549">
        <v>48</v>
      </c>
      <c r="S10609" s="548"/>
      <c r="T10609" s="548"/>
      <c r="U10609" s="99"/>
    </row>
    <row r="10610" spans="1:21" ht="19.5" customHeight="1">
      <c r="A10610" s="545">
        <v>105539</v>
      </c>
      <c r="B10610" s="545" t="s">
        <v>6696</v>
      </c>
      <c r="C10610" s="545" t="s">
        <v>216</v>
      </c>
      <c r="D10610" s="546">
        <v>46052</v>
      </c>
      <c r="E10610" s="171" t="str">
        <f t="shared" si="165"/>
        <v>2026</v>
      </c>
      <c r="F10610" s="547">
        <v>132076</v>
      </c>
      <c r="G10610" s="548">
        <v>0.19</v>
      </c>
      <c r="H10610" s="547">
        <v>110988.24</v>
      </c>
      <c r="I10610" s="545" t="s">
        <v>12762</v>
      </c>
      <c r="J10610" s="545" t="s">
        <v>13307</v>
      </c>
      <c r="K10610" s="545" t="s">
        <v>19719</v>
      </c>
      <c r="L10610" s="545" t="s">
        <v>13413</v>
      </c>
      <c r="M10610" s="548" t="s">
        <v>13758</v>
      </c>
      <c r="N10610" s="545" t="s">
        <v>13413</v>
      </c>
      <c r="O10610" s="545" t="s">
        <v>13413</v>
      </c>
      <c r="P10610" s="549">
        <v>8246</v>
      </c>
      <c r="Q10610" s="549">
        <v>1</v>
      </c>
      <c r="R10610" s="549">
        <v>8</v>
      </c>
      <c r="S10610" s="548">
        <v>2228</v>
      </c>
      <c r="T10610" s="548"/>
      <c r="U10610" s="99"/>
    </row>
    <row r="10611" spans="1:21" ht="19.5" customHeight="1">
      <c r="A10611" s="545">
        <v>105540</v>
      </c>
      <c r="B10611" s="545" t="s">
        <v>9666</v>
      </c>
      <c r="C10611" s="545" t="s">
        <v>209</v>
      </c>
      <c r="D10611" s="546"/>
      <c r="E10611" s="171" t="str">
        <f t="shared" si="165"/>
        <v>1900</v>
      </c>
      <c r="F10611" s="547">
        <v>0</v>
      </c>
      <c r="G10611" s="548">
        <v>0</v>
      </c>
      <c r="H10611" s="547">
        <v>0</v>
      </c>
      <c r="I10611" s="545" t="s">
        <v>12676</v>
      </c>
      <c r="J10611" s="545"/>
      <c r="K10611" s="545" t="s">
        <v>13413</v>
      </c>
      <c r="L10611" s="545" t="s">
        <v>13413</v>
      </c>
      <c r="M10611" s="548" t="s">
        <v>13758</v>
      </c>
      <c r="N10611" s="545" t="s">
        <v>13413</v>
      </c>
      <c r="O10611" s="545" t="s">
        <v>13413</v>
      </c>
      <c r="P10611" s="549">
        <v>8247</v>
      </c>
      <c r="Q10611" s="549">
        <v>1</v>
      </c>
      <c r="R10611" s="549">
        <v>14</v>
      </c>
      <c r="S10611" s="548"/>
      <c r="T10611" s="548"/>
      <c r="U10611" s="99"/>
    </row>
    <row r="10612" spans="1:21" ht="19.5" customHeight="1">
      <c r="A10612" s="545">
        <v>105541</v>
      </c>
      <c r="B10612" s="545" t="s">
        <v>6587</v>
      </c>
      <c r="C10612" s="545" t="s">
        <v>216</v>
      </c>
      <c r="D10612" s="546">
        <v>44591</v>
      </c>
      <c r="E10612" s="171" t="str">
        <f t="shared" si="165"/>
        <v>2022</v>
      </c>
      <c r="F10612" s="547">
        <v>29735.01</v>
      </c>
      <c r="G10612" s="548">
        <v>0.19</v>
      </c>
      <c r="H10612" s="547">
        <v>24987.4</v>
      </c>
      <c r="I10612" s="545" t="s">
        <v>12659</v>
      </c>
      <c r="J10612" s="545" t="s">
        <v>13297</v>
      </c>
      <c r="K10612" s="545" t="s">
        <v>13413</v>
      </c>
      <c r="L10612" s="545" t="s">
        <v>13413</v>
      </c>
      <c r="M10612" s="548" t="s">
        <v>13758</v>
      </c>
      <c r="N10612" s="545" t="s">
        <v>13413</v>
      </c>
      <c r="O10612" s="545" t="s">
        <v>13413</v>
      </c>
      <c r="P10612" s="549">
        <v>8248</v>
      </c>
      <c r="Q10612" s="549">
        <v>1</v>
      </c>
      <c r="R10612" s="549">
        <v>116</v>
      </c>
      <c r="S10612" s="548">
        <v>2257</v>
      </c>
      <c r="T10612" s="548"/>
      <c r="U10612" s="99"/>
    </row>
    <row r="10613" spans="1:21" ht="19.5" customHeight="1">
      <c r="A10613" s="545">
        <v>105542</v>
      </c>
      <c r="B10613" s="545" t="s">
        <v>8051</v>
      </c>
      <c r="C10613" s="545" t="s">
        <v>216</v>
      </c>
      <c r="D10613" s="546">
        <v>46062</v>
      </c>
      <c r="E10613" s="171" t="str">
        <f t="shared" si="165"/>
        <v>2026</v>
      </c>
      <c r="F10613" s="547">
        <v>1400</v>
      </c>
      <c r="G10613" s="548">
        <v>0.19</v>
      </c>
      <c r="H10613" s="547">
        <v>1176.47</v>
      </c>
      <c r="I10613" s="545" t="s">
        <v>12701</v>
      </c>
      <c r="J10613" s="545" t="s">
        <v>13296</v>
      </c>
      <c r="K10613" s="545" t="s">
        <v>19720</v>
      </c>
      <c r="L10613" s="545" t="s">
        <v>13413</v>
      </c>
      <c r="M10613" s="548" t="s">
        <v>13758</v>
      </c>
      <c r="N10613" s="545" t="s">
        <v>13413</v>
      </c>
      <c r="O10613" s="545" t="s">
        <v>13413</v>
      </c>
      <c r="P10613" s="549">
        <v>8249</v>
      </c>
      <c r="Q10613" s="549">
        <v>1</v>
      </c>
      <c r="R10613" s="549">
        <v>10</v>
      </c>
      <c r="S10613" s="548">
        <v>2218</v>
      </c>
      <c r="T10613" s="548"/>
      <c r="U10613" s="99"/>
    </row>
    <row r="10614" spans="1:21" ht="19.5" customHeight="1">
      <c r="A10614" s="545">
        <v>105544</v>
      </c>
      <c r="B10614" s="545" t="s">
        <v>8050</v>
      </c>
      <c r="C10614" s="545" t="s">
        <v>216</v>
      </c>
      <c r="D10614" s="546">
        <v>46052</v>
      </c>
      <c r="E10614" s="171" t="str">
        <f t="shared" si="165"/>
        <v>2026</v>
      </c>
      <c r="F10614" s="547">
        <v>26787</v>
      </c>
      <c r="G10614" s="548">
        <v>0.19</v>
      </c>
      <c r="H10614" s="547">
        <v>22510.080000000002</v>
      </c>
      <c r="I10614" s="545" t="s">
        <v>12701</v>
      </c>
      <c r="J10614" s="545" t="s">
        <v>13307</v>
      </c>
      <c r="K10614" s="545" t="s">
        <v>13413</v>
      </c>
      <c r="L10614" s="545" t="s">
        <v>13413</v>
      </c>
      <c r="M10614" s="548" t="s">
        <v>13758</v>
      </c>
      <c r="N10614" s="545" t="s">
        <v>13413</v>
      </c>
      <c r="O10614" s="545" t="s">
        <v>13413</v>
      </c>
      <c r="P10614" s="549">
        <v>8250</v>
      </c>
      <c r="Q10614" s="549">
        <v>1</v>
      </c>
      <c r="R10614" s="549">
        <v>10</v>
      </c>
      <c r="S10614" s="548">
        <v>2228</v>
      </c>
      <c r="T10614" s="548"/>
      <c r="U10614" s="99"/>
    </row>
    <row r="10615" spans="1:21" ht="19.5" customHeight="1">
      <c r="A10615" s="545">
        <v>105545</v>
      </c>
      <c r="B10615" s="545" t="s">
        <v>6157</v>
      </c>
      <c r="C10615" s="545" t="s">
        <v>216</v>
      </c>
      <c r="D10615" s="546">
        <v>46057</v>
      </c>
      <c r="E10615" s="171" t="str">
        <f t="shared" si="165"/>
        <v>2026</v>
      </c>
      <c r="F10615" s="547">
        <v>103479</v>
      </c>
      <c r="G10615" s="548">
        <v>0.19</v>
      </c>
      <c r="H10615" s="547">
        <v>86957.14</v>
      </c>
      <c r="I10615" s="545" t="s">
        <v>12637</v>
      </c>
      <c r="J10615" s="545" t="s">
        <v>13298</v>
      </c>
      <c r="K10615" s="545" t="s">
        <v>19721</v>
      </c>
      <c r="L10615" s="545" t="s">
        <v>13413</v>
      </c>
      <c r="M10615" s="548" t="s">
        <v>13758</v>
      </c>
      <c r="N10615" s="545" t="s">
        <v>13413</v>
      </c>
      <c r="O10615" s="545" t="s">
        <v>13413</v>
      </c>
      <c r="P10615" s="549">
        <v>8251</v>
      </c>
      <c r="Q10615" s="549">
        <v>1</v>
      </c>
      <c r="R10615" s="549">
        <v>13</v>
      </c>
      <c r="S10615" s="548">
        <v>1012</v>
      </c>
      <c r="T10615" s="548"/>
      <c r="U10615" s="99"/>
    </row>
    <row r="10616" spans="1:21" ht="19.5" customHeight="1">
      <c r="A10616" s="545">
        <v>105546</v>
      </c>
      <c r="B10616" s="545" t="s">
        <v>9665</v>
      </c>
      <c r="C10616" s="545" t="s">
        <v>209</v>
      </c>
      <c r="D10616" s="546"/>
      <c r="E10616" s="171" t="str">
        <f t="shared" si="165"/>
        <v>1900</v>
      </c>
      <c r="F10616" s="547">
        <v>0</v>
      </c>
      <c r="G10616" s="548">
        <v>0</v>
      </c>
      <c r="H10616" s="547">
        <v>0</v>
      </c>
      <c r="I10616" s="545" t="s">
        <v>12697</v>
      </c>
      <c r="J10616" s="545"/>
      <c r="K10616" s="545" t="s">
        <v>13413</v>
      </c>
      <c r="L10616" s="545" t="s">
        <v>13413</v>
      </c>
      <c r="M10616" s="548" t="s">
        <v>13758</v>
      </c>
      <c r="N10616" s="545" t="s">
        <v>13413</v>
      </c>
      <c r="O10616" s="545" t="s">
        <v>13413</v>
      </c>
      <c r="P10616" s="549">
        <v>8252</v>
      </c>
      <c r="Q10616" s="549">
        <v>1</v>
      </c>
      <c r="R10616" s="549">
        <v>138</v>
      </c>
      <c r="S10616" s="548"/>
      <c r="T10616" s="548"/>
      <c r="U10616" s="99"/>
    </row>
    <row r="10617" spans="1:21" ht="19.5" customHeight="1">
      <c r="A10617" s="545">
        <v>105547</v>
      </c>
      <c r="B10617" s="545" t="s">
        <v>9664</v>
      </c>
      <c r="C10617" s="545" t="s">
        <v>209</v>
      </c>
      <c r="D10617" s="546"/>
      <c r="E10617" s="171" t="str">
        <f t="shared" si="165"/>
        <v>1900</v>
      </c>
      <c r="F10617" s="547">
        <v>0</v>
      </c>
      <c r="G10617" s="548">
        <v>0</v>
      </c>
      <c r="H10617" s="547">
        <v>0</v>
      </c>
      <c r="I10617" s="545" t="s">
        <v>12697</v>
      </c>
      <c r="J10617" s="545"/>
      <c r="K10617" s="545" t="s">
        <v>13413</v>
      </c>
      <c r="L10617" s="545" t="s">
        <v>13413</v>
      </c>
      <c r="M10617" s="548" t="s">
        <v>13758</v>
      </c>
      <c r="N10617" s="545" t="s">
        <v>13413</v>
      </c>
      <c r="O10617" s="545" t="s">
        <v>13413</v>
      </c>
      <c r="P10617" s="549">
        <v>8253</v>
      </c>
      <c r="Q10617" s="549">
        <v>1</v>
      </c>
      <c r="R10617" s="549">
        <v>138</v>
      </c>
      <c r="S10617" s="548"/>
      <c r="T10617" s="548"/>
      <c r="U10617" s="99"/>
    </row>
    <row r="10618" spans="1:21" ht="19.5" customHeight="1">
      <c r="A10618" s="545">
        <v>105548</v>
      </c>
      <c r="B10618" s="545" t="s">
        <v>6156</v>
      </c>
      <c r="C10618" s="545" t="s">
        <v>209</v>
      </c>
      <c r="D10618" s="546">
        <v>45708</v>
      </c>
      <c r="E10618" s="171" t="str">
        <f t="shared" si="165"/>
        <v>2025</v>
      </c>
      <c r="F10618" s="547">
        <v>5130.59</v>
      </c>
      <c r="G10618" s="548">
        <v>0.19</v>
      </c>
      <c r="H10618" s="547">
        <v>4311.42</v>
      </c>
      <c r="I10618" s="545" t="s">
        <v>12637</v>
      </c>
      <c r="J10618" s="545" t="s">
        <v>13307</v>
      </c>
      <c r="K10618" s="545" t="s">
        <v>19722</v>
      </c>
      <c r="L10618" s="545" t="s">
        <v>13413</v>
      </c>
      <c r="M10618" s="548" t="s">
        <v>13758</v>
      </c>
      <c r="N10618" s="545" t="s">
        <v>13413</v>
      </c>
      <c r="O10618" s="545" t="s">
        <v>13413</v>
      </c>
      <c r="P10618" s="549">
        <v>8254</v>
      </c>
      <c r="Q10618" s="549">
        <v>1</v>
      </c>
      <c r="R10618" s="549">
        <v>13</v>
      </c>
      <c r="S10618" s="548">
        <v>2228</v>
      </c>
      <c r="T10618" s="548"/>
      <c r="U10618" s="99"/>
    </row>
    <row r="10619" spans="1:21" ht="19.5" customHeight="1">
      <c r="A10619" s="545">
        <v>105549</v>
      </c>
      <c r="B10619" s="545" t="s">
        <v>9663</v>
      </c>
      <c r="C10619" s="545" t="s">
        <v>216</v>
      </c>
      <c r="D10619" s="546"/>
      <c r="E10619" s="171" t="str">
        <f t="shared" si="165"/>
        <v>1900</v>
      </c>
      <c r="F10619" s="547">
        <v>0</v>
      </c>
      <c r="G10619" s="548">
        <v>0</v>
      </c>
      <c r="H10619" s="547">
        <v>0</v>
      </c>
      <c r="I10619" s="545" t="s">
        <v>12637</v>
      </c>
      <c r="J10619" s="545"/>
      <c r="K10619" s="545" t="s">
        <v>13413</v>
      </c>
      <c r="L10619" s="545" t="s">
        <v>13413</v>
      </c>
      <c r="M10619" s="548" t="s">
        <v>13758</v>
      </c>
      <c r="N10619" s="545" t="s">
        <v>13413</v>
      </c>
      <c r="O10619" s="545" t="s">
        <v>13413</v>
      </c>
      <c r="P10619" s="549">
        <v>8255</v>
      </c>
      <c r="Q10619" s="549">
        <v>1</v>
      </c>
      <c r="R10619" s="549">
        <v>13</v>
      </c>
      <c r="S10619" s="548"/>
      <c r="T10619" s="548"/>
      <c r="U10619" s="99"/>
    </row>
    <row r="10620" spans="1:21" ht="19.5" customHeight="1">
      <c r="A10620" s="545">
        <v>105550</v>
      </c>
      <c r="B10620" s="545" t="s">
        <v>3277</v>
      </c>
      <c r="C10620" s="545" t="s">
        <v>5217</v>
      </c>
      <c r="D10620" s="546">
        <v>46056</v>
      </c>
      <c r="E10620" s="171" t="str">
        <f t="shared" si="165"/>
        <v>2026</v>
      </c>
      <c r="F10620" s="547">
        <v>104130</v>
      </c>
      <c r="G10620" s="548">
        <v>0</v>
      </c>
      <c r="H10620" s="547">
        <v>104130</v>
      </c>
      <c r="I10620" s="545" t="s">
        <v>12653</v>
      </c>
      <c r="J10620" s="545" t="s">
        <v>13299</v>
      </c>
      <c r="K10620" s="545" t="s">
        <v>19723</v>
      </c>
      <c r="L10620" s="545" t="s">
        <v>13413</v>
      </c>
      <c r="M10620" s="548" t="s">
        <v>13813</v>
      </c>
      <c r="N10620" s="545" t="s">
        <v>13413</v>
      </c>
      <c r="O10620" s="545" t="s">
        <v>13413</v>
      </c>
      <c r="P10620" s="549">
        <v>8256</v>
      </c>
      <c r="Q10620" s="549">
        <v>3</v>
      </c>
      <c r="R10620" s="549">
        <v>160</v>
      </c>
      <c r="S10620" s="548">
        <v>443</v>
      </c>
      <c r="T10620" s="548"/>
      <c r="U10620" s="99"/>
    </row>
    <row r="10621" spans="1:21" ht="19.5" customHeight="1">
      <c r="A10621" s="545">
        <v>105551</v>
      </c>
      <c r="B10621" s="545" t="s">
        <v>3284</v>
      </c>
      <c r="C10621" s="545" t="s">
        <v>5217</v>
      </c>
      <c r="D10621" s="546">
        <v>46056</v>
      </c>
      <c r="E10621" s="171" t="str">
        <f t="shared" si="165"/>
        <v>2026</v>
      </c>
      <c r="F10621" s="547">
        <v>174962</v>
      </c>
      <c r="G10621" s="548">
        <v>0</v>
      </c>
      <c r="H10621" s="547">
        <v>174962</v>
      </c>
      <c r="I10621" s="545" t="s">
        <v>12653</v>
      </c>
      <c r="J10621" s="545" t="s">
        <v>13299</v>
      </c>
      <c r="K10621" s="545" t="s">
        <v>19724</v>
      </c>
      <c r="L10621" s="545" t="s">
        <v>13413</v>
      </c>
      <c r="M10621" s="548" t="s">
        <v>13813</v>
      </c>
      <c r="N10621" s="545" t="s">
        <v>13413</v>
      </c>
      <c r="O10621" s="545" t="s">
        <v>13413</v>
      </c>
      <c r="P10621" s="549">
        <v>8257</v>
      </c>
      <c r="Q10621" s="549">
        <v>3</v>
      </c>
      <c r="R10621" s="549">
        <v>160</v>
      </c>
      <c r="S10621" s="548">
        <v>443</v>
      </c>
      <c r="T10621" s="548"/>
      <c r="U10621" s="99"/>
    </row>
    <row r="10622" spans="1:21" ht="19.5" customHeight="1">
      <c r="A10622" s="545">
        <v>105552</v>
      </c>
      <c r="B10622" s="545" t="s">
        <v>3847</v>
      </c>
      <c r="C10622" s="545" t="s">
        <v>216</v>
      </c>
      <c r="D10622" s="546">
        <v>46052</v>
      </c>
      <c r="E10622" s="171" t="str">
        <f t="shared" si="165"/>
        <v>2026</v>
      </c>
      <c r="F10622" s="547">
        <v>41180</v>
      </c>
      <c r="G10622" s="548">
        <v>0</v>
      </c>
      <c r="H10622" s="547">
        <v>41180</v>
      </c>
      <c r="I10622" s="545" t="s">
        <v>12738</v>
      </c>
      <c r="J10622" s="545" t="s">
        <v>13307</v>
      </c>
      <c r="K10622" s="545" t="s">
        <v>13413</v>
      </c>
      <c r="L10622" s="545" t="s">
        <v>13413</v>
      </c>
      <c r="M10622" s="548" t="s">
        <v>13758</v>
      </c>
      <c r="N10622" s="545" t="s">
        <v>13413</v>
      </c>
      <c r="O10622" s="545" t="s">
        <v>13413</v>
      </c>
      <c r="P10622" s="549">
        <v>8258</v>
      </c>
      <c r="Q10622" s="549">
        <v>1</v>
      </c>
      <c r="R10622" s="549">
        <v>32</v>
      </c>
      <c r="S10622" s="548">
        <v>2228</v>
      </c>
      <c r="T10622" s="548"/>
      <c r="U10622" s="99"/>
    </row>
    <row r="10623" spans="1:21" ht="19.5" customHeight="1">
      <c r="A10623" s="545">
        <v>105553</v>
      </c>
      <c r="B10623" s="545" t="s">
        <v>1079</v>
      </c>
      <c r="C10623" s="545" t="s">
        <v>216</v>
      </c>
      <c r="D10623" s="546">
        <v>46052</v>
      </c>
      <c r="E10623" s="171" t="str">
        <f t="shared" si="165"/>
        <v>2026</v>
      </c>
      <c r="F10623" s="547">
        <v>5207023</v>
      </c>
      <c r="G10623" s="548">
        <v>0.19</v>
      </c>
      <c r="H10623" s="547">
        <v>4375649.58</v>
      </c>
      <c r="I10623" s="545" t="s">
        <v>12694</v>
      </c>
      <c r="J10623" s="545" t="s">
        <v>13307</v>
      </c>
      <c r="K10623" s="545" t="s">
        <v>19725</v>
      </c>
      <c r="L10623" s="545" t="s">
        <v>13413</v>
      </c>
      <c r="M10623" s="548" t="s">
        <v>13758</v>
      </c>
      <c r="N10623" s="545" t="s">
        <v>13413</v>
      </c>
      <c r="O10623" s="545" t="s">
        <v>13413</v>
      </c>
      <c r="P10623" s="549">
        <v>8259</v>
      </c>
      <c r="Q10623" s="549">
        <v>1</v>
      </c>
      <c r="R10623" s="549">
        <v>104</v>
      </c>
      <c r="S10623" s="548">
        <v>2228</v>
      </c>
      <c r="T10623" s="548"/>
      <c r="U10623" s="99"/>
    </row>
    <row r="10624" spans="1:21" ht="19.5" customHeight="1">
      <c r="A10624" s="545">
        <v>105554</v>
      </c>
      <c r="B10624" s="545" t="s">
        <v>6155</v>
      </c>
      <c r="C10624" s="545" t="s">
        <v>216</v>
      </c>
      <c r="D10624" s="546">
        <v>45708</v>
      </c>
      <c r="E10624" s="171" t="str">
        <f t="shared" si="165"/>
        <v>2025</v>
      </c>
      <c r="F10624" s="547">
        <v>103323.6</v>
      </c>
      <c r="G10624" s="548">
        <v>0.19</v>
      </c>
      <c r="H10624" s="547">
        <v>86826.55</v>
      </c>
      <c r="I10624" s="545" t="s">
        <v>12973</v>
      </c>
      <c r="J10624" s="545" t="s">
        <v>13307</v>
      </c>
      <c r="K10624" s="545" t="s">
        <v>13413</v>
      </c>
      <c r="L10624" s="545" t="s">
        <v>13413</v>
      </c>
      <c r="M10624" s="548" t="s">
        <v>13758</v>
      </c>
      <c r="N10624" s="545" t="s">
        <v>13413</v>
      </c>
      <c r="O10624" s="545" t="s">
        <v>13413</v>
      </c>
      <c r="P10624" s="549">
        <v>8260</v>
      </c>
      <c r="Q10624" s="549">
        <v>1</v>
      </c>
      <c r="R10624" s="549">
        <v>59</v>
      </c>
      <c r="S10624" s="548">
        <v>2228</v>
      </c>
      <c r="T10624" s="548"/>
      <c r="U10624" s="99"/>
    </row>
    <row r="10625" spans="1:21" ht="19.5" customHeight="1">
      <c r="A10625" s="545">
        <v>105555</v>
      </c>
      <c r="B10625" s="545" t="s">
        <v>1080</v>
      </c>
      <c r="C10625" s="545" t="s">
        <v>216</v>
      </c>
      <c r="D10625" s="546"/>
      <c r="E10625" s="171" t="str">
        <f t="shared" si="165"/>
        <v>1900</v>
      </c>
      <c r="F10625" s="547">
        <v>0</v>
      </c>
      <c r="G10625" s="548">
        <v>0</v>
      </c>
      <c r="H10625" s="547">
        <v>0</v>
      </c>
      <c r="I10625" s="545" t="s">
        <v>12694</v>
      </c>
      <c r="J10625" s="545"/>
      <c r="K10625" s="545" t="s">
        <v>19726</v>
      </c>
      <c r="L10625" s="545" t="s">
        <v>13413</v>
      </c>
      <c r="M10625" s="548" t="s">
        <v>13758</v>
      </c>
      <c r="N10625" s="545" t="s">
        <v>13413</v>
      </c>
      <c r="O10625" s="545" t="s">
        <v>13413</v>
      </c>
      <c r="P10625" s="549">
        <v>8261</v>
      </c>
      <c r="Q10625" s="549">
        <v>1</v>
      </c>
      <c r="R10625" s="549">
        <v>104</v>
      </c>
      <c r="S10625" s="548"/>
      <c r="T10625" s="548"/>
      <c r="U10625" s="99"/>
    </row>
    <row r="10626" spans="1:21" ht="19.5" customHeight="1">
      <c r="A10626" s="545">
        <v>105556</v>
      </c>
      <c r="B10626" s="545" t="s">
        <v>1081</v>
      </c>
      <c r="C10626" s="545" t="s">
        <v>216</v>
      </c>
      <c r="D10626" s="546">
        <v>43543</v>
      </c>
      <c r="E10626" s="171" t="str">
        <f t="shared" si="165"/>
        <v>2019</v>
      </c>
      <c r="F10626" s="547">
        <v>13179469</v>
      </c>
      <c r="G10626" s="548">
        <v>0.19</v>
      </c>
      <c r="H10626" s="547">
        <v>11075184.029999999</v>
      </c>
      <c r="I10626" s="545" t="s">
        <v>12694</v>
      </c>
      <c r="J10626" s="545" t="s">
        <v>13302</v>
      </c>
      <c r="K10626" s="545" t="s">
        <v>19727</v>
      </c>
      <c r="L10626" s="545" t="s">
        <v>13413</v>
      </c>
      <c r="M10626" s="548" t="s">
        <v>13758</v>
      </c>
      <c r="N10626" s="545" t="s">
        <v>13413</v>
      </c>
      <c r="O10626" s="545" t="s">
        <v>13413</v>
      </c>
      <c r="P10626" s="549">
        <v>8262</v>
      </c>
      <c r="Q10626" s="549">
        <v>1</v>
      </c>
      <c r="R10626" s="549">
        <v>104</v>
      </c>
      <c r="S10626" s="548">
        <v>2219</v>
      </c>
      <c r="T10626" s="548"/>
      <c r="U10626" s="99"/>
    </row>
    <row r="10627" spans="1:21" ht="19.5" customHeight="1">
      <c r="A10627" s="545">
        <v>105557</v>
      </c>
      <c r="B10627" s="545" t="s">
        <v>9662</v>
      </c>
      <c r="C10627" s="545" t="s">
        <v>216</v>
      </c>
      <c r="D10627" s="546"/>
      <c r="E10627" s="171" t="str">
        <f t="shared" si="165"/>
        <v>1900</v>
      </c>
      <c r="F10627" s="547">
        <v>0</v>
      </c>
      <c r="G10627" s="548">
        <v>0</v>
      </c>
      <c r="H10627" s="547">
        <v>0</v>
      </c>
      <c r="I10627" s="545" t="s">
        <v>12694</v>
      </c>
      <c r="J10627" s="545"/>
      <c r="K10627" s="545" t="s">
        <v>19728</v>
      </c>
      <c r="L10627" s="545" t="s">
        <v>13413</v>
      </c>
      <c r="M10627" s="548" t="s">
        <v>13758</v>
      </c>
      <c r="N10627" s="545" t="s">
        <v>13413</v>
      </c>
      <c r="O10627" s="545" t="s">
        <v>13413</v>
      </c>
      <c r="P10627" s="549">
        <v>8263</v>
      </c>
      <c r="Q10627" s="549">
        <v>1</v>
      </c>
      <c r="R10627" s="549">
        <v>104</v>
      </c>
      <c r="S10627" s="548"/>
      <c r="T10627" s="548"/>
      <c r="U10627" s="99"/>
    </row>
    <row r="10628" spans="1:21" ht="19.5" customHeight="1">
      <c r="A10628" s="545">
        <v>105558</v>
      </c>
      <c r="B10628" s="545" t="s">
        <v>9661</v>
      </c>
      <c r="C10628" s="545" t="s">
        <v>216</v>
      </c>
      <c r="D10628" s="546"/>
      <c r="E10628" s="171" t="str">
        <f t="shared" ref="E10628:E10691" si="166">TEXT(D10628,"YYYY")</f>
        <v>1900</v>
      </c>
      <c r="F10628" s="547">
        <v>0</v>
      </c>
      <c r="G10628" s="548">
        <v>0</v>
      </c>
      <c r="H10628" s="547">
        <v>0</v>
      </c>
      <c r="I10628" s="545" t="s">
        <v>12694</v>
      </c>
      <c r="J10628" s="545"/>
      <c r="K10628" s="545" t="s">
        <v>19729</v>
      </c>
      <c r="L10628" s="545" t="s">
        <v>13413</v>
      </c>
      <c r="M10628" s="548" t="s">
        <v>13758</v>
      </c>
      <c r="N10628" s="545" t="s">
        <v>13413</v>
      </c>
      <c r="O10628" s="545" t="s">
        <v>13413</v>
      </c>
      <c r="P10628" s="549">
        <v>8264</v>
      </c>
      <c r="Q10628" s="549">
        <v>1</v>
      </c>
      <c r="R10628" s="549">
        <v>104</v>
      </c>
      <c r="S10628" s="548"/>
      <c r="T10628" s="548"/>
      <c r="U10628" s="99"/>
    </row>
    <row r="10629" spans="1:21" ht="19.5" customHeight="1">
      <c r="A10629" s="545">
        <v>105559</v>
      </c>
      <c r="B10629" s="545" t="s">
        <v>8118</v>
      </c>
      <c r="C10629" s="545" t="s">
        <v>216</v>
      </c>
      <c r="D10629" s="546">
        <v>46057</v>
      </c>
      <c r="E10629" s="171" t="str">
        <f t="shared" si="166"/>
        <v>2026</v>
      </c>
      <c r="F10629" s="547">
        <v>68026</v>
      </c>
      <c r="G10629" s="548">
        <v>0.19</v>
      </c>
      <c r="H10629" s="547">
        <v>57164.71</v>
      </c>
      <c r="I10629" s="545" t="s">
        <v>12676</v>
      </c>
      <c r="J10629" s="545" t="s">
        <v>13298</v>
      </c>
      <c r="K10629" s="545" t="s">
        <v>19730</v>
      </c>
      <c r="L10629" s="545" t="s">
        <v>13413</v>
      </c>
      <c r="M10629" s="548" t="s">
        <v>13758</v>
      </c>
      <c r="N10629" s="545" t="s">
        <v>13413</v>
      </c>
      <c r="O10629" s="545" t="s">
        <v>13413</v>
      </c>
      <c r="P10629" s="549">
        <v>8265</v>
      </c>
      <c r="Q10629" s="549">
        <v>1</v>
      </c>
      <c r="R10629" s="549">
        <v>14</v>
      </c>
      <c r="S10629" s="548">
        <v>1012</v>
      </c>
      <c r="T10629" s="548"/>
      <c r="U10629" s="99"/>
    </row>
    <row r="10630" spans="1:21" ht="19.5" customHeight="1">
      <c r="A10630" s="545">
        <v>105560</v>
      </c>
      <c r="B10630" s="545" t="s">
        <v>9660</v>
      </c>
      <c r="C10630" s="545" t="s">
        <v>216</v>
      </c>
      <c r="D10630" s="546"/>
      <c r="E10630" s="171" t="str">
        <f t="shared" si="166"/>
        <v>1900</v>
      </c>
      <c r="F10630" s="547">
        <v>0</v>
      </c>
      <c r="G10630" s="548">
        <v>0</v>
      </c>
      <c r="H10630" s="547">
        <v>0</v>
      </c>
      <c r="I10630" s="545" t="s">
        <v>12676</v>
      </c>
      <c r="J10630" s="545"/>
      <c r="K10630" s="545" t="s">
        <v>19731</v>
      </c>
      <c r="L10630" s="545" t="s">
        <v>13413</v>
      </c>
      <c r="M10630" s="548" t="s">
        <v>13758</v>
      </c>
      <c r="N10630" s="545" t="s">
        <v>13413</v>
      </c>
      <c r="O10630" s="545" t="s">
        <v>13413</v>
      </c>
      <c r="P10630" s="549">
        <v>8266</v>
      </c>
      <c r="Q10630" s="549">
        <v>1</v>
      </c>
      <c r="R10630" s="549">
        <v>14</v>
      </c>
      <c r="S10630" s="548"/>
      <c r="T10630" s="548"/>
      <c r="U10630" s="99"/>
    </row>
    <row r="10631" spans="1:21" ht="19.5" customHeight="1">
      <c r="A10631" s="545">
        <v>105561</v>
      </c>
      <c r="B10631" s="545" t="s">
        <v>9659</v>
      </c>
      <c r="C10631" s="545" t="s">
        <v>216</v>
      </c>
      <c r="D10631" s="546"/>
      <c r="E10631" s="171" t="str">
        <f t="shared" si="166"/>
        <v>1900</v>
      </c>
      <c r="F10631" s="547">
        <v>0</v>
      </c>
      <c r="G10631" s="548">
        <v>0</v>
      </c>
      <c r="H10631" s="547">
        <v>0</v>
      </c>
      <c r="I10631" s="545" t="s">
        <v>12676</v>
      </c>
      <c r="J10631" s="545"/>
      <c r="K10631" s="545" t="s">
        <v>19732</v>
      </c>
      <c r="L10631" s="545" t="s">
        <v>13413</v>
      </c>
      <c r="M10631" s="548" t="s">
        <v>13758</v>
      </c>
      <c r="N10631" s="545" t="s">
        <v>13413</v>
      </c>
      <c r="O10631" s="545" t="s">
        <v>13413</v>
      </c>
      <c r="P10631" s="549">
        <v>8267</v>
      </c>
      <c r="Q10631" s="549">
        <v>1</v>
      </c>
      <c r="R10631" s="549">
        <v>14</v>
      </c>
      <c r="S10631" s="548"/>
      <c r="T10631" s="548"/>
      <c r="U10631" s="99"/>
    </row>
    <row r="10632" spans="1:21" ht="19.5" customHeight="1">
      <c r="A10632" s="545">
        <v>105562</v>
      </c>
      <c r="B10632" s="545" t="s">
        <v>9658</v>
      </c>
      <c r="C10632" s="545" t="s">
        <v>216</v>
      </c>
      <c r="D10632" s="546"/>
      <c r="E10632" s="171" t="str">
        <f t="shared" si="166"/>
        <v>1900</v>
      </c>
      <c r="F10632" s="547">
        <v>0</v>
      </c>
      <c r="G10632" s="548">
        <v>0</v>
      </c>
      <c r="H10632" s="547">
        <v>0</v>
      </c>
      <c r="I10632" s="545" t="s">
        <v>12676</v>
      </c>
      <c r="J10632" s="545"/>
      <c r="K10632" s="545" t="s">
        <v>19733</v>
      </c>
      <c r="L10632" s="545" t="s">
        <v>13413</v>
      </c>
      <c r="M10632" s="548" t="s">
        <v>13758</v>
      </c>
      <c r="N10632" s="545" t="s">
        <v>13413</v>
      </c>
      <c r="O10632" s="545" t="s">
        <v>13413</v>
      </c>
      <c r="P10632" s="549">
        <v>8268</v>
      </c>
      <c r="Q10632" s="549">
        <v>1</v>
      </c>
      <c r="R10632" s="549">
        <v>14</v>
      </c>
      <c r="S10632" s="548"/>
      <c r="T10632" s="548"/>
      <c r="U10632" s="99"/>
    </row>
    <row r="10633" spans="1:21" ht="19.5" customHeight="1">
      <c r="A10633" s="545">
        <v>105563</v>
      </c>
      <c r="B10633" s="545" t="s">
        <v>9657</v>
      </c>
      <c r="C10633" s="545" t="s">
        <v>216</v>
      </c>
      <c r="D10633" s="546"/>
      <c r="E10633" s="171" t="str">
        <f t="shared" si="166"/>
        <v>1900</v>
      </c>
      <c r="F10633" s="547">
        <v>0</v>
      </c>
      <c r="G10633" s="548">
        <v>0</v>
      </c>
      <c r="H10633" s="547">
        <v>0</v>
      </c>
      <c r="I10633" s="545" t="s">
        <v>12676</v>
      </c>
      <c r="J10633" s="545"/>
      <c r="K10633" s="545" t="s">
        <v>19733</v>
      </c>
      <c r="L10633" s="545" t="s">
        <v>13413</v>
      </c>
      <c r="M10633" s="548" t="s">
        <v>13758</v>
      </c>
      <c r="N10633" s="545" t="s">
        <v>13413</v>
      </c>
      <c r="O10633" s="545" t="s">
        <v>13413</v>
      </c>
      <c r="P10633" s="549">
        <v>8269</v>
      </c>
      <c r="Q10633" s="549">
        <v>1</v>
      </c>
      <c r="R10633" s="549">
        <v>14</v>
      </c>
      <c r="S10633" s="548"/>
      <c r="T10633" s="548"/>
      <c r="U10633" s="99"/>
    </row>
    <row r="10634" spans="1:21" ht="19.5" customHeight="1">
      <c r="A10634" s="545">
        <v>105564</v>
      </c>
      <c r="B10634" s="545" t="s">
        <v>7608</v>
      </c>
      <c r="C10634" s="545" t="s">
        <v>209</v>
      </c>
      <c r="D10634" s="546">
        <v>43662</v>
      </c>
      <c r="E10634" s="171" t="str">
        <f t="shared" si="166"/>
        <v>2019</v>
      </c>
      <c r="F10634" s="547">
        <v>11550</v>
      </c>
      <c r="G10634" s="548">
        <v>0.19</v>
      </c>
      <c r="H10634" s="547">
        <v>9705.8799999999992</v>
      </c>
      <c r="I10634" s="545" t="s">
        <v>12648</v>
      </c>
      <c r="J10634" s="545" t="s">
        <v>13393</v>
      </c>
      <c r="K10634" s="545" t="s">
        <v>13413</v>
      </c>
      <c r="L10634" s="545" t="s">
        <v>13413</v>
      </c>
      <c r="M10634" s="548" t="s">
        <v>13758</v>
      </c>
      <c r="N10634" s="545" t="s">
        <v>13413</v>
      </c>
      <c r="O10634" s="545" t="s">
        <v>13413</v>
      </c>
      <c r="P10634" s="549">
        <v>8270</v>
      </c>
      <c r="Q10634" s="549">
        <v>1</v>
      </c>
      <c r="R10634" s="549">
        <v>67</v>
      </c>
      <c r="S10634" s="548">
        <v>1633</v>
      </c>
      <c r="T10634" s="548"/>
      <c r="U10634" s="99"/>
    </row>
    <row r="10635" spans="1:21" ht="19.5" customHeight="1">
      <c r="A10635" s="545">
        <v>105565</v>
      </c>
      <c r="B10635" s="545" t="s">
        <v>1893</v>
      </c>
      <c r="C10635" s="545" t="s">
        <v>216</v>
      </c>
      <c r="D10635" s="546">
        <v>45708</v>
      </c>
      <c r="E10635" s="171" t="str">
        <f t="shared" si="166"/>
        <v>2025</v>
      </c>
      <c r="F10635" s="547">
        <v>145879.53</v>
      </c>
      <c r="G10635" s="548">
        <v>0.19</v>
      </c>
      <c r="H10635" s="547">
        <v>122587.84</v>
      </c>
      <c r="I10635" s="545" t="s">
        <v>12699</v>
      </c>
      <c r="J10635" s="545" t="s">
        <v>13307</v>
      </c>
      <c r="K10635" s="545" t="s">
        <v>13413</v>
      </c>
      <c r="L10635" s="545" t="s">
        <v>13413</v>
      </c>
      <c r="M10635" s="548" t="s">
        <v>13758</v>
      </c>
      <c r="N10635" s="545" t="s">
        <v>13413</v>
      </c>
      <c r="O10635" s="545" t="s">
        <v>13413</v>
      </c>
      <c r="P10635" s="549">
        <v>8271</v>
      </c>
      <c r="Q10635" s="549">
        <v>1</v>
      </c>
      <c r="R10635" s="549">
        <v>130</v>
      </c>
      <c r="S10635" s="548">
        <v>2228</v>
      </c>
      <c r="T10635" s="548"/>
      <c r="U10635" s="99"/>
    </row>
    <row r="10636" spans="1:21" ht="19.5" customHeight="1">
      <c r="A10636" s="545">
        <v>105566</v>
      </c>
      <c r="B10636" s="545" t="s">
        <v>1897</v>
      </c>
      <c r="C10636" s="545" t="s">
        <v>216</v>
      </c>
      <c r="D10636" s="546">
        <v>45708</v>
      </c>
      <c r="E10636" s="171" t="str">
        <f t="shared" si="166"/>
        <v>2025</v>
      </c>
      <c r="F10636" s="547">
        <v>233147.79</v>
      </c>
      <c r="G10636" s="548">
        <v>0.19</v>
      </c>
      <c r="H10636" s="547">
        <v>195922.51</v>
      </c>
      <c r="I10636" s="545" t="s">
        <v>12699</v>
      </c>
      <c r="J10636" s="545" t="s">
        <v>13307</v>
      </c>
      <c r="K10636" s="545" t="s">
        <v>13413</v>
      </c>
      <c r="L10636" s="545" t="s">
        <v>13413</v>
      </c>
      <c r="M10636" s="548" t="s">
        <v>13758</v>
      </c>
      <c r="N10636" s="545" t="s">
        <v>13413</v>
      </c>
      <c r="O10636" s="545" t="s">
        <v>13413</v>
      </c>
      <c r="P10636" s="549">
        <v>8272</v>
      </c>
      <c r="Q10636" s="549">
        <v>1</v>
      </c>
      <c r="R10636" s="549">
        <v>130</v>
      </c>
      <c r="S10636" s="548">
        <v>2228</v>
      </c>
      <c r="T10636" s="548"/>
      <c r="U10636" s="99"/>
    </row>
    <row r="10637" spans="1:21" ht="19.5" customHeight="1">
      <c r="A10637" s="545">
        <v>105567</v>
      </c>
      <c r="B10637" s="545" t="s">
        <v>6154</v>
      </c>
      <c r="C10637" s="545" t="s">
        <v>216</v>
      </c>
      <c r="D10637" s="546">
        <v>45708</v>
      </c>
      <c r="E10637" s="171" t="str">
        <f t="shared" si="166"/>
        <v>2025</v>
      </c>
      <c r="F10637" s="547">
        <v>205936.37</v>
      </c>
      <c r="G10637" s="548">
        <v>0.19</v>
      </c>
      <c r="H10637" s="547">
        <v>173055.77</v>
      </c>
      <c r="I10637" s="545" t="s">
        <v>12699</v>
      </c>
      <c r="J10637" s="545" t="s">
        <v>13307</v>
      </c>
      <c r="K10637" s="545" t="s">
        <v>13413</v>
      </c>
      <c r="L10637" s="545" t="s">
        <v>13413</v>
      </c>
      <c r="M10637" s="548" t="s">
        <v>13758</v>
      </c>
      <c r="N10637" s="545" t="s">
        <v>13413</v>
      </c>
      <c r="O10637" s="545" t="s">
        <v>13413</v>
      </c>
      <c r="P10637" s="549">
        <v>8273</v>
      </c>
      <c r="Q10637" s="549">
        <v>1</v>
      </c>
      <c r="R10637" s="549">
        <v>130</v>
      </c>
      <c r="S10637" s="548">
        <v>2228</v>
      </c>
      <c r="T10637" s="548"/>
      <c r="U10637" s="99"/>
    </row>
    <row r="10638" spans="1:21" ht="19.5" customHeight="1">
      <c r="A10638" s="545">
        <v>105568</v>
      </c>
      <c r="B10638" s="545" t="s">
        <v>9656</v>
      </c>
      <c r="C10638" s="545" t="s">
        <v>216</v>
      </c>
      <c r="D10638" s="546"/>
      <c r="E10638" s="171" t="str">
        <f t="shared" si="166"/>
        <v>1900</v>
      </c>
      <c r="F10638" s="547">
        <v>0</v>
      </c>
      <c r="G10638" s="548">
        <v>0</v>
      </c>
      <c r="H10638" s="547">
        <v>0</v>
      </c>
      <c r="I10638" s="545" t="s">
        <v>12650</v>
      </c>
      <c r="J10638" s="545"/>
      <c r="K10638" s="545" t="s">
        <v>13413</v>
      </c>
      <c r="L10638" s="545" t="s">
        <v>13413</v>
      </c>
      <c r="M10638" s="548" t="s">
        <v>13758</v>
      </c>
      <c r="N10638" s="545" t="s">
        <v>13413</v>
      </c>
      <c r="O10638" s="545" t="s">
        <v>13413</v>
      </c>
      <c r="P10638" s="549">
        <v>8274</v>
      </c>
      <c r="Q10638" s="549">
        <v>1</v>
      </c>
      <c r="R10638" s="549">
        <v>127</v>
      </c>
      <c r="S10638" s="548"/>
      <c r="T10638" s="548"/>
      <c r="U10638" s="99"/>
    </row>
    <row r="10639" spans="1:21" ht="19.5" customHeight="1">
      <c r="A10639" s="545">
        <v>105569</v>
      </c>
      <c r="B10639" s="545" t="s">
        <v>9655</v>
      </c>
      <c r="C10639" s="545" t="s">
        <v>216</v>
      </c>
      <c r="D10639" s="546">
        <v>46052</v>
      </c>
      <c r="E10639" s="171" t="str">
        <f t="shared" si="166"/>
        <v>2026</v>
      </c>
      <c r="F10639" s="547">
        <v>1172267</v>
      </c>
      <c r="G10639" s="548">
        <v>0.19</v>
      </c>
      <c r="H10639" s="547">
        <v>985098.32</v>
      </c>
      <c r="I10639" s="545" t="s">
        <v>12650</v>
      </c>
      <c r="J10639" s="545" t="s">
        <v>13307</v>
      </c>
      <c r="K10639" s="545" t="s">
        <v>19734</v>
      </c>
      <c r="L10639" s="545" t="s">
        <v>13413</v>
      </c>
      <c r="M10639" s="548" t="s">
        <v>13758</v>
      </c>
      <c r="N10639" s="545" t="s">
        <v>13413</v>
      </c>
      <c r="O10639" s="545" t="s">
        <v>13413</v>
      </c>
      <c r="P10639" s="549">
        <v>8275</v>
      </c>
      <c r="Q10639" s="549">
        <v>1</v>
      </c>
      <c r="R10639" s="549">
        <v>127</v>
      </c>
      <c r="S10639" s="548">
        <v>2228</v>
      </c>
      <c r="T10639" s="548"/>
      <c r="U10639" s="99"/>
    </row>
    <row r="10640" spans="1:21" ht="19.5" customHeight="1">
      <c r="A10640" s="545">
        <v>105570</v>
      </c>
      <c r="B10640" s="545" t="s">
        <v>1889</v>
      </c>
      <c r="C10640" s="545" t="s">
        <v>216</v>
      </c>
      <c r="D10640" s="546"/>
      <c r="E10640" s="171" t="str">
        <f t="shared" si="166"/>
        <v>1900</v>
      </c>
      <c r="F10640" s="547">
        <v>0</v>
      </c>
      <c r="G10640" s="548">
        <v>0</v>
      </c>
      <c r="H10640" s="547">
        <v>0</v>
      </c>
      <c r="I10640" s="545" t="s">
        <v>12699</v>
      </c>
      <c r="J10640" s="545"/>
      <c r="K10640" s="545" t="s">
        <v>13413</v>
      </c>
      <c r="L10640" s="545" t="s">
        <v>13413</v>
      </c>
      <c r="M10640" s="548" t="s">
        <v>13758</v>
      </c>
      <c r="N10640" s="545" t="s">
        <v>13413</v>
      </c>
      <c r="O10640" s="545" t="s">
        <v>13413</v>
      </c>
      <c r="P10640" s="549">
        <v>8276</v>
      </c>
      <c r="Q10640" s="549">
        <v>1</v>
      </c>
      <c r="R10640" s="549">
        <v>130</v>
      </c>
      <c r="S10640" s="548"/>
      <c r="T10640" s="548"/>
      <c r="U10640" s="99"/>
    </row>
    <row r="10641" spans="1:21" ht="19.5" customHeight="1">
      <c r="A10641" s="545">
        <v>105571</v>
      </c>
      <c r="B10641" s="545" t="s">
        <v>1899</v>
      </c>
      <c r="C10641" s="545" t="s">
        <v>216</v>
      </c>
      <c r="D10641" s="546"/>
      <c r="E10641" s="171" t="str">
        <f t="shared" si="166"/>
        <v>1900</v>
      </c>
      <c r="F10641" s="547">
        <v>0</v>
      </c>
      <c r="G10641" s="548">
        <v>0</v>
      </c>
      <c r="H10641" s="547">
        <v>0</v>
      </c>
      <c r="I10641" s="545" t="s">
        <v>12699</v>
      </c>
      <c r="J10641" s="545"/>
      <c r="K10641" s="545" t="s">
        <v>13413</v>
      </c>
      <c r="L10641" s="545" t="s">
        <v>13413</v>
      </c>
      <c r="M10641" s="548" t="s">
        <v>13758</v>
      </c>
      <c r="N10641" s="545" t="s">
        <v>13413</v>
      </c>
      <c r="O10641" s="545" t="s">
        <v>13413</v>
      </c>
      <c r="P10641" s="549">
        <v>8277</v>
      </c>
      <c r="Q10641" s="549">
        <v>1</v>
      </c>
      <c r="R10641" s="549">
        <v>130</v>
      </c>
      <c r="S10641" s="548"/>
      <c r="T10641" s="548"/>
      <c r="U10641" s="99"/>
    </row>
    <row r="10642" spans="1:21" ht="19.5" customHeight="1">
      <c r="A10642" s="545">
        <v>105572</v>
      </c>
      <c r="B10642" s="545" t="s">
        <v>1891</v>
      </c>
      <c r="C10642" s="545" t="s">
        <v>216</v>
      </c>
      <c r="D10642" s="546"/>
      <c r="E10642" s="171" t="str">
        <f t="shared" si="166"/>
        <v>1900</v>
      </c>
      <c r="F10642" s="547">
        <v>0</v>
      </c>
      <c r="G10642" s="548">
        <v>0</v>
      </c>
      <c r="H10642" s="547">
        <v>0</v>
      </c>
      <c r="I10642" s="545" t="s">
        <v>12699</v>
      </c>
      <c r="J10642" s="545"/>
      <c r="K10642" s="545" t="s">
        <v>13413</v>
      </c>
      <c r="L10642" s="545" t="s">
        <v>13413</v>
      </c>
      <c r="M10642" s="548" t="s">
        <v>13758</v>
      </c>
      <c r="N10642" s="545" t="s">
        <v>13413</v>
      </c>
      <c r="O10642" s="545" t="s">
        <v>13413</v>
      </c>
      <c r="P10642" s="549">
        <v>8278</v>
      </c>
      <c r="Q10642" s="549">
        <v>1</v>
      </c>
      <c r="R10642" s="549">
        <v>130</v>
      </c>
      <c r="S10642" s="548"/>
      <c r="T10642" s="548"/>
      <c r="U10642" s="99"/>
    </row>
    <row r="10643" spans="1:21" ht="19.5" customHeight="1">
      <c r="A10643" s="545">
        <v>105574</v>
      </c>
      <c r="B10643" s="545" t="s">
        <v>1890</v>
      </c>
      <c r="C10643" s="545" t="s">
        <v>216</v>
      </c>
      <c r="D10643" s="546"/>
      <c r="E10643" s="171" t="str">
        <f t="shared" si="166"/>
        <v>1900</v>
      </c>
      <c r="F10643" s="547">
        <v>0</v>
      </c>
      <c r="G10643" s="548">
        <v>0</v>
      </c>
      <c r="H10643" s="547">
        <v>0</v>
      </c>
      <c r="I10643" s="545" t="s">
        <v>12699</v>
      </c>
      <c r="J10643" s="545"/>
      <c r="K10643" s="545" t="s">
        <v>13413</v>
      </c>
      <c r="L10643" s="545" t="s">
        <v>13413</v>
      </c>
      <c r="M10643" s="548" t="s">
        <v>13758</v>
      </c>
      <c r="N10643" s="545" t="s">
        <v>13413</v>
      </c>
      <c r="O10643" s="545" t="s">
        <v>13413</v>
      </c>
      <c r="P10643" s="549">
        <v>8279</v>
      </c>
      <c r="Q10643" s="549">
        <v>1</v>
      </c>
      <c r="R10643" s="549">
        <v>130</v>
      </c>
      <c r="S10643" s="548"/>
      <c r="T10643" s="548"/>
      <c r="U10643" s="99"/>
    </row>
    <row r="10644" spans="1:21" ht="19.5" customHeight="1">
      <c r="A10644" s="545">
        <v>105575</v>
      </c>
      <c r="B10644" s="545" t="s">
        <v>6153</v>
      </c>
      <c r="C10644" s="545" t="s">
        <v>216</v>
      </c>
      <c r="D10644" s="546">
        <v>45708</v>
      </c>
      <c r="E10644" s="171" t="str">
        <f t="shared" si="166"/>
        <v>2025</v>
      </c>
      <c r="F10644" s="547">
        <v>1259610.3500000001</v>
      </c>
      <c r="G10644" s="548">
        <v>0.19</v>
      </c>
      <c r="H10644" s="547">
        <v>1058496.1000000001</v>
      </c>
      <c r="I10644" s="545" t="s">
        <v>12650</v>
      </c>
      <c r="J10644" s="545" t="s">
        <v>13307</v>
      </c>
      <c r="K10644" s="545" t="s">
        <v>19735</v>
      </c>
      <c r="L10644" s="545" t="s">
        <v>13413</v>
      </c>
      <c r="M10644" s="548" t="s">
        <v>13758</v>
      </c>
      <c r="N10644" s="545" t="s">
        <v>13413</v>
      </c>
      <c r="O10644" s="545" t="s">
        <v>13413</v>
      </c>
      <c r="P10644" s="549">
        <v>8280</v>
      </c>
      <c r="Q10644" s="549">
        <v>1</v>
      </c>
      <c r="R10644" s="549">
        <v>127</v>
      </c>
      <c r="S10644" s="548">
        <v>2228</v>
      </c>
      <c r="T10644" s="548"/>
      <c r="U10644" s="99"/>
    </row>
    <row r="10645" spans="1:21" ht="19.5" customHeight="1">
      <c r="A10645" s="545">
        <v>105576</v>
      </c>
      <c r="B10645" s="545" t="s">
        <v>6152</v>
      </c>
      <c r="C10645" s="545" t="s">
        <v>221</v>
      </c>
      <c r="D10645" s="546">
        <v>46052</v>
      </c>
      <c r="E10645" s="171" t="str">
        <f t="shared" si="166"/>
        <v>2026</v>
      </c>
      <c r="F10645" s="547">
        <v>378437</v>
      </c>
      <c r="G10645" s="548">
        <v>0.19</v>
      </c>
      <c r="H10645" s="547">
        <v>318014.28999999998</v>
      </c>
      <c r="I10645" s="545" t="s">
        <v>12684</v>
      </c>
      <c r="J10645" s="545" t="s">
        <v>13307</v>
      </c>
      <c r="K10645" s="545" t="s">
        <v>19736</v>
      </c>
      <c r="L10645" s="545" t="s">
        <v>13413</v>
      </c>
      <c r="M10645" s="548" t="s">
        <v>13758</v>
      </c>
      <c r="N10645" s="545" t="s">
        <v>13413</v>
      </c>
      <c r="O10645" s="545" t="s">
        <v>13413</v>
      </c>
      <c r="P10645" s="549">
        <v>8281</v>
      </c>
      <c r="Q10645" s="549">
        <v>1</v>
      </c>
      <c r="R10645" s="549">
        <v>95</v>
      </c>
      <c r="S10645" s="548">
        <v>2228</v>
      </c>
      <c r="T10645" s="548"/>
      <c r="U10645" s="99"/>
    </row>
    <row r="10646" spans="1:21" ht="19.5" customHeight="1">
      <c r="A10646" s="545">
        <v>105577</v>
      </c>
      <c r="B10646" s="545" t="s">
        <v>8428</v>
      </c>
      <c r="C10646" s="545" t="s">
        <v>216</v>
      </c>
      <c r="D10646" s="546">
        <v>44680</v>
      </c>
      <c r="E10646" s="171" t="str">
        <f t="shared" si="166"/>
        <v>2022</v>
      </c>
      <c r="F10646" s="547">
        <v>26769</v>
      </c>
      <c r="G10646" s="548">
        <v>0.19</v>
      </c>
      <c r="H10646" s="547">
        <v>22494.959999999999</v>
      </c>
      <c r="I10646" s="545" t="s">
        <v>12657</v>
      </c>
      <c r="J10646" s="545" t="s">
        <v>13296</v>
      </c>
      <c r="K10646" s="545" t="s">
        <v>19737</v>
      </c>
      <c r="L10646" s="545" t="s">
        <v>13413</v>
      </c>
      <c r="M10646" s="548" t="s">
        <v>13758</v>
      </c>
      <c r="N10646" s="545" t="s">
        <v>13413</v>
      </c>
      <c r="O10646" s="545" t="s">
        <v>13413</v>
      </c>
      <c r="P10646" s="549">
        <v>8282</v>
      </c>
      <c r="Q10646" s="549">
        <v>1</v>
      </c>
      <c r="R10646" s="549">
        <v>153</v>
      </c>
      <c r="S10646" s="548">
        <v>2218</v>
      </c>
      <c r="T10646" s="548"/>
      <c r="U10646" s="99"/>
    </row>
    <row r="10647" spans="1:21" ht="19.5" customHeight="1">
      <c r="A10647" s="545">
        <v>105578</v>
      </c>
      <c r="B10647" s="545" t="s">
        <v>9654</v>
      </c>
      <c r="C10647" s="545" t="s">
        <v>216</v>
      </c>
      <c r="D10647" s="546"/>
      <c r="E10647" s="171" t="str">
        <f t="shared" si="166"/>
        <v>1900</v>
      </c>
      <c r="F10647" s="547">
        <v>0</v>
      </c>
      <c r="G10647" s="548">
        <v>0</v>
      </c>
      <c r="H10647" s="547">
        <v>0</v>
      </c>
      <c r="I10647" s="545" t="s">
        <v>12650</v>
      </c>
      <c r="J10647" s="545"/>
      <c r="K10647" s="545" t="s">
        <v>19738</v>
      </c>
      <c r="L10647" s="545" t="s">
        <v>13413</v>
      </c>
      <c r="M10647" s="548" t="s">
        <v>13758</v>
      </c>
      <c r="N10647" s="545" t="s">
        <v>13413</v>
      </c>
      <c r="O10647" s="545" t="s">
        <v>13413</v>
      </c>
      <c r="P10647" s="549">
        <v>8283</v>
      </c>
      <c r="Q10647" s="549">
        <v>1</v>
      </c>
      <c r="R10647" s="549">
        <v>127</v>
      </c>
      <c r="S10647" s="548"/>
      <c r="T10647" s="548"/>
      <c r="U10647" s="99"/>
    </row>
    <row r="10648" spans="1:21" ht="19.5" customHeight="1">
      <c r="A10648" s="545">
        <v>105579</v>
      </c>
      <c r="B10648" s="545" t="s">
        <v>6151</v>
      </c>
      <c r="C10648" s="545" t="s">
        <v>216</v>
      </c>
      <c r="D10648" s="546">
        <v>46052</v>
      </c>
      <c r="E10648" s="171" t="str">
        <f t="shared" si="166"/>
        <v>2026</v>
      </c>
      <c r="F10648" s="547">
        <v>13190337</v>
      </c>
      <c r="G10648" s="548">
        <v>0.19</v>
      </c>
      <c r="H10648" s="547">
        <v>11084316.810000001</v>
      </c>
      <c r="I10648" s="545" t="s">
        <v>12650</v>
      </c>
      <c r="J10648" s="545" t="s">
        <v>13307</v>
      </c>
      <c r="K10648" s="545" t="s">
        <v>19738</v>
      </c>
      <c r="L10648" s="545" t="s">
        <v>13413</v>
      </c>
      <c r="M10648" s="548" t="s">
        <v>13758</v>
      </c>
      <c r="N10648" s="545" t="s">
        <v>13413</v>
      </c>
      <c r="O10648" s="545" t="s">
        <v>13413</v>
      </c>
      <c r="P10648" s="549">
        <v>8284</v>
      </c>
      <c r="Q10648" s="549">
        <v>1</v>
      </c>
      <c r="R10648" s="549">
        <v>127</v>
      </c>
      <c r="S10648" s="548">
        <v>2228</v>
      </c>
      <c r="T10648" s="548"/>
      <c r="U10648" s="99"/>
    </row>
    <row r="10649" spans="1:21" ht="19.5" customHeight="1">
      <c r="A10649" s="545">
        <v>105580</v>
      </c>
      <c r="B10649" s="545" t="s">
        <v>9653</v>
      </c>
      <c r="C10649" s="545" t="s">
        <v>216</v>
      </c>
      <c r="D10649" s="546"/>
      <c r="E10649" s="171" t="str">
        <f t="shared" si="166"/>
        <v>1900</v>
      </c>
      <c r="F10649" s="547">
        <v>0</v>
      </c>
      <c r="G10649" s="548">
        <v>0</v>
      </c>
      <c r="H10649" s="547">
        <v>0</v>
      </c>
      <c r="I10649" s="545" t="s">
        <v>12650</v>
      </c>
      <c r="J10649" s="545"/>
      <c r="K10649" s="545" t="s">
        <v>19738</v>
      </c>
      <c r="L10649" s="545" t="s">
        <v>13413</v>
      </c>
      <c r="M10649" s="548" t="s">
        <v>13758</v>
      </c>
      <c r="N10649" s="545" t="s">
        <v>13413</v>
      </c>
      <c r="O10649" s="545" t="s">
        <v>13413</v>
      </c>
      <c r="P10649" s="549">
        <v>8285</v>
      </c>
      <c r="Q10649" s="549">
        <v>1</v>
      </c>
      <c r="R10649" s="549">
        <v>127</v>
      </c>
      <c r="S10649" s="548"/>
      <c r="T10649" s="548"/>
      <c r="U10649" s="99"/>
    </row>
    <row r="10650" spans="1:21" ht="19.5" customHeight="1">
      <c r="A10650" s="545">
        <v>105581</v>
      </c>
      <c r="B10650" s="545" t="s">
        <v>9652</v>
      </c>
      <c r="C10650" s="545" t="s">
        <v>216</v>
      </c>
      <c r="D10650" s="546"/>
      <c r="E10650" s="171" t="str">
        <f t="shared" si="166"/>
        <v>1900</v>
      </c>
      <c r="F10650" s="547">
        <v>0</v>
      </c>
      <c r="G10650" s="548">
        <v>0</v>
      </c>
      <c r="H10650" s="547">
        <v>0</v>
      </c>
      <c r="I10650" s="545" t="s">
        <v>12650</v>
      </c>
      <c r="J10650" s="545"/>
      <c r="K10650" s="545" t="s">
        <v>19739</v>
      </c>
      <c r="L10650" s="545" t="s">
        <v>13413</v>
      </c>
      <c r="M10650" s="548" t="s">
        <v>13758</v>
      </c>
      <c r="N10650" s="545" t="s">
        <v>13413</v>
      </c>
      <c r="O10650" s="545" t="s">
        <v>13413</v>
      </c>
      <c r="P10650" s="549">
        <v>8286</v>
      </c>
      <c r="Q10650" s="549">
        <v>1</v>
      </c>
      <c r="R10650" s="549">
        <v>127</v>
      </c>
      <c r="S10650" s="548"/>
      <c r="T10650" s="548"/>
      <c r="U10650" s="99"/>
    </row>
    <row r="10651" spans="1:21" ht="19.5" customHeight="1">
      <c r="A10651" s="545">
        <v>105582</v>
      </c>
      <c r="B10651" s="545" t="s">
        <v>9651</v>
      </c>
      <c r="C10651" s="545" t="s">
        <v>216</v>
      </c>
      <c r="D10651" s="546"/>
      <c r="E10651" s="171" t="str">
        <f t="shared" si="166"/>
        <v>1900</v>
      </c>
      <c r="F10651" s="547">
        <v>0</v>
      </c>
      <c r="G10651" s="548">
        <v>0</v>
      </c>
      <c r="H10651" s="547">
        <v>0</v>
      </c>
      <c r="I10651" s="545" t="s">
        <v>12957</v>
      </c>
      <c r="J10651" s="545"/>
      <c r="K10651" s="545" t="s">
        <v>19740</v>
      </c>
      <c r="L10651" s="545" t="s">
        <v>13413</v>
      </c>
      <c r="M10651" s="548" t="s">
        <v>13758</v>
      </c>
      <c r="N10651" s="545" t="s">
        <v>13413</v>
      </c>
      <c r="O10651" s="545" t="s">
        <v>13413</v>
      </c>
      <c r="P10651" s="549">
        <v>8287</v>
      </c>
      <c r="Q10651" s="549">
        <v>1</v>
      </c>
      <c r="R10651" s="549">
        <v>42</v>
      </c>
      <c r="S10651" s="548"/>
      <c r="T10651" s="548"/>
      <c r="U10651" s="99"/>
    </row>
    <row r="10652" spans="1:21" ht="19.5" customHeight="1">
      <c r="A10652" s="545">
        <v>105583</v>
      </c>
      <c r="B10652" s="545" t="s">
        <v>7347</v>
      </c>
      <c r="C10652" s="545" t="s">
        <v>216</v>
      </c>
      <c r="D10652" s="546">
        <v>43802</v>
      </c>
      <c r="E10652" s="171" t="str">
        <f t="shared" si="166"/>
        <v>2019</v>
      </c>
      <c r="F10652" s="547">
        <v>3132000</v>
      </c>
      <c r="G10652" s="548">
        <v>0.16</v>
      </c>
      <c r="H10652" s="547">
        <v>2700000</v>
      </c>
      <c r="I10652" s="545" t="s">
        <v>12957</v>
      </c>
      <c r="J10652" s="545" t="s">
        <v>13394</v>
      </c>
      <c r="K10652" s="545" t="s">
        <v>19741</v>
      </c>
      <c r="L10652" s="545" t="s">
        <v>13413</v>
      </c>
      <c r="M10652" s="548" t="s">
        <v>13758</v>
      </c>
      <c r="N10652" s="545" t="s">
        <v>13413</v>
      </c>
      <c r="O10652" s="545" t="s">
        <v>13413</v>
      </c>
      <c r="P10652" s="549">
        <v>8288</v>
      </c>
      <c r="Q10652" s="549">
        <v>1</v>
      </c>
      <c r="R10652" s="549">
        <v>42</v>
      </c>
      <c r="S10652" s="548">
        <v>1639</v>
      </c>
      <c r="T10652" s="548"/>
      <c r="U10652" s="99"/>
    </row>
    <row r="10653" spans="1:21" ht="19.5" customHeight="1">
      <c r="A10653" s="545">
        <v>105584</v>
      </c>
      <c r="B10653" s="545" t="s">
        <v>7346</v>
      </c>
      <c r="C10653" s="545" t="s">
        <v>216</v>
      </c>
      <c r="D10653" s="546">
        <v>43802</v>
      </c>
      <c r="E10653" s="171" t="str">
        <f t="shared" si="166"/>
        <v>2019</v>
      </c>
      <c r="F10653" s="547">
        <v>1635600</v>
      </c>
      <c r="G10653" s="548">
        <v>0.16</v>
      </c>
      <c r="H10653" s="547">
        <v>1410000</v>
      </c>
      <c r="I10653" s="545" t="s">
        <v>12957</v>
      </c>
      <c r="J10653" s="545" t="s">
        <v>13394</v>
      </c>
      <c r="K10653" s="545" t="s">
        <v>19742</v>
      </c>
      <c r="L10653" s="545" t="s">
        <v>13413</v>
      </c>
      <c r="M10653" s="548" t="s">
        <v>13758</v>
      </c>
      <c r="N10653" s="545" t="s">
        <v>13413</v>
      </c>
      <c r="O10653" s="545" t="s">
        <v>13413</v>
      </c>
      <c r="P10653" s="549">
        <v>8289</v>
      </c>
      <c r="Q10653" s="549">
        <v>1</v>
      </c>
      <c r="R10653" s="549">
        <v>42</v>
      </c>
      <c r="S10653" s="548">
        <v>1639</v>
      </c>
      <c r="T10653" s="548"/>
      <c r="U10653" s="99"/>
    </row>
    <row r="10654" spans="1:21" ht="19.5" customHeight="1">
      <c r="A10654" s="545">
        <v>105585</v>
      </c>
      <c r="B10654" s="545" t="s">
        <v>7346</v>
      </c>
      <c r="C10654" s="545" t="s">
        <v>216</v>
      </c>
      <c r="D10654" s="546"/>
      <c r="E10654" s="171" t="str">
        <f t="shared" si="166"/>
        <v>1900</v>
      </c>
      <c r="F10654" s="547">
        <v>0</v>
      </c>
      <c r="G10654" s="548">
        <v>0</v>
      </c>
      <c r="H10654" s="547">
        <v>0</v>
      </c>
      <c r="I10654" s="545" t="s">
        <v>12957</v>
      </c>
      <c r="J10654" s="545"/>
      <c r="K10654" s="545" t="s">
        <v>19743</v>
      </c>
      <c r="L10654" s="545" t="s">
        <v>13413</v>
      </c>
      <c r="M10654" s="548" t="s">
        <v>13758</v>
      </c>
      <c r="N10654" s="545" t="s">
        <v>13413</v>
      </c>
      <c r="O10654" s="545" t="s">
        <v>13413</v>
      </c>
      <c r="P10654" s="549">
        <v>8290</v>
      </c>
      <c r="Q10654" s="549">
        <v>1</v>
      </c>
      <c r="R10654" s="549">
        <v>42</v>
      </c>
      <c r="S10654" s="548"/>
      <c r="T10654" s="548"/>
      <c r="U10654" s="99"/>
    </row>
    <row r="10655" spans="1:21" ht="19.5" customHeight="1">
      <c r="A10655" s="545">
        <v>105586</v>
      </c>
      <c r="B10655" s="545" t="s">
        <v>7221</v>
      </c>
      <c r="C10655" s="545" t="s">
        <v>216</v>
      </c>
      <c r="D10655" s="546">
        <v>43839</v>
      </c>
      <c r="E10655" s="171" t="str">
        <f t="shared" si="166"/>
        <v>2020</v>
      </c>
      <c r="F10655" s="547">
        <v>2471026</v>
      </c>
      <c r="G10655" s="548">
        <v>0.19</v>
      </c>
      <c r="H10655" s="547">
        <v>2076492.44</v>
      </c>
      <c r="I10655" s="545" t="s">
        <v>12957</v>
      </c>
      <c r="J10655" s="545" t="s">
        <v>13297</v>
      </c>
      <c r="K10655" s="545" t="s">
        <v>19744</v>
      </c>
      <c r="L10655" s="545" t="s">
        <v>13413</v>
      </c>
      <c r="M10655" s="548" t="s">
        <v>13758</v>
      </c>
      <c r="N10655" s="545" t="s">
        <v>13413</v>
      </c>
      <c r="O10655" s="545" t="s">
        <v>13413</v>
      </c>
      <c r="P10655" s="549">
        <v>8291</v>
      </c>
      <c r="Q10655" s="549">
        <v>1</v>
      </c>
      <c r="R10655" s="549">
        <v>42</v>
      </c>
      <c r="S10655" s="548">
        <v>2257</v>
      </c>
      <c r="T10655" s="548"/>
      <c r="U10655" s="99"/>
    </row>
    <row r="10656" spans="1:21" ht="19.5" customHeight="1">
      <c r="A10656" s="545">
        <v>105587</v>
      </c>
      <c r="B10656" s="545" t="s">
        <v>12483</v>
      </c>
      <c r="C10656" s="545" t="s">
        <v>216</v>
      </c>
      <c r="D10656" s="546">
        <v>46072</v>
      </c>
      <c r="E10656" s="171" t="str">
        <f t="shared" si="166"/>
        <v>2026</v>
      </c>
      <c r="F10656" s="547">
        <v>62242</v>
      </c>
      <c r="G10656" s="548">
        <v>0.19</v>
      </c>
      <c r="H10656" s="547">
        <v>52304.2</v>
      </c>
      <c r="I10656" s="545" t="s">
        <v>12680</v>
      </c>
      <c r="J10656" s="545" t="s">
        <v>13296</v>
      </c>
      <c r="K10656" s="545" t="s">
        <v>19745</v>
      </c>
      <c r="L10656" s="545" t="s">
        <v>13413</v>
      </c>
      <c r="M10656" s="548" t="s">
        <v>13758</v>
      </c>
      <c r="N10656" s="545" t="s">
        <v>13413</v>
      </c>
      <c r="O10656" s="545" t="s">
        <v>13413</v>
      </c>
      <c r="P10656" s="549">
        <v>8292</v>
      </c>
      <c r="Q10656" s="549">
        <v>1</v>
      </c>
      <c r="R10656" s="549">
        <v>20</v>
      </c>
      <c r="S10656" s="548">
        <v>2218</v>
      </c>
      <c r="T10656" s="548"/>
      <c r="U10656" s="99"/>
    </row>
    <row r="10657" spans="1:21" ht="19.5" customHeight="1">
      <c r="A10657" s="545">
        <v>105588</v>
      </c>
      <c r="B10657" s="545" t="s">
        <v>8032</v>
      </c>
      <c r="C10657" s="545" t="s">
        <v>221</v>
      </c>
      <c r="D10657" s="546">
        <v>43552</v>
      </c>
      <c r="E10657" s="171" t="str">
        <f t="shared" si="166"/>
        <v>2019</v>
      </c>
      <c r="F10657" s="547">
        <v>17878</v>
      </c>
      <c r="G10657" s="548">
        <v>0.19</v>
      </c>
      <c r="H10657" s="547">
        <v>15023.53</v>
      </c>
      <c r="I10657" s="545" t="s">
        <v>12754</v>
      </c>
      <c r="J10657" s="545" t="s">
        <v>13301</v>
      </c>
      <c r="K10657" s="545" t="s">
        <v>19746</v>
      </c>
      <c r="L10657" s="545" t="s">
        <v>13413</v>
      </c>
      <c r="M10657" s="548" t="s">
        <v>13758</v>
      </c>
      <c r="N10657" s="545" t="s">
        <v>13413</v>
      </c>
      <c r="O10657" s="545" t="s">
        <v>13413</v>
      </c>
      <c r="P10657" s="549">
        <v>8293</v>
      </c>
      <c r="Q10657" s="549">
        <v>1</v>
      </c>
      <c r="R10657" s="549">
        <v>33</v>
      </c>
      <c r="S10657" s="548">
        <v>2221</v>
      </c>
      <c r="T10657" s="548"/>
      <c r="U10657" s="99"/>
    </row>
    <row r="10658" spans="1:21" ht="19.5" customHeight="1">
      <c r="A10658" s="545">
        <v>105589</v>
      </c>
      <c r="B10658" s="545" t="s">
        <v>7345</v>
      </c>
      <c r="C10658" s="545" t="s">
        <v>216</v>
      </c>
      <c r="D10658" s="546">
        <v>43802</v>
      </c>
      <c r="E10658" s="171" t="str">
        <f t="shared" si="166"/>
        <v>2019</v>
      </c>
      <c r="F10658" s="547">
        <v>1330000</v>
      </c>
      <c r="G10658" s="548">
        <v>0.16</v>
      </c>
      <c r="H10658" s="547">
        <v>1146551.72</v>
      </c>
      <c r="I10658" s="545" t="s">
        <v>12649</v>
      </c>
      <c r="J10658" s="545" t="s">
        <v>13394</v>
      </c>
      <c r="K10658" s="545" t="s">
        <v>13413</v>
      </c>
      <c r="L10658" s="545" t="s">
        <v>13413</v>
      </c>
      <c r="M10658" s="548" t="s">
        <v>13758</v>
      </c>
      <c r="N10658" s="545" t="s">
        <v>13413</v>
      </c>
      <c r="O10658" s="545" t="s">
        <v>13413</v>
      </c>
      <c r="P10658" s="549">
        <v>8294</v>
      </c>
      <c r="Q10658" s="549">
        <v>1</v>
      </c>
      <c r="R10658" s="549">
        <v>17</v>
      </c>
      <c r="S10658" s="548">
        <v>1639</v>
      </c>
      <c r="T10658" s="548"/>
      <c r="U10658" s="99"/>
    </row>
    <row r="10659" spans="1:21" ht="19.5" customHeight="1">
      <c r="A10659" s="545">
        <v>105590</v>
      </c>
      <c r="B10659" s="545" t="s">
        <v>3978</v>
      </c>
      <c r="C10659" s="545" t="s">
        <v>221</v>
      </c>
      <c r="D10659" s="546">
        <v>44721</v>
      </c>
      <c r="E10659" s="171" t="str">
        <f t="shared" si="166"/>
        <v>2022</v>
      </c>
      <c r="F10659" s="547">
        <v>39500</v>
      </c>
      <c r="G10659" s="548">
        <v>0.19</v>
      </c>
      <c r="H10659" s="547">
        <v>33193.279999999999</v>
      </c>
      <c r="I10659" s="545" t="s">
        <v>12966</v>
      </c>
      <c r="J10659" s="545" t="s">
        <v>13296</v>
      </c>
      <c r="K10659" s="545" t="s">
        <v>19747</v>
      </c>
      <c r="L10659" s="545" t="s">
        <v>13413</v>
      </c>
      <c r="M10659" s="548" t="s">
        <v>13758</v>
      </c>
      <c r="N10659" s="545" t="s">
        <v>13413</v>
      </c>
      <c r="O10659" s="545" t="s">
        <v>13413</v>
      </c>
      <c r="P10659" s="549">
        <v>8295</v>
      </c>
      <c r="Q10659" s="549">
        <v>1</v>
      </c>
      <c r="R10659" s="549">
        <v>41</v>
      </c>
      <c r="S10659" s="548">
        <v>2218</v>
      </c>
      <c r="T10659" s="548"/>
      <c r="U10659" s="99"/>
    </row>
    <row r="10660" spans="1:21" ht="19.5" customHeight="1">
      <c r="A10660" s="545">
        <v>105591</v>
      </c>
      <c r="B10660" s="545" t="s">
        <v>9650</v>
      </c>
      <c r="C10660" s="545" t="s">
        <v>221</v>
      </c>
      <c r="D10660" s="546">
        <v>46052</v>
      </c>
      <c r="E10660" s="171" t="str">
        <f t="shared" si="166"/>
        <v>2026</v>
      </c>
      <c r="F10660" s="547">
        <v>6488</v>
      </c>
      <c r="G10660" s="548">
        <v>0.19</v>
      </c>
      <c r="H10660" s="547">
        <v>5452.1</v>
      </c>
      <c r="I10660" s="545" t="s">
        <v>12966</v>
      </c>
      <c r="J10660" s="545" t="s">
        <v>13307</v>
      </c>
      <c r="K10660" s="545" t="s">
        <v>19748</v>
      </c>
      <c r="L10660" s="545" t="s">
        <v>13413</v>
      </c>
      <c r="M10660" s="548" t="s">
        <v>13758</v>
      </c>
      <c r="N10660" s="545" t="s">
        <v>13413</v>
      </c>
      <c r="O10660" s="545" t="s">
        <v>13413</v>
      </c>
      <c r="P10660" s="549">
        <v>8296</v>
      </c>
      <c r="Q10660" s="549">
        <v>1</v>
      </c>
      <c r="R10660" s="549">
        <v>41</v>
      </c>
      <c r="S10660" s="548">
        <v>2228</v>
      </c>
      <c r="T10660" s="548"/>
      <c r="U10660" s="99"/>
    </row>
    <row r="10661" spans="1:21" ht="19.5" customHeight="1">
      <c r="A10661" s="545">
        <v>105592</v>
      </c>
      <c r="B10661" s="545" t="s">
        <v>9649</v>
      </c>
      <c r="C10661" s="545" t="s">
        <v>216</v>
      </c>
      <c r="D10661" s="546"/>
      <c r="E10661" s="171" t="str">
        <f t="shared" si="166"/>
        <v>1900</v>
      </c>
      <c r="F10661" s="547">
        <v>0</v>
      </c>
      <c r="G10661" s="548">
        <v>0</v>
      </c>
      <c r="H10661" s="547">
        <v>0</v>
      </c>
      <c r="I10661" s="545" t="s">
        <v>12995</v>
      </c>
      <c r="J10661" s="545"/>
      <c r="K10661" s="545" t="s">
        <v>19749</v>
      </c>
      <c r="L10661" s="545" t="s">
        <v>13413</v>
      </c>
      <c r="M10661" s="548" t="s">
        <v>13758</v>
      </c>
      <c r="N10661" s="545" t="s">
        <v>13413</v>
      </c>
      <c r="O10661" s="545" t="s">
        <v>13413</v>
      </c>
      <c r="P10661" s="549">
        <v>8297</v>
      </c>
      <c r="Q10661" s="549">
        <v>1</v>
      </c>
      <c r="R10661" s="549">
        <v>44</v>
      </c>
      <c r="S10661" s="548"/>
      <c r="T10661" s="548"/>
      <c r="U10661" s="99"/>
    </row>
    <row r="10662" spans="1:21" ht="19.5" customHeight="1">
      <c r="A10662" s="545">
        <v>105593</v>
      </c>
      <c r="B10662" s="545" t="s">
        <v>2157</v>
      </c>
      <c r="C10662" s="545" t="s">
        <v>216</v>
      </c>
      <c r="D10662" s="546">
        <v>46057</v>
      </c>
      <c r="E10662" s="171" t="str">
        <f t="shared" si="166"/>
        <v>2026</v>
      </c>
      <c r="F10662" s="547">
        <v>837961</v>
      </c>
      <c r="G10662" s="548">
        <v>0.19</v>
      </c>
      <c r="H10662" s="547">
        <v>704168.91</v>
      </c>
      <c r="I10662" s="545" t="s">
        <v>12637</v>
      </c>
      <c r="J10662" s="545" t="s">
        <v>13298</v>
      </c>
      <c r="K10662" s="545" t="s">
        <v>19750</v>
      </c>
      <c r="L10662" s="545" t="s">
        <v>13413</v>
      </c>
      <c r="M10662" s="548" t="s">
        <v>13758</v>
      </c>
      <c r="N10662" s="545" t="s">
        <v>13413</v>
      </c>
      <c r="O10662" s="545" t="s">
        <v>13413</v>
      </c>
      <c r="P10662" s="549">
        <v>8298</v>
      </c>
      <c r="Q10662" s="549">
        <v>1</v>
      </c>
      <c r="R10662" s="549">
        <v>13</v>
      </c>
      <c r="S10662" s="548">
        <v>1012</v>
      </c>
      <c r="T10662" s="548"/>
      <c r="U10662" s="99"/>
    </row>
    <row r="10663" spans="1:21" ht="19.5" customHeight="1">
      <c r="A10663" s="545">
        <v>105594</v>
      </c>
      <c r="B10663" s="545" t="s">
        <v>9648</v>
      </c>
      <c r="C10663" s="545" t="s">
        <v>216</v>
      </c>
      <c r="D10663" s="546"/>
      <c r="E10663" s="171" t="str">
        <f t="shared" si="166"/>
        <v>1900</v>
      </c>
      <c r="F10663" s="547">
        <v>0</v>
      </c>
      <c r="G10663" s="548">
        <v>0</v>
      </c>
      <c r="H10663" s="547">
        <v>0</v>
      </c>
      <c r="I10663" s="545" t="s">
        <v>12637</v>
      </c>
      <c r="J10663" s="545"/>
      <c r="K10663" s="545" t="s">
        <v>19751</v>
      </c>
      <c r="L10663" s="545" t="s">
        <v>13413</v>
      </c>
      <c r="M10663" s="548" t="s">
        <v>13758</v>
      </c>
      <c r="N10663" s="545" t="s">
        <v>13413</v>
      </c>
      <c r="O10663" s="545" t="s">
        <v>13413</v>
      </c>
      <c r="P10663" s="549">
        <v>8299</v>
      </c>
      <c r="Q10663" s="549">
        <v>1</v>
      </c>
      <c r="R10663" s="549">
        <v>13</v>
      </c>
      <c r="S10663" s="548"/>
      <c r="T10663" s="548"/>
      <c r="U10663" s="99"/>
    </row>
    <row r="10664" spans="1:21" ht="19.5" customHeight="1">
      <c r="A10664" s="545">
        <v>105595</v>
      </c>
      <c r="B10664" s="545" t="s">
        <v>9647</v>
      </c>
      <c r="C10664" s="545" t="s">
        <v>216</v>
      </c>
      <c r="D10664" s="546"/>
      <c r="E10664" s="171" t="str">
        <f t="shared" si="166"/>
        <v>1900</v>
      </c>
      <c r="F10664" s="547">
        <v>0</v>
      </c>
      <c r="G10664" s="548">
        <v>0</v>
      </c>
      <c r="H10664" s="547">
        <v>0</v>
      </c>
      <c r="I10664" s="545" t="s">
        <v>12637</v>
      </c>
      <c r="J10664" s="545"/>
      <c r="K10664" s="545" t="s">
        <v>19752</v>
      </c>
      <c r="L10664" s="545" t="s">
        <v>13413</v>
      </c>
      <c r="M10664" s="548" t="s">
        <v>13758</v>
      </c>
      <c r="N10664" s="545" t="s">
        <v>13413</v>
      </c>
      <c r="O10664" s="545" t="s">
        <v>13413</v>
      </c>
      <c r="P10664" s="549">
        <v>8300</v>
      </c>
      <c r="Q10664" s="549">
        <v>1</v>
      </c>
      <c r="R10664" s="549">
        <v>13</v>
      </c>
      <c r="S10664" s="548"/>
      <c r="T10664" s="548"/>
      <c r="U10664" s="99"/>
    </row>
    <row r="10665" spans="1:21" ht="19.5" customHeight="1">
      <c r="A10665" s="545">
        <v>105596</v>
      </c>
      <c r="B10665" s="545" t="s">
        <v>9646</v>
      </c>
      <c r="C10665" s="545" t="s">
        <v>216</v>
      </c>
      <c r="D10665" s="546"/>
      <c r="E10665" s="171" t="str">
        <f t="shared" si="166"/>
        <v>1900</v>
      </c>
      <c r="F10665" s="547">
        <v>0</v>
      </c>
      <c r="G10665" s="548">
        <v>0</v>
      </c>
      <c r="H10665" s="547">
        <v>0</v>
      </c>
      <c r="I10665" s="545" t="s">
        <v>12637</v>
      </c>
      <c r="J10665" s="545"/>
      <c r="K10665" s="545" t="s">
        <v>19753</v>
      </c>
      <c r="L10665" s="545" t="s">
        <v>13413</v>
      </c>
      <c r="M10665" s="548" t="s">
        <v>13758</v>
      </c>
      <c r="N10665" s="545" t="s">
        <v>13413</v>
      </c>
      <c r="O10665" s="545" t="s">
        <v>13413</v>
      </c>
      <c r="P10665" s="549">
        <v>8301</v>
      </c>
      <c r="Q10665" s="549">
        <v>1</v>
      </c>
      <c r="R10665" s="549">
        <v>13</v>
      </c>
      <c r="S10665" s="548"/>
      <c r="T10665" s="548"/>
      <c r="U10665" s="99"/>
    </row>
    <row r="10666" spans="1:21" ht="19.5" customHeight="1">
      <c r="A10666" s="545">
        <v>105597</v>
      </c>
      <c r="B10666" s="545" t="s">
        <v>9645</v>
      </c>
      <c r="C10666" s="545" t="s">
        <v>216</v>
      </c>
      <c r="D10666" s="546"/>
      <c r="E10666" s="171" t="str">
        <f t="shared" si="166"/>
        <v>1900</v>
      </c>
      <c r="F10666" s="547">
        <v>0</v>
      </c>
      <c r="G10666" s="548">
        <v>0</v>
      </c>
      <c r="H10666" s="547">
        <v>0</v>
      </c>
      <c r="I10666" s="545" t="s">
        <v>12637</v>
      </c>
      <c r="J10666" s="545"/>
      <c r="K10666" s="545" t="s">
        <v>19754</v>
      </c>
      <c r="L10666" s="545" t="s">
        <v>13413</v>
      </c>
      <c r="M10666" s="548" t="s">
        <v>13758</v>
      </c>
      <c r="N10666" s="545" t="s">
        <v>13413</v>
      </c>
      <c r="O10666" s="545" t="s">
        <v>13413</v>
      </c>
      <c r="P10666" s="549">
        <v>8302</v>
      </c>
      <c r="Q10666" s="549">
        <v>1</v>
      </c>
      <c r="R10666" s="549">
        <v>13</v>
      </c>
      <c r="S10666" s="548"/>
      <c r="T10666" s="548"/>
      <c r="U10666" s="99"/>
    </row>
    <row r="10667" spans="1:21" ht="19.5" customHeight="1">
      <c r="A10667" s="545">
        <v>105598</v>
      </c>
      <c r="B10667" s="545" t="s">
        <v>7569</v>
      </c>
      <c r="C10667" s="545" t="s">
        <v>216</v>
      </c>
      <c r="D10667" s="546">
        <v>43686</v>
      </c>
      <c r="E10667" s="171" t="str">
        <f t="shared" si="166"/>
        <v>2019</v>
      </c>
      <c r="F10667" s="547">
        <v>4819379</v>
      </c>
      <c r="G10667" s="548">
        <v>0.19</v>
      </c>
      <c r="H10667" s="547">
        <v>4049898.32</v>
      </c>
      <c r="I10667" s="545" t="s">
        <v>12686</v>
      </c>
      <c r="J10667" s="545" t="s">
        <v>13332</v>
      </c>
      <c r="K10667" s="545" t="s">
        <v>19755</v>
      </c>
      <c r="L10667" s="545" t="s">
        <v>13413</v>
      </c>
      <c r="M10667" s="548" t="s">
        <v>13758</v>
      </c>
      <c r="N10667" s="545" t="s">
        <v>13413</v>
      </c>
      <c r="O10667" s="545" t="s">
        <v>13413</v>
      </c>
      <c r="P10667" s="549">
        <v>8303</v>
      </c>
      <c r="Q10667" s="549">
        <v>1</v>
      </c>
      <c r="R10667" s="549">
        <v>131</v>
      </c>
      <c r="S10667" s="548">
        <v>450</v>
      </c>
      <c r="T10667" s="548"/>
      <c r="U10667" s="99"/>
    </row>
    <row r="10668" spans="1:21" ht="19.5" customHeight="1">
      <c r="A10668" s="545">
        <v>105599</v>
      </c>
      <c r="B10668" s="545" t="s">
        <v>2191</v>
      </c>
      <c r="C10668" s="545" t="s">
        <v>216</v>
      </c>
      <c r="D10668" s="546">
        <v>46052</v>
      </c>
      <c r="E10668" s="171" t="str">
        <f t="shared" si="166"/>
        <v>2026</v>
      </c>
      <c r="F10668" s="547">
        <v>1717486</v>
      </c>
      <c r="G10668" s="548">
        <v>0.19</v>
      </c>
      <c r="H10668" s="547">
        <v>1443265.55</v>
      </c>
      <c r="I10668" s="545" t="s">
        <v>12637</v>
      </c>
      <c r="J10668" s="545" t="s">
        <v>13307</v>
      </c>
      <c r="K10668" s="545"/>
      <c r="L10668" s="545" t="s">
        <v>13413</v>
      </c>
      <c r="M10668" s="548" t="s">
        <v>13758</v>
      </c>
      <c r="N10668" s="545" t="s">
        <v>13413</v>
      </c>
      <c r="O10668" s="545" t="s">
        <v>13413</v>
      </c>
      <c r="P10668" s="549">
        <v>8304</v>
      </c>
      <c r="Q10668" s="549">
        <v>1</v>
      </c>
      <c r="R10668" s="549">
        <v>13</v>
      </c>
      <c r="S10668" s="548">
        <v>2228</v>
      </c>
      <c r="T10668" s="548"/>
      <c r="U10668" s="99"/>
    </row>
    <row r="10669" spans="1:21" ht="19.5" customHeight="1">
      <c r="A10669" s="545">
        <v>105600</v>
      </c>
      <c r="B10669" s="545" t="s">
        <v>2189</v>
      </c>
      <c r="C10669" s="545" t="s">
        <v>216</v>
      </c>
      <c r="D10669" s="546">
        <v>46066</v>
      </c>
      <c r="E10669" s="171" t="str">
        <f t="shared" si="166"/>
        <v>2026</v>
      </c>
      <c r="F10669" s="547">
        <v>3331808.01</v>
      </c>
      <c r="G10669" s="548">
        <v>0.19</v>
      </c>
      <c r="H10669" s="547">
        <v>2799838.66</v>
      </c>
      <c r="I10669" s="545" t="s">
        <v>12637</v>
      </c>
      <c r="J10669" s="545" t="s">
        <v>13298</v>
      </c>
      <c r="K10669" s="545" t="s">
        <v>13413</v>
      </c>
      <c r="L10669" s="545" t="s">
        <v>13413</v>
      </c>
      <c r="M10669" s="548" t="s">
        <v>13758</v>
      </c>
      <c r="N10669" s="545" t="s">
        <v>13413</v>
      </c>
      <c r="O10669" s="545" t="s">
        <v>13413</v>
      </c>
      <c r="P10669" s="549">
        <v>8305</v>
      </c>
      <c r="Q10669" s="549">
        <v>1</v>
      </c>
      <c r="R10669" s="549">
        <v>13</v>
      </c>
      <c r="S10669" s="548">
        <v>1012</v>
      </c>
      <c r="T10669" s="548"/>
      <c r="U10669" s="99"/>
    </row>
    <row r="10670" spans="1:21" ht="19.5" customHeight="1">
      <c r="A10670" s="545">
        <v>105601</v>
      </c>
      <c r="B10670" s="545" t="s">
        <v>2190</v>
      </c>
      <c r="C10670" s="545" t="s">
        <v>216</v>
      </c>
      <c r="D10670" s="546">
        <v>45708</v>
      </c>
      <c r="E10670" s="171" t="str">
        <f t="shared" si="166"/>
        <v>2025</v>
      </c>
      <c r="F10670" s="547">
        <v>6715174.7800000003</v>
      </c>
      <c r="G10670" s="548">
        <v>0.19</v>
      </c>
      <c r="H10670" s="547">
        <v>5643004.0199999996</v>
      </c>
      <c r="I10670" s="545" t="s">
        <v>12637</v>
      </c>
      <c r="J10670" s="545" t="s">
        <v>13307</v>
      </c>
      <c r="K10670" s="545" t="s">
        <v>19756</v>
      </c>
      <c r="L10670" s="545" t="s">
        <v>13413</v>
      </c>
      <c r="M10670" s="548" t="s">
        <v>13758</v>
      </c>
      <c r="N10670" s="545" t="s">
        <v>13413</v>
      </c>
      <c r="O10670" s="545" t="s">
        <v>13413</v>
      </c>
      <c r="P10670" s="549">
        <v>8306</v>
      </c>
      <c r="Q10670" s="549">
        <v>1</v>
      </c>
      <c r="R10670" s="549">
        <v>13</v>
      </c>
      <c r="S10670" s="548">
        <v>2228</v>
      </c>
      <c r="T10670" s="548"/>
      <c r="U10670" s="99"/>
    </row>
    <row r="10671" spans="1:21" ht="19.5" customHeight="1">
      <c r="A10671" s="545">
        <v>105602</v>
      </c>
      <c r="B10671" s="545" t="s">
        <v>1970</v>
      </c>
      <c r="C10671" s="545" t="s">
        <v>209</v>
      </c>
      <c r="D10671" s="546"/>
      <c r="E10671" s="171" t="str">
        <f t="shared" si="166"/>
        <v>1900</v>
      </c>
      <c r="F10671" s="547">
        <v>0</v>
      </c>
      <c r="G10671" s="548">
        <v>0</v>
      </c>
      <c r="H10671" s="547">
        <v>0</v>
      </c>
      <c r="I10671" s="545" t="s">
        <v>12637</v>
      </c>
      <c r="J10671" s="545"/>
      <c r="K10671" s="545" t="s">
        <v>13413</v>
      </c>
      <c r="L10671" s="545" t="s">
        <v>13413</v>
      </c>
      <c r="M10671" s="548" t="s">
        <v>13758</v>
      </c>
      <c r="N10671" s="545" t="s">
        <v>13413</v>
      </c>
      <c r="O10671" s="545" t="s">
        <v>13413</v>
      </c>
      <c r="P10671" s="549">
        <v>8307</v>
      </c>
      <c r="Q10671" s="549">
        <v>1</v>
      </c>
      <c r="R10671" s="549">
        <v>13</v>
      </c>
      <c r="S10671" s="548"/>
      <c r="T10671" s="548"/>
      <c r="U10671" s="99"/>
    </row>
    <row r="10672" spans="1:21" ht="19.5" customHeight="1">
      <c r="A10672" s="545">
        <v>105603</v>
      </c>
      <c r="B10672" s="545" t="s">
        <v>7518</v>
      </c>
      <c r="C10672" s="545" t="s">
        <v>216</v>
      </c>
      <c r="D10672" s="546">
        <v>43731</v>
      </c>
      <c r="E10672" s="171" t="str">
        <f t="shared" si="166"/>
        <v>2019</v>
      </c>
      <c r="F10672" s="547">
        <v>179723</v>
      </c>
      <c r="G10672" s="548">
        <v>0.19</v>
      </c>
      <c r="H10672" s="547">
        <v>151027.73000000001</v>
      </c>
      <c r="I10672" s="545" t="s">
        <v>12637</v>
      </c>
      <c r="J10672" s="545" t="s">
        <v>13296</v>
      </c>
      <c r="K10672" s="545" t="s">
        <v>19757</v>
      </c>
      <c r="L10672" s="545" t="s">
        <v>13413</v>
      </c>
      <c r="M10672" s="548" t="s">
        <v>13758</v>
      </c>
      <c r="N10672" s="545" t="s">
        <v>13413</v>
      </c>
      <c r="O10672" s="545" t="s">
        <v>13413</v>
      </c>
      <c r="P10672" s="549">
        <v>8308</v>
      </c>
      <c r="Q10672" s="549">
        <v>1</v>
      </c>
      <c r="R10672" s="549">
        <v>13</v>
      </c>
      <c r="S10672" s="548">
        <v>2218</v>
      </c>
      <c r="T10672" s="548"/>
      <c r="U10672" s="99"/>
    </row>
    <row r="10673" spans="1:21" ht="19.5" customHeight="1">
      <c r="A10673" s="545">
        <v>105604</v>
      </c>
      <c r="B10673" s="545" t="s">
        <v>9644</v>
      </c>
      <c r="C10673" s="545" t="s">
        <v>216</v>
      </c>
      <c r="D10673" s="546"/>
      <c r="E10673" s="171" t="str">
        <f t="shared" si="166"/>
        <v>1900</v>
      </c>
      <c r="F10673" s="547">
        <v>0</v>
      </c>
      <c r="G10673" s="548">
        <v>0</v>
      </c>
      <c r="H10673" s="547">
        <v>0</v>
      </c>
      <c r="I10673" s="545" t="s">
        <v>12637</v>
      </c>
      <c r="J10673" s="545"/>
      <c r="K10673" s="545" t="s">
        <v>19758</v>
      </c>
      <c r="L10673" s="545" t="s">
        <v>13413</v>
      </c>
      <c r="M10673" s="548" t="s">
        <v>13758</v>
      </c>
      <c r="N10673" s="545" t="s">
        <v>13413</v>
      </c>
      <c r="O10673" s="545" t="s">
        <v>13413</v>
      </c>
      <c r="P10673" s="549">
        <v>8309</v>
      </c>
      <c r="Q10673" s="549">
        <v>1</v>
      </c>
      <c r="R10673" s="549">
        <v>13</v>
      </c>
      <c r="S10673" s="548"/>
      <c r="T10673" s="548"/>
      <c r="U10673" s="99"/>
    </row>
    <row r="10674" spans="1:21" ht="19.5" customHeight="1">
      <c r="A10674" s="545">
        <v>105605</v>
      </c>
      <c r="B10674" s="545" t="s">
        <v>9643</v>
      </c>
      <c r="C10674" s="545" t="s">
        <v>216</v>
      </c>
      <c r="D10674" s="546"/>
      <c r="E10674" s="171" t="str">
        <f t="shared" si="166"/>
        <v>1900</v>
      </c>
      <c r="F10674" s="547">
        <v>0</v>
      </c>
      <c r="G10674" s="548">
        <v>0</v>
      </c>
      <c r="H10674" s="547">
        <v>0</v>
      </c>
      <c r="I10674" s="545" t="s">
        <v>12637</v>
      </c>
      <c r="J10674" s="545"/>
      <c r="K10674" s="545" t="s">
        <v>19759</v>
      </c>
      <c r="L10674" s="545" t="s">
        <v>13413</v>
      </c>
      <c r="M10674" s="548" t="s">
        <v>13758</v>
      </c>
      <c r="N10674" s="545" t="s">
        <v>13413</v>
      </c>
      <c r="O10674" s="545" t="s">
        <v>13413</v>
      </c>
      <c r="P10674" s="549">
        <v>8310</v>
      </c>
      <c r="Q10674" s="549">
        <v>1</v>
      </c>
      <c r="R10674" s="549">
        <v>13</v>
      </c>
      <c r="S10674" s="548"/>
      <c r="T10674" s="548"/>
      <c r="U10674" s="99"/>
    </row>
    <row r="10675" spans="1:21" ht="19.5" customHeight="1">
      <c r="A10675" s="545">
        <v>105606</v>
      </c>
      <c r="B10675" s="545" t="s">
        <v>9642</v>
      </c>
      <c r="C10675" s="545" t="s">
        <v>216</v>
      </c>
      <c r="D10675" s="546"/>
      <c r="E10675" s="171" t="str">
        <f t="shared" si="166"/>
        <v>1900</v>
      </c>
      <c r="F10675" s="547">
        <v>0</v>
      </c>
      <c r="G10675" s="548">
        <v>0</v>
      </c>
      <c r="H10675" s="547">
        <v>0</v>
      </c>
      <c r="I10675" s="545" t="s">
        <v>12650</v>
      </c>
      <c r="J10675" s="545"/>
      <c r="K10675" s="545" t="s">
        <v>19760</v>
      </c>
      <c r="L10675" s="545" t="s">
        <v>13413</v>
      </c>
      <c r="M10675" s="548" t="s">
        <v>13758</v>
      </c>
      <c r="N10675" s="545" t="s">
        <v>13413</v>
      </c>
      <c r="O10675" s="545" t="s">
        <v>13413</v>
      </c>
      <c r="P10675" s="549">
        <v>8311</v>
      </c>
      <c r="Q10675" s="549">
        <v>1</v>
      </c>
      <c r="R10675" s="549">
        <v>127</v>
      </c>
      <c r="S10675" s="548"/>
      <c r="T10675" s="548"/>
      <c r="U10675" s="99"/>
    </row>
    <row r="10676" spans="1:21" ht="19.5" customHeight="1">
      <c r="A10676" s="545">
        <v>105607</v>
      </c>
      <c r="B10676" s="545" t="s">
        <v>6150</v>
      </c>
      <c r="C10676" s="545" t="s">
        <v>216</v>
      </c>
      <c r="D10676" s="546">
        <v>44719</v>
      </c>
      <c r="E10676" s="171" t="str">
        <f t="shared" si="166"/>
        <v>2022</v>
      </c>
      <c r="F10676" s="547">
        <v>19376993.010000002</v>
      </c>
      <c r="G10676" s="548">
        <v>0.19</v>
      </c>
      <c r="H10676" s="547">
        <v>16283187.4</v>
      </c>
      <c r="I10676" s="545" t="s">
        <v>12650</v>
      </c>
      <c r="J10676" s="545" t="s">
        <v>13297</v>
      </c>
      <c r="K10676" s="545" t="s">
        <v>19761</v>
      </c>
      <c r="L10676" s="545" t="s">
        <v>13413</v>
      </c>
      <c r="M10676" s="548" t="s">
        <v>13758</v>
      </c>
      <c r="N10676" s="545" t="s">
        <v>13413</v>
      </c>
      <c r="O10676" s="545" t="s">
        <v>13413</v>
      </c>
      <c r="P10676" s="549">
        <v>8312</v>
      </c>
      <c r="Q10676" s="549">
        <v>1</v>
      </c>
      <c r="R10676" s="549">
        <v>127</v>
      </c>
      <c r="S10676" s="548">
        <v>2257</v>
      </c>
      <c r="T10676" s="548"/>
      <c r="U10676" s="99"/>
    </row>
    <row r="10677" spans="1:21" ht="19.5" customHeight="1">
      <c r="A10677" s="545">
        <v>105608</v>
      </c>
      <c r="B10677" s="545" t="s">
        <v>6149</v>
      </c>
      <c r="C10677" s="545" t="s">
        <v>216</v>
      </c>
      <c r="D10677" s="546">
        <v>45708</v>
      </c>
      <c r="E10677" s="171" t="str">
        <f t="shared" si="166"/>
        <v>2025</v>
      </c>
      <c r="F10677" s="547">
        <v>4159435.89</v>
      </c>
      <c r="G10677" s="548">
        <v>0.19</v>
      </c>
      <c r="H10677" s="547">
        <v>3495324.27</v>
      </c>
      <c r="I10677" s="545" t="s">
        <v>12650</v>
      </c>
      <c r="J10677" s="545" t="s">
        <v>13307</v>
      </c>
      <c r="K10677" s="545" t="s">
        <v>19762</v>
      </c>
      <c r="L10677" s="545" t="s">
        <v>13413</v>
      </c>
      <c r="M10677" s="548" t="s">
        <v>13758</v>
      </c>
      <c r="N10677" s="545" t="s">
        <v>13413</v>
      </c>
      <c r="O10677" s="545" t="s">
        <v>13413</v>
      </c>
      <c r="P10677" s="549">
        <v>8313</v>
      </c>
      <c r="Q10677" s="549">
        <v>1</v>
      </c>
      <c r="R10677" s="549">
        <v>127</v>
      </c>
      <c r="S10677" s="548">
        <v>2228</v>
      </c>
      <c r="T10677" s="548"/>
      <c r="U10677" s="99"/>
    </row>
    <row r="10678" spans="1:21" ht="19.5" customHeight="1">
      <c r="A10678" s="545">
        <v>105609</v>
      </c>
      <c r="B10678" s="545" t="s">
        <v>9641</v>
      </c>
      <c r="C10678" s="545" t="s">
        <v>216</v>
      </c>
      <c r="D10678" s="546"/>
      <c r="E10678" s="171" t="str">
        <f t="shared" si="166"/>
        <v>1900</v>
      </c>
      <c r="F10678" s="547">
        <v>0</v>
      </c>
      <c r="G10678" s="548">
        <v>0</v>
      </c>
      <c r="H10678" s="547">
        <v>0</v>
      </c>
      <c r="I10678" s="545" t="s">
        <v>12650</v>
      </c>
      <c r="J10678" s="545"/>
      <c r="K10678" s="545" t="s">
        <v>19763</v>
      </c>
      <c r="L10678" s="545" t="s">
        <v>13413</v>
      </c>
      <c r="M10678" s="548" t="s">
        <v>13758</v>
      </c>
      <c r="N10678" s="545" t="s">
        <v>13413</v>
      </c>
      <c r="O10678" s="545" t="s">
        <v>13413</v>
      </c>
      <c r="P10678" s="549">
        <v>8314</v>
      </c>
      <c r="Q10678" s="549">
        <v>1</v>
      </c>
      <c r="R10678" s="549">
        <v>127</v>
      </c>
      <c r="S10678" s="548"/>
      <c r="T10678" s="548"/>
      <c r="U10678" s="99"/>
    </row>
    <row r="10679" spans="1:21" ht="19.5" customHeight="1">
      <c r="A10679" s="545">
        <v>105610</v>
      </c>
      <c r="B10679" s="545" t="s">
        <v>9640</v>
      </c>
      <c r="C10679" s="545" t="s">
        <v>216</v>
      </c>
      <c r="D10679" s="546"/>
      <c r="E10679" s="171" t="str">
        <f t="shared" si="166"/>
        <v>1900</v>
      </c>
      <c r="F10679" s="547">
        <v>0</v>
      </c>
      <c r="G10679" s="548">
        <v>0</v>
      </c>
      <c r="H10679" s="547">
        <v>0</v>
      </c>
      <c r="I10679" s="545" t="s">
        <v>12650</v>
      </c>
      <c r="J10679" s="545"/>
      <c r="K10679" s="545" t="s">
        <v>19764</v>
      </c>
      <c r="L10679" s="545" t="s">
        <v>16438</v>
      </c>
      <c r="M10679" s="548" t="s">
        <v>13758</v>
      </c>
      <c r="N10679" s="545" t="s">
        <v>13413</v>
      </c>
      <c r="O10679" s="545" t="s">
        <v>13413</v>
      </c>
      <c r="P10679" s="549">
        <v>8315</v>
      </c>
      <c r="Q10679" s="549">
        <v>1</v>
      </c>
      <c r="R10679" s="549">
        <v>127</v>
      </c>
      <c r="S10679" s="548"/>
      <c r="T10679" s="548"/>
      <c r="U10679" s="99"/>
    </row>
    <row r="10680" spans="1:21" ht="19.5" customHeight="1">
      <c r="A10680" s="545">
        <v>105611</v>
      </c>
      <c r="B10680" s="545" t="s">
        <v>6148</v>
      </c>
      <c r="C10680" s="545" t="s">
        <v>216</v>
      </c>
      <c r="D10680" s="546">
        <v>44719</v>
      </c>
      <c r="E10680" s="171" t="str">
        <f t="shared" si="166"/>
        <v>2022</v>
      </c>
      <c r="F10680" s="547">
        <v>23097535</v>
      </c>
      <c r="G10680" s="548">
        <v>0.19</v>
      </c>
      <c r="H10680" s="547">
        <v>19409693.280000001</v>
      </c>
      <c r="I10680" s="545" t="s">
        <v>12650</v>
      </c>
      <c r="J10680" s="545" t="s">
        <v>13297</v>
      </c>
      <c r="K10680" s="545" t="s">
        <v>19765</v>
      </c>
      <c r="L10680" s="545" t="s">
        <v>16438</v>
      </c>
      <c r="M10680" s="548" t="s">
        <v>13758</v>
      </c>
      <c r="N10680" s="545" t="s">
        <v>13413</v>
      </c>
      <c r="O10680" s="545" t="s">
        <v>13413</v>
      </c>
      <c r="P10680" s="549">
        <v>8316</v>
      </c>
      <c r="Q10680" s="549">
        <v>1</v>
      </c>
      <c r="R10680" s="549">
        <v>127</v>
      </c>
      <c r="S10680" s="548">
        <v>2257</v>
      </c>
      <c r="T10680" s="548"/>
      <c r="U10680" s="99"/>
    </row>
    <row r="10681" spans="1:21" ht="19.5" customHeight="1">
      <c r="A10681" s="545">
        <v>105614</v>
      </c>
      <c r="B10681" s="545" t="s">
        <v>1858</v>
      </c>
      <c r="C10681" s="545" t="s">
        <v>216</v>
      </c>
      <c r="D10681" s="546"/>
      <c r="E10681" s="171" t="str">
        <f t="shared" si="166"/>
        <v>1900</v>
      </c>
      <c r="F10681" s="547">
        <v>0</v>
      </c>
      <c r="G10681" s="548">
        <v>0</v>
      </c>
      <c r="H10681" s="547">
        <v>0</v>
      </c>
      <c r="I10681" s="545" t="s">
        <v>12706</v>
      </c>
      <c r="J10681" s="545"/>
      <c r="K10681" s="545" t="s">
        <v>13413</v>
      </c>
      <c r="L10681" s="545" t="s">
        <v>13413</v>
      </c>
      <c r="M10681" s="548" t="s">
        <v>13758</v>
      </c>
      <c r="N10681" s="545" t="s">
        <v>13413</v>
      </c>
      <c r="O10681" s="545" t="s">
        <v>13413</v>
      </c>
      <c r="P10681" s="549">
        <v>8317</v>
      </c>
      <c r="Q10681" s="549">
        <v>1</v>
      </c>
      <c r="R10681" s="549">
        <v>128</v>
      </c>
      <c r="S10681" s="548"/>
      <c r="T10681" s="548"/>
      <c r="U10681" s="99"/>
    </row>
    <row r="10682" spans="1:21" ht="19.5" customHeight="1">
      <c r="A10682" s="545">
        <v>105616</v>
      </c>
      <c r="B10682" s="545" t="s">
        <v>9639</v>
      </c>
      <c r="C10682" s="545" t="s">
        <v>216</v>
      </c>
      <c r="D10682" s="546"/>
      <c r="E10682" s="171" t="str">
        <f t="shared" si="166"/>
        <v>1900</v>
      </c>
      <c r="F10682" s="547">
        <v>0</v>
      </c>
      <c r="G10682" s="548">
        <v>0</v>
      </c>
      <c r="H10682" s="547">
        <v>0</v>
      </c>
      <c r="I10682" s="545" t="s">
        <v>12715</v>
      </c>
      <c r="J10682" s="545"/>
      <c r="K10682" s="545" t="s">
        <v>19766</v>
      </c>
      <c r="L10682" s="545" t="s">
        <v>14624</v>
      </c>
      <c r="M10682" s="548" t="s">
        <v>13758</v>
      </c>
      <c r="N10682" s="545" t="s">
        <v>13413</v>
      </c>
      <c r="O10682" s="545" t="s">
        <v>14625</v>
      </c>
      <c r="P10682" s="549">
        <v>8319</v>
      </c>
      <c r="Q10682" s="549">
        <v>1</v>
      </c>
      <c r="R10682" s="549">
        <v>129</v>
      </c>
      <c r="S10682" s="548"/>
      <c r="T10682" s="548"/>
      <c r="U10682" s="99"/>
    </row>
    <row r="10683" spans="1:21" ht="19.5" customHeight="1">
      <c r="A10683" s="545">
        <v>105617</v>
      </c>
      <c r="B10683" s="545" t="s">
        <v>6147</v>
      </c>
      <c r="C10683" s="545" t="s">
        <v>216</v>
      </c>
      <c r="D10683" s="546">
        <v>46078</v>
      </c>
      <c r="E10683" s="171" t="str">
        <f t="shared" si="166"/>
        <v>2026</v>
      </c>
      <c r="F10683" s="547">
        <v>224818</v>
      </c>
      <c r="G10683" s="548">
        <v>0.19</v>
      </c>
      <c r="H10683" s="547">
        <v>188922.69</v>
      </c>
      <c r="I10683" s="545" t="s">
        <v>12715</v>
      </c>
      <c r="J10683" s="545" t="s">
        <v>13298</v>
      </c>
      <c r="K10683" s="545" t="s">
        <v>19767</v>
      </c>
      <c r="L10683" s="545" t="s">
        <v>13413</v>
      </c>
      <c r="M10683" s="548" t="s">
        <v>13758</v>
      </c>
      <c r="N10683" s="545" t="s">
        <v>13413</v>
      </c>
      <c r="O10683" s="545" t="s">
        <v>13413</v>
      </c>
      <c r="P10683" s="549">
        <v>8320</v>
      </c>
      <c r="Q10683" s="549">
        <v>1</v>
      </c>
      <c r="R10683" s="549">
        <v>129</v>
      </c>
      <c r="S10683" s="548">
        <v>1012</v>
      </c>
      <c r="T10683" s="548"/>
      <c r="U10683" s="99"/>
    </row>
    <row r="10684" spans="1:21" ht="19.5" customHeight="1">
      <c r="A10684" s="545">
        <v>105618</v>
      </c>
      <c r="B10684" s="545" t="s">
        <v>9638</v>
      </c>
      <c r="C10684" s="545" t="s">
        <v>216</v>
      </c>
      <c r="D10684" s="546"/>
      <c r="E10684" s="171" t="str">
        <f t="shared" si="166"/>
        <v>1900</v>
      </c>
      <c r="F10684" s="547">
        <v>0</v>
      </c>
      <c r="G10684" s="548">
        <v>0</v>
      </c>
      <c r="H10684" s="547">
        <v>0</v>
      </c>
      <c r="I10684" s="545" t="s">
        <v>12650</v>
      </c>
      <c r="J10684" s="545"/>
      <c r="K10684" s="545" t="s">
        <v>19768</v>
      </c>
      <c r="L10684" s="545" t="s">
        <v>13413</v>
      </c>
      <c r="M10684" s="548" t="s">
        <v>13758</v>
      </c>
      <c r="N10684" s="545" t="s">
        <v>13413</v>
      </c>
      <c r="O10684" s="545" t="s">
        <v>13413</v>
      </c>
      <c r="P10684" s="549">
        <v>8321</v>
      </c>
      <c r="Q10684" s="549">
        <v>1</v>
      </c>
      <c r="R10684" s="549">
        <v>127</v>
      </c>
      <c r="S10684" s="548"/>
      <c r="T10684" s="548"/>
      <c r="U10684" s="99"/>
    </row>
    <row r="10685" spans="1:21" ht="19.5" customHeight="1">
      <c r="A10685" s="545">
        <v>105619</v>
      </c>
      <c r="B10685" s="545" t="s">
        <v>1567</v>
      </c>
      <c r="C10685" s="545" t="s">
        <v>206</v>
      </c>
      <c r="D10685" s="546"/>
      <c r="E10685" s="171" t="str">
        <f t="shared" si="166"/>
        <v>1900</v>
      </c>
      <c r="F10685" s="547">
        <v>0</v>
      </c>
      <c r="G10685" s="548">
        <v>0</v>
      </c>
      <c r="H10685" s="547">
        <v>0</v>
      </c>
      <c r="I10685" s="545" t="s">
        <v>12685</v>
      </c>
      <c r="J10685" s="545"/>
      <c r="K10685" s="545" t="s">
        <v>13413</v>
      </c>
      <c r="L10685" s="545" t="s">
        <v>13413</v>
      </c>
      <c r="M10685" s="548" t="s">
        <v>13758</v>
      </c>
      <c r="N10685" s="545" t="s">
        <v>13413</v>
      </c>
      <c r="O10685" s="545" t="s">
        <v>13413</v>
      </c>
      <c r="P10685" s="549">
        <v>8322</v>
      </c>
      <c r="Q10685" s="549">
        <v>1</v>
      </c>
      <c r="R10685" s="549">
        <v>11</v>
      </c>
      <c r="S10685" s="548"/>
      <c r="T10685" s="548"/>
      <c r="U10685" s="99"/>
    </row>
    <row r="10686" spans="1:21" ht="19.5" customHeight="1">
      <c r="A10686" s="545">
        <v>105620</v>
      </c>
      <c r="B10686" s="545" t="s">
        <v>1940</v>
      </c>
      <c r="C10686" s="545" t="s">
        <v>209</v>
      </c>
      <c r="D10686" s="546">
        <v>44721</v>
      </c>
      <c r="E10686" s="171" t="str">
        <f t="shared" si="166"/>
        <v>2022</v>
      </c>
      <c r="F10686" s="547">
        <v>3435.01</v>
      </c>
      <c r="G10686" s="548">
        <v>0.19</v>
      </c>
      <c r="H10686" s="547">
        <v>2886.56</v>
      </c>
      <c r="I10686" s="545" t="s">
        <v>12706</v>
      </c>
      <c r="J10686" s="545" t="s">
        <v>13298</v>
      </c>
      <c r="K10686" s="545" t="s">
        <v>13413</v>
      </c>
      <c r="L10686" s="545" t="s">
        <v>13413</v>
      </c>
      <c r="M10686" s="548" t="s">
        <v>13758</v>
      </c>
      <c r="N10686" s="545" t="s">
        <v>13413</v>
      </c>
      <c r="O10686" s="545" t="s">
        <v>13413</v>
      </c>
      <c r="P10686" s="549">
        <v>8323</v>
      </c>
      <c r="Q10686" s="549">
        <v>1</v>
      </c>
      <c r="R10686" s="549">
        <v>128</v>
      </c>
      <c r="S10686" s="548">
        <v>1012</v>
      </c>
      <c r="T10686" s="548"/>
      <c r="U10686" s="99"/>
    </row>
    <row r="10687" spans="1:21" ht="19.5" customHeight="1">
      <c r="A10687" s="545">
        <v>105621</v>
      </c>
      <c r="B10687" s="545" t="s">
        <v>1808</v>
      </c>
      <c r="C10687" s="545" t="s">
        <v>209</v>
      </c>
      <c r="D10687" s="546">
        <v>44721</v>
      </c>
      <c r="E10687" s="171" t="str">
        <f t="shared" si="166"/>
        <v>2022</v>
      </c>
      <c r="F10687" s="547">
        <v>4612</v>
      </c>
      <c r="G10687" s="548">
        <v>0.19</v>
      </c>
      <c r="H10687" s="547">
        <v>3875.63</v>
      </c>
      <c r="I10687" s="545" t="s">
        <v>12638</v>
      </c>
      <c r="J10687" s="545" t="s">
        <v>13296</v>
      </c>
      <c r="K10687" s="545" t="s">
        <v>13413</v>
      </c>
      <c r="L10687" s="545" t="s">
        <v>13908</v>
      </c>
      <c r="M10687" s="548" t="s">
        <v>13758</v>
      </c>
      <c r="N10687" s="545" t="s">
        <v>22153</v>
      </c>
      <c r="O10687" s="545" t="s">
        <v>14420</v>
      </c>
      <c r="P10687" s="549">
        <v>8324</v>
      </c>
      <c r="Q10687" s="549">
        <v>1</v>
      </c>
      <c r="R10687" s="549">
        <v>126</v>
      </c>
      <c r="S10687" s="548">
        <v>2218</v>
      </c>
      <c r="T10687" s="548">
        <v>31</v>
      </c>
      <c r="U10687" s="99"/>
    </row>
    <row r="10688" spans="1:21" ht="19.5" customHeight="1">
      <c r="A10688" s="545">
        <v>105622</v>
      </c>
      <c r="B10688" s="545" t="s">
        <v>2347</v>
      </c>
      <c r="C10688" s="545" t="s">
        <v>216</v>
      </c>
      <c r="D10688" s="546">
        <v>44721</v>
      </c>
      <c r="E10688" s="171" t="str">
        <f t="shared" si="166"/>
        <v>2022</v>
      </c>
      <c r="F10688" s="547">
        <v>4055</v>
      </c>
      <c r="G10688" s="548">
        <v>0.19</v>
      </c>
      <c r="H10688" s="547">
        <v>3407.56</v>
      </c>
      <c r="I10688" s="545" t="s">
        <v>12638</v>
      </c>
      <c r="J10688" s="545" t="s">
        <v>13296</v>
      </c>
      <c r="K10688" s="545" t="s">
        <v>19769</v>
      </c>
      <c r="L10688" s="545" t="s">
        <v>13413</v>
      </c>
      <c r="M10688" s="548" t="s">
        <v>13758</v>
      </c>
      <c r="N10688" s="545" t="s">
        <v>13413</v>
      </c>
      <c r="O10688" s="545" t="s">
        <v>13413</v>
      </c>
      <c r="P10688" s="549">
        <v>8325</v>
      </c>
      <c r="Q10688" s="549">
        <v>1</v>
      </c>
      <c r="R10688" s="549">
        <v>126</v>
      </c>
      <c r="S10688" s="548">
        <v>2218</v>
      </c>
      <c r="T10688" s="548"/>
      <c r="U10688" s="99"/>
    </row>
    <row r="10689" spans="1:21" ht="19.5" customHeight="1">
      <c r="A10689" s="545">
        <v>105623</v>
      </c>
      <c r="B10689" s="545" t="s">
        <v>1789</v>
      </c>
      <c r="C10689" s="545" t="s">
        <v>209</v>
      </c>
      <c r="D10689" s="546"/>
      <c r="E10689" s="171" t="str">
        <f t="shared" si="166"/>
        <v>1900</v>
      </c>
      <c r="F10689" s="547">
        <v>0</v>
      </c>
      <c r="G10689" s="548">
        <v>0</v>
      </c>
      <c r="H10689" s="547">
        <v>0</v>
      </c>
      <c r="I10689" s="545" t="s">
        <v>12637</v>
      </c>
      <c r="J10689" s="545"/>
      <c r="K10689" s="545" t="s">
        <v>19770</v>
      </c>
      <c r="L10689" s="545" t="s">
        <v>13413</v>
      </c>
      <c r="M10689" s="548" t="s">
        <v>13758</v>
      </c>
      <c r="N10689" s="545" t="s">
        <v>13413</v>
      </c>
      <c r="O10689" s="545" t="s">
        <v>13413</v>
      </c>
      <c r="P10689" s="549">
        <v>8326</v>
      </c>
      <c r="Q10689" s="549">
        <v>1</v>
      </c>
      <c r="R10689" s="549">
        <v>13</v>
      </c>
      <c r="S10689" s="548"/>
      <c r="T10689" s="548"/>
      <c r="U10689" s="99"/>
    </row>
    <row r="10690" spans="1:21" ht="19.5" customHeight="1">
      <c r="A10690" s="545">
        <v>105624</v>
      </c>
      <c r="B10690" s="545" t="s">
        <v>9637</v>
      </c>
      <c r="C10690" s="545" t="s">
        <v>216</v>
      </c>
      <c r="D10690" s="546"/>
      <c r="E10690" s="171" t="str">
        <f t="shared" si="166"/>
        <v>1900</v>
      </c>
      <c r="F10690" s="547">
        <v>0</v>
      </c>
      <c r="G10690" s="548">
        <v>0</v>
      </c>
      <c r="H10690" s="547">
        <v>0</v>
      </c>
      <c r="I10690" s="545" t="s">
        <v>12637</v>
      </c>
      <c r="J10690" s="545"/>
      <c r="K10690" s="545" t="s">
        <v>19771</v>
      </c>
      <c r="L10690" s="545" t="s">
        <v>13413</v>
      </c>
      <c r="M10690" s="548" t="s">
        <v>13758</v>
      </c>
      <c r="N10690" s="545" t="s">
        <v>13413</v>
      </c>
      <c r="O10690" s="545" t="s">
        <v>13413</v>
      </c>
      <c r="P10690" s="549">
        <v>8327</v>
      </c>
      <c r="Q10690" s="549">
        <v>1</v>
      </c>
      <c r="R10690" s="549">
        <v>13</v>
      </c>
      <c r="S10690" s="548"/>
      <c r="T10690" s="548"/>
      <c r="U10690" s="99"/>
    </row>
    <row r="10691" spans="1:21" ht="19.5" customHeight="1">
      <c r="A10691" s="545">
        <v>105625</v>
      </c>
      <c r="B10691" s="545" t="s">
        <v>12281</v>
      </c>
      <c r="C10691" s="545" t="s">
        <v>206</v>
      </c>
      <c r="D10691" s="546">
        <v>44591</v>
      </c>
      <c r="E10691" s="171" t="str">
        <f t="shared" si="166"/>
        <v>2022</v>
      </c>
      <c r="F10691" s="547">
        <v>1080</v>
      </c>
      <c r="G10691" s="548">
        <v>0.19</v>
      </c>
      <c r="H10691" s="547">
        <v>907.56</v>
      </c>
      <c r="I10691" s="545" t="s">
        <v>12999</v>
      </c>
      <c r="J10691" s="545" t="s">
        <v>13297</v>
      </c>
      <c r="K10691" s="545" t="s">
        <v>19772</v>
      </c>
      <c r="L10691" s="545" t="s">
        <v>13413</v>
      </c>
      <c r="M10691" s="548" t="s">
        <v>13758</v>
      </c>
      <c r="N10691" s="545" t="s">
        <v>13413</v>
      </c>
      <c r="O10691" s="545" t="s">
        <v>13413</v>
      </c>
      <c r="P10691" s="549">
        <v>8328</v>
      </c>
      <c r="Q10691" s="549">
        <v>1</v>
      </c>
      <c r="R10691" s="549">
        <v>58</v>
      </c>
      <c r="S10691" s="548">
        <v>2257</v>
      </c>
      <c r="T10691" s="548"/>
      <c r="U10691" s="99"/>
    </row>
    <row r="10692" spans="1:21" ht="19.5" customHeight="1">
      <c r="A10692" s="545">
        <v>105626</v>
      </c>
      <c r="B10692" s="545" t="s">
        <v>1457</v>
      </c>
      <c r="C10692" s="545" t="s">
        <v>216</v>
      </c>
      <c r="D10692" s="546">
        <v>43843</v>
      </c>
      <c r="E10692" s="171" t="str">
        <f t="shared" ref="E10692:E10755" si="167">TEXT(D10692,"YYYY")</f>
        <v>2020</v>
      </c>
      <c r="F10692" s="547">
        <v>35845</v>
      </c>
      <c r="G10692" s="548">
        <v>0.19</v>
      </c>
      <c r="H10692" s="547">
        <v>30121.85</v>
      </c>
      <c r="I10692" s="545" t="s">
        <v>12704</v>
      </c>
      <c r="J10692" s="545" t="s">
        <v>13297</v>
      </c>
      <c r="K10692" s="545" t="s">
        <v>19773</v>
      </c>
      <c r="L10692" s="545" t="s">
        <v>13413</v>
      </c>
      <c r="M10692" s="548" t="s">
        <v>13758</v>
      </c>
      <c r="N10692" s="545" t="s">
        <v>13413</v>
      </c>
      <c r="O10692" s="545" t="s">
        <v>13413</v>
      </c>
      <c r="P10692" s="549">
        <v>8329</v>
      </c>
      <c r="Q10692" s="549">
        <v>1</v>
      </c>
      <c r="R10692" s="549">
        <v>118</v>
      </c>
      <c r="S10692" s="548">
        <v>2257</v>
      </c>
      <c r="T10692" s="548"/>
      <c r="U10692" s="99"/>
    </row>
    <row r="10693" spans="1:21" ht="19.5" customHeight="1">
      <c r="A10693" s="545">
        <v>105627</v>
      </c>
      <c r="B10693" s="545" t="s">
        <v>1886</v>
      </c>
      <c r="C10693" s="545" t="s">
        <v>216</v>
      </c>
      <c r="D10693" s="546"/>
      <c r="E10693" s="171" t="str">
        <f t="shared" si="167"/>
        <v>1900</v>
      </c>
      <c r="F10693" s="547">
        <v>0</v>
      </c>
      <c r="G10693" s="548">
        <v>0</v>
      </c>
      <c r="H10693" s="547">
        <v>0</v>
      </c>
      <c r="I10693" s="545" t="s">
        <v>12699</v>
      </c>
      <c r="J10693" s="545"/>
      <c r="K10693" s="545" t="s">
        <v>19774</v>
      </c>
      <c r="L10693" s="545" t="s">
        <v>13413</v>
      </c>
      <c r="M10693" s="548" t="s">
        <v>13758</v>
      </c>
      <c r="N10693" s="545" t="s">
        <v>13413</v>
      </c>
      <c r="O10693" s="545" t="s">
        <v>13413</v>
      </c>
      <c r="P10693" s="549">
        <v>8330</v>
      </c>
      <c r="Q10693" s="549">
        <v>1</v>
      </c>
      <c r="R10693" s="549">
        <v>130</v>
      </c>
      <c r="S10693" s="548"/>
      <c r="T10693" s="548"/>
      <c r="U10693" s="99"/>
    </row>
    <row r="10694" spans="1:21" ht="19.5" customHeight="1">
      <c r="A10694" s="545">
        <v>105628</v>
      </c>
      <c r="B10694" s="545" t="s">
        <v>6146</v>
      </c>
      <c r="C10694" s="545" t="s">
        <v>216</v>
      </c>
      <c r="D10694" s="546">
        <v>45708</v>
      </c>
      <c r="E10694" s="171" t="str">
        <f t="shared" si="167"/>
        <v>2025</v>
      </c>
      <c r="F10694" s="547">
        <v>4323216.79</v>
      </c>
      <c r="G10694" s="548">
        <v>0.19</v>
      </c>
      <c r="H10694" s="547">
        <v>3632955.29</v>
      </c>
      <c r="I10694" s="545" t="s">
        <v>12715</v>
      </c>
      <c r="J10694" s="545" t="s">
        <v>13307</v>
      </c>
      <c r="K10694" s="545" t="s">
        <v>19775</v>
      </c>
      <c r="L10694" s="545" t="s">
        <v>13413</v>
      </c>
      <c r="M10694" s="548" t="s">
        <v>13758</v>
      </c>
      <c r="N10694" s="545" t="s">
        <v>13413</v>
      </c>
      <c r="O10694" s="545" t="s">
        <v>13413</v>
      </c>
      <c r="P10694" s="549">
        <v>8331</v>
      </c>
      <c r="Q10694" s="549">
        <v>1</v>
      </c>
      <c r="R10694" s="549">
        <v>129</v>
      </c>
      <c r="S10694" s="548">
        <v>2228</v>
      </c>
      <c r="T10694" s="548"/>
      <c r="U10694" s="99"/>
    </row>
    <row r="10695" spans="1:21" ht="19.5" customHeight="1">
      <c r="A10695" s="545">
        <v>105629</v>
      </c>
      <c r="B10695" s="545" t="s">
        <v>9636</v>
      </c>
      <c r="C10695" s="545" t="s">
        <v>216</v>
      </c>
      <c r="D10695" s="546"/>
      <c r="E10695" s="171" t="str">
        <f t="shared" si="167"/>
        <v>1900</v>
      </c>
      <c r="F10695" s="547">
        <v>0</v>
      </c>
      <c r="G10695" s="548">
        <v>0</v>
      </c>
      <c r="H10695" s="547">
        <v>0</v>
      </c>
      <c r="I10695" s="545" t="s">
        <v>12715</v>
      </c>
      <c r="J10695" s="545"/>
      <c r="K10695" s="545" t="s">
        <v>19776</v>
      </c>
      <c r="L10695" s="545" t="s">
        <v>13413</v>
      </c>
      <c r="M10695" s="548" t="s">
        <v>13758</v>
      </c>
      <c r="N10695" s="545" t="s">
        <v>13413</v>
      </c>
      <c r="O10695" s="545" t="s">
        <v>13413</v>
      </c>
      <c r="P10695" s="549">
        <v>8332</v>
      </c>
      <c r="Q10695" s="549">
        <v>1</v>
      </c>
      <c r="R10695" s="549">
        <v>129</v>
      </c>
      <c r="S10695" s="548"/>
      <c r="T10695" s="548"/>
      <c r="U10695" s="99"/>
    </row>
    <row r="10696" spans="1:21" ht="19.5" customHeight="1">
      <c r="A10696" s="545">
        <v>105630</v>
      </c>
      <c r="B10696" s="545" t="s">
        <v>9635</v>
      </c>
      <c r="C10696" s="545" t="s">
        <v>216</v>
      </c>
      <c r="D10696" s="546"/>
      <c r="E10696" s="171" t="str">
        <f t="shared" si="167"/>
        <v>1900</v>
      </c>
      <c r="F10696" s="547">
        <v>0</v>
      </c>
      <c r="G10696" s="548">
        <v>0</v>
      </c>
      <c r="H10696" s="547">
        <v>0</v>
      </c>
      <c r="I10696" s="545" t="s">
        <v>12715</v>
      </c>
      <c r="J10696" s="545"/>
      <c r="K10696" s="545" t="s">
        <v>19777</v>
      </c>
      <c r="L10696" s="545" t="s">
        <v>13413</v>
      </c>
      <c r="M10696" s="548" t="s">
        <v>13758</v>
      </c>
      <c r="N10696" s="545" t="s">
        <v>13413</v>
      </c>
      <c r="O10696" s="545" t="s">
        <v>13413</v>
      </c>
      <c r="P10696" s="549">
        <v>8333</v>
      </c>
      <c r="Q10696" s="549">
        <v>1</v>
      </c>
      <c r="R10696" s="549">
        <v>129</v>
      </c>
      <c r="S10696" s="548"/>
      <c r="T10696" s="548"/>
      <c r="U10696" s="99"/>
    </row>
    <row r="10697" spans="1:21" ht="19.5" customHeight="1">
      <c r="A10697" s="545">
        <v>105631</v>
      </c>
      <c r="B10697" s="545" t="s">
        <v>9634</v>
      </c>
      <c r="C10697" s="545" t="s">
        <v>206</v>
      </c>
      <c r="D10697" s="546"/>
      <c r="E10697" s="171" t="str">
        <f t="shared" si="167"/>
        <v>1900</v>
      </c>
      <c r="F10697" s="547">
        <v>0</v>
      </c>
      <c r="G10697" s="548">
        <v>0</v>
      </c>
      <c r="H10697" s="547">
        <v>0</v>
      </c>
      <c r="I10697" s="545" t="s">
        <v>12688</v>
      </c>
      <c r="J10697" s="545"/>
      <c r="K10697" s="545" t="s">
        <v>19778</v>
      </c>
      <c r="L10697" s="545" t="s">
        <v>13413</v>
      </c>
      <c r="M10697" s="548" t="s">
        <v>13758</v>
      </c>
      <c r="N10697" s="545" t="s">
        <v>13413</v>
      </c>
      <c r="O10697" s="545" t="s">
        <v>13413</v>
      </c>
      <c r="P10697" s="549">
        <v>8334</v>
      </c>
      <c r="Q10697" s="549">
        <v>1</v>
      </c>
      <c r="R10697" s="549">
        <v>92</v>
      </c>
      <c r="S10697" s="548"/>
      <c r="T10697" s="548"/>
      <c r="U10697" s="99"/>
    </row>
    <row r="10698" spans="1:21" ht="19.5" customHeight="1">
      <c r="A10698" s="545">
        <v>105632</v>
      </c>
      <c r="B10698" s="545" t="s">
        <v>9633</v>
      </c>
      <c r="C10698" s="545" t="s">
        <v>216</v>
      </c>
      <c r="D10698" s="546"/>
      <c r="E10698" s="171" t="str">
        <f t="shared" si="167"/>
        <v>1900</v>
      </c>
      <c r="F10698" s="547">
        <v>0</v>
      </c>
      <c r="G10698" s="548">
        <v>0</v>
      </c>
      <c r="H10698" s="547">
        <v>0</v>
      </c>
      <c r="I10698" s="545" t="s">
        <v>12676</v>
      </c>
      <c r="J10698" s="545"/>
      <c r="K10698" s="545" t="s">
        <v>13413</v>
      </c>
      <c r="L10698" s="545" t="s">
        <v>13413</v>
      </c>
      <c r="M10698" s="548" t="s">
        <v>13758</v>
      </c>
      <c r="N10698" s="545" t="s">
        <v>13413</v>
      </c>
      <c r="O10698" s="545" t="s">
        <v>13413</v>
      </c>
      <c r="P10698" s="549">
        <v>8335</v>
      </c>
      <c r="Q10698" s="549">
        <v>1</v>
      </c>
      <c r="R10698" s="549">
        <v>14</v>
      </c>
      <c r="S10698" s="548"/>
      <c r="T10698" s="548"/>
      <c r="U10698" s="99"/>
    </row>
    <row r="10699" spans="1:21" ht="19.5" customHeight="1">
      <c r="A10699" s="545">
        <v>105633</v>
      </c>
      <c r="B10699" s="545" t="s">
        <v>9632</v>
      </c>
      <c r="C10699" s="545" t="s">
        <v>216</v>
      </c>
      <c r="D10699" s="546"/>
      <c r="E10699" s="171" t="str">
        <f t="shared" si="167"/>
        <v>1900</v>
      </c>
      <c r="F10699" s="547">
        <v>0</v>
      </c>
      <c r="G10699" s="548">
        <v>0</v>
      </c>
      <c r="H10699" s="547">
        <v>0</v>
      </c>
      <c r="I10699" s="545" t="s">
        <v>12676</v>
      </c>
      <c r="J10699" s="545"/>
      <c r="K10699" s="545" t="s">
        <v>13413</v>
      </c>
      <c r="L10699" s="545" t="s">
        <v>13413</v>
      </c>
      <c r="M10699" s="548" t="s">
        <v>13758</v>
      </c>
      <c r="N10699" s="545" t="s">
        <v>13413</v>
      </c>
      <c r="O10699" s="545" t="s">
        <v>13413</v>
      </c>
      <c r="P10699" s="549">
        <v>8336</v>
      </c>
      <c r="Q10699" s="549">
        <v>1</v>
      </c>
      <c r="R10699" s="549">
        <v>14</v>
      </c>
      <c r="S10699" s="548"/>
      <c r="T10699" s="548"/>
      <c r="U10699" s="99"/>
    </row>
    <row r="10700" spans="1:21" ht="19.5" customHeight="1">
      <c r="A10700" s="545">
        <v>105634</v>
      </c>
      <c r="B10700" s="545" t="s">
        <v>2454</v>
      </c>
      <c r="C10700" s="545" t="s">
        <v>216</v>
      </c>
      <c r="D10700" s="546">
        <v>43528</v>
      </c>
      <c r="E10700" s="171" t="str">
        <f t="shared" si="167"/>
        <v>2019</v>
      </c>
      <c r="F10700" s="547">
        <v>83300</v>
      </c>
      <c r="G10700" s="548">
        <v>0.19</v>
      </c>
      <c r="H10700" s="547">
        <v>70000</v>
      </c>
      <c r="I10700" s="545" t="s">
        <v>12676</v>
      </c>
      <c r="J10700" s="545" t="s">
        <v>13296</v>
      </c>
      <c r="K10700" s="545" t="s">
        <v>19779</v>
      </c>
      <c r="L10700" s="545" t="s">
        <v>13413</v>
      </c>
      <c r="M10700" s="548" t="s">
        <v>13758</v>
      </c>
      <c r="N10700" s="545" t="s">
        <v>13413</v>
      </c>
      <c r="O10700" s="545" t="s">
        <v>13413</v>
      </c>
      <c r="P10700" s="549">
        <v>8337</v>
      </c>
      <c r="Q10700" s="549">
        <v>1</v>
      </c>
      <c r="R10700" s="549">
        <v>14</v>
      </c>
      <c r="S10700" s="548">
        <v>2218</v>
      </c>
      <c r="T10700" s="548"/>
      <c r="U10700" s="99"/>
    </row>
    <row r="10701" spans="1:21" ht="19.5" customHeight="1">
      <c r="A10701" s="545">
        <v>105635</v>
      </c>
      <c r="B10701" s="545" t="s">
        <v>3231</v>
      </c>
      <c r="C10701" s="545" t="s">
        <v>221</v>
      </c>
      <c r="D10701" s="546">
        <v>46052</v>
      </c>
      <c r="E10701" s="171" t="str">
        <f t="shared" si="167"/>
        <v>2026</v>
      </c>
      <c r="F10701" s="547">
        <v>25092373</v>
      </c>
      <c r="G10701" s="548">
        <v>0.19</v>
      </c>
      <c r="H10701" s="547">
        <v>21086027.73</v>
      </c>
      <c r="I10701" s="545" t="s">
        <v>12663</v>
      </c>
      <c r="J10701" s="545" t="s">
        <v>13307</v>
      </c>
      <c r="K10701" s="545" t="s">
        <v>13413</v>
      </c>
      <c r="L10701" s="545" t="s">
        <v>13413</v>
      </c>
      <c r="M10701" s="548" t="s">
        <v>13758</v>
      </c>
      <c r="N10701" s="545" t="s">
        <v>13413</v>
      </c>
      <c r="O10701" s="545" t="s">
        <v>13413</v>
      </c>
      <c r="P10701" s="549">
        <v>8338</v>
      </c>
      <c r="Q10701" s="549">
        <v>1</v>
      </c>
      <c r="R10701" s="549">
        <v>159</v>
      </c>
      <c r="S10701" s="548">
        <v>2228</v>
      </c>
      <c r="T10701" s="548"/>
      <c r="U10701" s="99"/>
    </row>
    <row r="10702" spans="1:21" ht="19.5" customHeight="1">
      <c r="A10702" s="545">
        <v>105636</v>
      </c>
      <c r="B10702" s="545" t="s">
        <v>9631</v>
      </c>
      <c r="C10702" s="545" t="s">
        <v>216</v>
      </c>
      <c r="D10702" s="546"/>
      <c r="E10702" s="171" t="str">
        <f t="shared" si="167"/>
        <v>1900</v>
      </c>
      <c r="F10702" s="547">
        <v>0</v>
      </c>
      <c r="G10702" s="548">
        <v>0</v>
      </c>
      <c r="H10702" s="547">
        <v>0</v>
      </c>
      <c r="I10702" s="545" t="s">
        <v>12956</v>
      </c>
      <c r="J10702" s="545"/>
      <c r="K10702" s="545" t="s">
        <v>19780</v>
      </c>
      <c r="L10702" s="545" t="s">
        <v>13413</v>
      </c>
      <c r="M10702" s="548" t="s">
        <v>13758</v>
      </c>
      <c r="N10702" s="545" t="s">
        <v>13413</v>
      </c>
      <c r="O10702" s="545" t="s">
        <v>13413</v>
      </c>
      <c r="P10702" s="549">
        <v>8339</v>
      </c>
      <c r="Q10702" s="549">
        <v>1</v>
      </c>
      <c r="R10702" s="549">
        <v>133</v>
      </c>
      <c r="S10702" s="548"/>
      <c r="T10702" s="548"/>
      <c r="U10702" s="99"/>
    </row>
    <row r="10703" spans="1:21" ht="19.5" customHeight="1">
      <c r="A10703" s="545">
        <v>105637</v>
      </c>
      <c r="B10703" s="545" t="s">
        <v>9630</v>
      </c>
      <c r="C10703" s="545" t="s">
        <v>206</v>
      </c>
      <c r="D10703" s="546"/>
      <c r="E10703" s="171" t="str">
        <f t="shared" si="167"/>
        <v>1900</v>
      </c>
      <c r="F10703" s="547">
        <v>0</v>
      </c>
      <c r="G10703" s="548">
        <v>0</v>
      </c>
      <c r="H10703" s="547">
        <v>0</v>
      </c>
      <c r="I10703" s="545" t="s">
        <v>12644</v>
      </c>
      <c r="J10703" s="545"/>
      <c r="K10703" s="545" t="s">
        <v>19781</v>
      </c>
      <c r="L10703" s="545" t="s">
        <v>13413</v>
      </c>
      <c r="M10703" s="548" t="s">
        <v>13758</v>
      </c>
      <c r="N10703" s="545" t="s">
        <v>13413</v>
      </c>
      <c r="O10703" s="545" t="s">
        <v>13413</v>
      </c>
      <c r="P10703" s="549">
        <v>8340</v>
      </c>
      <c r="Q10703" s="549">
        <v>1</v>
      </c>
      <c r="R10703" s="549">
        <v>62</v>
      </c>
      <c r="S10703" s="548"/>
      <c r="T10703" s="548"/>
      <c r="U10703" s="99"/>
    </row>
    <row r="10704" spans="1:21" ht="19.5" customHeight="1">
      <c r="A10704" s="545">
        <v>105638</v>
      </c>
      <c r="B10704" s="545" t="s">
        <v>1399</v>
      </c>
      <c r="C10704" s="545" t="s">
        <v>206</v>
      </c>
      <c r="D10704" s="546"/>
      <c r="E10704" s="171" t="str">
        <f t="shared" si="167"/>
        <v>1900</v>
      </c>
      <c r="F10704" s="547">
        <v>0</v>
      </c>
      <c r="G10704" s="548">
        <v>0</v>
      </c>
      <c r="H10704" s="547">
        <v>0</v>
      </c>
      <c r="I10704" s="545" t="s">
        <v>12659</v>
      </c>
      <c r="J10704" s="545"/>
      <c r="K10704" s="545" t="s">
        <v>13413</v>
      </c>
      <c r="L10704" s="545" t="s">
        <v>13413</v>
      </c>
      <c r="M10704" s="548" t="s">
        <v>13758</v>
      </c>
      <c r="N10704" s="545" t="s">
        <v>13413</v>
      </c>
      <c r="O10704" s="545" t="s">
        <v>13413</v>
      </c>
      <c r="P10704" s="549">
        <v>8341</v>
      </c>
      <c r="Q10704" s="549">
        <v>1</v>
      </c>
      <c r="R10704" s="549">
        <v>116</v>
      </c>
      <c r="S10704" s="548"/>
      <c r="T10704" s="548"/>
      <c r="U10704" s="99"/>
    </row>
    <row r="10705" spans="1:21" ht="19.5" customHeight="1">
      <c r="A10705" s="545">
        <v>105639</v>
      </c>
      <c r="B10705" s="545" t="s">
        <v>3999</v>
      </c>
      <c r="C10705" s="545" t="s">
        <v>216</v>
      </c>
      <c r="D10705" s="546"/>
      <c r="E10705" s="171" t="str">
        <f t="shared" si="167"/>
        <v>1900</v>
      </c>
      <c r="F10705" s="547">
        <v>0</v>
      </c>
      <c r="G10705" s="548">
        <v>0</v>
      </c>
      <c r="H10705" s="547">
        <v>0</v>
      </c>
      <c r="I10705" s="545" t="s">
        <v>12982</v>
      </c>
      <c r="J10705" s="545"/>
      <c r="K10705" s="545" t="s">
        <v>13413</v>
      </c>
      <c r="L10705" s="545" t="s">
        <v>13413</v>
      </c>
      <c r="M10705" s="548" t="s">
        <v>13758</v>
      </c>
      <c r="N10705" s="545" t="s">
        <v>13413</v>
      </c>
      <c r="O10705" s="545" t="s">
        <v>13413</v>
      </c>
      <c r="P10705" s="549">
        <v>8342</v>
      </c>
      <c r="Q10705" s="549">
        <v>1</v>
      </c>
      <c r="R10705" s="549">
        <v>48</v>
      </c>
      <c r="S10705" s="548"/>
      <c r="T10705" s="548"/>
      <c r="U10705" s="99"/>
    </row>
    <row r="10706" spans="1:21" ht="19.5" customHeight="1">
      <c r="A10706" s="545">
        <v>105640</v>
      </c>
      <c r="B10706" s="545" t="s">
        <v>9629</v>
      </c>
      <c r="C10706" s="545" t="s">
        <v>216</v>
      </c>
      <c r="D10706" s="546"/>
      <c r="E10706" s="171" t="str">
        <f t="shared" si="167"/>
        <v>1900</v>
      </c>
      <c r="F10706" s="547">
        <v>0</v>
      </c>
      <c r="G10706" s="548">
        <v>0</v>
      </c>
      <c r="H10706" s="547">
        <v>0</v>
      </c>
      <c r="I10706" s="545" t="s">
        <v>12686</v>
      </c>
      <c r="J10706" s="545"/>
      <c r="K10706" s="545" t="s">
        <v>19782</v>
      </c>
      <c r="L10706" s="545" t="s">
        <v>13413</v>
      </c>
      <c r="M10706" s="548" t="s">
        <v>13758</v>
      </c>
      <c r="N10706" s="545" t="s">
        <v>13413</v>
      </c>
      <c r="O10706" s="545" t="s">
        <v>13413</v>
      </c>
      <c r="P10706" s="549">
        <v>8343</v>
      </c>
      <c r="Q10706" s="549">
        <v>1</v>
      </c>
      <c r="R10706" s="549">
        <v>131</v>
      </c>
      <c r="S10706" s="548"/>
      <c r="T10706" s="548"/>
      <c r="U10706" s="99"/>
    </row>
    <row r="10707" spans="1:21" ht="19.5" customHeight="1">
      <c r="A10707" s="545">
        <v>105641</v>
      </c>
      <c r="B10707" s="545" t="s">
        <v>9628</v>
      </c>
      <c r="C10707" s="545" t="s">
        <v>209</v>
      </c>
      <c r="D10707" s="546"/>
      <c r="E10707" s="171" t="str">
        <f t="shared" si="167"/>
        <v>1900</v>
      </c>
      <c r="F10707" s="547">
        <v>0</v>
      </c>
      <c r="G10707" s="548">
        <v>0</v>
      </c>
      <c r="H10707" s="547">
        <v>0</v>
      </c>
      <c r="I10707" s="545" t="s">
        <v>12659</v>
      </c>
      <c r="J10707" s="545"/>
      <c r="K10707" s="545" t="s">
        <v>19783</v>
      </c>
      <c r="L10707" s="545" t="s">
        <v>13413</v>
      </c>
      <c r="M10707" s="548" t="s">
        <v>13758</v>
      </c>
      <c r="N10707" s="545" t="s">
        <v>13413</v>
      </c>
      <c r="O10707" s="545" t="s">
        <v>13413</v>
      </c>
      <c r="P10707" s="549">
        <v>8344</v>
      </c>
      <c r="Q10707" s="549">
        <v>1</v>
      </c>
      <c r="R10707" s="549">
        <v>116</v>
      </c>
      <c r="S10707" s="548"/>
      <c r="T10707" s="548"/>
      <c r="U10707" s="99"/>
    </row>
    <row r="10708" spans="1:21" ht="19.5" customHeight="1">
      <c r="A10708" s="545">
        <v>105642</v>
      </c>
      <c r="B10708" s="545" t="s">
        <v>9627</v>
      </c>
      <c r="C10708" s="545" t="s">
        <v>221</v>
      </c>
      <c r="D10708" s="546"/>
      <c r="E10708" s="171" t="str">
        <f t="shared" si="167"/>
        <v>1900</v>
      </c>
      <c r="F10708" s="547">
        <v>0</v>
      </c>
      <c r="G10708" s="548">
        <v>0</v>
      </c>
      <c r="H10708" s="547">
        <v>0</v>
      </c>
      <c r="I10708" s="545" t="s">
        <v>12972</v>
      </c>
      <c r="J10708" s="545"/>
      <c r="K10708" s="545" t="s">
        <v>19784</v>
      </c>
      <c r="L10708" s="545" t="s">
        <v>13413</v>
      </c>
      <c r="M10708" s="548" t="s">
        <v>13843</v>
      </c>
      <c r="N10708" s="545" t="s">
        <v>13413</v>
      </c>
      <c r="O10708" s="545" t="s">
        <v>13413</v>
      </c>
      <c r="P10708" s="549">
        <v>8345</v>
      </c>
      <c r="Q10708" s="549">
        <v>5</v>
      </c>
      <c r="R10708" s="549">
        <v>43</v>
      </c>
      <c r="S10708" s="548"/>
      <c r="T10708" s="548"/>
      <c r="U10708" s="99"/>
    </row>
    <row r="10709" spans="1:21" ht="19.5" customHeight="1">
      <c r="A10709" s="545">
        <v>105643</v>
      </c>
      <c r="B10709" s="545" t="s">
        <v>9626</v>
      </c>
      <c r="C10709" s="545" t="s">
        <v>216</v>
      </c>
      <c r="D10709" s="546"/>
      <c r="E10709" s="171" t="str">
        <f t="shared" si="167"/>
        <v>1900</v>
      </c>
      <c r="F10709" s="547">
        <v>0</v>
      </c>
      <c r="G10709" s="548">
        <v>0</v>
      </c>
      <c r="H10709" s="547">
        <v>0</v>
      </c>
      <c r="I10709" s="545" t="s">
        <v>12726</v>
      </c>
      <c r="J10709" s="545"/>
      <c r="K10709" s="545" t="s">
        <v>19785</v>
      </c>
      <c r="L10709" s="545" t="s">
        <v>13413</v>
      </c>
      <c r="M10709" s="548" t="s">
        <v>13758</v>
      </c>
      <c r="N10709" s="545" t="s">
        <v>13413</v>
      </c>
      <c r="O10709" s="545" t="s">
        <v>13413</v>
      </c>
      <c r="P10709" s="549">
        <v>8346</v>
      </c>
      <c r="Q10709" s="549">
        <v>1</v>
      </c>
      <c r="R10709" s="549">
        <v>49</v>
      </c>
      <c r="S10709" s="548"/>
      <c r="T10709" s="548"/>
      <c r="U10709" s="99"/>
    </row>
    <row r="10710" spans="1:21" ht="19.5" customHeight="1">
      <c r="A10710" s="545">
        <v>105644</v>
      </c>
      <c r="B10710" s="545" t="s">
        <v>9625</v>
      </c>
      <c r="C10710" s="545" t="s">
        <v>216</v>
      </c>
      <c r="D10710" s="546"/>
      <c r="E10710" s="171" t="str">
        <f t="shared" si="167"/>
        <v>1900</v>
      </c>
      <c r="F10710" s="547">
        <v>0</v>
      </c>
      <c r="G10710" s="548">
        <v>0</v>
      </c>
      <c r="H10710" s="547">
        <v>0</v>
      </c>
      <c r="I10710" s="545" t="s">
        <v>12726</v>
      </c>
      <c r="J10710" s="545"/>
      <c r="K10710" s="545" t="s">
        <v>19786</v>
      </c>
      <c r="L10710" s="545" t="s">
        <v>13413</v>
      </c>
      <c r="M10710" s="548" t="s">
        <v>13758</v>
      </c>
      <c r="N10710" s="545" t="s">
        <v>13413</v>
      </c>
      <c r="O10710" s="545" t="s">
        <v>13413</v>
      </c>
      <c r="P10710" s="549">
        <v>8347</v>
      </c>
      <c r="Q10710" s="549">
        <v>1</v>
      </c>
      <c r="R10710" s="549">
        <v>49</v>
      </c>
      <c r="S10710" s="548"/>
      <c r="T10710" s="548"/>
      <c r="U10710" s="99"/>
    </row>
    <row r="10711" spans="1:21" ht="19.5" customHeight="1">
      <c r="A10711" s="545">
        <v>105645</v>
      </c>
      <c r="B10711" s="545" t="s">
        <v>9624</v>
      </c>
      <c r="C10711" s="545" t="s">
        <v>216</v>
      </c>
      <c r="D10711" s="546"/>
      <c r="E10711" s="171" t="str">
        <f t="shared" si="167"/>
        <v>1900</v>
      </c>
      <c r="F10711" s="547">
        <v>0</v>
      </c>
      <c r="G10711" s="548">
        <v>0</v>
      </c>
      <c r="H10711" s="547">
        <v>0</v>
      </c>
      <c r="I10711" s="545" t="s">
        <v>12726</v>
      </c>
      <c r="J10711" s="545"/>
      <c r="K10711" s="545" t="s">
        <v>19787</v>
      </c>
      <c r="L10711" s="545" t="s">
        <v>13413</v>
      </c>
      <c r="M10711" s="548" t="s">
        <v>13758</v>
      </c>
      <c r="N10711" s="545" t="s">
        <v>13413</v>
      </c>
      <c r="O10711" s="545" t="s">
        <v>13413</v>
      </c>
      <c r="P10711" s="549">
        <v>8348</v>
      </c>
      <c r="Q10711" s="549">
        <v>1</v>
      </c>
      <c r="R10711" s="549">
        <v>49</v>
      </c>
      <c r="S10711" s="548"/>
      <c r="T10711" s="548"/>
      <c r="U10711" s="99"/>
    </row>
    <row r="10712" spans="1:21" ht="19.5" customHeight="1">
      <c r="A10712" s="545">
        <v>105646</v>
      </c>
      <c r="B10712" s="545" t="s">
        <v>9623</v>
      </c>
      <c r="C10712" s="545" t="s">
        <v>216</v>
      </c>
      <c r="D10712" s="546"/>
      <c r="E10712" s="171" t="str">
        <f t="shared" si="167"/>
        <v>1900</v>
      </c>
      <c r="F10712" s="547">
        <v>0</v>
      </c>
      <c r="G10712" s="548">
        <v>0</v>
      </c>
      <c r="H10712" s="547">
        <v>0</v>
      </c>
      <c r="I10712" s="545" t="s">
        <v>12726</v>
      </c>
      <c r="J10712" s="545"/>
      <c r="K10712" s="545" t="s">
        <v>19788</v>
      </c>
      <c r="L10712" s="545" t="s">
        <v>13413</v>
      </c>
      <c r="M10712" s="548" t="s">
        <v>13758</v>
      </c>
      <c r="N10712" s="545" t="s">
        <v>13413</v>
      </c>
      <c r="O10712" s="545" t="s">
        <v>13413</v>
      </c>
      <c r="P10712" s="549">
        <v>8349</v>
      </c>
      <c r="Q10712" s="549">
        <v>1</v>
      </c>
      <c r="R10712" s="549">
        <v>49</v>
      </c>
      <c r="S10712" s="548"/>
      <c r="T10712" s="548"/>
      <c r="U10712" s="99"/>
    </row>
    <row r="10713" spans="1:21" ht="19.5" customHeight="1">
      <c r="A10713" s="545">
        <v>105647</v>
      </c>
      <c r="B10713" s="545" t="s">
        <v>1083</v>
      </c>
      <c r="C10713" s="545" t="s">
        <v>216</v>
      </c>
      <c r="D10713" s="546"/>
      <c r="E10713" s="171" t="str">
        <f t="shared" si="167"/>
        <v>1900</v>
      </c>
      <c r="F10713" s="547">
        <v>0</v>
      </c>
      <c r="G10713" s="548">
        <v>0</v>
      </c>
      <c r="H10713" s="547">
        <v>0</v>
      </c>
      <c r="I10713" s="545" t="s">
        <v>12694</v>
      </c>
      <c r="J10713" s="545"/>
      <c r="K10713" s="545" t="s">
        <v>19789</v>
      </c>
      <c r="L10713" s="545" t="s">
        <v>13413</v>
      </c>
      <c r="M10713" s="548" t="s">
        <v>13758</v>
      </c>
      <c r="N10713" s="545" t="s">
        <v>13413</v>
      </c>
      <c r="O10713" s="545" t="s">
        <v>13413</v>
      </c>
      <c r="P10713" s="549">
        <v>8350</v>
      </c>
      <c r="Q10713" s="549">
        <v>1</v>
      </c>
      <c r="R10713" s="549">
        <v>104</v>
      </c>
      <c r="S10713" s="548"/>
      <c r="T10713" s="548"/>
      <c r="U10713" s="99"/>
    </row>
    <row r="10714" spans="1:21" ht="19.5" customHeight="1">
      <c r="A10714" s="545">
        <v>105648</v>
      </c>
      <c r="B10714" s="545" t="s">
        <v>3790</v>
      </c>
      <c r="C10714" s="545" t="s">
        <v>206</v>
      </c>
      <c r="D10714" s="546"/>
      <c r="E10714" s="171" t="str">
        <f t="shared" si="167"/>
        <v>1900</v>
      </c>
      <c r="F10714" s="547">
        <v>0</v>
      </c>
      <c r="G10714" s="548">
        <v>0</v>
      </c>
      <c r="H10714" s="547">
        <v>0</v>
      </c>
      <c r="I10714" s="545" t="s">
        <v>12969</v>
      </c>
      <c r="J10714" s="545"/>
      <c r="K10714" s="545" t="s">
        <v>19790</v>
      </c>
      <c r="L10714" s="545" t="s">
        <v>13413</v>
      </c>
      <c r="M10714" s="548" t="s">
        <v>13758</v>
      </c>
      <c r="N10714" s="545" t="s">
        <v>13413</v>
      </c>
      <c r="O10714" s="545" t="s">
        <v>13413</v>
      </c>
      <c r="P10714" s="549">
        <v>8351</v>
      </c>
      <c r="Q10714" s="549">
        <v>1</v>
      </c>
      <c r="R10714" s="549">
        <v>30</v>
      </c>
      <c r="S10714" s="548"/>
      <c r="T10714" s="548"/>
      <c r="U10714" s="99"/>
    </row>
    <row r="10715" spans="1:21" ht="19.5" customHeight="1">
      <c r="A10715" s="545">
        <v>105649</v>
      </c>
      <c r="B10715" s="545" t="s">
        <v>3789</v>
      </c>
      <c r="C10715" s="545" t="s">
        <v>786</v>
      </c>
      <c r="D10715" s="546"/>
      <c r="E10715" s="171" t="str">
        <f t="shared" si="167"/>
        <v>1900</v>
      </c>
      <c r="F10715" s="547">
        <v>0</v>
      </c>
      <c r="G10715" s="548">
        <v>0</v>
      </c>
      <c r="H10715" s="547">
        <v>0</v>
      </c>
      <c r="I10715" s="545" t="s">
        <v>12969</v>
      </c>
      <c r="J10715" s="545"/>
      <c r="K10715" s="545" t="s">
        <v>19791</v>
      </c>
      <c r="L10715" s="545" t="s">
        <v>13413</v>
      </c>
      <c r="M10715" s="548" t="s">
        <v>13758</v>
      </c>
      <c r="N10715" s="545" t="s">
        <v>13413</v>
      </c>
      <c r="O10715" s="545" t="s">
        <v>13413</v>
      </c>
      <c r="P10715" s="549">
        <v>8352</v>
      </c>
      <c r="Q10715" s="549">
        <v>1</v>
      </c>
      <c r="R10715" s="549">
        <v>30</v>
      </c>
      <c r="S10715" s="548"/>
      <c r="T10715" s="548"/>
      <c r="U10715" s="99"/>
    </row>
    <row r="10716" spans="1:21" ht="19.5" customHeight="1">
      <c r="A10716" s="545">
        <v>105650</v>
      </c>
      <c r="B10716" s="545" t="s">
        <v>3788</v>
      </c>
      <c r="C10716" s="545" t="s">
        <v>206</v>
      </c>
      <c r="D10716" s="546">
        <v>43738</v>
      </c>
      <c r="E10716" s="171" t="str">
        <f t="shared" si="167"/>
        <v>2019</v>
      </c>
      <c r="F10716" s="547">
        <v>1822</v>
      </c>
      <c r="G10716" s="548">
        <v>0.19</v>
      </c>
      <c r="H10716" s="547">
        <v>1531.09</v>
      </c>
      <c r="I10716" s="545" t="s">
        <v>12969</v>
      </c>
      <c r="J10716" s="545" t="s">
        <v>13296</v>
      </c>
      <c r="K10716" s="545" t="s">
        <v>19792</v>
      </c>
      <c r="L10716" s="545" t="s">
        <v>13413</v>
      </c>
      <c r="M10716" s="548" t="s">
        <v>13758</v>
      </c>
      <c r="N10716" s="545" t="s">
        <v>13413</v>
      </c>
      <c r="O10716" s="545" t="s">
        <v>13413</v>
      </c>
      <c r="P10716" s="549">
        <v>8353</v>
      </c>
      <c r="Q10716" s="549">
        <v>1</v>
      </c>
      <c r="R10716" s="549">
        <v>30</v>
      </c>
      <c r="S10716" s="548">
        <v>2218</v>
      </c>
      <c r="T10716" s="548"/>
      <c r="U10716" s="99"/>
    </row>
    <row r="10717" spans="1:21" ht="19.5" customHeight="1">
      <c r="A10717" s="545">
        <v>105651</v>
      </c>
      <c r="B10717" s="545" t="s">
        <v>1171</v>
      </c>
      <c r="C10717" s="545" t="s">
        <v>221</v>
      </c>
      <c r="D10717" s="546"/>
      <c r="E10717" s="171" t="str">
        <f t="shared" si="167"/>
        <v>1900</v>
      </c>
      <c r="F10717" s="547">
        <v>0</v>
      </c>
      <c r="G10717" s="548">
        <v>0</v>
      </c>
      <c r="H10717" s="547">
        <v>0</v>
      </c>
      <c r="I10717" s="545" t="s">
        <v>12658</v>
      </c>
      <c r="J10717" s="545"/>
      <c r="K10717" s="545" t="s">
        <v>19793</v>
      </c>
      <c r="L10717" s="545" t="s">
        <v>13413</v>
      </c>
      <c r="M10717" s="548" t="s">
        <v>13758</v>
      </c>
      <c r="N10717" s="545" t="s">
        <v>13413</v>
      </c>
      <c r="O10717" s="545" t="s">
        <v>13413</v>
      </c>
      <c r="P10717" s="549">
        <v>8354</v>
      </c>
      <c r="Q10717" s="549">
        <v>1</v>
      </c>
      <c r="R10717" s="549">
        <v>9</v>
      </c>
      <c r="S10717" s="548"/>
      <c r="T10717" s="548"/>
      <c r="U10717" s="99"/>
    </row>
    <row r="10718" spans="1:21" ht="19.5" customHeight="1">
      <c r="A10718" s="545">
        <v>105652</v>
      </c>
      <c r="B10718" s="545" t="s">
        <v>9622</v>
      </c>
      <c r="C10718" s="545" t="s">
        <v>221</v>
      </c>
      <c r="D10718" s="546"/>
      <c r="E10718" s="171" t="str">
        <f t="shared" si="167"/>
        <v>1900</v>
      </c>
      <c r="F10718" s="547">
        <v>0</v>
      </c>
      <c r="G10718" s="548">
        <v>0</v>
      </c>
      <c r="H10718" s="547">
        <v>0</v>
      </c>
      <c r="I10718" s="545" t="s">
        <v>12661</v>
      </c>
      <c r="J10718" s="545"/>
      <c r="K10718" s="545" t="s">
        <v>19794</v>
      </c>
      <c r="L10718" s="545" t="s">
        <v>13413</v>
      </c>
      <c r="M10718" s="548" t="s">
        <v>13758</v>
      </c>
      <c r="N10718" s="545" t="s">
        <v>13413</v>
      </c>
      <c r="O10718" s="545" t="s">
        <v>13413</v>
      </c>
      <c r="P10718" s="549">
        <v>8355</v>
      </c>
      <c r="Q10718" s="549">
        <v>1</v>
      </c>
      <c r="R10718" s="549">
        <v>89</v>
      </c>
      <c r="S10718" s="548"/>
      <c r="T10718" s="548"/>
      <c r="U10718" s="99"/>
    </row>
    <row r="10719" spans="1:21" ht="19.5" customHeight="1">
      <c r="A10719" s="545">
        <v>105653</v>
      </c>
      <c r="B10719" s="545" t="s">
        <v>9621</v>
      </c>
      <c r="C10719" s="545" t="s">
        <v>4552</v>
      </c>
      <c r="D10719" s="546"/>
      <c r="E10719" s="171" t="str">
        <f t="shared" si="167"/>
        <v>1900</v>
      </c>
      <c r="F10719" s="547">
        <v>0</v>
      </c>
      <c r="G10719" s="548">
        <v>0</v>
      </c>
      <c r="H10719" s="547">
        <v>0</v>
      </c>
      <c r="I10719" s="545" t="s">
        <v>12758</v>
      </c>
      <c r="J10719" s="545"/>
      <c r="K10719" s="545" t="s">
        <v>19795</v>
      </c>
      <c r="L10719" s="545" t="s">
        <v>13413</v>
      </c>
      <c r="M10719" s="548" t="s">
        <v>13758</v>
      </c>
      <c r="N10719" s="545" t="s">
        <v>13413</v>
      </c>
      <c r="O10719" s="545" t="s">
        <v>13413</v>
      </c>
      <c r="P10719" s="549">
        <v>8356</v>
      </c>
      <c r="Q10719" s="549">
        <v>1</v>
      </c>
      <c r="R10719" s="549">
        <v>164</v>
      </c>
      <c r="S10719" s="548"/>
      <c r="T10719" s="548"/>
      <c r="U10719" s="99"/>
    </row>
    <row r="10720" spans="1:21" ht="19.5" customHeight="1">
      <c r="A10720" s="545">
        <v>105654</v>
      </c>
      <c r="B10720" s="545" t="s">
        <v>5938</v>
      </c>
      <c r="C10720" s="545" t="s">
        <v>216</v>
      </c>
      <c r="D10720" s="546"/>
      <c r="E10720" s="171" t="str">
        <f t="shared" si="167"/>
        <v>1900</v>
      </c>
      <c r="F10720" s="547">
        <v>0</v>
      </c>
      <c r="G10720" s="548">
        <v>0</v>
      </c>
      <c r="H10720" s="547">
        <v>0</v>
      </c>
      <c r="I10720" s="545" t="s">
        <v>12973</v>
      </c>
      <c r="J10720" s="545"/>
      <c r="K10720" s="545" t="s">
        <v>13413</v>
      </c>
      <c r="L10720" s="545" t="s">
        <v>13413</v>
      </c>
      <c r="M10720" s="548" t="s">
        <v>13758</v>
      </c>
      <c r="N10720" s="545" t="s">
        <v>13413</v>
      </c>
      <c r="O10720" s="545" t="s">
        <v>13413</v>
      </c>
      <c r="P10720" s="549">
        <v>8357</v>
      </c>
      <c r="Q10720" s="549">
        <v>1</v>
      </c>
      <c r="R10720" s="549">
        <v>59</v>
      </c>
      <c r="S10720" s="548"/>
      <c r="T10720" s="548"/>
      <c r="U10720" s="99"/>
    </row>
    <row r="10721" spans="1:21" ht="19.5" customHeight="1">
      <c r="A10721" s="545">
        <v>105655</v>
      </c>
      <c r="B10721" s="545" t="s">
        <v>12345</v>
      </c>
      <c r="C10721" s="545" t="s">
        <v>216</v>
      </c>
      <c r="D10721" s="546">
        <v>43661</v>
      </c>
      <c r="E10721" s="171" t="str">
        <f t="shared" si="167"/>
        <v>2019</v>
      </c>
      <c r="F10721" s="547">
        <v>383623</v>
      </c>
      <c r="G10721" s="548">
        <v>0.19</v>
      </c>
      <c r="H10721" s="547">
        <v>322372.27</v>
      </c>
      <c r="I10721" s="545" t="s">
        <v>12647</v>
      </c>
      <c r="J10721" s="545" t="s">
        <v>13296</v>
      </c>
      <c r="K10721" s="545" t="s">
        <v>19796</v>
      </c>
      <c r="L10721" s="545" t="s">
        <v>13413</v>
      </c>
      <c r="M10721" s="548" t="s">
        <v>13758</v>
      </c>
      <c r="N10721" s="545" t="s">
        <v>13413</v>
      </c>
      <c r="O10721" s="545" t="s">
        <v>13413</v>
      </c>
      <c r="P10721" s="549">
        <v>8358</v>
      </c>
      <c r="Q10721" s="549">
        <v>1</v>
      </c>
      <c r="R10721" s="549">
        <v>26</v>
      </c>
      <c r="S10721" s="548">
        <v>2218</v>
      </c>
      <c r="T10721" s="548"/>
      <c r="U10721" s="99"/>
    </row>
    <row r="10722" spans="1:21" ht="19.5" customHeight="1">
      <c r="A10722" s="545">
        <v>105656</v>
      </c>
      <c r="B10722" s="545" t="s">
        <v>6145</v>
      </c>
      <c r="C10722" s="545" t="s">
        <v>216</v>
      </c>
      <c r="D10722" s="546">
        <v>45708</v>
      </c>
      <c r="E10722" s="171" t="str">
        <f t="shared" si="167"/>
        <v>2025</v>
      </c>
      <c r="F10722" s="547">
        <v>241882.16</v>
      </c>
      <c r="G10722" s="548">
        <v>0.19</v>
      </c>
      <c r="H10722" s="547">
        <v>203262.32</v>
      </c>
      <c r="I10722" s="545" t="s">
        <v>12676</v>
      </c>
      <c r="J10722" s="545" t="s">
        <v>13307</v>
      </c>
      <c r="K10722" s="545" t="s">
        <v>13413</v>
      </c>
      <c r="L10722" s="545" t="s">
        <v>13413</v>
      </c>
      <c r="M10722" s="548" t="s">
        <v>13758</v>
      </c>
      <c r="N10722" s="545" t="s">
        <v>13413</v>
      </c>
      <c r="O10722" s="545" t="s">
        <v>13413</v>
      </c>
      <c r="P10722" s="549">
        <v>8359</v>
      </c>
      <c r="Q10722" s="549">
        <v>1</v>
      </c>
      <c r="R10722" s="549">
        <v>14</v>
      </c>
      <c r="S10722" s="548">
        <v>2228</v>
      </c>
      <c r="T10722" s="548"/>
      <c r="U10722" s="99"/>
    </row>
    <row r="10723" spans="1:21" ht="19.5" customHeight="1">
      <c r="A10723" s="545">
        <v>105657</v>
      </c>
      <c r="B10723" s="545" t="s">
        <v>9620</v>
      </c>
      <c r="C10723" s="545" t="s">
        <v>216</v>
      </c>
      <c r="D10723" s="546"/>
      <c r="E10723" s="171" t="str">
        <f t="shared" si="167"/>
        <v>1900</v>
      </c>
      <c r="F10723" s="547">
        <v>0</v>
      </c>
      <c r="G10723" s="548">
        <v>0</v>
      </c>
      <c r="H10723" s="547">
        <v>0</v>
      </c>
      <c r="I10723" s="545" t="s">
        <v>12657</v>
      </c>
      <c r="J10723" s="545"/>
      <c r="K10723" s="545" t="s">
        <v>19797</v>
      </c>
      <c r="L10723" s="545" t="s">
        <v>13413</v>
      </c>
      <c r="M10723" s="548" t="s">
        <v>13758</v>
      </c>
      <c r="N10723" s="545" t="s">
        <v>13413</v>
      </c>
      <c r="O10723" s="545" t="s">
        <v>13413</v>
      </c>
      <c r="P10723" s="549">
        <v>8360</v>
      </c>
      <c r="Q10723" s="549">
        <v>1</v>
      </c>
      <c r="R10723" s="549">
        <v>153</v>
      </c>
      <c r="S10723" s="548"/>
      <c r="T10723" s="548"/>
      <c r="U10723" s="99"/>
    </row>
    <row r="10724" spans="1:21" ht="19.5" customHeight="1">
      <c r="A10724" s="545">
        <v>105658</v>
      </c>
      <c r="B10724" s="545" t="s">
        <v>3003</v>
      </c>
      <c r="C10724" s="545" t="s">
        <v>216</v>
      </c>
      <c r="D10724" s="546"/>
      <c r="E10724" s="171" t="str">
        <f t="shared" si="167"/>
        <v>1900</v>
      </c>
      <c r="F10724" s="547">
        <v>0</v>
      </c>
      <c r="G10724" s="548">
        <v>0</v>
      </c>
      <c r="H10724" s="547">
        <v>0</v>
      </c>
      <c r="I10724" s="545" t="s">
        <v>12717</v>
      </c>
      <c r="J10724" s="545"/>
      <c r="K10724" s="545" t="s">
        <v>13413</v>
      </c>
      <c r="L10724" s="545" t="s">
        <v>13413</v>
      </c>
      <c r="M10724" s="548" t="s">
        <v>13758</v>
      </c>
      <c r="N10724" s="545" t="s">
        <v>13413</v>
      </c>
      <c r="O10724" s="545" t="s">
        <v>13413</v>
      </c>
      <c r="P10724" s="549">
        <v>8361</v>
      </c>
      <c r="Q10724" s="549">
        <v>1</v>
      </c>
      <c r="R10724" s="549">
        <v>19</v>
      </c>
      <c r="S10724" s="548"/>
      <c r="T10724" s="548"/>
      <c r="U10724" s="99"/>
    </row>
    <row r="10725" spans="1:21" ht="19.5" customHeight="1">
      <c r="A10725" s="545">
        <v>105659</v>
      </c>
      <c r="B10725" s="545" t="s">
        <v>9619</v>
      </c>
      <c r="C10725" s="545" t="s">
        <v>216</v>
      </c>
      <c r="D10725" s="546"/>
      <c r="E10725" s="171" t="str">
        <f t="shared" si="167"/>
        <v>1900</v>
      </c>
      <c r="F10725" s="547">
        <v>0</v>
      </c>
      <c r="G10725" s="548">
        <v>0</v>
      </c>
      <c r="H10725" s="547">
        <v>0</v>
      </c>
      <c r="I10725" s="545" t="s">
        <v>12723</v>
      </c>
      <c r="J10725" s="545"/>
      <c r="K10725" s="545" t="s">
        <v>13413</v>
      </c>
      <c r="L10725" s="545" t="s">
        <v>13413</v>
      </c>
      <c r="M10725" s="548" t="s">
        <v>13758</v>
      </c>
      <c r="N10725" s="545" t="s">
        <v>13413</v>
      </c>
      <c r="O10725" s="545" t="s">
        <v>13413</v>
      </c>
      <c r="P10725" s="549">
        <v>8362</v>
      </c>
      <c r="Q10725" s="549">
        <v>1</v>
      </c>
      <c r="R10725" s="549">
        <v>16</v>
      </c>
      <c r="S10725" s="548"/>
      <c r="T10725" s="548"/>
      <c r="U10725" s="99"/>
    </row>
    <row r="10726" spans="1:21" ht="19.5" customHeight="1">
      <c r="A10726" s="545">
        <v>105660</v>
      </c>
      <c r="B10726" s="545" t="s">
        <v>9618</v>
      </c>
      <c r="C10726" s="545" t="s">
        <v>216</v>
      </c>
      <c r="D10726" s="546"/>
      <c r="E10726" s="171" t="str">
        <f t="shared" si="167"/>
        <v>1900</v>
      </c>
      <c r="F10726" s="547">
        <v>0</v>
      </c>
      <c r="G10726" s="548">
        <v>0</v>
      </c>
      <c r="H10726" s="547">
        <v>0</v>
      </c>
      <c r="I10726" s="545" t="s">
        <v>12762</v>
      </c>
      <c r="J10726" s="545"/>
      <c r="K10726" s="545" t="s">
        <v>19798</v>
      </c>
      <c r="L10726" s="545" t="s">
        <v>13413</v>
      </c>
      <c r="M10726" s="548" t="s">
        <v>13813</v>
      </c>
      <c r="N10726" s="545" t="s">
        <v>13413</v>
      </c>
      <c r="O10726" s="545" t="s">
        <v>13413</v>
      </c>
      <c r="P10726" s="549">
        <v>8363</v>
      </c>
      <c r="Q10726" s="549">
        <v>3</v>
      </c>
      <c r="R10726" s="549">
        <v>8</v>
      </c>
      <c r="S10726" s="548"/>
      <c r="T10726" s="548"/>
      <c r="U10726" s="99"/>
    </row>
    <row r="10727" spans="1:21" ht="19.5" customHeight="1">
      <c r="A10727" s="545">
        <v>105661</v>
      </c>
      <c r="B10727" s="545" t="s">
        <v>9617</v>
      </c>
      <c r="C10727" s="545" t="s">
        <v>216</v>
      </c>
      <c r="D10727" s="546"/>
      <c r="E10727" s="171" t="str">
        <f t="shared" si="167"/>
        <v>1900</v>
      </c>
      <c r="F10727" s="547">
        <v>0</v>
      </c>
      <c r="G10727" s="548">
        <v>0</v>
      </c>
      <c r="H10727" s="547">
        <v>0</v>
      </c>
      <c r="I10727" s="545" t="s">
        <v>12643</v>
      </c>
      <c r="J10727" s="545"/>
      <c r="K10727" s="545" t="s">
        <v>19799</v>
      </c>
      <c r="L10727" s="545" t="s">
        <v>13413</v>
      </c>
      <c r="M10727" s="548" t="s">
        <v>13758</v>
      </c>
      <c r="N10727" s="545" t="s">
        <v>13413</v>
      </c>
      <c r="O10727" s="545" t="s">
        <v>13413</v>
      </c>
      <c r="P10727" s="549">
        <v>8364</v>
      </c>
      <c r="Q10727" s="549">
        <v>1</v>
      </c>
      <c r="R10727" s="549">
        <v>6</v>
      </c>
      <c r="S10727" s="548"/>
      <c r="T10727" s="548"/>
      <c r="U10727" s="99"/>
    </row>
    <row r="10728" spans="1:21" ht="19.5" customHeight="1">
      <c r="A10728" s="545">
        <v>105662</v>
      </c>
      <c r="B10728" s="545" t="s">
        <v>3774</v>
      </c>
      <c r="C10728" s="545" t="s">
        <v>206</v>
      </c>
      <c r="D10728" s="546"/>
      <c r="E10728" s="171" t="str">
        <f t="shared" si="167"/>
        <v>1900</v>
      </c>
      <c r="F10728" s="547">
        <v>0</v>
      </c>
      <c r="G10728" s="548">
        <v>0</v>
      </c>
      <c r="H10728" s="547">
        <v>0</v>
      </c>
      <c r="I10728" s="545" t="s">
        <v>12969</v>
      </c>
      <c r="J10728" s="545"/>
      <c r="K10728" s="545" t="s">
        <v>13413</v>
      </c>
      <c r="L10728" s="545" t="s">
        <v>13413</v>
      </c>
      <c r="M10728" s="548" t="s">
        <v>13758</v>
      </c>
      <c r="N10728" s="545" t="s">
        <v>13413</v>
      </c>
      <c r="O10728" s="545" t="s">
        <v>13413</v>
      </c>
      <c r="P10728" s="549">
        <v>8365</v>
      </c>
      <c r="Q10728" s="549">
        <v>1</v>
      </c>
      <c r="R10728" s="549">
        <v>30</v>
      </c>
      <c r="S10728" s="548"/>
      <c r="T10728" s="548"/>
      <c r="U10728" s="99"/>
    </row>
    <row r="10729" spans="1:21" ht="19.5" customHeight="1">
      <c r="A10729" s="545">
        <v>105663</v>
      </c>
      <c r="B10729" s="545" t="s">
        <v>6144</v>
      </c>
      <c r="C10729" s="545" t="s">
        <v>216</v>
      </c>
      <c r="D10729" s="546">
        <v>46052</v>
      </c>
      <c r="E10729" s="171" t="str">
        <f t="shared" si="167"/>
        <v>2026</v>
      </c>
      <c r="F10729" s="547">
        <v>36611</v>
      </c>
      <c r="G10729" s="548">
        <v>0.19</v>
      </c>
      <c r="H10729" s="547">
        <v>30765.55</v>
      </c>
      <c r="I10729" s="545" t="s">
        <v>12973</v>
      </c>
      <c r="J10729" s="545" t="s">
        <v>13307</v>
      </c>
      <c r="K10729" s="545" t="s">
        <v>19800</v>
      </c>
      <c r="L10729" s="545" t="s">
        <v>13413</v>
      </c>
      <c r="M10729" s="548" t="s">
        <v>13758</v>
      </c>
      <c r="N10729" s="545" t="s">
        <v>13413</v>
      </c>
      <c r="O10729" s="545" t="s">
        <v>13413</v>
      </c>
      <c r="P10729" s="549">
        <v>8366</v>
      </c>
      <c r="Q10729" s="549">
        <v>1</v>
      </c>
      <c r="R10729" s="549">
        <v>59</v>
      </c>
      <c r="S10729" s="548">
        <v>2228</v>
      </c>
      <c r="T10729" s="548"/>
      <c r="U10729" s="99"/>
    </row>
    <row r="10730" spans="1:21" ht="19.5" customHeight="1">
      <c r="A10730" s="545">
        <v>105664</v>
      </c>
      <c r="B10730" s="545" t="s">
        <v>12631</v>
      </c>
      <c r="C10730" s="545" t="s">
        <v>216</v>
      </c>
      <c r="D10730" s="546">
        <v>46052</v>
      </c>
      <c r="E10730" s="171" t="str">
        <f t="shared" si="167"/>
        <v>2026</v>
      </c>
      <c r="F10730" s="547">
        <v>21119</v>
      </c>
      <c r="G10730" s="548">
        <v>0.19</v>
      </c>
      <c r="H10730" s="547">
        <v>17747.060000000001</v>
      </c>
      <c r="I10730" s="545" t="s">
        <v>12759</v>
      </c>
      <c r="J10730" s="545" t="s">
        <v>13307</v>
      </c>
      <c r="K10730" s="545" t="s">
        <v>13413</v>
      </c>
      <c r="L10730" s="545" t="s">
        <v>13413</v>
      </c>
      <c r="M10730" s="548" t="s">
        <v>13758</v>
      </c>
      <c r="N10730" s="545" t="s">
        <v>13413</v>
      </c>
      <c r="O10730" s="545" t="s">
        <v>13413</v>
      </c>
      <c r="P10730" s="549">
        <v>8367</v>
      </c>
      <c r="Q10730" s="549">
        <v>1</v>
      </c>
      <c r="R10730" s="549">
        <v>86</v>
      </c>
      <c r="S10730" s="548">
        <v>2228</v>
      </c>
      <c r="T10730" s="548"/>
      <c r="U10730" s="99"/>
    </row>
    <row r="10731" spans="1:21" ht="19.5" customHeight="1">
      <c r="A10731" s="545">
        <v>105666</v>
      </c>
      <c r="B10731" s="545" t="s">
        <v>8182</v>
      </c>
      <c r="C10731" s="545" t="s">
        <v>216</v>
      </c>
      <c r="D10731" s="546">
        <v>44589</v>
      </c>
      <c r="E10731" s="171" t="str">
        <f t="shared" si="167"/>
        <v>2022</v>
      </c>
      <c r="F10731" s="547">
        <v>581752</v>
      </c>
      <c r="G10731" s="548">
        <v>0.19</v>
      </c>
      <c r="H10731" s="547">
        <v>488867.23</v>
      </c>
      <c r="I10731" s="545" t="s">
        <v>12637</v>
      </c>
      <c r="J10731" s="545" t="s">
        <v>13297</v>
      </c>
      <c r="K10731" s="545" t="s">
        <v>19801</v>
      </c>
      <c r="L10731" s="545" t="s">
        <v>13413</v>
      </c>
      <c r="M10731" s="548" t="s">
        <v>13758</v>
      </c>
      <c r="N10731" s="545" t="s">
        <v>13413</v>
      </c>
      <c r="O10731" s="545" t="s">
        <v>13413</v>
      </c>
      <c r="P10731" s="549">
        <v>8369</v>
      </c>
      <c r="Q10731" s="549">
        <v>1</v>
      </c>
      <c r="R10731" s="549">
        <v>13</v>
      </c>
      <c r="S10731" s="548">
        <v>2257</v>
      </c>
      <c r="T10731" s="548"/>
      <c r="U10731" s="99"/>
    </row>
    <row r="10732" spans="1:21" ht="19.5" customHeight="1">
      <c r="A10732" s="545">
        <v>105668</v>
      </c>
      <c r="B10732" s="545" t="s">
        <v>8085</v>
      </c>
      <c r="C10732" s="545" t="s">
        <v>216</v>
      </c>
      <c r="D10732" s="546">
        <v>43544</v>
      </c>
      <c r="E10732" s="171" t="str">
        <f t="shared" si="167"/>
        <v>2019</v>
      </c>
      <c r="F10732" s="547">
        <v>3153500</v>
      </c>
      <c r="G10732" s="548">
        <v>0.19</v>
      </c>
      <c r="H10732" s="547">
        <v>2650000</v>
      </c>
      <c r="I10732" s="545" t="s">
        <v>12647</v>
      </c>
      <c r="J10732" s="545" t="s">
        <v>13301</v>
      </c>
      <c r="K10732" s="545" t="s">
        <v>19802</v>
      </c>
      <c r="L10732" s="545" t="s">
        <v>13413</v>
      </c>
      <c r="M10732" s="548" t="s">
        <v>13758</v>
      </c>
      <c r="N10732" s="545" t="s">
        <v>13413</v>
      </c>
      <c r="O10732" s="545" t="s">
        <v>13413</v>
      </c>
      <c r="P10732" s="549">
        <v>8371</v>
      </c>
      <c r="Q10732" s="549">
        <v>1</v>
      </c>
      <c r="R10732" s="549">
        <v>26</v>
      </c>
      <c r="S10732" s="548">
        <v>2221</v>
      </c>
      <c r="T10732" s="548"/>
      <c r="U10732" s="99"/>
    </row>
    <row r="10733" spans="1:21" ht="19.5" customHeight="1">
      <c r="A10733" s="545">
        <v>105669</v>
      </c>
      <c r="B10733" s="545" t="s">
        <v>3533</v>
      </c>
      <c r="C10733" s="545" t="s">
        <v>216</v>
      </c>
      <c r="D10733" s="546">
        <v>46077</v>
      </c>
      <c r="E10733" s="171" t="str">
        <f t="shared" si="167"/>
        <v>2026</v>
      </c>
      <c r="F10733" s="547">
        <v>4399784</v>
      </c>
      <c r="G10733" s="548">
        <v>0.19</v>
      </c>
      <c r="H10733" s="547">
        <v>3697297.48</v>
      </c>
      <c r="I10733" s="545" t="s">
        <v>12647</v>
      </c>
      <c r="J10733" s="545" t="s">
        <v>13298</v>
      </c>
      <c r="K10733" s="545" t="s">
        <v>19803</v>
      </c>
      <c r="L10733" s="545" t="s">
        <v>13413</v>
      </c>
      <c r="M10733" s="548" t="s">
        <v>13758</v>
      </c>
      <c r="N10733" s="545" t="s">
        <v>13413</v>
      </c>
      <c r="O10733" s="545" t="s">
        <v>13413</v>
      </c>
      <c r="P10733" s="549">
        <v>8372</v>
      </c>
      <c r="Q10733" s="549">
        <v>1</v>
      </c>
      <c r="R10733" s="549">
        <v>26</v>
      </c>
      <c r="S10733" s="548">
        <v>1012</v>
      </c>
      <c r="T10733" s="548"/>
      <c r="U10733" s="99"/>
    </row>
    <row r="10734" spans="1:21" ht="19.5" customHeight="1">
      <c r="A10734" s="545">
        <v>105670</v>
      </c>
      <c r="B10734" s="545" t="s">
        <v>7358</v>
      </c>
      <c r="C10734" s="545" t="s">
        <v>216</v>
      </c>
      <c r="D10734" s="546">
        <v>43796</v>
      </c>
      <c r="E10734" s="171" t="str">
        <f t="shared" si="167"/>
        <v>2019</v>
      </c>
      <c r="F10734" s="547">
        <v>4905639.99</v>
      </c>
      <c r="G10734" s="548">
        <v>0.19</v>
      </c>
      <c r="H10734" s="547">
        <v>4122386.55</v>
      </c>
      <c r="I10734" s="545" t="s">
        <v>12973</v>
      </c>
      <c r="J10734" s="545" t="s">
        <v>13372</v>
      </c>
      <c r="K10734" s="545" t="s">
        <v>19804</v>
      </c>
      <c r="L10734" s="545" t="s">
        <v>13413</v>
      </c>
      <c r="M10734" s="548" t="s">
        <v>13758</v>
      </c>
      <c r="N10734" s="545" t="s">
        <v>13413</v>
      </c>
      <c r="O10734" s="545" t="s">
        <v>13413</v>
      </c>
      <c r="P10734" s="549">
        <v>8373</v>
      </c>
      <c r="Q10734" s="549">
        <v>1</v>
      </c>
      <c r="R10734" s="549">
        <v>59</v>
      </c>
      <c r="S10734" s="548">
        <v>1216</v>
      </c>
      <c r="T10734" s="548"/>
      <c r="U10734" s="99"/>
    </row>
    <row r="10735" spans="1:21" ht="19.5" customHeight="1">
      <c r="A10735" s="545">
        <v>105671</v>
      </c>
      <c r="B10735" s="545" t="s">
        <v>9616</v>
      </c>
      <c r="C10735" s="545" t="s">
        <v>216</v>
      </c>
      <c r="D10735" s="546"/>
      <c r="E10735" s="171" t="str">
        <f t="shared" si="167"/>
        <v>1900</v>
      </c>
      <c r="F10735" s="547">
        <v>0</v>
      </c>
      <c r="G10735" s="548">
        <v>0</v>
      </c>
      <c r="H10735" s="547">
        <v>0</v>
      </c>
      <c r="I10735" s="545" t="s">
        <v>12973</v>
      </c>
      <c r="J10735" s="545"/>
      <c r="K10735" s="545" t="s">
        <v>19805</v>
      </c>
      <c r="L10735" s="545" t="s">
        <v>13413</v>
      </c>
      <c r="M10735" s="548" t="s">
        <v>13758</v>
      </c>
      <c r="N10735" s="545" t="s">
        <v>13413</v>
      </c>
      <c r="O10735" s="545" t="s">
        <v>13413</v>
      </c>
      <c r="P10735" s="549">
        <v>8374</v>
      </c>
      <c r="Q10735" s="549">
        <v>1</v>
      </c>
      <c r="R10735" s="549">
        <v>59</v>
      </c>
      <c r="S10735" s="548"/>
      <c r="T10735" s="548"/>
      <c r="U10735" s="99"/>
    </row>
    <row r="10736" spans="1:21" ht="19.5" customHeight="1">
      <c r="A10736" s="545">
        <v>105672</v>
      </c>
      <c r="B10736" s="545" t="s">
        <v>2010</v>
      </c>
      <c r="C10736" s="545" t="s">
        <v>216</v>
      </c>
      <c r="D10736" s="546">
        <v>43544</v>
      </c>
      <c r="E10736" s="171" t="str">
        <f t="shared" si="167"/>
        <v>2019</v>
      </c>
      <c r="F10736" s="547">
        <v>1876</v>
      </c>
      <c r="G10736" s="548">
        <v>0.19</v>
      </c>
      <c r="H10736" s="547">
        <v>1576.47</v>
      </c>
      <c r="I10736" s="545" t="s">
        <v>12637</v>
      </c>
      <c r="J10736" s="545" t="s">
        <v>13298</v>
      </c>
      <c r="K10736" s="545" t="s">
        <v>13413</v>
      </c>
      <c r="L10736" s="545" t="s">
        <v>13413</v>
      </c>
      <c r="M10736" s="548" t="s">
        <v>13758</v>
      </c>
      <c r="N10736" s="545" t="s">
        <v>13413</v>
      </c>
      <c r="O10736" s="545" t="s">
        <v>13413</v>
      </c>
      <c r="P10736" s="549">
        <v>8375</v>
      </c>
      <c r="Q10736" s="549">
        <v>1</v>
      </c>
      <c r="R10736" s="549">
        <v>13</v>
      </c>
      <c r="S10736" s="548">
        <v>1012</v>
      </c>
      <c r="T10736" s="548"/>
      <c r="U10736" s="99"/>
    </row>
    <row r="10737" spans="1:21" ht="19.5" customHeight="1">
      <c r="A10737" s="545">
        <v>105673</v>
      </c>
      <c r="B10737" s="545" t="s">
        <v>2093</v>
      </c>
      <c r="C10737" s="545" t="s">
        <v>216</v>
      </c>
      <c r="D10737" s="546">
        <v>44589</v>
      </c>
      <c r="E10737" s="171" t="str">
        <f t="shared" si="167"/>
        <v>2022</v>
      </c>
      <c r="F10737" s="547">
        <v>1225</v>
      </c>
      <c r="G10737" s="548">
        <v>0.19</v>
      </c>
      <c r="H10737" s="547">
        <v>1029.4100000000001</v>
      </c>
      <c r="I10737" s="545" t="s">
        <v>12637</v>
      </c>
      <c r="J10737" s="545" t="s">
        <v>13297</v>
      </c>
      <c r="K10737" s="545" t="s">
        <v>19806</v>
      </c>
      <c r="L10737" s="545" t="s">
        <v>13413</v>
      </c>
      <c r="M10737" s="548" t="s">
        <v>13758</v>
      </c>
      <c r="N10737" s="545" t="s">
        <v>13413</v>
      </c>
      <c r="O10737" s="545" t="s">
        <v>13413</v>
      </c>
      <c r="P10737" s="549">
        <v>8376</v>
      </c>
      <c r="Q10737" s="549">
        <v>1</v>
      </c>
      <c r="R10737" s="549">
        <v>13</v>
      </c>
      <c r="S10737" s="548">
        <v>2257</v>
      </c>
      <c r="T10737" s="548"/>
      <c r="U10737" s="99"/>
    </row>
    <row r="10738" spans="1:21" ht="19.5" customHeight="1">
      <c r="A10738" s="545">
        <v>105674</v>
      </c>
      <c r="B10738" s="545" t="s">
        <v>4004</v>
      </c>
      <c r="C10738" s="545" t="s">
        <v>216</v>
      </c>
      <c r="D10738" s="546">
        <v>45009</v>
      </c>
      <c r="E10738" s="171" t="str">
        <f t="shared" si="167"/>
        <v>2023</v>
      </c>
      <c r="F10738" s="547">
        <v>14069</v>
      </c>
      <c r="G10738" s="548">
        <v>0.19</v>
      </c>
      <c r="H10738" s="547">
        <v>11822.69</v>
      </c>
      <c r="I10738" s="545" t="s">
        <v>12868</v>
      </c>
      <c r="J10738" s="545" t="s">
        <v>13297</v>
      </c>
      <c r="K10738" s="545" t="s">
        <v>13413</v>
      </c>
      <c r="L10738" s="545" t="s">
        <v>13413</v>
      </c>
      <c r="M10738" s="548" t="s">
        <v>13758</v>
      </c>
      <c r="N10738" s="545" t="s">
        <v>13413</v>
      </c>
      <c r="O10738" s="545" t="s">
        <v>13413</v>
      </c>
      <c r="P10738" s="549">
        <v>8377</v>
      </c>
      <c r="Q10738" s="549">
        <v>1</v>
      </c>
      <c r="R10738" s="549">
        <v>50</v>
      </c>
      <c r="S10738" s="548">
        <v>2257</v>
      </c>
      <c r="T10738" s="548"/>
      <c r="U10738" s="99"/>
    </row>
    <row r="10739" spans="1:21" ht="19.5" customHeight="1">
      <c r="A10739" s="545">
        <v>105675</v>
      </c>
      <c r="B10739" s="545" t="s">
        <v>8315</v>
      </c>
      <c r="C10739" s="545" t="s">
        <v>4552</v>
      </c>
      <c r="D10739" s="546">
        <v>45009</v>
      </c>
      <c r="E10739" s="171" t="str">
        <f t="shared" si="167"/>
        <v>2023</v>
      </c>
      <c r="F10739" s="547">
        <v>4680061</v>
      </c>
      <c r="G10739" s="548">
        <v>0.19</v>
      </c>
      <c r="H10739" s="547">
        <v>3932824.37</v>
      </c>
      <c r="I10739" s="545" t="s">
        <v>12752</v>
      </c>
      <c r="J10739" s="545" t="s">
        <v>13297</v>
      </c>
      <c r="K10739" s="545" t="s">
        <v>16468</v>
      </c>
      <c r="L10739" s="545" t="s">
        <v>13413</v>
      </c>
      <c r="M10739" s="548" t="s">
        <v>13758</v>
      </c>
      <c r="N10739" s="545" t="s">
        <v>13413</v>
      </c>
      <c r="O10739" s="545" t="s">
        <v>13413</v>
      </c>
      <c r="P10739" s="549">
        <v>8378</v>
      </c>
      <c r="Q10739" s="549">
        <v>1</v>
      </c>
      <c r="R10739" s="549">
        <v>167</v>
      </c>
      <c r="S10739" s="548">
        <v>2257</v>
      </c>
      <c r="T10739" s="548"/>
      <c r="U10739" s="99"/>
    </row>
    <row r="10740" spans="1:21" ht="19.5" customHeight="1">
      <c r="A10740" s="545">
        <v>105676</v>
      </c>
      <c r="B10740" s="545" t="s">
        <v>8368</v>
      </c>
      <c r="C10740" s="545" t="s">
        <v>4552</v>
      </c>
      <c r="D10740" s="546">
        <v>45009</v>
      </c>
      <c r="E10740" s="171" t="str">
        <f t="shared" si="167"/>
        <v>2023</v>
      </c>
      <c r="F10740" s="547">
        <v>2295714</v>
      </c>
      <c r="G10740" s="548">
        <v>0.19</v>
      </c>
      <c r="H10740" s="547">
        <v>1929171.43</v>
      </c>
      <c r="I10740" s="545" t="s">
        <v>12752</v>
      </c>
      <c r="J10740" s="545" t="s">
        <v>13297</v>
      </c>
      <c r="K10740" s="545" t="s">
        <v>19807</v>
      </c>
      <c r="L10740" s="545" t="s">
        <v>13413</v>
      </c>
      <c r="M10740" s="548" t="s">
        <v>13758</v>
      </c>
      <c r="N10740" s="545" t="s">
        <v>13413</v>
      </c>
      <c r="O10740" s="545" t="s">
        <v>13413</v>
      </c>
      <c r="P10740" s="549">
        <v>8379</v>
      </c>
      <c r="Q10740" s="549">
        <v>1</v>
      </c>
      <c r="R10740" s="549">
        <v>167</v>
      </c>
      <c r="S10740" s="548">
        <v>2257</v>
      </c>
      <c r="T10740" s="548"/>
      <c r="U10740" s="99"/>
    </row>
    <row r="10741" spans="1:21" ht="19.5" customHeight="1">
      <c r="A10741" s="545">
        <v>105677</v>
      </c>
      <c r="B10741" s="545" t="s">
        <v>4224</v>
      </c>
      <c r="C10741" s="545" t="s">
        <v>216</v>
      </c>
      <c r="D10741" s="546"/>
      <c r="E10741" s="171" t="str">
        <f t="shared" si="167"/>
        <v>1900</v>
      </c>
      <c r="F10741" s="547">
        <v>0</v>
      </c>
      <c r="G10741" s="548">
        <v>0</v>
      </c>
      <c r="H10741" s="547">
        <v>0</v>
      </c>
      <c r="I10741" s="545" t="s">
        <v>12973</v>
      </c>
      <c r="J10741" s="545"/>
      <c r="K10741" s="545" t="s">
        <v>19808</v>
      </c>
      <c r="L10741" s="545" t="s">
        <v>13413</v>
      </c>
      <c r="M10741" s="548" t="s">
        <v>13758</v>
      </c>
      <c r="N10741" s="545" t="s">
        <v>13413</v>
      </c>
      <c r="O10741" s="545" t="s">
        <v>13413</v>
      </c>
      <c r="P10741" s="549">
        <v>8380</v>
      </c>
      <c r="Q10741" s="549">
        <v>1</v>
      </c>
      <c r="R10741" s="549">
        <v>59</v>
      </c>
      <c r="S10741" s="548"/>
      <c r="T10741" s="548"/>
      <c r="U10741" s="99"/>
    </row>
    <row r="10742" spans="1:21" ht="19.5" customHeight="1">
      <c r="A10742" s="545">
        <v>105678</v>
      </c>
      <c r="B10742" s="545" t="s">
        <v>4226</v>
      </c>
      <c r="C10742" s="545" t="s">
        <v>216</v>
      </c>
      <c r="D10742" s="546">
        <v>43802</v>
      </c>
      <c r="E10742" s="171" t="str">
        <f t="shared" si="167"/>
        <v>2019</v>
      </c>
      <c r="F10742" s="547">
        <v>3945800</v>
      </c>
      <c r="G10742" s="548">
        <v>0.16</v>
      </c>
      <c r="H10742" s="547">
        <v>3401551.72</v>
      </c>
      <c r="I10742" s="545" t="s">
        <v>12973</v>
      </c>
      <c r="J10742" s="545" t="s">
        <v>13395</v>
      </c>
      <c r="K10742" s="545" t="s">
        <v>19809</v>
      </c>
      <c r="L10742" s="545" t="s">
        <v>13413</v>
      </c>
      <c r="M10742" s="548" t="s">
        <v>13758</v>
      </c>
      <c r="N10742" s="545" t="s">
        <v>13413</v>
      </c>
      <c r="O10742" s="545" t="s">
        <v>13413</v>
      </c>
      <c r="P10742" s="549">
        <v>8381</v>
      </c>
      <c r="Q10742" s="549">
        <v>1</v>
      </c>
      <c r="R10742" s="549">
        <v>59</v>
      </c>
      <c r="S10742" s="548">
        <v>1713</v>
      </c>
      <c r="T10742" s="548"/>
      <c r="U10742" s="99"/>
    </row>
    <row r="10743" spans="1:21" ht="19.5" customHeight="1">
      <c r="A10743" s="545">
        <v>105679</v>
      </c>
      <c r="B10743" s="545" t="s">
        <v>9615</v>
      </c>
      <c r="C10743" s="545" t="s">
        <v>216</v>
      </c>
      <c r="D10743" s="546"/>
      <c r="E10743" s="171" t="str">
        <f t="shared" si="167"/>
        <v>1900</v>
      </c>
      <c r="F10743" s="547">
        <v>0</v>
      </c>
      <c r="G10743" s="548">
        <v>0</v>
      </c>
      <c r="H10743" s="547">
        <v>0</v>
      </c>
      <c r="I10743" s="545" t="s">
        <v>12697</v>
      </c>
      <c r="J10743" s="545"/>
      <c r="K10743" s="545" t="s">
        <v>13413</v>
      </c>
      <c r="L10743" s="545" t="s">
        <v>13413</v>
      </c>
      <c r="M10743" s="548" t="s">
        <v>13758</v>
      </c>
      <c r="N10743" s="545" t="s">
        <v>13413</v>
      </c>
      <c r="O10743" s="545" t="s">
        <v>13413</v>
      </c>
      <c r="P10743" s="549">
        <v>8382</v>
      </c>
      <c r="Q10743" s="549">
        <v>1</v>
      </c>
      <c r="R10743" s="549">
        <v>138</v>
      </c>
      <c r="S10743" s="548"/>
      <c r="T10743" s="548"/>
      <c r="U10743" s="99"/>
    </row>
    <row r="10744" spans="1:21" ht="19.5" customHeight="1">
      <c r="A10744" s="545">
        <v>105680</v>
      </c>
      <c r="B10744" s="545" t="s">
        <v>9614</v>
      </c>
      <c r="C10744" s="545" t="s">
        <v>216</v>
      </c>
      <c r="D10744" s="546"/>
      <c r="E10744" s="171" t="str">
        <f t="shared" si="167"/>
        <v>1900</v>
      </c>
      <c r="F10744" s="547">
        <v>0</v>
      </c>
      <c r="G10744" s="548">
        <v>0</v>
      </c>
      <c r="H10744" s="547">
        <v>0</v>
      </c>
      <c r="I10744" s="545" t="s">
        <v>12697</v>
      </c>
      <c r="J10744" s="545"/>
      <c r="K10744" s="545" t="s">
        <v>13413</v>
      </c>
      <c r="L10744" s="545" t="s">
        <v>13413</v>
      </c>
      <c r="M10744" s="548" t="s">
        <v>13758</v>
      </c>
      <c r="N10744" s="545" t="s">
        <v>13413</v>
      </c>
      <c r="O10744" s="545" t="s">
        <v>13413</v>
      </c>
      <c r="P10744" s="549">
        <v>8383</v>
      </c>
      <c r="Q10744" s="549">
        <v>1</v>
      </c>
      <c r="R10744" s="549">
        <v>138</v>
      </c>
      <c r="S10744" s="548"/>
      <c r="T10744" s="548"/>
      <c r="U10744" s="99"/>
    </row>
    <row r="10745" spans="1:21" ht="19.5" customHeight="1">
      <c r="A10745" s="545">
        <v>105681</v>
      </c>
      <c r="B10745" s="545" t="s">
        <v>9613</v>
      </c>
      <c r="C10745" s="545" t="s">
        <v>216</v>
      </c>
      <c r="D10745" s="546"/>
      <c r="E10745" s="171" t="str">
        <f t="shared" si="167"/>
        <v>1900</v>
      </c>
      <c r="F10745" s="547">
        <v>0</v>
      </c>
      <c r="G10745" s="548">
        <v>0</v>
      </c>
      <c r="H10745" s="547">
        <v>0</v>
      </c>
      <c r="I10745" s="545" t="s">
        <v>12676</v>
      </c>
      <c r="J10745" s="545"/>
      <c r="K10745" s="545" t="s">
        <v>19810</v>
      </c>
      <c r="L10745" s="545" t="s">
        <v>13413</v>
      </c>
      <c r="M10745" s="548" t="s">
        <v>13758</v>
      </c>
      <c r="N10745" s="545" t="s">
        <v>13413</v>
      </c>
      <c r="O10745" s="545" t="s">
        <v>13413</v>
      </c>
      <c r="P10745" s="549">
        <v>8384</v>
      </c>
      <c r="Q10745" s="549">
        <v>1</v>
      </c>
      <c r="R10745" s="549">
        <v>14</v>
      </c>
      <c r="S10745" s="548"/>
      <c r="T10745" s="548"/>
      <c r="U10745" s="99"/>
    </row>
    <row r="10746" spans="1:21" ht="19.5" customHeight="1">
      <c r="A10746" s="545">
        <v>105682</v>
      </c>
      <c r="B10746" s="545" t="s">
        <v>2378</v>
      </c>
      <c r="C10746" s="545" t="s">
        <v>216</v>
      </c>
      <c r="D10746" s="546"/>
      <c r="E10746" s="171" t="str">
        <f t="shared" si="167"/>
        <v>1900</v>
      </c>
      <c r="F10746" s="547">
        <v>0</v>
      </c>
      <c r="G10746" s="548">
        <v>0</v>
      </c>
      <c r="H10746" s="547">
        <v>0</v>
      </c>
      <c r="I10746" s="545" t="s">
        <v>12676</v>
      </c>
      <c r="J10746" s="545"/>
      <c r="K10746" s="545" t="s">
        <v>13413</v>
      </c>
      <c r="L10746" s="545" t="s">
        <v>13413</v>
      </c>
      <c r="M10746" s="548" t="s">
        <v>13758</v>
      </c>
      <c r="N10746" s="545" t="s">
        <v>13413</v>
      </c>
      <c r="O10746" s="545" t="s">
        <v>13413</v>
      </c>
      <c r="P10746" s="549">
        <v>8385</v>
      </c>
      <c r="Q10746" s="549">
        <v>1</v>
      </c>
      <c r="R10746" s="549">
        <v>14</v>
      </c>
      <c r="S10746" s="548"/>
      <c r="T10746" s="548"/>
      <c r="U10746" s="99"/>
    </row>
    <row r="10747" spans="1:21" ht="19.5" customHeight="1">
      <c r="A10747" s="545">
        <v>105683</v>
      </c>
      <c r="B10747" s="545" t="s">
        <v>2383</v>
      </c>
      <c r="C10747" s="545" t="s">
        <v>216</v>
      </c>
      <c r="D10747" s="546"/>
      <c r="E10747" s="171" t="str">
        <f t="shared" si="167"/>
        <v>1900</v>
      </c>
      <c r="F10747" s="547">
        <v>0</v>
      </c>
      <c r="G10747" s="548">
        <v>0</v>
      </c>
      <c r="H10747" s="547">
        <v>0</v>
      </c>
      <c r="I10747" s="545" t="s">
        <v>12676</v>
      </c>
      <c r="J10747" s="545"/>
      <c r="K10747" s="545" t="s">
        <v>13413</v>
      </c>
      <c r="L10747" s="545" t="s">
        <v>13413</v>
      </c>
      <c r="M10747" s="548" t="s">
        <v>13758</v>
      </c>
      <c r="N10747" s="545" t="s">
        <v>13413</v>
      </c>
      <c r="O10747" s="545" t="s">
        <v>13413</v>
      </c>
      <c r="P10747" s="549">
        <v>8386</v>
      </c>
      <c r="Q10747" s="549">
        <v>1</v>
      </c>
      <c r="R10747" s="549">
        <v>14</v>
      </c>
      <c r="S10747" s="548"/>
      <c r="T10747" s="548"/>
      <c r="U10747" s="99"/>
    </row>
    <row r="10748" spans="1:21" ht="19.5" customHeight="1">
      <c r="A10748" s="545">
        <v>105684</v>
      </c>
      <c r="B10748" s="545" t="s">
        <v>2379</v>
      </c>
      <c r="C10748" s="545" t="s">
        <v>216</v>
      </c>
      <c r="D10748" s="546"/>
      <c r="E10748" s="171" t="str">
        <f t="shared" si="167"/>
        <v>1900</v>
      </c>
      <c r="F10748" s="547">
        <v>0</v>
      </c>
      <c r="G10748" s="548">
        <v>0</v>
      </c>
      <c r="H10748" s="547">
        <v>0</v>
      </c>
      <c r="I10748" s="545" t="s">
        <v>12676</v>
      </c>
      <c r="J10748" s="545"/>
      <c r="K10748" s="545" t="s">
        <v>13413</v>
      </c>
      <c r="L10748" s="545" t="s">
        <v>13413</v>
      </c>
      <c r="M10748" s="548" t="s">
        <v>13758</v>
      </c>
      <c r="N10748" s="545" t="s">
        <v>13413</v>
      </c>
      <c r="O10748" s="545" t="s">
        <v>13413</v>
      </c>
      <c r="P10748" s="549">
        <v>8387</v>
      </c>
      <c r="Q10748" s="549">
        <v>1</v>
      </c>
      <c r="R10748" s="549">
        <v>14</v>
      </c>
      <c r="S10748" s="548"/>
      <c r="T10748" s="548"/>
      <c r="U10748" s="99"/>
    </row>
    <row r="10749" spans="1:21" ht="19.5" customHeight="1">
      <c r="A10749" s="545">
        <v>105685</v>
      </c>
      <c r="B10749" s="545" t="s">
        <v>9612</v>
      </c>
      <c r="C10749" s="545" t="s">
        <v>216</v>
      </c>
      <c r="D10749" s="546"/>
      <c r="E10749" s="171" t="str">
        <f t="shared" si="167"/>
        <v>1900</v>
      </c>
      <c r="F10749" s="547">
        <v>0</v>
      </c>
      <c r="G10749" s="548">
        <v>0</v>
      </c>
      <c r="H10749" s="547">
        <v>0</v>
      </c>
      <c r="I10749" s="545" t="s">
        <v>12676</v>
      </c>
      <c r="J10749" s="545"/>
      <c r="K10749" s="545" t="s">
        <v>13413</v>
      </c>
      <c r="L10749" s="545" t="s">
        <v>13413</v>
      </c>
      <c r="M10749" s="548" t="s">
        <v>13758</v>
      </c>
      <c r="N10749" s="545" t="s">
        <v>13413</v>
      </c>
      <c r="O10749" s="545" t="s">
        <v>13413</v>
      </c>
      <c r="P10749" s="549">
        <v>8388</v>
      </c>
      <c r="Q10749" s="549">
        <v>1</v>
      </c>
      <c r="R10749" s="549">
        <v>14</v>
      </c>
      <c r="S10749" s="548"/>
      <c r="T10749" s="548"/>
      <c r="U10749" s="99"/>
    </row>
    <row r="10750" spans="1:21" ht="19.5" customHeight="1">
      <c r="A10750" s="545">
        <v>105686</v>
      </c>
      <c r="B10750" s="545" t="s">
        <v>9611</v>
      </c>
      <c r="C10750" s="545" t="s">
        <v>216</v>
      </c>
      <c r="D10750" s="546"/>
      <c r="E10750" s="171" t="str">
        <f t="shared" si="167"/>
        <v>1900</v>
      </c>
      <c r="F10750" s="547">
        <v>0</v>
      </c>
      <c r="G10750" s="548">
        <v>0</v>
      </c>
      <c r="H10750" s="547">
        <v>0</v>
      </c>
      <c r="I10750" s="545" t="s">
        <v>12676</v>
      </c>
      <c r="J10750" s="545"/>
      <c r="K10750" s="545" t="s">
        <v>13413</v>
      </c>
      <c r="L10750" s="545" t="s">
        <v>13413</v>
      </c>
      <c r="M10750" s="548" t="s">
        <v>13758</v>
      </c>
      <c r="N10750" s="545" t="s">
        <v>13413</v>
      </c>
      <c r="O10750" s="545" t="s">
        <v>13413</v>
      </c>
      <c r="P10750" s="549">
        <v>8389</v>
      </c>
      <c r="Q10750" s="549">
        <v>1</v>
      </c>
      <c r="R10750" s="549">
        <v>14</v>
      </c>
      <c r="S10750" s="548"/>
      <c r="T10750" s="548"/>
      <c r="U10750" s="99"/>
    </row>
    <row r="10751" spans="1:21" ht="19.5" customHeight="1">
      <c r="A10751" s="545">
        <v>105687</v>
      </c>
      <c r="B10751" s="545" t="s">
        <v>9610</v>
      </c>
      <c r="C10751" s="545" t="s">
        <v>216</v>
      </c>
      <c r="D10751" s="546"/>
      <c r="E10751" s="171" t="str">
        <f t="shared" si="167"/>
        <v>1900</v>
      </c>
      <c r="F10751" s="547">
        <v>0</v>
      </c>
      <c r="G10751" s="548">
        <v>0</v>
      </c>
      <c r="H10751" s="547">
        <v>0</v>
      </c>
      <c r="I10751" s="545" t="s">
        <v>12676</v>
      </c>
      <c r="J10751" s="545"/>
      <c r="K10751" s="545" t="s">
        <v>13413</v>
      </c>
      <c r="L10751" s="545" t="s">
        <v>13413</v>
      </c>
      <c r="M10751" s="548" t="s">
        <v>13758</v>
      </c>
      <c r="N10751" s="545" t="s">
        <v>13413</v>
      </c>
      <c r="O10751" s="545" t="s">
        <v>13413</v>
      </c>
      <c r="P10751" s="549">
        <v>8390</v>
      </c>
      <c r="Q10751" s="549">
        <v>1</v>
      </c>
      <c r="R10751" s="549">
        <v>14</v>
      </c>
      <c r="S10751" s="548"/>
      <c r="T10751" s="548"/>
      <c r="U10751" s="99"/>
    </row>
    <row r="10752" spans="1:21" ht="19.5" customHeight="1">
      <c r="A10752" s="545">
        <v>105688</v>
      </c>
      <c r="B10752" s="545" t="s">
        <v>9609</v>
      </c>
      <c r="C10752" s="545" t="s">
        <v>216</v>
      </c>
      <c r="D10752" s="546"/>
      <c r="E10752" s="171" t="str">
        <f t="shared" si="167"/>
        <v>1900</v>
      </c>
      <c r="F10752" s="547">
        <v>0</v>
      </c>
      <c r="G10752" s="548">
        <v>0</v>
      </c>
      <c r="H10752" s="547">
        <v>0</v>
      </c>
      <c r="I10752" s="545" t="s">
        <v>12676</v>
      </c>
      <c r="J10752" s="545"/>
      <c r="K10752" s="545" t="s">
        <v>13413</v>
      </c>
      <c r="L10752" s="545" t="s">
        <v>13413</v>
      </c>
      <c r="M10752" s="548" t="s">
        <v>13758</v>
      </c>
      <c r="N10752" s="545" t="s">
        <v>13413</v>
      </c>
      <c r="O10752" s="545" t="s">
        <v>13413</v>
      </c>
      <c r="P10752" s="549">
        <v>8391</v>
      </c>
      <c r="Q10752" s="549">
        <v>1</v>
      </c>
      <c r="R10752" s="549">
        <v>14</v>
      </c>
      <c r="S10752" s="548"/>
      <c r="T10752" s="548"/>
      <c r="U10752" s="99"/>
    </row>
    <row r="10753" spans="1:21" ht="19.5" customHeight="1">
      <c r="A10753" s="545">
        <v>105689</v>
      </c>
      <c r="B10753" s="545" t="s">
        <v>2461</v>
      </c>
      <c r="C10753" s="545" t="s">
        <v>216</v>
      </c>
      <c r="D10753" s="546"/>
      <c r="E10753" s="171" t="str">
        <f t="shared" si="167"/>
        <v>1900</v>
      </c>
      <c r="F10753" s="547">
        <v>0</v>
      </c>
      <c r="G10753" s="548">
        <v>0</v>
      </c>
      <c r="H10753" s="547">
        <v>0</v>
      </c>
      <c r="I10753" s="545" t="s">
        <v>12676</v>
      </c>
      <c r="J10753" s="545"/>
      <c r="K10753" s="545" t="s">
        <v>13413</v>
      </c>
      <c r="L10753" s="545" t="s">
        <v>13413</v>
      </c>
      <c r="M10753" s="548" t="s">
        <v>13758</v>
      </c>
      <c r="N10753" s="545" t="s">
        <v>13413</v>
      </c>
      <c r="O10753" s="545" t="s">
        <v>13413</v>
      </c>
      <c r="P10753" s="549">
        <v>8392</v>
      </c>
      <c r="Q10753" s="549">
        <v>1</v>
      </c>
      <c r="R10753" s="549">
        <v>14</v>
      </c>
      <c r="S10753" s="548"/>
      <c r="T10753" s="548"/>
      <c r="U10753" s="99"/>
    </row>
    <row r="10754" spans="1:21" ht="19.5" customHeight="1">
      <c r="A10754" s="545">
        <v>105690</v>
      </c>
      <c r="B10754" s="545" t="s">
        <v>9608</v>
      </c>
      <c r="C10754" s="545" t="s">
        <v>216</v>
      </c>
      <c r="D10754" s="546"/>
      <c r="E10754" s="171" t="str">
        <f t="shared" si="167"/>
        <v>1900</v>
      </c>
      <c r="F10754" s="547">
        <v>0</v>
      </c>
      <c r="G10754" s="548">
        <v>0</v>
      </c>
      <c r="H10754" s="547">
        <v>0</v>
      </c>
      <c r="I10754" s="545" t="s">
        <v>12676</v>
      </c>
      <c r="J10754" s="545"/>
      <c r="K10754" s="545" t="s">
        <v>13413</v>
      </c>
      <c r="L10754" s="545" t="s">
        <v>13413</v>
      </c>
      <c r="M10754" s="548" t="s">
        <v>13758</v>
      </c>
      <c r="N10754" s="545" t="s">
        <v>13413</v>
      </c>
      <c r="O10754" s="545" t="s">
        <v>13413</v>
      </c>
      <c r="P10754" s="549">
        <v>8393</v>
      </c>
      <c r="Q10754" s="549">
        <v>1</v>
      </c>
      <c r="R10754" s="549">
        <v>14</v>
      </c>
      <c r="S10754" s="548"/>
      <c r="T10754" s="548"/>
      <c r="U10754" s="99"/>
    </row>
    <row r="10755" spans="1:21" ht="19.5" customHeight="1">
      <c r="A10755" s="545">
        <v>105691</v>
      </c>
      <c r="B10755" s="545" t="s">
        <v>9607</v>
      </c>
      <c r="C10755" s="545" t="s">
        <v>216</v>
      </c>
      <c r="D10755" s="546"/>
      <c r="E10755" s="171" t="str">
        <f t="shared" si="167"/>
        <v>1900</v>
      </c>
      <c r="F10755" s="547">
        <v>0</v>
      </c>
      <c r="G10755" s="548">
        <v>0</v>
      </c>
      <c r="H10755" s="547">
        <v>0</v>
      </c>
      <c r="I10755" s="545" t="s">
        <v>12697</v>
      </c>
      <c r="J10755" s="545"/>
      <c r="K10755" s="545" t="s">
        <v>13413</v>
      </c>
      <c r="L10755" s="545" t="s">
        <v>13413</v>
      </c>
      <c r="M10755" s="548" t="s">
        <v>13758</v>
      </c>
      <c r="N10755" s="545" t="s">
        <v>13413</v>
      </c>
      <c r="O10755" s="545" t="s">
        <v>13413</v>
      </c>
      <c r="P10755" s="549">
        <v>8394</v>
      </c>
      <c r="Q10755" s="549">
        <v>1</v>
      </c>
      <c r="R10755" s="549">
        <v>138</v>
      </c>
      <c r="S10755" s="548"/>
      <c r="T10755" s="548"/>
      <c r="U10755" s="99"/>
    </row>
    <row r="10756" spans="1:21" ht="19.5" customHeight="1">
      <c r="A10756" s="545">
        <v>105692</v>
      </c>
      <c r="B10756" s="545" t="s">
        <v>9606</v>
      </c>
      <c r="C10756" s="545" t="s">
        <v>216</v>
      </c>
      <c r="D10756" s="546"/>
      <c r="E10756" s="171" t="str">
        <f t="shared" ref="E10756:E10819" si="168">TEXT(D10756,"YYYY")</f>
        <v>1900</v>
      </c>
      <c r="F10756" s="547">
        <v>0</v>
      </c>
      <c r="G10756" s="548">
        <v>0</v>
      </c>
      <c r="H10756" s="547">
        <v>0</v>
      </c>
      <c r="I10756" s="545" t="s">
        <v>12697</v>
      </c>
      <c r="J10756" s="545"/>
      <c r="K10756" s="545" t="s">
        <v>13413</v>
      </c>
      <c r="L10756" s="545" t="s">
        <v>13413</v>
      </c>
      <c r="M10756" s="548" t="s">
        <v>13758</v>
      </c>
      <c r="N10756" s="545" t="s">
        <v>13413</v>
      </c>
      <c r="O10756" s="545" t="s">
        <v>13413</v>
      </c>
      <c r="P10756" s="549">
        <v>8395</v>
      </c>
      <c r="Q10756" s="549">
        <v>1</v>
      </c>
      <c r="R10756" s="549">
        <v>138</v>
      </c>
      <c r="S10756" s="548"/>
      <c r="T10756" s="548"/>
      <c r="U10756" s="99"/>
    </row>
    <row r="10757" spans="1:21" ht="19.5" customHeight="1">
      <c r="A10757" s="545">
        <v>105693</v>
      </c>
      <c r="B10757" s="545" t="s">
        <v>9605</v>
      </c>
      <c r="C10757" s="545" t="s">
        <v>216</v>
      </c>
      <c r="D10757" s="546"/>
      <c r="E10757" s="171" t="str">
        <f t="shared" si="168"/>
        <v>1900</v>
      </c>
      <c r="F10757" s="547">
        <v>0</v>
      </c>
      <c r="G10757" s="548">
        <v>0</v>
      </c>
      <c r="H10757" s="547">
        <v>0</v>
      </c>
      <c r="I10757" s="545" t="s">
        <v>12697</v>
      </c>
      <c r="J10757" s="545"/>
      <c r="K10757" s="545" t="s">
        <v>13413</v>
      </c>
      <c r="L10757" s="545" t="s">
        <v>13413</v>
      </c>
      <c r="M10757" s="548" t="s">
        <v>13758</v>
      </c>
      <c r="N10757" s="545" t="s">
        <v>13413</v>
      </c>
      <c r="O10757" s="545" t="s">
        <v>13413</v>
      </c>
      <c r="P10757" s="549">
        <v>8396</v>
      </c>
      <c r="Q10757" s="549">
        <v>1</v>
      </c>
      <c r="R10757" s="549">
        <v>138</v>
      </c>
      <c r="S10757" s="548"/>
      <c r="T10757" s="548"/>
      <c r="U10757" s="99"/>
    </row>
    <row r="10758" spans="1:21" ht="19.5" customHeight="1">
      <c r="A10758" s="545">
        <v>105694</v>
      </c>
      <c r="B10758" s="545" t="s">
        <v>9604</v>
      </c>
      <c r="C10758" s="545" t="s">
        <v>216</v>
      </c>
      <c r="D10758" s="546"/>
      <c r="E10758" s="171" t="str">
        <f t="shared" si="168"/>
        <v>1900</v>
      </c>
      <c r="F10758" s="547">
        <v>0</v>
      </c>
      <c r="G10758" s="548">
        <v>0</v>
      </c>
      <c r="H10758" s="547">
        <v>0</v>
      </c>
      <c r="I10758" s="545" t="s">
        <v>12642</v>
      </c>
      <c r="J10758" s="545"/>
      <c r="K10758" s="545" t="s">
        <v>13413</v>
      </c>
      <c r="L10758" s="545" t="s">
        <v>13413</v>
      </c>
      <c r="M10758" s="548" t="s">
        <v>13758</v>
      </c>
      <c r="N10758" s="545" t="s">
        <v>13413</v>
      </c>
      <c r="O10758" s="545" t="s">
        <v>13413</v>
      </c>
      <c r="P10758" s="549">
        <v>8397</v>
      </c>
      <c r="Q10758" s="549">
        <v>1</v>
      </c>
      <c r="R10758" s="549">
        <v>135</v>
      </c>
      <c r="S10758" s="548"/>
      <c r="T10758" s="548"/>
      <c r="U10758" s="99"/>
    </row>
    <row r="10759" spans="1:21" ht="19.5" customHeight="1">
      <c r="A10759" s="545">
        <v>105695</v>
      </c>
      <c r="B10759" s="545" t="s">
        <v>9603</v>
      </c>
      <c r="C10759" s="545" t="s">
        <v>209</v>
      </c>
      <c r="D10759" s="546"/>
      <c r="E10759" s="171" t="str">
        <f t="shared" si="168"/>
        <v>1900</v>
      </c>
      <c r="F10759" s="547">
        <v>0</v>
      </c>
      <c r="G10759" s="548">
        <v>0</v>
      </c>
      <c r="H10759" s="547">
        <v>0</v>
      </c>
      <c r="I10759" s="545" t="s">
        <v>12697</v>
      </c>
      <c r="J10759" s="545"/>
      <c r="K10759" s="545" t="s">
        <v>19811</v>
      </c>
      <c r="L10759" s="545" t="s">
        <v>13413</v>
      </c>
      <c r="M10759" s="548" t="s">
        <v>13758</v>
      </c>
      <c r="N10759" s="545" t="s">
        <v>13413</v>
      </c>
      <c r="O10759" s="545" t="s">
        <v>13413</v>
      </c>
      <c r="P10759" s="549">
        <v>8398</v>
      </c>
      <c r="Q10759" s="549">
        <v>1</v>
      </c>
      <c r="R10759" s="549">
        <v>138</v>
      </c>
      <c r="S10759" s="548"/>
      <c r="T10759" s="548"/>
      <c r="U10759" s="99"/>
    </row>
    <row r="10760" spans="1:21" ht="19.5" customHeight="1">
      <c r="A10760" s="545">
        <v>105696</v>
      </c>
      <c r="B10760" s="545" t="s">
        <v>9602</v>
      </c>
      <c r="C10760" s="545" t="s">
        <v>221</v>
      </c>
      <c r="D10760" s="546"/>
      <c r="E10760" s="171" t="str">
        <f t="shared" si="168"/>
        <v>1900</v>
      </c>
      <c r="F10760" s="547">
        <v>0</v>
      </c>
      <c r="G10760" s="548">
        <v>0</v>
      </c>
      <c r="H10760" s="547">
        <v>0</v>
      </c>
      <c r="I10760" s="545" t="s">
        <v>12743</v>
      </c>
      <c r="J10760" s="545"/>
      <c r="K10760" s="545" t="s">
        <v>13413</v>
      </c>
      <c r="L10760" s="545" t="s">
        <v>13413</v>
      </c>
      <c r="M10760" s="548" t="s">
        <v>13758</v>
      </c>
      <c r="N10760" s="545" t="s">
        <v>13413</v>
      </c>
      <c r="O10760" s="545" t="s">
        <v>13413</v>
      </c>
      <c r="P10760" s="549">
        <v>8399</v>
      </c>
      <c r="Q10760" s="549">
        <v>1</v>
      </c>
      <c r="R10760" s="549">
        <v>66</v>
      </c>
      <c r="S10760" s="548"/>
      <c r="T10760" s="548"/>
      <c r="U10760" s="99"/>
    </row>
    <row r="10761" spans="1:21" ht="19.5" customHeight="1">
      <c r="A10761" s="545">
        <v>105697</v>
      </c>
      <c r="B10761" s="545" t="s">
        <v>213</v>
      </c>
      <c r="C10761" s="545" t="s">
        <v>206</v>
      </c>
      <c r="D10761" s="546"/>
      <c r="E10761" s="171" t="str">
        <f t="shared" si="168"/>
        <v>1900</v>
      </c>
      <c r="F10761" s="547">
        <v>0</v>
      </c>
      <c r="G10761" s="548">
        <v>0</v>
      </c>
      <c r="H10761" s="547">
        <v>0</v>
      </c>
      <c r="I10761" s="545" t="s">
        <v>12638</v>
      </c>
      <c r="J10761" s="545"/>
      <c r="K10761" s="545" t="s">
        <v>13413</v>
      </c>
      <c r="L10761" s="545" t="s">
        <v>13413</v>
      </c>
      <c r="M10761" s="548" t="s">
        <v>13758</v>
      </c>
      <c r="N10761" s="545" t="s">
        <v>13413</v>
      </c>
      <c r="O10761" s="545" t="s">
        <v>13413</v>
      </c>
      <c r="P10761" s="549">
        <v>8400</v>
      </c>
      <c r="Q10761" s="549">
        <v>1</v>
      </c>
      <c r="R10761" s="549">
        <v>63</v>
      </c>
      <c r="S10761" s="548"/>
      <c r="T10761" s="548"/>
      <c r="U10761" s="99"/>
    </row>
    <row r="10762" spans="1:21" ht="19.5" customHeight="1">
      <c r="A10762" s="545">
        <v>105698</v>
      </c>
      <c r="B10762" s="545" t="s">
        <v>9601</v>
      </c>
      <c r="C10762" s="545" t="s">
        <v>216</v>
      </c>
      <c r="D10762" s="546"/>
      <c r="E10762" s="171" t="str">
        <f t="shared" si="168"/>
        <v>1900</v>
      </c>
      <c r="F10762" s="547">
        <v>0</v>
      </c>
      <c r="G10762" s="548">
        <v>0</v>
      </c>
      <c r="H10762" s="547">
        <v>0</v>
      </c>
      <c r="I10762" s="545" t="s">
        <v>12743</v>
      </c>
      <c r="J10762" s="545"/>
      <c r="K10762" s="545" t="s">
        <v>19812</v>
      </c>
      <c r="L10762" s="545" t="s">
        <v>13413</v>
      </c>
      <c r="M10762" s="548" t="s">
        <v>13758</v>
      </c>
      <c r="N10762" s="545" t="s">
        <v>13413</v>
      </c>
      <c r="O10762" s="545" t="s">
        <v>13413</v>
      </c>
      <c r="P10762" s="549">
        <v>8401</v>
      </c>
      <c r="Q10762" s="549">
        <v>1</v>
      </c>
      <c r="R10762" s="549">
        <v>66</v>
      </c>
      <c r="S10762" s="548"/>
      <c r="T10762" s="548"/>
      <c r="U10762" s="99"/>
    </row>
    <row r="10763" spans="1:21" ht="19.5" customHeight="1">
      <c r="A10763" s="545">
        <v>105699</v>
      </c>
      <c r="B10763" s="545" t="s">
        <v>284</v>
      </c>
      <c r="C10763" s="545" t="s">
        <v>216</v>
      </c>
      <c r="D10763" s="546"/>
      <c r="E10763" s="171" t="str">
        <f t="shared" si="168"/>
        <v>1900</v>
      </c>
      <c r="F10763" s="547">
        <v>0</v>
      </c>
      <c r="G10763" s="548">
        <v>0</v>
      </c>
      <c r="H10763" s="547">
        <v>0</v>
      </c>
      <c r="I10763" s="545" t="s">
        <v>12644</v>
      </c>
      <c r="J10763" s="545"/>
      <c r="K10763" s="545" t="s">
        <v>13413</v>
      </c>
      <c r="L10763" s="545" t="s">
        <v>13760</v>
      </c>
      <c r="M10763" s="548" t="s">
        <v>13758</v>
      </c>
      <c r="N10763" s="545" t="s">
        <v>13413</v>
      </c>
      <c r="O10763" s="545" t="s">
        <v>13413</v>
      </c>
      <c r="P10763" s="549">
        <v>8402</v>
      </c>
      <c r="Q10763" s="549">
        <v>1</v>
      </c>
      <c r="R10763" s="549">
        <v>62</v>
      </c>
      <c r="S10763" s="548"/>
      <c r="T10763" s="548"/>
      <c r="U10763" s="99"/>
    </row>
    <row r="10764" spans="1:21" ht="19.5" customHeight="1">
      <c r="A10764" s="545">
        <v>105701</v>
      </c>
      <c r="B10764" s="545" t="s">
        <v>2540</v>
      </c>
      <c r="C10764" s="545" t="s">
        <v>216</v>
      </c>
      <c r="D10764" s="546">
        <v>44592</v>
      </c>
      <c r="E10764" s="171" t="str">
        <f t="shared" si="168"/>
        <v>2022</v>
      </c>
      <c r="F10764" s="547">
        <v>216937</v>
      </c>
      <c r="G10764" s="548">
        <v>0.19</v>
      </c>
      <c r="H10764" s="547">
        <v>182300</v>
      </c>
      <c r="I10764" s="545" t="s">
        <v>12676</v>
      </c>
      <c r="J10764" s="545" t="s">
        <v>13297</v>
      </c>
      <c r="K10764" s="545" t="s">
        <v>19813</v>
      </c>
      <c r="L10764" s="545" t="s">
        <v>13413</v>
      </c>
      <c r="M10764" s="548" t="s">
        <v>13758</v>
      </c>
      <c r="N10764" s="545" t="s">
        <v>13413</v>
      </c>
      <c r="O10764" s="545" t="s">
        <v>13413</v>
      </c>
      <c r="P10764" s="549">
        <v>8404</v>
      </c>
      <c r="Q10764" s="549">
        <v>1</v>
      </c>
      <c r="R10764" s="549">
        <v>14</v>
      </c>
      <c r="S10764" s="548">
        <v>2257</v>
      </c>
      <c r="T10764" s="548"/>
      <c r="U10764" s="99"/>
    </row>
    <row r="10765" spans="1:21" ht="19.5" customHeight="1">
      <c r="A10765" s="545">
        <v>105702</v>
      </c>
      <c r="B10765" s="545" t="s">
        <v>8390</v>
      </c>
      <c r="C10765" s="545" t="s">
        <v>209</v>
      </c>
      <c r="D10765" s="546">
        <v>44592</v>
      </c>
      <c r="E10765" s="171" t="str">
        <f t="shared" si="168"/>
        <v>2022</v>
      </c>
      <c r="F10765" s="547">
        <v>150820.01</v>
      </c>
      <c r="G10765" s="548">
        <v>0.19</v>
      </c>
      <c r="H10765" s="547">
        <v>126739.5</v>
      </c>
      <c r="I10765" s="545" t="s">
        <v>12676</v>
      </c>
      <c r="J10765" s="545" t="s">
        <v>13297</v>
      </c>
      <c r="K10765" s="545" t="s">
        <v>13413</v>
      </c>
      <c r="L10765" s="545" t="s">
        <v>13413</v>
      </c>
      <c r="M10765" s="548" t="s">
        <v>13758</v>
      </c>
      <c r="N10765" s="545" t="s">
        <v>13413</v>
      </c>
      <c r="O10765" s="545" t="s">
        <v>13413</v>
      </c>
      <c r="P10765" s="549">
        <v>8405</v>
      </c>
      <c r="Q10765" s="549">
        <v>1</v>
      </c>
      <c r="R10765" s="549">
        <v>14</v>
      </c>
      <c r="S10765" s="548">
        <v>2257</v>
      </c>
      <c r="T10765" s="548"/>
      <c r="U10765" s="99"/>
    </row>
    <row r="10766" spans="1:21" ht="19.5" customHeight="1">
      <c r="A10766" s="545">
        <v>105703</v>
      </c>
      <c r="B10766" s="545" t="s">
        <v>9600</v>
      </c>
      <c r="C10766" s="545" t="s">
        <v>209</v>
      </c>
      <c r="D10766" s="546"/>
      <c r="E10766" s="171" t="str">
        <f t="shared" si="168"/>
        <v>1900</v>
      </c>
      <c r="F10766" s="547">
        <v>0</v>
      </c>
      <c r="G10766" s="548">
        <v>0</v>
      </c>
      <c r="H10766" s="547">
        <v>0</v>
      </c>
      <c r="I10766" s="545" t="s">
        <v>12697</v>
      </c>
      <c r="J10766" s="545"/>
      <c r="K10766" s="545" t="s">
        <v>13413</v>
      </c>
      <c r="L10766" s="545" t="s">
        <v>13413</v>
      </c>
      <c r="M10766" s="548" t="s">
        <v>13758</v>
      </c>
      <c r="N10766" s="545" t="s">
        <v>13413</v>
      </c>
      <c r="O10766" s="545" t="s">
        <v>13413</v>
      </c>
      <c r="P10766" s="549">
        <v>8406</v>
      </c>
      <c r="Q10766" s="549">
        <v>1</v>
      </c>
      <c r="R10766" s="549">
        <v>138</v>
      </c>
      <c r="S10766" s="548"/>
      <c r="T10766" s="548"/>
      <c r="U10766" s="99"/>
    </row>
    <row r="10767" spans="1:21" ht="19.5" customHeight="1">
      <c r="A10767" s="545">
        <v>105704</v>
      </c>
      <c r="B10767" s="545" t="s">
        <v>9599</v>
      </c>
      <c r="C10767" s="545" t="s">
        <v>216</v>
      </c>
      <c r="D10767" s="546">
        <v>44585</v>
      </c>
      <c r="E10767" s="171" t="str">
        <f t="shared" si="168"/>
        <v>2022</v>
      </c>
      <c r="F10767" s="547">
        <v>1290849.6200000001</v>
      </c>
      <c r="G10767" s="548">
        <v>0.19</v>
      </c>
      <c r="H10767" s="547">
        <v>1084747.58</v>
      </c>
      <c r="I10767" s="545" t="s">
        <v>12718</v>
      </c>
      <c r="J10767" s="545" t="s">
        <v>13297</v>
      </c>
      <c r="K10767" s="545" t="s">
        <v>19814</v>
      </c>
      <c r="L10767" s="545" t="s">
        <v>13413</v>
      </c>
      <c r="M10767" s="548" t="s">
        <v>13758</v>
      </c>
      <c r="N10767" s="545" t="s">
        <v>13413</v>
      </c>
      <c r="O10767" s="545" t="s">
        <v>13413</v>
      </c>
      <c r="P10767" s="549">
        <v>8407</v>
      </c>
      <c r="Q10767" s="549">
        <v>1</v>
      </c>
      <c r="R10767" s="549">
        <v>137</v>
      </c>
      <c r="S10767" s="548">
        <v>2257</v>
      </c>
      <c r="T10767" s="548"/>
      <c r="U10767" s="99"/>
    </row>
    <row r="10768" spans="1:21" ht="19.5" customHeight="1">
      <c r="A10768" s="545">
        <v>105705</v>
      </c>
      <c r="B10768" s="545" t="s">
        <v>2413</v>
      </c>
      <c r="C10768" s="545" t="s">
        <v>216</v>
      </c>
      <c r="D10768" s="546">
        <v>46084</v>
      </c>
      <c r="E10768" s="171" t="str">
        <f t="shared" si="168"/>
        <v>2026</v>
      </c>
      <c r="F10768" s="547">
        <v>183318</v>
      </c>
      <c r="G10768" s="548">
        <v>0.19</v>
      </c>
      <c r="H10768" s="547">
        <v>154048.74</v>
      </c>
      <c r="I10768" s="545" t="s">
        <v>12642</v>
      </c>
      <c r="J10768" s="545" t="s">
        <v>13296</v>
      </c>
      <c r="K10768" s="545" t="s">
        <v>13413</v>
      </c>
      <c r="L10768" s="545" t="s">
        <v>13413</v>
      </c>
      <c r="M10768" s="548" t="s">
        <v>13758</v>
      </c>
      <c r="N10768" s="545" t="s">
        <v>13413</v>
      </c>
      <c r="O10768" s="545" t="s">
        <v>13413</v>
      </c>
      <c r="P10768" s="549">
        <v>8408</v>
      </c>
      <c r="Q10768" s="549">
        <v>1</v>
      </c>
      <c r="R10768" s="549">
        <v>135</v>
      </c>
      <c r="S10768" s="548">
        <v>2218</v>
      </c>
      <c r="T10768" s="548"/>
      <c r="U10768" s="99"/>
    </row>
    <row r="10769" spans="1:21" ht="19.5" customHeight="1">
      <c r="A10769" s="545">
        <v>105707</v>
      </c>
      <c r="B10769" s="545" t="s">
        <v>8003</v>
      </c>
      <c r="C10769" s="545" t="s">
        <v>216</v>
      </c>
      <c r="D10769" s="546">
        <v>46084</v>
      </c>
      <c r="E10769" s="171" t="str">
        <f t="shared" si="168"/>
        <v>2026</v>
      </c>
      <c r="F10769" s="547">
        <v>127470</v>
      </c>
      <c r="G10769" s="548">
        <v>0.19</v>
      </c>
      <c r="H10769" s="547">
        <v>107117.65</v>
      </c>
      <c r="I10769" s="545" t="s">
        <v>12642</v>
      </c>
      <c r="J10769" s="545" t="s">
        <v>13296</v>
      </c>
      <c r="K10769" s="545" t="s">
        <v>13413</v>
      </c>
      <c r="L10769" s="545" t="s">
        <v>13413</v>
      </c>
      <c r="M10769" s="548" t="s">
        <v>13758</v>
      </c>
      <c r="N10769" s="545" t="s">
        <v>13413</v>
      </c>
      <c r="O10769" s="545" t="s">
        <v>13413</v>
      </c>
      <c r="P10769" s="549">
        <v>8409</v>
      </c>
      <c r="Q10769" s="549">
        <v>1</v>
      </c>
      <c r="R10769" s="549">
        <v>135</v>
      </c>
      <c r="S10769" s="548">
        <v>2218</v>
      </c>
      <c r="T10769" s="548"/>
      <c r="U10769" s="99"/>
    </row>
    <row r="10770" spans="1:21" ht="19.5" customHeight="1">
      <c r="A10770" s="545">
        <v>105708</v>
      </c>
      <c r="B10770" s="545" t="s">
        <v>6943</v>
      </c>
      <c r="C10770" s="545" t="s">
        <v>216</v>
      </c>
      <c r="D10770" s="546">
        <v>43843</v>
      </c>
      <c r="E10770" s="171" t="str">
        <f t="shared" si="168"/>
        <v>2020</v>
      </c>
      <c r="F10770" s="547">
        <v>15119</v>
      </c>
      <c r="G10770" s="548">
        <v>0.19</v>
      </c>
      <c r="H10770" s="547">
        <v>12705.04</v>
      </c>
      <c r="I10770" s="545" t="s">
        <v>12642</v>
      </c>
      <c r="J10770" s="545" t="s">
        <v>13297</v>
      </c>
      <c r="K10770" s="545" t="s">
        <v>13413</v>
      </c>
      <c r="L10770" s="545" t="s">
        <v>13413</v>
      </c>
      <c r="M10770" s="548" t="s">
        <v>13758</v>
      </c>
      <c r="N10770" s="545" t="s">
        <v>13413</v>
      </c>
      <c r="O10770" s="545" t="s">
        <v>13413</v>
      </c>
      <c r="P10770" s="549">
        <v>8410</v>
      </c>
      <c r="Q10770" s="549">
        <v>1</v>
      </c>
      <c r="R10770" s="549">
        <v>135</v>
      </c>
      <c r="S10770" s="548">
        <v>2257</v>
      </c>
      <c r="T10770" s="548"/>
      <c r="U10770" s="99"/>
    </row>
    <row r="10771" spans="1:21" ht="19.5" customHeight="1">
      <c r="A10771" s="545">
        <v>105709</v>
      </c>
      <c r="B10771" s="545" t="s">
        <v>7355</v>
      </c>
      <c r="C10771" s="545" t="s">
        <v>216</v>
      </c>
      <c r="D10771" s="546">
        <v>43801</v>
      </c>
      <c r="E10771" s="171" t="str">
        <f t="shared" si="168"/>
        <v>2019</v>
      </c>
      <c r="F10771" s="547">
        <v>154450</v>
      </c>
      <c r="G10771" s="548">
        <v>0.19</v>
      </c>
      <c r="H10771" s="547">
        <v>129789.92</v>
      </c>
      <c r="I10771" s="545" t="s">
        <v>12973</v>
      </c>
      <c r="J10771" s="545" t="s">
        <v>12979</v>
      </c>
      <c r="K10771" s="545" t="s">
        <v>13413</v>
      </c>
      <c r="L10771" s="545" t="s">
        <v>13413</v>
      </c>
      <c r="M10771" s="548" t="s">
        <v>13758</v>
      </c>
      <c r="N10771" s="545" t="s">
        <v>13413</v>
      </c>
      <c r="O10771" s="545" t="s">
        <v>13413</v>
      </c>
      <c r="P10771" s="549">
        <v>8411</v>
      </c>
      <c r="Q10771" s="549">
        <v>1</v>
      </c>
      <c r="R10771" s="549">
        <v>59</v>
      </c>
      <c r="S10771" s="548">
        <v>404</v>
      </c>
      <c r="T10771" s="548"/>
      <c r="U10771" s="99"/>
    </row>
    <row r="10772" spans="1:21" ht="19.5" customHeight="1">
      <c r="A10772" s="545">
        <v>105710</v>
      </c>
      <c r="B10772" s="545" t="s">
        <v>9598</v>
      </c>
      <c r="C10772" s="545" t="s">
        <v>216</v>
      </c>
      <c r="D10772" s="546"/>
      <c r="E10772" s="171" t="str">
        <f t="shared" si="168"/>
        <v>1900</v>
      </c>
      <c r="F10772" s="547">
        <v>0</v>
      </c>
      <c r="G10772" s="548">
        <v>0</v>
      </c>
      <c r="H10772" s="547">
        <v>0</v>
      </c>
      <c r="I10772" s="545" t="s">
        <v>12676</v>
      </c>
      <c r="J10772" s="545"/>
      <c r="K10772" s="545" t="s">
        <v>13413</v>
      </c>
      <c r="L10772" s="545" t="s">
        <v>13413</v>
      </c>
      <c r="M10772" s="548" t="s">
        <v>13758</v>
      </c>
      <c r="N10772" s="545" t="s">
        <v>13413</v>
      </c>
      <c r="O10772" s="545" t="s">
        <v>13413</v>
      </c>
      <c r="P10772" s="549">
        <v>8412</v>
      </c>
      <c r="Q10772" s="549">
        <v>1</v>
      </c>
      <c r="R10772" s="549">
        <v>14</v>
      </c>
      <c r="S10772" s="548"/>
      <c r="T10772" s="548"/>
      <c r="U10772" s="99"/>
    </row>
    <row r="10773" spans="1:21" ht="19.5" customHeight="1">
      <c r="A10773" s="545">
        <v>105711</v>
      </c>
      <c r="B10773" s="545" t="s">
        <v>9597</v>
      </c>
      <c r="C10773" s="545" t="s">
        <v>216</v>
      </c>
      <c r="D10773" s="546"/>
      <c r="E10773" s="171" t="str">
        <f t="shared" si="168"/>
        <v>1900</v>
      </c>
      <c r="F10773" s="547">
        <v>0</v>
      </c>
      <c r="G10773" s="548">
        <v>0</v>
      </c>
      <c r="H10773" s="547">
        <v>0</v>
      </c>
      <c r="I10773" s="545" t="s">
        <v>12676</v>
      </c>
      <c r="J10773" s="545"/>
      <c r="K10773" s="545" t="s">
        <v>13413</v>
      </c>
      <c r="L10773" s="545" t="s">
        <v>13413</v>
      </c>
      <c r="M10773" s="548" t="s">
        <v>13758</v>
      </c>
      <c r="N10773" s="545" t="s">
        <v>13413</v>
      </c>
      <c r="O10773" s="545" t="s">
        <v>13413</v>
      </c>
      <c r="P10773" s="549">
        <v>8413</v>
      </c>
      <c r="Q10773" s="549">
        <v>1</v>
      </c>
      <c r="R10773" s="549">
        <v>14</v>
      </c>
      <c r="S10773" s="548"/>
      <c r="T10773" s="548"/>
      <c r="U10773" s="99"/>
    </row>
    <row r="10774" spans="1:21" ht="19.5" customHeight="1">
      <c r="A10774" s="545">
        <v>105712</v>
      </c>
      <c r="B10774" s="545" t="s">
        <v>9596</v>
      </c>
      <c r="C10774" s="545" t="s">
        <v>216</v>
      </c>
      <c r="D10774" s="546"/>
      <c r="E10774" s="171" t="str">
        <f t="shared" si="168"/>
        <v>1900</v>
      </c>
      <c r="F10774" s="547">
        <v>0</v>
      </c>
      <c r="G10774" s="548">
        <v>0</v>
      </c>
      <c r="H10774" s="547">
        <v>0</v>
      </c>
      <c r="I10774" s="545" t="s">
        <v>12676</v>
      </c>
      <c r="J10774" s="545"/>
      <c r="K10774" s="545" t="s">
        <v>13413</v>
      </c>
      <c r="L10774" s="545" t="s">
        <v>13413</v>
      </c>
      <c r="M10774" s="548" t="s">
        <v>13758</v>
      </c>
      <c r="N10774" s="545" t="s">
        <v>13413</v>
      </c>
      <c r="O10774" s="545" t="s">
        <v>13413</v>
      </c>
      <c r="P10774" s="549">
        <v>8414</v>
      </c>
      <c r="Q10774" s="549">
        <v>1</v>
      </c>
      <c r="R10774" s="549">
        <v>14</v>
      </c>
      <c r="S10774" s="548"/>
      <c r="T10774" s="548"/>
      <c r="U10774" s="99"/>
    </row>
    <row r="10775" spans="1:21" ht="19.5" customHeight="1">
      <c r="A10775" s="545">
        <v>105713</v>
      </c>
      <c r="B10775" s="545" t="s">
        <v>9595</v>
      </c>
      <c r="C10775" s="545" t="s">
        <v>216</v>
      </c>
      <c r="D10775" s="546"/>
      <c r="E10775" s="171" t="str">
        <f t="shared" si="168"/>
        <v>1900</v>
      </c>
      <c r="F10775" s="547">
        <v>0</v>
      </c>
      <c r="G10775" s="548">
        <v>0</v>
      </c>
      <c r="H10775" s="547">
        <v>0</v>
      </c>
      <c r="I10775" s="545" t="s">
        <v>12676</v>
      </c>
      <c r="J10775" s="545"/>
      <c r="K10775" s="545" t="s">
        <v>13413</v>
      </c>
      <c r="L10775" s="545" t="s">
        <v>13413</v>
      </c>
      <c r="M10775" s="548" t="s">
        <v>13758</v>
      </c>
      <c r="N10775" s="545" t="s">
        <v>13413</v>
      </c>
      <c r="O10775" s="545" t="s">
        <v>13413</v>
      </c>
      <c r="P10775" s="549">
        <v>8415</v>
      </c>
      <c r="Q10775" s="549">
        <v>1</v>
      </c>
      <c r="R10775" s="549">
        <v>14</v>
      </c>
      <c r="S10775" s="548"/>
      <c r="T10775" s="548"/>
      <c r="U10775" s="99"/>
    </row>
    <row r="10776" spans="1:21" ht="19.5" customHeight="1">
      <c r="A10776" s="545">
        <v>105714</v>
      </c>
      <c r="B10776" s="545" t="s">
        <v>9594</v>
      </c>
      <c r="C10776" s="545" t="s">
        <v>216</v>
      </c>
      <c r="D10776" s="546"/>
      <c r="E10776" s="171" t="str">
        <f t="shared" si="168"/>
        <v>1900</v>
      </c>
      <c r="F10776" s="547">
        <v>0</v>
      </c>
      <c r="G10776" s="548">
        <v>0</v>
      </c>
      <c r="H10776" s="547">
        <v>0</v>
      </c>
      <c r="I10776" s="545" t="s">
        <v>12676</v>
      </c>
      <c r="J10776" s="545"/>
      <c r="K10776" s="545" t="s">
        <v>13413</v>
      </c>
      <c r="L10776" s="545" t="s">
        <v>13413</v>
      </c>
      <c r="M10776" s="548" t="s">
        <v>13758</v>
      </c>
      <c r="N10776" s="545" t="s">
        <v>13413</v>
      </c>
      <c r="O10776" s="545" t="s">
        <v>13413</v>
      </c>
      <c r="P10776" s="549">
        <v>8416</v>
      </c>
      <c r="Q10776" s="549">
        <v>1</v>
      </c>
      <c r="R10776" s="549">
        <v>14</v>
      </c>
      <c r="S10776" s="548"/>
      <c r="T10776" s="548"/>
      <c r="U10776" s="99"/>
    </row>
    <row r="10777" spans="1:21" ht="19.5" customHeight="1">
      <c r="A10777" s="545">
        <v>105715</v>
      </c>
      <c r="B10777" s="545" t="s">
        <v>9593</v>
      </c>
      <c r="C10777" s="545" t="s">
        <v>216</v>
      </c>
      <c r="D10777" s="546"/>
      <c r="E10777" s="171" t="str">
        <f t="shared" si="168"/>
        <v>1900</v>
      </c>
      <c r="F10777" s="547">
        <v>0</v>
      </c>
      <c r="G10777" s="548">
        <v>0</v>
      </c>
      <c r="H10777" s="547">
        <v>0</v>
      </c>
      <c r="I10777" s="545" t="s">
        <v>12676</v>
      </c>
      <c r="J10777" s="545"/>
      <c r="K10777" s="545" t="s">
        <v>13413</v>
      </c>
      <c r="L10777" s="545" t="s">
        <v>13413</v>
      </c>
      <c r="M10777" s="548" t="s">
        <v>13758</v>
      </c>
      <c r="N10777" s="545" t="s">
        <v>13413</v>
      </c>
      <c r="O10777" s="545" t="s">
        <v>13413</v>
      </c>
      <c r="P10777" s="549">
        <v>8417</v>
      </c>
      <c r="Q10777" s="549">
        <v>1</v>
      </c>
      <c r="R10777" s="549">
        <v>14</v>
      </c>
      <c r="S10777" s="548"/>
      <c r="T10777" s="548"/>
      <c r="U10777" s="99"/>
    </row>
    <row r="10778" spans="1:21" ht="19.5" customHeight="1">
      <c r="A10778" s="545">
        <v>105716</v>
      </c>
      <c r="B10778" s="545" t="s">
        <v>7354</v>
      </c>
      <c r="C10778" s="545" t="s">
        <v>216</v>
      </c>
      <c r="D10778" s="546">
        <v>43801</v>
      </c>
      <c r="E10778" s="171" t="str">
        <f t="shared" si="168"/>
        <v>2019</v>
      </c>
      <c r="F10778" s="547">
        <v>29000</v>
      </c>
      <c r="G10778" s="548">
        <v>0.19</v>
      </c>
      <c r="H10778" s="547">
        <v>24369.75</v>
      </c>
      <c r="I10778" s="545" t="s">
        <v>12676</v>
      </c>
      <c r="J10778" s="545" t="s">
        <v>13396</v>
      </c>
      <c r="K10778" s="545" t="s">
        <v>13413</v>
      </c>
      <c r="L10778" s="545" t="s">
        <v>13413</v>
      </c>
      <c r="M10778" s="548" t="s">
        <v>13758</v>
      </c>
      <c r="N10778" s="545" t="s">
        <v>13413</v>
      </c>
      <c r="O10778" s="545" t="s">
        <v>13413</v>
      </c>
      <c r="P10778" s="549">
        <v>8418</v>
      </c>
      <c r="Q10778" s="549">
        <v>1</v>
      </c>
      <c r="R10778" s="549">
        <v>14</v>
      </c>
      <c r="S10778" s="548">
        <v>1743</v>
      </c>
      <c r="T10778" s="548"/>
      <c r="U10778" s="99"/>
    </row>
    <row r="10779" spans="1:21" ht="19.5" customHeight="1">
      <c r="A10779" s="545">
        <v>105717</v>
      </c>
      <c r="B10779" s="545" t="s">
        <v>7353</v>
      </c>
      <c r="C10779" s="545" t="s">
        <v>216</v>
      </c>
      <c r="D10779" s="546">
        <v>43801</v>
      </c>
      <c r="E10779" s="171" t="str">
        <f t="shared" si="168"/>
        <v>2019</v>
      </c>
      <c r="F10779" s="547">
        <v>41600</v>
      </c>
      <c r="G10779" s="548">
        <v>0.19</v>
      </c>
      <c r="H10779" s="547">
        <v>34957.980000000003</v>
      </c>
      <c r="I10779" s="545" t="s">
        <v>12676</v>
      </c>
      <c r="J10779" s="545" t="s">
        <v>12979</v>
      </c>
      <c r="K10779" s="545" t="s">
        <v>13413</v>
      </c>
      <c r="L10779" s="545" t="s">
        <v>13413</v>
      </c>
      <c r="M10779" s="548" t="s">
        <v>13758</v>
      </c>
      <c r="N10779" s="545" t="s">
        <v>13413</v>
      </c>
      <c r="O10779" s="545" t="s">
        <v>13413</v>
      </c>
      <c r="P10779" s="549">
        <v>8419</v>
      </c>
      <c r="Q10779" s="549">
        <v>1</v>
      </c>
      <c r="R10779" s="549">
        <v>14</v>
      </c>
      <c r="S10779" s="548">
        <v>404</v>
      </c>
      <c r="T10779" s="548"/>
      <c r="U10779" s="99"/>
    </row>
    <row r="10780" spans="1:21" ht="19.5" customHeight="1">
      <c r="A10780" s="545">
        <v>105718</v>
      </c>
      <c r="B10780" s="545" t="s">
        <v>7352</v>
      </c>
      <c r="C10780" s="545" t="s">
        <v>216</v>
      </c>
      <c r="D10780" s="546">
        <v>43801</v>
      </c>
      <c r="E10780" s="171" t="str">
        <f t="shared" si="168"/>
        <v>2019</v>
      </c>
      <c r="F10780" s="547">
        <v>52500</v>
      </c>
      <c r="G10780" s="548">
        <v>0.19</v>
      </c>
      <c r="H10780" s="547">
        <v>44117.65</v>
      </c>
      <c r="I10780" s="545" t="s">
        <v>12676</v>
      </c>
      <c r="J10780" s="545" t="s">
        <v>12979</v>
      </c>
      <c r="K10780" s="545" t="s">
        <v>13413</v>
      </c>
      <c r="L10780" s="545" t="s">
        <v>13413</v>
      </c>
      <c r="M10780" s="548" t="s">
        <v>13758</v>
      </c>
      <c r="N10780" s="545" t="s">
        <v>13413</v>
      </c>
      <c r="O10780" s="545" t="s">
        <v>13413</v>
      </c>
      <c r="P10780" s="549">
        <v>8420</v>
      </c>
      <c r="Q10780" s="549">
        <v>1</v>
      </c>
      <c r="R10780" s="549">
        <v>14</v>
      </c>
      <c r="S10780" s="548">
        <v>404</v>
      </c>
      <c r="T10780" s="548"/>
      <c r="U10780" s="99"/>
    </row>
    <row r="10781" spans="1:21" ht="19.5" customHeight="1">
      <c r="A10781" s="545">
        <v>105719</v>
      </c>
      <c r="B10781" s="545" t="s">
        <v>7351</v>
      </c>
      <c r="C10781" s="545" t="s">
        <v>216</v>
      </c>
      <c r="D10781" s="546">
        <v>43801</v>
      </c>
      <c r="E10781" s="171" t="str">
        <f t="shared" si="168"/>
        <v>2019</v>
      </c>
      <c r="F10781" s="547">
        <v>65750</v>
      </c>
      <c r="G10781" s="548">
        <v>0.19</v>
      </c>
      <c r="H10781" s="547">
        <v>55252.1</v>
      </c>
      <c r="I10781" s="545" t="s">
        <v>12676</v>
      </c>
      <c r="J10781" s="545" t="s">
        <v>12979</v>
      </c>
      <c r="K10781" s="545" t="s">
        <v>13413</v>
      </c>
      <c r="L10781" s="545" t="s">
        <v>13413</v>
      </c>
      <c r="M10781" s="548" t="s">
        <v>13758</v>
      </c>
      <c r="N10781" s="545" t="s">
        <v>13413</v>
      </c>
      <c r="O10781" s="545" t="s">
        <v>13413</v>
      </c>
      <c r="P10781" s="549">
        <v>8421</v>
      </c>
      <c r="Q10781" s="549">
        <v>1</v>
      </c>
      <c r="R10781" s="549">
        <v>14</v>
      </c>
      <c r="S10781" s="548">
        <v>404</v>
      </c>
      <c r="T10781" s="548"/>
      <c r="U10781" s="99"/>
    </row>
    <row r="10782" spans="1:21" ht="19.5" customHeight="1">
      <c r="A10782" s="545">
        <v>105720</v>
      </c>
      <c r="B10782" s="545" t="s">
        <v>9592</v>
      </c>
      <c r="C10782" s="545" t="s">
        <v>216</v>
      </c>
      <c r="D10782" s="546"/>
      <c r="E10782" s="171" t="str">
        <f t="shared" si="168"/>
        <v>1900</v>
      </c>
      <c r="F10782" s="547">
        <v>0</v>
      </c>
      <c r="G10782" s="548">
        <v>0</v>
      </c>
      <c r="H10782" s="547">
        <v>0</v>
      </c>
      <c r="I10782" s="545" t="s">
        <v>12676</v>
      </c>
      <c r="J10782" s="545"/>
      <c r="K10782" s="545" t="s">
        <v>13413</v>
      </c>
      <c r="L10782" s="545" t="s">
        <v>13413</v>
      </c>
      <c r="M10782" s="548" t="s">
        <v>13758</v>
      </c>
      <c r="N10782" s="545" t="s">
        <v>13413</v>
      </c>
      <c r="O10782" s="545" t="s">
        <v>13413</v>
      </c>
      <c r="P10782" s="549">
        <v>8422</v>
      </c>
      <c r="Q10782" s="549">
        <v>1</v>
      </c>
      <c r="R10782" s="549">
        <v>14</v>
      </c>
      <c r="S10782" s="548"/>
      <c r="T10782" s="548"/>
      <c r="U10782" s="99"/>
    </row>
    <row r="10783" spans="1:21" ht="19.5" customHeight="1">
      <c r="A10783" s="545">
        <v>105721</v>
      </c>
      <c r="B10783" s="545" t="s">
        <v>9591</v>
      </c>
      <c r="C10783" s="545" t="s">
        <v>216</v>
      </c>
      <c r="D10783" s="546"/>
      <c r="E10783" s="171" t="str">
        <f t="shared" si="168"/>
        <v>1900</v>
      </c>
      <c r="F10783" s="547">
        <v>0</v>
      </c>
      <c r="G10783" s="548">
        <v>0</v>
      </c>
      <c r="H10783" s="547">
        <v>0</v>
      </c>
      <c r="I10783" s="545" t="s">
        <v>12676</v>
      </c>
      <c r="J10783" s="545"/>
      <c r="K10783" s="545" t="s">
        <v>13413</v>
      </c>
      <c r="L10783" s="545" t="s">
        <v>13413</v>
      </c>
      <c r="M10783" s="548" t="s">
        <v>13758</v>
      </c>
      <c r="N10783" s="545" t="s">
        <v>13413</v>
      </c>
      <c r="O10783" s="545" t="s">
        <v>13413</v>
      </c>
      <c r="P10783" s="549">
        <v>8423</v>
      </c>
      <c r="Q10783" s="549">
        <v>1</v>
      </c>
      <c r="R10783" s="549">
        <v>14</v>
      </c>
      <c r="S10783" s="548"/>
      <c r="T10783" s="548"/>
      <c r="U10783" s="99"/>
    </row>
    <row r="10784" spans="1:21" ht="19.5" customHeight="1">
      <c r="A10784" s="545">
        <v>105722</v>
      </c>
      <c r="B10784" s="545" t="s">
        <v>9590</v>
      </c>
      <c r="C10784" s="545" t="s">
        <v>216</v>
      </c>
      <c r="D10784" s="546"/>
      <c r="E10784" s="171" t="str">
        <f t="shared" si="168"/>
        <v>1900</v>
      </c>
      <c r="F10784" s="547">
        <v>0</v>
      </c>
      <c r="G10784" s="548">
        <v>0</v>
      </c>
      <c r="H10784" s="547">
        <v>0</v>
      </c>
      <c r="I10784" s="545" t="s">
        <v>12676</v>
      </c>
      <c r="J10784" s="545"/>
      <c r="K10784" s="545" t="s">
        <v>13413</v>
      </c>
      <c r="L10784" s="545" t="s">
        <v>13413</v>
      </c>
      <c r="M10784" s="548" t="s">
        <v>13758</v>
      </c>
      <c r="N10784" s="545" t="s">
        <v>13413</v>
      </c>
      <c r="O10784" s="545" t="s">
        <v>13413</v>
      </c>
      <c r="P10784" s="549">
        <v>8424</v>
      </c>
      <c r="Q10784" s="549">
        <v>1</v>
      </c>
      <c r="R10784" s="549">
        <v>14</v>
      </c>
      <c r="S10784" s="548"/>
      <c r="T10784" s="548"/>
      <c r="U10784" s="99"/>
    </row>
    <row r="10785" spans="1:21" ht="19.5" customHeight="1">
      <c r="A10785" s="545">
        <v>105723</v>
      </c>
      <c r="B10785" s="545" t="s">
        <v>9589</v>
      </c>
      <c r="C10785" s="545" t="s">
        <v>216</v>
      </c>
      <c r="D10785" s="546"/>
      <c r="E10785" s="171" t="str">
        <f t="shared" si="168"/>
        <v>1900</v>
      </c>
      <c r="F10785" s="547">
        <v>0</v>
      </c>
      <c r="G10785" s="548">
        <v>0</v>
      </c>
      <c r="H10785" s="547">
        <v>0</v>
      </c>
      <c r="I10785" s="545" t="s">
        <v>12676</v>
      </c>
      <c r="J10785" s="545"/>
      <c r="K10785" s="545" t="s">
        <v>13413</v>
      </c>
      <c r="L10785" s="545" t="s">
        <v>13413</v>
      </c>
      <c r="M10785" s="548" t="s">
        <v>13758</v>
      </c>
      <c r="N10785" s="545" t="s">
        <v>13413</v>
      </c>
      <c r="O10785" s="545" t="s">
        <v>13413</v>
      </c>
      <c r="P10785" s="549">
        <v>8425</v>
      </c>
      <c r="Q10785" s="549">
        <v>1</v>
      </c>
      <c r="R10785" s="549">
        <v>14</v>
      </c>
      <c r="S10785" s="548"/>
      <c r="T10785" s="548"/>
      <c r="U10785" s="99"/>
    </row>
    <row r="10786" spans="1:21" ht="19.5" customHeight="1">
      <c r="A10786" s="545">
        <v>105724</v>
      </c>
      <c r="B10786" s="545" t="s">
        <v>9588</v>
      </c>
      <c r="C10786" s="545" t="s">
        <v>216</v>
      </c>
      <c r="D10786" s="546"/>
      <c r="E10786" s="171" t="str">
        <f t="shared" si="168"/>
        <v>1900</v>
      </c>
      <c r="F10786" s="547">
        <v>0</v>
      </c>
      <c r="G10786" s="548">
        <v>0</v>
      </c>
      <c r="H10786" s="547">
        <v>0</v>
      </c>
      <c r="I10786" s="545" t="s">
        <v>12676</v>
      </c>
      <c r="J10786" s="545"/>
      <c r="K10786" s="545" t="s">
        <v>13413</v>
      </c>
      <c r="L10786" s="545" t="s">
        <v>13413</v>
      </c>
      <c r="M10786" s="548" t="s">
        <v>13758</v>
      </c>
      <c r="N10786" s="545" t="s">
        <v>13413</v>
      </c>
      <c r="O10786" s="545" t="s">
        <v>13413</v>
      </c>
      <c r="P10786" s="549">
        <v>8426</v>
      </c>
      <c r="Q10786" s="549">
        <v>1</v>
      </c>
      <c r="R10786" s="549">
        <v>14</v>
      </c>
      <c r="S10786" s="548"/>
      <c r="T10786" s="548"/>
      <c r="U10786" s="99"/>
    </row>
    <row r="10787" spans="1:21" ht="19.5" customHeight="1">
      <c r="A10787" s="545">
        <v>105725</v>
      </c>
      <c r="B10787" s="545" t="s">
        <v>9587</v>
      </c>
      <c r="C10787" s="545" t="s">
        <v>216</v>
      </c>
      <c r="D10787" s="546"/>
      <c r="E10787" s="171" t="str">
        <f t="shared" si="168"/>
        <v>1900</v>
      </c>
      <c r="F10787" s="547">
        <v>0</v>
      </c>
      <c r="G10787" s="548">
        <v>0</v>
      </c>
      <c r="H10787" s="547">
        <v>0</v>
      </c>
      <c r="I10787" s="545" t="s">
        <v>12676</v>
      </c>
      <c r="J10787" s="545"/>
      <c r="K10787" s="545" t="s">
        <v>13413</v>
      </c>
      <c r="L10787" s="545" t="s">
        <v>13413</v>
      </c>
      <c r="M10787" s="548" t="s">
        <v>13758</v>
      </c>
      <c r="N10787" s="545" t="s">
        <v>13413</v>
      </c>
      <c r="O10787" s="545" t="s">
        <v>13413</v>
      </c>
      <c r="P10787" s="549">
        <v>8427</v>
      </c>
      <c r="Q10787" s="549">
        <v>1</v>
      </c>
      <c r="R10787" s="549">
        <v>14</v>
      </c>
      <c r="S10787" s="548"/>
      <c r="T10787" s="548"/>
      <c r="U10787" s="99"/>
    </row>
    <row r="10788" spans="1:21" ht="19.5" customHeight="1">
      <c r="A10788" s="545">
        <v>105726</v>
      </c>
      <c r="B10788" s="545" t="s">
        <v>9586</v>
      </c>
      <c r="C10788" s="545" t="s">
        <v>216</v>
      </c>
      <c r="D10788" s="546"/>
      <c r="E10788" s="171" t="str">
        <f t="shared" si="168"/>
        <v>1900</v>
      </c>
      <c r="F10788" s="547">
        <v>0</v>
      </c>
      <c r="G10788" s="548">
        <v>0</v>
      </c>
      <c r="H10788" s="547">
        <v>0</v>
      </c>
      <c r="I10788" s="545" t="s">
        <v>12676</v>
      </c>
      <c r="J10788" s="545"/>
      <c r="K10788" s="545" t="s">
        <v>13413</v>
      </c>
      <c r="L10788" s="545" t="s">
        <v>13413</v>
      </c>
      <c r="M10788" s="548" t="s">
        <v>13758</v>
      </c>
      <c r="N10788" s="545" t="s">
        <v>13413</v>
      </c>
      <c r="O10788" s="545" t="s">
        <v>13413</v>
      </c>
      <c r="P10788" s="549">
        <v>8428</v>
      </c>
      <c r="Q10788" s="549">
        <v>1</v>
      </c>
      <c r="R10788" s="549">
        <v>14</v>
      </c>
      <c r="S10788" s="548"/>
      <c r="T10788" s="548"/>
      <c r="U10788" s="99"/>
    </row>
    <row r="10789" spans="1:21" ht="19.5" customHeight="1">
      <c r="A10789" s="545">
        <v>105727</v>
      </c>
      <c r="B10789" s="545" t="s">
        <v>9585</v>
      </c>
      <c r="C10789" s="545" t="s">
        <v>216</v>
      </c>
      <c r="D10789" s="546"/>
      <c r="E10789" s="171" t="str">
        <f t="shared" si="168"/>
        <v>1900</v>
      </c>
      <c r="F10789" s="547">
        <v>0</v>
      </c>
      <c r="G10789" s="548">
        <v>0</v>
      </c>
      <c r="H10789" s="547">
        <v>0</v>
      </c>
      <c r="I10789" s="545" t="s">
        <v>12670</v>
      </c>
      <c r="J10789" s="545"/>
      <c r="K10789" s="545" t="s">
        <v>13413</v>
      </c>
      <c r="L10789" s="545" t="s">
        <v>13413</v>
      </c>
      <c r="M10789" s="548" t="s">
        <v>13758</v>
      </c>
      <c r="N10789" s="545" t="s">
        <v>13413</v>
      </c>
      <c r="O10789" s="545" t="s">
        <v>13413</v>
      </c>
      <c r="P10789" s="549">
        <v>8429</v>
      </c>
      <c r="Q10789" s="549">
        <v>1</v>
      </c>
      <c r="R10789" s="549">
        <v>24</v>
      </c>
      <c r="S10789" s="548"/>
      <c r="T10789" s="548"/>
      <c r="U10789" s="99"/>
    </row>
    <row r="10790" spans="1:21" ht="19.5" customHeight="1">
      <c r="A10790" s="545">
        <v>105728</v>
      </c>
      <c r="B10790" s="545" t="s">
        <v>3365</v>
      </c>
      <c r="C10790" s="545" t="s">
        <v>216</v>
      </c>
      <c r="D10790" s="546"/>
      <c r="E10790" s="171" t="str">
        <f t="shared" si="168"/>
        <v>1900</v>
      </c>
      <c r="F10790" s="547">
        <v>0</v>
      </c>
      <c r="G10790" s="548">
        <v>0</v>
      </c>
      <c r="H10790" s="547">
        <v>0</v>
      </c>
      <c r="I10790" s="545" t="s">
        <v>12670</v>
      </c>
      <c r="J10790" s="545"/>
      <c r="K10790" s="545" t="s">
        <v>13413</v>
      </c>
      <c r="L10790" s="545" t="s">
        <v>13413</v>
      </c>
      <c r="M10790" s="548" t="s">
        <v>13758</v>
      </c>
      <c r="N10790" s="545" t="s">
        <v>13413</v>
      </c>
      <c r="O10790" s="545" t="s">
        <v>13413</v>
      </c>
      <c r="P10790" s="549">
        <v>8430</v>
      </c>
      <c r="Q10790" s="549">
        <v>1</v>
      </c>
      <c r="R10790" s="549">
        <v>24</v>
      </c>
      <c r="S10790" s="548"/>
      <c r="T10790" s="548"/>
      <c r="U10790" s="99"/>
    </row>
    <row r="10791" spans="1:21" ht="19.5" customHeight="1">
      <c r="A10791" s="545">
        <v>105729</v>
      </c>
      <c r="B10791" s="545" t="s">
        <v>9584</v>
      </c>
      <c r="C10791" s="545" t="s">
        <v>216</v>
      </c>
      <c r="D10791" s="546"/>
      <c r="E10791" s="171" t="str">
        <f t="shared" si="168"/>
        <v>1900</v>
      </c>
      <c r="F10791" s="547">
        <v>0</v>
      </c>
      <c r="G10791" s="548">
        <v>0</v>
      </c>
      <c r="H10791" s="547">
        <v>0</v>
      </c>
      <c r="I10791" s="545" t="s">
        <v>12973</v>
      </c>
      <c r="J10791" s="545"/>
      <c r="K10791" s="545" t="s">
        <v>13413</v>
      </c>
      <c r="L10791" s="545" t="s">
        <v>13413</v>
      </c>
      <c r="M10791" s="548" t="s">
        <v>13758</v>
      </c>
      <c r="N10791" s="545" t="s">
        <v>13413</v>
      </c>
      <c r="O10791" s="545" t="s">
        <v>13413</v>
      </c>
      <c r="P10791" s="549">
        <v>8431</v>
      </c>
      <c r="Q10791" s="549">
        <v>1</v>
      </c>
      <c r="R10791" s="549">
        <v>59</v>
      </c>
      <c r="S10791" s="548"/>
      <c r="T10791" s="548"/>
      <c r="U10791" s="99"/>
    </row>
    <row r="10792" spans="1:21" ht="19.5" customHeight="1">
      <c r="A10792" s="545">
        <v>105730</v>
      </c>
      <c r="B10792" s="545" t="s">
        <v>9583</v>
      </c>
      <c r="C10792" s="545" t="s">
        <v>216</v>
      </c>
      <c r="D10792" s="546"/>
      <c r="E10792" s="171" t="str">
        <f t="shared" si="168"/>
        <v>1900</v>
      </c>
      <c r="F10792" s="547">
        <v>0</v>
      </c>
      <c r="G10792" s="548">
        <v>0</v>
      </c>
      <c r="H10792" s="547">
        <v>0</v>
      </c>
      <c r="I10792" s="545" t="s">
        <v>12996</v>
      </c>
      <c r="J10792" s="545"/>
      <c r="K10792" s="545" t="s">
        <v>13413</v>
      </c>
      <c r="L10792" s="545" t="s">
        <v>13413</v>
      </c>
      <c r="M10792" s="548" t="s">
        <v>13758</v>
      </c>
      <c r="N10792" s="545" t="s">
        <v>13413</v>
      </c>
      <c r="O10792" s="545" t="s">
        <v>13413</v>
      </c>
      <c r="P10792" s="549">
        <v>8432</v>
      </c>
      <c r="Q10792" s="549">
        <v>1</v>
      </c>
      <c r="R10792" s="549">
        <v>45</v>
      </c>
      <c r="S10792" s="548"/>
      <c r="T10792" s="548"/>
      <c r="U10792" s="99"/>
    </row>
    <row r="10793" spans="1:21" ht="19.5" customHeight="1">
      <c r="A10793" s="545">
        <v>105731</v>
      </c>
      <c r="B10793" s="545" t="s">
        <v>2577</v>
      </c>
      <c r="C10793" s="545" t="s">
        <v>209</v>
      </c>
      <c r="D10793" s="546">
        <v>43553</v>
      </c>
      <c r="E10793" s="171" t="str">
        <f t="shared" si="168"/>
        <v>2019</v>
      </c>
      <c r="F10793" s="547">
        <v>6360</v>
      </c>
      <c r="G10793" s="548">
        <v>0.19</v>
      </c>
      <c r="H10793" s="547">
        <v>5344.54</v>
      </c>
      <c r="I10793" s="545" t="s">
        <v>12697</v>
      </c>
      <c r="J10793" s="545" t="s">
        <v>13302</v>
      </c>
      <c r="K10793" s="545" t="s">
        <v>13413</v>
      </c>
      <c r="L10793" s="545" t="s">
        <v>13413</v>
      </c>
      <c r="M10793" s="548" t="s">
        <v>13758</v>
      </c>
      <c r="N10793" s="545" t="s">
        <v>13413</v>
      </c>
      <c r="O10793" s="545" t="s">
        <v>13413</v>
      </c>
      <c r="P10793" s="549">
        <v>8433</v>
      </c>
      <c r="Q10793" s="549">
        <v>1</v>
      </c>
      <c r="R10793" s="549">
        <v>138</v>
      </c>
      <c r="S10793" s="548">
        <v>2219</v>
      </c>
      <c r="T10793" s="548"/>
      <c r="U10793" s="99"/>
    </row>
    <row r="10794" spans="1:21" ht="19.5" customHeight="1">
      <c r="A10794" s="545">
        <v>105732</v>
      </c>
      <c r="B10794" s="545" t="s">
        <v>9582</v>
      </c>
      <c r="C10794" s="545" t="s">
        <v>216</v>
      </c>
      <c r="D10794" s="546"/>
      <c r="E10794" s="171" t="str">
        <f t="shared" si="168"/>
        <v>1900</v>
      </c>
      <c r="F10794" s="547">
        <v>0</v>
      </c>
      <c r="G10794" s="548">
        <v>0</v>
      </c>
      <c r="H10794" s="547">
        <v>0</v>
      </c>
      <c r="I10794" s="545" t="s">
        <v>12996</v>
      </c>
      <c r="J10794" s="545"/>
      <c r="K10794" s="545" t="s">
        <v>13413</v>
      </c>
      <c r="L10794" s="545" t="s">
        <v>13413</v>
      </c>
      <c r="M10794" s="548" t="s">
        <v>13758</v>
      </c>
      <c r="N10794" s="545" t="s">
        <v>13413</v>
      </c>
      <c r="O10794" s="545" t="s">
        <v>13413</v>
      </c>
      <c r="P10794" s="549">
        <v>8434</v>
      </c>
      <c r="Q10794" s="549">
        <v>1</v>
      </c>
      <c r="R10794" s="549">
        <v>45</v>
      </c>
      <c r="S10794" s="548"/>
      <c r="T10794" s="548"/>
      <c r="U10794" s="99"/>
    </row>
    <row r="10795" spans="1:21" ht="19.5" customHeight="1">
      <c r="A10795" s="545">
        <v>105733</v>
      </c>
      <c r="B10795" s="545" t="s">
        <v>3993</v>
      </c>
      <c r="C10795" s="545" t="s">
        <v>786</v>
      </c>
      <c r="D10795" s="546">
        <v>46084</v>
      </c>
      <c r="E10795" s="171" t="str">
        <f t="shared" si="168"/>
        <v>2026</v>
      </c>
      <c r="F10795" s="547">
        <v>24500</v>
      </c>
      <c r="G10795" s="548">
        <v>0.19</v>
      </c>
      <c r="H10795" s="547">
        <v>20588.240000000002</v>
      </c>
      <c r="I10795" s="545" t="s">
        <v>12996</v>
      </c>
      <c r="J10795" s="545" t="s">
        <v>13296</v>
      </c>
      <c r="K10795" s="545" t="s">
        <v>13413</v>
      </c>
      <c r="L10795" s="545" t="s">
        <v>13413</v>
      </c>
      <c r="M10795" s="548" t="s">
        <v>13758</v>
      </c>
      <c r="N10795" s="545" t="s">
        <v>13413</v>
      </c>
      <c r="O10795" s="545" t="s">
        <v>13413</v>
      </c>
      <c r="P10795" s="549">
        <v>8435</v>
      </c>
      <c r="Q10795" s="549">
        <v>1</v>
      </c>
      <c r="R10795" s="549">
        <v>45</v>
      </c>
      <c r="S10795" s="548">
        <v>2218</v>
      </c>
      <c r="T10795" s="548"/>
      <c r="U10795" s="99"/>
    </row>
    <row r="10796" spans="1:21" ht="19.5" customHeight="1">
      <c r="A10796" s="545">
        <v>105734</v>
      </c>
      <c r="B10796" s="545" t="s">
        <v>9581</v>
      </c>
      <c r="C10796" s="545" t="s">
        <v>216</v>
      </c>
      <c r="D10796" s="546">
        <v>46065</v>
      </c>
      <c r="E10796" s="171" t="str">
        <f t="shared" si="168"/>
        <v>2026</v>
      </c>
      <c r="F10796" s="547">
        <v>11661</v>
      </c>
      <c r="G10796" s="548">
        <v>0.19</v>
      </c>
      <c r="H10796" s="547">
        <v>9799.16</v>
      </c>
      <c r="I10796" s="545" t="s">
        <v>12996</v>
      </c>
      <c r="J10796" s="545" t="s">
        <v>13298</v>
      </c>
      <c r="K10796" s="545" t="s">
        <v>13413</v>
      </c>
      <c r="L10796" s="545" t="s">
        <v>13413</v>
      </c>
      <c r="M10796" s="548" t="s">
        <v>13758</v>
      </c>
      <c r="N10796" s="545" t="s">
        <v>13413</v>
      </c>
      <c r="O10796" s="545" t="s">
        <v>13413</v>
      </c>
      <c r="P10796" s="549">
        <v>8436</v>
      </c>
      <c r="Q10796" s="549">
        <v>1</v>
      </c>
      <c r="R10796" s="549">
        <v>45</v>
      </c>
      <c r="S10796" s="548">
        <v>1012</v>
      </c>
      <c r="T10796" s="548"/>
      <c r="U10796" s="99"/>
    </row>
    <row r="10797" spans="1:21" ht="19.5" customHeight="1">
      <c r="A10797" s="545">
        <v>105735</v>
      </c>
      <c r="B10797" s="545" t="s">
        <v>9580</v>
      </c>
      <c r="C10797" s="545" t="s">
        <v>216</v>
      </c>
      <c r="D10797" s="546">
        <v>46065</v>
      </c>
      <c r="E10797" s="171" t="str">
        <f t="shared" si="168"/>
        <v>2026</v>
      </c>
      <c r="F10797" s="547">
        <v>46500</v>
      </c>
      <c r="G10797" s="548">
        <v>0.19</v>
      </c>
      <c r="H10797" s="547">
        <v>39075.629999999997</v>
      </c>
      <c r="I10797" s="545" t="s">
        <v>12756</v>
      </c>
      <c r="J10797" s="545" t="s">
        <v>13296</v>
      </c>
      <c r="K10797" s="545" t="s">
        <v>19815</v>
      </c>
      <c r="L10797" s="545" t="s">
        <v>13413</v>
      </c>
      <c r="M10797" s="548" t="s">
        <v>13758</v>
      </c>
      <c r="N10797" s="545" t="s">
        <v>13413</v>
      </c>
      <c r="O10797" s="545" t="s">
        <v>13413</v>
      </c>
      <c r="P10797" s="549">
        <v>8437</v>
      </c>
      <c r="Q10797" s="549">
        <v>1</v>
      </c>
      <c r="R10797" s="549">
        <v>34</v>
      </c>
      <c r="S10797" s="548">
        <v>2218</v>
      </c>
      <c r="T10797" s="548"/>
      <c r="U10797" s="99"/>
    </row>
    <row r="10798" spans="1:21" ht="19.5" customHeight="1">
      <c r="A10798" s="545">
        <v>105736</v>
      </c>
      <c r="B10798" s="545" t="s">
        <v>9579</v>
      </c>
      <c r="C10798" s="545" t="s">
        <v>216</v>
      </c>
      <c r="D10798" s="546"/>
      <c r="E10798" s="171" t="str">
        <f t="shared" si="168"/>
        <v>1900</v>
      </c>
      <c r="F10798" s="547">
        <v>0</v>
      </c>
      <c r="G10798" s="548">
        <v>0</v>
      </c>
      <c r="H10798" s="547">
        <v>0</v>
      </c>
      <c r="I10798" s="545" t="s">
        <v>12756</v>
      </c>
      <c r="J10798" s="545"/>
      <c r="K10798" s="545" t="s">
        <v>13413</v>
      </c>
      <c r="L10798" s="545" t="s">
        <v>13413</v>
      </c>
      <c r="M10798" s="548" t="s">
        <v>13758</v>
      </c>
      <c r="N10798" s="545" t="s">
        <v>13413</v>
      </c>
      <c r="O10798" s="545" t="s">
        <v>13413</v>
      </c>
      <c r="P10798" s="549">
        <v>8438</v>
      </c>
      <c r="Q10798" s="549">
        <v>1</v>
      </c>
      <c r="R10798" s="549">
        <v>34</v>
      </c>
      <c r="S10798" s="548"/>
      <c r="T10798" s="548"/>
      <c r="U10798" s="99"/>
    </row>
    <row r="10799" spans="1:21" ht="19.5" customHeight="1">
      <c r="A10799" s="545">
        <v>105737</v>
      </c>
      <c r="B10799" s="545" t="s">
        <v>9578</v>
      </c>
      <c r="C10799" s="545" t="s">
        <v>216</v>
      </c>
      <c r="D10799" s="546"/>
      <c r="E10799" s="171" t="str">
        <f t="shared" si="168"/>
        <v>1900</v>
      </c>
      <c r="F10799" s="547">
        <v>0</v>
      </c>
      <c r="G10799" s="548">
        <v>0</v>
      </c>
      <c r="H10799" s="547">
        <v>0</v>
      </c>
      <c r="I10799" s="545" t="s">
        <v>12973</v>
      </c>
      <c r="J10799" s="545"/>
      <c r="K10799" s="545" t="s">
        <v>19816</v>
      </c>
      <c r="L10799" s="545" t="s">
        <v>13413</v>
      </c>
      <c r="M10799" s="548" t="s">
        <v>13758</v>
      </c>
      <c r="N10799" s="545" t="s">
        <v>13413</v>
      </c>
      <c r="O10799" s="545" t="s">
        <v>13413</v>
      </c>
      <c r="P10799" s="549">
        <v>8439</v>
      </c>
      <c r="Q10799" s="549">
        <v>1</v>
      </c>
      <c r="R10799" s="549">
        <v>59</v>
      </c>
      <c r="S10799" s="548"/>
      <c r="T10799" s="548"/>
      <c r="U10799" s="99"/>
    </row>
    <row r="10800" spans="1:21" ht="19.5" customHeight="1">
      <c r="A10800" s="545">
        <v>105738</v>
      </c>
      <c r="B10800" s="545" t="s">
        <v>4184</v>
      </c>
      <c r="C10800" s="545" t="s">
        <v>216</v>
      </c>
      <c r="D10800" s="546"/>
      <c r="E10800" s="171" t="str">
        <f t="shared" si="168"/>
        <v>1900</v>
      </c>
      <c r="F10800" s="547">
        <v>0</v>
      </c>
      <c r="G10800" s="548">
        <v>0</v>
      </c>
      <c r="H10800" s="547">
        <v>0</v>
      </c>
      <c r="I10800" s="545" t="s">
        <v>12973</v>
      </c>
      <c r="J10800" s="545"/>
      <c r="K10800" s="545" t="s">
        <v>13413</v>
      </c>
      <c r="L10800" s="545" t="s">
        <v>13413</v>
      </c>
      <c r="M10800" s="548" t="s">
        <v>13758</v>
      </c>
      <c r="N10800" s="545" t="s">
        <v>13413</v>
      </c>
      <c r="O10800" s="545" t="s">
        <v>13413</v>
      </c>
      <c r="P10800" s="549">
        <v>8440</v>
      </c>
      <c r="Q10800" s="549">
        <v>1</v>
      </c>
      <c r="R10800" s="549">
        <v>59</v>
      </c>
      <c r="S10800" s="548"/>
      <c r="T10800" s="548"/>
      <c r="U10800" s="99"/>
    </row>
    <row r="10801" spans="1:21" ht="19.5" customHeight="1">
      <c r="A10801" s="545">
        <v>105739</v>
      </c>
      <c r="B10801" s="545" t="s">
        <v>3942</v>
      </c>
      <c r="C10801" s="545" t="s">
        <v>216</v>
      </c>
      <c r="D10801" s="546"/>
      <c r="E10801" s="171" t="str">
        <f t="shared" si="168"/>
        <v>1900</v>
      </c>
      <c r="F10801" s="547">
        <v>0</v>
      </c>
      <c r="G10801" s="548">
        <v>0</v>
      </c>
      <c r="H10801" s="547">
        <v>0</v>
      </c>
      <c r="I10801" s="545" t="s">
        <v>12741</v>
      </c>
      <c r="J10801" s="545"/>
      <c r="K10801" s="545" t="s">
        <v>13413</v>
      </c>
      <c r="L10801" s="545" t="s">
        <v>13413</v>
      </c>
      <c r="M10801" s="548" t="s">
        <v>13758</v>
      </c>
      <c r="N10801" s="545" t="s">
        <v>13413</v>
      </c>
      <c r="O10801" s="545" t="s">
        <v>13413</v>
      </c>
      <c r="P10801" s="549">
        <v>8441</v>
      </c>
      <c r="Q10801" s="549">
        <v>1</v>
      </c>
      <c r="R10801" s="549">
        <v>37</v>
      </c>
      <c r="S10801" s="548"/>
      <c r="T10801" s="548"/>
      <c r="U10801" s="99"/>
    </row>
    <row r="10802" spans="1:21" ht="19.5" customHeight="1">
      <c r="A10802" s="545">
        <v>105740</v>
      </c>
      <c r="B10802" s="545" t="s">
        <v>12418</v>
      </c>
      <c r="C10802" s="545" t="s">
        <v>216</v>
      </c>
      <c r="D10802" s="546">
        <v>44601</v>
      </c>
      <c r="E10802" s="171" t="str">
        <f t="shared" si="168"/>
        <v>2022</v>
      </c>
      <c r="F10802" s="547">
        <v>192001</v>
      </c>
      <c r="G10802" s="548">
        <v>0.19</v>
      </c>
      <c r="H10802" s="547">
        <v>161345.38</v>
      </c>
      <c r="I10802" s="545" t="s">
        <v>12973</v>
      </c>
      <c r="J10802" s="545" t="s">
        <v>13297</v>
      </c>
      <c r="K10802" s="545" t="s">
        <v>19817</v>
      </c>
      <c r="L10802" s="545" t="s">
        <v>13413</v>
      </c>
      <c r="M10802" s="548" t="s">
        <v>13758</v>
      </c>
      <c r="N10802" s="545" t="s">
        <v>13413</v>
      </c>
      <c r="O10802" s="545" t="s">
        <v>13413</v>
      </c>
      <c r="P10802" s="549">
        <v>8442</v>
      </c>
      <c r="Q10802" s="549">
        <v>1</v>
      </c>
      <c r="R10802" s="549">
        <v>59</v>
      </c>
      <c r="S10802" s="548">
        <v>2257</v>
      </c>
      <c r="T10802" s="548"/>
      <c r="U10802" s="99"/>
    </row>
    <row r="10803" spans="1:21" ht="19.5" customHeight="1">
      <c r="A10803" s="545">
        <v>105741</v>
      </c>
      <c r="B10803" s="545" t="s">
        <v>4197</v>
      </c>
      <c r="C10803" s="545" t="s">
        <v>216</v>
      </c>
      <c r="D10803" s="546"/>
      <c r="E10803" s="171" t="str">
        <f t="shared" si="168"/>
        <v>1900</v>
      </c>
      <c r="F10803" s="547">
        <v>0</v>
      </c>
      <c r="G10803" s="548">
        <v>0</v>
      </c>
      <c r="H10803" s="547">
        <v>0</v>
      </c>
      <c r="I10803" s="545" t="s">
        <v>12973</v>
      </c>
      <c r="J10803" s="545"/>
      <c r="K10803" s="545" t="s">
        <v>13413</v>
      </c>
      <c r="L10803" s="545" t="s">
        <v>13413</v>
      </c>
      <c r="M10803" s="548" t="s">
        <v>13758</v>
      </c>
      <c r="N10803" s="545" t="s">
        <v>13413</v>
      </c>
      <c r="O10803" s="545" t="s">
        <v>13413</v>
      </c>
      <c r="P10803" s="549">
        <v>8443</v>
      </c>
      <c r="Q10803" s="549">
        <v>1</v>
      </c>
      <c r="R10803" s="549">
        <v>59</v>
      </c>
      <c r="S10803" s="548"/>
      <c r="T10803" s="548"/>
      <c r="U10803" s="99"/>
    </row>
    <row r="10804" spans="1:21" ht="19.5" customHeight="1">
      <c r="A10804" s="545">
        <v>105743</v>
      </c>
      <c r="B10804" s="545" t="s">
        <v>6695</v>
      </c>
      <c r="C10804" s="545" t="s">
        <v>209</v>
      </c>
      <c r="D10804" s="546">
        <v>46052</v>
      </c>
      <c r="E10804" s="171" t="str">
        <f t="shared" si="168"/>
        <v>2026</v>
      </c>
      <c r="F10804" s="547">
        <v>27570</v>
      </c>
      <c r="G10804" s="548">
        <v>0.19</v>
      </c>
      <c r="H10804" s="547">
        <v>23168.07</v>
      </c>
      <c r="I10804" s="545" t="s">
        <v>12697</v>
      </c>
      <c r="J10804" s="545" t="s">
        <v>13307</v>
      </c>
      <c r="K10804" s="545" t="s">
        <v>13413</v>
      </c>
      <c r="L10804" s="545" t="s">
        <v>13413</v>
      </c>
      <c r="M10804" s="548" t="s">
        <v>13758</v>
      </c>
      <c r="N10804" s="545" t="s">
        <v>13413</v>
      </c>
      <c r="O10804" s="545" t="s">
        <v>13413</v>
      </c>
      <c r="P10804" s="549">
        <v>8444</v>
      </c>
      <c r="Q10804" s="549">
        <v>1</v>
      </c>
      <c r="R10804" s="549">
        <v>138</v>
      </c>
      <c r="S10804" s="548">
        <v>2228</v>
      </c>
      <c r="T10804" s="548"/>
      <c r="U10804" s="99"/>
    </row>
    <row r="10805" spans="1:21" ht="19.5" customHeight="1">
      <c r="A10805" s="545">
        <v>105744</v>
      </c>
      <c r="B10805" s="545" t="s">
        <v>9577</v>
      </c>
      <c r="C10805" s="545" t="s">
        <v>216</v>
      </c>
      <c r="D10805" s="546"/>
      <c r="E10805" s="171" t="str">
        <f t="shared" si="168"/>
        <v>1900</v>
      </c>
      <c r="F10805" s="547">
        <v>0</v>
      </c>
      <c r="G10805" s="548">
        <v>0</v>
      </c>
      <c r="H10805" s="547">
        <v>0</v>
      </c>
      <c r="I10805" s="545" t="s">
        <v>12868</v>
      </c>
      <c r="J10805" s="545"/>
      <c r="K10805" s="545" t="s">
        <v>19818</v>
      </c>
      <c r="L10805" s="545" t="s">
        <v>13413</v>
      </c>
      <c r="M10805" s="548" t="s">
        <v>13758</v>
      </c>
      <c r="N10805" s="545" t="s">
        <v>13413</v>
      </c>
      <c r="O10805" s="545" t="s">
        <v>13413</v>
      </c>
      <c r="P10805" s="549">
        <v>8445</v>
      </c>
      <c r="Q10805" s="549">
        <v>1</v>
      </c>
      <c r="R10805" s="549">
        <v>50</v>
      </c>
      <c r="S10805" s="548"/>
      <c r="T10805" s="548"/>
      <c r="U10805" s="99"/>
    </row>
    <row r="10806" spans="1:21" ht="19.5" customHeight="1">
      <c r="A10806" s="545">
        <v>105745</v>
      </c>
      <c r="B10806" s="545" t="s">
        <v>9576</v>
      </c>
      <c r="C10806" s="545" t="s">
        <v>216</v>
      </c>
      <c r="D10806" s="546"/>
      <c r="E10806" s="171" t="str">
        <f t="shared" si="168"/>
        <v>1900</v>
      </c>
      <c r="F10806" s="547">
        <v>0</v>
      </c>
      <c r="G10806" s="548">
        <v>0</v>
      </c>
      <c r="H10806" s="547">
        <v>0</v>
      </c>
      <c r="I10806" s="545" t="s">
        <v>12868</v>
      </c>
      <c r="J10806" s="545"/>
      <c r="K10806" s="545" t="s">
        <v>19819</v>
      </c>
      <c r="L10806" s="545" t="s">
        <v>13413</v>
      </c>
      <c r="M10806" s="548" t="s">
        <v>13758</v>
      </c>
      <c r="N10806" s="545" t="s">
        <v>13413</v>
      </c>
      <c r="O10806" s="545" t="s">
        <v>13413</v>
      </c>
      <c r="P10806" s="549">
        <v>8446</v>
      </c>
      <c r="Q10806" s="549">
        <v>1</v>
      </c>
      <c r="R10806" s="549">
        <v>50</v>
      </c>
      <c r="S10806" s="548"/>
      <c r="T10806" s="548"/>
      <c r="U10806" s="99"/>
    </row>
    <row r="10807" spans="1:21" ht="19.5" customHeight="1">
      <c r="A10807" s="545">
        <v>105746</v>
      </c>
      <c r="B10807" s="545" t="s">
        <v>9575</v>
      </c>
      <c r="C10807" s="545" t="s">
        <v>216</v>
      </c>
      <c r="D10807" s="546"/>
      <c r="E10807" s="171" t="str">
        <f t="shared" si="168"/>
        <v>1900</v>
      </c>
      <c r="F10807" s="547">
        <v>0</v>
      </c>
      <c r="G10807" s="548">
        <v>0</v>
      </c>
      <c r="H10807" s="547">
        <v>0</v>
      </c>
      <c r="I10807" s="545" t="s">
        <v>12868</v>
      </c>
      <c r="J10807" s="545"/>
      <c r="K10807" s="545" t="s">
        <v>19820</v>
      </c>
      <c r="L10807" s="545" t="s">
        <v>13413</v>
      </c>
      <c r="M10807" s="548" t="s">
        <v>13758</v>
      </c>
      <c r="N10807" s="545" t="s">
        <v>13413</v>
      </c>
      <c r="O10807" s="545" t="s">
        <v>13413</v>
      </c>
      <c r="P10807" s="549">
        <v>8447</v>
      </c>
      <c r="Q10807" s="549">
        <v>1</v>
      </c>
      <c r="R10807" s="549">
        <v>50</v>
      </c>
      <c r="S10807" s="548"/>
      <c r="T10807" s="548"/>
      <c r="U10807" s="99"/>
    </row>
    <row r="10808" spans="1:21" ht="19.5" customHeight="1">
      <c r="A10808" s="545">
        <v>105747</v>
      </c>
      <c r="B10808" s="545" t="s">
        <v>9574</v>
      </c>
      <c r="C10808" s="545" t="s">
        <v>216</v>
      </c>
      <c r="D10808" s="546"/>
      <c r="E10808" s="171" t="str">
        <f t="shared" si="168"/>
        <v>1900</v>
      </c>
      <c r="F10808" s="547">
        <v>0</v>
      </c>
      <c r="G10808" s="548">
        <v>0</v>
      </c>
      <c r="H10808" s="547">
        <v>0</v>
      </c>
      <c r="I10808" s="545" t="s">
        <v>12868</v>
      </c>
      <c r="J10808" s="545"/>
      <c r="K10808" s="545" t="s">
        <v>19821</v>
      </c>
      <c r="L10808" s="545" t="s">
        <v>13413</v>
      </c>
      <c r="M10808" s="548" t="s">
        <v>13758</v>
      </c>
      <c r="N10808" s="545" t="s">
        <v>13413</v>
      </c>
      <c r="O10808" s="545" t="s">
        <v>13413</v>
      </c>
      <c r="P10808" s="549">
        <v>8448</v>
      </c>
      <c r="Q10808" s="549">
        <v>1</v>
      </c>
      <c r="R10808" s="549">
        <v>50</v>
      </c>
      <c r="S10808" s="548"/>
      <c r="T10808" s="548"/>
      <c r="U10808" s="99"/>
    </row>
    <row r="10809" spans="1:21" ht="19.5" customHeight="1">
      <c r="A10809" s="545">
        <v>105748</v>
      </c>
      <c r="B10809" s="545" t="s">
        <v>9573</v>
      </c>
      <c r="C10809" s="545" t="s">
        <v>216</v>
      </c>
      <c r="D10809" s="546"/>
      <c r="E10809" s="171" t="str">
        <f t="shared" si="168"/>
        <v>1900</v>
      </c>
      <c r="F10809" s="547">
        <v>0</v>
      </c>
      <c r="G10809" s="548">
        <v>0</v>
      </c>
      <c r="H10809" s="547">
        <v>0</v>
      </c>
      <c r="I10809" s="545" t="s">
        <v>12868</v>
      </c>
      <c r="J10809" s="545"/>
      <c r="K10809" s="545" t="s">
        <v>19822</v>
      </c>
      <c r="L10809" s="545" t="s">
        <v>13413</v>
      </c>
      <c r="M10809" s="548" t="s">
        <v>13758</v>
      </c>
      <c r="N10809" s="545" t="s">
        <v>13413</v>
      </c>
      <c r="O10809" s="545" t="s">
        <v>13413</v>
      </c>
      <c r="P10809" s="549">
        <v>8449</v>
      </c>
      <c r="Q10809" s="549">
        <v>1</v>
      </c>
      <c r="R10809" s="549">
        <v>50</v>
      </c>
      <c r="S10809" s="548"/>
      <c r="T10809" s="548"/>
      <c r="U10809" s="99"/>
    </row>
    <row r="10810" spans="1:21" ht="19.5" customHeight="1">
      <c r="A10810" s="545">
        <v>105749</v>
      </c>
      <c r="B10810" s="545" t="s">
        <v>9572</v>
      </c>
      <c r="C10810" s="545" t="s">
        <v>216</v>
      </c>
      <c r="D10810" s="546"/>
      <c r="E10810" s="171" t="str">
        <f t="shared" si="168"/>
        <v>1900</v>
      </c>
      <c r="F10810" s="547">
        <v>0</v>
      </c>
      <c r="G10810" s="548">
        <v>0</v>
      </c>
      <c r="H10810" s="547">
        <v>0</v>
      </c>
      <c r="I10810" s="545" t="s">
        <v>12868</v>
      </c>
      <c r="J10810" s="545"/>
      <c r="K10810" s="545" t="s">
        <v>19823</v>
      </c>
      <c r="L10810" s="545" t="s">
        <v>13413</v>
      </c>
      <c r="M10810" s="548" t="s">
        <v>13758</v>
      </c>
      <c r="N10810" s="545" t="s">
        <v>13413</v>
      </c>
      <c r="O10810" s="545" t="s">
        <v>13413</v>
      </c>
      <c r="P10810" s="549">
        <v>8450</v>
      </c>
      <c r="Q10810" s="549">
        <v>1</v>
      </c>
      <c r="R10810" s="549">
        <v>50</v>
      </c>
      <c r="S10810" s="548"/>
      <c r="T10810" s="548"/>
      <c r="U10810" s="99"/>
    </row>
    <row r="10811" spans="1:21" ht="19.5" customHeight="1">
      <c r="A10811" s="545">
        <v>105750</v>
      </c>
      <c r="B10811" s="545" t="s">
        <v>9571</v>
      </c>
      <c r="C10811" s="545" t="s">
        <v>216</v>
      </c>
      <c r="D10811" s="546"/>
      <c r="E10811" s="171" t="str">
        <f t="shared" si="168"/>
        <v>1900</v>
      </c>
      <c r="F10811" s="547">
        <v>0</v>
      </c>
      <c r="G10811" s="548">
        <v>0</v>
      </c>
      <c r="H10811" s="547">
        <v>0</v>
      </c>
      <c r="I10811" s="545" t="s">
        <v>12868</v>
      </c>
      <c r="J10811" s="545"/>
      <c r="K10811" s="545" t="s">
        <v>19824</v>
      </c>
      <c r="L10811" s="545" t="s">
        <v>13413</v>
      </c>
      <c r="M10811" s="548" t="s">
        <v>13758</v>
      </c>
      <c r="N10811" s="545" t="s">
        <v>13413</v>
      </c>
      <c r="O10811" s="545" t="s">
        <v>13413</v>
      </c>
      <c r="P10811" s="549">
        <v>8451</v>
      </c>
      <c r="Q10811" s="549">
        <v>1</v>
      </c>
      <c r="R10811" s="549">
        <v>50</v>
      </c>
      <c r="S10811" s="548"/>
      <c r="T10811" s="548"/>
      <c r="U10811" s="99"/>
    </row>
    <row r="10812" spans="1:21" ht="19.5" customHeight="1">
      <c r="A10812" s="545">
        <v>105751</v>
      </c>
      <c r="B10812" s="545" t="s">
        <v>9570</v>
      </c>
      <c r="C10812" s="545" t="s">
        <v>216</v>
      </c>
      <c r="D10812" s="546"/>
      <c r="E10812" s="171" t="str">
        <f t="shared" si="168"/>
        <v>1900</v>
      </c>
      <c r="F10812" s="547">
        <v>0</v>
      </c>
      <c r="G10812" s="548">
        <v>0</v>
      </c>
      <c r="H10812" s="547">
        <v>0</v>
      </c>
      <c r="I10812" s="545" t="s">
        <v>12868</v>
      </c>
      <c r="J10812" s="545"/>
      <c r="K10812" s="545" t="s">
        <v>19825</v>
      </c>
      <c r="L10812" s="545" t="s">
        <v>13413</v>
      </c>
      <c r="M10812" s="548" t="s">
        <v>13758</v>
      </c>
      <c r="N10812" s="545" t="s">
        <v>13413</v>
      </c>
      <c r="O10812" s="545" t="s">
        <v>13413</v>
      </c>
      <c r="P10812" s="549">
        <v>8452</v>
      </c>
      <c r="Q10812" s="549">
        <v>1</v>
      </c>
      <c r="R10812" s="549">
        <v>50</v>
      </c>
      <c r="S10812" s="548"/>
      <c r="T10812" s="548"/>
      <c r="U10812" s="99"/>
    </row>
    <row r="10813" spans="1:21" ht="19.5" customHeight="1">
      <c r="A10813" s="545">
        <v>105752</v>
      </c>
      <c r="B10813" s="545" t="s">
        <v>9569</v>
      </c>
      <c r="C10813" s="545" t="s">
        <v>216</v>
      </c>
      <c r="D10813" s="546"/>
      <c r="E10813" s="171" t="str">
        <f t="shared" si="168"/>
        <v>1900</v>
      </c>
      <c r="F10813" s="547">
        <v>0</v>
      </c>
      <c r="G10813" s="548">
        <v>0</v>
      </c>
      <c r="H10813" s="547">
        <v>0</v>
      </c>
      <c r="I10813" s="545" t="s">
        <v>12868</v>
      </c>
      <c r="J10813" s="545"/>
      <c r="K10813" s="545" t="s">
        <v>19826</v>
      </c>
      <c r="L10813" s="545" t="s">
        <v>13413</v>
      </c>
      <c r="M10813" s="548" t="s">
        <v>13758</v>
      </c>
      <c r="N10813" s="545" t="s">
        <v>13413</v>
      </c>
      <c r="O10813" s="545" t="s">
        <v>13413</v>
      </c>
      <c r="P10813" s="549">
        <v>8453</v>
      </c>
      <c r="Q10813" s="549">
        <v>1</v>
      </c>
      <c r="R10813" s="549">
        <v>50</v>
      </c>
      <c r="S10813" s="548"/>
      <c r="T10813" s="548"/>
      <c r="U10813" s="99"/>
    </row>
    <row r="10814" spans="1:21" ht="19.5" customHeight="1">
      <c r="A10814" s="545">
        <v>105753</v>
      </c>
      <c r="B10814" s="545" t="s">
        <v>5151</v>
      </c>
      <c r="C10814" s="545" t="s">
        <v>209</v>
      </c>
      <c r="D10814" s="546"/>
      <c r="E10814" s="171" t="str">
        <f t="shared" si="168"/>
        <v>1900</v>
      </c>
      <c r="F10814" s="547">
        <v>0</v>
      </c>
      <c r="G10814" s="548">
        <v>0</v>
      </c>
      <c r="H10814" s="547">
        <v>0</v>
      </c>
      <c r="I10814" s="545" t="s">
        <v>12642</v>
      </c>
      <c r="J10814" s="545"/>
      <c r="K10814" s="545" t="s">
        <v>13413</v>
      </c>
      <c r="L10814" s="545" t="s">
        <v>13413</v>
      </c>
      <c r="M10814" s="548" t="s">
        <v>13758</v>
      </c>
      <c r="N10814" s="545" t="s">
        <v>13413</v>
      </c>
      <c r="O10814" s="545" t="s">
        <v>13413</v>
      </c>
      <c r="P10814" s="549">
        <v>8454</v>
      </c>
      <c r="Q10814" s="549">
        <v>1</v>
      </c>
      <c r="R10814" s="549">
        <v>135</v>
      </c>
      <c r="S10814" s="548"/>
      <c r="T10814" s="548"/>
      <c r="U10814" s="99"/>
    </row>
    <row r="10815" spans="1:21" ht="19.5" customHeight="1">
      <c r="A10815" s="545">
        <v>105754</v>
      </c>
      <c r="B10815" s="545" t="s">
        <v>9568</v>
      </c>
      <c r="C10815" s="545" t="s">
        <v>216</v>
      </c>
      <c r="D10815" s="546"/>
      <c r="E10815" s="171" t="str">
        <f t="shared" si="168"/>
        <v>1900</v>
      </c>
      <c r="F10815" s="547">
        <v>0</v>
      </c>
      <c r="G10815" s="548">
        <v>0</v>
      </c>
      <c r="H10815" s="547">
        <v>0</v>
      </c>
      <c r="I10815" s="545" t="s">
        <v>12868</v>
      </c>
      <c r="J10815" s="545"/>
      <c r="K10815" s="545" t="s">
        <v>19827</v>
      </c>
      <c r="L10815" s="545" t="s">
        <v>13413</v>
      </c>
      <c r="M10815" s="548" t="s">
        <v>13758</v>
      </c>
      <c r="N10815" s="545" t="s">
        <v>13413</v>
      </c>
      <c r="O10815" s="545" t="s">
        <v>13413</v>
      </c>
      <c r="P10815" s="549">
        <v>8455</v>
      </c>
      <c r="Q10815" s="549">
        <v>1</v>
      </c>
      <c r="R10815" s="549">
        <v>50</v>
      </c>
      <c r="S10815" s="548"/>
      <c r="T10815" s="548"/>
      <c r="U10815" s="99"/>
    </row>
    <row r="10816" spans="1:21" ht="19.5" customHeight="1">
      <c r="A10816" s="545">
        <v>105755</v>
      </c>
      <c r="B10816" s="545" t="s">
        <v>9567</v>
      </c>
      <c r="C10816" s="545" t="s">
        <v>216</v>
      </c>
      <c r="D10816" s="546"/>
      <c r="E10816" s="171" t="str">
        <f t="shared" si="168"/>
        <v>1900</v>
      </c>
      <c r="F10816" s="547">
        <v>0</v>
      </c>
      <c r="G10816" s="548">
        <v>0</v>
      </c>
      <c r="H10816" s="547">
        <v>0</v>
      </c>
      <c r="I10816" s="545" t="s">
        <v>12647</v>
      </c>
      <c r="J10816" s="545"/>
      <c r="K10816" s="545" t="s">
        <v>19828</v>
      </c>
      <c r="L10816" s="545" t="s">
        <v>13413</v>
      </c>
      <c r="M10816" s="548" t="s">
        <v>13758</v>
      </c>
      <c r="N10816" s="545" t="s">
        <v>13413</v>
      </c>
      <c r="O10816" s="545" t="s">
        <v>13413</v>
      </c>
      <c r="P10816" s="549">
        <v>8456</v>
      </c>
      <c r="Q10816" s="549">
        <v>1</v>
      </c>
      <c r="R10816" s="549">
        <v>26</v>
      </c>
      <c r="S10816" s="548"/>
      <c r="T10816" s="548"/>
      <c r="U10816" s="99"/>
    </row>
    <row r="10817" spans="1:21" ht="19.5" customHeight="1">
      <c r="A10817" s="545">
        <v>105757</v>
      </c>
      <c r="B10817" s="545" t="s">
        <v>3982</v>
      </c>
      <c r="C10817" s="545" t="s">
        <v>221</v>
      </c>
      <c r="D10817" s="546">
        <v>46052</v>
      </c>
      <c r="E10817" s="171" t="str">
        <f t="shared" si="168"/>
        <v>2026</v>
      </c>
      <c r="F10817" s="547">
        <v>7734</v>
      </c>
      <c r="G10817" s="548">
        <v>0.19</v>
      </c>
      <c r="H10817" s="547">
        <v>6499.16</v>
      </c>
      <c r="I10817" s="545" t="s">
        <v>12966</v>
      </c>
      <c r="J10817" s="545" t="s">
        <v>13307</v>
      </c>
      <c r="K10817" s="545" t="s">
        <v>13413</v>
      </c>
      <c r="L10817" s="545" t="s">
        <v>13413</v>
      </c>
      <c r="M10817" s="548" t="s">
        <v>13758</v>
      </c>
      <c r="N10817" s="545" t="s">
        <v>13413</v>
      </c>
      <c r="O10817" s="545" t="s">
        <v>13413</v>
      </c>
      <c r="P10817" s="549">
        <v>8457</v>
      </c>
      <c r="Q10817" s="549">
        <v>1</v>
      </c>
      <c r="R10817" s="549">
        <v>41</v>
      </c>
      <c r="S10817" s="548">
        <v>2228</v>
      </c>
      <c r="T10817" s="548"/>
      <c r="U10817" s="99"/>
    </row>
    <row r="10818" spans="1:21" ht="19.5" customHeight="1">
      <c r="A10818" s="545">
        <v>105758</v>
      </c>
      <c r="B10818" s="545" t="s">
        <v>6942</v>
      </c>
      <c r="C10818" s="545" t="s">
        <v>216</v>
      </c>
      <c r="D10818" s="546">
        <v>45708</v>
      </c>
      <c r="E10818" s="171" t="str">
        <f t="shared" si="168"/>
        <v>2025</v>
      </c>
      <c r="F10818" s="547">
        <v>17855.98</v>
      </c>
      <c r="G10818" s="548">
        <v>0.19</v>
      </c>
      <c r="H10818" s="547">
        <v>15005.02</v>
      </c>
      <c r="I10818" s="545" t="s">
        <v>12676</v>
      </c>
      <c r="J10818" s="545" t="s">
        <v>13307</v>
      </c>
      <c r="K10818" s="545" t="s">
        <v>13413</v>
      </c>
      <c r="L10818" s="545" t="s">
        <v>13413</v>
      </c>
      <c r="M10818" s="548" t="s">
        <v>13758</v>
      </c>
      <c r="N10818" s="545" t="s">
        <v>13413</v>
      </c>
      <c r="O10818" s="545" t="s">
        <v>13413</v>
      </c>
      <c r="P10818" s="549">
        <v>8458</v>
      </c>
      <c r="Q10818" s="549">
        <v>1</v>
      </c>
      <c r="R10818" s="549">
        <v>14</v>
      </c>
      <c r="S10818" s="548">
        <v>2228</v>
      </c>
      <c r="T10818" s="548"/>
      <c r="U10818" s="99"/>
    </row>
    <row r="10819" spans="1:21" ht="19.5" customHeight="1">
      <c r="A10819" s="545">
        <v>105759</v>
      </c>
      <c r="B10819" s="545" t="s">
        <v>6694</v>
      </c>
      <c r="C10819" s="545" t="s">
        <v>221</v>
      </c>
      <c r="D10819" s="546">
        <v>45016</v>
      </c>
      <c r="E10819" s="171" t="str">
        <f t="shared" si="168"/>
        <v>2023</v>
      </c>
      <c r="F10819" s="547">
        <v>4796</v>
      </c>
      <c r="G10819" s="548">
        <v>0.19</v>
      </c>
      <c r="H10819" s="547">
        <v>4030.25</v>
      </c>
      <c r="I10819" s="545" t="s">
        <v>12738</v>
      </c>
      <c r="J10819" s="545" t="s">
        <v>13297</v>
      </c>
      <c r="K10819" s="545" t="s">
        <v>19829</v>
      </c>
      <c r="L10819" s="545" t="s">
        <v>13413</v>
      </c>
      <c r="M10819" s="548" t="s">
        <v>13758</v>
      </c>
      <c r="N10819" s="545" t="s">
        <v>13413</v>
      </c>
      <c r="O10819" s="545" t="s">
        <v>13413</v>
      </c>
      <c r="P10819" s="549">
        <v>8459</v>
      </c>
      <c r="Q10819" s="549">
        <v>1</v>
      </c>
      <c r="R10819" s="549">
        <v>32</v>
      </c>
      <c r="S10819" s="548">
        <v>2257</v>
      </c>
      <c r="T10819" s="548"/>
      <c r="U10819" s="99"/>
    </row>
    <row r="10820" spans="1:21" ht="19.5" customHeight="1">
      <c r="A10820" s="545">
        <v>105760</v>
      </c>
      <c r="B10820" s="545" t="s">
        <v>3854</v>
      </c>
      <c r="C10820" s="545" t="s">
        <v>221</v>
      </c>
      <c r="D10820" s="546">
        <v>46052</v>
      </c>
      <c r="E10820" s="171" t="str">
        <f t="shared" ref="E10820:E10883" si="169">TEXT(D10820,"YYYY")</f>
        <v>2026</v>
      </c>
      <c r="F10820" s="547">
        <v>3155</v>
      </c>
      <c r="G10820" s="548">
        <v>0.19</v>
      </c>
      <c r="H10820" s="547">
        <v>2651.26</v>
      </c>
      <c r="I10820" s="545" t="s">
        <v>12738</v>
      </c>
      <c r="J10820" s="545" t="s">
        <v>13307</v>
      </c>
      <c r="K10820" s="545" t="s">
        <v>13413</v>
      </c>
      <c r="L10820" s="545" t="s">
        <v>13413</v>
      </c>
      <c r="M10820" s="548" t="s">
        <v>13758</v>
      </c>
      <c r="N10820" s="545" t="s">
        <v>13413</v>
      </c>
      <c r="O10820" s="545" t="s">
        <v>13413</v>
      </c>
      <c r="P10820" s="549">
        <v>8460</v>
      </c>
      <c r="Q10820" s="549">
        <v>1</v>
      </c>
      <c r="R10820" s="549">
        <v>32</v>
      </c>
      <c r="S10820" s="548">
        <v>2228</v>
      </c>
      <c r="T10820" s="548"/>
      <c r="U10820" s="99"/>
    </row>
    <row r="10821" spans="1:21" ht="19.5" customHeight="1">
      <c r="A10821" s="545">
        <v>105761</v>
      </c>
      <c r="B10821" s="545" t="s">
        <v>3546</v>
      </c>
      <c r="C10821" s="545" t="s">
        <v>216</v>
      </c>
      <c r="D10821" s="546">
        <v>46052</v>
      </c>
      <c r="E10821" s="171" t="str">
        <f t="shared" si="169"/>
        <v>2026</v>
      </c>
      <c r="F10821" s="547">
        <v>4675457</v>
      </c>
      <c r="G10821" s="548">
        <v>0.19</v>
      </c>
      <c r="H10821" s="547">
        <v>3928955.46</v>
      </c>
      <c r="I10821" s="545" t="s">
        <v>12758</v>
      </c>
      <c r="J10821" s="545" t="s">
        <v>13307</v>
      </c>
      <c r="K10821" s="545" t="s">
        <v>19830</v>
      </c>
      <c r="L10821" s="545" t="s">
        <v>13413</v>
      </c>
      <c r="M10821" s="548" t="s">
        <v>13758</v>
      </c>
      <c r="N10821" s="545" t="s">
        <v>22861</v>
      </c>
      <c r="O10821" s="545" t="s">
        <v>13413</v>
      </c>
      <c r="P10821" s="549">
        <v>8461</v>
      </c>
      <c r="Q10821" s="549">
        <v>1</v>
      </c>
      <c r="R10821" s="549">
        <v>164</v>
      </c>
      <c r="S10821" s="548">
        <v>2228</v>
      </c>
      <c r="T10821" s="548">
        <v>1784</v>
      </c>
      <c r="U10821" s="99"/>
    </row>
    <row r="10822" spans="1:21" ht="19.5" customHeight="1">
      <c r="A10822" s="545">
        <v>105762</v>
      </c>
      <c r="B10822" s="545" t="s">
        <v>3552</v>
      </c>
      <c r="C10822" s="545" t="s">
        <v>216</v>
      </c>
      <c r="D10822" s="546">
        <v>46052</v>
      </c>
      <c r="E10822" s="171" t="str">
        <f t="shared" si="169"/>
        <v>2026</v>
      </c>
      <c r="F10822" s="547">
        <v>6442292</v>
      </c>
      <c r="G10822" s="548">
        <v>0.19</v>
      </c>
      <c r="H10822" s="547">
        <v>5413690.7599999998</v>
      </c>
      <c r="I10822" s="545" t="s">
        <v>12758</v>
      </c>
      <c r="J10822" s="545" t="s">
        <v>13307</v>
      </c>
      <c r="K10822" s="545" t="s">
        <v>19831</v>
      </c>
      <c r="L10822" s="545" t="s">
        <v>13413</v>
      </c>
      <c r="M10822" s="548" t="s">
        <v>13758</v>
      </c>
      <c r="N10822" s="545" t="s">
        <v>22861</v>
      </c>
      <c r="O10822" s="545" t="s">
        <v>13413</v>
      </c>
      <c r="P10822" s="549">
        <v>8462</v>
      </c>
      <c r="Q10822" s="549">
        <v>1</v>
      </c>
      <c r="R10822" s="549">
        <v>164</v>
      </c>
      <c r="S10822" s="548">
        <v>2228</v>
      </c>
      <c r="T10822" s="548">
        <v>1784</v>
      </c>
      <c r="U10822" s="99"/>
    </row>
    <row r="10823" spans="1:21" ht="19.5" customHeight="1">
      <c r="A10823" s="545">
        <v>105763</v>
      </c>
      <c r="B10823" s="545" t="s">
        <v>3536</v>
      </c>
      <c r="C10823" s="545" t="s">
        <v>216</v>
      </c>
      <c r="D10823" s="546">
        <v>46052</v>
      </c>
      <c r="E10823" s="171" t="str">
        <f t="shared" si="169"/>
        <v>2026</v>
      </c>
      <c r="F10823" s="547">
        <v>3417930</v>
      </c>
      <c r="G10823" s="548">
        <v>0.19</v>
      </c>
      <c r="H10823" s="547">
        <v>2872210.08</v>
      </c>
      <c r="I10823" s="545" t="s">
        <v>12758</v>
      </c>
      <c r="J10823" s="545" t="s">
        <v>13307</v>
      </c>
      <c r="K10823" s="545" t="s">
        <v>19832</v>
      </c>
      <c r="L10823" s="545" t="s">
        <v>13413</v>
      </c>
      <c r="M10823" s="548" t="s">
        <v>13758</v>
      </c>
      <c r="N10823" s="545" t="s">
        <v>22861</v>
      </c>
      <c r="O10823" s="545" t="s">
        <v>13413</v>
      </c>
      <c r="P10823" s="549">
        <v>8463</v>
      </c>
      <c r="Q10823" s="549">
        <v>1</v>
      </c>
      <c r="R10823" s="549">
        <v>164</v>
      </c>
      <c r="S10823" s="548">
        <v>2228</v>
      </c>
      <c r="T10823" s="548">
        <v>1784</v>
      </c>
      <c r="U10823" s="99"/>
    </row>
    <row r="10824" spans="1:21" ht="19.5" customHeight="1">
      <c r="A10824" s="545">
        <v>105764</v>
      </c>
      <c r="B10824" s="545" t="s">
        <v>3545</v>
      </c>
      <c r="C10824" s="545" t="s">
        <v>216</v>
      </c>
      <c r="D10824" s="546">
        <v>46052</v>
      </c>
      <c r="E10824" s="171" t="str">
        <f t="shared" si="169"/>
        <v>2026</v>
      </c>
      <c r="F10824" s="547">
        <v>2287585</v>
      </c>
      <c r="G10824" s="548">
        <v>0.19</v>
      </c>
      <c r="H10824" s="547">
        <v>1922340.34</v>
      </c>
      <c r="I10824" s="545" t="s">
        <v>12758</v>
      </c>
      <c r="J10824" s="545" t="s">
        <v>13307</v>
      </c>
      <c r="K10824" s="545" t="s">
        <v>19833</v>
      </c>
      <c r="L10824" s="545" t="s">
        <v>13413</v>
      </c>
      <c r="M10824" s="548" t="s">
        <v>13758</v>
      </c>
      <c r="N10824" s="545" t="s">
        <v>22861</v>
      </c>
      <c r="O10824" s="545" t="s">
        <v>13413</v>
      </c>
      <c r="P10824" s="549">
        <v>8464</v>
      </c>
      <c r="Q10824" s="549">
        <v>1</v>
      </c>
      <c r="R10824" s="549">
        <v>164</v>
      </c>
      <c r="S10824" s="548">
        <v>2228</v>
      </c>
      <c r="T10824" s="548">
        <v>1784</v>
      </c>
      <c r="U10824" s="99"/>
    </row>
    <row r="10825" spans="1:21" ht="19.5" customHeight="1">
      <c r="A10825" s="545">
        <v>105765</v>
      </c>
      <c r="B10825" s="545" t="s">
        <v>3542</v>
      </c>
      <c r="C10825" s="545" t="s">
        <v>216</v>
      </c>
      <c r="D10825" s="546">
        <v>46052</v>
      </c>
      <c r="E10825" s="171" t="str">
        <f t="shared" si="169"/>
        <v>2026</v>
      </c>
      <c r="F10825" s="547">
        <v>2883380</v>
      </c>
      <c r="G10825" s="548">
        <v>0.19</v>
      </c>
      <c r="H10825" s="547">
        <v>2423008.4</v>
      </c>
      <c r="I10825" s="545" t="s">
        <v>12758</v>
      </c>
      <c r="J10825" s="545" t="s">
        <v>13307</v>
      </c>
      <c r="K10825" s="545" t="s">
        <v>19834</v>
      </c>
      <c r="L10825" s="545" t="s">
        <v>13413</v>
      </c>
      <c r="M10825" s="548" t="s">
        <v>13758</v>
      </c>
      <c r="N10825" s="545" t="s">
        <v>22861</v>
      </c>
      <c r="O10825" s="545" t="s">
        <v>13413</v>
      </c>
      <c r="P10825" s="549">
        <v>8465</v>
      </c>
      <c r="Q10825" s="549">
        <v>1</v>
      </c>
      <c r="R10825" s="549">
        <v>164</v>
      </c>
      <c r="S10825" s="548">
        <v>2228</v>
      </c>
      <c r="T10825" s="548">
        <v>1784</v>
      </c>
      <c r="U10825" s="99"/>
    </row>
    <row r="10826" spans="1:21" ht="19.5" customHeight="1">
      <c r="A10826" s="545">
        <v>105766</v>
      </c>
      <c r="B10826" s="545" t="s">
        <v>3549</v>
      </c>
      <c r="C10826" s="545" t="s">
        <v>216</v>
      </c>
      <c r="D10826" s="546">
        <v>46052</v>
      </c>
      <c r="E10826" s="171" t="str">
        <f t="shared" si="169"/>
        <v>2026</v>
      </c>
      <c r="F10826" s="547">
        <v>21146834</v>
      </c>
      <c r="G10826" s="548">
        <v>0.19</v>
      </c>
      <c r="H10826" s="547">
        <v>17770448.739999998</v>
      </c>
      <c r="I10826" s="545" t="s">
        <v>12758</v>
      </c>
      <c r="J10826" s="545" t="s">
        <v>13307</v>
      </c>
      <c r="K10826" s="545" t="s">
        <v>19835</v>
      </c>
      <c r="L10826" s="545" t="s">
        <v>13413</v>
      </c>
      <c r="M10826" s="548" t="s">
        <v>13758</v>
      </c>
      <c r="N10826" s="545" t="s">
        <v>22861</v>
      </c>
      <c r="O10826" s="545" t="s">
        <v>13413</v>
      </c>
      <c r="P10826" s="549">
        <v>8466</v>
      </c>
      <c r="Q10826" s="549">
        <v>1</v>
      </c>
      <c r="R10826" s="549">
        <v>164</v>
      </c>
      <c r="S10826" s="548">
        <v>2228</v>
      </c>
      <c r="T10826" s="548">
        <v>1784</v>
      </c>
      <c r="U10826" s="99"/>
    </row>
    <row r="10827" spans="1:21" ht="19.5" customHeight="1">
      <c r="A10827" s="545">
        <v>105767</v>
      </c>
      <c r="B10827" s="545" t="s">
        <v>3541</v>
      </c>
      <c r="C10827" s="545" t="s">
        <v>216</v>
      </c>
      <c r="D10827" s="546">
        <v>46052</v>
      </c>
      <c r="E10827" s="171" t="str">
        <f t="shared" si="169"/>
        <v>2026</v>
      </c>
      <c r="F10827" s="547">
        <v>7180311</v>
      </c>
      <c r="G10827" s="548">
        <v>0.19</v>
      </c>
      <c r="H10827" s="547">
        <v>6033874.79</v>
      </c>
      <c r="I10827" s="545" t="s">
        <v>12758</v>
      </c>
      <c r="J10827" s="545" t="s">
        <v>13307</v>
      </c>
      <c r="K10827" s="545" t="s">
        <v>19836</v>
      </c>
      <c r="L10827" s="545" t="s">
        <v>13413</v>
      </c>
      <c r="M10827" s="548" t="s">
        <v>13758</v>
      </c>
      <c r="N10827" s="545" t="s">
        <v>22861</v>
      </c>
      <c r="O10827" s="545" t="s">
        <v>13413</v>
      </c>
      <c r="P10827" s="549">
        <v>8467</v>
      </c>
      <c r="Q10827" s="549">
        <v>1</v>
      </c>
      <c r="R10827" s="549">
        <v>164</v>
      </c>
      <c r="S10827" s="548">
        <v>2228</v>
      </c>
      <c r="T10827" s="548">
        <v>1784</v>
      </c>
      <c r="U10827" s="99"/>
    </row>
    <row r="10828" spans="1:21" ht="19.5" customHeight="1">
      <c r="A10828" s="545">
        <v>105768</v>
      </c>
      <c r="B10828" s="545" t="s">
        <v>3550</v>
      </c>
      <c r="C10828" s="545" t="s">
        <v>216</v>
      </c>
      <c r="D10828" s="546">
        <v>46052</v>
      </c>
      <c r="E10828" s="171" t="str">
        <f t="shared" si="169"/>
        <v>2026</v>
      </c>
      <c r="F10828" s="547">
        <v>6442292</v>
      </c>
      <c r="G10828" s="548">
        <v>0.19</v>
      </c>
      <c r="H10828" s="547">
        <v>5413690.7599999998</v>
      </c>
      <c r="I10828" s="545" t="s">
        <v>12758</v>
      </c>
      <c r="J10828" s="545" t="s">
        <v>13307</v>
      </c>
      <c r="K10828" s="545" t="s">
        <v>19837</v>
      </c>
      <c r="L10828" s="545" t="s">
        <v>13413</v>
      </c>
      <c r="M10828" s="548" t="s">
        <v>13758</v>
      </c>
      <c r="N10828" s="545" t="s">
        <v>22861</v>
      </c>
      <c r="O10828" s="545" t="s">
        <v>13413</v>
      </c>
      <c r="P10828" s="549">
        <v>8468</v>
      </c>
      <c r="Q10828" s="549">
        <v>1</v>
      </c>
      <c r="R10828" s="549">
        <v>164</v>
      </c>
      <c r="S10828" s="548">
        <v>2228</v>
      </c>
      <c r="T10828" s="548">
        <v>1784</v>
      </c>
      <c r="U10828" s="99"/>
    </row>
    <row r="10829" spans="1:21" ht="19.5" customHeight="1">
      <c r="A10829" s="545">
        <v>105769</v>
      </c>
      <c r="B10829" s="545" t="s">
        <v>3544</v>
      </c>
      <c r="C10829" s="545" t="s">
        <v>216</v>
      </c>
      <c r="D10829" s="546">
        <v>46052</v>
      </c>
      <c r="E10829" s="171" t="str">
        <f t="shared" si="169"/>
        <v>2026</v>
      </c>
      <c r="F10829" s="547">
        <v>9536590</v>
      </c>
      <c r="G10829" s="548">
        <v>0.19</v>
      </c>
      <c r="H10829" s="547">
        <v>8013941.1799999997</v>
      </c>
      <c r="I10829" s="545" t="s">
        <v>12758</v>
      </c>
      <c r="J10829" s="545" t="s">
        <v>13307</v>
      </c>
      <c r="K10829" s="545" t="s">
        <v>19838</v>
      </c>
      <c r="L10829" s="545" t="s">
        <v>13413</v>
      </c>
      <c r="M10829" s="548" t="s">
        <v>13758</v>
      </c>
      <c r="N10829" s="545" t="s">
        <v>22861</v>
      </c>
      <c r="O10829" s="545" t="s">
        <v>13413</v>
      </c>
      <c r="P10829" s="549">
        <v>8469</v>
      </c>
      <c r="Q10829" s="549">
        <v>1</v>
      </c>
      <c r="R10829" s="549">
        <v>164</v>
      </c>
      <c r="S10829" s="548">
        <v>2228</v>
      </c>
      <c r="T10829" s="548">
        <v>1784</v>
      </c>
      <c r="U10829" s="99"/>
    </row>
    <row r="10830" spans="1:21" ht="19.5" customHeight="1">
      <c r="A10830" s="545">
        <v>105770</v>
      </c>
      <c r="B10830" s="545" t="s">
        <v>3553</v>
      </c>
      <c r="C10830" s="545" t="s">
        <v>216</v>
      </c>
      <c r="D10830" s="546">
        <v>46052</v>
      </c>
      <c r="E10830" s="171" t="str">
        <f t="shared" si="169"/>
        <v>2026</v>
      </c>
      <c r="F10830" s="547">
        <v>14258470</v>
      </c>
      <c r="G10830" s="548">
        <v>0.19</v>
      </c>
      <c r="H10830" s="547">
        <v>11981907.560000001</v>
      </c>
      <c r="I10830" s="545" t="s">
        <v>12758</v>
      </c>
      <c r="J10830" s="545" t="s">
        <v>13307</v>
      </c>
      <c r="K10830" s="545" t="s">
        <v>19839</v>
      </c>
      <c r="L10830" s="545" t="s">
        <v>13413</v>
      </c>
      <c r="M10830" s="548" t="s">
        <v>13758</v>
      </c>
      <c r="N10830" s="545" t="s">
        <v>22861</v>
      </c>
      <c r="O10830" s="545" t="s">
        <v>13413</v>
      </c>
      <c r="P10830" s="549">
        <v>8470</v>
      </c>
      <c r="Q10830" s="549">
        <v>1</v>
      </c>
      <c r="R10830" s="549">
        <v>164</v>
      </c>
      <c r="S10830" s="548">
        <v>2228</v>
      </c>
      <c r="T10830" s="548">
        <v>1784</v>
      </c>
      <c r="U10830" s="99"/>
    </row>
    <row r="10831" spans="1:21" ht="19.5" customHeight="1">
      <c r="A10831" s="545">
        <v>105771</v>
      </c>
      <c r="B10831" s="545" t="s">
        <v>3554</v>
      </c>
      <c r="C10831" s="545" t="s">
        <v>216</v>
      </c>
      <c r="D10831" s="546">
        <v>46052</v>
      </c>
      <c r="E10831" s="171" t="str">
        <f t="shared" si="169"/>
        <v>2026</v>
      </c>
      <c r="F10831" s="547">
        <v>12654693</v>
      </c>
      <c r="G10831" s="548">
        <v>0.19</v>
      </c>
      <c r="H10831" s="547">
        <v>10634195.800000001</v>
      </c>
      <c r="I10831" s="545" t="s">
        <v>12758</v>
      </c>
      <c r="J10831" s="545" t="s">
        <v>13307</v>
      </c>
      <c r="K10831" s="545" t="s">
        <v>19839</v>
      </c>
      <c r="L10831" s="545" t="s">
        <v>13413</v>
      </c>
      <c r="M10831" s="548" t="s">
        <v>13758</v>
      </c>
      <c r="N10831" s="545" t="s">
        <v>22861</v>
      </c>
      <c r="O10831" s="545" t="s">
        <v>13413</v>
      </c>
      <c r="P10831" s="549">
        <v>8471</v>
      </c>
      <c r="Q10831" s="549">
        <v>1</v>
      </c>
      <c r="R10831" s="549">
        <v>164</v>
      </c>
      <c r="S10831" s="548">
        <v>2228</v>
      </c>
      <c r="T10831" s="548">
        <v>1784</v>
      </c>
      <c r="U10831" s="99"/>
    </row>
    <row r="10832" spans="1:21" ht="19.5" customHeight="1">
      <c r="A10832" s="545">
        <v>105772</v>
      </c>
      <c r="B10832" s="545" t="s">
        <v>3538</v>
      </c>
      <c r="C10832" s="545" t="s">
        <v>216</v>
      </c>
      <c r="D10832" s="546">
        <v>46052</v>
      </c>
      <c r="E10832" s="171" t="str">
        <f t="shared" si="169"/>
        <v>2026</v>
      </c>
      <c r="F10832" s="547">
        <v>4747629</v>
      </c>
      <c r="G10832" s="548">
        <v>0.19</v>
      </c>
      <c r="H10832" s="547">
        <v>3989604.2</v>
      </c>
      <c r="I10832" s="545" t="s">
        <v>12758</v>
      </c>
      <c r="J10832" s="545" t="s">
        <v>13307</v>
      </c>
      <c r="K10832" s="545" t="s">
        <v>19839</v>
      </c>
      <c r="L10832" s="545" t="s">
        <v>13413</v>
      </c>
      <c r="M10832" s="548" t="s">
        <v>13758</v>
      </c>
      <c r="N10832" s="545" t="s">
        <v>22861</v>
      </c>
      <c r="O10832" s="545" t="s">
        <v>13413</v>
      </c>
      <c r="P10832" s="549">
        <v>8472</v>
      </c>
      <c r="Q10832" s="549">
        <v>1</v>
      </c>
      <c r="R10832" s="549">
        <v>164</v>
      </c>
      <c r="S10832" s="548">
        <v>2228</v>
      </c>
      <c r="T10832" s="548">
        <v>1784</v>
      </c>
      <c r="U10832" s="99"/>
    </row>
    <row r="10833" spans="1:21" ht="19.5" customHeight="1">
      <c r="A10833" s="545">
        <v>105773</v>
      </c>
      <c r="B10833" s="545" t="s">
        <v>3535</v>
      </c>
      <c r="C10833" s="545" t="s">
        <v>216</v>
      </c>
      <c r="D10833" s="546">
        <v>46052</v>
      </c>
      <c r="E10833" s="171" t="str">
        <f t="shared" si="169"/>
        <v>2026</v>
      </c>
      <c r="F10833" s="547">
        <v>4725240</v>
      </c>
      <c r="G10833" s="548">
        <v>0.19</v>
      </c>
      <c r="H10833" s="547">
        <v>3970789.92</v>
      </c>
      <c r="I10833" s="545" t="s">
        <v>12758</v>
      </c>
      <c r="J10833" s="545" t="s">
        <v>13307</v>
      </c>
      <c r="K10833" s="545" t="s">
        <v>19839</v>
      </c>
      <c r="L10833" s="545" t="s">
        <v>13413</v>
      </c>
      <c r="M10833" s="548" t="s">
        <v>13758</v>
      </c>
      <c r="N10833" s="545" t="s">
        <v>22861</v>
      </c>
      <c r="O10833" s="545" t="s">
        <v>13413</v>
      </c>
      <c r="P10833" s="549">
        <v>8473</v>
      </c>
      <c r="Q10833" s="549">
        <v>1</v>
      </c>
      <c r="R10833" s="549">
        <v>164</v>
      </c>
      <c r="S10833" s="548">
        <v>2228</v>
      </c>
      <c r="T10833" s="548">
        <v>1784</v>
      </c>
      <c r="U10833" s="99"/>
    </row>
    <row r="10834" spans="1:21" ht="19.5" customHeight="1">
      <c r="A10834" s="545">
        <v>105775</v>
      </c>
      <c r="B10834" s="545" t="s">
        <v>6941</v>
      </c>
      <c r="C10834" s="545" t="s">
        <v>922</v>
      </c>
      <c r="D10834" s="546">
        <v>46052</v>
      </c>
      <c r="E10834" s="171" t="str">
        <f t="shared" si="169"/>
        <v>2026</v>
      </c>
      <c r="F10834" s="547">
        <v>565834</v>
      </c>
      <c r="G10834" s="548">
        <v>0.19</v>
      </c>
      <c r="H10834" s="547">
        <v>475490.76</v>
      </c>
      <c r="I10834" s="545" t="s">
        <v>12751</v>
      </c>
      <c r="J10834" s="545" t="s">
        <v>13307</v>
      </c>
      <c r="K10834" s="545"/>
      <c r="L10834" s="545" t="s">
        <v>13413</v>
      </c>
      <c r="M10834" s="548" t="s">
        <v>15540</v>
      </c>
      <c r="N10834" s="545" t="s">
        <v>13413</v>
      </c>
      <c r="O10834" s="545" t="s">
        <v>13413</v>
      </c>
      <c r="P10834" s="549">
        <v>8474</v>
      </c>
      <c r="Q10834" s="549">
        <v>4</v>
      </c>
      <c r="R10834" s="549">
        <v>98</v>
      </c>
      <c r="S10834" s="548">
        <v>2228</v>
      </c>
      <c r="T10834" s="548"/>
      <c r="U10834" s="99"/>
    </row>
    <row r="10835" spans="1:21" ht="19.5" customHeight="1">
      <c r="A10835" s="545">
        <v>105776</v>
      </c>
      <c r="B10835" s="545" t="s">
        <v>2565</v>
      </c>
      <c r="C10835" s="545" t="s">
        <v>209</v>
      </c>
      <c r="D10835" s="546">
        <v>44596</v>
      </c>
      <c r="E10835" s="171" t="str">
        <f t="shared" si="169"/>
        <v>2022</v>
      </c>
      <c r="F10835" s="547">
        <v>23598</v>
      </c>
      <c r="G10835" s="548">
        <v>0.19</v>
      </c>
      <c r="H10835" s="547">
        <v>19830.25</v>
      </c>
      <c r="I10835" s="545" t="s">
        <v>12697</v>
      </c>
      <c r="J10835" s="545" t="s">
        <v>13297</v>
      </c>
      <c r="K10835" s="545" t="s">
        <v>13413</v>
      </c>
      <c r="L10835" s="545" t="s">
        <v>13413</v>
      </c>
      <c r="M10835" s="548" t="s">
        <v>13758</v>
      </c>
      <c r="N10835" s="545" t="s">
        <v>13413</v>
      </c>
      <c r="O10835" s="545" t="s">
        <v>13413</v>
      </c>
      <c r="P10835" s="549">
        <v>8475</v>
      </c>
      <c r="Q10835" s="549">
        <v>1</v>
      </c>
      <c r="R10835" s="549">
        <v>138</v>
      </c>
      <c r="S10835" s="548">
        <v>2257</v>
      </c>
      <c r="T10835" s="548"/>
      <c r="U10835" s="99"/>
    </row>
    <row r="10836" spans="1:21" ht="19.5" customHeight="1">
      <c r="A10836" s="545">
        <v>105777</v>
      </c>
      <c r="B10836" s="545" t="s">
        <v>6940</v>
      </c>
      <c r="C10836" s="545" t="s">
        <v>209</v>
      </c>
      <c r="D10836" s="546">
        <v>46057</v>
      </c>
      <c r="E10836" s="171" t="str">
        <f t="shared" si="169"/>
        <v>2026</v>
      </c>
      <c r="F10836" s="547">
        <v>120</v>
      </c>
      <c r="G10836" s="548">
        <v>0.19</v>
      </c>
      <c r="H10836" s="547">
        <v>100.84</v>
      </c>
      <c r="I10836" s="545" t="s">
        <v>12697</v>
      </c>
      <c r="J10836" s="545" t="s">
        <v>13296</v>
      </c>
      <c r="K10836" s="545" t="s">
        <v>19840</v>
      </c>
      <c r="L10836" s="545" t="s">
        <v>13413</v>
      </c>
      <c r="M10836" s="548" t="s">
        <v>13758</v>
      </c>
      <c r="N10836" s="545" t="s">
        <v>13413</v>
      </c>
      <c r="O10836" s="545" t="s">
        <v>13413</v>
      </c>
      <c r="P10836" s="549">
        <v>8476</v>
      </c>
      <c r="Q10836" s="549">
        <v>1</v>
      </c>
      <c r="R10836" s="549">
        <v>138</v>
      </c>
      <c r="S10836" s="548">
        <v>2218</v>
      </c>
      <c r="T10836" s="548"/>
      <c r="U10836" s="99"/>
    </row>
    <row r="10837" spans="1:21" ht="19.5" customHeight="1">
      <c r="A10837" s="545">
        <v>105778</v>
      </c>
      <c r="B10837" s="545" t="s">
        <v>9566</v>
      </c>
      <c r="C10837" s="545" t="s">
        <v>216</v>
      </c>
      <c r="D10837" s="546"/>
      <c r="E10837" s="171" t="str">
        <f t="shared" si="169"/>
        <v>1900</v>
      </c>
      <c r="F10837" s="547">
        <v>0</v>
      </c>
      <c r="G10837" s="548">
        <v>0</v>
      </c>
      <c r="H10837" s="547">
        <v>0</v>
      </c>
      <c r="I10837" s="545" t="s">
        <v>12973</v>
      </c>
      <c r="J10837" s="545"/>
      <c r="K10837" s="545" t="s">
        <v>19841</v>
      </c>
      <c r="L10837" s="545" t="s">
        <v>13413</v>
      </c>
      <c r="M10837" s="548" t="s">
        <v>13758</v>
      </c>
      <c r="N10837" s="545" t="s">
        <v>13413</v>
      </c>
      <c r="O10837" s="545" t="s">
        <v>13413</v>
      </c>
      <c r="P10837" s="549">
        <v>8477</v>
      </c>
      <c r="Q10837" s="549">
        <v>1</v>
      </c>
      <c r="R10837" s="549">
        <v>59</v>
      </c>
      <c r="S10837" s="548"/>
      <c r="T10837" s="548"/>
      <c r="U10837" s="99"/>
    </row>
    <row r="10838" spans="1:21" ht="19.5" customHeight="1">
      <c r="A10838" s="545">
        <v>105779</v>
      </c>
      <c r="B10838" s="545" t="s">
        <v>1626</v>
      </c>
      <c r="C10838" s="545" t="s">
        <v>206</v>
      </c>
      <c r="D10838" s="546">
        <v>46052</v>
      </c>
      <c r="E10838" s="171" t="str">
        <f t="shared" si="169"/>
        <v>2026</v>
      </c>
      <c r="F10838" s="547">
        <v>4512</v>
      </c>
      <c r="G10838" s="548">
        <v>0.19</v>
      </c>
      <c r="H10838" s="547">
        <v>3791.6</v>
      </c>
      <c r="I10838" s="545" t="s">
        <v>12645</v>
      </c>
      <c r="J10838" s="545" t="s">
        <v>13307</v>
      </c>
      <c r="K10838" s="545" t="s">
        <v>13413</v>
      </c>
      <c r="L10838" s="545" t="s">
        <v>13413</v>
      </c>
      <c r="M10838" s="548" t="s">
        <v>13758</v>
      </c>
      <c r="N10838" s="545" t="s">
        <v>13413</v>
      </c>
      <c r="O10838" s="545" t="s">
        <v>13413</v>
      </c>
      <c r="P10838" s="549">
        <v>8478</v>
      </c>
      <c r="Q10838" s="549">
        <v>1</v>
      </c>
      <c r="R10838" s="549">
        <v>12</v>
      </c>
      <c r="S10838" s="548">
        <v>2228</v>
      </c>
      <c r="T10838" s="548"/>
      <c r="U10838" s="99"/>
    </row>
    <row r="10839" spans="1:21" ht="19.5" customHeight="1">
      <c r="A10839" s="545">
        <v>105781</v>
      </c>
      <c r="B10839" s="545" t="s">
        <v>12502</v>
      </c>
      <c r="C10839" s="545" t="s">
        <v>206</v>
      </c>
      <c r="D10839" s="546">
        <v>45708</v>
      </c>
      <c r="E10839" s="171" t="str">
        <f t="shared" si="169"/>
        <v>2025</v>
      </c>
      <c r="F10839" s="547">
        <v>330.34</v>
      </c>
      <c r="G10839" s="548">
        <v>0.19</v>
      </c>
      <c r="H10839" s="547">
        <v>277.60000000000002</v>
      </c>
      <c r="I10839" s="545" t="s">
        <v>12676</v>
      </c>
      <c r="J10839" s="545" t="s">
        <v>13307</v>
      </c>
      <c r="K10839" s="545" t="s">
        <v>19842</v>
      </c>
      <c r="L10839" s="545" t="s">
        <v>13413</v>
      </c>
      <c r="M10839" s="548" t="s">
        <v>13758</v>
      </c>
      <c r="N10839" s="545" t="s">
        <v>13413</v>
      </c>
      <c r="O10839" s="545" t="s">
        <v>13413</v>
      </c>
      <c r="P10839" s="549">
        <v>8479</v>
      </c>
      <c r="Q10839" s="549">
        <v>1</v>
      </c>
      <c r="R10839" s="549">
        <v>14</v>
      </c>
      <c r="S10839" s="548">
        <v>2228</v>
      </c>
      <c r="T10839" s="548"/>
      <c r="U10839" s="99"/>
    </row>
    <row r="10840" spans="1:21" ht="19.5" customHeight="1">
      <c r="A10840" s="545">
        <v>105782</v>
      </c>
      <c r="B10840" s="545" t="s">
        <v>6143</v>
      </c>
      <c r="C10840" s="545" t="s">
        <v>903</v>
      </c>
      <c r="D10840" s="546">
        <v>46052</v>
      </c>
      <c r="E10840" s="171" t="str">
        <f t="shared" si="169"/>
        <v>2026</v>
      </c>
      <c r="F10840" s="547">
        <v>209292</v>
      </c>
      <c r="G10840" s="548">
        <v>0.19</v>
      </c>
      <c r="H10840" s="547">
        <v>175875.63</v>
      </c>
      <c r="I10840" s="545" t="s">
        <v>12676</v>
      </c>
      <c r="J10840" s="545" t="s">
        <v>13307</v>
      </c>
      <c r="K10840" s="545" t="s">
        <v>19843</v>
      </c>
      <c r="L10840" s="545" t="s">
        <v>13413</v>
      </c>
      <c r="M10840" s="548" t="s">
        <v>13758</v>
      </c>
      <c r="N10840" s="545" t="s">
        <v>13413</v>
      </c>
      <c r="O10840" s="545" t="s">
        <v>13413</v>
      </c>
      <c r="P10840" s="549">
        <v>8480</v>
      </c>
      <c r="Q10840" s="549">
        <v>1</v>
      </c>
      <c r="R10840" s="549">
        <v>14</v>
      </c>
      <c r="S10840" s="548">
        <v>2228</v>
      </c>
      <c r="T10840" s="548"/>
      <c r="U10840" s="99"/>
    </row>
    <row r="10841" spans="1:21" ht="19.5" customHeight="1">
      <c r="A10841" s="545">
        <v>105783</v>
      </c>
      <c r="B10841" s="545" t="s">
        <v>9565</v>
      </c>
      <c r="C10841" s="545" t="s">
        <v>216</v>
      </c>
      <c r="D10841" s="546"/>
      <c r="E10841" s="171" t="str">
        <f t="shared" si="169"/>
        <v>1900</v>
      </c>
      <c r="F10841" s="547">
        <v>0</v>
      </c>
      <c r="G10841" s="548">
        <v>0</v>
      </c>
      <c r="H10841" s="547">
        <v>0</v>
      </c>
      <c r="I10841" s="545" t="s">
        <v>12741</v>
      </c>
      <c r="J10841" s="545"/>
      <c r="K10841" s="545" t="s">
        <v>13413</v>
      </c>
      <c r="L10841" s="545" t="s">
        <v>13413</v>
      </c>
      <c r="M10841" s="548" t="s">
        <v>13758</v>
      </c>
      <c r="N10841" s="545" t="s">
        <v>13413</v>
      </c>
      <c r="O10841" s="545" t="s">
        <v>13413</v>
      </c>
      <c r="P10841" s="549">
        <v>8481</v>
      </c>
      <c r="Q10841" s="549">
        <v>1</v>
      </c>
      <c r="R10841" s="549">
        <v>37</v>
      </c>
      <c r="S10841" s="548"/>
      <c r="T10841" s="548"/>
      <c r="U10841" s="99"/>
    </row>
    <row r="10842" spans="1:21" ht="19.5" customHeight="1">
      <c r="A10842" s="545">
        <v>105784</v>
      </c>
      <c r="B10842" s="545" t="s">
        <v>4300</v>
      </c>
      <c r="C10842" s="545" t="s">
        <v>4504</v>
      </c>
      <c r="D10842" s="546"/>
      <c r="E10842" s="171" t="str">
        <f t="shared" si="169"/>
        <v>1900</v>
      </c>
      <c r="F10842" s="547">
        <v>0</v>
      </c>
      <c r="G10842" s="548">
        <v>0</v>
      </c>
      <c r="H10842" s="547">
        <v>0</v>
      </c>
      <c r="I10842" s="545" t="s">
        <v>12973</v>
      </c>
      <c r="J10842" s="545"/>
      <c r="K10842" s="545" t="s">
        <v>19844</v>
      </c>
      <c r="L10842" s="545" t="s">
        <v>13413</v>
      </c>
      <c r="M10842" s="548" t="s">
        <v>13868</v>
      </c>
      <c r="N10842" s="545" t="s">
        <v>13413</v>
      </c>
      <c r="O10842" s="545" t="s">
        <v>13413</v>
      </c>
      <c r="P10842" s="549">
        <v>8482</v>
      </c>
      <c r="Q10842" s="549">
        <v>2</v>
      </c>
      <c r="R10842" s="549">
        <v>59</v>
      </c>
      <c r="S10842" s="548"/>
      <c r="T10842" s="548"/>
      <c r="U10842" s="99"/>
    </row>
    <row r="10843" spans="1:21" ht="19.5" customHeight="1">
      <c r="A10843" s="545">
        <v>105785</v>
      </c>
      <c r="B10843" s="545" t="s">
        <v>4301</v>
      </c>
      <c r="C10843" s="545" t="s">
        <v>4504</v>
      </c>
      <c r="D10843" s="546">
        <v>43537</v>
      </c>
      <c r="E10843" s="171" t="str">
        <f t="shared" si="169"/>
        <v>2019</v>
      </c>
      <c r="F10843" s="547">
        <v>834730</v>
      </c>
      <c r="G10843" s="548">
        <v>0.19</v>
      </c>
      <c r="H10843" s="547">
        <v>701453.78</v>
      </c>
      <c r="I10843" s="545" t="s">
        <v>12668</v>
      </c>
      <c r="J10843" s="545" t="s">
        <v>13298</v>
      </c>
      <c r="K10843" s="545" t="s">
        <v>19845</v>
      </c>
      <c r="L10843" s="545" t="s">
        <v>13413</v>
      </c>
      <c r="M10843" s="548" t="s">
        <v>15540</v>
      </c>
      <c r="N10843" s="545" t="s">
        <v>13413</v>
      </c>
      <c r="O10843" s="545" t="s">
        <v>13413</v>
      </c>
      <c r="P10843" s="549">
        <v>8483</v>
      </c>
      <c r="Q10843" s="549">
        <v>4</v>
      </c>
      <c r="R10843" s="549">
        <v>7</v>
      </c>
      <c r="S10843" s="548">
        <v>1012</v>
      </c>
      <c r="T10843" s="548"/>
      <c r="U10843" s="99"/>
    </row>
    <row r="10844" spans="1:21" ht="19.5" customHeight="1">
      <c r="A10844" s="545">
        <v>105786</v>
      </c>
      <c r="B10844" s="545" t="s">
        <v>9564</v>
      </c>
      <c r="C10844" s="545" t="s">
        <v>216</v>
      </c>
      <c r="D10844" s="546"/>
      <c r="E10844" s="171" t="str">
        <f t="shared" si="169"/>
        <v>1900</v>
      </c>
      <c r="F10844" s="547">
        <v>0</v>
      </c>
      <c r="G10844" s="548">
        <v>0</v>
      </c>
      <c r="H10844" s="547">
        <v>0</v>
      </c>
      <c r="I10844" s="545" t="s">
        <v>12647</v>
      </c>
      <c r="J10844" s="545"/>
      <c r="K10844" s="545" t="s">
        <v>19846</v>
      </c>
      <c r="L10844" s="545" t="s">
        <v>13413</v>
      </c>
      <c r="M10844" s="548" t="s">
        <v>13758</v>
      </c>
      <c r="N10844" s="545" t="s">
        <v>13413</v>
      </c>
      <c r="O10844" s="545" t="s">
        <v>13413</v>
      </c>
      <c r="P10844" s="549">
        <v>8484</v>
      </c>
      <c r="Q10844" s="549">
        <v>1</v>
      </c>
      <c r="R10844" s="549">
        <v>26</v>
      </c>
      <c r="S10844" s="548"/>
      <c r="T10844" s="548"/>
      <c r="U10844" s="99"/>
    </row>
    <row r="10845" spans="1:21" ht="19.5" customHeight="1">
      <c r="A10845" s="545">
        <v>105787</v>
      </c>
      <c r="B10845" s="545" t="s">
        <v>9563</v>
      </c>
      <c r="C10845" s="545" t="s">
        <v>216</v>
      </c>
      <c r="D10845" s="546">
        <v>45898</v>
      </c>
      <c r="E10845" s="171" t="str">
        <f t="shared" si="169"/>
        <v>2025</v>
      </c>
      <c r="F10845" s="547">
        <v>1923025</v>
      </c>
      <c r="G10845" s="548">
        <v>0.19</v>
      </c>
      <c r="H10845" s="547">
        <v>1615987.39</v>
      </c>
      <c r="I10845" s="545" t="s">
        <v>12647</v>
      </c>
      <c r="J10845" s="545" t="s">
        <v>13297</v>
      </c>
      <c r="K10845" s="545" t="s">
        <v>19847</v>
      </c>
      <c r="L10845" s="545" t="s">
        <v>13413</v>
      </c>
      <c r="M10845" s="548" t="s">
        <v>13758</v>
      </c>
      <c r="N10845" s="545" t="s">
        <v>13413</v>
      </c>
      <c r="O10845" s="545" t="s">
        <v>13413</v>
      </c>
      <c r="P10845" s="549">
        <v>8485</v>
      </c>
      <c r="Q10845" s="549">
        <v>1</v>
      </c>
      <c r="R10845" s="549">
        <v>26</v>
      </c>
      <c r="S10845" s="548">
        <v>2257</v>
      </c>
      <c r="T10845" s="548"/>
      <c r="U10845" s="99"/>
    </row>
    <row r="10846" spans="1:21" ht="19.5" customHeight="1">
      <c r="A10846" s="545">
        <v>105789</v>
      </c>
      <c r="B10846" s="545" t="s">
        <v>9562</v>
      </c>
      <c r="C10846" s="545" t="s">
        <v>216</v>
      </c>
      <c r="D10846" s="546">
        <v>44923</v>
      </c>
      <c r="E10846" s="171" t="str">
        <f t="shared" si="169"/>
        <v>2022</v>
      </c>
      <c r="F10846" s="547">
        <v>336329</v>
      </c>
      <c r="G10846" s="548">
        <v>0.19</v>
      </c>
      <c r="H10846" s="547">
        <v>282629.40999999997</v>
      </c>
      <c r="I10846" s="545" t="s">
        <v>12647</v>
      </c>
      <c r="J10846" s="545" t="s">
        <v>13297</v>
      </c>
      <c r="K10846" s="545" t="s">
        <v>19848</v>
      </c>
      <c r="L10846" s="545" t="s">
        <v>13413</v>
      </c>
      <c r="M10846" s="548" t="s">
        <v>13758</v>
      </c>
      <c r="N10846" s="545" t="s">
        <v>13413</v>
      </c>
      <c r="O10846" s="545" t="s">
        <v>13413</v>
      </c>
      <c r="P10846" s="549">
        <v>8486</v>
      </c>
      <c r="Q10846" s="549">
        <v>1</v>
      </c>
      <c r="R10846" s="549">
        <v>26</v>
      </c>
      <c r="S10846" s="548">
        <v>2257</v>
      </c>
      <c r="T10846" s="548"/>
      <c r="U10846" s="99"/>
    </row>
    <row r="10847" spans="1:21" ht="19.5" customHeight="1">
      <c r="A10847" s="545">
        <v>105790</v>
      </c>
      <c r="B10847" s="545" t="s">
        <v>3556</v>
      </c>
      <c r="C10847" s="545" t="s">
        <v>209</v>
      </c>
      <c r="D10847" s="546">
        <v>44591</v>
      </c>
      <c r="E10847" s="171" t="str">
        <f t="shared" si="169"/>
        <v>2022</v>
      </c>
      <c r="F10847" s="547">
        <v>94024.01</v>
      </c>
      <c r="G10847" s="548">
        <v>0.19</v>
      </c>
      <c r="H10847" s="547">
        <v>79011.77</v>
      </c>
      <c r="I10847" s="545" t="s">
        <v>12647</v>
      </c>
      <c r="J10847" s="545" t="s">
        <v>13297</v>
      </c>
      <c r="K10847" s="545" t="s">
        <v>19849</v>
      </c>
      <c r="L10847" s="545" t="s">
        <v>13413</v>
      </c>
      <c r="M10847" s="548" t="s">
        <v>13758</v>
      </c>
      <c r="N10847" s="545" t="s">
        <v>13413</v>
      </c>
      <c r="O10847" s="545" t="s">
        <v>13413</v>
      </c>
      <c r="P10847" s="549">
        <v>8487</v>
      </c>
      <c r="Q10847" s="549">
        <v>1</v>
      </c>
      <c r="R10847" s="549">
        <v>26</v>
      </c>
      <c r="S10847" s="548">
        <v>2257</v>
      </c>
      <c r="T10847" s="548"/>
      <c r="U10847" s="99"/>
    </row>
    <row r="10848" spans="1:21" ht="19.5" customHeight="1">
      <c r="A10848" s="545">
        <v>105791</v>
      </c>
      <c r="B10848" s="545" t="s">
        <v>7595</v>
      </c>
      <c r="C10848" s="545" t="s">
        <v>216</v>
      </c>
      <c r="D10848" s="546">
        <v>44592</v>
      </c>
      <c r="E10848" s="171" t="str">
        <f t="shared" si="169"/>
        <v>2022</v>
      </c>
      <c r="F10848" s="547">
        <v>856746</v>
      </c>
      <c r="G10848" s="548">
        <v>0.19</v>
      </c>
      <c r="H10848" s="547">
        <v>719954.62</v>
      </c>
      <c r="I10848" s="545" t="s">
        <v>12726</v>
      </c>
      <c r="J10848" s="545" t="s">
        <v>13297</v>
      </c>
      <c r="K10848" s="545" t="s">
        <v>19850</v>
      </c>
      <c r="L10848" s="545" t="s">
        <v>13413</v>
      </c>
      <c r="M10848" s="548" t="s">
        <v>13758</v>
      </c>
      <c r="N10848" s="545" t="s">
        <v>13413</v>
      </c>
      <c r="O10848" s="545" t="s">
        <v>13413</v>
      </c>
      <c r="P10848" s="549">
        <v>8488</v>
      </c>
      <c r="Q10848" s="549">
        <v>1</v>
      </c>
      <c r="R10848" s="549">
        <v>49</v>
      </c>
      <c r="S10848" s="548">
        <v>2257</v>
      </c>
      <c r="T10848" s="548"/>
      <c r="U10848" s="99"/>
    </row>
    <row r="10849" spans="1:21" ht="19.5" customHeight="1">
      <c r="A10849" s="545">
        <v>105792</v>
      </c>
      <c r="B10849" s="545" t="s">
        <v>3399</v>
      </c>
      <c r="C10849" s="545" t="s">
        <v>216</v>
      </c>
      <c r="D10849" s="546">
        <v>44591</v>
      </c>
      <c r="E10849" s="171" t="str">
        <f t="shared" si="169"/>
        <v>2022</v>
      </c>
      <c r="F10849" s="547">
        <v>10769</v>
      </c>
      <c r="G10849" s="548">
        <v>0.19</v>
      </c>
      <c r="H10849" s="547">
        <v>9049.58</v>
      </c>
      <c r="I10849" s="545" t="s">
        <v>12647</v>
      </c>
      <c r="J10849" s="545" t="s">
        <v>13297</v>
      </c>
      <c r="K10849" s="545" t="s">
        <v>19851</v>
      </c>
      <c r="L10849" s="545" t="s">
        <v>3399</v>
      </c>
      <c r="M10849" s="548" t="s">
        <v>13758</v>
      </c>
      <c r="N10849" s="545" t="s">
        <v>13413</v>
      </c>
      <c r="O10849" s="545" t="s">
        <v>13413</v>
      </c>
      <c r="P10849" s="549">
        <v>8489</v>
      </c>
      <c r="Q10849" s="549">
        <v>1</v>
      </c>
      <c r="R10849" s="549">
        <v>26</v>
      </c>
      <c r="S10849" s="548">
        <v>2257</v>
      </c>
      <c r="T10849" s="548"/>
      <c r="U10849" s="99"/>
    </row>
    <row r="10850" spans="1:21" ht="19.5" customHeight="1">
      <c r="A10850" s="545">
        <v>105793</v>
      </c>
      <c r="B10850" s="545" t="s">
        <v>8254</v>
      </c>
      <c r="C10850" s="545" t="s">
        <v>209</v>
      </c>
      <c r="D10850" s="546">
        <v>45708</v>
      </c>
      <c r="E10850" s="171" t="str">
        <f t="shared" si="169"/>
        <v>2025</v>
      </c>
      <c r="F10850" s="547">
        <v>90937.97</v>
      </c>
      <c r="G10850" s="548">
        <v>0.19</v>
      </c>
      <c r="H10850" s="547">
        <v>76418.460000000006</v>
      </c>
      <c r="I10850" s="545" t="s">
        <v>12647</v>
      </c>
      <c r="J10850" s="545" t="s">
        <v>13307</v>
      </c>
      <c r="K10850" s="545" t="s">
        <v>19852</v>
      </c>
      <c r="L10850" s="545" t="s">
        <v>13413</v>
      </c>
      <c r="M10850" s="548" t="s">
        <v>13758</v>
      </c>
      <c r="N10850" s="545" t="s">
        <v>13413</v>
      </c>
      <c r="O10850" s="545" t="s">
        <v>13413</v>
      </c>
      <c r="P10850" s="549">
        <v>8490</v>
      </c>
      <c r="Q10850" s="549">
        <v>1</v>
      </c>
      <c r="R10850" s="549">
        <v>26</v>
      </c>
      <c r="S10850" s="548">
        <v>2228</v>
      </c>
      <c r="T10850" s="548"/>
      <c r="U10850" s="99"/>
    </row>
    <row r="10851" spans="1:21" ht="19.5" customHeight="1">
      <c r="A10851" s="545">
        <v>105794</v>
      </c>
      <c r="B10851" s="545" t="s">
        <v>9561</v>
      </c>
      <c r="C10851" s="545" t="s">
        <v>216</v>
      </c>
      <c r="D10851" s="546"/>
      <c r="E10851" s="171" t="str">
        <f t="shared" si="169"/>
        <v>1900</v>
      </c>
      <c r="F10851" s="547">
        <v>0</v>
      </c>
      <c r="G10851" s="548">
        <v>0</v>
      </c>
      <c r="H10851" s="547">
        <v>0</v>
      </c>
      <c r="I10851" s="545" t="s">
        <v>12717</v>
      </c>
      <c r="J10851" s="545"/>
      <c r="K10851" s="545" t="s">
        <v>13413</v>
      </c>
      <c r="L10851" s="545" t="s">
        <v>13413</v>
      </c>
      <c r="M10851" s="548" t="s">
        <v>13758</v>
      </c>
      <c r="N10851" s="545" t="s">
        <v>13413</v>
      </c>
      <c r="O10851" s="545" t="s">
        <v>13413</v>
      </c>
      <c r="P10851" s="549">
        <v>8491</v>
      </c>
      <c r="Q10851" s="549">
        <v>1</v>
      </c>
      <c r="R10851" s="549">
        <v>19</v>
      </c>
      <c r="S10851" s="548"/>
      <c r="T10851" s="548"/>
      <c r="U10851" s="99"/>
    </row>
    <row r="10852" spans="1:21" ht="19.5" customHeight="1">
      <c r="A10852" s="545">
        <v>105795</v>
      </c>
      <c r="B10852" s="545" t="s">
        <v>246</v>
      </c>
      <c r="C10852" s="545" t="s">
        <v>216</v>
      </c>
      <c r="D10852" s="546">
        <v>44680</v>
      </c>
      <c r="E10852" s="171" t="str">
        <f t="shared" si="169"/>
        <v>2022</v>
      </c>
      <c r="F10852" s="547">
        <v>1189280</v>
      </c>
      <c r="G10852" s="548">
        <v>0.19</v>
      </c>
      <c r="H10852" s="547">
        <v>999394.96</v>
      </c>
      <c r="I10852" s="545" t="s">
        <v>12646</v>
      </c>
      <c r="J10852" s="545" t="s">
        <v>13296</v>
      </c>
      <c r="K10852" s="545" t="s">
        <v>13413</v>
      </c>
      <c r="L10852" s="545" t="s">
        <v>13413</v>
      </c>
      <c r="M10852" s="548" t="s">
        <v>13758</v>
      </c>
      <c r="N10852" s="545" t="s">
        <v>13413</v>
      </c>
      <c r="O10852" s="545" t="s">
        <v>13413</v>
      </c>
      <c r="P10852" s="549">
        <v>8492</v>
      </c>
      <c r="Q10852" s="549">
        <v>1</v>
      </c>
      <c r="R10852" s="549">
        <v>65</v>
      </c>
      <c r="S10852" s="548">
        <v>2218</v>
      </c>
      <c r="T10852" s="548"/>
      <c r="U10852" s="99"/>
    </row>
    <row r="10853" spans="1:21" ht="19.5" customHeight="1">
      <c r="A10853" s="545">
        <v>105796</v>
      </c>
      <c r="B10853" s="545" t="s">
        <v>8382</v>
      </c>
      <c r="C10853" s="545" t="s">
        <v>221</v>
      </c>
      <c r="D10853" s="546">
        <v>44658</v>
      </c>
      <c r="E10853" s="171" t="str">
        <f t="shared" si="169"/>
        <v>2022</v>
      </c>
      <c r="F10853" s="547">
        <v>37485</v>
      </c>
      <c r="G10853" s="548">
        <v>0.19</v>
      </c>
      <c r="H10853" s="547">
        <v>31500</v>
      </c>
      <c r="I10853" s="545" t="s">
        <v>12743</v>
      </c>
      <c r="J10853" s="545" t="s">
        <v>13296</v>
      </c>
      <c r="K10853" s="545" t="s">
        <v>8382</v>
      </c>
      <c r="L10853" s="545" t="s">
        <v>13413</v>
      </c>
      <c r="M10853" s="548" t="s">
        <v>13758</v>
      </c>
      <c r="N10853" s="545" t="s">
        <v>13413</v>
      </c>
      <c r="O10853" s="545" t="s">
        <v>13413</v>
      </c>
      <c r="P10853" s="549">
        <v>8493</v>
      </c>
      <c r="Q10853" s="549">
        <v>1</v>
      </c>
      <c r="R10853" s="549">
        <v>66</v>
      </c>
      <c r="S10853" s="548">
        <v>2218</v>
      </c>
      <c r="T10853" s="548"/>
      <c r="U10853" s="99"/>
    </row>
    <row r="10854" spans="1:21" ht="19.5" customHeight="1">
      <c r="A10854" s="545">
        <v>105798</v>
      </c>
      <c r="B10854" s="545" t="s">
        <v>6693</v>
      </c>
      <c r="C10854" s="545" t="s">
        <v>4552</v>
      </c>
      <c r="D10854" s="546">
        <v>45015</v>
      </c>
      <c r="E10854" s="171" t="str">
        <f t="shared" si="169"/>
        <v>2023</v>
      </c>
      <c r="F10854" s="547">
        <v>2976772.01</v>
      </c>
      <c r="G10854" s="548">
        <v>0.19</v>
      </c>
      <c r="H10854" s="547">
        <v>2501489.08</v>
      </c>
      <c r="I10854" s="545" t="s">
        <v>12758</v>
      </c>
      <c r="J10854" s="545" t="s">
        <v>13297</v>
      </c>
      <c r="K10854" s="545" t="s">
        <v>19853</v>
      </c>
      <c r="L10854" s="545" t="s">
        <v>13413</v>
      </c>
      <c r="M10854" s="548" t="s">
        <v>13758</v>
      </c>
      <c r="N10854" s="545" t="s">
        <v>13413</v>
      </c>
      <c r="O10854" s="545" t="s">
        <v>13413</v>
      </c>
      <c r="P10854" s="549">
        <v>8495</v>
      </c>
      <c r="Q10854" s="549">
        <v>1</v>
      </c>
      <c r="R10854" s="549">
        <v>164</v>
      </c>
      <c r="S10854" s="548">
        <v>2257</v>
      </c>
      <c r="T10854" s="548"/>
      <c r="U10854" s="99"/>
    </row>
    <row r="10855" spans="1:21" ht="19.5" customHeight="1">
      <c r="A10855" s="545">
        <v>105799</v>
      </c>
      <c r="B10855" s="545" t="s">
        <v>3407</v>
      </c>
      <c r="C10855" s="545" t="s">
        <v>4552</v>
      </c>
      <c r="D10855" s="546">
        <v>46052</v>
      </c>
      <c r="E10855" s="171" t="str">
        <f t="shared" si="169"/>
        <v>2026</v>
      </c>
      <c r="F10855" s="547">
        <v>4810316</v>
      </c>
      <c r="G10855" s="548">
        <v>0.19</v>
      </c>
      <c r="H10855" s="547">
        <v>4042282.35</v>
      </c>
      <c r="I10855" s="545" t="s">
        <v>12758</v>
      </c>
      <c r="J10855" s="545" t="s">
        <v>13307</v>
      </c>
      <c r="K10855" s="545" t="s">
        <v>19854</v>
      </c>
      <c r="L10855" s="545" t="s">
        <v>13413</v>
      </c>
      <c r="M10855" s="548" t="s">
        <v>13758</v>
      </c>
      <c r="N10855" s="545" t="s">
        <v>13413</v>
      </c>
      <c r="O10855" s="545" t="s">
        <v>13413</v>
      </c>
      <c r="P10855" s="549">
        <v>8496</v>
      </c>
      <c r="Q10855" s="549">
        <v>1</v>
      </c>
      <c r="R10855" s="549">
        <v>164</v>
      </c>
      <c r="S10855" s="548">
        <v>2228</v>
      </c>
      <c r="T10855" s="548"/>
      <c r="U10855" s="99"/>
    </row>
    <row r="10856" spans="1:21" ht="19.5" customHeight="1">
      <c r="A10856" s="545">
        <v>105800</v>
      </c>
      <c r="B10856" s="545" t="s">
        <v>2452</v>
      </c>
      <c r="C10856" s="545" t="s">
        <v>216</v>
      </c>
      <c r="D10856" s="546"/>
      <c r="E10856" s="171" t="str">
        <f t="shared" si="169"/>
        <v>1900</v>
      </c>
      <c r="F10856" s="547">
        <v>0</v>
      </c>
      <c r="G10856" s="548">
        <v>0</v>
      </c>
      <c r="H10856" s="547">
        <v>0</v>
      </c>
      <c r="I10856" s="545" t="s">
        <v>12676</v>
      </c>
      <c r="J10856" s="545"/>
      <c r="K10856" s="545" t="s">
        <v>13413</v>
      </c>
      <c r="L10856" s="545" t="s">
        <v>13413</v>
      </c>
      <c r="M10856" s="548" t="s">
        <v>13758</v>
      </c>
      <c r="N10856" s="545" t="s">
        <v>13413</v>
      </c>
      <c r="O10856" s="545" t="s">
        <v>13413</v>
      </c>
      <c r="P10856" s="549">
        <v>8497</v>
      </c>
      <c r="Q10856" s="549">
        <v>1</v>
      </c>
      <c r="R10856" s="549">
        <v>14</v>
      </c>
      <c r="S10856" s="548"/>
      <c r="T10856" s="548"/>
      <c r="U10856" s="99"/>
    </row>
    <row r="10857" spans="1:21" ht="19.5" customHeight="1">
      <c r="A10857" s="545">
        <v>105801</v>
      </c>
      <c r="B10857" s="545" t="s">
        <v>9560</v>
      </c>
      <c r="C10857" s="545" t="s">
        <v>216</v>
      </c>
      <c r="D10857" s="546"/>
      <c r="E10857" s="171" t="str">
        <f t="shared" si="169"/>
        <v>1900</v>
      </c>
      <c r="F10857" s="547">
        <v>0</v>
      </c>
      <c r="G10857" s="548">
        <v>0</v>
      </c>
      <c r="H10857" s="547">
        <v>0</v>
      </c>
      <c r="I10857" s="545" t="s">
        <v>12676</v>
      </c>
      <c r="J10857" s="545"/>
      <c r="K10857" s="545" t="s">
        <v>19855</v>
      </c>
      <c r="L10857" s="545" t="s">
        <v>13413</v>
      </c>
      <c r="M10857" s="548" t="s">
        <v>13758</v>
      </c>
      <c r="N10857" s="545" t="s">
        <v>13413</v>
      </c>
      <c r="O10857" s="545" t="s">
        <v>13413</v>
      </c>
      <c r="P10857" s="549">
        <v>8498</v>
      </c>
      <c r="Q10857" s="549">
        <v>1</v>
      </c>
      <c r="R10857" s="549">
        <v>14</v>
      </c>
      <c r="S10857" s="548"/>
      <c r="T10857" s="548"/>
      <c r="U10857" s="99"/>
    </row>
    <row r="10858" spans="1:21" ht="19.5" customHeight="1">
      <c r="A10858" s="545">
        <v>105802</v>
      </c>
      <c r="B10858" s="545" t="s">
        <v>9559</v>
      </c>
      <c r="C10858" s="545" t="s">
        <v>216</v>
      </c>
      <c r="D10858" s="546"/>
      <c r="E10858" s="171" t="str">
        <f t="shared" si="169"/>
        <v>1900</v>
      </c>
      <c r="F10858" s="547">
        <v>0</v>
      </c>
      <c r="G10858" s="548">
        <v>0</v>
      </c>
      <c r="H10858" s="547">
        <v>0</v>
      </c>
      <c r="I10858" s="545" t="s">
        <v>12676</v>
      </c>
      <c r="J10858" s="545"/>
      <c r="K10858" s="545" t="s">
        <v>19856</v>
      </c>
      <c r="L10858" s="545" t="s">
        <v>13413</v>
      </c>
      <c r="M10858" s="548" t="s">
        <v>13758</v>
      </c>
      <c r="N10858" s="545" t="s">
        <v>13413</v>
      </c>
      <c r="O10858" s="545" t="s">
        <v>13413</v>
      </c>
      <c r="P10858" s="549">
        <v>8499</v>
      </c>
      <c r="Q10858" s="549">
        <v>1</v>
      </c>
      <c r="R10858" s="549">
        <v>14</v>
      </c>
      <c r="S10858" s="548"/>
      <c r="T10858" s="548"/>
      <c r="U10858" s="99"/>
    </row>
    <row r="10859" spans="1:21" ht="19.5" customHeight="1">
      <c r="A10859" s="545">
        <v>105804</v>
      </c>
      <c r="B10859" s="545" t="s">
        <v>6039</v>
      </c>
      <c r="C10859" s="545" t="s">
        <v>216</v>
      </c>
      <c r="D10859" s="546">
        <v>46052</v>
      </c>
      <c r="E10859" s="171" t="str">
        <f t="shared" si="169"/>
        <v>2026</v>
      </c>
      <c r="F10859" s="547">
        <v>110080646</v>
      </c>
      <c r="G10859" s="548">
        <v>0.19</v>
      </c>
      <c r="H10859" s="547">
        <v>92504744.540000007</v>
      </c>
      <c r="I10859" s="545" t="s">
        <v>12647</v>
      </c>
      <c r="J10859" s="545" t="s">
        <v>13307</v>
      </c>
      <c r="K10859" s="545" t="s">
        <v>19857</v>
      </c>
      <c r="L10859" s="545" t="s">
        <v>13413</v>
      </c>
      <c r="M10859" s="548" t="s">
        <v>13758</v>
      </c>
      <c r="N10859" s="545" t="s">
        <v>13413</v>
      </c>
      <c r="O10859" s="545" t="s">
        <v>13413</v>
      </c>
      <c r="P10859" s="549">
        <v>8501</v>
      </c>
      <c r="Q10859" s="549">
        <v>1</v>
      </c>
      <c r="R10859" s="549">
        <v>26</v>
      </c>
      <c r="S10859" s="548">
        <v>2228</v>
      </c>
      <c r="T10859" s="548"/>
      <c r="U10859" s="99"/>
    </row>
    <row r="10860" spans="1:21" ht="19.5" customHeight="1">
      <c r="A10860" s="545">
        <v>105805</v>
      </c>
      <c r="B10860" s="545" t="s">
        <v>8222</v>
      </c>
      <c r="C10860" s="545" t="s">
        <v>216</v>
      </c>
      <c r="D10860" s="546">
        <v>46052</v>
      </c>
      <c r="E10860" s="171" t="str">
        <f t="shared" si="169"/>
        <v>2026</v>
      </c>
      <c r="F10860" s="547">
        <v>16486801</v>
      </c>
      <c r="G10860" s="548">
        <v>0.19</v>
      </c>
      <c r="H10860" s="547">
        <v>13854454.619999999</v>
      </c>
      <c r="I10860" s="545" t="s">
        <v>12647</v>
      </c>
      <c r="J10860" s="545" t="s">
        <v>13307</v>
      </c>
      <c r="K10860" s="545" t="s">
        <v>19858</v>
      </c>
      <c r="L10860" s="545" t="s">
        <v>13413</v>
      </c>
      <c r="M10860" s="548" t="s">
        <v>13758</v>
      </c>
      <c r="N10860" s="545" t="s">
        <v>13413</v>
      </c>
      <c r="O10860" s="545" t="s">
        <v>13413</v>
      </c>
      <c r="P10860" s="549">
        <v>8502</v>
      </c>
      <c r="Q10860" s="549">
        <v>1</v>
      </c>
      <c r="R10860" s="549">
        <v>26</v>
      </c>
      <c r="S10860" s="548">
        <v>2228</v>
      </c>
      <c r="T10860" s="548"/>
      <c r="U10860" s="99"/>
    </row>
    <row r="10861" spans="1:21" ht="19.5" customHeight="1">
      <c r="A10861" s="545">
        <v>105806</v>
      </c>
      <c r="B10861" s="545" t="s">
        <v>8221</v>
      </c>
      <c r="C10861" s="545" t="s">
        <v>216</v>
      </c>
      <c r="D10861" s="546">
        <v>46052</v>
      </c>
      <c r="E10861" s="171" t="str">
        <f t="shared" si="169"/>
        <v>2026</v>
      </c>
      <c r="F10861" s="547">
        <v>16649118</v>
      </c>
      <c r="G10861" s="548">
        <v>0.19</v>
      </c>
      <c r="H10861" s="547">
        <v>13990855.460000001</v>
      </c>
      <c r="I10861" s="545" t="s">
        <v>12647</v>
      </c>
      <c r="J10861" s="545" t="s">
        <v>13307</v>
      </c>
      <c r="K10861" s="545" t="s">
        <v>19859</v>
      </c>
      <c r="L10861" s="545" t="s">
        <v>19860</v>
      </c>
      <c r="M10861" s="548" t="s">
        <v>13758</v>
      </c>
      <c r="N10861" s="545" t="s">
        <v>13413</v>
      </c>
      <c r="O10861" s="545" t="s">
        <v>13413</v>
      </c>
      <c r="P10861" s="549">
        <v>8503</v>
      </c>
      <c r="Q10861" s="549">
        <v>1</v>
      </c>
      <c r="R10861" s="549">
        <v>26</v>
      </c>
      <c r="S10861" s="548">
        <v>2228</v>
      </c>
      <c r="T10861" s="548"/>
      <c r="U10861" s="99"/>
    </row>
    <row r="10862" spans="1:21" ht="19.5" customHeight="1">
      <c r="A10862" s="545">
        <v>105807</v>
      </c>
      <c r="B10862" s="545" t="s">
        <v>12239</v>
      </c>
      <c r="C10862" s="545" t="s">
        <v>216</v>
      </c>
      <c r="D10862" s="546">
        <v>43532</v>
      </c>
      <c r="E10862" s="171" t="str">
        <f t="shared" si="169"/>
        <v>2019</v>
      </c>
      <c r="F10862" s="547">
        <v>0</v>
      </c>
      <c r="G10862" s="548">
        <v>0.19</v>
      </c>
      <c r="H10862" s="547">
        <v>0</v>
      </c>
      <c r="I10862" s="545" t="s">
        <v>12758</v>
      </c>
      <c r="J10862" s="545" t="s">
        <v>13342</v>
      </c>
      <c r="K10862" s="545" t="s">
        <v>19861</v>
      </c>
      <c r="L10862" s="545" t="s">
        <v>13413</v>
      </c>
      <c r="M10862" s="548" t="s">
        <v>13758</v>
      </c>
      <c r="N10862" s="545" t="s">
        <v>13413</v>
      </c>
      <c r="O10862" s="545" t="s">
        <v>13413</v>
      </c>
      <c r="P10862" s="549">
        <v>8504</v>
      </c>
      <c r="Q10862" s="549">
        <v>1</v>
      </c>
      <c r="R10862" s="549">
        <v>164</v>
      </c>
      <c r="S10862" s="548">
        <v>1826</v>
      </c>
      <c r="T10862" s="548"/>
      <c r="U10862" s="99"/>
    </row>
    <row r="10863" spans="1:21" ht="19.5" customHeight="1">
      <c r="A10863" s="545">
        <v>105814</v>
      </c>
      <c r="B10863" s="545" t="s">
        <v>8238</v>
      </c>
      <c r="C10863" s="545" t="s">
        <v>216</v>
      </c>
      <c r="D10863" s="546">
        <v>46052</v>
      </c>
      <c r="E10863" s="171" t="str">
        <f t="shared" si="169"/>
        <v>2026</v>
      </c>
      <c r="F10863" s="547">
        <v>82470458</v>
      </c>
      <c r="G10863" s="548">
        <v>0.19</v>
      </c>
      <c r="H10863" s="547">
        <v>69302905.879999995</v>
      </c>
      <c r="I10863" s="545" t="s">
        <v>12758</v>
      </c>
      <c r="J10863" s="545" t="s">
        <v>13307</v>
      </c>
      <c r="K10863" s="545" t="s">
        <v>19862</v>
      </c>
      <c r="L10863" s="545" t="s">
        <v>13413</v>
      </c>
      <c r="M10863" s="548" t="s">
        <v>13758</v>
      </c>
      <c r="N10863" s="545" t="s">
        <v>13413</v>
      </c>
      <c r="O10863" s="545" t="s">
        <v>13413</v>
      </c>
      <c r="P10863" s="549">
        <v>8511</v>
      </c>
      <c r="Q10863" s="549">
        <v>1</v>
      </c>
      <c r="R10863" s="549">
        <v>164</v>
      </c>
      <c r="S10863" s="548">
        <v>2228</v>
      </c>
      <c r="T10863" s="548"/>
      <c r="U10863" s="99"/>
    </row>
    <row r="10864" spans="1:21" ht="19.5" customHeight="1">
      <c r="A10864" s="545">
        <v>105815</v>
      </c>
      <c r="B10864" s="545" t="s">
        <v>8237</v>
      </c>
      <c r="C10864" s="545" t="s">
        <v>216</v>
      </c>
      <c r="D10864" s="546">
        <v>46052</v>
      </c>
      <c r="E10864" s="171" t="str">
        <f t="shared" si="169"/>
        <v>2026</v>
      </c>
      <c r="F10864" s="547">
        <v>14469428</v>
      </c>
      <c r="G10864" s="548">
        <v>0.19</v>
      </c>
      <c r="H10864" s="547">
        <v>12159183.189999999</v>
      </c>
      <c r="I10864" s="545" t="s">
        <v>12758</v>
      </c>
      <c r="J10864" s="545" t="s">
        <v>13307</v>
      </c>
      <c r="K10864" s="545" t="s">
        <v>19863</v>
      </c>
      <c r="L10864" s="545" t="s">
        <v>13413</v>
      </c>
      <c r="M10864" s="548" t="s">
        <v>13758</v>
      </c>
      <c r="N10864" s="545" t="s">
        <v>13413</v>
      </c>
      <c r="O10864" s="545" t="s">
        <v>13413</v>
      </c>
      <c r="P10864" s="549">
        <v>8512</v>
      </c>
      <c r="Q10864" s="549">
        <v>1</v>
      </c>
      <c r="R10864" s="549">
        <v>164</v>
      </c>
      <c r="S10864" s="548">
        <v>2228</v>
      </c>
      <c r="T10864" s="548"/>
      <c r="U10864" s="99"/>
    </row>
    <row r="10865" spans="1:21" ht="19.5" customHeight="1">
      <c r="A10865" s="545">
        <v>105816</v>
      </c>
      <c r="B10865" s="545" t="s">
        <v>12212</v>
      </c>
      <c r="C10865" s="545" t="s">
        <v>216</v>
      </c>
      <c r="D10865" s="546">
        <v>43538</v>
      </c>
      <c r="E10865" s="171" t="str">
        <f t="shared" si="169"/>
        <v>2019</v>
      </c>
      <c r="F10865" s="547">
        <v>0</v>
      </c>
      <c r="G10865" s="548">
        <v>0.19</v>
      </c>
      <c r="H10865" s="547">
        <v>0</v>
      </c>
      <c r="I10865" s="545" t="s">
        <v>12758</v>
      </c>
      <c r="J10865" s="545" t="s">
        <v>13319</v>
      </c>
      <c r="K10865" s="545" t="s">
        <v>19864</v>
      </c>
      <c r="L10865" s="545" t="s">
        <v>13413</v>
      </c>
      <c r="M10865" s="548" t="s">
        <v>13758</v>
      </c>
      <c r="N10865" s="545" t="s">
        <v>13413</v>
      </c>
      <c r="O10865" s="545" t="s">
        <v>13413</v>
      </c>
      <c r="P10865" s="549">
        <v>8513</v>
      </c>
      <c r="Q10865" s="549">
        <v>1</v>
      </c>
      <c r="R10865" s="549">
        <v>164</v>
      </c>
      <c r="S10865" s="548">
        <v>1824</v>
      </c>
      <c r="T10865" s="548"/>
      <c r="U10865" s="99"/>
    </row>
    <row r="10866" spans="1:21" ht="19.5" customHeight="1">
      <c r="A10866" s="545">
        <v>105817</v>
      </c>
      <c r="B10866" s="545" t="s">
        <v>8364</v>
      </c>
      <c r="C10866" s="545" t="s">
        <v>209</v>
      </c>
      <c r="D10866" s="546">
        <v>45009</v>
      </c>
      <c r="E10866" s="171" t="str">
        <f t="shared" si="169"/>
        <v>2023</v>
      </c>
      <c r="F10866" s="547">
        <v>6519</v>
      </c>
      <c r="G10866" s="548">
        <v>0.19</v>
      </c>
      <c r="H10866" s="547">
        <v>5478.15</v>
      </c>
      <c r="I10866" s="545" t="s">
        <v>12683</v>
      </c>
      <c r="J10866" s="545" t="s">
        <v>13297</v>
      </c>
      <c r="K10866" s="545" t="s">
        <v>13413</v>
      </c>
      <c r="L10866" s="545" t="s">
        <v>13413</v>
      </c>
      <c r="M10866" s="548" t="s">
        <v>13758</v>
      </c>
      <c r="N10866" s="545" t="s">
        <v>13413</v>
      </c>
      <c r="O10866" s="545" t="s">
        <v>13413</v>
      </c>
      <c r="P10866" s="549">
        <v>8514</v>
      </c>
      <c r="Q10866" s="549">
        <v>1</v>
      </c>
      <c r="R10866" s="549">
        <v>18</v>
      </c>
      <c r="S10866" s="548">
        <v>2257</v>
      </c>
      <c r="T10866" s="548"/>
      <c r="U10866" s="99"/>
    </row>
    <row r="10867" spans="1:21" ht="19.5" customHeight="1">
      <c r="A10867" s="545">
        <v>105818</v>
      </c>
      <c r="B10867" s="545" t="s">
        <v>8049</v>
      </c>
      <c r="C10867" s="545" t="s">
        <v>4552</v>
      </c>
      <c r="D10867" s="546">
        <v>44591</v>
      </c>
      <c r="E10867" s="171" t="str">
        <f t="shared" si="169"/>
        <v>2022</v>
      </c>
      <c r="F10867" s="547">
        <v>4725381</v>
      </c>
      <c r="G10867" s="548">
        <v>0.19</v>
      </c>
      <c r="H10867" s="547">
        <v>3970908.4</v>
      </c>
      <c r="I10867" s="545" t="s">
        <v>12758</v>
      </c>
      <c r="J10867" s="545" t="s">
        <v>13297</v>
      </c>
      <c r="K10867" s="545" t="s">
        <v>19865</v>
      </c>
      <c r="L10867" s="545" t="s">
        <v>13413</v>
      </c>
      <c r="M10867" s="548" t="s">
        <v>13758</v>
      </c>
      <c r="N10867" s="545" t="s">
        <v>13413</v>
      </c>
      <c r="O10867" s="545" t="s">
        <v>13413</v>
      </c>
      <c r="P10867" s="549">
        <v>8515</v>
      </c>
      <c r="Q10867" s="549">
        <v>1</v>
      </c>
      <c r="R10867" s="549">
        <v>164</v>
      </c>
      <c r="S10867" s="548">
        <v>2257</v>
      </c>
      <c r="T10867" s="548"/>
      <c r="U10867" s="99"/>
    </row>
    <row r="10868" spans="1:21" ht="19.5" customHeight="1">
      <c r="A10868" s="545">
        <v>105819</v>
      </c>
      <c r="B10868" s="545" t="s">
        <v>8084</v>
      </c>
      <c r="C10868" s="545" t="s">
        <v>216</v>
      </c>
      <c r="D10868" s="546">
        <v>44591</v>
      </c>
      <c r="E10868" s="171" t="str">
        <f t="shared" si="169"/>
        <v>2022</v>
      </c>
      <c r="F10868" s="547">
        <v>648049</v>
      </c>
      <c r="G10868" s="548">
        <v>0.19</v>
      </c>
      <c r="H10868" s="547">
        <v>544578.99</v>
      </c>
      <c r="I10868" s="545" t="s">
        <v>12758</v>
      </c>
      <c r="J10868" s="545" t="s">
        <v>13297</v>
      </c>
      <c r="K10868" s="545" t="s">
        <v>19866</v>
      </c>
      <c r="L10868" s="545" t="s">
        <v>13413</v>
      </c>
      <c r="M10868" s="548" t="s">
        <v>13758</v>
      </c>
      <c r="N10868" s="545" t="s">
        <v>13413</v>
      </c>
      <c r="O10868" s="545" t="s">
        <v>13413</v>
      </c>
      <c r="P10868" s="549">
        <v>8516</v>
      </c>
      <c r="Q10868" s="549">
        <v>1</v>
      </c>
      <c r="R10868" s="549">
        <v>164</v>
      </c>
      <c r="S10868" s="548">
        <v>2257</v>
      </c>
      <c r="T10868" s="548"/>
      <c r="U10868" s="99"/>
    </row>
    <row r="10869" spans="1:21" ht="19.5" customHeight="1">
      <c r="A10869" s="545">
        <v>105820</v>
      </c>
      <c r="B10869" s="545" t="s">
        <v>6939</v>
      </c>
      <c r="C10869" s="545" t="s">
        <v>221</v>
      </c>
      <c r="D10869" s="546">
        <v>45708</v>
      </c>
      <c r="E10869" s="171" t="str">
        <f t="shared" si="169"/>
        <v>2025</v>
      </c>
      <c r="F10869" s="547">
        <v>136963.79</v>
      </c>
      <c r="G10869" s="548">
        <v>0.19</v>
      </c>
      <c r="H10869" s="547">
        <v>115095.62</v>
      </c>
      <c r="I10869" s="545" t="s">
        <v>12661</v>
      </c>
      <c r="J10869" s="545" t="s">
        <v>13307</v>
      </c>
      <c r="K10869" s="545" t="s">
        <v>19867</v>
      </c>
      <c r="L10869" s="545" t="s">
        <v>13413</v>
      </c>
      <c r="M10869" s="548" t="s">
        <v>13758</v>
      </c>
      <c r="N10869" s="545" t="s">
        <v>13413</v>
      </c>
      <c r="O10869" s="545" t="s">
        <v>13413</v>
      </c>
      <c r="P10869" s="549">
        <v>8517</v>
      </c>
      <c r="Q10869" s="549">
        <v>1</v>
      </c>
      <c r="R10869" s="549">
        <v>89</v>
      </c>
      <c r="S10869" s="548">
        <v>2228</v>
      </c>
      <c r="T10869" s="548"/>
      <c r="U10869" s="99"/>
    </row>
    <row r="10870" spans="1:21" ht="19.5" customHeight="1">
      <c r="A10870" s="545">
        <v>105821</v>
      </c>
      <c r="B10870" s="545" t="s">
        <v>8083</v>
      </c>
      <c r="C10870" s="545" t="s">
        <v>216</v>
      </c>
      <c r="D10870" s="546">
        <v>44591</v>
      </c>
      <c r="E10870" s="171" t="str">
        <f t="shared" si="169"/>
        <v>2022</v>
      </c>
      <c r="F10870" s="547">
        <v>71761</v>
      </c>
      <c r="G10870" s="548">
        <v>0.19</v>
      </c>
      <c r="H10870" s="547">
        <v>60303.360000000001</v>
      </c>
      <c r="I10870" s="545" t="s">
        <v>12758</v>
      </c>
      <c r="J10870" s="545" t="s">
        <v>13297</v>
      </c>
      <c r="K10870" s="545" t="s">
        <v>19868</v>
      </c>
      <c r="L10870" s="545" t="s">
        <v>13413</v>
      </c>
      <c r="M10870" s="548" t="s">
        <v>13758</v>
      </c>
      <c r="N10870" s="545" t="s">
        <v>13413</v>
      </c>
      <c r="O10870" s="545" t="s">
        <v>13413</v>
      </c>
      <c r="P10870" s="549">
        <v>8518</v>
      </c>
      <c r="Q10870" s="549">
        <v>1</v>
      </c>
      <c r="R10870" s="549">
        <v>164</v>
      </c>
      <c r="S10870" s="548">
        <v>2257</v>
      </c>
      <c r="T10870" s="548"/>
      <c r="U10870" s="99"/>
    </row>
    <row r="10871" spans="1:21" ht="19.5" customHeight="1">
      <c r="A10871" s="545">
        <v>105822</v>
      </c>
      <c r="B10871" s="545" t="s">
        <v>9558</v>
      </c>
      <c r="C10871" s="545" t="s">
        <v>216</v>
      </c>
      <c r="D10871" s="546">
        <v>44589</v>
      </c>
      <c r="E10871" s="171" t="str">
        <f t="shared" si="169"/>
        <v>2022</v>
      </c>
      <c r="F10871" s="547">
        <v>1181465</v>
      </c>
      <c r="G10871" s="548">
        <v>0.19</v>
      </c>
      <c r="H10871" s="547">
        <v>992827.73</v>
      </c>
      <c r="I10871" s="545" t="s">
        <v>12642</v>
      </c>
      <c r="J10871" s="545" t="s">
        <v>13297</v>
      </c>
      <c r="K10871" s="545" t="s">
        <v>19869</v>
      </c>
      <c r="L10871" s="545" t="s">
        <v>13413</v>
      </c>
      <c r="M10871" s="548" t="s">
        <v>13758</v>
      </c>
      <c r="N10871" s="545" t="s">
        <v>13413</v>
      </c>
      <c r="O10871" s="545" t="s">
        <v>13413</v>
      </c>
      <c r="P10871" s="549">
        <v>8519</v>
      </c>
      <c r="Q10871" s="549">
        <v>1</v>
      </c>
      <c r="R10871" s="549">
        <v>135</v>
      </c>
      <c r="S10871" s="548">
        <v>2257</v>
      </c>
      <c r="T10871" s="548"/>
      <c r="U10871" s="99"/>
    </row>
    <row r="10872" spans="1:21" ht="19.5" customHeight="1">
      <c r="A10872" s="545">
        <v>105823</v>
      </c>
      <c r="B10872" s="545" t="s">
        <v>9557</v>
      </c>
      <c r="C10872" s="545" t="s">
        <v>216</v>
      </c>
      <c r="D10872" s="546"/>
      <c r="E10872" s="171" t="str">
        <f t="shared" si="169"/>
        <v>1900</v>
      </c>
      <c r="F10872" s="547">
        <v>0</v>
      </c>
      <c r="G10872" s="548">
        <v>0</v>
      </c>
      <c r="H10872" s="547">
        <v>0</v>
      </c>
      <c r="I10872" s="545" t="s">
        <v>12642</v>
      </c>
      <c r="J10872" s="545"/>
      <c r="K10872" s="545" t="s">
        <v>19869</v>
      </c>
      <c r="L10872" s="545" t="s">
        <v>13413</v>
      </c>
      <c r="M10872" s="548" t="s">
        <v>13758</v>
      </c>
      <c r="N10872" s="545" t="s">
        <v>13413</v>
      </c>
      <c r="O10872" s="545" t="s">
        <v>13413</v>
      </c>
      <c r="P10872" s="549">
        <v>8520</v>
      </c>
      <c r="Q10872" s="549">
        <v>1</v>
      </c>
      <c r="R10872" s="549">
        <v>135</v>
      </c>
      <c r="S10872" s="548"/>
      <c r="T10872" s="548"/>
      <c r="U10872" s="99"/>
    </row>
    <row r="10873" spans="1:21" ht="19.5" customHeight="1">
      <c r="A10873" s="545">
        <v>105824</v>
      </c>
      <c r="B10873" s="545" t="s">
        <v>3547</v>
      </c>
      <c r="C10873" s="545" t="s">
        <v>216</v>
      </c>
      <c r="D10873" s="546">
        <v>43545</v>
      </c>
      <c r="E10873" s="171" t="str">
        <f t="shared" si="169"/>
        <v>2019</v>
      </c>
      <c r="F10873" s="547">
        <v>176387465.99000001</v>
      </c>
      <c r="G10873" s="548">
        <v>0.19</v>
      </c>
      <c r="H10873" s="547">
        <v>148224761.34</v>
      </c>
      <c r="I10873" s="545" t="s">
        <v>12758</v>
      </c>
      <c r="J10873" s="545" t="s">
        <v>13298</v>
      </c>
      <c r="K10873" s="545" t="s">
        <v>19870</v>
      </c>
      <c r="L10873" s="545" t="s">
        <v>13413</v>
      </c>
      <c r="M10873" s="548" t="s">
        <v>13758</v>
      </c>
      <c r="N10873" s="545" t="s">
        <v>13413</v>
      </c>
      <c r="O10873" s="545" t="s">
        <v>13413</v>
      </c>
      <c r="P10873" s="549">
        <v>8521</v>
      </c>
      <c r="Q10873" s="549">
        <v>1</v>
      </c>
      <c r="R10873" s="549">
        <v>164</v>
      </c>
      <c r="S10873" s="548">
        <v>1012</v>
      </c>
      <c r="T10873" s="548"/>
      <c r="U10873" s="99"/>
    </row>
    <row r="10874" spans="1:21" ht="19.5" customHeight="1">
      <c r="A10874" s="545">
        <v>105825</v>
      </c>
      <c r="B10874" s="545" t="s">
        <v>5335</v>
      </c>
      <c r="C10874" s="545" t="s">
        <v>216</v>
      </c>
      <c r="D10874" s="546">
        <v>46052</v>
      </c>
      <c r="E10874" s="171" t="str">
        <f t="shared" si="169"/>
        <v>2026</v>
      </c>
      <c r="F10874" s="547">
        <v>85855751</v>
      </c>
      <c r="G10874" s="548">
        <v>0.19</v>
      </c>
      <c r="H10874" s="547">
        <v>72147689.920000002</v>
      </c>
      <c r="I10874" s="545" t="s">
        <v>12758</v>
      </c>
      <c r="J10874" s="545" t="s">
        <v>13307</v>
      </c>
      <c r="K10874" s="545" t="s">
        <v>19871</v>
      </c>
      <c r="L10874" s="545" t="s">
        <v>13413</v>
      </c>
      <c r="M10874" s="548" t="s">
        <v>13758</v>
      </c>
      <c r="N10874" s="545" t="s">
        <v>13413</v>
      </c>
      <c r="O10874" s="545" t="s">
        <v>13413</v>
      </c>
      <c r="P10874" s="549">
        <v>8522</v>
      </c>
      <c r="Q10874" s="549">
        <v>1</v>
      </c>
      <c r="R10874" s="549">
        <v>164</v>
      </c>
      <c r="S10874" s="548">
        <v>2228</v>
      </c>
      <c r="T10874" s="548"/>
      <c r="U10874" s="99"/>
    </row>
    <row r="10875" spans="1:21" ht="19.5" customHeight="1">
      <c r="A10875" s="545">
        <v>105828</v>
      </c>
      <c r="B10875" s="545" t="s">
        <v>3780</v>
      </c>
      <c r="C10875" s="545" t="s">
        <v>311</v>
      </c>
      <c r="D10875" s="546"/>
      <c r="E10875" s="171" t="str">
        <f t="shared" si="169"/>
        <v>1900</v>
      </c>
      <c r="F10875" s="547">
        <v>0</v>
      </c>
      <c r="G10875" s="548">
        <v>0</v>
      </c>
      <c r="H10875" s="547">
        <v>0</v>
      </c>
      <c r="I10875" s="545" t="s">
        <v>12969</v>
      </c>
      <c r="J10875" s="545"/>
      <c r="K10875" s="545" t="s">
        <v>13413</v>
      </c>
      <c r="L10875" s="545" t="s">
        <v>13413</v>
      </c>
      <c r="M10875" s="548" t="s">
        <v>13758</v>
      </c>
      <c r="N10875" s="545" t="s">
        <v>13413</v>
      </c>
      <c r="O10875" s="545" t="s">
        <v>13413</v>
      </c>
      <c r="P10875" s="549">
        <v>8524</v>
      </c>
      <c r="Q10875" s="549">
        <v>1</v>
      </c>
      <c r="R10875" s="549">
        <v>30</v>
      </c>
      <c r="S10875" s="548"/>
      <c r="T10875" s="548"/>
      <c r="U10875" s="99"/>
    </row>
    <row r="10876" spans="1:21" ht="19.5" customHeight="1">
      <c r="A10876" s="545">
        <v>105829</v>
      </c>
      <c r="B10876" s="545" t="s">
        <v>2551</v>
      </c>
      <c r="C10876" s="545" t="s">
        <v>209</v>
      </c>
      <c r="D10876" s="546"/>
      <c r="E10876" s="171" t="str">
        <f t="shared" si="169"/>
        <v>1900</v>
      </c>
      <c r="F10876" s="547">
        <v>0</v>
      </c>
      <c r="G10876" s="548">
        <v>0</v>
      </c>
      <c r="H10876" s="547">
        <v>0</v>
      </c>
      <c r="I10876" s="545" t="s">
        <v>12697</v>
      </c>
      <c r="J10876" s="545"/>
      <c r="K10876" s="545" t="s">
        <v>13413</v>
      </c>
      <c r="L10876" s="545" t="s">
        <v>13413</v>
      </c>
      <c r="M10876" s="548" t="s">
        <v>13758</v>
      </c>
      <c r="N10876" s="545" t="s">
        <v>13413</v>
      </c>
      <c r="O10876" s="545" t="s">
        <v>13413</v>
      </c>
      <c r="P10876" s="549">
        <v>8525</v>
      </c>
      <c r="Q10876" s="549">
        <v>1</v>
      </c>
      <c r="R10876" s="549">
        <v>138</v>
      </c>
      <c r="S10876" s="548"/>
      <c r="T10876" s="548"/>
      <c r="U10876" s="99"/>
    </row>
    <row r="10877" spans="1:21" ht="19.5" customHeight="1">
      <c r="A10877" s="545">
        <v>105830</v>
      </c>
      <c r="B10877" s="545" t="s">
        <v>2600</v>
      </c>
      <c r="C10877" s="545" t="s">
        <v>209</v>
      </c>
      <c r="D10877" s="546"/>
      <c r="E10877" s="171" t="str">
        <f t="shared" si="169"/>
        <v>1900</v>
      </c>
      <c r="F10877" s="547">
        <v>0</v>
      </c>
      <c r="G10877" s="548">
        <v>0</v>
      </c>
      <c r="H10877" s="547">
        <v>0</v>
      </c>
      <c r="I10877" s="545" t="s">
        <v>12697</v>
      </c>
      <c r="J10877" s="545"/>
      <c r="K10877" s="545" t="s">
        <v>13413</v>
      </c>
      <c r="L10877" s="545" t="s">
        <v>13413</v>
      </c>
      <c r="M10877" s="548" t="s">
        <v>13758</v>
      </c>
      <c r="N10877" s="545" t="s">
        <v>13413</v>
      </c>
      <c r="O10877" s="545" t="s">
        <v>13413</v>
      </c>
      <c r="P10877" s="549">
        <v>8526</v>
      </c>
      <c r="Q10877" s="549">
        <v>1</v>
      </c>
      <c r="R10877" s="549">
        <v>138</v>
      </c>
      <c r="S10877" s="548"/>
      <c r="T10877" s="548"/>
      <c r="U10877" s="99"/>
    </row>
    <row r="10878" spans="1:21" ht="19.5" customHeight="1">
      <c r="A10878" s="545">
        <v>105832</v>
      </c>
      <c r="B10878" s="545" t="s">
        <v>3787</v>
      </c>
      <c r="C10878" s="545" t="s">
        <v>216</v>
      </c>
      <c r="D10878" s="546"/>
      <c r="E10878" s="171" t="str">
        <f t="shared" si="169"/>
        <v>1900</v>
      </c>
      <c r="F10878" s="547">
        <v>0</v>
      </c>
      <c r="G10878" s="548">
        <v>0</v>
      </c>
      <c r="H10878" s="547">
        <v>0</v>
      </c>
      <c r="I10878" s="545" t="s">
        <v>12969</v>
      </c>
      <c r="J10878" s="545"/>
      <c r="K10878" s="545" t="s">
        <v>19872</v>
      </c>
      <c r="L10878" s="545" t="s">
        <v>13413</v>
      </c>
      <c r="M10878" s="548" t="s">
        <v>13758</v>
      </c>
      <c r="N10878" s="545" t="s">
        <v>13413</v>
      </c>
      <c r="O10878" s="545" t="s">
        <v>13413</v>
      </c>
      <c r="P10878" s="549">
        <v>8527</v>
      </c>
      <c r="Q10878" s="549">
        <v>1</v>
      </c>
      <c r="R10878" s="549">
        <v>30</v>
      </c>
      <c r="S10878" s="548"/>
      <c r="T10878" s="548"/>
      <c r="U10878" s="99"/>
    </row>
    <row r="10879" spans="1:21" ht="19.5" customHeight="1">
      <c r="A10879" s="545">
        <v>105833</v>
      </c>
      <c r="B10879" s="545" t="s">
        <v>3775</v>
      </c>
      <c r="C10879" s="545" t="s">
        <v>216</v>
      </c>
      <c r="D10879" s="546"/>
      <c r="E10879" s="171" t="str">
        <f t="shared" si="169"/>
        <v>1900</v>
      </c>
      <c r="F10879" s="547">
        <v>0</v>
      </c>
      <c r="G10879" s="548">
        <v>0</v>
      </c>
      <c r="H10879" s="547">
        <v>0</v>
      </c>
      <c r="I10879" s="545" t="s">
        <v>12969</v>
      </c>
      <c r="J10879" s="545"/>
      <c r="K10879" s="545" t="s">
        <v>13413</v>
      </c>
      <c r="L10879" s="545" t="s">
        <v>13413</v>
      </c>
      <c r="M10879" s="548" t="s">
        <v>13758</v>
      </c>
      <c r="N10879" s="545" t="s">
        <v>13413</v>
      </c>
      <c r="O10879" s="545" t="s">
        <v>13413</v>
      </c>
      <c r="P10879" s="549">
        <v>8528</v>
      </c>
      <c r="Q10879" s="549">
        <v>1</v>
      </c>
      <c r="R10879" s="549">
        <v>30</v>
      </c>
      <c r="S10879" s="548"/>
      <c r="T10879" s="548"/>
      <c r="U10879" s="99"/>
    </row>
    <row r="10880" spans="1:21" ht="19.5" customHeight="1">
      <c r="A10880" s="545">
        <v>105835</v>
      </c>
      <c r="B10880" s="545" t="s">
        <v>996</v>
      </c>
      <c r="C10880" s="545" t="s">
        <v>903</v>
      </c>
      <c r="D10880" s="546"/>
      <c r="E10880" s="171" t="str">
        <f t="shared" si="169"/>
        <v>1900</v>
      </c>
      <c r="F10880" s="547">
        <v>0</v>
      </c>
      <c r="G10880" s="548">
        <v>0</v>
      </c>
      <c r="H10880" s="547">
        <v>0</v>
      </c>
      <c r="I10880" s="545" t="s">
        <v>12751</v>
      </c>
      <c r="J10880" s="545"/>
      <c r="K10880" s="545" t="s">
        <v>13413</v>
      </c>
      <c r="L10880" s="545" t="s">
        <v>13413</v>
      </c>
      <c r="M10880" s="548" t="s">
        <v>13868</v>
      </c>
      <c r="N10880" s="545" t="s">
        <v>13413</v>
      </c>
      <c r="O10880" s="545" t="s">
        <v>13413</v>
      </c>
      <c r="P10880" s="549">
        <v>8530</v>
      </c>
      <c r="Q10880" s="549">
        <v>2</v>
      </c>
      <c r="R10880" s="549">
        <v>98</v>
      </c>
      <c r="S10880" s="548"/>
      <c r="T10880" s="548"/>
      <c r="U10880" s="99"/>
    </row>
    <row r="10881" spans="1:21" ht="19.5" customHeight="1">
      <c r="A10881" s="545">
        <v>105836</v>
      </c>
      <c r="B10881" s="545" t="s">
        <v>9556</v>
      </c>
      <c r="C10881" s="545" t="s">
        <v>4504</v>
      </c>
      <c r="D10881" s="546"/>
      <c r="E10881" s="171" t="str">
        <f t="shared" si="169"/>
        <v>1900</v>
      </c>
      <c r="F10881" s="547">
        <v>0</v>
      </c>
      <c r="G10881" s="548">
        <v>0</v>
      </c>
      <c r="H10881" s="547">
        <v>0</v>
      </c>
      <c r="I10881" s="545" t="s">
        <v>12668</v>
      </c>
      <c r="J10881" s="545"/>
      <c r="K10881" s="545" t="s">
        <v>13413</v>
      </c>
      <c r="L10881" s="545" t="s">
        <v>13413</v>
      </c>
      <c r="M10881" s="548" t="s">
        <v>13758</v>
      </c>
      <c r="N10881" s="545" t="s">
        <v>13413</v>
      </c>
      <c r="O10881" s="545" t="s">
        <v>13413</v>
      </c>
      <c r="P10881" s="549">
        <v>8531</v>
      </c>
      <c r="Q10881" s="549">
        <v>1</v>
      </c>
      <c r="R10881" s="549">
        <v>7</v>
      </c>
      <c r="S10881" s="548"/>
      <c r="T10881" s="548"/>
      <c r="U10881" s="99"/>
    </row>
    <row r="10882" spans="1:21" ht="19.5" customHeight="1">
      <c r="A10882" s="545">
        <v>105837</v>
      </c>
      <c r="B10882" s="545" t="s">
        <v>3983</v>
      </c>
      <c r="C10882" s="545" t="s">
        <v>216</v>
      </c>
      <c r="D10882" s="546">
        <v>44683</v>
      </c>
      <c r="E10882" s="171" t="str">
        <f t="shared" si="169"/>
        <v>2022</v>
      </c>
      <c r="F10882" s="547">
        <v>21</v>
      </c>
      <c r="G10882" s="548">
        <v>0.19</v>
      </c>
      <c r="H10882" s="547">
        <v>17.649999999999999</v>
      </c>
      <c r="I10882" s="545" t="s">
        <v>12966</v>
      </c>
      <c r="J10882" s="545" t="s">
        <v>13298</v>
      </c>
      <c r="K10882" s="545" t="s">
        <v>13413</v>
      </c>
      <c r="L10882" s="545" t="s">
        <v>13413</v>
      </c>
      <c r="M10882" s="548" t="s">
        <v>13758</v>
      </c>
      <c r="N10882" s="545" t="s">
        <v>13413</v>
      </c>
      <c r="O10882" s="545" t="s">
        <v>13413</v>
      </c>
      <c r="P10882" s="549">
        <v>8532</v>
      </c>
      <c r="Q10882" s="549">
        <v>1</v>
      </c>
      <c r="R10882" s="549">
        <v>41</v>
      </c>
      <c r="S10882" s="548">
        <v>1012</v>
      </c>
      <c r="T10882" s="548"/>
      <c r="U10882" s="99"/>
    </row>
    <row r="10883" spans="1:21" ht="19.5" customHeight="1">
      <c r="A10883" s="545">
        <v>105838</v>
      </c>
      <c r="B10883" s="545" t="s">
        <v>9555</v>
      </c>
      <c r="C10883" s="545" t="s">
        <v>216</v>
      </c>
      <c r="D10883" s="546"/>
      <c r="E10883" s="171" t="str">
        <f t="shared" si="169"/>
        <v>1900</v>
      </c>
      <c r="F10883" s="547">
        <v>0</v>
      </c>
      <c r="G10883" s="548">
        <v>0</v>
      </c>
      <c r="H10883" s="547">
        <v>0</v>
      </c>
      <c r="I10883" s="545" t="s">
        <v>12988</v>
      </c>
      <c r="J10883" s="545"/>
      <c r="K10883" s="545" t="s">
        <v>19873</v>
      </c>
      <c r="L10883" s="545" t="s">
        <v>13413</v>
      </c>
      <c r="M10883" s="548" t="s">
        <v>13758</v>
      </c>
      <c r="N10883" s="545" t="s">
        <v>13413</v>
      </c>
      <c r="O10883" s="545" t="s">
        <v>13413</v>
      </c>
      <c r="P10883" s="549">
        <v>8533</v>
      </c>
      <c r="Q10883" s="549">
        <v>1</v>
      </c>
      <c r="R10883" s="549">
        <v>99</v>
      </c>
      <c r="S10883" s="548"/>
      <c r="T10883" s="548"/>
      <c r="U10883" s="99"/>
    </row>
    <row r="10884" spans="1:21" ht="19.5" customHeight="1">
      <c r="A10884" s="545">
        <v>105839</v>
      </c>
      <c r="B10884" s="545" t="s">
        <v>9554</v>
      </c>
      <c r="C10884" s="545" t="s">
        <v>216</v>
      </c>
      <c r="D10884" s="546"/>
      <c r="E10884" s="171" t="str">
        <f t="shared" ref="E10884:E10947" si="170">TEXT(D10884,"YYYY")</f>
        <v>1900</v>
      </c>
      <c r="F10884" s="547">
        <v>0</v>
      </c>
      <c r="G10884" s="548">
        <v>0</v>
      </c>
      <c r="H10884" s="547">
        <v>0</v>
      </c>
      <c r="I10884" s="545" t="s">
        <v>12988</v>
      </c>
      <c r="J10884" s="545"/>
      <c r="K10884" s="545" t="s">
        <v>19873</v>
      </c>
      <c r="L10884" s="545" t="s">
        <v>13413</v>
      </c>
      <c r="M10884" s="548" t="s">
        <v>13758</v>
      </c>
      <c r="N10884" s="545" t="s">
        <v>13413</v>
      </c>
      <c r="O10884" s="545" t="s">
        <v>13413</v>
      </c>
      <c r="P10884" s="549">
        <v>8534</v>
      </c>
      <c r="Q10884" s="549">
        <v>1</v>
      </c>
      <c r="R10884" s="549">
        <v>99</v>
      </c>
      <c r="S10884" s="548"/>
      <c r="T10884" s="548"/>
      <c r="U10884" s="99"/>
    </row>
    <row r="10885" spans="1:21" ht="19.5" customHeight="1">
      <c r="A10885" s="545">
        <v>105840</v>
      </c>
      <c r="B10885" s="545" t="s">
        <v>959</v>
      </c>
      <c r="C10885" s="545" t="s">
        <v>4504</v>
      </c>
      <c r="D10885" s="546">
        <v>46062</v>
      </c>
      <c r="E10885" s="171" t="str">
        <f t="shared" si="170"/>
        <v>2026</v>
      </c>
      <c r="F10885" s="547">
        <v>17486</v>
      </c>
      <c r="G10885" s="548">
        <v>0.19</v>
      </c>
      <c r="H10885" s="547">
        <v>14694.12</v>
      </c>
      <c r="I10885" s="545" t="s">
        <v>12690</v>
      </c>
      <c r="J10885" s="545" t="s">
        <v>13298</v>
      </c>
      <c r="K10885" s="545" t="s">
        <v>13413</v>
      </c>
      <c r="L10885" s="545" t="s">
        <v>13413</v>
      </c>
      <c r="M10885" s="548" t="s">
        <v>13758</v>
      </c>
      <c r="N10885" s="545" t="s">
        <v>13413</v>
      </c>
      <c r="O10885" s="545" t="s">
        <v>13413</v>
      </c>
      <c r="P10885" s="549">
        <v>8535</v>
      </c>
      <c r="Q10885" s="549">
        <v>1</v>
      </c>
      <c r="R10885" s="549">
        <v>96</v>
      </c>
      <c r="S10885" s="548">
        <v>1012</v>
      </c>
      <c r="T10885" s="548"/>
      <c r="U10885" s="99"/>
    </row>
    <row r="10886" spans="1:21" ht="19.5" customHeight="1">
      <c r="A10886" s="545">
        <v>105842</v>
      </c>
      <c r="B10886" s="545" t="s">
        <v>6938</v>
      </c>
      <c r="C10886" s="545" t="s">
        <v>216</v>
      </c>
      <c r="D10886" s="546">
        <v>45708</v>
      </c>
      <c r="E10886" s="171" t="str">
        <f t="shared" si="170"/>
        <v>2025</v>
      </c>
      <c r="F10886" s="547">
        <v>23916.62</v>
      </c>
      <c r="G10886" s="548">
        <v>0</v>
      </c>
      <c r="H10886" s="547">
        <v>23916.62</v>
      </c>
      <c r="I10886" s="545" t="s">
        <v>12675</v>
      </c>
      <c r="J10886" s="545" t="s">
        <v>13307</v>
      </c>
      <c r="K10886" s="545" t="s">
        <v>13413</v>
      </c>
      <c r="L10886" s="545" t="s">
        <v>13413</v>
      </c>
      <c r="M10886" s="548" t="s">
        <v>13758</v>
      </c>
      <c r="N10886" s="545" t="s">
        <v>13413</v>
      </c>
      <c r="O10886" s="545" t="s">
        <v>13413</v>
      </c>
      <c r="P10886" s="549">
        <v>8536</v>
      </c>
      <c r="Q10886" s="549">
        <v>1</v>
      </c>
      <c r="R10886" s="549">
        <v>141</v>
      </c>
      <c r="S10886" s="548">
        <v>2228</v>
      </c>
      <c r="T10886" s="548"/>
      <c r="U10886" s="99"/>
    </row>
    <row r="10887" spans="1:21" ht="19.5" customHeight="1">
      <c r="A10887" s="545">
        <v>105843</v>
      </c>
      <c r="B10887" s="545" t="s">
        <v>277</v>
      </c>
      <c r="C10887" s="545" t="s">
        <v>209</v>
      </c>
      <c r="D10887" s="546"/>
      <c r="E10887" s="171" t="str">
        <f t="shared" si="170"/>
        <v>1900</v>
      </c>
      <c r="F10887" s="547">
        <v>0</v>
      </c>
      <c r="G10887" s="548">
        <v>0</v>
      </c>
      <c r="H10887" s="547">
        <v>0</v>
      </c>
      <c r="I10887" s="545" t="s">
        <v>12644</v>
      </c>
      <c r="J10887" s="545"/>
      <c r="K10887" s="545" t="s">
        <v>13413</v>
      </c>
      <c r="L10887" s="545" t="s">
        <v>13413</v>
      </c>
      <c r="M10887" s="548" t="s">
        <v>13758</v>
      </c>
      <c r="N10887" s="545" t="s">
        <v>13413</v>
      </c>
      <c r="O10887" s="545" t="s">
        <v>13413</v>
      </c>
      <c r="P10887" s="549">
        <v>8537</v>
      </c>
      <c r="Q10887" s="549">
        <v>1</v>
      </c>
      <c r="R10887" s="549">
        <v>62</v>
      </c>
      <c r="S10887" s="548"/>
      <c r="T10887" s="548"/>
      <c r="U10887" s="99"/>
    </row>
    <row r="10888" spans="1:21" ht="19.5" customHeight="1">
      <c r="A10888" s="545">
        <v>105844</v>
      </c>
      <c r="B10888" s="545" t="s">
        <v>293</v>
      </c>
      <c r="C10888" s="545" t="s">
        <v>209</v>
      </c>
      <c r="D10888" s="546"/>
      <c r="E10888" s="171" t="str">
        <f t="shared" si="170"/>
        <v>1900</v>
      </c>
      <c r="F10888" s="547">
        <v>0</v>
      </c>
      <c r="G10888" s="548">
        <v>0</v>
      </c>
      <c r="H10888" s="547">
        <v>0</v>
      </c>
      <c r="I10888" s="545" t="s">
        <v>12648</v>
      </c>
      <c r="J10888" s="545"/>
      <c r="K10888" s="545" t="s">
        <v>13413</v>
      </c>
      <c r="L10888" s="545" t="s">
        <v>13413</v>
      </c>
      <c r="M10888" s="548" t="s">
        <v>13758</v>
      </c>
      <c r="N10888" s="545" t="s">
        <v>13413</v>
      </c>
      <c r="O10888" s="545" t="s">
        <v>13413</v>
      </c>
      <c r="P10888" s="549">
        <v>8538</v>
      </c>
      <c r="Q10888" s="549">
        <v>1</v>
      </c>
      <c r="R10888" s="549">
        <v>67</v>
      </c>
      <c r="S10888" s="548"/>
      <c r="T10888" s="548"/>
      <c r="U10888" s="99"/>
    </row>
    <row r="10889" spans="1:21" ht="19.5" customHeight="1">
      <c r="A10889" s="545">
        <v>105845</v>
      </c>
      <c r="B10889" s="545" t="s">
        <v>278</v>
      </c>
      <c r="C10889" s="545" t="s">
        <v>209</v>
      </c>
      <c r="D10889" s="546"/>
      <c r="E10889" s="171" t="str">
        <f t="shared" si="170"/>
        <v>1900</v>
      </c>
      <c r="F10889" s="547">
        <v>0</v>
      </c>
      <c r="G10889" s="548">
        <v>0</v>
      </c>
      <c r="H10889" s="547">
        <v>0</v>
      </c>
      <c r="I10889" s="545" t="s">
        <v>12644</v>
      </c>
      <c r="J10889" s="545"/>
      <c r="K10889" s="545" t="s">
        <v>13413</v>
      </c>
      <c r="L10889" s="545" t="s">
        <v>13413</v>
      </c>
      <c r="M10889" s="548" t="s">
        <v>13758</v>
      </c>
      <c r="N10889" s="545" t="s">
        <v>13413</v>
      </c>
      <c r="O10889" s="545" t="s">
        <v>13413</v>
      </c>
      <c r="P10889" s="549">
        <v>8539</v>
      </c>
      <c r="Q10889" s="549">
        <v>1</v>
      </c>
      <c r="R10889" s="549">
        <v>62</v>
      </c>
      <c r="S10889" s="548"/>
      <c r="T10889" s="548"/>
      <c r="U10889" s="99"/>
    </row>
    <row r="10890" spans="1:21" ht="19.5" customHeight="1">
      <c r="A10890" s="545">
        <v>105846</v>
      </c>
      <c r="B10890" s="545" t="s">
        <v>1435</v>
      </c>
      <c r="C10890" s="545" t="s">
        <v>216</v>
      </c>
      <c r="D10890" s="546">
        <v>45491</v>
      </c>
      <c r="E10890" s="171" t="str">
        <f t="shared" si="170"/>
        <v>2024</v>
      </c>
      <c r="F10890" s="547">
        <v>3031</v>
      </c>
      <c r="G10890" s="548">
        <v>0.19</v>
      </c>
      <c r="H10890" s="547">
        <v>2547.06</v>
      </c>
      <c r="I10890" s="545" t="s">
        <v>12659</v>
      </c>
      <c r="J10890" s="545" t="s">
        <v>13307</v>
      </c>
      <c r="K10890" s="545" t="s">
        <v>13413</v>
      </c>
      <c r="L10890" s="545" t="s">
        <v>13413</v>
      </c>
      <c r="M10890" s="548" t="s">
        <v>13758</v>
      </c>
      <c r="N10890" s="545" t="s">
        <v>13413</v>
      </c>
      <c r="O10890" s="545" t="s">
        <v>13413</v>
      </c>
      <c r="P10890" s="549">
        <v>8540</v>
      </c>
      <c r="Q10890" s="549">
        <v>1</v>
      </c>
      <c r="R10890" s="549">
        <v>116</v>
      </c>
      <c r="S10890" s="548">
        <v>2228</v>
      </c>
      <c r="T10890" s="548"/>
      <c r="U10890" s="99"/>
    </row>
    <row r="10891" spans="1:21" ht="19.5" customHeight="1">
      <c r="A10891" s="545">
        <v>105847</v>
      </c>
      <c r="B10891" s="545" t="s">
        <v>8314</v>
      </c>
      <c r="C10891" s="545" t="s">
        <v>209</v>
      </c>
      <c r="D10891" s="546">
        <v>46052</v>
      </c>
      <c r="E10891" s="171" t="str">
        <f t="shared" si="170"/>
        <v>2026</v>
      </c>
      <c r="F10891" s="547">
        <v>4004</v>
      </c>
      <c r="G10891" s="548">
        <v>0.19</v>
      </c>
      <c r="H10891" s="547">
        <v>3364.71</v>
      </c>
      <c r="I10891" s="545" t="s">
        <v>12730</v>
      </c>
      <c r="J10891" s="545" t="s">
        <v>13307</v>
      </c>
      <c r="K10891" s="545" t="s">
        <v>13413</v>
      </c>
      <c r="L10891" s="545" t="s">
        <v>13413</v>
      </c>
      <c r="M10891" s="548" t="s">
        <v>13758</v>
      </c>
      <c r="N10891" s="545" t="s">
        <v>13413</v>
      </c>
      <c r="O10891" s="545" t="s">
        <v>13413</v>
      </c>
      <c r="P10891" s="549">
        <v>8541</v>
      </c>
      <c r="Q10891" s="549">
        <v>1</v>
      </c>
      <c r="R10891" s="549">
        <v>150</v>
      </c>
      <c r="S10891" s="548">
        <v>2228</v>
      </c>
      <c r="T10891" s="548"/>
      <c r="U10891" s="99"/>
    </row>
    <row r="10892" spans="1:21" ht="19.5" customHeight="1">
      <c r="A10892" s="545">
        <v>105848</v>
      </c>
      <c r="B10892" s="545" t="s">
        <v>9553</v>
      </c>
      <c r="C10892" s="545" t="s">
        <v>209</v>
      </c>
      <c r="D10892" s="546"/>
      <c r="E10892" s="171" t="str">
        <f t="shared" si="170"/>
        <v>1900</v>
      </c>
      <c r="F10892" s="547">
        <v>0</v>
      </c>
      <c r="G10892" s="548">
        <v>0</v>
      </c>
      <c r="H10892" s="547">
        <v>0</v>
      </c>
      <c r="I10892" s="545" t="s">
        <v>12730</v>
      </c>
      <c r="J10892" s="545"/>
      <c r="K10892" s="545" t="s">
        <v>13413</v>
      </c>
      <c r="L10892" s="545" t="s">
        <v>13413</v>
      </c>
      <c r="M10892" s="548" t="s">
        <v>13758</v>
      </c>
      <c r="N10892" s="545" t="s">
        <v>13413</v>
      </c>
      <c r="O10892" s="545" t="s">
        <v>13413</v>
      </c>
      <c r="P10892" s="549">
        <v>8542</v>
      </c>
      <c r="Q10892" s="549">
        <v>1</v>
      </c>
      <c r="R10892" s="549">
        <v>150</v>
      </c>
      <c r="S10892" s="548"/>
      <c r="T10892" s="548"/>
      <c r="U10892" s="99"/>
    </row>
    <row r="10893" spans="1:21" ht="19.5" customHeight="1">
      <c r="A10893" s="545">
        <v>105849</v>
      </c>
      <c r="B10893" s="545" t="s">
        <v>260</v>
      </c>
      <c r="C10893" s="545" t="s">
        <v>209</v>
      </c>
      <c r="D10893" s="546"/>
      <c r="E10893" s="171" t="str">
        <f t="shared" si="170"/>
        <v>1900</v>
      </c>
      <c r="F10893" s="547">
        <v>0</v>
      </c>
      <c r="G10893" s="548">
        <v>0</v>
      </c>
      <c r="H10893" s="547">
        <v>0</v>
      </c>
      <c r="I10893" s="545" t="s">
        <v>12640</v>
      </c>
      <c r="J10893" s="545"/>
      <c r="K10893" s="545" t="s">
        <v>13413</v>
      </c>
      <c r="L10893" s="545" t="s">
        <v>13413</v>
      </c>
      <c r="M10893" s="548" t="s">
        <v>13758</v>
      </c>
      <c r="N10893" s="545" t="s">
        <v>13413</v>
      </c>
      <c r="O10893" s="545" t="s">
        <v>13413</v>
      </c>
      <c r="P10893" s="549">
        <v>8543</v>
      </c>
      <c r="Q10893" s="549">
        <v>1</v>
      </c>
      <c r="R10893" s="549">
        <v>1</v>
      </c>
      <c r="S10893" s="548"/>
      <c r="T10893" s="548"/>
      <c r="U10893" s="99"/>
    </row>
    <row r="10894" spans="1:21" ht="19.5" customHeight="1">
      <c r="A10894" s="545">
        <v>105850</v>
      </c>
      <c r="B10894" s="545" t="s">
        <v>8367</v>
      </c>
      <c r="C10894" s="545" t="s">
        <v>206</v>
      </c>
      <c r="D10894" s="546">
        <v>45491</v>
      </c>
      <c r="E10894" s="171" t="str">
        <f t="shared" si="170"/>
        <v>2024</v>
      </c>
      <c r="F10894" s="547">
        <v>23731</v>
      </c>
      <c r="G10894" s="548">
        <v>0.19</v>
      </c>
      <c r="H10894" s="547">
        <v>19942.02</v>
      </c>
      <c r="I10894" s="545" t="s">
        <v>12659</v>
      </c>
      <c r="J10894" s="545" t="s">
        <v>13307</v>
      </c>
      <c r="K10894" s="545" t="s">
        <v>13413</v>
      </c>
      <c r="L10894" s="545" t="s">
        <v>13413</v>
      </c>
      <c r="M10894" s="548" t="s">
        <v>13758</v>
      </c>
      <c r="N10894" s="545" t="s">
        <v>13413</v>
      </c>
      <c r="O10894" s="545" t="s">
        <v>13413</v>
      </c>
      <c r="P10894" s="549">
        <v>8544</v>
      </c>
      <c r="Q10894" s="549">
        <v>1</v>
      </c>
      <c r="R10894" s="549">
        <v>116</v>
      </c>
      <c r="S10894" s="548">
        <v>2228</v>
      </c>
      <c r="T10894" s="548"/>
      <c r="U10894" s="99"/>
    </row>
    <row r="10895" spans="1:21" ht="19.5" customHeight="1">
      <c r="A10895" s="545">
        <v>105851</v>
      </c>
      <c r="B10895" s="545" t="s">
        <v>1383</v>
      </c>
      <c r="C10895" s="545" t="s">
        <v>216</v>
      </c>
      <c r="D10895" s="546">
        <v>45491</v>
      </c>
      <c r="E10895" s="171" t="str">
        <f t="shared" si="170"/>
        <v>2024</v>
      </c>
      <c r="F10895" s="547">
        <v>70</v>
      </c>
      <c r="G10895" s="548">
        <v>0.19</v>
      </c>
      <c r="H10895" s="547">
        <v>58.82</v>
      </c>
      <c r="I10895" s="545" t="s">
        <v>12659</v>
      </c>
      <c r="J10895" s="545" t="s">
        <v>13307</v>
      </c>
      <c r="K10895" s="545" t="s">
        <v>13413</v>
      </c>
      <c r="L10895" s="545" t="s">
        <v>13413</v>
      </c>
      <c r="M10895" s="548" t="s">
        <v>13758</v>
      </c>
      <c r="N10895" s="545" t="s">
        <v>13413</v>
      </c>
      <c r="O10895" s="545" t="s">
        <v>13413</v>
      </c>
      <c r="P10895" s="549">
        <v>8545</v>
      </c>
      <c r="Q10895" s="549">
        <v>1</v>
      </c>
      <c r="R10895" s="549">
        <v>116</v>
      </c>
      <c r="S10895" s="548">
        <v>2228</v>
      </c>
      <c r="T10895" s="548"/>
      <c r="U10895" s="99"/>
    </row>
    <row r="10896" spans="1:21" ht="19.5" customHeight="1">
      <c r="A10896" s="545">
        <v>105852</v>
      </c>
      <c r="B10896" s="545" t="s">
        <v>1447</v>
      </c>
      <c r="C10896" s="545" t="s">
        <v>209</v>
      </c>
      <c r="D10896" s="546"/>
      <c r="E10896" s="171" t="str">
        <f t="shared" si="170"/>
        <v>1900</v>
      </c>
      <c r="F10896" s="547">
        <v>0</v>
      </c>
      <c r="G10896" s="548">
        <v>0</v>
      </c>
      <c r="H10896" s="547">
        <v>0</v>
      </c>
      <c r="I10896" s="545" t="s">
        <v>12659</v>
      </c>
      <c r="J10896" s="545"/>
      <c r="K10896" s="545" t="s">
        <v>13413</v>
      </c>
      <c r="L10896" s="545" t="s">
        <v>13413</v>
      </c>
      <c r="M10896" s="548" t="s">
        <v>13758</v>
      </c>
      <c r="N10896" s="545" t="s">
        <v>13413</v>
      </c>
      <c r="O10896" s="545" t="s">
        <v>13413</v>
      </c>
      <c r="P10896" s="549">
        <v>8546</v>
      </c>
      <c r="Q10896" s="549">
        <v>1</v>
      </c>
      <c r="R10896" s="549">
        <v>116</v>
      </c>
      <c r="S10896" s="548"/>
      <c r="T10896" s="548"/>
      <c r="U10896" s="99"/>
    </row>
    <row r="10897" spans="1:21" ht="19.5" customHeight="1">
      <c r="A10897" s="545">
        <v>105853</v>
      </c>
      <c r="B10897" s="545" t="s">
        <v>8337</v>
      </c>
      <c r="C10897" s="545" t="s">
        <v>216</v>
      </c>
      <c r="D10897" s="546">
        <v>45491</v>
      </c>
      <c r="E10897" s="171" t="str">
        <f t="shared" si="170"/>
        <v>2024</v>
      </c>
      <c r="F10897" s="547">
        <v>25465</v>
      </c>
      <c r="G10897" s="548">
        <v>0.19</v>
      </c>
      <c r="H10897" s="547">
        <v>21399.16</v>
      </c>
      <c r="I10897" s="545" t="s">
        <v>12647</v>
      </c>
      <c r="J10897" s="545" t="s">
        <v>13307</v>
      </c>
      <c r="K10897" s="545" t="s">
        <v>19874</v>
      </c>
      <c r="L10897" s="545" t="s">
        <v>13413</v>
      </c>
      <c r="M10897" s="548" t="s">
        <v>13758</v>
      </c>
      <c r="N10897" s="545" t="s">
        <v>13413</v>
      </c>
      <c r="O10897" s="545" t="s">
        <v>13413</v>
      </c>
      <c r="P10897" s="549">
        <v>8547</v>
      </c>
      <c r="Q10897" s="549">
        <v>1</v>
      </c>
      <c r="R10897" s="549">
        <v>26</v>
      </c>
      <c r="S10897" s="548">
        <v>2228</v>
      </c>
      <c r="T10897" s="548"/>
      <c r="U10897" s="99"/>
    </row>
    <row r="10898" spans="1:21" ht="19.5" customHeight="1">
      <c r="A10898" s="545">
        <v>105854</v>
      </c>
      <c r="B10898" s="545" t="s">
        <v>1313</v>
      </c>
      <c r="C10898" s="545" t="s">
        <v>216</v>
      </c>
      <c r="D10898" s="546">
        <v>44590</v>
      </c>
      <c r="E10898" s="171" t="str">
        <f t="shared" si="170"/>
        <v>2022</v>
      </c>
      <c r="F10898" s="547">
        <v>249</v>
      </c>
      <c r="G10898" s="548">
        <v>0.19</v>
      </c>
      <c r="H10898" s="547">
        <v>209.24</v>
      </c>
      <c r="I10898" s="545" t="s">
        <v>12659</v>
      </c>
      <c r="J10898" s="545" t="s">
        <v>13297</v>
      </c>
      <c r="K10898" s="545" t="s">
        <v>13413</v>
      </c>
      <c r="L10898" s="545" t="s">
        <v>13413</v>
      </c>
      <c r="M10898" s="548" t="s">
        <v>13758</v>
      </c>
      <c r="N10898" s="545" t="s">
        <v>13413</v>
      </c>
      <c r="O10898" s="545" t="s">
        <v>13413</v>
      </c>
      <c r="P10898" s="549">
        <v>8548</v>
      </c>
      <c r="Q10898" s="549">
        <v>1</v>
      </c>
      <c r="R10898" s="549">
        <v>116</v>
      </c>
      <c r="S10898" s="548">
        <v>2257</v>
      </c>
      <c r="T10898" s="548"/>
      <c r="U10898" s="99"/>
    </row>
    <row r="10899" spans="1:21" ht="19.5" customHeight="1">
      <c r="A10899" s="545">
        <v>105855</v>
      </c>
      <c r="B10899" s="545" t="s">
        <v>3420</v>
      </c>
      <c r="C10899" s="545" t="s">
        <v>216</v>
      </c>
      <c r="D10899" s="546"/>
      <c r="E10899" s="171" t="str">
        <f t="shared" si="170"/>
        <v>1900</v>
      </c>
      <c r="F10899" s="547">
        <v>0</v>
      </c>
      <c r="G10899" s="548">
        <v>0</v>
      </c>
      <c r="H10899" s="547">
        <v>0</v>
      </c>
      <c r="I10899" s="545" t="s">
        <v>12758</v>
      </c>
      <c r="J10899" s="545"/>
      <c r="K10899" s="545" t="s">
        <v>13413</v>
      </c>
      <c r="L10899" s="545" t="s">
        <v>13413</v>
      </c>
      <c r="M10899" s="548" t="s">
        <v>13758</v>
      </c>
      <c r="N10899" s="545" t="s">
        <v>13413</v>
      </c>
      <c r="O10899" s="545" t="s">
        <v>13413</v>
      </c>
      <c r="P10899" s="549">
        <v>8549</v>
      </c>
      <c r="Q10899" s="549">
        <v>1</v>
      </c>
      <c r="R10899" s="549">
        <v>164</v>
      </c>
      <c r="S10899" s="548"/>
      <c r="T10899" s="548"/>
      <c r="U10899" s="99"/>
    </row>
    <row r="10900" spans="1:21" ht="19.5" customHeight="1">
      <c r="A10900" s="545">
        <v>105856</v>
      </c>
      <c r="B10900" s="545" t="s">
        <v>9552</v>
      </c>
      <c r="C10900" s="545" t="s">
        <v>216</v>
      </c>
      <c r="D10900" s="546"/>
      <c r="E10900" s="171" t="str">
        <f t="shared" si="170"/>
        <v>1900</v>
      </c>
      <c r="F10900" s="547">
        <v>0</v>
      </c>
      <c r="G10900" s="548">
        <v>0</v>
      </c>
      <c r="H10900" s="547">
        <v>0</v>
      </c>
      <c r="I10900" s="545" t="s">
        <v>12758</v>
      </c>
      <c r="J10900" s="545"/>
      <c r="K10900" s="545" t="s">
        <v>13413</v>
      </c>
      <c r="L10900" s="545" t="s">
        <v>13413</v>
      </c>
      <c r="M10900" s="548" t="s">
        <v>13758</v>
      </c>
      <c r="N10900" s="545" t="s">
        <v>13413</v>
      </c>
      <c r="O10900" s="545" t="s">
        <v>13413</v>
      </c>
      <c r="P10900" s="549">
        <v>8550</v>
      </c>
      <c r="Q10900" s="549">
        <v>1</v>
      </c>
      <c r="R10900" s="549">
        <v>164</v>
      </c>
      <c r="S10900" s="548"/>
      <c r="T10900" s="548"/>
      <c r="U10900" s="99"/>
    </row>
    <row r="10901" spans="1:21" ht="19.5" customHeight="1">
      <c r="A10901" s="545">
        <v>105857</v>
      </c>
      <c r="B10901" s="545" t="s">
        <v>8313</v>
      </c>
      <c r="C10901" s="545" t="s">
        <v>216</v>
      </c>
      <c r="D10901" s="546">
        <v>45009</v>
      </c>
      <c r="E10901" s="171" t="str">
        <f t="shared" si="170"/>
        <v>2023</v>
      </c>
      <c r="F10901" s="547">
        <v>49544</v>
      </c>
      <c r="G10901" s="548">
        <v>0.19</v>
      </c>
      <c r="H10901" s="547">
        <v>41633.61</v>
      </c>
      <c r="I10901" s="545" t="s">
        <v>12973</v>
      </c>
      <c r="J10901" s="545" t="s">
        <v>13297</v>
      </c>
      <c r="K10901" s="545" t="s">
        <v>19875</v>
      </c>
      <c r="L10901" s="545" t="s">
        <v>13413</v>
      </c>
      <c r="M10901" s="548" t="s">
        <v>13758</v>
      </c>
      <c r="N10901" s="545" t="s">
        <v>13413</v>
      </c>
      <c r="O10901" s="545" t="s">
        <v>13413</v>
      </c>
      <c r="P10901" s="549">
        <v>8551</v>
      </c>
      <c r="Q10901" s="549">
        <v>1</v>
      </c>
      <c r="R10901" s="549">
        <v>59</v>
      </c>
      <c r="S10901" s="548">
        <v>2257</v>
      </c>
      <c r="T10901" s="548"/>
      <c r="U10901" s="99"/>
    </row>
    <row r="10902" spans="1:21" ht="19.5" customHeight="1">
      <c r="A10902" s="545">
        <v>105858</v>
      </c>
      <c r="B10902" s="545" t="s">
        <v>8312</v>
      </c>
      <c r="C10902" s="545" t="s">
        <v>216</v>
      </c>
      <c r="D10902" s="546">
        <v>46052</v>
      </c>
      <c r="E10902" s="171" t="str">
        <f t="shared" si="170"/>
        <v>2026</v>
      </c>
      <c r="F10902" s="547">
        <v>671342</v>
      </c>
      <c r="G10902" s="548">
        <v>0.19</v>
      </c>
      <c r="H10902" s="547">
        <v>564152.93999999994</v>
      </c>
      <c r="I10902" s="545" t="s">
        <v>12973</v>
      </c>
      <c r="J10902" s="545" t="s">
        <v>13307</v>
      </c>
      <c r="K10902" s="545" t="s">
        <v>19876</v>
      </c>
      <c r="L10902" s="545" t="s">
        <v>13413</v>
      </c>
      <c r="M10902" s="548" t="s">
        <v>13758</v>
      </c>
      <c r="N10902" s="545" t="s">
        <v>13413</v>
      </c>
      <c r="O10902" s="545" t="s">
        <v>13413</v>
      </c>
      <c r="P10902" s="549">
        <v>8552</v>
      </c>
      <c r="Q10902" s="549">
        <v>1</v>
      </c>
      <c r="R10902" s="549">
        <v>59</v>
      </c>
      <c r="S10902" s="548">
        <v>2228</v>
      </c>
      <c r="T10902" s="548"/>
      <c r="U10902" s="99"/>
    </row>
    <row r="10903" spans="1:21" ht="19.5" customHeight="1">
      <c r="A10903" s="545">
        <v>105859</v>
      </c>
      <c r="B10903" s="545" t="s">
        <v>9551</v>
      </c>
      <c r="C10903" s="545" t="s">
        <v>209</v>
      </c>
      <c r="D10903" s="546"/>
      <c r="E10903" s="171" t="str">
        <f t="shared" si="170"/>
        <v>1900</v>
      </c>
      <c r="F10903" s="547">
        <v>0</v>
      </c>
      <c r="G10903" s="548">
        <v>0</v>
      </c>
      <c r="H10903" s="547">
        <v>0</v>
      </c>
      <c r="I10903" s="545" t="s">
        <v>12730</v>
      </c>
      <c r="J10903" s="545"/>
      <c r="K10903" s="545" t="s">
        <v>13413</v>
      </c>
      <c r="L10903" s="545" t="s">
        <v>13413</v>
      </c>
      <c r="M10903" s="548" t="s">
        <v>13758</v>
      </c>
      <c r="N10903" s="545" t="s">
        <v>13413</v>
      </c>
      <c r="O10903" s="545" t="s">
        <v>13413</v>
      </c>
      <c r="P10903" s="549">
        <v>8553</v>
      </c>
      <c r="Q10903" s="549">
        <v>1</v>
      </c>
      <c r="R10903" s="549">
        <v>150</v>
      </c>
      <c r="S10903" s="548"/>
      <c r="T10903" s="548"/>
      <c r="U10903" s="99"/>
    </row>
    <row r="10904" spans="1:21" ht="19.5" customHeight="1">
      <c r="A10904" s="545">
        <v>105860</v>
      </c>
      <c r="B10904" s="545" t="s">
        <v>9550</v>
      </c>
      <c r="C10904" s="545" t="s">
        <v>209</v>
      </c>
      <c r="D10904" s="546"/>
      <c r="E10904" s="171" t="str">
        <f t="shared" si="170"/>
        <v>1900</v>
      </c>
      <c r="F10904" s="547">
        <v>0</v>
      </c>
      <c r="G10904" s="548">
        <v>0</v>
      </c>
      <c r="H10904" s="547">
        <v>0</v>
      </c>
      <c r="I10904" s="545" t="s">
        <v>12730</v>
      </c>
      <c r="J10904" s="545"/>
      <c r="K10904" s="545" t="s">
        <v>13413</v>
      </c>
      <c r="L10904" s="545" t="s">
        <v>13413</v>
      </c>
      <c r="M10904" s="548" t="s">
        <v>13758</v>
      </c>
      <c r="N10904" s="545" t="s">
        <v>13413</v>
      </c>
      <c r="O10904" s="545" t="s">
        <v>13413</v>
      </c>
      <c r="P10904" s="549">
        <v>8554</v>
      </c>
      <c r="Q10904" s="549">
        <v>1</v>
      </c>
      <c r="R10904" s="549">
        <v>150</v>
      </c>
      <c r="S10904" s="548"/>
      <c r="T10904" s="548"/>
      <c r="U10904" s="99"/>
    </row>
    <row r="10905" spans="1:21" ht="19.5" customHeight="1">
      <c r="A10905" s="545">
        <v>105861</v>
      </c>
      <c r="B10905" s="545" t="s">
        <v>8311</v>
      </c>
      <c r="C10905" s="545" t="s">
        <v>216</v>
      </c>
      <c r="D10905" s="546">
        <v>46052</v>
      </c>
      <c r="E10905" s="171" t="str">
        <f t="shared" si="170"/>
        <v>2026</v>
      </c>
      <c r="F10905" s="547">
        <v>873746</v>
      </c>
      <c r="G10905" s="548">
        <v>0.19</v>
      </c>
      <c r="H10905" s="547">
        <v>734240.34</v>
      </c>
      <c r="I10905" s="545" t="s">
        <v>12973</v>
      </c>
      <c r="J10905" s="545" t="s">
        <v>13307</v>
      </c>
      <c r="K10905" s="545" t="s">
        <v>19876</v>
      </c>
      <c r="L10905" s="545" t="s">
        <v>13413</v>
      </c>
      <c r="M10905" s="548" t="s">
        <v>13758</v>
      </c>
      <c r="N10905" s="545" t="s">
        <v>13413</v>
      </c>
      <c r="O10905" s="545" t="s">
        <v>13413</v>
      </c>
      <c r="P10905" s="549">
        <v>8555</v>
      </c>
      <c r="Q10905" s="549">
        <v>1</v>
      </c>
      <c r="R10905" s="549">
        <v>59</v>
      </c>
      <c r="S10905" s="548">
        <v>2228</v>
      </c>
      <c r="T10905" s="548"/>
      <c r="U10905" s="99"/>
    </row>
    <row r="10906" spans="1:21" ht="19.5" customHeight="1">
      <c r="A10906" s="545">
        <v>105862</v>
      </c>
      <c r="B10906" s="545" t="s">
        <v>9549</v>
      </c>
      <c r="C10906" s="545" t="s">
        <v>216</v>
      </c>
      <c r="D10906" s="546"/>
      <c r="E10906" s="171" t="str">
        <f t="shared" si="170"/>
        <v>1900</v>
      </c>
      <c r="F10906" s="547">
        <v>0</v>
      </c>
      <c r="G10906" s="548">
        <v>0</v>
      </c>
      <c r="H10906" s="547">
        <v>0</v>
      </c>
      <c r="I10906" s="545" t="s">
        <v>12758</v>
      </c>
      <c r="J10906" s="545"/>
      <c r="K10906" s="545" t="s">
        <v>13413</v>
      </c>
      <c r="L10906" s="545" t="s">
        <v>13413</v>
      </c>
      <c r="M10906" s="548" t="s">
        <v>13758</v>
      </c>
      <c r="N10906" s="545" t="s">
        <v>13413</v>
      </c>
      <c r="O10906" s="545" t="s">
        <v>13413</v>
      </c>
      <c r="P10906" s="549">
        <v>8556</v>
      </c>
      <c r="Q10906" s="549">
        <v>1</v>
      </c>
      <c r="R10906" s="549">
        <v>164</v>
      </c>
      <c r="S10906" s="548"/>
      <c r="T10906" s="548"/>
      <c r="U10906" s="99"/>
    </row>
    <row r="10907" spans="1:21" ht="19.5" customHeight="1">
      <c r="A10907" s="545">
        <v>105863</v>
      </c>
      <c r="B10907" s="545" t="s">
        <v>9548</v>
      </c>
      <c r="C10907" s="545" t="s">
        <v>216</v>
      </c>
      <c r="D10907" s="546"/>
      <c r="E10907" s="171" t="str">
        <f t="shared" si="170"/>
        <v>1900</v>
      </c>
      <c r="F10907" s="547">
        <v>0</v>
      </c>
      <c r="G10907" s="548">
        <v>0</v>
      </c>
      <c r="H10907" s="547">
        <v>0</v>
      </c>
      <c r="I10907" s="545" t="s">
        <v>12758</v>
      </c>
      <c r="J10907" s="545"/>
      <c r="K10907" s="545" t="s">
        <v>19877</v>
      </c>
      <c r="L10907" s="545" t="s">
        <v>13413</v>
      </c>
      <c r="M10907" s="548" t="s">
        <v>13758</v>
      </c>
      <c r="N10907" s="545" t="s">
        <v>13413</v>
      </c>
      <c r="O10907" s="545" t="s">
        <v>13413</v>
      </c>
      <c r="P10907" s="549">
        <v>8557</v>
      </c>
      <c r="Q10907" s="549">
        <v>1</v>
      </c>
      <c r="R10907" s="549">
        <v>164</v>
      </c>
      <c r="S10907" s="548"/>
      <c r="T10907" s="548"/>
      <c r="U10907" s="99"/>
    </row>
    <row r="10908" spans="1:21" ht="19.5" customHeight="1">
      <c r="A10908" s="545">
        <v>105864</v>
      </c>
      <c r="B10908" s="545" t="s">
        <v>9547</v>
      </c>
      <c r="C10908" s="545" t="s">
        <v>216</v>
      </c>
      <c r="D10908" s="546"/>
      <c r="E10908" s="171" t="str">
        <f t="shared" si="170"/>
        <v>1900</v>
      </c>
      <c r="F10908" s="547">
        <v>0</v>
      </c>
      <c r="G10908" s="548">
        <v>0</v>
      </c>
      <c r="H10908" s="547">
        <v>0</v>
      </c>
      <c r="I10908" s="545" t="s">
        <v>12758</v>
      </c>
      <c r="J10908" s="545"/>
      <c r="K10908" s="545" t="s">
        <v>19878</v>
      </c>
      <c r="L10908" s="545" t="s">
        <v>13413</v>
      </c>
      <c r="M10908" s="548" t="s">
        <v>13758</v>
      </c>
      <c r="N10908" s="545" t="s">
        <v>13413</v>
      </c>
      <c r="O10908" s="545" t="s">
        <v>13413</v>
      </c>
      <c r="P10908" s="549">
        <v>8558</v>
      </c>
      <c r="Q10908" s="549">
        <v>1</v>
      </c>
      <c r="R10908" s="549">
        <v>164</v>
      </c>
      <c r="S10908" s="548"/>
      <c r="T10908" s="548"/>
      <c r="U10908" s="99"/>
    </row>
    <row r="10909" spans="1:21" ht="19.5" customHeight="1">
      <c r="A10909" s="545">
        <v>105865</v>
      </c>
      <c r="B10909" s="545" t="s">
        <v>9546</v>
      </c>
      <c r="C10909" s="545" t="s">
        <v>216</v>
      </c>
      <c r="D10909" s="546"/>
      <c r="E10909" s="171" t="str">
        <f t="shared" si="170"/>
        <v>1900</v>
      </c>
      <c r="F10909" s="547">
        <v>0</v>
      </c>
      <c r="G10909" s="548">
        <v>0</v>
      </c>
      <c r="H10909" s="547">
        <v>0</v>
      </c>
      <c r="I10909" s="545" t="s">
        <v>12758</v>
      </c>
      <c r="J10909" s="545"/>
      <c r="K10909" s="545" t="s">
        <v>19879</v>
      </c>
      <c r="L10909" s="545" t="s">
        <v>13413</v>
      </c>
      <c r="M10909" s="548" t="s">
        <v>13758</v>
      </c>
      <c r="N10909" s="545" t="s">
        <v>13413</v>
      </c>
      <c r="O10909" s="545" t="s">
        <v>13413</v>
      </c>
      <c r="P10909" s="549">
        <v>8559</v>
      </c>
      <c r="Q10909" s="549">
        <v>1</v>
      </c>
      <c r="R10909" s="549">
        <v>164</v>
      </c>
      <c r="S10909" s="548"/>
      <c r="T10909" s="548"/>
      <c r="U10909" s="99"/>
    </row>
    <row r="10910" spans="1:21" ht="19.5" customHeight="1">
      <c r="A10910" s="545">
        <v>105866</v>
      </c>
      <c r="B10910" s="545" t="s">
        <v>9545</v>
      </c>
      <c r="C10910" s="545" t="s">
        <v>216</v>
      </c>
      <c r="D10910" s="546"/>
      <c r="E10910" s="171" t="str">
        <f t="shared" si="170"/>
        <v>1900</v>
      </c>
      <c r="F10910" s="547">
        <v>0</v>
      </c>
      <c r="G10910" s="548">
        <v>0</v>
      </c>
      <c r="H10910" s="547">
        <v>0</v>
      </c>
      <c r="I10910" s="545" t="s">
        <v>12758</v>
      </c>
      <c r="J10910" s="545"/>
      <c r="K10910" s="545" t="s">
        <v>19880</v>
      </c>
      <c r="L10910" s="545" t="s">
        <v>13413</v>
      </c>
      <c r="M10910" s="548" t="s">
        <v>13758</v>
      </c>
      <c r="N10910" s="545" t="s">
        <v>13413</v>
      </c>
      <c r="O10910" s="545" t="s">
        <v>13413</v>
      </c>
      <c r="P10910" s="549">
        <v>8560</v>
      </c>
      <c r="Q10910" s="549">
        <v>1</v>
      </c>
      <c r="R10910" s="549">
        <v>164</v>
      </c>
      <c r="S10910" s="548"/>
      <c r="T10910" s="548"/>
      <c r="U10910" s="99"/>
    </row>
    <row r="10911" spans="1:21" ht="19.5" customHeight="1">
      <c r="A10911" s="545">
        <v>105867</v>
      </c>
      <c r="B10911" s="545" t="s">
        <v>3656</v>
      </c>
      <c r="C10911" s="545" t="s">
        <v>216</v>
      </c>
      <c r="D10911" s="546"/>
      <c r="E10911" s="171" t="str">
        <f t="shared" si="170"/>
        <v>1900</v>
      </c>
      <c r="F10911" s="547">
        <v>0</v>
      </c>
      <c r="G10911" s="548">
        <v>0</v>
      </c>
      <c r="H10911" s="547">
        <v>0</v>
      </c>
      <c r="I10911" s="545" t="s">
        <v>12758</v>
      </c>
      <c r="J10911" s="545"/>
      <c r="K10911" s="545" t="s">
        <v>19881</v>
      </c>
      <c r="L10911" s="545" t="s">
        <v>13413</v>
      </c>
      <c r="M10911" s="548" t="s">
        <v>13758</v>
      </c>
      <c r="N10911" s="545" t="s">
        <v>13413</v>
      </c>
      <c r="O10911" s="545" t="s">
        <v>13413</v>
      </c>
      <c r="P10911" s="549">
        <v>8561</v>
      </c>
      <c r="Q10911" s="549">
        <v>1</v>
      </c>
      <c r="R10911" s="549">
        <v>164</v>
      </c>
      <c r="S10911" s="548"/>
      <c r="T10911" s="548"/>
      <c r="U10911" s="99"/>
    </row>
    <row r="10912" spans="1:21" ht="19.5" customHeight="1">
      <c r="A10912" s="545">
        <v>105868</v>
      </c>
      <c r="B10912" s="545" t="s">
        <v>3404</v>
      </c>
      <c r="C10912" s="545" t="s">
        <v>216</v>
      </c>
      <c r="D10912" s="546"/>
      <c r="E10912" s="171" t="str">
        <f t="shared" si="170"/>
        <v>1900</v>
      </c>
      <c r="F10912" s="547">
        <v>0</v>
      </c>
      <c r="G10912" s="548">
        <v>0</v>
      </c>
      <c r="H10912" s="547">
        <v>0</v>
      </c>
      <c r="I10912" s="545" t="s">
        <v>12758</v>
      </c>
      <c r="J10912" s="545"/>
      <c r="K10912" s="545" t="s">
        <v>19882</v>
      </c>
      <c r="L10912" s="545" t="s">
        <v>13413</v>
      </c>
      <c r="M10912" s="548" t="s">
        <v>13758</v>
      </c>
      <c r="N10912" s="545" t="s">
        <v>13413</v>
      </c>
      <c r="O10912" s="545" t="s">
        <v>13413</v>
      </c>
      <c r="P10912" s="549">
        <v>8562</v>
      </c>
      <c r="Q10912" s="549">
        <v>1</v>
      </c>
      <c r="R10912" s="549">
        <v>164</v>
      </c>
      <c r="S10912" s="548"/>
      <c r="T10912" s="548"/>
      <c r="U10912" s="99"/>
    </row>
    <row r="10913" spans="1:21" ht="19.5" customHeight="1">
      <c r="A10913" s="545">
        <v>105869</v>
      </c>
      <c r="B10913" s="545" t="s">
        <v>9544</v>
      </c>
      <c r="C10913" s="545" t="s">
        <v>216</v>
      </c>
      <c r="D10913" s="546"/>
      <c r="E10913" s="171" t="str">
        <f t="shared" si="170"/>
        <v>1900</v>
      </c>
      <c r="F10913" s="547">
        <v>0</v>
      </c>
      <c r="G10913" s="548">
        <v>0</v>
      </c>
      <c r="H10913" s="547">
        <v>0</v>
      </c>
      <c r="I10913" s="545" t="s">
        <v>12758</v>
      </c>
      <c r="J10913" s="545"/>
      <c r="K10913" s="545" t="s">
        <v>13413</v>
      </c>
      <c r="L10913" s="545" t="s">
        <v>13413</v>
      </c>
      <c r="M10913" s="548" t="s">
        <v>13758</v>
      </c>
      <c r="N10913" s="545" t="s">
        <v>13413</v>
      </c>
      <c r="O10913" s="545" t="s">
        <v>13413</v>
      </c>
      <c r="P10913" s="549">
        <v>8563</v>
      </c>
      <c r="Q10913" s="549">
        <v>1</v>
      </c>
      <c r="R10913" s="549">
        <v>164</v>
      </c>
      <c r="S10913" s="548"/>
      <c r="T10913" s="548"/>
      <c r="U10913" s="99"/>
    </row>
    <row r="10914" spans="1:21" ht="19.5" customHeight="1">
      <c r="A10914" s="545">
        <v>105871</v>
      </c>
      <c r="B10914" s="545" t="s">
        <v>1049</v>
      </c>
      <c r="C10914" s="545" t="s">
        <v>216</v>
      </c>
      <c r="D10914" s="546"/>
      <c r="E10914" s="171" t="str">
        <f t="shared" si="170"/>
        <v>1900</v>
      </c>
      <c r="F10914" s="547">
        <v>0</v>
      </c>
      <c r="G10914" s="548">
        <v>0</v>
      </c>
      <c r="H10914" s="547">
        <v>0</v>
      </c>
      <c r="I10914" s="545" t="s">
        <v>12762</v>
      </c>
      <c r="J10914" s="545"/>
      <c r="K10914" s="545" t="s">
        <v>19883</v>
      </c>
      <c r="L10914" s="545" t="s">
        <v>13413</v>
      </c>
      <c r="M10914" s="548" t="s">
        <v>13868</v>
      </c>
      <c r="N10914" s="545" t="s">
        <v>22862</v>
      </c>
      <c r="O10914" s="545" t="s">
        <v>13413</v>
      </c>
      <c r="P10914" s="549">
        <v>8564</v>
      </c>
      <c r="Q10914" s="549">
        <v>2</v>
      </c>
      <c r="R10914" s="549">
        <v>8</v>
      </c>
      <c r="S10914" s="548"/>
      <c r="T10914" s="548">
        <v>1882</v>
      </c>
      <c r="U10914" s="99"/>
    </row>
    <row r="10915" spans="1:21" ht="19.5" customHeight="1">
      <c r="A10915" s="545">
        <v>105872</v>
      </c>
      <c r="B10915" s="545" t="s">
        <v>9543</v>
      </c>
      <c r="C10915" s="545" t="s">
        <v>216</v>
      </c>
      <c r="D10915" s="546"/>
      <c r="E10915" s="171" t="str">
        <f t="shared" si="170"/>
        <v>1900</v>
      </c>
      <c r="F10915" s="547">
        <v>0</v>
      </c>
      <c r="G10915" s="548">
        <v>0</v>
      </c>
      <c r="H10915" s="547">
        <v>0</v>
      </c>
      <c r="I10915" s="545" t="s">
        <v>12701</v>
      </c>
      <c r="J10915" s="545"/>
      <c r="K10915" s="545" t="s">
        <v>13413</v>
      </c>
      <c r="L10915" s="545" t="s">
        <v>13413</v>
      </c>
      <c r="M10915" s="548" t="s">
        <v>13758</v>
      </c>
      <c r="N10915" s="545" t="s">
        <v>13413</v>
      </c>
      <c r="O10915" s="545" t="s">
        <v>13413</v>
      </c>
      <c r="P10915" s="549">
        <v>8565</v>
      </c>
      <c r="Q10915" s="549">
        <v>1</v>
      </c>
      <c r="R10915" s="549">
        <v>10</v>
      </c>
      <c r="S10915" s="548"/>
      <c r="T10915" s="548"/>
      <c r="U10915" s="99"/>
    </row>
    <row r="10916" spans="1:21" ht="19.5" customHeight="1">
      <c r="A10916" s="545">
        <v>105873</v>
      </c>
      <c r="B10916" s="545" t="s">
        <v>9542</v>
      </c>
      <c r="C10916" s="545" t="s">
        <v>311</v>
      </c>
      <c r="D10916" s="546">
        <v>46052</v>
      </c>
      <c r="E10916" s="171" t="str">
        <f t="shared" si="170"/>
        <v>2026</v>
      </c>
      <c r="F10916" s="547">
        <v>705673</v>
      </c>
      <c r="G10916" s="548">
        <v>0.19</v>
      </c>
      <c r="H10916" s="547">
        <v>593002.52</v>
      </c>
      <c r="I10916" s="545" t="s">
        <v>12657</v>
      </c>
      <c r="J10916" s="545" t="s">
        <v>13307</v>
      </c>
      <c r="K10916" s="545" t="s">
        <v>13413</v>
      </c>
      <c r="L10916" s="545" t="s">
        <v>13413</v>
      </c>
      <c r="M10916" s="548" t="s">
        <v>13758</v>
      </c>
      <c r="N10916" s="545" t="s">
        <v>13413</v>
      </c>
      <c r="O10916" s="545" t="s">
        <v>13413</v>
      </c>
      <c r="P10916" s="549">
        <v>8566</v>
      </c>
      <c r="Q10916" s="549">
        <v>1</v>
      </c>
      <c r="R10916" s="549">
        <v>69</v>
      </c>
      <c r="S10916" s="548">
        <v>2228</v>
      </c>
      <c r="T10916" s="548"/>
      <c r="U10916" s="99"/>
    </row>
    <row r="10917" spans="1:21" ht="19.5" customHeight="1">
      <c r="A10917" s="545">
        <v>105874</v>
      </c>
      <c r="B10917" s="545" t="s">
        <v>3844</v>
      </c>
      <c r="C10917" s="545" t="s">
        <v>216</v>
      </c>
      <c r="D10917" s="546">
        <v>46052</v>
      </c>
      <c r="E10917" s="171" t="str">
        <f t="shared" si="170"/>
        <v>2026</v>
      </c>
      <c r="F10917" s="547">
        <v>7406</v>
      </c>
      <c r="G10917" s="548">
        <v>0</v>
      </c>
      <c r="H10917" s="547">
        <v>7406</v>
      </c>
      <c r="I10917" s="545" t="s">
        <v>12766</v>
      </c>
      <c r="J10917" s="545" t="s">
        <v>13307</v>
      </c>
      <c r="K10917" s="545" t="s">
        <v>13413</v>
      </c>
      <c r="L10917" s="545" t="s">
        <v>13413</v>
      </c>
      <c r="M10917" s="548" t="s">
        <v>13758</v>
      </c>
      <c r="N10917" s="545" t="s">
        <v>13413</v>
      </c>
      <c r="O10917" s="545" t="s">
        <v>13413</v>
      </c>
      <c r="P10917" s="549">
        <v>8567</v>
      </c>
      <c r="Q10917" s="549">
        <v>1</v>
      </c>
      <c r="R10917" s="549">
        <v>172</v>
      </c>
      <c r="S10917" s="548">
        <v>2228</v>
      </c>
      <c r="T10917" s="548"/>
      <c r="U10917" s="99"/>
    </row>
    <row r="10918" spans="1:21" ht="19.5" customHeight="1">
      <c r="A10918" s="545">
        <v>105875</v>
      </c>
      <c r="B10918" s="545" t="s">
        <v>9541</v>
      </c>
      <c r="C10918" s="545" t="s">
        <v>216</v>
      </c>
      <c r="D10918" s="546">
        <v>46052</v>
      </c>
      <c r="E10918" s="171" t="str">
        <f t="shared" si="170"/>
        <v>2026</v>
      </c>
      <c r="F10918" s="547">
        <v>1256</v>
      </c>
      <c r="G10918" s="548">
        <v>0</v>
      </c>
      <c r="H10918" s="547">
        <v>1256</v>
      </c>
      <c r="I10918" s="545" t="s">
        <v>12717</v>
      </c>
      <c r="J10918" s="545" t="s">
        <v>13307</v>
      </c>
      <c r="K10918" s="545" t="s">
        <v>19884</v>
      </c>
      <c r="L10918" s="545" t="s">
        <v>13413</v>
      </c>
      <c r="M10918" s="548" t="s">
        <v>13758</v>
      </c>
      <c r="N10918" s="545" t="s">
        <v>13413</v>
      </c>
      <c r="O10918" s="545" t="s">
        <v>13413</v>
      </c>
      <c r="P10918" s="549">
        <v>8568</v>
      </c>
      <c r="Q10918" s="549">
        <v>1</v>
      </c>
      <c r="R10918" s="549">
        <v>19</v>
      </c>
      <c r="S10918" s="548">
        <v>2228</v>
      </c>
      <c r="T10918" s="548"/>
      <c r="U10918" s="99"/>
    </row>
    <row r="10919" spans="1:21" ht="19.5" customHeight="1">
      <c r="A10919" s="545">
        <v>105876</v>
      </c>
      <c r="B10919" s="545" t="s">
        <v>9540</v>
      </c>
      <c r="C10919" s="545" t="s">
        <v>216</v>
      </c>
      <c r="D10919" s="546">
        <v>44686</v>
      </c>
      <c r="E10919" s="171" t="str">
        <f t="shared" si="170"/>
        <v>2022</v>
      </c>
      <c r="F10919" s="547">
        <v>870</v>
      </c>
      <c r="G10919" s="548">
        <v>0.19</v>
      </c>
      <c r="H10919" s="547">
        <v>731.09</v>
      </c>
      <c r="I10919" s="545" t="s">
        <v>12717</v>
      </c>
      <c r="J10919" s="545" t="s">
        <v>13296</v>
      </c>
      <c r="K10919" s="545" t="s">
        <v>19885</v>
      </c>
      <c r="L10919" s="545" t="s">
        <v>13413</v>
      </c>
      <c r="M10919" s="548" t="s">
        <v>13758</v>
      </c>
      <c r="N10919" s="545" t="s">
        <v>13413</v>
      </c>
      <c r="O10919" s="545" t="s">
        <v>13413</v>
      </c>
      <c r="P10919" s="549">
        <v>8569</v>
      </c>
      <c r="Q10919" s="549">
        <v>1</v>
      </c>
      <c r="R10919" s="549">
        <v>19</v>
      </c>
      <c r="S10919" s="548">
        <v>2218</v>
      </c>
      <c r="T10919" s="548"/>
      <c r="U10919" s="99"/>
    </row>
    <row r="10920" spans="1:21" ht="19.5" customHeight="1">
      <c r="A10920" s="545">
        <v>105877</v>
      </c>
      <c r="B10920" s="545" t="s">
        <v>9539</v>
      </c>
      <c r="C10920" s="545" t="s">
        <v>922</v>
      </c>
      <c r="D10920" s="546"/>
      <c r="E10920" s="171" t="str">
        <f t="shared" si="170"/>
        <v>1900</v>
      </c>
      <c r="F10920" s="547">
        <v>0</v>
      </c>
      <c r="G10920" s="548">
        <v>0</v>
      </c>
      <c r="H10920" s="547">
        <v>0</v>
      </c>
      <c r="I10920" s="545" t="s">
        <v>12678</v>
      </c>
      <c r="J10920" s="545"/>
      <c r="K10920" s="545" t="s">
        <v>13413</v>
      </c>
      <c r="L10920" s="545" t="s">
        <v>13413</v>
      </c>
      <c r="M10920" s="548" t="s">
        <v>13758</v>
      </c>
      <c r="N10920" s="545" t="s">
        <v>13413</v>
      </c>
      <c r="O10920" s="545" t="s">
        <v>13413</v>
      </c>
      <c r="P10920" s="549">
        <v>8570</v>
      </c>
      <c r="Q10920" s="549">
        <v>1</v>
      </c>
      <c r="R10920" s="549">
        <v>23</v>
      </c>
      <c r="S10920" s="548"/>
      <c r="T10920" s="548"/>
      <c r="U10920" s="99"/>
    </row>
    <row r="10921" spans="1:21" ht="19.5" customHeight="1">
      <c r="A10921" s="545">
        <v>105878</v>
      </c>
      <c r="B10921" s="545" t="s">
        <v>2585</v>
      </c>
      <c r="C10921" s="545" t="s">
        <v>209</v>
      </c>
      <c r="D10921" s="546"/>
      <c r="E10921" s="171" t="str">
        <f t="shared" si="170"/>
        <v>1900</v>
      </c>
      <c r="F10921" s="547">
        <v>0</v>
      </c>
      <c r="G10921" s="548">
        <v>0</v>
      </c>
      <c r="H10921" s="547">
        <v>0</v>
      </c>
      <c r="I10921" s="545" t="s">
        <v>12676</v>
      </c>
      <c r="J10921" s="545"/>
      <c r="K10921" s="545" t="s">
        <v>13413</v>
      </c>
      <c r="L10921" s="545" t="s">
        <v>13413</v>
      </c>
      <c r="M10921" s="548" t="s">
        <v>13758</v>
      </c>
      <c r="N10921" s="545" t="s">
        <v>13413</v>
      </c>
      <c r="O10921" s="545" t="s">
        <v>13413</v>
      </c>
      <c r="P10921" s="549">
        <v>8571</v>
      </c>
      <c r="Q10921" s="549">
        <v>1</v>
      </c>
      <c r="R10921" s="549">
        <v>14</v>
      </c>
      <c r="S10921" s="548"/>
      <c r="T10921" s="548"/>
      <c r="U10921" s="99"/>
    </row>
    <row r="10922" spans="1:21" ht="19.5" customHeight="1">
      <c r="A10922" s="545">
        <v>105879</v>
      </c>
      <c r="B10922" s="545" t="s">
        <v>2375</v>
      </c>
      <c r="C10922" s="545" t="s">
        <v>216</v>
      </c>
      <c r="D10922" s="546"/>
      <c r="E10922" s="171" t="str">
        <f t="shared" si="170"/>
        <v>1900</v>
      </c>
      <c r="F10922" s="547">
        <v>0</v>
      </c>
      <c r="G10922" s="548">
        <v>0</v>
      </c>
      <c r="H10922" s="547">
        <v>0</v>
      </c>
      <c r="I10922" s="545" t="s">
        <v>12676</v>
      </c>
      <c r="J10922" s="545"/>
      <c r="K10922" s="545" t="s">
        <v>13413</v>
      </c>
      <c r="L10922" s="545" t="s">
        <v>13413</v>
      </c>
      <c r="M10922" s="548" t="s">
        <v>13758</v>
      </c>
      <c r="N10922" s="545" t="s">
        <v>13413</v>
      </c>
      <c r="O10922" s="545" t="s">
        <v>13413</v>
      </c>
      <c r="P10922" s="549">
        <v>8572</v>
      </c>
      <c r="Q10922" s="549">
        <v>1</v>
      </c>
      <c r="R10922" s="549">
        <v>14</v>
      </c>
      <c r="S10922" s="548"/>
      <c r="T10922" s="548"/>
      <c r="U10922" s="99"/>
    </row>
    <row r="10923" spans="1:21" ht="19.5" customHeight="1">
      <c r="A10923" s="545">
        <v>105880</v>
      </c>
      <c r="B10923" s="545" t="s">
        <v>2628</v>
      </c>
      <c r="C10923" s="545" t="s">
        <v>216</v>
      </c>
      <c r="D10923" s="546"/>
      <c r="E10923" s="171" t="str">
        <f t="shared" si="170"/>
        <v>1900</v>
      </c>
      <c r="F10923" s="547">
        <v>0</v>
      </c>
      <c r="G10923" s="548">
        <v>0</v>
      </c>
      <c r="H10923" s="547">
        <v>0</v>
      </c>
      <c r="I10923" s="545" t="s">
        <v>12676</v>
      </c>
      <c r="J10923" s="545"/>
      <c r="K10923" s="545" t="s">
        <v>13413</v>
      </c>
      <c r="L10923" s="545" t="s">
        <v>13413</v>
      </c>
      <c r="M10923" s="548" t="s">
        <v>13758</v>
      </c>
      <c r="N10923" s="545" t="s">
        <v>13413</v>
      </c>
      <c r="O10923" s="545" t="s">
        <v>13413</v>
      </c>
      <c r="P10923" s="549">
        <v>8573</v>
      </c>
      <c r="Q10923" s="549">
        <v>1</v>
      </c>
      <c r="R10923" s="549">
        <v>14</v>
      </c>
      <c r="S10923" s="548"/>
      <c r="T10923" s="548"/>
      <c r="U10923" s="99"/>
    </row>
    <row r="10924" spans="1:21" ht="19.5" customHeight="1">
      <c r="A10924" s="545">
        <v>105882</v>
      </c>
      <c r="B10924" s="545" t="s">
        <v>8268</v>
      </c>
      <c r="C10924" s="545" t="s">
        <v>216</v>
      </c>
      <c r="D10924" s="546">
        <v>43528</v>
      </c>
      <c r="E10924" s="171" t="str">
        <f t="shared" si="170"/>
        <v>2019</v>
      </c>
      <c r="F10924" s="547">
        <v>890611.01</v>
      </c>
      <c r="G10924" s="548">
        <v>0.19</v>
      </c>
      <c r="H10924" s="547">
        <v>748412.61</v>
      </c>
      <c r="I10924" s="545" t="s">
        <v>12637</v>
      </c>
      <c r="J10924" s="545" t="s">
        <v>13296</v>
      </c>
      <c r="K10924" s="545" t="s">
        <v>19886</v>
      </c>
      <c r="L10924" s="545" t="s">
        <v>13413</v>
      </c>
      <c r="M10924" s="548" t="s">
        <v>13758</v>
      </c>
      <c r="N10924" s="545" t="s">
        <v>13413</v>
      </c>
      <c r="O10924" s="545" t="s">
        <v>13413</v>
      </c>
      <c r="P10924" s="549">
        <v>8575</v>
      </c>
      <c r="Q10924" s="549">
        <v>1</v>
      </c>
      <c r="R10924" s="549">
        <v>13</v>
      </c>
      <c r="S10924" s="548">
        <v>2218</v>
      </c>
      <c r="T10924" s="548"/>
      <c r="U10924" s="99"/>
    </row>
    <row r="10925" spans="1:21" ht="19.5" customHeight="1">
      <c r="A10925" s="545">
        <v>105883</v>
      </c>
      <c r="B10925" s="545" t="s">
        <v>8152</v>
      </c>
      <c r="C10925" s="545" t="s">
        <v>216</v>
      </c>
      <c r="D10925" s="546">
        <v>44588</v>
      </c>
      <c r="E10925" s="171" t="str">
        <f t="shared" si="170"/>
        <v>2022</v>
      </c>
      <c r="F10925" s="547">
        <v>205910</v>
      </c>
      <c r="G10925" s="548">
        <v>0.19</v>
      </c>
      <c r="H10925" s="547">
        <v>173033.61</v>
      </c>
      <c r="I10925" s="545" t="s">
        <v>12756</v>
      </c>
      <c r="J10925" s="545" t="s">
        <v>13297</v>
      </c>
      <c r="K10925" s="545" t="s">
        <v>13413</v>
      </c>
      <c r="L10925" s="545" t="s">
        <v>13413</v>
      </c>
      <c r="M10925" s="548" t="s">
        <v>13868</v>
      </c>
      <c r="N10925" s="545" t="s">
        <v>13413</v>
      </c>
      <c r="O10925" s="545" t="s">
        <v>13413</v>
      </c>
      <c r="P10925" s="549">
        <v>8576</v>
      </c>
      <c r="Q10925" s="549">
        <v>2</v>
      </c>
      <c r="R10925" s="549">
        <v>34</v>
      </c>
      <c r="S10925" s="548">
        <v>2257</v>
      </c>
      <c r="T10925" s="548"/>
      <c r="U10925" s="99"/>
    </row>
    <row r="10926" spans="1:21" ht="19.5" customHeight="1">
      <c r="A10926" s="545">
        <v>105884</v>
      </c>
      <c r="B10926" s="545" t="s">
        <v>4232</v>
      </c>
      <c r="C10926" s="545" t="s">
        <v>216</v>
      </c>
      <c r="D10926" s="546"/>
      <c r="E10926" s="171" t="str">
        <f t="shared" si="170"/>
        <v>1900</v>
      </c>
      <c r="F10926" s="547">
        <v>0</v>
      </c>
      <c r="G10926" s="548">
        <v>0</v>
      </c>
      <c r="H10926" s="547">
        <v>0</v>
      </c>
      <c r="I10926" s="545" t="s">
        <v>12700</v>
      </c>
      <c r="J10926" s="545"/>
      <c r="K10926" s="545" t="s">
        <v>19887</v>
      </c>
      <c r="L10926" s="545" t="s">
        <v>13413</v>
      </c>
      <c r="M10926" s="548" t="s">
        <v>13868</v>
      </c>
      <c r="N10926" s="545" t="s">
        <v>13413</v>
      </c>
      <c r="O10926" s="545" t="s">
        <v>13413</v>
      </c>
      <c r="P10926" s="549">
        <v>8577</v>
      </c>
      <c r="Q10926" s="549">
        <v>2</v>
      </c>
      <c r="R10926" s="549">
        <v>117</v>
      </c>
      <c r="S10926" s="548"/>
      <c r="T10926" s="548"/>
      <c r="U10926" s="99"/>
    </row>
    <row r="10927" spans="1:21" ht="19.5" customHeight="1">
      <c r="A10927" s="545">
        <v>105885</v>
      </c>
      <c r="B10927" s="545" t="s">
        <v>7909</v>
      </c>
      <c r="C10927" s="545" t="s">
        <v>216</v>
      </c>
      <c r="D10927" s="546">
        <v>43591</v>
      </c>
      <c r="E10927" s="171" t="str">
        <f t="shared" si="170"/>
        <v>2019</v>
      </c>
      <c r="F10927" s="547">
        <v>31000</v>
      </c>
      <c r="G10927" s="548">
        <v>0</v>
      </c>
      <c r="H10927" s="547">
        <v>31000</v>
      </c>
      <c r="I10927" s="545" t="s">
        <v>12717</v>
      </c>
      <c r="J10927" s="545" t="s">
        <v>13296</v>
      </c>
      <c r="K10927" s="545" t="s">
        <v>19888</v>
      </c>
      <c r="L10927" s="545" t="s">
        <v>13413</v>
      </c>
      <c r="M10927" s="548" t="s">
        <v>13758</v>
      </c>
      <c r="N10927" s="545" t="s">
        <v>13413</v>
      </c>
      <c r="O10927" s="545" t="s">
        <v>13413</v>
      </c>
      <c r="P10927" s="549">
        <v>8578</v>
      </c>
      <c r="Q10927" s="549">
        <v>1</v>
      </c>
      <c r="R10927" s="549">
        <v>19</v>
      </c>
      <c r="S10927" s="548">
        <v>2218</v>
      </c>
      <c r="T10927" s="548"/>
      <c r="U10927" s="99"/>
    </row>
    <row r="10928" spans="1:21" ht="19.5" customHeight="1">
      <c r="A10928" s="545">
        <v>105886</v>
      </c>
      <c r="B10928" s="545" t="s">
        <v>9538</v>
      </c>
      <c r="C10928" s="545" t="s">
        <v>216</v>
      </c>
      <c r="D10928" s="546"/>
      <c r="E10928" s="171" t="str">
        <f t="shared" si="170"/>
        <v>1900</v>
      </c>
      <c r="F10928" s="547">
        <v>0</v>
      </c>
      <c r="G10928" s="548">
        <v>0</v>
      </c>
      <c r="H10928" s="547">
        <v>0</v>
      </c>
      <c r="I10928" s="545" t="s">
        <v>12717</v>
      </c>
      <c r="J10928" s="545"/>
      <c r="K10928" s="545" t="s">
        <v>19889</v>
      </c>
      <c r="L10928" s="545" t="s">
        <v>13413</v>
      </c>
      <c r="M10928" s="548" t="s">
        <v>13758</v>
      </c>
      <c r="N10928" s="545" t="s">
        <v>13413</v>
      </c>
      <c r="O10928" s="545" t="s">
        <v>13413</v>
      </c>
      <c r="P10928" s="549">
        <v>8579</v>
      </c>
      <c r="Q10928" s="549">
        <v>1</v>
      </c>
      <c r="R10928" s="549">
        <v>19</v>
      </c>
      <c r="S10928" s="548"/>
      <c r="T10928" s="548"/>
      <c r="U10928" s="99"/>
    </row>
    <row r="10929" spans="1:21" ht="19.5" customHeight="1">
      <c r="A10929" s="545">
        <v>105887</v>
      </c>
      <c r="B10929" s="545" t="s">
        <v>3435</v>
      </c>
      <c r="C10929" s="545" t="s">
        <v>216</v>
      </c>
      <c r="D10929" s="546">
        <v>46052</v>
      </c>
      <c r="E10929" s="171" t="str">
        <f t="shared" si="170"/>
        <v>2026</v>
      </c>
      <c r="F10929" s="547">
        <v>5437533</v>
      </c>
      <c r="G10929" s="548">
        <v>0.19</v>
      </c>
      <c r="H10929" s="547">
        <v>4569355.46</v>
      </c>
      <c r="I10929" s="545" t="s">
        <v>12758</v>
      </c>
      <c r="J10929" s="545" t="s">
        <v>13307</v>
      </c>
      <c r="K10929" s="545" t="s">
        <v>13413</v>
      </c>
      <c r="L10929" s="545" t="s">
        <v>13413</v>
      </c>
      <c r="M10929" s="548" t="s">
        <v>13758</v>
      </c>
      <c r="N10929" s="545" t="s">
        <v>13413</v>
      </c>
      <c r="O10929" s="545" t="s">
        <v>13413</v>
      </c>
      <c r="P10929" s="549">
        <v>8580</v>
      </c>
      <c r="Q10929" s="549">
        <v>1</v>
      </c>
      <c r="R10929" s="549">
        <v>164</v>
      </c>
      <c r="S10929" s="548">
        <v>2228</v>
      </c>
      <c r="T10929" s="548"/>
      <c r="U10929" s="99"/>
    </row>
    <row r="10930" spans="1:21" ht="19.5" customHeight="1">
      <c r="A10930" s="545">
        <v>105888</v>
      </c>
      <c r="B10930" s="545" t="s">
        <v>1846</v>
      </c>
      <c r="C10930" s="545" t="s">
        <v>216</v>
      </c>
      <c r="D10930" s="546"/>
      <c r="E10930" s="171" t="str">
        <f t="shared" si="170"/>
        <v>1900</v>
      </c>
      <c r="F10930" s="547">
        <v>0</v>
      </c>
      <c r="G10930" s="548">
        <v>0</v>
      </c>
      <c r="H10930" s="547">
        <v>0</v>
      </c>
      <c r="I10930" s="545" t="s">
        <v>12686</v>
      </c>
      <c r="J10930" s="545"/>
      <c r="K10930" s="545" t="s">
        <v>13413</v>
      </c>
      <c r="L10930" s="545" t="s">
        <v>13413</v>
      </c>
      <c r="M10930" s="548" t="s">
        <v>13758</v>
      </c>
      <c r="N10930" s="545" t="s">
        <v>13413</v>
      </c>
      <c r="O10930" s="545" t="s">
        <v>13413</v>
      </c>
      <c r="P10930" s="549">
        <v>8581</v>
      </c>
      <c r="Q10930" s="549">
        <v>1</v>
      </c>
      <c r="R10930" s="549">
        <v>131</v>
      </c>
      <c r="S10930" s="548"/>
      <c r="T10930" s="548"/>
      <c r="U10930" s="99"/>
    </row>
    <row r="10931" spans="1:21" ht="19.5" customHeight="1">
      <c r="A10931" s="545">
        <v>105889</v>
      </c>
      <c r="B10931" s="545" t="s">
        <v>6586</v>
      </c>
      <c r="C10931" s="545" t="s">
        <v>216</v>
      </c>
      <c r="D10931" s="546">
        <v>44589</v>
      </c>
      <c r="E10931" s="171" t="str">
        <f t="shared" si="170"/>
        <v>2022</v>
      </c>
      <c r="F10931" s="547">
        <v>21496.01</v>
      </c>
      <c r="G10931" s="548">
        <v>0.19</v>
      </c>
      <c r="H10931" s="547">
        <v>18063.87</v>
      </c>
      <c r="I10931" s="545" t="s">
        <v>12637</v>
      </c>
      <c r="J10931" s="545" t="s">
        <v>13297</v>
      </c>
      <c r="K10931" s="545" t="s">
        <v>19890</v>
      </c>
      <c r="L10931" s="545" t="s">
        <v>13413</v>
      </c>
      <c r="M10931" s="548" t="s">
        <v>13758</v>
      </c>
      <c r="N10931" s="545" t="s">
        <v>22863</v>
      </c>
      <c r="O10931" s="545" t="s">
        <v>13413</v>
      </c>
      <c r="P10931" s="549">
        <v>8582</v>
      </c>
      <c r="Q10931" s="549">
        <v>1</v>
      </c>
      <c r="R10931" s="549">
        <v>13</v>
      </c>
      <c r="S10931" s="548">
        <v>2257</v>
      </c>
      <c r="T10931" s="548">
        <v>1894</v>
      </c>
      <c r="U10931" s="99"/>
    </row>
    <row r="10932" spans="1:21" ht="19.5" customHeight="1">
      <c r="A10932" s="545">
        <v>105890</v>
      </c>
      <c r="B10932" s="545" t="s">
        <v>6585</v>
      </c>
      <c r="C10932" s="545" t="s">
        <v>216</v>
      </c>
      <c r="D10932" s="546">
        <v>44589</v>
      </c>
      <c r="E10932" s="171" t="str">
        <f t="shared" si="170"/>
        <v>2022</v>
      </c>
      <c r="F10932" s="547">
        <v>18619</v>
      </c>
      <c r="G10932" s="548">
        <v>0.19</v>
      </c>
      <c r="H10932" s="547">
        <v>15646.22</v>
      </c>
      <c r="I10932" s="545" t="s">
        <v>12637</v>
      </c>
      <c r="J10932" s="545" t="s">
        <v>13297</v>
      </c>
      <c r="K10932" s="545" t="s">
        <v>19891</v>
      </c>
      <c r="L10932" s="545" t="s">
        <v>13413</v>
      </c>
      <c r="M10932" s="548" t="s">
        <v>13758</v>
      </c>
      <c r="N10932" s="545" t="s">
        <v>22863</v>
      </c>
      <c r="O10932" s="545" t="s">
        <v>13413</v>
      </c>
      <c r="P10932" s="549">
        <v>8583</v>
      </c>
      <c r="Q10932" s="549">
        <v>1</v>
      </c>
      <c r="R10932" s="549">
        <v>13</v>
      </c>
      <c r="S10932" s="548">
        <v>2257</v>
      </c>
      <c r="T10932" s="548">
        <v>1894</v>
      </c>
      <c r="U10932" s="99"/>
    </row>
    <row r="10933" spans="1:21" ht="19.5" customHeight="1">
      <c r="A10933" s="545">
        <v>105891</v>
      </c>
      <c r="B10933" s="545" t="s">
        <v>6634</v>
      </c>
      <c r="C10933" s="545" t="s">
        <v>216</v>
      </c>
      <c r="D10933" s="546">
        <v>44601</v>
      </c>
      <c r="E10933" s="171" t="str">
        <f t="shared" si="170"/>
        <v>2022</v>
      </c>
      <c r="F10933" s="547">
        <v>17110</v>
      </c>
      <c r="G10933" s="548">
        <v>0.19</v>
      </c>
      <c r="H10933" s="547">
        <v>14378.15</v>
      </c>
      <c r="I10933" s="545" t="s">
        <v>12973</v>
      </c>
      <c r="J10933" s="545" t="s">
        <v>13297</v>
      </c>
      <c r="K10933" s="545" t="s">
        <v>19892</v>
      </c>
      <c r="L10933" s="545" t="s">
        <v>13413</v>
      </c>
      <c r="M10933" s="548" t="s">
        <v>13758</v>
      </c>
      <c r="N10933" s="545" t="s">
        <v>13413</v>
      </c>
      <c r="O10933" s="545" t="s">
        <v>13413</v>
      </c>
      <c r="P10933" s="549">
        <v>8584</v>
      </c>
      <c r="Q10933" s="549">
        <v>1</v>
      </c>
      <c r="R10933" s="549">
        <v>59</v>
      </c>
      <c r="S10933" s="548">
        <v>2257</v>
      </c>
      <c r="T10933" s="548"/>
      <c r="U10933" s="99"/>
    </row>
    <row r="10934" spans="1:21" ht="19.5" customHeight="1">
      <c r="A10934" s="545">
        <v>105892</v>
      </c>
      <c r="B10934" s="545" t="s">
        <v>2175</v>
      </c>
      <c r="C10934" s="545" t="s">
        <v>216</v>
      </c>
      <c r="D10934" s="546">
        <v>44601</v>
      </c>
      <c r="E10934" s="171" t="str">
        <f t="shared" si="170"/>
        <v>2022</v>
      </c>
      <c r="F10934" s="547">
        <v>11570</v>
      </c>
      <c r="G10934" s="548">
        <v>0.19</v>
      </c>
      <c r="H10934" s="547">
        <v>9722.69</v>
      </c>
      <c r="I10934" s="545" t="s">
        <v>12686</v>
      </c>
      <c r="J10934" s="545" t="s">
        <v>13297</v>
      </c>
      <c r="K10934" s="545" t="s">
        <v>13413</v>
      </c>
      <c r="L10934" s="545" t="s">
        <v>13413</v>
      </c>
      <c r="M10934" s="548" t="s">
        <v>13758</v>
      </c>
      <c r="N10934" s="545" t="s">
        <v>22863</v>
      </c>
      <c r="O10934" s="545" t="s">
        <v>13413</v>
      </c>
      <c r="P10934" s="549">
        <v>8585</v>
      </c>
      <c r="Q10934" s="549">
        <v>1</v>
      </c>
      <c r="R10934" s="549">
        <v>131</v>
      </c>
      <c r="S10934" s="548">
        <v>2257</v>
      </c>
      <c r="T10934" s="548">
        <v>1894</v>
      </c>
      <c r="U10934" s="99"/>
    </row>
    <row r="10935" spans="1:21" ht="19.5" customHeight="1">
      <c r="A10935" s="545">
        <v>105893</v>
      </c>
      <c r="B10935" s="545" t="s">
        <v>2153</v>
      </c>
      <c r="C10935" s="545" t="s">
        <v>216</v>
      </c>
      <c r="D10935" s="546"/>
      <c r="E10935" s="171" t="str">
        <f t="shared" si="170"/>
        <v>1900</v>
      </c>
      <c r="F10935" s="547">
        <v>0</v>
      </c>
      <c r="G10935" s="548">
        <v>0</v>
      </c>
      <c r="H10935" s="547">
        <v>0</v>
      </c>
      <c r="I10935" s="545" t="s">
        <v>12637</v>
      </c>
      <c r="J10935" s="545"/>
      <c r="K10935" s="545" t="s">
        <v>13413</v>
      </c>
      <c r="L10935" s="545" t="s">
        <v>13413</v>
      </c>
      <c r="M10935" s="548" t="s">
        <v>13758</v>
      </c>
      <c r="N10935" s="545" t="s">
        <v>22863</v>
      </c>
      <c r="O10935" s="545" t="s">
        <v>13413</v>
      </c>
      <c r="P10935" s="549">
        <v>8586</v>
      </c>
      <c r="Q10935" s="549">
        <v>1</v>
      </c>
      <c r="R10935" s="549">
        <v>13</v>
      </c>
      <c r="S10935" s="548"/>
      <c r="T10935" s="548">
        <v>1894</v>
      </c>
      <c r="U10935" s="99"/>
    </row>
    <row r="10936" spans="1:21" ht="19.5" customHeight="1">
      <c r="A10936" s="545">
        <v>105894</v>
      </c>
      <c r="B10936" s="545" t="s">
        <v>2338</v>
      </c>
      <c r="C10936" s="545" t="s">
        <v>216</v>
      </c>
      <c r="D10936" s="546"/>
      <c r="E10936" s="171" t="str">
        <f t="shared" si="170"/>
        <v>1900</v>
      </c>
      <c r="F10936" s="547">
        <v>0</v>
      </c>
      <c r="G10936" s="548">
        <v>0</v>
      </c>
      <c r="H10936" s="547">
        <v>0</v>
      </c>
      <c r="I10936" s="545" t="s">
        <v>12637</v>
      </c>
      <c r="J10936" s="545"/>
      <c r="K10936" s="545" t="s">
        <v>13413</v>
      </c>
      <c r="L10936" s="545" t="s">
        <v>13413</v>
      </c>
      <c r="M10936" s="548" t="s">
        <v>13758</v>
      </c>
      <c r="N10936" s="545" t="s">
        <v>22863</v>
      </c>
      <c r="O10936" s="545" t="s">
        <v>13413</v>
      </c>
      <c r="P10936" s="549">
        <v>8587</v>
      </c>
      <c r="Q10936" s="549">
        <v>1</v>
      </c>
      <c r="R10936" s="549">
        <v>13</v>
      </c>
      <c r="S10936" s="548"/>
      <c r="T10936" s="548">
        <v>1894</v>
      </c>
      <c r="U10936" s="99"/>
    </row>
    <row r="10937" spans="1:21" ht="19.5" customHeight="1">
      <c r="A10937" s="545">
        <v>105895</v>
      </c>
      <c r="B10937" s="545" t="s">
        <v>3221</v>
      </c>
      <c r="C10937" s="545" t="s">
        <v>221</v>
      </c>
      <c r="D10937" s="546"/>
      <c r="E10937" s="171" t="str">
        <f t="shared" si="170"/>
        <v>1900</v>
      </c>
      <c r="F10937" s="547">
        <v>0</v>
      </c>
      <c r="G10937" s="548">
        <v>0</v>
      </c>
      <c r="H10937" s="547">
        <v>0</v>
      </c>
      <c r="I10937" s="545" t="s">
        <v>12663</v>
      </c>
      <c r="J10937" s="545"/>
      <c r="K10937" s="545" t="s">
        <v>19893</v>
      </c>
      <c r="L10937" s="545" t="s">
        <v>13413</v>
      </c>
      <c r="M10937" s="548" t="s">
        <v>13843</v>
      </c>
      <c r="N10937" s="545" t="s">
        <v>13413</v>
      </c>
      <c r="O10937" s="545" t="s">
        <v>13413</v>
      </c>
      <c r="P10937" s="549">
        <v>8588</v>
      </c>
      <c r="Q10937" s="549">
        <v>5</v>
      </c>
      <c r="R10937" s="549">
        <v>21</v>
      </c>
      <c r="S10937" s="548"/>
      <c r="T10937" s="548"/>
      <c r="U10937" s="99"/>
    </row>
    <row r="10938" spans="1:21" ht="19.5" customHeight="1">
      <c r="A10938" s="545">
        <v>105896</v>
      </c>
      <c r="B10938" s="545" t="s">
        <v>1442</v>
      </c>
      <c r="C10938" s="545" t="s">
        <v>209</v>
      </c>
      <c r="D10938" s="546"/>
      <c r="E10938" s="171" t="str">
        <f t="shared" si="170"/>
        <v>1900</v>
      </c>
      <c r="F10938" s="547">
        <v>0</v>
      </c>
      <c r="G10938" s="548">
        <v>0</v>
      </c>
      <c r="H10938" s="547">
        <v>0</v>
      </c>
      <c r="I10938" s="545" t="s">
        <v>12701</v>
      </c>
      <c r="J10938" s="545"/>
      <c r="K10938" s="545" t="s">
        <v>13413</v>
      </c>
      <c r="L10938" s="545" t="s">
        <v>13413</v>
      </c>
      <c r="M10938" s="548" t="s">
        <v>13758</v>
      </c>
      <c r="N10938" s="545" t="s">
        <v>13413</v>
      </c>
      <c r="O10938" s="545" t="s">
        <v>13413</v>
      </c>
      <c r="P10938" s="549">
        <v>8589</v>
      </c>
      <c r="Q10938" s="549">
        <v>1</v>
      </c>
      <c r="R10938" s="549">
        <v>10</v>
      </c>
      <c r="S10938" s="548"/>
      <c r="T10938" s="548"/>
      <c r="U10938" s="99"/>
    </row>
    <row r="10939" spans="1:21" ht="19.5" customHeight="1">
      <c r="A10939" s="545">
        <v>105897</v>
      </c>
      <c r="B10939" s="545" t="s">
        <v>1439</v>
      </c>
      <c r="C10939" s="545" t="s">
        <v>209</v>
      </c>
      <c r="D10939" s="546"/>
      <c r="E10939" s="171" t="str">
        <f t="shared" si="170"/>
        <v>1900</v>
      </c>
      <c r="F10939" s="547">
        <v>0</v>
      </c>
      <c r="G10939" s="548">
        <v>0</v>
      </c>
      <c r="H10939" s="547">
        <v>0</v>
      </c>
      <c r="I10939" s="545" t="s">
        <v>12701</v>
      </c>
      <c r="J10939" s="545"/>
      <c r="K10939" s="545" t="s">
        <v>13413</v>
      </c>
      <c r="L10939" s="545" t="s">
        <v>13413</v>
      </c>
      <c r="M10939" s="548" t="s">
        <v>13758</v>
      </c>
      <c r="N10939" s="545" t="s">
        <v>13413</v>
      </c>
      <c r="O10939" s="545" t="s">
        <v>13413</v>
      </c>
      <c r="P10939" s="549">
        <v>8590</v>
      </c>
      <c r="Q10939" s="549">
        <v>1</v>
      </c>
      <c r="R10939" s="549">
        <v>10</v>
      </c>
      <c r="S10939" s="548"/>
      <c r="T10939" s="548"/>
      <c r="U10939" s="99"/>
    </row>
    <row r="10940" spans="1:21" ht="19.5" customHeight="1">
      <c r="A10940" s="545">
        <v>105898</v>
      </c>
      <c r="B10940" s="545" t="s">
        <v>9537</v>
      </c>
      <c r="C10940" s="545" t="s">
        <v>216</v>
      </c>
      <c r="D10940" s="546"/>
      <c r="E10940" s="171" t="str">
        <f t="shared" si="170"/>
        <v>1900</v>
      </c>
      <c r="F10940" s="547">
        <v>0</v>
      </c>
      <c r="G10940" s="548">
        <v>0</v>
      </c>
      <c r="H10940" s="547">
        <v>0</v>
      </c>
      <c r="I10940" s="545" t="s">
        <v>12961</v>
      </c>
      <c r="J10940" s="545"/>
      <c r="K10940" s="545" t="s">
        <v>19894</v>
      </c>
      <c r="L10940" s="545" t="s">
        <v>13413</v>
      </c>
      <c r="M10940" s="548" t="s">
        <v>13843</v>
      </c>
      <c r="N10940" s="545" t="s">
        <v>13413</v>
      </c>
      <c r="O10940" s="545" t="s">
        <v>13413</v>
      </c>
      <c r="P10940" s="549">
        <v>8591</v>
      </c>
      <c r="Q10940" s="549">
        <v>5</v>
      </c>
      <c r="R10940" s="549">
        <v>52</v>
      </c>
      <c r="S10940" s="548"/>
      <c r="T10940" s="548"/>
      <c r="U10940" s="99"/>
    </row>
    <row r="10941" spans="1:21" ht="19.5" customHeight="1">
      <c r="A10941" s="545">
        <v>105899</v>
      </c>
      <c r="B10941" s="545" t="s">
        <v>4012</v>
      </c>
      <c r="C10941" s="545" t="s">
        <v>216</v>
      </c>
      <c r="D10941" s="546"/>
      <c r="E10941" s="171" t="str">
        <f t="shared" si="170"/>
        <v>1900</v>
      </c>
      <c r="F10941" s="547">
        <v>0</v>
      </c>
      <c r="G10941" s="548">
        <v>0</v>
      </c>
      <c r="H10941" s="547">
        <v>0</v>
      </c>
      <c r="I10941" s="545" t="s">
        <v>12961</v>
      </c>
      <c r="J10941" s="545"/>
      <c r="K10941" s="545" t="s">
        <v>19895</v>
      </c>
      <c r="L10941" s="545" t="s">
        <v>13413</v>
      </c>
      <c r="M10941" s="548" t="s">
        <v>13843</v>
      </c>
      <c r="N10941" s="545" t="s">
        <v>13413</v>
      </c>
      <c r="O10941" s="545" t="s">
        <v>13413</v>
      </c>
      <c r="P10941" s="549">
        <v>8592</v>
      </c>
      <c r="Q10941" s="549">
        <v>5</v>
      </c>
      <c r="R10941" s="549">
        <v>52</v>
      </c>
      <c r="S10941" s="548"/>
      <c r="T10941" s="548"/>
      <c r="U10941" s="99"/>
    </row>
    <row r="10942" spans="1:21" ht="19.5" customHeight="1">
      <c r="A10942" s="545">
        <v>105900</v>
      </c>
      <c r="B10942" s="545" t="s">
        <v>4008</v>
      </c>
      <c r="C10942" s="545" t="s">
        <v>216</v>
      </c>
      <c r="D10942" s="546"/>
      <c r="E10942" s="171" t="str">
        <f t="shared" si="170"/>
        <v>1900</v>
      </c>
      <c r="F10942" s="547">
        <v>0</v>
      </c>
      <c r="G10942" s="548">
        <v>0</v>
      </c>
      <c r="H10942" s="547">
        <v>0</v>
      </c>
      <c r="I10942" s="545" t="s">
        <v>12961</v>
      </c>
      <c r="J10942" s="545"/>
      <c r="K10942" s="545" t="s">
        <v>19896</v>
      </c>
      <c r="L10942" s="545" t="s">
        <v>13413</v>
      </c>
      <c r="M10942" s="548" t="s">
        <v>13843</v>
      </c>
      <c r="N10942" s="545" t="s">
        <v>13413</v>
      </c>
      <c r="O10942" s="545" t="s">
        <v>13413</v>
      </c>
      <c r="P10942" s="549">
        <v>8593</v>
      </c>
      <c r="Q10942" s="549">
        <v>5</v>
      </c>
      <c r="R10942" s="549">
        <v>52</v>
      </c>
      <c r="S10942" s="548"/>
      <c r="T10942" s="548"/>
      <c r="U10942" s="99"/>
    </row>
    <row r="10943" spans="1:21" ht="19.5" customHeight="1">
      <c r="A10943" s="545">
        <v>105901</v>
      </c>
      <c r="B10943" s="545" t="s">
        <v>9536</v>
      </c>
      <c r="C10943" s="545" t="s">
        <v>216</v>
      </c>
      <c r="D10943" s="546"/>
      <c r="E10943" s="171" t="str">
        <f t="shared" si="170"/>
        <v>1900</v>
      </c>
      <c r="F10943" s="547">
        <v>0</v>
      </c>
      <c r="G10943" s="548">
        <v>0</v>
      </c>
      <c r="H10943" s="547">
        <v>0</v>
      </c>
      <c r="I10943" s="545" t="s">
        <v>12686</v>
      </c>
      <c r="J10943" s="545"/>
      <c r="K10943" s="545" t="s">
        <v>19897</v>
      </c>
      <c r="L10943" s="545" t="s">
        <v>13413</v>
      </c>
      <c r="M10943" s="548" t="s">
        <v>13758</v>
      </c>
      <c r="N10943" s="545" t="s">
        <v>13413</v>
      </c>
      <c r="O10943" s="545" t="s">
        <v>13413</v>
      </c>
      <c r="P10943" s="549">
        <v>8594</v>
      </c>
      <c r="Q10943" s="549">
        <v>1</v>
      </c>
      <c r="R10943" s="549">
        <v>131</v>
      </c>
      <c r="S10943" s="548"/>
      <c r="T10943" s="548"/>
      <c r="U10943" s="99"/>
    </row>
    <row r="10944" spans="1:21" ht="19.5" customHeight="1">
      <c r="A10944" s="545">
        <v>105902</v>
      </c>
      <c r="B10944" s="545" t="s">
        <v>3852</v>
      </c>
      <c r="C10944" s="545" t="s">
        <v>221</v>
      </c>
      <c r="D10944" s="546"/>
      <c r="E10944" s="171" t="str">
        <f t="shared" si="170"/>
        <v>1900</v>
      </c>
      <c r="F10944" s="547">
        <v>0</v>
      </c>
      <c r="G10944" s="548">
        <v>0</v>
      </c>
      <c r="H10944" s="547">
        <v>0</v>
      </c>
      <c r="I10944" s="545" t="s">
        <v>12778</v>
      </c>
      <c r="J10944" s="545"/>
      <c r="K10944" s="545" t="s">
        <v>19898</v>
      </c>
      <c r="L10944" s="545" t="s">
        <v>13413</v>
      </c>
      <c r="M10944" s="548" t="s">
        <v>13758</v>
      </c>
      <c r="N10944" s="545" t="s">
        <v>13413</v>
      </c>
      <c r="O10944" s="545" t="s">
        <v>13413</v>
      </c>
      <c r="P10944" s="549">
        <v>8595</v>
      </c>
      <c r="Q10944" s="549">
        <v>1</v>
      </c>
      <c r="R10944" s="549">
        <v>173</v>
      </c>
      <c r="S10944" s="548"/>
      <c r="T10944" s="548"/>
      <c r="U10944" s="99"/>
    </row>
    <row r="10945" spans="1:21" ht="19.5" customHeight="1">
      <c r="A10945" s="545">
        <v>105903</v>
      </c>
      <c r="B10945" s="545" t="s">
        <v>9535</v>
      </c>
      <c r="C10945" s="545" t="s">
        <v>216</v>
      </c>
      <c r="D10945" s="546"/>
      <c r="E10945" s="171" t="str">
        <f t="shared" si="170"/>
        <v>1900</v>
      </c>
      <c r="F10945" s="547">
        <v>0</v>
      </c>
      <c r="G10945" s="548">
        <v>0</v>
      </c>
      <c r="H10945" s="547">
        <v>0</v>
      </c>
      <c r="I10945" s="545" t="s">
        <v>12961</v>
      </c>
      <c r="J10945" s="545"/>
      <c r="K10945" s="545" t="s">
        <v>19899</v>
      </c>
      <c r="L10945" s="545" t="s">
        <v>13413</v>
      </c>
      <c r="M10945" s="548" t="s">
        <v>13843</v>
      </c>
      <c r="N10945" s="545" t="s">
        <v>13413</v>
      </c>
      <c r="O10945" s="545" t="s">
        <v>13413</v>
      </c>
      <c r="P10945" s="549">
        <v>8596</v>
      </c>
      <c r="Q10945" s="549">
        <v>5</v>
      </c>
      <c r="R10945" s="549">
        <v>52</v>
      </c>
      <c r="S10945" s="548"/>
      <c r="T10945" s="548"/>
      <c r="U10945" s="99"/>
    </row>
    <row r="10946" spans="1:21" ht="19.5" customHeight="1">
      <c r="A10946" s="545">
        <v>105904</v>
      </c>
      <c r="B10946" s="545" t="s">
        <v>9534</v>
      </c>
      <c r="C10946" s="545" t="s">
        <v>216</v>
      </c>
      <c r="D10946" s="546"/>
      <c r="E10946" s="171" t="str">
        <f t="shared" si="170"/>
        <v>1900</v>
      </c>
      <c r="F10946" s="547">
        <v>0</v>
      </c>
      <c r="G10946" s="548">
        <v>0</v>
      </c>
      <c r="H10946" s="547">
        <v>0</v>
      </c>
      <c r="I10946" s="545" t="s">
        <v>12657</v>
      </c>
      <c r="J10946" s="545"/>
      <c r="K10946" s="545" t="s">
        <v>13413</v>
      </c>
      <c r="L10946" s="545" t="s">
        <v>13413</v>
      </c>
      <c r="M10946" s="548" t="s">
        <v>13758</v>
      </c>
      <c r="N10946" s="545" t="s">
        <v>13413</v>
      </c>
      <c r="O10946" s="545" t="s">
        <v>13413</v>
      </c>
      <c r="P10946" s="549">
        <v>8597</v>
      </c>
      <c r="Q10946" s="549">
        <v>1</v>
      </c>
      <c r="R10946" s="549">
        <v>153</v>
      </c>
      <c r="S10946" s="548"/>
      <c r="T10946" s="548"/>
      <c r="U10946" s="99"/>
    </row>
    <row r="10947" spans="1:21" ht="19.5" customHeight="1">
      <c r="A10947" s="545">
        <v>105907</v>
      </c>
      <c r="B10947" s="545" t="s">
        <v>4257</v>
      </c>
      <c r="C10947" s="545" t="s">
        <v>216</v>
      </c>
      <c r="D10947" s="546">
        <v>43801</v>
      </c>
      <c r="E10947" s="171" t="str">
        <f t="shared" si="170"/>
        <v>2019</v>
      </c>
      <c r="F10947" s="547">
        <v>31320.799999999999</v>
      </c>
      <c r="G10947" s="548">
        <v>0.19</v>
      </c>
      <c r="H10947" s="547">
        <v>26320</v>
      </c>
      <c r="I10947" s="545" t="s">
        <v>12973</v>
      </c>
      <c r="J10947" s="545" t="s">
        <v>13397</v>
      </c>
      <c r="K10947" s="545" t="s">
        <v>19900</v>
      </c>
      <c r="L10947" s="545" t="s">
        <v>13413</v>
      </c>
      <c r="M10947" s="548" t="s">
        <v>13758</v>
      </c>
      <c r="N10947" s="545" t="s">
        <v>13413</v>
      </c>
      <c r="O10947" s="545" t="s">
        <v>13413</v>
      </c>
      <c r="P10947" s="549">
        <v>8600</v>
      </c>
      <c r="Q10947" s="549">
        <v>1</v>
      </c>
      <c r="R10947" s="549">
        <v>59</v>
      </c>
      <c r="S10947" s="548">
        <v>468</v>
      </c>
      <c r="T10947" s="548"/>
      <c r="U10947" s="99"/>
    </row>
    <row r="10948" spans="1:21" ht="19.5" customHeight="1">
      <c r="A10948" s="545">
        <v>105909</v>
      </c>
      <c r="B10948" s="545" t="s">
        <v>4148</v>
      </c>
      <c r="C10948" s="545" t="s">
        <v>216</v>
      </c>
      <c r="D10948" s="546"/>
      <c r="E10948" s="171" t="str">
        <f t="shared" ref="E10948:E11011" si="171">TEXT(D10948,"YYYY")</f>
        <v>1900</v>
      </c>
      <c r="F10948" s="547">
        <v>0</v>
      </c>
      <c r="G10948" s="548">
        <v>0</v>
      </c>
      <c r="H10948" s="547">
        <v>0</v>
      </c>
      <c r="I10948" s="545" t="s">
        <v>12973</v>
      </c>
      <c r="J10948" s="545"/>
      <c r="K10948" s="545" t="s">
        <v>19901</v>
      </c>
      <c r="L10948" s="545" t="s">
        <v>13413</v>
      </c>
      <c r="M10948" s="548" t="s">
        <v>13758</v>
      </c>
      <c r="N10948" s="545" t="s">
        <v>13413</v>
      </c>
      <c r="O10948" s="545" t="s">
        <v>13413</v>
      </c>
      <c r="P10948" s="549">
        <v>8602</v>
      </c>
      <c r="Q10948" s="549">
        <v>1</v>
      </c>
      <c r="R10948" s="549">
        <v>59</v>
      </c>
      <c r="S10948" s="548"/>
      <c r="T10948" s="548"/>
      <c r="U10948" s="99"/>
    </row>
    <row r="10949" spans="1:21" ht="19.5" customHeight="1">
      <c r="A10949" s="545">
        <v>105910</v>
      </c>
      <c r="B10949" s="545" t="s">
        <v>4298</v>
      </c>
      <c r="C10949" s="545" t="s">
        <v>216</v>
      </c>
      <c r="D10949" s="546">
        <v>43801</v>
      </c>
      <c r="E10949" s="171" t="str">
        <f t="shared" si="171"/>
        <v>2019</v>
      </c>
      <c r="F10949" s="547">
        <v>1739.99</v>
      </c>
      <c r="G10949" s="548">
        <v>0.19</v>
      </c>
      <c r="H10949" s="547">
        <v>1462.18</v>
      </c>
      <c r="I10949" s="545" t="s">
        <v>12973</v>
      </c>
      <c r="J10949" s="545" t="s">
        <v>13397</v>
      </c>
      <c r="K10949" s="545" t="s">
        <v>19902</v>
      </c>
      <c r="L10949" s="545" t="s">
        <v>13413</v>
      </c>
      <c r="M10949" s="548" t="s">
        <v>13758</v>
      </c>
      <c r="N10949" s="545" t="s">
        <v>13413</v>
      </c>
      <c r="O10949" s="545" t="s">
        <v>13413</v>
      </c>
      <c r="P10949" s="549">
        <v>8603</v>
      </c>
      <c r="Q10949" s="549">
        <v>1</v>
      </c>
      <c r="R10949" s="549">
        <v>59</v>
      </c>
      <c r="S10949" s="548">
        <v>468</v>
      </c>
      <c r="T10949" s="548"/>
      <c r="U10949" s="99"/>
    </row>
    <row r="10950" spans="1:21" ht="19.5" customHeight="1">
      <c r="A10950" s="545">
        <v>105913</v>
      </c>
      <c r="B10950" s="545" t="s">
        <v>4390</v>
      </c>
      <c r="C10950" s="545" t="s">
        <v>216</v>
      </c>
      <c r="D10950" s="546"/>
      <c r="E10950" s="171" t="str">
        <f t="shared" si="171"/>
        <v>1900</v>
      </c>
      <c r="F10950" s="547">
        <v>0</v>
      </c>
      <c r="G10950" s="548">
        <v>0</v>
      </c>
      <c r="H10950" s="547">
        <v>0</v>
      </c>
      <c r="I10950" s="545" t="s">
        <v>12973</v>
      </c>
      <c r="J10950" s="545"/>
      <c r="K10950" s="545" t="s">
        <v>13413</v>
      </c>
      <c r="L10950" s="545" t="s">
        <v>13413</v>
      </c>
      <c r="M10950" s="548" t="s">
        <v>13758</v>
      </c>
      <c r="N10950" s="545" t="s">
        <v>13413</v>
      </c>
      <c r="O10950" s="545" t="s">
        <v>13413</v>
      </c>
      <c r="P10950" s="549">
        <v>8606</v>
      </c>
      <c r="Q10950" s="549">
        <v>1</v>
      </c>
      <c r="R10950" s="549">
        <v>59</v>
      </c>
      <c r="S10950" s="548"/>
      <c r="T10950" s="548"/>
      <c r="U10950" s="99"/>
    </row>
    <row r="10951" spans="1:21" ht="19.5" customHeight="1">
      <c r="A10951" s="545">
        <v>105914</v>
      </c>
      <c r="B10951" s="545" t="s">
        <v>1930</v>
      </c>
      <c r="C10951" s="545" t="s">
        <v>209</v>
      </c>
      <c r="D10951" s="546"/>
      <c r="E10951" s="171" t="str">
        <f t="shared" si="171"/>
        <v>1900</v>
      </c>
      <c r="F10951" s="547">
        <v>0</v>
      </c>
      <c r="G10951" s="548">
        <v>0</v>
      </c>
      <c r="H10951" s="547">
        <v>0</v>
      </c>
      <c r="I10951" s="545" t="s">
        <v>12637</v>
      </c>
      <c r="J10951" s="545"/>
      <c r="K10951" s="545" t="s">
        <v>13413</v>
      </c>
      <c r="L10951" s="545" t="s">
        <v>13413</v>
      </c>
      <c r="M10951" s="548" t="s">
        <v>13758</v>
      </c>
      <c r="N10951" s="545" t="s">
        <v>22864</v>
      </c>
      <c r="O10951" s="545" t="s">
        <v>13413</v>
      </c>
      <c r="P10951" s="549">
        <v>8607</v>
      </c>
      <c r="Q10951" s="549">
        <v>1</v>
      </c>
      <c r="R10951" s="549">
        <v>13</v>
      </c>
      <c r="S10951" s="548"/>
      <c r="T10951" s="548">
        <v>615</v>
      </c>
      <c r="U10951" s="99"/>
    </row>
    <row r="10952" spans="1:21" ht="19.5" customHeight="1">
      <c r="A10952" s="545">
        <v>105915</v>
      </c>
      <c r="B10952" s="545" t="s">
        <v>7908</v>
      </c>
      <c r="C10952" s="545" t="s">
        <v>209</v>
      </c>
      <c r="D10952" s="546">
        <v>44589</v>
      </c>
      <c r="E10952" s="171" t="str">
        <f t="shared" si="171"/>
        <v>2022</v>
      </c>
      <c r="F10952" s="547">
        <v>33756</v>
      </c>
      <c r="G10952" s="548">
        <v>0.19</v>
      </c>
      <c r="H10952" s="547">
        <v>28366.39</v>
      </c>
      <c r="I10952" s="545" t="s">
        <v>12637</v>
      </c>
      <c r="J10952" s="545" t="s">
        <v>13297</v>
      </c>
      <c r="K10952" s="545" t="s">
        <v>19903</v>
      </c>
      <c r="L10952" s="545" t="s">
        <v>13413</v>
      </c>
      <c r="M10952" s="548" t="s">
        <v>13758</v>
      </c>
      <c r="N10952" s="545" t="s">
        <v>22865</v>
      </c>
      <c r="O10952" s="545" t="s">
        <v>13413</v>
      </c>
      <c r="P10952" s="549">
        <v>8608</v>
      </c>
      <c r="Q10952" s="549">
        <v>1</v>
      </c>
      <c r="R10952" s="549">
        <v>13</v>
      </c>
      <c r="S10952" s="548">
        <v>2257</v>
      </c>
      <c r="T10952" s="548">
        <v>704</v>
      </c>
      <c r="U10952" s="99"/>
    </row>
    <row r="10953" spans="1:21" ht="19.5" customHeight="1">
      <c r="A10953" s="545">
        <v>105916</v>
      </c>
      <c r="B10953" s="545" t="s">
        <v>2721</v>
      </c>
      <c r="C10953" s="545" t="s">
        <v>216</v>
      </c>
      <c r="D10953" s="546"/>
      <c r="E10953" s="171" t="str">
        <f t="shared" si="171"/>
        <v>1900</v>
      </c>
      <c r="F10953" s="547">
        <v>0</v>
      </c>
      <c r="G10953" s="548">
        <v>0</v>
      </c>
      <c r="H10953" s="547">
        <v>0</v>
      </c>
      <c r="I10953" s="545" t="s">
        <v>12675</v>
      </c>
      <c r="J10953" s="545"/>
      <c r="K10953" s="545" t="s">
        <v>13413</v>
      </c>
      <c r="L10953" s="545" t="s">
        <v>13413</v>
      </c>
      <c r="M10953" s="548" t="s">
        <v>13758</v>
      </c>
      <c r="N10953" s="545" t="s">
        <v>13413</v>
      </c>
      <c r="O10953" s="545" t="s">
        <v>13413</v>
      </c>
      <c r="P10953" s="549">
        <v>8609</v>
      </c>
      <c r="Q10953" s="549">
        <v>1</v>
      </c>
      <c r="R10953" s="549">
        <v>15</v>
      </c>
      <c r="S10953" s="548"/>
      <c r="T10953" s="548"/>
      <c r="U10953" s="99"/>
    </row>
    <row r="10954" spans="1:21" ht="19.5" customHeight="1">
      <c r="A10954" s="545">
        <v>105917</v>
      </c>
      <c r="B10954" s="545" t="s">
        <v>9533</v>
      </c>
      <c r="C10954" s="545" t="s">
        <v>216</v>
      </c>
      <c r="D10954" s="546"/>
      <c r="E10954" s="171" t="str">
        <f t="shared" si="171"/>
        <v>1900</v>
      </c>
      <c r="F10954" s="547">
        <v>0</v>
      </c>
      <c r="G10954" s="548">
        <v>0</v>
      </c>
      <c r="H10954" s="547">
        <v>0</v>
      </c>
      <c r="I10954" s="545" t="s">
        <v>12675</v>
      </c>
      <c r="J10954" s="545"/>
      <c r="K10954" s="545" t="s">
        <v>13413</v>
      </c>
      <c r="L10954" s="545" t="s">
        <v>13413</v>
      </c>
      <c r="M10954" s="548" t="s">
        <v>13758</v>
      </c>
      <c r="N10954" s="545" t="s">
        <v>13413</v>
      </c>
      <c r="O10954" s="545" t="s">
        <v>13413</v>
      </c>
      <c r="P10954" s="549">
        <v>8610</v>
      </c>
      <c r="Q10954" s="549">
        <v>1</v>
      </c>
      <c r="R10954" s="549">
        <v>15</v>
      </c>
      <c r="S10954" s="548"/>
      <c r="T10954" s="548"/>
      <c r="U10954" s="99"/>
    </row>
    <row r="10955" spans="1:21" ht="19.5" customHeight="1">
      <c r="A10955" s="545">
        <v>105919</v>
      </c>
      <c r="B10955" s="545" t="s">
        <v>4219</v>
      </c>
      <c r="C10955" s="545" t="s">
        <v>216</v>
      </c>
      <c r="D10955" s="546"/>
      <c r="E10955" s="171" t="str">
        <f t="shared" si="171"/>
        <v>1900</v>
      </c>
      <c r="F10955" s="547">
        <v>0</v>
      </c>
      <c r="G10955" s="548">
        <v>0</v>
      </c>
      <c r="H10955" s="547">
        <v>0</v>
      </c>
      <c r="I10955" s="545" t="s">
        <v>12973</v>
      </c>
      <c r="J10955" s="545"/>
      <c r="K10955" s="545" t="s">
        <v>13413</v>
      </c>
      <c r="L10955" s="545" t="s">
        <v>13413</v>
      </c>
      <c r="M10955" s="548" t="s">
        <v>13758</v>
      </c>
      <c r="N10955" s="545" t="s">
        <v>13413</v>
      </c>
      <c r="O10955" s="545" t="s">
        <v>13413</v>
      </c>
      <c r="P10955" s="549">
        <v>8612</v>
      </c>
      <c r="Q10955" s="549">
        <v>1</v>
      </c>
      <c r="R10955" s="549">
        <v>59</v>
      </c>
      <c r="S10955" s="548"/>
      <c r="T10955" s="548"/>
      <c r="U10955" s="99"/>
    </row>
    <row r="10956" spans="1:21" ht="19.5" customHeight="1">
      <c r="A10956" s="545">
        <v>105920</v>
      </c>
      <c r="B10956" s="545" t="s">
        <v>4183</v>
      </c>
      <c r="C10956" s="545" t="s">
        <v>216</v>
      </c>
      <c r="D10956" s="546"/>
      <c r="E10956" s="171" t="str">
        <f t="shared" si="171"/>
        <v>1900</v>
      </c>
      <c r="F10956" s="547">
        <v>0</v>
      </c>
      <c r="G10956" s="548">
        <v>0</v>
      </c>
      <c r="H10956" s="547">
        <v>0</v>
      </c>
      <c r="I10956" s="545" t="s">
        <v>12973</v>
      </c>
      <c r="J10956" s="545"/>
      <c r="K10956" s="545" t="s">
        <v>13413</v>
      </c>
      <c r="L10956" s="545" t="s">
        <v>13413</v>
      </c>
      <c r="M10956" s="548" t="s">
        <v>13758</v>
      </c>
      <c r="N10956" s="545" t="s">
        <v>13413</v>
      </c>
      <c r="O10956" s="545" t="s">
        <v>13413</v>
      </c>
      <c r="P10956" s="549">
        <v>8613</v>
      </c>
      <c r="Q10956" s="549">
        <v>1</v>
      </c>
      <c r="R10956" s="549">
        <v>59</v>
      </c>
      <c r="S10956" s="548"/>
      <c r="T10956" s="548"/>
      <c r="U10956" s="99"/>
    </row>
    <row r="10957" spans="1:21" ht="19.5" customHeight="1">
      <c r="A10957" s="545">
        <v>105921</v>
      </c>
      <c r="B10957" s="545" t="s">
        <v>8267</v>
      </c>
      <c r="C10957" s="545" t="s">
        <v>209</v>
      </c>
      <c r="D10957" s="546">
        <v>43528</v>
      </c>
      <c r="E10957" s="171" t="str">
        <f t="shared" si="171"/>
        <v>2019</v>
      </c>
      <c r="F10957" s="547">
        <v>205996</v>
      </c>
      <c r="G10957" s="548">
        <v>0.19</v>
      </c>
      <c r="H10957" s="547">
        <v>173105.88</v>
      </c>
      <c r="I10957" s="545" t="s">
        <v>12758</v>
      </c>
      <c r="J10957" s="545" t="s">
        <v>13298</v>
      </c>
      <c r="K10957" s="545" t="s">
        <v>13413</v>
      </c>
      <c r="L10957" s="545" t="s">
        <v>13413</v>
      </c>
      <c r="M10957" s="548" t="s">
        <v>13758</v>
      </c>
      <c r="N10957" s="545" t="s">
        <v>13413</v>
      </c>
      <c r="O10957" s="545" t="s">
        <v>13413</v>
      </c>
      <c r="P10957" s="549">
        <v>8614</v>
      </c>
      <c r="Q10957" s="549">
        <v>1</v>
      </c>
      <c r="R10957" s="549">
        <v>164</v>
      </c>
      <c r="S10957" s="548">
        <v>1012</v>
      </c>
      <c r="T10957" s="548"/>
      <c r="U10957" s="99"/>
    </row>
    <row r="10958" spans="1:21" ht="19.5" customHeight="1">
      <c r="A10958" s="545">
        <v>105922</v>
      </c>
      <c r="B10958" s="545" t="s">
        <v>6038</v>
      </c>
      <c r="C10958" s="545" t="s">
        <v>216</v>
      </c>
      <c r="D10958" s="546">
        <v>46052</v>
      </c>
      <c r="E10958" s="171" t="str">
        <f t="shared" si="171"/>
        <v>2026</v>
      </c>
      <c r="F10958" s="547">
        <v>144624720</v>
      </c>
      <c r="G10958" s="548">
        <v>0.19</v>
      </c>
      <c r="H10958" s="547">
        <v>121533378.15000001</v>
      </c>
      <c r="I10958" s="545" t="s">
        <v>12758</v>
      </c>
      <c r="J10958" s="545" t="s">
        <v>13307</v>
      </c>
      <c r="K10958" s="545" t="s">
        <v>19904</v>
      </c>
      <c r="L10958" s="545" t="s">
        <v>13413</v>
      </c>
      <c r="M10958" s="548" t="s">
        <v>13758</v>
      </c>
      <c r="N10958" s="545" t="s">
        <v>13413</v>
      </c>
      <c r="O10958" s="545" t="s">
        <v>13413</v>
      </c>
      <c r="P10958" s="549">
        <v>8615</v>
      </c>
      <c r="Q10958" s="549">
        <v>1</v>
      </c>
      <c r="R10958" s="549">
        <v>164</v>
      </c>
      <c r="S10958" s="548">
        <v>2228</v>
      </c>
      <c r="T10958" s="548"/>
      <c r="U10958" s="99"/>
    </row>
    <row r="10959" spans="1:21" ht="19.5" customHeight="1">
      <c r="A10959" s="545">
        <v>105923</v>
      </c>
      <c r="B10959" s="545" t="s">
        <v>4481</v>
      </c>
      <c r="C10959" s="545" t="s">
        <v>311</v>
      </c>
      <c r="D10959" s="546"/>
      <c r="E10959" s="171" t="str">
        <f t="shared" si="171"/>
        <v>1900</v>
      </c>
      <c r="F10959" s="547">
        <v>0</v>
      </c>
      <c r="G10959" s="548">
        <v>0</v>
      </c>
      <c r="H10959" s="547">
        <v>0</v>
      </c>
      <c r="I10959" s="545" t="s">
        <v>12657</v>
      </c>
      <c r="J10959" s="545"/>
      <c r="K10959" s="545" t="s">
        <v>13413</v>
      </c>
      <c r="L10959" s="545" t="s">
        <v>13413</v>
      </c>
      <c r="M10959" s="548" t="s">
        <v>13758</v>
      </c>
      <c r="N10959" s="545" t="s">
        <v>13413</v>
      </c>
      <c r="O10959" s="545" t="s">
        <v>13413</v>
      </c>
      <c r="P10959" s="549">
        <v>8616</v>
      </c>
      <c r="Q10959" s="549">
        <v>1</v>
      </c>
      <c r="R10959" s="549">
        <v>69</v>
      </c>
      <c r="S10959" s="548"/>
      <c r="T10959" s="548"/>
      <c r="U10959" s="99"/>
    </row>
    <row r="10960" spans="1:21" ht="19.5" customHeight="1">
      <c r="A10960" s="545">
        <v>105924</v>
      </c>
      <c r="B10960" s="545" t="s">
        <v>7259</v>
      </c>
      <c r="C10960" s="545" t="s">
        <v>5217</v>
      </c>
      <c r="D10960" s="546">
        <v>46056</v>
      </c>
      <c r="E10960" s="171" t="str">
        <f t="shared" si="171"/>
        <v>2026</v>
      </c>
      <c r="F10960" s="547">
        <v>117022</v>
      </c>
      <c r="G10960" s="548">
        <v>0</v>
      </c>
      <c r="H10960" s="547">
        <v>117022</v>
      </c>
      <c r="I10960" s="545" t="s">
        <v>12653</v>
      </c>
      <c r="J10960" s="545" t="s">
        <v>13299</v>
      </c>
      <c r="K10960" s="545" t="s">
        <v>19905</v>
      </c>
      <c r="L10960" s="545" t="s">
        <v>13413</v>
      </c>
      <c r="M10960" s="548" t="s">
        <v>13813</v>
      </c>
      <c r="N10960" s="545" t="s">
        <v>13413</v>
      </c>
      <c r="O10960" s="545" t="s">
        <v>13413</v>
      </c>
      <c r="P10960" s="549">
        <v>8617</v>
      </c>
      <c r="Q10960" s="549">
        <v>3</v>
      </c>
      <c r="R10960" s="549">
        <v>160</v>
      </c>
      <c r="S10960" s="548">
        <v>443</v>
      </c>
      <c r="T10960" s="548"/>
      <c r="U10960" s="99"/>
    </row>
    <row r="10961" spans="1:21" ht="19.5" customHeight="1">
      <c r="A10961" s="545">
        <v>105925</v>
      </c>
      <c r="B10961" s="545" t="s">
        <v>5221</v>
      </c>
      <c r="C10961" s="545" t="s">
        <v>5217</v>
      </c>
      <c r="D10961" s="546">
        <v>46052</v>
      </c>
      <c r="E10961" s="171" t="str">
        <f t="shared" si="171"/>
        <v>2026</v>
      </c>
      <c r="F10961" s="547">
        <v>201206</v>
      </c>
      <c r="G10961" s="548">
        <v>0</v>
      </c>
      <c r="H10961" s="547">
        <v>201206</v>
      </c>
      <c r="I10961" s="545" t="s">
        <v>12653</v>
      </c>
      <c r="J10961" s="545" t="s">
        <v>13299</v>
      </c>
      <c r="K10961" s="545" t="s">
        <v>19906</v>
      </c>
      <c r="L10961" s="545" t="s">
        <v>13413</v>
      </c>
      <c r="M10961" s="548" t="s">
        <v>13813</v>
      </c>
      <c r="N10961" s="545" t="s">
        <v>13413</v>
      </c>
      <c r="O10961" s="545" t="s">
        <v>13413</v>
      </c>
      <c r="P10961" s="549">
        <v>8618</v>
      </c>
      <c r="Q10961" s="549">
        <v>3</v>
      </c>
      <c r="R10961" s="549">
        <v>160</v>
      </c>
      <c r="S10961" s="548">
        <v>443</v>
      </c>
      <c r="T10961" s="548"/>
      <c r="U10961" s="99"/>
    </row>
    <row r="10962" spans="1:21" ht="19.5" customHeight="1">
      <c r="A10962" s="545">
        <v>105926</v>
      </c>
      <c r="B10962" s="545" t="s">
        <v>9532</v>
      </c>
      <c r="C10962" s="545" t="s">
        <v>216</v>
      </c>
      <c r="D10962" s="546"/>
      <c r="E10962" s="171" t="str">
        <f t="shared" si="171"/>
        <v>1900</v>
      </c>
      <c r="F10962" s="547">
        <v>0</v>
      </c>
      <c r="G10962" s="548">
        <v>0</v>
      </c>
      <c r="H10962" s="547">
        <v>0</v>
      </c>
      <c r="I10962" s="545" t="s">
        <v>12973</v>
      </c>
      <c r="J10962" s="545"/>
      <c r="K10962" s="545" t="s">
        <v>13413</v>
      </c>
      <c r="L10962" s="545" t="s">
        <v>13413</v>
      </c>
      <c r="M10962" s="548" t="s">
        <v>13758</v>
      </c>
      <c r="N10962" s="545" t="s">
        <v>13413</v>
      </c>
      <c r="O10962" s="545" t="s">
        <v>13413</v>
      </c>
      <c r="P10962" s="549">
        <v>8619</v>
      </c>
      <c r="Q10962" s="549">
        <v>1</v>
      </c>
      <c r="R10962" s="549">
        <v>59</v>
      </c>
      <c r="S10962" s="548"/>
      <c r="T10962" s="548"/>
      <c r="U10962" s="99"/>
    </row>
    <row r="10963" spans="1:21" ht="19.5" customHeight="1">
      <c r="A10963" s="545">
        <v>105927</v>
      </c>
      <c r="B10963" s="545" t="s">
        <v>4402</v>
      </c>
      <c r="C10963" s="545" t="s">
        <v>216</v>
      </c>
      <c r="D10963" s="546"/>
      <c r="E10963" s="171" t="str">
        <f t="shared" si="171"/>
        <v>1900</v>
      </c>
      <c r="F10963" s="547">
        <v>0</v>
      </c>
      <c r="G10963" s="548">
        <v>0</v>
      </c>
      <c r="H10963" s="547">
        <v>0</v>
      </c>
      <c r="I10963" s="545" t="s">
        <v>12973</v>
      </c>
      <c r="J10963" s="545"/>
      <c r="K10963" s="545" t="s">
        <v>13413</v>
      </c>
      <c r="L10963" s="545" t="s">
        <v>13413</v>
      </c>
      <c r="M10963" s="548" t="s">
        <v>13758</v>
      </c>
      <c r="N10963" s="545" t="s">
        <v>13413</v>
      </c>
      <c r="O10963" s="545" t="s">
        <v>13413</v>
      </c>
      <c r="P10963" s="549">
        <v>8620</v>
      </c>
      <c r="Q10963" s="549">
        <v>1</v>
      </c>
      <c r="R10963" s="549">
        <v>59</v>
      </c>
      <c r="S10963" s="548"/>
      <c r="T10963" s="548"/>
      <c r="U10963" s="99"/>
    </row>
    <row r="10964" spans="1:21" ht="19.5" customHeight="1">
      <c r="A10964" s="545">
        <v>105928</v>
      </c>
      <c r="B10964" s="545" t="s">
        <v>4059</v>
      </c>
      <c r="C10964" s="545" t="s">
        <v>216</v>
      </c>
      <c r="D10964" s="546"/>
      <c r="E10964" s="171" t="str">
        <f t="shared" si="171"/>
        <v>1900</v>
      </c>
      <c r="F10964" s="547">
        <v>0</v>
      </c>
      <c r="G10964" s="548">
        <v>0</v>
      </c>
      <c r="H10964" s="547">
        <v>0</v>
      </c>
      <c r="I10964" s="545" t="s">
        <v>12973</v>
      </c>
      <c r="J10964" s="545"/>
      <c r="K10964" s="545" t="s">
        <v>13413</v>
      </c>
      <c r="L10964" s="545" t="s">
        <v>13413</v>
      </c>
      <c r="M10964" s="548" t="s">
        <v>13758</v>
      </c>
      <c r="N10964" s="545" t="s">
        <v>13413</v>
      </c>
      <c r="O10964" s="545" t="s">
        <v>13413</v>
      </c>
      <c r="P10964" s="549">
        <v>8621</v>
      </c>
      <c r="Q10964" s="549">
        <v>1</v>
      </c>
      <c r="R10964" s="549">
        <v>59</v>
      </c>
      <c r="S10964" s="548"/>
      <c r="T10964" s="548"/>
      <c r="U10964" s="99"/>
    </row>
    <row r="10965" spans="1:21" ht="19.5" customHeight="1">
      <c r="A10965" s="545">
        <v>105931</v>
      </c>
      <c r="B10965" s="545" t="s">
        <v>7572</v>
      </c>
      <c r="C10965" s="545" t="s">
        <v>216</v>
      </c>
      <c r="D10965" s="546">
        <v>43679</v>
      </c>
      <c r="E10965" s="171" t="str">
        <f t="shared" si="171"/>
        <v>2019</v>
      </c>
      <c r="F10965" s="547">
        <v>803456</v>
      </c>
      <c r="G10965" s="548">
        <v>0.19</v>
      </c>
      <c r="H10965" s="547">
        <v>675173.11</v>
      </c>
      <c r="I10965" s="545" t="s">
        <v>12973</v>
      </c>
      <c r="J10965" s="545" t="s">
        <v>13298</v>
      </c>
      <c r="K10965" s="545" t="s">
        <v>13413</v>
      </c>
      <c r="L10965" s="545" t="s">
        <v>13413</v>
      </c>
      <c r="M10965" s="548" t="s">
        <v>13758</v>
      </c>
      <c r="N10965" s="545" t="s">
        <v>13413</v>
      </c>
      <c r="O10965" s="545" t="s">
        <v>13413</v>
      </c>
      <c r="P10965" s="549">
        <v>8624</v>
      </c>
      <c r="Q10965" s="549">
        <v>1</v>
      </c>
      <c r="R10965" s="549">
        <v>59</v>
      </c>
      <c r="S10965" s="548">
        <v>1012</v>
      </c>
      <c r="T10965" s="548"/>
      <c r="U10965" s="99"/>
    </row>
    <row r="10966" spans="1:21" ht="19.5" customHeight="1">
      <c r="A10966" s="545">
        <v>105935</v>
      </c>
      <c r="B10966" s="545" t="s">
        <v>6584</v>
      </c>
      <c r="C10966" s="545" t="s">
        <v>216</v>
      </c>
      <c r="D10966" s="546">
        <v>46052</v>
      </c>
      <c r="E10966" s="171" t="str">
        <f t="shared" si="171"/>
        <v>2026</v>
      </c>
      <c r="F10966" s="547">
        <v>62000</v>
      </c>
      <c r="G10966" s="548">
        <v>0.19</v>
      </c>
      <c r="H10966" s="547">
        <v>52100.84</v>
      </c>
      <c r="I10966" s="545" t="s">
        <v>12686</v>
      </c>
      <c r="J10966" s="545" t="s">
        <v>13307</v>
      </c>
      <c r="K10966" s="545" t="s">
        <v>13413</v>
      </c>
      <c r="L10966" s="545" t="s">
        <v>13413</v>
      </c>
      <c r="M10966" s="548" t="s">
        <v>13758</v>
      </c>
      <c r="N10966" s="545" t="s">
        <v>13413</v>
      </c>
      <c r="O10966" s="545" t="s">
        <v>13413</v>
      </c>
      <c r="P10966" s="549">
        <v>8627</v>
      </c>
      <c r="Q10966" s="549">
        <v>1</v>
      </c>
      <c r="R10966" s="549">
        <v>131</v>
      </c>
      <c r="S10966" s="548">
        <v>2228</v>
      </c>
      <c r="T10966" s="548"/>
      <c r="U10966" s="99"/>
    </row>
    <row r="10967" spans="1:21" ht="19.5" customHeight="1">
      <c r="A10967" s="545">
        <v>105937</v>
      </c>
      <c r="B10967" s="545" t="s">
        <v>1130</v>
      </c>
      <c r="C10967" s="545" t="s">
        <v>216</v>
      </c>
      <c r="D10967" s="546"/>
      <c r="E10967" s="171" t="str">
        <f t="shared" si="171"/>
        <v>1900</v>
      </c>
      <c r="F10967" s="547">
        <v>0</v>
      </c>
      <c r="G10967" s="548">
        <v>0</v>
      </c>
      <c r="H10967" s="547">
        <v>0</v>
      </c>
      <c r="I10967" s="545" t="s">
        <v>12762</v>
      </c>
      <c r="J10967" s="545"/>
      <c r="K10967" s="545" t="s">
        <v>19907</v>
      </c>
      <c r="L10967" s="545" t="s">
        <v>13413</v>
      </c>
      <c r="M10967" s="548" t="s">
        <v>13758</v>
      </c>
      <c r="N10967" s="545" t="s">
        <v>13413</v>
      </c>
      <c r="O10967" s="545" t="s">
        <v>13413</v>
      </c>
      <c r="P10967" s="549">
        <v>8629</v>
      </c>
      <c r="Q10967" s="549">
        <v>1</v>
      </c>
      <c r="R10967" s="549">
        <v>8</v>
      </c>
      <c r="S10967" s="548"/>
      <c r="T10967" s="548"/>
      <c r="U10967" s="99"/>
    </row>
    <row r="10968" spans="1:21" ht="19.5" customHeight="1">
      <c r="A10968" s="545">
        <v>105938</v>
      </c>
      <c r="B10968" s="545" t="s">
        <v>1040</v>
      </c>
      <c r="C10968" s="545" t="s">
        <v>216</v>
      </c>
      <c r="D10968" s="546"/>
      <c r="E10968" s="171" t="str">
        <f t="shared" si="171"/>
        <v>1900</v>
      </c>
      <c r="F10968" s="547">
        <v>0</v>
      </c>
      <c r="G10968" s="548">
        <v>0</v>
      </c>
      <c r="H10968" s="547">
        <v>0</v>
      </c>
      <c r="I10968" s="545" t="s">
        <v>12762</v>
      </c>
      <c r="J10968" s="545"/>
      <c r="K10968" s="545" t="s">
        <v>19908</v>
      </c>
      <c r="L10968" s="545" t="s">
        <v>13413</v>
      </c>
      <c r="M10968" s="548" t="s">
        <v>13758</v>
      </c>
      <c r="N10968" s="545" t="s">
        <v>13413</v>
      </c>
      <c r="O10968" s="545" t="s">
        <v>13413</v>
      </c>
      <c r="P10968" s="549">
        <v>8630</v>
      </c>
      <c r="Q10968" s="549">
        <v>1</v>
      </c>
      <c r="R10968" s="549">
        <v>8</v>
      </c>
      <c r="S10968" s="548"/>
      <c r="T10968" s="548"/>
      <c r="U10968" s="99"/>
    </row>
    <row r="10969" spans="1:21" ht="19.5" customHeight="1">
      <c r="A10969" s="545">
        <v>105939</v>
      </c>
      <c r="B10969" s="545" t="s">
        <v>1073</v>
      </c>
      <c r="C10969" s="545" t="s">
        <v>4501</v>
      </c>
      <c r="D10969" s="546"/>
      <c r="E10969" s="171" t="str">
        <f t="shared" si="171"/>
        <v>1900</v>
      </c>
      <c r="F10969" s="547">
        <v>0</v>
      </c>
      <c r="G10969" s="548">
        <v>0</v>
      </c>
      <c r="H10969" s="547">
        <v>0</v>
      </c>
      <c r="I10969" s="545" t="s">
        <v>12762</v>
      </c>
      <c r="J10969" s="545"/>
      <c r="K10969" s="545" t="s">
        <v>19909</v>
      </c>
      <c r="L10969" s="545" t="s">
        <v>13413</v>
      </c>
      <c r="M10969" s="548" t="s">
        <v>13758</v>
      </c>
      <c r="N10969" s="545" t="s">
        <v>13413</v>
      </c>
      <c r="O10969" s="545" t="s">
        <v>13413</v>
      </c>
      <c r="P10969" s="549">
        <v>8631</v>
      </c>
      <c r="Q10969" s="549">
        <v>1</v>
      </c>
      <c r="R10969" s="549">
        <v>8</v>
      </c>
      <c r="S10969" s="548"/>
      <c r="T10969" s="548"/>
      <c r="U10969" s="99"/>
    </row>
    <row r="10970" spans="1:21" ht="19.5" customHeight="1">
      <c r="A10970" s="545">
        <v>105940</v>
      </c>
      <c r="B10970" s="545" t="s">
        <v>1072</v>
      </c>
      <c r="C10970" s="545" t="s">
        <v>4501</v>
      </c>
      <c r="D10970" s="546"/>
      <c r="E10970" s="171" t="str">
        <f t="shared" si="171"/>
        <v>1900</v>
      </c>
      <c r="F10970" s="547">
        <v>0</v>
      </c>
      <c r="G10970" s="548">
        <v>0</v>
      </c>
      <c r="H10970" s="547">
        <v>0</v>
      </c>
      <c r="I10970" s="545" t="s">
        <v>12762</v>
      </c>
      <c r="J10970" s="545"/>
      <c r="K10970" s="545" t="s">
        <v>19910</v>
      </c>
      <c r="L10970" s="545" t="s">
        <v>13413</v>
      </c>
      <c r="M10970" s="548" t="s">
        <v>13758</v>
      </c>
      <c r="N10970" s="545" t="s">
        <v>13413</v>
      </c>
      <c r="O10970" s="545" t="s">
        <v>13413</v>
      </c>
      <c r="P10970" s="549">
        <v>8632</v>
      </c>
      <c r="Q10970" s="549">
        <v>1</v>
      </c>
      <c r="R10970" s="549">
        <v>8</v>
      </c>
      <c r="S10970" s="548"/>
      <c r="T10970" s="548"/>
      <c r="U10970" s="99"/>
    </row>
    <row r="10971" spans="1:21" ht="19.5" customHeight="1">
      <c r="A10971" s="545">
        <v>105941</v>
      </c>
      <c r="B10971" s="545" t="s">
        <v>1093</v>
      </c>
      <c r="C10971" s="545" t="s">
        <v>216</v>
      </c>
      <c r="D10971" s="546"/>
      <c r="E10971" s="171" t="str">
        <f t="shared" si="171"/>
        <v>1900</v>
      </c>
      <c r="F10971" s="547">
        <v>0</v>
      </c>
      <c r="G10971" s="548">
        <v>0</v>
      </c>
      <c r="H10971" s="547">
        <v>0</v>
      </c>
      <c r="I10971" s="545" t="s">
        <v>12762</v>
      </c>
      <c r="J10971" s="545"/>
      <c r="K10971" s="545" t="s">
        <v>19911</v>
      </c>
      <c r="L10971" s="545" t="s">
        <v>13413</v>
      </c>
      <c r="M10971" s="548" t="s">
        <v>13758</v>
      </c>
      <c r="N10971" s="545" t="s">
        <v>13413</v>
      </c>
      <c r="O10971" s="545" t="s">
        <v>13413</v>
      </c>
      <c r="P10971" s="549">
        <v>8633</v>
      </c>
      <c r="Q10971" s="549">
        <v>1</v>
      </c>
      <c r="R10971" s="549">
        <v>8</v>
      </c>
      <c r="S10971" s="548"/>
      <c r="T10971" s="548"/>
      <c r="U10971" s="99"/>
    </row>
    <row r="10972" spans="1:21" ht="19.5" customHeight="1">
      <c r="A10972" s="545">
        <v>105942</v>
      </c>
      <c r="B10972" s="545" t="s">
        <v>1145</v>
      </c>
      <c r="C10972" s="545" t="s">
        <v>4552</v>
      </c>
      <c r="D10972" s="546"/>
      <c r="E10972" s="171" t="str">
        <f t="shared" si="171"/>
        <v>1900</v>
      </c>
      <c r="F10972" s="547">
        <v>0</v>
      </c>
      <c r="G10972" s="548">
        <v>0</v>
      </c>
      <c r="H10972" s="547">
        <v>0</v>
      </c>
      <c r="I10972" s="545" t="s">
        <v>12762</v>
      </c>
      <c r="J10972" s="545"/>
      <c r="K10972" s="545" t="s">
        <v>19912</v>
      </c>
      <c r="L10972" s="545" t="s">
        <v>13413</v>
      </c>
      <c r="M10972" s="548" t="s">
        <v>13758</v>
      </c>
      <c r="N10972" s="545" t="s">
        <v>13413</v>
      </c>
      <c r="O10972" s="545" t="s">
        <v>13413</v>
      </c>
      <c r="P10972" s="549">
        <v>8634</v>
      </c>
      <c r="Q10972" s="549">
        <v>1</v>
      </c>
      <c r="R10972" s="549">
        <v>8</v>
      </c>
      <c r="S10972" s="548"/>
      <c r="T10972" s="548"/>
      <c r="U10972" s="99"/>
    </row>
    <row r="10973" spans="1:21" ht="19.5" customHeight="1">
      <c r="A10973" s="545">
        <v>105943</v>
      </c>
      <c r="B10973" s="545" t="s">
        <v>9531</v>
      </c>
      <c r="C10973" s="545" t="s">
        <v>216</v>
      </c>
      <c r="D10973" s="546"/>
      <c r="E10973" s="171" t="str">
        <f t="shared" si="171"/>
        <v>1900</v>
      </c>
      <c r="F10973" s="547">
        <v>0</v>
      </c>
      <c r="G10973" s="548">
        <v>0</v>
      </c>
      <c r="H10973" s="547">
        <v>0</v>
      </c>
      <c r="I10973" s="545" t="s">
        <v>12762</v>
      </c>
      <c r="J10973" s="545"/>
      <c r="K10973" s="545" t="s">
        <v>19913</v>
      </c>
      <c r="L10973" s="545" t="s">
        <v>13413</v>
      </c>
      <c r="M10973" s="548" t="s">
        <v>13758</v>
      </c>
      <c r="N10973" s="545" t="s">
        <v>13413</v>
      </c>
      <c r="O10973" s="545" t="s">
        <v>13413</v>
      </c>
      <c r="P10973" s="549">
        <v>8635</v>
      </c>
      <c r="Q10973" s="549">
        <v>1</v>
      </c>
      <c r="R10973" s="549">
        <v>8</v>
      </c>
      <c r="S10973" s="548"/>
      <c r="T10973" s="548"/>
      <c r="U10973" s="99"/>
    </row>
    <row r="10974" spans="1:21" ht="19.5" customHeight="1">
      <c r="A10974" s="545">
        <v>105944</v>
      </c>
      <c r="B10974" s="545" t="s">
        <v>9530</v>
      </c>
      <c r="C10974" s="545" t="s">
        <v>216</v>
      </c>
      <c r="D10974" s="546"/>
      <c r="E10974" s="171" t="str">
        <f t="shared" si="171"/>
        <v>1900</v>
      </c>
      <c r="F10974" s="547">
        <v>0</v>
      </c>
      <c r="G10974" s="548">
        <v>0</v>
      </c>
      <c r="H10974" s="547">
        <v>0</v>
      </c>
      <c r="I10974" s="545" t="s">
        <v>12762</v>
      </c>
      <c r="J10974" s="545"/>
      <c r="K10974" s="545" t="s">
        <v>13413</v>
      </c>
      <c r="L10974" s="545" t="s">
        <v>13413</v>
      </c>
      <c r="M10974" s="548" t="s">
        <v>13758</v>
      </c>
      <c r="N10974" s="545" t="s">
        <v>13413</v>
      </c>
      <c r="O10974" s="545" t="s">
        <v>13413</v>
      </c>
      <c r="P10974" s="549">
        <v>8636</v>
      </c>
      <c r="Q10974" s="549">
        <v>1</v>
      </c>
      <c r="R10974" s="549">
        <v>8</v>
      </c>
      <c r="S10974" s="548"/>
      <c r="T10974" s="548"/>
      <c r="U10974" s="99"/>
    </row>
    <row r="10975" spans="1:21" ht="19.5" customHeight="1">
      <c r="A10975" s="545">
        <v>105945</v>
      </c>
      <c r="B10975" s="545" t="s">
        <v>9529</v>
      </c>
      <c r="C10975" s="545" t="s">
        <v>216</v>
      </c>
      <c r="D10975" s="546"/>
      <c r="E10975" s="171" t="str">
        <f t="shared" si="171"/>
        <v>1900</v>
      </c>
      <c r="F10975" s="547">
        <v>0</v>
      </c>
      <c r="G10975" s="548">
        <v>0</v>
      </c>
      <c r="H10975" s="547">
        <v>0</v>
      </c>
      <c r="I10975" s="545" t="s">
        <v>12676</v>
      </c>
      <c r="J10975" s="545"/>
      <c r="K10975" s="545" t="s">
        <v>19914</v>
      </c>
      <c r="L10975" s="545" t="s">
        <v>13413</v>
      </c>
      <c r="M10975" s="548" t="s">
        <v>13758</v>
      </c>
      <c r="N10975" s="545" t="s">
        <v>13413</v>
      </c>
      <c r="O10975" s="545" t="s">
        <v>13413</v>
      </c>
      <c r="P10975" s="549">
        <v>8637</v>
      </c>
      <c r="Q10975" s="549">
        <v>1</v>
      </c>
      <c r="R10975" s="549">
        <v>14</v>
      </c>
      <c r="S10975" s="548"/>
      <c r="T10975" s="548"/>
      <c r="U10975" s="99"/>
    </row>
    <row r="10976" spans="1:21" ht="19.5" customHeight="1">
      <c r="A10976" s="545">
        <v>105946</v>
      </c>
      <c r="B10976" s="545" t="s">
        <v>1152</v>
      </c>
      <c r="C10976" s="545" t="s">
        <v>216</v>
      </c>
      <c r="D10976" s="546"/>
      <c r="E10976" s="171" t="str">
        <f t="shared" si="171"/>
        <v>1900</v>
      </c>
      <c r="F10976" s="547">
        <v>0</v>
      </c>
      <c r="G10976" s="548">
        <v>0</v>
      </c>
      <c r="H10976" s="547">
        <v>0</v>
      </c>
      <c r="I10976" s="545" t="s">
        <v>12762</v>
      </c>
      <c r="J10976" s="545"/>
      <c r="K10976" s="545" t="s">
        <v>19915</v>
      </c>
      <c r="L10976" s="545" t="s">
        <v>13413</v>
      </c>
      <c r="M10976" s="548" t="s">
        <v>13758</v>
      </c>
      <c r="N10976" s="545" t="s">
        <v>13413</v>
      </c>
      <c r="O10976" s="545" t="s">
        <v>13413</v>
      </c>
      <c r="P10976" s="549">
        <v>8638</v>
      </c>
      <c r="Q10976" s="549">
        <v>1</v>
      </c>
      <c r="R10976" s="549">
        <v>8</v>
      </c>
      <c r="S10976" s="548"/>
      <c r="T10976" s="548"/>
      <c r="U10976" s="99"/>
    </row>
    <row r="10977" spans="1:21" ht="19.5" customHeight="1">
      <c r="A10977" s="545">
        <v>105947</v>
      </c>
      <c r="B10977" s="545" t="s">
        <v>2392</v>
      </c>
      <c r="C10977" s="545" t="s">
        <v>216</v>
      </c>
      <c r="D10977" s="546"/>
      <c r="E10977" s="171" t="str">
        <f t="shared" si="171"/>
        <v>1900</v>
      </c>
      <c r="F10977" s="547">
        <v>0</v>
      </c>
      <c r="G10977" s="548">
        <v>0</v>
      </c>
      <c r="H10977" s="547">
        <v>0</v>
      </c>
      <c r="I10977" s="545" t="s">
        <v>12676</v>
      </c>
      <c r="J10977" s="545"/>
      <c r="K10977" s="545" t="s">
        <v>19916</v>
      </c>
      <c r="L10977" s="545" t="s">
        <v>13413</v>
      </c>
      <c r="M10977" s="548" t="s">
        <v>13758</v>
      </c>
      <c r="N10977" s="545" t="s">
        <v>13413</v>
      </c>
      <c r="O10977" s="545" t="s">
        <v>13413</v>
      </c>
      <c r="P10977" s="549">
        <v>8639</v>
      </c>
      <c r="Q10977" s="549">
        <v>1</v>
      </c>
      <c r="R10977" s="549">
        <v>14</v>
      </c>
      <c r="S10977" s="548"/>
      <c r="T10977" s="548"/>
      <c r="U10977" s="99"/>
    </row>
    <row r="10978" spans="1:21" ht="19.5" customHeight="1">
      <c r="A10978" s="545">
        <v>105948</v>
      </c>
      <c r="B10978" s="545" t="s">
        <v>1045</v>
      </c>
      <c r="C10978" s="545" t="s">
        <v>216</v>
      </c>
      <c r="D10978" s="546"/>
      <c r="E10978" s="171" t="str">
        <f t="shared" si="171"/>
        <v>1900</v>
      </c>
      <c r="F10978" s="547">
        <v>0</v>
      </c>
      <c r="G10978" s="548">
        <v>0</v>
      </c>
      <c r="H10978" s="547">
        <v>0</v>
      </c>
      <c r="I10978" s="545" t="s">
        <v>12762</v>
      </c>
      <c r="J10978" s="545"/>
      <c r="K10978" s="545" t="s">
        <v>19917</v>
      </c>
      <c r="L10978" s="545" t="s">
        <v>13413</v>
      </c>
      <c r="M10978" s="548" t="s">
        <v>13758</v>
      </c>
      <c r="N10978" s="545" t="s">
        <v>13413</v>
      </c>
      <c r="O10978" s="545" t="s">
        <v>13413</v>
      </c>
      <c r="P10978" s="549">
        <v>8640</v>
      </c>
      <c r="Q10978" s="549">
        <v>1</v>
      </c>
      <c r="R10978" s="549">
        <v>8</v>
      </c>
      <c r="S10978" s="548"/>
      <c r="T10978" s="548"/>
      <c r="U10978" s="99"/>
    </row>
    <row r="10979" spans="1:21" ht="19.5" customHeight="1">
      <c r="A10979" s="545">
        <v>105949</v>
      </c>
      <c r="B10979" s="545" t="s">
        <v>9528</v>
      </c>
      <c r="C10979" s="545" t="s">
        <v>216</v>
      </c>
      <c r="D10979" s="546"/>
      <c r="E10979" s="171" t="str">
        <f t="shared" si="171"/>
        <v>1900</v>
      </c>
      <c r="F10979" s="547">
        <v>0</v>
      </c>
      <c r="G10979" s="548">
        <v>0</v>
      </c>
      <c r="H10979" s="547">
        <v>0</v>
      </c>
      <c r="I10979" s="545" t="s">
        <v>12676</v>
      </c>
      <c r="J10979" s="545"/>
      <c r="K10979" s="545" t="s">
        <v>19918</v>
      </c>
      <c r="L10979" s="545" t="s">
        <v>13413</v>
      </c>
      <c r="M10979" s="548" t="s">
        <v>13758</v>
      </c>
      <c r="N10979" s="545" t="s">
        <v>13413</v>
      </c>
      <c r="O10979" s="545" t="s">
        <v>13413</v>
      </c>
      <c r="P10979" s="549">
        <v>8641</v>
      </c>
      <c r="Q10979" s="549">
        <v>1</v>
      </c>
      <c r="R10979" s="549">
        <v>14</v>
      </c>
      <c r="S10979" s="548"/>
      <c r="T10979" s="548"/>
      <c r="U10979" s="99"/>
    </row>
    <row r="10980" spans="1:21" ht="19.5" customHeight="1">
      <c r="A10980" s="545">
        <v>105950</v>
      </c>
      <c r="B10980" s="545" t="s">
        <v>2446</v>
      </c>
      <c r="C10980" s="545" t="s">
        <v>216</v>
      </c>
      <c r="D10980" s="546"/>
      <c r="E10980" s="171" t="str">
        <f t="shared" si="171"/>
        <v>1900</v>
      </c>
      <c r="F10980" s="547">
        <v>0</v>
      </c>
      <c r="G10980" s="548">
        <v>0</v>
      </c>
      <c r="H10980" s="547">
        <v>0</v>
      </c>
      <c r="I10980" s="545" t="s">
        <v>12676</v>
      </c>
      <c r="J10980" s="545"/>
      <c r="K10980" s="545" t="s">
        <v>19919</v>
      </c>
      <c r="L10980" s="545" t="s">
        <v>13413</v>
      </c>
      <c r="M10980" s="548" t="s">
        <v>13758</v>
      </c>
      <c r="N10980" s="545" t="s">
        <v>13413</v>
      </c>
      <c r="O10980" s="545" t="s">
        <v>13413</v>
      </c>
      <c r="P10980" s="549">
        <v>8642</v>
      </c>
      <c r="Q10980" s="549">
        <v>1</v>
      </c>
      <c r="R10980" s="549">
        <v>14</v>
      </c>
      <c r="S10980" s="548"/>
      <c r="T10980" s="548"/>
      <c r="U10980" s="99"/>
    </row>
    <row r="10981" spans="1:21" ht="19.5" customHeight="1">
      <c r="A10981" s="545">
        <v>105951</v>
      </c>
      <c r="B10981" s="545" t="s">
        <v>1151</v>
      </c>
      <c r="C10981" s="545" t="s">
        <v>216</v>
      </c>
      <c r="D10981" s="546"/>
      <c r="E10981" s="171" t="str">
        <f t="shared" si="171"/>
        <v>1900</v>
      </c>
      <c r="F10981" s="547">
        <v>0</v>
      </c>
      <c r="G10981" s="548">
        <v>0</v>
      </c>
      <c r="H10981" s="547">
        <v>0</v>
      </c>
      <c r="I10981" s="545" t="s">
        <v>12762</v>
      </c>
      <c r="J10981" s="545"/>
      <c r="K10981" s="545" t="s">
        <v>19920</v>
      </c>
      <c r="L10981" s="545" t="s">
        <v>13413</v>
      </c>
      <c r="M10981" s="548" t="s">
        <v>13758</v>
      </c>
      <c r="N10981" s="545" t="s">
        <v>13413</v>
      </c>
      <c r="O10981" s="545" t="s">
        <v>13413</v>
      </c>
      <c r="P10981" s="549">
        <v>8643</v>
      </c>
      <c r="Q10981" s="549">
        <v>1</v>
      </c>
      <c r="R10981" s="549">
        <v>8</v>
      </c>
      <c r="S10981" s="548"/>
      <c r="T10981" s="548"/>
      <c r="U10981" s="99"/>
    </row>
    <row r="10982" spans="1:21" ht="19.5" customHeight="1">
      <c r="A10982" s="545">
        <v>105952</v>
      </c>
      <c r="B10982" s="545" t="s">
        <v>3158</v>
      </c>
      <c r="C10982" s="545" t="s">
        <v>209</v>
      </c>
      <c r="D10982" s="546"/>
      <c r="E10982" s="171" t="str">
        <f t="shared" si="171"/>
        <v>1900</v>
      </c>
      <c r="F10982" s="547">
        <v>0</v>
      </c>
      <c r="G10982" s="548">
        <v>0</v>
      </c>
      <c r="H10982" s="547">
        <v>0</v>
      </c>
      <c r="I10982" s="545" t="s">
        <v>12680</v>
      </c>
      <c r="J10982" s="545"/>
      <c r="K10982" s="545" t="s">
        <v>13413</v>
      </c>
      <c r="L10982" s="545" t="s">
        <v>13413</v>
      </c>
      <c r="M10982" s="548" t="s">
        <v>13758</v>
      </c>
      <c r="N10982" s="545" t="s">
        <v>13413</v>
      </c>
      <c r="O10982" s="545" t="s">
        <v>13413</v>
      </c>
      <c r="P10982" s="549">
        <v>8644</v>
      </c>
      <c r="Q10982" s="549">
        <v>1</v>
      </c>
      <c r="R10982" s="549">
        <v>20</v>
      </c>
      <c r="S10982" s="548"/>
      <c r="T10982" s="548"/>
      <c r="U10982" s="99"/>
    </row>
    <row r="10983" spans="1:21" ht="19.5" customHeight="1">
      <c r="A10983" s="545">
        <v>105953</v>
      </c>
      <c r="B10983" s="545" t="s">
        <v>9527</v>
      </c>
      <c r="C10983" s="545" t="s">
        <v>4501</v>
      </c>
      <c r="D10983" s="546"/>
      <c r="E10983" s="171" t="str">
        <f t="shared" si="171"/>
        <v>1900</v>
      </c>
      <c r="F10983" s="547">
        <v>0</v>
      </c>
      <c r="G10983" s="548">
        <v>0</v>
      </c>
      <c r="H10983" s="547">
        <v>0</v>
      </c>
      <c r="I10983" s="545" t="s">
        <v>12676</v>
      </c>
      <c r="J10983" s="545"/>
      <c r="K10983" s="545" t="s">
        <v>19921</v>
      </c>
      <c r="L10983" s="545" t="s">
        <v>13413</v>
      </c>
      <c r="M10983" s="548" t="s">
        <v>13758</v>
      </c>
      <c r="N10983" s="545" t="s">
        <v>13413</v>
      </c>
      <c r="O10983" s="545" t="s">
        <v>13413</v>
      </c>
      <c r="P10983" s="549">
        <v>8645</v>
      </c>
      <c r="Q10983" s="549">
        <v>1</v>
      </c>
      <c r="R10983" s="549">
        <v>14</v>
      </c>
      <c r="S10983" s="548"/>
      <c r="T10983" s="548"/>
      <c r="U10983" s="99"/>
    </row>
    <row r="10984" spans="1:21" ht="19.5" customHeight="1">
      <c r="A10984" s="545">
        <v>105954</v>
      </c>
      <c r="B10984" s="545" t="s">
        <v>2038</v>
      </c>
      <c r="C10984" s="545" t="s">
        <v>4501</v>
      </c>
      <c r="D10984" s="546"/>
      <c r="E10984" s="171" t="str">
        <f t="shared" si="171"/>
        <v>1900</v>
      </c>
      <c r="F10984" s="547">
        <v>0</v>
      </c>
      <c r="G10984" s="548">
        <v>0</v>
      </c>
      <c r="H10984" s="547">
        <v>0</v>
      </c>
      <c r="I10984" s="545" t="s">
        <v>12637</v>
      </c>
      <c r="J10984" s="545"/>
      <c r="K10984" s="545" t="s">
        <v>19922</v>
      </c>
      <c r="L10984" s="545" t="s">
        <v>13413</v>
      </c>
      <c r="M10984" s="548" t="s">
        <v>13758</v>
      </c>
      <c r="N10984" s="545" t="s">
        <v>13413</v>
      </c>
      <c r="O10984" s="545" t="s">
        <v>13413</v>
      </c>
      <c r="P10984" s="549">
        <v>8646</v>
      </c>
      <c r="Q10984" s="549">
        <v>1</v>
      </c>
      <c r="R10984" s="549">
        <v>13</v>
      </c>
      <c r="S10984" s="548"/>
      <c r="T10984" s="548"/>
      <c r="U10984" s="99"/>
    </row>
    <row r="10985" spans="1:21" ht="19.5" customHeight="1">
      <c r="A10985" s="545">
        <v>105956</v>
      </c>
      <c r="B10985" s="545" t="s">
        <v>1092</v>
      </c>
      <c r="C10985" s="545" t="s">
        <v>216</v>
      </c>
      <c r="D10985" s="546"/>
      <c r="E10985" s="171" t="str">
        <f t="shared" si="171"/>
        <v>1900</v>
      </c>
      <c r="F10985" s="547">
        <v>0</v>
      </c>
      <c r="G10985" s="548">
        <v>0</v>
      </c>
      <c r="H10985" s="547">
        <v>0</v>
      </c>
      <c r="I10985" s="545" t="s">
        <v>12762</v>
      </c>
      <c r="J10985" s="545"/>
      <c r="K10985" s="545" t="s">
        <v>19923</v>
      </c>
      <c r="L10985" s="545" t="s">
        <v>13413</v>
      </c>
      <c r="M10985" s="548" t="s">
        <v>13758</v>
      </c>
      <c r="N10985" s="545" t="s">
        <v>13413</v>
      </c>
      <c r="O10985" s="545" t="s">
        <v>13413</v>
      </c>
      <c r="P10985" s="549">
        <v>8647</v>
      </c>
      <c r="Q10985" s="549">
        <v>1</v>
      </c>
      <c r="R10985" s="549">
        <v>8</v>
      </c>
      <c r="S10985" s="548"/>
      <c r="T10985" s="548"/>
      <c r="U10985" s="99"/>
    </row>
    <row r="10986" spans="1:21" ht="19.5" customHeight="1">
      <c r="A10986" s="545">
        <v>105957</v>
      </c>
      <c r="B10986" s="545" t="s">
        <v>9526</v>
      </c>
      <c r="C10986" s="545" t="s">
        <v>216</v>
      </c>
      <c r="D10986" s="546">
        <v>46052</v>
      </c>
      <c r="E10986" s="171" t="str">
        <f t="shared" si="171"/>
        <v>2026</v>
      </c>
      <c r="F10986" s="547">
        <v>446306</v>
      </c>
      <c r="G10986" s="548">
        <v>0.19</v>
      </c>
      <c r="H10986" s="547">
        <v>375047.06</v>
      </c>
      <c r="I10986" s="545" t="s">
        <v>12637</v>
      </c>
      <c r="J10986" s="545" t="s">
        <v>13307</v>
      </c>
      <c r="K10986" s="545" t="s">
        <v>19924</v>
      </c>
      <c r="L10986" s="545" t="s">
        <v>13413</v>
      </c>
      <c r="M10986" s="548" t="s">
        <v>13758</v>
      </c>
      <c r="N10986" s="545" t="s">
        <v>22866</v>
      </c>
      <c r="O10986" s="545" t="s">
        <v>13413</v>
      </c>
      <c r="P10986" s="549">
        <v>8648</v>
      </c>
      <c r="Q10986" s="549">
        <v>1</v>
      </c>
      <c r="R10986" s="549">
        <v>13</v>
      </c>
      <c r="S10986" s="548">
        <v>2228</v>
      </c>
      <c r="T10986" s="548">
        <v>1216</v>
      </c>
      <c r="U10986" s="99"/>
    </row>
    <row r="10987" spans="1:21" ht="19.5" customHeight="1">
      <c r="A10987" s="545">
        <v>105958</v>
      </c>
      <c r="B10987" s="545" t="s">
        <v>2084</v>
      </c>
      <c r="C10987" s="545" t="s">
        <v>216</v>
      </c>
      <c r="D10987" s="546">
        <v>46052</v>
      </c>
      <c r="E10987" s="171" t="str">
        <f t="shared" si="171"/>
        <v>2026</v>
      </c>
      <c r="F10987" s="547">
        <v>25913</v>
      </c>
      <c r="G10987" s="548">
        <v>0.19</v>
      </c>
      <c r="H10987" s="547">
        <v>21775.63</v>
      </c>
      <c r="I10987" s="545" t="s">
        <v>12637</v>
      </c>
      <c r="J10987" s="545" t="s">
        <v>13307</v>
      </c>
      <c r="K10987" s="545" t="s">
        <v>13413</v>
      </c>
      <c r="L10987" s="545" t="s">
        <v>13413</v>
      </c>
      <c r="M10987" s="548" t="s">
        <v>13758</v>
      </c>
      <c r="N10987" s="545" t="s">
        <v>22867</v>
      </c>
      <c r="O10987" s="545" t="s">
        <v>13413</v>
      </c>
      <c r="P10987" s="549">
        <v>8649</v>
      </c>
      <c r="Q10987" s="549">
        <v>1</v>
      </c>
      <c r="R10987" s="549">
        <v>13</v>
      </c>
      <c r="S10987" s="548">
        <v>2228</v>
      </c>
      <c r="T10987" s="548">
        <v>1663</v>
      </c>
      <c r="U10987" s="99"/>
    </row>
    <row r="10988" spans="1:21" ht="19.5" customHeight="1">
      <c r="A10988" s="545">
        <v>105959</v>
      </c>
      <c r="B10988" s="545" t="s">
        <v>9525</v>
      </c>
      <c r="C10988" s="545" t="s">
        <v>216</v>
      </c>
      <c r="D10988" s="546"/>
      <c r="E10988" s="171" t="str">
        <f t="shared" si="171"/>
        <v>1900</v>
      </c>
      <c r="F10988" s="547">
        <v>0</v>
      </c>
      <c r="G10988" s="548">
        <v>0</v>
      </c>
      <c r="H10988" s="547">
        <v>0</v>
      </c>
      <c r="I10988" s="545" t="s">
        <v>12686</v>
      </c>
      <c r="J10988" s="545"/>
      <c r="K10988" s="545" t="s">
        <v>13413</v>
      </c>
      <c r="L10988" s="545" t="s">
        <v>13413</v>
      </c>
      <c r="M10988" s="548" t="s">
        <v>13758</v>
      </c>
      <c r="N10988" s="545" t="s">
        <v>13413</v>
      </c>
      <c r="O10988" s="545" t="s">
        <v>13413</v>
      </c>
      <c r="P10988" s="549">
        <v>8650</v>
      </c>
      <c r="Q10988" s="549">
        <v>1</v>
      </c>
      <c r="R10988" s="549">
        <v>131</v>
      </c>
      <c r="S10988" s="548"/>
      <c r="T10988" s="548"/>
      <c r="U10988" s="99"/>
    </row>
    <row r="10989" spans="1:21" ht="19.5" customHeight="1">
      <c r="A10989" s="545">
        <v>105960</v>
      </c>
      <c r="B10989" s="545" t="s">
        <v>3792</v>
      </c>
      <c r="C10989" s="545" t="s">
        <v>206</v>
      </c>
      <c r="D10989" s="546"/>
      <c r="E10989" s="171" t="str">
        <f t="shared" si="171"/>
        <v>1900</v>
      </c>
      <c r="F10989" s="547">
        <v>0</v>
      </c>
      <c r="G10989" s="548">
        <v>0</v>
      </c>
      <c r="H10989" s="547">
        <v>0</v>
      </c>
      <c r="I10989" s="545" t="s">
        <v>12969</v>
      </c>
      <c r="J10989" s="545"/>
      <c r="K10989" s="545" t="s">
        <v>19925</v>
      </c>
      <c r="L10989" s="545" t="s">
        <v>13413</v>
      </c>
      <c r="M10989" s="548" t="s">
        <v>13758</v>
      </c>
      <c r="N10989" s="545" t="s">
        <v>13413</v>
      </c>
      <c r="O10989" s="545" t="s">
        <v>13413</v>
      </c>
      <c r="P10989" s="549">
        <v>8651</v>
      </c>
      <c r="Q10989" s="549">
        <v>1</v>
      </c>
      <c r="R10989" s="549">
        <v>30</v>
      </c>
      <c r="S10989" s="548"/>
      <c r="T10989" s="548"/>
      <c r="U10989" s="99"/>
    </row>
    <row r="10990" spans="1:21" ht="19.5" customHeight="1">
      <c r="A10990" s="545">
        <v>105961</v>
      </c>
      <c r="B10990" s="545" t="s">
        <v>3785</v>
      </c>
      <c r="C10990" s="545" t="s">
        <v>786</v>
      </c>
      <c r="D10990" s="546"/>
      <c r="E10990" s="171" t="str">
        <f t="shared" si="171"/>
        <v>1900</v>
      </c>
      <c r="F10990" s="547">
        <v>0</v>
      </c>
      <c r="G10990" s="548">
        <v>0</v>
      </c>
      <c r="H10990" s="547">
        <v>0</v>
      </c>
      <c r="I10990" s="545" t="s">
        <v>12969</v>
      </c>
      <c r="J10990" s="545"/>
      <c r="K10990" s="545" t="s">
        <v>19926</v>
      </c>
      <c r="L10990" s="545" t="s">
        <v>13413</v>
      </c>
      <c r="M10990" s="548" t="s">
        <v>13758</v>
      </c>
      <c r="N10990" s="545" t="s">
        <v>13413</v>
      </c>
      <c r="O10990" s="545" t="s">
        <v>13413</v>
      </c>
      <c r="P10990" s="549">
        <v>8652</v>
      </c>
      <c r="Q10990" s="549">
        <v>1</v>
      </c>
      <c r="R10990" s="549">
        <v>30</v>
      </c>
      <c r="S10990" s="548"/>
      <c r="T10990" s="548"/>
      <c r="U10990" s="99"/>
    </row>
    <row r="10991" spans="1:21" ht="19.5" customHeight="1">
      <c r="A10991" s="545">
        <v>105962</v>
      </c>
      <c r="B10991" s="545" t="s">
        <v>9524</v>
      </c>
      <c r="C10991" s="545" t="s">
        <v>786</v>
      </c>
      <c r="D10991" s="546"/>
      <c r="E10991" s="171" t="str">
        <f t="shared" si="171"/>
        <v>1900</v>
      </c>
      <c r="F10991" s="547">
        <v>0</v>
      </c>
      <c r="G10991" s="548">
        <v>0</v>
      </c>
      <c r="H10991" s="547">
        <v>0</v>
      </c>
      <c r="I10991" s="545" t="s">
        <v>12969</v>
      </c>
      <c r="J10991" s="545"/>
      <c r="K10991" s="545" t="s">
        <v>19927</v>
      </c>
      <c r="L10991" s="545" t="s">
        <v>13413</v>
      </c>
      <c r="M10991" s="548" t="s">
        <v>13758</v>
      </c>
      <c r="N10991" s="545" t="s">
        <v>13413</v>
      </c>
      <c r="O10991" s="545" t="s">
        <v>13413</v>
      </c>
      <c r="P10991" s="549">
        <v>8653</v>
      </c>
      <c r="Q10991" s="549">
        <v>1</v>
      </c>
      <c r="R10991" s="549">
        <v>30</v>
      </c>
      <c r="S10991" s="548"/>
      <c r="T10991" s="548"/>
      <c r="U10991" s="99"/>
    </row>
    <row r="10992" spans="1:21" ht="19.5" customHeight="1">
      <c r="A10992" s="545">
        <v>105963</v>
      </c>
      <c r="B10992" s="545" t="s">
        <v>9523</v>
      </c>
      <c r="C10992" s="545" t="s">
        <v>221</v>
      </c>
      <c r="D10992" s="546"/>
      <c r="E10992" s="171" t="str">
        <f t="shared" si="171"/>
        <v>1900</v>
      </c>
      <c r="F10992" s="547">
        <v>0</v>
      </c>
      <c r="G10992" s="548">
        <v>0</v>
      </c>
      <c r="H10992" s="547">
        <v>0</v>
      </c>
      <c r="I10992" s="545" t="s">
        <v>12987</v>
      </c>
      <c r="J10992" s="545"/>
      <c r="K10992" s="545" t="s">
        <v>19928</v>
      </c>
      <c r="L10992" s="545" t="s">
        <v>13413</v>
      </c>
      <c r="M10992" s="548" t="s">
        <v>13758</v>
      </c>
      <c r="N10992" s="545" t="s">
        <v>13413</v>
      </c>
      <c r="O10992" s="545" t="s">
        <v>13413</v>
      </c>
      <c r="P10992" s="549">
        <v>8654</v>
      </c>
      <c r="Q10992" s="549">
        <v>1</v>
      </c>
      <c r="R10992" s="549">
        <v>35</v>
      </c>
      <c r="S10992" s="548"/>
      <c r="T10992" s="548"/>
      <c r="U10992" s="99"/>
    </row>
    <row r="10993" spans="1:21" ht="19.5" customHeight="1">
      <c r="A10993" s="545">
        <v>105964</v>
      </c>
      <c r="B10993" s="545" t="s">
        <v>3987</v>
      </c>
      <c r="C10993" s="545" t="s">
        <v>206</v>
      </c>
      <c r="D10993" s="546"/>
      <c r="E10993" s="171" t="str">
        <f t="shared" si="171"/>
        <v>1900</v>
      </c>
      <c r="F10993" s="547">
        <v>0</v>
      </c>
      <c r="G10993" s="548">
        <v>0</v>
      </c>
      <c r="H10993" s="547">
        <v>0</v>
      </c>
      <c r="I10993" s="545" t="s">
        <v>12972</v>
      </c>
      <c r="J10993" s="545"/>
      <c r="K10993" s="545" t="s">
        <v>13413</v>
      </c>
      <c r="L10993" s="545" t="s">
        <v>13413</v>
      </c>
      <c r="M10993" s="548" t="s">
        <v>13758</v>
      </c>
      <c r="N10993" s="545" t="s">
        <v>13413</v>
      </c>
      <c r="O10993" s="545" t="s">
        <v>13413</v>
      </c>
      <c r="P10993" s="549">
        <v>8655</v>
      </c>
      <c r="Q10993" s="549">
        <v>1</v>
      </c>
      <c r="R10993" s="549">
        <v>43</v>
      </c>
      <c r="S10993" s="548"/>
      <c r="T10993" s="548"/>
      <c r="U10993" s="99"/>
    </row>
    <row r="10994" spans="1:21" ht="19.5" customHeight="1">
      <c r="A10994" s="545">
        <v>105965</v>
      </c>
      <c r="B10994" s="545" t="s">
        <v>9522</v>
      </c>
      <c r="C10994" s="545" t="s">
        <v>216</v>
      </c>
      <c r="D10994" s="546"/>
      <c r="E10994" s="171" t="str">
        <f t="shared" si="171"/>
        <v>1900</v>
      </c>
      <c r="F10994" s="547">
        <v>0</v>
      </c>
      <c r="G10994" s="548">
        <v>0</v>
      </c>
      <c r="H10994" s="547">
        <v>0</v>
      </c>
      <c r="I10994" s="545" t="s">
        <v>12969</v>
      </c>
      <c r="J10994" s="545"/>
      <c r="K10994" s="545" t="s">
        <v>13413</v>
      </c>
      <c r="L10994" s="545" t="s">
        <v>13413</v>
      </c>
      <c r="M10994" s="548" t="s">
        <v>13758</v>
      </c>
      <c r="N10994" s="545" t="s">
        <v>13413</v>
      </c>
      <c r="O10994" s="545" t="s">
        <v>13413</v>
      </c>
      <c r="P10994" s="549">
        <v>8656</v>
      </c>
      <c r="Q10994" s="549">
        <v>1</v>
      </c>
      <c r="R10994" s="549">
        <v>30</v>
      </c>
      <c r="S10994" s="548"/>
      <c r="T10994" s="548"/>
      <c r="U10994" s="99"/>
    </row>
    <row r="10995" spans="1:21" ht="19.5" customHeight="1">
      <c r="A10995" s="545">
        <v>105966</v>
      </c>
      <c r="B10995" s="545" t="s">
        <v>9521</v>
      </c>
      <c r="C10995" s="545" t="s">
        <v>216</v>
      </c>
      <c r="D10995" s="546"/>
      <c r="E10995" s="171" t="str">
        <f t="shared" si="171"/>
        <v>1900</v>
      </c>
      <c r="F10995" s="547">
        <v>0</v>
      </c>
      <c r="G10995" s="548">
        <v>0</v>
      </c>
      <c r="H10995" s="547">
        <v>0</v>
      </c>
      <c r="I10995" s="545" t="s">
        <v>12715</v>
      </c>
      <c r="J10995" s="545"/>
      <c r="K10995" s="545" t="s">
        <v>19929</v>
      </c>
      <c r="L10995" s="545" t="s">
        <v>13413</v>
      </c>
      <c r="M10995" s="548" t="s">
        <v>13758</v>
      </c>
      <c r="N10995" s="545" t="s">
        <v>13413</v>
      </c>
      <c r="O10995" s="545" t="s">
        <v>13413</v>
      </c>
      <c r="P10995" s="549">
        <v>8657</v>
      </c>
      <c r="Q10995" s="549">
        <v>1</v>
      </c>
      <c r="R10995" s="549">
        <v>129</v>
      </c>
      <c r="S10995" s="548"/>
      <c r="T10995" s="548"/>
      <c r="U10995" s="99"/>
    </row>
    <row r="10996" spans="1:21" ht="19.5" customHeight="1">
      <c r="A10996" s="545">
        <v>105967</v>
      </c>
      <c r="B10996" s="545" t="s">
        <v>6142</v>
      </c>
      <c r="C10996" s="545" t="s">
        <v>216</v>
      </c>
      <c r="D10996" s="546">
        <v>45708</v>
      </c>
      <c r="E10996" s="171" t="str">
        <f t="shared" si="171"/>
        <v>2025</v>
      </c>
      <c r="F10996" s="547">
        <v>1875795.11</v>
      </c>
      <c r="G10996" s="548">
        <v>0.19</v>
      </c>
      <c r="H10996" s="547">
        <v>1576298.41</v>
      </c>
      <c r="I10996" s="545" t="s">
        <v>12758</v>
      </c>
      <c r="J10996" s="545" t="s">
        <v>13307</v>
      </c>
      <c r="K10996" s="545" t="s">
        <v>19930</v>
      </c>
      <c r="L10996" s="545" t="s">
        <v>13413</v>
      </c>
      <c r="M10996" s="548" t="s">
        <v>13758</v>
      </c>
      <c r="N10996" s="545" t="s">
        <v>13413</v>
      </c>
      <c r="O10996" s="545" t="s">
        <v>13413</v>
      </c>
      <c r="P10996" s="549">
        <v>8658</v>
      </c>
      <c r="Q10996" s="549">
        <v>1</v>
      </c>
      <c r="R10996" s="549">
        <v>164</v>
      </c>
      <c r="S10996" s="548">
        <v>2228</v>
      </c>
      <c r="T10996" s="548"/>
      <c r="U10996" s="99"/>
    </row>
    <row r="10997" spans="1:21" ht="19.5" customHeight="1">
      <c r="A10997" s="545">
        <v>105968</v>
      </c>
      <c r="B10997" s="545" t="s">
        <v>13744</v>
      </c>
      <c r="C10997" s="545" t="s">
        <v>216</v>
      </c>
      <c r="D10997" s="546">
        <v>45708</v>
      </c>
      <c r="E10997" s="171" t="str">
        <f t="shared" si="171"/>
        <v>2025</v>
      </c>
      <c r="F10997" s="547">
        <v>132645.92000000001</v>
      </c>
      <c r="G10997" s="548">
        <v>0.19</v>
      </c>
      <c r="H10997" s="547">
        <v>111467.16</v>
      </c>
      <c r="I10997" s="545" t="s">
        <v>12758</v>
      </c>
      <c r="J10997" s="545" t="s">
        <v>13307</v>
      </c>
      <c r="K10997" s="545" t="s">
        <v>19931</v>
      </c>
      <c r="L10997" s="545" t="s">
        <v>13413</v>
      </c>
      <c r="M10997" s="548" t="s">
        <v>13758</v>
      </c>
      <c r="N10997" s="545" t="s">
        <v>13413</v>
      </c>
      <c r="O10997" s="545" t="s">
        <v>13413</v>
      </c>
      <c r="P10997" s="549">
        <v>8659</v>
      </c>
      <c r="Q10997" s="549">
        <v>1</v>
      </c>
      <c r="R10997" s="549">
        <v>164</v>
      </c>
      <c r="S10997" s="548">
        <v>2228</v>
      </c>
      <c r="T10997" s="548"/>
      <c r="U10997" s="99"/>
    </row>
    <row r="10998" spans="1:21" ht="19.5" customHeight="1">
      <c r="A10998" s="545">
        <v>105969</v>
      </c>
      <c r="B10998" s="545" t="s">
        <v>7773</v>
      </c>
      <c r="C10998" s="545" t="s">
        <v>786</v>
      </c>
      <c r="D10998" s="546">
        <v>43630</v>
      </c>
      <c r="E10998" s="171" t="str">
        <f t="shared" si="171"/>
        <v>2019</v>
      </c>
      <c r="F10998" s="547">
        <v>115146.99</v>
      </c>
      <c r="G10998" s="548">
        <v>0.19</v>
      </c>
      <c r="H10998" s="547">
        <v>96762.18</v>
      </c>
      <c r="I10998" s="545" t="s">
        <v>12708</v>
      </c>
      <c r="J10998" s="545" t="s">
        <v>13305</v>
      </c>
      <c r="K10998" s="545" t="s">
        <v>19932</v>
      </c>
      <c r="L10998" s="545" t="s">
        <v>13413</v>
      </c>
      <c r="M10998" s="548" t="s">
        <v>13758</v>
      </c>
      <c r="N10998" s="545" t="s">
        <v>13413</v>
      </c>
      <c r="O10998" s="545" t="s">
        <v>13413</v>
      </c>
      <c r="P10998" s="549">
        <v>8660</v>
      </c>
      <c r="Q10998" s="549">
        <v>1</v>
      </c>
      <c r="R10998" s="549">
        <v>121</v>
      </c>
      <c r="S10998" s="548">
        <v>2217</v>
      </c>
      <c r="T10998" s="548"/>
      <c r="U10998" s="99"/>
    </row>
    <row r="10999" spans="1:21" ht="19.5" customHeight="1">
      <c r="A10999" s="545">
        <v>105970</v>
      </c>
      <c r="B10999" s="545" t="s">
        <v>9520</v>
      </c>
      <c r="C10999" s="545" t="s">
        <v>786</v>
      </c>
      <c r="D10999" s="546"/>
      <c r="E10999" s="171" t="str">
        <f t="shared" si="171"/>
        <v>1900</v>
      </c>
      <c r="F10999" s="547">
        <v>0</v>
      </c>
      <c r="G10999" s="548">
        <v>0</v>
      </c>
      <c r="H10999" s="547">
        <v>0</v>
      </c>
      <c r="I10999" s="545" t="s">
        <v>12708</v>
      </c>
      <c r="J10999" s="545"/>
      <c r="K10999" s="545" t="s">
        <v>19933</v>
      </c>
      <c r="L10999" s="545" t="s">
        <v>13413</v>
      </c>
      <c r="M10999" s="548" t="s">
        <v>13758</v>
      </c>
      <c r="N10999" s="545" t="s">
        <v>13413</v>
      </c>
      <c r="O10999" s="545" t="s">
        <v>13413</v>
      </c>
      <c r="P10999" s="549">
        <v>8661</v>
      </c>
      <c r="Q10999" s="549">
        <v>1</v>
      </c>
      <c r="R10999" s="549">
        <v>121</v>
      </c>
      <c r="S10999" s="548"/>
      <c r="T10999" s="548"/>
      <c r="U10999" s="99"/>
    </row>
    <row r="11000" spans="1:21" ht="19.5" customHeight="1">
      <c r="A11000" s="545">
        <v>105971</v>
      </c>
      <c r="B11000" s="545" t="s">
        <v>9519</v>
      </c>
      <c r="C11000" s="545" t="s">
        <v>786</v>
      </c>
      <c r="D11000" s="546"/>
      <c r="E11000" s="171" t="str">
        <f t="shared" si="171"/>
        <v>1900</v>
      </c>
      <c r="F11000" s="547">
        <v>0</v>
      </c>
      <c r="G11000" s="548">
        <v>0</v>
      </c>
      <c r="H11000" s="547">
        <v>0</v>
      </c>
      <c r="I11000" s="545" t="s">
        <v>12708</v>
      </c>
      <c r="J11000" s="545"/>
      <c r="K11000" s="545" t="s">
        <v>19934</v>
      </c>
      <c r="L11000" s="545" t="s">
        <v>13413</v>
      </c>
      <c r="M11000" s="548" t="s">
        <v>13758</v>
      </c>
      <c r="N11000" s="545" t="s">
        <v>13413</v>
      </c>
      <c r="O11000" s="545" t="s">
        <v>13413</v>
      </c>
      <c r="P11000" s="549">
        <v>8662</v>
      </c>
      <c r="Q11000" s="549">
        <v>1</v>
      </c>
      <c r="R11000" s="549">
        <v>121</v>
      </c>
      <c r="S11000" s="548"/>
      <c r="T11000" s="548"/>
      <c r="U11000" s="99"/>
    </row>
    <row r="11001" spans="1:21" ht="19.5" customHeight="1">
      <c r="A11001" s="545">
        <v>105972</v>
      </c>
      <c r="B11001" s="545" t="s">
        <v>3645</v>
      </c>
      <c r="C11001" s="545" t="s">
        <v>216</v>
      </c>
      <c r="D11001" s="546"/>
      <c r="E11001" s="171" t="str">
        <f t="shared" si="171"/>
        <v>1900</v>
      </c>
      <c r="F11001" s="547">
        <v>0</v>
      </c>
      <c r="G11001" s="548">
        <v>0</v>
      </c>
      <c r="H11001" s="547">
        <v>0</v>
      </c>
      <c r="I11001" s="545" t="s">
        <v>12758</v>
      </c>
      <c r="J11001" s="545"/>
      <c r="K11001" s="545" t="s">
        <v>19935</v>
      </c>
      <c r="L11001" s="545" t="s">
        <v>13413</v>
      </c>
      <c r="M11001" s="548" t="s">
        <v>13758</v>
      </c>
      <c r="N11001" s="545" t="s">
        <v>13413</v>
      </c>
      <c r="O11001" s="545" t="s">
        <v>13413</v>
      </c>
      <c r="P11001" s="549">
        <v>8663</v>
      </c>
      <c r="Q11001" s="549">
        <v>1</v>
      </c>
      <c r="R11001" s="549">
        <v>164</v>
      </c>
      <c r="S11001" s="548"/>
      <c r="T11001" s="548"/>
      <c r="U11001" s="99"/>
    </row>
    <row r="11002" spans="1:21" ht="19.5" customHeight="1">
      <c r="A11002" s="545">
        <v>105973</v>
      </c>
      <c r="B11002" s="545" t="s">
        <v>9518</v>
      </c>
      <c r="C11002" s="545" t="s">
        <v>221</v>
      </c>
      <c r="D11002" s="546"/>
      <c r="E11002" s="171" t="str">
        <f t="shared" si="171"/>
        <v>1900</v>
      </c>
      <c r="F11002" s="547">
        <v>0</v>
      </c>
      <c r="G11002" s="548">
        <v>0</v>
      </c>
      <c r="H11002" s="547">
        <v>0</v>
      </c>
      <c r="I11002" s="545" t="s">
        <v>12684</v>
      </c>
      <c r="J11002" s="545"/>
      <c r="K11002" s="545" t="s">
        <v>13413</v>
      </c>
      <c r="L11002" s="545" t="s">
        <v>13413</v>
      </c>
      <c r="M11002" s="548" t="s">
        <v>13758</v>
      </c>
      <c r="N11002" s="545" t="s">
        <v>13413</v>
      </c>
      <c r="O11002" s="545" t="s">
        <v>13413</v>
      </c>
      <c r="P11002" s="549">
        <v>8664</v>
      </c>
      <c r="Q11002" s="549">
        <v>1</v>
      </c>
      <c r="R11002" s="549">
        <v>95</v>
      </c>
      <c r="S11002" s="548"/>
      <c r="T11002" s="548"/>
      <c r="U11002" s="99"/>
    </row>
    <row r="11003" spans="1:21" ht="19.5" customHeight="1">
      <c r="A11003" s="545">
        <v>105974</v>
      </c>
      <c r="B11003" s="545" t="s">
        <v>9517</v>
      </c>
      <c r="C11003" s="545" t="s">
        <v>209</v>
      </c>
      <c r="D11003" s="546"/>
      <c r="E11003" s="171" t="str">
        <f t="shared" si="171"/>
        <v>1900</v>
      </c>
      <c r="F11003" s="547">
        <v>0</v>
      </c>
      <c r="G11003" s="548">
        <v>0</v>
      </c>
      <c r="H11003" s="547">
        <v>0</v>
      </c>
      <c r="I11003" s="545" t="s">
        <v>12684</v>
      </c>
      <c r="J11003" s="545"/>
      <c r="K11003" s="545" t="s">
        <v>19936</v>
      </c>
      <c r="L11003" s="545" t="s">
        <v>13413</v>
      </c>
      <c r="M11003" s="548" t="s">
        <v>13758</v>
      </c>
      <c r="N11003" s="545" t="s">
        <v>13413</v>
      </c>
      <c r="O11003" s="545" t="s">
        <v>13413</v>
      </c>
      <c r="P11003" s="549">
        <v>8665</v>
      </c>
      <c r="Q11003" s="549">
        <v>1</v>
      </c>
      <c r="R11003" s="549">
        <v>95</v>
      </c>
      <c r="S11003" s="548"/>
      <c r="T11003" s="548"/>
      <c r="U11003" s="99"/>
    </row>
    <row r="11004" spans="1:21" ht="19.5" customHeight="1">
      <c r="A11004" s="545">
        <v>105975</v>
      </c>
      <c r="B11004" s="545" t="s">
        <v>9516</v>
      </c>
      <c r="C11004" s="545" t="s">
        <v>216</v>
      </c>
      <c r="D11004" s="546"/>
      <c r="E11004" s="171" t="str">
        <f t="shared" si="171"/>
        <v>1900</v>
      </c>
      <c r="F11004" s="547">
        <v>0</v>
      </c>
      <c r="G11004" s="548">
        <v>0</v>
      </c>
      <c r="H11004" s="547">
        <v>0</v>
      </c>
      <c r="I11004" s="545" t="s">
        <v>12684</v>
      </c>
      <c r="J11004" s="545"/>
      <c r="K11004" s="545" t="s">
        <v>19937</v>
      </c>
      <c r="L11004" s="545" t="s">
        <v>13413</v>
      </c>
      <c r="M11004" s="548" t="s">
        <v>13758</v>
      </c>
      <c r="N11004" s="545" t="s">
        <v>13413</v>
      </c>
      <c r="O11004" s="545" t="s">
        <v>13413</v>
      </c>
      <c r="P11004" s="549">
        <v>8666</v>
      </c>
      <c r="Q11004" s="549">
        <v>1</v>
      </c>
      <c r="R11004" s="549">
        <v>95</v>
      </c>
      <c r="S11004" s="548"/>
      <c r="T11004" s="548"/>
      <c r="U11004" s="99"/>
    </row>
    <row r="11005" spans="1:21" ht="19.5" customHeight="1">
      <c r="A11005" s="545">
        <v>105976</v>
      </c>
      <c r="B11005" s="545" t="s">
        <v>866</v>
      </c>
      <c r="C11005" s="545" t="s">
        <v>216</v>
      </c>
      <c r="D11005" s="546"/>
      <c r="E11005" s="171" t="str">
        <f t="shared" si="171"/>
        <v>1900</v>
      </c>
      <c r="F11005" s="547">
        <v>0</v>
      </c>
      <c r="G11005" s="548">
        <v>0</v>
      </c>
      <c r="H11005" s="547">
        <v>0</v>
      </c>
      <c r="I11005" s="545" t="s">
        <v>12684</v>
      </c>
      <c r="J11005" s="545"/>
      <c r="K11005" s="545" t="s">
        <v>19938</v>
      </c>
      <c r="L11005" s="545" t="s">
        <v>13413</v>
      </c>
      <c r="M11005" s="548" t="s">
        <v>13758</v>
      </c>
      <c r="N11005" s="545" t="s">
        <v>13413</v>
      </c>
      <c r="O11005" s="545" t="s">
        <v>13413</v>
      </c>
      <c r="P11005" s="549">
        <v>8667</v>
      </c>
      <c r="Q11005" s="549">
        <v>1</v>
      </c>
      <c r="R11005" s="549">
        <v>95</v>
      </c>
      <c r="S11005" s="548"/>
      <c r="T11005" s="548"/>
      <c r="U11005" s="99"/>
    </row>
    <row r="11006" spans="1:21" ht="19.5" customHeight="1">
      <c r="A11006" s="545">
        <v>105977</v>
      </c>
      <c r="B11006" s="545" t="s">
        <v>9515</v>
      </c>
      <c r="C11006" s="545" t="s">
        <v>216</v>
      </c>
      <c r="D11006" s="546"/>
      <c r="E11006" s="171" t="str">
        <f t="shared" si="171"/>
        <v>1900</v>
      </c>
      <c r="F11006" s="547">
        <v>0</v>
      </c>
      <c r="G11006" s="548">
        <v>0</v>
      </c>
      <c r="H11006" s="547">
        <v>0</v>
      </c>
      <c r="I11006" s="545" t="s">
        <v>12650</v>
      </c>
      <c r="J11006" s="545"/>
      <c r="K11006" s="545" t="s">
        <v>19939</v>
      </c>
      <c r="L11006" s="545" t="s">
        <v>13413</v>
      </c>
      <c r="M11006" s="548" t="s">
        <v>13758</v>
      </c>
      <c r="N11006" s="545" t="s">
        <v>13413</v>
      </c>
      <c r="O11006" s="545" t="s">
        <v>13413</v>
      </c>
      <c r="P11006" s="549">
        <v>8668</v>
      </c>
      <c r="Q11006" s="549">
        <v>1</v>
      </c>
      <c r="R11006" s="549">
        <v>127</v>
      </c>
      <c r="S11006" s="548"/>
      <c r="T11006" s="548"/>
      <c r="U11006" s="99"/>
    </row>
    <row r="11007" spans="1:21" ht="19.5" customHeight="1">
      <c r="A11007" s="545">
        <v>105978</v>
      </c>
      <c r="B11007" s="545" t="s">
        <v>9514</v>
      </c>
      <c r="C11007" s="545" t="s">
        <v>216</v>
      </c>
      <c r="D11007" s="546"/>
      <c r="E11007" s="171" t="str">
        <f t="shared" si="171"/>
        <v>1900</v>
      </c>
      <c r="F11007" s="547">
        <v>0</v>
      </c>
      <c r="G11007" s="548">
        <v>0</v>
      </c>
      <c r="H11007" s="547">
        <v>0</v>
      </c>
      <c r="I11007" s="545" t="s">
        <v>12650</v>
      </c>
      <c r="J11007" s="545"/>
      <c r="K11007" s="545" t="s">
        <v>19940</v>
      </c>
      <c r="L11007" s="545" t="s">
        <v>13413</v>
      </c>
      <c r="M11007" s="548" t="s">
        <v>13758</v>
      </c>
      <c r="N11007" s="545" t="s">
        <v>13413</v>
      </c>
      <c r="O11007" s="545" t="s">
        <v>13413</v>
      </c>
      <c r="P11007" s="549">
        <v>8669</v>
      </c>
      <c r="Q11007" s="549">
        <v>1</v>
      </c>
      <c r="R11007" s="549">
        <v>127</v>
      </c>
      <c r="S11007" s="548"/>
      <c r="T11007" s="548"/>
      <c r="U11007" s="99"/>
    </row>
    <row r="11008" spans="1:21" ht="19.5" customHeight="1">
      <c r="A11008" s="545">
        <v>105979</v>
      </c>
      <c r="B11008" s="545" t="s">
        <v>9513</v>
      </c>
      <c r="C11008" s="545" t="s">
        <v>209</v>
      </c>
      <c r="D11008" s="546"/>
      <c r="E11008" s="171" t="str">
        <f t="shared" si="171"/>
        <v>1900</v>
      </c>
      <c r="F11008" s="547">
        <v>0</v>
      </c>
      <c r="G11008" s="548">
        <v>0</v>
      </c>
      <c r="H11008" s="547">
        <v>0</v>
      </c>
      <c r="I11008" s="545" t="s">
        <v>12676</v>
      </c>
      <c r="J11008" s="545"/>
      <c r="K11008" s="545" t="s">
        <v>19941</v>
      </c>
      <c r="L11008" s="545" t="s">
        <v>13413</v>
      </c>
      <c r="M11008" s="548" t="s">
        <v>13758</v>
      </c>
      <c r="N11008" s="545" t="s">
        <v>13413</v>
      </c>
      <c r="O11008" s="545" t="s">
        <v>13413</v>
      </c>
      <c r="P11008" s="549">
        <v>8670</v>
      </c>
      <c r="Q11008" s="549">
        <v>1</v>
      </c>
      <c r="R11008" s="549">
        <v>14</v>
      </c>
      <c r="S11008" s="548"/>
      <c r="T11008" s="548"/>
      <c r="U11008" s="99"/>
    </row>
    <row r="11009" spans="1:21" ht="19.5" customHeight="1">
      <c r="A11009" s="545">
        <v>105980</v>
      </c>
      <c r="B11009" s="545" t="s">
        <v>9512</v>
      </c>
      <c r="C11009" s="545" t="s">
        <v>216</v>
      </c>
      <c r="D11009" s="546"/>
      <c r="E11009" s="171" t="str">
        <f t="shared" si="171"/>
        <v>1900</v>
      </c>
      <c r="F11009" s="547">
        <v>0</v>
      </c>
      <c r="G11009" s="548">
        <v>0</v>
      </c>
      <c r="H11009" s="547">
        <v>0</v>
      </c>
      <c r="I11009" s="545" t="s">
        <v>12676</v>
      </c>
      <c r="J11009" s="545"/>
      <c r="K11009" s="545" t="s">
        <v>19942</v>
      </c>
      <c r="L11009" s="545" t="s">
        <v>13413</v>
      </c>
      <c r="M11009" s="548" t="s">
        <v>13758</v>
      </c>
      <c r="N11009" s="545" t="s">
        <v>13413</v>
      </c>
      <c r="O11009" s="545" t="s">
        <v>13413</v>
      </c>
      <c r="P11009" s="549">
        <v>8671</v>
      </c>
      <c r="Q11009" s="549">
        <v>1</v>
      </c>
      <c r="R11009" s="549">
        <v>14</v>
      </c>
      <c r="S11009" s="548"/>
      <c r="T11009" s="548"/>
      <c r="U11009" s="99"/>
    </row>
    <row r="11010" spans="1:21" ht="19.5" customHeight="1">
      <c r="A11010" s="545">
        <v>105981</v>
      </c>
      <c r="B11010" s="545" t="s">
        <v>9511</v>
      </c>
      <c r="C11010" s="545" t="s">
        <v>209</v>
      </c>
      <c r="D11010" s="546"/>
      <c r="E11010" s="171" t="str">
        <f t="shared" si="171"/>
        <v>1900</v>
      </c>
      <c r="F11010" s="547">
        <v>0</v>
      </c>
      <c r="G11010" s="548">
        <v>0</v>
      </c>
      <c r="H11010" s="547">
        <v>0</v>
      </c>
      <c r="I11010" s="545" t="s">
        <v>12647</v>
      </c>
      <c r="J11010" s="545"/>
      <c r="K11010" s="545" t="s">
        <v>19943</v>
      </c>
      <c r="L11010" s="545" t="s">
        <v>13413</v>
      </c>
      <c r="M11010" s="548" t="s">
        <v>13758</v>
      </c>
      <c r="N11010" s="545" t="s">
        <v>13413</v>
      </c>
      <c r="O11010" s="545" t="s">
        <v>13413</v>
      </c>
      <c r="P11010" s="549">
        <v>8672</v>
      </c>
      <c r="Q11010" s="549">
        <v>1</v>
      </c>
      <c r="R11010" s="549">
        <v>26</v>
      </c>
      <c r="S11010" s="548"/>
      <c r="T11010" s="548"/>
      <c r="U11010" s="99"/>
    </row>
    <row r="11011" spans="1:21" ht="19.5" customHeight="1">
      <c r="A11011" s="545">
        <v>105982</v>
      </c>
      <c r="B11011" s="545" t="s">
        <v>9510</v>
      </c>
      <c r="C11011" s="545" t="s">
        <v>216</v>
      </c>
      <c r="D11011" s="546"/>
      <c r="E11011" s="171" t="str">
        <f t="shared" si="171"/>
        <v>1900</v>
      </c>
      <c r="F11011" s="547">
        <v>0</v>
      </c>
      <c r="G11011" s="548">
        <v>0</v>
      </c>
      <c r="H11011" s="547">
        <v>0</v>
      </c>
      <c r="I11011" s="545" t="s">
        <v>12676</v>
      </c>
      <c r="J11011" s="545"/>
      <c r="K11011" s="545" t="s">
        <v>19944</v>
      </c>
      <c r="L11011" s="545" t="s">
        <v>13413</v>
      </c>
      <c r="M11011" s="548" t="s">
        <v>13758</v>
      </c>
      <c r="N11011" s="545" t="s">
        <v>13413</v>
      </c>
      <c r="O11011" s="545" t="s">
        <v>13413</v>
      </c>
      <c r="P11011" s="549">
        <v>8673</v>
      </c>
      <c r="Q11011" s="549">
        <v>1</v>
      </c>
      <c r="R11011" s="549">
        <v>14</v>
      </c>
      <c r="S11011" s="548"/>
      <c r="T11011" s="548"/>
      <c r="U11011" s="99"/>
    </row>
    <row r="11012" spans="1:21" ht="19.5" customHeight="1">
      <c r="A11012" s="545">
        <v>105983</v>
      </c>
      <c r="B11012" s="545" t="s">
        <v>9509</v>
      </c>
      <c r="C11012" s="545" t="s">
        <v>216</v>
      </c>
      <c r="D11012" s="546"/>
      <c r="E11012" s="171" t="str">
        <f t="shared" ref="E11012:E11075" si="172">TEXT(D11012,"YYYY")</f>
        <v>1900</v>
      </c>
      <c r="F11012" s="547">
        <v>0</v>
      </c>
      <c r="G11012" s="548">
        <v>0</v>
      </c>
      <c r="H11012" s="547">
        <v>0</v>
      </c>
      <c r="I11012" s="545" t="s">
        <v>12676</v>
      </c>
      <c r="J11012" s="545"/>
      <c r="K11012" s="545" t="s">
        <v>19945</v>
      </c>
      <c r="L11012" s="545" t="s">
        <v>13413</v>
      </c>
      <c r="M11012" s="548" t="s">
        <v>13758</v>
      </c>
      <c r="N11012" s="545" t="s">
        <v>13413</v>
      </c>
      <c r="O11012" s="545" t="s">
        <v>13413</v>
      </c>
      <c r="P11012" s="549">
        <v>8674</v>
      </c>
      <c r="Q11012" s="549">
        <v>1</v>
      </c>
      <c r="R11012" s="549">
        <v>14</v>
      </c>
      <c r="S11012" s="548"/>
      <c r="T11012" s="548"/>
      <c r="U11012" s="99"/>
    </row>
    <row r="11013" spans="1:21" ht="19.5" customHeight="1">
      <c r="A11013" s="545">
        <v>105984</v>
      </c>
      <c r="B11013" s="545" t="s">
        <v>9508</v>
      </c>
      <c r="C11013" s="545" t="s">
        <v>216</v>
      </c>
      <c r="D11013" s="546"/>
      <c r="E11013" s="171" t="str">
        <f t="shared" si="172"/>
        <v>1900</v>
      </c>
      <c r="F11013" s="547">
        <v>0</v>
      </c>
      <c r="G11013" s="548">
        <v>0</v>
      </c>
      <c r="H11013" s="547">
        <v>0</v>
      </c>
      <c r="I11013" s="545" t="s">
        <v>12676</v>
      </c>
      <c r="J11013" s="545"/>
      <c r="K11013" s="545" t="s">
        <v>19946</v>
      </c>
      <c r="L11013" s="545" t="s">
        <v>13413</v>
      </c>
      <c r="M11013" s="548" t="s">
        <v>13758</v>
      </c>
      <c r="N11013" s="545" t="s">
        <v>13413</v>
      </c>
      <c r="O11013" s="545" t="s">
        <v>13413</v>
      </c>
      <c r="P11013" s="549">
        <v>8675</v>
      </c>
      <c r="Q11013" s="549">
        <v>1</v>
      </c>
      <c r="R11013" s="549">
        <v>14</v>
      </c>
      <c r="S11013" s="548"/>
      <c r="T11013" s="548"/>
      <c r="U11013" s="99"/>
    </row>
    <row r="11014" spans="1:21" ht="19.5" customHeight="1">
      <c r="A11014" s="545">
        <v>105985</v>
      </c>
      <c r="B11014" s="545" t="s">
        <v>9507</v>
      </c>
      <c r="C11014" s="545" t="s">
        <v>4552</v>
      </c>
      <c r="D11014" s="546"/>
      <c r="E11014" s="171" t="str">
        <f t="shared" si="172"/>
        <v>1900</v>
      </c>
      <c r="F11014" s="547">
        <v>0</v>
      </c>
      <c r="G11014" s="548">
        <v>0</v>
      </c>
      <c r="H11014" s="547">
        <v>0</v>
      </c>
      <c r="I11014" s="545" t="s">
        <v>12647</v>
      </c>
      <c r="J11014" s="545"/>
      <c r="K11014" s="545" t="s">
        <v>19947</v>
      </c>
      <c r="L11014" s="545" t="s">
        <v>13413</v>
      </c>
      <c r="M11014" s="548" t="s">
        <v>13758</v>
      </c>
      <c r="N11014" s="545" t="s">
        <v>13413</v>
      </c>
      <c r="O11014" s="545" t="s">
        <v>13413</v>
      </c>
      <c r="P11014" s="549">
        <v>8676</v>
      </c>
      <c r="Q11014" s="549">
        <v>1</v>
      </c>
      <c r="R11014" s="549">
        <v>26</v>
      </c>
      <c r="S11014" s="548"/>
      <c r="T11014" s="548"/>
      <c r="U11014" s="99"/>
    </row>
    <row r="11015" spans="1:21" ht="19.5" customHeight="1">
      <c r="A11015" s="545">
        <v>105986</v>
      </c>
      <c r="B11015" s="545" t="s">
        <v>9506</v>
      </c>
      <c r="C11015" s="545" t="s">
        <v>4552</v>
      </c>
      <c r="D11015" s="546"/>
      <c r="E11015" s="171" t="str">
        <f t="shared" si="172"/>
        <v>1900</v>
      </c>
      <c r="F11015" s="547">
        <v>0</v>
      </c>
      <c r="G11015" s="548">
        <v>0</v>
      </c>
      <c r="H11015" s="547">
        <v>0</v>
      </c>
      <c r="I11015" s="545" t="s">
        <v>12647</v>
      </c>
      <c r="J11015" s="545"/>
      <c r="K11015" s="545" t="s">
        <v>19948</v>
      </c>
      <c r="L11015" s="545" t="s">
        <v>13413</v>
      </c>
      <c r="M11015" s="548" t="s">
        <v>13758</v>
      </c>
      <c r="N11015" s="545" t="s">
        <v>13413</v>
      </c>
      <c r="O11015" s="545" t="s">
        <v>13413</v>
      </c>
      <c r="P11015" s="549">
        <v>8677</v>
      </c>
      <c r="Q11015" s="549">
        <v>1</v>
      </c>
      <c r="R11015" s="549">
        <v>26</v>
      </c>
      <c r="S11015" s="548"/>
      <c r="T11015" s="548"/>
      <c r="U11015" s="99"/>
    </row>
    <row r="11016" spans="1:21" ht="19.5" customHeight="1">
      <c r="A11016" s="545">
        <v>105987</v>
      </c>
      <c r="B11016" s="545" t="s">
        <v>9505</v>
      </c>
      <c r="C11016" s="545" t="s">
        <v>216</v>
      </c>
      <c r="D11016" s="546"/>
      <c r="E11016" s="171" t="str">
        <f t="shared" si="172"/>
        <v>1900</v>
      </c>
      <c r="F11016" s="547">
        <v>0</v>
      </c>
      <c r="G11016" s="548">
        <v>0</v>
      </c>
      <c r="H11016" s="547">
        <v>0</v>
      </c>
      <c r="I11016" s="545" t="s">
        <v>12758</v>
      </c>
      <c r="J11016" s="545"/>
      <c r="K11016" s="545" t="s">
        <v>19949</v>
      </c>
      <c r="L11016" s="545" t="s">
        <v>13413</v>
      </c>
      <c r="M11016" s="548" t="s">
        <v>13758</v>
      </c>
      <c r="N11016" s="545" t="s">
        <v>13413</v>
      </c>
      <c r="O11016" s="545" t="s">
        <v>13413</v>
      </c>
      <c r="P11016" s="549">
        <v>8678</v>
      </c>
      <c r="Q11016" s="549">
        <v>1</v>
      </c>
      <c r="R11016" s="549">
        <v>164</v>
      </c>
      <c r="S11016" s="548"/>
      <c r="T11016" s="548"/>
      <c r="U11016" s="99"/>
    </row>
    <row r="11017" spans="1:21" ht="19.5" customHeight="1">
      <c r="A11017" s="545">
        <v>105988</v>
      </c>
      <c r="B11017" s="545" t="s">
        <v>3648</v>
      </c>
      <c r="C11017" s="545" t="s">
        <v>4552</v>
      </c>
      <c r="D11017" s="546"/>
      <c r="E11017" s="171" t="str">
        <f t="shared" si="172"/>
        <v>1900</v>
      </c>
      <c r="F11017" s="547">
        <v>0</v>
      </c>
      <c r="G11017" s="548">
        <v>0</v>
      </c>
      <c r="H11017" s="547">
        <v>0</v>
      </c>
      <c r="I11017" s="545" t="s">
        <v>12758</v>
      </c>
      <c r="J11017" s="545"/>
      <c r="K11017" s="545" t="s">
        <v>19950</v>
      </c>
      <c r="L11017" s="545" t="s">
        <v>13413</v>
      </c>
      <c r="M11017" s="548" t="s">
        <v>13758</v>
      </c>
      <c r="N11017" s="545" t="s">
        <v>13413</v>
      </c>
      <c r="O11017" s="545" t="s">
        <v>13413</v>
      </c>
      <c r="P11017" s="549">
        <v>8679</v>
      </c>
      <c r="Q11017" s="549">
        <v>1</v>
      </c>
      <c r="R11017" s="549">
        <v>164</v>
      </c>
      <c r="S11017" s="548"/>
      <c r="T11017" s="548"/>
      <c r="U11017" s="99"/>
    </row>
    <row r="11018" spans="1:21" ht="19.5" customHeight="1">
      <c r="A11018" s="545">
        <v>105989</v>
      </c>
      <c r="B11018" s="545" t="s">
        <v>9504</v>
      </c>
      <c r="C11018" s="545" t="s">
        <v>216</v>
      </c>
      <c r="D11018" s="546"/>
      <c r="E11018" s="171" t="str">
        <f t="shared" si="172"/>
        <v>1900</v>
      </c>
      <c r="F11018" s="547">
        <v>0</v>
      </c>
      <c r="G11018" s="548">
        <v>0</v>
      </c>
      <c r="H11018" s="547">
        <v>0</v>
      </c>
      <c r="I11018" s="545" t="s">
        <v>12758</v>
      </c>
      <c r="J11018" s="545"/>
      <c r="K11018" s="545" t="s">
        <v>19951</v>
      </c>
      <c r="L11018" s="545" t="s">
        <v>13413</v>
      </c>
      <c r="M11018" s="548" t="s">
        <v>13758</v>
      </c>
      <c r="N11018" s="545" t="s">
        <v>13413</v>
      </c>
      <c r="O11018" s="545" t="s">
        <v>13413</v>
      </c>
      <c r="P11018" s="549">
        <v>8680</v>
      </c>
      <c r="Q11018" s="549">
        <v>1</v>
      </c>
      <c r="R11018" s="549">
        <v>164</v>
      </c>
      <c r="S11018" s="548"/>
      <c r="T11018" s="548"/>
      <c r="U11018" s="99"/>
    </row>
    <row r="11019" spans="1:21" ht="19.5" customHeight="1">
      <c r="A11019" s="545">
        <v>105990</v>
      </c>
      <c r="B11019" s="545" t="s">
        <v>3647</v>
      </c>
      <c r="C11019" s="545" t="s">
        <v>4552</v>
      </c>
      <c r="D11019" s="546"/>
      <c r="E11019" s="171" t="str">
        <f t="shared" si="172"/>
        <v>1900</v>
      </c>
      <c r="F11019" s="547">
        <v>0</v>
      </c>
      <c r="G11019" s="548">
        <v>0</v>
      </c>
      <c r="H11019" s="547">
        <v>0</v>
      </c>
      <c r="I11019" s="545" t="s">
        <v>12758</v>
      </c>
      <c r="J11019" s="545"/>
      <c r="K11019" s="545" t="s">
        <v>19952</v>
      </c>
      <c r="L11019" s="545" t="s">
        <v>13413</v>
      </c>
      <c r="M11019" s="548" t="s">
        <v>13758</v>
      </c>
      <c r="N11019" s="545" t="s">
        <v>13413</v>
      </c>
      <c r="O11019" s="545" t="s">
        <v>13413</v>
      </c>
      <c r="P11019" s="549">
        <v>8681</v>
      </c>
      <c r="Q11019" s="549">
        <v>1</v>
      </c>
      <c r="R11019" s="549">
        <v>164</v>
      </c>
      <c r="S11019" s="548"/>
      <c r="T11019" s="548"/>
      <c r="U11019" s="99"/>
    </row>
    <row r="11020" spans="1:21" ht="19.5" customHeight="1">
      <c r="A11020" s="545">
        <v>105991</v>
      </c>
      <c r="B11020" s="545" t="s">
        <v>3454</v>
      </c>
      <c r="C11020" s="545" t="s">
        <v>216</v>
      </c>
      <c r="D11020" s="546"/>
      <c r="E11020" s="171" t="str">
        <f t="shared" si="172"/>
        <v>1900</v>
      </c>
      <c r="F11020" s="547">
        <v>0</v>
      </c>
      <c r="G11020" s="548">
        <v>0</v>
      </c>
      <c r="H11020" s="547">
        <v>0</v>
      </c>
      <c r="I11020" s="545" t="s">
        <v>12758</v>
      </c>
      <c r="J11020" s="545"/>
      <c r="K11020" s="545" t="s">
        <v>19953</v>
      </c>
      <c r="L11020" s="545" t="s">
        <v>13413</v>
      </c>
      <c r="M11020" s="548" t="s">
        <v>13758</v>
      </c>
      <c r="N11020" s="545" t="s">
        <v>13413</v>
      </c>
      <c r="O11020" s="545" t="s">
        <v>13413</v>
      </c>
      <c r="P11020" s="549">
        <v>8682</v>
      </c>
      <c r="Q11020" s="549">
        <v>1</v>
      </c>
      <c r="R11020" s="549">
        <v>164</v>
      </c>
      <c r="S11020" s="548"/>
      <c r="T11020" s="548"/>
      <c r="U11020" s="99"/>
    </row>
    <row r="11021" spans="1:21" ht="19.5" customHeight="1">
      <c r="A11021" s="545">
        <v>105992</v>
      </c>
      <c r="B11021" s="545" t="s">
        <v>3456</v>
      </c>
      <c r="C11021" s="545" t="s">
        <v>216</v>
      </c>
      <c r="D11021" s="546"/>
      <c r="E11021" s="171" t="str">
        <f t="shared" si="172"/>
        <v>1900</v>
      </c>
      <c r="F11021" s="547">
        <v>0</v>
      </c>
      <c r="G11021" s="548">
        <v>0</v>
      </c>
      <c r="H11021" s="547">
        <v>0</v>
      </c>
      <c r="I11021" s="545" t="s">
        <v>12758</v>
      </c>
      <c r="J11021" s="545"/>
      <c r="K11021" s="545" t="s">
        <v>19954</v>
      </c>
      <c r="L11021" s="545" t="s">
        <v>13413</v>
      </c>
      <c r="M11021" s="548" t="s">
        <v>13758</v>
      </c>
      <c r="N11021" s="545" t="s">
        <v>13413</v>
      </c>
      <c r="O11021" s="545" t="s">
        <v>13413</v>
      </c>
      <c r="P11021" s="549">
        <v>8683</v>
      </c>
      <c r="Q11021" s="549">
        <v>1</v>
      </c>
      <c r="R11021" s="549">
        <v>164</v>
      </c>
      <c r="S11021" s="548"/>
      <c r="T11021" s="548"/>
      <c r="U11021" s="99"/>
    </row>
    <row r="11022" spans="1:21" ht="19.5" customHeight="1">
      <c r="A11022" s="545">
        <v>105993</v>
      </c>
      <c r="B11022" s="545" t="s">
        <v>9503</v>
      </c>
      <c r="C11022" s="545" t="s">
        <v>216</v>
      </c>
      <c r="D11022" s="546"/>
      <c r="E11022" s="171" t="str">
        <f t="shared" si="172"/>
        <v>1900</v>
      </c>
      <c r="F11022" s="547">
        <v>0</v>
      </c>
      <c r="G11022" s="548">
        <v>0</v>
      </c>
      <c r="H11022" s="547">
        <v>0</v>
      </c>
      <c r="I11022" s="545" t="s">
        <v>12758</v>
      </c>
      <c r="J11022" s="545"/>
      <c r="K11022" s="545" t="s">
        <v>19955</v>
      </c>
      <c r="L11022" s="545" t="s">
        <v>13413</v>
      </c>
      <c r="M11022" s="548" t="s">
        <v>13758</v>
      </c>
      <c r="N11022" s="545" t="s">
        <v>13413</v>
      </c>
      <c r="O11022" s="545" t="s">
        <v>13413</v>
      </c>
      <c r="P11022" s="549">
        <v>8684</v>
      </c>
      <c r="Q11022" s="549">
        <v>1</v>
      </c>
      <c r="R11022" s="549">
        <v>164</v>
      </c>
      <c r="S11022" s="548"/>
      <c r="T11022" s="548"/>
      <c r="U11022" s="99"/>
    </row>
    <row r="11023" spans="1:21" ht="19.5" customHeight="1">
      <c r="A11023" s="545">
        <v>105994</v>
      </c>
      <c r="B11023" s="545" t="s">
        <v>3450</v>
      </c>
      <c r="C11023" s="545" t="s">
        <v>216</v>
      </c>
      <c r="D11023" s="546"/>
      <c r="E11023" s="171" t="str">
        <f t="shared" si="172"/>
        <v>1900</v>
      </c>
      <c r="F11023" s="547">
        <v>0</v>
      </c>
      <c r="G11023" s="548">
        <v>0</v>
      </c>
      <c r="H11023" s="547">
        <v>0</v>
      </c>
      <c r="I11023" s="545" t="s">
        <v>12758</v>
      </c>
      <c r="J11023" s="545"/>
      <c r="K11023" s="545" t="s">
        <v>19956</v>
      </c>
      <c r="L11023" s="545" t="s">
        <v>13413</v>
      </c>
      <c r="M11023" s="548" t="s">
        <v>13843</v>
      </c>
      <c r="N11023" s="545" t="s">
        <v>13413</v>
      </c>
      <c r="O11023" s="545" t="s">
        <v>13413</v>
      </c>
      <c r="P11023" s="549">
        <v>8685</v>
      </c>
      <c r="Q11023" s="549">
        <v>5</v>
      </c>
      <c r="R11023" s="549">
        <v>164</v>
      </c>
      <c r="S11023" s="548"/>
      <c r="T11023" s="548"/>
      <c r="U11023" s="99"/>
    </row>
    <row r="11024" spans="1:21" ht="19.5" customHeight="1">
      <c r="A11024" s="545">
        <v>105995</v>
      </c>
      <c r="B11024" s="545" t="s">
        <v>9502</v>
      </c>
      <c r="C11024" s="545" t="s">
        <v>216</v>
      </c>
      <c r="D11024" s="546"/>
      <c r="E11024" s="171" t="str">
        <f t="shared" si="172"/>
        <v>1900</v>
      </c>
      <c r="F11024" s="547">
        <v>0</v>
      </c>
      <c r="G11024" s="548">
        <v>0</v>
      </c>
      <c r="H11024" s="547">
        <v>0</v>
      </c>
      <c r="I11024" s="545" t="s">
        <v>12758</v>
      </c>
      <c r="J11024" s="545"/>
      <c r="K11024" s="545" t="s">
        <v>19957</v>
      </c>
      <c r="L11024" s="545" t="s">
        <v>13413</v>
      </c>
      <c r="M11024" s="548" t="s">
        <v>13758</v>
      </c>
      <c r="N11024" s="545" t="s">
        <v>13413</v>
      </c>
      <c r="O11024" s="545" t="s">
        <v>13413</v>
      </c>
      <c r="P11024" s="549">
        <v>8686</v>
      </c>
      <c r="Q11024" s="549">
        <v>1</v>
      </c>
      <c r="R11024" s="549">
        <v>164</v>
      </c>
      <c r="S11024" s="548"/>
      <c r="T11024" s="548"/>
      <c r="U11024" s="99"/>
    </row>
    <row r="11025" spans="1:21" ht="19.5" customHeight="1">
      <c r="A11025" s="545">
        <v>105996</v>
      </c>
      <c r="B11025" s="545" t="s">
        <v>9501</v>
      </c>
      <c r="C11025" s="545" t="s">
        <v>4552</v>
      </c>
      <c r="D11025" s="546"/>
      <c r="E11025" s="171" t="str">
        <f t="shared" si="172"/>
        <v>1900</v>
      </c>
      <c r="F11025" s="547">
        <v>0</v>
      </c>
      <c r="G11025" s="548">
        <v>0</v>
      </c>
      <c r="H11025" s="547">
        <v>0</v>
      </c>
      <c r="I11025" s="545" t="s">
        <v>13000</v>
      </c>
      <c r="J11025" s="545"/>
      <c r="K11025" s="545" t="s">
        <v>19958</v>
      </c>
      <c r="L11025" s="545" t="s">
        <v>13413</v>
      </c>
      <c r="M11025" s="548" t="s">
        <v>13758</v>
      </c>
      <c r="N11025" s="545" t="s">
        <v>13413</v>
      </c>
      <c r="O11025" s="545" t="s">
        <v>13413</v>
      </c>
      <c r="P11025" s="549">
        <v>8687</v>
      </c>
      <c r="Q11025" s="549">
        <v>1</v>
      </c>
      <c r="R11025" s="549">
        <v>53</v>
      </c>
      <c r="S11025" s="548"/>
      <c r="T11025" s="548"/>
      <c r="U11025" s="99"/>
    </row>
    <row r="11026" spans="1:21" ht="19.5" customHeight="1">
      <c r="A11026" s="545">
        <v>105997</v>
      </c>
      <c r="B11026" s="545" t="s">
        <v>3566</v>
      </c>
      <c r="C11026" s="545" t="s">
        <v>221</v>
      </c>
      <c r="D11026" s="546"/>
      <c r="E11026" s="171" t="str">
        <f t="shared" si="172"/>
        <v>1900</v>
      </c>
      <c r="F11026" s="547">
        <v>0</v>
      </c>
      <c r="G11026" s="548">
        <v>0</v>
      </c>
      <c r="H11026" s="547">
        <v>0</v>
      </c>
      <c r="I11026" s="545" t="s">
        <v>12647</v>
      </c>
      <c r="J11026" s="545"/>
      <c r="K11026" s="545" t="s">
        <v>19959</v>
      </c>
      <c r="L11026" s="545" t="s">
        <v>13413</v>
      </c>
      <c r="M11026" s="548" t="s">
        <v>13758</v>
      </c>
      <c r="N11026" s="545" t="s">
        <v>13413</v>
      </c>
      <c r="O11026" s="545" t="s">
        <v>13413</v>
      </c>
      <c r="P11026" s="549">
        <v>8688</v>
      </c>
      <c r="Q11026" s="549">
        <v>1</v>
      </c>
      <c r="R11026" s="549">
        <v>26</v>
      </c>
      <c r="S11026" s="548"/>
      <c r="T11026" s="548"/>
      <c r="U11026" s="99"/>
    </row>
    <row r="11027" spans="1:21" ht="19.5" customHeight="1">
      <c r="A11027" s="545">
        <v>105998</v>
      </c>
      <c r="B11027" s="545" t="s">
        <v>9500</v>
      </c>
      <c r="C11027" s="545" t="s">
        <v>4552</v>
      </c>
      <c r="D11027" s="546"/>
      <c r="E11027" s="171" t="str">
        <f t="shared" si="172"/>
        <v>1900</v>
      </c>
      <c r="F11027" s="547">
        <v>0</v>
      </c>
      <c r="G11027" s="548">
        <v>0</v>
      </c>
      <c r="H11027" s="547">
        <v>0</v>
      </c>
      <c r="I11027" s="545" t="s">
        <v>13000</v>
      </c>
      <c r="J11027" s="545"/>
      <c r="K11027" s="545" t="s">
        <v>19960</v>
      </c>
      <c r="L11027" s="545" t="s">
        <v>13413</v>
      </c>
      <c r="M11027" s="548" t="s">
        <v>13758</v>
      </c>
      <c r="N11027" s="545" t="s">
        <v>13413</v>
      </c>
      <c r="O11027" s="545" t="s">
        <v>13413</v>
      </c>
      <c r="P11027" s="549">
        <v>8689</v>
      </c>
      <c r="Q11027" s="549">
        <v>1</v>
      </c>
      <c r="R11027" s="549">
        <v>53</v>
      </c>
      <c r="S11027" s="548"/>
      <c r="T11027" s="548"/>
      <c r="U11027" s="99"/>
    </row>
    <row r="11028" spans="1:21" ht="19.5" customHeight="1">
      <c r="A11028" s="545">
        <v>105999</v>
      </c>
      <c r="B11028" s="545" t="s">
        <v>9499</v>
      </c>
      <c r="C11028" s="545" t="s">
        <v>4552</v>
      </c>
      <c r="D11028" s="546"/>
      <c r="E11028" s="171" t="str">
        <f t="shared" si="172"/>
        <v>1900</v>
      </c>
      <c r="F11028" s="547">
        <v>0</v>
      </c>
      <c r="G11028" s="548">
        <v>0</v>
      </c>
      <c r="H11028" s="547">
        <v>0</v>
      </c>
      <c r="I11028" s="545" t="s">
        <v>13000</v>
      </c>
      <c r="J11028" s="545"/>
      <c r="K11028" s="545" t="s">
        <v>19961</v>
      </c>
      <c r="L11028" s="545" t="s">
        <v>13413</v>
      </c>
      <c r="M11028" s="548" t="s">
        <v>13758</v>
      </c>
      <c r="N11028" s="545" t="s">
        <v>13413</v>
      </c>
      <c r="O11028" s="545" t="s">
        <v>13413</v>
      </c>
      <c r="P11028" s="549">
        <v>8690</v>
      </c>
      <c r="Q11028" s="549">
        <v>1</v>
      </c>
      <c r="R11028" s="549">
        <v>53</v>
      </c>
      <c r="S11028" s="548"/>
      <c r="T11028" s="548"/>
      <c r="U11028" s="99"/>
    </row>
    <row r="11029" spans="1:21" ht="19.5" customHeight="1">
      <c r="A11029" s="545">
        <v>106000</v>
      </c>
      <c r="B11029" s="545" t="s">
        <v>4101</v>
      </c>
      <c r="C11029" s="545" t="s">
        <v>216</v>
      </c>
      <c r="D11029" s="546"/>
      <c r="E11029" s="171" t="str">
        <f t="shared" si="172"/>
        <v>1900</v>
      </c>
      <c r="F11029" s="547">
        <v>0</v>
      </c>
      <c r="G11029" s="548">
        <v>0</v>
      </c>
      <c r="H11029" s="547">
        <v>0</v>
      </c>
      <c r="I11029" s="545" t="s">
        <v>12973</v>
      </c>
      <c r="J11029" s="545"/>
      <c r="K11029" s="545" t="s">
        <v>13413</v>
      </c>
      <c r="L11029" s="545" t="s">
        <v>13413</v>
      </c>
      <c r="M11029" s="548" t="s">
        <v>13758</v>
      </c>
      <c r="N11029" s="545" t="s">
        <v>13413</v>
      </c>
      <c r="O11029" s="545" t="s">
        <v>13413</v>
      </c>
      <c r="P11029" s="549">
        <v>8691</v>
      </c>
      <c r="Q11029" s="549">
        <v>1</v>
      </c>
      <c r="R11029" s="549">
        <v>59</v>
      </c>
      <c r="S11029" s="548"/>
      <c r="T11029" s="548"/>
      <c r="U11029" s="99"/>
    </row>
    <row r="11030" spans="1:21" ht="19.5" customHeight="1">
      <c r="A11030" s="545">
        <v>106001</v>
      </c>
      <c r="B11030" s="545" t="s">
        <v>9498</v>
      </c>
      <c r="C11030" s="545" t="s">
        <v>216</v>
      </c>
      <c r="D11030" s="546"/>
      <c r="E11030" s="171" t="str">
        <f t="shared" si="172"/>
        <v>1900</v>
      </c>
      <c r="F11030" s="547">
        <v>0</v>
      </c>
      <c r="G11030" s="548">
        <v>0</v>
      </c>
      <c r="H11030" s="547">
        <v>0</v>
      </c>
      <c r="I11030" s="545" t="s">
        <v>12973</v>
      </c>
      <c r="J11030" s="545"/>
      <c r="K11030" s="545" t="s">
        <v>13413</v>
      </c>
      <c r="L11030" s="545" t="s">
        <v>13413</v>
      </c>
      <c r="M11030" s="548" t="s">
        <v>13758</v>
      </c>
      <c r="N11030" s="545" t="s">
        <v>13413</v>
      </c>
      <c r="O11030" s="545" t="s">
        <v>13413</v>
      </c>
      <c r="P11030" s="549">
        <v>8692</v>
      </c>
      <c r="Q11030" s="549">
        <v>1</v>
      </c>
      <c r="R11030" s="549">
        <v>59</v>
      </c>
      <c r="S11030" s="548"/>
      <c r="T11030" s="548"/>
      <c r="U11030" s="99"/>
    </row>
    <row r="11031" spans="1:21" ht="19.5" customHeight="1">
      <c r="A11031" s="545">
        <v>106002</v>
      </c>
      <c r="B11031" s="545" t="s">
        <v>9497</v>
      </c>
      <c r="C11031" s="545" t="s">
        <v>216</v>
      </c>
      <c r="D11031" s="546"/>
      <c r="E11031" s="171" t="str">
        <f t="shared" si="172"/>
        <v>1900</v>
      </c>
      <c r="F11031" s="547">
        <v>0</v>
      </c>
      <c r="G11031" s="548">
        <v>0</v>
      </c>
      <c r="H11031" s="547">
        <v>0</v>
      </c>
      <c r="I11031" s="545" t="s">
        <v>12973</v>
      </c>
      <c r="J11031" s="545"/>
      <c r="K11031" s="545" t="s">
        <v>19962</v>
      </c>
      <c r="L11031" s="545" t="s">
        <v>13413</v>
      </c>
      <c r="M11031" s="548" t="s">
        <v>13758</v>
      </c>
      <c r="N11031" s="545" t="s">
        <v>13413</v>
      </c>
      <c r="O11031" s="545" t="s">
        <v>13413</v>
      </c>
      <c r="P11031" s="549">
        <v>8693</v>
      </c>
      <c r="Q11031" s="549">
        <v>1</v>
      </c>
      <c r="R11031" s="549">
        <v>59</v>
      </c>
      <c r="S11031" s="548"/>
      <c r="T11031" s="548"/>
      <c r="U11031" s="99"/>
    </row>
    <row r="11032" spans="1:21" ht="19.5" customHeight="1">
      <c r="A11032" s="545">
        <v>106003</v>
      </c>
      <c r="B11032" s="545" t="s">
        <v>8220</v>
      </c>
      <c r="C11032" s="545" t="s">
        <v>216</v>
      </c>
      <c r="D11032" s="546">
        <v>46052</v>
      </c>
      <c r="E11032" s="171" t="str">
        <f t="shared" si="172"/>
        <v>2026</v>
      </c>
      <c r="F11032" s="547">
        <v>66766495</v>
      </c>
      <c r="G11032" s="548">
        <v>0.19</v>
      </c>
      <c r="H11032" s="547">
        <v>56106298.32</v>
      </c>
      <c r="I11032" s="545" t="s">
        <v>12758</v>
      </c>
      <c r="J11032" s="545" t="s">
        <v>13307</v>
      </c>
      <c r="K11032" s="545" t="s">
        <v>19963</v>
      </c>
      <c r="L11032" s="545" t="s">
        <v>13413</v>
      </c>
      <c r="M11032" s="548" t="s">
        <v>13758</v>
      </c>
      <c r="N11032" s="545" t="s">
        <v>13413</v>
      </c>
      <c r="O11032" s="545" t="s">
        <v>13413</v>
      </c>
      <c r="P11032" s="549">
        <v>8694</v>
      </c>
      <c r="Q11032" s="549">
        <v>1</v>
      </c>
      <c r="R11032" s="549">
        <v>164</v>
      </c>
      <c r="S11032" s="548">
        <v>2228</v>
      </c>
      <c r="T11032" s="548"/>
      <c r="U11032" s="99"/>
    </row>
    <row r="11033" spans="1:21" ht="19.5" customHeight="1">
      <c r="A11033" s="545">
        <v>106004</v>
      </c>
      <c r="B11033" s="545" t="s">
        <v>8219</v>
      </c>
      <c r="C11033" s="545" t="s">
        <v>216</v>
      </c>
      <c r="D11033" s="546">
        <v>46052</v>
      </c>
      <c r="E11033" s="171" t="str">
        <f t="shared" si="172"/>
        <v>2026</v>
      </c>
      <c r="F11033" s="547">
        <v>60976941</v>
      </c>
      <c r="G11033" s="548">
        <v>0.19</v>
      </c>
      <c r="H11033" s="547">
        <v>51241126.890000001</v>
      </c>
      <c r="I11033" s="545" t="s">
        <v>12758</v>
      </c>
      <c r="J11033" s="545" t="s">
        <v>13307</v>
      </c>
      <c r="K11033" s="545" t="s">
        <v>19964</v>
      </c>
      <c r="L11033" s="545" t="s">
        <v>13413</v>
      </c>
      <c r="M11033" s="548" t="s">
        <v>13758</v>
      </c>
      <c r="N11033" s="545" t="s">
        <v>13413</v>
      </c>
      <c r="O11033" s="545" t="s">
        <v>13413</v>
      </c>
      <c r="P11033" s="549">
        <v>8695</v>
      </c>
      <c r="Q11033" s="549">
        <v>1</v>
      </c>
      <c r="R11033" s="549">
        <v>164</v>
      </c>
      <c r="S11033" s="548">
        <v>2228</v>
      </c>
      <c r="T11033" s="548"/>
      <c r="U11033" s="99"/>
    </row>
    <row r="11034" spans="1:21" ht="19.5" customHeight="1">
      <c r="A11034" s="545">
        <v>106005</v>
      </c>
      <c r="B11034" s="545" t="s">
        <v>5300</v>
      </c>
      <c r="C11034" s="545" t="s">
        <v>216</v>
      </c>
      <c r="D11034" s="546">
        <v>46052</v>
      </c>
      <c r="E11034" s="171" t="str">
        <f t="shared" si="172"/>
        <v>2026</v>
      </c>
      <c r="F11034" s="547">
        <v>77193974</v>
      </c>
      <c r="G11034" s="548">
        <v>0.19</v>
      </c>
      <c r="H11034" s="547">
        <v>64868885.710000001</v>
      </c>
      <c r="I11034" s="545" t="s">
        <v>12758</v>
      </c>
      <c r="J11034" s="545" t="s">
        <v>13307</v>
      </c>
      <c r="K11034" s="545" t="s">
        <v>19965</v>
      </c>
      <c r="L11034" s="545" t="s">
        <v>13413</v>
      </c>
      <c r="M11034" s="548" t="s">
        <v>13758</v>
      </c>
      <c r="N11034" s="545" t="s">
        <v>13413</v>
      </c>
      <c r="O11034" s="545" t="s">
        <v>13413</v>
      </c>
      <c r="P11034" s="549">
        <v>8696</v>
      </c>
      <c r="Q11034" s="549">
        <v>1</v>
      </c>
      <c r="R11034" s="549">
        <v>164</v>
      </c>
      <c r="S11034" s="548">
        <v>2228</v>
      </c>
      <c r="T11034" s="548"/>
      <c r="U11034" s="99"/>
    </row>
    <row r="11035" spans="1:21" ht="19.5" customHeight="1">
      <c r="A11035" s="545">
        <v>106006</v>
      </c>
      <c r="B11035" s="545" t="s">
        <v>6047</v>
      </c>
      <c r="C11035" s="545" t="s">
        <v>216</v>
      </c>
      <c r="D11035" s="546">
        <v>46052</v>
      </c>
      <c r="E11035" s="171" t="str">
        <f t="shared" si="172"/>
        <v>2026</v>
      </c>
      <c r="F11035" s="547">
        <v>70863098</v>
      </c>
      <c r="G11035" s="548">
        <v>0.19</v>
      </c>
      <c r="H11035" s="547">
        <v>59548821.850000001</v>
      </c>
      <c r="I11035" s="545" t="s">
        <v>12758</v>
      </c>
      <c r="J11035" s="545" t="s">
        <v>13307</v>
      </c>
      <c r="K11035" s="545" t="s">
        <v>19966</v>
      </c>
      <c r="L11035" s="545" t="s">
        <v>13413</v>
      </c>
      <c r="M11035" s="548" t="s">
        <v>13758</v>
      </c>
      <c r="N11035" s="545" t="s">
        <v>13413</v>
      </c>
      <c r="O11035" s="545" t="s">
        <v>13413</v>
      </c>
      <c r="P11035" s="549">
        <v>8697</v>
      </c>
      <c r="Q11035" s="549">
        <v>1</v>
      </c>
      <c r="R11035" s="549">
        <v>164</v>
      </c>
      <c r="S11035" s="548">
        <v>2228</v>
      </c>
      <c r="T11035" s="548"/>
      <c r="U11035" s="99"/>
    </row>
    <row r="11036" spans="1:21" ht="19.5" customHeight="1">
      <c r="A11036" s="545">
        <v>106007</v>
      </c>
      <c r="B11036" s="545" t="s">
        <v>8218</v>
      </c>
      <c r="C11036" s="545" t="s">
        <v>216</v>
      </c>
      <c r="D11036" s="546">
        <v>46052</v>
      </c>
      <c r="E11036" s="171" t="str">
        <f t="shared" si="172"/>
        <v>2026</v>
      </c>
      <c r="F11036" s="547">
        <v>72473623</v>
      </c>
      <c r="G11036" s="548">
        <v>0.19</v>
      </c>
      <c r="H11036" s="547">
        <v>60902204.200000003</v>
      </c>
      <c r="I11036" s="545" t="s">
        <v>12758</v>
      </c>
      <c r="J11036" s="545" t="s">
        <v>13307</v>
      </c>
      <c r="K11036" s="545" t="s">
        <v>19967</v>
      </c>
      <c r="L11036" s="545" t="s">
        <v>13413</v>
      </c>
      <c r="M11036" s="548" t="s">
        <v>13758</v>
      </c>
      <c r="N11036" s="545" t="s">
        <v>13413</v>
      </c>
      <c r="O11036" s="545" t="s">
        <v>13413</v>
      </c>
      <c r="P11036" s="549">
        <v>8698</v>
      </c>
      <c r="Q11036" s="549">
        <v>1</v>
      </c>
      <c r="R11036" s="549">
        <v>164</v>
      </c>
      <c r="S11036" s="548">
        <v>2228</v>
      </c>
      <c r="T11036" s="548"/>
      <c r="U11036" s="99"/>
    </row>
    <row r="11037" spans="1:21" ht="19.5" customHeight="1">
      <c r="A11037" s="545">
        <v>106008</v>
      </c>
      <c r="B11037" s="545" t="s">
        <v>3492</v>
      </c>
      <c r="C11037" s="545" t="s">
        <v>216</v>
      </c>
      <c r="D11037" s="546">
        <v>46052</v>
      </c>
      <c r="E11037" s="171" t="str">
        <f t="shared" si="172"/>
        <v>2026</v>
      </c>
      <c r="F11037" s="547">
        <v>34957966</v>
      </c>
      <c r="G11037" s="548">
        <v>0.19</v>
      </c>
      <c r="H11037" s="547">
        <v>29376442.02</v>
      </c>
      <c r="I11037" s="545" t="s">
        <v>12758</v>
      </c>
      <c r="J11037" s="545" t="s">
        <v>13307</v>
      </c>
      <c r="K11037" s="545" t="s">
        <v>19968</v>
      </c>
      <c r="L11037" s="545" t="s">
        <v>13413</v>
      </c>
      <c r="M11037" s="548" t="s">
        <v>13758</v>
      </c>
      <c r="N11037" s="545" t="s">
        <v>13413</v>
      </c>
      <c r="O11037" s="545" t="s">
        <v>13413</v>
      </c>
      <c r="P11037" s="549">
        <v>8699</v>
      </c>
      <c r="Q11037" s="549">
        <v>1</v>
      </c>
      <c r="R11037" s="549">
        <v>164</v>
      </c>
      <c r="S11037" s="548">
        <v>2228</v>
      </c>
      <c r="T11037" s="548"/>
      <c r="U11037" s="99"/>
    </row>
    <row r="11038" spans="1:21" ht="19.5" customHeight="1">
      <c r="A11038" s="545">
        <v>106009</v>
      </c>
      <c r="B11038" s="545" t="s">
        <v>5328</v>
      </c>
      <c r="C11038" s="545" t="s">
        <v>216</v>
      </c>
      <c r="D11038" s="546">
        <v>46052</v>
      </c>
      <c r="E11038" s="171" t="str">
        <f t="shared" si="172"/>
        <v>2026</v>
      </c>
      <c r="F11038" s="547">
        <v>8070576</v>
      </c>
      <c r="G11038" s="548">
        <v>0.19</v>
      </c>
      <c r="H11038" s="547">
        <v>6781996.6399999997</v>
      </c>
      <c r="I11038" s="545" t="s">
        <v>12758</v>
      </c>
      <c r="J11038" s="545" t="s">
        <v>13307</v>
      </c>
      <c r="K11038" s="545" t="s">
        <v>19969</v>
      </c>
      <c r="L11038" s="545" t="s">
        <v>19970</v>
      </c>
      <c r="M11038" s="548" t="s">
        <v>13758</v>
      </c>
      <c r="N11038" s="545" t="s">
        <v>13413</v>
      </c>
      <c r="O11038" s="545" t="s">
        <v>13413</v>
      </c>
      <c r="P11038" s="549">
        <v>8700</v>
      </c>
      <c r="Q11038" s="549">
        <v>1</v>
      </c>
      <c r="R11038" s="549">
        <v>164</v>
      </c>
      <c r="S11038" s="548">
        <v>2228</v>
      </c>
      <c r="T11038" s="548"/>
      <c r="U11038" s="99"/>
    </row>
    <row r="11039" spans="1:21" ht="19.5" customHeight="1">
      <c r="A11039" s="545">
        <v>106010</v>
      </c>
      <c r="B11039" s="545" t="s">
        <v>3507</v>
      </c>
      <c r="C11039" s="545" t="s">
        <v>216</v>
      </c>
      <c r="D11039" s="546">
        <v>46052</v>
      </c>
      <c r="E11039" s="171" t="str">
        <f t="shared" si="172"/>
        <v>2026</v>
      </c>
      <c r="F11039" s="547">
        <v>36034442</v>
      </c>
      <c r="G11039" s="548">
        <v>0.19</v>
      </c>
      <c r="H11039" s="547">
        <v>30281043.699999999</v>
      </c>
      <c r="I11039" s="545" t="s">
        <v>12758</v>
      </c>
      <c r="J11039" s="545" t="s">
        <v>13307</v>
      </c>
      <c r="K11039" s="545" t="s">
        <v>19971</v>
      </c>
      <c r="L11039" s="545" t="s">
        <v>13413</v>
      </c>
      <c r="M11039" s="548" t="s">
        <v>13758</v>
      </c>
      <c r="N11039" s="545" t="s">
        <v>13413</v>
      </c>
      <c r="O11039" s="545" t="s">
        <v>13413</v>
      </c>
      <c r="P11039" s="549">
        <v>8701</v>
      </c>
      <c r="Q11039" s="549">
        <v>1</v>
      </c>
      <c r="R11039" s="549">
        <v>164</v>
      </c>
      <c r="S11039" s="548">
        <v>2228</v>
      </c>
      <c r="T11039" s="548"/>
      <c r="U11039" s="99"/>
    </row>
    <row r="11040" spans="1:21" ht="19.5" customHeight="1">
      <c r="A11040" s="545">
        <v>106012</v>
      </c>
      <c r="B11040" s="545" t="s">
        <v>8217</v>
      </c>
      <c r="C11040" s="545" t="s">
        <v>216</v>
      </c>
      <c r="D11040" s="546">
        <v>46052</v>
      </c>
      <c r="E11040" s="171" t="str">
        <f t="shared" si="172"/>
        <v>2026</v>
      </c>
      <c r="F11040" s="547">
        <v>85863135</v>
      </c>
      <c r="G11040" s="548">
        <v>0.19</v>
      </c>
      <c r="H11040" s="547">
        <v>72153894.959999993</v>
      </c>
      <c r="I11040" s="545" t="s">
        <v>12758</v>
      </c>
      <c r="J11040" s="545" t="s">
        <v>13307</v>
      </c>
      <c r="K11040" s="545" t="s">
        <v>19972</v>
      </c>
      <c r="L11040" s="545" t="s">
        <v>13413</v>
      </c>
      <c r="M11040" s="548" t="s">
        <v>13758</v>
      </c>
      <c r="N11040" s="545" t="s">
        <v>13413</v>
      </c>
      <c r="O11040" s="545" t="s">
        <v>13413</v>
      </c>
      <c r="P11040" s="549">
        <v>8703</v>
      </c>
      <c r="Q11040" s="549">
        <v>1</v>
      </c>
      <c r="R11040" s="549">
        <v>164</v>
      </c>
      <c r="S11040" s="548">
        <v>2228</v>
      </c>
      <c r="T11040" s="548"/>
      <c r="U11040" s="99"/>
    </row>
    <row r="11041" spans="1:21" ht="19.5" customHeight="1">
      <c r="A11041" s="545">
        <v>106013</v>
      </c>
      <c r="B11041" s="545" t="s">
        <v>8216</v>
      </c>
      <c r="C11041" s="545" t="s">
        <v>216</v>
      </c>
      <c r="D11041" s="546">
        <v>46052</v>
      </c>
      <c r="E11041" s="171" t="str">
        <f t="shared" si="172"/>
        <v>2026</v>
      </c>
      <c r="F11041" s="547">
        <v>100897505</v>
      </c>
      <c r="G11041" s="548">
        <v>0.19</v>
      </c>
      <c r="H11041" s="547">
        <v>84787819.329999998</v>
      </c>
      <c r="I11041" s="545" t="s">
        <v>12758</v>
      </c>
      <c r="J11041" s="545" t="s">
        <v>13307</v>
      </c>
      <c r="K11041" s="545" t="s">
        <v>19973</v>
      </c>
      <c r="L11041" s="545" t="s">
        <v>13413</v>
      </c>
      <c r="M11041" s="548" t="s">
        <v>13758</v>
      </c>
      <c r="N11041" s="545" t="s">
        <v>13413</v>
      </c>
      <c r="O11041" s="545" t="s">
        <v>13413</v>
      </c>
      <c r="P11041" s="549">
        <v>8704</v>
      </c>
      <c r="Q11041" s="549">
        <v>1</v>
      </c>
      <c r="R11041" s="549">
        <v>164</v>
      </c>
      <c r="S11041" s="548">
        <v>2228</v>
      </c>
      <c r="T11041" s="548"/>
      <c r="U11041" s="99"/>
    </row>
    <row r="11042" spans="1:21" ht="19.5" customHeight="1">
      <c r="A11042" s="545">
        <v>106014</v>
      </c>
      <c r="B11042" s="545" t="s">
        <v>8236</v>
      </c>
      <c r="C11042" s="545" t="s">
        <v>216</v>
      </c>
      <c r="D11042" s="546">
        <v>46052</v>
      </c>
      <c r="E11042" s="171" t="str">
        <f t="shared" si="172"/>
        <v>2026</v>
      </c>
      <c r="F11042" s="547">
        <v>19092371</v>
      </c>
      <c r="G11042" s="548">
        <v>0.19</v>
      </c>
      <c r="H11042" s="547">
        <v>16044009.24</v>
      </c>
      <c r="I11042" s="545" t="s">
        <v>12758</v>
      </c>
      <c r="J11042" s="545" t="s">
        <v>13307</v>
      </c>
      <c r="K11042" s="545" t="s">
        <v>19974</v>
      </c>
      <c r="L11042" s="545" t="s">
        <v>13413</v>
      </c>
      <c r="M11042" s="548" t="s">
        <v>13758</v>
      </c>
      <c r="N11042" s="545" t="s">
        <v>13413</v>
      </c>
      <c r="O11042" s="545" t="s">
        <v>13413</v>
      </c>
      <c r="P11042" s="549">
        <v>8705</v>
      </c>
      <c r="Q11042" s="549">
        <v>1</v>
      </c>
      <c r="R11042" s="549">
        <v>164</v>
      </c>
      <c r="S11042" s="548">
        <v>2228</v>
      </c>
      <c r="T11042" s="548"/>
      <c r="U11042" s="99"/>
    </row>
    <row r="11043" spans="1:21" ht="19.5" customHeight="1">
      <c r="A11043" s="545">
        <v>106015</v>
      </c>
      <c r="B11043" s="545" t="s">
        <v>8215</v>
      </c>
      <c r="C11043" s="545" t="s">
        <v>216</v>
      </c>
      <c r="D11043" s="546">
        <v>46056</v>
      </c>
      <c r="E11043" s="171" t="str">
        <f t="shared" si="172"/>
        <v>2026</v>
      </c>
      <c r="F11043" s="547">
        <v>77000000</v>
      </c>
      <c r="G11043" s="548">
        <v>0.19</v>
      </c>
      <c r="H11043" s="547">
        <v>64705882.350000001</v>
      </c>
      <c r="I11043" s="545" t="s">
        <v>12758</v>
      </c>
      <c r="J11043" s="545" t="s">
        <v>23026</v>
      </c>
      <c r="K11043" s="545" t="s">
        <v>19975</v>
      </c>
      <c r="L11043" s="545" t="s">
        <v>13413</v>
      </c>
      <c r="M11043" s="548" t="s">
        <v>13758</v>
      </c>
      <c r="N11043" s="545" t="s">
        <v>13413</v>
      </c>
      <c r="O11043" s="545" t="s">
        <v>13413</v>
      </c>
      <c r="P11043" s="549">
        <v>8706</v>
      </c>
      <c r="Q11043" s="549">
        <v>1</v>
      </c>
      <c r="R11043" s="549">
        <v>164</v>
      </c>
      <c r="S11043" s="548">
        <v>2271</v>
      </c>
      <c r="T11043" s="548"/>
      <c r="U11043" s="99"/>
    </row>
    <row r="11044" spans="1:21" ht="19.5" customHeight="1">
      <c r="A11044" s="545">
        <v>106016</v>
      </c>
      <c r="B11044" s="545" t="s">
        <v>8214</v>
      </c>
      <c r="C11044" s="545" t="s">
        <v>216</v>
      </c>
      <c r="D11044" s="546">
        <v>46052</v>
      </c>
      <c r="E11044" s="171" t="str">
        <f t="shared" si="172"/>
        <v>2026</v>
      </c>
      <c r="F11044" s="547">
        <v>12057857</v>
      </c>
      <c r="G11044" s="548">
        <v>0.19</v>
      </c>
      <c r="H11044" s="547">
        <v>10132652.939999999</v>
      </c>
      <c r="I11044" s="545" t="s">
        <v>12758</v>
      </c>
      <c r="J11044" s="545" t="s">
        <v>13307</v>
      </c>
      <c r="K11044" s="545" t="s">
        <v>19976</v>
      </c>
      <c r="L11044" s="545" t="s">
        <v>13413</v>
      </c>
      <c r="M11044" s="548" t="s">
        <v>13758</v>
      </c>
      <c r="N11044" s="545" t="s">
        <v>13413</v>
      </c>
      <c r="O11044" s="545" t="s">
        <v>13413</v>
      </c>
      <c r="P11044" s="549">
        <v>8707</v>
      </c>
      <c r="Q11044" s="549">
        <v>1</v>
      </c>
      <c r="R11044" s="549">
        <v>164</v>
      </c>
      <c r="S11044" s="548">
        <v>2228</v>
      </c>
      <c r="T11044" s="548"/>
      <c r="U11044" s="99"/>
    </row>
    <row r="11045" spans="1:21" ht="19.5" customHeight="1">
      <c r="A11045" s="545">
        <v>106017</v>
      </c>
      <c r="B11045" s="545" t="s">
        <v>8213</v>
      </c>
      <c r="C11045" s="545" t="s">
        <v>216</v>
      </c>
      <c r="D11045" s="546">
        <v>46078</v>
      </c>
      <c r="E11045" s="171" t="str">
        <f t="shared" si="172"/>
        <v>2026</v>
      </c>
      <c r="F11045" s="547">
        <v>40021082</v>
      </c>
      <c r="G11045" s="548">
        <v>0.19</v>
      </c>
      <c r="H11045" s="547">
        <v>33631161.340000004</v>
      </c>
      <c r="I11045" s="545" t="s">
        <v>12758</v>
      </c>
      <c r="J11045" s="545" t="s">
        <v>13298</v>
      </c>
      <c r="K11045" s="545" t="s">
        <v>19977</v>
      </c>
      <c r="L11045" s="545" t="s">
        <v>13413</v>
      </c>
      <c r="M11045" s="548" t="s">
        <v>13758</v>
      </c>
      <c r="N11045" s="545" t="s">
        <v>13413</v>
      </c>
      <c r="O11045" s="545" t="s">
        <v>13413</v>
      </c>
      <c r="P11045" s="549">
        <v>8708</v>
      </c>
      <c r="Q11045" s="549">
        <v>1</v>
      </c>
      <c r="R11045" s="549">
        <v>164</v>
      </c>
      <c r="S11045" s="548">
        <v>1012</v>
      </c>
      <c r="T11045" s="548"/>
      <c r="U11045" s="99"/>
    </row>
    <row r="11046" spans="1:21" ht="19.5" customHeight="1">
      <c r="A11046" s="545">
        <v>106018</v>
      </c>
      <c r="B11046" s="545" t="s">
        <v>8212</v>
      </c>
      <c r="C11046" s="545" t="s">
        <v>216</v>
      </c>
      <c r="D11046" s="546">
        <v>46052</v>
      </c>
      <c r="E11046" s="171" t="str">
        <f t="shared" si="172"/>
        <v>2026</v>
      </c>
      <c r="F11046" s="547">
        <v>96694594</v>
      </c>
      <c r="G11046" s="548">
        <v>0.19</v>
      </c>
      <c r="H11046" s="547">
        <v>81255961.340000004</v>
      </c>
      <c r="I11046" s="545" t="s">
        <v>12758</v>
      </c>
      <c r="J11046" s="545" t="s">
        <v>13307</v>
      </c>
      <c r="K11046" s="545" t="s">
        <v>19978</v>
      </c>
      <c r="L11046" s="545" t="s">
        <v>13413</v>
      </c>
      <c r="M11046" s="548" t="s">
        <v>13758</v>
      </c>
      <c r="N11046" s="545" t="s">
        <v>13413</v>
      </c>
      <c r="O11046" s="545" t="s">
        <v>13413</v>
      </c>
      <c r="P11046" s="549">
        <v>8709</v>
      </c>
      <c r="Q11046" s="549">
        <v>1</v>
      </c>
      <c r="R11046" s="549">
        <v>164</v>
      </c>
      <c r="S11046" s="548">
        <v>2228</v>
      </c>
      <c r="T11046" s="548"/>
      <c r="U11046" s="99"/>
    </row>
    <row r="11047" spans="1:21" ht="19.5" customHeight="1">
      <c r="A11047" s="545">
        <v>106019</v>
      </c>
      <c r="B11047" s="545" t="s">
        <v>8211</v>
      </c>
      <c r="C11047" s="545" t="s">
        <v>216</v>
      </c>
      <c r="D11047" s="546">
        <v>46056</v>
      </c>
      <c r="E11047" s="171" t="str">
        <f t="shared" si="172"/>
        <v>2026</v>
      </c>
      <c r="F11047" s="547">
        <v>72000000</v>
      </c>
      <c r="G11047" s="548">
        <v>0.19</v>
      </c>
      <c r="H11047" s="547">
        <v>60504201.68</v>
      </c>
      <c r="I11047" s="545" t="s">
        <v>12758</v>
      </c>
      <c r="J11047" s="545" t="s">
        <v>23026</v>
      </c>
      <c r="K11047" s="545" t="s">
        <v>19979</v>
      </c>
      <c r="L11047" s="545" t="s">
        <v>13413</v>
      </c>
      <c r="M11047" s="548" t="s">
        <v>13758</v>
      </c>
      <c r="N11047" s="545" t="s">
        <v>13413</v>
      </c>
      <c r="O11047" s="545" t="s">
        <v>13413</v>
      </c>
      <c r="P11047" s="549">
        <v>8710</v>
      </c>
      <c r="Q11047" s="549">
        <v>1</v>
      </c>
      <c r="R11047" s="549">
        <v>164</v>
      </c>
      <c r="S11047" s="548">
        <v>2271</v>
      </c>
      <c r="T11047" s="548"/>
      <c r="U11047" s="99"/>
    </row>
    <row r="11048" spans="1:21" ht="19.5" customHeight="1">
      <c r="A11048" s="545">
        <v>106020</v>
      </c>
      <c r="B11048" s="545" t="s">
        <v>8210</v>
      </c>
      <c r="C11048" s="545" t="s">
        <v>216</v>
      </c>
      <c r="D11048" s="546">
        <v>46052</v>
      </c>
      <c r="E11048" s="171" t="str">
        <f t="shared" si="172"/>
        <v>2026</v>
      </c>
      <c r="F11048" s="547">
        <v>148128621</v>
      </c>
      <c r="G11048" s="548">
        <v>0.19</v>
      </c>
      <c r="H11048" s="547">
        <v>124477832.77</v>
      </c>
      <c r="I11048" s="545" t="s">
        <v>12758</v>
      </c>
      <c r="J11048" s="545" t="s">
        <v>13307</v>
      </c>
      <c r="K11048" s="545" t="s">
        <v>19980</v>
      </c>
      <c r="L11048" s="545" t="s">
        <v>13413</v>
      </c>
      <c r="M11048" s="548" t="s">
        <v>13758</v>
      </c>
      <c r="N11048" s="545" t="s">
        <v>13413</v>
      </c>
      <c r="O11048" s="545" t="s">
        <v>13413</v>
      </c>
      <c r="P11048" s="549">
        <v>8711</v>
      </c>
      <c r="Q11048" s="549">
        <v>1</v>
      </c>
      <c r="R11048" s="549">
        <v>164</v>
      </c>
      <c r="S11048" s="548">
        <v>2228</v>
      </c>
      <c r="T11048" s="548"/>
      <c r="U11048" s="99"/>
    </row>
    <row r="11049" spans="1:21" ht="19.5" customHeight="1">
      <c r="A11049" s="545">
        <v>106021</v>
      </c>
      <c r="B11049" s="545" t="s">
        <v>9496</v>
      </c>
      <c r="C11049" s="545" t="s">
        <v>216</v>
      </c>
      <c r="D11049" s="546"/>
      <c r="E11049" s="171" t="str">
        <f t="shared" si="172"/>
        <v>1900</v>
      </c>
      <c r="F11049" s="547">
        <v>0</v>
      </c>
      <c r="G11049" s="548">
        <v>0</v>
      </c>
      <c r="H11049" s="547">
        <v>0</v>
      </c>
      <c r="I11049" s="545" t="s">
        <v>12756</v>
      </c>
      <c r="J11049" s="545"/>
      <c r="K11049" s="545" t="s">
        <v>19981</v>
      </c>
      <c r="L11049" s="545" t="s">
        <v>13413</v>
      </c>
      <c r="M11049" s="548" t="s">
        <v>13758</v>
      </c>
      <c r="N11049" s="545" t="s">
        <v>22868</v>
      </c>
      <c r="O11049" s="545" t="s">
        <v>13413</v>
      </c>
      <c r="P11049" s="549">
        <v>8712</v>
      </c>
      <c r="Q11049" s="549">
        <v>1</v>
      </c>
      <c r="R11049" s="549">
        <v>34</v>
      </c>
      <c r="S11049" s="548"/>
      <c r="T11049" s="548">
        <v>1941</v>
      </c>
      <c r="U11049" s="99"/>
    </row>
    <row r="11050" spans="1:21" ht="19.5" customHeight="1">
      <c r="A11050" s="545">
        <v>106022</v>
      </c>
      <c r="B11050" s="545" t="s">
        <v>9495</v>
      </c>
      <c r="C11050" s="545" t="s">
        <v>216</v>
      </c>
      <c r="D11050" s="546"/>
      <c r="E11050" s="171" t="str">
        <f t="shared" si="172"/>
        <v>1900</v>
      </c>
      <c r="F11050" s="547">
        <v>0</v>
      </c>
      <c r="G11050" s="548">
        <v>0</v>
      </c>
      <c r="H11050" s="547">
        <v>0</v>
      </c>
      <c r="I11050" s="545" t="s">
        <v>12756</v>
      </c>
      <c r="J11050" s="545"/>
      <c r="K11050" s="545" t="s">
        <v>19982</v>
      </c>
      <c r="L11050" s="545" t="s">
        <v>13413</v>
      </c>
      <c r="M11050" s="548" t="s">
        <v>13758</v>
      </c>
      <c r="N11050" s="545" t="s">
        <v>22868</v>
      </c>
      <c r="O11050" s="545" t="s">
        <v>13413</v>
      </c>
      <c r="P11050" s="549">
        <v>8713</v>
      </c>
      <c r="Q11050" s="549">
        <v>1</v>
      </c>
      <c r="R11050" s="549">
        <v>34</v>
      </c>
      <c r="S11050" s="548"/>
      <c r="T11050" s="548">
        <v>1941</v>
      </c>
      <c r="U11050" s="99"/>
    </row>
    <row r="11051" spans="1:21" ht="19.5" customHeight="1">
      <c r="A11051" s="545">
        <v>106023</v>
      </c>
      <c r="B11051" s="545" t="s">
        <v>7472</v>
      </c>
      <c r="C11051" s="545" t="s">
        <v>4504</v>
      </c>
      <c r="D11051" s="546">
        <v>43738</v>
      </c>
      <c r="E11051" s="171" t="str">
        <f t="shared" si="172"/>
        <v>2019</v>
      </c>
      <c r="F11051" s="547">
        <v>2892226</v>
      </c>
      <c r="G11051" s="548">
        <v>0.19</v>
      </c>
      <c r="H11051" s="547">
        <v>2430442.02</v>
      </c>
      <c r="I11051" s="545" t="s">
        <v>12668</v>
      </c>
      <c r="J11051" s="545" t="s">
        <v>13298</v>
      </c>
      <c r="K11051" s="545" t="s">
        <v>13413</v>
      </c>
      <c r="L11051" s="545" t="s">
        <v>13413</v>
      </c>
      <c r="M11051" s="548" t="s">
        <v>13868</v>
      </c>
      <c r="N11051" s="545" t="s">
        <v>13413</v>
      </c>
      <c r="O11051" s="545" t="s">
        <v>13413</v>
      </c>
      <c r="P11051" s="549">
        <v>8714</v>
      </c>
      <c r="Q11051" s="549">
        <v>2</v>
      </c>
      <c r="R11051" s="549">
        <v>7</v>
      </c>
      <c r="S11051" s="548">
        <v>1012</v>
      </c>
      <c r="T11051" s="548"/>
      <c r="U11051" s="99"/>
    </row>
    <row r="11052" spans="1:21" ht="19.5" customHeight="1">
      <c r="A11052" s="545">
        <v>106024</v>
      </c>
      <c r="B11052" s="545" t="s">
        <v>9494</v>
      </c>
      <c r="C11052" s="545" t="s">
        <v>922</v>
      </c>
      <c r="D11052" s="546"/>
      <c r="E11052" s="171" t="str">
        <f t="shared" si="172"/>
        <v>1900</v>
      </c>
      <c r="F11052" s="547">
        <v>0</v>
      </c>
      <c r="G11052" s="548">
        <v>0</v>
      </c>
      <c r="H11052" s="547">
        <v>0</v>
      </c>
      <c r="I11052" s="545" t="s">
        <v>12668</v>
      </c>
      <c r="J11052" s="545"/>
      <c r="K11052" s="545" t="s">
        <v>13413</v>
      </c>
      <c r="L11052" s="545" t="s">
        <v>13413</v>
      </c>
      <c r="M11052" s="548" t="s">
        <v>13758</v>
      </c>
      <c r="N11052" s="545" t="s">
        <v>13413</v>
      </c>
      <c r="O11052" s="545" t="s">
        <v>13413</v>
      </c>
      <c r="P11052" s="549">
        <v>8715</v>
      </c>
      <c r="Q11052" s="549">
        <v>1</v>
      </c>
      <c r="R11052" s="549">
        <v>7</v>
      </c>
      <c r="S11052" s="548"/>
      <c r="T11052" s="548"/>
      <c r="U11052" s="99"/>
    </row>
    <row r="11053" spans="1:21" ht="19.5" customHeight="1">
      <c r="A11053" s="545">
        <v>106025</v>
      </c>
      <c r="B11053" s="545" t="s">
        <v>9493</v>
      </c>
      <c r="C11053" s="545" t="s">
        <v>216</v>
      </c>
      <c r="D11053" s="546"/>
      <c r="E11053" s="171" t="str">
        <f t="shared" si="172"/>
        <v>1900</v>
      </c>
      <c r="F11053" s="547">
        <v>0</v>
      </c>
      <c r="G11053" s="548">
        <v>0</v>
      </c>
      <c r="H11053" s="547">
        <v>0</v>
      </c>
      <c r="I11053" s="545" t="s">
        <v>12637</v>
      </c>
      <c r="J11053" s="545"/>
      <c r="K11053" s="545" t="s">
        <v>13413</v>
      </c>
      <c r="L11053" s="545" t="s">
        <v>13413</v>
      </c>
      <c r="M11053" s="548" t="s">
        <v>13758</v>
      </c>
      <c r="N11053" s="545" t="s">
        <v>13413</v>
      </c>
      <c r="O11053" s="545" t="s">
        <v>13413</v>
      </c>
      <c r="P11053" s="549">
        <v>8716</v>
      </c>
      <c r="Q11053" s="549">
        <v>1</v>
      </c>
      <c r="R11053" s="549">
        <v>13</v>
      </c>
      <c r="S11053" s="548"/>
      <c r="T11053" s="548"/>
      <c r="U11053" s="99"/>
    </row>
    <row r="11054" spans="1:21" ht="19.5" customHeight="1">
      <c r="A11054" s="545">
        <v>106026</v>
      </c>
      <c r="B11054" s="545" t="s">
        <v>9492</v>
      </c>
      <c r="C11054" s="545" t="s">
        <v>4552</v>
      </c>
      <c r="D11054" s="546"/>
      <c r="E11054" s="171" t="str">
        <f t="shared" si="172"/>
        <v>1900</v>
      </c>
      <c r="F11054" s="547">
        <v>0</v>
      </c>
      <c r="G11054" s="548">
        <v>0</v>
      </c>
      <c r="H11054" s="547">
        <v>0</v>
      </c>
      <c r="I11054" s="545" t="s">
        <v>13000</v>
      </c>
      <c r="J11054" s="545"/>
      <c r="K11054" s="545" t="s">
        <v>13413</v>
      </c>
      <c r="L11054" s="545" t="s">
        <v>13413</v>
      </c>
      <c r="M11054" s="548" t="s">
        <v>13758</v>
      </c>
      <c r="N11054" s="545" t="s">
        <v>13413</v>
      </c>
      <c r="O11054" s="545" t="s">
        <v>13413</v>
      </c>
      <c r="P11054" s="549">
        <v>8717</v>
      </c>
      <c r="Q11054" s="549">
        <v>1</v>
      </c>
      <c r="R11054" s="549">
        <v>53</v>
      </c>
      <c r="S11054" s="548"/>
      <c r="T11054" s="548"/>
      <c r="U11054" s="99"/>
    </row>
    <row r="11055" spans="1:21" ht="19.5" customHeight="1">
      <c r="A11055" s="545">
        <v>106027</v>
      </c>
      <c r="B11055" s="545" t="s">
        <v>9491</v>
      </c>
      <c r="C11055" s="545" t="s">
        <v>216</v>
      </c>
      <c r="D11055" s="546"/>
      <c r="E11055" s="171" t="str">
        <f t="shared" si="172"/>
        <v>1900</v>
      </c>
      <c r="F11055" s="547">
        <v>0</v>
      </c>
      <c r="G11055" s="548">
        <v>0</v>
      </c>
      <c r="H11055" s="547">
        <v>0</v>
      </c>
      <c r="I11055" s="545" t="s">
        <v>12973</v>
      </c>
      <c r="J11055" s="545"/>
      <c r="K11055" s="545" t="s">
        <v>19983</v>
      </c>
      <c r="L11055" s="545" t="s">
        <v>13413</v>
      </c>
      <c r="M11055" s="548" t="s">
        <v>13758</v>
      </c>
      <c r="N11055" s="545" t="s">
        <v>13413</v>
      </c>
      <c r="O11055" s="545" t="s">
        <v>13413</v>
      </c>
      <c r="P11055" s="549">
        <v>8718</v>
      </c>
      <c r="Q11055" s="549">
        <v>1</v>
      </c>
      <c r="R11055" s="549">
        <v>59</v>
      </c>
      <c r="S11055" s="548"/>
      <c r="T11055" s="548"/>
      <c r="U11055" s="99"/>
    </row>
    <row r="11056" spans="1:21" ht="19.5" customHeight="1">
      <c r="A11056" s="545">
        <v>106028</v>
      </c>
      <c r="B11056" s="545" t="s">
        <v>9490</v>
      </c>
      <c r="C11056" s="545" t="s">
        <v>221</v>
      </c>
      <c r="D11056" s="546"/>
      <c r="E11056" s="171" t="str">
        <f t="shared" si="172"/>
        <v>1900</v>
      </c>
      <c r="F11056" s="547">
        <v>0</v>
      </c>
      <c r="G11056" s="548">
        <v>0</v>
      </c>
      <c r="H11056" s="547">
        <v>0</v>
      </c>
      <c r="I11056" s="545" t="s">
        <v>12663</v>
      </c>
      <c r="J11056" s="545"/>
      <c r="K11056" s="545" t="s">
        <v>13413</v>
      </c>
      <c r="L11056" s="545" t="s">
        <v>13413</v>
      </c>
      <c r="M11056" s="548" t="s">
        <v>13758</v>
      </c>
      <c r="N11056" s="545" t="s">
        <v>13413</v>
      </c>
      <c r="O11056" s="545" t="s">
        <v>13413</v>
      </c>
      <c r="P11056" s="549">
        <v>8719</v>
      </c>
      <c r="Q11056" s="549">
        <v>1</v>
      </c>
      <c r="R11056" s="549">
        <v>159</v>
      </c>
      <c r="S11056" s="548"/>
      <c r="T11056" s="548"/>
      <c r="U11056" s="99"/>
    </row>
    <row r="11057" spans="1:21" ht="19.5" customHeight="1">
      <c r="A11057" s="545">
        <v>106029</v>
      </c>
      <c r="B11057" s="545" t="s">
        <v>9489</v>
      </c>
      <c r="C11057" s="545" t="s">
        <v>216</v>
      </c>
      <c r="D11057" s="546"/>
      <c r="E11057" s="171" t="str">
        <f t="shared" si="172"/>
        <v>1900</v>
      </c>
      <c r="F11057" s="547">
        <v>0</v>
      </c>
      <c r="G11057" s="548">
        <v>0</v>
      </c>
      <c r="H11057" s="547">
        <v>0</v>
      </c>
      <c r="I11057" s="545" t="s">
        <v>12656</v>
      </c>
      <c r="J11057" s="545"/>
      <c r="K11057" s="545" t="s">
        <v>13413</v>
      </c>
      <c r="L11057" s="545" t="s">
        <v>13413</v>
      </c>
      <c r="M11057" s="548" t="s">
        <v>13758</v>
      </c>
      <c r="N11057" s="545" t="s">
        <v>13413</v>
      </c>
      <c r="O11057" s="545" t="s">
        <v>13413</v>
      </c>
      <c r="P11057" s="549">
        <v>8720</v>
      </c>
      <c r="Q11057" s="549">
        <v>1</v>
      </c>
      <c r="R11057" s="549">
        <v>119</v>
      </c>
      <c r="S11057" s="548"/>
      <c r="T11057" s="548"/>
      <c r="U11057" s="99"/>
    </row>
    <row r="11058" spans="1:21" ht="19.5" customHeight="1">
      <c r="A11058" s="545">
        <v>106030</v>
      </c>
      <c r="B11058" s="545" t="s">
        <v>1686</v>
      </c>
      <c r="C11058" s="545" t="s">
        <v>221</v>
      </c>
      <c r="D11058" s="546"/>
      <c r="E11058" s="171" t="str">
        <f t="shared" si="172"/>
        <v>1900</v>
      </c>
      <c r="F11058" s="547">
        <v>0</v>
      </c>
      <c r="G11058" s="548">
        <v>0</v>
      </c>
      <c r="H11058" s="547">
        <v>0</v>
      </c>
      <c r="I11058" s="545" t="s">
        <v>12709</v>
      </c>
      <c r="J11058" s="545"/>
      <c r="K11058" s="545" t="s">
        <v>13413</v>
      </c>
      <c r="L11058" s="545" t="s">
        <v>13413</v>
      </c>
      <c r="M11058" s="548" t="s">
        <v>13758</v>
      </c>
      <c r="N11058" s="545" t="s">
        <v>13413</v>
      </c>
      <c r="O11058" s="545" t="s">
        <v>13413</v>
      </c>
      <c r="P11058" s="549">
        <v>8721</v>
      </c>
      <c r="Q11058" s="549">
        <v>1</v>
      </c>
      <c r="R11058" s="549">
        <v>124</v>
      </c>
      <c r="S11058" s="548"/>
      <c r="T11058" s="548"/>
      <c r="U11058" s="99"/>
    </row>
    <row r="11059" spans="1:21" ht="19.5" customHeight="1">
      <c r="A11059" s="545">
        <v>106031</v>
      </c>
      <c r="B11059" s="545" t="s">
        <v>4403</v>
      </c>
      <c r="C11059" s="545" t="s">
        <v>311</v>
      </c>
      <c r="D11059" s="546"/>
      <c r="E11059" s="171" t="str">
        <f t="shared" si="172"/>
        <v>1900</v>
      </c>
      <c r="F11059" s="547">
        <v>0</v>
      </c>
      <c r="G11059" s="548">
        <v>0</v>
      </c>
      <c r="H11059" s="547">
        <v>0</v>
      </c>
      <c r="I11059" s="545" t="s">
        <v>12973</v>
      </c>
      <c r="J11059" s="545"/>
      <c r="K11059" s="545" t="s">
        <v>13413</v>
      </c>
      <c r="L11059" s="545" t="s">
        <v>13413</v>
      </c>
      <c r="M11059" s="548" t="s">
        <v>13758</v>
      </c>
      <c r="N11059" s="545" t="s">
        <v>13413</v>
      </c>
      <c r="O11059" s="545" t="s">
        <v>13413</v>
      </c>
      <c r="P11059" s="549">
        <v>8722</v>
      </c>
      <c r="Q11059" s="549">
        <v>1</v>
      </c>
      <c r="R11059" s="549">
        <v>59</v>
      </c>
      <c r="S11059" s="548"/>
      <c r="T11059" s="548"/>
      <c r="U11059" s="99"/>
    </row>
    <row r="11060" spans="1:21" ht="19.5" customHeight="1">
      <c r="A11060" s="545">
        <v>106032</v>
      </c>
      <c r="B11060" s="545" t="s">
        <v>9488</v>
      </c>
      <c r="C11060" s="545" t="s">
        <v>209</v>
      </c>
      <c r="D11060" s="546"/>
      <c r="E11060" s="171" t="str">
        <f t="shared" si="172"/>
        <v>1900</v>
      </c>
      <c r="F11060" s="547">
        <v>0</v>
      </c>
      <c r="G11060" s="548">
        <v>0</v>
      </c>
      <c r="H11060" s="547">
        <v>0</v>
      </c>
      <c r="I11060" s="545" t="s">
        <v>12973</v>
      </c>
      <c r="J11060" s="545"/>
      <c r="K11060" s="545" t="s">
        <v>13413</v>
      </c>
      <c r="L11060" s="545" t="s">
        <v>13413</v>
      </c>
      <c r="M11060" s="548" t="s">
        <v>13758</v>
      </c>
      <c r="N11060" s="545" t="s">
        <v>13413</v>
      </c>
      <c r="O11060" s="545" t="s">
        <v>13413</v>
      </c>
      <c r="P11060" s="549">
        <v>8723</v>
      </c>
      <c r="Q11060" s="549">
        <v>1</v>
      </c>
      <c r="R11060" s="549">
        <v>59</v>
      </c>
      <c r="S11060" s="548"/>
      <c r="T11060" s="548"/>
      <c r="U11060" s="99"/>
    </row>
    <row r="11061" spans="1:21" ht="19.5" customHeight="1">
      <c r="A11061" s="545">
        <v>106033</v>
      </c>
      <c r="B11061" s="545" t="s">
        <v>9487</v>
      </c>
      <c r="C11061" s="545" t="s">
        <v>209</v>
      </c>
      <c r="D11061" s="546"/>
      <c r="E11061" s="171" t="str">
        <f t="shared" si="172"/>
        <v>1900</v>
      </c>
      <c r="F11061" s="547">
        <v>0</v>
      </c>
      <c r="G11061" s="548">
        <v>0</v>
      </c>
      <c r="H11061" s="547">
        <v>0</v>
      </c>
      <c r="I11061" s="545" t="s">
        <v>12973</v>
      </c>
      <c r="J11061" s="545"/>
      <c r="K11061" s="545" t="s">
        <v>13413</v>
      </c>
      <c r="L11061" s="545" t="s">
        <v>13413</v>
      </c>
      <c r="M11061" s="548" t="s">
        <v>13758</v>
      </c>
      <c r="N11061" s="545" t="s">
        <v>13413</v>
      </c>
      <c r="O11061" s="545" t="s">
        <v>13413</v>
      </c>
      <c r="P11061" s="549">
        <v>8724</v>
      </c>
      <c r="Q11061" s="549">
        <v>1</v>
      </c>
      <c r="R11061" s="549">
        <v>59</v>
      </c>
      <c r="S11061" s="548"/>
      <c r="T11061" s="548"/>
      <c r="U11061" s="99"/>
    </row>
    <row r="11062" spans="1:21" ht="19.5" customHeight="1">
      <c r="A11062" s="545">
        <v>106034</v>
      </c>
      <c r="B11062" s="545" t="s">
        <v>9486</v>
      </c>
      <c r="C11062" s="545" t="s">
        <v>209</v>
      </c>
      <c r="D11062" s="546"/>
      <c r="E11062" s="171" t="str">
        <f t="shared" si="172"/>
        <v>1900</v>
      </c>
      <c r="F11062" s="547">
        <v>0</v>
      </c>
      <c r="G11062" s="548">
        <v>0</v>
      </c>
      <c r="H11062" s="547">
        <v>0</v>
      </c>
      <c r="I11062" s="545" t="s">
        <v>12973</v>
      </c>
      <c r="J11062" s="545"/>
      <c r="K11062" s="545" t="s">
        <v>13413</v>
      </c>
      <c r="L11062" s="545" t="s">
        <v>13413</v>
      </c>
      <c r="M11062" s="548" t="s">
        <v>13758</v>
      </c>
      <c r="N11062" s="545" t="s">
        <v>13413</v>
      </c>
      <c r="O11062" s="545" t="s">
        <v>13413</v>
      </c>
      <c r="P11062" s="549">
        <v>8725</v>
      </c>
      <c r="Q11062" s="549">
        <v>1</v>
      </c>
      <c r="R11062" s="549">
        <v>59</v>
      </c>
      <c r="S11062" s="548"/>
      <c r="T11062" s="548"/>
      <c r="U11062" s="99"/>
    </row>
    <row r="11063" spans="1:21" ht="19.5" customHeight="1">
      <c r="A11063" s="545">
        <v>106035</v>
      </c>
      <c r="B11063" s="545" t="s">
        <v>8082</v>
      </c>
      <c r="C11063" s="545" t="s">
        <v>216</v>
      </c>
      <c r="D11063" s="546">
        <v>43544</v>
      </c>
      <c r="E11063" s="171" t="str">
        <f t="shared" si="172"/>
        <v>2019</v>
      </c>
      <c r="F11063" s="547">
        <v>53947.97</v>
      </c>
      <c r="G11063" s="548">
        <v>0.19</v>
      </c>
      <c r="H11063" s="547">
        <v>45334.43</v>
      </c>
      <c r="I11063" s="545" t="s">
        <v>12973</v>
      </c>
      <c r="J11063" s="545" t="s">
        <v>13299</v>
      </c>
      <c r="K11063" s="545" t="s">
        <v>19984</v>
      </c>
      <c r="L11063" s="545" t="s">
        <v>13413</v>
      </c>
      <c r="M11063" s="548" t="s">
        <v>13758</v>
      </c>
      <c r="N11063" s="545" t="s">
        <v>13413</v>
      </c>
      <c r="O11063" s="545" t="s">
        <v>13413</v>
      </c>
      <c r="P11063" s="549">
        <v>8726</v>
      </c>
      <c r="Q11063" s="549">
        <v>1</v>
      </c>
      <c r="R11063" s="549">
        <v>59</v>
      </c>
      <c r="S11063" s="548">
        <v>443</v>
      </c>
      <c r="T11063" s="548"/>
      <c r="U11063" s="99"/>
    </row>
    <row r="11064" spans="1:21" ht="19.5" customHeight="1">
      <c r="A11064" s="545">
        <v>106036</v>
      </c>
      <c r="B11064" s="545" t="s">
        <v>8081</v>
      </c>
      <c r="C11064" s="545" t="s">
        <v>216</v>
      </c>
      <c r="D11064" s="546">
        <v>43544</v>
      </c>
      <c r="E11064" s="171" t="str">
        <f t="shared" si="172"/>
        <v>2019</v>
      </c>
      <c r="F11064" s="547">
        <v>20768</v>
      </c>
      <c r="G11064" s="548">
        <v>0.19</v>
      </c>
      <c r="H11064" s="547">
        <v>17452.099999999999</v>
      </c>
      <c r="I11064" s="545" t="s">
        <v>12973</v>
      </c>
      <c r="J11064" s="545" t="s">
        <v>13299</v>
      </c>
      <c r="K11064" s="545" t="s">
        <v>13413</v>
      </c>
      <c r="L11064" s="545" t="s">
        <v>13413</v>
      </c>
      <c r="M11064" s="548" t="s">
        <v>13758</v>
      </c>
      <c r="N11064" s="545" t="s">
        <v>13413</v>
      </c>
      <c r="O11064" s="545" t="s">
        <v>13413</v>
      </c>
      <c r="P11064" s="549">
        <v>8727</v>
      </c>
      <c r="Q11064" s="549">
        <v>1</v>
      </c>
      <c r="R11064" s="549">
        <v>59</v>
      </c>
      <c r="S11064" s="548">
        <v>443</v>
      </c>
      <c r="T11064" s="548"/>
      <c r="U11064" s="99"/>
    </row>
    <row r="11065" spans="1:21" ht="19.5" customHeight="1">
      <c r="A11065" s="545">
        <v>106037</v>
      </c>
      <c r="B11065" s="545" t="s">
        <v>4431</v>
      </c>
      <c r="C11065" s="545" t="s">
        <v>216</v>
      </c>
      <c r="D11065" s="546"/>
      <c r="E11065" s="171" t="str">
        <f t="shared" si="172"/>
        <v>1900</v>
      </c>
      <c r="F11065" s="547">
        <v>0</v>
      </c>
      <c r="G11065" s="548">
        <v>0</v>
      </c>
      <c r="H11065" s="547">
        <v>0</v>
      </c>
      <c r="I11065" s="545" t="s">
        <v>12973</v>
      </c>
      <c r="J11065" s="545"/>
      <c r="K11065" s="545" t="s">
        <v>13413</v>
      </c>
      <c r="L11065" s="545" t="s">
        <v>13413</v>
      </c>
      <c r="M11065" s="548" t="s">
        <v>13758</v>
      </c>
      <c r="N11065" s="545" t="s">
        <v>13413</v>
      </c>
      <c r="O11065" s="545" t="s">
        <v>13413</v>
      </c>
      <c r="P11065" s="549">
        <v>8728</v>
      </c>
      <c r="Q11065" s="549">
        <v>1</v>
      </c>
      <c r="R11065" s="549">
        <v>59</v>
      </c>
      <c r="S11065" s="548"/>
      <c r="T11065" s="548"/>
      <c r="U11065" s="99"/>
    </row>
    <row r="11066" spans="1:21" ht="19.5" customHeight="1">
      <c r="A11066" s="545">
        <v>106038</v>
      </c>
      <c r="B11066" s="545" t="s">
        <v>4432</v>
      </c>
      <c r="C11066" s="545" t="s">
        <v>216</v>
      </c>
      <c r="D11066" s="546"/>
      <c r="E11066" s="171" t="str">
        <f t="shared" si="172"/>
        <v>1900</v>
      </c>
      <c r="F11066" s="547">
        <v>0</v>
      </c>
      <c r="G11066" s="548">
        <v>0</v>
      </c>
      <c r="H11066" s="547">
        <v>0</v>
      </c>
      <c r="I11066" s="545" t="s">
        <v>12973</v>
      </c>
      <c r="J11066" s="545"/>
      <c r="K11066" s="545" t="s">
        <v>13413</v>
      </c>
      <c r="L11066" s="545" t="s">
        <v>13413</v>
      </c>
      <c r="M11066" s="548" t="s">
        <v>13758</v>
      </c>
      <c r="N11066" s="545" t="s">
        <v>13413</v>
      </c>
      <c r="O11066" s="545" t="s">
        <v>13413</v>
      </c>
      <c r="P11066" s="549">
        <v>8729</v>
      </c>
      <c r="Q11066" s="549">
        <v>1</v>
      </c>
      <c r="R11066" s="549">
        <v>59</v>
      </c>
      <c r="S11066" s="548"/>
      <c r="T11066" s="548"/>
      <c r="U11066" s="99"/>
    </row>
    <row r="11067" spans="1:21" ht="19.5" customHeight="1">
      <c r="A11067" s="545">
        <v>106039</v>
      </c>
      <c r="B11067" s="545" t="s">
        <v>4430</v>
      </c>
      <c r="C11067" s="545" t="s">
        <v>216</v>
      </c>
      <c r="D11067" s="546"/>
      <c r="E11067" s="171" t="str">
        <f t="shared" si="172"/>
        <v>1900</v>
      </c>
      <c r="F11067" s="547">
        <v>0</v>
      </c>
      <c r="G11067" s="548">
        <v>0</v>
      </c>
      <c r="H11067" s="547">
        <v>0</v>
      </c>
      <c r="I11067" s="545" t="s">
        <v>12973</v>
      </c>
      <c r="J11067" s="545"/>
      <c r="K11067" s="545" t="s">
        <v>13413</v>
      </c>
      <c r="L11067" s="545" t="s">
        <v>13413</v>
      </c>
      <c r="M11067" s="548" t="s">
        <v>13758</v>
      </c>
      <c r="N11067" s="545" t="s">
        <v>13413</v>
      </c>
      <c r="O11067" s="545" t="s">
        <v>13413</v>
      </c>
      <c r="P11067" s="549">
        <v>8730</v>
      </c>
      <c r="Q11067" s="549">
        <v>1</v>
      </c>
      <c r="R11067" s="549">
        <v>59</v>
      </c>
      <c r="S11067" s="548"/>
      <c r="T11067" s="548"/>
      <c r="U11067" s="99"/>
    </row>
    <row r="11068" spans="1:21" ht="19.5" customHeight="1">
      <c r="A11068" s="545">
        <v>106040</v>
      </c>
      <c r="B11068" s="545" t="s">
        <v>8109</v>
      </c>
      <c r="C11068" s="545" t="s">
        <v>216</v>
      </c>
      <c r="D11068" s="546">
        <v>43543</v>
      </c>
      <c r="E11068" s="171" t="str">
        <f t="shared" si="172"/>
        <v>2019</v>
      </c>
      <c r="F11068" s="547">
        <v>109989</v>
      </c>
      <c r="G11068" s="548">
        <v>0.19</v>
      </c>
      <c r="H11068" s="547">
        <v>92427.73</v>
      </c>
      <c r="I11068" s="545" t="s">
        <v>12973</v>
      </c>
      <c r="J11068" s="545" t="s">
        <v>13398</v>
      </c>
      <c r="K11068" s="545" t="s">
        <v>13413</v>
      </c>
      <c r="L11068" s="545" t="s">
        <v>13413</v>
      </c>
      <c r="M11068" s="548" t="s">
        <v>13758</v>
      </c>
      <c r="N11068" s="545" t="s">
        <v>13413</v>
      </c>
      <c r="O11068" s="545" t="s">
        <v>13413</v>
      </c>
      <c r="P11068" s="549">
        <v>8731</v>
      </c>
      <c r="Q11068" s="549">
        <v>1</v>
      </c>
      <c r="R11068" s="549">
        <v>59</v>
      </c>
      <c r="S11068" s="548">
        <v>1342</v>
      </c>
      <c r="T11068" s="548"/>
      <c r="U11068" s="99"/>
    </row>
    <row r="11069" spans="1:21" ht="19.5" customHeight="1">
      <c r="A11069" s="545">
        <v>106041</v>
      </c>
      <c r="B11069" s="545" t="s">
        <v>8174</v>
      </c>
      <c r="C11069" s="545" t="s">
        <v>209</v>
      </c>
      <c r="D11069" s="546">
        <v>43536</v>
      </c>
      <c r="E11069" s="171" t="str">
        <f t="shared" si="172"/>
        <v>2019</v>
      </c>
      <c r="F11069" s="547">
        <v>38023</v>
      </c>
      <c r="G11069" s="548">
        <v>0.19</v>
      </c>
      <c r="H11069" s="547">
        <v>31952.1</v>
      </c>
      <c r="I11069" s="545" t="s">
        <v>12973</v>
      </c>
      <c r="J11069" s="545" t="s">
        <v>13299</v>
      </c>
      <c r="K11069" s="545" t="s">
        <v>13413</v>
      </c>
      <c r="L11069" s="545" t="s">
        <v>13413</v>
      </c>
      <c r="M11069" s="548" t="s">
        <v>13758</v>
      </c>
      <c r="N11069" s="545" t="s">
        <v>13413</v>
      </c>
      <c r="O11069" s="545" t="s">
        <v>13413</v>
      </c>
      <c r="P11069" s="549">
        <v>8732</v>
      </c>
      <c r="Q11069" s="549">
        <v>1</v>
      </c>
      <c r="R11069" s="549">
        <v>59</v>
      </c>
      <c r="S11069" s="548">
        <v>443</v>
      </c>
      <c r="T11069" s="548"/>
      <c r="U11069" s="99"/>
    </row>
    <row r="11070" spans="1:21" ht="19.5" customHeight="1">
      <c r="A11070" s="545">
        <v>106043</v>
      </c>
      <c r="B11070" s="545" t="s">
        <v>4446</v>
      </c>
      <c r="C11070" s="545" t="s">
        <v>216</v>
      </c>
      <c r="D11070" s="546">
        <v>43606</v>
      </c>
      <c r="E11070" s="171" t="str">
        <f t="shared" si="172"/>
        <v>2019</v>
      </c>
      <c r="F11070" s="547">
        <v>66487</v>
      </c>
      <c r="G11070" s="548">
        <v>0.19</v>
      </c>
      <c r="H11070" s="547">
        <v>55871.43</v>
      </c>
      <c r="I11070" s="545" t="s">
        <v>12973</v>
      </c>
      <c r="J11070" s="545" t="s">
        <v>13302</v>
      </c>
      <c r="K11070" s="545" t="s">
        <v>13413</v>
      </c>
      <c r="L11070" s="545" t="s">
        <v>13413</v>
      </c>
      <c r="M11070" s="548" t="s">
        <v>13758</v>
      </c>
      <c r="N11070" s="545" t="s">
        <v>13413</v>
      </c>
      <c r="O11070" s="545" t="s">
        <v>13413</v>
      </c>
      <c r="P11070" s="549">
        <v>8734</v>
      </c>
      <c r="Q11070" s="549">
        <v>1</v>
      </c>
      <c r="R11070" s="549">
        <v>59</v>
      </c>
      <c r="S11070" s="548">
        <v>2219</v>
      </c>
      <c r="T11070" s="548"/>
      <c r="U11070" s="99"/>
    </row>
    <row r="11071" spans="1:21" ht="19.5" customHeight="1">
      <c r="A11071" s="545">
        <v>106044</v>
      </c>
      <c r="B11071" s="545" t="s">
        <v>4445</v>
      </c>
      <c r="C11071" s="545" t="s">
        <v>216</v>
      </c>
      <c r="D11071" s="546"/>
      <c r="E11071" s="171" t="str">
        <f t="shared" si="172"/>
        <v>1900</v>
      </c>
      <c r="F11071" s="547">
        <v>0</v>
      </c>
      <c r="G11071" s="548">
        <v>0</v>
      </c>
      <c r="H11071" s="547">
        <v>0</v>
      </c>
      <c r="I11071" s="545" t="s">
        <v>12973</v>
      </c>
      <c r="J11071" s="545"/>
      <c r="K11071" s="545" t="s">
        <v>13413</v>
      </c>
      <c r="L11071" s="545" t="s">
        <v>13413</v>
      </c>
      <c r="M11071" s="548" t="s">
        <v>13758</v>
      </c>
      <c r="N11071" s="545" t="s">
        <v>13413</v>
      </c>
      <c r="O11071" s="545" t="s">
        <v>13413</v>
      </c>
      <c r="P11071" s="549">
        <v>8735</v>
      </c>
      <c r="Q11071" s="549">
        <v>1</v>
      </c>
      <c r="R11071" s="549">
        <v>59</v>
      </c>
      <c r="S11071" s="548"/>
      <c r="T11071" s="548"/>
      <c r="U11071" s="99"/>
    </row>
    <row r="11072" spans="1:21" ht="19.5" customHeight="1">
      <c r="A11072" s="545">
        <v>106045</v>
      </c>
      <c r="B11072" s="545" t="s">
        <v>9485</v>
      </c>
      <c r="C11072" s="545" t="s">
        <v>216</v>
      </c>
      <c r="D11072" s="546"/>
      <c r="E11072" s="171" t="str">
        <f t="shared" si="172"/>
        <v>1900</v>
      </c>
      <c r="F11072" s="547">
        <v>0</v>
      </c>
      <c r="G11072" s="548">
        <v>0</v>
      </c>
      <c r="H11072" s="547">
        <v>0</v>
      </c>
      <c r="I11072" s="545" t="s">
        <v>12973</v>
      </c>
      <c r="J11072" s="545"/>
      <c r="K11072" s="545" t="s">
        <v>13413</v>
      </c>
      <c r="L11072" s="545" t="s">
        <v>13413</v>
      </c>
      <c r="M11072" s="548" t="s">
        <v>13758</v>
      </c>
      <c r="N11072" s="545" t="s">
        <v>13413</v>
      </c>
      <c r="O11072" s="545" t="s">
        <v>13413</v>
      </c>
      <c r="P11072" s="549">
        <v>8736</v>
      </c>
      <c r="Q11072" s="549">
        <v>1</v>
      </c>
      <c r="R11072" s="549">
        <v>59</v>
      </c>
      <c r="S11072" s="548"/>
      <c r="T11072" s="548"/>
      <c r="U11072" s="99"/>
    </row>
    <row r="11073" spans="1:21" ht="19.5" customHeight="1">
      <c r="A11073" s="545">
        <v>106046</v>
      </c>
      <c r="B11073" s="545" t="s">
        <v>9484</v>
      </c>
      <c r="C11073" s="545" t="s">
        <v>216</v>
      </c>
      <c r="D11073" s="546"/>
      <c r="E11073" s="171" t="str">
        <f t="shared" si="172"/>
        <v>1900</v>
      </c>
      <c r="F11073" s="547">
        <v>0</v>
      </c>
      <c r="G11073" s="548">
        <v>0</v>
      </c>
      <c r="H11073" s="547">
        <v>0</v>
      </c>
      <c r="I11073" s="545" t="s">
        <v>12973</v>
      </c>
      <c r="J11073" s="545"/>
      <c r="K11073" s="545" t="s">
        <v>13413</v>
      </c>
      <c r="L11073" s="545" t="s">
        <v>13413</v>
      </c>
      <c r="M11073" s="548" t="s">
        <v>13758</v>
      </c>
      <c r="N11073" s="545" t="s">
        <v>13413</v>
      </c>
      <c r="O11073" s="545" t="s">
        <v>13413</v>
      </c>
      <c r="P11073" s="549">
        <v>8737</v>
      </c>
      <c r="Q11073" s="549">
        <v>1</v>
      </c>
      <c r="R11073" s="549">
        <v>59</v>
      </c>
      <c r="S11073" s="548"/>
      <c r="T11073" s="548"/>
      <c r="U11073" s="99"/>
    </row>
    <row r="11074" spans="1:21" ht="19.5" customHeight="1">
      <c r="A11074" s="545">
        <v>106048</v>
      </c>
      <c r="B11074" s="545" t="s">
        <v>8235</v>
      </c>
      <c r="C11074" s="545" t="s">
        <v>216</v>
      </c>
      <c r="D11074" s="546">
        <v>46056</v>
      </c>
      <c r="E11074" s="171" t="str">
        <f t="shared" si="172"/>
        <v>2026</v>
      </c>
      <c r="F11074" s="547">
        <v>240000000</v>
      </c>
      <c r="G11074" s="548">
        <v>0.19</v>
      </c>
      <c r="H11074" s="547">
        <v>201680672.27000001</v>
      </c>
      <c r="I11074" s="545" t="s">
        <v>12758</v>
      </c>
      <c r="J11074" s="545" t="s">
        <v>23026</v>
      </c>
      <c r="K11074" s="545" t="s">
        <v>19985</v>
      </c>
      <c r="L11074" s="545" t="s">
        <v>13413</v>
      </c>
      <c r="M11074" s="548" t="s">
        <v>13758</v>
      </c>
      <c r="N11074" s="545" t="s">
        <v>13413</v>
      </c>
      <c r="O11074" s="545" t="s">
        <v>13413</v>
      </c>
      <c r="P11074" s="549">
        <v>8739</v>
      </c>
      <c r="Q11074" s="549">
        <v>1</v>
      </c>
      <c r="R11074" s="549">
        <v>164</v>
      </c>
      <c r="S11074" s="548">
        <v>2271</v>
      </c>
      <c r="T11074" s="548"/>
      <c r="U11074" s="99"/>
    </row>
    <row r="11075" spans="1:21" ht="19.5" customHeight="1">
      <c r="A11075" s="545">
        <v>106050</v>
      </c>
      <c r="B11075" s="545" t="s">
        <v>6037</v>
      </c>
      <c r="C11075" s="545" t="s">
        <v>216</v>
      </c>
      <c r="D11075" s="546">
        <v>46052</v>
      </c>
      <c r="E11075" s="171" t="str">
        <f t="shared" si="172"/>
        <v>2026</v>
      </c>
      <c r="F11075" s="547">
        <v>221029795</v>
      </c>
      <c r="G11075" s="548">
        <v>0.19</v>
      </c>
      <c r="H11075" s="547">
        <v>185739323.53</v>
      </c>
      <c r="I11075" s="545" t="s">
        <v>12647</v>
      </c>
      <c r="J11075" s="545" t="s">
        <v>13307</v>
      </c>
      <c r="K11075" s="545" t="s">
        <v>19986</v>
      </c>
      <c r="L11075" s="545" t="s">
        <v>13413</v>
      </c>
      <c r="M11075" s="548" t="s">
        <v>13758</v>
      </c>
      <c r="N11075" s="545" t="s">
        <v>22869</v>
      </c>
      <c r="O11075" s="545" t="s">
        <v>13413</v>
      </c>
      <c r="P11075" s="549">
        <v>8741</v>
      </c>
      <c r="Q11075" s="549">
        <v>1</v>
      </c>
      <c r="R11075" s="549">
        <v>26</v>
      </c>
      <c r="S11075" s="548">
        <v>2228</v>
      </c>
      <c r="T11075" s="548">
        <v>1824</v>
      </c>
      <c r="U11075" s="99"/>
    </row>
    <row r="11076" spans="1:21" ht="19.5" customHeight="1">
      <c r="A11076" s="545">
        <v>106051</v>
      </c>
      <c r="B11076" s="545" t="s">
        <v>8151</v>
      </c>
      <c r="C11076" s="545" t="s">
        <v>216</v>
      </c>
      <c r="D11076" s="546">
        <v>46052</v>
      </c>
      <c r="E11076" s="171" t="str">
        <f t="shared" ref="E11076:E11139" si="173">TEXT(D11076,"YYYY")</f>
        <v>2026</v>
      </c>
      <c r="F11076" s="547">
        <v>41767720</v>
      </c>
      <c r="G11076" s="548">
        <v>0.19</v>
      </c>
      <c r="H11076" s="547">
        <v>35098924.369999997</v>
      </c>
      <c r="I11076" s="545" t="s">
        <v>12758</v>
      </c>
      <c r="J11076" s="545" t="s">
        <v>13307</v>
      </c>
      <c r="K11076" s="545" t="s">
        <v>19987</v>
      </c>
      <c r="L11076" s="545" t="s">
        <v>13413</v>
      </c>
      <c r="M11076" s="548" t="s">
        <v>13758</v>
      </c>
      <c r="N11076" s="545" t="s">
        <v>22870</v>
      </c>
      <c r="O11076" s="545" t="s">
        <v>13413</v>
      </c>
      <c r="P11076" s="549">
        <v>8742</v>
      </c>
      <c r="Q11076" s="549">
        <v>1</v>
      </c>
      <c r="R11076" s="549">
        <v>164</v>
      </c>
      <c r="S11076" s="548">
        <v>2228</v>
      </c>
      <c r="T11076" s="548">
        <v>1940</v>
      </c>
      <c r="U11076" s="99"/>
    </row>
    <row r="11077" spans="1:21" ht="19.5" customHeight="1">
      <c r="A11077" s="545">
        <v>106052</v>
      </c>
      <c r="B11077" s="545" t="s">
        <v>6036</v>
      </c>
      <c r="C11077" s="545" t="s">
        <v>216</v>
      </c>
      <c r="D11077" s="546">
        <v>46052</v>
      </c>
      <c r="E11077" s="171" t="str">
        <f t="shared" si="173"/>
        <v>2026</v>
      </c>
      <c r="F11077" s="547">
        <v>163491622</v>
      </c>
      <c r="G11077" s="548">
        <v>0.19</v>
      </c>
      <c r="H11077" s="547">
        <v>137387917.65000001</v>
      </c>
      <c r="I11077" s="545" t="s">
        <v>12647</v>
      </c>
      <c r="J11077" s="545" t="s">
        <v>13307</v>
      </c>
      <c r="K11077" s="545" t="s">
        <v>19988</v>
      </c>
      <c r="L11077" s="545" t="s">
        <v>13413</v>
      </c>
      <c r="M11077" s="548" t="s">
        <v>13758</v>
      </c>
      <c r="N11077" s="545" t="s">
        <v>22869</v>
      </c>
      <c r="O11077" s="545" t="s">
        <v>13413</v>
      </c>
      <c r="P11077" s="549">
        <v>8743</v>
      </c>
      <c r="Q11077" s="549">
        <v>1</v>
      </c>
      <c r="R11077" s="549">
        <v>26</v>
      </c>
      <c r="S11077" s="548">
        <v>2228</v>
      </c>
      <c r="T11077" s="548">
        <v>1824</v>
      </c>
      <c r="U11077" s="99"/>
    </row>
    <row r="11078" spans="1:21" ht="19.5" customHeight="1">
      <c r="A11078" s="545">
        <v>106054</v>
      </c>
      <c r="B11078" s="545" t="s">
        <v>5309</v>
      </c>
      <c r="C11078" s="545" t="s">
        <v>216</v>
      </c>
      <c r="D11078" s="546">
        <v>46052</v>
      </c>
      <c r="E11078" s="171" t="str">
        <f t="shared" si="173"/>
        <v>2026</v>
      </c>
      <c r="F11078" s="547">
        <v>42574825</v>
      </c>
      <c r="G11078" s="548">
        <v>0.19</v>
      </c>
      <c r="H11078" s="547">
        <v>35777163.869999997</v>
      </c>
      <c r="I11078" s="545" t="s">
        <v>12647</v>
      </c>
      <c r="J11078" s="545" t="s">
        <v>13307</v>
      </c>
      <c r="K11078" s="545" t="s">
        <v>19989</v>
      </c>
      <c r="L11078" s="545" t="s">
        <v>13413</v>
      </c>
      <c r="M11078" s="548" t="s">
        <v>13758</v>
      </c>
      <c r="N11078" s="545" t="s">
        <v>22870</v>
      </c>
      <c r="O11078" s="545" t="s">
        <v>13413</v>
      </c>
      <c r="P11078" s="549">
        <v>8745</v>
      </c>
      <c r="Q11078" s="549">
        <v>1</v>
      </c>
      <c r="R11078" s="549">
        <v>26</v>
      </c>
      <c r="S11078" s="548">
        <v>2228</v>
      </c>
      <c r="T11078" s="548">
        <v>1940</v>
      </c>
      <c r="U11078" s="99"/>
    </row>
    <row r="11079" spans="1:21" ht="19.5" customHeight="1">
      <c r="A11079" s="545">
        <v>106056</v>
      </c>
      <c r="B11079" s="545" t="s">
        <v>6035</v>
      </c>
      <c r="C11079" s="545" t="s">
        <v>216</v>
      </c>
      <c r="D11079" s="546">
        <v>46052</v>
      </c>
      <c r="E11079" s="171" t="str">
        <f t="shared" si="173"/>
        <v>2026</v>
      </c>
      <c r="F11079" s="547">
        <v>69008043</v>
      </c>
      <c r="G11079" s="548">
        <v>0.19</v>
      </c>
      <c r="H11079" s="547">
        <v>57989952.100000001</v>
      </c>
      <c r="I11079" s="545" t="s">
        <v>12758</v>
      </c>
      <c r="J11079" s="545" t="s">
        <v>13307</v>
      </c>
      <c r="K11079" s="545" t="s">
        <v>19990</v>
      </c>
      <c r="L11079" s="545" t="s">
        <v>13413</v>
      </c>
      <c r="M11079" s="548" t="s">
        <v>13758</v>
      </c>
      <c r="N11079" s="545" t="s">
        <v>13413</v>
      </c>
      <c r="O11079" s="545" t="s">
        <v>13413</v>
      </c>
      <c r="P11079" s="549">
        <v>8747</v>
      </c>
      <c r="Q11079" s="549">
        <v>1</v>
      </c>
      <c r="R11079" s="549">
        <v>164</v>
      </c>
      <c r="S11079" s="548">
        <v>2228</v>
      </c>
      <c r="T11079" s="548"/>
      <c r="U11079" s="99"/>
    </row>
    <row r="11080" spans="1:21" ht="19.5" customHeight="1">
      <c r="A11080" s="545">
        <v>106057</v>
      </c>
      <c r="B11080" s="545" t="s">
        <v>9483</v>
      </c>
      <c r="C11080" s="545" t="s">
        <v>216</v>
      </c>
      <c r="D11080" s="546"/>
      <c r="E11080" s="171" t="str">
        <f t="shared" si="173"/>
        <v>1900</v>
      </c>
      <c r="F11080" s="547">
        <v>0</v>
      </c>
      <c r="G11080" s="548">
        <v>0</v>
      </c>
      <c r="H11080" s="547">
        <v>0</v>
      </c>
      <c r="I11080" s="545" t="s">
        <v>12647</v>
      </c>
      <c r="J11080" s="545"/>
      <c r="K11080" s="545" t="s">
        <v>19991</v>
      </c>
      <c r="L11080" s="545" t="s">
        <v>13413</v>
      </c>
      <c r="M11080" s="548" t="s">
        <v>13758</v>
      </c>
      <c r="N11080" s="545" t="s">
        <v>22861</v>
      </c>
      <c r="O11080" s="545" t="s">
        <v>13413</v>
      </c>
      <c r="P11080" s="549">
        <v>8748</v>
      </c>
      <c r="Q11080" s="549">
        <v>1</v>
      </c>
      <c r="R11080" s="549">
        <v>26</v>
      </c>
      <c r="S11080" s="548"/>
      <c r="T11080" s="548">
        <v>1784</v>
      </c>
      <c r="U11080" s="99"/>
    </row>
    <row r="11081" spans="1:21" ht="19.5" customHeight="1">
      <c r="A11081" s="545">
        <v>106058</v>
      </c>
      <c r="B11081" s="545" t="s">
        <v>9482</v>
      </c>
      <c r="C11081" s="545" t="s">
        <v>216</v>
      </c>
      <c r="D11081" s="546"/>
      <c r="E11081" s="171" t="str">
        <f t="shared" si="173"/>
        <v>1900</v>
      </c>
      <c r="F11081" s="547">
        <v>0</v>
      </c>
      <c r="G11081" s="548">
        <v>0</v>
      </c>
      <c r="H11081" s="547">
        <v>0</v>
      </c>
      <c r="I11081" s="545" t="s">
        <v>12647</v>
      </c>
      <c r="J11081" s="545"/>
      <c r="K11081" s="545" t="s">
        <v>19992</v>
      </c>
      <c r="L11081" s="545" t="s">
        <v>13413</v>
      </c>
      <c r="M11081" s="548" t="s">
        <v>13758</v>
      </c>
      <c r="N11081" s="545" t="s">
        <v>22861</v>
      </c>
      <c r="O11081" s="545" t="s">
        <v>13413</v>
      </c>
      <c r="P11081" s="549">
        <v>8749</v>
      </c>
      <c r="Q11081" s="549">
        <v>1</v>
      </c>
      <c r="R11081" s="549">
        <v>26</v>
      </c>
      <c r="S11081" s="548"/>
      <c r="T11081" s="548">
        <v>1784</v>
      </c>
      <c r="U11081" s="99"/>
    </row>
    <row r="11082" spans="1:21" ht="19.5" customHeight="1">
      <c r="A11082" s="545">
        <v>106059</v>
      </c>
      <c r="B11082" s="545" t="s">
        <v>3486</v>
      </c>
      <c r="C11082" s="545" t="s">
        <v>216</v>
      </c>
      <c r="D11082" s="546"/>
      <c r="E11082" s="171" t="str">
        <f t="shared" si="173"/>
        <v>1900</v>
      </c>
      <c r="F11082" s="547">
        <v>0</v>
      </c>
      <c r="G11082" s="548">
        <v>0</v>
      </c>
      <c r="H11082" s="547">
        <v>0</v>
      </c>
      <c r="I11082" s="545" t="s">
        <v>12647</v>
      </c>
      <c r="J11082" s="545"/>
      <c r="K11082" s="545" t="s">
        <v>19993</v>
      </c>
      <c r="L11082" s="545" t="s">
        <v>13413</v>
      </c>
      <c r="M11082" s="548" t="s">
        <v>13758</v>
      </c>
      <c r="N11082" s="545" t="s">
        <v>22861</v>
      </c>
      <c r="O11082" s="545" t="s">
        <v>13413</v>
      </c>
      <c r="P11082" s="549">
        <v>8750</v>
      </c>
      <c r="Q11082" s="549">
        <v>1</v>
      </c>
      <c r="R11082" s="549">
        <v>26</v>
      </c>
      <c r="S11082" s="548"/>
      <c r="T11082" s="548">
        <v>1784</v>
      </c>
      <c r="U11082" s="99"/>
    </row>
    <row r="11083" spans="1:21" ht="19.5" customHeight="1">
      <c r="A11083" s="545">
        <v>106060</v>
      </c>
      <c r="B11083" s="545" t="s">
        <v>3485</v>
      </c>
      <c r="C11083" s="545" t="s">
        <v>216</v>
      </c>
      <c r="D11083" s="546"/>
      <c r="E11083" s="171" t="str">
        <f t="shared" si="173"/>
        <v>1900</v>
      </c>
      <c r="F11083" s="547">
        <v>0</v>
      </c>
      <c r="G11083" s="548">
        <v>0</v>
      </c>
      <c r="H11083" s="547">
        <v>0</v>
      </c>
      <c r="I11083" s="545" t="s">
        <v>12647</v>
      </c>
      <c r="J11083" s="545"/>
      <c r="K11083" s="545" t="s">
        <v>19994</v>
      </c>
      <c r="L11083" s="545" t="s">
        <v>13413</v>
      </c>
      <c r="M11083" s="548" t="s">
        <v>13758</v>
      </c>
      <c r="N11083" s="545" t="s">
        <v>22861</v>
      </c>
      <c r="O11083" s="545" t="s">
        <v>13413</v>
      </c>
      <c r="P11083" s="549">
        <v>8751</v>
      </c>
      <c r="Q11083" s="549">
        <v>1</v>
      </c>
      <c r="R11083" s="549">
        <v>26</v>
      </c>
      <c r="S11083" s="548"/>
      <c r="T11083" s="548">
        <v>1784</v>
      </c>
      <c r="U11083" s="99"/>
    </row>
    <row r="11084" spans="1:21" ht="19.5" customHeight="1">
      <c r="A11084" s="545">
        <v>106061</v>
      </c>
      <c r="B11084" s="545" t="s">
        <v>9481</v>
      </c>
      <c r="C11084" s="545" t="s">
        <v>216</v>
      </c>
      <c r="D11084" s="546"/>
      <c r="E11084" s="171" t="str">
        <f t="shared" si="173"/>
        <v>1900</v>
      </c>
      <c r="F11084" s="547">
        <v>0</v>
      </c>
      <c r="G11084" s="548">
        <v>0</v>
      </c>
      <c r="H11084" s="547">
        <v>0</v>
      </c>
      <c r="I11084" s="545" t="s">
        <v>12758</v>
      </c>
      <c r="J11084" s="545"/>
      <c r="K11084" s="545" t="s">
        <v>13413</v>
      </c>
      <c r="L11084" s="545" t="s">
        <v>13413</v>
      </c>
      <c r="M11084" s="548" t="s">
        <v>13758</v>
      </c>
      <c r="N11084" s="545" t="s">
        <v>13413</v>
      </c>
      <c r="O11084" s="545" t="s">
        <v>13413</v>
      </c>
      <c r="P11084" s="549">
        <v>8752</v>
      </c>
      <c r="Q11084" s="549">
        <v>1</v>
      </c>
      <c r="R11084" s="549">
        <v>164</v>
      </c>
      <c r="S11084" s="548"/>
      <c r="T11084" s="548"/>
      <c r="U11084" s="99"/>
    </row>
    <row r="11085" spans="1:21" ht="19.5" customHeight="1">
      <c r="A11085" s="545">
        <v>106062</v>
      </c>
      <c r="B11085" s="545" t="s">
        <v>9480</v>
      </c>
      <c r="C11085" s="545" t="s">
        <v>216</v>
      </c>
      <c r="D11085" s="546"/>
      <c r="E11085" s="171" t="str">
        <f t="shared" si="173"/>
        <v>1900</v>
      </c>
      <c r="F11085" s="547">
        <v>0</v>
      </c>
      <c r="G11085" s="548">
        <v>0</v>
      </c>
      <c r="H11085" s="547">
        <v>0</v>
      </c>
      <c r="I11085" s="545" t="s">
        <v>12758</v>
      </c>
      <c r="J11085" s="545"/>
      <c r="K11085" s="545" t="s">
        <v>13413</v>
      </c>
      <c r="L11085" s="545" t="s">
        <v>13413</v>
      </c>
      <c r="M11085" s="548" t="s">
        <v>13758</v>
      </c>
      <c r="N11085" s="545" t="s">
        <v>13413</v>
      </c>
      <c r="O11085" s="545" t="s">
        <v>13413</v>
      </c>
      <c r="P11085" s="549">
        <v>8753</v>
      </c>
      <c r="Q11085" s="549">
        <v>1</v>
      </c>
      <c r="R11085" s="549">
        <v>164</v>
      </c>
      <c r="S11085" s="548"/>
      <c r="T11085" s="548"/>
      <c r="U11085" s="99"/>
    </row>
    <row r="11086" spans="1:21" ht="19.5" customHeight="1">
      <c r="A11086" s="545">
        <v>106063</v>
      </c>
      <c r="B11086" s="545" t="s">
        <v>9479</v>
      </c>
      <c r="C11086" s="545" t="s">
        <v>216</v>
      </c>
      <c r="D11086" s="546"/>
      <c r="E11086" s="171" t="str">
        <f t="shared" si="173"/>
        <v>1900</v>
      </c>
      <c r="F11086" s="547">
        <v>0</v>
      </c>
      <c r="G11086" s="548">
        <v>0</v>
      </c>
      <c r="H11086" s="547">
        <v>0</v>
      </c>
      <c r="I11086" s="545" t="s">
        <v>12758</v>
      </c>
      <c r="J11086" s="545"/>
      <c r="K11086" s="545" t="s">
        <v>13413</v>
      </c>
      <c r="L11086" s="545" t="s">
        <v>13413</v>
      </c>
      <c r="M11086" s="548" t="s">
        <v>13758</v>
      </c>
      <c r="N11086" s="545" t="s">
        <v>13413</v>
      </c>
      <c r="O11086" s="545" t="s">
        <v>13413</v>
      </c>
      <c r="P11086" s="549">
        <v>8754</v>
      </c>
      <c r="Q11086" s="549">
        <v>1</v>
      </c>
      <c r="R11086" s="549">
        <v>164</v>
      </c>
      <c r="S11086" s="548"/>
      <c r="T11086" s="548"/>
      <c r="U11086" s="99"/>
    </row>
    <row r="11087" spans="1:21" ht="19.5" customHeight="1">
      <c r="A11087" s="545">
        <v>106064</v>
      </c>
      <c r="B11087" s="545" t="s">
        <v>2377</v>
      </c>
      <c r="C11087" s="545" t="s">
        <v>216</v>
      </c>
      <c r="D11087" s="546">
        <v>43839</v>
      </c>
      <c r="E11087" s="171" t="str">
        <f t="shared" si="173"/>
        <v>2020</v>
      </c>
      <c r="F11087" s="547">
        <v>93316</v>
      </c>
      <c r="G11087" s="548">
        <v>0.19</v>
      </c>
      <c r="H11087" s="547">
        <v>78416.81</v>
      </c>
      <c r="I11087" s="545" t="s">
        <v>12642</v>
      </c>
      <c r="J11087" s="545" t="s">
        <v>13297</v>
      </c>
      <c r="K11087" s="545" t="s">
        <v>13413</v>
      </c>
      <c r="L11087" s="545" t="s">
        <v>13413</v>
      </c>
      <c r="M11087" s="548" t="s">
        <v>13758</v>
      </c>
      <c r="N11087" s="545" t="s">
        <v>13413</v>
      </c>
      <c r="O11087" s="545" t="s">
        <v>13413</v>
      </c>
      <c r="P11087" s="549">
        <v>8755</v>
      </c>
      <c r="Q11087" s="549">
        <v>1</v>
      </c>
      <c r="R11087" s="549">
        <v>135</v>
      </c>
      <c r="S11087" s="548">
        <v>2257</v>
      </c>
      <c r="T11087" s="548"/>
      <c r="U11087" s="99"/>
    </row>
    <row r="11088" spans="1:21" ht="19.5" customHeight="1">
      <c r="A11088" s="545">
        <v>106065</v>
      </c>
      <c r="B11088" s="545" t="s">
        <v>2589</v>
      </c>
      <c r="C11088" s="545" t="s">
        <v>209</v>
      </c>
      <c r="D11088" s="546">
        <v>43839</v>
      </c>
      <c r="E11088" s="171" t="str">
        <f t="shared" si="173"/>
        <v>2020</v>
      </c>
      <c r="F11088" s="547">
        <v>3706.01</v>
      </c>
      <c r="G11088" s="548">
        <v>0.19</v>
      </c>
      <c r="H11088" s="547">
        <v>3114.29</v>
      </c>
      <c r="I11088" s="545" t="s">
        <v>12697</v>
      </c>
      <c r="J11088" s="545" t="s">
        <v>13297</v>
      </c>
      <c r="K11088" s="545" t="s">
        <v>13413</v>
      </c>
      <c r="L11088" s="545" t="s">
        <v>13413</v>
      </c>
      <c r="M11088" s="548" t="s">
        <v>13758</v>
      </c>
      <c r="N11088" s="545" t="s">
        <v>13413</v>
      </c>
      <c r="O11088" s="545" t="s">
        <v>13413</v>
      </c>
      <c r="P11088" s="549">
        <v>8756</v>
      </c>
      <c r="Q11088" s="549">
        <v>1</v>
      </c>
      <c r="R11088" s="549">
        <v>138</v>
      </c>
      <c r="S11088" s="548">
        <v>2257</v>
      </c>
      <c r="T11088" s="548"/>
      <c r="U11088" s="99"/>
    </row>
    <row r="11089" spans="1:21" ht="19.5" customHeight="1">
      <c r="A11089" s="545">
        <v>106066</v>
      </c>
      <c r="B11089" s="545" t="s">
        <v>7920</v>
      </c>
      <c r="C11089" s="545" t="s">
        <v>216</v>
      </c>
      <c r="D11089" s="546">
        <v>43580</v>
      </c>
      <c r="E11089" s="171" t="str">
        <f t="shared" si="173"/>
        <v>2019</v>
      </c>
      <c r="F11089" s="547">
        <v>6549</v>
      </c>
      <c r="G11089" s="548">
        <v>0.19</v>
      </c>
      <c r="H11089" s="547">
        <v>5503.36</v>
      </c>
      <c r="I11089" s="545" t="s">
        <v>12642</v>
      </c>
      <c r="J11089" s="545" t="s">
        <v>13399</v>
      </c>
      <c r="K11089" s="545" t="s">
        <v>13413</v>
      </c>
      <c r="L11089" s="545" t="s">
        <v>13413</v>
      </c>
      <c r="M11089" s="548" t="s">
        <v>13758</v>
      </c>
      <c r="N11089" s="545" t="s">
        <v>13413</v>
      </c>
      <c r="O11089" s="545" t="s">
        <v>13413</v>
      </c>
      <c r="P11089" s="549">
        <v>8757</v>
      </c>
      <c r="Q11089" s="549">
        <v>1</v>
      </c>
      <c r="R11089" s="549">
        <v>135</v>
      </c>
      <c r="S11089" s="548">
        <v>2059</v>
      </c>
      <c r="T11089" s="548"/>
      <c r="U11089" s="99"/>
    </row>
    <row r="11090" spans="1:21" ht="19.5" customHeight="1">
      <c r="A11090" s="545">
        <v>106067</v>
      </c>
      <c r="B11090" s="545" t="s">
        <v>2594</v>
      </c>
      <c r="C11090" s="545" t="s">
        <v>209</v>
      </c>
      <c r="D11090" s="546">
        <v>43839</v>
      </c>
      <c r="E11090" s="171" t="str">
        <f t="shared" si="173"/>
        <v>2020</v>
      </c>
      <c r="F11090" s="547">
        <v>15810.01</v>
      </c>
      <c r="G11090" s="548">
        <v>0.19</v>
      </c>
      <c r="H11090" s="547">
        <v>13285.72</v>
      </c>
      <c r="I11090" s="545" t="s">
        <v>12697</v>
      </c>
      <c r="J11090" s="545" t="s">
        <v>13297</v>
      </c>
      <c r="K11090" s="545" t="s">
        <v>13413</v>
      </c>
      <c r="L11090" s="545" t="s">
        <v>13413</v>
      </c>
      <c r="M11090" s="548" t="s">
        <v>13758</v>
      </c>
      <c r="N11090" s="545" t="s">
        <v>13413</v>
      </c>
      <c r="O11090" s="545" t="s">
        <v>13413</v>
      </c>
      <c r="P11090" s="549">
        <v>8758</v>
      </c>
      <c r="Q11090" s="549">
        <v>1</v>
      </c>
      <c r="R11090" s="549">
        <v>138</v>
      </c>
      <c r="S11090" s="548">
        <v>2257</v>
      </c>
      <c r="T11090" s="548"/>
      <c r="U11090" s="99"/>
    </row>
    <row r="11091" spans="1:21" ht="19.5" customHeight="1">
      <c r="A11091" s="545">
        <v>106068</v>
      </c>
      <c r="B11091" s="545" t="s">
        <v>9478</v>
      </c>
      <c r="C11091" s="545" t="s">
        <v>216</v>
      </c>
      <c r="D11091" s="546"/>
      <c r="E11091" s="171" t="str">
        <f t="shared" si="173"/>
        <v>1900</v>
      </c>
      <c r="F11091" s="547">
        <v>0</v>
      </c>
      <c r="G11091" s="548">
        <v>0</v>
      </c>
      <c r="H11091" s="547">
        <v>0</v>
      </c>
      <c r="I11091" s="545" t="s">
        <v>12642</v>
      </c>
      <c r="J11091" s="545"/>
      <c r="K11091" s="545" t="s">
        <v>13413</v>
      </c>
      <c r="L11091" s="545" t="s">
        <v>13413</v>
      </c>
      <c r="M11091" s="548" t="s">
        <v>13758</v>
      </c>
      <c r="N11091" s="545" t="s">
        <v>13413</v>
      </c>
      <c r="O11091" s="545" t="s">
        <v>13413</v>
      </c>
      <c r="P11091" s="549">
        <v>8759</v>
      </c>
      <c r="Q11091" s="549">
        <v>1</v>
      </c>
      <c r="R11091" s="549">
        <v>135</v>
      </c>
      <c r="S11091" s="548"/>
      <c r="T11091" s="548"/>
      <c r="U11091" s="99"/>
    </row>
    <row r="11092" spans="1:21" ht="19.5" customHeight="1">
      <c r="A11092" s="545">
        <v>106069</v>
      </c>
      <c r="B11092" s="545" t="s">
        <v>2591</v>
      </c>
      <c r="C11092" s="545" t="s">
        <v>209</v>
      </c>
      <c r="D11092" s="546">
        <v>43839</v>
      </c>
      <c r="E11092" s="171" t="str">
        <f t="shared" si="173"/>
        <v>2020</v>
      </c>
      <c r="F11092" s="547">
        <v>9758</v>
      </c>
      <c r="G11092" s="548">
        <v>0.19</v>
      </c>
      <c r="H11092" s="547">
        <v>8200</v>
      </c>
      <c r="I11092" s="545" t="s">
        <v>12697</v>
      </c>
      <c r="J11092" s="545" t="s">
        <v>13297</v>
      </c>
      <c r="K11092" s="545" t="s">
        <v>13413</v>
      </c>
      <c r="L11092" s="545" t="s">
        <v>13413</v>
      </c>
      <c r="M11092" s="548" t="s">
        <v>13758</v>
      </c>
      <c r="N11092" s="545" t="s">
        <v>13413</v>
      </c>
      <c r="O11092" s="545" t="s">
        <v>13413</v>
      </c>
      <c r="P11092" s="549">
        <v>8760</v>
      </c>
      <c r="Q11092" s="549">
        <v>1</v>
      </c>
      <c r="R11092" s="549">
        <v>138</v>
      </c>
      <c r="S11092" s="548">
        <v>2257</v>
      </c>
      <c r="T11092" s="548"/>
      <c r="U11092" s="99"/>
    </row>
    <row r="11093" spans="1:21" ht="19.5" customHeight="1">
      <c r="A11093" s="545">
        <v>106070</v>
      </c>
      <c r="B11093" s="545" t="s">
        <v>7220</v>
      </c>
      <c r="C11093" s="545" t="s">
        <v>216</v>
      </c>
      <c r="D11093" s="546">
        <v>43839</v>
      </c>
      <c r="E11093" s="171" t="str">
        <f t="shared" si="173"/>
        <v>2020</v>
      </c>
      <c r="F11093" s="547">
        <v>2038.01</v>
      </c>
      <c r="G11093" s="548">
        <v>0.19</v>
      </c>
      <c r="H11093" s="547">
        <v>1712.61</v>
      </c>
      <c r="I11093" s="545" t="s">
        <v>12642</v>
      </c>
      <c r="J11093" s="545" t="s">
        <v>13297</v>
      </c>
      <c r="K11093" s="545" t="s">
        <v>13413</v>
      </c>
      <c r="L11093" s="545" t="s">
        <v>13413</v>
      </c>
      <c r="M11093" s="548" t="s">
        <v>13758</v>
      </c>
      <c r="N11093" s="545" t="s">
        <v>13413</v>
      </c>
      <c r="O11093" s="545" t="s">
        <v>13413</v>
      </c>
      <c r="P11093" s="549">
        <v>8761</v>
      </c>
      <c r="Q11093" s="549">
        <v>1</v>
      </c>
      <c r="R11093" s="549">
        <v>135</v>
      </c>
      <c r="S11093" s="548">
        <v>2257</v>
      </c>
      <c r="T11093" s="548"/>
      <c r="U11093" s="99"/>
    </row>
    <row r="11094" spans="1:21" ht="19.5" customHeight="1">
      <c r="A11094" s="545">
        <v>106071</v>
      </c>
      <c r="B11094" s="545" t="s">
        <v>2596</v>
      </c>
      <c r="C11094" s="545" t="s">
        <v>209</v>
      </c>
      <c r="D11094" s="546">
        <v>43839</v>
      </c>
      <c r="E11094" s="171" t="str">
        <f t="shared" si="173"/>
        <v>2020</v>
      </c>
      <c r="F11094" s="547">
        <v>6424</v>
      </c>
      <c r="G11094" s="548">
        <v>0.19</v>
      </c>
      <c r="H11094" s="547">
        <v>5398.32</v>
      </c>
      <c r="I11094" s="545" t="s">
        <v>12697</v>
      </c>
      <c r="J11094" s="545" t="s">
        <v>13297</v>
      </c>
      <c r="K11094" s="545" t="s">
        <v>19995</v>
      </c>
      <c r="L11094" s="545" t="s">
        <v>13413</v>
      </c>
      <c r="M11094" s="548" t="s">
        <v>13758</v>
      </c>
      <c r="N11094" s="545" t="s">
        <v>13413</v>
      </c>
      <c r="O11094" s="545" t="s">
        <v>13413</v>
      </c>
      <c r="P11094" s="549">
        <v>8762</v>
      </c>
      <c r="Q11094" s="549">
        <v>1</v>
      </c>
      <c r="R11094" s="549">
        <v>138</v>
      </c>
      <c r="S11094" s="548">
        <v>2257</v>
      </c>
      <c r="T11094" s="548"/>
      <c r="U11094" s="99"/>
    </row>
    <row r="11095" spans="1:21" ht="19.5" customHeight="1">
      <c r="A11095" s="545">
        <v>106072</v>
      </c>
      <c r="B11095" s="545" t="s">
        <v>7219</v>
      </c>
      <c r="C11095" s="545" t="s">
        <v>216</v>
      </c>
      <c r="D11095" s="546">
        <v>43839</v>
      </c>
      <c r="E11095" s="171" t="str">
        <f t="shared" si="173"/>
        <v>2020</v>
      </c>
      <c r="F11095" s="547">
        <v>2286</v>
      </c>
      <c r="G11095" s="548">
        <v>0.19</v>
      </c>
      <c r="H11095" s="547">
        <v>1921.01</v>
      </c>
      <c r="I11095" s="545" t="s">
        <v>12697</v>
      </c>
      <c r="J11095" s="545" t="s">
        <v>13297</v>
      </c>
      <c r="K11095" s="545" t="s">
        <v>13413</v>
      </c>
      <c r="L11095" s="545" t="s">
        <v>13413</v>
      </c>
      <c r="M11095" s="548" t="s">
        <v>13758</v>
      </c>
      <c r="N11095" s="545" t="s">
        <v>13413</v>
      </c>
      <c r="O11095" s="545" t="s">
        <v>13413</v>
      </c>
      <c r="P11095" s="549">
        <v>8763</v>
      </c>
      <c r="Q11095" s="549">
        <v>1</v>
      </c>
      <c r="R11095" s="549">
        <v>138</v>
      </c>
      <c r="S11095" s="548">
        <v>2257</v>
      </c>
      <c r="T11095" s="548"/>
      <c r="U11095" s="99"/>
    </row>
    <row r="11096" spans="1:21" ht="19.5" customHeight="1">
      <c r="A11096" s="545">
        <v>106073</v>
      </c>
      <c r="B11096" s="545" t="s">
        <v>2586</v>
      </c>
      <c r="C11096" s="545" t="s">
        <v>209</v>
      </c>
      <c r="D11096" s="546"/>
      <c r="E11096" s="171" t="str">
        <f t="shared" si="173"/>
        <v>1900</v>
      </c>
      <c r="F11096" s="547">
        <v>0</v>
      </c>
      <c r="G11096" s="548">
        <v>0</v>
      </c>
      <c r="H11096" s="547">
        <v>0</v>
      </c>
      <c r="I11096" s="545" t="s">
        <v>12697</v>
      </c>
      <c r="J11096" s="545"/>
      <c r="K11096" s="545" t="s">
        <v>13413</v>
      </c>
      <c r="L11096" s="545" t="s">
        <v>13413</v>
      </c>
      <c r="M11096" s="548" t="s">
        <v>13758</v>
      </c>
      <c r="N11096" s="545" t="s">
        <v>13413</v>
      </c>
      <c r="O11096" s="545" t="s">
        <v>13413</v>
      </c>
      <c r="P11096" s="549">
        <v>8764</v>
      </c>
      <c r="Q11096" s="549">
        <v>1</v>
      </c>
      <c r="R11096" s="549">
        <v>138</v>
      </c>
      <c r="S11096" s="548"/>
      <c r="T11096" s="548"/>
      <c r="U11096" s="99"/>
    </row>
    <row r="11097" spans="1:21" ht="19.5" customHeight="1">
      <c r="A11097" s="545">
        <v>106074</v>
      </c>
      <c r="B11097" s="545" t="s">
        <v>2587</v>
      </c>
      <c r="C11097" s="545" t="s">
        <v>209</v>
      </c>
      <c r="D11097" s="546"/>
      <c r="E11097" s="171" t="str">
        <f t="shared" si="173"/>
        <v>1900</v>
      </c>
      <c r="F11097" s="547">
        <v>0</v>
      </c>
      <c r="G11097" s="548">
        <v>0</v>
      </c>
      <c r="H11097" s="547">
        <v>0</v>
      </c>
      <c r="I11097" s="545" t="s">
        <v>12697</v>
      </c>
      <c r="J11097" s="545"/>
      <c r="K11097" s="545" t="s">
        <v>19995</v>
      </c>
      <c r="L11097" s="545" t="s">
        <v>13413</v>
      </c>
      <c r="M11097" s="548" t="s">
        <v>13758</v>
      </c>
      <c r="N11097" s="545" t="s">
        <v>13413</v>
      </c>
      <c r="O11097" s="545" t="s">
        <v>13413</v>
      </c>
      <c r="P11097" s="549">
        <v>8765</v>
      </c>
      <c r="Q11097" s="549">
        <v>1</v>
      </c>
      <c r="R11097" s="549">
        <v>138</v>
      </c>
      <c r="S11097" s="548"/>
      <c r="T11097" s="548"/>
      <c r="U11097" s="99"/>
    </row>
    <row r="11098" spans="1:21" ht="19.5" customHeight="1">
      <c r="A11098" s="545">
        <v>106075</v>
      </c>
      <c r="B11098" s="545" t="s">
        <v>7218</v>
      </c>
      <c r="C11098" s="545" t="s">
        <v>216</v>
      </c>
      <c r="D11098" s="546">
        <v>43839</v>
      </c>
      <c r="E11098" s="171" t="str">
        <f t="shared" si="173"/>
        <v>2020</v>
      </c>
      <c r="F11098" s="547">
        <v>1100</v>
      </c>
      <c r="G11098" s="548">
        <v>0.19</v>
      </c>
      <c r="H11098" s="547">
        <v>924.37</v>
      </c>
      <c r="I11098" s="545" t="s">
        <v>12642</v>
      </c>
      <c r="J11098" s="545" t="s">
        <v>13297</v>
      </c>
      <c r="K11098" s="545" t="s">
        <v>13413</v>
      </c>
      <c r="L11098" s="545" t="s">
        <v>13413</v>
      </c>
      <c r="M11098" s="548" t="s">
        <v>13758</v>
      </c>
      <c r="N11098" s="545" t="s">
        <v>13413</v>
      </c>
      <c r="O11098" s="545" t="s">
        <v>13413</v>
      </c>
      <c r="P11098" s="549">
        <v>8766</v>
      </c>
      <c r="Q11098" s="549">
        <v>1</v>
      </c>
      <c r="R11098" s="549">
        <v>135</v>
      </c>
      <c r="S11098" s="548">
        <v>2257</v>
      </c>
      <c r="T11098" s="548"/>
      <c r="U11098" s="99"/>
    </row>
    <row r="11099" spans="1:21" ht="19.5" customHeight="1">
      <c r="A11099" s="545">
        <v>106076</v>
      </c>
      <c r="B11099" s="545" t="s">
        <v>2588</v>
      </c>
      <c r="C11099" s="545" t="s">
        <v>209</v>
      </c>
      <c r="D11099" s="546">
        <v>43839</v>
      </c>
      <c r="E11099" s="171" t="str">
        <f t="shared" si="173"/>
        <v>2020</v>
      </c>
      <c r="F11099" s="547">
        <v>3706.01</v>
      </c>
      <c r="G11099" s="548">
        <v>0.19</v>
      </c>
      <c r="H11099" s="547">
        <v>3114.29</v>
      </c>
      <c r="I11099" s="545" t="s">
        <v>12697</v>
      </c>
      <c r="J11099" s="545" t="s">
        <v>13297</v>
      </c>
      <c r="K11099" s="545" t="s">
        <v>19995</v>
      </c>
      <c r="L11099" s="545" t="s">
        <v>13413</v>
      </c>
      <c r="M11099" s="548" t="s">
        <v>13758</v>
      </c>
      <c r="N11099" s="545" t="s">
        <v>13413</v>
      </c>
      <c r="O11099" s="545" t="s">
        <v>13413</v>
      </c>
      <c r="P11099" s="549">
        <v>8767</v>
      </c>
      <c r="Q11099" s="549">
        <v>1</v>
      </c>
      <c r="R11099" s="549">
        <v>138</v>
      </c>
      <c r="S11099" s="548">
        <v>2257</v>
      </c>
      <c r="T11099" s="548"/>
      <c r="U11099" s="99"/>
    </row>
    <row r="11100" spans="1:21" ht="19.5" customHeight="1">
      <c r="A11100" s="545">
        <v>106077</v>
      </c>
      <c r="B11100" s="545" t="s">
        <v>7217</v>
      </c>
      <c r="C11100" s="545" t="s">
        <v>216</v>
      </c>
      <c r="D11100" s="546">
        <v>43870</v>
      </c>
      <c r="E11100" s="171" t="str">
        <f t="shared" si="173"/>
        <v>2020</v>
      </c>
      <c r="F11100" s="547">
        <v>680</v>
      </c>
      <c r="G11100" s="548">
        <v>0.19</v>
      </c>
      <c r="H11100" s="547">
        <v>571.42999999999995</v>
      </c>
      <c r="I11100" s="545" t="s">
        <v>12642</v>
      </c>
      <c r="J11100" s="545" t="s">
        <v>13297</v>
      </c>
      <c r="K11100" s="545" t="s">
        <v>13413</v>
      </c>
      <c r="L11100" s="545" t="s">
        <v>13413</v>
      </c>
      <c r="M11100" s="548" t="s">
        <v>13758</v>
      </c>
      <c r="N11100" s="545" t="s">
        <v>13413</v>
      </c>
      <c r="O11100" s="545" t="s">
        <v>13413</v>
      </c>
      <c r="P11100" s="549">
        <v>8768</v>
      </c>
      <c r="Q11100" s="549">
        <v>1</v>
      </c>
      <c r="R11100" s="549">
        <v>135</v>
      </c>
      <c r="S11100" s="548">
        <v>2257</v>
      </c>
      <c r="T11100" s="548"/>
      <c r="U11100" s="99"/>
    </row>
    <row r="11101" spans="1:21" ht="19.5" customHeight="1">
      <c r="A11101" s="545">
        <v>106078</v>
      </c>
      <c r="B11101" s="545" t="s">
        <v>2442</v>
      </c>
      <c r="C11101" s="545" t="s">
        <v>216</v>
      </c>
      <c r="D11101" s="546"/>
      <c r="E11101" s="171" t="str">
        <f t="shared" si="173"/>
        <v>1900</v>
      </c>
      <c r="F11101" s="547">
        <v>0</v>
      </c>
      <c r="G11101" s="548">
        <v>0</v>
      </c>
      <c r="H11101" s="547">
        <v>0</v>
      </c>
      <c r="I11101" s="545" t="s">
        <v>12642</v>
      </c>
      <c r="J11101" s="545"/>
      <c r="K11101" s="545" t="s">
        <v>13413</v>
      </c>
      <c r="L11101" s="545" t="s">
        <v>13413</v>
      </c>
      <c r="M11101" s="548" t="s">
        <v>13758</v>
      </c>
      <c r="N11101" s="545" t="s">
        <v>13413</v>
      </c>
      <c r="O11101" s="545" t="s">
        <v>13413</v>
      </c>
      <c r="P11101" s="549">
        <v>8769</v>
      </c>
      <c r="Q11101" s="549">
        <v>1</v>
      </c>
      <c r="R11101" s="549">
        <v>135</v>
      </c>
      <c r="S11101" s="548"/>
      <c r="T11101" s="548"/>
      <c r="U11101" s="99"/>
    </row>
    <row r="11102" spans="1:21" ht="19.5" customHeight="1">
      <c r="A11102" s="545">
        <v>106079</v>
      </c>
      <c r="B11102" s="545" t="s">
        <v>2509</v>
      </c>
      <c r="C11102" s="545" t="s">
        <v>216</v>
      </c>
      <c r="D11102" s="546">
        <v>43843</v>
      </c>
      <c r="E11102" s="171" t="str">
        <f t="shared" si="173"/>
        <v>2020</v>
      </c>
      <c r="F11102" s="547">
        <v>679</v>
      </c>
      <c r="G11102" s="548">
        <v>0.19</v>
      </c>
      <c r="H11102" s="547">
        <v>570.59</v>
      </c>
      <c r="I11102" s="545" t="s">
        <v>12642</v>
      </c>
      <c r="J11102" s="545" t="s">
        <v>13399</v>
      </c>
      <c r="K11102" s="545" t="s">
        <v>13413</v>
      </c>
      <c r="L11102" s="545" t="s">
        <v>13413</v>
      </c>
      <c r="M11102" s="548" t="s">
        <v>13758</v>
      </c>
      <c r="N11102" s="545" t="s">
        <v>13413</v>
      </c>
      <c r="O11102" s="545" t="s">
        <v>13413</v>
      </c>
      <c r="P11102" s="549">
        <v>8770</v>
      </c>
      <c r="Q11102" s="549">
        <v>1</v>
      </c>
      <c r="R11102" s="549">
        <v>135</v>
      </c>
      <c r="S11102" s="548">
        <v>2059</v>
      </c>
      <c r="T11102" s="548"/>
      <c r="U11102" s="99"/>
    </row>
    <row r="11103" spans="1:21" ht="19.5" customHeight="1">
      <c r="A11103" s="545">
        <v>106080</v>
      </c>
      <c r="B11103" s="545" t="s">
        <v>2537</v>
      </c>
      <c r="C11103" s="545" t="s">
        <v>216</v>
      </c>
      <c r="D11103" s="546"/>
      <c r="E11103" s="171" t="str">
        <f t="shared" si="173"/>
        <v>1900</v>
      </c>
      <c r="F11103" s="547">
        <v>0</v>
      </c>
      <c r="G11103" s="548">
        <v>0</v>
      </c>
      <c r="H11103" s="547">
        <v>0</v>
      </c>
      <c r="I11103" s="545" t="s">
        <v>12642</v>
      </c>
      <c r="J11103" s="545"/>
      <c r="K11103" s="545" t="s">
        <v>13413</v>
      </c>
      <c r="L11103" s="545" t="s">
        <v>13413</v>
      </c>
      <c r="M11103" s="548" t="s">
        <v>13758</v>
      </c>
      <c r="N11103" s="545" t="s">
        <v>13413</v>
      </c>
      <c r="O11103" s="545" t="s">
        <v>13413</v>
      </c>
      <c r="P11103" s="549">
        <v>8771</v>
      </c>
      <c r="Q11103" s="549">
        <v>1</v>
      </c>
      <c r="R11103" s="549">
        <v>135</v>
      </c>
      <c r="S11103" s="548"/>
      <c r="T11103" s="548"/>
      <c r="U11103" s="99"/>
    </row>
    <row r="11104" spans="1:21" ht="19.5" customHeight="1">
      <c r="A11104" s="545">
        <v>106081</v>
      </c>
      <c r="B11104" s="545" t="s">
        <v>2376</v>
      </c>
      <c r="C11104" s="545" t="s">
        <v>216</v>
      </c>
      <c r="D11104" s="546"/>
      <c r="E11104" s="171" t="str">
        <f t="shared" si="173"/>
        <v>1900</v>
      </c>
      <c r="F11104" s="547">
        <v>0</v>
      </c>
      <c r="G11104" s="548">
        <v>0</v>
      </c>
      <c r="H11104" s="547">
        <v>0</v>
      </c>
      <c r="I11104" s="545" t="s">
        <v>12642</v>
      </c>
      <c r="J11104" s="545"/>
      <c r="K11104" s="545" t="s">
        <v>13413</v>
      </c>
      <c r="L11104" s="545" t="s">
        <v>13413</v>
      </c>
      <c r="M11104" s="548" t="s">
        <v>13758</v>
      </c>
      <c r="N11104" s="545" t="s">
        <v>13413</v>
      </c>
      <c r="O11104" s="545" t="s">
        <v>13413</v>
      </c>
      <c r="P11104" s="549">
        <v>8772</v>
      </c>
      <c r="Q11104" s="549">
        <v>1</v>
      </c>
      <c r="R11104" s="549">
        <v>135</v>
      </c>
      <c r="S11104" s="548"/>
      <c r="T11104" s="548"/>
      <c r="U11104" s="99"/>
    </row>
    <row r="11105" spans="1:21" ht="19.5" customHeight="1">
      <c r="A11105" s="545">
        <v>106082</v>
      </c>
      <c r="B11105" s="545" t="s">
        <v>2592</v>
      </c>
      <c r="C11105" s="545" t="s">
        <v>209</v>
      </c>
      <c r="D11105" s="546">
        <v>43843</v>
      </c>
      <c r="E11105" s="171" t="str">
        <f t="shared" si="173"/>
        <v>2020</v>
      </c>
      <c r="F11105" s="547">
        <v>24366</v>
      </c>
      <c r="G11105" s="548">
        <v>0.19</v>
      </c>
      <c r="H11105" s="547">
        <v>20475.63</v>
      </c>
      <c r="I11105" s="545" t="s">
        <v>12697</v>
      </c>
      <c r="J11105" s="545" t="s">
        <v>13297</v>
      </c>
      <c r="K11105" s="545" t="s">
        <v>19995</v>
      </c>
      <c r="L11105" s="545" t="s">
        <v>13413</v>
      </c>
      <c r="M11105" s="548" t="s">
        <v>13758</v>
      </c>
      <c r="N11105" s="545" t="s">
        <v>13413</v>
      </c>
      <c r="O11105" s="545" t="s">
        <v>13413</v>
      </c>
      <c r="P11105" s="549">
        <v>8773</v>
      </c>
      <c r="Q11105" s="549">
        <v>1</v>
      </c>
      <c r="R11105" s="549">
        <v>138</v>
      </c>
      <c r="S11105" s="548">
        <v>2257</v>
      </c>
      <c r="T11105" s="548"/>
      <c r="U11105" s="99"/>
    </row>
    <row r="11106" spans="1:21" ht="19.5" customHeight="1">
      <c r="A11106" s="545">
        <v>106083</v>
      </c>
      <c r="B11106" s="545" t="s">
        <v>9477</v>
      </c>
      <c r="C11106" s="545" t="s">
        <v>216</v>
      </c>
      <c r="D11106" s="546"/>
      <c r="E11106" s="171" t="str">
        <f t="shared" si="173"/>
        <v>1900</v>
      </c>
      <c r="F11106" s="547">
        <v>0</v>
      </c>
      <c r="G11106" s="548">
        <v>0</v>
      </c>
      <c r="H11106" s="547">
        <v>0</v>
      </c>
      <c r="I11106" s="545" t="s">
        <v>12697</v>
      </c>
      <c r="J11106" s="545"/>
      <c r="K11106" s="545" t="s">
        <v>13413</v>
      </c>
      <c r="L11106" s="545" t="s">
        <v>13413</v>
      </c>
      <c r="M11106" s="548" t="s">
        <v>13758</v>
      </c>
      <c r="N11106" s="545" t="s">
        <v>13413</v>
      </c>
      <c r="O11106" s="545" t="s">
        <v>13413</v>
      </c>
      <c r="P11106" s="549">
        <v>8774</v>
      </c>
      <c r="Q11106" s="549">
        <v>1</v>
      </c>
      <c r="R11106" s="549">
        <v>138</v>
      </c>
      <c r="S11106" s="548"/>
      <c r="T11106" s="548"/>
      <c r="U11106" s="99"/>
    </row>
    <row r="11107" spans="1:21" ht="19.5" customHeight="1">
      <c r="A11107" s="545">
        <v>106084</v>
      </c>
      <c r="B11107" s="545" t="s">
        <v>6937</v>
      </c>
      <c r="C11107" s="545" t="s">
        <v>311</v>
      </c>
      <c r="D11107" s="546">
        <v>46072</v>
      </c>
      <c r="E11107" s="171" t="str">
        <f t="shared" si="173"/>
        <v>2026</v>
      </c>
      <c r="F11107" s="547">
        <v>3290</v>
      </c>
      <c r="G11107" s="548">
        <v>0.19</v>
      </c>
      <c r="H11107" s="547">
        <v>2764.71</v>
      </c>
      <c r="I11107" s="545" t="s">
        <v>12678</v>
      </c>
      <c r="J11107" s="545" t="s">
        <v>13298</v>
      </c>
      <c r="K11107" s="545" t="s">
        <v>13413</v>
      </c>
      <c r="L11107" s="545" t="s">
        <v>13413</v>
      </c>
      <c r="M11107" s="548" t="s">
        <v>15540</v>
      </c>
      <c r="N11107" s="545" t="s">
        <v>13413</v>
      </c>
      <c r="O11107" s="545" t="s">
        <v>13413</v>
      </c>
      <c r="P11107" s="549">
        <v>8775</v>
      </c>
      <c r="Q11107" s="549">
        <v>4</v>
      </c>
      <c r="R11107" s="549">
        <v>23</v>
      </c>
      <c r="S11107" s="548">
        <v>1012</v>
      </c>
      <c r="T11107" s="548"/>
      <c r="U11107" s="99"/>
    </row>
    <row r="11108" spans="1:21" ht="19.5" customHeight="1">
      <c r="A11108" s="545">
        <v>106085</v>
      </c>
      <c r="B11108" s="545" t="s">
        <v>6892</v>
      </c>
      <c r="C11108" s="545" t="s">
        <v>311</v>
      </c>
      <c r="D11108" s="546">
        <v>44624</v>
      </c>
      <c r="E11108" s="171" t="str">
        <f t="shared" si="173"/>
        <v>2022</v>
      </c>
      <c r="F11108" s="547">
        <v>2313</v>
      </c>
      <c r="G11108" s="548">
        <v>0.19</v>
      </c>
      <c r="H11108" s="547">
        <v>1943.7</v>
      </c>
      <c r="I11108" s="545" t="s">
        <v>12678</v>
      </c>
      <c r="J11108" s="545" t="s">
        <v>13297</v>
      </c>
      <c r="K11108" s="545" t="s">
        <v>13413</v>
      </c>
      <c r="L11108" s="545" t="s">
        <v>13413</v>
      </c>
      <c r="M11108" s="548" t="s">
        <v>15540</v>
      </c>
      <c r="N11108" s="545" t="s">
        <v>13413</v>
      </c>
      <c r="O11108" s="545" t="s">
        <v>13413</v>
      </c>
      <c r="P11108" s="549">
        <v>8776</v>
      </c>
      <c r="Q11108" s="549">
        <v>4</v>
      </c>
      <c r="R11108" s="549">
        <v>23</v>
      </c>
      <c r="S11108" s="548">
        <v>2257</v>
      </c>
      <c r="T11108" s="548"/>
      <c r="U11108" s="99"/>
    </row>
    <row r="11109" spans="1:21" ht="19.5" customHeight="1">
      <c r="A11109" s="545">
        <v>106086</v>
      </c>
      <c r="B11109" s="545" t="s">
        <v>6891</v>
      </c>
      <c r="C11109" s="545" t="s">
        <v>311</v>
      </c>
      <c r="D11109" s="546">
        <v>46052</v>
      </c>
      <c r="E11109" s="171" t="str">
        <f t="shared" si="173"/>
        <v>2026</v>
      </c>
      <c r="F11109" s="547">
        <v>61218</v>
      </c>
      <c r="G11109" s="548">
        <v>0.19</v>
      </c>
      <c r="H11109" s="547">
        <v>51443.7</v>
      </c>
      <c r="I11109" s="545" t="s">
        <v>12678</v>
      </c>
      <c r="J11109" s="545" t="s">
        <v>13307</v>
      </c>
      <c r="K11109" s="545" t="s">
        <v>13413</v>
      </c>
      <c r="L11109" s="545" t="s">
        <v>13413</v>
      </c>
      <c r="M11109" s="548" t="s">
        <v>15540</v>
      </c>
      <c r="N11109" s="545" t="s">
        <v>13413</v>
      </c>
      <c r="O11109" s="545" t="s">
        <v>13413</v>
      </c>
      <c r="P11109" s="549">
        <v>8777</v>
      </c>
      <c r="Q11109" s="549">
        <v>4</v>
      </c>
      <c r="R11109" s="549">
        <v>23</v>
      </c>
      <c r="S11109" s="548">
        <v>2228</v>
      </c>
      <c r="T11109" s="548"/>
      <c r="U11109" s="99"/>
    </row>
    <row r="11110" spans="1:21" ht="19.5" customHeight="1">
      <c r="A11110" s="545">
        <v>106087</v>
      </c>
      <c r="B11110" s="545" t="s">
        <v>6890</v>
      </c>
      <c r="C11110" s="545" t="s">
        <v>311</v>
      </c>
      <c r="D11110" s="546">
        <v>45708</v>
      </c>
      <c r="E11110" s="171" t="str">
        <f t="shared" si="173"/>
        <v>2025</v>
      </c>
      <c r="F11110" s="547">
        <v>3782.39</v>
      </c>
      <c r="G11110" s="548">
        <v>0.19</v>
      </c>
      <c r="H11110" s="547">
        <v>3178.48</v>
      </c>
      <c r="I11110" s="545" t="s">
        <v>12678</v>
      </c>
      <c r="J11110" s="545" t="s">
        <v>13307</v>
      </c>
      <c r="K11110" s="545" t="s">
        <v>13413</v>
      </c>
      <c r="L11110" s="545" t="s">
        <v>13413</v>
      </c>
      <c r="M11110" s="548" t="s">
        <v>15540</v>
      </c>
      <c r="N11110" s="545" t="s">
        <v>13413</v>
      </c>
      <c r="O11110" s="545" t="s">
        <v>13413</v>
      </c>
      <c r="P11110" s="549">
        <v>8778</v>
      </c>
      <c r="Q11110" s="549">
        <v>4</v>
      </c>
      <c r="R11110" s="549">
        <v>23</v>
      </c>
      <c r="S11110" s="548">
        <v>2228</v>
      </c>
      <c r="T11110" s="548"/>
      <c r="U11110" s="99"/>
    </row>
    <row r="11111" spans="1:21" ht="19.5" customHeight="1">
      <c r="A11111" s="545">
        <v>106088</v>
      </c>
      <c r="B11111" s="545" t="s">
        <v>6889</v>
      </c>
      <c r="C11111" s="545" t="s">
        <v>311</v>
      </c>
      <c r="D11111" s="546">
        <v>46052</v>
      </c>
      <c r="E11111" s="171" t="str">
        <f t="shared" si="173"/>
        <v>2026</v>
      </c>
      <c r="F11111" s="547">
        <v>12214</v>
      </c>
      <c r="G11111" s="548">
        <v>0.19</v>
      </c>
      <c r="H11111" s="547">
        <v>10263.870000000001</v>
      </c>
      <c r="I11111" s="545" t="s">
        <v>12678</v>
      </c>
      <c r="J11111" s="545" t="s">
        <v>13307</v>
      </c>
      <c r="K11111" s="545" t="s">
        <v>13413</v>
      </c>
      <c r="L11111" s="545" t="s">
        <v>13413</v>
      </c>
      <c r="M11111" s="548" t="s">
        <v>15540</v>
      </c>
      <c r="N11111" s="545" t="s">
        <v>13413</v>
      </c>
      <c r="O11111" s="545" t="s">
        <v>13413</v>
      </c>
      <c r="P11111" s="549">
        <v>8779</v>
      </c>
      <c r="Q11111" s="549">
        <v>4</v>
      </c>
      <c r="R11111" s="549">
        <v>23</v>
      </c>
      <c r="S11111" s="548">
        <v>2228</v>
      </c>
      <c r="T11111" s="548"/>
      <c r="U11111" s="99"/>
    </row>
    <row r="11112" spans="1:21" ht="19.5" customHeight="1">
      <c r="A11112" s="545">
        <v>106089</v>
      </c>
      <c r="B11112" s="545" t="s">
        <v>6888</v>
      </c>
      <c r="C11112" s="545" t="s">
        <v>311</v>
      </c>
      <c r="D11112" s="546">
        <v>45708</v>
      </c>
      <c r="E11112" s="171" t="str">
        <f t="shared" si="173"/>
        <v>2025</v>
      </c>
      <c r="F11112" s="547">
        <v>8923.27</v>
      </c>
      <c r="G11112" s="548">
        <v>0.19</v>
      </c>
      <c r="H11112" s="547">
        <v>7498.54</v>
      </c>
      <c r="I11112" s="545" t="s">
        <v>12678</v>
      </c>
      <c r="J11112" s="545" t="s">
        <v>13307</v>
      </c>
      <c r="K11112" s="545" t="s">
        <v>13413</v>
      </c>
      <c r="L11112" s="545" t="s">
        <v>13413</v>
      </c>
      <c r="M11112" s="548" t="s">
        <v>15540</v>
      </c>
      <c r="N11112" s="545" t="s">
        <v>13413</v>
      </c>
      <c r="O11112" s="545" t="s">
        <v>13413</v>
      </c>
      <c r="P11112" s="549">
        <v>8780</v>
      </c>
      <c r="Q11112" s="549">
        <v>4</v>
      </c>
      <c r="R11112" s="549">
        <v>23</v>
      </c>
      <c r="S11112" s="548">
        <v>2228</v>
      </c>
      <c r="T11112" s="548"/>
      <c r="U11112" s="99"/>
    </row>
    <row r="11113" spans="1:21" ht="19.5" customHeight="1">
      <c r="A11113" s="545">
        <v>106090</v>
      </c>
      <c r="B11113" s="545" t="s">
        <v>8181</v>
      </c>
      <c r="C11113" s="545" t="s">
        <v>903</v>
      </c>
      <c r="D11113" s="546">
        <v>46062</v>
      </c>
      <c r="E11113" s="171" t="str">
        <f t="shared" si="173"/>
        <v>2026</v>
      </c>
      <c r="F11113" s="547">
        <v>331507</v>
      </c>
      <c r="G11113" s="548">
        <v>0.19</v>
      </c>
      <c r="H11113" s="547">
        <v>278577.31</v>
      </c>
      <c r="I11113" s="545" t="s">
        <v>12668</v>
      </c>
      <c r="J11113" s="545" t="s">
        <v>13298</v>
      </c>
      <c r="K11113" s="545" t="s">
        <v>19996</v>
      </c>
      <c r="L11113" s="545" t="s">
        <v>13413</v>
      </c>
      <c r="M11113" s="548" t="s">
        <v>13868</v>
      </c>
      <c r="N11113" s="545" t="s">
        <v>13413</v>
      </c>
      <c r="O11113" s="545" t="s">
        <v>13413</v>
      </c>
      <c r="P11113" s="549">
        <v>8781</v>
      </c>
      <c r="Q11113" s="549">
        <v>2</v>
      </c>
      <c r="R11113" s="549">
        <v>7</v>
      </c>
      <c r="S11113" s="548">
        <v>1012</v>
      </c>
      <c r="T11113" s="548"/>
      <c r="U11113" s="99"/>
    </row>
    <row r="11114" spans="1:21" ht="19.5" customHeight="1">
      <c r="A11114" s="545">
        <v>106091</v>
      </c>
      <c r="B11114" s="545" t="s">
        <v>3343</v>
      </c>
      <c r="C11114" s="545" t="s">
        <v>311</v>
      </c>
      <c r="D11114" s="546">
        <v>44624</v>
      </c>
      <c r="E11114" s="171" t="str">
        <f t="shared" si="173"/>
        <v>2022</v>
      </c>
      <c r="F11114" s="547">
        <v>2514.0100000000002</v>
      </c>
      <c r="G11114" s="548">
        <v>0.19</v>
      </c>
      <c r="H11114" s="547">
        <v>2112.61</v>
      </c>
      <c r="I11114" s="545" t="s">
        <v>12678</v>
      </c>
      <c r="J11114" s="545" t="s">
        <v>13297</v>
      </c>
      <c r="K11114" s="545" t="s">
        <v>13413</v>
      </c>
      <c r="L11114" s="545" t="s">
        <v>13413</v>
      </c>
      <c r="M11114" s="548" t="s">
        <v>15540</v>
      </c>
      <c r="N11114" s="545" t="s">
        <v>13413</v>
      </c>
      <c r="O11114" s="545" t="s">
        <v>13413</v>
      </c>
      <c r="P11114" s="549">
        <v>8782</v>
      </c>
      <c r="Q11114" s="549">
        <v>4</v>
      </c>
      <c r="R11114" s="549">
        <v>23</v>
      </c>
      <c r="S11114" s="548">
        <v>2257</v>
      </c>
      <c r="T11114" s="548"/>
      <c r="U11114" s="99"/>
    </row>
    <row r="11115" spans="1:21" ht="19.5" customHeight="1">
      <c r="A11115" s="545">
        <v>106092</v>
      </c>
      <c r="B11115" s="545" t="s">
        <v>3344</v>
      </c>
      <c r="C11115" s="545" t="s">
        <v>311</v>
      </c>
      <c r="D11115" s="546">
        <v>46072</v>
      </c>
      <c r="E11115" s="171" t="str">
        <f t="shared" si="173"/>
        <v>2026</v>
      </c>
      <c r="F11115" s="547">
        <v>7200</v>
      </c>
      <c r="G11115" s="548">
        <v>0.19</v>
      </c>
      <c r="H11115" s="547">
        <v>6050.42</v>
      </c>
      <c r="I11115" s="545" t="s">
        <v>12678</v>
      </c>
      <c r="J11115" s="545" t="s">
        <v>13298</v>
      </c>
      <c r="K11115" s="545" t="s">
        <v>13413</v>
      </c>
      <c r="L11115" s="545" t="s">
        <v>13413</v>
      </c>
      <c r="M11115" s="548" t="s">
        <v>15540</v>
      </c>
      <c r="N11115" s="545" t="s">
        <v>13413</v>
      </c>
      <c r="O11115" s="545" t="s">
        <v>13413</v>
      </c>
      <c r="P11115" s="549">
        <v>8783</v>
      </c>
      <c r="Q11115" s="549">
        <v>4</v>
      </c>
      <c r="R11115" s="549">
        <v>23</v>
      </c>
      <c r="S11115" s="548">
        <v>1012</v>
      </c>
      <c r="T11115" s="548"/>
      <c r="U11115" s="99"/>
    </row>
    <row r="11116" spans="1:21" ht="19.5" customHeight="1">
      <c r="A11116" s="545">
        <v>106093</v>
      </c>
      <c r="B11116" s="545" t="s">
        <v>12202</v>
      </c>
      <c r="C11116" s="545" t="s">
        <v>311</v>
      </c>
      <c r="D11116" s="546">
        <v>44624</v>
      </c>
      <c r="E11116" s="171" t="str">
        <f t="shared" si="173"/>
        <v>2022</v>
      </c>
      <c r="F11116" s="547">
        <v>2682</v>
      </c>
      <c r="G11116" s="548">
        <v>0.19</v>
      </c>
      <c r="H11116" s="547">
        <v>2253.7800000000002</v>
      </c>
      <c r="I11116" s="545" t="s">
        <v>12678</v>
      </c>
      <c r="J11116" s="545" t="s">
        <v>13297</v>
      </c>
      <c r="K11116" s="545" t="s">
        <v>13413</v>
      </c>
      <c r="L11116" s="545" t="s">
        <v>13413</v>
      </c>
      <c r="M11116" s="548" t="s">
        <v>15540</v>
      </c>
      <c r="N11116" s="545" t="s">
        <v>13413</v>
      </c>
      <c r="O11116" s="545" t="s">
        <v>13413</v>
      </c>
      <c r="P11116" s="549">
        <v>8784</v>
      </c>
      <c r="Q11116" s="549">
        <v>4</v>
      </c>
      <c r="R11116" s="549">
        <v>23</v>
      </c>
      <c r="S11116" s="548">
        <v>2257</v>
      </c>
      <c r="T11116" s="548"/>
      <c r="U11116" s="99"/>
    </row>
    <row r="11117" spans="1:21" ht="19.5" customHeight="1">
      <c r="A11117" s="545">
        <v>106094</v>
      </c>
      <c r="B11117" s="545" t="s">
        <v>3345</v>
      </c>
      <c r="C11117" s="545" t="s">
        <v>311</v>
      </c>
      <c r="D11117" s="546">
        <v>44624</v>
      </c>
      <c r="E11117" s="171" t="str">
        <f t="shared" si="173"/>
        <v>2022</v>
      </c>
      <c r="F11117" s="547">
        <v>6808</v>
      </c>
      <c r="G11117" s="548">
        <v>0.19</v>
      </c>
      <c r="H11117" s="547">
        <v>5721.01</v>
      </c>
      <c r="I11117" s="545" t="s">
        <v>12678</v>
      </c>
      <c r="J11117" s="545" t="s">
        <v>13297</v>
      </c>
      <c r="K11117" s="545" t="s">
        <v>13413</v>
      </c>
      <c r="L11117" s="545" t="s">
        <v>13413</v>
      </c>
      <c r="M11117" s="548" t="s">
        <v>15540</v>
      </c>
      <c r="N11117" s="545" t="s">
        <v>13413</v>
      </c>
      <c r="O11117" s="545" t="s">
        <v>13413</v>
      </c>
      <c r="P11117" s="549">
        <v>8785</v>
      </c>
      <c r="Q11117" s="549">
        <v>4</v>
      </c>
      <c r="R11117" s="549">
        <v>23</v>
      </c>
      <c r="S11117" s="548">
        <v>2257</v>
      </c>
      <c r="T11117" s="548"/>
      <c r="U11117" s="99"/>
    </row>
    <row r="11118" spans="1:21" ht="19.5" customHeight="1">
      <c r="A11118" s="545">
        <v>106095</v>
      </c>
      <c r="B11118" s="545" t="s">
        <v>2735</v>
      </c>
      <c r="C11118" s="545" t="s">
        <v>221</v>
      </c>
      <c r="D11118" s="546">
        <v>44602</v>
      </c>
      <c r="E11118" s="171" t="str">
        <f t="shared" si="173"/>
        <v>2022</v>
      </c>
      <c r="F11118" s="547">
        <v>25349</v>
      </c>
      <c r="G11118" s="548">
        <v>0.19</v>
      </c>
      <c r="H11118" s="547">
        <v>21301.68</v>
      </c>
      <c r="I11118" s="545" t="s">
        <v>12675</v>
      </c>
      <c r="J11118" s="545" t="s">
        <v>13297</v>
      </c>
      <c r="K11118" s="545" t="s">
        <v>13413</v>
      </c>
      <c r="L11118" s="545" t="s">
        <v>13413</v>
      </c>
      <c r="M11118" s="548" t="s">
        <v>13758</v>
      </c>
      <c r="N11118" s="545" t="s">
        <v>13413</v>
      </c>
      <c r="O11118" s="545" t="s">
        <v>13413</v>
      </c>
      <c r="P11118" s="549">
        <v>8786</v>
      </c>
      <c r="Q11118" s="549">
        <v>1</v>
      </c>
      <c r="R11118" s="549">
        <v>141</v>
      </c>
      <c r="S11118" s="548">
        <v>2257</v>
      </c>
      <c r="T11118" s="548"/>
      <c r="U11118" s="99"/>
    </row>
    <row r="11119" spans="1:21" ht="19.5" customHeight="1">
      <c r="A11119" s="545">
        <v>106096</v>
      </c>
      <c r="B11119" s="545" t="s">
        <v>6692</v>
      </c>
      <c r="C11119" s="545" t="s">
        <v>216</v>
      </c>
      <c r="D11119" s="546">
        <v>46052</v>
      </c>
      <c r="E11119" s="171" t="str">
        <f t="shared" si="173"/>
        <v>2026</v>
      </c>
      <c r="F11119" s="547">
        <v>509454</v>
      </c>
      <c r="G11119" s="548">
        <v>0</v>
      </c>
      <c r="H11119" s="547">
        <v>509454</v>
      </c>
      <c r="I11119" s="545" t="s">
        <v>12642</v>
      </c>
      <c r="J11119" s="545" t="s">
        <v>13307</v>
      </c>
      <c r="K11119" s="545" t="s">
        <v>13413</v>
      </c>
      <c r="L11119" s="545" t="s">
        <v>13413</v>
      </c>
      <c r="M11119" s="548" t="s">
        <v>13758</v>
      </c>
      <c r="N11119" s="545" t="s">
        <v>13413</v>
      </c>
      <c r="O11119" s="545" t="s">
        <v>13413</v>
      </c>
      <c r="P11119" s="549">
        <v>8787</v>
      </c>
      <c r="Q11119" s="549">
        <v>1</v>
      </c>
      <c r="R11119" s="549">
        <v>135</v>
      </c>
      <c r="S11119" s="548">
        <v>2228</v>
      </c>
      <c r="T11119" s="548"/>
      <c r="U11119" s="99"/>
    </row>
    <row r="11120" spans="1:21" ht="19.5" customHeight="1">
      <c r="A11120" s="545">
        <v>106097</v>
      </c>
      <c r="B11120" s="545" t="s">
        <v>6691</v>
      </c>
      <c r="C11120" s="545" t="s">
        <v>216</v>
      </c>
      <c r="D11120" s="546">
        <v>46052</v>
      </c>
      <c r="E11120" s="171" t="str">
        <f t="shared" si="173"/>
        <v>2026</v>
      </c>
      <c r="F11120" s="547">
        <v>64430</v>
      </c>
      <c r="G11120" s="548">
        <v>0.19</v>
      </c>
      <c r="H11120" s="547">
        <v>54142.86</v>
      </c>
      <c r="I11120" s="545" t="s">
        <v>12642</v>
      </c>
      <c r="J11120" s="545" t="s">
        <v>13307</v>
      </c>
      <c r="K11120" s="545" t="s">
        <v>13413</v>
      </c>
      <c r="L11120" s="545" t="s">
        <v>13413</v>
      </c>
      <c r="M11120" s="548" t="s">
        <v>13758</v>
      </c>
      <c r="N11120" s="545" t="s">
        <v>13413</v>
      </c>
      <c r="O11120" s="545" t="s">
        <v>13413</v>
      </c>
      <c r="P11120" s="549">
        <v>8788</v>
      </c>
      <c r="Q11120" s="549">
        <v>1</v>
      </c>
      <c r="R11120" s="549">
        <v>135</v>
      </c>
      <c r="S11120" s="548">
        <v>2228</v>
      </c>
      <c r="T11120" s="548"/>
      <c r="U11120" s="99"/>
    </row>
    <row r="11121" spans="1:21" ht="19.5" customHeight="1">
      <c r="A11121" s="545">
        <v>106098</v>
      </c>
      <c r="B11121" s="545" t="s">
        <v>1960</v>
      </c>
      <c r="C11121" s="545" t="s">
        <v>209</v>
      </c>
      <c r="D11121" s="546">
        <v>43843</v>
      </c>
      <c r="E11121" s="171" t="str">
        <f t="shared" si="173"/>
        <v>2020</v>
      </c>
      <c r="F11121" s="547">
        <v>2050.62</v>
      </c>
      <c r="G11121" s="548">
        <v>0.19</v>
      </c>
      <c r="H11121" s="547">
        <v>1723.21</v>
      </c>
      <c r="I11121" s="545" t="s">
        <v>12706</v>
      </c>
      <c r="J11121" s="545" t="s">
        <v>13297</v>
      </c>
      <c r="K11121" s="545" t="s">
        <v>13413</v>
      </c>
      <c r="L11121" s="545" t="s">
        <v>13413</v>
      </c>
      <c r="M11121" s="548" t="s">
        <v>13758</v>
      </c>
      <c r="N11121" s="545" t="s">
        <v>13413</v>
      </c>
      <c r="O11121" s="545" t="s">
        <v>13413</v>
      </c>
      <c r="P11121" s="549">
        <v>8789</v>
      </c>
      <c r="Q11121" s="549">
        <v>1</v>
      </c>
      <c r="R11121" s="549">
        <v>128</v>
      </c>
      <c r="S11121" s="548">
        <v>2257</v>
      </c>
      <c r="T11121" s="548"/>
      <c r="U11121" s="99"/>
    </row>
    <row r="11122" spans="1:21" ht="19.5" customHeight="1">
      <c r="A11122" s="545">
        <v>106099</v>
      </c>
      <c r="B11122" s="545" t="s">
        <v>6880</v>
      </c>
      <c r="C11122" s="545" t="s">
        <v>209</v>
      </c>
      <c r="D11122" s="546">
        <v>43850</v>
      </c>
      <c r="E11122" s="171" t="str">
        <f t="shared" si="173"/>
        <v>2020</v>
      </c>
      <c r="F11122" s="547">
        <v>15839.99</v>
      </c>
      <c r="G11122" s="548">
        <v>0.19</v>
      </c>
      <c r="H11122" s="547">
        <v>13310.92</v>
      </c>
      <c r="I11122" s="545" t="s">
        <v>12715</v>
      </c>
      <c r="J11122" s="545" t="s">
        <v>13302</v>
      </c>
      <c r="K11122" s="545" t="s">
        <v>19997</v>
      </c>
      <c r="L11122" s="545" t="s">
        <v>13413</v>
      </c>
      <c r="M11122" s="548" t="s">
        <v>13758</v>
      </c>
      <c r="N11122" s="545" t="s">
        <v>13413</v>
      </c>
      <c r="O11122" s="545" t="s">
        <v>13413</v>
      </c>
      <c r="P11122" s="549">
        <v>8790</v>
      </c>
      <c r="Q11122" s="549">
        <v>1</v>
      </c>
      <c r="R11122" s="549">
        <v>129</v>
      </c>
      <c r="S11122" s="548">
        <v>2219</v>
      </c>
      <c r="T11122" s="548"/>
      <c r="U11122" s="99"/>
    </row>
    <row r="11123" spans="1:21" ht="19.5" customHeight="1">
      <c r="A11123" s="545">
        <v>106100</v>
      </c>
      <c r="B11123" s="545" t="s">
        <v>7216</v>
      </c>
      <c r="C11123" s="545" t="s">
        <v>216</v>
      </c>
      <c r="D11123" s="546">
        <v>43839</v>
      </c>
      <c r="E11123" s="171" t="str">
        <f t="shared" si="173"/>
        <v>2020</v>
      </c>
      <c r="F11123" s="547">
        <v>358214</v>
      </c>
      <c r="G11123" s="548">
        <v>0.19</v>
      </c>
      <c r="H11123" s="547">
        <v>301020.17</v>
      </c>
      <c r="I11123" s="545" t="s">
        <v>12650</v>
      </c>
      <c r="J11123" s="545" t="s">
        <v>13297</v>
      </c>
      <c r="K11123" s="545" t="s">
        <v>13413</v>
      </c>
      <c r="L11123" s="545" t="s">
        <v>13413</v>
      </c>
      <c r="M11123" s="548" t="s">
        <v>13758</v>
      </c>
      <c r="N11123" s="545" t="s">
        <v>13413</v>
      </c>
      <c r="O11123" s="545" t="s">
        <v>13413</v>
      </c>
      <c r="P11123" s="549">
        <v>8791</v>
      </c>
      <c r="Q11123" s="549">
        <v>1</v>
      </c>
      <c r="R11123" s="549">
        <v>127</v>
      </c>
      <c r="S11123" s="548">
        <v>2257</v>
      </c>
      <c r="T11123" s="548"/>
      <c r="U11123" s="99"/>
    </row>
    <row r="11124" spans="1:21" ht="19.5" customHeight="1">
      <c r="A11124" s="545">
        <v>106101</v>
      </c>
      <c r="B11124" s="545" t="s">
        <v>7215</v>
      </c>
      <c r="C11124" s="545" t="s">
        <v>216</v>
      </c>
      <c r="D11124" s="546">
        <v>43839</v>
      </c>
      <c r="E11124" s="171" t="str">
        <f t="shared" si="173"/>
        <v>2020</v>
      </c>
      <c r="F11124" s="547">
        <v>1359483</v>
      </c>
      <c r="G11124" s="548">
        <v>0.19</v>
      </c>
      <c r="H11124" s="547">
        <v>1142422.69</v>
      </c>
      <c r="I11124" s="545" t="s">
        <v>12650</v>
      </c>
      <c r="J11124" s="545" t="s">
        <v>13297</v>
      </c>
      <c r="K11124" s="545" t="s">
        <v>13413</v>
      </c>
      <c r="L11124" s="545" t="s">
        <v>13413</v>
      </c>
      <c r="M11124" s="548" t="s">
        <v>13758</v>
      </c>
      <c r="N11124" s="545" t="s">
        <v>13413</v>
      </c>
      <c r="O11124" s="545" t="s">
        <v>13413</v>
      </c>
      <c r="P11124" s="549">
        <v>8792</v>
      </c>
      <c r="Q11124" s="549">
        <v>1</v>
      </c>
      <c r="R11124" s="549">
        <v>127</v>
      </c>
      <c r="S11124" s="548">
        <v>2257</v>
      </c>
      <c r="T11124" s="548"/>
      <c r="U11124" s="99"/>
    </row>
    <row r="11125" spans="1:21" ht="19.5" customHeight="1">
      <c r="A11125" s="545">
        <v>106102</v>
      </c>
      <c r="B11125" s="545" t="s">
        <v>2342</v>
      </c>
      <c r="C11125" s="545" t="s">
        <v>216</v>
      </c>
      <c r="D11125" s="546"/>
      <c r="E11125" s="171" t="str">
        <f t="shared" si="173"/>
        <v>1900</v>
      </c>
      <c r="F11125" s="547">
        <v>0</v>
      </c>
      <c r="G11125" s="548">
        <v>0</v>
      </c>
      <c r="H11125" s="547">
        <v>0</v>
      </c>
      <c r="I11125" s="545" t="s">
        <v>12650</v>
      </c>
      <c r="J11125" s="545"/>
      <c r="K11125" s="545" t="s">
        <v>13413</v>
      </c>
      <c r="L11125" s="545" t="s">
        <v>13413</v>
      </c>
      <c r="M11125" s="548" t="s">
        <v>13758</v>
      </c>
      <c r="N11125" s="545" t="s">
        <v>13413</v>
      </c>
      <c r="O11125" s="545" t="s">
        <v>13413</v>
      </c>
      <c r="P11125" s="549">
        <v>8793</v>
      </c>
      <c r="Q11125" s="549">
        <v>1</v>
      </c>
      <c r="R11125" s="549">
        <v>127</v>
      </c>
      <c r="S11125" s="548"/>
      <c r="T11125" s="548"/>
      <c r="U11125" s="99"/>
    </row>
    <row r="11126" spans="1:21" ht="19.5" customHeight="1">
      <c r="A11126" s="545">
        <v>106103</v>
      </c>
      <c r="B11126" s="545" t="s">
        <v>2343</v>
      </c>
      <c r="C11126" s="545" t="s">
        <v>216</v>
      </c>
      <c r="D11126" s="546"/>
      <c r="E11126" s="171" t="str">
        <f t="shared" si="173"/>
        <v>1900</v>
      </c>
      <c r="F11126" s="547">
        <v>0</v>
      </c>
      <c r="G11126" s="548">
        <v>0</v>
      </c>
      <c r="H11126" s="547">
        <v>0</v>
      </c>
      <c r="I11126" s="545" t="s">
        <v>12650</v>
      </c>
      <c r="J11126" s="545"/>
      <c r="K11126" s="545" t="s">
        <v>19998</v>
      </c>
      <c r="L11126" s="545" t="s">
        <v>13413</v>
      </c>
      <c r="M11126" s="548" t="s">
        <v>13758</v>
      </c>
      <c r="N11126" s="545" t="s">
        <v>13413</v>
      </c>
      <c r="O11126" s="545" t="s">
        <v>13413</v>
      </c>
      <c r="P11126" s="549">
        <v>8794</v>
      </c>
      <c r="Q11126" s="549">
        <v>1</v>
      </c>
      <c r="R11126" s="549">
        <v>127</v>
      </c>
      <c r="S11126" s="548"/>
      <c r="T11126" s="548"/>
      <c r="U11126" s="99"/>
    </row>
    <row r="11127" spans="1:21" ht="19.5" customHeight="1">
      <c r="A11127" s="545">
        <v>106104</v>
      </c>
      <c r="B11127" s="545" t="s">
        <v>9476</v>
      </c>
      <c r="C11127" s="545" t="s">
        <v>216</v>
      </c>
      <c r="D11127" s="546"/>
      <c r="E11127" s="171" t="str">
        <f t="shared" si="173"/>
        <v>1900</v>
      </c>
      <c r="F11127" s="547">
        <v>0</v>
      </c>
      <c r="G11127" s="548">
        <v>0</v>
      </c>
      <c r="H11127" s="547">
        <v>0</v>
      </c>
      <c r="I11127" s="545" t="s">
        <v>12650</v>
      </c>
      <c r="J11127" s="545"/>
      <c r="K11127" s="545" t="s">
        <v>13413</v>
      </c>
      <c r="L11127" s="545" t="s">
        <v>13413</v>
      </c>
      <c r="M11127" s="548" t="s">
        <v>13758</v>
      </c>
      <c r="N11127" s="545" t="s">
        <v>13413</v>
      </c>
      <c r="O11127" s="545" t="s">
        <v>13413</v>
      </c>
      <c r="P11127" s="549">
        <v>8795</v>
      </c>
      <c r="Q11127" s="549">
        <v>1</v>
      </c>
      <c r="R11127" s="549">
        <v>127</v>
      </c>
      <c r="S11127" s="548"/>
      <c r="T11127" s="548"/>
      <c r="U11127" s="99"/>
    </row>
    <row r="11128" spans="1:21" ht="19.5" customHeight="1">
      <c r="A11128" s="545">
        <v>106105</v>
      </c>
      <c r="B11128" s="545" t="s">
        <v>2258</v>
      </c>
      <c r="C11128" s="545" t="s">
        <v>216</v>
      </c>
      <c r="D11128" s="546"/>
      <c r="E11128" s="171" t="str">
        <f t="shared" si="173"/>
        <v>1900</v>
      </c>
      <c r="F11128" s="547">
        <v>0</v>
      </c>
      <c r="G11128" s="548">
        <v>0</v>
      </c>
      <c r="H11128" s="547">
        <v>0</v>
      </c>
      <c r="I11128" s="545" t="s">
        <v>12706</v>
      </c>
      <c r="J11128" s="545"/>
      <c r="K11128" s="545" t="s">
        <v>13413</v>
      </c>
      <c r="L11128" s="545" t="s">
        <v>13413</v>
      </c>
      <c r="M11128" s="548" t="s">
        <v>13758</v>
      </c>
      <c r="N11128" s="545" t="s">
        <v>13413</v>
      </c>
      <c r="O11128" s="545" t="s">
        <v>13413</v>
      </c>
      <c r="P11128" s="549">
        <v>8796</v>
      </c>
      <c r="Q11128" s="549">
        <v>1</v>
      </c>
      <c r="R11128" s="549">
        <v>128</v>
      </c>
      <c r="S11128" s="548"/>
      <c r="T11128" s="548"/>
      <c r="U11128" s="99"/>
    </row>
    <row r="11129" spans="1:21" ht="19.5" customHeight="1">
      <c r="A11129" s="545">
        <v>106106</v>
      </c>
      <c r="B11129" s="545" t="s">
        <v>2230</v>
      </c>
      <c r="C11129" s="545" t="s">
        <v>216</v>
      </c>
      <c r="D11129" s="546"/>
      <c r="E11129" s="171" t="str">
        <f t="shared" si="173"/>
        <v>1900</v>
      </c>
      <c r="F11129" s="547">
        <v>0</v>
      </c>
      <c r="G11129" s="548">
        <v>0</v>
      </c>
      <c r="H11129" s="547">
        <v>0</v>
      </c>
      <c r="I11129" s="545" t="s">
        <v>12706</v>
      </c>
      <c r="J11129" s="545"/>
      <c r="K11129" s="545" t="s">
        <v>13413</v>
      </c>
      <c r="L11129" s="545" t="s">
        <v>13413</v>
      </c>
      <c r="M11129" s="548" t="s">
        <v>13758</v>
      </c>
      <c r="N11129" s="545" t="s">
        <v>13413</v>
      </c>
      <c r="O11129" s="545" t="s">
        <v>13413</v>
      </c>
      <c r="P11129" s="549">
        <v>8797</v>
      </c>
      <c r="Q11129" s="549">
        <v>1</v>
      </c>
      <c r="R11129" s="549">
        <v>128</v>
      </c>
      <c r="S11129" s="548"/>
      <c r="T11129" s="548"/>
      <c r="U11129" s="99"/>
    </row>
    <row r="11130" spans="1:21" ht="19.5" customHeight="1">
      <c r="A11130" s="545">
        <v>106107</v>
      </c>
      <c r="B11130" s="545" t="s">
        <v>7902</v>
      </c>
      <c r="C11130" s="545" t="s">
        <v>216</v>
      </c>
      <c r="D11130" s="546">
        <v>43598</v>
      </c>
      <c r="E11130" s="171" t="str">
        <f t="shared" si="173"/>
        <v>2019</v>
      </c>
      <c r="F11130" s="547">
        <v>422046</v>
      </c>
      <c r="G11130" s="548">
        <v>0.19</v>
      </c>
      <c r="H11130" s="547">
        <v>354660.5</v>
      </c>
      <c r="I11130" s="545" t="s">
        <v>12706</v>
      </c>
      <c r="J11130" s="545" t="s">
        <v>13298</v>
      </c>
      <c r="K11130" s="545" t="s">
        <v>13413</v>
      </c>
      <c r="L11130" s="545" t="s">
        <v>13413</v>
      </c>
      <c r="M11130" s="548" t="s">
        <v>13758</v>
      </c>
      <c r="N11130" s="545" t="s">
        <v>13413</v>
      </c>
      <c r="O11130" s="545" t="s">
        <v>13413</v>
      </c>
      <c r="P11130" s="549">
        <v>8798</v>
      </c>
      <c r="Q11130" s="549">
        <v>1</v>
      </c>
      <c r="R11130" s="549">
        <v>128</v>
      </c>
      <c r="S11130" s="548">
        <v>1012</v>
      </c>
      <c r="T11130" s="548"/>
      <c r="U11130" s="99"/>
    </row>
    <row r="11131" spans="1:21" ht="19.5" customHeight="1">
      <c r="A11131" s="545">
        <v>106108</v>
      </c>
      <c r="B11131" s="545" t="s">
        <v>6141</v>
      </c>
      <c r="C11131" s="545" t="s">
        <v>216</v>
      </c>
      <c r="D11131" s="546">
        <v>45708</v>
      </c>
      <c r="E11131" s="171" t="str">
        <f t="shared" si="173"/>
        <v>2025</v>
      </c>
      <c r="F11131" s="547">
        <v>9656066.4800000004</v>
      </c>
      <c r="G11131" s="548">
        <v>0.19</v>
      </c>
      <c r="H11131" s="547">
        <v>8114341.5800000001</v>
      </c>
      <c r="I11131" s="545" t="s">
        <v>12637</v>
      </c>
      <c r="J11131" s="545" t="s">
        <v>13307</v>
      </c>
      <c r="K11131" s="545" t="s">
        <v>19999</v>
      </c>
      <c r="L11131" s="545" t="s">
        <v>13413</v>
      </c>
      <c r="M11131" s="548" t="s">
        <v>13758</v>
      </c>
      <c r="N11131" s="545" t="s">
        <v>22871</v>
      </c>
      <c r="O11131" s="545" t="s">
        <v>13413</v>
      </c>
      <c r="P11131" s="549">
        <v>8799</v>
      </c>
      <c r="Q11131" s="549">
        <v>1</v>
      </c>
      <c r="R11131" s="549">
        <v>13</v>
      </c>
      <c r="S11131" s="548">
        <v>2228</v>
      </c>
      <c r="T11131" s="548">
        <v>819</v>
      </c>
      <c r="U11131" s="99"/>
    </row>
    <row r="11132" spans="1:21" ht="19.5" customHeight="1">
      <c r="A11132" s="545">
        <v>106109</v>
      </c>
      <c r="B11132" s="545" t="s">
        <v>963</v>
      </c>
      <c r="C11132" s="545" t="s">
        <v>4504</v>
      </c>
      <c r="D11132" s="546">
        <v>45708</v>
      </c>
      <c r="E11132" s="171" t="str">
        <f t="shared" si="173"/>
        <v>2025</v>
      </c>
      <c r="F11132" s="547">
        <v>2586738.0099999998</v>
      </c>
      <c r="G11132" s="548">
        <v>0.19</v>
      </c>
      <c r="H11132" s="547">
        <v>2173729.42</v>
      </c>
      <c r="I11132" s="545" t="s">
        <v>12668</v>
      </c>
      <c r="J11132" s="545" t="s">
        <v>13307</v>
      </c>
      <c r="K11132" s="545" t="s">
        <v>20000</v>
      </c>
      <c r="L11132" s="545" t="s">
        <v>13413</v>
      </c>
      <c r="M11132" s="548" t="s">
        <v>13868</v>
      </c>
      <c r="N11132" s="545" t="s">
        <v>13413</v>
      </c>
      <c r="O11132" s="545" t="s">
        <v>13413</v>
      </c>
      <c r="P11132" s="549">
        <v>8800</v>
      </c>
      <c r="Q11132" s="549">
        <v>2</v>
      </c>
      <c r="R11132" s="549">
        <v>7</v>
      </c>
      <c r="S11132" s="548">
        <v>2228</v>
      </c>
      <c r="T11132" s="548"/>
      <c r="U11132" s="99"/>
    </row>
    <row r="11133" spans="1:21" ht="19.5" customHeight="1">
      <c r="A11133" s="545">
        <v>106111</v>
      </c>
      <c r="B11133" s="545" t="s">
        <v>2995</v>
      </c>
      <c r="C11133" s="545" t="s">
        <v>209</v>
      </c>
      <c r="D11133" s="546"/>
      <c r="E11133" s="171" t="str">
        <f t="shared" si="173"/>
        <v>1900</v>
      </c>
      <c r="F11133" s="547">
        <v>0</v>
      </c>
      <c r="G11133" s="548">
        <v>0</v>
      </c>
      <c r="H11133" s="547">
        <v>0</v>
      </c>
      <c r="I11133" s="545" t="s">
        <v>12717</v>
      </c>
      <c r="J11133" s="545"/>
      <c r="K11133" s="545" t="s">
        <v>13413</v>
      </c>
      <c r="L11133" s="545" t="s">
        <v>13413</v>
      </c>
      <c r="M11133" s="548" t="s">
        <v>13758</v>
      </c>
      <c r="N11133" s="545" t="s">
        <v>22872</v>
      </c>
      <c r="O11133" s="545" t="s">
        <v>13413</v>
      </c>
      <c r="P11133" s="549">
        <v>8802</v>
      </c>
      <c r="Q11133" s="549">
        <v>1</v>
      </c>
      <c r="R11133" s="549">
        <v>19</v>
      </c>
      <c r="S11133" s="548"/>
      <c r="T11133" s="548">
        <v>855</v>
      </c>
      <c r="U11133" s="99"/>
    </row>
    <row r="11134" spans="1:21" ht="19.5" customHeight="1">
      <c r="A11134" s="545">
        <v>106112</v>
      </c>
      <c r="B11134" s="545" t="s">
        <v>2032</v>
      </c>
      <c r="C11134" s="545" t="s">
        <v>216</v>
      </c>
      <c r="D11134" s="546"/>
      <c r="E11134" s="171" t="str">
        <f t="shared" si="173"/>
        <v>1900</v>
      </c>
      <c r="F11134" s="547">
        <v>0</v>
      </c>
      <c r="G11134" s="548">
        <v>0</v>
      </c>
      <c r="H11134" s="547">
        <v>0</v>
      </c>
      <c r="I11134" s="545" t="s">
        <v>12637</v>
      </c>
      <c r="J11134" s="545"/>
      <c r="K11134" s="545" t="s">
        <v>13413</v>
      </c>
      <c r="L11134" s="545" t="s">
        <v>13413</v>
      </c>
      <c r="M11134" s="548" t="s">
        <v>13758</v>
      </c>
      <c r="N11134" s="545" t="s">
        <v>22864</v>
      </c>
      <c r="O11134" s="545" t="s">
        <v>13413</v>
      </c>
      <c r="P11134" s="549">
        <v>8803</v>
      </c>
      <c r="Q11134" s="549">
        <v>1</v>
      </c>
      <c r="R11134" s="549">
        <v>13</v>
      </c>
      <c r="S11134" s="548"/>
      <c r="T11134" s="548">
        <v>615</v>
      </c>
      <c r="U11134" s="99"/>
    </row>
    <row r="11135" spans="1:21" ht="19.5" customHeight="1">
      <c r="A11135" s="545">
        <v>106113</v>
      </c>
      <c r="B11135" s="545" t="s">
        <v>9475</v>
      </c>
      <c r="C11135" s="545" t="s">
        <v>216</v>
      </c>
      <c r="D11135" s="546"/>
      <c r="E11135" s="171" t="str">
        <f t="shared" si="173"/>
        <v>1900</v>
      </c>
      <c r="F11135" s="547">
        <v>0</v>
      </c>
      <c r="G11135" s="548">
        <v>0</v>
      </c>
      <c r="H11135" s="547">
        <v>0</v>
      </c>
      <c r="I11135" s="545" t="s">
        <v>12647</v>
      </c>
      <c r="J11135" s="545"/>
      <c r="K11135" s="545" t="s">
        <v>20001</v>
      </c>
      <c r="L11135" s="545" t="s">
        <v>13413</v>
      </c>
      <c r="M11135" s="548" t="s">
        <v>13758</v>
      </c>
      <c r="N11135" s="545" t="s">
        <v>13413</v>
      </c>
      <c r="O11135" s="545" t="s">
        <v>13413</v>
      </c>
      <c r="P11135" s="549">
        <v>8804</v>
      </c>
      <c r="Q11135" s="549">
        <v>1</v>
      </c>
      <c r="R11135" s="549">
        <v>26</v>
      </c>
      <c r="S11135" s="548"/>
      <c r="T11135" s="548"/>
      <c r="U11135" s="99"/>
    </row>
    <row r="11136" spans="1:21" ht="19.5" customHeight="1">
      <c r="A11136" s="545">
        <v>106114</v>
      </c>
      <c r="B11136" s="545" t="s">
        <v>8399</v>
      </c>
      <c r="C11136" s="545" t="s">
        <v>216</v>
      </c>
      <c r="D11136" s="546">
        <v>44591</v>
      </c>
      <c r="E11136" s="171" t="str">
        <f t="shared" si="173"/>
        <v>2022</v>
      </c>
      <c r="F11136" s="547">
        <v>6225467</v>
      </c>
      <c r="G11136" s="548">
        <v>0.19</v>
      </c>
      <c r="H11136" s="547">
        <v>5231484.87</v>
      </c>
      <c r="I11136" s="545" t="s">
        <v>12758</v>
      </c>
      <c r="J11136" s="545" t="s">
        <v>13297</v>
      </c>
      <c r="K11136" s="545" t="s">
        <v>13413</v>
      </c>
      <c r="L11136" s="545" t="s">
        <v>13413</v>
      </c>
      <c r="M11136" s="548" t="s">
        <v>13758</v>
      </c>
      <c r="N11136" s="545" t="s">
        <v>13413</v>
      </c>
      <c r="O11136" s="545" t="s">
        <v>13413</v>
      </c>
      <c r="P11136" s="549">
        <v>8805</v>
      </c>
      <c r="Q11136" s="549">
        <v>1</v>
      </c>
      <c r="R11136" s="549">
        <v>164</v>
      </c>
      <c r="S11136" s="548">
        <v>2257</v>
      </c>
      <c r="T11136" s="548"/>
      <c r="U11136" s="99"/>
    </row>
    <row r="11137" spans="1:21" ht="19.5" customHeight="1">
      <c r="A11137" s="545">
        <v>106115</v>
      </c>
      <c r="B11137" s="545" t="s">
        <v>6140</v>
      </c>
      <c r="C11137" s="545" t="s">
        <v>216</v>
      </c>
      <c r="D11137" s="546">
        <v>46052</v>
      </c>
      <c r="E11137" s="171" t="str">
        <f t="shared" si="173"/>
        <v>2026</v>
      </c>
      <c r="F11137" s="547">
        <v>1149715</v>
      </c>
      <c r="G11137" s="548">
        <v>0.19</v>
      </c>
      <c r="H11137" s="547">
        <v>966147.06</v>
      </c>
      <c r="I11137" s="545" t="s">
        <v>12686</v>
      </c>
      <c r="J11137" s="545" t="s">
        <v>13307</v>
      </c>
      <c r="K11137" s="545" t="s">
        <v>20002</v>
      </c>
      <c r="L11137" s="545" t="s">
        <v>13413</v>
      </c>
      <c r="M11137" s="548" t="s">
        <v>13758</v>
      </c>
      <c r="N11137" s="545" t="s">
        <v>13413</v>
      </c>
      <c r="O11137" s="545" t="s">
        <v>13413</v>
      </c>
      <c r="P11137" s="549">
        <v>8806</v>
      </c>
      <c r="Q11137" s="549">
        <v>1</v>
      </c>
      <c r="R11137" s="549">
        <v>131</v>
      </c>
      <c r="S11137" s="548">
        <v>2228</v>
      </c>
      <c r="T11137" s="548"/>
      <c r="U11137" s="99"/>
    </row>
    <row r="11138" spans="1:21" ht="19.5" customHeight="1">
      <c r="A11138" s="545">
        <v>106116</v>
      </c>
      <c r="B11138" s="545" t="s">
        <v>8209</v>
      </c>
      <c r="C11138" s="545" t="s">
        <v>216</v>
      </c>
      <c r="D11138" s="546">
        <v>46069</v>
      </c>
      <c r="E11138" s="171" t="str">
        <f t="shared" si="173"/>
        <v>2026</v>
      </c>
      <c r="F11138" s="547">
        <v>1666000</v>
      </c>
      <c r="G11138" s="548">
        <v>0.19</v>
      </c>
      <c r="H11138" s="547">
        <v>1400000</v>
      </c>
      <c r="I11138" s="545" t="s">
        <v>12686</v>
      </c>
      <c r="J11138" s="545" t="s">
        <v>13296</v>
      </c>
      <c r="K11138" s="545" t="s">
        <v>13413</v>
      </c>
      <c r="L11138" s="545" t="s">
        <v>13413</v>
      </c>
      <c r="M11138" s="548" t="s">
        <v>13758</v>
      </c>
      <c r="N11138" s="545" t="s">
        <v>13413</v>
      </c>
      <c r="O11138" s="545" t="s">
        <v>13413</v>
      </c>
      <c r="P11138" s="549">
        <v>8807</v>
      </c>
      <c r="Q11138" s="549">
        <v>1</v>
      </c>
      <c r="R11138" s="549">
        <v>131</v>
      </c>
      <c r="S11138" s="548">
        <v>2218</v>
      </c>
      <c r="T11138" s="548"/>
      <c r="U11138" s="99"/>
    </row>
    <row r="11139" spans="1:21" ht="19.5" customHeight="1">
      <c r="A11139" s="545">
        <v>106117</v>
      </c>
      <c r="B11139" s="545" t="s">
        <v>6139</v>
      </c>
      <c r="C11139" s="545" t="s">
        <v>216</v>
      </c>
      <c r="D11139" s="546">
        <v>45708</v>
      </c>
      <c r="E11139" s="171" t="str">
        <f t="shared" si="173"/>
        <v>2025</v>
      </c>
      <c r="F11139" s="547">
        <v>25980309.760000002</v>
      </c>
      <c r="G11139" s="548">
        <v>0.19</v>
      </c>
      <c r="H11139" s="547">
        <v>21832193.079999998</v>
      </c>
      <c r="I11139" s="545" t="s">
        <v>12956</v>
      </c>
      <c r="J11139" s="545" t="s">
        <v>13307</v>
      </c>
      <c r="K11139" s="545" t="s">
        <v>20003</v>
      </c>
      <c r="L11139" s="545" t="s">
        <v>13413</v>
      </c>
      <c r="M11139" s="548" t="s">
        <v>13758</v>
      </c>
      <c r="N11139" s="545" t="s">
        <v>13413</v>
      </c>
      <c r="O11139" s="545" t="s">
        <v>13413</v>
      </c>
      <c r="P11139" s="549">
        <v>8808</v>
      </c>
      <c r="Q11139" s="549">
        <v>1</v>
      </c>
      <c r="R11139" s="549">
        <v>133</v>
      </c>
      <c r="S11139" s="548">
        <v>2228</v>
      </c>
      <c r="T11139" s="548"/>
      <c r="U11139" s="99"/>
    </row>
    <row r="11140" spans="1:21" ht="19.5" customHeight="1">
      <c r="A11140" s="545">
        <v>106118</v>
      </c>
      <c r="B11140" s="545" t="s">
        <v>9474</v>
      </c>
      <c r="C11140" s="545" t="s">
        <v>221</v>
      </c>
      <c r="D11140" s="546"/>
      <c r="E11140" s="171" t="str">
        <f t="shared" ref="E11140:E11203" si="174">TEXT(D11140,"YYYY")</f>
        <v>1900</v>
      </c>
      <c r="F11140" s="547">
        <v>0</v>
      </c>
      <c r="G11140" s="548">
        <v>0</v>
      </c>
      <c r="H11140" s="547">
        <v>0</v>
      </c>
      <c r="I11140" s="545" t="s">
        <v>12723</v>
      </c>
      <c r="J11140" s="545"/>
      <c r="K11140" s="545" t="s">
        <v>20004</v>
      </c>
      <c r="L11140" s="545" t="s">
        <v>13413</v>
      </c>
      <c r="M11140" s="548" t="s">
        <v>13758</v>
      </c>
      <c r="N11140" s="545" t="s">
        <v>13413</v>
      </c>
      <c r="O11140" s="545" t="s">
        <v>13413</v>
      </c>
      <c r="P11140" s="549">
        <v>8809</v>
      </c>
      <c r="Q11140" s="549">
        <v>1</v>
      </c>
      <c r="R11140" s="549">
        <v>16</v>
      </c>
      <c r="S11140" s="548"/>
      <c r="T11140" s="548"/>
      <c r="U11140" s="99"/>
    </row>
    <row r="11141" spans="1:21" ht="19.5" customHeight="1">
      <c r="A11141" s="545">
        <v>106119</v>
      </c>
      <c r="B11141" s="545" t="s">
        <v>12351</v>
      </c>
      <c r="C11141" s="545" t="s">
        <v>216</v>
      </c>
      <c r="D11141" s="546">
        <v>46052</v>
      </c>
      <c r="E11141" s="171" t="str">
        <f t="shared" si="174"/>
        <v>2026</v>
      </c>
      <c r="F11141" s="547">
        <v>24531385</v>
      </c>
      <c r="G11141" s="548">
        <v>0.19</v>
      </c>
      <c r="H11141" s="547">
        <v>20614609.239999998</v>
      </c>
      <c r="I11141" s="545" t="s">
        <v>12758</v>
      </c>
      <c r="J11141" s="545" t="s">
        <v>13307</v>
      </c>
      <c r="K11141" s="545" t="s">
        <v>20005</v>
      </c>
      <c r="L11141" s="545" t="s">
        <v>20006</v>
      </c>
      <c r="M11141" s="548" t="s">
        <v>13758</v>
      </c>
      <c r="N11141" s="545" t="s">
        <v>13413</v>
      </c>
      <c r="O11141" s="545" t="s">
        <v>13413</v>
      </c>
      <c r="P11141" s="549">
        <v>8810</v>
      </c>
      <c r="Q11141" s="549">
        <v>1</v>
      </c>
      <c r="R11141" s="549">
        <v>164</v>
      </c>
      <c r="S11141" s="548">
        <v>2228</v>
      </c>
      <c r="T11141" s="548"/>
      <c r="U11141" s="99"/>
    </row>
    <row r="11142" spans="1:21" ht="19.5" customHeight="1">
      <c r="A11142" s="545">
        <v>106120</v>
      </c>
      <c r="B11142" s="545" t="s">
        <v>9473</v>
      </c>
      <c r="C11142" s="545" t="s">
        <v>221</v>
      </c>
      <c r="D11142" s="546"/>
      <c r="E11142" s="171" t="str">
        <f t="shared" si="174"/>
        <v>1900</v>
      </c>
      <c r="F11142" s="547">
        <v>0</v>
      </c>
      <c r="G11142" s="548">
        <v>0</v>
      </c>
      <c r="H11142" s="547">
        <v>0</v>
      </c>
      <c r="I11142" s="545" t="s">
        <v>12684</v>
      </c>
      <c r="J11142" s="545"/>
      <c r="K11142" s="545" t="s">
        <v>20007</v>
      </c>
      <c r="L11142" s="545" t="s">
        <v>13413</v>
      </c>
      <c r="M11142" s="548" t="s">
        <v>13758</v>
      </c>
      <c r="N11142" s="545" t="s">
        <v>13413</v>
      </c>
      <c r="O11142" s="545" t="s">
        <v>13413</v>
      </c>
      <c r="P11142" s="549">
        <v>8811</v>
      </c>
      <c r="Q11142" s="549">
        <v>1</v>
      </c>
      <c r="R11142" s="549">
        <v>95</v>
      </c>
      <c r="S11142" s="548"/>
      <c r="T11142" s="548"/>
      <c r="U11142" s="99"/>
    </row>
    <row r="11143" spans="1:21" ht="19.5" customHeight="1">
      <c r="A11143" s="545">
        <v>106121</v>
      </c>
      <c r="B11143" s="545" t="s">
        <v>9472</v>
      </c>
      <c r="C11143" s="545" t="s">
        <v>216</v>
      </c>
      <c r="D11143" s="546"/>
      <c r="E11143" s="171" t="str">
        <f t="shared" si="174"/>
        <v>1900</v>
      </c>
      <c r="F11143" s="547">
        <v>0</v>
      </c>
      <c r="G11143" s="548">
        <v>0</v>
      </c>
      <c r="H11143" s="547">
        <v>0</v>
      </c>
      <c r="I11143" s="545" t="s">
        <v>12684</v>
      </c>
      <c r="J11143" s="545"/>
      <c r="K11143" s="545" t="s">
        <v>20008</v>
      </c>
      <c r="L11143" s="545" t="s">
        <v>13413</v>
      </c>
      <c r="M11143" s="548" t="s">
        <v>13758</v>
      </c>
      <c r="N11143" s="545" t="s">
        <v>13413</v>
      </c>
      <c r="O11143" s="545" t="s">
        <v>13413</v>
      </c>
      <c r="P11143" s="549">
        <v>8812</v>
      </c>
      <c r="Q11143" s="549">
        <v>1</v>
      </c>
      <c r="R11143" s="549">
        <v>95</v>
      </c>
      <c r="S11143" s="548"/>
      <c r="T11143" s="548"/>
      <c r="U11143" s="99"/>
    </row>
    <row r="11144" spans="1:21" ht="19.5" customHeight="1">
      <c r="A11144" s="545">
        <v>106122</v>
      </c>
      <c r="B11144" s="545" t="s">
        <v>9471</v>
      </c>
      <c r="C11144" s="545" t="s">
        <v>221</v>
      </c>
      <c r="D11144" s="546">
        <v>46062</v>
      </c>
      <c r="E11144" s="171" t="str">
        <f t="shared" si="174"/>
        <v>2026</v>
      </c>
      <c r="F11144" s="547">
        <v>385021</v>
      </c>
      <c r="G11144" s="548">
        <v>0.19</v>
      </c>
      <c r="H11144" s="547">
        <v>323547.06</v>
      </c>
      <c r="I11144" s="545" t="s">
        <v>12684</v>
      </c>
      <c r="J11144" s="545" t="s">
        <v>13298</v>
      </c>
      <c r="K11144" s="545" t="s">
        <v>20009</v>
      </c>
      <c r="L11144" s="545" t="s">
        <v>13413</v>
      </c>
      <c r="M11144" s="548" t="s">
        <v>13758</v>
      </c>
      <c r="N11144" s="545" t="s">
        <v>13413</v>
      </c>
      <c r="O11144" s="545" t="s">
        <v>13413</v>
      </c>
      <c r="P11144" s="549">
        <v>8813</v>
      </c>
      <c r="Q11144" s="549">
        <v>1</v>
      </c>
      <c r="R11144" s="549">
        <v>95</v>
      </c>
      <c r="S11144" s="548">
        <v>1012</v>
      </c>
      <c r="T11144" s="548"/>
      <c r="U11144" s="99"/>
    </row>
    <row r="11145" spans="1:21" ht="19.5" customHeight="1">
      <c r="A11145" s="545">
        <v>106123</v>
      </c>
      <c r="B11145" s="545" t="s">
        <v>8310</v>
      </c>
      <c r="C11145" s="545" t="s">
        <v>216</v>
      </c>
      <c r="D11145" s="546">
        <v>46063</v>
      </c>
      <c r="E11145" s="171" t="str">
        <f t="shared" si="174"/>
        <v>2026</v>
      </c>
      <c r="F11145" s="547">
        <v>22744858</v>
      </c>
      <c r="G11145" s="548">
        <v>0.19</v>
      </c>
      <c r="H11145" s="547">
        <v>19113326.050000001</v>
      </c>
      <c r="I11145" s="545" t="s">
        <v>12758</v>
      </c>
      <c r="J11145" s="545" t="s">
        <v>13298</v>
      </c>
      <c r="K11145" s="545" t="s">
        <v>20010</v>
      </c>
      <c r="L11145" s="545" t="s">
        <v>13413</v>
      </c>
      <c r="M11145" s="548" t="s">
        <v>13758</v>
      </c>
      <c r="N11145" s="545" t="s">
        <v>13413</v>
      </c>
      <c r="O11145" s="545" t="s">
        <v>13413</v>
      </c>
      <c r="P11145" s="549">
        <v>8814</v>
      </c>
      <c r="Q11145" s="549">
        <v>1</v>
      </c>
      <c r="R11145" s="549">
        <v>164</v>
      </c>
      <c r="S11145" s="548">
        <v>1012</v>
      </c>
      <c r="T11145" s="548"/>
      <c r="U11145" s="99"/>
    </row>
    <row r="11146" spans="1:21" ht="19.5" customHeight="1">
      <c r="A11146" s="545">
        <v>106124</v>
      </c>
      <c r="B11146" s="545" t="s">
        <v>1111</v>
      </c>
      <c r="C11146" s="545" t="s">
        <v>216</v>
      </c>
      <c r="D11146" s="546"/>
      <c r="E11146" s="171" t="str">
        <f t="shared" si="174"/>
        <v>1900</v>
      </c>
      <c r="F11146" s="547">
        <v>0</v>
      </c>
      <c r="G11146" s="548">
        <v>0</v>
      </c>
      <c r="H11146" s="547">
        <v>0</v>
      </c>
      <c r="I11146" s="545" t="s">
        <v>12762</v>
      </c>
      <c r="J11146" s="545"/>
      <c r="K11146" s="545" t="s">
        <v>20011</v>
      </c>
      <c r="L11146" s="545" t="s">
        <v>13413</v>
      </c>
      <c r="M11146" s="548" t="s">
        <v>13758</v>
      </c>
      <c r="N11146" s="545" t="s">
        <v>22873</v>
      </c>
      <c r="O11146" s="545" t="s">
        <v>13413</v>
      </c>
      <c r="P11146" s="549">
        <v>8815</v>
      </c>
      <c r="Q11146" s="549">
        <v>1</v>
      </c>
      <c r="R11146" s="549">
        <v>8</v>
      </c>
      <c r="S11146" s="548"/>
      <c r="T11146" s="548">
        <v>2028</v>
      </c>
      <c r="U11146" s="99"/>
    </row>
    <row r="11147" spans="1:21" ht="19.5" customHeight="1">
      <c r="A11147" s="545">
        <v>106125</v>
      </c>
      <c r="B11147" s="545" t="s">
        <v>1110</v>
      </c>
      <c r="C11147" s="545" t="s">
        <v>216</v>
      </c>
      <c r="D11147" s="546"/>
      <c r="E11147" s="171" t="str">
        <f t="shared" si="174"/>
        <v>1900</v>
      </c>
      <c r="F11147" s="547">
        <v>0</v>
      </c>
      <c r="G11147" s="548">
        <v>0</v>
      </c>
      <c r="H11147" s="547">
        <v>0</v>
      </c>
      <c r="I11147" s="545" t="s">
        <v>12762</v>
      </c>
      <c r="J11147" s="545"/>
      <c r="K11147" s="545" t="s">
        <v>20012</v>
      </c>
      <c r="L11147" s="545" t="s">
        <v>13413</v>
      </c>
      <c r="M11147" s="548" t="s">
        <v>13758</v>
      </c>
      <c r="N11147" s="545" t="s">
        <v>22873</v>
      </c>
      <c r="O11147" s="545" t="s">
        <v>13413</v>
      </c>
      <c r="P11147" s="549">
        <v>8816</v>
      </c>
      <c r="Q11147" s="549">
        <v>1</v>
      </c>
      <c r="R11147" s="549">
        <v>8</v>
      </c>
      <c r="S11147" s="548"/>
      <c r="T11147" s="548">
        <v>2028</v>
      </c>
      <c r="U11147" s="99"/>
    </row>
    <row r="11148" spans="1:21" ht="19.5" customHeight="1">
      <c r="A11148" s="545">
        <v>106126</v>
      </c>
      <c r="B11148" s="545" t="s">
        <v>1109</v>
      </c>
      <c r="C11148" s="545" t="s">
        <v>216</v>
      </c>
      <c r="D11148" s="546"/>
      <c r="E11148" s="171" t="str">
        <f t="shared" si="174"/>
        <v>1900</v>
      </c>
      <c r="F11148" s="547">
        <v>0</v>
      </c>
      <c r="G11148" s="548">
        <v>0</v>
      </c>
      <c r="H11148" s="547">
        <v>0</v>
      </c>
      <c r="I11148" s="545" t="s">
        <v>12762</v>
      </c>
      <c r="J11148" s="545"/>
      <c r="K11148" s="545" t="s">
        <v>20013</v>
      </c>
      <c r="L11148" s="545" t="s">
        <v>13413</v>
      </c>
      <c r="M11148" s="548" t="s">
        <v>13758</v>
      </c>
      <c r="N11148" s="545" t="s">
        <v>22873</v>
      </c>
      <c r="O11148" s="545" t="s">
        <v>13413</v>
      </c>
      <c r="P11148" s="549">
        <v>8817</v>
      </c>
      <c r="Q11148" s="549">
        <v>1</v>
      </c>
      <c r="R11148" s="549">
        <v>8</v>
      </c>
      <c r="S11148" s="548"/>
      <c r="T11148" s="548">
        <v>2028</v>
      </c>
      <c r="U11148" s="99"/>
    </row>
    <row r="11149" spans="1:21" ht="19.5" customHeight="1">
      <c r="A11149" s="545">
        <v>106127</v>
      </c>
      <c r="B11149" s="545" t="s">
        <v>1108</v>
      </c>
      <c r="C11149" s="545" t="s">
        <v>216</v>
      </c>
      <c r="D11149" s="546"/>
      <c r="E11149" s="171" t="str">
        <f t="shared" si="174"/>
        <v>1900</v>
      </c>
      <c r="F11149" s="547">
        <v>0</v>
      </c>
      <c r="G11149" s="548">
        <v>0</v>
      </c>
      <c r="H11149" s="547">
        <v>0</v>
      </c>
      <c r="I11149" s="545" t="s">
        <v>12762</v>
      </c>
      <c r="J11149" s="545"/>
      <c r="K11149" s="545" t="s">
        <v>20014</v>
      </c>
      <c r="L11149" s="545" t="s">
        <v>13413</v>
      </c>
      <c r="M11149" s="548" t="s">
        <v>13758</v>
      </c>
      <c r="N11149" s="545" t="s">
        <v>22873</v>
      </c>
      <c r="O11149" s="545" t="s">
        <v>13413</v>
      </c>
      <c r="P11149" s="549">
        <v>8818</v>
      </c>
      <c r="Q11149" s="549">
        <v>1</v>
      </c>
      <c r="R11149" s="549">
        <v>8</v>
      </c>
      <c r="S11149" s="548"/>
      <c r="T11149" s="548">
        <v>2028</v>
      </c>
      <c r="U11149" s="99"/>
    </row>
    <row r="11150" spans="1:21" ht="19.5" customHeight="1">
      <c r="A11150" s="545">
        <v>106128</v>
      </c>
      <c r="B11150" s="545" t="s">
        <v>9470</v>
      </c>
      <c r="C11150" s="545" t="s">
        <v>216</v>
      </c>
      <c r="D11150" s="546"/>
      <c r="E11150" s="171" t="str">
        <f t="shared" si="174"/>
        <v>1900</v>
      </c>
      <c r="F11150" s="547">
        <v>0</v>
      </c>
      <c r="G11150" s="548">
        <v>0</v>
      </c>
      <c r="H11150" s="547">
        <v>0</v>
      </c>
      <c r="I11150" s="545" t="s">
        <v>12762</v>
      </c>
      <c r="J11150" s="545"/>
      <c r="K11150" s="545" t="s">
        <v>20015</v>
      </c>
      <c r="L11150" s="545" t="s">
        <v>13413</v>
      </c>
      <c r="M11150" s="548" t="s">
        <v>13758</v>
      </c>
      <c r="N11150" s="545" t="s">
        <v>22874</v>
      </c>
      <c r="O11150" s="545" t="s">
        <v>13413</v>
      </c>
      <c r="P11150" s="549">
        <v>8819</v>
      </c>
      <c r="Q11150" s="549">
        <v>1</v>
      </c>
      <c r="R11150" s="549">
        <v>8</v>
      </c>
      <c r="S11150" s="548"/>
      <c r="T11150" s="548">
        <v>2034</v>
      </c>
      <c r="U11150" s="99"/>
    </row>
    <row r="11151" spans="1:21" ht="19.5" customHeight="1">
      <c r="A11151" s="545">
        <v>106132</v>
      </c>
      <c r="B11151" s="545" t="s">
        <v>2598</v>
      </c>
      <c r="C11151" s="545" t="s">
        <v>209</v>
      </c>
      <c r="D11151" s="546"/>
      <c r="E11151" s="171" t="str">
        <f t="shared" si="174"/>
        <v>1900</v>
      </c>
      <c r="F11151" s="547">
        <v>0</v>
      </c>
      <c r="G11151" s="548">
        <v>0</v>
      </c>
      <c r="H11151" s="547">
        <v>0</v>
      </c>
      <c r="I11151" s="545" t="s">
        <v>12676</v>
      </c>
      <c r="J11151" s="545"/>
      <c r="K11151" s="545" t="s">
        <v>13413</v>
      </c>
      <c r="L11151" s="545" t="s">
        <v>13413</v>
      </c>
      <c r="M11151" s="548" t="s">
        <v>13758</v>
      </c>
      <c r="N11151" s="545" t="s">
        <v>13413</v>
      </c>
      <c r="O11151" s="545" t="s">
        <v>13413</v>
      </c>
      <c r="P11151" s="549">
        <v>8821</v>
      </c>
      <c r="Q11151" s="549">
        <v>1</v>
      </c>
      <c r="R11151" s="549">
        <v>14</v>
      </c>
      <c r="S11151" s="548"/>
      <c r="T11151" s="548"/>
      <c r="U11151" s="99"/>
    </row>
    <row r="11152" spans="1:21" ht="19.5" customHeight="1">
      <c r="A11152" s="545">
        <v>106133</v>
      </c>
      <c r="B11152" s="545" t="s">
        <v>2599</v>
      </c>
      <c r="C11152" s="545" t="s">
        <v>209</v>
      </c>
      <c r="D11152" s="546"/>
      <c r="E11152" s="171" t="str">
        <f t="shared" si="174"/>
        <v>1900</v>
      </c>
      <c r="F11152" s="547">
        <v>0</v>
      </c>
      <c r="G11152" s="548">
        <v>0</v>
      </c>
      <c r="H11152" s="547">
        <v>0</v>
      </c>
      <c r="I11152" s="545" t="s">
        <v>12676</v>
      </c>
      <c r="J11152" s="545"/>
      <c r="K11152" s="545" t="s">
        <v>13413</v>
      </c>
      <c r="L11152" s="545" t="s">
        <v>13413</v>
      </c>
      <c r="M11152" s="548" t="s">
        <v>13758</v>
      </c>
      <c r="N11152" s="545" t="s">
        <v>13413</v>
      </c>
      <c r="O11152" s="545" t="s">
        <v>13413</v>
      </c>
      <c r="P11152" s="549">
        <v>8822</v>
      </c>
      <c r="Q11152" s="549">
        <v>1</v>
      </c>
      <c r="R11152" s="549">
        <v>14</v>
      </c>
      <c r="S11152" s="548"/>
      <c r="T11152" s="548"/>
      <c r="U11152" s="99"/>
    </row>
    <row r="11153" spans="1:21" ht="19.5" customHeight="1">
      <c r="A11153" s="545">
        <v>106134</v>
      </c>
      <c r="B11153" s="545" t="s">
        <v>2590</v>
      </c>
      <c r="C11153" s="545" t="s">
        <v>209</v>
      </c>
      <c r="D11153" s="546">
        <v>44592</v>
      </c>
      <c r="E11153" s="171" t="str">
        <f t="shared" si="174"/>
        <v>2022</v>
      </c>
      <c r="F11153" s="547">
        <v>13421</v>
      </c>
      <c r="G11153" s="548">
        <v>0.19</v>
      </c>
      <c r="H11153" s="547">
        <v>11278.15</v>
      </c>
      <c r="I11153" s="545" t="s">
        <v>12676</v>
      </c>
      <c r="J11153" s="545" t="s">
        <v>13297</v>
      </c>
      <c r="K11153" s="545" t="s">
        <v>13413</v>
      </c>
      <c r="L11153" s="545" t="s">
        <v>13413</v>
      </c>
      <c r="M11153" s="548" t="s">
        <v>13758</v>
      </c>
      <c r="N11153" s="545" t="s">
        <v>13413</v>
      </c>
      <c r="O11153" s="545" t="s">
        <v>13413</v>
      </c>
      <c r="P11153" s="549">
        <v>8823</v>
      </c>
      <c r="Q11153" s="549">
        <v>1</v>
      </c>
      <c r="R11153" s="549">
        <v>14</v>
      </c>
      <c r="S11153" s="548">
        <v>2257</v>
      </c>
      <c r="T11153" s="548"/>
      <c r="U11153" s="99"/>
    </row>
    <row r="11154" spans="1:21" ht="19.5" customHeight="1">
      <c r="A11154" s="545">
        <v>106135</v>
      </c>
      <c r="B11154" s="545" t="s">
        <v>2593</v>
      </c>
      <c r="C11154" s="545" t="s">
        <v>209</v>
      </c>
      <c r="D11154" s="546"/>
      <c r="E11154" s="171" t="str">
        <f t="shared" si="174"/>
        <v>1900</v>
      </c>
      <c r="F11154" s="547">
        <v>0</v>
      </c>
      <c r="G11154" s="548">
        <v>0</v>
      </c>
      <c r="H11154" s="547">
        <v>0</v>
      </c>
      <c r="I11154" s="545" t="s">
        <v>12676</v>
      </c>
      <c r="J11154" s="545"/>
      <c r="K11154" s="545" t="s">
        <v>13413</v>
      </c>
      <c r="L11154" s="545" t="s">
        <v>13413</v>
      </c>
      <c r="M11154" s="548" t="s">
        <v>13758</v>
      </c>
      <c r="N11154" s="545" t="s">
        <v>13413</v>
      </c>
      <c r="O11154" s="545" t="s">
        <v>13413</v>
      </c>
      <c r="P11154" s="549">
        <v>8824</v>
      </c>
      <c r="Q11154" s="549">
        <v>1</v>
      </c>
      <c r="R11154" s="549">
        <v>14</v>
      </c>
      <c r="S11154" s="548"/>
      <c r="T11154" s="548"/>
      <c r="U11154" s="99"/>
    </row>
    <row r="11155" spans="1:21" ht="19.5" customHeight="1">
      <c r="A11155" s="545">
        <v>106136</v>
      </c>
      <c r="B11155" s="545" t="s">
        <v>2595</v>
      </c>
      <c r="C11155" s="545" t="s">
        <v>209</v>
      </c>
      <c r="D11155" s="546">
        <v>44592</v>
      </c>
      <c r="E11155" s="171" t="str">
        <f t="shared" si="174"/>
        <v>2022</v>
      </c>
      <c r="F11155" s="547">
        <v>62688</v>
      </c>
      <c r="G11155" s="548">
        <v>0.19</v>
      </c>
      <c r="H11155" s="547">
        <v>52678.99</v>
      </c>
      <c r="I11155" s="545" t="s">
        <v>12676</v>
      </c>
      <c r="J11155" s="545" t="s">
        <v>13297</v>
      </c>
      <c r="K11155" s="545" t="s">
        <v>13413</v>
      </c>
      <c r="L11155" s="545" t="s">
        <v>13413</v>
      </c>
      <c r="M11155" s="548" t="s">
        <v>13758</v>
      </c>
      <c r="N11155" s="545" t="s">
        <v>13413</v>
      </c>
      <c r="O11155" s="545" t="s">
        <v>13413</v>
      </c>
      <c r="P11155" s="549">
        <v>8825</v>
      </c>
      <c r="Q11155" s="549">
        <v>1</v>
      </c>
      <c r="R11155" s="549">
        <v>14</v>
      </c>
      <c r="S11155" s="548">
        <v>2257</v>
      </c>
      <c r="T11155" s="548"/>
      <c r="U11155" s="99"/>
    </row>
    <row r="11156" spans="1:21" ht="19.5" customHeight="1">
      <c r="A11156" s="545">
        <v>106137</v>
      </c>
      <c r="B11156" s="545" t="s">
        <v>7214</v>
      </c>
      <c r="C11156" s="545" t="s">
        <v>216</v>
      </c>
      <c r="D11156" s="546">
        <v>43839</v>
      </c>
      <c r="E11156" s="171" t="str">
        <f t="shared" si="174"/>
        <v>2020</v>
      </c>
      <c r="F11156" s="547">
        <v>1223</v>
      </c>
      <c r="G11156" s="548">
        <v>0.19</v>
      </c>
      <c r="H11156" s="547">
        <v>1027.73</v>
      </c>
      <c r="I11156" s="545" t="s">
        <v>12642</v>
      </c>
      <c r="J11156" s="545" t="s">
        <v>13297</v>
      </c>
      <c r="K11156" s="545" t="s">
        <v>13413</v>
      </c>
      <c r="L11156" s="545" t="s">
        <v>13413</v>
      </c>
      <c r="M11156" s="548" t="s">
        <v>13758</v>
      </c>
      <c r="N11156" s="545" t="s">
        <v>13413</v>
      </c>
      <c r="O11156" s="545" t="s">
        <v>13413</v>
      </c>
      <c r="P11156" s="549">
        <v>8826</v>
      </c>
      <c r="Q11156" s="549">
        <v>1</v>
      </c>
      <c r="R11156" s="549">
        <v>135</v>
      </c>
      <c r="S11156" s="548">
        <v>2257</v>
      </c>
      <c r="T11156" s="548"/>
      <c r="U11156" s="99"/>
    </row>
    <row r="11157" spans="1:21" ht="19.5" customHeight="1">
      <c r="A11157" s="545">
        <v>106138</v>
      </c>
      <c r="B11157" s="545" t="s">
        <v>5296</v>
      </c>
      <c r="C11157" s="545" t="s">
        <v>216</v>
      </c>
      <c r="D11157" s="546">
        <v>46052</v>
      </c>
      <c r="E11157" s="171" t="str">
        <f t="shared" si="174"/>
        <v>2026</v>
      </c>
      <c r="F11157" s="547">
        <v>30631595</v>
      </c>
      <c r="G11157" s="548">
        <v>0.19</v>
      </c>
      <c r="H11157" s="547">
        <v>25740836.129999999</v>
      </c>
      <c r="I11157" s="545" t="s">
        <v>12647</v>
      </c>
      <c r="J11157" s="545" t="s">
        <v>13307</v>
      </c>
      <c r="K11157" s="545" t="s">
        <v>20016</v>
      </c>
      <c r="L11157" s="545" t="s">
        <v>13413</v>
      </c>
      <c r="M11157" s="548" t="s">
        <v>13758</v>
      </c>
      <c r="N11157" s="545" t="s">
        <v>13413</v>
      </c>
      <c r="O11157" s="545" t="s">
        <v>13413</v>
      </c>
      <c r="P11157" s="549">
        <v>8827</v>
      </c>
      <c r="Q11157" s="549">
        <v>1</v>
      </c>
      <c r="R11157" s="549">
        <v>26</v>
      </c>
      <c r="S11157" s="548">
        <v>2228</v>
      </c>
      <c r="T11157" s="548"/>
      <c r="U11157" s="99"/>
    </row>
    <row r="11158" spans="1:21" ht="19.5" customHeight="1">
      <c r="A11158" s="545">
        <v>106139</v>
      </c>
      <c r="B11158" s="545" t="s">
        <v>7213</v>
      </c>
      <c r="C11158" s="545" t="s">
        <v>216</v>
      </c>
      <c r="D11158" s="546">
        <v>43839</v>
      </c>
      <c r="E11158" s="171" t="str">
        <f t="shared" si="174"/>
        <v>2020</v>
      </c>
      <c r="F11158" s="547">
        <v>4447.03</v>
      </c>
      <c r="G11158" s="548">
        <v>0.19</v>
      </c>
      <c r="H11158" s="547">
        <v>3737</v>
      </c>
      <c r="I11158" s="545" t="s">
        <v>12642</v>
      </c>
      <c r="J11158" s="545" t="s">
        <v>13297</v>
      </c>
      <c r="K11158" s="545" t="s">
        <v>13413</v>
      </c>
      <c r="L11158" s="545" t="s">
        <v>13413</v>
      </c>
      <c r="M11158" s="548" t="s">
        <v>13758</v>
      </c>
      <c r="N11158" s="545" t="s">
        <v>13413</v>
      </c>
      <c r="O11158" s="545" t="s">
        <v>13413</v>
      </c>
      <c r="P11158" s="549">
        <v>8828</v>
      </c>
      <c r="Q11158" s="549">
        <v>1</v>
      </c>
      <c r="R11158" s="549">
        <v>135</v>
      </c>
      <c r="S11158" s="548">
        <v>2257</v>
      </c>
      <c r="T11158" s="548"/>
      <c r="U11158" s="99"/>
    </row>
    <row r="11159" spans="1:21" ht="19.5" customHeight="1">
      <c r="A11159" s="545">
        <v>106140</v>
      </c>
      <c r="B11159" s="545" t="s">
        <v>7212</v>
      </c>
      <c r="C11159" s="545" t="s">
        <v>216</v>
      </c>
      <c r="D11159" s="546">
        <v>44592</v>
      </c>
      <c r="E11159" s="171" t="str">
        <f t="shared" si="174"/>
        <v>2022</v>
      </c>
      <c r="F11159" s="547">
        <v>9741.01</v>
      </c>
      <c r="G11159" s="548">
        <v>0.19</v>
      </c>
      <c r="H11159" s="547">
        <v>8185.72</v>
      </c>
      <c r="I11159" s="545" t="s">
        <v>12676</v>
      </c>
      <c r="J11159" s="545" t="s">
        <v>13297</v>
      </c>
      <c r="K11159" s="545" t="s">
        <v>13413</v>
      </c>
      <c r="L11159" s="545" t="s">
        <v>13413</v>
      </c>
      <c r="M11159" s="548" t="s">
        <v>13758</v>
      </c>
      <c r="N11159" s="545" t="s">
        <v>13413</v>
      </c>
      <c r="O11159" s="545" t="s">
        <v>13413</v>
      </c>
      <c r="P11159" s="549">
        <v>8829</v>
      </c>
      <c r="Q11159" s="549">
        <v>1</v>
      </c>
      <c r="R11159" s="549">
        <v>14</v>
      </c>
      <c r="S11159" s="548">
        <v>2257</v>
      </c>
      <c r="T11159" s="548"/>
      <c r="U11159" s="99"/>
    </row>
    <row r="11160" spans="1:21" ht="19.5" customHeight="1">
      <c r="A11160" s="545">
        <v>106141</v>
      </c>
      <c r="B11160" s="545" t="s">
        <v>7211</v>
      </c>
      <c r="C11160" s="545" t="s">
        <v>216</v>
      </c>
      <c r="D11160" s="546">
        <v>44592</v>
      </c>
      <c r="E11160" s="171" t="str">
        <f t="shared" si="174"/>
        <v>2022</v>
      </c>
      <c r="F11160" s="547">
        <v>15468</v>
      </c>
      <c r="G11160" s="548">
        <v>0.19</v>
      </c>
      <c r="H11160" s="547">
        <v>12998.32</v>
      </c>
      <c r="I11160" s="545" t="s">
        <v>12676</v>
      </c>
      <c r="J11160" s="545" t="s">
        <v>13297</v>
      </c>
      <c r="K11160" s="545" t="s">
        <v>13413</v>
      </c>
      <c r="L11160" s="545" t="s">
        <v>13413</v>
      </c>
      <c r="M11160" s="548" t="s">
        <v>13758</v>
      </c>
      <c r="N11160" s="545" t="s">
        <v>13413</v>
      </c>
      <c r="O11160" s="545" t="s">
        <v>13413</v>
      </c>
      <c r="P11160" s="549">
        <v>8830</v>
      </c>
      <c r="Q11160" s="549">
        <v>1</v>
      </c>
      <c r="R11160" s="549">
        <v>14</v>
      </c>
      <c r="S11160" s="548">
        <v>2257</v>
      </c>
      <c r="T11160" s="548"/>
      <c r="U11160" s="99"/>
    </row>
    <row r="11161" spans="1:21" ht="19.5" customHeight="1">
      <c r="A11161" s="545">
        <v>106142</v>
      </c>
      <c r="B11161" s="545" t="s">
        <v>7210</v>
      </c>
      <c r="C11161" s="545" t="s">
        <v>216</v>
      </c>
      <c r="D11161" s="546">
        <v>44592</v>
      </c>
      <c r="E11161" s="171" t="str">
        <f t="shared" si="174"/>
        <v>2022</v>
      </c>
      <c r="F11161" s="547">
        <v>29260.01</v>
      </c>
      <c r="G11161" s="548">
        <v>0.19</v>
      </c>
      <c r="H11161" s="547">
        <v>24588.240000000002</v>
      </c>
      <c r="I11161" s="545" t="s">
        <v>12676</v>
      </c>
      <c r="J11161" s="545" t="s">
        <v>13297</v>
      </c>
      <c r="K11161" s="545" t="s">
        <v>13413</v>
      </c>
      <c r="L11161" s="545" t="s">
        <v>13413</v>
      </c>
      <c r="M11161" s="548" t="s">
        <v>13758</v>
      </c>
      <c r="N11161" s="545" t="s">
        <v>13413</v>
      </c>
      <c r="O11161" s="545" t="s">
        <v>13413</v>
      </c>
      <c r="P11161" s="549">
        <v>8831</v>
      </c>
      <c r="Q11161" s="549">
        <v>1</v>
      </c>
      <c r="R11161" s="549">
        <v>14</v>
      </c>
      <c r="S11161" s="548">
        <v>2257</v>
      </c>
      <c r="T11161" s="548"/>
      <c r="U11161" s="99"/>
    </row>
    <row r="11162" spans="1:21" ht="19.5" customHeight="1">
      <c r="A11162" s="545">
        <v>106143</v>
      </c>
      <c r="B11162" s="545" t="s">
        <v>7187</v>
      </c>
      <c r="C11162" s="545" t="s">
        <v>216</v>
      </c>
      <c r="D11162" s="546">
        <v>44592</v>
      </c>
      <c r="E11162" s="171" t="str">
        <f t="shared" si="174"/>
        <v>2022</v>
      </c>
      <c r="F11162" s="547">
        <v>1247</v>
      </c>
      <c r="G11162" s="548">
        <v>0.19</v>
      </c>
      <c r="H11162" s="547">
        <v>1047.9000000000001</v>
      </c>
      <c r="I11162" s="545" t="s">
        <v>12676</v>
      </c>
      <c r="J11162" s="545" t="s">
        <v>13297</v>
      </c>
      <c r="K11162" s="545" t="s">
        <v>13413</v>
      </c>
      <c r="L11162" s="545" t="s">
        <v>13413</v>
      </c>
      <c r="M11162" s="548" t="s">
        <v>13758</v>
      </c>
      <c r="N11162" s="545" t="s">
        <v>13413</v>
      </c>
      <c r="O11162" s="545" t="s">
        <v>13413</v>
      </c>
      <c r="P11162" s="549">
        <v>8832</v>
      </c>
      <c r="Q11162" s="549">
        <v>1</v>
      </c>
      <c r="R11162" s="549">
        <v>14</v>
      </c>
      <c r="S11162" s="548">
        <v>2257</v>
      </c>
      <c r="T11162" s="548"/>
      <c r="U11162" s="99"/>
    </row>
    <row r="11163" spans="1:21" ht="19.5" customHeight="1">
      <c r="A11163" s="545">
        <v>106144</v>
      </c>
      <c r="B11163" s="545" t="s">
        <v>7186</v>
      </c>
      <c r="C11163" s="545" t="s">
        <v>216</v>
      </c>
      <c r="D11163" s="546">
        <v>44592</v>
      </c>
      <c r="E11163" s="171" t="str">
        <f t="shared" si="174"/>
        <v>2022</v>
      </c>
      <c r="F11163" s="547">
        <v>2252</v>
      </c>
      <c r="G11163" s="548">
        <v>0.19</v>
      </c>
      <c r="H11163" s="547">
        <v>1892.44</v>
      </c>
      <c r="I11163" s="545" t="s">
        <v>12676</v>
      </c>
      <c r="J11163" s="545" t="s">
        <v>13297</v>
      </c>
      <c r="K11163" s="545" t="s">
        <v>13413</v>
      </c>
      <c r="L11163" s="545" t="s">
        <v>13413</v>
      </c>
      <c r="M11163" s="548" t="s">
        <v>13758</v>
      </c>
      <c r="N11163" s="545" t="s">
        <v>13413</v>
      </c>
      <c r="O11163" s="545" t="s">
        <v>13413</v>
      </c>
      <c r="P11163" s="549">
        <v>8833</v>
      </c>
      <c r="Q11163" s="549">
        <v>1</v>
      </c>
      <c r="R11163" s="549">
        <v>14</v>
      </c>
      <c r="S11163" s="548">
        <v>2257</v>
      </c>
      <c r="T11163" s="548"/>
      <c r="U11163" s="99"/>
    </row>
    <row r="11164" spans="1:21" ht="19.5" customHeight="1">
      <c r="A11164" s="545">
        <v>106145</v>
      </c>
      <c r="B11164" s="545" t="s">
        <v>7185</v>
      </c>
      <c r="C11164" s="545" t="s">
        <v>216</v>
      </c>
      <c r="D11164" s="546">
        <v>44592</v>
      </c>
      <c r="E11164" s="171" t="str">
        <f t="shared" si="174"/>
        <v>2022</v>
      </c>
      <c r="F11164" s="547">
        <v>4100</v>
      </c>
      <c r="G11164" s="548">
        <v>0.19</v>
      </c>
      <c r="H11164" s="547">
        <v>3445.38</v>
      </c>
      <c r="I11164" s="545" t="s">
        <v>12676</v>
      </c>
      <c r="J11164" s="545" t="s">
        <v>13297</v>
      </c>
      <c r="K11164" s="545" t="s">
        <v>13413</v>
      </c>
      <c r="L11164" s="545" t="s">
        <v>13413</v>
      </c>
      <c r="M11164" s="548" t="s">
        <v>13758</v>
      </c>
      <c r="N11164" s="545" t="s">
        <v>13413</v>
      </c>
      <c r="O11164" s="545" t="s">
        <v>13413</v>
      </c>
      <c r="P11164" s="549">
        <v>8834</v>
      </c>
      <c r="Q11164" s="549">
        <v>1</v>
      </c>
      <c r="R11164" s="549">
        <v>14</v>
      </c>
      <c r="S11164" s="548">
        <v>2257</v>
      </c>
      <c r="T11164" s="548"/>
      <c r="U11164" s="99"/>
    </row>
    <row r="11165" spans="1:21" ht="19.5" customHeight="1">
      <c r="A11165" s="545">
        <v>106146</v>
      </c>
      <c r="B11165" s="545" t="s">
        <v>7184</v>
      </c>
      <c r="C11165" s="545" t="s">
        <v>216</v>
      </c>
      <c r="D11165" s="546">
        <v>44592</v>
      </c>
      <c r="E11165" s="171" t="str">
        <f t="shared" si="174"/>
        <v>2022</v>
      </c>
      <c r="F11165" s="547">
        <v>7309</v>
      </c>
      <c r="G11165" s="548">
        <v>0.19</v>
      </c>
      <c r="H11165" s="547">
        <v>6142.02</v>
      </c>
      <c r="I11165" s="545" t="s">
        <v>12676</v>
      </c>
      <c r="J11165" s="545" t="s">
        <v>13297</v>
      </c>
      <c r="K11165" s="545" t="s">
        <v>13413</v>
      </c>
      <c r="L11165" s="545" t="s">
        <v>13413</v>
      </c>
      <c r="M11165" s="548" t="s">
        <v>13758</v>
      </c>
      <c r="N11165" s="545" t="s">
        <v>13413</v>
      </c>
      <c r="O11165" s="545" t="s">
        <v>13413</v>
      </c>
      <c r="P11165" s="549">
        <v>8835</v>
      </c>
      <c r="Q11165" s="549">
        <v>1</v>
      </c>
      <c r="R11165" s="549">
        <v>14</v>
      </c>
      <c r="S11165" s="548">
        <v>2257</v>
      </c>
      <c r="T11165" s="548"/>
      <c r="U11165" s="99"/>
    </row>
    <row r="11166" spans="1:21" ht="19.5" customHeight="1">
      <c r="A11166" s="545">
        <v>106147</v>
      </c>
      <c r="B11166" s="545" t="s">
        <v>6936</v>
      </c>
      <c r="C11166" s="545" t="s">
        <v>216</v>
      </c>
      <c r="D11166" s="546">
        <v>44592</v>
      </c>
      <c r="E11166" s="171" t="str">
        <f t="shared" si="174"/>
        <v>2022</v>
      </c>
      <c r="F11166" s="547">
        <v>13316</v>
      </c>
      <c r="G11166" s="548">
        <v>0.19</v>
      </c>
      <c r="H11166" s="547">
        <v>11189.92</v>
      </c>
      <c r="I11166" s="545" t="s">
        <v>12676</v>
      </c>
      <c r="J11166" s="545" t="s">
        <v>13297</v>
      </c>
      <c r="K11166" s="545" t="s">
        <v>13413</v>
      </c>
      <c r="L11166" s="545" t="s">
        <v>13413</v>
      </c>
      <c r="M11166" s="548" t="s">
        <v>13758</v>
      </c>
      <c r="N11166" s="545" t="s">
        <v>13413</v>
      </c>
      <c r="O11166" s="545" t="s">
        <v>13413</v>
      </c>
      <c r="P11166" s="549">
        <v>8836</v>
      </c>
      <c r="Q11166" s="549">
        <v>1</v>
      </c>
      <c r="R11166" s="549">
        <v>14</v>
      </c>
      <c r="S11166" s="548">
        <v>2257</v>
      </c>
      <c r="T11166" s="548"/>
      <c r="U11166" s="99"/>
    </row>
    <row r="11167" spans="1:21" ht="19.5" customHeight="1">
      <c r="A11167" s="545">
        <v>106148</v>
      </c>
      <c r="B11167" s="545" t="s">
        <v>7183</v>
      </c>
      <c r="C11167" s="545" t="s">
        <v>216</v>
      </c>
      <c r="D11167" s="546">
        <v>44592</v>
      </c>
      <c r="E11167" s="171" t="str">
        <f t="shared" si="174"/>
        <v>2022</v>
      </c>
      <c r="F11167" s="547">
        <v>23637.01</v>
      </c>
      <c r="G11167" s="548">
        <v>0.19</v>
      </c>
      <c r="H11167" s="547">
        <v>19863.03</v>
      </c>
      <c r="I11167" s="545" t="s">
        <v>12676</v>
      </c>
      <c r="J11167" s="545" t="s">
        <v>13297</v>
      </c>
      <c r="K11167" s="545" t="s">
        <v>13413</v>
      </c>
      <c r="L11167" s="545" t="s">
        <v>13413</v>
      </c>
      <c r="M11167" s="548" t="s">
        <v>13758</v>
      </c>
      <c r="N11167" s="545" t="s">
        <v>13413</v>
      </c>
      <c r="O11167" s="545" t="s">
        <v>13413</v>
      </c>
      <c r="P11167" s="549">
        <v>8837</v>
      </c>
      <c r="Q11167" s="549">
        <v>1</v>
      </c>
      <c r="R11167" s="549">
        <v>14</v>
      </c>
      <c r="S11167" s="548">
        <v>2257</v>
      </c>
      <c r="T11167" s="548"/>
      <c r="U11167" s="99"/>
    </row>
    <row r="11168" spans="1:21" ht="19.5" customHeight="1">
      <c r="A11168" s="545">
        <v>106149</v>
      </c>
      <c r="B11168" s="545" t="s">
        <v>2481</v>
      </c>
      <c r="C11168" s="545" t="s">
        <v>216</v>
      </c>
      <c r="D11168" s="546"/>
      <c r="E11168" s="171" t="str">
        <f t="shared" si="174"/>
        <v>1900</v>
      </c>
      <c r="F11168" s="547">
        <v>0</v>
      </c>
      <c r="G11168" s="548">
        <v>0</v>
      </c>
      <c r="H11168" s="547">
        <v>0</v>
      </c>
      <c r="I11168" s="545" t="s">
        <v>12676</v>
      </c>
      <c r="J11168" s="545"/>
      <c r="K11168" s="545" t="s">
        <v>13413</v>
      </c>
      <c r="L11168" s="545" t="s">
        <v>13413</v>
      </c>
      <c r="M11168" s="548" t="s">
        <v>13758</v>
      </c>
      <c r="N11168" s="545" t="s">
        <v>13413</v>
      </c>
      <c r="O11168" s="545" t="s">
        <v>13413</v>
      </c>
      <c r="P11168" s="549">
        <v>8838</v>
      </c>
      <c r="Q11168" s="549">
        <v>1</v>
      </c>
      <c r="R11168" s="549">
        <v>14</v>
      </c>
      <c r="S11168" s="548"/>
      <c r="T11168" s="548"/>
      <c r="U11168" s="99"/>
    </row>
    <row r="11169" spans="1:21" ht="19.5" customHeight="1">
      <c r="A11169" s="545">
        <v>106150</v>
      </c>
      <c r="B11169" s="545" t="s">
        <v>2482</v>
      </c>
      <c r="C11169" s="545" t="s">
        <v>216</v>
      </c>
      <c r="D11169" s="546"/>
      <c r="E11169" s="171" t="str">
        <f t="shared" si="174"/>
        <v>1900</v>
      </c>
      <c r="F11169" s="547">
        <v>0</v>
      </c>
      <c r="G11169" s="548">
        <v>0</v>
      </c>
      <c r="H11169" s="547">
        <v>0</v>
      </c>
      <c r="I11169" s="545" t="s">
        <v>12676</v>
      </c>
      <c r="J11169" s="545"/>
      <c r="K11169" s="545" t="s">
        <v>13413</v>
      </c>
      <c r="L11169" s="545" t="s">
        <v>13413</v>
      </c>
      <c r="M11169" s="548" t="s">
        <v>13758</v>
      </c>
      <c r="N11169" s="545" t="s">
        <v>13413</v>
      </c>
      <c r="O11169" s="545" t="s">
        <v>13413</v>
      </c>
      <c r="P11169" s="549">
        <v>8839</v>
      </c>
      <c r="Q11169" s="549">
        <v>1</v>
      </c>
      <c r="R11169" s="549">
        <v>14</v>
      </c>
      <c r="S11169" s="548"/>
      <c r="T11169" s="548"/>
      <c r="U11169" s="99"/>
    </row>
    <row r="11170" spans="1:21" ht="19.5" customHeight="1">
      <c r="A11170" s="545">
        <v>106151</v>
      </c>
      <c r="B11170" s="545" t="s">
        <v>2529</v>
      </c>
      <c r="C11170" s="545" t="s">
        <v>216</v>
      </c>
      <c r="D11170" s="546">
        <v>43850</v>
      </c>
      <c r="E11170" s="171" t="str">
        <f t="shared" si="174"/>
        <v>2020</v>
      </c>
      <c r="F11170" s="547">
        <v>2100</v>
      </c>
      <c r="G11170" s="548">
        <v>0.19</v>
      </c>
      <c r="H11170" s="547">
        <v>1764.71</v>
      </c>
      <c r="I11170" s="545" t="s">
        <v>12642</v>
      </c>
      <c r="J11170" s="545" t="s">
        <v>13296</v>
      </c>
      <c r="K11170" s="545" t="s">
        <v>13413</v>
      </c>
      <c r="L11170" s="545" t="s">
        <v>13413</v>
      </c>
      <c r="M11170" s="548" t="s">
        <v>13758</v>
      </c>
      <c r="N11170" s="545" t="s">
        <v>13413</v>
      </c>
      <c r="O11170" s="545" t="s">
        <v>13413</v>
      </c>
      <c r="P11170" s="549">
        <v>8840</v>
      </c>
      <c r="Q11170" s="549">
        <v>1</v>
      </c>
      <c r="R11170" s="549">
        <v>135</v>
      </c>
      <c r="S11170" s="548">
        <v>2218</v>
      </c>
      <c r="T11170" s="548"/>
      <c r="U11170" s="99"/>
    </row>
    <row r="11171" spans="1:21" ht="19.5" customHeight="1">
      <c r="A11171" s="545">
        <v>106152</v>
      </c>
      <c r="B11171" s="545" t="s">
        <v>6875</v>
      </c>
      <c r="C11171" s="545" t="s">
        <v>216</v>
      </c>
      <c r="D11171" s="546">
        <v>43851</v>
      </c>
      <c r="E11171" s="171" t="str">
        <f t="shared" si="174"/>
        <v>2020</v>
      </c>
      <c r="F11171" s="547">
        <v>7361679</v>
      </c>
      <c r="G11171" s="548">
        <v>0.19</v>
      </c>
      <c r="H11171" s="547">
        <v>6186284.8700000001</v>
      </c>
      <c r="I11171" s="545" t="s">
        <v>12973</v>
      </c>
      <c r="J11171" s="545" t="s">
        <v>13298</v>
      </c>
      <c r="K11171" s="545" t="s">
        <v>13413</v>
      </c>
      <c r="L11171" s="545" t="s">
        <v>13413</v>
      </c>
      <c r="M11171" s="548" t="s">
        <v>13758</v>
      </c>
      <c r="N11171" s="545" t="s">
        <v>13413</v>
      </c>
      <c r="O11171" s="545" t="s">
        <v>13413</v>
      </c>
      <c r="P11171" s="549">
        <v>8841</v>
      </c>
      <c r="Q11171" s="549">
        <v>1</v>
      </c>
      <c r="R11171" s="549">
        <v>59</v>
      </c>
      <c r="S11171" s="548">
        <v>1012</v>
      </c>
      <c r="T11171" s="548"/>
      <c r="U11171" s="99"/>
    </row>
    <row r="11172" spans="1:21" ht="19.5" customHeight="1">
      <c r="A11172" s="545">
        <v>106153</v>
      </c>
      <c r="B11172" s="545" t="s">
        <v>6874</v>
      </c>
      <c r="C11172" s="545" t="s">
        <v>216</v>
      </c>
      <c r="D11172" s="546">
        <v>43851</v>
      </c>
      <c r="E11172" s="171" t="str">
        <f t="shared" si="174"/>
        <v>2020</v>
      </c>
      <c r="F11172" s="547">
        <v>5605166</v>
      </c>
      <c r="G11172" s="548">
        <v>0.19</v>
      </c>
      <c r="H11172" s="547">
        <v>4710223.53</v>
      </c>
      <c r="I11172" s="545" t="s">
        <v>12973</v>
      </c>
      <c r="J11172" s="545" t="s">
        <v>13298</v>
      </c>
      <c r="K11172" s="545" t="s">
        <v>13413</v>
      </c>
      <c r="L11172" s="545" t="s">
        <v>13413</v>
      </c>
      <c r="M11172" s="548" t="s">
        <v>13758</v>
      </c>
      <c r="N11172" s="545" t="s">
        <v>13413</v>
      </c>
      <c r="O11172" s="545" t="s">
        <v>13413</v>
      </c>
      <c r="P11172" s="549">
        <v>8842</v>
      </c>
      <c r="Q11172" s="549">
        <v>1</v>
      </c>
      <c r="R11172" s="549">
        <v>59</v>
      </c>
      <c r="S11172" s="548">
        <v>1012</v>
      </c>
      <c r="T11172" s="548"/>
      <c r="U11172" s="99"/>
    </row>
    <row r="11173" spans="1:21" ht="19.5" customHeight="1">
      <c r="A11173" s="545">
        <v>106154</v>
      </c>
      <c r="B11173" s="545" t="s">
        <v>9469</v>
      </c>
      <c r="C11173" s="545" t="s">
        <v>216</v>
      </c>
      <c r="D11173" s="546"/>
      <c r="E11173" s="171" t="str">
        <f t="shared" si="174"/>
        <v>1900</v>
      </c>
      <c r="F11173" s="547">
        <v>0</v>
      </c>
      <c r="G11173" s="548">
        <v>0</v>
      </c>
      <c r="H11173" s="547">
        <v>0</v>
      </c>
      <c r="I11173" s="545" t="s">
        <v>12973</v>
      </c>
      <c r="J11173" s="545"/>
      <c r="K11173" s="545" t="s">
        <v>13413</v>
      </c>
      <c r="L11173" s="545" t="s">
        <v>13413</v>
      </c>
      <c r="M11173" s="548" t="s">
        <v>13758</v>
      </c>
      <c r="N11173" s="545" t="s">
        <v>13413</v>
      </c>
      <c r="O11173" s="545" t="s">
        <v>13413</v>
      </c>
      <c r="P11173" s="549">
        <v>8843</v>
      </c>
      <c r="Q11173" s="549">
        <v>1</v>
      </c>
      <c r="R11173" s="549">
        <v>59</v>
      </c>
      <c r="S11173" s="548"/>
      <c r="T11173" s="548"/>
      <c r="U11173" s="99"/>
    </row>
    <row r="11174" spans="1:21" ht="19.5" customHeight="1">
      <c r="A11174" s="545">
        <v>106155</v>
      </c>
      <c r="B11174" s="545" t="s">
        <v>1831</v>
      </c>
      <c r="C11174" s="545" t="s">
        <v>216</v>
      </c>
      <c r="D11174" s="546"/>
      <c r="E11174" s="171" t="str">
        <f t="shared" si="174"/>
        <v>1900</v>
      </c>
      <c r="F11174" s="547">
        <v>0</v>
      </c>
      <c r="G11174" s="548">
        <v>0</v>
      </c>
      <c r="H11174" s="547">
        <v>0</v>
      </c>
      <c r="I11174" s="545" t="s">
        <v>12715</v>
      </c>
      <c r="J11174" s="545"/>
      <c r="K11174" s="545" t="s">
        <v>13413</v>
      </c>
      <c r="L11174" s="545" t="s">
        <v>13413</v>
      </c>
      <c r="M11174" s="548" t="s">
        <v>13758</v>
      </c>
      <c r="N11174" s="545" t="s">
        <v>13413</v>
      </c>
      <c r="O11174" s="545" t="s">
        <v>13413</v>
      </c>
      <c r="P11174" s="549">
        <v>8844</v>
      </c>
      <c r="Q11174" s="549">
        <v>1</v>
      </c>
      <c r="R11174" s="549">
        <v>129</v>
      </c>
      <c r="S11174" s="548"/>
      <c r="T11174" s="548"/>
      <c r="U11174" s="99"/>
    </row>
    <row r="11175" spans="1:21" ht="19.5" customHeight="1">
      <c r="A11175" s="545">
        <v>106156</v>
      </c>
      <c r="B11175" s="545" t="s">
        <v>1968</v>
      </c>
      <c r="C11175" s="545" t="s">
        <v>209</v>
      </c>
      <c r="D11175" s="546">
        <v>43840</v>
      </c>
      <c r="E11175" s="171" t="str">
        <f t="shared" si="174"/>
        <v>2020</v>
      </c>
      <c r="F11175" s="547">
        <v>9575</v>
      </c>
      <c r="G11175" s="548">
        <v>0.19</v>
      </c>
      <c r="H11175" s="547">
        <v>8046.22</v>
      </c>
      <c r="I11175" s="545" t="s">
        <v>12706</v>
      </c>
      <c r="J11175" s="545" t="s">
        <v>13297</v>
      </c>
      <c r="K11175" s="545" t="s">
        <v>13413</v>
      </c>
      <c r="L11175" s="545" t="s">
        <v>13413</v>
      </c>
      <c r="M11175" s="548" t="s">
        <v>13758</v>
      </c>
      <c r="N11175" s="545" t="s">
        <v>13413</v>
      </c>
      <c r="O11175" s="545" t="s">
        <v>13413</v>
      </c>
      <c r="P11175" s="549">
        <v>8845</v>
      </c>
      <c r="Q11175" s="549">
        <v>1</v>
      </c>
      <c r="R11175" s="549">
        <v>128</v>
      </c>
      <c r="S11175" s="548">
        <v>2257</v>
      </c>
      <c r="T11175" s="548"/>
      <c r="U11175" s="99"/>
    </row>
    <row r="11176" spans="1:21" ht="19.5" customHeight="1">
      <c r="A11176" s="545">
        <v>106157</v>
      </c>
      <c r="B11176" s="545" t="s">
        <v>7182</v>
      </c>
      <c r="C11176" s="545" t="s">
        <v>209</v>
      </c>
      <c r="D11176" s="546">
        <v>43840</v>
      </c>
      <c r="E11176" s="171" t="str">
        <f t="shared" si="174"/>
        <v>2020</v>
      </c>
      <c r="F11176" s="547">
        <v>9589</v>
      </c>
      <c r="G11176" s="548">
        <v>0.19</v>
      </c>
      <c r="H11176" s="547">
        <v>8057.98</v>
      </c>
      <c r="I11176" s="545" t="s">
        <v>12652</v>
      </c>
      <c r="J11176" s="545" t="s">
        <v>13297</v>
      </c>
      <c r="K11176" s="545" t="s">
        <v>13413</v>
      </c>
      <c r="L11176" s="545" t="s">
        <v>13413</v>
      </c>
      <c r="M11176" s="548" t="s">
        <v>13758</v>
      </c>
      <c r="N11176" s="545" t="s">
        <v>13413</v>
      </c>
      <c r="O11176" s="545" t="s">
        <v>13413</v>
      </c>
      <c r="P11176" s="549">
        <v>8846</v>
      </c>
      <c r="Q11176" s="549">
        <v>1</v>
      </c>
      <c r="R11176" s="549">
        <v>134</v>
      </c>
      <c r="S11176" s="548">
        <v>2257</v>
      </c>
      <c r="T11176" s="548"/>
      <c r="U11176" s="99"/>
    </row>
    <row r="11177" spans="1:21" ht="19.5" customHeight="1">
      <c r="A11177" s="545">
        <v>106160</v>
      </c>
      <c r="B11177" s="545" t="s">
        <v>6935</v>
      </c>
      <c r="C11177" s="545" t="s">
        <v>209</v>
      </c>
      <c r="D11177" s="546">
        <v>43843</v>
      </c>
      <c r="E11177" s="171" t="str">
        <f t="shared" si="174"/>
        <v>2020</v>
      </c>
      <c r="F11177" s="547">
        <v>48193.81</v>
      </c>
      <c r="G11177" s="548">
        <v>0.19</v>
      </c>
      <c r="H11177" s="547">
        <v>40499</v>
      </c>
      <c r="I11177" s="545" t="s">
        <v>12973</v>
      </c>
      <c r="J11177" s="545" t="s">
        <v>13297</v>
      </c>
      <c r="K11177" s="545" t="s">
        <v>20017</v>
      </c>
      <c r="L11177" s="545" t="s">
        <v>13413</v>
      </c>
      <c r="M11177" s="548" t="s">
        <v>13758</v>
      </c>
      <c r="N11177" s="545" t="s">
        <v>13413</v>
      </c>
      <c r="O11177" s="545" t="s">
        <v>13413</v>
      </c>
      <c r="P11177" s="549">
        <v>8848</v>
      </c>
      <c r="Q11177" s="549">
        <v>1</v>
      </c>
      <c r="R11177" s="549">
        <v>59</v>
      </c>
      <c r="S11177" s="548">
        <v>2257</v>
      </c>
      <c r="T11177" s="548"/>
      <c r="U11177" s="99"/>
    </row>
    <row r="11178" spans="1:21" ht="19.5" customHeight="1">
      <c r="A11178" s="545">
        <v>106161</v>
      </c>
      <c r="B11178" s="545" t="s">
        <v>1963</v>
      </c>
      <c r="C11178" s="545" t="s">
        <v>209</v>
      </c>
      <c r="D11178" s="546">
        <v>43840</v>
      </c>
      <c r="E11178" s="171" t="str">
        <f t="shared" si="174"/>
        <v>2020</v>
      </c>
      <c r="F11178" s="547">
        <v>5558</v>
      </c>
      <c r="G11178" s="548">
        <v>0.19</v>
      </c>
      <c r="H11178" s="547">
        <v>4670.59</v>
      </c>
      <c r="I11178" s="545" t="s">
        <v>12637</v>
      </c>
      <c r="J11178" s="545" t="s">
        <v>13297</v>
      </c>
      <c r="K11178" s="545" t="s">
        <v>13413</v>
      </c>
      <c r="L11178" s="545" t="s">
        <v>13413</v>
      </c>
      <c r="M11178" s="548" t="s">
        <v>13758</v>
      </c>
      <c r="N11178" s="545" t="s">
        <v>13413</v>
      </c>
      <c r="O11178" s="545" t="s">
        <v>13413</v>
      </c>
      <c r="P11178" s="549">
        <v>8849</v>
      </c>
      <c r="Q11178" s="549">
        <v>1</v>
      </c>
      <c r="R11178" s="549">
        <v>13</v>
      </c>
      <c r="S11178" s="548">
        <v>2257</v>
      </c>
      <c r="T11178" s="548"/>
      <c r="U11178" s="99"/>
    </row>
    <row r="11179" spans="1:21" ht="19.5" customHeight="1">
      <c r="A11179" s="545">
        <v>106162</v>
      </c>
      <c r="B11179" s="545" t="s">
        <v>2371</v>
      </c>
      <c r="C11179" s="545" t="s">
        <v>216</v>
      </c>
      <c r="D11179" s="546">
        <v>45708</v>
      </c>
      <c r="E11179" s="171" t="str">
        <f t="shared" si="174"/>
        <v>2025</v>
      </c>
      <c r="F11179" s="547">
        <v>28237.86</v>
      </c>
      <c r="G11179" s="548">
        <v>0.19</v>
      </c>
      <c r="H11179" s="547">
        <v>23729.29</v>
      </c>
      <c r="I11179" s="545" t="s">
        <v>12676</v>
      </c>
      <c r="J11179" s="545" t="s">
        <v>13307</v>
      </c>
      <c r="K11179" s="545" t="s">
        <v>13413</v>
      </c>
      <c r="L11179" s="545" t="s">
        <v>13413</v>
      </c>
      <c r="M11179" s="548" t="s">
        <v>13758</v>
      </c>
      <c r="N11179" s="545" t="s">
        <v>13413</v>
      </c>
      <c r="O11179" s="545" t="s">
        <v>13413</v>
      </c>
      <c r="P11179" s="549">
        <v>8850</v>
      </c>
      <c r="Q11179" s="549">
        <v>1</v>
      </c>
      <c r="R11179" s="549">
        <v>14</v>
      </c>
      <c r="S11179" s="548">
        <v>2228</v>
      </c>
      <c r="T11179" s="548"/>
      <c r="U11179" s="99"/>
    </row>
    <row r="11180" spans="1:21" ht="19.5" customHeight="1">
      <c r="A11180" s="545">
        <v>106163</v>
      </c>
      <c r="B11180" s="545" t="s">
        <v>2642</v>
      </c>
      <c r="C11180" s="545" t="s">
        <v>216</v>
      </c>
      <c r="D11180" s="546">
        <v>45708</v>
      </c>
      <c r="E11180" s="171" t="str">
        <f t="shared" si="174"/>
        <v>2025</v>
      </c>
      <c r="F11180" s="547">
        <v>21892.68</v>
      </c>
      <c r="G11180" s="548">
        <v>0.19</v>
      </c>
      <c r="H11180" s="547">
        <v>18397.21</v>
      </c>
      <c r="I11180" s="545" t="s">
        <v>12676</v>
      </c>
      <c r="J11180" s="545" t="s">
        <v>13307</v>
      </c>
      <c r="K11180" s="545" t="s">
        <v>13413</v>
      </c>
      <c r="L11180" s="545" t="s">
        <v>13413</v>
      </c>
      <c r="M11180" s="548" t="s">
        <v>13758</v>
      </c>
      <c r="N11180" s="545" t="s">
        <v>13413</v>
      </c>
      <c r="O11180" s="545" t="s">
        <v>13413</v>
      </c>
      <c r="P11180" s="549">
        <v>8851</v>
      </c>
      <c r="Q11180" s="549">
        <v>1</v>
      </c>
      <c r="R11180" s="549">
        <v>14</v>
      </c>
      <c r="S11180" s="548">
        <v>2228</v>
      </c>
      <c r="T11180" s="548"/>
      <c r="U11180" s="99"/>
    </row>
    <row r="11181" spans="1:21" ht="19.5" customHeight="1">
      <c r="A11181" s="545">
        <v>106164</v>
      </c>
      <c r="B11181" s="545" t="s">
        <v>9468</v>
      </c>
      <c r="C11181" s="545" t="s">
        <v>216</v>
      </c>
      <c r="D11181" s="546"/>
      <c r="E11181" s="171" t="str">
        <f t="shared" si="174"/>
        <v>1900</v>
      </c>
      <c r="F11181" s="547">
        <v>0</v>
      </c>
      <c r="G11181" s="548">
        <v>0</v>
      </c>
      <c r="H11181" s="547">
        <v>0</v>
      </c>
      <c r="I11181" s="545" t="s">
        <v>12659</v>
      </c>
      <c r="J11181" s="545"/>
      <c r="K11181" s="545" t="s">
        <v>13413</v>
      </c>
      <c r="L11181" s="545" t="s">
        <v>13413</v>
      </c>
      <c r="M11181" s="548" t="s">
        <v>13758</v>
      </c>
      <c r="N11181" s="545" t="s">
        <v>13413</v>
      </c>
      <c r="O11181" s="545" t="s">
        <v>13413</v>
      </c>
      <c r="P11181" s="549">
        <v>8852</v>
      </c>
      <c r="Q11181" s="549">
        <v>1</v>
      </c>
      <c r="R11181" s="549">
        <v>116</v>
      </c>
      <c r="S11181" s="548"/>
      <c r="T11181" s="548"/>
      <c r="U11181" s="99"/>
    </row>
    <row r="11182" spans="1:21" ht="19.5" customHeight="1">
      <c r="A11182" s="545">
        <v>106165</v>
      </c>
      <c r="B11182" s="545" t="s">
        <v>1199</v>
      </c>
      <c r="C11182" s="545" t="s">
        <v>216</v>
      </c>
      <c r="D11182" s="546">
        <v>44588</v>
      </c>
      <c r="E11182" s="171" t="str">
        <f t="shared" si="174"/>
        <v>2022</v>
      </c>
      <c r="F11182" s="547">
        <v>856</v>
      </c>
      <c r="G11182" s="548">
        <v>0.19</v>
      </c>
      <c r="H11182" s="547">
        <v>719.33</v>
      </c>
      <c r="I11182" s="545" t="s">
        <v>12659</v>
      </c>
      <c r="J11182" s="545" t="s">
        <v>13297</v>
      </c>
      <c r="K11182" s="545" t="s">
        <v>13413</v>
      </c>
      <c r="L11182" s="545" t="s">
        <v>13413</v>
      </c>
      <c r="M11182" s="548" t="s">
        <v>13758</v>
      </c>
      <c r="N11182" s="545" t="s">
        <v>13413</v>
      </c>
      <c r="O11182" s="545" t="s">
        <v>13413</v>
      </c>
      <c r="P11182" s="549">
        <v>8853</v>
      </c>
      <c r="Q11182" s="549">
        <v>1</v>
      </c>
      <c r="R11182" s="549">
        <v>116</v>
      </c>
      <c r="S11182" s="548">
        <v>2257</v>
      </c>
      <c r="T11182" s="548"/>
      <c r="U11182" s="99"/>
    </row>
    <row r="11183" spans="1:21" ht="19.5" customHeight="1">
      <c r="A11183" s="545">
        <v>106166</v>
      </c>
      <c r="B11183" s="545" t="s">
        <v>9467</v>
      </c>
      <c r="C11183" s="545" t="s">
        <v>216</v>
      </c>
      <c r="D11183" s="546"/>
      <c r="E11183" s="171" t="str">
        <f t="shared" si="174"/>
        <v>1900</v>
      </c>
      <c r="F11183" s="547">
        <v>0</v>
      </c>
      <c r="G11183" s="548">
        <v>0</v>
      </c>
      <c r="H11183" s="547">
        <v>0</v>
      </c>
      <c r="I11183" s="545" t="s">
        <v>12659</v>
      </c>
      <c r="J11183" s="545"/>
      <c r="K11183" s="545" t="s">
        <v>13413</v>
      </c>
      <c r="L11183" s="545" t="s">
        <v>13413</v>
      </c>
      <c r="M11183" s="548" t="s">
        <v>13758</v>
      </c>
      <c r="N11183" s="545" t="s">
        <v>13413</v>
      </c>
      <c r="O11183" s="545" t="s">
        <v>13413</v>
      </c>
      <c r="P11183" s="549">
        <v>8854</v>
      </c>
      <c r="Q11183" s="549">
        <v>1</v>
      </c>
      <c r="R11183" s="549">
        <v>116</v>
      </c>
      <c r="S11183" s="548"/>
      <c r="T11183" s="548"/>
      <c r="U11183" s="99"/>
    </row>
    <row r="11184" spans="1:21" ht="19.5" customHeight="1">
      <c r="A11184" s="545">
        <v>106167</v>
      </c>
      <c r="B11184" s="545" t="s">
        <v>9466</v>
      </c>
      <c r="C11184" s="545" t="s">
        <v>216</v>
      </c>
      <c r="D11184" s="546"/>
      <c r="E11184" s="171" t="str">
        <f t="shared" si="174"/>
        <v>1900</v>
      </c>
      <c r="F11184" s="547">
        <v>0</v>
      </c>
      <c r="G11184" s="548">
        <v>0</v>
      </c>
      <c r="H11184" s="547">
        <v>0</v>
      </c>
      <c r="I11184" s="545" t="s">
        <v>12659</v>
      </c>
      <c r="J11184" s="545"/>
      <c r="K11184" s="545" t="s">
        <v>13413</v>
      </c>
      <c r="L11184" s="545" t="s">
        <v>13413</v>
      </c>
      <c r="M11184" s="548" t="s">
        <v>13758</v>
      </c>
      <c r="N11184" s="545" t="s">
        <v>13413</v>
      </c>
      <c r="O11184" s="545" t="s">
        <v>13413</v>
      </c>
      <c r="P11184" s="549">
        <v>8855</v>
      </c>
      <c r="Q11184" s="549">
        <v>1</v>
      </c>
      <c r="R11184" s="549">
        <v>116</v>
      </c>
      <c r="S11184" s="548"/>
      <c r="T11184" s="548"/>
      <c r="U11184" s="99"/>
    </row>
    <row r="11185" spans="1:21" ht="19.5" customHeight="1">
      <c r="A11185" s="545">
        <v>106168</v>
      </c>
      <c r="B11185" s="545" t="s">
        <v>1200</v>
      </c>
      <c r="C11185" s="545" t="s">
        <v>216</v>
      </c>
      <c r="D11185" s="546"/>
      <c r="E11185" s="171" t="str">
        <f t="shared" si="174"/>
        <v>1900</v>
      </c>
      <c r="F11185" s="547">
        <v>0</v>
      </c>
      <c r="G11185" s="548">
        <v>0</v>
      </c>
      <c r="H11185" s="547">
        <v>0</v>
      </c>
      <c r="I11185" s="545" t="s">
        <v>12659</v>
      </c>
      <c r="J11185" s="545"/>
      <c r="K11185" s="545" t="s">
        <v>13413</v>
      </c>
      <c r="L11185" s="545" t="s">
        <v>13413</v>
      </c>
      <c r="M11185" s="548" t="s">
        <v>13758</v>
      </c>
      <c r="N11185" s="545" t="s">
        <v>13413</v>
      </c>
      <c r="O11185" s="545" t="s">
        <v>13413</v>
      </c>
      <c r="P11185" s="549">
        <v>8856</v>
      </c>
      <c r="Q11185" s="549">
        <v>1</v>
      </c>
      <c r="R11185" s="549">
        <v>116</v>
      </c>
      <c r="S11185" s="548"/>
      <c r="T11185" s="548"/>
      <c r="U11185" s="99"/>
    </row>
    <row r="11186" spans="1:21" ht="19.5" customHeight="1">
      <c r="A11186" s="545">
        <v>106169</v>
      </c>
      <c r="B11186" s="545" t="s">
        <v>1201</v>
      </c>
      <c r="C11186" s="545" t="s">
        <v>216</v>
      </c>
      <c r="D11186" s="546"/>
      <c r="E11186" s="171" t="str">
        <f t="shared" si="174"/>
        <v>1900</v>
      </c>
      <c r="F11186" s="547">
        <v>0</v>
      </c>
      <c r="G11186" s="548">
        <v>0</v>
      </c>
      <c r="H11186" s="547">
        <v>0</v>
      </c>
      <c r="I11186" s="545" t="s">
        <v>12659</v>
      </c>
      <c r="J11186" s="545"/>
      <c r="K11186" s="545" t="s">
        <v>13413</v>
      </c>
      <c r="L11186" s="545" t="s">
        <v>13413</v>
      </c>
      <c r="M11186" s="548" t="s">
        <v>13758</v>
      </c>
      <c r="N11186" s="545" t="s">
        <v>13413</v>
      </c>
      <c r="O11186" s="545" t="s">
        <v>13413</v>
      </c>
      <c r="P11186" s="549">
        <v>8857</v>
      </c>
      <c r="Q11186" s="549">
        <v>1</v>
      </c>
      <c r="R11186" s="549">
        <v>116</v>
      </c>
      <c r="S11186" s="548"/>
      <c r="T11186" s="548"/>
      <c r="U11186" s="99"/>
    </row>
    <row r="11187" spans="1:21" ht="19.5" customHeight="1">
      <c r="A11187" s="545">
        <v>106170</v>
      </c>
      <c r="B11187" s="545" t="s">
        <v>4194</v>
      </c>
      <c r="C11187" s="545" t="s">
        <v>216</v>
      </c>
      <c r="D11187" s="546"/>
      <c r="E11187" s="171" t="str">
        <f t="shared" si="174"/>
        <v>1900</v>
      </c>
      <c r="F11187" s="547">
        <v>0</v>
      </c>
      <c r="G11187" s="548">
        <v>0</v>
      </c>
      <c r="H11187" s="547">
        <v>0</v>
      </c>
      <c r="I11187" s="545" t="s">
        <v>12973</v>
      </c>
      <c r="J11187" s="545"/>
      <c r="K11187" s="545" t="s">
        <v>13413</v>
      </c>
      <c r="L11187" s="545" t="s">
        <v>13413</v>
      </c>
      <c r="M11187" s="548" t="s">
        <v>13758</v>
      </c>
      <c r="N11187" s="545" t="s">
        <v>13413</v>
      </c>
      <c r="O11187" s="545" t="s">
        <v>13413</v>
      </c>
      <c r="P11187" s="549">
        <v>8858</v>
      </c>
      <c r="Q11187" s="549">
        <v>1</v>
      </c>
      <c r="R11187" s="549">
        <v>59</v>
      </c>
      <c r="S11187" s="548"/>
      <c r="T11187" s="548"/>
      <c r="U11187" s="99"/>
    </row>
    <row r="11188" spans="1:21" ht="19.5" customHeight="1">
      <c r="A11188" s="545">
        <v>106171</v>
      </c>
      <c r="B11188" s="545" t="s">
        <v>2578</v>
      </c>
      <c r="C11188" s="545" t="s">
        <v>209</v>
      </c>
      <c r="D11188" s="546"/>
      <c r="E11188" s="171" t="str">
        <f t="shared" si="174"/>
        <v>1900</v>
      </c>
      <c r="F11188" s="547">
        <v>0</v>
      </c>
      <c r="G11188" s="548">
        <v>0</v>
      </c>
      <c r="H11188" s="547">
        <v>0</v>
      </c>
      <c r="I11188" s="545" t="s">
        <v>12697</v>
      </c>
      <c r="J11188" s="545"/>
      <c r="K11188" s="545" t="s">
        <v>13413</v>
      </c>
      <c r="L11188" s="545" t="s">
        <v>13413</v>
      </c>
      <c r="M11188" s="548" t="s">
        <v>13758</v>
      </c>
      <c r="N11188" s="545" t="s">
        <v>13413</v>
      </c>
      <c r="O11188" s="545" t="s">
        <v>13413</v>
      </c>
      <c r="P11188" s="549">
        <v>8859</v>
      </c>
      <c r="Q11188" s="549">
        <v>1</v>
      </c>
      <c r="R11188" s="549">
        <v>138</v>
      </c>
      <c r="S11188" s="548"/>
      <c r="T11188" s="548"/>
      <c r="U11188" s="99"/>
    </row>
    <row r="11189" spans="1:21" ht="19.5" customHeight="1">
      <c r="A11189" s="545">
        <v>106172</v>
      </c>
      <c r="B11189" s="545" t="s">
        <v>2155</v>
      </c>
      <c r="C11189" s="545" t="s">
        <v>216</v>
      </c>
      <c r="D11189" s="546">
        <v>45708</v>
      </c>
      <c r="E11189" s="171" t="str">
        <f t="shared" si="174"/>
        <v>2025</v>
      </c>
      <c r="F11189" s="547">
        <v>1900232.94</v>
      </c>
      <c r="G11189" s="548">
        <v>0.19</v>
      </c>
      <c r="H11189" s="547">
        <v>1596834.4</v>
      </c>
      <c r="I11189" s="545" t="s">
        <v>12686</v>
      </c>
      <c r="J11189" s="545" t="s">
        <v>13307</v>
      </c>
      <c r="K11189" s="545" t="s">
        <v>13413</v>
      </c>
      <c r="L11189" s="545" t="s">
        <v>13413</v>
      </c>
      <c r="M11189" s="548" t="s">
        <v>13758</v>
      </c>
      <c r="N11189" s="545" t="s">
        <v>13413</v>
      </c>
      <c r="O11189" s="545" t="s">
        <v>13413</v>
      </c>
      <c r="P11189" s="549">
        <v>8860</v>
      </c>
      <c r="Q11189" s="549">
        <v>1</v>
      </c>
      <c r="R11189" s="549">
        <v>131</v>
      </c>
      <c r="S11189" s="548">
        <v>2228</v>
      </c>
      <c r="T11189" s="548"/>
      <c r="U11189" s="99"/>
    </row>
    <row r="11190" spans="1:21" ht="19.5" customHeight="1">
      <c r="A11190" s="545">
        <v>106173</v>
      </c>
      <c r="B11190" s="545" t="s">
        <v>7568</v>
      </c>
      <c r="C11190" s="545" t="s">
        <v>216</v>
      </c>
      <c r="D11190" s="546">
        <v>43686</v>
      </c>
      <c r="E11190" s="171" t="str">
        <f t="shared" si="174"/>
        <v>2019</v>
      </c>
      <c r="F11190" s="547">
        <v>3922327</v>
      </c>
      <c r="G11190" s="548">
        <v>0.19</v>
      </c>
      <c r="H11190" s="547">
        <v>3296073.11</v>
      </c>
      <c r="I11190" s="545" t="s">
        <v>12686</v>
      </c>
      <c r="J11190" s="545" t="s">
        <v>13332</v>
      </c>
      <c r="K11190" s="545" t="s">
        <v>20018</v>
      </c>
      <c r="L11190" s="545" t="s">
        <v>13413</v>
      </c>
      <c r="M11190" s="548" t="s">
        <v>13758</v>
      </c>
      <c r="N11190" s="545" t="s">
        <v>13413</v>
      </c>
      <c r="O11190" s="545" t="s">
        <v>13413</v>
      </c>
      <c r="P11190" s="549">
        <v>8861</v>
      </c>
      <c r="Q11190" s="549">
        <v>1</v>
      </c>
      <c r="R11190" s="549">
        <v>131</v>
      </c>
      <c r="S11190" s="548">
        <v>450</v>
      </c>
      <c r="T11190" s="548"/>
      <c r="U11190" s="99"/>
    </row>
    <row r="11191" spans="1:21" ht="19.5" customHeight="1">
      <c r="A11191" s="545">
        <v>106174</v>
      </c>
      <c r="B11191" s="545" t="s">
        <v>9465</v>
      </c>
      <c r="C11191" s="545" t="s">
        <v>216</v>
      </c>
      <c r="D11191" s="546"/>
      <c r="E11191" s="171" t="str">
        <f t="shared" si="174"/>
        <v>1900</v>
      </c>
      <c r="F11191" s="547">
        <v>0</v>
      </c>
      <c r="G11191" s="548">
        <v>0</v>
      </c>
      <c r="H11191" s="547">
        <v>0</v>
      </c>
      <c r="I11191" s="545" t="s">
        <v>12686</v>
      </c>
      <c r="J11191" s="545"/>
      <c r="K11191" s="545" t="s">
        <v>13413</v>
      </c>
      <c r="L11191" s="545" t="s">
        <v>13413</v>
      </c>
      <c r="M11191" s="548" t="s">
        <v>13758</v>
      </c>
      <c r="N11191" s="545" t="s">
        <v>13413</v>
      </c>
      <c r="O11191" s="545" t="s">
        <v>13413</v>
      </c>
      <c r="P11191" s="549">
        <v>8862</v>
      </c>
      <c r="Q11191" s="549">
        <v>1</v>
      </c>
      <c r="R11191" s="549">
        <v>131</v>
      </c>
      <c r="S11191" s="548"/>
      <c r="T11191" s="548"/>
      <c r="U11191" s="99"/>
    </row>
    <row r="11192" spans="1:21" ht="19.5" customHeight="1">
      <c r="A11192" s="545">
        <v>106175</v>
      </c>
      <c r="B11192" s="545" t="s">
        <v>9464</v>
      </c>
      <c r="C11192" s="545" t="s">
        <v>216</v>
      </c>
      <c r="D11192" s="546"/>
      <c r="E11192" s="171" t="str">
        <f t="shared" si="174"/>
        <v>1900</v>
      </c>
      <c r="F11192" s="547">
        <v>0</v>
      </c>
      <c r="G11192" s="548">
        <v>0</v>
      </c>
      <c r="H11192" s="547">
        <v>0</v>
      </c>
      <c r="I11192" s="545" t="s">
        <v>12686</v>
      </c>
      <c r="J11192" s="545"/>
      <c r="K11192" s="545" t="s">
        <v>13413</v>
      </c>
      <c r="L11192" s="545" t="s">
        <v>13413</v>
      </c>
      <c r="M11192" s="548" t="s">
        <v>13758</v>
      </c>
      <c r="N11192" s="545" t="s">
        <v>13413</v>
      </c>
      <c r="O11192" s="545" t="s">
        <v>13413</v>
      </c>
      <c r="P11192" s="549">
        <v>8863</v>
      </c>
      <c r="Q11192" s="549">
        <v>1</v>
      </c>
      <c r="R11192" s="549">
        <v>131</v>
      </c>
      <c r="S11192" s="548"/>
      <c r="T11192" s="548"/>
      <c r="U11192" s="99"/>
    </row>
    <row r="11193" spans="1:21" ht="19.5" customHeight="1">
      <c r="A11193" s="545">
        <v>106176</v>
      </c>
      <c r="B11193" s="545" t="s">
        <v>2445</v>
      </c>
      <c r="C11193" s="545" t="s">
        <v>216</v>
      </c>
      <c r="D11193" s="546">
        <v>43553</v>
      </c>
      <c r="E11193" s="171" t="str">
        <f t="shared" si="174"/>
        <v>2019</v>
      </c>
      <c r="F11193" s="547">
        <v>25377</v>
      </c>
      <c r="G11193" s="548">
        <v>0.19</v>
      </c>
      <c r="H11193" s="547">
        <v>21325.21</v>
      </c>
      <c r="I11193" s="545" t="s">
        <v>12642</v>
      </c>
      <c r="J11193" s="545" t="s">
        <v>13298</v>
      </c>
      <c r="K11193" s="545" t="s">
        <v>13413</v>
      </c>
      <c r="L11193" s="545" t="s">
        <v>13413</v>
      </c>
      <c r="M11193" s="548" t="s">
        <v>13758</v>
      </c>
      <c r="N11193" s="545" t="s">
        <v>13413</v>
      </c>
      <c r="O11193" s="545" t="s">
        <v>13413</v>
      </c>
      <c r="P11193" s="549">
        <v>8864</v>
      </c>
      <c r="Q11193" s="549">
        <v>1</v>
      </c>
      <c r="R11193" s="549">
        <v>135</v>
      </c>
      <c r="S11193" s="548">
        <v>1012</v>
      </c>
      <c r="T11193" s="548"/>
      <c r="U11193" s="99"/>
    </row>
    <row r="11194" spans="1:21" ht="19.5" customHeight="1">
      <c r="A11194" s="545">
        <v>106177</v>
      </c>
      <c r="B11194" s="545" t="s">
        <v>2576</v>
      </c>
      <c r="C11194" s="545" t="s">
        <v>209</v>
      </c>
      <c r="D11194" s="546"/>
      <c r="E11194" s="171" t="str">
        <f t="shared" si="174"/>
        <v>1900</v>
      </c>
      <c r="F11194" s="547">
        <v>0</v>
      </c>
      <c r="G11194" s="548">
        <v>0</v>
      </c>
      <c r="H11194" s="547">
        <v>0</v>
      </c>
      <c r="I11194" s="545" t="s">
        <v>12697</v>
      </c>
      <c r="J11194" s="545"/>
      <c r="K11194" s="545" t="s">
        <v>13413</v>
      </c>
      <c r="L11194" s="545" t="s">
        <v>13413</v>
      </c>
      <c r="M11194" s="548" t="s">
        <v>13758</v>
      </c>
      <c r="N11194" s="545" t="s">
        <v>13413</v>
      </c>
      <c r="O11194" s="545" t="s">
        <v>13413</v>
      </c>
      <c r="P11194" s="549">
        <v>8865</v>
      </c>
      <c r="Q11194" s="549">
        <v>1</v>
      </c>
      <c r="R11194" s="549">
        <v>138</v>
      </c>
      <c r="S11194" s="548"/>
      <c r="T11194" s="548"/>
      <c r="U11194" s="99"/>
    </row>
    <row r="11195" spans="1:21" ht="19.5" customHeight="1">
      <c r="A11195" s="545">
        <v>106178</v>
      </c>
      <c r="B11195" s="545" t="s">
        <v>2444</v>
      </c>
      <c r="C11195" s="545" t="s">
        <v>216</v>
      </c>
      <c r="D11195" s="546">
        <v>43844</v>
      </c>
      <c r="E11195" s="171" t="str">
        <f t="shared" si="174"/>
        <v>2020</v>
      </c>
      <c r="F11195" s="547">
        <v>14500.15</v>
      </c>
      <c r="G11195" s="548">
        <v>0.19</v>
      </c>
      <c r="H11195" s="547">
        <v>12185</v>
      </c>
      <c r="I11195" s="545" t="s">
        <v>12642</v>
      </c>
      <c r="J11195" s="545" t="s">
        <v>13297</v>
      </c>
      <c r="K11195" s="545" t="s">
        <v>13413</v>
      </c>
      <c r="L11195" s="545" t="s">
        <v>13413</v>
      </c>
      <c r="M11195" s="548" t="s">
        <v>13758</v>
      </c>
      <c r="N11195" s="545" t="s">
        <v>13413</v>
      </c>
      <c r="O11195" s="545" t="s">
        <v>13413</v>
      </c>
      <c r="P11195" s="549">
        <v>8866</v>
      </c>
      <c r="Q11195" s="549">
        <v>1</v>
      </c>
      <c r="R11195" s="549">
        <v>135</v>
      </c>
      <c r="S11195" s="548">
        <v>2257</v>
      </c>
      <c r="T11195" s="548"/>
      <c r="U11195" s="99"/>
    </row>
    <row r="11196" spans="1:21" ht="19.5" customHeight="1">
      <c r="A11196" s="545">
        <v>106179</v>
      </c>
      <c r="B11196" s="545" t="s">
        <v>9463</v>
      </c>
      <c r="C11196" s="545" t="s">
        <v>209</v>
      </c>
      <c r="D11196" s="546"/>
      <c r="E11196" s="171" t="str">
        <f t="shared" si="174"/>
        <v>1900</v>
      </c>
      <c r="F11196" s="547">
        <v>0</v>
      </c>
      <c r="G11196" s="548">
        <v>0</v>
      </c>
      <c r="H11196" s="547">
        <v>0</v>
      </c>
      <c r="I11196" s="545" t="s">
        <v>12697</v>
      </c>
      <c r="J11196" s="545"/>
      <c r="K11196" s="545" t="s">
        <v>13413</v>
      </c>
      <c r="L11196" s="545" t="s">
        <v>13413</v>
      </c>
      <c r="M11196" s="548" t="s">
        <v>13758</v>
      </c>
      <c r="N11196" s="545" t="s">
        <v>13413</v>
      </c>
      <c r="O11196" s="545" t="s">
        <v>13413</v>
      </c>
      <c r="P11196" s="549">
        <v>8867</v>
      </c>
      <c r="Q11196" s="549">
        <v>1</v>
      </c>
      <c r="R11196" s="549">
        <v>138</v>
      </c>
      <c r="S11196" s="548"/>
      <c r="T11196" s="548"/>
      <c r="U11196" s="99"/>
    </row>
    <row r="11197" spans="1:21" ht="19.5" customHeight="1">
      <c r="A11197" s="545">
        <v>106180</v>
      </c>
      <c r="B11197" s="545" t="s">
        <v>2443</v>
      </c>
      <c r="C11197" s="545" t="s">
        <v>216</v>
      </c>
      <c r="D11197" s="546">
        <v>43553</v>
      </c>
      <c r="E11197" s="171" t="str">
        <f t="shared" si="174"/>
        <v>2019</v>
      </c>
      <c r="F11197" s="547">
        <v>12054</v>
      </c>
      <c r="G11197" s="548">
        <v>0.19</v>
      </c>
      <c r="H11197" s="547">
        <v>10129.41</v>
      </c>
      <c r="I11197" s="545" t="s">
        <v>12642</v>
      </c>
      <c r="J11197" s="545" t="s">
        <v>13298</v>
      </c>
      <c r="K11197" s="545" t="s">
        <v>13413</v>
      </c>
      <c r="L11197" s="545" t="s">
        <v>13413</v>
      </c>
      <c r="M11197" s="548" t="s">
        <v>13758</v>
      </c>
      <c r="N11197" s="545" t="s">
        <v>13413</v>
      </c>
      <c r="O11197" s="545" t="s">
        <v>13413</v>
      </c>
      <c r="P11197" s="549">
        <v>8868</v>
      </c>
      <c r="Q11197" s="549">
        <v>1</v>
      </c>
      <c r="R11197" s="549">
        <v>135</v>
      </c>
      <c r="S11197" s="548">
        <v>1012</v>
      </c>
      <c r="T11197" s="548"/>
      <c r="U11197" s="99"/>
    </row>
    <row r="11198" spans="1:21" ht="19.5" customHeight="1">
      <c r="A11198" s="545">
        <v>106181</v>
      </c>
      <c r="B11198" s="545" t="s">
        <v>9462</v>
      </c>
      <c r="C11198" s="545" t="s">
        <v>216</v>
      </c>
      <c r="D11198" s="546"/>
      <c r="E11198" s="171" t="str">
        <f t="shared" si="174"/>
        <v>1900</v>
      </c>
      <c r="F11198" s="547">
        <v>0</v>
      </c>
      <c r="G11198" s="548">
        <v>0</v>
      </c>
      <c r="H11198" s="547">
        <v>0</v>
      </c>
      <c r="I11198" s="545" t="s">
        <v>12956</v>
      </c>
      <c r="J11198" s="545"/>
      <c r="K11198" s="545" t="s">
        <v>20019</v>
      </c>
      <c r="L11198" s="545" t="s">
        <v>13413</v>
      </c>
      <c r="M11198" s="548" t="s">
        <v>13758</v>
      </c>
      <c r="N11198" s="545" t="s">
        <v>13413</v>
      </c>
      <c r="O11198" s="545" t="s">
        <v>13413</v>
      </c>
      <c r="P11198" s="549">
        <v>8869</v>
      </c>
      <c r="Q11198" s="549">
        <v>1</v>
      </c>
      <c r="R11198" s="549">
        <v>133</v>
      </c>
      <c r="S11198" s="548"/>
      <c r="T11198" s="548"/>
      <c r="U11198" s="99"/>
    </row>
    <row r="11199" spans="1:21" ht="19.5" customHeight="1">
      <c r="A11199" s="545">
        <v>106182</v>
      </c>
      <c r="B11199" s="545" t="s">
        <v>2031</v>
      </c>
      <c r="C11199" s="545" t="s">
        <v>216</v>
      </c>
      <c r="D11199" s="546">
        <v>43871</v>
      </c>
      <c r="E11199" s="171" t="str">
        <f t="shared" si="174"/>
        <v>2020</v>
      </c>
      <c r="F11199" s="547">
        <v>8875</v>
      </c>
      <c r="G11199" s="548">
        <v>0.19</v>
      </c>
      <c r="H11199" s="547">
        <v>7457.98</v>
      </c>
      <c r="I11199" s="545" t="s">
        <v>12652</v>
      </c>
      <c r="J11199" s="545" t="s">
        <v>13297</v>
      </c>
      <c r="K11199" s="545" t="s">
        <v>13413</v>
      </c>
      <c r="L11199" s="545" t="s">
        <v>13413</v>
      </c>
      <c r="M11199" s="548" t="s">
        <v>13758</v>
      </c>
      <c r="N11199" s="545" t="s">
        <v>13413</v>
      </c>
      <c r="O11199" s="545" t="s">
        <v>13413</v>
      </c>
      <c r="P11199" s="549">
        <v>8870</v>
      </c>
      <c r="Q11199" s="549">
        <v>1</v>
      </c>
      <c r="R11199" s="549">
        <v>134</v>
      </c>
      <c r="S11199" s="548">
        <v>2257</v>
      </c>
      <c r="T11199" s="548"/>
      <c r="U11199" s="99"/>
    </row>
    <row r="11200" spans="1:21" ht="19.5" customHeight="1">
      <c r="A11200" s="545">
        <v>106183</v>
      </c>
      <c r="B11200" s="545" t="s">
        <v>7181</v>
      </c>
      <c r="C11200" s="545" t="s">
        <v>216</v>
      </c>
      <c r="D11200" s="546">
        <v>43840</v>
      </c>
      <c r="E11200" s="171" t="str">
        <f t="shared" si="174"/>
        <v>2020</v>
      </c>
      <c r="F11200" s="547">
        <v>918651</v>
      </c>
      <c r="G11200" s="548">
        <v>0.19</v>
      </c>
      <c r="H11200" s="547">
        <v>771975.63</v>
      </c>
      <c r="I11200" s="545" t="s">
        <v>12637</v>
      </c>
      <c r="J11200" s="545" t="s">
        <v>13297</v>
      </c>
      <c r="K11200" s="545" t="s">
        <v>20020</v>
      </c>
      <c r="L11200" s="545" t="s">
        <v>13413</v>
      </c>
      <c r="M11200" s="548" t="s">
        <v>13758</v>
      </c>
      <c r="N11200" s="545" t="s">
        <v>13413</v>
      </c>
      <c r="O11200" s="545" t="s">
        <v>13413</v>
      </c>
      <c r="P11200" s="549">
        <v>8871</v>
      </c>
      <c r="Q11200" s="549">
        <v>1</v>
      </c>
      <c r="R11200" s="549">
        <v>13</v>
      </c>
      <c r="S11200" s="548">
        <v>2257</v>
      </c>
      <c r="T11200" s="548"/>
      <c r="U11200" s="99"/>
    </row>
    <row r="11201" spans="1:21" ht="19.5" customHeight="1">
      <c r="A11201" s="545">
        <v>106184</v>
      </c>
      <c r="B11201" s="545" t="s">
        <v>9461</v>
      </c>
      <c r="C11201" s="545" t="s">
        <v>216</v>
      </c>
      <c r="D11201" s="546"/>
      <c r="E11201" s="171" t="str">
        <f t="shared" si="174"/>
        <v>1900</v>
      </c>
      <c r="F11201" s="547">
        <v>0</v>
      </c>
      <c r="G11201" s="548">
        <v>0</v>
      </c>
      <c r="H11201" s="547">
        <v>0</v>
      </c>
      <c r="I11201" s="545" t="s">
        <v>12973</v>
      </c>
      <c r="J11201" s="545"/>
      <c r="K11201" s="545" t="s">
        <v>20021</v>
      </c>
      <c r="L11201" s="545" t="s">
        <v>13413</v>
      </c>
      <c r="M11201" s="548" t="s">
        <v>13758</v>
      </c>
      <c r="N11201" s="545" t="s">
        <v>13413</v>
      </c>
      <c r="O11201" s="545" t="s">
        <v>13413</v>
      </c>
      <c r="P11201" s="549">
        <v>8872</v>
      </c>
      <c r="Q11201" s="549">
        <v>1</v>
      </c>
      <c r="R11201" s="549">
        <v>59</v>
      </c>
      <c r="S11201" s="548"/>
      <c r="T11201" s="548"/>
      <c r="U11201" s="99"/>
    </row>
    <row r="11202" spans="1:21" ht="19.5" customHeight="1">
      <c r="A11202" s="545">
        <v>106185</v>
      </c>
      <c r="B11202" s="545" t="s">
        <v>7485</v>
      </c>
      <c r="C11202" s="545" t="s">
        <v>216</v>
      </c>
      <c r="D11202" s="546">
        <v>43735</v>
      </c>
      <c r="E11202" s="171" t="str">
        <f t="shared" si="174"/>
        <v>2019</v>
      </c>
      <c r="F11202" s="547">
        <v>6383.01</v>
      </c>
      <c r="G11202" s="548">
        <v>0.19</v>
      </c>
      <c r="H11202" s="547">
        <v>5363.87</v>
      </c>
      <c r="I11202" s="545" t="s">
        <v>12642</v>
      </c>
      <c r="J11202" s="545" t="s">
        <v>13301</v>
      </c>
      <c r="K11202" s="545" t="s">
        <v>13413</v>
      </c>
      <c r="L11202" s="545" t="s">
        <v>13413</v>
      </c>
      <c r="M11202" s="548" t="s">
        <v>13758</v>
      </c>
      <c r="N11202" s="545" t="s">
        <v>13413</v>
      </c>
      <c r="O11202" s="545" t="s">
        <v>13413</v>
      </c>
      <c r="P11202" s="549">
        <v>8873</v>
      </c>
      <c r="Q11202" s="549">
        <v>1</v>
      </c>
      <c r="R11202" s="549">
        <v>135</v>
      </c>
      <c r="S11202" s="548">
        <v>2221</v>
      </c>
      <c r="T11202" s="548"/>
      <c r="U11202" s="99"/>
    </row>
    <row r="11203" spans="1:21" ht="19.5" customHeight="1">
      <c r="A11203" s="545">
        <v>106186</v>
      </c>
      <c r="B11203" s="545" t="s">
        <v>6934</v>
      </c>
      <c r="C11203" s="545" t="s">
        <v>216</v>
      </c>
      <c r="D11203" s="546">
        <v>43843</v>
      </c>
      <c r="E11203" s="171" t="str">
        <f t="shared" si="174"/>
        <v>2020</v>
      </c>
      <c r="F11203" s="547">
        <v>3741</v>
      </c>
      <c r="G11203" s="548">
        <v>0.19</v>
      </c>
      <c r="H11203" s="547">
        <v>3143.7</v>
      </c>
      <c r="I11203" s="545" t="s">
        <v>12642</v>
      </c>
      <c r="J11203" s="545" t="s">
        <v>13297</v>
      </c>
      <c r="K11203" s="545" t="s">
        <v>13413</v>
      </c>
      <c r="L11203" s="545" t="s">
        <v>13413</v>
      </c>
      <c r="M11203" s="548" t="s">
        <v>13758</v>
      </c>
      <c r="N11203" s="545" t="s">
        <v>13413</v>
      </c>
      <c r="O11203" s="545" t="s">
        <v>13413</v>
      </c>
      <c r="P11203" s="549">
        <v>8874</v>
      </c>
      <c r="Q11203" s="549">
        <v>1</v>
      </c>
      <c r="R11203" s="549">
        <v>135</v>
      </c>
      <c r="S11203" s="548">
        <v>2257</v>
      </c>
      <c r="T11203" s="548"/>
      <c r="U11203" s="99"/>
    </row>
    <row r="11204" spans="1:21" ht="19.5" customHeight="1">
      <c r="A11204" s="545">
        <v>106187</v>
      </c>
      <c r="B11204" s="545" t="s">
        <v>2140</v>
      </c>
      <c r="C11204" s="545" t="s">
        <v>216</v>
      </c>
      <c r="D11204" s="546">
        <v>43839</v>
      </c>
      <c r="E11204" s="171" t="str">
        <f t="shared" ref="E11204:E11267" si="175">TEXT(D11204,"YYYY")</f>
        <v>2020</v>
      </c>
      <c r="F11204" s="547">
        <v>129750</v>
      </c>
      <c r="G11204" s="548">
        <v>0.19</v>
      </c>
      <c r="H11204" s="547">
        <v>109033.61</v>
      </c>
      <c r="I11204" s="545" t="s">
        <v>12650</v>
      </c>
      <c r="J11204" s="545" t="s">
        <v>13297</v>
      </c>
      <c r="K11204" s="545" t="s">
        <v>13413</v>
      </c>
      <c r="L11204" s="545" t="s">
        <v>13413</v>
      </c>
      <c r="M11204" s="548" t="s">
        <v>13758</v>
      </c>
      <c r="N11204" s="545" t="s">
        <v>13413</v>
      </c>
      <c r="O11204" s="545" t="s">
        <v>13413</v>
      </c>
      <c r="P11204" s="549">
        <v>8875</v>
      </c>
      <c r="Q11204" s="549">
        <v>1</v>
      </c>
      <c r="R11204" s="549">
        <v>127</v>
      </c>
      <c r="S11204" s="548">
        <v>2257</v>
      </c>
      <c r="T11204" s="548"/>
      <c r="U11204" s="99"/>
    </row>
    <row r="11205" spans="1:21" ht="19.5" customHeight="1">
      <c r="A11205" s="545">
        <v>106188</v>
      </c>
      <c r="B11205" s="545" t="s">
        <v>2141</v>
      </c>
      <c r="C11205" s="545" t="s">
        <v>216</v>
      </c>
      <c r="D11205" s="546"/>
      <c r="E11205" s="171" t="str">
        <f t="shared" si="175"/>
        <v>1900</v>
      </c>
      <c r="F11205" s="547">
        <v>0</v>
      </c>
      <c r="G11205" s="548">
        <v>0</v>
      </c>
      <c r="H11205" s="547">
        <v>0</v>
      </c>
      <c r="I11205" s="545" t="s">
        <v>12650</v>
      </c>
      <c r="J11205" s="545"/>
      <c r="K11205" s="545" t="s">
        <v>13413</v>
      </c>
      <c r="L11205" s="545" t="s">
        <v>13413</v>
      </c>
      <c r="M11205" s="548" t="s">
        <v>13758</v>
      </c>
      <c r="N11205" s="545" t="s">
        <v>13413</v>
      </c>
      <c r="O11205" s="545" t="s">
        <v>13413</v>
      </c>
      <c r="P11205" s="549">
        <v>8876</v>
      </c>
      <c r="Q11205" s="549">
        <v>1</v>
      </c>
      <c r="R11205" s="549">
        <v>127</v>
      </c>
      <c r="S11205" s="548"/>
      <c r="T11205" s="548"/>
      <c r="U11205" s="99"/>
    </row>
    <row r="11206" spans="1:21" ht="19.5" customHeight="1">
      <c r="A11206" s="545">
        <v>106189</v>
      </c>
      <c r="B11206" s="545" t="s">
        <v>1202</v>
      </c>
      <c r="C11206" s="545" t="s">
        <v>216</v>
      </c>
      <c r="D11206" s="546"/>
      <c r="E11206" s="171" t="str">
        <f t="shared" si="175"/>
        <v>1900</v>
      </c>
      <c r="F11206" s="547">
        <v>0</v>
      </c>
      <c r="G11206" s="548">
        <v>0</v>
      </c>
      <c r="H11206" s="547">
        <v>0</v>
      </c>
      <c r="I11206" s="545" t="s">
        <v>12659</v>
      </c>
      <c r="J11206" s="545"/>
      <c r="K11206" s="545" t="s">
        <v>13413</v>
      </c>
      <c r="L11206" s="545" t="s">
        <v>13413</v>
      </c>
      <c r="M11206" s="548" t="s">
        <v>13758</v>
      </c>
      <c r="N11206" s="545" t="s">
        <v>13413</v>
      </c>
      <c r="O11206" s="545" t="s">
        <v>13413</v>
      </c>
      <c r="P11206" s="549">
        <v>8877</v>
      </c>
      <c r="Q11206" s="549">
        <v>1</v>
      </c>
      <c r="R11206" s="549">
        <v>116</v>
      </c>
      <c r="S11206" s="548"/>
      <c r="T11206" s="548"/>
      <c r="U11206" s="99"/>
    </row>
    <row r="11207" spans="1:21" ht="19.5" customHeight="1">
      <c r="A11207" s="545">
        <v>106190</v>
      </c>
      <c r="B11207" s="545" t="s">
        <v>8309</v>
      </c>
      <c r="C11207" s="545" t="s">
        <v>216</v>
      </c>
      <c r="D11207" s="546">
        <v>46052</v>
      </c>
      <c r="E11207" s="171" t="str">
        <f t="shared" si="175"/>
        <v>2026</v>
      </c>
      <c r="F11207" s="547">
        <v>63718</v>
      </c>
      <c r="G11207" s="548">
        <v>0.19</v>
      </c>
      <c r="H11207" s="547">
        <v>53544.54</v>
      </c>
      <c r="I11207" s="545" t="s">
        <v>12686</v>
      </c>
      <c r="J11207" s="545" t="s">
        <v>13307</v>
      </c>
      <c r="K11207" s="545" t="s">
        <v>20022</v>
      </c>
      <c r="L11207" s="545" t="s">
        <v>13413</v>
      </c>
      <c r="M11207" s="548" t="s">
        <v>13758</v>
      </c>
      <c r="N11207" s="545" t="s">
        <v>13413</v>
      </c>
      <c r="O11207" s="545" t="s">
        <v>13413</v>
      </c>
      <c r="P11207" s="549">
        <v>8878</v>
      </c>
      <c r="Q11207" s="549">
        <v>1</v>
      </c>
      <c r="R11207" s="549">
        <v>131</v>
      </c>
      <c r="S11207" s="548">
        <v>2228</v>
      </c>
      <c r="T11207" s="548"/>
      <c r="U11207" s="99"/>
    </row>
    <row r="11208" spans="1:21" ht="19.5" customHeight="1">
      <c r="A11208" s="545">
        <v>106191</v>
      </c>
      <c r="B11208" s="545" t="s">
        <v>7209</v>
      </c>
      <c r="C11208" s="545" t="s">
        <v>216</v>
      </c>
      <c r="D11208" s="546">
        <v>44601</v>
      </c>
      <c r="E11208" s="171" t="str">
        <f t="shared" si="175"/>
        <v>2022</v>
      </c>
      <c r="F11208" s="547">
        <v>121398</v>
      </c>
      <c r="G11208" s="548">
        <v>0.19</v>
      </c>
      <c r="H11208" s="547">
        <v>102015.13</v>
      </c>
      <c r="I11208" s="545" t="s">
        <v>12686</v>
      </c>
      <c r="J11208" s="545" t="s">
        <v>13297</v>
      </c>
      <c r="K11208" s="545" t="s">
        <v>20023</v>
      </c>
      <c r="L11208" s="545" t="s">
        <v>13413</v>
      </c>
      <c r="M11208" s="548" t="s">
        <v>13758</v>
      </c>
      <c r="N11208" s="545" t="s">
        <v>13413</v>
      </c>
      <c r="O11208" s="545" t="s">
        <v>13413</v>
      </c>
      <c r="P11208" s="549">
        <v>8879</v>
      </c>
      <c r="Q11208" s="549">
        <v>1</v>
      </c>
      <c r="R11208" s="549">
        <v>131</v>
      </c>
      <c r="S11208" s="548">
        <v>2257</v>
      </c>
      <c r="T11208" s="548"/>
      <c r="U11208" s="99"/>
    </row>
    <row r="11209" spans="1:21" ht="19.5" customHeight="1">
      <c r="A11209" s="545">
        <v>106192</v>
      </c>
      <c r="B11209" s="545" t="s">
        <v>9460</v>
      </c>
      <c r="C11209" s="545" t="s">
        <v>216</v>
      </c>
      <c r="D11209" s="546"/>
      <c r="E11209" s="171" t="str">
        <f t="shared" si="175"/>
        <v>1900</v>
      </c>
      <c r="F11209" s="547">
        <v>0</v>
      </c>
      <c r="G11209" s="548">
        <v>0</v>
      </c>
      <c r="H11209" s="547">
        <v>0</v>
      </c>
      <c r="I11209" s="545" t="s">
        <v>12686</v>
      </c>
      <c r="J11209" s="545"/>
      <c r="K11209" s="545" t="s">
        <v>20024</v>
      </c>
      <c r="L11209" s="545" t="s">
        <v>13413</v>
      </c>
      <c r="M11209" s="548" t="s">
        <v>13758</v>
      </c>
      <c r="N11209" s="545" t="s">
        <v>13413</v>
      </c>
      <c r="O11209" s="545" t="s">
        <v>13413</v>
      </c>
      <c r="P11209" s="549">
        <v>8880</v>
      </c>
      <c r="Q11209" s="549">
        <v>1</v>
      </c>
      <c r="R11209" s="549">
        <v>131</v>
      </c>
      <c r="S11209" s="548"/>
      <c r="T11209" s="548"/>
      <c r="U11209" s="99"/>
    </row>
    <row r="11210" spans="1:21" ht="19.5" customHeight="1">
      <c r="A11210" s="545">
        <v>106193</v>
      </c>
      <c r="B11210" s="545" t="s">
        <v>7208</v>
      </c>
      <c r="C11210" s="545" t="s">
        <v>216</v>
      </c>
      <c r="D11210" s="546">
        <v>43839</v>
      </c>
      <c r="E11210" s="171" t="str">
        <f t="shared" si="175"/>
        <v>2020</v>
      </c>
      <c r="F11210" s="547">
        <v>115677</v>
      </c>
      <c r="G11210" s="548">
        <v>0.19</v>
      </c>
      <c r="H11210" s="547">
        <v>97207.56</v>
      </c>
      <c r="I11210" s="545" t="s">
        <v>12973</v>
      </c>
      <c r="J11210" s="545" t="s">
        <v>13297</v>
      </c>
      <c r="K11210" s="545" t="s">
        <v>20025</v>
      </c>
      <c r="L11210" s="545" t="s">
        <v>13413</v>
      </c>
      <c r="M11210" s="548" t="s">
        <v>13758</v>
      </c>
      <c r="N11210" s="545" t="s">
        <v>13413</v>
      </c>
      <c r="O11210" s="545" t="s">
        <v>13413</v>
      </c>
      <c r="P11210" s="549">
        <v>8881</v>
      </c>
      <c r="Q11210" s="549">
        <v>1</v>
      </c>
      <c r="R11210" s="549">
        <v>59</v>
      </c>
      <c r="S11210" s="548">
        <v>2257</v>
      </c>
      <c r="T11210" s="548"/>
      <c r="U11210" s="99"/>
    </row>
    <row r="11211" spans="1:21" ht="19.5" customHeight="1">
      <c r="A11211" s="545">
        <v>106194</v>
      </c>
      <c r="B11211" s="545" t="s">
        <v>9459</v>
      </c>
      <c r="C11211" s="545" t="s">
        <v>216</v>
      </c>
      <c r="D11211" s="546"/>
      <c r="E11211" s="171" t="str">
        <f t="shared" si="175"/>
        <v>1900</v>
      </c>
      <c r="F11211" s="547">
        <v>0</v>
      </c>
      <c r="G11211" s="548">
        <v>0</v>
      </c>
      <c r="H11211" s="547">
        <v>0</v>
      </c>
      <c r="I11211" s="545" t="s">
        <v>12973</v>
      </c>
      <c r="J11211" s="545"/>
      <c r="K11211" s="545" t="s">
        <v>20026</v>
      </c>
      <c r="L11211" s="545" t="s">
        <v>13413</v>
      </c>
      <c r="M11211" s="548" t="s">
        <v>13758</v>
      </c>
      <c r="N11211" s="545" t="s">
        <v>13413</v>
      </c>
      <c r="O11211" s="545" t="s">
        <v>13413</v>
      </c>
      <c r="P11211" s="549">
        <v>8882</v>
      </c>
      <c r="Q11211" s="549">
        <v>1</v>
      </c>
      <c r="R11211" s="549">
        <v>59</v>
      </c>
      <c r="S11211" s="548"/>
      <c r="T11211" s="548"/>
      <c r="U11211" s="99"/>
    </row>
    <row r="11212" spans="1:21" ht="19.5" customHeight="1">
      <c r="A11212" s="545">
        <v>106195</v>
      </c>
      <c r="B11212" s="545" t="s">
        <v>9458</v>
      </c>
      <c r="C11212" s="545" t="s">
        <v>216</v>
      </c>
      <c r="D11212" s="546"/>
      <c r="E11212" s="171" t="str">
        <f t="shared" si="175"/>
        <v>1900</v>
      </c>
      <c r="F11212" s="547">
        <v>0</v>
      </c>
      <c r="G11212" s="548">
        <v>0</v>
      </c>
      <c r="H11212" s="547">
        <v>0</v>
      </c>
      <c r="I11212" s="545" t="s">
        <v>12650</v>
      </c>
      <c r="J11212" s="545"/>
      <c r="K11212" s="545" t="s">
        <v>20027</v>
      </c>
      <c r="L11212" s="545" t="s">
        <v>13413</v>
      </c>
      <c r="M11212" s="548" t="s">
        <v>13758</v>
      </c>
      <c r="N11212" s="545" t="s">
        <v>13413</v>
      </c>
      <c r="O11212" s="545" t="s">
        <v>13413</v>
      </c>
      <c r="P11212" s="549">
        <v>8883</v>
      </c>
      <c r="Q11212" s="549">
        <v>1</v>
      </c>
      <c r="R11212" s="549">
        <v>127</v>
      </c>
      <c r="S11212" s="548"/>
      <c r="T11212" s="548"/>
      <c r="U11212" s="99"/>
    </row>
    <row r="11213" spans="1:21" ht="19.5" customHeight="1">
      <c r="A11213" s="545">
        <v>106196</v>
      </c>
      <c r="B11213" s="545" t="s">
        <v>9457</v>
      </c>
      <c r="C11213" s="545" t="s">
        <v>216</v>
      </c>
      <c r="D11213" s="546"/>
      <c r="E11213" s="171" t="str">
        <f t="shared" si="175"/>
        <v>1900</v>
      </c>
      <c r="F11213" s="547">
        <v>0</v>
      </c>
      <c r="G11213" s="548">
        <v>0</v>
      </c>
      <c r="H11213" s="547">
        <v>0</v>
      </c>
      <c r="I11213" s="545" t="s">
        <v>12650</v>
      </c>
      <c r="J11213" s="545"/>
      <c r="K11213" s="545" t="s">
        <v>20028</v>
      </c>
      <c r="L11213" s="545" t="s">
        <v>13413</v>
      </c>
      <c r="M11213" s="548" t="s">
        <v>13758</v>
      </c>
      <c r="N11213" s="545" t="s">
        <v>13413</v>
      </c>
      <c r="O11213" s="545" t="s">
        <v>13413</v>
      </c>
      <c r="P11213" s="549">
        <v>8884</v>
      </c>
      <c r="Q11213" s="549">
        <v>1</v>
      </c>
      <c r="R11213" s="549">
        <v>127</v>
      </c>
      <c r="S11213" s="548"/>
      <c r="T11213" s="548"/>
      <c r="U11213" s="99"/>
    </row>
    <row r="11214" spans="1:21" ht="19.5" customHeight="1">
      <c r="A11214" s="545">
        <v>106197</v>
      </c>
      <c r="B11214" s="545" t="s">
        <v>7180</v>
      </c>
      <c r="C11214" s="545" t="s">
        <v>216</v>
      </c>
      <c r="D11214" s="546">
        <v>43840</v>
      </c>
      <c r="E11214" s="171" t="str">
        <f t="shared" si="175"/>
        <v>2020</v>
      </c>
      <c r="F11214" s="547">
        <v>9651</v>
      </c>
      <c r="G11214" s="548">
        <v>0.19</v>
      </c>
      <c r="H11214" s="547">
        <v>8110.08</v>
      </c>
      <c r="I11214" s="545" t="s">
        <v>12686</v>
      </c>
      <c r="J11214" s="545" t="s">
        <v>13297</v>
      </c>
      <c r="K11214" s="545" t="s">
        <v>13413</v>
      </c>
      <c r="L11214" s="545" t="s">
        <v>13413</v>
      </c>
      <c r="M11214" s="548" t="s">
        <v>13758</v>
      </c>
      <c r="N11214" s="545" t="s">
        <v>13413</v>
      </c>
      <c r="O11214" s="545" t="s">
        <v>13413</v>
      </c>
      <c r="P11214" s="549">
        <v>8885</v>
      </c>
      <c r="Q11214" s="549">
        <v>1</v>
      </c>
      <c r="R11214" s="549">
        <v>131</v>
      </c>
      <c r="S11214" s="548">
        <v>2257</v>
      </c>
      <c r="T11214" s="548"/>
      <c r="U11214" s="99"/>
    </row>
    <row r="11215" spans="1:21" ht="19.5" customHeight="1">
      <c r="A11215" s="545">
        <v>106198</v>
      </c>
      <c r="B11215" s="545" t="s">
        <v>9456</v>
      </c>
      <c r="C11215" s="545" t="s">
        <v>216</v>
      </c>
      <c r="D11215" s="546"/>
      <c r="E11215" s="171" t="str">
        <f t="shared" si="175"/>
        <v>1900</v>
      </c>
      <c r="F11215" s="547">
        <v>0</v>
      </c>
      <c r="G11215" s="548">
        <v>0</v>
      </c>
      <c r="H11215" s="547">
        <v>0</v>
      </c>
      <c r="I11215" s="545" t="s">
        <v>12686</v>
      </c>
      <c r="J11215" s="545"/>
      <c r="K11215" s="545" t="s">
        <v>13413</v>
      </c>
      <c r="L11215" s="545" t="s">
        <v>13413</v>
      </c>
      <c r="M11215" s="548" t="s">
        <v>13758</v>
      </c>
      <c r="N11215" s="545" t="s">
        <v>13413</v>
      </c>
      <c r="O11215" s="545" t="s">
        <v>13413</v>
      </c>
      <c r="P11215" s="549">
        <v>8886</v>
      </c>
      <c r="Q11215" s="549">
        <v>1</v>
      </c>
      <c r="R11215" s="549">
        <v>131</v>
      </c>
      <c r="S11215" s="548"/>
      <c r="T11215" s="548"/>
      <c r="U11215" s="99"/>
    </row>
    <row r="11216" spans="1:21" ht="19.5" customHeight="1">
      <c r="A11216" s="545">
        <v>106199</v>
      </c>
      <c r="B11216" s="545" t="s">
        <v>9455</v>
      </c>
      <c r="C11216" s="545" t="s">
        <v>209</v>
      </c>
      <c r="D11216" s="546"/>
      <c r="E11216" s="171" t="str">
        <f t="shared" si="175"/>
        <v>1900</v>
      </c>
      <c r="F11216" s="547">
        <v>0</v>
      </c>
      <c r="G11216" s="548">
        <v>0</v>
      </c>
      <c r="H11216" s="547">
        <v>0</v>
      </c>
      <c r="I11216" s="545" t="s">
        <v>12980</v>
      </c>
      <c r="J11216" s="545"/>
      <c r="K11216" s="545" t="s">
        <v>13413</v>
      </c>
      <c r="L11216" s="545" t="s">
        <v>13413</v>
      </c>
      <c r="M11216" s="548" t="s">
        <v>13758</v>
      </c>
      <c r="N11216" s="545" t="s">
        <v>13413</v>
      </c>
      <c r="O11216" s="545" t="s">
        <v>13413</v>
      </c>
      <c r="P11216" s="549">
        <v>8887</v>
      </c>
      <c r="Q11216" s="549">
        <v>1</v>
      </c>
      <c r="R11216" s="549">
        <v>54</v>
      </c>
      <c r="S11216" s="548"/>
      <c r="T11216" s="548"/>
      <c r="U11216" s="99"/>
    </row>
    <row r="11217" spans="1:21" ht="19.5" customHeight="1">
      <c r="A11217" s="545">
        <v>106200</v>
      </c>
      <c r="B11217" s="545" t="s">
        <v>8031</v>
      </c>
      <c r="C11217" s="545" t="s">
        <v>209</v>
      </c>
      <c r="D11217" s="546">
        <v>43552</v>
      </c>
      <c r="E11217" s="171" t="str">
        <f t="shared" si="175"/>
        <v>2019</v>
      </c>
      <c r="F11217" s="547">
        <v>11393</v>
      </c>
      <c r="G11217" s="548">
        <v>0.19</v>
      </c>
      <c r="H11217" s="547">
        <v>9573.9500000000007</v>
      </c>
      <c r="I11217" s="545" t="s">
        <v>12980</v>
      </c>
      <c r="J11217" s="545" t="s">
        <v>13298</v>
      </c>
      <c r="K11217" s="545" t="s">
        <v>13413</v>
      </c>
      <c r="L11217" s="545" t="s">
        <v>13413</v>
      </c>
      <c r="M11217" s="548" t="s">
        <v>13758</v>
      </c>
      <c r="N11217" s="545" t="s">
        <v>13413</v>
      </c>
      <c r="O11217" s="545" t="s">
        <v>13413</v>
      </c>
      <c r="P11217" s="549">
        <v>8888</v>
      </c>
      <c r="Q11217" s="549">
        <v>1</v>
      </c>
      <c r="R11217" s="549">
        <v>54</v>
      </c>
      <c r="S11217" s="548">
        <v>1012</v>
      </c>
      <c r="T11217" s="548"/>
      <c r="U11217" s="99"/>
    </row>
    <row r="11218" spans="1:21" ht="19.5" customHeight="1">
      <c r="A11218" s="545">
        <v>106201</v>
      </c>
      <c r="B11218" s="545" t="s">
        <v>8030</v>
      </c>
      <c r="C11218" s="545" t="s">
        <v>209</v>
      </c>
      <c r="D11218" s="546">
        <v>43552</v>
      </c>
      <c r="E11218" s="171" t="str">
        <f t="shared" si="175"/>
        <v>2019</v>
      </c>
      <c r="F11218" s="547">
        <v>15312</v>
      </c>
      <c r="G11218" s="548">
        <v>0.19</v>
      </c>
      <c r="H11218" s="547">
        <v>12867.23</v>
      </c>
      <c r="I11218" s="545" t="s">
        <v>12980</v>
      </c>
      <c r="J11218" s="545" t="s">
        <v>13298</v>
      </c>
      <c r="K11218" s="545" t="s">
        <v>13413</v>
      </c>
      <c r="L11218" s="545" t="s">
        <v>13413</v>
      </c>
      <c r="M11218" s="548" t="s">
        <v>13758</v>
      </c>
      <c r="N11218" s="545" t="s">
        <v>13413</v>
      </c>
      <c r="O11218" s="545" t="s">
        <v>13413</v>
      </c>
      <c r="P11218" s="549">
        <v>8889</v>
      </c>
      <c r="Q11218" s="549">
        <v>1</v>
      </c>
      <c r="R11218" s="549">
        <v>54</v>
      </c>
      <c r="S11218" s="548">
        <v>1012</v>
      </c>
      <c r="T11218" s="548"/>
      <c r="U11218" s="99"/>
    </row>
    <row r="11219" spans="1:21" ht="19.5" customHeight="1">
      <c r="A11219" s="545">
        <v>106202</v>
      </c>
      <c r="B11219" s="545" t="s">
        <v>6933</v>
      </c>
      <c r="C11219" s="545" t="s">
        <v>209</v>
      </c>
      <c r="D11219" s="546">
        <v>43843</v>
      </c>
      <c r="E11219" s="171" t="str">
        <f t="shared" si="175"/>
        <v>2020</v>
      </c>
      <c r="F11219" s="547">
        <v>18937.009999999998</v>
      </c>
      <c r="G11219" s="548">
        <v>0.19</v>
      </c>
      <c r="H11219" s="547">
        <v>15913.45</v>
      </c>
      <c r="I11219" s="545" t="s">
        <v>12980</v>
      </c>
      <c r="J11219" s="545" t="s">
        <v>13297</v>
      </c>
      <c r="K11219" s="545" t="s">
        <v>13413</v>
      </c>
      <c r="L11219" s="545" t="s">
        <v>13413</v>
      </c>
      <c r="M11219" s="548" t="s">
        <v>13758</v>
      </c>
      <c r="N11219" s="545" t="s">
        <v>13413</v>
      </c>
      <c r="O11219" s="545" t="s">
        <v>13413</v>
      </c>
      <c r="P11219" s="549">
        <v>8890</v>
      </c>
      <c r="Q11219" s="549">
        <v>1</v>
      </c>
      <c r="R11219" s="549">
        <v>54</v>
      </c>
      <c r="S11219" s="548">
        <v>2257</v>
      </c>
      <c r="T11219" s="548"/>
      <c r="U11219" s="99"/>
    </row>
    <row r="11220" spans="1:21" ht="19.5" customHeight="1">
      <c r="A11220" s="545">
        <v>106203</v>
      </c>
      <c r="B11220" s="545" t="s">
        <v>6932</v>
      </c>
      <c r="C11220" s="545" t="s">
        <v>209</v>
      </c>
      <c r="D11220" s="546">
        <v>43843</v>
      </c>
      <c r="E11220" s="171" t="str">
        <f t="shared" si="175"/>
        <v>2020</v>
      </c>
      <c r="F11220" s="547">
        <v>25172</v>
      </c>
      <c r="G11220" s="548">
        <v>0.19</v>
      </c>
      <c r="H11220" s="547">
        <v>21152.94</v>
      </c>
      <c r="I11220" s="545" t="s">
        <v>12980</v>
      </c>
      <c r="J11220" s="545" t="s">
        <v>13297</v>
      </c>
      <c r="K11220" s="545" t="s">
        <v>13413</v>
      </c>
      <c r="L11220" s="545" t="s">
        <v>13413</v>
      </c>
      <c r="M11220" s="548" t="s">
        <v>13758</v>
      </c>
      <c r="N11220" s="545" t="s">
        <v>13413</v>
      </c>
      <c r="O11220" s="545" t="s">
        <v>13413</v>
      </c>
      <c r="P11220" s="549">
        <v>8891</v>
      </c>
      <c r="Q11220" s="549">
        <v>1</v>
      </c>
      <c r="R11220" s="549">
        <v>54</v>
      </c>
      <c r="S11220" s="548">
        <v>2257</v>
      </c>
      <c r="T11220" s="548"/>
      <c r="U11220" s="99"/>
    </row>
    <row r="11221" spans="1:21" ht="19.5" customHeight="1">
      <c r="A11221" s="545">
        <v>106204</v>
      </c>
      <c r="B11221" s="545" t="s">
        <v>6931</v>
      </c>
      <c r="C11221" s="545" t="s">
        <v>209</v>
      </c>
      <c r="D11221" s="546">
        <v>43843</v>
      </c>
      <c r="E11221" s="171" t="str">
        <f t="shared" si="175"/>
        <v>2020</v>
      </c>
      <c r="F11221" s="547">
        <v>38603.01</v>
      </c>
      <c r="G11221" s="548">
        <v>0.19</v>
      </c>
      <c r="H11221" s="547">
        <v>32439.5</v>
      </c>
      <c r="I11221" s="545" t="s">
        <v>12980</v>
      </c>
      <c r="J11221" s="545" t="s">
        <v>13297</v>
      </c>
      <c r="K11221" s="545" t="s">
        <v>13413</v>
      </c>
      <c r="L11221" s="545" t="s">
        <v>13413</v>
      </c>
      <c r="M11221" s="548" t="s">
        <v>13758</v>
      </c>
      <c r="N11221" s="545" t="s">
        <v>13413</v>
      </c>
      <c r="O11221" s="545" t="s">
        <v>13413</v>
      </c>
      <c r="P11221" s="549">
        <v>8892</v>
      </c>
      <c r="Q11221" s="549">
        <v>1</v>
      </c>
      <c r="R11221" s="549">
        <v>54</v>
      </c>
      <c r="S11221" s="548">
        <v>2257</v>
      </c>
      <c r="T11221" s="548"/>
      <c r="U11221" s="99"/>
    </row>
    <row r="11222" spans="1:21" ht="19.5" customHeight="1">
      <c r="A11222" s="545">
        <v>106205</v>
      </c>
      <c r="B11222" s="545" t="s">
        <v>6930</v>
      </c>
      <c r="C11222" s="545" t="s">
        <v>209</v>
      </c>
      <c r="D11222" s="546">
        <v>43843</v>
      </c>
      <c r="E11222" s="171" t="str">
        <f t="shared" si="175"/>
        <v>2020</v>
      </c>
      <c r="F11222" s="547">
        <v>49255</v>
      </c>
      <c r="G11222" s="548">
        <v>0.19</v>
      </c>
      <c r="H11222" s="547">
        <v>41390.76</v>
      </c>
      <c r="I11222" s="545" t="s">
        <v>12980</v>
      </c>
      <c r="J11222" s="545" t="s">
        <v>13297</v>
      </c>
      <c r="K11222" s="545" t="s">
        <v>13413</v>
      </c>
      <c r="L11222" s="545" t="s">
        <v>13413</v>
      </c>
      <c r="M11222" s="548" t="s">
        <v>13758</v>
      </c>
      <c r="N11222" s="545" t="s">
        <v>13413</v>
      </c>
      <c r="O11222" s="545" t="s">
        <v>13413</v>
      </c>
      <c r="P11222" s="549">
        <v>8893</v>
      </c>
      <c r="Q11222" s="549">
        <v>1</v>
      </c>
      <c r="R11222" s="549">
        <v>54</v>
      </c>
      <c r="S11222" s="548">
        <v>2257</v>
      </c>
      <c r="T11222" s="548"/>
      <c r="U11222" s="99"/>
    </row>
    <row r="11223" spans="1:21" ht="19.5" customHeight="1">
      <c r="A11223" s="545">
        <v>106206</v>
      </c>
      <c r="B11223" s="545" t="s">
        <v>6929</v>
      </c>
      <c r="C11223" s="545" t="s">
        <v>209</v>
      </c>
      <c r="D11223" s="546">
        <v>43843</v>
      </c>
      <c r="E11223" s="171" t="str">
        <f t="shared" si="175"/>
        <v>2020</v>
      </c>
      <c r="F11223" s="547">
        <v>69652</v>
      </c>
      <c r="G11223" s="548">
        <v>0.19</v>
      </c>
      <c r="H11223" s="547">
        <v>58531.09</v>
      </c>
      <c r="I11223" s="545" t="s">
        <v>12980</v>
      </c>
      <c r="J11223" s="545" t="s">
        <v>13297</v>
      </c>
      <c r="K11223" s="545" t="s">
        <v>13413</v>
      </c>
      <c r="L11223" s="545" t="s">
        <v>13413</v>
      </c>
      <c r="M11223" s="548" t="s">
        <v>13758</v>
      </c>
      <c r="N11223" s="545" t="s">
        <v>13413</v>
      </c>
      <c r="O11223" s="545" t="s">
        <v>13413</v>
      </c>
      <c r="P11223" s="549">
        <v>8894</v>
      </c>
      <c r="Q11223" s="549">
        <v>1</v>
      </c>
      <c r="R11223" s="549">
        <v>54</v>
      </c>
      <c r="S11223" s="548">
        <v>2257</v>
      </c>
      <c r="T11223" s="548"/>
      <c r="U11223" s="99"/>
    </row>
    <row r="11224" spans="1:21" ht="19.5" customHeight="1">
      <c r="A11224" s="545">
        <v>106207</v>
      </c>
      <c r="B11224" s="545" t="s">
        <v>7471</v>
      </c>
      <c r="C11224" s="545" t="s">
        <v>209</v>
      </c>
      <c r="D11224" s="546">
        <v>43738</v>
      </c>
      <c r="E11224" s="171" t="str">
        <f t="shared" si="175"/>
        <v>2019</v>
      </c>
      <c r="F11224" s="547">
        <v>78514</v>
      </c>
      <c r="G11224" s="548">
        <v>0.19</v>
      </c>
      <c r="H11224" s="547">
        <v>65978.149999999994</v>
      </c>
      <c r="I11224" s="545" t="s">
        <v>12980</v>
      </c>
      <c r="J11224" s="545" t="s">
        <v>13302</v>
      </c>
      <c r="K11224" s="545" t="s">
        <v>13413</v>
      </c>
      <c r="L11224" s="545" t="s">
        <v>13413</v>
      </c>
      <c r="M11224" s="548" t="s">
        <v>13758</v>
      </c>
      <c r="N11224" s="545" t="s">
        <v>13413</v>
      </c>
      <c r="O11224" s="545" t="s">
        <v>13413</v>
      </c>
      <c r="P11224" s="549">
        <v>8895</v>
      </c>
      <c r="Q11224" s="549">
        <v>1</v>
      </c>
      <c r="R11224" s="549">
        <v>54</v>
      </c>
      <c r="S11224" s="548">
        <v>2219</v>
      </c>
      <c r="T11224" s="548"/>
      <c r="U11224" s="99"/>
    </row>
    <row r="11225" spans="1:21" ht="19.5" customHeight="1">
      <c r="A11225" s="545">
        <v>106208</v>
      </c>
      <c r="B11225" s="545" t="s">
        <v>9454</v>
      </c>
      <c r="C11225" s="545" t="s">
        <v>216</v>
      </c>
      <c r="D11225" s="546"/>
      <c r="E11225" s="171" t="str">
        <f t="shared" si="175"/>
        <v>1900</v>
      </c>
      <c r="F11225" s="547">
        <v>0</v>
      </c>
      <c r="G11225" s="548">
        <v>0</v>
      </c>
      <c r="H11225" s="547">
        <v>0</v>
      </c>
      <c r="I11225" s="545" t="s">
        <v>12980</v>
      </c>
      <c r="J11225" s="545"/>
      <c r="K11225" s="545" t="s">
        <v>13413</v>
      </c>
      <c r="L11225" s="545" t="s">
        <v>13413</v>
      </c>
      <c r="M11225" s="548" t="s">
        <v>13758</v>
      </c>
      <c r="N11225" s="545" t="s">
        <v>13413</v>
      </c>
      <c r="O11225" s="545" t="s">
        <v>13413</v>
      </c>
      <c r="P11225" s="549">
        <v>8896</v>
      </c>
      <c r="Q11225" s="549">
        <v>1</v>
      </c>
      <c r="R11225" s="549">
        <v>54</v>
      </c>
      <c r="S11225" s="548"/>
      <c r="T11225" s="548"/>
      <c r="U11225" s="99"/>
    </row>
    <row r="11226" spans="1:21" ht="19.5" customHeight="1">
      <c r="A11226" s="545">
        <v>106209</v>
      </c>
      <c r="B11226" s="545" t="s">
        <v>9453</v>
      </c>
      <c r="C11226" s="545" t="s">
        <v>209</v>
      </c>
      <c r="D11226" s="546"/>
      <c r="E11226" s="171" t="str">
        <f t="shared" si="175"/>
        <v>1900</v>
      </c>
      <c r="F11226" s="547">
        <v>0</v>
      </c>
      <c r="G11226" s="548">
        <v>0</v>
      </c>
      <c r="H11226" s="547">
        <v>0</v>
      </c>
      <c r="I11226" s="545" t="s">
        <v>12980</v>
      </c>
      <c r="J11226" s="545"/>
      <c r="K11226" s="545" t="s">
        <v>20029</v>
      </c>
      <c r="L11226" s="545" t="s">
        <v>13413</v>
      </c>
      <c r="M11226" s="548" t="s">
        <v>13758</v>
      </c>
      <c r="N11226" s="545" t="s">
        <v>13413</v>
      </c>
      <c r="O11226" s="545" t="s">
        <v>13413</v>
      </c>
      <c r="P11226" s="549">
        <v>8897</v>
      </c>
      <c r="Q11226" s="549">
        <v>1</v>
      </c>
      <c r="R11226" s="549">
        <v>54</v>
      </c>
      <c r="S11226" s="548"/>
      <c r="T11226" s="548"/>
      <c r="U11226" s="99"/>
    </row>
    <row r="11227" spans="1:21" ht="19.5" customHeight="1">
      <c r="A11227" s="545">
        <v>106210</v>
      </c>
      <c r="B11227" s="545" t="s">
        <v>9452</v>
      </c>
      <c r="C11227" s="545" t="s">
        <v>216</v>
      </c>
      <c r="D11227" s="546"/>
      <c r="E11227" s="171" t="str">
        <f t="shared" si="175"/>
        <v>1900</v>
      </c>
      <c r="F11227" s="547">
        <v>0</v>
      </c>
      <c r="G11227" s="548">
        <v>0</v>
      </c>
      <c r="H11227" s="547">
        <v>0</v>
      </c>
      <c r="I11227" s="545" t="s">
        <v>12980</v>
      </c>
      <c r="J11227" s="545"/>
      <c r="K11227" s="545" t="s">
        <v>13413</v>
      </c>
      <c r="L11227" s="545" t="s">
        <v>13413</v>
      </c>
      <c r="M11227" s="548" t="s">
        <v>13758</v>
      </c>
      <c r="N11227" s="545" t="s">
        <v>13413</v>
      </c>
      <c r="O11227" s="545" t="s">
        <v>13413</v>
      </c>
      <c r="P11227" s="549">
        <v>8898</v>
      </c>
      <c r="Q11227" s="549">
        <v>1</v>
      </c>
      <c r="R11227" s="549">
        <v>54</v>
      </c>
      <c r="S11227" s="548"/>
      <c r="T11227" s="548"/>
      <c r="U11227" s="99"/>
    </row>
    <row r="11228" spans="1:21" ht="19.5" customHeight="1">
      <c r="A11228" s="545">
        <v>106211</v>
      </c>
      <c r="B11228" s="545" t="s">
        <v>7965</v>
      </c>
      <c r="C11228" s="545" t="s">
        <v>216</v>
      </c>
      <c r="D11228" s="546">
        <v>43563</v>
      </c>
      <c r="E11228" s="171" t="str">
        <f t="shared" si="175"/>
        <v>2019</v>
      </c>
      <c r="F11228" s="547">
        <v>780919</v>
      </c>
      <c r="G11228" s="548">
        <v>0.19</v>
      </c>
      <c r="H11228" s="547">
        <v>656234.44999999995</v>
      </c>
      <c r="I11228" s="545" t="s">
        <v>12980</v>
      </c>
      <c r="J11228" s="545" t="s">
        <v>13298</v>
      </c>
      <c r="K11228" s="545" t="s">
        <v>20030</v>
      </c>
      <c r="L11228" s="545" t="s">
        <v>13413</v>
      </c>
      <c r="M11228" s="548" t="s">
        <v>13758</v>
      </c>
      <c r="N11228" s="545" t="s">
        <v>13413</v>
      </c>
      <c r="O11228" s="545" t="s">
        <v>13413</v>
      </c>
      <c r="P11228" s="549">
        <v>8899</v>
      </c>
      <c r="Q11228" s="549">
        <v>1</v>
      </c>
      <c r="R11228" s="549">
        <v>54</v>
      </c>
      <c r="S11228" s="548">
        <v>1012</v>
      </c>
      <c r="T11228" s="548"/>
      <c r="U11228" s="99"/>
    </row>
    <row r="11229" spans="1:21" ht="19.5" customHeight="1">
      <c r="A11229" s="545">
        <v>106212</v>
      </c>
      <c r="B11229" s="545" t="s">
        <v>9451</v>
      </c>
      <c r="C11229" s="545" t="s">
        <v>216</v>
      </c>
      <c r="D11229" s="546"/>
      <c r="E11229" s="171" t="str">
        <f t="shared" si="175"/>
        <v>1900</v>
      </c>
      <c r="F11229" s="547">
        <v>0</v>
      </c>
      <c r="G11229" s="548">
        <v>0</v>
      </c>
      <c r="H11229" s="547">
        <v>0</v>
      </c>
      <c r="I11229" s="545" t="s">
        <v>12980</v>
      </c>
      <c r="J11229" s="545"/>
      <c r="K11229" s="545" t="s">
        <v>20031</v>
      </c>
      <c r="L11229" s="545" t="s">
        <v>13413</v>
      </c>
      <c r="M11229" s="548" t="s">
        <v>13758</v>
      </c>
      <c r="N11229" s="545" t="s">
        <v>13413</v>
      </c>
      <c r="O11229" s="545" t="s">
        <v>13413</v>
      </c>
      <c r="P11229" s="549">
        <v>8900</v>
      </c>
      <c r="Q11229" s="549">
        <v>1</v>
      </c>
      <c r="R11229" s="549">
        <v>54</v>
      </c>
      <c r="S11229" s="548"/>
      <c r="T11229" s="548"/>
      <c r="U11229" s="99"/>
    </row>
    <row r="11230" spans="1:21" ht="19.5" customHeight="1">
      <c r="A11230" s="545">
        <v>106213</v>
      </c>
      <c r="B11230" s="545" t="s">
        <v>4029</v>
      </c>
      <c r="C11230" s="545" t="s">
        <v>216</v>
      </c>
      <c r="D11230" s="546"/>
      <c r="E11230" s="171" t="str">
        <f t="shared" si="175"/>
        <v>1900</v>
      </c>
      <c r="F11230" s="547">
        <v>0</v>
      </c>
      <c r="G11230" s="548">
        <v>0</v>
      </c>
      <c r="H11230" s="547">
        <v>0</v>
      </c>
      <c r="I11230" s="545" t="s">
        <v>12980</v>
      </c>
      <c r="J11230" s="545"/>
      <c r="K11230" s="545" t="s">
        <v>13413</v>
      </c>
      <c r="L11230" s="545" t="s">
        <v>13413</v>
      </c>
      <c r="M11230" s="548" t="s">
        <v>13758</v>
      </c>
      <c r="N11230" s="545" t="s">
        <v>13413</v>
      </c>
      <c r="O11230" s="545" t="s">
        <v>13413</v>
      </c>
      <c r="P11230" s="549">
        <v>8901</v>
      </c>
      <c r="Q11230" s="549">
        <v>1</v>
      </c>
      <c r="R11230" s="549">
        <v>54</v>
      </c>
      <c r="S11230" s="548"/>
      <c r="T11230" s="548"/>
      <c r="U11230" s="99"/>
    </row>
    <row r="11231" spans="1:21" ht="19.5" customHeight="1">
      <c r="A11231" s="545">
        <v>106214</v>
      </c>
      <c r="B11231" s="545" t="s">
        <v>4031</v>
      </c>
      <c r="C11231" s="545" t="s">
        <v>216</v>
      </c>
      <c r="D11231" s="546"/>
      <c r="E11231" s="171" t="str">
        <f t="shared" si="175"/>
        <v>1900</v>
      </c>
      <c r="F11231" s="547">
        <v>0</v>
      </c>
      <c r="G11231" s="548">
        <v>0</v>
      </c>
      <c r="H11231" s="547">
        <v>0</v>
      </c>
      <c r="I11231" s="545" t="s">
        <v>12980</v>
      </c>
      <c r="J11231" s="545"/>
      <c r="K11231" s="545" t="s">
        <v>13413</v>
      </c>
      <c r="L11231" s="545" t="s">
        <v>13413</v>
      </c>
      <c r="M11231" s="548" t="s">
        <v>13758</v>
      </c>
      <c r="N11231" s="545" t="s">
        <v>13413</v>
      </c>
      <c r="O11231" s="545" t="s">
        <v>13413</v>
      </c>
      <c r="P11231" s="549">
        <v>8902</v>
      </c>
      <c r="Q11231" s="549">
        <v>1</v>
      </c>
      <c r="R11231" s="549">
        <v>54</v>
      </c>
      <c r="S11231" s="548"/>
      <c r="T11231" s="548"/>
      <c r="U11231" s="99"/>
    </row>
    <row r="11232" spans="1:21" ht="19.5" customHeight="1">
      <c r="A11232" s="545">
        <v>106215</v>
      </c>
      <c r="B11232" s="545" t="s">
        <v>9450</v>
      </c>
      <c r="C11232" s="545" t="s">
        <v>216</v>
      </c>
      <c r="D11232" s="546"/>
      <c r="E11232" s="171" t="str">
        <f t="shared" si="175"/>
        <v>1900</v>
      </c>
      <c r="F11232" s="547">
        <v>0</v>
      </c>
      <c r="G11232" s="548">
        <v>0</v>
      </c>
      <c r="H11232" s="547">
        <v>0</v>
      </c>
      <c r="I11232" s="545" t="s">
        <v>12980</v>
      </c>
      <c r="J11232" s="545"/>
      <c r="K11232" s="545" t="s">
        <v>13413</v>
      </c>
      <c r="L11232" s="545" t="s">
        <v>13413</v>
      </c>
      <c r="M11232" s="548" t="s">
        <v>13758</v>
      </c>
      <c r="N11232" s="545" t="s">
        <v>13413</v>
      </c>
      <c r="O11232" s="545" t="s">
        <v>13413</v>
      </c>
      <c r="P11232" s="549">
        <v>8903</v>
      </c>
      <c r="Q11232" s="549">
        <v>1</v>
      </c>
      <c r="R11232" s="549">
        <v>54</v>
      </c>
      <c r="S11232" s="548"/>
      <c r="T11232" s="548"/>
      <c r="U11232" s="99"/>
    </row>
    <row r="11233" spans="1:21" ht="19.5" customHeight="1">
      <c r="A11233" s="545">
        <v>106216</v>
      </c>
      <c r="B11233" s="545" t="s">
        <v>4032</v>
      </c>
      <c r="C11233" s="545" t="s">
        <v>216</v>
      </c>
      <c r="D11233" s="546"/>
      <c r="E11233" s="171" t="str">
        <f t="shared" si="175"/>
        <v>1900</v>
      </c>
      <c r="F11233" s="547">
        <v>0</v>
      </c>
      <c r="G11233" s="548">
        <v>0</v>
      </c>
      <c r="H11233" s="547">
        <v>0</v>
      </c>
      <c r="I11233" s="545" t="s">
        <v>12980</v>
      </c>
      <c r="J11233" s="545"/>
      <c r="K11233" s="545" t="s">
        <v>13413</v>
      </c>
      <c r="L11233" s="545" t="s">
        <v>13413</v>
      </c>
      <c r="M11233" s="548" t="s">
        <v>13758</v>
      </c>
      <c r="N11233" s="545" t="s">
        <v>13413</v>
      </c>
      <c r="O11233" s="545" t="s">
        <v>13413</v>
      </c>
      <c r="P11233" s="549">
        <v>8904</v>
      </c>
      <c r="Q11233" s="549">
        <v>1</v>
      </c>
      <c r="R11233" s="549">
        <v>54</v>
      </c>
      <c r="S11233" s="548"/>
      <c r="T11233" s="548"/>
      <c r="U11233" s="99"/>
    </row>
    <row r="11234" spans="1:21" ht="19.5" customHeight="1">
      <c r="A11234" s="545">
        <v>106217</v>
      </c>
      <c r="B11234" s="545" t="s">
        <v>7207</v>
      </c>
      <c r="C11234" s="545" t="s">
        <v>216</v>
      </c>
      <c r="D11234" s="546">
        <v>43839</v>
      </c>
      <c r="E11234" s="171" t="str">
        <f t="shared" si="175"/>
        <v>2020</v>
      </c>
      <c r="F11234" s="547">
        <v>7304.01</v>
      </c>
      <c r="G11234" s="548">
        <v>0.19</v>
      </c>
      <c r="H11234" s="547">
        <v>6137.82</v>
      </c>
      <c r="I11234" s="545" t="s">
        <v>12980</v>
      </c>
      <c r="J11234" s="545" t="s">
        <v>13297</v>
      </c>
      <c r="K11234" s="545" t="s">
        <v>13413</v>
      </c>
      <c r="L11234" s="545" t="s">
        <v>13413</v>
      </c>
      <c r="M11234" s="548" t="s">
        <v>13758</v>
      </c>
      <c r="N11234" s="545" t="s">
        <v>13413</v>
      </c>
      <c r="O11234" s="545" t="s">
        <v>13413</v>
      </c>
      <c r="P11234" s="549">
        <v>8905</v>
      </c>
      <c r="Q11234" s="549">
        <v>1</v>
      </c>
      <c r="R11234" s="549">
        <v>54</v>
      </c>
      <c r="S11234" s="548">
        <v>2257</v>
      </c>
      <c r="T11234" s="548"/>
      <c r="U11234" s="99"/>
    </row>
    <row r="11235" spans="1:21" ht="19.5" customHeight="1">
      <c r="A11235" s="545">
        <v>106218</v>
      </c>
      <c r="B11235" s="545" t="s">
        <v>7206</v>
      </c>
      <c r="C11235" s="545" t="s">
        <v>216</v>
      </c>
      <c r="D11235" s="546">
        <v>43839</v>
      </c>
      <c r="E11235" s="171" t="str">
        <f t="shared" si="175"/>
        <v>2020</v>
      </c>
      <c r="F11235" s="547">
        <v>12766</v>
      </c>
      <c r="G11235" s="548">
        <v>0.19</v>
      </c>
      <c r="H11235" s="547">
        <v>10727.73</v>
      </c>
      <c r="I11235" s="545" t="s">
        <v>12980</v>
      </c>
      <c r="J11235" s="545" t="s">
        <v>13297</v>
      </c>
      <c r="K11235" s="545" t="s">
        <v>13413</v>
      </c>
      <c r="L11235" s="545" t="s">
        <v>13413</v>
      </c>
      <c r="M11235" s="548" t="s">
        <v>13758</v>
      </c>
      <c r="N11235" s="545" t="s">
        <v>13413</v>
      </c>
      <c r="O11235" s="545" t="s">
        <v>13413</v>
      </c>
      <c r="P11235" s="549">
        <v>8906</v>
      </c>
      <c r="Q11235" s="549">
        <v>1</v>
      </c>
      <c r="R11235" s="549">
        <v>54</v>
      </c>
      <c r="S11235" s="548">
        <v>2257</v>
      </c>
      <c r="T11235" s="548"/>
      <c r="U11235" s="99"/>
    </row>
    <row r="11236" spans="1:21" ht="19.5" customHeight="1">
      <c r="A11236" s="545">
        <v>106219</v>
      </c>
      <c r="B11236" s="545" t="s">
        <v>4033</v>
      </c>
      <c r="C11236" s="545" t="s">
        <v>216</v>
      </c>
      <c r="D11236" s="546">
        <v>43839</v>
      </c>
      <c r="E11236" s="171" t="str">
        <f t="shared" si="175"/>
        <v>2020</v>
      </c>
      <c r="F11236" s="547">
        <v>17422</v>
      </c>
      <c r="G11236" s="548">
        <v>0.19</v>
      </c>
      <c r="H11236" s="547">
        <v>14640.34</v>
      </c>
      <c r="I11236" s="545" t="s">
        <v>12980</v>
      </c>
      <c r="J11236" s="545" t="s">
        <v>13297</v>
      </c>
      <c r="K11236" s="545" t="s">
        <v>13413</v>
      </c>
      <c r="L11236" s="545" t="s">
        <v>13413</v>
      </c>
      <c r="M11236" s="548" t="s">
        <v>13758</v>
      </c>
      <c r="N11236" s="545" t="s">
        <v>13413</v>
      </c>
      <c r="O11236" s="545" t="s">
        <v>13413</v>
      </c>
      <c r="P11236" s="549">
        <v>8907</v>
      </c>
      <c r="Q11236" s="549">
        <v>1</v>
      </c>
      <c r="R11236" s="549">
        <v>54</v>
      </c>
      <c r="S11236" s="548">
        <v>2257</v>
      </c>
      <c r="T11236" s="548"/>
      <c r="U11236" s="99"/>
    </row>
    <row r="11237" spans="1:21" ht="19.5" customHeight="1">
      <c r="A11237" s="545">
        <v>106220</v>
      </c>
      <c r="B11237" s="545" t="s">
        <v>4034</v>
      </c>
      <c r="C11237" s="545" t="s">
        <v>216</v>
      </c>
      <c r="D11237" s="546">
        <v>43839</v>
      </c>
      <c r="E11237" s="171" t="str">
        <f t="shared" si="175"/>
        <v>2020</v>
      </c>
      <c r="F11237" s="547">
        <v>23219.01</v>
      </c>
      <c r="G11237" s="548">
        <v>0.19</v>
      </c>
      <c r="H11237" s="547">
        <v>19511.77</v>
      </c>
      <c r="I11237" s="545" t="s">
        <v>12980</v>
      </c>
      <c r="J11237" s="545" t="s">
        <v>13297</v>
      </c>
      <c r="K11237" s="545" t="s">
        <v>13413</v>
      </c>
      <c r="L11237" s="545" t="s">
        <v>13413</v>
      </c>
      <c r="M11237" s="548" t="s">
        <v>13758</v>
      </c>
      <c r="N11237" s="545" t="s">
        <v>13413</v>
      </c>
      <c r="O11237" s="545" t="s">
        <v>13413</v>
      </c>
      <c r="P11237" s="549">
        <v>8908</v>
      </c>
      <c r="Q11237" s="549">
        <v>1</v>
      </c>
      <c r="R11237" s="549">
        <v>54</v>
      </c>
      <c r="S11237" s="548">
        <v>2257</v>
      </c>
      <c r="T11237" s="548"/>
      <c r="U11237" s="99"/>
    </row>
    <row r="11238" spans="1:21" ht="19.5" customHeight="1">
      <c r="A11238" s="545">
        <v>106221</v>
      </c>
      <c r="B11238" s="545" t="s">
        <v>7205</v>
      </c>
      <c r="C11238" s="545" t="s">
        <v>216</v>
      </c>
      <c r="D11238" s="546">
        <v>43839</v>
      </c>
      <c r="E11238" s="171" t="str">
        <f t="shared" si="175"/>
        <v>2020</v>
      </c>
      <c r="F11238" s="547">
        <v>38509.99</v>
      </c>
      <c r="G11238" s="548">
        <v>0.19</v>
      </c>
      <c r="H11238" s="547">
        <v>32361.34</v>
      </c>
      <c r="I11238" s="545" t="s">
        <v>12980</v>
      </c>
      <c r="J11238" s="545" t="s">
        <v>13297</v>
      </c>
      <c r="K11238" s="545" t="s">
        <v>13413</v>
      </c>
      <c r="L11238" s="545" t="s">
        <v>13413</v>
      </c>
      <c r="M11238" s="548" t="s">
        <v>13758</v>
      </c>
      <c r="N11238" s="545" t="s">
        <v>13413</v>
      </c>
      <c r="O11238" s="545" t="s">
        <v>13413</v>
      </c>
      <c r="P11238" s="549">
        <v>8909</v>
      </c>
      <c r="Q11238" s="549">
        <v>1</v>
      </c>
      <c r="R11238" s="549">
        <v>54</v>
      </c>
      <c r="S11238" s="548">
        <v>2257</v>
      </c>
      <c r="T11238" s="548"/>
      <c r="U11238" s="99"/>
    </row>
    <row r="11239" spans="1:21" ht="19.5" customHeight="1">
      <c r="A11239" s="545">
        <v>106222</v>
      </c>
      <c r="B11239" s="545" t="s">
        <v>4035</v>
      </c>
      <c r="C11239" s="545" t="s">
        <v>216</v>
      </c>
      <c r="D11239" s="546"/>
      <c r="E11239" s="171" t="str">
        <f t="shared" si="175"/>
        <v>1900</v>
      </c>
      <c r="F11239" s="547">
        <v>0</v>
      </c>
      <c r="G11239" s="548">
        <v>0</v>
      </c>
      <c r="H11239" s="547">
        <v>0</v>
      </c>
      <c r="I11239" s="545" t="s">
        <v>12980</v>
      </c>
      <c r="J11239" s="545"/>
      <c r="K11239" s="545" t="s">
        <v>13413</v>
      </c>
      <c r="L11239" s="545" t="s">
        <v>13413</v>
      </c>
      <c r="M11239" s="548" t="s">
        <v>13758</v>
      </c>
      <c r="N11239" s="545" t="s">
        <v>13413</v>
      </c>
      <c r="O11239" s="545" t="s">
        <v>13413</v>
      </c>
      <c r="P11239" s="549">
        <v>8910</v>
      </c>
      <c r="Q11239" s="549">
        <v>1</v>
      </c>
      <c r="R11239" s="549">
        <v>54</v>
      </c>
      <c r="S11239" s="548"/>
      <c r="T11239" s="548"/>
      <c r="U11239" s="99"/>
    </row>
    <row r="11240" spans="1:21" ht="19.5" customHeight="1">
      <c r="A11240" s="545">
        <v>106223</v>
      </c>
      <c r="B11240" s="545" t="s">
        <v>7179</v>
      </c>
      <c r="C11240" s="545" t="s">
        <v>216</v>
      </c>
      <c r="D11240" s="546">
        <v>43840</v>
      </c>
      <c r="E11240" s="171" t="str">
        <f t="shared" si="175"/>
        <v>2020</v>
      </c>
      <c r="F11240" s="547">
        <v>7797</v>
      </c>
      <c r="G11240" s="548">
        <v>0.19</v>
      </c>
      <c r="H11240" s="547">
        <v>6552.1</v>
      </c>
      <c r="I11240" s="545" t="s">
        <v>12980</v>
      </c>
      <c r="J11240" s="545" t="s">
        <v>13302</v>
      </c>
      <c r="K11240" s="545" t="s">
        <v>13413</v>
      </c>
      <c r="L11240" s="545" t="s">
        <v>13413</v>
      </c>
      <c r="M11240" s="548" t="s">
        <v>13758</v>
      </c>
      <c r="N11240" s="545" t="s">
        <v>13413</v>
      </c>
      <c r="O11240" s="545" t="s">
        <v>13413</v>
      </c>
      <c r="P11240" s="549">
        <v>8911</v>
      </c>
      <c r="Q11240" s="549">
        <v>1</v>
      </c>
      <c r="R11240" s="549">
        <v>54</v>
      </c>
      <c r="S11240" s="548">
        <v>2219</v>
      </c>
      <c r="T11240" s="548"/>
      <c r="U11240" s="99"/>
    </row>
    <row r="11241" spans="1:21" ht="19.5" customHeight="1">
      <c r="A11241" s="545">
        <v>106224</v>
      </c>
      <c r="B11241" s="545" t="s">
        <v>7178</v>
      </c>
      <c r="C11241" s="545" t="s">
        <v>216</v>
      </c>
      <c r="D11241" s="546">
        <v>44592</v>
      </c>
      <c r="E11241" s="171" t="str">
        <f t="shared" si="175"/>
        <v>2022</v>
      </c>
      <c r="F11241" s="547">
        <v>8579</v>
      </c>
      <c r="G11241" s="548">
        <v>0.19</v>
      </c>
      <c r="H11241" s="547">
        <v>7209.24</v>
      </c>
      <c r="I11241" s="545" t="s">
        <v>12980</v>
      </c>
      <c r="J11241" s="545" t="s">
        <v>13302</v>
      </c>
      <c r="K11241" s="545" t="s">
        <v>13413</v>
      </c>
      <c r="L11241" s="545" t="s">
        <v>13413</v>
      </c>
      <c r="M11241" s="548" t="s">
        <v>13758</v>
      </c>
      <c r="N11241" s="545" t="s">
        <v>13413</v>
      </c>
      <c r="O11241" s="545" t="s">
        <v>13413</v>
      </c>
      <c r="P11241" s="549">
        <v>8912</v>
      </c>
      <c r="Q11241" s="549">
        <v>1</v>
      </c>
      <c r="R11241" s="549">
        <v>54</v>
      </c>
      <c r="S11241" s="548">
        <v>2219</v>
      </c>
      <c r="T11241" s="548"/>
      <c r="U11241" s="99"/>
    </row>
    <row r="11242" spans="1:21" ht="19.5" customHeight="1">
      <c r="A11242" s="545">
        <v>106225</v>
      </c>
      <c r="B11242" s="545" t="s">
        <v>7177</v>
      </c>
      <c r="C11242" s="545" t="s">
        <v>216</v>
      </c>
      <c r="D11242" s="546">
        <v>44622</v>
      </c>
      <c r="E11242" s="171" t="str">
        <f t="shared" si="175"/>
        <v>2022</v>
      </c>
      <c r="F11242" s="547">
        <v>9854</v>
      </c>
      <c r="G11242" s="548">
        <v>0.19</v>
      </c>
      <c r="H11242" s="547">
        <v>8280.67</v>
      </c>
      <c r="I11242" s="545" t="s">
        <v>12980</v>
      </c>
      <c r="J11242" s="545" t="s">
        <v>13297</v>
      </c>
      <c r="K11242" s="545" t="s">
        <v>13413</v>
      </c>
      <c r="L11242" s="545" t="s">
        <v>13413</v>
      </c>
      <c r="M11242" s="548" t="s">
        <v>13758</v>
      </c>
      <c r="N11242" s="545" t="s">
        <v>13413</v>
      </c>
      <c r="O11242" s="545" t="s">
        <v>13413</v>
      </c>
      <c r="P11242" s="549">
        <v>8913</v>
      </c>
      <c r="Q11242" s="549">
        <v>1</v>
      </c>
      <c r="R11242" s="549">
        <v>54</v>
      </c>
      <c r="S11242" s="548">
        <v>2257</v>
      </c>
      <c r="T11242" s="548"/>
      <c r="U11242" s="99"/>
    </row>
    <row r="11243" spans="1:21" ht="19.5" customHeight="1">
      <c r="A11243" s="545">
        <v>106226</v>
      </c>
      <c r="B11243" s="545" t="s">
        <v>7176</v>
      </c>
      <c r="C11243" s="545" t="s">
        <v>216</v>
      </c>
      <c r="D11243" s="546">
        <v>44622</v>
      </c>
      <c r="E11243" s="171" t="str">
        <f t="shared" si="175"/>
        <v>2022</v>
      </c>
      <c r="F11243" s="547">
        <v>12468</v>
      </c>
      <c r="G11243" s="548">
        <v>0.19</v>
      </c>
      <c r="H11243" s="547">
        <v>10477.31</v>
      </c>
      <c r="I11243" s="545" t="s">
        <v>12980</v>
      </c>
      <c r="J11243" s="545" t="s">
        <v>13297</v>
      </c>
      <c r="K11243" s="545" t="s">
        <v>13413</v>
      </c>
      <c r="L11243" s="545" t="s">
        <v>13413</v>
      </c>
      <c r="M11243" s="548" t="s">
        <v>13758</v>
      </c>
      <c r="N11243" s="545" t="s">
        <v>13413</v>
      </c>
      <c r="O11243" s="545" t="s">
        <v>13413</v>
      </c>
      <c r="P11243" s="549">
        <v>8914</v>
      </c>
      <c r="Q11243" s="549">
        <v>1</v>
      </c>
      <c r="R11243" s="549">
        <v>54</v>
      </c>
      <c r="S11243" s="548">
        <v>2257</v>
      </c>
      <c r="T11243" s="548"/>
      <c r="U11243" s="99"/>
    </row>
    <row r="11244" spans="1:21" ht="19.5" customHeight="1">
      <c r="A11244" s="545">
        <v>106227</v>
      </c>
      <c r="B11244" s="545" t="s">
        <v>7175</v>
      </c>
      <c r="C11244" s="545" t="s">
        <v>216</v>
      </c>
      <c r="D11244" s="546">
        <v>43840</v>
      </c>
      <c r="E11244" s="171" t="str">
        <f t="shared" si="175"/>
        <v>2020</v>
      </c>
      <c r="F11244" s="547">
        <v>14392</v>
      </c>
      <c r="G11244" s="548">
        <v>0.19</v>
      </c>
      <c r="H11244" s="547">
        <v>12094.12</v>
      </c>
      <c r="I11244" s="545" t="s">
        <v>12980</v>
      </c>
      <c r="J11244" s="545" t="s">
        <v>13302</v>
      </c>
      <c r="K11244" s="545" t="s">
        <v>13413</v>
      </c>
      <c r="L11244" s="545" t="s">
        <v>13413</v>
      </c>
      <c r="M11244" s="548" t="s">
        <v>13758</v>
      </c>
      <c r="N11244" s="545" t="s">
        <v>13413</v>
      </c>
      <c r="O11244" s="545" t="s">
        <v>13413</v>
      </c>
      <c r="P11244" s="549">
        <v>8915</v>
      </c>
      <c r="Q11244" s="549">
        <v>1</v>
      </c>
      <c r="R11244" s="549">
        <v>54</v>
      </c>
      <c r="S11244" s="548">
        <v>2219</v>
      </c>
      <c r="T11244" s="548"/>
      <c r="U11244" s="99"/>
    </row>
    <row r="11245" spans="1:21" ht="19.5" customHeight="1">
      <c r="A11245" s="545">
        <v>106228</v>
      </c>
      <c r="B11245" s="545" t="s">
        <v>9449</v>
      </c>
      <c r="C11245" s="545" t="s">
        <v>216</v>
      </c>
      <c r="D11245" s="546"/>
      <c r="E11245" s="171" t="str">
        <f t="shared" si="175"/>
        <v>1900</v>
      </c>
      <c r="F11245" s="547">
        <v>0</v>
      </c>
      <c r="G11245" s="548">
        <v>0</v>
      </c>
      <c r="H11245" s="547">
        <v>0</v>
      </c>
      <c r="I11245" s="545" t="s">
        <v>12980</v>
      </c>
      <c r="J11245" s="545"/>
      <c r="K11245" s="545" t="s">
        <v>13413</v>
      </c>
      <c r="L11245" s="545" t="s">
        <v>13413</v>
      </c>
      <c r="M11245" s="548" t="s">
        <v>13758</v>
      </c>
      <c r="N11245" s="545" t="s">
        <v>13413</v>
      </c>
      <c r="O11245" s="545" t="s">
        <v>13413</v>
      </c>
      <c r="P11245" s="549">
        <v>8916</v>
      </c>
      <c r="Q11245" s="549">
        <v>1</v>
      </c>
      <c r="R11245" s="549">
        <v>54</v>
      </c>
      <c r="S11245" s="548"/>
      <c r="T11245" s="548"/>
      <c r="U11245" s="99"/>
    </row>
    <row r="11246" spans="1:21" ht="19.5" customHeight="1">
      <c r="A11246" s="545">
        <v>106229</v>
      </c>
      <c r="B11246" s="545" t="s">
        <v>4017</v>
      </c>
      <c r="C11246" s="545" t="s">
        <v>216</v>
      </c>
      <c r="D11246" s="546">
        <v>43850</v>
      </c>
      <c r="E11246" s="171" t="str">
        <f t="shared" si="175"/>
        <v>2020</v>
      </c>
      <c r="F11246" s="547">
        <v>7658</v>
      </c>
      <c r="G11246" s="548">
        <v>0.19</v>
      </c>
      <c r="H11246" s="547">
        <v>6435.29</v>
      </c>
      <c r="I11246" s="545" t="s">
        <v>12980</v>
      </c>
      <c r="J11246" s="545" t="s">
        <v>13296</v>
      </c>
      <c r="K11246" s="545" t="s">
        <v>13413</v>
      </c>
      <c r="L11246" s="545" t="s">
        <v>13413</v>
      </c>
      <c r="M11246" s="548" t="s">
        <v>13758</v>
      </c>
      <c r="N11246" s="545" t="s">
        <v>13413</v>
      </c>
      <c r="O11246" s="545" t="s">
        <v>13413</v>
      </c>
      <c r="P11246" s="549">
        <v>8917</v>
      </c>
      <c r="Q11246" s="549">
        <v>1</v>
      </c>
      <c r="R11246" s="549">
        <v>54</v>
      </c>
      <c r="S11246" s="548">
        <v>2218</v>
      </c>
      <c r="T11246" s="548"/>
      <c r="U11246" s="99"/>
    </row>
    <row r="11247" spans="1:21" ht="19.5" customHeight="1">
      <c r="A11247" s="545">
        <v>106230</v>
      </c>
      <c r="B11247" s="545" t="s">
        <v>4019</v>
      </c>
      <c r="C11247" s="545" t="s">
        <v>216</v>
      </c>
      <c r="D11247" s="546">
        <v>43850</v>
      </c>
      <c r="E11247" s="171" t="str">
        <f t="shared" si="175"/>
        <v>2020</v>
      </c>
      <c r="F11247" s="547">
        <v>11956</v>
      </c>
      <c r="G11247" s="548">
        <v>0.19</v>
      </c>
      <c r="H11247" s="547">
        <v>10047.06</v>
      </c>
      <c r="I11247" s="545" t="s">
        <v>12980</v>
      </c>
      <c r="J11247" s="545" t="s">
        <v>13298</v>
      </c>
      <c r="K11247" s="545" t="s">
        <v>13413</v>
      </c>
      <c r="L11247" s="545" t="s">
        <v>13413</v>
      </c>
      <c r="M11247" s="548" t="s">
        <v>13758</v>
      </c>
      <c r="N11247" s="545" t="s">
        <v>13413</v>
      </c>
      <c r="O11247" s="545" t="s">
        <v>13413</v>
      </c>
      <c r="P11247" s="549">
        <v>8918</v>
      </c>
      <c r="Q11247" s="549">
        <v>1</v>
      </c>
      <c r="R11247" s="549">
        <v>54</v>
      </c>
      <c r="S11247" s="548">
        <v>1012</v>
      </c>
      <c r="T11247" s="548"/>
      <c r="U11247" s="99"/>
    </row>
    <row r="11248" spans="1:21" ht="19.5" customHeight="1">
      <c r="A11248" s="545">
        <v>106231</v>
      </c>
      <c r="B11248" s="545" t="s">
        <v>4018</v>
      </c>
      <c r="C11248" s="545" t="s">
        <v>216</v>
      </c>
      <c r="D11248" s="546">
        <v>43850</v>
      </c>
      <c r="E11248" s="171" t="str">
        <f t="shared" si="175"/>
        <v>2020</v>
      </c>
      <c r="F11248" s="547">
        <v>17850</v>
      </c>
      <c r="G11248" s="548">
        <v>0.19</v>
      </c>
      <c r="H11248" s="547">
        <v>15000</v>
      </c>
      <c r="I11248" s="545" t="s">
        <v>12980</v>
      </c>
      <c r="J11248" s="545" t="s">
        <v>13296</v>
      </c>
      <c r="K11248" s="545" t="s">
        <v>13413</v>
      </c>
      <c r="L11248" s="545" t="s">
        <v>13413</v>
      </c>
      <c r="M11248" s="548" t="s">
        <v>13758</v>
      </c>
      <c r="N11248" s="545" t="s">
        <v>13413</v>
      </c>
      <c r="O11248" s="545" t="s">
        <v>13413</v>
      </c>
      <c r="P11248" s="549">
        <v>8919</v>
      </c>
      <c r="Q11248" s="549">
        <v>1</v>
      </c>
      <c r="R11248" s="549">
        <v>54</v>
      </c>
      <c r="S11248" s="548">
        <v>2218</v>
      </c>
      <c r="T11248" s="548"/>
      <c r="U11248" s="99"/>
    </row>
    <row r="11249" spans="1:21" ht="19.5" customHeight="1">
      <c r="A11249" s="545">
        <v>106232</v>
      </c>
      <c r="B11249" s="545" t="s">
        <v>4020</v>
      </c>
      <c r="C11249" s="545" t="s">
        <v>216</v>
      </c>
      <c r="D11249" s="546">
        <v>43850</v>
      </c>
      <c r="E11249" s="171" t="str">
        <f t="shared" si="175"/>
        <v>2020</v>
      </c>
      <c r="F11249" s="547">
        <v>22602</v>
      </c>
      <c r="G11249" s="548">
        <v>0.19</v>
      </c>
      <c r="H11249" s="547">
        <v>18993.28</v>
      </c>
      <c r="I11249" s="545" t="s">
        <v>12980</v>
      </c>
      <c r="J11249" s="545" t="s">
        <v>13298</v>
      </c>
      <c r="K11249" s="545" t="s">
        <v>13413</v>
      </c>
      <c r="L11249" s="545" t="s">
        <v>13413</v>
      </c>
      <c r="M11249" s="548" t="s">
        <v>13758</v>
      </c>
      <c r="N11249" s="545" t="s">
        <v>13413</v>
      </c>
      <c r="O11249" s="545" t="s">
        <v>13413</v>
      </c>
      <c r="P11249" s="549">
        <v>8920</v>
      </c>
      <c r="Q11249" s="549">
        <v>1</v>
      </c>
      <c r="R11249" s="549">
        <v>54</v>
      </c>
      <c r="S11249" s="548">
        <v>1012</v>
      </c>
      <c r="T11249" s="548"/>
      <c r="U11249" s="99"/>
    </row>
    <row r="11250" spans="1:21" ht="19.5" customHeight="1">
      <c r="A11250" s="545">
        <v>106233</v>
      </c>
      <c r="B11250" s="545" t="s">
        <v>4021</v>
      </c>
      <c r="C11250" s="545" t="s">
        <v>216</v>
      </c>
      <c r="D11250" s="546">
        <v>43850</v>
      </c>
      <c r="E11250" s="171" t="str">
        <f t="shared" si="175"/>
        <v>2020</v>
      </c>
      <c r="F11250" s="547">
        <v>30583</v>
      </c>
      <c r="G11250" s="548">
        <v>0.19</v>
      </c>
      <c r="H11250" s="547">
        <v>25700</v>
      </c>
      <c r="I11250" s="545" t="s">
        <v>12980</v>
      </c>
      <c r="J11250" s="545" t="s">
        <v>13296</v>
      </c>
      <c r="K11250" s="545" t="s">
        <v>13413</v>
      </c>
      <c r="L11250" s="545" t="s">
        <v>13413</v>
      </c>
      <c r="M11250" s="548" t="s">
        <v>13758</v>
      </c>
      <c r="N11250" s="545" t="s">
        <v>13413</v>
      </c>
      <c r="O11250" s="545" t="s">
        <v>13413</v>
      </c>
      <c r="P11250" s="549">
        <v>8921</v>
      </c>
      <c r="Q11250" s="549">
        <v>1</v>
      </c>
      <c r="R11250" s="549">
        <v>54</v>
      </c>
      <c r="S11250" s="548">
        <v>2218</v>
      </c>
      <c r="T11250" s="548"/>
      <c r="U11250" s="99"/>
    </row>
    <row r="11251" spans="1:21" ht="19.5" customHeight="1">
      <c r="A11251" s="545">
        <v>106234</v>
      </c>
      <c r="B11251" s="545" t="s">
        <v>4022</v>
      </c>
      <c r="C11251" s="545" t="s">
        <v>216</v>
      </c>
      <c r="D11251" s="546"/>
      <c r="E11251" s="171" t="str">
        <f t="shared" si="175"/>
        <v>1900</v>
      </c>
      <c r="F11251" s="547">
        <v>0</v>
      </c>
      <c r="G11251" s="548">
        <v>0</v>
      </c>
      <c r="H11251" s="547">
        <v>0</v>
      </c>
      <c r="I11251" s="545" t="s">
        <v>12980</v>
      </c>
      <c r="J11251" s="545"/>
      <c r="K11251" s="545" t="s">
        <v>13413</v>
      </c>
      <c r="L11251" s="545" t="s">
        <v>13413</v>
      </c>
      <c r="M11251" s="548" t="s">
        <v>13758</v>
      </c>
      <c r="N11251" s="545" t="s">
        <v>13413</v>
      </c>
      <c r="O11251" s="545" t="s">
        <v>13413</v>
      </c>
      <c r="P11251" s="549">
        <v>8922</v>
      </c>
      <c r="Q11251" s="549">
        <v>1</v>
      </c>
      <c r="R11251" s="549">
        <v>54</v>
      </c>
      <c r="S11251" s="548"/>
      <c r="T11251" s="548"/>
      <c r="U11251" s="99"/>
    </row>
    <row r="11252" spans="1:21" ht="19.5" customHeight="1">
      <c r="A11252" s="545">
        <v>106235</v>
      </c>
      <c r="B11252" s="545" t="s">
        <v>7470</v>
      </c>
      <c r="C11252" s="545" t="s">
        <v>216</v>
      </c>
      <c r="D11252" s="546">
        <v>43738</v>
      </c>
      <c r="E11252" s="171" t="str">
        <f t="shared" si="175"/>
        <v>2019</v>
      </c>
      <c r="F11252" s="547">
        <v>3499</v>
      </c>
      <c r="G11252" s="548">
        <v>0.19</v>
      </c>
      <c r="H11252" s="547">
        <v>2940.34</v>
      </c>
      <c r="I11252" s="545" t="s">
        <v>12980</v>
      </c>
      <c r="J11252" s="545" t="s">
        <v>13302</v>
      </c>
      <c r="K11252" s="545" t="s">
        <v>13413</v>
      </c>
      <c r="L11252" s="545" t="s">
        <v>13413</v>
      </c>
      <c r="M11252" s="548" t="s">
        <v>13758</v>
      </c>
      <c r="N11252" s="545" t="s">
        <v>13413</v>
      </c>
      <c r="O11252" s="545" t="s">
        <v>13413</v>
      </c>
      <c r="P11252" s="549">
        <v>8923</v>
      </c>
      <c r="Q11252" s="549">
        <v>1</v>
      </c>
      <c r="R11252" s="549">
        <v>54</v>
      </c>
      <c r="S11252" s="548">
        <v>2219</v>
      </c>
      <c r="T11252" s="548"/>
      <c r="U11252" s="99"/>
    </row>
    <row r="11253" spans="1:21" ht="19.5" customHeight="1">
      <c r="A11253" s="545">
        <v>106236</v>
      </c>
      <c r="B11253" s="545" t="s">
        <v>9448</v>
      </c>
      <c r="C11253" s="545" t="s">
        <v>216</v>
      </c>
      <c r="D11253" s="546"/>
      <c r="E11253" s="171" t="str">
        <f t="shared" si="175"/>
        <v>1900</v>
      </c>
      <c r="F11253" s="547">
        <v>0</v>
      </c>
      <c r="G11253" s="548">
        <v>0</v>
      </c>
      <c r="H11253" s="547">
        <v>0</v>
      </c>
      <c r="I11253" s="545" t="s">
        <v>12980</v>
      </c>
      <c r="J11253" s="545"/>
      <c r="K11253" s="545" t="s">
        <v>13413</v>
      </c>
      <c r="L11253" s="545" t="s">
        <v>13413</v>
      </c>
      <c r="M11253" s="548" t="s">
        <v>13758</v>
      </c>
      <c r="N11253" s="545" t="s">
        <v>13413</v>
      </c>
      <c r="O11253" s="545" t="s">
        <v>13413</v>
      </c>
      <c r="P11253" s="549">
        <v>8924</v>
      </c>
      <c r="Q11253" s="549">
        <v>1</v>
      </c>
      <c r="R11253" s="549">
        <v>54</v>
      </c>
      <c r="S11253" s="548"/>
      <c r="T11253" s="548"/>
      <c r="U11253" s="99"/>
    </row>
    <row r="11254" spans="1:21" ht="19.5" customHeight="1">
      <c r="A11254" s="545">
        <v>106237</v>
      </c>
      <c r="B11254" s="545" t="s">
        <v>4037</v>
      </c>
      <c r="C11254" s="545" t="s">
        <v>216</v>
      </c>
      <c r="D11254" s="546">
        <v>43738</v>
      </c>
      <c r="E11254" s="171" t="str">
        <f t="shared" si="175"/>
        <v>2019</v>
      </c>
      <c r="F11254" s="547">
        <v>2202</v>
      </c>
      <c r="G11254" s="548">
        <v>0.19</v>
      </c>
      <c r="H11254" s="547">
        <v>1850.42</v>
      </c>
      <c r="I11254" s="545" t="s">
        <v>12980</v>
      </c>
      <c r="J11254" s="545" t="s">
        <v>13299</v>
      </c>
      <c r="K11254" s="545" t="s">
        <v>13413</v>
      </c>
      <c r="L11254" s="545" t="s">
        <v>13413</v>
      </c>
      <c r="M11254" s="548" t="s">
        <v>13758</v>
      </c>
      <c r="N11254" s="545" t="s">
        <v>13413</v>
      </c>
      <c r="O11254" s="545" t="s">
        <v>13413</v>
      </c>
      <c r="P11254" s="549">
        <v>8925</v>
      </c>
      <c r="Q11254" s="549">
        <v>1</v>
      </c>
      <c r="R11254" s="549">
        <v>54</v>
      </c>
      <c r="S11254" s="548">
        <v>443</v>
      </c>
      <c r="T11254" s="548"/>
      <c r="U11254" s="99"/>
    </row>
    <row r="11255" spans="1:21" ht="19.5" customHeight="1">
      <c r="A11255" s="545">
        <v>106238</v>
      </c>
      <c r="B11255" s="545" t="s">
        <v>4036</v>
      </c>
      <c r="C11255" s="545" t="s">
        <v>216</v>
      </c>
      <c r="D11255" s="546"/>
      <c r="E11255" s="171" t="str">
        <f t="shared" si="175"/>
        <v>1900</v>
      </c>
      <c r="F11255" s="547">
        <v>0</v>
      </c>
      <c r="G11255" s="548">
        <v>0</v>
      </c>
      <c r="H11255" s="547">
        <v>0</v>
      </c>
      <c r="I11255" s="545" t="s">
        <v>12980</v>
      </c>
      <c r="J11255" s="545"/>
      <c r="K11255" s="545" t="s">
        <v>13413</v>
      </c>
      <c r="L11255" s="545" t="s">
        <v>13413</v>
      </c>
      <c r="M11255" s="548" t="s">
        <v>13758</v>
      </c>
      <c r="N11255" s="545" t="s">
        <v>13413</v>
      </c>
      <c r="O11255" s="545" t="s">
        <v>13413</v>
      </c>
      <c r="P11255" s="549">
        <v>8926</v>
      </c>
      <c r="Q11255" s="549">
        <v>1</v>
      </c>
      <c r="R11255" s="549">
        <v>54</v>
      </c>
      <c r="S11255" s="548"/>
      <c r="T11255" s="548"/>
      <c r="U11255" s="99"/>
    </row>
    <row r="11256" spans="1:21" ht="19.5" customHeight="1">
      <c r="A11256" s="545">
        <v>106239</v>
      </c>
      <c r="B11256" s="545" t="s">
        <v>4038</v>
      </c>
      <c r="C11256" s="545" t="s">
        <v>216</v>
      </c>
      <c r="D11256" s="546"/>
      <c r="E11256" s="171" t="str">
        <f t="shared" si="175"/>
        <v>1900</v>
      </c>
      <c r="F11256" s="547">
        <v>0</v>
      </c>
      <c r="G11256" s="548">
        <v>0</v>
      </c>
      <c r="H11256" s="547">
        <v>0</v>
      </c>
      <c r="I11256" s="545" t="s">
        <v>12980</v>
      </c>
      <c r="J11256" s="545"/>
      <c r="K11256" s="545" t="s">
        <v>13413</v>
      </c>
      <c r="L11256" s="545" t="s">
        <v>13413</v>
      </c>
      <c r="M11256" s="548" t="s">
        <v>13758</v>
      </c>
      <c r="N11256" s="545" t="s">
        <v>13413</v>
      </c>
      <c r="O11256" s="545" t="s">
        <v>13413</v>
      </c>
      <c r="P11256" s="549">
        <v>8927</v>
      </c>
      <c r="Q11256" s="549">
        <v>1</v>
      </c>
      <c r="R11256" s="549">
        <v>54</v>
      </c>
      <c r="S11256" s="548"/>
      <c r="T11256" s="548"/>
      <c r="U11256" s="99"/>
    </row>
    <row r="11257" spans="1:21" ht="19.5" customHeight="1">
      <c r="A11257" s="545">
        <v>106240</v>
      </c>
      <c r="B11257" s="545" t="s">
        <v>4030</v>
      </c>
      <c r="C11257" s="545" t="s">
        <v>216</v>
      </c>
      <c r="D11257" s="546">
        <v>43580</v>
      </c>
      <c r="E11257" s="171" t="str">
        <f t="shared" si="175"/>
        <v>2019</v>
      </c>
      <c r="F11257" s="547">
        <v>1118.01</v>
      </c>
      <c r="G11257" s="548">
        <v>0.19</v>
      </c>
      <c r="H11257" s="547">
        <v>939.5</v>
      </c>
      <c r="I11257" s="545" t="s">
        <v>12980</v>
      </c>
      <c r="J11257" s="545" t="s">
        <v>13298</v>
      </c>
      <c r="K11257" s="545" t="s">
        <v>13413</v>
      </c>
      <c r="L11257" s="545" t="s">
        <v>13413</v>
      </c>
      <c r="M11257" s="548" t="s">
        <v>13758</v>
      </c>
      <c r="N11257" s="545" t="s">
        <v>13413</v>
      </c>
      <c r="O11257" s="545" t="s">
        <v>13413</v>
      </c>
      <c r="P11257" s="549">
        <v>8928</v>
      </c>
      <c r="Q11257" s="549">
        <v>1</v>
      </c>
      <c r="R11257" s="549">
        <v>54</v>
      </c>
      <c r="S11257" s="548">
        <v>1012</v>
      </c>
      <c r="T11257" s="548"/>
      <c r="U11257" s="99"/>
    </row>
    <row r="11258" spans="1:21" ht="19.5" customHeight="1">
      <c r="A11258" s="545">
        <v>106241</v>
      </c>
      <c r="B11258" s="545" t="s">
        <v>9447</v>
      </c>
      <c r="C11258" s="545" t="s">
        <v>216</v>
      </c>
      <c r="D11258" s="546"/>
      <c r="E11258" s="171" t="str">
        <f t="shared" si="175"/>
        <v>1900</v>
      </c>
      <c r="F11258" s="547">
        <v>0</v>
      </c>
      <c r="G11258" s="548">
        <v>0</v>
      </c>
      <c r="H11258" s="547">
        <v>0</v>
      </c>
      <c r="I11258" s="545" t="s">
        <v>12980</v>
      </c>
      <c r="J11258" s="545"/>
      <c r="K11258" s="545" t="s">
        <v>13413</v>
      </c>
      <c r="L11258" s="545" t="s">
        <v>13413</v>
      </c>
      <c r="M11258" s="548" t="s">
        <v>13758</v>
      </c>
      <c r="N11258" s="545" t="s">
        <v>13413</v>
      </c>
      <c r="O11258" s="545" t="s">
        <v>13413</v>
      </c>
      <c r="P11258" s="549">
        <v>8929</v>
      </c>
      <c r="Q11258" s="549">
        <v>1</v>
      </c>
      <c r="R11258" s="549">
        <v>54</v>
      </c>
      <c r="S11258" s="548"/>
      <c r="T11258" s="548"/>
      <c r="U11258" s="99"/>
    </row>
    <row r="11259" spans="1:21" ht="19.5" customHeight="1">
      <c r="A11259" s="545">
        <v>106242</v>
      </c>
      <c r="B11259" s="545" t="s">
        <v>9446</v>
      </c>
      <c r="C11259" s="545" t="s">
        <v>216</v>
      </c>
      <c r="D11259" s="546"/>
      <c r="E11259" s="171" t="str">
        <f t="shared" si="175"/>
        <v>1900</v>
      </c>
      <c r="F11259" s="547">
        <v>0</v>
      </c>
      <c r="G11259" s="548">
        <v>0</v>
      </c>
      <c r="H11259" s="547">
        <v>0</v>
      </c>
      <c r="I11259" s="545" t="s">
        <v>12980</v>
      </c>
      <c r="J11259" s="545"/>
      <c r="K11259" s="545" t="s">
        <v>13413</v>
      </c>
      <c r="L11259" s="545" t="s">
        <v>13413</v>
      </c>
      <c r="M11259" s="548" t="s">
        <v>13758</v>
      </c>
      <c r="N11259" s="545" t="s">
        <v>13413</v>
      </c>
      <c r="O11259" s="545" t="s">
        <v>13413</v>
      </c>
      <c r="P11259" s="549">
        <v>8930</v>
      </c>
      <c r="Q11259" s="549">
        <v>1</v>
      </c>
      <c r="R11259" s="549">
        <v>54</v>
      </c>
      <c r="S11259" s="548"/>
      <c r="T11259" s="548"/>
      <c r="U11259" s="99"/>
    </row>
    <row r="11260" spans="1:21" ht="19.5" customHeight="1">
      <c r="A11260" s="545">
        <v>106243</v>
      </c>
      <c r="B11260" s="545" t="s">
        <v>9445</v>
      </c>
      <c r="C11260" s="545" t="s">
        <v>216</v>
      </c>
      <c r="D11260" s="546"/>
      <c r="E11260" s="171" t="str">
        <f t="shared" si="175"/>
        <v>1900</v>
      </c>
      <c r="F11260" s="547">
        <v>0</v>
      </c>
      <c r="G11260" s="548">
        <v>0</v>
      </c>
      <c r="H11260" s="547">
        <v>0</v>
      </c>
      <c r="I11260" s="545" t="s">
        <v>12980</v>
      </c>
      <c r="J11260" s="545"/>
      <c r="K11260" s="545" t="s">
        <v>13413</v>
      </c>
      <c r="L11260" s="545" t="s">
        <v>13413</v>
      </c>
      <c r="M11260" s="548" t="s">
        <v>13758</v>
      </c>
      <c r="N11260" s="545" t="s">
        <v>13413</v>
      </c>
      <c r="O11260" s="545" t="s">
        <v>13413</v>
      </c>
      <c r="P11260" s="549">
        <v>8931</v>
      </c>
      <c r="Q11260" s="549">
        <v>1</v>
      </c>
      <c r="R11260" s="549">
        <v>54</v>
      </c>
      <c r="S11260" s="548"/>
      <c r="T11260" s="548"/>
      <c r="U11260" s="99"/>
    </row>
    <row r="11261" spans="1:21" ht="19.5" customHeight="1">
      <c r="A11261" s="545">
        <v>106244</v>
      </c>
      <c r="B11261" s="545" t="s">
        <v>4028</v>
      </c>
      <c r="C11261" s="545" t="s">
        <v>216</v>
      </c>
      <c r="D11261" s="546"/>
      <c r="E11261" s="171" t="str">
        <f t="shared" si="175"/>
        <v>1900</v>
      </c>
      <c r="F11261" s="547">
        <v>0</v>
      </c>
      <c r="G11261" s="548">
        <v>0</v>
      </c>
      <c r="H11261" s="547">
        <v>0</v>
      </c>
      <c r="I11261" s="545" t="s">
        <v>12980</v>
      </c>
      <c r="J11261" s="545"/>
      <c r="K11261" s="545" t="s">
        <v>13413</v>
      </c>
      <c r="L11261" s="545" t="s">
        <v>13413</v>
      </c>
      <c r="M11261" s="548" t="s">
        <v>13758</v>
      </c>
      <c r="N11261" s="545" t="s">
        <v>13413</v>
      </c>
      <c r="O11261" s="545" t="s">
        <v>13413</v>
      </c>
      <c r="P11261" s="549">
        <v>8932</v>
      </c>
      <c r="Q11261" s="549">
        <v>1</v>
      </c>
      <c r="R11261" s="549">
        <v>54</v>
      </c>
      <c r="S11261" s="548"/>
      <c r="T11261" s="548"/>
      <c r="U11261" s="99"/>
    </row>
    <row r="11262" spans="1:21" ht="19.5" customHeight="1">
      <c r="A11262" s="545">
        <v>106245</v>
      </c>
      <c r="B11262" s="545" t="s">
        <v>8002</v>
      </c>
      <c r="C11262" s="545" t="s">
        <v>216</v>
      </c>
      <c r="D11262" s="546">
        <v>43556</v>
      </c>
      <c r="E11262" s="171" t="str">
        <f t="shared" si="175"/>
        <v>2019</v>
      </c>
      <c r="F11262" s="547">
        <v>4165</v>
      </c>
      <c r="G11262" s="548">
        <v>0.19</v>
      </c>
      <c r="H11262" s="547">
        <v>3500</v>
      </c>
      <c r="I11262" s="545" t="s">
        <v>12980</v>
      </c>
      <c r="J11262" s="545" t="s">
        <v>13301</v>
      </c>
      <c r="K11262" s="545" t="s">
        <v>13413</v>
      </c>
      <c r="L11262" s="545" t="s">
        <v>13413</v>
      </c>
      <c r="M11262" s="548" t="s">
        <v>13758</v>
      </c>
      <c r="N11262" s="545" t="s">
        <v>13413</v>
      </c>
      <c r="O11262" s="545" t="s">
        <v>13413</v>
      </c>
      <c r="P11262" s="549">
        <v>8933</v>
      </c>
      <c r="Q11262" s="549">
        <v>1</v>
      </c>
      <c r="R11262" s="549">
        <v>54</v>
      </c>
      <c r="S11262" s="548">
        <v>2221</v>
      </c>
      <c r="T11262" s="548"/>
      <c r="U11262" s="99"/>
    </row>
    <row r="11263" spans="1:21" ht="19.5" customHeight="1">
      <c r="A11263" s="545">
        <v>106246</v>
      </c>
      <c r="B11263" s="545" t="s">
        <v>8001</v>
      </c>
      <c r="C11263" s="545" t="s">
        <v>216</v>
      </c>
      <c r="D11263" s="546">
        <v>43556</v>
      </c>
      <c r="E11263" s="171" t="str">
        <f t="shared" si="175"/>
        <v>2019</v>
      </c>
      <c r="F11263" s="547">
        <v>21870</v>
      </c>
      <c r="G11263" s="548">
        <v>0.19</v>
      </c>
      <c r="H11263" s="547">
        <v>18378.150000000001</v>
      </c>
      <c r="I11263" s="545" t="s">
        <v>12980</v>
      </c>
      <c r="J11263" s="545" t="s">
        <v>13298</v>
      </c>
      <c r="K11263" s="545" t="s">
        <v>13413</v>
      </c>
      <c r="L11263" s="545" t="s">
        <v>13413</v>
      </c>
      <c r="M11263" s="548" t="s">
        <v>13758</v>
      </c>
      <c r="N11263" s="545" t="s">
        <v>13413</v>
      </c>
      <c r="O11263" s="545" t="s">
        <v>13413</v>
      </c>
      <c r="P11263" s="549">
        <v>8934</v>
      </c>
      <c r="Q11263" s="549">
        <v>1</v>
      </c>
      <c r="R11263" s="549">
        <v>54</v>
      </c>
      <c r="S11263" s="548">
        <v>1012</v>
      </c>
      <c r="T11263" s="548"/>
      <c r="U11263" s="99"/>
    </row>
    <row r="11264" spans="1:21" ht="19.5" customHeight="1">
      <c r="A11264" s="545">
        <v>106247</v>
      </c>
      <c r="B11264" s="545" t="s">
        <v>8000</v>
      </c>
      <c r="C11264" s="545" t="s">
        <v>216</v>
      </c>
      <c r="D11264" s="546">
        <v>43556</v>
      </c>
      <c r="E11264" s="171" t="str">
        <f t="shared" si="175"/>
        <v>2019</v>
      </c>
      <c r="F11264" s="547">
        <v>21714</v>
      </c>
      <c r="G11264" s="548">
        <v>0.19</v>
      </c>
      <c r="H11264" s="547">
        <v>18247.060000000001</v>
      </c>
      <c r="I11264" s="545" t="s">
        <v>12980</v>
      </c>
      <c r="J11264" s="545" t="s">
        <v>13298</v>
      </c>
      <c r="K11264" s="545" t="s">
        <v>13413</v>
      </c>
      <c r="L11264" s="545" t="s">
        <v>13413</v>
      </c>
      <c r="M11264" s="548" t="s">
        <v>13758</v>
      </c>
      <c r="N11264" s="545" t="s">
        <v>13413</v>
      </c>
      <c r="O11264" s="545" t="s">
        <v>13413</v>
      </c>
      <c r="P11264" s="549">
        <v>8935</v>
      </c>
      <c r="Q11264" s="549">
        <v>1</v>
      </c>
      <c r="R11264" s="549">
        <v>54</v>
      </c>
      <c r="S11264" s="548">
        <v>1012</v>
      </c>
      <c r="T11264" s="548"/>
      <c r="U11264" s="99"/>
    </row>
    <row r="11265" spans="1:21" ht="19.5" customHeight="1">
      <c r="A11265" s="545">
        <v>106248</v>
      </c>
      <c r="B11265" s="545" t="s">
        <v>4015</v>
      </c>
      <c r="C11265" s="545" t="s">
        <v>216</v>
      </c>
      <c r="D11265" s="546"/>
      <c r="E11265" s="171" t="str">
        <f t="shared" si="175"/>
        <v>1900</v>
      </c>
      <c r="F11265" s="547">
        <v>0</v>
      </c>
      <c r="G11265" s="548">
        <v>0</v>
      </c>
      <c r="H11265" s="547">
        <v>0</v>
      </c>
      <c r="I11265" s="545" t="s">
        <v>12980</v>
      </c>
      <c r="J11265" s="545"/>
      <c r="K11265" s="545" t="s">
        <v>13413</v>
      </c>
      <c r="L11265" s="545" t="s">
        <v>13413</v>
      </c>
      <c r="M11265" s="548" t="s">
        <v>13758</v>
      </c>
      <c r="N11265" s="545" t="s">
        <v>13413</v>
      </c>
      <c r="O11265" s="545" t="s">
        <v>13413</v>
      </c>
      <c r="P11265" s="549">
        <v>8936</v>
      </c>
      <c r="Q11265" s="549">
        <v>1</v>
      </c>
      <c r="R11265" s="549">
        <v>54</v>
      </c>
      <c r="S11265" s="548"/>
      <c r="T11265" s="548"/>
      <c r="U11265" s="99"/>
    </row>
    <row r="11266" spans="1:21" ht="19.5" customHeight="1">
      <c r="A11266" s="545">
        <v>106249</v>
      </c>
      <c r="B11266" s="545" t="s">
        <v>4016</v>
      </c>
      <c r="C11266" s="545" t="s">
        <v>216</v>
      </c>
      <c r="D11266" s="546"/>
      <c r="E11266" s="171" t="str">
        <f t="shared" si="175"/>
        <v>1900</v>
      </c>
      <c r="F11266" s="547">
        <v>0</v>
      </c>
      <c r="G11266" s="548">
        <v>0</v>
      </c>
      <c r="H11266" s="547">
        <v>0</v>
      </c>
      <c r="I11266" s="545" t="s">
        <v>12980</v>
      </c>
      <c r="J11266" s="545"/>
      <c r="K11266" s="545" t="s">
        <v>13413</v>
      </c>
      <c r="L11266" s="545" t="s">
        <v>13413</v>
      </c>
      <c r="M11266" s="548" t="s">
        <v>13758</v>
      </c>
      <c r="N11266" s="545" t="s">
        <v>13413</v>
      </c>
      <c r="O11266" s="545" t="s">
        <v>13413</v>
      </c>
      <c r="P11266" s="549">
        <v>8937</v>
      </c>
      <c r="Q11266" s="549">
        <v>1</v>
      </c>
      <c r="R11266" s="549">
        <v>54</v>
      </c>
      <c r="S11266" s="548"/>
      <c r="T11266" s="548"/>
      <c r="U11266" s="99"/>
    </row>
    <row r="11267" spans="1:21" ht="19.5" customHeight="1">
      <c r="A11267" s="545">
        <v>106250</v>
      </c>
      <c r="B11267" s="545" t="s">
        <v>4039</v>
      </c>
      <c r="C11267" s="545" t="s">
        <v>216</v>
      </c>
      <c r="D11267" s="546"/>
      <c r="E11267" s="171" t="str">
        <f t="shared" si="175"/>
        <v>1900</v>
      </c>
      <c r="F11267" s="547">
        <v>0</v>
      </c>
      <c r="G11267" s="548">
        <v>0</v>
      </c>
      <c r="H11267" s="547">
        <v>0</v>
      </c>
      <c r="I11267" s="545" t="s">
        <v>12980</v>
      </c>
      <c r="J11267" s="545"/>
      <c r="K11267" s="545" t="s">
        <v>13413</v>
      </c>
      <c r="L11267" s="545" t="s">
        <v>13413</v>
      </c>
      <c r="M11267" s="548" t="s">
        <v>13758</v>
      </c>
      <c r="N11267" s="545" t="s">
        <v>13413</v>
      </c>
      <c r="O11267" s="545" t="s">
        <v>13413</v>
      </c>
      <c r="P11267" s="549">
        <v>8938</v>
      </c>
      <c r="Q11267" s="549">
        <v>1</v>
      </c>
      <c r="R11267" s="549">
        <v>54</v>
      </c>
      <c r="S11267" s="548"/>
      <c r="T11267" s="548"/>
      <c r="U11267" s="99"/>
    </row>
    <row r="11268" spans="1:21" ht="19.5" customHeight="1">
      <c r="A11268" s="545">
        <v>106251</v>
      </c>
      <c r="B11268" s="545" t="s">
        <v>4023</v>
      </c>
      <c r="C11268" s="545" t="s">
        <v>216</v>
      </c>
      <c r="D11268" s="546">
        <v>43850</v>
      </c>
      <c r="E11268" s="171" t="str">
        <f t="shared" ref="E11268:E11331" si="176">TEXT(D11268,"YYYY")</f>
        <v>2020</v>
      </c>
      <c r="F11268" s="547">
        <v>7700</v>
      </c>
      <c r="G11268" s="548">
        <v>0.19</v>
      </c>
      <c r="H11268" s="547">
        <v>6470.59</v>
      </c>
      <c r="I11268" s="545" t="s">
        <v>12980</v>
      </c>
      <c r="J11268" s="545" t="s">
        <v>13302</v>
      </c>
      <c r="K11268" s="545" t="s">
        <v>13413</v>
      </c>
      <c r="L11268" s="545" t="s">
        <v>13413</v>
      </c>
      <c r="M11268" s="548" t="s">
        <v>13758</v>
      </c>
      <c r="N11268" s="545" t="s">
        <v>13413</v>
      </c>
      <c r="O11268" s="545" t="s">
        <v>13413</v>
      </c>
      <c r="P11268" s="549">
        <v>8939</v>
      </c>
      <c r="Q11268" s="549">
        <v>1</v>
      </c>
      <c r="R11268" s="549">
        <v>54</v>
      </c>
      <c r="S11268" s="548">
        <v>2219</v>
      </c>
      <c r="T11268" s="548"/>
      <c r="U11268" s="99"/>
    </row>
    <row r="11269" spans="1:21" ht="19.5" customHeight="1">
      <c r="A11269" s="545">
        <v>106252</v>
      </c>
      <c r="B11269" s="545" t="s">
        <v>4024</v>
      </c>
      <c r="C11269" s="545" t="s">
        <v>216</v>
      </c>
      <c r="D11269" s="546"/>
      <c r="E11269" s="171" t="str">
        <f t="shared" si="176"/>
        <v>1900</v>
      </c>
      <c r="F11269" s="547">
        <v>0</v>
      </c>
      <c r="G11269" s="548">
        <v>0</v>
      </c>
      <c r="H11269" s="547">
        <v>0</v>
      </c>
      <c r="I11269" s="545" t="s">
        <v>12980</v>
      </c>
      <c r="J11269" s="545"/>
      <c r="K11269" s="545" t="s">
        <v>20032</v>
      </c>
      <c r="L11269" s="545" t="s">
        <v>13413</v>
      </c>
      <c r="M11269" s="548" t="s">
        <v>13758</v>
      </c>
      <c r="N11269" s="545" t="s">
        <v>13413</v>
      </c>
      <c r="O11269" s="545" t="s">
        <v>13413</v>
      </c>
      <c r="P11269" s="549">
        <v>8940</v>
      </c>
      <c r="Q11269" s="549">
        <v>1</v>
      </c>
      <c r="R11269" s="549">
        <v>54</v>
      </c>
      <c r="S11269" s="548"/>
      <c r="T11269" s="548"/>
      <c r="U11269" s="99"/>
    </row>
    <row r="11270" spans="1:21" ht="19.5" customHeight="1">
      <c r="A11270" s="545">
        <v>106253</v>
      </c>
      <c r="B11270" s="545" t="s">
        <v>4025</v>
      </c>
      <c r="C11270" s="545" t="s">
        <v>216</v>
      </c>
      <c r="D11270" s="546">
        <v>43850</v>
      </c>
      <c r="E11270" s="171" t="str">
        <f t="shared" si="176"/>
        <v>2020</v>
      </c>
      <c r="F11270" s="547">
        <v>9044</v>
      </c>
      <c r="G11270" s="548">
        <v>0.19</v>
      </c>
      <c r="H11270" s="547">
        <v>7600</v>
      </c>
      <c r="I11270" s="545" t="s">
        <v>12980</v>
      </c>
      <c r="J11270" s="545" t="s">
        <v>13296</v>
      </c>
      <c r="K11270" s="545" t="s">
        <v>13413</v>
      </c>
      <c r="L11270" s="545" t="s">
        <v>13413</v>
      </c>
      <c r="M11270" s="548" t="s">
        <v>13758</v>
      </c>
      <c r="N11270" s="545" t="s">
        <v>13413</v>
      </c>
      <c r="O11270" s="545" t="s">
        <v>13413</v>
      </c>
      <c r="P11270" s="549">
        <v>8941</v>
      </c>
      <c r="Q11270" s="549">
        <v>1</v>
      </c>
      <c r="R11270" s="549">
        <v>54</v>
      </c>
      <c r="S11270" s="548">
        <v>2218</v>
      </c>
      <c r="T11270" s="548"/>
      <c r="U11270" s="99"/>
    </row>
    <row r="11271" spans="1:21" ht="19.5" customHeight="1">
      <c r="A11271" s="545">
        <v>106254</v>
      </c>
      <c r="B11271" s="545" t="s">
        <v>4026</v>
      </c>
      <c r="C11271" s="545" t="s">
        <v>216</v>
      </c>
      <c r="D11271" s="546">
        <v>43844</v>
      </c>
      <c r="E11271" s="171" t="str">
        <f t="shared" si="176"/>
        <v>2020</v>
      </c>
      <c r="F11271" s="547">
        <v>8314.5300000000007</v>
      </c>
      <c r="G11271" s="548">
        <v>0.19</v>
      </c>
      <c r="H11271" s="547">
        <v>6987</v>
      </c>
      <c r="I11271" s="545" t="s">
        <v>12980</v>
      </c>
      <c r="J11271" s="545" t="s">
        <v>13297</v>
      </c>
      <c r="K11271" s="545" t="s">
        <v>13413</v>
      </c>
      <c r="L11271" s="545" t="s">
        <v>13413</v>
      </c>
      <c r="M11271" s="548" t="s">
        <v>13758</v>
      </c>
      <c r="N11271" s="545" t="s">
        <v>13413</v>
      </c>
      <c r="O11271" s="545" t="s">
        <v>13413</v>
      </c>
      <c r="P11271" s="549">
        <v>8942</v>
      </c>
      <c r="Q11271" s="549">
        <v>1</v>
      </c>
      <c r="R11271" s="549">
        <v>54</v>
      </c>
      <c r="S11271" s="548">
        <v>2257</v>
      </c>
      <c r="T11271" s="548"/>
      <c r="U11271" s="99"/>
    </row>
    <row r="11272" spans="1:21" ht="19.5" customHeight="1">
      <c r="A11272" s="545">
        <v>106255</v>
      </c>
      <c r="B11272" s="545" t="s">
        <v>4027</v>
      </c>
      <c r="C11272" s="545" t="s">
        <v>216</v>
      </c>
      <c r="D11272" s="546">
        <v>43844</v>
      </c>
      <c r="E11272" s="171" t="str">
        <f t="shared" si="176"/>
        <v>2020</v>
      </c>
      <c r="F11272" s="547">
        <v>9685.41</v>
      </c>
      <c r="G11272" s="548">
        <v>0.19</v>
      </c>
      <c r="H11272" s="547">
        <v>8139</v>
      </c>
      <c r="I11272" s="545" t="s">
        <v>12980</v>
      </c>
      <c r="J11272" s="545" t="s">
        <v>13297</v>
      </c>
      <c r="K11272" s="545" t="s">
        <v>13413</v>
      </c>
      <c r="L11272" s="545" t="s">
        <v>13413</v>
      </c>
      <c r="M11272" s="548" t="s">
        <v>13758</v>
      </c>
      <c r="N11272" s="545" t="s">
        <v>13413</v>
      </c>
      <c r="O11272" s="545" t="s">
        <v>13413</v>
      </c>
      <c r="P11272" s="549">
        <v>8943</v>
      </c>
      <c r="Q11272" s="549">
        <v>1</v>
      </c>
      <c r="R11272" s="549">
        <v>54</v>
      </c>
      <c r="S11272" s="548">
        <v>2257</v>
      </c>
      <c r="T11272" s="548"/>
      <c r="U11272" s="99"/>
    </row>
    <row r="11273" spans="1:21" ht="19.5" customHeight="1">
      <c r="A11273" s="545">
        <v>106256</v>
      </c>
      <c r="B11273" s="545" t="s">
        <v>2502</v>
      </c>
      <c r="C11273" s="545" t="s">
        <v>216</v>
      </c>
      <c r="D11273" s="546"/>
      <c r="E11273" s="171" t="str">
        <f t="shared" si="176"/>
        <v>1900</v>
      </c>
      <c r="F11273" s="547">
        <v>0</v>
      </c>
      <c r="G11273" s="548">
        <v>0</v>
      </c>
      <c r="H11273" s="547">
        <v>0</v>
      </c>
      <c r="I11273" s="545" t="s">
        <v>12642</v>
      </c>
      <c r="J11273" s="545"/>
      <c r="K11273" s="545" t="s">
        <v>13413</v>
      </c>
      <c r="L11273" s="545" t="s">
        <v>13413</v>
      </c>
      <c r="M11273" s="548" t="s">
        <v>13758</v>
      </c>
      <c r="N11273" s="545" t="s">
        <v>13413</v>
      </c>
      <c r="O11273" s="545" t="s">
        <v>13413</v>
      </c>
      <c r="P11273" s="549">
        <v>8944</v>
      </c>
      <c r="Q11273" s="549">
        <v>1</v>
      </c>
      <c r="R11273" s="549">
        <v>135</v>
      </c>
      <c r="S11273" s="548"/>
      <c r="T11273" s="548"/>
      <c r="U11273" s="99"/>
    </row>
    <row r="11274" spans="1:21" ht="19.5" customHeight="1">
      <c r="A11274" s="545">
        <v>106257</v>
      </c>
      <c r="B11274" s="545" t="s">
        <v>2501</v>
      </c>
      <c r="C11274" s="545" t="s">
        <v>216</v>
      </c>
      <c r="D11274" s="546"/>
      <c r="E11274" s="171" t="str">
        <f t="shared" si="176"/>
        <v>1900</v>
      </c>
      <c r="F11274" s="547">
        <v>0</v>
      </c>
      <c r="G11274" s="548">
        <v>0</v>
      </c>
      <c r="H11274" s="547">
        <v>0</v>
      </c>
      <c r="I11274" s="545" t="s">
        <v>12642</v>
      </c>
      <c r="J11274" s="545"/>
      <c r="K11274" s="545" t="s">
        <v>13413</v>
      </c>
      <c r="L11274" s="545" t="s">
        <v>13413</v>
      </c>
      <c r="M11274" s="548" t="s">
        <v>13758</v>
      </c>
      <c r="N11274" s="545" t="s">
        <v>13413</v>
      </c>
      <c r="O11274" s="545" t="s">
        <v>13413</v>
      </c>
      <c r="P11274" s="549">
        <v>8945</v>
      </c>
      <c r="Q11274" s="549">
        <v>1</v>
      </c>
      <c r="R11274" s="549">
        <v>135</v>
      </c>
      <c r="S11274" s="548"/>
      <c r="T11274" s="548"/>
      <c r="U11274" s="99"/>
    </row>
    <row r="11275" spans="1:21" ht="19.5" customHeight="1">
      <c r="A11275" s="545">
        <v>106258</v>
      </c>
      <c r="B11275" s="545" t="s">
        <v>7999</v>
      </c>
      <c r="C11275" s="545" t="s">
        <v>216</v>
      </c>
      <c r="D11275" s="546">
        <v>43556</v>
      </c>
      <c r="E11275" s="171" t="str">
        <f t="shared" si="176"/>
        <v>2019</v>
      </c>
      <c r="F11275" s="547">
        <v>1495</v>
      </c>
      <c r="G11275" s="548">
        <v>0.19</v>
      </c>
      <c r="H11275" s="547">
        <v>1256.3</v>
      </c>
      <c r="I11275" s="545" t="s">
        <v>12642</v>
      </c>
      <c r="J11275" s="545" t="s">
        <v>13302</v>
      </c>
      <c r="K11275" s="545" t="s">
        <v>13413</v>
      </c>
      <c r="L11275" s="545" t="s">
        <v>13413</v>
      </c>
      <c r="M11275" s="548" t="s">
        <v>13758</v>
      </c>
      <c r="N11275" s="545" t="s">
        <v>13413</v>
      </c>
      <c r="O11275" s="545" t="s">
        <v>13413</v>
      </c>
      <c r="P11275" s="549">
        <v>8946</v>
      </c>
      <c r="Q11275" s="549">
        <v>1</v>
      </c>
      <c r="R11275" s="549">
        <v>135</v>
      </c>
      <c r="S11275" s="548">
        <v>2219</v>
      </c>
      <c r="T11275" s="548"/>
      <c r="U11275" s="99"/>
    </row>
    <row r="11276" spans="1:21" ht="19.5" customHeight="1">
      <c r="A11276" s="545">
        <v>106259</v>
      </c>
      <c r="B11276" s="545" t="s">
        <v>7998</v>
      </c>
      <c r="C11276" s="545" t="s">
        <v>216</v>
      </c>
      <c r="D11276" s="546">
        <v>43556</v>
      </c>
      <c r="E11276" s="171" t="str">
        <f t="shared" si="176"/>
        <v>2019</v>
      </c>
      <c r="F11276" s="547">
        <v>1360</v>
      </c>
      <c r="G11276" s="548">
        <v>0.19</v>
      </c>
      <c r="H11276" s="547">
        <v>1142.8599999999999</v>
      </c>
      <c r="I11276" s="545" t="s">
        <v>12642</v>
      </c>
      <c r="J11276" s="545" t="s">
        <v>13302</v>
      </c>
      <c r="K11276" s="545" t="s">
        <v>13413</v>
      </c>
      <c r="L11276" s="545" t="s">
        <v>13413</v>
      </c>
      <c r="M11276" s="548" t="s">
        <v>13758</v>
      </c>
      <c r="N11276" s="545" t="s">
        <v>13413</v>
      </c>
      <c r="O11276" s="545" t="s">
        <v>13413</v>
      </c>
      <c r="P11276" s="549">
        <v>8947</v>
      </c>
      <c r="Q11276" s="549">
        <v>1</v>
      </c>
      <c r="R11276" s="549">
        <v>135</v>
      </c>
      <c r="S11276" s="548">
        <v>2219</v>
      </c>
      <c r="T11276" s="548"/>
      <c r="U11276" s="99"/>
    </row>
    <row r="11277" spans="1:21" ht="19.5" customHeight="1">
      <c r="A11277" s="545">
        <v>106260</v>
      </c>
      <c r="B11277" s="545" t="s">
        <v>6928</v>
      </c>
      <c r="C11277" s="545" t="s">
        <v>216</v>
      </c>
      <c r="D11277" s="546">
        <v>43843</v>
      </c>
      <c r="E11277" s="171" t="str">
        <f t="shared" si="176"/>
        <v>2020</v>
      </c>
      <c r="F11277" s="547">
        <v>1577</v>
      </c>
      <c r="G11277" s="548">
        <v>0.19</v>
      </c>
      <c r="H11277" s="547">
        <v>1325.21</v>
      </c>
      <c r="I11277" s="545" t="s">
        <v>12642</v>
      </c>
      <c r="J11277" s="545" t="s">
        <v>13297</v>
      </c>
      <c r="K11277" s="545" t="s">
        <v>13413</v>
      </c>
      <c r="L11277" s="545" t="s">
        <v>13413</v>
      </c>
      <c r="M11277" s="548" t="s">
        <v>13758</v>
      </c>
      <c r="N11277" s="545" t="s">
        <v>13413</v>
      </c>
      <c r="O11277" s="545" t="s">
        <v>13413</v>
      </c>
      <c r="P11277" s="549">
        <v>8948</v>
      </c>
      <c r="Q11277" s="549">
        <v>1</v>
      </c>
      <c r="R11277" s="549">
        <v>135</v>
      </c>
      <c r="S11277" s="548">
        <v>2257</v>
      </c>
      <c r="T11277" s="548"/>
      <c r="U11277" s="99"/>
    </row>
    <row r="11278" spans="1:21" ht="19.5" customHeight="1">
      <c r="A11278" s="545">
        <v>106261</v>
      </c>
      <c r="B11278" s="545" t="s">
        <v>6927</v>
      </c>
      <c r="C11278" s="545" t="s">
        <v>216</v>
      </c>
      <c r="D11278" s="546">
        <v>43843</v>
      </c>
      <c r="E11278" s="171" t="str">
        <f t="shared" si="176"/>
        <v>2020</v>
      </c>
      <c r="F11278" s="547">
        <v>1612</v>
      </c>
      <c r="G11278" s="548">
        <v>0.19</v>
      </c>
      <c r="H11278" s="547">
        <v>1354.62</v>
      </c>
      <c r="I11278" s="545" t="s">
        <v>12642</v>
      </c>
      <c r="J11278" s="545" t="s">
        <v>13297</v>
      </c>
      <c r="K11278" s="545" t="s">
        <v>13413</v>
      </c>
      <c r="L11278" s="545" t="s">
        <v>13413</v>
      </c>
      <c r="M11278" s="548" t="s">
        <v>13758</v>
      </c>
      <c r="N11278" s="545" t="s">
        <v>13413</v>
      </c>
      <c r="O11278" s="545" t="s">
        <v>13413</v>
      </c>
      <c r="P11278" s="549">
        <v>8949</v>
      </c>
      <c r="Q11278" s="549">
        <v>1</v>
      </c>
      <c r="R11278" s="549">
        <v>135</v>
      </c>
      <c r="S11278" s="548">
        <v>2257</v>
      </c>
      <c r="T11278" s="548"/>
      <c r="U11278" s="99"/>
    </row>
    <row r="11279" spans="1:21" ht="19.5" customHeight="1">
      <c r="A11279" s="545">
        <v>106262</v>
      </c>
      <c r="B11279" s="545" t="s">
        <v>6926</v>
      </c>
      <c r="C11279" s="545" t="s">
        <v>216</v>
      </c>
      <c r="D11279" s="546">
        <v>43843</v>
      </c>
      <c r="E11279" s="171" t="str">
        <f t="shared" si="176"/>
        <v>2020</v>
      </c>
      <c r="F11279" s="547">
        <v>2279</v>
      </c>
      <c r="G11279" s="548">
        <v>0.19</v>
      </c>
      <c r="H11279" s="547">
        <v>1915.13</v>
      </c>
      <c r="I11279" s="545" t="s">
        <v>12642</v>
      </c>
      <c r="J11279" s="545" t="s">
        <v>13297</v>
      </c>
      <c r="K11279" s="545" t="s">
        <v>13413</v>
      </c>
      <c r="L11279" s="545" t="s">
        <v>13413</v>
      </c>
      <c r="M11279" s="548" t="s">
        <v>13758</v>
      </c>
      <c r="N11279" s="545" t="s">
        <v>13413</v>
      </c>
      <c r="O11279" s="545" t="s">
        <v>13413</v>
      </c>
      <c r="P11279" s="549">
        <v>8950</v>
      </c>
      <c r="Q11279" s="549">
        <v>1</v>
      </c>
      <c r="R11279" s="549">
        <v>135</v>
      </c>
      <c r="S11279" s="548">
        <v>2257</v>
      </c>
      <c r="T11279" s="548"/>
      <c r="U11279" s="99"/>
    </row>
    <row r="11280" spans="1:21" ht="19.5" customHeight="1">
      <c r="A11280" s="545">
        <v>106263</v>
      </c>
      <c r="B11280" s="545" t="s">
        <v>6925</v>
      </c>
      <c r="C11280" s="545" t="s">
        <v>216</v>
      </c>
      <c r="D11280" s="546">
        <v>43843</v>
      </c>
      <c r="E11280" s="171" t="str">
        <f t="shared" si="176"/>
        <v>2020</v>
      </c>
      <c r="F11280" s="547">
        <v>3741</v>
      </c>
      <c r="G11280" s="548">
        <v>0.19</v>
      </c>
      <c r="H11280" s="547">
        <v>3143.7</v>
      </c>
      <c r="I11280" s="545" t="s">
        <v>12642</v>
      </c>
      <c r="J11280" s="545" t="s">
        <v>13297</v>
      </c>
      <c r="K11280" s="545" t="s">
        <v>13413</v>
      </c>
      <c r="L11280" s="545" t="s">
        <v>13413</v>
      </c>
      <c r="M11280" s="548" t="s">
        <v>13758</v>
      </c>
      <c r="N11280" s="545" t="s">
        <v>13413</v>
      </c>
      <c r="O11280" s="545" t="s">
        <v>13413</v>
      </c>
      <c r="P11280" s="549">
        <v>8951</v>
      </c>
      <c r="Q11280" s="549">
        <v>1</v>
      </c>
      <c r="R11280" s="549">
        <v>135</v>
      </c>
      <c r="S11280" s="548">
        <v>2257</v>
      </c>
      <c r="T11280" s="548"/>
      <c r="U11280" s="99"/>
    </row>
    <row r="11281" spans="1:21" ht="19.5" customHeight="1">
      <c r="A11281" s="545">
        <v>106264</v>
      </c>
      <c r="B11281" s="545" t="s">
        <v>6924</v>
      </c>
      <c r="C11281" s="545" t="s">
        <v>216</v>
      </c>
      <c r="D11281" s="546">
        <v>43843</v>
      </c>
      <c r="E11281" s="171" t="str">
        <f t="shared" si="176"/>
        <v>2020</v>
      </c>
      <c r="F11281" s="547">
        <v>6601</v>
      </c>
      <c r="G11281" s="548">
        <v>0.19</v>
      </c>
      <c r="H11281" s="547">
        <v>5547.06</v>
      </c>
      <c r="I11281" s="545" t="s">
        <v>12642</v>
      </c>
      <c r="J11281" s="545" t="s">
        <v>13297</v>
      </c>
      <c r="K11281" s="545" t="s">
        <v>13413</v>
      </c>
      <c r="L11281" s="545" t="s">
        <v>13413</v>
      </c>
      <c r="M11281" s="548" t="s">
        <v>13758</v>
      </c>
      <c r="N11281" s="545" t="s">
        <v>13413</v>
      </c>
      <c r="O11281" s="545" t="s">
        <v>13413</v>
      </c>
      <c r="P11281" s="549">
        <v>8952</v>
      </c>
      <c r="Q11281" s="549">
        <v>1</v>
      </c>
      <c r="R11281" s="549">
        <v>135</v>
      </c>
      <c r="S11281" s="548">
        <v>2257</v>
      </c>
      <c r="T11281" s="548"/>
      <c r="U11281" s="99"/>
    </row>
    <row r="11282" spans="1:21" ht="19.5" customHeight="1">
      <c r="A11282" s="545">
        <v>106265</v>
      </c>
      <c r="B11282" s="545" t="s">
        <v>9444</v>
      </c>
      <c r="C11282" s="545" t="s">
        <v>216</v>
      </c>
      <c r="D11282" s="546"/>
      <c r="E11282" s="171" t="str">
        <f t="shared" si="176"/>
        <v>1900</v>
      </c>
      <c r="F11282" s="547">
        <v>0</v>
      </c>
      <c r="G11282" s="548">
        <v>0</v>
      </c>
      <c r="H11282" s="547">
        <v>0</v>
      </c>
      <c r="I11282" s="545" t="s">
        <v>12642</v>
      </c>
      <c r="J11282" s="545"/>
      <c r="K11282" s="545" t="s">
        <v>13413</v>
      </c>
      <c r="L11282" s="545" t="s">
        <v>13413</v>
      </c>
      <c r="M11282" s="548" t="s">
        <v>13758</v>
      </c>
      <c r="N11282" s="545" t="s">
        <v>13413</v>
      </c>
      <c r="O11282" s="545" t="s">
        <v>13413</v>
      </c>
      <c r="P11282" s="549">
        <v>8953</v>
      </c>
      <c r="Q11282" s="549">
        <v>1</v>
      </c>
      <c r="R11282" s="549">
        <v>135</v>
      </c>
      <c r="S11282" s="548"/>
      <c r="T11282" s="548"/>
      <c r="U11282" s="99"/>
    </row>
    <row r="11283" spans="1:21" ht="19.5" customHeight="1">
      <c r="A11283" s="545">
        <v>106266</v>
      </c>
      <c r="B11283" s="545" t="s">
        <v>9443</v>
      </c>
      <c r="C11283" s="545" t="s">
        <v>216</v>
      </c>
      <c r="D11283" s="546"/>
      <c r="E11283" s="171" t="str">
        <f t="shared" si="176"/>
        <v>1900</v>
      </c>
      <c r="F11283" s="547">
        <v>0</v>
      </c>
      <c r="G11283" s="548">
        <v>0</v>
      </c>
      <c r="H11283" s="547">
        <v>0</v>
      </c>
      <c r="I11283" s="545" t="s">
        <v>12642</v>
      </c>
      <c r="J11283" s="545"/>
      <c r="K11283" s="545" t="s">
        <v>13413</v>
      </c>
      <c r="L11283" s="545" t="s">
        <v>13413</v>
      </c>
      <c r="M11283" s="548" t="s">
        <v>13758</v>
      </c>
      <c r="N11283" s="545" t="s">
        <v>13413</v>
      </c>
      <c r="O11283" s="545" t="s">
        <v>13413</v>
      </c>
      <c r="P11283" s="549">
        <v>8954</v>
      </c>
      <c r="Q11283" s="549">
        <v>1</v>
      </c>
      <c r="R11283" s="549">
        <v>135</v>
      </c>
      <c r="S11283" s="548"/>
      <c r="T11283" s="548"/>
      <c r="U11283" s="99"/>
    </row>
    <row r="11284" spans="1:21" ht="19.5" customHeight="1">
      <c r="A11284" s="545">
        <v>106267</v>
      </c>
      <c r="B11284" s="545" t="s">
        <v>7204</v>
      </c>
      <c r="C11284" s="545" t="s">
        <v>216</v>
      </c>
      <c r="D11284" s="546">
        <v>43839</v>
      </c>
      <c r="E11284" s="171" t="str">
        <f t="shared" si="176"/>
        <v>2020</v>
      </c>
      <c r="F11284" s="547">
        <v>1462264</v>
      </c>
      <c r="G11284" s="548">
        <v>0.19</v>
      </c>
      <c r="H11284" s="547">
        <v>1228793.28</v>
      </c>
      <c r="I11284" s="545" t="s">
        <v>12642</v>
      </c>
      <c r="J11284" s="545" t="s">
        <v>13297</v>
      </c>
      <c r="K11284" s="545" t="s">
        <v>13413</v>
      </c>
      <c r="L11284" s="545" t="s">
        <v>13413</v>
      </c>
      <c r="M11284" s="548" t="s">
        <v>13758</v>
      </c>
      <c r="N11284" s="545" t="s">
        <v>13413</v>
      </c>
      <c r="O11284" s="545" t="s">
        <v>13413</v>
      </c>
      <c r="P11284" s="549">
        <v>8955</v>
      </c>
      <c r="Q11284" s="549">
        <v>1</v>
      </c>
      <c r="R11284" s="549">
        <v>135</v>
      </c>
      <c r="S11284" s="548">
        <v>2257</v>
      </c>
      <c r="T11284" s="548"/>
      <c r="U11284" s="99"/>
    </row>
    <row r="11285" spans="1:21" ht="19.5" customHeight="1">
      <c r="A11285" s="545">
        <v>106268</v>
      </c>
      <c r="B11285" s="545" t="s">
        <v>2665</v>
      </c>
      <c r="C11285" s="545" t="s">
        <v>216</v>
      </c>
      <c r="D11285" s="546"/>
      <c r="E11285" s="171" t="str">
        <f t="shared" si="176"/>
        <v>1900</v>
      </c>
      <c r="F11285" s="547">
        <v>0</v>
      </c>
      <c r="G11285" s="548">
        <v>0</v>
      </c>
      <c r="H11285" s="547">
        <v>0</v>
      </c>
      <c r="I11285" s="545" t="s">
        <v>12642</v>
      </c>
      <c r="J11285" s="545"/>
      <c r="K11285" s="545" t="s">
        <v>13413</v>
      </c>
      <c r="L11285" s="545" t="s">
        <v>13413</v>
      </c>
      <c r="M11285" s="548" t="s">
        <v>13758</v>
      </c>
      <c r="N11285" s="545" t="s">
        <v>13413</v>
      </c>
      <c r="O11285" s="545" t="s">
        <v>13413</v>
      </c>
      <c r="P11285" s="549">
        <v>8956</v>
      </c>
      <c r="Q11285" s="549">
        <v>1</v>
      </c>
      <c r="R11285" s="549">
        <v>135</v>
      </c>
      <c r="S11285" s="548"/>
      <c r="T11285" s="548"/>
      <c r="U11285" s="99"/>
    </row>
    <row r="11286" spans="1:21" ht="19.5" customHeight="1">
      <c r="A11286" s="545">
        <v>106269</v>
      </c>
      <c r="B11286" s="545" t="s">
        <v>9442</v>
      </c>
      <c r="C11286" s="545" t="s">
        <v>216</v>
      </c>
      <c r="D11286" s="546"/>
      <c r="E11286" s="171" t="str">
        <f t="shared" si="176"/>
        <v>1900</v>
      </c>
      <c r="F11286" s="547">
        <v>0</v>
      </c>
      <c r="G11286" s="548">
        <v>0</v>
      </c>
      <c r="H11286" s="547">
        <v>0</v>
      </c>
      <c r="I11286" s="545" t="s">
        <v>12642</v>
      </c>
      <c r="J11286" s="545"/>
      <c r="K11286" s="545" t="s">
        <v>13413</v>
      </c>
      <c r="L11286" s="545" t="s">
        <v>13413</v>
      </c>
      <c r="M11286" s="548" t="s">
        <v>13758</v>
      </c>
      <c r="N11286" s="545" t="s">
        <v>13413</v>
      </c>
      <c r="O11286" s="545" t="s">
        <v>13413</v>
      </c>
      <c r="P11286" s="549">
        <v>8957</v>
      </c>
      <c r="Q11286" s="549">
        <v>1</v>
      </c>
      <c r="R11286" s="549">
        <v>135</v>
      </c>
      <c r="S11286" s="548"/>
      <c r="T11286" s="548"/>
      <c r="U11286" s="99"/>
    </row>
    <row r="11287" spans="1:21" ht="19.5" customHeight="1">
      <c r="A11287" s="545">
        <v>106270</v>
      </c>
      <c r="B11287" s="545" t="s">
        <v>7363</v>
      </c>
      <c r="C11287" s="545" t="s">
        <v>216</v>
      </c>
      <c r="D11287" s="546">
        <v>43784</v>
      </c>
      <c r="E11287" s="171" t="str">
        <f t="shared" si="176"/>
        <v>2019</v>
      </c>
      <c r="F11287" s="547">
        <v>754793</v>
      </c>
      <c r="G11287" s="548">
        <v>0.19</v>
      </c>
      <c r="H11287" s="547">
        <v>634279.82999999996</v>
      </c>
      <c r="I11287" s="545" t="s">
        <v>12642</v>
      </c>
      <c r="J11287" s="545" t="s">
        <v>13298</v>
      </c>
      <c r="K11287" s="545" t="s">
        <v>13413</v>
      </c>
      <c r="L11287" s="545" t="s">
        <v>13413</v>
      </c>
      <c r="M11287" s="548" t="s">
        <v>13758</v>
      </c>
      <c r="N11287" s="545" t="s">
        <v>13413</v>
      </c>
      <c r="O11287" s="545" t="s">
        <v>13413</v>
      </c>
      <c r="P11287" s="549">
        <v>8958</v>
      </c>
      <c r="Q11287" s="549">
        <v>1</v>
      </c>
      <c r="R11287" s="549">
        <v>135</v>
      </c>
      <c r="S11287" s="548">
        <v>1012</v>
      </c>
      <c r="T11287" s="548"/>
      <c r="U11287" s="99"/>
    </row>
    <row r="11288" spans="1:21" ht="19.5" customHeight="1">
      <c r="A11288" s="545">
        <v>106271</v>
      </c>
      <c r="B11288" s="545" t="s">
        <v>2655</v>
      </c>
      <c r="C11288" s="545" t="s">
        <v>216</v>
      </c>
      <c r="D11288" s="546"/>
      <c r="E11288" s="171" t="str">
        <f t="shared" si="176"/>
        <v>1900</v>
      </c>
      <c r="F11288" s="547">
        <v>0</v>
      </c>
      <c r="G11288" s="548">
        <v>0</v>
      </c>
      <c r="H11288" s="547">
        <v>0</v>
      </c>
      <c r="I11288" s="545" t="s">
        <v>12642</v>
      </c>
      <c r="J11288" s="545"/>
      <c r="K11288" s="545" t="s">
        <v>20033</v>
      </c>
      <c r="L11288" s="545" t="s">
        <v>13413</v>
      </c>
      <c r="M11288" s="548" t="s">
        <v>13758</v>
      </c>
      <c r="N11288" s="545" t="s">
        <v>13413</v>
      </c>
      <c r="O11288" s="545" t="s">
        <v>13413</v>
      </c>
      <c r="P11288" s="549">
        <v>8959</v>
      </c>
      <c r="Q11288" s="549">
        <v>1</v>
      </c>
      <c r="R11288" s="549">
        <v>135</v>
      </c>
      <c r="S11288" s="548"/>
      <c r="T11288" s="548"/>
      <c r="U11288" s="99"/>
    </row>
    <row r="11289" spans="1:21" ht="19.5" customHeight="1">
      <c r="A11289" s="545">
        <v>106272</v>
      </c>
      <c r="B11289" s="545" t="s">
        <v>9441</v>
      </c>
      <c r="C11289" s="545" t="s">
        <v>216</v>
      </c>
      <c r="D11289" s="546"/>
      <c r="E11289" s="171" t="str">
        <f t="shared" si="176"/>
        <v>1900</v>
      </c>
      <c r="F11289" s="547">
        <v>0</v>
      </c>
      <c r="G11289" s="548">
        <v>0</v>
      </c>
      <c r="H11289" s="547">
        <v>0</v>
      </c>
      <c r="I11289" s="545" t="s">
        <v>12642</v>
      </c>
      <c r="J11289" s="545"/>
      <c r="K11289" s="545" t="s">
        <v>13413</v>
      </c>
      <c r="L11289" s="545" t="s">
        <v>13413</v>
      </c>
      <c r="M11289" s="548" t="s">
        <v>13758</v>
      </c>
      <c r="N11289" s="545" t="s">
        <v>13413</v>
      </c>
      <c r="O11289" s="545" t="s">
        <v>13413</v>
      </c>
      <c r="P11289" s="549">
        <v>8960</v>
      </c>
      <c r="Q11289" s="549">
        <v>1</v>
      </c>
      <c r="R11289" s="549">
        <v>135</v>
      </c>
      <c r="S11289" s="548"/>
      <c r="T11289" s="548"/>
      <c r="U11289" s="99"/>
    </row>
    <row r="11290" spans="1:21" ht="19.5" customHeight="1">
      <c r="A11290" s="545">
        <v>106273</v>
      </c>
      <c r="B11290" s="545" t="s">
        <v>9440</v>
      </c>
      <c r="C11290" s="545" t="s">
        <v>216</v>
      </c>
      <c r="D11290" s="546"/>
      <c r="E11290" s="171" t="str">
        <f t="shared" si="176"/>
        <v>1900</v>
      </c>
      <c r="F11290" s="547">
        <v>0</v>
      </c>
      <c r="G11290" s="548">
        <v>0</v>
      </c>
      <c r="H11290" s="547">
        <v>0</v>
      </c>
      <c r="I11290" s="545" t="s">
        <v>12642</v>
      </c>
      <c r="J11290" s="545"/>
      <c r="K11290" s="545" t="s">
        <v>13413</v>
      </c>
      <c r="L11290" s="545" t="s">
        <v>13413</v>
      </c>
      <c r="M11290" s="548" t="s">
        <v>13758</v>
      </c>
      <c r="N11290" s="545" t="s">
        <v>13413</v>
      </c>
      <c r="O11290" s="545" t="s">
        <v>13413</v>
      </c>
      <c r="P11290" s="549">
        <v>8961</v>
      </c>
      <c r="Q11290" s="549">
        <v>1</v>
      </c>
      <c r="R11290" s="549">
        <v>135</v>
      </c>
      <c r="S11290" s="548"/>
      <c r="T11290" s="548"/>
      <c r="U11290" s="99"/>
    </row>
    <row r="11291" spans="1:21" ht="19.5" customHeight="1">
      <c r="A11291" s="545">
        <v>106274</v>
      </c>
      <c r="B11291" s="545" t="s">
        <v>6879</v>
      </c>
      <c r="C11291" s="545" t="s">
        <v>216</v>
      </c>
      <c r="D11291" s="546">
        <v>43850</v>
      </c>
      <c r="E11291" s="171" t="str">
        <f t="shared" si="176"/>
        <v>2020</v>
      </c>
      <c r="F11291" s="547">
        <v>363814</v>
      </c>
      <c r="G11291" s="548">
        <v>0.19</v>
      </c>
      <c r="H11291" s="547">
        <v>305726.05</v>
      </c>
      <c r="I11291" s="545" t="s">
        <v>12642</v>
      </c>
      <c r="J11291" s="545" t="s">
        <v>13298</v>
      </c>
      <c r="K11291" s="545" t="s">
        <v>13413</v>
      </c>
      <c r="L11291" s="545" t="s">
        <v>13413</v>
      </c>
      <c r="M11291" s="548" t="s">
        <v>13758</v>
      </c>
      <c r="N11291" s="545" t="s">
        <v>13413</v>
      </c>
      <c r="O11291" s="545" t="s">
        <v>13413</v>
      </c>
      <c r="P11291" s="549">
        <v>8962</v>
      </c>
      <c r="Q11291" s="549">
        <v>1</v>
      </c>
      <c r="R11291" s="549">
        <v>135</v>
      </c>
      <c r="S11291" s="548">
        <v>1012</v>
      </c>
      <c r="T11291" s="548"/>
      <c r="U11291" s="99"/>
    </row>
    <row r="11292" spans="1:21" ht="19.5" customHeight="1">
      <c r="A11292" s="545">
        <v>106275</v>
      </c>
      <c r="B11292" s="545" t="s">
        <v>7318</v>
      </c>
      <c r="C11292" s="545" t="s">
        <v>216</v>
      </c>
      <c r="D11292" s="546">
        <v>43819</v>
      </c>
      <c r="E11292" s="171" t="str">
        <f t="shared" si="176"/>
        <v>2019</v>
      </c>
      <c r="F11292" s="547">
        <v>600902.40000000002</v>
      </c>
      <c r="G11292" s="548">
        <v>0.19</v>
      </c>
      <c r="H11292" s="547">
        <v>504960</v>
      </c>
      <c r="I11292" s="545" t="s">
        <v>12642</v>
      </c>
      <c r="J11292" s="545" t="s">
        <v>13302</v>
      </c>
      <c r="K11292" s="545" t="s">
        <v>13413</v>
      </c>
      <c r="L11292" s="545" t="s">
        <v>13413</v>
      </c>
      <c r="M11292" s="548" t="s">
        <v>13758</v>
      </c>
      <c r="N11292" s="545" t="s">
        <v>13413</v>
      </c>
      <c r="O11292" s="545" t="s">
        <v>13413</v>
      </c>
      <c r="P11292" s="549">
        <v>8963</v>
      </c>
      <c r="Q11292" s="549">
        <v>1</v>
      </c>
      <c r="R11292" s="549">
        <v>135</v>
      </c>
      <c r="S11292" s="548">
        <v>2219</v>
      </c>
      <c r="T11292" s="548"/>
      <c r="U11292" s="99"/>
    </row>
    <row r="11293" spans="1:21" ht="19.5" customHeight="1">
      <c r="A11293" s="545">
        <v>106276</v>
      </c>
      <c r="B11293" s="545" t="s">
        <v>2496</v>
      </c>
      <c r="C11293" s="545" t="s">
        <v>216</v>
      </c>
      <c r="D11293" s="546">
        <v>43783</v>
      </c>
      <c r="E11293" s="171" t="str">
        <f t="shared" si="176"/>
        <v>2019</v>
      </c>
      <c r="F11293" s="547">
        <v>359351</v>
      </c>
      <c r="G11293" s="548">
        <v>0.19</v>
      </c>
      <c r="H11293" s="547">
        <v>301975.63</v>
      </c>
      <c r="I11293" s="545" t="s">
        <v>12642</v>
      </c>
      <c r="J11293" s="545" t="s">
        <v>13320</v>
      </c>
      <c r="K11293" s="545" t="s">
        <v>13413</v>
      </c>
      <c r="L11293" s="545" t="s">
        <v>13413</v>
      </c>
      <c r="M11293" s="548" t="s">
        <v>13758</v>
      </c>
      <c r="N11293" s="545" t="s">
        <v>13413</v>
      </c>
      <c r="O11293" s="545" t="s">
        <v>13413</v>
      </c>
      <c r="P11293" s="549">
        <v>8964</v>
      </c>
      <c r="Q11293" s="549">
        <v>1</v>
      </c>
      <c r="R11293" s="549">
        <v>135</v>
      </c>
      <c r="S11293" s="548">
        <v>2220</v>
      </c>
      <c r="T11293" s="548"/>
      <c r="U11293" s="99"/>
    </row>
    <row r="11294" spans="1:21" ht="19.5" customHeight="1">
      <c r="A11294" s="545">
        <v>106277</v>
      </c>
      <c r="B11294" s="545" t="s">
        <v>2495</v>
      </c>
      <c r="C11294" s="545" t="s">
        <v>216</v>
      </c>
      <c r="D11294" s="546">
        <v>43783</v>
      </c>
      <c r="E11294" s="171" t="str">
        <f t="shared" si="176"/>
        <v>2019</v>
      </c>
      <c r="F11294" s="547">
        <v>299989</v>
      </c>
      <c r="G11294" s="548">
        <v>0.19</v>
      </c>
      <c r="H11294" s="547">
        <v>252091.6</v>
      </c>
      <c r="I11294" s="545" t="s">
        <v>12642</v>
      </c>
      <c r="J11294" s="545" t="s">
        <v>13301</v>
      </c>
      <c r="K11294" s="545" t="s">
        <v>13413</v>
      </c>
      <c r="L11294" s="545" t="s">
        <v>13413</v>
      </c>
      <c r="M11294" s="548" t="s">
        <v>13758</v>
      </c>
      <c r="N11294" s="545" t="s">
        <v>13413</v>
      </c>
      <c r="O11294" s="545" t="s">
        <v>13413</v>
      </c>
      <c r="P11294" s="549">
        <v>8965</v>
      </c>
      <c r="Q11294" s="549">
        <v>1</v>
      </c>
      <c r="R11294" s="549">
        <v>135</v>
      </c>
      <c r="S11294" s="548">
        <v>2221</v>
      </c>
      <c r="T11294" s="548"/>
      <c r="U11294" s="99"/>
    </row>
    <row r="11295" spans="1:21" ht="19.5" customHeight="1">
      <c r="A11295" s="545">
        <v>106278</v>
      </c>
      <c r="B11295" s="545" t="s">
        <v>9439</v>
      </c>
      <c r="C11295" s="545" t="s">
        <v>216</v>
      </c>
      <c r="D11295" s="546"/>
      <c r="E11295" s="171" t="str">
        <f t="shared" si="176"/>
        <v>1900</v>
      </c>
      <c r="F11295" s="547">
        <v>0</v>
      </c>
      <c r="G11295" s="548">
        <v>0</v>
      </c>
      <c r="H11295" s="547">
        <v>0</v>
      </c>
      <c r="I11295" s="545" t="s">
        <v>12642</v>
      </c>
      <c r="J11295" s="545"/>
      <c r="K11295" s="545" t="s">
        <v>13413</v>
      </c>
      <c r="L11295" s="545" t="s">
        <v>13413</v>
      </c>
      <c r="M11295" s="548" t="s">
        <v>13758</v>
      </c>
      <c r="N11295" s="545" t="s">
        <v>13413</v>
      </c>
      <c r="O11295" s="545" t="s">
        <v>13413</v>
      </c>
      <c r="P11295" s="549">
        <v>8966</v>
      </c>
      <c r="Q11295" s="549">
        <v>1</v>
      </c>
      <c r="R11295" s="549">
        <v>135</v>
      </c>
      <c r="S11295" s="548"/>
      <c r="T11295" s="548"/>
      <c r="U11295" s="99"/>
    </row>
    <row r="11296" spans="1:21" ht="19.5" customHeight="1">
      <c r="A11296" s="545">
        <v>106279</v>
      </c>
      <c r="B11296" s="545" t="s">
        <v>7174</v>
      </c>
      <c r="C11296" s="545" t="s">
        <v>216</v>
      </c>
      <c r="D11296" s="546">
        <v>43840</v>
      </c>
      <c r="E11296" s="171" t="str">
        <f t="shared" si="176"/>
        <v>2020</v>
      </c>
      <c r="F11296" s="547">
        <v>1119872</v>
      </c>
      <c r="G11296" s="548">
        <v>0.19</v>
      </c>
      <c r="H11296" s="547">
        <v>941068.91</v>
      </c>
      <c r="I11296" s="545" t="s">
        <v>12642</v>
      </c>
      <c r="J11296" s="545" t="s">
        <v>13297</v>
      </c>
      <c r="K11296" s="545" t="s">
        <v>13413</v>
      </c>
      <c r="L11296" s="545" t="s">
        <v>13413</v>
      </c>
      <c r="M11296" s="548" t="s">
        <v>13758</v>
      </c>
      <c r="N11296" s="545" t="s">
        <v>13413</v>
      </c>
      <c r="O11296" s="545" t="s">
        <v>13413</v>
      </c>
      <c r="P11296" s="549">
        <v>8967</v>
      </c>
      <c r="Q11296" s="549">
        <v>1</v>
      </c>
      <c r="R11296" s="549">
        <v>135</v>
      </c>
      <c r="S11296" s="548">
        <v>2257</v>
      </c>
      <c r="T11296" s="548"/>
      <c r="U11296" s="99"/>
    </row>
    <row r="11297" spans="1:21" ht="19.5" customHeight="1">
      <c r="A11297" s="545">
        <v>106280</v>
      </c>
      <c r="B11297" s="545" t="s">
        <v>6887</v>
      </c>
      <c r="C11297" s="545" t="s">
        <v>216</v>
      </c>
      <c r="D11297" s="546">
        <v>46052</v>
      </c>
      <c r="E11297" s="171" t="str">
        <f t="shared" si="176"/>
        <v>2026</v>
      </c>
      <c r="F11297" s="547">
        <v>1217348</v>
      </c>
      <c r="G11297" s="548">
        <v>0.19</v>
      </c>
      <c r="H11297" s="547">
        <v>1022981.51</v>
      </c>
      <c r="I11297" s="545" t="s">
        <v>12980</v>
      </c>
      <c r="J11297" s="545" t="s">
        <v>13307</v>
      </c>
      <c r="K11297" s="545" t="s">
        <v>20034</v>
      </c>
      <c r="L11297" s="545" t="s">
        <v>13413</v>
      </c>
      <c r="M11297" s="548" t="s">
        <v>13758</v>
      </c>
      <c r="N11297" s="545" t="s">
        <v>13413</v>
      </c>
      <c r="O11297" s="545" t="s">
        <v>13413</v>
      </c>
      <c r="P11297" s="549">
        <v>8968</v>
      </c>
      <c r="Q11297" s="549">
        <v>1</v>
      </c>
      <c r="R11297" s="549">
        <v>54</v>
      </c>
      <c r="S11297" s="548">
        <v>2228</v>
      </c>
      <c r="T11297" s="548"/>
      <c r="U11297" s="99"/>
    </row>
    <row r="11298" spans="1:21" ht="19.5" customHeight="1">
      <c r="A11298" s="545">
        <v>106281</v>
      </c>
      <c r="B11298" s="545" t="s">
        <v>1396</v>
      </c>
      <c r="C11298" s="545" t="s">
        <v>285</v>
      </c>
      <c r="D11298" s="546">
        <v>45708</v>
      </c>
      <c r="E11298" s="171" t="str">
        <f t="shared" si="176"/>
        <v>2025</v>
      </c>
      <c r="F11298" s="547">
        <v>88088.960000000006</v>
      </c>
      <c r="G11298" s="548">
        <v>0.19</v>
      </c>
      <c r="H11298" s="547">
        <v>74024.34</v>
      </c>
      <c r="I11298" s="545" t="s">
        <v>12659</v>
      </c>
      <c r="J11298" s="545" t="s">
        <v>13307</v>
      </c>
      <c r="K11298" s="545" t="s">
        <v>13413</v>
      </c>
      <c r="L11298" s="545" t="s">
        <v>13413</v>
      </c>
      <c r="M11298" s="548" t="s">
        <v>13758</v>
      </c>
      <c r="N11298" s="545" t="s">
        <v>13413</v>
      </c>
      <c r="O11298" s="545" t="s">
        <v>13413</v>
      </c>
      <c r="P11298" s="549">
        <v>8969</v>
      </c>
      <c r="Q11298" s="549">
        <v>1</v>
      </c>
      <c r="R11298" s="549">
        <v>116</v>
      </c>
      <c r="S11298" s="548">
        <v>2228</v>
      </c>
      <c r="T11298" s="548"/>
      <c r="U11298" s="99"/>
    </row>
    <row r="11299" spans="1:21" ht="19.5" customHeight="1">
      <c r="A11299" s="545">
        <v>106282</v>
      </c>
      <c r="B11299" s="545" t="s">
        <v>2555</v>
      </c>
      <c r="C11299" s="545" t="s">
        <v>209</v>
      </c>
      <c r="D11299" s="546">
        <v>44592</v>
      </c>
      <c r="E11299" s="171" t="str">
        <f t="shared" si="176"/>
        <v>2022</v>
      </c>
      <c r="F11299" s="547">
        <v>59852</v>
      </c>
      <c r="G11299" s="548">
        <v>0.19</v>
      </c>
      <c r="H11299" s="547">
        <v>50295.8</v>
      </c>
      <c r="I11299" s="545" t="s">
        <v>12676</v>
      </c>
      <c r="J11299" s="545" t="s">
        <v>13297</v>
      </c>
      <c r="K11299" s="545" t="s">
        <v>13413</v>
      </c>
      <c r="L11299" s="545" t="s">
        <v>13413</v>
      </c>
      <c r="M11299" s="548" t="s">
        <v>13758</v>
      </c>
      <c r="N11299" s="545" t="s">
        <v>13413</v>
      </c>
      <c r="O11299" s="545" t="s">
        <v>13413</v>
      </c>
      <c r="P11299" s="549">
        <v>8970</v>
      </c>
      <c r="Q11299" s="549">
        <v>1</v>
      </c>
      <c r="R11299" s="549">
        <v>14</v>
      </c>
      <c r="S11299" s="548">
        <v>2257</v>
      </c>
      <c r="T11299" s="548"/>
      <c r="U11299" s="99"/>
    </row>
    <row r="11300" spans="1:21" ht="19.5" customHeight="1">
      <c r="A11300" s="545">
        <v>106283</v>
      </c>
      <c r="B11300" s="545" t="s">
        <v>2556</v>
      </c>
      <c r="C11300" s="545" t="s">
        <v>209</v>
      </c>
      <c r="D11300" s="546"/>
      <c r="E11300" s="171" t="str">
        <f t="shared" si="176"/>
        <v>1900</v>
      </c>
      <c r="F11300" s="547">
        <v>0</v>
      </c>
      <c r="G11300" s="548">
        <v>0</v>
      </c>
      <c r="H11300" s="547">
        <v>0</v>
      </c>
      <c r="I11300" s="545" t="s">
        <v>12676</v>
      </c>
      <c r="J11300" s="545"/>
      <c r="K11300" s="545" t="s">
        <v>13413</v>
      </c>
      <c r="L11300" s="545" t="s">
        <v>13413</v>
      </c>
      <c r="M11300" s="548" t="s">
        <v>13758</v>
      </c>
      <c r="N11300" s="545" t="s">
        <v>13413</v>
      </c>
      <c r="O11300" s="545" t="s">
        <v>13413</v>
      </c>
      <c r="P11300" s="549">
        <v>8971</v>
      </c>
      <c r="Q11300" s="549">
        <v>1</v>
      </c>
      <c r="R11300" s="549">
        <v>14</v>
      </c>
      <c r="S11300" s="548"/>
      <c r="T11300" s="548"/>
      <c r="U11300" s="99"/>
    </row>
    <row r="11301" spans="1:21" ht="19.5" customHeight="1">
      <c r="A11301" s="545">
        <v>106284</v>
      </c>
      <c r="B11301" s="545" t="s">
        <v>2557</v>
      </c>
      <c r="C11301" s="545" t="s">
        <v>209</v>
      </c>
      <c r="D11301" s="546"/>
      <c r="E11301" s="171" t="str">
        <f t="shared" si="176"/>
        <v>1900</v>
      </c>
      <c r="F11301" s="547">
        <v>0</v>
      </c>
      <c r="G11301" s="548">
        <v>0</v>
      </c>
      <c r="H11301" s="547">
        <v>0</v>
      </c>
      <c r="I11301" s="545" t="s">
        <v>12676</v>
      </c>
      <c r="J11301" s="545"/>
      <c r="K11301" s="545" t="s">
        <v>13413</v>
      </c>
      <c r="L11301" s="545" t="s">
        <v>13413</v>
      </c>
      <c r="M11301" s="548" t="s">
        <v>13758</v>
      </c>
      <c r="N11301" s="545" t="s">
        <v>13413</v>
      </c>
      <c r="O11301" s="545" t="s">
        <v>13413</v>
      </c>
      <c r="P11301" s="549">
        <v>8972</v>
      </c>
      <c r="Q11301" s="549">
        <v>1</v>
      </c>
      <c r="R11301" s="549">
        <v>14</v>
      </c>
      <c r="S11301" s="548"/>
      <c r="T11301" s="548"/>
      <c r="U11301" s="99"/>
    </row>
    <row r="11302" spans="1:21" ht="19.5" customHeight="1">
      <c r="A11302" s="545">
        <v>106285</v>
      </c>
      <c r="B11302" s="545" t="s">
        <v>2438</v>
      </c>
      <c r="C11302" s="545" t="s">
        <v>216</v>
      </c>
      <c r="D11302" s="546">
        <v>44592</v>
      </c>
      <c r="E11302" s="171" t="str">
        <f t="shared" si="176"/>
        <v>2022</v>
      </c>
      <c r="F11302" s="547">
        <v>39517</v>
      </c>
      <c r="G11302" s="548">
        <v>0.19</v>
      </c>
      <c r="H11302" s="547">
        <v>33207.56</v>
      </c>
      <c r="I11302" s="545" t="s">
        <v>12676</v>
      </c>
      <c r="J11302" s="545" t="s">
        <v>13297</v>
      </c>
      <c r="K11302" s="545" t="s">
        <v>13413</v>
      </c>
      <c r="L11302" s="545" t="s">
        <v>13413</v>
      </c>
      <c r="M11302" s="548" t="s">
        <v>13758</v>
      </c>
      <c r="N11302" s="545" t="s">
        <v>13413</v>
      </c>
      <c r="O11302" s="545" t="s">
        <v>13413</v>
      </c>
      <c r="P11302" s="549">
        <v>8973</v>
      </c>
      <c r="Q11302" s="549">
        <v>1</v>
      </c>
      <c r="R11302" s="549">
        <v>14</v>
      </c>
      <c r="S11302" s="548">
        <v>2257</v>
      </c>
      <c r="T11302" s="548"/>
      <c r="U11302" s="99"/>
    </row>
    <row r="11303" spans="1:21" ht="19.5" customHeight="1">
      <c r="A11303" s="545">
        <v>106286</v>
      </c>
      <c r="B11303" s="545" t="s">
        <v>2435</v>
      </c>
      <c r="C11303" s="545" t="s">
        <v>216</v>
      </c>
      <c r="D11303" s="546"/>
      <c r="E11303" s="171" t="str">
        <f t="shared" si="176"/>
        <v>1900</v>
      </c>
      <c r="F11303" s="547">
        <v>0</v>
      </c>
      <c r="G11303" s="548">
        <v>0</v>
      </c>
      <c r="H11303" s="547">
        <v>0</v>
      </c>
      <c r="I11303" s="545" t="s">
        <v>12676</v>
      </c>
      <c r="J11303" s="545"/>
      <c r="K11303" s="545" t="s">
        <v>13413</v>
      </c>
      <c r="L11303" s="545" t="s">
        <v>13413</v>
      </c>
      <c r="M11303" s="548" t="s">
        <v>13758</v>
      </c>
      <c r="N11303" s="545" t="s">
        <v>13413</v>
      </c>
      <c r="O11303" s="545" t="s">
        <v>13413</v>
      </c>
      <c r="P11303" s="549">
        <v>8974</v>
      </c>
      <c r="Q11303" s="549">
        <v>1</v>
      </c>
      <c r="R11303" s="549">
        <v>14</v>
      </c>
      <c r="S11303" s="548"/>
      <c r="T11303" s="548"/>
      <c r="U11303" s="99"/>
    </row>
    <row r="11304" spans="1:21" ht="19.5" customHeight="1">
      <c r="A11304" s="545">
        <v>106287</v>
      </c>
      <c r="B11304" s="545" t="s">
        <v>8014</v>
      </c>
      <c r="C11304" s="545" t="s">
        <v>216</v>
      </c>
      <c r="D11304" s="546">
        <v>44592</v>
      </c>
      <c r="E11304" s="171" t="str">
        <f t="shared" si="176"/>
        <v>2022</v>
      </c>
      <c r="F11304" s="547">
        <v>60184</v>
      </c>
      <c r="G11304" s="548">
        <v>0.19</v>
      </c>
      <c r="H11304" s="547">
        <v>50574.79</v>
      </c>
      <c r="I11304" s="545" t="s">
        <v>12676</v>
      </c>
      <c r="J11304" s="545" t="s">
        <v>13297</v>
      </c>
      <c r="K11304" s="545" t="s">
        <v>13413</v>
      </c>
      <c r="L11304" s="545" t="s">
        <v>13413</v>
      </c>
      <c r="M11304" s="548" t="s">
        <v>13758</v>
      </c>
      <c r="N11304" s="545" t="s">
        <v>13413</v>
      </c>
      <c r="O11304" s="545" t="s">
        <v>13413</v>
      </c>
      <c r="P11304" s="549">
        <v>8975</v>
      </c>
      <c r="Q11304" s="549">
        <v>1</v>
      </c>
      <c r="R11304" s="549">
        <v>14</v>
      </c>
      <c r="S11304" s="548">
        <v>2257</v>
      </c>
      <c r="T11304" s="548"/>
      <c r="U11304" s="99"/>
    </row>
    <row r="11305" spans="1:21" ht="19.5" customHeight="1">
      <c r="A11305" s="545">
        <v>106288</v>
      </c>
      <c r="B11305" s="545" t="s">
        <v>8013</v>
      </c>
      <c r="C11305" s="545" t="s">
        <v>216</v>
      </c>
      <c r="D11305" s="546">
        <v>44592</v>
      </c>
      <c r="E11305" s="171" t="str">
        <f t="shared" si="176"/>
        <v>2022</v>
      </c>
      <c r="F11305" s="547">
        <v>84005</v>
      </c>
      <c r="G11305" s="548">
        <v>0.19</v>
      </c>
      <c r="H11305" s="547">
        <v>70592.44</v>
      </c>
      <c r="I11305" s="545" t="s">
        <v>12676</v>
      </c>
      <c r="J11305" s="545" t="s">
        <v>13297</v>
      </c>
      <c r="K11305" s="545" t="s">
        <v>13413</v>
      </c>
      <c r="L11305" s="545" t="s">
        <v>13413</v>
      </c>
      <c r="M11305" s="548" t="s">
        <v>13758</v>
      </c>
      <c r="N11305" s="545" t="s">
        <v>13413</v>
      </c>
      <c r="O11305" s="545" t="s">
        <v>13413</v>
      </c>
      <c r="P11305" s="549">
        <v>8976</v>
      </c>
      <c r="Q11305" s="549">
        <v>1</v>
      </c>
      <c r="R11305" s="549">
        <v>14</v>
      </c>
      <c r="S11305" s="548">
        <v>2257</v>
      </c>
      <c r="T11305" s="548"/>
      <c r="U11305" s="99"/>
    </row>
    <row r="11306" spans="1:21" ht="19.5" customHeight="1">
      <c r="A11306" s="545">
        <v>106289</v>
      </c>
      <c r="B11306" s="545" t="s">
        <v>2517</v>
      </c>
      <c r="C11306" s="545" t="s">
        <v>216</v>
      </c>
      <c r="D11306" s="546">
        <v>43552</v>
      </c>
      <c r="E11306" s="171" t="str">
        <f t="shared" si="176"/>
        <v>2019</v>
      </c>
      <c r="F11306" s="547">
        <v>3746</v>
      </c>
      <c r="G11306" s="548">
        <v>0.19</v>
      </c>
      <c r="H11306" s="547">
        <v>3147.9</v>
      </c>
      <c r="I11306" s="545" t="s">
        <v>12642</v>
      </c>
      <c r="J11306" s="545" t="s">
        <v>13296</v>
      </c>
      <c r="K11306" s="545" t="s">
        <v>13413</v>
      </c>
      <c r="L11306" s="545" t="s">
        <v>13413</v>
      </c>
      <c r="M11306" s="548" t="s">
        <v>13758</v>
      </c>
      <c r="N11306" s="545" t="s">
        <v>13413</v>
      </c>
      <c r="O11306" s="545" t="s">
        <v>13413</v>
      </c>
      <c r="P11306" s="549">
        <v>8977</v>
      </c>
      <c r="Q11306" s="549">
        <v>1</v>
      </c>
      <c r="R11306" s="549">
        <v>135</v>
      </c>
      <c r="S11306" s="548">
        <v>2218</v>
      </c>
      <c r="T11306" s="548"/>
      <c r="U11306" s="99"/>
    </row>
    <row r="11307" spans="1:21" ht="19.5" customHeight="1">
      <c r="A11307" s="545">
        <v>106290</v>
      </c>
      <c r="B11307" s="545" t="s">
        <v>2518</v>
      </c>
      <c r="C11307" s="545" t="s">
        <v>216</v>
      </c>
      <c r="D11307" s="546">
        <v>43552</v>
      </c>
      <c r="E11307" s="171" t="str">
        <f t="shared" si="176"/>
        <v>2019</v>
      </c>
      <c r="F11307" s="547">
        <v>8330</v>
      </c>
      <c r="G11307" s="548">
        <v>0.19</v>
      </c>
      <c r="H11307" s="547">
        <v>7000</v>
      </c>
      <c r="I11307" s="545" t="s">
        <v>12642</v>
      </c>
      <c r="J11307" s="545" t="s">
        <v>13296</v>
      </c>
      <c r="K11307" s="545" t="s">
        <v>13413</v>
      </c>
      <c r="L11307" s="545" t="s">
        <v>13413</v>
      </c>
      <c r="M11307" s="548" t="s">
        <v>13758</v>
      </c>
      <c r="N11307" s="545" t="s">
        <v>13413</v>
      </c>
      <c r="O11307" s="545" t="s">
        <v>13413</v>
      </c>
      <c r="P11307" s="549">
        <v>8978</v>
      </c>
      <c r="Q11307" s="549">
        <v>1</v>
      </c>
      <c r="R11307" s="549">
        <v>135</v>
      </c>
      <c r="S11307" s="548">
        <v>2218</v>
      </c>
      <c r="T11307" s="548"/>
      <c r="U11307" s="99"/>
    </row>
    <row r="11308" spans="1:21" ht="19.5" customHeight="1">
      <c r="A11308" s="545">
        <v>106291</v>
      </c>
      <c r="B11308" s="545" t="s">
        <v>2519</v>
      </c>
      <c r="C11308" s="545" t="s">
        <v>216</v>
      </c>
      <c r="D11308" s="546">
        <v>43552</v>
      </c>
      <c r="E11308" s="171" t="str">
        <f t="shared" si="176"/>
        <v>2019</v>
      </c>
      <c r="F11308" s="547">
        <v>12273.01</v>
      </c>
      <c r="G11308" s="548">
        <v>0.19</v>
      </c>
      <c r="H11308" s="547">
        <v>10313.450000000001</v>
      </c>
      <c r="I11308" s="545" t="s">
        <v>12642</v>
      </c>
      <c r="J11308" s="545" t="s">
        <v>13296</v>
      </c>
      <c r="K11308" s="545" t="s">
        <v>13413</v>
      </c>
      <c r="L11308" s="545" t="s">
        <v>13413</v>
      </c>
      <c r="M11308" s="548" t="s">
        <v>13758</v>
      </c>
      <c r="N11308" s="545" t="s">
        <v>13413</v>
      </c>
      <c r="O11308" s="545" t="s">
        <v>13413</v>
      </c>
      <c r="P11308" s="549">
        <v>8979</v>
      </c>
      <c r="Q11308" s="549">
        <v>1</v>
      </c>
      <c r="R11308" s="549">
        <v>135</v>
      </c>
      <c r="S11308" s="548">
        <v>2218</v>
      </c>
      <c r="T11308" s="548"/>
      <c r="U11308" s="99"/>
    </row>
    <row r="11309" spans="1:21" ht="19.5" customHeight="1">
      <c r="A11309" s="545">
        <v>106292</v>
      </c>
      <c r="B11309" s="545" t="s">
        <v>2520</v>
      </c>
      <c r="C11309" s="545" t="s">
        <v>216</v>
      </c>
      <c r="D11309" s="546">
        <v>43552</v>
      </c>
      <c r="E11309" s="171" t="str">
        <f t="shared" si="176"/>
        <v>2019</v>
      </c>
      <c r="F11309" s="547">
        <v>34372</v>
      </c>
      <c r="G11309" s="548">
        <v>0.19</v>
      </c>
      <c r="H11309" s="547">
        <v>28884.03</v>
      </c>
      <c r="I11309" s="545" t="s">
        <v>12642</v>
      </c>
      <c r="J11309" s="545" t="s">
        <v>13296</v>
      </c>
      <c r="K11309" s="545" t="s">
        <v>13413</v>
      </c>
      <c r="L11309" s="545" t="s">
        <v>13413</v>
      </c>
      <c r="M11309" s="548" t="s">
        <v>13758</v>
      </c>
      <c r="N11309" s="545" t="s">
        <v>13413</v>
      </c>
      <c r="O11309" s="545" t="s">
        <v>13413</v>
      </c>
      <c r="P11309" s="549">
        <v>8980</v>
      </c>
      <c r="Q11309" s="549">
        <v>1</v>
      </c>
      <c r="R11309" s="549">
        <v>135</v>
      </c>
      <c r="S11309" s="548">
        <v>2218</v>
      </c>
      <c r="T11309" s="548"/>
      <c r="U11309" s="99"/>
    </row>
    <row r="11310" spans="1:21" ht="19.5" customHeight="1">
      <c r="A11310" s="545">
        <v>106293</v>
      </c>
      <c r="B11310" s="545" t="s">
        <v>2521</v>
      </c>
      <c r="C11310" s="545" t="s">
        <v>216</v>
      </c>
      <c r="D11310" s="546">
        <v>43552</v>
      </c>
      <c r="E11310" s="171" t="str">
        <f t="shared" si="176"/>
        <v>2019</v>
      </c>
      <c r="F11310" s="547">
        <v>60580</v>
      </c>
      <c r="G11310" s="548">
        <v>0.19</v>
      </c>
      <c r="H11310" s="547">
        <v>50907.56</v>
      </c>
      <c r="I11310" s="545" t="s">
        <v>12642</v>
      </c>
      <c r="J11310" s="545" t="s">
        <v>13296</v>
      </c>
      <c r="K11310" s="545" t="s">
        <v>13413</v>
      </c>
      <c r="L11310" s="545" t="s">
        <v>13413</v>
      </c>
      <c r="M11310" s="548" t="s">
        <v>13758</v>
      </c>
      <c r="N11310" s="545" t="s">
        <v>13413</v>
      </c>
      <c r="O11310" s="545" t="s">
        <v>13413</v>
      </c>
      <c r="P11310" s="549">
        <v>8981</v>
      </c>
      <c r="Q11310" s="549">
        <v>1</v>
      </c>
      <c r="R11310" s="549">
        <v>135</v>
      </c>
      <c r="S11310" s="548">
        <v>2218</v>
      </c>
      <c r="T11310" s="548"/>
      <c r="U11310" s="99"/>
    </row>
    <row r="11311" spans="1:21" ht="19.5" customHeight="1">
      <c r="A11311" s="545">
        <v>106294</v>
      </c>
      <c r="B11311" s="545" t="s">
        <v>9438</v>
      </c>
      <c r="C11311" s="545" t="s">
        <v>209</v>
      </c>
      <c r="D11311" s="546"/>
      <c r="E11311" s="171" t="str">
        <f t="shared" si="176"/>
        <v>1900</v>
      </c>
      <c r="F11311" s="547">
        <v>0</v>
      </c>
      <c r="G11311" s="548">
        <v>0</v>
      </c>
      <c r="H11311" s="547">
        <v>0</v>
      </c>
      <c r="I11311" s="545" t="s">
        <v>12697</v>
      </c>
      <c r="J11311" s="545"/>
      <c r="K11311" s="545" t="s">
        <v>13413</v>
      </c>
      <c r="L11311" s="545" t="s">
        <v>13413</v>
      </c>
      <c r="M11311" s="548" t="s">
        <v>13758</v>
      </c>
      <c r="N11311" s="545" t="s">
        <v>13413</v>
      </c>
      <c r="O11311" s="545" t="s">
        <v>13413</v>
      </c>
      <c r="P11311" s="549">
        <v>8982</v>
      </c>
      <c r="Q11311" s="549">
        <v>1</v>
      </c>
      <c r="R11311" s="549">
        <v>138</v>
      </c>
      <c r="S11311" s="548"/>
      <c r="T11311" s="548"/>
      <c r="U11311" s="99"/>
    </row>
    <row r="11312" spans="1:21" ht="19.5" customHeight="1">
      <c r="A11312" s="545">
        <v>106295</v>
      </c>
      <c r="B11312" s="545" t="s">
        <v>9437</v>
      </c>
      <c r="C11312" s="545" t="s">
        <v>209</v>
      </c>
      <c r="D11312" s="546"/>
      <c r="E11312" s="171" t="str">
        <f t="shared" si="176"/>
        <v>1900</v>
      </c>
      <c r="F11312" s="547">
        <v>0</v>
      </c>
      <c r="G11312" s="548">
        <v>0</v>
      </c>
      <c r="H11312" s="547">
        <v>0</v>
      </c>
      <c r="I11312" s="545" t="s">
        <v>12697</v>
      </c>
      <c r="J11312" s="545"/>
      <c r="K11312" s="545" t="s">
        <v>13413</v>
      </c>
      <c r="L11312" s="545" t="s">
        <v>13413</v>
      </c>
      <c r="M11312" s="548" t="s">
        <v>13758</v>
      </c>
      <c r="N11312" s="545" t="s">
        <v>13413</v>
      </c>
      <c r="O11312" s="545" t="s">
        <v>13413</v>
      </c>
      <c r="P11312" s="549">
        <v>8983</v>
      </c>
      <c r="Q11312" s="549">
        <v>1</v>
      </c>
      <c r="R11312" s="549">
        <v>138</v>
      </c>
      <c r="S11312" s="548"/>
      <c r="T11312" s="548"/>
      <c r="U11312" s="99"/>
    </row>
    <row r="11313" spans="1:21" ht="19.5" customHeight="1">
      <c r="A11313" s="545">
        <v>106296</v>
      </c>
      <c r="B11313" s="545" t="s">
        <v>2646</v>
      </c>
      <c r="C11313" s="545" t="s">
        <v>216</v>
      </c>
      <c r="D11313" s="546">
        <v>43839</v>
      </c>
      <c r="E11313" s="171" t="str">
        <f t="shared" si="176"/>
        <v>2020</v>
      </c>
      <c r="F11313" s="547">
        <v>427623</v>
      </c>
      <c r="G11313" s="548">
        <v>0.19</v>
      </c>
      <c r="H11313" s="547">
        <v>359347.06</v>
      </c>
      <c r="I11313" s="545" t="s">
        <v>12642</v>
      </c>
      <c r="J11313" s="545" t="s">
        <v>13297</v>
      </c>
      <c r="K11313" s="545" t="s">
        <v>13413</v>
      </c>
      <c r="L11313" s="545" t="s">
        <v>13413</v>
      </c>
      <c r="M11313" s="548" t="s">
        <v>13758</v>
      </c>
      <c r="N11313" s="545" t="s">
        <v>13413</v>
      </c>
      <c r="O11313" s="545" t="s">
        <v>13413</v>
      </c>
      <c r="P11313" s="549">
        <v>8984</v>
      </c>
      <c r="Q11313" s="549">
        <v>1</v>
      </c>
      <c r="R11313" s="549">
        <v>135</v>
      </c>
      <c r="S11313" s="548">
        <v>2257</v>
      </c>
      <c r="T11313" s="548"/>
      <c r="U11313" s="99"/>
    </row>
    <row r="11314" spans="1:21" ht="19.5" customHeight="1">
      <c r="A11314" s="545">
        <v>106297</v>
      </c>
      <c r="B11314" s="545" t="s">
        <v>7203</v>
      </c>
      <c r="C11314" s="545" t="s">
        <v>216</v>
      </c>
      <c r="D11314" s="546">
        <v>43839</v>
      </c>
      <c r="E11314" s="171" t="str">
        <f t="shared" si="176"/>
        <v>2020</v>
      </c>
      <c r="F11314" s="547">
        <v>682048</v>
      </c>
      <c r="G11314" s="548">
        <v>0.19</v>
      </c>
      <c r="H11314" s="547">
        <v>573149.57999999996</v>
      </c>
      <c r="I11314" s="545" t="s">
        <v>12637</v>
      </c>
      <c r="J11314" s="545" t="s">
        <v>13297</v>
      </c>
      <c r="K11314" s="545" t="s">
        <v>13413</v>
      </c>
      <c r="L11314" s="545" t="s">
        <v>13413</v>
      </c>
      <c r="M11314" s="548" t="s">
        <v>13758</v>
      </c>
      <c r="N11314" s="545" t="s">
        <v>13413</v>
      </c>
      <c r="O11314" s="545" t="s">
        <v>13413</v>
      </c>
      <c r="P11314" s="549">
        <v>8985</v>
      </c>
      <c r="Q11314" s="549">
        <v>1</v>
      </c>
      <c r="R11314" s="549">
        <v>13</v>
      </c>
      <c r="S11314" s="548">
        <v>2257</v>
      </c>
      <c r="T11314" s="548"/>
      <c r="U11314" s="99"/>
    </row>
    <row r="11315" spans="1:21" ht="19.5" customHeight="1">
      <c r="A11315" s="545">
        <v>106298</v>
      </c>
      <c r="B11315" s="545" t="s">
        <v>7469</v>
      </c>
      <c r="C11315" s="545" t="s">
        <v>216</v>
      </c>
      <c r="D11315" s="546">
        <v>43495</v>
      </c>
      <c r="E11315" s="171" t="str">
        <f t="shared" si="176"/>
        <v>2019</v>
      </c>
      <c r="F11315" s="547">
        <v>9805.01</v>
      </c>
      <c r="G11315" s="548">
        <v>0.19</v>
      </c>
      <c r="H11315" s="547">
        <v>8239.5</v>
      </c>
      <c r="I11315" s="545" t="s">
        <v>12659</v>
      </c>
      <c r="J11315" s="545" t="s">
        <v>13298</v>
      </c>
      <c r="K11315" s="545" t="s">
        <v>13413</v>
      </c>
      <c r="L11315" s="545" t="s">
        <v>13413</v>
      </c>
      <c r="M11315" s="548" t="s">
        <v>13758</v>
      </c>
      <c r="N11315" s="545" t="s">
        <v>13413</v>
      </c>
      <c r="O11315" s="545" t="s">
        <v>13413</v>
      </c>
      <c r="P11315" s="549">
        <v>8986</v>
      </c>
      <c r="Q11315" s="549">
        <v>1</v>
      </c>
      <c r="R11315" s="549">
        <v>116</v>
      </c>
      <c r="S11315" s="548">
        <v>1012</v>
      </c>
      <c r="T11315" s="548"/>
      <c r="U11315" s="99"/>
    </row>
    <row r="11316" spans="1:21" ht="19.5" customHeight="1">
      <c r="A11316" s="545">
        <v>106299</v>
      </c>
      <c r="B11316" s="545" t="s">
        <v>2395</v>
      </c>
      <c r="C11316" s="545" t="s">
        <v>216</v>
      </c>
      <c r="D11316" s="546">
        <v>43538</v>
      </c>
      <c r="E11316" s="171" t="str">
        <f t="shared" si="176"/>
        <v>2019</v>
      </c>
      <c r="F11316" s="547">
        <v>293216</v>
      </c>
      <c r="G11316" s="548">
        <v>0.19</v>
      </c>
      <c r="H11316" s="547">
        <v>246400</v>
      </c>
      <c r="I11316" s="545" t="s">
        <v>12642</v>
      </c>
      <c r="J11316" s="545" t="s">
        <v>13301</v>
      </c>
      <c r="K11316" s="545" t="s">
        <v>13413</v>
      </c>
      <c r="L11316" s="545" t="s">
        <v>13413</v>
      </c>
      <c r="M11316" s="548" t="s">
        <v>13758</v>
      </c>
      <c r="N11316" s="545" t="s">
        <v>13413</v>
      </c>
      <c r="O11316" s="545" t="s">
        <v>13413</v>
      </c>
      <c r="P11316" s="549">
        <v>8987</v>
      </c>
      <c r="Q11316" s="549">
        <v>1</v>
      </c>
      <c r="R11316" s="549">
        <v>135</v>
      </c>
      <c r="S11316" s="548">
        <v>2221</v>
      </c>
      <c r="T11316" s="548"/>
      <c r="U11316" s="99"/>
    </row>
    <row r="11317" spans="1:21" ht="19.5" customHeight="1">
      <c r="A11317" s="545">
        <v>106300</v>
      </c>
      <c r="B11317" s="545" t="s">
        <v>2394</v>
      </c>
      <c r="C11317" s="545" t="s">
        <v>216</v>
      </c>
      <c r="D11317" s="546"/>
      <c r="E11317" s="171" t="str">
        <f t="shared" si="176"/>
        <v>1900</v>
      </c>
      <c r="F11317" s="547">
        <v>0</v>
      </c>
      <c r="G11317" s="548">
        <v>0</v>
      </c>
      <c r="H11317" s="547">
        <v>0</v>
      </c>
      <c r="I11317" s="545" t="s">
        <v>12642</v>
      </c>
      <c r="J11317" s="545"/>
      <c r="K11317" s="545" t="s">
        <v>13413</v>
      </c>
      <c r="L11317" s="545" t="s">
        <v>13413</v>
      </c>
      <c r="M11317" s="548" t="s">
        <v>13758</v>
      </c>
      <c r="N11317" s="545" t="s">
        <v>13413</v>
      </c>
      <c r="O11317" s="545" t="s">
        <v>13413</v>
      </c>
      <c r="P11317" s="549">
        <v>8988</v>
      </c>
      <c r="Q11317" s="549">
        <v>1</v>
      </c>
      <c r="R11317" s="549">
        <v>135</v>
      </c>
      <c r="S11317" s="548"/>
      <c r="T11317" s="548"/>
      <c r="U11317" s="99"/>
    </row>
    <row r="11318" spans="1:21" ht="19.5" customHeight="1">
      <c r="A11318" s="545">
        <v>106301</v>
      </c>
      <c r="B11318" s="545" t="s">
        <v>2463</v>
      </c>
      <c r="C11318" s="545" t="s">
        <v>216</v>
      </c>
      <c r="D11318" s="546"/>
      <c r="E11318" s="171" t="str">
        <f t="shared" si="176"/>
        <v>1900</v>
      </c>
      <c r="F11318" s="547">
        <v>0</v>
      </c>
      <c r="G11318" s="548">
        <v>0</v>
      </c>
      <c r="H11318" s="547">
        <v>0</v>
      </c>
      <c r="I11318" s="545" t="s">
        <v>12642</v>
      </c>
      <c r="J11318" s="545"/>
      <c r="K11318" s="545" t="s">
        <v>13413</v>
      </c>
      <c r="L11318" s="545" t="s">
        <v>13413</v>
      </c>
      <c r="M11318" s="548" t="s">
        <v>13758</v>
      </c>
      <c r="N11318" s="545" t="s">
        <v>13413</v>
      </c>
      <c r="O11318" s="545" t="s">
        <v>13413</v>
      </c>
      <c r="P11318" s="549">
        <v>8989</v>
      </c>
      <c r="Q11318" s="549">
        <v>1</v>
      </c>
      <c r="R11318" s="549">
        <v>135</v>
      </c>
      <c r="S11318" s="548"/>
      <c r="T11318" s="548"/>
      <c r="U11318" s="99"/>
    </row>
    <row r="11319" spans="1:21" ht="19.5" customHeight="1">
      <c r="A11319" s="545">
        <v>106302</v>
      </c>
      <c r="B11319" s="545" t="s">
        <v>2464</v>
      </c>
      <c r="C11319" s="545" t="s">
        <v>216</v>
      </c>
      <c r="D11319" s="546"/>
      <c r="E11319" s="171" t="str">
        <f t="shared" si="176"/>
        <v>1900</v>
      </c>
      <c r="F11319" s="547">
        <v>0</v>
      </c>
      <c r="G11319" s="548">
        <v>0</v>
      </c>
      <c r="H11319" s="547">
        <v>0</v>
      </c>
      <c r="I11319" s="545" t="s">
        <v>12642</v>
      </c>
      <c r="J11319" s="545"/>
      <c r="K11319" s="545" t="s">
        <v>20035</v>
      </c>
      <c r="L11319" s="545" t="s">
        <v>13413</v>
      </c>
      <c r="M11319" s="548" t="s">
        <v>13758</v>
      </c>
      <c r="N11319" s="545" t="s">
        <v>13413</v>
      </c>
      <c r="O11319" s="545" t="s">
        <v>13413</v>
      </c>
      <c r="P11319" s="549">
        <v>8990</v>
      </c>
      <c r="Q11319" s="549">
        <v>1</v>
      </c>
      <c r="R11319" s="549">
        <v>135</v>
      </c>
      <c r="S11319" s="548"/>
      <c r="T11319" s="548"/>
      <c r="U11319" s="99"/>
    </row>
    <row r="11320" spans="1:21" ht="19.5" customHeight="1">
      <c r="A11320" s="545">
        <v>106303</v>
      </c>
      <c r="B11320" s="545" t="s">
        <v>2389</v>
      </c>
      <c r="C11320" s="545" t="s">
        <v>216</v>
      </c>
      <c r="D11320" s="546"/>
      <c r="E11320" s="171" t="str">
        <f t="shared" si="176"/>
        <v>1900</v>
      </c>
      <c r="F11320" s="547">
        <v>0</v>
      </c>
      <c r="G11320" s="548">
        <v>0</v>
      </c>
      <c r="H11320" s="547">
        <v>0</v>
      </c>
      <c r="I11320" s="545" t="s">
        <v>12642</v>
      </c>
      <c r="J11320" s="545"/>
      <c r="K11320" s="545" t="s">
        <v>13413</v>
      </c>
      <c r="L11320" s="545" t="s">
        <v>13413</v>
      </c>
      <c r="M11320" s="548" t="s">
        <v>13758</v>
      </c>
      <c r="N11320" s="545" t="s">
        <v>13413</v>
      </c>
      <c r="O11320" s="545" t="s">
        <v>13413</v>
      </c>
      <c r="P11320" s="549">
        <v>8991</v>
      </c>
      <c r="Q11320" s="549">
        <v>1</v>
      </c>
      <c r="R11320" s="549">
        <v>135</v>
      </c>
      <c r="S11320" s="548"/>
      <c r="T11320" s="548"/>
      <c r="U11320" s="99"/>
    </row>
    <row r="11321" spans="1:21" ht="19.5" customHeight="1">
      <c r="A11321" s="545">
        <v>106304</v>
      </c>
      <c r="B11321" s="545" t="s">
        <v>2390</v>
      </c>
      <c r="C11321" s="545" t="s">
        <v>216</v>
      </c>
      <c r="D11321" s="546"/>
      <c r="E11321" s="171" t="str">
        <f t="shared" si="176"/>
        <v>1900</v>
      </c>
      <c r="F11321" s="547">
        <v>0</v>
      </c>
      <c r="G11321" s="548">
        <v>0</v>
      </c>
      <c r="H11321" s="547">
        <v>0</v>
      </c>
      <c r="I11321" s="545" t="s">
        <v>12642</v>
      </c>
      <c r="J11321" s="545"/>
      <c r="K11321" s="545" t="s">
        <v>13413</v>
      </c>
      <c r="L11321" s="545" t="s">
        <v>13413</v>
      </c>
      <c r="M11321" s="548" t="s">
        <v>13758</v>
      </c>
      <c r="N11321" s="545" t="s">
        <v>13413</v>
      </c>
      <c r="O11321" s="545" t="s">
        <v>13413</v>
      </c>
      <c r="P11321" s="549">
        <v>8992</v>
      </c>
      <c r="Q11321" s="549">
        <v>1</v>
      </c>
      <c r="R11321" s="549">
        <v>135</v>
      </c>
      <c r="S11321" s="548"/>
      <c r="T11321" s="548"/>
      <c r="U11321" s="99"/>
    </row>
    <row r="11322" spans="1:21" ht="19.5" customHeight="1">
      <c r="A11322" s="545">
        <v>106305</v>
      </c>
      <c r="B11322" s="545" t="s">
        <v>2391</v>
      </c>
      <c r="C11322" s="545" t="s">
        <v>216</v>
      </c>
      <c r="D11322" s="546"/>
      <c r="E11322" s="171" t="str">
        <f t="shared" si="176"/>
        <v>1900</v>
      </c>
      <c r="F11322" s="547">
        <v>0</v>
      </c>
      <c r="G11322" s="548">
        <v>0</v>
      </c>
      <c r="H11322" s="547">
        <v>0</v>
      </c>
      <c r="I11322" s="545" t="s">
        <v>12642</v>
      </c>
      <c r="J11322" s="545"/>
      <c r="K11322" s="545" t="s">
        <v>13413</v>
      </c>
      <c r="L11322" s="545" t="s">
        <v>13413</v>
      </c>
      <c r="M11322" s="548" t="s">
        <v>13758</v>
      </c>
      <c r="N11322" s="545" t="s">
        <v>13413</v>
      </c>
      <c r="O11322" s="545" t="s">
        <v>13413</v>
      </c>
      <c r="P11322" s="549">
        <v>8993</v>
      </c>
      <c r="Q11322" s="549">
        <v>1</v>
      </c>
      <c r="R11322" s="549">
        <v>135</v>
      </c>
      <c r="S11322" s="548"/>
      <c r="T11322" s="548"/>
      <c r="U11322" s="99"/>
    </row>
    <row r="11323" spans="1:21" ht="19.5" customHeight="1">
      <c r="A11323" s="545">
        <v>106306</v>
      </c>
      <c r="B11323" s="545" t="s">
        <v>2666</v>
      </c>
      <c r="C11323" s="545" t="s">
        <v>216</v>
      </c>
      <c r="D11323" s="546"/>
      <c r="E11323" s="171" t="str">
        <f t="shared" si="176"/>
        <v>1900</v>
      </c>
      <c r="F11323" s="547">
        <v>0</v>
      </c>
      <c r="G11323" s="548">
        <v>0</v>
      </c>
      <c r="H11323" s="547">
        <v>0</v>
      </c>
      <c r="I11323" s="545" t="s">
        <v>12718</v>
      </c>
      <c r="J11323" s="545"/>
      <c r="K11323" s="545" t="s">
        <v>13413</v>
      </c>
      <c r="L11323" s="545" t="s">
        <v>13413</v>
      </c>
      <c r="M11323" s="548" t="s">
        <v>13758</v>
      </c>
      <c r="N11323" s="545" t="s">
        <v>13413</v>
      </c>
      <c r="O11323" s="545" t="s">
        <v>13413</v>
      </c>
      <c r="P11323" s="549">
        <v>8994</v>
      </c>
      <c r="Q11323" s="549">
        <v>1</v>
      </c>
      <c r="R11323" s="549">
        <v>137</v>
      </c>
      <c r="S11323" s="548"/>
      <c r="T11323" s="548"/>
      <c r="U11323" s="99"/>
    </row>
    <row r="11324" spans="1:21" ht="19.5" customHeight="1">
      <c r="A11324" s="545">
        <v>106307</v>
      </c>
      <c r="B11324" s="545" t="s">
        <v>9436</v>
      </c>
      <c r="C11324" s="545" t="s">
        <v>216</v>
      </c>
      <c r="D11324" s="546"/>
      <c r="E11324" s="171" t="str">
        <f t="shared" si="176"/>
        <v>1900</v>
      </c>
      <c r="F11324" s="547">
        <v>0</v>
      </c>
      <c r="G11324" s="548">
        <v>0</v>
      </c>
      <c r="H11324" s="547">
        <v>0</v>
      </c>
      <c r="I11324" s="545" t="s">
        <v>12718</v>
      </c>
      <c r="J11324" s="545"/>
      <c r="K11324" s="545" t="s">
        <v>13413</v>
      </c>
      <c r="L11324" s="545" t="s">
        <v>13413</v>
      </c>
      <c r="M11324" s="548" t="s">
        <v>13758</v>
      </c>
      <c r="N11324" s="545" t="s">
        <v>13413</v>
      </c>
      <c r="O11324" s="545" t="s">
        <v>13413</v>
      </c>
      <c r="P11324" s="549">
        <v>8995</v>
      </c>
      <c r="Q11324" s="549">
        <v>1</v>
      </c>
      <c r="R11324" s="549">
        <v>137</v>
      </c>
      <c r="S11324" s="548"/>
      <c r="T11324" s="548"/>
      <c r="U11324" s="99"/>
    </row>
    <row r="11325" spans="1:21" ht="19.5" customHeight="1">
      <c r="A11325" s="545">
        <v>106308</v>
      </c>
      <c r="B11325" s="545" t="s">
        <v>2370</v>
      </c>
      <c r="C11325" s="545" t="s">
        <v>216</v>
      </c>
      <c r="D11325" s="546">
        <v>44592</v>
      </c>
      <c r="E11325" s="171" t="str">
        <f t="shared" si="176"/>
        <v>2022</v>
      </c>
      <c r="F11325" s="547">
        <v>36952</v>
      </c>
      <c r="G11325" s="548">
        <v>0.19</v>
      </c>
      <c r="H11325" s="547">
        <v>31052.1</v>
      </c>
      <c r="I11325" s="545" t="s">
        <v>12676</v>
      </c>
      <c r="J11325" s="545" t="s">
        <v>13297</v>
      </c>
      <c r="K11325" s="545" t="s">
        <v>13413</v>
      </c>
      <c r="L11325" s="545" t="s">
        <v>13413</v>
      </c>
      <c r="M11325" s="548" t="s">
        <v>13758</v>
      </c>
      <c r="N11325" s="545" t="s">
        <v>13413</v>
      </c>
      <c r="O11325" s="545" t="s">
        <v>13413</v>
      </c>
      <c r="P11325" s="549">
        <v>8996</v>
      </c>
      <c r="Q11325" s="549">
        <v>1</v>
      </c>
      <c r="R11325" s="549">
        <v>14</v>
      </c>
      <c r="S11325" s="548">
        <v>2257</v>
      </c>
      <c r="T11325" s="548"/>
      <c r="U11325" s="99"/>
    </row>
    <row r="11326" spans="1:21" ht="19.5" customHeight="1">
      <c r="A11326" s="545">
        <v>106309</v>
      </c>
      <c r="B11326" s="545" t="s">
        <v>2597</v>
      </c>
      <c r="C11326" s="545" t="s">
        <v>209</v>
      </c>
      <c r="D11326" s="546">
        <v>46052</v>
      </c>
      <c r="E11326" s="171" t="str">
        <f t="shared" si="176"/>
        <v>2026</v>
      </c>
      <c r="F11326" s="547">
        <v>242878</v>
      </c>
      <c r="G11326" s="548">
        <v>0.19</v>
      </c>
      <c r="H11326" s="547">
        <v>204099.16</v>
      </c>
      <c r="I11326" s="545" t="s">
        <v>12676</v>
      </c>
      <c r="J11326" s="545" t="s">
        <v>13307</v>
      </c>
      <c r="K11326" s="545" t="s">
        <v>13413</v>
      </c>
      <c r="L11326" s="545" t="s">
        <v>13413</v>
      </c>
      <c r="M11326" s="548" t="s">
        <v>13758</v>
      </c>
      <c r="N11326" s="545" t="s">
        <v>13413</v>
      </c>
      <c r="O11326" s="545" t="s">
        <v>13413</v>
      </c>
      <c r="P11326" s="549">
        <v>8997</v>
      </c>
      <c r="Q11326" s="549">
        <v>1</v>
      </c>
      <c r="R11326" s="549">
        <v>14</v>
      </c>
      <c r="S11326" s="548">
        <v>2228</v>
      </c>
      <c r="T11326" s="548"/>
      <c r="U11326" s="99"/>
    </row>
    <row r="11327" spans="1:21" ht="19.5" customHeight="1">
      <c r="A11327" s="545">
        <v>106310</v>
      </c>
      <c r="B11327" s="545" t="s">
        <v>9435</v>
      </c>
      <c r="C11327" s="545" t="s">
        <v>216</v>
      </c>
      <c r="D11327" s="546"/>
      <c r="E11327" s="171" t="str">
        <f t="shared" si="176"/>
        <v>1900</v>
      </c>
      <c r="F11327" s="547">
        <v>0</v>
      </c>
      <c r="G11327" s="548">
        <v>0</v>
      </c>
      <c r="H11327" s="547">
        <v>0</v>
      </c>
      <c r="I11327" s="545" t="s">
        <v>12676</v>
      </c>
      <c r="J11327" s="545"/>
      <c r="K11327" s="545" t="s">
        <v>13413</v>
      </c>
      <c r="L11327" s="545" t="s">
        <v>13413</v>
      </c>
      <c r="M11327" s="548" t="s">
        <v>13758</v>
      </c>
      <c r="N11327" s="545" t="s">
        <v>13413</v>
      </c>
      <c r="O11327" s="545" t="s">
        <v>13413</v>
      </c>
      <c r="P11327" s="549">
        <v>8998</v>
      </c>
      <c r="Q11327" s="549">
        <v>1</v>
      </c>
      <c r="R11327" s="549">
        <v>14</v>
      </c>
      <c r="S11327" s="548"/>
      <c r="T11327" s="548"/>
      <c r="U11327" s="99"/>
    </row>
    <row r="11328" spans="1:21" ht="19.5" customHeight="1">
      <c r="A11328" s="545">
        <v>106311</v>
      </c>
      <c r="B11328" s="545" t="s">
        <v>9434</v>
      </c>
      <c r="C11328" s="545" t="s">
        <v>216</v>
      </c>
      <c r="D11328" s="546"/>
      <c r="E11328" s="171" t="str">
        <f t="shared" si="176"/>
        <v>1900</v>
      </c>
      <c r="F11328" s="547">
        <v>0</v>
      </c>
      <c r="G11328" s="548">
        <v>0</v>
      </c>
      <c r="H11328" s="547">
        <v>0</v>
      </c>
      <c r="I11328" s="545" t="s">
        <v>12676</v>
      </c>
      <c r="J11328" s="545"/>
      <c r="K11328" s="545" t="s">
        <v>13413</v>
      </c>
      <c r="L11328" s="545" t="s">
        <v>13413</v>
      </c>
      <c r="M11328" s="548" t="s">
        <v>13758</v>
      </c>
      <c r="N11328" s="545" t="s">
        <v>13413</v>
      </c>
      <c r="O11328" s="545" t="s">
        <v>13413</v>
      </c>
      <c r="P11328" s="549">
        <v>8999</v>
      </c>
      <c r="Q11328" s="549">
        <v>1</v>
      </c>
      <c r="R11328" s="549">
        <v>14</v>
      </c>
      <c r="S11328" s="548"/>
      <c r="T11328" s="548"/>
      <c r="U11328" s="99"/>
    </row>
    <row r="11329" spans="1:21" ht="19.5" customHeight="1">
      <c r="A11329" s="545">
        <v>106312</v>
      </c>
      <c r="B11329" s="545" t="s">
        <v>7202</v>
      </c>
      <c r="C11329" s="545" t="s">
        <v>216</v>
      </c>
      <c r="D11329" s="546">
        <v>44592</v>
      </c>
      <c r="E11329" s="171" t="str">
        <f t="shared" si="176"/>
        <v>2022</v>
      </c>
      <c r="F11329" s="547">
        <v>1659</v>
      </c>
      <c r="G11329" s="548">
        <v>0.19</v>
      </c>
      <c r="H11329" s="547">
        <v>1394.12</v>
      </c>
      <c r="I11329" s="545" t="s">
        <v>12676</v>
      </c>
      <c r="J11329" s="545" t="s">
        <v>13297</v>
      </c>
      <c r="K11329" s="545" t="s">
        <v>13413</v>
      </c>
      <c r="L11329" s="545" t="s">
        <v>13413</v>
      </c>
      <c r="M11329" s="548" t="s">
        <v>13758</v>
      </c>
      <c r="N11329" s="545" t="s">
        <v>13413</v>
      </c>
      <c r="O11329" s="545" t="s">
        <v>13413</v>
      </c>
      <c r="P11329" s="549">
        <v>9000</v>
      </c>
      <c r="Q11329" s="549">
        <v>1</v>
      </c>
      <c r="R11329" s="549">
        <v>14</v>
      </c>
      <c r="S11329" s="548">
        <v>2257</v>
      </c>
      <c r="T11329" s="548"/>
      <c r="U11329" s="99"/>
    </row>
    <row r="11330" spans="1:21" ht="19.5" customHeight="1">
      <c r="A11330" s="545">
        <v>106313</v>
      </c>
      <c r="B11330" s="545" t="s">
        <v>6872</v>
      </c>
      <c r="C11330" s="545" t="s">
        <v>216</v>
      </c>
      <c r="D11330" s="546">
        <v>43852</v>
      </c>
      <c r="E11330" s="171" t="str">
        <f t="shared" si="176"/>
        <v>2020</v>
      </c>
      <c r="F11330" s="547">
        <v>1429</v>
      </c>
      <c r="G11330" s="548">
        <v>0.19</v>
      </c>
      <c r="H11330" s="547">
        <v>1200.8399999999999</v>
      </c>
      <c r="I11330" s="545" t="s">
        <v>12642</v>
      </c>
      <c r="J11330" s="545" t="s">
        <v>13302</v>
      </c>
      <c r="K11330" s="545" t="s">
        <v>13413</v>
      </c>
      <c r="L11330" s="545" t="s">
        <v>13413</v>
      </c>
      <c r="M11330" s="548" t="s">
        <v>13758</v>
      </c>
      <c r="N11330" s="545" t="s">
        <v>13413</v>
      </c>
      <c r="O11330" s="545" t="s">
        <v>13413</v>
      </c>
      <c r="P11330" s="549">
        <v>9001</v>
      </c>
      <c r="Q11330" s="549">
        <v>1</v>
      </c>
      <c r="R11330" s="549">
        <v>135</v>
      </c>
      <c r="S11330" s="548">
        <v>2219</v>
      </c>
      <c r="T11330" s="548"/>
      <c r="U11330" s="99"/>
    </row>
    <row r="11331" spans="1:21" ht="19.5" customHeight="1">
      <c r="A11331" s="545">
        <v>106314</v>
      </c>
      <c r="B11331" s="545" t="s">
        <v>9433</v>
      </c>
      <c r="C11331" s="545" t="s">
        <v>216</v>
      </c>
      <c r="D11331" s="546"/>
      <c r="E11331" s="171" t="str">
        <f t="shared" si="176"/>
        <v>1900</v>
      </c>
      <c r="F11331" s="547">
        <v>0</v>
      </c>
      <c r="G11331" s="548">
        <v>0</v>
      </c>
      <c r="H11331" s="547">
        <v>0</v>
      </c>
      <c r="I11331" s="545" t="s">
        <v>12642</v>
      </c>
      <c r="J11331" s="545"/>
      <c r="K11331" s="545" t="s">
        <v>13413</v>
      </c>
      <c r="L11331" s="545" t="s">
        <v>13413</v>
      </c>
      <c r="M11331" s="548" t="s">
        <v>13758</v>
      </c>
      <c r="N11331" s="545" t="s">
        <v>13413</v>
      </c>
      <c r="O11331" s="545" t="s">
        <v>13413</v>
      </c>
      <c r="P11331" s="549">
        <v>9002</v>
      </c>
      <c r="Q11331" s="549">
        <v>1</v>
      </c>
      <c r="R11331" s="549">
        <v>135</v>
      </c>
      <c r="S11331" s="548"/>
      <c r="T11331" s="548"/>
      <c r="U11331" s="99"/>
    </row>
    <row r="11332" spans="1:21" ht="19.5" customHeight="1">
      <c r="A11332" s="545">
        <v>106315</v>
      </c>
      <c r="B11332" s="545" t="s">
        <v>6923</v>
      </c>
      <c r="C11332" s="545" t="s">
        <v>216</v>
      </c>
      <c r="D11332" s="546">
        <v>43843</v>
      </c>
      <c r="E11332" s="171" t="str">
        <f t="shared" ref="E11332:E11395" si="177">TEXT(D11332,"YYYY")</f>
        <v>2020</v>
      </c>
      <c r="F11332" s="547">
        <v>1422.05</v>
      </c>
      <c r="G11332" s="548">
        <v>0.19</v>
      </c>
      <c r="H11332" s="547">
        <v>1195</v>
      </c>
      <c r="I11332" s="545" t="s">
        <v>12642</v>
      </c>
      <c r="J11332" s="545" t="s">
        <v>13297</v>
      </c>
      <c r="K11332" s="545" t="s">
        <v>13413</v>
      </c>
      <c r="L11332" s="545" t="s">
        <v>13413</v>
      </c>
      <c r="M11332" s="548" t="s">
        <v>13758</v>
      </c>
      <c r="N11332" s="545" t="s">
        <v>13413</v>
      </c>
      <c r="O11332" s="545" t="s">
        <v>13413</v>
      </c>
      <c r="P11332" s="549">
        <v>9003</v>
      </c>
      <c r="Q11332" s="549">
        <v>1</v>
      </c>
      <c r="R11332" s="549">
        <v>135</v>
      </c>
      <c r="S11332" s="548">
        <v>2257</v>
      </c>
      <c r="T11332" s="548"/>
      <c r="U11332" s="99"/>
    </row>
    <row r="11333" spans="1:21" ht="19.5" customHeight="1">
      <c r="A11333" s="545">
        <v>106316</v>
      </c>
      <c r="B11333" s="545" t="s">
        <v>9432</v>
      </c>
      <c r="C11333" s="545" t="s">
        <v>209</v>
      </c>
      <c r="D11333" s="546"/>
      <c r="E11333" s="171" t="str">
        <f t="shared" si="177"/>
        <v>1900</v>
      </c>
      <c r="F11333" s="547">
        <v>0</v>
      </c>
      <c r="G11333" s="548">
        <v>0</v>
      </c>
      <c r="H11333" s="547">
        <v>0</v>
      </c>
      <c r="I11333" s="545" t="s">
        <v>12697</v>
      </c>
      <c r="J11333" s="545"/>
      <c r="K11333" s="545" t="s">
        <v>13413</v>
      </c>
      <c r="L11333" s="545" t="s">
        <v>13413</v>
      </c>
      <c r="M11333" s="548" t="s">
        <v>13758</v>
      </c>
      <c r="N11333" s="545" t="s">
        <v>13413</v>
      </c>
      <c r="O11333" s="545" t="s">
        <v>13413</v>
      </c>
      <c r="P11333" s="549">
        <v>9004</v>
      </c>
      <c r="Q11333" s="549">
        <v>1</v>
      </c>
      <c r="R11333" s="549">
        <v>138</v>
      </c>
      <c r="S11333" s="548"/>
      <c r="T11333" s="548"/>
      <c r="U11333" s="99"/>
    </row>
    <row r="11334" spans="1:21" ht="19.5" customHeight="1">
      <c r="A11334" s="545">
        <v>106317</v>
      </c>
      <c r="B11334" s="545" t="s">
        <v>2402</v>
      </c>
      <c r="C11334" s="545" t="s">
        <v>216</v>
      </c>
      <c r="D11334" s="546"/>
      <c r="E11334" s="171" t="str">
        <f t="shared" si="177"/>
        <v>1900</v>
      </c>
      <c r="F11334" s="547">
        <v>0</v>
      </c>
      <c r="G11334" s="548">
        <v>0</v>
      </c>
      <c r="H11334" s="547">
        <v>0</v>
      </c>
      <c r="I11334" s="545" t="s">
        <v>12718</v>
      </c>
      <c r="J11334" s="545"/>
      <c r="K11334" s="545" t="s">
        <v>13413</v>
      </c>
      <c r="L11334" s="545" t="s">
        <v>13413</v>
      </c>
      <c r="M11334" s="548" t="s">
        <v>13758</v>
      </c>
      <c r="N11334" s="545" t="s">
        <v>13413</v>
      </c>
      <c r="O11334" s="545" t="s">
        <v>13413</v>
      </c>
      <c r="P11334" s="549">
        <v>9005</v>
      </c>
      <c r="Q11334" s="549">
        <v>1</v>
      </c>
      <c r="R11334" s="549">
        <v>137</v>
      </c>
      <c r="S11334" s="548"/>
      <c r="T11334" s="548"/>
      <c r="U11334" s="99"/>
    </row>
    <row r="11335" spans="1:21" ht="19.5" customHeight="1">
      <c r="A11335" s="545">
        <v>106318</v>
      </c>
      <c r="B11335" s="545" t="s">
        <v>2401</v>
      </c>
      <c r="C11335" s="545" t="s">
        <v>216</v>
      </c>
      <c r="D11335" s="546"/>
      <c r="E11335" s="171" t="str">
        <f t="shared" si="177"/>
        <v>1900</v>
      </c>
      <c r="F11335" s="547">
        <v>0</v>
      </c>
      <c r="G11335" s="548">
        <v>0</v>
      </c>
      <c r="H11335" s="547">
        <v>0</v>
      </c>
      <c r="I11335" s="545" t="s">
        <v>12718</v>
      </c>
      <c r="J11335" s="545"/>
      <c r="K11335" s="545" t="s">
        <v>13413</v>
      </c>
      <c r="L11335" s="545" t="s">
        <v>13413</v>
      </c>
      <c r="M11335" s="548" t="s">
        <v>13758</v>
      </c>
      <c r="N11335" s="545" t="s">
        <v>13413</v>
      </c>
      <c r="O11335" s="545" t="s">
        <v>13413</v>
      </c>
      <c r="P11335" s="549">
        <v>9006</v>
      </c>
      <c r="Q11335" s="549">
        <v>1</v>
      </c>
      <c r="R11335" s="549">
        <v>137</v>
      </c>
      <c r="S11335" s="548"/>
      <c r="T11335" s="548"/>
      <c r="U11335" s="99"/>
    </row>
    <row r="11336" spans="1:21" ht="19.5" customHeight="1">
      <c r="A11336" s="545">
        <v>106319</v>
      </c>
      <c r="B11336" s="545" t="s">
        <v>2400</v>
      </c>
      <c r="C11336" s="545" t="s">
        <v>216</v>
      </c>
      <c r="D11336" s="546"/>
      <c r="E11336" s="171" t="str">
        <f t="shared" si="177"/>
        <v>1900</v>
      </c>
      <c r="F11336" s="547">
        <v>0</v>
      </c>
      <c r="G11336" s="548">
        <v>0</v>
      </c>
      <c r="H11336" s="547">
        <v>0</v>
      </c>
      <c r="I11336" s="545" t="s">
        <v>12642</v>
      </c>
      <c r="J11336" s="545"/>
      <c r="K11336" s="545" t="s">
        <v>13413</v>
      </c>
      <c r="L11336" s="545" t="s">
        <v>13413</v>
      </c>
      <c r="M11336" s="548" t="s">
        <v>13758</v>
      </c>
      <c r="N11336" s="545" t="s">
        <v>13413</v>
      </c>
      <c r="O11336" s="545" t="s">
        <v>13413</v>
      </c>
      <c r="P11336" s="549">
        <v>9007</v>
      </c>
      <c r="Q11336" s="549">
        <v>1</v>
      </c>
      <c r="R11336" s="549">
        <v>135</v>
      </c>
      <c r="S11336" s="548"/>
      <c r="T11336" s="548"/>
      <c r="U11336" s="99"/>
    </row>
    <row r="11337" spans="1:21" ht="19.5" customHeight="1">
      <c r="A11337" s="545">
        <v>106320</v>
      </c>
      <c r="B11337" s="545" t="s">
        <v>7468</v>
      </c>
      <c r="C11337" s="545" t="s">
        <v>216</v>
      </c>
      <c r="D11337" s="546">
        <v>44585</v>
      </c>
      <c r="E11337" s="171" t="str">
        <f t="shared" si="177"/>
        <v>2022</v>
      </c>
      <c r="F11337" s="547">
        <v>1508253.6</v>
      </c>
      <c r="G11337" s="548">
        <v>0.19</v>
      </c>
      <c r="H11337" s="547">
        <v>1267440</v>
      </c>
      <c r="I11337" s="545" t="s">
        <v>12718</v>
      </c>
      <c r="J11337" s="545" t="s">
        <v>13297</v>
      </c>
      <c r="K11337" s="545" t="s">
        <v>13413</v>
      </c>
      <c r="L11337" s="545" t="s">
        <v>13413</v>
      </c>
      <c r="M11337" s="548" t="s">
        <v>13758</v>
      </c>
      <c r="N11337" s="545" t="s">
        <v>13413</v>
      </c>
      <c r="O11337" s="545" t="s">
        <v>13413</v>
      </c>
      <c r="P11337" s="549">
        <v>9008</v>
      </c>
      <c r="Q11337" s="549">
        <v>1</v>
      </c>
      <c r="R11337" s="549">
        <v>137</v>
      </c>
      <c r="S11337" s="548">
        <v>2257</v>
      </c>
      <c r="T11337" s="548"/>
      <c r="U11337" s="99"/>
    </row>
    <row r="11338" spans="1:21" ht="19.5" customHeight="1">
      <c r="A11338" s="545">
        <v>106322</v>
      </c>
      <c r="B11338" s="545" t="s">
        <v>9431</v>
      </c>
      <c r="C11338" s="545" t="s">
        <v>216</v>
      </c>
      <c r="D11338" s="546"/>
      <c r="E11338" s="171" t="str">
        <f t="shared" si="177"/>
        <v>1900</v>
      </c>
      <c r="F11338" s="547">
        <v>0</v>
      </c>
      <c r="G11338" s="548">
        <v>0</v>
      </c>
      <c r="H11338" s="547">
        <v>0</v>
      </c>
      <c r="I11338" s="545" t="s">
        <v>12973</v>
      </c>
      <c r="J11338" s="545"/>
      <c r="K11338" s="545" t="s">
        <v>13413</v>
      </c>
      <c r="L11338" s="545" t="s">
        <v>13413</v>
      </c>
      <c r="M11338" s="548" t="s">
        <v>13758</v>
      </c>
      <c r="N11338" s="545" t="s">
        <v>13413</v>
      </c>
      <c r="O11338" s="545" t="s">
        <v>13413</v>
      </c>
      <c r="P11338" s="549">
        <v>9010</v>
      </c>
      <c r="Q11338" s="549">
        <v>1</v>
      </c>
      <c r="R11338" s="549">
        <v>59</v>
      </c>
      <c r="S11338" s="548"/>
      <c r="T11338" s="548"/>
      <c r="U11338" s="99"/>
    </row>
    <row r="11339" spans="1:21" ht="19.5" customHeight="1">
      <c r="A11339" s="545">
        <v>106323</v>
      </c>
      <c r="B11339" s="545" t="s">
        <v>2667</v>
      </c>
      <c r="C11339" s="545" t="s">
        <v>216</v>
      </c>
      <c r="D11339" s="546">
        <v>44585</v>
      </c>
      <c r="E11339" s="171" t="str">
        <f t="shared" si="177"/>
        <v>2022</v>
      </c>
      <c r="F11339" s="547">
        <v>592062.41</v>
      </c>
      <c r="G11339" s="548">
        <v>0.19</v>
      </c>
      <c r="H11339" s="547">
        <v>497531.44</v>
      </c>
      <c r="I11339" s="545" t="s">
        <v>12718</v>
      </c>
      <c r="J11339" s="545" t="s">
        <v>13297</v>
      </c>
      <c r="K11339" s="545" t="s">
        <v>13413</v>
      </c>
      <c r="L11339" s="545" t="s">
        <v>13413</v>
      </c>
      <c r="M11339" s="548" t="s">
        <v>13758</v>
      </c>
      <c r="N11339" s="545" t="s">
        <v>13413</v>
      </c>
      <c r="O11339" s="545" t="s">
        <v>13413</v>
      </c>
      <c r="P11339" s="549">
        <v>9011</v>
      </c>
      <c r="Q11339" s="549">
        <v>1</v>
      </c>
      <c r="R11339" s="549">
        <v>137</v>
      </c>
      <c r="S11339" s="548">
        <v>2257</v>
      </c>
      <c r="T11339" s="548"/>
      <c r="U11339" s="99"/>
    </row>
    <row r="11340" spans="1:21" ht="19.5" customHeight="1">
      <c r="A11340" s="545">
        <v>106324</v>
      </c>
      <c r="B11340" s="545" t="s">
        <v>7201</v>
      </c>
      <c r="C11340" s="545" t="s">
        <v>216</v>
      </c>
      <c r="D11340" s="546">
        <v>43839</v>
      </c>
      <c r="E11340" s="171" t="str">
        <f t="shared" si="177"/>
        <v>2020</v>
      </c>
      <c r="F11340" s="547">
        <v>25279</v>
      </c>
      <c r="G11340" s="548">
        <v>0.19</v>
      </c>
      <c r="H11340" s="547">
        <v>21242.86</v>
      </c>
      <c r="I11340" s="545" t="s">
        <v>12718</v>
      </c>
      <c r="J11340" s="545" t="s">
        <v>13297</v>
      </c>
      <c r="K11340" s="545" t="s">
        <v>13413</v>
      </c>
      <c r="L11340" s="545" t="s">
        <v>13413</v>
      </c>
      <c r="M11340" s="548" t="s">
        <v>13758</v>
      </c>
      <c r="N11340" s="545" t="s">
        <v>13413</v>
      </c>
      <c r="O11340" s="545" t="s">
        <v>13413</v>
      </c>
      <c r="P11340" s="549">
        <v>9012</v>
      </c>
      <c r="Q11340" s="549">
        <v>1</v>
      </c>
      <c r="R11340" s="549">
        <v>137</v>
      </c>
      <c r="S11340" s="548">
        <v>2257</v>
      </c>
      <c r="T11340" s="548"/>
      <c r="U11340" s="99"/>
    </row>
    <row r="11341" spans="1:21" ht="19.5" customHeight="1">
      <c r="A11341" s="545">
        <v>106325</v>
      </c>
      <c r="B11341" s="545" t="s">
        <v>7200</v>
      </c>
      <c r="C11341" s="545" t="s">
        <v>216</v>
      </c>
      <c r="D11341" s="546">
        <v>44585</v>
      </c>
      <c r="E11341" s="171" t="str">
        <f t="shared" si="177"/>
        <v>2022</v>
      </c>
      <c r="F11341" s="547">
        <v>65452.71</v>
      </c>
      <c r="G11341" s="548">
        <v>0.19</v>
      </c>
      <c r="H11341" s="547">
        <v>55002.28</v>
      </c>
      <c r="I11341" s="545" t="s">
        <v>12718</v>
      </c>
      <c r="J11341" s="545" t="s">
        <v>13297</v>
      </c>
      <c r="K11341" s="545" t="s">
        <v>13413</v>
      </c>
      <c r="L11341" s="545" t="s">
        <v>13413</v>
      </c>
      <c r="M11341" s="548" t="s">
        <v>13758</v>
      </c>
      <c r="N11341" s="545" t="s">
        <v>13413</v>
      </c>
      <c r="O11341" s="545" t="s">
        <v>13413</v>
      </c>
      <c r="P11341" s="549">
        <v>9013</v>
      </c>
      <c r="Q11341" s="549">
        <v>1</v>
      </c>
      <c r="R11341" s="549">
        <v>137</v>
      </c>
      <c r="S11341" s="548">
        <v>2257</v>
      </c>
      <c r="T11341" s="548"/>
      <c r="U11341" s="99"/>
    </row>
    <row r="11342" spans="1:21" ht="19.5" customHeight="1">
      <c r="A11342" s="545">
        <v>106326</v>
      </c>
      <c r="B11342" s="545" t="s">
        <v>2386</v>
      </c>
      <c r="C11342" s="545" t="s">
        <v>216</v>
      </c>
      <c r="D11342" s="546">
        <v>43850</v>
      </c>
      <c r="E11342" s="171" t="str">
        <f t="shared" si="177"/>
        <v>2020</v>
      </c>
      <c r="F11342" s="547">
        <v>4999</v>
      </c>
      <c r="G11342" s="548">
        <v>0.19</v>
      </c>
      <c r="H11342" s="547">
        <v>4200.84</v>
      </c>
      <c r="I11342" s="545" t="s">
        <v>12642</v>
      </c>
      <c r="J11342" s="545" t="s">
        <v>13298</v>
      </c>
      <c r="K11342" s="545" t="s">
        <v>13413</v>
      </c>
      <c r="L11342" s="545" t="s">
        <v>13413</v>
      </c>
      <c r="M11342" s="548" t="s">
        <v>13758</v>
      </c>
      <c r="N11342" s="545" t="s">
        <v>13413</v>
      </c>
      <c r="O11342" s="545" t="s">
        <v>13413</v>
      </c>
      <c r="P11342" s="549">
        <v>9014</v>
      </c>
      <c r="Q11342" s="549">
        <v>1</v>
      </c>
      <c r="R11342" s="549">
        <v>135</v>
      </c>
      <c r="S11342" s="548">
        <v>1012</v>
      </c>
      <c r="T11342" s="548"/>
      <c r="U11342" s="99"/>
    </row>
    <row r="11343" spans="1:21" ht="19.5" customHeight="1">
      <c r="A11343" s="545">
        <v>106327</v>
      </c>
      <c r="B11343" s="545" t="s">
        <v>2387</v>
      </c>
      <c r="C11343" s="545" t="s">
        <v>216</v>
      </c>
      <c r="D11343" s="546">
        <v>43850</v>
      </c>
      <c r="E11343" s="171" t="str">
        <f t="shared" si="177"/>
        <v>2020</v>
      </c>
      <c r="F11343" s="547">
        <v>8632</v>
      </c>
      <c r="G11343" s="548">
        <v>0.19</v>
      </c>
      <c r="H11343" s="547">
        <v>7253.78</v>
      </c>
      <c r="I11343" s="545" t="s">
        <v>12642</v>
      </c>
      <c r="J11343" s="545" t="s">
        <v>13298</v>
      </c>
      <c r="K11343" s="545" t="s">
        <v>13413</v>
      </c>
      <c r="L11343" s="545" t="s">
        <v>13413</v>
      </c>
      <c r="M11343" s="548" t="s">
        <v>13758</v>
      </c>
      <c r="N11343" s="545" t="s">
        <v>13413</v>
      </c>
      <c r="O11343" s="545" t="s">
        <v>13413</v>
      </c>
      <c r="P11343" s="549">
        <v>9015</v>
      </c>
      <c r="Q11343" s="549">
        <v>1</v>
      </c>
      <c r="R11343" s="549">
        <v>135</v>
      </c>
      <c r="S11343" s="548">
        <v>1012</v>
      </c>
      <c r="T11343" s="548"/>
      <c r="U11343" s="99"/>
    </row>
    <row r="11344" spans="1:21" ht="19.5" customHeight="1">
      <c r="A11344" s="545">
        <v>106328</v>
      </c>
      <c r="B11344" s="545" t="s">
        <v>6922</v>
      </c>
      <c r="C11344" s="545" t="s">
        <v>216</v>
      </c>
      <c r="D11344" s="546">
        <v>44585</v>
      </c>
      <c r="E11344" s="171" t="str">
        <f t="shared" si="177"/>
        <v>2022</v>
      </c>
      <c r="F11344" s="547">
        <v>83405.990000000005</v>
      </c>
      <c r="G11344" s="548">
        <v>0.19</v>
      </c>
      <c r="H11344" s="547">
        <v>70089.070000000007</v>
      </c>
      <c r="I11344" s="545" t="s">
        <v>12718</v>
      </c>
      <c r="J11344" s="545" t="s">
        <v>13297</v>
      </c>
      <c r="K11344" s="545" t="s">
        <v>13413</v>
      </c>
      <c r="L11344" s="545" t="s">
        <v>13413</v>
      </c>
      <c r="M11344" s="548" t="s">
        <v>13758</v>
      </c>
      <c r="N11344" s="545" t="s">
        <v>13413</v>
      </c>
      <c r="O11344" s="545" t="s">
        <v>13413</v>
      </c>
      <c r="P11344" s="549">
        <v>9016</v>
      </c>
      <c r="Q11344" s="549">
        <v>1</v>
      </c>
      <c r="R11344" s="549">
        <v>137</v>
      </c>
      <c r="S11344" s="548">
        <v>2257</v>
      </c>
      <c r="T11344" s="548"/>
      <c r="U11344" s="99"/>
    </row>
    <row r="11345" spans="1:21" ht="19.5" customHeight="1">
      <c r="A11345" s="545">
        <v>106329</v>
      </c>
      <c r="B11345" s="545" t="s">
        <v>6886</v>
      </c>
      <c r="C11345" s="545" t="s">
        <v>216</v>
      </c>
      <c r="D11345" s="546">
        <v>44585</v>
      </c>
      <c r="E11345" s="171" t="str">
        <f t="shared" si="177"/>
        <v>2022</v>
      </c>
      <c r="F11345" s="547">
        <v>67984.429999999993</v>
      </c>
      <c r="G11345" s="548">
        <v>0.19</v>
      </c>
      <c r="H11345" s="547">
        <v>57129.77</v>
      </c>
      <c r="I11345" s="545" t="s">
        <v>12718</v>
      </c>
      <c r="J11345" s="545" t="s">
        <v>13297</v>
      </c>
      <c r="K11345" s="545" t="s">
        <v>20036</v>
      </c>
      <c r="L11345" s="545" t="s">
        <v>13413</v>
      </c>
      <c r="M11345" s="548" t="s">
        <v>13758</v>
      </c>
      <c r="N11345" s="545" t="s">
        <v>13413</v>
      </c>
      <c r="O11345" s="545" t="s">
        <v>13413</v>
      </c>
      <c r="P11345" s="549">
        <v>9017</v>
      </c>
      <c r="Q11345" s="549">
        <v>1</v>
      </c>
      <c r="R11345" s="549">
        <v>137</v>
      </c>
      <c r="S11345" s="548">
        <v>2257</v>
      </c>
      <c r="T11345" s="548"/>
      <c r="U11345" s="99"/>
    </row>
    <row r="11346" spans="1:21" ht="19.5" customHeight="1">
      <c r="A11346" s="545">
        <v>106330</v>
      </c>
      <c r="B11346" s="545" t="s">
        <v>7199</v>
      </c>
      <c r="C11346" s="545" t="s">
        <v>216</v>
      </c>
      <c r="D11346" s="546">
        <v>43839</v>
      </c>
      <c r="E11346" s="171" t="str">
        <f t="shared" si="177"/>
        <v>2020</v>
      </c>
      <c r="F11346" s="547">
        <v>97151.01</v>
      </c>
      <c r="G11346" s="548">
        <v>0.19</v>
      </c>
      <c r="H11346" s="547">
        <v>81639.5</v>
      </c>
      <c r="I11346" s="545" t="s">
        <v>12642</v>
      </c>
      <c r="J11346" s="545" t="s">
        <v>13297</v>
      </c>
      <c r="K11346" s="545" t="s">
        <v>13413</v>
      </c>
      <c r="L11346" s="545" t="s">
        <v>13413</v>
      </c>
      <c r="M11346" s="548" t="s">
        <v>13758</v>
      </c>
      <c r="N11346" s="545" t="s">
        <v>13413</v>
      </c>
      <c r="O11346" s="545" t="s">
        <v>13413</v>
      </c>
      <c r="P11346" s="549">
        <v>9018</v>
      </c>
      <c r="Q11346" s="549">
        <v>1</v>
      </c>
      <c r="R11346" s="549">
        <v>135</v>
      </c>
      <c r="S11346" s="548">
        <v>2257</v>
      </c>
      <c r="T11346" s="548"/>
      <c r="U11346" s="99"/>
    </row>
    <row r="11347" spans="1:21" ht="19.5" customHeight="1">
      <c r="A11347" s="545">
        <v>106331</v>
      </c>
      <c r="B11347" s="545" t="s">
        <v>7919</v>
      </c>
      <c r="C11347" s="545" t="s">
        <v>216</v>
      </c>
      <c r="D11347" s="546">
        <v>43580</v>
      </c>
      <c r="E11347" s="171" t="str">
        <f t="shared" si="177"/>
        <v>2019</v>
      </c>
      <c r="F11347" s="547">
        <v>85703</v>
      </c>
      <c r="G11347" s="548">
        <v>0.19</v>
      </c>
      <c r="H11347" s="547">
        <v>72019.33</v>
      </c>
      <c r="I11347" s="545" t="s">
        <v>12642</v>
      </c>
      <c r="J11347" s="545" t="s">
        <v>13298</v>
      </c>
      <c r="K11347" s="545" t="s">
        <v>20037</v>
      </c>
      <c r="L11347" s="545" t="s">
        <v>13413</v>
      </c>
      <c r="M11347" s="548" t="s">
        <v>13758</v>
      </c>
      <c r="N11347" s="545" t="s">
        <v>13413</v>
      </c>
      <c r="O11347" s="545" t="s">
        <v>13413</v>
      </c>
      <c r="P11347" s="549">
        <v>9019</v>
      </c>
      <c r="Q11347" s="549">
        <v>1</v>
      </c>
      <c r="R11347" s="549">
        <v>135</v>
      </c>
      <c r="S11347" s="548">
        <v>1012</v>
      </c>
      <c r="T11347" s="548"/>
      <c r="U11347" s="99"/>
    </row>
    <row r="11348" spans="1:21" ht="19.5" customHeight="1">
      <c r="A11348" s="545">
        <v>106332</v>
      </c>
      <c r="B11348" s="545" t="s">
        <v>2403</v>
      </c>
      <c r="C11348" s="545" t="s">
        <v>216</v>
      </c>
      <c r="D11348" s="546"/>
      <c r="E11348" s="171" t="str">
        <f t="shared" si="177"/>
        <v>1900</v>
      </c>
      <c r="F11348" s="547">
        <v>0</v>
      </c>
      <c r="G11348" s="548">
        <v>0</v>
      </c>
      <c r="H11348" s="547">
        <v>0</v>
      </c>
      <c r="I11348" s="545" t="s">
        <v>12718</v>
      </c>
      <c r="J11348" s="545"/>
      <c r="K11348" s="545" t="s">
        <v>13413</v>
      </c>
      <c r="L11348" s="545" t="s">
        <v>13413</v>
      </c>
      <c r="M11348" s="548" t="s">
        <v>13758</v>
      </c>
      <c r="N11348" s="545" t="s">
        <v>13413</v>
      </c>
      <c r="O11348" s="545" t="s">
        <v>13413</v>
      </c>
      <c r="P11348" s="549">
        <v>9020</v>
      </c>
      <c r="Q11348" s="549">
        <v>1</v>
      </c>
      <c r="R11348" s="549">
        <v>137</v>
      </c>
      <c r="S11348" s="548"/>
      <c r="T11348" s="548"/>
      <c r="U11348" s="99"/>
    </row>
    <row r="11349" spans="1:21" ht="19.5" customHeight="1">
      <c r="A11349" s="545">
        <v>106333</v>
      </c>
      <c r="B11349" s="545" t="s">
        <v>9430</v>
      </c>
      <c r="C11349" s="545" t="s">
        <v>216</v>
      </c>
      <c r="D11349" s="546"/>
      <c r="E11349" s="171" t="str">
        <f t="shared" si="177"/>
        <v>1900</v>
      </c>
      <c r="F11349" s="547">
        <v>0</v>
      </c>
      <c r="G11349" s="548">
        <v>0</v>
      </c>
      <c r="H11349" s="547">
        <v>0</v>
      </c>
      <c r="I11349" s="545" t="s">
        <v>12980</v>
      </c>
      <c r="J11349" s="545"/>
      <c r="K11349" s="545" t="s">
        <v>13413</v>
      </c>
      <c r="L11349" s="545" t="s">
        <v>13413</v>
      </c>
      <c r="M11349" s="548" t="s">
        <v>13758</v>
      </c>
      <c r="N11349" s="545" t="s">
        <v>13413</v>
      </c>
      <c r="O11349" s="545" t="s">
        <v>13413</v>
      </c>
      <c r="P11349" s="549">
        <v>9021</v>
      </c>
      <c r="Q11349" s="549">
        <v>1</v>
      </c>
      <c r="R11349" s="549">
        <v>54</v>
      </c>
      <c r="S11349" s="548"/>
      <c r="T11349" s="548"/>
      <c r="U11349" s="99"/>
    </row>
    <row r="11350" spans="1:21" ht="19.5" customHeight="1">
      <c r="A11350" s="545">
        <v>106334</v>
      </c>
      <c r="B11350" s="545" t="s">
        <v>2654</v>
      </c>
      <c r="C11350" s="545" t="s">
        <v>216</v>
      </c>
      <c r="D11350" s="546"/>
      <c r="E11350" s="171" t="str">
        <f t="shared" si="177"/>
        <v>1900</v>
      </c>
      <c r="F11350" s="547">
        <v>0</v>
      </c>
      <c r="G11350" s="548">
        <v>0</v>
      </c>
      <c r="H11350" s="547">
        <v>0</v>
      </c>
      <c r="I11350" s="545" t="s">
        <v>12718</v>
      </c>
      <c r="J11350" s="545"/>
      <c r="K11350" s="545" t="s">
        <v>13413</v>
      </c>
      <c r="L11350" s="545" t="s">
        <v>13413</v>
      </c>
      <c r="M11350" s="548" t="s">
        <v>13758</v>
      </c>
      <c r="N11350" s="545" t="s">
        <v>13413</v>
      </c>
      <c r="O11350" s="545" t="s">
        <v>13413</v>
      </c>
      <c r="P11350" s="549">
        <v>9022</v>
      </c>
      <c r="Q11350" s="549">
        <v>1</v>
      </c>
      <c r="R11350" s="549">
        <v>137</v>
      </c>
      <c r="S11350" s="548"/>
      <c r="T11350" s="548"/>
      <c r="U11350" s="99"/>
    </row>
    <row r="11351" spans="1:21" ht="19.5" customHeight="1">
      <c r="A11351" s="545">
        <v>106335</v>
      </c>
      <c r="B11351" s="545" t="s">
        <v>8246</v>
      </c>
      <c r="C11351" s="545" t="s">
        <v>216</v>
      </c>
      <c r="D11351" s="546">
        <v>44585</v>
      </c>
      <c r="E11351" s="171" t="str">
        <f t="shared" si="177"/>
        <v>2022</v>
      </c>
      <c r="F11351" s="547">
        <v>170597.42</v>
      </c>
      <c r="G11351" s="548">
        <v>0.19</v>
      </c>
      <c r="H11351" s="547">
        <v>143359.18</v>
      </c>
      <c r="I11351" s="545" t="s">
        <v>12718</v>
      </c>
      <c r="J11351" s="545" t="s">
        <v>13297</v>
      </c>
      <c r="K11351" s="545" t="s">
        <v>13413</v>
      </c>
      <c r="L11351" s="545" t="s">
        <v>13413</v>
      </c>
      <c r="M11351" s="548" t="s">
        <v>13758</v>
      </c>
      <c r="N11351" s="545" t="s">
        <v>13413</v>
      </c>
      <c r="O11351" s="545" t="s">
        <v>13413</v>
      </c>
      <c r="P11351" s="549">
        <v>9023</v>
      </c>
      <c r="Q11351" s="549">
        <v>1</v>
      </c>
      <c r="R11351" s="549">
        <v>137</v>
      </c>
      <c r="S11351" s="548">
        <v>2257</v>
      </c>
      <c r="T11351" s="548"/>
      <c r="U11351" s="99"/>
    </row>
    <row r="11352" spans="1:21" ht="19.5" customHeight="1">
      <c r="A11352" s="545">
        <v>106336</v>
      </c>
      <c r="B11352" s="545" t="s">
        <v>9429</v>
      </c>
      <c r="C11352" s="545" t="s">
        <v>216</v>
      </c>
      <c r="D11352" s="546"/>
      <c r="E11352" s="171" t="str">
        <f t="shared" si="177"/>
        <v>1900</v>
      </c>
      <c r="F11352" s="547">
        <v>0</v>
      </c>
      <c r="G11352" s="548">
        <v>0</v>
      </c>
      <c r="H11352" s="547">
        <v>0</v>
      </c>
      <c r="I11352" s="545" t="s">
        <v>12973</v>
      </c>
      <c r="J11352" s="545"/>
      <c r="K11352" s="545" t="s">
        <v>20021</v>
      </c>
      <c r="L11352" s="545" t="s">
        <v>13413</v>
      </c>
      <c r="M11352" s="548" t="s">
        <v>13758</v>
      </c>
      <c r="N11352" s="545" t="s">
        <v>13413</v>
      </c>
      <c r="O11352" s="545" t="s">
        <v>13413</v>
      </c>
      <c r="P11352" s="549">
        <v>9024</v>
      </c>
      <c r="Q11352" s="549">
        <v>1</v>
      </c>
      <c r="R11352" s="549">
        <v>59</v>
      </c>
      <c r="S11352" s="548"/>
      <c r="T11352" s="548"/>
      <c r="U11352" s="99"/>
    </row>
    <row r="11353" spans="1:21" ht="19.5" customHeight="1">
      <c r="A11353" s="545">
        <v>106337</v>
      </c>
      <c r="B11353" s="545" t="s">
        <v>9428</v>
      </c>
      <c r="C11353" s="545" t="s">
        <v>209</v>
      </c>
      <c r="D11353" s="546"/>
      <c r="E11353" s="171" t="str">
        <f t="shared" si="177"/>
        <v>1900</v>
      </c>
      <c r="F11353" s="547">
        <v>0</v>
      </c>
      <c r="G11353" s="548">
        <v>0</v>
      </c>
      <c r="H11353" s="547">
        <v>0</v>
      </c>
      <c r="I11353" s="545" t="s">
        <v>12642</v>
      </c>
      <c r="J11353" s="545"/>
      <c r="K11353" s="545" t="s">
        <v>13413</v>
      </c>
      <c r="L11353" s="545" t="s">
        <v>13413</v>
      </c>
      <c r="M11353" s="548" t="s">
        <v>13758</v>
      </c>
      <c r="N11353" s="545" t="s">
        <v>13413</v>
      </c>
      <c r="O11353" s="545" t="s">
        <v>13413</v>
      </c>
      <c r="P11353" s="549">
        <v>9025</v>
      </c>
      <c r="Q11353" s="549">
        <v>1</v>
      </c>
      <c r="R11353" s="549">
        <v>135</v>
      </c>
      <c r="S11353" s="548"/>
      <c r="T11353" s="548"/>
      <c r="U11353" s="99"/>
    </row>
    <row r="11354" spans="1:21" ht="19.5" customHeight="1">
      <c r="A11354" s="545">
        <v>106338</v>
      </c>
      <c r="B11354" s="545" t="s">
        <v>9427</v>
      </c>
      <c r="C11354" s="545" t="s">
        <v>209</v>
      </c>
      <c r="D11354" s="546"/>
      <c r="E11354" s="171" t="str">
        <f t="shared" si="177"/>
        <v>1900</v>
      </c>
      <c r="F11354" s="547">
        <v>0</v>
      </c>
      <c r="G11354" s="548">
        <v>0</v>
      </c>
      <c r="H11354" s="547">
        <v>0</v>
      </c>
      <c r="I11354" s="545" t="s">
        <v>12642</v>
      </c>
      <c r="J11354" s="545"/>
      <c r="K11354" s="545" t="s">
        <v>13413</v>
      </c>
      <c r="L11354" s="545" t="s">
        <v>13413</v>
      </c>
      <c r="M11354" s="548" t="s">
        <v>13758</v>
      </c>
      <c r="N11354" s="545" t="s">
        <v>13413</v>
      </c>
      <c r="O11354" s="545" t="s">
        <v>13413</v>
      </c>
      <c r="P11354" s="549">
        <v>9026</v>
      </c>
      <c r="Q11354" s="549">
        <v>1</v>
      </c>
      <c r="R11354" s="549">
        <v>135</v>
      </c>
      <c r="S11354" s="548"/>
      <c r="T11354" s="548"/>
      <c r="U11354" s="99"/>
    </row>
    <row r="11355" spans="1:21" ht="19.5" customHeight="1">
      <c r="A11355" s="545">
        <v>106339</v>
      </c>
      <c r="B11355" s="545" t="s">
        <v>9426</v>
      </c>
      <c r="C11355" s="545" t="s">
        <v>209</v>
      </c>
      <c r="D11355" s="546"/>
      <c r="E11355" s="171" t="str">
        <f t="shared" si="177"/>
        <v>1900</v>
      </c>
      <c r="F11355" s="547">
        <v>0</v>
      </c>
      <c r="G11355" s="548">
        <v>0</v>
      </c>
      <c r="H11355" s="547">
        <v>0</v>
      </c>
      <c r="I11355" s="545" t="s">
        <v>12642</v>
      </c>
      <c r="J11355" s="545"/>
      <c r="K11355" s="545" t="s">
        <v>13413</v>
      </c>
      <c r="L11355" s="545" t="s">
        <v>13413</v>
      </c>
      <c r="M11355" s="548" t="s">
        <v>13758</v>
      </c>
      <c r="N11355" s="545" t="s">
        <v>13413</v>
      </c>
      <c r="O11355" s="545" t="s">
        <v>13413</v>
      </c>
      <c r="P11355" s="549">
        <v>9027</v>
      </c>
      <c r="Q11355" s="549">
        <v>1</v>
      </c>
      <c r="R11355" s="549">
        <v>135</v>
      </c>
      <c r="S11355" s="548"/>
      <c r="T11355" s="548"/>
      <c r="U11355" s="99"/>
    </row>
    <row r="11356" spans="1:21" ht="19.5" customHeight="1">
      <c r="A11356" s="545">
        <v>106340</v>
      </c>
      <c r="B11356" s="545" t="s">
        <v>9425</v>
      </c>
      <c r="C11356" s="545" t="s">
        <v>209</v>
      </c>
      <c r="D11356" s="546"/>
      <c r="E11356" s="171" t="str">
        <f t="shared" si="177"/>
        <v>1900</v>
      </c>
      <c r="F11356" s="547">
        <v>0</v>
      </c>
      <c r="G11356" s="548">
        <v>0</v>
      </c>
      <c r="H11356" s="547">
        <v>0</v>
      </c>
      <c r="I11356" s="545" t="s">
        <v>12642</v>
      </c>
      <c r="J11356" s="545"/>
      <c r="K11356" s="545" t="s">
        <v>13413</v>
      </c>
      <c r="L11356" s="545" t="s">
        <v>13413</v>
      </c>
      <c r="M11356" s="548" t="s">
        <v>13758</v>
      </c>
      <c r="N11356" s="545" t="s">
        <v>13413</v>
      </c>
      <c r="O11356" s="545" t="s">
        <v>13413</v>
      </c>
      <c r="P11356" s="549">
        <v>9028</v>
      </c>
      <c r="Q11356" s="549">
        <v>1</v>
      </c>
      <c r="R11356" s="549">
        <v>135</v>
      </c>
      <c r="S11356" s="548"/>
      <c r="T11356" s="548"/>
      <c r="U11356" s="99"/>
    </row>
    <row r="11357" spans="1:21" ht="19.5" customHeight="1">
      <c r="A11357" s="545">
        <v>106341</v>
      </c>
      <c r="B11357" s="545" t="s">
        <v>9424</v>
      </c>
      <c r="C11357" s="545" t="s">
        <v>209</v>
      </c>
      <c r="D11357" s="546"/>
      <c r="E11357" s="171" t="str">
        <f t="shared" si="177"/>
        <v>1900</v>
      </c>
      <c r="F11357" s="547">
        <v>0</v>
      </c>
      <c r="G11357" s="548">
        <v>0</v>
      </c>
      <c r="H11357" s="547">
        <v>0</v>
      </c>
      <c r="I11357" s="545" t="s">
        <v>12642</v>
      </c>
      <c r="J11357" s="545"/>
      <c r="K11357" s="545" t="s">
        <v>13413</v>
      </c>
      <c r="L11357" s="545" t="s">
        <v>13413</v>
      </c>
      <c r="M11357" s="548" t="s">
        <v>13758</v>
      </c>
      <c r="N11357" s="545" t="s">
        <v>13413</v>
      </c>
      <c r="O11357" s="545" t="s">
        <v>13413</v>
      </c>
      <c r="P11357" s="549">
        <v>9029</v>
      </c>
      <c r="Q11357" s="549">
        <v>1</v>
      </c>
      <c r="R11357" s="549">
        <v>135</v>
      </c>
      <c r="S11357" s="548"/>
      <c r="T11357" s="548"/>
      <c r="U11357" s="99"/>
    </row>
    <row r="11358" spans="1:21" ht="19.5" customHeight="1">
      <c r="A11358" s="545">
        <v>106342</v>
      </c>
      <c r="B11358" s="545" t="s">
        <v>9423</v>
      </c>
      <c r="C11358" s="545" t="s">
        <v>209</v>
      </c>
      <c r="D11358" s="546"/>
      <c r="E11358" s="171" t="str">
        <f t="shared" si="177"/>
        <v>1900</v>
      </c>
      <c r="F11358" s="547">
        <v>0</v>
      </c>
      <c r="G11358" s="548">
        <v>0</v>
      </c>
      <c r="H11358" s="547">
        <v>0</v>
      </c>
      <c r="I11358" s="545" t="s">
        <v>12642</v>
      </c>
      <c r="J11358" s="545"/>
      <c r="K11358" s="545" t="s">
        <v>13413</v>
      </c>
      <c r="L11358" s="545" t="s">
        <v>13413</v>
      </c>
      <c r="M11358" s="548" t="s">
        <v>13758</v>
      </c>
      <c r="N11358" s="545" t="s">
        <v>13413</v>
      </c>
      <c r="O11358" s="545" t="s">
        <v>13413</v>
      </c>
      <c r="P11358" s="549">
        <v>9030</v>
      </c>
      <c r="Q11358" s="549">
        <v>1</v>
      </c>
      <c r="R11358" s="549">
        <v>135</v>
      </c>
      <c r="S11358" s="548"/>
      <c r="T11358" s="548"/>
      <c r="U11358" s="99"/>
    </row>
    <row r="11359" spans="1:21" ht="19.5" customHeight="1">
      <c r="A11359" s="545">
        <v>106343</v>
      </c>
      <c r="B11359" s="545" t="s">
        <v>9422</v>
      </c>
      <c r="C11359" s="545" t="s">
        <v>209</v>
      </c>
      <c r="D11359" s="546"/>
      <c r="E11359" s="171" t="str">
        <f t="shared" si="177"/>
        <v>1900</v>
      </c>
      <c r="F11359" s="547">
        <v>0</v>
      </c>
      <c r="G11359" s="548">
        <v>0</v>
      </c>
      <c r="H11359" s="547">
        <v>0</v>
      </c>
      <c r="I11359" s="545" t="s">
        <v>12642</v>
      </c>
      <c r="J11359" s="545"/>
      <c r="K11359" s="545" t="s">
        <v>13413</v>
      </c>
      <c r="L11359" s="545" t="s">
        <v>13413</v>
      </c>
      <c r="M11359" s="548" t="s">
        <v>13758</v>
      </c>
      <c r="N11359" s="545" t="s">
        <v>13413</v>
      </c>
      <c r="O11359" s="545" t="s">
        <v>13413</v>
      </c>
      <c r="P11359" s="549">
        <v>9031</v>
      </c>
      <c r="Q11359" s="549">
        <v>1</v>
      </c>
      <c r="R11359" s="549">
        <v>135</v>
      </c>
      <c r="S11359" s="548"/>
      <c r="T11359" s="548"/>
      <c r="U11359" s="99"/>
    </row>
    <row r="11360" spans="1:21" ht="19.5" customHeight="1">
      <c r="A11360" s="545">
        <v>106344</v>
      </c>
      <c r="B11360" s="545" t="s">
        <v>9421</v>
      </c>
      <c r="C11360" s="545" t="s">
        <v>209</v>
      </c>
      <c r="D11360" s="546"/>
      <c r="E11360" s="171" t="str">
        <f t="shared" si="177"/>
        <v>1900</v>
      </c>
      <c r="F11360" s="547">
        <v>0</v>
      </c>
      <c r="G11360" s="548">
        <v>0</v>
      </c>
      <c r="H11360" s="547">
        <v>0</v>
      </c>
      <c r="I11360" s="545" t="s">
        <v>12642</v>
      </c>
      <c r="J11360" s="545"/>
      <c r="K11360" s="545" t="s">
        <v>13413</v>
      </c>
      <c r="L11360" s="545" t="s">
        <v>13413</v>
      </c>
      <c r="M11360" s="548" t="s">
        <v>13758</v>
      </c>
      <c r="N11360" s="545" t="s">
        <v>13413</v>
      </c>
      <c r="O11360" s="545" t="s">
        <v>13413</v>
      </c>
      <c r="P11360" s="549">
        <v>9032</v>
      </c>
      <c r="Q11360" s="549">
        <v>1</v>
      </c>
      <c r="R11360" s="549">
        <v>135</v>
      </c>
      <c r="S11360" s="548"/>
      <c r="T11360" s="548"/>
      <c r="U11360" s="99"/>
    </row>
    <row r="11361" spans="1:21" ht="19.5" customHeight="1">
      <c r="A11361" s="545">
        <v>106345</v>
      </c>
      <c r="B11361" s="545" t="s">
        <v>9420</v>
      </c>
      <c r="C11361" s="545" t="s">
        <v>209</v>
      </c>
      <c r="D11361" s="546"/>
      <c r="E11361" s="171" t="str">
        <f t="shared" si="177"/>
        <v>1900</v>
      </c>
      <c r="F11361" s="547">
        <v>0</v>
      </c>
      <c r="G11361" s="548">
        <v>0</v>
      </c>
      <c r="H11361" s="547">
        <v>0</v>
      </c>
      <c r="I11361" s="545" t="s">
        <v>12642</v>
      </c>
      <c r="J11361" s="545"/>
      <c r="K11361" s="545" t="s">
        <v>20038</v>
      </c>
      <c r="L11361" s="545" t="s">
        <v>13413</v>
      </c>
      <c r="M11361" s="548" t="s">
        <v>13758</v>
      </c>
      <c r="N11361" s="545" t="s">
        <v>13413</v>
      </c>
      <c r="O11361" s="545" t="s">
        <v>13413</v>
      </c>
      <c r="P11361" s="549">
        <v>9033</v>
      </c>
      <c r="Q11361" s="549">
        <v>1</v>
      </c>
      <c r="R11361" s="549">
        <v>135</v>
      </c>
      <c r="S11361" s="548"/>
      <c r="T11361" s="548"/>
      <c r="U11361" s="99"/>
    </row>
    <row r="11362" spans="1:21" ht="19.5" customHeight="1">
      <c r="A11362" s="545">
        <v>106346</v>
      </c>
      <c r="B11362" s="545" t="s">
        <v>9419</v>
      </c>
      <c r="C11362" s="545" t="s">
        <v>209</v>
      </c>
      <c r="D11362" s="546"/>
      <c r="E11362" s="171" t="str">
        <f t="shared" si="177"/>
        <v>1900</v>
      </c>
      <c r="F11362" s="547">
        <v>0</v>
      </c>
      <c r="G11362" s="548">
        <v>0</v>
      </c>
      <c r="H11362" s="547">
        <v>0</v>
      </c>
      <c r="I11362" s="545" t="s">
        <v>12642</v>
      </c>
      <c r="J11362" s="545"/>
      <c r="K11362" s="545" t="s">
        <v>20039</v>
      </c>
      <c r="L11362" s="545" t="s">
        <v>13413</v>
      </c>
      <c r="M11362" s="548" t="s">
        <v>13758</v>
      </c>
      <c r="N11362" s="545" t="s">
        <v>13413</v>
      </c>
      <c r="O11362" s="545" t="s">
        <v>13413</v>
      </c>
      <c r="P11362" s="549">
        <v>9034</v>
      </c>
      <c r="Q11362" s="549">
        <v>1</v>
      </c>
      <c r="R11362" s="549">
        <v>135</v>
      </c>
      <c r="S11362" s="548"/>
      <c r="T11362" s="548"/>
      <c r="U11362" s="99"/>
    </row>
    <row r="11363" spans="1:21" ht="19.5" customHeight="1">
      <c r="A11363" s="545">
        <v>106347</v>
      </c>
      <c r="B11363" s="545" t="s">
        <v>9418</v>
      </c>
      <c r="C11363" s="545" t="s">
        <v>209</v>
      </c>
      <c r="D11363" s="546"/>
      <c r="E11363" s="171" t="str">
        <f t="shared" si="177"/>
        <v>1900</v>
      </c>
      <c r="F11363" s="547">
        <v>0</v>
      </c>
      <c r="G11363" s="548">
        <v>0</v>
      </c>
      <c r="H11363" s="547">
        <v>0</v>
      </c>
      <c r="I11363" s="545" t="s">
        <v>12642</v>
      </c>
      <c r="J11363" s="545"/>
      <c r="K11363" s="545" t="s">
        <v>20040</v>
      </c>
      <c r="L11363" s="545" t="s">
        <v>13413</v>
      </c>
      <c r="M11363" s="548" t="s">
        <v>13758</v>
      </c>
      <c r="N11363" s="545" t="s">
        <v>13413</v>
      </c>
      <c r="O11363" s="545" t="s">
        <v>13413</v>
      </c>
      <c r="P11363" s="549">
        <v>9035</v>
      </c>
      <c r="Q11363" s="549">
        <v>1</v>
      </c>
      <c r="R11363" s="549">
        <v>135</v>
      </c>
      <c r="S11363" s="548"/>
      <c r="T11363" s="548"/>
      <c r="U11363" s="99"/>
    </row>
    <row r="11364" spans="1:21" ht="19.5" customHeight="1">
      <c r="A11364" s="545">
        <v>106348</v>
      </c>
      <c r="B11364" s="545" t="s">
        <v>9417</v>
      </c>
      <c r="C11364" s="545" t="s">
        <v>216</v>
      </c>
      <c r="D11364" s="546"/>
      <c r="E11364" s="171" t="str">
        <f t="shared" si="177"/>
        <v>1900</v>
      </c>
      <c r="F11364" s="547">
        <v>0</v>
      </c>
      <c r="G11364" s="548">
        <v>0</v>
      </c>
      <c r="H11364" s="547">
        <v>0</v>
      </c>
      <c r="I11364" s="545" t="s">
        <v>12642</v>
      </c>
      <c r="J11364" s="545"/>
      <c r="K11364" s="545" t="s">
        <v>20041</v>
      </c>
      <c r="L11364" s="545" t="s">
        <v>13413</v>
      </c>
      <c r="M11364" s="548" t="s">
        <v>13758</v>
      </c>
      <c r="N11364" s="545" t="s">
        <v>13413</v>
      </c>
      <c r="O11364" s="545" t="s">
        <v>13413</v>
      </c>
      <c r="P11364" s="549">
        <v>9036</v>
      </c>
      <c r="Q11364" s="549">
        <v>1</v>
      </c>
      <c r="R11364" s="549">
        <v>135</v>
      </c>
      <c r="S11364" s="548"/>
      <c r="T11364" s="548"/>
      <c r="U11364" s="99"/>
    </row>
    <row r="11365" spans="1:21" ht="19.5" customHeight="1">
      <c r="A11365" s="545">
        <v>106349</v>
      </c>
      <c r="B11365" s="545" t="s">
        <v>7258</v>
      </c>
      <c r="C11365" s="545" t="s">
        <v>216</v>
      </c>
      <c r="D11365" s="546">
        <v>43838</v>
      </c>
      <c r="E11365" s="171" t="str">
        <f t="shared" si="177"/>
        <v>2020</v>
      </c>
      <c r="F11365" s="547">
        <v>41147</v>
      </c>
      <c r="G11365" s="548">
        <v>0.19</v>
      </c>
      <c r="H11365" s="547">
        <v>34577.31</v>
      </c>
      <c r="I11365" s="545" t="s">
        <v>12969</v>
      </c>
      <c r="J11365" s="545" t="s">
        <v>13296</v>
      </c>
      <c r="K11365" s="545" t="s">
        <v>20042</v>
      </c>
      <c r="L11365" s="545" t="s">
        <v>13413</v>
      </c>
      <c r="M11365" s="548" t="s">
        <v>13758</v>
      </c>
      <c r="N11365" s="545" t="s">
        <v>13413</v>
      </c>
      <c r="O11365" s="545" t="s">
        <v>13413</v>
      </c>
      <c r="P11365" s="549">
        <v>9037</v>
      </c>
      <c r="Q11365" s="549">
        <v>1</v>
      </c>
      <c r="R11365" s="549">
        <v>30</v>
      </c>
      <c r="S11365" s="548">
        <v>2218</v>
      </c>
      <c r="T11365" s="548"/>
      <c r="U11365" s="99"/>
    </row>
    <row r="11366" spans="1:21" ht="19.5" customHeight="1">
      <c r="A11366" s="545">
        <v>106350</v>
      </c>
      <c r="B11366" s="545" t="s">
        <v>7592</v>
      </c>
      <c r="C11366" s="545" t="s">
        <v>216</v>
      </c>
      <c r="D11366" s="546">
        <v>44591</v>
      </c>
      <c r="E11366" s="171" t="str">
        <f t="shared" si="177"/>
        <v>2022</v>
      </c>
      <c r="F11366" s="547">
        <v>13144</v>
      </c>
      <c r="G11366" s="548">
        <v>0.19</v>
      </c>
      <c r="H11366" s="547">
        <v>11045.38</v>
      </c>
      <c r="I11366" s="545" t="s">
        <v>12647</v>
      </c>
      <c r="J11366" s="545" t="s">
        <v>13297</v>
      </c>
      <c r="K11366" s="545" t="s">
        <v>13413</v>
      </c>
      <c r="L11366" s="545" t="s">
        <v>13413</v>
      </c>
      <c r="M11366" s="548" t="s">
        <v>13758</v>
      </c>
      <c r="N11366" s="545" t="s">
        <v>13413</v>
      </c>
      <c r="O11366" s="545" t="s">
        <v>13413</v>
      </c>
      <c r="P11366" s="549">
        <v>9038</v>
      </c>
      <c r="Q11366" s="549">
        <v>1</v>
      </c>
      <c r="R11366" s="549">
        <v>26</v>
      </c>
      <c r="S11366" s="548">
        <v>2257</v>
      </c>
      <c r="T11366" s="548"/>
      <c r="U11366" s="99"/>
    </row>
    <row r="11367" spans="1:21" ht="19.5" customHeight="1">
      <c r="A11367" s="545">
        <v>106351</v>
      </c>
      <c r="B11367" s="545" t="s">
        <v>5150</v>
      </c>
      <c r="C11367" s="545" t="s">
        <v>209</v>
      </c>
      <c r="D11367" s="546">
        <v>43746</v>
      </c>
      <c r="E11367" s="171" t="str">
        <f t="shared" si="177"/>
        <v>2019</v>
      </c>
      <c r="F11367" s="547">
        <v>9134.25</v>
      </c>
      <c r="G11367" s="548">
        <v>0.19</v>
      </c>
      <c r="H11367" s="547">
        <v>7675.84</v>
      </c>
      <c r="I11367" s="545" t="s">
        <v>12642</v>
      </c>
      <c r="J11367" s="545" t="s">
        <v>13302</v>
      </c>
      <c r="K11367" s="545" t="s">
        <v>13413</v>
      </c>
      <c r="L11367" s="545" t="s">
        <v>13413</v>
      </c>
      <c r="M11367" s="548" t="s">
        <v>13758</v>
      </c>
      <c r="N11367" s="545" t="s">
        <v>13413</v>
      </c>
      <c r="O11367" s="545" t="s">
        <v>13413</v>
      </c>
      <c r="P11367" s="549">
        <v>9039</v>
      </c>
      <c r="Q11367" s="549">
        <v>1</v>
      </c>
      <c r="R11367" s="549">
        <v>135</v>
      </c>
      <c r="S11367" s="548">
        <v>2219</v>
      </c>
      <c r="T11367" s="548"/>
      <c r="U11367" s="99"/>
    </row>
    <row r="11368" spans="1:21" ht="19.5" customHeight="1">
      <c r="A11368" s="545">
        <v>106352</v>
      </c>
      <c r="B11368" s="545" t="s">
        <v>3555</v>
      </c>
      <c r="C11368" s="545" t="s">
        <v>216</v>
      </c>
      <c r="D11368" s="546">
        <v>44591</v>
      </c>
      <c r="E11368" s="171" t="str">
        <f t="shared" si="177"/>
        <v>2022</v>
      </c>
      <c r="F11368" s="547">
        <v>382856</v>
      </c>
      <c r="G11368" s="548">
        <v>0.19</v>
      </c>
      <c r="H11368" s="547">
        <v>321727.73</v>
      </c>
      <c r="I11368" s="545" t="s">
        <v>12647</v>
      </c>
      <c r="J11368" s="545" t="s">
        <v>13297</v>
      </c>
      <c r="K11368" s="545" t="s">
        <v>13413</v>
      </c>
      <c r="L11368" s="545" t="s">
        <v>13413</v>
      </c>
      <c r="M11368" s="548" t="s">
        <v>13758</v>
      </c>
      <c r="N11368" s="545" t="s">
        <v>13413</v>
      </c>
      <c r="O11368" s="545" t="s">
        <v>13413</v>
      </c>
      <c r="P11368" s="549">
        <v>9040</v>
      </c>
      <c r="Q11368" s="549">
        <v>1</v>
      </c>
      <c r="R11368" s="549">
        <v>26</v>
      </c>
      <c r="S11368" s="548">
        <v>2257</v>
      </c>
      <c r="T11368" s="548"/>
      <c r="U11368" s="99"/>
    </row>
    <row r="11369" spans="1:21" ht="19.5" customHeight="1">
      <c r="A11369" s="545">
        <v>106353</v>
      </c>
      <c r="B11369" s="545" t="s">
        <v>7591</v>
      </c>
      <c r="C11369" s="545" t="s">
        <v>216</v>
      </c>
      <c r="D11369" s="546">
        <v>44591</v>
      </c>
      <c r="E11369" s="171" t="str">
        <f t="shared" si="177"/>
        <v>2022</v>
      </c>
      <c r="F11369" s="547">
        <v>202604</v>
      </c>
      <c r="G11369" s="548">
        <v>0.19</v>
      </c>
      <c r="H11369" s="547">
        <v>170255.46</v>
      </c>
      <c r="I11369" s="545" t="s">
        <v>12647</v>
      </c>
      <c r="J11369" s="545" t="s">
        <v>13297</v>
      </c>
      <c r="K11369" s="545" t="s">
        <v>13413</v>
      </c>
      <c r="L11369" s="545" t="s">
        <v>13413</v>
      </c>
      <c r="M11369" s="548" t="s">
        <v>13758</v>
      </c>
      <c r="N11369" s="545" t="s">
        <v>13413</v>
      </c>
      <c r="O11369" s="545" t="s">
        <v>13413</v>
      </c>
      <c r="P11369" s="549">
        <v>9041</v>
      </c>
      <c r="Q11369" s="549">
        <v>1</v>
      </c>
      <c r="R11369" s="549">
        <v>26</v>
      </c>
      <c r="S11369" s="548">
        <v>2257</v>
      </c>
      <c r="T11369" s="548"/>
      <c r="U11369" s="99"/>
    </row>
    <row r="11370" spans="1:21" ht="19.5" customHeight="1">
      <c r="A11370" s="545">
        <v>106354</v>
      </c>
      <c r="B11370" s="545" t="s">
        <v>9416</v>
      </c>
      <c r="C11370" s="545" t="s">
        <v>216</v>
      </c>
      <c r="D11370" s="546"/>
      <c r="E11370" s="171" t="str">
        <f t="shared" si="177"/>
        <v>1900</v>
      </c>
      <c r="F11370" s="547">
        <v>0</v>
      </c>
      <c r="G11370" s="548">
        <v>0</v>
      </c>
      <c r="H11370" s="547">
        <v>0</v>
      </c>
      <c r="I11370" s="545" t="s">
        <v>12726</v>
      </c>
      <c r="J11370" s="545"/>
      <c r="K11370" s="545" t="s">
        <v>20043</v>
      </c>
      <c r="L11370" s="545" t="s">
        <v>13413</v>
      </c>
      <c r="M11370" s="548" t="s">
        <v>13758</v>
      </c>
      <c r="N11370" s="545" t="s">
        <v>13413</v>
      </c>
      <c r="O11370" s="545" t="s">
        <v>13413</v>
      </c>
      <c r="P11370" s="549">
        <v>9042</v>
      </c>
      <c r="Q11370" s="549">
        <v>1</v>
      </c>
      <c r="R11370" s="549">
        <v>49</v>
      </c>
      <c r="S11370" s="548"/>
      <c r="T11370" s="548"/>
      <c r="U11370" s="99"/>
    </row>
    <row r="11371" spans="1:21" ht="19.5" customHeight="1">
      <c r="A11371" s="545">
        <v>106356</v>
      </c>
      <c r="B11371" s="545" t="s">
        <v>1913</v>
      </c>
      <c r="C11371" s="545" t="s">
        <v>209</v>
      </c>
      <c r="D11371" s="546">
        <v>46052</v>
      </c>
      <c r="E11371" s="171" t="str">
        <f t="shared" si="177"/>
        <v>2026</v>
      </c>
      <c r="F11371" s="547">
        <v>23247</v>
      </c>
      <c r="G11371" s="548">
        <v>0.19</v>
      </c>
      <c r="H11371" s="547">
        <v>19535.29</v>
      </c>
      <c r="I11371" s="545" t="s">
        <v>12706</v>
      </c>
      <c r="J11371" s="545" t="s">
        <v>13307</v>
      </c>
      <c r="K11371" s="545" t="s">
        <v>13413</v>
      </c>
      <c r="L11371" s="545" t="s">
        <v>13413</v>
      </c>
      <c r="M11371" s="548" t="s">
        <v>13758</v>
      </c>
      <c r="N11371" s="545" t="s">
        <v>13413</v>
      </c>
      <c r="O11371" s="545" t="s">
        <v>13413</v>
      </c>
      <c r="P11371" s="549">
        <v>9044</v>
      </c>
      <c r="Q11371" s="549">
        <v>1</v>
      </c>
      <c r="R11371" s="549">
        <v>128</v>
      </c>
      <c r="S11371" s="548">
        <v>2228</v>
      </c>
      <c r="T11371" s="548"/>
      <c r="U11371" s="99"/>
    </row>
    <row r="11372" spans="1:21" ht="19.5" customHeight="1">
      <c r="A11372" s="545">
        <v>106357</v>
      </c>
      <c r="B11372" s="545" t="s">
        <v>9415</v>
      </c>
      <c r="C11372" s="545" t="s">
        <v>216</v>
      </c>
      <c r="D11372" s="546"/>
      <c r="E11372" s="171" t="str">
        <f t="shared" si="177"/>
        <v>1900</v>
      </c>
      <c r="F11372" s="547">
        <v>0</v>
      </c>
      <c r="G11372" s="548">
        <v>0</v>
      </c>
      <c r="H11372" s="547">
        <v>0</v>
      </c>
      <c r="I11372" s="545" t="s">
        <v>12758</v>
      </c>
      <c r="J11372" s="545"/>
      <c r="K11372" s="545" t="s">
        <v>20044</v>
      </c>
      <c r="L11372" s="545" t="s">
        <v>13413</v>
      </c>
      <c r="M11372" s="548" t="s">
        <v>13758</v>
      </c>
      <c r="N11372" s="545" t="s">
        <v>13413</v>
      </c>
      <c r="O11372" s="545" t="s">
        <v>13413</v>
      </c>
      <c r="P11372" s="549">
        <v>9045</v>
      </c>
      <c r="Q11372" s="549">
        <v>1</v>
      </c>
      <c r="R11372" s="549">
        <v>164</v>
      </c>
      <c r="S11372" s="548"/>
      <c r="T11372" s="548"/>
      <c r="U11372" s="99"/>
    </row>
    <row r="11373" spans="1:21" ht="19.5" customHeight="1">
      <c r="A11373" s="545">
        <v>106358</v>
      </c>
      <c r="B11373" s="545" t="s">
        <v>12225</v>
      </c>
      <c r="C11373" s="545" t="s">
        <v>216</v>
      </c>
      <c r="D11373" s="546">
        <v>44588</v>
      </c>
      <c r="E11373" s="171" t="str">
        <f t="shared" si="177"/>
        <v>2022</v>
      </c>
      <c r="F11373" s="547">
        <v>1415613</v>
      </c>
      <c r="G11373" s="548">
        <v>0.19</v>
      </c>
      <c r="H11373" s="547">
        <v>1189590.76</v>
      </c>
      <c r="I11373" s="545" t="s">
        <v>12741</v>
      </c>
      <c r="J11373" s="545" t="s">
        <v>13297</v>
      </c>
      <c r="K11373" s="545" t="s">
        <v>20045</v>
      </c>
      <c r="L11373" s="545" t="s">
        <v>13413</v>
      </c>
      <c r="M11373" s="548" t="s">
        <v>13868</v>
      </c>
      <c r="N11373" s="545" t="s">
        <v>13413</v>
      </c>
      <c r="O11373" s="545" t="s">
        <v>13413</v>
      </c>
      <c r="P11373" s="549">
        <v>9046</v>
      </c>
      <c r="Q11373" s="549">
        <v>2</v>
      </c>
      <c r="R11373" s="549">
        <v>37</v>
      </c>
      <c r="S11373" s="548">
        <v>2257</v>
      </c>
      <c r="T11373" s="548"/>
      <c r="U11373" s="99"/>
    </row>
    <row r="11374" spans="1:21" ht="19.5" customHeight="1">
      <c r="A11374" s="545">
        <v>106359</v>
      </c>
      <c r="B11374" s="545" t="s">
        <v>3784</v>
      </c>
      <c r="C11374" s="545" t="s">
        <v>216</v>
      </c>
      <c r="D11374" s="546"/>
      <c r="E11374" s="171" t="str">
        <f t="shared" si="177"/>
        <v>1900</v>
      </c>
      <c r="F11374" s="547">
        <v>0</v>
      </c>
      <c r="G11374" s="548">
        <v>0</v>
      </c>
      <c r="H11374" s="547">
        <v>0</v>
      </c>
      <c r="I11374" s="545" t="s">
        <v>12969</v>
      </c>
      <c r="J11374" s="545"/>
      <c r="K11374" s="545" t="s">
        <v>20046</v>
      </c>
      <c r="L11374" s="545" t="s">
        <v>13413</v>
      </c>
      <c r="M11374" s="548" t="s">
        <v>13758</v>
      </c>
      <c r="N11374" s="545" t="s">
        <v>13413</v>
      </c>
      <c r="O11374" s="545" t="s">
        <v>13413</v>
      </c>
      <c r="P11374" s="549">
        <v>9047</v>
      </c>
      <c r="Q11374" s="549">
        <v>1</v>
      </c>
      <c r="R11374" s="549">
        <v>30</v>
      </c>
      <c r="S11374" s="548"/>
      <c r="T11374" s="548"/>
      <c r="U11374" s="99"/>
    </row>
    <row r="11375" spans="1:21" ht="19.5" customHeight="1">
      <c r="A11375" s="545">
        <v>106360</v>
      </c>
      <c r="B11375" s="545" t="s">
        <v>1443</v>
      </c>
      <c r="C11375" s="545" t="s">
        <v>216</v>
      </c>
      <c r="D11375" s="546">
        <v>44591</v>
      </c>
      <c r="E11375" s="171" t="str">
        <f t="shared" si="177"/>
        <v>2022</v>
      </c>
      <c r="F11375" s="547">
        <v>377</v>
      </c>
      <c r="G11375" s="548">
        <v>0.19</v>
      </c>
      <c r="H11375" s="547">
        <v>316.81</v>
      </c>
      <c r="I11375" s="545" t="s">
        <v>12659</v>
      </c>
      <c r="J11375" s="545" t="s">
        <v>13297</v>
      </c>
      <c r="K11375" s="545" t="s">
        <v>13413</v>
      </c>
      <c r="L11375" s="545" t="s">
        <v>13413</v>
      </c>
      <c r="M11375" s="548" t="s">
        <v>13758</v>
      </c>
      <c r="N11375" s="545" t="s">
        <v>13413</v>
      </c>
      <c r="O11375" s="545" t="s">
        <v>13413</v>
      </c>
      <c r="P11375" s="549">
        <v>9048</v>
      </c>
      <c r="Q11375" s="549">
        <v>1</v>
      </c>
      <c r="R11375" s="549">
        <v>116</v>
      </c>
      <c r="S11375" s="548">
        <v>2257</v>
      </c>
      <c r="T11375" s="548"/>
      <c r="U11375" s="99"/>
    </row>
    <row r="11376" spans="1:21" ht="19.5" customHeight="1">
      <c r="A11376" s="545">
        <v>106361</v>
      </c>
      <c r="B11376" s="545" t="s">
        <v>6138</v>
      </c>
      <c r="C11376" s="545" t="s">
        <v>216</v>
      </c>
      <c r="D11376" s="546">
        <v>45708</v>
      </c>
      <c r="E11376" s="171" t="str">
        <f t="shared" si="177"/>
        <v>2025</v>
      </c>
      <c r="F11376" s="547">
        <v>475978.63</v>
      </c>
      <c r="G11376" s="548">
        <v>0.19</v>
      </c>
      <c r="H11376" s="547">
        <v>399982.05</v>
      </c>
      <c r="I11376" s="545" t="s">
        <v>12637</v>
      </c>
      <c r="J11376" s="545" t="s">
        <v>13307</v>
      </c>
      <c r="K11376" s="545" t="s">
        <v>20047</v>
      </c>
      <c r="L11376" s="545" t="s">
        <v>13413</v>
      </c>
      <c r="M11376" s="548" t="s">
        <v>13758</v>
      </c>
      <c r="N11376" s="545" t="s">
        <v>22864</v>
      </c>
      <c r="O11376" s="545" t="s">
        <v>13413</v>
      </c>
      <c r="P11376" s="549">
        <v>9049</v>
      </c>
      <c r="Q11376" s="549">
        <v>1</v>
      </c>
      <c r="R11376" s="549">
        <v>13</v>
      </c>
      <c r="S11376" s="548">
        <v>2228</v>
      </c>
      <c r="T11376" s="548">
        <v>615</v>
      </c>
      <c r="U11376" s="99"/>
    </row>
    <row r="11377" spans="1:21" ht="19.5" customHeight="1">
      <c r="A11377" s="545">
        <v>106362</v>
      </c>
      <c r="B11377" s="545" t="s">
        <v>1204</v>
      </c>
      <c r="C11377" s="545" t="s">
        <v>216</v>
      </c>
      <c r="D11377" s="546"/>
      <c r="E11377" s="171" t="str">
        <f t="shared" si="177"/>
        <v>1900</v>
      </c>
      <c r="F11377" s="547">
        <v>0</v>
      </c>
      <c r="G11377" s="548">
        <v>0</v>
      </c>
      <c r="H11377" s="547">
        <v>0</v>
      </c>
      <c r="I11377" s="545" t="s">
        <v>12659</v>
      </c>
      <c r="J11377" s="545"/>
      <c r="K11377" s="545" t="s">
        <v>13413</v>
      </c>
      <c r="L11377" s="545" t="s">
        <v>13413</v>
      </c>
      <c r="M11377" s="548" t="s">
        <v>13758</v>
      </c>
      <c r="N11377" s="545" t="s">
        <v>13413</v>
      </c>
      <c r="O11377" s="545" t="s">
        <v>13413</v>
      </c>
      <c r="P11377" s="549">
        <v>9050</v>
      </c>
      <c r="Q11377" s="549">
        <v>1</v>
      </c>
      <c r="R11377" s="549">
        <v>116</v>
      </c>
      <c r="S11377" s="548"/>
      <c r="T11377" s="548"/>
      <c r="U11377" s="99"/>
    </row>
    <row r="11378" spans="1:21" ht="19.5" customHeight="1">
      <c r="A11378" s="545">
        <v>106363</v>
      </c>
      <c r="B11378" s="545" t="s">
        <v>2568</v>
      </c>
      <c r="C11378" s="545" t="s">
        <v>209</v>
      </c>
      <c r="D11378" s="546"/>
      <c r="E11378" s="171" t="str">
        <f t="shared" si="177"/>
        <v>1900</v>
      </c>
      <c r="F11378" s="547">
        <v>0</v>
      </c>
      <c r="G11378" s="548">
        <v>0</v>
      </c>
      <c r="H11378" s="547">
        <v>0</v>
      </c>
      <c r="I11378" s="545" t="s">
        <v>12697</v>
      </c>
      <c r="J11378" s="545"/>
      <c r="K11378" s="545" t="s">
        <v>13413</v>
      </c>
      <c r="L11378" s="545" t="s">
        <v>13413</v>
      </c>
      <c r="M11378" s="548" t="s">
        <v>13758</v>
      </c>
      <c r="N11378" s="545" t="s">
        <v>13413</v>
      </c>
      <c r="O11378" s="545" t="s">
        <v>13413</v>
      </c>
      <c r="P11378" s="549">
        <v>9051</v>
      </c>
      <c r="Q11378" s="549">
        <v>1</v>
      </c>
      <c r="R11378" s="549">
        <v>138</v>
      </c>
      <c r="S11378" s="548"/>
      <c r="T11378" s="548"/>
      <c r="U11378" s="99"/>
    </row>
    <row r="11379" spans="1:21" ht="19.5" customHeight="1">
      <c r="A11379" s="545">
        <v>106364</v>
      </c>
      <c r="B11379" s="545" t="s">
        <v>9414</v>
      </c>
      <c r="C11379" s="545" t="s">
        <v>209</v>
      </c>
      <c r="D11379" s="546"/>
      <c r="E11379" s="171" t="str">
        <f t="shared" si="177"/>
        <v>1900</v>
      </c>
      <c r="F11379" s="547">
        <v>0</v>
      </c>
      <c r="G11379" s="548">
        <v>0</v>
      </c>
      <c r="H11379" s="547">
        <v>0</v>
      </c>
      <c r="I11379" s="545" t="s">
        <v>12697</v>
      </c>
      <c r="J11379" s="545"/>
      <c r="K11379" s="545" t="s">
        <v>13413</v>
      </c>
      <c r="L11379" s="545" t="s">
        <v>13413</v>
      </c>
      <c r="M11379" s="548" t="s">
        <v>13758</v>
      </c>
      <c r="N11379" s="545" t="s">
        <v>13413</v>
      </c>
      <c r="O11379" s="545" t="s">
        <v>13413</v>
      </c>
      <c r="P11379" s="549">
        <v>9052</v>
      </c>
      <c r="Q11379" s="549">
        <v>1</v>
      </c>
      <c r="R11379" s="549">
        <v>138</v>
      </c>
      <c r="S11379" s="548"/>
      <c r="T11379" s="548"/>
      <c r="U11379" s="99"/>
    </row>
    <row r="11380" spans="1:21" ht="19.5" customHeight="1">
      <c r="A11380" s="545">
        <v>106365</v>
      </c>
      <c r="B11380" s="545" t="s">
        <v>9413</v>
      </c>
      <c r="C11380" s="545" t="s">
        <v>209</v>
      </c>
      <c r="D11380" s="546"/>
      <c r="E11380" s="171" t="str">
        <f t="shared" si="177"/>
        <v>1900</v>
      </c>
      <c r="F11380" s="547">
        <v>0</v>
      </c>
      <c r="G11380" s="548">
        <v>0</v>
      </c>
      <c r="H11380" s="547">
        <v>0</v>
      </c>
      <c r="I11380" s="545" t="s">
        <v>12697</v>
      </c>
      <c r="J11380" s="545"/>
      <c r="K11380" s="545" t="s">
        <v>13413</v>
      </c>
      <c r="L11380" s="545" t="s">
        <v>13413</v>
      </c>
      <c r="M11380" s="548" t="s">
        <v>13758</v>
      </c>
      <c r="N11380" s="545" t="s">
        <v>13413</v>
      </c>
      <c r="O11380" s="545" t="s">
        <v>13413</v>
      </c>
      <c r="P11380" s="549">
        <v>9053</v>
      </c>
      <c r="Q11380" s="549">
        <v>1</v>
      </c>
      <c r="R11380" s="549">
        <v>138</v>
      </c>
      <c r="S11380" s="548"/>
      <c r="T11380" s="548"/>
      <c r="U11380" s="99"/>
    </row>
    <row r="11381" spans="1:21" ht="19.5" customHeight="1">
      <c r="A11381" s="545">
        <v>106366</v>
      </c>
      <c r="B11381" s="545" t="s">
        <v>8124</v>
      </c>
      <c r="C11381" s="545" t="s">
        <v>209</v>
      </c>
      <c r="D11381" s="546">
        <v>43539</v>
      </c>
      <c r="E11381" s="171" t="str">
        <f t="shared" si="177"/>
        <v>2019</v>
      </c>
      <c r="F11381" s="547">
        <v>19657</v>
      </c>
      <c r="G11381" s="548">
        <v>0.19</v>
      </c>
      <c r="H11381" s="547">
        <v>16518.490000000002</v>
      </c>
      <c r="I11381" s="545" t="s">
        <v>12697</v>
      </c>
      <c r="J11381" s="545" t="s">
        <v>13302</v>
      </c>
      <c r="K11381" s="545" t="s">
        <v>13413</v>
      </c>
      <c r="L11381" s="545" t="s">
        <v>13413</v>
      </c>
      <c r="M11381" s="548" t="s">
        <v>13758</v>
      </c>
      <c r="N11381" s="545" t="s">
        <v>13413</v>
      </c>
      <c r="O11381" s="545" t="s">
        <v>13413</v>
      </c>
      <c r="P11381" s="549">
        <v>9054</v>
      </c>
      <c r="Q11381" s="549">
        <v>1</v>
      </c>
      <c r="R11381" s="549">
        <v>138</v>
      </c>
      <c r="S11381" s="548">
        <v>2219</v>
      </c>
      <c r="T11381" s="548"/>
      <c r="U11381" s="99"/>
    </row>
    <row r="11382" spans="1:21" ht="19.5" customHeight="1">
      <c r="A11382" s="545">
        <v>106367</v>
      </c>
      <c r="B11382" s="545" t="s">
        <v>8045</v>
      </c>
      <c r="C11382" s="545" t="s">
        <v>209</v>
      </c>
      <c r="D11382" s="546">
        <v>43551</v>
      </c>
      <c r="E11382" s="171" t="str">
        <f t="shared" si="177"/>
        <v>2019</v>
      </c>
      <c r="F11382" s="547">
        <v>11942</v>
      </c>
      <c r="G11382" s="548">
        <v>0.19</v>
      </c>
      <c r="H11382" s="547">
        <v>10035.290000000001</v>
      </c>
      <c r="I11382" s="545" t="s">
        <v>12697</v>
      </c>
      <c r="J11382" s="545" t="s">
        <v>13302</v>
      </c>
      <c r="K11382" s="545" t="s">
        <v>13413</v>
      </c>
      <c r="L11382" s="545" t="s">
        <v>13413</v>
      </c>
      <c r="M11382" s="548" t="s">
        <v>13758</v>
      </c>
      <c r="N11382" s="545" t="s">
        <v>13413</v>
      </c>
      <c r="O11382" s="545" t="s">
        <v>13413</v>
      </c>
      <c r="P11382" s="549">
        <v>9055</v>
      </c>
      <c r="Q11382" s="549">
        <v>1</v>
      </c>
      <c r="R11382" s="549">
        <v>138</v>
      </c>
      <c r="S11382" s="548">
        <v>2219</v>
      </c>
      <c r="T11382" s="548"/>
      <c r="U11382" s="99"/>
    </row>
    <row r="11383" spans="1:21" ht="19.5" customHeight="1">
      <c r="A11383" s="545">
        <v>106368</v>
      </c>
      <c r="B11383" s="545" t="s">
        <v>2522</v>
      </c>
      <c r="C11383" s="545" t="s">
        <v>216</v>
      </c>
      <c r="D11383" s="546">
        <v>43553</v>
      </c>
      <c r="E11383" s="171" t="str">
        <f t="shared" si="177"/>
        <v>2019</v>
      </c>
      <c r="F11383" s="547">
        <v>21517</v>
      </c>
      <c r="G11383" s="548">
        <v>0.19</v>
      </c>
      <c r="H11383" s="547">
        <v>18081.509999999998</v>
      </c>
      <c r="I11383" s="545" t="s">
        <v>12697</v>
      </c>
      <c r="J11383" s="545" t="s">
        <v>13302</v>
      </c>
      <c r="K11383" s="545" t="s">
        <v>13413</v>
      </c>
      <c r="L11383" s="545" t="s">
        <v>13413</v>
      </c>
      <c r="M11383" s="548" t="s">
        <v>13758</v>
      </c>
      <c r="N11383" s="545" t="s">
        <v>13413</v>
      </c>
      <c r="O11383" s="545" t="s">
        <v>13413</v>
      </c>
      <c r="P11383" s="549">
        <v>9056</v>
      </c>
      <c r="Q11383" s="549">
        <v>1</v>
      </c>
      <c r="R11383" s="549">
        <v>138</v>
      </c>
      <c r="S11383" s="548">
        <v>2219</v>
      </c>
      <c r="T11383" s="548"/>
      <c r="U11383" s="99"/>
    </row>
    <row r="11384" spans="1:21" ht="19.5" customHeight="1">
      <c r="A11384" s="545">
        <v>106369</v>
      </c>
      <c r="B11384" s="545" t="s">
        <v>2523</v>
      </c>
      <c r="C11384" s="545" t="s">
        <v>216</v>
      </c>
      <c r="D11384" s="546">
        <v>43553</v>
      </c>
      <c r="E11384" s="171" t="str">
        <f t="shared" si="177"/>
        <v>2019</v>
      </c>
      <c r="F11384" s="547">
        <v>13373.01</v>
      </c>
      <c r="G11384" s="548">
        <v>0.19</v>
      </c>
      <c r="H11384" s="547">
        <v>11237.82</v>
      </c>
      <c r="I11384" s="545" t="s">
        <v>12697</v>
      </c>
      <c r="J11384" s="545" t="s">
        <v>13302</v>
      </c>
      <c r="K11384" s="545" t="s">
        <v>13413</v>
      </c>
      <c r="L11384" s="545" t="s">
        <v>13413</v>
      </c>
      <c r="M11384" s="548" t="s">
        <v>13758</v>
      </c>
      <c r="N11384" s="545" t="s">
        <v>13413</v>
      </c>
      <c r="O11384" s="545" t="s">
        <v>13413</v>
      </c>
      <c r="P11384" s="549">
        <v>9057</v>
      </c>
      <c r="Q11384" s="549">
        <v>1</v>
      </c>
      <c r="R11384" s="549">
        <v>138</v>
      </c>
      <c r="S11384" s="548">
        <v>2219</v>
      </c>
      <c r="T11384" s="548"/>
      <c r="U11384" s="99"/>
    </row>
    <row r="11385" spans="1:21" ht="19.5" customHeight="1">
      <c r="A11385" s="545">
        <v>106370</v>
      </c>
      <c r="B11385" s="545" t="s">
        <v>2525</v>
      </c>
      <c r="C11385" s="545" t="s">
        <v>216</v>
      </c>
      <c r="D11385" s="546">
        <v>43551</v>
      </c>
      <c r="E11385" s="171" t="str">
        <f t="shared" si="177"/>
        <v>2019</v>
      </c>
      <c r="F11385" s="547">
        <v>3400</v>
      </c>
      <c r="G11385" s="548">
        <v>0.19</v>
      </c>
      <c r="H11385" s="547">
        <v>2857.14</v>
      </c>
      <c r="I11385" s="545" t="s">
        <v>12697</v>
      </c>
      <c r="J11385" s="545" t="s">
        <v>13302</v>
      </c>
      <c r="K11385" s="545" t="s">
        <v>13413</v>
      </c>
      <c r="L11385" s="545" t="s">
        <v>13413</v>
      </c>
      <c r="M11385" s="548" t="s">
        <v>13758</v>
      </c>
      <c r="N11385" s="545" t="s">
        <v>13413</v>
      </c>
      <c r="O11385" s="545" t="s">
        <v>13413</v>
      </c>
      <c r="P11385" s="549">
        <v>9058</v>
      </c>
      <c r="Q11385" s="549">
        <v>1</v>
      </c>
      <c r="R11385" s="549">
        <v>138</v>
      </c>
      <c r="S11385" s="548">
        <v>2219</v>
      </c>
      <c r="T11385" s="548"/>
      <c r="U11385" s="99"/>
    </row>
    <row r="11386" spans="1:21" ht="19.5" customHeight="1">
      <c r="A11386" s="545">
        <v>106371</v>
      </c>
      <c r="B11386" s="545" t="s">
        <v>2524</v>
      </c>
      <c r="C11386" s="545" t="s">
        <v>216</v>
      </c>
      <c r="D11386" s="546">
        <v>43735</v>
      </c>
      <c r="E11386" s="171" t="str">
        <f t="shared" si="177"/>
        <v>2019</v>
      </c>
      <c r="F11386" s="547">
        <v>1645</v>
      </c>
      <c r="G11386" s="548">
        <v>0.19</v>
      </c>
      <c r="H11386" s="547">
        <v>1382.35</v>
      </c>
      <c r="I11386" s="545" t="s">
        <v>12697</v>
      </c>
      <c r="J11386" s="545" t="s">
        <v>13296</v>
      </c>
      <c r="K11386" s="545" t="s">
        <v>13413</v>
      </c>
      <c r="L11386" s="545" t="s">
        <v>13413</v>
      </c>
      <c r="M11386" s="548" t="s">
        <v>13758</v>
      </c>
      <c r="N11386" s="545" t="s">
        <v>13413</v>
      </c>
      <c r="O11386" s="545" t="s">
        <v>13413</v>
      </c>
      <c r="P11386" s="549">
        <v>9059</v>
      </c>
      <c r="Q11386" s="549">
        <v>1</v>
      </c>
      <c r="R11386" s="549">
        <v>138</v>
      </c>
      <c r="S11386" s="548">
        <v>2218</v>
      </c>
      <c r="T11386" s="548"/>
      <c r="U11386" s="99"/>
    </row>
    <row r="11387" spans="1:21" ht="19.5" customHeight="1">
      <c r="A11387" s="545">
        <v>106372</v>
      </c>
      <c r="B11387" s="545" t="s">
        <v>2415</v>
      </c>
      <c r="C11387" s="545" t="s">
        <v>216</v>
      </c>
      <c r="D11387" s="546">
        <v>43553</v>
      </c>
      <c r="E11387" s="171" t="str">
        <f t="shared" si="177"/>
        <v>2019</v>
      </c>
      <c r="F11387" s="547">
        <v>12165</v>
      </c>
      <c r="G11387" s="548">
        <v>0.19</v>
      </c>
      <c r="H11387" s="547">
        <v>10222.69</v>
      </c>
      <c r="I11387" s="545" t="s">
        <v>12697</v>
      </c>
      <c r="J11387" s="545" t="s">
        <v>13298</v>
      </c>
      <c r="K11387" s="545" t="s">
        <v>13413</v>
      </c>
      <c r="L11387" s="545" t="s">
        <v>13413</v>
      </c>
      <c r="M11387" s="548" t="s">
        <v>13758</v>
      </c>
      <c r="N11387" s="545" t="s">
        <v>13413</v>
      </c>
      <c r="O11387" s="545" t="s">
        <v>13413</v>
      </c>
      <c r="P11387" s="549">
        <v>9060</v>
      </c>
      <c r="Q11387" s="549">
        <v>1</v>
      </c>
      <c r="R11387" s="549">
        <v>138</v>
      </c>
      <c r="S11387" s="548">
        <v>1012</v>
      </c>
      <c r="T11387" s="548"/>
      <c r="U11387" s="99"/>
    </row>
    <row r="11388" spans="1:21" ht="19.5" customHeight="1">
      <c r="A11388" s="545">
        <v>106373</v>
      </c>
      <c r="B11388" s="545" t="s">
        <v>2416</v>
      </c>
      <c r="C11388" s="545" t="s">
        <v>216</v>
      </c>
      <c r="D11388" s="546">
        <v>43553</v>
      </c>
      <c r="E11388" s="171" t="str">
        <f t="shared" si="177"/>
        <v>2019</v>
      </c>
      <c r="F11388" s="547">
        <v>7910</v>
      </c>
      <c r="G11388" s="548">
        <v>0.19</v>
      </c>
      <c r="H11388" s="547">
        <v>6647.06</v>
      </c>
      <c r="I11388" s="545" t="s">
        <v>12697</v>
      </c>
      <c r="J11388" s="545" t="s">
        <v>13298</v>
      </c>
      <c r="K11388" s="545" t="s">
        <v>13413</v>
      </c>
      <c r="L11388" s="545" t="s">
        <v>13413</v>
      </c>
      <c r="M11388" s="548" t="s">
        <v>13758</v>
      </c>
      <c r="N11388" s="545" t="s">
        <v>13413</v>
      </c>
      <c r="O11388" s="545" t="s">
        <v>13413</v>
      </c>
      <c r="P11388" s="549">
        <v>9061</v>
      </c>
      <c r="Q11388" s="549">
        <v>1</v>
      </c>
      <c r="R11388" s="549">
        <v>138</v>
      </c>
      <c r="S11388" s="548">
        <v>1012</v>
      </c>
      <c r="T11388" s="548"/>
      <c r="U11388" s="99"/>
    </row>
    <row r="11389" spans="1:21" ht="19.5" customHeight="1">
      <c r="A11389" s="545">
        <v>106374</v>
      </c>
      <c r="B11389" s="545" t="s">
        <v>2418</v>
      </c>
      <c r="C11389" s="545" t="s">
        <v>216</v>
      </c>
      <c r="D11389" s="546">
        <v>43551</v>
      </c>
      <c r="E11389" s="171" t="str">
        <f t="shared" si="177"/>
        <v>2019</v>
      </c>
      <c r="F11389" s="547">
        <v>2400</v>
      </c>
      <c r="G11389" s="548">
        <v>0.19</v>
      </c>
      <c r="H11389" s="547">
        <v>2016.81</v>
      </c>
      <c r="I11389" s="545" t="s">
        <v>12697</v>
      </c>
      <c r="J11389" s="545" t="s">
        <v>13302</v>
      </c>
      <c r="K11389" s="545" t="s">
        <v>13413</v>
      </c>
      <c r="L11389" s="545" t="s">
        <v>13413</v>
      </c>
      <c r="M11389" s="548" t="s">
        <v>13758</v>
      </c>
      <c r="N11389" s="545" t="s">
        <v>13413</v>
      </c>
      <c r="O11389" s="545" t="s">
        <v>13413</v>
      </c>
      <c r="P11389" s="549">
        <v>9062</v>
      </c>
      <c r="Q11389" s="549">
        <v>1</v>
      </c>
      <c r="R11389" s="549">
        <v>138</v>
      </c>
      <c r="S11389" s="548">
        <v>2219</v>
      </c>
      <c r="T11389" s="548"/>
      <c r="U11389" s="99"/>
    </row>
    <row r="11390" spans="1:21" ht="19.5" customHeight="1">
      <c r="A11390" s="545">
        <v>106375</v>
      </c>
      <c r="B11390" s="545" t="s">
        <v>2417</v>
      </c>
      <c r="C11390" s="545" t="s">
        <v>216</v>
      </c>
      <c r="D11390" s="546">
        <v>43735</v>
      </c>
      <c r="E11390" s="171" t="str">
        <f t="shared" si="177"/>
        <v>2019</v>
      </c>
      <c r="F11390" s="547">
        <v>900</v>
      </c>
      <c r="G11390" s="548">
        <v>0.19</v>
      </c>
      <c r="H11390" s="547">
        <v>756.3</v>
      </c>
      <c r="I11390" s="545" t="s">
        <v>12697</v>
      </c>
      <c r="J11390" s="545" t="s">
        <v>13301</v>
      </c>
      <c r="K11390" s="545" t="s">
        <v>13413</v>
      </c>
      <c r="L11390" s="545" t="s">
        <v>13413</v>
      </c>
      <c r="M11390" s="548" t="s">
        <v>13758</v>
      </c>
      <c r="N11390" s="545" t="s">
        <v>13413</v>
      </c>
      <c r="O11390" s="545" t="s">
        <v>13413</v>
      </c>
      <c r="P11390" s="549">
        <v>9063</v>
      </c>
      <c r="Q11390" s="549">
        <v>1</v>
      </c>
      <c r="R11390" s="549">
        <v>138</v>
      </c>
      <c r="S11390" s="548">
        <v>2221</v>
      </c>
      <c r="T11390" s="548"/>
      <c r="U11390" s="99"/>
    </row>
    <row r="11391" spans="1:21" ht="19.5" customHeight="1">
      <c r="A11391" s="545">
        <v>106376</v>
      </c>
      <c r="B11391" s="545" t="s">
        <v>9412</v>
      </c>
      <c r="C11391" s="545" t="s">
        <v>209</v>
      </c>
      <c r="D11391" s="546"/>
      <c r="E11391" s="171" t="str">
        <f t="shared" si="177"/>
        <v>1900</v>
      </c>
      <c r="F11391" s="547">
        <v>0</v>
      </c>
      <c r="G11391" s="548">
        <v>0</v>
      </c>
      <c r="H11391" s="547">
        <v>0</v>
      </c>
      <c r="I11391" s="545" t="s">
        <v>12697</v>
      </c>
      <c r="J11391" s="545"/>
      <c r="K11391" s="545" t="s">
        <v>13413</v>
      </c>
      <c r="L11391" s="545" t="s">
        <v>13413</v>
      </c>
      <c r="M11391" s="548" t="s">
        <v>13758</v>
      </c>
      <c r="N11391" s="545" t="s">
        <v>13413</v>
      </c>
      <c r="O11391" s="545" t="s">
        <v>13413</v>
      </c>
      <c r="P11391" s="549">
        <v>9064</v>
      </c>
      <c r="Q11391" s="549">
        <v>1</v>
      </c>
      <c r="R11391" s="549">
        <v>138</v>
      </c>
      <c r="S11391" s="548"/>
      <c r="T11391" s="548"/>
      <c r="U11391" s="99"/>
    </row>
    <row r="11392" spans="1:21" ht="19.5" customHeight="1">
      <c r="A11392" s="545">
        <v>106377</v>
      </c>
      <c r="B11392" s="545" t="s">
        <v>2440</v>
      </c>
      <c r="C11392" s="545" t="s">
        <v>216</v>
      </c>
      <c r="D11392" s="546"/>
      <c r="E11392" s="171" t="str">
        <f t="shared" si="177"/>
        <v>1900</v>
      </c>
      <c r="F11392" s="547">
        <v>0</v>
      </c>
      <c r="G11392" s="548">
        <v>0</v>
      </c>
      <c r="H11392" s="547">
        <v>0</v>
      </c>
      <c r="I11392" s="545" t="s">
        <v>12642</v>
      </c>
      <c r="J11392" s="545"/>
      <c r="K11392" s="545" t="s">
        <v>13413</v>
      </c>
      <c r="L11392" s="545" t="s">
        <v>13413</v>
      </c>
      <c r="M11392" s="548" t="s">
        <v>13758</v>
      </c>
      <c r="N11392" s="545" t="s">
        <v>13413</v>
      </c>
      <c r="O11392" s="545" t="s">
        <v>13413</v>
      </c>
      <c r="P11392" s="549">
        <v>9065</v>
      </c>
      <c r="Q11392" s="549">
        <v>1</v>
      </c>
      <c r="R11392" s="549">
        <v>135</v>
      </c>
      <c r="S11392" s="548"/>
      <c r="T11392" s="548"/>
      <c r="U11392" s="99"/>
    </row>
    <row r="11393" spans="1:21" ht="19.5" customHeight="1">
      <c r="A11393" s="545">
        <v>106378</v>
      </c>
      <c r="B11393" s="545" t="s">
        <v>9411</v>
      </c>
      <c r="C11393" s="545" t="s">
        <v>216</v>
      </c>
      <c r="D11393" s="546"/>
      <c r="E11393" s="171" t="str">
        <f t="shared" si="177"/>
        <v>1900</v>
      </c>
      <c r="F11393" s="547">
        <v>0</v>
      </c>
      <c r="G11393" s="548">
        <v>0</v>
      </c>
      <c r="H11393" s="547">
        <v>0</v>
      </c>
      <c r="I11393" s="545" t="s">
        <v>12642</v>
      </c>
      <c r="J11393" s="545"/>
      <c r="K11393" s="545" t="s">
        <v>13413</v>
      </c>
      <c r="L11393" s="545" t="s">
        <v>13413</v>
      </c>
      <c r="M11393" s="548" t="s">
        <v>13758</v>
      </c>
      <c r="N11393" s="545" t="s">
        <v>13413</v>
      </c>
      <c r="O11393" s="545" t="s">
        <v>13413</v>
      </c>
      <c r="P11393" s="549">
        <v>9066</v>
      </c>
      <c r="Q11393" s="549">
        <v>1</v>
      </c>
      <c r="R11393" s="549">
        <v>135</v>
      </c>
      <c r="S11393" s="548"/>
      <c r="T11393" s="548"/>
      <c r="U11393" s="99"/>
    </row>
    <row r="11394" spans="1:21" ht="19.5" customHeight="1">
      <c r="A11394" s="545">
        <v>106379</v>
      </c>
      <c r="B11394" s="545" t="s">
        <v>2607</v>
      </c>
      <c r="C11394" s="545" t="s">
        <v>216</v>
      </c>
      <c r="D11394" s="546"/>
      <c r="E11394" s="171" t="str">
        <f t="shared" si="177"/>
        <v>1900</v>
      </c>
      <c r="F11394" s="547">
        <v>0</v>
      </c>
      <c r="G11394" s="548">
        <v>0</v>
      </c>
      <c r="H11394" s="547">
        <v>0</v>
      </c>
      <c r="I11394" s="545" t="s">
        <v>12642</v>
      </c>
      <c r="J11394" s="545"/>
      <c r="K11394" s="545" t="s">
        <v>13413</v>
      </c>
      <c r="L11394" s="545" t="s">
        <v>13413</v>
      </c>
      <c r="M11394" s="548" t="s">
        <v>13758</v>
      </c>
      <c r="N11394" s="545" t="s">
        <v>13413</v>
      </c>
      <c r="O11394" s="545" t="s">
        <v>13413</v>
      </c>
      <c r="P11394" s="549">
        <v>9067</v>
      </c>
      <c r="Q11394" s="549">
        <v>1</v>
      </c>
      <c r="R11394" s="549">
        <v>135</v>
      </c>
      <c r="S11394" s="548"/>
      <c r="T11394" s="548"/>
      <c r="U11394" s="99"/>
    </row>
    <row r="11395" spans="1:21" ht="19.5" customHeight="1">
      <c r="A11395" s="545">
        <v>106380</v>
      </c>
      <c r="B11395" s="545" t="s">
        <v>1582</v>
      </c>
      <c r="C11395" s="545" t="s">
        <v>216</v>
      </c>
      <c r="D11395" s="546">
        <v>43552</v>
      </c>
      <c r="E11395" s="171" t="str">
        <f t="shared" si="177"/>
        <v>2019</v>
      </c>
      <c r="F11395" s="547">
        <v>232414</v>
      </c>
      <c r="G11395" s="548">
        <v>0.19</v>
      </c>
      <c r="H11395" s="547">
        <v>195305.88</v>
      </c>
      <c r="I11395" s="545" t="s">
        <v>12703</v>
      </c>
      <c r="J11395" s="545" t="s">
        <v>13296</v>
      </c>
      <c r="K11395" s="545" t="s">
        <v>20048</v>
      </c>
      <c r="L11395" s="545" t="s">
        <v>13413</v>
      </c>
      <c r="M11395" s="548" t="s">
        <v>13758</v>
      </c>
      <c r="N11395" s="545" t="s">
        <v>13413</v>
      </c>
      <c r="O11395" s="545" t="s">
        <v>13413</v>
      </c>
      <c r="P11395" s="549">
        <v>9068</v>
      </c>
      <c r="Q11395" s="549">
        <v>1</v>
      </c>
      <c r="R11395" s="549">
        <v>120</v>
      </c>
      <c r="S11395" s="548">
        <v>2218</v>
      </c>
      <c r="T11395" s="548"/>
      <c r="U11395" s="99"/>
    </row>
    <row r="11396" spans="1:21" ht="19.5" customHeight="1">
      <c r="A11396" s="545">
        <v>106381</v>
      </c>
      <c r="B11396" s="545" t="s">
        <v>2606</v>
      </c>
      <c r="C11396" s="545" t="s">
        <v>216</v>
      </c>
      <c r="D11396" s="546"/>
      <c r="E11396" s="171" t="str">
        <f t="shared" ref="E11396:E11459" si="178">TEXT(D11396,"YYYY")</f>
        <v>1900</v>
      </c>
      <c r="F11396" s="547">
        <v>0</v>
      </c>
      <c r="G11396" s="548">
        <v>0</v>
      </c>
      <c r="H11396" s="547">
        <v>0</v>
      </c>
      <c r="I11396" s="545" t="s">
        <v>12642</v>
      </c>
      <c r="J11396" s="545"/>
      <c r="K11396" s="545" t="s">
        <v>13413</v>
      </c>
      <c r="L11396" s="545" t="s">
        <v>13413</v>
      </c>
      <c r="M11396" s="548" t="s">
        <v>13758</v>
      </c>
      <c r="N11396" s="545" t="s">
        <v>13413</v>
      </c>
      <c r="O11396" s="545" t="s">
        <v>13413</v>
      </c>
      <c r="P11396" s="549">
        <v>9069</v>
      </c>
      <c r="Q11396" s="549">
        <v>1</v>
      </c>
      <c r="R11396" s="549">
        <v>135</v>
      </c>
      <c r="S11396" s="548"/>
      <c r="T11396" s="548"/>
      <c r="U11396" s="99"/>
    </row>
    <row r="11397" spans="1:21" ht="19.5" customHeight="1">
      <c r="A11397" s="545">
        <v>106382</v>
      </c>
      <c r="B11397" s="545" t="s">
        <v>5240</v>
      </c>
      <c r="C11397" s="545" t="s">
        <v>216</v>
      </c>
      <c r="D11397" s="546"/>
      <c r="E11397" s="171" t="str">
        <f t="shared" si="178"/>
        <v>1900</v>
      </c>
      <c r="F11397" s="547">
        <v>0</v>
      </c>
      <c r="G11397" s="548">
        <v>0</v>
      </c>
      <c r="H11397" s="547">
        <v>0</v>
      </c>
      <c r="I11397" s="545" t="s">
        <v>12758</v>
      </c>
      <c r="J11397" s="545"/>
      <c r="K11397" s="545" t="s">
        <v>13413</v>
      </c>
      <c r="L11397" s="545" t="s">
        <v>13413</v>
      </c>
      <c r="M11397" s="548" t="s">
        <v>13758</v>
      </c>
      <c r="N11397" s="545" t="s">
        <v>13413</v>
      </c>
      <c r="O11397" s="545" t="s">
        <v>13413</v>
      </c>
      <c r="P11397" s="549">
        <v>9070</v>
      </c>
      <c r="Q11397" s="549">
        <v>1</v>
      </c>
      <c r="R11397" s="549">
        <v>164</v>
      </c>
      <c r="S11397" s="548"/>
      <c r="T11397" s="548"/>
      <c r="U11397" s="99"/>
    </row>
    <row r="11398" spans="1:21" ht="19.5" customHeight="1">
      <c r="A11398" s="545">
        <v>106383</v>
      </c>
      <c r="B11398" s="545" t="s">
        <v>2528</v>
      </c>
      <c r="C11398" s="545" t="s">
        <v>216</v>
      </c>
      <c r="D11398" s="546"/>
      <c r="E11398" s="171" t="str">
        <f t="shared" si="178"/>
        <v>1900</v>
      </c>
      <c r="F11398" s="547">
        <v>0</v>
      </c>
      <c r="G11398" s="548">
        <v>0</v>
      </c>
      <c r="H11398" s="547">
        <v>0</v>
      </c>
      <c r="I11398" s="545" t="s">
        <v>12642</v>
      </c>
      <c r="J11398" s="545"/>
      <c r="K11398" s="545" t="s">
        <v>13413</v>
      </c>
      <c r="L11398" s="545" t="s">
        <v>13413</v>
      </c>
      <c r="M11398" s="548" t="s">
        <v>13758</v>
      </c>
      <c r="N11398" s="545" t="s">
        <v>13413</v>
      </c>
      <c r="O11398" s="545" t="s">
        <v>13413</v>
      </c>
      <c r="P11398" s="549">
        <v>9071</v>
      </c>
      <c r="Q11398" s="549">
        <v>1</v>
      </c>
      <c r="R11398" s="549">
        <v>135</v>
      </c>
      <c r="S11398" s="548"/>
      <c r="T11398" s="548"/>
      <c r="U11398" s="99"/>
    </row>
    <row r="11399" spans="1:21" ht="19.5" customHeight="1">
      <c r="A11399" s="545">
        <v>106384</v>
      </c>
      <c r="B11399" s="545" t="s">
        <v>9410</v>
      </c>
      <c r="C11399" s="545" t="s">
        <v>216</v>
      </c>
      <c r="D11399" s="546"/>
      <c r="E11399" s="171" t="str">
        <f t="shared" si="178"/>
        <v>1900</v>
      </c>
      <c r="F11399" s="547">
        <v>0</v>
      </c>
      <c r="G11399" s="548">
        <v>0</v>
      </c>
      <c r="H11399" s="547">
        <v>0</v>
      </c>
      <c r="I11399" s="545" t="s">
        <v>12642</v>
      </c>
      <c r="J11399" s="545"/>
      <c r="K11399" s="545" t="s">
        <v>13413</v>
      </c>
      <c r="L11399" s="545" t="s">
        <v>13413</v>
      </c>
      <c r="M11399" s="548" t="s">
        <v>13758</v>
      </c>
      <c r="N11399" s="545" t="s">
        <v>13413</v>
      </c>
      <c r="O11399" s="545" t="s">
        <v>13413</v>
      </c>
      <c r="P11399" s="549">
        <v>9072</v>
      </c>
      <c r="Q11399" s="549">
        <v>1</v>
      </c>
      <c r="R11399" s="549">
        <v>135</v>
      </c>
      <c r="S11399" s="548"/>
      <c r="T11399" s="548"/>
      <c r="U11399" s="99"/>
    </row>
    <row r="11400" spans="1:21" ht="19.5" customHeight="1">
      <c r="A11400" s="545">
        <v>106385</v>
      </c>
      <c r="B11400" s="545" t="s">
        <v>1538</v>
      </c>
      <c r="C11400" s="545" t="s">
        <v>216</v>
      </c>
      <c r="D11400" s="546">
        <v>44592</v>
      </c>
      <c r="E11400" s="171" t="str">
        <f t="shared" si="178"/>
        <v>2022</v>
      </c>
      <c r="F11400" s="547">
        <v>257185</v>
      </c>
      <c r="G11400" s="548">
        <v>0.19</v>
      </c>
      <c r="H11400" s="547">
        <v>216121.85</v>
      </c>
      <c r="I11400" s="545" t="s">
        <v>12703</v>
      </c>
      <c r="J11400" s="545" t="s">
        <v>13297</v>
      </c>
      <c r="K11400" s="545" t="s">
        <v>13413</v>
      </c>
      <c r="L11400" s="545" t="s">
        <v>13413</v>
      </c>
      <c r="M11400" s="548" t="s">
        <v>13758</v>
      </c>
      <c r="N11400" s="545" t="s">
        <v>13413</v>
      </c>
      <c r="O11400" s="545" t="s">
        <v>13413</v>
      </c>
      <c r="P11400" s="549">
        <v>9073</v>
      </c>
      <c r="Q11400" s="549">
        <v>1</v>
      </c>
      <c r="R11400" s="549">
        <v>120</v>
      </c>
      <c r="S11400" s="548">
        <v>2257</v>
      </c>
      <c r="T11400" s="548"/>
      <c r="U11400" s="99"/>
    </row>
    <row r="11401" spans="1:21" ht="19.5" customHeight="1">
      <c r="A11401" s="545">
        <v>106387</v>
      </c>
      <c r="B11401" s="545" t="s">
        <v>1556</v>
      </c>
      <c r="C11401" s="545" t="s">
        <v>216</v>
      </c>
      <c r="D11401" s="546"/>
      <c r="E11401" s="171" t="str">
        <f t="shared" si="178"/>
        <v>1900</v>
      </c>
      <c r="F11401" s="547">
        <v>0</v>
      </c>
      <c r="G11401" s="548">
        <v>0</v>
      </c>
      <c r="H11401" s="547">
        <v>0</v>
      </c>
      <c r="I11401" s="545" t="s">
        <v>12656</v>
      </c>
      <c r="J11401" s="545"/>
      <c r="K11401" s="545" t="s">
        <v>13413</v>
      </c>
      <c r="L11401" s="545" t="s">
        <v>13413</v>
      </c>
      <c r="M11401" s="548" t="s">
        <v>13758</v>
      </c>
      <c r="N11401" s="545" t="s">
        <v>13413</v>
      </c>
      <c r="O11401" s="545" t="s">
        <v>13413</v>
      </c>
      <c r="P11401" s="549">
        <v>9074</v>
      </c>
      <c r="Q11401" s="549">
        <v>1</v>
      </c>
      <c r="R11401" s="549">
        <v>119</v>
      </c>
      <c r="S11401" s="548"/>
      <c r="T11401" s="548"/>
      <c r="U11401" s="99"/>
    </row>
    <row r="11402" spans="1:21" ht="19.5" customHeight="1">
      <c r="A11402" s="545">
        <v>106388</v>
      </c>
      <c r="B11402" s="545" t="s">
        <v>9409</v>
      </c>
      <c r="C11402" s="545" t="s">
        <v>216</v>
      </c>
      <c r="D11402" s="546"/>
      <c r="E11402" s="171" t="str">
        <f t="shared" si="178"/>
        <v>1900</v>
      </c>
      <c r="F11402" s="547">
        <v>0</v>
      </c>
      <c r="G11402" s="548">
        <v>0</v>
      </c>
      <c r="H11402" s="547">
        <v>0</v>
      </c>
      <c r="I11402" s="545" t="s">
        <v>12973</v>
      </c>
      <c r="J11402" s="545"/>
      <c r="K11402" s="545" t="s">
        <v>20049</v>
      </c>
      <c r="L11402" s="545" t="s">
        <v>13413</v>
      </c>
      <c r="M11402" s="548" t="s">
        <v>13758</v>
      </c>
      <c r="N11402" s="545" t="s">
        <v>13413</v>
      </c>
      <c r="O11402" s="545" t="s">
        <v>13413</v>
      </c>
      <c r="P11402" s="549">
        <v>9075</v>
      </c>
      <c r="Q11402" s="549">
        <v>1</v>
      </c>
      <c r="R11402" s="549">
        <v>59</v>
      </c>
      <c r="S11402" s="548"/>
      <c r="T11402" s="548"/>
      <c r="U11402" s="99"/>
    </row>
    <row r="11403" spans="1:21" ht="19.5" customHeight="1">
      <c r="A11403" s="545">
        <v>106389</v>
      </c>
      <c r="B11403" s="545" t="s">
        <v>1388</v>
      </c>
      <c r="C11403" s="545" t="s">
        <v>216</v>
      </c>
      <c r="D11403" s="546"/>
      <c r="E11403" s="171" t="str">
        <f t="shared" si="178"/>
        <v>1900</v>
      </c>
      <c r="F11403" s="547">
        <v>0</v>
      </c>
      <c r="G11403" s="548">
        <v>0</v>
      </c>
      <c r="H11403" s="547">
        <v>0</v>
      </c>
      <c r="I11403" s="545" t="s">
        <v>12659</v>
      </c>
      <c r="J11403" s="545"/>
      <c r="K11403" s="545" t="s">
        <v>13413</v>
      </c>
      <c r="L11403" s="545" t="s">
        <v>13413</v>
      </c>
      <c r="M11403" s="548" t="s">
        <v>13758</v>
      </c>
      <c r="N11403" s="545" t="s">
        <v>13413</v>
      </c>
      <c r="O11403" s="545" t="s">
        <v>13413</v>
      </c>
      <c r="P11403" s="549">
        <v>9076</v>
      </c>
      <c r="Q11403" s="549">
        <v>1</v>
      </c>
      <c r="R11403" s="549">
        <v>116</v>
      </c>
      <c r="S11403" s="548"/>
      <c r="T11403" s="548"/>
      <c r="U11403" s="99"/>
    </row>
    <row r="11404" spans="1:21" ht="19.5" customHeight="1">
      <c r="A11404" s="545">
        <v>106390</v>
      </c>
      <c r="B11404" s="545" t="s">
        <v>1553</v>
      </c>
      <c r="C11404" s="545" t="s">
        <v>216</v>
      </c>
      <c r="D11404" s="546"/>
      <c r="E11404" s="171" t="str">
        <f t="shared" si="178"/>
        <v>1900</v>
      </c>
      <c r="F11404" s="547">
        <v>0</v>
      </c>
      <c r="G11404" s="548">
        <v>0</v>
      </c>
      <c r="H11404" s="547">
        <v>0</v>
      </c>
      <c r="I11404" s="545" t="s">
        <v>12703</v>
      </c>
      <c r="J11404" s="545"/>
      <c r="K11404" s="545" t="s">
        <v>20050</v>
      </c>
      <c r="L11404" s="545" t="s">
        <v>13413</v>
      </c>
      <c r="M11404" s="548" t="s">
        <v>13758</v>
      </c>
      <c r="N11404" s="545" t="s">
        <v>13413</v>
      </c>
      <c r="O11404" s="545" t="s">
        <v>13413</v>
      </c>
      <c r="P11404" s="549">
        <v>9077</v>
      </c>
      <c r="Q11404" s="549">
        <v>1</v>
      </c>
      <c r="R11404" s="549">
        <v>120</v>
      </c>
      <c r="S11404" s="548"/>
      <c r="T11404" s="548"/>
      <c r="U11404" s="99"/>
    </row>
    <row r="11405" spans="1:21" ht="19.5" customHeight="1">
      <c r="A11405" s="545">
        <v>106391</v>
      </c>
      <c r="B11405" s="545" t="s">
        <v>9408</v>
      </c>
      <c r="C11405" s="545" t="s">
        <v>8327</v>
      </c>
      <c r="D11405" s="546"/>
      <c r="E11405" s="171" t="str">
        <f t="shared" si="178"/>
        <v>1900</v>
      </c>
      <c r="F11405" s="547">
        <v>0</v>
      </c>
      <c r="G11405" s="548">
        <v>0</v>
      </c>
      <c r="H11405" s="547">
        <v>0</v>
      </c>
      <c r="I11405" s="545" t="s">
        <v>12685</v>
      </c>
      <c r="J11405" s="545"/>
      <c r="K11405" s="545" t="s">
        <v>20051</v>
      </c>
      <c r="L11405" s="545" t="s">
        <v>13413</v>
      </c>
      <c r="M11405" s="548" t="s">
        <v>13758</v>
      </c>
      <c r="N11405" s="545" t="s">
        <v>13413</v>
      </c>
      <c r="O11405" s="545" t="s">
        <v>13413</v>
      </c>
      <c r="P11405" s="549">
        <v>9078</v>
      </c>
      <c r="Q11405" s="549">
        <v>1</v>
      </c>
      <c r="R11405" s="549">
        <v>11</v>
      </c>
      <c r="S11405" s="548"/>
      <c r="T11405" s="548"/>
      <c r="U11405" s="99"/>
    </row>
    <row r="11406" spans="1:21" ht="19.5" customHeight="1">
      <c r="A11406" s="545">
        <v>106392</v>
      </c>
      <c r="B11406" s="545" t="s">
        <v>4314</v>
      </c>
      <c r="C11406" s="545" t="s">
        <v>216</v>
      </c>
      <c r="D11406" s="546"/>
      <c r="E11406" s="171" t="str">
        <f t="shared" si="178"/>
        <v>1900</v>
      </c>
      <c r="F11406" s="547">
        <v>0</v>
      </c>
      <c r="G11406" s="548">
        <v>0</v>
      </c>
      <c r="H11406" s="547">
        <v>0</v>
      </c>
      <c r="I11406" s="545" t="s">
        <v>12973</v>
      </c>
      <c r="J11406" s="545"/>
      <c r="K11406" s="545" t="s">
        <v>20052</v>
      </c>
      <c r="L11406" s="545" t="s">
        <v>13413</v>
      </c>
      <c r="M11406" s="548" t="s">
        <v>13758</v>
      </c>
      <c r="N11406" s="545" t="s">
        <v>13413</v>
      </c>
      <c r="O11406" s="545" t="s">
        <v>13413</v>
      </c>
      <c r="P11406" s="549">
        <v>9079</v>
      </c>
      <c r="Q11406" s="549">
        <v>1</v>
      </c>
      <c r="R11406" s="549">
        <v>59</v>
      </c>
      <c r="S11406" s="548"/>
      <c r="T11406" s="548"/>
      <c r="U11406" s="99"/>
    </row>
    <row r="11407" spans="1:21" ht="19.5" customHeight="1">
      <c r="A11407" s="545">
        <v>106393</v>
      </c>
      <c r="B11407" s="545" t="s">
        <v>9407</v>
      </c>
      <c r="C11407" s="545" t="s">
        <v>216</v>
      </c>
      <c r="D11407" s="546"/>
      <c r="E11407" s="171" t="str">
        <f t="shared" si="178"/>
        <v>1900</v>
      </c>
      <c r="F11407" s="547">
        <v>0</v>
      </c>
      <c r="G11407" s="548">
        <v>0</v>
      </c>
      <c r="H11407" s="547">
        <v>0</v>
      </c>
      <c r="I11407" s="545" t="s">
        <v>12702</v>
      </c>
      <c r="J11407" s="545"/>
      <c r="K11407" s="545" t="s">
        <v>20053</v>
      </c>
      <c r="L11407" s="545" t="s">
        <v>13413</v>
      </c>
      <c r="M11407" s="548" t="s">
        <v>13758</v>
      </c>
      <c r="N11407" s="545" t="s">
        <v>22875</v>
      </c>
      <c r="O11407" s="545" t="s">
        <v>13413</v>
      </c>
      <c r="P11407" s="549">
        <v>9080</v>
      </c>
      <c r="Q11407" s="549">
        <v>1</v>
      </c>
      <c r="R11407" s="549">
        <v>27</v>
      </c>
      <c r="S11407" s="548"/>
      <c r="T11407" s="548">
        <v>632</v>
      </c>
      <c r="U11407" s="99"/>
    </row>
    <row r="11408" spans="1:21" ht="19.5" customHeight="1">
      <c r="A11408" s="545">
        <v>106394</v>
      </c>
      <c r="B11408" s="545" t="s">
        <v>9406</v>
      </c>
      <c r="C11408" s="545" t="s">
        <v>216</v>
      </c>
      <c r="D11408" s="546"/>
      <c r="E11408" s="171" t="str">
        <f t="shared" si="178"/>
        <v>1900</v>
      </c>
      <c r="F11408" s="547">
        <v>0</v>
      </c>
      <c r="G11408" s="548">
        <v>0</v>
      </c>
      <c r="H11408" s="547">
        <v>0</v>
      </c>
      <c r="I11408" s="545" t="s">
        <v>12702</v>
      </c>
      <c r="J11408" s="545"/>
      <c r="K11408" s="545" t="s">
        <v>13413</v>
      </c>
      <c r="L11408" s="545" t="s">
        <v>13413</v>
      </c>
      <c r="M11408" s="548" t="s">
        <v>13758</v>
      </c>
      <c r="N11408" s="545" t="s">
        <v>22876</v>
      </c>
      <c r="O11408" s="545" t="s">
        <v>13413</v>
      </c>
      <c r="P11408" s="549">
        <v>9081</v>
      </c>
      <c r="Q11408" s="549">
        <v>1</v>
      </c>
      <c r="R11408" s="549">
        <v>27</v>
      </c>
      <c r="S11408" s="548"/>
      <c r="T11408" s="548">
        <v>2152</v>
      </c>
      <c r="U11408" s="99"/>
    </row>
    <row r="11409" spans="1:21" ht="19.5" customHeight="1">
      <c r="A11409" s="545">
        <v>106395</v>
      </c>
      <c r="B11409" s="545" t="s">
        <v>9405</v>
      </c>
      <c r="C11409" s="545" t="s">
        <v>216</v>
      </c>
      <c r="D11409" s="546"/>
      <c r="E11409" s="171" t="str">
        <f t="shared" si="178"/>
        <v>1900</v>
      </c>
      <c r="F11409" s="547">
        <v>0</v>
      </c>
      <c r="G11409" s="548">
        <v>0</v>
      </c>
      <c r="H11409" s="547">
        <v>0</v>
      </c>
      <c r="I11409" s="545" t="s">
        <v>12702</v>
      </c>
      <c r="J11409" s="545"/>
      <c r="K11409" s="545" t="s">
        <v>20054</v>
      </c>
      <c r="L11409" s="545" t="s">
        <v>13413</v>
      </c>
      <c r="M11409" s="548" t="s">
        <v>13758</v>
      </c>
      <c r="N11409" s="545" t="s">
        <v>22875</v>
      </c>
      <c r="O11409" s="545" t="s">
        <v>13413</v>
      </c>
      <c r="P11409" s="549">
        <v>9082</v>
      </c>
      <c r="Q11409" s="549">
        <v>1</v>
      </c>
      <c r="R11409" s="549">
        <v>27</v>
      </c>
      <c r="S11409" s="548"/>
      <c r="T11409" s="548">
        <v>632</v>
      </c>
      <c r="U11409" s="99"/>
    </row>
    <row r="11410" spans="1:21" ht="19.5" customHeight="1">
      <c r="A11410" s="545">
        <v>106396</v>
      </c>
      <c r="B11410" s="545" t="s">
        <v>1453</v>
      </c>
      <c r="C11410" s="545" t="s">
        <v>216</v>
      </c>
      <c r="D11410" s="546"/>
      <c r="E11410" s="171" t="str">
        <f t="shared" si="178"/>
        <v>1900</v>
      </c>
      <c r="F11410" s="547">
        <v>0</v>
      </c>
      <c r="G11410" s="548">
        <v>0</v>
      </c>
      <c r="H11410" s="547">
        <v>0</v>
      </c>
      <c r="I11410" s="545" t="s">
        <v>12704</v>
      </c>
      <c r="J11410" s="545"/>
      <c r="K11410" s="545" t="s">
        <v>13413</v>
      </c>
      <c r="L11410" s="545" t="s">
        <v>13413</v>
      </c>
      <c r="M11410" s="548" t="s">
        <v>13758</v>
      </c>
      <c r="N11410" s="545" t="s">
        <v>13413</v>
      </c>
      <c r="O11410" s="545" t="s">
        <v>13413</v>
      </c>
      <c r="P11410" s="549">
        <v>9083</v>
      </c>
      <c r="Q11410" s="549">
        <v>1</v>
      </c>
      <c r="R11410" s="549">
        <v>118</v>
      </c>
      <c r="S11410" s="548"/>
      <c r="T11410" s="548"/>
      <c r="U11410" s="99"/>
    </row>
    <row r="11411" spans="1:21" ht="19.5" customHeight="1">
      <c r="A11411" s="545">
        <v>106397</v>
      </c>
      <c r="B11411" s="545" t="s">
        <v>1519</v>
      </c>
      <c r="C11411" s="545" t="s">
        <v>216</v>
      </c>
      <c r="D11411" s="546"/>
      <c r="E11411" s="171" t="str">
        <f t="shared" si="178"/>
        <v>1900</v>
      </c>
      <c r="F11411" s="547">
        <v>0</v>
      </c>
      <c r="G11411" s="548">
        <v>0</v>
      </c>
      <c r="H11411" s="547">
        <v>0</v>
      </c>
      <c r="I11411" s="545" t="s">
        <v>12656</v>
      </c>
      <c r="J11411" s="545"/>
      <c r="K11411" s="545" t="s">
        <v>13413</v>
      </c>
      <c r="L11411" s="545" t="s">
        <v>13413</v>
      </c>
      <c r="M11411" s="548" t="s">
        <v>13758</v>
      </c>
      <c r="N11411" s="545" t="s">
        <v>13413</v>
      </c>
      <c r="O11411" s="545" t="s">
        <v>13413</v>
      </c>
      <c r="P11411" s="549">
        <v>9084</v>
      </c>
      <c r="Q11411" s="549">
        <v>1</v>
      </c>
      <c r="R11411" s="549">
        <v>119</v>
      </c>
      <c r="S11411" s="548"/>
      <c r="T11411" s="548"/>
      <c r="U11411" s="99"/>
    </row>
    <row r="11412" spans="1:21" ht="19.5" customHeight="1">
      <c r="A11412" s="545">
        <v>106398</v>
      </c>
      <c r="B11412" s="545" t="s">
        <v>1929</v>
      </c>
      <c r="C11412" s="545" t="s">
        <v>209</v>
      </c>
      <c r="D11412" s="546">
        <v>46052</v>
      </c>
      <c r="E11412" s="171" t="str">
        <f t="shared" si="178"/>
        <v>2026</v>
      </c>
      <c r="F11412" s="547">
        <v>2827</v>
      </c>
      <c r="G11412" s="548">
        <v>0.19</v>
      </c>
      <c r="H11412" s="547">
        <v>2375.63</v>
      </c>
      <c r="I11412" s="545" t="s">
        <v>12706</v>
      </c>
      <c r="J11412" s="545" t="s">
        <v>13307</v>
      </c>
      <c r="K11412" s="545" t="s">
        <v>20055</v>
      </c>
      <c r="L11412" s="545" t="s">
        <v>13413</v>
      </c>
      <c r="M11412" s="548" t="s">
        <v>13758</v>
      </c>
      <c r="N11412" s="545" t="s">
        <v>13413</v>
      </c>
      <c r="O11412" s="545" t="s">
        <v>13413</v>
      </c>
      <c r="P11412" s="549">
        <v>9085</v>
      </c>
      <c r="Q11412" s="549">
        <v>1</v>
      </c>
      <c r="R11412" s="549">
        <v>128</v>
      </c>
      <c r="S11412" s="548">
        <v>2228</v>
      </c>
      <c r="T11412" s="548"/>
      <c r="U11412" s="99"/>
    </row>
    <row r="11413" spans="1:21" ht="19.5" customHeight="1">
      <c r="A11413" s="545">
        <v>106399</v>
      </c>
      <c r="B11413" s="545" t="s">
        <v>9404</v>
      </c>
      <c r="C11413" s="545" t="s">
        <v>216</v>
      </c>
      <c r="D11413" s="546"/>
      <c r="E11413" s="171" t="str">
        <f t="shared" si="178"/>
        <v>1900</v>
      </c>
      <c r="F11413" s="547">
        <v>0</v>
      </c>
      <c r="G11413" s="548">
        <v>0</v>
      </c>
      <c r="H11413" s="547">
        <v>0</v>
      </c>
      <c r="I11413" s="545" t="s">
        <v>12650</v>
      </c>
      <c r="J11413" s="545"/>
      <c r="K11413" s="545" t="s">
        <v>13413</v>
      </c>
      <c r="L11413" s="545" t="s">
        <v>13413</v>
      </c>
      <c r="M11413" s="548" t="s">
        <v>13758</v>
      </c>
      <c r="N11413" s="545" t="s">
        <v>13413</v>
      </c>
      <c r="O11413" s="545" t="s">
        <v>13413</v>
      </c>
      <c r="P11413" s="549">
        <v>9086</v>
      </c>
      <c r="Q11413" s="549">
        <v>1</v>
      </c>
      <c r="R11413" s="549">
        <v>127</v>
      </c>
      <c r="S11413" s="548"/>
      <c r="T11413" s="548"/>
      <c r="U11413" s="99"/>
    </row>
    <row r="11414" spans="1:21" ht="19.5" customHeight="1">
      <c r="A11414" s="545">
        <v>106400</v>
      </c>
      <c r="B11414" s="545" t="s">
        <v>6137</v>
      </c>
      <c r="C11414" s="545" t="s">
        <v>216</v>
      </c>
      <c r="D11414" s="546">
        <v>46052</v>
      </c>
      <c r="E11414" s="171" t="str">
        <f t="shared" si="178"/>
        <v>2026</v>
      </c>
      <c r="F11414" s="547">
        <v>54825</v>
      </c>
      <c r="G11414" s="548">
        <v>0.19</v>
      </c>
      <c r="H11414" s="547">
        <v>46071.43</v>
      </c>
      <c r="I11414" s="545" t="s">
        <v>12686</v>
      </c>
      <c r="J11414" s="545" t="s">
        <v>13307</v>
      </c>
      <c r="K11414" s="545" t="s">
        <v>20056</v>
      </c>
      <c r="L11414" s="545" t="s">
        <v>13413</v>
      </c>
      <c r="M11414" s="548" t="s">
        <v>13758</v>
      </c>
      <c r="N11414" s="545" t="s">
        <v>13413</v>
      </c>
      <c r="O11414" s="545" t="s">
        <v>13413</v>
      </c>
      <c r="P11414" s="549">
        <v>9087</v>
      </c>
      <c r="Q11414" s="549">
        <v>1</v>
      </c>
      <c r="R11414" s="549">
        <v>131</v>
      </c>
      <c r="S11414" s="548">
        <v>2228</v>
      </c>
      <c r="T11414" s="548"/>
      <c r="U11414" s="99"/>
    </row>
    <row r="11415" spans="1:21" ht="19.5" customHeight="1">
      <c r="A11415" s="545">
        <v>106401</v>
      </c>
      <c r="B11415" s="545" t="s">
        <v>2158</v>
      </c>
      <c r="C11415" s="545" t="s">
        <v>216</v>
      </c>
      <c r="D11415" s="546"/>
      <c r="E11415" s="171" t="str">
        <f t="shared" si="178"/>
        <v>1900</v>
      </c>
      <c r="F11415" s="547">
        <v>0</v>
      </c>
      <c r="G11415" s="548">
        <v>0</v>
      </c>
      <c r="H11415" s="547">
        <v>0</v>
      </c>
      <c r="I11415" s="545" t="s">
        <v>12686</v>
      </c>
      <c r="J11415" s="545"/>
      <c r="K11415" s="545" t="s">
        <v>20057</v>
      </c>
      <c r="L11415" s="545" t="s">
        <v>13413</v>
      </c>
      <c r="M11415" s="548" t="s">
        <v>13758</v>
      </c>
      <c r="N11415" s="545" t="s">
        <v>13413</v>
      </c>
      <c r="O11415" s="545" t="s">
        <v>13413</v>
      </c>
      <c r="P11415" s="549">
        <v>9088</v>
      </c>
      <c r="Q11415" s="549">
        <v>1</v>
      </c>
      <c r="R11415" s="549">
        <v>131</v>
      </c>
      <c r="S11415" s="548"/>
      <c r="T11415" s="548"/>
      <c r="U11415" s="99"/>
    </row>
    <row r="11416" spans="1:21" ht="19.5" customHeight="1">
      <c r="A11416" s="545">
        <v>106402</v>
      </c>
      <c r="B11416" s="545" t="s">
        <v>2013</v>
      </c>
      <c r="C11416" s="545" t="s">
        <v>216</v>
      </c>
      <c r="D11416" s="546"/>
      <c r="E11416" s="171" t="str">
        <f t="shared" si="178"/>
        <v>1900</v>
      </c>
      <c r="F11416" s="547">
        <v>0</v>
      </c>
      <c r="G11416" s="548">
        <v>0</v>
      </c>
      <c r="H11416" s="547">
        <v>0</v>
      </c>
      <c r="I11416" s="545" t="s">
        <v>12686</v>
      </c>
      <c r="J11416" s="545"/>
      <c r="K11416" s="545" t="s">
        <v>13413</v>
      </c>
      <c r="L11416" s="545" t="s">
        <v>13413</v>
      </c>
      <c r="M11416" s="548" t="s">
        <v>13758</v>
      </c>
      <c r="N11416" s="545" t="s">
        <v>13413</v>
      </c>
      <c r="O11416" s="545" t="s">
        <v>13413</v>
      </c>
      <c r="P11416" s="549">
        <v>9089</v>
      </c>
      <c r="Q11416" s="549">
        <v>1</v>
      </c>
      <c r="R11416" s="549">
        <v>131</v>
      </c>
      <c r="S11416" s="548"/>
      <c r="T11416" s="548"/>
      <c r="U11416" s="99"/>
    </row>
    <row r="11417" spans="1:21" ht="19.5" customHeight="1">
      <c r="A11417" s="545">
        <v>106403</v>
      </c>
      <c r="B11417" s="545" t="s">
        <v>9403</v>
      </c>
      <c r="C11417" s="545" t="s">
        <v>216</v>
      </c>
      <c r="D11417" s="546">
        <v>46052</v>
      </c>
      <c r="E11417" s="171" t="str">
        <f t="shared" si="178"/>
        <v>2026</v>
      </c>
      <c r="F11417" s="547">
        <v>47551</v>
      </c>
      <c r="G11417" s="548">
        <v>0.19</v>
      </c>
      <c r="H11417" s="547">
        <v>39958.82</v>
      </c>
      <c r="I11417" s="545" t="s">
        <v>12686</v>
      </c>
      <c r="J11417" s="545" t="s">
        <v>13307</v>
      </c>
      <c r="K11417" s="545" t="s">
        <v>13413</v>
      </c>
      <c r="L11417" s="545" t="s">
        <v>13413</v>
      </c>
      <c r="M11417" s="548" t="s">
        <v>13758</v>
      </c>
      <c r="N11417" s="545" t="s">
        <v>13413</v>
      </c>
      <c r="O11417" s="545" t="s">
        <v>13413</v>
      </c>
      <c r="P11417" s="549">
        <v>9090</v>
      </c>
      <c r="Q11417" s="549">
        <v>1</v>
      </c>
      <c r="R11417" s="549">
        <v>131</v>
      </c>
      <c r="S11417" s="548">
        <v>2228</v>
      </c>
      <c r="T11417" s="548"/>
      <c r="U11417" s="99"/>
    </row>
    <row r="11418" spans="1:21" ht="19.5" customHeight="1">
      <c r="A11418" s="545">
        <v>106404</v>
      </c>
      <c r="B11418" s="545" t="s">
        <v>3879</v>
      </c>
      <c r="C11418" s="545" t="s">
        <v>209</v>
      </c>
      <c r="D11418" s="546">
        <v>44593</v>
      </c>
      <c r="E11418" s="171" t="str">
        <f t="shared" si="178"/>
        <v>2022</v>
      </c>
      <c r="F11418" s="547">
        <v>632</v>
      </c>
      <c r="G11418" s="548">
        <v>0.19</v>
      </c>
      <c r="H11418" s="547">
        <v>531.09</v>
      </c>
      <c r="I11418" s="545" t="s">
        <v>12754</v>
      </c>
      <c r="J11418" s="545" t="s">
        <v>13297</v>
      </c>
      <c r="K11418" s="545"/>
      <c r="L11418" s="545" t="s">
        <v>13413</v>
      </c>
      <c r="M11418" s="548" t="s">
        <v>13758</v>
      </c>
      <c r="N11418" s="545" t="s">
        <v>13413</v>
      </c>
      <c r="O11418" s="545" t="s">
        <v>13413</v>
      </c>
      <c r="P11418" s="549">
        <v>9091</v>
      </c>
      <c r="Q11418" s="549">
        <v>1</v>
      </c>
      <c r="R11418" s="549">
        <v>33</v>
      </c>
      <c r="S11418" s="548">
        <v>2257</v>
      </c>
      <c r="T11418" s="548"/>
      <c r="U11418" s="99"/>
    </row>
    <row r="11419" spans="1:21" ht="19.5" customHeight="1">
      <c r="A11419" s="545">
        <v>106405</v>
      </c>
      <c r="B11419" s="545" t="s">
        <v>4014</v>
      </c>
      <c r="C11419" s="545" t="s">
        <v>221</v>
      </c>
      <c r="D11419" s="546"/>
      <c r="E11419" s="171" t="str">
        <f t="shared" si="178"/>
        <v>1900</v>
      </c>
      <c r="F11419" s="547">
        <v>0</v>
      </c>
      <c r="G11419" s="548">
        <v>0</v>
      </c>
      <c r="H11419" s="547">
        <v>0</v>
      </c>
      <c r="I11419" s="545" t="s">
        <v>12961</v>
      </c>
      <c r="J11419" s="545"/>
      <c r="K11419" s="545" t="s">
        <v>13413</v>
      </c>
      <c r="L11419" s="545" t="s">
        <v>13413</v>
      </c>
      <c r="M11419" s="548" t="s">
        <v>13758</v>
      </c>
      <c r="N11419" s="545" t="s">
        <v>13413</v>
      </c>
      <c r="O11419" s="545" t="s">
        <v>13413</v>
      </c>
      <c r="P11419" s="549">
        <v>9092</v>
      </c>
      <c r="Q11419" s="549">
        <v>1</v>
      </c>
      <c r="R11419" s="549">
        <v>52</v>
      </c>
      <c r="S11419" s="548"/>
      <c r="T11419" s="548"/>
      <c r="U11419" s="99"/>
    </row>
    <row r="11420" spans="1:21" ht="19.5" customHeight="1">
      <c r="A11420" s="545">
        <v>106406</v>
      </c>
      <c r="B11420" s="545" t="s">
        <v>248</v>
      </c>
      <c r="C11420" s="545" t="s">
        <v>206</v>
      </c>
      <c r="D11420" s="546"/>
      <c r="E11420" s="171" t="str">
        <f t="shared" si="178"/>
        <v>1900</v>
      </c>
      <c r="F11420" s="547">
        <v>0</v>
      </c>
      <c r="G11420" s="548">
        <v>0</v>
      </c>
      <c r="H11420" s="547">
        <v>0</v>
      </c>
      <c r="I11420" s="545" t="s">
        <v>12743</v>
      </c>
      <c r="J11420" s="545"/>
      <c r="K11420" s="545" t="s">
        <v>13413</v>
      </c>
      <c r="L11420" s="545" t="s">
        <v>13413</v>
      </c>
      <c r="M11420" s="548" t="s">
        <v>13758</v>
      </c>
      <c r="N11420" s="545" t="s">
        <v>13413</v>
      </c>
      <c r="O11420" s="545" t="s">
        <v>13413</v>
      </c>
      <c r="P11420" s="549">
        <v>9093</v>
      </c>
      <c r="Q11420" s="549">
        <v>1</v>
      </c>
      <c r="R11420" s="549">
        <v>66</v>
      </c>
      <c r="S11420" s="548"/>
      <c r="T11420" s="548"/>
      <c r="U11420" s="99"/>
    </row>
    <row r="11421" spans="1:21" ht="19.5" customHeight="1">
      <c r="A11421" s="545">
        <v>106407</v>
      </c>
      <c r="B11421" s="545" t="s">
        <v>4013</v>
      </c>
      <c r="C11421" s="545" t="s">
        <v>216</v>
      </c>
      <c r="D11421" s="546"/>
      <c r="E11421" s="171" t="str">
        <f t="shared" si="178"/>
        <v>1900</v>
      </c>
      <c r="F11421" s="547">
        <v>0</v>
      </c>
      <c r="G11421" s="548">
        <v>0</v>
      </c>
      <c r="H11421" s="547">
        <v>0</v>
      </c>
      <c r="I11421" s="545" t="s">
        <v>12961</v>
      </c>
      <c r="J11421" s="545"/>
      <c r="K11421" s="545" t="s">
        <v>13413</v>
      </c>
      <c r="L11421" s="545" t="s">
        <v>13413</v>
      </c>
      <c r="M11421" s="548" t="s">
        <v>13758</v>
      </c>
      <c r="N11421" s="545" t="s">
        <v>13413</v>
      </c>
      <c r="O11421" s="545" t="s">
        <v>13413</v>
      </c>
      <c r="P11421" s="549">
        <v>9094</v>
      </c>
      <c r="Q11421" s="549">
        <v>1</v>
      </c>
      <c r="R11421" s="549">
        <v>52</v>
      </c>
      <c r="S11421" s="548"/>
      <c r="T11421" s="548"/>
      <c r="U11421" s="99"/>
    </row>
    <row r="11422" spans="1:21" ht="19.5" customHeight="1">
      <c r="A11422" s="545">
        <v>106408</v>
      </c>
      <c r="B11422" s="545" t="s">
        <v>9402</v>
      </c>
      <c r="C11422" s="545" t="s">
        <v>221</v>
      </c>
      <c r="D11422" s="546"/>
      <c r="E11422" s="171" t="str">
        <f t="shared" si="178"/>
        <v>1900</v>
      </c>
      <c r="F11422" s="547">
        <v>0</v>
      </c>
      <c r="G11422" s="548">
        <v>0</v>
      </c>
      <c r="H11422" s="547">
        <v>0</v>
      </c>
      <c r="I11422" s="545" t="s">
        <v>12961</v>
      </c>
      <c r="J11422" s="545"/>
      <c r="K11422" s="545" t="s">
        <v>20058</v>
      </c>
      <c r="L11422" s="545" t="s">
        <v>13413</v>
      </c>
      <c r="M11422" s="548" t="s">
        <v>13758</v>
      </c>
      <c r="N11422" s="545" t="s">
        <v>13413</v>
      </c>
      <c r="O11422" s="545" t="s">
        <v>13413</v>
      </c>
      <c r="P11422" s="549">
        <v>9095</v>
      </c>
      <c r="Q11422" s="549">
        <v>1</v>
      </c>
      <c r="R11422" s="549">
        <v>52</v>
      </c>
      <c r="S11422" s="548"/>
      <c r="T11422" s="548"/>
      <c r="U11422" s="99"/>
    </row>
    <row r="11423" spans="1:21" ht="19.5" customHeight="1">
      <c r="A11423" s="545">
        <v>106409</v>
      </c>
      <c r="B11423" s="545" t="s">
        <v>3225</v>
      </c>
      <c r="C11423" s="545" t="s">
        <v>209</v>
      </c>
      <c r="D11423" s="546"/>
      <c r="E11423" s="171" t="str">
        <f t="shared" si="178"/>
        <v>1900</v>
      </c>
      <c r="F11423" s="547">
        <v>0</v>
      </c>
      <c r="G11423" s="548">
        <v>0</v>
      </c>
      <c r="H11423" s="547">
        <v>0</v>
      </c>
      <c r="I11423" s="545" t="s">
        <v>12663</v>
      </c>
      <c r="J11423" s="545"/>
      <c r="K11423" s="545" t="s">
        <v>13413</v>
      </c>
      <c r="L11423" s="545" t="s">
        <v>13413</v>
      </c>
      <c r="M11423" s="548" t="s">
        <v>13758</v>
      </c>
      <c r="N11423" s="545" t="s">
        <v>13413</v>
      </c>
      <c r="O11423" s="545" t="s">
        <v>13413</v>
      </c>
      <c r="P11423" s="549">
        <v>9096</v>
      </c>
      <c r="Q11423" s="549">
        <v>1</v>
      </c>
      <c r="R11423" s="549">
        <v>159</v>
      </c>
      <c r="S11423" s="548"/>
      <c r="T11423" s="548"/>
      <c r="U11423" s="99"/>
    </row>
    <row r="11424" spans="1:21" ht="19.5" customHeight="1">
      <c r="A11424" s="545">
        <v>106410</v>
      </c>
      <c r="B11424" s="545" t="s">
        <v>9401</v>
      </c>
      <c r="C11424" s="545" t="s">
        <v>209</v>
      </c>
      <c r="D11424" s="546"/>
      <c r="E11424" s="171" t="str">
        <f t="shared" si="178"/>
        <v>1900</v>
      </c>
      <c r="F11424" s="547">
        <v>0</v>
      </c>
      <c r="G11424" s="548">
        <v>0</v>
      </c>
      <c r="H11424" s="547">
        <v>0</v>
      </c>
      <c r="I11424" s="545" t="s">
        <v>12719</v>
      </c>
      <c r="J11424" s="545"/>
      <c r="K11424" s="545" t="s">
        <v>13413</v>
      </c>
      <c r="L11424" s="545" t="s">
        <v>13413</v>
      </c>
      <c r="M11424" s="548" t="s">
        <v>13758</v>
      </c>
      <c r="N11424" s="545" t="s">
        <v>13413</v>
      </c>
      <c r="O11424" s="545" t="s">
        <v>13413</v>
      </c>
      <c r="P11424" s="549">
        <v>9097</v>
      </c>
      <c r="Q11424" s="549">
        <v>1</v>
      </c>
      <c r="R11424" s="549">
        <v>157</v>
      </c>
      <c r="S11424" s="548"/>
      <c r="T11424" s="548"/>
      <c r="U11424" s="99"/>
    </row>
    <row r="11425" spans="1:21" ht="19.5" customHeight="1">
      <c r="A11425" s="545">
        <v>106411</v>
      </c>
      <c r="B11425" s="545" t="s">
        <v>820</v>
      </c>
      <c r="C11425" s="545" t="s">
        <v>221</v>
      </c>
      <c r="D11425" s="546">
        <v>46052</v>
      </c>
      <c r="E11425" s="171" t="str">
        <f t="shared" si="178"/>
        <v>2026</v>
      </c>
      <c r="F11425" s="547">
        <v>140283</v>
      </c>
      <c r="G11425" s="548">
        <v>0.19</v>
      </c>
      <c r="H11425" s="547">
        <v>117884.87</v>
      </c>
      <c r="I11425" s="545" t="s">
        <v>12643</v>
      </c>
      <c r="J11425" s="545" t="s">
        <v>13307</v>
      </c>
      <c r="K11425" s="545" t="s">
        <v>20059</v>
      </c>
      <c r="L11425" s="545" t="s">
        <v>13413</v>
      </c>
      <c r="M11425" s="548" t="s">
        <v>13758</v>
      </c>
      <c r="N11425" s="545" t="s">
        <v>13413</v>
      </c>
      <c r="O11425" s="545" t="s">
        <v>13413</v>
      </c>
      <c r="P11425" s="549">
        <v>9098</v>
      </c>
      <c r="Q11425" s="549">
        <v>1</v>
      </c>
      <c r="R11425" s="549">
        <v>6</v>
      </c>
      <c r="S11425" s="548">
        <v>2228</v>
      </c>
      <c r="T11425" s="548"/>
      <c r="U11425" s="99"/>
    </row>
    <row r="11426" spans="1:21" ht="19.5" customHeight="1">
      <c r="A11426" s="545">
        <v>106412</v>
      </c>
      <c r="B11426" s="545" t="s">
        <v>720</v>
      </c>
      <c r="C11426" s="545" t="s">
        <v>216</v>
      </c>
      <c r="D11426" s="546">
        <v>46052</v>
      </c>
      <c r="E11426" s="171" t="str">
        <f t="shared" si="178"/>
        <v>2026</v>
      </c>
      <c r="F11426" s="547">
        <v>3131</v>
      </c>
      <c r="G11426" s="548">
        <v>0.19</v>
      </c>
      <c r="H11426" s="547">
        <v>2631.09</v>
      </c>
      <c r="I11426" s="545" t="s">
        <v>12684</v>
      </c>
      <c r="J11426" s="545" t="s">
        <v>13307</v>
      </c>
      <c r="K11426" s="545" t="s">
        <v>13413</v>
      </c>
      <c r="L11426" s="545" t="s">
        <v>13413</v>
      </c>
      <c r="M11426" s="548" t="s">
        <v>13758</v>
      </c>
      <c r="N11426" s="545" t="s">
        <v>13413</v>
      </c>
      <c r="O11426" s="545" t="s">
        <v>13413</v>
      </c>
      <c r="P11426" s="549">
        <v>9099</v>
      </c>
      <c r="Q11426" s="549">
        <v>1</v>
      </c>
      <c r="R11426" s="549">
        <v>95</v>
      </c>
      <c r="S11426" s="548">
        <v>2228</v>
      </c>
      <c r="T11426" s="548"/>
      <c r="U11426" s="99"/>
    </row>
    <row r="11427" spans="1:21" ht="19.5" customHeight="1">
      <c r="A11427" s="545">
        <v>106413</v>
      </c>
      <c r="B11427" s="545" t="s">
        <v>862</v>
      </c>
      <c r="C11427" s="545" t="s">
        <v>216</v>
      </c>
      <c r="D11427" s="546">
        <v>46052</v>
      </c>
      <c r="E11427" s="171" t="str">
        <f t="shared" si="178"/>
        <v>2026</v>
      </c>
      <c r="F11427" s="547">
        <v>4384</v>
      </c>
      <c r="G11427" s="548">
        <v>0.19</v>
      </c>
      <c r="H11427" s="547">
        <v>3684.03</v>
      </c>
      <c r="I11427" s="545" t="s">
        <v>12684</v>
      </c>
      <c r="J11427" s="545" t="s">
        <v>13307</v>
      </c>
      <c r="K11427" s="545" t="s">
        <v>13413</v>
      </c>
      <c r="L11427" s="545" t="s">
        <v>13413</v>
      </c>
      <c r="M11427" s="548" t="s">
        <v>13758</v>
      </c>
      <c r="N11427" s="545" t="s">
        <v>13413</v>
      </c>
      <c r="O11427" s="545" t="s">
        <v>13413</v>
      </c>
      <c r="P11427" s="549">
        <v>9100</v>
      </c>
      <c r="Q11427" s="549">
        <v>1</v>
      </c>
      <c r="R11427" s="549">
        <v>95</v>
      </c>
      <c r="S11427" s="548">
        <v>2228</v>
      </c>
      <c r="T11427" s="548"/>
      <c r="U11427" s="99"/>
    </row>
    <row r="11428" spans="1:21" ht="19.5" customHeight="1">
      <c r="A11428" s="545">
        <v>106414</v>
      </c>
      <c r="B11428" s="545" t="s">
        <v>9400</v>
      </c>
      <c r="C11428" s="545" t="s">
        <v>221</v>
      </c>
      <c r="D11428" s="546"/>
      <c r="E11428" s="171" t="str">
        <f t="shared" si="178"/>
        <v>1900</v>
      </c>
      <c r="F11428" s="547">
        <v>0</v>
      </c>
      <c r="G11428" s="548">
        <v>0</v>
      </c>
      <c r="H11428" s="547">
        <v>0</v>
      </c>
      <c r="I11428" s="545" t="s">
        <v>12684</v>
      </c>
      <c r="J11428" s="545"/>
      <c r="K11428" s="545" t="s">
        <v>13413</v>
      </c>
      <c r="L11428" s="545" t="s">
        <v>13413</v>
      </c>
      <c r="M11428" s="548" t="s">
        <v>13758</v>
      </c>
      <c r="N11428" s="545" t="s">
        <v>13413</v>
      </c>
      <c r="O11428" s="545" t="s">
        <v>13413</v>
      </c>
      <c r="P11428" s="549">
        <v>9101</v>
      </c>
      <c r="Q11428" s="549">
        <v>1</v>
      </c>
      <c r="R11428" s="549">
        <v>95</v>
      </c>
      <c r="S11428" s="548"/>
      <c r="T11428" s="548"/>
      <c r="U11428" s="99"/>
    </row>
    <row r="11429" spans="1:21" ht="19.5" customHeight="1">
      <c r="A11429" s="545">
        <v>106415</v>
      </c>
      <c r="B11429" s="545" t="s">
        <v>9399</v>
      </c>
      <c r="C11429" s="545" t="s">
        <v>221</v>
      </c>
      <c r="D11429" s="546"/>
      <c r="E11429" s="171" t="str">
        <f t="shared" si="178"/>
        <v>1900</v>
      </c>
      <c r="F11429" s="547">
        <v>0</v>
      </c>
      <c r="G11429" s="548">
        <v>0</v>
      </c>
      <c r="H11429" s="547">
        <v>0</v>
      </c>
      <c r="I11429" s="545" t="s">
        <v>12684</v>
      </c>
      <c r="J11429" s="545"/>
      <c r="K11429" s="545" t="s">
        <v>13413</v>
      </c>
      <c r="L11429" s="545" t="s">
        <v>13413</v>
      </c>
      <c r="M11429" s="548" t="s">
        <v>13758</v>
      </c>
      <c r="N11429" s="545" t="s">
        <v>13413</v>
      </c>
      <c r="O11429" s="545" t="s">
        <v>13413</v>
      </c>
      <c r="P11429" s="549">
        <v>9102</v>
      </c>
      <c r="Q11429" s="549">
        <v>1</v>
      </c>
      <c r="R11429" s="549">
        <v>95</v>
      </c>
      <c r="S11429" s="548"/>
      <c r="T11429" s="548"/>
      <c r="U11429" s="99"/>
    </row>
    <row r="11430" spans="1:21" ht="19.5" customHeight="1">
      <c r="A11430" s="545">
        <v>106416</v>
      </c>
      <c r="B11430" s="545" t="s">
        <v>867</v>
      </c>
      <c r="C11430" s="545" t="s">
        <v>209</v>
      </c>
      <c r="D11430" s="546"/>
      <c r="E11430" s="171" t="str">
        <f t="shared" si="178"/>
        <v>1900</v>
      </c>
      <c r="F11430" s="547">
        <v>0</v>
      </c>
      <c r="G11430" s="548">
        <v>0</v>
      </c>
      <c r="H11430" s="547">
        <v>0</v>
      </c>
      <c r="I11430" s="545" t="s">
        <v>12643</v>
      </c>
      <c r="J11430" s="545"/>
      <c r="K11430" s="545" t="s">
        <v>13413</v>
      </c>
      <c r="L11430" s="545" t="s">
        <v>13413</v>
      </c>
      <c r="M11430" s="548" t="s">
        <v>13758</v>
      </c>
      <c r="N11430" s="545" t="s">
        <v>13413</v>
      </c>
      <c r="O11430" s="545" t="s">
        <v>13413</v>
      </c>
      <c r="P11430" s="549">
        <v>9103</v>
      </c>
      <c r="Q11430" s="549">
        <v>1</v>
      </c>
      <c r="R11430" s="549">
        <v>6</v>
      </c>
      <c r="S11430" s="548"/>
      <c r="T11430" s="548"/>
      <c r="U11430" s="99"/>
    </row>
    <row r="11431" spans="1:21" ht="19.5" customHeight="1">
      <c r="A11431" s="545">
        <v>106417</v>
      </c>
      <c r="B11431" s="545" t="s">
        <v>781</v>
      </c>
      <c r="C11431" s="545" t="s">
        <v>209</v>
      </c>
      <c r="D11431" s="546"/>
      <c r="E11431" s="171" t="str">
        <f t="shared" si="178"/>
        <v>1900</v>
      </c>
      <c r="F11431" s="547">
        <v>0</v>
      </c>
      <c r="G11431" s="548">
        <v>0</v>
      </c>
      <c r="H11431" s="547">
        <v>0</v>
      </c>
      <c r="I11431" s="545" t="s">
        <v>12643</v>
      </c>
      <c r="J11431" s="545"/>
      <c r="K11431" s="545" t="s">
        <v>13413</v>
      </c>
      <c r="L11431" s="545" t="s">
        <v>13413</v>
      </c>
      <c r="M11431" s="548" t="s">
        <v>13758</v>
      </c>
      <c r="N11431" s="545" t="s">
        <v>13413</v>
      </c>
      <c r="O11431" s="545" t="s">
        <v>13413</v>
      </c>
      <c r="P11431" s="549">
        <v>9104</v>
      </c>
      <c r="Q11431" s="549">
        <v>1</v>
      </c>
      <c r="R11431" s="549">
        <v>6</v>
      </c>
      <c r="S11431" s="548"/>
      <c r="T11431" s="548"/>
      <c r="U11431" s="99"/>
    </row>
    <row r="11432" spans="1:21" ht="19.5" customHeight="1">
      <c r="A11432" s="545">
        <v>106418</v>
      </c>
      <c r="B11432" s="545" t="s">
        <v>4010</v>
      </c>
      <c r="C11432" s="545" t="s">
        <v>216</v>
      </c>
      <c r="D11432" s="546"/>
      <c r="E11432" s="171" t="str">
        <f t="shared" si="178"/>
        <v>1900</v>
      </c>
      <c r="F11432" s="547">
        <v>0</v>
      </c>
      <c r="G11432" s="548">
        <v>0</v>
      </c>
      <c r="H11432" s="547">
        <v>0</v>
      </c>
      <c r="I11432" s="545" t="s">
        <v>12961</v>
      </c>
      <c r="J11432" s="545"/>
      <c r="K11432" s="545" t="s">
        <v>20060</v>
      </c>
      <c r="L11432" s="545" t="s">
        <v>13413</v>
      </c>
      <c r="M11432" s="548" t="s">
        <v>13758</v>
      </c>
      <c r="N11432" s="545" t="s">
        <v>13413</v>
      </c>
      <c r="O11432" s="545" t="s">
        <v>13413</v>
      </c>
      <c r="P11432" s="549">
        <v>9105</v>
      </c>
      <c r="Q11432" s="549">
        <v>1</v>
      </c>
      <c r="R11432" s="549">
        <v>52</v>
      </c>
      <c r="S11432" s="548"/>
      <c r="T11432" s="548"/>
      <c r="U11432" s="99"/>
    </row>
    <row r="11433" spans="1:21" ht="19.5" customHeight="1">
      <c r="A11433" s="545">
        <v>106419</v>
      </c>
      <c r="B11433" s="545" t="s">
        <v>9398</v>
      </c>
      <c r="C11433" s="545" t="s">
        <v>221</v>
      </c>
      <c r="D11433" s="546"/>
      <c r="E11433" s="171" t="str">
        <f t="shared" si="178"/>
        <v>1900</v>
      </c>
      <c r="F11433" s="547">
        <v>0</v>
      </c>
      <c r="G11433" s="548">
        <v>0</v>
      </c>
      <c r="H11433" s="547">
        <v>0</v>
      </c>
      <c r="I11433" s="545" t="s">
        <v>12957</v>
      </c>
      <c r="J11433" s="545"/>
      <c r="K11433" s="545" t="s">
        <v>13413</v>
      </c>
      <c r="L11433" s="545" t="s">
        <v>13413</v>
      </c>
      <c r="M11433" s="548" t="s">
        <v>13758</v>
      </c>
      <c r="N11433" s="545" t="s">
        <v>13413</v>
      </c>
      <c r="O11433" s="545" t="s">
        <v>13413</v>
      </c>
      <c r="P11433" s="549">
        <v>9106</v>
      </c>
      <c r="Q11433" s="549">
        <v>1</v>
      </c>
      <c r="R11433" s="549">
        <v>42</v>
      </c>
      <c r="S11433" s="548"/>
      <c r="T11433" s="548"/>
      <c r="U11433" s="99"/>
    </row>
    <row r="11434" spans="1:21" ht="19.5" customHeight="1">
      <c r="A11434" s="545">
        <v>106420</v>
      </c>
      <c r="B11434" s="545" t="s">
        <v>3658</v>
      </c>
      <c r="C11434" s="545" t="s">
        <v>216</v>
      </c>
      <c r="D11434" s="546"/>
      <c r="E11434" s="171" t="str">
        <f t="shared" si="178"/>
        <v>1900</v>
      </c>
      <c r="F11434" s="547">
        <v>0</v>
      </c>
      <c r="G11434" s="548">
        <v>0</v>
      </c>
      <c r="H11434" s="547">
        <v>0</v>
      </c>
      <c r="I11434" s="545" t="s">
        <v>12647</v>
      </c>
      <c r="J11434" s="545"/>
      <c r="K11434" s="545" t="s">
        <v>20061</v>
      </c>
      <c r="L11434" s="545" t="s">
        <v>13413</v>
      </c>
      <c r="M11434" s="548" t="s">
        <v>13758</v>
      </c>
      <c r="N11434" s="545" t="s">
        <v>13413</v>
      </c>
      <c r="O11434" s="545" t="s">
        <v>13413</v>
      </c>
      <c r="P11434" s="549">
        <v>9107</v>
      </c>
      <c r="Q11434" s="549">
        <v>1</v>
      </c>
      <c r="R11434" s="549">
        <v>26</v>
      </c>
      <c r="S11434" s="548"/>
      <c r="T11434" s="548"/>
      <c r="U11434" s="99"/>
    </row>
    <row r="11435" spans="1:21" ht="19.5" customHeight="1">
      <c r="A11435" s="545">
        <v>106421</v>
      </c>
      <c r="B11435" s="545" t="s">
        <v>1416</v>
      </c>
      <c r="C11435" s="545" t="s">
        <v>216</v>
      </c>
      <c r="D11435" s="546"/>
      <c r="E11435" s="171" t="str">
        <f t="shared" si="178"/>
        <v>1900</v>
      </c>
      <c r="F11435" s="547">
        <v>0</v>
      </c>
      <c r="G11435" s="548">
        <v>0</v>
      </c>
      <c r="H11435" s="547">
        <v>0</v>
      </c>
      <c r="I11435" s="545" t="s">
        <v>12659</v>
      </c>
      <c r="J11435" s="545"/>
      <c r="K11435" s="545" t="s">
        <v>13413</v>
      </c>
      <c r="L11435" s="545" t="s">
        <v>13413</v>
      </c>
      <c r="M11435" s="548" t="s">
        <v>13758</v>
      </c>
      <c r="N11435" s="545" t="s">
        <v>13413</v>
      </c>
      <c r="O11435" s="545" t="s">
        <v>13413</v>
      </c>
      <c r="P11435" s="549">
        <v>9108</v>
      </c>
      <c r="Q11435" s="549">
        <v>1</v>
      </c>
      <c r="R11435" s="549">
        <v>116</v>
      </c>
      <c r="S11435" s="548"/>
      <c r="T11435" s="548"/>
      <c r="U11435" s="99"/>
    </row>
    <row r="11436" spans="1:21" ht="19.5" customHeight="1">
      <c r="A11436" s="545">
        <v>106422</v>
      </c>
      <c r="B11436" s="545" t="s">
        <v>9397</v>
      </c>
      <c r="C11436" s="545" t="s">
        <v>216</v>
      </c>
      <c r="D11436" s="546"/>
      <c r="E11436" s="171" t="str">
        <f t="shared" si="178"/>
        <v>1900</v>
      </c>
      <c r="F11436" s="547">
        <v>0</v>
      </c>
      <c r="G11436" s="548">
        <v>0</v>
      </c>
      <c r="H11436" s="547">
        <v>0</v>
      </c>
      <c r="I11436" s="545" t="s">
        <v>12762</v>
      </c>
      <c r="J11436" s="545"/>
      <c r="K11436" s="545" t="s">
        <v>20062</v>
      </c>
      <c r="L11436" s="545" t="s">
        <v>13413</v>
      </c>
      <c r="M11436" s="548" t="s">
        <v>13758</v>
      </c>
      <c r="N11436" s="545" t="s">
        <v>13413</v>
      </c>
      <c r="O11436" s="545" t="s">
        <v>13413</v>
      </c>
      <c r="P11436" s="549">
        <v>9109</v>
      </c>
      <c r="Q11436" s="549">
        <v>1</v>
      </c>
      <c r="R11436" s="549">
        <v>8</v>
      </c>
      <c r="S11436" s="548"/>
      <c r="T11436" s="548"/>
      <c r="U11436" s="99"/>
    </row>
    <row r="11437" spans="1:21" ht="19.5" customHeight="1">
      <c r="A11437" s="545">
        <v>106423</v>
      </c>
      <c r="B11437" s="545" t="s">
        <v>1217</v>
      </c>
      <c r="C11437" s="545" t="s">
        <v>216</v>
      </c>
      <c r="D11437" s="546"/>
      <c r="E11437" s="171" t="str">
        <f t="shared" si="178"/>
        <v>1900</v>
      </c>
      <c r="F11437" s="547">
        <v>0</v>
      </c>
      <c r="G11437" s="548">
        <v>0</v>
      </c>
      <c r="H11437" s="547">
        <v>0</v>
      </c>
      <c r="I11437" s="545" t="s">
        <v>12659</v>
      </c>
      <c r="J11437" s="545"/>
      <c r="K11437" s="545" t="s">
        <v>20063</v>
      </c>
      <c r="L11437" s="545" t="s">
        <v>13413</v>
      </c>
      <c r="M11437" s="548" t="s">
        <v>13758</v>
      </c>
      <c r="N11437" s="545" t="s">
        <v>13413</v>
      </c>
      <c r="O11437" s="545" t="s">
        <v>13413</v>
      </c>
      <c r="P11437" s="549">
        <v>9110</v>
      </c>
      <c r="Q11437" s="549">
        <v>1</v>
      </c>
      <c r="R11437" s="549">
        <v>116</v>
      </c>
      <c r="S11437" s="548"/>
      <c r="T11437" s="548"/>
      <c r="U11437" s="99"/>
    </row>
    <row r="11438" spans="1:21" ht="19.5" customHeight="1">
      <c r="A11438" s="545">
        <v>106424</v>
      </c>
      <c r="B11438" s="545" t="s">
        <v>3025</v>
      </c>
      <c r="C11438" s="545" t="s">
        <v>209</v>
      </c>
      <c r="D11438" s="546"/>
      <c r="E11438" s="171" t="str">
        <f t="shared" si="178"/>
        <v>1900</v>
      </c>
      <c r="F11438" s="547">
        <v>0</v>
      </c>
      <c r="G11438" s="548">
        <v>0</v>
      </c>
      <c r="H11438" s="547">
        <v>0</v>
      </c>
      <c r="I11438" s="545" t="s">
        <v>12657</v>
      </c>
      <c r="J11438" s="545"/>
      <c r="K11438" s="545" t="s">
        <v>17983</v>
      </c>
      <c r="L11438" s="545" t="s">
        <v>13413</v>
      </c>
      <c r="M11438" s="548" t="s">
        <v>13758</v>
      </c>
      <c r="N11438" s="545" t="s">
        <v>12979</v>
      </c>
      <c r="O11438" s="545" t="s">
        <v>15379</v>
      </c>
      <c r="P11438" s="549">
        <v>9111</v>
      </c>
      <c r="Q11438" s="549">
        <v>1</v>
      </c>
      <c r="R11438" s="549">
        <v>153</v>
      </c>
      <c r="S11438" s="548"/>
      <c r="T11438" s="548">
        <v>404</v>
      </c>
      <c r="U11438" s="99"/>
    </row>
    <row r="11439" spans="1:21" ht="19.5" customHeight="1">
      <c r="A11439" s="545">
        <v>106425</v>
      </c>
      <c r="B11439" s="545" t="s">
        <v>1266</v>
      </c>
      <c r="C11439" s="545" t="s">
        <v>216</v>
      </c>
      <c r="D11439" s="546"/>
      <c r="E11439" s="171" t="str">
        <f t="shared" si="178"/>
        <v>1900</v>
      </c>
      <c r="F11439" s="547">
        <v>0</v>
      </c>
      <c r="G11439" s="548">
        <v>0</v>
      </c>
      <c r="H11439" s="547">
        <v>0</v>
      </c>
      <c r="I11439" s="545" t="s">
        <v>12659</v>
      </c>
      <c r="J11439" s="545"/>
      <c r="K11439" s="545" t="s">
        <v>20064</v>
      </c>
      <c r="L11439" s="545" t="s">
        <v>13413</v>
      </c>
      <c r="M11439" s="548" t="s">
        <v>13758</v>
      </c>
      <c r="N11439" s="545" t="s">
        <v>13413</v>
      </c>
      <c r="O11439" s="545" t="s">
        <v>13413</v>
      </c>
      <c r="P11439" s="549">
        <v>9112</v>
      </c>
      <c r="Q11439" s="549">
        <v>1</v>
      </c>
      <c r="R11439" s="549">
        <v>116</v>
      </c>
      <c r="S11439" s="548"/>
      <c r="T11439" s="548"/>
      <c r="U11439" s="99"/>
    </row>
    <row r="11440" spans="1:21" ht="19.5" customHeight="1">
      <c r="A11440" s="545">
        <v>106426</v>
      </c>
      <c r="B11440" s="545" t="s">
        <v>266</v>
      </c>
      <c r="C11440" s="545" t="s">
        <v>209</v>
      </c>
      <c r="D11440" s="546"/>
      <c r="E11440" s="171" t="str">
        <f t="shared" si="178"/>
        <v>1900</v>
      </c>
      <c r="F11440" s="547">
        <v>0</v>
      </c>
      <c r="G11440" s="548">
        <v>0</v>
      </c>
      <c r="H11440" s="547">
        <v>0</v>
      </c>
      <c r="I11440" s="545" t="s">
        <v>12644</v>
      </c>
      <c r="J11440" s="545"/>
      <c r="K11440" s="545" t="s">
        <v>13413</v>
      </c>
      <c r="L11440" s="545" t="s">
        <v>13413</v>
      </c>
      <c r="M11440" s="548" t="s">
        <v>13758</v>
      </c>
      <c r="N11440" s="545" t="s">
        <v>13413</v>
      </c>
      <c r="O11440" s="545" t="s">
        <v>13413</v>
      </c>
      <c r="P11440" s="549">
        <v>9113</v>
      </c>
      <c r="Q11440" s="549">
        <v>1</v>
      </c>
      <c r="R11440" s="549">
        <v>62</v>
      </c>
      <c r="S11440" s="548"/>
      <c r="T11440" s="548"/>
      <c r="U11440" s="99"/>
    </row>
    <row r="11441" spans="1:21" ht="19.5" customHeight="1">
      <c r="A11441" s="545">
        <v>106427</v>
      </c>
      <c r="B11441" s="545" t="s">
        <v>4011</v>
      </c>
      <c r="C11441" s="545" t="s">
        <v>216</v>
      </c>
      <c r="D11441" s="546"/>
      <c r="E11441" s="171" t="str">
        <f t="shared" si="178"/>
        <v>1900</v>
      </c>
      <c r="F11441" s="547">
        <v>0</v>
      </c>
      <c r="G11441" s="548">
        <v>0</v>
      </c>
      <c r="H11441" s="547">
        <v>0</v>
      </c>
      <c r="I11441" s="545" t="s">
        <v>12961</v>
      </c>
      <c r="J11441" s="545"/>
      <c r="K11441" s="545" t="s">
        <v>20065</v>
      </c>
      <c r="L11441" s="545" t="s">
        <v>13413</v>
      </c>
      <c r="M11441" s="548" t="s">
        <v>13758</v>
      </c>
      <c r="N11441" s="545" t="s">
        <v>13413</v>
      </c>
      <c r="O11441" s="545" t="s">
        <v>13413</v>
      </c>
      <c r="P11441" s="549">
        <v>9114</v>
      </c>
      <c r="Q11441" s="549">
        <v>1</v>
      </c>
      <c r="R11441" s="549">
        <v>52</v>
      </c>
      <c r="S11441" s="548"/>
      <c r="T11441" s="548"/>
      <c r="U11441" s="99"/>
    </row>
    <row r="11442" spans="1:21" ht="19.5" customHeight="1">
      <c r="A11442" s="545">
        <v>106428</v>
      </c>
      <c r="B11442" s="545" t="s">
        <v>8266</v>
      </c>
      <c r="C11442" s="545" t="s">
        <v>221</v>
      </c>
      <c r="D11442" s="546">
        <v>43528</v>
      </c>
      <c r="E11442" s="171" t="str">
        <f t="shared" si="178"/>
        <v>2019</v>
      </c>
      <c r="F11442" s="547">
        <v>59872.01</v>
      </c>
      <c r="G11442" s="548">
        <v>0.19</v>
      </c>
      <c r="H11442" s="547">
        <v>50312.61</v>
      </c>
      <c r="I11442" s="545" t="s">
        <v>12961</v>
      </c>
      <c r="J11442" s="545" t="s">
        <v>13298</v>
      </c>
      <c r="K11442" s="545" t="s">
        <v>13413</v>
      </c>
      <c r="L11442" s="545" t="s">
        <v>13413</v>
      </c>
      <c r="M11442" s="548" t="s">
        <v>13758</v>
      </c>
      <c r="N11442" s="545" t="s">
        <v>13413</v>
      </c>
      <c r="O11442" s="545" t="s">
        <v>13413</v>
      </c>
      <c r="P11442" s="549">
        <v>9115</v>
      </c>
      <c r="Q11442" s="549">
        <v>1</v>
      </c>
      <c r="R11442" s="549">
        <v>52</v>
      </c>
      <c r="S11442" s="548">
        <v>1012</v>
      </c>
      <c r="T11442" s="548"/>
      <c r="U11442" s="99"/>
    </row>
    <row r="11443" spans="1:21" ht="19.5" customHeight="1">
      <c r="A11443" s="545">
        <v>106429</v>
      </c>
      <c r="B11443" s="545" t="s">
        <v>8265</v>
      </c>
      <c r="C11443" s="545" t="s">
        <v>209</v>
      </c>
      <c r="D11443" s="546">
        <v>43528</v>
      </c>
      <c r="E11443" s="171" t="str">
        <f t="shared" si="178"/>
        <v>2019</v>
      </c>
      <c r="F11443" s="547">
        <v>5804</v>
      </c>
      <c r="G11443" s="548">
        <v>0.19</v>
      </c>
      <c r="H11443" s="547">
        <v>4877.3100000000004</v>
      </c>
      <c r="I11443" s="545" t="s">
        <v>12961</v>
      </c>
      <c r="J11443" s="545" t="s">
        <v>13296</v>
      </c>
      <c r="K11443" s="545" t="s">
        <v>13413</v>
      </c>
      <c r="L11443" s="545" t="s">
        <v>13413</v>
      </c>
      <c r="M11443" s="548" t="s">
        <v>13758</v>
      </c>
      <c r="N11443" s="545" t="s">
        <v>13413</v>
      </c>
      <c r="O11443" s="545" t="s">
        <v>13413</v>
      </c>
      <c r="P11443" s="549">
        <v>9116</v>
      </c>
      <c r="Q11443" s="549">
        <v>1</v>
      </c>
      <c r="R11443" s="549">
        <v>52</v>
      </c>
      <c r="S11443" s="548">
        <v>2218</v>
      </c>
      <c r="T11443" s="548"/>
      <c r="U11443" s="99"/>
    </row>
    <row r="11444" spans="1:21" ht="19.5" customHeight="1">
      <c r="A11444" s="545">
        <v>106430</v>
      </c>
      <c r="B11444" s="545" t="s">
        <v>8245</v>
      </c>
      <c r="C11444" s="545" t="s">
        <v>209</v>
      </c>
      <c r="D11444" s="546">
        <v>43530</v>
      </c>
      <c r="E11444" s="171" t="str">
        <f t="shared" si="178"/>
        <v>2019</v>
      </c>
      <c r="F11444" s="547">
        <v>6807</v>
      </c>
      <c r="G11444" s="548">
        <v>0.19</v>
      </c>
      <c r="H11444" s="547">
        <v>5720.17</v>
      </c>
      <c r="I11444" s="545" t="s">
        <v>12648</v>
      </c>
      <c r="J11444" s="545" t="s">
        <v>13296</v>
      </c>
      <c r="K11444" s="545" t="s">
        <v>20066</v>
      </c>
      <c r="L11444" s="545" t="s">
        <v>13413</v>
      </c>
      <c r="M11444" s="548" t="s">
        <v>13758</v>
      </c>
      <c r="N11444" s="545" t="s">
        <v>13413</v>
      </c>
      <c r="O11444" s="545" t="s">
        <v>13413</v>
      </c>
      <c r="P11444" s="549">
        <v>9117</v>
      </c>
      <c r="Q11444" s="549">
        <v>1</v>
      </c>
      <c r="R11444" s="549">
        <v>67</v>
      </c>
      <c r="S11444" s="548">
        <v>2218</v>
      </c>
      <c r="T11444" s="548"/>
      <c r="U11444" s="99"/>
    </row>
    <row r="11445" spans="1:21" ht="19.5" customHeight="1">
      <c r="A11445" s="545">
        <v>106431</v>
      </c>
      <c r="B11445" s="545" t="s">
        <v>9396</v>
      </c>
      <c r="C11445" s="545" t="s">
        <v>216</v>
      </c>
      <c r="D11445" s="546"/>
      <c r="E11445" s="171" t="str">
        <f t="shared" si="178"/>
        <v>1900</v>
      </c>
      <c r="F11445" s="547">
        <v>0</v>
      </c>
      <c r="G11445" s="548">
        <v>0</v>
      </c>
      <c r="H11445" s="547">
        <v>0</v>
      </c>
      <c r="I11445" s="545" t="s">
        <v>12697</v>
      </c>
      <c r="J11445" s="545"/>
      <c r="K11445" s="545" t="s">
        <v>13413</v>
      </c>
      <c r="L11445" s="545" t="s">
        <v>13413</v>
      </c>
      <c r="M11445" s="548" t="s">
        <v>13758</v>
      </c>
      <c r="N11445" s="545" t="s">
        <v>13413</v>
      </c>
      <c r="O11445" s="545" t="s">
        <v>13413</v>
      </c>
      <c r="P11445" s="549">
        <v>9118</v>
      </c>
      <c r="Q11445" s="549">
        <v>1</v>
      </c>
      <c r="R11445" s="549">
        <v>138</v>
      </c>
      <c r="S11445" s="548"/>
      <c r="T11445" s="548"/>
      <c r="U11445" s="99"/>
    </row>
    <row r="11446" spans="1:21" ht="19.5" customHeight="1">
      <c r="A11446" s="545">
        <v>106432</v>
      </c>
      <c r="B11446" s="545" t="s">
        <v>9395</v>
      </c>
      <c r="C11446" s="545" t="s">
        <v>216</v>
      </c>
      <c r="D11446" s="546"/>
      <c r="E11446" s="171" t="str">
        <f t="shared" si="178"/>
        <v>1900</v>
      </c>
      <c r="F11446" s="547">
        <v>0</v>
      </c>
      <c r="G11446" s="548">
        <v>0</v>
      </c>
      <c r="H11446" s="547">
        <v>0</v>
      </c>
      <c r="I11446" s="545" t="s">
        <v>12697</v>
      </c>
      <c r="J11446" s="545"/>
      <c r="K11446" s="545" t="s">
        <v>13413</v>
      </c>
      <c r="L11446" s="545" t="s">
        <v>13413</v>
      </c>
      <c r="M11446" s="548" t="s">
        <v>13758</v>
      </c>
      <c r="N11446" s="545" t="s">
        <v>13413</v>
      </c>
      <c r="O11446" s="545" t="s">
        <v>13413</v>
      </c>
      <c r="P11446" s="549">
        <v>9119</v>
      </c>
      <c r="Q11446" s="549">
        <v>1</v>
      </c>
      <c r="R11446" s="549">
        <v>138</v>
      </c>
      <c r="S11446" s="548"/>
      <c r="T11446" s="548"/>
      <c r="U11446" s="99"/>
    </row>
    <row r="11447" spans="1:21" ht="19.5" customHeight="1">
      <c r="A11447" s="545">
        <v>106433</v>
      </c>
      <c r="B11447" s="545" t="s">
        <v>9394</v>
      </c>
      <c r="C11447" s="545" t="s">
        <v>216</v>
      </c>
      <c r="D11447" s="546"/>
      <c r="E11447" s="171" t="str">
        <f t="shared" si="178"/>
        <v>1900</v>
      </c>
      <c r="F11447" s="547">
        <v>0</v>
      </c>
      <c r="G11447" s="548">
        <v>0</v>
      </c>
      <c r="H11447" s="547">
        <v>0</v>
      </c>
      <c r="I11447" s="545" t="s">
        <v>12697</v>
      </c>
      <c r="J11447" s="545"/>
      <c r="K11447" s="545" t="s">
        <v>13413</v>
      </c>
      <c r="L11447" s="545" t="s">
        <v>13413</v>
      </c>
      <c r="M11447" s="548" t="s">
        <v>13758</v>
      </c>
      <c r="N11447" s="545" t="s">
        <v>13413</v>
      </c>
      <c r="O11447" s="545" t="s">
        <v>13413</v>
      </c>
      <c r="P11447" s="549">
        <v>9120</v>
      </c>
      <c r="Q11447" s="549">
        <v>1</v>
      </c>
      <c r="R11447" s="549">
        <v>138</v>
      </c>
      <c r="S11447" s="548"/>
      <c r="T11447" s="548"/>
      <c r="U11447" s="99"/>
    </row>
    <row r="11448" spans="1:21" ht="19.5" customHeight="1">
      <c r="A11448" s="545">
        <v>106434</v>
      </c>
      <c r="B11448" s="545" t="s">
        <v>9393</v>
      </c>
      <c r="C11448" s="545" t="s">
        <v>216</v>
      </c>
      <c r="D11448" s="546"/>
      <c r="E11448" s="171" t="str">
        <f t="shared" si="178"/>
        <v>1900</v>
      </c>
      <c r="F11448" s="547">
        <v>0</v>
      </c>
      <c r="G11448" s="548">
        <v>0</v>
      </c>
      <c r="H11448" s="547">
        <v>0</v>
      </c>
      <c r="I11448" s="545" t="s">
        <v>12697</v>
      </c>
      <c r="J11448" s="545"/>
      <c r="K11448" s="545" t="s">
        <v>13413</v>
      </c>
      <c r="L11448" s="545" t="s">
        <v>13413</v>
      </c>
      <c r="M11448" s="548" t="s">
        <v>13758</v>
      </c>
      <c r="N11448" s="545" t="s">
        <v>13413</v>
      </c>
      <c r="O11448" s="545" t="s">
        <v>13413</v>
      </c>
      <c r="P11448" s="549">
        <v>9121</v>
      </c>
      <c r="Q11448" s="549">
        <v>1</v>
      </c>
      <c r="R11448" s="549">
        <v>138</v>
      </c>
      <c r="S11448" s="548"/>
      <c r="T11448" s="548"/>
      <c r="U11448" s="99"/>
    </row>
    <row r="11449" spans="1:21" ht="19.5" customHeight="1">
      <c r="A11449" s="545">
        <v>106435</v>
      </c>
      <c r="B11449" s="545" t="s">
        <v>9392</v>
      </c>
      <c r="C11449" s="545" t="s">
        <v>216</v>
      </c>
      <c r="D11449" s="546"/>
      <c r="E11449" s="171" t="str">
        <f t="shared" si="178"/>
        <v>1900</v>
      </c>
      <c r="F11449" s="547">
        <v>0</v>
      </c>
      <c r="G11449" s="548">
        <v>0</v>
      </c>
      <c r="H11449" s="547">
        <v>0</v>
      </c>
      <c r="I11449" s="545" t="s">
        <v>12697</v>
      </c>
      <c r="J11449" s="545"/>
      <c r="K11449" s="545" t="s">
        <v>13413</v>
      </c>
      <c r="L11449" s="545" t="s">
        <v>13413</v>
      </c>
      <c r="M11449" s="548" t="s">
        <v>13758</v>
      </c>
      <c r="N11449" s="545" t="s">
        <v>13413</v>
      </c>
      <c r="O11449" s="545" t="s">
        <v>13413</v>
      </c>
      <c r="P11449" s="549">
        <v>9122</v>
      </c>
      <c r="Q11449" s="549">
        <v>1</v>
      </c>
      <c r="R11449" s="549">
        <v>138</v>
      </c>
      <c r="S11449" s="548"/>
      <c r="T11449" s="548"/>
      <c r="U11449" s="99"/>
    </row>
    <row r="11450" spans="1:21" ht="19.5" customHeight="1">
      <c r="A11450" s="545">
        <v>106436</v>
      </c>
      <c r="B11450" s="545" t="s">
        <v>9391</v>
      </c>
      <c r="C11450" s="545" t="s">
        <v>216</v>
      </c>
      <c r="D11450" s="546"/>
      <c r="E11450" s="171" t="str">
        <f t="shared" si="178"/>
        <v>1900</v>
      </c>
      <c r="F11450" s="547">
        <v>0</v>
      </c>
      <c r="G11450" s="548">
        <v>0</v>
      </c>
      <c r="H11450" s="547">
        <v>0</v>
      </c>
      <c r="I11450" s="545" t="s">
        <v>12697</v>
      </c>
      <c r="J11450" s="545"/>
      <c r="K11450" s="545" t="s">
        <v>13413</v>
      </c>
      <c r="L11450" s="545" t="s">
        <v>13413</v>
      </c>
      <c r="M11450" s="548" t="s">
        <v>13758</v>
      </c>
      <c r="N11450" s="545" t="s">
        <v>13413</v>
      </c>
      <c r="O11450" s="545" t="s">
        <v>13413</v>
      </c>
      <c r="P11450" s="549">
        <v>9123</v>
      </c>
      <c r="Q11450" s="549">
        <v>1</v>
      </c>
      <c r="R11450" s="549">
        <v>138</v>
      </c>
      <c r="S11450" s="548"/>
      <c r="T11450" s="548"/>
      <c r="U11450" s="99"/>
    </row>
    <row r="11451" spans="1:21" ht="19.5" customHeight="1">
      <c r="A11451" s="545">
        <v>106437</v>
      </c>
      <c r="B11451" s="545" t="s">
        <v>9390</v>
      </c>
      <c r="C11451" s="545" t="s">
        <v>216</v>
      </c>
      <c r="D11451" s="546"/>
      <c r="E11451" s="171" t="str">
        <f t="shared" si="178"/>
        <v>1900</v>
      </c>
      <c r="F11451" s="547">
        <v>0</v>
      </c>
      <c r="G11451" s="548">
        <v>0</v>
      </c>
      <c r="H11451" s="547">
        <v>0</v>
      </c>
      <c r="I11451" s="545" t="s">
        <v>12697</v>
      </c>
      <c r="J11451" s="545"/>
      <c r="K11451" s="545" t="s">
        <v>13413</v>
      </c>
      <c r="L11451" s="545" t="s">
        <v>13413</v>
      </c>
      <c r="M11451" s="548" t="s">
        <v>13758</v>
      </c>
      <c r="N11451" s="545" t="s">
        <v>13413</v>
      </c>
      <c r="O11451" s="545" t="s">
        <v>13413</v>
      </c>
      <c r="P11451" s="549">
        <v>9124</v>
      </c>
      <c r="Q11451" s="549">
        <v>1</v>
      </c>
      <c r="R11451" s="549">
        <v>138</v>
      </c>
      <c r="S11451" s="548"/>
      <c r="T11451" s="548"/>
      <c r="U11451" s="99"/>
    </row>
    <row r="11452" spans="1:21" ht="19.5" customHeight="1">
      <c r="A11452" s="545">
        <v>106438</v>
      </c>
      <c r="B11452" s="545" t="s">
        <v>8441</v>
      </c>
      <c r="C11452" s="545" t="s">
        <v>216</v>
      </c>
      <c r="D11452" s="546">
        <v>46063</v>
      </c>
      <c r="E11452" s="171" t="str">
        <f t="shared" si="178"/>
        <v>2026</v>
      </c>
      <c r="F11452" s="547">
        <v>7081426</v>
      </c>
      <c r="G11452" s="548">
        <v>0.19</v>
      </c>
      <c r="H11452" s="547">
        <v>5950778.1500000004</v>
      </c>
      <c r="I11452" s="545" t="s">
        <v>12758</v>
      </c>
      <c r="J11452" s="545" t="s">
        <v>13298</v>
      </c>
      <c r="K11452" s="545" t="s">
        <v>20067</v>
      </c>
      <c r="L11452" s="545" t="s">
        <v>13413</v>
      </c>
      <c r="M11452" s="548" t="s">
        <v>13758</v>
      </c>
      <c r="N11452" s="545" t="s">
        <v>13413</v>
      </c>
      <c r="O11452" s="545" t="s">
        <v>13413</v>
      </c>
      <c r="P11452" s="549">
        <v>9125</v>
      </c>
      <c r="Q11452" s="549">
        <v>1</v>
      </c>
      <c r="R11452" s="549">
        <v>164</v>
      </c>
      <c r="S11452" s="548">
        <v>1012</v>
      </c>
      <c r="T11452" s="548"/>
      <c r="U11452" s="99"/>
    </row>
    <row r="11453" spans="1:21" ht="19.5" customHeight="1">
      <c r="A11453" s="545">
        <v>106439</v>
      </c>
      <c r="B11453" s="545" t="s">
        <v>3540</v>
      </c>
      <c r="C11453" s="545" t="s">
        <v>216</v>
      </c>
      <c r="D11453" s="546">
        <v>46063</v>
      </c>
      <c r="E11453" s="171" t="str">
        <f t="shared" si="178"/>
        <v>2026</v>
      </c>
      <c r="F11453" s="547">
        <v>7081426</v>
      </c>
      <c r="G11453" s="548">
        <v>0.19</v>
      </c>
      <c r="H11453" s="547">
        <v>5950778.1500000004</v>
      </c>
      <c r="I11453" s="545" t="s">
        <v>12758</v>
      </c>
      <c r="J11453" s="545" t="s">
        <v>13298</v>
      </c>
      <c r="K11453" s="545" t="s">
        <v>20068</v>
      </c>
      <c r="L11453" s="545" t="s">
        <v>13413</v>
      </c>
      <c r="M11453" s="548" t="s">
        <v>13758</v>
      </c>
      <c r="N11453" s="545" t="s">
        <v>13413</v>
      </c>
      <c r="O11453" s="545" t="s">
        <v>13413</v>
      </c>
      <c r="P11453" s="549">
        <v>9126</v>
      </c>
      <c r="Q11453" s="549">
        <v>1</v>
      </c>
      <c r="R11453" s="549">
        <v>164</v>
      </c>
      <c r="S11453" s="548">
        <v>1012</v>
      </c>
      <c r="T11453" s="548"/>
      <c r="U11453" s="99"/>
    </row>
    <row r="11454" spans="1:21" ht="19.5" customHeight="1">
      <c r="A11454" s="545">
        <v>106440</v>
      </c>
      <c r="B11454" s="545" t="s">
        <v>9389</v>
      </c>
      <c r="C11454" s="545" t="s">
        <v>216</v>
      </c>
      <c r="D11454" s="546"/>
      <c r="E11454" s="171" t="str">
        <f t="shared" si="178"/>
        <v>1900</v>
      </c>
      <c r="F11454" s="547">
        <v>0</v>
      </c>
      <c r="G11454" s="548">
        <v>0</v>
      </c>
      <c r="H11454" s="547">
        <v>0</v>
      </c>
      <c r="I11454" s="545" t="s">
        <v>12661</v>
      </c>
      <c r="J11454" s="545"/>
      <c r="K11454" s="545" t="s">
        <v>13413</v>
      </c>
      <c r="L11454" s="545" t="s">
        <v>13413</v>
      </c>
      <c r="M11454" s="548" t="s">
        <v>13868</v>
      </c>
      <c r="N11454" s="545" t="s">
        <v>13413</v>
      </c>
      <c r="O11454" s="545" t="s">
        <v>13413</v>
      </c>
      <c r="P11454" s="549">
        <v>9127</v>
      </c>
      <c r="Q11454" s="549">
        <v>2</v>
      </c>
      <c r="R11454" s="549">
        <v>89</v>
      </c>
      <c r="S11454" s="548"/>
      <c r="T11454" s="548"/>
      <c r="U11454" s="99"/>
    </row>
    <row r="11455" spans="1:21" ht="19.5" customHeight="1">
      <c r="A11455" s="545">
        <v>106441</v>
      </c>
      <c r="B11455" s="545" t="s">
        <v>9388</v>
      </c>
      <c r="C11455" s="545" t="s">
        <v>216</v>
      </c>
      <c r="D11455" s="546"/>
      <c r="E11455" s="171" t="str">
        <f t="shared" si="178"/>
        <v>1900</v>
      </c>
      <c r="F11455" s="547">
        <v>0</v>
      </c>
      <c r="G11455" s="548">
        <v>0</v>
      </c>
      <c r="H11455" s="547">
        <v>0</v>
      </c>
      <c r="I11455" s="545" t="s">
        <v>12642</v>
      </c>
      <c r="J11455" s="545"/>
      <c r="K11455" s="545" t="s">
        <v>13413</v>
      </c>
      <c r="L11455" s="545" t="s">
        <v>13413</v>
      </c>
      <c r="M11455" s="548" t="s">
        <v>13758</v>
      </c>
      <c r="N11455" s="545" t="s">
        <v>13413</v>
      </c>
      <c r="O11455" s="545" t="s">
        <v>13413</v>
      </c>
      <c r="P11455" s="549">
        <v>9128</v>
      </c>
      <c r="Q11455" s="549">
        <v>1</v>
      </c>
      <c r="R11455" s="549">
        <v>135</v>
      </c>
      <c r="S11455" s="548"/>
      <c r="T11455" s="548"/>
      <c r="U11455" s="99"/>
    </row>
    <row r="11456" spans="1:21" ht="19.5" customHeight="1">
      <c r="A11456" s="545">
        <v>106442</v>
      </c>
      <c r="B11456" s="545" t="s">
        <v>8336</v>
      </c>
      <c r="C11456" s="545" t="s">
        <v>216</v>
      </c>
      <c r="D11456" s="546">
        <v>45639</v>
      </c>
      <c r="E11456" s="171" t="str">
        <f t="shared" si="178"/>
        <v>2024</v>
      </c>
      <c r="F11456" s="547">
        <v>5096981</v>
      </c>
      <c r="G11456" s="548">
        <v>0.19</v>
      </c>
      <c r="H11456" s="547">
        <v>4283177.3099999996</v>
      </c>
      <c r="I11456" s="545" t="s">
        <v>12647</v>
      </c>
      <c r="J11456" s="545" t="s">
        <v>13297</v>
      </c>
      <c r="K11456" s="545" t="s">
        <v>20069</v>
      </c>
      <c r="L11456" s="545" t="s">
        <v>13413</v>
      </c>
      <c r="M11456" s="548" t="s">
        <v>13758</v>
      </c>
      <c r="N11456" s="545" t="s">
        <v>13413</v>
      </c>
      <c r="O11456" s="545" t="s">
        <v>13413</v>
      </c>
      <c r="P11456" s="549">
        <v>9129</v>
      </c>
      <c r="Q11456" s="549">
        <v>1</v>
      </c>
      <c r="R11456" s="549">
        <v>26</v>
      </c>
      <c r="S11456" s="548">
        <v>2257</v>
      </c>
      <c r="T11456" s="548"/>
      <c r="U11456" s="99"/>
    </row>
    <row r="11457" spans="1:21" ht="19.5" customHeight="1">
      <c r="A11457" s="545">
        <v>106444</v>
      </c>
      <c r="B11457" s="545" t="s">
        <v>9387</v>
      </c>
      <c r="C11457" s="545" t="s">
        <v>216</v>
      </c>
      <c r="D11457" s="546"/>
      <c r="E11457" s="171" t="str">
        <f t="shared" si="178"/>
        <v>1900</v>
      </c>
      <c r="F11457" s="547">
        <v>0</v>
      </c>
      <c r="G11457" s="548">
        <v>0</v>
      </c>
      <c r="H11457" s="547">
        <v>0</v>
      </c>
      <c r="I11457" s="545" t="s">
        <v>12956</v>
      </c>
      <c r="J11457" s="545"/>
      <c r="K11457" s="545" t="s">
        <v>20070</v>
      </c>
      <c r="L11457" s="545" t="s">
        <v>13413</v>
      </c>
      <c r="M11457" s="548" t="s">
        <v>13758</v>
      </c>
      <c r="N11457" s="545" t="s">
        <v>13413</v>
      </c>
      <c r="O11457" s="545" t="s">
        <v>13413</v>
      </c>
      <c r="P11457" s="549">
        <v>9130</v>
      </c>
      <c r="Q11457" s="549">
        <v>1</v>
      </c>
      <c r="R11457" s="549">
        <v>133</v>
      </c>
      <c r="S11457" s="548"/>
      <c r="T11457" s="548"/>
      <c r="U11457" s="99"/>
    </row>
    <row r="11458" spans="1:21" ht="19.5" customHeight="1">
      <c r="A11458" s="545">
        <v>106446</v>
      </c>
      <c r="B11458" s="545" t="s">
        <v>12439</v>
      </c>
      <c r="C11458" s="545" t="s">
        <v>216</v>
      </c>
      <c r="D11458" s="546">
        <v>44591</v>
      </c>
      <c r="E11458" s="171" t="str">
        <f t="shared" si="178"/>
        <v>2022</v>
      </c>
      <c r="F11458" s="547">
        <v>161680410</v>
      </c>
      <c r="G11458" s="548">
        <v>0.19</v>
      </c>
      <c r="H11458" s="547">
        <v>135865890.75999999</v>
      </c>
      <c r="I11458" s="545" t="s">
        <v>12758</v>
      </c>
      <c r="J11458" s="545" t="s">
        <v>13297</v>
      </c>
      <c r="K11458" s="545" t="s">
        <v>13413</v>
      </c>
      <c r="L11458" s="545" t="s">
        <v>13413</v>
      </c>
      <c r="M11458" s="548" t="s">
        <v>13758</v>
      </c>
      <c r="N11458" s="545" t="s">
        <v>13413</v>
      </c>
      <c r="O11458" s="545" t="s">
        <v>13413</v>
      </c>
      <c r="P11458" s="549">
        <v>9132</v>
      </c>
      <c r="Q11458" s="549">
        <v>1</v>
      </c>
      <c r="R11458" s="549">
        <v>164</v>
      </c>
      <c r="S11458" s="548">
        <v>2257</v>
      </c>
      <c r="T11458" s="548"/>
      <c r="U11458" s="99"/>
    </row>
    <row r="11459" spans="1:21" ht="19.5" customHeight="1">
      <c r="A11459" s="545">
        <v>106447</v>
      </c>
      <c r="B11459" s="545" t="s">
        <v>8080</v>
      </c>
      <c r="C11459" s="545" t="s">
        <v>216</v>
      </c>
      <c r="D11459" s="546">
        <v>43544</v>
      </c>
      <c r="E11459" s="171" t="str">
        <f t="shared" si="178"/>
        <v>2019</v>
      </c>
      <c r="F11459" s="547">
        <v>109330</v>
      </c>
      <c r="G11459" s="548">
        <v>0.19</v>
      </c>
      <c r="H11459" s="547">
        <v>91873.95</v>
      </c>
      <c r="I11459" s="545" t="s">
        <v>12642</v>
      </c>
      <c r="J11459" s="545" t="s">
        <v>13299</v>
      </c>
      <c r="K11459" s="545" t="s">
        <v>13413</v>
      </c>
      <c r="L11459" s="545" t="s">
        <v>13413</v>
      </c>
      <c r="M11459" s="548" t="s">
        <v>13758</v>
      </c>
      <c r="N11459" s="545" t="s">
        <v>13413</v>
      </c>
      <c r="O11459" s="545" t="s">
        <v>13413</v>
      </c>
      <c r="P11459" s="549">
        <v>9133</v>
      </c>
      <c r="Q11459" s="549">
        <v>1</v>
      </c>
      <c r="R11459" s="549">
        <v>135</v>
      </c>
      <c r="S11459" s="548">
        <v>443</v>
      </c>
      <c r="T11459" s="548"/>
      <c r="U11459" s="99"/>
    </row>
    <row r="11460" spans="1:21" ht="19.5" customHeight="1">
      <c r="A11460" s="545">
        <v>106448</v>
      </c>
      <c r="B11460" s="545" t="s">
        <v>9386</v>
      </c>
      <c r="C11460" s="545" t="s">
        <v>216</v>
      </c>
      <c r="D11460" s="546"/>
      <c r="E11460" s="171" t="str">
        <f t="shared" ref="E11460:E11523" si="179">TEXT(D11460,"YYYY")</f>
        <v>1900</v>
      </c>
      <c r="F11460" s="547">
        <v>0</v>
      </c>
      <c r="G11460" s="548">
        <v>0</v>
      </c>
      <c r="H11460" s="547">
        <v>0</v>
      </c>
      <c r="I11460" s="545" t="s">
        <v>12642</v>
      </c>
      <c r="J11460" s="545"/>
      <c r="K11460" s="545" t="s">
        <v>13413</v>
      </c>
      <c r="L11460" s="545" t="s">
        <v>13413</v>
      </c>
      <c r="M11460" s="548" t="s">
        <v>13758</v>
      </c>
      <c r="N11460" s="545" t="s">
        <v>13413</v>
      </c>
      <c r="O11460" s="545" t="s">
        <v>13413</v>
      </c>
      <c r="P11460" s="549">
        <v>9134</v>
      </c>
      <c r="Q11460" s="549">
        <v>1</v>
      </c>
      <c r="R11460" s="549">
        <v>135</v>
      </c>
      <c r="S11460" s="548"/>
      <c r="T11460" s="548"/>
      <c r="U11460" s="99"/>
    </row>
    <row r="11461" spans="1:21" ht="19.5" customHeight="1">
      <c r="A11461" s="545">
        <v>106449</v>
      </c>
      <c r="B11461" s="545" t="s">
        <v>8208</v>
      </c>
      <c r="C11461" s="545" t="s">
        <v>209</v>
      </c>
      <c r="D11461" s="546">
        <v>44596</v>
      </c>
      <c r="E11461" s="171" t="str">
        <f t="shared" si="179"/>
        <v>2022</v>
      </c>
      <c r="F11461" s="547">
        <v>64111</v>
      </c>
      <c r="G11461" s="548">
        <v>0.19</v>
      </c>
      <c r="H11461" s="547">
        <v>53874.79</v>
      </c>
      <c r="I11461" s="545" t="s">
        <v>12697</v>
      </c>
      <c r="J11461" s="545" t="s">
        <v>13297</v>
      </c>
      <c r="K11461" s="545" t="s">
        <v>13413</v>
      </c>
      <c r="L11461" s="545" t="s">
        <v>13413</v>
      </c>
      <c r="M11461" s="548" t="s">
        <v>13758</v>
      </c>
      <c r="N11461" s="545" t="s">
        <v>13413</v>
      </c>
      <c r="O11461" s="545" t="s">
        <v>13413</v>
      </c>
      <c r="P11461" s="549">
        <v>9135</v>
      </c>
      <c r="Q11461" s="549">
        <v>1</v>
      </c>
      <c r="R11461" s="549">
        <v>138</v>
      </c>
      <c r="S11461" s="548">
        <v>2257</v>
      </c>
      <c r="T11461" s="548"/>
      <c r="U11461" s="99"/>
    </row>
    <row r="11462" spans="1:21" ht="19.5" customHeight="1">
      <c r="A11462" s="545">
        <v>106450</v>
      </c>
      <c r="B11462" s="545" t="s">
        <v>9385</v>
      </c>
      <c r="C11462" s="545" t="s">
        <v>216</v>
      </c>
      <c r="D11462" s="546"/>
      <c r="E11462" s="171" t="str">
        <f t="shared" si="179"/>
        <v>1900</v>
      </c>
      <c r="F11462" s="547">
        <v>0</v>
      </c>
      <c r="G11462" s="548">
        <v>0</v>
      </c>
      <c r="H11462" s="547">
        <v>0</v>
      </c>
      <c r="I11462" s="545" t="s">
        <v>12758</v>
      </c>
      <c r="J11462" s="545"/>
      <c r="K11462" s="545" t="s">
        <v>20071</v>
      </c>
      <c r="L11462" s="545" t="s">
        <v>13413</v>
      </c>
      <c r="M11462" s="548" t="s">
        <v>13758</v>
      </c>
      <c r="N11462" s="545" t="s">
        <v>13413</v>
      </c>
      <c r="O11462" s="545" t="s">
        <v>13413</v>
      </c>
      <c r="P11462" s="549">
        <v>9136</v>
      </c>
      <c r="Q11462" s="549">
        <v>1</v>
      </c>
      <c r="R11462" s="549">
        <v>164</v>
      </c>
      <c r="S11462" s="548"/>
      <c r="T11462" s="548"/>
      <c r="U11462" s="99"/>
    </row>
    <row r="11463" spans="1:21" ht="19.5" customHeight="1">
      <c r="A11463" s="545">
        <v>106451</v>
      </c>
      <c r="B11463" s="545" t="s">
        <v>9384</v>
      </c>
      <c r="C11463" s="545" t="s">
        <v>216</v>
      </c>
      <c r="D11463" s="546"/>
      <c r="E11463" s="171" t="str">
        <f t="shared" si="179"/>
        <v>1900</v>
      </c>
      <c r="F11463" s="547">
        <v>0</v>
      </c>
      <c r="G11463" s="548">
        <v>0</v>
      </c>
      <c r="H11463" s="547">
        <v>0</v>
      </c>
      <c r="I11463" s="545" t="s">
        <v>12758</v>
      </c>
      <c r="J11463" s="545"/>
      <c r="K11463" s="545" t="s">
        <v>20072</v>
      </c>
      <c r="L11463" s="545" t="s">
        <v>13413</v>
      </c>
      <c r="M11463" s="548" t="s">
        <v>13758</v>
      </c>
      <c r="N11463" s="545" t="s">
        <v>13413</v>
      </c>
      <c r="O11463" s="545" t="s">
        <v>13413</v>
      </c>
      <c r="P11463" s="549">
        <v>9137</v>
      </c>
      <c r="Q11463" s="549">
        <v>1</v>
      </c>
      <c r="R11463" s="549">
        <v>164</v>
      </c>
      <c r="S11463" s="548"/>
      <c r="T11463" s="548"/>
      <c r="U11463" s="99"/>
    </row>
    <row r="11464" spans="1:21" ht="19.5" customHeight="1">
      <c r="A11464" s="545">
        <v>106452</v>
      </c>
      <c r="B11464" s="545" t="s">
        <v>9383</v>
      </c>
      <c r="C11464" s="545" t="s">
        <v>216</v>
      </c>
      <c r="D11464" s="546"/>
      <c r="E11464" s="171" t="str">
        <f t="shared" si="179"/>
        <v>1900</v>
      </c>
      <c r="F11464" s="547">
        <v>0</v>
      </c>
      <c r="G11464" s="548">
        <v>0</v>
      </c>
      <c r="H11464" s="547">
        <v>0</v>
      </c>
      <c r="I11464" s="545" t="s">
        <v>12758</v>
      </c>
      <c r="J11464" s="545"/>
      <c r="K11464" s="545" t="s">
        <v>20073</v>
      </c>
      <c r="L11464" s="545" t="s">
        <v>13413</v>
      </c>
      <c r="M11464" s="548" t="s">
        <v>13758</v>
      </c>
      <c r="N11464" s="545" t="s">
        <v>13413</v>
      </c>
      <c r="O11464" s="545" t="s">
        <v>13413</v>
      </c>
      <c r="P11464" s="549">
        <v>9138</v>
      </c>
      <c r="Q11464" s="549">
        <v>1</v>
      </c>
      <c r="R11464" s="549">
        <v>164</v>
      </c>
      <c r="S11464" s="548"/>
      <c r="T11464" s="548"/>
      <c r="U11464" s="99"/>
    </row>
    <row r="11465" spans="1:21" ht="19.5" customHeight="1">
      <c r="A11465" s="545">
        <v>106453</v>
      </c>
      <c r="B11465" s="545" t="s">
        <v>9382</v>
      </c>
      <c r="C11465" s="545" t="s">
        <v>216</v>
      </c>
      <c r="D11465" s="546"/>
      <c r="E11465" s="171" t="str">
        <f t="shared" si="179"/>
        <v>1900</v>
      </c>
      <c r="F11465" s="547">
        <v>0</v>
      </c>
      <c r="G11465" s="548">
        <v>0</v>
      </c>
      <c r="H11465" s="547">
        <v>0</v>
      </c>
      <c r="I11465" s="545" t="s">
        <v>12973</v>
      </c>
      <c r="J11465" s="545"/>
      <c r="K11465" s="545" t="s">
        <v>20074</v>
      </c>
      <c r="L11465" s="545" t="s">
        <v>13413</v>
      </c>
      <c r="M11465" s="548" t="s">
        <v>13758</v>
      </c>
      <c r="N11465" s="545" t="s">
        <v>13413</v>
      </c>
      <c r="O11465" s="545" t="s">
        <v>13413</v>
      </c>
      <c r="P11465" s="549">
        <v>9139</v>
      </c>
      <c r="Q11465" s="549">
        <v>1</v>
      </c>
      <c r="R11465" s="549">
        <v>59</v>
      </c>
      <c r="S11465" s="548"/>
      <c r="T11465" s="548"/>
      <c r="U11465" s="99"/>
    </row>
    <row r="11466" spans="1:21" ht="19.5" customHeight="1">
      <c r="A11466" s="545">
        <v>106454</v>
      </c>
      <c r="B11466" s="545" t="s">
        <v>9381</v>
      </c>
      <c r="C11466" s="545" t="s">
        <v>216</v>
      </c>
      <c r="D11466" s="546"/>
      <c r="E11466" s="171" t="str">
        <f t="shared" si="179"/>
        <v>1900</v>
      </c>
      <c r="F11466" s="547">
        <v>0</v>
      </c>
      <c r="G11466" s="548">
        <v>0</v>
      </c>
      <c r="H11466" s="547">
        <v>0</v>
      </c>
      <c r="I11466" s="545" t="s">
        <v>12758</v>
      </c>
      <c r="J11466" s="545"/>
      <c r="K11466" s="545" t="s">
        <v>20075</v>
      </c>
      <c r="L11466" s="545" t="s">
        <v>13413</v>
      </c>
      <c r="M11466" s="548" t="s">
        <v>13758</v>
      </c>
      <c r="N11466" s="545" t="s">
        <v>13413</v>
      </c>
      <c r="O11466" s="545" t="s">
        <v>13413</v>
      </c>
      <c r="P11466" s="549">
        <v>9140</v>
      </c>
      <c r="Q11466" s="549">
        <v>1</v>
      </c>
      <c r="R11466" s="549">
        <v>164</v>
      </c>
      <c r="S11466" s="548"/>
      <c r="T11466" s="548"/>
      <c r="U11466" s="99"/>
    </row>
    <row r="11467" spans="1:21" ht="19.5" customHeight="1">
      <c r="A11467" s="545">
        <v>106456</v>
      </c>
      <c r="B11467" s="545" t="s">
        <v>3506</v>
      </c>
      <c r="C11467" s="545" t="s">
        <v>216</v>
      </c>
      <c r="D11467" s="546"/>
      <c r="E11467" s="171" t="str">
        <f t="shared" si="179"/>
        <v>1900</v>
      </c>
      <c r="F11467" s="547">
        <v>0</v>
      </c>
      <c r="G11467" s="548">
        <v>0</v>
      </c>
      <c r="H11467" s="547">
        <v>0</v>
      </c>
      <c r="I11467" s="545" t="s">
        <v>12758</v>
      </c>
      <c r="J11467" s="545"/>
      <c r="K11467" s="545" t="s">
        <v>20076</v>
      </c>
      <c r="L11467" s="545" t="s">
        <v>13413</v>
      </c>
      <c r="M11467" s="548" t="s">
        <v>13758</v>
      </c>
      <c r="N11467" s="545" t="s">
        <v>13413</v>
      </c>
      <c r="O11467" s="545" t="s">
        <v>13413</v>
      </c>
      <c r="P11467" s="549">
        <v>9141</v>
      </c>
      <c r="Q11467" s="549">
        <v>1</v>
      </c>
      <c r="R11467" s="549">
        <v>164</v>
      </c>
      <c r="S11467" s="548"/>
      <c r="T11467" s="548"/>
      <c r="U11467" s="99"/>
    </row>
    <row r="11468" spans="1:21" ht="19.5" customHeight="1">
      <c r="A11468" s="545">
        <v>106457</v>
      </c>
      <c r="B11468" s="545" t="s">
        <v>3532</v>
      </c>
      <c r="C11468" s="545" t="s">
        <v>216</v>
      </c>
      <c r="D11468" s="546"/>
      <c r="E11468" s="171" t="str">
        <f t="shared" si="179"/>
        <v>1900</v>
      </c>
      <c r="F11468" s="547">
        <v>0</v>
      </c>
      <c r="G11468" s="548">
        <v>0</v>
      </c>
      <c r="H11468" s="547">
        <v>0</v>
      </c>
      <c r="I11468" s="545" t="s">
        <v>12758</v>
      </c>
      <c r="J11468" s="545"/>
      <c r="K11468" s="545" t="s">
        <v>20077</v>
      </c>
      <c r="L11468" s="545" t="s">
        <v>13413</v>
      </c>
      <c r="M11468" s="548" t="s">
        <v>13758</v>
      </c>
      <c r="N11468" s="545" t="s">
        <v>13413</v>
      </c>
      <c r="O11468" s="545" t="s">
        <v>13413</v>
      </c>
      <c r="P11468" s="549">
        <v>9142</v>
      </c>
      <c r="Q11468" s="549">
        <v>1</v>
      </c>
      <c r="R11468" s="549">
        <v>164</v>
      </c>
      <c r="S11468" s="548"/>
      <c r="T11468" s="548"/>
      <c r="U11468" s="99"/>
    </row>
    <row r="11469" spans="1:21" ht="19.5" customHeight="1">
      <c r="A11469" s="545">
        <v>106459</v>
      </c>
      <c r="B11469" s="545" t="s">
        <v>9380</v>
      </c>
      <c r="C11469" s="545" t="s">
        <v>216</v>
      </c>
      <c r="D11469" s="546"/>
      <c r="E11469" s="171" t="str">
        <f t="shared" si="179"/>
        <v>1900</v>
      </c>
      <c r="F11469" s="547">
        <v>0</v>
      </c>
      <c r="G11469" s="548">
        <v>0</v>
      </c>
      <c r="H11469" s="547">
        <v>0</v>
      </c>
      <c r="I11469" s="545" t="s">
        <v>12758</v>
      </c>
      <c r="J11469" s="545"/>
      <c r="K11469" s="545" t="s">
        <v>20078</v>
      </c>
      <c r="L11469" s="545" t="s">
        <v>13413</v>
      </c>
      <c r="M11469" s="548" t="s">
        <v>13758</v>
      </c>
      <c r="N11469" s="545" t="s">
        <v>13413</v>
      </c>
      <c r="O11469" s="545" t="s">
        <v>13413</v>
      </c>
      <c r="P11469" s="549">
        <v>9143</v>
      </c>
      <c r="Q11469" s="549">
        <v>1</v>
      </c>
      <c r="R11469" s="549">
        <v>164</v>
      </c>
      <c r="S11469" s="548"/>
      <c r="T11469" s="548"/>
      <c r="U11469" s="99"/>
    </row>
    <row r="11470" spans="1:21" ht="19.5" customHeight="1">
      <c r="A11470" s="545">
        <v>106460</v>
      </c>
      <c r="B11470" s="545" t="s">
        <v>9379</v>
      </c>
      <c r="C11470" s="545" t="s">
        <v>216</v>
      </c>
      <c r="D11470" s="546"/>
      <c r="E11470" s="171" t="str">
        <f t="shared" si="179"/>
        <v>1900</v>
      </c>
      <c r="F11470" s="547">
        <v>0</v>
      </c>
      <c r="G11470" s="548">
        <v>0</v>
      </c>
      <c r="H11470" s="547">
        <v>0</v>
      </c>
      <c r="I11470" s="545" t="s">
        <v>12758</v>
      </c>
      <c r="J11470" s="545"/>
      <c r="K11470" s="545" t="s">
        <v>20079</v>
      </c>
      <c r="L11470" s="545" t="s">
        <v>13413</v>
      </c>
      <c r="M11470" s="548" t="s">
        <v>13758</v>
      </c>
      <c r="N11470" s="545" t="s">
        <v>13413</v>
      </c>
      <c r="O11470" s="545" t="s">
        <v>13413</v>
      </c>
      <c r="P11470" s="549">
        <v>9144</v>
      </c>
      <c r="Q11470" s="549">
        <v>1</v>
      </c>
      <c r="R11470" s="549">
        <v>164</v>
      </c>
      <c r="S11470" s="548"/>
      <c r="T11470" s="548"/>
      <c r="U11470" s="99"/>
    </row>
    <row r="11471" spans="1:21" ht="19.5" customHeight="1">
      <c r="A11471" s="545">
        <v>106461</v>
      </c>
      <c r="B11471" s="545" t="s">
        <v>3646</v>
      </c>
      <c r="C11471" s="545" t="s">
        <v>216</v>
      </c>
      <c r="D11471" s="546"/>
      <c r="E11471" s="171" t="str">
        <f t="shared" si="179"/>
        <v>1900</v>
      </c>
      <c r="F11471" s="547">
        <v>0</v>
      </c>
      <c r="G11471" s="548">
        <v>0</v>
      </c>
      <c r="H11471" s="547">
        <v>0</v>
      </c>
      <c r="I11471" s="545" t="s">
        <v>12758</v>
      </c>
      <c r="J11471" s="545"/>
      <c r="K11471" s="545" t="s">
        <v>20080</v>
      </c>
      <c r="L11471" s="545" t="s">
        <v>13413</v>
      </c>
      <c r="M11471" s="548" t="s">
        <v>13758</v>
      </c>
      <c r="N11471" s="545" t="s">
        <v>13413</v>
      </c>
      <c r="O11471" s="545" t="s">
        <v>13413</v>
      </c>
      <c r="P11471" s="549">
        <v>9145</v>
      </c>
      <c r="Q11471" s="549">
        <v>1</v>
      </c>
      <c r="R11471" s="549">
        <v>164</v>
      </c>
      <c r="S11471" s="548"/>
      <c r="T11471" s="548"/>
      <c r="U11471" s="99"/>
    </row>
    <row r="11472" spans="1:21" ht="19.5" customHeight="1">
      <c r="A11472" s="545">
        <v>106462</v>
      </c>
      <c r="B11472" s="545" t="s">
        <v>9378</v>
      </c>
      <c r="C11472" s="545" t="s">
        <v>216</v>
      </c>
      <c r="D11472" s="546"/>
      <c r="E11472" s="171" t="str">
        <f t="shared" si="179"/>
        <v>1900</v>
      </c>
      <c r="F11472" s="547">
        <v>0</v>
      </c>
      <c r="G11472" s="548">
        <v>0</v>
      </c>
      <c r="H11472" s="547">
        <v>0</v>
      </c>
      <c r="I11472" s="545" t="s">
        <v>12758</v>
      </c>
      <c r="J11472" s="545"/>
      <c r="K11472" s="545" t="s">
        <v>13413</v>
      </c>
      <c r="L11472" s="545" t="s">
        <v>13413</v>
      </c>
      <c r="M11472" s="548" t="s">
        <v>13758</v>
      </c>
      <c r="N11472" s="545" t="s">
        <v>13413</v>
      </c>
      <c r="O11472" s="545" t="s">
        <v>13413</v>
      </c>
      <c r="P11472" s="549">
        <v>9146</v>
      </c>
      <c r="Q11472" s="549">
        <v>1</v>
      </c>
      <c r="R11472" s="549">
        <v>164</v>
      </c>
      <c r="S11472" s="548"/>
      <c r="T11472" s="548"/>
      <c r="U11472" s="99"/>
    </row>
    <row r="11473" spans="1:21" ht="19.5" customHeight="1">
      <c r="A11473" s="545">
        <v>106463</v>
      </c>
      <c r="B11473" s="545" t="s">
        <v>9377</v>
      </c>
      <c r="C11473" s="545" t="s">
        <v>216</v>
      </c>
      <c r="D11473" s="546"/>
      <c r="E11473" s="171" t="str">
        <f t="shared" si="179"/>
        <v>1900</v>
      </c>
      <c r="F11473" s="547">
        <v>0</v>
      </c>
      <c r="G11473" s="548">
        <v>0</v>
      </c>
      <c r="H11473" s="547">
        <v>0</v>
      </c>
      <c r="I11473" s="545" t="s">
        <v>12758</v>
      </c>
      <c r="J11473" s="545"/>
      <c r="K11473" s="545" t="s">
        <v>20081</v>
      </c>
      <c r="L11473" s="545" t="s">
        <v>13413</v>
      </c>
      <c r="M11473" s="548" t="s">
        <v>13758</v>
      </c>
      <c r="N11473" s="545" t="s">
        <v>13413</v>
      </c>
      <c r="O11473" s="545" t="s">
        <v>13413</v>
      </c>
      <c r="P11473" s="549">
        <v>9147</v>
      </c>
      <c r="Q11473" s="549">
        <v>1</v>
      </c>
      <c r="R11473" s="549">
        <v>164</v>
      </c>
      <c r="S11473" s="548"/>
      <c r="T11473" s="548"/>
      <c r="U11473" s="99"/>
    </row>
    <row r="11474" spans="1:21" ht="19.5" customHeight="1">
      <c r="A11474" s="545">
        <v>106464</v>
      </c>
      <c r="B11474" s="545" t="s">
        <v>3661</v>
      </c>
      <c r="C11474" s="545" t="s">
        <v>216</v>
      </c>
      <c r="D11474" s="546"/>
      <c r="E11474" s="171" t="str">
        <f t="shared" si="179"/>
        <v>1900</v>
      </c>
      <c r="F11474" s="547">
        <v>0</v>
      </c>
      <c r="G11474" s="548">
        <v>0</v>
      </c>
      <c r="H11474" s="547">
        <v>0</v>
      </c>
      <c r="I11474" s="545" t="s">
        <v>12758</v>
      </c>
      <c r="J11474" s="545"/>
      <c r="K11474" s="545" t="s">
        <v>20082</v>
      </c>
      <c r="L11474" s="545" t="s">
        <v>13413</v>
      </c>
      <c r="M11474" s="548" t="s">
        <v>13758</v>
      </c>
      <c r="N11474" s="545" t="s">
        <v>13413</v>
      </c>
      <c r="O11474" s="545" t="s">
        <v>13413</v>
      </c>
      <c r="P11474" s="549">
        <v>9148</v>
      </c>
      <c r="Q11474" s="549">
        <v>1</v>
      </c>
      <c r="R11474" s="549">
        <v>164</v>
      </c>
      <c r="S11474" s="548"/>
      <c r="T11474" s="548"/>
      <c r="U11474" s="99"/>
    </row>
    <row r="11475" spans="1:21" ht="19.5" customHeight="1">
      <c r="A11475" s="545">
        <v>106465</v>
      </c>
      <c r="B11475" s="545" t="s">
        <v>3594</v>
      </c>
      <c r="C11475" s="545" t="s">
        <v>216</v>
      </c>
      <c r="D11475" s="546"/>
      <c r="E11475" s="171" t="str">
        <f t="shared" si="179"/>
        <v>1900</v>
      </c>
      <c r="F11475" s="547">
        <v>0</v>
      </c>
      <c r="G11475" s="548">
        <v>0</v>
      </c>
      <c r="H11475" s="547">
        <v>0</v>
      </c>
      <c r="I11475" s="545" t="s">
        <v>12758</v>
      </c>
      <c r="J11475" s="545"/>
      <c r="K11475" s="545" t="s">
        <v>13413</v>
      </c>
      <c r="L11475" s="545" t="s">
        <v>13413</v>
      </c>
      <c r="M11475" s="548" t="s">
        <v>13758</v>
      </c>
      <c r="N11475" s="545" t="s">
        <v>13413</v>
      </c>
      <c r="O11475" s="545" t="s">
        <v>13413</v>
      </c>
      <c r="P11475" s="549">
        <v>9149</v>
      </c>
      <c r="Q11475" s="549">
        <v>1</v>
      </c>
      <c r="R11475" s="549">
        <v>164</v>
      </c>
      <c r="S11475" s="548"/>
      <c r="T11475" s="548"/>
      <c r="U11475" s="99"/>
    </row>
    <row r="11476" spans="1:21" ht="19.5" customHeight="1">
      <c r="A11476" s="545">
        <v>106466</v>
      </c>
      <c r="B11476" s="545" t="s">
        <v>3462</v>
      </c>
      <c r="C11476" s="545" t="s">
        <v>216</v>
      </c>
      <c r="D11476" s="546"/>
      <c r="E11476" s="171" t="str">
        <f t="shared" si="179"/>
        <v>1900</v>
      </c>
      <c r="F11476" s="547">
        <v>0</v>
      </c>
      <c r="G11476" s="548">
        <v>0</v>
      </c>
      <c r="H11476" s="547">
        <v>0</v>
      </c>
      <c r="I11476" s="545" t="s">
        <v>12758</v>
      </c>
      <c r="J11476" s="545"/>
      <c r="K11476" s="545" t="s">
        <v>13413</v>
      </c>
      <c r="L11476" s="545" t="s">
        <v>13413</v>
      </c>
      <c r="M11476" s="548" t="s">
        <v>13758</v>
      </c>
      <c r="N11476" s="545" t="s">
        <v>13413</v>
      </c>
      <c r="O11476" s="545" t="s">
        <v>13413</v>
      </c>
      <c r="P11476" s="549">
        <v>9150</v>
      </c>
      <c r="Q11476" s="549">
        <v>1</v>
      </c>
      <c r="R11476" s="549">
        <v>164</v>
      </c>
      <c r="S11476" s="548"/>
      <c r="T11476" s="548"/>
      <c r="U11476" s="99"/>
    </row>
    <row r="11477" spans="1:21" ht="19.5" customHeight="1">
      <c r="A11477" s="545">
        <v>106467</v>
      </c>
      <c r="B11477" s="545" t="s">
        <v>2070</v>
      </c>
      <c r="C11477" s="545" t="s">
        <v>216</v>
      </c>
      <c r="D11477" s="546">
        <v>44622</v>
      </c>
      <c r="E11477" s="171" t="str">
        <f t="shared" si="179"/>
        <v>2022</v>
      </c>
      <c r="F11477" s="547">
        <v>125046</v>
      </c>
      <c r="G11477" s="548">
        <v>0.19</v>
      </c>
      <c r="H11477" s="547">
        <v>105080.67</v>
      </c>
      <c r="I11477" s="545" t="s">
        <v>12956</v>
      </c>
      <c r="J11477" s="545" t="s">
        <v>13297</v>
      </c>
      <c r="K11477" s="545" t="s">
        <v>13413</v>
      </c>
      <c r="L11477" s="545" t="s">
        <v>13413</v>
      </c>
      <c r="M11477" s="548" t="s">
        <v>13758</v>
      </c>
      <c r="N11477" s="545" t="s">
        <v>13413</v>
      </c>
      <c r="O11477" s="545" t="s">
        <v>13413</v>
      </c>
      <c r="P11477" s="549">
        <v>9151</v>
      </c>
      <c r="Q11477" s="549">
        <v>1</v>
      </c>
      <c r="R11477" s="549">
        <v>133</v>
      </c>
      <c r="S11477" s="548">
        <v>2257</v>
      </c>
      <c r="T11477" s="548"/>
      <c r="U11477" s="99"/>
    </row>
    <row r="11478" spans="1:21" ht="19.5" customHeight="1">
      <c r="A11478" s="545">
        <v>106468</v>
      </c>
      <c r="B11478" s="545" t="s">
        <v>803</v>
      </c>
      <c r="C11478" s="545" t="s">
        <v>221</v>
      </c>
      <c r="D11478" s="546"/>
      <c r="E11478" s="171" t="str">
        <f t="shared" si="179"/>
        <v>1900</v>
      </c>
      <c r="F11478" s="547">
        <v>0</v>
      </c>
      <c r="G11478" s="548">
        <v>0</v>
      </c>
      <c r="H11478" s="547">
        <v>0</v>
      </c>
      <c r="I11478" s="545" t="s">
        <v>12684</v>
      </c>
      <c r="J11478" s="545"/>
      <c r="K11478" s="545" t="s">
        <v>20083</v>
      </c>
      <c r="L11478" s="545" t="s">
        <v>13413</v>
      </c>
      <c r="M11478" s="548" t="s">
        <v>13758</v>
      </c>
      <c r="N11478" s="545" t="s">
        <v>13413</v>
      </c>
      <c r="O11478" s="545" t="s">
        <v>13413</v>
      </c>
      <c r="P11478" s="549">
        <v>9152</v>
      </c>
      <c r="Q11478" s="549">
        <v>1</v>
      </c>
      <c r="R11478" s="549">
        <v>95</v>
      </c>
      <c r="S11478" s="548"/>
      <c r="T11478" s="548"/>
      <c r="U11478" s="99"/>
    </row>
    <row r="11479" spans="1:21" ht="19.5" customHeight="1">
      <c r="A11479" s="545">
        <v>106469</v>
      </c>
      <c r="B11479" s="545" t="s">
        <v>799</v>
      </c>
      <c r="C11479" s="545" t="s">
        <v>221</v>
      </c>
      <c r="D11479" s="546"/>
      <c r="E11479" s="171" t="str">
        <f t="shared" si="179"/>
        <v>1900</v>
      </c>
      <c r="F11479" s="547">
        <v>0</v>
      </c>
      <c r="G11479" s="548">
        <v>0</v>
      </c>
      <c r="H11479" s="547">
        <v>0</v>
      </c>
      <c r="I11479" s="545" t="s">
        <v>12684</v>
      </c>
      <c r="J11479" s="545"/>
      <c r="K11479" s="545" t="s">
        <v>20083</v>
      </c>
      <c r="L11479" s="545" t="s">
        <v>13413</v>
      </c>
      <c r="M11479" s="548" t="s">
        <v>13758</v>
      </c>
      <c r="N11479" s="545" t="s">
        <v>13413</v>
      </c>
      <c r="O11479" s="545" t="s">
        <v>13413</v>
      </c>
      <c r="P11479" s="549">
        <v>9153</v>
      </c>
      <c r="Q11479" s="549">
        <v>1</v>
      </c>
      <c r="R11479" s="549">
        <v>95</v>
      </c>
      <c r="S11479" s="548"/>
      <c r="T11479" s="548"/>
      <c r="U11479" s="99"/>
    </row>
    <row r="11480" spans="1:21" ht="19.5" customHeight="1">
      <c r="A11480" s="545">
        <v>106470</v>
      </c>
      <c r="B11480" s="545" t="s">
        <v>9376</v>
      </c>
      <c r="C11480" s="545" t="s">
        <v>221</v>
      </c>
      <c r="D11480" s="546"/>
      <c r="E11480" s="171" t="str">
        <f t="shared" si="179"/>
        <v>1900</v>
      </c>
      <c r="F11480" s="547">
        <v>0</v>
      </c>
      <c r="G11480" s="548">
        <v>0</v>
      </c>
      <c r="H11480" s="547">
        <v>0</v>
      </c>
      <c r="I11480" s="545" t="s">
        <v>12674</v>
      </c>
      <c r="J11480" s="545"/>
      <c r="K11480" s="545" t="s">
        <v>20084</v>
      </c>
      <c r="L11480" s="545" t="s">
        <v>13413</v>
      </c>
      <c r="M11480" s="548" t="s">
        <v>13758</v>
      </c>
      <c r="N11480" s="545" t="s">
        <v>13413</v>
      </c>
      <c r="O11480" s="545" t="s">
        <v>13413</v>
      </c>
      <c r="P11480" s="549">
        <v>9154</v>
      </c>
      <c r="Q11480" s="549">
        <v>1</v>
      </c>
      <c r="R11480" s="549">
        <v>5</v>
      </c>
      <c r="S11480" s="548"/>
      <c r="T11480" s="548"/>
      <c r="U11480" s="99"/>
    </row>
    <row r="11481" spans="1:21" ht="19.5" customHeight="1">
      <c r="A11481" s="545">
        <v>106471</v>
      </c>
      <c r="B11481" s="545" t="s">
        <v>1962</v>
      </c>
      <c r="C11481" s="545" t="s">
        <v>209</v>
      </c>
      <c r="D11481" s="546"/>
      <c r="E11481" s="171" t="str">
        <f t="shared" si="179"/>
        <v>1900</v>
      </c>
      <c r="F11481" s="547">
        <v>0</v>
      </c>
      <c r="G11481" s="548">
        <v>0</v>
      </c>
      <c r="H11481" s="547">
        <v>0</v>
      </c>
      <c r="I11481" s="545" t="s">
        <v>12706</v>
      </c>
      <c r="J11481" s="545"/>
      <c r="K11481" s="545" t="s">
        <v>13413</v>
      </c>
      <c r="L11481" s="545" t="s">
        <v>13413</v>
      </c>
      <c r="M11481" s="548" t="s">
        <v>13758</v>
      </c>
      <c r="N11481" s="545" t="s">
        <v>13413</v>
      </c>
      <c r="O11481" s="545" t="s">
        <v>13413</v>
      </c>
      <c r="P11481" s="549">
        <v>9155</v>
      </c>
      <c r="Q11481" s="549">
        <v>1</v>
      </c>
      <c r="R11481" s="549">
        <v>128</v>
      </c>
      <c r="S11481" s="548"/>
      <c r="T11481" s="548"/>
      <c r="U11481" s="99"/>
    </row>
    <row r="11482" spans="1:21" ht="19.5" customHeight="1">
      <c r="A11482" s="545">
        <v>106472</v>
      </c>
      <c r="B11482" s="545" t="s">
        <v>9375</v>
      </c>
      <c r="C11482" s="545" t="s">
        <v>216</v>
      </c>
      <c r="D11482" s="546"/>
      <c r="E11482" s="171" t="str">
        <f t="shared" si="179"/>
        <v>1900</v>
      </c>
      <c r="F11482" s="547">
        <v>0</v>
      </c>
      <c r="G11482" s="548">
        <v>0</v>
      </c>
      <c r="H11482" s="547">
        <v>0</v>
      </c>
      <c r="I11482" s="545" t="s">
        <v>12703</v>
      </c>
      <c r="J11482" s="545"/>
      <c r="K11482" s="545" t="s">
        <v>13413</v>
      </c>
      <c r="L11482" s="545" t="s">
        <v>13413</v>
      </c>
      <c r="M11482" s="548" t="s">
        <v>13758</v>
      </c>
      <c r="N11482" s="545" t="s">
        <v>13413</v>
      </c>
      <c r="O11482" s="545" t="s">
        <v>13413</v>
      </c>
      <c r="P11482" s="549">
        <v>9156</v>
      </c>
      <c r="Q11482" s="549">
        <v>1</v>
      </c>
      <c r="R11482" s="549">
        <v>120</v>
      </c>
      <c r="S11482" s="548"/>
      <c r="T11482" s="548"/>
      <c r="U11482" s="99"/>
    </row>
    <row r="11483" spans="1:21" ht="19.5" customHeight="1">
      <c r="A11483" s="545">
        <v>106473</v>
      </c>
      <c r="B11483" s="545" t="s">
        <v>2725</v>
      </c>
      <c r="C11483" s="545" t="s">
        <v>216</v>
      </c>
      <c r="D11483" s="546">
        <v>44602</v>
      </c>
      <c r="E11483" s="171" t="str">
        <f t="shared" si="179"/>
        <v>2022</v>
      </c>
      <c r="F11483" s="547">
        <v>175824</v>
      </c>
      <c r="G11483" s="548">
        <v>0.19</v>
      </c>
      <c r="H11483" s="547">
        <v>147751.26</v>
      </c>
      <c r="I11483" s="545" t="s">
        <v>12675</v>
      </c>
      <c r="J11483" s="545" t="s">
        <v>13297</v>
      </c>
      <c r="K11483" s="545" t="s">
        <v>13413</v>
      </c>
      <c r="L11483" s="545" t="s">
        <v>13413</v>
      </c>
      <c r="M11483" s="548" t="s">
        <v>13758</v>
      </c>
      <c r="N11483" s="545" t="s">
        <v>13413</v>
      </c>
      <c r="O11483" s="545" t="s">
        <v>13413</v>
      </c>
      <c r="P11483" s="549">
        <v>9157</v>
      </c>
      <c r="Q11483" s="549">
        <v>1</v>
      </c>
      <c r="R11483" s="549">
        <v>141</v>
      </c>
      <c r="S11483" s="548">
        <v>2257</v>
      </c>
      <c r="T11483" s="548"/>
      <c r="U11483" s="99"/>
    </row>
    <row r="11484" spans="1:21" ht="19.5" customHeight="1">
      <c r="A11484" s="545">
        <v>106474</v>
      </c>
      <c r="B11484" s="545" t="s">
        <v>2723</v>
      </c>
      <c r="C11484" s="545" t="s">
        <v>216</v>
      </c>
      <c r="D11484" s="546">
        <v>44602</v>
      </c>
      <c r="E11484" s="171" t="str">
        <f t="shared" si="179"/>
        <v>2022</v>
      </c>
      <c r="F11484" s="547">
        <v>104264</v>
      </c>
      <c r="G11484" s="548">
        <v>0.19</v>
      </c>
      <c r="H11484" s="547">
        <v>87616.81</v>
      </c>
      <c r="I11484" s="545" t="s">
        <v>12675</v>
      </c>
      <c r="J11484" s="545" t="s">
        <v>13297</v>
      </c>
      <c r="K11484" s="545" t="s">
        <v>18832</v>
      </c>
      <c r="L11484" s="545" t="s">
        <v>13413</v>
      </c>
      <c r="M11484" s="548" t="s">
        <v>13758</v>
      </c>
      <c r="N11484" s="545" t="s">
        <v>13413</v>
      </c>
      <c r="O11484" s="545" t="s">
        <v>13413</v>
      </c>
      <c r="P11484" s="549">
        <v>9158</v>
      </c>
      <c r="Q11484" s="549">
        <v>1</v>
      </c>
      <c r="R11484" s="549">
        <v>141</v>
      </c>
      <c r="S11484" s="548">
        <v>2257</v>
      </c>
      <c r="T11484" s="548"/>
      <c r="U11484" s="99"/>
    </row>
    <row r="11485" spans="1:21" ht="19.5" customHeight="1">
      <c r="A11485" s="545">
        <v>106475</v>
      </c>
      <c r="B11485" s="545" t="s">
        <v>1251</v>
      </c>
      <c r="C11485" s="545" t="s">
        <v>216</v>
      </c>
      <c r="D11485" s="546">
        <v>44589</v>
      </c>
      <c r="E11485" s="171" t="str">
        <f t="shared" si="179"/>
        <v>2022</v>
      </c>
      <c r="F11485" s="547">
        <v>27703</v>
      </c>
      <c r="G11485" s="548">
        <v>0.19</v>
      </c>
      <c r="H11485" s="547">
        <v>23279.83</v>
      </c>
      <c r="I11485" s="545" t="s">
        <v>12659</v>
      </c>
      <c r="J11485" s="545" t="s">
        <v>13297</v>
      </c>
      <c r="K11485" s="545" t="s">
        <v>13413</v>
      </c>
      <c r="L11485" s="545" t="s">
        <v>13413</v>
      </c>
      <c r="M11485" s="548" t="s">
        <v>13758</v>
      </c>
      <c r="N11485" s="545" t="s">
        <v>13413</v>
      </c>
      <c r="O11485" s="545" t="s">
        <v>13413</v>
      </c>
      <c r="P11485" s="549">
        <v>9159</v>
      </c>
      <c r="Q11485" s="549">
        <v>1</v>
      </c>
      <c r="R11485" s="549">
        <v>116</v>
      </c>
      <c r="S11485" s="548">
        <v>2257</v>
      </c>
      <c r="T11485" s="548"/>
      <c r="U11485" s="99"/>
    </row>
    <row r="11486" spans="1:21" ht="19.5" customHeight="1">
      <c r="A11486" s="545">
        <v>106476</v>
      </c>
      <c r="B11486" s="545" t="s">
        <v>6583</v>
      </c>
      <c r="C11486" s="545" t="s">
        <v>216</v>
      </c>
      <c r="D11486" s="546">
        <v>44589</v>
      </c>
      <c r="E11486" s="171" t="str">
        <f t="shared" si="179"/>
        <v>2022</v>
      </c>
      <c r="F11486" s="547">
        <v>14680.01</v>
      </c>
      <c r="G11486" s="548">
        <v>0.19</v>
      </c>
      <c r="H11486" s="547">
        <v>12336.14</v>
      </c>
      <c r="I11486" s="545" t="s">
        <v>12766</v>
      </c>
      <c r="J11486" s="545" t="s">
        <v>13297</v>
      </c>
      <c r="K11486" s="545" t="s">
        <v>13413</v>
      </c>
      <c r="L11486" s="545" t="s">
        <v>13413</v>
      </c>
      <c r="M11486" s="548" t="s">
        <v>13758</v>
      </c>
      <c r="N11486" s="545" t="s">
        <v>13413</v>
      </c>
      <c r="O11486" s="545" t="s">
        <v>13413</v>
      </c>
      <c r="P11486" s="549">
        <v>9160</v>
      </c>
      <c r="Q11486" s="549">
        <v>1</v>
      </c>
      <c r="R11486" s="549">
        <v>172</v>
      </c>
      <c r="S11486" s="548">
        <v>2257</v>
      </c>
      <c r="T11486" s="548"/>
      <c r="U11486" s="99"/>
    </row>
    <row r="11487" spans="1:21" ht="19.5" customHeight="1">
      <c r="A11487" s="545">
        <v>106477</v>
      </c>
      <c r="B11487" s="545" t="s">
        <v>6582</v>
      </c>
      <c r="C11487" s="545" t="s">
        <v>216</v>
      </c>
      <c r="D11487" s="546">
        <v>44589</v>
      </c>
      <c r="E11487" s="171" t="str">
        <f t="shared" si="179"/>
        <v>2022</v>
      </c>
      <c r="F11487" s="547">
        <v>25246</v>
      </c>
      <c r="G11487" s="548">
        <v>0.19</v>
      </c>
      <c r="H11487" s="547">
        <v>21215.13</v>
      </c>
      <c r="I11487" s="545" t="s">
        <v>12659</v>
      </c>
      <c r="J11487" s="545" t="s">
        <v>13297</v>
      </c>
      <c r="K11487" s="545" t="s">
        <v>13413</v>
      </c>
      <c r="L11487" s="545" t="s">
        <v>13413</v>
      </c>
      <c r="M11487" s="548" t="s">
        <v>13758</v>
      </c>
      <c r="N11487" s="545" t="s">
        <v>13413</v>
      </c>
      <c r="O11487" s="545" t="s">
        <v>13413</v>
      </c>
      <c r="P11487" s="549">
        <v>9161</v>
      </c>
      <c r="Q11487" s="549">
        <v>1</v>
      </c>
      <c r="R11487" s="549">
        <v>116</v>
      </c>
      <c r="S11487" s="548">
        <v>2257</v>
      </c>
      <c r="T11487" s="548"/>
      <c r="U11487" s="99"/>
    </row>
    <row r="11488" spans="1:21" ht="19.5" customHeight="1">
      <c r="A11488" s="545">
        <v>106478</v>
      </c>
      <c r="B11488" s="545" t="s">
        <v>3894</v>
      </c>
      <c r="C11488" s="545" t="s">
        <v>216</v>
      </c>
      <c r="D11488" s="546"/>
      <c r="E11488" s="171" t="str">
        <f t="shared" si="179"/>
        <v>1900</v>
      </c>
      <c r="F11488" s="547">
        <v>0</v>
      </c>
      <c r="G11488" s="548">
        <v>0</v>
      </c>
      <c r="H11488" s="547">
        <v>0</v>
      </c>
      <c r="I11488" s="545" t="s">
        <v>12756</v>
      </c>
      <c r="J11488" s="545"/>
      <c r="K11488" s="545" t="s">
        <v>13413</v>
      </c>
      <c r="L11488" s="545" t="s">
        <v>13413</v>
      </c>
      <c r="M11488" s="548" t="s">
        <v>13758</v>
      </c>
      <c r="N11488" s="545" t="s">
        <v>13413</v>
      </c>
      <c r="O11488" s="545" t="s">
        <v>13413</v>
      </c>
      <c r="P11488" s="549">
        <v>9162</v>
      </c>
      <c r="Q11488" s="549">
        <v>1</v>
      </c>
      <c r="R11488" s="549">
        <v>34</v>
      </c>
      <c r="S11488" s="548"/>
      <c r="T11488" s="548"/>
      <c r="U11488" s="99"/>
    </row>
    <row r="11489" spans="1:21" ht="19.5" customHeight="1">
      <c r="A11489" s="545">
        <v>106479</v>
      </c>
      <c r="B11489" s="545" t="s">
        <v>6581</v>
      </c>
      <c r="C11489" s="545" t="s">
        <v>216</v>
      </c>
      <c r="D11489" s="546">
        <v>44591</v>
      </c>
      <c r="E11489" s="171" t="str">
        <f t="shared" si="179"/>
        <v>2022</v>
      </c>
      <c r="F11489" s="547">
        <v>35193</v>
      </c>
      <c r="G11489" s="548">
        <v>0.19</v>
      </c>
      <c r="H11489" s="547">
        <v>29573.95</v>
      </c>
      <c r="I11489" s="545" t="s">
        <v>12700</v>
      </c>
      <c r="J11489" s="545" t="s">
        <v>13297</v>
      </c>
      <c r="K11489" s="545" t="s">
        <v>20085</v>
      </c>
      <c r="L11489" s="545" t="s">
        <v>13413</v>
      </c>
      <c r="M11489" s="548" t="s">
        <v>13758</v>
      </c>
      <c r="N11489" s="545" t="s">
        <v>13413</v>
      </c>
      <c r="O11489" s="545" t="s">
        <v>13413</v>
      </c>
      <c r="P11489" s="549">
        <v>9163</v>
      </c>
      <c r="Q11489" s="549">
        <v>1</v>
      </c>
      <c r="R11489" s="549">
        <v>117</v>
      </c>
      <c r="S11489" s="548">
        <v>2257</v>
      </c>
      <c r="T11489" s="548"/>
      <c r="U11489" s="99"/>
    </row>
    <row r="11490" spans="1:21" ht="19.5" customHeight="1">
      <c r="A11490" s="545">
        <v>106480</v>
      </c>
      <c r="B11490" s="545" t="s">
        <v>9374</v>
      </c>
      <c r="C11490" s="545" t="s">
        <v>216</v>
      </c>
      <c r="D11490" s="546"/>
      <c r="E11490" s="171" t="str">
        <f t="shared" si="179"/>
        <v>1900</v>
      </c>
      <c r="F11490" s="547">
        <v>0</v>
      </c>
      <c r="G11490" s="548">
        <v>0</v>
      </c>
      <c r="H11490" s="547">
        <v>0</v>
      </c>
      <c r="I11490" s="545" t="s">
        <v>12659</v>
      </c>
      <c r="J11490" s="545"/>
      <c r="K11490" s="545" t="s">
        <v>13413</v>
      </c>
      <c r="L11490" s="545" t="s">
        <v>13413</v>
      </c>
      <c r="M11490" s="548" t="s">
        <v>13758</v>
      </c>
      <c r="N11490" s="545" t="s">
        <v>13413</v>
      </c>
      <c r="O11490" s="545" t="s">
        <v>13413</v>
      </c>
      <c r="P11490" s="549">
        <v>9164</v>
      </c>
      <c r="Q11490" s="549">
        <v>1</v>
      </c>
      <c r="R11490" s="549">
        <v>116</v>
      </c>
      <c r="S11490" s="548"/>
      <c r="T11490" s="548"/>
      <c r="U11490" s="99"/>
    </row>
    <row r="11491" spans="1:21" ht="19.5" customHeight="1">
      <c r="A11491" s="545">
        <v>106481</v>
      </c>
      <c r="B11491" s="545" t="s">
        <v>1247</v>
      </c>
      <c r="C11491" s="545" t="s">
        <v>216</v>
      </c>
      <c r="D11491" s="546"/>
      <c r="E11491" s="171" t="str">
        <f t="shared" si="179"/>
        <v>1900</v>
      </c>
      <c r="F11491" s="547">
        <v>0</v>
      </c>
      <c r="G11491" s="548">
        <v>0</v>
      </c>
      <c r="H11491" s="547">
        <v>0</v>
      </c>
      <c r="I11491" s="545" t="s">
        <v>12659</v>
      </c>
      <c r="J11491" s="545"/>
      <c r="K11491" s="545" t="s">
        <v>13413</v>
      </c>
      <c r="L11491" s="545" t="s">
        <v>13413</v>
      </c>
      <c r="M11491" s="548" t="s">
        <v>13758</v>
      </c>
      <c r="N11491" s="545" t="s">
        <v>13413</v>
      </c>
      <c r="O11491" s="545" t="s">
        <v>13413</v>
      </c>
      <c r="P11491" s="549">
        <v>9165</v>
      </c>
      <c r="Q11491" s="549">
        <v>1</v>
      </c>
      <c r="R11491" s="549">
        <v>116</v>
      </c>
      <c r="S11491" s="548"/>
      <c r="T11491" s="548"/>
      <c r="U11491" s="99"/>
    </row>
    <row r="11492" spans="1:21" ht="19.5" customHeight="1">
      <c r="A11492" s="545">
        <v>106482</v>
      </c>
      <c r="B11492" s="545" t="s">
        <v>6580</v>
      </c>
      <c r="C11492" s="545" t="s">
        <v>216</v>
      </c>
      <c r="D11492" s="546">
        <v>44589</v>
      </c>
      <c r="E11492" s="171" t="str">
        <f t="shared" si="179"/>
        <v>2022</v>
      </c>
      <c r="F11492" s="547">
        <v>9506.01</v>
      </c>
      <c r="G11492" s="548">
        <v>0.19</v>
      </c>
      <c r="H11492" s="547">
        <v>7988.24</v>
      </c>
      <c r="I11492" s="545" t="s">
        <v>12659</v>
      </c>
      <c r="J11492" s="545" t="s">
        <v>13297</v>
      </c>
      <c r="K11492" s="545" t="s">
        <v>20086</v>
      </c>
      <c r="L11492" s="545" t="s">
        <v>13413</v>
      </c>
      <c r="M11492" s="548" t="s">
        <v>13758</v>
      </c>
      <c r="N11492" s="545" t="s">
        <v>13413</v>
      </c>
      <c r="O11492" s="545" t="s">
        <v>13413</v>
      </c>
      <c r="P11492" s="549">
        <v>9166</v>
      </c>
      <c r="Q11492" s="549">
        <v>1</v>
      </c>
      <c r="R11492" s="549">
        <v>116</v>
      </c>
      <c r="S11492" s="548">
        <v>2257</v>
      </c>
      <c r="T11492" s="548"/>
      <c r="U11492" s="99"/>
    </row>
    <row r="11493" spans="1:21" ht="19.5" customHeight="1">
      <c r="A11493" s="545">
        <v>106483</v>
      </c>
      <c r="B11493" s="545" t="s">
        <v>9373</v>
      </c>
      <c r="C11493" s="545" t="s">
        <v>216</v>
      </c>
      <c r="D11493" s="546">
        <v>46084</v>
      </c>
      <c r="E11493" s="171" t="str">
        <f t="shared" si="179"/>
        <v>2026</v>
      </c>
      <c r="F11493" s="547">
        <v>7282</v>
      </c>
      <c r="G11493" s="548">
        <v>0.19</v>
      </c>
      <c r="H11493" s="547">
        <v>6119.33</v>
      </c>
      <c r="I11493" s="545" t="s">
        <v>12756</v>
      </c>
      <c r="J11493" s="545" t="s">
        <v>13296</v>
      </c>
      <c r="K11493" s="545" t="s">
        <v>20087</v>
      </c>
      <c r="L11493" s="545" t="s">
        <v>13413</v>
      </c>
      <c r="M11493" s="548" t="s">
        <v>13758</v>
      </c>
      <c r="N11493" s="545" t="s">
        <v>13413</v>
      </c>
      <c r="O11493" s="545" t="s">
        <v>13413</v>
      </c>
      <c r="P11493" s="549">
        <v>9167</v>
      </c>
      <c r="Q11493" s="549">
        <v>1</v>
      </c>
      <c r="R11493" s="549">
        <v>34</v>
      </c>
      <c r="S11493" s="548">
        <v>2218</v>
      </c>
      <c r="T11493" s="548"/>
      <c r="U11493" s="99"/>
    </row>
    <row r="11494" spans="1:21" ht="19.5" customHeight="1">
      <c r="A11494" s="545">
        <v>106484</v>
      </c>
      <c r="B11494" s="545" t="s">
        <v>6579</v>
      </c>
      <c r="C11494" s="545" t="s">
        <v>216</v>
      </c>
      <c r="D11494" s="546">
        <v>44589</v>
      </c>
      <c r="E11494" s="171" t="str">
        <f t="shared" si="179"/>
        <v>2022</v>
      </c>
      <c r="F11494" s="547">
        <v>59147</v>
      </c>
      <c r="G11494" s="548">
        <v>0.19</v>
      </c>
      <c r="H11494" s="547">
        <v>49703.360000000001</v>
      </c>
      <c r="I11494" s="545" t="s">
        <v>12659</v>
      </c>
      <c r="J11494" s="545" t="s">
        <v>13297</v>
      </c>
      <c r="K11494" s="545" t="s">
        <v>20088</v>
      </c>
      <c r="L11494" s="545" t="s">
        <v>13413</v>
      </c>
      <c r="M11494" s="548" t="s">
        <v>13758</v>
      </c>
      <c r="N11494" s="545" t="s">
        <v>13413</v>
      </c>
      <c r="O11494" s="545" t="s">
        <v>13413</v>
      </c>
      <c r="P11494" s="549">
        <v>9168</v>
      </c>
      <c r="Q11494" s="549">
        <v>1</v>
      </c>
      <c r="R11494" s="549">
        <v>116</v>
      </c>
      <c r="S11494" s="548">
        <v>2257</v>
      </c>
      <c r="T11494" s="548"/>
      <c r="U11494" s="99"/>
    </row>
    <row r="11495" spans="1:21" ht="19.5" customHeight="1">
      <c r="A11495" s="545">
        <v>106485</v>
      </c>
      <c r="B11495" s="545" t="s">
        <v>1265</v>
      </c>
      <c r="C11495" s="545" t="s">
        <v>216</v>
      </c>
      <c r="D11495" s="546">
        <v>44590</v>
      </c>
      <c r="E11495" s="171" t="str">
        <f t="shared" si="179"/>
        <v>2022</v>
      </c>
      <c r="F11495" s="547">
        <v>31033</v>
      </c>
      <c r="G11495" s="548">
        <v>0.19</v>
      </c>
      <c r="H11495" s="547">
        <v>26078.15</v>
      </c>
      <c r="I11495" s="545" t="s">
        <v>12659</v>
      </c>
      <c r="J11495" s="545" t="s">
        <v>13297</v>
      </c>
      <c r="K11495" s="545" t="s">
        <v>20089</v>
      </c>
      <c r="L11495" s="545" t="s">
        <v>13413</v>
      </c>
      <c r="M11495" s="548" t="s">
        <v>13758</v>
      </c>
      <c r="N11495" s="545" t="s">
        <v>13413</v>
      </c>
      <c r="O11495" s="545" t="s">
        <v>13413</v>
      </c>
      <c r="P11495" s="549">
        <v>9169</v>
      </c>
      <c r="Q11495" s="549">
        <v>1</v>
      </c>
      <c r="R11495" s="549">
        <v>116</v>
      </c>
      <c r="S11495" s="548">
        <v>2257</v>
      </c>
      <c r="T11495" s="548"/>
      <c r="U11495" s="99"/>
    </row>
    <row r="11496" spans="1:21" ht="19.5" customHeight="1">
      <c r="A11496" s="545">
        <v>106486</v>
      </c>
      <c r="B11496" s="545" t="s">
        <v>1264</v>
      </c>
      <c r="C11496" s="545" t="s">
        <v>216</v>
      </c>
      <c r="D11496" s="546"/>
      <c r="E11496" s="171" t="str">
        <f t="shared" si="179"/>
        <v>1900</v>
      </c>
      <c r="F11496" s="547">
        <v>0</v>
      </c>
      <c r="G11496" s="548">
        <v>0</v>
      </c>
      <c r="H11496" s="547">
        <v>0</v>
      </c>
      <c r="I11496" s="545" t="s">
        <v>12659</v>
      </c>
      <c r="J11496" s="545"/>
      <c r="K11496" s="545" t="s">
        <v>20090</v>
      </c>
      <c r="L11496" s="545" t="s">
        <v>13413</v>
      </c>
      <c r="M11496" s="548" t="s">
        <v>13758</v>
      </c>
      <c r="N11496" s="545" t="s">
        <v>13413</v>
      </c>
      <c r="O11496" s="545" t="s">
        <v>13413</v>
      </c>
      <c r="P11496" s="549">
        <v>9170</v>
      </c>
      <c r="Q11496" s="549">
        <v>1</v>
      </c>
      <c r="R11496" s="549">
        <v>116</v>
      </c>
      <c r="S11496" s="548"/>
      <c r="T11496" s="548"/>
      <c r="U11496" s="99"/>
    </row>
    <row r="11497" spans="1:21" ht="19.5" customHeight="1">
      <c r="A11497" s="545">
        <v>106487</v>
      </c>
      <c r="B11497" s="545" t="s">
        <v>1267</v>
      </c>
      <c r="C11497" s="545" t="s">
        <v>216</v>
      </c>
      <c r="D11497" s="546">
        <v>44590</v>
      </c>
      <c r="E11497" s="171" t="str">
        <f t="shared" si="179"/>
        <v>2022</v>
      </c>
      <c r="F11497" s="547">
        <v>11090</v>
      </c>
      <c r="G11497" s="548">
        <v>0.19</v>
      </c>
      <c r="H11497" s="547">
        <v>9319.33</v>
      </c>
      <c r="I11497" s="545" t="s">
        <v>12659</v>
      </c>
      <c r="J11497" s="545" t="s">
        <v>13297</v>
      </c>
      <c r="K11497" s="545" t="s">
        <v>20091</v>
      </c>
      <c r="L11497" s="545" t="s">
        <v>13413</v>
      </c>
      <c r="M11497" s="548" t="s">
        <v>13758</v>
      </c>
      <c r="N11497" s="545" t="s">
        <v>13413</v>
      </c>
      <c r="O11497" s="545" t="s">
        <v>13413</v>
      </c>
      <c r="P11497" s="549">
        <v>9171</v>
      </c>
      <c r="Q11497" s="549">
        <v>1</v>
      </c>
      <c r="R11497" s="549">
        <v>116</v>
      </c>
      <c r="S11497" s="548">
        <v>2257</v>
      </c>
      <c r="T11497" s="548"/>
      <c r="U11497" s="99"/>
    </row>
    <row r="11498" spans="1:21" ht="19.5" customHeight="1">
      <c r="A11498" s="545">
        <v>106488</v>
      </c>
      <c r="B11498" s="545" t="s">
        <v>9372</v>
      </c>
      <c r="C11498" s="545" t="s">
        <v>216</v>
      </c>
      <c r="D11498" s="546"/>
      <c r="E11498" s="171" t="str">
        <f t="shared" si="179"/>
        <v>1900</v>
      </c>
      <c r="F11498" s="547">
        <v>0</v>
      </c>
      <c r="G11498" s="548">
        <v>0</v>
      </c>
      <c r="H11498" s="547">
        <v>0</v>
      </c>
      <c r="I11498" s="545" t="s">
        <v>12659</v>
      </c>
      <c r="J11498" s="545"/>
      <c r="K11498" s="545" t="s">
        <v>13413</v>
      </c>
      <c r="L11498" s="545" t="s">
        <v>13413</v>
      </c>
      <c r="M11498" s="548" t="s">
        <v>13758</v>
      </c>
      <c r="N11498" s="545" t="s">
        <v>13413</v>
      </c>
      <c r="O11498" s="545" t="s">
        <v>13413</v>
      </c>
      <c r="P11498" s="549">
        <v>9172</v>
      </c>
      <c r="Q11498" s="549">
        <v>1</v>
      </c>
      <c r="R11498" s="549">
        <v>116</v>
      </c>
      <c r="S11498" s="548"/>
      <c r="T11498" s="548"/>
      <c r="U11498" s="99"/>
    </row>
    <row r="11499" spans="1:21" ht="19.5" customHeight="1">
      <c r="A11499" s="545">
        <v>106489</v>
      </c>
      <c r="B11499" s="545" t="s">
        <v>6633</v>
      </c>
      <c r="C11499" s="545" t="s">
        <v>216</v>
      </c>
      <c r="D11499" s="546">
        <v>44590</v>
      </c>
      <c r="E11499" s="171" t="str">
        <f t="shared" si="179"/>
        <v>2022</v>
      </c>
      <c r="F11499" s="547">
        <v>30524</v>
      </c>
      <c r="G11499" s="548">
        <v>0.19</v>
      </c>
      <c r="H11499" s="547">
        <v>25650.42</v>
      </c>
      <c r="I11499" s="545" t="s">
        <v>12659</v>
      </c>
      <c r="J11499" s="545" t="s">
        <v>13297</v>
      </c>
      <c r="K11499" s="545" t="s">
        <v>20092</v>
      </c>
      <c r="L11499" s="545" t="s">
        <v>13413</v>
      </c>
      <c r="M11499" s="548" t="s">
        <v>13758</v>
      </c>
      <c r="N11499" s="545" t="s">
        <v>13413</v>
      </c>
      <c r="O11499" s="545" t="s">
        <v>13413</v>
      </c>
      <c r="P11499" s="549">
        <v>9173</v>
      </c>
      <c r="Q11499" s="549">
        <v>1</v>
      </c>
      <c r="R11499" s="549">
        <v>116</v>
      </c>
      <c r="S11499" s="548">
        <v>2257</v>
      </c>
      <c r="T11499" s="548"/>
      <c r="U11499" s="99"/>
    </row>
    <row r="11500" spans="1:21" ht="19.5" customHeight="1">
      <c r="A11500" s="545">
        <v>106490</v>
      </c>
      <c r="B11500" s="545" t="s">
        <v>2458</v>
      </c>
      <c r="C11500" s="545" t="s">
        <v>216</v>
      </c>
      <c r="D11500" s="546"/>
      <c r="E11500" s="171" t="str">
        <f t="shared" si="179"/>
        <v>1900</v>
      </c>
      <c r="F11500" s="547">
        <v>0</v>
      </c>
      <c r="G11500" s="548">
        <v>0</v>
      </c>
      <c r="H11500" s="547">
        <v>0</v>
      </c>
      <c r="I11500" s="545" t="s">
        <v>12642</v>
      </c>
      <c r="J11500" s="545"/>
      <c r="K11500" s="545" t="s">
        <v>13413</v>
      </c>
      <c r="L11500" s="545" t="s">
        <v>13413</v>
      </c>
      <c r="M11500" s="548" t="s">
        <v>13758</v>
      </c>
      <c r="N11500" s="545" t="s">
        <v>13413</v>
      </c>
      <c r="O11500" s="545" t="s">
        <v>13413</v>
      </c>
      <c r="P11500" s="549">
        <v>9174</v>
      </c>
      <c r="Q11500" s="549">
        <v>1</v>
      </c>
      <c r="R11500" s="549">
        <v>135</v>
      </c>
      <c r="S11500" s="548"/>
      <c r="T11500" s="548"/>
      <c r="U11500" s="99"/>
    </row>
    <row r="11501" spans="1:21" ht="19.5" customHeight="1">
      <c r="A11501" s="545">
        <v>106491</v>
      </c>
      <c r="B11501" s="545" t="s">
        <v>3893</v>
      </c>
      <c r="C11501" s="545" t="s">
        <v>216</v>
      </c>
      <c r="D11501" s="546">
        <v>46084</v>
      </c>
      <c r="E11501" s="171" t="str">
        <f t="shared" si="179"/>
        <v>2026</v>
      </c>
      <c r="F11501" s="547">
        <v>11665</v>
      </c>
      <c r="G11501" s="548">
        <v>0.19</v>
      </c>
      <c r="H11501" s="547">
        <v>9802.52</v>
      </c>
      <c r="I11501" s="545" t="s">
        <v>12756</v>
      </c>
      <c r="J11501" s="545" t="s">
        <v>13298</v>
      </c>
      <c r="K11501" s="545" t="s">
        <v>13413</v>
      </c>
      <c r="L11501" s="545" t="s">
        <v>13413</v>
      </c>
      <c r="M11501" s="548" t="s">
        <v>13758</v>
      </c>
      <c r="N11501" s="545" t="s">
        <v>13413</v>
      </c>
      <c r="O11501" s="545" t="s">
        <v>13413</v>
      </c>
      <c r="P11501" s="549">
        <v>9175</v>
      </c>
      <c r="Q11501" s="549">
        <v>1</v>
      </c>
      <c r="R11501" s="549">
        <v>34</v>
      </c>
      <c r="S11501" s="548">
        <v>1012</v>
      </c>
      <c r="T11501" s="548"/>
      <c r="U11501" s="99"/>
    </row>
    <row r="11502" spans="1:21" ht="19.5" customHeight="1">
      <c r="A11502" s="545">
        <v>106492</v>
      </c>
      <c r="B11502" s="545" t="s">
        <v>1263</v>
      </c>
      <c r="C11502" s="545" t="s">
        <v>216</v>
      </c>
      <c r="D11502" s="546">
        <v>44589</v>
      </c>
      <c r="E11502" s="171" t="str">
        <f t="shared" si="179"/>
        <v>2022</v>
      </c>
      <c r="F11502" s="547">
        <v>27461</v>
      </c>
      <c r="G11502" s="548">
        <v>0.19</v>
      </c>
      <c r="H11502" s="547">
        <v>23076.47</v>
      </c>
      <c r="I11502" s="545" t="s">
        <v>12659</v>
      </c>
      <c r="J11502" s="545" t="s">
        <v>13297</v>
      </c>
      <c r="K11502" s="545" t="s">
        <v>20093</v>
      </c>
      <c r="L11502" s="545" t="s">
        <v>13413</v>
      </c>
      <c r="M11502" s="548" t="s">
        <v>13758</v>
      </c>
      <c r="N11502" s="545" t="s">
        <v>13413</v>
      </c>
      <c r="O11502" s="545" t="s">
        <v>13413</v>
      </c>
      <c r="P11502" s="549">
        <v>9176</v>
      </c>
      <c r="Q11502" s="549">
        <v>1</v>
      </c>
      <c r="R11502" s="549">
        <v>116</v>
      </c>
      <c r="S11502" s="548">
        <v>2257</v>
      </c>
      <c r="T11502" s="548"/>
      <c r="U11502" s="99"/>
    </row>
    <row r="11503" spans="1:21" ht="19.5" customHeight="1">
      <c r="A11503" s="545">
        <v>106493</v>
      </c>
      <c r="B11503" s="545" t="s">
        <v>1271</v>
      </c>
      <c r="C11503" s="545" t="s">
        <v>216</v>
      </c>
      <c r="D11503" s="546">
        <v>44590</v>
      </c>
      <c r="E11503" s="171" t="str">
        <f t="shared" si="179"/>
        <v>2022</v>
      </c>
      <c r="F11503" s="547">
        <v>123</v>
      </c>
      <c r="G11503" s="548">
        <v>0.19</v>
      </c>
      <c r="H11503" s="547">
        <v>103.36</v>
      </c>
      <c r="I11503" s="545" t="s">
        <v>12659</v>
      </c>
      <c r="J11503" s="545" t="s">
        <v>13297</v>
      </c>
      <c r="K11503" s="545" t="s">
        <v>13413</v>
      </c>
      <c r="L11503" s="545" t="s">
        <v>13413</v>
      </c>
      <c r="M11503" s="548" t="s">
        <v>13758</v>
      </c>
      <c r="N11503" s="545" t="s">
        <v>13413</v>
      </c>
      <c r="O11503" s="545" t="s">
        <v>13413</v>
      </c>
      <c r="P11503" s="549">
        <v>9177</v>
      </c>
      <c r="Q11503" s="549">
        <v>1</v>
      </c>
      <c r="R11503" s="549">
        <v>116</v>
      </c>
      <c r="S11503" s="548">
        <v>2257</v>
      </c>
      <c r="T11503" s="548"/>
      <c r="U11503" s="99"/>
    </row>
    <row r="11504" spans="1:21" ht="19.5" customHeight="1">
      <c r="A11504" s="545">
        <v>106494</v>
      </c>
      <c r="B11504" s="545" t="s">
        <v>9371</v>
      </c>
      <c r="C11504" s="545" t="s">
        <v>216</v>
      </c>
      <c r="D11504" s="546"/>
      <c r="E11504" s="171" t="str">
        <f t="shared" si="179"/>
        <v>1900</v>
      </c>
      <c r="F11504" s="547">
        <v>0</v>
      </c>
      <c r="G11504" s="548">
        <v>0</v>
      </c>
      <c r="H11504" s="547">
        <v>0</v>
      </c>
      <c r="I11504" s="545" t="s">
        <v>12700</v>
      </c>
      <c r="J11504" s="545"/>
      <c r="K11504" s="545" t="s">
        <v>20094</v>
      </c>
      <c r="L11504" s="545" t="s">
        <v>13413</v>
      </c>
      <c r="M11504" s="548" t="s">
        <v>13758</v>
      </c>
      <c r="N11504" s="545" t="s">
        <v>13413</v>
      </c>
      <c r="O11504" s="545" t="s">
        <v>13413</v>
      </c>
      <c r="P11504" s="549">
        <v>9178</v>
      </c>
      <c r="Q11504" s="549">
        <v>1</v>
      </c>
      <c r="R11504" s="549">
        <v>117</v>
      </c>
      <c r="S11504" s="548"/>
      <c r="T11504" s="548"/>
      <c r="U11504" s="99"/>
    </row>
    <row r="11505" spans="1:21" ht="19.5" customHeight="1">
      <c r="A11505" s="545">
        <v>106495</v>
      </c>
      <c r="B11505" s="545" t="s">
        <v>6578</v>
      </c>
      <c r="C11505" s="545" t="s">
        <v>216</v>
      </c>
      <c r="D11505" s="546">
        <v>44592</v>
      </c>
      <c r="E11505" s="171" t="str">
        <f t="shared" si="179"/>
        <v>2022</v>
      </c>
      <c r="F11505" s="547">
        <v>16190</v>
      </c>
      <c r="G11505" s="548">
        <v>0.19</v>
      </c>
      <c r="H11505" s="547">
        <v>13605.04</v>
      </c>
      <c r="I11505" s="545" t="s">
        <v>12700</v>
      </c>
      <c r="J11505" s="545" t="s">
        <v>13297</v>
      </c>
      <c r="K11505" s="545" t="s">
        <v>13413</v>
      </c>
      <c r="L11505" s="545" t="s">
        <v>13413</v>
      </c>
      <c r="M11505" s="548" t="s">
        <v>13758</v>
      </c>
      <c r="N11505" s="545" t="s">
        <v>13413</v>
      </c>
      <c r="O11505" s="545" t="s">
        <v>13413</v>
      </c>
      <c r="P11505" s="549">
        <v>9179</v>
      </c>
      <c r="Q11505" s="549">
        <v>1</v>
      </c>
      <c r="R11505" s="549">
        <v>117</v>
      </c>
      <c r="S11505" s="548">
        <v>2257</v>
      </c>
      <c r="T11505" s="548"/>
      <c r="U11505" s="99"/>
    </row>
    <row r="11506" spans="1:21" ht="19.5" customHeight="1">
      <c r="A11506" s="545">
        <v>106496</v>
      </c>
      <c r="B11506" s="545" t="s">
        <v>6577</v>
      </c>
      <c r="C11506" s="545" t="s">
        <v>216</v>
      </c>
      <c r="D11506" s="546">
        <v>44593</v>
      </c>
      <c r="E11506" s="171" t="str">
        <f t="shared" si="179"/>
        <v>2022</v>
      </c>
      <c r="F11506" s="547">
        <v>4859</v>
      </c>
      <c r="G11506" s="548">
        <v>0.19</v>
      </c>
      <c r="H11506" s="547">
        <v>4083.19</v>
      </c>
      <c r="I11506" s="545" t="s">
        <v>12996</v>
      </c>
      <c r="J11506" s="545" t="s">
        <v>13297</v>
      </c>
      <c r="K11506" s="545" t="s">
        <v>13413</v>
      </c>
      <c r="L11506" s="545" t="s">
        <v>13413</v>
      </c>
      <c r="M11506" s="548" t="s">
        <v>13758</v>
      </c>
      <c r="N11506" s="545" t="s">
        <v>13413</v>
      </c>
      <c r="O11506" s="545" t="s">
        <v>13413</v>
      </c>
      <c r="P11506" s="549">
        <v>9180</v>
      </c>
      <c r="Q11506" s="549">
        <v>1</v>
      </c>
      <c r="R11506" s="549">
        <v>45</v>
      </c>
      <c r="S11506" s="548">
        <v>2257</v>
      </c>
      <c r="T11506" s="548"/>
      <c r="U11506" s="99"/>
    </row>
    <row r="11507" spans="1:21" ht="19.5" customHeight="1">
      <c r="A11507" s="545">
        <v>106497</v>
      </c>
      <c r="B11507" s="545" t="s">
        <v>9370</v>
      </c>
      <c r="C11507" s="545" t="s">
        <v>216</v>
      </c>
      <c r="D11507" s="546"/>
      <c r="E11507" s="171" t="str">
        <f t="shared" si="179"/>
        <v>1900</v>
      </c>
      <c r="F11507" s="547">
        <v>0</v>
      </c>
      <c r="G11507" s="548">
        <v>0</v>
      </c>
      <c r="H11507" s="547">
        <v>0</v>
      </c>
      <c r="I11507" s="545" t="s">
        <v>12700</v>
      </c>
      <c r="J11507" s="545"/>
      <c r="K11507" s="545" t="s">
        <v>13413</v>
      </c>
      <c r="L11507" s="545" t="s">
        <v>13413</v>
      </c>
      <c r="M11507" s="548" t="s">
        <v>13758</v>
      </c>
      <c r="N11507" s="545" t="s">
        <v>13413</v>
      </c>
      <c r="O11507" s="545" t="s">
        <v>13413</v>
      </c>
      <c r="P11507" s="549">
        <v>9181</v>
      </c>
      <c r="Q11507" s="549">
        <v>1</v>
      </c>
      <c r="R11507" s="549">
        <v>117</v>
      </c>
      <c r="S11507" s="548"/>
      <c r="T11507" s="548"/>
      <c r="U11507" s="99"/>
    </row>
    <row r="11508" spans="1:21" ht="19.5" customHeight="1">
      <c r="A11508" s="545">
        <v>106498</v>
      </c>
      <c r="B11508" s="545" t="s">
        <v>1328</v>
      </c>
      <c r="C11508" s="545" t="s">
        <v>216</v>
      </c>
      <c r="D11508" s="546">
        <v>44590</v>
      </c>
      <c r="E11508" s="171" t="str">
        <f t="shared" si="179"/>
        <v>2022</v>
      </c>
      <c r="F11508" s="547">
        <v>12674</v>
      </c>
      <c r="G11508" s="548">
        <v>0.19</v>
      </c>
      <c r="H11508" s="547">
        <v>10650.42</v>
      </c>
      <c r="I11508" s="545" t="s">
        <v>12659</v>
      </c>
      <c r="J11508" s="545" t="s">
        <v>13297</v>
      </c>
      <c r="K11508" s="545" t="s">
        <v>13413</v>
      </c>
      <c r="L11508" s="545" t="s">
        <v>13413</v>
      </c>
      <c r="M11508" s="548" t="s">
        <v>13758</v>
      </c>
      <c r="N11508" s="545" t="s">
        <v>13413</v>
      </c>
      <c r="O11508" s="545" t="s">
        <v>13413</v>
      </c>
      <c r="P11508" s="549">
        <v>9182</v>
      </c>
      <c r="Q11508" s="549">
        <v>1</v>
      </c>
      <c r="R11508" s="549">
        <v>116</v>
      </c>
      <c r="S11508" s="548">
        <v>2257</v>
      </c>
      <c r="T11508" s="548"/>
      <c r="U11508" s="99"/>
    </row>
    <row r="11509" spans="1:21" ht="19.5" customHeight="1">
      <c r="A11509" s="545">
        <v>106499</v>
      </c>
      <c r="B11509" s="545" t="s">
        <v>9369</v>
      </c>
      <c r="C11509" s="545" t="s">
        <v>216</v>
      </c>
      <c r="D11509" s="546"/>
      <c r="E11509" s="171" t="str">
        <f t="shared" si="179"/>
        <v>1900</v>
      </c>
      <c r="F11509" s="547">
        <v>0</v>
      </c>
      <c r="G11509" s="548">
        <v>0</v>
      </c>
      <c r="H11509" s="547">
        <v>0</v>
      </c>
      <c r="I11509" s="545" t="s">
        <v>12642</v>
      </c>
      <c r="J11509" s="545"/>
      <c r="K11509" s="545" t="s">
        <v>13413</v>
      </c>
      <c r="L11509" s="545" t="s">
        <v>13413</v>
      </c>
      <c r="M11509" s="548" t="s">
        <v>13758</v>
      </c>
      <c r="N11509" s="545" t="s">
        <v>13413</v>
      </c>
      <c r="O11509" s="545" t="s">
        <v>13413</v>
      </c>
      <c r="P11509" s="549">
        <v>9183</v>
      </c>
      <c r="Q11509" s="549">
        <v>1</v>
      </c>
      <c r="R11509" s="549">
        <v>135</v>
      </c>
      <c r="S11509" s="548"/>
      <c r="T11509" s="548"/>
      <c r="U11509" s="99"/>
    </row>
    <row r="11510" spans="1:21" ht="19.5" customHeight="1">
      <c r="A11510" s="545">
        <v>106500</v>
      </c>
      <c r="B11510" s="545" t="s">
        <v>9368</v>
      </c>
      <c r="C11510" s="545" t="s">
        <v>216</v>
      </c>
      <c r="D11510" s="546"/>
      <c r="E11510" s="171" t="str">
        <f t="shared" si="179"/>
        <v>1900</v>
      </c>
      <c r="F11510" s="547">
        <v>0</v>
      </c>
      <c r="G11510" s="548">
        <v>0</v>
      </c>
      <c r="H11510" s="547">
        <v>0</v>
      </c>
      <c r="I11510" s="545" t="s">
        <v>12700</v>
      </c>
      <c r="J11510" s="545"/>
      <c r="K11510" s="545" t="s">
        <v>20095</v>
      </c>
      <c r="L11510" s="545" t="s">
        <v>13413</v>
      </c>
      <c r="M11510" s="548" t="s">
        <v>13758</v>
      </c>
      <c r="N11510" s="545" t="s">
        <v>13413</v>
      </c>
      <c r="O11510" s="545" t="s">
        <v>13413</v>
      </c>
      <c r="P11510" s="549">
        <v>9184</v>
      </c>
      <c r="Q11510" s="549">
        <v>1</v>
      </c>
      <c r="R11510" s="549">
        <v>117</v>
      </c>
      <c r="S11510" s="548"/>
      <c r="T11510" s="548"/>
      <c r="U11510" s="99"/>
    </row>
    <row r="11511" spans="1:21" ht="19.5" customHeight="1">
      <c r="A11511" s="545">
        <v>106501</v>
      </c>
      <c r="B11511" s="545" t="s">
        <v>1339</v>
      </c>
      <c r="C11511" s="545" t="s">
        <v>209</v>
      </c>
      <c r="D11511" s="546"/>
      <c r="E11511" s="171" t="str">
        <f t="shared" si="179"/>
        <v>1900</v>
      </c>
      <c r="F11511" s="547">
        <v>0</v>
      </c>
      <c r="G11511" s="548">
        <v>0</v>
      </c>
      <c r="H11511" s="547">
        <v>0</v>
      </c>
      <c r="I11511" s="545" t="s">
        <v>12659</v>
      </c>
      <c r="J11511" s="545"/>
      <c r="K11511" s="545" t="s">
        <v>13413</v>
      </c>
      <c r="L11511" s="545" t="s">
        <v>13413</v>
      </c>
      <c r="M11511" s="548" t="s">
        <v>13758</v>
      </c>
      <c r="N11511" s="545" t="s">
        <v>13413</v>
      </c>
      <c r="O11511" s="545" t="s">
        <v>13413</v>
      </c>
      <c r="P11511" s="549">
        <v>9185</v>
      </c>
      <c r="Q11511" s="549">
        <v>1</v>
      </c>
      <c r="R11511" s="549">
        <v>116</v>
      </c>
      <c r="S11511" s="548"/>
      <c r="T11511" s="548"/>
      <c r="U11511" s="99"/>
    </row>
    <row r="11512" spans="1:21" ht="19.5" customHeight="1">
      <c r="A11512" s="545">
        <v>106502</v>
      </c>
      <c r="B11512" s="545" t="s">
        <v>1346</v>
      </c>
      <c r="C11512" s="545" t="s">
        <v>216</v>
      </c>
      <c r="D11512" s="546"/>
      <c r="E11512" s="171" t="str">
        <f t="shared" si="179"/>
        <v>1900</v>
      </c>
      <c r="F11512" s="547">
        <v>0</v>
      </c>
      <c r="G11512" s="548">
        <v>0</v>
      </c>
      <c r="H11512" s="547">
        <v>0</v>
      </c>
      <c r="I11512" s="545" t="s">
        <v>12700</v>
      </c>
      <c r="J11512" s="545"/>
      <c r="K11512" s="545" t="s">
        <v>13413</v>
      </c>
      <c r="L11512" s="545" t="s">
        <v>13413</v>
      </c>
      <c r="M11512" s="548" t="s">
        <v>13758</v>
      </c>
      <c r="N11512" s="545" t="s">
        <v>13413</v>
      </c>
      <c r="O11512" s="545" t="s">
        <v>13413</v>
      </c>
      <c r="P11512" s="549">
        <v>9186</v>
      </c>
      <c r="Q11512" s="549">
        <v>1</v>
      </c>
      <c r="R11512" s="549">
        <v>117</v>
      </c>
      <c r="S11512" s="548"/>
      <c r="T11512" s="548"/>
      <c r="U11512" s="99"/>
    </row>
    <row r="11513" spans="1:21" ht="19.5" customHeight="1">
      <c r="A11513" s="545">
        <v>106503</v>
      </c>
      <c r="B11513" s="545" t="s">
        <v>1348</v>
      </c>
      <c r="C11513" s="545" t="s">
        <v>216</v>
      </c>
      <c r="D11513" s="546"/>
      <c r="E11513" s="171" t="str">
        <f t="shared" si="179"/>
        <v>1900</v>
      </c>
      <c r="F11513" s="547">
        <v>0</v>
      </c>
      <c r="G11513" s="548">
        <v>0</v>
      </c>
      <c r="H11513" s="547">
        <v>0</v>
      </c>
      <c r="I11513" s="545" t="s">
        <v>12700</v>
      </c>
      <c r="J11513" s="545"/>
      <c r="K11513" s="545" t="s">
        <v>13413</v>
      </c>
      <c r="L11513" s="545" t="s">
        <v>13413</v>
      </c>
      <c r="M11513" s="548" t="s">
        <v>13758</v>
      </c>
      <c r="N11513" s="545" t="s">
        <v>13413</v>
      </c>
      <c r="O11513" s="545" t="s">
        <v>13413</v>
      </c>
      <c r="P11513" s="549">
        <v>9187</v>
      </c>
      <c r="Q11513" s="549">
        <v>1</v>
      </c>
      <c r="R11513" s="549">
        <v>117</v>
      </c>
      <c r="S11513" s="548"/>
      <c r="T11513" s="548"/>
      <c r="U11513" s="99"/>
    </row>
    <row r="11514" spans="1:21" ht="19.5" customHeight="1">
      <c r="A11514" s="545">
        <v>106504</v>
      </c>
      <c r="B11514" s="545" t="s">
        <v>1352</v>
      </c>
      <c r="C11514" s="545" t="s">
        <v>216</v>
      </c>
      <c r="D11514" s="546">
        <v>44590</v>
      </c>
      <c r="E11514" s="171" t="str">
        <f t="shared" si="179"/>
        <v>2022</v>
      </c>
      <c r="F11514" s="547">
        <v>8978</v>
      </c>
      <c r="G11514" s="548">
        <v>0.19</v>
      </c>
      <c r="H11514" s="547">
        <v>7544.54</v>
      </c>
      <c r="I11514" s="545" t="s">
        <v>12659</v>
      </c>
      <c r="J11514" s="545" t="s">
        <v>13297</v>
      </c>
      <c r="K11514" s="545" t="s">
        <v>13413</v>
      </c>
      <c r="L11514" s="545" t="s">
        <v>13413</v>
      </c>
      <c r="M11514" s="548" t="s">
        <v>13758</v>
      </c>
      <c r="N11514" s="545" t="s">
        <v>13413</v>
      </c>
      <c r="O11514" s="545" t="s">
        <v>13413</v>
      </c>
      <c r="P11514" s="549">
        <v>9188</v>
      </c>
      <c r="Q11514" s="549">
        <v>1</v>
      </c>
      <c r="R11514" s="549">
        <v>116</v>
      </c>
      <c r="S11514" s="548">
        <v>2257</v>
      </c>
      <c r="T11514" s="548"/>
      <c r="U11514" s="99"/>
    </row>
    <row r="11515" spans="1:21" ht="19.5" customHeight="1">
      <c r="A11515" s="545">
        <v>106505</v>
      </c>
      <c r="B11515" s="545" t="s">
        <v>9367</v>
      </c>
      <c r="C11515" s="545" t="s">
        <v>216</v>
      </c>
      <c r="D11515" s="546"/>
      <c r="E11515" s="171" t="str">
        <f t="shared" si="179"/>
        <v>1900</v>
      </c>
      <c r="F11515" s="547">
        <v>0</v>
      </c>
      <c r="G11515" s="548">
        <v>0</v>
      </c>
      <c r="H11515" s="547">
        <v>0</v>
      </c>
      <c r="I11515" s="545" t="s">
        <v>12700</v>
      </c>
      <c r="J11515" s="545"/>
      <c r="K11515" s="545" t="s">
        <v>13413</v>
      </c>
      <c r="L11515" s="545" t="s">
        <v>13413</v>
      </c>
      <c r="M11515" s="548" t="s">
        <v>13758</v>
      </c>
      <c r="N11515" s="545" t="s">
        <v>13413</v>
      </c>
      <c r="O11515" s="545" t="s">
        <v>13413</v>
      </c>
      <c r="P11515" s="549">
        <v>9189</v>
      </c>
      <c r="Q11515" s="549">
        <v>1</v>
      </c>
      <c r="R11515" s="549">
        <v>117</v>
      </c>
      <c r="S11515" s="548"/>
      <c r="T11515" s="548"/>
      <c r="U11515" s="99"/>
    </row>
    <row r="11516" spans="1:21" ht="19.5" customHeight="1">
      <c r="A11516" s="545">
        <v>106506</v>
      </c>
      <c r="B11516" s="545" t="s">
        <v>3086</v>
      </c>
      <c r="C11516" s="545" t="s">
        <v>216</v>
      </c>
      <c r="D11516" s="546"/>
      <c r="E11516" s="171" t="str">
        <f t="shared" si="179"/>
        <v>1900</v>
      </c>
      <c r="F11516" s="547">
        <v>0</v>
      </c>
      <c r="G11516" s="548">
        <v>0</v>
      </c>
      <c r="H11516" s="547">
        <v>0</v>
      </c>
      <c r="I11516" s="545" t="s">
        <v>12689</v>
      </c>
      <c r="J11516" s="545"/>
      <c r="K11516" s="545" t="s">
        <v>13413</v>
      </c>
      <c r="L11516" s="545" t="s">
        <v>13413</v>
      </c>
      <c r="M11516" s="548" t="s">
        <v>13758</v>
      </c>
      <c r="N11516" s="545" t="s">
        <v>13413</v>
      </c>
      <c r="O11516" s="545" t="s">
        <v>13413</v>
      </c>
      <c r="P11516" s="549">
        <v>9190</v>
      </c>
      <c r="Q11516" s="549">
        <v>1</v>
      </c>
      <c r="R11516" s="549">
        <v>156</v>
      </c>
      <c r="S11516" s="548"/>
      <c r="T11516" s="548"/>
      <c r="U11516" s="99"/>
    </row>
    <row r="11517" spans="1:21" ht="19.5" customHeight="1">
      <c r="A11517" s="545">
        <v>106507</v>
      </c>
      <c r="B11517" s="545" t="s">
        <v>1382</v>
      </c>
      <c r="C11517" s="545" t="s">
        <v>216</v>
      </c>
      <c r="D11517" s="546">
        <v>44592</v>
      </c>
      <c r="E11517" s="171" t="str">
        <f t="shared" si="179"/>
        <v>2022</v>
      </c>
      <c r="F11517" s="547">
        <v>24187</v>
      </c>
      <c r="G11517" s="548">
        <v>0.19</v>
      </c>
      <c r="H11517" s="547">
        <v>20325.21</v>
      </c>
      <c r="I11517" s="545" t="s">
        <v>12700</v>
      </c>
      <c r="J11517" s="545" t="s">
        <v>13297</v>
      </c>
      <c r="K11517" s="545" t="s">
        <v>13413</v>
      </c>
      <c r="L11517" s="545" t="s">
        <v>13413</v>
      </c>
      <c r="M11517" s="548" t="s">
        <v>13758</v>
      </c>
      <c r="N11517" s="545" t="s">
        <v>13413</v>
      </c>
      <c r="O11517" s="545" t="s">
        <v>13413</v>
      </c>
      <c r="P11517" s="549">
        <v>9191</v>
      </c>
      <c r="Q11517" s="549">
        <v>1</v>
      </c>
      <c r="R11517" s="549">
        <v>117</v>
      </c>
      <c r="S11517" s="548">
        <v>2257</v>
      </c>
      <c r="T11517" s="548"/>
      <c r="U11517" s="99"/>
    </row>
    <row r="11518" spans="1:21" ht="19.5" customHeight="1">
      <c r="A11518" s="545">
        <v>106508</v>
      </c>
      <c r="B11518" s="545" t="s">
        <v>1385</v>
      </c>
      <c r="C11518" s="545" t="s">
        <v>216</v>
      </c>
      <c r="D11518" s="546">
        <v>44591</v>
      </c>
      <c r="E11518" s="171" t="str">
        <f t="shared" si="179"/>
        <v>2022</v>
      </c>
      <c r="F11518" s="547">
        <v>8838</v>
      </c>
      <c r="G11518" s="548">
        <v>0.19</v>
      </c>
      <c r="H11518" s="547">
        <v>7426.89</v>
      </c>
      <c r="I11518" s="545" t="s">
        <v>12659</v>
      </c>
      <c r="J11518" s="545" t="s">
        <v>13297</v>
      </c>
      <c r="K11518" s="545" t="s">
        <v>13413</v>
      </c>
      <c r="L11518" s="545" t="s">
        <v>13413</v>
      </c>
      <c r="M11518" s="548" t="s">
        <v>13758</v>
      </c>
      <c r="N11518" s="545" t="s">
        <v>13413</v>
      </c>
      <c r="O11518" s="545" t="s">
        <v>13413</v>
      </c>
      <c r="P11518" s="549">
        <v>9192</v>
      </c>
      <c r="Q11518" s="549">
        <v>1</v>
      </c>
      <c r="R11518" s="549">
        <v>116</v>
      </c>
      <c r="S11518" s="548">
        <v>2257</v>
      </c>
      <c r="T11518" s="548"/>
      <c r="U11518" s="99"/>
    </row>
    <row r="11519" spans="1:21" ht="19.5" customHeight="1">
      <c r="A11519" s="545">
        <v>106509</v>
      </c>
      <c r="B11519" s="545" t="s">
        <v>1386</v>
      </c>
      <c r="C11519" s="545" t="s">
        <v>216</v>
      </c>
      <c r="D11519" s="546">
        <v>44591</v>
      </c>
      <c r="E11519" s="171" t="str">
        <f t="shared" si="179"/>
        <v>2022</v>
      </c>
      <c r="F11519" s="547">
        <v>7393.01</v>
      </c>
      <c r="G11519" s="548">
        <v>0.19</v>
      </c>
      <c r="H11519" s="547">
        <v>6212.61</v>
      </c>
      <c r="I11519" s="545" t="s">
        <v>12659</v>
      </c>
      <c r="J11519" s="545" t="s">
        <v>13297</v>
      </c>
      <c r="K11519" s="545" t="s">
        <v>13413</v>
      </c>
      <c r="L11519" s="545" t="s">
        <v>13413</v>
      </c>
      <c r="M11519" s="548" t="s">
        <v>13758</v>
      </c>
      <c r="N11519" s="545" t="s">
        <v>13413</v>
      </c>
      <c r="O11519" s="545" t="s">
        <v>13413</v>
      </c>
      <c r="P11519" s="549">
        <v>9193</v>
      </c>
      <c r="Q11519" s="549">
        <v>1</v>
      </c>
      <c r="R11519" s="549">
        <v>116</v>
      </c>
      <c r="S11519" s="548">
        <v>2257</v>
      </c>
      <c r="T11519" s="548"/>
      <c r="U11519" s="99"/>
    </row>
    <row r="11520" spans="1:21" ht="19.5" customHeight="1">
      <c r="A11520" s="545">
        <v>106510</v>
      </c>
      <c r="B11520" s="545" t="s">
        <v>1387</v>
      </c>
      <c r="C11520" s="545" t="s">
        <v>216</v>
      </c>
      <c r="D11520" s="546"/>
      <c r="E11520" s="171" t="str">
        <f t="shared" si="179"/>
        <v>1900</v>
      </c>
      <c r="F11520" s="547">
        <v>0</v>
      </c>
      <c r="G11520" s="548">
        <v>0</v>
      </c>
      <c r="H11520" s="547">
        <v>0</v>
      </c>
      <c r="I11520" s="545" t="s">
        <v>12659</v>
      </c>
      <c r="J11520" s="545"/>
      <c r="K11520" s="545" t="s">
        <v>13413</v>
      </c>
      <c r="L11520" s="545" t="s">
        <v>13413</v>
      </c>
      <c r="M11520" s="548" t="s">
        <v>13758</v>
      </c>
      <c r="N11520" s="545" t="s">
        <v>13413</v>
      </c>
      <c r="O11520" s="545" t="s">
        <v>13413</v>
      </c>
      <c r="P11520" s="549">
        <v>9194</v>
      </c>
      <c r="Q11520" s="549">
        <v>1</v>
      </c>
      <c r="R11520" s="549">
        <v>116</v>
      </c>
      <c r="S11520" s="548"/>
      <c r="T11520" s="548"/>
      <c r="U11520" s="99"/>
    </row>
    <row r="11521" spans="1:21" ht="19.5" customHeight="1">
      <c r="A11521" s="545">
        <v>106511</v>
      </c>
      <c r="B11521" s="545" t="s">
        <v>9366</v>
      </c>
      <c r="C11521" s="545" t="s">
        <v>216</v>
      </c>
      <c r="D11521" s="546"/>
      <c r="E11521" s="171" t="str">
        <f t="shared" si="179"/>
        <v>1900</v>
      </c>
      <c r="F11521" s="547">
        <v>0</v>
      </c>
      <c r="G11521" s="548">
        <v>0</v>
      </c>
      <c r="H11521" s="547">
        <v>0</v>
      </c>
      <c r="I11521" s="545" t="s">
        <v>12659</v>
      </c>
      <c r="J11521" s="545"/>
      <c r="K11521" s="545" t="s">
        <v>20096</v>
      </c>
      <c r="L11521" s="545" t="s">
        <v>13413</v>
      </c>
      <c r="M11521" s="548" t="s">
        <v>13758</v>
      </c>
      <c r="N11521" s="545" t="s">
        <v>13413</v>
      </c>
      <c r="O11521" s="545" t="s">
        <v>13413</v>
      </c>
      <c r="P11521" s="549">
        <v>9195</v>
      </c>
      <c r="Q11521" s="549">
        <v>1</v>
      </c>
      <c r="R11521" s="549">
        <v>116</v>
      </c>
      <c r="S11521" s="548"/>
      <c r="T11521" s="548"/>
      <c r="U11521" s="99"/>
    </row>
    <row r="11522" spans="1:21" ht="19.5" customHeight="1">
      <c r="A11522" s="545">
        <v>106512</v>
      </c>
      <c r="B11522" s="545" t="s">
        <v>3031</v>
      </c>
      <c r="C11522" s="545" t="s">
        <v>216</v>
      </c>
      <c r="D11522" s="546">
        <v>46052</v>
      </c>
      <c r="E11522" s="171" t="str">
        <f t="shared" si="179"/>
        <v>2026</v>
      </c>
      <c r="F11522" s="547">
        <v>2909928</v>
      </c>
      <c r="G11522" s="548">
        <v>0.19</v>
      </c>
      <c r="H11522" s="547">
        <v>2445317.65</v>
      </c>
      <c r="I11522" s="545" t="s">
        <v>12758</v>
      </c>
      <c r="J11522" s="545" t="s">
        <v>13307</v>
      </c>
      <c r="K11522" s="545" t="s">
        <v>20097</v>
      </c>
      <c r="L11522" s="545" t="s">
        <v>20098</v>
      </c>
      <c r="M11522" s="548" t="s">
        <v>13758</v>
      </c>
      <c r="N11522" s="545" t="s">
        <v>22877</v>
      </c>
      <c r="O11522" s="545" t="s">
        <v>13413</v>
      </c>
      <c r="P11522" s="549">
        <v>9196</v>
      </c>
      <c r="Q11522" s="549">
        <v>1</v>
      </c>
      <c r="R11522" s="549">
        <v>164</v>
      </c>
      <c r="S11522" s="548">
        <v>2228</v>
      </c>
      <c r="T11522" s="548">
        <v>2180</v>
      </c>
      <c r="U11522" s="99"/>
    </row>
    <row r="11523" spans="1:21" ht="19.5" customHeight="1">
      <c r="A11523" s="545">
        <v>106513</v>
      </c>
      <c r="B11523" s="545" t="s">
        <v>9365</v>
      </c>
      <c r="C11523" s="545" t="s">
        <v>216</v>
      </c>
      <c r="D11523" s="546"/>
      <c r="E11523" s="171" t="str">
        <f t="shared" si="179"/>
        <v>1900</v>
      </c>
      <c r="F11523" s="547">
        <v>0</v>
      </c>
      <c r="G11523" s="548">
        <v>0</v>
      </c>
      <c r="H11523" s="547">
        <v>0</v>
      </c>
      <c r="I11523" s="545" t="s">
        <v>12700</v>
      </c>
      <c r="J11523" s="545"/>
      <c r="K11523" s="545" t="s">
        <v>13413</v>
      </c>
      <c r="L11523" s="545" t="s">
        <v>13413</v>
      </c>
      <c r="M11523" s="548" t="s">
        <v>13758</v>
      </c>
      <c r="N11523" s="545" t="s">
        <v>13413</v>
      </c>
      <c r="O11523" s="545" t="s">
        <v>13413</v>
      </c>
      <c r="P11523" s="549">
        <v>9197</v>
      </c>
      <c r="Q11523" s="549">
        <v>1</v>
      </c>
      <c r="R11523" s="549">
        <v>117</v>
      </c>
      <c r="S11523" s="548"/>
      <c r="T11523" s="548"/>
      <c r="U11523" s="99"/>
    </row>
    <row r="11524" spans="1:21" ht="19.5" customHeight="1">
      <c r="A11524" s="545">
        <v>106514</v>
      </c>
      <c r="B11524" s="545" t="s">
        <v>9364</v>
      </c>
      <c r="C11524" s="545" t="s">
        <v>216</v>
      </c>
      <c r="D11524" s="546"/>
      <c r="E11524" s="171" t="str">
        <f t="shared" ref="E11524:E11587" si="180">TEXT(D11524,"YYYY")</f>
        <v>1900</v>
      </c>
      <c r="F11524" s="547">
        <v>0</v>
      </c>
      <c r="G11524" s="548">
        <v>0</v>
      </c>
      <c r="H11524" s="547">
        <v>0</v>
      </c>
      <c r="I11524" s="545" t="s">
        <v>12659</v>
      </c>
      <c r="J11524" s="545"/>
      <c r="K11524" s="545" t="s">
        <v>13413</v>
      </c>
      <c r="L11524" s="545" t="s">
        <v>13413</v>
      </c>
      <c r="M11524" s="548" t="s">
        <v>13758</v>
      </c>
      <c r="N11524" s="545" t="s">
        <v>13413</v>
      </c>
      <c r="O11524" s="545" t="s">
        <v>13413</v>
      </c>
      <c r="P11524" s="549">
        <v>9198</v>
      </c>
      <c r="Q11524" s="549">
        <v>1</v>
      </c>
      <c r="R11524" s="549">
        <v>116</v>
      </c>
      <c r="S11524" s="548"/>
      <c r="T11524" s="548"/>
      <c r="U11524" s="99"/>
    </row>
    <row r="11525" spans="1:21" ht="19.5" customHeight="1">
      <c r="A11525" s="545">
        <v>106515</v>
      </c>
      <c r="B11525" s="545" t="s">
        <v>9363</v>
      </c>
      <c r="C11525" s="545" t="s">
        <v>216</v>
      </c>
      <c r="D11525" s="546"/>
      <c r="E11525" s="171" t="str">
        <f t="shared" si="180"/>
        <v>1900</v>
      </c>
      <c r="F11525" s="547">
        <v>0</v>
      </c>
      <c r="G11525" s="548">
        <v>0</v>
      </c>
      <c r="H11525" s="547">
        <v>0</v>
      </c>
      <c r="I11525" s="545" t="s">
        <v>12659</v>
      </c>
      <c r="J11525" s="545"/>
      <c r="K11525" s="545" t="s">
        <v>13413</v>
      </c>
      <c r="L11525" s="545" t="s">
        <v>13413</v>
      </c>
      <c r="M11525" s="548" t="s">
        <v>13758</v>
      </c>
      <c r="N11525" s="545" t="s">
        <v>13413</v>
      </c>
      <c r="O11525" s="545" t="s">
        <v>13413</v>
      </c>
      <c r="P11525" s="549">
        <v>9199</v>
      </c>
      <c r="Q11525" s="549">
        <v>1</v>
      </c>
      <c r="R11525" s="549">
        <v>116</v>
      </c>
      <c r="S11525" s="548"/>
      <c r="T11525" s="548"/>
      <c r="U11525" s="99"/>
    </row>
    <row r="11526" spans="1:21" ht="19.5" customHeight="1">
      <c r="A11526" s="545">
        <v>106516</v>
      </c>
      <c r="B11526" s="545" t="s">
        <v>9362</v>
      </c>
      <c r="C11526" s="545" t="s">
        <v>216</v>
      </c>
      <c r="D11526" s="546"/>
      <c r="E11526" s="171" t="str">
        <f t="shared" si="180"/>
        <v>1900</v>
      </c>
      <c r="F11526" s="547">
        <v>0</v>
      </c>
      <c r="G11526" s="548">
        <v>0</v>
      </c>
      <c r="H11526" s="547">
        <v>0</v>
      </c>
      <c r="I11526" s="545" t="s">
        <v>12659</v>
      </c>
      <c r="J11526" s="545"/>
      <c r="K11526" s="545" t="s">
        <v>13413</v>
      </c>
      <c r="L11526" s="545" t="s">
        <v>13413</v>
      </c>
      <c r="M11526" s="548" t="s">
        <v>13758</v>
      </c>
      <c r="N11526" s="545" t="s">
        <v>13413</v>
      </c>
      <c r="O11526" s="545" t="s">
        <v>13413</v>
      </c>
      <c r="P11526" s="549">
        <v>9200</v>
      </c>
      <c r="Q11526" s="549">
        <v>1</v>
      </c>
      <c r="R11526" s="549">
        <v>116</v>
      </c>
      <c r="S11526" s="548"/>
      <c r="T11526" s="548"/>
      <c r="U11526" s="99"/>
    </row>
    <row r="11527" spans="1:21" ht="19.5" customHeight="1">
      <c r="A11527" s="545">
        <v>106517</v>
      </c>
      <c r="B11527" s="545" t="s">
        <v>9361</v>
      </c>
      <c r="C11527" s="545" t="s">
        <v>216</v>
      </c>
      <c r="D11527" s="546"/>
      <c r="E11527" s="171" t="str">
        <f t="shared" si="180"/>
        <v>1900</v>
      </c>
      <c r="F11527" s="547">
        <v>0</v>
      </c>
      <c r="G11527" s="548">
        <v>0</v>
      </c>
      <c r="H11527" s="547">
        <v>0</v>
      </c>
      <c r="I11527" s="545" t="s">
        <v>12659</v>
      </c>
      <c r="J11527" s="545"/>
      <c r="K11527" s="545" t="s">
        <v>13413</v>
      </c>
      <c r="L11527" s="545" t="s">
        <v>13413</v>
      </c>
      <c r="M11527" s="548" t="s">
        <v>13758</v>
      </c>
      <c r="N11527" s="545" t="s">
        <v>13413</v>
      </c>
      <c r="O11527" s="545" t="s">
        <v>13413</v>
      </c>
      <c r="P11527" s="549">
        <v>9201</v>
      </c>
      <c r="Q11527" s="549">
        <v>1</v>
      </c>
      <c r="R11527" s="549">
        <v>116</v>
      </c>
      <c r="S11527" s="548"/>
      <c r="T11527" s="548"/>
      <c r="U11527" s="99"/>
    </row>
    <row r="11528" spans="1:21" ht="19.5" customHeight="1">
      <c r="A11528" s="545">
        <v>106518</v>
      </c>
      <c r="B11528" s="545" t="s">
        <v>9360</v>
      </c>
      <c r="C11528" s="545" t="s">
        <v>216</v>
      </c>
      <c r="D11528" s="546"/>
      <c r="E11528" s="171" t="str">
        <f t="shared" si="180"/>
        <v>1900</v>
      </c>
      <c r="F11528" s="547">
        <v>0</v>
      </c>
      <c r="G11528" s="548">
        <v>0</v>
      </c>
      <c r="H11528" s="547">
        <v>0</v>
      </c>
      <c r="I11528" s="545" t="s">
        <v>12659</v>
      </c>
      <c r="J11528" s="545"/>
      <c r="K11528" s="545" t="s">
        <v>13413</v>
      </c>
      <c r="L11528" s="545" t="s">
        <v>13413</v>
      </c>
      <c r="M11528" s="548" t="s">
        <v>13758</v>
      </c>
      <c r="N11528" s="545" t="s">
        <v>13413</v>
      </c>
      <c r="O11528" s="545" t="s">
        <v>13413</v>
      </c>
      <c r="P11528" s="549">
        <v>9202</v>
      </c>
      <c r="Q11528" s="549">
        <v>1</v>
      </c>
      <c r="R11528" s="549">
        <v>116</v>
      </c>
      <c r="S11528" s="548"/>
      <c r="T11528" s="548"/>
      <c r="U11528" s="99"/>
    </row>
    <row r="11529" spans="1:21" ht="19.5" customHeight="1">
      <c r="A11529" s="545">
        <v>106519</v>
      </c>
      <c r="B11529" s="545" t="s">
        <v>9359</v>
      </c>
      <c r="C11529" s="545" t="s">
        <v>216</v>
      </c>
      <c r="D11529" s="546"/>
      <c r="E11529" s="171" t="str">
        <f t="shared" si="180"/>
        <v>1900</v>
      </c>
      <c r="F11529" s="547">
        <v>0</v>
      </c>
      <c r="G11529" s="548">
        <v>0</v>
      </c>
      <c r="H11529" s="547">
        <v>0</v>
      </c>
      <c r="I11529" s="545" t="s">
        <v>12659</v>
      </c>
      <c r="J11529" s="545"/>
      <c r="K11529" s="545" t="s">
        <v>20099</v>
      </c>
      <c r="L11529" s="545" t="s">
        <v>13413</v>
      </c>
      <c r="M11529" s="548" t="s">
        <v>13758</v>
      </c>
      <c r="N11529" s="545" t="s">
        <v>13413</v>
      </c>
      <c r="O11529" s="545" t="s">
        <v>13413</v>
      </c>
      <c r="P11529" s="549">
        <v>9203</v>
      </c>
      <c r="Q11529" s="549">
        <v>1</v>
      </c>
      <c r="R11529" s="549">
        <v>116</v>
      </c>
      <c r="S11529" s="548"/>
      <c r="T11529" s="548"/>
      <c r="U11529" s="99"/>
    </row>
    <row r="11530" spans="1:21" ht="19.5" customHeight="1">
      <c r="A11530" s="545">
        <v>106520</v>
      </c>
      <c r="B11530" s="545" t="s">
        <v>6576</v>
      </c>
      <c r="C11530" s="545" t="s">
        <v>285</v>
      </c>
      <c r="D11530" s="546">
        <v>44590</v>
      </c>
      <c r="E11530" s="171" t="str">
        <f t="shared" si="180"/>
        <v>2022</v>
      </c>
      <c r="F11530" s="547">
        <v>7230</v>
      </c>
      <c r="G11530" s="548">
        <v>0.19</v>
      </c>
      <c r="H11530" s="547">
        <v>6075.63</v>
      </c>
      <c r="I11530" s="545" t="s">
        <v>12659</v>
      </c>
      <c r="J11530" s="545" t="s">
        <v>13297</v>
      </c>
      <c r="K11530" s="545" t="s">
        <v>13413</v>
      </c>
      <c r="L11530" s="545" t="s">
        <v>13413</v>
      </c>
      <c r="M11530" s="548" t="s">
        <v>13758</v>
      </c>
      <c r="N11530" s="545" t="s">
        <v>13413</v>
      </c>
      <c r="O11530" s="545" t="s">
        <v>13413</v>
      </c>
      <c r="P11530" s="549">
        <v>9204</v>
      </c>
      <c r="Q11530" s="549">
        <v>1</v>
      </c>
      <c r="R11530" s="549">
        <v>116</v>
      </c>
      <c r="S11530" s="548">
        <v>2257</v>
      </c>
      <c r="T11530" s="548"/>
      <c r="U11530" s="99"/>
    </row>
    <row r="11531" spans="1:21" ht="19.5" customHeight="1">
      <c r="A11531" s="545">
        <v>106521</v>
      </c>
      <c r="B11531" s="545" t="s">
        <v>6575</v>
      </c>
      <c r="C11531" s="545" t="s">
        <v>285</v>
      </c>
      <c r="D11531" s="546">
        <v>44590</v>
      </c>
      <c r="E11531" s="171" t="str">
        <f t="shared" si="180"/>
        <v>2022</v>
      </c>
      <c r="F11531" s="547">
        <v>7230</v>
      </c>
      <c r="G11531" s="548">
        <v>0.19</v>
      </c>
      <c r="H11531" s="547">
        <v>6075.63</v>
      </c>
      <c r="I11531" s="545" t="s">
        <v>12659</v>
      </c>
      <c r="J11531" s="545" t="s">
        <v>13297</v>
      </c>
      <c r="K11531" s="545" t="s">
        <v>13413</v>
      </c>
      <c r="L11531" s="545" t="s">
        <v>13413</v>
      </c>
      <c r="M11531" s="548" t="s">
        <v>13758</v>
      </c>
      <c r="N11531" s="545" t="s">
        <v>13413</v>
      </c>
      <c r="O11531" s="545" t="s">
        <v>13413</v>
      </c>
      <c r="P11531" s="549">
        <v>9205</v>
      </c>
      <c r="Q11531" s="549">
        <v>1</v>
      </c>
      <c r="R11531" s="549">
        <v>116</v>
      </c>
      <c r="S11531" s="548">
        <v>2257</v>
      </c>
      <c r="T11531" s="548"/>
      <c r="U11531" s="99"/>
    </row>
    <row r="11532" spans="1:21" ht="19.5" customHeight="1">
      <c r="A11532" s="545">
        <v>106522</v>
      </c>
      <c r="B11532" s="545" t="s">
        <v>1282</v>
      </c>
      <c r="C11532" s="545" t="s">
        <v>285</v>
      </c>
      <c r="D11532" s="546">
        <v>44590</v>
      </c>
      <c r="E11532" s="171" t="str">
        <f t="shared" si="180"/>
        <v>2022</v>
      </c>
      <c r="F11532" s="547">
        <v>8530</v>
      </c>
      <c r="G11532" s="548">
        <v>0.19</v>
      </c>
      <c r="H11532" s="547">
        <v>7168.07</v>
      </c>
      <c r="I11532" s="545" t="s">
        <v>12659</v>
      </c>
      <c r="J11532" s="545" t="s">
        <v>13297</v>
      </c>
      <c r="K11532" s="545" t="s">
        <v>13413</v>
      </c>
      <c r="L11532" s="545" t="s">
        <v>13413</v>
      </c>
      <c r="M11532" s="548" t="s">
        <v>13758</v>
      </c>
      <c r="N11532" s="545" t="s">
        <v>13413</v>
      </c>
      <c r="O11532" s="545" t="s">
        <v>13413</v>
      </c>
      <c r="P11532" s="549">
        <v>9206</v>
      </c>
      <c r="Q11532" s="549">
        <v>1</v>
      </c>
      <c r="R11532" s="549">
        <v>116</v>
      </c>
      <c r="S11532" s="548">
        <v>2257</v>
      </c>
      <c r="T11532" s="548"/>
      <c r="U11532" s="99"/>
    </row>
    <row r="11533" spans="1:21" ht="19.5" customHeight="1">
      <c r="A11533" s="545">
        <v>106523</v>
      </c>
      <c r="B11533" s="545" t="s">
        <v>8234</v>
      </c>
      <c r="C11533" s="545" t="s">
        <v>216</v>
      </c>
      <c r="D11533" s="546">
        <v>46052</v>
      </c>
      <c r="E11533" s="171" t="str">
        <f t="shared" si="180"/>
        <v>2026</v>
      </c>
      <c r="F11533" s="547">
        <v>3602558</v>
      </c>
      <c r="G11533" s="548">
        <v>0.19</v>
      </c>
      <c r="H11533" s="547">
        <v>3027359.66</v>
      </c>
      <c r="I11533" s="545" t="s">
        <v>12758</v>
      </c>
      <c r="J11533" s="545" t="s">
        <v>13307</v>
      </c>
      <c r="K11533" s="545" t="s">
        <v>20100</v>
      </c>
      <c r="L11533" s="545" t="s">
        <v>13413</v>
      </c>
      <c r="M11533" s="548" t="s">
        <v>13758</v>
      </c>
      <c r="N11533" s="545" t="s">
        <v>13413</v>
      </c>
      <c r="O11533" s="545" t="s">
        <v>13413</v>
      </c>
      <c r="P11533" s="549">
        <v>9207</v>
      </c>
      <c r="Q11533" s="549">
        <v>1</v>
      </c>
      <c r="R11533" s="549">
        <v>164</v>
      </c>
      <c r="S11533" s="548">
        <v>2228</v>
      </c>
      <c r="T11533" s="548"/>
      <c r="U11533" s="99"/>
    </row>
    <row r="11534" spans="1:21" ht="19.5" customHeight="1">
      <c r="A11534" s="545">
        <v>106525</v>
      </c>
      <c r="B11534" s="545" t="s">
        <v>9358</v>
      </c>
      <c r="C11534" s="545" t="s">
        <v>216</v>
      </c>
      <c r="D11534" s="546"/>
      <c r="E11534" s="171" t="str">
        <f t="shared" si="180"/>
        <v>1900</v>
      </c>
      <c r="F11534" s="547">
        <v>0</v>
      </c>
      <c r="G11534" s="548">
        <v>0</v>
      </c>
      <c r="H11534" s="547">
        <v>0</v>
      </c>
      <c r="I11534" s="545" t="s">
        <v>12659</v>
      </c>
      <c r="J11534" s="545"/>
      <c r="K11534" s="545" t="s">
        <v>13413</v>
      </c>
      <c r="L11534" s="545" t="s">
        <v>13413</v>
      </c>
      <c r="M11534" s="548" t="s">
        <v>13758</v>
      </c>
      <c r="N11534" s="545" t="s">
        <v>13413</v>
      </c>
      <c r="O11534" s="545" t="s">
        <v>13413</v>
      </c>
      <c r="P11534" s="549">
        <v>9209</v>
      </c>
      <c r="Q11534" s="549">
        <v>1</v>
      </c>
      <c r="R11534" s="549">
        <v>116</v>
      </c>
      <c r="S11534" s="548"/>
      <c r="T11534" s="548"/>
      <c r="U11534" s="99"/>
    </row>
    <row r="11535" spans="1:21" ht="19.5" customHeight="1">
      <c r="A11535" s="545">
        <v>106526</v>
      </c>
      <c r="B11535" s="545" t="s">
        <v>9357</v>
      </c>
      <c r="C11535" s="545" t="s">
        <v>216</v>
      </c>
      <c r="D11535" s="546"/>
      <c r="E11535" s="171" t="str">
        <f t="shared" si="180"/>
        <v>1900</v>
      </c>
      <c r="F11535" s="547">
        <v>0</v>
      </c>
      <c r="G11535" s="548">
        <v>0</v>
      </c>
      <c r="H11535" s="547">
        <v>0</v>
      </c>
      <c r="I11535" s="545" t="s">
        <v>12659</v>
      </c>
      <c r="J11535" s="545"/>
      <c r="K11535" s="545" t="s">
        <v>13413</v>
      </c>
      <c r="L11535" s="545" t="s">
        <v>13413</v>
      </c>
      <c r="M11535" s="548" t="s">
        <v>13758</v>
      </c>
      <c r="N11535" s="545" t="s">
        <v>13413</v>
      </c>
      <c r="O11535" s="545" t="s">
        <v>13413</v>
      </c>
      <c r="P11535" s="549">
        <v>9210</v>
      </c>
      <c r="Q11535" s="549">
        <v>1</v>
      </c>
      <c r="R11535" s="549">
        <v>116</v>
      </c>
      <c r="S11535" s="548"/>
      <c r="T11535" s="548"/>
      <c r="U11535" s="99"/>
    </row>
    <row r="11536" spans="1:21" ht="19.5" customHeight="1">
      <c r="A11536" s="545">
        <v>106527</v>
      </c>
      <c r="B11536" s="545" t="s">
        <v>9356</v>
      </c>
      <c r="C11536" s="545" t="s">
        <v>216</v>
      </c>
      <c r="D11536" s="546"/>
      <c r="E11536" s="171" t="str">
        <f t="shared" si="180"/>
        <v>1900</v>
      </c>
      <c r="F11536" s="547">
        <v>0</v>
      </c>
      <c r="G11536" s="548">
        <v>0</v>
      </c>
      <c r="H11536" s="547">
        <v>0</v>
      </c>
      <c r="I11536" s="545" t="s">
        <v>12718</v>
      </c>
      <c r="J11536" s="545"/>
      <c r="K11536" s="545" t="s">
        <v>13413</v>
      </c>
      <c r="L11536" s="545" t="s">
        <v>13413</v>
      </c>
      <c r="M11536" s="548" t="s">
        <v>13758</v>
      </c>
      <c r="N11536" s="545" t="s">
        <v>13413</v>
      </c>
      <c r="O11536" s="545" t="s">
        <v>13413</v>
      </c>
      <c r="P11536" s="549">
        <v>9211</v>
      </c>
      <c r="Q11536" s="549">
        <v>1</v>
      </c>
      <c r="R11536" s="549">
        <v>137</v>
      </c>
      <c r="S11536" s="548"/>
      <c r="T11536" s="548"/>
      <c r="U11536" s="99"/>
    </row>
    <row r="11537" spans="1:21" ht="19.5" customHeight="1">
      <c r="A11537" s="545">
        <v>106528</v>
      </c>
      <c r="B11537" s="545" t="s">
        <v>6574</v>
      </c>
      <c r="C11537" s="545" t="s">
        <v>216</v>
      </c>
      <c r="D11537" s="546">
        <v>44589</v>
      </c>
      <c r="E11537" s="171" t="str">
        <f t="shared" si="180"/>
        <v>2022</v>
      </c>
      <c r="F11537" s="547">
        <v>36885</v>
      </c>
      <c r="G11537" s="548">
        <v>0.19</v>
      </c>
      <c r="H11537" s="547">
        <v>30995.8</v>
      </c>
      <c r="I11537" s="545" t="s">
        <v>12732</v>
      </c>
      <c r="J11537" s="545" t="s">
        <v>13297</v>
      </c>
      <c r="K11537" s="545" t="s">
        <v>13413</v>
      </c>
      <c r="L11537" s="545" t="s">
        <v>13413</v>
      </c>
      <c r="M11537" s="548" t="s">
        <v>13758</v>
      </c>
      <c r="N11537" s="545" t="s">
        <v>13413</v>
      </c>
      <c r="O11537" s="545" t="s">
        <v>13413</v>
      </c>
      <c r="P11537" s="549">
        <v>9212</v>
      </c>
      <c r="Q11537" s="549">
        <v>1</v>
      </c>
      <c r="R11537" s="549">
        <v>122</v>
      </c>
      <c r="S11537" s="548">
        <v>2257</v>
      </c>
      <c r="T11537" s="548"/>
      <c r="U11537" s="99"/>
    </row>
    <row r="11538" spans="1:21" ht="19.5" customHeight="1">
      <c r="A11538" s="545">
        <v>106529</v>
      </c>
      <c r="B11538" s="545" t="s">
        <v>9355</v>
      </c>
      <c r="C11538" s="545" t="s">
        <v>216</v>
      </c>
      <c r="D11538" s="546"/>
      <c r="E11538" s="171" t="str">
        <f t="shared" si="180"/>
        <v>1900</v>
      </c>
      <c r="F11538" s="547">
        <v>0</v>
      </c>
      <c r="G11538" s="548">
        <v>0</v>
      </c>
      <c r="H11538" s="547">
        <v>0</v>
      </c>
      <c r="I11538" s="545" t="s">
        <v>12659</v>
      </c>
      <c r="J11538" s="545"/>
      <c r="K11538" s="545" t="s">
        <v>20101</v>
      </c>
      <c r="L11538" s="545" t="s">
        <v>13413</v>
      </c>
      <c r="M11538" s="548" t="s">
        <v>13758</v>
      </c>
      <c r="N11538" s="545" t="s">
        <v>13413</v>
      </c>
      <c r="O11538" s="545" t="s">
        <v>13413</v>
      </c>
      <c r="P11538" s="549">
        <v>9213</v>
      </c>
      <c r="Q11538" s="549">
        <v>1</v>
      </c>
      <c r="R11538" s="549">
        <v>116</v>
      </c>
      <c r="S11538" s="548"/>
      <c r="T11538" s="548"/>
      <c r="U11538" s="99"/>
    </row>
    <row r="11539" spans="1:21" ht="19.5" customHeight="1">
      <c r="A11539" s="545">
        <v>106530</v>
      </c>
      <c r="B11539" s="545" t="s">
        <v>6573</v>
      </c>
      <c r="C11539" s="545" t="s">
        <v>216</v>
      </c>
      <c r="D11539" s="546">
        <v>44591</v>
      </c>
      <c r="E11539" s="171" t="str">
        <f t="shared" si="180"/>
        <v>2022</v>
      </c>
      <c r="F11539" s="547">
        <v>441</v>
      </c>
      <c r="G11539" s="548">
        <v>0.19</v>
      </c>
      <c r="H11539" s="547">
        <v>370.59</v>
      </c>
      <c r="I11539" s="545" t="s">
        <v>12659</v>
      </c>
      <c r="J11539" s="545" t="s">
        <v>13297</v>
      </c>
      <c r="K11539" s="545" t="s">
        <v>13413</v>
      </c>
      <c r="L11539" s="545" t="s">
        <v>13413</v>
      </c>
      <c r="M11539" s="548" t="s">
        <v>13758</v>
      </c>
      <c r="N11539" s="545" t="s">
        <v>13413</v>
      </c>
      <c r="O11539" s="545" t="s">
        <v>13413</v>
      </c>
      <c r="P11539" s="549">
        <v>9214</v>
      </c>
      <c r="Q11539" s="549">
        <v>1</v>
      </c>
      <c r="R11539" s="549">
        <v>116</v>
      </c>
      <c r="S11539" s="548">
        <v>2257</v>
      </c>
      <c r="T11539" s="548"/>
      <c r="U11539" s="99"/>
    </row>
    <row r="11540" spans="1:21" ht="19.5" customHeight="1">
      <c r="A11540" s="545">
        <v>106531</v>
      </c>
      <c r="B11540" s="545" t="s">
        <v>1365</v>
      </c>
      <c r="C11540" s="545" t="s">
        <v>216</v>
      </c>
      <c r="D11540" s="546">
        <v>44591</v>
      </c>
      <c r="E11540" s="171" t="str">
        <f t="shared" si="180"/>
        <v>2022</v>
      </c>
      <c r="F11540" s="547">
        <v>27356.01</v>
      </c>
      <c r="G11540" s="548">
        <v>0.19</v>
      </c>
      <c r="H11540" s="547">
        <v>22988.240000000002</v>
      </c>
      <c r="I11540" s="545" t="s">
        <v>12659</v>
      </c>
      <c r="J11540" s="545" t="s">
        <v>13297</v>
      </c>
      <c r="K11540" s="545" t="s">
        <v>13413</v>
      </c>
      <c r="L11540" s="545" t="s">
        <v>13413</v>
      </c>
      <c r="M11540" s="548" t="s">
        <v>13758</v>
      </c>
      <c r="N11540" s="545" t="s">
        <v>13413</v>
      </c>
      <c r="O11540" s="545" t="s">
        <v>13413</v>
      </c>
      <c r="P11540" s="549">
        <v>9215</v>
      </c>
      <c r="Q11540" s="549">
        <v>1</v>
      </c>
      <c r="R11540" s="549">
        <v>116</v>
      </c>
      <c r="S11540" s="548">
        <v>2257</v>
      </c>
      <c r="T11540" s="548"/>
      <c r="U11540" s="99"/>
    </row>
    <row r="11541" spans="1:21" ht="19.5" customHeight="1">
      <c r="A11541" s="545">
        <v>106532</v>
      </c>
      <c r="B11541" s="545" t="s">
        <v>2511</v>
      </c>
      <c r="C11541" s="545" t="s">
        <v>216</v>
      </c>
      <c r="D11541" s="546"/>
      <c r="E11541" s="171" t="str">
        <f t="shared" si="180"/>
        <v>1900</v>
      </c>
      <c r="F11541" s="547">
        <v>0</v>
      </c>
      <c r="G11541" s="548">
        <v>0</v>
      </c>
      <c r="H11541" s="547">
        <v>0</v>
      </c>
      <c r="I11541" s="545" t="s">
        <v>12642</v>
      </c>
      <c r="J11541" s="545"/>
      <c r="K11541" s="545" t="s">
        <v>13413</v>
      </c>
      <c r="L11541" s="545" t="s">
        <v>13413</v>
      </c>
      <c r="M11541" s="548" t="s">
        <v>13758</v>
      </c>
      <c r="N11541" s="545" t="s">
        <v>13413</v>
      </c>
      <c r="O11541" s="545" t="s">
        <v>13413</v>
      </c>
      <c r="P11541" s="549">
        <v>9216</v>
      </c>
      <c r="Q11541" s="549">
        <v>1</v>
      </c>
      <c r="R11541" s="549">
        <v>135</v>
      </c>
      <c r="S11541" s="548"/>
      <c r="T11541" s="548"/>
      <c r="U11541" s="99"/>
    </row>
    <row r="11542" spans="1:21" ht="19.5" customHeight="1">
      <c r="A11542" s="545">
        <v>106533</v>
      </c>
      <c r="B11542" s="545" t="s">
        <v>9354</v>
      </c>
      <c r="C11542" s="545" t="s">
        <v>216</v>
      </c>
      <c r="D11542" s="546"/>
      <c r="E11542" s="171" t="str">
        <f t="shared" si="180"/>
        <v>1900</v>
      </c>
      <c r="F11542" s="547">
        <v>0</v>
      </c>
      <c r="G11542" s="548">
        <v>0</v>
      </c>
      <c r="H11542" s="547">
        <v>0</v>
      </c>
      <c r="I11542" s="545" t="s">
        <v>12652</v>
      </c>
      <c r="J11542" s="545"/>
      <c r="K11542" s="545" t="s">
        <v>13413</v>
      </c>
      <c r="L11542" s="545" t="s">
        <v>13413</v>
      </c>
      <c r="M11542" s="548" t="s">
        <v>13758</v>
      </c>
      <c r="N11542" s="545" t="s">
        <v>13413</v>
      </c>
      <c r="O11542" s="545" t="s">
        <v>13413</v>
      </c>
      <c r="P11542" s="549">
        <v>9217</v>
      </c>
      <c r="Q11542" s="549">
        <v>1</v>
      </c>
      <c r="R11542" s="549">
        <v>134</v>
      </c>
      <c r="S11542" s="548"/>
      <c r="T11542" s="548"/>
      <c r="U11542" s="99"/>
    </row>
    <row r="11543" spans="1:21" ht="19.5" customHeight="1">
      <c r="A11543" s="545">
        <v>106534</v>
      </c>
      <c r="B11543" s="545" t="s">
        <v>1813</v>
      </c>
      <c r="C11543" s="545" t="s">
        <v>216</v>
      </c>
      <c r="D11543" s="546"/>
      <c r="E11543" s="171" t="str">
        <f t="shared" si="180"/>
        <v>1900</v>
      </c>
      <c r="F11543" s="547">
        <v>0</v>
      </c>
      <c r="G11543" s="548">
        <v>0</v>
      </c>
      <c r="H11543" s="547">
        <v>0</v>
      </c>
      <c r="I11543" s="545" t="s">
        <v>12652</v>
      </c>
      <c r="J11543" s="545"/>
      <c r="K11543" s="545" t="s">
        <v>13413</v>
      </c>
      <c r="L11543" s="545" t="s">
        <v>13413</v>
      </c>
      <c r="M11543" s="548" t="s">
        <v>13758</v>
      </c>
      <c r="N11543" s="545" t="s">
        <v>13413</v>
      </c>
      <c r="O11543" s="545" t="s">
        <v>13413</v>
      </c>
      <c r="P11543" s="549">
        <v>9218</v>
      </c>
      <c r="Q11543" s="549">
        <v>1</v>
      </c>
      <c r="R11543" s="549">
        <v>134</v>
      </c>
      <c r="S11543" s="548"/>
      <c r="T11543" s="548"/>
      <c r="U11543" s="99"/>
    </row>
    <row r="11544" spans="1:21" ht="19.5" customHeight="1">
      <c r="A11544" s="545">
        <v>106535</v>
      </c>
      <c r="B11544" s="545" t="s">
        <v>1814</v>
      </c>
      <c r="C11544" s="545" t="s">
        <v>216</v>
      </c>
      <c r="D11544" s="546"/>
      <c r="E11544" s="171" t="str">
        <f t="shared" si="180"/>
        <v>1900</v>
      </c>
      <c r="F11544" s="547">
        <v>0</v>
      </c>
      <c r="G11544" s="548">
        <v>0</v>
      </c>
      <c r="H11544" s="547">
        <v>0</v>
      </c>
      <c r="I11544" s="545" t="s">
        <v>12652</v>
      </c>
      <c r="J11544" s="545"/>
      <c r="K11544" s="545" t="s">
        <v>13413</v>
      </c>
      <c r="L11544" s="545" t="s">
        <v>13413</v>
      </c>
      <c r="M11544" s="548" t="s">
        <v>13758</v>
      </c>
      <c r="N11544" s="545" t="s">
        <v>13413</v>
      </c>
      <c r="O11544" s="545" t="s">
        <v>13413</v>
      </c>
      <c r="P11544" s="549">
        <v>9219</v>
      </c>
      <c r="Q11544" s="549">
        <v>1</v>
      </c>
      <c r="R11544" s="549">
        <v>134</v>
      </c>
      <c r="S11544" s="548"/>
      <c r="T11544" s="548"/>
      <c r="U11544" s="99"/>
    </row>
    <row r="11545" spans="1:21" ht="19.5" customHeight="1">
      <c r="A11545" s="545">
        <v>106536</v>
      </c>
      <c r="B11545" s="545" t="s">
        <v>1816</v>
      </c>
      <c r="C11545" s="545" t="s">
        <v>216</v>
      </c>
      <c r="D11545" s="546"/>
      <c r="E11545" s="171" t="str">
        <f t="shared" si="180"/>
        <v>1900</v>
      </c>
      <c r="F11545" s="547">
        <v>0</v>
      </c>
      <c r="G11545" s="548">
        <v>0</v>
      </c>
      <c r="H11545" s="547">
        <v>0</v>
      </c>
      <c r="I11545" s="545" t="s">
        <v>12652</v>
      </c>
      <c r="J11545" s="545"/>
      <c r="K11545" s="545" t="s">
        <v>13413</v>
      </c>
      <c r="L11545" s="545" t="s">
        <v>13413</v>
      </c>
      <c r="M11545" s="548" t="s">
        <v>13758</v>
      </c>
      <c r="N11545" s="545" t="s">
        <v>13413</v>
      </c>
      <c r="O11545" s="545" t="s">
        <v>13413</v>
      </c>
      <c r="P11545" s="549">
        <v>9220</v>
      </c>
      <c r="Q11545" s="549">
        <v>1</v>
      </c>
      <c r="R11545" s="549">
        <v>134</v>
      </c>
      <c r="S11545" s="548"/>
      <c r="T11545" s="548"/>
      <c r="U11545" s="99"/>
    </row>
    <row r="11546" spans="1:21" ht="19.5" customHeight="1">
      <c r="A11546" s="545">
        <v>106537</v>
      </c>
      <c r="B11546" s="545" t="s">
        <v>1815</v>
      </c>
      <c r="C11546" s="545" t="s">
        <v>216</v>
      </c>
      <c r="D11546" s="546"/>
      <c r="E11546" s="171" t="str">
        <f t="shared" si="180"/>
        <v>1900</v>
      </c>
      <c r="F11546" s="547">
        <v>0</v>
      </c>
      <c r="G11546" s="548">
        <v>0</v>
      </c>
      <c r="H11546" s="547">
        <v>0</v>
      </c>
      <c r="I11546" s="545" t="s">
        <v>12652</v>
      </c>
      <c r="J11546" s="545"/>
      <c r="K11546" s="545" t="s">
        <v>13413</v>
      </c>
      <c r="L11546" s="545" t="s">
        <v>13413</v>
      </c>
      <c r="M11546" s="548" t="s">
        <v>13758</v>
      </c>
      <c r="N11546" s="545" t="s">
        <v>13413</v>
      </c>
      <c r="O11546" s="545" t="s">
        <v>13413</v>
      </c>
      <c r="P11546" s="549">
        <v>9221</v>
      </c>
      <c r="Q11546" s="549">
        <v>1</v>
      </c>
      <c r="R11546" s="549">
        <v>134</v>
      </c>
      <c r="S11546" s="548"/>
      <c r="T11546" s="548"/>
      <c r="U11546" s="99"/>
    </row>
    <row r="11547" spans="1:21" ht="19.5" customHeight="1">
      <c r="A11547" s="545">
        <v>106538</v>
      </c>
      <c r="B11547" s="545" t="s">
        <v>1817</v>
      </c>
      <c r="C11547" s="545" t="s">
        <v>216</v>
      </c>
      <c r="D11547" s="546"/>
      <c r="E11547" s="171" t="str">
        <f t="shared" si="180"/>
        <v>1900</v>
      </c>
      <c r="F11547" s="547">
        <v>0</v>
      </c>
      <c r="G11547" s="548">
        <v>0</v>
      </c>
      <c r="H11547" s="547">
        <v>0</v>
      </c>
      <c r="I11547" s="545" t="s">
        <v>12652</v>
      </c>
      <c r="J11547" s="545"/>
      <c r="K11547" s="545" t="s">
        <v>13413</v>
      </c>
      <c r="L11547" s="545" t="s">
        <v>13413</v>
      </c>
      <c r="M11547" s="548" t="s">
        <v>13758</v>
      </c>
      <c r="N11547" s="545" t="s">
        <v>13413</v>
      </c>
      <c r="O11547" s="545" t="s">
        <v>13413</v>
      </c>
      <c r="P11547" s="549">
        <v>9222</v>
      </c>
      <c r="Q11547" s="549">
        <v>1</v>
      </c>
      <c r="R11547" s="549">
        <v>134</v>
      </c>
      <c r="S11547" s="548"/>
      <c r="T11547" s="548"/>
      <c r="U11547" s="99"/>
    </row>
    <row r="11548" spans="1:21" ht="19.5" customHeight="1">
      <c r="A11548" s="545">
        <v>106539</v>
      </c>
      <c r="B11548" s="545" t="s">
        <v>9353</v>
      </c>
      <c r="C11548" s="545" t="s">
        <v>216</v>
      </c>
      <c r="D11548" s="546"/>
      <c r="E11548" s="171" t="str">
        <f t="shared" si="180"/>
        <v>1900</v>
      </c>
      <c r="F11548" s="547">
        <v>0</v>
      </c>
      <c r="G11548" s="548">
        <v>0</v>
      </c>
      <c r="H11548" s="547">
        <v>0</v>
      </c>
      <c r="I11548" s="545" t="s">
        <v>12686</v>
      </c>
      <c r="J11548" s="545"/>
      <c r="K11548" s="545" t="s">
        <v>13413</v>
      </c>
      <c r="L11548" s="545" t="s">
        <v>13413</v>
      </c>
      <c r="M11548" s="548" t="s">
        <v>13758</v>
      </c>
      <c r="N11548" s="545" t="s">
        <v>13413</v>
      </c>
      <c r="O11548" s="545" t="s">
        <v>13413</v>
      </c>
      <c r="P11548" s="549">
        <v>9223</v>
      </c>
      <c r="Q11548" s="549">
        <v>1</v>
      </c>
      <c r="R11548" s="549">
        <v>131</v>
      </c>
      <c r="S11548" s="548"/>
      <c r="T11548" s="548"/>
      <c r="U11548" s="99"/>
    </row>
    <row r="11549" spans="1:21" ht="19.5" customHeight="1">
      <c r="A11549" s="545">
        <v>106540</v>
      </c>
      <c r="B11549" s="545" t="s">
        <v>6572</v>
      </c>
      <c r="C11549" s="545" t="s">
        <v>216</v>
      </c>
      <c r="D11549" s="546">
        <v>46052</v>
      </c>
      <c r="E11549" s="171" t="str">
        <f t="shared" si="180"/>
        <v>2026</v>
      </c>
      <c r="F11549" s="547">
        <v>4830</v>
      </c>
      <c r="G11549" s="548">
        <v>0.19</v>
      </c>
      <c r="H11549" s="547">
        <v>4058.82</v>
      </c>
      <c r="I11549" s="545" t="s">
        <v>12686</v>
      </c>
      <c r="J11549" s="545" t="s">
        <v>13307</v>
      </c>
      <c r="K11549" s="545" t="s">
        <v>20102</v>
      </c>
      <c r="L11549" s="545" t="s">
        <v>13413</v>
      </c>
      <c r="M11549" s="548" t="s">
        <v>13758</v>
      </c>
      <c r="N11549" s="545" t="s">
        <v>13413</v>
      </c>
      <c r="O11549" s="545" t="s">
        <v>13413</v>
      </c>
      <c r="P11549" s="549">
        <v>9224</v>
      </c>
      <c r="Q11549" s="549">
        <v>1</v>
      </c>
      <c r="R11549" s="549">
        <v>131</v>
      </c>
      <c r="S11549" s="548">
        <v>2228</v>
      </c>
      <c r="T11549" s="548"/>
      <c r="U11549" s="99"/>
    </row>
    <row r="11550" spans="1:21" ht="19.5" customHeight="1">
      <c r="A11550" s="545">
        <v>106541</v>
      </c>
      <c r="B11550" s="545" t="s">
        <v>1916</v>
      </c>
      <c r="C11550" s="545" t="s">
        <v>209</v>
      </c>
      <c r="D11550" s="546"/>
      <c r="E11550" s="171" t="str">
        <f t="shared" si="180"/>
        <v>1900</v>
      </c>
      <c r="F11550" s="547">
        <v>0</v>
      </c>
      <c r="G11550" s="548">
        <v>0</v>
      </c>
      <c r="H11550" s="547">
        <v>0</v>
      </c>
      <c r="I11550" s="545" t="s">
        <v>12706</v>
      </c>
      <c r="J11550" s="545"/>
      <c r="K11550" s="545" t="s">
        <v>13413</v>
      </c>
      <c r="L11550" s="545" t="s">
        <v>13413</v>
      </c>
      <c r="M11550" s="548" t="s">
        <v>13758</v>
      </c>
      <c r="N11550" s="545" t="s">
        <v>13413</v>
      </c>
      <c r="O11550" s="545" t="s">
        <v>13413</v>
      </c>
      <c r="P11550" s="549">
        <v>9225</v>
      </c>
      <c r="Q11550" s="549">
        <v>1</v>
      </c>
      <c r="R11550" s="549">
        <v>128</v>
      </c>
      <c r="S11550" s="548"/>
      <c r="T11550" s="548"/>
      <c r="U11550" s="99"/>
    </row>
    <row r="11551" spans="1:21" ht="19.5" customHeight="1">
      <c r="A11551" s="545">
        <v>106542</v>
      </c>
      <c r="B11551" s="545" t="s">
        <v>1948</v>
      </c>
      <c r="C11551" s="545" t="s">
        <v>209</v>
      </c>
      <c r="D11551" s="546">
        <v>44592</v>
      </c>
      <c r="E11551" s="171" t="str">
        <f t="shared" si="180"/>
        <v>2022</v>
      </c>
      <c r="F11551" s="547">
        <v>4068</v>
      </c>
      <c r="G11551" s="548">
        <v>0.19</v>
      </c>
      <c r="H11551" s="547">
        <v>3418.49</v>
      </c>
      <c r="I11551" s="545" t="s">
        <v>12706</v>
      </c>
      <c r="J11551" s="545" t="s">
        <v>13297</v>
      </c>
      <c r="K11551" s="545" t="s">
        <v>13413</v>
      </c>
      <c r="L11551" s="545" t="s">
        <v>13413</v>
      </c>
      <c r="M11551" s="548" t="s">
        <v>13758</v>
      </c>
      <c r="N11551" s="545" t="s">
        <v>13413</v>
      </c>
      <c r="O11551" s="545" t="s">
        <v>13413</v>
      </c>
      <c r="P11551" s="549">
        <v>9226</v>
      </c>
      <c r="Q11551" s="549">
        <v>1</v>
      </c>
      <c r="R11551" s="549">
        <v>128</v>
      </c>
      <c r="S11551" s="548">
        <v>2257</v>
      </c>
      <c r="T11551" s="548"/>
      <c r="U11551" s="99"/>
    </row>
    <row r="11552" spans="1:21" ht="19.5" customHeight="1">
      <c r="A11552" s="545">
        <v>106543</v>
      </c>
      <c r="B11552" s="545" t="s">
        <v>1964</v>
      </c>
      <c r="C11552" s="545" t="s">
        <v>209</v>
      </c>
      <c r="D11552" s="546"/>
      <c r="E11552" s="171" t="str">
        <f t="shared" si="180"/>
        <v>1900</v>
      </c>
      <c r="F11552" s="547">
        <v>0</v>
      </c>
      <c r="G11552" s="548">
        <v>0</v>
      </c>
      <c r="H11552" s="547">
        <v>0</v>
      </c>
      <c r="I11552" s="545" t="s">
        <v>12706</v>
      </c>
      <c r="J11552" s="545"/>
      <c r="K11552" s="545" t="s">
        <v>13413</v>
      </c>
      <c r="L11552" s="545" t="s">
        <v>13413</v>
      </c>
      <c r="M11552" s="548" t="s">
        <v>13758</v>
      </c>
      <c r="N11552" s="545" t="s">
        <v>13413</v>
      </c>
      <c r="O11552" s="545" t="s">
        <v>13413</v>
      </c>
      <c r="P11552" s="549">
        <v>9227</v>
      </c>
      <c r="Q11552" s="549">
        <v>1</v>
      </c>
      <c r="R11552" s="549">
        <v>128</v>
      </c>
      <c r="S11552" s="548"/>
      <c r="T11552" s="548"/>
      <c r="U11552" s="99"/>
    </row>
    <row r="11553" spans="1:21" ht="19.5" customHeight="1">
      <c r="A11553" s="545">
        <v>106544</v>
      </c>
      <c r="B11553" s="545" t="s">
        <v>7997</v>
      </c>
      <c r="C11553" s="545" t="s">
        <v>216</v>
      </c>
      <c r="D11553" s="546"/>
      <c r="E11553" s="171" t="str">
        <f t="shared" si="180"/>
        <v>1900</v>
      </c>
      <c r="F11553" s="547">
        <v>0</v>
      </c>
      <c r="G11553" s="548">
        <v>0</v>
      </c>
      <c r="H11553" s="547">
        <v>0</v>
      </c>
      <c r="I11553" s="545" t="s">
        <v>12706</v>
      </c>
      <c r="J11553" s="545"/>
      <c r="K11553" s="545" t="s">
        <v>20103</v>
      </c>
      <c r="L11553" s="545" t="s">
        <v>13413</v>
      </c>
      <c r="M11553" s="548" t="s">
        <v>13758</v>
      </c>
      <c r="N11553" s="545" t="s">
        <v>13413</v>
      </c>
      <c r="O11553" s="545" t="s">
        <v>13413</v>
      </c>
      <c r="P11553" s="549">
        <v>9228</v>
      </c>
      <c r="Q11553" s="549">
        <v>1</v>
      </c>
      <c r="R11553" s="549">
        <v>128</v>
      </c>
      <c r="S11553" s="548"/>
      <c r="T11553" s="548"/>
      <c r="U11553" s="99"/>
    </row>
    <row r="11554" spans="1:21" ht="19.5" customHeight="1">
      <c r="A11554" s="545">
        <v>106545</v>
      </c>
      <c r="B11554" s="545" t="s">
        <v>2187</v>
      </c>
      <c r="C11554" s="545" t="s">
        <v>216</v>
      </c>
      <c r="D11554" s="546"/>
      <c r="E11554" s="171" t="str">
        <f t="shared" si="180"/>
        <v>1900</v>
      </c>
      <c r="F11554" s="547">
        <v>0</v>
      </c>
      <c r="G11554" s="548">
        <v>0</v>
      </c>
      <c r="H11554" s="547">
        <v>0</v>
      </c>
      <c r="I11554" s="545" t="s">
        <v>12706</v>
      </c>
      <c r="J11554" s="545"/>
      <c r="K11554" s="545" t="s">
        <v>13413</v>
      </c>
      <c r="L11554" s="545" t="s">
        <v>13413</v>
      </c>
      <c r="M11554" s="548" t="s">
        <v>13758</v>
      </c>
      <c r="N11554" s="545" t="s">
        <v>13413</v>
      </c>
      <c r="O11554" s="545" t="s">
        <v>13413</v>
      </c>
      <c r="P11554" s="549">
        <v>9229</v>
      </c>
      <c r="Q11554" s="549">
        <v>1</v>
      </c>
      <c r="R11554" s="549">
        <v>128</v>
      </c>
      <c r="S11554" s="548"/>
      <c r="T11554" s="548"/>
      <c r="U11554" s="99"/>
    </row>
    <row r="11555" spans="1:21" ht="19.5" customHeight="1">
      <c r="A11555" s="545">
        <v>106546</v>
      </c>
      <c r="B11555" s="545" t="s">
        <v>2188</v>
      </c>
      <c r="C11555" s="545" t="s">
        <v>216</v>
      </c>
      <c r="D11555" s="546"/>
      <c r="E11555" s="171" t="str">
        <f t="shared" si="180"/>
        <v>1900</v>
      </c>
      <c r="F11555" s="547">
        <v>0</v>
      </c>
      <c r="G11555" s="548">
        <v>0</v>
      </c>
      <c r="H11555" s="547">
        <v>0</v>
      </c>
      <c r="I11555" s="545" t="s">
        <v>12706</v>
      </c>
      <c r="J11555" s="545"/>
      <c r="K11555" s="545" t="s">
        <v>13413</v>
      </c>
      <c r="L11555" s="545" t="s">
        <v>13413</v>
      </c>
      <c r="M11555" s="548" t="s">
        <v>13758</v>
      </c>
      <c r="N11555" s="545" t="s">
        <v>13413</v>
      </c>
      <c r="O11555" s="545" t="s">
        <v>13413</v>
      </c>
      <c r="P11555" s="549">
        <v>9230</v>
      </c>
      <c r="Q11555" s="549">
        <v>1</v>
      </c>
      <c r="R11555" s="549">
        <v>128</v>
      </c>
      <c r="S11555" s="548"/>
      <c r="T11555" s="548"/>
      <c r="U11555" s="99"/>
    </row>
    <row r="11556" spans="1:21" ht="19.5" customHeight="1">
      <c r="A11556" s="545">
        <v>106547</v>
      </c>
      <c r="B11556" s="545" t="s">
        <v>9352</v>
      </c>
      <c r="C11556" s="545" t="s">
        <v>216</v>
      </c>
      <c r="D11556" s="546"/>
      <c r="E11556" s="171" t="str">
        <f t="shared" si="180"/>
        <v>1900</v>
      </c>
      <c r="F11556" s="547">
        <v>0</v>
      </c>
      <c r="G11556" s="548">
        <v>0</v>
      </c>
      <c r="H11556" s="547">
        <v>0</v>
      </c>
      <c r="I11556" s="545" t="s">
        <v>12686</v>
      </c>
      <c r="J11556" s="545"/>
      <c r="K11556" s="545" t="s">
        <v>13413</v>
      </c>
      <c r="L11556" s="545" t="s">
        <v>13413</v>
      </c>
      <c r="M11556" s="548" t="s">
        <v>13758</v>
      </c>
      <c r="N11556" s="545" t="s">
        <v>13413</v>
      </c>
      <c r="O11556" s="545" t="s">
        <v>13413</v>
      </c>
      <c r="P11556" s="549">
        <v>9231</v>
      </c>
      <c r="Q11556" s="549">
        <v>1</v>
      </c>
      <c r="R11556" s="549">
        <v>131</v>
      </c>
      <c r="S11556" s="548"/>
      <c r="T11556" s="548"/>
      <c r="U11556" s="99"/>
    </row>
    <row r="11557" spans="1:21" ht="19.5" customHeight="1">
      <c r="A11557" s="545">
        <v>106548</v>
      </c>
      <c r="B11557" s="545" t="s">
        <v>2241</v>
      </c>
      <c r="C11557" s="545" t="s">
        <v>216</v>
      </c>
      <c r="D11557" s="546"/>
      <c r="E11557" s="171" t="str">
        <f t="shared" si="180"/>
        <v>1900</v>
      </c>
      <c r="F11557" s="547">
        <v>0</v>
      </c>
      <c r="G11557" s="548">
        <v>0</v>
      </c>
      <c r="H11557" s="547">
        <v>0</v>
      </c>
      <c r="I11557" s="545" t="s">
        <v>12706</v>
      </c>
      <c r="J11557" s="545"/>
      <c r="K11557" s="545" t="s">
        <v>13413</v>
      </c>
      <c r="L11557" s="545" t="s">
        <v>13413</v>
      </c>
      <c r="M11557" s="548" t="s">
        <v>13758</v>
      </c>
      <c r="N11557" s="545" t="s">
        <v>13413</v>
      </c>
      <c r="O11557" s="545" t="s">
        <v>13413</v>
      </c>
      <c r="P11557" s="549">
        <v>9232</v>
      </c>
      <c r="Q11557" s="549">
        <v>1</v>
      </c>
      <c r="R11557" s="549">
        <v>128</v>
      </c>
      <c r="S11557" s="548"/>
      <c r="T11557" s="548"/>
      <c r="U11557" s="99"/>
    </row>
    <row r="11558" spans="1:21" ht="19.5" customHeight="1">
      <c r="A11558" s="545">
        <v>106549</v>
      </c>
      <c r="B11558" s="545" t="s">
        <v>2242</v>
      </c>
      <c r="C11558" s="545" t="s">
        <v>216</v>
      </c>
      <c r="D11558" s="546"/>
      <c r="E11558" s="171" t="str">
        <f t="shared" si="180"/>
        <v>1900</v>
      </c>
      <c r="F11558" s="547">
        <v>0</v>
      </c>
      <c r="G11558" s="548">
        <v>0</v>
      </c>
      <c r="H11558" s="547">
        <v>0</v>
      </c>
      <c r="I11558" s="545" t="s">
        <v>12706</v>
      </c>
      <c r="J11558" s="545"/>
      <c r="K11558" s="545" t="s">
        <v>13413</v>
      </c>
      <c r="L11558" s="545" t="s">
        <v>13413</v>
      </c>
      <c r="M11558" s="548" t="s">
        <v>13758</v>
      </c>
      <c r="N11558" s="545" t="s">
        <v>13413</v>
      </c>
      <c r="O11558" s="545" t="s">
        <v>13413</v>
      </c>
      <c r="P11558" s="549">
        <v>9233</v>
      </c>
      <c r="Q11558" s="549">
        <v>1</v>
      </c>
      <c r="R11558" s="549">
        <v>128</v>
      </c>
      <c r="S11558" s="548"/>
      <c r="T11558" s="548"/>
      <c r="U11558" s="99"/>
    </row>
    <row r="11559" spans="1:21" ht="19.5" customHeight="1">
      <c r="A11559" s="545">
        <v>106550</v>
      </c>
      <c r="B11559" s="545" t="s">
        <v>2243</v>
      </c>
      <c r="C11559" s="545" t="s">
        <v>216</v>
      </c>
      <c r="D11559" s="546"/>
      <c r="E11559" s="171" t="str">
        <f t="shared" si="180"/>
        <v>1900</v>
      </c>
      <c r="F11559" s="547">
        <v>0</v>
      </c>
      <c r="G11559" s="548">
        <v>0</v>
      </c>
      <c r="H11559" s="547">
        <v>0</v>
      </c>
      <c r="I11559" s="545" t="s">
        <v>12706</v>
      </c>
      <c r="J11559" s="545"/>
      <c r="K11559" s="545" t="s">
        <v>13413</v>
      </c>
      <c r="L11559" s="545" t="s">
        <v>13413</v>
      </c>
      <c r="M11559" s="548" t="s">
        <v>13758</v>
      </c>
      <c r="N11559" s="545" t="s">
        <v>13413</v>
      </c>
      <c r="O11559" s="545" t="s">
        <v>13413</v>
      </c>
      <c r="P11559" s="549">
        <v>9234</v>
      </c>
      <c r="Q11559" s="549">
        <v>1</v>
      </c>
      <c r="R11559" s="549">
        <v>128</v>
      </c>
      <c r="S11559" s="548"/>
      <c r="T11559" s="548"/>
      <c r="U11559" s="99"/>
    </row>
    <row r="11560" spans="1:21" ht="19.5" customHeight="1">
      <c r="A11560" s="545">
        <v>106551</v>
      </c>
      <c r="B11560" s="545" t="s">
        <v>2348</v>
      </c>
      <c r="C11560" s="545" t="s">
        <v>216</v>
      </c>
      <c r="D11560" s="546">
        <v>44592</v>
      </c>
      <c r="E11560" s="171" t="str">
        <f t="shared" si="180"/>
        <v>2022</v>
      </c>
      <c r="F11560" s="547">
        <v>802</v>
      </c>
      <c r="G11560" s="548">
        <v>0.19</v>
      </c>
      <c r="H11560" s="547">
        <v>673.95</v>
      </c>
      <c r="I11560" s="545" t="s">
        <v>12706</v>
      </c>
      <c r="J11560" s="545" t="s">
        <v>13297</v>
      </c>
      <c r="K11560" s="545" t="s">
        <v>13413</v>
      </c>
      <c r="L11560" s="545" t="s">
        <v>13413</v>
      </c>
      <c r="M11560" s="548" t="s">
        <v>13758</v>
      </c>
      <c r="N11560" s="545" t="s">
        <v>13413</v>
      </c>
      <c r="O11560" s="545" t="s">
        <v>13413</v>
      </c>
      <c r="P11560" s="549">
        <v>9235</v>
      </c>
      <c r="Q11560" s="549">
        <v>1</v>
      </c>
      <c r="R11560" s="549">
        <v>128</v>
      </c>
      <c r="S11560" s="548">
        <v>2257</v>
      </c>
      <c r="T11560" s="548"/>
      <c r="U11560" s="99"/>
    </row>
    <row r="11561" spans="1:21" ht="19.5" customHeight="1">
      <c r="A11561" s="545">
        <v>106552</v>
      </c>
      <c r="B11561" s="545" t="s">
        <v>2349</v>
      </c>
      <c r="C11561" s="545" t="s">
        <v>216</v>
      </c>
      <c r="D11561" s="546">
        <v>44592</v>
      </c>
      <c r="E11561" s="171" t="str">
        <f t="shared" si="180"/>
        <v>2022</v>
      </c>
      <c r="F11561" s="547">
        <v>974</v>
      </c>
      <c r="G11561" s="548">
        <v>0.19</v>
      </c>
      <c r="H11561" s="547">
        <v>818.49</v>
      </c>
      <c r="I11561" s="545" t="s">
        <v>12706</v>
      </c>
      <c r="J11561" s="545" t="s">
        <v>13297</v>
      </c>
      <c r="K11561" s="545" t="s">
        <v>13413</v>
      </c>
      <c r="L11561" s="545" t="s">
        <v>13413</v>
      </c>
      <c r="M11561" s="548" t="s">
        <v>13758</v>
      </c>
      <c r="N11561" s="545" t="s">
        <v>13413</v>
      </c>
      <c r="O11561" s="545" t="s">
        <v>13413</v>
      </c>
      <c r="P11561" s="549">
        <v>9236</v>
      </c>
      <c r="Q11561" s="549">
        <v>1</v>
      </c>
      <c r="R11561" s="549">
        <v>128</v>
      </c>
      <c r="S11561" s="548">
        <v>2257</v>
      </c>
      <c r="T11561" s="548"/>
      <c r="U11561" s="99"/>
    </row>
    <row r="11562" spans="1:21" ht="19.5" customHeight="1">
      <c r="A11562" s="545">
        <v>106553</v>
      </c>
      <c r="B11562" s="545" t="s">
        <v>2350</v>
      </c>
      <c r="C11562" s="545" t="s">
        <v>216</v>
      </c>
      <c r="D11562" s="546"/>
      <c r="E11562" s="171" t="str">
        <f t="shared" si="180"/>
        <v>1900</v>
      </c>
      <c r="F11562" s="547">
        <v>0</v>
      </c>
      <c r="G11562" s="548">
        <v>0</v>
      </c>
      <c r="H11562" s="547">
        <v>0</v>
      </c>
      <c r="I11562" s="545" t="s">
        <v>12706</v>
      </c>
      <c r="J11562" s="545"/>
      <c r="K11562" s="545" t="s">
        <v>13413</v>
      </c>
      <c r="L11562" s="545" t="s">
        <v>13413</v>
      </c>
      <c r="M11562" s="548" t="s">
        <v>13758</v>
      </c>
      <c r="N11562" s="545" t="s">
        <v>13413</v>
      </c>
      <c r="O11562" s="545" t="s">
        <v>13413</v>
      </c>
      <c r="P11562" s="549">
        <v>9237</v>
      </c>
      <c r="Q11562" s="549">
        <v>1</v>
      </c>
      <c r="R11562" s="549">
        <v>128</v>
      </c>
      <c r="S11562" s="548"/>
      <c r="T11562" s="548"/>
      <c r="U11562" s="99"/>
    </row>
    <row r="11563" spans="1:21" ht="19.5" customHeight="1">
      <c r="A11563" s="545">
        <v>106554</v>
      </c>
      <c r="B11563" s="545" t="s">
        <v>6571</v>
      </c>
      <c r="C11563" s="545" t="s">
        <v>216</v>
      </c>
      <c r="D11563" s="546">
        <v>44592</v>
      </c>
      <c r="E11563" s="171" t="str">
        <f t="shared" si="180"/>
        <v>2022</v>
      </c>
      <c r="F11563" s="547">
        <v>9104</v>
      </c>
      <c r="G11563" s="548">
        <v>0.19</v>
      </c>
      <c r="H11563" s="547">
        <v>7650.42</v>
      </c>
      <c r="I11563" s="545" t="s">
        <v>12706</v>
      </c>
      <c r="J11563" s="545" t="s">
        <v>13297</v>
      </c>
      <c r="K11563" s="545" t="s">
        <v>13413</v>
      </c>
      <c r="L11563" s="545" t="s">
        <v>13413</v>
      </c>
      <c r="M11563" s="548" t="s">
        <v>13758</v>
      </c>
      <c r="N11563" s="545" t="s">
        <v>13413</v>
      </c>
      <c r="O11563" s="545" t="s">
        <v>13413</v>
      </c>
      <c r="P11563" s="549">
        <v>9238</v>
      </c>
      <c r="Q11563" s="549">
        <v>1</v>
      </c>
      <c r="R11563" s="549">
        <v>128</v>
      </c>
      <c r="S11563" s="548">
        <v>2257</v>
      </c>
      <c r="T11563" s="548"/>
      <c r="U11563" s="99"/>
    </row>
    <row r="11564" spans="1:21" ht="19.5" customHeight="1">
      <c r="A11564" s="545">
        <v>106555</v>
      </c>
      <c r="B11564" s="545" t="s">
        <v>9351</v>
      </c>
      <c r="C11564" s="545" t="s">
        <v>216</v>
      </c>
      <c r="D11564" s="546"/>
      <c r="E11564" s="171" t="str">
        <f t="shared" si="180"/>
        <v>1900</v>
      </c>
      <c r="F11564" s="547">
        <v>0</v>
      </c>
      <c r="G11564" s="548">
        <v>0</v>
      </c>
      <c r="H11564" s="547">
        <v>0</v>
      </c>
      <c r="I11564" s="545" t="s">
        <v>12659</v>
      </c>
      <c r="J11564" s="545"/>
      <c r="K11564" s="545" t="s">
        <v>13413</v>
      </c>
      <c r="L11564" s="545" t="s">
        <v>13413</v>
      </c>
      <c r="M11564" s="548" t="s">
        <v>13758</v>
      </c>
      <c r="N11564" s="545" t="s">
        <v>13413</v>
      </c>
      <c r="O11564" s="545" t="s">
        <v>13413</v>
      </c>
      <c r="P11564" s="549">
        <v>9239</v>
      </c>
      <c r="Q11564" s="549">
        <v>1</v>
      </c>
      <c r="R11564" s="549">
        <v>116</v>
      </c>
      <c r="S11564" s="548"/>
      <c r="T11564" s="548"/>
      <c r="U11564" s="99"/>
    </row>
    <row r="11565" spans="1:21" ht="19.5" customHeight="1">
      <c r="A11565" s="545">
        <v>106556</v>
      </c>
      <c r="B11565" s="545" t="s">
        <v>2340</v>
      </c>
      <c r="C11565" s="545" t="s">
        <v>216</v>
      </c>
      <c r="D11565" s="546">
        <v>44601</v>
      </c>
      <c r="E11565" s="171" t="str">
        <f t="shared" si="180"/>
        <v>2022</v>
      </c>
      <c r="F11565" s="547">
        <v>9450</v>
      </c>
      <c r="G11565" s="548">
        <v>0.19</v>
      </c>
      <c r="H11565" s="547">
        <v>7941.18</v>
      </c>
      <c r="I11565" s="545" t="s">
        <v>12686</v>
      </c>
      <c r="J11565" s="545" t="s">
        <v>13297</v>
      </c>
      <c r="K11565" s="545" t="s">
        <v>20104</v>
      </c>
      <c r="L11565" s="545" t="s">
        <v>13413</v>
      </c>
      <c r="M11565" s="548" t="s">
        <v>13758</v>
      </c>
      <c r="N11565" s="545" t="s">
        <v>13413</v>
      </c>
      <c r="O11565" s="545" t="s">
        <v>13413</v>
      </c>
      <c r="P11565" s="549">
        <v>9240</v>
      </c>
      <c r="Q11565" s="549">
        <v>1</v>
      </c>
      <c r="R11565" s="549">
        <v>131</v>
      </c>
      <c r="S11565" s="548">
        <v>2257</v>
      </c>
      <c r="T11565" s="548"/>
      <c r="U11565" s="99"/>
    </row>
    <row r="11566" spans="1:21" ht="19.5" customHeight="1">
      <c r="A11566" s="545">
        <v>106557</v>
      </c>
      <c r="B11566" s="545" t="s">
        <v>2339</v>
      </c>
      <c r="C11566" s="545" t="s">
        <v>216</v>
      </c>
      <c r="D11566" s="546">
        <v>44601</v>
      </c>
      <c r="E11566" s="171" t="str">
        <f t="shared" si="180"/>
        <v>2022</v>
      </c>
      <c r="F11566" s="547">
        <v>7496</v>
      </c>
      <c r="G11566" s="548">
        <v>0.19</v>
      </c>
      <c r="H11566" s="547">
        <v>6299.16</v>
      </c>
      <c r="I11566" s="545" t="s">
        <v>12686</v>
      </c>
      <c r="J11566" s="545" t="s">
        <v>13297</v>
      </c>
      <c r="K11566" s="545" t="s">
        <v>13413</v>
      </c>
      <c r="L11566" s="545" t="s">
        <v>13413</v>
      </c>
      <c r="M11566" s="548" t="s">
        <v>13758</v>
      </c>
      <c r="N11566" s="545" t="s">
        <v>13413</v>
      </c>
      <c r="O11566" s="545" t="s">
        <v>13413</v>
      </c>
      <c r="P11566" s="549">
        <v>9241</v>
      </c>
      <c r="Q11566" s="549">
        <v>1</v>
      </c>
      <c r="R11566" s="549">
        <v>131</v>
      </c>
      <c r="S11566" s="548">
        <v>2257</v>
      </c>
      <c r="T11566" s="548"/>
      <c r="U11566" s="99"/>
    </row>
    <row r="11567" spans="1:21" ht="19.5" customHeight="1">
      <c r="A11567" s="545">
        <v>106558</v>
      </c>
      <c r="B11567" s="545" t="s">
        <v>9350</v>
      </c>
      <c r="C11567" s="545" t="s">
        <v>216</v>
      </c>
      <c r="D11567" s="546"/>
      <c r="E11567" s="171" t="str">
        <f t="shared" si="180"/>
        <v>1900</v>
      </c>
      <c r="F11567" s="547">
        <v>0</v>
      </c>
      <c r="G11567" s="548">
        <v>0</v>
      </c>
      <c r="H11567" s="547">
        <v>0</v>
      </c>
      <c r="I11567" s="545" t="s">
        <v>12686</v>
      </c>
      <c r="J11567" s="545"/>
      <c r="K11567" s="545" t="s">
        <v>13413</v>
      </c>
      <c r="L11567" s="545" t="s">
        <v>13413</v>
      </c>
      <c r="M11567" s="548" t="s">
        <v>13758</v>
      </c>
      <c r="N11567" s="545" t="s">
        <v>13413</v>
      </c>
      <c r="O11567" s="545" t="s">
        <v>13413</v>
      </c>
      <c r="P11567" s="549">
        <v>9242</v>
      </c>
      <c r="Q11567" s="549">
        <v>1</v>
      </c>
      <c r="R11567" s="549">
        <v>131</v>
      </c>
      <c r="S11567" s="548"/>
      <c r="T11567" s="548"/>
      <c r="U11567" s="99"/>
    </row>
    <row r="11568" spans="1:21" ht="19.5" customHeight="1">
      <c r="A11568" s="545">
        <v>106559</v>
      </c>
      <c r="B11568" s="545" t="s">
        <v>1412</v>
      </c>
      <c r="C11568" s="545" t="s">
        <v>216</v>
      </c>
      <c r="D11568" s="546"/>
      <c r="E11568" s="171" t="str">
        <f t="shared" si="180"/>
        <v>1900</v>
      </c>
      <c r="F11568" s="547">
        <v>0</v>
      </c>
      <c r="G11568" s="548">
        <v>0</v>
      </c>
      <c r="H11568" s="547">
        <v>0</v>
      </c>
      <c r="I11568" s="545" t="s">
        <v>12659</v>
      </c>
      <c r="J11568" s="545"/>
      <c r="K11568" s="545" t="s">
        <v>13413</v>
      </c>
      <c r="L11568" s="545" t="s">
        <v>13413</v>
      </c>
      <c r="M11568" s="548" t="s">
        <v>13758</v>
      </c>
      <c r="N11568" s="545" t="s">
        <v>13413</v>
      </c>
      <c r="O11568" s="545" t="s">
        <v>13413</v>
      </c>
      <c r="P11568" s="549">
        <v>9243</v>
      </c>
      <c r="Q11568" s="549">
        <v>1</v>
      </c>
      <c r="R11568" s="549">
        <v>116</v>
      </c>
      <c r="S11568" s="548"/>
      <c r="T11568" s="548"/>
      <c r="U11568" s="99"/>
    </row>
    <row r="11569" spans="1:21" ht="19.5" customHeight="1">
      <c r="A11569" s="545">
        <v>106560</v>
      </c>
      <c r="B11569" s="545" t="s">
        <v>1411</v>
      </c>
      <c r="C11569" s="545" t="s">
        <v>216</v>
      </c>
      <c r="D11569" s="546"/>
      <c r="E11569" s="171" t="str">
        <f t="shared" si="180"/>
        <v>1900</v>
      </c>
      <c r="F11569" s="547">
        <v>0</v>
      </c>
      <c r="G11569" s="548">
        <v>0</v>
      </c>
      <c r="H11569" s="547">
        <v>0</v>
      </c>
      <c r="I11569" s="545" t="s">
        <v>12659</v>
      </c>
      <c r="J11569" s="545"/>
      <c r="K11569" s="545" t="s">
        <v>13413</v>
      </c>
      <c r="L11569" s="545" t="s">
        <v>13413</v>
      </c>
      <c r="M11569" s="548" t="s">
        <v>13758</v>
      </c>
      <c r="N11569" s="545" t="s">
        <v>13413</v>
      </c>
      <c r="O11569" s="545" t="s">
        <v>13413</v>
      </c>
      <c r="P11569" s="549">
        <v>9244</v>
      </c>
      <c r="Q11569" s="549">
        <v>1</v>
      </c>
      <c r="R11569" s="549">
        <v>116</v>
      </c>
      <c r="S11569" s="548"/>
      <c r="T11569" s="548"/>
      <c r="U11569" s="99"/>
    </row>
    <row r="11570" spans="1:21" ht="19.5" customHeight="1">
      <c r="A11570" s="545">
        <v>106561</v>
      </c>
      <c r="B11570" s="545" t="s">
        <v>1410</v>
      </c>
      <c r="C11570" s="545" t="s">
        <v>216</v>
      </c>
      <c r="D11570" s="546"/>
      <c r="E11570" s="171" t="str">
        <f t="shared" si="180"/>
        <v>1900</v>
      </c>
      <c r="F11570" s="547">
        <v>0</v>
      </c>
      <c r="G11570" s="548">
        <v>0</v>
      </c>
      <c r="H11570" s="547">
        <v>0</v>
      </c>
      <c r="I11570" s="545" t="s">
        <v>12659</v>
      </c>
      <c r="J11570" s="545"/>
      <c r="K11570" s="545" t="s">
        <v>13413</v>
      </c>
      <c r="L11570" s="545" t="s">
        <v>13413</v>
      </c>
      <c r="M11570" s="548" t="s">
        <v>13758</v>
      </c>
      <c r="N11570" s="545" t="s">
        <v>13413</v>
      </c>
      <c r="O11570" s="545" t="s">
        <v>13413</v>
      </c>
      <c r="P11570" s="549">
        <v>9245</v>
      </c>
      <c r="Q11570" s="549">
        <v>1</v>
      </c>
      <c r="R11570" s="549">
        <v>116</v>
      </c>
      <c r="S11570" s="548"/>
      <c r="T11570" s="548"/>
      <c r="U11570" s="99"/>
    </row>
    <row r="11571" spans="1:21" ht="19.5" customHeight="1">
      <c r="A11571" s="545">
        <v>106562</v>
      </c>
      <c r="B11571" s="545" t="s">
        <v>1362</v>
      </c>
      <c r="C11571" s="545" t="s">
        <v>288</v>
      </c>
      <c r="D11571" s="546">
        <v>44591</v>
      </c>
      <c r="E11571" s="171" t="str">
        <f t="shared" si="180"/>
        <v>2022</v>
      </c>
      <c r="F11571" s="547">
        <v>37342</v>
      </c>
      <c r="G11571" s="548">
        <v>0.19</v>
      </c>
      <c r="H11571" s="547">
        <v>31379.83</v>
      </c>
      <c r="I11571" s="545" t="s">
        <v>12659</v>
      </c>
      <c r="J11571" s="545" t="s">
        <v>13297</v>
      </c>
      <c r="K11571" s="545" t="s">
        <v>13413</v>
      </c>
      <c r="L11571" s="545" t="s">
        <v>13413</v>
      </c>
      <c r="M11571" s="548" t="s">
        <v>13758</v>
      </c>
      <c r="N11571" s="545" t="s">
        <v>13413</v>
      </c>
      <c r="O11571" s="545" t="s">
        <v>13413</v>
      </c>
      <c r="P11571" s="549">
        <v>9246</v>
      </c>
      <c r="Q11571" s="549">
        <v>1</v>
      </c>
      <c r="R11571" s="549">
        <v>116</v>
      </c>
      <c r="S11571" s="548">
        <v>2257</v>
      </c>
      <c r="T11571" s="548"/>
      <c r="U11571" s="99"/>
    </row>
    <row r="11572" spans="1:21" ht="19.5" customHeight="1">
      <c r="A11572" s="545">
        <v>106563</v>
      </c>
      <c r="B11572" s="545" t="s">
        <v>6632</v>
      </c>
      <c r="C11572" s="545" t="s">
        <v>288</v>
      </c>
      <c r="D11572" s="546">
        <v>44591</v>
      </c>
      <c r="E11572" s="171" t="str">
        <f t="shared" si="180"/>
        <v>2022</v>
      </c>
      <c r="F11572" s="547">
        <v>21053</v>
      </c>
      <c r="G11572" s="548">
        <v>0.19</v>
      </c>
      <c r="H11572" s="547">
        <v>17691.599999999999</v>
      </c>
      <c r="I11572" s="545" t="s">
        <v>12659</v>
      </c>
      <c r="J11572" s="545" t="s">
        <v>13297</v>
      </c>
      <c r="K11572" s="545" t="s">
        <v>13413</v>
      </c>
      <c r="L11572" s="545" t="s">
        <v>13413</v>
      </c>
      <c r="M11572" s="548" t="s">
        <v>13758</v>
      </c>
      <c r="N11572" s="545" t="s">
        <v>13413</v>
      </c>
      <c r="O11572" s="545" t="s">
        <v>13413</v>
      </c>
      <c r="P11572" s="549">
        <v>9247</v>
      </c>
      <c r="Q11572" s="549">
        <v>1</v>
      </c>
      <c r="R11572" s="549">
        <v>116</v>
      </c>
      <c r="S11572" s="548">
        <v>2257</v>
      </c>
      <c r="T11572" s="548"/>
      <c r="U11572" s="99"/>
    </row>
    <row r="11573" spans="1:21" ht="19.5" customHeight="1">
      <c r="A11573" s="545">
        <v>106564</v>
      </c>
      <c r="B11573" s="545" t="s">
        <v>9349</v>
      </c>
      <c r="C11573" s="545" t="s">
        <v>216</v>
      </c>
      <c r="D11573" s="546"/>
      <c r="E11573" s="171" t="str">
        <f t="shared" si="180"/>
        <v>1900</v>
      </c>
      <c r="F11573" s="547">
        <v>0</v>
      </c>
      <c r="G11573" s="548">
        <v>0</v>
      </c>
      <c r="H11573" s="547">
        <v>0</v>
      </c>
      <c r="I11573" s="545" t="s">
        <v>12659</v>
      </c>
      <c r="J11573" s="545"/>
      <c r="K11573" s="545" t="s">
        <v>13413</v>
      </c>
      <c r="L11573" s="545" t="s">
        <v>13413</v>
      </c>
      <c r="M11573" s="548" t="s">
        <v>13758</v>
      </c>
      <c r="N11573" s="545" t="s">
        <v>13413</v>
      </c>
      <c r="O11573" s="545" t="s">
        <v>13413</v>
      </c>
      <c r="P11573" s="549">
        <v>9248</v>
      </c>
      <c r="Q11573" s="549">
        <v>1</v>
      </c>
      <c r="R11573" s="549">
        <v>116</v>
      </c>
      <c r="S11573" s="548"/>
      <c r="T11573" s="548"/>
      <c r="U11573" s="99"/>
    </row>
    <row r="11574" spans="1:21" ht="19.5" customHeight="1">
      <c r="A11574" s="545">
        <v>106565</v>
      </c>
      <c r="B11574" s="545" t="s">
        <v>6570</v>
      </c>
      <c r="C11574" s="545" t="s">
        <v>288</v>
      </c>
      <c r="D11574" s="546">
        <v>44591</v>
      </c>
      <c r="E11574" s="171" t="str">
        <f t="shared" si="180"/>
        <v>2022</v>
      </c>
      <c r="F11574" s="547">
        <v>36822</v>
      </c>
      <c r="G11574" s="548">
        <v>0.19</v>
      </c>
      <c r="H11574" s="547">
        <v>30942.86</v>
      </c>
      <c r="I11574" s="545" t="s">
        <v>12659</v>
      </c>
      <c r="J11574" s="545" t="s">
        <v>13297</v>
      </c>
      <c r="K11574" s="545" t="s">
        <v>13413</v>
      </c>
      <c r="L11574" s="545" t="s">
        <v>13413</v>
      </c>
      <c r="M11574" s="548" t="s">
        <v>13758</v>
      </c>
      <c r="N11574" s="545" t="s">
        <v>13413</v>
      </c>
      <c r="O11574" s="545" t="s">
        <v>13413</v>
      </c>
      <c r="P11574" s="549">
        <v>9249</v>
      </c>
      <c r="Q11574" s="549">
        <v>1</v>
      </c>
      <c r="R11574" s="549">
        <v>116</v>
      </c>
      <c r="S11574" s="548">
        <v>2257</v>
      </c>
      <c r="T11574" s="548"/>
      <c r="U11574" s="99"/>
    </row>
    <row r="11575" spans="1:21" ht="19.5" customHeight="1">
      <c r="A11575" s="545">
        <v>106566</v>
      </c>
      <c r="B11575" s="545" t="s">
        <v>6569</v>
      </c>
      <c r="C11575" s="545" t="s">
        <v>288</v>
      </c>
      <c r="D11575" s="546">
        <v>44591</v>
      </c>
      <c r="E11575" s="171" t="str">
        <f t="shared" si="180"/>
        <v>2022</v>
      </c>
      <c r="F11575" s="547">
        <v>15515.01</v>
      </c>
      <c r="G11575" s="548">
        <v>0.19</v>
      </c>
      <c r="H11575" s="547">
        <v>13037.82</v>
      </c>
      <c r="I11575" s="545" t="s">
        <v>12659</v>
      </c>
      <c r="J11575" s="545" t="s">
        <v>13297</v>
      </c>
      <c r="K11575" s="545" t="s">
        <v>20105</v>
      </c>
      <c r="L11575" s="545" t="s">
        <v>13413</v>
      </c>
      <c r="M11575" s="548" t="s">
        <v>13758</v>
      </c>
      <c r="N11575" s="545" t="s">
        <v>13413</v>
      </c>
      <c r="O11575" s="545" t="s">
        <v>13413</v>
      </c>
      <c r="P11575" s="549">
        <v>9250</v>
      </c>
      <c r="Q11575" s="549">
        <v>1</v>
      </c>
      <c r="R11575" s="549">
        <v>116</v>
      </c>
      <c r="S11575" s="548">
        <v>2257</v>
      </c>
      <c r="T11575" s="548"/>
      <c r="U11575" s="99"/>
    </row>
    <row r="11576" spans="1:21" ht="19.5" customHeight="1">
      <c r="A11576" s="545">
        <v>106567</v>
      </c>
      <c r="B11576" s="545" t="s">
        <v>1361</v>
      </c>
      <c r="C11576" s="545" t="s">
        <v>288</v>
      </c>
      <c r="D11576" s="546">
        <v>44591</v>
      </c>
      <c r="E11576" s="171" t="str">
        <f t="shared" si="180"/>
        <v>2022</v>
      </c>
      <c r="F11576" s="547">
        <v>6865</v>
      </c>
      <c r="G11576" s="548">
        <v>0.19</v>
      </c>
      <c r="H11576" s="547">
        <v>5768.91</v>
      </c>
      <c r="I11576" s="545" t="s">
        <v>12659</v>
      </c>
      <c r="J11576" s="545" t="s">
        <v>13297</v>
      </c>
      <c r="K11576" s="545" t="s">
        <v>20106</v>
      </c>
      <c r="L11576" s="545" t="s">
        <v>13413</v>
      </c>
      <c r="M11576" s="548" t="s">
        <v>13758</v>
      </c>
      <c r="N11576" s="545" t="s">
        <v>13413</v>
      </c>
      <c r="O11576" s="545" t="s">
        <v>13413</v>
      </c>
      <c r="P11576" s="549">
        <v>9251</v>
      </c>
      <c r="Q11576" s="549">
        <v>1</v>
      </c>
      <c r="R11576" s="549">
        <v>116</v>
      </c>
      <c r="S11576" s="548">
        <v>2257</v>
      </c>
      <c r="T11576" s="548"/>
      <c r="U11576" s="99"/>
    </row>
    <row r="11577" spans="1:21" ht="19.5" customHeight="1">
      <c r="A11577" s="545">
        <v>106568</v>
      </c>
      <c r="B11577" s="545" t="s">
        <v>1360</v>
      </c>
      <c r="C11577" s="545" t="s">
        <v>216</v>
      </c>
      <c r="D11577" s="546">
        <v>44591</v>
      </c>
      <c r="E11577" s="171" t="str">
        <f t="shared" si="180"/>
        <v>2022</v>
      </c>
      <c r="F11577" s="547">
        <v>3487</v>
      </c>
      <c r="G11577" s="548">
        <v>0.19</v>
      </c>
      <c r="H11577" s="547">
        <v>2930.25</v>
      </c>
      <c r="I11577" s="545" t="s">
        <v>12659</v>
      </c>
      <c r="J11577" s="545" t="s">
        <v>13297</v>
      </c>
      <c r="K11577" s="545" t="s">
        <v>20107</v>
      </c>
      <c r="L11577" s="545" t="s">
        <v>13413</v>
      </c>
      <c r="M11577" s="548" t="s">
        <v>13758</v>
      </c>
      <c r="N11577" s="545" t="s">
        <v>13413</v>
      </c>
      <c r="O11577" s="545" t="s">
        <v>13413</v>
      </c>
      <c r="P11577" s="549">
        <v>9252</v>
      </c>
      <c r="Q11577" s="549">
        <v>1</v>
      </c>
      <c r="R11577" s="549">
        <v>116</v>
      </c>
      <c r="S11577" s="548">
        <v>2257</v>
      </c>
      <c r="T11577" s="548"/>
      <c r="U11577" s="99"/>
    </row>
    <row r="11578" spans="1:21" ht="19.5" customHeight="1">
      <c r="A11578" s="545">
        <v>106569</v>
      </c>
      <c r="B11578" s="545" t="s">
        <v>9348</v>
      </c>
      <c r="C11578" s="545" t="s">
        <v>216</v>
      </c>
      <c r="D11578" s="546"/>
      <c r="E11578" s="171" t="str">
        <f t="shared" si="180"/>
        <v>1900</v>
      </c>
      <c r="F11578" s="547">
        <v>0</v>
      </c>
      <c r="G11578" s="548">
        <v>0</v>
      </c>
      <c r="H11578" s="547">
        <v>0</v>
      </c>
      <c r="I11578" s="545" t="s">
        <v>12659</v>
      </c>
      <c r="J11578" s="545"/>
      <c r="K11578" s="545" t="s">
        <v>20108</v>
      </c>
      <c r="L11578" s="545" t="s">
        <v>13413</v>
      </c>
      <c r="M11578" s="548" t="s">
        <v>13758</v>
      </c>
      <c r="N11578" s="545" t="s">
        <v>13413</v>
      </c>
      <c r="O11578" s="545" t="s">
        <v>13413</v>
      </c>
      <c r="P11578" s="549">
        <v>9253</v>
      </c>
      <c r="Q11578" s="549">
        <v>1</v>
      </c>
      <c r="R11578" s="549">
        <v>116</v>
      </c>
      <c r="S11578" s="548"/>
      <c r="T11578" s="548"/>
      <c r="U11578" s="99"/>
    </row>
    <row r="11579" spans="1:21" ht="19.5" customHeight="1">
      <c r="A11579" s="545">
        <v>106570</v>
      </c>
      <c r="B11579" s="545" t="s">
        <v>6631</v>
      </c>
      <c r="C11579" s="545" t="s">
        <v>4468</v>
      </c>
      <c r="D11579" s="546">
        <v>44590</v>
      </c>
      <c r="E11579" s="171" t="str">
        <f t="shared" si="180"/>
        <v>2022</v>
      </c>
      <c r="F11579" s="547">
        <v>14359</v>
      </c>
      <c r="G11579" s="548">
        <v>0.19</v>
      </c>
      <c r="H11579" s="547">
        <v>12066.39</v>
      </c>
      <c r="I11579" s="545" t="s">
        <v>12659</v>
      </c>
      <c r="J11579" s="545" t="s">
        <v>13297</v>
      </c>
      <c r="K11579" s="545" t="s">
        <v>20109</v>
      </c>
      <c r="L11579" s="545" t="s">
        <v>13413</v>
      </c>
      <c r="M11579" s="548" t="s">
        <v>13758</v>
      </c>
      <c r="N11579" s="545" t="s">
        <v>13413</v>
      </c>
      <c r="O11579" s="545" t="s">
        <v>13413</v>
      </c>
      <c r="P11579" s="549">
        <v>9254</v>
      </c>
      <c r="Q11579" s="549">
        <v>1</v>
      </c>
      <c r="R11579" s="549">
        <v>116</v>
      </c>
      <c r="S11579" s="548">
        <v>2257</v>
      </c>
      <c r="T11579" s="548"/>
      <c r="U11579" s="99"/>
    </row>
    <row r="11580" spans="1:21" ht="19.5" customHeight="1">
      <c r="A11580" s="545">
        <v>106571</v>
      </c>
      <c r="B11580" s="545" t="s">
        <v>9347</v>
      </c>
      <c r="C11580" s="545" t="s">
        <v>216</v>
      </c>
      <c r="D11580" s="546"/>
      <c r="E11580" s="171" t="str">
        <f t="shared" si="180"/>
        <v>1900</v>
      </c>
      <c r="F11580" s="547">
        <v>0</v>
      </c>
      <c r="G11580" s="548">
        <v>0</v>
      </c>
      <c r="H11580" s="547">
        <v>0</v>
      </c>
      <c r="I11580" s="545" t="s">
        <v>12659</v>
      </c>
      <c r="J11580" s="545"/>
      <c r="K11580" s="545" t="s">
        <v>20110</v>
      </c>
      <c r="L11580" s="545" t="s">
        <v>13413</v>
      </c>
      <c r="M11580" s="548" t="s">
        <v>13758</v>
      </c>
      <c r="N11580" s="545" t="s">
        <v>13413</v>
      </c>
      <c r="O11580" s="545" t="s">
        <v>13413</v>
      </c>
      <c r="P11580" s="549">
        <v>9255</v>
      </c>
      <c r="Q11580" s="549">
        <v>1</v>
      </c>
      <c r="R11580" s="549">
        <v>116</v>
      </c>
      <c r="S11580" s="548"/>
      <c r="T11580" s="548"/>
      <c r="U11580" s="99"/>
    </row>
    <row r="11581" spans="1:21" ht="19.5" customHeight="1">
      <c r="A11581" s="545">
        <v>106572</v>
      </c>
      <c r="B11581" s="545" t="s">
        <v>1261</v>
      </c>
      <c r="C11581" s="545" t="s">
        <v>216</v>
      </c>
      <c r="D11581" s="546">
        <v>44589</v>
      </c>
      <c r="E11581" s="171" t="str">
        <f t="shared" si="180"/>
        <v>2022</v>
      </c>
      <c r="F11581" s="547">
        <v>21601</v>
      </c>
      <c r="G11581" s="548">
        <v>0.19</v>
      </c>
      <c r="H11581" s="547">
        <v>18152.099999999999</v>
      </c>
      <c r="I11581" s="545" t="s">
        <v>12659</v>
      </c>
      <c r="J11581" s="545" t="s">
        <v>13297</v>
      </c>
      <c r="K11581" s="545" t="s">
        <v>13413</v>
      </c>
      <c r="L11581" s="545" t="s">
        <v>13413</v>
      </c>
      <c r="M11581" s="548" t="s">
        <v>13758</v>
      </c>
      <c r="N11581" s="545" t="s">
        <v>13413</v>
      </c>
      <c r="O11581" s="545" t="s">
        <v>13413</v>
      </c>
      <c r="P11581" s="549">
        <v>9256</v>
      </c>
      <c r="Q11581" s="549">
        <v>1</v>
      </c>
      <c r="R11581" s="549">
        <v>116</v>
      </c>
      <c r="S11581" s="548">
        <v>2257</v>
      </c>
      <c r="T11581" s="548"/>
      <c r="U11581" s="99"/>
    </row>
    <row r="11582" spans="1:21" ht="19.5" customHeight="1">
      <c r="A11582" s="545">
        <v>106573</v>
      </c>
      <c r="B11582" s="545" t="s">
        <v>6568</v>
      </c>
      <c r="C11582" s="545" t="s">
        <v>216</v>
      </c>
      <c r="D11582" s="546">
        <v>44592</v>
      </c>
      <c r="E11582" s="171" t="str">
        <f t="shared" si="180"/>
        <v>2022</v>
      </c>
      <c r="F11582" s="547">
        <v>30612</v>
      </c>
      <c r="G11582" s="548">
        <v>0.19</v>
      </c>
      <c r="H11582" s="547">
        <v>25724.37</v>
      </c>
      <c r="I11582" s="545" t="s">
        <v>12706</v>
      </c>
      <c r="J11582" s="545" t="s">
        <v>13297</v>
      </c>
      <c r="K11582" s="545" t="s">
        <v>20111</v>
      </c>
      <c r="L11582" s="545" t="s">
        <v>13413</v>
      </c>
      <c r="M11582" s="548" t="s">
        <v>13758</v>
      </c>
      <c r="N11582" s="545" t="s">
        <v>13413</v>
      </c>
      <c r="O11582" s="545" t="s">
        <v>13413</v>
      </c>
      <c r="P11582" s="549">
        <v>9257</v>
      </c>
      <c r="Q11582" s="549">
        <v>1</v>
      </c>
      <c r="R11582" s="549">
        <v>128</v>
      </c>
      <c r="S11582" s="548">
        <v>2257</v>
      </c>
      <c r="T11582" s="548"/>
      <c r="U11582" s="99"/>
    </row>
    <row r="11583" spans="1:21" ht="19.5" customHeight="1">
      <c r="A11583" s="545">
        <v>106574</v>
      </c>
      <c r="B11583" s="545" t="s">
        <v>6567</v>
      </c>
      <c r="C11583" s="545" t="s">
        <v>216</v>
      </c>
      <c r="D11583" s="546">
        <v>44592</v>
      </c>
      <c r="E11583" s="171" t="str">
        <f t="shared" si="180"/>
        <v>2022</v>
      </c>
      <c r="F11583" s="547">
        <v>11156</v>
      </c>
      <c r="G11583" s="548">
        <v>0.19</v>
      </c>
      <c r="H11583" s="547">
        <v>9374.7900000000009</v>
      </c>
      <c r="I11583" s="545" t="s">
        <v>12706</v>
      </c>
      <c r="J11583" s="545" t="s">
        <v>13297</v>
      </c>
      <c r="K11583" s="545" t="s">
        <v>20112</v>
      </c>
      <c r="L11583" s="545" t="s">
        <v>13413</v>
      </c>
      <c r="M11583" s="548" t="s">
        <v>13758</v>
      </c>
      <c r="N11583" s="545" t="s">
        <v>13413</v>
      </c>
      <c r="O11583" s="545" t="s">
        <v>13413</v>
      </c>
      <c r="P11583" s="549">
        <v>9258</v>
      </c>
      <c r="Q11583" s="549">
        <v>1</v>
      </c>
      <c r="R11583" s="549">
        <v>128</v>
      </c>
      <c r="S11583" s="548">
        <v>2257</v>
      </c>
      <c r="T11583" s="548"/>
      <c r="U11583" s="99"/>
    </row>
    <row r="11584" spans="1:21" ht="19.5" customHeight="1">
      <c r="A11584" s="545">
        <v>106575</v>
      </c>
      <c r="B11584" s="545" t="s">
        <v>6566</v>
      </c>
      <c r="C11584" s="545" t="s">
        <v>216</v>
      </c>
      <c r="D11584" s="546">
        <v>44592</v>
      </c>
      <c r="E11584" s="171" t="str">
        <f t="shared" si="180"/>
        <v>2022</v>
      </c>
      <c r="F11584" s="547">
        <v>7363.01</v>
      </c>
      <c r="G11584" s="548">
        <v>0.19</v>
      </c>
      <c r="H11584" s="547">
        <v>6187.4</v>
      </c>
      <c r="I11584" s="545" t="s">
        <v>12706</v>
      </c>
      <c r="J11584" s="545" t="s">
        <v>13297</v>
      </c>
      <c r="K11584" s="545" t="s">
        <v>20113</v>
      </c>
      <c r="L11584" s="545" t="s">
        <v>13413</v>
      </c>
      <c r="M11584" s="548" t="s">
        <v>13758</v>
      </c>
      <c r="N11584" s="545" t="s">
        <v>13413</v>
      </c>
      <c r="O11584" s="545" t="s">
        <v>13413</v>
      </c>
      <c r="P11584" s="549">
        <v>9259</v>
      </c>
      <c r="Q11584" s="549">
        <v>1</v>
      </c>
      <c r="R11584" s="549">
        <v>128</v>
      </c>
      <c r="S11584" s="548">
        <v>2257</v>
      </c>
      <c r="T11584" s="548"/>
      <c r="U11584" s="99"/>
    </row>
    <row r="11585" spans="1:21" ht="19.5" customHeight="1">
      <c r="A11585" s="545">
        <v>106576</v>
      </c>
      <c r="B11585" s="545" t="s">
        <v>1254</v>
      </c>
      <c r="C11585" s="545" t="s">
        <v>216</v>
      </c>
      <c r="D11585" s="546">
        <v>44589</v>
      </c>
      <c r="E11585" s="171" t="str">
        <f t="shared" si="180"/>
        <v>2022</v>
      </c>
      <c r="F11585" s="547">
        <v>41713</v>
      </c>
      <c r="G11585" s="548">
        <v>0.19</v>
      </c>
      <c r="H11585" s="547">
        <v>35052.94</v>
      </c>
      <c r="I11585" s="545" t="s">
        <v>12659</v>
      </c>
      <c r="J11585" s="545" t="s">
        <v>13297</v>
      </c>
      <c r="K11585" s="545" t="s">
        <v>13413</v>
      </c>
      <c r="L11585" s="545" t="s">
        <v>13413</v>
      </c>
      <c r="M11585" s="548" t="s">
        <v>13758</v>
      </c>
      <c r="N11585" s="545" t="s">
        <v>13413</v>
      </c>
      <c r="O11585" s="545" t="s">
        <v>13413</v>
      </c>
      <c r="P11585" s="549">
        <v>9260</v>
      </c>
      <c r="Q11585" s="549">
        <v>1</v>
      </c>
      <c r="R11585" s="549">
        <v>116</v>
      </c>
      <c r="S11585" s="548">
        <v>2257</v>
      </c>
      <c r="T11585" s="548"/>
      <c r="U11585" s="99"/>
    </row>
    <row r="11586" spans="1:21" ht="19.5" customHeight="1">
      <c r="A11586" s="545">
        <v>106577</v>
      </c>
      <c r="B11586" s="545" t="s">
        <v>1255</v>
      </c>
      <c r="C11586" s="545" t="s">
        <v>216</v>
      </c>
      <c r="D11586" s="546">
        <v>44589</v>
      </c>
      <c r="E11586" s="171" t="str">
        <f t="shared" si="180"/>
        <v>2022</v>
      </c>
      <c r="F11586" s="547">
        <v>69271.009999999995</v>
      </c>
      <c r="G11586" s="548">
        <v>0.19</v>
      </c>
      <c r="H11586" s="547">
        <v>58210.93</v>
      </c>
      <c r="I11586" s="545" t="s">
        <v>12659</v>
      </c>
      <c r="J11586" s="545" t="s">
        <v>13297</v>
      </c>
      <c r="K11586" s="545" t="s">
        <v>13413</v>
      </c>
      <c r="L11586" s="545" t="s">
        <v>13413</v>
      </c>
      <c r="M11586" s="548" t="s">
        <v>13758</v>
      </c>
      <c r="N11586" s="545" t="s">
        <v>13413</v>
      </c>
      <c r="O11586" s="545" t="s">
        <v>13413</v>
      </c>
      <c r="P11586" s="549">
        <v>9261</v>
      </c>
      <c r="Q11586" s="549">
        <v>1</v>
      </c>
      <c r="R11586" s="549">
        <v>116</v>
      </c>
      <c r="S11586" s="548">
        <v>2257</v>
      </c>
      <c r="T11586" s="548"/>
      <c r="U11586" s="99"/>
    </row>
    <row r="11587" spans="1:21" ht="19.5" customHeight="1">
      <c r="A11587" s="545">
        <v>106578</v>
      </c>
      <c r="B11587" s="545" t="s">
        <v>3895</v>
      </c>
      <c r="C11587" s="545" t="s">
        <v>216</v>
      </c>
      <c r="D11587" s="546"/>
      <c r="E11587" s="171" t="str">
        <f t="shared" si="180"/>
        <v>1900</v>
      </c>
      <c r="F11587" s="547">
        <v>0</v>
      </c>
      <c r="G11587" s="548">
        <v>0</v>
      </c>
      <c r="H11587" s="547">
        <v>0</v>
      </c>
      <c r="I11587" s="545" t="s">
        <v>12756</v>
      </c>
      <c r="J11587" s="545"/>
      <c r="K11587" s="545" t="s">
        <v>13413</v>
      </c>
      <c r="L11587" s="545" t="s">
        <v>13413</v>
      </c>
      <c r="M11587" s="548" t="s">
        <v>13758</v>
      </c>
      <c r="N11587" s="545" t="s">
        <v>13413</v>
      </c>
      <c r="O11587" s="545" t="s">
        <v>13413</v>
      </c>
      <c r="P11587" s="549">
        <v>9262</v>
      </c>
      <c r="Q11587" s="549">
        <v>1</v>
      </c>
      <c r="R11587" s="549">
        <v>34</v>
      </c>
      <c r="S11587" s="548"/>
      <c r="T11587" s="548"/>
      <c r="U11587" s="99"/>
    </row>
    <row r="11588" spans="1:21" ht="19.5" customHeight="1">
      <c r="A11588" s="545">
        <v>106579</v>
      </c>
      <c r="B11588" s="545" t="s">
        <v>9346</v>
      </c>
      <c r="C11588" s="545" t="s">
        <v>216</v>
      </c>
      <c r="D11588" s="546"/>
      <c r="E11588" s="171" t="str">
        <f t="shared" ref="E11588:E11651" si="181">TEXT(D11588,"YYYY")</f>
        <v>1900</v>
      </c>
      <c r="F11588" s="547">
        <v>0</v>
      </c>
      <c r="G11588" s="548">
        <v>0</v>
      </c>
      <c r="H11588" s="547">
        <v>0</v>
      </c>
      <c r="I11588" s="545" t="s">
        <v>12659</v>
      </c>
      <c r="J11588" s="545"/>
      <c r="K11588" s="545" t="s">
        <v>13413</v>
      </c>
      <c r="L11588" s="545" t="s">
        <v>13413</v>
      </c>
      <c r="M11588" s="548" t="s">
        <v>13758</v>
      </c>
      <c r="N11588" s="545" t="s">
        <v>13413</v>
      </c>
      <c r="O11588" s="545" t="s">
        <v>13413</v>
      </c>
      <c r="P11588" s="549">
        <v>9263</v>
      </c>
      <c r="Q11588" s="549">
        <v>1</v>
      </c>
      <c r="R11588" s="549">
        <v>116</v>
      </c>
      <c r="S11588" s="548"/>
      <c r="T11588" s="548"/>
      <c r="U11588" s="99"/>
    </row>
    <row r="11589" spans="1:21" ht="19.5" customHeight="1">
      <c r="A11589" s="545">
        <v>106580</v>
      </c>
      <c r="B11589" s="545" t="s">
        <v>1298</v>
      </c>
      <c r="C11589" s="545" t="s">
        <v>216</v>
      </c>
      <c r="D11589" s="546">
        <v>46052</v>
      </c>
      <c r="E11589" s="171" t="str">
        <f t="shared" si="181"/>
        <v>2026</v>
      </c>
      <c r="F11589" s="547">
        <v>82516</v>
      </c>
      <c r="G11589" s="548">
        <v>0.19</v>
      </c>
      <c r="H11589" s="547">
        <v>69341.179999999993</v>
      </c>
      <c r="I11589" s="545" t="s">
        <v>12659</v>
      </c>
      <c r="J11589" s="545" t="s">
        <v>13307</v>
      </c>
      <c r="K11589" s="545" t="s">
        <v>13413</v>
      </c>
      <c r="L11589" s="545" t="s">
        <v>13413</v>
      </c>
      <c r="M11589" s="548" t="s">
        <v>13758</v>
      </c>
      <c r="N11589" s="545" t="s">
        <v>13413</v>
      </c>
      <c r="O11589" s="545" t="s">
        <v>13413</v>
      </c>
      <c r="P11589" s="549">
        <v>9264</v>
      </c>
      <c r="Q11589" s="549">
        <v>1</v>
      </c>
      <c r="R11589" s="549">
        <v>116</v>
      </c>
      <c r="S11589" s="548">
        <v>2228</v>
      </c>
      <c r="T11589" s="548"/>
      <c r="U11589" s="99"/>
    </row>
    <row r="11590" spans="1:21" ht="19.5" customHeight="1">
      <c r="A11590" s="545">
        <v>106581</v>
      </c>
      <c r="B11590" s="545" t="s">
        <v>6565</v>
      </c>
      <c r="C11590" s="545" t="s">
        <v>216</v>
      </c>
      <c r="D11590" s="546">
        <v>44590</v>
      </c>
      <c r="E11590" s="171" t="str">
        <f t="shared" si="181"/>
        <v>2022</v>
      </c>
      <c r="F11590" s="547">
        <v>15843.01</v>
      </c>
      <c r="G11590" s="548">
        <v>0.19</v>
      </c>
      <c r="H11590" s="547">
        <v>13313.45</v>
      </c>
      <c r="I11590" s="545" t="s">
        <v>12659</v>
      </c>
      <c r="J11590" s="545" t="s">
        <v>13297</v>
      </c>
      <c r="K11590" s="545" t="s">
        <v>20114</v>
      </c>
      <c r="L11590" s="545" t="s">
        <v>13413</v>
      </c>
      <c r="M11590" s="548" t="s">
        <v>13758</v>
      </c>
      <c r="N11590" s="545" t="s">
        <v>13413</v>
      </c>
      <c r="O11590" s="545" t="s">
        <v>13413</v>
      </c>
      <c r="P11590" s="549">
        <v>9265</v>
      </c>
      <c r="Q11590" s="549">
        <v>1</v>
      </c>
      <c r="R11590" s="549">
        <v>116</v>
      </c>
      <c r="S11590" s="548">
        <v>2257</v>
      </c>
      <c r="T11590" s="548"/>
      <c r="U11590" s="99"/>
    </row>
    <row r="11591" spans="1:21" ht="19.5" customHeight="1">
      <c r="A11591" s="545">
        <v>106582</v>
      </c>
      <c r="B11591" s="545" t="s">
        <v>1288</v>
      </c>
      <c r="C11591" s="545" t="s">
        <v>216</v>
      </c>
      <c r="D11591" s="546"/>
      <c r="E11591" s="171" t="str">
        <f t="shared" si="181"/>
        <v>1900</v>
      </c>
      <c r="F11591" s="547">
        <v>0</v>
      </c>
      <c r="G11591" s="548">
        <v>0</v>
      </c>
      <c r="H11591" s="547">
        <v>0</v>
      </c>
      <c r="I11591" s="545" t="s">
        <v>12659</v>
      </c>
      <c r="J11591" s="545"/>
      <c r="K11591" s="545" t="s">
        <v>13413</v>
      </c>
      <c r="L11591" s="545" t="s">
        <v>13413</v>
      </c>
      <c r="M11591" s="548" t="s">
        <v>13758</v>
      </c>
      <c r="N11591" s="545" t="s">
        <v>13413</v>
      </c>
      <c r="O11591" s="545" t="s">
        <v>13413</v>
      </c>
      <c r="P11591" s="549">
        <v>9266</v>
      </c>
      <c r="Q11591" s="549">
        <v>1</v>
      </c>
      <c r="R11591" s="549">
        <v>116</v>
      </c>
      <c r="S11591" s="548"/>
      <c r="T11591" s="548"/>
      <c r="U11591" s="99"/>
    </row>
    <row r="11592" spans="1:21" ht="19.5" customHeight="1">
      <c r="A11592" s="545">
        <v>106583</v>
      </c>
      <c r="B11592" s="545" t="s">
        <v>6630</v>
      </c>
      <c r="C11592" s="545" t="s">
        <v>4468</v>
      </c>
      <c r="D11592" s="546">
        <v>44590</v>
      </c>
      <c r="E11592" s="171" t="str">
        <f t="shared" si="181"/>
        <v>2022</v>
      </c>
      <c r="F11592" s="547">
        <v>5596</v>
      </c>
      <c r="G11592" s="548">
        <v>0.19</v>
      </c>
      <c r="H11592" s="547">
        <v>4702.5200000000004</v>
      </c>
      <c r="I11592" s="545" t="s">
        <v>12659</v>
      </c>
      <c r="J11592" s="545" t="s">
        <v>13297</v>
      </c>
      <c r="K11592" s="545" t="s">
        <v>13413</v>
      </c>
      <c r="L11592" s="545" t="s">
        <v>13413</v>
      </c>
      <c r="M11592" s="548" t="s">
        <v>13758</v>
      </c>
      <c r="N11592" s="545" t="s">
        <v>13413</v>
      </c>
      <c r="O11592" s="545" t="s">
        <v>13413</v>
      </c>
      <c r="P11592" s="549">
        <v>9267</v>
      </c>
      <c r="Q11592" s="549">
        <v>1</v>
      </c>
      <c r="R11592" s="549">
        <v>116</v>
      </c>
      <c r="S11592" s="548">
        <v>2257</v>
      </c>
      <c r="T11592" s="548"/>
      <c r="U11592" s="99"/>
    </row>
    <row r="11593" spans="1:21" ht="19.5" customHeight="1">
      <c r="A11593" s="545">
        <v>106584</v>
      </c>
      <c r="B11593" s="545" t="s">
        <v>9345</v>
      </c>
      <c r="C11593" s="545" t="s">
        <v>209</v>
      </c>
      <c r="D11593" s="546"/>
      <c r="E11593" s="171" t="str">
        <f t="shared" si="181"/>
        <v>1900</v>
      </c>
      <c r="F11593" s="547">
        <v>0</v>
      </c>
      <c r="G11593" s="548">
        <v>0</v>
      </c>
      <c r="H11593" s="547">
        <v>0</v>
      </c>
      <c r="I11593" s="545" t="s">
        <v>12706</v>
      </c>
      <c r="J11593" s="545"/>
      <c r="K11593" s="545" t="s">
        <v>13413</v>
      </c>
      <c r="L11593" s="545" t="s">
        <v>13413</v>
      </c>
      <c r="M11593" s="548" t="s">
        <v>13758</v>
      </c>
      <c r="N11593" s="545" t="s">
        <v>13413</v>
      </c>
      <c r="O11593" s="545" t="s">
        <v>13413</v>
      </c>
      <c r="P11593" s="549">
        <v>9268</v>
      </c>
      <c r="Q11593" s="549">
        <v>1</v>
      </c>
      <c r="R11593" s="549">
        <v>128</v>
      </c>
      <c r="S11593" s="548"/>
      <c r="T11593" s="548"/>
      <c r="U11593" s="99"/>
    </row>
    <row r="11594" spans="1:21" ht="19.5" customHeight="1">
      <c r="A11594" s="545">
        <v>106585</v>
      </c>
      <c r="B11594" s="545" t="s">
        <v>1812</v>
      </c>
      <c r="C11594" s="545" t="s">
        <v>216</v>
      </c>
      <c r="D11594" s="546"/>
      <c r="E11594" s="171" t="str">
        <f t="shared" si="181"/>
        <v>1900</v>
      </c>
      <c r="F11594" s="547">
        <v>0</v>
      </c>
      <c r="G11594" s="548">
        <v>0</v>
      </c>
      <c r="H11594" s="547">
        <v>0</v>
      </c>
      <c r="I11594" s="545" t="s">
        <v>12706</v>
      </c>
      <c r="J11594" s="545"/>
      <c r="K11594" s="545" t="s">
        <v>13413</v>
      </c>
      <c r="L11594" s="545" t="s">
        <v>13413</v>
      </c>
      <c r="M11594" s="548" t="s">
        <v>13758</v>
      </c>
      <c r="N11594" s="545" t="s">
        <v>13413</v>
      </c>
      <c r="O11594" s="545" t="s">
        <v>13413</v>
      </c>
      <c r="P11594" s="549">
        <v>9269</v>
      </c>
      <c r="Q11594" s="549">
        <v>1</v>
      </c>
      <c r="R11594" s="549">
        <v>128</v>
      </c>
      <c r="S11594" s="548"/>
      <c r="T11594" s="548"/>
      <c r="U11594" s="99"/>
    </row>
    <row r="11595" spans="1:21" ht="19.5" customHeight="1">
      <c r="A11595" s="545">
        <v>106586</v>
      </c>
      <c r="B11595" s="545" t="s">
        <v>1902</v>
      </c>
      <c r="C11595" s="545" t="s">
        <v>209</v>
      </c>
      <c r="D11595" s="546"/>
      <c r="E11595" s="171" t="str">
        <f t="shared" si="181"/>
        <v>1900</v>
      </c>
      <c r="F11595" s="547">
        <v>0</v>
      </c>
      <c r="G11595" s="548">
        <v>0</v>
      </c>
      <c r="H11595" s="547">
        <v>0</v>
      </c>
      <c r="I11595" s="545" t="s">
        <v>12706</v>
      </c>
      <c r="J11595" s="545"/>
      <c r="K11595" s="545" t="s">
        <v>13413</v>
      </c>
      <c r="L11595" s="545" t="s">
        <v>13413</v>
      </c>
      <c r="M11595" s="548" t="s">
        <v>13758</v>
      </c>
      <c r="N11595" s="545" t="s">
        <v>13413</v>
      </c>
      <c r="O11595" s="545" t="s">
        <v>13413</v>
      </c>
      <c r="P11595" s="549">
        <v>9270</v>
      </c>
      <c r="Q11595" s="549">
        <v>1</v>
      </c>
      <c r="R11595" s="549">
        <v>128</v>
      </c>
      <c r="S11595" s="548"/>
      <c r="T11595" s="548"/>
      <c r="U11595" s="99"/>
    </row>
    <row r="11596" spans="1:21" ht="19.5" customHeight="1">
      <c r="A11596" s="545">
        <v>106587</v>
      </c>
      <c r="B11596" s="545" t="s">
        <v>1907</v>
      </c>
      <c r="C11596" s="545" t="s">
        <v>209</v>
      </c>
      <c r="D11596" s="546"/>
      <c r="E11596" s="171" t="str">
        <f t="shared" si="181"/>
        <v>1900</v>
      </c>
      <c r="F11596" s="547">
        <v>0</v>
      </c>
      <c r="G11596" s="548">
        <v>0</v>
      </c>
      <c r="H11596" s="547">
        <v>0</v>
      </c>
      <c r="I11596" s="545" t="s">
        <v>12706</v>
      </c>
      <c r="J11596" s="545"/>
      <c r="K11596" s="545" t="s">
        <v>13413</v>
      </c>
      <c r="L11596" s="545" t="s">
        <v>13413</v>
      </c>
      <c r="M11596" s="548" t="s">
        <v>13758</v>
      </c>
      <c r="N11596" s="545" t="s">
        <v>13413</v>
      </c>
      <c r="O11596" s="545" t="s">
        <v>13413</v>
      </c>
      <c r="P11596" s="549">
        <v>9271</v>
      </c>
      <c r="Q11596" s="549">
        <v>1</v>
      </c>
      <c r="R11596" s="549">
        <v>128</v>
      </c>
      <c r="S11596" s="548"/>
      <c r="T11596" s="548"/>
      <c r="U11596" s="99"/>
    </row>
    <row r="11597" spans="1:21" ht="19.5" customHeight="1">
      <c r="A11597" s="545">
        <v>106588</v>
      </c>
      <c r="B11597" s="545" t="s">
        <v>1908</v>
      </c>
      <c r="C11597" s="545" t="s">
        <v>209</v>
      </c>
      <c r="D11597" s="546"/>
      <c r="E11597" s="171" t="str">
        <f t="shared" si="181"/>
        <v>1900</v>
      </c>
      <c r="F11597" s="547">
        <v>0</v>
      </c>
      <c r="G11597" s="548">
        <v>0</v>
      </c>
      <c r="H11597" s="547">
        <v>0</v>
      </c>
      <c r="I11597" s="545" t="s">
        <v>12706</v>
      </c>
      <c r="J11597" s="545"/>
      <c r="K11597" s="545" t="s">
        <v>13413</v>
      </c>
      <c r="L11597" s="545" t="s">
        <v>13413</v>
      </c>
      <c r="M11597" s="548" t="s">
        <v>13758</v>
      </c>
      <c r="N11597" s="545" t="s">
        <v>13413</v>
      </c>
      <c r="O11597" s="545" t="s">
        <v>13413</v>
      </c>
      <c r="P11597" s="549">
        <v>9272</v>
      </c>
      <c r="Q11597" s="549">
        <v>1</v>
      </c>
      <c r="R11597" s="549">
        <v>128</v>
      </c>
      <c r="S11597" s="548"/>
      <c r="T11597" s="548"/>
      <c r="U11597" s="99"/>
    </row>
    <row r="11598" spans="1:21" ht="19.5" customHeight="1">
      <c r="A11598" s="545">
        <v>106589</v>
      </c>
      <c r="B11598" s="545" t="s">
        <v>9344</v>
      </c>
      <c r="C11598" s="545" t="s">
        <v>216</v>
      </c>
      <c r="D11598" s="546"/>
      <c r="E11598" s="171" t="str">
        <f t="shared" si="181"/>
        <v>1900</v>
      </c>
      <c r="F11598" s="547">
        <v>0</v>
      </c>
      <c r="G11598" s="548">
        <v>0</v>
      </c>
      <c r="H11598" s="547">
        <v>0</v>
      </c>
      <c r="I11598" s="545" t="s">
        <v>12637</v>
      </c>
      <c r="J11598" s="545"/>
      <c r="K11598" s="545" t="s">
        <v>13413</v>
      </c>
      <c r="L11598" s="545" t="s">
        <v>13413</v>
      </c>
      <c r="M11598" s="548" t="s">
        <v>13758</v>
      </c>
      <c r="N11598" s="545" t="s">
        <v>13413</v>
      </c>
      <c r="O11598" s="545" t="s">
        <v>13413</v>
      </c>
      <c r="P11598" s="549">
        <v>9273</v>
      </c>
      <c r="Q11598" s="549">
        <v>1</v>
      </c>
      <c r="R11598" s="549">
        <v>13</v>
      </c>
      <c r="S11598" s="548"/>
      <c r="T11598" s="548"/>
      <c r="U11598" s="99"/>
    </row>
    <row r="11599" spans="1:21" ht="19.5" customHeight="1">
      <c r="A11599" s="545">
        <v>106590</v>
      </c>
      <c r="B11599" s="545" t="s">
        <v>2311</v>
      </c>
      <c r="C11599" s="545" t="s">
        <v>216</v>
      </c>
      <c r="D11599" s="546"/>
      <c r="E11599" s="171" t="str">
        <f t="shared" si="181"/>
        <v>1900</v>
      </c>
      <c r="F11599" s="547">
        <v>0</v>
      </c>
      <c r="G11599" s="548">
        <v>0</v>
      </c>
      <c r="H11599" s="547">
        <v>0</v>
      </c>
      <c r="I11599" s="545" t="s">
        <v>12699</v>
      </c>
      <c r="J11599" s="545"/>
      <c r="K11599" s="545" t="s">
        <v>13413</v>
      </c>
      <c r="L11599" s="545" t="s">
        <v>13413</v>
      </c>
      <c r="M11599" s="548" t="s">
        <v>13758</v>
      </c>
      <c r="N11599" s="545" t="s">
        <v>13413</v>
      </c>
      <c r="O11599" s="545" t="s">
        <v>13413</v>
      </c>
      <c r="P11599" s="549">
        <v>9274</v>
      </c>
      <c r="Q11599" s="549">
        <v>1</v>
      </c>
      <c r="R11599" s="549">
        <v>130</v>
      </c>
      <c r="S11599" s="548"/>
      <c r="T11599" s="548"/>
      <c r="U11599" s="99"/>
    </row>
    <row r="11600" spans="1:21" ht="19.5" customHeight="1">
      <c r="A11600" s="545">
        <v>106591</v>
      </c>
      <c r="B11600" s="545" t="s">
        <v>9343</v>
      </c>
      <c r="C11600" s="545" t="s">
        <v>216</v>
      </c>
      <c r="D11600" s="546"/>
      <c r="E11600" s="171" t="str">
        <f t="shared" si="181"/>
        <v>1900</v>
      </c>
      <c r="F11600" s="547">
        <v>0</v>
      </c>
      <c r="G11600" s="548">
        <v>0</v>
      </c>
      <c r="H11600" s="547">
        <v>0</v>
      </c>
      <c r="I11600" s="545" t="s">
        <v>12650</v>
      </c>
      <c r="J11600" s="545"/>
      <c r="K11600" s="545" t="s">
        <v>13413</v>
      </c>
      <c r="L11600" s="545" t="s">
        <v>13413</v>
      </c>
      <c r="M11600" s="548" t="s">
        <v>13758</v>
      </c>
      <c r="N11600" s="545" t="s">
        <v>13413</v>
      </c>
      <c r="O11600" s="545" t="s">
        <v>13413</v>
      </c>
      <c r="P11600" s="549">
        <v>9275</v>
      </c>
      <c r="Q11600" s="549">
        <v>1</v>
      </c>
      <c r="R11600" s="549">
        <v>127</v>
      </c>
      <c r="S11600" s="548"/>
      <c r="T11600" s="548"/>
      <c r="U11600" s="99"/>
    </row>
    <row r="11601" spans="1:21" ht="19.5" customHeight="1">
      <c r="A11601" s="545">
        <v>106592</v>
      </c>
      <c r="B11601" s="545" t="s">
        <v>9342</v>
      </c>
      <c r="C11601" s="545" t="s">
        <v>216</v>
      </c>
      <c r="D11601" s="546"/>
      <c r="E11601" s="171" t="str">
        <f t="shared" si="181"/>
        <v>1900</v>
      </c>
      <c r="F11601" s="547">
        <v>0</v>
      </c>
      <c r="G11601" s="548">
        <v>0</v>
      </c>
      <c r="H11601" s="547">
        <v>0</v>
      </c>
      <c r="I11601" s="545" t="s">
        <v>12715</v>
      </c>
      <c r="J11601" s="545"/>
      <c r="K11601" s="545" t="s">
        <v>20115</v>
      </c>
      <c r="L11601" s="545" t="s">
        <v>13413</v>
      </c>
      <c r="M11601" s="548" t="s">
        <v>13758</v>
      </c>
      <c r="N11601" s="545" t="s">
        <v>13413</v>
      </c>
      <c r="O11601" s="545" t="s">
        <v>13413</v>
      </c>
      <c r="P11601" s="549">
        <v>9276</v>
      </c>
      <c r="Q11601" s="549">
        <v>1</v>
      </c>
      <c r="R11601" s="549">
        <v>129</v>
      </c>
      <c r="S11601" s="548"/>
      <c r="T11601" s="548"/>
      <c r="U11601" s="99"/>
    </row>
    <row r="11602" spans="1:21" ht="19.5" customHeight="1">
      <c r="A11602" s="545">
        <v>106593</v>
      </c>
      <c r="B11602" s="545" t="s">
        <v>2192</v>
      </c>
      <c r="C11602" s="545" t="s">
        <v>216</v>
      </c>
      <c r="D11602" s="546"/>
      <c r="E11602" s="171" t="str">
        <f t="shared" si="181"/>
        <v>1900</v>
      </c>
      <c r="F11602" s="547">
        <v>0</v>
      </c>
      <c r="G11602" s="548">
        <v>0</v>
      </c>
      <c r="H11602" s="547">
        <v>0</v>
      </c>
      <c r="I11602" s="545" t="s">
        <v>12650</v>
      </c>
      <c r="J11602" s="545"/>
      <c r="K11602" s="545" t="s">
        <v>13413</v>
      </c>
      <c r="L11602" s="545" t="s">
        <v>13413</v>
      </c>
      <c r="M11602" s="548" t="s">
        <v>13758</v>
      </c>
      <c r="N11602" s="545" t="s">
        <v>13413</v>
      </c>
      <c r="O11602" s="545" t="s">
        <v>13413</v>
      </c>
      <c r="P11602" s="549">
        <v>9277</v>
      </c>
      <c r="Q11602" s="549">
        <v>1</v>
      </c>
      <c r="R11602" s="549">
        <v>127</v>
      </c>
      <c r="S11602" s="548"/>
      <c r="T11602" s="548"/>
      <c r="U11602" s="99"/>
    </row>
    <row r="11603" spans="1:21" ht="19.5" customHeight="1">
      <c r="A11603" s="545">
        <v>106594</v>
      </c>
      <c r="B11603" s="545" t="s">
        <v>12175</v>
      </c>
      <c r="C11603" s="545" t="s">
        <v>216</v>
      </c>
      <c r="D11603" s="546"/>
      <c r="E11603" s="171" t="str">
        <f t="shared" si="181"/>
        <v>1900</v>
      </c>
      <c r="F11603" s="547">
        <v>0</v>
      </c>
      <c r="G11603" s="548">
        <v>0</v>
      </c>
      <c r="H11603" s="547">
        <v>0</v>
      </c>
      <c r="I11603" s="545" t="s">
        <v>12659</v>
      </c>
      <c r="J11603" s="545"/>
      <c r="K11603" s="545" t="s">
        <v>13413</v>
      </c>
      <c r="L11603" s="545" t="s">
        <v>13413</v>
      </c>
      <c r="M11603" s="548" t="s">
        <v>13758</v>
      </c>
      <c r="N11603" s="545" t="s">
        <v>13413</v>
      </c>
      <c r="O11603" s="545" t="s">
        <v>13413</v>
      </c>
      <c r="P11603" s="549">
        <v>9278</v>
      </c>
      <c r="Q11603" s="549">
        <v>1</v>
      </c>
      <c r="R11603" s="549">
        <v>116</v>
      </c>
      <c r="S11603" s="548"/>
      <c r="T11603" s="548"/>
      <c r="U11603" s="99"/>
    </row>
    <row r="11604" spans="1:21" ht="19.5" customHeight="1">
      <c r="A11604" s="545">
        <v>106595</v>
      </c>
      <c r="B11604" s="545" t="s">
        <v>9341</v>
      </c>
      <c r="C11604" s="545" t="s">
        <v>209</v>
      </c>
      <c r="D11604" s="546"/>
      <c r="E11604" s="171" t="str">
        <f t="shared" si="181"/>
        <v>1900</v>
      </c>
      <c r="F11604" s="547">
        <v>0</v>
      </c>
      <c r="G11604" s="548">
        <v>0</v>
      </c>
      <c r="H11604" s="547">
        <v>0</v>
      </c>
      <c r="I11604" s="545" t="s">
        <v>12706</v>
      </c>
      <c r="J11604" s="545"/>
      <c r="K11604" s="545" t="s">
        <v>13413</v>
      </c>
      <c r="L11604" s="545" t="s">
        <v>13413</v>
      </c>
      <c r="M11604" s="548" t="s">
        <v>13758</v>
      </c>
      <c r="N11604" s="545" t="s">
        <v>13413</v>
      </c>
      <c r="O11604" s="545" t="s">
        <v>13413</v>
      </c>
      <c r="P11604" s="549">
        <v>9279</v>
      </c>
      <c r="Q11604" s="549">
        <v>1</v>
      </c>
      <c r="R11604" s="549">
        <v>128</v>
      </c>
      <c r="S11604" s="548"/>
      <c r="T11604" s="548"/>
      <c r="U11604" s="99"/>
    </row>
    <row r="11605" spans="1:21" ht="19.5" customHeight="1">
      <c r="A11605" s="545">
        <v>106598</v>
      </c>
      <c r="B11605" s="545" t="s">
        <v>12176</v>
      </c>
      <c r="C11605" s="545" t="s">
        <v>216</v>
      </c>
      <c r="D11605" s="546"/>
      <c r="E11605" s="171" t="str">
        <f t="shared" si="181"/>
        <v>1900</v>
      </c>
      <c r="F11605" s="547">
        <v>0</v>
      </c>
      <c r="G11605" s="548">
        <v>0</v>
      </c>
      <c r="H11605" s="547">
        <v>0</v>
      </c>
      <c r="I11605" s="545" t="s">
        <v>12726</v>
      </c>
      <c r="J11605" s="545"/>
      <c r="K11605" s="545" t="s">
        <v>20116</v>
      </c>
      <c r="L11605" s="545" t="s">
        <v>13413</v>
      </c>
      <c r="M11605" s="548" t="s">
        <v>13758</v>
      </c>
      <c r="N11605" s="545" t="s">
        <v>13413</v>
      </c>
      <c r="O11605" s="545" t="s">
        <v>13413</v>
      </c>
      <c r="P11605" s="549">
        <v>9282</v>
      </c>
      <c r="Q11605" s="549">
        <v>1</v>
      </c>
      <c r="R11605" s="549">
        <v>49</v>
      </c>
      <c r="S11605" s="548"/>
      <c r="T11605" s="548"/>
      <c r="U11605" s="99"/>
    </row>
    <row r="11606" spans="1:21" ht="19.5" customHeight="1">
      <c r="A11606" s="545">
        <v>106599</v>
      </c>
      <c r="B11606" s="545" t="s">
        <v>9340</v>
      </c>
      <c r="C11606" s="545" t="s">
        <v>216</v>
      </c>
      <c r="D11606" s="546"/>
      <c r="E11606" s="171" t="str">
        <f t="shared" si="181"/>
        <v>1900</v>
      </c>
      <c r="F11606" s="547">
        <v>0</v>
      </c>
      <c r="G11606" s="548">
        <v>0</v>
      </c>
      <c r="H11606" s="547">
        <v>0</v>
      </c>
      <c r="I11606" s="545" t="s">
        <v>12707</v>
      </c>
      <c r="J11606" s="545"/>
      <c r="K11606" s="545" t="s">
        <v>20117</v>
      </c>
      <c r="L11606" s="545" t="s">
        <v>13413</v>
      </c>
      <c r="M11606" s="548" t="s">
        <v>13758</v>
      </c>
      <c r="N11606" s="545" t="s">
        <v>13413</v>
      </c>
      <c r="O11606" s="545" t="s">
        <v>13413</v>
      </c>
      <c r="P11606" s="549">
        <v>9283</v>
      </c>
      <c r="Q11606" s="549">
        <v>1</v>
      </c>
      <c r="R11606" s="549">
        <v>40</v>
      </c>
      <c r="S11606" s="548"/>
      <c r="T11606" s="548"/>
      <c r="U11606" s="99"/>
    </row>
    <row r="11607" spans="1:21" ht="19.5" customHeight="1">
      <c r="A11607" s="545">
        <v>106600</v>
      </c>
      <c r="B11607" s="545" t="s">
        <v>9339</v>
      </c>
      <c r="C11607" s="545" t="s">
        <v>216</v>
      </c>
      <c r="D11607" s="546"/>
      <c r="E11607" s="171" t="str">
        <f t="shared" si="181"/>
        <v>1900</v>
      </c>
      <c r="F11607" s="547">
        <v>0</v>
      </c>
      <c r="G11607" s="548">
        <v>0</v>
      </c>
      <c r="H11607" s="547">
        <v>0</v>
      </c>
      <c r="I11607" s="545" t="s">
        <v>12707</v>
      </c>
      <c r="J11607" s="545"/>
      <c r="K11607" s="545" t="s">
        <v>20118</v>
      </c>
      <c r="L11607" s="545" t="s">
        <v>13413</v>
      </c>
      <c r="M11607" s="548" t="s">
        <v>13758</v>
      </c>
      <c r="N11607" s="545" t="s">
        <v>13413</v>
      </c>
      <c r="O11607" s="545" t="s">
        <v>13413</v>
      </c>
      <c r="P11607" s="549">
        <v>9284</v>
      </c>
      <c r="Q11607" s="549">
        <v>1</v>
      </c>
      <c r="R11607" s="549">
        <v>40</v>
      </c>
      <c r="S11607" s="548"/>
      <c r="T11607" s="548"/>
      <c r="U11607" s="99"/>
    </row>
    <row r="11608" spans="1:21" ht="19.5" customHeight="1">
      <c r="A11608" s="545">
        <v>106601</v>
      </c>
      <c r="B11608" s="545" t="s">
        <v>3970</v>
      </c>
      <c r="C11608" s="545" t="s">
        <v>216</v>
      </c>
      <c r="D11608" s="546"/>
      <c r="E11608" s="171" t="str">
        <f t="shared" si="181"/>
        <v>1900</v>
      </c>
      <c r="F11608" s="547">
        <v>0</v>
      </c>
      <c r="G11608" s="548">
        <v>0</v>
      </c>
      <c r="H11608" s="547">
        <v>0</v>
      </c>
      <c r="I11608" s="545" t="s">
        <v>12707</v>
      </c>
      <c r="J11608" s="545"/>
      <c r="K11608" s="545" t="s">
        <v>20119</v>
      </c>
      <c r="L11608" s="545" t="s">
        <v>13413</v>
      </c>
      <c r="M11608" s="548" t="s">
        <v>13758</v>
      </c>
      <c r="N11608" s="545" t="s">
        <v>13413</v>
      </c>
      <c r="O11608" s="545" t="s">
        <v>13413</v>
      </c>
      <c r="P11608" s="549">
        <v>9285</v>
      </c>
      <c r="Q11608" s="549">
        <v>1</v>
      </c>
      <c r="R11608" s="549">
        <v>40</v>
      </c>
      <c r="S11608" s="548"/>
      <c r="T11608" s="548"/>
      <c r="U11608" s="99"/>
    </row>
    <row r="11609" spans="1:21" ht="19.5" customHeight="1">
      <c r="A11609" s="545">
        <v>106602</v>
      </c>
      <c r="B11609" s="545" t="s">
        <v>3974</v>
      </c>
      <c r="C11609" s="545" t="s">
        <v>216</v>
      </c>
      <c r="D11609" s="546"/>
      <c r="E11609" s="171" t="str">
        <f t="shared" si="181"/>
        <v>1900</v>
      </c>
      <c r="F11609" s="547">
        <v>0</v>
      </c>
      <c r="G11609" s="548">
        <v>0</v>
      </c>
      <c r="H11609" s="547">
        <v>0</v>
      </c>
      <c r="I11609" s="545" t="s">
        <v>12707</v>
      </c>
      <c r="J11609" s="545"/>
      <c r="K11609" s="545" t="s">
        <v>20120</v>
      </c>
      <c r="L11609" s="545" t="s">
        <v>13413</v>
      </c>
      <c r="M11609" s="548" t="s">
        <v>13758</v>
      </c>
      <c r="N11609" s="545" t="s">
        <v>13413</v>
      </c>
      <c r="O11609" s="545" t="s">
        <v>13413</v>
      </c>
      <c r="P11609" s="549">
        <v>9286</v>
      </c>
      <c r="Q11609" s="549">
        <v>1</v>
      </c>
      <c r="R11609" s="549">
        <v>40</v>
      </c>
      <c r="S11609" s="548"/>
      <c r="T11609" s="548"/>
      <c r="U11609" s="99"/>
    </row>
    <row r="11610" spans="1:21" ht="19.5" customHeight="1">
      <c r="A11610" s="545">
        <v>106603</v>
      </c>
      <c r="B11610" s="545" t="s">
        <v>3968</v>
      </c>
      <c r="C11610" s="545" t="s">
        <v>216</v>
      </c>
      <c r="D11610" s="546"/>
      <c r="E11610" s="171" t="str">
        <f t="shared" si="181"/>
        <v>1900</v>
      </c>
      <c r="F11610" s="547">
        <v>0</v>
      </c>
      <c r="G11610" s="548">
        <v>0</v>
      </c>
      <c r="H11610" s="547">
        <v>0</v>
      </c>
      <c r="I11610" s="545" t="s">
        <v>12707</v>
      </c>
      <c r="J11610" s="545"/>
      <c r="K11610" s="545" t="s">
        <v>20121</v>
      </c>
      <c r="L11610" s="545" t="s">
        <v>13413</v>
      </c>
      <c r="M11610" s="548" t="s">
        <v>13758</v>
      </c>
      <c r="N11610" s="545" t="s">
        <v>13413</v>
      </c>
      <c r="O11610" s="545" t="s">
        <v>13413</v>
      </c>
      <c r="P11610" s="549">
        <v>9287</v>
      </c>
      <c r="Q11610" s="549">
        <v>1</v>
      </c>
      <c r="R11610" s="549">
        <v>40</v>
      </c>
      <c r="S11610" s="548"/>
      <c r="T11610" s="548"/>
      <c r="U11610" s="99"/>
    </row>
    <row r="11611" spans="1:21" ht="19.5" customHeight="1">
      <c r="A11611" s="545">
        <v>106604</v>
      </c>
      <c r="B11611" s="545" t="s">
        <v>3971</v>
      </c>
      <c r="C11611" s="545" t="s">
        <v>216</v>
      </c>
      <c r="D11611" s="546"/>
      <c r="E11611" s="171" t="str">
        <f t="shared" si="181"/>
        <v>1900</v>
      </c>
      <c r="F11611" s="547">
        <v>0</v>
      </c>
      <c r="G11611" s="548">
        <v>0</v>
      </c>
      <c r="H11611" s="547">
        <v>0</v>
      </c>
      <c r="I11611" s="545" t="s">
        <v>12707</v>
      </c>
      <c r="J11611" s="545"/>
      <c r="K11611" s="545" t="s">
        <v>20122</v>
      </c>
      <c r="L11611" s="545" t="s">
        <v>13413</v>
      </c>
      <c r="M11611" s="548" t="s">
        <v>13758</v>
      </c>
      <c r="N11611" s="545" t="s">
        <v>13413</v>
      </c>
      <c r="O11611" s="545" t="s">
        <v>13413</v>
      </c>
      <c r="P11611" s="549">
        <v>9288</v>
      </c>
      <c r="Q11611" s="549">
        <v>1</v>
      </c>
      <c r="R11611" s="549">
        <v>40</v>
      </c>
      <c r="S11611" s="548"/>
      <c r="T11611" s="548"/>
      <c r="U11611" s="99"/>
    </row>
    <row r="11612" spans="1:21" ht="19.5" customHeight="1">
      <c r="A11612" s="545">
        <v>106605</v>
      </c>
      <c r="B11612" s="545" t="s">
        <v>3972</v>
      </c>
      <c r="C11612" s="545" t="s">
        <v>216</v>
      </c>
      <c r="D11612" s="546"/>
      <c r="E11612" s="171" t="str">
        <f t="shared" si="181"/>
        <v>1900</v>
      </c>
      <c r="F11612" s="547">
        <v>0</v>
      </c>
      <c r="G11612" s="548">
        <v>0</v>
      </c>
      <c r="H11612" s="547">
        <v>0</v>
      </c>
      <c r="I11612" s="545" t="s">
        <v>12707</v>
      </c>
      <c r="J11612" s="545"/>
      <c r="K11612" s="545" t="s">
        <v>20122</v>
      </c>
      <c r="L11612" s="545" t="s">
        <v>13413</v>
      </c>
      <c r="M11612" s="548" t="s">
        <v>13758</v>
      </c>
      <c r="N11612" s="545" t="s">
        <v>13413</v>
      </c>
      <c r="O11612" s="545" t="s">
        <v>13413</v>
      </c>
      <c r="P11612" s="549">
        <v>9289</v>
      </c>
      <c r="Q11612" s="549">
        <v>1</v>
      </c>
      <c r="R11612" s="549">
        <v>40</v>
      </c>
      <c r="S11612" s="548"/>
      <c r="T11612" s="548"/>
      <c r="U11612" s="99"/>
    </row>
    <row r="11613" spans="1:21" ht="19.5" customHeight="1">
      <c r="A11613" s="545">
        <v>106606</v>
      </c>
      <c r="B11613" s="545" t="s">
        <v>9338</v>
      </c>
      <c r="C11613" s="545" t="s">
        <v>216</v>
      </c>
      <c r="D11613" s="546"/>
      <c r="E11613" s="171" t="str">
        <f t="shared" si="181"/>
        <v>1900</v>
      </c>
      <c r="F11613" s="547">
        <v>0</v>
      </c>
      <c r="G11613" s="548">
        <v>0</v>
      </c>
      <c r="H11613" s="547">
        <v>0</v>
      </c>
      <c r="I11613" s="545" t="s">
        <v>12707</v>
      </c>
      <c r="J11613" s="545"/>
      <c r="K11613" s="545" t="s">
        <v>20123</v>
      </c>
      <c r="L11613" s="545" t="s">
        <v>13413</v>
      </c>
      <c r="M11613" s="548" t="s">
        <v>13758</v>
      </c>
      <c r="N11613" s="545" t="s">
        <v>13413</v>
      </c>
      <c r="O11613" s="545" t="s">
        <v>13413</v>
      </c>
      <c r="P11613" s="549">
        <v>9290</v>
      </c>
      <c r="Q11613" s="549">
        <v>1</v>
      </c>
      <c r="R11613" s="549">
        <v>40</v>
      </c>
      <c r="S11613" s="548"/>
      <c r="T11613" s="548"/>
      <c r="U11613" s="99"/>
    </row>
    <row r="11614" spans="1:21" ht="19.5" customHeight="1">
      <c r="A11614" s="545">
        <v>106607</v>
      </c>
      <c r="B11614" s="545" t="s">
        <v>3969</v>
      </c>
      <c r="C11614" s="545" t="s">
        <v>216</v>
      </c>
      <c r="D11614" s="546"/>
      <c r="E11614" s="171" t="str">
        <f t="shared" si="181"/>
        <v>1900</v>
      </c>
      <c r="F11614" s="547">
        <v>0</v>
      </c>
      <c r="G11614" s="548">
        <v>0</v>
      </c>
      <c r="H11614" s="547">
        <v>0</v>
      </c>
      <c r="I11614" s="545" t="s">
        <v>12707</v>
      </c>
      <c r="J11614" s="545"/>
      <c r="K11614" s="545" t="s">
        <v>20123</v>
      </c>
      <c r="L11614" s="545" t="s">
        <v>13413</v>
      </c>
      <c r="M11614" s="548" t="s">
        <v>13758</v>
      </c>
      <c r="N11614" s="545" t="s">
        <v>13413</v>
      </c>
      <c r="O11614" s="545" t="s">
        <v>13413</v>
      </c>
      <c r="P11614" s="549">
        <v>9291</v>
      </c>
      <c r="Q11614" s="549">
        <v>1</v>
      </c>
      <c r="R11614" s="549">
        <v>40</v>
      </c>
      <c r="S11614" s="548"/>
      <c r="T11614" s="548"/>
      <c r="U11614" s="99"/>
    </row>
    <row r="11615" spans="1:21" ht="19.5" customHeight="1">
      <c r="A11615" s="545">
        <v>106608</v>
      </c>
      <c r="B11615" s="545" t="s">
        <v>3975</v>
      </c>
      <c r="C11615" s="545" t="s">
        <v>216</v>
      </c>
      <c r="D11615" s="546"/>
      <c r="E11615" s="171" t="str">
        <f t="shared" si="181"/>
        <v>1900</v>
      </c>
      <c r="F11615" s="547">
        <v>0</v>
      </c>
      <c r="G11615" s="548">
        <v>0</v>
      </c>
      <c r="H11615" s="547">
        <v>0</v>
      </c>
      <c r="I11615" s="545" t="s">
        <v>12707</v>
      </c>
      <c r="J11615" s="545"/>
      <c r="K11615" s="545" t="s">
        <v>20124</v>
      </c>
      <c r="L11615" s="545" t="s">
        <v>13413</v>
      </c>
      <c r="M11615" s="548" t="s">
        <v>13758</v>
      </c>
      <c r="N11615" s="545" t="s">
        <v>13413</v>
      </c>
      <c r="O11615" s="545" t="s">
        <v>13413</v>
      </c>
      <c r="P11615" s="549">
        <v>9292</v>
      </c>
      <c r="Q11615" s="549">
        <v>1</v>
      </c>
      <c r="R11615" s="549">
        <v>40</v>
      </c>
      <c r="S11615" s="548"/>
      <c r="T11615" s="548"/>
      <c r="U11615" s="99"/>
    </row>
    <row r="11616" spans="1:21" ht="19.5" customHeight="1">
      <c r="A11616" s="545">
        <v>106609</v>
      </c>
      <c r="B11616" s="545" t="s">
        <v>3973</v>
      </c>
      <c r="C11616" s="545" t="s">
        <v>216</v>
      </c>
      <c r="D11616" s="546"/>
      <c r="E11616" s="171" t="str">
        <f t="shared" si="181"/>
        <v>1900</v>
      </c>
      <c r="F11616" s="547">
        <v>0</v>
      </c>
      <c r="G11616" s="548">
        <v>0</v>
      </c>
      <c r="H11616" s="547">
        <v>0</v>
      </c>
      <c r="I11616" s="545" t="s">
        <v>12707</v>
      </c>
      <c r="J11616" s="545"/>
      <c r="K11616" s="545" t="s">
        <v>20125</v>
      </c>
      <c r="L11616" s="545" t="s">
        <v>13413</v>
      </c>
      <c r="M11616" s="548" t="s">
        <v>13758</v>
      </c>
      <c r="N11616" s="545" t="s">
        <v>13413</v>
      </c>
      <c r="O11616" s="545" t="s">
        <v>13413</v>
      </c>
      <c r="P11616" s="549">
        <v>9293</v>
      </c>
      <c r="Q11616" s="549">
        <v>1</v>
      </c>
      <c r="R11616" s="549">
        <v>40</v>
      </c>
      <c r="S11616" s="548"/>
      <c r="T11616" s="548"/>
      <c r="U11616" s="99"/>
    </row>
    <row r="11617" spans="1:21" ht="19.5" customHeight="1">
      <c r="A11617" s="545">
        <v>106610</v>
      </c>
      <c r="B11617" s="545" t="s">
        <v>9337</v>
      </c>
      <c r="C11617" s="545" t="s">
        <v>216</v>
      </c>
      <c r="D11617" s="546"/>
      <c r="E11617" s="171" t="str">
        <f t="shared" si="181"/>
        <v>1900</v>
      </c>
      <c r="F11617" s="547">
        <v>0</v>
      </c>
      <c r="G11617" s="548">
        <v>0</v>
      </c>
      <c r="H11617" s="547">
        <v>0</v>
      </c>
      <c r="I11617" s="545" t="s">
        <v>12637</v>
      </c>
      <c r="J11617" s="545"/>
      <c r="K11617" s="545" t="s">
        <v>20126</v>
      </c>
      <c r="L11617" s="545" t="s">
        <v>13413</v>
      </c>
      <c r="M11617" s="548" t="s">
        <v>13758</v>
      </c>
      <c r="N11617" s="545" t="s">
        <v>13413</v>
      </c>
      <c r="O11617" s="545" t="s">
        <v>13413</v>
      </c>
      <c r="P11617" s="549">
        <v>9294</v>
      </c>
      <c r="Q11617" s="549">
        <v>1</v>
      </c>
      <c r="R11617" s="549">
        <v>13</v>
      </c>
      <c r="S11617" s="548"/>
      <c r="T11617" s="548"/>
      <c r="U11617" s="99"/>
    </row>
    <row r="11618" spans="1:21" ht="19.5" customHeight="1">
      <c r="A11618" s="545">
        <v>106611</v>
      </c>
      <c r="B11618" s="545" t="s">
        <v>9336</v>
      </c>
      <c r="C11618" s="545" t="s">
        <v>216</v>
      </c>
      <c r="D11618" s="546"/>
      <c r="E11618" s="171" t="str">
        <f t="shared" si="181"/>
        <v>1900</v>
      </c>
      <c r="F11618" s="547">
        <v>0</v>
      </c>
      <c r="G11618" s="548">
        <v>0</v>
      </c>
      <c r="H11618" s="547">
        <v>0</v>
      </c>
      <c r="I11618" s="545" t="s">
        <v>12650</v>
      </c>
      <c r="J11618" s="545"/>
      <c r="K11618" s="545" t="s">
        <v>20127</v>
      </c>
      <c r="L11618" s="545" t="s">
        <v>13413</v>
      </c>
      <c r="M11618" s="548" t="s">
        <v>13758</v>
      </c>
      <c r="N11618" s="545" t="s">
        <v>13413</v>
      </c>
      <c r="O11618" s="545" t="s">
        <v>13413</v>
      </c>
      <c r="P11618" s="549">
        <v>9295</v>
      </c>
      <c r="Q11618" s="549">
        <v>1</v>
      </c>
      <c r="R11618" s="549">
        <v>127</v>
      </c>
      <c r="S11618" s="548"/>
      <c r="T11618" s="548"/>
      <c r="U11618" s="99"/>
    </row>
    <row r="11619" spans="1:21" ht="19.5" customHeight="1">
      <c r="A11619" s="545">
        <v>106612</v>
      </c>
      <c r="B11619" s="545" t="s">
        <v>9335</v>
      </c>
      <c r="C11619" s="545" t="s">
        <v>216</v>
      </c>
      <c r="D11619" s="546"/>
      <c r="E11619" s="171" t="str">
        <f t="shared" si="181"/>
        <v>1900</v>
      </c>
      <c r="F11619" s="547">
        <v>0</v>
      </c>
      <c r="G11619" s="548">
        <v>0</v>
      </c>
      <c r="H11619" s="547">
        <v>0</v>
      </c>
      <c r="I11619" s="545" t="s">
        <v>12650</v>
      </c>
      <c r="J11619" s="545"/>
      <c r="K11619" s="545" t="s">
        <v>13413</v>
      </c>
      <c r="L11619" s="545" t="s">
        <v>13413</v>
      </c>
      <c r="M11619" s="548" t="s">
        <v>13758</v>
      </c>
      <c r="N11619" s="545" t="s">
        <v>13413</v>
      </c>
      <c r="O11619" s="545" t="s">
        <v>13413</v>
      </c>
      <c r="P11619" s="549">
        <v>9296</v>
      </c>
      <c r="Q11619" s="549">
        <v>1</v>
      </c>
      <c r="R11619" s="549">
        <v>127</v>
      </c>
      <c r="S11619" s="548"/>
      <c r="T11619" s="548"/>
      <c r="U11619" s="99"/>
    </row>
    <row r="11620" spans="1:21" ht="19.5" customHeight="1">
      <c r="A11620" s="545">
        <v>106613</v>
      </c>
      <c r="B11620" s="545" t="s">
        <v>9334</v>
      </c>
      <c r="C11620" s="545" t="s">
        <v>216</v>
      </c>
      <c r="D11620" s="546">
        <v>46052</v>
      </c>
      <c r="E11620" s="171" t="str">
        <f t="shared" si="181"/>
        <v>2026</v>
      </c>
      <c r="F11620" s="547">
        <v>25336</v>
      </c>
      <c r="G11620" s="548">
        <v>0.19</v>
      </c>
      <c r="H11620" s="547">
        <v>21290.76</v>
      </c>
      <c r="I11620" s="545" t="s">
        <v>12686</v>
      </c>
      <c r="J11620" s="545" t="s">
        <v>13307</v>
      </c>
      <c r="K11620" s="545" t="s">
        <v>20128</v>
      </c>
      <c r="L11620" s="545" t="s">
        <v>13413</v>
      </c>
      <c r="M11620" s="548" t="s">
        <v>13758</v>
      </c>
      <c r="N11620" s="545" t="s">
        <v>13413</v>
      </c>
      <c r="O11620" s="545" t="s">
        <v>13413</v>
      </c>
      <c r="P11620" s="549">
        <v>9297</v>
      </c>
      <c r="Q11620" s="549">
        <v>1</v>
      </c>
      <c r="R11620" s="549">
        <v>131</v>
      </c>
      <c r="S11620" s="548">
        <v>2228</v>
      </c>
      <c r="T11620" s="548"/>
      <c r="U11620" s="99"/>
    </row>
    <row r="11621" spans="1:21" ht="19.5" customHeight="1">
      <c r="A11621" s="545">
        <v>106614</v>
      </c>
      <c r="B11621" s="545" t="s">
        <v>6629</v>
      </c>
      <c r="C11621" s="545" t="s">
        <v>216</v>
      </c>
      <c r="D11621" s="546">
        <v>44601</v>
      </c>
      <c r="E11621" s="171" t="str">
        <f t="shared" si="181"/>
        <v>2022</v>
      </c>
      <c r="F11621" s="547">
        <v>11668</v>
      </c>
      <c r="G11621" s="548">
        <v>0.19</v>
      </c>
      <c r="H11621" s="547">
        <v>9805.0400000000009</v>
      </c>
      <c r="I11621" s="545" t="s">
        <v>12686</v>
      </c>
      <c r="J11621" s="545" t="s">
        <v>13297</v>
      </c>
      <c r="K11621" s="545" t="s">
        <v>20129</v>
      </c>
      <c r="L11621" s="545" t="s">
        <v>13413</v>
      </c>
      <c r="M11621" s="548" t="s">
        <v>13758</v>
      </c>
      <c r="N11621" s="545" t="s">
        <v>13413</v>
      </c>
      <c r="O11621" s="545" t="s">
        <v>13413</v>
      </c>
      <c r="P11621" s="549">
        <v>9298</v>
      </c>
      <c r="Q11621" s="549">
        <v>1</v>
      </c>
      <c r="R11621" s="549">
        <v>131</v>
      </c>
      <c r="S11621" s="548">
        <v>2257</v>
      </c>
      <c r="T11621" s="548"/>
      <c r="U11621" s="99"/>
    </row>
    <row r="11622" spans="1:21" ht="19.5" customHeight="1">
      <c r="A11622" s="545">
        <v>106615</v>
      </c>
      <c r="B11622" s="545" t="s">
        <v>6628</v>
      </c>
      <c r="C11622" s="545" t="s">
        <v>216</v>
      </c>
      <c r="D11622" s="546">
        <v>44601</v>
      </c>
      <c r="E11622" s="171" t="str">
        <f t="shared" si="181"/>
        <v>2022</v>
      </c>
      <c r="F11622" s="547">
        <v>23180</v>
      </c>
      <c r="G11622" s="548">
        <v>0.19</v>
      </c>
      <c r="H11622" s="547">
        <v>19478.990000000002</v>
      </c>
      <c r="I11622" s="545" t="s">
        <v>12686</v>
      </c>
      <c r="J11622" s="545" t="s">
        <v>13297</v>
      </c>
      <c r="K11622" s="545" t="s">
        <v>20129</v>
      </c>
      <c r="L11622" s="545" t="s">
        <v>13413</v>
      </c>
      <c r="M11622" s="548" t="s">
        <v>13758</v>
      </c>
      <c r="N11622" s="545" t="s">
        <v>13413</v>
      </c>
      <c r="O11622" s="545" t="s">
        <v>13413</v>
      </c>
      <c r="P11622" s="549">
        <v>9299</v>
      </c>
      <c r="Q11622" s="549">
        <v>1</v>
      </c>
      <c r="R11622" s="549">
        <v>131</v>
      </c>
      <c r="S11622" s="548">
        <v>2257</v>
      </c>
      <c r="T11622" s="548"/>
      <c r="U11622" s="99"/>
    </row>
    <row r="11623" spans="1:21" ht="19.5" customHeight="1">
      <c r="A11623" s="545">
        <v>106616</v>
      </c>
      <c r="B11623" s="545" t="s">
        <v>3976</v>
      </c>
      <c r="C11623" s="545" t="s">
        <v>216</v>
      </c>
      <c r="D11623" s="546"/>
      <c r="E11623" s="171" t="str">
        <f t="shared" si="181"/>
        <v>1900</v>
      </c>
      <c r="F11623" s="547">
        <v>0</v>
      </c>
      <c r="G11623" s="548">
        <v>0</v>
      </c>
      <c r="H11623" s="547">
        <v>0</v>
      </c>
      <c r="I11623" s="545" t="s">
        <v>12707</v>
      </c>
      <c r="J11623" s="545"/>
      <c r="K11623" s="545" t="s">
        <v>20118</v>
      </c>
      <c r="L11623" s="545" t="s">
        <v>13413</v>
      </c>
      <c r="M11623" s="548" t="s">
        <v>13758</v>
      </c>
      <c r="N11623" s="545" t="s">
        <v>13413</v>
      </c>
      <c r="O11623" s="545" t="s">
        <v>13413</v>
      </c>
      <c r="P11623" s="549">
        <v>9300</v>
      </c>
      <c r="Q11623" s="549">
        <v>1</v>
      </c>
      <c r="R11623" s="549">
        <v>40</v>
      </c>
      <c r="S11623" s="548"/>
      <c r="T11623" s="548"/>
      <c r="U11623" s="99"/>
    </row>
    <row r="11624" spans="1:21" ht="19.5" customHeight="1">
      <c r="A11624" s="545">
        <v>106617</v>
      </c>
      <c r="B11624" s="545" t="s">
        <v>9333</v>
      </c>
      <c r="C11624" s="545" t="s">
        <v>216</v>
      </c>
      <c r="D11624" s="546"/>
      <c r="E11624" s="171" t="str">
        <f t="shared" si="181"/>
        <v>1900</v>
      </c>
      <c r="F11624" s="547">
        <v>0</v>
      </c>
      <c r="G11624" s="548">
        <v>0</v>
      </c>
      <c r="H11624" s="547">
        <v>0</v>
      </c>
      <c r="I11624" s="545" t="s">
        <v>12707</v>
      </c>
      <c r="J11624" s="545"/>
      <c r="K11624" s="545" t="s">
        <v>20130</v>
      </c>
      <c r="L11624" s="545" t="s">
        <v>13413</v>
      </c>
      <c r="M11624" s="548" t="s">
        <v>13758</v>
      </c>
      <c r="N11624" s="545" t="s">
        <v>13413</v>
      </c>
      <c r="O11624" s="545" t="s">
        <v>13413</v>
      </c>
      <c r="P11624" s="549">
        <v>9301</v>
      </c>
      <c r="Q11624" s="549">
        <v>1</v>
      </c>
      <c r="R11624" s="549">
        <v>40</v>
      </c>
      <c r="S11624" s="548"/>
      <c r="T11624" s="548"/>
      <c r="U11624" s="99"/>
    </row>
    <row r="11625" spans="1:21" ht="19.5" customHeight="1">
      <c r="A11625" s="545">
        <v>106618</v>
      </c>
      <c r="B11625" s="545" t="s">
        <v>9332</v>
      </c>
      <c r="C11625" s="545" t="s">
        <v>216</v>
      </c>
      <c r="D11625" s="546"/>
      <c r="E11625" s="171" t="str">
        <f t="shared" si="181"/>
        <v>1900</v>
      </c>
      <c r="F11625" s="547">
        <v>0</v>
      </c>
      <c r="G11625" s="548">
        <v>0</v>
      </c>
      <c r="H11625" s="547">
        <v>0</v>
      </c>
      <c r="I11625" s="545" t="s">
        <v>12707</v>
      </c>
      <c r="J11625" s="545"/>
      <c r="K11625" s="545" t="s">
        <v>20131</v>
      </c>
      <c r="L11625" s="545" t="s">
        <v>13413</v>
      </c>
      <c r="M11625" s="548" t="s">
        <v>13758</v>
      </c>
      <c r="N11625" s="545" t="s">
        <v>13413</v>
      </c>
      <c r="O11625" s="545" t="s">
        <v>13413</v>
      </c>
      <c r="P11625" s="549">
        <v>9302</v>
      </c>
      <c r="Q11625" s="549">
        <v>1</v>
      </c>
      <c r="R11625" s="549">
        <v>40</v>
      </c>
      <c r="S11625" s="548"/>
      <c r="T11625" s="548"/>
      <c r="U11625" s="99"/>
    </row>
    <row r="11626" spans="1:21" ht="19.5" customHeight="1">
      <c r="A11626" s="545">
        <v>106619</v>
      </c>
      <c r="B11626" s="545" t="s">
        <v>9331</v>
      </c>
      <c r="C11626" s="545" t="s">
        <v>216</v>
      </c>
      <c r="D11626" s="546"/>
      <c r="E11626" s="171" t="str">
        <f t="shared" si="181"/>
        <v>1900</v>
      </c>
      <c r="F11626" s="547">
        <v>0</v>
      </c>
      <c r="G11626" s="548">
        <v>0</v>
      </c>
      <c r="H11626" s="547">
        <v>0</v>
      </c>
      <c r="I11626" s="545" t="s">
        <v>12707</v>
      </c>
      <c r="J11626" s="545"/>
      <c r="K11626" s="545" t="s">
        <v>20132</v>
      </c>
      <c r="L11626" s="545" t="s">
        <v>13413</v>
      </c>
      <c r="M11626" s="548" t="s">
        <v>13758</v>
      </c>
      <c r="N11626" s="545" t="s">
        <v>13413</v>
      </c>
      <c r="O11626" s="545" t="s">
        <v>13413</v>
      </c>
      <c r="P11626" s="549">
        <v>9303</v>
      </c>
      <c r="Q11626" s="549">
        <v>1</v>
      </c>
      <c r="R11626" s="549">
        <v>40</v>
      </c>
      <c r="S11626" s="548"/>
      <c r="T11626" s="548"/>
      <c r="U11626" s="99"/>
    </row>
    <row r="11627" spans="1:21" ht="19.5" customHeight="1">
      <c r="A11627" s="545">
        <v>106620</v>
      </c>
      <c r="B11627" s="545" t="s">
        <v>9330</v>
      </c>
      <c r="C11627" s="545" t="s">
        <v>216</v>
      </c>
      <c r="D11627" s="546"/>
      <c r="E11627" s="171" t="str">
        <f t="shared" si="181"/>
        <v>1900</v>
      </c>
      <c r="F11627" s="547">
        <v>0</v>
      </c>
      <c r="G11627" s="548">
        <v>0</v>
      </c>
      <c r="H11627" s="547">
        <v>0</v>
      </c>
      <c r="I11627" s="545" t="s">
        <v>12758</v>
      </c>
      <c r="J11627" s="545"/>
      <c r="K11627" s="545" t="s">
        <v>20133</v>
      </c>
      <c r="L11627" s="545" t="s">
        <v>13413</v>
      </c>
      <c r="M11627" s="548" t="s">
        <v>13758</v>
      </c>
      <c r="N11627" s="545" t="s">
        <v>13413</v>
      </c>
      <c r="O11627" s="545" t="s">
        <v>13413</v>
      </c>
      <c r="P11627" s="549">
        <v>9304</v>
      </c>
      <c r="Q11627" s="549">
        <v>1</v>
      </c>
      <c r="R11627" s="549">
        <v>164</v>
      </c>
      <c r="S11627" s="548"/>
      <c r="T11627" s="548"/>
      <c r="U11627" s="99"/>
    </row>
    <row r="11628" spans="1:21" ht="19.5" customHeight="1">
      <c r="A11628" s="545">
        <v>106621</v>
      </c>
      <c r="B11628" s="545" t="s">
        <v>6136</v>
      </c>
      <c r="C11628" s="545" t="s">
        <v>216</v>
      </c>
      <c r="D11628" s="546">
        <v>46066</v>
      </c>
      <c r="E11628" s="171" t="str">
        <f t="shared" si="181"/>
        <v>2026</v>
      </c>
      <c r="F11628" s="547">
        <v>2860006</v>
      </c>
      <c r="G11628" s="548">
        <v>0.19</v>
      </c>
      <c r="H11628" s="547">
        <v>2403366.39</v>
      </c>
      <c r="I11628" s="545" t="s">
        <v>12637</v>
      </c>
      <c r="J11628" s="545" t="s">
        <v>13298</v>
      </c>
      <c r="K11628" s="545" t="s">
        <v>20134</v>
      </c>
      <c r="L11628" s="545" t="s">
        <v>13413</v>
      </c>
      <c r="M11628" s="548" t="s">
        <v>13758</v>
      </c>
      <c r="N11628" s="545" t="s">
        <v>13413</v>
      </c>
      <c r="O11628" s="545" t="s">
        <v>13413</v>
      </c>
      <c r="P11628" s="549">
        <v>9305</v>
      </c>
      <c r="Q11628" s="549">
        <v>1</v>
      </c>
      <c r="R11628" s="549">
        <v>13</v>
      </c>
      <c r="S11628" s="548">
        <v>1012</v>
      </c>
      <c r="T11628" s="548"/>
      <c r="U11628" s="99"/>
    </row>
    <row r="11629" spans="1:21" ht="19.5" customHeight="1">
      <c r="A11629" s="545">
        <v>106622</v>
      </c>
      <c r="B11629" s="545" t="s">
        <v>2216</v>
      </c>
      <c r="C11629" s="545" t="s">
        <v>216</v>
      </c>
      <c r="D11629" s="546"/>
      <c r="E11629" s="171" t="str">
        <f t="shared" si="181"/>
        <v>1900</v>
      </c>
      <c r="F11629" s="547">
        <v>0</v>
      </c>
      <c r="G11629" s="548">
        <v>0</v>
      </c>
      <c r="H11629" s="547">
        <v>0</v>
      </c>
      <c r="I11629" s="545" t="s">
        <v>12699</v>
      </c>
      <c r="J11629" s="545"/>
      <c r="K11629" s="545" t="s">
        <v>13413</v>
      </c>
      <c r="L11629" s="545" t="s">
        <v>13413</v>
      </c>
      <c r="M11629" s="548" t="s">
        <v>13758</v>
      </c>
      <c r="N11629" s="545" t="s">
        <v>13413</v>
      </c>
      <c r="O11629" s="545" t="s">
        <v>13413</v>
      </c>
      <c r="P11629" s="549">
        <v>9306</v>
      </c>
      <c r="Q11629" s="549">
        <v>1</v>
      </c>
      <c r="R11629" s="549">
        <v>130</v>
      </c>
      <c r="S11629" s="548"/>
      <c r="T11629" s="548"/>
      <c r="U11629" s="99"/>
    </row>
    <row r="11630" spans="1:21" ht="19.5" customHeight="1">
      <c r="A11630" s="545">
        <v>106623</v>
      </c>
      <c r="B11630" s="545" t="s">
        <v>3493</v>
      </c>
      <c r="C11630" s="545" t="s">
        <v>216</v>
      </c>
      <c r="D11630" s="546">
        <v>46063</v>
      </c>
      <c r="E11630" s="171" t="str">
        <f t="shared" si="181"/>
        <v>2026</v>
      </c>
      <c r="F11630" s="547">
        <v>21396839.989999998</v>
      </c>
      <c r="G11630" s="548">
        <v>0.19</v>
      </c>
      <c r="H11630" s="547">
        <v>17980537.809999999</v>
      </c>
      <c r="I11630" s="545" t="s">
        <v>12758</v>
      </c>
      <c r="J11630" s="545" t="s">
        <v>13296</v>
      </c>
      <c r="K11630" s="545" t="s">
        <v>20135</v>
      </c>
      <c r="L11630" s="545" t="s">
        <v>13413</v>
      </c>
      <c r="M11630" s="548" t="s">
        <v>13758</v>
      </c>
      <c r="N11630" s="545" t="s">
        <v>13413</v>
      </c>
      <c r="O11630" s="545" t="s">
        <v>13413</v>
      </c>
      <c r="P11630" s="549">
        <v>9307</v>
      </c>
      <c r="Q11630" s="549">
        <v>1</v>
      </c>
      <c r="R11630" s="549">
        <v>164</v>
      </c>
      <c r="S11630" s="548">
        <v>2218</v>
      </c>
      <c r="T11630" s="548"/>
      <c r="U11630" s="99"/>
    </row>
    <row r="11631" spans="1:21" ht="19.5" customHeight="1">
      <c r="A11631" s="545">
        <v>106624</v>
      </c>
      <c r="B11631" s="545" t="s">
        <v>8141</v>
      </c>
      <c r="C11631" s="545" t="s">
        <v>216</v>
      </c>
      <c r="D11631" s="546">
        <v>46078</v>
      </c>
      <c r="E11631" s="171" t="str">
        <f t="shared" si="181"/>
        <v>2026</v>
      </c>
      <c r="F11631" s="547">
        <v>22324413</v>
      </c>
      <c r="G11631" s="548">
        <v>0.19</v>
      </c>
      <c r="H11631" s="547">
        <v>18760010.920000002</v>
      </c>
      <c r="I11631" s="545" t="s">
        <v>12758</v>
      </c>
      <c r="J11631" s="545" t="s">
        <v>13296</v>
      </c>
      <c r="K11631" s="545" t="s">
        <v>20136</v>
      </c>
      <c r="L11631" s="545" t="s">
        <v>13413</v>
      </c>
      <c r="M11631" s="548" t="s">
        <v>13758</v>
      </c>
      <c r="N11631" s="545" t="s">
        <v>13413</v>
      </c>
      <c r="O11631" s="545" t="s">
        <v>13413</v>
      </c>
      <c r="P11631" s="549">
        <v>9308</v>
      </c>
      <c r="Q11631" s="549">
        <v>1</v>
      </c>
      <c r="R11631" s="549">
        <v>164</v>
      </c>
      <c r="S11631" s="548">
        <v>2218</v>
      </c>
      <c r="T11631" s="548"/>
      <c r="U11631" s="99"/>
    </row>
    <row r="11632" spans="1:21" ht="19.5" customHeight="1">
      <c r="A11632" s="545">
        <v>106625</v>
      </c>
      <c r="B11632" s="545" t="s">
        <v>2217</v>
      </c>
      <c r="C11632" s="545" t="s">
        <v>216</v>
      </c>
      <c r="D11632" s="546"/>
      <c r="E11632" s="171" t="str">
        <f t="shared" si="181"/>
        <v>1900</v>
      </c>
      <c r="F11632" s="547">
        <v>0</v>
      </c>
      <c r="G11632" s="548">
        <v>0</v>
      </c>
      <c r="H11632" s="547">
        <v>0</v>
      </c>
      <c r="I11632" s="545" t="s">
        <v>12699</v>
      </c>
      <c r="J11632" s="545"/>
      <c r="K11632" s="545" t="s">
        <v>13413</v>
      </c>
      <c r="L11632" s="545" t="s">
        <v>13413</v>
      </c>
      <c r="M11632" s="548" t="s">
        <v>13758</v>
      </c>
      <c r="N11632" s="545" t="s">
        <v>13413</v>
      </c>
      <c r="O11632" s="545" t="s">
        <v>13413</v>
      </c>
      <c r="P11632" s="549">
        <v>9309</v>
      </c>
      <c r="Q11632" s="549">
        <v>1</v>
      </c>
      <c r="R11632" s="549">
        <v>130</v>
      </c>
      <c r="S11632" s="548"/>
      <c r="T11632" s="548"/>
      <c r="U11632" s="99"/>
    </row>
    <row r="11633" spans="1:21" ht="19.5" customHeight="1">
      <c r="A11633" s="545">
        <v>106626</v>
      </c>
      <c r="B11633" s="545" t="s">
        <v>9329</v>
      </c>
      <c r="C11633" s="545" t="s">
        <v>216</v>
      </c>
      <c r="D11633" s="546">
        <v>44591</v>
      </c>
      <c r="E11633" s="171" t="str">
        <f t="shared" si="181"/>
        <v>2022</v>
      </c>
      <c r="F11633" s="547">
        <v>224664</v>
      </c>
      <c r="G11633" s="548">
        <v>0.19</v>
      </c>
      <c r="H11633" s="547">
        <v>188793.28</v>
      </c>
      <c r="I11633" s="545" t="s">
        <v>12758</v>
      </c>
      <c r="J11633" s="545" t="s">
        <v>13297</v>
      </c>
      <c r="K11633" s="545" t="s">
        <v>20137</v>
      </c>
      <c r="L11633" s="545" t="s">
        <v>13413</v>
      </c>
      <c r="M11633" s="548" t="s">
        <v>13758</v>
      </c>
      <c r="N11633" s="545" t="s">
        <v>13413</v>
      </c>
      <c r="O11633" s="545" t="s">
        <v>13413</v>
      </c>
      <c r="P11633" s="549">
        <v>9310</v>
      </c>
      <c r="Q11633" s="549">
        <v>1</v>
      </c>
      <c r="R11633" s="549">
        <v>164</v>
      </c>
      <c r="S11633" s="548">
        <v>2257</v>
      </c>
      <c r="T11633" s="548"/>
      <c r="U11633" s="99"/>
    </row>
    <row r="11634" spans="1:21" ht="19.5" customHeight="1">
      <c r="A11634" s="545">
        <v>106627</v>
      </c>
      <c r="B11634" s="545" t="s">
        <v>3350</v>
      </c>
      <c r="C11634" s="545" t="s">
        <v>216</v>
      </c>
      <c r="D11634" s="546"/>
      <c r="E11634" s="171" t="str">
        <f t="shared" si="181"/>
        <v>1900</v>
      </c>
      <c r="F11634" s="547">
        <v>0</v>
      </c>
      <c r="G11634" s="548">
        <v>0</v>
      </c>
      <c r="H11634" s="547">
        <v>0</v>
      </c>
      <c r="I11634" s="545" t="s">
        <v>12670</v>
      </c>
      <c r="J11634" s="545"/>
      <c r="K11634" s="545" t="s">
        <v>13413</v>
      </c>
      <c r="L11634" s="545" t="s">
        <v>13413</v>
      </c>
      <c r="M11634" s="548" t="s">
        <v>13758</v>
      </c>
      <c r="N11634" s="545" t="s">
        <v>13413</v>
      </c>
      <c r="O11634" s="545" t="s">
        <v>13413</v>
      </c>
      <c r="P11634" s="549">
        <v>9311</v>
      </c>
      <c r="Q11634" s="549">
        <v>1</v>
      </c>
      <c r="R11634" s="549">
        <v>24</v>
      </c>
      <c r="S11634" s="548"/>
      <c r="T11634" s="548"/>
      <c r="U11634" s="99"/>
    </row>
    <row r="11635" spans="1:21" ht="19.5" customHeight="1">
      <c r="A11635" s="545">
        <v>106628</v>
      </c>
      <c r="B11635" s="545" t="s">
        <v>3368</v>
      </c>
      <c r="C11635" s="545" t="s">
        <v>216</v>
      </c>
      <c r="D11635" s="546"/>
      <c r="E11635" s="171" t="str">
        <f t="shared" si="181"/>
        <v>1900</v>
      </c>
      <c r="F11635" s="547">
        <v>0</v>
      </c>
      <c r="G11635" s="548">
        <v>0</v>
      </c>
      <c r="H11635" s="547">
        <v>0</v>
      </c>
      <c r="I11635" s="545" t="s">
        <v>12670</v>
      </c>
      <c r="J11635" s="545"/>
      <c r="K11635" s="545" t="s">
        <v>13413</v>
      </c>
      <c r="L11635" s="545" t="s">
        <v>13413</v>
      </c>
      <c r="M11635" s="548" t="s">
        <v>13758</v>
      </c>
      <c r="N11635" s="545" t="s">
        <v>13413</v>
      </c>
      <c r="O11635" s="545" t="s">
        <v>13413</v>
      </c>
      <c r="P11635" s="549">
        <v>9312</v>
      </c>
      <c r="Q11635" s="549">
        <v>1</v>
      </c>
      <c r="R11635" s="549">
        <v>24</v>
      </c>
      <c r="S11635" s="548"/>
      <c r="T11635" s="548"/>
      <c r="U11635" s="99"/>
    </row>
    <row r="11636" spans="1:21" ht="19.5" customHeight="1">
      <c r="A11636" s="545">
        <v>106629</v>
      </c>
      <c r="B11636" s="545" t="s">
        <v>9328</v>
      </c>
      <c r="C11636" s="545" t="s">
        <v>216</v>
      </c>
      <c r="D11636" s="546">
        <v>46084</v>
      </c>
      <c r="E11636" s="171" t="str">
        <f t="shared" si="181"/>
        <v>2026</v>
      </c>
      <c r="F11636" s="547">
        <v>77450</v>
      </c>
      <c r="G11636" s="548">
        <v>0.19</v>
      </c>
      <c r="H11636" s="547">
        <v>65084.03</v>
      </c>
      <c r="I11636" s="545" t="s">
        <v>12670</v>
      </c>
      <c r="J11636" s="545" t="s">
        <v>13330</v>
      </c>
      <c r="K11636" s="545" t="s">
        <v>13413</v>
      </c>
      <c r="L11636" s="545" t="s">
        <v>13413</v>
      </c>
      <c r="M11636" s="548" t="s">
        <v>13758</v>
      </c>
      <c r="N11636" s="545" t="s">
        <v>13413</v>
      </c>
      <c r="O11636" s="545" t="s">
        <v>13413</v>
      </c>
      <c r="P11636" s="549">
        <v>9313</v>
      </c>
      <c r="Q11636" s="549">
        <v>1</v>
      </c>
      <c r="R11636" s="549">
        <v>24</v>
      </c>
      <c r="S11636" s="548">
        <v>2233</v>
      </c>
      <c r="T11636" s="548"/>
      <c r="U11636" s="99"/>
    </row>
    <row r="11637" spans="1:21" ht="19.5" customHeight="1">
      <c r="A11637" s="545">
        <v>106630</v>
      </c>
      <c r="B11637" s="545" t="s">
        <v>9327</v>
      </c>
      <c r="C11637" s="545" t="s">
        <v>221</v>
      </c>
      <c r="D11637" s="546"/>
      <c r="E11637" s="171" t="str">
        <f t="shared" si="181"/>
        <v>1900</v>
      </c>
      <c r="F11637" s="547">
        <v>0</v>
      </c>
      <c r="G11637" s="548">
        <v>0</v>
      </c>
      <c r="H11637" s="547">
        <v>0</v>
      </c>
      <c r="I11637" s="545" t="s">
        <v>12992</v>
      </c>
      <c r="J11637" s="545"/>
      <c r="K11637" s="545" t="s">
        <v>20138</v>
      </c>
      <c r="L11637" s="545" t="s">
        <v>13413</v>
      </c>
      <c r="M11637" s="548" t="s">
        <v>13758</v>
      </c>
      <c r="N11637" s="545" t="s">
        <v>13413</v>
      </c>
      <c r="O11637" s="545" t="s">
        <v>13413</v>
      </c>
      <c r="P11637" s="549">
        <v>9314</v>
      </c>
      <c r="Q11637" s="549">
        <v>1</v>
      </c>
      <c r="R11637" s="549">
        <v>162</v>
      </c>
      <c r="S11637" s="548"/>
      <c r="T11637" s="548"/>
      <c r="U11637" s="99"/>
    </row>
    <row r="11638" spans="1:21" ht="19.5" customHeight="1">
      <c r="A11638" s="545">
        <v>106631</v>
      </c>
      <c r="B11638" s="545" t="s">
        <v>3352</v>
      </c>
      <c r="C11638" s="545" t="s">
        <v>216</v>
      </c>
      <c r="D11638" s="546"/>
      <c r="E11638" s="171" t="str">
        <f t="shared" si="181"/>
        <v>1900</v>
      </c>
      <c r="F11638" s="547">
        <v>0</v>
      </c>
      <c r="G11638" s="548">
        <v>0</v>
      </c>
      <c r="H11638" s="547">
        <v>0</v>
      </c>
      <c r="I11638" s="545" t="s">
        <v>12670</v>
      </c>
      <c r="J11638" s="545"/>
      <c r="K11638" s="545" t="s">
        <v>13413</v>
      </c>
      <c r="L11638" s="545" t="s">
        <v>13413</v>
      </c>
      <c r="M11638" s="548" t="s">
        <v>13758</v>
      </c>
      <c r="N11638" s="545" t="s">
        <v>13413</v>
      </c>
      <c r="O11638" s="545" t="s">
        <v>13413</v>
      </c>
      <c r="P11638" s="549">
        <v>9315</v>
      </c>
      <c r="Q11638" s="549">
        <v>1</v>
      </c>
      <c r="R11638" s="549">
        <v>24</v>
      </c>
      <c r="S11638" s="548"/>
      <c r="T11638" s="548"/>
      <c r="U11638" s="99"/>
    </row>
    <row r="11639" spans="1:21" ht="19.5" customHeight="1">
      <c r="A11639" s="545">
        <v>106632</v>
      </c>
      <c r="B11639" s="545" t="s">
        <v>7294</v>
      </c>
      <c r="C11639" s="545" t="s">
        <v>5217</v>
      </c>
      <c r="D11639" s="546">
        <v>46056</v>
      </c>
      <c r="E11639" s="171" t="str">
        <f t="shared" si="181"/>
        <v>2026</v>
      </c>
      <c r="F11639" s="547">
        <v>140576</v>
      </c>
      <c r="G11639" s="548">
        <v>0</v>
      </c>
      <c r="H11639" s="547">
        <v>140576</v>
      </c>
      <c r="I11639" s="545" t="s">
        <v>12653</v>
      </c>
      <c r="J11639" s="545" t="s">
        <v>13299</v>
      </c>
      <c r="K11639" s="545" t="s">
        <v>20139</v>
      </c>
      <c r="L11639" s="545" t="s">
        <v>13413</v>
      </c>
      <c r="M11639" s="548" t="s">
        <v>13813</v>
      </c>
      <c r="N11639" s="545" t="s">
        <v>13413</v>
      </c>
      <c r="O11639" s="545" t="s">
        <v>13413</v>
      </c>
      <c r="P11639" s="549">
        <v>9316</v>
      </c>
      <c r="Q11639" s="549">
        <v>3</v>
      </c>
      <c r="R11639" s="549">
        <v>160</v>
      </c>
      <c r="S11639" s="548">
        <v>443</v>
      </c>
      <c r="T11639" s="548"/>
      <c r="U11639" s="99"/>
    </row>
    <row r="11640" spans="1:21" ht="19.5" customHeight="1">
      <c r="A11640" s="545">
        <v>106633</v>
      </c>
      <c r="B11640" s="545" t="s">
        <v>7293</v>
      </c>
      <c r="C11640" s="545" t="s">
        <v>5217</v>
      </c>
      <c r="D11640" s="546">
        <v>46056</v>
      </c>
      <c r="E11640" s="171" t="str">
        <f t="shared" si="181"/>
        <v>2026</v>
      </c>
      <c r="F11640" s="547">
        <v>236198</v>
      </c>
      <c r="G11640" s="548">
        <v>0</v>
      </c>
      <c r="H11640" s="547">
        <v>236198</v>
      </c>
      <c r="I11640" s="545" t="s">
        <v>12653</v>
      </c>
      <c r="J11640" s="545" t="s">
        <v>13299</v>
      </c>
      <c r="K11640" s="545" t="s">
        <v>20140</v>
      </c>
      <c r="L11640" s="545" t="s">
        <v>13413</v>
      </c>
      <c r="M11640" s="548" t="s">
        <v>13813</v>
      </c>
      <c r="N11640" s="545" t="s">
        <v>13413</v>
      </c>
      <c r="O11640" s="545" t="s">
        <v>13413</v>
      </c>
      <c r="P11640" s="549">
        <v>9317</v>
      </c>
      <c r="Q11640" s="549">
        <v>3</v>
      </c>
      <c r="R11640" s="549">
        <v>160</v>
      </c>
      <c r="S11640" s="548">
        <v>443</v>
      </c>
      <c r="T11640" s="548"/>
      <c r="U11640" s="99"/>
    </row>
    <row r="11641" spans="1:21" ht="19.5" customHeight="1">
      <c r="A11641" s="545">
        <v>106634</v>
      </c>
      <c r="B11641" s="545" t="s">
        <v>3274</v>
      </c>
      <c r="C11641" s="545" t="s">
        <v>5217</v>
      </c>
      <c r="D11641" s="546">
        <v>45329</v>
      </c>
      <c r="E11641" s="171" t="str">
        <f t="shared" si="181"/>
        <v>2024</v>
      </c>
      <c r="F11641" s="547">
        <v>80009</v>
      </c>
      <c r="G11641" s="548">
        <v>0</v>
      </c>
      <c r="H11641" s="547">
        <v>80009</v>
      </c>
      <c r="I11641" s="545" t="s">
        <v>12653</v>
      </c>
      <c r="J11641" s="545" t="s">
        <v>13299</v>
      </c>
      <c r="K11641" s="545" t="s">
        <v>20141</v>
      </c>
      <c r="L11641" s="545" t="s">
        <v>13413</v>
      </c>
      <c r="M11641" s="548" t="s">
        <v>13813</v>
      </c>
      <c r="N11641" s="545" t="s">
        <v>13413</v>
      </c>
      <c r="O11641" s="545" t="s">
        <v>13413</v>
      </c>
      <c r="P11641" s="549">
        <v>9318</v>
      </c>
      <c r="Q11641" s="549">
        <v>3</v>
      </c>
      <c r="R11641" s="549">
        <v>160</v>
      </c>
      <c r="S11641" s="548">
        <v>443</v>
      </c>
      <c r="T11641" s="548"/>
      <c r="U11641" s="99"/>
    </row>
    <row r="11642" spans="1:21" ht="19.5" customHeight="1">
      <c r="A11642" s="545">
        <v>106635</v>
      </c>
      <c r="B11642" s="545" t="s">
        <v>3291</v>
      </c>
      <c r="C11642" s="545" t="s">
        <v>5217</v>
      </c>
      <c r="D11642" s="546">
        <v>45329</v>
      </c>
      <c r="E11642" s="171" t="str">
        <f t="shared" si="181"/>
        <v>2024</v>
      </c>
      <c r="F11642" s="547">
        <v>136400</v>
      </c>
      <c r="G11642" s="548">
        <v>0</v>
      </c>
      <c r="H11642" s="547">
        <v>136400</v>
      </c>
      <c r="I11642" s="545" t="s">
        <v>12653</v>
      </c>
      <c r="J11642" s="545" t="s">
        <v>13299</v>
      </c>
      <c r="K11642" s="545" t="s">
        <v>20142</v>
      </c>
      <c r="L11642" s="545" t="s">
        <v>13413</v>
      </c>
      <c r="M11642" s="548" t="s">
        <v>13813</v>
      </c>
      <c r="N11642" s="545" t="s">
        <v>13413</v>
      </c>
      <c r="O11642" s="545" t="s">
        <v>13413</v>
      </c>
      <c r="P11642" s="549">
        <v>9319</v>
      </c>
      <c r="Q11642" s="549">
        <v>3</v>
      </c>
      <c r="R11642" s="549">
        <v>160</v>
      </c>
      <c r="S11642" s="548">
        <v>443</v>
      </c>
      <c r="T11642" s="548"/>
      <c r="U11642" s="99"/>
    </row>
    <row r="11643" spans="1:21" ht="19.5" customHeight="1">
      <c r="A11643" s="545">
        <v>106636</v>
      </c>
      <c r="B11643" s="545" t="s">
        <v>2793</v>
      </c>
      <c r="C11643" s="545" t="s">
        <v>221</v>
      </c>
      <c r="D11643" s="546"/>
      <c r="E11643" s="171" t="str">
        <f t="shared" si="181"/>
        <v>1900</v>
      </c>
      <c r="F11643" s="547">
        <v>0</v>
      </c>
      <c r="G11643" s="548">
        <v>0</v>
      </c>
      <c r="H11643" s="547">
        <v>0</v>
      </c>
      <c r="I11643" s="545" t="s">
        <v>12723</v>
      </c>
      <c r="J11643" s="545"/>
      <c r="K11643" s="545" t="s">
        <v>13413</v>
      </c>
      <c r="L11643" s="545" t="s">
        <v>13413</v>
      </c>
      <c r="M11643" s="548" t="s">
        <v>13758</v>
      </c>
      <c r="N11643" s="545" t="s">
        <v>13413</v>
      </c>
      <c r="O11643" s="545" t="s">
        <v>13413</v>
      </c>
      <c r="P11643" s="549">
        <v>9320</v>
      </c>
      <c r="Q11643" s="549">
        <v>1</v>
      </c>
      <c r="R11643" s="549">
        <v>16</v>
      </c>
      <c r="S11643" s="548"/>
      <c r="T11643" s="548"/>
      <c r="U11643" s="99"/>
    </row>
    <row r="11644" spans="1:21" ht="19.5" customHeight="1">
      <c r="A11644" s="545">
        <v>106637</v>
      </c>
      <c r="B11644" s="545" t="s">
        <v>8150</v>
      </c>
      <c r="C11644" s="545" t="s">
        <v>216</v>
      </c>
      <c r="D11644" s="546">
        <v>46052</v>
      </c>
      <c r="E11644" s="171" t="str">
        <f t="shared" si="181"/>
        <v>2026</v>
      </c>
      <c r="F11644" s="547">
        <v>5051788</v>
      </c>
      <c r="G11644" s="548">
        <v>0.19</v>
      </c>
      <c r="H11644" s="547">
        <v>4245200</v>
      </c>
      <c r="I11644" s="545" t="s">
        <v>12741</v>
      </c>
      <c r="J11644" s="545" t="s">
        <v>13307</v>
      </c>
      <c r="K11644" s="545" t="s">
        <v>22878</v>
      </c>
      <c r="L11644" s="545" t="s">
        <v>13413</v>
      </c>
      <c r="M11644" s="548" t="s">
        <v>13843</v>
      </c>
      <c r="N11644" s="545" t="s">
        <v>13413</v>
      </c>
      <c r="O11644" s="545" t="s">
        <v>13413</v>
      </c>
      <c r="P11644" s="549">
        <v>9321</v>
      </c>
      <c r="Q11644" s="549">
        <v>5</v>
      </c>
      <c r="R11644" s="549">
        <v>37</v>
      </c>
      <c r="S11644" s="548">
        <v>2228</v>
      </c>
      <c r="T11644" s="548"/>
      <c r="U11644" s="99"/>
    </row>
    <row r="11645" spans="1:21" ht="19.5" customHeight="1">
      <c r="A11645" s="545">
        <v>106638</v>
      </c>
      <c r="B11645" s="545" t="s">
        <v>6433</v>
      </c>
      <c r="C11645" s="545" t="s">
        <v>216</v>
      </c>
      <c r="D11645" s="546">
        <v>44585</v>
      </c>
      <c r="E11645" s="171" t="str">
        <f t="shared" si="181"/>
        <v>2022</v>
      </c>
      <c r="F11645" s="547">
        <v>3142195</v>
      </c>
      <c r="G11645" s="548">
        <v>0.19</v>
      </c>
      <c r="H11645" s="547">
        <v>2640500</v>
      </c>
      <c r="I11645" s="545" t="s">
        <v>12741</v>
      </c>
      <c r="J11645" s="545" t="s">
        <v>13297</v>
      </c>
      <c r="K11645" s="545" t="s">
        <v>20143</v>
      </c>
      <c r="L11645" s="545" t="s">
        <v>13413</v>
      </c>
      <c r="M11645" s="548" t="s">
        <v>13843</v>
      </c>
      <c r="N11645" s="545" t="s">
        <v>13413</v>
      </c>
      <c r="O11645" s="545" t="s">
        <v>13413</v>
      </c>
      <c r="P11645" s="549">
        <v>9322</v>
      </c>
      <c r="Q11645" s="549">
        <v>5</v>
      </c>
      <c r="R11645" s="549">
        <v>37</v>
      </c>
      <c r="S11645" s="548">
        <v>2257</v>
      </c>
      <c r="T11645" s="548"/>
      <c r="U11645" s="99"/>
    </row>
    <row r="11646" spans="1:21" ht="19.5" customHeight="1">
      <c r="A11646" s="545">
        <v>106639</v>
      </c>
      <c r="B11646" s="545" t="s">
        <v>8173</v>
      </c>
      <c r="C11646" s="545" t="s">
        <v>216</v>
      </c>
      <c r="D11646" s="546">
        <v>46052</v>
      </c>
      <c r="E11646" s="171" t="str">
        <f t="shared" si="181"/>
        <v>2026</v>
      </c>
      <c r="F11646" s="547">
        <v>4764284</v>
      </c>
      <c r="G11646" s="548">
        <v>0.19</v>
      </c>
      <c r="H11646" s="547">
        <v>4003600</v>
      </c>
      <c r="I11646" s="545" t="s">
        <v>12778</v>
      </c>
      <c r="J11646" s="545" t="s">
        <v>13307</v>
      </c>
      <c r="K11646" s="545" t="s">
        <v>20144</v>
      </c>
      <c r="L11646" s="545" t="s">
        <v>13413</v>
      </c>
      <c r="M11646" s="548" t="s">
        <v>13843</v>
      </c>
      <c r="N11646" s="545" t="s">
        <v>13413</v>
      </c>
      <c r="O11646" s="545" t="s">
        <v>13413</v>
      </c>
      <c r="P11646" s="549">
        <v>9323</v>
      </c>
      <c r="Q11646" s="549">
        <v>5</v>
      </c>
      <c r="R11646" s="549">
        <v>173</v>
      </c>
      <c r="S11646" s="548">
        <v>2228</v>
      </c>
      <c r="T11646" s="548"/>
      <c r="U11646" s="99"/>
    </row>
    <row r="11647" spans="1:21" ht="19.5" customHeight="1">
      <c r="A11647" s="545">
        <v>106640</v>
      </c>
      <c r="B11647" s="545" t="s">
        <v>3620</v>
      </c>
      <c r="C11647" s="545" t="s">
        <v>216</v>
      </c>
      <c r="D11647" s="546"/>
      <c r="E11647" s="171" t="str">
        <f t="shared" si="181"/>
        <v>1900</v>
      </c>
      <c r="F11647" s="547">
        <v>0</v>
      </c>
      <c r="G11647" s="548">
        <v>0</v>
      </c>
      <c r="H11647" s="547">
        <v>0</v>
      </c>
      <c r="I11647" s="545" t="s">
        <v>12758</v>
      </c>
      <c r="J11647" s="545"/>
      <c r="K11647" s="545" t="s">
        <v>13413</v>
      </c>
      <c r="L11647" s="545" t="s">
        <v>13413</v>
      </c>
      <c r="M11647" s="548" t="s">
        <v>13758</v>
      </c>
      <c r="N11647" s="545" t="s">
        <v>13413</v>
      </c>
      <c r="O11647" s="545" t="s">
        <v>13413</v>
      </c>
      <c r="P11647" s="549">
        <v>9324</v>
      </c>
      <c r="Q11647" s="549">
        <v>1</v>
      </c>
      <c r="R11647" s="549">
        <v>164</v>
      </c>
      <c r="S11647" s="548"/>
      <c r="T11647" s="548"/>
      <c r="U11647" s="99"/>
    </row>
    <row r="11648" spans="1:21" ht="19.5" customHeight="1">
      <c r="A11648" s="545">
        <v>106641</v>
      </c>
      <c r="B11648" s="545" t="s">
        <v>8411</v>
      </c>
      <c r="C11648" s="545" t="s">
        <v>221</v>
      </c>
      <c r="D11648" s="546">
        <v>46052</v>
      </c>
      <c r="E11648" s="171" t="str">
        <f t="shared" si="181"/>
        <v>2026</v>
      </c>
      <c r="F11648" s="547">
        <v>235334</v>
      </c>
      <c r="G11648" s="548">
        <v>0.19</v>
      </c>
      <c r="H11648" s="547">
        <v>197759.66</v>
      </c>
      <c r="I11648" s="545" t="s">
        <v>12684</v>
      </c>
      <c r="J11648" s="545" t="s">
        <v>13307</v>
      </c>
      <c r="K11648" s="545" t="s">
        <v>20138</v>
      </c>
      <c r="L11648" s="545" t="s">
        <v>13413</v>
      </c>
      <c r="M11648" s="548" t="s">
        <v>13758</v>
      </c>
      <c r="N11648" s="545" t="s">
        <v>13413</v>
      </c>
      <c r="O11648" s="545" t="s">
        <v>13413</v>
      </c>
      <c r="P11648" s="549">
        <v>9325</v>
      </c>
      <c r="Q11648" s="549">
        <v>1</v>
      </c>
      <c r="R11648" s="549">
        <v>95</v>
      </c>
      <c r="S11648" s="548">
        <v>2228</v>
      </c>
      <c r="T11648" s="548"/>
      <c r="U11648" s="99"/>
    </row>
    <row r="11649" spans="1:21" ht="19.5" customHeight="1">
      <c r="A11649" s="545">
        <v>106642</v>
      </c>
      <c r="B11649" s="545" t="s">
        <v>6135</v>
      </c>
      <c r="C11649" s="545" t="s">
        <v>221</v>
      </c>
      <c r="D11649" s="546">
        <v>46062</v>
      </c>
      <c r="E11649" s="171" t="str">
        <f t="shared" si="181"/>
        <v>2026</v>
      </c>
      <c r="F11649" s="547">
        <v>313538</v>
      </c>
      <c r="G11649" s="548">
        <v>0.19</v>
      </c>
      <c r="H11649" s="547">
        <v>263477.31</v>
      </c>
      <c r="I11649" s="545" t="s">
        <v>12684</v>
      </c>
      <c r="J11649" s="545" t="s">
        <v>13302</v>
      </c>
      <c r="K11649" s="545" t="s">
        <v>20138</v>
      </c>
      <c r="L11649" s="545" t="s">
        <v>13413</v>
      </c>
      <c r="M11649" s="548" t="s">
        <v>13758</v>
      </c>
      <c r="N11649" s="545" t="s">
        <v>13413</v>
      </c>
      <c r="O11649" s="545" t="s">
        <v>13413</v>
      </c>
      <c r="P11649" s="549">
        <v>9326</v>
      </c>
      <c r="Q11649" s="549">
        <v>1</v>
      </c>
      <c r="R11649" s="549">
        <v>95</v>
      </c>
      <c r="S11649" s="548">
        <v>2219</v>
      </c>
      <c r="T11649" s="548"/>
      <c r="U11649" s="99"/>
    </row>
    <row r="11650" spans="1:21" ht="19.5" customHeight="1">
      <c r="A11650" s="545">
        <v>106643</v>
      </c>
      <c r="B11650" s="545" t="s">
        <v>8410</v>
      </c>
      <c r="C11650" s="545" t="s">
        <v>221</v>
      </c>
      <c r="D11650" s="546">
        <v>46052</v>
      </c>
      <c r="E11650" s="171" t="str">
        <f t="shared" si="181"/>
        <v>2026</v>
      </c>
      <c r="F11650" s="547">
        <v>315128</v>
      </c>
      <c r="G11650" s="548">
        <v>0.19</v>
      </c>
      <c r="H11650" s="547">
        <v>264813.45</v>
      </c>
      <c r="I11650" s="545" t="s">
        <v>12684</v>
      </c>
      <c r="J11650" s="545" t="s">
        <v>13307</v>
      </c>
      <c r="K11650" s="545" t="s">
        <v>20145</v>
      </c>
      <c r="L11650" s="545" t="s">
        <v>13413</v>
      </c>
      <c r="M11650" s="548" t="s">
        <v>13758</v>
      </c>
      <c r="N11650" s="545" t="s">
        <v>13413</v>
      </c>
      <c r="O11650" s="545" t="s">
        <v>13413</v>
      </c>
      <c r="P11650" s="549">
        <v>9327</v>
      </c>
      <c r="Q11650" s="549">
        <v>1</v>
      </c>
      <c r="R11650" s="549">
        <v>95</v>
      </c>
      <c r="S11650" s="548">
        <v>2228</v>
      </c>
      <c r="T11650" s="548"/>
      <c r="U11650" s="99"/>
    </row>
    <row r="11651" spans="1:21" ht="19.5" customHeight="1">
      <c r="A11651" s="545">
        <v>106644</v>
      </c>
      <c r="B11651" s="545" t="s">
        <v>8409</v>
      </c>
      <c r="C11651" s="545" t="s">
        <v>221</v>
      </c>
      <c r="D11651" s="546">
        <v>46052</v>
      </c>
      <c r="E11651" s="171" t="str">
        <f t="shared" si="181"/>
        <v>2026</v>
      </c>
      <c r="F11651" s="547">
        <v>355743</v>
      </c>
      <c r="G11651" s="548">
        <v>0.19</v>
      </c>
      <c r="H11651" s="547">
        <v>298943.7</v>
      </c>
      <c r="I11651" s="545" t="s">
        <v>12684</v>
      </c>
      <c r="J11651" s="545" t="s">
        <v>13307</v>
      </c>
      <c r="K11651" s="545" t="s">
        <v>20138</v>
      </c>
      <c r="L11651" s="545" t="s">
        <v>13413</v>
      </c>
      <c r="M11651" s="548" t="s">
        <v>13758</v>
      </c>
      <c r="N11651" s="545" t="s">
        <v>13413</v>
      </c>
      <c r="O11651" s="545" t="s">
        <v>13413</v>
      </c>
      <c r="P11651" s="549">
        <v>9328</v>
      </c>
      <c r="Q11651" s="549">
        <v>1</v>
      </c>
      <c r="R11651" s="549">
        <v>95</v>
      </c>
      <c r="S11651" s="548">
        <v>2228</v>
      </c>
      <c r="T11651" s="548"/>
      <c r="U11651" s="99"/>
    </row>
    <row r="11652" spans="1:21" ht="19.5" customHeight="1">
      <c r="A11652" s="545">
        <v>106645</v>
      </c>
      <c r="B11652" s="545" t="s">
        <v>8408</v>
      </c>
      <c r="C11652" s="545" t="s">
        <v>221</v>
      </c>
      <c r="D11652" s="546">
        <v>46052</v>
      </c>
      <c r="E11652" s="171" t="str">
        <f t="shared" ref="E11652:E11715" si="182">TEXT(D11652,"YYYY")</f>
        <v>2026</v>
      </c>
      <c r="F11652" s="547">
        <v>425878</v>
      </c>
      <c r="G11652" s="548">
        <v>0.19</v>
      </c>
      <c r="H11652" s="547">
        <v>357880.67</v>
      </c>
      <c r="I11652" s="545" t="s">
        <v>12684</v>
      </c>
      <c r="J11652" s="545" t="s">
        <v>13307</v>
      </c>
      <c r="K11652" s="545" t="s">
        <v>20138</v>
      </c>
      <c r="L11652" s="545" t="s">
        <v>13413</v>
      </c>
      <c r="M11652" s="548" t="s">
        <v>13758</v>
      </c>
      <c r="N11652" s="545" t="s">
        <v>13413</v>
      </c>
      <c r="O11652" s="545" t="s">
        <v>13413</v>
      </c>
      <c r="P11652" s="549">
        <v>9329</v>
      </c>
      <c r="Q11652" s="549">
        <v>1</v>
      </c>
      <c r="R11652" s="549">
        <v>95</v>
      </c>
      <c r="S11652" s="548">
        <v>2228</v>
      </c>
      <c r="T11652" s="548"/>
      <c r="U11652" s="99"/>
    </row>
    <row r="11653" spans="1:21" ht="19.5" customHeight="1">
      <c r="A11653" s="545">
        <v>106646</v>
      </c>
      <c r="B11653" s="545" t="s">
        <v>8407</v>
      </c>
      <c r="C11653" s="545" t="s">
        <v>221</v>
      </c>
      <c r="D11653" s="546">
        <v>46052</v>
      </c>
      <c r="E11653" s="171" t="str">
        <f t="shared" si="182"/>
        <v>2026</v>
      </c>
      <c r="F11653" s="547">
        <v>483632</v>
      </c>
      <c r="G11653" s="548">
        <v>0.19</v>
      </c>
      <c r="H11653" s="547">
        <v>406413.45</v>
      </c>
      <c r="I11653" s="545" t="s">
        <v>12684</v>
      </c>
      <c r="J11653" s="545" t="s">
        <v>13307</v>
      </c>
      <c r="K11653" s="545" t="s">
        <v>20138</v>
      </c>
      <c r="L11653" s="545" t="s">
        <v>13413</v>
      </c>
      <c r="M11653" s="548" t="s">
        <v>13758</v>
      </c>
      <c r="N11653" s="545" t="s">
        <v>13413</v>
      </c>
      <c r="O11653" s="545" t="s">
        <v>13413</v>
      </c>
      <c r="P11653" s="549">
        <v>9330</v>
      </c>
      <c r="Q11653" s="549">
        <v>1</v>
      </c>
      <c r="R11653" s="549">
        <v>95</v>
      </c>
      <c r="S11653" s="548">
        <v>2228</v>
      </c>
      <c r="T11653" s="548"/>
      <c r="U11653" s="99"/>
    </row>
    <row r="11654" spans="1:21" ht="19.5" customHeight="1">
      <c r="A11654" s="545">
        <v>106647</v>
      </c>
      <c r="B11654" s="545" t="s">
        <v>6134</v>
      </c>
      <c r="C11654" s="545" t="s">
        <v>221</v>
      </c>
      <c r="D11654" s="546">
        <v>46062</v>
      </c>
      <c r="E11654" s="171" t="str">
        <f t="shared" si="182"/>
        <v>2026</v>
      </c>
      <c r="F11654" s="547">
        <v>576394</v>
      </c>
      <c r="G11654" s="548">
        <v>0.19</v>
      </c>
      <c r="H11654" s="547">
        <v>484364.71</v>
      </c>
      <c r="I11654" s="545" t="s">
        <v>12684</v>
      </c>
      <c r="J11654" s="545"/>
      <c r="K11654" s="545" t="s">
        <v>20138</v>
      </c>
      <c r="L11654" s="545" t="s">
        <v>13413</v>
      </c>
      <c r="M11654" s="548" t="s">
        <v>13758</v>
      </c>
      <c r="N11654" s="545" t="s">
        <v>13413</v>
      </c>
      <c r="O11654" s="545" t="s">
        <v>13413</v>
      </c>
      <c r="P11654" s="549">
        <v>9331</v>
      </c>
      <c r="Q11654" s="549">
        <v>1</v>
      </c>
      <c r="R11654" s="549">
        <v>95</v>
      </c>
      <c r="S11654" s="548"/>
      <c r="T11654" s="548"/>
      <c r="U11654" s="99"/>
    </row>
    <row r="11655" spans="1:21" ht="19.5" customHeight="1">
      <c r="A11655" s="545">
        <v>106648</v>
      </c>
      <c r="B11655" s="545" t="s">
        <v>8406</v>
      </c>
      <c r="C11655" s="545" t="s">
        <v>221</v>
      </c>
      <c r="D11655" s="546">
        <v>46052</v>
      </c>
      <c r="E11655" s="171" t="str">
        <f t="shared" si="182"/>
        <v>2026</v>
      </c>
      <c r="F11655" s="547">
        <v>516895</v>
      </c>
      <c r="G11655" s="548">
        <v>0.19</v>
      </c>
      <c r="H11655" s="547">
        <v>434365.55</v>
      </c>
      <c r="I11655" s="545" t="s">
        <v>12684</v>
      </c>
      <c r="J11655" s="545" t="s">
        <v>13307</v>
      </c>
      <c r="K11655" s="545" t="s">
        <v>20138</v>
      </c>
      <c r="L11655" s="545" t="s">
        <v>13413</v>
      </c>
      <c r="M11655" s="548" t="s">
        <v>13758</v>
      </c>
      <c r="N11655" s="545" t="s">
        <v>13413</v>
      </c>
      <c r="O11655" s="545" t="s">
        <v>13413</v>
      </c>
      <c r="P11655" s="549">
        <v>9332</v>
      </c>
      <c r="Q11655" s="549">
        <v>1</v>
      </c>
      <c r="R11655" s="549">
        <v>95</v>
      </c>
      <c r="S11655" s="548">
        <v>2228</v>
      </c>
      <c r="T11655" s="548"/>
      <c r="U11655" s="99"/>
    </row>
    <row r="11656" spans="1:21" ht="19.5" customHeight="1">
      <c r="A11656" s="545">
        <v>106649</v>
      </c>
      <c r="B11656" s="545" t="s">
        <v>6059</v>
      </c>
      <c r="C11656" s="545" t="s">
        <v>221</v>
      </c>
      <c r="D11656" s="546">
        <v>46052</v>
      </c>
      <c r="E11656" s="171" t="str">
        <f t="shared" si="182"/>
        <v>2026</v>
      </c>
      <c r="F11656" s="547">
        <v>559550</v>
      </c>
      <c r="G11656" s="548">
        <v>0.19</v>
      </c>
      <c r="H11656" s="547">
        <v>470210.08</v>
      </c>
      <c r="I11656" s="545" t="s">
        <v>12684</v>
      </c>
      <c r="J11656" s="545" t="s">
        <v>13307</v>
      </c>
      <c r="K11656" s="545" t="s">
        <v>20138</v>
      </c>
      <c r="L11656" s="545" t="s">
        <v>13413</v>
      </c>
      <c r="M11656" s="548" t="s">
        <v>13758</v>
      </c>
      <c r="N11656" s="545" t="s">
        <v>13413</v>
      </c>
      <c r="O11656" s="545" t="s">
        <v>13413</v>
      </c>
      <c r="P11656" s="549">
        <v>9333</v>
      </c>
      <c r="Q11656" s="549">
        <v>1</v>
      </c>
      <c r="R11656" s="549">
        <v>95</v>
      </c>
      <c r="S11656" s="548">
        <v>2228</v>
      </c>
      <c r="T11656" s="548"/>
      <c r="U11656" s="99"/>
    </row>
    <row r="11657" spans="1:21" ht="19.5" customHeight="1">
      <c r="A11657" s="545">
        <v>106650</v>
      </c>
      <c r="B11657" s="545" t="s">
        <v>8405</v>
      </c>
      <c r="C11657" s="545" t="s">
        <v>221</v>
      </c>
      <c r="D11657" s="546">
        <v>46052</v>
      </c>
      <c r="E11657" s="171" t="str">
        <f t="shared" si="182"/>
        <v>2026</v>
      </c>
      <c r="F11657" s="547">
        <v>601874</v>
      </c>
      <c r="G11657" s="548">
        <v>0.19</v>
      </c>
      <c r="H11657" s="547">
        <v>505776.47</v>
      </c>
      <c r="I11657" s="545" t="s">
        <v>12684</v>
      </c>
      <c r="J11657" s="545" t="s">
        <v>13307</v>
      </c>
      <c r="K11657" s="545" t="s">
        <v>20138</v>
      </c>
      <c r="L11657" s="545" t="s">
        <v>13413</v>
      </c>
      <c r="M11657" s="548" t="s">
        <v>13758</v>
      </c>
      <c r="N11657" s="545" t="s">
        <v>13413</v>
      </c>
      <c r="O11657" s="545" t="s">
        <v>13413</v>
      </c>
      <c r="P11657" s="549">
        <v>9334</v>
      </c>
      <c r="Q11657" s="549">
        <v>1</v>
      </c>
      <c r="R11657" s="549">
        <v>95</v>
      </c>
      <c r="S11657" s="548">
        <v>2228</v>
      </c>
      <c r="T11657" s="548"/>
      <c r="U11657" s="99"/>
    </row>
    <row r="11658" spans="1:21" ht="19.5" customHeight="1">
      <c r="A11658" s="545">
        <v>106651</v>
      </c>
      <c r="B11658" s="545" t="s">
        <v>8404</v>
      </c>
      <c r="C11658" s="545" t="s">
        <v>221</v>
      </c>
      <c r="D11658" s="546">
        <v>46052</v>
      </c>
      <c r="E11658" s="171" t="str">
        <f t="shared" si="182"/>
        <v>2026</v>
      </c>
      <c r="F11658" s="547">
        <v>644085</v>
      </c>
      <c r="G11658" s="548">
        <v>0.19</v>
      </c>
      <c r="H11658" s="547">
        <v>541247.9</v>
      </c>
      <c r="I11658" s="545" t="s">
        <v>12684</v>
      </c>
      <c r="J11658" s="545" t="s">
        <v>13307</v>
      </c>
      <c r="K11658" s="545" t="s">
        <v>20138</v>
      </c>
      <c r="L11658" s="545" t="s">
        <v>13413</v>
      </c>
      <c r="M11658" s="548" t="s">
        <v>13758</v>
      </c>
      <c r="N11658" s="545" t="s">
        <v>13413</v>
      </c>
      <c r="O11658" s="545" t="s">
        <v>13413</v>
      </c>
      <c r="P11658" s="549">
        <v>9335</v>
      </c>
      <c r="Q11658" s="549">
        <v>1</v>
      </c>
      <c r="R11658" s="549">
        <v>95</v>
      </c>
      <c r="S11658" s="548">
        <v>2228</v>
      </c>
      <c r="T11658" s="548"/>
      <c r="U11658" s="99"/>
    </row>
    <row r="11659" spans="1:21" ht="19.5" customHeight="1">
      <c r="A11659" s="545">
        <v>106652</v>
      </c>
      <c r="B11659" s="545" t="s">
        <v>8403</v>
      </c>
      <c r="C11659" s="545" t="s">
        <v>221</v>
      </c>
      <c r="D11659" s="546">
        <v>46052</v>
      </c>
      <c r="E11659" s="171" t="str">
        <f t="shared" si="182"/>
        <v>2026</v>
      </c>
      <c r="F11659" s="547">
        <v>686204</v>
      </c>
      <c r="G11659" s="548">
        <v>0.19</v>
      </c>
      <c r="H11659" s="547">
        <v>576642.02</v>
      </c>
      <c r="I11659" s="545" t="s">
        <v>12684</v>
      </c>
      <c r="J11659" s="545" t="s">
        <v>13307</v>
      </c>
      <c r="K11659" s="545" t="s">
        <v>20138</v>
      </c>
      <c r="L11659" s="545" t="s">
        <v>13413</v>
      </c>
      <c r="M11659" s="548" t="s">
        <v>13758</v>
      </c>
      <c r="N11659" s="545" t="s">
        <v>13413</v>
      </c>
      <c r="O11659" s="545" t="s">
        <v>13413</v>
      </c>
      <c r="P11659" s="549">
        <v>9336</v>
      </c>
      <c r="Q11659" s="549">
        <v>1</v>
      </c>
      <c r="R11659" s="549">
        <v>95</v>
      </c>
      <c r="S11659" s="548">
        <v>2228</v>
      </c>
      <c r="T11659" s="548"/>
      <c r="U11659" s="99"/>
    </row>
    <row r="11660" spans="1:21" ht="19.5" customHeight="1">
      <c r="A11660" s="545">
        <v>106653</v>
      </c>
      <c r="B11660" s="545" t="s">
        <v>9326</v>
      </c>
      <c r="C11660" s="545" t="s">
        <v>216</v>
      </c>
      <c r="D11660" s="546"/>
      <c r="E11660" s="171" t="str">
        <f t="shared" si="182"/>
        <v>1900</v>
      </c>
      <c r="F11660" s="547">
        <v>0</v>
      </c>
      <c r="G11660" s="548">
        <v>0</v>
      </c>
      <c r="H11660" s="547">
        <v>0</v>
      </c>
      <c r="I11660" s="545" t="s">
        <v>12676</v>
      </c>
      <c r="J11660" s="545"/>
      <c r="K11660" s="545" t="s">
        <v>13413</v>
      </c>
      <c r="L11660" s="545" t="s">
        <v>13413</v>
      </c>
      <c r="M11660" s="548" t="s">
        <v>13758</v>
      </c>
      <c r="N11660" s="545" t="s">
        <v>13413</v>
      </c>
      <c r="O11660" s="545" t="s">
        <v>13413</v>
      </c>
      <c r="P11660" s="549">
        <v>9337</v>
      </c>
      <c r="Q11660" s="549">
        <v>1</v>
      </c>
      <c r="R11660" s="549">
        <v>14</v>
      </c>
      <c r="S11660" s="548"/>
      <c r="T11660" s="548"/>
      <c r="U11660" s="99"/>
    </row>
    <row r="11661" spans="1:21" ht="19.5" customHeight="1">
      <c r="A11661" s="545">
        <v>106654</v>
      </c>
      <c r="B11661" s="545" t="s">
        <v>9325</v>
      </c>
      <c r="C11661" s="545" t="s">
        <v>221</v>
      </c>
      <c r="D11661" s="546"/>
      <c r="E11661" s="171" t="str">
        <f t="shared" si="182"/>
        <v>1900</v>
      </c>
      <c r="F11661" s="547">
        <v>0</v>
      </c>
      <c r="G11661" s="548">
        <v>0</v>
      </c>
      <c r="H11661" s="547">
        <v>0</v>
      </c>
      <c r="I11661" s="545" t="s">
        <v>12973</v>
      </c>
      <c r="J11661" s="545"/>
      <c r="K11661" s="545" t="s">
        <v>13413</v>
      </c>
      <c r="L11661" s="545" t="s">
        <v>13413</v>
      </c>
      <c r="M11661" s="548" t="s">
        <v>13758</v>
      </c>
      <c r="N11661" s="545" t="s">
        <v>13413</v>
      </c>
      <c r="O11661" s="545" t="s">
        <v>13413</v>
      </c>
      <c r="P11661" s="549">
        <v>9338</v>
      </c>
      <c r="Q11661" s="549">
        <v>1</v>
      </c>
      <c r="R11661" s="549">
        <v>59</v>
      </c>
      <c r="S11661" s="548"/>
      <c r="T11661" s="548"/>
      <c r="U11661" s="99"/>
    </row>
    <row r="11662" spans="1:21" ht="19.5" customHeight="1">
      <c r="A11662" s="545">
        <v>106655</v>
      </c>
      <c r="B11662" s="545" t="s">
        <v>4041</v>
      </c>
      <c r="C11662" s="545" t="s">
        <v>216</v>
      </c>
      <c r="D11662" s="546">
        <v>44592</v>
      </c>
      <c r="E11662" s="171" t="str">
        <f t="shared" si="182"/>
        <v>2022</v>
      </c>
      <c r="F11662" s="547">
        <v>78777</v>
      </c>
      <c r="G11662" s="548">
        <v>0.19</v>
      </c>
      <c r="H11662" s="547">
        <v>66199.16</v>
      </c>
      <c r="I11662" s="545" t="s">
        <v>12683</v>
      </c>
      <c r="J11662" s="545" t="s">
        <v>13297</v>
      </c>
      <c r="K11662" s="545" t="s">
        <v>13413</v>
      </c>
      <c r="L11662" s="545" t="s">
        <v>13413</v>
      </c>
      <c r="M11662" s="548" t="s">
        <v>13758</v>
      </c>
      <c r="N11662" s="545" t="s">
        <v>13413</v>
      </c>
      <c r="O11662" s="545" t="s">
        <v>13413</v>
      </c>
      <c r="P11662" s="549">
        <v>9339</v>
      </c>
      <c r="Q11662" s="549">
        <v>1</v>
      </c>
      <c r="R11662" s="549">
        <v>55</v>
      </c>
      <c r="S11662" s="548">
        <v>2257</v>
      </c>
      <c r="T11662" s="548"/>
      <c r="U11662" s="99"/>
    </row>
    <row r="11663" spans="1:21" ht="19.5" customHeight="1">
      <c r="A11663" s="545">
        <v>106656</v>
      </c>
      <c r="B11663" s="545" t="s">
        <v>7337</v>
      </c>
      <c r="C11663" s="545" t="s">
        <v>786</v>
      </c>
      <c r="D11663" s="546">
        <v>43805</v>
      </c>
      <c r="E11663" s="171" t="str">
        <f t="shared" si="182"/>
        <v>2019</v>
      </c>
      <c r="F11663" s="547">
        <v>24400</v>
      </c>
      <c r="G11663" s="548">
        <v>0.19</v>
      </c>
      <c r="H11663" s="547">
        <v>20504.2</v>
      </c>
      <c r="I11663" s="545" t="s">
        <v>12973</v>
      </c>
      <c r="J11663" s="545" t="s">
        <v>13302</v>
      </c>
      <c r="K11663" s="545" t="s">
        <v>20146</v>
      </c>
      <c r="L11663" s="545" t="s">
        <v>13413</v>
      </c>
      <c r="M11663" s="548" t="s">
        <v>13758</v>
      </c>
      <c r="N11663" s="545" t="s">
        <v>13413</v>
      </c>
      <c r="O11663" s="545" t="s">
        <v>13413</v>
      </c>
      <c r="P11663" s="549">
        <v>9340</v>
      </c>
      <c r="Q11663" s="549">
        <v>1</v>
      </c>
      <c r="R11663" s="549">
        <v>59</v>
      </c>
      <c r="S11663" s="548">
        <v>2219</v>
      </c>
      <c r="T11663" s="548"/>
      <c r="U11663" s="99"/>
    </row>
    <row r="11664" spans="1:21" ht="19.5" customHeight="1">
      <c r="A11664" s="545">
        <v>106657</v>
      </c>
      <c r="B11664" s="545" t="s">
        <v>9324</v>
      </c>
      <c r="C11664" s="545" t="s">
        <v>216</v>
      </c>
      <c r="D11664" s="546"/>
      <c r="E11664" s="171" t="str">
        <f t="shared" si="182"/>
        <v>1900</v>
      </c>
      <c r="F11664" s="547">
        <v>0</v>
      </c>
      <c r="G11664" s="548">
        <v>0</v>
      </c>
      <c r="H11664" s="547">
        <v>0</v>
      </c>
      <c r="I11664" s="545" t="s">
        <v>12758</v>
      </c>
      <c r="J11664" s="545"/>
      <c r="K11664" s="545" t="s">
        <v>20147</v>
      </c>
      <c r="L11664" s="545" t="s">
        <v>13413</v>
      </c>
      <c r="M11664" s="548" t="s">
        <v>13758</v>
      </c>
      <c r="N11664" s="545" t="s">
        <v>13413</v>
      </c>
      <c r="O11664" s="545" t="s">
        <v>13413</v>
      </c>
      <c r="P11664" s="549">
        <v>9341</v>
      </c>
      <c r="Q11664" s="549">
        <v>1</v>
      </c>
      <c r="R11664" s="549">
        <v>164</v>
      </c>
      <c r="S11664" s="548"/>
      <c r="T11664" s="548"/>
      <c r="U11664" s="99"/>
    </row>
    <row r="11665" spans="1:21" ht="19.5" customHeight="1">
      <c r="A11665" s="545">
        <v>106658</v>
      </c>
      <c r="B11665" s="545" t="s">
        <v>9323</v>
      </c>
      <c r="C11665" s="545" t="s">
        <v>216</v>
      </c>
      <c r="D11665" s="546"/>
      <c r="E11665" s="171" t="str">
        <f t="shared" si="182"/>
        <v>1900</v>
      </c>
      <c r="F11665" s="547">
        <v>0</v>
      </c>
      <c r="G11665" s="548">
        <v>0</v>
      </c>
      <c r="H11665" s="547">
        <v>0</v>
      </c>
      <c r="I11665" s="545" t="s">
        <v>12758</v>
      </c>
      <c r="J11665" s="545"/>
      <c r="K11665" s="545" t="s">
        <v>20148</v>
      </c>
      <c r="L11665" s="545" t="s">
        <v>13413</v>
      </c>
      <c r="M11665" s="548" t="s">
        <v>13758</v>
      </c>
      <c r="N11665" s="545" t="s">
        <v>13413</v>
      </c>
      <c r="O11665" s="545" t="s">
        <v>13413</v>
      </c>
      <c r="P11665" s="549">
        <v>9342</v>
      </c>
      <c r="Q11665" s="549">
        <v>1</v>
      </c>
      <c r="R11665" s="549">
        <v>164</v>
      </c>
      <c r="S11665" s="548"/>
      <c r="T11665" s="548"/>
      <c r="U11665" s="99"/>
    </row>
    <row r="11666" spans="1:21" ht="19.5" customHeight="1">
      <c r="A11666" s="545">
        <v>106659</v>
      </c>
      <c r="B11666" s="545" t="s">
        <v>9322</v>
      </c>
      <c r="C11666" s="545" t="s">
        <v>216</v>
      </c>
      <c r="D11666" s="546"/>
      <c r="E11666" s="171" t="str">
        <f t="shared" si="182"/>
        <v>1900</v>
      </c>
      <c r="F11666" s="547">
        <v>0</v>
      </c>
      <c r="G11666" s="548">
        <v>0</v>
      </c>
      <c r="H11666" s="547">
        <v>0</v>
      </c>
      <c r="I11666" s="545" t="s">
        <v>12758</v>
      </c>
      <c r="J11666" s="545"/>
      <c r="K11666" s="545" t="s">
        <v>20149</v>
      </c>
      <c r="L11666" s="545" t="s">
        <v>13413</v>
      </c>
      <c r="M11666" s="548" t="s">
        <v>13758</v>
      </c>
      <c r="N11666" s="545" t="s">
        <v>13413</v>
      </c>
      <c r="O11666" s="545" t="s">
        <v>13413</v>
      </c>
      <c r="P11666" s="549">
        <v>9343</v>
      </c>
      <c r="Q11666" s="549">
        <v>1</v>
      </c>
      <c r="R11666" s="549">
        <v>164</v>
      </c>
      <c r="S11666" s="548"/>
      <c r="T11666" s="548"/>
      <c r="U11666" s="99"/>
    </row>
    <row r="11667" spans="1:21" ht="19.5" customHeight="1">
      <c r="A11667" s="545">
        <v>106660</v>
      </c>
      <c r="B11667" s="545" t="s">
        <v>9321</v>
      </c>
      <c r="C11667" s="545" t="s">
        <v>216</v>
      </c>
      <c r="D11667" s="546"/>
      <c r="E11667" s="171" t="str">
        <f t="shared" si="182"/>
        <v>1900</v>
      </c>
      <c r="F11667" s="547">
        <v>0</v>
      </c>
      <c r="G11667" s="548">
        <v>0</v>
      </c>
      <c r="H11667" s="547">
        <v>0</v>
      </c>
      <c r="I11667" s="545" t="s">
        <v>12758</v>
      </c>
      <c r="J11667" s="545"/>
      <c r="K11667" s="545" t="s">
        <v>20150</v>
      </c>
      <c r="L11667" s="545" t="s">
        <v>13413</v>
      </c>
      <c r="M11667" s="548" t="s">
        <v>13758</v>
      </c>
      <c r="N11667" s="545" t="s">
        <v>13413</v>
      </c>
      <c r="O11667" s="545" t="s">
        <v>13413</v>
      </c>
      <c r="P11667" s="549">
        <v>9344</v>
      </c>
      <c r="Q11667" s="549">
        <v>1</v>
      </c>
      <c r="R11667" s="549">
        <v>164</v>
      </c>
      <c r="S11667" s="548"/>
      <c r="T11667" s="548"/>
      <c r="U11667" s="99"/>
    </row>
    <row r="11668" spans="1:21" ht="19.5" customHeight="1">
      <c r="A11668" s="545">
        <v>106661</v>
      </c>
      <c r="B11668" s="545" t="s">
        <v>9320</v>
      </c>
      <c r="C11668" s="545" t="s">
        <v>209</v>
      </c>
      <c r="D11668" s="546"/>
      <c r="E11668" s="171" t="str">
        <f t="shared" si="182"/>
        <v>1900</v>
      </c>
      <c r="F11668" s="547">
        <v>0</v>
      </c>
      <c r="G11668" s="548">
        <v>0</v>
      </c>
      <c r="H11668" s="547">
        <v>0</v>
      </c>
      <c r="I11668" s="545" t="s">
        <v>12973</v>
      </c>
      <c r="J11668" s="545"/>
      <c r="K11668" s="545" t="s">
        <v>20151</v>
      </c>
      <c r="L11668" s="545" t="s">
        <v>13413</v>
      </c>
      <c r="M11668" s="548" t="s">
        <v>13843</v>
      </c>
      <c r="N11668" s="545" t="s">
        <v>13413</v>
      </c>
      <c r="O11668" s="545" t="s">
        <v>13413</v>
      </c>
      <c r="P11668" s="549">
        <v>9345</v>
      </c>
      <c r="Q11668" s="549">
        <v>5</v>
      </c>
      <c r="R11668" s="549">
        <v>59</v>
      </c>
      <c r="S11668" s="548"/>
      <c r="T11668" s="548"/>
      <c r="U11668" s="99"/>
    </row>
    <row r="11669" spans="1:21" ht="19.5" customHeight="1">
      <c r="A11669" s="545">
        <v>106662</v>
      </c>
      <c r="B11669" s="545" t="s">
        <v>9319</v>
      </c>
      <c r="C11669" s="545" t="s">
        <v>209</v>
      </c>
      <c r="D11669" s="546"/>
      <c r="E11669" s="171" t="str">
        <f t="shared" si="182"/>
        <v>1900</v>
      </c>
      <c r="F11669" s="547">
        <v>0</v>
      </c>
      <c r="G11669" s="548">
        <v>0</v>
      </c>
      <c r="H11669" s="547">
        <v>0</v>
      </c>
      <c r="I11669" s="545" t="s">
        <v>12973</v>
      </c>
      <c r="J11669" s="545"/>
      <c r="K11669" s="545" t="s">
        <v>13413</v>
      </c>
      <c r="L11669" s="545" t="s">
        <v>13413</v>
      </c>
      <c r="M11669" s="548" t="s">
        <v>13758</v>
      </c>
      <c r="N11669" s="545" t="s">
        <v>13413</v>
      </c>
      <c r="O11669" s="545" t="s">
        <v>13413</v>
      </c>
      <c r="P11669" s="549">
        <v>9346</v>
      </c>
      <c r="Q11669" s="549">
        <v>1</v>
      </c>
      <c r="R11669" s="549">
        <v>59</v>
      </c>
      <c r="S11669" s="548"/>
      <c r="T11669" s="548"/>
      <c r="U11669" s="99"/>
    </row>
    <row r="11670" spans="1:21" ht="19.5" customHeight="1">
      <c r="A11670" s="545">
        <v>106663</v>
      </c>
      <c r="B11670" s="545" t="s">
        <v>6055</v>
      </c>
      <c r="C11670" s="545" t="s">
        <v>209</v>
      </c>
      <c r="D11670" s="546">
        <v>44194</v>
      </c>
      <c r="E11670" s="171" t="str">
        <f t="shared" si="182"/>
        <v>2020</v>
      </c>
      <c r="F11670" s="547">
        <v>22594.01</v>
      </c>
      <c r="G11670" s="548">
        <v>0.19</v>
      </c>
      <c r="H11670" s="547">
        <v>18986.560000000001</v>
      </c>
      <c r="I11670" s="545" t="s">
        <v>12973</v>
      </c>
      <c r="J11670" s="545" t="s">
        <v>13296</v>
      </c>
      <c r="K11670" s="545" t="s">
        <v>13413</v>
      </c>
      <c r="L11670" s="545" t="s">
        <v>13413</v>
      </c>
      <c r="M11670" s="548" t="s">
        <v>13758</v>
      </c>
      <c r="N11670" s="545" t="s">
        <v>13413</v>
      </c>
      <c r="O11670" s="545" t="s">
        <v>13413</v>
      </c>
      <c r="P11670" s="549">
        <v>9347</v>
      </c>
      <c r="Q11670" s="549">
        <v>1</v>
      </c>
      <c r="R11670" s="549">
        <v>59</v>
      </c>
      <c r="S11670" s="548">
        <v>2218</v>
      </c>
      <c r="T11670" s="548"/>
      <c r="U11670" s="99"/>
    </row>
    <row r="11671" spans="1:21" ht="19.5" customHeight="1">
      <c r="A11671" s="545">
        <v>106664</v>
      </c>
      <c r="B11671" s="545" t="s">
        <v>9318</v>
      </c>
      <c r="C11671" s="545" t="s">
        <v>209</v>
      </c>
      <c r="D11671" s="546"/>
      <c r="E11671" s="171" t="str">
        <f t="shared" si="182"/>
        <v>1900</v>
      </c>
      <c r="F11671" s="547">
        <v>0</v>
      </c>
      <c r="G11671" s="548">
        <v>0</v>
      </c>
      <c r="H11671" s="547">
        <v>0</v>
      </c>
      <c r="I11671" s="545" t="s">
        <v>12706</v>
      </c>
      <c r="J11671" s="545"/>
      <c r="K11671" s="545" t="s">
        <v>13413</v>
      </c>
      <c r="L11671" s="545" t="s">
        <v>13413</v>
      </c>
      <c r="M11671" s="548" t="s">
        <v>13758</v>
      </c>
      <c r="N11671" s="545" t="s">
        <v>13413</v>
      </c>
      <c r="O11671" s="545" t="s">
        <v>13413</v>
      </c>
      <c r="P11671" s="549">
        <v>9348</v>
      </c>
      <c r="Q11671" s="549">
        <v>1</v>
      </c>
      <c r="R11671" s="549">
        <v>128</v>
      </c>
      <c r="S11671" s="548"/>
      <c r="T11671" s="548"/>
      <c r="U11671" s="99"/>
    </row>
    <row r="11672" spans="1:21" ht="19.5" customHeight="1">
      <c r="A11672" s="545">
        <v>106665</v>
      </c>
      <c r="B11672" s="545" t="s">
        <v>2248</v>
      </c>
      <c r="C11672" s="545" t="s">
        <v>216</v>
      </c>
      <c r="D11672" s="546"/>
      <c r="E11672" s="171" t="str">
        <f t="shared" si="182"/>
        <v>1900</v>
      </c>
      <c r="F11672" s="547">
        <v>0</v>
      </c>
      <c r="G11672" s="548">
        <v>0</v>
      </c>
      <c r="H11672" s="547">
        <v>0</v>
      </c>
      <c r="I11672" s="545" t="s">
        <v>12706</v>
      </c>
      <c r="J11672" s="545"/>
      <c r="K11672" s="545" t="s">
        <v>13413</v>
      </c>
      <c r="L11672" s="545" t="s">
        <v>13413</v>
      </c>
      <c r="M11672" s="548" t="s">
        <v>13758</v>
      </c>
      <c r="N11672" s="545" t="s">
        <v>13413</v>
      </c>
      <c r="O11672" s="545" t="s">
        <v>13413</v>
      </c>
      <c r="P11672" s="549">
        <v>9349</v>
      </c>
      <c r="Q11672" s="549">
        <v>1</v>
      </c>
      <c r="R11672" s="549">
        <v>128</v>
      </c>
      <c r="S11672" s="548"/>
      <c r="T11672" s="548"/>
      <c r="U11672" s="99"/>
    </row>
    <row r="11673" spans="1:21" ht="19.5" customHeight="1">
      <c r="A11673" s="545">
        <v>106666</v>
      </c>
      <c r="B11673" s="545" t="s">
        <v>868</v>
      </c>
      <c r="C11673" s="545" t="s">
        <v>221</v>
      </c>
      <c r="D11673" s="546"/>
      <c r="E11673" s="171" t="str">
        <f t="shared" si="182"/>
        <v>1900</v>
      </c>
      <c r="F11673" s="547">
        <v>0</v>
      </c>
      <c r="G11673" s="548">
        <v>0</v>
      </c>
      <c r="H11673" s="547">
        <v>0</v>
      </c>
      <c r="I11673" s="545" t="s">
        <v>12643</v>
      </c>
      <c r="J11673" s="545"/>
      <c r="K11673" s="545" t="s">
        <v>20152</v>
      </c>
      <c r="L11673" s="545" t="s">
        <v>13413</v>
      </c>
      <c r="M11673" s="548" t="s">
        <v>13843</v>
      </c>
      <c r="N11673" s="545" t="s">
        <v>13413</v>
      </c>
      <c r="O11673" s="545" t="s">
        <v>13413</v>
      </c>
      <c r="P11673" s="549">
        <v>9350</v>
      </c>
      <c r="Q11673" s="549">
        <v>5</v>
      </c>
      <c r="R11673" s="549">
        <v>6</v>
      </c>
      <c r="S11673" s="548"/>
      <c r="T11673" s="548"/>
      <c r="U11673" s="99"/>
    </row>
    <row r="11674" spans="1:21" ht="19.5" customHeight="1">
      <c r="A11674" s="545">
        <v>106667</v>
      </c>
      <c r="B11674" s="545" t="s">
        <v>2249</v>
      </c>
      <c r="C11674" s="545" t="s">
        <v>216</v>
      </c>
      <c r="D11674" s="546">
        <v>46070</v>
      </c>
      <c r="E11674" s="171" t="str">
        <f t="shared" si="182"/>
        <v>2026</v>
      </c>
      <c r="F11674" s="547">
        <v>5803</v>
      </c>
      <c r="G11674" s="548">
        <v>0.19</v>
      </c>
      <c r="H11674" s="547">
        <v>4876.47</v>
      </c>
      <c r="I11674" s="545" t="s">
        <v>12706</v>
      </c>
      <c r="J11674" s="545" t="s">
        <v>13298</v>
      </c>
      <c r="K11674" s="545" t="s">
        <v>13413</v>
      </c>
      <c r="L11674" s="545" t="s">
        <v>13413</v>
      </c>
      <c r="M11674" s="548" t="s">
        <v>13758</v>
      </c>
      <c r="N11674" s="545" t="s">
        <v>13413</v>
      </c>
      <c r="O11674" s="545" t="s">
        <v>13413</v>
      </c>
      <c r="P11674" s="549">
        <v>9351</v>
      </c>
      <c r="Q11674" s="549">
        <v>1</v>
      </c>
      <c r="R11674" s="549">
        <v>128</v>
      </c>
      <c r="S11674" s="548">
        <v>1012</v>
      </c>
      <c r="T11674" s="548"/>
      <c r="U11674" s="99"/>
    </row>
    <row r="11675" spans="1:21" ht="19.5" customHeight="1">
      <c r="A11675" s="545">
        <v>106668</v>
      </c>
      <c r="B11675" s="545" t="s">
        <v>9317</v>
      </c>
      <c r="C11675" s="545" t="s">
        <v>209</v>
      </c>
      <c r="D11675" s="546">
        <v>44592</v>
      </c>
      <c r="E11675" s="171" t="str">
        <f t="shared" si="182"/>
        <v>2022</v>
      </c>
      <c r="F11675" s="547">
        <v>7618</v>
      </c>
      <c r="G11675" s="548">
        <v>0.19</v>
      </c>
      <c r="H11675" s="547">
        <v>6401.68</v>
      </c>
      <c r="I11675" s="545" t="s">
        <v>12706</v>
      </c>
      <c r="J11675" s="545" t="s">
        <v>13297</v>
      </c>
      <c r="K11675" s="545" t="s">
        <v>13413</v>
      </c>
      <c r="L11675" s="545" t="s">
        <v>13413</v>
      </c>
      <c r="M11675" s="548" t="s">
        <v>13758</v>
      </c>
      <c r="N11675" s="545" t="s">
        <v>13413</v>
      </c>
      <c r="O11675" s="545" t="s">
        <v>14535</v>
      </c>
      <c r="P11675" s="549">
        <v>9352</v>
      </c>
      <c r="Q11675" s="549">
        <v>1</v>
      </c>
      <c r="R11675" s="549">
        <v>128</v>
      </c>
      <c r="S11675" s="548">
        <v>2257</v>
      </c>
      <c r="T11675" s="548"/>
      <c r="U11675" s="99"/>
    </row>
    <row r="11676" spans="1:21" ht="19.5" customHeight="1">
      <c r="A11676" s="545">
        <v>106669</v>
      </c>
      <c r="B11676" s="545" t="s">
        <v>2250</v>
      </c>
      <c r="C11676" s="545" t="s">
        <v>216</v>
      </c>
      <c r="D11676" s="546">
        <v>44592</v>
      </c>
      <c r="E11676" s="171" t="str">
        <f t="shared" si="182"/>
        <v>2022</v>
      </c>
      <c r="F11676" s="547">
        <v>5968</v>
      </c>
      <c r="G11676" s="548">
        <v>0.19</v>
      </c>
      <c r="H11676" s="547">
        <v>5015.13</v>
      </c>
      <c r="I11676" s="545" t="s">
        <v>12706</v>
      </c>
      <c r="J11676" s="545" t="s">
        <v>13297</v>
      </c>
      <c r="K11676" s="545" t="s">
        <v>13413</v>
      </c>
      <c r="L11676" s="545" t="s">
        <v>13413</v>
      </c>
      <c r="M11676" s="548" t="s">
        <v>13758</v>
      </c>
      <c r="N11676" s="545" t="s">
        <v>13413</v>
      </c>
      <c r="O11676" s="545" t="s">
        <v>13413</v>
      </c>
      <c r="P11676" s="549">
        <v>9353</v>
      </c>
      <c r="Q11676" s="549">
        <v>1</v>
      </c>
      <c r="R11676" s="549">
        <v>128</v>
      </c>
      <c r="S11676" s="548">
        <v>2257</v>
      </c>
      <c r="T11676" s="548"/>
      <c r="U11676" s="99"/>
    </row>
    <row r="11677" spans="1:21" ht="19.5" customHeight="1">
      <c r="A11677" s="545">
        <v>106670</v>
      </c>
      <c r="B11677" s="545" t="s">
        <v>9316</v>
      </c>
      <c r="C11677" s="545" t="s">
        <v>216</v>
      </c>
      <c r="D11677" s="546"/>
      <c r="E11677" s="171" t="str">
        <f t="shared" si="182"/>
        <v>1900</v>
      </c>
      <c r="F11677" s="547">
        <v>0</v>
      </c>
      <c r="G11677" s="548">
        <v>0</v>
      </c>
      <c r="H11677" s="547">
        <v>0</v>
      </c>
      <c r="I11677" s="545" t="s">
        <v>12686</v>
      </c>
      <c r="J11677" s="545"/>
      <c r="K11677" s="545" t="s">
        <v>20153</v>
      </c>
      <c r="L11677" s="545" t="s">
        <v>13413</v>
      </c>
      <c r="M11677" s="548" t="s">
        <v>13758</v>
      </c>
      <c r="N11677" s="545" t="s">
        <v>13413</v>
      </c>
      <c r="O11677" s="545" t="s">
        <v>13413</v>
      </c>
      <c r="P11677" s="549">
        <v>9354</v>
      </c>
      <c r="Q11677" s="549">
        <v>1</v>
      </c>
      <c r="R11677" s="549">
        <v>131</v>
      </c>
      <c r="S11677" s="548"/>
      <c r="T11677" s="548"/>
      <c r="U11677" s="99"/>
    </row>
    <row r="11678" spans="1:21" ht="19.5" customHeight="1">
      <c r="A11678" s="545">
        <v>106671</v>
      </c>
      <c r="B11678" s="545" t="s">
        <v>7552</v>
      </c>
      <c r="C11678" s="545" t="s">
        <v>216</v>
      </c>
      <c r="D11678" s="546">
        <v>43704</v>
      </c>
      <c r="E11678" s="171" t="str">
        <f t="shared" si="182"/>
        <v>2019</v>
      </c>
      <c r="F11678" s="547">
        <v>4700500</v>
      </c>
      <c r="G11678" s="548">
        <v>0.19</v>
      </c>
      <c r="H11678" s="547">
        <v>3950000</v>
      </c>
      <c r="I11678" s="545" t="s">
        <v>12686</v>
      </c>
      <c r="J11678" s="545" t="s">
        <v>13332</v>
      </c>
      <c r="K11678" s="545" t="s">
        <v>20154</v>
      </c>
      <c r="L11678" s="545" t="s">
        <v>13413</v>
      </c>
      <c r="M11678" s="548" t="s">
        <v>13758</v>
      </c>
      <c r="N11678" s="545" t="s">
        <v>13413</v>
      </c>
      <c r="O11678" s="545" t="s">
        <v>13413</v>
      </c>
      <c r="P11678" s="549">
        <v>9355</v>
      </c>
      <c r="Q11678" s="549">
        <v>1</v>
      </c>
      <c r="R11678" s="549">
        <v>131</v>
      </c>
      <c r="S11678" s="548">
        <v>450</v>
      </c>
      <c r="T11678" s="548"/>
      <c r="U11678" s="99"/>
    </row>
    <row r="11679" spans="1:21" ht="19.5" customHeight="1">
      <c r="A11679" s="545">
        <v>106672</v>
      </c>
      <c r="B11679" s="545" t="s">
        <v>2083</v>
      </c>
      <c r="C11679" s="545" t="s">
        <v>216</v>
      </c>
      <c r="D11679" s="546">
        <v>45708</v>
      </c>
      <c r="E11679" s="171" t="str">
        <f t="shared" si="182"/>
        <v>2025</v>
      </c>
      <c r="F11679" s="547">
        <v>28983.23</v>
      </c>
      <c r="G11679" s="548">
        <v>0.19</v>
      </c>
      <c r="H11679" s="547">
        <v>24355.65</v>
      </c>
      <c r="I11679" s="545" t="s">
        <v>12637</v>
      </c>
      <c r="J11679" s="545" t="s">
        <v>13307</v>
      </c>
      <c r="K11679" s="545" t="s">
        <v>13413</v>
      </c>
      <c r="L11679" s="545" t="s">
        <v>13413</v>
      </c>
      <c r="M11679" s="548" t="s">
        <v>13758</v>
      </c>
      <c r="N11679" s="545" t="s">
        <v>22867</v>
      </c>
      <c r="O11679" s="545" t="s">
        <v>13413</v>
      </c>
      <c r="P11679" s="549">
        <v>9356</v>
      </c>
      <c r="Q11679" s="549">
        <v>1</v>
      </c>
      <c r="R11679" s="549">
        <v>13</v>
      </c>
      <c r="S11679" s="548">
        <v>2228</v>
      </c>
      <c r="T11679" s="548">
        <v>1663</v>
      </c>
      <c r="U11679" s="99"/>
    </row>
    <row r="11680" spans="1:21" ht="19.5" customHeight="1">
      <c r="A11680" s="545">
        <v>106673</v>
      </c>
      <c r="B11680" s="545" t="s">
        <v>8140</v>
      </c>
      <c r="C11680" s="545" t="s">
        <v>216</v>
      </c>
      <c r="D11680" s="546">
        <v>46052</v>
      </c>
      <c r="E11680" s="171" t="str">
        <f t="shared" si="182"/>
        <v>2026</v>
      </c>
      <c r="F11680" s="547">
        <v>1654592</v>
      </c>
      <c r="G11680" s="548">
        <v>0.19</v>
      </c>
      <c r="H11680" s="547">
        <v>1390413.45</v>
      </c>
      <c r="I11680" s="545" t="s">
        <v>12717</v>
      </c>
      <c r="J11680" s="545" t="s">
        <v>13307</v>
      </c>
      <c r="K11680" s="545" t="s">
        <v>20155</v>
      </c>
      <c r="L11680" s="545" t="s">
        <v>20098</v>
      </c>
      <c r="M11680" s="548" t="s">
        <v>13758</v>
      </c>
      <c r="N11680" s="545" t="s">
        <v>13413</v>
      </c>
      <c r="O11680" s="545" t="s">
        <v>13413</v>
      </c>
      <c r="P11680" s="549">
        <v>9357</v>
      </c>
      <c r="Q11680" s="549">
        <v>1</v>
      </c>
      <c r="R11680" s="549">
        <v>19</v>
      </c>
      <c r="S11680" s="548">
        <v>2228</v>
      </c>
      <c r="T11680" s="548"/>
      <c r="U11680" s="99"/>
    </row>
    <row r="11681" spans="1:21" ht="19.5" customHeight="1">
      <c r="A11681" s="545">
        <v>106674</v>
      </c>
      <c r="B11681" s="545" t="s">
        <v>8079</v>
      </c>
      <c r="C11681" s="545" t="s">
        <v>216</v>
      </c>
      <c r="D11681" s="546">
        <v>46052</v>
      </c>
      <c r="E11681" s="171" t="str">
        <f t="shared" si="182"/>
        <v>2026</v>
      </c>
      <c r="F11681" s="547">
        <v>660674</v>
      </c>
      <c r="G11681" s="548">
        <v>0.19</v>
      </c>
      <c r="H11681" s="547">
        <v>555188.24</v>
      </c>
      <c r="I11681" s="545" t="s">
        <v>12717</v>
      </c>
      <c r="J11681" s="545" t="s">
        <v>13307</v>
      </c>
      <c r="K11681" s="545" t="s">
        <v>20156</v>
      </c>
      <c r="L11681" s="545" t="s">
        <v>20098</v>
      </c>
      <c r="M11681" s="548" t="s">
        <v>13758</v>
      </c>
      <c r="N11681" s="545" t="s">
        <v>13413</v>
      </c>
      <c r="O11681" s="545" t="s">
        <v>13413</v>
      </c>
      <c r="P11681" s="549">
        <v>9358</v>
      </c>
      <c r="Q11681" s="549">
        <v>1</v>
      </c>
      <c r="R11681" s="549">
        <v>19</v>
      </c>
      <c r="S11681" s="548">
        <v>2228</v>
      </c>
      <c r="T11681" s="548"/>
      <c r="U11681" s="99"/>
    </row>
    <row r="11682" spans="1:21" ht="19.5" customHeight="1">
      <c r="A11682" s="545">
        <v>106675</v>
      </c>
      <c r="B11682" s="545" t="s">
        <v>8139</v>
      </c>
      <c r="C11682" s="545" t="s">
        <v>216</v>
      </c>
      <c r="D11682" s="546">
        <v>46052</v>
      </c>
      <c r="E11682" s="171" t="str">
        <f t="shared" si="182"/>
        <v>2026</v>
      </c>
      <c r="F11682" s="547">
        <v>1663655</v>
      </c>
      <c r="G11682" s="548">
        <v>0.19</v>
      </c>
      <c r="H11682" s="547">
        <v>1398029.41</v>
      </c>
      <c r="I11682" s="545" t="s">
        <v>12717</v>
      </c>
      <c r="J11682" s="545" t="s">
        <v>13307</v>
      </c>
      <c r="K11682" s="545" t="s">
        <v>20157</v>
      </c>
      <c r="L11682" s="545" t="s">
        <v>20098</v>
      </c>
      <c r="M11682" s="548" t="s">
        <v>13758</v>
      </c>
      <c r="N11682" s="545" t="s">
        <v>22877</v>
      </c>
      <c r="O11682" s="545" t="s">
        <v>13413</v>
      </c>
      <c r="P11682" s="549">
        <v>9359</v>
      </c>
      <c r="Q11682" s="549">
        <v>1</v>
      </c>
      <c r="R11682" s="549">
        <v>19</v>
      </c>
      <c r="S11682" s="548">
        <v>2228</v>
      </c>
      <c r="T11682" s="548">
        <v>2180</v>
      </c>
      <c r="U11682" s="99"/>
    </row>
    <row r="11683" spans="1:21" ht="19.5" customHeight="1">
      <c r="A11683" s="545">
        <v>106677</v>
      </c>
      <c r="B11683" s="545" t="s">
        <v>8290</v>
      </c>
      <c r="C11683" s="545" t="s">
        <v>216</v>
      </c>
      <c r="D11683" s="546">
        <v>43524</v>
      </c>
      <c r="E11683" s="171" t="str">
        <f t="shared" si="182"/>
        <v>2019</v>
      </c>
      <c r="F11683" s="547">
        <v>571200</v>
      </c>
      <c r="G11683" s="548">
        <v>0.19</v>
      </c>
      <c r="H11683" s="547">
        <v>480000</v>
      </c>
      <c r="I11683" s="545" t="s">
        <v>12717</v>
      </c>
      <c r="J11683" s="545" t="s">
        <v>13296</v>
      </c>
      <c r="K11683" s="545" t="s">
        <v>20158</v>
      </c>
      <c r="L11683" s="545" t="s">
        <v>20159</v>
      </c>
      <c r="M11683" s="548" t="s">
        <v>13758</v>
      </c>
      <c r="N11683" s="545" t="s">
        <v>13413</v>
      </c>
      <c r="O11683" s="545" t="s">
        <v>13413</v>
      </c>
      <c r="P11683" s="549">
        <v>9361</v>
      </c>
      <c r="Q11683" s="549">
        <v>1</v>
      </c>
      <c r="R11683" s="549">
        <v>19</v>
      </c>
      <c r="S11683" s="548">
        <v>2218</v>
      </c>
      <c r="T11683" s="548"/>
      <c r="U11683" s="99"/>
    </row>
    <row r="11684" spans="1:21" ht="19.5" customHeight="1">
      <c r="A11684" s="545">
        <v>106678</v>
      </c>
      <c r="B11684" s="545" t="s">
        <v>8138</v>
      </c>
      <c r="C11684" s="545" t="s">
        <v>216</v>
      </c>
      <c r="D11684" s="546">
        <v>46052</v>
      </c>
      <c r="E11684" s="171" t="str">
        <f t="shared" si="182"/>
        <v>2026</v>
      </c>
      <c r="F11684" s="547">
        <v>2845953</v>
      </c>
      <c r="G11684" s="548">
        <v>0.19</v>
      </c>
      <c r="H11684" s="547">
        <v>2391557.14</v>
      </c>
      <c r="I11684" s="545" t="s">
        <v>12717</v>
      </c>
      <c r="J11684" s="545" t="s">
        <v>13307</v>
      </c>
      <c r="K11684" s="545" t="s">
        <v>20160</v>
      </c>
      <c r="L11684" s="545" t="s">
        <v>20161</v>
      </c>
      <c r="M11684" s="548" t="s">
        <v>13758</v>
      </c>
      <c r="N11684" s="545" t="s">
        <v>13413</v>
      </c>
      <c r="O11684" s="545" t="s">
        <v>13413</v>
      </c>
      <c r="P11684" s="549">
        <v>9362</v>
      </c>
      <c r="Q11684" s="549">
        <v>1</v>
      </c>
      <c r="R11684" s="549">
        <v>19</v>
      </c>
      <c r="S11684" s="548">
        <v>2228</v>
      </c>
      <c r="T11684" s="548"/>
      <c r="U11684" s="99"/>
    </row>
    <row r="11685" spans="1:21" ht="19.5" customHeight="1">
      <c r="A11685" s="545">
        <v>106680</v>
      </c>
      <c r="B11685" s="545" t="s">
        <v>8172</v>
      </c>
      <c r="C11685" s="545" t="s">
        <v>216</v>
      </c>
      <c r="D11685" s="546">
        <v>46052</v>
      </c>
      <c r="E11685" s="171" t="str">
        <f t="shared" si="182"/>
        <v>2026</v>
      </c>
      <c r="F11685" s="547">
        <v>1291318</v>
      </c>
      <c r="G11685" s="548">
        <v>0.19</v>
      </c>
      <c r="H11685" s="547">
        <v>1085141.18</v>
      </c>
      <c r="I11685" s="545" t="s">
        <v>12717</v>
      </c>
      <c r="J11685" s="545" t="s">
        <v>13307</v>
      </c>
      <c r="K11685" s="545" t="s">
        <v>20162</v>
      </c>
      <c r="L11685" s="545" t="s">
        <v>20098</v>
      </c>
      <c r="M11685" s="548" t="s">
        <v>13758</v>
      </c>
      <c r="N11685" s="545" t="s">
        <v>13413</v>
      </c>
      <c r="O11685" s="545" t="s">
        <v>13413</v>
      </c>
      <c r="P11685" s="549">
        <v>9364</v>
      </c>
      <c r="Q11685" s="549">
        <v>1</v>
      </c>
      <c r="R11685" s="549">
        <v>19</v>
      </c>
      <c r="S11685" s="548">
        <v>2228</v>
      </c>
      <c r="T11685" s="548"/>
      <c r="U11685" s="99"/>
    </row>
    <row r="11686" spans="1:21" ht="19.5" customHeight="1">
      <c r="A11686" s="545">
        <v>106682</v>
      </c>
      <c r="B11686" s="545" t="s">
        <v>8171</v>
      </c>
      <c r="C11686" s="545" t="s">
        <v>216</v>
      </c>
      <c r="D11686" s="546">
        <v>46052</v>
      </c>
      <c r="E11686" s="171" t="str">
        <f t="shared" si="182"/>
        <v>2026</v>
      </c>
      <c r="F11686" s="547">
        <v>2930410</v>
      </c>
      <c r="G11686" s="548">
        <v>0.19</v>
      </c>
      <c r="H11686" s="547">
        <v>2462529.41</v>
      </c>
      <c r="I11686" s="545" t="s">
        <v>12717</v>
      </c>
      <c r="J11686" s="545" t="s">
        <v>13307</v>
      </c>
      <c r="K11686" s="545" t="s">
        <v>20163</v>
      </c>
      <c r="L11686" s="545" t="s">
        <v>20098</v>
      </c>
      <c r="M11686" s="548" t="s">
        <v>13758</v>
      </c>
      <c r="N11686" s="545" t="s">
        <v>13413</v>
      </c>
      <c r="O11686" s="545" t="s">
        <v>13413</v>
      </c>
      <c r="P11686" s="549">
        <v>9366</v>
      </c>
      <c r="Q11686" s="549">
        <v>1</v>
      </c>
      <c r="R11686" s="549">
        <v>19</v>
      </c>
      <c r="S11686" s="548">
        <v>2228</v>
      </c>
      <c r="T11686" s="548"/>
      <c r="U11686" s="99"/>
    </row>
    <row r="11687" spans="1:21" ht="19.5" customHeight="1">
      <c r="A11687" s="545">
        <v>106684</v>
      </c>
      <c r="B11687" s="545" t="s">
        <v>8078</v>
      </c>
      <c r="C11687" s="545" t="s">
        <v>216</v>
      </c>
      <c r="D11687" s="546">
        <v>43544</v>
      </c>
      <c r="E11687" s="171" t="str">
        <f t="shared" si="182"/>
        <v>2019</v>
      </c>
      <c r="F11687" s="547">
        <v>1235602</v>
      </c>
      <c r="G11687" s="548">
        <v>0.19</v>
      </c>
      <c r="H11687" s="547">
        <v>1038321.01</v>
      </c>
      <c r="I11687" s="545" t="s">
        <v>12717</v>
      </c>
      <c r="J11687" s="545" t="s">
        <v>13302</v>
      </c>
      <c r="K11687" s="545" t="s">
        <v>20164</v>
      </c>
      <c r="L11687" s="545" t="s">
        <v>20098</v>
      </c>
      <c r="M11687" s="548" t="s">
        <v>13758</v>
      </c>
      <c r="N11687" s="545" t="s">
        <v>13413</v>
      </c>
      <c r="O11687" s="545" t="s">
        <v>13413</v>
      </c>
      <c r="P11687" s="549">
        <v>9368</v>
      </c>
      <c r="Q11687" s="549">
        <v>1</v>
      </c>
      <c r="R11687" s="549">
        <v>19</v>
      </c>
      <c r="S11687" s="548">
        <v>2219</v>
      </c>
      <c r="T11687" s="548"/>
      <c r="U11687" s="99"/>
    </row>
    <row r="11688" spans="1:21" ht="19.5" customHeight="1">
      <c r="A11688" s="545">
        <v>106685</v>
      </c>
      <c r="B11688" s="545" t="s">
        <v>8289</v>
      </c>
      <c r="C11688" s="545" t="s">
        <v>216</v>
      </c>
      <c r="D11688" s="546">
        <v>43524</v>
      </c>
      <c r="E11688" s="171" t="str">
        <f t="shared" si="182"/>
        <v>2019</v>
      </c>
      <c r="F11688" s="547">
        <v>946050</v>
      </c>
      <c r="G11688" s="548">
        <v>0.19</v>
      </c>
      <c r="H11688" s="547">
        <v>795000</v>
      </c>
      <c r="I11688" s="545" t="s">
        <v>12717</v>
      </c>
      <c r="J11688" s="545" t="s">
        <v>13296</v>
      </c>
      <c r="K11688" s="545" t="s">
        <v>20165</v>
      </c>
      <c r="L11688" s="545" t="s">
        <v>20098</v>
      </c>
      <c r="M11688" s="548" t="s">
        <v>13758</v>
      </c>
      <c r="N11688" s="545" t="s">
        <v>13413</v>
      </c>
      <c r="O11688" s="545" t="s">
        <v>13413</v>
      </c>
      <c r="P11688" s="549">
        <v>9369</v>
      </c>
      <c r="Q11688" s="549">
        <v>1</v>
      </c>
      <c r="R11688" s="549">
        <v>19</v>
      </c>
      <c r="S11688" s="548">
        <v>2218</v>
      </c>
      <c r="T11688" s="548"/>
      <c r="U11688" s="99"/>
    </row>
    <row r="11689" spans="1:21" ht="19.5" customHeight="1">
      <c r="A11689" s="545">
        <v>106686</v>
      </c>
      <c r="B11689" s="545" t="s">
        <v>12276</v>
      </c>
      <c r="C11689" s="545" t="s">
        <v>216</v>
      </c>
      <c r="D11689" s="546">
        <v>44592</v>
      </c>
      <c r="E11689" s="171" t="str">
        <f t="shared" si="182"/>
        <v>2022</v>
      </c>
      <c r="F11689" s="547">
        <v>3019240</v>
      </c>
      <c r="G11689" s="548">
        <v>0.19</v>
      </c>
      <c r="H11689" s="547">
        <v>2537176.4700000002</v>
      </c>
      <c r="I11689" s="545" t="s">
        <v>12717</v>
      </c>
      <c r="J11689" s="545" t="s">
        <v>13297</v>
      </c>
      <c r="K11689" s="545" t="s">
        <v>20166</v>
      </c>
      <c r="L11689" s="545" t="s">
        <v>20167</v>
      </c>
      <c r="M11689" s="548" t="s">
        <v>13758</v>
      </c>
      <c r="N11689" s="545" t="s">
        <v>13413</v>
      </c>
      <c r="O11689" s="545" t="s">
        <v>13413</v>
      </c>
      <c r="P11689" s="549">
        <v>9370</v>
      </c>
      <c r="Q11689" s="549">
        <v>1</v>
      </c>
      <c r="R11689" s="549">
        <v>19</v>
      </c>
      <c r="S11689" s="548">
        <v>2257</v>
      </c>
      <c r="T11689" s="548"/>
      <c r="U11689" s="99"/>
    </row>
    <row r="11690" spans="1:21" ht="19.5" customHeight="1">
      <c r="A11690" s="545">
        <v>106687</v>
      </c>
      <c r="B11690" s="545" t="s">
        <v>12275</v>
      </c>
      <c r="C11690" s="545" t="s">
        <v>216</v>
      </c>
      <c r="D11690" s="546">
        <v>44592</v>
      </c>
      <c r="E11690" s="171" t="str">
        <f t="shared" si="182"/>
        <v>2022</v>
      </c>
      <c r="F11690" s="547">
        <v>2101719</v>
      </c>
      <c r="G11690" s="548">
        <v>0.19</v>
      </c>
      <c r="H11690" s="547">
        <v>1766150.42</v>
      </c>
      <c r="I11690" s="545" t="s">
        <v>12717</v>
      </c>
      <c r="J11690" s="545" t="s">
        <v>13297</v>
      </c>
      <c r="K11690" s="545" t="s">
        <v>20168</v>
      </c>
      <c r="L11690" s="545" t="s">
        <v>20167</v>
      </c>
      <c r="M11690" s="548" t="s">
        <v>13758</v>
      </c>
      <c r="N11690" s="545" t="s">
        <v>13413</v>
      </c>
      <c r="O11690" s="545" t="s">
        <v>13413</v>
      </c>
      <c r="P11690" s="549">
        <v>9371</v>
      </c>
      <c r="Q11690" s="549">
        <v>1</v>
      </c>
      <c r="R11690" s="549">
        <v>19</v>
      </c>
      <c r="S11690" s="548">
        <v>2257</v>
      </c>
      <c r="T11690" s="548"/>
      <c r="U11690" s="99"/>
    </row>
    <row r="11691" spans="1:21" ht="19.5" customHeight="1">
      <c r="A11691" s="545">
        <v>106688</v>
      </c>
      <c r="B11691" s="545" t="s">
        <v>8108</v>
      </c>
      <c r="C11691" s="545" t="s">
        <v>216</v>
      </c>
      <c r="D11691" s="546">
        <v>43543</v>
      </c>
      <c r="E11691" s="171" t="str">
        <f t="shared" si="182"/>
        <v>2019</v>
      </c>
      <c r="F11691" s="547">
        <v>822958.99</v>
      </c>
      <c r="G11691" s="548">
        <v>0.19</v>
      </c>
      <c r="H11691" s="547">
        <v>691562.18</v>
      </c>
      <c r="I11691" s="545" t="s">
        <v>12717</v>
      </c>
      <c r="J11691" s="545" t="s">
        <v>13302</v>
      </c>
      <c r="K11691" s="545" t="s">
        <v>20169</v>
      </c>
      <c r="L11691" s="545" t="s">
        <v>20098</v>
      </c>
      <c r="M11691" s="548" t="s">
        <v>13758</v>
      </c>
      <c r="N11691" s="545" t="s">
        <v>13413</v>
      </c>
      <c r="O11691" s="545" t="s">
        <v>13413</v>
      </c>
      <c r="P11691" s="549">
        <v>9372</v>
      </c>
      <c r="Q11691" s="549">
        <v>1</v>
      </c>
      <c r="R11691" s="549">
        <v>19</v>
      </c>
      <c r="S11691" s="548">
        <v>2219</v>
      </c>
      <c r="T11691" s="548"/>
      <c r="U11691" s="99"/>
    </row>
    <row r="11692" spans="1:21" ht="19.5" customHeight="1">
      <c r="A11692" s="545">
        <v>106689</v>
      </c>
      <c r="B11692" s="545" t="s">
        <v>8149</v>
      </c>
      <c r="C11692" s="545" t="s">
        <v>216</v>
      </c>
      <c r="D11692" s="546">
        <v>43537</v>
      </c>
      <c r="E11692" s="171" t="str">
        <f t="shared" si="182"/>
        <v>2019</v>
      </c>
      <c r="F11692" s="547">
        <v>822700</v>
      </c>
      <c r="G11692" s="548">
        <v>0.19</v>
      </c>
      <c r="H11692" s="547">
        <v>691344.54</v>
      </c>
      <c r="I11692" s="545" t="s">
        <v>12717</v>
      </c>
      <c r="J11692" s="545" t="s">
        <v>13400</v>
      </c>
      <c r="K11692" s="545" t="s">
        <v>20170</v>
      </c>
      <c r="L11692" s="545" t="s">
        <v>20159</v>
      </c>
      <c r="M11692" s="548" t="s">
        <v>13758</v>
      </c>
      <c r="N11692" s="545" t="s">
        <v>13413</v>
      </c>
      <c r="O11692" s="545" t="s">
        <v>13413</v>
      </c>
      <c r="P11692" s="549">
        <v>9373</v>
      </c>
      <c r="Q11692" s="549">
        <v>1</v>
      </c>
      <c r="R11692" s="549">
        <v>19</v>
      </c>
      <c r="S11692" s="548">
        <v>2209</v>
      </c>
      <c r="T11692" s="548"/>
      <c r="U11692" s="99"/>
    </row>
    <row r="11693" spans="1:21" ht="19.5" customHeight="1">
      <c r="A11693" s="545">
        <v>106690</v>
      </c>
      <c r="B11693" s="545" t="s">
        <v>8117</v>
      </c>
      <c r="C11693" s="545" t="s">
        <v>216</v>
      </c>
      <c r="D11693" s="546">
        <v>43542</v>
      </c>
      <c r="E11693" s="171" t="str">
        <f t="shared" si="182"/>
        <v>2019</v>
      </c>
      <c r="F11693" s="547">
        <v>1162250</v>
      </c>
      <c r="G11693" s="548">
        <v>0.19</v>
      </c>
      <c r="H11693" s="547">
        <v>976680.67</v>
      </c>
      <c r="I11693" s="545" t="s">
        <v>12717</v>
      </c>
      <c r="J11693" s="545" t="s">
        <v>13400</v>
      </c>
      <c r="K11693" s="545" t="s">
        <v>20171</v>
      </c>
      <c r="L11693" s="545" t="s">
        <v>20159</v>
      </c>
      <c r="M11693" s="548" t="s">
        <v>13758</v>
      </c>
      <c r="N11693" s="545" t="s">
        <v>13413</v>
      </c>
      <c r="O11693" s="545" t="s">
        <v>13413</v>
      </c>
      <c r="P11693" s="549">
        <v>9374</v>
      </c>
      <c r="Q11693" s="549">
        <v>1</v>
      </c>
      <c r="R11693" s="549">
        <v>19</v>
      </c>
      <c r="S11693" s="548">
        <v>2209</v>
      </c>
      <c r="T11693" s="548"/>
      <c r="U11693" s="99"/>
    </row>
    <row r="11694" spans="1:21" ht="19.5" customHeight="1">
      <c r="A11694" s="545">
        <v>106691</v>
      </c>
      <c r="B11694" s="545" t="s">
        <v>8116</v>
      </c>
      <c r="C11694" s="545" t="s">
        <v>216</v>
      </c>
      <c r="D11694" s="546">
        <v>43542</v>
      </c>
      <c r="E11694" s="171" t="str">
        <f t="shared" si="182"/>
        <v>2019</v>
      </c>
      <c r="F11694" s="547">
        <v>409900</v>
      </c>
      <c r="G11694" s="548">
        <v>0.19</v>
      </c>
      <c r="H11694" s="547">
        <v>344453.78</v>
      </c>
      <c r="I11694" s="545" t="s">
        <v>12717</v>
      </c>
      <c r="J11694" s="545" t="s">
        <v>13400</v>
      </c>
      <c r="K11694" s="545" t="s">
        <v>20172</v>
      </c>
      <c r="L11694" s="545" t="s">
        <v>20159</v>
      </c>
      <c r="M11694" s="548" t="s">
        <v>13758</v>
      </c>
      <c r="N11694" s="545" t="s">
        <v>13413</v>
      </c>
      <c r="O11694" s="545" t="s">
        <v>13413</v>
      </c>
      <c r="P11694" s="549">
        <v>9375</v>
      </c>
      <c r="Q11694" s="549">
        <v>1</v>
      </c>
      <c r="R11694" s="549">
        <v>19</v>
      </c>
      <c r="S11694" s="548">
        <v>2209</v>
      </c>
      <c r="T11694" s="548"/>
      <c r="U11694" s="99"/>
    </row>
    <row r="11695" spans="1:21" ht="19.5" customHeight="1">
      <c r="A11695" s="545">
        <v>106692</v>
      </c>
      <c r="B11695" s="545" t="s">
        <v>9315</v>
      </c>
      <c r="C11695" s="545" t="s">
        <v>216</v>
      </c>
      <c r="D11695" s="546"/>
      <c r="E11695" s="171" t="str">
        <f t="shared" si="182"/>
        <v>1900</v>
      </c>
      <c r="F11695" s="547">
        <v>0</v>
      </c>
      <c r="G11695" s="548">
        <v>0</v>
      </c>
      <c r="H11695" s="547">
        <v>0</v>
      </c>
      <c r="I11695" s="545" t="s">
        <v>12717</v>
      </c>
      <c r="J11695" s="545"/>
      <c r="K11695" s="545" t="s">
        <v>20173</v>
      </c>
      <c r="L11695" s="545" t="s">
        <v>20159</v>
      </c>
      <c r="M11695" s="548" t="s">
        <v>13758</v>
      </c>
      <c r="N11695" s="545" t="s">
        <v>13413</v>
      </c>
      <c r="O11695" s="545" t="s">
        <v>13413</v>
      </c>
      <c r="P11695" s="549">
        <v>9376</v>
      </c>
      <c r="Q11695" s="549">
        <v>1</v>
      </c>
      <c r="R11695" s="549">
        <v>19</v>
      </c>
      <c r="S11695" s="548"/>
      <c r="T11695" s="548"/>
      <c r="U11695" s="99"/>
    </row>
    <row r="11696" spans="1:21" ht="19.5" customHeight="1">
      <c r="A11696" s="545">
        <v>106693</v>
      </c>
      <c r="B11696" s="545" t="s">
        <v>8115</v>
      </c>
      <c r="C11696" s="545" t="s">
        <v>216</v>
      </c>
      <c r="D11696" s="546">
        <v>43542</v>
      </c>
      <c r="E11696" s="171" t="str">
        <f t="shared" si="182"/>
        <v>2019</v>
      </c>
      <c r="F11696" s="547">
        <v>1128800</v>
      </c>
      <c r="G11696" s="548">
        <v>0.19</v>
      </c>
      <c r="H11696" s="547">
        <v>948571.43</v>
      </c>
      <c r="I11696" s="545" t="s">
        <v>12717</v>
      </c>
      <c r="J11696" s="545" t="s">
        <v>13400</v>
      </c>
      <c r="K11696" s="545" t="s">
        <v>20174</v>
      </c>
      <c r="L11696" s="545" t="s">
        <v>20159</v>
      </c>
      <c r="M11696" s="548" t="s">
        <v>13758</v>
      </c>
      <c r="N11696" s="545" t="s">
        <v>13413</v>
      </c>
      <c r="O11696" s="545" t="s">
        <v>13413</v>
      </c>
      <c r="P11696" s="549">
        <v>9377</v>
      </c>
      <c r="Q11696" s="549">
        <v>1</v>
      </c>
      <c r="R11696" s="549">
        <v>19</v>
      </c>
      <c r="S11696" s="548">
        <v>2209</v>
      </c>
      <c r="T11696" s="548"/>
      <c r="U11696" s="99"/>
    </row>
    <row r="11697" spans="1:21" ht="19.5" customHeight="1">
      <c r="A11697" s="545">
        <v>106694</v>
      </c>
      <c r="B11697" s="545" t="s">
        <v>8077</v>
      </c>
      <c r="C11697" s="545" t="s">
        <v>216</v>
      </c>
      <c r="D11697" s="546">
        <v>43544</v>
      </c>
      <c r="E11697" s="171" t="str">
        <f t="shared" si="182"/>
        <v>2019</v>
      </c>
      <c r="F11697" s="547">
        <v>1075280</v>
      </c>
      <c r="G11697" s="548">
        <v>0.19</v>
      </c>
      <c r="H11697" s="547">
        <v>903596.64</v>
      </c>
      <c r="I11697" s="545" t="s">
        <v>12717</v>
      </c>
      <c r="J11697" s="545" t="s">
        <v>13302</v>
      </c>
      <c r="K11697" s="545" t="s">
        <v>20175</v>
      </c>
      <c r="L11697" s="545" t="s">
        <v>20098</v>
      </c>
      <c r="M11697" s="548" t="s">
        <v>13758</v>
      </c>
      <c r="N11697" s="545" t="s">
        <v>13413</v>
      </c>
      <c r="O11697" s="545" t="s">
        <v>13413</v>
      </c>
      <c r="P11697" s="549">
        <v>9378</v>
      </c>
      <c r="Q11697" s="549">
        <v>1</v>
      </c>
      <c r="R11697" s="549">
        <v>19</v>
      </c>
      <c r="S11697" s="548">
        <v>2219</v>
      </c>
      <c r="T11697" s="548"/>
      <c r="U11697" s="99"/>
    </row>
    <row r="11698" spans="1:21" ht="19.5" customHeight="1">
      <c r="A11698" s="545">
        <v>106695</v>
      </c>
      <c r="B11698" s="545" t="s">
        <v>8107</v>
      </c>
      <c r="C11698" s="545" t="s">
        <v>216</v>
      </c>
      <c r="D11698" s="546">
        <v>46056</v>
      </c>
      <c r="E11698" s="171" t="str">
        <f t="shared" si="182"/>
        <v>2026</v>
      </c>
      <c r="F11698" s="547">
        <v>43530186</v>
      </c>
      <c r="G11698" s="548">
        <v>0.19</v>
      </c>
      <c r="H11698" s="547">
        <v>36579988.240000002</v>
      </c>
      <c r="I11698" s="545" t="s">
        <v>12758</v>
      </c>
      <c r="J11698" s="545" t="s">
        <v>13298</v>
      </c>
      <c r="K11698" s="545" t="s">
        <v>20176</v>
      </c>
      <c r="L11698" s="545" t="s">
        <v>13413</v>
      </c>
      <c r="M11698" s="548" t="s">
        <v>13758</v>
      </c>
      <c r="N11698" s="545" t="s">
        <v>13413</v>
      </c>
      <c r="O11698" s="545" t="s">
        <v>13413</v>
      </c>
      <c r="P11698" s="549">
        <v>9379</v>
      </c>
      <c r="Q11698" s="549">
        <v>1</v>
      </c>
      <c r="R11698" s="549">
        <v>164</v>
      </c>
      <c r="S11698" s="548">
        <v>1012</v>
      </c>
      <c r="T11698" s="548"/>
      <c r="U11698" s="99"/>
    </row>
    <row r="11699" spans="1:21" ht="19.5" customHeight="1">
      <c r="A11699" s="545">
        <v>106696</v>
      </c>
      <c r="B11699" s="545" t="s">
        <v>8106</v>
      </c>
      <c r="C11699" s="545" t="s">
        <v>216</v>
      </c>
      <c r="D11699" s="546">
        <v>46056</v>
      </c>
      <c r="E11699" s="171" t="str">
        <f t="shared" si="182"/>
        <v>2026</v>
      </c>
      <c r="F11699" s="547">
        <v>35113160</v>
      </c>
      <c r="G11699" s="548">
        <v>0.19</v>
      </c>
      <c r="H11699" s="547">
        <v>29506857.140000001</v>
      </c>
      <c r="I11699" s="545" t="s">
        <v>12758</v>
      </c>
      <c r="J11699" s="545" t="s">
        <v>13298</v>
      </c>
      <c r="K11699" s="545" t="s">
        <v>20177</v>
      </c>
      <c r="L11699" s="545" t="s">
        <v>13413</v>
      </c>
      <c r="M11699" s="548" t="s">
        <v>13758</v>
      </c>
      <c r="N11699" s="545" t="s">
        <v>13413</v>
      </c>
      <c r="O11699" s="545" t="s">
        <v>13413</v>
      </c>
      <c r="P11699" s="549">
        <v>9380</v>
      </c>
      <c r="Q11699" s="549">
        <v>1</v>
      </c>
      <c r="R11699" s="549">
        <v>164</v>
      </c>
      <c r="S11699" s="548">
        <v>1012</v>
      </c>
      <c r="T11699" s="548"/>
      <c r="U11699" s="99"/>
    </row>
    <row r="11700" spans="1:21" ht="19.5" customHeight="1">
      <c r="A11700" s="545">
        <v>106697</v>
      </c>
      <c r="B11700" s="545" t="s">
        <v>8207</v>
      </c>
      <c r="C11700" s="545" t="s">
        <v>216</v>
      </c>
      <c r="D11700" s="546">
        <v>44677</v>
      </c>
      <c r="E11700" s="171" t="str">
        <f t="shared" si="182"/>
        <v>2022</v>
      </c>
      <c r="F11700" s="547">
        <v>24234436</v>
      </c>
      <c r="G11700" s="548">
        <v>0.19</v>
      </c>
      <c r="H11700" s="547">
        <v>20365072.27</v>
      </c>
      <c r="I11700" s="545" t="s">
        <v>12758</v>
      </c>
      <c r="J11700" s="545" t="s">
        <v>13298</v>
      </c>
      <c r="K11700" s="545" t="s">
        <v>20178</v>
      </c>
      <c r="L11700" s="545" t="s">
        <v>13413</v>
      </c>
      <c r="M11700" s="548" t="s">
        <v>13758</v>
      </c>
      <c r="N11700" s="545" t="s">
        <v>13413</v>
      </c>
      <c r="O11700" s="545" t="s">
        <v>13413</v>
      </c>
      <c r="P11700" s="549">
        <v>9381</v>
      </c>
      <c r="Q11700" s="549">
        <v>1</v>
      </c>
      <c r="R11700" s="549">
        <v>164</v>
      </c>
      <c r="S11700" s="548">
        <v>1012</v>
      </c>
      <c r="T11700" s="548"/>
      <c r="U11700" s="99"/>
    </row>
    <row r="11701" spans="1:21" ht="19.5" customHeight="1">
      <c r="A11701" s="545">
        <v>106698</v>
      </c>
      <c r="B11701" s="545" t="s">
        <v>8206</v>
      </c>
      <c r="C11701" s="545" t="s">
        <v>216</v>
      </c>
      <c r="D11701" s="546">
        <v>46056</v>
      </c>
      <c r="E11701" s="171" t="str">
        <f t="shared" si="182"/>
        <v>2026</v>
      </c>
      <c r="F11701" s="547">
        <v>38192089</v>
      </c>
      <c r="G11701" s="548">
        <v>0.19</v>
      </c>
      <c r="H11701" s="547">
        <v>32094192.440000001</v>
      </c>
      <c r="I11701" s="545" t="s">
        <v>12758</v>
      </c>
      <c r="J11701" s="545" t="s">
        <v>13298</v>
      </c>
      <c r="K11701" s="545" t="s">
        <v>20179</v>
      </c>
      <c r="L11701" s="545" t="s">
        <v>13413</v>
      </c>
      <c r="M11701" s="548" t="s">
        <v>13758</v>
      </c>
      <c r="N11701" s="545" t="s">
        <v>13413</v>
      </c>
      <c r="O11701" s="545" t="s">
        <v>13413</v>
      </c>
      <c r="P11701" s="549">
        <v>9382</v>
      </c>
      <c r="Q11701" s="549">
        <v>1</v>
      </c>
      <c r="R11701" s="549">
        <v>164</v>
      </c>
      <c r="S11701" s="548">
        <v>1012</v>
      </c>
      <c r="T11701" s="548"/>
      <c r="U11701" s="99"/>
    </row>
    <row r="11702" spans="1:21" ht="19.5" customHeight="1">
      <c r="A11702" s="545">
        <v>106699</v>
      </c>
      <c r="B11702" s="545" t="s">
        <v>8205</v>
      </c>
      <c r="C11702" s="545" t="s">
        <v>216</v>
      </c>
      <c r="D11702" s="546">
        <v>46056</v>
      </c>
      <c r="E11702" s="171" t="str">
        <f t="shared" si="182"/>
        <v>2026</v>
      </c>
      <c r="F11702" s="547">
        <v>34320334</v>
      </c>
      <c r="G11702" s="548">
        <v>0.19</v>
      </c>
      <c r="H11702" s="547">
        <v>28840616.809999999</v>
      </c>
      <c r="I11702" s="545" t="s">
        <v>12758</v>
      </c>
      <c r="J11702" s="545" t="s">
        <v>13298</v>
      </c>
      <c r="K11702" s="545" t="s">
        <v>20180</v>
      </c>
      <c r="L11702" s="545" t="s">
        <v>13413</v>
      </c>
      <c r="M11702" s="548" t="s">
        <v>13758</v>
      </c>
      <c r="N11702" s="545" t="s">
        <v>13413</v>
      </c>
      <c r="O11702" s="545" t="s">
        <v>13413</v>
      </c>
      <c r="P11702" s="549">
        <v>9383</v>
      </c>
      <c r="Q11702" s="549">
        <v>1</v>
      </c>
      <c r="R11702" s="549">
        <v>164</v>
      </c>
      <c r="S11702" s="548">
        <v>1012</v>
      </c>
      <c r="T11702" s="548"/>
      <c r="U11702" s="99"/>
    </row>
    <row r="11703" spans="1:21" ht="19.5" customHeight="1">
      <c r="A11703" s="545">
        <v>106700</v>
      </c>
      <c r="B11703" s="545" t="s">
        <v>8204</v>
      </c>
      <c r="C11703" s="545" t="s">
        <v>216</v>
      </c>
      <c r="D11703" s="546">
        <v>46056</v>
      </c>
      <c r="E11703" s="171" t="str">
        <f t="shared" si="182"/>
        <v>2026</v>
      </c>
      <c r="F11703" s="547">
        <v>35113160</v>
      </c>
      <c r="G11703" s="548">
        <v>0.19</v>
      </c>
      <c r="H11703" s="547">
        <v>29506857.140000001</v>
      </c>
      <c r="I11703" s="545" t="s">
        <v>12758</v>
      </c>
      <c r="J11703" s="545" t="s">
        <v>13298</v>
      </c>
      <c r="K11703" s="545" t="s">
        <v>20181</v>
      </c>
      <c r="L11703" s="545" t="s">
        <v>13413</v>
      </c>
      <c r="M11703" s="548" t="s">
        <v>13758</v>
      </c>
      <c r="N11703" s="545" t="s">
        <v>13413</v>
      </c>
      <c r="O11703" s="545" t="s">
        <v>13413</v>
      </c>
      <c r="P11703" s="549">
        <v>9384</v>
      </c>
      <c r="Q11703" s="549">
        <v>1</v>
      </c>
      <c r="R11703" s="549">
        <v>164</v>
      </c>
      <c r="S11703" s="548">
        <v>1012</v>
      </c>
      <c r="T11703" s="548"/>
      <c r="U11703" s="99"/>
    </row>
    <row r="11704" spans="1:21" ht="19.5" customHeight="1">
      <c r="A11704" s="545">
        <v>106702</v>
      </c>
      <c r="B11704" s="545" t="s">
        <v>8335</v>
      </c>
      <c r="C11704" s="545" t="s">
        <v>216</v>
      </c>
      <c r="D11704" s="546">
        <v>46052</v>
      </c>
      <c r="E11704" s="171" t="str">
        <f t="shared" si="182"/>
        <v>2026</v>
      </c>
      <c r="F11704" s="547">
        <v>51987915</v>
      </c>
      <c r="G11704" s="548">
        <v>0.19</v>
      </c>
      <c r="H11704" s="547">
        <v>43687323.530000001</v>
      </c>
      <c r="I11704" s="545" t="s">
        <v>12758</v>
      </c>
      <c r="J11704" s="545" t="s">
        <v>13307</v>
      </c>
      <c r="K11704" s="545" t="s">
        <v>20182</v>
      </c>
      <c r="L11704" s="545" t="s">
        <v>13413</v>
      </c>
      <c r="M11704" s="548" t="s">
        <v>13758</v>
      </c>
      <c r="N11704" s="545" t="s">
        <v>13413</v>
      </c>
      <c r="O11704" s="545" t="s">
        <v>13413</v>
      </c>
      <c r="P11704" s="549">
        <v>9386</v>
      </c>
      <c r="Q11704" s="549">
        <v>1</v>
      </c>
      <c r="R11704" s="549">
        <v>164</v>
      </c>
      <c r="S11704" s="548">
        <v>2228</v>
      </c>
      <c r="T11704" s="548"/>
      <c r="U11704" s="99"/>
    </row>
    <row r="11705" spans="1:21" ht="19.5" customHeight="1">
      <c r="A11705" s="545">
        <v>106703</v>
      </c>
      <c r="B11705" s="545" t="s">
        <v>7918</v>
      </c>
      <c r="C11705" s="545" t="s">
        <v>216</v>
      </c>
      <c r="D11705" s="546">
        <v>44606</v>
      </c>
      <c r="E11705" s="171" t="str">
        <f t="shared" si="182"/>
        <v>2022</v>
      </c>
      <c r="F11705" s="547">
        <v>5372543</v>
      </c>
      <c r="G11705" s="548">
        <v>0.19</v>
      </c>
      <c r="H11705" s="547">
        <v>4514742.0199999996</v>
      </c>
      <c r="I11705" s="545" t="s">
        <v>12686</v>
      </c>
      <c r="J11705" s="545" t="s">
        <v>13298</v>
      </c>
      <c r="K11705" s="545" t="s">
        <v>20183</v>
      </c>
      <c r="L11705" s="545" t="s">
        <v>13413</v>
      </c>
      <c r="M11705" s="548" t="s">
        <v>13758</v>
      </c>
      <c r="N11705" s="545" t="s">
        <v>13413</v>
      </c>
      <c r="O11705" s="545" t="s">
        <v>13413</v>
      </c>
      <c r="P11705" s="549">
        <v>9387</v>
      </c>
      <c r="Q11705" s="549">
        <v>1</v>
      </c>
      <c r="R11705" s="549">
        <v>131</v>
      </c>
      <c r="S11705" s="548">
        <v>1012</v>
      </c>
      <c r="T11705" s="548"/>
      <c r="U11705" s="99"/>
    </row>
    <row r="11706" spans="1:21" ht="19.5" customHeight="1">
      <c r="A11706" s="545">
        <v>106704</v>
      </c>
      <c r="B11706" s="545" t="s">
        <v>8203</v>
      </c>
      <c r="C11706" s="545" t="s">
        <v>216</v>
      </c>
      <c r="D11706" s="546">
        <v>46052</v>
      </c>
      <c r="E11706" s="171" t="str">
        <f t="shared" si="182"/>
        <v>2026</v>
      </c>
      <c r="F11706" s="547">
        <v>293423313</v>
      </c>
      <c r="G11706" s="548">
        <v>0.19</v>
      </c>
      <c r="H11706" s="547">
        <v>246574212.61000001</v>
      </c>
      <c r="I11706" s="545" t="s">
        <v>12758</v>
      </c>
      <c r="J11706" s="545" t="s">
        <v>13307</v>
      </c>
      <c r="K11706" s="545" t="s">
        <v>20184</v>
      </c>
      <c r="L11706" s="545" t="s">
        <v>13413</v>
      </c>
      <c r="M11706" s="548" t="s">
        <v>13758</v>
      </c>
      <c r="N11706" s="545" t="s">
        <v>13413</v>
      </c>
      <c r="O11706" s="545" t="s">
        <v>13413</v>
      </c>
      <c r="P11706" s="549">
        <v>9388</v>
      </c>
      <c r="Q11706" s="549">
        <v>1</v>
      </c>
      <c r="R11706" s="549">
        <v>164</v>
      </c>
      <c r="S11706" s="548">
        <v>2228</v>
      </c>
      <c r="T11706" s="548"/>
      <c r="U11706" s="99"/>
    </row>
    <row r="11707" spans="1:21" ht="19.5" customHeight="1">
      <c r="A11707" s="545">
        <v>106705</v>
      </c>
      <c r="B11707" s="545" t="s">
        <v>7450</v>
      </c>
      <c r="C11707" s="545" t="s">
        <v>216</v>
      </c>
      <c r="D11707" s="546">
        <v>43740</v>
      </c>
      <c r="E11707" s="171" t="str">
        <f t="shared" si="182"/>
        <v>2019</v>
      </c>
      <c r="F11707" s="547">
        <v>280245</v>
      </c>
      <c r="G11707" s="548">
        <v>0.19</v>
      </c>
      <c r="H11707" s="547">
        <v>235500</v>
      </c>
      <c r="I11707" s="545" t="s">
        <v>12637</v>
      </c>
      <c r="J11707" s="545" t="s">
        <v>13296</v>
      </c>
      <c r="K11707" s="545" t="s">
        <v>20185</v>
      </c>
      <c r="L11707" s="545" t="s">
        <v>13413</v>
      </c>
      <c r="M11707" s="548" t="s">
        <v>13758</v>
      </c>
      <c r="N11707" s="545" t="s">
        <v>13413</v>
      </c>
      <c r="O11707" s="545" t="s">
        <v>13413</v>
      </c>
      <c r="P11707" s="549">
        <v>9389</v>
      </c>
      <c r="Q11707" s="549">
        <v>1</v>
      </c>
      <c r="R11707" s="549">
        <v>13</v>
      </c>
      <c r="S11707" s="548">
        <v>2218</v>
      </c>
      <c r="T11707" s="548"/>
      <c r="U11707" s="99"/>
    </row>
    <row r="11708" spans="1:21" ht="19.5" customHeight="1">
      <c r="A11708" s="545">
        <v>106706</v>
      </c>
      <c r="B11708" s="545" t="s">
        <v>9314</v>
      </c>
      <c r="C11708" s="545" t="s">
        <v>216</v>
      </c>
      <c r="D11708" s="546"/>
      <c r="E11708" s="171" t="str">
        <f t="shared" si="182"/>
        <v>1900</v>
      </c>
      <c r="F11708" s="547">
        <v>0</v>
      </c>
      <c r="G11708" s="548">
        <v>0</v>
      </c>
      <c r="H11708" s="547">
        <v>0</v>
      </c>
      <c r="I11708" s="545" t="s">
        <v>12686</v>
      </c>
      <c r="J11708" s="545"/>
      <c r="K11708" s="545" t="s">
        <v>20186</v>
      </c>
      <c r="L11708" s="545" t="s">
        <v>13413</v>
      </c>
      <c r="M11708" s="548" t="s">
        <v>13758</v>
      </c>
      <c r="N11708" s="545" t="s">
        <v>13413</v>
      </c>
      <c r="O11708" s="545" t="s">
        <v>13413</v>
      </c>
      <c r="P11708" s="549">
        <v>9390</v>
      </c>
      <c r="Q11708" s="549">
        <v>1</v>
      </c>
      <c r="R11708" s="549">
        <v>131</v>
      </c>
      <c r="S11708" s="548"/>
      <c r="T11708" s="548"/>
      <c r="U11708" s="99"/>
    </row>
    <row r="11709" spans="1:21" ht="19.5" customHeight="1">
      <c r="A11709" s="545">
        <v>106707</v>
      </c>
      <c r="B11709" s="545" t="s">
        <v>9313</v>
      </c>
      <c r="C11709" s="545" t="s">
        <v>221</v>
      </c>
      <c r="D11709" s="546"/>
      <c r="E11709" s="171" t="str">
        <f t="shared" si="182"/>
        <v>1900</v>
      </c>
      <c r="F11709" s="547">
        <v>0</v>
      </c>
      <c r="G11709" s="548">
        <v>0</v>
      </c>
      <c r="H11709" s="547">
        <v>0</v>
      </c>
      <c r="I11709" s="545" t="s">
        <v>12992</v>
      </c>
      <c r="J11709" s="545"/>
      <c r="K11709" s="545" t="s">
        <v>20138</v>
      </c>
      <c r="L11709" s="545" t="s">
        <v>13413</v>
      </c>
      <c r="M11709" s="548" t="s">
        <v>13758</v>
      </c>
      <c r="N11709" s="545" t="s">
        <v>13413</v>
      </c>
      <c r="O11709" s="545" t="s">
        <v>13413</v>
      </c>
      <c r="P11709" s="549">
        <v>9391</v>
      </c>
      <c r="Q11709" s="549">
        <v>1</v>
      </c>
      <c r="R11709" s="549">
        <v>162</v>
      </c>
      <c r="S11709" s="548"/>
      <c r="T11709" s="548"/>
      <c r="U11709" s="99"/>
    </row>
    <row r="11710" spans="1:21" ht="19.5" customHeight="1">
      <c r="A11710" s="545">
        <v>106708</v>
      </c>
      <c r="B11710" s="545" t="s">
        <v>8105</v>
      </c>
      <c r="C11710" s="545" t="s">
        <v>216</v>
      </c>
      <c r="D11710" s="546">
        <v>44679</v>
      </c>
      <c r="E11710" s="171" t="str">
        <f t="shared" si="182"/>
        <v>2022</v>
      </c>
      <c r="F11710" s="547">
        <v>116040598</v>
      </c>
      <c r="G11710" s="548">
        <v>0.19</v>
      </c>
      <c r="H11710" s="547">
        <v>97513107.560000002</v>
      </c>
      <c r="I11710" s="545" t="s">
        <v>12758</v>
      </c>
      <c r="J11710" s="545" t="s">
        <v>13296</v>
      </c>
      <c r="K11710" s="545" t="s">
        <v>20187</v>
      </c>
      <c r="L11710" s="545" t="s">
        <v>13413</v>
      </c>
      <c r="M11710" s="548" t="s">
        <v>13758</v>
      </c>
      <c r="N11710" s="545" t="s">
        <v>13413</v>
      </c>
      <c r="O11710" s="545" t="s">
        <v>13413</v>
      </c>
      <c r="P11710" s="549">
        <v>9392</v>
      </c>
      <c r="Q11710" s="549">
        <v>1</v>
      </c>
      <c r="R11710" s="549">
        <v>164</v>
      </c>
      <c r="S11710" s="548">
        <v>2218</v>
      </c>
      <c r="T11710" s="548"/>
      <c r="U11710" s="99"/>
    </row>
    <row r="11711" spans="1:21" ht="19.5" customHeight="1">
      <c r="A11711" s="545">
        <v>106709</v>
      </c>
      <c r="B11711" s="545" t="s">
        <v>2012</v>
      </c>
      <c r="C11711" s="545" t="s">
        <v>209</v>
      </c>
      <c r="D11711" s="546">
        <v>46052</v>
      </c>
      <c r="E11711" s="171" t="str">
        <f t="shared" si="182"/>
        <v>2026</v>
      </c>
      <c r="F11711" s="547">
        <v>3414</v>
      </c>
      <c r="G11711" s="548">
        <v>0.19</v>
      </c>
      <c r="H11711" s="547">
        <v>2868.91</v>
      </c>
      <c r="I11711" s="545" t="s">
        <v>12652</v>
      </c>
      <c r="J11711" s="545" t="s">
        <v>13307</v>
      </c>
      <c r="K11711" s="545" t="s">
        <v>13413</v>
      </c>
      <c r="L11711" s="545" t="s">
        <v>13413</v>
      </c>
      <c r="M11711" s="548" t="s">
        <v>13758</v>
      </c>
      <c r="N11711" s="545" t="s">
        <v>13413</v>
      </c>
      <c r="O11711" s="545" t="s">
        <v>13413</v>
      </c>
      <c r="P11711" s="549">
        <v>9393</v>
      </c>
      <c r="Q11711" s="549">
        <v>1</v>
      </c>
      <c r="R11711" s="549">
        <v>134</v>
      </c>
      <c r="S11711" s="548">
        <v>2228</v>
      </c>
      <c r="T11711" s="548"/>
      <c r="U11711" s="99"/>
    </row>
    <row r="11712" spans="1:21" ht="19.5" customHeight="1">
      <c r="A11712" s="545">
        <v>106710</v>
      </c>
      <c r="B11712" s="545" t="s">
        <v>6133</v>
      </c>
      <c r="C11712" s="545" t="s">
        <v>216</v>
      </c>
      <c r="D11712" s="546">
        <v>46052</v>
      </c>
      <c r="E11712" s="171" t="str">
        <f t="shared" si="182"/>
        <v>2026</v>
      </c>
      <c r="F11712" s="547">
        <v>684</v>
      </c>
      <c r="G11712" s="548">
        <v>0.19</v>
      </c>
      <c r="H11712" s="547">
        <v>574.79</v>
      </c>
      <c r="I11712" s="545" t="s">
        <v>12652</v>
      </c>
      <c r="J11712" s="545" t="s">
        <v>13307</v>
      </c>
      <c r="K11712" s="545" t="s">
        <v>13413</v>
      </c>
      <c r="L11712" s="545" t="s">
        <v>13413</v>
      </c>
      <c r="M11712" s="548" t="s">
        <v>13758</v>
      </c>
      <c r="N11712" s="545" t="s">
        <v>13413</v>
      </c>
      <c r="O11712" s="545" t="s">
        <v>13413</v>
      </c>
      <c r="P11712" s="549">
        <v>9394</v>
      </c>
      <c r="Q11712" s="549">
        <v>1</v>
      </c>
      <c r="R11712" s="549">
        <v>134</v>
      </c>
      <c r="S11712" s="548">
        <v>2228</v>
      </c>
      <c r="T11712" s="548"/>
      <c r="U11712" s="99"/>
    </row>
    <row r="11713" spans="1:21" ht="19.5" customHeight="1">
      <c r="A11713" s="545">
        <v>106711</v>
      </c>
      <c r="B11713" s="545" t="s">
        <v>9312</v>
      </c>
      <c r="C11713" s="545" t="s">
        <v>221</v>
      </c>
      <c r="D11713" s="546">
        <v>46052</v>
      </c>
      <c r="E11713" s="171" t="str">
        <f t="shared" si="182"/>
        <v>2026</v>
      </c>
      <c r="F11713" s="547">
        <v>547</v>
      </c>
      <c r="G11713" s="548">
        <v>0</v>
      </c>
      <c r="H11713" s="547">
        <v>547</v>
      </c>
      <c r="I11713" s="545" t="s">
        <v>12766</v>
      </c>
      <c r="J11713" s="545" t="s">
        <v>13307</v>
      </c>
      <c r="K11713" s="545" t="s">
        <v>13413</v>
      </c>
      <c r="L11713" s="545" t="s">
        <v>13413</v>
      </c>
      <c r="M11713" s="548" t="s">
        <v>13758</v>
      </c>
      <c r="N11713" s="545" t="s">
        <v>13413</v>
      </c>
      <c r="O11713" s="545" t="s">
        <v>13413</v>
      </c>
      <c r="P11713" s="549">
        <v>9395</v>
      </c>
      <c r="Q11713" s="549">
        <v>1</v>
      </c>
      <c r="R11713" s="549">
        <v>172</v>
      </c>
      <c r="S11713" s="548">
        <v>2228</v>
      </c>
      <c r="T11713" s="548"/>
      <c r="U11713" s="99"/>
    </row>
    <row r="11714" spans="1:21" ht="19.5" customHeight="1">
      <c r="A11714" s="545">
        <v>106712</v>
      </c>
      <c r="B11714" s="545" t="s">
        <v>3032</v>
      </c>
      <c r="C11714" s="545" t="s">
        <v>216</v>
      </c>
      <c r="D11714" s="546">
        <v>46052</v>
      </c>
      <c r="E11714" s="171" t="str">
        <f t="shared" si="182"/>
        <v>2026</v>
      </c>
      <c r="F11714" s="547">
        <v>2473169</v>
      </c>
      <c r="G11714" s="548">
        <v>0.19</v>
      </c>
      <c r="H11714" s="547">
        <v>2078293.28</v>
      </c>
      <c r="I11714" s="545" t="s">
        <v>12657</v>
      </c>
      <c r="J11714" s="545" t="s">
        <v>13307</v>
      </c>
      <c r="K11714" s="545" t="s">
        <v>20188</v>
      </c>
      <c r="L11714" s="545" t="s">
        <v>13413</v>
      </c>
      <c r="M11714" s="548" t="s">
        <v>13758</v>
      </c>
      <c r="N11714" s="545" t="s">
        <v>13413</v>
      </c>
      <c r="O11714" s="545" t="s">
        <v>13413</v>
      </c>
      <c r="P11714" s="549">
        <v>9396</v>
      </c>
      <c r="Q11714" s="549">
        <v>1</v>
      </c>
      <c r="R11714" s="549">
        <v>153</v>
      </c>
      <c r="S11714" s="548">
        <v>2228</v>
      </c>
      <c r="T11714" s="548"/>
      <c r="U11714" s="99"/>
    </row>
    <row r="11715" spans="1:21" ht="19.5" customHeight="1">
      <c r="A11715" s="545">
        <v>106713</v>
      </c>
      <c r="B11715" s="545" t="s">
        <v>9311</v>
      </c>
      <c r="C11715" s="545" t="s">
        <v>209</v>
      </c>
      <c r="D11715" s="546"/>
      <c r="E11715" s="171" t="str">
        <f t="shared" si="182"/>
        <v>1900</v>
      </c>
      <c r="F11715" s="547">
        <v>0</v>
      </c>
      <c r="G11715" s="548">
        <v>0</v>
      </c>
      <c r="H11715" s="547">
        <v>0</v>
      </c>
      <c r="I11715" s="545" t="s">
        <v>12706</v>
      </c>
      <c r="J11715" s="545"/>
      <c r="K11715" s="545" t="s">
        <v>13413</v>
      </c>
      <c r="L11715" s="545" t="s">
        <v>13413</v>
      </c>
      <c r="M11715" s="548" t="s">
        <v>13758</v>
      </c>
      <c r="N11715" s="545" t="s">
        <v>13413</v>
      </c>
      <c r="O11715" s="545" t="s">
        <v>13413</v>
      </c>
      <c r="P11715" s="549">
        <v>9397</v>
      </c>
      <c r="Q11715" s="549">
        <v>1</v>
      </c>
      <c r="R11715" s="549">
        <v>128</v>
      </c>
      <c r="S11715" s="548"/>
      <c r="T11715" s="548"/>
      <c r="U11715" s="99"/>
    </row>
    <row r="11716" spans="1:21" ht="19.5" customHeight="1">
      <c r="A11716" s="545">
        <v>106714</v>
      </c>
      <c r="B11716" s="545" t="s">
        <v>2564</v>
      </c>
      <c r="C11716" s="545" t="s">
        <v>209</v>
      </c>
      <c r="D11716" s="546"/>
      <c r="E11716" s="171" t="str">
        <f t="shared" ref="E11716:E11779" si="183">TEXT(D11716,"YYYY")</f>
        <v>1900</v>
      </c>
      <c r="F11716" s="547">
        <v>0</v>
      </c>
      <c r="G11716" s="548">
        <v>0</v>
      </c>
      <c r="H11716" s="547">
        <v>0</v>
      </c>
      <c r="I11716" s="545" t="s">
        <v>12697</v>
      </c>
      <c r="J11716" s="545"/>
      <c r="K11716" s="545" t="s">
        <v>13413</v>
      </c>
      <c r="L11716" s="545" t="s">
        <v>13413</v>
      </c>
      <c r="M11716" s="548" t="s">
        <v>13758</v>
      </c>
      <c r="N11716" s="545" t="s">
        <v>13413</v>
      </c>
      <c r="O11716" s="545" t="s">
        <v>13413</v>
      </c>
      <c r="P11716" s="549">
        <v>9398</v>
      </c>
      <c r="Q11716" s="549">
        <v>1</v>
      </c>
      <c r="R11716" s="549">
        <v>138</v>
      </c>
      <c r="S11716" s="548"/>
      <c r="T11716" s="548"/>
      <c r="U11716" s="99"/>
    </row>
    <row r="11717" spans="1:21" ht="19.5" customHeight="1">
      <c r="A11717" s="545">
        <v>106715</v>
      </c>
      <c r="B11717" s="545" t="s">
        <v>3977</v>
      </c>
      <c r="C11717" s="545" t="s">
        <v>221</v>
      </c>
      <c r="D11717" s="546"/>
      <c r="E11717" s="171" t="str">
        <f t="shared" si="183"/>
        <v>1900</v>
      </c>
      <c r="F11717" s="547">
        <v>0</v>
      </c>
      <c r="G11717" s="548">
        <v>0</v>
      </c>
      <c r="H11717" s="547">
        <v>0</v>
      </c>
      <c r="I11717" s="545" t="s">
        <v>12966</v>
      </c>
      <c r="J11717" s="545"/>
      <c r="K11717" s="545" t="s">
        <v>13413</v>
      </c>
      <c r="L11717" s="545" t="s">
        <v>13413</v>
      </c>
      <c r="M11717" s="548" t="s">
        <v>13758</v>
      </c>
      <c r="N11717" s="545" t="s">
        <v>13413</v>
      </c>
      <c r="O11717" s="545" t="s">
        <v>13413</v>
      </c>
      <c r="P11717" s="549">
        <v>9399</v>
      </c>
      <c r="Q11717" s="549">
        <v>1</v>
      </c>
      <c r="R11717" s="549">
        <v>41</v>
      </c>
      <c r="S11717" s="548"/>
      <c r="T11717" s="548"/>
      <c r="U11717" s="99"/>
    </row>
    <row r="11718" spans="1:21" ht="19.5" customHeight="1">
      <c r="A11718" s="545">
        <v>106716</v>
      </c>
      <c r="B11718" s="545" t="s">
        <v>8104</v>
      </c>
      <c r="C11718" s="545" t="s">
        <v>216</v>
      </c>
      <c r="D11718" s="546">
        <v>46052</v>
      </c>
      <c r="E11718" s="171" t="str">
        <f t="shared" si="183"/>
        <v>2026</v>
      </c>
      <c r="F11718" s="547">
        <v>155701490</v>
      </c>
      <c r="G11718" s="548">
        <v>0.19</v>
      </c>
      <c r="H11718" s="547">
        <v>130841588.23999999</v>
      </c>
      <c r="I11718" s="545" t="s">
        <v>12758</v>
      </c>
      <c r="J11718" s="545" t="s">
        <v>13307</v>
      </c>
      <c r="K11718" s="545" t="s">
        <v>20189</v>
      </c>
      <c r="L11718" s="545" t="s">
        <v>13413</v>
      </c>
      <c r="M11718" s="548" t="s">
        <v>13758</v>
      </c>
      <c r="N11718" s="545" t="s">
        <v>13413</v>
      </c>
      <c r="O11718" s="545" t="s">
        <v>13413</v>
      </c>
      <c r="P11718" s="549">
        <v>9400</v>
      </c>
      <c r="Q11718" s="549">
        <v>1</v>
      </c>
      <c r="R11718" s="549">
        <v>164</v>
      </c>
      <c r="S11718" s="548">
        <v>2228</v>
      </c>
      <c r="T11718" s="548"/>
      <c r="U11718" s="99"/>
    </row>
    <row r="11719" spans="1:21" ht="19.5" customHeight="1">
      <c r="A11719" s="545">
        <v>106722</v>
      </c>
      <c r="B11719" s="545" t="s">
        <v>1905</v>
      </c>
      <c r="C11719" s="545" t="s">
        <v>209</v>
      </c>
      <c r="D11719" s="546"/>
      <c r="E11719" s="171" t="str">
        <f t="shared" si="183"/>
        <v>1900</v>
      </c>
      <c r="F11719" s="547">
        <v>0</v>
      </c>
      <c r="G11719" s="548">
        <v>0</v>
      </c>
      <c r="H11719" s="547">
        <v>0</v>
      </c>
      <c r="I11719" s="545" t="s">
        <v>12706</v>
      </c>
      <c r="J11719" s="545"/>
      <c r="K11719" s="545" t="s">
        <v>20190</v>
      </c>
      <c r="L11719" s="545" t="s">
        <v>13413</v>
      </c>
      <c r="M11719" s="548" t="s">
        <v>13758</v>
      </c>
      <c r="N11719" s="545" t="s">
        <v>13413</v>
      </c>
      <c r="O11719" s="545" t="s">
        <v>13413</v>
      </c>
      <c r="P11719" s="549">
        <v>9406</v>
      </c>
      <c r="Q11719" s="549">
        <v>1</v>
      </c>
      <c r="R11719" s="549">
        <v>128</v>
      </c>
      <c r="S11719" s="548"/>
      <c r="T11719" s="548"/>
      <c r="U11719" s="99"/>
    </row>
    <row r="11720" spans="1:21" ht="19.5" customHeight="1">
      <c r="A11720" s="545">
        <v>106723</v>
      </c>
      <c r="B11720" s="545" t="s">
        <v>3629</v>
      </c>
      <c r="C11720" s="545" t="s">
        <v>216</v>
      </c>
      <c r="D11720" s="546">
        <v>46078</v>
      </c>
      <c r="E11720" s="171" t="str">
        <f t="shared" si="183"/>
        <v>2026</v>
      </c>
      <c r="F11720" s="547">
        <v>1020000</v>
      </c>
      <c r="G11720" s="548">
        <v>0.19</v>
      </c>
      <c r="H11720" s="547">
        <v>857142.86</v>
      </c>
      <c r="I11720" s="545" t="s">
        <v>12758</v>
      </c>
      <c r="J11720" s="545" t="s">
        <v>13296</v>
      </c>
      <c r="K11720" s="545" t="s">
        <v>20191</v>
      </c>
      <c r="L11720" s="545" t="s">
        <v>13413</v>
      </c>
      <c r="M11720" s="548" t="s">
        <v>13758</v>
      </c>
      <c r="N11720" s="545" t="s">
        <v>13413</v>
      </c>
      <c r="O11720" s="545" t="s">
        <v>13413</v>
      </c>
      <c r="P11720" s="549">
        <v>9407</v>
      </c>
      <c r="Q11720" s="549">
        <v>1</v>
      </c>
      <c r="R11720" s="549">
        <v>164</v>
      </c>
      <c r="S11720" s="548">
        <v>2218</v>
      </c>
      <c r="T11720" s="548"/>
      <c r="U11720" s="99"/>
    </row>
    <row r="11721" spans="1:21" ht="19.5" customHeight="1">
      <c r="A11721" s="545">
        <v>106724</v>
      </c>
      <c r="B11721" s="545" t="s">
        <v>3667</v>
      </c>
      <c r="C11721" s="545" t="s">
        <v>221</v>
      </c>
      <c r="D11721" s="546">
        <v>44591</v>
      </c>
      <c r="E11721" s="171" t="str">
        <f t="shared" si="183"/>
        <v>2022</v>
      </c>
      <c r="F11721" s="547">
        <v>69950</v>
      </c>
      <c r="G11721" s="548">
        <v>0.19</v>
      </c>
      <c r="H11721" s="547">
        <v>58781.51</v>
      </c>
      <c r="I11721" s="545" t="s">
        <v>12647</v>
      </c>
      <c r="J11721" s="545" t="s">
        <v>13297</v>
      </c>
      <c r="K11721" s="545" t="s">
        <v>20192</v>
      </c>
      <c r="L11721" s="545" t="s">
        <v>13413</v>
      </c>
      <c r="M11721" s="548" t="s">
        <v>13758</v>
      </c>
      <c r="N11721" s="545" t="s">
        <v>13413</v>
      </c>
      <c r="O11721" s="545" t="s">
        <v>13413</v>
      </c>
      <c r="P11721" s="549">
        <v>9408</v>
      </c>
      <c r="Q11721" s="549">
        <v>1</v>
      </c>
      <c r="R11721" s="549">
        <v>26</v>
      </c>
      <c r="S11721" s="548">
        <v>2257</v>
      </c>
      <c r="T11721" s="548"/>
      <c r="U11721" s="99"/>
    </row>
    <row r="11722" spans="1:21" ht="19.5" customHeight="1">
      <c r="A11722" s="545">
        <v>106725</v>
      </c>
      <c r="B11722" s="545" t="s">
        <v>5348</v>
      </c>
      <c r="C11722" s="545" t="s">
        <v>216</v>
      </c>
      <c r="D11722" s="546">
        <v>46052</v>
      </c>
      <c r="E11722" s="171" t="str">
        <f t="shared" si="183"/>
        <v>2026</v>
      </c>
      <c r="F11722" s="547">
        <v>440651</v>
      </c>
      <c r="G11722" s="548">
        <v>0.19</v>
      </c>
      <c r="H11722" s="547">
        <v>370294.96</v>
      </c>
      <c r="I11722" s="545" t="s">
        <v>12647</v>
      </c>
      <c r="J11722" s="545" t="s">
        <v>13307</v>
      </c>
      <c r="K11722" s="545" t="s">
        <v>20193</v>
      </c>
      <c r="L11722" s="545" t="s">
        <v>13413</v>
      </c>
      <c r="M11722" s="548" t="s">
        <v>13758</v>
      </c>
      <c r="N11722" s="545" t="s">
        <v>13413</v>
      </c>
      <c r="O11722" s="545" t="s">
        <v>13413</v>
      </c>
      <c r="P11722" s="549">
        <v>9409</v>
      </c>
      <c r="Q11722" s="549">
        <v>1</v>
      </c>
      <c r="R11722" s="549">
        <v>26</v>
      </c>
      <c r="S11722" s="548">
        <v>2228</v>
      </c>
      <c r="T11722" s="548"/>
      <c r="U11722" s="99"/>
    </row>
    <row r="11723" spans="1:21" ht="19.5" customHeight="1">
      <c r="A11723" s="545">
        <v>106726</v>
      </c>
      <c r="B11723" s="545" t="s">
        <v>8170</v>
      </c>
      <c r="C11723" s="545" t="s">
        <v>216</v>
      </c>
      <c r="D11723" s="546">
        <v>46052</v>
      </c>
      <c r="E11723" s="171" t="str">
        <f t="shared" si="183"/>
        <v>2026</v>
      </c>
      <c r="F11723" s="547">
        <v>116601696</v>
      </c>
      <c r="G11723" s="548">
        <v>0.19</v>
      </c>
      <c r="H11723" s="547">
        <v>97984618.489999995</v>
      </c>
      <c r="I11723" s="545" t="s">
        <v>12715</v>
      </c>
      <c r="J11723" s="545" t="s">
        <v>13307</v>
      </c>
      <c r="K11723" s="545" t="s">
        <v>20194</v>
      </c>
      <c r="L11723" s="545" t="s">
        <v>13413</v>
      </c>
      <c r="M11723" s="548" t="s">
        <v>13758</v>
      </c>
      <c r="N11723" s="545" t="s">
        <v>13413</v>
      </c>
      <c r="O11723" s="545" t="s">
        <v>13413</v>
      </c>
      <c r="P11723" s="549">
        <v>9410</v>
      </c>
      <c r="Q11723" s="549">
        <v>1</v>
      </c>
      <c r="R11723" s="549">
        <v>129</v>
      </c>
      <c r="S11723" s="548">
        <v>2228</v>
      </c>
      <c r="T11723" s="548"/>
      <c r="U11723" s="99"/>
    </row>
    <row r="11724" spans="1:21" ht="19.5" customHeight="1">
      <c r="A11724" s="545">
        <v>106727</v>
      </c>
      <c r="B11724" s="545" t="s">
        <v>8363</v>
      </c>
      <c r="C11724" s="545" t="s">
        <v>216</v>
      </c>
      <c r="D11724" s="546">
        <v>46063</v>
      </c>
      <c r="E11724" s="171" t="str">
        <f t="shared" si="183"/>
        <v>2026</v>
      </c>
      <c r="F11724" s="547">
        <v>11456515</v>
      </c>
      <c r="G11724" s="548">
        <v>0.19</v>
      </c>
      <c r="H11724" s="547">
        <v>9627323.5299999993</v>
      </c>
      <c r="I11724" s="545" t="s">
        <v>12758</v>
      </c>
      <c r="J11724" s="545" t="s">
        <v>13298</v>
      </c>
      <c r="K11724" s="545" t="s">
        <v>20195</v>
      </c>
      <c r="L11724" s="545" t="s">
        <v>13413</v>
      </c>
      <c r="M11724" s="548" t="s">
        <v>13758</v>
      </c>
      <c r="N11724" s="545" t="s">
        <v>13413</v>
      </c>
      <c r="O11724" s="545" t="s">
        <v>13413</v>
      </c>
      <c r="P11724" s="549">
        <v>9411</v>
      </c>
      <c r="Q11724" s="549">
        <v>1</v>
      </c>
      <c r="R11724" s="549">
        <v>164</v>
      </c>
      <c r="S11724" s="548">
        <v>1012</v>
      </c>
      <c r="T11724" s="548"/>
      <c r="U11724" s="99"/>
    </row>
    <row r="11725" spans="1:21" ht="19.5" customHeight="1">
      <c r="A11725" s="545">
        <v>106728</v>
      </c>
      <c r="B11725" s="545" t="s">
        <v>3327</v>
      </c>
      <c r="C11725" s="545" t="s">
        <v>221</v>
      </c>
      <c r="D11725" s="546">
        <v>46057</v>
      </c>
      <c r="E11725" s="171" t="str">
        <f t="shared" si="183"/>
        <v>2026</v>
      </c>
      <c r="F11725" s="547">
        <v>210109</v>
      </c>
      <c r="G11725" s="548">
        <v>0.19</v>
      </c>
      <c r="H11725" s="547">
        <v>176562.18</v>
      </c>
      <c r="I11725" s="545" t="s">
        <v>12678</v>
      </c>
      <c r="J11725" s="545" t="s">
        <v>13296</v>
      </c>
      <c r="K11725" s="545" t="s">
        <v>20196</v>
      </c>
      <c r="L11725" s="545" t="s">
        <v>13413</v>
      </c>
      <c r="M11725" s="548" t="s">
        <v>13758</v>
      </c>
      <c r="N11725" s="545" t="s">
        <v>13413</v>
      </c>
      <c r="O11725" s="545" t="s">
        <v>13413</v>
      </c>
      <c r="P11725" s="549">
        <v>9412</v>
      </c>
      <c r="Q11725" s="549">
        <v>1</v>
      </c>
      <c r="R11725" s="549">
        <v>23</v>
      </c>
      <c r="S11725" s="548">
        <v>2218</v>
      </c>
      <c r="T11725" s="548"/>
      <c r="U11725" s="99"/>
    </row>
    <row r="11726" spans="1:21" ht="19.5" customHeight="1">
      <c r="A11726" s="545">
        <v>106729</v>
      </c>
      <c r="B11726" s="545" t="s">
        <v>8253</v>
      </c>
      <c r="C11726" s="545" t="s">
        <v>4501</v>
      </c>
      <c r="D11726" s="546">
        <v>44603</v>
      </c>
      <c r="E11726" s="171" t="str">
        <f t="shared" si="183"/>
        <v>2022</v>
      </c>
      <c r="F11726" s="547">
        <v>92000</v>
      </c>
      <c r="G11726" s="548">
        <v>0</v>
      </c>
      <c r="H11726" s="547">
        <v>92000</v>
      </c>
      <c r="I11726" s="545" t="s">
        <v>12678</v>
      </c>
      <c r="J11726" s="545" t="s">
        <v>13401</v>
      </c>
      <c r="K11726" s="545" t="s">
        <v>20197</v>
      </c>
      <c r="L11726" s="545" t="s">
        <v>13413</v>
      </c>
      <c r="M11726" s="548" t="s">
        <v>13758</v>
      </c>
      <c r="N11726" s="545" t="s">
        <v>13413</v>
      </c>
      <c r="O11726" s="545" t="s">
        <v>13413</v>
      </c>
      <c r="P11726" s="549">
        <v>9413</v>
      </c>
      <c r="Q11726" s="549">
        <v>1</v>
      </c>
      <c r="R11726" s="549">
        <v>23</v>
      </c>
      <c r="S11726" s="548">
        <v>2216</v>
      </c>
      <c r="T11726" s="548"/>
      <c r="U11726" s="99"/>
    </row>
    <row r="11727" spans="1:21" ht="19.5" customHeight="1">
      <c r="A11727" s="545">
        <v>106730</v>
      </c>
      <c r="B11727" s="545" t="s">
        <v>3309</v>
      </c>
      <c r="C11727" s="545" t="s">
        <v>4501</v>
      </c>
      <c r="D11727" s="546">
        <v>44603</v>
      </c>
      <c r="E11727" s="171" t="str">
        <f t="shared" si="183"/>
        <v>2022</v>
      </c>
      <c r="F11727" s="547">
        <v>126000</v>
      </c>
      <c r="G11727" s="548">
        <v>0</v>
      </c>
      <c r="H11727" s="547">
        <v>126000</v>
      </c>
      <c r="I11727" s="545" t="s">
        <v>12678</v>
      </c>
      <c r="J11727" s="545" t="s">
        <v>13401</v>
      </c>
      <c r="K11727" s="545" t="s">
        <v>20198</v>
      </c>
      <c r="L11727" s="545" t="s">
        <v>13413</v>
      </c>
      <c r="M11727" s="548" t="s">
        <v>13758</v>
      </c>
      <c r="N11727" s="545" t="s">
        <v>13413</v>
      </c>
      <c r="O11727" s="545" t="s">
        <v>13413</v>
      </c>
      <c r="P11727" s="549">
        <v>9414</v>
      </c>
      <c r="Q11727" s="549">
        <v>1</v>
      </c>
      <c r="R11727" s="549">
        <v>23</v>
      </c>
      <c r="S11727" s="548">
        <v>2216</v>
      </c>
      <c r="T11727" s="548"/>
      <c r="U11727" s="99"/>
    </row>
    <row r="11728" spans="1:21" ht="19.5" customHeight="1">
      <c r="A11728" s="545">
        <v>106731</v>
      </c>
      <c r="B11728" s="545" t="s">
        <v>3312</v>
      </c>
      <c r="C11728" s="545" t="s">
        <v>4501</v>
      </c>
      <c r="D11728" s="546">
        <v>44603</v>
      </c>
      <c r="E11728" s="171" t="str">
        <f t="shared" si="183"/>
        <v>2022</v>
      </c>
      <c r="F11728" s="547">
        <v>160000</v>
      </c>
      <c r="G11728" s="548">
        <v>0</v>
      </c>
      <c r="H11728" s="547">
        <v>160000</v>
      </c>
      <c r="I11728" s="545" t="s">
        <v>12678</v>
      </c>
      <c r="J11728" s="545" t="s">
        <v>13401</v>
      </c>
      <c r="K11728" s="545" t="s">
        <v>20199</v>
      </c>
      <c r="L11728" s="545" t="s">
        <v>13413</v>
      </c>
      <c r="M11728" s="548" t="s">
        <v>13758</v>
      </c>
      <c r="N11728" s="545" t="s">
        <v>13413</v>
      </c>
      <c r="O11728" s="545" t="s">
        <v>13413</v>
      </c>
      <c r="P11728" s="549">
        <v>9415</v>
      </c>
      <c r="Q11728" s="549">
        <v>1</v>
      </c>
      <c r="R11728" s="549">
        <v>23</v>
      </c>
      <c r="S11728" s="548">
        <v>2216</v>
      </c>
      <c r="T11728" s="548"/>
      <c r="U11728" s="99"/>
    </row>
    <row r="11729" spans="1:21" ht="19.5" customHeight="1">
      <c r="A11729" s="545">
        <v>106732</v>
      </c>
      <c r="B11729" s="545" t="s">
        <v>3307</v>
      </c>
      <c r="C11729" s="545" t="s">
        <v>4501</v>
      </c>
      <c r="D11729" s="546">
        <v>44603</v>
      </c>
      <c r="E11729" s="171" t="str">
        <f t="shared" si="183"/>
        <v>2022</v>
      </c>
      <c r="F11729" s="547">
        <v>194000</v>
      </c>
      <c r="G11729" s="548">
        <v>0</v>
      </c>
      <c r="H11729" s="547">
        <v>194000</v>
      </c>
      <c r="I11729" s="545" t="s">
        <v>12678</v>
      </c>
      <c r="J11729" s="545" t="s">
        <v>13401</v>
      </c>
      <c r="K11729" s="545" t="s">
        <v>20200</v>
      </c>
      <c r="L11729" s="545" t="s">
        <v>13413</v>
      </c>
      <c r="M11729" s="548" t="s">
        <v>13758</v>
      </c>
      <c r="N11729" s="545" t="s">
        <v>13413</v>
      </c>
      <c r="O11729" s="545" t="s">
        <v>13413</v>
      </c>
      <c r="P11729" s="549">
        <v>9416</v>
      </c>
      <c r="Q11729" s="549">
        <v>1</v>
      </c>
      <c r="R11729" s="549">
        <v>23</v>
      </c>
      <c r="S11729" s="548">
        <v>2216</v>
      </c>
      <c r="T11729" s="548"/>
      <c r="U11729" s="99"/>
    </row>
    <row r="11730" spans="1:21" ht="19.5" customHeight="1">
      <c r="A11730" s="545">
        <v>106733</v>
      </c>
      <c r="B11730" s="545" t="s">
        <v>3308</v>
      </c>
      <c r="C11730" s="545" t="s">
        <v>4501</v>
      </c>
      <c r="D11730" s="546">
        <v>44603</v>
      </c>
      <c r="E11730" s="171" t="str">
        <f t="shared" si="183"/>
        <v>2022</v>
      </c>
      <c r="F11730" s="547">
        <v>261000</v>
      </c>
      <c r="G11730" s="548">
        <v>0</v>
      </c>
      <c r="H11730" s="547">
        <v>261000</v>
      </c>
      <c r="I11730" s="545" t="s">
        <v>12678</v>
      </c>
      <c r="J11730" s="545" t="s">
        <v>13401</v>
      </c>
      <c r="K11730" s="545" t="s">
        <v>20201</v>
      </c>
      <c r="L11730" s="545" t="s">
        <v>13413</v>
      </c>
      <c r="M11730" s="548" t="s">
        <v>13758</v>
      </c>
      <c r="N11730" s="545" t="s">
        <v>13413</v>
      </c>
      <c r="O11730" s="545" t="s">
        <v>13413</v>
      </c>
      <c r="P11730" s="549">
        <v>9417</v>
      </c>
      <c r="Q11730" s="549">
        <v>1</v>
      </c>
      <c r="R11730" s="549">
        <v>23</v>
      </c>
      <c r="S11730" s="548">
        <v>2216</v>
      </c>
      <c r="T11730" s="548"/>
      <c r="U11730" s="99"/>
    </row>
    <row r="11731" spans="1:21" ht="19.5" customHeight="1">
      <c r="A11731" s="545">
        <v>106734</v>
      </c>
      <c r="B11731" s="545" t="s">
        <v>3310</v>
      </c>
      <c r="C11731" s="545" t="s">
        <v>4501</v>
      </c>
      <c r="D11731" s="546">
        <v>44603</v>
      </c>
      <c r="E11731" s="171" t="str">
        <f t="shared" si="183"/>
        <v>2022</v>
      </c>
      <c r="F11731" s="547">
        <v>387000</v>
      </c>
      <c r="G11731" s="548">
        <v>0</v>
      </c>
      <c r="H11731" s="547">
        <v>387000</v>
      </c>
      <c r="I11731" s="545" t="s">
        <v>12678</v>
      </c>
      <c r="J11731" s="545" t="s">
        <v>13401</v>
      </c>
      <c r="K11731" s="545" t="s">
        <v>20202</v>
      </c>
      <c r="L11731" s="545" t="s">
        <v>13413</v>
      </c>
      <c r="M11731" s="548" t="s">
        <v>13758</v>
      </c>
      <c r="N11731" s="545" t="s">
        <v>13413</v>
      </c>
      <c r="O11731" s="545" t="s">
        <v>13413</v>
      </c>
      <c r="P11731" s="549">
        <v>9418</v>
      </c>
      <c r="Q11731" s="549">
        <v>1</v>
      </c>
      <c r="R11731" s="549">
        <v>23</v>
      </c>
      <c r="S11731" s="548">
        <v>2216</v>
      </c>
      <c r="T11731" s="548"/>
      <c r="U11731" s="99"/>
    </row>
    <row r="11732" spans="1:21" ht="19.5" customHeight="1">
      <c r="A11732" s="545">
        <v>106735</v>
      </c>
      <c r="B11732" s="545" t="s">
        <v>3311</v>
      </c>
      <c r="C11732" s="545" t="s">
        <v>4501</v>
      </c>
      <c r="D11732" s="546">
        <v>44603</v>
      </c>
      <c r="E11732" s="171" t="str">
        <f t="shared" si="183"/>
        <v>2022</v>
      </c>
      <c r="F11732" s="547">
        <v>513000</v>
      </c>
      <c r="G11732" s="548">
        <v>0</v>
      </c>
      <c r="H11732" s="547">
        <v>513000</v>
      </c>
      <c r="I11732" s="545" t="s">
        <v>12678</v>
      </c>
      <c r="J11732" s="545" t="s">
        <v>13401</v>
      </c>
      <c r="K11732" s="545" t="s">
        <v>20203</v>
      </c>
      <c r="L11732" s="545" t="s">
        <v>13413</v>
      </c>
      <c r="M11732" s="548" t="s">
        <v>13758</v>
      </c>
      <c r="N11732" s="545" t="s">
        <v>13413</v>
      </c>
      <c r="O11732" s="545" t="s">
        <v>13413</v>
      </c>
      <c r="P11732" s="549">
        <v>9419</v>
      </c>
      <c r="Q11732" s="549">
        <v>1</v>
      </c>
      <c r="R11732" s="549">
        <v>23</v>
      </c>
      <c r="S11732" s="548">
        <v>2216</v>
      </c>
      <c r="T11732" s="548"/>
      <c r="U11732" s="99"/>
    </row>
    <row r="11733" spans="1:21" ht="19.5" customHeight="1">
      <c r="A11733" s="545">
        <v>106736</v>
      </c>
      <c r="B11733" s="545" t="s">
        <v>3313</v>
      </c>
      <c r="C11733" s="545" t="s">
        <v>4501</v>
      </c>
      <c r="D11733" s="546">
        <v>44603</v>
      </c>
      <c r="E11733" s="171" t="str">
        <f t="shared" si="183"/>
        <v>2022</v>
      </c>
      <c r="F11733" s="547">
        <v>852000</v>
      </c>
      <c r="G11733" s="548">
        <v>0</v>
      </c>
      <c r="H11733" s="547">
        <v>852000</v>
      </c>
      <c r="I11733" s="545" t="s">
        <v>12678</v>
      </c>
      <c r="J11733" s="545" t="s">
        <v>13401</v>
      </c>
      <c r="K11733" s="545" t="s">
        <v>20204</v>
      </c>
      <c r="L11733" s="545" t="s">
        <v>13413</v>
      </c>
      <c r="M11733" s="548" t="s">
        <v>13758</v>
      </c>
      <c r="N11733" s="545" t="s">
        <v>13413</v>
      </c>
      <c r="O11733" s="545" t="s">
        <v>13413</v>
      </c>
      <c r="P11733" s="549">
        <v>9420</v>
      </c>
      <c r="Q11733" s="549">
        <v>1</v>
      </c>
      <c r="R11733" s="549">
        <v>23</v>
      </c>
      <c r="S11733" s="548">
        <v>2216</v>
      </c>
      <c r="T11733" s="548"/>
      <c r="U11733" s="99"/>
    </row>
    <row r="11734" spans="1:21" ht="19.5" customHeight="1">
      <c r="A11734" s="545">
        <v>106737</v>
      </c>
      <c r="B11734" s="545" t="s">
        <v>3306</v>
      </c>
      <c r="C11734" s="545" t="s">
        <v>4501</v>
      </c>
      <c r="D11734" s="546">
        <v>44603</v>
      </c>
      <c r="E11734" s="171" t="str">
        <f t="shared" si="183"/>
        <v>2022</v>
      </c>
      <c r="F11734" s="547">
        <v>1055000</v>
      </c>
      <c r="G11734" s="548">
        <v>0</v>
      </c>
      <c r="H11734" s="547">
        <v>1055000</v>
      </c>
      <c r="I11734" s="545" t="s">
        <v>12678</v>
      </c>
      <c r="J11734" s="545" t="s">
        <v>13401</v>
      </c>
      <c r="K11734" s="545" t="s">
        <v>20205</v>
      </c>
      <c r="L11734" s="545" t="s">
        <v>13413</v>
      </c>
      <c r="M11734" s="548" t="s">
        <v>13758</v>
      </c>
      <c r="N11734" s="545" t="s">
        <v>13413</v>
      </c>
      <c r="O11734" s="545" t="s">
        <v>13413</v>
      </c>
      <c r="P11734" s="549">
        <v>9421</v>
      </c>
      <c r="Q11734" s="549">
        <v>1</v>
      </c>
      <c r="R11734" s="549">
        <v>23</v>
      </c>
      <c r="S11734" s="548">
        <v>2216</v>
      </c>
      <c r="T11734" s="548"/>
      <c r="U11734" s="99"/>
    </row>
    <row r="11735" spans="1:21" ht="19.5" customHeight="1">
      <c r="A11735" s="545">
        <v>106738</v>
      </c>
      <c r="B11735" s="545" t="s">
        <v>3333</v>
      </c>
      <c r="C11735" s="545" t="s">
        <v>4501</v>
      </c>
      <c r="D11735" s="546">
        <v>43543</v>
      </c>
      <c r="E11735" s="171" t="str">
        <f t="shared" si="183"/>
        <v>2019</v>
      </c>
      <c r="F11735" s="547">
        <v>160655</v>
      </c>
      <c r="G11735" s="548">
        <v>0</v>
      </c>
      <c r="H11735" s="547">
        <v>160655</v>
      </c>
      <c r="I11735" s="545" t="s">
        <v>12678</v>
      </c>
      <c r="J11735" s="545" t="s">
        <v>13401</v>
      </c>
      <c r="K11735" s="545" t="s">
        <v>20206</v>
      </c>
      <c r="L11735" s="545" t="s">
        <v>13413</v>
      </c>
      <c r="M11735" s="548" t="s">
        <v>13758</v>
      </c>
      <c r="N11735" s="545" t="s">
        <v>13413</v>
      </c>
      <c r="O11735" s="545" t="s">
        <v>13413</v>
      </c>
      <c r="P11735" s="549">
        <v>9422</v>
      </c>
      <c r="Q11735" s="549">
        <v>1</v>
      </c>
      <c r="R11735" s="549">
        <v>23</v>
      </c>
      <c r="S11735" s="548">
        <v>2216</v>
      </c>
      <c r="T11735" s="548"/>
      <c r="U11735" s="99"/>
    </row>
    <row r="11736" spans="1:21" ht="19.5" customHeight="1">
      <c r="A11736" s="545">
        <v>106739</v>
      </c>
      <c r="B11736" s="545" t="s">
        <v>3337</v>
      </c>
      <c r="C11736" s="545" t="s">
        <v>4501</v>
      </c>
      <c r="D11736" s="546">
        <v>44603</v>
      </c>
      <c r="E11736" s="171" t="str">
        <f t="shared" si="183"/>
        <v>2022</v>
      </c>
      <c r="F11736" s="547">
        <v>261000</v>
      </c>
      <c r="G11736" s="548">
        <v>0</v>
      </c>
      <c r="H11736" s="547">
        <v>261000</v>
      </c>
      <c r="I11736" s="545" t="s">
        <v>12678</v>
      </c>
      <c r="J11736" s="545" t="s">
        <v>13401</v>
      </c>
      <c r="K11736" s="545" t="s">
        <v>20207</v>
      </c>
      <c r="L11736" s="545" t="s">
        <v>13413</v>
      </c>
      <c r="M11736" s="548" t="s">
        <v>13758</v>
      </c>
      <c r="N11736" s="545" t="s">
        <v>13413</v>
      </c>
      <c r="O11736" s="545" t="s">
        <v>13413</v>
      </c>
      <c r="P11736" s="549">
        <v>9423</v>
      </c>
      <c r="Q11736" s="549">
        <v>1</v>
      </c>
      <c r="R11736" s="549">
        <v>23</v>
      </c>
      <c r="S11736" s="548">
        <v>2216</v>
      </c>
      <c r="T11736" s="548"/>
      <c r="U11736" s="99"/>
    </row>
    <row r="11737" spans="1:21" ht="19.5" customHeight="1">
      <c r="A11737" s="545">
        <v>106740</v>
      </c>
      <c r="B11737" s="545" t="s">
        <v>3340</v>
      </c>
      <c r="C11737" s="545" t="s">
        <v>4501</v>
      </c>
      <c r="D11737" s="546">
        <v>43543</v>
      </c>
      <c r="E11737" s="171" t="str">
        <f t="shared" si="183"/>
        <v>2019</v>
      </c>
      <c r="F11737" s="547">
        <v>272450</v>
      </c>
      <c r="G11737" s="548">
        <v>0</v>
      </c>
      <c r="H11737" s="547">
        <v>272450</v>
      </c>
      <c r="I11737" s="545" t="s">
        <v>12678</v>
      </c>
      <c r="J11737" s="545" t="s">
        <v>13401</v>
      </c>
      <c r="K11737" s="545" t="s">
        <v>20208</v>
      </c>
      <c r="L11737" s="545" t="s">
        <v>13413</v>
      </c>
      <c r="M11737" s="548" t="s">
        <v>13758</v>
      </c>
      <c r="N11737" s="545" t="s">
        <v>13413</v>
      </c>
      <c r="O11737" s="545" t="s">
        <v>13413</v>
      </c>
      <c r="P11737" s="549">
        <v>9424</v>
      </c>
      <c r="Q11737" s="549">
        <v>1</v>
      </c>
      <c r="R11737" s="549">
        <v>23</v>
      </c>
      <c r="S11737" s="548">
        <v>2216</v>
      </c>
      <c r="T11737" s="548"/>
      <c r="U11737" s="99"/>
    </row>
    <row r="11738" spans="1:21" ht="19.5" customHeight="1">
      <c r="A11738" s="545">
        <v>106741</v>
      </c>
      <c r="B11738" s="545" t="s">
        <v>3335</v>
      </c>
      <c r="C11738" s="545" t="s">
        <v>4501</v>
      </c>
      <c r="D11738" s="546">
        <v>43543</v>
      </c>
      <c r="E11738" s="171" t="str">
        <f t="shared" si="183"/>
        <v>2019</v>
      </c>
      <c r="F11738" s="547">
        <v>328762</v>
      </c>
      <c r="G11738" s="548">
        <v>0</v>
      </c>
      <c r="H11738" s="547">
        <v>328762</v>
      </c>
      <c r="I11738" s="545" t="s">
        <v>12678</v>
      </c>
      <c r="J11738" s="545" t="s">
        <v>13401</v>
      </c>
      <c r="K11738" s="545" t="s">
        <v>20209</v>
      </c>
      <c r="L11738" s="545" t="s">
        <v>13413</v>
      </c>
      <c r="M11738" s="548" t="s">
        <v>13758</v>
      </c>
      <c r="N11738" s="545" t="s">
        <v>13413</v>
      </c>
      <c r="O11738" s="545" t="s">
        <v>13413</v>
      </c>
      <c r="P11738" s="549">
        <v>9425</v>
      </c>
      <c r="Q11738" s="549">
        <v>1</v>
      </c>
      <c r="R11738" s="549">
        <v>23</v>
      </c>
      <c r="S11738" s="548">
        <v>2216</v>
      </c>
      <c r="T11738" s="548"/>
      <c r="U11738" s="99"/>
    </row>
    <row r="11739" spans="1:21" ht="19.5" customHeight="1">
      <c r="A11739" s="545">
        <v>106742</v>
      </c>
      <c r="B11739" s="545" t="s">
        <v>3336</v>
      </c>
      <c r="C11739" s="545" t="s">
        <v>4501</v>
      </c>
      <c r="D11739" s="546">
        <v>43543</v>
      </c>
      <c r="E11739" s="171" t="str">
        <f t="shared" si="183"/>
        <v>2019</v>
      </c>
      <c r="F11739" s="547">
        <v>440558</v>
      </c>
      <c r="G11739" s="548">
        <v>0</v>
      </c>
      <c r="H11739" s="547">
        <v>440558</v>
      </c>
      <c r="I11739" s="545" t="s">
        <v>12678</v>
      </c>
      <c r="J11739" s="545" t="s">
        <v>13401</v>
      </c>
      <c r="K11739" s="545" t="s">
        <v>20210</v>
      </c>
      <c r="L11739" s="545" t="s">
        <v>13413</v>
      </c>
      <c r="M11739" s="548" t="s">
        <v>13758</v>
      </c>
      <c r="N11739" s="545" t="s">
        <v>13413</v>
      </c>
      <c r="O11739" s="545" t="s">
        <v>13413</v>
      </c>
      <c r="P11739" s="549">
        <v>9426</v>
      </c>
      <c r="Q11739" s="549">
        <v>1</v>
      </c>
      <c r="R11739" s="549">
        <v>23</v>
      </c>
      <c r="S11739" s="548">
        <v>2216</v>
      </c>
      <c r="T11739" s="548"/>
      <c r="U11739" s="99"/>
    </row>
    <row r="11740" spans="1:21" ht="19.5" customHeight="1">
      <c r="A11740" s="545">
        <v>106743</v>
      </c>
      <c r="B11740" s="545" t="s">
        <v>3338</v>
      </c>
      <c r="C11740" s="545" t="s">
        <v>4501</v>
      </c>
      <c r="D11740" s="546">
        <v>43543</v>
      </c>
      <c r="E11740" s="171" t="str">
        <f t="shared" si="183"/>
        <v>2019</v>
      </c>
      <c r="F11740" s="547">
        <v>552353</v>
      </c>
      <c r="G11740" s="548">
        <v>0</v>
      </c>
      <c r="H11740" s="547">
        <v>552353</v>
      </c>
      <c r="I11740" s="545" t="s">
        <v>12678</v>
      </c>
      <c r="J11740" s="545" t="s">
        <v>13401</v>
      </c>
      <c r="K11740" s="545" t="s">
        <v>20211</v>
      </c>
      <c r="L11740" s="545" t="s">
        <v>13413</v>
      </c>
      <c r="M11740" s="548" t="s">
        <v>13758</v>
      </c>
      <c r="N11740" s="545" t="s">
        <v>13413</v>
      </c>
      <c r="O11740" s="545" t="s">
        <v>13413</v>
      </c>
      <c r="P11740" s="549">
        <v>9427</v>
      </c>
      <c r="Q11740" s="549">
        <v>1</v>
      </c>
      <c r="R11740" s="549">
        <v>23</v>
      </c>
      <c r="S11740" s="548">
        <v>2216</v>
      </c>
      <c r="T11740" s="548"/>
      <c r="U11740" s="99"/>
    </row>
    <row r="11741" spans="1:21" ht="19.5" customHeight="1">
      <c r="A11741" s="545">
        <v>106744</v>
      </c>
      <c r="B11741" s="545" t="s">
        <v>3339</v>
      </c>
      <c r="C11741" s="545" t="s">
        <v>4501</v>
      </c>
      <c r="D11741" s="546">
        <v>43543</v>
      </c>
      <c r="E11741" s="171" t="str">
        <f t="shared" si="183"/>
        <v>2019</v>
      </c>
      <c r="F11741" s="547">
        <v>833085</v>
      </c>
      <c r="G11741" s="548">
        <v>0</v>
      </c>
      <c r="H11741" s="547">
        <v>833085</v>
      </c>
      <c r="I11741" s="545" t="s">
        <v>12678</v>
      </c>
      <c r="J11741" s="545" t="s">
        <v>13401</v>
      </c>
      <c r="K11741" s="545" t="s">
        <v>20212</v>
      </c>
      <c r="L11741" s="545" t="s">
        <v>13413</v>
      </c>
      <c r="M11741" s="548" t="s">
        <v>13758</v>
      </c>
      <c r="N11741" s="545" t="s">
        <v>13413</v>
      </c>
      <c r="O11741" s="545" t="s">
        <v>13413</v>
      </c>
      <c r="P11741" s="549">
        <v>9428</v>
      </c>
      <c r="Q11741" s="549">
        <v>1</v>
      </c>
      <c r="R11741" s="549">
        <v>23</v>
      </c>
      <c r="S11741" s="548">
        <v>2216</v>
      </c>
      <c r="T11741" s="548"/>
      <c r="U11741" s="99"/>
    </row>
    <row r="11742" spans="1:21" ht="19.5" customHeight="1">
      <c r="A11742" s="545">
        <v>106745</v>
      </c>
      <c r="B11742" s="545" t="s">
        <v>3341</v>
      </c>
      <c r="C11742" s="545" t="s">
        <v>4501</v>
      </c>
      <c r="D11742" s="546">
        <v>43543</v>
      </c>
      <c r="E11742" s="171" t="str">
        <f t="shared" si="183"/>
        <v>2019</v>
      </c>
      <c r="F11742" s="547">
        <v>1602404</v>
      </c>
      <c r="G11742" s="548">
        <v>0</v>
      </c>
      <c r="H11742" s="547">
        <v>1602404</v>
      </c>
      <c r="I11742" s="545" t="s">
        <v>12678</v>
      </c>
      <c r="J11742" s="545" t="s">
        <v>13401</v>
      </c>
      <c r="K11742" s="545" t="s">
        <v>20213</v>
      </c>
      <c r="L11742" s="545" t="s">
        <v>13413</v>
      </c>
      <c r="M11742" s="548" t="s">
        <v>13758</v>
      </c>
      <c r="N11742" s="545" t="s">
        <v>13413</v>
      </c>
      <c r="O11742" s="545" t="s">
        <v>13413</v>
      </c>
      <c r="P11742" s="549">
        <v>9429</v>
      </c>
      <c r="Q11742" s="549">
        <v>1</v>
      </c>
      <c r="R11742" s="549">
        <v>23</v>
      </c>
      <c r="S11742" s="548">
        <v>2216</v>
      </c>
      <c r="T11742" s="548"/>
      <c r="U11742" s="99"/>
    </row>
    <row r="11743" spans="1:21" ht="19.5" customHeight="1">
      <c r="A11743" s="545">
        <v>106746</v>
      </c>
      <c r="B11743" s="545" t="s">
        <v>3334</v>
      </c>
      <c r="C11743" s="545" t="s">
        <v>4501</v>
      </c>
      <c r="D11743" s="546">
        <v>43543</v>
      </c>
      <c r="E11743" s="171" t="str">
        <f t="shared" si="183"/>
        <v>2019</v>
      </c>
      <c r="F11743" s="547">
        <v>1882308</v>
      </c>
      <c r="G11743" s="548">
        <v>0</v>
      </c>
      <c r="H11743" s="547">
        <v>1882308</v>
      </c>
      <c r="I11743" s="545" t="s">
        <v>12678</v>
      </c>
      <c r="J11743" s="545" t="s">
        <v>13401</v>
      </c>
      <c r="K11743" s="545" t="s">
        <v>20214</v>
      </c>
      <c r="L11743" s="545" t="s">
        <v>13413</v>
      </c>
      <c r="M11743" s="548" t="s">
        <v>13758</v>
      </c>
      <c r="N11743" s="545" t="s">
        <v>13413</v>
      </c>
      <c r="O11743" s="545" t="s">
        <v>13413</v>
      </c>
      <c r="P11743" s="549">
        <v>9430</v>
      </c>
      <c r="Q11743" s="549">
        <v>1</v>
      </c>
      <c r="R11743" s="549">
        <v>23</v>
      </c>
      <c r="S11743" s="548">
        <v>2216</v>
      </c>
      <c r="T11743" s="548"/>
      <c r="U11743" s="99"/>
    </row>
    <row r="11744" spans="1:21" ht="19.5" customHeight="1">
      <c r="A11744" s="545">
        <v>106747</v>
      </c>
      <c r="B11744" s="545" t="s">
        <v>9310</v>
      </c>
      <c r="C11744" s="545" t="s">
        <v>216</v>
      </c>
      <c r="D11744" s="546"/>
      <c r="E11744" s="171" t="str">
        <f t="shared" si="183"/>
        <v>1900</v>
      </c>
      <c r="F11744" s="547">
        <v>0</v>
      </c>
      <c r="G11744" s="548">
        <v>0</v>
      </c>
      <c r="H11744" s="547">
        <v>0</v>
      </c>
      <c r="I11744" s="545" t="s">
        <v>12686</v>
      </c>
      <c r="J11744" s="545"/>
      <c r="K11744" s="545" t="s">
        <v>20215</v>
      </c>
      <c r="L11744" s="545" t="s">
        <v>13413</v>
      </c>
      <c r="M11744" s="548" t="s">
        <v>13758</v>
      </c>
      <c r="N11744" s="545" t="s">
        <v>13413</v>
      </c>
      <c r="O11744" s="545" t="s">
        <v>13413</v>
      </c>
      <c r="P11744" s="549">
        <v>9431</v>
      </c>
      <c r="Q11744" s="549">
        <v>1</v>
      </c>
      <c r="R11744" s="549">
        <v>131</v>
      </c>
      <c r="S11744" s="548"/>
      <c r="T11744" s="548"/>
      <c r="U11744" s="99"/>
    </row>
    <row r="11745" spans="1:21" ht="19.5" customHeight="1">
      <c r="A11745" s="545">
        <v>106748</v>
      </c>
      <c r="B11745" s="545" t="s">
        <v>6132</v>
      </c>
      <c r="C11745" s="545" t="s">
        <v>4501</v>
      </c>
      <c r="D11745" s="546">
        <v>45708</v>
      </c>
      <c r="E11745" s="171" t="str">
        <f t="shared" si="183"/>
        <v>2025</v>
      </c>
      <c r="F11745" s="547">
        <v>9343916.0700000003</v>
      </c>
      <c r="G11745" s="548">
        <v>0.19</v>
      </c>
      <c r="H11745" s="547">
        <v>7852030.3099999996</v>
      </c>
      <c r="I11745" s="545" t="s">
        <v>12678</v>
      </c>
      <c r="J11745" s="545" t="s">
        <v>13307</v>
      </c>
      <c r="K11745" s="545" t="s">
        <v>20216</v>
      </c>
      <c r="L11745" s="545" t="s">
        <v>13413</v>
      </c>
      <c r="M11745" s="548" t="s">
        <v>13843</v>
      </c>
      <c r="N11745" s="545" t="s">
        <v>13413</v>
      </c>
      <c r="O11745" s="545" t="s">
        <v>13413</v>
      </c>
      <c r="P11745" s="549">
        <v>9432</v>
      </c>
      <c r="Q11745" s="549">
        <v>5</v>
      </c>
      <c r="R11745" s="549">
        <v>23</v>
      </c>
      <c r="S11745" s="548">
        <v>2228</v>
      </c>
      <c r="T11745" s="548"/>
      <c r="U11745" s="99"/>
    </row>
    <row r="11746" spans="1:21" ht="19.5" customHeight="1">
      <c r="A11746" s="545">
        <v>106749</v>
      </c>
      <c r="B11746" s="545" t="s">
        <v>6131</v>
      </c>
      <c r="C11746" s="545" t="s">
        <v>216</v>
      </c>
      <c r="D11746" s="546">
        <v>46070</v>
      </c>
      <c r="E11746" s="171" t="str">
        <f t="shared" si="183"/>
        <v>2026</v>
      </c>
      <c r="F11746" s="547">
        <v>9592119.9499999993</v>
      </c>
      <c r="G11746" s="548">
        <v>0.19</v>
      </c>
      <c r="H11746" s="547">
        <v>8060605</v>
      </c>
      <c r="I11746" s="545" t="s">
        <v>12678</v>
      </c>
      <c r="J11746" s="545" t="s">
        <v>13298</v>
      </c>
      <c r="K11746" s="545" t="s">
        <v>20217</v>
      </c>
      <c r="L11746" s="545" t="s">
        <v>13413</v>
      </c>
      <c r="M11746" s="548" t="s">
        <v>13843</v>
      </c>
      <c r="N11746" s="545" t="s">
        <v>13413</v>
      </c>
      <c r="O11746" s="545" t="s">
        <v>13413</v>
      </c>
      <c r="P11746" s="549">
        <v>9433</v>
      </c>
      <c r="Q11746" s="549">
        <v>5</v>
      </c>
      <c r="R11746" s="549">
        <v>23</v>
      </c>
      <c r="S11746" s="548">
        <v>1012</v>
      </c>
      <c r="T11746" s="548"/>
      <c r="U11746" s="99"/>
    </row>
    <row r="11747" spans="1:21" ht="19.5" customHeight="1">
      <c r="A11747" s="545">
        <v>106750</v>
      </c>
      <c r="B11747" s="545" t="s">
        <v>6130</v>
      </c>
      <c r="C11747" s="545" t="s">
        <v>216</v>
      </c>
      <c r="D11747" s="546">
        <v>45708</v>
      </c>
      <c r="E11747" s="171" t="str">
        <f t="shared" si="183"/>
        <v>2025</v>
      </c>
      <c r="F11747" s="547">
        <v>700250.82</v>
      </c>
      <c r="G11747" s="548">
        <v>0.19</v>
      </c>
      <c r="H11747" s="547">
        <v>588446.06999999995</v>
      </c>
      <c r="I11747" s="545" t="s">
        <v>12699</v>
      </c>
      <c r="J11747" s="545" t="s">
        <v>13307</v>
      </c>
      <c r="K11747" s="545" t="s">
        <v>13413</v>
      </c>
      <c r="L11747" s="545" t="s">
        <v>13413</v>
      </c>
      <c r="M11747" s="548" t="s">
        <v>13758</v>
      </c>
      <c r="N11747" s="545" t="s">
        <v>13413</v>
      </c>
      <c r="O11747" s="545" t="s">
        <v>13413</v>
      </c>
      <c r="P11747" s="549">
        <v>9434</v>
      </c>
      <c r="Q11747" s="549">
        <v>1</v>
      </c>
      <c r="R11747" s="549">
        <v>130</v>
      </c>
      <c r="S11747" s="548">
        <v>2228</v>
      </c>
      <c r="T11747" s="548"/>
      <c r="U11747" s="99"/>
    </row>
    <row r="11748" spans="1:21" ht="19.5" customHeight="1">
      <c r="A11748" s="545">
        <v>106751</v>
      </c>
      <c r="B11748" s="545" t="s">
        <v>9309</v>
      </c>
      <c r="C11748" s="545" t="s">
        <v>216</v>
      </c>
      <c r="D11748" s="546"/>
      <c r="E11748" s="171" t="str">
        <f t="shared" si="183"/>
        <v>1900</v>
      </c>
      <c r="F11748" s="547">
        <v>0</v>
      </c>
      <c r="G11748" s="548">
        <v>0</v>
      </c>
      <c r="H11748" s="547">
        <v>0</v>
      </c>
      <c r="I11748" s="545" t="s">
        <v>12699</v>
      </c>
      <c r="J11748" s="545"/>
      <c r="K11748" s="545" t="s">
        <v>13413</v>
      </c>
      <c r="L11748" s="545" t="s">
        <v>13413</v>
      </c>
      <c r="M11748" s="548" t="s">
        <v>13758</v>
      </c>
      <c r="N11748" s="545" t="s">
        <v>13413</v>
      </c>
      <c r="O11748" s="545" t="s">
        <v>13413</v>
      </c>
      <c r="P11748" s="549">
        <v>9435</v>
      </c>
      <c r="Q11748" s="549">
        <v>1</v>
      </c>
      <c r="R11748" s="549">
        <v>130</v>
      </c>
      <c r="S11748" s="548"/>
      <c r="T11748" s="548"/>
      <c r="U11748" s="99"/>
    </row>
    <row r="11749" spans="1:21" ht="19.5" customHeight="1">
      <c r="A11749" s="545">
        <v>106752</v>
      </c>
      <c r="B11749" s="545" t="s">
        <v>1881</v>
      </c>
      <c r="C11749" s="545" t="s">
        <v>216</v>
      </c>
      <c r="D11749" s="546">
        <v>44715</v>
      </c>
      <c r="E11749" s="171" t="str">
        <f t="shared" si="183"/>
        <v>2022</v>
      </c>
      <c r="F11749" s="547">
        <v>146468</v>
      </c>
      <c r="G11749" s="548">
        <v>0.19</v>
      </c>
      <c r="H11749" s="547">
        <v>123082.35</v>
      </c>
      <c r="I11749" s="545" t="s">
        <v>12699</v>
      </c>
      <c r="J11749" s="545" t="s">
        <v>13296</v>
      </c>
      <c r="K11749" s="545" t="s">
        <v>13413</v>
      </c>
      <c r="L11749" s="545" t="s">
        <v>13413</v>
      </c>
      <c r="M11749" s="548" t="s">
        <v>13758</v>
      </c>
      <c r="N11749" s="545" t="s">
        <v>13413</v>
      </c>
      <c r="O11749" s="545" t="s">
        <v>13413</v>
      </c>
      <c r="P11749" s="549">
        <v>9436</v>
      </c>
      <c r="Q11749" s="549">
        <v>1</v>
      </c>
      <c r="R11749" s="549">
        <v>130</v>
      </c>
      <c r="S11749" s="548">
        <v>2218</v>
      </c>
      <c r="T11749" s="548"/>
      <c r="U11749" s="99"/>
    </row>
    <row r="11750" spans="1:21" ht="19.5" customHeight="1">
      <c r="A11750" s="545">
        <v>106753</v>
      </c>
      <c r="B11750" s="545" t="s">
        <v>1883</v>
      </c>
      <c r="C11750" s="545" t="s">
        <v>216</v>
      </c>
      <c r="D11750" s="546"/>
      <c r="E11750" s="171" t="str">
        <f t="shared" si="183"/>
        <v>1900</v>
      </c>
      <c r="F11750" s="547">
        <v>0</v>
      </c>
      <c r="G11750" s="548">
        <v>0</v>
      </c>
      <c r="H11750" s="547">
        <v>0</v>
      </c>
      <c r="I11750" s="545" t="s">
        <v>12699</v>
      </c>
      <c r="J11750" s="545"/>
      <c r="K11750" s="545" t="s">
        <v>13413</v>
      </c>
      <c r="L11750" s="545" t="s">
        <v>13413</v>
      </c>
      <c r="M11750" s="548" t="s">
        <v>13758</v>
      </c>
      <c r="N11750" s="545" t="s">
        <v>13413</v>
      </c>
      <c r="O11750" s="545" t="s">
        <v>13413</v>
      </c>
      <c r="P11750" s="549">
        <v>9437</v>
      </c>
      <c r="Q11750" s="549">
        <v>1</v>
      </c>
      <c r="R11750" s="549">
        <v>130</v>
      </c>
      <c r="S11750" s="548"/>
      <c r="T11750" s="548"/>
      <c r="U11750" s="99"/>
    </row>
    <row r="11751" spans="1:21" ht="19.5" customHeight="1">
      <c r="A11751" s="545">
        <v>106754</v>
      </c>
      <c r="B11751" s="545" t="s">
        <v>8233</v>
      </c>
      <c r="C11751" s="545" t="s">
        <v>216</v>
      </c>
      <c r="D11751" s="546">
        <v>46062</v>
      </c>
      <c r="E11751" s="171" t="str">
        <f t="shared" si="183"/>
        <v>2026</v>
      </c>
      <c r="F11751" s="547">
        <v>5843958.2999999998</v>
      </c>
      <c r="G11751" s="548">
        <v>0.19</v>
      </c>
      <c r="H11751" s="547">
        <v>4910889.33</v>
      </c>
      <c r="I11751" s="545" t="s">
        <v>12752</v>
      </c>
      <c r="J11751" s="545" t="s">
        <v>13298</v>
      </c>
      <c r="K11751" s="545" t="s">
        <v>20218</v>
      </c>
      <c r="L11751" s="545" t="s">
        <v>13413</v>
      </c>
      <c r="M11751" s="548" t="s">
        <v>13758</v>
      </c>
      <c r="N11751" s="545" t="s">
        <v>13413</v>
      </c>
      <c r="O11751" s="545" t="s">
        <v>13413</v>
      </c>
      <c r="P11751" s="549">
        <v>9438</v>
      </c>
      <c r="Q11751" s="549">
        <v>1</v>
      </c>
      <c r="R11751" s="549">
        <v>167</v>
      </c>
      <c r="S11751" s="548">
        <v>1012</v>
      </c>
      <c r="T11751" s="548"/>
      <c r="U11751" s="99"/>
    </row>
    <row r="11752" spans="1:21" ht="19.5" customHeight="1">
      <c r="A11752" s="545">
        <v>106755</v>
      </c>
      <c r="B11752" s="545" t="s">
        <v>9308</v>
      </c>
      <c r="C11752" s="545" t="s">
        <v>216</v>
      </c>
      <c r="D11752" s="546"/>
      <c r="E11752" s="171" t="str">
        <f t="shared" si="183"/>
        <v>1900</v>
      </c>
      <c r="F11752" s="547">
        <v>0</v>
      </c>
      <c r="G11752" s="548">
        <v>0</v>
      </c>
      <c r="H11752" s="547">
        <v>0</v>
      </c>
      <c r="I11752" s="545" t="s">
        <v>12755</v>
      </c>
      <c r="J11752" s="545"/>
      <c r="K11752" s="545" t="s">
        <v>20219</v>
      </c>
      <c r="L11752" s="545" t="s">
        <v>13413</v>
      </c>
      <c r="M11752" s="548" t="s">
        <v>13758</v>
      </c>
      <c r="N11752" s="545" t="s">
        <v>13413</v>
      </c>
      <c r="O11752" s="545" t="s">
        <v>13413</v>
      </c>
      <c r="P11752" s="549">
        <v>9439</v>
      </c>
      <c r="Q11752" s="549">
        <v>1</v>
      </c>
      <c r="R11752" s="549">
        <v>132</v>
      </c>
      <c r="S11752" s="548"/>
      <c r="T11752" s="548"/>
      <c r="U11752" s="99"/>
    </row>
    <row r="11753" spans="1:21" ht="19.5" customHeight="1">
      <c r="A11753" s="545">
        <v>106756</v>
      </c>
      <c r="B11753" s="545" t="s">
        <v>9307</v>
      </c>
      <c r="C11753" s="545" t="s">
        <v>922</v>
      </c>
      <c r="D11753" s="546"/>
      <c r="E11753" s="171" t="str">
        <f t="shared" si="183"/>
        <v>1900</v>
      </c>
      <c r="F11753" s="547">
        <v>0</v>
      </c>
      <c r="G11753" s="548">
        <v>0</v>
      </c>
      <c r="H11753" s="547">
        <v>0</v>
      </c>
      <c r="I11753" s="545" t="s">
        <v>12988</v>
      </c>
      <c r="J11753" s="545"/>
      <c r="K11753" s="545" t="s">
        <v>13413</v>
      </c>
      <c r="L11753" s="545" t="s">
        <v>13413</v>
      </c>
      <c r="M11753" s="548" t="s">
        <v>15540</v>
      </c>
      <c r="N11753" s="545" t="s">
        <v>13413</v>
      </c>
      <c r="O11753" s="545" t="s">
        <v>13413</v>
      </c>
      <c r="P11753" s="549">
        <v>9440</v>
      </c>
      <c r="Q11753" s="549">
        <v>4</v>
      </c>
      <c r="R11753" s="549">
        <v>99</v>
      </c>
      <c r="S11753" s="548"/>
      <c r="T11753" s="548"/>
      <c r="U11753" s="99"/>
    </row>
    <row r="11754" spans="1:21" ht="19.5" customHeight="1">
      <c r="A11754" s="545">
        <v>106757</v>
      </c>
      <c r="B11754" s="545" t="s">
        <v>9306</v>
      </c>
      <c r="C11754" s="545" t="s">
        <v>216</v>
      </c>
      <c r="D11754" s="546"/>
      <c r="E11754" s="171" t="str">
        <f t="shared" si="183"/>
        <v>1900</v>
      </c>
      <c r="F11754" s="547">
        <v>0</v>
      </c>
      <c r="G11754" s="548">
        <v>0</v>
      </c>
      <c r="H11754" s="547">
        <v>0</v>
      </c>
      <c r="I11754" s="545" t="s">
        <v>12766</v>
      </c>
      <c r="J11754" s="545"/>
      <c r="K11754" s="545" t="s">
        <v>20220</v>
      </c>
      <c r="L11754" s="545" t="s">
        <v>13413</v>
      </c>
      <c r="M11754" s="548" t="s">
        <v>13758</v>
      </c>
      <c r="N11754" s="545" t="s">
        <v>13413</v>
      </c>
      <c r="O11754" s="545" t="s">
        <v>13413</v>
      </c>
      <c r="P11754" s="549">
        <v>9441</v>
      </c>
      <c r="Q11754" s="549">
        <v>1</v>
      </c>
      <c r="R11754" s="549">
        <v>172</v>
      </c>
      <c r="S11754" s="548"/>
      <c r="T11754" s="548"/>
      <c r="U11754" s="99"/>
    </row>
    <row r="11755" spans="1:21" ht="19.5" customHeight="1">
      <c r="A11755" s="545">
        <v>106758</v>
      </c>
      <c r="B11755" s="545" t="s">
        <v>9305</v>
      </c>
      <c r="C11755" s="545" t="s">
        <v>209</v>
      </c>
      <c r="D11755" s="546"/>
      <c r="E11755" s="171" t="str">
        <f t="shared" si="183"/>
        <v>1900</v>
      </c>
      <c r="F11755" s="547">
        <v>0</v>
      </c>
      <c r="G11755" s="548">
        <v>0</v>
      </c>
      <c r="H11755" s="547">
        <v>0</v>
      </c>
      <c r="I11755" s="545" t="s">
        <v>12697</v>
      </c>
      <c r="J11755" s="545"/>
      <c r="K11755" s="545" t="s">
        <v>13413</v>
      </c>
      <c r="L11755" s="545" t="s">
        <v>13413</v>
      </c>
      <c r="M11755" s="548" t="s">
        <v>13758</v>
      </c>
      <c r="N11755" s="545" t="s">
        <v>13413</v>
      </c>
      <c r="O11755" s="545" t="s">
        <v>13413</v>
      </c>
      <c r="P11755" s="549">
        <v>9442</v>
      </c>
      <c r="Q11755" s="549">
        <v>1</v>
      </c>
      <c r="R11755" s="549">
        <v>138</v>
      </c>
      <c r="S11755" s="548"/>
      <c r="T11755" s="548"/>
      <c r="U11755" s="99"/>
    </row>
    <row r="11756" spans="1:21" ht="19.5" customHeight="1">
      <c r="A11756" s="545">
        <v>106759</v>
      </c>
      <c r="B11756" s="545" t="s">
        <v>1783</v>
      </c>
      <c r="C11756" s="545" t="s">
        <v>216</v>
      </c>
      <c r="D11756" s="546">
        <v>43738</v>
      </c>
      <c r="E11756" s="171" t="str">
        <f t="shared" si="183"/>
        <v>2019</v>
      </c>
      <c r="F11756" s="547">
        <v>15117</v>
      </c>
      <c r="G11756" s="548">
        <v>0.19</v>
      </c>
      <c r="H11756" s="547">
        <v>12703.36</v>
      </c>
      <c r="I11756" s="545" t="s">
        <v>12638</v>
      </c>
      <c r="J11756" s="545" t="s">
        <v>13302</v>
      </c>
      <c r="K11756" s="545" t="s">
        <v>13413</v>
      </c>
      <c r="L11756" s="545" t="s">
        <v>13413</v>
      </c>
      <c r="M11756" s="548" t="s">
        <v>13758</v>
      </c>
      <c r="N11756" s="545" t="s">
        <v>13413</v>
      </c>
      <c r="O11756" s="545" t="s">
        <v>13413</v>
      </c>
      <c r="P11756" s="549">
        <v>9443</v>
      </c>
      <c r="Q11756" s="549">
        <v>1</v>
      </c>
      <c r="R11756" s="549">
        <v>126</v>
      </c>
      <c r="S11756" s="548">
        <v>2219</v>
      </c>
      <c r="T11756" s="548"/>
      <c r="U11756" s="99"/>
    </row>
    <row r="11757" spans="1:21" ht="19.5" customHeight="1">
      <c r="A11757" s="545">
        <v>106760</v>
      </c>
      <c r="B11757" s="545" t="s">
        <v>1353</v>
      </c>
      <c r="C11757" s="545" t="s">
        <v>216</v>
      </c>
      <c r="D11757" s="546">
        <v>43663</v>
      </c>
      <c r="E11757" s="171" t="str">
        <f t="shared" si="183"/>
        <v>2019</v>
      </c>
      <c r="F11757" s="547">
        <v>8450</v>
      </c>
      <c r="G11757" s="548">
        <v>0.19</v>
      </c>
      <c r="H11757" s="547">
        <v>7100.84</v>
      </c>
      <c r="I11757" s="545" t="s">
        <v>12659</v>
      </c>
      <c r="J11757" s="545" t="s">
        <v>13301</v>
      </c>
      <c r="K11757" s="545" t="s">
        <v>13413</v>
      </c>
      <c r="L11757" s="545" t="s">
        <v>13413</v>
      </c>
      <c r="M11757" s="548" t="s">
        <v>13758</v>
      </c>
      <c r="N11757" s="545" t="s">
        <v>13413</v>
      </c>
      <c r="O11757" s="545" t="s">
        <v>13413</v>
      </c>
      <c r="P11757" s="549">
        <v>9444</v>
      </c>
      <c r="Q11757" s="549">
        <v>1</v>
      </c>
      <c r="R11757" s="549">
        <v>116</v>
      </c>
      <c r="S11757" s="548">
        <v>2221</v>
      </c>
      <c r="T11757" s="548"/>
      <c r="U11757" s="99"/>
    </row>
    <row r="11758" spans="1:21" ht="19.5" customHeight="1">
      <c r="A11758" s="545">
        <v>106761</v>
      </c>
      <c r="B11758" s="545" t="s">
        <v>1303</v>
      </c>
      <c r="C11758" s="545" t="s">
        <v>216</v>
      </c>
      <c r="D11758" s="546"/>
      <c r="E11758" s="171" t="str">
        <f t="shared" si="183"/>
        <v>1900</v>
      </c>
      <c r="F11758" s="547">
        <v>0</v>
      </c>
      <c r="G11758" s="548">
        <v>0</v>
      </c>
      <c r="H11758" s="547">
        <v>0</v>
      </c>
      <c r="I11758" s="545" t="s">
        <v>12659</v>
      </c>
      <c r="J11758" s="545"/>
      <c r="K11758" s="545" t="s">
        <v>20221</v>
      </c>
      <c r="L11758" s="545" t="s">
        <v>13413</v>
      </c>
      <c r="M11758" s="548" t="s">
        <v>13758</v>
      </c>
      <c r="N11758" s="545" t="s">
        <v>13413</v>
      </c>
      <c r="O11758" s="545" t="s">
        <v>13413</v>
      </c>
      <c r="P11758" s="549">
        <v>9445</v>
      </c>
      <c r="Q11758" s="549">
        <v>1</v>
      </c>
      <c r="R11758" s="549">
        <v>116</v>
      </c>
      <c r="S11758" s="548"/>
      <c r="T11758" s="548"/>
      <c r="U11758" s="99"/>
    </row>
    <row r="11759" spans="1:21" ht="19.5" customHeight="1">
      <c r="A11759" s="545">
        <v>106762</v>
      </c>
      <c r="B11759" s="545" t="s">
        <v>7584</v>
      </c>
      <c r="C11759" s="545" t="s">
        <v>216</v>
      </c>
      <c r="D11759" s="546">
        <v>43670</v>
      </c>
      <c r="E11759" s="171" t="str">
        <f t="shared" si="183"/>
        <v>2019</v>
      </c>
      <c r="F11759" s="547">
        <v>52242</v>
      </c>
      <c r="G11759" s="548">
        <v>0.19</v>
      </c>
      <c r="H11759" s="547">
        <v>43900.84</v>
      </c>
      <c r="I11759" s="545" t="s">
        <v>12650</v>
      </c>
      <c r="J11759" s="545" t="s">
        <v>13296</v>
      </c>
      <c r="K11759" s="545" t="s">
        <v>20222</v>
      </c>
      <c r="L11759" s="545" t="s">
        <v>13413</v>
      </c>
      <c r="M11759" s="548" t="s">
        <v>13758</v>
      </c>
      <c r="N11759" s="545" t="s">
        <v>13413</v>
      </c>
      <c r="O11759" s="545" t="s">
        <v>13413</v>
      </c>
      <c r="P11759" s="549">
        <v>9446</v>
      </c>
      <c r="Q11759" s="549">
        <v>1</v>
      </c>
      <c r="R11759" s="549">
        <v>127</v>
      </c>
      <c r="S11759" s="548">
        <v>2218</v>
      </c>
      <c r="T11759" s="548"/>
      <c r="U11759" s="99"/>
    </row>
    <row r="11760" spans="1:21" ht="19.5" customHeight="1">
      <c r="A11760" s="545">
        <v>106763</v>
      </c>
      <c r="B11760" s="545" t="s">
        <v>1852</v>
      </c>
      <c r="C11760" s="545" t="s">
        <v>216</v>
      </c>
      <c r="D11760" s="546">
        <v>43670</v>
      </c>
      <c r="E11760" s="171" t="str">
        <f t="shared" si="183"/>
        <v>2019</v>
      </c>
      <c r="F11760" s="547">
        <v>12132</v>
      </c>
      <c r="G11760" s="548">
        <v>0.19</v>
      </c>
      <c r="H11760" s="547">
        <v>10194.959999999999</v>
      </c>
      <c r="I11760" s="545" t="s">
        <v>12650</v>
      </c>
      <c r="J11760" s="545" t="s">
        <v>13296</v>
      </c>
      <c r="K11760" s="545" t="s">
        <v>13413</v>
      </c>
      <c r="L11760" s="545" t="s">
        <v>13413</v>
      </c>
      <c r="M11760" s="548" t="s">
        <v>13758</v>
      </c>
      <c r="N11760" s="545" t="s">
        <v>13413</v>
      </c>
      <c r="O11760" s="545" t="s">
        <v>13413</v>
      </c>
      <c r="P11760" s="549">
        <v>9447</v>
      </c>
      <c r="Q11760" s="549">
        <v>1</v>
      </c>
      <c r="R11760" s="549">
        <v>127</v>
      </c>
      <c r="S11760" s="548">
        <v>2218</v>
      </c>
      <c r="T11760" s="548"/>
      <c r="U11760" s="99"/>
    </row>
    <row r="11761" spans="1:21" ht="19.5" customHeight="1">
      <c r="A11761" s="545">
        <v>106764</v>
      </c>
      <c r="B11761" s="545" t="s">
        <v>6064</v>
      </c>
      <c r="C11761" s="545" t="s">
        <v>216</v>
      </c>
      <c r="D11761" s="546">
        <v>44189</v>
      </c>
      <c r="E11761" s="171" t="str">
        <f t="shared" si="183"/>
        <v>2020</v>
      </c>
      <c r="F11761" s="547">
        <v>144374</v>
      </c>
      <c r="G11761" s="548">
        <v>0.19</v>
      </c>
      <c r="H11761" s="547">
        <v>121322.69</v>
      </c>
      <c r="I11761" s="545" t="s">
        <v>12650</v>
      </c>
      <c r="J11761" s="545" t="s">
        <v>13298</v>
      </c>
      <c r="K11761" s="545" t="s">
        <v>13413</v>
      </c>
      <c r="L11761" s="545" t="s">
        <v>13413</v>
      </c>
      <c r="M11761" s="548" t="s">
        <v>13758</v>
      </c>
      <c r="N11761" s="545" t="s">
        <v>13413</v>
      </c>
      <c r="O11761" s="545" t="s">
        <v>13413</v>
      </c>
      <c r="P11761" s="549">
        <v>9448</v>
      </c>
      <c r="Q11761" s="549">
        <v>1</v>
      </c>
      <c r="R11761" s="549">
        <v>127</v>
      </c>
      <c r="S11761" s="548">
        <v>1012</v>
      </c>
      <c r="T11761" s="548"/>
      <c r="U11761" s="99"/>
    </row>
    <row r="11762" spans="1:21" ht="19.5" customHeight="1">
      <c r="A11762" s="545">
        <v>106765</v>
      </c>
      <c r="B11762" s="545" t="s">
        <v>2264</v>
      </c>
      <c r="C11762" s="545" t="s">
        <v>216</v>
      </c>
      <c r="D11762" s="546"/>
      <c r="E11762" s="171" t="str">
        <f t="shared" si="183"/>
        <v>1900</v>
      </c>
      <c r="F11762" s="547">
        <v>0</v>
      </c>
      <c r="G11762" s="548">
        <v>0</v>
      </c>
      <c r="H11762" s="547">
        <v>0</v>
      </c>
      <c r="I11762" s="545" t="s">
        <v>12650</v>
      </c>
      <c r="J11762" s="545"/>
      <c r="K11762" s="545" t="s">
        <v>13413</v>
      </c>
      <c r="L11762" s="545" t="s">
        <v>13413</v>
      </c>
      <c r="M11762" s="548" t="s">
        <v>13758</v>
      </c>
      <c r="N11762" s="545" t="s">
        <v>13413</v>
      </c>
      <c r="O11762" s="545" t="s">
        <v>13413</v>
      </c>
      <c r="P11762" s="549">
        <v>9449</v>
      </c>
      <c r="Q11762" s="549">
        <v>1</v>
      </c>
      <c r="R11762" s="549">
        <v>127</v>
      </c>
      <c r="S11762" s="548"/>
      <c r="T11762" s="548"/>
      <c r="U11762" s="99"/>
    </row>
    <row r="11763" spans="1:21" ht="19.5" customHeight="1">
      <c r="A11763" s="545">
        <v>106766</v>
      </c>
      <c r="B11763" s="545" t="s">
        <v>9304</v>
      </c>
      <c r="C11763" s="545" t="s">
        <v>216</v>
      </c>
      <c r="D11763" s="546"/>
      <c r="E11763" s="171" t="str">
        <f t="shared" si="183"/>
        <v>1900</v>
      </c>
      <c r="F11763" s="547">
        <v>0</v>
      </c>
      <c r="G11763" s="548">
        <v>0</v>
      </c>
      <c r="H11763" s="547">
        <v>0</v>
      </c>
      <c r="I11763" s="545" t="s">
        <v>12699</v>
      </c>
      <c r="J11763" s="545"/>
      <c r="K11763" s="545" t="s">
        <v>20223</v>
      </c>
      <c r="L11763" s="545" t="s">
        <v>13413</v>
      </c>
      <c r="M11763" s="548" t="s">
        <v>13758</v>
      </c>
      <c r="N11763" s="545" t="s">
        <v>13413</v>
      </c>
      <c r="O11763" s="545" t="s">
        <v>13413</v>
      </c>
      <c r="P11763" s="549">
        <v>9450</v>
      </c>
      <c r="Q11763" s="549">
        <v>1</v>
      </c>
      <c r="R11763" s="549">
        <v>130</v>
      </c>
      <c r="S11763" s="548"/>
      <c r="T11763" s="548"/>
      <c r="U11763" s="99"/>
    </row>
    <row r="11764" spans="1:21" ht="19.5" customHeight="1">
      <c r="A11764" s="545">
        <v>106767</v>
      </c>
      <c r="B11764" s="545" t="s">
        <v>9303</v>
      </c>
      <c r="C11764" s="545" t="s">
        <v>216</v>
      </c>
      <c r="D11764" s="546"/>
      <c r="E11764" s="171" t="str">
        <f t="shared" si="183"/>
        <v>1900</v>
      </c>
      <c r="F11764" s="547">
        <v>0</v>
      </c>
      <c r="G11764" s="548">
        <v>0</v>
      </c>
      <c r="H11764" s="547">
        <v>0</v>
      </c>
      <c r="I11764" s="545" t="s">
        <v>12699</v>
      </c>
      <c r="J11764" s="545"/>
      <c r="K11764" s="545" t="s">
        <v>20224</v>
      </c>
      <c r="L11764" s="545" t="s">
        <v>13413</v>
      </c>
      <c r="M11764" s="548" t="s">
        <v>13758</v>
      </c>
      <c r="N11764" s="545" t="s">
        <v>13413</v>
      </c>
      <c r="O11764" s="545" t="s">
        <v>13413</v>
      </c>
      <c r="P11764" s="549">
        <v>9451</v>
      </c>
      <c r="Q11764" s="549">
        <v>1</v>
      </c>
      <c r="R11764" s="549">
        <v>130</v>
      </c>
      <c r="S11764" s="548"/>
      <c r="T11764" s="548"/>
      <c r="U11764" s="99"/>
    </row>
    <row r="11765" spans="1:21" ht="19.5" customHeight="1">
      <c r="A11765" s="545">
        <v>106768</v>
      </c>
      <c r="B11765" s="545" t="s">
        <v>9302</v>
      </c>
      <c r="C11765" s="545" t="s">
        <v>216</v>
      </c>
      <c r="D11765" s="546"/>
      <c r="E11765" s="171" t="str">
        <f t="shared" si="183"/>
        <v>1900</v>
      </c>
      <c r="F11765" s="547">
        <v>0</v>
      </c>
      <c r="G11765" s="548">
        <v>0</v>
      </c>
      <c r="H11765" s="547">
        <v>0</v>
      </c>
      <c r="I11765" s="545" t="s">
        <v>12699</v>
      </c>
      <c r="J11765" s="545"/>
      <c r="K11765" s="545" t="s">
        <v>13885</v>
      </c>
      <c r="L11765" s="545" t="s">
        <v>13413</v>
      </c>
      <c r="M11765" s="548" t="s">
        <v>13758</v>
      </c>
      <c r="N11765" s="545" t="s">
        <v>13413</v>
      </c>
      <c r="O11765" s="545" t="s">
        <v>13413</v>
      </c>
      <c r="P11765" s="549">
        <v>9452</v>
      </c>
      <c r="Q11765" s="549">
        <v>1</v>
      </c>
      <c r="R11765" s="549">
        <v>130</v>
      </c>
      <c r="S11765" s="548"/>
      <c r="T11765" s="548"/>
      <c r="U11765" s="99"/>
    </row>
    <row r="11766" spans="1:21" ht="19.5" customHeight="1">
      <c r="A11766" s="545">
        <v>106769</v>
      </c>
      <c r="B11766" s="545" t="s">
        <v>9301</v>
      </c>
      <c r="C11766" s="545" t="s">
        <v>216</v>
      </c>
      <c r="D11766" s="546"/>
      <c r="E11766" s="171" t="str">
        <f t="shared" si="183"/>
        <v>1900</v>
      </c>
      <c r="F11766" s="547">
        <v>0</v>
      </c>
      <c r="G11766" s="548">
        <v>0</v>
      </c>
      <c r="H11766" s="547">
        <v>0</v>
      </c>
      <c r="I11766" s="545" t="s">
        <v>12699</v>
      </c>
      <c r="J11766" s="545"/>
      <c r="K11766" s="545" t="s">
        <v>20225</v>
      </c>
      <c r="L11766" s="545" t="s">
        <v>13413</v>
      </c>
      <c r="M11766" s="548" t="s">
        <v>13758</v>
      </c>
      <c r="N11766" s="545" t="s">
        <v>13413</v>
      </c>
      <c r="O11766" s="545" t="s">
        <v>13413</v>
      </c>
      <c r="P11766" s="549">
        <v>9453</v>
      </c>
      <c r="Q11766" s="549">
        <v>1</v>
      </c>
      <c r="R11766" s="549">
        <v>130</v>
      </c>
      <c r="S11766" s="548"/>
      <c r="T11766" s="548"/>
      <c r="U11766" s="99"/>
    </row>
    <row r="11767" spans="1:21" ht="19.5" customHeight="1">
      <c r="A11767" s="545">
        <v>106770</v>
      </c>
      <c r="B11767" s="545" t="s">
        <v>7939</v>
      </c>
      <c r="C11767" s="545" t="s">
        <v>216</v>
      </c>
      <c r="D11767" s="546">
        <v>43578</v>
      </c>
      <c r="E11767" s="171" t="str">
        <f t="shared" si="183"/>
        <v>2019</v>
      </c>
      <c r="F11767" s="547">
        <v>2809281</v>
      </c>
      <c r="G11767" s="548">
        <v>0.19</v>
      </c>
      <c r="H11767" s="547">
        <v>2360740.34</v>
      </c>
      <c r="I11767" s="545" t="s">
        <v>12699</v>
      </c>
      <c r="J11767" s="545" t="s">
        <v>13302</v>
      </c>
      <c r="K11767" s="545" t="s">
        <v>20226</v>
      </c>
      <c r="L11767" s="545" t="s">
        <v>13413</v>
      </c>
      <c r="M11767" s="548" t="s">
        <v>13758</v>
      </c>
      <c r="N11767" s="545" t="s">
        <v>13413</v>
      </c>
      <c r="O11767" s="545" t="s">
        <v>13413</v>
      </c>
      <c r="P11767" s="549">
        <v>9454</v>
      </c>
      <c r="Q11767" s="549">
        <v>1</v>
      </c>
      <c r="R11767" s="549">
        <v>130</v>
      </c>
      <c r="S11767" s="548">
        <v>2219</v>
      </c>
      <c r="T11767" s="548"/>
      <c r="U11767" s="99"/>
    </row>
    <row r="11768" spans="1:21" ht="19.5" customHeight="1">
      <c r="A11768" s="545">
        <v>106771</v>
      </c>
      <c r="B11768" s="545" t="s">
        <v>7549</v>
      </c>
      <c r="C11768" s="545" t="s">
        <v>216</v>
      </c>
      <c r="D11768" s="546">
        <v>43738</v>
      </c>
      <c r="E11768" s="171" t="str">
        <f t="shared" si="183"/>
        <v>2019</v>
      </c>
      <c r="F11768" s="547">
        <v>602457</v>
      </c>
      <c r="G11768" s="548">
        <v>0.19</v>
      </c>
      <c r="H11768" s="547">
        <v>506266.39</v>
      </c>
      <c r="I11768" s="545" t="s">
        <v>12650</v>
      </c>
      <c r="J11768" s="545" t="s">
        <v>13298</v>
      </c>
      <c r="K11768" s="545" t="s">
        <v>13413</v>
      </c>
      <c r="L11768" s="545" t="s">
        <v>13413</v>
      </c>
      <c r="M11768" s="548" t="s">
        <v>13758</v>
      </c>
      <c r="N11768" s="545" t="s">
        <v>13413</v>
      </c>
      <c r="O11768" s="545" t="s">
        <v>13413</v>
      </c>
      <c r="P11768" s="549">
        <v>9455</v>
      </c>
      <c r="Q11768" s="549">
        <v>1</v>
      </c>
      <c r="R11768" s="549">
        <v>127</v>
      </c>
      <c r="S11768" s="548">
        <v>1012</v>
      </c>
      <c r="T11768" s="548"/>
      <c r="U11768" s="99"/>
    </row>
    <row r="11769" spans="1:21" ht="19.5" customHeight="1">
      <c r="A11769" s="545">
        <v>106772</v>
      </c>
      <c r="B11769" s="545" t="s">
        <v>9300</v>
      </c>
      <c r="C11769" s="545" t="s">
        <v>216</v>
      </c>
      <c r="D11769" s="546"/>
      <c r="E11769" s="171" t="str">
        <f t="shared" si="183"/>
        <v>1900</v>
      </c>
      <c r="F11769" s="547">
        <v>0</v>
      </c>
      <c r="G11769" s="548">
        <v>0</v>
      </c>
      <c r="H11769" s="547">
        <v>0</v>
      </c>
      <c r="I11769" s="545" t="s">
        <v>12715</v>
      </c>
      <c r="J11769" s="545"/>
      <c r="K11769" s="545" t="s">
        <v>20227</v>
      </c>
      <c r="L11769" s="545" t="s">
        <v>13413</v>
      </c>
      <c r="M11769" s="548" t="s">
        <v>13758</v>
      </c>
      <c r="N11769" s="545" t="s">
        <v>13413</v>
      </c>
      <c r="O11769" s="545" t="s">
        <v>13413</v>
      </c>
      <c r="P11769" s="549">
        <v>9456</v>
      </c>
      <c r="Q11769" s="549">
        <v>1</v>
      </c>
      <c r="R11769" s="549">
        <v>129</v>
      </c>
      <c r="S11769" s="548"/>
      <c r="T11769" s="548"/>
      <c r="U11769" s="99"/>
    </row>
    <row r="11770" spans="1:21" ht="19.5" customHeight="1">
      <c r="A11770" s="545">
        <v>106773</v>
      </c>
      <c r="B11770" s="545" t="s">
        <v>1859</v>
      </c>
      <c r="C11770" s="545" t="s">
        <v>216</v>
      </c>
      <c r="D11770" s="546"/>
      <c r="E11770" s="171" t="str">
        <f t="shared" si="183"/>
        <v>1900</v>
      </c>
      <c r="F11770" s="547">
        <v>0</v>
      </c>
      <c r="G11770" s="548">
        <v>0</v>
      </c>
      <c r="H11770" s="547">
        <v>0</v>
      </c>
      <c r="I11770" s="545" t="s">
        <v>12715</v>
      </c>
      <c r="J11770" s="545"/>
      <c r="K11770" s="545" t="s">
        <v>13413</v>
      </c>
      <c r="L11770" s="545" t="s">
        <v>13413</v>
      </c>
      <c r="M11770" s="548" t="s">
        <v>13758</v>
      </c>
      <c r="N11770" s="545" t="s">
        <v>13413</v>
      </c>
      <c r="O11770" s="545" t="s">
        <v>13413</v>
      </c>
      <c r="P11770" s="549">
        <v>9457</v>
      </c>
      <c r="Q11770" s="549">
        <v>1</v>
      </c>
      <c r="R11770" s="549">
        <v>129</v>
      </c>
      <c r="S11770" s="548"/>
      <c r="T11770" s="548"/>
      <c r="U11770" s="99"/>
    </row>
    <row r="11771" spans="1:21" ht="19.5" customHeight="1">
      <c r="A11771" s="545">
        <v>106774</v>
      </c>
      <c r="B11771" s="545" t="s">
        <v>2263</v>
      </c>
      <c r="C11771" s="545" t="s">
        <v>216</v>
      </c>
      <c r="D11771" s="546">
        <v>43670</v>
      </c>
      <c r="E11771" s="171" t="str">
        <f t="shared" si="183"/>
        <v>2019</v>
      </c>
      <c r="F11771" s="547">
        <v>291999</v>
      </c>
      <c r="G11771" s="548">
        <v>0.19</v>
      </c>
      <c r="H11771" s="547">
        <v>245377.31</v>
      </c>
      <c r="I11771" s="545" t="s">
        <v>12650</v>
      </c>
      <c r="J11771" s="545" t="s">
        <v>13296</v>
      </c>
      <c r="K11771" s="545" t="s">
        <v>13413</v>
      </c>
      <c r="L11771" s="545" t="s">
        <v>13413</v>
      </c>
      <c r="M11771" s="548" t="s">
        <v>13758</v>
      </c>
      <c r="N11771" s="545" t="s">
        <v>13413</v>
      </c>
      <c r="O11771" s="545" t="s">
        <v>13413</v>
      </c>
      <c r="P11771" s="549">
        <v>9458</v>
      </c>
      <c r="Q11771" s="549">
        <v>1</v>
      </c>
      <c r="R11771" s="549">
        <v>127</v>
      </c>
      <c r="S11771" s="548">
        <v>2218</v>
      </c>
      <c r="T11771" s="548"/>
      <c r="U11771" s="99"/>
    </row>
    <row r="11772" spans="1:21" ht="19.5" customHeight="1">
      <c r="A11772" s="545">
        <v>106775</v>
      </c>
      <c r="B11772" s="545" t="s">
        <v>9299</v>
      </c>
      <c r="C11772" s="545" t="s">
        <v>216</v>
      </c>
      <c r="D11772" s="546"/>
      <c r="E11772" s="171" t="str">
        <f t="shared" si="183"/>
        <v>1900</v>
      </c>
      <c r="F11772" s="547">
        <v>0</v>
      </c>
      <c r="G11772" s="548">
        <v>0</v>
      </c>
      <c r="H11772" s="547">
        <v>0</v>
      </c>
      <c r="I11772" s="545" t="s">
        <v>12706</v>
      </c>
      <c r="J11772" s="545"/>
      <c r="K11772" s="545" t="s">
        <v>13413</v>
      </c>
      <c r="L11772" s="545" t="s">
        <v>13413</v>
      </c>
      <c r="M11772" s="548" t="s">
        <v>13758</v>
      </c>
      <c r="N11772" s="545" t="s">
        <v>13413</v>
      </c>
      <c r="O11772" s="545" t="s">
        <v>13413</v>
      </c>
      <c r="P11772" s="549">
        <v>9459</v>
      </c>
      <c r="Q11772" s="549">
        <v>1</v>
      </c>
      <c r="R11772" s="549">
        <v>128</v>
      </c>
      <c r="S11772" s="548"/>
      <c r="T11772" s="548"/>
      <c r="U11772" s="99"/>
    </row>
    <row r="11773" spans="1:21" ht="19.5" customHeight="1">
      <c r="A11773" s="545">
        <v>106776</v>
      </c>
      <c r="B11773" s="545" t="s">
        <v>8169</v>
      </c>
      <c r="C11773" s="545" t="s">
        <v>216</v>
      </c>
      <c r="D11773" s="546">
        <v>44594</v>
      </c>
      <c r="E11773" s="171" t="str">
        <f t="shared" si="183"/>
        <v>2022</v>
      </c>
      <c r="F11773" s="547">
        <v>7287780</v>
      </c>
      <c r="G11773" s="548">
        <v>0.19</v>
      </c>
      <c r="H11773" s="547">
        <v>6124184.8700000001</v>
      </c>
      <c r="I11773" s="545" t="s">
        <v>12741</v>
      </c>
      <c r="J11773" s="545" t="s">
        <v>13297</v>
      </c>
      <c r="K11773" s="545" t="s">
        <v>20228</v>
      </c>
      <c r="L11773" s="545" t="s">
        <v>20229</v>
      </c>
      <c r="M11773" s="548" t="s">
        <v>13843</v>
      </c>
      <c r="N11773" s="545" t="s">
        <v>22879</v>
      </c>
      <c r="O11773" s="545" t="s">
        <v>13413</v>
      </c>
      <c r="P11773" s="549">
        <v>9460</v>
      </c>
      <c r="Q11773" s="549">
        <v>5</v>
      </c>
      <c r="R11773" s="549">
        <v>37</v>
      </c>
      <c r="S11773" s="548">
        <v>2257</v>
      </c>
      <c r="T11773" s="548">
        <v>2200</v>
      </c>
      <c r="U11773" s="99"/>
    </row>
    <row r="11774" spans="1:21" ht="19.5" customHeight="1">
      <c r="A11774" s="545">
        <v>106777</v>
      </c>
      <c r="B11774" s="545" t="s">
        <v>9298</v>
      </c>
      <c r="C11774" s="545" t="s">
        <v>216</v>
      </c>
      <c r="D11774" s="546"/>
      <c r="E11774" s="171" t="str">
        <f t="shared" si="183"/>
        <v>1900</v>
      </c>
      <c r="F11774" s="547">
        <v>0</v>
      </c>
      <c r="G11774" s="548">
        <v>0</v>
      </c>
      <c r="H11774" s="547">
        <v>0</v>
      </c>
      <c r="I11774" s="545" t="s">
        <v>12715</v>
      </c>
      <c r="J11774" s="545"/>
      <c r="K11774" s="545" t="s">
        <v>20230</v>
      </c>
      <c r="L11774" s="545" t="s">
        <v>13413</v>
      </c>
      <c r="M11774" s="548" t="s">
        <v>13758</v>
      </c>
      <c r="N11774" s="545" t="s">
        <v>13413</v>
      </c>
      <c r="O11774" s="545" t="s">
        <v>13413</v>
      </c>
      <c r="P11774" s="549">
        <v>9461</v>
      </c>
      <c r="Q11774" s="549">
        <v>1</v>
      </c>
      <c r="R11774" s="549">
        <v>129</v>
      </c>
      <c r="S11774" s="548"/>
      <c r="T11774" s="548"/>
      <c r="U11774" s="99"/>
    </row>
    <row r="11775" spans="1:21" ht="19.5" customHeight="1">
      <c r="A11775" s="545">
        <v>106778</v>
      </c>
      <c r="B11775" s="545" t="s">
        <v>9297</v>
      </c>
      <c r="C11775" s="545" t="s">
        <v>216</v>
      </c>
      <c r="D11775" s="546"/>
      <c r="E11775" s="171" t="str">
        <f t="shared" si="183"/>
        <v>1900</v>
      </c>
      <c r="F11775" s="547">
        <v>0</v>
      </c>
      <c r="G11775" s="548">
        <v>0</v>
      </c>
      <c r="H11775" s="547">
        <v>0</v>
      </c>
      <c r="I11775" s="545" t="s">
        <v>12715</v>
      </c>
      <c r="J11775" s="545"/>
      <c r="K11775" s="545" t="s">
        <v>20230</v>
      </c>
      <c r="L11775" s="545" t="s">
        <v>13413</v>
      </c>
      <c r="M11775" s="548" t="s">
        <v>13758</v>
      </c>
      <c r="N11775" s="545" t="s">
        <v>13413</v>
      </c>
      <c r="O11775" s="545" t="s">
        <v>13413</v>
      </c>
      <c r="P11775" s="549">
        <v>9462</v>
      </c>
      <c r="Q11775" s="549">
        <v>1</v>
      </c>
      <c r="R11775" s="549">
        <v>129</v>
      </c>
      <c r="S11775" s="548"/>
      <c r="T11775" s="548"/>
      <c r="U11775" s="99"/>
    </row>
    <row r="11776" spans="1:21" ht="19.5" customHeight="1">
      <c r="A11776" s="545">
        <v>106779</v>
      </c>
      <c r="B11776" s="545" t="s">
        <v>7672</v>
      </c>
      <c r="C11776" s="545" t="s">
        <v>216</v>
      </c>
      <c r="D11776" s="546">
        <v>43656</v>
      </c>
      <c r="E11776" s="171" t="str">
        <f t="shared" si="183"/>
        <v>2019</v>
      </c>
      <c r="F11776" s="547">
        <v>3332000</v>
      </c>
      <c r="G11776" s="548">
        <v>0.19</v>
      </c>
      <c r="H11776" s="547">
        <v>2800000</v>
      </c>
      <c r="I11776" s="545" t="s">
        <v>12706</v>
      </c>
      <c r="J11776" s="545" t="s">
        <v>13320</v>
      </c>
      <c r="K11776" s="545" t="s">
        <v>20231</v>
      </c>
      <c r="L11776" s="545" t="s">
        <v>13413</v>
      </c>
      <c r="M11776" s="548" t="s">
        <v>13758</v>
      </c>
      <c r="N11776" s="545" t="s">
        <v>13413</v>
      </c>
      <c r="O11776" s="545" t="s">
        <v>13413</v>
      </c>
      <c r="P11776" s="549">
        <v>9463</v>
      </c>
      <c r="Q11776" s="549">
        <v>1</v>
      </c>
      <c r="R11776" s="549">
        <v>128</v>
      </c>
      <c r="S11776" s="548">
        <v>2220</v>
      </c>
      <c r="T11776" s="548"/>
      <c r="U11776" s="99"/>
    </row>
    <row r="11777" spans="1:21" ht="19.5" customHeight="1">
      <c r="A11777" s="545">
        <v>106780</v>
      </c>
      <c r="B11777" s="545" t="s">
        <v>7671</v>
      </c>
      <c r="C11777" s="545" t="s">
        <v>216</v>
      </c>
      <c r="D11777" s="546">
        <v>43656</v>
      </c>
      <c r="E11777" s="171" t="str">
        <f t="shared" si="183"/>
        <v>2019</v>
      </c>
      <c r="F11777" s="547">
        <v>4165000</v>
      </c>
      <c r="G11777" s="548">
        <v>0.19</v>
      </c>
      <c r="H11777" s="547">
        <v>3500000</v>
      </c>
      <c r="I11777" s="545" t="s">
        <v>12706</v>
      </c>
      <c r="J11777" s="545" t="s">
        <v>13320</v>
      </c>
      <c r="K11777" s="545" t="s">
        <v>20232</v>
      </c>
      <c r="L11777" s="545" t="s">
        <v>13413</v>
      </c>
      <c r="M11777" s="548" t="s">
        <v>13843</v>
      </c>
      <c r="N11777" s="545" t="s">
        <v>13413</v>
      </c>
      <c r="O11777" s="545" t="s">
        <v>13413</v>
      </c>
      <c r="P11777" s="549">
        <v>9464</v>
      </c>
      <c r="Q11777" s="549">
        <v>5</v>
      </c>
      <c r="R11777" s="549">
        <v>128</v>
      </c>
      <c r="S11777" s="548">
        <v>2220</v>
      </c>
      <c r="T11777" s="548"/>
      <c r="U11777" s="99"/>
    </row>
    <row r="11778" spans="1:21" ht="19.5" customHeight="1">
      <c r="A11778" s="545">
        <v>106781</v>
      </c>
      <c r="B11778" s="545" t="s">
        <v>7912</v>
      </c>
      <c r="C11778" s="545" t="s">
        <v>216</v>
      </c>
      <c r="D11778" s="546">
        <v>43585</v>
      </c>
      <c r="E11778" s="171" t="str">
        <f t="shared" si="183"/>
        <v>2019</v>
      </c>
      <c r="F11778" s="547">
        <v>2364054</v>
      </c>
      <c r="G11778" s="548">
        <v>0.19</v>
      </c>
      <c r="H11778" s="547">
        <v>1986600</v>
      </c>
      <c r="I11778" s="545" t="s">
        <v>12686</v>
      </c>
      <c r="J11778" s="545" t="s">
        <v>13372</v>
      </c>
      <c r="K11778" s="545" t="s">
        <v>20233</v>
      </c>
      <c r="L11778" s="545" t="s">
        <v>13413</v>
      </c>
      <c r="M11778" s="548" t="s">
        <v>13758</v>
      </c>
      <c r="N11778" s="545" t="s">
        <v>13413</v>
      </c>
      <c r="O11778" s="545" t="s">
        <v>13413</v>
      </c>
      <c r="P11778" s="549">
        <v>9465</v>
      </c>
      <c r="Q11778" s="549">
        <v>1</v>
      </c>
      <c r="R11778" s="549">
        <v>131</v>
      </c>
      <c r="S11778" s="548">
        <v>1216</v>
      </c>
      <c r="T11778" s="548"/>
      <c r="U11778" s="99"/>
    </row>
    <row r="11779" spans="1:21" ht="19.5" customHeight="1">
      <c r="A11779" s="545">
        <v>106782</v>
      </c>
      <c r="B11779" s="545" t="s">
        <v>2180</v>
      </c>
      <c r="C11779" s="545" t="s">
        <v>216</v>
      </c>
      <c r="D11779" s="546">
        <v>44067</v>
      </c>
      <c r="E11779" s="171" t="str">
        <f t="shared" si="183"/>
        <v>2020</v>
      </c>
      <c r="F11779" s="547">
        <v>2982</v>
      </c>
      <c r="G11779" s="548">
        <v>0.19</v>
      </c>
      <c r="H11779" s="547">
        <v>2505.88</v>
      </c>
      <c r="I11779" s="545" t="s">
        <v>12650</v>
      </c>
      <c r="J11779" s="545" t="s">
        <v>13298</v>
      </c>
      <c r="K11779" s="545" t="s">
        <v>13413</v>
      </c>
      <c r="L11779" s="545" t="s">
        <v>13413</v>
      </c>
      <c r="M11779" s="548" t="s">
        <v>13758</v>
      </c>
      <c r="N11779" s="545" t="s">
        <v>13413</v>
      </c>
      <c r="O11779" s="545" t="s">
        <v>13413</v>
      </c>
      <c r="P11779" s="549">
        <v>9466</v>
      </c>
      <c r="Q11779" s="549">
        <v>1</v>
      </c>
      <c r="R11779" s="549">
        <v>127</v>
      </c>
      <c r="S11779" s="548">
        <v>1012</v>
      </c>
      <c r="T11779" s="548"/>
      <c r="U11779" s="99"/>
    </row>
    <row r="11780" spans="1:21" ht="19.5" customHeight="1">
      <c r="A11780" s="545">
        <v>106783</v>
      </c>
      <c r="B11780" s="545" t="s">
        <v>3002</v>
      </c>
      <c r="C11780" s="545" t="s">
        <v>221</v>
      </c>
      <c r="D11780" s="546">
        <v>43650</v>
      </c>
      <c r="E11780" s="171" t="str">
        <f t="shared" ref="E11780:E11843" si="184">TEXT(D11780,"YYYY")</f>
        <v>2019</v>
      </c>
      <c r="F11780" s="547">
        <v>46650</v>
      </c>
      <c r="G11780" s="548">
        <v>0</v>
      </c>
      <c r="H11780" s="547">
        <v>46650</v>
      </c>
      <c r="I11780" s="545" t="s">
        <v>12657</v>
      </c>
      <c r="J11780" s="545" t="s">
        <v>13302</v>
      </c>
      <c r="K11780" s="545" t="s">
        <v>20234</v>
      </c>
      <c r="L11780" s="545" t="s">
        <v>13413</v>
      </c>
      <c r="M11780" s="548" t="s">
        <v>13758</v>
      </c>
      <c r="N11780" s="545" t="s">
        <v>13413</v>
      </c>
      <c r="O11780" s="545" t="s">
        <v>13413</v>
      </c>
      <c r="P11780" s="549">
        <v>9467</v>
      </c>
      <c r="Q11780" s="549">
        <v>1</v>
      </c>
      <c r="R11780" s="549">
        <v>153</v>
      </c>
      <c r="S11780" s="548">
        <v>2219</v>
      </c>
      <c r="T11780" s="548"/>
      <c r="U11780" s="99"/>
    </row>
    <row r="11781" spans="1:21" ht="19.5" customHeight="1">
      <c r="A11781" s="545">
        <v>106784</v>
      </c>
      <c r="B11781" s="545" t="s">
        <v>2004</v>
      </c>
      <c r="C11781" s="545" t="s">
        <v>216</v>
      </c>
      <c r="D11781" s="546"/>
      <c r="E11781" s="171" t="str">
        <f t="shared" si="184"/>
        <v>1900</v>
      </c>
      <c r="F11781" s="547">
        <v>0</v>
      </c>
      <c r="G11781" s="548">
        <v>0</v>
      </c>
      <c r="H11781" s="547">
        <v>0</v>
      </c>
      <c r="I11781" s="545" t="s">
        <v>12650</v>
      </c>
      <c r="J11781" s="545"/>
      <c r="K11781" s="545" t="s">
        <v>20235</v>
      </c>
      <c r="L11781" s="545" t="s">
        <v>13413</v>
      </c>
      <c r="M11781" s="548" t="s">
        <v>13758</v>
      </c>
      <c r="N11781" s="545" t="s">
        <v>13413</v>
      </c>
      <c r="O11781" s="545" t="s">
        <v>13413</v>
      </c>
      <c r="P11781" s="549">
        <v>9468</v>
      </c>
      <c r="Q11781" s="549">
        <v>1</v>
      </c>
      <c r="R11781" s="549">
        <v>127</v>
      </c>
      <c r="S11781" s="548"/>
      <c r="T11781" s="548"/>
      <c r="U11781" s="99"/>
    </row>
    <row r="11782" spans="1:21" ht="19.5" customHeight="1">
      <c r="A11782" s="545">
        <v>106785</v>
      </c>
      <c r="B11782" s="545" t="s">
        <v>8029</v>
      </c>
      <c r="C11782" s="545" t="s">
        <v>216</v>
      </c>
      <c r="D11782" s="546">
        <v>44589</v>
      </c>
      <c r="E11782" s="171" t="str">
        <f t="shared" si="184"/>
        <v>2022</v>
      </c>
      <c r="F11782" s="547">
        <v>863295</v>
      </c>
      <c r="G11782" s="548">
        <v>0.19</v>
      </c>
      <c r="H11782" s="547">
        <v>725457.98</v>
      </c>
      <c r="I11782" s="545" t="s">
        <v>12650</v>
      </c>
      <c r="J11782" s="545" t="s">
        <v>13297</v>
      </c>
      <c r="K11782" s="545" t="s">
        <v>13413</v>
      </c>
      <c r="L11782" s="545" t="s">
        <v>13413</v>
      </c>
      <c r="M11782" s="548" t="s">
        <v>13758</v>
      </c>
      <c r="N11782" s="545" t="s">
        <v>13413</v>
      </c>
      <c r="O11782" s="545" t="s">
        <v>13413</v>
      </c>
      <c r="P11782" s="549">
        <v>9469</v>
      </c>
      <c r="Q11782" s="549">
        <v>1</v>
      </c>
      <c r="R11782" s="549">
        <v>127</v>
      </c>
      <c r="S11782" s="548">
        <v>2257</v>
      </c>
      <c r="T11782" s="548"/>
      <c r="U11782" s="99"/>
    </row>
    <row r="11783" spans="1:21" ht="19.5" customHeight="1">
      <c r="A11783" s="545">
        <v>106786</v>
      </c>
      <c r="B11783" s="545" t="s">
        <v>8028</v>
      </c>
      <c r="C11783" s="545" t="s">
        <v>216</v>
      </c>
      <c r="D11783" s="546">
        <v>44589</v>
      </c>
      <c r="E11783" s="171" t="str">
        <f t="shared" si="184"/>
        <v>2022</v>
      </c>
      <c r="F11783" s="547">
        <v>98095</v>
      </c>
      <c r="G11783" s="548">
        <v>0.19</v>
      </c>
      <c r="H11783" s="547">
        <v>82432.77</v>
      </c>
      <c r="I11783" s="545" t="s">
        <v>12650</v>
      </c>
      <c r="J11783" s="545" t="s">
        <v>13297</v>
      </c>
      <c r="K11783" s="545" t="s">
        <v>13413</v>
      </c>
      <c r="L11783" s="545" t="s">
        <v>13413</v>
      </c>
      <c r="M11783" s="548" t="s">
        <v>13758</v>
      </c>
      <c r="N11783" s="545" t="s">
        <v>13413</v>
      </c>
      <c r="O11783" s="545" t="s">
        <v>13413</v>
      </c>
      <c r="P11783" s="549">
        <v>9470</v>
      </c>
      <c r="Q11783" s="549">
        <v>1</v>
      </c>
      <c r="R11783" s="549">
        <v>127</v>
      </c>
      <c r="S11783" s="548">
        <v>2257</v>
      </c>
      <c r="T11783" s="548"/>
      <c r="U11783" s="99"/>
    </row>
    <row r="11784" spans="1:21" ht="19.5" customHeight="1">
      <c r="A11784" s="545">
        <v>106787</v>
      </c>
      <c r="B11784" s="545" t="s">
        <v>2356</v>
      </c>
      <c r="C11784" s="545" t="s">
        <v>216</v>
      </c>
      <c r="D11784" s="546">
        <v>43552</v>
      </c>
      <c r="E11784" s="171" t="str">
        <f t="shared" si="184"/>
        <v>2019</v>
      </c>
      <c r="F11784" s="547">
        <v>92015</v>
      </c>
      <c r="G11784" s="548">
        <v>0.19</v>
      </c>
      <c r="H11784" s="547">
        <v>77323.53</v>
      </c>
      <c r="I11784" s="545" t="s">
        <v>12650</v>
      </c>
      <c r="J11784" s="545" t="s">
        <v>13301</v>
      </c>
      <c r="K11784" s="545" t="s">
        <v>13413</v>
      </c>
      <c r="L11784" s="545" t="s">
        <v>13413</v>
      </c>
      <c r="M11784" s="548" t="s">
        <v>13758</v>
      </c>
      <c r="N11784" s="545" t="s">
        <v>13413</v>
      </c>
      <c r="O11784" s="545" t="s">
        <v>13413</v>
      </c>
      <c r="P11784" s="549">
        <v>9471</v>
      </c>
      <c r="Q11784" s="549">
        <v>1</v>
      </c>
      <c r="R11784" s="549">
        <v>127</v>
      </c>
      <c r="S11784" s="548">
        <v>2221</v>
      </c>
      <c r="T11784" s="548"/>
      <c r="U11784" s="99"/>
    </row>
    <row r="11785" spans="1:21" ht="19.5" customHeight="1">
      <c r="A11785" s="545">
        <v>106788</v>
      </c>
      <c r="B11785" s="545" t="s">
        <v>3609</v>
      </c>
      <c r="C11785" s="545" t="s">
        <v>216</v>
      </c>
      <c r="D11785" s="546"/>
      <c r="E11785" s="171" t="str">
        <f t="shared" si="184"/>
        <v>1900</v>
      </c>
      <c r="F11785" s="547">
        <v>0</v>
      </c>
      <c r="G11785" s="548">
        <v>0</v>
      </c>
      <c r="H11785" s="547">
        <v>0</v>
      </c>
      <c r="I11785" s="545" t="s">
        <v>12758</v>
      </c>
      <c r="J11785" s="545"/>
      <c r="K11785" s="545" t="s">
        <v>13413</v>
      </c>
      <c r="L11785" s="545" t="s">
        <v>13413</v>
      </c>
      <c r="M11785" s="548" t="s">
        <v>13758</v>
      </c>
      <c r="N11785" s="545" t="s">
        <v>13413</v>
      </c>
      <c r="O11785" s="545" t="s">
        <v>13413</v>
      </c>
      <c r="P11785" s="549">
        <v>9472</v>
      </c>
      <c r="Q11785" s="549">
        <v>1</v>
      </c>
      <c r="R11785" s="549">
        <v>164</v>
      </c>
      <c r="S11785" s="548"/>
      <c r="T11785" s="548"/>
      <c r="U11785" s="99"/>
    </row>
    <row r="11786" spans="1:21" ht="19.5" customHeight="1">
      <c r="A11786" s="545">
        <v>106789</v>
      </c>
      <c r="B11786" s="545" t="s">
        <v>6100</v>
      </c>
      <c r="C11786" s="545" t="s">
        <v>216</v>
      </c>
      <c r="D11786" s="546">
        <v>44274</v>
      </c>
      <c r="E11786" s="171" t="str">
        <f t="shared" si="184"/>
        <v>2021</v>
      </c>
      <c r="F11786" s="547">
        <v>6900000</v>
      </c>
      <c r="G11786" s="548">
        <v>0.19</v>
      </c>
      <c r="H11786" s="547">
        <v>5798319.3300000001</v>
      </c>
      <c r="I11786" s="545" t="s">
        <v>12741</v>
      </c>
      <c r="J11786" s="545" t="s">
        <v>13297</v>
      </c>
      <c r="K11786" s="545" t="s">
        <v>20236</v>
      </c>
      <c r="L11786" s="545"/>
      <c r="M11786" s="548" t="s">
        <v>13868</v>
      </c>
      <c r="N11786" s="545" t="s">
        <v>13413</v>
      </c>
      <c r="O11786" s="545" t="s">
        <v>13413</v>
      </c>
      <c r="P11786" s="549">
        <v>9473</v>
      </c>
      <c r="Q11786" s="549">
        <v>2</v>
      </c>
      <c r="R11786" s="549">
        <v>37</v>
      </c>
      <c r="S11786" s="548">
        <v>2257</v>
      </c>
      <c r="T11786" s="548"/>
      <c r="U11786" s="99"/>
    </row>
    <row r="11787" spans="1:21" ht="19.5" customHeight="1">
      <c r="A11787" s="545">
        <v>106790</v>
      </c>
      <c r="B11787" s="545" t="s">
        <v>3495</v>
      </c>
      <c r="C11787" s="545" t="s">
        <v>216</v>
      </c>
      <c r="D11787" s="546">
        <v>45015</v>
      </c>
      <c r="E11787" s="171" t="str">
        <f t="shared" si="184"/>
        <v>2023</v>
      </c>
      <c r="F11787" s="547">
        <v>96372101</v>
      </c>
      <c r="G11787" s="548">
        <v>0.19</v>
      </c>
      <c r="H11787" s="547">
        <v>80984958.819999993</v>
      </c>
      <c r="I11787" s="545" t="s">
        <v>12758</v>
      </c>
      <c r="J11787" s="545" t="s">
        <v>13297</v>
      </c>
      <c r="K11787" s="545" t="s">
        <v>20237</v>
      </c>
      <c r="L11787" s="545" t="s">
        <v>13413</v>
      </c>
      <c r="M11787" s="548" t="s">
        <v>13758</v>
      </c>
      <c r="N11787" s="545" t="s">
        <v>13413</v>
      </c>
      <c r="O11787" s="545" t="s">
        <v>13413</v>
      </c>
      <c r="P11787" s="549">
        <v>9474</v>
      </c>
      <c r="Q11787" s="549">
        <v>1</v>
      </c>
      <c r="R11787" s="549">
        <v>164</v>
      </c>
      <c r="S11787" s="548">
        <v>2257</v>
      </c>
      <c r="T11787" s="548"/>
      <c r="U11787" s="99"/>
    </row>
    <row r="11788" spans="1:21" ht="19.5" customHeight="1">
      <c r="A11788" s="545">
        <v>106791</v>
      </c>
      <c r="B11788" s="545" t="s">
        <v>3491</v>
      </c>
      <c r="C11788" s="545" t="s">
        <v>216</v>
      </c>
      <c r="D11788" s="546">
        <v>44677</v>
      </c>
      <c r="E11788" s="171" t="str">
        <f t="shared" si="184"/>
        <v>2022</v>
      </c>
      <c r="F11788" s="547">
        <v>260506769</v>
      </c>
      <c r="G11788" s="548">
        <v>0.19</v>
      </c>
      <c r="H11788" s="547">
        <v>218913251.25999999</v>
      </c>
      <c r="I11788" s="545" t="s">
        <v>12758</v>
      </c>
      <c r="J11788" s="545" t="s">
        <v>13298</v>
      </c>
      <c r="K11788" s="545" t="s">
        <v>20238</v>
      </c>
      <c r="L11788" s="545" t="s">
        <v>13413</v>
      </c>
      <c r="M11788" s="548" t="s">
        <v>13758</v>
      </c>
      <c r="N11788" s="545" t="s">
        <v>13413</v>
      </c>
      <c r="O11788" s="545" t="s">
        <v>13413</v>
      </c>
      <c r="P11788" s="549">
        <v>9475</v>
      </c>
      <c r="Q11788" s="549">
        <v>1</v>
      </c>
      <c r="R11788" s="549">
        <v>164</v>
      </c>
      <c r="S11788" s="548">
        <v>1012</v>
      </c>
      <c r="T11788" s="548"/>
      <c r="U11788" s="99"/>
    </row>
    <row r="11789" spans="1:21" ht="19.5" customHeight="1">
      <c r="A11789" s="545">
        <v>106792</v>
      </c>
      <c r="B11789" s="545" t="s">
        <v>3346</v>
      </c>
      <c r="C11789" s="545" t="s">
        <v>5226</v>
      </c>
      <c r="D11789" s="546">
        <v>46084</v>
      </c>
      <c r="E11789" s="171" t="str">
        <f t="shared" si="184"/>
        <v>2026</v>
      </c>
      <c r="F11789" s="547">
        <v>164039</v>
      </c>
      <c r="G11789" s="548">
        <v>0.19</v>
      </c>
      <c r="H11789" s="547">
        <v>137847.9</v>
      </c>
      <c r="I11789" s="545" t="s">
        <v>12678</v>
      </c>
      <c r="J11789" s="545" t="s">
        <v>13298</v>
      </c>
      <c r="K11789" s="545" t="s">
        <v>20239</v>
      </c>
      <c r="L11789" s="545" t="s">
        <v>13413</v>
      </c>
      <c r="M11789" s="548" t="s">
        <v>13758</v>
      </c>
      <c r="N11789" s="545" t="s">
        <v>13413</v>
      </c>
      <c r="O11789" s="545" t="s">
        <v>13413</v>
      </c>
      <c r="P11789" s="549">
        <v>9476</v>
      </c>
      <c r="Q11789" s="549">
        <v>1</v>
      </c>
      <c r="R11789" s="549">
        <v>23</v>
      </c>
      <c r="S11789" s="548">
        <v>1012</v>
      </c>
      <c r="T11789" s="548"/>
      <c r="U11789" s="99"/>
    </row>
    <row r="11790" spans="1:21" ht="19.5" customHeight="1">
      <c r="A11790" s="545">
        <v>106793</v>
      </c>
      <c r="B11790" s="545" t="s">
        <v>3991</v>
      </c>
      <c r="C11790" s="545" t="s">
        <v>437</v>
      </c>
      <c r="D11790" s="546">
        <v>46052</v>
      </c>
      <c r="E11790" s="171" t="str">
        <f t="shared" si="184"/>
        <v>2026</v>
      </c>
      <c r="F11790" s="547">
        <v>3756814</v>
      </c>
      <c r="G11790" s="548">
        <v>0.19</v>
      </c>
      <c r="H11790" s="547">
        <v>3156986.55</v>
      </c>
      <c r="I11790" s="545" t="s">
        <v>12972</v>
      </c>
      <c r="J11790" s="545" t="s">
        <v>13307</v>
      </c>
      <c r="K11790" s="545" t="s">
        <v>20240</v>
      </c>
      <c r="L11790" s="545" t="s">
        <v>13413</v>
      </c>
      <c r="M11790" s="548" t="s">
        <v>13758</v>
      </c>
      <c r="N11790" s="545" t="s">
        <v>13413</v>
      </c>
      <c r="O11790" s="545" t="s">
        <v>13413</v>
      </c>
      <c r="P11790" s="549">
        <v>9477</v>
      </c>
      <c r="Q11790" s="549">
        <v>1</v>
      </c>
      <c r="R11790" s="549">
        <v>43</v>
      </c>
      <c r="S11790" s="548">
        <v>2228</v>
      </c>
      <c r="T11790" s="548"/>
      <c r="U11790" s="99"/>
    </row>
    <row r="11791" spans="1:21" ht="19.5" customHeight="1">
      <c r="A11791" s="545">
        <v>106794</v>
      </c>
      <c r="B11791" s="545" t="s">
        <v>3990</v>
      </c>
      <c r="C11791" s="545" t="s">
        <v>437</v>
      </c>
      <c r="D11791" s="546">
        <v>44690</v>
      </c>
      <c r="E11791" s="171" t="str">
        <f t="shared" si="184"/>
        <v>2022</v>
      </c>
      <c r="F11791" s="547">
        <v>2948806.01</v>
      </c>
      <c r="G11791" s="548">
        <v>0.19</v>
      </c>
      <c r="H11791" s="547">
        <v>2477988.2400000002</v>
      </c>
      <c r="I11791" s="545" t="s">
        <v>12972</v>
      </c>
      <c r="J11791" s="545" t="s">
        <v>13298</v>
      </c>
      <c r="K11791" s="545" t="s">
        <v>20241</v>
      </c>
      <c r="L11791" s="545" t="s">
        <v>13413</v>
      </c>
      <c r="M11791" s="548" t="s">
        <v>13758</v>
      </c>
      <c r="N11791" s="545" t="s">
        <v>13413</v>
      </c>
      <c r="O11791" s="545" t="s">
        <v>13413</v>
      </c>
      <c r="P11791" s="549">
        <v>9478</v>
      </c>
      <c r="Q11791" s="549">
        <v>1</v>
      </c>
      <c r="R11791" s="549">
        <v>43</v>
      </c>
      <c r="S11791" s="548">
        <v>1012</v>
      </c>
      <c r="T11791" s="548"/>
      <c r="U11791" s="99"/>
    </row>
    <row r="11792" spans="1:21" ht="19.5" customHeight="1">
      <c r="A11792" s="545">
        <v>106795</v>
      </c>
      <c r="B11792" s="545" t="s">
        <v>12213</v>
      </c>
      <c r="C11792" s="545" t="s">
        <v>216</v>
      </c>
      <c r="D11792" s="546">
        <v>43532</v>
      </c>
      <c r="E11792" s="171" t="str">
        <f t="shared" si="184"/>
        <v>2019</v>
      </c>
      <c r="F11792" s="547">
        <v>0</v>
      </c>
      <c r="G11792" s="548">
        <v>0.19</v>
      </c>
      <c r="H11792" s="547">
        <v>0</v>
      </c>
      <c r="I11792" s="545" t="s">
        <v>12758</v>
      </c>
      <c r="J11792" s="545" t="s">
        <v>13319</v>
      </c>
      <c r="K11792" s="545" t="s">
        <v>20242</v>
      </c>
      <c r="L11792" s="545" t="s">
        <v>13413</v>
      </c>
      <c r="M11792" s="548" t="s">
        <v>13758</v>
      </c>
      <c r="N11792" s="545" t="s">
        <v>13413</v>
      </c>
      <c r="O11792" s="545" t="s">
        <v>13413</v>
      </c>
      <c r="P11792" s="549">
        <v>9479</v>
      </c>
      <c r="Q11792" s="549">
        <v>1</v>
      </c>
      <c r="R11792" s="549">
        <v>164</v>
      </c>
      <c r="S11792" s="548">
        <v>1824</v>
      </c>
      <c r="T11792" s="548"/>
      <c r="U11792" s="99"/>
    </row>
    <row r="11793" spans="1:21" ht="19.5" customHeight="1">
      <c r="A11793" s="545">
        <v>106797</v>
      </c>
      <c r="B11793" s="545" t="s">
        <v>694</v>
      </c>
      <c r="C11793" s="545" t="s">
        <v>216</v>
      </c>
      <c r="D11793" s="546">
        <v>43532</v>
      </c>
      <c r="E11793" s="171" t="str">
        <f t="shared" si="184"/>
        <v>2019</v>
      </c>
      <c r="F11793" s="547">
        <v>83207</v>
      </c>
      <c r="G11793" s="548">
        <v>0.19</v>
      </c>
      <c r="H11793" s="547">
        <v>69921.850000000006</v>
      </c>
      <c r="I11793" s="545" t="s">
        <v>12684</v>
      </c>
      <c r="J11793" s="545" t="s">
        <v>13302</v>
      </c>
      <c r="K11793" s="545" t="s">
        <v>20243</v>
      </c>
      <c r="L11793" s="545" t="s">
        <v>13413</v>
      </c>
      <c r="M11793" s="548" t="s">
        <v>13758</v>
      </c>
      <c r="N11793" s="545" t="s">
        <v>13413</v>
      </c>
      <c r="O11793" s="545" t="s">
        <v>13413</v>
      </c>
      <c r="P11793" s="549">
        <v>9481</v>
      </c>
      <c r="Q11793" s="549">
        <v>1</v>
      </c>
      <c r="R11793" s="549">
        <v>95</v>
      </c>
      <c r="S11793" s="548">
        <v>2219</v>
      </c>
      <c r="T11793" s="548"/>
      <c r="U11793" s="99"/>
    </row>
    <row r="11794" spans="1:21" ht="19.5" customHeight="1">
      <c r="A11794" s="545">
        <v>106799</v>
      </c>
      <c r="B11794" s="545" t="s">
        <v>3494</v>
      </c>
      <c r="C11794" s="545" t="s">
        <v>216</v>
      </c>
      <c r="D11794" s="546">
        <v>46052</v>
      </c>
      <c r="E11794" s="171" t="str">
        <f t="shared" si="184"/>
        <v>2026</v>
      </c>
      <c r="F11794" s="547">
        <v>27309579</v>
      </c>
      <c r="G11794" s="548">
        <v>0.19</v>
      </c>
      <c r="H11794" s="547">
        <v>22949226.050000001</v>
      </c>
      <c r="I11794" s="545" t="s">
        <v>12758</v>
      </c>
      <c r="J11794" s="545" t="s">
        <v>13307</v>
      </c>
      <c r="K11794" s="545" t="s">
        <v>20244</v>
      </c>
      <c r="L11794" s="545" t="s">
        <v>13413</v>
      </c>
      <c r="M11794" s="548" t="s">
        <v>13758</v>
      </c>
      <c r="N11794" s="545" t="s">
        <v>13413</v>
      </c>
      <c r="O11794" s="545" t="s">
        <v>13413</v>
      </c>
      <c r="P11794" s="549">
        <v>9483</v>
      </c>
      <c r="Q11794" s="549">
        <v>1</v>
      </c>
      <c r="R11794" s="549">
        <v>164</v>
      </c>
      <c r="S11794" s="548">
        <v>2228</v>
      </c>
      <c r="T11794" s="548"/>
      <c r="U11794" s="99"/>
    </row>
    <row r="11795" spans="1:21" ht="19.5" customHeight="1">
      <c r="A11795" s="545">
        <v>106800</v>
      </c>
      <c r="B11795" s="545" t="s">
        <v>3470</v>
      </c>
      <c r="C11795" s="545" t="s">
        <v>216</v>
      </c>
      <c r="D11795" s="546">
        <v>44585</v>
      </c>
      <c r="E11795" s="171" t="str">
        <f t="shared" si="184"/>
        <v>2022</v>
      </c>
      <c r="F11795" s="547">
        <v>11871688</v>
      </c>
      <c r="G11795" s="548">
        <v>0.19</v>
      </c>
      <c r="H11795" s="547">
        <v>9976208.4000000004</v>
      </c>
      <c r="I11795" s="545" t="s">
        <v>12758</v>
      </c>
      <c r="J11795" s="545" t="s">
        <v>13297</v>
      </c>
      <c r="K11795" s="545" t="s">
        <v>20245</v>
      </c>
      <c r="L11795" s="545" t="s">
        <v>13413</v>
      </c>
      <c r="M11795" s="548" t="s">
        <v>13758</v>
      </c>
      <c r="N11795" s="545" t="s">
        <v>13413</v>
      </c>
      <c r="O11795" s="545" t="s">
        <v>13413</v>
      </c>
      <c r="P11795" s="549">
        <v>9484</v>
      </c>
      <c r="Q11795" s="549">
        <v>1</v>
      </c>
      <c r="R11795" s="549">
        <v>164</v>
      </c>
      <c r="S11795" s="548">
        <v>2257</v>
      </c>
      <c r="T11795" s="548"/>
      <c r="U11795" s="99"/>
    </row>
    <row r="11796" spans="1:21" ht="19.5" customHeight="1">
      <c r="A11796" s="545">
        <v>106801</v>
      </c>
      <c r="B11796" s="545" t="s">
        <v>3471</v>
      </c>
      <c r="C11796" s="545" t="s">
        <v>216</v>
      </c>
      <c r="D11796" s="546">
        <v>44585</v>
      </c>
      <c r="E11796" s="171" t="str">
        <f t="shared" si="184"/>
        <v>2022</v>
      </c>
      <c r="F11796" s="547">
        <v>11871688</v>
      </c>
      <c r="G11796" s="548">
        <v>0.19</v>
      </c>
      <c r="H11796" s="547">
        <v>9976208.4000000004</v>
      </c>
      <c r="I11796" s="545" t="s">
        <v>12758</v>
      </c>
      <c r="J11796" s="545" t="s">
        <v>13297</v>
      </c>
      <c r="K11796" s="545" t="s">
        <v>20246</v>
      </c>
      <c r="L11796" s="545" t="s">
        <v>13413</v>
      </c>
      <c r="M11796" s="548" t="s">
        <v>13758</v>
      </c>
      <c r="N11796" s="545" t="s">
        <v>13413</v>
      </c>
      <c r="O11796" s="545" t="s">
        <v>13413</v>
      </c>
      <c r="P11796" s="549">
        <v>9485</v>
      </c>
      <c r="Q11796" s="549">
        <v>1</v>
      </c>
      <c r="R11796" s="549">
        <v>164</v>
      </c>
      <c r="S11796" s="548">
        <v>2257</v>
      </c>
      <c r="T11796" s="548"/>
      <c r="U11796" s="99"/>
    </row>
    <row r="11797" spans="1:21" ht="19.5" customHeight="1">
      <c r="A11797" s="545">
        <v>106802</v>
      </c>
      <c r="B11797" s="545" t="s">
        <v>3473</v>
      </c>
      <c r="C11797" s="545" t="s">
        <v>216</v>
      </c>
      <c r="D11797" s="546">
        <v>44585</v>
      </c>
      <c r="E11797" s="171" t="str">
        <f t="shared" si="184"/>
        <v>2022</v>
      </c>
      <c r="F11797" s="547">
        <v>11871688</v>
      </c>
      <c r="G11797" s="548">
        <v>0.19</v>
      </c>
      <c r="H11797" s="547">
        <v>9976208.4000000004</v>
      </c>
      <c r="I11797" s="545" t="s">
        <v>12758</v>
      </c>
      <c r="J11797" s="545" t="s">
        <v>13297</v>
      </c>
      <c r="K11797" s="545" t="s">
        <v>20247</v>
      </c>
      <c r="L11797" s="545" t="s">
        <v>13413</v>
      </c>
      <c r="M11797" s="548" t="s">
        <v>13758</v>
      </c>
      <c r="N11797" s="545" t="s">
        <v>13413</v>
      </c>
      <c r="O11797" s="545" t="s">
        <v>13413</v>
      </c>
      <c r="P11797" s="549">
        <v>9486</v>
      </c>
      <c r="Q11797" s="549">
        <v>1</v>
      </c>
      <c r="R11797" s="549">
        <v>164</v>
      </c>
      <c r="S11797" s="548">
        <v>2257</v>
      </c>
      <c r="T11797" s="548"/>
      <c r="U11797" s="99"/>
    </row>
    <row r="11798" spans="1:21" ht="19.5" customHeight="1">
      <c r="A11798" s="545">
        <v>106803</v>
      </c>
      <c r="B11798" s="545" t="s">
        <v>3526</v>
      </c>
      <c r="C11798" s="545" t="s">
        <v>216</v>
      </c>
      <c r="D11798" s="546">
        <v>44585</v>
      </c>
      <c r="E11798" s="171" t="str">
        <f t="shared" si="184"/>
        <v>2022</v>
      </c>
      <c r="F11798" s="547">
        <v>11871688</v>
      </c>
      <c r="G11798" s="548">
        <v>0.19</v>
      </c>
      <c r="H11798" s="547">
        <v>9976208.4000000004</v>
      </c>
      <c r="I11798" s="545" t="s">
        <v>12758</v>
      </c>
      <c r="J11798" s="545" t="s">
        <v>13297</v>
      </c>
      <c r="K11798" s="545" t="s">
        <v>20248</v>
      </c>
      <c r="L11798" s="545" t="s">
        <v>13413</v>
      </c>
      <c r="M11798" s="548" t="s">
        <v>13758</v>
      </c>
      <c r="N11798" s="545" t="s">
        <v>13413</v>
      </c>
      <c r="O11798" s="545" t="s">
        <v>13413</v>
      </c>
      <c r="P11798" s="549">
        <v>9487</v>
      </c>
      <c r="Q11798" s="549">
        <v>1</v>
      </c>
      <c r="R11798" s="549">
        <v>164</v>
      </c>
      <c r="S11798" s="548">
        <v>2257</v>
      </c>
      <c r="T11798" s="548"/>
      <c r="U11798" s="99"/>
    </row>
    <row r="11799" spans="1:21" ht="19.5" customHeight="1">
      <c r="A11799" s="545">
        <v>106804</v>
      </c>
      <c r="B11799" s="545" t="s">
        <v>3475</v>
      </c>
      <c r="C11799" s="545" t="s">
        <v>216</v>
      </c>
      <c r="D11799" s="546">
        <v>44585</v>
      </c>
      <c r="E11799" s="171" t="str">
        <f t="shared" si="184"/>
        <v>2022</v>
      </c>
      <c r="F11799" s="547">
        <v>11871688</v>
      </c>
      <c r="G11799" s="548">
        <v>0.19</v>
      </c>
      <c r="H11799" s="547">
        <v>9976208.4000000004</v>
      </c>
      <c r="I11799" s="545" t="s">
        <v>12758</v>
      </c>
      <c r="J11799" s="545" t="s">
        <v>13297</v>
      </c>
      <c r="K11799" s="545" t="s">
        <v>20249</v>
      </c>
      <c r="L11799" s="545" t="s">
        <v>13413</v>
      </c>
      <c r="M11799" s="548" t="s">
        <v>13758</v>
      </c>
      <c r="N11799" s="545" t="s">
        <v>13413</v>
      </c>
      <c r="O11799" s="545" t="s">
        <v>13413</v>
      </c>
      <c r="P11799" s="549">
        <v>9488</v>
      </c>
      <c r="Q11799" s="549">
        <v>1</v>
      </c>
      <c r="R11799" s="549">
        <v>164</v>
      </c>
      <c r="S11799" s="548">
        <v>2257</v>
      </c>
      <c r="T11799" s="548"/>
      <c r="U11799" s="99"/>
    </row>
    <row r="11800" spans="1:21" ht="19.5" customHeight="1">
      <c r="A11800" s="545">
        <v>106805</v>
      </c>
      <c r="B11800" s="545" t="s">
        <v>3474</v>
      </c>
      <c r="C11800" s="545" t="s">
        <v>216</v>
      </c>
      <c r="D11800" s="546">
        <v>44585</v>
      </c>
      <c r="E11800" s="171" t="str">
        <f t="shared" si="184"/>
        <v>2022</v>
      </c>
      <c r="F11800" s="547">
        <v>11871688</v>
      </c>
      <c r="G11800" s="548">
        <v>0.19</v>
      </c>
      <c r="H11800" s="547">
        <v>9976208.4000000004</v>
      </c>
      <c r="I11800" s="545" t="s">
        <v>12758</v>
      </c>
      <c r="J11800" s="545" t="s">
        <v>13297</v>
      </c>
      <c r="K11800" s="545" t="s">
        <v>20250</v>
      </c>
      <c r="L11800" s="545" t="s">
        <v>13413</v>
      </c>
      <c r="M11800" s="548" t="s">
        <v>13758</v>
      </c>
      <c r="N11800" s="545" t="s">
        <v>13413</v>
      </c>
      <c r="O11800" s="545" t="s">
        <v>13413</v>
      </c>
      <c r="P11800" s="549">
        <v>9489</v>
      </c>
      <c r="Q11800" s="549">
        <v>1</v>
      </c>
      <c r="R11800" s="549">
        <v>164</v>
      </c>
      <c r="S11800" s="548">
        <v>2257</v>
      </c>
      <c r="T11800" s="548"/>
      <c r="U11800" s="99"/>
    </row>
    <row r="11801" spans="1:21" ht="19.5" customHeight="1">
      <c r="A11801" s="545">
        <v>106806</v>
      </c>
      <c r="B11801" s="545" t="s">
        <v>3478</v>
      </c>
      <c r="C11801" s="545" t="s">
        <v>216</v>
      </c>
      <c r="D11801" s="546">
        <v>44585</v>
      </c>
      <c r="E11801" s="171" t="str">
        <f t="shared" si="184"/>
        <v>2022</v>
      </c>
      <c r="F11801" s="547">
        <v>11871688</v>
      </c>
      <c r="G11801" s="548">
        <v>0.19</v>
      </c>
      <c r="H11801" s="547">
        <v>9976208.4000000004</v>
      </c>
      <c r="I11801" s="545" t="s">
        <v>12758</v>
      </c>
      <c r="J11801" s="545" t="s">
        <v>13297</v>
      </c>
      <c r="K11801" s="545" t="s">
        <v>20251</v>
      </c>
      <c r="L11801" s="545" t="s">
        <v>13413</v>
      </c>
      <c r="M11801" s="548" t="s">
        <v>13758</v>
      </c>
      <c r="N11801" s="545" t="s">
        <v>13413</v>
      </c>
      <c r="O11801" s="545" t="s">
        <v>13413</v>
      </c>
      <c r="P11801" s="549">
        <v>9490</v>
      </c>
      <c r="Q11801" s="549">
        <v>1</v>
      </c>
      <c r="R11801" s="549">
        <v>164</v>
      </c>
      <c r="S11801" s="548">
        <v>2257</v>
      </c>
      <c r="T11801" s="548"/>
      <c r="U11801" s="99"/>
    </row>
    <row r="11802" spans="1:21" ht="19.5" customHeight="1">
      <c r="A11802" s="545">
        <v>106807</v>
      </c>
      <c r="B11802" s="545" t="s">
        <v>3477</v>
      </c>
      <c r="C11802" s="545" t="s">
        <v>216</v>
      </c>
      <c r="D11802" s="546">
        <v>44585</v>
      </c>
      <c r="E11802" s="171" t="str">
        <f t="shared" si="184"/>
        <v>2022</v>
      </c>
      <c r="F11802" s="547">
        <v>11871688</v>
      </c>
      <c r="G11802" s="548">
        <v>0.19</v>
      </c>
      <c r="H11802" s="547">
        <v>9976208.4000000004</v>
      </c>
      <c r="I11802" s="545" t="s">
        <v>12758</v>
      </c>
      <c r="J11802" s="545" t="s">
        <v>13297</v>
      </c>
      <c r="K11802" s="545" t="s">
        <v>20252</v>
      </c>
      <c r="L11802" s="545" t="s">
        <v>13413</v>
      </c>
      <c r="M11802" s="548" t="s">
        <v>13758</v>
      </c>
      <c r="N11802" s="545" t="s">
        <v>13413</v>
      </c>
      <c r="O11802" s="545" t="s">
        <v>13413</v>
      </c>
      <c r="P11802" s="549">
        <v>9491</v>
      </c>
      <c r="Q11802" s="549">
        <v>1</v>
      </c>
      <c r="R11802" s="549">
        <v>164</v>
      </c>
      <c r="S11802" s="548">
        <v>2257</v>
      </c>
      <c r="T11802" s="548"/>
      <c r="U11802" s="99"/>
    </row>
    <row r="11803" spans="1:21" ht="19.5" customHeight="1">
      <c r="A11803" s="545">
        <v>106808</v>
      </c>
      <c r="B11803" s="545" t="s">
        <v>3476</v>
      </c>
      <c r="C11803" s="545" t="s">
        <v>216</v>
      </c>
      <c r="D11803" s="546">
        <v>44585</v>
      </c>
      <c r="E11803" s="171" t="str">
        <f t="shared" si="184"/>
        <v>2022</v>
      </c>
      <c r="F11803" s="547">
        <v>11871688</v>
      </c>
      <c r="G11803" s="548">
        <v>0.19</v>
      </c>
      <c r="H11803" s="547">
        <v>9976208.4000000004</v>
      </c>
      <c r="I11803" s="545" t="s">
        <v>12758</v>
      </c>
      <c r="J11803" s="545" t="s">
        <v>13297</v>
      </c>
      <c r="K11803" s="545" t="s">
        <v>20253</v>
      </c>
      <c r="L11803" s="545" t="s">
        <v>13413</v>
      </c>
      <c r="M11803" s="548" t="s">
        <v>13758</v>
      </c>
      <c r="N11803" s="545" t="s">
        <v>13413</v>
      </c>
      <c r="O11803" s="545" t="s">
        <v>13413</v>
      </c>
      <c r="P11803" s="549">
        <v>9492</v>
      </c>
      <c r="Q11803" s="549">
        <v>1</v>
      </c>
      <c r="R11803" s="549">
        <v>164</v>
      </c>
      <c r="S11803" s="548">
        <v>2257</v>
      </c>
      <c r="T11803" s="548"/>
      <c r="U11803" s="99"/>
    </row>
    <row r="11804" spans="1:21" ht="19.5" customHeight="1">
      <c r="A11804" s="545">
        <v>106809</v>
      </c>
      <c r="B11804" s="545" t="s">
        <v>3472</v>
      </c>
      <c r="C11804" s="545" t="s">
        <v>216</v>
      </c>
      <c r="D11804" s="546">
        <v>44585</v>
      </c>
      <c r="E11804" s="171" t="str">
        <f t="shared" si="184"/>
        <v>2022</v>
      </c>
      <c r="F11804" s="547">
        <v>11871688</v>
      </c>
      <c r="G11804" s="548">
        <v>0.19</v>
      </c>
      <c r="H11804" s="547">
        <v>9976208.4000000004</v>
      </c>
      <c r="I11804" s="545" t="s">
        <v>12758</v>
      </c>
      <c r="J11804" s="545" t="s">
        <v>13297</v>
      </c>
      <c r="K11804" s="545" t="s">
        <v>20254</v>
      </c>
      <c r="L11804" s="545" t="s">
        <v>13413</v>
      </c>
      <c r="M11804" s="548" t="s">
        <v>13758</v>
      </c>
      <c r="N11804" s="545" t="s">
        <v>13413</v>
      </c>
      <c r="O11804" s="545" t="s">
        <v>13413</v>
      </c>
      <c r="P11804" s="549">
        <v>9493</v>
      </c>
      <c r="Q11804" s="549">
        <v>1</v>
      </c>
      <c r="R11804" s="549">
        <v>164</v>
      </c>
      <c r="S11804" s="548">
        <v>2257</v>
      </c>
      <c r="T11804" s="548"/>
      <c r="U11804" s="99"/>
    </row>
    <row r="11805" spans="1:21" ht="19.5" customHeight="1">
      <c r="A11805" s="545">
        <v>106810</v>
      </c>
      <c r="B11805" s="545" t="s">
        <v>3659</v>
      </c>
      <c r="C11805" s="545" t="s">
        <v>216</v>
      </c>
      <c r="D11805" s="546">
        <v>44585</v>
      </c>
      <c r="E11805" s="171" t="str">
        <f t="shared" si="184"/>
        <v>2022</v>
      </c>
      <c r="F11805" s="547">
        <v>7256094</v>
      </c>
      <c r="G11805" s="548">
        <v>0.19</v>
      </c>
      <c r="H11805" s="547">
        <v>6097557.9800000004</v>
      </c>
      <c r="I11805" s="545" t="s">
        <v>12758</v>
      </c>
      <c r="J11805" s="545" t="s">
        <v>13297</v>
      </c>
      <c r="K11805" s="545" t="s">
        <v>20255</v>
      </c>
      <c r="L11805" s="545" t="s">
        <v>13413</v>
      </c>
      <c r="M11805" s="548" t="s">
        <v>13758</v>
      </c>
      <c r="N11805" s="545" t="s">
        <v>13413</v>
      </c>
      <c r="O11805" s="545" t="s">
        <v>13413</v>
      </c>
      <c r="P11805" s="549">
        <v>9494</v>
      </c>
      <c r="Q11805" s="549">
        <v>1</v>
      </c>
      <c r="R11805" s="549">
        <v>164</v>
      </c>
      <c r="S11805" s="548">
        <v>2257</v>
      </c>
      <c r="T11805" s="548"/>
      <c r="U11805" s="99"/>
    </row>
    <row r="11806" spans="1:21" ht="19.5" customHeight="1">
      <c r="A11806" s="545">
        <v>106811</v>
      </c>
      <c r="B11806" s="545" t="s">
        <v>7884</v>
      </c>
      <c r="C11806" s="545" t="s">
        <v>216</v>
      </c>
      <c r="D11806" s="546">
        <v>44585</v>
      </c>
      <c r="E11806" s="171" t="str">
        <f t="shared" si="184"/>
        <v>2022</v>
      </c>
      <c r="F11806" s="547">
        <v>23870120</v>
      </c>
      <c r="G11806" s="548">
        <v>0.19</v>
      </c>
      <c r="H11806" s="547">
        <v>20058924.370000001</v>
      </c>
      <c r="I11806" s="545" t="s">
        <v>12758</v>
      </c>
      <c r="J11806" s="545" t="s">
        <v>13297</v>
      </c>
      <c r="K11806" s="545" t="s">
        <v>20256</v>
      </c>
      <c r="L11806" s="545" t="s">
        <v>20257</v>
      </c>
      <c r="M11806" s="548" t="s">
        <v>13758</v>
      </c>
      <c r="N11806" s="545" t="s">
        <v>13413</v>
      </c>
      <c r="O11806" s="545" t="s">
        <v>13413</v>
      </c>
      <c r="P11806" s="549">
        <v>9495</v>
      </c>
      <c r="Q11806" s="549">
        <v>1</v>
      </c>
      <c r="R11806" s="549">
        <v>164</v>
      </c>
      <c r="S11806" s="548">
        <v>2257</v>
      </c>
      <c r="T11806" s="548"/>
      <c r="U11806" s="99"/>
    </row>
    <row r="11807" spans="1:21" ht="19.5" customHeight="1">
      <c r="A11807" s="545">
        <v>106812</v>
      </c>
      <c r="B11807" s="545" t="s">
        <v>4040</v>
      </c>
      <c r="C11807" s="545" t="s">
        <v>786</v>
      </c>
      <c r="D11807" s="546">
        <v>45708</v>
      </c>
      <c r="E11807" s="171" t="str">
        <f t="shared" si="184"/>
        <v>2025</v>
      </c>
      <c r="F11807" s="547">
        <v>80192.899999999994</v>
      </c>
      <c r="G11807" s="548">
        <v>0.19</v>
      </c>
      <c r="H11807" s="547">
        <v>67388.990000000005</v>
      </c>
      <c r="I11807" s="545" t="s">
        <v>12683</v>
      </c>
      <c r="J11807" s="545" t="s">
        <v>13307</v>
      </c>
      <c r="K11807" s="545" t="s">
        <v>20258</v>
      </c>
      <c r="L11807" s="545" t="s">
        <v>13413</v>
      </c>
      <c r="M11807" s="548" t="s">
        <v>13758</v>
      </c>
      <c r="N11807" s="545" t="s">
        <v>13413</v>
      </c>
      <c r="O11807" s="545" t="s">
        <v>13413</v>
      </c>
      <c r="P11807" s="549">
        <v>9496</v>
      </c>
      <c r="Q11807" s="549">
        <v>1</v>
      </c>
      <c r="R11807" s="549">
        <v>55</v>
      </c>
      <c r="S11807" s="548">
        <v>2228</v>
      </c>
      <c r="T11807" s="548"/>
      <c r="U11807" s="99"/>
    </row>
    <row r="11808" spans="1:21" ht="19.5" customHeight="1">
      <c r="A11808" s="545">
        <v>106813</v>
      </c>
      <c r="B11808" s="545" t="s">
        <v>3487</v>
      </c>
      <c r="C11808" s="545" t="s">
        <v>216</v>
      </c>
      <c r="D11808" s="546">
        <v>44591</v>
      </c>
      <c r="E11808" s="171" t="str">
        <f t="shared" si="184"/>
        <v>2022</v>
      </c>
      <c r="F11808" s="547">
        <v>20754330.010000002</v>
      </c>
      <c r="G11808" s="548">
        <v>0.19</v>
      </c>
      <c r="H11808" s="547">
        <v>17440613.449999999</v>
      </c>
      <c r="I11808" s="545" t="s">
        <v>12758</v>
      </c>
      <c r="J11808" s="545" t="s">
        <v>13297</v>
      </c>
      <c r="K11808" s="545" t="s">
        <v>20259</v>
      </c>
      <c r="L11808" s="545" t="s">
        <v>13413</v>
      </c>
      <c r="M11808" s="548" t="s">
        <v>13758</v>
      </c>
      <c r="N11808" s="545" t="s">
        <v>13413</v>
      </c>
      <c r="O11808" s="545" t="s">
        <v>13413</v>
      </c>
      <c r="P11808" s="549">
        <v>9497</v>
      </c>
      <c r="Q11808" s="549">
        <v>1</v>
      </c>
      <c r="R11808" s="549">
        <v>164</v>
      </c>
      <c r="S11808" s="548">
        <v>2257</v>
      </c>
      <c r="T11808" s="548"/>
      <c r="U11808" s="99"/>
    </row>
    <row r="11809" spans="1:21" ht="19.5" customHeight="1">
      <c r="A11809" s="545">
        <v>106814</v>
      </c>
      <c r="B11809" s="545" t="s">
        <v>9296</v>
      </c>
      <c r="C11809" s="545" t="s">
        <v>216</v>
      </c>
      <c r="D11809" s="546">
        <v>44585</v>
      </c>
      <c r="E11809" s="171" t="str">
        <f t="shared" si="184"/>
        <v>2022</v>
      </c>
      <c r="F11809" s="547">
        <v>18430690</v>
      </c>
      <c r="G11809" s="548">
        <v>0.19</v>
      </c>
      <c r="H11809" s="547">
        <v>15487974.789999999</v>
      </c>
      <c r="I11809" s="545" t="s">
        <v>12758</v>
      </c>
      <c r="J11809" s="545" t="s">
        <v>13297</v>
      </c>
      <c r="K11809" s="545" t="s">
        <v>20260</v>
      </c>
      <c r="L11809" s="545" t="s">
        <v>13413</v>
      </c>
      <c r="M11809" s="548" t="s">
        <v>13758</v>
      </c>
      <c r="N11809" s="545" t="s">
        <v>13413</v>
      </c>
      <c r="O11809" s="545" t="s">
        <v>13413</v>
      </c>
      <c r="P11809" s="549">
        <v>9498</v>
      </c>
      <c r="Q11809" s="549">
        <v>1</v>
      </c>
      <c r="R11809" s="549">
        <v>164</v>
      </c>
      <c r="S11809" s="548">
        <v>2257</v>
      </c>
      <c r="T11809" s="548"/>
      <c r="U11809" s="99"/>
    </row>
    <row r="11810" spans="1:21" ht="19.5" customHeight="1">
      <c r="A11810" s="545">
        <v>106815</v>
      </c>
      <c r="B11810" s="545" t="s">
        <v>8148</v>
      </c>
      <c r="C11810" s="545" t="s">
        <v>216</v>
      </c>
      <c r="D11810" s="546">
        <v>44585</v>
      </c>
      <c r="E11810" s="171" t="str">
        <f t="shared" si="184"/>
        <v>2022</v>
      </c>
      <c r="F11810" s="547">
        <v>32214100</v>
      </c>
      <c r="G11810" s="548">
        <v>0.19</v>
      </c>
      <c r="H11810" s="547">
        <v>27070672.27</v>
      </c>
      <c r="I11810" s="545" t="s">
        <v>12758</v>
      </c>
      <c r="J11810" s="545" t="s">
        <v>13297</v>
      </c>
      <c r="K11810" s="545" t="s">
        <v>20261</v>
      </c>
      <c r="L11810" s="545" t="s">
        <v>13413</v>
      </c>
      <c r="M11810" s="548" t="s">
        <v>13758</v>
      </c>
      <c r="N11810" s="545" t="s">
        <v>13413</v>
      </c>
      <c r="O11810" s="545" t="s">
        <v>13413</v>
      </c>
      <c r="P11810" s="549">
        <v>9499</v>
      </c>
      <c r="Q11810" s="549">
        <v>1</v>
      </c>
      <c r="R11810" s="549">
        <v>164</v>
      </c>
      <c r="S11810" s="548">
        <v>2257</v>
      </c>
      <c r="T11810" s="548"/>
      <c r="U11810" s="99"/>
    </row>
    <row r="11811" spans="1:21" ht="19.5" customHeight="1">
      <c r="A11811" s="545">
        <v>106816</v>
      </c>
      <c r="B11811" s="545" t="s">
        <v>3488</v>
      </c>
      <c r="C11811" s="545" t="s">
        <v>216</v>
      </c>
      <c r="D11811" s="546">
        <v>44591</v>
      </c>
      <c r="E11811" s="171" t="str">
        <f t="shared" si="184"/>
        <v>2022</v>
      </c>
      <c r="F11811" s="547">
        <v>61153980</v>
      </c>
      <c r="G11811" s="548">
        <v>0.19</v>
      </c>
      <c r="H11811" s="547">
        <v>51389899.159999996</v>
      </c>
      <c r="I11811" s="545" t="s">
        <v>12758</v>
      </c>
      <c r="J11811" s="545" t="s">
        <v>13297</v>
      </c>
      <c r="K11811" s="545" t="s">
        <v>20262</v>
      </c>
      <c r="L11811" s="545" t="s">
        <v>13413</v>
      </c>
      <c r="M11811" s="548" t="s">
        <v>13758</v>
      </c>
      <c r="N11811" s="545" t="s">
        <v>13413</v>
      </c>
      <c r="O11811" s="545" t="s">
        <v>13413</v>
      </c>
      <c r="P11811" s="549">
        <v>9500</v>
      </c>
      <c r="Q11811" s="549">
        <v>1</v>
      </c>
      <c r="R11811" s="549">
        <v>164</v>
      </c>
      <c r="S11811" s="548">
        <v>2257</v>
      </c>
      <c r="T11811" s="548"/>
      <c r="U11811" s="99"/>
    </row>
    <row r="11812" spans="1:21" ht="19.5" customHeight="1">
      <c r="A11812" s="545">
        <v>106817</v>
      </c>
      <c r="B11812" s="545" t="s">
        <v>8202</v>
      </c>
      <c r="C11812" s="545" t="s">
        <v>216</v>
      </c>
      <c r="D11812" s="546">
        <v>44591</v>
      </c>
      <c r="E11812" s="171" t="str">
        <f t="shared" si="184"/>
        <v>2022</v>
      </c>
      <c r="F11812" s="547">
        <v>7281971</v>
      </c>
      <c r="G11812" s="548">
        <v>0.19</v>
      </c>
      <c r="H11812" s="547">
        <v>6119303.3600000003</v>
      </c>
      <c r="I11812" s="545" t="s">
        <v>12758</v>
      </c>
      <c r="J11812" s="545" t="s">
        <v>13297</v>
      </c>
      <c r="K11812" s="545" t="s">
        <v>20263</v>
      </c>
      <c r="L11812" s="545" t="s">
        <v>13413</v>
      </c>
      <c r="M11812" s="548" t="s">
        <v>13758</v>
      </c>
      <c r="N11812" s="545" t="s">
        <v>13413</v>
      </c>
      <c r="O11812" s="545" t="s">
        <v>13413</v>
      </c>
      <c r="P11812" s="549">
        <v>9501</v>
      </c>
      <c r="Q11812" s="549">
        <v>1</v>
      </c>
      <c r="R11812" s="549">
        <v>164</v>
      </c>
      <c r="S11812" s="548">
        <v>2257</v>
      </c>
      <c r="T11812" s="548"/>
      <c r="U11812" s="99"/>
    </row>
    <row r="11813" spans="1:21" ht="19.5" customHeight="1">
      <c r="A11813" s="545">
        <v>106818</v>
      </c>
      <c r="B11813" s="545" t="s">
        <v>8201</v>
      </c>
      <c r="C11813" s="545" t="s">
        <v>216</v>
      </c>
      <c r="D11813" s="546">
        <v>44585</v>
      </c>
      <c r="E11813" s="171" t="str">
        <f t="shared" si="184"/>
        <v>2022</v>
      </c>
      <c r="F11813" s="547">
        <v>12700805</v>
      </c>
      <c r="G11813" s="548">
        <v>0.19</v>
      </c>
      <c r="H11813" s="547">
        <v>10672945.380000001</v>
      </c>
      <c r="I11813" s="545" t="s">
        <v>12758</v>
      </c>
      <c r="J11813" s="545" t="s">
        <v>13297</v>
      </c>
      <c r="K11813" s="545" t="s">
        <v>20264</v>
      </c>
      <c r="L11813" s="545" t="s">
        <v>13413</v>
      </c>
      <c r="M11813" s="548" t="s">
        <v>13758</v>
      </c>
      <c r="N11813" s="545" t="s">
        <v>13413</v>
      </c>
      <c r="O11813" s="545" t="s">
        <v>13413</v>
      </c>
      <c r="P11813" s="549">
        <v>9502</v>
      </c>
      <c r="Q11813" s="549">
        <v>1</v>
      </c>
      <c r="R11813" s="549">
        <v>164</v>
      </c>
      <c r="S11813" s="548">
        <v>2257</v>
      </c>
      <c r="T11813" s="548"/>
      <c r="U11813" s="99"/>
    </row>
    <row r="11814" spans="1:21" ht="19.5" customHeight="1">
      <c r="A11814" s="545">
        <v>106819</v>
      </c>
      <c r="B11814" s="545" t="s">
        <v>9295</v>
      </c>
      <c r="C11814" s="545" t="s">
        <v>216</v>
      </c>
      <c r="D11814" s="546"/>
      <c r="E11814" s="171" t="str">
        <f t="shared" si="184"/>
        <v>1900</v>
      </c>
      <c r="F11814" s="547">
        <v>0</v>
      </c>
      <c r="G11814" s="548">
        <v>0</v>
      </c>
      <c r="H11814" s="547">
        <v>0</v>
      </c>
      <c r="I11814" s="545" t="s">
        <v>12758</v>
      </c>
      <c r="J11814" s="545"/>
      <c r="K11814" s="545" t="s">
        <v>20265</v>
      </c>
      <c r="L11814" s="545" t="s">
        <v>13413</v>
      </c>
      <c r="M11814" s="548" t="s">
        <v>13758</v>
      </c>
      <c r="N11814" s="545" t="s">
        <v>13413</v>
      </c>
      <c r="O11814" s="545" t="s">
        <v>13413</v>
      </c>
      <c r="P11814" s="549">
        <v>9503</v>
      </c>
      <c r="Q11814" s="549">
        <v>1</v>
      </c>
      <c r="R11814" s="549">
        <v>164</v>
      </c>
      <c r="S11814" s="548"/>
      <c r="T11814" s="548"/>
      <c r="U11814" s="99"/>
    </row>
    <row r="11815" spans="1:21" ht="19.5" customHeight="1">
      <c r="A11815" s="545">
        <v>106820</v>
      </c>
      <c r="B11815" s="545" t="s">
        <v>7571</v>
      </c>
      <c r="C11815" s="545" t="s">
        <v>216</v>
      </c>
      <c r="D11815" s="546">
        <v>44585</v>
      </c>
      <c r="E11815" s="171" t="str">
        <f t="shared" si="184"/>
        <v>2022</v>
      </c>
      <c r="F11815" s="547">
        <v>21652100</v>
      </c>
      <c r="G11815" s="548">
        <v>0.19</v>
      </c>
      <c r="H11815" s="547">
        <v>18195042.02</v>
      </c>
      <c r="I11815" s="545" t="s">
        <v>12758</v>
      </c>
      <c r="J11815" s="545" t="s">
        <v>13297</v>
      </c>
      <c r="K11815" s="545" t="s">
        <v>20266</v>
      </c>
      <c r="L11815" s="545" t="s">
        <v>13413</v>
      </c>
      <c r="M11815" s="548" t="s">
        <v>13758</v>
      </c>
      <c r="N11815" s="545" t="s">
        <v>13413</v>
      </c>
      <c r="O11815" s="545" t="s">
        <v>13413</v>
      </c>
      <c r="P11815" s="549">
        <v>9504</v>
      </c>
      <c r="Q11815" s="549">
        <v>1</v>
      </c>
      <c r="R11815" s="549">
        <v>164</v>
      </c>
      <c r="S11815" s="548">
        <v>2257</v>
      </c>
      <c r="T11815" s="548"/>
      <c r="U11815" s="99"/>
    </row>
    <row r="11816" spans="1:21" ht="19.5" customHeight="1">
      <c r="A11816" s="545">
        <v>106821</v>
      </c>
      <c r="B11816" s="545" t="s">
        <v>7570</v>
      </c>
      <c r="C11816" s="545" t="s">
        <v>216</v>
      </c>
      <c r="D11816" s="546">
        <v>44585</v>
      </c>
      <c r="E11816" s="171" t="str">
        <f t="shared" si="184"/>
        <v>2022</v>
      </c>
      <c r="F11816" s="547">
        <v>21652100</v>
      </c>
      <c r="G11816" s="548">
        <v>0.19</v>
      </c>
      <c r="H11816" s="547">
        <v>18195042.02</v>
      </c>
      <c r="I11816" s="545" t="s">
        <v>12758</v>
      </c>
      <c r="J11816" s="545" t="s">
        <v>13297</v>
      </c>
      <c r="K11816" s="545" t="s">
        <v>20267</v>
      </c>
      <c r="L11816" s="545" t="s">
        <v>13413</v>
      </c>
      <c r="M11816" s="548" t="s">
        <v>13758</v>
      </c>
      <c r="N11816" s="545" t="s">
        <v>13413</v>
      </c>
      <c r="O11816" s="545" t="s">
        <v>13413</v>
      </c>
      <c r="P11816" s="549">
        <v>9505</v>
      </c>
      <c r="Q11816" s="549">
        <v>1</v>
      </c>
      <c r="R11816" s="549">
        <v>164</v>
      </c>
      <c r="S11816" s="548">
        <v>2257</v>
      </c>
      <c r="T11816" s="548"/>
      <c r="U11816" s="99"/>
    </row>
    <row r="11817" spans="1:21" ht="19.5" customHeight="1">
      <c r="A11817" s="545">
        <v>106822</v>
      </c>
      <c r="B11817" s="545" t="s">
        <v>9294</v>
      </c>
      <c r="C11817" s="545" t="s">
        <v>216</v>
      </c>
      <c r="D11817" s="546"/>
      <c r="E11817" s="171" t="str">
        <f t="shared" si="184"/>
        <v>1900</v>
      </c>
      <c r="F11817" s="547">
        <v>0</v>
      </c>
      <c r="G11817" s="548">
        <v>0</v>
      </c>
      <c r="H11817" s="547">
        <v>0</v>
      </c>
      <c r="I11817" s="545" t="s">
        <v>12972</v>
      </c>
      <c r="J11817" s="545"/>
      <c r="K11817" s="545" t="s">
        <v>20268</v>
      </c>
      <c r="L11817" s="545" t="s">
        <v>13413</v>
      </c>
      <c r="M11817" s="548" t="s">
        <v>13758</v>
      </c>
      <c r="N11817" s="545" t="s">
        <v>13413</v>
      </c>
      <c r="O11817" s="545" t="s">
        <v>13413</v>
      </c>
      <c r="P11817" s="549">
        <v>9506</v>
      </c>
      <c r="Q11817" s="549">
        <v>1</v>
      </c>
      <c r="R11817" s="549">
        <v>43</v>
      </c>
      <c r="S11817" s="548"/>
      <c r="T11817" s="548"/>
      <c r="U11817" s="99"/>
    </row>
    <row r="11818" spans="1:21" ht="19.5" customHeight="1">
      <c r="A11818" s="545">
        <v>106823</v>
      </c>
      <c r="B11818" s="545" t="s">
        <v>9293</v>
      </c>
      <c r="C11818" s="545" t="s">
        <v>216</v>
      </c>
      <c r="D11818" s="546"/>
      <c r="E11818" s="171" t="str">
        <f t="shared" si="184"/>
        <v>1900</v>
      </c>
      <c r="F11818" s="547">
        <v>0</v>
      </c>
      <c r="G11818" s="548">
        <v>0</v>
      </c>
      <c r="H11818" s="547">
        <v>0</v>
      </c>
      <c r="I11818" s="545" t="s">
        <v>12972</v>
      </c>
      <c r="J11818" s="545"/>
      <c r="K11818" s="545" t="s">
        <v>13413</v>
      </c>
      <c r="L11818" s="545" t="s">
        <v>13413</v>
      </c>
      <c r="M11818" s="548" t="s">
        <v>13758</v>
      </c>
      <c r="N11818" s="545" t="s">
        <v>13413</v>
      </c>
      <c r="O11818" s="545" t="s">
        <v>13413</v>
      </c>
      <c r="P11818" s="549">
        <v>9507</v>
      </c>
      <c r="Q11818" s="549">
        <v>1</v>
      </c>
      <c r="R11818" s="549">
        <v>43</v>
      </c>
      <c r="S11818" s="548"/>
      <c r="T11818" s="548"/>
      <c r="U11818" s="99"/>
    </row>
    <row r="11819" spans="1:21" ht="19.5" customHeight="1">
      <c r="A11819" s="545">
        <v>106824</v>
      </c>
      <c r="B11819" s="545" t="s">
        <v>9292</v>
      </c>
      <c r="C11819" s="545" t="s">
        <v>216</v>
      </c>
      <c r="D11819" s="546"/>
      <c r="E11819" s="171" t="str">
        <f t="shared" si="184"/>
        <v>1900</v>
      </c>
      <c r="F11819" s="547">
        <v>0</v>
      </c>
      <c r="G11819" s="548">
        <v>0</v>
      </c>
      <c r="H11819" s="547">
        <v>0</v>
      </c>
      <c r="I11819" s="545" t="s">
        <v>12973</v>
      </c>
      <c r="J11819" s="545"/>
      <c r="K11819" s="545" t="s">
        <v>13413</v>
      </c>
      <c r="L11819" s="545" t="s">
        <v>13413</v>
      </c>
      <c r="M11819" s="548" t="s">
        <v>13758</v>
      </c>
      <c r="N11819" s="545" t="s">
        <v>13413</v>
      </c>
      <c r="O11819" s="545" t="s">
        <v>13413</v>
      </c>
      <c r="P11819" s="549">
        <v>9508</v>
      </c>
      <c r="Q11819" s="549">
        <v>1</v>
      </c>
      <c r="R11819" s="549">
        <v>59</v>
      </c>
      <c r="S11819" s="548"/>
      <c r="T11819" s="548"/>
      <c r="U11819" s="99"/>
    </row>
    <row r="11820" spans="1:21" ht="19.5" customHeight="1">
      <c r="A11820" s="545">
        <v>106825</v>
      </c>
      <c r="B11820" s="545" t="s">
        <v>9291</v>
      </c>
      <c r="C11820" s="545" t="s">
        <v>216</v>
      </c>
      <c r="D11820" s="546"/>
      <c r="E11820" s="171" t="str">
        <f t="shared" si="184"/>
        <v>1900</v>
      </c>
      <c r="F11820" s="547">
        <v>0</v>
      </c>
      <c r="G11820" s="548">
        <v>0</v>
      </c>
      <c r="H11820" s="547">
        <v>0</v>
      </c>
      <c r="I11820" s="545" t="s">
        <v>12650</v>
      </c>
      <c r="J11820" s="545"/>
      <c r="K11820" s="545" t="s">
        <v>20269</v>
      </c>
      <c r="L11820" s="545" t="s">
        <v>13413</v>
      </c>
      <c r="M11820" s="548" t="s">
        <v>13758</v>
      </c>
      <c r="N11820" s="545" t="s">
        <v>13413</v>
      </c>
      <c r="O11820" s="545" t="s">
        <v>13413</v>
      </c>
      <c r="P11820" s="549">
        <v>9509</v>
      </c>
      <c r="Q11820" s="549">
        <v>1</v>
      </c>
      <c r="R11820" s="549">
        <v>127</v>
      </c>
      <c r="S11820" s="548"/>
      <c r="T11820" s="548"/>
      <c r="U11820" s="99"/>
    </row>
    <row r="11821" spans="1:21" ht="19.5" customHeight="1">
      <c r="A11821" s="545">
        <v>106826</v>
      </c>
      <c r="B11821" s="545" t="s">
        <v>6129</v>
      </c>
      <c r="C11821" s="545" t="s">
        <v>216</v>
      </c>
      <c r="D11821" s="546">
        <v>45708</v>
      </c>
      <c r="E11821" s="171" t="str">
        <f t="shared" si="184"/>
        <v>2025</v>
      </c>
      <c r="F11821" s="547">
        <v>186400.36</v>
      </c>
      <c r="G11821" s="548">
        <v>0.19</v>
      </c>
      <c r="H11821" s="547">
        <v>156638.96</v>
      </c>
      <c r="I11821" s="545" t="s">
        <v>12661</v>
      </c>
      <c r="J11821" s="545" t="s">
        <v>13307</v>
      </c>
      <c r="K11821" s="545" t="s">
        <v>20270</v>
      </c>
      <c r="L11821" s="545" t="s">
        <v>13413</v>
      </c>
      <c r="M11821" s="548" t="s">
        <v>13758</v>
      </c>
      <c r="N11821" s="545" t="s">
        <v>13413</v>
      </c>
      <c r="O11821" s="545" t="s">
        <v>13413</v>
      </c>
      <c r="P11821" s="549">
        <v>9510</v>
      </c>
      <c r="Q11821" s="549">
        <v>1</v>
      </c>
      <c r="R11821" s="549">
        <v>89</v>
      </c>
      <c r="S11821" s="548">
        <v>2228</v>
      </c>
      <c r="T11821" s="548"/>
      <c r="U11821" s="99"/>
    </row>
    <row r="11822" spans="1:21" ht="19.5" customHeight="1">
      <c r="A11822" s="545">
        <v>106827</v>
      </c>
      <c r="B11822" s="545" t="s">
        <v>3469</v>
      </c>
      <c r="C11822" s="545" t="s">
        <v>216</v>
      </c>
      <c r="D11822" s="546"/>
      <c r="E11822" s="171" t="str">
        <f t="shared" si="184"/>
        <v>1900</v>
      </c>
      <c r="F11822" s="547">
        <v>0</v>
      </c>
      <c r="G11822" s="548">
        <v>0</v>
      </c>
      <c r="H11822" s="547">
        <v>0</v>
      </c>
      <c r="I11822" s="545" t="s">
        <v>12647</v>
      </c>
      <c r="J11822" s="545"/>
      <c r="K11822" s="545" t="s">
        <v>20271</v>
      </c>
      <c r="L11822" s="545" t="s">
        <v>13413</v>
      </c>
      <c r="M11822" s="548" t="s">
        <v>13758</v>
      </c>
      <c r="N11822" s="545" t="s">
        <v>13413</v>
      </c>
      <c r="O11822" s="545" t="s">
        <v>13413</v>
      </c>
      <c r="P11822" s="549">
        <v>9511</v>
      </c>
      <c r="Q11822" s="549">
        <v>1</v>
      </c>
      <c r="R11822" s="549">
        <v>26</v>
      </c>
      <c r="S11822" s="548"/>
      <c r="T11822" s="548"/>
      <c r="U11822" s="99"/>
    </row>
    <row r="11823" spans="1:21" ht="19.5" customHeight="1">
      <c r="A11823" s="545">
        <v>106828</v>
      </c>
      <c r="B11823" s="545" t="s">
        <v>9290</v>
      </c>
      <c r="C11823" s="545" t="s">
        <v>216</v>
      </c>
      <c r="D11823" s="546"/>
      <c r="E11823" s="171" t="str">
        <f t="shared" si="184"/>
        <v>1900</v>
      </c>
      <c r="F11823" s="547">
        <v>0</v>
      </c>
      <c r="G11823" s="548">
        <v>0</v>
      </c>
      <c r="H11823" s="547">
        <v>0</v>
      </c>
      <c r="I11823" s="545" t="s">
        <v>12984</v>
      </c>
      <c r="J11823" s="545"/>
      <c r="K11823" s="545" t="s">
        <v>20272</v>
      </c>
      <c r="L11823" s="545" t="s">
        <v>13413</v>
      </c>
      <c r="M11823" s="548" t="s">
        <v>13758</v>
      </c>
      <c r="N11823" s="545" t="s">
        <v>13413</v>
      </c>
      <c r="O11823" s="545" t="s">
        <v>13413</v>
      </c>
      <c r="P11823" s="549">
        <v>9512</v>
      </c>
      <c r="Q11823" s="549">
        <v>1</v>
      </c>
      <c r="R11823" s="549">
        <v>105</v>
      </c>
      <c r="S11823" s="548"/>
      <c r="T11823" s="548"/>
      <c r="U11823" s="99"/>
    </row>
    <row r="11824" spans="1:21" ht="19.5" customHeight="1">
      <c r="A11824" s="545">
        <v>106829</v>
      </c>
      <c r="B11824" s="545" t="s">
        <v>8200</v>
      </c>
      <c r="C11824" s="545" t="s">
        <v>216</v>
      </c>
      <c r="D11824" s="546">
        <v>46052</v>
      </c>
      <c r="E11824" s="171" t="str">
        <f t="shared" si="184"/>
        <v>2026</v>
      </c>
      <c r="F11824" s="547">
        <v>125405618</v>
      </c>
      <c r="G11824" s="548">
        <v>0.19</v>
      </c>
      <c r="H11824" s="547">
        <v>105382872.27</v>
      </c>
      <c r="I11824" s="545" t="s">
        <v>12758</v>
      </c>
      <c r="J11824" s="545" t="s">
        <v>13307</v>
      </c>
      <c r="K11824" s="545" t="s">
        <v>20273</v>
      </c>
      <c r="L11824" s="545" t="s">
        <v>13413</v>
      </c>
      <c r="M11824" s="548" t="s">
        <v>13758</v>
      </c>
      <c r="N11824" s="545" t="s">
        <v>13413</v>
      </c>
      <c r="O11824" s="545" t="s">
        <v>13413</v>
      </c>
      <c r="P11824" s="549">
        <v>9513</v>
      </c>
      <c r="Q11824" s="549">
        <v>1</v>
      </c>
      <c r="R11824" s="549">
        <v>164</v>
      </c>
      <c r="S11824" s="548">
        <v>2228</v>
      </c>
      <c r="T11824" s="548"/>
      <c r="U11824" s="99"/>
    </row>
    <row r="11825" spans="1:21" ht="19.5" customHeight="1">
      <c r="A11825" s="545">
        <v>106830</v>
      </c>
      <c r="B11825" s="545" t="s">
        <v>8264</v>
      </c>
      <c r="C11825" s="545" t="s">
        <v>216</v>
      </c>
      <c r="D11825" s="546">
        <v>46052</v>
      </c>
      <c r="E11825" s="171" t="str">
        <f t="shared" si="184"/>
        <v>2026</v>
      </c>
      <c r="F11825" s="547">
        <v>201402864</v>
      </c>
      <c r="G11825" s="548">
        <v>0.19</v>
      </c>
      <c r="H11825" s="547">
        <v>169246104.19999999</v>
      </c>
      <c r="I11825" s="545" t="s">
        <v>12758</v>
      </c>
      <c r="J11825" s="545" t="s">
        <v>13307</v>
      </c>
      <c r="K11825" s="545" t="s">
        <v>20274</v>
      </c>
      <c r="L11825" s="545" t="s">
        <v>13413</v>
      </c>
      <c r="M11825" s="548" t="s">
        <v>13758</v>
      </c>
      <c r="N11825" s="545" t="s">
        <v>13413</v>
      </c>
      <c r="O11825" s="545" t="s">
        <v>13413</v>
      </c>
      <c r="P11825" s="549">
        <v>9514</v>
      </c>
      <c r="Q11825" s="549">
        <v>1</v>
      </c>
      <c r="R11825" s="549">
        <v>164</v>
      </c>
      <c r="S11825" s="548">
        <v>2228</v>
      </c>
      <c r="T11825" s="548"/>
      <c r="U11825" s="99"/>
    </row>
    <row r="11826" spans="1:21" ht="19.5" customHeight="1">
      <c r="A11826" s="545">
        <v>106831</v>
      </c>
      <c r="B11826" s="545" t="s">
        <v>8199</v>
      </c>
      <c r="C11826" s="545" t="s">
        <v>216</v>
      </c>
      <c r="D11826" s="546">
        <v>44592</v>
      </c>
      <c r="E11826" s="171" t="str">
        <f t="shared" si="184"/>
        <v>2022</v>
      </c>
      <c r="F11826" s="547">
        <v>3375920</v>
      </c>
      <c r="G11826" s="548">
        <v>0.19</v>
      </c>
      <c r="H11826" s="547">
        <v>2836907.56</v>
      </c>
      <c r="I11826" s="545" t="s">
        <v>12715</v>
      </c>
      <c r="J11826" s="545" t="s">
        <v>13297</v>
      </c>
      <c r="K11826" s="545" t="s">
        <v>13413</v>
      </c>
      <c r="L11826" s="545" t="s">
        <v>13413</v>
      </c>
      <c r="M11826" s="548" t="s">
        <v>13758</v>
      </c>
      <c r="N11826" s="545" t="s">
        <v>13413</v>
      </c>
      <c r="O11826" s="545" t="s">
        <v>13413</v>
      </c>
      <c r="P11826" s="549">
        <v>9515</v>
      </c>
      <c r="Q11826" s="549">
        <v>1</v>
      </c>
      <c r="R11826" s="549">
        <v>129</v>
      </c>
      <c r="S11826" s="548">
        <v>2257</v>
      </c>
      <c r="T11826" s="548"/>
      <c r="U11826" s="99"/>
    </row>
    <row r="11827" spans="1:21" ht="19.5" customHeight="1">
      <c r="A11827" s="545">
        <v>106832</v>
      </c>
      <c r="B11827" s="545" t="s">
        <v>8198</v>
      </c>
      <c r="C11827" s="545" t="s">
        <v>216</v>
      </c>
      <c r="D11827" s="546">
        <v>44592</v>
      </c>
      <c r="E11827" s="171" t="str">
        <f t="shared" si="184"/>
        <v>2022</v>
      </c>
      <c r="F11827" s="547">
        <v>12438355</v>
      </c>
      <c r="G11827" s="548">
        <v>0.19</v>
      </c>
      <c r="H11827" s="547">
        <v>10452399.16</v>
      </c>
      <c r="I11827" s="545" t="s">
        <v>12715</v>
      </c>
      <c r="J11827" s="545" t="s">
        <v>13297</v>
      </c>
      <c r="K11827" s="545" t="s">
        <v>20275</v>
      </c>
      <c r="L11827" s="545" t="s">
        <v>13413</v>
      </c>
      <c r="M11827" s="548" t="s">
        <v>13758</v>
      </c>
      <c r="N11827" s="545" t="s">
        <v>13413</v>
      </c>
      <c r="O11827" s="545" t="s">
        <v>13413</v>
      </c>
      <c r="P11827" s="549">
        <v>9516</v>
      </c>
      <c r="Q11827" s="549">
        <v>1</v>
      </c>
      <c r="R11827" s="549">
        <v>129</v>
      </c>
      <c r="S11827" s="548">
        <v>2257</v>
      </c>
      <c r="T11827" s="548"/>
      <c r="U11827" s="99"/>
    </row>
    <row r="11828" spans="1:21" ht="19.5" customHeight="1">
      <c r="A11828" s="545">
        <v>106833</v>
      </c>
      <c r="B11828" s="545" t="s">
        <v>5336</v>
      </c>
      <c r="C11828" s="545" t="s">
        <v>216</v>
      </c>
      <c r="D11828" s="546">
        <v>46052</v>
      </c>
      <c r="E11828" s="171" t="str">
        <f t="shared" si="184"/>
        <v>2026</v>
      </c>
      <c r="F11828" s="547">
        <v>370410177</v>
      </c>
      <c r="G11828" s="548">
        <v>0.19</v>
      </c>
      <c r="H11828" s="547">
        <v>311269056.30000001</v>
      </c>
      <c r="I11828" s="545" t="s">
        <v>12758</v>
      </c>
      <c r="J11828" s="545" t="s">
        <v>13307</v>
      </c>
      <c r="K11828" s="545" t="s">
        <v>20276</v>
      </c>
      <c r="L11828" s="545" t="s">
        <v>13413</v>
      </c>
      <c r="M11828" s="548" t="s">
        <v>13758</v>
      </c>
      <c r="N11828" s="545" t="s">
        <v>13413</v>
      </c>
      <c r="O11828" s="545" t="s">
        <v>13413</v>
      </c>
      <c r="P11828" s="549">
        <v>9517</v>
      </c>
      <c r="Q11828" s="549">
        <v>1</v>
      </c>
      <c r="R11828" s="549">
        <v>164</v>
      </c>
      <c r="S11828" s="548">
        <v>2228</v>
      </c>
      <c r="T11828" s="548"/>
      <c r="U11828" s="99"/>
    </row>
    <row r="11829" spans="1:21" ht="19.5" customHeight="1">
      <c r="A11829" s="545">
        <v>106834</v>
      </c>
      <c r="B11829" s="545" t="s">
        <v>4728</v>
      </c>
      <c r="C11829" s="545" t="s">
        <v>209</v>
      </c>
      <c r="D11829" s="546"/>
      <c r="E11829" s="171" t="str">
        <f t="shared" si="184"/>
        <v>1900</v>
      </c>
      <c r="F11829" s="547">
        <v>0</v>
      </c>
      <c r="G11829" s="548">
        <v>0</v>
      </c>
      <c r="H11829" s="547">
        <v>0</v>
      </c>
      <c r="I11829" s="545" t="s">
        <v>12706</v>
      </c>
      <c r="J11829" s="545"/>
      <c r="K11829" s="545" t="s">
        <v>13413</v>
      </c>
      <c r="L11829" s="545" t="s">
        <v>13413</v>
      </c>
      <c r="M11829" s="548" t="s">
        <v>13758</v>
      </c>
      <c r="N11829" s="545" t="s">
        <v>13413</v>
      </c>
      <c r="O11829" s="545" t="s">
        <v>13413</v>
      </c>
      <c r="P11829" s="549">
        <v>9518</v>
      </c>
      <c r="Q11829" s="549">
        <v>1</v>
      </c>
      <c r="R11829" s="549">
        <v>128</v>
      </c>
      <c r="S11829" s="548"/>
      <c r="T11829" s="548"/>
      <c r="U11829" s="99"/>
    </row>
    <row r="11830" spans="1:21" ht="19.5" customHeight="1">
      <c r="A11830" s="545">
        <v>106835</v>
      </c>
      <c r="B11830" s="545" t="s">
        <v>9289</v>
      </c>
      <c r="C11830" s="545" t="s">
        <v>216</v>
      </c>
      <c r="D11830" s="546">
        <v>45708</v>
      </c>
      <c r="E11830" s="171" t="str">
        <f t="shared" si="184"/>
        <v>2025</v>
      </c>
      <c r="F11830" s="547">
        <v>459469.53</v>
      </c>
      <c r="G11830" s="548">
        <v>0.19</v>
      </c>
      <c r="H11830" s="547">
        <v>386108.84</v>
      </c>
      <c r="I11830" s="545" t="s">
        <v>12686</v>
      </c>
      <c r="J11830" s="545" t="s">
        <v>13307</v>
      </c>
      <c r="K11830" s="545" t="s">
        <v>13413</v>
      </c>
      <c r="L11830" s="545" t="s">
        <v>13413</v>
      </c>
      <c r="M11830" s="548" t="s">
        <v>13758</v>
      </c>
      <c r="N11830" s="545" t="s">
        <v>13413</v>
      </c>
      <c r="O11830" s="545" t="s">
        <v>13413</v>
      </c>
      <c r="P11830" s="549">
        <v>9519</v>
      </c>
      <c r="Q11830" s="549">
        <v>1</v>
      </c>
      <c r="R11830" s="549">
        <v>131</v>
      </c>
      <c r="S11830" s="548">
        <v>2228</v>
      </c>
      <c r="T11830" s="548"/>
      <c r="U11830" s="99"/>
    </row>
    <row r="11831" spans="1:21" ht="19.5" customHeight="1">
      <c r="A11831" s="545">
        <v>106836</v>
      </c>
      <c r="B11831" s="545" t="s">
        <v>6029</v>
      </c>
      <c r="C11831" s="545" t="s">
        <v>437</v>
      </c>
      <c r="D11831" s="546">
        <v>44627</v>
      </c>
      <c r="E11831" s="171" t="str">
        <f t="shared" si="184"/>
        <v>2022</v>
      </c>
      <c r="F11831" s="547">
        <v>469047</v>
      </c>
      <c r="G11831" s="548">
        <v>0.19</v>
      </c>
      <c r="H11831" s="547">
        <v>394157.14</v>
      </c>
      <c r="I11831" s="545" t="s">
        <v>12762</v>
      </c>
      <c r="J11831" s="545" t="s">
        <v>13297</v>
      </c>
      <c r="K11831" s="545" t="s">
        <v>6030</v>
      </c>
      <c r="L11831" s="545" t="s">
        <v>13413</v>
      </c>
      <c r="M11831" s="548" t="s">
        <v>13868</v>
      </c>
      <c r="N11831" s="545" t="s">
        <v>13413</v>
      </c>
      <c r="O11831" s="545" t="s">
        <v>13413</v>
      </c>
      <c r="P11831" s="549">
        <v>9520</v>
      </c>
      <c r="Q11831" s="549">
        <v>2</v>
      </c>
      <c r="R11831" s="549">
        <v>8</v>
      </c>
      <c r="S11831" s="548">
        <v>2257</v>
      </c>
      <c r="T11831" s="548"/>
      <c r="U11831" s="99"/>
    </row>
    <row r="11832" spans="1:21" ht="19.5" customHeight="1">
      <c r="A11832" s="545">
        <v>106837</v>
      </c>
      <c r="B11832" s="545" t="s">
        <v>6128</v>
      </c>
      <c r="C11832" s="545" t="s">
        <v>437</v>
      </c>
      <c r="D11832" s="546">
        <v>46052</v>
      </c>
      <c r="E11832" s="171" t="str">
        <f t="shared" si="184"/>
        <v>2026</v>
      </c>
      <c r="F11832" s="547">
        <v>558329</v>
      </c>
      <c r="G11832" s="548">
        <v>0.19</v>
      </c>
      <c r="H11832" s="547">
        <v>469184.03</v>
      </c>
      <c r="I11832" s="545" t="s">
        <v>12762</v>
      </c>
      <c r="J11832" s="545" t="s">
        <v>13307</v>
      </c>
      <c r="K11832" s="545" t="s">
        <v>6031</v>
      </c>
      <c r="L11832" s="545" t="s">
        <v>13413</v>
      </c>
      <c r="M11832" s="548" t="s">
        <v>13868</v>
      </c>
      <c r="N11832" s="545" t="s">
        <v>13413</v>
      </c>
      <c r="O11832" s="545" t="s">
        <v>13413</v>
      </c>
      <c r="P11832" s="549">
        <v>9521</v>
      </c>
      <c r="Q11832" s="549">
        <v>2</v>
      </c>
      <c r="R11832" s="549">
        <v>8</v>
      </c>
      <c r="S11832" s="548">
        <v>2228</v>
      </c>
      <c r="T11832" s="548"/>
      <c r="U11832" s="99"/>
    </row>
    <row r="11833" spans="1:21" ht="19.5" customHeight="1">
      <c r="A11833" s="545">
        <v>106838</v>
      </c>
      <c r="B11833" s="545" t="s">
        <v>7951</v>
      </c>
      <c r="C11833" s="545" t="s">
        <v>216</v>
      </c>
      <c r="D11833" s="546">
        <v>45708</v>
      </c>
      <c r="E11833" s="171" t="str">
        <f t="shared" si="184"/>
        <v>2025</v>
      </c>
      <c r="F11833" s="547">
        <v>1716.58</v>
      </c>
      <c r="G11833" s="548">
        <v>0.19</v>
      </c>
      <c r="H11833" s="547">
        <v>1442.5</v>
      </c>
      <c r="I11833" s="545" t="s">
        <v>12637</v>
      </c>
      <c r="J11833" s="545" t="s">
        <v>13307</v>
      </c>
      <c r="K11833" s="545" t="s">
        <v>13413</v>
      </c>
      <c r="L11833" s="545" t="s">
        <v>13413</v>
      </c>
      <c r="M11833" s="548" t="s">
        <v>13758</v>
      </c>
      <c r="N11833" s="545" t="s">
        <v>13413</v>
      </c>
      <c r="O11833" s="545" t="s">
        <v>13413</v>
      </c>
      <c r="P11833" s="549">
        <v>9522</v>
      </c>
      <c r="Q11833" s="549">
        <v>1</v>
      </c>
      <c r="R11833" s="549">
        <v>13</v>
      </c>
      <c r="S11833" s="548">
        <v>2228</v>
      </c>
      <c r="T11833" s="548"/>
      <c r="U11833" s="99"/>
    </row>
    <row r="11834" spans="1:21" ht="19.5" customHeight="1">
      <c r="A11834" s="545">
        <v>106839</v>
      </c>
      <c r="B11834" s="545" t="s">
        <v>7973</v>
      </c>
      <c r="C11834" s="545" t="s">
        <v>209</v>
      </c>
      <c r="D11834" s="546">
        <v>46052</v>
      </c>
      <c r="E11834" s="171" t="str">
        <f t="shared" si="184"/>
        <v>2026</v>
      </c>
      <c r="F11834" s="547">
        <v>2228</v>
      </c>
      <c r="G11834" s="548">
        <v>0.19</v>
      </c>
      <c r="H11834" s="547">
        <v>1872.27</v>
      </c>
      <c r="I11834" s="545" t="s">
        <v>12637</v>
      </c>
      <c r="J11834" s="545" t="s">
        <v>13307</v>
      </c>
      <c r="K11834" s="545" t="s">
        <v>13413</v>
      </c>
      <c r="L11834" s="545" t="s">
        <v>13413</v>
      </c>
      <c r="M11834" s="548" t="s">
        <v>13758</v>
      </c>
      <c r="N11834" s="545" t="s">
        <v>13413</v>
      </c>
      <c r="O11834" s="545" t="s">
        <v>13413</v>
      </c>
      <c r="P11834" s="549">
        <v>9523</v>
      </c>
      <c r="Q11834" s="549">
        <v>1</v>
      </c>
      <c r="R11834" s="549">
        <v>13</v>
      </c>
      <c r="S11834" s="548">
        <v>2228</v>
      </c>
      <c r="T11834" s="548"/>
      <c r="U11834" s="99"/>
    </row>
    <row r="11835" spans="1:21" ht="19.5" customHeight="1">
      <c r="A11835" s="545">
        <v>106840</v>
      </c>
      <c r="B11835" s="545" t="s">
        <v>4957</v>
      </c>
      <c r="C11835" s="545" t="s">
        <v>216</v>
      </c>
      <c r="D11835" s="546">
        <v>46052</v>
      </c>
      <c r="E11835" s="171" t="str">
        <f t="shared" si="184"/>
        <v>2026</v>
      </c>
      <c r="F11835" s="547">
        <v>477</v>
      </c>
      <c r="G11835" s="548">
        <v>0.19</v>
      </c>
      <c r="H11835" s="547">
        <v>400.84</v>
      </c>
      <c r="I11835" s="545" t="s">
        <v>12650</v>
      </c>
      <c r="J11835" s="545" t="s">
        <v>13307</v>
      </c>
      <c r="K11835" s="545" t="s">
        <v>13413</v>
      </c>
      <c r="L11835" s="545" t="s">
        <v>13413</v>
      </c>
      <c r="M11835" s="548" t="s">
        <v>13758</v>
      </c>
      <c r="N11835" s="545" t="s">
        <v>13413</v>
      </c>
      <c r="O11835" s="545" t="s">
        <v>13413</v>
      </c>
      <c r="P11835" s="549">
        <v>9524</v>
      </c>
      <c r="Q11835" s="549">
        <v>1</v>
      </c>
      <c r="R11835" s="549">
        <v>127</v>
      </c>
      <c r="S11835" s="548">
        <v>2228</v>
      </c>
      <c r="T11835" s="548"/>
      <c r="U11835" s="99"/>
    </row>
    <row r="11836" spans="1:21" ht="19.5" customHeight="1">
      <c r="A11836" s="545">
        <v>106841</v>
      </c>
      <c r="B11836" s="545" t="s">
        <v>4626</v>
      </c>
      <c r="C11836" s="545" t="s">
        <v>216</v>
      </c>
      <c r="D11836" s="546">
        <v>46052</v>
      </c>
      <c r="E11836" s="171" t="str">
        <f t="shared" si="184"/>
        <v>2026</v>
      </c>
      <c r="F11836" s="547">
        <v>95</v>
      </c>
      <c r="G11836" s="548">
        <v>0.19</v>
      </c>
      <c r="H11836" s="547">
        <v>79.83</v>
      </c>
      <c r="I11836" s="545" t="s">
        <v>12659</v>
      </c>
      <c r="J11836" s="545" t="s">
        <v>13307</v>
      </c>
      <c r="K11836" s="545" t="s">
        <v>13413</v>
      </c>
      <c r="L11836" s="545" t="s">
        <v>13413</v>
      </c>
      <c r="M11836" s="548" t="s">
        <v>13758</v>
      </c>
      <c r="N11836" s="545" t="s">
        <v>13413</v>
      </c>
      <c r="O11836" s="545" t="s">
        <v>13413</v>
      </c>
      <c r="P11836" s="549">
        <v>9525</v>
      </c>
      <c r="Q11836" s="549">
        <v>1</v>
      </c>
      <c r="R11836" s="549">
        <v>116</v>
      </c>
      <c r="S11836" s="548">
        <v>2228</v>
      </c>
      <c r="T11836" s="548"/>
      <c r="U11836" s="99"/>
    </row>
    <row r="11837" spans="1:21" ht="19.5" customHeight="1">
      <c r="A11837" s="545">
        <v>106842</v>
      </c>
      <c r="B11837" s="545" t="s">
        <v>4959</v>
      </c>
      <c r="C11837" s="545" t="s">
        <v>216</v>
      </c>
      <c r="D11837" s="546"/>
      <c r="E11837" s="171" t="str">
        <f t="shared" si="184"/>
        <v>1900</v>
      </c>
      <c r="F11837" s="547">
        <v>0</v>
      </c>
      <c r="G11837" s="548">
        <v>0</v>
      </c>
      <c r="H11837" s="547">
        <v>0</v>
      </c>
      <c r="I11837" s="545" t="s">
        <v>12650</v>
      </c>
      <c r="J11837" s="545"/>
      <c r="K11837" s="545" t="s">
        <v>13413</v>
      </c>
      <c r="L11837" s="545" t="s">
        <v>13413</v>
      </c>
      <c r="M11837" s="548" t="s">
        <v>13758</v>
      </c>
      <c r="N11837" s="545" t="s">
        <v>13413</v>
      </c>
      <c r="O11837" s="545" t="s">
        <v>13413</v>
      </c>
      <c r="P11837" s="549">
        <v>9526</v>
      </c>
      <c r="Q11837" s="549">
        <v>1</v>
      </c>
      <c r="R11837" s="549">
        <v>127</v>
      </c>
      <c r="S11837" s="548"/>
      <c r="T11837" s="548"/>
      <c r="U11837" s="99"/>
    </row>
    <row r="11838" spans="1:21" ht="19.5" customHeight="1">
      <c r="A11838" s="545">
        <v>106843</v>
      </c>
      <c r="B11838" s="545" t="s">
        <v>4908</v>
      </c>
      <c r="C11838" s="545" t="s">
        <v>216</v>
      </c>
      <c r="D11838" s="546"/>
      <c r="E11838" s="171" t="str">
        <f t="shared" si="184"/>
        <v>1900</v>
      </c>
      <c r="F11838" s="547">
        <v>0</v>
      </c>
      <c r="G11838" s="548">
        <v>0</v>
      </c>
      <c r="H11838" s="547">
        <v>0</v>
      </c>
      <c r="I11838" s="545" t="s">
        <v>12637</v>
      </c>
      <c r="J11838" s="545"/>
      <c r="K11838" s="545" t="s">
        <v>13413</v>
      </c>
      <c r="L11838" s="545" t="s">
        <v>13413</v>
      </c>
      <c r="M11838" s="548" t="s">
        <v>13758</v>
      </c>
      <c r="N11838" s="545" t="s">
        <v>13413</v>
      </c>
      <c r="O11838" s="545" t="s">
        <v>13413</v>
      </c>
      <c r="P11838" s="549">
        <v>9527</v>
      </c>
      <c r="Q11838" s="549">
        <v>1</v>
      </c>
      <c r="R11838" s="549">
        <v>13</v>
      </c>
      <c r="S11838" s="548"/>
      <c r="T11838" s="548"/>
      <c r="U11838" s="99"/>
    </row>
    <row r="11839" spans="1:21" ht="19.5" customHeight="1">
      <c r="A11839" s="545">
        <v>106844</v>
      </c>
      <c r="B11839" s="545" t="s">
        <v>4907</v>
      </c>
      <c r="C11839" s="545" t="s">
        <v>216</v>
      </c>
      <c r="D11839" s="546"/>
      <c r="E11839" s="171" t="str">
        <f t="shared" si="184"/>
        <v>1900</v>
      </c>
      <c r="F11839" s="547">
        <v>0</v>
      </c>
      <c r="G11839" s="548">
        <v>0</v>
      </c>
      <c r="H11839" s="547">
        <v>0</v>
      </c>
      <c r="I11839" s="545" t="s">
        <v>12637</v>
      </c>
      <c r="J11839" s="545"/>
      <c r="K11839" s="545" t="s">
        <v>13413</v>
      </c>
      <c r="L11839" s="545" t="s">
        <v>13413</v>
      </c>
      <c r="M11839" s="548" t="s">
        <v>13758</v>
      </c>
      <c r="N11839" s="545" t="s">
        <v>13413</v>
      </c>
      <c r="O11839" s="545" t="s">
        <v>13413</v>
      </c>
      <c r="P11839" s="549">
        <v>9528</v>
      </c>
      <c r="Q11839" s="549">
        <v>1</v>
      </c>
      <c r="R11839" s="549">
        <v>13</v>
      </c>
      <c r="S11839" s="548"/>
      <c r="T11839" s="548"/>
      <c r="U11839" s="99"/>
    </row>
    <row r="11840" spans="1:21" ht="19.5" customHeight="1">
      <c r="A11840" s="545">
        <v>106845</v>
      </c>
      <c r="B11840" s="545" t="s">
        <v>5357</v>
      </c>
      <c r="C11840" s="545" t="s">
        <v>216</v>
      </c>
      <c r="D11840" s="546">
        <v>44679</v>
      </c>
      <c r="E11840" s="171" t="str">
        <f t="shared" si="184"/>
        <v>2022</v>
      </c>
      <c r="F11840" s="547">
        <v>88765310</v>
      </c>
      <c r="G11840" s="548">
        <v>0.19</v>
      </c>
      <c r="H11840" s="547">
        <v>74592697.480000004</v>
      </c>
      <c r="I11840" s="545" t="s">
        <v>12647</v>
      </c>
      <c r="J11840" s="545" t="s">
        <v>13297</v>
      </c>
      <c r="K11840" s="545" t="s">
        <v>20277</v>
      </c>
      <c r="L11840" s="545" t="s">
        <v>13413</v>
      </c>
      <c r="M11840" s="548" t="s">
        <v>13758</v>
      </c>
      <c r="N11840" s="545" t="s">
        <v>13413</v>
      </c>
      <c r="O11840" s="545" t="s">
        <v>13413</v>
      </c>
      <c r="P11840" s="549">
        <v>9529</v>
      </c>
      <c r="Q11840" s="549">
        <v>1</v>
      </c>
      <c r="R11840" s="549">
        <v>26</v>
      </c>
      <c r="S11840" s="548">
        <v>2257</v>
      </c>
      <c r="T11840" s="548"/>
      <c r="U11840" s="99"/>
    </row>
    <row r="11841" spans="1:21" ht="19.5" customHeight="1">
      <c r="A11841" s="545">
        <v>106847</v>
      </c>
      <c r="B11841" s="545" t="s">
        <v>8147</v>
      </c>
      <c r="C11841" s="545" t="s">
        <v>216</v>
      </c>
      <c r="D11841" s="546">
        <v>45015</v>
      </c>
      <c r="E11841" s="171" t="str">
        <f t="shared" si="184"/>
        <v>2023</v>
      </c>
      <c r="F11841" s="547">
        <v>275481374</v>
      </c>
      <c r="G11841" s="548">
        <v>0.19</v>
      </c>
      <c r="H11841" s="547">
        <v>231496952.94</v>
      </c>
      <c r="I11841" s="545" t="s">
        <v>12647</v>
      </c>
      <c r="J11841" s="545" t="s">
        <v>13297</v>
      </c>
      <c r="K11841" s="545" t="s">
        <v>20278</v>
      </c>
      <c r="L11841" s="545" t="s">
        <v>13413</v>
      </c>
      <c r="M11841" s="548" t="s">
        <v>13758</v>
      </c>
      <c r="N11841" s="545" t="s">
        <v>13413</v>
      </c>
      <c r="O11841" s="545" t="s">
        <v>13413</v>
      </c>
      <c r="P11841" s="549">
        <v>9530</v>
      </c>
      <c r="Q11841" s="549">
        <v>1</v>
      </c>
      <c r="R11841" s="549">
        <v>26</v>
      </c>
      <c r="S11841" s="548">
        <v>2257</v>
      </c>
      <c r="T11841" s="548"/>
      <c r="U11841" s="99"/>
    </row>
    <row r="11842" spans="1:21" ht="19.5" customHeight="1">
      <c r="A11842" s="545">
        <v>106848</v>
      </c>
      <c r="B11842" s="545" t="s">
        <v>8103</v>
      </c>
      <c r="C11842" s="545" t="s">
        <v>216</v>
      </c>
      <c r="D11842" s="546">
        <v>44679</v>
      </c>
      <c r="E11842" s="171" t="str">
        <f t="shared" si="184"/>
        <v>2022</v>
      </c>
      <c r="F11842" s="547">
        <v>58893548</v>
      </c>
      <c r="G11842" s="548">
        <v>0.19</v>
      </c>
      <c r="H11842" s="547">
        <v>49490376.469999999</v>
      </c>
      <c r="I11842" s="545" t="s">
        <v>12647</v>
      </c>
      <c r="J11842" s="545" t="s">
        <v>13296</v>
      </c>
      <c r="K11842" s="545" t="s">
        <v>20279</v>
      </c>
      <c r="L11842" s="545" t="s">
        <v>13413</v>
      </c>
      <c r="M11842" s="548" t="s">
        <v>13758</v>
      </c>
      <c r="N11842" s="545" t="s">
        <v>13413</v>
      </c>
      <c r="O11842" s="545" t="s">
        <v>13413</v>
      </c>
      <c r="P11842" s="549">
        <v>9531</v>
      </c>
      <c r="Q11842" s="549">
        <v>1</v>
      </c>
      <c r="R11842" s="549">
        <v>26</v>
      </c>
      <c r="S11842" s="548">
        <v>2218</v>
      </c>
      <c r="T11842" s="548"/>
      <c r="U11842" s="99"/>
    </row>
    <row r="11843" spans="1:21" ht="19.5" customHeight="1">
      <c r="A11843" s="545">
        <v>106849</v>
      </c>
      <c r="B11843" s="545" t="s">
        <v>8197</v>
      </c>
      <c r="C11843" s="545" t="s">
        <v>216</v>
      </c>
      <c r="D11843" s="546">
        <v>46052</v>
      </c>
      <c r="E11843" s="171" t="str">
        <f t="shared" si="184"/>
        <v>2026</v>
      </c>
      <c r="F11843" s="547">
        <v>104926544</v>
      </c>
      <c r="G11843" s="548">
        <v>0.19</v>
      </c>
      <c r="H11843" s="547">
        <v>88173566.390000001</v>
      </c>
      <c r="I11843" s="545" t="s">
        <v>12647</v>
      </c>
      <c r="J11843" s="545" t="s">
        <v>13307</v>
      </c>
      <c r="K11843" s="545" t="s">
        <v>20280</v>
      </c>
      <c r="L11843" s="545" t="s">
        <v>13413</v>
      </c>
      <c r="M11843" s="548" t="s">
        <v>13758</v>
      </c>
      <c r="N11843" s="545" t="s">
        <v>13413</v>
      </c>
      <c r="O11843" s="545" t="s">
        <v>13413</v>
      </c>
      <c r="P11843" s="549">
        <v>9532</v>
      </c>
      <c r="Q11843" s="549">
        <v>1</v>
      </c>
      <c r="R11843" s="549">
        <v>26</v>
      </c>
      <c r="S11843" s="548">
        <v>2228</v>
      </c>
      <c r="T11843" s="548"/>
      <c r="U11843" s="99"/>
    </row>
    <row r="11844" spans="1:21" ht="19.5" customHeight="1">
      <c r="A11844" s="545">
        <v>106850</v>
      </c>
      <c r="B11844" s="545" t="s">
        <v>7997</v>
      </c>
      <c r="C11844" s="545" t="s">
        <v>209</v>
      </c>
      <c r="D11844" s="546">
        <v>43556</v>
      </c>
      <c r="E11844" s="171" t="str">
        <f t="shared" ref="E11844:E11907" si="185">TEXT(D11844,"YYYY")</f>
        <v>2019</v>
      </c>
      <c r="F11844" s="547">
        <v>1304</v>
      </c>
      <c r="G11844" s="548">
        <v>0.19</v>
      </c>
      <c r="H11844" s="547">
        <v>1095.8</v>
      </c>
      <c r="I11844" s="545" t="s">
        <v>12706</v>
      </c>
      <c r="J11844" s="545" t="s">
        <v>13298</v>
      </c>
      <c r="K11844" s="545" t="s">
        <v>20103</v>
      </c>
      <c r="L11844" s="545" t="s">
        <v>13413</v>
      </c>
      <c r="M11844" s="548" t="s">
        <v>13758</v>
      </c>
      <c r="N11844" s="545" t="s">
        <v>13413</v>
      </c>
      <c r="O11844" s="545" t="s">
        <v>13413</v>
      </c>
      <c r="P11844" s="549">
        <v>9533</v>
      </c>
      <c r="Q11844" s="549">
        <v>1</v>
      </c>
      <c r="R11844" s="549">
        <v>128</v>
      </c>
      <c r="S11844" s="548">
        <v>1012</v>
      </c>
      <c r="T11844" s="548"/>
      <c r="U11844" s="99"/>
    </row>
    <row r="11845" spans="1:21" ht="19.5" customHeight="1">
      <c r="A11845" s="545">
        <v>106851</v>
      </c>
      <c r="B11845" s="545" t="s">
        <v>9288</v>
      </c>
      <c r="C11845" s="545" t="s">
        <v>216</v>
      </c>
      <c r="D11845" s="546"/>
      <c r="E11845" s="171" t="str">
        <f t="shared" si="185"/>
        <v>1900</v>
      </c>
      <c r="F11845" s="547">
        <v>0</v>
      </c>
      <c r="G11845" s="548">
        <v>0</v>
      </c>
      <c r="H11845" s="547">
        <v>0</v>
      </c>
      <c r="I11845" s="545" t="s">
        <v>12678</v>
      </c>
      <c r="J11845" s="545"/>
      <c r="K11845" s="545" t="s">
        <v>20281</v>
      </c>
      <c r="L11845" s="545" t="s">
        <v>13413</v>
      </c>
      <c r="M11845" s="548" t="s">
        <v>13843</v>
      </c>
      <c r="N11845" s="545" t="s">
        <v>13413</v>
      </c>
      <c r="O11845" s="545" t="s">
        <v>13413</v>
      </c>
      <c r="P11845" s="549">
        <v>9534</v>
      </c>
      <c r="Q11845" s="549">
        <v>5</v>
      </c>
      <c r="R11845" s="549">
        <v>23</v>
      </c>
      <c r="S11845" s="548"/>
      <c r="T11845" s="548"/>
      <c r="U11845" s="99"/>
    </row>
    <row r="11846" spans="1:21" ht="19.5" customHeight="1">
      <c r="A11846" s="545">
        <v>106852</v>
      </c>
      <c r="B11846" s="545" t="s">
        <v>22880</v>
      </c>
      <c r="C11846" s="545" t="s">
        <v>437</v>
      </c>
      <c r="D11846" s="546">
        <v>46052</v>
      </c>
      <c r="E11846" s="171" t="str">
        <f t="shared" si="185"/>
        <v>2026</v>
      </c>
      <c r="F11846" s="547">
        <v>8049434</v>
      </c>
      <c r="G11846" s="548">
        <v>0</v>
      </c>
      <c r="H11846" s="547">
        <v>8049434</v>
      </c>
      <c r="I11846" s="545" t="s">
        <v>12760</v>
      </c>
      <c r="J11846" s="545" t="s">
        <v>13299</v>
      </c>
      <c r="K11846" s="545" t="s">
        <v>22159</v>
      </c>
      <c r="L11846" s="545" t="s">
        <v>13413</v>
      </c>
      <c r="M11846" s="548" t="s">
        <v>13813</v>
      </c>
      <c r="N11846" s="545" t="s">
        <v>13413</v>
      </c>
      <c r="O11846" s="545" t="s">
        <v>13413</v>
      </c>
      <c r="P11846" s="549">
        <v>9535</v>
      </c>
      <c r="Q11846" s="549">
        <v>3</v>
      </c>
      <c r="R11846" s="549">
        <v>161</v>
      </c>
      <c r="S11846" s="548">
        <v>443</v>
      </c>
      <c r="T11846" s="548"/>
      <c r="U11846" s="99"/>
    </row>
    <row r="11847" spans="1:21" ht="19.5" customHeight="1">
      <c r="A11847" s="545">
        <v>106853</v>
      </c>
      <c r="B11847" s="545" t="s">
        <v>12473</v>
      </c>
      <c r="C11847" s="545" t="s">
        <v>437</v>
      </c>
      <c r="D11847" s="546">
        <v>45709</v>
      </c>
      <c r="E11847" s="171" t="str">
        <f t="shared" si="185"/>
        <v>2025</v>
      </c>
      <c r="F11847" s="547">
        <v>12805847.890000001</v>
      </c>
      <c r="G11847" s="548">
        <v>0</v>
      </c>
      <c r="H11847" s="547">
        <v>12805847.890000001</v>
      </c>
      <c r="I11847" s="545" t="s">
        <v>12760</v>
      </c>
      <c r="J11847" s="545" t="s">
        <v>13307</v>
      </c>
      <c r="K11847" s="545" t="s">
        <v>20282</v>
      </c>
      <c r="L11847" s="545" t="s">
        <v>13413</v>
      </c>
      <c r="M11847" s="548" t="s">
        <v>13813</v>
      </c>
      <c r="N11847" s="545" t="s">
        <v>13413</v>
      </c>
      <c r="O11847" s="545" t="s">
        <v>13413</v>
      </c>
      <c r="P11847" s="549">
        <v>9536</v>
      </c>
      <c r="Q11847" s="549">
        <v>3</v>
      </c>
      <c r="R11847" s="549">
        <v>161</v>
      </c>
      <c r="S11847" s="548">
        <v>2228</v>
      </c>
      <c r="T11847" s="548"/>
      <c r="U11847" s="99"/>
    </row>
    <row r="11848" spans="1:21" ht="19.5" customHeight="1">
      <c r="A11848" s="545">
        <v>106854</v>
      </c>
      <c r="B11848" s="545" t="s">
        <v>6690</v>
      </c>
      <c r="C11848" s="545" t="s">
        <v>221</v>
      </c>
      <c r="D11848" s="546">
        <v>46052</v>
      </c>
      <c r="E11848" s="171" t="str">
        <f t="shared" si="185"/>
        <v>2026</v>
      </c>
      <c r="F11848" s="547">
        <v>236296</v>
      </c>
      <c r="G11848" s="548">
        <v>0.19</v>
      </c>
      <c r="H11848" s="547">
        <v>198568.07</v>
      </c>
      <c r="I11848" s="545" t="s">
        <v>12778</v>
      </c>
      <c r="J11848" s="545" t="s">
        <v>13307</v>
      </c>
      <c r="K11848" s="545" t="s">
        <v>21711</v>
      </c>
      <c r="L11848" s="545" t="s">
        <v>13413</v>
      </c>
      <c r="M11848" s="548" t="s">
        <v>13758</v>
      </c>
      <c r="N11848" s="545" t="s">
        <v>13413</v>
      </c>
      <c r="O11848" s="545" t="s">
        <v>13413</v>
      </c>
      <c r="P11848" s="549">
        <v>9537</v>
      </c>
      <c r="Q11848" s="549">
        <v>1</v>
      </c>
      <c r="R11848" s="549">
        <v>173</v>
      </c>
      <c r="S11848" s="548">
        <v>2228</v>
      </c>
      <c r="T11848" s="548"/>
      <c r="U11848" s="99"/>
    </row>
    <row r="11849" spans="1:21" ht="19.5" customHeight="1">
      <c r="A11849" s="545">
        <v>106855</v>
      </c>
      <c r="B11849" s="545" t="s">
        <v>6689</v>
      </c>
      <c r="C11849" s="545" t="s">
        <v>221</v>
      </c>
      <c r="D11849" s="546">
        <v>45708</v>
      </c>
      <c r="E11849" s="171" t="str">
        <f t="shared" si="185"/>
        <v>2025</v>
      </c>
      <c r="F11849" s="547">
        <v>90468.43</v>
      </c>
      <c r="G11849" s="548">
        <v>0.19</v>
      </c>
      <c r="H11849" s="547">
        <v>76023.89</v>
      </c>
      <c r="I11849" s="545" t="s">
        <v>12778</v>
      </c>
      <c r="J11849" s="545" t="s">
        <v>13307</v>
      </c>
      <c r="K11849" s="545" t="s">
        <v>13413</v>
      </c>
      <c r="L11849" s="545" t="s">
        <v>13413</v>
      </c>
      <c r="M11849" s="548" t="s">
        <v>13758</v>
      </c>
      <c r="N11849" s="545" t="s">
        <v>13413</v>
      </c>
      <c r="O11849" s="545" t="s">
        <v>13413</v>
      </c>
      <c r="P11849" s="549">
        <v>9538</v>
      </c>
      <c r="Q11849" s="549">
        <v>1</v>
      </c>
      <c r="R11849" s="549">
        <v>173</v>
      </c>
      <c r="S11849" s="548">
        <v>2228</v>
      </c>
      <c r="T11849" s="548"/>
      <c r="U11849" s="99"/>
    </row>
    <row r="11850" spans="1:21" ht="19.5" customHeight="1">
      <c r="A11850" s="545">
        <v>106869</v>
      </c>
      <c r="B11850" s="545" t="s">
        <v>4822</v>
      </c>
      <c r="C11850" s="545" t="s">
        <v>216</v>
      </c>
      <c r="D11850" s="546"/>
      <c r="E11850" s="171" t="str">
        <f t="shared" si="185"/>
        <v>1900</v>
      </c>
      <c r="F11850" s="547">
        <v>0</v>
      </c>
      <c r="G11850" s="548">
        <v>0</v>
      </c>
      <c r="H11850" s="547">
        <v>0</v>
      </c>
      <c r="I11850" s="545" t="s">
        <v>12637</v>
      </c>
      <c r="J11850" s="545"/>
      <c r="K11850" s="545" t="s">
        <v>13413</v>
      </c>
      <c r="L11850" s="545" t="s">
        <v>13413</v>
      </c>
      <c r="M11850" s="548" t="s">
        <v>13758</v>
      </c>
      <c r="N11850" s="545" t="s">
        <v>13413</v>
      </c>
      <c r="O11850" s="545" t="s">
        <v>13413</v>
      </c>
      <c r="P11850" s="549">
        <v>9552</v>
      </c>
      <c r="Q11850" s="549">
        <v>1</v>
      </c>
      <c r="R11850" s="549">
        <v>13</v>
      </c>
      <c r="S11850" s="548"/>
      <c r="T11850" s="548"/>
      <c r="U11850" s="99"/>
    </row>
    <row r="11851" spans="1:21" ht="19.5" customHeight="1">
      <c r="A11851" s="545">
        <v>106873</v>
      </c>
      <c r="B11851" s="545" t="s">
        <v>9287</v>
      </c>
      <c r="C11851" s="545" t="s">
        <v>216</v>
      </c>
      <c r="D11851" s="546"/>
      <c r="E11851" s="171" t="str">
        <f t="shared" si="185"/>
        <v>1900</v>
      </c>
      <c r="F11851" s="547">
        <v>0</v>
      </c>
      <c r="G11851" s="548">
        <v>0</v>
      </c>
      <c r="H11851" s="547">
        <v>0</v>
      </c>
      <c r="I11851" s="545" t="s">
        <v>12726</v>
      </c>
      <c r="J11851" s="545"/>
      <c r="K11851" s="545" t="s">
        <v>20283</v>
      </c>
      <c r="L11851" s="545" t="s">
        <v>13413</v>
      </c>
      <c r="M11851" s="548" t="s">
        <v>13758</v>
      </c>
      <c r="N11851" s="545" t="s">
        <v>13413</v>
      </c>
      <c r="O11851" s="545" t="s">
        <v>13413</v>
      </c>
      <c r="P11851" s="549">
        <v>9556</v>
      </c>
      <c r="Q11851" s="549">
        <v>1</v>
      </c>
      <c r="R11851" s="549">
        <v>49</v>
      </c>
      <c r="S11851" s="548"/>
      <c r="T11851" s="548"/>
      <c r="U11851" s="99"/>
    </row>
    <row r="11852" spans="1:21" ht="19.5" customHeight="1">
      <c r="A11852" s="545">
        <v>106875</v>
      </c>
      <c r="B11852" s="545" t="s">
        <v>5481</v>
      </c>
      <c r="C11852" s="545" t="s">
        <v>216</v>
      </c>
      <c r="D11852" s="546"/>
      <c r="E11852" s="171" t="str">
        <f t="shared" si="185"/>
        <v>1900</v>
      </c>
      <c r="F11852" s="547">
        <v>0</v>
      </c>
      <c r="G11852" s="548">
        <v>0</v>
      </c>
      <c r="H11852" s="547">
        <v>0</v>
      </c>
      <c r="I11852" s="545" t="s">
        <v>12726</v>
      </c>
      <c r="J11852" s="545"/>
      <c r="K11852" s="545" t="s">
        <v>13413</v>
      </c>
      <c r="L11852" s="545" t="s">
        <v>13413</v>
      </c>
      <c r="M11852" s="548" t="s">
        <v>13758</v>
      </c>
      <c r="N11852" s="545" t="s">
        <v>13413</v>
      </c>
      <c r="O11852" s="545" t="s">
        <v>13413</v>
      </c>
      <c r="P11852" s="549">
        <v>9557</v>
      </c>
      <c r="Q11852" s="549">
        <v>1</v>
      </c>
      <c r="R11852" s="549">
        <v>49</v>
      </c>
      <c r="S11852" s="548"/>
      <c r="T11852" s="548"/>
      <c r="U11852" s="99"/>
    </row>
    <row r="11853" spans="1:21" ht="19.5" customHeight="1">
      <c r="A11853" s="545">
        <v>106876</v>
      </c>
      <c r="B11853" s="545" t="s">
        <v>5485</v>
      </c>
      <c r="C11853" s="545" t="s">
        <v>216</v>
      </c>
      <c r="D11853" s="546"/>
      <c r="E11853" s="171" t="str">
        <f t="shared" si="185"/>
        <v>1900</v>
      </c>
      <c r="F11853" s="547">
        <v>0</v>
      </c>
      <c r="G11853" s="548">
        <v>0</v>
      </c>
      <c r="H11853" s="547">
        <v>0</v>
      </c>
      <c r="I11853" s="545" t="s">
        <v>12726</v>
      </c>
      <c r="J11853" s="545"/>
      <c r="K11853" s="545" t="s">
        <v>20284</v>
      </c>
      <c r="L11853" s="545" t="s">
        <v>13413</v>
      </c>
      <c r="M11853" s="548" t="s">
        <v>13758</v>
      </c>
      <c r="N11853" s="545" t="s">
        <v>13413</v>
      </c>
      <c r="O11853" s="545" t="s">
        <v>13413</v>
      </c>
      <c r="P11853" s="549">
        <v>9558</v>
      </c>
      <c r="Q11853" s="549">
        <v>1</v>
      </c>
      <c r="R11853" s="549">
        <v>49</v>
      </c>
      <c r="S11853" s="548"/>
      <c r="T11853" s="548"/>
      <c r="U11853" s="99"/>
    </row>
    <row r="11854" spans="1:21" ht="19.5" customHeight="1">
      <c r="A11854" s="545">
        <v>106877</v>
      </c>
      <c r="B11854" s="545" t="s">
        <v>9286</v>
      </c>
      <c r="C11854" s="545" t="s">
        <v>216</v>
      </c>
      <c r="D11854" s="546"/>
      <c r="E11854" s="171" t="str">
        <f t="shared" si="185"/>
        <v>1900</v>
      </c>
      <c r="F11854" s="547">
        <v>0</v>
      </c>
      <c r="G11854" s="548">
        <v>0</v>
      </c>
      <c r="H11854" s="547">
        <v>0</v>
      </c>
      <c r="I11854" s="545" t="s">
        <v>12726</v>
      </c>
      <c r="J11854" s="545"/>
      <c r="K11854" s="545" t="s">
        <v>20285</v>
      </c>
      <c r="L11854" s="545" t="s">
        <v>13413</v>
      </c>
      <c r="M11854" s="548" t="s">
        <v>13758</v>
      </c>
      <c r="N11854" s="545" t="s">
        <v>13413</v>
      </c>
      <c r="O11854" s="545" t="s">
        <v>13413</v>
      </c>
      <c r="P11854" s="549">
        <v>9559</v>
      </c>
      <c r="Q11854" s="549">
        <v>1</v>
      </c>
      <c r="R11854" s="549">
        <v>49</v>
      </c>
      <c r="S11854" s="548"/>
      <c r="T11854" s="548"/>
      <c r="U11854" s="99"/>
    </row>
    <row r="11855" spans="1:21" ht="19.5" customHeight="1">
      <c r="A11855" s="545">
        <v>106878</v>
      </c>
      <c r="B11855" s="545" t="s">
        <v>5479</v>
      </c>
      <c r="C11855" s="545" t="s">
        <v>221</v>
      </c>
      <c r="D11855" s="546"/>
      <c r="E11855" s="171" t="str">
        <f t="shared" si="185"/>
        <v>1900</v>
      </c>
      <c r="F11855" s="547">
        <v>0</v>
      </c>
      <c r="G11855" s="548">
        <v>0</v>
      </c>
      <c r="H11855" s="547">
        <v>0</v>
      </c>
      <c r="I11855" s="545" t="s">
        <v>12957</v>
      </c>
      <c r="J11855" s="545"/>
      <c r="K11855" s="545" t="s">
        <v>13413</v>
      </c>
      <c r="L11855" s="545" t="s">
        <v>13413</v>
      </c>
      <c r="M11855" s="548" t="s">
        <v>13758</v>
      </c>
      <c r="N11855" s="545" t="s">
        <v>13413</v>
      </c>
      <c r="O11855" s="545" t="s">
        <v>13413</v>
      </c>
      <c r="P11855" s="549">
        <v>9560</v>
      </c>
      <c r="Q11855" s="549">
        <v>1</v>
      </c>
      <c r="R11855" s="549">
        <v>42</v>
      </c>
      <c r="S11855" s="548"/>
      <c r="T11855" s="548"/>
      <c r="U11855" s="99"/>
    </row>
    <row r="11856" spans="1:21" ht="19.5" customHeight="1">
      <c r="A11856" s="545">
        <v>106879</v>
      </c>
      <c r="B11856" s="545" t="s">
        <v>5443</v>
      </c>
      <c r="C11856" s="545" t="s">
        <v>209</v>
      </c>
      <c r="D11856" s="546"/>
      <c r="E11856" s="171" t="str">
        <f t="shared" si="185"/>
        <v>1900</v>
      </c>
      <c r="F11856" s="547">
        <v>0</v>
      </c>
      <c r="G11856" s="548">
        <v>0</v>
      </c>
      <c r="H11856" s="547">
        <v>0</v>
      </c>
      <c r="I11856" s="545" t="s">
        <v>12957</v>
      </c>
      <c r="J11856" s="545"/>
      <c r="K11856" s="545" t="s">
        <v>13413</v>
      </c>
      <c r="L11856" s="545" t="s">
        <v>13413</v>
      </c>
      <c r="M11856" s="548" t="s">
        <v>13758</v>
      </c>
      <c r="N11856" s="545" t="s">
        <v>13413</v>
      </c>
      <c r="O11856" s="545" t="s">
        <v>13413</v>
      </c>
      <c r="P11856" s="549">
        <v>9561</v>
      </c>
      <c r="Q11856" s="549">
        <v>1</v>
      </c>
      <c r="R11856" s="549">
        <v>42</v>
      </c>
      <c r="S11856" s="548"/>
      <c r="T11856" s="548"/>
      <c r="U11856" s="99"/>
    </row>
    <row r="11857" spans="1:21" ht="19.5" customHeight="1">
      <c r="A11857" s="545">
        <v>106880</v>
      </c>
      <c r="B11857" s="545" t="s">
        <v>5200</v>
      </c>
      <c r="C11857" s="545" t="s">
        <v>209</v>
      </c>
      <c r="D11857" s="546"/>
      <c r="E11857" s="171" t="str">
        <f t="shared" si="185"/>
        <v>1900</v>
      </c>
      <c r="F11857" s="547">
        <v>0</v>
      </c>
      <c r="G11857" s="548">
        <v>0</v>
      </c>
      <c r="H11857" s="547">
        <v>0</v>
      </c>
      <c r="I11857" s="545" t="s">
        <v>12675</v>
      </c>
      <c r="J11857" s="545"/>
      <c r="K11857" s="545" t="s">
        <v>13413</v>
      </c>
      <c r="L11857" s="545" t="s">
        <v>13413</v>
      </c>
      <c r="M11857" s="548" t="s">
        <v>13758</v>
      </c>
      <c r="N11857" s="545" t="s">
        <v>13413</v>
      </c>
      <c r="O11857" s="545" t="s">
        <v>13413</v>
      </c>
      <c r="P11857" s="549">
        <v>9562</v>
      </c>
      <c r="Q11857" s="549">
        <v>1</v>
      </c>
      <c r="R11857" s="549">
        <v>141</v>
      </c>
      <c r="S11857" s="548"/>
      <c r="T11857" s="548"/>
      <c r="U11857" s="99"/>
    </row>
    <row r="11858" spans="1:21" ht="19.5" customHeight="1">
      <c r="A11858" s="545">
        <v>106881</v>
      </c>
      <c r="B11858" s="545" t="s">
        <v>6677</v>
      </c>
      <c r="C11858" s="545" t="s">
        <v>216</v>
      </c>
      <c r="D11858" s="546">
        <v>44117</v>
      </c>
      <c r="E11858" s="171" t="str">
        <f t="shared" si="185"/>
        <v>2020</v>
      </c>
      <c r="F11858" s="547">
        <v>612374</v>
      </c>
      <c r="G11858" s="548">
        <v>0.19</v>
      </c>
      <c r="H11858" s="547">
        <v>514600</v>
      </c>
      <c r="I11858" s="545" t="s">
        <v>12957</v>
      </c>
      <c r="J11858" s="545" t="s">
        <v>13320</v>
      </c>
      <c r="K11858" s="545" t="s">
        <v>20286</v>
      </c>
      <c r="L11858" s="545" t="s">
        <v>13413</v>
      </c>
      <c r="M11858" s="548" t="s">
        <v>13758</v>
      </c>
      <c r="N11858" s="545" t="s">
        <v>13413</v>
      </c>
      <c r="O11858" s="545" t="s">
        <v>13413</v>
      </c>
      <c r="P11858" s="549">
        <v>9563</v>
      </c>
      <c r="Q11858" s="549">
        <v>1</v>
      </c>
      <c r="R11858" s="549">
        <v>42</v>
      </c>
      <c r="S11858" s="548">
        <v>2220</v>
      </c>
      <c r="T11858" s="548"/>
      <c r="U11858" s="99"/>
    </row>
    <row r="11859" spans="1:21" ht="19.5" customHeight="1">
      <c r="A11859" s="545">
        <v>106882</v>
      </c>
      <c r="B11859" s="545" t="s">
        <v>7987</v>
      </c>
      <c r="C11859" s="545" t="s">
        <v>221</v>
      </c>
      <c r="D11859" s="546">
        <v>43558</v>
      </c>
      <c r="E11859" s="171" t="str">
        <f t="shared" si="185"/>
        <v>2019</v>
      </c>
      <c r="F11859" s="547">
        <v>173595</v>
      </c>
      <c r="G11859" s="548">
        <v>0.19</v>
      </c>
      <c r="H11859" s="547">
        <v>145878.15</v>
      </c>
      <c r="I11859" s="545" t="s">
        <v>12671</v>
      </c>
      <c r="J11859" s="545" t="s">
        <v>13298</v>
      </c>
      <c r="K11859" s="545" t="s">
        <v>20287</v>
      </c>
      <c r="L11859" s="545" t="s">
        <v>13413</v>
      </c>
      <c r="M11859" s="548" t="s">
        <v>13758</v>
      </c>
      <c r="N11859" s="545" t="s">
        <v>13413</v>
      </c>
      <c r="O11859" s="545" t="s">
        <v>13413</v>
      </c>
      <c r="P11859" s="549">
        <v>9564</v>
      </c>
      <c r="Q11859" s="549">
        <v>1</v>
      </c>
      <c r="R11859" s="549">
        <v>82</v>
      </c>
      <c r="S11859" s="548">
        <v>1012</v>
      </c>
      <c r="T11859" s="548"/>
      <c r="U11859" s="99"/>
    </row>
    <row r="11860" spans="1:21" ht="19.5" customHeight="1">
      <c r="A11860" s="545">
        <v>106883</v>
      </c>
      <c r="B11860" s="545" t="s">
        <v>9285</v>
      </c>
      <c r="C11860" s="545" t="s">
        <v>221</v>
      </c>
      <c r="D11860" s="546"/>
      <c r="E11860" s="171" t="str">
        <f t="shared" si="185"/>
        <v>1900</v>
      </c>
      <c r="F11860" s="547">
        <v>0</v>
      </c>
      <c r="G11860" s="548">
        <v>0</v>
      </c>
      <c r="H11860" s="547">
        <v>0</v>
      </c>
      <c r="I11860" s="545" t="s">
        <v>12671</v>
      </c>
      <c r="J11860" s="545"/>
      <c r="K11860" s="545" t="s">
        <v>20288</v>
      </c>
      <c r="L11860" s="545" t="s">
        <v>15584</v>
      </c>
      <c r="M11860" s="548" t="s">
        <v>13758</v>
      </c>
      <c r="N11860" s="545" t="s">
        <v>22149</v>
      </c>
      <c r="O11860" s="545" t="s">
        <v>15585</v>
      </c>
      <c r="P11860" s="549">
        <v>9565</v>
      </c>
      <c r="Q11860" s="549">
        <v>1</v>
      </c>
      <c r="R11860" s="549">
        <v>82</v>
      </c>
      <c r="S11860" s="548"/>
      <c r="T11860" s="548">
        <v>43</v>
      </c>
      <c r="U11860" s="99"/>
    </row>
    <row r="11861" spans="1:21" ht="19.5" customHeight="1">
      <c r="A11861" s="545">
        <v>106884</v>
      </c>
      <c r="B11861" s="545" t="s">
        <v>9284</v>
      </c>
      <c r="C11861" s="545" t="s">
        <v>221</v>
      </c>
      <c r="D11861" s="546"/>
      <c r="E11861" s="171" t="str">
        <f t="shared" si="185"/>
        <v>1900</v>
      </c>
      <c r="F11861" s="547">
        <v>0</v>
      </c>
      <c r="G11861" s="548">
        <v>0</v>
      </c>
      <c r="H11861" s="547">
        <v>0</v>
      </c>
      <c r="I11861" s="545" t="s">
        <v>12671</v>
      </c>
      <c r="J11861" s="545"/>
      <c r="K11861" s="545" t="s">
        <v>20289</v>
      </c>
      <c r="L11861" s="545" t="s">
        <v>13413</v>
      </c>
      <c r="M11861" s="548" t="s">
        <v>13758</v>
      </c>
      <c r="N11861" s="545" t="s">
        <v>13413</v>
      </c>
      <c r="O11861" s="545" t="s">
        <v>13413</v>
      </c>
      <c r="P11861" s="549">
        <v>9566</v>
      </c>
      <c r="Q11861" s="549">
        <v>1</v>
      </c>
      <c r="R11861" s="549">
        <v>82</v>
      </c>
      <c r="S11861" s="548"/>
      <c r="T11861" s="548"/>
      <c r="U11861" s="99"/>
    </row>
    <row r="11862" spans="1:21" ht="19.5" customHeight="1">
      <c r="A11862" s="545">
        <v>106885</v>
      </c>
      <c r="B11862" s="545" t="s">
        <v>9283</v>
      </c>
      <c r="C11862" s="545" t="s">
        <v>221</v>
      </c>
      <c r="D11862" s="546"/>
      <c r="E11862" s="171" t="str">
        <f t="shared" si="185"/>
        <v>1900</v>
      </c>
      <c r="F11862" s="547">
        <v>0</v>
      </c>
      <c r="G11862" s="548">
        <v>0</v>
      </c>
      <c r="H11862" s="547">
        <v>0</v>
      </c>
      <c r="I11862" s="545" t="s">
        <v>12671</v>
      </c>
      <c r="J11862" s="545"/>
      <c r="K11862" s="545" t="s">
        <v>20290</v>
      </c>
      <c r="L11862" s="545" t="s">
        <v>13413</v>
      </c>
      <c r="M11862" s="548" t="s">
        <v>13758</v>
      </c>
      <c r="N11862" s="545" t="s">
        <v>13413</v>
      </c>
      <c r="O11862" s="545" t="s">
        <v>13413</v>
      </c>
      <c r="P11862" s="549">
        <v>9567</v>
      </c>
      <c r="Q11862" s="549">
        <v>1</v>
      </c>
      <c r="R11862" s="549">
        <v>82</v>
      </c>
      <c r="S11862" s="548"/>
      <c r="T11862" s="548"/>
      <c r="U11862" s="99"/>
    </row>
    <row r="11863" spans="1:21" ht="19.5" customHeight="1">
      <c r="A11863" s="545">
        <v>106886</v>
      </c>
      <c r="B11863" s="545" t="s">
        <v>9282</v>
      </c>
      <c r="C11863" s="545" t="s">
        <v>221</v>
      </c>
      <c r="D11863" s="546"/>
      <c r="E11863" s="171" t="str">
        <f t="shared" si="185"/>
        <v>1900</v>
      </c>
      <c r="F11863" s="547">
        <v>0</v>
      </c>
      <c r="G11863" s="548">
        <v>0</v>
      </c>
      <c r="H11863" s="547">
        <v>0</v>
      </c>
      <c r="I11863" s="545" t="s">
        <v>12671</v>
      </c>
      <c r="J11863" s="545"/>
      <c r="K11863" s="545" t="s">
        <v>20291</v>
      </c>
      <c r="L11863" s="545" t="s">
        <v>13413</v>
      </c>
      <c r="M11863" s="548" t="s">
        <v>13758</v>
      </c>
      <c r="N11863" s="545" t="s">
        <v>13413</v>
      </c>
      <c r="O11863" s="545" t="s">
        <v>13413</v>
      </c>
      <c r="P11863" s="549">
        <v>9568</v>
      </c>
      <c r="Q11863" s="549">
        <v>1</v>
      </c>
      <c r="R11863" s="549">
        <v>82</v>
      </c>
      <c r="S11863" s="548"/>
      <c r="T11863" s="548"/>
      <c r="U11863" s="99"/>
    </row>
    <row r="11864" spans="1:21" ht="19.5" customHeight="1">
      <c r="A11864" s="545">
        <v>106887</v>
      </c>
      <c r="B11864" s="545" t="s">
        <v>4490</v>
      </c>
      <c r="C11864" s="545" t="s">
        <v>221</v>
      </c>
      <c r="D11864" s="546"/>
      <c r="E11864" s="171" t="str">
        <f t="shared" si="185"/>
        <v>1900</v>
      </c>
      <c r="F11864" s="547">
        <v>0</v>
      </c>
      <c r="G11864" s="548">
        <v>0</v>
      </c>
      <c r="H11864" s="547">
        <v>0</v>
      </c>
      <c r="I11864" s="545" t="s">
        <v>12671</v>
      </c>
      <c r="J11864" s="545"/>
      <c r="K11864" s="545" t="s">
        <v>20292</v>
      </c>
      <c r="L11864" s="545" t="s">
        <v>13413</v>
      </c>
      <c r="M11864" s="548" t="s">
        <v>13758</v>
      </c>
      <c r="N11864" s="545" t="s">
        <v>13413</v>
      </c>
      <c r="O11864" s="545" t="s">
        <v>13413</v>
      </c>
      <c r="P11864" s="549">
        <v>9569</v>
      </c>
      <c r="Q11864" s="549">
        <v>1</v>
      </c>
      <c r="R11864" s="549">
        <v>82</v>
      </c>
      <c r="S11864" s="548"/>
      <c r="T11864" s="548"/>
      <c r="U11864" s="99"/>
    </row>
    <row r="11865" spans="1:21" ht="19.5" customHeight="1">
      <c r="A11865" s="545">
        <v>106888</v>
      </c>
      <c r="B11865" s="545" t="s">
        <v>5127</v>
      </c>
      <c r="C11865" s="545" t="s">
        <v>209</v>
      </c>
      <c r="D11865" s="546"/>
      <c r="E11865" s="171" t="str">
        <f t="shared" si="185"/>
        <v>1900</v>
      </c>
      <c r="F11865" s="547">
        <v>0</v>
      </c>
      <c r="G11865" s="548">
        <v>0</v>
      </c>
      <c r="H11865" s="547">
        <v>0</v>
      </c>
      <c r="I11865" s="545" t="s">
        <v>12697</v>
      </c>
      <c r="J11865" s="545"/>
      <c r="K11865" s="545" t="s">
        <v>5127</v>
      </c>
      <c r="L11865" s="545" t="s">
        <v>13413</v>
      </c>
      <c r="M11865" s="548" t="s">
        <v>13758</v>
      </c>
      <c r="N11865" s="545" t="s">
        <v>13413</v>
      </c>
      <c r="O11865" s="545" t="s">
        <v>13413</v>
      </c>
      <c r="P11865" s="549">
        <v>9570</v>
      </c>
      <c r="Q11865" s="549">
        <v>1</v>
      </c>
      <c r="R11865" s="549">
        <v>138</v>
      </c>
      <c r="S11865" s="548"/>
      <c r="T11865" s="548"/>
      <c r="U11865" s="99"/>
    </row>
    <row r="11866" spans="1:21" ht="19.5" customHeight="1">
      <c r="A11866" s="545">
        <v>106889</v>
      </c>
      <c r="B11866" s="545" t="s">
        <v>4651</v>
      </c>
      <c r="C11866" s="545" t="s">
        <v>221</v>
      </c>
      <c r="D11866" s="546">
        <v>43788</v>
      </c>
      <c r="E11866" s="171" t="str">
        <f t="shared" si="185"/>
        <v>2019</v>
      </c>
      <c r="F11866" s="547">
        <v>55580</v>
      </c>
      <c r="G11866" s="548">
        <v>0.19</v>
      </c>
      <c r="H11866" s="547">
        <v>46705.88</v>
      </c>
      <c r="I11866" s="545" t="s">
        <v>12709</v>
      </c>
      <c r="J11866" s="545" t="s">
        <v>13402</v>
      </c>
      <c r="K11866" s="545" t="s">
        <v>13413</v>
      </c>
      <c r="L11866" s="545" t="s">
        <v>13413</v>
      </c>
      <c r="M11866" s="548" t="s">
        <v>13758</v>
      </c>
      <c r="N11866" s="545" t="s">
        <v>13413</v>
      </c>
      <c r="O11866" s="545" t="s">
        <v>13413</v>
      </c>
      <c r="P11866" s="549">
        <v>9571</v>
      </c>
      <c r="Q11866" s="549">
        <v>1</v>
      </c>
      <c r="R11866" s="549">
        <v>124</v>
      </c>
      <c r="S11866" s="548">
        <v>2231</v>
      </c>
      <c r="T11866" s="548"/>
      <c r="U11866" s="99"/>
    </row>
    <row r="11867" spans="1:21" ht="19.5" customHeight="1">
      <c r="A11867" s="545">
        <v>106890</v>
      </c>
      <c r="B11867" s="545" t="s">
        <v>5440</v>
      </c>
      <c r="C11867" s="545" t="s">
        <v>221</v>
      </c>
      <c r="D11867" s="546"/>
      <c r="E11867" s="171" t="str">
        <f t="shared" si="185"/>
        <v>1900</v>
      </c>
      <c r="F11867" s="547">
        <v>0</v>
      </c>
      <c r="G11867" s="548">
        <v>0</v>
      </c>
      <c r="H11867" s="547">
        <v>0</v>
      </c>
      <c r="I11867" s="545" t="s">
        <v>12966</v>
      </c>
      <c r="J11867" s="545"/>
      <c r="K11867" s="545" t="s">
        <v>13413</v>
      </c>
      <c r="L11867" s="545" t="s">
        <v>13413</v>
      </c>
      <c r="M11867" s="548" t="s">
        <v>13758</v>
      </c>
      <c r="N11867" s="545" t="s">
        <v>13413</v>
      </c>
      <c r="O11867" s="545" t="s">
        <v>13413</v>
      </c>
      <c r="P11867" s="549">
        <v>9572</v>
      </c>
      <c r="Q11867" s="549">
        <v>1</v>
      </c>
      <c r="R11867" s="549">
        <v>41</v>
      </c>
      <c r="S11867" s="548"/>
      <c r="T11867" s="548"/>
      <c r="U11867" s="99"/>
    </row>
    <row r="11868" spans="1:21" ht="19.5" customHeight="1">
      <c r="A11868" s="545">
        <v>106891</v>
      </c>
      <c r="B11868" s="545" t="s">
        <v>4496</v>
      </c>
      <c r="C11868" s="545" t="s">
        <v>221</v>
      </c>
      <c r="D11868" s="546"/>
      <c r="E11868" s="171" t="str">
        <f t="shared" si="185"/>
        <v>1900</v>
      </c>
      <c r="F11868" s="547">
        <v>0</v>
      </c>
      <c r="G11868" s="548">
        <v>0</v>
      </c>
      <c r="H11868" s="547">
        <v>0</v>
      </c>
      <c r="I11868" s="545" t="s">
        <v>12674</v>
      </c>
      <c r="J11868" s="545"/>
      <c r="K11868" s="545" t="s">
        <v>13413</v>
      </c>
      <c r="L11868" s="545" t="s">
        <v>13413</v>
      </c>
      <c r="M11868" s="548" t="s">
        <v>13758</v>
      </c>
      <c r="N11868" s="545" t="s">
        <v>13413</v>
      </c>
      <c r="O11868" s="545" t="s">
        <v>13413</v>
      </c>
      <c r="P11868" s="549">
        <v>9573</v>
      </c>
      <c r="Q11868" s="549">
        <v>1</v>
      </c>
      <c r="R11868" s="549">
        <v>5</v>
      </c>
      <c r="S11868" s="548"/>
      <c r="T11868" s="548"/>
      <c r="U11868" s="99"/>
    </row>
    <row r="11869" spans="1:21" ht="19.5" customHeight="1">
      <c r="A11869" s="545">
        <v>106892</v>
      </c>
      <c r="B11869" s="545" t="s">
        <v>5041</v>
      </c>
      <c r="C11869" s="545" t="s">
        <v>216</v>
      </c>
      <c r="D11869" s="546"/>
      <c r="E11869" s="171" t="str">
        <f t="shared" si="185"/>
        <v>1900</v>
      </c>
      <c r="F11869" s="547">
        <v>0</v>
      </c>
      <c r="G11869" s="548">
        <v>0</v>
      </c>
      <c r="H11869" s="547">
        <v>0</v>
      </c>
      <c r="I11869" s="545" t="s">
        <v>12642</v>
      </c>
      <c r="J11869" s="545"/>
      <c r="K11869" s="545" t="s">
        <v>13413</v>
      </c>
      <c r="L11869" s="545" t="s">
        <v>13413</v>
      </c>
      <c r="M11869" s="548" t="s">
        <v>13758</v>
      </c>
      <c r="N11869" s="545" t="s">
        <v>13413</v>
      </c>
      <c r="O11869" s="545" t="s">
        <v>13413</v>
      </c>
      <c r="P11869" s="549">
        <v>9574</v>
      </c>
      <c r="Q11869" s="549">
        <v>1</v>
      </c>
      <c r="R11869" s="549">
        <v>135</v>
      </c>
      <c r="S11869" s="548"/>
      <c r="T11869" s="548"/>
      <c r="U11869" s="99"/>
    </row>
    <row r="11870" spans="1:21" ht="19.5" customHeight="1">
      <c r="A11870" s="545">
        <v>106893</v>
      </c>
      <c r="B11870" s="545" t="s">
        <v>4498</v>
      </c>
      <c r="C11870" s="545" t="s">
        <v>221</v>
      </c>
      <c r="D11870" s="546">
        <v>45708</v>
      </c>
      <c r="E11870" s="171" t="str">
        <f t="shared" si="185"/>
        <v>2025</v>
      </c>
      <c r="F11870" s="547">
        <v>175665.36</v>
      </c>
      <c r="G11870" s="548">
        <v>0.19</v>
      </c>
      <c r="H11870" s="547">
        <v>147617.95000000001</v>
      </c>
      <c r="I11870" s="545" t="s">
        <v>12661</v>
      </c>
      <c r="J11870" s="545" t="s">
        <v>13307</v>
      </c>
      <c r="K11870" s="545" t="s">
        <v>20293</v>
      </c>
      <c r="L11870" s="545" t="s">
        <v>13413</v>
      </c>
      <c r="M11870" s="548" t="s">
        <v>13758</v>
      </c>
      <c r="N11870" s="545" t="s">
        <v>13413</v>
      </c>
      <c r="O11870" s="545" t="s">
        <v>13413</v>
      </c>
      <c r="P11870" s="549">
        <v>9575</v>
      </c>
      <c r="Q11870" s="549">
        <v>1</v>
      </c>
      <c r="R11870" s="549">
        <v>89</v>
      </c>
      <c r="S11870" s="548">
        <v>2228</v>
      </c>
      <c r="T11870" s="548"/>
      <c r="U11870" s="99"/>
    </row>
    <row r="11871" spans="1:21" ht="19.5" customHeight="1">
      <c r="A11871" s="545">
        <v>106894</v>
      </c>
      <c r="B11871" s="545" t="s">
        <v>5101</v>
      </c>
      <c r="C11871" s="545" t="s">
        <v>216</v>
      </c>
      <c r="D11871" s="546"/>
      <c r="E11871" s="171" t="str">
        <f t="shared" si="185"/>
        <v>1900</v>
      </c>
      <c r="F11871" s="547">
        <v>0</v>
      </c>
      <c r="G11871" s="548">
        <v>0</v>
      </c>
      <c r="H11871" s="547">
        <v>0</v>
      </c>
      <c r="I11871" s="545" t="s">
        <v>12642</v>
      </c>
      <c r="J11871" s="545"/>
      <c r="K11871" s="545" t="s">
        <v>13413</v>
      </c>
      <c r="L11871" s="545" t="s">
        <v>13413</v>
      </c>
      <c r="M11871" s="548" t="s">
        <v>13758</v>
      </c>
      <c r="N11871" s="545" t="s">
        <v>13413</v>
      </c>
      <c r="O11871" s="545" t="s">
        <v>13413</v>
      </c>
      <c r="P11871" s="549">
        <v>9576</v>
      </c>
      <c r="Q11871" s="549">
        <v>1</v>
      </c>
      <c r="R11871" s="549">
        <v>135</v>
      </c>
      <c r="S11871" s="548"/>
      <c r="T11871" s="548"/>
      <c r="U11871" s="99"/>
    </row>
    <row r="11872" spans="1:21" ht="19.5" customHeight="1">
      <c r="A11872" s="545">
        <v>106895</v>
      </c>
      <c r="B11872" s="545" t="s">
        <v>5126</v>
      </c>
      <c r="C11872" s="545" t="s">
        <v>209</v>
      </c>
      <c r="D11872" s="546"/>
      <c r="E11872" s="171" t="str">
        <f t="shared" si="185"/>
        <v>1900</v>
      </c>
      <c r="F11872" s="547">
        <v>0</v>
      </c>
      <c r="G11872" s="548">
        <v>0</v>
      </c>
      <c r="H11872" s="547">
        <v>0</v>
      </c>
      <c r="I11872" s="545" t="s">
        <v>12676</v>
      </c>
      <c r="J11872" s="545"/>
      <c r="K11872" s="545" t="s">
        <v>13413</v>
      </c>
      <c r="L11872" s="545" t="s">
        <v>13413</v>
      </c>
      <c r="M11872" s="548" t="s">
        <v>13758</v>
      </c>
      <c r="N11872" s="545" t="s">
        <v>13413</v>
      </c>
      <c r="O11872" s="545" t="s">
        <v>13413</v>
      </c>
      <c r="P11872" s="549">
        <v>9577</v>
      </c>
      <c r="Q11872" s="549">
        <v>1</v>
      </c>
      <c r="R11872" s="549">
        <v>14</v>
      </c>
      <c r="S11872" s="548"/>
      <c r="T11872" s="548"/>
      <c r="U11872" s="99"/>
    </row>
    <row r="11873" spans="1:21" ht="19.5" customHeight="1">
      <c r="A11873" s="545">
        <v>106896</v>
      </c>
      <c r="B11873" s="545" t="s">
        <v>5040</v>
      </c>
      <c r="C11873" s="545" t="s">
        <v>216</v>
      </c>
      <c r="D11873" s="546"/>
      <c r="E11873" s="171" t="str">
        <f t="shared" si="185"/>
        <v>1900</v>
      </c>
      <c r="F11873" s="547">
        <v>0</v>
      </c>
      <c r="G11873" s="548">
        <v>0</v>
      </c>
      <c r="H11873" s="547">
        <v>0</v>
      </c>
      <c r="I11873" s="545" t="s">
        <v>12642</v>
      </c>
      <c r="J11873" s="545"/>
      <c r="K11873" s="545" t="s">
        <v>13413</v>
      </c>
      <c r="L11873" s="545" t="s">
        <v>13413</v>
      </c>
      <c r="M11873" s="548" t="s">
        <v>13758</v>
      </c>
      <c r="N11873" s="545" t="s">
        <v>13413</v>
      </c>
      <c r="O11873" s="545" t="s">
        <v>13413</v>
      </c>
      <c r="P11873" s="549">
        <v>9578</v>
      </c>
      <c r="Q11873" s="549">
        <v>1</v>
      </c>
      <c r="R11873" s="549">
        <v>135</v>
      </c>
      <c r="S11873" s="548"/>
      <c r="T11873" s="548"/>
      <c r="U11873" s="99"/>
    </row>
    <row r="11874" spans="1:21" ht="19.5" customHeight="1">
      <c r="A11874" s="545">
        <v>106897</v>
      </c>
      <c r="B11874" s="545" t="s">
        <v>5100</v>
      </c>
      <c r="C11874" s="545" t="s">
        <v>216</v>
      </c>
      <c r="D11874" s="546"/>
      <c r="E11874" s="171" t="str">
        <f t="shared" si="185"/>
        <v>1900</v>
      </c>
      <c r="F11874" s="547">
        <v>0</v>
      </c>
      <c r="G11874" s="548">
        <v>0</v>
      </c>
      <c r="H11874" s="547">
        <v>0</v>
      </c>
      <c r="I11874" s="545" t="s">
        <v>12642</v>
      </c>
      <c r="J11874" s="545"/>
      <c r="K11874" s="545" t="s">
        <v>13413</v>
      </c>
      <c r="L11874" s="545" t="s">
        <v>13413</v>
      </c>
      <c r="M11874" s="548" t="s">
        <v>13758</v>
      </c>
      <c r="N11874" s="545" t="s">
        <v>13413</v>
      </c>
      <c r="O11874" s="545" t="s">
        <v>13413</v>
      </c>
      <c r="P11874" s="549">
        <v>9579</v>
      </c>
      <c r="Q11874" s="549">
        <v>1</v>
      </c>
      <c r="R11874" s="549">
        <v>135</v>
      </c>
      <c r="S11874" s="548"/>
      <c r="T11874" s="548"/>
      <c r="U11874" s="99"/>
    </row>
    <row r="11875" spans="1:21" ht="19.5" customHeight="1">
      <c r="A11875" s="545">
        <v>106898</v>
      </c>
      <c r="B11875" s="545" t="s">
        <v>5162</v>
      </c>
      <c r="C11875" s="545" t="s">
        <v>216</v>
      </c>
      <c r="D11875" s="546"/>
      <c r="E11875" s="171" t="str">
        <f t="shared" si="185"/>
        <v>1900</v>
      </c>
      <c r="F11875" s="547">
        <v>0</v>
      </c>
      <c r="G11875" s="548">
        <v>0</v>
      </c>
      <c r="H11875" s="547">
        <v>0</v>
      </c>
      <c r="I11875" s="545" t="s">
        <v>12642</v>
      </c>
      <c r="J11875" s="545"/>
      <c r="K11875" s="545" t="s">
        <v>13413</v>
      </c>
      <c r="L11875" s="545" t="s">
        <v>13413</v>
      </c>
      <c r="M11875" s="548" t="s">
        <v>13758</v>
      </c>
      <c r="N11875" s="545" t="s">
        <v>13413</v>
      </c>
      <c r="O11875" s="545" t="s">
        <v>13413</v>
      </c>
      <c r="P11875" s="549">
        <v>9580</v>
      </c>
      <c r="Q11875" s="549">
        <v>1</v>
      </c>
      <c r="R11875" s="549">
        <v>135</v>
      </c>
      <c r="S11875" s="548"/>
      <c r="T11875" s="548"/>
      <c r="U11875" s="99"/>
    </row>
    <row r="11876" spans="1:21" ht="19.5" customHeight="1">
      <c r="A11876" s="545">
        <v>106899</v>
      </c>
      <c r="B11876" s="545" t="s">
        <v>5128</v>
      </c>
      <c r="C11876" s="545" t="s">
        <v>209</v>
      </c>
      <c r="D11876" s="546"/>
      <c r="E11876" s="171" t="str">
        <f t="shared" si="185"/>
        <v>1900</v>
      </c>
      <c r="F11876" s="547">
        <v>0</v>
      </c>
      <c r="G11876" s="548">
        <v>0</v>
      </c>
      <c r="H11876" s="547">
        <v>0</v>
      </c>
      <c r="I11876" s="545" t="s">
        <v>12697</v>
      </c>
      <c r="J11876" s="545"/>
      <c r="K11876" s="545" t="s">
        <v>13413</v>
      </c>
      <c r="L11876" s="545" t="s">
        <v>13413</v>
      </c>
      <c r="M11876" s="548" t="s">
        <v>13758</v>
      </c>
      <c r="N11876" s="545" t="s">
        <v>13413</v>
      </c>
      <c r="O11876" s="545" t="s">
        <v>13413</v>
      </c>
      <c r="P11876" s="549">
        <v>9581</v>
      </c>
      <c r="Q11876" s="549">
        <v>1</v>
      </c>
      <c r="R11876" s="549">
        <v>138</v>
      </c>
      <c r="S11876" s="548"/>
      <c r="T11876" s="548"/>
      <c r="U11876" s="99"/>
    </row>
    <row r="11877" spans="1:21" ht="19.5" customHeight="1">
      <c r="A11877" s="545">
        <v>106900</v>
      </c>
      <c r="B11877" s="545" t="s">
        <v>5042</v>
      </c>
      <c r="C11877" s="545" t="s">
        <v>216</v>
      </c>
      <c r="D11877" s="546"/>
      <c r="E11877" s="171" t="str">
        <f t="shared" si="185"/>
        <v>1900</v>
      </c>
      <c r="F11877" s="547">
        <v>0</v>
      </c>
      <c r="G11877" s="548">
        <v>0</v>
      </c>
      <c r="H11877" s="547">
        <v>0</v>
      </c>
      <c r="I11877" s="545" t="s">
        <v>12642</v>
      </c>
      <c r="J11877" s="545"/>
      <c r="K11877" s="545" t="s">
        <v>13413</v>
      </c>
      <c r="L11877" s="545" t="s">
        <v>13413</v>
      </c>
      <c r="M11877" s="548" t="s">
        <v>13758</v>
      </c>
      <c r="N11877" s="545" t="s">
        <v>13413</v>
      </c>
      <c r="O11877" s="545" t="s">
        <v>13413</v>
      </c>
      <c r="P11877" s="549">
        <v>9582</v>
      </c>
      <c r="Q11877" s="549">
        <v>1</v>
      </c>
      <c r="R11877" s="549">
        <v>135</v>
      </c>
      <c r="S11877" s="548"/>
      <c r="T11877" s="548"/>
      <c r="U11877" s="99"/>
    </row>
    <row r="11878" spans="1:21" ht="19.5" customHeight="1">
      <c r="A11878" s="545">
        <v>106901</v>
      </c>
      <c r="B11878" s="545" t="s">
        <v>5102</v>
      </c>
      <c r="C11878" s="545" t="s">
        <v>216</v>
      </c>
      <c r="D11878" s="546">
        <v>46052</v>
      </c>
      <c r="E11878" s="171" t="str">
        <f t="shared" si="185"/>
        <v>2026</v>
      </c>
      <c r="F11878" s="547">
        <v>91789</v>
      </c>
      <c r="G11878" s="548">
        <v>0.19</v>
      </c>
      <c r="H11878" s="547">
        <v>77133.61</v>
      </c>
      <c r="I11878" s="545" t="s">
        <v>12642</v>
      </c>
      <c r="J11878" s="545" t="s">
        <v>13307</v>
      </c>
      <c r="K11878" s="545" t="s">
        <v>13413</v>
      </c>
      <c r="L11878" s="545" t="s">
        <v>13413</v>
      </c>
      <c r="M11878" s="548" t="s">
        <v>13758</v>
      </c>
      <c r="N11878" s="545" t="s">
        <v>13413</v>
      </c>
      <c r="O11878" s="545" t="s">
        <v>13413</v>
      </c>
      <c r="P11878" s="549">
        <v>9583</v>
      </c>
      <c r="Q11878" s="549">
        <v>1</v>
      </c>
      <c r="R11878" s="549">
        <v>135</v>
      </c>
      <c r="S11878" s="548">
        <v>2228</v>
      </c>
      <c r="T11878" s="548"/>
      <c r="U11878" s="99"/>
    </row>
    <row r="11879" spans="1:21" ht="19.5" customHeight="1">
      <c r="A11879" s="545">
        <v>106902</v>
      </c>
      <c r="B11879" s="545" t="s">
        <v>5163</v>
      </c>
      <c r="C11879" s="545" t="s">
        <v>216</v>
      </c>
      <c r="D11879" s="546"/>
      <c r="E11879" s="171" t="str">
        <f t="shared" si="185"/>
        <v>1900</v>
      </c>
      <c r="F11879" s="547">
        <v>0</v>
      </c>
      <c r="G11879" s="548">
        <v>0</v>
      </c>
      <c r="H11879" s="547">
        <v>0</v>
      </c>
      <c r="I11879" s="545" t="s">
        <v>12642</v>
      </c>
      <c r="J11879" s="545"/>
      <c r="K11879" s="545" t="s">
        <v>13413</v>
      </c>
      <c r="L11879" s="545" t="s">
        <v>13413</v>
      </c>
      <c r="M11879" s="548" t="s">
        <v>13758</v>
      </c>
      <c r="N11879" s="545" t="s">
        <v>13413</v>
      </c>
      <c r="O11879" s="545" t="s">
        <v>13413</v>
      </c>
      <c r="P11879" s="549">
        <v>9584</v>
      </c>
      <c r="Q11879" s="549">
        <v>1</v>
      </c>
      <c r="R11879" s="549">
        <v>135</v>
      </c>
      <c r="S11879" s="548"/>
      <c r="T11879" s="548"/>
      <c r="U11879" s="99"/>
    </row>
    <row r="11880" spans="1:21" ht="19.5" customHeight="1">
      <c r="A11880" s="545">
        <v>106903</v>
      </c>
      <c r="B11880" s="545" t="s">
        <v>6127</v>
      </c>
      <c r="C11880" s="545" t="s">
        <v>216</v>
      </c>
      <c r="D11880" s="546">
        <v>45708</v>
      </c>
      <c r="E11880" s="171" t="str">
        <f t="shared" si="185"/>
        <v>2025</v>
      </c>
      <c r="F11880" s="547">
        <v>80284.95</v>
      </c>
      <c r="G11880" s="548">
        <v>0.19</v>
      </c>
      <c r="H11880" s="547">
        <v>67466.350000000006</v>
      </c>
      <c r="I11880" s="545" t="s">
        <v>12701</v>
      </c>
      <c r="J11880" s="545" t="s">
        <v>13307</v>
      </c>
      <c r="K11880" s="545" t="s">
        <v>13413</v>
      </c>
      <c r="L11880" s="545" t="s">
        <v>13413</v>
      </c>
      <c r="M11880" s="548" t="s">
        <v>13758</v>
      </c>
      <c r="N11880" s="545" t="s">
        <v>13413</v>
      </c>
      <c r="O11880" s="545" t="s">
        <v>13413</v>
      </c>
      <c r="P11880" s="549">
        <v>9585</v>
      </c>
      <c r="Q11880" s="549">
        <v>1</v>
      </c>
      <c r="R11880" s="549">
        <v>10</v>
      </c>
      <c r="S11880" s="548">
        <v>2228</v>
      </c>
      <c r="T11880" s="548"/>
      <c r="U11880" s="99"/>
    </row>
    <row r="11881" spans="1:21" ht="19.5" customHeight="1">
      <c r="A11881" s="545">
        <v>106904</v>
      </c>
      <c r="B11881" s="545" t="s">
        <v>5130</v>
      </c>
      <c r="C11881" s="545" t="s">
        <v>209</v>
      </c>
      <c r="D11881" s="546"/>
      <c r="E11881" s="171" t="str">
        <f t="shared" si="185"/>
        <v>1900</v>
      </c>
      <c r="F11881" s="547">
        <v>0</v>
      </c>
      <c r="G11881" s="548">
        <v>0</v>
      </c>
      <c r="H11881" s="547">
        <v>0</v>
      </c>
      <c r="I11881" s="545" t="s">
        <v>12697</v>
      </c>
      <c r="J11881" s="545"/>
      <c r="K11881" s="545" t="s">
        <v>13413</v>
      </c>
      <c r="L11881" s="545" t="s">
        <v>13413</v>
      </c>
      <c r="M11881" s="548" t="s">
        <v>13758</v>
      </c>
      <c r="N11881" s="545" t="s">
        <v>13413</v>
      </c>
      <c r="O11881" s="545" t="s">
        <v>13413</v>
      </c>
      <c r="P11881" s="549">
        <v>9586</v>
      </c>
      <c r="Q11881" s="549">
        <v>1</v>
      </c>
      <c r="R11881" s="549">
        <v>138</v>
      </c>
      <c r="S11881" s="548"/>
      <c r="T11881" s="548"/>
      <c r="U11881" s="99"/>
    </row>
    <row r="11882" spans="1:21" ht="19.5" customHeight="1">
      <c r="A11882" s="545">
        <v>106905</v>
      </c>
      <c r="B11882" s="545" t="s">
        <v>5043</v>
      </c>
      <c r="C11882" s="545" t="s">
        <v>216</v>
      </c>
      <c r="D11882" s="546"/>
      <c r="E11882" s="171" t="str">
        <f t="shared" si="185"/>
        <v>1900</v>
      </c>
      <c r="F11882" s="547">
        <v>0</v>
      </c>
      <c r="G11882" s="548">
        <v>0</v>
      </c>
      <c r="H11882" s="547">
        <v>0</v>
      </c>
      <c r="I11882" s="545" t="s">
        <v>12642</v>
      </c>
      <c r="J11882" s="545"/>
      <c r="K11882" s="545" t="s">
        <v>13413</v>
      </c>
      <c r="L11882" s="545" t="s">
        <v>13413</v>
      </c>
      <c r="M11882" s="548" t="s">
        <v>13758</v>
      </c>
      <c r="N11882" s="545" t="s">
        <v>13413</v>
      </c>
      <c r="O11882" s="545" t="s">
        <v>13413</v>
      </c>
      <c r="P11882" s="549">
        <v>9587</v>
      </c>
      <c r="Q11882" s="549">
        <v>1</v>
      </c>
      <c r="R11882" s="549">
        <v>135</v>
      </c>
      <c r="S11882" s="548"/>
      <c r="T11882" s="548"/>
      <c r="U11882" s="99"/>
    </row>
    <row r="11883" spans="1:21" ht="19.5" customHeight="1">
      <c r="A11883" s="545">
        <v>106906</v>
      </c>
      <c r="B11883" s="545" t="s">
        <v>5103</v>
      </c>
      <c r="C11883" s="545" t="s">
        <v>216</v>
      </c>
      <c r="D11883" s="546">
        <v>46052</v>
      </c>
      <c r="E11883" s="171" t="str">
        <f t="shared" si="185"/>
        <v>2026</v>
      </c>
      <c r="F11883" s="547">
        <v>106376</v>
      </c>
      <c r="G11883" s="548">
        <v>0.19</v>
      </c>
      <c r="H11883" s="547">
        <v>89391.6</v>
      </c>
      <c r="I11883" s="545" t="s">
        <v>12642</v>
      </c>
      <c r="J11883" s="545" t="s">
        <v>13307</v>
      </c>
      <c r="K11883" s="545" t="s">
        <v>13413</v>
      </c>
      <c r="L11883" s="545" t="s">
        <v>13413</v>
      </c>
      <c r="M11883" s="548" t="s">
        <v>13758</v>
      </c>
      <c r="N11883" s="545" t="s">
        <v>13413</v>
      </c>
      <c r="O11883" s="545" t="s">
        <v>13413</v>
      </c>
      <c r="P11883" s="549">
        <v>9588</v>
      </c>
      <c r="Q11883" s="549">
        <v>1</v>
      </c>
      <c r="R11883" s="549">
        <v>135</v>
      </c>
      <c r="S11883" s="548">
        <v>2228</v>
      </c>
      <c r="T11883" s="548"/>
      <c r="U11883" s="99"/>
    </row>
    <row r="11884" spans="1:21" ht="19.5" customHeight="1">
      <c r="A11884" s="545">
        <v>106907</v>
      </c>
      <c r="B11884" s="545" t="s">
        <v>5132</v>
      </c>
      <c r="C11884" s="545" t="s">
        <v>209</v>
      </c>
      <c r="D11884" s="546"/>
      <c r="E11884" s="171" t="str">
        <f t="shared" si="185"/>
        <v>1900</v>
      </c>
      <c r="F11884" s="547">
        <v>0</v>
      </c>
      <c r="G11884" s="548">
        <v>0</v>
      </c>
      <c r="H11884" s="547">
        <v>0</v>
      </c>
      <c r="I11884" s="545" t="s">
        <v>12697</v>
      </c>
      <c r="J11884" s="545"/>
      <c r="K11884" s="545" t="s">
        <v>13413</v>
      </c>
      <c r="L11884" s="545" t="s">
        <v>13413</v>
      </c>
      <c r="M11884" s="548" t="s">
        <v>13758</v>
      </c>
      <c r="N11884" s="545" t="s">
        <v>13413</v>
      </c>
      <c r="O11884" s="545" t="s">
        <v>13413</v>
      </c>
      <c r="P11884" s="549">
        <v>9589</v>
      </c>
      <c r="Q11884" s="549">
        <v>1</v>
      </c>
      <c r="R11884" s="549">
        <v>138</v>
      </c>
      <c r="S11884" s="548"/>
      <c r="T11884" s="548"/>
      <c r="U11884" s="99"/>
    </row>
    <row r="11885" spans="1:21" ht="19.5" customHeight="1">
      <c r="A11885" s="545">
        <v>106909</v>
      </c>
      <c r="B11885" s="545" t="s">
        <v>12314</v>
      </c>
      <c r="C11885" s="545" t="s">
        <v>216</v>
      </c>
      <c r="D11885" s="546"/>
      <c r="E11885" s="171" t="str">
        <f t="shared" si="185"/>
        <v>1900</v>
      </c>
      <c r="F11885" s="547">
        <v>0</v>
      </c>
      <c r="G11885" s="548">
        <v>0</v>
      </c>
      <c r="H11885" s="547">
        <v>0</v>
      </c>
      <c r="I11885" s="545" t="s">
        <v>12735</v>
      </c>
      <c r="J11885" s="545"/>
      <c r="K11885" s="545" t="s">
        <v>13413</v>
      </c>
      <c r="L11885" s="545" t="s">
        <v>13413</v>
      </c>
      <c r="M11885" s="548" t="s">
        <v>13758</v>
      </c>
      <c r="N11885" s="545" t="s">
        <v>13413</v>
      </c>
      <c r="O11885" s="545" t="s">
        <v>13413</v>
      </c>
      <c r="P11885" s="549">
        <v>9590</v>
      </c>
      <c r="Q11885" s="549">
        <v>1</v>
      </c>
      <c r="R11885" s="549">
        <v>51</v>
      </c>
      <c r="S11885" s="548"/>
      <c r="T11885" s="548"/>
      <c r="U11885" s="99"/>
    </row>
    <row r="11886" spans="1:21" ht="19.5" customHeight="1">
      <c r="A11886" s="545">
        <v>106910</v>
      </c>
      <c r="B11886" s="545" t="s">
        <v>5486</v>
      </c>
      <c r="C11886" s="545" t="s">
        <v>216</v>
      </c>
      <c r="D11886" s="546"/>
      <c r="E11886" s="171" t="str">
        <f t="shared" si="185"/>
        <v>1900</v>
      </c>
      <c r="F11886" s="547">
        <v>0</v>
      </c>
      <c r="G11886" s="548">
        <v>0</v>
      </c>
      <c r="H11886" s="547">
        <v>0</v>
      </c>
      <c r="I11886" s="545" t="s">
        <v>12726</v>
      </c>
      <c r="J11886" s="545"/>
      <c r="K11886" s="545" t="s">
        <v>20294</v>
      </c>
      <c r="L11886" s="545" t="s">
        <v>13413</v>
      </c>
      <c r="M11886" s="548" t="s">
        <v>13758</v>
      </c>
      <c r="N11886" s="545" t="s">
        <v>13413</v>
      </c>
      <c r="O11886" s="545" t="s">
        <v>13413</v>
      </c>
      <c r="P11886" s="549">
        <v>9591</v>
      </c>
      <c r="Q11886" s="549">
        <v>1</v>
      </c>
      <c r="R11886" s="549">
        <v>49</v>
      </c>
      <c r="S11886" s="548"/>
      <c r="T11886" s="548"/>
      <c r="U11886" s="99"/>
    </row>
    <row r="11887" spans="1:21" ht="19.5" customHeight="1">
      <c r="A11887" s="545">
        <v>106911</v>
      </c>
      <c r="B11887" s="545" t="s">
        <v>5044</v>
      </c>
      <c r="C11887" s="545" t="s">
        <v>216</v>
      </c>
      <c r="D11887" s="546"/>
      <c r="E11887" s="171" t="str">
        <f t="shared" si="185"/>
        <v>1900</v>
      </c>
      <c r="F11887" s="547">
        <v>0</v>
      </c>
      <c r="G11887" s="548">
        <v>0</v>
      </c>
      <c r="H11887" s="547">
        <v>0</v>
      </c>
      <c r="I11887" s="545" t="s">
        <v>12642</v>
      </c>
      <c r="J11887" s="545"/>
      <c r="K11887" s="545" t="s">
        <v>13413</v>
      </c>
      <c r="L11887" s="545" t="s">
        <v>13413</v>
      </c>
      <c r="M11887" s="548" t="s">
        <v>13758</v>
      </c>
      <c r="N11887" s="545" t="s">
        <v>13413</v>
      </c>
      <c r="O11887" s="545" t="s">
        <v>13413</v>
      </c>
      <c r="P11887" s="549">
        <v>9592</v>
      </c>
      <c r="Q11887" s="549">
        <v>1</v>
      </c>
      <c r="R11887" s="549">
        <v>135</v>
      </c>
      <c r="S11887" s="548"/>
      <c r="T11887" s="548"/>
      <c r="U11887" s="99"/>
    </row>
    <row r="11888" spans="1:21" ht="19.5" customHeight="1">
      <c r="A11888" s="545">
        <v>106912</v>
      </c>
      <c r="B11888" s="545" t="s">
        <v>4717</v>
      </c>
      <c r="C11888" s="545" t="s">
        <v>209</v>
      </c>
      <c r="D11888" s="546">
        <v>43738</v>
      </c>
      <c r="E11888" s="171" t="str">
        <f t="shared" si="185"/>
        <v>2019</v>
      </c>
      <c r="F11888" s="547">
        <v>16892</v>
      </c>
      <c r="G11888" s="548">
        <v>0.19</v>
      </c>
      <c r="H11888" s="547">
        <v>14194.96</v>
      </c>
      <c r="I11888" s="545" t="s">
        <v>12706</v>
      </c>
      <c r="J11888" s="545" t="s">
        <v>13302</v>
      </c>
      <c r="K11888" s="545" t="s">
        <v>20295</v>
      </c>
      <c r="L11888" s="545" t="s">
        <v>13413</v>
      </c>
      <c r="M11888" s="548" t="s">
        <v>13758</v>
      </c>
      <c r="N11888" s="545" t="s">
        <v>13413</v>
      </c>
      <c r="O11888" s="545" t="s">
        <v>13413</v>
      </c>
      <c r="P11888" s="549">
        <v>9593</v>
      </c>
      <c r="Q11888" s="549">
        <v>1</v>
      </c>
      <c r="R11888" s="549">
        <v>128</v>
      </c>
      <c r="S11888" s="548">
        <v>2219</v>
      </c>
      <c r="T11888" s="548"/>
      <c r="U11888" s="99"/>
    </row>
    <row r="11889" spans="1:21" ht="19.5" customHeight="1">
      <c r="A11889" s="545">
        <v>106913</v>
      </c>
      <c r="B11889" s="545" t="s">
        <v>5104</v>
      </c>
      <c r="C11889" s="545" t="s">
        <v>216</v>
      </c>
      <c r="D11889" s="546"/>
      <c r="E11889" s="171" t="str">
        <f t="shared" si="185"/>
        <v>1900</v>
      </c>
      <c r="F11889" s="547">
        <v>0</v>
      </c>
      <c r="G11889" s="548">
        <v>0</v>
      </c>
      <c r="H11889" s="547">
        <v>0</v>
      </c>
      <c r="I11889" s="545" t="s">
        <v>12642</v>
      </c>
      <c r="J11889" s="545"/>
      <c r="K11889" s="545" t="s">
        <v>13413</v>
      </c>
      <c r="L11889" s="545" t="s">
        <v>13413</v>
      </c>
      <c r="M11889" s="548" t="s">
        <v>13758</v>
      </c>
      <c r="N11889" s="545" t="s">
        <v>13413</v>
      </c>
      <c r="O11889" s="545" t="s">
        <v>13413</v>
      </c>
      <c r="P11889" s="549">
        <v>9594</v>
      </c>
      <c r="Q11889" s="549">
        <v>1</v>
      </c>
      <c r="R11889" s="549">
        <v>135</v>
      </c>
      <c r="S11889" s="548"/>
      <c r="T11889" s="548"/>
      <c r="U11889" s="99"/>
    </row>
    <row r="11890" spans="1:21" ht="19.5" customHeight="1">
      <c r="A11890" s="545">
        <v>106914</v>
      </c>
      <c r="B11890" s="545" t="s">
        <v>5164</v>
      </c>
      <c r="C11890" s="545" t="s">
        <v>216</v>
      </c>
      <c r="D11890" s="546"/>
      <c r="E11890" s="171" t="str">
        <f t="shared" si="185"/>
        <v>1900</v>
      </c>
      <c r="F11890" s="547">
        <v>0</v>
      </c>
      <c r="G11890" s="548">
        <v>0</v>
      </c>
      <c r="H11890" s="547">
        <v>0</v>
      </c>
      <c r="I11890" s="545" t="s">
        <v>12642</v>
      </c>
      <c r="J11890" s="545"/>
      <c r="K11890" s="545" t="s">
        <v>13413</v>
      </c>
      <c r="L11890" s="545" t="s">
        <v>13413</v>
      </c>
      <c r="M11890" s="548" t="s">
        <v>13758</v>
      </c>
      <c r="N11890" s="545" t="s">
        <v>13413</v>
      </c>
      <c r="O11890" s="545" t="s">
        <v>13413</v>
      </c>
      <c r="P11890" s="549">
        <v>9595</v>
      </c>
      <c r="Q11890" s="549">
        <v>1</v>
      </c>
      <c r="R11890" s="549">
        <v>135</v>
      </c>
      <c r="S11890" s="548"/>
      <c r="T11890" s="548"/>
      <c r="U11890" s="99"/>
    </row>
    <row r="11891" spans="1:21" ht="19.5" customHeight="1">
      <c r="A11891" s="545">
        <v>106915</v>
      </c>
      <c r="B11891" s="545" t="s">
        <v>4718</v>
      </c>
      <c r="C11891" s="545" t="s">
        <v>209</v>
      </c>
      <c r="D11891" s="546">
        <v>44194</v>
      </c>
      <c r="E11891" s="171" t="str">
        <f t="shared" si="185"/>
        <v>2020</v>
      </c>
      <c r="F11891" s="547">
        <v>9757</v>
      </c>
      <c r="G11891" s="548">
        <v>0.19</v>
      </c>
      <c r="H11891" s="547">
        <v>8199.16</v>
      </c>
      <c r="I11891" s="545" t="s">
        <v>12706</v>
      </c>
      <c r="J11891" s="545" t="s">
        <v>13307</v>
      </c>
      <c r="K11891" s="545" t="s">
        <v>20295</v>
      </c>
      <c r="L11891" s="545" t="s">
        <v>13413</v>
      </c>
      <c r="M11891" s="548" t="s">
        <v>13758</v>
      </c>
      <c r="N11891" s="545" t="s">
        <v>13413</v>
      </c>
      <c r="O11891" s="545" t="s">
        <v>13413</v>
      </c>
      <c r="P11891" s="549">
        <v>9596</v>
      </c>
      <c r="Q11891" s="549">
        <v>1</v>
      </c>
      <c r="R11891" s="549">
        <v>128</v>
      </c>
      <c r="S11891" s="548">
        <v>2228</v>
      </c>
      <c r="T11891" s="548"/>
      <c r="U11891" s="99"/>
    </row>
    <row r="11892" spans="1:21" ht="19.5" customHeight="1">
      <c r="A11892" s="545">
        <v>106916</v>
      </c>
      <c r="B11892" s="545" t="s">
        <v>4724</v>
      </c>
      <c r="C11892" s="545" t="s">
        <v>209</v>
      </c>
      <c r="D11892" s="546"/>
      <c r="E11892" s="171" t="str">
        <f t="shared" si="185"/>
        <v>1900</v>
      </c>
      <c r="F11892" s="547">
        <v>0</v>
      </c>
      <c r="G11892" s="548">
        <v>0</v>
      </c>
      <c r="H11892" s="547">
        <v>0</v>
      </c>
      <c r="I11892" s="545" t="s">
        <v>12706</v>
      </c>
      <c r="J11892" s="545"/>
      <c r="K11892" s="545" t="s">
        <v>20295</v>
      </c>
      <c r="L11892" s="545" t="s">
        <v>13413</v>
      </c>
      <c r="M11892" s="548" t="s">
        <v>13758</v>
      </c>
      <c r="N11892" s="545" t="s">
        <v>13413</v>
      </c>
      <c r="O11892" s="545" t="s">
        <v>13413</v>
      </c>
      <c r="P11892" s="549">
        <v>9597</v>
      </c>
      <c r="Q11892" s="549">
        <v>1</v>
      </c>
      <c r="R11892" s="549">
        <v>128</v>
      </c>
      <c r="S11892" s="548"/>
      <c r="T11892" s="548"/>
      <c r="U11892" s="99"/>
    </row>
    <row r="11893" spans="1:21" ht="19.5" customHeight="1">
      <c r="A11893" s="545">
        <v>106917</v>
      </c>
      <c r="B11893" s="545" t="s">
        <v>4719</v>
      </c>
      <c r="C11893" s="545" t="s">
        <v>209</v>
      </c>
      <c r="D11893" s="546">
        <v>43739</v>
      </c>
      <c r="E11893" s="171" t="str">
        <f t="shared" si="185"/>
        <v>2019</v>
      </c>
      <c r="F11893" s="547">
        <v>22010.240000000002</v>
      </c>
      <c r="G11893" s="548">
        <v>0.19</v>
      </c>
      <c r="H11893" s="547">
        <v>18496</v>
      </c>
      <c r="I11893" s="545" t="s">
        <v>12706</v>
      </c>
      <c r="J11893" s="545" t="s">
        <v>13403</v>
      </c>
      <c r="K11893" s="545" t="s">
        <v>20295</v>
      </c>
      <c r="L11893" s="545" t="s">
        <v>13413</v>
      </c>
      <c r="M11893" s="548" t="s">
        <v>13758</v>
      </c>
      <c r="N11893" s="545" t="s">
        <v>13413</v>
      </c>
      <c r="O11893" s="545" t="s">
        <v>13413</v>
      </c>
      <c r="P11893" s="549">
        <v>9598</v>
      </c>
      <c r="Q11893" s="549">
        <v>1</v>
      </c>
      <c r="R11893" s="549">
        <v>128</v>
      </c>
      <c r="S11893" s="548">
        <v>49</v>
      </c>
      <c r="T11893" s="548"/>
      <c r="U11893" s="99"/>
    </row>
    <row r="11894" spans="1:21" ht="19.5" customHeight="1">
      <c r="A11894" s="545">
        <v>106918</v>
      </c>
      <c r="B11894" s="545" t="s">
        <v>4725</v>
      </c>
      <c r="C11894" s="545" t="s">
        <v>209</v>
      </c>
      <c r="D11894" s="546">
        <v>44194</v>
      </c>
      <c r="E11894" s="171" t="str">
        <f t="shared" si="185"/>
        <v>2020</v>
      </c>
      <c r="F11894" s="547">
        <v>2626</v>
      </c>
      <c r="G11894" s="548">
        <v>0.19</v>
      </c>
      <c r="H11894" s="547">
        <v>2206.7199999999998</v>
      </c>
      <c r="I11894" s="545" t="s">
        <v>12706</v>
      </c>
      <c r="J11894" s="545" t="s">
        <v>13307</v>
      </c>
      <c r="K11894" s="545" t="s">
        <v>20295</v>
      </c>
      <c r="L11894" s="545" t="s">
        <v>13413</v>
      </c>
      <c r="M11894" s="548" t="s">
        <v>13758</v>
      </c>
      <c r="N11894" s="545" t="s">
        <v>13413</v>
      </c>
      <c r="O11894" s="545" t="s">
        <v>13413</v>
      </c>
      <c r="P11894" s="549">
        <v>9599</v>
      </c>
      <c r="Q11894" s="549">
        <v>1</v>
      </c>
      <c r="R11894" s="549">
        <v>128</v>
      </c>
      <c r="S11894" s="548">
        <v>2228</v>
      </c>
      <c r="T11894" s="548"/>
      <c r="U11894" s="99"/>
    </row>
    <row r="11895" spans="1:21" ht="19.5" customHeight="1">
      <c r="A11895" s="545">
        <v>106919</v>
      </c>
      <c r="B11895" s="545" t="s">
        <v>4722</v>
      </c>
      <c r="C11895" s="545" t="s">
        <v>209</v>
      </c>
      <c r="D11895" s="546">
        <v>44194</v>
      </c>
      <c r="E11895" s="171" t="str">
        <f t="shared" si="185"/>
        <v>2020</v>
      </c>
      <c r="F11895" s="547">
        <v>6690</v>
      </c>
      <c r="G11895" s="548">
        <v>0.19</v>
      </c>
      <c r="H11895" s="547">
        <v>5621.85</v>
      </c>
      <c r="I11895" s="545" t="s">
        <v>12706</v>
      </c>
      <c r="J11895" s="545" t="s">
        <v>13307</v>
      </c>
      <c r="K11895" s="545" t="s">
        <v>20295</v>
      </c>
      <c r="L11895" s="545" t="s">
        <v>13413</v>
      </c>
      <c r="M11895" s="548" t="s">
        <v>13758</v>
      </c>
      <c r="N11895" s="545" t="s">
        <v>13413</v>
      </c>
      <c r="O11895" s="545" t="s">
        <v>13413</v>
      </c>
      <c r="P11895" s="549">
        <v>9600</v>
      </c>
      <c r="Q11895" s="549">
        <v>1</v>
      </c>
      <c r="R11895" s="549">
        <v>128</v>
      </c>
      <c r="S11895" s="548">
        <v>2228</v>
      </c>
      <c r="T11895" s="548"/>
      <c r="U11895" s="99"/>
    </row>
    <row r="11896" spans="1:21" ht="19.5" customHeight="1">
      <c r="A11896" s="545">
        <v>106920</v>
      </c>
      <c r="B11896" s="545" t="s">
        <v>4538</v>
      </c>
      <c r="C11896" s="545" t="s">
        <v>4504</v>
      </c>
      <c r="D11896" s="546">
        <v>43572</v>
      </c>
      <c r="E11896" s="171" t="str">
        <f t="shared" si="185"/>
        <v>2019</v>
      </c>
      <c r="F11896" s="547">
        <v>24034</v>
      </c>
      <c r="G11896" s="548">
        <v>0.19</v>
      </c>
      <c r="H11896" s="547">
        <v>20196.64</v>
      </c>
      <c r="I11896" s="545" t="s">
        <v>12668</v>
      </c>
      <c r="J11896" s="545" t="s">
        <v>13402</v>
      </c>
      <c r="K11896" s="545" t="s">
        <v>20296</v>
      </c>
      <c r="L11896" s="545" t="s">
        <v>13413</v>
      </c>
      <c r="M11896" s="548" t="s">
        <v>13868</v>
      </c>
      <c r="N11896" s="545" t="s">
        <v>13413</v>
      </c>
      <c r="O11896" s="545" t="s">
        <v>13413</v>
      </c>
      <c r="P11896" s="549">
        <v>9601</v>
      </c>
      <c r="Q11896" s="549">
        <v>2</v>
      </c>
      <c r="R11896" s="549">
        <v>7</v>
      </c>
      <c r="S11896" s="548">
        <v>2231</v>
      </c>
      <c r="T11896" s="548"/>
      <c r="U11896" s="99"/>
    </row>
    <row r="11897" spans="1:21" ht="19.5" customHeight="1">
      <c r="A11897" s="545">
        <v>106921</v>
      </c>
      <c r="B11897" s="545" t="s">
        <v>9281</v>
      </c>
      <c r="C11897" s="545" t="s">
        <v>216</v>
      </c>
      <c r="D11897" s="546"/>
      <c r="E11897" s="171" t="str">
        <f t="shared" si="185"/>
        <v>1900</v>
      </c>
      <c r="F11897" s="547">
        <v>0</v>
      </c>
      <c r="G11897" s="548">
        <v>0</v>
      </c>
      <c r="H11897" s="547">
        <v>0</v>
      </c>
      <c r="I11897" s="545" t="s">
        <v>12726</v>
      </c>
      <c r="J11897" s="545"/>
      <c r="K11897" s="545" t="s">
        <v>20297</v>
      </c>
      <c r="L11897" s="545" t="s">
        <v>13413</v>
      </c>
      <c r="M11897" s="548" t="s">
        <v>13758</v>
      </c>
      <c r="N11897" s="545" t="s">
        <v>13413</v>
      </c>
      <c r="O11897" s="545" t="s">
        <v>13413</v>
      </c>
      <c r="P11897" s="549">
        <v>9602</v>
      </c>
      <c r="Q11897" s="549">
        <v>1</v>
      </c>
      <c r="R11897" s="549">
        <v>49</v>
      </c>
      <c r="S11897" s="548"/>
      <c r="T11897" s="548"/>
      <c r="U11897" s="99"/>
    </row>
    <row r="11898" spans="1:21" ht="19.5" customHeight="1">
      <c r="A11898" s="545">
        <v>106922</v>
      </c>
      <c r="B11898" s="545" t="s">
        <v>9280</v>
      </c>
      <c r="C11898" s="545" t="s">
        <v>216</v>
      </c>
      <c r="D11898" s="546"/>
      <c r="E11898" s="171" t="str">
        <f t="shared" si="185"/>
        <v>1900</v>
      </c>
      <c r="F11898" s="547">
        <v>0</v>
      </c>
      <c r="G11898" s="548">
        <v>0</v>
      </c>
      <c r="H11898" s="547">
        <v>0</v>
      </c>
      <c r="I11898" s="545" t="s">
        <v>12726</v>
      </c>
      <c r="J11898" s="545"/>
      <c r="K11898" s="545" t="s">
        <v>20298</v>
      </c>
      <c r="L11898" s="545" t="s">
        <v>13413</v>
      </c>
      <c r="M11898" s="548" t="s">
        <v>13758</v>
      </c>
      <c r="N11898" s="545" t="s">
        <v>13413</v>
      </c>
      <c r="O11898" s="545" t="s">
        <v>13413</v>
      </c>
      <c r="P11898" s="549">
        <v>9603</v>
      </c>
      <c r="Q11898" s="549">
        <v>1</v>
      </c>
      <c r="R11898" s="549">
        <v>49</v>
      </c>
      <c r="S11898" s="548"/>
      <c r="T11898" s="548"/>
      <c r="U11898" s="99"/>
    </row>
    <row r="11899" spans="1:21" ht="19.5" customHeight="1">
      <c r="A11899" s="545">
        <v>106923</v>
      </c>
      <c r="B11899" s="545" t="s">
        <v>5072</v>
      </c>
      <c r="C11899" s="545" t="s">
        <v>216</v>
      </c>
      <c r="D11899" s="546"/>
      <c r="E11899" s="171" t="str">
        <f t="shared" si="185"/>
        <v>1900</v>
      </c>
      <c r="F11899" s="547">
        <v>0</v>
      </c>
      <c r="G11899" s="548">
        <v>0</v>
      </c>
      <c r="H11899" s="547">
        <v>0</v>
      </c>
      <c r="I11899" s="545" t="s">
        <v>12673</v>
      </c>
      <c r="J11899" s="545"/>
      <c r="K11899" s="545" t="s">
        <v>13413</v>
      </c>
      <c r="L11899" s="545" t="s">
        <v>13413</v>
      </c>
      <c r="M11899" s="548" t="s">
        <v>13758</v>
      </c>
      <c r="N11899" s="545" t="s">
        <v>13413</v>
      </c>
      <c r="O11899" s="545" t="s">
        <v>13413</v>
      </c>
      <c r="P11899" s="549">
        <v>9604</v>
      </c>
      <c r="Q11899" s="549">
        <v>1</v>
      </c>
      <c r="R11899" s="549">
        <v>136</v>
      </c>
      <c r="S11899" s="548"/>
      <c r="T11899" s="548"/>
      <c r="U11899" s="99"/>
    </row>
    <row r="11900" spans="1:21" ht="19.5" customHeight="1">
      <c r="A11900" s="545">
        <v>106924</v>
      </c>
      <c r="B11900" s="545" t="s">
        <v>9279</v>
      </c>
      <c r="C11900" s="545" t="s">
        <v>216</v>
      </c>
      <c r="D11900" s="546"/>
      <c r="E11900" s="171" t="str">
        <f t="shared" si="185"/>
        <v>1900</v>
      </c>
      <c r="F11900" s="547">
        <v>0</v>
      </c>
      <c r="G11900" s="548">
        <v>0</v>
      </c>
      <c r="H11900" s="547">
        <v>0</v>
      </c>
      <c r="I11900" s="545" t="s">
        <v>12726</v>
      </c>
      <c r="J11900" s="545"/>
      <c r="K11900" s="545" t="s">
        <v>20299</v>
      </c>
      <c r="L11900" s="545" t="s">
        <v>13413</v>
      </c>
      <c r="M11900" s="548" t="s">
        <v>13758</v>
      </c>
      <c r="N11900" s="545" t="s">
        <v>13413</v>
      </c>
      <c r="O11900" s="545" t="s">
        <v>13413</v>
      </c>
      <c r="P11900" s="549">
        <v>9605</v>
      </c>
      <c r="Q11900" s="549">
        <v>1</v>
      </c>
      <c r="R11900" s="549">
        <v>49</v>
      </c>
      <c r="S11900" s="548"/>
      <c r="T11900" s="548"/>
      <c r="U11900" s="99"/>
    </row>
    <row r="11901" spans="1:21" ht="19.5" customHeight="1">
      <c r="A11901" s="545">
        <v>106925</v>
      </c>
      <c r="B11901" s="545" t="s">
        <v>9278</v>
      </c>
      <c r="C11901" s="545" t="s">
        <v>216</v>
      </c>
      <c r="D11901" s="546"/>
      <c r="E11901" s="171" t="str">
        <f t="shared" si="185"/>
        <v>1900</v>
      </c>
      <c r="F11901" s="547">
        <v>0</v>
      </c>
      <c r="G11901" s="548">
        <v>0</v>
      </c>
      <c r="H11901" s="547">
        <v>0</v>
      </c>
      <c r="I11901" s="545" t="s">
        <v>12726</v>
      </c>
      <c r="J11901" s="545"/>
      <c r="K11901" s="545" t="s">
        <v>20300</v>
      </c>
      <c r="L11901" s="545" t="s">
        <v>13413</v>
      </c>
      <c r="M11901" s="548" t="s">
        <v>13758</v>
      </c>
      <c r="N11901" s="545" t="s">
        <v>13413</v>
      </c>
      <c r="O11901" s="545" t="s">
        <v>13413</v>
      </c>
      <c r="P11901" s="549">
        <v>9606</v>
      </c>
      <c r="Q11901" s="549">
        <v>1</v>
      </c>
      <c r="R11901" s="549">
        <v>49</v>
      </c>
      <c r="S11901" s="548"/>
      <c r="T11901" s="548"/>
      <c r="U11901" s="99"/>
    </row>
    <row r="11902" spans="1:21" ht="19.5" customHeight="1">
      <c r="A11902" s="545">
        <v>106926</v>
      </c>
      <c r="B11902" s="545" t="s">
        <v>9277</v>
      </c>
      <c r="C11902" s="545" t="s">
        <v>216</v>
      </c>
      <c r="D11902" s="546"/>
      <c r="E11902" s="171" t="str">
        <f t="shared" si="185"/>
        <v>1900</v>
      </c>
      <c r="F11902" s="547">
        <v>0</v>
      </c>
      <c r="G11902" s="548">
        <v>0</v>
      </c>
      <c r="H11902" s="547">
        <v>0</v>
      </c>
      <c r="I11902" s="545" t="s">
        <v>12726</v>
      </c>
      <c r="J11902" s="545"/>
      <c r="K11902" s="545" t="s">
        <v>20301</v>
      </c>
      <c r="L11902" s="545" t="s">
        <v>13413</v>
      </c>
      <c r="M11902" s="548" t="s">
        <v>13758</v>
      </c>
      <c r="N11902" s="545" t="s">
        <v>13413</v>
      </c>
      <c r="O11902" s="545" t="s">
        <v>13413</v>
      </c>
      <c r="P11902" s="549">
        <v>9607</v>
      </c>
      <c r="Q11902" s="549">
        <v>1</v>
      </c>
      <c r="R11902" s="549">
        <v>49</v>
      </c>
      <c r="S11902" s="548"/>
      <c r="T11902" s="548"/>
      <c r="U11902" s="99"/>
    </row>
    <row r="11903" spans="1:21" ht="19.5" customHeight="1">
      <c r="A11903" s="545">
        <v>106927</v>
      </c>
      <c r="B11903" s="545" t="s">
        <v>9276</v>
      </c>
      <c r="C11903" s="545" t="s">
        <v>216</v>
      </c>
      <c r="D11903" s="546"/>
      <c r="E11903" s="171" t="str">
        <f t="shared" si="185"/>
        <v>1900</v>
      </c>
      <c r="F11903" s="547">
        <v>0</v>
      </c>
      <c r="G11903" s="548">
        <v>0</v>
      </c>
      <c r="H11903" s="547">
        <v>0</v>
      </c>
      <c r="I11903" s="545" t="s">
        <v>12726</v>
      </c>
      <c r="J11903" s="545"/>
      <c r="K11903" s="545" t="s">
        <v>20302</v>
      </c>
      <c r="L11903" s="545" t="s">
        <v>13413</v>
      </c>
      <c r="M11903" s="548" t="s">
        <v>13758</v>
      </c>
      <c r="N11903" s="545" t="s">
        <v>13413</v>
      </c>
      <c r="O11903" s="545" t="s">
        <v>13413</v>
      </c>
      <c r="P11903" s="549">
        <v>9608</v>
      </c>
      <c r="Q11903" s="549">
        <v>1</v>
      </c>
      <c r="R11903" s="549">
        <v>49</v>
      </c>
      <c r="S11903" s="548"/>
      <c r="T11903" s="548"/>
      <c r="U11903" s="99"/>
    </row>
    <row r="11904" spans="1:21" ht="19.5" customHeight="1">
      <c r="A11904" s="545">
        <v>106928</v>
      </c>
      <c r="B11904" s="545" t="s">
        <v>9275</v>
      </c>
      <c r="C11904" s="545" t="s">
        <v>216</v>
      </c>
      <c r="D11904" s="546"/>
      <c r="E11904" s="171" t="str">
        <f t="shared" si="185"/>
        <v>1900</v>
      </c>
      <c r="F11904" s="547">
        <v>0</v>
      </c>
      <c r="G11904" s="548">
        <v>0</v>
      </c>
      <c r="H11904" s="547">
        <v>0</v>
      </c>
      <c r="I11904" s="545" t="s">
        <v>12726</v>
      </c>
      <c r="J11904" s="545"/>
      <c r="K11904" s="545" t="s">
        <v>20303</v>
      </c>
      <c r="L11904" s="545" t="s">
        <v>13413</v>
      </c>
      <c r="M11904" s="548" t="s">
        <v>13758</v>
      </c>
      <c r="N11904" s="545" t="s">
        <v>13413</v>
      </c>
      <c r="O11904" s="545" t="s">
        <v>13413</v>
      </c>
      <c r="P11904" s="549">
        <v>9609</v>
      </c>
      <c r="Q11904" s="549">
        <v>1</v>
      </c>
      <c r="R11904" s="549">
        <v>49</v>
      </c>
      <c r="S11904" s="548"/>
      <c r="T11904" s="548"/>
      <c r="U11904" s="99"/>
    </row>
    <row r="11905" spans="1:21" ht="19.5" customHeight="1">
      <c r="A11905" s="545">
        <v>106929</v>
      </c>
      <c r="B11905" s="545" t="s">
        <v>9274</v>
      </c>
      <c r="C11905" s="545" t="s">
        <v>216</v>
      </c>
      <c r="D11905" s="546"/>
      <c r="E11905" s="171" t="str">
        <f t="shared" si="185"/>
        <v>1900</v>
      </c>
      <c r="F11905" s="547">
        <v>0</v>
      </c>
      <c r="G11905" s="548">
        <v>0</v>
      </c>
      <c r="H11905" s="547">
        <v>0</v>
      </c>
      <c r="I11905" s="545" t="s">
        <v>12676</v>
      </c>
      <c r="J11905" s="545"/>
      <c r="K11905" s="545" t="s">
        <v>20304</v>
      </c>
      <c r="L11905" s="545" t="s">
        <v>13413</v>
      </c>
      <c r="M11905" s="548" t="s">
        <v>13758</v>
      </c>
      <c r="N11905" s="545" t="s">
        <v>13413</v>
      </c>
      <c r="O11905" s="545" t="s">
        <v>13413</v>
      </c>
      <c r="P11905" s="549">
        <v>9610</v>
      </c>
      <c r="Q11905" s="549">
        <v>1</v>
      </c>
      <c r="R11905" s="549">
        <v>14</v>
      </c>
      <c r="S11905" s="548"/>
      <c r="T11905" s="548"/>
      <c r="U11905" s="99"/>
    </row>
    <row r="11906" spans="1:21" ht="19.5" customHeight="1">
      <c r="A11906" s="545">
        <v>106930</v>
      </c>
      <c r="B11906" s="545" t="s">
        <v>9273</v>
      </c>
      <c r="C11906" s="545" t="s">
        <v>216</v>
      </c>
      <c r="D11906" s="546"/>
      <c r="E11906" s="171" t="str">
        <f t="shared" si="185"/>
        <v>1900</v>
      </c>
      <c r="F11906" s="547">
        <v>0</v>
      </c>
      <c r="G11906" s="548">
        <v>0</v>
      </c>
      <c r="H11906" s="547">
        <v>0</v>
      </c>
      <c r="I11906" s="545" t="s">
        <v>12676</v>
      </c>
      <c r="J11906" s="545"/>
      <c r="K11906" s="545" t="s">
        <v>20305</v>
      </c>
      <c r="L11906" s="545" t="s">
        <v>13413</v>
      </c>
      <c r="M11906" s="548" t="s">
        <v>13758</v>
      </c>
      <c r="N11906" s="545" t="s">
        <v>13413</v>
      </c>
      <c r="O11906" s="545" t="s">
        <v>13413</v>
      </c>
      <c r="P11906" s="549">
        <v>9611</v>
      </c>
      <c r="Q11906" s="549">
        <v>1</v>
      </c>
      <c r="R11906" s="549">
        <v>14</v>
      </c>
      <c r="S11906" s="548"/>
      <c r="T11906" s="548"/>
      <c r="U11906" s="99"/>
    </row>
    <row r="11907" spans="1:21" ht="19.5" customHeight="1">
      <c r="A11907" s="545">
        <v>106931</v>
      </c>
      <c r="B11907" s="545" t="s">
        <v>9272</v>
      </c>
      <c r="C11907" s="545" t="s">
        <v>216</v>
      </c>
      <c r="D11907" s="546"/>
      <c r="E11907" s="171" t="str">
        <f t="shared" si="185"/>
        <v>1900</v>
      </c>
      <c r="F11907" s="547">
        <v>0</v>
      </c>
      <c r="G11907" s="548">
        <v>0</v>
      </c>
      <c r="H11907" s="547">
        <v>0</v>
      </c>
      <c r="I11907" s="545" t="s">
        <v>12676</v>
      </c>
      <c r="J11907" s="545"/>
      <c r="K11907" s="545" t="s">
        <v>20306</v>
      </c>
      <c r="L11907" s="545" t="s">
        <v>13413</v>
      </c>
      <c r="M11907" s="548" t="s">
        <v>13758</v>
      </c>
      <c r="N11907" s="545" t="s">
        <v>13413</v>
      </c>
      <c r="O11907" s="545" t="s">
        <v>13413</v>
      </c>
      <c r="P11907" s="549">
        <v>9612</v>
      </c>
      <c r="Q11907" s="549">
        <v>1</v>
      </c>
      <c r="R11907" s="549">
        <v>14</v>
      </c>
      <c r="S11907" s="548"/>
      <c r="T11907" s="548"/>
      <c r="U11907" s="99"/>
    </row>
    <row r="11908" spans="1:21" ht="19.5" customHeight="1">
      <c r="A11908" s="545">
        <v>106932</v>
      </c>
      <c r="B11908" s="545" t="s">
        <v>5119</v>
      </c>
      <c r="C11908" s="545" t="s">
        <v>209</v>
      </c>
      <c r="D11908" s="546">
        <v>44592</v>
      </c>
      <c r="E11908" s="171" t="str">
        <f t="shared" ref="E11908:E11971" si="186">TEXT(D11908,"YYYY")</f>
        <v>2022</v>
      </c>
      <c r="F11908" s="547">
        <v>44626</v>
      </c>
      <c r="G11908" s="548">
        <v>0.19</v>
      </c>
      <c r="H11908" s="547">
        <v>37500.839999999997</v>
      </c>
      <c r="I11908" s="545" t="s">
        <v>12676</v>
      </c>
      <c r="J11908" s="545" t="s">
        <v>13297</v>
      </c>
      <c r="K11908" s="545" t="s">
        <v>13413</v>
      </c>
      <c r="L11908" s="545" t="s">
        <v>13413</v>
      </c>
      <c r="M11908" s="548" t="s">
        <v>13758</v>
      </c>
      <c r="N11908" s="545" t="s">
        <v>13413</v>
      </c>
      <c r="O11908" s="545" t="s">
        <v>13413</v>
      </c>
      <c r="P11908" s="549">
        <v>9613</v>
      </c>
      <c r="Q11908" s="549">
        <v>1</v>
      </c>
      <c r="R11908" s="549">
        <v>14</v>
      </c>
      <c r="S11908" s="548">
        <v>2257</v>
      </c>
      <c r="T11908" s="548"/>
      <c r="U11908" s="99"/>
    </row>
    <row r="11909" spans="1:21" ht="19.5" customHeight="1">
      <c r="A11909" s="545">
        <v>106933</v>
      </c>
      <c r="B11909" s="545" t="s">
        <v>5118</v>
      </c>
      <c r="C11909" s="545" t="s">
        <v>209</v>
      </c>
      <c r="D11909" s="546">
        <v>44592</v>
      </c>
      <c r="E11909" s="171" t="str">
        <f t="shared" si="186"/>
        <v>2022</v>
      </c>
      <c r="F11909" s="547">
        <v>65465.01</v>
      </c>
      <c r="G11909" s="548">
        <v>0.19</v>
      </c>
      <c r="H11909" s="547">
        <v>55012.61</v>
      </c>
      <c r="I11909" s="545" t="s">
        <v>12676</v>
      </c>
      <c r="J11909" s="545" t="s">
        <v>13297</v>
      </c>
      <c r="K11909" s="545" t="s">
        <v>13413</v>
      </c>
      <c r="L11909" s="545" t="s">
        <v>13413</v>
      </c>
      <c r="M11909" s="548" t="s">
        <v>13758</v>
      </c>
      <c r="N11909" s="545" t="s">
        <v>13413</v>
      </c>
      <c r="O11909" s="545" t="s">
        <v>13413</v>
      </c>
      <c r="P11909" s="549">
        <v>9614</v>
      </c>
      <c r="Q11909" s="549">
        <v>1</v>
      </c>
      <c r="R11909" s="549">
        <v>14</v>
      </c>
      <c r="S11909" s="548">
        <v>2257</v>
      </c>
      <c r="T11909" s="548"/>
      <c r="U11909" s="99"/>
    </row>
    <row r="11910" spans="1:21" ht="19.5" customHeight="1">
      <c r="A11910" s="545">
        <v>106934</v>
      </c>
      <c r="B11910" s="545" t="s">
        <v>4723</v>
      </c>
      <c r="C11910" s="545" t="s">
        <v>209</v>
      </c>
      <c r="D11910" s="546">
        <v>43565</v>
      </c>
      <c r="E11910" s="171" t="str">
        <f t="shared" si="186"/>
        <v>2019</v>
      </c>
      <c r="F11910" s="547">
        <v>31801</v>
      </c>
      <c r="G11910" s="548">
        <v>0.19</v>
      </c>
      <c r="H11910" s="547">
        <v>26723.53</v>
      </c>
      <c r="I11910" s="545" t="s">
        <v>12706</v>
      </c>
      <c r="J11910" s="545" t="s">
        <v>13298</v>
      </c>
      <c r="K11910" s="545" t="s">
        <v>20295</v>
      </c>
      <c r="L11910" s="545" t="s">
        <v>13413</v>
      </c>
      <c r="M11910" s="548" t="s">
        <v>13758</v>
      </c>
      <c r="N11910" s="545" t="s">
        <v>13413</v>
      </c>
      <c r="O11910" s="545" t="s">
        <v>13413</v>
      </c>
      <c r="P11910" s="549">
        <v>9615</v>
      </c>
      <c r="Q11910" s="549">
        <v>1</v>
      </c>
      <c r="R11910" s="549">
        <v>128</v>
      </c>
      <c r="S11910" s="548">
        <v>1012</v>
      </c>
      <c r="T11910" s="548"/>
      <c r="U11910" s="99"/>
    </row>
    <row r="11911" spans="1:21" ht="19.5" customHeight="1">
      <c r="A11911" s="545">
        <v>106935</v>
      </c>
      <c r="B11911" s="545" t="s">
        <v>9271</v>
      </c>
      <c r="C11911" s="545" t="s">
        <v>216</v>
      </c>
      <c r="D11911" s="546"/>
      <c r="E11911" s="171" t="str">
        <f t="shared" si="186"/>
        <v>1900</v>
      </c>
      <c r="F11911" s="547">
        <v>0</v>
      </c>
      <c r="G11911" s="548">
        <v>0</v>
      </c>
      <c r="H11911" s="547">
        <v>0</v>
      </c>
      <c r="I11911" s="545" t="s">
        <v>12726</v>
      </c>
      <c r="J11911" s="545"/>
      <c r="K11911" s="545" t="s">
        <v>20307</v>
      </c>
      <c r="L11911" s="545" t="s">
        <v>13413</v>
      </c>
      <c r="M11911" s="548" t="s">
        <v>13758</v>
      </c>
      <c r="N11911" s="545" t="s">
        <v>13413</v>
      </c>
      <c r="O11911" s="545" t="s">
        <v>13413</v>
      </c>
      <c r="P11911" s="549">
        <v>9616</v>
      </c>
      <c r="Q11911" s="549">
        <v>1</v>
      </c>
      <c r="R11911" s="549">
        <v>49</v>
      </c>
      <c r="S11911" s="548"/>
      <c r="T11911" s="548"/>
      <c r="U11911" s="99"/>
    </row>
    <row r="11912" spans="1:21" ht="19.5" customHeight="1">
      <c r="A11912" s="545">
        <v>106936</v>
      </c>
      <c r="B11912" s="545" t="s">
        <v>9270</v>
      </c>
      <c r="C11912" s="545" t="s">
        <v>216</v>
      </c>
      <c r="D11912" s="546"/>
      <c r="E11912" s="171" t="str">
        <f t="shared" si="186"/>
        <v>1900</v>
      </c>
      <c r="F11912" s="547">
        <v>0</v>
      </c>
      <c r="G11912" s="548">
        <v>0</v>
      </c>
      <c r="H11912" s="547">
        <v>0</v>
      </c>
      <c r="I11912" s="545" t="s">
        <v>12726</v>
      </c>
      <c r="J11912" s="545"/>
      <c r="K11912" s="545" t="s">
        <v>20308</v>
      </c>
      <c r="L11912" s="545" t="s">
        <v>13413</v>
      </c>
      <c r="M11912" s="548" t="s">
        <v>13758</v>
      </c>
      <c r="N11912" s="545" t="s">
        <v>13413</v>
      </c>
      <c r="O11912" s="545" t="s">
        <v>13413</v>
      </c>
      <c r="P11912" s="549">
        <v>9617</v>
      </c>
      <c r="Q11912" s="549">
        <v>1</v>
      </c>
      <c r="R11912" s="549">
        <v>49</v>
      </c>
      <c r="S11912" s="548"/>
      <c r="T11912" s="548"/>
      <c r="U11912" s="99"/>
    </row>
    <row r="11913" spans="1:21" ht="19.5" customHeight="1">
      <c r="A11913" s="545">
        <v>106937</v>
      </c>
      <c r="B11913" s="545" t="s">
        <v>9269</v>
      </c>
      <c r="C11913" s="545" t="s">
        <v>216</v>
      </c>
      <c r="D11913" s="546"/>
      <c r="E11913" s="171" t="str">
        <f t="shared" si="186"/>
        <v>1900</v>
      </c>
      <c r="F11913" s="547">
        <v>0</v>
      </c>
      <c r="G11913" s="548">
        <v>0</v>
      </c>
      <c r="H11913" s="547">
        <v>0</v>
      </c>
      <c r="I11913" s="545" t="s">
        <v>12726</v>
      </c>
      <c r="J11913" s="545"/>
      <c r="K11913" s="545" t="s">
        <v>20309</v>
      </c>
      <c r="L11913" s="545" t="s">
        <v>13413</v>
      </c>
      <c r="M11913" s="548" t="s">
        <v>13758</v>
      </c>
      <c r="N11913" s="545" t="s">
        <v>13413</v>
      </c>
      <c r="O11913" s="545" t="s">
        <v>13413</v>
      </c>
      <c r="P11913" s="549">
        <v>9618</v>
      </c>
      <c r="Q11913" s="549">
        <v>1</v>
      </c>
      <c r="R11913" s="549">
        <v>49</v>
      </c>
      <c r="S11913" s="548"/>
      <c r="T11913" s="548"/>
      <c r="U11913" s="99"/>
    </row>
    <row r="11914" spans="1:21" ht="19.5" customHeight="1">
      <c r="A11914" s="545">
        <v>106938</v>
      </c>
      <c r="B11914" s="545" t="s">
        <v>5117</v>
      </c>
      <c r="C11914" s="545" t="s">
        <v>209</v>
      </c>
      <c r="D11914" s="546">
        <v>44592</v>
      </c>
      <c r="E11914" s="171" t="str">
        <f t="shared" si="186"/>
        <v>2022</v>
      </c>
      <c r="F11914" s="547">
        <v>90698</v>
      </c>
      <c r="G11914" s="548">
        <v>0.19</v>
      </c>
      <c r="H11914" s="547">
        <v>76216.81</v>
      </c>
      <c r="I11914" s="545" t="s">
        <v>12676</v>
      </c>
      <c r="J11914" s="545" t="s">
        <v>13297</v>
      </c>
      <c r="K11914" s="545" t="s">
        <v>13413</v>
      </c>
      <c r="L11914" s="545" t="s">
        <v>13413</v>
      </c>
      <c r="M11914" s="548" t="s">
        <v>13758</v>
      </c>
      <c r="N11914" s="545" t="s">
        <v>13413</v>
      </c>
      <c r="O11914" s="545" t="s">
        <v>13413</v>
      </c>
      <c r="P11914" s="549">
        <v>9619</v>
      </c>
      <c r="Q11914" s="549">
        <v>1</v>
      </c>
      <c r="R11914" s="549">
        <v>14</v>
      </c>
      <c r="S11914" s="548">
        <v>2257</v>
      </c>
      <c r="T11914" s="548"/>
      <c r="U11914" s="99"/>
    </row>
    <row r="11915" spans="1:21" ht="19.5" customHeight="1">
      <c r="A11915" s="545">
        <v>106939</v>
      </c>
      <c r="B11915" s="545" t="s">
        <v>5121</v>
      </c>
      <c r="C11915" s="545" t="s">
        <v>209</v>
      </c>
      <c r="D11915" s="546">
        <v>43553</v>
      </c>
      <c r="E11915" s="171" t="str">
        <f t="shared" si="186"/>
        <v>2019</v>
      </c>
      <c r="F11915" s="547">
        <v>70977</v>
      </c>
      <c r="G11915" s="548">
        <v>0.19</v>
      </c>
      <c r="H11915" s="547">
        <v>59644.54</v>
      </c>
      <c r="I11915" s="545" t="s">
        <v>12697</v>
      </c>
      <c r="J11915" s="545" t="s">
        <v>13296</v>
      </c>
      <c r="K11915" s="545" t="s">
        <v>13413</v>
      </c>
      <c r="L11915" s="545" t="s">
        <v>13413</v>
      </c>
      <c r="M11915" s="548" t="s">
        <v>13758</v>
      </c>
      <c r="N11915" s="545" t="s">
        <v>13413</v>
      </c>
      <c r="O11915" s="545" t="s">
        <v>13413</v>
      </c>
      <c r="P11915" s="549">
        <v>9620</v>
      </c>
      <c r="Q11915" s="549">
        <v>1</v>
      </c>
      <c r="R11915" s="549">
        <v>138</v>
      </c>
      <c r="S11915" s="548">
        <v>2218</v>
      </c>
      <c r="T11915" s="548"/>
      <c r="U11915" s="99"/>
    </row>
    <row r="11916" spans="1:21" ht="19.5" customHeight="1">
      <c r="A11916" s="545">
        <v>106940</v>
      </c>
      <c r="B11916" s="545" t="s">
        <v>9268</v>
      </c>
      <c r="C11916" s="545" t="s">
        <v>216</v>
      </c>
      <c r="D11916" s="546"/>
      <c r="E11916" s="171" t="str">
        <f t="shared" si="186"/>
        <v>1900</v>
      </c>
      <c r="F11916" s="547">
        <v>0</v>
      </c>
      <c r="G11916" s="548">
        <v>0</v>
      </c>
      <c r="H11916" s="547">
        <v>0</v>
      </c>
      <c r="I11916" s="545" t="s">
        <v>12726</v>
      </c>
      <c r="J11916" s="545"/>
      <c r="K11916" s="545" t="s">
        <v>20310</v>
      </c>
      <c r="L11916" s="545" t="s">
        <v>13413</v>
      </c>
      <c r="M11916" s="548" t="s">
        <v>13758</v>
      </c>
      <c r="N11916" s="545" t="s">
        <v>13413</v>
      </c>
      <c r="O11916" s="545" t="s">
        <v>13413</v>
      </c>
      <c r="P11916" s="549">
        <v>9621</v>
      </c>
      <c r="Q11916" s="549">
        <v>1</v>
      </c>
      <c r="R11916" s="549">
        <v>49</v>
      </c>
      <c r="S11916" s="548"/>
      <c r="T11916" s="548"/>
      <c r="U11916" s="99"/>
    </row>
    <row r="11917" spans="1:21" ht="19.5" customHeight="1">
      <c r="A11917" s="545">
        <v>106941</v>
      </c>
      <c r="B11917" s="545" t="s">
        <v>9267</v>
      </c>
      <c r="C11917" s="545" t="s">
        <v>216</v>
      </c>
      <c r="D11917" s="546"/>
      <c r="E11917" s="171" t="str">
        <f t="shared" si="186"/>
        <v>1900</v>
      </c>
      <c r="F11917" s="547">
        <v>0</v>
      </c>
      <c r="G11917" s="548">
        <v>0</v>
      </c>
      <c r="H11917" s="547">
        <v>0</v>
      </c>
      <c r="I11917" s="545" t="s">
        <v>12726</v>
      </c>
      <c r="J11917" s="545"/>
      <c r="K11917" s="545" t="s">
        <v>20311</v>
      </c>
      <c r="L11917" s="545" t="s">
        <v>13413</v>
      </c>
      <c r="M11917" s="548" t="s">
        <v>13758</v>
      </c>
      <c r="N11917" s="545" t="s">
        <v>13413</v>
      </c>
      <c r="O11917" s="545" t="s">
        <v>13413</v>
      </c>
      <c r="P11917" s="549">
        <v>9622</v>
      </c>
      <c r="Q11917" s="549">
        <v>1</v>
      </c>
      <c r="R11917" s="549">
        <v>49</v>
      </c>
      <c r="S11917" s="548"/>
      <c r="T11917" s="548"/>
      <c r="U11917" s="99"/>
    </row>
    <row r="11918" spans="1:21" ht="19.5" customHeight="1">
      <c r="A11918" s="545">
        <v>106942</v>
      </c>
      <c r="B11918" s="545" t="s">
        <v>9266</v>
      </c>
      <c r="C11918" s="545" t="s">
        <v>209</v>
      </c>
      <c r="D11918" s="546"/>
      <c r="E11918" s="171" t="str">
        <f t="shared" si="186"/>
        <v>1900</v>
      </c>
      <c r="F11918" s="547">
        <v>0</v>
      </c>
      <c r="G11918" s="548">
        <v>0</v>
      </c>
      <c r="H11918" s="547">
        <v>0</v>
      </c>
      <c r="I11918" s="545" t="s">
        <v>12676</v>
      </c>
      <c r="J11918" s="545"/>
      <c r="K11918" s="545" t="s">
        <v>20312</v>
      </c>
      <c r="L11918" s="545" t="s">
        <v>13413</v>
      </c>
      <c r="M11918" s="548" t="s">
        <v>13758</v>
      </c>
      <c r="N11918" s="545" t="s">
        <v>13413</v>
      </c>
      <c r="O11918" s="545" t="s">
        <v>13413</v>
      </c>
      <c r="P11918" s="549">
        <v>9623</v>
      </c>
      <c r="Q11918" s="549">
        <v>1</v>
      </c>
      <c r="R11918" s="549">
        <v>14</v>
      </c>
      <c r="S11918" s="548"/>
      <c r="T11918" s="548"/>
      <c r="U11918" s="99"/>
    </row>
    <row r="11919" spans="1:21" ht="19.5" customHeight="1">
      <c r="A11919" s="545">
        <v>106943</v>
      </c>
      <c r="B11919" s="545" t="s">
        <v>6054</v>
      </c>
      <c r="C11919" s="545" t="s">
        <v>209</v>
      </c>
      <c r="D11919" s="546">
        <v>44194</v>
      </c>
      <c r="E11919" s="171" t="str">
        <f t="shared" si="186"/>
        <v>2020</v>
      </c>
      <c r="F11919" s="547">
        <v>49645</v>
      </c>
      <c r="G11919" s="548">
        <v>0.19</v>
      </c>
      <c r="H11919" s="547">
        <v>41718.49</v>
      </c>
      <c r="I11919" s="545" t="s">
        <v>12652</v>
      </c>
      <c r="J11919" s="545" t="s">
        <v>13307</v>
      </c>
      <c r="K11919" s="545" t="s">
        <v>13413</v>
      </c>
      <c r="L11919" s="545" t="s">
        <v>13413</v>
      </c>
      <c r="M11919" s="548" t="s">
        <v>13758</v>
      </c>
      <c r="N11919" s="545" t="s">
        <v>13413</v>
      </c>
      <c r="O11919" s="545" t="s">
        <v>13413</v>
      </c>
      <c r="P11919" s="549">
        <v>9624</v>
      </c>
      <c r="Q11919" s="549">
        <v>1</v>
      </c>
      <c r="R11919" s="549">
        <v>134</v>
      </c>
      <c r="S11919" s="548">
        <v>2228</v>
      </c>
      <c r="T11919" s="548"/>
      <c r="U11919" s="99"/>
    </row>
    <row r="11920" spans="1:21" ht="19.5" customHeight="1">
      <c r="A11920" s="545">
        <v>106944</v>
      </c>
      <c r="B11920" s="545" t="s">
        <v>9265</v>
      </c>
      <c r="C11920" s="545" t="s">
        <v>209</v>
      </c>
      <c r="D11920" s="546"/>
      <c r="E11920" s="171" t="str">
        <f t="shared" si="186"/>
        <v>1900</v>
      </c>
      <c r="F11920" s="547">
        <v>0</v>
      </c>
      <c r="G11920" s="548">
        <v>0</v>
      </c>
      <c r="H11920" s="547">
        <v>0</v>
      </c>
      <c r="I11920" s="545" t="s">
        <v>12676</v>
      </c>
      <c r="J11920" s="545"/>
      <c r="K11920" s="545" t="s">
        <v>20313</v>
      </c>
      <c r="L11920" s="545" t="s">
        <v>13413</v>
      </c>
      <c r="M11920" s="548" t="s">
        <v>13758</v>
      </c>
      <c r="N11920" s="545" t="s">
        <v>13413</v>
      </c>
      <c r="O11920" s="545" t="s">
        <v>13413</v>
      </c>
      <c r="P11920" s="549">
        <v>9625</v>
      </c>
      <c r="Q11920" s="549">
        <v>1</v>
      </c>
      <c r="R11920" s="549">
        <v>14</v>
      </c>
      <c r="S11920" s="548"/>
      <c r="T11920" s="548"/>
      <c r="U11920" s="99"/>
    </row>
    <row r="11921" spans="1:21" ht="19.5" customHeight="1">
      <c r="A11921" s="545">
        <v>106945</v>
      </c>
      <c r="B11921" s="545" t="s">
        <v>5209</v>
      </c>
      <c r="C11921" s="545" t="s">
        <v>216</v>
      </c>
      <c r="D11921" s="546"/>
      <c r="E11921" s="171" t="str">
        <f t="shared" si="186"/>
        <v>1900</v>
      </c>
      <c r="F11921" s="547">
        <v>0</v>
      </c>
      <c r="G11921" s="548">
        <v>0</v>
      </c>
      <c r="H11921" s="547">
        <v>0</v>
      </c>
      <c r="I11921" s="545" t="s">
        <v>12717</v>
      </c>
      <c r="J11921" s="545"/>
      <c r="K11921" s="545" t="s">
        <v>20314</v>
      </c>
      <c r="L11921" s="545" t="s">
        <v>13413</v>
      </c>
      <c r="M11921" s="548" t="s">
        <v>13758</v>
      </c>
      <c r="N11921" s="545" t="s">
        <v>13413</v>
      </c>
      <c r="O11921" s="545" t="s">
        <v>13413</v>
      </c>
      <c r="P11921" s="549">
        <v>9626</v>
      </c>
      <c r="Q11921" s="549">
        <v>1</v>
      </c>
      <c r="R11921" s="549">
        <v>19</v>
      </c>
      <c r="S11921" s="548"/>
      <c r="T11921" s="548"/>
      <c r="U11921" s="99"/>
    </row>
    <row r="11922" spans="1:21" ht="19.5" customHeight="1">
      <c r="A11922" s="545">
        <v>106946</v>
      </c>
      <c r="B11922" s="545" t="s">
        <v>9264</v>
      </c>
      <c r="C11922" s="545" t="s">
        <v>216</v>
      </c>
      <c r="D11922" s="546"/>
      <c r="E11922" s="171" t="str">
        <f t="shared" si="186"/>
        <v>1900</v>
      </c>
      <c r="F11922" s="547">
        <v>0</v>
      </c>
      <c r="G11922" s="548">
        <v>0</v>
      </c>
      <c r="H11922" s="547">
        <v>0</v>
      </c>
      <c r="I11922" s="545" t="s">
        <v>12676</v>
      </c>
      <c r="J11922" s="545"/>
      <c r="K11922" s="545" t="s">
        <v>20315</v>
      </c>
      <c r="L11922" s="545" t="s">
        <v>13413</v>
      </c>
      <c r="M11922" s="548" t="s">
        <v>13758</v>
      </c>
      <c r="N11922" s="545" t="s">
        <v>13413</v>
      </c>
      <c r="O11922" s="545" t="s">
        <v>13413</v>
      </c>
      <c r="P11922" s="549">
        <v>9627</v>
      </c>
      <c r="Q11922" s="549">
        <v>1</v>
      </c>
      <c r="R11922" s="549">
        <v>14</v>
      </c>
      <c r="S11922" s="548"/>
      <c r="T11922" s="548"/>
      <c r="U11922" s="99"/>
    </row>
    <row r="11923" spans="1:21" ht="19.5" customHeight="1">
      <c r="A11923" s="545">
        <v>106947</v>
      </c>
      <c r="B11923" s="545" t="s">
        <v>6053</v>
      </c>
      <c r="C11923" s="545" t="s">
        <v>209</v>
      </c>
      <c r="D11923" s="546">
        <v>44194</v>
      </c>
      <c r="E11923" s="171" t="str">
        <f t="shared" si="186"/>
        <v>2020</v>
      </c>
      <c r="F11923" s="547">
        <v>2211</v>
      </c>
      <c r="G11923" s="548">
        <v>0.19</v>
      </c>
      <c r="H11923" s="547">
        <v>1857.98</v>
      </c>
      <c r="I11923" s="545" t="s">
        <v>12706</v>
      </c>
      <c r="J11923" s="545" t="s">
        <v>13307</v>
      </c>
      <c r="K11923" s="545" t="s">
        <v>20295</v>
      </c>
      <c r="L11923" s="545" t="s">
        <v>13413</v>
      </c>
      <c r="M11923" s="548" t="s">
        <v>13758</v>
      </c>
      <c r="N11923" s="545" t="s">
        <v>13413</v>
      </c>
      <c r="O11923" s="545" t="s">
        <v>13413</v>
      </c>
      <c r="P11923" s="549">
        <v>9628</v>
      </c>
      <c r="Q11923" s="549">
        <v>1</v>
      </c>
      <c r="R11923" s="549">
        <v>128</v>
      </c>
      <c r="S11923" s="548">
        <v>2228</v>
      </c>
      <c r="T11923" s="548"/>
      <c r="U11923" s="99"/>
    </row>
    <row r="11924" spans="1:21" ht="19.5" customHeight="1">
      <c r="A11924" s="545">
        <v>106948</v>
      </c>
      <c r="B11924" s="545" t="s">
        <v>9263</v>
      </c>
      <c r="C11924" s="545" t="s">
        <v>209</v>
      </c>
      <c r="D11924" s="546"/>
      <c r="E11924" s="171" t="str">
        <f t="shared" si="186"/>
        <v>1900</v>
      </c>
      <c r="F11924" s="547">
        <v>0</v>
      </c>
      <c r="G11924" s="548">
        <v>0</v>
      </c>
      <c r="H11924" s="547">
        <v>0</v>
      </c>
      <c r="I11924" s="545" t="s">
        <v>12676</v>
      </c>
      <c r="J11924" s="545"/>
      <c r="K11924" s="545" t="s">
        <v>20316</v>
      </c>
      <c r="L11924" s="545" t="s">
        <v>13413</v>
      </c>
      <c r="M11924" s="548" t="s">
        <v>13758</v>
      </c>
      <c r="N11924" s="545" t="s">
        <v>13413</v>
      </c>
      <c r="O11924" s="545" t="s">
        <v>13413</v>
      </c>
      <c r="P11924" s="549">
        <v>9629</v>
      </c>
      <c r="Q11924" s="549">
        <v>1</v>
      </c>
      <c r="R11924" s="549">
        <v>14</v>
      </c>
      <c r="S11924" s="548"/>
      <c r="T11924" s="548"/>
      <c r="U11924" s="99"/>
    </row>
    <row r="11925" spans="1:21" ht="19.5" customHeight="1">
      <c r="A11925" s="545">
        <v>106949</v>
      </c>
      <c r="B11925" s="545" t="s">
        <v>4720</v>
      </c>
      <c r="C11925" s="545" t="s">
        <v>209</v>
      </c>
      <c r="D11925" s="546"/>
      <c r="E11925" s="171" t="str">
        <f t="shared" si="186"/>
        <v>1900</v>
      </c>
      <c r="F11925" s="547">
        <v>0</v>
      </c>
      <c r="G11925" s="548">
        <v>0</v>
      </c>
      <c r="H11925" s="547">
        <v>0</v>
      </c>
      <c r="I11925" s="545" t="s">
        <v>12706</v>
      </c>
      <c r="J11925" s="545"/>
      <c r="K11925" s="545" t="s">
        <v>20295</v>
      </c>
      <c r="L11925" s="545" t="s">
        <v>13413</v>
      </c>
      <c r="M11925" s="548" t="s">
        <v>13758</v>
      </c>
      <c r="N11925" s="545" t="s">
        <v>13413</v>
      </c>
      <c r="O11925" s="545" t="s">
        <v>13413</v>
      </c>
      <c r="P11925" s="549">
        <v>9630</v>
      </c>
      <c r="Q11925" s="549">
        <v>1</v>
      </c>
      <c r="R11925" s="549">
        <v>128</v>
      </c>
      <c r="S11925" s="548"/>
      <c r="T11925" s="548"/>
      <c r="U11925" s="99"/>
    </row>
    <row r="11926" spans="1:21" ht="19.5" customHeight="1">
      <c r="A11926" s="545">
        <v>106950</v>
      </c>
      <c r="B11926" s="545" t="s">
        <v>5211</v>
      </c>
      <c r="C11926" s="545" t="s">
        <v>216</v>
      </c>
      <c r="D11926" s="546"/>
      <c r="E11926" s="171" t="str">
        <f t="shared" si="186"/>
        <v>1900</v>
      </c>
      <c r="F11926" s="547">
        <v>0</v>
      </c>
      <c r="G11926" s="548">
        <v>0</v>
      </c>
      <c r="H11926" s="547">
        <v>0</v>
      </c>
      <c r="I11926" s="545" t="s">
        <v>12717</v>
      </c>
      <c r="J11926" s="545"/>
      <c r="K11926" s="545" t="s">
        <v>20317</v>
      </c>
      <c r="L11926" s="545" t="s">
        <v>13413</v>
      </c>
      <c r="M11926" s="548" t="s">
        <v>13758</v>
      </c>
      <c r="N11926" s="545" t="s">
        <v>13413</v>
      </c>
      <c r="O11926" s="545" t="s">
        <v>13413</v>
      </c>
      <c r="P11926" s="549">
        <v>9631</v>
      </c>
      <c r="Q11926" s="549">
        <v>1</v>
      </c>
      <c r="R11926" s="549">
        <v>19</v>
      </c>
      <c r="S11926" s="548"/>
      <c r="T11926" s="548"/>
      <c r="U11926" s="99"/>
    </row>
    <row r="11927" spans="1:21" ht="19.5" customHeight="1">
      <c r="A11927" s="545">
        <v>106951</v>
      </c>
      <c r="B11927" s="545" t="s">
        <v>5210</v>
      </c>
      <c r="C11927" s="545" t="s">
        <v>216</v>
      </c>
      <c r="D11927" s="546"/>
      <c r="E11927" s="171" t="str">
        <f t="shared" si="186"/>
        <v>1900</v>
      </c>
      <c r="F11927" s="547">
        <v>0</v>
      </c>
      <c r="G11927" s="548">
        <v>0</v>
      </c>
      <c r="H11927" s="547">
        <v>0</v>
      </c>
      <c r="I11927" s="545" t="s">
        <v>12717</v>
      </c>
      <c r="J11927" s="545"/>
      <c r="K11927" s="545" t="s">
        <v>20318</v>
      </c>
      <c r="L11927" s="545" t="s">
        <v>13413</v>
      </c>
      <c r="M11927" s="548" t="s">
        <v>13758</v>
      </c>
      <c r="N11927" s="545" t="s">
        <v>13413</v>
      </c>
      <c r="O11927" s="545" t="s">
        <v>13413</v>
      </c>
      <c r="P11927" s="549">
        <v>9632</v>
      </c>
      <c r="Q11927" s="549">
        <v>1</v>
      </c>
      <c r="R11927" s="549">
        <v>19</v>
      </c>
      <c r="S11927" s="548"/>
      <c r="T11927" s="548"/>
      <c r="U11927" s="99"/>
    </row>
    <row r="11928" spans="1:21" ht="19.5" customHeight="1">
      <c r="A11928" s="545">
        <v>106952</v>
      </c>
      <c r="B11928" s="545" t="s">
        <v>5027</v>
      </c>
      <c r="C11928" s="545" t="s">
        <v>216</v>
      </c>
      <c r="D11928" s="546">
        <v>44589</v>
      </c>
      <c r="E11928" s="171" t="str">
        <f t="shared" si="186"/>
        <v>2022</v>
      </c>
      <c r="F11928" s="547">
        <v>3538</v>
      </c>
      <c r="G11928" s="548">
        <v>0.19</v>
      </c>
      <c r="H11928" s="547">
        <v>2973.11</v>
      </c>
      <c r="I11928" s="545" t="s">
        <v>12642</v>
      </c>
      <c r="J11928" s="545" t="s">
        <v>13297</v>
      </c>
      <c r="K11928" s="545" t="s">
        <v>13413</v>
      </c>
      <c r="L11928" s="545" t="s">
        <v>13413</v>
      </c>
      <c r="M11928" s="548" t="s">
        <v>13758</v>
      </c>
      <c r="N11928" s="545" t="s">
        <v>13413</v>
      </c>
      <c r="O11928" s="545" t="s">
        <v>13413</v>
      </c>
      <c r="P11928" s="549">
        <v>9633</v>
      </c>
      <c r="Q11928" s="549">
        <v>1</v>
      </c>
      <c r="R11928" s="549">
        <v>135</v>
      </c>
      <c r="S11928" s="548">
        <v>2257</v>
      </c>
      <c r="T11928" s="548"/>
      <c r="U11928" s="99"/>
    </row>
    <row r="11929" spans="1:21" ht="19.5" customHeight="1">
      <c r="A11929" s="545">
        <v>106953</v>
      </c>
      <c r="B11929" s="545" t="s">
        <v>9262</v>
      </c>
      <c r="C11929" s="545" t="s">
        <v>4504</v>
      </c>
      <c r="D11929" s="546"/>
      <c r="E11929" s="171" t="str">
        <f t="shared" si="186"/>
        <v>1900</v>
      </c>
      <c r="F11929" s="547">
        <v>0</v>
      </c>
      <c r="G11929" s="548">
        <v>0</v>
      </c>
      <c r="H11929" s="547">
        <v>0</v>
      </c>
      <c r="I11929" s="545" t="s">
        <v>12973</v>
      </c>
      <c r="J11929" s="545"/>
      <c r="K11929" s="545" t="s">
        <v>20319</v>
      </c>
      <c r="L11929" s="545" t="s">
        <v>13413</v>
      </c>
      <c r="M11929" s="548" t="s">
        <v>13868</v>
      </c>
      <c r="N11929" s="545" t="s">
        <v>13413</v>
      </c>
      <c r="O11929" s="545" t="s">
        <v>13413</v>
      </c>
      <c r="P11929" s="549">
        <v>9634</v>
      </c>
      <c r="Q11929" s="549">
        <v>2</v>
      </c>
      <c r="R11929" s="549">
        <v>59</v>
      </c>
      <c r="S11929" s="548"/>
      <c r="T11929" s="548"/>
      <c r="U11929" s="99"/>
    </row>
    <row r="11930" spans="1:21" ht="19.5" customHeight="1">
      <c r="A11930" s="545">
        <v>106954</v>
      </c>
      <c r="B11930" s="545" t="s">
        <v>9261</v>
      </c>
      <c r="C11930" s="545" t="s">
        <v>216</v>
      </c>
      <c r="D11930" s="546"/>
      <c r="E11930" s="171" t="str">
        <f t="shared" si="186"/>
        <v>1900</v>
      </c>
      <c r="F11930" s="547">
        <v>0</v>
      </c>
      <c r="G11930" s="548">
        <v>0</v>
      </c>
      <c r="H11930" s="547">
        <v>0</v>
      </c>
      <c r="I11930" s="545" t="s">
        <v>12717</v>
      </c>
      <c r="J11930" s="545"/>
      <c r="K11930" s="545" t="s">
        <v>20320</v>
      </c>
      <c r="L11930" s="545" t="s">
        <v>13413</v>
      </c>
      <c r="M11930" s="548" t="s">
        <v>13758</v>
      </c>
      <c r="N11930" s="545" t="s">
        <v>13413</v>
      </c>
      <c r="O11930" s="545" t="s">
        <v>13413</v>
      </c>
      <c r="P11930" s="549">
        <v>9635</v>
      </c>
      <c r="Q11930" s="549">
        <v>1</v>
      </c>
      <c r="R11930" s="549">
        <v>19</v>
      </c>
      <c r="S11930" s="548"/>
      <c r="T11930" s="548"/>
      <c r="U11930" s="99"/>
    </row>
    <row r="11931" spans="1:21" ht="19.5" customHeight="1">
      <c r="A11931" s="545">
        <v>106955</v>
      </c>
      <c r="B11931" s="545" t="s">
        <v>9260</v>
      </c>
      <c r="C11931" s="545" t="s">
        <v>216</v>
      </c>
      <c r="D11931" s="546"/>
      <c r="E11931" s="171" t="str">
        <f t="shared" si="186"/>
        <v>1900</v>
      </c>
      <c r="F11931" s="547">
        <v>0</v>
      </c>
      <c r="G11931" s="548">
        <v>0</v>
      </c>
      <c r="H11931" s="547">
        <v>0</v>
      </c>
      <c r="I11931" s="545" t="s">
        <v>12717</v>
      </c>
      <c r="J11931" s="545"/>
      <c r="K11931" s="545" t="s">
        <v>20321</v>
      </c>
      <c r="L11931" s="545" t="s">
        <v>13413</v>
      </c>
      <c r="M11931" s="548" t="s">
        <v>13758</v>
      </c>
      <c r="N11931" s="545" t="s">
        <v>13413</v>
      </c>
      <c r="O11931" s="545" t="s">
        <v>13413</v>
      </c>
      <c r="P11931" s="549">
        <v>9636</v>
      </c>
      <c r="Q11931" s="549">
        <v>1</v>
      </c>
      <c r="R11931" s="549">
        <v>19</v>
      </c>
      <c r="S11931" s="548"/>
      <c r="T11931" s="548"/>
      <c r="U11931" s="99"/>
    </row>
    <row r="11932" spans="1:21" ht="19.5" customHeight="1">
      <c r="A11932" s="545">
        <v>106956</v>
      </c>
      <c r="B11932" s="545" t="s">
        <v>5207</v>
      </c>
      <c r="C11932" s="545" t="s">
        <v>216</v>
      </c>
      <c r="D11932" s="546"/>
      <c r="E11932" s="171" t="str">
        <f t="shared" si="186"/>
        <v>1900</v>
      </c>
      <c r="F11932" s="547">
        <v>0</v>
      </c>
      <c r="G11932" s="548">
        <v>0</v>
      </c>
      <c r="H11932" s="547">
        <v>0</v>
      </c>
      <c r="I11932" s="545" t="s">
        <v>12717</v>
      </c>
      <c r="J11932" s="545"/>
      <c r="K11932" s="545" t="s">
        <v>20322</v>
      </c>
      <c r="L11932" s="545" t="s">
        <v>13413</v>
      </c>
      <c r="M11932" s="548" t="s">
        <v>13758</v>
      </c>
      <c r="N11932" s="545" t="s">
        <v>13413</v>
      </c>
      <c r="O11932" s="545" t="s">
        <v>13413</v>
      </c>
      <c r="P11932" s="549">
        <v>9637</v>
      </c>
      <c r="Q11932" s="549">
        <v>1</v>
      </c>
      <c r="R11932" s="549">
        <v>19</v>
      </c>
      <c r="S11932" s="548"/>
      <c r="T11932" s="548"/>
      <c r="U11932" s="99"/>
    </row>
    <row r="11933" spans="1:21" ht="19.5" customHeight="1">
      <c r="A11933" s="545">
        <v>106957</v>
      </c>
      <c r="B11933" s="545" t="s">
        <v>5208</v>
      </c>
      <c r="C11933" s="545" t="s">
        <v>216</v>
      </c>
      <c r="D11933" s="546"/>
      <c r="E11933" s="171" t="str">
        <f t="shared" si="186"/>
        <v>1900</v>
      </c>
      <c r="F11933" s="547">
        <v>0</v>
      </c>
      <c r="G11933" s="548">
        <v>0</v>
      </c>
      <c r="H11933" s="547">
        <v>0</v>
      </c>
      <c r="I11933" s="545" t="s">
        <v>12717</v>
      </c>
      <c r="J11933" s="545"/>
      <c r="K11933" s="545" t="s">
        <v>20323</v>
      </c>
      <c r="L11933" s="545" t="s">
        <v>13413</v>
      </c>
      <c r="M11933" s="548" t="s">
        <v>13758</v>
      </c>
      <c r="N11933" s="545" t="s">
        <v>13413</v>
      </c>
      <c r="O11933" s="545" t="s">
        <v>13413</v>
      </c>
      <c r="P11933" s="549">
        <v>9638</v>
      </c>
      <c r="Q11933" s="549">
        <v>1</v>
      </c>
      <c r="R11933" s="549">
        <v>19</v>
      </c>
      <c r="S11933" s="548"/>
      <c r="T11933" s="548"/>
      <c r="U11933" s="99"/>
    </row>
    <row r="11934" spans="1:21" ht="19.5" customHeight="1">
      <c r="A11934" s="545">
        <v>106958</v>
      </c>
      <c r="B11934" s="545" t="s">
        <v>9259</v>
      </c>
      <c r="C11934" s="545" t="s">
        <v>216</v>
      </c>
      <c r="D11934" s="546"/>
      <c r="E11934" s="171" t="str">
        <f t="shared" si="186"/>
        <v>1900</v>
      </c>
      <c r="F11934" s="547">
        <v>0</v>
      </c>
      <c r="G11934" s="548">
        <v>0</v>
      </c>
      <c r="H11934" s="547">
        <v>0</v>
      </c>
      <c r="I11934" s="545" t="s">
        <v>12726</v>
      </c>
      <c r="J11934" s="545"/>
      <c r="K11934" s="545" t="s">
        <v>20324</v>
      </c>
      <c r="L11934" s="545" t="s">
        <v>13413</v>
      </c>
      <c r="M11934" s="548" t="s">
        <v>13758</v>
      </c>
      <c r="N11934" s="545" t="s">
        <v>13413</v>
      </c>
      <c r="O11934" s="545" t="s">
        <v>13413</v>
      </c>
      <c r="P11934" s="549">
        <v>9639</v>
      </c>
      <c r="Q11934" s="549">
        <v>1</v>
      </c>
      <c r="R11934" s="549">
        <v>49</v>
      </c>
      <c r="S11934" s="548"/>
      <c r="T11934" s="548"/>
      <c r="U11934" s="99"/>
    </row>
    <row r="11935" spans="1:21" ht="19.5" customHeight="1">
      <c r="A11935" s="545">
        <v>106959</v>
      </c>
      <c r="B11935" s="545" t="s">
        <v>9258</v>
      </c>
      <c r="C11935" s="545" t="s">
        <v>216</v>
      </c>
      <c r="D11935" s="546"/>
      <c r="E11935" s="171" t="str">
        <f t="shared" si="186"/>
        <v>1900</v>
      </c>
      <c r="F11935" s="547">
        <v>0</v>
      </c>
      <c r="G11935" s="548">
        <v>0</v>
      </c>
      <c r="H11935" s="547">
        <v>0</v>
      </c>
      <c r="I11935" s="545" t="s">
        <v>12726</v>
      </c>
      <c r="J11935" s="545"/>
      <c r="K11935" s="545" t="s">
        <v>20325</v>
      </c>
      <c r="L11935" s="545" t="s">
        <v>13413</v>
      </c>
      <c r="M11935" s="548" t="s">
        <v>13758</v>
      </c>
      <c r="N11935" s="545" t="s">
        <v>13413</v>
      </c>
      <c r="O11935" s="545" t="s">
        <v>13413</v>
      </c>
      <c r="P11935" s="549">
        <v>9640</v>
      </c>
      <c r="Q11935" s="549">
        <v>1</v>
      </c>
      <c r="R11935" s="549">
        <v>49</v>
      </c>
      <c r="S11935" s="548"/>
      <c r="T11935" s="548"/>
      <c r="U11935" s="99"/>
    </row>
    <row r="11936" spans="1:21" ht="19.5" customHeight="1">
      <c r="A11936" s="545">
        <v>106960</v>
      </c>
      <c r="B11936" s="545" t="s">
        <v>7257</v>
      </c>
      <c r="C11936" s="545" t="s">
        <v>216</v>
      </c>
      <c r="D11936" s="546">
        <v>43838</v>
      </c>
      <c r="E11936" s="171" t="str">
        <f t="shared" si="186"/>
        <v>2020</v>
      </c>
      <c r="F11936" s="547">
        <v>1497663</v>
      </c>
      <c r="G11936" s="548">
        <v>0.19</v>
      </c>
      <c r="H11936" s="547">
        <v>1258540.3400000001</v>
      </c>
      <c r="I11936" s="545" t="s">
        <v>12726</v>
      </c>
      <c r="J11936" s="545" t="s">
        <v>13402</v>
      </c>
      <c r="K11936" s="545" t="s">
        <v>20326</v>
      </c>
      <c r="L11936" s="545" t="s">
        <v>13413</v>
      </c>
      <c r="M11936" s="548" t="s">
        <v>13758</v>
      </c>
      <c r="N11936" s="545" t="s">
        <v>13413</v>
      </c>
      <c r="O11936" s="545" t="s">
        <v>13413</v>
      </c>
      <c r="P11936" s="549">
        <v>9641</v>
      </c>
      <c r="Q11936" s="549">
        <v>1</v>
      </c>
      <c r="R11936" s="549">
        <v>49</v>
      </c>
      <c r="S11936" s="548">
        <v>2231</v>
      </c>
      <c r="T11936" s="548"/>
      <c r="U11936" s="99"/>
    </row>
    <row r="11937" spans="1:21" ht="19.5" customHeight="1">
      <c r="A11937" s="545">
        <v>106961</v>
      </c>
      <c r="B11937" s="545" t="s">
        <v>9257</v>
      </c>
      <c r="C11937" s="545" t="s">
        <v>216</v>
      </c>
      <c r="D11937" s="546"/>
      <c r="E11937" s="171" t="str">
        <f t="shared" si="186"/>
        <v>1900</v>
      </c>
      <c r="F11937" s="547">
        <v>0</v>
      </c>
      <c r="G11937" s="548">
        <v>0</v>
      </c>
      <c r="H11937" s="547">
        <v>0</v>
      </c>
      <c r="I11937" s="545" t="s">
        <v>12726</v>
      </c>
      <c r="J11937" s="545"/>
      <c r="K11937" s="545" t="s">
        <v>20327</v>
      </c>
      <c r="L11937" s="545" t="s">
        <v>13413</v>
      </c>
      <c r="M11937" s="548" t="s">
        <v>13758</v>
      </c>
      <c r="N11937" s="545" t="s">
        <v>13413</v>
      </c>
      <c r="O11937" s="545" t="s">
        <v>13413</v>
      </c>
      <c r="P11937" s="549">
        <v>9642</v>
      </c>
      <c r="Q11937" s="549">
        <v>1</v>
      </c>
      <c r="R11937" s="549">
        <v>49</v>
      </c>
      <c r="S11937" s="548"/>
      <c r="T11937" s="548"/>
      <c r="U11937" s="99"/>
    </row>
    <row r="11938" spans="1:21" ht="19.5" customHeight="1">
      <c r="A11938" s="545">
        <v>106962</v>
      </c>
      <c r="B11938" s="545" t="s">
        <v>9256</v>
      </c>
      <c r="C11938" s="545" t="s">
        <v>216</v>
      </c>
      <c r="D11938" s="546"/>
      <c r="E11938" s="171" t="str">
        <f t="shared" si="186"/>
        <v>1900</v>
      </c>
      <c r="F11938" s="547">
        <v>0</v>
      </c>
      <c r="G11938" s="548">
        <v>0</v>
      </c>
      <c r="H11938" s="547">
        <v>0</v>
      </c>
      <c r="I11938" s="545" t="s">
        <v>12726</v>
      </c>
      <c r="J11938" s="545"/>
      <c r="K11938" s="545" t="s">
        <v>20328</v>
      </c>
      <c r="L11938" s="545" t="s">
        <v>13413</v>
      </c>
      <c r="M11938" s="548" t="s">
        <v>13758</v>
      </c>
      <c r="N11938" s="545" t="s">
        <v>13413</v>
      </c>
      <c r="O11938" s="545" t="s">
        <v>13413</v>
      </c>
      <c r="P11938" s="549">
        <v>9643</v>
      </c>
      <c r="Q11938" s="549">
        <v>1</v>
      </c>
      <c r="R11938" s="549">
        <v>49</v>
      </c>
      <c r="S11938" s="548"/>
      <c r="T11938" s="548"/>
      <c r="U11938" s="99"/>
    </row>
    <row r="11939" spans="1:21" ht="19.5" customHeight="1">
      <c r="A11939" s="545">
        <v>106963</v>
      </c>
      <c r="B11939" s="545" t="s">
        <v>9255</v>
      </c>
      <c r="C11939" s="545" t="s">
        <v>216</v>
      </c>
      <c r="D11939" s="546"/>
      <c r="E11939" s="171" t="str">
        <f t="shared" si="186"/>
        <v>1900</v>
      </c>
      <c r="F11939" s="547">
        <v>0</v>
      </c>
      <c r="G11939" s="548">
        <v>0</v>
      </c>
      <c r="H11939" s="547">
        <v>0</v>
      </c>
      <c r="I11939" s="545" t="s">
        <v>12726</v>
      </c>
      <c r="J11939" s="545"/>
      <c r="K11939" s="545" t="s">
        <v>20329</v>
      </c>
      <c r="L11939" s="545" t="s">
        <v>13413</v>
      </c>
      <c r="M11939" s="548" t="s">
        <v>13758</v>
      </c>
      <c r="N11939" s="545" t="s">
        <v>13413</v>
      </c>
      <c r="O11939" s="545" t="s">
        <v>13413</v>
      </c>
      <c r="P11939" s="549">
        <v>9644</v>
      </c>
      <c r="Q11939" s="549">
        <v>1</v>
      </c>
      <c r="R11939" s="549">
        <v>49</v>
      </c>
      <c r="S11939" s="548"/>
      <c r="T11939" s="548"/>
      <c r="U11939" s="99"/>
    </row>
    <row r="11940" spans="1:21" ht="19.5" customHeight="1">
      <c r="A11940" s="545">
        <v>106964</v>
      </c>
      <c r="B11940" s="545" t="s">
        <v>9254</v>
      </c>
      <c r="C11940" s="545" t="s">
        <v>216</v>
      </c>
      <c r="D11940" s="546"/>
      <c r="E11940" s="171" t="str">
        <f t="shared" si="186"/>
        <v>1900</v>
      </c>
      <c r="F11940" s="547">
        <v>0</v>
      </c>
      <c r="G11940" s="548">
        <v>0</v>
      </c>
      <c r="H11940" s="547">
        <v>0</v>
      </c>
      <c r="I11940" s="545" t="s">
        <v>12726</v>
      </c>
      <c r="J11940" s="545"/>
      <c r="K11940" s="545" t="s">
        <v>20330</v>
      </c>
      <c r="L11940" s="545" t="s">
        <v>13413</v>
      </c>
      <c r="M11940" s="548" t="s">
        <v>13758</v>
      </c>
      <c r="N11940" s="545" t="s">
        <v>13413</v>
      </c>
      <c r="O11940" s="545" t="s">
        <v>13413</v>
      </c>
      <c r="P11940" s="549">
        <v>9645</v>
      </c>
      <c r="Q11940" s="549">
        <v>1</v>
      </c>
      <c r="R11940" s="549">
        <v>49</v>
      </c>
      <c r="S11940" s="548"/>
      <c r="T11940" s="548"/>
      <c r="U11940" s="99"/>
    </row>
    <row r="11941" spans="1:21" ht="19.5" customHeight="1">
      <c r="A11941" s="545">
        <v>106965</v>
      </c>
      <c r="B11941" s="545" t="s">
        <v>9253</v>
      </c>
      <c r="C11941" s="545" t="s">
        <v>216</v>
      </c>
      <c r="D11941" s="546"/>
      <c r="E11941" s="171" t="str">
        <f t="shared" si="186"/>
        <v>1900</v>
      </c>
      <c r="F11941" s="547">
        <v>0</v>
      </c>
      <c r="G11941" s="548">
        <v>0</v>
      </c>
      <c r="H11941" s="547">
        <v>0</v>
      </c>
      <c r="I11941" s="545" t="s">
        <v>12726</v>
      </c>
      <c r="J11941" s="545"/>
      <c r="K11941" s="545" t="s">
        <v>20331</v>
      </c>
      <c r="L11941" s="545" t="s">
        <v>13413</v>
      </c>
      <c r="M11941" s="548" t="s">
        <v>13758</v>
      </c>
      <c r="N11941" s="545" t="s">
        <v>13413</v>
      </c>
      <c r="O11941" s="545" t="s">
        <v>13413</v>
      </c>
      <c r="P11941" s="549">
        <v>9646</v>
      </c>
      <c r="Q11941" s="549">
        <v>1</v>
      </c>
      <c r="R11941" s="549">
        <v>49</v>
      </c>
      <c r="S11941" s="548"/>
      <c r="T11941" s="548"/>
      <c r="U11941" s="99"/>
    </row>
    <row r="11942" spans="1:21" ht="19.5" customHeight="1">
      <c r="A11942" s="545">
        <v>106966</v>
      </c>
      <c r="B11942" s="545" t="s">
        <v>9252</v>
      </c>
      <c r="C11942" s="545" t="s">
        <v>216</v>
      </c>
      <c r="D11942" s="546"/>
      <c r="E11942" s="171" t="str">
        <f t="shared" si="186"/>
        <v>1900</v>
      </c>
      <c r="F11942" s="547">
        <v>0</v>
      </c>
      <c r="G11942" s="548">
        <v>0</v>
      </c>
      <c r="H11942" s="547">
        <v>0</v>
      </c>
      <c r="I11942" s="545" t="s">
        <v>12726</v>
      </c>
      <c r="J11942" s="545"/>
      <c r="K11942" s="545" t="s">
        <v>20332</v>
      </c>
      <c r="L11942" s="545" t="s">
        <v>13413</v>
      </c>
      <c r="M11942" s="548" t="s">
        <v>13758</v>
      </c>
      <c r="N11942" s="545" t="s">
        <v>13413</v>
      </c>
      <c r="O11942" s="545" t="s">
        <v>13413</v>
      </c>
      <c r="P11942" s="549">
        <v>9647</v>
      </c>
      <c r="Q11942" s="549">
        <v>1</v>
      </c>
      <c r="R11942" s="549">
        <v>49</v>
      </c>
      <c r="S11942" s="548"/>
      <c r="T11942" s="548"/>
      <c r="U11942" s="99"/>
    </row>
    <row r="11943" spans="1:21" ht="19.5" customHeight="1">
      <c r="A11943" s="545">
        <v>106967</v>
      </c>
      <c r="B11943" s="545" t="s">
        <v>9251</v>
      </c>
      <c r="C11943" s="545" t="s">
        <v>216</v>
      </c>
      <c r="D11943" s="546"/>
      <c r="E11943" s="171" t="str">
        <f t="shared" si="186"/>
        <v>1900</v>
      </c>
      <c r="F11943" s="547">
        <v>0</v>
      </c>
      <c r="G11943" s="548">
        <v>0</v>
      </c>
      <c r="H11943" s="547">
        <v>0</v>
      </c>
      <c r="I11943" s="545" t="s">
        <v>12726</v>
      </c>
      <c r="J11943" s="545"/>
      <c r="K11943" s="545" t="s">
        <v>20333</v>
      </c>
      <c r="L11943" s="545" t="s">
        <v>13413</v>
      </c>
      <c r="M11943" s="548" t="s">
        <v>13758</v>
      </c>
      <c r="N11943" s="545" t="s">
        <v>13413</v>
      </c>
      <c r="O11943" s="545" t="s">
        <v>13413</v>
      </c>
      <c r="P11943" s="549">
        <v>9648</v>
      </c>
      <c r="Q11943" s="549">
        <v>1</v>
      </c>
      <c r="R11943" s="549">
        <v>49</v>
      </c>
      <c r="S11943" s="548"/>
      <c r="T11943" s="548"/>
      <c r="U11943" s="99"/>
    </row>
    <row r="11944" spans="1:21" ht="19.5" customHeight="1">
      <c r="A11944" s="545">
        <v>106968</v>
      </c>
      <c r="B11944" s="545" t="s">
        <v>9250</v>
      </c>
      <c r="C11944" s="545" t="s">
        <v>216</v>
      </c>
      <c r="D11944" s="546"/>
      <c r="E11944" s="171" t="str">
        <f t="shared" si="186"/>
        <v>1900</v>
      </c>
      <c r="F11944" s="547">
        <v>0</v>
      </c>
      <c r="G11944" s="548">
        <v>0</v>
      </c>
      <c r="H11944" s="547">
        <v>0</v>
      </c>
      <c r="I11944" s="545" t="s">
        <v>12726</v>
      </c>
      <c r="J11944" s="545"/>
      <c r="K11944" s="545" t="s">
        <v>20334</v>
      </c>
      <c r="L11944" s="545" t="s">
        <v>13413</v>
      </c>
      <c r="M11944" s="548" t="s">
        <v>13758</v>
      </c>
      <c r="N11944" s="545" t="s">
        <v>13413</v>
      </c>
      <c r="O11944" s="545" t="s">
        <v>13413</v>
      </c>
      <c r="P11944" s="549">
        <v>9649</v>
      </c>
      <c r="Q11944" s="549">
        <v>1</v>
      </c>
      <c r="R11944" s="549">
        <v>49</v>
      </c>
      <c r="S11944" s="548"/>
      <c r="T11944" s="548"/>
      <c r="U11944" s="99"/>
    </row>
    <row r="11945" spans="1:21" ht="19.5" customHeight="1">
      <c r="A11945" s="545">
        <v>106969</v>
      </c>
      <c r="B11945" s="545" t="s">
        <v>5070</v>
      </c>
      <c r="C11945" s="545" t="s">
        <v>216</v>
      </c>
      <c r="D11945" s="546"/>
      <c r="E11945" s="171" t="str">
        <f t="shared" si="186"/>
        <v>1900</v>
      </c>
      <c r="F11945" s="547">
        <v>0</v>
      </c>
      <c r="G11945" s="548">
        <v>0</v>
      </c>
      <c r="H11945" s="547">
        <v>0</v>
      </c>
      <c r="I11945" s="545" t="s">
        <v>12676</v>
      </c>
      <c r="J11945" s="545"/>
      <c r="K11945" s="545" t="s">
        <v>13413</v>
      </c>
      <c r="L11945" s="545" t="s">
        <v>13413</v>
      </c>
      <c r="M11945" s="548" t="s">
        <v>13758</v>
      </c>
      <c r="N11945" s="545" t="s">
        <v>13413</v>
      </c>
      <c r="O11945" s="545" t="s">
        <v>13413</v>
      </c>
      <c r="P11945" s="549">
        <v>9650</v>
      </c>
      <c r="Q11945" s="549">
        <v>1</v>
      </c>
      <c r="R11945" s="549">
        <v>14</v>
      </c>
      <c r="S11945" s="548"/>
      <c r="T11945" s="548"/>
      <c r="U11945" s="99"/>
    </row>
    <row r="11946" spans="1:21" ht="19.5" customHeight="1">
      <c r="A11946" s="545">
        <v>106970</v>
      </c>
      <c r="B11946" s="545" t="s">
        <v>8012</v>
      </c>
      <c r="C11946" s="545" t="s">
        <v>216</v>
      </c>
      <c r="D11946" s="546">
        <v>43553</v>
      </c>
      <c r="E11946" s="171" t="str">
        <f t="shared" si="186"/>
        <v>2019</v>
      </c>
      <c r="F11946" s="547">
        <v>4760000</v>
      </c>
      <c r="G11946" s="548">
        <v>0.19</v>
      </c>
      <c r="H11946" s="547">
        <v>4000000</v>
      </c>
      <c r="I11946" s="545" t="s">
        <v>12726</v>
      </c>
      <c r="J11946" s="545" t="s">
        <v>13301</v>
      </c>
      <c r="K11946" s="545" t="s">
        <v>20335</v>
      </c>
      <c r="L11946" s="545" t="s">
        <v>13413</v>
      </c>
      <c r="M11946" s="548" t="s">
        <v>13758</v>
      </c>
      <c r="N11946" s="545" t="s">
        <v>13413</v>
      </c>
      <c r="O11946" s="545" t="s">
        <v>13413</v>
      </c>
      <c r="P11946" s="549">
        <v>9651</v>
      </c>
      <c r="Q11946" s="549">
        <v>1</v>
      </c>
      <c r="R11946" s="549">
        <v>49</v>
      </c>
      <c r="S11946" s="548">
        <v>2221</v>
      </c>
      <c r="T11946" s="548"/>
      <c r="U11946" s="99"/>
    </row>
    <row r="11947" spans="1:21" ht="19.5" customHeight="1">
      <c r="A11947" s="545">
        <v>106971</v>
      </c>
      <c r="B11947" s="545" t="s">
        <v>9249</v>
      </c>
      <c r="C11947" s="545" t="s">
        <v>216</v>
      </c>
      <c r="D11947" s="546"/>
      <c r="E11947" s="171" t="str">
        <f t="shared" si="186"/>
        <v>1900</v>
      </c>
      <c r="F11947" s="547">
        <v>0</v>
      </c>
      <c r="G11947" s="548">
        <v>0</v>
      </c>
      <c r="H11947" s="547">
        <v>0</v>
      </c>
      <c r="I11947" s="545" t="s">
        <v>12726</v>
      </c>
      <c r="J11947" s="545"/>
      <c r="K11947" s="545" t="s">
        <v>20336</v>
      </c>
      <c r="L11947" s="545" t="s">
        <v>13413</v>
      </c>
      <c r="M11947" s="548" t="s">
        <v>13758</v>
      </c>
      <c r="N11947" s="545" t="s">
        <v>13413</v>
      </c>
      <c r="O11947" s="545" t="s">
        <v>13413</v>
      </c>
      <c r="P11947" s="549">
        <v>9652</v>
      </c>
      <c r="Q11947" s="549">
        <v>1</v>
      </c>
      <c r="R11947" s="549">
        <v>49</v>
      </c>
      <c r="S11947" s="548"/>
      <c r="T11947" s="548"/>
      <c r="U11947" s="99"/>
    </row>
    <row r="11948" spans="1:21" ht="19.5" customHeight="1">
      <c r="A11948" s="545">
        <v>106972</v>
      </c>
      <c r="B11948" s="545" t="s">
        <v>5123</v>
      </c>
      <c r="C11948" s="545" t="s">
        <v>209</v>
      </c>
      <c r="D11948" s="546"/>
      <c r="E11948" s="171" t="str">
        <f t="shared" si="186"/>
        <v>1900</v>
      </c>
      <c r="F11948" s="547">
        <v>0</v>
      </c>
      <c r="G11948" s="548">
        <v>0</v>
      </c>
      <c r="H11948" s="547">
        <v>0</v>
      </c>
      <c r="I11948" s="545" t="s">
        <v>12697</v>
      </c>
      <c r="J11948" s="545"/>
      <c r="K11948" s="545" t="s">
        <v>13413</v>
      </c>
      <c r="L11948" s="545" t="s">
        <v>13413</v>
      </c>
      <c r="M11948" s="548" t="s">
        <v>13758</v>
      </c>
      <c r="N11948" s="545" t="s">
        <v>13413</v>
      </c>
      <c r="O11948" s="545" t="s">
        <v>13413</v>
      </c>
      <c r="P11948" s="549">
        <v>9653</v>
      </c>
      <c r="Q11948" s="549">
        <v>1</v>
      </c>
      <c r="R11948" s="549">
        <v>138</v>
      </c>
      <c r="S11948" s="548"/>
      <c r="T11948" s="548"/>
      <c r="U11948" s="99"/>
    </row>
    <row r="11949" spans="1:21" ht="19.5" customHeight="1">
      <c r="A11949" s="545">
        <v>106973</v>
      </c>
      <c r="B11949" s="545" t="s">
        <v>9248</v>
      </c>
      <c r="C11949" s="545" t="s">
        <v>216</v>
      </c>
      <c r="D11949" s="546"/>
      <c r="E11949" s="171" t="str">
        <f t="shared" si="186"/>
        <v>1900</v>
      </c>
      <c r="F11949" s="547">
        <v>0</v>
      </c>
      <c r="G11949" s="548">
        <v>0</v>
      </c>
      <c r="H11949" s="547">
        <v>0</v>
      </c>
      <c r="I11949" s="545" t="s">
        <v>12676</v>
      </c>
      <c r="J11949" s="545"/>
      <c r="K11949" s="545" t="s">
        <v>13413</v>
      </c>
      <c r="L11949" s="545" t="s">
        <v>13413</v>
      </c>
      <c r="M11949" s="548" t="s">
        <v>13758</v>
      </c>
      <c r="N11949" s="545" t="s">
        <v>13413</v>
      </c>
      <c r="O11949" s="545" t="s">
        <v>13413</v>
      </c>
      <c r="P11949" s="549">
        <v>9654</v>
      </c>
      <c r="Q11949" s="549">
        <v>1</v>
      </c>
      <c r="R11949" s="549">
        <v>14</v>
      </c>
      <c r="S11949" s="548"/>
      <c r="T11949" s="548"/>
      <c r="U11949" s="99"/>
    </row>
    <row r="11950" spans="1:21" ht="19.5" customHeight="1">
      <c r="A11950" s="545">
        <v>106974</v>
      </c>
      <c r="B11950" s="545" t="s">
        <v>5487</v>
      </c>
      <c r="C11950" s="545" t="s">
        <v>216</v>
      </c>
      <c r="D11950" s="546">
        <v>46052</v>
      </c>
      <c r="E11950" s="171" t="str">
        <f t="shared" si="186"/>
        <v>2026</v>
      </c>
      <c r="F11950" s="547">
        <v>2624872</v>
      </c>
      <c r="G11950" s="548">
        <v>0.19</v>
      </c>
      <c r="H11950" s="547">
        <v>2205774.79</v>
      </c>
      <c r="I11950" s="545" t="s">
        <v>12726</v>
      </c>
      <c r="J11950" s="545" t="s">
        <v>13307</v>
      </c>
      <c r="K11950" s="545" t="s">
        <v>20337</v>
      </c>
      <c r="L11950" s="545" t="s">
        <v>13413</v>
      </c>
      <c r="M11950" s="548" t="s">
        <v>13758</v>
      </c>
      <c r="N11950" s="545" t="s">
        <v>13413</v>
      </c>
      <c r="O11950" s="545" t="s">
        <v>13413</v>
      </c>
      <c r="P11950" s="549">
        <v>9655</v>
      </c>
      <c r="Q11950" s="549">
        <v>1</v>
      </c>
      <c r="R11950" s="549">
        <v>49</v>
      </c>
      <c r="S11950" s="548">
        <v>2228</v>
      </c>
      <c r="T11950" s="548"/>
      <c r="U11950" s="99"/>
    </row>
    <row r="11951" spans="1:21" ht="19.5" customHeight="1">
      <c r="A11951" s="545">
        <v>106975</v>
      </c>
      <c r="B11951" s="545" t="s">
        <v>5488</v>
      </c>
      <c r="C11951" s="545" t="s">
        <v>216</v>
      </c>
      <c r="D11951" s="546"/>
      <c r="E11951" s="171" t="str">
        <f t="shared" si="186"/>
        <v>1900</v>
      </c>
      <c r="F11951" s="547">
        <v>0</v>
      </c>
      <c r="G11951" s="548">
        <v>0</v>
      </c>
      <c r="H11951" s="547">
        <v>0</v>
      </c>
      <c r="I11951" s="545" t="s">
        <v>12726</v>
      </c>
      <c r="J11951" s="545"/>
      <c r="K11951" s="545" t="s">
        <v>20338</v>
      </c>
      <c r="L11951" s="545" t="s">
        <v>13413</v>
      </c>
      <c r="M11951" s="548" t="s">
        <v>13758</v>
      </c>
      <c r="N11951" s="545" t="s">
        <v>13413</v>
      </c>
      <c r="O11951" s="545" t="s">
        <v>13413</v>
      </c>
      <c r="P11951" s="549">
        <v>9656</v>
      </c>
      <c r="Q11951" s="549">
        <v>1</v>
      </c>
      <c r="R11951" s="549">
        <v>49</v>
      </c>
      <c r="S11951" s="548"/>
      <c r="T11951" s="548"/>
      <c r="U11951" s="99"/>
    </row>
    <row r="11952" spans="1:21" ht="19.5" customHeight="1">
      <c r="A11952" s="545">
        <v>106976</v>
      </c>
      <c r="B11952" s="545" t="s">
        <v>5037</v>
      </c>
      <c r="C11952" s="545" t="s">
        <v>216</v>
      </c>
      <c r="D11952" s="546"/>
      <c r="E11952" s="171" t="str">
        <f t="shared" si="186"/>
        <v>1900</v>
      </c>
      <c r="F11952" s="547">
        <v>0</v>
      </c>
      <c r="G11952" s="548">
        <v>0</v>
      </c>
      <c r="H11952" s="547">
        <v>0</v>
      </c>
      <c r="I11952" s="545" t="s">
        <v>12642</v>
      </c>
      <c r="J11952" s="545"/>
      <c r="K11952" s="545" t="s">
        <v>13413</v>
      </c>
      <c r="L11952" s="545" t="s">
        <v>13413</v>
      </c>
      <c r="M11952" s="548" t="s">
        <v>13758</v>
      </c>
      <c r="N11952" s="545" t="s">
        <v>13413</v>
      </c>
      <c r="O11952" s="545" t="s">
        <v>13413</v>
      </c>
      <c r="P11952" s="549">
        <v>9657</v>
      </c>
      <c r="Q11952" s="549">
        <v>1</v>
      </c>
      <c r="R11952" s="549">
        <v>135</v>
      </c>
      <c r="S11952" s="548"/>
      <c r="T11952" s="548"/>
      <c r="U11952" s="99"/>
    </row>
    <row r="11953" spans="1:21" ht="19.5" customHeight="1">
      <c r="A11953" s="545">
        <v>106977</v>
      </c>
      <c r="B11953" s="545" t="s">
        <v>5097</v>
      </c>
      <c r="C11953" s="545" t="s">
        <v>216</v>
      </c>
      <c r="D11953" s="546"/>
      <c r="E11953" s="171" t="str">
        <f t="shared" si="186"/>
        <v>1900</v>
      </c>
      <c r="F11953" s="547">
        <v>0</v>
      </c>
      <c r="G11953" s="548">
        <v>0</v>
      </c>
      <c r="H11953" s="547">
        <v>0</v>
      </c>
      <c r="I11953" s="545" t="s">
        <v>12642</v>
      </c>
      <c r="J11953" s="545"/>
      <c r="K11953" s="545" t="s">
        <v>13413</v>
      </c>
      <c r="L11953" s="545" t="s">
        <v>13413</v>
      </c>
      <c r="M11953" s="548" t="s">
        <v>13758</v>
      </c>
      <c r="N11953" s="545" t="s">
        <v>13413</v>
      </c>
      <c r="O11953" s="545" t="s">
        <v>13413</v>
      </c>
      <c r="P11953" s="549">
        <v>9658</v>
      </c>
      <c r="Q11953" s="549">
        <v>1</v>
      </c>
      <c r="R11953" s="549">
        <v>135</v>
      </c>
      <c r="S11953" s="548"/>
      <c r="T11953" s="548"/>
      <c r="U11953" s="99"/>
    </row>
    <row r="11954" spans="1:21" ht="19.5" customHeight="1">
      <c r="A11954" s="545">
        <v>106978</v>
      </c>
      <c r="B11954" s="545" t="s">
        <v>5190</v>
      </c>
      <c r="C11954" s="545" t="s">
        <v>216</v>
      </c>
      <c r="D11954" s="546"/>
      <c r="E11954" s="171" t="str">
        <f t="shared" si="186"/>
        <v>1900</v>
      </c>
      <c r="F11954" s="547">
        <v>0</v>
      </c>
      <c r="G11954" s="548">
        <v>0</v>
      </c>
      <c r="H11954" s="547">
        <v>0</v>
      </c>
      <c r="I11954" s="545" t="s">
        <v>12642</v>
      </c>
      <c r="J11954" s="545"/>
      <c r="K11954" s="545" t="s">
        <v>13413</v>
      </c>
      <c r="L11954" s="545" t="s">
        <v>13413</v>
      </c>
      <c r="M11954" s="548" t="s">
        <v>13758</v>
      </c>
      <c r="N11954" s="545" t="s">
        <v>13413</v>
      </c>
      <c r="O11954" s="545" t="s">
        <v>13413</v>
      </c>
      <c r="P11954" s="549">
        <v>9659</v>
      </c>
      <c r="Q11954" s="549">
        <v>1</v>
      </c>
      <c r="R11954" s="549">
        <v>135</v>
      </c>
      <c r="S11954" s="548"/>
      <c r="T11954" s="548"/>
      <c r="U11954" s="99"/>
    </row>
    <row r="11955" spans="1:21" ht="19.5" customHeight="1">
      <c r="A11955" s="545">
        <v>106979</v>
      </c>
      <c r="B11955" s="545" t="s">
        <v>9247</v>
      </c>
      <c r="C11955" s="545" t="s">
        <v>216</v>
      </c>
      <c r="D11955" s="546"/>
      <c r="E11955" s="171" t="str">
        <f t="shared" si="186"/>
        <v>1900</v>
      </c>
      <c r="F11955" s="547">
        <v>0</v>
      </c>
      <c r="G11955" s="548">
        <v>0</v>
      </c>
      <c r="H11955" s="547">
        <v>0</v>
      </c>
      <c r="I11955" s="545" t="s">
        <v>12726</v>
      </c>
      <c r="J11955" s="545"/>
      <c r="K11955" s="545" t="s">
        <v>20339</v>
      </c>
      <c r="L11955" s="545" t="s">
        <v>13413</v>
      </c>
      <c r="M11955" s="548" t="s">
        <v>13758</v>
      </c>
      <c r="N11955" s="545" t="s">
        <v>13413</v>
      </c>
      <c r="O11955" s="545" t="s">
        <v>13413</v>
      </c>
      <c r="P11955" s="549">
        <v>9660</v>
      </c>
      <c r="Q11955" s="549">
        <v>1</v>
      </c>
      <c r="R11955" s="549">
        <v>49</v>
      </c>
      <c r="S11955" s="548"/>
      <c r="T11955" s="548"/>
      <c r="U11955" s="99"/>
    </row>
    <row r="11956" spans="1:21" ht="19.5" customHeight="1">
      <c r="A11956" s="545">
        <v>106980</v>
      </c>
      <c r="B11956" s="545" t="s">
        <v>9246</v>
      </c>
      <c r="C11956" s="545" t="s">
        <v>216</v>
      </c>
      <c r="D11956" s="546"/>
      <c r="E11956" s="171" t="str">
        <f t="shared" si="186"/>
        <v>1900</v>
      </c>
      <c r="F11956" s="547">
        <v>0</v>
      </c>
      <c r="G11956" s="548">
        <v>0</v>
      </c>
      <c r="H11956" s="547">
        <v>0</v>
      </c>
      <c r="I11956" s="545" t="s">
        <v>12726</v>
      </c>
      <c r="J11956" s="545"/>
      <c r="K11956" s="545" t="s">
        <v>20340</v>
      </c>
      <c r="L11956" s="545" t="s">
        <v>13413</v>
      </c>
      <c r="M11956" s="548" t="s">
        <v>13758</v>
      </c>
      <c r="N11956" s="545" t="s">
        <v>13413</v>
      </c>
      <c r="O11956" s="545" t="s">
        <v>13413</v>
      </c>
      <c r="P11956" s="549">
        <v>9661</v>
      </c>
      <c r="Q11956" s="549">
        <v>1</v>
      </c>
      <c r="R11956" s="549">
        <v>49</v>
      </c>
      <c r="S11956" s="548"/>
      <c r="T11956" s="548"/>
      <c r="U11956" s="99"/>
    </row>
    <row r="11957" spans="1:21" ht="19.5" customHeight="1">
      <c r="A11957" s="545">
        <v>106981</v>
      </c>
      <c r="B11957" s="545" t="s">
        <v>5059</v>
      </c>
      <c r="C11957" s="545" t="s">
        <v>216</v>
      </c>
      <c r="D11957" s="546"/>
      <c r="E11957" s="171" t="str">
        <f t="shared" si="186"/>
        <v>1900</v>
      </c>
      <c r="F11957" s="547">
        <v>0</v>
      </c>
      <c r="G11957" s="548">
        <v>0</v>
      </c>
      <c r="H11957" s="547">
        <v>0</v>
      </c>
      <c r="I11957" s="545" t="s">
        <v>12676</v>
      </c>
      <c r="J11957" s="545"/>
      <c r="K11957" s="545" t="s">
        <v>13413</v>
      </c>
      <c r="L11957" s="545" t="s">
        <v>13413</v>
      </c>
      <c r="M11957" s="548" t="s">
        <v>13758</v>
      </c>
      <c r="N11957" s="545" t="s">
        <v>13413</v>
      </c>
      <c r="O11957" s="545" t="s">
        <v>13413</v>
      </c>
      <c r="P11957" s="549">
        <v>9662</v>
      </c>
      <c r="Q11957" s="549">
        <v>1</v>
      </c>
      <c r="R11957" s="549">
        <v>14</v>
      </c>
      <c r="S11957" s="548"/>
      <c r="T11957" s="548"/>
      <c r="U11957" s="99"/>
    </row>
    <row r="11958" spans="1:21" ht="19.5" customHeight="1">
      <c r="A11958" s="545">
        <v>106982</v>
      </c>
      <c r="B11958" s="545" t="s">
        <v>9245</v>
      </c>
      <c r="C11958" s="545" t="s">
        <v>216</v>
      </c>
      <c r="D11958" s="546"/>
      <c r="E11958" s="171" t="str">
        <f t="shared" si="186"/>
        <v>1900</v>
      </c>
      <c r="F11958" s="547">
        <v>0</v>
      </c>
      <c r="G11958" s="548">
        <v>0</v>
      </c>
      <c r="H11958" s="547">
        <v>0</v>
      </c>
      <c r="I11958" s="545" t="s">
        <v>12726</v>
      </c>
      <c r="J11958" s="545"/>
      <c r="K11958" s="545" t="s">
        <v>20341</v>
      </c>
      <c r="L11958" s="545" t="s">
        <v>13413</v>
      </c>
      <c r="M11958" s="548" t="s">
        <v>13758</v>
      </c>
      <c r="N11958" s="545" t="s">
        <v>13413</v>
      </c>
      <c r="O11958" s="545" t="s">
        <v>13413</v>
      </c>
      <c r="P11958" s="549">
        <v>9663</v>
      </c>
      <c r="Q11958" s="549">
        <v>1</v>
      </c>
      <c r="R11958" s="549">
        <v>49</v>
      </c>
      <c r="S11958" s="548"/>
      <c r="T11958" s="548"/>
      <c r="U11958" s="99"/>
    </row>
    <row r="11959" spans="1:21" ht="19.5" customHeight="1">
      <c r="A11959" s="545">
        <v>106983</v>
      </c>
      <c r="B11959" s="545" t="s">
        <v>9244</v>
      </c>
      <c r="C11959" s="545" t="s">
        <v>216</v>
      </c>
      <c r="D11959" s="546"/>
      <c r="E11959" s="171" t="str">
        <f t="shared" si="186"/>
        <v>1900</v>
      </c>
      <c r="F11959" s="547">
        <v>0</v>
      </c>
      <c r="G11959" s="548">
        <v>0</v>
      </c>
      <c r="H11959" s="547">
        <v>0</v>
      </c>
      <c r="I11959" s="545" t="s">
        <v>12726</v>
      </c>
      <c r="J11959" s="545"/>
      <c r="K11959" s="545" t="s">
        <v>20342</v>
      </c>
      <c r="L11959" s="545" t="s">
        <v>13413</v>
      </c>
      <c r="M11959" s="548" t="s">
        <v>13758</v>
      </c>
      <c r="N11959" s="545" t="s">
        <v>13413</v>
      </c>
      <c r="O11959" s="545" t="s">
        <v>13413</v>
      </c>
      <c r="P11959" s="549">
        <v>9664</v>
      </c>
      <c r="Q11959" s="549">
        <v>1</v>
      </c>
      <c r="R11959" s="549">
        <v>49</v>
      </c>
      <c r="S11959" s="548"/>
      <c r="T11959" s="548"/>
      <c r="U11959" s="99"/>
    </row>
    <row r="11960" spans="1:21" ht="19.5" customHeight="1">
      <c r="A11960" s="545">
        <v>106984</v>
      </c>
      <c r="B11960" s="545" t="s">
        <v>5124</v>
      </c>
      <c r="C11960" s="545" t="s">
        <v>209</v>
      </c>
      <c r="D11960" s="546"/>
      <c r="E11960" s="171" t="str">
        <f t="shared" si="186"/>
        <v>1900</v>
      </c>
      <c r="F11960" s="547">
        <v>0</v>
      </c>
      <c r="G11960" s="548">
        <v>0</v>
      </c>
      <c r="H11960" s="547">
        <v>0</v>
      </c>
      <c r="I11960" s="545" t="s">
        <v>12697</v>
      </c>
      <c r="J11960" s="545"/>
      <c r="K11960" s="545" t="s">
        <v>13413</v>
      </c>
      <c r="L11960" s="545" t="s">
        <v>13413</v>
      </c>
      <c r="M11960" s="548" t="s">
        <v>13758</v>
      </c>
      <c r="N11960" s="545" t="s">
        <v>13413</v>
      </c>
      <c r="O11960" s="545" t="s">
        <v>13413</v>
      </c>
      <c r="P11960" s="549">
        <v>9665</v>
      </c>
      <c r="Q11960" s="549">
        <v>1</v>
      </c>
      <c r="R11960" s="549">
        <v>138</v>
      </c>
      <c r="S11960" s="548"/>
      <c r="T11960" s="548"/>
      <c r="U11960" s="99"/>
    </row>
    <row r="11961" spans="1:21" ht="19.5" customHeight="1">
      <c r="A11961" s="545">
        <v>106985</v>
      </c>
      <c r="B11961" s="545" t="s">
        <v>9243</v>
      </c>
      <c r="C11961" s="545" t="s">
        <v>216</v>
      </c>
      <c r="D11961" s="546"/>
      <c r="E11961" s="171" t="str">
        <f t="shared" si="186"/>
        <v>1900</v>
      </c>
      <c r="F11961" s="547">
        <v>0</v>
      </c>
      <c r="G11961" s="548">
        <v>0</v>
      </c>
      <c r="H11961" s="547">
        <v>0</v>
      </c>
      <c r="I11961" s="545" t="s">
        <v>12726</v>
      </c>
      <c r="J11961" s="545"/>
      <c r="K11961" s="545" t="s">
        <v>20343</v>
      </c>
      <c r="L11961" s="545" t="s">
        <v>13413</v>
      </c>
      <c r="M11961" s="548" t="s">
        <v>13758</v>
      </c>
      <c r="N11961" s="545" t="s">
        <v>13413</v>
      </c>
      <c r="O11961" s="545" t="s">
        <v>13413</v>
      </c>
      <c r="P11961" s="549">
        <v>9666</v>
      </c>
      <c r="Q11961" s="549">
        <v>1</v>
      </c>
      <c r="R11961" s="549">
        <v>49</v>
      </c>
      <c r="S11961" s="548"/>
      <c r="T11961" s="548"/>
      <c r="U11961" s="99"/>
    </row>
    <row r="11962" spans="1:21" ht="19.5" customHeight="1">
      <c r="A11962" s="545">
        <v>106986</v>
      </c>
      <c r="B11962" s="545" t="s">
        <v>9242</v>
      </c>
      <c r="C11962" s="545" t="s">
        <v>4504</v>
      </c>
      <c r="D11962" s="546"/>
      <c r="E11962" s="171" t="str">
        <f t="shared" si="186"/>
        <v>1900</v>
      </c>
      <c r="F11962" s="547">
        <v>0</v>
      </c>
      <c r="G11962" s="548">
        <v>0</v>
      </c>
      <c r="H11962" s="547">
        <v>0</v>
      </c>
      <c r="I11962" s="545" t="s">
        <v>12668</v>
      </c>
      <c r="J11962" s="545"/>
      <c r="K11962" s="545" t="s">
        <v>13413</v>
      </c>
      <c r="L11962" s="545" t="s">
        <v>13413</v>
      </c>
      <c r="M11962" s="548" t="s">
        <v>13868</v>
      </c>
      <c r="N11962" s="545" t="s">
        <v>13413</v>
      </c>
      <c r="O11962" s="545" t="s">
        <v>13413</v>
      </c>
      <c r="P11962" s="549">
        <v>9667</v>
      </c>
      <c r="Q11962" s="549">
        <v>2</v>
      </c>
      <c r="R11962" s="549">
        <v>7</v>
      </c>
      <c r="S11962" s="548"/>
      <c r="T11962" s="548"/>
      <c r="U11962" s="99"/>
    </row>
    <row r="11963" spans="1:21" ht="19.5" customHeight="1">
      <c r="A11963" s="545">
        <v>106987</v>
      </c>
      <c r="B11963" s="545" t="s">
        <v>4536</v>
      </c>
      <c r="C11963" s="545" t="s">
        <v>4504</v>
      </c>
      <c r="D11963" s="546">
        <v>43686</v>
      </c>
      <c r="E11963" s="171" t="str">
        <f t="shared" si="186"/>
        <v>2019</v>
      </c>
      <c r="F11963" s="547">
        <v>714</v>
      </c>
      <c r="G11963" s="548">
        <v>0.19</v>
      </c>
      <c r="H11963" s="547">
        <v>600</v>
      </c>
      <c r="I11963" s="545" t="s">
        <v>12668</v>
      </c>
      <c r="J11963" s="545" t="s">
        <v>13402</v>
      </c>
      <c r="K11963" s="545" t="s">
        <v>13413</v>
      </c>
      <c r="L11963" s="545" t="s">
        <v>13413</v>
      </c>
      <c r="M11963" s="548" t="s">
        <v>13868</v>
      </c>
      <c r="N11963" s="545" t="s">
        <v>13413</v>
      </c>
      <c r="O11963" s="545" t="s">
        <v>13413</v>
      </c>
      <c r="P11963" s="549">
        <v>9668</v>
      </c>
      <c r="Q11963" s="549">
        <v>2</v>
      </c>
      <c r="R11963" s="549">
        <v>7</v>
      </c>
      <c r="S11963" s="548">
        <v>2231</v>
      </c>
      <c r="T11963" s="548"/>
      <c r="U11963" s="99"/>
    </row>
    <row r="11964" spans="1:21" ht="19.5" customHeight="1">
      <c r="A11964" s="545">
        <v>106988</v>
      </c>
      <c r="B11964" s="545" t="s">
        <v>9241</v>
      </c>
      <c r="C11964" s="545" t="s">
        <v>311</v>
      </c>
      <c r="D11964" s="546"/>
      <c r="E11964" s="171" t="str">
        <f t="shared" si="186"/>
        <v>1900</v>
      </c>
      <c r="F11964" s="547">
        <v>0</v>
      </c>
      <c r="G11964" s="548">
        <v>0</v>
      </c>
      <c r="H11964" s="547">
        <v>0</v>
      </c>
      <c r="I11964" s="545" t="s">
        <v>12722</v>
      </c>
      <c r="J11964" s="545"/>
      <c r="K11964" s="545" t="s">
        <v>13413</v>
      </c>
      <c r="L11964" s="545" t="s">
        <v>13413</v>
      </c>
      <c r="M11964" s="548" t="s">
        <v>13868</v>
      </c>
      <c r="N11964" s="545" t="s">
        <v>13413</v>
      </c>
      <c r="O11964" s="545" t="s">
        <v>13413</v>
      </c>
      <c r="P11964" s="549">
        <v>9669</v>
      </c>
      <c r="Q11964" s="549">
        <v>2</v>
      </c>
      <c r="R11964" s="549">
        <v>36</v>
      </c>
      <c r="S11964" s="548"/>
      <c r="T11964" s="548"/>
      <c r="U11964" s="99"/>
    </row>
    <row r="11965" spans="1:21" ht="19.5" customHeight="1">
      <c r="A11965" s="545">
        <v>106989</v>
      </c>
      <c r="B11965" s="545" t="s">
        <v>9240</v>
      </c>
      <c r="C11965" s="545" t="s">
        <v>216</v>
      </c>
      <c r="D11965" s="546"/>
      <c r="E11965" s="171" t="str">
        <f t="shared" si="186"/>
        <v>1900</v>
      </c>
      <c r="F11965" s="547">
        <v>0</v>
      </c>
      <c r="G11965" s="548">
        <v>0</v>
      </c>
      <c r="H11965" s="547">
        <v>0</v>
      </c>
      <c r="I11965" s="545" t="s">
        <v>12726</v>
      </c>
      <c r="J11965" s="545"/>
      <c r="K11965" s="545" t="s">
        <v>20344</v>
      </c>
      <c r="L11965" s="545" t="s">
        <v>13413</v>
      </c>
      <c r="M11965" s="548" t="s">
        <v>13758</v>
      </c>
      <c r="N11965" s="545" t="s">
        <v>13413</v>
      </c>
      <c r="O11965" s="545" t="s">
        <v>13413</v>
      </c>
      <c r="P11965" s="549">
        <v>9670</v>
      </c>
      <c r="Q11965" s="549">
        <v>1</v>
      </c>
      <c r="R11965" s="549">
        <v>49</v>
      </c>
      <c r="S11965" s="548"/>
      <c r="T11965" s="548"/>
      <c r="U11965" s="99"/>
    </row>
    <row r="11966" spans="1:21" ht="19.5" customHeight="1">
      <c r="A11966" s="545">
        <v>106990</v>
      </c>
      <c r="B11966" s="545" t="s">
        <v>9239</v>
      </c>
      <c r="C11966" s="545" t="s">
        <v>216</v>
      </c>
      <c r="D11966" s="546"/>
      <c r="E11966" s="171" t="str">
        <f t="shared" si="186"/>
        <v>1900</v>
      </c>
      <c r="F11966" s="547">
        <v>0</v>
      </c>
      <c r="G11966" s="548">
        <v>0</v>
      </c>
      <c r="H11966" s="547">
        <v>0</v>
      </c>
      <c r="I11966" s="545" t="s">
        <v>12726</v>
      </c>
      <c r="J11966" s="545"/>
      <c r="K11966" s="545" t="s">
        <v>20345</v>
      </c>
      <c r="L11966" s="545" t="s">
        <v>13413</v>
      </c>
      <c r="M11966" s="548" t="s">
        <v>13758</v>
      </c>
      <c r="N11966" s="545" t="s">
        <v>13413</v>
      </c>
      <c r="O11966" s="545" t="s">
        <v>13413</v>
      </c>
      <c r="P11966" s="549">
        <v>9671</v>
      </c>
      <c r="Q11966" s="549">
        <v>1</v>
      </c>
      <c r="R11966" s="549">
        <v>49</v>
      </c>
      <c r="S11966" s="548"/>
      <c r="T11966" s="548"/>
      <c r="U11966" s="99"/>
    </row>
    <row r="11967" spans="1:21" ht="19.5" customHeight="1">
      <c r="A11967" s="545">
        <v>106991</v>
      </c>
      <c r="B11967" s="545" t="s">
        <v>9238</v>
      </c>
      <c r="C11967" s="545" t="s">
        <v>216</v>
      </c>
      <c r="D11967" s="546"/>
      <c r="E11967" s="171" t="str">
        <f t="shared" si="186"/>
        <v>1900</v>
      </c>
      <c r="F11967" s="547">
        <v>0</v>
      </c>
      <c r="G11967" s="548">
        <v>0</v>
      </c>
      <c r="H11967" s="547">
        <v>0</v>
      </c>
      <c r="I11967" s="545" t="s">
        <v>12726</v>
      </c>
      <c r="J11967" s="545"/>
      <c r="K11967" s="545" t="s">
        <v>20346</v>
      </c>
      <c r="L11967" s="545" t="s">
        <v>13413</v>
      </c>
      <c r="M11967" s="548" t="s">
        <v>13758</v>
      </c>
      <c r="N11967" s="545" t="s">
        <v>13413</v>
      </c>
      <c r="O11967" s="545" t="s">
        <v>13413</v>
      </c>
      <c r="P11967" s="549">
        <v>9672</v>
      </c>
      <c r="Q11967" s="549">
        <v>1</v>
      </c>
      <c r="R11967" s="549">
        <v>49</v>
      </c>
      <c r="S11967" s="548"/>
      <c r="T11967" s="548"/>
      <c r="U11967" s="99"/>
    </row>
    <row r="11968" spans="1:21" ht="19.5" customHeight="1">
      <c r="A11968" s="545">
        <v>106992</v>
      </c>
      <c r="B11968" s="545" t="s">
        <v>9237</v>
      </c>
      <c r="C11968" s="545" t="s">
        <v>216</v>
      </c>
      <c r="D11968" s="546"/>
      <c r="E11968" s="171" t="str">
        <f t="shared" si="186"/>
        <v>1900</v>
      </c>
      <c r="F11968" s="547">
        <v>0</v>
      </c>
      <c r="G11968" s="548">
        <v>0</v>
      </c>
      <c r="H11968" s="547">
        <v>0</v>
      </c>
      <c r="I11968" s="545" t="s">
        <v>12726</v>
      </c>
      <c r="J11968" s="545"/>
      <c r="K11968" s="545" t="s">
        <v>20347</v>
      </c>
      <c r="L11968" s="545" t="s">
        <v>13413</v>
      </c>
      <c r="M11968" s="548" t="s">
        <v>13758</v>
      </c>
      <c r="N11968" s="545" t="s">
        <v>13413</v>
      </c>
      <c r="O11968" s="545" t="s">
        <v>13413</v>
      </c>
      <c r="P11968" s="549">
        <v>9673</v>
      </c>
      <c r="Q11968" s="549">
        <v>1</v>
      </c>
      <c r="R11968" s="549">
        <v>49</v>
      </c>
      <c r="S11968" s="548"/>
      <c r="T11968" s="548"/>
      <c r="U11968" s="99"/>
    </row>
    <row r="11969" spans="1:21" ht="19.5" customHeight="1">
      <c r="A11969" s="545">
        <v>106993</v>
      </c>
      <c r="B11969" s="545" t="s">
        <v>5038</v>
      </c>
      <c r="C11969" s="545" t="s">
        <v>216</v>
      </c>
      <c r="D11969" s="546"/>
      <c r="E11969" s="171" t="str">
        <f t="shared" si="186"/>
        <v>1900</v>
      </c>
      <c r="F11969" s="547">
        <v>0</v>
      </c>
      <c r="G11969" s="548">
        <v>0</v>
      </c>
      <c r="H11969" s="547">
        <v>0</v>
      </c>
      <c r="I11969" s="545" t="s">
        <v>12642</v>
      </c>
      <c r="J11969" s="545"/>
      <c r="K11969" s="545" t="s">
        <v>13413</v>
      </c>
      <c r="L11969" s="545" t="s">
        <v>13413</v>
      </c>
      <c r="M11969" s="548" t="s">
        <v>13758</v>
      </c>
      <c r="N11969" s="545" t="s">
        <v>13413</v>
      </c>
      <c r="O11969" s="545" t="s">
        <v>13413</v>
      </c>
      <c r="P11969" s="549">
        <v>9674</v>
      </c>
      <c r="Q11969" s="549">
        <v>1</v>
      </c>
      <c r="R11969" s="549">
        <v>135</v>
      </c>
      <c r="S11969" s="548"/>
      <c r="T11969" s="548"/>
      <c r="U11969" s="99"/>
    </row>
    <row r="11970" spans="1:21" ht="19.5" customHeight="1">
      <c r="A11970" s="545">
        <v>106994</v>
      </c>
      <c r="B11970" s="545" t="s">
        <v>9236</v>
      </c>
      <c r="C11970" s="545" t="s">
        <v>216</v>
      </c>
      <c r="D11970" s="546"/>
      <c r="E11970" s="171" t="str">
        <f t="shared" si="186"/>
        <v>1900</v>
      </c>
      <c r="F11970" s="547">
        <v>0</v>
      </c>
      <c r="G11970" s="548">
        <v>0</v>
      </c>
      <c r="H11970" s="547">
        <v>0</v>
      </c>
      <c r="I11970" s="545" t="s">
        <v>12726</v>
      </c>
      <c r="J11970" s="545"/>
      <c r="K11970" s="545" t="s">
        <v>20348</v>
      </c>
      <c r="L11970" s="545" t="s">
        <v>13413</v>
      </c>
      <c r="M11970" s="548" t="s">
        <v>13758</v>
      </c>
      <c r="N11970" s="545" t="s">
        <v>13413</v>
      </c>
      <c r="O11970" s="545" t="s">
        <v>13413</v>
      </c>
      <c r="P11970" s="549">
        <v>9675</v>
      </c>
      <c r="Q11970" s="549">
        <v>1</v>
      </c>
      <c r="R11970" s="549">
        <v>49</v>
      </c>
      <c r="S11970" s="548"/>
      <c r="T11970" s="548"/>
      <c r="U11970" s="99"/>
    </row>
    <row r="11971" spans="1:21" ht="19.5" customHeight="1">
      <c r="A11971" s="545">
        <v>106995</v>
      </c>
      <c r="B11971" s="545" t="s">
        <v>5098</v>
      </c>
      <c r="C11971" s="545" t="s">
        <v>216</v>
      </c>
      <c r="D11971" s="546"/>
      <c r="E11971" s="171" t="str">
        <f t="shared" si="186"/>
        <v>1900</v>
      </c>
      <c r="F11971" s="547">
        <v>0</v>
      </c>
      <c r="G11971" s="548">
        <v>0</v>
      </c>
      <c r="H11971" s="547">
        <v>0</v>
      </c>
      <c r="I11971" s="545" t="s">
        <v>12642</v>
      </c>
      <c r="J11971" s="545"/>
      <c r="K11971" s="545" t="s">
        <v>13413</v>
      </c>
      <c r="L11971" s="545" t="s">
        <v>13413</v>
      </c>
      <c r="M11971" s="548" t="s">
        <v>13758</v>
      </c>
      <c r="N11971" s="545" t="s">
        <v>13413</v>
      </c>
      <c r="O11971" s="545" t="s">
        <v>13413</v>
      </c>
      <c r="P11971" s="549">
        <v>9676</v>
      </c>
      <c r="Q11971" s="549">
        <v>1</v>
      </c>
      <c r="R11971" s="549">
        <v>135</v>
      </c>
      <c r="S11971" s="548"/>
      <c r="T11971" s="548"/>
      <c r="U11971" s="99"/>
    </row>
    <row r="11972" spans="1:21" ht="19.5" customHeight="1">
      <c r="A11972" s="545">
        <v>106996</v>
      </c>
      <c r="B11972" s="545" t="s">
        <v>5191</v>
      </c>
      <c r="C11972" s="545" t="s">
        <v>216</v>
      </c>
      <c r="D11972" s="546"/>
      <c r="E11972" s="171" t="str">
        <f t="shared" ref="E11972:E12035" si="187">TEXT(D11972,"YYYY")</f>
        <v>1900</v>
      </c>
      <c r="F11972" s="547">
        <v>0</v>
      </c>
      <c r="G11972" s="548">
        <v>0</v>
      </c>
      <c r="H11972" s="547">
        <v>0</v>
      </c>
      <c r="I11972" s="545" t="s">
        <v>12642</v>
      </c>
      <c r="J11972" s="545"/>
      <c r="K11972" s="545" t="s">
        <v>13413</v>
      </c>
      <c r="L11972" s="545" t="s">
        <v>13413</v>
      </c>
      <c r="M11972" s="548" t="s">
        <v>13758</v>
      </c>
      <c r="N11972" s="545" t="s">
        <v>13413</v>
      </c>
      <c r="O11972" s="545" t="s">
        <v>13413</v>
      </c>
      <c r="P11972" s="549">
        <v>9677</v>
      </c>
      <c r="Q11972" s="549">
        <v>1</v>
      </c>
      <c r="R11972" s="549">
        <v>135</v>
      </c>
      <c r="S11972" s="548"/>
      <c r="T11972" s="548"/>
      <c r="U11972" s="99"/>
    </row>
    <row r="11973" spans="1:21" ht="19.5" customHeight="1">
      <c r="A11973" s="545">
        <v>106997</v>
      </c>
      <c r="B11973" s="545" t="s">
        <v>9235</v>
      </c>
      <c r="C11973" s="545" t="s">
        <v>216</v>
      </c>
      <c r="D11973" s="546"/>
      <c r="E11973" s="171" t="str">
        <f t="shared" si="187"/>
        <v>1900</v>
      </c>
      <c r="F11973" s="547">
        <v>0</v>
      </c>
      <c r="G11973" s="548">
        <v>0</v>
      </c>
      <c r="H11973" s="547">
        <v>0</v>
      </c>
      <c r="I11973" s="545" t="s">
        <v>12726</v>
      </c>
      <c r="J11973" s="545"/>
      <c r="K11973" s="545" t="s">
        <v>20349</v>
      </c>
      <c r="L11973" s="545" t="s">
        <v>13413</v>
      </c>
      <c r="M11973" s="548" t="s">
        <v>13758</v>
      </c>
      <c r="N11973" s="545" t="s">
        <v>13413</v>
      </c>
      <c r="O11973" s="545" t="s">
        <v>13413</v>
      </c>
      <c r="P11973" s="549">
        <v>9678</v>
      </c>
      <c r="Q11973" s="549">
        <v>1</v>
      </c>
      <c r="R11973" s="549">
        <v>49</v>
      </c>
      <c r="S11973" s="548"/>
      <c r="T11973" s="548"/>
      <c r="U11973" s="99"/>
    </row>
    <row r="11974" spans="1:21" ht="19.5" customHeight="1">
      <c r="A11974" s="545">
        <v>106998</v>
      </c>
      <c r="B11974" s="545" t="s">
        <v>5060</v>
      </c>
      <c r="C11974" s="545" t="s">
        <v>216</v>
      </c>
      <c r="D11974" s="546"/>
      <c r="E11974" s="171" t="str">
        <f t="shared" si="187"/>
        <v>1900</v>
      </c>
      <c r="F11974" s="547">
        <v>0</v>
      </c>
      <c r="G11974" s="548">
        <v>0</v>
      </c>
      <c r="H11974" s="547">
        <v>0</v>
      </c>
      <c r="I11974" s="545" t="s">
        <v>12676</v>
      </c>
      <c r="J11974" s="545"/>
      <c r="K11974" s="545" t="s">
        <v>13413</v>
      </c>
      <c r="L11974" s="545" t="s">
        <v>13413</v>
      </c>
      <c r="M11974" s="548" t="s">
        <v>13758</v>
      </c>
      <c r="N11974" s="545" t="s">
        <v>13413</v>
      </c>
      <c r="O11974" s="545" t="s">
        <v>13413</v>
      </c>
      <c r="P11974" s="549">
        <v>9679</v>
      </c>
      <c r="Q11974" s="549">
        <v>1</v>
      </c>
      <c r="R11974" s="549">
        <v>14</v>
      </c>
      <c r="S11974" s="548"/>
      <c r="T11974" s="548"/>
      <c r="U11974" s="99"/>
    </row>
    <row r="11975" spans="1:21" ht="19.5" customHeight="1">
      <c r="A11975" s="545">
        <v>106999</v>
      </c>
      <c r="B11975" s="545" t="s">
        <v>9234</v>
      </c>
      <c r="C11975" s="545" t="s">
        <v>216</v>
      </c>
      <c r="D11975" s="546"/>
      <c r="E11975" s="171" t="str">
        <f t="shared" si="187"/>
        <v>1900</v>
      </c>
      <c r="F11975" s="547">
        <v>0</v>
      </c>
      <c r="G11975" s="548">
        <v>0</v>
      </c>
      <c r="H11975" s="547">
        <v>0</v>
      </c>
      <c r="I11975" s="545" t="s">
        <v>12726</v>
      </c>
      <c r="J11975" s="545"/>
      <c r="K11975" s="545" t="s">
        <v>20350</v>
      </c>
      <c r="L11975" s="545" t="s">
        <v>13413</v>
      </c>
      <c r="M11975" s="548" t="s">
        <v>13758</v>
      </c>
      <c r="N11975" s="545" t="s">
        <v>13413</v>
      </c>
      <c r="O11975" s="545" t="s">
        <v>13413</v>
      </c>
      <c r="P11975" s="549">
        <v>9680</v>
      </c>
      <c r="Q11975" s="549">
        <v>1</v>
      </c>
      <c r="R11975" s="549">
        <v>49</v>
      </c>
      <c r="S11975" s="548"/>
      <c r="T11975" s="548"/>
      <c r="U11975" s="99"/>
    </row>
    <row r="11976" spans="1:21" ht="19.5" customHeight="1">
      <c r="A11976" s="545">
        <v>107000</v>
      </c>
      <c r="B11976" s="545" t="s">
        <v>5125</v>
      </c>
      <c r="C11976" s="545" t="s">
        <v>209</v>
      </c>
      <c r="D11976" s="546"/>
      <c r="E11976" s="171" t="str">
        <f t="shared" si="187"/>
        <v>1900</v>
      </c>
      <c r="F11976" s="547">
        <v>0</v>
      </c>
      <c r="G11976" s="548">
        <v>0</v>
      </c>
      <c r="H11976" s="547">
        <v>0</v>
      </c>
      <c r="I11976" s="545" t="s">
        <v>12697</v>
      </c>
      <c r="J11976" s="545"/>
      <c r="K11976" s="545" t="s">
        <v>13413</v>
      </c>
      <c r="L11976" s="545" t="s">
        <v>13413</v>
      </c>
      <c r="M11976" s="548" t="s">
        <v>13758</v>
      </c>
      <c r="N11976" s="545" t="s">
        <v>13413</v>
      </c>
      <c r="O11976" s="545" t="s">
        <v>13413</v>
      </c>
      <c r="P11976" s="549">
        <v>9681</v>
      </c>
      <c r="Q11976" s="549">
        <v>1</v>
      </c>
      <c r="R11976" s="549">
        <v>138</v>
      </c>
      <c r="S11976" s="548"/>
      <c r="T11976" s="548"/>
      <c r="U11976" s="99"/>
    </row>
    <row r="11977" spans="1:21" ht="19.5" customHeight="1">
      <c r="A11977" s="545">
        <v>107001</v>
      </c>
      <c r="B11977" s="545" t="s">
        <v>9233</v>
      </c>
      <c r="C11977" s="545" t="s">
        <v>216</v>
      </c>
      <c r="D11977" s="546"/>
      <c r="E11977" s="171" t="str">
        <f t="shared" si="187"/>
        <v>1900</v>
      </c>
      <c r="F11977" s="547">
        <v>0</v>
      </c>
      <c r="G11977" s="548">
        <v>0</v>
      </c>
      <c r="H11977" s="547">
        <v>0</v>
      </c>
      <c r="I11977" s="545" t="s">
        <v>12726</v>
      </c>
      <c r="J11977" s="545"/>
      <c r="K11977" s="545" t="s">
        <v>20351</v>
      </c>
      <c r="L11977" s="545" t="s">
        <v>13413</v>
      </c>
      <c r="M11977" s="548" t="s">
        <v>13758</v>
      </c>
      <c r="N11977" s="545" t="s">
        <v>13413</v>
      </c>
      <c r="O11977" s="545" t="s">
        <v>13413</v>
      </c>
      <c r="P11977" s="549">
        <v>9682</v>
      </c>
      <c r="Q11977" s="549">
        <v>1</v>
      </c>
      <c r="R11977" s="549">
        <v>49</v>
      </c>
      <c r="S11977" s="548"/>
      <c r="T11977" s="548"/>
      <c r="U11977" s="99"/>
    </row>
    <row r="11978" spans="1:21" ht="19.5" customHeight="1">
      <c r="A11978" s="545">
        <v>107002</v>
      </c>
      <c r="B11978" s="545" t="s">
        <v>9232</v>
      </c>
      <c r="C11978" s="545" t="s">
        <v>216</v>
      </c>
      <c r="D11978" s="546"/>
      <c r="E11978" s="171" t="str">
        <f t="shared" si="187"/>
        <v>1900</v>
      </c>
      <c r="F11978" s="547">
        <v>0</v>
      </c>
      <c r="G11978" s="548">
        <v>0</v>
      </c>
      <c r="H11978" s="547">
        <v>0</v>
      </c>
      <c r="I11978" s="545" t="s">
        <v>12726</v>
      </c>
      <c r="J11978" s="545"/>
      <c r="K11978" s="545" t="s">
        <v>20352</v>
      </c>
      <c r="L11978" s="545" t="s">
        <v>13413</v>
      </c>
      <c r="M11978" s="548" t="s">
        <v>13758</v>
      </c>
      <c r="N11978" s="545" t="s">
        <v>13413</v>
      </c>
      <c r="O11978" s="545" t="s">
        <v>13413</v>
      </c>
      <c r="P11978" s="549">
        <v>9683</v>
      </c>
      <c r="Q11978" s="549">
        <v>1</v>
      </c>
      <c r="R11978" s="549">
        <v>49</v>
      </c>
      <c r="S11978" s="548"/>
      <c r="T11978" s="548"/>
      <c r="U11978" s="99"/>
    </row>
    <row r="11979" spans="1:21" ht="19.5" customHeight="1">
      <c r="A11979" s="545">
        <v>107003</v>
      </c>
      <c r="B11979" s="545" t="s">
        <v>5039</v>
      </c>
      <c r="C11979" s="545" t="s">
        <v>216</v>
      </c>
      <c r="D11979" s="546"/>
      <c r="E11979" s="171" t="str">
        <f t="shared" si="187"/>
        <v>1900</v>
      </c>
      <c r="F11979" s="547">
        <v>0</v>
      </c>
      <c r="G11979" s="548">
        <v>0</v>
      </c>
      <c r="H11979" s="547">
        <v>0</v>
      </c>
      <c r="I11979" s="545" t="s">
        <v>12642</v>
      </c>
      <c r="J11979" s="545"/>
      <c r="K11979" s="545" t="s">
        <v>13413</v>
      </c>
      <c r="L11979" s="545" t="s">
        <v>13413</v>
      </c>
      <c r="M11979" s="548" t="s">
        <v>13758</v>
      </c>
      <c r="N11979" s="545" t="s">
        <v>13413</v>
      </c>
      <c r="O11979" s="545" t="s">
        <v>13413</v>
      </c>
      <c r="P11979" s="549">
        <v>9684</v>
      </c>
      <c r="Q11979" s="549">
        <v>1</v>
      </c>
      <c r="R11979" s="549">
        <v>135</v>
      </c>
      <c r="S11979" s="548"/>
      <c r="T11979" s="548"/>
      <c r="U11979" s="99"/>
    </row>
    <row r="11980" spans="1:21" ht="19.5" customHeight="1">
      <c r="A11980" s="545">
        <v>107004</v>
      </c>
      <c r="B11980" s="545" t="s">
        <v>5099</v>
      </c>
      <c r="C11980" s="545" t="s">
        <v>216</v>
      </c>
      <c r="D11980" s="546"/>
      <c r="E11980" s="171" t="str">
        <f t="shared" si="187"/>
        <v>1900</v>
      </c>
      <c r="F11980" s="547">
        <v>0</v>
      </c>
      <c r="G11980" s="548">
        <v>0</v>
      </c>
      <c r="H11980" s="547">
        <v>0</v>
      </c>
      <c r="I11980" s="545" t="s">
        <v>12642</v>
      </c>
      <c r="J11980" s="545"/>
      <c r="K11980" s="545" t="s">
        <v>13413</v>
      </c>
      <c r="L11980" s="545" t="s">
        <v>13413</v>
      </c>
      <c r="M11980" s="548" t="s">
        <v>13758</v>
      </c>
      <c r="N11980" s="545" t="s">
        <v>13413</v>
      </c>
      <c r="O11980" s="545" t="s">
        <v>13413</v>
      </c>
      <c r="P11980" s="549">
        <v>9685</v>
      </c>
      <c r="Q11980" s="549">
        <v>1</v>
      </c>
      <c r="R11980" s="549">
        <v>135</v>
      </c>
      <c r="S11980" s="548"/>
      <c r="T11980" s="548"/>
      <c r="U11980" s="99"/>
    </row>
    <row r="11981" spans="1:21" ht="19.5" customHeight="1">
      <c r="A11981" s="545">
        <v>107005</v>
      </c>
      <c r="B11981" s="545" t="s">
        <v>9231</v>
      </c>
      <c r="C11981" s="545" t="s">
        <v>216</v>
      </c>
      <c r="D11981" s="546"/>
      <c r="E11981" s="171" t="str">
        <f t="shared" si="187"/>
        <v>1900</v>
      </c>
      <c r="F11981" s="547">
        <v>0</v>
      </c>
      <c r="G11981" s="548">
        <v>0</v>
      </c>
      <c r="H11981" s="547">
        <v>0</v>
      </c>
      <c r="I11981" s="545" t="s">
        <v>12726</v>
      </c>
      <c r="J11981" s="545"/>
      <c r="K11981" s="545" t="s">
        <v>20353</v>
      </c>
      <c r="L11981" s="545" t="s">
        <v>13413</v>
      </c>
      <c r="M11981" s="548" t="s">
        <v>13758</v>
      </c>
      <c r="N11981" s="545" t="s">
        <v>13413</v>
      </c>
      <c r="O11981" s="545" t="s">
        <v>13413</v>
      </c>
      <c r="P11981" s="549">
        <v>9686</v>
      </c>
      <c r="Q11981" s="549">
        <v>1</v>
      </c>
      <c r="R11981" s="549">
        <v>49</v>
      </c>
      <c r="S11981" s="548"/>
      <c r="T11981" s="548"/>
      <c r="U11981" s="99"/>
    </row>
    <row r="11982" spans="1:21" ht="19.5" customHeight="1">
      <c r="A11982" s="545">
        <v>107006</v>
      </c>
      <c r="B11982" s="545" t="s">
        <v>5192</v>
      </c>
      <c r="C11982" s="545" t="s">
        <v>216</v>
      </c>
      <c r="D11982" s="546"/>
      <c r="E11982" s="171" t="str">
        <f t="shared" si="187"/>
        <v>1900</v>
      </c>
      <c r="F11982" s="547">
        <v>0</v>
      </c>
      <c r="G11982" s="548">
        <v>0</v>
      </c>
      <c r="H11982" s="547">
        <v>0</v>
      </c>
      <c r="I11982" s="545" t="s">
        <v>12642</v>
      </c>
      <c r="J11982" s="545"/>
      <c r="K11982" s="545" t="s">
        <v>13413</v>
      </c>
      <c r="L11982" s="545" t="s">
        <v>13413</v>
      </c>
      <c r="M11982" s="548" t="s">
        <v>13758</v>
      </c>
      <c r="N11982" s="545" t="s">
        <v>13413</v>
      </c>
      <c r="O11982" s="545" t="s">
        <v>13413</v>
      </c>
      <c r="P11982" s="549">
        <v>9687</v>
      </c>
      <c r="Q11982" s="549">
        <v>1</v>
      </c>
      <c r="R11982" s="549">
        <v>135</v>
      </c>
      <c r="S11982" s="548"/>
      <c r="T11982" s="548"/>
      <c r="U11982" s="99"/>
    </row>
    <row r="11983" spans="1:21" ht="19.5" customHeight="1">
      <c r="A11983" s="545">
        <v>107007</v>
      </c>
      <c r="B11983" s="545" t="s">
        <v>5061</v>
      </c>
      <c r="C11983" s="545" t="s">
        <v>216</v>
      </c>
      <c r="D11983" s="546"/>
      <c r="E11983" s="171" t="str">
        <f t="shared" si="187"/>
        <v>1900</v>
      </c>
      <c r="F11983" s="547">
        <v>0</v>
      </c>
      <c r="G11983" s="548">
        <v>0</v>
      </c>
      <c r="H11983" s="547">
        <v>0</v>
      </c>
      <c r="I11983" s="545" t="s">
        <v>12676</v>
      </c>
      <c r="J11983" s="545"/>
      <c r="K11983" s="545" t="s">
        <v>13413</v>
      </c>
      <c r="L11983" s="545" t="s">
        <v>13413</v>
      </c>
      <c r="M11983" s="548" t="s">
        <v>13758</v>
      </c>
      <c r="N11983" s="545" t="s">
        <v>13413</v>
      </c>
      <c r="O11983" s="545" t="s">
        <v>13413</v>
      </c>
      <c r="P11983" s="549">
        <v>9688</v>
      </c>
      <c r="Q11983" s="549">
        <v>1</v>
      </c>
      <c r="R11983" s="549">
        <v>14</v>
      </c>
      <c r="S11983" s="548"/>
      <c r="T11983" s="548"/>
      <c r="U11983" s="99"/>
    </row>
    <row r="11984" spans="1:21" ht="19.5" customHeight="1">
      <c r="A11984" s="545">
        <v>107008</v>
      </c>
      <c r="B11984" s="545" t="s">
        <v>5495</v>
      </c>
      <c r="C11984" s="545" t="s">
        <v>216</v>
      </c>
      <c r="D11984" s="546"/>
      <c r="E11984" s="171" t="str">
        <f t="shared" si="187"/>
        <v>1900</v>
      </c>
      <c r="F11984" s="547">
        <v>0</v>
      </c>
      <c r="G11984" s="548">
        <v>0</v>
      </c>
      <c r="H11984" s="547">
        <v>0</v>
      </c>
      <c r="I11984" s="545" t="s">
        <v>12726</v>
      </c>
      <c r="J11984" s="545"/>
      <c r="K11984" s="545" t="s">
        <v>20354</v>
      </c>
      <c r="L11984" s="545" t="s">
        <v>13413</v>
      </c>
      <c r="M11984" s="548" t="s">
        <v>13758</v>
      </c>
      <c r="N11984" s="545" t="s">
        <v>13413</v>
      </c>
      <c r="O11984" s="545" t="s">
        <v>13413</v>
      </c>
      <c r="P11984" s="549">
        <v>9689</v>
      </c>
      <c r="Q11984" s="549">
        <v>1</v>
      </c>
      <c r="R11984" s="549">
        <v>49</v>
      </c>
      <c r="S11984" s="548"/>
      <c r="T11984" s="548"/>
      <c r="U11984" s="99"/>
    </row>
    <row r="11985" spans="1:21" ht="19.5" customHeight="1">
      <c r="A11985" s="545">
        <v>107009</v>
      </c>
      <c r="B11985" s="545" t="s">
        <v>5496</v>
      </c>
      <c r="C11985" s="545" t="s">
        <v>216</v>
      </c>
      <c r="D11985" s="546"/>
      <c r="E11985" s="171" t="str">
        <f t="shared" si="187"/>
        <v>1900</v>
      </c>
      <c r="F11985" s="547">
        <v>0</v>
      </c>
      <c r="G11985" s="548">
        <v>0</v>
      </c>
      <c r="H11985" s="547">
        <v>0</v>
      </c>
      <c r="I11985" s="545" t="s">
        <v>12726</v>
      </c>
      <c r="J11985" s="545"/>
      <c r="K11985" s="545" t="s">
        <v>20355</v>
      </c>
      <c r="L11985" s="545" t="s">
        <v>13413</v>
      </c>
      <c r="M11985" s="548" t="s">
        <v>13758</v>
      </c>
      <c r="N11985" s="545" t="s">
        <v>13413</v>
      </c>
      <c r="O11985" s="545" t="s">
        <v>13413</v>
      </c>
      <c r="P11985" s="549">
        <v>9690</v>
      </c>
      <c r="Q11985" s="549">
        <v>1</v>
      </c>
      <c r="R11985" s="549">
        <v>49</v>
      </c>
      <c r="S11985" s="548"/>
      <c r="T11985" s="548"/>
      <c r="U11985" s="99"/>
    </row>
    <row r="11986" spans="1:21" ht="19.5" customHeight="1">
      <c r="A11986" s="545">
        <v>107010</v>
      </c>
      <c r="B11986" s="545" t="s">
        <v>5497</v>
      </c>
      <c r="C11986" s="545" t="s">
        <v>216</v>
      </c>
      <c r="D11986" s="546"/>
      <c r="E11986" s="171" t="str">
        <f t="shared" si="187"/>
        <v>1900</v>
      </c>
      <c r="F11986" s="547">
        <v>0</v>
      </c>
      <c r="G11986" s="548">
        <v>0</v>
      </c>
      <c r="H11986" s="547">
        <v>0</v>
      </c>
      <c r="I11986" s="545" t="s">
        <v>12726</v>
      </c>
      <c r="J11986" s="545"/>
      <c r="K11986" s="545" t="s">
        <v>20356</v>
      </c>
      <c r="L11986" s="545" t="s">
        <v>13413</v>
      </c>
      <c r="M11986" s="548" t="s">
        <v>13758</v>
      </c>
      <c r="N11986" s="545" t="s">
        <v>13413</v>
      </c>
      <c r="O11986" s="545" t="s">
        <v>13413</v>
      </c>
      <c r="P11986" s="549">
        <v>9691</v>
      </c>
      <c r="Q11986" s="549">
        <v>1</v>
      </c>
      <c r="R11986" s="549">
        <v>49</v>
      </c>
      <c r="S11986" s="548"/>
      <c r="T11986" s="548"/>
      <c r="U11986" s="99"/>
    </row>
    <row r="11987" spans="1:21" ht="19.5" customHeight="1">
      <c r="A11987" s="545">
        <v>107011</v>
      </c>
      <c r="B11987" s="545" t="s">
        <v>5498</v>
      </c>
      <c r="C11987" s="545" t="s">
        <v>216</v>
      </c>
      <c r="D11987" s="546"/>
      <c r="E11987" s="171" t="str">
        <f t="shared" si="187"/>
        <v>1900</v>
      </c>
      <c r="F11987" s="547">
        <v>0</v>
      </c>
      <c r="G11987" s="548">
        <v>0</v>
      </c>
      <c r="H11987" s="547">
        <v>0</v>
      </c>
      <c r="I11987" s="545" t="s">
        <v>12726</v>
      </c>
      <c r="J11987" s="545"/>
      <c r="K11987" s="545" t="s">
        <v>20357</v>
      </c>
      <c r="L11987" s="545" t="s">
        <v>13413</v>
      </c>
      <c r="M11987" s="548" t="s">
        <v>13758</v>
      </c>
      <c r="N11987" s="545" t="s">
        <v>13413</v>
      </c>
      <c r="O11987" s="545" t="s">
        <v>13413</v>
      </c>
      <c r="P11987" s="549">
        <v>9692</v>
      </c>
      <c r="Q11987" s="549">
        <v>1</v>
      </c>
      <c r="R11987" s="549">
        <v>49</v>
      </c>
      <c r="S11987" s="548"/>
      <c r="T11987" s="548"/>
      <c r="U11987" s="99"/>
    </row>
    <row r="11988" spans="1:21" ht="19.5" customHeight="1">
      <c r="A11988" s="545">
        <v>107012</v>
      </c>
      <c r="B11988" s="545" t="s">
        <v>5136</v>
      </c>
      <c r="C11988" s="545" t="s">
        <v>209</v>
      </c>
      <c r="D11988" s="546">
        <v>43552</v>
      </c>
      <c r="E11988" s="171" t="str">
        <f t="shared" si="187"/>
        <v>2019</v>
      </c>
      <c r="F11988" s="547">
        <v>50334</v>
      </c>
      <c r="G11988" s="548">
        <v>0.19</v>
      </c>
      <c r="H11988" s="547">
        <v>42297.48</v>
      </c>
      <c r="I11988" s="545" t="s">
        <v>12697</v>
      </c>
      <c r="J11988" s="545" t="s">
        <v>13296</v>
      </c>
      <c r="K11988" s="545" t="s">
        <v>13413</v>
      </c>
      <c r="L11988" s="545" t="s">
        <v>13413</v>
      </c>
      <c r="M11988" s="548" t="s">
        <v>13758</v>
      </c>
      <c r="N11988" s="545" t="s">
        <v>13413</v>
      </c>
      <c r="O11988" s="545" t="s">
        <v>13413</v>
      </c>
      <c r="P11988" s="549">
        <v>9693</v>
      </c>
      <c r="Q11988" s="549">
        <v>1</v>
      </c>
      <c r="R11988" s="549">
        <v>138</v>
      </c>
      <c r="S11988" s="548">
        <v>2218</v>
      </c>
      <c r="T11988" s="548"/>
      <c r="U11988" s="99"/>
    </row>
    <row r="11989" spans="1:21" ht="19.5" customHeight="1">
      <c r="A11989" s="545">
        <v>107013</v>
      </c>
      <c r="B11989" s="545" t="s">
        <v>5499</v>
      </c>
      <c r="C11989" s="545" t="s">
        <v>216</v>
      </c>
      <c r="D11989" s="546"/>
      <c r="E11989" s="171" t="str">
        <f t="shared" si="187"/>
        <v>1900</v>
      </c>
      <c r="F11989" s="547">
        <v>0</v>
      </c>
      <c r="G11989" s="548">
        <v>0</v>
      </c>
      <c r="H11989" s="547">
        <v>0</v>
      </c>
      <c r="I11989" s="545" t="s">
        <v>12726</v>
      </c>
      <c r="J11989" s="545"/>
      <c r="K11989" s="545" t="s">
        <v>20358</v>
      </c>
      <c r="L11989" s="545" t="s">
        <v>13413</v>
      </c>
      <c r="M11989" s="548" t="s">
        <v>13758</v>
      </c>
      <c r="N11989" s="545" t="s">
        <v>13413</v>
      </c>
      <c r="O11989" s="545" t="s">
        <v>13413</v>
      </c>
      <c r="P11989" s="549">
        <v>9694</v>
      </c>
      <c r="Q11989" s="549">
        <v>1</v>
      </c>
      <c r="R11989" s="549">
        <v>49</v>
      </c>
      <c r="S11989" s="548"/>
      <c r="T11989" s="548"/>
      <c r="U11989" s="99"/>
    </row>
    <row r="11990" spans="1:21" ht="19.5" customHeight="1">
      <c r="A11990" s="545">
        <v>107014</v>
      </c>
      <c r="B11990" s="545" t="s">
        <v>5036</v>
      </c>
      <c r="C11990" s="545" t="s">
        <v>216</v>
      </c>
      <c r="D11990" s="546">
        <v>43850</v>
      </c>
      <c r="E11990" s="171" t="str">
        <f t="shared" si="187"/>
        <v>2020</v>
      </c>
      <c r="F11990" s="547">
        <v>98882</v>
      </c>
      <c r="G11990" s="548">
        <v>0.19</v>
      </c>
      <c r="H11990" s="547">
        <v>83094.12</v>
      </c>
      <c r="I11990" s="545" t="s">
        <v>12642</v>
      </c>
      <c r="J11990" s="545" t="s">
        <v>13298</v>
      </c>
      <c r="K11990" s="545" t="s">
        <v>13413</v>
      </c>
      <c r="L11990" s="545" t="s">
        <v>13413</v>
      </c>
      <c r="M11990" s="548" t="s">
        <v>13758</v>
      </c>
      <c r="N11990" s="545" t="s">
        <v>13413</v>
      </c>
      <c r="O11990" s="545" t="s">
        <v>13413</v>
      </c>
      <c r="P11990" s="549">
        <v>9695</v>
      </c>
      <c r="Q11990" s="549">
        <v>1</v>
      </c>
      <c r="R11990" s="549">
        <v>135</v>
      </c>
      <c r="S11990" s="548">
        <v>1012</v>
      </c>
      <c r="T11990" s="548"/>
      <c r="U11990" s="99"/>
    </row>
    <row r="11991" spans="1:21" ht="19.5" customHeight="1">
      <c r="A11991" s="545">
        <v>107015</v>
      </c>
      <c r="B11991" s="545" t="s">
        <v>5107</v>
      </c>
      <c r="C11991" s="545" t="s">
        <v>216</v>
      </c>
      <c r="D11991" s="546">
        <v>43850</v>
      </c>
      <c r="E11991" s="171" t="str">
        <f t="shared" si="187"/>
        <v>2020</v>
      </c>
      <c r="F11991" s="547">
        <v>214309</v>
      </c>
      <c r="G11991" s="548">
        <v>0.19</v>
      </c>
      <c r="H11991" s="547">
        <v>180091.6</v>
      </c>
      <c r="I11991" s="545" t="s">
        <v>12642</v>
      </c>
      <c r="J11991" s="545" t="s">
        <v>13302</v>
      </c>
      <c r="K11991" s="545" t="s">
        <v>13413</v>
      </c>
      <c r="L11991" s="545" t="s">
        <v>13413</v>
      </c>
      <c r="M11991" s="548" t="s">
        <v>13758</v>
      </c>
      <c r="N11991" s="545" t="s">
        <v>13413</v>
      </c>
      <c r="O11991" s="545" t="s">
        <v>13413</v>
      </c>
      <c r="P11991" s="549">
        <v>9696</v>
      </c>
      <c r="Q11991" s="549">
        <v>1</v>
      </c>
      <c r="R11991" s="549">
        <v>135</v>
      </c>
      <c r="S11991" s="548">
        <v>2219</v>
      </c>
      <c r="T11991" s="548"/>
      <c r="U11991" s="99"/>
    </row>
    <row r="11992" spans="1:21" ht="19.5" customHeight="1">
      <c r="A11992" s="545">
        <v>107016</v>
      </c>
      <c r="B11992" s="545" t="s">
        <v>5166</v>
      </c>
      <c r="C11992" s="545" t="s">
        <v>216</v>
      </c>
      <c r="D11992" s="546">
        <v>43850</v>
      </c>
      <c r="E11992" s="171" t="str">
        <f t="shared" si="187"/>
        <v>2020</v>
      </c>
      <c r="F11992" s="547">
        <v>48484</v>
      </c>
      <c r="G11992" s="548">
        <v>0.19</v>
      </c>
      <c r="H11992" s="547">
        <v>40742.86</v>
      </c>
      <c r="I11992" s="545" t="s">
        <v>12642</v>
      </c>
      <c r="J11992" s="545" t="s">
        <v>13302</v>
      </c>
      <c r="K11992" s="545" t="s">
        <v>13413</v>
      </c>
      <c r="L11992" s="545" t="s">
        <v>13413</v>
      </c>
      <c r="M11992" s="548" t="s">
        <v>13758</v>
      </c>
      <c r="N11992" s="545" t="s">
        <v>13413</v>
      </c>
      <c r="O11992" s="545" t="s">
        <v>13413</v>
      </c>
      <c r="P11992" s="549">
        <v>9697</v>
      </c>
      <c r="Q11992" s="549">
        <v>1</v>
      </c>
      <c r="R11992" s="549">
        <v>135</v>
      </c>
      <c r="S11992" s="548">
        <v>2219</v>
      </c>
      <c r="T11992" s="548"/>
      <c r="U11992" s="99"/>
    </row>
    <row r="11993" spans="1:21" ht="19.5" customHeight="1">
      <c r="A11993" s="545">
        <v>107017</v>
      </c>
      <c r="B11993" s="545" t="s">
        <v>7528</v>
      </c>
      <c r="C11993" s="545" t="s">
        <v>209</v>
      </c>
      <c r="D11993" s="546">
        <v>43717</v>
      </c>
      <c r="E11993" s="171" t="str">
        <f t="shared" si="187"/>
        <v>2019</v>
      </c>
      <c r="F11993" s="547">
        <v>338981</v>
      </c>
      <c r="G11993" s="548">
        <v>0.19</v>
      </c>
      <c r="H11993" s="547">
        <v>284857.98</v>
      </c>
      <c r="I11993" s="545" t="s">
        <v>12961</v>
      </c>
      <c r="J11993" s="545" t="s">
        <v>13402</v>
      </c>
      <c r="K11993" s="545" t="s">
        <v>20359</v>
      </c>
      <c r="L11993" s="545" t="s">
        <v>13413</v>
      </c>
      <c r="M11993" s="548" t="s">
        <v>13758</v>
      </c>
      <c r="N11993" s="545" t="s">
        <v>13413</v>
      </c>
      <c r="O11993" s="545" t="s">
        <v>13413</v>
      </c>
      <c r="P11993" s="549">
        <v>9698</v>
      </c>
      <c r="Q11993" s="549">
        <v>1</v>
      </c>
      <c r="R11993" s="549">
        <v>52</v>
      </c>
      <c r="S11993" s="548">
        <v>2231</v>
      </c>
      <c r="T11993" s="548"/>
      <c r="U11993" s="99"/>
    </row>
    <row r="11994" spans="1:21" ht="19.5" customHeight="1">
      <c r="A11994" s="545">
        <v>107018</v>
      </c>
      <c r="B11994" s="545" t="s">
        <v>5135</v>
      </c>
      <c r="C11994" s="545" t="s">
        <v>209</v>
      </c>
      <c r="D11994" s="546"/>
      <c r="E11994" s="171" t="str">
        <f t="shared" si="187"/>
        <v>1900</v>
      </c>
      <c r="F11994" s="547">
        <v>0</v>
      </c>
      <c r="G11994" s="548">
        <v>0</v>
      </c>
      <c r="H11994" s="547">
        <v>0</v>
      </c>
      <c r="I11994" s="545" t="s">
        <v>12697</v>
      </c>
      <c r="J11994" s="545"/>
      <c r="K11994" s="545" t="s">
        <v>13413</v>
      </c>
      <c r="L11994" s="545" t="s">
        <v>13413</v>
      </c>
      <c r="M11994" s="548" t="s">
        <v>13758</v>
      </c>
      <c r="N11994" s="545" t="s">
        <v>13413</v>
      </c>
      <c r="O11994" s="545" t="s">
        <v>13413</v>
      </c>
      <c r="P11994" s="549">
        <v>9699</v>
      </c>
      <c r="Q11994" s="549">
        <v>1</v>
      </c>
      <c r="R11994" s="549">
        <v>138</v>
      </c>
      <c r="S11994" s="548"/>
      <c r="T11994" s="548"/>
      <c r="U11994" s="99"/>
    </row>
    <row r="11995" spans="1:21" ht="19.5" customHeight="1">
      <c r="A11995" s="545">
        <v>107019</v>
      </c>
      <c r="B11995" s="545" t="s">
        <v>5063</v>
      </c>
      <c r="C11995" s="545" t="s">
        <v>216</v>
      </c>
      <c r="D11995" s="546"/>
      <c r="E11995" s="171" t="str">
        <f t="shared" si="187"/>
        <v>1900</v>
      </c>
      <c r="F11995" s="547">
        <v>0</v>
      </c>
      <c r="G11995" s="548">
        <v>0</v>
      </c>
      <c r="H11995" s="547">
        <v>0</v>
      </c>
      <c r="I11995" s="545" t="s">
        <v>12676</v>
      </c>
      <c r="J11995" s="545"/>
      <c r="K11995" s="545" t="s">
        <v>13413</v>
      </c>
      <c r="L11995" s="545" t="s">
        <v>13413</v>
      </c>
      <c r="M11995" s="548" t="s">
        <v>13758</v>
      </c>
      <c r="N11995" s="545" t="s">
        <v>13413</v>
      </c>
      <c r="O11995" s="545" t="s">
        <v>13413</v>
      </c>
      <c r="P11995" s="549">
        <v>9700</v>
      </c>
      <c r="Q11995" s="549">
        <v>1</v>
      </c>
      <c r="R11995" s="549">
        <v>14</v>
      </c>
      <c r="S11995" s="548"/>
      <c r="T11995" s="548"/>
      <c r="U11995" s="99"/>
    </row>
    <row r="11996" spans="1:21" ht="19.5" customHeight="1">
      <c r="A11996" s="545">
        <v>107020</v>
      </c>
      <c r="B11996" s="545" t="s">
        <v>4866</v>
      </c>
      <c r="C11996" s="545" t="s">
        <v>216</v>
      </c>
      <c r="D11996" s="546"/>
      <c r="E11996" s="171" t="str">
        <f t="shared" si="187"/>
        <v>1900</v>
      </c>
      <c r="F11996" s="547">
        <v>0</v>
      </c>
      <c r="G11996" s="548">
        <v>0</v>
      </c>
      <c r="H11996" s="547">
        <v>0</v>
      </c>
      <c r="I11996" s="545" t="s">
        <v>12637</v>
      </c>
      <c r="J11996" s="545"/>
      <c r="K11996" s="545" t="s">
        <v>20360</v>
      </c>
      <c r="L11996" s="545" t="s">
        <v>13413</v>
      </c>
      <c r="M11996" s="548" t="s">
        <v>13758</v>
      </c>
      <c r="N11996" s="545" t="s">
        <v>13413</v>
      </c>
      <c r="O11996" s="545" t="s">
        <v>13413</v>
      </c>
      <c r="P11996" s="549">
        <v>9701</v>
      </c>
      <c r="Q11996" s="549">
        <v>1</v>
      </c>
      <c r="R11996" s="549">
        <v>13</v>
      </c>
      <c r="S11996" s="548"/>
      <c r="T11996" s="548"/>
      <c r="U11996" s="99"/>
    </row>
    <row r="11997" spans="1:21" ht="19.5" customHeight="1">
      <c r="A11997" s="545">
        <v>107021</v>
      </c>
      <c r="B11997" s="545" t="s">
        <v>9230</v>
      </c>
      <c r="C11997" s="545" t="s">
        <v>216</v>
      </c>
      <c r="D11997" s="546"/>
      <c r="E11997" s="171" t="str">
        <f t="shared" si="187"/>
        <v>1900</v>
      </c>
      <c r="F11997" s="547">
        <v>0</v>
      </c>
      <c r="G11997" s="548">
        <v>0</v>
      </c>
      <c r="H11997" s="547">
        <v>0</v>
      </c>
      <c r="I11997" s="545" t="s">
        <v>12973</v>
      </c>
      <c r="J11997" s="545"/>
      <c r="K11997" s="545" t="s">
        <v>13413</v>
      </c>
      <c r="L11997" s="545" t="s">
        <v>13413</v>
      </c>
      <c r="M11997" s="548" t="s">
        <v>13758</v>
      </c>
      <c r="N11997" s="545" t="s">
        <v>13413</v>
      </c>
      <c r="O11997" s="545" t="s">
        <v>13413</v>
      </c>
      <c r="P11997" s="549">
        <v>9702</v>
      </c>
      <c r="Q11997" s="549">
        <v>1</v>
      </c>
      <c r="R11997" s="549">
        <v>59</v>
      </c>
      <c r="S11997" s="548"/>
      <c r="T11997" s="548"/>
      <c r="U11997" s="99"/>
    </row>
    <row r="11998" spans="1:21" ht="19.5" customHeight="1">
      <c r="A11998" s="545">
        <v>107022</v>
      </c>
      <c r="B11998" s="545" t="s">
        <v>7467</v>
      </c>
      <c r="C11998" s="545" t="s">
        <v>216</v>
      </c>
      <c r="D11998" s="546">
        <v>43738</v>
      </c>
      <c r="E11998" s="171" t="str">
        <f t="shared" si="187"/>
        <v>2019</v>
      </c>
      <c r="F11998" s="547">
        <v>1273</v>
      </c>
      <c r="G11998" s="548">
        <v>0.19</v>
      </c>
      <c r="H11998" s="547">
        <v>1069.75</v>
      </c>
      <c r="I11998" s="545" t="s">
        <v>12676</v>
      </c>
      <c r="J11998" s="545" t="s">
        <v>13402</v>
      </c>
      <c r="K11998" s="545" t="s">
        <v>13413</v>
      </c>
      <c r="L11998" s="545" t="s">
        <v>13413</v>
      </c>
      <c r="M11998" s="548" t="s">
        <v>13758</v>
      </c>
      <c r="N11998" s="545" t="s">
        <v>13413</v>
      </c>
      <c r="O11998" s="545" t="s">
        <v>13413</v>
      </c>
      <c r="P11998" s="549">
        <v>9703</v>
      </c>
      <c r="Q11998" s="549">
        <v>1</v>
      </c>
      <c r="R11998" s="549">
        <v>14</v>
      </c>
      <c r="S11998" s="548">
        <v>2231</v>
      </c>
      <c r="T11998" s="548"/>
      <c r="U11998" s="99"/>
    </row>
    <row r="11999" spans="1:21" ht="19.5" customHeight="1">
      <c r="A11999" s="545">
        <v>107023</v>
      </c>
      <c r="B11999" s="545" t="s">
        <v>7466</v>
      </c>
      <c r="C11999" s="545" t="s">
        <v>216</v>
      </c>
      <c r="D11999" s="546">
        <v>43738</v>
      </c>
      <c r="E11999" s="171" t="str">
        <f t="shared" si="187"/>
        <v>2019</v>
      </c>
      <c r="F11999" s="547">
        <v>1314</v>
      </c>
      <c r="G11999" s="548">
        <v>0.19</v>
      </c>
      <c r="H11999" s="547">
        <v>1104.2</v>
      </c>
      <c r="I11999" s="545" t="s">
        <v>12642</v>
      </c>
      <c r="J11999" s="545" t="s">
        <v>13402</v>
      </c>
      <c r="K11999" s="545" t="s">
        <v>13413</v>
      </c>
      <c r="L11999" s="545" t="s">
        <v>13413</v>
      </c>
      <c r="M11999" s="548" t="s">
        <v>13758</v>
      </c>
      <c r="N11999" s="545" t="s">
        <v>13413</v>
      </c>
      <c r="O11999" s="545" t="s">
        <v>13413</v>
      </c>
      <c r="P11999" s="549">
        <v>9704</v>
      </c>
      <c r="Q11999" s="549">
        <v>1</v>
      </c>
      <c r="R11999" s="549">
        <v>135</v>
      </c>
      <c r="S11999" s="548">
        <v>2231</v>
      </c>
      <c r="T11999" s="548"/>
      <c r="U11999" s="99"/>
    </row>
    <row r="12000" spans="1:21" ht="19.5" customHeight="1">
      <c r="A12000" s="545">
        <v>107024</v>
      </c>
      <c r="B12000" s="545" t="s">
        <v>6126</v>
      </c>
      <c r="C12000" s="545" t="s">
        <v>206</v>
      </c>
      <c r="D12000" s="546">
        <v>45708</v>
      </c>
      <c r="E12000" s="171" t="str">
        <f t="shared" si="187"/>
        <v>2025</v>
      </c>
      <c r="F12000" s="547">
        <v>18462.89</v>
      </c>
      <c r="G12000" s="548">
        <v>0.19</v>
      </c>
      <c r="H12000" s="547">
        <v>15515.03</v>
      </c>
      <c r="I12000" s="545" t="s">
        <v>12639</v>
      </c>
      <c r="J12000" s="545" t="s">
        <v>13307</v>
      </c>
      <c r="K12000" s="545" t="s">
        <v>20361</v>
      </c>
      <c r="L12000" s="545" t="s">
        <v>13413</v>
      </c>
      <c r="M12000" s="548" t="s">
        <v>13843</v>
      </c>
      <c r="N12000" s="545" t="s">
        <v>13413</v>
      </c>
      <c r="O12000" s="545" t="s">
        <v>13413</v>
      </c>
      <c r="P12000" s="549">
        <v>9705</v>
      </c>
      <c r="Q12000" s="549">
        <v>5</v>
      </c>
      <c r="R12000" s="549">
        <v>64</v>
      </c>
      <c r="S12000" s="548">
        <v>2228</v>
      </c>
      <c r="T12000" s="548"/>
      <c r="U12000" s="99"/>
    </row>
    <row r="12001" spans="1:21" ht="19.5" customHeight="1">
      <c r="A12001" s="545">
        <v>107025</v>
      </c>
      <c r="B12001" s="545" t="s">
        <v>7465</v>
      </c>
      <c r="C12001" s="545" t="s">
        <v>216</v>
      </c>
      <c r="D12001" s="546">
        <v>43738</v>
      </c>
      <c r="E12001" s="171" t="str">
        <f t="shared" si="187"/>
        <v>2019</v>
      </c>
      <c r="F12001" s="547">
        <v>8303</v>
      </c>
      <c r="G12001" s="548">
        <v>0.19</v>
      </c>
      <c r="H12001" s="547">
        <v>6977.31</v>
      </c>
      <c r="I12001" s="545" t="s">
        <v>12642</v>
      </c>
      <c r="J12001" s="545" t="s">
        <v>13402</v>
      </c>
      <c r="K12001" s="545" t="s">
        <v>13413</v>
      </c>
      <c r="L12001" s="545" t="s">
        <v>13413</v>
      </c>
      <c r="M12001" s="548" t="s">
        <v>13758</v>
      </c>
      <c r="N12001" s="545" t="s">
        <v>13413</v>
      </c>
      <c r="O12001" s="545" t="s">
        <v>13413</v>
      </c>
      <c r="P12001" s="549">
        <v>9706</v>
      </c>
      <c r="Q12001" s="549">
        <v>1</v>
      </c>
      <c r="R12001" s="549">
        <v>135</v>
      </c>
      <c r="S12001" s="548">
        <v>2231</v>
      </c>
      <c r="T12001" s="548"/>
      <c r="U12001" s="99"/>
    </row>
    <row r="12002" spans="1:21" ht="19.5" customHeight="1">
      <c r="A12002" s="545">
        <v>107026</v>
      </c>
      <c r="B12002" s="545" t="s">
        <v>9229</v>
      </c>
      <c r="C12002" s="545" t="s">
        <v>216</v>
      </c>
      <c r="D12002" s="546"/>
      <c r="E12002" s="171" t="str">
        <f t="shared" si="187"/>
        <v>1900</v>
      </c>
      <c r="F12002" s="547">
        <v>0</v>
      </c>
      <c r="G12002" s="548">
        <v>0</v>
      </c>
      <c r="H12002" s="547">
        <v>0</v>
      </c>
      <c r="I12002" s="545" t="s">
        <v>12642</v>
      </c>
      <c r="J12002" s="545"/>
      <c r="K12002" s="545" t="s">
        <v>13413</v>
      </c>
      <c r="L12002" s="545" t="s">
        <v>13413</v>
      </c>
      <c r="M12002" s="548" t="s">
        <v>13758</v>
      </c>
      <c r="N12002" s="545" t="s">
        <v>13413</v>
      </c>
      <c r="O12002" s="545" t="s">
        <v>13413</v>
      </c>
      <c r="P12002" s="549">
        <v>9707</v>
      </c>
      <c r="Q12002" s="549">
        <v>1</v>
      </c>
      <c r="R12002" s="549">
        <v>135</v>
      </c>
      <c r="S12002" s="548"/>
      <c r="T12002" s="548"/>
      <c r="U12002" s="99"/>
    </row>
    <row r="12003" spans="1:21" ht="19.5" customHeight="1">
      <c r="A12003" s="545">
        <v>107027</v>
      </c>
      <c r="B12003" s="545" t="s">
        <v>5018</v>
      </c>
      <c r="C12003" s="545" t="s">
        <v>216</v>
      </c>
      <c r="D12003" s="546"/>
      <c r="E12003" s="171" t="str">
        <f t="shared" si="187"/>
        <v>1900</v>
      </c>
      <c r="F12003" s="547">
        <v>0</v>
      </c>
      <c r="G12003" s="548">
        <v>0</v>
      </c>
      <c r="H12003" s="547">
        <v>0</v>
      </c>
      <c r="I12003" s="545" t="s">
        <v>12642</v>
      </c>
      <c r="J12003" s="545"/>
      <c r="K12003" s="545" t="s">
        <v>13413</v>
      </c>
      <c r="L12003" s="545" t="s">
        <v>13413</v>
      </c>
      <c r="M12003" s="548" t="s">
        <v>13758</v>
      </c>
      <c r="N12003" s="545" t="s">
        <v>13413</v>
      </c>
      <c r="O12003" s="545" t="s">
        <v>13413</v>
      </c>
      <c r="P12003" s="549">
        <v>9708</v>
      </c>
      <c r="Q12003" s="549">
        <v>1</v>
      </c>
      <c r="R12003" s="549">
        <v>135</v>
      </c>
      <c r="S12003" s="548"/>
      <c r="T12003" s="548"/>
      <c r="U12003" s="99"/>
    </row>
    <row r="12004" spans="1:21" ht="19.5" customHeight="1">
      <c r="A12004" s="545">
        <v>107028</v>
      </c>
      <c r="B12004" s="545" t="s">
        <v>9228</v>
      </c>
      <c r="C12004" s="545" t="s">
        <v>209</v>
      </c>
      <c r="D12004" s="546"/>
      <c r="E12004" s="171" t="str">
        <f t="shared" si="187"/>
        <v>1900</v>
      </c>
      <c r="F12004" s="547">
        <v>0</v>
      </c>
      <c r="G12004" s="548">
        <v>0</v>
      </c>
      <c r="H12004" s="547">
        <v>0</v>
      </c>
      <c r="I12004" s="545" t="s">
        <v>12961</v>
      </c>
      <c r="J12004" s="545"/>
      <c r="K12004" s="545" t="s">
        <v>20362</v>
      </c>
      <c r="L12004" s="545" t="s">
        <v>13413</v>
      </c>
      <c r="M12004" s="548" t="s">
        <v>13758</v>
      </c>
      <c r="N12004" s="545" t="s">
        <v>13413</v>
      </c>
      <c r="O12004" s="545" t="s">
        <v>13413</v>
      </c>
      <c r="P12004" s="549">
        <v>9709</v>
      </c>
      <c r="Q12004" s="549">
        <v>1</v>
      </c>
      <c r="R12004" s="549">
        <v>52</v>
      </c>
      <c r="S12004" s="548"/>
      <c r="T12004" s="548"/>
      <c r="U12004" s="99"/>
    </row>
    <row r="12005" spans="1:21" ht="19.5" customHeight="1">
      <c r="A12005" s="545">
        <v>107029</v>
      </c>
      <c r="B12005" s="545" t="s">
        <v>5174</v>
      </c>
      <c r="C12005" s="545" t="s">
        <v>216</v>
      </c>
      <c r="D12005" s="546"/>
      <c r="E12005" s="171" t="str">
        <f t="shared" si="187"/>
        <v>1900</v>
      </c>
      <c r="F12005" s="547">
        <v>0</v>
      </c>
      <c r="G12005" s="548">
        <v>0</v>
      </c>
      <c r="H12005" s="547">
        <v>0</v>
      </c>
      <c r="I12005" s="545" t="s">
        <v>12642</v>
      </c>
      <c r="J12005" s="545"/>
      <c r="K12005" s="545" t="s">
        <v>13413</v>
      </c>
      <c r="L12005" s="545" t="s">
        <v>13413</v>
      </c>
      <c r="M12005" s="548" t="s">
        <v>13758</v>
      </c>
      <c r="N12005" s="545" t="s">
        <v>13413</v>
      </c>
      <c r="O12005" s="545" t="s">
        <v>13413</v>
      </c>
      <c r="P12005" s="549">
        <v>9710</v>
      </c>
      <c r="Q12005" s="549">
        <v>1</v>
      </c>
      <c r="R12005" s="549">
        <v>135</v>
      </c>
      <c r="S12005" s="548"/>
      <c r="T12005" s="548"/>
      <c r="U12005" s="99"/>
    </row>
    <row r="12006" spans="1:21" ht="19.5" customHeight="1">
      <c r="A12006" s="545">
        <v>107030</v>
      </c>
      <c r="B12006" s="545" t="s">
        <v>9227</v>
      </c>
      <c r="C12006" s="545" t="s">
        <v>209</v>
      </c>
      <c r="D12006" s="546"/>
      <c r="E12006" s="171" t="str">
        <f t="shared" si="187"/>
        <v>1900</v>
      </c>
      <c r="F12006" s="547">
        <v>0</v>
      </c>
      <c r="G12006" s="548">
        <v>0</v>
      </c>
      <c r="H12006" s="547">
        <v>0</v>
      </c>
      <c r="I12006" s="545" t="s">
        <v>12961</v>
      </c>
      <c r="J12006" s="545"/>
      <c r="K12006" s="545" t="s">
        <v>20363</v>
      </c>
      <c r="L12006" s="545" t="s">
        <v>13413</v>
      </c>
      <c r="M12006" s="548" t="s">
        <v>13758</v>
      </c>
      <c r="N12006" s="545" t="s">
        <v>13413</v>
      </c>
      <c r="O12006" s="545" t="s">
        <v>13413</v>
      </c>
      <c r="P12006" s="549">
        <v>9711</v>
      </c>
      <c r="Q12006" s="549">
        <v>1</v>
      </c>
      <c r="R12006" s="549">
        <v>52</v>
      </c>
      <c r="S12006" s="548"/>
      <c r="T12006" s="548"/>
      <c r="U12006" s="99"/>
    </row>
    <row r="12007" spans="1:21" ht="19.5" customHeight="1">
      <c r="A12007" s="545">
        <v>107031</v>
      </c>
      <c r="B12007" s="545" t="s">
        <v>5176</v>
      </c>
      <c r="C12007" s="545" t="s">
        <v>216</v>
      </c>
      <c r="D12007" s="546"/>
      <c r="E12007" s="171" t="str">
        <f t="shared" si="187"/>
        <v>1900</v>
      </c>
      <c r="F12007" s="547">
        <v>0</v>
      </c>
      <c r="G12007" s="548">
        <v>0</v>
      </c>
      <c r="H12007" s="547">
        <v>0</v>
      </c>
      <c r="I12007" s="545" t="s">
        <v>12642</v>
      </c>
      <c r="J12007" s="545"/>
      <c r="K12007" s="545" t="s">
        <v>13413</v>
      </c>
      <c r="L12007" s="545" t="s">
        <v>13413</v>
      </c>
      <c r="M12007" s="548" t="s">
        <v>13758</v>
      </c>
      <c r="N12007" s="545" t="s">
        <v>13413</v>
      </c>
      <c r="O12007" s="545" t="s">
        <v>13413</v>
      </c>
      <c r="P12007" s="549">
        <v>9712</v>
      </c>
      <c r="Q12007" s="549">
        <v>1</v>
      </c>
      <c r="R12007" s="549">
        <v>135</v>
      </c>
      <c r="S12007" s="548"/>
      <c r="T12007" s="548"/>
      <c r="U12007" s="99"/>
    </row>
    <row r="12008" spans="1:21" ht="19.5" customHeight="1">
      <c r="A12008" s="545">
        <v>107032</v>
      </c>
      <c r="B12008" s="545" t="s">
        <v>5175</v>
      </c>
      <c r="C12008" s="545" t="s">
        <v>216</v>
      </c>
      <c r="D12008" s="546"/>
      <c r="E12008" s="171" t="str">
        <f t="shared" si="187"/>
        <v>1900</v>
      </c>
      <c r="F12008" s="547">
        <v>0</v>
      </c>
      <c r="G12008" s="548">
        <v>0</v>
      </c>
      <c r="H12008" s="547">
        <v>0</v>
      </c>
      <c r="I12008" s="545" t="s">
        <v>12642</v>
      </c>
      <c r="J12008" s="545"/>
      <c r="K12008" s="545" t="s">
        <v>13413</v>
      </c>
      <c r="L12008" s="545" t="s">
        <v>13413</v>
      </c>
      <c r="M12008" s="548" t="s">
        <v>13758</v>
      </c>
      <c r="N12008" s="545" t="s">
        <v>13413</v>
      </c>
      <c r="O12008" s="545" t="s">
        <v>13413</v>
      </c>
      <c r="P12008" s="549">
        <v>9713</v>
      </c>
      <c r="Q12008" s="549">
        <v>1</v>
      </c>
      <c r="R12008" s="549">
        <v>135</v>
      </c>
      <c r="S12008" s="548"/>
      <c r="T12008" s="548"/>
      <c r="U12008" s="99"/>
    </row>
    <row r="12009" spans="1:21" ht="19.5" customHeight="1">
      <c r="A12009" s="545">
        <v>107033</v>
      </c>
      <c r="B12009" s="545" t="s">
        <v>9226</v>
      </c>
      <c r="C12009" s="545" t="s">
        <v>209</v>
      </c>
      <c r="D12009" s="546"/>
      <c r="E12009" s="171" t="str">
        <f t="shared" si="187"/>
        <v>1900</v>
      </c>
      <c r="F12009" s="547">
        <v>0</v>
      </c>
      <c r="G12009" s="548">
        <v>0</v>
      </c>
      <c r="H12009" s="547">
        <v>0</v>
      </c>
      <c r="I12009" s="545" t="s">
        <v>12961</v>
      </c>
      <c r="J12009" s="545"/>
      <c r="K12009" s="545" t="s">
        <v>20364</v>
      </c>
      <c r="L12009" s="545" t="s">
        <v>13413</v>
      </c>
      <c r="M12009" s="548" t="s">
        <v>13758</v>
      </c>
      <c r="N12009" s="545" t="s">
        <v>13413</v>
      </c>
      <c r="O12009" s="545" t="s">
        <v>13413</v>
      </c>
      <c r="P12009" s="549">
        <v>9714</v>
      </c>
      <c r="Q12009" s="549">
        <v>1</v>
      </c>
      <c r="R12009" s="549">
        <v>52</v>
      </c>
      <c r="S12009" s="548"/>
      <c r="T12009" s="548"/>
      <c r="U12009" s="99"/>
    </row>
    <row r="12010" spans="1:21" ht="19.5" customHeight="1">
      <c r="A12010" s="545">
        <v>107034</v>
      </c>
      <c r="B12010" s="545" t="s">
        <v>5114</v>
      </c>
      <c r="C12010" s="545" t="s">
        <v>209</v>
      </c>
      <c r="D12010" s="546">
        <v>43685</v>
      </c>
      <c r="E12010" s="171" t="str">
        <f t="shared" si="187"/>
        <v>2019</v>
      </c>
      <c r="F12010" s="547">
        <v>75437</v>
      </c>
      <c r="G12010" s="548">
        <v>0.19</v>
      </c>
      <c r="H12010" s="547">
        <v>63392.44</v>
      </c>
      <c r="I12010" s="545" t="s">
        <v>12697</v>
      </c>
      <c r="J12010" s="545" t="s">
        <v>13402</v>
      </c>
      <c r="K12010" s="545" t="s">
        <v>13413</v>
      </c>
      <c r="L12010" s="545" t="s">
        <v>13413</v>
      </c>
      <c r="M12010" s="548" t="s">
        <v>13758</v>
      </c>
      <c r="N12010" s="545" t="s">
        <v>13413</v>
      </c>
      <c r="O12010" s="545" t="s">
        <v>13413</v>
      </c>
      <c r="P12010" s="549">
        <v>9715</v>
      </c>
      <c r="Q12010" s="549">
        <v>1</v>
      </c>
      <c r="R12010" s="549">
        <v>138</v>
      </c>
      <c r="S12010" s="548">
        <v>2231</v>
      </c>
      <c r="T12010" s="548"/>
      <c r="U12010" s="99"/>
    </row>
    <row r="12011" spans="1:21" ht="19.5" customHeight="1">
      <c r="A12011" s="545">
        <v>107035</v>
      </c>
      <c r="B12011" s="545" t="s">
        <v>9225</v>
      </c>
      <c r="C12011" s="545" t="s">
        <v>209</v>
      </c>
      <c r="D12011" s="546"/>
      <c r="E12011" s="171" t="str">
        <f t="shared" si="187"/>
        <v>1900</v>
      </c>
      <c r="F12011" s="547">
        <v>0</v>
      </c>
      <c r="G12011" s="548">
        <v>0</v>
      </c>
      <c r="H12011" s="547">
        <v>0</v>
      </c>
      <c r="I12011" s="545" t="s">
        <v>12961</v>
      </c>
      <c r="J12011" s="545"/>
      <c r="K12011" s="545" t="s">
        <v>20365</v>
      </c>
      <c r="L12011" s="545" t="s">
        <v>13413</v>
      </c>
      <c r="M12011" s="548" t="s">
        <v>13758</v>
      </c>
      <c r="N12011" s="545" t="s">
        <v>13413</v>
      </c>
      <c r="O12011" s="545" t="s">
        <v>13413</v>
      </c>
      <c r="P12011" s="549">
        <v>9716</v>
      </c>
      <c r="Q12011" s="549">
        <v>1</v>
      </c>
      <c r="R12011" s="549">
        <v>52</v>
      </c>
      <c r="S12011" s="548"/>
      <c r="T12011" s="548"/>
      <c r="U12011" s="99"/>
    </row>
    <row r="12012" spans="1:21" ht="19.5" customHeight="1">
      <c r="A12012" s="545">
        <v>107036</v>
      </c>
      <c r="B12012" s="545" t="s">
        <v>5032</v>
      </c>
      <c r="C12012" s="545" t="s">
        <v>216</v>
      </c>
      <c r="D12012" s="546">
        <v>43685</v>
      </c>
      <c r="E12012" s="171" t="str">
        <f t="shared" si="187"/>
        <v>2019</v>
      </c>
      <c r="F12012" s="547">
        <v>22030.01</v>
      </c>
      <c r="G12012" s="548">
        <v>0.19</v>
      </c>
      <c r="H12012" s="547">
        <v>18512.61</v>
      </c>
      <c r="I12012" s="545" t="s">
        <v>12642</v>
      </c>
      <c r="J12012" s="545" t="s">
        <v>13402</v>
      </c>
      <c r="K12012" s="545" t="s">
        <v>13413</v>
      </c>
      <c r="L12012" s="545" t="s">
        <v>13413</v>
      </c>
      <c r="M12012" s="548" t="s">
        <v>13758</v>
      </c>
      <c r="N12012" s="545" t="s">
        <v>13413</v>
      </c>
      <c r="O12012" s="545" t="s">
        <v>13413</v>
      </c>
      <c r="P12012" s="549">
        <v>9717</v>
      </c>
      <c r="Q12012" s="549">
        <v>1</v>
      </c>
      <c r="R12012" s="549">
        <v>135</v>
      </c>
      <c r="S12012" s="548">
        <v>2231</v>
      </c>
      <c r="T12012" s="548"/>
      <c r="U12012" s="99"/>
    </row>
    <row r="12013" spans="1:21" ht="19.5" customHeight="1">
      <c r="A12013" s="545">
        <v>107037</v>
      </c>
      <c r="B12013" s="545" t="s">
        <v>5089</v>
      </c>
      <c r="C12013" s="545" t="s">
        <v>216</v>
      </c>
      <c r="D12013" s="546"/>
      <c r="E12013" s="171" t="str">
        <f t="shared" si="187"/>
        <v>1900</v>
      </c>
      <c r="F12013" s="547">
        <v>0</v>
      </c>
      <c r="G12013" s="548">
        <v>0</v>
      </c>
      <c r="H12013" s="547">
        <v>0</v>
      </c>
      <c r="I12013" s="545" t="s">
        <v>12642</v>
      </c>
      <c r="J12013" s="545"/>
      <c r="K12013" s="545" t="s">
        <v>13413</v>
      </c>
      <c r="L12013" s="545" t="s">
        <v>13413</v>
      </c>
      <c r="M12013" s="548" t="s">
        <v>13758</v>
      </c>
      <c r="N12013" s="545" t="s">
        <v>13413</v>
      </c>
      <c r="O12013" s="545" t="s">
        <v>13413</v>
      </c>
      <c r="P12013" s="549">
        <v>9718</v>
      </c>
      <c r="Q12013" s="549">
        <v>1</v>
      </c>
      <c r="R12013" s="549">
        <v>135</v>
      </c>
      <c r="S12013" s="548"/>
      <c r="T12013" s="548"/>
      <c r="U12013" s="99"/>
    </row>
    <row r="12014" spans="1:21" ht="19.5" customHeight="1">
      <c r="A12014" s="545">
        <v>107038</v>
      </c>
      <c r="B12014" s="545" t="s">
        <v>5156</v>
      </c>
      <c r="C12014" s="545" t="s">
        <v>216</v>
      </c>
      <c r="D12014" s="546"/>
      <c r="E12014" s="171" t="str">
        <f t="shared" si="187"/>
        <v>1900</v>
      </c>
      <c r="F12014" s="547">
        <v>0</v>
      </c>
      <c r="G12014" s="548">
        <v>0</v>
      </c>
      <c r="H12014" s="547">
        <v>0</v>
      </c>
      <c r="I12014" s="545" t="s">
        <v>12642</v>
      </c>
      <c r="J12014" s="545"/>
      <c r="K12014" s="545" t="s">
        <v>13413</v>
      </c>
      <c r="L12014" s="545" t="s">
        <v>13413</v>
      </c>
      <c r="M12014" s="548" t="s">
        <v>13758</v>
      </c>
      <c r="N12014" s="545" t="s">
        <v>13413</v>
      </c>
      <c r="O12014" s="545" t="s">
        <v>13413</v>
      </c>
      <c r="P12014" s="549">
        <v>9719</v>
      </c>
      <c r="Q12014" s="549">
        <v>1</v>
      </c>
      <c r="R12014" s="549">
        <v>135</v>
      </c>
      <c r="S12014" s="548"/>
      <c r="T12014" s="548"/>
      <c r="U12014" s="99"/>
    </row>
    <row r="12015" spans="1:21" ht="19.5" customHeight="1">
      <c r="A12015" s="545">
        <v>107039</v>
      </c>
      <c r="B12015" s="545" t="s">
        <v>9224</v>
      </c>
      <c r="C12015" s="545" t="s">
        <v>209</v>
      </c>
      <c r="D12015" s="546"/>
      <c r="E12015" s="171" t="str">
        <f t="shared" si="187"/>
        <v>1900</v>
      </c>
      <c r="F12015" s="547">
        <v>0</v>
      </c>
      <c r="G12015" s="548">
        <v>0</v>
      </c>
      <c r="H12015" s="547">
        <v>0</v>
      </c>
      <c r="I12015" s="545" t="s">
        <v>12961</v>
      </c>
      <c r="J12015" s="545"/>
      <c r="K12015" s="545" t="s">
        <v>20366</v>
      </c>
      <c r="L12015" s="545" t="s">
        <v>13413</v>
      </c>
      <c r="M12015" s="548" t="s">
        <v>13758</v>
      </c>
      <c r="N12015" s="545" t="s">
        <v>13413</v>
      </c>
      <c r="O12015" s="545" t="s">
        <v>13413</v>
      </c>
      <c r="P12015" s="549">
        <v>9720</v>
      </c>
      <c r="Q12015" s="549">
        <v>1</v>
      </c>
      <c r="R12015" s="549">
        <v>52</v>
      </c>
      <c r="S12015" s="548"/>
      <c r="T12015" s="548"/>
      <c r="U12015" s="99"/>
    </row>
    <row r="12016" spans="1:21" ht="19.5" customHeight="1">
      <c r="A12016" s="545">
        <v>107040</v>
      </c>
      <c r="B12016" s="545" t="s">
        <v>9223</v>
      </c>
      <c r="C12016" s="545" t="s">
        <v>209</v>
      </c>
      <c r="D12016" s="546"/>
      <c r="E12016" s="171" t="str">
        <f t="shared" si="187"/>
        <v>1900</v>
      </c>
      <c r="F12016" s="547">
        <v>0</v>
      </c>
      <c r="G12016" s="548">
        <v>0</v>
      </c>
      <c r="H12016" s="547">
        <v>0</v>
      </c>
      <c r="I12016" s="545" t="s">
        <v>12961</v>
      </c>
      <c r="J12016" s="545"/>
      <c r="K12016" s="545" t="s">
        <v>20367</v>
      </c>
      <c r="L12016" s="545" t="s">
        <v>13413</v>
      </c>
      <c r="M12016" s="548" t="s">
        <v>13758</v>
      </c>
      <c r="N12016" s="545" t="s">
        <v>13413</v>
      </c>
      <c r="O12016" s="545" t="s">
        <v>13413</v>
      </c>
      <c r="P12016" s="549">
        <v>9721</v>
      </c>
      <c r="Q12016" s="549">
        <v>1</v>
      </c>
      <c r="R12016" s="549">
        <v>52</v>
      </c>
      <c r="S12016" s="548"/>
      <c r="T12016" s="548"/>
      <c r="U12016" s="99"/>
    </row>
    <row r="12017" spans="1:21" ht="19.5" customHeight="1">
      <c r="A12017" s="545">
        <v>107041</v>
      </c>
      <c r="B12017" s="545" t="s">
        <v>4475</v>
      </c>
      <c r="C12017" s="545" t="s">
        <v>221</v>
      </c>
      <c r="D12017" s="546"/>
      <c r="E12017" s="171" t="str">
        <f t="shared" si="187"/>
        <v>1900</v>
      </c>
      <c r="F12017" s="547">
        <v>0</v>
      </c>
      <c r="G12017" s="548">
        <v>0</v>
      </c>
      <c r="H12017" s="547">
        <v>0</v>
      </c>
      <c r="I12017" s="545" t="s">
        <v>12640</v>
      </c>
      <c r="J12017" s="545"/>
      <c r="K12017" s="545" t="s">
        <v>13413</v>
      </c>
      <c r="L12017" s="545" t="s">
        <v>13413</v>
      </c>
      <c r="M12017" s="548" t="s">
        <v>13758</v>
      </c>
      <c r="N12017" s="545" t="s">
        <v>13413</v>
      </c>
      <c r="O12017" s="545" t="s">
        <v>13413</v>
      </c>
      <c r="P12017" s="549">
        <v>9722</v>
      </c>
      <c r="Q12017" s="549">
        <v>1</v>
      </c>
      <c r="R12017" s="549">
        <v>1</v>
      </c>
      <c r="S12017" s="548"/>
      <c r="T12017" s="548"/>
      <c r="U12017" s="99"/>
    </row>
    <row r="12018" spans="1:21" ht="19.5" customHeight="1">
      <c r="A12018" s="545">
        <v>107042</v>
      </c>
      <c r="B12018" s="545" t="s">
        <v>5116</v>
      </c>
      <c r="C12018" s="545" t="s">
        <v>209</v>
      </c>
      <c r="D12018" s="546">
        <v>43685</v>
      </c>
      <c r="E12018" s="171" t="str">
        <f t="shared" si="187"/>
        <v>2019</v>
      </c>
      <c r="F12018" s="547">
        <v>223892</v>
      </c>
      <c r="G12018" s="548">
        <v>0.19</v>
      </c>
      <c r="H12018" s="547">
        <v>188144.54</v>
      </c>
      <c r="I12018" s="545" t="s">
        <v>12697</v>
      </c>
      <c r="J12018" s="545" t="s">
        <v>13402</v>
      </c>
      <c r="K12018" s="545" t="s">
        <v>13413</v>
      </c>
      <c r="L12018" s="545" t="s">
        <v>13413</v>
      </c>
      <c r="M12018" s="548" t="s">
        <v>13758</v>
      </c>
      <c r="N12018" s="545" t="s">
        <v>13413</v>
      </c>
      <c r="O12018" s="545" t="s">
        <v>13413</v>
      </c>
      <c r="P12018" s="549">
        <v>9723</v>
      </c>
      <c r="Q12018" s="549">
        <v>1</v>
      </c>
      <c r="R12018" s="549">
        <v>138</v>
      </c>
      <c r="S12018" s="548">
        <v>2231</v>
      </c>
      <c r="T12018" s="548"/>
      <c r="U12018" s="99"/>
    </row>
    <row r="12019" spans="1:21" ht="19.5" customHeight="1">
      <c r="A12019" s="545">
        <v>107043</v>
      </c>
      <c r="B12019" s="545" t="s">
        <v>5034</v>
      </c>
      <c r="C12019" s="545" t="s">
        <v>216</v>
      </c>
      <c r="D12019" s="546">
        <v>43685</v>
      </c>
      <c r="E12019" s="171" t="str">
        <f t="shared" si="187"/>
        <v>2019</v>
      </c>
      <c r="F12019" s="547">
        <v>107837.5</v>
      </c>
      <c r="G12019" s="548">
        <v>0.19</v>
      </c>
      <c r="H12019" s="547">
        <v>90619.75</v>
      </c>
      <c r="I12019" s="545" t="s">
        <v>12642</v>
      </c>
      <c r="J12019" s="545" t="s">
        <v>13402</v>
      </c>
      <c r="K12019" s="545" t="s">
        <v>13413</v>
      </c>
      <c r="L12019" s="545" t="s">
        <v>13413</v>
      </c>
      <c r="M12019" s="548" t="s">
        <v>13758</v>
      </c>
      <c r="N12019" s="545" t="s">
        <v>13413</v>
      </c>
      <c r="O12019" s="545" t="s">
        <v>13413</v>
      </c>
      <c r="P12019" s="549">
        <v>9724</v>
      </c>
      <c r="Q12019" s="549">
        <v>1</v>
      </c>
      <c r="R12019" s="549">
        <v>135</v>
      </c>
      <c r="S12019" s="548">
        <v>2231</v>
      </c>
      <c r="T12019" s="548"/>
      <c r="U12019" s="99"/>
    </row>
    <row r="12020" spans="1:21" ht="19.5" customHeight="1">
      <c r="A12020" s="545">
        <v>107044</v>
      </c>
      <c r="B12020" s="545" t="s">
        <v>5091</v>
      </c>
      <c r="C12020" s="545" t="s">
        <v>216</v>
      </c>
      <c r="D12020" s="546">
        <v>43685</v>
      </c>
      <c r="E12020" s="171" t="str">
        <f t="shared" si="187"/>
        <v>2019</v>
      </c>
      <c r="F12020" s="547">
        <v>143672.5</v>
      </c>
      <c r="G12020" s="548">
        <v>0.19</v>
      </c>
      <c r="H12020" s="547">
        <v>120733.19</v>
      </c>
      <c r="I12020" s="545" t="s">
        <v>12642</v>
      </c>
      <c r="J12020" s="545" t="s">
        <v>13402</v>
      </c>
      <c r="K12020" s="545" t="s">
        <v>13413</v>
      </c>
      <c r="L12020" s="545" t="s">
        <v>13413</v>
      </c>
      <c r="M12020" s="548" t="s">
        <v>13758</v>
      </c>
      <c r="N12020" s="545" t="s">
        <v>13413</v>
      </c>
      <c r="O12020" s="545" t="s">
        <v>13413</v>
      </c>
      <c r="P12020" s="549">
        <v>9725</v>
      </c>
      <c r="Q12020" s="549">
        <v>1</v>
      </c>
      <c r="R12020" s="549">
        <v>135</v>
      </c>
      <c r="S12020" s="548">
        <v>2231</v>
      </c>
      <c r="T12020" s="548"/>
      <c r="U12020" s="99"/>
    </row>
    <row r="12021" spans="1:21" ht="19.5" customHeight="1">
      <c r="A12021" s="545">
        <v>107045</v>
      </c>
      <c r="B12021" s="545" t="s">
        <v>5158</v>
      </c>
      <c r="C12021" s="545" t="s">
        <v>216</v>
      </c>
      <c r="D12021" s="546"/>
      <c r="E12021" s="171" t="str">
        <f t="shared" si="187"/>
        <v>1900</v>
      </c>
      <c r="F12021" s="547">
        <v>0</v>
      </c>
      <c r="G12021" s="548">
        <v>0</v>
      </c>
      <c r="H12021" s="547">
        <v>0</v>
      </c>
      <c r="I12021" s="545" t="s">
        <v>12642</v>
      </c>
      <c r="J12021" s="545"/>
      <c r="K12021" s="545" t="s">
        <v>13413</v>
      </c>
      <c r="L12021" s="545" t="s">
        <v>13413</v>
      </c>
      <c r="M12021" s="548" t="s">
        <v>13758</v>
      </c>
      <c r="N12021" s="545" t="s">
        <v>13413</v>
      </c>
      <c r="O12021" s="545" t="s">
        <v>13413</v>
      </c>
      <c r="P12021" s="549">
        <v>9726</v>
      </c>
      <c r="Q12021" s="549">
        <v>1</v>
      </c>
      <c r="R12021" s="549">
        <v>135</v>
      </c>
      <c r="S12021" s="548"/>
      <c r="T12021" s="548"/>
      <c r="U12021" s="99"/>
    </row>
    <row r="12022" spans="1:21" ht="19.5" customHeight="1">
      <c r="A12022" s="545">
        <v>107046</v>
      </c>
      <c r="B12022" s="545" t="s">
        <v>5025</v>
      </c>
      <c r="C12022" s="545" t="s">
        <v>216</v>
      </c>
      <c r="D12022" s="546">
        <v>43538</v>
      </c>
      <c r="E12022" s="171" t="str">
        <f t="shared" si="187"/>
        <v>2019</v>
      </c>
      <c r="F12022" s="547">
        <v>57180</v>
      </c>
      <c r="G12022" s="548">
        <v>0.19</v>
      </c>
      <c r="H12022" s="547">
        <v>48050.42</v>
      </c>
      <c r="I12022" s="545" t="s">
        <v>12642</v>
      </c>
      <c r="J12022" s="545" t="s">
        <v>13302</v>
      </c>
      <c r="K12022" s="545" t="s">
        <v>13413</v>
      </c>
      <c r="L12022" s="545" t="s">
        <v>13413</v>
      </c>
      <c r="M12022" s="548" t="s">
        <v>13758</v>
      </c>
      <c r="N12022" s="545" t="s">
        <v>13413</v>
      </c>
      <c r="O12022" s="545" t="s">
        <v>13413</v>
      </c>
      <c r="P12022" s="549">
        <v>9727</v>
      </c>
      <c r="Q12022" s="549">
        <v>1</v>
      </c>
      <c r="R12022" s="549">
        <v>135</v>
      </c>
      <c r="S12022" s="548">
        <v>2219</v>
      </c>
      <c r="T12022" s="548"/>
      <c r="U12022" s="99"/>
    </row>
    <row r="12023" spans="1:21" ht="19.5" customHeight="1">
      <c r="A12023" s="545">
        <v>107047</v>
      </c>
      <c r="B12023" s="545" t="s">
        <v>5026</v>
      </c>
      <c r="C12023" s="545" t="s">
        <v>216</v>
      </c>
      <c r="D12023" s="546"/>
      <c r="E12023" s="171" t="str">
        <f t="shared" si="187"/>
        <v>1900</v>
      </c>
      <c r="F12023" s="547">
        <v>0</v>
      </c>
      <c r="G12023" s="548">
        <v>0</v>
      </c>
      <c r="H12023" s="547">
        <v>0</v>
      </c>
      <c r="I12023" s="545" t="s">
        <v>12642</v>
      </c>
      <c r="J12023" s="545"/>
      <c r="K12023" s="545" t="s">
        <v>13413</v>
      </c>
      <c r="L12023" s="545" t="s">
        <v>13413</v>
      </c>
      <c r="M12023" s="548" t="s">
        <v>13758</v>
      </c>
      <c r="N12023" s="545" t="s">
        <v>13413</v>
      </c>
      <c r="O12023" s="545" t="s">
        <v>13413</v>
      </c>
      <c r="P12023" s="549">
        <v>9728</v>
      </c>
      <c r="Q12023" s="549">
        <v>1</v>
      </c>
      <c r="R12023" s="549">
        <v>135</v>
      </c>
      <c r="S12023" s="548"/>
      <c r="T12023" s="548"/>
      <c r="U12023" s="99"/>
    </row>
    <row r="12024" spans="1:21" ht="19.5" customHeight="1">
      <c r="A12024" s="545">
        <v>107048</v>
      </c>
      <c r="B12024" s="545" t="s">
        <v>9222</v>
      </c>
      <c r="C12024" s="545" t="s">
        <v>216</v>
      </c>
      <c r="D12024" s="546"/>
      <c r="E12024" s="171" t="str">
        <f t="shared" si="187"/>
        <v>1900</v>
      </c>
      <c r="F12024" s="547">
        <v>0</v>
      </c>
      <c r="G12024" s="548">
        <v>0</v>
      </c>
      <c r="H12024" s="547">
        <v>0</v>
      </c>
      <c r="I12024" s="545" t="s">
        <v>12642</v>
      </c>
      <c r="J12024" s="545"/>
      <c r="K12024" s="545" t="s">
        <v>13413</v>
      </c>
      <c r="L12024" s="545" t="s">
        <v>13413</v>
      </c>
      <c r="M12024" s="548" t="s">
        <v>13758</v>
      </c>
      <c r="N12024" s="545" t="s">
        <v>13413</v>
      </c>
      <c r="O12024" s="545" t="s">
        <v>13413</v>
      </c>
      <c r="P12024" s="549">
        <v>9729</v>
      </c>
      <c r="Q12024" s="549">
        <v>1</v>
      </c>
      <c r="R12024" s="549">
        <v>135</v>
      </c>
      <c r="S12024" s="548"/>
      <c r="T12024" s="548"/>
      <c r="U12024" s="99"/>
    </row>
    <row r="12025" spans="1:21" ht="19.5" customHeight="1">
      <c r="A12025" s="545">
        <v>107049</v>
      </c>
      <c r="B12025" s="545" t="s">
        <v>4960</v>
      </c>
      <c r="C12025" s="545" t="s">
        <v>216</v>
      </c>
      <c r="D12025" s="546"/>
      <c r="E12025" s="171" t="str">
        <f t="shared" si="187"/>
        <v>1900</v>
      </c>
      <c r="F12025" s="547">
        <v>0</v>
      </c>
      <c r="G12025" s="548">
        <v>0</v>
      </c>
      <c r="H12025" s="547">
        <v>0</v>
      </c>
      <c r="I12025" s="545" t="s">
        <v>12650</v>
      </c>
      <c r="J12025" s="545"/>
      <c r="K12025" s="545" t="s">
        <v>13413</v>
      </c>
      <c r="L12025" s="545" t="s">
        <v>13413</v>
      </c>
      <c r="M12025" s="548" t="s">
        <v>13758</v>
      </c>
      <c r="N12025" s="545" t="s">
        <v>13413</v>
      </c>
      <c r="O12025" s="545" t="s">
        <v>13413</v>
      </c>
      <c r="P12025" s="549">
        <v>9730</v>
      </c>
      <c r="Q12025" s="549">
        <v>1</v>
      </c>
      <c r="R12025" s="549">
        <v>127</v>
      </c>
      <c r="S12025" s="548"/>
      <c r="T12025" s="548"/>
      <c r="U12025" s="99"/>
    </row>
    <row r="12026" spans="1:21" ht="19.5" customHeight="1">
      <c r="A12026" s="545">
        <v>107050</v>
      </c>
      <c r="B12026" s="545" t="s">
        <v>4748</v>
      </c>
      <c r="C12026" s="545" t="s">
        <v>216</v>
      </c>
      <c r="D12026" s="546">
        <v>44592</v>
      </c>
      <c r="E12026" s="171" t="str">
        <f t="shared" si="187"/>
        <v>2022</v>
      </c>
      <c r="F12026" s="547">
        <v>74623</v>
      </c>
      <c r="G12026" s="548">
        <v>0.19</v>
      </c>
      <c r="H12026" s="547">
        <v>62708.4</v>
      </c>
      <c r="I12026" s="545" t="s">
        <v>12706</v>
      </c>
      <c r="J12026" s="545" t="s">
        <v>13297</v>
      </c>
      <c r="K12026" s="545" t="s">
        <v>13413</v>
      </c>
      <c r="L12026" s="545" t="s">
        <v>13413</v>
      </c>
      <c r="M12026" s="548" t="s">
        <v>13758</v>
      </c>
      <c r="N12026" s="545" t="s">
        <v>13413</v>
      </c>
      <c r="O12026" s="545" t="s">
        <v>13413</v>
      </c>
      <c r="P12026" s="549">
        <v>9731</v>
      </c>
      <c r="Q12026" s="549">
        <v>1</v>
      </c>
      <c r="R12026" s="549">
        <v>128</v>
      </c>
      <c r="S12026" s="548">
        <v>2257</v>
      </c>
      <c r="T12026" s="548"/>
      <c r="U12026" s="99"/>
    </row>
    <row r="12027" spans="1:21" ht="19.5" customHeight="1">
      <c r="A12027" s="545">
        <v>107051</v>
      </c>
      <c r="B12027" s="545" t="s">
        <v>4777</v>
      </c>
      <c r="C12027" s="545" t="s">
        <v>216</v>
      </c>
      <c r="D12027" s="546"/>
      <c r="E12027" s="171" t="str">
        <f t="shared" si="187"/>
        <v>1900</v>
      </c>
      <c r="F12027" s="547">
        <v>0</v>
      </c>
      <c r="G12027" s="548">
        <v>0</v>
      </c>
      <c r="H12027" s="547">
        <v>0</v>
      </c>
      <c r="I12027" s="545" t="s">
        <v>12699</v>
      </c>
      <c r="J12027" s="545"/>
      <c r="K12027" s="545" t="s">
        <v>20368</v>
      </c>
      <c r="L12027" s="545" t="s">
        <v>13413</v>
      </c>
      <c r="M12027" s="548" t="s">
        <v>13758</v>
      </c>
      <c r="N12027" s="545" t="s">
        <v>13413</v>
      </c>
      <c r="O12027" s="545" t="s">
        <v>13413</v>
      </c>
      <c r="P12027" s="549">
        <v>9732</v>
      </c>
      <c r="Q12027" s="549">
        <v>1</v>
      </c>
      <c r="R12027" s="549">
        <v>130</v>
      </c>
      <c r="S12027" s="548"/>
      <c r="T12027" s="548"/>
      <c r="U12027" s="99"/>
    </row>
    <row r="12028" spans="1:21" ht="19.5" customHeight="1">
      <c r="A12028" s="545">
        <v>107052</v>
      </c>
      <c r="B12028" s="545" t="s">
        <v>7330</v>
      </c>
      <c r="C12028" s="545" t="s">
        <v>216</v>
      </c>
      <c r="D12028" s="546">
        <v>43816</v>
      </c>
      <c r="E12028" s="171" t="str">
        <f t="shared" si="187"/>
        <v>2019</v>
      </c>
      <c r="F12028" s="547">
        <v>26680</v>
      </c>
      <c r="G12028" s="548">
        <v>0.19</v>
      </c>
      <c r="H12028" s="547">
        <v>22420.17</v>
      </c>
      <c r="I12028" s="545" t="s">
        <v>12706</v>
      </c>
      <c r="J12028" s="545" t="s">
        <v>13296</v>
      </c>
      <c r="K12028" s="545" t="s">
        <v>13413</v>
      </c>
      <c r="L12028" s="545" t="s">
        <v>13413</v>
      </c>
      <c r="M12028" s="548" t="s">
        <v>13758</v>
      </c>
      <c r="N12028" s="545" t="s">
        <v>13413</v>
      </c>
      <c r="O12028" s="545" t="s">
        <v>13413</v>
      </c>
      <c r="P12028" s="549">
        <v>9733</v>
      </c>
      <c r="Q12028" s="549">
        <v>1</v>
      </c>
      <c r="R12028" s="549">
        <v>128</v>
      </c>
      <c r="S12028" s="548">
        <v>2218</v>
      </c>
      <c r="T12028" s="548"/>
      <c r="U12028" s="99"/>
    </row>
    <row r="12029" spans="1:21" ht="19.5" customHeight="1">
      <c r="A12029" s="545">
        <v>107053</v>
      </c>
      <c r="B12029" s="545" t="s">
        <v>5076</v>
      </c>
      <c r="C12029" s="545" t="s">
        <v>216</v>
      </c>
      <c r="D12029" s="546"/>
      <c r="E12029" s="171" t="str">
        <f t="shared" si="187"/>
        <v>1900</v>
      </c>
      <c r="F12029" s="547">
        <v>0</v>
      </c>
      <c r="G12029" s="548">
        <v>0</v>
      </c>
      <c r="H12029" s="547">
        <v>0</v>
      </c>
      <c r="I12029" s="545" t="s">
        <v>12676</v>
      </c>
      <c r="J12029" s="545"/>
      <c r="K12029" s="545" t="s">
        <v>20369</v>
      </c>
      <c r="L12029" s="545" t="s">
        <v>13413</v>
      </c>
      <c r="M12029" s="548" t="s">
        <v>13758</v>
      </c>
      <c r="N12029" s="545" t="s">
        <v>13413</v>
      </c>
      <c r="O12029" s="545" t="s">
        <v>13413</v>
      </c>
      <c r="P12029" s="549">
        <v>9734</v>
      </c>
      <c r="Q12029" s="549">
        <v>1</v>
      </c>
      <c r="R12029" s="549">
        <v>14</v>
      </c>
      <c r="S12029" s="548"/>
      <c r="T12029" s="548"/>
      <c r="U12029" s="99"/>
    </row>
    <row r="12030" spans="1:21" ht="19.5" customHeight="1">
      <c r="A12030" s="545">
        <v>107054</v>
      </c>
      <c r="B12030" s="545" t="s">
        <v>5077</v>
      </c>
      <c r="C12030" s="545" t="s">
        <v>216</v>
      </c>
      <c r="D12030" s="546"/>
      <c r="E12030" s="171" t="str">
        <f t="shared" si="187"/>
        <v>1900</v>
      </c>
      <c r="F12030" s="547">
        <v>0</v>
      </c>
      <c r="G12030" s="548">
        <v>0</v>
      </c>
      <c r="H12030" s="547">
        <v>0</v>
      </c>
      <c r="I12030" s="545" t="s">
        <v>12676</v>
      </c>
      <c r="J12030" s="545"/>
      <c r="K12030" s="545" t="s">
        <v>20370</v>
      </c>
      <c r="L12030" s="545" t="s">
        <v>13413</v>
      </c>
      <c r="M12030" s="548" t="s">
        <v>13758</v>
      </c>
      <c r="N12030" s="545" t="s">
        <v>13413</v>
      </c>
      <c r="O12030" s="545" t="s">
        <v>13413</v>
      </c>
      <c r="P12030" s="549">
        <v>9735</v>
      </c>
      <c r="Q12030" s="549">
        <v>1</v>
      </c>
      <c r="R12030" s="549">
        <v>14</v>
      </c>
      <c r="S12030" s="548"/>
      <c r="T12030" s="548"/>
      <c r="U12030" s="99"/>
    </row>
    <row r="12031" spans="1:21" ht="19.5" customHeight="1">
      <c r="A12031" s="545">
        <v>107055</v>
      </c>
      <c r="B12031" s="545" t="s">
        <v>4883</v>
      </c>
      <c r="C12031" s="545" t="s">
        <v>216</v>
      </c>
      <c r="D12031" s="546"/>
      <c r="E12031" s="171" t="str">
        <f t="shared" si="187"/>
        <v>1900</v>
      </c>
      <c r="F12031" s="547">
        <v>0</v>
      </c>
      <c r="G12031" s="548">
        <v>0</v>
      </c>
      <c r="H12031" s="547">
        <v>0</v>
      </c>
      <c r="I12031" s="545" t="s">
        <v>12650</v>
      </c>
      <c r="J12031" s="545"/>
      <c r="K12031" s="545" t="s">
        <v>20371</v>
      </c>
      <c r="L12031" s="545" t="s">
        <v>13413</v>
      </c>
      <c r="M12031" s="548" t="s">
        <v>13758</v>
      </c>
      <c r="N12031" s="545" t="s">
        <v>13413</v>
      </c>
      <c r="O12031" s="545" t="s">
        <v>13413</v>
      </c>
      <c r="P12031" s="549">
        <v>9736</v>
      </c>
      <c r="Q12031" s="549">
        <v>1</v>
      </c>
      <c r="R12031" s="549">
        <v>127</v>
      </c>
      <c r="S12031" s="548"/>
      <c r="T12031" s="548"/>
      <c r="U12031" s="99"/>
    </row>
    <row r="12032" spans="1:21" ht="19.5" customHeight="1">
      <c r="A12032" s="545">
        <v>107056</v>
      </c>
      <c r="B12032" s="545" t="s">
        <v>4747</v>
      </c>
      <c r="C12032" s="545" t="s">
        <v>216</v>
      </c>
      <c r="D12032" s="546">
        <v>43535</v>
      </c>
      <c r="E12032" s="171" t="str">
        <f t="shared" si="187"/>
        <v>2019</v>
      </c>
      <c r="F12032" s="547">
        <v>1933</v>
      </c>
      <c r="G12032" s="548">
        <v>0.19</v>
      </c>
      <c r="H12032" s="547">
        <v>1624.37</v>
      </c>
      <c r="I12032" s="545" t="s">
        <v>12706</v>
      </c>
      <c r="J12032" s="545" t="s">
        <v>13302</v>
      </c>
      <c r="K12032" s="545" t="s">
        <v>13413</v>
      </c>
      <c r="L12032" s="545" t="s">
        <v>13413</v>
      </c>
      <c r="M12032" s="548" t="s">
        <v>13758</v>
      </c>
      <c r="N12032" s="545" t="s">
        <v>13413</v>
      </c>
      <c r="O12032" s="545" t="s">
        <v>13413</v>
      </c>
      <c r="P12032" s="549">
        <v>9737</v>
      </c>
      <c r="Q12032" s="549">
        <v>1</v>
      </c>
      <c r="R12032" s="549">
        <v>128</v>
      </c>
      <c r="S12032" s="548">
        <v>2219</v>
      </c>
      <c r="T12032" s="548"/>
      <c r="U12032" s="99"/>
    </row>
    <row r="12033" spans="1:21" ht="19.5" customHeight="1">
      <c r="A12033" s="545">
        <v>107057</v>
      </c>
      <c r="B12033" s="545" t="s">
        <v>4886</v>
      </c>
      <c r="C12033" s="545" t="s">
        <v>216</v>
      </c>
      <c r="D12033" s="546"/>
      <c r="E12033" s="171" t="str">
        <f t="shared" si="187"/>
        <v>1900</v>
      </c>
      <c r="F12033" s="547">
        <v>0</v>
      </c>
      <c r="G12033" s="548">
        <v>0</v>
      </c>
      <c r="H12033" s="547">
        <v>0</v>
      </c>
      <c r="I12033" s="545" t="s">
        <v>12650</v>
      </c>
      <c r="J12033" s="545"/>
      <c r="K12033" s="545" t="s">
        <v>13413</v>
      </c>
      <c r="L12033" s="545" t="s">
        <v>13413</v>
      </c>
      <c r="M12033" s="548" t="s">
        <v>13758</v>
      </c>
      <c r="N12033" s="545" t="s">
        <v>13413</v>
      </c>
      <c r="O12033" s="545" t="s">
        <v>13413</v>
      </c>
      <c r="P12033" s="549">
        <v>9738</v>
      </c>
      <c r="Q12033" s="549">
        <v>1</v>
      </c>
      <c r="R12033" s="549">
        <v>127</v>
      </c>
      <c r="S12033" s="548"/>
      <c r="T12033" s="548"/>
      <c r="U12033" s="99"/>
    </row>
    <row r="12034" spans="1:21" ht="19.5" customHeight="1">
      <c r="A12034" s="545">
        <v>107058</v>
      </c>
      <c r="B12034" s="545" t="s">
        <v>5022</v>
      </c>
      <c r="C12034" s="545" t="s">
        <v>216</v>
      </c>
      <c r="D12034" s="546">
        <v>43685</v>
      </c>
      <c r="E12034" s="171" t="str">
        <f t="shared" si="187"/>
        <v>2019</v>
      </c>
      <c r="F12034" s="547">
        <v>276080</v>
      </c>
      <c r="G12034" s="548">
        <v>0.19</v>
      </c>
      <c r="H12034" s="547">
        <v>232000</v>
      </c>
      <c r="I12034" s="545" t="s">
        <v>12642</v>
      </c>
      <c r="J12034" s="545" t="s">
        <v>13402</v>
      </c>
      <c r="K12034" s="545" t="s">
        <v>13413</v>
      </c>
      <c r="L12034" s="545" t="s">
        <v>13413</v>
      </c>
      <c r="M12034" s="548" t="s">
        <v>13758</v>
      </c>
      <c r="N12034" s="545" t="s">
        <v>13413</v>
      </c>
      <c r="O12034" s="545" t="s">
        <v>13413</v>
      </c>
      <c r="P12034" s="549">
        <v>9739</v>
      </c>
      <c r="Q12034" s="549">
        <v>1</v>
      </c>
      <c r="R12034" s="549">
        <v>135</v>
      </c>
      <c r="S12034" s="548">
        <v>2231</v>
      </c>
      <c r="T12034" s="548"/>
      <c r="U12034" s="99"/>
    </row>
    <row r="12035" spans="1:21" ht="19.5" customHeight="1">
      <c r="A12035" s="545">
        <v>107059</v>
      </c>
      <c r="B12035" s="545" t="s">
        <v>9221</v>
      </c>
      <c r="C12035" s="545" t="s">
        <v>216</v>
      </c>
      <c r="D12035" s="546"/>
      <c r="E12035" s="171" t="str">
        <f t="shared" si="187"/>
        <v>1900</v>
      </c>
      <c r="F12035" s="547">
        <v>0</v>
      </c>
      <c r="G12035" s="548">
        <v>0</v>
      </c>
      <c r="H12035" s="547">
        <v>0</v>
      </c>
      <c r="I12035" s="545" t="s">
        <v>12650</v>
      </c>
      <c r="J12035" s="545"/>
      <c r="K12035" s="545" t="s">
        <v>13413</v>
      </c>
      <c r="L12035" s="545" t="s">
        <v>13413</v>
      </c>
      <c r="M12035" s="548" t="s">
        <v>13758</v>
      </c>
      <c r="N12035" s="545" t="s">
        <v>13413</v>
      </c>
      <c r="O12035" s="545" t="s">
        <v>13413</v>
      </c>
      <c r="P12035" s="549">
        <v>9740</v>
      </c>
      <c r="Q12035" s="549">
        <v>1</v>
      </c>
      <c r="R12035" s="549">
        <v>127</v>
      </c>
      <c r="S12035" s="548"/>
      <c r="T12035" s="548"/>
      <c r="U12035" s="99"/>
    </row>
    <row r="12036" spans="1:21" ht="19.5" customHeight="1">
      <c r="A12036" s="545">
        <v>107060</v>
      </c>
      <c r="B12036" s="545" t="s">
        <v>9220</v>
      </c>
      <c r="C12036" s="545" t="s">
        <v>216</v>
      </c>
      <c r="D12036" s="546"/>
      <c r="E12036" s="171" t="str">
        <f t="shared" ref="E12036:E12099" si="188">TEXT(D12036,"YYYY")</f>
        <v>1900</v>
      </c>
      <c r="F12036" s="547">
        <v>0</v>
      </c>
      <c r="G12036" s="548">
        <v>0</v>
      </c>
      <c r="H12036" s="547">
        <v>0</v>
      </c>
      <c r="I12036" s="545" t="s">
        <v>12642</v>
      </c>
      <c r="J12036" s="545"/>
      <c r="K12036" s="545" t="s">
        <v>13413</v>
      </c>
      <c r="L12036" s="545" t="s">
        <v>13413</v>
      </c>
      <c r="M12036" s="548" t="s">
        <v>13758</v>
      </c>
      <c r="N12036" s="545" t="s">
        <v>13413</v>
      </c>
      <c r="O12036" s="545" t="s">
        <v>13413</v>
      </c>
      <c r="P12036" s="549">
        <v>9741</v>
      </c>
      <c r="Q12036" s="549">
        <v>1</v>
      </c>
      <c r="R12036" s="549">
        <v>135</v>
      </c>
      <c r="S12036" s="548"/>
      <c r="T12036" s="548"/>
      <c r="U12036" s="99"/>
    </row>
    <row r="12037" spans="1:21" ht="19.5" customHeight="1">
      <c r="A12037" s="545">
        <v>107061</v>
      </c>
      <c r="B12037" s="545" t="s">
        <v>5023</v>
      </c>
      <c r="C12037" s="545" t="s">
        <v>216</v>
      </c>
      <c r="D12037" s="546">
        <v>43685</v>
      </c>
      <c r="E12037" s="171" t="str">
        <f t="shared" si="188"/>
        <v>2019</v>
      </c>
      <c r="F12037" s="547">
        <v>718760</v>
      </c>
      <c r="G12037" s="548">
        <v>0.19</v>
      </c>
      <c r="H12037" s="547">
        <v>604000</v>
      </c>
      <c r="I12037" s="545" t="s">
        <v>12642</v>
      </c>
      <c r="J12037" s="545" t="s">
        <v>13402</v>
      </c>
      <c r="K12037" s="545" t="s">
        <v>13413</v>
      </c>
      <c r="L12037" s="545" t="s">
        <v>13413</v>
      </c>
      <c r="M12037" s="548" t="s">
        <v>13758</v>
      </c>
      <c r="N12037" s="545" t="s">
        <v>13413</v>
      </c>
      <c r="O12037" s="545" t="s">
        <v>13413</v>
      </c>
      <c r="P12037" s="549">
        <v>9742</v>
      </c>
      <c r="Q12037" s="549">
        <v>1</v>
      </c>
      <c r="R12037" s="549">
        <v>135</v>
      </c>
      <c r="S12037" s="548">
        <v>2231</v>
      </c>
      <c r="T12037" s="548"/>
      <c r="U12037" s="99"/>
    </row>
    <row r="12038" spans="1:21" ht="19.5" customHeight="1">
      <c r="A12038" s="545">
        <v>107062</v>
      </c>
      <c r="B12038" s="545" t="s">
        <v>9219</v>
      </c>
      <c r="C12038" s="545" t="s">
        <v>216</v>
      </c>
      <c r="D12038" s="546"/>
      <c r="E12038" s="171" t="str">
        <f t="shared" si="188"/>
        <v>1900</v>
      </c>
      <c r="F12038" s="547">
        <v>0</v>
      </c>
      <c r="G12038" s="548">
        <v>0</v>
      </c>
      <c r="H12038" s="547">
        <v>0</v>
      </c>
      <c r="I12038" s="545" t="s">
        <v>12650</v>
      </c>
      <c r="J12038" s="545"/>
      <c r="K12038" s="545" t="s">
        <v>13413</v>
      </c>
      <c r="L12038" s="545" t="s">
        <v>13413</v>
      </c>
      <c r="M12038" s="548" t="s">
        <v>13758</v>
      </c>
      <c r="N12038" s="545" t="s">
        <v>13413</v>
      </c>
      <c r="O12038" s="545" t="s">
        <v>13413</v>
      </c>
      <c r="P12038" s="549">
        <v>9743</v>
      </c>
      <c r="Q12038" s="549">
        <v>1</v>
      </c>
      <c r="R12038" s="549">
        <v>127</v>
      </c>
      <c r="S12038" s="548"/>
      <c r="T12038" s="548"/>
      <c r="U12038" s="99"/>
    </row>
    <row r="12039" spans="1:21" ht="19.5" customHeight="1">
      <c r="A12039" s="545">
        <v>107063</v>
      </c>
      <c r="B12039" s="545" t="s">
        <v>5179</v>
      </c>
      <c r="C12039" s="545" t="s">
        <v>216</v>
      </c>
      <c r="D12039" s="546">
        <v>43738</v>
      </c>
      <c r="E12039" s="171" t="str">
        <f t="shared" si="188"/>
        <v>2019</v>
      </c>
      <c r="F12039" s="547">
        <v>185068</v>
      </c>
      <c r="G12039" s="548">
        <v>0.19</v>
      </c>
      <c r="H12039" s="547">
        <v>155519.32999999999</v>
      </c>
      <c r="I12039" s="545" t="s">
        <v>12642</v>
      </c>
      <c r="J12039" s="545" t="s">
        <v>13402</v>
      </c>
      <c r="K12039" s="545" t="s">
        <v>13413</v>
      </c>
      <c r="L12039" s="545" t="s">
        <v>13413</v>
      </c>
      <c r="M12039" s="548" t="s">
        <v>13758</v>
      </c>
      <c r="N12039" s="545" t="s">
        <v>13413</v>
      </c>
      <c r="O12039" s="545" t="s">
        <v>13413</v>
      </c>
      <c r="P12039" s="549">
        <v>9744</v>
      </c>
      <c r="Q12039" s="549">
        <v>1</v>
      </c>
      <c r="R12039" s="549">
        <v>135</v>
      </c>
      <c r="S12039" s="548">
        <v>2231</v>
      </c>
      <c r="T12039" s="548"/>
      <c r="U12039" s="99"/>
    </row>
    <row r="12040" spans="1:21" ht="19.5" customHeight="1">
      <c r="A12040" s="545">
        <v>107064</v>
      </c>
      <c r="B12040" s="545" t="s">
        <v>5024</v>
      </c>
      <c r="C12040" s="545" t="s">
        <v>216</v>
      </c>
      <c r="D12040" s="546"/>
      <c r="E12040" s="171" t="str">
        <f t="shared" si="188"/>
        <v>1900</v>
      </c>
      <c r="F12040" s="547">
        <v>0</v>
      </c>
      <c r="G12040" s="548">
        <v>0</v>
      </c>
      <c r="H12040" s="547">
        <v>0</v>
      </c>
      <c r="I12040" s="545" t="s">
        <v>12642</v>
      </c>
      <c r="J12040" s="545"/>
      <c r="K12040" s="545" t="s">
        <v>13413</v>
      </c>
      <c r="L12040" s="545" t="s">
        <v>13413</v>
      </c>
      <c r="M12040" s="548" t="s">
        <v>13758</v>
      </c>
      <c r="N12040" s="545" t="s">
        <v>13413</v>
      </c>
      <c r="O12040" s="545" t="s">
        <v>13413</v>
      </c>
      <c r="P12040" s="549">
        <v>9745</v>
      </c>
      <c r="Q12040" s="549">
        <v>1</v>
      </c>
      <c r="R12040" s="549">
        <v>135</v>
      </c>
      <c r="S12040" s="548"/>
      <c r="T12040" s="548"/>
      <c r="U12040" s="99"/>
    </row>
    <row r="12041" spans="1:21" ht="19.5" customHeight="1">
      <c r="A12041" s="545">
        <v>107065</v>
      </c>
      <c r="B12041" s="545" t="s">
        <v>5180</v>
      </c>
      <c r="C12041" s="545" t="s">
        <v>216</v>
      </c>
      <c r="D12041" s="546"/>
      <c r="E12041" s="171" t="str">
        <f t="shared" si="188"/>
        <v>1900</v>
      </c>
      <c r="F12041" s="547">
        <v>0</v>
      </c>
      <c r="G12041" s="548">
        <v>0</v>
      </c>
      <c r="H12041" s="547">
        <v>0</v>
      </c>
      <c r="I12041" s="545" t="s">
        <v>12642</v>
      </c>
      <c r="J12041" s="545"/>
      <c r="K12041" s="545" t="s">
        <v>13413</v>
      </c>
      <c r="L12041" s="545" t="s">
        <v>13413</v>
      </c>
      <c r="M12041" s="548" t="s">
        <v>13758</v>
      </c>
      <c r="N12041" s="545" t="s">
        <v>13413</v>
      </c>
      <c r="O12041" s="545" t="s">
        <v>13413</v>
      </c>
      <c r="P12041" s="549">
        <v>9746</v>
      </c>
      <c r="Q12041" s="549">
        <v>1</v>
      </c>
      <c r="R12041" s="549">
        <v>135</v>
      </c>
      <c r="S12041" s="548"/>
      <c r="T12041" s="548"/>
      <c r="U12041" s="99"/>
    </row>
    <row r="12042" spans="1:21" ht="19.5" customHeight="1">
      <c r="A12042" s="545">
        <v>107066</v>
      </c>
      <c r="B12042" s="545" t="s">
        <v>5062</v>
      </c>
      <c r="C12042" s="545" t="s">
        <v>216</v>
      </c>
      <c r="D12042" s="546"/>
      <c r="E12042" s="171" t="str">
        <f t="shared" si="188"/>
        <v>1900</v>
      </c>
      <c r="F12042" s="547">
        <v>0</v>
      </c>
      <c r="G12042" s="548">
        <v>0</v>
      </c>
      <c r="H12042" s="547">
        <v>0</v>
      </c>
      <c r="I12042" s="545" t="s">
        <v>12676</v>
      </c>
      <c r="J12042" s="545"/>
      <c r="K12042" s="545" t="s">
        <v>13413</v>
      </c>
      <c r="L12042" s="545" t="s">
        <v>13413</v>
      </c>
      <c r="M12042" s="548" t="s">
        <v>13758</v>
      </c>
      <c r="N12042" s="545" t="s">
        <v>13413</v>
      </c>
      <c r="O12042" s="545" t="s">
        <v>13413</v>
      </c>
      <c r="P12042" s="549">
        <v>9747</v>
      </c>
      <c r="Q12042" s="549">
        <v>1</v>
      </c>
      <c r="R12042" s="549">
        <v>14</v>
      </c>
      <c r="S12042" s="548"/>
      <c r="T12042" s="548"/>
      <c r="U12042" s="99"/>
    </row>
    <row r="12043" spans="1:21" ht="19.5" customHeight="1">
      <c r="A12043" s="545">
        <v>107067</v>
      </c>
      <c r="B12043" s="545" t="s">
        <v>5014</v>
      </c>
      <c r="C12043" s="545" t="s">
        <v>216</v>
      </c>
      <c r="D12043" s="546"/>
      <c r="E12043" s="171" t="str">
        <f t="shared" si="188"/>
        <v>1900</v>
      </c>
      <c r="F12043" s="547">
        <v>0</v>
      </c>
      <c r="G12043" s="548">
        <v>0</v>
      </c>
      <c r="H12043" s="547">
        <v>0</v>
      </c>
      <c r="I12043" s="545" t="s">
        <v>12676</v>
      </c>
      <c r="J12043" s="545"/>
      <c r="K12043" s="545" t="s">
        <v>13413</v>
      </c>
      <c r="L12043" s="545" t="s">
        <v>13413</v>
      </c>
      <c r="M12043" s="548" t="s">
        <v>13758</v>
      </c>
      <c r="N12043" s="545" t="s">
        <v>13413</v>
      </c>
      <c r="O12043" s="545" t="s">
        <v>13413</v>
      </c>
      <c r="P12043" s="549">
        <v>9748</v>
      </c>
      <c r="Q12043" s="549">
        <v>1</v>
      </c>
      <c r="R12043" s="549">
        <v>14</v>
      </c>
      <c r="S12043" s="548"/>
      <c r="T12043" s="548"/>
      <c r="U12043" s="99"/>
    </row>
    <row r="12044" spans="1:21" ht="19.5" customHeight="1">
      <c r="A12044" s="545">
        <v>107068</v>
      </c>
      <c r="B12044" s="545" t="s">
        <v>9218</v>
      </c>
      <c r="C12044" s="545" t="s">
        <v>216</v>
      </c>
      <c r="D12044" s="546"/>
      <c r="E12044" s="171" t="str">
        <f t="shared" si="188"/>
        <v>1900</v>
      </c>
      <c r="F12044" s="547">
        <v>0</v>
      </c>
      <c r="G12044" s="548">
        <v>0</v>
      </c>
      <c r="H12044" s="547">
        <v>0</v>
      </c>
      <c r="I12044" s="545" t="s">
        <v>12726</v>
      </c>
      <c r="J12044" s="545"/>
      <c r="K12044" s="545" t="s">
        <v>20372</v>
      </c>
      <c r="L12044" s="545" t="s">
        <v>13413</v>
      </c>
      <c r="M12044" s="548" t="s">
        <v>13758</v>
      </c>
      <c r="N12044" s="545" t="s">
        <v>13413</v>
      </c>
      <c r="O12044" s="545" t="s">
        <v>13413</v>
      </c>
      <c r="P12044" s="549">
        <v>9749</v>
      </c>
      <c r="Q12044" s="549">
        <v>1</v>
      </c>
      <c r="R12044" s="549">
        <v>49</v>
      </c>
      <c r="S12044" s="548"/>
      <c r="T12044" s="548"/>
      <c r="U12044" s="99"/>
    </row>
    <row r="12045" spans="1:21" ht="19.5" customHeight="1">
      <c r="A12045" s="545">
        <v>107069</v>
      </c>
      <c r="B12045" s="545" t="s">
        <v>9217</v>
      </c>
      <c r="C12045" s="545" t="s">
        <v>216</v>
      </c>
      <c r="D12045" s="546"/>
      <c r="E12045" s="171" t="str">
        <f t="shared" si="188"/>
        <v>1900</v>
      </c>
      <c r="F12045" s="547">
        <v>0</v>
      </c>
      <c r="G12045" s="548">
        <v>0</v>
      </c>
      <c r="H12045" s="547">
        <v>0</v>
      </c>
      <c r="I12045" s="545" t="s">
        <v>12726</v>
      </c>
      <c r="J12045" s="545"/>
      <c r="K12045" s="545" t="s">
        <v>20373</v>
      </c>
      <c r="L12045" s="545" t="s">
        <v>13413</v>
      </c>
      <c r="M12045" s="548" t="s">
        <v>13758</v>
      </c>
      <c r="N12045" s="545" t="s">
        <v>13413</v>
      </c>
      <c r="O12045" s="545" t="s">
        <v>13413</v>
      </c>
      <c r="P12045" s="549">
        <v>9750</v>
      </c>
      <c r="Q12045" s="549">
        <v>1</v>
      </c>
      <c r="R12045" s="549">
        <v>49</v>
      </c>
      <c r="S12045" s="548"/>
      <c r="T12045" s="548"/>
      <c r="U12045" s="99"/>
    </row>
    <row r="12046" spans="1:21" ht="19.5" customHeight="1">
      <c r="A12046" s="545">
        <v>107070</v>
      </c>
      <c r="B12046" s="545" t="s">
        <v>9216</v>
      </c>
      <c r="C12046" s="545" t="s">
        <v>216</v>
      </c>
      <c r="D12046" s="546"/>
      <c r="E12046" s="171" t="str">
        <f t="shared" si="188"/>
        <v>1900</v>
      </c>
      <c r="F12046" s="547">
        <v>0</v>
      </c>
      <c r="G12046" s="548">
        <v>0</v>
      </c>
      <c r="H12046" s="547">
        <v>0</v>
      </c>
      <c r="I12046" s="545" t="s">
        <v>12726</v>
      </c>
      <c r="J12046" s="545"/>
      <c r="K12046" s="545" t="s">
        <v>20374</v>
      </c>
      <c r="L12046" s="545" t="s">
        <v>13413</v>
      </c>
      <c r="M12046" s="548" t="s">
        <v>13758</v>
      </c>
      <c r="N12046" s="545" t="s">
        <v>13413</v>
      </c>
      <c r="O12046" s="545" t="s">
        <v>13413</v>
      </c>
      <c r="P12046" s="549">
        <v>9751</v>
      </c>
      <c r="Q12046" s="549">
        <v>1</v>
      </c>
      <c r="R12046" s="549">
        <v>49</v>
      </c>
      <c r="S12046" s="548"/>
      <c r="T12046" s="548"/>
      <c r="U12046" s="99"/>
    </row>
    <row r="12047" spans="1:21" ht="19.5" customHeight="1">
      <c r="A12047" s="545">
        <v>107071</v>
      </c>
      <c r="B12047" s="545" t="s">
        <v>4888</v>
      </c>
      <c r="C12047" s="545" t="s">
        <v>216</v>
      </c>
      <c r="D12047" s="546"/>
      <c r="E12047" s="171" t="str">
        <f t="shared" si="188"/>
        <v>1900</v>
      </c>
      <c r="F12047" s="547">
        <v>0</v>
      </c>
      <c r="G12047" s="548">
        <v>0</v>
      </c>
      <c r="H12047" s="547">
        <v>0</v>
      </c>
      <c r="I12047" s="545" t="s">
        <v>12650</v>
      </c>
      <c r="J12047" s="545"/>
      <c r="K12047" s="545" t="s">
        <v>13413</v>
      </c>
      <c r="L12047" s="545" t="s">
        <v>13413</v>
      </c>
      <c r="M12047" s="548" t="s">
        <v>13758</v>
      </c>
      <c r="N12047" s="545" t="s">
        <v>13413</v>
      </c>
      <c r="O12047" s="545" t="s">
        <v>13413</v>
      </c>
      <c r="P12047" s="549">
        <v>9752</v>
      </c>
      <c r="Q12047" s="549">
        <v>1</v>
      </c>
      <c r="R12047" s="549">
        <v>127</v>
      </c>
      <c r="S12047" s="548"/>
      <c r="T12047" s="548"/>
      <c r="U12047" s="99"/>
    </row>
    <row r="12048" spans="1:21" ht="19.5" customHeight="1">
      <c r="A12048" s="545">
        <v>107072</v>
      </c>
      <c r="B12048" s="545" t="s">
        <v>4877</v>
      </c>
      <c r="C12048" s="545" t="s">
        <v>216</v>
      </c>
      <c r="D12048" s="546"/>
      <c r="E12048" s="171" t="str">
        <f t="shared" si="188"/>
        <v>1900</v>
      </c>
      <c r="F12048" s="547">
        <v>0</v>
      </c>
      <c r="G12048" s="548">
        <v>0</v>
      </c>
      <c r="H12048" s="547">
        <v>0</v>
      </c>
      <c r="I12048" s="545" t="s">
        <v>12650</v>
      </c>
      <c r="J12048" s="545"/>
      <c r="K12048" s="545" t="s">
        <v>13413</v>
      </c>
      <c r="L12048" s="545" t="s">
        <v>13413</v>
      </c>
      <c r="M12048" s="548" t="s">
        <v>13758</v>
      </c>
      <c r="N12048" s="545" t="s">
        <v>13413</v>
      </c>
      <c r="O12048" s="545" t="s">
        <v>13413</v>
      </c>
      <c r="P12048" s="549">
        <v>9753</v>
      </c>
      <c r="Q12048" s="549">
        <v>1</v>
      </c>
      <c r="R12048" s="549">
        <v>127</v>
      </c>
      <c r="S12048" s="548"/>
      <c r="T12048" s="548"/>
      <c r="U12048" s="99"/>
    </row>
    <row r="12049" spans="1:21" ht="19.5" customHeight="1">
      <c r="A12049" s="545">
        <v>107073</v>
      </c>
      <c r="B12049" s="545" t="s">
        <v>22881</v>
      </c>
      <c r="C12049" s="545" t="s">
        <v>216</v>
      </c>
      <c r="D12049" s="546">
        <v>46052</v>
      </c>
      <c r="E12049" s="171" t="str">
        <f t="shared" si="188"/>
        <v>2026</v>
      </c>
      <c r="F12049" s="547">
        <v>725142</v>
      </c>
      <c r="G12049" s="548">
        <v>0.19</v>
      </c>
      <c r="H12049" s="547">
        <v>609363.03</v>
      </c>
      <c r="I12049" s="545" t="s">
        <v>12650</v>
      </c>
      <c r="J12049" s="545" t="s">
        <v>13307</v>
      </c>
      <c r="K12049" s="545" t="s">
        <v>13413</v>
      </c>
      <c r="L12049" s="545" t="s">
        <v>13413</v>
      </c>
      <c r="M12049" s="548" t="s">
        <v>13758</v>
      </c>
      <c r="N12049" s="545" t="s">
        <v>13413</v>
      </c>
      <c r="O12049" s="545" t="s">
        <v>13413</v>
      </c>
      <c r="P12049" s="549">
        <v>9754</v>
      </c>
      <c r="Q12049" s="549">
        <v>1</v>
      </c>
      <c r="R12049" s="549">
        <v>127</v>
      </c>
      <c r="S12049" s="548">
        <v>2228</v>
      </c>
      <c r="T12049" s="548"/>
      <c r="U12049" s="99"/>
    </row>
    <row r="12050" spans="1:21" ht="19.5" customHeight="1">
      <c r="A12050" s="545">
        <v>107074</v>
      </c>
      <c r="B12050" s="545" t="s">
        <v>4742</v>
      </c>
      <c r="C12050" s="545" t="s">
        <v>216</v>
      </c>
      <c r="D12050" s="546"/>
      <c r="E12050" s="171" t="str">
        <f t="shared" si="188"/>
        <v>1900</v>
      </c>
      <c r="F12050" s="547">
        <v>0</v>
      </c>
      <c r="G12050" s="548">
        <v>0</v>
      </c>
      <c r="H12050" s="547">
        <v>0</v>
      </c>
      <c r="I12050" s="545" t="s">
        <v>12650</v>
      </c>
      <c r="J12050" s="545"/>
      <c r="K12050" s="545" t="s">
        <v>13413</v>
      </c>
      <c r="L12050" s="545" t="s">
        <v>13413</v>
      </c>
      <c r="M12050" s="548" t="s">
        <v>13758</v>
      </c>
      <c r="N12050" s="545" t="s">
        <v>13413</v>
      </c>
      <c r="O12050" s="545" t="s">
        <v>13413</v>
      </c>
      <c r="P12050" s="549">
        <v>9755</v>
      </c>
      <c r="Q12050" s="549">
        <v>1</v>
      </c>
      <c r="R12050" s="549">
        <v>127</v>
      </c>
      <c r="S12050" s="548"/>
      <c r="T12050" s="548"/>
      <c r="U12050" s="99"/>
    </row>
    <row r="12051" spans="1:21" ht="19.5" customHeight="1">
      <c r="A12051" s="545">
        <v>107075</v>
      </c>
      <c r="B12051" s="545" t="s">
        <v>4743</v>
      </c>
      <c r="C12051" s="545" t="s">
        <v>216</v>
      </c>
      <c r="D12051" s="546"/>
      <c r="E12051" s="171" t="str">
        <f t="shared" si="188"/>
        <v>1900</v>
      </c>
      <c r="F12051" s="547">
        <v>0</v>
      </c>
      <c r="G12051" s="548">
        <v>0</v>
      </c>
      <c r="H12051" s="547">
        <v>0</v>
      </c>
      <c r="I12051" s="545" t="s">
        <v>12650</v>
      </c>
      <c r="J12051" s="545"/>
      <c r="K12051" s="545" t="s">
        <v>13413</v>
      </c>
      <c r="L12051" s="545" t="s">
        <v>13413</v>
      </c>
      <c r="M12051" s="548" t="s">
        <v>13758</v>
      </c>
      <c r="N12051" s="545" t="s">
        <v>13413</v>
      </c>
      <c r="O12051" s="545" t="s">
        <v>13413</v>
      </c>
      <c r="P12051" s="549">
        <v>9756</v>
      </c>
      <c r="Q12051" s="549">
        <v>1</v>
      </c>
      <c r="R12051" s="549">
        <v>127</v>
      </c>
      <c r="S12051" s="548"/>
      <c r="T12051" s="548"/>
      <c r="U12051" s="99"/>
    </row>
    <row r="12052" spans="1:21" ht="19.5" customHeight="1">
      <c r="A12052" s="545">
        <v>107076</v>
      </c>
      <c r="B12052" s="545" t="s">
        <v>4744</v>
      </c>
      <c r="C12052" s="545" t="s">
        <v>216</v>
      </c>
      <c r="D12052" s="546"/>
      <c r="E12052" s="171" t="str">
        <f t="shared" si="188"/>
        <v>1900</v>
      </c>
      <c r="F12052" s="547">
        <v>0</v>
      </c>
      <c r="G12052" s="548">
        <v>0</v>
      </c>
      <c r="H12052" s="547">
        <v>0</v>
      </c>
      <c r="I12052" s="545" t="s">
        <v>12650</v>
      </c>
      <c r="J12052" s="545"/>
      <c r="K12052" s="545" t="s">
        <v>13413</v>
      </c>
      <c r="L12052" s="545" t="s">
        <v>13413</v>
      </c>
      <c r="M12052" s="548" t="s">
        <v>13758</v>
      </c>
      <c r="N12052" s="545" t="s">
        <v>13413</v>
      </c>
      <c r="O12052" s="545" t="s">
        <v>13413</v>
      </c>
      <c r="P12052" s="549">
        <v>9757</v>
      </c>
      <c r="Q12052" s="549">
        <v>1</v>
      </c>
      <c r="R12052" s="549">
        <v>127</v>
      </c>
      <c r="S12052" s="548"/>
      <c r="T12052" s="548"/>
      <c r="U12052" s="99"/>
    </row>
    <row r="12053" spans="1:21" ht="19.5" customHeight="1">
      <c r="A12053" s="545">
        <v>107077</v>
      </c>
      <c r="B12053" s="545" t="s">
        <v>9215</v>
      </c>
      <c r="C12053" s="545" t="s">
        <v>216</v>
      </c>
      <c r="D12053" s="546"/>
      <c r="E12053" s="171" t="str">
        <f t="shared" si="188"/>
        <v>1900</v>
      </c>
      <c r="F12053" s="547">
        <v>0</v>
      </c>
      <c r="G12053" s="548">
        <v>0</v>
      </c>
      <c r="H12053" s="547">
        <v>0</v>
      </c>
      <c r="I12053" s="545" t="s">
        <v>12650</v>
      </c>
      <c r="J12053" s="545"/>
      <c r="K12053" s="545" t="s">
        <v>13413</v>
      </c>
      <c r="L12053" s="545" t="s">
        <v>16438</v>
      </c>
      <c r="M12053" s="548" t="s">
        <v>13758</v>
      </c>
      <c r="N12053" s="545" t="s">
        <v>13413</v>
      </c>
      <c r="O12053" s="545" t="s">
        <v>13413</v>
      </c>
      <c r="P12053" s="549">
        <v>9758</v>
      </c>
      <c r="Q12053" s="549">
        <v>1</v>
      </c>
      <c r="R12053" s="549">
        <v>127</v>
      </c>
      <c r="S12053" s="548"/>
      <c r="T12053" s="548"/>
      <c r="U12053" s="99"/>
    </row>
    <row r="12054" spans="1:21" ht="19.5" customHeight="1">
      <c r="A12054" s="545">
        <v>107078</v>
      </c>
      <c r="B12054" s="545" t="s">
        <v>4884</v>
      </c>
      <c r="C12054" s="545" t="s">
        <v>216</v>
      </c>
      <c r="D12054" s="546"/>
      <c r="E12054" s="171" t="str">
        <f t="shared" si="188"/>
        <v>1900</v>
      </c>
      <c r="F12054" s="547">
        <v>0</v>
      </c>
      <c r="G12054" s="548">
        <v>0</v>
      </c>
      <c r="H12054" s="547">
        <v>0</v>
      </c>
      <c r="I12054" s="545" t="s">
        <v>12650</v>
      </c>
      <c r="J12054" s="545"/>
      <c r="K12054" s="545" t="s">
        <v>13413</v>
      </c>
      <c r="L12054" s="545" t="s">
        <v>13413</v>
      </c>
      <c r="M12054" s="548" t="s">
        <v>13758</v>
      </c>
      <c r="N12054" s="545" t="s">
        <v>13413</v>
      </c>
      <c r="O12054" s="545" t="s">
        <v>13413</v>
      </c>
      <c r="P12054" s="549">
        <v>9759</v>
      </c>
      <c r="Q12054" s="549">
        <v>1</v>
      </c>
      <c r="R12054" s="549">
        <v>127</v>
      </c>
      <c r="S12054" s="548"/>
      <c r="T12054" s="548"/>
      <c r="U12054" s="99"/>
    </row>
    <row r="12055" spans="1:21" ht="19.5" customHeight="1">
      <c r="A12055" s="545">
        <v>107079</v>
      </c>
      <c r="B12055" s="545" t="s">
        <v>9214</v>
      </c>
      <c r="C12055" s="545" t="s">
        <v>216</v>
      </c>
      <c r="D12055" s="546"/>
      <c r="E12055" s="171" t="str">
        <f t="shared" si="188"/>
        <v>1900</v>
      </c>
      <c r="F12055" s="547">
        <v>0</v>
      </c>
      <c r="G12055" s="548">
        <v>0</v>
      </c>
      <c r="H12055" s="547">
        <v>0</v>
      </c>
      <c r="I12055" s="545" t="s">
        <v>12726</v>
      </c>
      <c r="J12055" s="545"/>
      <c r="K12055" s="545" t="s">
        <v>20375</v>
      </c>
      <c r="L12055" s="545" t="s">
        <v>13413</v>
      </c>
      <c r="M12055" s="548" t="s">
        <v>13758</v>
      </c>
      <c r="N12055" s="545" t="s">
        <v>13413</v>
      </c>
      <c r="O12055" s="545" t="s">
        <v>13413</v>
      </c>
      <c r="P12055" s="549">
        <v>9760</v>
      </c>
      <c r="Q12055" s="549">
        <v>1</v>
      </c>
      <c r="R12055" s="549">
        <v>49</v>
      </c>
      <c r="S12055" s="548"/>
      <c r="T12055" s="548"/>
      <c r="U12055" s="99"/>
    </row>
    <row r="12056" spans="1:21" ht="19.5" customHeight="1">
      <c r="A12056" s="545">
        <v>107080</v>
      </c>
      <c r="B12056" s="545" t="s">
        <v>9213</v>
      </c>
      <c r="C12056" s="545" t="s">
        <v>216</v>
      </c>
      <c r="D12056" s="546"/>
      <c r="E12056" s="171" t="str">
        <f t="shared" si="188"/>
        <v>1900</v>
      </c>
      <c r="F12056" s="547">
        <v>0</v>
      </c>
      <c r="G12056" s="548">
        <v>0</v>
      </c>
      <c r="H12056" s="547">
        <v>0</v>
      </c>
      <c r="I12056" s="545" t="s">
        <v>12726</v>
      </c>
      <c r="J12056" s="545"/>
      <c r="K12056" s="545" t="s">
        <v>20376</v>
      </c>
      <c r="L12056" s="545" t="s">
        <v>13413</v>
      </c>
      <c r="M12056" s="548" t="s">
        <v>13758</v>
      </c>
      <c r="N12056" s="545" t="s">
        <v>13413</v>
      </c>
      <c r="O12056" s="545" t="s">
        <v>13413</v>
      </c>
      <c r="P12056" s="549">
        <v>9761</v>
      </c>
      <c r="Q12056" s="549">
        <v>1</v>
      </c>
      <c r="R12056" s="549">
        <v>49</v>
      </c>
      <c r="S12056" s="548"/>
      <c r="T12056" s="548"/>
      <c r="U12056" s="99"/>
    </row>
    <row r="12057" spans="1:21" ht="19.5" customHeight="1">
      <c r="A12057" s="545">
        <v>107081</v>
      </c>
      <c r="B12057" s="545" t="s">
        <v>9212</v>
      </c>
      <c r="C12057" s="545" t="s">
        <v>216</v>
      </c>
      <c r="D12057" s="546"/>
      <c r="E12057" s="171" t="str">
        <f t="shared" si="188"/>
        <v>1900</v>
      </c>
      <c r="F12057" s="547">
        <v>0</v>
      </c>
      <c r="G12057" s="548">
        <v>0</v>
      </c>
      <c r="H12057" s="547">
        <v>0</v>
      </c>
      <c r="I12057" s="545" t="s">
        <v>12726</v>
      </c>
      <c r="J12057" s="545"/>
      <c r="K12057" s="545" t="s">
        <v>20377</v>
      </c>
      <c r="L12057" s="545" t="s">
        <v>13413</v>
      </c>
      <c r="M12057" s="548" t="s">
        <v>13758</v>
      </c>
      <c r="N12057" s="545" t="s">
        <v>13413</v>
      </c>
      <c r="O12057" s="545" t="s">
        <v>13413</v>
      </c>
      <c r="P12057" s="549">
        <v>9762</v>
      </c>
      <c r="Q12057" s="549">
        <v>1</v>
      </c>
      <c r="R12057" s="549">
        <v>49</v>
      </c>
      <c r="S12057" s="548"/>
      <c r="T12057" s="548"/>
      <c r="U12057" s="99"/>
    </row>
    <row r="12058" spans="1:21" ht="19.5" customHeight="1">
      <c r="A12058" s="545">
        <v>107082</v>
      </c>
      <c r="B12058" s="545" t="s">
        <v>9211</v>
      </c>
      <c r="C12058" s="545" t="s">
        <v>216</v>
      </c>
      <c r="D12058" s="546"/>
      <c r="E12058" s="171" t="str">
        <f t="shared" si="188"/>
        <v>1900</v>
      </c>
      <c r="F12058" s="547">
        <v>0</v>
      </c>
      <c r="G12058" s="548">
        <v>0</v>
      </c>
      <c r="H12058" s="547">
        <v>0</v>
      </c>
      <c r="I12058" s="545" t="s">
        <v>12726</v>
      </c>
      <c r="J12058" s="545"/>
      <c r="K12058" s="545" t="s">
        <v>20378</v>
      </c>
      <c r="L12058" s="545" t="s">
        <v>13413</v>
      </c>
      <c r="M12058" s="548" t="s">
        <v>13758</v>
      </c>
      <c r="N12058" s="545" t="s">
        <v>13413</v>
      </c>
      <c r="O12058" s="545" t="s">
        <v>13413</v>
      </c>
      <c r="P12058" s="549">
        <v>9763</v>
      </c>
      <c r="Q12058" s="549">
        <v>1</v>
      </c>
      <c r="R12058" s="549">
        <v>49</v>
      </c>
      <c r="S12058" s="548"/>
      <c r="T12058" s="548"/>
      <c r="U12058" s="99"/>
    </row>
    <row r="12059" spans="1:21" ht="19.5" customHeight="1">
      <c r="A12059" s="545">
        <v>107083</v>
      </c>
      <c r="B12059" s="545" t="s">
        <v>6125</v>
      </c>
      <c r="C12059" s="545" t="s">
        <v>216</v>
      </c>
      <c r="D12059" s="546">
        <v>44719</v>
      </c>
      <c r="E12059" s="171" t="str">
        <f t="shared" si="188"/>
        <v>2022</v>
      </c>
      <c r="F12059" s="547">
        <v>3157851</v>
      </c>
      <c r="G12059" s="548">
        <v>0.19</v>
      </c>
      <c r="H12059" s="547">
        <v>2653656.2999999998</v>
      </c>
      <c r="I12059" s="545" t="s">
        <v>12726</v>
      </c>
      <c r="J12059" s="545" t="s">
        <v>13297</v>
      </c>
      <c r="K12059" s="545" t="s">
        <v>20379</v>
      </c>
      <c r="L12059" s="545" t="s">
        <v>13413</v>
      </c>
      <c r="M12059" s="548" t="s">
        <v>13758</v>
      </c>
      <c r="N12059" s="545" t="s">
        <v>13413</v>
      </c>
      <c r="O12059" s="545" t="s">
        <v>13413</v>
      </c>
      <c r="P12059" s="549">
        <v>9764</v>
      </c>
      <c r="Q12059" s="549">
        <v>1</v>
      </c>
      <c r="R12059" s="549">
        <v>49</v>
      </c>
      <c r="S12059" s="548">
        <v>2257</v>
      </c>
      <c r="T12059" s="548"/>
      <c r="U12059" s="99"/>
    </row>
    <row r="12060" spans="1:21" ht="19.5" customHeight="1">
      <c r="A12060" s="545">
        <v>107084</v>
      </c>
      <c r="B12060" s="545" t="s">
        <v>9210</v>
      </c>
      <c r="C12060" s="545" t="s">
        <v>216</v>
      </c>
      <c r="D12060" s="546"/>
      <c r="E12060" s="171" t="str">
        <f t="shared" si="188"/>
        <v>1900</v>
      </c>
      <c r="F12060" s="547">
        <v>0</v>
      </c>
      <c r="G12060" s="548">
        <v>0</v>
      </c>
      <c r="H12060" s="547">
        <v>0</v>
      </c>
      <c r="I12060" s="545" t="s">
        <v>12726</v>
      </c>
      <c r="J12060" s="545"/>
      <c r="K12060" s="545" t="s">
        <v>20380</v>
      </c>
      <c r="L12060" s="545" t="s">
        <v>13413</v>
      </c>
      <c r="M12060" s="548" t="s">
        <v>13758</v>
      </c>
      <c r="N12060" s="545" t="s">
        <v>13413</v>
      </c>
      <c r="O12060" s="545" t="s">
        <v>13413</v>
      </c>
      <c r="P12060" s="549">
        <v>9765</v>
      </c>
      <c r="Q12060" s="549">
        <v>1</v>
      </c>
      <c r="R12060" s="549">
        <v>49</v>
      </c>
      <c r="S12060" s="548"/>
      <c r="T12060" s="548"/>
      <c r="U12060" s="99"/>
    </row>
    <row r="12061" spans="1:21" ht="19.5" customHeight="1">
      <c r="A12061" s="545">
        <v>107085</v>
      </c>
      <c r="B12061" s="545" t="s">
        <v>9209</v>
      </c>
      <c r="C12061" s="545" t="s">
        <v>216</v>
      </c>
      <c r="D12061" s="546"/>
      <c r="E12061" s="171" t="str">
        <f t="shared" si="188"/>
        <v>1900</v>
      </c>
      <c r="F12061" s="547">
        <v>0</v>
      </c>
      <c r="G12061" s="548">
        <v>0</v>
      </c>
      <c r="H12061" s="547">
        <v>0</v>
      </c>
      <c r="I12061" s="545" t="s">
        <v>12726</v>
      </c>
      <c r="J12061" s="545"/>
      <c r="K12061" s="545" t="s">
        <v>20381</v>
      </c>
      <c r="L12061" s="545" t="s">
        <v>13413</v>
      </c>
      <c r="M12061" s="548" t="s">
        <v>13758</v>
      </c>
      <c r="N12061" s="545" t="s">
        <v>13413</v>
      </c>
      <c r="O12061" s="545" t="s">
        <v>13413</v>
      </c>
      <c r="P12061" s="549">
        <v>9766</v>
      </c>
      <c r="Q12061" s="549">
        <v>1</v>
      </c>
      <c r="R12061" s="549">
        <v>49</v>
      </c>
      <c r="S12061" s="548"/>
      <c r="T12061" s="548"/>
      <c r="U12061" s="99"/>
    </row>
    <row r="12062" spans="1:21" ht="19.5" customHeight="1">
      <c r="A12062" s="545">
        <v>107086</v>
      </c>
      <c r="B12062" s="545" t="s">
        <v>9208</v>
      </c>
      <c r="C12062" s="545" t="s">
        <v>216</v>
      </c>
      <c r="D12062" s="546"/>
      <c r="E12062" s="171" t="str">
        <f t="shared" si="188"/>
        <v>1900</v>
      </c>
      <c r="F12062" s="547">
        <v>0</v>
      </c>
      <c r="G12062" s="548">
        <v>0</v>
      </c>
      <c r="H12062" s="547">
        <v>0</v>
      </c>
      <c r="I12062" s="545" t="s">
        <v>12726</v>
      </c>
      <c r="J12062" s="545"/>
      <c r="K12062" s="545" t="s">
        <v>20382</v>
      </c>
      <c r="L12062" s="545" t="s">
        <v>13413</v>
      </c>
      <c r="M12062" s="548" t="s">
        <v>13758</v>
      </c>
      <c r="N12062" s="545" t="s">
        <v>13413</v>
      </c>
      <c r="O12062" s="545" t="s">
        <v>13413</v>
      </c>
      <c r="P12062" s="549">
        <v>9767</v>
      </c>
      <c r="Q12062" s="549">
        <v>1</v>
      </c>
      <c r="R12062" s="549">
        <v>49</v>
      </c>
      <c r="S12062" s="548"/>
      <c r="T12062" s="548"/>
      <c r="U12062" s="99"/>
    </row>
    <row r="12063" spans="1:21" ht="19.5" customHeight="1">
      <c r="A12063" s="545">
        <v>107087</v>
      </c>
      <c r="B12063" s="545" t="s">
        <v>9207</v>
      </c>
      <c r="C12063" s="545" t="s">
        <v>216</v>
      </c>
      <c r="D12063" s="546"/>
      <c r="E12063" s="171" t="str">
        <f t="shared" si="188"/>
        <v>1900</v>
      </c>
      <c r="F12063" s="547">
        <v>0</v>
      </c>
      <c r="G12063" s="548">
        <v>0</v>
      </c>
      <c r="H12063" s="547">
        <v>0</v>
      </c>
      <c r="I12063" s="545" t="s">
        <v>12726</v>
      </c>
      <c r="J12063" s="545"/>
      <c r="K12063" s="545" t="s">
        <v>20383</v>
      </c>
      <c r="L12063" s="545" t="s">
        <v>13413</v>
      </c>
      <c r="M12063" s="548" t="s">
        <v>13758</v>
      </c>
      <c r="N12063" s="545" t="s">
        <v>13413</v>
      </c>
      <c r="O12063" s="545" t="s">
        <v>13413</v>
      </c>
      <c r="P12063" s="549">
        <v>9768</v>
      </c>
      <c r="Q12063" s="549">
        <v>1</v>
      </c>
      <c r="R12063" s="549">
        <v>49</v>
      </c>
      <c r="S12063" s="548"/>
      <c r="T12063" s="548"/>
      <c r="U12063" s="99"/>
    </row>
    <row r="12064" spans="1:21" ht="19.5" customHeight="1">
      <c r="A12064" s="545">
        <v>107088</v>
      </c>
      <c r="B12064" s="545" t="s">
        <v>9206</v>
      </c>
      <c r="C12064" s="545" t="s">
        <v>216</v>
      </c>
      <c r="D12064" s="546"/>
      <c r="E12064" s="171" t="str">
        <f t="shared" si="188"/>
        <v>1900</v>
      </c>
      <c r="F12064" s="547">
        <v>0</v>
      </c>
      <c r="G12064" s="548">
        <v>0</v>
      </c>
      <c r="H12064" s="547">
        <v>0</v>
      </c>
      <c r="I12064" s="545" t="s">
        <v>12726</v>
      </c>
      <c r="J12064" s="545"/>
      <c r="K12064" s="545" t="s">
        <v>20384</v>
      </c>
      <c r="L12064" s="545" t="s">
        <v>13413</v>
      </c>
      <c r="M12064" s="548" t="s">
        <v>13758</v>
      </c>
      <c r="N12064" s="545" t="s">
        <v>13413</v>
      </c>
      <c r="O12064" s="545" t="s">
        <v>13413</v>
      </c>
      <c r="P12064" s="549">
        <v>9769</v>
      </c>
      <c r="Q12064" s="549">
        <v>1</v>
      </c>
      <c r="R12064" s="549">
        <v>49</v>
      </c>
      <c r="S12064" s="548"/>
      <c r="T12064" s="548"/>
      <c r="U12064" s="99"/>
    </row>
    <row r="12065" spans="1:21" ht="19.5" customHeight="1">
      <c r="A12065" s="545">
        <v>107089</v>
      </c>
      <c r="B12065" s="545" t="s">
        <v>9205</v>
      </c>
      <c r="C12065" s="545" t="s">
        <v>216</v>
      </c>
      <c r="D12065" s="546"/>
      <c r="E12065" s="171" t="str">
        <f t="shared" si="188"/>
        <v>1900</v>
      </c>
      <c r="F12065" s="547">
        <v>0</v>
      </c>
      <c r="G12065" s="548">
        <v>0</v>
      </c>
      <c r="H12065" s="547">
        <v>0</v>
      </c>
      <c r="I12065" s="545" t="s">
        <v>12726</v>
      </c>
      <c r="J12065" s="545"/>
      <c r="K12065" s="545" t="s">
        <v>20385</v>
      </c>
      <c r="L12065" s="545" t="s">
        <v>13413</v>
      </c>
      <c r="M12065" s="548" t="s">
        <v>13758</v>
      </c>
      <c r="N12065" s="545" t="s">
        <v>13413</v>
      </c>
      <c r="O12065" s="545" t="s">
        <v>13413</v>
      </c>
      <c r="P12065" s="549">
        <v>9770</v>
      </c>
      <c r="Q12065" s="549">
        <v>1</v>
      </c>
      <c r="R12065" s="549">
        <v>49</v>
      </c>
      <c r="S12065" s="548"/>
      <c r="T12065" s="548"/>
      <c r="U12065" s="99"/>
    </row>
    <row r="12066" spans="1:21" ht="19.5" customHeight="1">
      <c r="A12066" s="545">
        <v>107090</v>
      </c>
      <c r="B12066" s="545" t="s">
        <v>9204</v>
      </c>
      <c r="C12066" s="545" t="s">
        <v>216</v>
      </c>
      <c r="D12066" s="546"/>
      <c r="E12066" s="171" t="str">
        <f t="shared" si="188"/>
        <v>1900</v>
      </c>
      <c r="F12066" s="547">
        <v>0</v>
      </c>
      <c r="G12066" s="548">
        <v>0</v>
      </c>
      <c r="H12066" s="547">
        <v>0</v>
      </c>
      <c r="I12066" s="545" t="s">
        <v>12726</v>
      </c>
      <c r="J12066" s="545"/>
      <c r="K12066" s="545" t="s">
        <v>20386</v>
      </c>
      <c r="L12066" s="545" t="s">
        <v>13413</v>
      </c>
      <c r="M12066" s="548" t="s">
        <v>13758</v>
      </c>
      <c r="N12066" s="545" t="s">
        <v>13413</v>
      </c>
      <c r="O12066" s="545" t="s">
        <v>13413</v>
      </c>
      <c r="P12066" s="549">
        <v>9771</v>
      </c>
      <c r="Q12066" s="549">
        <v>1</v>
      </c>
      <c r="R12066" s="549">
        <v>49</v>
      </c>
      <c r="S12066" s="548"/>
      <c r="T12066" s="548"/>
      <c r="U12066" s="99"/>
    </row>
    <row r="12067" spans="1:21" ht="19.5" customHeight="1">
      <c r="A12067" s="545">
        <v>107091</v>
      </c>
      <c r="B12067" s="545" t="s">
        <v>9203</v>
      </c>
      <c r="C12067" s="545" t="s">
        <v>216</v>
      </c>
      <c r="D12067" s="546"/>
      <c r="E12067" s="171" t="str">
        <f t="shared" si="188"/>
        <v>1900</v>
      </c>
      <c r="F12067" s="547">
        <v>0</v>
      </c>
      <c r="G12067" s="548">
        <v>0</v>
      </c>
      <c r="H12067" s="547">
        <v>0</v>
      </c>
      <c r="I12067" s="545" t="s">
        <v>12726</v>
      </c>
      <c r="J12067" s="545"/>
      <c r="K12067" s="545" t="s">
        <v>20387</v>
      </c>
      <c r="L12067" s="545" t="s">
        <v>13413</v>
      </c>
      <c r="M12067" s="548" t="s">
        <v>13758</v>
      </c>
      <c r="N12067" s="545" t="s">
        <v>13413</v>
      </c>
      <c r="O12067" s="545" t="s">
        <v>13413</v>
      </c>
      <c r="P12067" s="549">
        <v>9772</v>
      </c>
      <c r="Q12067" s="549">
        <v>1</v>
      </c>
      <c r="R12067" s="549">
        <v>49</v>
      </c>
      <c r="S12067" s="548"/>
      <c r="T12067" s="548"/>
      <c r="U12067" s="99"/>
    </row>
    <row r="12068" spans="1:21" ht="19.5" customHeight="1">
      <c r="A12068" s="545">
        <v>107092</v>
      </c>
      <c r="B12068" s="545" t="s">
        <v>9202</v>
      </c>
      <c r="C12068" s="545" t="s">
        <v>216</v>
      </c>
      <c r="D12068" s="546"/>
      <c r="E12068" s="171" t="str">
        <f t="shared" si="188"/>
        <v>1900</v>
      </c>
      <c r="F12068" s="547">
        <v>0</v>
      </c>
      <c r="G12068" s="548">
        <v>0</v>
      </c>
      <c r="H12068" s="547">
        <v>0</v>
      </c>
      <c r="I12068" s="545" t="s">
        <v>12726</v>
      </c>
      <c r="J12068" s="545"/>
      <c r="K12068" s="545" t="s">
        <v>20388</v>
      </c>
      <c r="L12068" s="545" t="s">
        <v>13413</v>
      </c>
      <c r="M12068" s="548" t="s">
        <v>13758</v>
      </c>
      <c r="N12068" s="545" t="s">
        <v>13413</v>
      </c>
      <c r="O12068" s="545" t="s">
        <v>13413</v>
      </c>
      <c r="P12068" s="549">
        <v>9773</v>
      </c>
      <c r="Q12068" s="549">
        <v>1</v>
      </c>
      <c r="R12068" s="549">
        <v>49</v>
      </c>
      <c r="S12068" s="548"/>
      <c r="T12068" s="548"/>
      <c r="U12068" s="99"/>
    </row>
    <row r="12069" spans="1:21" ht="19.5" customHeight="1">
      <c r="A12069" s="545">
        <v>107093</v>
      </c>
      <c r="B12069" s="545" t="s">
        <v>9201</v>
      </c>
      <c r="C12069" s="545" t="s">
        <v>216</v>
      </c>
      <c r="D12069" s="546"/>
      <c r="E12069" s="171" t="str">
        <f t="shared" si="188"/>
        <v>1900</v>
      </c>
      <c r="F12069" s="547">
        <v>0</v>
      </c>
      <c r="G12069" s="548">
        <v>0</v>
      </c>
      <c r="H12069" s="547">
        <v>0</v>
      </c>
      <c r="I12069" s="545" t="s">
        <v>12726</v>
      </c>
      <c r="J12069" s="545"/>
      <c r="K12069" s="545" t="s">
        <v>20389</v>
      </c>
      <c r="L12069" s="545" t="s">
        <v>13413</v>
      </c>
      <c r="M12069" s="548" t="s">
        <v>13758</v>
      </c>
      <c r="N12069" s="545" t="s">
        <v>13413</v>
      </c>
      <c r="O12069" s="545" t="s">
        <v>13413</v>
      </c>
      <c r="P12069" s="549">
        <v>9774</v>
      </c>
      <c r="Q12069" s="549">
        <v>1</v>
      </c>
      <c r="R12069" s="549">
        <v>49</v>
      </c>
      <c r="S12069" s="548"/>
      <c r="T12069" s="548"/>
      <c r="U12069" s="99"/>
    </row>
    <row r="12070" spans="1:21" ht="19.5" customHeight="1">
      <c r="A12070" s="545">
        <v>107094</v>
      </c>
      <c r="B12070" s="545" t="s">
        <v>9200</v>
      </c>
      <c r="C12070" s="545" t="s">
        <v>216</v>
      </c>
      <c r="D12070" s="546"/>
      <c r="E12070" s="171" t="str">
        <f t="shared" si="188"/>
        <v>1900</v>
      </c>
      <c r="F12070" s="547">
        <v>0</v>
      </c>
      <c r="G12070" s="548">
        <v>0</v>
      </c>
      <c r="H12070" s="547">
        <v>0</v>
      </c>
      <c r="I12070" s="545" t="s">
        <v>12726</v>
      </c>
      <c r="J12070" s="545"/>
      <c r="K12070" s="545" t="s">
        <v>20390</v>
      </c>
      <c r="L12070" s="545" t="s">
        <v>13413</v>
      </c>
      <c r="M12070" s="548" t="s">
        <v>13758</v>
      </c>
      <c r="N12070" s="545" t="s">
        <v>13413</v>
      </c>
      <c r="O12070" s="545" t="s">
        <v>13413</v>
      </c>
      <c r="P12070" s="549">
        <v>9775</v>
      </c>
      <c r="Q12070" s="549">
        <v>1</v>
      </c>
      <c r="R12070" s="549">
        <v>49</v>
      </c>
      <c r="S12070" s="548"/>
      <c r="T12070" s="548"/>
      <c r="U12070" s="99"/>
    </row>
    <row r="12071" spans="1:21" ht="19.5" customHeight="1">
      <c r="A12071" s="545">
        <v>107095</v>
      </c>
      <c r="B12071" s="545" t="s">
        <v>9199</v>
      </c>
      <c r="C12071" s="545" t="s">
        <v>216</v>
      </c>
      <c r="D12071" s="546"/>
      <c r="E12071" s="171" t="str">
        <f t="shared" si="188"/>
        <v>1900</v>
      </c>
      <c r="F12071" s="547">
        <v>0</v>
      </c>
      <c r="G12071" s="548">
        <v>0</v>
      </c>
      <c r="H12071" s="547">
        <v>0</v>
      </c>
      <c r="I12071" s="545" t="s">
        <v>12726</v>
      </c>
      <c r="J12071" s="545"/>
      <c r="K12071" s="545" t="s">
        <v>20391</v>
      </c>
      <c r="L12071" s="545" t="s">
        <v>13413</v>
      </c>
      <c r="M12071" s="548" t="s">
        <v>13758</v>
      </c>
      <c r="N12071" s="545" t="s">
        <v>13413</v>
      </c>
      <c r="O12071" s="545" t="s">
        <v>13413</v>
      </c>
      <c r="P12071" s="549">
        <v>9776</v>
      </c>
      <c r="Q12071" s="549">
        <v>1</v>
      </c>
      <c r="R12071" s="549">
        <v>49</v>
      </c>
      <c r="S12071" s="548"/>
      <c r="T12071" s="548"/>
      <c r="U12071" s="99"/>
    </row>
    <row r="12072" spans="1:21" ht="19.5" customHeight="1">
      <c r="A12072" s="545">
        <v>107096</v>
      </c>
      <c r="B12072" s="545" t="s">
        <v>9198</v>
      </c>
      <c r="C12072" s="545" t="s">
        <v>221</v>
      </c>
      <c r="D12072" s="546"/>
      <c r="E12072" s="171" t="str">
        <f t="shared" si="188"/>
        <v>1900</v>
      </c>
      <c r="F12072" s="547">
        <v>0</v>
      </c>
      <c r="G12072" s="548">
        <v>0</v>
      </c>
      <c r="H12072" s="547">
        <v>0</v>
      </c>
      <c r="I12072" s="545" t="s">
        <v>12671</v>
      </c>
      <c r="J12072" s="545"/>
      <c r="K12072" s="545" t="s">
        <v>20392</v>
      </c>
      <c r="L12072" s="545" t="s">
        <v>13413</v>
      </c>
      <c r="M12072" s="548" t="s">
        <v>13758</v>
      </c>
      <c r="N12072" s="545" t="s">
        <v>13413</v>
      </c>
      <c r="O12072" s="545" t="s">
        <v>13413</v>
      </c>
      <c r="P12072" s="549">
        <v>9777</v>
      </c>
      <c r="Q12072" s="549">
        <v>1</v>
      </c>
      <c r="R12072" s="549">
        <v>82</v>
      </c>
      <c r="S12072" s="548"/>
      <c r="T12072" s="548"/>
      <c r="U12072" s="99"/>
    </row>
    <row r="12073" spans="1:21" ht="19.5" customHeight="1">
      <c r="A12073" s="545">
        <v>107097</v>
      </c>
      <c r="B12073" s="545" t="s">
        <v>5204</v>
      </c>
      <c r="C12073" s="545" t="s">
        <v>786</v>
      </c>
      <c r="D12073" s="546"/>
      <c r="E12073" s="171" t="str">
        <f t="shared" si="188"/>
        <v>1900</v>
      </c>
      <c r="F12073" s="547">
        <v>0</v>
      </c>
      <c r="G12073" s="548">
        <v>0</v>
      </c>
      <c r="H12073" s="547">
        <v>0</v>
      </c>
      <c r="I12073" s="545" t="s">
        <v>12683</v>
      </c>
      <c r="J12073" s="545"/>
      <c r="K12073" s="545" t="s">
        <v>20393</v>
      </c>
      <c r="L12073" s="545" t="s">
        <v>13413</v>
      </c>
      <c r="M12073" s="548" t="s">
        <v>13758</v>
      </c>
      <c r="N12073" s="545" t="s">
        <v>13413</v>
      </c>
      <c r="O12073" s="545" t="s">
        <v>13413</v>
      </c>
      <c r="P12073" s="549">
        <v>9778</v>
      </c>
      <c r="Q12073" s="549">
        <v>1</v>
      </c>
      <c r="R12073" s="549">
        <v>18</v>
      </c>
      <c r="S12073" s="548"/>
      <c r="T12073" s="548"/>
      <c r="U12073" s="99"/>
    </row>
    <row r="12074" spans="1:21" ht="19.5" customHeight="1">
      <c r="A12074" s="545">
        <v>107098</v>
      </c>
      <c r="B12074" s="545" t="s">
        <v>4992</v>
      </c>
      <c r="C12074" s="545" t="s">
        <v>903</v>
      </c>
      <c r="D12074" s="546"/>
      <c r="E12074" s="171" t="str">
        <f t="shared" si="188"/>
        <v>1900</v>
      </c>
      <c r="F12074" s="547">
        <v>0</v>
      </c>
      <c r="G12074" s="548">
        <v>0</v>
      </c>
      <c r="H12074" s="547">
        <v>0</v>
      </c>
      <c r="I12074" s="545" t="s">
        <v>12676</v>
      </c>
      <c r="J12074" s="545"/>
      <c r="K12074" s="545" t="s">
        <v>13413</v>
      </c>
      <c r="L12074" s="545" t="s">
        <v>13413</v>
      </c>
      <c r="M12074" s="548" t="s">
        <v>13758</v>
      </c>
      <c r="N12074" s="545" t="s">
        <v>13413</v>
      </c>
      <c r="O12074" s="545" t="s">
        <v>13413</v>
      </c>
      <c r="P12074" s="549">
        <v>9779</v>
      </c>
      <c r="Q12074" s="549">
        <v>1</v>
      </c>
      <c r="R12074" s="549">
        <v>14</v>
      </c>
      <c r="S12074" s="548"/>
      <c r="T12074" s="548"/>
      <c r="U12074" s="99"/>
    </row>
    <row r="12075" spans="1:21" ht="19.5" customHeight="1">
      <c r="A12075" s="545">
        <v>107100</v>
      </c>
      <c r="B12075" s="545" t="s">
        <v>5917</v>
      </c>
      <c r="C12075" s="545" t="s">
        <v>216</v>
      </c>
      <c r="D12075" s="546"/>
      <c r="E12075" s="171" t="str">
        <f t="shared" si="188"/>
        <v>1900</v>
      </c>
      <c r="F12075" s="547">
        <v>0</v>
      </c>
      <c r="G12075" s="548">
        <v>0</v>
      </c>
      <c r="H12075" s="547">
        <v>0</v>
      </c>
      <c r="I12075" s="545" t="s">
        <v>12973</v>
      </c>
      <c r="J12075" s="545"/>
      <c r="K12075" s="545" t="s">
        <v>20394</v>
      </c>
      <c r="L12075" s="545" t="s">
        <v>13413</v>
      </c>
      <c r="M12075" s="548" t="s">
        <v>13758</v>
      </c>
      <c r="N12075" s="545" t="s">
        <v>13413</v>
      </c>
      <c r="O12075" s="545" t="s">
        <v>13413</v>
      </c>
      <c r="P12075" s="549">
        <v>9781</v>
      </c>
      <c r="Q12075" s="549">
        <v>1</v>
      </c>
      <c r="R12075" s="549">
        <v>59</v>
      </c>
      <c r="S12075" s="548"/>
      <c r="T12075" s="548"/>
      <c r="U12075" s="99"/>
    </row>
    <row r="12076" spans="1:21" ht="19.5" customHeight="1">
      <c r="A12076" s="545">
        <v>107101</v>
      </c>
      <c r="B12076" s="545" t="s">
        <v>5228</v>
      </c>
      <c r="C12076" s="545" t="s">
        <v>216</v>
      </c>
      <c r="D12076" s="546"/>
      <c r="E12076" s="171" t="str">
        <f t="shared" si="188"/>
        <v>1900</v>
      </c>
      <c r="F12076" s="547">
        <v>0</v>
      </c>
      <c r="G12076" s="548">
        <v>0</v>
      </c>
      <c r="H12076" s="547">
        <v>0</v>
      </c>
      <c r="I12076" s="545" t="s">
        <v>12753</v>
      </c>
      <c r="J12076" s="545"/>
      <c r="K12076" s="545" t="s">
        <v>13413</v>
      </c>
      <c r="L12076" s="545" t="s">
        <v>16401</v>
      </c>
      <c r="M12076" s="548" t="s">
        <v>13758</v>
      </c>
      <c r="N12076" s="545" t="s">
        <v>22190</v>
      </c>
      <c r="O12076" s="545" t="s">
        <v>16403</v>
      </c>
      <c r="P12076" s="549">
        <v>9782</v>
      </c>
      <c r="Q12076" s="549">
        <v>1</v>
      </c>
      <c r="R12076" s="549">
        <v>165</v>
      </c>
      <c r="S12076" s="548"/>
      <c r="T12076" s="548">
        <v>183</v>
      </c>
      <c r="U12076" s="99"/>
    </row>
    <row r="12077" spans="1:21" ht="19.5" customHeight="1">
      <c r="A12077" s="545">
        <v>107102</v>
      </c>
      <c r="B12077" s="545" t="s">
        <v>4545</v>
      </c>
      <c r="C12077" s="545" t="s">
        <v>216</v>
      </c>
      <c r="D12077" s="546"/>
      <c r="E12077" s="171" t="str">
        <f t="shared" si="188"/>
        <v>1900</v>
      </c>
      <c r="F12077" s="547">
        <v>0</v>
      </c>
      <c r="G12077" s="548">
        <v>0</v>
      </c>
      <c r="H12077" s="547">
        <v>0</v>
      </c>
      <c r="I12077" s="545" t="s">
        <v>12762</v>
      </c>
      <c r="J12077" s="545"/>
      <c r="K12077" s="545" t="s">
        <v>20395</v>
      </c>
      <c r="L12077" s="545" t="s">
        <v>13413</v>
      </c>
      <c r="M12077" s="548" t="s">
        <v>13868</v>
      </c>
      <c r="N12077" s="545" t="s">
        <v>13413</v>
      </c>
      <c r="O12077" s="545" t="s">
        <v>13413</v>
      </c>
      <c r="P12077" s="549">
        <v>9783</v>
      </c>
      <c r="Q12077" s="549">
        <v>2</v>
      </c>
      <c r="R12077" s="549">
        <v>8</v>
      </c>
      <c r="S12077" s="548"/>
      <c r="T12077" s="548"/>
      <c r="U12077" s="99"/>
    </row>
    <row r="12078" spans="1:21" ht="19.5" customHeight="1">
      <c r="A12078" s="545">
        <v>107103</v>
      </c>
      <c r="B12078" s="545" t="s">
        <v>4857</v>
      </c>
      <c r="C12078" s="545" t="s">
        <v>216</v>
      </c>
      <c r="D12078" s="546"/>
      <c r="E12078" s="171" t="str">
        <f t="shared" si="188"/>
        <v>1900</v>
      </c>
      <c r="F12078" s="547">
        <v>0</v>
      </c>
      <c r="G12078" s="548">
        <v>0</v>
      </c>
      <c r="H12078" s="547">
        <v>0</v>
      </c>
      <c r="I12078" s="545" t="s">
        <v>12715</v>
      </c>
      <c r="J12078" s="545"/>
      <c r="K12078" s="545" t="s">
        <v>20396</v>
      </c>
      <c r="L12078" s="545" t="s">
        <v>13413</v>
      </c>
      <c r="M12078" s="548" t="s">
        <v>13758</v>
      </c>
      <c r="N12078" s="545" t="s">
        <v>13413</v>
      </c>
      <c r="O12078" s="545" t="s">
        <v>13413</v>
      </c>
      <c r="P12078" s="549">
        <v>9784</v>
      </c>
      <c r="Q12078" s="549">
        <v>1</v>
      </c>
      <c r="R12078" s="549">
        <v>129</v>
      </c>
      <c r="S12078" s="548"/>
      <c r="T12078" s="548"/>
      <c r="U12078" s="99"/>
    </row>
    <row r="12079" spans="1:21" ht="19.5" customHeight="1">
      <c r="A12079" s="545">
        <v>107104</v>
      </c>
      <c r="B12079" s="545" t="s">
        <v>4852</v>
      </c>
      <c r="C12079" s="545" t="s">
        <v>216</v>
      </c>
      <c r="D12079" s="546"/>
      <c r="E12079" s="171" t="str">
        <f t="shared" si="188"/>
        <v>1900</v>
      </c>
      <c r="F12079" s="547">
        <v>0</v>
      </c>
      <c r="G12079" s="548">
        <v>0</v>
      </c>
      <c r="H12079" s="547">
        <v>0</v>
      </c>
      <c r="I12079" s="545" t="s">
        <v>12686</v>
      </c>
      <c r="J12079" s="545"/>
      <c r="K12079" s="545" t="s">
        <v>20397</v>
      </c>
      <c r="L12079" s="545" t="s">
        <v>13413</v>
      </c>
      <c r="M12079" s="548" t="s">
        <v>13758</v>
      </c>
      <c r="N12079" s="545" t="s">
        <v>13413</v>
      </c>
      <c r="O12079" s="545" t="s">
        <v>13413</v>
      </c>
      <c r="P12079" s="549">
        <v>9785</v>
      </c>
      <c r="Q12079" s="549">
        <v>1</v>
      </c>
      <c r="R12079" s="549">
        <v>131</v>
      </c>
      <c r="S12079" s="548"/>
      <c r="T12079" s="548"/>
      <c r="U12079" s="99"/>
    </row>
    <row r="12080" spans="1:21" ht="19.5" customHeight="1">
      <c r="A12080" s="545">
        <v>107105</v>
      </c>
      <c r="B12080" s="545" t="s">
        <v>4842</v>
      </c>
      <c r="C12080" s="545" t="s">
        <v>216</v>
      </c>
      <c r="D12080" s="546"/>
      <c r="E12080" s="171" t="str">
        <f t="shared" si="188"/>
        <v>1900</v>
      </c>
      <c r="F12080" s="547">
        <v>0</v>
      </c>
      <c r="G12080" s="548">
        <v>0</v>
      </c>
      <c r="H12080" s="547">
        <v>0</v>
      </c>
      <c r="I12080" s="545" t="s">
        <v>12686</v>
      </c>
      <c r="J12080" s="545"/>
      <c r="K12080" s="545" t="s">
        <v>20398</v>
      </c>
      <c r="L12080" s="545" t="s">
        <v>13413</v>
      </c>
      <c r="M12080" s="548" t="s">
        <v>13758</v>
      </c>
      <c r="N12080" s="545" t="s">
        <v>13413</v>
      </c>
      <c r="O12080" s="545" t="s">
        <v>13413</v>
      </c>
      <c r="P12080" s="549">
        <v>9786</v>
      </c>
      <c r="Q12080" s="549">
        <v>1</v>
      </c>
      <c r="R12080" s="549">
        <v>131</v>
      </c>
      <c r="S12080" s="548"/>
      <c r="T12080" s="548"/>
      <c r="U12080" s="99"/>
    </row>
    <row r="12081" spans="1:21" ht="19.5" customHeight="1">
      <c r="A12081" s="545">
        <v>107106</v>
      </c>
      <c r="B12081" s="545" t="s">
        <v>4850</v>
      </c>
      <c r="C12081" s="545" t="s">
        <v>216</v>
      </c>
      <c r="D12081" s="546"/>
      <c r="E12081" s="171" t="str">
        <f t="shared" si="188"/>
        <v>1900</v>
      </c>
      <c r="F12081" s="547">
        <v>0</v>
      </c>
      <c r="G12081" s="548">
        <v>0</v>
      </c>
      <c r="H12081" s="547">
        <v>0</v>
      </c>
      <c r="I12081" s="545" t="s">
        <v>12686</v>
      </c>
      <c r="J12081" s="545"/>
      <c r="K12081" s="545" t="s">
        <v>20399</v>
      </c>
      <c r="L12081" s="545" t="s">
        <v>13413</v>
      </c>
      <c r="M12081" s="548" t="s">
        <v>13758</v>
      </c>
      <c r="N12081" s="545" t="s">
        <v>13413</v>
      </c>
      <c r="O12081" s="545" t="s">
        <v>13413</v>
      </c>
      <c r="P12081" s="549">
        <v>9787</v>
      </c>
      <c r="Q12081" s="549">
        <v>1</v>
      </c>
      <c r="R12081" s="549">
        <v>131</v>
      </c>
      <c r="S12081" s="548"/>
      <c r="T12081" s="548"/>
      <c r="U12081" s="99"/>
    </row>
    <row r="12082" spans="1:21" ht="19.5" customHeight="1">
      <c r="A12082" s="545">
        <v>107107</v>
      </c>
      <c r="B12082" s="545" t="s">
        <v>4855</v>
      </c>
      <c r="C12082" s="545" t="s">
        <v>216</v>
      </c>
      <c r="D12082" s="546"/>
      <c r="E12082" s="171" t="str">
        <f t="shared" si="188"/>
        <v>1900</v>
      </c>
      <c r="F12082" s="547">
        <v>0</v>
      </c>
      <c r="G12082" s="548">
        <v>0</v>
      </c>
      <c r="H12082" s="547">
        <v>0</v>
      </c>
      <c r="I12082" s="545" t="s">
        <v>12686</v>
      </c>
      <c r="J12082" s="545"/>
      <c r="K12082" s="545" t="s">
        <v>20400</v>
      </c>
      <c r="L12082" s="545" t="s">
        <v>13413</v>
      </c>
      <c r="M12082" s="548" t="s">
        <v>13758</v>
      </c>
      <c r="N12082" s="545" t="s">
        <v>13413</v>
      </c>
      <c r="O12082" s="545" t="s">
        <v>13413</v>
      </c>
      <c r="P12082" s="549">
        <v>9788</v>
      </c>
      <c r="Q12082" s="549">
        <v>1</v>
      </c>
      <c r="R12082" s="549">
        <v>131</v>
      </c>
      <c r="S12082" s="548"/>
      <c r="T12082" s="548"/>
      <c r="U12082" s="99"/>
    </row>
    <row r="12083" spans="1:21" ht="19.5" customHeight="1">
      <c r="A12083" s="545">
        <v>107108</v>
      </c>
      <c r="B12083" s="545" t="s">
        <v>4851</v>
      </c>
      <c r="C12083" s="545" t="s">
        <v>216</v>
      </c>
      <c r="D12083" s="546"/>
      <c r="E12083" s="171" t="str">
        <f t="shared" si="188"/>
        <v>1900</v>
      </c>
      <c r="F12083" s="547">
        <v>0</v>
      </c>
      <c r="G12083" s="548">
        <v>0</v>
      </c>
      <c r="H12083" s="547">
        <v>0</v>
      </c>
      <c r="I12083" s="545" t="s">
        <v>12686</v>
      </c>
      <c r="J12083" s="545"/>
      <c r="K12083" s="545" t="s">
        <v>20401</v>
      </c>
      <c r="L12083" s="545" t="s">
        <v>13413</v>
      </c>
      <c r="M12083" s="548" t="s">
        <v>13758</v>
      </c>
      <c r="N12083" s="545" t="s">
        <v>13413</v>
      </c>
      <c r="O12083" s="545" t="s">
        <v>13413</v>
      </c>
      <c r="P12083" s="549">
        <v>9789</v>
      </c>
      <c r="Q12083" s="549">
        <v>1</v>
      </c>
      <c r="R12083" s="549">
        <v>131</v>
      </c>
      <c r="S12083" s="548"/>
      <c r="T12083" s="548"/>
      <c r="U12083" s="99"/>
    </row>
    <row r="12084" spans="1:21" ht="19.5" customHeight="1">
      <c r="A12084" s="545">
        <v>107109</v>
      </c>
      <c r="B12084" s="545" t="s">
        <v>9197</v>
      </c>
      <c r="C12084" s="545" t="s">
        <v>216</v>
      </c>
      <c r="D12084" s="546"/>
      <c r="E12084" s="171" t="str">
        <f t="shared" si="188"/>
        <v>1900</v>
      </c>
      <c r="F12084" s="547">
        <v>0</v>
      </c>
      <c r="G12084" s="548">
        <v>0</v>
      </c>
      <c r="H12084" s="547">
        <v>0</v>
      </c>
      <c r="I12084" s="545" t="s">
        <v>12686</v>
      </c>
      <c r="J12084" s="545"/>
      <c r="K12084" s="545" t="s">
        <v>20402</v>
      </c>
      <c r="L12084" s="545" t="s">
        <v>13413</v>
      </c>
      <c r="M12084" s="548" t="s">
        <v>13758</v>
      </c>
      <c r="N12084" s="545" t="s">
        <v>13413</v>
      </c>
      <c r="O12084" s="545" t="s">
        <v>13413</v>
      </c>
      <c r="P12084" s="549">
        <v>9790</v>
      </c>
      <c r="Q12084" s="549">
        <v>1</v>
      </c>
      <c r="R12084" s="549">
        <v>131</v>
      </c>
      <c r="S12084" s="548"/>
      <c r="T12084" s="548"/>
      <c r="U12084" s="99"/>
    </row>
    <row r="12085" spans="1:21" ht="19.5" customHeight="1">
      <c r="A12085" s="545">
        <v>107110</v>
      </c>
      <c r="B12085" s="545" t="s">
        <v>9196</v>
      </c>
      <c r="C12085" s="545" t="s">
        <v>216</v>
      </c>
      <c r="D12085" s="546"/>
      <c r="E12085" s="171" t="str">
        <f t="shared" si="188"/>
        <v>1900</v>
      </c>
      <c r="F12085" s="547">
        <v>0</v>
      </c>
      <c r="G12085" s="548">
        <v>0</v>
      </c>
      <c r="H12085" s="547">
        <v>0</v>
      </c>
      <c r="I12085" s="545" t="s">
        <v>12686</v>
      </c>
      <c r="J12085" s="545"/>
      <c r="K12085" s="545" t="s">
        <v>20403</v>
      </c>
      <c r="L12085" s="545" t="s">
        <v>13413</v>
      </c>
      <c r="M12085" s="548" t="s">
        <v>13758</v>
      </c>
      <c r="N12085" s="545" t="s">
        <v>13413</v>
      </c>
      <c r="O12085" s="545" t="s">
        <v>13413</v>
      </c>
      <c r="P12085" s="549">
        <v>9791</v>
      </c>
      <c r="Q12085" s="549">
        <v>1</v>
      </c>
      <c r="R12085" s="549">
        <v>131</v>
      </c>
      <c r="S12085" s="548"/>
      <c r="T12085" s="548"/>
      <c r="U12085" s="99"/>
    </row>
    <row r="12086" spans="1:21" ht="19.5" customHeight="1">
      <c r="A12086" s="545">
        <v>107111</v>
      </c>
      <c r="B12086" s="545" t="s">
        <v>9195</v>
      </c>
      <c r="C12086" s="545" t="s">
        <v>216</v>
      </c>
      <c r="D12086" s="546"/>
      <c r="E12086" s="171" t="str">
        <f t="shared" si="188"/>
        <v>1900</v>
      </c>
      <c r="F12086" s="547">
        <v>0</v>
      </c>
      <c r="G12086" s="548">
        <v>0</v>
      </c>
      <c r="H12086" s="547">
        <v>0</v>
      </c>
      <c r="I12086" s="545" t="s">
        <v>12686</v>
      </c>
      <c r="J12086" s="545"/>
      <c r="K12086" s="545" t="s">
        <v>20404</v>
      </c>
      <c r="L12086" s="545" t="s">
        <v>13413</v>
      </c>
      <c r="M12086" s="548" t="s">
        <v>13758</v>
      </c>
      <c r="N12086" s="545" t="s">
        <v>13413</v>
      </c>
      <c r="O12086" s="545" t="s">
        <v>13413</v>
      </c>
      <c r="P12086" s="549">
        <v>9792</v>
      </c>
      <c r="Q12086" s="549">
        <v>1</v>
      </c>
      <c r="R12086" s="549">
        <v>131</v>
      </c>
      <c r="S12086" s="548"/>
      <c r="T12086" s="548"/>
      <c r="U12086" s="99"/>
    </row>
    <row r="12087" spans="1:21" ht="19.5" customHeight="1">
      <c r="A12087" s="545">
        <v>107112</v>
      </c>
      <c r="B12087" s="545" t="s">
        <v>9194</v>
      </c>
      <c r="C12087" s="545" t="s">
        <v>216</v>
      </c>
      <c r="D12087" s="546"/>
      <c r="E12087" s="171" t="str">
        <f t="shared" si="188"/>
        <v>1900</v>
      </c>
      <c r="F12087" s="547">
        <v>0</v>
      </c>
      <c r="G12087" s="548">
        <v>0</v>
      </c>
      <c r="H12087" s="547">
        <v>0</v>
      </c>
      <c r="I12087" s="545" t="s">
        <v>12686</v>
      </c>
      <c r="J12087" s="545"/>
      <c r="K12087" s="545" t="s">
        <v>20405</v>
      </c>
      <c r="L12087" s="545" t="s">
        <v>13413</v>
      </c>
      <c r="M12087" s="548" t="s">
        <v>13758</v>
      </c>
      <c r="N12087" s="545" t="s">
        <v>13413</v>
      </c>
      <c r="O12087" s="545" t="s">
        <v>13413</v>
      </c>
      <c r="P12087" s="549">
        <v>9793</v>
      </c>
      <c r="Q12087" s="549">
        <v>1</v>
      </c>
      <c r="R12087" s="549">
        <v>131</v>
      </c>
      <c r="S12087" s="548"/>
      <c r="T12087" s="548"/>
      <c r="U12087" s="99"/>
    </row>
    <row r="12088" spans="1:21" ht="19.5" customHeight="1">
      <c r="A12088" s="545">
        <v>107113</v>
      </c>
      <c r="B12088" s="545" t="s">
        <v>4839</v>
      </c>
      <c r="C12088" s="545" t="s">
        <v>216</v>
      </c>
      <c r="D12088" s="546"/>
      <c r="E12088" s="171" t="str">
        <f t="shared" si="188"/>
        <v>1900</v>
      </c>
      <c r="F12088" s="547">
        <v>0</v>
      </c>
      <c r="G12088" s="548">
        <v>0</v>
      </c>
      <c r="H12088" s="547">
        <v>0</v>
      </c>
      <c r="I12088" s="545" t="s">
        <v>12686</v>
      </c>
      <c r="J12088" s="545"/>
      <c r="K12088" s="545" t="s">
        <v>20406</v>
      </c>
      <c r="L12088" s="545" t="s">
        <v>13413</v>
      </c>
      <c r="M12088" s="548" t="s">
        <v>13758</v>
      </c>
      <c r="N12088" s="545" t="s">
        <v>13413</v>
      </c>
      <c r="O12088" s="545" t="s">
        <v>13413</v>
      </c>
      <c r="P12088" s="549">
        <v>9794</v>
      </c>
      <c r="Q12088" s="549">
        <v>1</v>
      </c>
      <c r="R12088" s="549">
        <v>131</v>
      </c>
      <c r="S12088" s="548"/>
      <c r="T12088" s="548"/>
      <c r="U12088" s="99"/>
    </row>
    <row r="12089" spans="1:21" ht="19.5" customHeight="1">
      <c r="A12089" s="545">
        <v>107114</v>
      </c>
      <c r="B12089" s="545" t="s">
        <v>4835</v>
      </c>
      <c r="C12089" s="545" t="s">
        <v>216</v>
      </c>
      <c r="D12089" s="546"/>
      <c r="E12089" s="171" t="str">
        <f t="shared" si="188"/>
        <v>1900</v>
      </c>
      <c r="F12089" s="547">
        <v>0</v>
      </c>
      <c r="G12089" s="548">
        <v>0</v>
      </c>
      <c r="H12089" s="547">
        <v>0</v>
      </c>
      <c r="I12089" s="545" t="s">
        <v>12686</v>
      </c>
      <c r="J12089" s="545"/>
      <c r="K12089" s="545" t="s">
        <v>20407</v>
      </c>
      <c r="L12089" s="545" t="s">
        <v>13413</v>
      </c>
      <c r="M12089" s="548" t="s">
        <v>13758</v>
      </c>
      <c r="N12089" s="545" t="s">
        <v>13413</v>
      </c>
      <c r="O12089" s="545" t="s">
        <v>13413</v>
      </c>
      <c r="P12089" s="549">
        <v>9795</v>
      </c>
      <c r="Q12089" s="549">
        <v>1</v>
      </c>
      <c r="R12089" s="549">
        <v>131</v>
      </c>
      <c r="S12089" s="548"/>
      <c r="T12089" s="548"/>
      <c r="U12089" s="99"/>
    </row>
    <row r="12090" spans="1:21" ht="19.5" customHeight="1">
      <c r="A12090" s="545">
        <v>107115</v>
      </c>
      <c r="B12090" s="545" t="s">
        <v>9193</v>
      </c>
      <c r="C12090" s="545" t="s">
        <v>216</v>
      </c>
      <c r="D12090" s="546"/>
      <c r="E12090" s="171" t="str">
        <f t="shared" si="188"/>
        <v>1900</v>
      </c>
      <c r="F12090" s="547">
        <v>0</v>
      </c>
      <c r="G12090" s="548">
        <v>0</v>
      </c>
      <c r="H12090" s="547">
        <v>0</v>
      </c>
      <c r="I12090" s="545" t="s">
        <v>12726</v>
      </c>
      <c r="J12090" s="545"/>
      <c r="K12090" s="545" t="s">
        <v>20408</v>
      </c>
      <c r="L12090" s="545" t="s">
        <v>13413</v>
      </c>
      <c r="M12090" s="548" t="s">
        <v>13758</v>
      </c>
      <c r="N12090" s="545" t="s">
        <v>13413</v>
      </c>
      <c r="O12090" s="545" t="s">
        <v>13413</v>
      </c>
      <c r="P12090" s="549">
        <v>9796</v>
      </c>
      <c r="Q12090" s="549">
        <v>1</v>
      </c>
      <c r="R12090" s="549">
        <v>49</v>
      </c>
      <c r="S12090" s="548"/>
      <c r="T12090" s="548"/>
      <c r="U12090" s="99"/>
    </row>
    <row r="12091" spans="1:21" ht="19.5" customHeight="1">
      <c r="A12091" s="545">
        <v>107116</v>
      </c>
      <c r="B12091" s="545" t="s">
        <v>4843</v>
      </c>
      <c r="C12091" s="545" t="s">
        <v>216</v>
      </c>
      <c r="D12091" s="546"/>
      <c r="E12091" s="171" t="str">
        <f t="shared" si="188"/>
        <v>1900</v>
      </c>
      <c r="F12091" s="547">
        <v>0</v>
      </c>
      <c r="G12091" s="548">
        <v>0</v>
      </c>
      <c r="H12091" s="547">
        <v>0</v>
      </c>
      <c r="I12091" s="545" t="s">
        <v>12686</v>
      </c>
      <c r="J12091" s="545"/>
      <c r="K12091" s="545" t="s">
        <v>20409</v>
      </c>
      <c r="L12091" s="545" t="s">
        <v>13413</v>
      </c>
      <c r="M12091" s="548" t="s">
        <v>13758</v>
      </c>
      <c r="N12091" s="545" t="s">
        <v>13413</v>
      </c>
      <c r="O12091" s="545" t="s">
        <v>13413</v>
      </c>
      <c r="P12091" s="549">
        <v>9797</v>
      </c>
      <c r="Q12091" s="549">
        <v>1</v>
      </c>
      <c r="R12091" s="549">
        <v>131</v>
      </c>
      <c r="S12091" s="548"/>
      <c r="T12091" s="548"/>
      <c r="U12091" s="99"/>
    </row>
    <row r="12092" spans="1:21" ht="19.5" customHeight="1">
      <c r="A12092" s="545">
        <v>107117</v>
      </c>
      <c r="B12092" s="545" t="s">
        <v>13001</v>
      </c>
      <c r="C12092" s="545" t="s">
        <v>216</v>
      </c>
      <c r="D12092" s="546"/>
      <c r="E12092" s="171" t="str">
        <f t="shared" si="188"/>
        <v>1900</v>
      </c>
      <c r="F12092" s="547">
        <v>0</v>
      </c>
      <c r="G12092" s="548">
        <v>0</v>
      </c>
      <c r="H12092" s="547">
        <v>0</v>
      </c>
      <c r="I12092" s="545" t="s">
        <v>12686</v>
      </c>
      <c r="J12092" s="545"/>
      <c r="K12092" s="545" t="s">
        <v>20410</v>
      </c>
      <c r="L12092" s="545" t="s">
        <v>13413</v>
      </c>
      <c r="M12092" s="548" t="s">
        <v>13758</v>
      </c>
      <c r="N12092" s="545" t="s">
        <v>13413</v>
      </c>
      <c r="O12092" s="545" t="s">
        <v>13413</v>
      </c>
      <c r="P12092" s="549">
        <v>9798</v>
      </c>
      <c r="Q12092" s="549">
        <v>1</v>
      </c>
      <c r="R12092" s="549">
        <v>131</v>
      </c>
      <c r="S12092" s="548"/>
      <c r="T12092" s="548"/>
      <c r="U12092" s="99"/>
    </row>
    <row r="12093" spans="1:21" ht="19.5" customHeight="1">
      <c r="A12093" s="545">
        <v>107118</v>
      </c>
      <c r="B12093" s="545" t="s">
        <v>4834</v>
      </c>
      <c r="C12093" s="545" t="s">
        <v>216</v>
      </c>
      <c r="D12093" s="546"/>
      <c r="E12093" s="171" t="str">
        <f t="shared" si="188"/>
        <v>1900</v>
      </c>
      <c r="F12093" s="547">
        <v>0</v>
      </c>
      <c r="G12093" s="548">
        <v>0</v>
      </c>
      <c r="H12093" s="547">
        <v>0</v>
      </c>
      <c r="I12093" s="545" t="s">
        <v>12686</v>
      </c>
      <c r="J12093" s="545"/>
      <c r="K12093" s="545" t="s">
        <v>20411</v>
      </c>
      <c r="L12093" s="545" t="s">
        <v>13413</v>
      </c>
      <c r="M12093" s="548" t="s">
        <v>13758</v>
      </c>
      <c r="N12093" s="545" t="s">
        <v>13413</v>
      </c>
      <c r="O12093" s="545" t="s">
        <v>13413</v>
      </c>
      <c r="P12093" s="549">
        <v>9799</v>
      </c>
      <c r="Q12093" s="549">
        <v>1</v>
      </c>
      <c r="R12093" s="549">
        <v>131</v>
      </c>
      <c r="S12093" s="548"/>
      <c r="T12093" s="548"/>
      <c r="U12093" s="99"/>
    </row>
    <row r="12094" spans="1:21" ht="19.5" customHeight="1">
      <c r="A12094" s="545">
        <v>107119</v>
      </c>
      <c r="B12094" s="545" t="s">
        <v>9192</v>
      </c>
      <c r="C12094" s="545" t="s">
        <v>216</v>
      </c>
      <c r="D12094" s="546"/>
      <c r="E12094" s="171" t="str">
        <f t="shared" si="188"/>
        <v>1900</v>
      </c>
      <c r="F12094" s="547">
        <v>0</v>
      </c>
      <c r="G12094" s="548">
        <v>0</v>
      </c>
      <c r="H12094" s="547">
        <v>0</v>
      </c>
      <c r="I12094" s="545" t="s">
        <v>12686</v>
      </c>
      <c r="J12094" s="545"/>
      <c r="K12094" s="545" t="s">
        <v>20412</v>
      </c>
      <c r="L12094" s="545" t="s">
        <v>13413</v>
      </c>
      <c r="M12094" s="548" t="s">
        <v>13758</v>
      </c>
      <c r="N12094" s="545" t="s">
        <v>13413</v>
      </c>
      <c r="O12094" s="545" t="s">
        <v>13413</v>
      </c>
      <c r="P12094" s="549">
        <v>9800</v>
      </c>
      <c r="Q12094" s="549">
        <v>1</v>
      </c>
      <c r="R12094" s="549">
        <v>131</v>
      </c>
      <c r="S12094" s="548"/>
      <c r="T12094" s="548"/>
      <c r="U12094" s="99"/>
    </row>
    <row r="12095" spans="1:21" ht="19.5" customHeight="1">
      <c r="A12095" s="545">
        <v>107120</v>
      </c>
      <c r="B12095" s="545" t="s">
        <v>9191</v>
      </c>
      <c r="C12095" s="545" t="s">
        <v>216</v>
      </c>
      <c r="D12095" s="546"/>
      <c r="E12095" s="171" t="str">
        <f t="shared" si="188"/>
        <v>1900</v>
      </c>
      <c r="F12095" s="547">
        <v>0</v>
      </c>
      <c r="G12095" s="548">
        <v>0</v>
      </c>
      <c r="H12095" s="547">
        <v>0</v>
      </c>
      <c r="I12095" s="545" t="s">
        <v>12686</v>
      </c>
      <c r="J12095" s="545"/>
      <c r="K12095" s="545" t="s">
        <v>20413</v>
      </c>
      <c r="L12095" s="545" t="s">
        <v>13413</v>
      </c>
      <c r="M12095" s="548" t="s">
        <v>13758</v>
      </c>
      <c r="N12095" s="545" t="s">
        <v>13413</v>
      </c>
      <c r="O12095" s="545" t="s">
        <v>13413</v>
      </c>
      <c r="P12095" s="549">
        <v>9801</v>
      </c>
      <c r="Q12095" s="549">
        <v>1</v>
      </c>
      <c r="R12095" s="549">
        <v>131</v>
      </c>
      <c r="S12095" s="548"/>
      <c r="T12095" s="548"/>
      <c r="U12095" s="99"/>
    </row>
    <row r="12096" spans="1:21" ht="19.5" customHeight="1">
      <c r="A12096" s="545">
        <v>107121</v>
      </c>
      <c r="B12096" s="545" t="s">
        <v>4837</v>
      </c>
      <c r="C12096" s="545" t="s">
        <v>216</v>
      </c>
      <c r="D12096" s="546"/>
      <c r="E12096" s="171" t="str">
        <f t="shared" si="188"/>
        <v>1900</v>
      </c>
      <c r="F12096" s="547">
        <v>0</v>
      </c>
      <c r="G12096" s="548">
        <v>0</v>
      </c>
      <c r="H12096" s="547">
        <v>0</v>
      </c>
      <c r="I12096" s="545" t="s">
        <v>12686</v>
      </c>
      <c r="J12096" s="545"/>
      <c r="K12096" s="545" t="s">
        <v>20414</v>
      </c>
      <c r="L12096" s="545" t="s">
        <v>13413</v>
      </c>
      <c r="M12096" s="548" t="s">
        <v>13758</v>
      </c>
      <c r="N12096" s="545" t="s">
        <v>13413</v>
      </c>
      <c r="O12096" s="545" t="s">
        <v>13413</v>
      </c>
      <c r="P12096" s="549">
        <v>9802</v>
      </c>
      <c r="Q12096" s="549">
        <v>1</v>
      </c>
      <c r="R12096" s="549">
        <v>131</v>
      </c>
      <c r="S12096" s="548"/>
      <c r="T12096" s="548"/>
      <c r="U12096" s="99"/>
    </row>
    <row r="12097" spans="1:21" ht="19.5" customHeight="1">
      <c r="A12097" s="545">
        <v>107122</v>
      </c>
      <c r="B12097" s="545" t="s">
        <v>4856</v>
      </c>
      <c r="C12097" s="545" t="s">
        <v>216</v>
      </c>
      <c r="D12097" s="546"/>
      <c r="E12097" s="171" t="str">
        <f t="shared" si="188"/>
        <v>1900</v>
      </c>
      <c r="F12097" s="547">
        <v>0</v>
      </c>
      <c r="G12097" s="548">
        <v>0</v>
      </c>
      <c r="H12097" s="547">
        <v>0</v>
      </c>
      <c r="I12097" s="545" t="s">
        <v>12686</v>
      </c>
      <c r="J12097" s="545"/>
      <c r="K12097" s="545" t="s">
        <v>20415</v>
      </c>
      <c r="L12097" s="545" t="s">
        <v>13413</v>
      </c>
      <c r="M12097" s="548" t="s">
        <v>13758</v>
      </c>
      <c r="N12097" s="545" t="s">
        <v>13413</v>
      </c>
      <c r="O12097" s="545" t="s">
        <v>13413</v>
      </c>
      <c r="P12097" s="549">
        <v>9803</v>
      </c>
      <c r="Q12097" s="549">
        <v>1</v>
      </c>
      <c r="R12097" s="549">
        <v>131</v>
      </c>
      <c r="S12097" s="548"/>
      <c r="T12097" s="548"/>
      <c r="U12097" s="99"/>
    </row>
    <row r="12098" spans="1:21" ht="19.5" customHeight="1">
      <c r="A12098" s="545">
        <v>107123</v>
      </c>
      <c r="B12098" s="545" t="s">
        <v>9190</v>
      </c>
      <c r="C12098" s="545" t="s">
        <v>216</v>
      </c>
      <c r="D12098" s="546"/>
      <c r="E12098" s="171" t="str">
        <f t="shared" si="188"/>
        <v>1900</v>
      </c>
      <c r="F12098" s="547">
        <v>0</v>
      </c>
      <c r="G12098" s="548">
        <v>0</v>
      </c>
      <c r="H12098" s="547">
        <v>0</v>
      </c>
      <c r="I12098" s="545" t="s">
        <v>12686</v>
      </c>
      <c r="J12098" s="545"/>
      <c r="K12098" s="545" t="s">
        <v>20416</v>
      </c>
      <c r="L12098" s="545" t="s">
        <v>13413</v>
      </c>
      <c r="M12098" s="548" t="s">
        <v>13758</v>
      </c>
      <c r="N12098" s="545" t="s">
        <v>13413</v>
      </c>
      <c r="O12098" s="545" t="s">
        <v>13413</v>
      </c>
      <c r="P12098" s="549">
        <v>9804</v>
      </c>
      <c r="Q12098" s="549">
        <v>1</v>
      </c>
      <c r="R12098" s="549">
        <v>131</v>
      </c>
      <c r="S12098" s="548"/>
      <c r="T12098" s="548"/>
      <c r="U12098" s="99"/>
    </row>
    <row r="12099" spans="1:21" ht="19.5" customHeight="1">
      <c r="A12099" s="545">
        <v>107124</v>
      </c>
      <c r="B12099" s="545" t="s">
        <v>4845</v>
      </c>
      <c r="C12099" s="545" t="s">
        <v>216</v>
      </c>
      <c r="D12099" s="546"/>
      <c r="E12099" s="171" t="str">
        <f t="shared" si="188"/>
        <v>1900</v>
      </c>
      <c r="F12099" s="547">
        <v>0</v>
      </c>
      <c r="G12099" s="548">
        <v>0</v>
      </c>
      <c r="H12099" s="547">
        <v>0</v>
      </c>
      <c r="I12099" s="545" t="s">
        <v>12686</v>
      </c>
      <c r="J12099" s="545"/>
      <c r="K12099" s="545" t="s">
        <v>20417</v>
      </c>
      <c r="L12099" s="545" t="s">
        <v>13413</v>
      </c>
      <c r="M12099" s="548" t="s">
        <v>13758</v>
      </c>
      <c r="N12099" s="545" t="s">
        <v>13413</v>
      </c>
      <c r="O12099" s="545" t="s">
        <v>13413</v>
      </c>
      <c r="P12099" s="549">
        <v>9805</v>
      </c>
      <c r="Q12099" s="549">
        <v>1</v>
      </c>
      <c r="R12099" s="549">
        <v>131</v>
      </c>
      <c r="S12099" s="548"/>
      <c r="T12099" s="548"/>
      <c r="U12099" s="99"/>
    </row>
    <row r="12100" spans="1:21" ht="19.5" customHeight="1">
      <c r="A12100" s="545">
        <v>107125</v>
      </c>
      <c r="B12100" s="545" t="s">
        <v>4836</v>
      </c>
      <c r="C12100" s="545" t="s">
        <v>216</v>
      </c>
      <c r="D12100" s="546"/>
      <c r="E12100" s="171" t="str">
        <f t="shared" ref="E12100:E12163" si="189">TEXT(D12100,"YYYY")</f>
        <v>1900</v>
      </c>
      <c r="F12100" s="547">
        <v>0</v>
      </c>
      <c r="G12100" s="548">
        <v>0</v>
      </c>
      <c r="H12100" s="547">
        <v>0</v>
      </c>
      <c r="I12100" s="545" t="s">
        <v>12686</v>
      </c>
      <c r="J12100" s="545"/>
      <c r="K12100" s="545" t="s">
        <v>20418</v>
      </c>
      <c r="L12100" s="545" t="s">
        <v>13413</v>
      </c>
      <c r="M12100" s="548" t="s">
        <v>13758</v>
      </c>
      <c r="N12100" s="545" t="s">
        <v>13413</v>
      </c>
      <c r="O12100" s="545" t="s">
        <v>13413</v>
      </c>
      <c r="P12100" s="549">
        <v>9806</v>
      </c>
      <c r="Q12100" s="549">
        <v>1</v>
      </c>
      <c r="R12100" s="549">
        <v>131</v>
      </c>
      <c r="S12100" s="548"/>
      <c r="T12100" s="548"/>
      <c r="U12100" s="99"/>
    </row>
    <row r="12101" spans="1:21" ht="19.5" customHeight="1">
      <c r="A12101" s="545">
        <v>107126</v>
      </c>
      <c r="B12101" s="545" t="s">
        <v>4853</v>
      </c>
      <c r="C12101" s="545" t="s">
        <v>216</v>
      </c>
      <c r="D12101" s="546"/>
      <c r="E12101" s="171" t="str">
        <f t="shared" si="189"/>
        <v>1900</v>
      </c>
      <c r="F12101" s="547">
        <v>0</v>
      </c>
      <c r="G12101" s="548">
        <v>0</v>
      </c>
      <c r="H12101" s="547">
        <v>0</v>
      </c>
      <c r="I12101" s="545" t="s">
        <v>12686</v>
      </c>
      <c r="J12101" s="545"/>
      <c r="K12101" s="545" t="s">
        <v>20419</v>
      </c>
      <c r="L12101" s="545" t="s">
        <v>13413</v>
      </c>
      <c r="M12101" s="548" t="s">
        <v>13758</v>
      </c>
      <c r="N12101" s="545" t="s">
        <v>13413</v>
      </c>
      <c r="O12101" s="545" t="s">
        <v>13413</v>
      </c>
      <c r="P12101" s="549">
        <v>9807</v>
      </c>
      <c r="Q12101" s="549">
        <v>1</v>
      </c>
      <c r="R12101" s="549">
        <v>131</v>
      </c>
      <c r="S12101" s="548"/>
      <c r="T12101" s="548"/>
      <c r="U12101" s="99"/>
    </row>
    <row r="12102" spans="1:21" ht="19.5" customHeight="1">
      <c r="A12102" s="545">
        <v>107127</v>
      </c>
      <c r="B12102" s="545" t="s">
        <v>4861</v>
      </c>
      <c r="C12102" s="545" t="s">
        <v>216</v>
      </c>
      <c r="D12102" s="546"/>
      <c r="E12102" s="171" t="str">
        <f t="shared" si="189"/>
        <v>1900</v>
      </c>
      <c r="F12102" s="547">
        <v>0</v>
      </c>
      <c r="G12102" s="548">
        <v>0</v>
      </c>
      <c r="H12102" s="547">
        <v>0</v>
      </c>
      <c r="I12102" s="545" t="s">
        <v>12686</v>
      </c>
      <c r="J12102" s="545"/>
      <c r="K12102" s="545" t="s">
        <v>20420</v>
      </c>
      <c r="L12102" s="545" t="s">
        <v>13413</v>
      </c>
      <c r="M12102" s="548" t="s">
        <v>13758</v>
      </c>
      <c r="N12102" s="545" t="s">
        <v>13413</v>
      </c>
      <c r="O12102" s="545" t="s">
        <v>13413</v>
      </c>
      <c r="P12102" s="549">
        <v>9808</v>
      </c>
      <c r="Q12102" s="549">
        <v>1</v>
      </c>
      <c r="R12102" s="549">
        <v>131</v>
      </c>
      <c r="S12102" s="548"/>
      <c r="T12102" s="548"/>
      <c r="U12102" s="99"/>
    </row>
    <row r="12103" spans="1:21" ht="19.5" customHeight="1">
      <c r="A12103" s="545">
        <v>107128</v>
      </c>
      <c r="B12103" s="545" t="s">
        <v>4846</v>
      </c>
      <c r="C12103" s="545" t="s">
        <v>216</v>
      </c>
      <c r="D12103" s="546"/>
      <c r="E12103" s="171" t="str">
        <f t="shared" si="189"/>
        <v>1900</v>
      </c>
      <c r="F12103" s="547">
        <v>0</v>
      </c>
      <c r="G12103" s="548">
        <v>0</v>
      </c>
      <c r="H12103" s="547">
        <v>0</v>
      </c>
      <c r="I12103" s="545" t="s">
        <v>12686</v>
      </c>
      <c r="J12103" s="545"/>
      <c r="K12103" s="545" t="s">
        <v>20421</v>
      </c>
      <c r="L12103" s="545" t="s">
        <v>13413</v>
      </c>
      <c r="M12103" s="548" t="s">
        <v>13758</v>
      </c>
      <c r="N12103" s="545" t="s">
        <v>13413</v>
      </c>
      <c r="O12103" s="545" t="s">
        <v>13413</v>
      </c>
      <c r="P12103" s="549">
        <v>9809</v>
      </c>
      <c r="Q12103" s="549">
        <v>1</v>
      </c>
      <c r="R12103" s="549">
        <v>131</v>
      </c>
      <c r="S12103" s="548"/>
      <c r="T12103" s="548"/>
      <c r="U12103" s="99"/>
    </row>
    <row r="12104" spans="1:21" ht="19.5" customHeight="1">
      <c r="A12104" s="545">
        <v>107129</v>
      </c>
      <c r="B12104" s="545" t="s">
        <v>4847</v>
      </c>
      <c r="C12104" s="545" t="s">
        <v>216</v>
      </c>
      <c r="D12104" s="546"/>
      <c r="E12104" s="171" t="str">
        <f t="shared" si="189"/>
        <v>1900</v>
      </c>
      <c r="F12104" s="547">
        <v>0</v>
      </c>
      <c r="G12104" s="548">
        <v>0</v>
      </c>
      <c r="H12104" s="547">
        <v>0</v>
      </c>
      <c r="I12104" s="545" t="s">
        <v>12686</v>
      </c>
      <c r="J12104" s="545"/>
      <c r="K12104" s="545" t="s">
        <v>20422</v>
      </c>
      <c r="L12104" s="545" t="s">
        <v>13413</v>
      </c>
      <c r="M12104" s="548" t="s">
        <v>13758</v>
      </c>
      <c r="N12104" s="545" t="s">
        <v>13413</v>
      </c>
      <c r="O12104" s="545" t="s">
        <v>13413</v>
      </c>
      <c r="P12104" s="549">
        <v>9810</v>
      </c>
      <c r="Q12104" s="549">
        <v>1</v>
      </c>
      <c r="R12104" s="549">
        <v>131</v>
      </c>
      <c r="S12104" s="548"/>
      <c r="T12104" s="548"/>
      <c r="U12104" s="99"/>
    </row>
    <row r="12105" spans="1:21" ht="19.5" customHeight="1">
      <c r="A12105" s="545">
        <v>107130</v>
      </c>
      <c r="B12105" s="545" t="s">
        <v>4862</v>
      </c>
      <c r="C12105" s="545" t="s">
        <v>216</v>
      </c>
      <c r="D12105" s="546"/>
      <c r="E12105" s="171" t="str">
        <f t="shared" si="189"/>
        <v>1900</v>
      </c>
      <c r="F12105" s="547">
        <v>0</v>
      </c>
      <c r="G12105" s="548">
        <v>0</v>
      </c>
      <c r="H12105" s="547">
        <v>0</v>
      </c>
      <c r="I12105" s="545" t="s">
        <v>12686</v>
      </c>
      <c r="J12105" s="545"/>
      <c r="K12105" s="545" t="s">
        <v>20423</v>
      </c>
      <c r="L12105" s="545" t="s">
        <v>13413</v>
      </c>
      <c r="M12105" s="548" t="s">
        <v>13758</v>
      </c>
      <c r="N12105" s="545" t="s">
        <v>13413</v>
      </c>
      <c r="O12105" s="545" t="s">
        <v>13413</v>
      </c>
      <c r="P12105" s="549">
        <v>9811</v>
      </c>
      <c r="Q12105" s="549">
        <v>1</v>
      </c>
      <c r="R12105" s="549">
        <v>131</v>
      </c>
      <c r="S12105" s="548"/>
      <c r="T12105" s="548"/>
      <c r="U12105" s="99"/>
    </row>
    <row r="12106" spans="1:21" ht="19.5" customHeight="1">
      <c r="A12106" s="545">
        <v>107131</v>
      </c>
      <c r="B12106" s="545" t="s">
        <v>9189</v>
      </c>
      <c r="C12106" s="545" t="s">
        <v>216</v>
      </c>
      <c r="D12106" s="546"/>
      <c r="E12106" s="171" t="str">
        <f t="shared" si="189"/>
        <v>1900</v>
      </c>
      <c r="F12106" s="547">
        <v>0</v>
      </c>
      <c r="G12106" s="548">
        <v>0</v>
      </c>
      <c r="H12106" s="547">
        <v>0</v>
      </c>
      <c r="I12106" s="545" t="s">
        <v>12686</v>
      </c>
      <c r="J12106" s="545"/>
      <c r="K12106" s="545" t="s">
        <v>20424</v>
      </c>
      <c r="L12106" s="545" t="s">
        <v>13413</v>
      </c>
      <c r="M12106" s="548" t="s">
        <v>13758</v>
      </c>
      <c r="N12106" s="545" t="s">
        <v>13413</v>
      </c>
      <c r="O12106" s="545" t="s">
        <v>13413</v>
      </c>
      <c r="P12106" s="549">
        <v>9812</v>
      </c>
      <c r="Q12106" s="549">
        <v>1</v>
      </c>
      <c r="R12106" s="549">
        <v>131</v>
      </c>
      <c r="S12106" s="548"/>
      <c r="T12106" s="548"/>
      <c r="U12106" s="99"/>
    </row>
    <row r="12107" spans="1:21" ht="19.5" customHeight="1">
      <c r="A12107" s="545">
        <v>107132</v>
      </c>
      <c r="B12107" s="545" t="s">
        <v>4854</v>
      </c>
      <c r="C12107" s="545" t="s">
        <v>216</v>
      </c>
      <c r="D12107" s="546"/>
      <c r="E12107" s="171" t="str">
        <f t="shared" si="189"/>
        <v>1900</v>
      </c>
      <c r="F12107" s="547">
        <v>0</v>
      </c>
      <c r="G12107" s="548">
        <v>0</v>
      </c>
      <c r="H12107" s="547">
        <v>0</v>
      </c>
      <c r="I12107" s="545" t="s">
        <v>12686</v>
      </c>
      <c r="J12107" s="545"/>
      <c r="K12107" s="545" t="s">
        <v>20425</v>
      </c>
      <c r="L12107" s="545" t="s">
        <v>13413</v>
      </c>
      <c r="M12107" s="548" t="s">
        <v>13758</v>
      </c>
      <c r="N12107" s="545" t="s">
        <v>13413</v>
      </c>
      <c r="O12107" s="545" t="s">
        <v>13413</v>
      </c>
      <c r="P12107" s="549">
        <v>9813</v>
      </c>
      <c r="Q12107" s="549">
        <v>1</v>
      </c>
      <c r="R12107" s="549">
        <v>131</v>
      </c>
      <c r="S12107" s="548"/>
      <c r="T12107" s="548"/>
      <c r="U12107" s="99"/>
    </row>
    <row r="12108" spans="1:21" ht="19.5" customHeight="1">
      <c r="A12108" s="545">
        <v>107133</v>
      </c>
      <c r="B12108" s="545" t="s">
        <v>4920</v>
      </c>
      <c r="C12108" s="545" t="s">
        <v>216</v>
      </c>
      <c r="D12108" s="546"/>
      <c r="E12108" s="171" t="str">
        <f t="shared" si="189"/>
        <v>1900</v>
      </c>
      <c r="F12108" s="547">
        <v>0</v>
      </c>
      <c r="G12108" s="548">
        <v>0</v>
      </c>
      <c r="H12108" s="547">
        <v>0</v>
      </c>
      <c r="I12108" s="545" t="s">
        <v>12686</v>
      </c>
      <c r="J12108" s="545"/>
      <c r="K12108" s="545" t="s">
        <v>20426</v>
      </c>
      <c r="L12108" s="545" t="s">
        <v>13413</v>
      </c>
      <c r="M12108" s="548" t="s">
        <v>13758</v>
      </c>
      <c r="N12108" s="545" t="s">
        <v>13413</v>
      </c>
      <c r="O12108" s="545" t="s">
        <v>13413</v>
      </c>
      <c r="P12108" s="549">
        <v>9814</v>
      </c>
      <c r="Q12108" s="549">
        <v>1</v>
      </c>
      <c r="R12108" s="549">
        <v>131</v>
      </c>
      <c r="S12108" s="548"/>
      <c r="T12108" s="548"/>
      <c r="U12108" s="99"/>
    </row>
    <row r="12109" spans="1:21" ht="19.5" customHeight="1">
      <c r="A12109" s="545">
        <v>107134</v>
      </c>
      <c r="B12109" s="545" t="s">
        <v>4844</v>
      </c>
      <c r="C12109" s="545" t="s">
        <v>216</v>
      </c>
      <c r="D12109" s="546"/>
      <c r="E12109" s="171" t="str">
        <f t="shared" si="189"/>
        <v>1900</v>
      </c>
      <c r="F12109" s="547">
        <v>0</v>
      </c>
      <c r="G12109" s="548">
        <v>0</v>
      </c>
      <c r="H12109" s="547">
        <v>0</v>
      </c>
      <c r="I12109" s="545" t="s">
        <v>12686</v>
      </c>
      <c r="J12109" s="545"/>
      <c r="K12109" s="545" t="s">
        <v>20427</v>
      </c>
      <c r="L12109" s="545" t="s">
        <v>13413</v>
      </c>
      <c r="M12109" s="548" t="s">
        <v>13758</v>
      </c>
      <c r="N12109" s="545" t="s">
        <v>13413</v>
      </c>
      <c r="O12109" s="545" t="s">
        <v>13413</v>
      </c>
      <c r="P12109" s="549">
        <v>9815</v>
      </c>
      <c r="Q12109" s="549">
        <v>1</v>
      </c>
      <c r="R12109" s="549">
        <v>131</v>
      </c>
      <c r="S12109" s="548"/>
      <c r="T12109" s="548"/>
      <c r="U12109" s="99"/>
    </row>
    <row r="12110" spans="1:21" ht="19.5" customHeight="1">
      <c r="A12110" s="545">
        <v>107135</v>
      </c>
      <c r="B12110" s="545" t="s">
        <v>9188</v>
      </c>
      <c r="C12110" s="545" t="s">
        <v>216</v>
      </c>
      <c r="D12110" s="546"/>
      <c r="E12110" s="171" t="str">
        <f t="shared" si="189"/>
        <v>1900</v>
      </c>
      <c r="F12110" s="547">
        <v>0</v>
      </c>
      <c r="G12110" s="548">
        <v>0</v>
      </c>
      <c r="H12110" s="547">
        <v>0</v>
      </c>
      <c r="I12110" s="545" t="s">
        <v>12736</v>
      </c>
      <c r="J12110" s="545"/>
      <c r="K12110" s="545" t="s">
        <v>20428</v>
      </c>
      <c r="L12110" s="545" t="s">
        <v>13413</v>
      </c>
      <c r="M12110" s="548" t="s">
        <v>13758</v>
      </c>
      <c r="N12110" s="545" t="s">
        <v>13413</v>
      </c>
      <c r="O12110" s="545" t="s">
        <v>13413</v>
      </c>
      <c r="P12110" s="549">
        <v>9816</v>
      </c>
      <c r="Q12110" s="549">
        <v>1</v>
      </c>
      <c r="R12110" s="549">
        <v>56</v>
      </c>
      <c r="S12110" s="548"/>
      <c r="T12110" s="548"/>
      <c r="U12110" s="99"/>
    </row>
    <row r="12111" spans="1:21" ht="19.5" customHeight="1">
      <c r="A12111" s="545">
        <v>107136</v>
      </c>
      <c r="B12111" s="545" t="s">
        <v>9187</v>
      </c>
      <c r="C12111" s="545" t="s">
        <v>216</v>
      </c>
      <c r="D12111" s="546"/>
      <c r="E12111" s="171" t="str">
        <f t="shared" si="189"/>
        <v>1900</v>
      </c>
      <c r="F12111" s="547">
        <v>0</v>
      </c>
      <c r="G12111" s="548">
        <v>0</v>
      </c>
      <c r="H12111" s="547">
        <v>0</v>
      </c>
      <c r="I12111" s="545" t="s">
        <v>12686</v>
      </c>
      <c r="J12111" s="545"/>
      <c r="K12111" s="545" t="s">
        <v>20429</v>
      </c>
      <c r="L12111" s="545" t="s">
        <v>13413</v>
      </c>
      <c r="M12111" s="548" t="s">
        <v>13758</v>
      </c>
      <c r="N12111" s="545" t="s">
        <v>13413</v>
      </c>
      <c r="O12111" s="545" t="s">
        <v>13413</v>
      </c>
      <c r="P12111" s="549">
        <v>9817</v>
      </c>
      <c r="Q12111" s="549">
        <v>1</v>
      </c>
      <c r="R12111" s="549">
        <v>131</v>
      </c>
      <c r="S12111" s="548"/>
      <c r="T12111" s="548"/>
      <c r="U12111" s="99"/>
    </row>
    <row r="12112" spans="1:21" ht="19.5" customHeight="1">
      <c r="A12112" s="545">
        <v>107137</v>
      </c>
      <c r="B12112" s="545" t="s">
        <v>5771</v>
      </c>
      <c r="C12112" s="545" t="s">
        <v>216</v>
      </c>
      <c r="D12112" s="546">
        <v>43735</v>
      </c>
      <c r="E12112" s="171" t="str">
        <f t="shared" si="189"/>
        <v>2019</v>
      </c>
      <c r="F12112" s="547">
        <v>200</v>
      </c>
      <c r="G12112" s="548">
        <v>0.19</v>
      </c>
      <c r="H12112" s="547">
        <v>168.07</v>
      </c>
      <c r="I12112" s="545" t="s">
        <v>12736</v>
      </c>
      <c r="J12112" s="545" t="s">
        <v>13402</v>
      </c>
      <c r="K12112" s="545" t="s">
        <v>20428</v>
      </c>
      <c r="L12112" s="545" t="s">
        <v>13413</v>
      </c>
      <c r="M12112" s="548" t="s">
        <v>13758</v>
      </c>
      <c r="N12112" s="545" t="s">
        <v>13413</v>
      </c>
      <c r="O12112" s="545" t="s">
        <v>13413</v>
      </c>
      <c r="P12112" s="549">
        <v>9818</v>
      </c>
      <c r="Q12112" s="549">
        <v>1</v>
      </c>
      <c r="R12112" s="549">
        <v>56</v>
      </c>
      <c r="S12112" s="548">
        <v>2231</v>
      </c>
      <c r="T12112" s="548"/>
      <c r="U12112" s="99"/>
    </row>
    <row r="12113" spans="1:21" ht="19.5" customHeight="1">
      <c r="A12113" s="545">
        <v>107138</v>
      </c>
      <c r="B12113" s="545" t="s">
        <v>9186</v>
      </c>
      <c r="C12113" s="545" t="s">
        <v>216</v>
      </c>
      <c r="D12113" s="546"/>
      <c r="E12113" s="171" t="str">
        <f t="shared" si="189"/>
        <v>1900</v>
      </c>
      <c r="F12113" s="547">
        <v>0</v>
      </c>
      <c r="G12113" s="548">
        <v>0</v>
      </c>
      <c r="H12113" s="547">
        <v>0</v>
      </c>
      <c r="I12113" s="545" t="s">
        <v>12686</v>
      </c>
      <c r="J12113" s="545"/>
      <c r="K12113" s="545" t="s">
        <v>20430</v>
      </c>
      <c r="L12113" s="545" t="s">
        <v>13413</v>
      </c>
      <c r="M12113" s="548" t="s">
        <v>13758</v>
      </c>
      <c r="N12113" s="545" t="s">
        <v>13413</v>
      </c>
      <c r="O12113" s="545" t="s">
        <v>13413</v>
      </c>
      <c r="P12113" s="549">
        <v>9819</v>
      </c>
      <c r="Q12113" s="549">
        <v>1</v>
      </c>
      <c r="R12113" s="549">
        <v>131</v>
      </c>
      <c r="S12113" s="548"/>
      <c r="T12113" s="548"/>
      <c r="U12113" s="99"/>
    </row>
    <row r="12114" spans="1:21" ht="19.5" customHeight="1">
      <c r="A12114" s="545">
        <v>107139</v>
      </c>
      <c r="B12114" s="545" t="s">
        <v>9185</v>
      </c>
      <c r="C12114" s="545" t="s">
        <v>216</v>
      </c>
      <c r="D12114" s="546"/>
      <c r="E12114" s="171" t="str">
        <f t="shared" si="189"/>
        <v>1900</v>
      </c>
      <c r="F12114" s="547">
        <v>0</v>
      </c>
      <c r="G12114" s="548">
        <v>0</v>
      </c>
      <c r="H12114" s="547">
        <v>0</v>
      </c>
      <c r="I12114" s="545" t="s">
        <v>12686</v>
      </c>
      <c r="J12114" s="545"/>
      <c r="K12114" s="545" t="s">
        <v>20431</v>
      </c>
      <c r="L12114" s="545" t="s">
        <v>13413</v>
      </c>
      <c r="M12114" s="548" t="s">
        <v>13758</v>
      </c>
      <c r="N12114" s="545" t="s">
        <v>13413</v>
      </c>
      <c r="O12114" s="545" t="s">
        <v>13413</v>
      </c>
      <c r="P12114" s="549">
        <v>9820</v>
      </c>
      <c r="Q12114" s="549">
        <v>1</v>
      </c>
      <c r="R12114" s="549">
        <v>131</v>
      </c>
      <c r="S12114" s="548"/>
      <c r="T12114" s="548"/>
      <c r="U12114" s="99"/>
    </row>
    <row r="12115" spans="1:21" ht="19.5" customHeight="1">
      <c r="A12115" s="545">
        <v>107140</v>
      </c>
      <c r="B12115" s="545" t="s">
        <v>4840</v>
      </c>
      <c r="C12115" s="545" t="s">
        <v>216</v>
      </c>
      <c r="D12115" s="546"/>
      <c r="E12115" s="171" t="str">
        <f t="shared" si="189"/>
        <v>1900</v>
      </c>
      <c r="F12115" s="547">
        <v>0</v>
      </c>
      <c r="G12115" s="548">
        <v>0</v>
      </c>
      <c r="H12115" s="547">
        <v>0</v>
      </c>
      <c r="I12115" s="545" t="s">
        <v>12686</v>
      </c>
      <c r="J12115" s="545"/>
      <c r="K12115" s="545" t="s">
        <v>20432</v>
      </c>
      <c r="L12115" s="545" t="s">
        <v>13413</v>
      </c>
      <c r="M12115" s="548" t="s">
        <v>13758</v>
      </c>
      <c r="N12115" s="545" t="s">
        <v>13413</v>
      </c>
      <c r="O12115" s="545" t="s">
        <v>13413</v>
      </c>
      <c r="P12115" s="549">
        <v>9821</v>
      </c>
      <c r="Q12115" s="549">
        <v>1</v>
      </c>
      <c r="R12115" s="549">
        <v>131</v>
      </c>
      <c r="S12115" s="548"/>
      <c r="T12115" s="548"/>
      <c r="U12115" s="99"/>
    </row>
    <row r="12116" spans="1:21" ht="19.5" customHeight="1">
      <c r="A12116" s="545">
        <v>107141</v>
      </c>
      <c r="B12116" s="545" t="s">
        <v>4823</v>
      </c>
      <c r="C12116" s="545" t="s">
        <v>216</v>
      </c>
      <c r="D12116" s="546"/>
      <c r="E12116" s="171" t="str">
        <f t="shared" si="189"/>
        <v>1900</v>
      </c>
      <c r="F12116" s="547">
        <v>0</v>
      </c>
      <c r="G12116" s="548">
        <v>0</v>
      </c>
      <c r="H12116" s="547">
        <v>0</v>
      </c>
      <c r="I12116" s="545" t="s">
        <v>12686</v>
      </c>
      <c r="J12116" s="545"/>
      <c r="K12116" s="545" t="s">
        <v>20433</v>
      </c>
      <c r="L12116" s="545" t="s">
        <v>13413</v>
      </c>
      <c r="M12116" s="548" t="s">
        <v>13758</v>
      </c>
      <c r="N12116" s="545" t="s">
        <v>13413</v>
      </c>
      <c r="O12116" s="545" t="s">
        <v>13413</v>
      </c>
      <c r="P12116" s="549">
        <v>9822</v>
      </c>
      <c r="Q12116" s="549">
        <v>1</v>
      </c>
      <c r="R12116" s="549">
        <v>131</v>
      </c>
      <c r="S12116" s="548"/>
      <c r="T12116" s="548"/>
      <c r="U12116" s="99"/>
    </row>
    <row r="12117" spans="1:21" ht="19.5" customHeight="1">
      <c r="A12117" s="545">
        <v>107142</v>
      </c>
      <c r="B12117" s="545" t="s">
        <v>4773</v>
      </c>
      <c r="C12117" s="545" t="s">
        <v>216</v>
      </c>
      <c r="D12117" s="546"/>
      <c r="E12117" s="171" t="str">
        <f t="shared" si="189"/>
        <v>1900</v>
      </c>
      <c r="F12117" s="547">
        <v>0</v>
      </c>
      <c r="G12117" s="548">
        <v>0</v>
      </c>
      <c r="H12117" s="547">
        <v>0</v>
      </c>
      <c r="I12117" s="545" t="s">
        <v>12686</v>
      </c>
      <c r="J12117" s="545"/>
      <c r="K12117" s="545" t="s">
        <v>20434</v>
      </c>
      <c r="L12117" s="545" t="s">
        <v>13413</v>
      </c>
      <c r="M12117" s="548" t="s">
        <v>13758</v>
      </c>
      <c r="N12117" s="545" t="s">
        <v>13413</v>
      </c>
      <c r="O12117" s="545" t="s">
        <v>13413</v>
      </c>
      <c r="P12117" s="549">
        <v>9823</v>
      </c>
      <c r="Q12117" s="549">
        <v>1</v>
      </c>
      <c r="R12117" s="549">
        <v>131</v>
      </c>
      <c r="S12117" s="548"/>
      <c r="T12117" s="548"/>
      <c r="U12117" s="99"/>
    </row>
    <row r="12118" spans="1:21" ht="19.5" customHeight="1">
      <c r="A12118" s="545">
        <v>107143</v>
      </c>
      <c r="B12118" s="545" t="s">
        <v>4772</v>
      </c>
      <c r="C12118" s="545" t="s">
        <v>216</v>
      </c>
      <c r="D12118" s="546"/>
      <c r="E12118" s="171" t="str">
        <f t="shared" si="189"/>
        <v>1900</v>
      </c>
      <c r="F12118" s="547">
        <v>0</v>
      </c>
      <c r="G12118" s="548">
        <v>0</v>
      </c>
      <c r="H12118" s="547">
        <v>0</v>
      </c>
      <c r="I12118" s="545" t="s">
        <v>12686</v>
      </c>
      <c r="J12118" s="545"/>
      <c r="K12118" s="545" t="s">
        <v>20435</v>
      </c>
      <c r="L12118" s="545" t="s">
        <v>13413</v>
      </c>
      <c r="M12118" s="548" t="s">
        <v>13758</v>
      </c>
      <c r="N12118" s="545" t="s">
        <v>13413</v>
      </c>
      <c r="O12118" s="545" t="s">
        <v>13413</v>
      </c>
      <c r="P12118" s="549">
        <v>9824</v>
      </c>
      <c r="Q12118" s="549">
        <v>1</v>
      </c>
      <c r="R12118" s="549">
        <v>131</v>
      </c>
      <c r="S12118" s="548"/>
      <c r="T12118" s="548"/>
      <c r="U12118" s="99"/>
    </row>
    <row r="12119" spans="1:21" ht="19.5" customHeight="1">
      <c r="A12119" s="545">
        <v>107144</v>
      </c>
      <c r="B12119" s="545" t="s">
        <v>9184</v>
      </c>
      <c r="C12119" s="545" t="s">
        <v>216</v>
      </c>
      <c r="D12119" s="546"/>
      <c r="E12119" s="171" t="str">
        <f t="shared" si="189"/>
        <v>1900</v>
      </c>
      <c r="F12119" s="547">
        <v>0</v>
      </c>
      <c r="G12119" s="548">
        <v>0</v>
      </c>
      <c r="H12119" s="547">
        <v>0</v>
      </c>
      <c r="I12119" s="545" t="s">
        <v>12686</v>
      </c>
      <c r="J12119" s="545"/>
      <c r="K12119" s="545" t="s">
        <v>20436</v>
      </c>
      <c r="L12119" s="545" t="s">
        <v>13413</v>
      </c>
      <c r="M12119" s="548" t="s">
        <v>13758</v>
      </c>
      <c r="N12119" s="545" t="s">
        <v>13413</v>
      </c>
      <c r="O12119" s="545" t="s">
        <v>13413</v>
      </c>
      <c r="P12119" s="549">
        <v>9825</v>
      </c>
      <c r="Q12119" s="549">
        <v>1</v>
      </c>
      <c r="R12119" s="549">
        <v>131</v>
      </c>
      <c r="S12119" s="548"/>
      <c r="T12119" s="548"/>
      <c r="U12119" s="99"/>
    </row>
    <row r="12120" spans="1:21" ht="19.5" customHeight="1">
      <c r="A12120" s="545">
        <v>107145</v>
      </c>
      <c r="B12120" s="545" t="s">
        <v>5692</v>
      </c>
      <c r="C12120" s="545" t="s">
        <v>221</v>
      </c>
      <c r="D12120" s="546"/>
      <c r="E12120" s="171" t="str">
        <f t="shared" si="189"/>
        <v>1900</v>
      </c>
      <c r="F12120" s="547">
        <v>0</v>
      </c>
      <c r="G12120" s="548">
        <v>0</v>
      </c>
      <c r="H12120" s="547">
        <v>0</v>
      </c>
      <c r="I12120" s="545" t="s">
        <v>12736</v>
      </c>
      <c r="J12120" s="545"/>
      <c r="K12120" s="545" t="s">
        <v>20428</v>
      </c>
      <c r="L12120" s="545" t="s">
        <v>13413</v>
      </c>
      <c r="M12120" s="548" t="s">
        <v>13758</v>
      </c>
      <c r="N12120" s="545" t="s">
        <v>13413</v>
      </c>
      <c r="O12120" s="545" t="s">
        <v>13413</v>
      </c>
      <c r="P12120" s="549">
        <v>9826</v>
      </c>
      <c r="Q12120" s="549">
        <v>1</v>
      </c>
      <c r="R12120" s="549">
        <v>56</v>
      </c>
      <c r="S12120" s="548"/>
      <c r="T12120" s="548"/>
      <c r="U12120" s="99"/>
    </row>
    <row r="12121" spans="1:21" ht="19.5" customHeight="1">
      <c r="A12121" s="545">
        <v>107146</v>
      </c>
      <c r="B12121" s="545" t="s">
        <v>9183</v>
      </c>
      <c r="C12121" s="545" t="s">
        <v>216</v>
      </c>
      <c r="D12121" s="546"/>
      <c r="E12121" s="171" t="str">
        <f t="shared" si="189"/>
        <v>1900</v>
      </c>
      <c r="F12121" s="547">
        <v>0</v>
      </c>
      <c r="G12121" s="548">
        <v>0</v>
      </c>
      <c r="H12121" s="547">
        <v>0</v>
      </c>
      <c r="I12121" s="545" t="s">
        <v>12686</v>
      </c>
      <c r="J12121" s="545"/>
      <c r="K12121" s="545" t="s">
        <v>20437</v>
      </c>
      <c r="L12121" s="545" t="s">
        <v>13413</v>
      </c>
      <c r="M12121" s="548" t="s">
        <v>13758</v>
      </c>
      <c r="N12121" s="545" t="s">
        <v>13413</v>
      </c>
      <c r="O12121" s="545" t="s">
        <v>13413</v>
      </c>
      <c r="P12121" s="549">
        <v>9827</v>
      </c>
      <c r="Q12121" s="549">
        <v>1</v>
      </c>
      <c r="R12121" s="549">
        <v>131</v>
      </c>
      <c r="S12121" s="548"/>
      <c r="T12121" s="548"/>
      <c r="U12121" s="99"/>
    </row>
    <row r="12122" spans="1:21" ht="19.5" customHeight="1">
      <c r="A12122" s="545">
        <v>107147</v>
      </c>
      <c r="B12122" s="545" t="s">
        <v>5631</v>
      </c>
      <c r="C12122" s="545" t="s">
        <v>216</v>
      </c>
      <c r="D12122" s="546"/>
      <c r="E12122" s="171" t="str">
        <f t="shared" si="189"/>
        <v>1900</v>
      </c>
      <c r="F12122" s="547">
        <v>0</v>
      </c>
      <c r="G12122" s="548">
        <v>0</v>
      </c>
      <c r="H12122" s="547">
        <v>0</v>
      </c>
      <c r="I12122" s="545" t="s">
        <v>12736</v>
      </c>
      <c r="J12122" s="545"/>
      <c r="K12122" s="545" t="s">
        <v>20428</v>
      </c>
      <c r="L12122" s="545" t="s">
        <v>13413</v>
      </c>
      <c r="M12122" s="548" t="s">
        <v>13758</v>
      </c>
      <c r="N12122" s="545" t="s">
        <v>13413</v>
      </c>
      <c r="O12122" s="545" t="s">
        <v>13413</v>
      </c>
      <c r="P12122" s="549">
        <v>9828</v>
      </c>
      <c r="Q12122" s="549">
        <v>1</v>
      </c>
      <c r="R12122" s="549">
        <v>56</v>
      </c>
      <c r="S12122" s="548"/>
      <c r="T12122" s="548"/>
      <c r="U12122" s="99"/>
    </row>
    <row r="12123" spans="1:21" ht="19.5" customHeight="1">
      <c r="A12123" s="545">
        <v>107148</v>
      </c>
      <c r="B12123" s="545" t="s">
        <v>5540</v>
      </c>
      <c r="C12123" s="545" t="s">
        <v>216</v>
      </c>
      <c r="D12123" s="546"/>
      <c r="E12123" s="171" t="str">
        <f t="shared" si="189"/>
        <v>1900</v>
      </c>
      <c r="F12123" s="547">
        <v>0</v>
      </c>
      <c r="G12123" s="548">
        <v>0</v>
      </c>
      <c r="H12123" s="547">
        <v>0</v>
      </c>
      <c r="I12123" s="545" t="s">
        <v>12980</v>
      </c>
      <c r="J12123" s="545"/>
      <c r="K12123" s="545" t="s">
        <v>13413</v>
      </c>
      <c r="L12123" s="545" t="s">
        <v>13413</v>
      </c>
      <c r="M12123" s="548" t="s">
        <v>13758</v>
      </c>
      <c r="N12123" s="545" t="s">
        <v>13413</v>
      </c>
      <c r="O12123" s="545" t="s">
        <v>13413</v>
      </c>
      <c r="P12123" s="549">
        <v>9829</v>
      </c>
      <c r="Q12123" s="549">
        <v>1</v>
      </c>
      <c r="R12123" s="549">
        <v>54</v>
      </c>
      <c r="S12123" s="548"/>
      <c r="T12123" s="548"/>
      <c r="U12123" s="99"/>
    </row>
    <row r="12124" spans="1:21" ht="19.5" customHeight="1">
      <c r="A12124" s="545">
        <v>107149</v>
      </c>
      <c r="B12124" s="545" t="s">
        <v>5632</v>
      </c>
      <c r="C12124" s="545" t="s">
        <v>216</v>
      </c>
      <c r="D12124" s="546"/>
      <c r="E12124" s="171" t="str">
        <f t="shared" si="189"/>
        <v>1900</v>
      </c>
      <c r="F12124" s="547">
        <v>0</v>
      </c>
      <c r="G12124" s="548">
        <v>0</v>
      </c>
      <c r="H12124" s="547">
        <v>0</v>
      </c>
      <c r="I12124" s="545" t="s">
        <v>12736</v>
      </c>
      <c r="J12124" s="545"/>
      <c r="K12124" s="545" t="s">
        <v>20428</v>
      </c>
      <c r="L12124" s="545" t="s">
        <v>13413</v>
      </c>
      <c r="M12124" s="548" t="s">
        <v>13758</v>
      </c>
      <c r="N12124" s="545" t="s">
        <v>13413</v>
      </c>
      <c r="O12124" s="545" t="s">
        <v>13413</v>
      </c>
      <c r="P12124" s="549">
        <v>9830</v>
      </c>
      <c r="Q12124" s="549">
        <v>1</v>
      </c>
      <c r="R12124" s="549">
        <v>56</v>
      </c>
      <c r="S12124" s="548"/>
      <c r="T12124" s="548"/>
      <c r="U12124" s="99"/>
    </row>
    <row r="12125" spans="1:21" ht="19.5" customHeight="1">
      <c r="A12125" s="545">
        <v>107150</v>
      </c>
      <c r="B12125" s="545" t="s">
        <v>5567</v>
      </c>
      <c r="C12125" s="545" t="s">
        <v>216</v>
      </c>
      <c r="D12125" s="546"/>
      <c r="E12125" s="171" t="str">
        <f t="shared" si="189"/>
        <v>1900</v>
      </c>
      <c r="F12125" s="547">
        <v>0</v>
      </c>
      <c r="G12125" s="548">
        <v>0</v>
      </c>
      <c r="H12125" s="547">
        <v>0</v>
      </c>
      <c r="I12125" s="545" t="s">
        <v>12980</v>
      </c>
      <c r="J12125" s="545"/>
      <c r="K12125" s="545" t="s">
        <v>13413</v>
      </c>
      <c r="L12125" s="545" t="s">
        <v>13413</v>
      </c>
      <c r="M12125" s="548" t="s">
        <v>13758</v>
      </c>
      <c r="N12125" s="545" t="s">
        <v>13413</v>
      </c>
      <c r="O12125" s="545" t="s">
        <v>13413</v>
      </c>
      <c r="P12125" s="549">
        <v>9831</v>
      </c>
      <c r="Q12125" s="549">
        <v>1</v>
      </c>
      <c r="R12125" s="549">
        <v>54</v>
      </c>
      <c r="S12125" s="548"/>
      <c r="T12125" s="548"/>
      <c r="U12125" s="99"/>
    </row>
    <row r="12126" spans="1:21" ht="19.5" customHeight="1">
      <c r="A12126" s="545">
        <v>107151</v>
      </c>
      <c r="B12126" s="545" t="s">
        <v>5544</v>
      </c>
      <c r="C12126" s="545" t="s">
        <v>216</v>
      </c>
      <c r="D12126" s="546"/>
      <c r="E12126" s="171" t="str">
        <f t="shared" si="189"/>
        <v>1900</v>
      </c>
      <c r="F12126" s="547">
        <v>0</v>
      </c>
      <c r="G12126" s="548">
        <v>0</v>
      </c>
      <c r="H12126" s="547">
        <v>0</v>
      </c>
      <c r="I12126" s="545" t="s">
        <v>12980</v>
      </c>
      <c r="J12126" s="545"/>
      <c r="K12126" s="545" t="s">
        <v>13413</v>
      </c>
      <c r="L12126" s="545" t="s">
        <v>13413</v>
      </c>
      <c r="M12126" s="548" t="s">
        <v>13758</v>
      </c>
      <c r="N12126" s="545" t="s">
        <v>13413</v>
      </c>
      <c r="O12126" s="545" t="s">
        <v>13413</v>
      </c>
      <c r="P12126" s="549">
        <v>9832</v>
      </c>
      <c r="Q12126" s="549">
        <v>1</v>
      </c>
      <c r="R12126" s="549">
        <v>54</v>
      </c>
      <c r="S12126" s="548"/>
      <c r="T12126" s="548"/>
      <c r="U12126" s="99"/>
    </row>
    <row r="12127" spans="1:21" ht="19.5" customHeight="1">
      <c r="A12127" s="545">
        <v>107152</v>
      </c>
      <c r="B12127" s="545" t="s">
        <v>5633</v>
      </c>
      <c r="C12127" s="545" t="s">
        <v>216</v>
      </c>
      <c r="D12127" s="546"/>
      <c r="E12127" s="171" t="str">
        <f t="shared" si="189"/>
        <v>1900</v>
      </c>
      <c r="F12127" s="547">
        <v>0</v>
      </c>
      <c r="G12127" s="548">
        <v>0</v>
      </c>
      <c r="H12127" s="547">
        <v>0</v>
      </c>
      <c r="I12127" s="545" t="s">
        <v>12736</v>
      </c>
      <c r="J12127" s="545"/>
      <c r="K12127" s="545" t="s">
        <v>20428</v>
      </c>
      <c r="L12127" s="545" t="s">
        <v>13413</v>
      </c>
      <c r="M12127" s="548" t="s">
        <v>13758</v>
      </c>
      <c r="N12127" s="545" t="s">
        <v>13413</v>
      </c>
      <c r="O12127" s="545" t="s">
        <v>13413</v>
      </c>
      <c r="P12127" s="549">
        <v>9833</v>
      </c>
      <c r="Q12127" s="549">
        <v>1</v>
      </c>
      <c r="R12127" s="549">
        <v>56</v>
      </c>
      <c r="S12127" s="548"/>
      <c r="T12127" s="548"/>
      <c r="U12127" s="99"/>
    </row>
    <row r="12128" spans="1:21" ht="19.5" customHeight="1">
      <c r="A12128" s="545">
        <v>107153</v>
      </c>
      <c r="B12128" s="545" t="s">
        <v>5202</v>
      </c>
      <c r="C12128" s="545" t="s">
        <v>786</v>
      </c>
      <c r="D12128" s="546"/>
      <c r="E12128" s="171" t="str">
        <f t="shared" si="189"/>
        <v>1900</v>
      </c>
      <c r="F12128" s="547">
        <v>0</v>
      </c>
      <c r="G12128" s="548">
        <v>0</v>
      </c>
      <c r="H12128" s="547">
        <v>0</v>
      </c>
      <c r="I12128" s="545" t="s">
        <v>12683</v>
      </c>
      <c r="J12128" s="545"/>
      <c r="K12128" s="545" t="s">
        <v>20438</v>
      </c>
      <c r="L12128" s="545" t="s">
        <v>13413</v>
      </c>
      <c r="M12128" s="548" t="s">
        <v>13758</v>
      </c>
      <c r="N12128" s="545" t="s">
        <v>13413</v>
      </c>
      <c r="O12128" s="545" t="s">
        <v>13413</v>
      </c>
      <c r="P12128" s="549">
        <v>9834</v>
      </c>
      <c r="Q12128" s="549">
        <v>1</v>
      </c>
      <c r="R12128" s="549">
        <v>18</v>
      </c>
      <c r="S12128" s="548"/>
      <c r="T12128" s="548"/>
      <c r="U12128" s="99"/>
    </row>
    <row r="12129" spans="1:21" ht="19.5" customHeight="1">
      <c r="A12129" s="545">
        <v>107154</v>
      </c>
      <c r="B12129" s="545" t="s">
        <v>5634</v>
      </c>
      <c r="C12129" s="545" t="s">
        <v>216</v>
      </c>
      <c r="D12129" s="546"/>
      <c r="E12129" s="171" t="str">
        <f t="shared" si="189"/>
        <v>1900</v>
      </c>
      <c r="F12129" s="547">
        <v>0</v>
      </c>
      <c r="G12129" s="548">
        <v>0</v>
      </c>
      <c r="H12129" s="547">
        <v>0</v>
      </c>
      <c r="I12129" s="545" t="s">
        <v>12736</v>
      </c>
      <c r="J12129" s="545"/>
      <c r="K12129" s="545" t="s">
        <v>20428</v>
      </c>
      <c r="L12129" s="545" t="s">
        <v>13413</v>
      </c>
      <c r="M12129" s="548" t="s">
        <v>13758</v>
      </c>
      <c r="N12129" s="545" t="s">
        <v>13413</v>
      </c>
      <c r="O12129" s="545" t="s">
        <v>13413</v>
      </c>
      <c r="P12129" s="549">
        <v>9835</v>
      </c>
      <c r="Q12129" s="549">
        <v>1</v>
      </c>
      <c r="R12129" s="549">
        <v>56</v>
      </c>
      <c r="S12129" s="548"/>
      <c r="T12129" s="548"/>
      <c r="U12129" s="99"/>
    </row>
    <row r="12130" spans="1:21" ht="19.5" customHeight="1">
      <c r="A12130" s="545">
        <v>107155</v>
      </c>
      <c r="B12130" s="545" t="s">
        <v>5545</v>
      </c>
      <c r="C12130" s="545" t="s">
        <v>216</v>
      </c>
      <c r="D12130" s="546"/>
      <c r="E12130" s="171" t="str">
        <f t="shared" si="189"/>
        <v>1900</v>
      </c>
      <c r="F12130" s="547">
        <v>0</v>
      </c>
      <c r="G12130" s="548">
        <v>0</v>
      </c>
      <c r="H12130" s="547">
        <v>0</v>
      </c>
      <c r="I12130" s="545" t="s">
        <v>12980</v>
      </c>
      <c r="J12130" s="545"/>
      <c r="K12130" s="545" t="s">
        <v>13413</v>
      </c>
      <c r="L12130" s="545" t="s">
        <v>13413</v>
      </c>
      <c r="M12130" s="548" t="s">
        <v>13758</v>
      </c>
      <c r="N12130" s="545" t="s">
        <v>13413</v>
      </c>
      <c r="O12130" s="545" t="s">
        <v>13413</v>
      </c>
      <c r="P12130" s="549">
        <v>9836</v>
      </c>
      <c r="Q12130" s="549">
        <v>1</v>
      </c>
      <c r="R12130" s="549">
        <v>54</v>
      </c>
      <c r="S12130" s="548"/>
      <c r="T12130" s="548"/>
      <c r="U12130" s="99"/>
    </row>
    <row r="12131" spans="1:21" ht="19.5" customHeight="1">
      <c r="A12131" s="545">
        <v>107156</v>
      </c>
      <c r="B12131" s="545" t="s">
        <v>5546</v>
      </c>
      <c r="C12131" s="545" t="s">
        <v>216</v>
      </c>
      <c r="D12131" s="546"/>
      <c r="E12131" s="171" t="str">
        <f t="shared" si="189"/>
        <v>1900</v>
      </c>
      <c r="F12131" s="547">
        <v>0</v>
      </c>
      <c r="G12131" s="548">
        <v>0</v>
      </c>
      <c r="H12131" s="547">
        <v>0</v>
      </c>
      <c r="I12131" s="545" t="s">
        <v>12980</v>
      </c>
      <c r="J12131" s="545"/>
      <c r="K12131" s="545" t="s">
        <v>13413</v>
      </c>
      <c r="L12131" s="545" t="s">
        <v>13413</v>
      </c>
      <c r="M12131" s="548" t="s">
        <v>13758</v>
      </c>
      <c r="N12131" s="545" t="s">
        <v>13413</v>
      </c>
      <c r="O12131" s="545" t="s">
        <v>13413</v>
      </c>
      <c r="P12131" s="549">
        <v>9837</v>
      </c>
      <c r="Q12131" s="549">
        <v>1</v>
      </c>
      <c r="R12131" s="549">
        <v>54</v>
      </c>
      <c r="S12131" s="548"/>
      <c r="T12131" s="548"/>
      <c r="U12131" s="99"/>
    </row>
    <row r="12132" spans="1:21" ht="19.5" customHeight="1">
      <c r="A12132" s="545">
        <v>107157</v>
      </c>
      <c r="B12132" s="545" t="s">
        <v>9182</v>
      </c>
      <c r="C12132" s="545" t="s">
        <v>216</v>
      </c>
      <c r="D12132" s="546"/>
      <c r="E12132" s="171" t="str">
        <f t="shared" si="189"/>
        <v>1900</v>
      </c>
      <c r="F12132" s="547">
        <v>0</v>
      </c>
      <c r="G12132" s="548">
        <v>0</v>
      </c>
      <c r="H12132" s="547">
        <v>0</v>
      </c>
      <c r="I12132" s="545" t="s">
        <v>12736</v>
      </c>
      <c r="J12132" s="545"/>
      <c r="K12132" s="545" t="s">
        <v>20439</v>
      </c>
      <c r="L12132" s="545" t="s">
        <v>13413</v>
      </c>
      <c r="M12132" s="548" t="s">
        <v>13758</v>
      </c>
      <c r="N12132" s="545" t="s">
        <v>13413</v>
      </c>
      <c r="O12132" s="545" t="s">
        <v>13413</v>
      </c>
      <c r="P12132" s="549">
        <v>9838</v>
      </c>
      <c r="Q12132" s="549">
        <v>1</v>
      </c>
      <c r="R12132" s="549">
        <v>56</v>
      </c>
      <c r="S12132" s="548"/>
      <c r="T12132" s="548"/>
      <c r="U12132" s="99"/>
    </row>
    <row r="12133" spans="1:21" ht="19.5" customHeight="1">
      <c r="A12133" s="545">
        <v>107158</v>
      </c>
      <c r="B12133" s="545" t="s">
        <v>5565</v>
      </c>
      <c r="C12133" s="545" t="s">
        <v>216</v>
      </c>
      <c r="D12133" s="546"/>
      <c r="E12133" s="171" t="str">
        <f t="shared" si="189"/>
        <v>1900</v>
      </c>
      <c r="F12133" s="547">
        <v>0</v>
      </c>
      <c r="G12133" s="548">
        <v>0</v>
      </c>
      <c r="H12133" s="547">
        <v>0</v>
      </c>
      <c r="I12133" s="545" t="s">
        <v>12980</v>
      </c>
      <c r="J12133" s="545"/>
      <c r="K12133" s="545" t="s">
        <v>13413</v>
      </c>
      <c r="L12133" s="545" t="s">
        <v>13413</v>
      </c>
      <c r="M12133" s="548" t="s">
        <v>13758</v>
      </c>
      <c r="N12133" s="545" t="s">
        <v>13413</v>
      </c>
      <c r="O12133" s="545" t="s">
        <v>13413</v>
      </c>
      <c r="P12133" s="549">
        <v>9839</v>
      </c>
      <c r="Q12133" s="549">
        <v>1</v>
      </c>
      <c r="R12133" s="549">
        <v>54</v>
      </c>
      <c r="S12133" s="548"/>
      <c r="T12133" s="548"/>
      <c r="U12133" s="99"/>
    </row>
    <row r="12134" spans="1:21" ht="19.5" customHeight="1">
      <c r="A12134" s="545">
        <v>107159</v>
      </c>
      <c r="B12134" s="545" t="s">
        <v>5561</v>
      </c>
      <c r="C12134" s="545" t="s">
        <v>216</v>
      </c>
      <c r="D12134" s="546"/>
      <c r="E12134" s="171" t="str">
        <f t="shared" si="189"/>
        <v>1900</v>
      </c>
      <c r="F12134" s="547">
        <v>0</v>
      </c>
      <c r="G12134" s="548">
        <v>0</v>
      </c>
      <c r="H12134" s="547">
        <v>0</v>
      </c>
      <c r="I12134" s="545" t="s">
        <v>12980</v>
      </c>
      <c r="J12134" s="545"/>
      <c r="K12134" s="545" t="s">
        <v>13413</v>
      </c>
      <c r="L12134" s="545" t="s">
        <v>13413</v>
      </c>
      <c r="M12134" s="548" t="s">
        <v>13758</v>
      </c>
      <c r="N12134" s="545" t="s">
        <v>13413</v>
      </c>
      <c r="O12134" s="545" t="s">
        <v>13413</v>
      </c>
      <c r="P12134" s="549">
        <v>9840</v>
      </c>
      <c r="Q12134" s="549">
        <v>1</v>
      </c>
      <c r="R12134" s="549">
        <v>54</v>
      </c>
      <c r="S12134" s="548"/>
      <c r="T12134" s="548"/>
      <c r="U12134" s="99"/>
    </row>
    <row r="12135" spans="1:21" ht="19.5" customHeight="1">
      <c r="A12135" s="545">
        <v>107160</v>
      </c>
      <c r="B12135" s="545" t="s">
        <v>5560</v>
      </c>
      <c r="C12135" s="545" t="s">
        <v>216</v>
      </c>
      <c r="D12135" s="546"/>
      <c r="E12135" s="171" t="str">
        <f t="shared" si="189"/>
        <v>1900</v>
      </c>
      <c r="F12135" s="547">
        <v>0</v>
      </c>
      <c r="G12135" s="548">
        <v>0</v>
      </c>
      <c r="H12135" s="547">
        <v>0</v>
      </c>
      <c r="I12135" s="545" t="s">
        <v>12980</v>
      </c>
      <c r="J12135" s="545"/>
      <c r="K12135" s="545" t="s">
        <v>13413</v>
      </c>
      <c r="L12135" s="545" t="s">
        <v>13413</v>
      </c>
      <c r="M12135" s="548" t="s">
        <v>13758</v>
      </c>
      <c r="N12135" s="545" t="s">
        <v>13413</v>
      </c>
      <c r="O12135" s="545" t="s">
        <v>13413</v>
      </c>
      <c r="P12135" s="549">
        <v>9841</v>
      </c>
      <c r="Q12135" s="549">
        <v>1</v>
      </c>
      <c r="R12135" s="549">
        <v>54</v>
      </c>
      <c r="S12135" s="548"/>
      <c r="T12135" s="548"/>
      <c r="U12135" s="99"/>
    </row>
    <row r="12136" spans="1:21" ht="19.5" customHeight="1">
      <c r="A12136" s="545">
        <v>107161</v>
      </c>
      <c r="B12136" s="545" t="s">
        <v>5562</v>
      </c>
      <c r="C12136" s="545" t="s">
        <v>216</v>
      </c>
      <c r="D12136" s="546"/>
      <c r="E12136" s="171" t="str">
        <f t="shared" si="189"/>
        <v>1900</v>
      </c>
      <c r="F12136" s="547">
        <v>0</v>
      </c>
      <c r="G12136" s="548">
        <v>0</v>
      </c>
      <c r="H12136" s="547">
        <v>0</v>
      </c>
      <c r="I12136" s="545" t="s">
        <v>12980</v>
      </c>
      <c r="J12136" s="545"/>
      <c r="K12136" s="545" t="s">
        <v>13413</v>
      </c>
      <c r="L12136" s="545" t="s">
        <v>13413</v>
      </c>
      <c r="M12136" s="548" t="s">
        <v>13758</v>
      </c>
      <c r="N12136" s="545" t="s">
        <v>13413</v>
      </c>
      <c r="O12136" s="545" t="s">
        <v>13413</v>
      </c>
      <c r="P12136" s="549">
        <v>9842</v>
      </c>
      <c r="Q12136" s="549">
        <v>1</v>
      </c>
      <c r="R12136" s="549">
        <v>54</v>
      </c>
      <c r="S12136" s="548"/>
      <c r="T12136" s="548"/>
      <c r="U12136" s="99"/>
    </row>
    <row r="12137" spans="1:21" ht="19.5" customHeight="1">
      <c r="A12137" s="545">
        <v>107162</v>
      </c>
      <c r="B12137" s="545" t="s">
        <v>5566</v>
      </c>
      <c r="C12137" s="545" t="s">
        <v>216</v>
      </c>
      <c r="D12137" s="546"/>
      <c r="E12137" s="171" t="str">
        <f t="shared" si="189"/>
        <v>1900</v>
      </c>
      <c r="F12137" s="547">
        <v>0</v>
      </c>
      <c r="G12137" s="548">
        <v>0</v>
      </c>
      <c r="H12137" s="547">
        <v>0</v>
      </c>
      <c r="I12137" s="545" t="s">
        <v>12980</v>
      </c>
      <c r="J12137" s="545"/>
      <c r="K12137" s="545" t="s">
        <v>13413</v>
      </c>
      <c r="L12137" s="545" t="s">
        <v>13413</v>
      </c>
      <c r="M12137" s="548" t="s">
        <v>13758</v>
      </c>
      <c r="N12137" s="545" t="s">
        <v>13413</v>
      </c>
      <c r="O12137" s="545" t="s">
        <v>13413</v>
      </c>
      <c r="P12137" s="549">
        <v>9843</v>
      </c>
      <c r="Q12137" s="549">
        <v>1</v>
      </c>
      <c r="R12137" s="549">
        <v>54</v>
      </c>
      <c r="S12137" s="548"/>
      <c r="T12137" s="548"/>
      <c r="U12137" s="99"/>
    </row>
    <row r="12138" spans="1:21" ht="19.5" customHeight="1">
      <c r="A12138" s="545">
        <v>107163</v>
      </c>
      <c r="B12138" s="545" t="s">
        <v>5564</v>
      </c>
      <c r="C12138" s="545" t="s">
        <v>216</v>
      </c>
      <c r="D12138" s="546"/>
      <c r="E12138" s="171" t="str">
        <f t="shared" si="189"/>
        <v>1900</v>
      </c>
      <c r="F12138" s="547">
        <v>0</v>
      </c>
      <c r="G12138" s="548">
        <v>0</v>
      </c>
      <c r="H12138" s="547">
        <v>0</v>
      </c>
      <c r="I12138" s="545" t="s">
        <v>12980</v>
      </c>
      <c r="J12138" s="545"/>
      <c r="K12138" s="545" t="s">
        <v>13413</v>
      </c>
      <c r="L12138" s="545" t="s">
        <v>13413</v>
      </c>
      <c r="M12138" s="548" t="s">
        <v>13758</v>
      </c>
      <c r="N12138" s="545" t="s">
        <v>13413</v>
      </c>
      <c r="O12138" s="545" t="s">
        <v>13413</v>
      </c>
      <c r="P12138" s="549">
        <v>9844</v>
      </c>
      <c r="Q12138" s="549">
        <v>1</v>
      </c>
      <c r="R12138" s="549">
        <v>54</v>
      </c>
      <c r="S12138" s="548"/>
      <c r="T12138" s="548"/>
      <c r="U12138" s="99"/>
    </row>
    <row r="12139" spans="1:21" ht="19.5" customHeight="1">
      <c r="A12139" s="545">
        <v>107164</v>
      </c>
      <c r="B12139" s="545" t="s">
        <v>5563</v>
      </c>
      <c r="C12139" s="545" t="s">
        <v>216</v>
      </c>
      <c r="D12139" s="546"/>
      <c r="E12139" s="171" t="str">
        <f t="shared" si="189"/>
        <v>1900</v>
      </c>
      <c r="F12139" s="547">
        <v>0</v>
      </c>
      <c r="G12139" s="548">
        <v>0</v>
      </c>
      <c r="H12139" s="547">
        <v>0</v>
      </c>
      <c r="I12139" s="545" t="s">
        <v>12980</v>
      </c>
      <c r="J12139" s="545"/>
      <c r="K12139" s="545" t="s">
        <v>13413</v>
      </c>
      <c r="L12139" s="545" t="s">
        <v>13413</v>
      </c>
      <c r="M12139" s="548" t="s">
        <v>13758</v>
      </c>
      <c r="N12139" s="545" t="s">
        <v>13413</v>
      </c>
      <c r="O12139" s="545" t="s">
        <v>13413</v>
      </c>
      <c r="P12139" s="549">
        <v>9845</v>
      </c>
      <c r="Q12139" s="549">
        <v>1</v>
      </c>
      <c r="R12139" s="549">
        <v>54</v>
      </c>
      <c r="S12139" s="548"/>
      <c r="T12139" s="548"/>
      <c r="U12139" s="99"/>
    </row>
    <row r="12140" spans="1:21" ht="19.5" customHeight="1">
      <c r="A12140" s="545">
        <v>107165</v>
      </c>
      <c r="B12140" s="545" t="s">
        <v>9181</v>
      </c>
      <c r="C12140" s="545" t="s">
        <v>216</v>
      </c>
      <c r="D12140" s="546"/>
      <c r="E12140" s="171" t="str">
        <f t="shared" si="189"/>
        <v>1900</v>
      </c>
      <c r="F12140" s="547">
        <v>0</v>
      </c>
      <c r="G12140" s="548">
        <v>0</v>
      </c>
      <c r="H12140" s="547">
        <v>0</v>
      </c>
      <c r="I12140" s="545" t="s">
        <v>12736</v>
      </c>
      <c r="J12140" s="545"/>
      <c r="K12140" s="545" t="s">
        <v>20440</v>
      </c>
      <c r="L12140" s="545" t="s">
        <v>13413</v>
      </c>
      <c r="M12140" s="548" t="s">
        <v>13758</v>
      </c>
      <c r="N12140" s="545" t="s">
        <v>13413</v>
      </c>
      <c r="O12140" s="545" t="s">
        <v>13413</v>
      </c>
      <c r="P12140" s="549">
        <v>9846</v>
      </c>
      <c r="Q12140" s="549">
        <v>1</v>
      </c>
      <c r="R12140" s="549">
        <v>56</v>
      </c>
      <c r="S12140" s="548"/>
      <c r="T12140" s="548"/>
      <c r="U12140" s="99"/>
    </row>
    <row r="12141" spans="1:21" ht="19.5" customHeight="1">
      <c r="A12141" s="545">
        <v>107166</v>
      </c>
      <c r="B12141" s="545" t="s">
        <v>5559</v>
      </c>
      <c r="C12141" s="545" t="s">
        <v>216</v>
      </c>
      <c r="D12141" s="546">
        <v>43802</v>
      </c>
      <c r="E12141" s="171" t="str">
        <f t="shared" si="189"/>
        <v>2019</v>
      </c>
      <c r="F12141" s="547">
        <v>14160</v>
      </c>
      <c r="G12141" s="548">
        <v>0.19</v>
      </c>
      <c r="H12141" s="547">
        <v>11899.16</v>
      </c>
      <c r="I12141" s="545" t="s">
        <v>12980</v>
      </c>
      <c r="J12141" s="545" t="s">
        <v>13402</v>
      </c>
      <c r="K12141" s="545" t="s">
        <v>13413</v>
      </c>
      <c r="L12141" s="545" t="s">
        <v>13413</v>
      </c>
      <c r="M12141" s="548" t="s">
        <v>13758</v>
      </c>
      <c r="N12141" s="545" t="s">
        <v>13413</v>
      </c>
      <c r="O12141" s="545" t="s">
        <v>13413</v>
      </c>
      <c r="P12141" s="549">
        <v>9847</v>
      </c>
      <c r="Q12141" s="549">
        <v>1</v>
      </c>
      <c r="R12141" s="549">
        <v>54</v>
      </c>
      <c r="S12141" s="548">
        <v>2231</v>
      </c>
      <c r="T12141" s="548"/>
      <c r="U12141" s="99"/>
    </row>
    <row r="12142" spans="1:21" ht="19.5" customHeight="1">
      <c r="A12142" s="545">
        <v>107167</v>
      </c>
      <c r="B12142" s="545" t="s">
        <v>5557</v>
      </c>
      <c r="C12142" s="545" t="s">
        <v>216</v>
      </c>
      <c r="D12142" s="546"/>
      <c r="E12142" s="171" t="str">
        <f t="shared" si="189"/>
        <v>1900</v>
      </c>
      <c r="F12142" s="547">
        <v>0</v>
      </c>
      <c r="G12142" s="548">
        <v>0</v>
      </c>
      <c r="H12142" s="547">
        <v>0</v>
      </c>
      <c r="I12142" s="545" t="s">
        <v>12980</v>
      </c>
      <c r="J12142" s="545"/>
      <c r="K12142" s="545" t="s">
        <v>13413</v>
      </c>
      <c r="L12142" s="545" t="s">
        <v>13413</v>
      </c>
      <c r="M12142" s="548" t="s">
        <v>13758</v>
      </c>
      <c r="N12142" s="545" t="s">
        <v>13413</v>
      </c>
      <c r="O12142" s="545" t="s">
        <v>13413</v>
      </c>
      <c r="P12142" s="549">
        <v>9848</v>
      </c>
      <c r="Q12142" s="549">
        <v>1</v>
      </c>
      <c r="R12142" s="549">
        <v>54</v>
      </c>
      <c r="S12142" s="548"/>
      <c r="T12142" s="548"/>
      <c r="U12142" s="99"/>
    </row>
    <row r="12143" spans="1:21" ht="19.5" customHeight="1">
      <c r="A12143" s="545">
        <v>107168</v>
      </c>
      <c r="B12143" s="545" t="s">
        <v>9180</v>
      </c>
      <c r="C12143" s="545" t="s">
        <v>216</v>
      </c>
      <c r="D12143" s="546"/>
      <c r="E12143" s="171" t="str">
        <f t="shared" si="189"/>
        <v>1900</v>
      </c>
      <c r="F12143" s="547">
        <v>0</v>
      </c>
      <c r="G12143" s="548">
        <v>0</v>
      </c>
      <c r="H12143" s="547">
        <v>0</v>
      </c>
      <c r="I12143" s="545" t="s">
        <v>12736</v>
      </c>
      <c r="J12143" s="545"/>
      <c r="K12143" s="545" t="s">
        <v>20441</v>
      </c>
      <c r="L12143" s="545" t="s">
        <v>13413</v>
      </c>
      <c r="M12143" s="548" t="s">
        <v>13758</v>
      </c>
      <c r="N12143" s="545" t="s">
        <v>13413</v>
      </c>
      <c r="O12143" s="545" t="s">
        <v>13413</v>
      </c>
      <c r="P12143" s="549">
        <v>9849</v>
      </c>
      <c r="Q12143" s="549">
        <v>1</v>
      </c>
      <c r="R12143" s="549">
        <v>56</v>
      </c>
      <c r="S12143" s="548"/>
      <c r="T12143" s="548"/>
      <c r="U12143" s="99"/>
    </row>
    <row r="12144" spans="1:21" ht="19.5" customHeight="1">
      <c r="A12144" s="545">
        <v>107169</v>
      </c>
      <c r="B12144" s="545" t="s">
        <v>5556</v>
      </c>
      <c r="C12144" s="545" t="s">
        <v>216</v>
      </c>
      <c r="D12144" s="546"/>
      <c r="E12144" s="171" t="str">
        <f t="shared" si="189"/>
        <v>1900</v>
      </c>
      <c r="F12144" s="547">
        <v>0</v>
      </c>
      <c r="G12144" s="548">
        <v>0</v>
      </c>
      <c r="H12144" s="547">
        <v>0</v>
      </c>
      <c r="I12144" s="545" t="s">
        <v>12980</v>
      </c>
      <c r="J12144" s="545"/>
      <c r="K12144" s="545" t="s">
        <v>13413</v>
      </c>
      <c r="L12144" s="545" t="s">
        <v>13413</v>
      </c>
      <c r="M12144" s="548" t="s">
        <v>13758</v>
      </c>
      <c r="N12144" s="545" t="s">
        <v>13413</v>
      </c>
      <c r="O12144" s="545" t="s">
        <v>13413</v>
      </c>
      <c r="P12144" s="549">
        <v>9850</v>
      </c>
      <c r="Q12144" s="549">
        <v>1</v>
      </c>
      <c r="R12144" s="549">
        <v>54</v>
      </c>
      <c r="S12144" s="548"/>
      <c r="T12144" s="548"/>
      <c r="U12144" s="99"/>
    </row>
    <row r="12145" spans="1:21" ht="19.5" customHeight="1">
      <c r="A12145" s="545">
        <v>107170</v>
      </c>
      <c r="B12145" s="545" t="s">
        <v>5548</v>
      </c>
      <c r="C12145" s="545" t="s">
        <v>216</v>
      </c>
      <c r="D12145" s="546"/>
      <c r="E12145" s="171" t="str">
        <f t="shared" si="189"/>
        <v>1900</v>
      </c>
      <c r="F12145" s="547">
        <v>0</v>
      </c>
      <c r="G12145" s="548">
        <v>0</v>
      </c>
      <c r="H12145" s="547">
        <v>0</v>
      </c>
      <c r="I12145" s="545" t="s">
        <v>12980</v>
      </c>
      <c r="J12145" s="545"/>
      <c r="K12145" s="545" t="s">
        <v>13413</v>
      </c>
      <c r="L12145" s="545" t="s">
        <v>13413</v>
      </c>
      <c r="M12145" s="548" t="s">
        <v>13758</v>
      </c>
      <c r="N12145" s="545" t="s">
        <v>13413</v>
      </c>
      <c r="O12145" s="545" t="s">
        <v>13413</v>
      </c>
      <c r="P12145" s="549">
        <v>9851</v>
      </c>
      <c r="Q12145" s="549">
        <v>1</v>
      </c>
      <c r="R12145" s="549">
        <v>54</v>
      </c>
      <c r="S12145" s="548"/>
      <c r="T12145" s="548"/>
      <c r="U12145" s="99"/>
    </row>
    <row r="12146" spans="1:21" ht="19.5" customHeight="1">
      <c r="A12146" s="545">
        <v>107171</v>
      </c>
      <c r="B12146" s="545" t="s">
        <v>5550</v>
      </c>
      <c r="C12146" s="545" t="s">
        <v>216</v>
      </c>
      <c r="D12146" s="546"/>
      <c r="E12146" s="171" t="str">
        <f t="shared" si="189"/>
        <v>1900</v>
      </c>
      <c r="F12146" s="547">
        <v>0</v>
      </c>
      <c r="G12146" s="548">
        <v>0</v>
      </c>
      <c r="H12146" s="547">
        <v>0</v>
      </c>
      <c r="I12146" s="545" t="s">
        <v>12980</v>
      </c>
      <c r="J12146" s="545"/>
      <c r="K12146" s="545" t="s">
        <v>13413</v>
      </c>
      <c r="L12146" s="545" t="s">
        <v>13413</v>
      </c>
      <c r="M12146" s="548" t="s">
        <v>13758</v>
      </c>
      <c r="N12146" s="545" t="s">
        <v>13413</v>
      </c>
      <c r="O12146" s="545" t="s">
        <v>13413</v>
      </c>
      <c r="P12146" s="549">
        <v>9852</v>
      </c>
      <c r="Q12146" s="549">
        <v>1</v>
      </c>
      <c r="R12146" s="549">
        <v>54</v>
      </c>
      <c r="S12146" s="548"/>
      <c r="T12146" s="548"/>
      <c r="U12146" s="99"/>
    </row>
    <row r="12147" spans="1:21" ht="19.5" customHeight="1">
      <c r="A12147" s="545">
        <v>107172</v>
      </c>
      <c r="B12147" s="545" t="s">
        <v>7561</v>
      </c>
      <c r="C12147" s="545" t="s">
        <v>216</v>
      </c>
      <c r="D12147" s="546">
        <v>43691</v>
      </c>
      <c r="E12147" s="171" t="str">
        <f t="shared" si="189"/>
        <v>2019</v>
      </c>
      <c r="F12147" s="547">
        <v>15313</v>
      </c>
      <c r="G12147" s="548">
        <v>0.19</v>
      </c>
      <c r="H12147" s="547">
        <v>12868.07</v>
      </c>
      <c r="I12147" s="545" t="s">
        <v>12736</v>
      </c>
      <c r="J12147" s="545" t="s">
        <v>13402</v>
      </c>
      <c r="K12147" s="545" t="s">
        <v>20428</v>
      </c>
      <c r="L12147" s="545" t="s">
        <v>13413</v>
      </c>
      <c r="M12147" s="548" t="s">
        <v>13758</v>
      </c>
      <c r="N12147" s="545" t="s">
        <v>13413</v>
      </c>
      <c r="O12147" s="545" t="s">
        <v>13413</v>
      </c>
      <c r="P12147" s="549">
        <v>9853</v>
      </c>
      <c r="Q12147" s="549">
        <v>1</v>
      </c>
      <c r="R12147" s="549">
        <v>56</v>
      </c>
      <c r="S12147" s="548">
        <v>2231</v>
      </c>
      <c r="T12147" s="548"/>
      <c r="U12147" s="99"/>
    </row>
    <row r="12148" spans="1:21" ht="19.5" customHeight="1">
      <c r="A12148" s="545">
        <v>107173</v>
      </c>
      <c r="B12148" s="545" t="s">
        <v>5551</v>
      </c>
      <c r="C12148" s="545" t="s">
        <v>216</v>
      </c>
      <c r="D12148" s="546"/>
      <c r="E12148" s="171" t="str">
        <f t="shared" si="189"/>
        <v>1900</v>
      </c>
      <c r="F12148" s="547">
        <v>0</v>
      </c>
      <c r="G12148" s="548">
        <v>0</v>
      </c>
      <c r="H12148" s="547">
        <v>0</v>
      </c>
      <c r="I12148" s="545" t="s">
        <v>12980</v>
      </c>
      <c r="J12148" s="545"/>
      <c r="K12148" s="545" t="s">
        <v>13413</v>
      </c>
      <c r="L12148" s="545" t="s">
        <v>13413</v>
      </c>
      <c r="M12148" s="548" t="s">
        <v>13758</v>
      </c>
      <c r="N12148" s="545" t="s">
        <v>13413</v>
      </c>
      <c r="O12148" s="545" t="s">
        <v>13413</v>
      </c>
      <c r="P12148" s="549">
        <v>9854</v>
      </c>
      <c r="Q12148" s="549">
        <v>1</v>
      </c>
      <c r="R12148" s="549">
        <v>54</v>
      </c>
      <c r="S12148" s="548"/>
      <c r="T12148" s="548"/>
      <c r="U12148" s="99"/>
    </row>
    <row r="12149" spans="1:21" ht="19.5" customHeight="1">
      <c r="A12149" s="545">
        <v>107174</v>
      </c>
      <c r="B12149" s="545" t="s">
        <v>7484</v>
      </c>
      <c r="C12149" s="545" t="s">
        <v>216</v>
      </c>
      <c r="D12149" s="546">
        <v>46052</v>
      </c>
      <c r="E12149" s="171" t="str">
        <f t="shared" si="189"/>
        <v>2026</v>
      </c>
      <c r="F12149" s="547">
        <v>230104</v>
      </c>
      <c r="G12149" s="548">
        <v>0.19</v>
      </c>
      <c r="H12149" s="547">
        <v>193364.71</v>
      </c>
      <c r="I12149" s="545" t="s">
        <v>12736</v>
      </c>
      <c r="J12149" s="545" t="s">
        <v>13307</v>
      </c>
      <c r="K12149" s="545" t="s">
        <v>20442</v>
      </c>
      <c r="L12149" s="545" t="s">
        <v>13413</v>
      </c>
      <c r="M12149" s="548" t="s">
        <v>13758</v>
      </c>
      <c r="N12149" s="545" t="s">
        <v>13413</v>
      </c>
      <c r="O12149" s="545" t="s">
        <v>13413</v>
      </c>
      <c r="P12149" s="549">
        <v>9855</v>
      </c>
      <c r="Q12149" s="549">
        <v>1</v>
      </c>
      <c r="R12149" s="549">
        <v>56</v>
      </c>
      <c r="S12149" s="548">
        <v>2228</v>
      </c>
      <c r="T12149" s="548"/>
      <c r="U12149" s="99"/>
    </row>
    <row r="12150" spans="1:21" ht="19.5" customHeight="1">
      <c r="A12150" s="545">
        <v>107175</v>
      </c>
      <c r="B12150" s="545" t="s">
        <v>12354</v>
      </c>
      <c r="C12150" s="545" t="s">
        <v>786</v>
      </c>
      <c r="D12150" s="546">
        <v>46052</v>
      </c>
      <c r="E12150" s="171" t="str">
        <f t="shared" si="189"/>
        <v>2026</v>
      </c>
      <c r="F12150" s="547">
        <v>28230</v>
      </c>
      <c r="G12150" s="548">
        <v>0.19</v>
      </c>
      <c r="H12150" s="547">
        <v>23722.69</v>
      </c>
      <c r="I12150" s="545" t="s">
        <v>12969</v>
      </c>
      <c r="J12150" s="545" t="s">
        <v>13307</v>
      </c>
      <c r="K12150" s="545" t="s">
        <v>20443</v>
      </c>
      <c r="L12150" s="545" t="s">
        <v>13413</v>
      </c>
      <c r="M12150" s="548" t="s">
        <v>13758</v>
      </c>
      <c r="N12150" s="545" t="s">
        <v>13413</v>
      </c>
      <c r="O12150" s="545" t="s">
        <v>13413</v>
      </c>
      <c r="P12150" s="549">
        <v>9856</v>
      </c>
      <c r="Q12150" s="549">
        <v>1</v>
      </c>
      <c r="R12150" s="549">
        <v>30</v>
      </c>
      <c r="S12150" s="548">
        <v>2228</v>
      </c>
      <c r="T12150" s="548"/>
      <c r="U12150" s="99"/>
    </row>
    <row r="12151" spans="1:21" ht="19.5" customHeight="1">
      <c r="A12151" s="545">
        <v>107176</v>
      </c>
      <c r="B12151" s="545" t="s">
        <v>9179</v>
      </c>
      <c r="C12151" s="545" t="s">
        <v>216</v>
      </c>
      <c r="D12151" s="546"/>
      <c r="E12151" s="171" t="str">
        <f t="shared" si="189"/>
        <v>1900</v>
      </c>
      <c r="F12151" s="547">
        <v>0</v>
      </c>
      <c r="G12151" s="548">
        <v>0</v>
      </c>
      <c r="H12151" s="547">
        <v>0</v>
      </c>
      <c r="I12151" s="545" t="s">
        <v>12686</v>
      </c>
      <c r="J12151" s="545"/>
      <c r="K12151" s="545" t="s">
        <v>20444</v>
      </c>
      <c r="L12151" s="545" t="s">
        <v>13413</v>
      </c>
      <c r="M12151" s="548" t="s">
        <v>13758</v>
      </c>
      <c r="N12151" s="545" t="s">
        <v>13413</v>
      </c>
      <c r="O12151" s="545" t="s">
        <v>13413</v>
      </c>
      <c r="P12151" s="549">
        <v>9857</v>
      </c>
      <c r="Q12151" s="549">
        <v>1</v>
      </c>
      <c r="R12151" s="549">
        <v>131</v>
      </c>
      <c r="S12151" s="548"/>
      <c r="T12151" s="548"/>
      <c r="U12151" s="99"/>
    </row>
    <row r="12152" spans="1:21" ht="19.5" customHeight="1">
      <c r="A12152" s="545">
        <v>107177</v>
      </c>
      <c r="B12152" s="545" t="s">
        <v>9178</v>
      </c>
      <c r="C12152" s="545" t="s">
        <v>216</v>
      </c>
      <c r="D12152" s="546"/>
      <c r="E12152" s="171" t="str">
        <f t="shared" si="189"/>
        <v>1900</v>
      </c>
      <c r="F12152" s="547">
        <v>0</v>
      </c>
      <c r="G12152" s="548">
        <v>0</v>
      </c>
      <c r="H12152" s="547">
        <v>0</v>
      </c>
      <c r="I12152" s="545" t="s">
        <v>12686</v>
      </c>
      <c r="J12152" s="545"/>
      <c r="K12152" s="545" t="s">
        <v>20445</v>
      </c>
      <c r="L12152" s="545" t="s">
        <v>13413</v>
      </c>
      <c r="M12152" s="548" t="s">
        <v>13758</v>
      </c>
      <c r="N12152" s="545" t="s">
        <v>13413</v>
      </c>
      <c r="O12152" s="545" t="s">
        <v>13413</v>
      </c>
      <c r="P12152" s="549">
        <v>9858</v>
      </c>
      <c r="Q12152" s="549">
        <v>1</v>
      </c>
      <c r="R12152" s="549">
        <v>131</v>
      </c>
      <c r="S12152" s="548"/>
      <c r="T12152" s="548"/>
      <c r="U12152" s="99"/>
    </row>
    <row r="12153" spans="1:21" ht="19.5" customHeight="1">
      <c r="A12153" s="545">
        <v>107178</v>
      </c>
      <c r="B12153" s="545" t="s">
        <v>9177</v>
      </c>
      <c r="C12153" s="545" t="s">
        <v>216</v>
      </c>
      <c r="D12153" s="546"/>
      <c r="E12153" s="171" t="str">
        <f t="shared" si="189"/>
        <v>1900</v>
      </c>
      <c r="F12153" s="547">
        <v>0</v>
      </c>
      <c r="G12153" s="548">
        <v>0</v>
      </c>
      <c r="H12153" s="547">
        <v>0</v>
      </c>
      <c r="I12153" s="545" t="s">
        <v>12686</v>
      </c>
      <c r="J12153" s="545"/>
      <c r="K12153" s="545" t="s">
        <v>20446</v>
      </c>
      <c r="L12153" s="545" t="s">
        <v>13413</v>
      </c>
      <c r="M12153" s="548" t="s">
        <v>13758</v>
      </c>
      <c r="N12153" s="545" t="s">
        <v>13413</v>
      </c>
      <c r="O12153" s="545" t="s">
        <v>13413</v>
      </c>
      <c r="P12153" s="549">
        <v>9859</v>
      </c>
      <c r="Q12153" s="549">
        <v>1</v>
      </c>
      <c r="R12153" s="549">
        <v>131</v>
      </c>
      <c r="S12153" s="548"/>
      <c r="T12153" s="548"/>
      <c r="U12153" s="99"/>
    </row>
    <row r="12154" spans="1:21" ht="19.5" customHeight="1">
      <c r="A12154" s="545">
        <v>107179</v>
      </c>
      <c r="B12154" s="545" t="s">
        <v>4838</v>
      </c>
      <c r="C12154" s="545" t="s">
        <v>216</v>
      </c>
      <c r="D12154" s="546"/>
      <c r="E12154" s="171" t="str">
        <f t="shared" si="189"/>
        <v>1900</v>
      </c>
      <c r="F12154" s="547">
        <v>0</v>
      </c>
      <c r="G12154" s="548">
        <v>0</v>
      </c>
      <c r="H12154" s="547">
        <v>0</v>
      </c>
      <c r="I12154" s="545" t="s">
        <v>12686</v>
      </c>
      <c r="J12154" s="545"/>
      <c r="K12154" s="545" t="s">
        <v>20447</v>
      </c>
      <c r="L12154" s="545" t="s">
        <v>13413</v>
      </c>
      <c r="M12154" s="548" t="s">
        <v>13758</v>
      </c>
      <c r="N12154" s="545" t="s">
        <v>13413</v>
      </c>
      <c r="O12154" s="545" t="s">
        <v>13413</v>
      </c>
      <c r="P12154" s="549">
        <v>9860</v>
      </c>
      <c r="Q12154" s="549">
        <v>1</v>
      </c>
      <c r="R12154" s="549">
        <v>131</v>
      </c>
      <c r="S12154" s="548"/>
      <c r="T12154" s="548"/>
      <c r="U12154" s="99"/>
    </row>
    <row r="12155" spans="1:21" ht="19.5" customHeight="1">
      <c r="A12155" s="545">
        <v>107180</v>
      </c>
      <c r="B12155" s="545" t="s">
        <v>7517</v>
      </c>
      <c r="C12155" s="545" t="s">
        <v>216</v>
      </c>
      <c r="D12155" s="546">
        <v>43732</v>
      </c>
      <c r="E12155" s="171" t="str">
        <f t="shared" si="189"/>
        <v>2019</v>
      </c>
      <c r="F12155" s="547">
        <v>306250</v>
      </c>
      <c r="G12155" s="548">
        <v>0.19</v>
      </c>
      <c r="H12155" s="547">
        <v>257352.94</v>
      </c>
      <c r="I12155" s="545" t="s">
        <v>12736</v>
      </c>
      <c r="J12155" s="545" t="s">
        <v>13402</v>
      </c>
      <c r="K12155" s="545" t="s">
        <v>20448</v>
      </c>
      <c r="L12155" s="545" t="s">
        <v>13413</v>
      </c>
      <c r="M12155" s="548" t="s">
        <v>13758</v>
      </c>
      <c r="N12155" s="545" t="s">
        <v>13413</v>
      </c>
      <c r="O12155" s="545" t="s">
        <v>13413</v>
      </c>
      <c r="P12155" s="549">
        <v>9861</v>
      </c>
      <c r="Q12155" s="549">
        <v>1</v>
      </c>
      <c r="R12155" s="549">
        <v>56</v>
      </c>
      <c r="S12155" s="548">
        <v>2231</v>
      </c>
      <c r="T12155" s="548"/>
      <c r="U12155" s="99"/>
    </row>
    <row r="12156" spans="1:21" ht="19.5" customHeight="1">
      <c r="A12156" s="545">
        <v>107181</v>
      </c>
      <c r="B12156" s="545" t="s">
        <v>5689</v>
      </c>
      <c r="C12156" s="545" t="s">
        <v>216</v>
      </c>
      <c r="D12156" s="546">
        <v>43732</v>
      </c>
      <c r="E12156" s="171" t="str">
        <f t="shared" si="189"/>
        <v>2019</v>
      </c>
      <c r="F12156" s="547">
        <v>25000</v>
      </c>
      <c r="G12156" s="548">
        <v>0.19</v>
      </c>
      <c r="H12156" s="547">
        <v>21008.400000000001</v>
      </c>
      <c r="I12156" s="545" t="s">
        <v>12736</v>
      </c>
      <c r="J12156" s="545" t="s">
        <v>13402</v>
      </c>
      <c r="K12156" s="545" t="s">
        <v>20428</v>
      </c>
      <c r="L12156" s="545" t="s">
        <v>13413</v>
      </c>
      <c r="M12156" s="548" t="s">
        <v>15540</v>
      </c>
      <c r="N12156" s="545" t="s">
        <v>13413</v>
      </c>
      <c r="O12156" s="545" t="s">
        <v>13413</v>
      </c>
      <c r="P12156" s="549">
        <v>9862</v>
      </c>
      <c r="Q12156" s="549">
        <v>4</v>
      </c>
      <c r="R12156" s="549">
        <v>56</v>
      </c>
      <c r="S12156" s="548">
        <v>2231</v>
      </c>
      <c r="T12156" s="548"/>
      <c r="U12156" s="99"/>
    </row>
    <row r="12157" spans="1:21" ht="19.5" customHeight="1">
      <c r="A12157" s="545">
        <v>107182</v>
      </c>
      <c r="B12157" s="545" t="s">
        <v>4674</v>
      </c>
      <c r="C12157" s="545" t="s">
        <v>216</v>
      </c>
      <c r="D12157" s="546"/>
      <c r="E12157" s="171" t="str">
        <f t="shared" si="189"/>
        <v>1900</v>
      </c>
      <c r="F12157" s="547">
        <v>0</v>
      </c>
      <c r="G12157" s="548">
        <v>0</v>
      </c>
      <c r="H12157" s="547">
        <v>0</v>
      </c>
      <c r="I12157" s="545" t="s">
        <v>12686</v>
      </c>
      <c r="J12157" s="545"/>
      <c r="K12157" s="545" t="s">
        <v>20449</v>
      </c>
      <c r="L12157" s="545" t="s">
        <v>13413</v>
      </c>
      <c r="M12157" s="548" t="s">
        <v>13758</v>
      </c>
      <c r="N12157" s="545" t="s">
        <v>13413</v>
      </c>
      <c r="O12157" s="545" t="s">
        <v>13413</v>
      </c>
      <c r="P12157" s="549">
        <v>9863</v>
      </c>
      <c r="Q12157" s="549">
        <v>1</v>
      </c>
      <c r="R12157" s="549">
        <v>131</v>
      </c>
      <c r="S12157" s="548"/>
      <c r="T12157" s="548"/>
      <c r="U12157" s="99"/>
    </row>
    <row r="12158" spans="1:21" ht="19.5" customHeight="1">
      <c r="A12158" s="545">
        <v>107183</v>
      </c>
      <c r="B12158" s="545" t="s">
        <v>4910</v>
      </c>
      <c r="C12158" s="545" t="s">
        <v>216</v>
      </c>
      <c r="D12158" s="546"/>
      <c r="E12158" s="171" t="str">
        <f t="shared" si="189"/>
        <v>1900</v>
      </c>
      <c r="F12158" s="547">
        <v>0</v>
      </c>
      <c r="G12158" s="548">
        <v>0</v>
      </c>
      <c r="H12158" s="547">
        <v>0</v>
      </c>
      <c r="I12158" s="545" t="s">
        <v>12686</v>
      </c>
      <c r="J12158" s="545"/>
      <c r="K12158" s="545" t="s">
        <v>20450</v>
      </c>
      <c r="L12158" s="545" t="s">
        <v>13413</v>
      </c>
      <c r="M12158" s="548" t="s">
        <v>13758</v>
      </c>
      <c r="N12158" s="545" t="s">
        <v>13413</v>
      </c>
      <c r="O12158" s="545" t="s">
        <v>13413</v>
      </c>
      <c r="P12158" s="549">
        <v>9864</v>
      </c>
      <c r="Q12158" s="549">
        <v>1</v>
      </c>
      <c r="R12158" s="549">
        <v>131</v>
      </c>
      <c r="S12158" s="548"/>
      <c r="T12158" s="548"/>
      <c r="U12158" s="99"/>
    </row>
    <row r="12159" spans="1:21" ht="19.5" customHeight="1">
      <c r="A12159" s="545">
        <v>107184</v>
      </c>
      <c r="B12159" s="545" t="s">
        <v>4911</v>
      </c>
      <c r="C12159" s="545" t="s">
        <v>216</v>
      </c>
      <c r="D12159" s="546"/>
      <c r="E12159" s="171" t="str">
        <f t="shared" si="189"/>
        <v>1900</v>
      </c>
      <c r="F12159" s="547">
        <v>0</v>
      </c>
      <c r="G12159" s="548">
        <v>0</v>
      </c>
      <c r="H12159" s="547">
        <v>0</v>
      </c>
      <c r="I12159" s="545" t="s">
        <v>12686</v>
      </c>
      <c r="J12159" s="545"/>
      <c r="K12159" s="545" t="s">
        <v>20451</v>
      </c>
      <c r="L12159" s="545" t="s">
        <v>13413</v>
      </c>
      <c r="M12159" s="548" t="s">
        <v>13758</v>
      </c>
      <c r="N12159" s="545" t="s">
        <v>13413</v>
      </c>
      <c r="O12159" s="545" t="s">
        <v>13413</v>
      </c>
      <c r="P12159" s="549">
        <v>9865</v>
      </c>
      <c r="Q12159" s="549">
        <v>1</v>
      </c>
      <c r="R12159" s="549">
        <v>131</v>
      </c>
      <c r="S12159" s="548"/>
      <c r="T12159" s="548"/>
      <c r="U12159" s="99"/>
    </row>
    <row r="12160" spans="1:21" ht="19.5" customHeight="1">
      <c r="A12160" s="545">
        <v>107185</v>
      </c>
      <c r="B12160" s="545" t="s">
        <v>4892</v>
      </c>
      <c r="C12160" s="545" t="s">
        <v>216</v>
      </c>
      <c r="D12160" s="546"/>
      <c r="E12160" s="171" t="str">
        <f t="shared" si="189"/>
        <v>1900</v>
      </c>
      <c r="F12160" s="547">
        <v>0</v>
      </c>
      <c r="G12160" s="548">
        <v>0</v>
      </c>
      <c r="H12160" s="547">
        <v>0</v>
      </c>
      <c r="I12160" s="545" t="s">
        <v>12686</v>
      </c>
      <c r="J12160" s="545"/>
      <c r="K12160" s="545" t="s">
        <v>20452</v>
      </c>
      <c r="L12160" s="545" t="s">
        <v>13413</v>
      </c>
      <c r="M12160" s="548" t="s">
        <v>13758</v>
      </c>
      <c r="N12160" s="545" t="s">
        <v>13413</v>
      </c>
      <c r="O12160" s="545" t="s">
        <v>13413</v>
      </c>
      <c r="P12160" s="549">
        <v>9866</v>
      </c>
      <c r="Q12160" s="549">
        <v>1</v>
      </c>
      <c r="R12160" s="549">
        <v>131</v>
      </c>
      <c r="S12160" s="548"/>
      <c r="T12160" s="548"/>
      <c r="U12160" s="99"/>
    </row>
    <row r="12161" spans="1:21" ht="19.5" customHeight="1">
      <c r="A12161" s="545">
        <v>107186</v>
      </c>
      <c r="B12161" s="545" t="s">
        <v>4707</v>
      </c>
      <c r="C12161" s="545" t="s">
        <v>216</v>
      </c>
      <c r="D12161" s="546"/>
      <c r="E12161" s="171" t="str">
        <f t="shared" si="189"/>
        <v>1900</v>
      </c>
      <c r="F12161" s="547">
        <v>0</v>
      </c>
      <c r="G12161" s="548">
        <v>0</v>
      </c>
      <c r="H12161" s="547">
        <v>0</v>
      </c>
      <c r="I12161" s="545" t="s">
        <v>12686</v>
      </c>
      <c r="J12161" s="545"/>
      <c r="K12161" s="545" t="s">
        <v>20453</v>
      </c>
      <c r="L12161" s="545" t="s">
        <v>13413</v>
      </c>
      <c r="M12161" s="548" t="s">
        <v>13758</v>
      </c>
      <c r="N12161" s="545" t="s">
        <v>13413</v>
      </c>
      <c r="O12161" s="545" t="s">
        <v>13413</v>
      </c>
      <c r="P12161" s="549">
        <v>9867</v>
      </c>
      <c r="Q12161" s="549">
        <v>1</v>
      </c>
      <c r="R12161" s="549">
        <v>131</v>
      </c>
      <c r="S12161" s="548"/>
      <c r="T12161" s="548"/>
      <c r="U12161" s="99"/>
    </row>
    <row r="12162" spans="1:21" ht="19.5" customHeight="1">
      <c r="A12162" s="545">
        <v>107187</v>
      </c>
      <c r="B12162" s="545" t="s">
        <v>5573</v>
      </c>
      <c r="C12162" s="545" t="s">
        <v>216</v>
      </c>
      <c r="D12162" s="546"/>
      <c r="E12162" s="171" t="str">
        <f t="shared" si="189"/>
        <v>1900</v>
      </c>
      <c r="F12162" s="547">
        <v>0</v>
      </c>
      <c r="G12162" s="548">
        <v>0</v>
      </c>
      <c r="H12162" s="547">
        <v>0</v>
      </c>
      <c r="I12162" s="545" t="s">
        <v>12980</v>
      </c>
      <c r="J12162" s="545"/>
      <c r="K12162" s="545" t="s">
        <v>13413</v>
      </c>
      <c r="L12162" s="545" t="s">
        <v>13413</v>
      </c>
      <c r="M12162" s="548" t="s">
        <v>13758</v>
      </c>
      <c r="N12162" s="545" t="s">
        <v>13413</v>
      </c>
      <c r="O12162" s="545" t="s">
        <v>13413</v>
      </c>
      <c r="P12162" s="549">
        <v>9868</v>
      </c>
      <c r="Q12162" s="549">
        <v>1</v>
      </c>
      <c r="R12162" s="549">
        <v>54</v>
      </c>
      <c r="S12162" s="548"/>
      <c r="T12162" s="548"/>
      <c r="U12162" s="99"/>
    </row>
    <row r="12163" spans="1:21" ht="19.5" customHeight="1">
      <c r="A12163" s="545">
        <v>107188</v>
      </c>
      <c r="B12163" s="545" t="s">
        <v>4912</v>
      </c>
      <c r="C12163" s="545" t="s">
        <v>216</v>
      </c>
      <c r="D12163" s="546"/>
      <c r="E12163" s="171" t="str">
        <f t="shared" si="189"/>
        <v>1900</v>
      </c>
      <c r="F12163" s="547">
        <v>0</v>
      </c>
      <c r="G12163" s="548">
        <v>0</v>
      </c>
      <c r="H12163" s="547">
        <v>0</v>
      </c>
      <c r="I12163" s="545" t="s">
        <v>12686</v>
      </c>
      <c r="J12163" s="545"/>
      <c r="K12163" s="545" t="s">
        <v>20454</v>
      </c>
      <c r="L12163" s="545" t="s">
        <v>13413</v>
      </c>
      <c r="M12163" s="548" t="s">
        <v>13758</v>
      </c>
      <c r="N12163" s="545" t="s">
        <v>13413</v>
      </c>
      <c r="O12163" s="545" t="s">
        <v>13413</v>
      </c>
      <c r="P12163" s="549">
        <v>9869</v>
      </c>
      <c r="Q12163" s="549">
        <v>1</v>
      </c>
      <c r="R12163" s="549">
        <v>131</v>
      </c>
      <c r="S12163" s="548"/>
      <c r="T12163" s="548"/>
      <c r="U12163" s="99"/>
    </row>
    <row r="12164" spans="1:21" ht="19.5" customHeight="1">
      <c r="A12164" s="545">
        <v>107189</v>
      </c>
      <c r="B12164" s="545" t="s">
        <v>4872</v>
      </c>
      <c r="C12164" s="545" t="s">
        <v>216</v>
      </c>
      <c r="D12164" s="546"/>
      <c r="E12164" s="171" t="str">
        <f t="shared" ref="E12164:E12227" si="190">TEXT(D12164,"YYYY")</f>
        <v>1900</v>
      </c>
      <c r="F12164" s="547">
        <v>0</v>
      </c>
      <c r="G12164" s="548">
        <v>0</v>
      </c>
      <c r="H12164" s="547">
        <v>0</v>
      </c>
      <c r="I12164" s="545" t="s">
        <v>12686</v>
      </c>
      <c r="J12164" s="545"/>
      <c r="K12164" s="545" t="s">
        <v>20455</v>
      </c>
      <c r="L12164" s="545" t="s">
        <v>13413</v>
      </c>
      <c r="M12164" s="548" t="s">
        <v>13758</v>
      </c>
      <c r="N12164" s="545" t="s">
        <v>13413</v>
      </c>
      <c r="O12164" s="545" t="s">
        <v>13413</v>
      </c>
      <c r="P12164" s="549">
        <v>9870</v>
      </c>
      <c r="Q12164" s="549">
        <v>1</v>
      </c>
      <c r="R12164" s="549">
        <v>131</v>
      </c>
      <c r="S12164" s="548"/>
      <c r="T12164" s="548"/>
      <c r="U12164" s="99"/>
    </row>
    <row r="12165" spans="1:21" ht="19.5" customHeight="1">
      <c r="A12165" s="545">
        <v>107190</v>
      </c>
      <c r="B12165" s="545" t="s">
        <v>4867</v>
      </c>
      <c r="C12165" s="545" t="s">
        <v>216</v>
      </c>
      <c r="D12165" s="546"/>
      <c r="E12165" s="171" t="str">
        <f t="shared" si="190"/>
        <v>1900</v>
      </c>
      <c r="F12165" s="547">
        <v>0</v>
      </c>
      <c r="G12165" s="548">
        <v>0</v>
      </c>
      <c r="H12165" s="547">
        <v>0</v>
      </c>
      <c r="I12165" s="545" t="s">
        <v>12686</v>
      </c>
      <c r="J12165" s="545"/>
      <c r="K12165" s="545" t="s">
        <v>20456</v>
      </c>
      <c r="L12165" s="545" t="s">
        <v>13413</v>
      </c>
      <c r="M12165" s="548" t="s">
        <v>13758</v>
      </c>
      <c r="N12165" s="545" t="s">
        <v>13413</v>
      </c>
      <c r="O12165" s="545" t="s">
        <v>13413</v>
      </c>
      <c r="P12165" s="549">
        <v>9871</v>
      </c>
      <c r="Q12165" s="549">
        <v>1</v>
      </c>
      <c r="R12165" s="549">
        <v>131</v>
      </c>
      <c r="S12165" s="548"/>
      <c r="T12165" s="548"/>
      <c r="U12165" s="99"/>
    </row>
    <row r="12166" spans="1:21" ht="19.5" customHeight="1">
      <c r="A12166" s="545">
        <v>107191</v>
      </c>
      <c r="B12166" s="545" t="s">
        <v>9176</v>
      </c>
      <c r="C12166" s="545" t="s">
        <v>216</v>
      </c>
      <c r="D12166" s="546"/>
      <c r="E12166" s="171" t="str">
        <f t="shared" si="190"/>
        <v>1900</v>
      </c>
      <c r="F12166" s="547">
        <v>0</v>
      </c>
      <c r="G12166" s="548">
        <v>0</v>
      </c>
      <c r="H12166" s="547">
        <v>0</v>
      </c>
      <c r="I12166" s="545" t="s">
        <v>12686</v>
      </c>
      <c r="J12166" s="545"/>
      <c r="K12166" s="545" t="s">
        <v>20457</v>
      </c>
      <c r="L12166" s="545" t="s">
        <v>13413</v>
      </c>
      <c r="M12166" s="548" t="s">
        <v>13758</v>
      </c>
      <c r="N12166" s="545" t="s">
        <v>13413</v>
      </c>
      <c r="O12166" s="545" t="s">
        <v>13413</v>
      </c>
      <c r="P12166" s="549">
        <v>9872</v>
      </c>
      <c r="Q12166" s="549">
        <v>1</v>
      </c>
      <c r="R12166" s="549">
        <v>131</v>
      </c>
      <c r="S12166" s="548"/>
      <c r="T12166" s="548"/>
      <c r="U12166" s="99"/>
    </row>
    <row r="12167" spans="1:21" ht="19.5" customHeight="1">
      <c r="A12167" s="545">
        <v>107192</v>
      </c>
      <c r="B12167" s="545" t="s">
        <v>9175</v>
      </c>
      <c r="C12167" s="545" t="s">
        <v>216</v>
      </c>
      <c r="D12167" s="546"/>
      <c r="E12167" s="171" t="str">
        <f t="shared" si="190"/>
        <v>1900</v>
      </c>
      <c r="F12167" s="547">
        <v>0</v>
      </c>
      <c r="G12167" s="548">
        <v>0</v>
      </c>
      <c r="H12167" s="547">
        <v>0</v>
      </c>
      <c r="I12167" s="545" t="s">
        <v>12686</v>
      </c>
      <c r="J12167" s="545"/>
      <c r="K12167" s="545" t="s">
        <v>20458</v>
      </c>
      <c r="L12167" s="545" t="s">
        <v>13413</v>
      </c>
      <c r="M12167" s="548" t="s">
        <v>13758</v>
      </c>
      <c r="N12167" s="545" t="s">
        <v>13413</v>
      </c>
      <c r="O12167" s="545" t="s">
        <v>13413</v>
      </c>
      <c r="P12167" s="549">
        <v>9873</v>
      </c>
      <c r="Q12167" s="549">
        <v>1</v>
      </c>
      <c r="R12167" s="549">
        <v>131</v>
      </c>
      <c r="S12167" s="548"/>
      <c r="T12167" s="548"/>
      <c r="U12167" s="99"/>
    </row>
    <row r="12168" spans="1:21" ht="19.5" customHeight="1">
      <c r="A12168" s="545">
        <v>107193</v>
      </c>
      <c r="B12168" s="545" t="s">
        <v>9174</v>
      </c>
      <c r="C12168" s="545" t="s">
        <v>216</v>
      </c>
      <c r="D12168" s="546"/>
      <c r="E12168" s="171" t="str">
        <f t="shared" si="190"/>
        <v>1900</v>
      </c>
      <c r="F12168" s="547">
        <v>0</v>
      </c>
      <c r="G12168" s="548">
        <v>0</v>
      </c>
      <c r="H12168" s="547">
        <v>0</v>
      </c>
      <c r="I12168" s="545" t="s">
        <v>12686</v>
      </c>
      <c r="J12168" s="545"/>
      <c r="K12168" s="545" t="s">
        <v>20459</v>
      </c>
      <c r="L12168" s="545" t="s">
        <v>13413</v>
      </c>
      <c r="M12168" s="548" t="s">
        <v>13758</v>
      </c>
      <c r="N12168" s="545" t="s">
        <v>13413</v>
      </c>
      <c r="O12168" s="545" t="s">
        <v>13413</v>
      </c>
      <c r="P12168" s="549">
        <v>9874</v>
      </c>
      <c r="Q12168" s="549">
        <v>1</v>
      </c>
      <c r="R12168" s="549">
        <v>131</v>
      </c>
      <c r="S12168" s="548"/>
      <c r="T12168" s="548"/>
      <c r="U12168" s="99"/>
    </row>
    <row r="12169" spans="1:21" ht="19.5" customHeight="1">
      <c r="A12169" s="545">
        <v>107194</v>
      </c>
      <c r="B12169" s="545" t="s">
        <v>4868</v>
      </c>
      <c r="C12169" s="545" t="s">
        <v>216</v>
      </c>
      <c r="D12169" s="546"/>
      <c r="E12169" s="171" t="str">
        <f t="shared" si="190"/>
        <v>1900</v>
      </c>
      <c r="F12169" s="547">
        <v>0</v>
      </c>
      <c r="G12169" s="548">
        <v>0</v>
      </c>
      <c r="H12169" s="547">
        <v>0</v>
      </c>
      <c r="I12169" s="545" t="s">
        <v>12686</v>
      </c>
      <c r="J12169" s="545"/>
      <c r="K12169" s="545" t="s">
        <v>20460</v>
      </c>
      <c r="L12169" s="545" t="s">
        <v>13413</v>
      </c>
      <c r="M12169" s="548" t="s">
        <v>13758</v>
      </c>
      <c r="N12169" s="545" t="s">
        <v>13413</v>
      </c>
      <c r="O12169" s="545" t="s">
        <v>13413</v>
      </c>
      <c r="P12169" s="549">
        <v>9875</v>
      </c>
      <c r="Q12169" s="549">
        <v>1</v>
      </c>
      <c r="R12169" s="549">
        <v>131</v>
      </c>
      <c r="S12169" s="548"/>
      <c r="T12169" s="548"/>
      <c r="U12169" s="99"/>
    </row>
    <row r="12170" spans="1:21" ht="19.5" customHeight="1">
      <c r="A12170" s="545">
        <v>107195</v>
      </c>
      <c r="B12170" s="545" t="s">
        <v>4740</v>
      </c>
      <c r="C12170" s="545" t="s">
        <v>216</v>
      </c>
      <c r="D12170" s="546"/>
      <c r="E12170" s="171" t="str">
        <f t="shared" si="190"/>
        <v>1900</v>
      </c>
      <c r="F12170" s="547">
        <v>0</v>
      </c>
      <c r="G12170" s="548">
        <v>0</v>
      </c>
      <c r="H12170" s="547">
        <v>0</v>
      </c>
      <c r="I12170" s="545" t="s">
        <v>12686</v>
      </c>
      <c r="J12170" s="545"/>
      <c r="K12170" s="545" t="s">
        <v>20461</v>
      </c>
      <c r="L12170" s="545" t="s">
        <v>13413</v>
      </c>
      <c r="M12170" s="548" t="s">
        <v>13758</v>
      </c>
      <c r="N12170" s="545" t="s">
        <v>13413</v>
      </c>
      <c r="O12170" s="545" t="s">
        <v>13413</v>
      </c>
      <c r="P12170" s="549">
        <v>9876</v>
      </c>
      <c r="Q12170" s="549">
        <v>1</v>
      </c>
      <c r="R12170" s="549">
        <v>131</v>
      </c>
      <c r="S12170" s="548"/>
      <c r="T12170" s="548"/>
      <c r="U12170" s="99"/>
    </row>
    <row r="12171" spans="1:21" ht="19.5" customHeight="1">
      <c r="A12171" s="545">
        <v>107196</v>
      </c>
      <c r="B12171" s="545" t="s">
        <v>4741</v>
      </c>
      <c r="C12171" s="545" t="s">
        <v>216</v>
      </c>
      <c r="D12171" s="546"/>
      <c r="E12171" s="171" t="str">
        <f t="shared" si="190"/>
        <v>1900</v>
      </c>
      <c r="F12171" s="547">
        <v>0</v>
      </c>
      <c r="G12171" s="548">
        <v>0</v>
      </c>
      <c r="H12171" s="547">
        <v>0</v>
      </c>
      <c r="I12171" s="545" t="s">
        <v>12686</v>
      </c>
      <c r="J12171" s="545"/>
      <c r="K12171" s="545" t="s">
        <v>20462</v>
      </c>
      <c r="L12171" s="545" t="s">
        <v>13413</v>
      </c>
      <c r="M12171" s="548" t="s">
        <v>13758</v>
      </c>
      <c r="N12171" s="545" t="s">
        <v>13413</v>
      </c>
      <c r="O12171" s="545" t="s">
        <v>13413</v>
      </c>
      <c r="P12171" s="549">
        <v>9877</v>
      </c>
      <c r="Q12171" s="549">
        <v>1</v>
      </c>
      <c r="R12171" s="549">
        <v>131</v>
      </c>
      <c r="S12171" s="548"/>
      <c r="T12171" s="548"/>
      <c r="U12171" s="99"/>
    </row>
    <row r="12172" spans="1:21" ht="19.5" customHeight="1">
      <c r="A12172" s="545">
        <v>107197</v>
      </c>
      <c r="B12172" s="545" t="s">
        <v>4894</v>
      </c>
      <c r="C12172" s="545" t="s">
        <v>216</v>
      </c>
      <c r="D12172" s="546"/>
      <c r="E12172" s="171" t="str">
        <f t="shared" si="190"/>
        <v>1900</v>
      </c>
      <c r="F12172" s="547">
        <v>0</v>
      </c>
      <c r="G12172" s="548">
        <v>0</v>
      </c>
      <c r="H12172" s="547">
        <v>0</v>
      </c>
      <c r="I12172" s="545" t="s">
        <v>12686</v>
      </c>
      <c r="J12172" s="545"/>
      <c r="K12172" s="545" t="s">
        <v>13413</v>
      </c>
      <c r="L12172" s="545" t="s">
        <v>13413</v>
      </c>
      <c r="M12172" s="548" t="s">
        <v>13758</v>
      </c>
      <c r="N12172" s="545" t="s">
        <v>13413</v>
      </c>
      <c r="O12172" s="545" t="s">
        <v>13413</v>
      </c>
      <c r="P12172" s="549">
        <v>9878</v>
      </c>
      <c r="Q12172" s="549">
        <v>1</v>
      </c>
      <c r="R12172" s="549">
        <v>131</v>
      </c>
      <c r="S12172" s="548"/>
      <c r="T12172" s="548"/>
      <c r="U12172" s="99"/>
    </row>
    <row r="12173" spans="1:21" ht="19.5" customHeight="1">
      <c r="A12173" s="545">
        <v>107198</v>
      </c>
      <c r="B12173" s="545" t="s">
        <v>7464</v>
      </c>
      <c r="C12173" s="545" t="s">
        <v>216</v>
      </c>
      <c r="D12173" s="546">
        <v>43738</v>
      </c>
      <c r="E12173" s="171" t="str">
        <f t="shared" si="190"/>
        <v>2019</v>
      </c>
      <c r="F12173" s="547">
        <v>5632285.6799999997</v>
      </c>
      <c r="G12173" s="548">
        <v>0.19</v>
      </c>
      <c r="H12173" s="547">
        <v>4733013.18</v>
      </c>
      <c r="I12173" s="545" t="s">
        <v>12686</v>
      </c>
      <c r="J12173" s="545" t="s">
        <v>13402</v>
      </c>
      <c r="K12173" s="545" t="s">
        <v>20463</v>
      </c>
      <c r="L12173" s="545" t="s">
        <v>13413</v>
      </c>
      <c r="M12173" s="548" t="s">
        <v>13758</v>
      </c>
      <c r="N12173" s="545" t="s">
        <v>13413</v>
      </c>
      <c r="O12173" s="545" t="s">
        <v>13413</v>
      </c>
      <c r="P12173" s="549">
        <v>9879</v>
      </c>
      <c r="Q12173" s="549">
        <v>1</v>
      </c>
      <c r="R12173" s="549">
        <v>131</v>
      </c>
      <c r="S12173" s="548">
        <v>2231</v>
      </c>
      <c r="T12173" s="548"/>
      <c r="U12173" s="99"/>
    </row>
    <row r="12174" spans="1:21" ht="19.5" customHeight="1">
      <c r="A12174" s="545">
        <v>107199</v>
      </c>
      <c r="B12174" s="545" t="s">
        <v>5572</v>
      </c>
      <c r="C12174" s="545" t="s">
        <v>216</v>
      </c>
      <c r="D12174" s="546"/>
      <c r="E12174" s="171" t="str">
        <f t="shared" si="190"/>
        <v>1900</v>
      </c>
      <c r="F12174" s="547">
        <v>0</v>
      </c>
      <c r="G12174" s="548">
        <v>0</v>
      </c>
      <c r="H12174" s="547">
        <v>0</v>
      </c>
      <c r="I12174" s="545" t="s">
        <v>12980</v>
      </c>
      <c r="J12174" s="545"/>
      <c r="K12174" s="545" t="s">
        <v>13413</v>
      </c>
      <c r="L12174" s="545" t="s">
        <v>13413</v>
      </c>
      <c r="M12174" s="548" t="s">
        <v>13758</v>
      </c>
      <c r="N12174" s="545" t="s">
        <v>13413</v>
      </c>
      <c r="O12174" s="545" t="s">
        <v>13413</v>
      </c>
      <c r="P12174" s="549">
        <v>9880</v>
      </c>
      <c r="Q12174" s="549">
        <v>1</v>
      </c>
      <c r="R12174" s="549">
        <v>54</v>
      </c>
      <c r="S12174" s="548"/>
      <c r="T12174" s="548"/>
      <c r="U12174" s="99"/>
    </row>
    <row r="12175" spans="1:21" ht="19.5" customHeight="1">
      <c r="A12175" s="545">
        <v>107200</v>
      </c>
      <c r="B12175" s="545" t="s">
        <v>5694</v>
      </c>
      <c r="C12175" s="545" t="s">
        <v>221</v>
      </c>
      <c r="D12175" s="546">
        <v>43577</v>
      </c>
      <c r="E12175" s="171" t="str">
        <f t="shared" si="190"/>
        <v>2019</v>
      </c>
      <c r="F12175" s="547">
        <v>20828</v>
      </c>
      <c r="G12175" s="548">
        <v>0.19</v>
      </c>
      <c r="H12175" s="547">
        <v>17502.52</v>
      </c>
      <c r="I12175" s="545" t="s">
        <v>12736</v>
      </c>
      <c r="J12175" s="545" t="s">
        <v>13296</v>
      </c>
      <c r="K12175" s="545" t="s">
        <v>20428</v>
      </c>
      <c r="L12175" s="545" t="s">
        <v>13413</v>
      </c>
      <c r="M12175" s="548" t="s">
        <v>13758</v>
      </c>
      <c r="N12175" s="545" t="s">
        <v>13413</v>
      </c>
      <c r="O12175" s="545" t="s">
        <v>13413</v>
      </c>
      <c r="P12175" s="549">
        <v>9881</v>
      </c>
      <c r="Q12175" s="549">
        <v>1</v>
      </c>
      <c r="R12175" s="549">
        <v>56</v>
      </c>
      <c r="S12175" s="548">
        <v>2218</v>
      </c>
      <c r="T12175" s="548"/>
      <c r="U12175" s="99"/>
    </row>
    <row r="12176" spans="1:21" ht="19.5" customHeight="1">
      <c r="A12176" s="545">
        <v>107201</v>
      </c>
      <c r="B12176" s="545" t="s">
        <v>4931</v>
      </c>
      <c r="C12176" s="545" t="s">
        <v>216</v>
      </c>
      <c r="D12176" s="546"/>
      <c r="E12176" s="171" t="str">
        <f t="shared" si="190"/>
        <v>1900</v>
      </c>
      <c r="F12176" s="547">
        <v>0</v>
      </c>
      <c r="G12176" s="548">
        <v>0</v>
      </c>
      <c r="H12176" s="547">
        <v>0</v>
      </c>
      <c r="I12176" s="545" t="s">
        <v>12686</v>
      </c>
      <c r="J12176" s="545"/>
      <c r="K12176" s="545" t="s">
        <v>20464</v>
      </c>
      <c r="L12176" s="545" t="s">
        <v>13413</v>
      </c>
      <c r="M12176" s="548" t="s">
        <v>13758</v>
      </c>
      <c r="N12176" s="545" t="s">
        <v>13413</v>
      </c>
      <c r="O12176" s="545" t="s">
        <v>13413</v>
      </c>
      <c r="P12176" s="549">
        <v>9882</v>
      </c>
      <c r="Q12176" s="549">
        <v>1</v>
      </c>
      <c r="R12176" s="549">
        <v>131</v>
      </c>
      <c r="S12176" s="548"/>
      <c r="T12176" s="548"/>
      <c r="U12176" s="99"/>
    </row>
    <row r="12177" spans="1:21" ht="19.5" customHeight="1">
      <c r="A12177" s="545">
        <v>107202</v>
      </c>
      <c r="B12177" s="545" t="s">
        <v>5612</v>
      </c>
      <c r="C12177" s="545" t="s">
        <v>216</v>
      </c>
      <c r="D12177" s="546">
        <v>46052</v>
      </c>
      <c r="E12177" s="171" t="str">
        <f t="shared" si="190"/>
        <v>2026</v>
      </c>
      <c r="F12177" s="547">
        <v>580</v>
      </c>
      <c r="G12177" s="548">
        <v>0.19</v>
      </c>
      <c r="H12177" s="547">
        <v>487.39</v>
      </c>
      <c r="I12177" s="545" t="s">
        <v>12736</v>
      </c>
      <c r="J12177" s="545" t="s">
        <v>13307</v>
      </c>
      <c r="K12177" s="545" t="s">
        <v>20428</v>
      </c>
      <c r="L12177" s="545" t="s">
        <v>13413</v>
      </c>
      <c r="M12177" s="548" t="s">
        <v>13758</v>
      </c>
      <c r="N12177" s="545" t="s">
        <v>13413</v>
      </c>
      <c r="O12177" s="545" t="s">
        <v>13413</v>
      </c>
      <c r="P12177" s="549">
        <v>9883</v>
      </c>
      <c r="Q12177" s="549">
        <v>1</v>
      </c>
      <c r="R12177" s="549">
        <v>56</v>
      </c>
      <c r="S12177" s="548">
        <v>2228</v>
      </c>
      <c r="T12177" s="548"/>
      <c r="U12177" s="99"/>
    </row>
    <row r="12178" spans="1:21" ht="19.5" customHeight="1">
      <c r="A12178" s="545">
        <v>107203</v>
      </c>
      <c r="B12178" s="545" t="s">
        <v>4932</v>
      </c>
      <c r="C12178" s="545" t="s">
        <v>216</v>
      </c>
      <c r="D12178" s="546"/>
      <c r="E12178" s="171" t="str">
        <f t="shared" si="190"/>
        <v>1900</v>
      </c>
      <c r="F12178" s="547">
        <v>0</v>
      </c>
      <c r="G12178" s="548">
        <v>0</v>
      </c>
      <c r="H12178" s="547">
        <v>0</v>
      </c>
      <c r="I12178" s="545" t="s">
        <v>12686</v>
      </c>
      <c r="J12178" s="545"/>
      <c r="K12178" s="545" t="s">
        <v>20465</v>
      </c>
      <c r="L12178" s="545" t="s">
        <v>13413</v>
      </c>
      <c r="M12178" s="548" t="s">
        <v>13758</v>
      </c>
      <c r="N12178" s="545" t="s">
        <v>13413</v>
      </c>
      <c r="O12178" s="545" t="s">
        <v>13413</v>
      </c>
      <c r="P12178" s="549">
        <v>9884</v>
      </c>
      <c r="Q12178" s="549">
        <v>1</v>
      </c>
      <c r="R12178" s="549">
        <v>131</v>
      </c>
      <c r="S12178" s="548"/>
      <c r="T12178" s="548"/>
      <c r="U12178" s="99"/>
    </row>
    <row r="12179" spans="1:21" ht="19.5" customHeight="1">
      <c r="A12179" s="545">
        <v>107204</v>
      </c>
      <c r="B12179" s="545" t="s">
        <v>5717</v>
      </c>
      <c r="C12179" s="545" t="s">
        <v>209</v>
      </c>
      <c r="D12179" s="546">
        <v>43650</v>
      </c>
      <c r="E12179" s="171" t="str">
        <f t="shared" si="190"/>
        <v>2019</v>
      </c>
      <c r="F12179" s="547">
        <v>5718</v>
      </c>
      <c r="G12179" s="548">
        <v>0.19</v>
      </c>
      <c r="H12179" s="547">
        <v>4805.04</v>
      </c>
      <c r="I12179" s="545" t="s">
        <v>12736</v>
      </c>
      <c r="J12179" s="545" t="s">
        <v>13402</v>
      </c>
      <c r="K12179" s="545" t="s">
        <v>20428</v>
      </c>
      <c r="L12179" s="545" t="s">
        <v>13413</v>
      </c>
      <c r="M12179" s="548" t="s">
        <v>13758</v>
      </c>
      <c r="N12179" s="545" t="s">
        <v>13413</v>
      </c>
      <c r="O12179" s="545" t="s">
        <v>13413</v>
      </c>
      <c r="P12179" s="549">
        <v>9885</v>
      </c>
      <c r="Q12179" s="549">
        <v>1</v>
      </c>
      <c r="R12179" s="549">
        <v>56</v>
      </c>
      <c r="S12179" s="548">
        <v>2231</v>
      </c>
      <c r="T12179" s="548"/>
      <c r="U12179" s="99"/>
    </row>
    <row r="12180" spans="1:21" ht="19.5" customHeight="1">
      <c r="A12180" s="545">
        <v>107205</v>
      </c>
      <c r="B12180" s="545" t="s">
        <v>9173</v>
      </c>
      <c r="C12180" s="545" t="s">
        <v>216</v>
      </c>
      <c r="D12180" s="546"/>
      <c r="E12180" s="171" t="str">
        <f t="shared" si="190"/>
        <v>1900</v>
      </c>
      <c r="F12180" s="547">
        <v>0</v>
      </c>
      <c r="G12180" s="548">
        <v>0</v>
      </c>
      <c r="H12180" s="547">
        <v>0</v>
      </c>
      <c r="I12180" s="545" t="s">
        <v>12686</v>
      </c>
      <c r="J12180" s="545"/>
      <c r="K12180" s="545" t="s">
        <v>20466</v>
      </c>
      <c r="L12180" s="545" t="s">
        <v>13413</v>
      </c>
      <c r="M12180" s="548" t="s">
        <v>13758</v>
      </c>
      <c r="N12180" s="545" t="s">
        <v>13413</v>
      </c>
      <c r="O12180" s="545" t="s">
        <v>13413</v>
      </c>
      <c r="P12180" s="549">
        <v>9886</v>
      </c>
      <c r="Q12180" s="549">
        <v>1</v>
      </c>
      <c r="R12180" s="549">
        <v>131</v>
      </c>
      <c r="S12180" s="548"/>
      <c r="T12180" s="548"/>
      <c r="U12180" s="99"/>
    </row>
    <row r="12181" spans="1:21" ht="19.5" customHeight="1">
      <c r="A12181" s="545">
        <v>107206</v>
      </c>
      <c r="B12181" s="545" t="s">
        <v>5571</v>
      </c>
      <c r="C12181" s="545" t="s">
        <v>216</v>
      </c>
      <c r="D12181" s="546"/>
      <c r="E12181" s="171" t="str">
        <f t="shared" si="190"/>
        <v>1900</v>
      </c>
      <c r="F12181" s="547">
        <v>0</v>
      </c>
      <c r="G12181" s="548">
        <v>0</v>
      </c>
      <c r="H12181" s="547">
        <v>0</v>
      </c>
      <c r="I12181" s="545" t="s">
        <v>12980</v>
      </c>
      <c r="J12181" s="545"/>
      <c r="K12181" s="545" t="s">
        <v>20467</v>
      </c>
      <c r="L12181" s="545" t="s">
        <v>13413</v>
      </c>
      <c r="M12181" s="548" t="s">
        <v>13758</v>
      </c>
      <c r="N12181" s="545" t="s">
        <v>13413</v>
      </c>
      <c r="O12181" s="545" t="s">
        <v>13413</v>
      </c>
      <c r="P12181" s="549">
        <v>9887</v>
      </c>
      <c r="Q12181" s="549">
        <v>1</v>
      </c>
      <c r="R12181" s="549">
        <v>54</v>
      </c>
      <c r="S12181" s="548"/>
      <c r="T12181" s="548"/>
      <c r="U12181" s="99"/>
    </row>
    <row r="12182" spans="1:21" ht="19.5" customHeight="1">
      <c r="A12182" s="545">
        <v>107207</v>
      </c>
      <c r="B12182" s="545" t="s">
        <v>5772</v>
      </c>
      <c r="C12182" s="545" t="s">
        <v>216</v>
      </c>
      <c r="D12182" s="546">
        <v>43650</v>
      </c>
      <c r="E12182" s="171" t="str">
        <f t="shared" si="190"/>
        <v>2019</v>
      </c>
      <c r="F12182" s="547">
        <v>200</v>
      </c>
      <c r="G12182" s="548">
        <v>0.19</v>
      </c>
      <c r="H12182" s="547">
        <v>168.07</v>
      </c>
      <c r="I12182" s="545" t="s">
        <v>12736</v>
      </c>
      <c r="J12182" s="545" t="s">
        <v>13402</v>
      </c>
      <c r="K12182" s="545" t="s">
        <v>20428</v>
      </c>
      <c r="L12182" s="545" t="s">
        <v>13413</v>
      </c>
      <c r="M12182" s="548" t="s">
        <v>13758</v>
      </c>
      <c r="N12182" s="545" t="s">
        <v>13413</v>
      </c>
      <c r="O12182" s="545" t="s">
        <v>13413</v>
      </c>
      <c r="P12182" s="549">
        <v>9888</v>
      </c>
      <c r="Q12182" s="549">
        <v>1</v>
      </c>
      <c r="R12182" s="549">
        <v>56</v>
      </c>
      <c r="S12182" s="548">
        <v>2231</v>
      </c>
      <c r="T12182" s="548"/>
      <c r="U12182" s="99"/>
    </row>
    <row r="12183" spans="1:21" ht="19.5" customHeight="1">
      <c r="A12183" s="545">
        <v>107208</v>
      </c>
      <c r="B12183" s="545" t="s">
        <v>9172</v>
      </c>
      <c r="C12183" s="545" t="s">
        <v>216</v>
      </c>
      <c r="D12183" s="546"/>
      <c r="E12183" s="171" t="str">
        <f t="shared" si="190"/>
        <v>1900</v>
      </c>
      <c r="F12183" s="547">
        <v>0</v>
      </c>
      <c r="G12183" s="548">
        <v>0</v>
      </c>
      <c r="H12183" s="547">
        <v>0</v>
      </c>
      <c r="I12183" s="545" t="s">
        <v>12686</v>
      </c>
      <c r="J12183" s="545"/>
      <c r="K12183" s="545" t="s">
        <v>20468</v>
      </c>
      <c r="L12183" s="545" t="s">
        <v>13413</v>
      </c>
      <c r="M12183" s="548" t="s">
        <v>13758</v>
      </c>
      <c r="N12183" s="545" t="s">
        <v>13413</v>
      </c>
      <c r="O12183" s="545" t="s">
        <v>13413</v>
      </c>
      <c r="P12183" s="549">
        <v>9889</v>
      </c>
      <c r="Q12183" s="549">
        <v>1</v>
      </c>
      <c r="R12183" s="549">
        <v>131</v>
      </c>
      <c r="S12183" s="548"/>
      <c r="T12183" s="548"/>
      <c r="U12183" s="99"/>
    </row>
    <row r="12184" spans="1:21" ht="19.5" customHeight="1">
      <c r="A12184" s="545">
        <v>107209</v>
      </c>
      <c r="B12184" s="545" t="s">
        <v>5804</v>
      </c>
      <c r="C12184" s="545" t="s">
        <v>209</v>
      </c>
      <c r="D12184" s="546">
        <v>43650</v>
      </c>
      <c r="E12184" s="171" t="str">
        <f t="shared" si="190"/>
        <v>2019</v>
      </c>
      <c r="F12184" s="547">
        <v>3050.01</v>
      </c>
      <c r="G12184" s="548">
        <v>0.19</v>
      </c>
      <c r="H12184" s="547">
        <v>2563.0300000000002</v>
      </c>
      <c r="I12184" s="545" t="s">
        <v>12736</v>
      </c>
      <c r="J12184" s="545" t="s">
        <v>13402</v>
      </c>
      <c r="K12184" s="545" t="s">
        <v>20428</v>
      </c>
      <c r="L12184" s="545" t="s">
        <v>13413</v>
      </c>
      <c r="M12184" s="548" t="s">
        <v>13758</v>
      </c>
      <c r="N12184" s="545" t="s">
        <v>13413</v>
      </c>
      <c r="O12184" s="545" t="s">
        <v>13413</v>
      </c>
      <c r="P12184" s="549">
        <v>9890</v>
      </c>
      <c r="Q12184" s="549">
        <v>1</v>
      </c>
      <c r="R12184" s="549">
        <v>56</v>
      </c>
      <c r="S12184" s="548">
        <v>2231</v>
      </c>
      <c r="T12184" s="548"/>
      <c r="U12184" s="99"/>
    </row>
    <row r="12185" spans="1:21" ht="19.5" customHeight="1">
      <c r="A12185" s="545">
        <v>107210</v>
      </c>
      <c r="B12185" s="545" t="s">
        <v>9171</v>
      </c>
      <c r="C12185" s="545" t="s">
        <v>216</v>
      </c>
      <c r="D12185" s="546"/>
      <c r="E12185" s="171" t="str">
        <f t="shared" si="190"/>
        <v>1900</v>
      </c>
      <c r="F12185" s="547">
        <v>0</v>
      </c>
      <c r="G12185" s="548">
        <v>0</v>
      </c>
      <c r="H12185" s="547">
        <v>0</v>
      </c>
      <c r="I12185" s="545" t="s">
        <v>12686</v>
      </c>
      <c r="J12185" s="545"/>
      <c r="K12185" s="545" t="s">
        <v>20469</v>
      </c>
      <c r="L12185" s="545" t="s">
        <v>13413</v>
      </c>
      <c r="M12185" s="548" t="s">
        <v>13758</v>
      </c>
      <c r="N12185" s="545" t="s">
        <v>13413</v>
      </c>
      <c r="O12185" s="545" t="s">
        <v>13413</v>
      </c>
      <c r="P12185" s="549">
        <v>9891</v>
      </c>
      <c r="Q12185" s="549">
        <v>1</v>
      </c>
      <c r="R12185" s="549">
        <v>131</v>
      </c>
      <c r="S12185" s="548"/>
      <c r="T12185" s="548"/>
      <c r="U12185" s="99"/>
    </row>
    <row r="12186" spans="1:21" ht="19.5" customHeight="1">
      <c r="A12186" s="545">
        <v>107211</v>
      </c>
      <c r="B12186" s="545" t="s">
        <v>5673</v>
      </c>
      <c r="C12186" s="545" t="s">
        <v>209</v>
      </c>
      <c r="D12186" s="546">
        <v>43650</v>
      </c>
      <c r="E12186" s="171" t="str">
        <f t="shared" si="190"/>
        <v>2019</v>
      </c>
      <c r="F12186" s="547">
        <v>3500</v>
      </c>
      <c r="G12186" s="548">
        <v>0.19</v>
      </c>
      <c r="H12186" s="547">
        <v>2941.18</v>
      </c>
      <c r="I12186" s="545" t="s">
        <v>12736</v>
      </c>
      <c r="J12186" s="545" t="s">
        <v>13402</v>
      </c>
      <c r="K12186" s="545" t="s">
        <v>20428</v>
      </c>
      <c r="L12186" s="545" t="s">
        <v>13413</v>
      </c>
      <c r="M12186" s="548" t="s">
        <v>13758</v>
      </c>
      <c r="N12186" s="545" t="s">
        <v>13413</v>
      </c>
      <c r="O12186" s="545" t="s">
        <v>13413</v>
      </c>
      <c r="P12186" s="549">
        <v>9892</v>
      </c>
      <c r="Q12186" s="549">
        <v>1</v>
      </c>
      <c r="R12186" s="549">
        <v>56</v>
      </c>
      <c r="S12186" s="548">
        <v>2231</v>
      </c>
      <c r="T12186" s="548"/>
      <c r="U12186" s="99"/>
    </row>
    <row r="12187" spans="1:21" ht="19.5" customHeight="1">
      <c r="A12187" s="545">
        <v>107212</v>
      </c>
      <c r="B12187" s="545" t="s">
        <v>5679</v>
      </c>
      <c r="C12187" s="545" t="s">
        <v>216</v>
      </c>
      <c r="D12187" s="546">
        <v>43650</v>
      </c>
      <c r="E12187" s="171" t="str">
        <f t="shared" si="190"/>
        <v>2019</v>
      </c>
      <c r="F12187" s="547">
        <v>750</v>
      </c>
      <c r="G12187" s="548">
        <v>0.19</v>
      </c>
      <c r="H12187" s="547">
        <v>630.25</v>
      </c>
      <c r="I12187" s="545" t="s">
        <v>12736</v>
      </c>
      <c r="J12187" s="545" t="s">
        <v>13402</v>
      </c>
      <c r="K12187" s="545" t="s">
        <v>20428</v>
      </c>
      <c r="L12187" s="545" t="s">
        <v>13413</v>
      </c>
      <c r="M12187" s="548" t="s">
        <v>13758</v>
      </c>
      <c r="N12187" s="545" t="s">
        <v>13413</v>
      </c>
      <c r="O12187" s="545" t="s">
        <v>13413</v>
      </c>
      <c r="P12187" s="549">
        <v>9893</v>
      </c>
      <c r="Q12187" s="549">
        <v>1</v>
      </c>
      <c r="R12187" s="549">
        <v>56</v>
      </c>
      <c r="S12187" s="548">
        <v>2231</v>
      </c>
      <c r="T12187" s="548"/>
      <c r="U12187" s="99"/>
    </row>
    <row r="12188" spans="1:21" ht="19.5" customHeight="1">
      <c r="A12188" s="545">
        <v>107213</v>
      </c>
      <c r="B12188" s="545" t="s">
        <v>5617</v>
      </c>
      <c r="C12188" s="545" t="s">
        <v>216</v>
      </c>
      <c r="D12188" s="546">
        <v>43650</v>
      </c>
      <c r="E12188" s="171" t="str">
        <f t="shared" si="190"/>
        <v>2019</v>
      </c>
      <c r="F12188" s="547">
        <v>750</v>
      </c>
      <c r="G12188" s="548">
        <v>0.19</v>
      </c>
      <c r="H12188" s="547">
        <v>630.25</v>
      </c>
      <c r="I12188" s="545" t="s">
        <v>12736</v>
      </c>
      <c r="J12188" s="545" t="s">
        <v>13402</v>
      </c>
      <c r="K12188" s="545" t="s">
        <v>20428</v>
      </c>
      <c r="L12188" s="545" t="s">
        <v>13413</v>
      </c>
      <c r="M12188" s="548" t="s">
        <v>13758</v>
      </c>
      <c r="N12188" s="545" t="s">
        <v>13413</v>
      </c>
      <c r="O12188" s="545" t="s">
        <v>13413</v>
      </c>
      <c r="P12188" s="549">
        <v>9894</v>
      </c>
      <c r="Q12188" s="549">
        <v>1</v>
      </c>
      <c r="R12188" s="549">
        <v>56</v>
      </c>
      <c r="S12188" s="548">
        <v>2231</v>
      </c>
      <c r="T12188" s="548"/>
      <c r="U12188" s="99"/>
    </row>
    <row r="12189" spans="1:21" ht="19.5" customHeight="1">
      <c r="A12189" s="545">
        <v>107214</v>
      </c>
      <c r="B12189" s="545" t="s">
        <v>5761</v>
      </c>
      <c r="C12189" s="545" t="s">
        <v>216</v>
      </c>
      <c r="D12189" s="546">
        <v>43650</v>
      </c>
      <c r="E12189" s="171" t="str">
        <f t="shared" si="190"/>
        <v>2019</v>
      </c>
      <c r="F12189" s="547">
        <v>2300</v>
      </c>
      <c r="G12189" s="548">
        <v>0.19</v>
      </c>
      <c r="H12189" s="547">
        <v>1932.77</v>
      </c>
      <c r="I12189" s="545" t="s">
        <v>12736</v>
      </c>
      <c r="J12189" s="545" t="s">
        <v>13402</v>
      </c>
      <c r="K12189" s="545" t="s">
        <v>20428</v>
      </c>
      <c r="L12189" s="545" t="s">
        <v>13413</v>
      </c>
      <c r="M12189" s="548" t="s">
        <v>13868</v>
      </c>
      <c r="N12189" s="545" t="s">
        <v>13413</v>
      </c>
      <c r="O12189" s="545" t="s">
        <v>13413</v>
      </c>
      <c r="P12189" s="549">
        <v>9895</v>
      </c>
      <c r="Q12189" s="549">
        <v>2</v>
      </c>
      <c r="R12189" s="549">
        <v>56</v>
      </c>
      <c r="S12189" s="548">
        <v>2231</v>
      </c>
      <c r="T12189" s="548"/>
      <c r="U12189" s="99"/>
    </row>
    <row r="12190" spans="1:21" ht="19.5" customHeight="1">
      <c r="A12190" s="545">
        <v>107215</v>
      </c>
      <c r="B12190" s="545" t="s">
        <v>4930</v>
      </c>
      <c r="C12190" s="545" t="s">
        <v>216</v>
      </c>
      <c r="D12190" s="546"/>
      <c r="E12190" s="171" t="str">
        <f t="shared" si="190"/>
        <v>1900</v>
      </c>
      <c r="F12190" s="547">
        <v>0</v>
      </c>
      <c r="G12190" s="548">
        <v>0</v>
      </c>
      <c r="H12190" s="547">
        <v>0</v>
      </c>
      <c r="I12190" s="545" t="s">
        <v>12686</v>
      </c>
      <c r="J12190" s="545"/>
      <c r="K12190" s="545" t="s">
        <v>20470</v>
      </c>
      <c r="L12190" s="545" t="s">
        <v>13413</v>
      </c>
      <c r="M12190" s="548" t="s">
        <v>13758</v>
      </c>
      <c r="N12190" s="545" t="s">
        <v>13413</v>
      </c>
      <c r="O12190" s="545" t="s">
        <v>13413</v>
      </c>
      <c r="P12190" s="549">
        <v>9896</v>
      </c>
      <c r="Q12190" s="549">
        <v>1</v>
      </c>
      <c r="R12190" s="549">
        <v>131</v>
      </c>
      <c r="S12190" s="548"/>
      <c r="T12190" s="548"/>
      <c r="U12190" s="99"/>
    </row>
    <row r="12191" spans="1:21" ht="19.5" customHeight="1">
      <c r="A12191" s="545">
        <v>107216</v>
      </c>
      <c r="B12191" s="545" t="s">
        <v>5760</v>
      </c>
      <c r="C12191" s="545" t="s">
        <v>216</v>
      </c>
      <c r="D12191" s="546">
        <v>43650</v>
      </c>
      <c r="E12191" s="171" t="str">
        <f t="shared" si="190"/>
        <v>2019</v>
      </c>
      <c r="F12191" s="547">
        <v>2700</v>
      </c>
      <c r="G12191" s="548">
        <v>0.19</v>
      </c>
      <c r="H12191" s="547">
        <v>2268.91</v>
      </c>
      <c r="I12191" s="545" t="s">
        <v>12736</v>
      </c>
      <c r="J12191" s="545" t="s">
        <v>13402</v>
      </c>
      <c r="K12191" s="545" t="s">
        <v>20428</v>
      </c>
      <c r="L12191" s="545" t="s">
        <v>13413</v>
      </c>
      <c r="M12191" s="548" t="s">
        <v>13868</v>
      </c>
      <c r="N12191" s="545" t="s">
        <v>13413</v>
      </c>
      <c r="O12191" s="545" t="s">
        <v>13413</v>
      </c>
      <c r="P12191" s="549">
        <v>9897</v>
      </c>
      <c r="Q12191" s="549">
        <v>2</v>
      </c>
      <c r="R12191" s="549">
        <v>56</v>
      </c>
      <c r="S12191" s="548">
        <v>2231</v>
      </c>
      <c r="T12191" s="548"/>
      <c r="U12191" s="99"/>
    </row>
    <row r="12192" spans="1:21" ht="19.5" customHeight="1">
      <c r="A12192" s="545">
        <v>107217</v>
      </c>
      <c r="B12192" s="545" t="s">
        <v>4933</v>
      </c>
      <c r="C12192" s="545" t="s">
        <v>216</v>
      </c>
      <c r="D12192" s="546"/>
      <c r="E12192" s="171" t="str">
        <f t="shared" si="190"/>
        <v>1900</v>
      </c>
      <c r="F12192" s="547">
        <v>0</v>
      </c>
      <c r="G12192" s="548">
        <v>0</v>
      </c>
      <c r="H12192" s="547">
        <v>0</v>
      </c>
      <c r="I12192" s="545" t="s">
        <v>12686</v>
      </c>
      <c r="J12192" s="545"/>
      <c r="K12192" s="545" t="s">
        <v>20471</v>
      </c>
      <c r="L12192" s="545" t="s">
        <v>13413</v>
      </c>
      <c r="M12192" s="548" t="s">
        <v>13758</v>
      </c>
      <c r="N12192" s="545" t="s">
        <v>13413</v>
      </c>
      <c r="O12192" s="545" t="s">
        <v>13413</v>
      </c>
      <c r="P12192" s="549">
        <v>9898</v>
      </c>
      <c r="Q12192" s="549">
        <v>1</v>
      </c>
      <c r="R12192" s="549">
        <v>131</v>
      </c>
      <c r="S12192" s="548"/>
      <c r="T12192" s="548"/>
      <c r="U12192" s="99"/>
    </row>
    <row r="12193" spans="1:21" ht="19.5" customHeight="1">
      <c r="A12193" s="545">
        <v>107218</v>
      </c>
      <c r="B12193" s="545" t="s">
        <v>9170</v>
      </c>
      <c r="C12193" s="545" t="s">
        <v>216</v>
      </c>
      <c r="D12193" s="546"/>
      <c r="E12193" s="171" t="str">
        <f t="shared" si="190"/>
        <v>1900</v>
      </c>
      <c r="F12193" s="547">
        <v>0</v>
      </c>
      <c r="G12193" s="548">
        <v>0</v>
      </c>
      <c r="H12193" s="547">
        <v>0</v>
      </c>
      <c r="I12193" s="545" t="s">
        <v>12686</v>
      </c>
      <c r="J12193" s="545"/>
      <c r="K12193" s="545" t="s">
        <v>20472</v>
      </c>
      <c r="L12193" s="545" t="s">
        <v>13413</v>
      </c>
      <c r="M12193" s="548" t="s">
        <v>13758</v>
      </c>
      <c r="N12193" s="545" t="s">
        <v>13413</v>
      </c>
      <c r="O12193" s="545" t="s">
        <v>13413</v>
      </c>
      <c r="P12193" s="549">
        <v>9899</v>
      </c>
      <c r="Q12193" s="549">
        <v>1</v>
      </c>
      <c r="R12193" s="549">
        <v>131</v>
      </c>
      <c r="S12193" s="548"/>
      <c r="T12193" s="548"/>
      <c r="U12193" s="99"/>
    </row>
    <row r="12194" spans="1:21" ht="19.5" customHeight="1">
      <c r="A12194" s="545">
        <v>107219</v>
      </c>
      <c r="B12194" s="545" t="s">
        <v>4928</v>
      </c>
      <c r="C12194" s="545" t="s">
        <v>216</v>
      </c>
      <c r="D12194" s="546"/>
      <c r="E12194" s="171" t="str">
        <f t="shared" si="190"/>
        <v>1900</v>
      </c>
      <c r="F12194" s="547">
        <v>0</v>
      </c>
      <c r="G12194" s="548">
        <v>0</v>
      </c>
      <c r="H12194" s="547">
        <v>0</v>
      </c>
      <c r="I12194" s="545" t="s">
        <v>12686</v>
      </c>
      <c r="J12194" s="545"/>
      <c r="K12194" s="545" t="s">
        <v>20473</v>
      </c>
      <c r="L12194" s="545" t="s">
        <v>13413</v>
      </c>
      <c r="M12194" s="548" t="s">
        <v>13758</v>
      </c>
      <c r="N12194" s="545" t="s">
        <v>13413</v>
      </c>
      <c r="O12194" s="545" t="s">
        <v>13413</v>
      </c>
      <c r="P12194" s="549">
        <v>9900</v>
      </c>
      <c r="Q12194" s="549">
        <v>1</v>
      </c>
      <c r="R12194" s="549">
        <v>131</v>
      </c>
      <c r="S12194" s="548"/>
      <c r="T12194" s="548"/>
      <c r="U12194" s="99"/>
    </row>
    <row r="12195" spans="1:21" ht="19.5" customHeight="1">
      <c r="A12195" s="545">
        <v>107220</v>
      </c>
      <c r="B12195" s="545" t="s">
        <v>4929</v>
      </c>
      <c r="C12195" s="545" t="s">
        <v>216</v>
      </c>
      <c r="D12195" s="546"/>
      <c r="E12195" s="171" t="str">
        <f t="shared" si="190"/>
        <v>1900</v>
      </c>
      <c r="F12195" s="547">
        <v>0</v>
      </c>
      <c r="G12195" s="548">
        <v>0</v>
      </c>
      <c r="H12195" s="547">
        <v>0</v>
      </c>
      <c r="I12195" s="545" t="s">
        <v>12686</v>
      </c>
      <c r="J12195" s="545"/>
      <c r="K12195" s="545" t="s">
        <v>20474</v>
      </c>
      <c r="L12195" s="545" t="s">
        <v>13413</v>
      </c>
      <c r="M12195" s="548" t="s">
        <v>13758</v>
      </c>
      <c r="N12195" s="545" t="s">
        <v>13413</v>
      </c>
      <c r="O12195" s="545" t="s">
        <v>13413</v>
      </c>
      <c r="P12195" s="549">
        <v>9901</v>
      </c>
      <c r="Q12195" s="549">
        <v>1</v>
      </c>
      <c r="R12195" s="549">
        <v>131</v>
      </c>
      <c r="S12195" s="548"/>
      <c r="T12195" s="548"/>
      <c r="U12195" s="99"/>
    </row>
    <row r="12196" spans="1:21" ht="19.5" customHeight="1">
      <c r="A12196" s="545">
        <v>107221</v>
      </c>
      <c r="B12196" s="545" t="s">
        <v>4927</v>
      </c>
      <c r="C12196" s="545" t="s">
        <v>216</v>
      </c>
      <c r="D12196" s="546"/>
      <c r="E12196" s="171" t="str">
        <f t="shared" si="190"/>
        <v>1900</v>
      </c>
      <c r="F12196" s="547">
        <v>0</v>
      </c>
      <c r="G12196" s="548">
        <v>0</v>
      </c>
      <c r="H12196" s="547">
        <v>0</v>
      </c>
      <c r="I12196" s="545" t="s">
        <v>12686</v>
      </c>
      <c r="J12196" s="545"/>
      <c r="K12196" s="545" t="s">
        <v>20475</v>
      </c>
      <c r="L12196" s="545" t="s">
        <v>13413</v>
      </c>
      <c r="M12196" s="548" t="s">
        <v>13758</v>
      </c>
      <c r="N12196" s="545" t="s">
        <v>13413</v>
      </c>
      <c r="O12196" s="545" t="s">
        <v>13413</v>
      </c>
      <c r="P12196" s="549">
        <v>9902</v>
      </c>
      <c r="Q12196" s="549">
        <v>1</v>
      </c>
      <c r="R12196" s="549">
        <v>131</v>
      </c>
      <c r="S12196" s="548"/>
      <c r="T12196" s="548"/>
      <c r="U12196" s="99"/>
    </row>
    <row r="12197" spans="1:21" ht="19.5" customHeight="1">
      <c r="A12197" s="545">
        <v>107222</v>
      </c>
      <c r="B12197" s="545" t="s">
        <v>5541</v>
      </c>
      <c r="C12197" s="545" t="s">
        <v>216</v>
      </c>
      <c r="D12197" s="546">
        <v>43838</v>
      </c>
      <c r="E12197" s="171" t="str">
        <f t="shared" si="190"/>
        <v>2020</v>
      </c>
      <c r="F12197" s="547">
        <v>2796.5</v>
      </c>
      <c r="G12197" s="548">
        <v>0.19</v>
      </c>
      <c r="H12197" s="547">
        <v>2350</v>
      </c>
      <c r="I12197" s="545" t="s">
        <v>12980</v>
      </c>
      <c r="J12197" s="545" t="s">
        <v>13402</v>
      </c>
      <c r="K12197" s="545" t="s">
        <v>13413</v>
      </c>
      <c r="L12197" s="545" t="s">
        <v>13413</v>
      </c>
      <c r="M12197" s="548" t="s">
        <v>13758</v>
      </c>
      <c r="N12197" s="545" t="s">
        <v>13413</v>
      </c>
      <c r="O12197" s="545" t="s">
        <v>13413</v>
      </c>
      <c r="P12197" s="549">
        <v>9903</v>
      </c>
      <c r="Q12197" s="549">
        <v>1</v>
      </c>
      <c r="R12197" s="549">
        <v>54</v>
      </c>
      <c r="S12197" s="548">
        <v>2231</v>
      </c>
      <c r="T12197" s="548"/>
      <c r="U12197" s="99"/>
    </row>
    <row r="12198" spans="1:21" ht="19.5" customHeight="1">
      <c r="A12198" s="545">
        <v>107223</v>
      </c>
      <c r="B12198" s="545" t="s">
        <v>9169</v>
      </c>
      <c r="C12198" s="545" t="s">
        <v>216</v>
      </c>
      <c r="D12198" s="546"/>
      <c r="E12198" s="171" t="str">
        <f t="shared" si="190"/>
        <v>1900</v>
      </c>
      <c r="F12198" s="547">
        <v>0</v>
      </c>
      <c r="G12198" s="548">
        <v>0</v>
      </c>
      <c r="H12198" s="547">
        <v>0</v>
      </c>
      <c r="I12198" s="545" t="s">
        <v>12980</v>
      </c>
      <c r="J12198" s="545"/>
      <c r="K12198" s="545" t="s">
        <v>13413</v>
      </c>
      <c r="L12198" s="545" t="s">
        <v>13413</v>
      </c>
      <c r="M12198" s="548" t="s">
        <v>13758</v>
      </c>
      <c r="N12198" s="545" t="s">
        <v>13413</v>
      </c>
      <c r="O12198" s="545" t="s">
        <v>13413</v>
      </c>
      <c r="P12198" s="549">
        <v>9904</v>
      </c>
      <c r="Q12198" s="549">
        <v>1</v>
      </c>
      <c r="R12198" s="549">
        <v>54</v>
      </c>
      <c r="S12198" s="548"/>
      <c r="T12198" s="548"/>
      <c r="U12198" s="99"/>
    </row>
    <row r="12199" spans="1:21" ht="19.5" customHeight="1">
      <c r="A12199" s="545">
        <v>107224</v>
      </c>
      <c r="B12199" s="545" t="s">
        <v>5558</v>
      </c>
      <c r="C12199" s="545" t="s">
        <v>216</v>
      </c>
      <c r="D12199" s="546"/>
      <c r="E12199" s="171" t="str">
        <f t="shared" si="190"/>
        <v>1900</v>
      </c>
      <c r="F12199" s="547">
        <v>0</v>
      </c>
      <c r="G12199" s="548">
        <v>0</v>
      </c>
      <c r="H12199" s="547">
        <v>0</v>
      </c>
      <c r="I12199" s="545" t="s">
        <v>12980</v>
      </c>
      <c r="J12199" s="545"/>
      <c r="K12199" s="545" t="s">
        <v>13413</v>
      </c>
      <c r="L12199" s="545" t="s">
        <v>13413</v>
      </c>
      <c r="M12199" s="548" t="s">
        <v>13758</v>
      </c>
      <c r="N12199" s="545" t="s">
        <v>13413</v>
      </c>
      <c r="O12199" s="545" t="s">
        <v>13413</v>
      </c>
      <c r="P12199" s="549">
        <v>9905</v>
      </c>
      <c r="Q12199" s="549">
        <v>1</v>
      </c>
      <c r="R12199" s="549">
        <v>54</v>
      </c>
      <c r="S12199" s="548"/>
      <c r="T12199" s="548"/>
      <c r="U12199" s="99"/>
    </row>
    <row r="12200" spans="1:21" ht="19.5" customHeight="1">
      <c r="A12200" s="545">
        <v>107225</v>
      </c>
      <c r="B12200" s="545" t="s">
        <v>9168</v>
      </c>
      <c r="C12200" s="545" t="s">
        <v>216</v>
      </c>
      <c r="D12200" s="546"/>
      <c r="E12200" s="171" t="str">
        <f t="shared" si="190"/>
        <v>1900</v>
      </c>
      <c r="F12200" s="547">
        <v>0</v>
      </c>
      <c r="G12200" s="548">
        <v>0</v>
      </c>
      <c r="H12200" s="547">
        <v>0</v>
      </c>
      <c r="I12200" s="545" t="s">
        <v>12726</v>
      </c>
      <c r="J12200" s="545"/>
      <c r="K12200" s="545" t="s">
        <v>20476</v>
      </c>
      <c r="L12200" s="545" t="s">
        <v>13413</v>
      </c>
      <c r="M12200" s="548" t="s">
        <v>13758</v>
      </c>
      <c r="N12200" s="545" t="s">
        <v>13413</v>
      </c>
      <c r="O12200" s="545" t="s">
        <v>13413</v>
      </c>
      <c r="P12200" s="549">
        <v>9906</v>
      </c>
      <c r="Q12200" s="549">
        <v>1</v>
      </c>
      <c r="R12200" s="549">
        <v>49</v>
      </c>
      <c r="S12200" s="548"/>
      <c r="T12200" s="548"/>
      <c r="U12200" s="99"/>
    </row>
    <row r="12201" spans="1:21" ht="19.5" customHeight="1">
      <c r="A12201" s="545">
        <v>107226</v>
      </c>
      <c r="B12201" s="545" t="s">
        <v>9167</v>
      </c>
      <c r="C12201" s="545" t="s">
        <v>216</v>
      </c>
      <c r="D12201" s="546"/>
      <c r="E12201" s="171" t="str">
        <f t="shared" si="190"/>
        <v>1900</v>
      </c>
      <c r="F12201" s="547">
        <v>0</v>
      </c>
      <c r="G12201" s="548">
        <v>0</v>
      </c>
      <c r="H12201" s="547">
        <v>0</v>
      </c>
      <c r="I12201" s="545" t="s">
        <v>12726</v>
      </c>
      <c r="J12201" s="545"/>
      <c r="K12201" s="545" t="s">
        <v>20477</v>
      </c>
      <c r="L12201" s="545" t="s">
        <v>13413</v>
      </c>
      <c r="M12201" s="548" t="s">
        <v>13758</v>
      </c>
      <c r="N12201" s="545" t="s">
        <v>13413</v>
      </c>
      <c r="O12201" s="545" t="s">
        <v>13413</v>
      </c>
      <c r="P12201" s="549">
        <v>9907</v>
      </c>
      <c r="Q12201" s="549">
        <v>1</v>
      </c>
      <c r="R12201" s="549">
        <v>49</v>
      </c>
      <c r="S12201" s="548"/>
      <c r="T12201" s="548"/>
      <c r="U12201" s="99"/>
    </row>
    <row r="12202" spans="1:21" ht="19.5" customHeight="1">
      <c r="A12202" s="545">
        <v>107227</v>
      </c>
      <c r="B12202" s="545" t="s">
        <v>9166</v>
      </c>
      <c r="C12202" s="545" t="s">
        <v>216</v>
      </c>
      <c r="D12202" s="546"/>
      <c r="E12202" s="171" t="str">
        <f t="shared" si="190"/>
        <v>1900</v>
      </c>
      <c r="F12202" s="547">
        <v>0</v>
      </c>
      <c r="G12202" s="548">
        <v>0</v>
      </c>
      <c r="H12202" s="547">
        <v>0</v>
      </c>
      <c r="I12202" s="545" t="s">
        <v>12980</v>
      </c>
      <c r="J12202" s="545"/>
      <c r="K12202" s="545" t="s">
        <v>20478</v>
      </c>
      <c r="L12202" s="545" t="s">
        <v>13413</v>
      </c>
      <c r="M12202" s="548" t="s">
        <v>13758</v>
      </c>
      <c r="N12202" s="545" t="s">
        <v>13413</v>
      </c>
      <c r="O12202" s="545" t="s">
        <v>13413</v>
      </c>
      <c r="P12202" s="549">
        <v>9908</v>
      </c>
      <c r="Q12202" s="549">
        <v>1</v>
      </c>
      <c r="R12202" s="549">
        <v>54</v>
      </c>
      <c r="S12202" s="548"/>
      <c r="T12202" s="548"/>
      <c r="U12202" s="99"/>
    </row>
    <row r="12203" spans="1:21" ht="19.5" customHeight="1">
      <c r="A12203" s="545">
        <v>107228</v>
      </c>
      <c r="B12203" s="545" t="s">
        <v>9165</v>
      </c>
      <c r="C12203" s="545" t="s">
        <v>216</v>
      </c>
      <c r="D12203" s="546"/>
      <c r="E12203" s="171" t="str">
        <f t="shared" si="190"/>
        <v>1900</v>
      </c>
      <c r="F12203" s="547">
        <v>0</v>
      </c>
      <c r="G12203" s="548">
        <v>0</v>
      </c>
      <c r="H12203" s="547">
        <v>0</v>
      </c>
      <c r="I12203" s="545" t="s">
        <v>12980</v>
      </c>
      <c r="J12203" s="545"/>
      <c r="K12203" s="545" t="s">
        <v>20479</v>
      </c>
      <c r="L12203" s="545" t="s">
        <v>13413</v>
      </c>
      <c r="M12203" s="548" t="s">
        <v>13758</v>
      </c>
      <c r="N12203" s="545" t="s">
        <v>13413</v>
      </c>
      <c r="O12203" s="545" t="s">
        <v>13413</v>
      </c>
      <c r="P12203" s="549">
        <v>9909</v>
      </c>
      <c r="Q12203" s="549">
        <v>1</v>
      </c>
      <c r="R12203" s="549">
        <v>54</v>
      </c>
      <c r="S12203" s="548"/>
      <c r="T12203" s="548"/>
      <c r="U12203" s="99"/>
    </row>
    <row r="12204" spans="1:21" ht="19.5" customHeight="1">
      <c r="A12204" s="545">
        <v>107229</v>
      </c>
      <c r="B12204" s="545" t="s">
        <v>9164</v>
      </c>
      <c r="C12204" s="545" t="s">
        <v>216</v>
      </c>
      <c r="D12204" s="546"/>
      <c r="E12204" s="171" t="str">
        <f t="shared" si="190"/>
        <v>1900</v>
      </c>
      <c r="F12204" s="547">
        <v>0</v>
      </c>
      <c r="G12204" s="548">
        <v>0</v>
      </c>
      <c r="H12204" s="547">
        <v>0</v>
      </c>
      <c r="I12204" s="545" t="s">
        <v>12726</v>
      </c>
      <c r="J12204" s="545"/>
      <c r="K12204" s="545" t="s">
        <v>20480</v>
      </c>
      <c r="L12204" s="545" t="s">
        <v>13413</v>
      </c>
      <c r="M12204" s="548" t="s">
        <v>13758</v>
      </c>
      <c r="N12204" s="545" t="s">
        <v>13413</v>
      </c>
      <c r="O12204" s="545" t="s">
        <v>13413</v>
      </c>
      <c r="P12204" s="549">
        <v>9910</v>
      </c>
      <c r="Q12204" s="549">
        <v>1</v>
      </c>
      <c r="R12204" s="549">
        <v>49</v>
      </c>
      <c r="S12204" s="548"/>
      <c r="T12204" s="548"/>
      <c r="U12204" s="99"/>
    </row>
    <row r="12205" spans="1:21" ht="19.5" customHeight="1">
      <c r="A12205" s="545">
        <v>107230</v>
      </c>
      <c r="B12205" s="545" t="s">
        <v>9163</v>
      </c>
      <c r="C12205" s="545" t="s">
        <v>216</v>
      </c>
      <c r="D12205" s="546"/>
      <c r="E12205" s="171" t="str">
        <f t="shared" si="190"/>
        <v>1900</v>
      </c>
      <c r="F12205" s="547">
        <v>0</v>
      </c>
      <c r="G12205" s="548">
        <v>0</v>
      </c>
      <c r="H12205" s="547">
        <v>0</v>
      </c>
      <c r="I12205" s="545" t="s">
        <v>12726</v>
      </c>
      <c r="J12205" s="545"/>
      <c r="K12205" s="545" t="s">
        <v>20481</v>
      </c>
      <c r="L12205" s="545" t="s">
        <v>13413</v>
      </c>
      <c r="M12205" s="548" t="s">
        <v>13758</v>
      </c>
      <c r="N12205" s="545" t="s">
        <v>13413</v>
      </c>
      <c r="O12205" s="545" t="s">
        <v>13413</v>
      </c>
      <c r="P12205" s="549">
        <v>9911</v>
      </c>
      <c r="Q12205" s="549">
        <v>1</v>
      </c>
      <c r="R12205" s="549">
        <v>49</v>
      </c>
      <c r="S12205" s="548"/>
      <c r="T12205" s="548"/>
      <c r="U12205" s="99"/>
    </row>
    <row r="12206" spans="1:21" ht="19.5" customHeight="1">
      <c r="A12206" s="545">
        <v>107231</v>
      </c>
      <c r="B12206" s="545" t="s">
        <v>9162</v>
      </c>
      <c r="C12206" s="545" t="s">
        <v>216</v>
      </c>
      <c r="D12206" s="546"/>
      <c r="E12206" s="171" t="str">
        <f t="shared" si="190"/>
        <v>1900</v>
      </c>
      <c r="F12206" s="547">
        <v>0</v>
      </c>
      <c r="G12206" s="548">
        <v>0</v>
      </c>
      <c r="H12206" s="547">
        <v>0</v>
      </c>
      <c r="I12206" s="545" t="s">
        <v>12726</v>
      </c>
      <c r="J12206" s="545"/>
      <c r="K12206" s="545" t="s">
        <v>20482</v>
      </c>
      <c r="L12206" s="545" t="s">
        <v>13413</v>
      </c>
      <c r="M12206" s="548" t="s">
        <v>13758</v>
      </c>
      <c r="N12206" s="545" t="s">
        <v>13413</v>
      </c>
      <c r="O12206" s="545" t="s">
        <v>13413</v>
      </c>
      <c r="P12206" s="549">
        <v>9912</v>
      </c>
      <c r="Q12206" s="549">
        <v>1</v>
      </c>
      <c r="R12206" s="549">
        <v>49</v>
      </c>
      <c r="S12206" s="548"/>
      <c r="T12206" s="548"/>
      <c r="U12206" s="99"/>
    </row>
    <row r="12207" spans="1:21" ht="19.5" customHeight="1">
      <c r="A12207" s="545">
        <v>107232</v>
      </c>
      <c r="B12207" s="545" t="s">
        <v>9161</v>
      </c>
      <c r="C12207" s="545" t="s">
        <v>216</v>
      </c>
      <c r="D12207" s="546"/>
      <c r="E12207" s="171" t="str">
        <f t="shared" si="190"/>
        <v>1900</v>
      </c>
      <c r="F12207" s="547">
        <v>0</v>
      </c>
      <c r="G12207" s="548">
        <v>0</v>
      </c>
      <c r="H12207" s="547">
        <v>0</v>
      </c>
      <c r="I12207" s="545" t="s">
        <v>12726</v>
      </c>
      <c r="J12207" s="545"/>
      <c r="K12207" s="545" t="s">
        <v>20483</v>
      </c>
      <c r="L12207" s="545" t="s">
        <v>13413</v>
      </c>
      <c r="M12207" s="548" t="s">
        <v>13758</v>
      </c>
      <c r="N12207" s="545" t="s">
        <v>13413</v>
      </c>
      <c r="O12207" s="545" t="s">
        <v>13413</v>
      </c>
      <c r="P12207" s="549">
        <v>9913</v>
      </c>
      <c r="Q12207" s="549">
        <v>1</v>
      </c>
      <c r="R12207" s="549">
        <v>49</v>
      </c>
      <c r="S12207" s="548"/>
      <c r="T12207" s="548"/>
      <c r="U12207" s="99"/>
    </row>
    <row r="12208" spans="1:21" ht="19.5" customHeight="1">
      <c r="A12208" s="545">
        <v>107233</v>
      </c>
      <c r="B12208" s="545" t="s">
        <v>9160</v>
      </c>
      <c r="C12208" s="545" t="s">
        <v>216</v>
      </c>
      <c r="D12208" s="546"/>
      <c r="E12208" s="171" t="str">
        <f t="shared" si="190"/>
        <v>1900</v>
      </c>
      <c r="F12208" s="547">
        <v>0</v>
      </c>
      <c r="G12208" s="548">
        <v>0</v>
      </c>
      <c r="H12208" s="547">
        <v>0</v>
      </c>
      <c r="I12208" s="545" t="s">
        <v>12726</v>
      </c>
      <c r="J12208" s="545"/>
      <c r="K12208" s="545" t="s">
        <v>20484</v>
      </c>
      <c r="L12208" s="545" t="s">
        <v>13413</v>
      </c>
      <c r="M12208" s="548" t="s">
        <v>13758</v>
      </c>
      <c r="N12208" s="545" t="s">
        <v>13413</v>
      </c>
      <c r="O12208" s="545" t="s">
        <v>13413</v>
      </c>
      <c r="P12208" s="549">
        <v>9914</v>
      </c>
      <c r="Q12208" s="549">
        <v>1</v>
      </c>
      <c r="R12208" s="549">
        <v>49</v>
      </c>
      <c r="S12208" s="548"/>
      <c r="T12208" s="548"/>
      <c r="U12208" s="99"/>
    </row>
    <row r="12209" spans="1:21" ht="19.5" customHeight="1">
      <c r="A12209" s="545">
        <v>107234</v>
      </c>
      <c r="B12209" s="545" t="s">
        <v>9159</v>
      </c>
      <c r="C12209" s="545" t="s">
        <v>216</v>
      </c>
      <c r="D12209" s="546"/>
      <c r="E12209" s="171" t="str">
        <f t="shared" si="190"/>
        <v>1900</v>
      </c>
      <c r="F12209" s="547">
        <v>0</v>
      </c>
      <c r="G12209" s="548">
        <v>0</v>
      </c>
      <c r="H12209" s="547">
        <v>0</v>
      </c>
      <c r="I12209" s="545" t="s">
        <v>12726</v>
      </c>
      <c r="J12209" s="545"/>
      <c r="K12209" s="545" t="s">
        <v>20485</v>
      </c>
      <c r="L12209" s="545" t="s">
        <v>13413</v>
      </c>
      <c r="M12209" s="548" t="s">
        <v>13758</v>
      </c>
      <c r="N12209" s="545" t="s">
        <v>13413</v>
      </c>
      <c r="O12209" s="545" t="s">
        <v>13413</v>
      </c>
      <c r="P12209" s="549">
        <v>9915</v>
      </c>
      <c r="Q12209" s="549">
        <v>1</v>
      </c>
      <c r="R12209" s="549">
        <v>49</v>
      </c>
      <c r="S12209" s="548"/>
      <c r="T12209" s="548"/>
      <c r="U12209" s="99"/>
    </row>
    <row r="12210" spans="1:21" ht="19.5" customHeight="1">
      <c r="A12210" s="545">
        <v>107235</v>
      </c>
      <c r="B12210" s="545" t="s">
        <v>9158</v>
      </c>
      <c r="C12210" s="545" t="s">
        <v>216</v>
      </c>
      <c r="D12210" s="546"/>
      <c r="E12210" s="171" t="str">
        <f t="shared" si="190"/>
        <v>1900</v>
      </c>
      <c r="F12210" s="547">
        <v>0</v>
      </c>
      <c r="G12210" s="548">
        <v>0</v>
      </c>
      <c r="H12210" s="547">
        <v>0</v>
      </c>
      <c r="I12210" s="545" t="s">
        <v>12726</v>
      </c>
      <c r="J12210" s="545"/>
      <c r="K12210" s="545" t="s">
        <v>20486</v>
      </c>
      <c r="L12210" s="545" t="s">
        <v>13413</v>
      </c>
      <c r="M12210" s="548" t="s">
        <v>13758</v>
      </c>
      <c r="N12210" s="545" t="s">
        <v>13413</v>
      </c>
      <c r="O12210" s="545" t="s">
        <v>13413</v>
      </c>
      <c r="P12210" s="549">
        <v>9916</v>
      </c>
      <c r="Q12210" s="549">
        <v>1</v>
      </c>
      <c r="R12210" s="549">
        <v>49</v>
      </c>
      <c r="S12210" s="548"/>
      <c r="T12210" s="548"/>
      <c r="U12210" s="99"/>
    </row>
    <row r="12211" spans="1:21" ht="19.5" customHeight="1">
      <c r="A12211" s="545">
        <v>107236</v>
      </c>
      <c r="B12211" s="545" t="s">
        <v>9157</v>
      </c>
      <c r="C12211" s="545" t="s">
        <v>216</v>
      </c>
      <c r="D12211" s="546"/>
      <c r="E12211" s="171" t="str">
        <f t="shared" si="190"/>
        <v>1900</v>
      </c>
      <c r="F12211" s="547">
        <v>0</v>
      </c>
      <c r="G12211" s="548">
        <v>0</v>
      </c>
      <c r="H12211" s="547">
        <v>0</v>
      </c>
      <c r="I12211" s="545" t="s">
        <v>12726</v>
      </c>
      <c r="J12211" s="545"/>
      <c r="K12211" s="545" t="s">
        <v>20487</v>
      </c>
      <c r="L12211" s="545" t="s">
        <v>13413</v>
      </c>
      <c r="M12211" s="548" t="s">
        <v>13758</v>
      </c>
      <c r="N12211" s="545" t="s">
        <v>13413</v>
      </c>
      <c r="O12211" s="545" t="s">
        <v>13413</v>
      </c>
      <c r="P12211" s="549">
        <v>9917</v>
      </c>
      <c r="Q12211" s="549">
        <v>1</v>
      </c>
      <c r="R12211" s="549">
        <v>49</v>
      </c>
      <c r="S12211" s="548"/>
      <c r="T12211" s="548"/>
      <c r="U12211" s="99"/>
    </row>
    <row r="12212" spans="1:21" ht="19.5" customHeight="1">
      <c r="A12212" s="545">
        <v>107237</v>
      </c>
      <c r="B12212" s="545" t="s">
        <v>5375</v>
      </c>
      <c r="C12212" s="545" t="s">
        <v>206</v>
      </c>
      <c r="D12212" s="546">
        <v>43556</v>
      </c>
      <c r="E12212" s="171" t="str">
        <f t="shared" si="190"/>
        <v>2019</v>
      </c>
      <c r="F12212" s="547">
        <v>2189.0100000000002</v>
      </c>
      <c r="G12212" s="548">
        <v>0.19</v>
      </c>
      <c r="H12212" s="547">
        <v>1839.5</v>
      </c>
      <c r="I12212" s="545" t="s">
        <v>12969</v>
      </c>
      <c r="J12212" s="545" t="s">
        <v>13305</v>
      </c>
      <c r="K12212" s="545" t="s">
        <v>20488</v>
      </c>
      <c r="L12212" s="545" t="s">
        <v>13413</v>
      </c>
      <c r="M12212" s="548" t="s">
        <v>13758</v>
      </c>
      <c r="N12212" s="545" t="s">
        <v>13413</v>
      </c>
      <c r="O12212" s="545" t="s">
        <v>13413</v>
      </c>
      <c r="P12212" s="549">
        <v>9918</v>
      </c>
      <c r="Q12212" s="549">
        <v>1</v>
      </c>
      <c r="R12212" s="549">
        <v>30</v>
      </c>
      <c r="S12212" s="548">
        <v>2217</v>
      </c>
      <c r="T12212" s="548"/>
      <c r="U12212" s="99"/>
    </row>
    <row r="12213" spans="1:21" ht="19.5" customHeight="1">
      <c r="A12213" s="545">
        <v>107238</v>
      </c>
      <c r="B12213" s="545" t="s">
        <v>9109</v>
      </c>
      <c r="C12213" s="545" t="s">
        <v>221</v>
      </c>
      <c r="D12213" s="546"/>
      <c r="E12213" s="171" t="str">
        <f t="shared" si="190"/>
        <v>1900</v>
      </c>
      <c r="F12213" s="547">
        <v>0</v>
      </c>
      <c r="G12213" s="548">
        <v>0</v>
      </c>
      <c r="H12213" s="547">
        <v>0</v>
      </c>
      <c r="I12213" s="545" t="s">
        <v>12643</v>
      </c>
      <c r="J12213" s="545"/>
      <c r="K12213" s="545" t="s">
        <v>20489</v>
      </c>
      <c r="L12213" s="545" t="s">
        <v>13413</v>
      </c>
      <c r="M12213" s="548" t="s">
        <v>13758</v>
      </c>
      <c r="N12213" s="545" t="s">
        <v>13413</v>
      </c>
      <c r="O12213" s="545" t="s">
        <v>13413</v>
      </c>
      <c r="P12213" s="549">
        <v>9919</v>
      </c>
      <c r="Q12213" s="549">
        <v>1</v>
      </c>
      <c r="R12213" s="549">
        <v>6</v>
      </c>
      <c r="S12213" s="548"/>
      <c r="T12213" s="548"/>
      <c r="U12213" s="99"/>
    </row>
    <row r="12214" spans="1:21" ht="19.5" customHeight="1">
      <c r="A12214" s="545">
        <v>107239</v>
      </c>
      <c r="B12214" s="545" t="s">
        <v>9156</v>
      </c>
      <c r="C12214" s="545" t="s">
        <v>221</v>
      </c>
      <c r="D12214" s="546"/>
      <c r="E12214" s="171" t="str">
        <f t="shared" si="190"/>
        <v>1900</v>
      </c>
      <c r="F12214" s="547">
        <v>0</v>
      </c>
      <c r="G12214" s="548">
        <v>0</v>
      </c>
      <c r="H12214" s="547">
        <v>0</v>
      </c>
      <c r="I12214" s="545" t="s">
        <v>12643</v>
      </c>
      <c r="J12214" s="545"/>
      <c r="K12214" s="545" t="s">
        <v>20490</v>
      </c>
      <c r="L12214" s="545" t="s">
        <v>13413</v>
      </c>
      <c r="M12214" s="548" t="s">
        <v>13758</v>
      </c>
      <c r="N12214" s="545" t="s">
        <v>13413</v>
      </c>
      <c r="O12214" s="545" t="s">
        <v>13413</v>
      </c>
      <c r="P12214" s="549">
        <v>9920</v>
      </c>
      <c r="Q12214" s="549">
        <v>1</v>
      </c>
      <c r="R12214" s="549">
        <v>6</v>
      </c>
      <c r="S12214" s="548"/>
      <c r="T12214" s="548"/>
      <c r="U12214" s="99"/>
    </row>
    <row r="12215" spans="1:21" ht="19.5" customHeight="1">
      <c r="A12215" s="545">
        <v>107240</v>
      </c>
      <c r="B12215" s="545" t="s">
        <v>12220</v>
      </c>
      <c r="C12215" s="545" t="s">
        <v>221</v>
      </c>
      <c r="D12215" s="546">
        <v>43560</v>
      </c>
      <c r="E12215" s="171" t="str">
        <f t="shared" si="190"/>
        <v>2019</v>
      </c>
      <c r="F12215" s="547">
        <v>192669</v>
      </c>
      <c r="G12215" s="548">
        <v>0.19</v>
      </c>
      <c r="H12215" s="547">
        <v>161906.72</v>
      </c>
      <c r="I12215" s="545" t="s">
        <v>12683</v>
      </c>
      <c r="J12215" s="545" t="s">
        <v>13302</v>
      </c>
      <c r="K12215" s="545" t="s">
        <v>20491</v>
      </c>
      <c r="L12215" s="545" t="s">
        <v>13413</v>
      </c>
      <c r="M12215" s="548" t="s">
        <v>13758</v>
      </c>
      <c r="N12215" s="545" t="s">
        <v>13413</v>
      </c>
      <c r="O12215" s="545" t="s">
        <v>13413</v>
      </c>
      <c r="P12215" s="549">
        <v>9921</v>
      </c>
      <c r="Q12215" s="549">
        <v>1</v>
      </c>
      <c r="R12215" s="549">
        <v>18</v>
      </c>
      <c r="S12215" s="548">
        <v>2219</v>
      </c>
      <c r="T12215" s="548"/>
      <c r="U12215" s="99"/>
    </row>
    <row r="12216" spans="1:21" ht="19.5" customHeight="1">
      <c r="A12216" s="545">
        <v>107241</v>
      </c>
      <c r="B12216" s="545" t="s">
        <v>9155</v>
      </c>
      <c r="C12216" s="545" t="s">
        <v>221</v>
      </c>
      <c r="D12216" s="546"/>
      <c r="E12216" s="171" t="str">
        <f t="shared" si="190"/>
        <v>1900</v>
      </c>
      <c r="F12216" s="547">
        <v>0</v>
      </c>
      <c r="G12216" s="548">
        <v>0</v>
      </c>
      <c r="H12216" s="547">
        <v>0</v>
      </c>
      <c r="I12216" s="545" t="s">
        <v>12643</v>
      </c>
      <c r="J12216" s="545"/>
      <c r="K12216" s="545" t="s">
        <v>20492</v>
      </c>
      <c r="L12216" s="545" t="s">
        <v>13413</v>
      </c>
      <c r="M12216" s="548" t="s">
        <v>13758</v>
      </c>
      <c r="N12216" s="545" t="s">
        <v>13413</v>
      </c>
      <c r="O12216" s="545" t="s">
        <v>13413</v>
      </c>
      <c r="P12216" s="549">
        <v>9922</v>
      </c>
      <c r="Q12216" s="549">
        <v>1</v>
      </c>
      <c r="R12216" s="549">
        <v>6</v>
      </c>
      <c r="S12216" s="548"/>
      <c r="T12216" s="548"/>
      <c r="U12216" s="99"/>
    </row>
    <row r="12217" spans="1:21" ht="19.5" customHeight="1">
      <c r="A12217" s="545">
        <v>107242</v>
      </c>
      <c r="B12217" s="545" t="s">
        <v>9154</v>
      </c>
      <c r="C12217" s="545" t="s">
        <v>216</v>
      </c>
      <c r="D12217" s="546"/>
      <c r="E12217" s="171" t="str">
        <f t="shared" si="190"/>
        <v>1900</v>
      </c>
      <c r="F12217" s="547">
        <v>0</v>
      </c>
      <c r="G12217" s="548">
        <v>0</v>
      </c>
      <c r="H12217" s="547">
        <v>0</v>
      </c>
      <c r="I12217" s="545" t="s">
        <v>12980</v>
      </c>
      <c r="J12217" s="545"/>
      <c r="K12217" s="545" t="s">
        <v>13413</v>
      </c>
      <c r="L12217" s="545" t="s">
        <v>13413</v>
      </c>
      <c r="M12217" s="548" t="s">
        <v>13758</v>
      </c>
      <c r="N12217" s="545" t="s">
        <v>13413</v>
      </c>
      <c r="O12217" s="545" t="s">
        <v>13413</v>
      </c>
      <c r="P12217" s="549">
        <v>9923</v>
      </c>
      <c r="Q12217" s="549">
        <v>1</v>
      </c>
      <c r="R12217" s="549">
        <v>54</v>
      </c>
      <c r="S12217" s="548"/>
      <c r="T12217" s="548"/>
      <c r="U12217" s="99"/>
    </row>
    <row r="12218" spans="1:21" ht="19.5" customHeight="1">
      <c r="A12218" s="545">
        <v>107243</v>
      </c>
      <c r="B12218" s="545" t="s">
        <v>9153</v>
      </c>
      <c r="C12218" s="545" t="s">
        <v>216</v>
      </c>
      <c r="D12218" s="546"/>
      <c r="E12218" s="171" t="str">
        <f t="shared" si="190"/>
        <v>1900</v>
      </c>
      <c r="F12218" s="547">
        <v>0</v>
      </c>
      <c r="G12218" s="548">
        <v>0</v>
      </c>
      <c r="H12218" s="547">
        <v>0</v>
      </c>
      <c r="I12218" s="545" t="s">
        <v>12980</v>
      </c>
      <c r="J12218" s="545"/>
      <c r="K12218" s="545" t="s">
        <v>13413</v>
      </c>
      <c r="L12218" s="545" t="s">
        <v>13413</v>
      </c>
      <c r="M12218" s="548" t="s">
        <v>13758</v>
      </c>
      <c r="N12218" s="545" t="s">
        <v>13413</v>
      </c>
      <c r="O12218" s="545" t="s">
        <v>13413</v>
      </c>
      <c r="P12218" s="549">
        <v>9924</v>
      </c>
      <c r="Q12218" s="549">
        <v>1</v>
      </c>
      <c r="R12218" s="549">
        <v>54</v>
      </c>
      <c r="S12218" s="548"/>
      <c r="T12218" s="548"/>
      <c r="U12218" s="99"/>
    </row>
    <row r="12219" spans="1:21" ht="19.5" customHeight="1">
      <c r="A12219" s="545">
        <v>107244</v>
      </c>
      <c r="B12219" s="545" t="s">
        <v>9152</v>
      </c>
      <c r="C12219" s="545" t="s">
        <v>216</v>
      </c>
      <c r="D12219" s="546"/>
      <c r="E12219" s="171" t="str">
        <f t="shared" si="190"/>
        <v>1900</v>
      </c>
      <c r="F12219" s="547">
        <v>0</v>
      </c>
      <c r="G12219" s="548">
        <v>0</v>
      </c>
      <c r="H12219" s="547">
        <v>0</v>
      </c>
      <c r="I12219" s="545" t="s">
        <v>12980</v>
      </c>
      <c r="J12219" s="545"/>
      <c r="K12219" s="545" t="s">
        <v>13413</v>
      </c>
      <c r="L12219" s="545" t="s">
        <v>13413</v>
      </c>
      <c r="M12219" s="548" t="s">
        <v>13758</v>
      </c>
      <c r="N12219" s="545" t="s">
        <v>13413</v>
      </c>
      <c r="O12219" s="545" t="s">
        <v>13413</v>
      </c>
      <c r="P12219" s="549">
        <v>9925</v>
      </c>
      <c r="Q12219" s="549">
        <v>1</v>
      </c>
      <c r="R12219" s="549">
        <v>54</v>
      </c>
      <c r="S12219" s="548"/>
      <c r="T12219" s="548"/>
      <c r="U12219" s="99"/>
    </row>
    <row r="12220" spans="1:21" ht="19.5" customHeight="1">
      <c r="A12220" s="545">
        <v>107245</v>
      </c>
      <c r="B12220" s="545" t="s">
        <v>9151</v>
      </c>
      <c r="C12220" s="545" t="s">
        <v>216</v>
      </c>
      <c r="D12220" s="546"/>
      <c r="E12220" s="171" t="str">
        <f t="shared" si="190"/>
        <v>1900</v>
      </c>
      <c r="F12220" s="547">
        <v>0</v>
      </c>
      <c r="G12220" s="548">
        <v>0</v>
      </c>
      <c r="H12220" s="547">
        <v>0</v>
      </c>
      <c r="I12220" s="545" t="s">
        <v>12980</v>
      </c>
      <c r="J12220" s="545"/>
      <c r="K12220" s="545" t="s">
        <v>13413</v>
      </c>
      <c r="L12220" s="545" t="s">
        <v>13413</v>
      </c>
      <c r="M12220" s="548" t="s">
        <v>13758</v>
      </c>
      <c r="N12220" s="545" t="s">
        <v>13413</v>
      </c>
      <c r="O12220" s="545" t="s">
        <v>13413</v>
      </c>
      <c r="P12220" s="549">
        <v>9926</v>
      </c>
      <c r="Q12220" s="549">
        <v>1</v>
      </c>
      <c r="R12220" s="549">
        <v>54</v>
      </c>
      <c r="S12220" s="548"/>
      <c r="T12220" s="548"/>
      <c r="U12220" s="99"/>
    </row>
    <row r="12221" spans="1:21" ht="19.5" customHeight="1">
      <c r="A12221" s="545">
        <v>107246</v>
      </c>
      <c r="B12221" s="545" t="s">
        <v>9150</v>
      </c>
      <c r="C12221" s="545" t="s">
        <v>216</v>
      </c>
      <c r="D12221" s="546"/>
      <c r="E12221" s="171" t="str">
        <f t="shared" si="190"/>
        <v>1900</v>
      </c>
      <c r="F12221" s="547">
        <v>0</v>
      </c>
      <c r="G12221" s="548">
        <v>0</v>
      </c>
      <c r="H12221" s="547">
        <v>0</v>
      </c>
      <c r="I12221" s="545" t="s">
        <v>12980</v>
      </c>
      <c r="J12221" s="545"/>
      <c r="K12221" s="545" t="s">
        <v>13413</v>
      </c>
      <c r="L12221" s="545" t="s">
        <v>13413</v>
      </c>
      <c r="M12221" s="548" t="s">
        <v>13758</v>
      </c>
      <c r="N12221" s="545" t="s">
        <v>13413</v>
      </c>
      <c r="O12221" s="545" t="s">
        <v>13413</v>
      </c>
      <c r="P12221" s="549">
        <v>9927</v>
      </c>
      <c r="Q12221" s="549">
        <v>1</v>
      </c>
      <c r="R12221" s="549">
        <v>54</v>
      </c>
      <c r="S12221" s="548"/>
      <c r="T12221" s="548"/>
      <c r="U12221" s="99"/>
    </row>
    <row r="12222" spans="1:21" ht="19.5" customHeight="1">
      <c r="A12222" s="545">
        <v>107247</v>
      </c>
      <c r="B12222" s="545" t="s">
        <v>9149</v>
      </c>
      <c r="C12222" s="545" t="s">
        <v>216</v>
      </c>
      <c r="D12222" s="546"/>
      <c r="E12222" s="171" t="str">
        <f t="shared" si="190"/>
        <v>1900</v>
      </c>
      <c r="F12222" s="547">
        <v>0</v>
      </c>
      <c r="G12222" s="548">
        <v>0</v>
      </c>
      <c r="H12222" s="547">
        <v>0</v>
      </c>
      <c r="I12222" s="545" t="s">
        <v>12980</v>
      </c>
      <c r="J12222" s="545"/>
      <c r="K12222" s="545" t="s">
        <v>13413</v>
      </c>
      <c r="L12222" s="545" t="s">
        <v>13413</v>
      </c>
      <c r="M12222" s="548" t="s">
        <v>13758</v>
      </c>
      <c r="N12222" s="545" t="s">
        <v>13413</v>
      </c>
      <c r="O12222" s="545" t="s">
        <v>13413</v>
      </c>
      <c r="P12222" s="549">
        <v>9928</v>
      </c>
      <c r="Q12222" s="549">
        <v>1</v>
      </c>
      <c r="R12222" s="549">
        <v>54</v>
      </c>
      <c r="S12222" s="548"/>
      <c r="T12222" s="548"/>
      <c r="U12222" s="99"/>
    </row>
    <row r="12223" spans="1:21" ht="19.5" customHeight="1">
      <c r="A12223" s="545">
        <v>107248</v>
      </c>
      <c r="B12223" s="545" t="s">
        <v>5555</v>
      </c>
      <c r="C12223" s="545" t="s">
        <v>216</v>
      </c>
      <c r="D12223" s="546"/>
      <c r="E12223" s="171" t="str">
        <f t="shared" si="190"/>
        <v>1900</v>
      </c>
      <c r="F12223" s="547">
        <v>0</v>
      </c>
      <c r="G12223" s="548">
        <v>0</v>
      </c>
      <c r="H12223" s="547">
        <v>0</v>
      </c>
      <c r="I12223" s="545" t="s">
        <v>12980</v>
      </c>
      <c r="J12223" s="545"/>
      <c r="K12223" s="545" t="s">
        <v>13413</v>
      </c>
      <c r="L12223" s="545" t="s">
        <v>13413</v>
      </c>
      <c r="M12223" s="548" t="s">
        <v>13758</v>
      </c>
      <c r="N12223" s="545" t="s">
        <v>13413</v>
      </c>
      <c r="O12223" s="545" t="s">
        <v>13413</v>
      </c>
      <c r="P12223" s="549">
        <v>9929</v>
      </c>
      <c r="Q12223" s="549">
        <v>1</v>
      </c>
      <c r="R12223" s="549">
        <v>54</v>
      </c>
      <c r="S12223" s="548"/>
      <c r="T12223" s="548"/>
      <c r="U12223" s="99"/>
    </row>
    <row r="12224" spans="1:21" ht="19.5" customHeight="1">
      <c r="A12224" s="545">
        <v>107249</v>
      </c>
      <c r="B12224" s="545" t="s">
        <v>6124</v>
      </c>
      <c r="C12224" s="545" t="s">
        <v>216</v>
      </c>
      <c r="D12224" s="546">
        <v>44719</v>
      </c>
      <c r="E12224" s="171" t="str">
        <f t="shared" si="190"/>
        <v>2022</v>
      </c>
      <c r="F12224" s="547">
        <v>1119432</v>
      </c>
      <c r="G12224" s="548">
        <v>0.19</v>
      </c>
      <c r="H12224" s="547">
        <v>940699.16</v>
      </c>
      <c r="I12224" s="545" t="s">
        <v>12726</v>
      </c>
      <c r="J12224" s="545" t="s">
        <v>13297</v>
      </c>
      <c r="K12224" s="545" t="s">
        <v>20493</v>
      </c>
      <c r="L12224" s="545" t="s">
        <v>13413</v>
      </c>
      <c r="M12224" s="548" t="s">
        <v>13758</v>
      </c>
      <c r="N12224" s="545" t="s">
        <v>13413</v>
      </c>
      <c r="O12224" s="545" t="s">
        <v>13413</v>
      </c>
      <c r="P12224" s="549">
        <v>9930</v>
      </c>
      <c r="Q12224" s="549">
        <v>1</v>
      </c>
      <c r="R12224" s="549">
        <v>49</v>
      </c>
      <c r="S12224" s="548">
        <v>2257</v>
      </c>
      <c r="T12224" s="548"/>
      <c r="U12224" s="99"/>
    </row>
    <row r="12225" spans="1:21" ht="19.5" customHeight="1">
      <c r="A12225" s="545">
        <v>107250</v>
      </c>
      <c r="B12225" s="545" t="s">
        <v>9148</v>
      </c>
      <c r="C12225" s="545" t="s">
        <v>216</v>
      </c>
      <c r="D12225" s="546"/>
      <c r="E12225" s="171" t="str">
        <f t="shared" si="190"/>
        <v>1900</v>
      </c>
      <c r="F12225" s="547">
        <v>0</v>
      </c>
      <c r="G12225" s="548">
        <v>0</v>
      </c>
      <c r="H12225" s="547">
        <v>0</v>
      </c>
      <c r="I12225" s="545" t="s">
        <v>12726</v>
      </c>
      <c r="J12225" s="545"/>
      <c r="K12225" s="545" t="s">
        <v>20494</v>
      </c>
      <c r="L12225" s="545" t="s">
        <v>13413</v>
      </c>
      <c r="M12225" s="548" t="s">
        <v>13758</v>
      </c>
      <c r="N12225" s="545" t="s">
        <v>13413</v>
      </c>
      <c r="O12225" s="545" t="s">
        <v>13413</v>
      </c>
      <c r="P12225" s="549">
        <v>9931</v>
      </c>
      <c r="Q12225" s="549">
        <v>1</v>
      </c>
      <c r="R12225" s="549">
        <v>49</v>
      </c>
      <c r="S12225" s="548"/>
      <c r="T12225" s="548"/>
      <c r="U12225" s="99"/>
    </row>
    <row r="12226" spans="1:21" ht="19.5" customHeight="1">
      <c r="A12226" s="545">
        <v>107251</v>
      </c>
      <c r="B12226" s="545" t="s">
        <v>9147</v>
      </c>
      <c r="C12226" s="545" t="s">
        <v>216</v>
      </c>
      <c r="D12226" s="546"/>
      <c r="E12226" s="171" t="str">
        <f t="shared" si="190"/>
        <v>1900</v>
      </c>
      <c r="F12226" s="547">
        <v>0</v>
      </c>
      <c r="G12226" s="548">
        <v>0</v>
      </c>
      <c r="H12226" s="547">
        <v>0</v>
      </c>
      <c r="I12226" s="545" t="s">
        <v>12726</v>
      </c>
      <c r="J12226" s="545"/>
      <c r="K12226" s="545" t="s">
        <v>20495</v>
      </c>
      <c r="L12226" s="545" t="s">
        <v>13413</v>
      </c>
      <c r="M12226" s="548" t="s">
        <v>13758</v>
      </c>
      <c r="N12226" s="545" t="s">
        <v>13413</v>
      </c>
      <c r="O12226" s="545" t="s">
        <v>13413</v>
      </c>
      <c r="P12226" s="549">
        <v>9932</v>
      </c>
      <c r="Q12226" s="549">
        <v>1</v>
      </c>
      <c r="R12226" s="549">
        <v>49</v>
      </c>
      <c r="S12226" s="548"/>
      <c r="T12226" s="548"/>
      <c r="U12226" s="99"/>
    </row>
    <row r="12227" spans="1:21" ht="19.5" customHeight="1">
      <c r="A12227" s="545">
        <v>107252</v>
      </c>
      <c r="B12227" s="545" t="s">
        <v>5547</v>
      </c>
      <c r="C12227" s="545" t="s">
        <v>216</v>
      </c>
      <c r="D12227" s="546"/>
      <c r="E12227" s="171" t="str">
        <f t="shared" si="190"/>
        <v>1900</v>
      </c>
      <c r="F12227" s="547">
        <v>0</v>
      </c>
      <c r="G12227" s="548">
        <v>0</v>
      </c>
      <c r="H12227" s="547">
        <v>0</v>
      </c>
      <c r="I12227" s="545" t="s">
        <v>12980</v>
      </c>
      <c r="J12227" s="545"/>
      <c r="K12227" s="545" t="s">
        <v>13413</v>
      </c>
      <c r="L12227" s="545" t="s">
        <v>13413</v>
      </c>
      <c r="M12227" s="548" t="s">
        <v>13758</v>
      </c>
      <c r="N12227" s="545" t="s">
        <v>13413</v>
      </c>
      <c r="O12227" s="545" t="s">
        <v>13413</v>
      </c>
      <c r="P12227" s="549">
        <v>9933</v>
      </c>
      <c r="Q12227" s="549">
        <v>1</v>
      </c>
      <c r="R12227" s="549">
        <v>54</v>
      </c>
      <c r="S12227" s="548"/>
      <c r="T12227" s="548"/>
      <c r="U12227" s="99"/>
    </row>
    <row r="12228" spans="1:21" ht="19.5" customHeight="1">
      <c r="A12228" s="545">
        <v>107253</v>
      </c>
      <c r="B12228" s="545" t="s">
        <v>9146</v>
      </c>
      <c r="C12228" s="545" t="s">
        <v>216</v>
      </c>
      <c r="D12228" s="546"/>
      <c r="E12228" s="171" t="str">
        <f t="shared" ref="E12228:E12291" si="191">TEXT(D12228,"YYYY")</f>
        <v>1900</v>
      </c>
      <c r="F12228" s="547">
        <v>0</v>
      </c>
      <c r="G12228" s="548">
        <v>0</v>
      </c>
      <c r="H12228" s="547">
        <v>0</v>
      </c>
      <c r="I12228" s="545" t="s">
        <v>12726</v>
      </c>
      <c r="J12228" s="545"/>
      <c r="K12228" s="545" t="s">
        <v>20496</v>
      </c>
      <c r="L12228" s="545" t="s">
        <v>13413</v>
      </c>
      <c r="M12228" s="548" t="s">
        <v>13758</v>
      </c>
      <c r="N12228" s="545" t="s">
        <v>13413</v>
      </c>
      <c r="O12228" s="545" t="s">
        <v>13413</v>
      </c>
      <c r="P12228" s="549">
        <v>9934</v>
      </c>
      <c r="Q12228" s="549">
        <v>1</v>
      </c>
      <c r="R12228" s="549">
        <v>49</v>
      </c>
      <c r="S12228" s="548"/>
      <c r="T12228" s="548"/>
      <c r="U12228" s="99"/>
    </row>
    <row r="12229" spans="1:21" ht="19.5" customHeight="1">
      <c r="A12229" s="545">
        <v>107254</v>
      </c>
      <c r="B12229" s="545" t="s">
        <v>5543</v>
      </c>
      <c r="C12229" s="545" t="s">
        <v>216</v>
      </c>
      <c r="D12229" s="546">
        <v>43685</v>
      </c>
      <c r="E12229" s="171" t="str">
        <f t="shared" si="191"/>
        <v>2019</v>
      </c>
      <c r="F12229" s="547">
        <v>235025</v>
      </c>
      <c r="G12229" s="548">
        <v>0.19</v>
      </c>
      <c r="H12229" s="547">
        <v>197500</v>
      </c>
      <c r="I12229" s="545" t="s">
        <v>12980</v>
      </c>
      <c r="J12229" s="545" t="s">
        <v>13402</v>
      </c>
      <c r="K12229" s="545" t="s">
        <v>13413</v>
      </c>
      <c r="L12229" s="545" t="s">
        <v>13413</v>
      </c>
      <c r="M12229" s="548" t="s">
        <v>13758</v>
      </c>
      <c r="N12229" s="545" t="s">
        <v>13413</v>
      </c>
      <c r="O12229" s="545" t="s">
        <v>13413</v>
      </c>
      <c r="P12229" s="549">
        <v>9935</v>
      </c>
      <c r="Q12229" s="549">
        <v>1</v>
      </c>
      <c r="R12229" s="549">
        <v>54</v>
      </c>
      <c r="S12229" s="548">
        <v>2231</v>
      </c>
      <c r="T12229" s="548"/>
      <c r="U12229" s="99"/>
    </row>
    <row r="12230" spans="1:21" ht="19.5" customHeight="1">
      <c r="A12230" s="545">
        <v>107255</v>
      </c>
      <c r="B12230" s="545" t="s">
        <v>9145</v>
      </c>
      <c r="C12230" s="545" t="s">
        <v>216</v>
      </c>
      <c r="D12230" s="546"/>
      <c r="E12230" s="171" t="str">
        <f t="shared" si="191"/>
        <v>1900</v>
      </c>
      <c r="F12230" s="547">
        <v>0</v>
      </c>
      <c r="G12230" s="548">
        <v>0</v>
      </c>
      <c r="H12230" s="547">
        <v>0</v>
      </c>
      <c r="I12230" s="545" t="s">
        <v>12726</v>
      </c>
      <c r="J12230" s="545"/>
      <c r="K12230" s="545" t="s">
        <v>20497</v>
      </c>
      <c r="L12230" s="545" t="s">
        <v>13413</v>
      </c>
      <c r="M12230" s="548" t="s">
        <v>13758</v>
      </c>
      <c r="N12230" s="545" t="s">
        <v>13413</v>
      </c>
      <c r="O12230" s="545" t="s">
        <v>13413</v>
      </c>
      <c r="P12230" s="549">
        <v>9936</v>
      </c>
      <c r="Q12230" s="549">
        <v>1</v>
      </c>
      <c r="R12230" s="549">
        <v>49</v>
      </c>
      <c r="S12230" s="548"/>
      <c r="T12230" s="548"/>
      <c r="U12230" s="99"/>
    </row>
    <row r="12231" spans="1:21" ht="19.5" customHeight="1">
      <c r="A12231" s="545">
        <v>107256</v>
      </c>
      <c r="B12231" s="545" t="s">
        <v>9144</v>
      </c>
      <c r="C12231" s="545" t="s">
        <v>216</v>
      </c>
      <c r="D12231" s="546"/>
      <c r="E12231" s="171" t="str">
        <f t="shared" si="191"/>
        <v>1900</v>
      </c>
      <c r="F12231" s="547">
        <v>0</v>
      </c>
      <c r="G12231" s="548">
        <v>0</v>
      </c>
      <c r="H12231" s="547">
        <v>0</v>
      </c>
      <c r="I12231" s="545" t="s">
        <v>12726</v>
      </c>
      <c r="J12231" s="545"/>
      <c r="K12231" s="545" t="s">
        <v>20498</v>
      </c>
      <c r="L12231" s="545" t="s">
        <v>13413</v>
      </c>
      <c r="M12231" s="548" t="s">
        <v>13758</v>
      </c>
      <c r="N12231" s="545" t="s">
        <v>13413</v>
      </c>
      <c r="O12231" s="545" t="s">
        <v>13413</v>
      </c>
      <c r="P12231" s="549">
        <v>9937</v>
      </c>
      <c r="Q12231" s="549">
        <v>1</v>
      </c>
      <c r="R12231" s="549">
        <v>49</v>
      </c>
      <c r="S12231" s="548"/>
      <c r="T12231" s="548"/>
      <c r="U12231" s="99"/>
    </row>
    <row r="12232" spans="1:21" ht="19.5" customHeight="1">
      <c r="A12232" s="545">
        <v>107257</v>
      </c>
      <c r="B12232" s="545" t="s">
        <v>5542</v>
      </c>
      <c r="C12232" s="545" t="s">
        <v>216</v>
      </c>
      <c r="D12232" s="546"/>
      <c r="E12232" s="171" t="str">
        <f t="shared" si="191"/>
        <v>1900</v>
      </c>
      <c r="F12232" s="547">
        <v>0</v>
      </c>
      <c r="G12232" s="548">
        <v>0</v>
      </c>
      <c r="H12232" s="547">
        <v>0</v>
      </c>
      <c r="I12232" s="545" t="s">
        <v>12980</v>
      </c>
      <c r="J12232" s="545"/>
      <c r="K12232" s="545" t="s">
        <v>13413</v>
      </c>
      <c r="L12232" s="545" t="s">
        <v>13413</v>
      </c>
      <c r="M12232" s="548" t="s">
        <v>13758</v>
      </c>
      <c r="N12232" s="545" t="s">
        <v>13413</v>
      </c>
      <c r="O12232" s="545" t="s">
        <v>13413</v>
      </c>
      <c r="P12232" s="549">
        <v>9938</v>
      </c>
      <c r="Q12232" s="549">
        <v>1</v>
      </c>
      <c r="R12232" s="549">
        <v>54</v>
      </c>
      <c r="S12232" s="548"/>
      <c r="T12232" s="548"/>
      <c r="U12232" s="99"/>
    </row>
    <row r="12233" spans="1:21" ht="19.5" customHeight="1">
      <c r="A12233" s="545">
        <v>107258</v>
      </c>
      <c r="B12233" s="545" t="s">
        <v>5693</v>
      </c>
      <c r="C12233" s="545" t="s">
        <v>221</v>
      </c>
      <c r="D12233" s="546">
        <v>43577</v>
      </c>
      <c r="E12233" s="171" t="str">
        <f t="shared" si="191"/>
        <v>2019</v>
      </c>
      <c r="F12233" s="547">
        <v>25133</v>
      </c>
      <c r="G12233" s="548">
        <v>0.19</v>
      </c>
      <c r="H12233" s="547">
        <v>21120.17</v>
      </c>
      <c r="I12233" s="545" t="s">
        <v>12736</v>
      </c>
      <c r="J12233" s="545" t="s">
        <v>13302</v>
      </c>
      <c r="K12233" s="545" t="s">
        <v>20428</v>
      </c>
      <c r="L12233" s="545" t="s">
        <v>13413</v>
      </c>
      <c r="M12233" s="548" t="s">
        <v>13758</v>
      </c>
      <c r="N12233" s="545" t="s">
        <v>13413</v>
      </c>
      <c r="O12233" s="545" t="s">
        <v>13413</v>
      </c>
      <c r="P12233" s="549">
        <v>9939</v>
      </c>
      <c r="Q12233" s="549">
        <v>1</v>
      </c>
      <c r="R12233" s="549">
        <v>56</v>
      </c>
      <c r="S12233" s="548">
        <v>2219</v>
      </c>
      <c r="T12233" s="548"/>
      <c r="U12233" s="99"/>
    </row>
    <row r="12234" spans="1:21" ht="19.5" customHeight="1">
      <c r="A12234" s="545">
        <v>107259</v>
      </c>
      <c r="B12234" s="545" t="s">
        <v>9143</v>
      </c>
      <c r="C12234" s="545" t="s">
        <v>216</v>
      </c>
      <c r="D12234" s="546"/>
      <c r="E12234" s="171" t="str">
        <f t="shared" si="191"/>
        <v>1900</v>
      </c>
      <c r="F12234" s="547">
        <v>0</v>
      </c>
      <c r="G12234" s="548">
        <v>0</v>
      </c>
      <c r="H12234" s="547">
        <v>0</v>
      </c>
      <c r="I12234" s="545" t="s">
        <v>12726</v>
      </c>
      <c r="J12234" s="545"/>
      <c r="K12234" s="545" t="s">
        <v>20499</v>
      </c>
      <c r="L12234" s="545" t="s">
        <v>13413</v>
      </c>
      <c r="M12234" s="548" t="s">
        <v>13758</v>
      </c>
      <c r="N12234" s="545" t="s">
        <v>13413</v>
      </c>
      <c r="O12234" s="545" t="s">
        <v>13413</v>
      </c>
      <c r="P12234" s="549">
        <v>9940</v>
      </c>
      <c r="Q12234" s="549">
        <v>1</v>
      </c>
      <c r="R12234" s="549">
        <v>49</v>
      </c>
      <c r="S12234" s="548"/>
      <c r="T12234" s="548"/>
      <c r="U12234" s="99"/>
    </row>
    <row r="12235" spans="1:21" ht="19.5" customHeight="1">
      <c r="A12235" s="545">
        <v>107260</v>
      </c>
      <c r="B12235" s="545" t="s">
        <v>9142</v>
      </c>
      <c r="C12235" s="545" t="s">
        <v>216</v>
      </c>
      <c r="D12235" s="546"/>
      <c r="E12235" s="171" t="str">
        <f t="shared" si="191"/>
        <v>1900</v>
      </c>
      <c r="F12235" s="547">
        <v>0</v>
      </c>
      <c r="G12235" s="548">
        <v>0</v>
      </c>
      <c r="H12235" s="547">
        <v>0</v>
      </c>
      <c r="I12235" s="545" t="s">
        <v>12980</v>
      </c>
      <c r="J12235" s="545"/>
      <c r="K12235" s="545" t="s">
        <v>20500</v>
      </c>
      <c r="L12235" s="545" t="s">
        <v>13413</v>
      </c>
      <c r="M12235" s="548" t="s">
        <v>13758</v>
      </c>
      <c r="N12235" s="545" t="s">
        <v>13413</v>
      </c>
      <c r="O12235" s="545" t="s">
        <v>13413</v>
      </c>
      <c r="P12235" s="549">
        <v>9941</v>
      </c>
      <c r="Q12235" s="549">
        <v>1</v>
      </c>
      <c r="R12235" s="549">
        <v>54</v>
      </c>
      <c r="S12235" s="548"/>
      <c r="T12235" s="548"/>
      <c r="U12235" s="99"/>
    </row>
    <row r="12236" spans="1:21" ht="19.5" customHeight="1">
      <c r="A12236" s="545">
        <v>107261</v>
      </c>
      <c r="B12236" s="545" t="s">
        <v>9141</v>
      </c>
      <c r="C12236" s="545" t="s">
        <v>216</v>
      </c>
      <c r="D12236" s="546"/>
      <c r="E12236" s="171" t="str">
        <f t="shared" si="191"/>
        <v>1900</v>
      </c>
      <c r="F12236" s="547">
        <v>0</v>
      </c>
      <c r="G12236" s="548">
        <v>0</v>
      </c>
      <c r="H12236" s="547">
        <v>0</v>
      </c>
      <c r="I12236" s="545" t="s">
        <v>12726</v>
      </c>
      <c r="J12236" s="545"/>
      <c r="K12236" s="545" t="s">
        <v>20501</v>
      </c>
      <c r="L12236" s="545" t="s">
        <v>13413</v>
      </c>
      <c r="M12236" s="548" t="s">
        <v>13758</v>
      </c>
      <c r="N12236" s="545" t="s">
        <v>13413</v>
      </c>
      <c r="O12236" s="545" t="s">
        <v>13413</v>
      </c>
      <c r="P12236" s="549">
        <v>9942</v>
      </c>
      <c r="Q12236" s="549">
        <v>1</v>
      </c>
      <c r="R12236" s="549">
        <v>49</v>
      </c>
      <c r="S12236" s="548"/>
      <c r="T12236" s="548"/>
      <c r="U12236" s="99"/>
    </row>
    <row r="12237" spans="1:21" ht="19.5" customHeight="1">
      <c r="A12237" s="545">
        <v>107262</v>
      </c>
      <c r="B12237" s="545" t="s">
        <v>5538</v>
      </c>
      <c r="C12237" s="545" t="s">
        <v>216</v>
      </c>
      <c r="D12237" s="546"/>
      <c r="E12237" s="171" t="str">
        <f t="shared" si="191"/>
        <v>1900</v>
      </c>
      <c r="F12237" s="547">
        <v>0</v>
      </c>
      <c r="G12237" s="548">
        <v>0</v>
      </c>
      <c r="H12237" s="547">
        <v>0</v>
      </c>
      <c r="I12237" s="545" t="s">
        <v>12980</v>
      </c>
      <c r="J12237" s="545"/>
      <c r="K12237" s="545" t="s">
        <v>13413</v>
      </c>
      <c r="L12237" s="545" t="s">
        <v>13413</v>
      </c>
      <c r="M12237" s="548" t="s">
        <v>13758</v>
      </c>
      <c r="N12237" s="545" t="s">
        <v>13413</v>
      </c>
      <c r="O12237" s="545" t="s">
        <v>13413</v>
      </c>
      <c r="P12237" s="549">
        <v>9943</v>
      </c>
      <c r="Q12237" s="549">
        <v>1</v>
      </c>
      <c r="R12237" s="549">
        <v>54</v>
      </c>
      <c r="S12237" s="548"/>
      <c r="T12237" s="548"/>
      <c r="U12237" s="99"/>
    </row>
    <row r="12238" spans="1:21" ht="19.5" customHeight="1">
      <c r="A12238" s="545">
        <v>107263</v>
      </c>
      <c r="B12238" s="545" t="s">
        <v>5672</v>
      </c>
      <c r="C12238" s="545" t="s">
        <v>209</v>
      </c>
      <c r="D12238" s="546"/>
      <c r="E12238" s="171" t="str">
        <f t="shared" si="191"/>
        <v>1900</v>
      </c>
      <c r="F12238" s="547">
        <v>0</v>
      </c>
      <c r="G12238" s="548">
        <v>0</v>
      </c>
      <c r="H12238" s="547">
        <v>0</v>
      </c>
      <c r="I12238" s="545" t="s">
        <v>12736</v>
      </c>
      <c r="J12238" s="545"/>
      <c r="K12238" s="545" t="s">
        <v>20428</v>
      </c>
      <c r="L12238" s="545" t="s">
        <v>13413</v>
      </c>
      <c r="M12238" s="548" t="s">
        <v>13758</v>
      </c>
      <c r="N12238" s="545" t="s">
        <v>13413</v>
      </c>
      <c r="O12238" s="545" t="s">
        <v>13413</v>
      </c>
      <c r="P12238" s="549">
        <v>9944</v>
      </c>
      <c r="Q12238" s="549">
        <v>1</v>
      </c>
      <c r="R12238" s="549">
        <v>56</v>
      </c>
      <c r="S12238" s="548"/>
      <c r="T12238" s="548"/>
      <c r="U12238" s="99"/>
    </row>
    <row r="12239" spans="1:21" ht="19.5" customHeight="1">
      <c r="A12239" s="545">
        <v>107264</v>
      </c>
      <c r="B12239" s="545" t="s">
        <v>8196</v>
      </c>
      <c r="C12239" s="545" t="s">
        <v>216</v>
      </c>
      <c r="D12239" s="546">
        <v>46052</v>
      </c>
      <c r="E12239" s="171" t="str">
        <f t="shared" si="191"/>
        <v>2026</v>
      </c>
      <c r="F12239" s="547">
        <v>52476085</v>
      </c>
      <c r="G12239" s="548">
        <v>0.19</v>
      </c>
      <c r="H12239" s="547">
        <v>44097550.420000002</v>
      </c>
      <c r="I12239" s="545" t="s">
        <v>12647</v>
      </c>
      <c r="J12239" s="545" t="s">
        <v>13307</v>
      </c>
      <c r="K12239" s="545" t="s">
        <v>20502</v>
      </c>
      <c r="L12239" s="545" t="s">
        <v>13413</v>
      </c>
      <c r="M12239" s="548" t="s">
        <v>13758</v>
      </c>
      <c r="N12239" s="545" t="s">
        <v>13413</v>
      </c>
      <c r="O12239" s="545" t="s">
        <v>13413</v>
      </c>
      <c r="P12239" s="549">
        <v>9945</v>
      </c>
      <c r="Q12239" s="549">
        <v>1</v>
      </c>
      <c r="R12239" s="549">
        <v>26</v>
      </c>
      <c r="S12239" s="548">
        <v>2228</v>
      </c>
      <c r="T12239" s="548"/>
      <c r="U12239" s="99"/>
    </row>
    <row r="12240" spans="1:21" ht="19.5" customHeight="1">
      <c r="A12240" s="545">
        <v>107265</v>
      </c>
      <c r="B12240" s="545" t="s">
        <v>5539</v>
      </c>
      <c r="C12240" s="545" t="s">
        <v>216</v>
      </c>
      <c r="D12240" s="546"/>
      <c r="E12240" s="171" t="str">
        <f t="shared" si="191"/>
        <v>1900</v>
      </c>
      <c r="F12240" s="547">
        <v>0</v>
      </c>
      <c r="G12240" s="548">
        <v>0</v>
      </c>
      <c r="H12240" s="547">
        <v>0</v>
      </c>
      <c r="I12240" s="545" t="s">
        <v>12980</v>
      </c>
      <c r="J12240" s="545"/>
      <c r="K12240" s="545" t="s">
        <v>13413</v>
      </c>
      <c r="L12240" s="545" t="s">
        <v>13413</v>
      </c>
      <c r="M12240" s="548" t="s">
        <v>13758</v>
      </c>
      <c r="N12240" s="545" t="s">
        <v>13413</v>
      </c>
      <c r="O12240" s="545" t="s">
        <v>13413</v>
      </c>
      <c r="P12240" s="549">
        <v>9946</v>
      </c>
      <c r="Q12240" s="549">
        <v>1</v>
      </c>
      <c r="R12240" s="549">
        <v>54</v>
      </c>
      <c r="S12240" s="548"/>
      <c r="T12240" s="548"/>
      <c r="U12240" s="99"/>
    </row>
    <row r="12241" spans="1:21" ht="19.5" customHeight="1">
      <c r="A12241" s="545">
        <v>107266</v>
      </c>
      <c r="B12241" s="545" t="s">
        <v>9140</v>
      </c>
      <c r="C12241" s="545" t="s">
        <v>216</v>
      </c>
      <c r="D12241" s="546"/>
      <c r="E12241" s="171" t="str">
        <f t="shared" si="191"/>
        <v>1900</v>
      </c>
      <c r="F12241" s="547">
        <v>0</v>
      </c>
      <c r="G12241" s="548">
        <v>0</v>
      </c>
      <c r="H12241" s="547">
        <v>0</v>
      </c>
      <c r="I12241" s="545" t="s">
        <v>12647</v>
      </c>
      <c r="J12241" s="545"/>
      <c r="K12241" s="545" t="s">
        <v>19985</v>
      </c>
      <c r="L12241" s="545" t="s">
        <v>13413</v>
      </c>
      <c r="M12241" s="548" t="s">
        <v>13758</v>
      </c>
      <c r="N12241" s="545" t="s">
        <v>13413</v>
      </c>
      <c r="O12241" s="545" t="s">
        <v>13413</v>
      </c>
      <c r="P12241" s="549">
        <v>9947</v>
      </c>
      <c r="Q12241" s="549">
        <v>1</v>
      </c>
      <c r="R12241" s="549">
        <v>26</v>
      </c>
      <c r="S12241" s="548"/>
      <c r="T12241" s="548"/>
      <c r="U12241" s="99"/>
    </row>
    <row r="12242" spans="1:21" ht="19.5" customHeight="1">
      <c r="A12242" s="545">
        <v>107267</v>
      </c>
      <c r="B12242" s="545" t="s">
        <v>5468</v>
      </c>
      <c r="C12242" s="545" t="s">
        <v>216</v>
      </c>
      <c r="D12242" s="546"/>
      <c r="E12242" s="171" t="str">
        <f t="shared" si="191"/>
        <v>1900</v>
      </c>
      <c r="F12242" s="547">
        <v>0</v>
      </c>
      <c r="G12242" s="548">
        <v>0</v>
      </c>
      <c r="H12242" s="547">
        <v>0</v>
      </c>
      <c r="I12242" s="545" t="s">
        <v>12957</v>
      </c>
      <c r="J12242" s="545"/>
      <c r="K12242" s="545" t="s">
        <v>20503</v>
      </c>
      <c r="L12242" s="545" t="s">
        <v>13413</v>
      </c>
      <c r="M12242" s="548" t="s">
        <v>13758</v>
      </c>
      <c r="N12242" s="545" t="s">
        <v>13413</v>
      </c>
      <c r="O12242" s="545" t="s">
        <v>13413</v>
      </c>
      <c r="P12242" s="549">
        <v>9948</v>
      </c>
      <c r="Q12242" s="549">
        <v>1</v>
      </c>
      <c r="R12242" s="549">
        <v>42</v>
      </c>
      <c r="S12242" s="548"/>
      <c r="T12242" s="548"/>
      <c r="U12242" s="99"/>
    </row>
    <row r="12243" spans="1:21" ht="19.5" customHeight="1">
      <c r="A12243" s="545">
        <v>107268</v>
      </c>
      <c r="B12243" s="545" t="s">
        <v>5370</v>
      </c>
      <c r="C12243" s="545" t="s">
        <v>216</v>
      </c>
      <c r="D12243" s="546">
        <v>43552</v>
      </c>
      <c r="E12243" s="171" t="str">
        <f t="shared" si="191"/>
        <v>2019</v>
      </c>
      <c r="F12243" s="547">
        <v>1576</v>
      </c>
      <c r="G12243" s="548">
        <v>0.19</v>
      </c>
      <c r="H12243" s="547">
        <v>1324.37</v>
      </c>
      <c r="I12243" s="545" t="s">
        <v>12961</v>
      </c>
      <c r="J12243" s="545" t="s">
        <v>13296</v>
      </c>
      <c r="K12243" s="545" t="s">
        <v>13413</v>
      </c>
      <c r="L12243" s="545" t="s">
        <v>13413</v>
      </c>
      <c r="M12243" s="548" t="s">
        <v>13758</v>
      </c>
      <c r="N12243" s="545" t="s">
        <v>13413</v>
      </c>
      <c r="O12243" s="545" t="s">
        <v>13413</v>
      </c>
      <c r="P12243" s="549">
        <v>9949</v>
      </c>
      <c r="Q12243" s="549">
        <v>1</v>
      </c>
      <c r="R12243" s="549">
        <v>169</v>
      </c>
      <c r="S12243" s="548">
        <v>2218</v>
      </c>
      <c r="T12243" s="548"/>
      <c r="U12243" s="99"/>
    </row>
    <row r="12244" spans="1:21" ht="19.5" customHeight="1">
      <c r="A12244" s="545">
        <v>107269</v>
      </c>
      <c r="B12244" s="545" t="s">
        <v>4644</v>
      </c>
      <c r="C12244" s="545" t="s">
        <v>216</v>
      </c>
      <c r="D12244" s="546">
        <v>43556</v>
      </c>
      <c r="E12244" s="171" t="str">
        <f t="shared" si="191"/>
        <v>2019</v>
      </c>
      <c r="F12244" s="547">
        <v>409343.01</v>
      </c>
      <c r="G12244" s="548">
        <v>0.19</v>
      </c>
      <c r="H12244" s="547">
        <v>343985.72</v>
      </c>
      <c r="I12244" s="545" t="s">
        <v>12685</v>
      </c>
      <c r="J12244" s="545" t="s">
        <v>13298</v>
      </c>
      <c r="K12244" s="545" t="s">
        <v>20504</v>
      </c>
      <c r="L12244" s="545" t="s">
        <v>13413</v>
      </c>
      <c r="M12244" s="548" t="s">
        <v>13758</v>
      </c>
      <c r="N12244" s="545" t="s">
        <v>13413</v>
      </c>
      <c r="O12244" s="545" t="s">
        <v>13413</v>
      </c>
      <c r="P12244" s="549">
        <v>9950</v>
      </c>
      <c r="Q12244" s="549">
        <v>1</v>
      </c>
      <c r="R12244" s="549">
        <v>11</v>
      </c>
      <c r="S12244" s="548">
        <v>1012</v>
      </c>
      <c r="T12244" s="548"/>
      <c r="U12244" s="99"/>
    </row>
    <row r="12245" spans="1:21" ht="19.5" customHeight="1">
      <c r="A12245" s="545">
        <v>107270</v>
      </c>
      <c r="B12245" s="545" t="s">
        <v>9139</v>
      </c>
      <c r="C12245" s="545" t="s">
        <v>216</v>
      </c>
      <c r="D12245" s="546"/>
      <c r="E12245" s="171" t="str">
        <f t="shared" si="191"/>
        <v>1900</v>
      </c>
      <c r="F12245" s="547">
        <v>0</v>
      </c>
      <c r="G12245" s="548">
        <v>0</v>
      </c>
      <c r="H12245" s="547">
        <v>0</v>
      </c>
      <c r="I12245" s="545" t="s">
        <v>12736</v>
      </c>
      <c r="J12245" s="545"/>
      <c r="K12245" s="545" t="s">
        <v>20505</v>
      </c>
      <c r="L12245" s="545" t="s">
        <v>13413</v>
      </c>
      <c r="M12245" s="548" t="s">
        <v>13758</v>
      </c>
      <c r="N12245" s="545" t="s">
        <v>13413</v>
      </c>
      <c r="O12245" s="545" t="s">
        <v>13413</v>
      </c>
      <c r="P12245" s="549">
        <v>9951</v>
      </c>
      <c r="Q12245" s="549">
        <v>1</v>
      </c>
      <c r="R12245" s="549">
        <v>56</v>
      </c>
      <c r="S12245" s="548"/>
      <c r="T12245" s="548"/>
      <c r="U12245" s="99"/>
    </row>
    <row r="12246" spans="1:21" ht="19.5" customHeight="1">
      <c r="A12246" s="545">
        <v>107271</v>
      </c>
      <c r="B12246" s="545" t="s">
        <v>5367</v>
      </c>
      <c r="C12246" s="545" t="s">
        <v>216</v>
      </c>
      <c r="D12246" s="546">
        <v>43556</v>
      </c>
      <c r="E12246" s="171" t="str">
        <f t="shared" si="191"/>
        <v>2019</v>
      </c>
      <c r="F12246" s="547">
        <v>4493</v>
      </c>
      <c r="G12246" s="548">
        <v>0.19</v>
      </c>
      <c r="H12246" s="547">
        <v>3775.63</v>
      </c>
      <c r="I12246" s="545" t="s">
        <v>12961</v>
      </c>
      <c r="J12246" s="545" t="s">
        <v>13296</v>
      </c>
      <c r="K12246" s="545" t="s">
        <v>13413</v>
      </c>
      <c r="L12246" s="545" t="s">
        <v>13413</v>
      </c>
      <c r="M12246" s="548" t="s">
        <v>13758</v>
      </c>
      <c r="N12246" s="545" t="s">
        <v>13413</v>
      </c>
      <c r="O12246" s="545" t="s">
        <v>13413</v>
      </c>
      <c r="P12246" s="549">
        <v>9952</v>
      </c>
      <c r="Q12246" s="549">
        <v>1</v>
      </c>
      <c r="R12246" s="549">
        <v>169</v>
      </c>
      <c r="S12246" s="548">
        <v>2218</v>
      </c>
      <c r="T12246" s="548"/>
      <c r="U12246" s="99"/>
    </row>
    <row r="12247" spans="1:21" ht="19.5" customHeight="1">
      <c r="A12247" s="545">
        <v>107272</v>
      </c>
      <c r="B12247" s="545" t="s">
        <v>5369</v>
      </c>
      <c r="C12247" s="545" t="s">
        <v>216</v>
      </c>
      <c r="D12247" s="546">
        <v>43552</v>
      </c>
      <c r="E12247" s="171" t="str">
        <f t="shared" si="191"/>
        <v>2019</v>
      </c>
      <c r="F12247" s="547">
        <v>3569</v>
      </c>
      <c r="G12247" s="548">
        <v>0.19</v>
      </c>
      <c r="H12247" s="547">
        <v>2999.16</v>
      </c>
      <c r="I12247" s="545" t="s">
        <v>12961</v>
      </c>
      <c r="J12247" s="545" t="s">
        <v>13301</v>
      </c>
      <c r="K12247" s="545" t="s">
        <v>13413</v>
      </c>
      <c r="L12247" s="545" t="s">
        <v>13413</v>
      </c>
      <c r="M12247" s="548" t="s">
        <v>13758</v>
      </c>
      <c r="N12247" s="545" t="s">
        <v>13413</v>
      </c>
      <c r="O12247" s="545" t="s">
        <v>13413</v>
      </c>
      <c r="P12247" s="549">
        <v>9953</v>
      </c>
      <c r="Q12247" s="549">
        <v>1</v>
      </c>
      <c r="R12247" s="549">
        <v>169</v>
      </c>
      <c r="S12247" s="548">
        <v>2221</v>
      </c>
      <c r="T12247" s="548"/>
      <c r="U12247" s="99"/>
    </row>
    <row r="12248" spans="1:21" ht="19.5" customHeight="1">
      <c r="A12248" s="545">
        <v>107273</v>
      </c>
      <c r="B12248" s="545" t="s">
        <v>5371</v>
      </c>
      <c r="C12248" s="545" t="s">
        <v>216</v>
      </c>
      <c r="D12248" s="546">
        <v>43552</v>
      </c>
      <c r="E12248" s="171" t="str">
        <f t="shared" si="191"/>
        <v>2019</v>
      </c>
      <c r="F12248" s="547">
        <v>3332</v>
      </c>
      <c r="G12248" s="548">
        <v>0.19</v>
      </c>
      <c r="H12248" s="547">
        <v>2800</v>
      </c>
      <c r="I12248" s="545" t="s">
        <v>12961</v>
      </c>
      <c r="J12248" s="545" t="s">
        <v>13301</v>
      </c>
      <c r="K12248" s="545" t="s">
        <v>13413</v>
      </c>
      <c r="L12248" s="545" t="s">
        <v>13413</v>
      </c>
      <c r="M12248" s="548" t="s">
        <v>13758</v>
      </c>
      <c r="N12248" s="545" t="s">
        <v>13413</v>
      </c>
      <c r="O12248" s="545" t="s">
        <v>13413</v>
      </c>
      <c r="P12248" s="549">
        <v>9954</v>
      </c>
      <c r="Q12248" s="549">
        <v>1</v>
      </c>
      <c r="R12248" s="549">
        <v>169</v>
      </c>
      <c r="S12248" s="548">
        <v>2221</v>
      </c>
      <c r="T12248" s="548"/>
      <c r="U12248" s="99"/>
    </row>
    <row r="12249" spans="1:21" ht="19.5" customHeight="1">
      <c r="A12249" s="545">
        <v>107274</v>
      </c>
      <c r="B12249" s="545" t="s">
        <v>5368</v>
      </c>
      <c r="C12249" s="545" t="s">
        <v>216</v>
      </c>
      <c r="D12249" s="546"/>
      <c r="E12249" s="171" t="str">
        <f t="shared" si="191"/>
        <v>1900</v>
      </c>
      <c r="F12249" s="547">
        <v>0</v>
      </c>
      <c r="G12249" s="548">
        <v>0</v>
      </c>
      <c r="H12249" s="547">
        <v>0</v>
      </c>
      <c r="I12249" s="545" t="s">
        <v>12702</v>
      </c>
      <c r="J12249" s="545"/>
      <c r="K12249" s="545" t="s">
        <v>13413</v>
      </c>
      <c r="L12249" s="545" t="s">
        <v>13413</v>
      </c>
      <c r="M12249" s="548" t="s">
        <v>13758</v>
      </c>
      <c r="N12249" s="545" t="s">
        <v>13413</v>
      </c>
      <c r="O12249" s="545" t="s">
        <v>13413</v>
      </c>
      <c r="P12249" s="549">
        <v>9955</v>
      </c>
      <c r="Q12249" s="549">
        <v>1</v>
      </c>
      <c r="R12249" s="549">
        <v>27</v>
      </c>
      <c r="S12249" s="548"/>
      <c r="T12249" s="548"/>
      <c r="U12249" s="99"/>
    </row>
    <row r="12250" spans="1:21" ht="19.5" customHeight="1">
      <c r="A12250" s="545">
        <v>107275</v>
      </c>
      <c r="B12250" s="545" t="s">
        <v>5363</v>
      </c>
      <c r="C12250" s="545" t="s">
        <v>216</v>
      </c>
      <c r="D12250" s="546"/>
      <c r="E12250" s="171" t="str">
        <f t="shared" si="191"/>
        <v>1900</v>
      </c>
      <c r="F12250" s="547">
        <v>0</v>
      </c>
      <c r="G12250" s="548">
        <v>0</v>
      </c>
      <c r="H12250" s="547">
        <v>0</v>
      </c>
      <c r="I12250" s="545" t="s">
        <v>12702</v>
      </c>
      <c r="J12250" s="545"/>
      <c r="K12250" s="545" t="s">
        <v>20506</v>
      </c>
      <c r="L12250" s="545" t="s">
        <v>13413</v>
      </c>
      <c r="M12250" s="548" t="s">
        <v>13758</v>
      </c>
      <c r="N12250" s="545" t="s">
        <v>13413</v>
      </c>
      <c r="O12250" s="545" t="s">
        <v>13413</v>
      </c>
      <c r="P12250" s="549">
        <v>9956</v>
      </c>
      <c r="Q12250" s="549">
        <v>1</v>
      </c>
      <c r="R12250" s="549">
        <v>27</v>
      </c>
      <c r="S12250" s="548"/>
      <c r="T12250" s="548"/>
      <c r="U12250" s="99"/>
    </row>
    <row r="12251" spans="1:21" ht="19.5" customHeight="1">
      <c r="A12251" s="545">
        <v>107276</v>
      </c>
      <c r="B12251" s="545" t="s">
        <v>5366</v>
      </c>
      <c r="C12251" s="545" t="s">
        <v>216</v>
      </c>
      <c r="D12251" s="546"/>
      <c r="E12251" s="171" t="str">
        <f t="shared" si="191"/>
        <v>1900</v>
      </c>
      <c r="F12251" s="547">
        <v>0</v>
      </c>
      <c r="G12251" s="548">
        <v>0</v>
      </c>
      <c r="H12251" s="547">
        <v>0</v>
      </c>
      <c r="I12251" s="545" t="s">
        <v>12702</v>
      </c>
      <c r="J12251" s="545"/>
      <c r="K12251" s="545" t="s">
        <v>20507</v>
      </c>
      <c r="L12251" s="545" t="s">
        <v>13413</v>
      </c>
      <c r="M12251" s="548" t="s">
        <v>13758</v>
      </c>
      <c r="N12251" s="545" t="s">
        <v>13413</v>
      </c>
      <c r="O12251" s="545" t="s">
        <v>13413</v>
      </c>
      <c r="P12251" s="549">
        <v>9957</v>
      </c>
      <c r="Q12251" s="549">
        <v>1</v>
      </c>
      <c r="R12251" s="549">
        <v>27</v>
      </c>
      <c r="S12251" s="548"/>
      <c r="T12251" s="548"/>
      <c r="U12251" s="99"/>
    </row>
    <row r="12252" spans="1:21" ht="19.5" customHeight="1">
      <c r="A12252" s="545">
        <v>107277</v>
      </c>
      <c r="B12252" s="545" t="s">
        <v>5362</v>
      </c>
      <c r="C12252" s="545" t="s">
        <v>216</v>
      </c>
      <c r="D12252" s="546"/>
      <c r="E12252" s="171" t="str">
        <f t="shared" si="191"/>
        <v>1900</v>
      </c>
      <c r="F12252" s="547">
        <v>0</v>
      </c>
      <c r="G12252" s="548">
        <v>0</v>
      </c>
      <c r="H12252" s="547">
        <v>0</v>
      </c>
      <c r="I12252" s="545" t="s">
        <v>12702</v>
      </c>
      <c r="J12252" s="545"/>
      <c r="K12252" s="545" t="s">
        <v>20508</v>
      </c>
      <c r="L12252" s="545" t="s">
        <v>13413</v>
      </c>
      <c r="M12252" s="548" t="s">
        <v>13758</v>
      </c>
      <c r="N12252" s="545" t="s">
        <v>13413</v>
      </c>
      <c r="O12252" s="545" t="s">
        <v>13413</v>
      </c>
      <c r="P12252" s="549">
        <v>9958</v>
      </c>
      <c r="Q12252" s="549">
        <v>1</v>
      </c>
      <c r="R12252" s="549">
        <v>27</v>
      </c>
      <c r="S12252" s="548"/>
      <c r="T12252" s="548"/>
      <c r="U12252" s="99"/>
    </row>
    <row r="12253" spans="1:21" ht="19.5" customHeight="1">
      <c r="A12253" s="545">
        <v>107278</v>
      </c>
      <c r="B12253" s="545" t="s">
        <v>9138</v>
      </c>
      <c r="C12253" s="545" t="s">
        <v>216</v>
      </c>
      <c r="D12253" s="546"/>
      <c r="E12253" s="171" t="str">
        <f t="shared" si="191"/>
        <v>1900</v>
      </c>
      <c r="F12253" s="547">
        <v>0</v>
      </c>
      <c r="G12253" s="548">
        <v>0</v>
      </c>
      <c r="H12253" s="547">
        <v>0</v>
      </c>
      <c r="I12253" s="545" t="s">
        <v>12702</v>
      </c>
      <c r="J12253" s="545"/>
      <c r="K12253" s="545" t="s">
        <v>20509</v>
      </c>
      <c r="L12253" s="545" t="s">
        <v>13413</v>
      </c>
      <c r="M12253" s="548" t="s">
        <v>13758</v>
      </c>
      <c r="N12253" s="545" t="s">
        <v>13413</v>
      </c>
      <c r="O12253" s="545" t="s">
        <v>13413</v>
      </c>
      <c r="P12253" s="549">
        <v>9959</v>
      </c>
      <c r="Q12253" s="549">
        <v>1</v>
      </c>
      <c r="R12253" s="549">
        <v>27</v>
      </c>
      <c r="S12253" s="548"/>
      <c r="T12253" s="548"/>
      <c r="U12253" s="99"/>
    </row>
    <row r="12254" spans="1:21" ht="19.5" customHeight="1">
      <c r="A12254" s="545">
        <v>107279</v>
      </c>
      <c r="B12254" s="545" t="s">
        <v>9137</v>
      </c>
      <c r="C12254" s="545" t="s">
        <v>216</v>
      </c>
      <c r="D12254" s="546"/>
      <c r="E12254" s="171" t="str">
        <f t="shared" si="191"/>
        <v>1900</v>
      </c>
      <c r="F12254" s="547">
        <v>0</v>
      </c>
      <c r="G12254" s="548">
        <v>0</v>
      </c>
      <c r="H12254" s="547">
        <v>0</v>
      </c>
      <c r="I12254" s="545" t="s">
        <v>12702</v>
      </c>
      <c r="J12254" s="545"/>
      <c r="K12254" s="545" t="s">
        <v>20510</v>
      </c>
      <c r="L12254" s="545" t="s">
        <v>13413</v>
      </c>
      <c r="M12254" s="548" t="s">
        <v>13758</v>
      </c>
      <c r="N12254" s="545" t="s">
        <v>13413</v>
      </c>
      <c r="O12254" s="545" t="s">
        <v>13413</v>
      </c>
      <c r="P12254" s="549">
        <v>9960</v>
      </c>
      <c r="Q12254" s="549">
        <v>1</v>
      </c>
      <c r="R12254" s="549">
        <v>27</v>
      </c>
      <c r="S12254" s="548"/>
      <c r="T12254" s="548"/>
      <c r="U12254" s="99"/>
    </row>
    <row r="12255" spans="1:21" ht="19.5" customHeight="1">
      <c r="A12255" s="545">
        <v>107280</v>
      </c>
      <c r="B12255" s="545" t="s">
        <v>5364</v>
      </c>
      <c r="C12255" s="545" t="s">
        <v>216</v>
      </c>
      <c r="D12255" s="546"/>
      <c r="E12255" s="171" t="str">
        <f t="shared" si="191"/>
        <v>1900</v>
      </c>
      <c r="F12255" s="547">
        <v>0</v>
      </c>
      <c r="G12255" s="548">
        <v>0</v>
      </c>
      <c r="H12255" s="547">
        <v>0</v>
      </c>
      <c r="I12255" s="545" t="s">
        <v>12702</v>
      </c>
      <c r="J12255" s="545"/>
      <c r="K12255" s="545" t="s">
        <v>20511</v>
      </c>
      <c r="L12255" s="545" t="s">
        <v>13413</v>
      </c>
      <c r="M12255" s="548" t="s">
        <v>13758</v>
      </c>
      <c r="N12255" s="545" t="s">
        <v>13413</v>
      </c>
      <c r="O12255" s="545" t="s">
        <v>13413</v>
      </c>
      <c r="P12255" s="549">
        <v>9961</v>
      </c>
      <c r="Q12255" s="549">
        <v>1</v>
      </c>
      <c r="R12255" s="549">
        <v>27</v>
      </c>
      <c r="S12255" s="548"/>
      <c r="T12255" s="548"/>
      <c r="U12255" s="99"/>
    </row>
    <row r="12256" spans="1:21" ht="19.5" customHeight="1">
      <c r="A12256" s="545">
        <v>107281</v>
      </c>
      <c r="B12256" s="545" t="s">
        <v>5365</v>
      </c>
      <c r="C12256" s="545" t="s">
        <v>216</v>
      </c>
      <c r="D12256" s="546"/>
      <c r="E12256" s="171" t="str">
        <f t="shared" si="191"/>
        <v>1900</v>
      </c>
      <c r="F12256" s="547">
        <v>0</v>
      </c>
      <c r="G12256" s="548">
        <v>0</v>
      </c>
      <c r="H12256" s="547">
        <v>0</v>
      </c>
      <c r="I12256" s="545" t="s">
        <v>12702</v>
      </c>
      <c r="J12256" s="545"/>
      <c r="K12256" s="545" t="s">
        <v>20512</v>
      </c>
      <c r="L12256" s="545" t="s">
        <v>13413</v>
      </c>
      <c r="M12256" s="548" t="s">
        <v>13758</v>
      </c>
      <c r="N12256" s="545" t="s">
        <v>13413</v>
      </c>
      <c r="O12256" s="545" t="s">
        <v>13413</v>
      </c>
      <c r="P12256" s="549">
        <v>9962</v>
      </c>
      <c r="Q12256" s="549">
        <v>1</v>
      </c>
      <c r="R12256" s="549">
        <v>27</v>
      </c>
      <c r="S12256" s="548"/>
      <c r="T12256" s="548"/>
      <c r="U12256" s="99"/>
    </row>
    <row r="12257" spans="1:21" ht="19.5" customHeight="1">
      <c r="A12257" s="545">
        <v>107282</v>
      </c>
      <c r="B12257" s="545" t="s">
        <v>9136</v>
      </c>
      <c r="C12257" s="545" t="s">
        <v>216</v>
      </c>
      <c r="D12257" s="546"/>
      <c r="E12257" s="171" t="str">
        <f t="shared" si="191"/>
        <v>1900</v>
      </c>
      <c r="F12257" s="547">
        <v>0</v>
      </c>
      <c r="G12257" s="548">
        <v>0</v>
      </c>
      <c r="H12257" s="547">
        <v>0</v>
      </c>
      <c r="I12257" s="545" t="s">
        <v>12726</v>
      </c>
      <c r="J12257" s="545"/>
      <c r="K12257" s="545" t="s">
        <v>20513</v>
      </c>
      <c r="L12257" s="545" t="s">
        <v>13413</v>
      </c>
      <c r="M12257" s="548" t="s">
        <v>13758</v>
      </c>
      <c r="N12257" s="545" t="s">
        <v>13413</v>
      </c>
      <c r="O12257" s="545" t="s">
        <v>13413</v>
      </c>
      <c r="P12257" s="549">
        <v>9963</v>
      </c>
      <c r="Q12257" s="549">
        <v>1</v>
      </c>
      <c r="R12257" s="549">
        <v>49</v>
      </c>
      <c r="S12257" s="548"/>
      <c r="T12257" s="548"/>
      <c r="U12257" s="99"/>
    </row>
    <row r="12258" spans="1:21" ht="19.5" customHeight="1">
      <c r="A12258" s="545">
        <v>107283</v>
      </c>
      <c r="B12258" s="545" t="s">
        <v>9135</v>
      </c>
      <c r="C12258" s="545" t="s">
        <v>216</v>
      </c>
      <c r="D12258" s="546"/>
      <c r="E12258" s="171" t="str">
        <f t="shared" si="191"/>
        <v>1900</v>
      </c>
      <c r="F12258" s="547">
        <v>0</v>
      </c>
      <c r="G12258" s="548">
        <v>0</v>
      </c>
      <c r="H12258" s="547">
        <v>0</v>
      </c>
      <c r="I12258" s="545" t="s">
        <v>12726</v>
      </c>
      <c r="J12258" s="545"/>
      <c r="K12258" s="545" t="s">
        <v>20514</v>
      </c>
      <c r="L12258" s="545" t="s">
        <v>13413</v>
      </c>
      <c r="M12258" s="548" t="s">
        <v>13758</v>
      </c>
      <c r="N12258" s="545" t="s">
        <v>13413</v>
      </c>
      <c r="O12258" s="545" t="s">
        <v>13413</v>
      </c>
      <c r="P12258" s="549">
        <v>9964</v>
      </c>
      <c r="Q12258" s="549">
        <v>1</v>
      </c>
      <c r="R12258" s="549">
        <v>49</v>
      </c>
      <c r="S12258" s="548"/>
      <c r="T12258" s="548"/>
      <c r="U12258" s="99"/>
    </row>
    <row r="12259" spans="1:21" ht="19.5" customHeight="1">
      <c r="A12259" s="545">
        <v>107284</v>
      </c>
      <c r="B12259" s="545" t="s">
        <v>9134</v>
      </c>
      <c r="C12259" s="545" t="s">
        <v>216</v>
      </c>
      <c r="D12259" s="546"/>
      <c r="E12259" s="171" t="str">
        <f t="shared" si="191"/>
        <v>1900</v>
      </c>
      <c r="F12259" s="547">
        <v>0</v>
      </c>
      <c r="G12259" s="548">
        <v>0</v>
      </c>
      <c r="H12259" s="547">
        <v>0</v>
      </c>
      <c r="I12259" s="545" t="s">
        <v>12726</v>
      </c>
      <c r="J12259" s="545"/>
      <c r="K12259" s="545" t="s">
        <v>20515</v>
      </c>
      <c r="L12259" s="545" t="s">
        <v>13413</v>
      </c>
      <c r="M12259" s="548" t="s">
        <v>13758</v>
      </c>
      <c r="N12259" s="545" t="s">
        <v>13413</v>
      </c>
      <c r="O12259" s="545" t="s">
        <v>13413</v>
      </c>
      <c r="P12259" s="549">
        <v>9965</v>
      </c>
      <c r="Q12259" s="549">
        <v>1</v>
      </c>
      <c r="R12259" s="549">
        <v>49</v>
      </c>
      <c r="S12259" s="548"/>
      <c r="T12259" s="548"/>
      <c r="U12259" s="99"/>
    </row>
    <row r="12260" spans="1:21" ht="19.5" customHeight="1">
      <c r="A12260" s="545">
        <v>107285</v>
      </c>
      <c r="B12260" s="545" t="s">
        <v>9133</v>
      </c>
      <c r="C12260" s="545" t="s">
        <v>216</v>
      </c>
      <c r="D12260" s="546"/>
      <c r="E12260" s="171" t="str">
        <f t="shared" si="191"/>
        <v>1900</v>
      </c>
      <c r="F12260" s="547">
        <v>0</v>
      </c>
      <c r="G12260" s="548">
        <v>0</v>
      </c>
      <c r="H12260" s="547">
        <v>0</v>
      </c>
      <c r="I12260" s="545" t="s">
        <v>12726</v>
      </c>
      <c r="J12260" s="545"/>
      <c r="K12260" s="545" t="s">
        <v>20516</v>
      </c>
      <c r="L12260" s="545" t="s">
        <v>13413</v>
      </c>
      <c r="M12260" s="548" t="s">
        <v>13758</v>
      </c>
      <c r="N12260" s="545" t="s">
        <v>13413</v>
      </c>
      <c r="O12260" s="545" t="s">
        <v>13413</v>
      </c>
      <c r="P12260" s="549">
        <v>9966</v>
      </c>
      <c r="Q12260" s="549">
        <v>1</v>
      </c>
      <c r="R12260" s="549">
        <v>49</v>
      </c>
      <c r="S12260" s="548"/>
      <c r="T12260" s="548"/>
      <c r="U12260" s="99"/>
    </row>
    <row r="12261" spans="1:21" ht="19.5" customHeight="1">
      <c r="A12261" s="545">
        <v>107286</v>
      </c>
      <c r="B12261" s="545" t="s">
        <v>9132</v>
      </c>
      <c r="C12261" s="545" t="s">
        <v>216</v>
      </c>
      <c r="D12261" s="546"/>
      <c r="E12261" s="171" t="str">
        <f t="shared" si="191"/>
        <v>1900</v>
      </c>
      <c r="F12261" s="547">
        <v>0</v>
      </c>
      <c r="G12261" s="548">
        <v>0</v>
      </c>
      <c r="H12261" s="547">
        <v>0</v>
      </c>
      <c r="I12261" s="545" t="s">
        <v>12726</v>
      </c>
      <c r="J12261" s="545"/>
      <c r="K12261" s="545" t="s">
        <v>20517</v>
      </c>
      <c r="L12261" s="545" t="s">
        <v>13413</v>
      </c>
      <c r="M12261" s="548" t="s">
        <v>13758</v>
      </c>
      <c r="N12261" s="545" t="s">
        <v>13413</v>
      </c>
      <c r="O12261" s="545" t="s">
        <v>13413</v>
      </c>
      <c r="P12261" s="549">
        <v>9967</v>
      </c>
      <c r="Q12261" s="549">
        <v>1</v>
      </c>
      <c r="R12261" s="549">
        <v>49</v>
      </c>
      <c r="S12261" s="548"/>
      <c r="T12261" s="548"/>
      <c r="U12261" s="99"/>
    </row>
    <row r="12262" spans="1:21" ht="19.5" customHeight="1">
      <c r="A12262" s="545">
        <v>107287</v>
      </c>
      <c r="B12262" s="545" t="s">
        <v>9131</v>
      </c>
      <c r="C12262" s="545" t="s">
        <v>216</v>
      </c>
      <c r="D12262" s="546"/>
      <c r="E12262" s="171" t="str">
        <f t="shared" si="191"/>
        <v>1900</v>
      </c>
      <c r="F12262" s="547">
        <v>0</v>
      </c>
      <c r="G12262" s="548">
        <v>0</v>
      </c>
      <c r="H12262" s="547">
        <v>0</v>
      </c>
      <c r="I12262" s="545" t="s">
        <v>12726</v>
      </c>
      <c r="J12262" s="545"/>
      <c r="K12262" s="545" t="s">
        <v>20518</v>
      </c>
      <c r="L12262" s="545" t="s">
        <v>13413</v>
      </c>
      <c r="M12262" s="548" t="s">
        <v>13758</v>
      </c>
      <c r="N12262" s="545" t="s">
        <v>13413</v>
      </c>
      <c r="O12262" s="545" t="s">
        <v>13413</v>
      </c>
      <c r="P12262" s="549">
        <v>9968</v>
      </c>
      <c r="Q12262" s="549">
        <v>1</v>
      </c>
      <c r="R12262" s="549">
        <v>49</v>
      </c>
      <c r="S12262" s="548"/>
      <c r="T12262" s="548"/>
      <c r="U12262" s="99"/>
    </row>
    <row r="12263" spans="1:21" ht="19.5" customHeight="1">
      <c r="A12263" s="545">
        <v>107288</v>
      </c>
      <c r="B12263" s="545" t="s">
        <v>9130</v>
      </c>
      <c r="C12263" s="545" t="s">
        <v>216</v>
      </c>
      <c r="D12263" s="546"/>
      <c r="E12263" s="171" t="str">
        <f t="shared" si="191"/>
        <v>1900</v>
      </c>
      <c r="F12263" s="547">
        <v>0</v>
      </c>
      <c r="G12263" s="548">
        <v>0</v>
      </c>
      <c r="H12263" s="547">
        <v>0</v>
      </c>
      <c r="I12263" s="545" t="s">
        <v>12726</v>
      </c>
      <c r="J12263" s="545"/>
      <c r="K12263" s="545" t="s">
        <v>20519</v>
      </c>
      <c r="L12263" s="545" t="s">
        <v>13413</v>
      </c>
      <c r="M12263" s="548" t="s">
        <v>13758</v>
      </c>
      <c r="N12263" s="545" t="s">
        <v>13413</v>
      </c>
      <c r="O12263" s="545" t="s">
        <v>13413</v>
      </c>
      <c r="P12263" s="549">
        <v>9969</v>
      </c>
      <c r="Q12263" s="549">
        <v>1</v>
      </c>
      <c r="R12263" s="549">
        <v>49</v>
      </c>
      <c r="S12263" s="548"/>
      <c r="T12263" s="548"/>
      <c r="U12263" s="99"/>
    </row>
    <row r="12264" spans="1:21" ht="19.5" customHeight="1">
      <c r="A12264" s="545">
        <v>107289</v>
      </c>
      <c r="B12264" s="545" t="s">
        <v>9129</v>
      </c>
      <c r="C12264" s="545" t="s">
        <v>216</v>
      </c>
      <c r="D12264" s="546"/>
      <c r="E12264" s="171" t="str">
        <f t="shared" si="191"/>
        <v>1900</v>
      </c>
      <c r="F12264" s="547">
        <v>0</v>
      </c>
      <c r="G12264" s="548">
        <v>0</v>
      </c>
      <c r="H12264" s="547">
        <v>0</v>
      </c>
      <c r="I12264" s="545" t="s">
        <v>12726</v>
      </c>
      <c r="J12264" s="545"/>
      <c r="K12264" s="545" t="s">
        <v>20520</v>
      </c>
      <c r="L12264" s="545" t="s">
        <v>13413</v>
      </c>
      <c r="M12264" s="548" t="s">
        <v>13758</v>
      </c>
      <c r="N12264" s="545" t="s">
        <v>13413</v>
      </c>
      <c r="O12264" s="545" t="s">
        <v>13413</v>
      </c>
      <c r="P12264" s="549">
        <v>9970</v>
      </c>
      <c r="Q12264" s="549">
        <v>1</v>
      </c>
      <c r="R12264" s="549">
        <v>49</v>
      </c>
      <c r="S12264" s="548"/>
      <c r="T12264" s="548"/>
      <c r="U12264" s="99"/>
    </row>
    <row r="12265" spans="1:21" ht="19.5" customHeight="1">
      <c r="A12265" s="545">
        <v>107290</v>
      </c>
      <c r="B12265" s="545" t="s">
        <v>9128</v>
      </c>
      <c r="C12265" s="545" t="s">
        <v>216</v>
      </c>
      <c r="D12265" s="546"/>
      <c r="E12265" s="171" t="str">
        <f t="shared" si="191"/>
        <v>1900</v>
      </c>
      <c r="F12265" s="547">
        <v>0</v>
      </c>
      <c r="G12265" s="548">
        <v>0</v>
      </c>
      <c r="H12265" s="547">
        <v>0</v>
      </c>
      <c r="I12265" s="545" t="s">
        <v>12726</v>
      </c>
      <c r="J12265" s="545"/>
      <c r="K12265" s="545" t="s">
        <v>20521</v>
      </c>
      <c r="L12265" s="545" t="s">
        <v>13413</v>
      </c>
      <c r="M12265" s="548" t="s">
        <v>13758</v>
      </c>
      <c r="N12265" s="545" t="s">
        <v>13413</v>
      </c>
      <c r="O12265" s="545" t="s">
        <v>13413</v>
      </c>
      <c r="P12265" s="549">
        <v>9971</v>
      </c>
      <c r="Q12265" s="549">
        <v>1</v>
      </c>
      <c r="R12265" s="549">
        <v>49</v>
      </c>
      <c r="S12265" s="548"/>
      <c r="T12265" s="548"/>
      <c r="U12265" s="99"/>
    </row>
    <row r="12266" spans="1:21" ht="19.5" customHeight="1">
      <c r="A12266" s="545">
        <v>107291</v>
      </c>
      <c r="B12266" s="545" t="s">
        <v>9127</v>
      </c>
      <c r="C12266" s="545" t="s">
        <v>216</v>
      </c>
      <c r="D12266" s="546"/>
      <c r="E12266" s="171" t="str">
        <f t="shared" si="191"/>
        <v>1900</v>
      </c>
      <c r="F12266" s="547">
        <v>0</v>
      </c>
      <c r="G12266" s="548">
        <v>0</v>
      </c>
      <c r="H12266" s="547">
        <v>0</v>
      </c>
      <c r="I12266" s="545" t="s">
        <v>12726</v>
      </c>
      <c r="J12266" s="545"/>
      <c r="K12266" s="545" t="s">
        <v>20522</v>
      </c>
      <c r="L12266" s="545" t="s">
        <v>13413</v>
      </c>
      <c r="M12266" s="548" t="s">
        <v>13758</v>
      </c>
      <c r="N12266" s="545" t="s">
        <v>13413</v>
      </c>
      <c r="O12266" s="545" t="s">
        <v>13413</v>
      </c>
      <c r="P12266" s="549">
        <v>9972</v>
      </c>
      <c r="Q12266" s="549">
        <v>1</v>
      </c>
      <c r="R12266" s="549">
        <v>49</v>
      </c>
      <c r="S12266" s="548"/>
      <c r="T12266" s="548"/>
      <c r="U12266" s="99"/>
    </row>
    <row r="12267" spans="1:21" ht="19.5" customHeight="1">
      <c r="A12267" s="545">
        <v>107292</v>
      </c>
      <c r="B12267" s="545" t="s">
        <v>9126</v>
      </c>
      <c r="C12267" s="545" t="s">
        <v>216</v>
      </c>
      <c r="D12267" s="546"/>
      <c r="E12267" s="171" t="str">
        <f t="shared" si="191"/>
        <v>1900</v>
      </c>
      <c r="F12267" s="547">
        <v>0</v>
      </c>
      <c r="G12267" s="548">
        <v>0</v>
      </c>
      <c r="H12267" s="547">
        <v>0</v>
      </c>
      <c r="I12267" s="545" t="s">
        <v>12726</v>
      </c>
      <c r="J12267" s="545"/>
      <c r="K12267" s="545" t="s">
        <v>20523</v>
      </c>
      <c r="L12267" s="545" t="s">
        <v>13413</v>
      </c>
      <c r="M12267" s="548" t="s">
        <v>13758</v>
      </c>
      <c r="N12267" s="545" t="s">
        <v>13413</v>
      </c>
      <c r="O12267" s="545" t="s">
        <v>13413</v>
      </c>
      <c r="P12267" s="549">
        <v>9973</v>
      </c>
      <c r="Q12267" s="549">
        <v>1</v>
      </c>
      <c r="R12267" s="549">
        <v>49</v>
      </c>
      <c r="S12267" s="548"/>
      <c r="T12267" s="548"/>
      <c r="U12267" s="99"/>
    </row>
    <row r="12268" spans="1:21" ht="19.5" customHeight="1">
      <c r="A12268" s="545">
        <v>107293</v>
      </c>
      <c r="B12268" s="545" t="s">
        <v>9125</v>
      </c>
      <c r="C12268" s="545" t="s">
        <v>216</v>
      </c>
      <c r="D12268" s="546"/>
      <c r="E12268" s="171" t="str">
        <f t="shared" si="191"/>
        <v>1900</v>
      </c>
      <c r="F12268" s="547">
        <v>0</v>
      </c>
      <c r="G12268" s="548">
        <v>0</v>
      </c>
      <c r="H12268" s="547">
        <v>0</v>
      </c>
      <c r="I12268" s="545" t="s">
        <v>12726</v>
      </c>
      <c r="J12268" s="545"/>
      <c r="K12268" s="545" t="s">
        <v>20524</v>
      </c>
      <c r="L12268" s="545" t="s">
        <v>13413</v>
      </c>
      <c r="M12268" s="548" t="s">
        <v>13758</v>
      </c>
      <c r="N12268" s="545" t="s">
        <v>13413</v>
      </c>
      <c r="O12268" s="545" t="s">
        <v>13413</v>
      </c>
      <c r="P12268" s="549">
        <v>9974</v>
      </c>
      <c r="Q12268" s="549">
        <v>1</v>
      </c>
      <c r="R12268" s="549">
        <v>49</v>
      </c>
      <c r="S12268" s="548"/>
      <c r="T12268" s="548"/>
      <c r="U12268" s="99"/>
    </row>
    <row r="12269" spans="1:21" ht="19.5" customHeight="1">
      <c r="A12269" s="545">
        <v>107294</v>
      </c>
      <c r="B12269" s="545" t="s">
        <v>9124</v>
      </c>
      <c r="C12269" s="545" t="s">
        <v>216</v>
      </c>
      <c r="D12269" s="546"/>
      <c r="E12269" s="171" t="str">
        <f t="shared" si="191"/>
        <v>1900</v>
      </c>
      <c r="F12269" s="547">
        <v>0</v>
      </c>
      <c r="G12269" s="548">
        <v>0</v>
      </c>
      <c r="H12269" s="547">
        <v>0</v>
      </c>
      <c r="I12269" s="545" t="s">
        <v>12726</v>
      </c>
      <c r="J12269" s="545"/>
      <c r="K12269" s="545" t="s">
        <v>20525</v>
      </c>
      <c r="L12269" s="545" t="s">
        <v>13413</v>
      </c>
      <c r="M12269" s="548" t="s">
        <v>13758</v>
      </c>
      <c r="N12269" s="545" t="s">
        <v>13413</v>
      </c>
      <c r="O12269" s="545" t="s">
        <v>13413</v>
      </c>
      <c r="P12269" s="549">
        <v>9975</v>
      </c>
      <c r="Q12269" s="549">
        <v>1</v>
      </c>
      <c r="R12269" s="549">
        <v>49</v>
      </c>
      <c r="S12269" s="548"/>
      <c r="T12269" s="548"/>
      <c r="U12269" s="99"/>
    </row>
    <row r="12270" spans="1:21" ht="19.5" customHeight="1">
      <c r="A12270" s="545">
        <v>107295</v>
      </c>
      <c r="B12270" s="545" t="s">
        <v>9123</v>
      </c>
      <c r="C12270" s="545" t="s">
        <v>216</v>
      </c>
      <c r="D12270" s="546"/>
      <c r="E12270" s="171" t="str">
        <f t="shared" si="191"/>
        <v>1900</v>
      </c>
      <c r="F12270" s="547">
        <v>0</v>
      </c>
      <c r="G12270" s="548">
        <v>0</v>
      </c>
      <c r="H12270" s="547">
        <v>0</v>
      </c>
      <c r="I12270" s="545" t="s">
        <v>12726</v>
      </c>
      <c r="J12270" s="545"/>
      <c r="K12270" s="545" t="s">
        <v>20526</v>
      </c>
      <c r="L12270" s="545" t="s">
        <v>13413</v>
      </c>
      <c r="M12270" s="548" t="s">
        <v>13758</v>
      </c>
      <c r="N12270" s="545" t="s">
        <v>13413</v>
      </c>
      <c r="O12270" s="545" t="s">
        <v>13413</v>
      </c>
      <c r="P12270" s="549">
        <v>9976</v>
      </c>
      <c r="Q12270" s="549">
        <v>1</v>
      </c>
      <c r="R12270" s="549">
        <v>49</v>
      </c>
      <c r="S12270" s="548"/>
      <c r="T12270" s="548"/>
      <c r="U12270" s="99"/>
    </row>
    <row r="12271" spans="1:21" ht="19.5" customHeight="1">
      <c r="A12271" s="545">
        <v>107296</v>
      </c>
      <c r="B12271" s="545" t="s">
        <v>9122</v>
      </c>
      <c r="C12271" s="545" t="s">
        <v>216</v>
      </c>
      <c r="D12271" s="546"/>
      <c r="E12271" s="171" t="str">
        <f t="shared" si="191"/>
        <v>1900</v>
      </c>
      <c r="F12271" s="547">
        <v>0</v>
      </c>
      <c r="G12271" s="548">
        <v>0</v>
      </c>
      <c r="H12271" s="547">
        <v>0</v>
      </c>
      <c r="I12271" s="545" t="s">
        <v>12736</v>
      </c>
      <c r="J12271" s="545"/>
      <c r="K12271" s="545" t="s">
        <v>20527</v>
      </c>
      <c r="L12271" s="545" t="s">
        <v>13413</v>
      </c>
      <c r="M12271" s="548" t="s">
        <v>13758</v>
      </c>
      <c r="N12271" s="545" t="s">
        <v>13413</v>
      </c>
      <c r="O12271" s="545" t="s">
        <v>13413</v>
      </c>
      <c r="P12271" s="549">
        <v>9977</v>
      </c>
      <c r="Q12271" s="549">
        <v>1</v>
      </c>
      <c r="R12271" s="549">
        <v>56</v>
      </c>
      <c r="S12271" s="548"/>
      <c r="T12271" s="548"/>
      <c r="U12271" s="99"/>
    </row>
    <row r="12272" spans="1:21" ht="19.5" customHeight="1">
      <c r="A12272" s="545">
        <v>107297</v>
      </c>
      <c r="B12272" s="545" t="s">
        <v>9121</v>
      </c>
      <c r="C12272" s="545" t="s">
        <v>216</v>
      </c>
      <c r="D12272" s="546"/>
      <c r="E12272" s="171" t="str">
        <f t="shared" si="191"/>
        <v>1900</v>
      </c>
      <c r="F12272" s="547">
        <v>0</v>
      </c>
      <c r="G12272" s="548">
        <v>0</v>
      </c>
      <c r="H12272" s="547">
        <v>0</v>
      </c>
      <c r="I12272" s="545" t="s">
        <v>12736</v>
      </c>
      <c r="J12272" s="545"/>
      <c r="K12272" s="545" t="s">
        <v>20528</v>
      </c>
      <c r="L12272" s="545" t="s">
        <v>13413</v>
      </c>
      <c r="M12272" s="548" t="s">
        <v>13758</v>
      </c>
      <c r="N12272" s="545" t="s">
        <v>13413</v>
      </c>
      <c r="O12272" s="545" t="s">
        <v>13413</v>
      </c>
      <c r="P12272" s="549">
        <v>9978</v>
      </c>
      <c r="Q12272" s="549">
        <v>1</v>
      </c>
      <c r="R12272" s="549">
        <v>56</v>
      </c>
      <c r="S12272" s="548"/>
      <c r="T12272" s="548"/>
      <c r="U12272" s="99"/>
    </row>
    <row r="12273" spans="1:21" ht="19.5" customHeight="1">
      <c r="A12273" s="545">
        <v>107298</v>
      </c>
      <c r="B12273" s="545" t="s">
        <v>9120</v>
      </c>
      <c r="C12273" s="545" t="s">
        <v>216</v>
      </c>
      <c r="D12273" s="546"/>
      <c r="E12273" s="171" t="str">
        <f t="shared" si="191"/>
        <v>1900</v>
      </c>
      <c r="F12273" s="547">
        <v>0</v>
      </c>
      <c r="G12273" s="548">
        <v>0</v>
      </c>
      <c r="H12273" s="547">
        <v>0</v>
      </c>
      <c r="I12273" s="545" t="s">
        <v>12726</v>
      </c>
      <c r="J12273" s="545"/>
      <c r="K12273" s="545" t="s">
        <v>20529</v>
      </c>
      <c r="L12273" s="545" t="s">
        <v>13413</v>
      </c>
      <c r="M12273" s="548" t="s">
        <v>13758</v>
      </c>
      <c r="N12273" s="545" t="s">
        <v>13413</v>
      </c>
      <c r="O12273" s="545" t="s">
        <v>13413</v>
      </c>
      <c r="P12273" s="549">
        <v>9979</v>
      </c>
      <c r="Q12273" s="549">
        <v>1</v>
      </c>
      <c r="R12273" s="549">
        <v>49</v>
      </c>
      <c r="S12273" s="548"/>
      <c r="T12273" s="548"/>
      <c r="U12273" s="99"/>
    </row>
    <row r="12274" spans="1:21" ht="19.5" customHeight="1">
      <c r="A12274" s="545">
        <v>107299</v>
      </c>
      <c r="B12274" s="545" t="s">
        <v>9119</v>
      </c>
      <c r="C12274" s="545" t="s">
        <v>216</v>
      </c>
      <c r="D12274" s="546"/>
      <c r="E12274" s="171" t="str">
        <f t="shared" si="191"/>
        <v>1900</v>
      </c>
      <c r="F12274" s="547">
        <v>0</v>
      </c>
      <c r="G12274" s="548">
        <v>0</v>
      </c>
      <c r="H12274" s="547">
        <v>0</v>
      </c>
      <c r="I12274" s="545" t="s">
        <v>12726</v>
      </c>
      <c r="J12274" s="545"/>
      <c r="K12274" s="545" t="s">
        <v>20530</v>
      </c>
      <c r="L12274" s="545" t="s">
        <v>13413</v>
      </c>
      <c r="M12274" s="548" t="s">
        <v>13758</v>
      </c>
      <c r="N12274" s="545" t="s">
        <v>13413</v>
      </c>
      <c r="O12274" s="545" t="s">
        <v>13413</v>
      </c>
      <c r="P12274" s="549">
        <v>9980</v>
      </c>
      <c r="Q12274" s="549">
        <v>1</v>
      </c>
      <c r="R12274" s="549">
        <v>49</v>
      </c>
      <c r="S12274" s="548"/>
      <c r="T12274" s="548"/>
      <c r="U12274" s="99"/>
    </row>
    <row r="12275" spans="1:21" ht="19.5" customHeight="1">
      <c r="A12275" s="545">
        <v>107300</v>
      </c>
      <c r="B12275" s="545" t="s">
        <v>9118</v>
      </c>
      <c r="C12275" s="545" t="s">
        <v>221</v>
      </c>
      <c r="D12275" s="546"/>
      <c r="E12275" s="171" t="str">
        <f t="shared" si="191"/>
        <v>1900</v>
      </c>
      <c r="F12275" s="547">
        <v>0</v>
      </c>
      <c r="G12275" s="548">
        <v>0</v>
      </c>
      <c r="H12275" s="547">
        <v>0</v>
      </c>
      <c r="I12275" s="545" t="s">
        <v>12682</v>
      </c>
      <c r="J12275" s="545"/>
      <c r="K12275" s="545" t="s">
        <v>20531</v>
      </c>
      <c r="L12275" s="545" t="s">
        <v>13413</v>
      </c>
      <c r="M12275" s="548" t="s">
        <v>13758</v>
      </c>
      <c r="N12275" s="545" t="s">
        <v>13413</v>
      </c>
      <c r="O12275" s="545" t="s">
        <v>13413</v>
      </c>
      <c r="P12275" s="549">
        <v>9981</v>
      </c>
      <c r="Q12275" s="549">
        <v>1</v>
      </c>
      <c r="R12275" s="549">
        <v>90</v>
      </c>
      <c r="S12275" s="548"/>
      <c r="T12275" s="548"/>
      <c r="U12275" s="99"/>
    </row>
    <row r="12276" spans="1:21" ht="19.5" customHeight="1">
      <c r="A12276" s="545">
        <v>107301</v>
      </c>
      <c r="B12276" s="545" t="s">
        <v>9117</v>
      </c>
      <c r="C12276" s="545" t="s">
        <v>216</v>
      </c>
      <c r="D12276" s="546"/>
      <c r="E12276" s="171" t="str">
        <f t="shared" si="191"/>
        <v>1900</v>
      </c>
      <c r="F12276" s="547">
        <v>0</v>
      </c>
      <c r="G12276" s="548">
        <v>0</v>
      </c>
      <c r="H12276" s="547">
        <v>0</v>
      </c>
      <c r="I12276" s="545" t="s">
        <v>12736</v>
      </c>
      <c r="J12276" s="545"/>
      <c r="K12276" s="545" t="s">
        <v>20532</v>
      </c>
      <c r="L12276" s="545" t="s">
        <v>13413</v>
      </c>
      <c r="M12276" s="548" t="s">
        <v>13758</v>
      </c>
      <c r="N12276" s="545" t="s">
        <v>13413</v>
      </c>
      <c r="O12276" s="545" t="s">
        <v>13413</v>
      </c>
      <c r="P12276" s="549">
        <v>9982</v>
      </c>
      <c r="Q12276" s="549">
        <v>1</v>
      </c>
      <c r="R12276" s="549">
        <v>56</v>
      </c>
      <c r="S12276" s="548"/>
      <c r="T12276" s="548"/>
      <c r="U12276" s="99"/>
    </row>
    <row r="12277" spans="1:21" ht="19.5" customHeight="1">
      <c r="A12277" s="545">
        <v>107302</v>
      </c>
      <c r="B12277" s="545" t="s">
        <v>9116</v>
      </c>
      <c r="C12277" s="545" t="s">
        <v>216</v>
      </c>
      <c r="D12277" s="546"/>
      <c r="E12277" s="171" t="str">
        <f t="shared" si="191"/>
        <v>1900</v>
      </c>
      <c r="F12277" s="547">
        <v>0</v>
      </c>
      <c r="G12277" s="548">
        <v>0</v>
      </c>
      <c r="H12277" s="547">
        <v>0</v>
      </c>
      <c r="I12277" s="545" t="s">
        <v>12736</v>
      </c>
      <c r="J12277" s="545"/>
      <c r="K12277" s="545" t="s">
        <v>20533</v>
      </c>
      <c r="L12277" s="545" t="s">
        <v>13413</v>
      </c>
      <c r="M12277" s="548" t="s">
        <v>13758</v>
      </c>
      <c r="N12277" s="545" t="s">
        <v>13413</v>
      </c>
      <c r="O12277" s="545" t="s">
        <v>13413</v>
      </c>
      <c r="P12277" s="549">
        <v>9983</v>
      </c>
      <c r="Q12277" s="549">
        <v>1</v>
      </c>
      <c r="R12277" s="549">
        <v>56</v>
      </c>
      <c r="S12277" s="548"/>
      <c r="T12277" s="548"/>
      <c r="U12277" s="99"/>
    </row>
    <row r="12278" spans="1:21" ht="19.5" customHeight="1">
      <c r="A12278" s="545">
        <v>107304</v>
      </c>
      <c r="B12278" s="545" t="s">
        <v>9115</v>
      </c>
      <c r="C12278" s="545" t="s">
        <v>209</v>
      </c>
      <c r="D12278" s="546"/>
      <c r="E12278" s="171" t="str">
        <f t="shared" si="191"/>
        <v>1900</v>
      </c>
      <c r="F12278" s="547">
        <v>0</v>
      </c>
      <c r="G12278" s="548">
        <v>0</v>
      </c>
      <c r="H12278" s="547">
        <v>0</v>
      </c>
      <c r="I12278" s="545" t="s">
        <v>12961</v>
      </c>
      <c r="J12278" s="545"/>
      <c r="K12278" s="545" t="s">
        <v>20534</v>
      </c>
      <c r="L12278" s="545" t="s">
        <v>13413</v>
      </c>
      <c r="M12278" s="548" t="s">
        <v>13758</v>
      </c>
      <c r="N12278" s="545" t="s">
        <v>13413</v>
      </c>
      <c r="O12278" s="545" t="s">
        <v>13413</v>
      </c>
      <c r="P12278" s="549">
        <v>9985</v>
      </c>
      <c r="Q12278" s="549">
        <v>1</v>
      </c>
      <c r="R12278" s="549">
        <v>52</v>
      </c>
      <c r="S12278" s="548"/>
      <c r="T12278" s="548"/>
      <c r="U12278" s="99"/>
    </row>
    <row r="12279" spans="1:21" ht="19.5" customHeight="1">
      <c r="A12279" s="545">
        <v>107305</v>
      </c>
      <c r="B12279" s="545" t="s">
        <v>4513</v>
      </c>
      <c r="C12279" s="545" t="s">
        <v>221</v>
      </c>
      <c r="D12279" s="546"/>
      <c r="E12279" s="171" t="str">
        <f t="shared" si="191"/>
        <v>1900</v>
      </c>
      <c r="F12279" s="547">
        <v>0</v>
      </c>
      <c r="G12279" s="548">
        <v>0</v>
      </c>
      <c r="H12279" s="547">
        <v>0</v>
      </c>
      <c r="I12279" s="545" t="s">
        <v>12684</v>
      </c>
      <c r="J12279" s="545"/>
      <c r="K12279" s="545" t="s">
        <v>20535</v>
      </c>
      <c r="L12279" s="545" t="s">
        <v>13413</v>
      </c>
      <c r="M12279" s="548" t="s">
        <v>13758</v>
      </c>
      <c r="N12279" s="545" t="s">
        <v>13413</v>
      </c>
      <c r="O12279" s="545" t="s">
        <v>13413</v>
      </c>
      <c r="P12279" s="549">
        <v>9986</v>
      </c>
      <c r="Q12279" s="549">
        <v>1</v>
      </c>
      <c r="R12279" s="549">
        <v>95</v>
      </c>
      <c r="S12279" s="548"/>
      <c r="T12279" s="548"/>
      <c r="U12279" s="99"/>
    </row>
    <row r="12280" spans="1:21" ht="19.5" customHeight="1">
      <c r="A12280" s="545">
        <v>107306</v>
      </c>
      <c r="B12280" s="545" t="s">
        <v>4512</v>
      </c>
      <c r="C12280" s="545" t="s">
        <v>221</v>
      </c>
      <c r="D12280" s="546"/>
      <c r="E12280" s="171" t="str">
        <f t="shared" si="191"/>
        <v>1900</v>
      </c>
      <c r="F12280" s="547">
        <v>0</v>
      </c>
      <c r="G12280" s="548">
        <v>0</v>
      </c>
      <c r="H12280" s="547">
        <v>0</v>
      </c>
      <c r="I12280" s="545" t="s">
        <v>12684</v>
      </c>
      <c r="J12280" s="545"/>
      <c r="K12280" s="545" t="s">
        <v>20536</v>
      </c>
      <c r="L12280" s="545" t="s">
        <v>13413</v>
      </c>
      <c r="M12280" s="548" t="s">
        <v>13758</v>
      </c>
      <c r="N12280" s="545" t="s">
        <v>13413</v>
      </c>
      <c r="O12280" s="545" t="s">
        <v>13413</v>
      </c>
      <c r="P12280" s="549">
        <v>9987</v>
      </c>
      <c r="Q12280" s="549">
        <v>1</v>
      </c>
      <c r="R12280" s="549">
        <v>95</v>
      </c>
      <c r="S12280" s="548"/>
      <c r="T12280" s="548"/>
      <c r="U12280" s="99"/>
    </row>
    <row r="12281" spans="1:21" ht="19.5" customHeight="1">
      <c r="A12281" s="545">
        <v>107307</v>
      </c>
      <c r="B12281" s="545" t="s">
        <v>9114</v>
      </c>
      <c r="C12281" s="545" t="s">
        <v>221</v>
      </c>
      <c r="D12281" s="546"/>
      <c r="E12281" s="171" t="str">
        <f t="shared" si="191"/>
        <v>1900</v>
      </c>
      <c r="F12281" s="547">
        <v>0</v>
      </c>
      <c r="G12281" s="548">
        <v>0</v>
      </c>
      <c r="H12281" s="547">
        <v>0</v>
      </c>
      <c r="I12281" s="545" t="s">
        <v>12684</v>
      </c>
      <c r="J12281" s="545"/>
      <c r="K12281" s="545" t="s">
        <v>20537</v>
      </c>
      <c r="L12281" s="545" t="s">
        <v>13413</v>
      </c>
      <c r="M12281" s="548" t="s">
        <v>13758</v>
      </c>
      <c r="N12281" s="545" t="s">
        <v>13413</v>
      </c>
      <c r="O12281" s="545" t="s">
        <v>13413</v>
      </c>
      <c r="P12281" s="549">
        <v>9988</v>
      </c>
      <c r="Q12281" s="549">
        <v>1</v>
      </c>
      <c r="R12281" s="549">
        <v>95</v>
      </c>
      <c r="S12281" s="548"/>
      <c r="T12281" s="548"/>
      <c r="U12281" s="99"/>
    </row>
    <row r="12282" spans="1:21" ht="19.5" customHeight="1">
      <c r="A12282" s="545">
        <v>107308</v>
      </c>
      <c r="B12282" s="545" t="s">
        <v>9113</v>
      </c>
      <c r="C12282" s="545" t="s">
        <v>216</v>
      </c>
      <c r="D12282" s="546"/>
      <c r="E12282" s="171" t="str">
        <f t="shared" si="191"/>
        <v>1900</v>
      </c>
      <c r="F12282" s="547">
        <v>0</v>
      </c>
      <c r="G12282" s="548">
        <v>0</v>
      </c>
      <c r="H12282" s="547">
        <v>0</v>
      </c>
      <c r="I12282" s="545" t="s">
        <v>12685</v>
      </c>
      <c r="J12282" s="545"/>
      <c r="K12282" s="545" t="s">
        <v>20538</v>
      </c>
      <c r="L12282" s="545" t="s">
        <v>13413</v>
      </c>
      <c r="M12282" s="548" t="s">
        <v>13758</v>
      </c>
      <c r="N12282" s="545" t="s">
        <v>13413</v>
      </c>
      <c r="O12282" s="545" t="s">
        <v>13413</v>
      </c>
      <c r="P12282" s="549">
        <v>9989</v>
      </c>
      <c r="Q12282" s="549">
        <v>1</v>
      </c>
      <c r="R12282" s="549">
        <v>11</v>
      </c>
      <c r="S12282" s="548"/>
      <c r="T12282" s="548"/>
      <c r="U12282" s="99"/>
    </row>
    <row r="12283" spans="1:21" ht="19.5" customHeight="1">
      <c r="A12283" s="545">
        <v>107309</v>
      </c>
      <c r="B12283" s="545" t="s">
        <v>4630</v>
      </c>
      <c r="C12283" s="545" t="s">
        <v>216</v>
      </c>
      <c r="D12283" s="546"/>
      <c r="E12283" s="171" t="str">
        <f t="shared" si="191"/>
        <v>1900</v>
      </c>
      <c r="F12283" s="547">
        <v>0</v>
      </c>
      <c r="G12283" s="548">
        <v>0</v>
      </c>
      <c r="H12283" s="547">
        <v>0</v>
      </c>
      <c r="I12283" s="545" t="s">
        <v>12685</v>
      </c>
      <c r="J12283" s="545"/>
      <c r="K12283" s="545" t="s">
        <v>20539</v>
      </c>
      <c r="L12283" s="545" t="s">
        <v>13413</v>
      </c>
      <c r="M12283" s="548" t="s">
        <v>13758</v>
      </c>
      <c r="N12283" s="545" t="s">
        <v>13413</v>
      </c>
      <c r="O12283" s="545" t="s">
        <v>13413</v>
      </c>
      <c r="P12283" s="549">
        <v>9990</v>
      </c>
      <c r="Q12283" s="549">
        <v>1</v>
      </c>
      <c r="R12283" s="549">
        <v>11</v>
      </c>
      <c r="S12283" s="548"/>
      <c r="T12283" s="548"/>
      <c r="U12283" s="99"/>
    </row>
    <row r="12284" spans="1:21" ht="19.5" customHeight="1">
      <c r="A12284" s="545">
        <v>107310</v>
      </c>
      <c r="B12284" s="545" t="s">
        <v>4640</v>
      </c>
      <c r="C12284" s="545" t="s">
        <v>216</v>
      </c>
      <c r="D12284" s="546"/>
      <c r="E12284" s="171" t="str">
        <f t="shared" si="191"/>
        <v>1900</v>
      </c>
      <c r="F12284" s="547">
        <v>0</v>
      </c>
      <c r="G12284" s="548">
        <v>0</v>
      </c>
      <c r="H12284" s="547">
        <v>0</v>
      </c>
      <c r="I12284" s="545" t="s">
        <v>12685</v>
      </c>
      <c r="J12284" s="545"/>
      <c r="K12284" s="545" t="s">
        <v>20540</v>
      </c>
      <c r="L12284" s="545" t="s">
        <v>13413</v>
      </c>
      <c r="M12284" s="548" t="s">
        <v>13758</v>
      </c>
      <c r="N12284" s="545" t="s">
        <v>13413</v>
      </c>
      <c r="O12284" s="545" t="s">
        <v>13413</v>
      </c>
      <c r="P12284" s="549">
        <v>9991</v>
      </c>
      <c r="Q12284" s="549">
        <v>1</v>
      </c>
      <c r="R12284" s="549">
        <v>11</v>
      </c>
      <c r="S12284" s="548"/>
      <c r="T12284" s="548"/>
      <c r="U12284" s="99"/>
    </row>
    <row r="12285" spans="1:21" ht="19.5" customHeight="1">
      <c r="A12285" s="545">
        <v>107311</v>
      </c>
      <c r="B12285" s="545" t="s">
        <v>9112</v>
      </c>
      <c r="C12285" s="545" t="s">
        <v>216</v>
      </c>
      <c r="D12285" s="546"/>
      <c r="E12285" s="171" t="str">
        <f t="shared" si="191"/>
        <v>1900</v>
      </c>
      <c r="F12285" s="547">
        <v>0</v>
      </c>
      <c r="G12285" s="548">
        <v>0</v>
      </c>
      <c r="H12285" s="547">
        <v>0</v>
      </c>
      <c r="I12285" s="545" t="s">
        <v>12685</v>
      </c>
      <c r="J12285" s="545"/>
      <c r="K12285" s="545" t="s">
        <v>20541</v>
      </c>
      <c r="L12285" s="545" t="s">
        <v>13413</v>
      </c>
      <c r="M12285" s="548" t="s">
        <v>13758</v>
      </c>
      <c r="N12285" s="545" t="s">
        <v>13413</v>
      </c>
      <c r="O12285" s="545" t="s">
        <v>13413</v>
      </c>
      <c r="P12285" s="549">
        <v>9992</v>
      </c>
      <c r="Q12285" s="549">
        <v>1</v>
      </c>
      <c r="R12285" s="549">
        <v>11</v>
      </c>
      <c r="S12285" s="548"/>
      <c r="T12285" s="548"/>
      <c r="U12285" s="99"/>
    </row>
    <row r="12286" spans="1:21" ht="19.5" customHeight="1">
      <c r="A12286" s="545">
        <v>107312</v>
      </c>
      <c r="B12286" s="545" t="s">
        <v>6123</v>
      </c>
      <c r="C12286" s="545" t="s">
        <v>216</v>
      </c>
      <c r="D12286" s="546">
        <v>46052</v>
      </c>
      <c r="E12286" s="171" t="str">
        <f t="shared" si="191"/>
        <v>2026</v>
      </c>
      <c r="F12286" s="547">
        <v>1909426</v>
      </c>
      <c r="G12286" s="548">
        <v>0.19</v>
      </c>
      <c r="H12286" s="547">
        <v>1604559.66</v>
      </c>
      <c r="I12286" s="545" t="s">
        <v>12685</v>
      </c>
      <c r="J12286" s="545" t="s">
        <v>13307</v>
      </c>
      <c r="K12286" s="545" t="s">
        <v>20542</v>
      </c>
      <c r="L12286" s="545" t="s">
        <v>13413</v>
      </c>
      <c r="M12286" s="548" t="s">
        <v>13758</v>
      </c>
      <c r="N12286" s="545" t="s">
        <v>13413</v>
      </c>
      <c r="O12286" s="545" t="s">
        <v>13413</v>
      </c>
      <c r="P12286" s="549">
        <v>9993</v>
      </c>
      <c r="Q12286" s="549">
        <v>1</v>
      </c>
      <c r="R12286" s="549">
        <v>11</v>
      </c>
      <c r="S12286" s="548">
        <v>2228</v>
      </c>
      <c r="T12286" s="548"/>
      <c r="U12286" s="99"/>
    </row>
    <row r="12287" spans="1:21" ht="19.5" customHeight="1">
      <c r="A12287" s="545">
        <v>107313</v>
      </c>
      <c r="B12287" s="545" t="s">
        <v>9111</v>
      </c>
      <c r="C12287" s="545" t="s">
        <v>216</v>
      </c>
      <c r="D12287" s="546"/>
      <c r="E12287" s="171" t="str">
        <f t="shared" si="191"/>
        <v>1900</v>
      </c>
      <c r="F12287" s="547">
        <v>0</v>
      </c>
      <c r="G12287" s="548">
        <v>0</v>
      </c>
      <c r="H12287" s="547">
        <v>0</v>
      </c>
      <c r="I12287" s="545" t="s">
        <v>12685</v>
      </c>
      <c r="J12287" s="545"/>
      <c r="K12287" s="545" t="s">
        <v>20543</v>
      </c>
      <c r="L12287" s="545" t="s">
        <v>13413</v>
      </c>
      <c r="M12287" s="548" t="s">
        <v>13758</v>
      </c>
      <c r="N12287" s="545" t="s">
        <v>13413</v>
      </c>
      <c r="O12287" s="545" t="s">
        <v>13413</v>
      </c>
      <c r="P12287" s="549">
        <v>9994</v>
      </c>
      <c r="Q12287" s="549">
        <v>1</v>
      </c>
      <c r="R12287" s="549">
        <v>11</v>
      </c>
      <c r="S12287" s="548"/>
      <c r="T12287" s="548"/>
      <c r="U12287" s="99"/>
    </row>
    <row r="12288" spans="1:21" ht="19.5" customHeight="1">
      <c r="A12288" s="545">
        <v>107314</v>
      </c>
      <c r="B12288" s="545" t="s">
        <v>4638</v>
      </c>
      <c r="C12288" s="545" t="s">
        <v>216</v>
      </c>
      <c r="D12288" s="546"/>
      <c r="E12288" s="171" t="str">
        <f t="shared" si="191"/>
        <v>1900</v>
      </c>
      <c r="F12288" s="547">
        <v>0</v>
      </c>
      <c r="G12288" s="548">
        <v>0</v>
      </c>
      <c r="H12288" s="547">
        <v>0</v>
      </c>
      <c r="I12288" s="545" t="s">
        <v>12685</v>
      </c>
      <c r="J12288" s="545"/>
      <c r="K12288" s="545" t="s">
        <v>20544</v>
      </c>
      <c r="L12288" s="545" t="s">
        <v>13413</v>
      </c>
      <c r="M12288" s="548" t="s">
        <v>13758</v>
      </c>
      <c r="N12288" s="545" t="s">
        <v>13413</v>
      </c>
      <c r="O12288" s="545" t="s">
        <v>13413</v>
      </c>
      <c r="P12288" s="549">
        <v>9995</v>
      </c>
      <c r="Q12288" s="549">
        <v>1</v>
      </c>
      <c r="R12288" s="549">
        <v>11</v>
      </c>
      <c r="S12288" s="548"/>
      <c r="T12288" s="548"/>
      <c r="U12288" s="99"/>
    </row>
    <row r="12289" spans="1:21" ht="19.5" customHeight="1">
      <c r="A12289" s="545">
        <v>107315</v>
      </c>
      <c r="B12289" s="545" t="s">
        <v>7772</v>
      </c>
      <c r="C12289" s="545" t="s">
        <v>216</v>
      </c>
      <c r="D12289" s="546">
        <v>46052</v>
      </c>
      <c r="E12289" s="171" t="str">
        <f t="shared" si="191"/>
        <v>2026</v>
      </c>
      <c r="F12289" s="547">
        <v>3528347</v>
      </c>
      <c r="G12289" s="548">
        <v>0.19</v>
      </c>
      <c r="H12289" s="547">
        <v>2964997.48</v>
      </c>
      <c r="I12289" s="545" t="s">
        <v>12664</v>
      </c>
      <c r="J12289" s="545" t="s">
        <v>13307</v>
      </c>
      <c r="K12289" s="545" t="s">
        <v>20545</v>
      </c>
      <c r="L12289" s="545" t="s">
        <v>13413</v>
      </c>
      <c r="M12289" s="548" t="s">
        <v>13758</v>
      </c>
      <c r="N12289" s="545" t="s">
        <v>13413</v>
      </c>
      <c r="O12289" s="545" t="s">
        <v>13413</v>
      </c>
      <c r="P12289" s="549">
        <v>9996</v>
      </c>
      <c r="Q12289" s="549">
        <v>1</v>
      </c>
      <c r="R12289" s="549">
        <v>166</v>
      </c>
      <c r="S12289" s="548">
        <v>2228</v>
      </c>
      <c r="T12289" s="548"/>
      <c r="U12289" s="99"/>
    </row>
    <row r="12290" spans="1:21" ht="19.5" customHeight="1">
      <c r="A12290" s="545">
        <v>107316</v>
      </c>
      <c r="B12290" s="545" t="s">
        <v>8076</v>
      </c>
      <c r="C12290" s="545" t="s">
        <v>216</v>
      </c>
      <c r="D12290" s="546">
        <v>44680</v>
      </c>
      <c r="E12290" s="171" t="str">
        <f t="shared" si="191"/>
        <v>2022</v>
      </c>
      <c r="F12290" s="547">
        <v>2890510</v>
      </c>
      <c r="G12290" s="548">
        <v>0.19</v>
      </c>
      <c r="H12290" s="547">
        <v>2429000</v>
      </c>
      <c r="I12290" s="545" t="s">
        <v>12717</v>
      </c>
      <c r="J12290" s="545" t="s">
        <v>13296</v>
      </c>
      <c r="K12290" s="545" t="s">
        <v>20546</v>
      </c>
      <c r="L12290" s="545" t="s">
        <v>13413</v>
      </c>
      <c r="M12290" s="548" t="s">
        <v>13758</v>
      </c>
      <c r="N12290" s="545" t="s">
        <v>13413</v>
      </c>
      <c r="O12290" s="545" t="s">
        <v>13413</v>
      </c>
      <c r="P12290" s="549">
        <v>9997</v>
      </c>
      <c r="Q12290" s="549">
        <v>1</v>
      </c>
      <c r="R12290" s="549">
        <v>19</v>
      </c>
      <c r="S12290" s="548">
        <v>2218</v>
      </c>
      <c r="T12290" s="548"/>
      <c r="U12290" s="99"/>
    </row>
    <row r="12291" spans="1:21" ht="19.5" customHeight="1">
      <c r="A12291" s="545">
        <v>107317</v>
      </c>
      <c r="B12291" s="545" t="s">
        <v>9110</v>
      </c>
      <c r="C12291" s="545" t="s">
        <v>216</v>
      </c>
      <c r="D12291" s="546"/>
      <c r="E12291" s="171" t="str">
        <f t="shared" si="191"/>
        <v>1900</v>
      </c>
      <c r="F12291" s="547">
        <v>0</v>
      </c>
      <c r="G12291" s="548">
        <v>0</v>
      </c>
      <c r="H12291" s="547">
        <v>0</v>
      </c>
      <c r="I12291" s="545" t="s">
        <v>12736</v>
      </c>
      <c r="J12291" s="545"/>
      <c r="K12291" s="545" t="s">
        <v>20533</v>
      </c>
      <c r="L12291" s="545" t="s">
        <v>13413</v>
      </c>
      <c r="M12291" s="548" t="s">
        <v>13758</v>
      </c>
      <c r="N12291" s="545" t="s">
        <v>13413</v>
      </c>
      <c r="O12291" s="545" t="s">
        <v>13413</v>
      </c>
      <c r="P12291" s="549">
        <v>9998</v>
      </c>
      <c r="Q12291" s="549">
        <v>1</v>
      </c>
      <c r="R12291" s="549">
        <v>56</v>
      </c>
      <c r="S12291" s="548"/>
      <c r="T12291" s="548"/>
      <c r="U12291" s="99"/>
    </row>
    <row r="12292" spans="1:21" ht="19.5" customHeight="1">
      <c r="A12292" s="545">
        <v>107318</v>
      </c>
      <c r="B12292" s="545" t="s">
        <v>5676</v>
      </c>
      <c r="C12292" s="545" t="s">
        <v>216</v>
      </c>
      <c r="D12292" s="546"/>
      <c r="E12292" s="171" t="str">
        <f t="shared" ref="E12292:E12355" si="192">TEXT(D12292,"YYYY")</f>
        <v>1900</v>
      </c>
      <c r="F12292" s="547">
        <v>0</v>
      </c>
      <c r="G12292" s="548">
        <v>0</v>
      </c>
      <c r="H12292" s="547">
        <v>0</v>
      </c>
      <c r="I12292" s="545" t="s">
        <v>12736</v>
      </c>
      <c r="J12292" s="545"/>
      <c r="K12292" s="545" t="s">
        <v>20547</v>
      </c>
      <c r="L12292" s="545" t="s">
        <v>13413</v>
      </c>
      <c r="M12292" s="548" t="s">
        <v>13758</v>
      </c>
      <c r="N12292" s="545" t="s">
        <v>13413</v>
      </c>
      <c r="O12292" s="545" t="s">
        <v>13413</v>
      </c>
      <c r="P12292" s="549">
        <v>9999</v>
      </c>
      <c r="Q12292" s="549">
        <v>1</v>
      </c>
      <c r="R12292" s="549">
        <v>56</v>
      </c>
      <c r="S12292" s="548"/>
      <c r="T12292" s="548"/>
      <c r="U12292" s="99"/>
    </row>
    <row r="12293" spans="1:21" ht="19.5" customHeight="1">
      <c r="A12293" s="545">
        <v>107319</v>
      </c>
      <c r="B12293" s="545" t="s">
        <v>9109</v>
      </c>
      <c r="C12293" s="545" t="s">
        <v>221</v>
      </c>
      <c r="D12293" s="546"/>
      <c r="E12293" s="171" t="str">
        <f t="shared" si="192"/>
        <v>1900</v>
      </c>
      <c r="F12293" s="547">
        <v>0</v>
      </c>
      <c r="G12293" s="548">
        <v>0</v>
      </c>
      <c r="H12293" s="547">
        <v>0</v>
      </c>
      <c r="I12293" s="545" t="s">
        <v>12684</v>
      </c>
      <c r="J12293" s="545"/>
      <c r="K12293" s="545" t="s">
        <v>20548</v>
      </c>
      <c r="L12293" s="545" t="s">
        <v>13413</v>
      </c>
      <c r="M12293" s="548" t="s">
        <v>13758</v>
      </c>
      <c r="N12293" s="545" t="s">
        <v>13413</v>
      </c>
      <c r="O12293" s="545" t="s">
        <v>13413</v>
      </c>
      <c r="P12293" s="549">
        <v>10000</v>
      </c>
      <c r="Q12293" s="549">
        <v>1</v>
      </c>
      <c r="R12293" s="549">
        <v>95</v>
      </c>
      <c r="S12293" s="548"/>
      <c r="T12293" s="548"/>
      <c r="U12293" s="99"/>
    </row>
    <row r="12294" spans="1:21" ht="19.5" customHeight="1">
      <c r="A12294" s="545">
        <v>107320</v>
      </c>
      <c r="B12294" s="545" t="s">
        <v>5675</v>
      </c>
      <c r="C12294" s="545" t="s">
        <v>216</v>
      </c>
      <c r="D12294" s="546"/>
      <c r="E12294" s="171" t="str">
        <f t="shared" si="192"/>
        <v>1900</v>
      </c>
      <c r="F12294" s="547">
        <v>0</v>
      </c>
      <c r="G12294" s="548">
        <v>0</v>
      </c>
      <c r="H12294" s="547">
        <v>0</v>
      </c>
      <c r="I12294" s="545" t="s">
        <v>12736</v>
      </c>
      <c r="J12294" s="545"/>
      <c r="K12294" s="545" t="s">
        <v>20549</v>
      </c>
      <c r="L12294" s="545" t="s">
        <v>13413</v>
      </c>
      <c r="M12294" s="548" t="s">
        <v>13758</v>
      </c>
      <c r="N12294" s="545" t="s">
        <v>13413</v>
      </c>
      <c r="O12294" s="545" t="s">
        <v>13413</v>
      </c>
      <c r="P12294" s="549">
        <v>10001</v>
      </c>
      <c r="Q12294" s="549">
        <v>1</v>
      </c>
      <c r="R12294" s="549">
        <v>56</v>
      </c>
      <c r="S12294" s="548"/>
      <c r="T12294" s="548"/>
      <c r="U12294" s="99"/>
    </row>
    <row r="12295" spans="1:21" ht="19.5" customHeight="1">
      <c r="A12295" s="545">
        <v>107321</v>
      </c>
      <c r="B12295" s="545" t="s">
        <v>5674</v>
      </c>
      <c r="C12295" s="545" t="s">
        <v>216</v>
      </c>
      <c r="D12295" s="546"/>
      <c r="E12295" s="171" t="str">
        <f t="shared" si="192"/>
        <v>1900</v>
      </c>
      <c r="F12295" s="547">
        <v>0</v>
      </c>
      <c r="G12295" s="548">
        <v>0</v>
      </c>
      <c r="H12295" s="547">
        <v>0</v>
      </c>
      <c r="I12295" s="545" t="s">
        <v>12736</v>
      </c>
      <c r="J12295" s="545"/>
      <c r="K12295" s="545" t="s">
        <v>20550</v>
      </c>
      <c r="L12295" s="545" t="s">
        <v>13413</v>
      </c>
      <c r="M12295" s="548" t="s">
        <v>13758</v>
      </c>
      <c r="N12295" s="545" t="s">
        <v>13413</v>
      </c>
      <c r="O12295" s="545" t="s">
        <v>13413</v>
      </c>
      <c r="P12295" s="549">
        <v>10002</v>
      </c>
      <c r="Q12295" s="549">
        <v>1</v>
      </c>
      <c r="R12295" s="549">
        <v>56</v>
      </c>
      <c r="S12295" s="548"/>
      <c r="T12295" s="548"/>
      <c r="U12295" s="99"/>
    </row>
    <row r="12296" spans="1:21" ht="19.5" customHeight="1">
      <c r="A12296" s="545">
        <v>107322</v>
      </c>
      <c r="B12296" s="545" t="s">
        <v>4746</v>
      </c>
      <c r="C12296" s="545" t="s">
        <v>209</v>
      </c>
      <c r="D12296" s="546">
        <v>44131</v>
      </c>
      <c r="E12296" s="171" t="str">
        <f t="shared" si="192"/>
        <v>2020</v>
      </c>
      <c r="F12296" s="547">
        <v>2215.9899999999998</v>
      </c>
      <c r="G12296" s="548">
        <v>0.19</v>
      </c>
      <c r="H12296" s="547">
        <v>1862.18</v>
      </c>
      <c r="I12296" s="545" t="s">
        <v>12706</v>
      </c>
      <c r="J12296" s="545" t="s">
        <v>13296</v>
      </c>
      <c r="K12296" s="545" t="s">
        <v>13413</v>
      </c>
      <c r="L12296" s="545" t="s">
        <v>13413</v>
      </c>
      <c r="M12296" s="548" t="s">
        <v>13758</v>
      </c>
      <c r="N12296" s="545" t="s">
        <v>13413</v>
      </c>
      <c r="O12296" s="545" t="s">
        <v>13413</v>
      </c>
      <c r="P12296" s="549">
        <v>10003</v>
      </c>
      <c r="Q12296" s="549">
        <v>1</v>
      </c>
      <c r="R12296" s="549">
        <v>128</v>
      </c>
      <c r="S12296" s="548">
        <v>2218</v>
      </c>
      <c r="T12296" s="548"/>
      <c r="U12296" s="99"/>
    </row>
    <row r="12297" spans="1:21" ht="19.5" customHeight="1">
      <c r="A12297" s="545">
        <v>107323</v>
      </c>
      <c r="B12297" s="545" t="s">
        <v>9108</v>
      </c>
      <c r="C12297" s="545" t="s">
        <v>216</v>
      </c>
      <c r="D12297" s="546"/>
      <c r="E12297" s="171" t="str">
        <f t="shared" si="192"/>
        <v>1900</v>
      </c>
      <c r="F12297" s="547">
        <v>0</v>
      </c>
      <c r="G12297" s="548">
        <v>0</v>
      </c>
      <c r="H12297" s="547">
        <v>0</v>
      </c>
      <c r="I12297" s="545" t="s">
        <v>12736</v>
      </c>
      <c r="J12297" s="545"/>
      <c r="K12297" s="545" t="s">
        <v>20551</v>
      </c>
      <c r="L12297" s="545" t="s">
        <v>13413</v>
      </c>
      <c r="M12297" s="548" t="s">
        <v>13758</v>
      </c>
      <c r="N12297" s="545" t="s">
        <v>13413</v>
      </c>
      <c r="O12297" s="545" t="s">
        <v>13413</v>
      </c>
      <c r="P12297" s="549">
        <v>10004</v>
      </c>
      <c r="Q12297" s="549">
        <v>1</v>
      </c>
      <c r="R12297" s="549">
        <v>56</v>
      </c>
      <c r="S12297" s="548"/>
      <c r="T12297" s="548"/>
      <c r="U12297" s="99"/>
    </row>
    <row r="12298" spans="1:21" ht="19.5" customHeight="1">
      <c r="A12298" s="545">
        <v>107324</v>
      </c>
      <c r="B12298" s="545" t="s">
        <v>5687</v>
      </c>
      <c r="C12298" s="545" t="s">
        <v>216</v>
      </c>
      <c r="D12298" s="546"/>
      <c r="E12298" s="171" t="str">
        <f t="shared" si="192"/>
        <v>1900</v>
      </c>
      <c r="F12298" s="547">
        <v>0</v>
      </c>
      <c r="G12298" s="548">
        <v>0</v>
      </c>
      <c r="H12298" s="547">
        <v>0</v>
      </c>
      <c r="I12298" s="545" t="s">
        <v>12736</v>
      </c>
      <c r="J12298" s="545"/>
      <c r="K12298" s="545" t="s">
        <v>20428</v>
      </c>
      <c r="L12298" s="545" t="s">
        <v>13413</v>
      </c>
      <c r="M12298" s="548" t="s">
        <v>13758</v>
      </c>
      <c r="N12298" s="545" t="s">
        <v>13413</v>
      </c>
      <c r="O12298" s="545" t="s">
        <v>13413</v>
      </c>
      <c r="P12298" s="549">
        <v>10005</v>
      </c>
      <c r="Q12298" s="549">
        <v>1</v>
      </c>
      <c r="R12298" s="549">
        <v>56</v>
      </c>
      <c r="S12298" s="548"/>
      <c r="T12298" s="548"/>
      <c r="U12298" s="99"/>
    </row>
    <row r="12299" spans="1:21" ht="19.5" customHeight="1">
      <c r="A12299" s="545">
        <v>107325</v>
      </c>
      <c r="B12299" s="545" t="s">
        <v>5614</v>
      </c>
      <c r="C12299" s="545" t="s">
        <v>216</v>
      </c>
      <c r="D12299" s="546"/>
      <c r="E12299" s="171" t="str">
        <f t="shared" si="192"/>
        <v>1900</v>
      </c>
      <c r="F12299" s="547">
        <v>0</v>
      </c>
      <c r="G12299" s="548">
        <v>0</v>
      </c>
      <c r="H12299" s="547">
        <v>0</v>
      </c>
      <c r="I12299" s="545" t="s">
        <v>12736</v>
      </c>
      <c r="J12299" s="545"/>
      <c r="K12299" s="545" t="s">
        <v>20428</v>
      </c>
      <c r="L12299" s="545" t="s">
        <v>13413</v>
      </c>
      <c r="M12299" s="548" t="s">
        <v>13758</v>
      </c>
      <c r="N12299" s="545" t="s">
        <v>13413</v>
      </c>
      <c r="O12299" s="545" t="s">
        <v>13413</v>
      </c>
      <c r="P12299" s="549">
        <v>10006</v>
      </c>
      <c r="Q12299" s="549">
        <v>1</v>
      </c>
      <c r="R12299" s="549">
        <v>56</v>
      </c>
      <c r="S12299" s="548"/>
      <c r="T12299" s="548"/>
      <c r="U12299" s="99"/>
    </row>
    <row r="12300" spans="1:21" ht="19.5" customHeight="1">
      <c r="A12300" s="545">
        <v>107326</v>
      </c>
      <c r="B12300" s="545" t="s">
        <v>5718</v>
      </c>
      <c r="C12300" s="545" t="s">
        <v>216</v>
      </c>
      <c r="D12300" s="546"/>
      <c r="E12300" s="171" t="str">
        <f t="shared" si="192"/>
        <v>1900</v>
      </c>
      <c r="F12300" s="547">
        <v>0</v>
      </c>
      <c r="G12300" s="548">
        <v>0</v>
      </c>
      <c r="H12300" s="547">
        <v>0</v>
      </c>
      <c r="I12300" s="545" t="s">
        <v>12736</v>
      </c>
      <c r="J12300" s="545"/>
      <c r="K12300" s="545" t="s">
        <v>20428</v>
      </c>
      <c r="L12300" s="545" t="s">
        <v>13413</v>
      </c>
      <c r="M12300" s="548" t="s">
        <v>13758</v>
      </c>
      <c r="N12300" s="545" t="s">
        <v>13413</v>
      </c>
      <c r="O12300" s="545" t="s">
        <v>13413</v>
      </c>
      <c r="P12300" s="549">
        <v>10007</v>
      </c>
      <c r="Q12300" s="549">
        <v>1</v>
      </c>
      <c r="R12300" s="549">
        <v>56</v>
      </c>
      <c r="S12300" s="548"/>
      <c r="T12300" s="548"/>
      <c r="U12300" s="99"/>
    </row>
    <row r="12301" spans="1:21" ht="19.5" customHeight="1">
      <c r="A12301" s="545">
        <v>107328</v>
      </c>
      <c r="B12301" s="545" t="s">
        <v>4524</v>
      </c>
      <c r="C12301" s="545" t="s">
        <v>221</v>
      </c>
      <c r="D12301" s="546">
        <v>43734</v>
      </c>
      <c r="E12301" s="171" t="str">
        <f t="shared" si="192"/>
        <v>2019</v>
      </c>
      <c r="F12301" s="547">
        <v>186830</v>
      </c>
      <c r="G12301" s="548">
        <v>0.19</v>
      </c>
      <c r="H12301" s="547">
        <v>157000</v>
      </c>
      <c r="I12301" s="545" t="s">
        <v>12684</v>
      </c>
      <c r="J12301" s="545" t="s">
        <v>13402</v>
      </c>
      <c r="K12301" s="545" t="s">
        <v>20552</v>
      </c>
      <c r="L12301" s="545" t="s">
        <v>13413</v>
      </c>
      <c r="M12301" s="548" t="s">
        <v>13758</v>
      </c>
      <c r="N12301" s="545" t="s">
        <v>13413</v>
      </c>
      <c r="O12301" s="545" t="s">
        <v>13413</v>
      </c>
      <c r="P12301" s="549">
        <v>10008</v>
      </c>
      <c r="Q12301" s="549">
        <v>1</v>
      </c>
      <c r="R12301" s="549">
        <v>95</v>
      </c>
      <c r="S12301" s="548">
        <v>2231</v>
      </c>
      <c r="T12301" s="548"/>
      <c r="U12301" s="99"/>
    </row>
    <row r="12302" spans="1:21" ht="19.5" customHeight="1">
      <c r="A12302" s="545">
        <v>107329</v>
      </c>
      <c r="B12302" s="545" t="s">
        <v>9107</v>
      </c>
      <c r="C12302" s="545" t="s">
        <v>216</v>
      </c>
      <c r="D12302" s="546"/>
      <c r="E12302" s="171" t="str">
        <f t="shared" si="192"/>
        <v>1900</v>
      </c>
      <c r="F12302" s="547">
        <v>0</v>
      </c>
      <c r="G12302" s="548">
        <v>0</v>
      </c>
      <c r="H12302" s="547">
        <v>0</v>
      </c>
      <c r="I12302" s="545" t="s">
        <v>12736</v>
      </c>
      <c r="J12302" s="545"/>
      <c r="K12302" s="545" t="s">
        <v>20553</v>
      </c>
      <c r="L12302" s="545" t="s">
        <v>13413</v>
      </c>
      <c r="M12302" s="548" t="s">
        <v>13758</v>
      </c>
      <c r="N12302" s="545" t="s">
        <v>13413</v>
      </c>
      <c r="O12302" s="545" t="s">
        <v>13413</v>
      </c>
      <c r="P12302" s="549">
        <v>10009</v>
      </c>
      <c r="Q12302" s="549">
        <v>1</v>
      </c>
      <c r="R12302" s="549">
        <v>56</v>
      </c>
      <c r="S12302" s="548"/>
      <c r="T12302" s="548"/>
      <c r="U12302" s="99"/>
    </row>
    <row r="12303" spans="1:21" ht="19.5" customHeight="1">
      <c r="A12303" s="545">
        <v>107330</v>
      </c>
      <c r="B12303" s="545" t="s">
        <v>5677</v>
      </c>
      <c r="C12303" s="545" t="s">
        <v>216</v>
      </c>
      <c r="D12303" s="546"/>
      <c r="E12303" s="171" t="str">
        <f t="shared" si="192"/>
        <v>1900</v>
      </c>
      <c r="F12303" s="547">
        <v>0</v>
      </c>
      <c r="G12303" s="548">
        <v>0</v>
      </c>
      <c r="H12303" s="547">
        <v>0</v>
      </c>
      <c r="I12303" s="545" t="s">
        <v>12736</v>
      </c>
      <c r="J12303" s="545"/>
      <c r="K12303" s="545" t="s">
        <v>20554</v>
      </c>
      <c r="L12303" s="545" t="s">
        <v>13413</v>
      </c>
      <c r="M12303" s="548" t="s">
        <v>13758</v>
      </c>
      <c r="N12303" s="545" t="s">
        <v>13413</v>
      </c>
      <c r="O12303" s="545" t="s">
        <v>13413</v>
      </c>
      <c r="P12303" s="549">
        <v>10010</v>
      </c>
      <c r="Q12303" s="549">
        <v>1</v>
      </c>
      <c r="R12303" s="549">
        <v>56</v>
      </c>
      <c r="S12303" s="548"/>
      <c r="T12303" s="548"/>
      <c r="U12303" s="99"/>
    </row>
    <row r="12304" spans="1:21" ht="19.5" customHeight="1">
      <c r="A12304" s="545">
        <v>107331</v>
      </c>
      <c r="B12304" s="545" t="s">
        <v>9106</v>
      </c>
      <c r="C12304" s="545" t="s">
        <v>216</v>
      </c>
      <c r="D12304" s="546"/>
      <c r="E12304" s="171" t="str">
        <f t="shared" si="192"/>
        <v>1900</v>
      </c>
      <c r="F12304" s="547">
        <v>0</v>
      </c>
      <c r="G12304" s="548">
        <v>0</v>
      </c>
      <c r="H12304" s="547">
        <v>0</v>
      </c>
      <c r="I12304" s="545" t="s">
        <v>12736</v>
      </c>
      <c r="J12304" s="545"/>
      <c r="K12304" s="545" t="s">
        <v>20555</v>
      </c>
      <c r="L12304" s="545" t="s">
        <v>13413</v>
      </c>
      <c r="M12304" s="548" t="s">
        <v>13758</v>
      </c>
      <c r="N12304" s="545" t="s">
        <v>13413</v>
      </c>
      <c r="O12304" s="545" t="s">
        <v>13413</v>
      </c>
      <c r="P12304" s="549">
        <v>10011</v>
      </c>
      <c r="Q12304" s="549">
        <v>1</v>
      </c>
      <c r="R12304" s="549">
        <v>56</v>
      </c>
      <c r="S12304" s="548"/>
      <c r="T12304" s="548"/>
      <c r="U12304" s="99"/>
    </row>
    <row r="12305" spans="1:21" ht="19.5" customHeight="1">
      <c r="A12305" s="545">
        <v>107332</v>
      </c>
      <c r="B12305" s="545" t="s">
        <v>9105</v>
      </c>
      <c r="C12305" s="545" t="s">
        <v>216</v>
      </c>
      <c r="D12305" s="546"/>
      <c r="E12305" s="171" t="str">
        <f t="shared" si="192"/>
        <v>1900</v>
      </c>
      <c r="F12305" s="547">
        <v>0</v>
      </c>
      <c r="G12305" s="548">
        <v>0</v>
      </c>
      <c r="H12305" s="547">
        <v>0</v>
      </c>
      <c r="I12305" s="545" t="s">
        <v>12736</v>
      </c>
      <c r="J12305" s="545"/>
      <c r="K12305" s="545" t="s">
        <v>20556</v>
      </c>
      <c r="L12305" s="545" t="s">
        <v>13413</v>
      </c>
      <c r="M12305" s="548" t="s">
        <v>13758</v>
      </c>
      <c r="N12305" s="545" t="s">
        <v>13413</v>
      </c>
      <c r="O12305" s="545" t="s">
        <v>13413</v>
      </c>
      <c r="P12305" s="549">
        <v>10012</v>
      </c>
      <c r="Q12305" s="549">
        <v>1</v>
      </c>
      <c r="R12305" s="549">
        <v>56</v>
      </c>
      <c r="S12305" s="548"/>
      <c r="T12305" s="548"/>
      <c r="U12305" s="99"/>
    </row>
    <row r="12306" spans="1:21" ht="19.5" customHeight="1">
      <c r="A12306" s="545">
        <v>107333</v>
      </c>
      <c r="B12306" s="545" t="s">
        <v>7359</v>
      </c>
      <c r="C12306" s="545" t="s">
        <v>216</v>
      </c>
      <c r="D12306" s="546">
        <v>43795</v>
      </c>
      <c r="E12306" s="171" t="str">
        <f t="shared" si="192"/>
        <v>2019</v>
      </c>
      <c r="F12306" s="547">
        <v>1517131</v>
      </c>
      <c r="G12306" s="548">
        <v>0.19</v>
      </c>
      <c r="H12306" s="547">
        <v>1274900</v>
      </c>
      <c r="I12306" s="545" t="s">
        <v>12736</v>
      </c>
      <c r="J12306" s="545" t="s">
        <v>13402</v>
      </c>
      <c r="K12306" s="545" t="s">
        <v>20557</v>
      </c>
      <c r="L12306" s="545" t="s">
        <v>13413</v>
      </c>
      <c r="M12306" s="548" t="s">
        <v>13758</v>
      </c>
      <c r="N12306" s="545" t="s">
        <v>13413</v>
      </c>
      <c r="O12306" s="545" t="s">
        <v>13413</v>
      </c>
      <c r="P12306" s="549">
        <v>10013</v>
      </c>
      <c r="Q12306" s="549">
        <v>1</v>
      </c>
      <c r="R12306" s="549">
        <v>56</v>
      </c>
      <c r="S12306" s="548">
        <v>2231</v>
      </c>
      <c r="T12306" s="548"/>
      <c r="U12306" s="99"/>
    </row>
    <row r="12307" spans="1:21" ht="19.5" customHeight="1">
      <c r="A12307" s="545">
        <v>107334</v>
      </c>
      <c r="B12307" s="545" t="s">
        <v>5964</v>
      </c>
      <c r="C12307" s="545" t="s">
        <v>216</v>
      </c>
      <c r="D12307" s="546">
        <v>43801</v>
      </c>
      <c r="E12307" s="171" t="str">
        <f t="shared" si="192"/>
        <v>2019</v>
      </c>
      <c r="F12307" s="547">
        <v>1500000</v>
      </c>
      <c r="G12307" s="548">
        <v>0.19</v>
      </c>
      <c r="H12307" s="547">
        <v>1260504.2</v>
      </c>
      <c r="I12307" s="545" t="s">
        <v>12973</v>
      </c>
      <c r="J12307" s="545" t="s">
        <v>13402</v>
      </c>
      <c r="K12307" s="545" t="s">
        <v>20558</v>
      </c>
      <c r="L12307" s="545" t="s">
        <v>13413</v>
      </c>
      <c r="M12307" s="548" t="s">
        <v>13758</v>
      </c>
      <c r="N12307" s="545" t="s">
        <v>13413</v>
      </c>
      <c r="O12307" s="545" t="s">
        <v>13413</v>
      </c>
      <c r="P12307" s="549">
        <v>10014</v>
      </c>
      <c r="Q12307" s="549">
        <v>1</v>
      </c>
      <c r="R12307" s="549">
        <v>59</v>
      </c>
      <c r="S12307" s="548">
        <v>2231</v>
      </c>
      <c r="T12307" s="548"/>
      <c r="U12307" s="99"/>
    </row>
    <row r="12308" spans="1:21" ht="19.5" customHeight="1">
      <c r="A12308" s="545">
        <v>107335</v>
      </c>
      <c r="B12308" s="545" t="s">
        <v>9104</v>
      </c>
      <c r="C12308" s="545" t="s">
        <v>216</v>
      </c>
      <c r="D12308" s="546"/>
      <c r="E12308" s="171" t="str">
        <f t="shared" si="192"/>
        <v>1900</v>
      </c>
      <c r="F12308" s="547">
        <v>0</v>
      </c>
      <c r="G12308" s="548">
        <v>0</v>
      </c>
      <c r="H12308" s="547">
        <v>0</v>
      </c>
      <c r="I12308" s="545" t="s">
        <v>12736</v>
      </c>
      <c r="J12308" s="545"/>
      <c r="K12308" s="545" t="s">
        <v>20559</v>
      </c>
      <c r="L12308" s="545" t="s">
        <v>13413</v>
      </c>
      <c r="M12308" s="548" t="s">
        <v>13758</v>
      </c>
      <c r="N12308" s="545" t="s">
        <v>13413</v>
      </c>
      <c r="O12308" s="545" t="s">
        <v>13413</v>
      </c>
      <c r="P12308" s="549">
        <v>10015</v>
      </c>
      <c r="Q12308" s="549">
        <v>1</v>
      </c>
      <c r="R12308" s="549">
        <v>56</v>
      </c>
      <c r="S12308" s="548"/>
      <c r="T12308" s="548"/>
      <c r="U12308" s="99"/>
    </row>
    <row r="12309" spans="1:21" ht="19.5" customHeight="1">
      <c r="A12309" s="545">
        <v>107336</v>
      </c>
      <c r="B12309" s="545" t="s">
        <v>5608</v>
      </c>
      <c r="C12309" s="545" t="s">
        <v>206</v>
      </c>
      <c r="D12309" s="546"/>
      <c r="E12309" s="171" t="str">
        <f t="shared" si="192"/>
        <v>1900</v>
      </c>
      <c r="F12309" s="547">
        <v>0</v>
      </c>
      <c r="G12309" s="548">
        <v>0</v>
      </c>
      <c r="H12309" s="547">
        <v>0</v>
      </c>
      <c r="I12309" s="545" t="s">
        <v>12736</v>
      </c>
      <c r="J12309" s="545"/>
      <c r="K12309" s="545" t="s">
        <v>20560</v>
      </c>
      <c r="L12309" s="545" t="s">
        <v>13413</v>
      </c>
      <c r="M12309" s="548" t="s">
        <v>13758</v>
      </c>
      <c r="N12309" s="545" t="s">
        <v>13413</v>
      </c>
      <c r="O12309" s="545" t="s">
        <v>13413</v>
      </c>
      <c r="P12309" s="549">
        <v>10016</v>
      </c>
      <c r="Q12309" s="549">
        <v>1</v>
      </c>
      <c r="R12309" s="549">
        <v>56</v>
      </c>
      <c r="S12309" s="548"/>
      <c r="T12309" s="548"/>
      <c r="U12309" s="99"/>
    </row>
    <row r="12310" spans="1:21" ht="19.5" customHeight="1">
      <c r="A12310" s="545">
        <v>107337</v>
      </c>
      <c r="B12310" s="545" t="s">
        <v>9103</v>
      </c>
      <c r="C12310" s="545" t="s">
        <v>216</v>
      </c>
      <c r="D12310" s="546"/>
      <c r="E12310" s="171" t="str">
        <f t="shared" si="192"/>
        <v>1900</v>
      </c>
      <c r="F12310" s="547">
        <v>0</v>
      </c>
      <c r="G12310" s="548">
        <v>0</v>
      </c>
      <c r="H12310" s="547">
        <v>0</v>
      </c>
      <c r="I12310" s="545" t="s">
        <v>12736</v>
      </c>
      <c r="J12310" s="545"/>
      <c r="K12310" s="545" t="s">
        <v>20561</v>
      </c>
      <c r="L12310" s="545" t="s">
        <v>13413</v>
      </c>
      <c r="M12310" s="548" t="s">
        <v>13758</v>
      </c>
      <c r="N12310" s="545" t="s">
        <v>13413</v>
      </c>
      <c r="O12310" s="545" t="s">
        <v>13413</v>
      </c>
      <c r="P12310" s="549">
        <v>10017</v>
      </c>
      <c r="Q12310" s="549">
        <v>1</v>
      </c>
      <c r="R12310" s="549">
        <v>56</v>
      </c>
      <c r="S12310" s="548"/>
      <c r="T12310" s="548"/>
      <c r="U12310" s="99"/>
    </row>
    <row r="12311" spans="1:21" ht="19.5" customHeight="1">
      <c r="A12311" s="545">
        <v>107339</v>
      </c>
      <c r="B12311" s="545" t="s">
        <v>4639</v>
      </c>
      <c r="C12311" s="545" t="s">
        <v>221</v>
      </c>
      <c r="D12311" s="546"/>
      <c r="E12311" s="171" t="str">
        <f t="shared" si="192"/>
        <v>1900</v>
      </c>
      <c r="F12311" s="547">
        <v>0</v>
      </c>
      <c r="G12311" s="548">
        <v>0</v>
      </c>
      <c r="H12311" s="547">
        <v>0</v>
      </c>
      <c r="I12311" s="545" t="s">
        <v>12685</v>
      </c>
      <c r="J12311" s="545"/>
      <c r="K12311" s="545" t="s">
        <v>13413</v>
      </c>
      <c r="L12311" s="545" t="s">
        <v>13413</v>
      </c>
      <c r="M12311" s="548" t="s">
        <v>13758</v>
      </c>
      <c r="N12311" s="545" t="s">
        <v>13413</v>
      </c>
      <c r="O12311" s="545" t="s">
        <v>13413</v>
      </c>
      <c r="P12311" s="549">
        <v>10018</v>
      </c>
      <c r="Q12311" s="549">
        <v>1</v>
      </c>
      <c r="R12311" s="549">
        <v>11</v>
      </c>
      <c r="S12311" s="548"/>
      <c r="T12311" s="548"/>
      <c r="U12311" s="99"/>
    </row>
    <row r="12312" spans="1:21" ht="19.5" customHeight="1">
      <c r="A12312" s="545">
        <v>107340</v>
      </c>
      <c r="B12312" s="545" t="s">
        <v>9102</v>
      </c>
      <c r="C12312" s="545" t="s">
        <v>216</v>
      </c>
      <c r="D12312" s="546"/>
      <c r="E12312" s="171" t="str">
        <f t="shared" si="192"/>
        <v>1900</v>
      </c>
      <c r="F12312" s="547">
        <v>0</v>
      </c>
      <c r="G12312" s="548">
        <v>0</v>
      </c>
      <c r="H12312" s="547">
        <v>0</v>
      </c>
      <c r="I12312" s="545" t="s">
        <v>12736</v>
      </c>
      <c r="J12312" s="545"/>
      <c r="K12312" s="545" t="s">
        <v>20562</v>
      </c>
      <c r="L12312" s="545" t="s">
        <v>13413</v>
      </c>
      <c r="M12312" s="548" t="s">
        <v>13758</v>
      </c>
      <c r="N12312" s="545" t="s">
        <v>13413</v>
      </c>
      <c r="O12312" s="545" t="s">
        <v>13413</v>
      </c>
      <c r="P12312" s="549">
        <v>10019</v>
      </c>
      <c r="Q12312" s="549">
        <v>1</v>
      </c>
      <c r="R12312" s="549">
        <v>56</v>
      </c>
      <c r="S12312" s="548"/>
      <c r="T12312" s="548"/>
      <c r="U12312" s="99"/>
    </row>
    <row r="12313" spans="1:21" ht="19.5" customHeight="1">
      <c r="A12313" s="545">
        <v>107341</v>
      </c>
      <c r="B12313" s="545" t="s">
        <v>4645</v>
      </c>
      <c r="C12313" s="545" t="s">
        <v>216</v>
      </c>
      <c r="D12313" s="546"/>
      <c r="E12313" s="171" t="str">
        <f t="shared" si="192"/>
        <v>1900</v>
      </c>
      <c r="F12313" s="547">
        <v>0</v>
      </c>
      <c r="G12313" s="548">
        <v>0</v>
      </c>
      <c r="H12313" s="547">
        <v>0</v>
      </c>
      <c r="I12313" s="545" t="s">
        <v>12685</v>
      </c>
      <c r="J12313" s="545"/>
      <c r="K12313" s="545" t="s">
        <v>20563</v>
      </c>
      <c r="L12313" s="545" t="s">
        <v>13413</v>
      </c>
      <c r="M12313" s="548" t="s">
        <v>13758</v>
      </c>
      <c r="N12313" s="545" t="s">
        <v>13413</v>
      </c>
      <c r="O12313" s="545" t="s">
        <v>13413</v>
      </c>
      <c r="P12313" s="549">
        <v>10020</v>
      </c>
      <c r="Q12313" s="549">
        <v>1</v>
      </c>
      <c r="R12313" s="549">
        <v>11</v>
      </c>
      <c r="S12313" s="548"/>
      <c r="T12313" s="548"/>
      <c r="U12313" s="99"/>
    </row>
    <row r="12314" spans="1:21" ht="19.5" customHeight="1">
      <c r="A12314" s="545">
        <v>107342</v>
      </c>
      <c r="B12314" s="545" t="s">
        <v>9101</v>
      </c>
      <c r="C12314" s="545" t="s">
        <v>216</v>
      </c>
      <c r="D12314" s="546"/>
      <c r="E12314" s="171" t="str">
        <f t="shared" si="192"/>
        <v>1900</v>
      </c>
      <c r="F12314" s="547">
        <v>0</v>
      </c>
      <c r="G12314" s="548">
        <v>0</v>
      </c>
      <c r="H12314" s="547">
        <v>0</v>
      </c>
      <c r="I12314" s="545" t="s">
        <v>12736</v>
      </c>
      <c r="J12314" s="545"/>
      <c r="K12314" s="545" t="s">
        <v>20564</v>
      </c>
      <c r="L12314" s="545" t="s">
        <v>13413</v>
      </c>
      <c r="M12314" s="548" t="s">
        <v>13758</v>
      </c>
      <c r="N12314" s="545" t="s">
        <v>13413</v>
      </c>
      <c r="O12314" s="545" t="s">
        <v>13413</v>
      </c>
      <c r="P12314" s="549">
        <v>10021</v>
      </c>
      <c r="Q12314" s="549">
        <v>1</v>
      </c>
      <c r="R12314" s="549">
        <v>56</v>
      </c>
      <c r="S12314" s="548"/>
      <c r="T12314" s="548"/>
      <c r="U12314" s="99"/>
    </row>
    <row r="12315" spans="1:21" ht="19.5" customHeight="1">
      <c r="A12315" s="545">
        <v>107343</v>
      </c>
      <c r="B12315" s="545" t="s">
        <v>9100</v>
      </c>
      <c r="C12315" s="545" t="s">
        <v>216</v>
      </c>
      <c r="D12315" s="546"/>
      <c r="E12315" s="171" t="str">
        <f t="shared" si="192"/>
        <v>1900</v>
      </c>
      <c r="F12315" s="547">
        <v>0</v>
      </c>
      <c r="G12315" s="548">
        <v>0</v>
      </c>
      <c r="H12315" s="547">
        <v>0</v>
      </c>
      <c r="I12315" s="545" t="s">
        <v>12685</v>
      </c>
      <c r="J12315" s="545"/>
      <c r="K12315" s="545" t="s">
        <v>20565</v>
      </c>
      <c r="L12315" s="545" t="s">
        <v>13413</v>
      </c>
      <c r="M12315" s="548" t="s">
        <v>13758</v>
      </c>
      <c r="N12315" s="545" t="s">
        <v>13413</v>
      </c>
      <c r="O12315" s="545" t="s">
        <v>13413</v>
      </c>
      <c r="P12315" s="549">
        <v>10022</v>
      </c>
      <c r="Q12315" s="549">
        <v>1</v>
      </c>
      <c r="R12315" s="549">
        <v>11</v>
      </c>
      <c r="S12315" s="548"/>
      <c r="T12315" s="548"/>
      <c r="U12315" s="99"/>
    </row>
    <row r="12316" spans="1:21" ht="19.5" customHeight="1">
      <c r="A12316" s="545">
        <v>107344</v>
      </c>
      <c r="B12316" s="545" t="s">
        <v>9099</v>
      </c>
      <c r="C12316" s="545" t="s">
        <v>216</v>
      </c>
      <c r="D12316" s="546"/>
      <c r="E12316" s="171" t="str">
        <f t="shared" si="192"/>
        <v>1900</v>
      </c>
      <c r="F12316" s="547">
        <v>0</v>
      </c>
      <c r="G12316" s="548">
        <v>0</v>
      </c>
      <c r="H12316" s="547">
        <v>0</v>
      </c>
      <c r="I12316" s="545" t="s">
        <v>12736</v>
      </c>
      <c r="J12316" s="545"/>
      <c r="K12316" s="545" t="s">
        <v>20566</v>
      </c>
      <c r="L12316" s="545" t="s">
        <v>13413</v>
      </c>
      <c r="M12316" s="548" t="s">
        <v>13758</v>
      </c>
      <c r="N12316" s="545" t="s">
        <v>13413</v>
      </c>
      <c r="O12316" s="545" t="s">
        <v>13413</v>
      </c>
      <c r="P12316" s="549">
        <v>10023</v>
      </c>
      <c r="Q12316" s="549">
        <v>1</v>
      </c>
      <c r="R12316" s="549">
        <v>56</v>
      </c>
      <c r="S12316" s="548"/>
      <c r="T12316" s="548"/>
      <c r="U12316" s="99"/>
    </row>
    <row r="12317" spans="1:21" ht="19.5" customHeight="1">
      <c r="A12317" s="545">
        <v>107345</v>
      </c>
      <c r="B12317" s="545" t="s">
        <v>9098</v>
      </c>
      <c r="C12317" s="545" t="s">
        <v>216</v>
      </c>
      <c r="D12317" s="546"/>
      <c r="E12317" s="171" t="str">
        <f t="shared" si="192"/>
        <v>1900</v>
      </c>
      <c r="F12317" s="547">
        <v>0</v>
      </c>
      <c r="G12317" s="548">
        <v>0</v>
      </c>
      <c r="H12317" s="547">
        <v>0</v>
      </c>
      <c r="I12317" s="545" t="s">
        <v>12736</v>
      </c>
      <c r="J12317" s="545"/>
      <c r="K12317" s="545" t="s">
        <v>13413</v>
      </c>
      <c r="L12317" s="545" t="s">
        <v>13413</v>
      </c>
      <c r="M12317" s="548" t="s">
        <v>13758</v>
      </c>
      <c r="N12317" s="545" t="s">
        <v>13413</v>
      </c>
      <c r="O12317" s="545" t="s">
        <v>13413</v>
      </c>
      <c r="P12317" s="549">
        <v>10024</v>
      </c>
      <c r="Q12317" s="549">
        <v>1</v>
      </c>
      <c r="R12317" s="549">
        <v>56</v>
      </c>
      <c r="S12317" s="548"/>
      <c r="T12317" s="548"/>
      <c r="U12317" s="99"/>
    </row>
    <row r="12318" spans="1:21" ht="19.5" customHeight="1">
      <c r="A12318" s="545">
        <v>107346</v>
      </c>
      <c r="B12318" s="545" t="s">
        <v>5312</v>
      </c>
      <c r="C12318" s="545" t="s">
        <v>216</v>
      </c>
      <c r="D12318" s="546">
        <v>46052</v>
      </c>
      <c r="E12318" s="171" t="str">
        <f t="shared" si="192"/>
        <v>2026</v>
      </c>
      <c r="F12318" s="547">
        <v>162318</v>
      </c>
      <c r="G12318" s="548">
        <v>0.19</v>
      </c>
      <c r="H12318" s="547">
        <v>136401.68</v>
      </c>
      <c r="I12318" s="545" t="s">
        <v>12647</v>
      </c>
      <c r="J12318" s="545" t="s">
        <v>13307</v>
      </c>
      <c r="K12318" s="545" t="s">
        <v>20567</v>
      </c>
      <c r="L12318" s="545" t="s">
        <v>13413</v>
      </c>
      <c r="M12318" s="548" t="s">
        <v>13758</v>
      </c>
      <c r="N12318" s="545" t="s">
        <v>13413</v>
      </c>
      <c r="O12318" s="545" t="s">
        <v>13413</v>
      </c>
      <c r="P12318" s="549">
        <v>10025</v>
      </c>
      <c r="Q12318" s="549">
        <v>1</v>
      </c>
      <c r="R12318" s="549">
        <v>26</v>
      </c>
      <c r="S12318" s="548">
        <v>2228</v>
      </c>
      <c r="T12318" s="548"/>
      <c r="U12318" s="99"/>
    </row>
    <row r="12319" spans="1:21" ht="19.5" customHeight="1">
      <c r="A12319" s="545">
        <v>107347</v>
      </c>
      <c r="B12319" s="545" t="s">
        <v>5690</v>
      </c>
      <c r="C12319" s="545" t="s">
        <v>216</v>
      </c>
      <c r="D12319" s="546"/>
      <c r="E12319" s="171" t="str">
        <f t="shared" si="192"/>
        <v>1900</v>
      </c>
      <c r="F12319" s="547">
        <v>0</v>
      </c>
      <c r="G12319" s="548">
        <v>0</v>
      </c>
      <c r="H12319" s="547">
        <v>0</v>
      </c>
      <c r="I12319" s="545" t="s">
        <v>12736</v>
      </c>
      <c r="J12319" s="545"/>
      <c r="K12319" s="545" t="s">
        <v>20568</v>
      </c>
      <c r="L12319" s="545" t="s">
        <v>13413</v>
      </c>
      <c r="M12319" s="548" t="s">
        <v>13758</v>
      </c>
      <c r="N12319" s="545" t="s">
        <v>13413</v>
      </c>
      <c r="O12319" s="545" t="s">
        <v>13413</v>
      </c>
      <c r="P12319" s="549">
        <v>10026</v>
      </c>
      <c r="Q12319" s="549">
        <v>1</v>
      </c>
      <c r="R12319" s="549">
        <v>56</v>
      </c>
      <c r="S12319" s="548"/>
      <c r="T12319" s="548"/>
      <c r="U12319" s="99"/>
    </row>
    <row r="12320" spans="1:21" ht="19.5" customHeight="1">
      <c r="A12320" s="545">
        <v>107349</v>
      </c>
      <c r="B12320" s="545" t="s">
        <v>9097</v>
      </c>
      <c r="C12320" s="545" t="s">
        <v>216</v>
      </c>
      <c r="D12320" s="546"/>
      <c r="E12320" s="171" t="str">
        <f t="shared" si="192"/>
        <v>1900</v>
      </c>
      <c r="F12320" s="547">
        <v>0</v>
      </c>
      <c r="G12320" s="548">
        <v>0</v>
      </c>
      <c r="H12320" s="547">
        <v>0</v>
      </c>
      <c r="I12320" s="545" t="s">
        <v>12973</v>
      </c>
      <c r="J12320" s="545"/>
      <c r="K12320" s="545" t="s">
        <v>13413</v>
      </c>
      <c r="L12320" s="545" t="s">
        <v>13413</v>
      </c>
      <c r="M12320" s="548" t="s">
        <v>13758</v>
      </c>
      <c r="N12320" s="545" t="s">
        <v>13413</v>
      </c>
      <c r="O12320" s="545" t="s">
        <v>13413</v>
      </c>
      <c r="P12320" s="549">
        <v>10028</v>
      </c>
      <c r="Q12320" s="549">
        <v>1</v>
      </c>
      <c r="R12320" s="549">
        <v>59</v>
      </c>
      <c r="S12320" s="548"/>
      <c r="T12320" s="548"/>
      <c r="U12320" s="99"/>
    </row>
    <row r="12321" spans="1:21" ht="19.5" customHeight="1">
      <c r="A12321" s="545">
        <v>107350</v>
      </c>
      <c r="B12321" s="545" t="s">
        <v>4636</v>
      </c>
      <c r="C12321" s="545" t="s">
        <v>216</v>
      </c>
      <c r="D12321" s="546"/>
      <c r="E12321" s="171" t="str">
        <f t="shared" si="192"/>
        <v>1900</v>
      </c>
      <c r="F12321" s="547">
        <v>0</v>
      </c>
      <c r="G12321" s="548">
        <v>0</v>
      </c>
      <c r="H12321" s="547">
        <v>0</v>
      </c>
      <c r="I12321" s="545" t="s">
        <v>12685</v>
      </c>
      <c r="J12321" s="545"/>
      <c r="K12321" s="545" t="s">
        <v>20569</v>
      </c>
      <c r="L12321" s="545" t="s">
        <v>13413</v>
      </c>
      <c r="M12321" s="548" t="s">
        <v>13758</v>
      </c>
      <c r="N12321" s="545" t="s">
        <v>13413</v>
      </c>
      <c r="O12321" s="545" t="s">
        <v>13413</v>
      </c>
      <c r="P12321" s="549">
        <v>10029</v>
      </c>
      <c r="Q12321" s="549">
        <v>1</v>
      </c>
      <c r="R12321" s="549">
        <v>11</v>
      </c>
      <c r="S12321" s="548"/>
      <c r="T12321" s="548"/>
      <c r="U12321" s="99"/>
    </row>
    <row r="12322" spans="1:21" ht="19.5" customHeight="1">
      <c r="A12322" s="545">
        <v>107351</v>
      </c>
      <c r="B12322" s="545" t="s">
        <v>12436</v>
      </c>
      <c r="C12322" s="545" t="s">
        <v>216</v>
      </c>
      <c r="D12322" s="546">
        <v>46052</v>
      </c>
      <c r="E12322" s="171" t="str">
        <f t="shared" si="192"/>
        <v>2026</v>
      </c>
      <c r="F12322" s="547">
        <v>330194</v>
      </c>
      <c r="G12322" s="548">
        <v>0.19</v>
      </c>
      <c r="H12322" s="547">
        <v>277473.95</v>
      </c>
      <c r="I12322" s="545" t="s">
        <v>12685</v>
      </c>
      <c r="J12322" s="545" t="s">
        <v>13307</v>
      </c>
      <c r="K12322" s="545" t="s">
        <v>20570</v>
      </c>
      <c r="L12322" s="545" t="s">
        <v>13413</v>
      </c>
      <c r="M12322" s="548" t="s">
        <v>13758</v>
      </c>
      <c r="N12322" s="545" t="s">
        <v>13413</v>
      </c>
      <c r="O12322" s="545" t="s">
        <v>13413</v>
      </c>
      <c r="P12322" s="549">
        <v>10030</v>
      </c>
      <c r="Q12322" s="549">
        <v>1</v>
      </c>
      <c r="R12322" s="549">
        <v>11</v>
      </c>
      <c r="S12322" s="548">
        <v>2228</v>
      </c>
      <c r="T12322" s="548"/>
      <c r="U12322" s="99"/>
    </row>
    <row r="12323" spans="1:21" ht="19.5" customHeight="1">
      <c r="A12323" s="545">
        <v>107352</v>
      </c>
      <c r="B12323" s="545" t="s">
        <v>4641</v>
      </c>
      <c r="C12323" s="545" t="s">
        <v>216</v>
      </c>
      <c r="D12323" s="546"/>
      <c r="E12323" s="171" t="str">
        <f t="shared" si="192"/>
        <v>1900</v>
      </c>
      <c r="F12323" s="547">
        <v>0</v>
      </c>
      <c r="G12323" s="548">
        <v>0</v>
      </c>
      <c r="H12323" s="547">
        <v>0</v>
      </c>
      <c r="I12323" s="545" t="s">
        <v>12685</v>
      </c>
      <c r="J12323" s="545"/>
      <c r="K12323" s="545" t="s">
        <v>20571</v>
      </c>
      <c r="L12323" s="545" t="s">
        <v>13413</v>
      </c>
      <c r="M12323" s="548" t="s">
        <v>13758</v>
      </c>
      <c r="N12323" s="545" t="s">
        <v>13413</v>
      </c>
      <c r="O12323" s="545" t="s">
        <v>13413</v>
      </c>
      <c r="P12323" s="549">
        <v>10031</v>
      </c>
      <c r="Q12323" s="549">
        <v>1</v>
      </c>
      <c r="R12323" s="549">
        <v>11</v>
      </c>
      <c r="S12323" s="548"/>
      <c r="T12323" s="548"/>
      <c r="U12323" s="99"/>
    </row>
    <row r="12324" spans="1:21" ht="19.5" customHeight="1">
      <c r="A12324" s="545">
        <v>107353</v>
      </c>
      <c r="B12324" s="545" t="s">
        <v>4637</v>
      </c>
      <c r="C12324" s="545" t="s">
        <v>216</v>
      </c>
      <c r="D12324" s="546"/>
      <c r="E12324" s="171" t="str">
        <f t="shared" si="192"/>
        <v>1900</v>
      </c>
      <c r="F12324" s="547">
        <v>0</v>
      </c>
      <c r="G12324" s="548">
        <v>0</v>
      </c>
      <c r="H12324" s="547">
        <v>0</v>
      </c>
      <c r="I12324" s="545" t="s">
        <v>12685</v>
      </c>
      <c r="J12324" s="545"/>
      <c r="K12324" s="545" t="s">
        <v>20572</v>
      </c>
      <c r="L12324" s="545" t="s">
        <v>13413</v>
      </c>
      <c r="M12324" s="548" t="s">
        <v>13758</v>
      </c>
      <c r="N12324" s="545" t="s">
        <v>13413</v>
      </c>
      <c r="O12324" s="545" t="s">
        <v>13413</v>
      </c>
      <c r="P12324" s="549">
        <v>10032</v>
      </c>
      <c r="Q12324" s="549">
        <v>1</v>
      </c>
      <c r="R12324" s="549">
        <v>11</v>
      </c>
      <c r="S12324" s="548"/>
      <c r="T12324" s="548"/>
      <c r="U12324" s="99"/>
    </row>
    <row r="12325" spans="1:21" ht="19.5" customHeight="1">
      <c r="A12325" s="545">
        <v>107354</v>
      </c>
      <c r="B12325" s="545" t="s">
        <v>9096</v>
      </c>
      <c r="C12325" s="545" t="s">
        <v>216</v>
      </c>
      <c r="D12325" s="546"/>
      <c r="E12325" s="171" t="str">
        <f t="shared" si="192"/>
        <v>1900</v>
      </c>
      <c r="F12325" s="547">
        <v>0</v>
      </c>
      <c r="G12325" s="548">
        <v>0</v>
      </c>
      <c r="H12325" s="547">
        <v>0</v>
      </c>
      <c r="I12325" s="545" t="s">
        <v>12736</v>
      </c>
      <c r="J12325" s="545"/>
      <c r="K12325" s="545" t="s">
        <v>20573</v>
      </c>
      <c r="L12325" s="545" t="s">
        <v>13413</v>
      </c>
      <c r="M12325" s="548" t="s">
        <v>13758</v>
      </c>
      <c r="N12325" s="545" t="s">
        <v>13413</v>
      </c>
      <c r="O12325" s="545" t="s">
        <v>13413</v>
      </c>
      <c r="P12325" s="549">
        <v>10033</v>
      </c>
      <c r="Q12325" s="549">
        <v>1</v>
      </c>
      <c r="R12325" s="549">
        <v>56</v>
      </c>
      <c r="S12325" s="548"/>
      <c r="T12325" s="548"/>
      <c r="U12325" s="99"/>
    </row>
    <row r="12326" spans="1:21" ht="19.5" customHeight="1">
      <c r="A12326" s="545">
        <v>107355</v>
      </c>
      <c r="B12326" s="545" t="s">
        <v>9095</v>
      </c>
      <c r="C12326" s="545" t="s">
        <v>216</v>
      </c>
      <c r="D12326" s="546"/>
      <c r="E12326" s="171" t="str">
        <f t="shared" si="192"/>
        <v>1900</v>
      </c>
      <c r="F12326" s="547">
        <v>0</v>
      </c>
      <c r="G12326" s="548">
        <v>0</v>
      </c>
      <c r="H12326" s="547">
        <v>0</v>
      </c>
      <c r="I12326" s="545" t="s">
        <v>12736</v>
      </c>
      <c r="J12326" s="545"/>
      <c r="K12326" s="545" t="s">
        <v>20574</v>
      </c>
      <c r="L12326" s="545" t="s">
        <v>13413</v>
      </c>
      <c r="M12326" s="548" t="s">
        <v>13758</v>
      </c>
      <c r="N12326" s="545" t="s">
        <v>13413</v>
      </c>
      <c r="O12326" s="545" t="s">
        <v>13413</v>
      </c>
      <c r="P12326" s="549">
        <v>10034</v>
      </c>
      <c r="Q12326" s="549">
        <v>1</v>
      </c>
      <c r="R12326" s="549">
        <v>56</v>
      </c>
      <c r="S12326" s="548"/>
      <c r="T12326" s="548"/>
      <c r="U12326" s="99"/>
    </row>
    <row r="12327" spans="1:21" ht="19.5" customHeight="1">
      <c r="A12327" s="545">
        <v>107356</v>
      </c>
      <c r="B12327" s="545" t="s">
        <v>5678</v>
      </c>
      <c r="C12327" s="545" t="s">
        <v>4504</v>
      </c>
      <c r="D12327" s="546">
        <v>43735</v>
      </c>
      <c r="E12327" s="171" t="str">
        <f t="shared" si="192"/>
        <v>2019</v>
      </c>
      <c r="F12327" s="547">
        <v>34999.99</v>
      </c>
      <c r="G12327" s="548">
        <v>0.19</v>
      </c>
      <c r="H12327" s="547">
        <v>29411.759999999998</v>
      </c>
      <c r="I12327" s="545" t="s">
        <v>12736</v>
      </c>
      <c r="J12327" s="545" t="s">
        <v>13402</v>
      </c>
      <c r="K12327" s="545" t="s">
        <v>13413</v>
      </c>
      <c r="L12327" s="545" t="s">
        <v>13413</v>
      </c>
      <c r="M12327" s="548" t="s">
        <v>13868</v>
      </c>
      <c r="N12327" s="545" t="s">
        <v>13413</v>
      </c>
      <c r="O12327" s="545" t="s">
        <v>13413</v>
      </c>
      <c r="P12327" s="549">
        <v>10035</v>
      </c>
      <c r="Q12327" s="549">
        <v>2</v>
      </c>
      <c r="R12327" s="549">
        <v>56</v>
      </c>
      <c r="S12327" s="548">
        <v>2231</v>
      </c>
      <c r="T12327" s="548"/>
      <c r="U12327" s="99"/>
    </row>
    <row r="12328" spans="1:21" ht="19.5" customHeight="1">
      <c r="A12328" s="545">
        <v>107357</v>
      </c>
      <c r="B12328" s="545" t="s">
        <v>4647</v>
      </c>
      <c r="C12328" s="545" t="s">
        <v>4648</v>
      </c>
      <c r="D12328" s="546">
        <v>46070</v>
      </c>
      <c r="E12328" s="171" t="str">
        <f t="shared" si="192"/>
        <v>2026</v>
      </c>
      <c r="F12328" s="547">
        <v>43.01</v>
      </c>
      <c r="G12328" s="548">
        <v>0.19</v>
      </c>
      <c r="H12328" s="547">
        <v>36.14</v>
      </c>
      <c r="I12328" s="545" t="s">
        <v>12708</v>
      </c>
      <c r="J12328" s="545" t="s">
        <v>13298</v>
      </c>
      <c r="K12328" s="545" t="s">
        <v>13413</v>
      </c>
      <c r="L12328" s="545" t="s">
        <v>13413</v>
      </c>
      <c r="M12328" s="548" t="s">
        <v>13758</v>
      </c>
      <c r="N12328" s="545" t="s">
        <v>13413</v>
      </c>
      <c r="O12328" s="545" t="s">
        <v>13413</v>
      </c>
      <c r="P12328" s="549">
        <v>10036</v>
      </c>
      <c r="Q12328" s="549">
        <v>1</v>
      </c>
      <c r="R12328" s="549">
        <v>121</v>
      </c>
      <c r="S12328" s="548">
        <v>1012</v>
      </c>
      <c r="T12328" s="548"/>
      <c r="U12328" s="99"/>
    </row>
    <row r="12329" spans="1:21" ht="19.5" customHeight="1">
      <c r="A12329" s="545">
        <v>107358</v>
      </c>
      <c r="B12329" s="545" t="s">
        <v>9094</v>
      </c>
      <c r="C12329" s="545" t="s">
        <v>209</v>
      </c>
      <c r="D12329" s="546"/>
      <c r="E12329" s="171" t="str">
        <f t="shared" si="192"/>
        <v>1900</v>
      </c>
      <c r="F12329" s="547">
        <v>0</v>
      </c>
      <c r="G12329" s="548">
        <v>0</v>
      </c>
      <c r="H12329" s="547">
        <v>0</v>
      </c>
      <c r="I12329" s="545" t="s">
        <v>12736</v>
      </c>
      <c r="J12329" s="545"/>
      <c r="K12329" s="545" t="s">
        <v>20428</v>
      </c>
      <c r="L12329" s="545" t="s">
        <v>13413</v>
      </c>
      <c r="M12329" s="548" t="s">
        <v>13758</v>
      </c>
      <c r="N12329" s="545" t="s">
        <v>13413</v>
      </c>
      <c r="O12329" s="545" t="s">
        <v>13413</v>
      </c>
      <c r="P12329" s="549">
        <v>10037</v>
      </c>
      <c r="Q12329" s="549">
        <v>1</v>
      </c>
      <c r="R12329" s="549">
        <v>56</v>
      </c>
      <c r="S12329" s="548"/>
      <c r="T12329" s="548"/>
      <c r="U12329" s="99"/>
    </row>
    <row r="12330" spans="1:21" ht="19.5" customHeight="1">
      <c r="A12330" s="545">
        <v>107359</v>
      </c>
      <c r="B12330" s="545" t="s">
        <v>9093</v>
      </c>
      <c r="C12330" s="545" t="s">
        <v>209</v>
      </c>
      <c r="D12330" s="546"/>
      <c r="E12330" s="171" t="str">
        <f t="shared" si="192"/>
        <v>1900</v>
      </c>
      <c r="F12330" s="547">
        <v>0</v>
      </c>
      <c r="G12330" s="548">
        <v>0</v>
      </c>
      <c r="H12330" s="547">
        <v>0</v>
      </c>
      <c r="I12330" s="545" t="s">
        <v>12736</v>
      </c>
      <c r="J12330" s="545"/>
      <c r="K12330" s="545" t="s">
        <v>20428</v>
      </c>
      <c r="L12330" s="545" t="s">
        <v>13413</v>
      </c>
      <c r="M12330" s="548" t="s">
        <v>13758</v>
      </c>
      <c r="N12330" s="545" t="s">
        <v>13413</v>
      </c>
      <c r="O12330" s="545" t="s">
        <v>13413</v>
      </c>
      <c r="P12330" s="549">
        <v>10038</v>
      </c>
      <c r="Q12330" s="549">
        <v>1</v>
      </c>
      <c r="R12330" s="549">
        <v>56</v>
      </c>
      <c r="S12330" s="548"/>
      <c r="T12330" s="548"/>
      <c r="U12330" s="99"/>
    </row>
    <row r="12331" spans="1:21" ht="19.5" customHeight="1">
      <c r="A12331" s="545">
        <v>107360</v>
      </c>
      <c r="B12331" s="545" t="s">
        <v>5585</v>
      </c>
      <c r="C12331" s="545" t="s">
        <v>209</v>
      </c>
      <c r="D12331" s="546">
        <v>43735</v>
      </c>
      <c r="E12331" s="171" t="str">
        <f t="shared" si="192"/>
        <v>2019</v>
      </c>
      <c r="F12331" s="547">
        <v>2850</v>
      </c>
      <c r="G12331" s="548">
        <v>0.19</v>
      </c>
      <c r="H12331" s="547">
        <v>2394.96</v>
      </c>
      <c r="I12331" s="545" t="s">
        <v>12736</v>
      </c>
      <c r="J12331" s="545" t="s">
        <v>13402</v>
      </c>
      <c r="K12331" s="545" t="s">
        <v>20428</v>
      </c>
      <c r="L12331" s="545" t="s">
        <v>13413</v>
      </c>
      <c r="M12331" s="548" t="s">
        <v>13758</v>
      </c>
      <c r="N12331" s="545" t="s">
        <v>13413</v>
      </c>
      <c r="O12331" s="545" t="s">
        <v>13413</v>
      </c>
      <c r="P12331" s="549">
        <v>10039</v>
      </c>
      <c r="Q12331" s="549">
        <v>1</v>
      </c>
      <c r="R12331" s="549">
        <v>56</v>
      </c>
      <c r="S12331" s="548">
        <v>2231</v>
      </c>
      <c r="T12331" s="548"/>
      <c r="U12331" s="99"/>
    </row>
    <row r="12332" spans="1:21" ht="19.5" customHeight="1">
      <c r="A12332" s="545">
        <v>107361</v>
      </c>
      <c r="B12332" s="545" t="s">
        <v>9092</v>
      </c>
      <c r="C12332" s="545" t="s">
        <v>209</v>
      </c>
      <c r="D12332" s="546"/>
      <c r="E12332" s="171" t="str">
        <f t="shared" si="192"/>
        <v>1900</v>
      </c>
      <c r="F12332" s="547">
        <v>0</v>
      </c>
      <c r="G12332" s="548">
        <v>0</v>
      </c>
      <c r="H12332" s="547">
        <v>0</v>
      </c>
      <c r="I12332" s="545" t="s">
        <v>12736</v>
      </c>
      <c r="J12332" s="545"/>
      <c r="K12332" s="545" t="s">
        <v>20428</v>
      </c>
      <c r="L12332" s="545" t="s">
        <v>13413</v>
      </c>
      <c r="M12332" s="548" t="s">
        <v>13758</v>
      </c>
      <c r="N12332" s="545" t="s">
        <v>13413</v>
      </c>
      <c r="O12332" s="545" t="s">
        <v>13413</v>
      </c>
      <c r="P12332" s="549">
        <v>10040</v>
      </c>
      <c r="Q12332" s="549">
        <v>1</v>
      </c>
      <c r="R12332" s="549">
        <v>56</v>
      </c>
      <c r="S12332" s="548"/>
      <c r="T12332" s="548"/>
      <c r="U12332" s="99"/>
    </row>
    <row r="12333" spans="1:21" ht="19.5" customHeight="1">
      <c r="A12333" s="545">
        <v>107362</v>
      </c>
      <c r="B12333" s="545" t="s">
        <v>5716</v>
      </c>
      <c r="C12333" s="545" t="s">
        <v>209</v>
      </c>
      <c r="D12333" s="546">
        <v>43735</v>
      </c>
      <c r="E12333" s="171" t="str">
        <f t="shared" si="192"/>
        <v>2019</v>
      </c>
      <c r="F12333" s="547">
        <v>6499.99</v>
      </c>
      <c r="G12333" s="548">
        <v>0.19</v>
      </c>
      <c r="H12333" s="547">
        <v>5462.18</v>
      </c>
      <c r="I12333" s="545" t="s">
        <v>12736</v>
      </c>
      <c r="J12333" s="545" t="s">
        <v>13402</v>
      </c>
      <c r="K12333" s="545" t="s">
        <v>20428</v>
      </c>
      <c r="L12333" s="545" t="s">
        <v>13413</v>
      </c>
      <c r="M12333" s="548" t="s">
        <v>13758</v>
      </c>
      <c r="N12333" s="545" t="s">
        <v>13413</v>
      </c>
      <c r="O12333" s="545" t="s">
        <v>13413</v>
      </c>
      <c r="P12333" s="549">
        <v>10041</v>
      </c>
      <c r="Q12333" s="549">
        <v>1</v>
      </c>
      <c r="R12333" s="549">
        <v>56</v>
      </c>
      <c r="S12333" s="548">
        <v>2231</v>
      </c>
      <c r="T12333" s="548"/>
      <c r="U12333" s="99"/>
    </row>
    <row r="12334" spans="1:21" ht="19.5" customHeight="1">
      <c r="A12334" s="545">
        <v>107363</v>
      </c>
      <c r="B12334" s="545" t="s">
        <v>5576</v>
      </c>
      <c r="C12334" s="545" t="s">
        <v>216</v>
      </c>
      <c r="D12334" s="546"/>
      <c r="E12334" s="171" t="str">
        <f t="shared" si="192"/>
        <v>1900</v>
      </c>
      <c r="F12334" s="547">
        <v>0</v>
      </c>
      <c r="G12334" s="548">
        <v>0</v>
      </c>
      <c r="H12334" s="547">
        <v>0</v>
      </c>
      <c r="I12334" s="545" t="s">
        <v>12736</v>
      </c>
      <c r="J12334" s="545"/>
      <c r="K12334" s="545" t="s">
        <v>20428</v>
      </c>
      <c r="L12334" s="545" t="s">
        <v>13413</v>
      </c>
      <c r="M12334" s="548" t="s">
        <v>13758</v>
      </c>
      <c r="N12334" s="545" t="s">
        <v>13413</v>
      </c>
      <c r="O12334" s="545" t="s">
        <v>13413</v>
      </c>
      <c r="P12334" s="549">
        <v>10042</v>
      </c>
      <c r="Q12334" s="549">
        <v>1</v>
      </c>
      <c r="R12334" s="549">
        <v>56</v>
      </c>
      <c r="S12334" s="548"/>
      <c r="T12334" s="548"/>
      <c r="U12334" s="99"/>
    </row>
    <row r="12335" spans="1:21" ht="19.5" customHeight="1">
      <c r="A12335" s="545">
        <v>107364</v>
      </c>
      <c r="B12335" s="545" t="s">
        <v>5577</v>
      </c>
      <c r="C12335" s="545" t="s">
        <v>216</v>
      </c>
      <c r="D12335" s="546"/>
      <c r="E12335" s="171" t="str">
        <f t="shared" si="192"/>
        <v>1900</v>
      </c>
      <c r="F12335" s="547">
        <v>0</v>
      </c>
      <c r="G12335" s="548">
        <v>0</v>
      </c>
      <c r="H12335" s="547">
        <v>0</v>
      </c>
      <c r="I12335" s="545" t="s">
        <v>12736</v>
      </c>
      <c r="J12335" s="545"/>
      <c r="K12335" s="545" t="s">
        <v>20428</v>
      </c>
      <c r="L12335" s="545" t="s">
        <v>13413</v>
      </c>
      <c r="M12335" s="548" t="s">
        <v>13758</v>
      </c>
      <c r="N12335" s="545" t="s">
        <v>13413</v>
      </c>
      <c r="O12335" s="545" t="s">
        <v>13413</v>
      </c>
      <c r="P12335" s="549">
        <v>10043</v>
      </c>
      <c r="Q12335" s="549">
        <v>1</v>
      </c>
      <c r="R12335" s="549">
        <v>56</v>
      </c>
      <c r="S12335" s="548"/>
      <c r="T12335" s="548"/>
      <c r="U12335" s="99"/>
    </row>
    <row r="12336" spans="1:21" ht="19.5" customHeight="1">
      <c r="A12336" s="545">
        <v>107365</v>
      </c>
      <c r="B12336" s="545" t="s">
        <v>9091</v>
      </c>
      <c r="C12336" s="545" t="s">
        <v>209</v>
      </c>
      <c r="D12336" s="546"/>
      <c r="E12336" s="171" t="str">
        <f t="shared" si="192"/>
        <v>1900</v>
      </c>
      <c r="F12336" s="547">
        <v>0</v>
      </c>
      <c r="G12336" s="548">
        <v>0</v>
      </c>
      <c r="H12336" s="547">
        <v>0</v>
      </c>
      <c r="I12336" s="545" t="s">
        <v>12736</v>
      </c>
      <c r="J12336" s="545"/>
      <c r="K12336" s="545" t="s">
        <v>20428</v>
      </c>
      <c r="L12336" s="545" t="s">
        <v>13413</v>
      </c>
      <c r="M12336" s="548" t="s">
        <v>13758</v>
      </c>
      <c r="N12336" s="545" t="s">
        <v>13413</v>
      </c>
      <c r="O12336" s="545" t="s">
        <v>13413</v>
      </c>
      <c r="P12336" s="549">
        <v>10044</v>
      </c>
      <c r="Q12336" s="549">
        <v>1</v>
      </c>
      <c r="R12336" s="549">
        <v>56</v>
      </c>
      <c r="S12336" s="548"/>
      <c r="T12336" s="548"/>
      <c r="U12336" s="99"/>
    </row>
    <row r="12337" spans="1:21" ht="19.5" customHeight="1">
      <c r="A12337" s="545">
        <v>107366</v>
      </c>
      <c r="B12337" s="545" t="s">
        <v>9090</v>
      </c>
      <c r="C12337" s="545" t="s">
        <v>209</v>
      </c>
      <c r="D12337" s="546"/>
      <c r="E12337" s="171" t="str">
        <f t="shared" si="192"/>
        <v>1900</v>
      </c>
      <c r="F12337" s="547">
        <v>0</v>
      </c>
      <c r="G12337" s="548">
        <v>0</v>
      </c>
      <c r="H12337" s="547">
        <v>0</v>
      </c>
      <c r="I12337" s="545" t="s">
        <v>12736</v>
      </c>
      <c r="J12337" s="545"/>
      <c r="K12337" s="545" t="s">
        <v>20428</v>
      </c>
      <c r="L12337" s="545" t="s">
        <v>13413</v>
      </c>
      <c r="M12337" s="548" t="s">
        <v>13758</v>
      </c>
      <c r="N12337" s="545" t="s">
        <v>13413</v>
      </c>
      <c r="O12337" s="545" t="s">
        <v>13413</v>
      </c>
      <c r="P12337" s="549">
        <v>10045</v>
      </c>
      <c r="Q12337" s="549">
        <v>1</v>
      </c>
      <c r="R12337" s="549">
        <v>56</v>
      </c>
      <c r="S12337" s="548"/>
      <c r="T12337" s="548"/>
      <c r="U12337" s="99"/>
    </row>
    <row r="12338" spans="1:21" ht="19.5" customHeight="1">
      <c r="A12338" s="545">
        <v>107367</v>
      </c>
      <c r="B12338" s="545" t="s">
        <v>5575</v>
      </c>
      <c r="C12338" s="545" t="s">
        <v>216</v>
      </c>
      <c r="D12338" s="546"/>
      <c r="E12338" s="171" t="str">
        <f t="shared" si="192"/>
        <v>1900</v>
      </c>
      <c r="F12338" s="547">
        <v>0</v>
      </c>
      <c r="G12338" s="548">
        <v>0</v>
      </c>
      <c r="H12338" s="547">
        <v>0</v>
      </c>
      <c r="I12338" s="545" t="s">
        <v>12736</v>
      </c>
      <c r="J12338" s="545"/>
      <c r="K12338" s="545" t="s">
        <v>20428</v>
      </c>
      <c r="L12338" s="545" t="s">
        <v>13413</v>
      </c>
      <c r="M12338" s="548" t="s">
        <v>13758</v>
      </c>
      <c r="N12338" s="545" t="s">
        <v>13413</v>
      </c>
      <c r="O12338" s="545" t="s">
        <v>13413</v>
      </c>
      <c r="P12338" s="549">
        <v>10046</v>
      </c>
      <c r="Q12338" s="549">
        <v>1</v>
      </c>
      <c r="R12338" s="549">
        <v>56</v>
      </c>
      <c r="S12338" s="548"/>
      <c r="T12338" s="548"/>
      <c r="U12338" s="99"/>
    </row>
    <row r="12339" spans="1:21" ht="19.5" customHeight="1">
      <c r="A12339" s="545">
        <v>107368</v>
      </c>
      <c r="B12339" s="545" t="s">
        <v>9089</v>
      </c>
      <c r="C12339" s="545" t="s">
        <v>209</v>
      </c>
      <c r="D12339" s="546"/>
      <c r="E12339" s="171" t="str">
        <f t="shared" si="192"/>
        <v>1900</v>
      </c>
      <c r="F12339" s="547">
        <v>0</v>
      </c>
      <c r="G12339" s="548">
        <v>0</v>
      </c>
      <c r="H12339" s="547">
        <v>0</v>
      </c>
      <c r="I12339" s="545" t="s">
        <v>12736</v>
      </c>
      <c r="J12339" s="545"/>
      <c r="K12339" s="545" t="s">
        <v>20428</v>
      </c>
      <c r="L12339" s="545" t="s">
        <v>13413</v>
      </c>
      <c r="M12339" s="548" t="s">
        <v>13758</v>
      </c>
      <c r="N12339" s="545" t="s">
        <v>13413</v>
      </c>
      <c r="O12339" s="545" t="s">
        <v>13413</v>
      </c>
      <c r="P12339" s="549">
        <v>10047</v>
      </c>
      <c r="Q12339" s="549">
        <v>1</v>
      </c>
      <c r="R12339" s="549">
        <v>56</v>
      </c>
      <c r="S12339" s="548"/>
      <c r="T12339" s="548"/>
      <c r="U12339" s="99"/>
    </row>
    <row r="12340" spans="1:21" ht="19.5" customHeight="1">
      <c r="A12340" s="545">
        <v>107369</v>
      </c>
      <c r="B12340" s="545" t="s">
        <v>9088</v>
      </c>
      <c r="C12340" s="545" t="s">
        <v>209</v>
      </c>
      <c r="D12340" s="546"/>
      <c r="E12340" s="171" t="str">
        <f t="shared" si="192"/>
        <v>1900</v>
      </c>
      <c r="F12340" s="547">
        <v>0</v>
      </c>
      <c r="G12340" s="548">
        <v>0</v>
      </c>
      <c r="H12340" s="547">
        <v>0</v>
      </c>
      <c r="I12340" s="545" t="s">
        <v>12736</v>
      </c>
      <c r="J12340" s="545"/>
      <c r="K12340" s="545" t="s">
        <v>20428</v>
      </c>
      <c r="L12340" s="545" t="s">
        <v>13413</v>
      </c>
      <c r="M12340" s="548" t="s">
        <v>13758</v>
      </c>
      <c r="N12340" s="545" t="s">
        <v>13413</v>
      </c>
      <c r="O12340" s="545" t="s">
        <v>13413</v>
      </c>
      <c r="P12340" s="549">
        <v>10048</v>
      </c>
      <c r="Q12340" s="549">
        <v>1</v>
      </c>
      <c r="R12340" s="549">
        <v>56</v>
      </c>
      <c r="S12340" s="548"/>
      <c r="T12340" s="548"/>
      <c r="U12340" s="99"/>
    </row>
    <row r="12341" spans="1:21" ht="19.5" customHeight="1">
      <c r="A12341" s="545">
        <v>107370</v>
      </c>
      <c r="B12341" s="545" t="s">
        <v>5578</v>
      </c>
      <c r="C12341" s="545" t="s">
        <v>216</v>
      </c>
      <c r="D12341" s="546"/>
      <c r="E12341" s="171" t="str">
        <f t="shared" si="192"/>
        <v>1900</v>
      </c>
      <c r="F12341" s="547">
        <v>0</v>
      </c>
      <c r="G12341" s="548">
        <v>0</v>
      </c>
      <c r="H12341" s="547">
        <v>0</v>
      </c>
      <c r="I12341" s="545" t="s">
        <v>12736</v>
      </c>
      <c r="J12341" s="545"/>
      <c r="K12341" s="545" t="s">
        <v>20428</v>
      </c>
      <c r="L12341" s="545" t="s">
        <v>13413</v>
      </c>
      <c r="M12341" s="548" t="s">
        <v>13758</v>
      </c>
      <c r="N12341" s="545" t="s">
        <v>13413</v>
      </c>
      <c r="O12341" s="545" t="s">
        <v>13413</v>
      </c>
      <c r="P12341" s="549">
        <v>10049</v>
      </c>
      <c r="Q12341" s="549">
        <v>1</v>
      </c>
      <c r="R12341" s="549">
        <v>56</v>
      </c>
      <c r="S12341" s="548"/>
      <c r="T12341" s="548"/>
      <c r="U12341" s="99"/>
    </row>
    <row r="12342" spans="1:21" ht="19.5" customHeight="1">
      <c r="A12342" s="545">
        <v>107371</v>
      </c>
      <c r="B12342" s="545" t="s">
        <v>9087</v>
      </c>
      <c r="C12342" s="545" t="s">
        <v>216</v>
      </c>
      <c r="D12342" s="546"/>
      <c r="E12342" s="171" t="str">
        <f t="shared" si="192"/>
        <v>1900</v>
      </c>
      <c r="F12342" s="547">
        <v>0</v>
      </c>
      <c r="G12342" s="548">
        <v>0</v>
      </c>
      <c r="H12342" s="547">
        <v>0</v>
      </c>
      <c r="I12342" s="545" t="s">
        <v>12685</v>
      </c>
      <c r="J12342" s="545"/>
      <c r="K12342" s="545" t="s">
        <v>20575</v>
      </c>
      <c r="L12342" s="545" t="s">
        <v>13413</v>
      </c>
      <c r="M12342" s="548" t="s">
        <v>13758</v>
      </c>
      <c r="N12342" s="545" t="s">
        <v>13413</v>
      </c>
      <c r="O12342" s="545" t="s">
        <v>13413</v>
      </c>
      <c r="P12342" s="549">
        <v>10050</v>
      </c>
      <c r="Q12342" s="549">
        <v>1</v>
      </c>
      <c r="R12342" s="549">
        <v>11</v>
      </c>
      <c r="S12342" s="548"/>
      <c r="T12342" s="548"/>
      <c r="U12342" s="99"/>
    </row>
    <row r="12343" spans="1:21" ht="19.5" customHeight="1">
      <c r="A12343" s="545">
        <v>107372</v>
      </c>
      <c r="B12343" s="545" t="s">
        <v>9086</v>
      </c>
      <c r="C12343" s="545" t="s">
        <v>209</v>
      </c>
      <c r="D12343" s="546"/>
      <c r="E12343" s="171" t="str">
        <f t="shared" si="192"/>
        <v>1900</v>
      </c>
      <c r="F12343" s="547">
        <v>0</v>
      </c>
      <c r="G12343" s="548">
        <v>0</v>
      </c>
      <c r="H12343" s="547">
        <v>0</v>
      </c>
      <c r="I12343" s="545" t="s">
        <v>12973</v>
      </c>
      <c r="J12343" s="545"/>
      <c r="K12343" s="545" t="s">
        <v>20576</v>
      </c>
      <c r="L12343" s="545" t="s">
        <v>13413</v>
      </c>
      <c r="M12343" s="548" t="s">
        <v>13758</v>
      </c>
      <c r="N12343" s="545" t="s">
        <v>13413</v>
      </c>
      <c r="O12343" s="545" t="s">
        <v>13413</v>
      </c>
      <c r="P12343" s="549">
        <v>10051</v>
      </c>
      <c r="Q12343" s="549">
        <v>1</v>
      </c>
      <c r="R12343" s="549">
        <v>59</v>
      </c>
      <c r="S12343" s="548"/>
      <c r="T12343" s="548"/>
      <c r="U12343" s="99"/>
    </row>
    <row r="12344" spans="1:21" ht="19.5" customHeight="1">
      <c r="A12344" s="545">
        <v>107373</v>
      </c>
      <c r="B12344" s="545" t="s">
        <v>9085</v>
      </c>
      <c r="C12344" s="545" t="s">
        <v>209</v>
      </c>
      <c r="D12344" s="546"/>
      <c r="E12344" s="171" t="str">
        <f t="shared" si="192"/>
        <v>1900</v>
      </c>
      <c r="F12344" s="547">
        <v>0</v>
      </c>
      <c r="G12344" s="548">
        <v>0</v>
      </c>
      <c r="H12344" s="547">
        <v>0</v>
      </c>
      <c r="I12344" s="545" t="s">
        <v>12973</v>
      </c>
      <c r="J12344" s="545"/>
      <c r="K12344" s="545" t="s">
        <v>20577</v>
      </c>
      <c r="L12344" s="545" t="s">
        <v>13413</v>
      </c>
      <c r="M12344" s="548" t="s">
        <v>13758</v>
      </c>
      <c r="N12344" s="545" t="s">
        <v>13413</v>
      </c>
      <c r="O12344" s="545" t="s">
        <v>13413</v>
      </c>
      <c r="P12344" s="549">
        <v>10052</v>
      </c>
      <c r="Q12344" s="549">
        <v>1</v>
      </c>
      <c r="R12344" s="549">
        <v>59</v>
      </c>
      <c r="S12344" s="548"/>
      <c r="T12344" s="548"/>
      <c r="U12344" s="99"/>
    </row>
    <row r="12345" spans="1:21" ht="19.5" customHeight="1">
      <c r="A12345" s="545">
        <v>107374</v>
      </c>
      <c r="B12345" s="545" t="s">
        <v>5928</v>
      </c>
      <c r="C12345" s="545" t="s">
        <v>209</v>
      </c>
      <c r="D12345" s="546"/>
      <c r="E12345" s="171" t="str">
        <f t="shared" si="192"/>
        <v>1900</v>
      </c>
      <c r="F12345" s="547">
        <v>0</v>
      </c>
      <c r="G12345" s="548">
        <v>0</v>
      </c>
      <c r="H12345" s="547">
        <v>0</v>
      </c>
      <c r="I12345" s="545" t="s">
        <v>12973</v>
      </c>
      <c r="J12345" s="545"/>
      <c r="K12345" s="545" t="s">
        <v>20578</v>
      </c>
      <c r="L12345" s="545" t="s">
        <v>13413</v>
      </c>
      <c r="M12345" s="548" t="s">
        <v>13758</v>
      </c>
      <c r="N12345" s="545" t="s">
        <v>13413</v>
      </c>
      <c r="O12345" s="545" t="s">
        <v>13413</v>
      </c>
      <c r="P12345" s="549">
        <v>10053</v>
      </c>
      <c r="Q12345" s="549">
        <v>1</v>
      </c>
      <c r="R12345" s="549">
        <v>59</v>
      </c>
      <c r="S12345" s="548"/>
      <c r="T12345" s="548"/>
      <c r="U12345" s="99"/>
    </row>
    <row r="12346" spans="1:21" ht="19.5" customHeight="1">
      <c r="A12346" s="545">
        <v>107375</v>
      </c>
      <c r="B12346" s="545" t="s">
        <v>9084</v>
      </c>
      <c r="C12346" s="545" t="s">
        <v>216</v>
      </c>
      <c r="D12346" s="546"/>
      <c r="E12346" s="171" t="str">
        <f t="shared" si="192"/>
        <v>1900</v>
      </c>
      <c r="F12346" s="547">
        <v>0</v>
      </c>
      <c r="G12346" s="548">
        <v>0</v>
      </c>
      <c r="H12346" s="547">
        <v>0</v>
      </c>
      <c r="I12346" s="545" t="s">
        <v>12973</v>
      </c>
      <c r="J12346" s="545"/>
      <c r="K12346" s="545" t="s">
        <v>20579</v>
      </c>
      <c r="L12346" s="545" t="s">
        <v>13413</v>
      </c>
      <c r="M12346" s="548" t="s">
        <v>13758</v>
      </c>
      <c r="N12346" s="545" t="s">
        <v>13413</v>
      </c>
      <c r="O12346" s="545" t="s">
        <v>13413</v>
      </c>
      <c r="P12346" s="549">
        <v>10054</v>
      </c>
      <c r="Q12346" s="549">
        <v>1</v>
      </c>
      <c r="R12346" s="549">
        <v>59</v>
      </c>
      <c r="S12346" s="548"/>
      <c r="T12346" s="548"/>
      <c r="U12346" s="99"/>
    </row>
    <row r="12347" spans="1:21" ht="19.5" customHeight="1">
      <c r="A12347" s="545">
        <v>107376</v>
      </c>
      <c r="B12347" s="545" t="s">
        <v>9083</v>
      </c>
      <c r="C12347" s="545" t="s">
        <v>221</v>
      </c>
      <c r="D12347" s="546">
        <v>45015</v>
      </c>
      <c r="E12347" s="171" t="str">
        <f t="shared" si="192"/>
        <v>2023</v>
      </c>
      <c r="F12347" s="547">
        <v>160707</v>
      </c>
      <c r="G12347" s="548">
        <v>0.19</v>
      </c>
      <c r="H12347" s="547">
        <v>135047.9</v>
      </c>
      <c r="I12347" s="545" t="s">
        <v>12868</v>
      </c>
      <c r="J12347" s="545" t="s">
        <v>13297</v>
      </c>
      <c r="K12347" s="545" t="s">
        <v>20580</v>
      </c>
      <c r="L12347" s="545" t="s">
        <v>13413</v>
      </c>
      <c r="M12347" s="548" t="s">
        <v>13758</v>
      </c>
      <c r="N12347" s="545" t="s">
        <v>13413</v>
      </c>
      <c r="O12347" s="545" t="s">
        <v>13413</v>
      </c>
      <c r="P12347" s="549">
        <v>10055</v>
      </c>
      <c r="Q12347" s="549">
        <v>1</v>
      </c>
      <c r="R12347" s="549">
        <v>50</v>
      </c>
      <c r="S12347" s="548">
        <v>2257</v>
      </c>
      <c r="T12347" s="548"/>
      <c r="U12347" s="99"/>
    </row>
    <row r="12348" spans="1:21" ht="19.5" customHeight="1">
      <c r="A12348" s="545">
        <v>107377</v>
      </c>
      <c r="B12348" s="545" t="s">
        <v>5516</v>
      </c>
      <c r="C12348" s="545" t="s">
        <v>221</v>
      </c>
      <c r="D12348" s="546">
        <v>43822</v>
      </c>
      <c r="E12348" s="171" t="str">
        <f t="shared" si="192"/>
        <v>2019</v>
      </c>
      <c r="F12348" s="547">
        <v>52000</v>
      </c>
      <c r="G12348" s="548">
        <v>0.19</v>
      </c>
      <c r="H12348" s="547">
        <v>43697.48</v>
      </c>
      <c r="I12348" s="545" t="s">
        <v>12868</v>
      </c>
      <c r="J12348" s="545" t="s">
        <v>13402</v>
      </c>
      <c r="K12348" s="545" t="s">
        <v>5516</v>
      </c>
      <c r="L12348" s="545" t="s">
        <v>13413</v>
      </c>
      <c r="M12348" s="548" t="s">
        <v>13758</v>
      </c>
      <c r="N12348" s="545" t="s">
        <v>13413</v>
      </c>
      <c r="O12348" s="545" t="s">
        <v>13413</v>
      </c>
      <c r="P12348" s="549">
        <v>10056</v>
      </c>
      <c r="Q12348" s="549">
        <v>1</v>
      </c>
      <c r="R12348" s="549">
        <v>50</v>
      </c>
      <c r="S12348" s="548">
        <v>2231</v>
      </c>
      <c r="T12348" s="548"/>
      <c r="U12348" s="99"/>
    </row>
    <row r="12349" spans="1:21" ht="19.5" customHeight="1">
      <c r="A12349" s="545">
        <v>107378</v>
      </c>
      <c r="B12349" s="545" t="s">
        <v>9082</v>
      </c>
      <c r="C12349" s="545" t="s">
        <v>216</v>
      </c>
      <c r="D12349" s="546"/>
      <c r="E12349" s="171" t="str">
        <f t="shared" si="192"/>
        <v>1900</v>
      </c>
      <c r="F12349" s="547">
        <v>0</v>
      </c>
      <c r="G12349" s="548">
        <v>0</v>
      </c>
      <c r="H12349" s="547">
        <v>0</v>
      </c>
      <c r="I12349" s="545" t="s">
        <v>12868</v>
      </c>
      <c r="J12349" s="545"/>
      <c r="K12349" s="545" t="s">
        <v>20581</v>
      </c>
      <c r="L12349" s="545" t="s">
        <v>13413</v>
      </c>
      <c r="M12349" s="548" t="s">
        <v>13758</v>
      </c>
      <c r="N12349" s="545" t="s">
        <v>13413</v>
      </c>
      <c r="O12349" s="545" t="s">
        <v>13413</v>
      </c>
      <c r="P12349" s="549">
        <v>10057</v>
      </c>
      <c r="Q12349" s="549">
        <v>1</v>
      </c>
      <c r="R12349" s="549">
        <v>50</v>
      </c>
      <c r="S12349" s="548"/>
      <c r="T12349" s="548"/>
      <c r="U12349" s="99"/>
    </row>
    <row r="12350" spans="1:21" ht="19.5" customHeight="1">
      <c r="A12350" s="545">
        <v>107379</v>
      </c>
      <c r="B12350" s="545" t="s">
        <v>9081</v>
      </c>
      <c r="C12350" s="545" t="s">
        <v>216</v>
      </c>
      <c r="D12350" s="546"/>
      <c r="E12350" s="171" t="str">
        <f t="shared" si="192"/>
        <v>1900</v>
      </c>
      <c r="F12350" s="547">
        <v>0</v>
      </c>
      <c r="G12350" s="548">
        <v>0</v>
      </c>
      <c r="H12350" s="547">
        <v>0</v>
      </c>
      <c r="I12350" s="545" t="s">
        <v>12868</v>
      </c>
      <c r="J12350" s="545"/>
      <c r="K12350" s="545" t="s">
        <v>20582</v>
      </c>
      <c r="L12350" s="545" t="s">
        <v>13413</v>
      </c>
      <c r="M12350" s="548" t="s">
        <v>13758</v>
      </c>
      <c r="N12350" s="545" t="s">
        <v>13413</v>
      </c>
      <c r="O12350" s="545" t="s">
        <v>13413</v>
      </c>
      <c r="P12350" s="549">
        <v>10058</v>
      </c>
      <c r="Q12350" s="549">
        <v>1</v>
      </c>
      <c r="R12350" s="549">
        <v>50</v>
      </c>
      <c r="S12350" s="548"/>
      <c r="T12350" s="548"/>
      <c r="U12350" s="99"/>
    </row>
    <row r="12351" spans="1:21" ht="19.5" customHeight="1">
      <c r="A12351" s="545">
        <v>107380</v>
      </c>
      <c r="B12351" s="545" t="s">
        <v>9081</v>
      </c>
      <c r="C12351" s="545" t="s">
        <v>216</v>
      </c>
      <c r="D12351" s="546"/>
      <c r="E12351" s="171" t="str">
        <f t="shared" si="192"/>
        <v>1900</v>
      </c>
      <c r="F12351" s="547">
        <v>0</v>
      </c>
      <c r="G12351" s="548">
        <v>0</v>
      </c>
      <c r="H12351" s="547">
        <v>0</v>
      </c>
      <c r="I12351" s="545" t="s">
        <v>12868</v>
      </c>
      <c r="J12351" s="545"/>
      <c r="K12351" s="545" t="s">
        <v>20583</v>
      </c>
      <c r="L12351" s="545" t="s">
        <v>13413</v>
      </c>
      <c r="M12351" s="548" t="s">
        <v>13758</v>
      </c>
      <c r="N12351" s="545" t="s">
        <v>13413</v>
      </c>
      <c r="O12351" s="545" t="s">
        <v>13413</v>
      </c>
      <c r="P12351" s="549">
        <v>10059</v>
      </c>
      <c r="Q12351" s="549">
        <v>1</v>
      </c>
      <c r="R12351" s="549">
        <v>50</v>
      </c>
      <c r="S12351" s="548"/>
      <c r="T12351" s="548"/>
      <c r="U12351" s="99"/>
    </row>
    <row r="12352" spans="1:21" ht="19.5" customHeight="1">
      <c r="A12352" s="545">
        <v>107381</v>
      </c>
      <c r="B12352" s="545" t="s">
        <v>5514</v>
      </c>
      <c r="C12352" s="545" t="s">
        <v>216</v>
      </c>
      <c r="D12352" s="546"/>
      <c r="E12352" s="171" t="str">
        <f t="shared" si="192"/>
        <v>1900</v>
      </c>
      <c r="F12352" s="547">
        <v>0</v>
      </c>
      <c r="G12352" s="548">
        <v>0</v>
      </c>
      <c r="H12352" s="547">
        <v>0</v>
      </c>
      <c r="I12352" s="545" t="s">
        <v>12868</v>
      </c>
      <c r="J12352" s="545"/>
      <c r="K12352" s="545" t="s">
        <v>20584</v>
      </c>
      <c r="L12352" s="545" t="s">
        <v>13413</v>
      </c>
      <c r="M12352" s="548" t="s">
        <v>13758</v>
      </c>
      <c r="N12352" s="545" t="s">
        <v>13413</v>
      </c>
      <c r="O12352" s="545" t="s">
        <v>13413</v>
      </c>
      <c r="P12352" s="549">
        <v>10060</v>
      </c>
      <c r="Q12352" s="549">
        <v>1</v>
      </c>
      <c r="R12352" s="549">
        <v>50</v>
      </c>
      <c r="S12352" s="548"/>
      <c r="T12352" s="548"/>
      <c r="U12352" s="99"/>
    </row>
    <row r="12353" spans="1:21" ht="19.5" customHeight="1">
      <c r="A12353" s="545">
        <v>107382</v>
      </c>
      <c r="B12353" s="545" t="s">
        <v>5515</v>
      </c>
      <c r="C12353" s="545" t="s">
        <v>216</v>
      </c>
      <c r="D12353" s="546"/>
      <c r="E12353" s="171" t="str">
        <f t="shared" si="192"/>
        <v>1900</v>
      </c>
      <c r="F12353" s="547">
        <v>0</v>
      </c>
      <c r="G12353" s="548">
        <v>0</v>
      </c>
      <c r="H12353" s="547">
        <v>0</v>
      </c>
      <c r="I12353" s="545" t="s">
        <v>12868</v>
      </c>
      <c r="J12353" s="545"/>
      <c r="K12353" s="545" t="s">
        <v>20585</v>
      </c>
      <c r="L12353" s="545" t="s">
        <v>13413</v>
      </c>
      <c r="M12353" s="548" t="s">
        <v>13758</v>
      </c>
      <c r="N12353" s="545" t="s">
        <v>13413</v>
      </c>
      <c r="O12353" s="545" t="s">
        <v>13413</v>
      </c>
      <c r="P12353" s="549">
        <v>10061</v>
      </c>
      <c r="Q12353" s="549">
        <v>1</v>
      </c>
      <c r="R12353" s="549">
        <v>50</v>
      </c>
      <c r="S12353" s="548"/>
      <c r="T12353" s="548"/>
      <c r="U12353" s="99"/>
    </row>
    <row r="12354" spans="1:21" ht="19.5" customHeight="1">
      <c r="A12354" s="545">
        <v>107383</v>
      </c>
      <c r="B12354" s="545" t="s">
        <v>9080</v>
      </c>
      <c r="C12354" s="545" t="s">
        <v>216</v>
      </c>
      <c r="D12354" s="546"/>
      <c r="E12354" s="171" t="str">
        <f t="shared" si="192"/>
        <v>1900</v>
      </c>
      <c r="F12354" s="547">
        <v>0</v>
      </c>
      <c r="G12354" s="548">
        <v>0</v>
      </c>
      <c r="H12354" s="547">
        <v>0</v>
      </c>
      <c r="I12354" s="545" t="s">
        <v>12868</v>
      </c>
      <c r="J12354" s="545"/>
      <c r="K12354" s="545" t="s">
        <v>20586</v>
      </c>
      <c r="L12354" s="545" t="s">
        <v>13413</v>
      </c>
      <c r="M12354" s="548" t="s">
        <v>13758</v>
      </c>
      <c r="N12354" s="545" t="s">
        <v>13413</v>
      </c>
      <c r="O12354" s="545" t="s">
        <v>13413</v>
      </c>
      <c r="P12354" s="549">
        <v>10062</v>
      </c>
      <c r="Q12354" s="549">
        <v>1</v>
      </c>
      <c r="R12354" s="549">
        <v>50</v>
      </c>
      <c r="S12354" s="548"/>
      <c r="T12354" s="548"/>
      <c r="U12354" s="99"/>
    </row>
    <row r="12355" spans="1:21" ht="19.5" customHeight="1">
      <c r="A12355" s="545">
        <v>107384</v>
      </c>
      <c r="B12355" s="545" t="s">
        <v>9079</v>
      </c>
      <c r="C12355" s="545" t="s">
        <v>216</v>
      </c>
      <c r="D12355" s="546"/>
      <c r="E12355" s="171" t="str">
        <f t="shared" si="192"/>
        <v>1900</v>
      </c>
      <c r="F12355" s="547">
        <v>0</v>
      </c>
      <c r="G12355" s="548">
        <v>0</v>
      </c>
      <c r="H12355" s="547">
        <v>0</v>
      </c>
      <c r="I12355" s="545" t="s">
        <v>12868</v>
      </c>
      <c r="J12355" s="545"/>
      <c r="K12355" s="545" t="s">
        <v>20587</v>
      </c>
      <c r="L12355" s="545" t="s">
        <v>13413</v>
      </c>
      <c r="M12355" s="548" t="s">
        <v>13758</v>
      </c>
      <c r="N12355" s="545" t="s">
        <v>13413</v>
      </c>
      <c r="O12355" s="545" t="s">
        <v>13413</v>
      </c>
      <c r="P12355" s="549">
        <v>10063</v>
      </c>
      <c r="Q12355" s="549">
        <v>1</v>
      </c>
      <c r="R12355" s="549">
        <v>50</v>
      </c>
      <c r="S12355" s="548"/>
      <c r="T12355" s="548"/>
      <c r="U12355" s="99"/>
    </row>
    <row r="12356" spans="1:21" ht="19.5" customHeight="1">
      <c r="A12356" s="545">
        <v>107385</v>
      </c>
      <c r="B12356" s="545" t="s">
        <v>5413</v>
      </c>
      <c r="C12356" s="545" t="s">
        <v>216</v>
      </c>
      <c r="D12356" s="546"/>
      <c r="E12356" s="171" t="str">
        <f t="shared" ref="E12356:E12419" si="193">TEXT(D12356,"YYYY")</f>
        <v>1900</v>
      </c>
      <c r="F12356" s="547">
        <v>0</v>
      </c>
      <c r="G12356" s="548">
        <v>0</v>
      </c>
      <c r="H12356" s="547">
        <v>0</v>
      </c>
      <c r="I12356" s="545" t="s">
        <v>12766</v>
      </c>
      <c r="J12356" s="545"/>
      <c r="K12356" s="545" t="s">
        <v>13413</v>
      </c>
      <c r="L12356" s="545" t="s">
        <v>13413</v>
      </c>
      <c r="M12356" s="548" t="s">
        <v>13758</v>
      </c>
      <c r="N12356" s="545" t="s">
        <v>13413</v>
      </c>
      <c r="O12356" s="545" t="s">
        <v>13413</v>
      </c>
      <c r="P12356" s="549">
        <v>10064</v>
      </c>
      <c r="Q12356" s="549">
        <v>1</v>
      </c>
      <c r="R12356" s="549">
        <v>172</v>
      </c>
      <c r="S12356" s="548"/>
      <c r="T12356" s="548"/>
      <c r="U12356" s="99"/>
    </row>
    <row r="12357" spans="1:21" ht="19.5" customHeight="1">
      <c r="A12357" s="545">
        <v>107386</v>
      </c>
      <c r="B12357" s="545" t="s">
        <v>9078</v>
      </c>
      <c r="C12357" s="545" t="s">
        <v>216</v>
      </c>
      <c r="D12357" s="546"/>
      <c r="E12357" s="171" t="str">
        <f t="shared" si="193"/>
        <v>1900</v>
      </c>
      <c r="F12357" s="547">
        <v>0</v>
      </c>
      <c r="G12357" s="548">
        <v>0</v>
      </c>
      <c r="H12357" s="547">
        <v>0</v>
      </c>
      <c r="I12357" s="545" t="s">
        <v>12766</v>
      </c>
      <c r="J12357" s="545"/>
      <c r="K12357" s="545" t="s">
        <v>13413</v>
      </c>
      <c r="L12357" s="545" t="s">
        <v>13413</v>
      </c>
      <c r="M12357" s="548" t="s">
        <v>13758</v>
      </c>
      <c r="N12357" s="545" t="s">
        <v>13413</v>
      </c>
      <c r="O12357" s="545" t="s">
        <v>13413</v>
      </c>
      <c r="P12357" s="549">
        <v>10065</v>
      </c>
      <c r="Q12357" s="549">
        <v>1</v>
      </c>
      <c r="R12357" s="549">
        <v>172</v>
      </c>
      <c r="S12357" s="548"/>
      <c r="T12357" s="548"/>
      <c r="U12357" s="99"/>
    </row>
    <row r="12358" spans="1:21" ht="19.5" customHeight="1">
      <c r="A12358" s="545">
        <v>107387</v>
      </c>
      <c r="B12358" s="545" t="s">
        <v>4813</v>
      </c>
      <c r="C12358" s="545" t="s">
        <v>216</v>
      </c>
      <c r="D12358" s="546"/>
      <c r="E12358" s="171" t="str">
        <f t="shared" si="193"/>
        <v>1900</v>
      </c>
      <c r="F12358" s="547">
        <v>0</v>
      </c>
      <c r="G12358" s="548">
        <v>0</v>
      </c>
      <c r="H12358" s="547">
        <v>0</v>
      </c>
      <c r="I12358" s="545" t="s">
        <v>12650</v>
      </c>
      <c r="J12358" s="545"/>
      <c r="K12358" s="545" t="s">
        <v>20588</v>
      </c>
      <c r="L12358" s="545" t="s">
        <v>13413</v>
      </c>
      <c r="M12358" s="548" t="s">
        <v>13758</v>
      </c>
      <c r="N12358" s="545" t="s">
        <v>13413</v>
      </c>
      <c r="O12358" s="545" t="s">
        <v>13413</v>
      </c>
      <c r="P12358" s="549">
        <v>10066</v>
      </c>
      <c r="Q12358" s="549">
        <v>1</v>
      </c>
      <c r="R12358" s="549">
        <v>127</v>
      </c>
      <c r="S12358" s="548"/>
      <c r="T12358" s="548"/>
      <c r="U12358" s="99"/>
    </row>
    <row r="12359" spans="1:21" ht="19.5" customHeight="1">
      <c r="A12359" s="545">
        <v>107388</v>
      </c>
      <c r="B12359" s="545" t="s">
        <v>4973</v>
      </c>
      <c r="C12359" s="545" t="s">
        <v>209</v>
      </c>
      <c r="D12359" s="546"/>
      <c r="E12359" s="171" t="str">
        <f t="shared" si="193"/>
        <v>1900</v>
      </c>
      <c r="F12359" s="547">
        <v>0</v>
      </c>
      <c r="G12359" s="548">
        <v>0</v>
      </c>
      <c r="H12359" s="547">
        <v>0</v>
      </c>
      <c r="I12359" s="545" t="s">
        <v>12652</v>
      </c>
      <c r="J12359" s="545"/>
      <c r="K12359" s="545" t="s">
        <v>4973</v>
      </c>
      <c r="L12359" s="545" t="s">
        <v>13413</v>
      </c>
      <c r="M12359" s="548" t="s">
        <v>13758</v>
      </c>
      <c r="N12359" s="545" t="s">
        <v>13413</v>
      </c>
      <c r="O12359" s="545" t="s">
        <v>13413</v>
      </c>
      <c r="P12359" s="549">
        <v>10067</v>
      </c>
      <c r="Q12359" s="549">
        <v>1</v>
      </c>
      <c r="R12359" s="549">
        <v>134</v>
      </c>
      <c r="S12359" s="548"/>
      <c r="T12359" s="548"/>
      <c r="U12359" s="99"/>
    </row>
    <row r="12360" spans="1:21" ht="19.5" customHeight="1">
      <c r="A12360" s="545">
        <v>107389</v>
      </c>
      <c r="B12360" s="545" t="s">
        <v>12226</v>
      </c>
      <c r="C12360" s="545" t="s">
        <v>216</v>
      </c>
      <c r="D12360" s="546">
        <v>44589</v>
      </c>
      <c r="E12360" s="171" t="str">
        <f t="shared" si="193"/>
        <v>2022</v>
      </c>
      <c r="F12360" s="547">
        <v>36205</v>
      </c>
      <c r="G12360" s="548">
        <v>0.19</v>
      </c>
      <c r="H12360" s="547">
        <v>30424.37</v>
      </c>
      <c r="I12360" s="545" t="s">
        <v>12732</v>
      </c>
      <c r="J12360" s="545" t="s">
        <v>13297</v>
      </c>
      <c r="K12360" s="545" t="s">
        <v>20589</v>
      </c>
      <c r="L12360" s="545"/>
      <c r="M12360" s="548" t="s">
        <v>13758</v>
      </c>
      <c r="N12360" s="545" t="s">
        <v>13413</v>
      </c>
      <c r="O12360" s="545" t="s">
        <v>13413</v>
      </c>
      <c r="P12360" s="549">
        <v>10068</v>
      </c>
      <c r="Q12360" s="549">
        <v>1</v>
      </c>
      <c r="R12360" s="549">
        <v>122</v>
      </c>
      <c r="S12360" s="548">
        <v>2257</v>
      </c>
      <c r="T12360" s="548"/>
      <c r="U12360" s="99"/>
    </row>
    <row r="12361" spans="1:21" ht="19.5" customHeight="1">
      <c r="A12361" s="545">
        <v>107390</v>
      </c>
      <c r="B12361" s="545" t="s">
        <v>9077</v>
      </c>
      <c r="C12361" s="545" t="s">
        <v>216</v>
      </c>
      <c r="D12361" s="546"/>
      <c r="E12361" s="171" t="str">
        <f t="shared" si="193"/>
        <v>1900</v>
      </c>
      <c r="F12361" s="547">
        <v>0</v>
      </c>
      <c r="G12361" s="548">
        <v>0</v>
      </c>
      <c r="H12361" s="547">
        <v>0</v>
      </c>
      <c r="I12361" s="545" t="s">
        <v>12650</v>
      </c>
      <c r="J12361" s="545"/>
      <c r="K12361" s="545" t="s">
        <v>13413</v>
      </c>
      <c r="L12361" s="545" t="s">
        <v>13413</v>
      </c>
      <c r="M12361" s="548" t="s">
        <v>13758</v>
      </c>
      <c r="N12361" s="545" t="s">
        <v>13413</v>
      </c>
      <c r="O12361" s="545" t="s">
        <v>13413</v>
      </c>
      <c r="P12361" s="549">
        <v>10069</v>
      </c>
      <c r="Q12361" s="549">
        <v>1</v>
      </c>
      <c r="R12361" s="549">
        <v>127</v>
      </c>
      <c r="S12361" s="548"/>
      <c r="T12361" s="548"/>
      <c r="U12361" s="99"/>
    </row>
    <row r="12362" spans="1:21" ht="19.5" customHeight="1">
      <c r="A12362" s="545">
        <v>107391</v>
      </c>
      <c r="B12362" s="545" t="s">
        <v>9076</v>
      </c>
      <c r="C12362" s="545" t="s">
        <v>216</v>
      </c>
      <c r="D12362" s="546"/>
      <c r="E12362" s="171" t="str">
        <f t="shared" si="193"/>
        <v>1900</v>
      </c>
      <c r="F12362" s="547">
        <v>0</v>
      </c>
      <c r="G12362" s="548">
        <v>0</v>
      </c>
      <c r="H12362" s="547">
        <v>0</v>
      </c>
      <c r="I12362" s="545" t="s">
        <v>12693</v>
      </c>
      <c r="J12362" s="545"/>
      <c r="K12362" s="545" t="s">
        <v>20590</v>
      </c>
      <c r="L12362" s="545" t="s">
        <v>13413</v>
      </c>
      <c r="M12362" s="548" t="s">
        <v>13758</v>
      </c>
      <c r="N12362" s="545" t="s">
        <v>13413</v>
      </c>
      <c r="O12362" s="545" t="s">
        <v>13413</v>
      </c>
      <c r="P12362" s="549">
        <v>10070</v>
      </c>
      <c r="Q12362" s="549">
        <v>1</v>
      </c>
      <c r="R12362" s="549">
        <v>102</v>
      </c>
      <c r="S12362" s="548"/>
      <c r="T12362" s="548"/>
      <c r="U12362" s="99"/>
    </row>
    <row r="12363" spans="1:21" ht="19.5" customHeight="1">
      <c r="A12363" s="545">
        <v>107392</v>
      </c>
      <c r="B12363" s="545" t="s">
        <v>4801</v>
      </c>
      <c r="C12363" s="545" t="s">
        <v>216</v>
      </c>
      <c r="D12363" s="546">
        <v>43783</v>
      </c>
      <c r="E12363" s="171" t="str">
        <f t="shared" si="193"/>
        <v>2019</v>
      </c>
      <c r="F12363" s="547">
        <v>1600000.01</v>
      </c>
      <c r="G12363" s="548">
        <v>0.19</v>
      </c>
      <c r="H12363" s="547">
        <v>1344537.82</v>
      </c>
      <c r="I12363" s="545" t="s">
        <v>12637</v>
      </c>
      <c r="J12363" s="545" t="s">
        <v>13402</v>
      </c>
      <c r="K12363" s="545" t="s">
        <v>13413</v>
      </c>
      <c r="L12363" s="545" t="s">
        <v>13413</v>
      </c>
      <c r="M12363" s="548" t="s">
        <v>13758</v>
      </c>
      <c r="N12363" s="545" t="s">
        <v>13413</v>
      </c>
      <c r="O12363" s="545" t="s">
        <v>13413</v>
      </c>
      <c r="P12363" s="549">
        <v>10071</v>
      </c>
      <c r="Q12363" s="549">
        <v>1</v>
      </c>
      <c r="R12363" s="549">
        <v>13</v>
      </c>
      <c r="S12363" s="548">
        <v>2231</v>
      </c>
      <c r="T12363" s="548"/>
      <c r="U12363" s="99"/>
    </row>
    <row r="12364" spans="1:21" ht="19.5" customHeight="1">
      <c r="A12364" s="545">
        <v>107393</v>
      </c>
      <c r="B12364" s="545" t="s">
        <v>9075</v>
      </c>
      <c r="C12364" s="545" t="s">
        <v>216</v>
      </c>
      <c r="D12364" s="546"/>
      <c r="E12364" s="171" t="str">
        <f t="shared" si="193"/>
        <v>1900</v>
      </c>
      <c r="F12364" s="547">
        <v>0</v>
      </c>
      <c r="G12364" s="548">
        <v>0</v>
      </c>
      <c r="H12364" s="547">
        <v>0</v>
      </c>
      <c r="I12364" s="545" t="s">
        <v>12650</v>
      </c>
      <c r="J12364" s="545"/>
      <c r="K12364" s="545" t="s">
        <v>13413</v>
      </c>
      <c r="L12364" s="545" t="s">
        <v>13413</v>
      </c>
      <c r="M12364" s="548" t="s">
        <v>13758</v>
      </c>
      <c r="N12364" s="545" t="s">
        <v>13413</v>
      </c>
      <c r="O12364" s="545" t="s">
        <v>13413</v>
      </c>
      <c r="P12364" s="549">
        <v>10072</v>
      </c>
      <c r="Q12364" s="549">
        <v>1</v>
      </c>
      <c r="R12364" s="549">
        <v>127</v>
      </c>
      <c r="S12364" s="548"/>
      <c r="T12364" s="548"/>
      <c r="U12364" s="99"/>
    </row>
    <row r="12365" spans="1:21" ht="19.5" customHeight="1">
      <c r="A12365" s="545">
        <v>107394</v>
      </c>
      <c r="B12365" s="545" t="s">
        <v>5218</v>
      </c>
      <c r="C12365" s="545" t="s">
        <v>5217</v>
      </c>
      <c r="D12365" s="546">
        <v>46056</v>
      </c>
      <c r="E12365" s="171" t="str">
        <f t="shared" si="193"/>
        <v>2026</v>
      </c>
      <c r="F12365" s="547">
        <v>110079</v>
      </c>
      <c r="G12365" s="548">
        <v>0</v>
      </c>
      <c r="H12365" s="547">
        <v>110079</v>
      </c>
      <c r="I12365" s="545" t="s">
        <v>12653</v>
      </c>
      <c r="J12365" s="545" t="s">
        <v>13299</v>
      </c>
      <c r="K12365" s="545" t="s">
        <v>20591</v>
      </c>
      <c r="L12365" s="545" t="s">
        <v>13413</v>
      </c>
      <c r="M12365" s="548" t="s">
        <v>13813</v>
      </c>
      <c r="N12365" s="545" t="s">
        <v>13413</v>
      </c>
      <c r="O12365" s="545" t="s">
        <v>13413</v>
      </c>
      <c r="P12365" s="549">
        <v>10073</v>
      </c>
      <c r="Q12365" s="549">
        <v>3</v>
      </c>
      <c r="R12365" s="549">
        <v>160</v>
      </c>
      <c r="S12365" s="548">
        <v>443</v>
      </c>
      <c r="T12365" s="548"/>
      <c r="U12365" s="99"/>
    </row>
    <row r="12366" spans="1:21" ht="19.5" customHeight="1">
      <c r="A12366" s="545">
        <v>107395</v>
      </c>
      <c r="B12366" s="545" t="s">
        <v>5222</v>
      </c>
      <c r="C12366" s="545" t="s">
        <v>5217</v>
      </c>
      <c r="D12366" s="546">
        <v>46052</v>
      </c>
      <c r="E12366" s="171" t="str">
        <f t="shared" si="193"/>
        <v>2026</v>
      </c>
      <c r="F12366" s="547">
        <v>183710</v>
      </c>
      <c r="G12366" s="548">
        <v>0</v>
      </c>
      <c r="H12366" s="547">
        <v>183710</v>
      </c>
      <c r="I12366" s="545" t="s">
        <v>12653</v>
      </c>
      <c r="J12366" s="545" t="s">
        <v>13299</v>
      </c>
      <c r="K12366" s="545" t="s">
        <v>20592</v>
      </c>
      <c r="L12366" s="545" t="s">
        <v>13413</v>
      </c>
      <c r="M12366" s="548" t="s">
        <v>13813</v>
      </c>
      <c r="N12366" s="545" t="s">
        <v>13413</v>
      </c>
      <c r="O12366" s="545" t="s">
        <v>13413</v>
      </c>
      <c r="P12366" s="549">
        <v>10074</v>
      </c>
      <c r="Q12366" s="549">
        <v>3</v>
      </c>
      <c r="R12366" s="549">
        <v>160</v>
      </c>
      <c r="S12366" s="548">
        <v>443</v>
      </c>
      <c r="T12366" s="548"/>
      <c r="U12366" s="99"/>
    </row>
    <row r="12367" spans="1:21" ht="19.5" customHeight="1">
      <c r="A12367" s="545">
        <v>107396</v>
      </c>
      <c r="B12367" s="545" t="s">
        <v>5396</v>
      </c>
      <c r="C12367" s="545" t="s">
        <v>221</v>
      </c>
      <c r="D12367" s="546">
        <v>43745</v>
      </c>
      <c r="E12367" s="171" t="str">
        <f t="shared" si="193"/>
        <v>2019</v>
      </c>
      <c r="F12367" s="547">
        <v>2200</v>
      </c>
      <c r="G12367" s="548">
        <v>0.19</v>
      </c>
      <c r="H12367" s="547">
        <v>1848.74</v>
      </c>
      <c r="I12367" s="545" t="s">
        <v>12766</v>
      </c>
      <c r="J12367" s="545" t="s">
        <v>13402</v>
      </c>
      <c r="K12367" s="545" t="s">
        <v>13413</v>
      </c>
      <c r="L12367" s="545" t="s">
        <v>13413</v>
      </c>
      <c r="M12367" s="548" t="s">
        <v>13758</v>
      </c>
      <c r="N12367" s="545" t="s">
        <v>13413</v>
      </c>
      <c r="O12367" s="545" t="s">
        <v>13413</v>
      </c>
      <c r="P12367" s="549">
        <v>10075</v>
      </c>
      <c r="Q12367" s="549">
        <v>1</v>
      </c>
      <c r="R12367" s="549">
        <v>172</v>
      </c>
      <c r="S12367" s="548">
        <v>2231</v>
      </c>
      <c r="T12367" s="548"/>
      <c r="U12367" s="99"/>
    </row>
    <row r="12368" spans="1:21" ht="19.5" customHeight="1">
      <c r="A12368" s="545">
        <v>107397</v>
      </c>
      <c r="B12368" s="545" t="s">
        <v>9074</v>
      </c>
      <c r="C12368" s="545" t="s">
        <v>216</v>
      </c>
      <c r="D12368" s="546"/>
      <c r="E12368" s="171" t="str">
        <f t="shared" si="193"/>
        <v>1900</v>
      </c>
      <c r="F12368" s="547">
        <v>0</v>
      </c>
      <c r="G12368" s="548">
        <v>0</v>
      </c>
      <c r="H12368" s="547">
        <v>0</v>
      </c>
      <c r="I12368" s="545" t="s">
        <v>12736</v>
      </c>
      <c r="J12368" s="545"/>
      <c r="K12368" s="545" t="s">
        <v>20593</v>
      </c>
      <c r="L12368" s="545" t="s">
        <v>13413</v>
      </c>
      <c r="M12368" s="548" t="s">
        <v>13758</v>
      </c>
      <c r="N12368" s="545" t="s">
        <v>13413</v>
      </c>
      <c r="O12368" s="545" t="s">
        <v>13413</v>
      </c>
      <c r="P12368" s="549">
        <v>10076</v>
      </c>
      <c r="Q12368" s="549">
        <v>1</v>
      </c>
      <c r="R12368" s="549">
        <v>56</v>
      </c>
      <c r="S12368" s="548"/>
      <c r="T12368" s="548"/>
      <c r="U12368" s="99"/>
    </row>
    <row r="12369" spans="1:21" ht="19.5" customHeight="1">
      <c r="A12369" s="545">
        <v>107398</v>
      </c>
      <c r="B12369" s="545" t="s">
        <v>9073</v>
      </c>
      <c r="C12369" s="545" t="s">
        <v>216</v>
      </c>
      <c r="D12369" s="546"/>
      <c r="E12369" s="171" t="str">
        <f t="shared" si="193"/>
        <v>1900</v>
      </c>
      <c r="F12369" s="547">
        <v>0</v>
      </c>
      <c r="G12369" s="548">
        <v>0</v>
      </c>
      <c r="H12369" s="547">
        <v>0</v>
      </c>
      <c r="I12369" s="545" t="s">
        <v>12736</v>
      </c>
      <c r="J12369" s="545"/>
      <c r="K12369" s="545" t="s">
        <v>20594</v>
      </c>
      <c r="L12369" s="545" t="s">
        <v>13413</v>
      </c>
      <c r="M12369" s="548" t="s">
        <v>13758</v>
      </c>
      <c r="N12369" s="545" t="s">
        <v>13413</v>
      </c>
      <c r="O12369" s="545" t="s">
        <v>13413</v>
      </c>
      <c r="P12369" s="549">
        <v>10077</v>
      </c>
      <c r="Q12369" s="549">
        <v>1</v>
      </c>
      <c r="R12369" s="549">
        <v>56</v>
      </c>
      <c r="S12369" s="548"/>
      <c r="T12369" s="548"/>
      <c r="U12369" s="99"/>
    </row>
    <row r="12370" spans="1:21" ht="19.5" customHeight="1">
      <c r="A12370" s="545">
        <v>107399</v>
      </c>
      <c r="B12370" s="545" t="s">
        <v>9072</v>
      </c>
      <c r="C12370" s="545" t="s">
        <v>216</v>
      </c>
      <c r="D12370" s="546"/>
      <c r="E12370" s="171" t="str">
        <f t="shared" si="193"/>
        <v>1900</v>
      </c>
      <c r="F12370" s="547">
        <v>0</v>
      </c>
      <c r="G12370" s="548">
        <v>0</v>
      </c>
      <c r="H12370" s="547">
        <v>0</v>
      </c>
      <c r="I12370" s="545" t="s">
        <v>12736</v>
      </c>
      <c r="J12370" s="545"/>
      <c r="K12370" s="545" t="s">
        <v>20595</v>
      </c>
      <c r="L12370" s="545" t="s">
        <v>13413</v>
      </c>
      <c r="M12370" s="548" t="s">
        <v>13758</v>
      </c>
      <c r="N12370" s="545" t="s">
        <v>13413</v>
      </c>
      <c r="O12370" s="545" t="s">
        <v>13413</v>
      </c>
      <c r="P12370" s="549">
        <v>10078</v>
      </c>
      <c r="Q12370" s="549">
        <v>1</v>
      </c>
      <c r="R12370" s="549">
        <v>56</v>
      </c>
      <c r="S12370" s="548"/>
      <c r="T12370" s="548"/>
      <c r="U12370" s="99"/>
    </row>
    <row r="12371" spans="1:21" ht="19.5" customHeight="1">
      <c r="A12371" s="545">
        <v>107400</v>
      </c>
      <c r="B12371" s="545" t="s">
        <v>5595</v>
      </c>
      <c r="C12371" s="545" t="s">
        <v>216</v>
      </c>
      <c r="D12371" s="546"/>
      <c r="E12371" s="171" t="str">
        <f t="shared" si="193"/>
        <v>1900</v>
      </c>
      <c r="F12371" s="547">
        <v>0</v>
      </c>
      <c r="G12371" s="548">
        <v>0</v>
      </c>
      <c r="H12371" s="547">
        <v>0</v>
      </c>
      <c r="I12371" s="545" t="s">
        <v>12736</v>
      </c>
      <c r="J12371" s="545"/>
      <c r="K12371" s="545" t="s">
        <v>20428</v>
      </c>
      <c r="L12371" s="545" t="s">
        <v>13413</v>
      </c>
      <c r="M12371" s="548" t="s">
        <v>13758</v>
      </c>
      <c r="N12371" s="545" t="s">
        <v>13413</v>
      </c>
      <c r="O12371" s="545" t="s">
        <v>13413</v>
      </c>
      <c r="P12371" s="549">
        <v>10079</v>
      </c>
      <c r="Q12371" s="549">
        <v>1</v>
      </c>
      <c r="R12371" s="549">
        <v>56</v>
      </c>
      <c r="S12371" s="548"/>
      <c r="T12371" s="548"/>
      <c r="U12371" s="99"/>
    </row>
    <row r="12372" spans="1:21" ht="19.5" customHeight="1">
      <c r="A12372" s="545">
        <v>107401</v>
      </c>
      <c r="B12372" s="545" t="s">
        <v>9071</v>
      </c>
      <c r="C12372" s="545" t="s">
        <v>216</v>
      </c>
      <c r="D12372" s="546"/>
      <c r="E12372" s="171" t="str">
        <f t="shared" si="193"/>
        <v>1900</v>
      </c>
      <c r="F12372" s="547">
        <v>0</v>
      </c>
      <c r="G12372" s="548">
        <v>0</v>
      </c>
      <c r="H12372" s="547">
        <v>0</v>
      </c>
      <c r="I12372" s="545" t="s">
        <v>12693</v>
      </c>
      <c r="J12372" s="545"/>
      <c r="K12372" s="545" t="s">
        <v>20596</v>
      </c>
      <c r="L12372" s="545" t="s">
        <v>13413</v>
      </c>
      <c r="M12372" s="548" t="s">
        <v>13758</v>
      </c>
      <c r="N12372" s="545" t="s">
        <v>13413</v>
      </c>
      <c r="O12372" s="545" t="s">
        <v>13413</v>
      </c>
      <c r="P12372" s="549">
        <v>10080</v>
      </c>
      <c r="Q12372" s="549">
        <v>1</v>
      </c>
      <c r="R12372" s="549">
        <v>102</v>
      </c>
      <c r="S12372" s="548"/>
      <c r="T12372" s="548"/>
      <c r="U12372" s="99"/>
    </row>
    <row r="12373" spans="1:21" ht="19.5" customHeight="1">
      <c r="A12373" s="545">
        <v>107402</v>
      </c>
      <c r="B12373" s="545" t="s">
        <v>5596</v>
      </c>
      <c r="C12373" s="545" t="s">
        <v>216</v>
      </c>
      <c r="D12373" s="546"/>
      <c r="E12373" s="171" t="str">
        <f t="shared" si="193"/>
        <v>1900</v>
      </c>
      <c r="F12373" s="547">
        <v>0</v>
      </c>
      <c r="G12373" s="548">
        <v>0</v>
      </c>
      <c r="H12373" s="547">
        <v>0</v>
      </c>
      <c r="I12373" s="545" t="s">
        <v>12736</v>
      </c>
      <c r="J12373" s="545"/>
      <c r="K12373" s="545" t="s">
        <v>20428</v>
      </c>
      <c r="L12373" s="545" t="s">
        <v>13413</v>
      </c>
      <c r="M12373" s="548" t="s">
        <v>13758</v>
      </c>
      <c r="N12373" s="545" t="s">
        <v>13413</v>
      </c>
      <c r="O12373" s="545" t="s">
        <v>13413</v>
      </c>
      <c r="P12373" s="549">
        <v>10081</v>
      </c>
      <c r="Q12373" s="549">
        <v>1</v>
      </c>
      <c r="R12373" s="549">
        <v>56</v>
      </c>
      <c r="S12373" s="548"/>
      <c r="T12373" s="548"/>
      <c r="U12373" s="99"/>
    </row>
    <row r="12374" spans="1:21" ht="19.5" customHeight="1">
      <c r="A12374" s="545">
        <v>107403</v>
      </c>
      <c r="B12374" s="545" t="s">
        <v>5597</v>
      </c>
      <c r="C12374" s="545" t="s">
        <v>216</v>
      </c>
      <c r="D12374" s="546"/>
      <c r="E12374" s="171" t="str">
        <f t="shared" si="193"/>
        <v>1900</v>
      </c>
      <c r="F12374" s="547">
        <v>0</v>
      </c>
      <c r="G12374" s="548">
        <v>0</v>
      </c>
      <c r="H12374" s="547">
        <v>0</v>
      </c>
      <c r="I12374" s="545" t="s">
        <v>12736</v>
      </c>
      <c r="J12374" s="545"/>
      <c r="K12374" s="545" t="s">
        <v>20428</v>
      </c>
      <c r="L12374" s="545" t="s">
        <v>13413</v>
      </c>
      <c r="M12374" s="548" t="s">
        <v>13758</v>
      </c>
      <c r="N12374" s="545" t="s">
        <v>13413</v>
      </c>
      <c r="O12374" s="545" t="s">
        <v>13413</v>
      </c>
      <c r="P12374" s="549">
        <v>10082</v>
      </c>
      <c r="Q12374" s="549">
        <v>1</v>
      </c>
      <c r="R12374" s="549">
        <v>56</v>
      </c>
      <c r="S12374" s="548"/>
      <c r="T12374" s="548"/>
      <c r="U12374" s="99"/>
    </row>
    <row r="12375" spans="1:21" ht="19.5" customHeight="1">
      <c r="A12375" s="545">
        <v>107404</v>
      </c>
      <c r="B12375" s="545" t="s">
        <v>5600</v>
      </c>
      <c r="C12375" s="545" t="s">
        <v>216</v>
      </c>
      <c r="D12375" s="546"/>
      <c r="E12375" s="171" t="str">
        <f t="shared" si="193"/>
        <v>1900</v>
      </c>
      <c r="F12375" s="547">
        <v>0</v>
      </c>
      <c r="G12375" s="548">
        <v>0</v>
      </c>
      <c r="H12375" s="547">
        <v>0</v>
      </c>
      <c r="I12375" s="545" t="s">
        <v>12736</v>
      </c>
      <c r="J12375" s="545"/>
      <c r="K12375" s="545" t="s">
        <v>20428</v>
      </c>
      <c r="L12375" s="545" t="s">
        <v>13413</v>
      </c>
      <c r="M12375" s="548" t="s">
        <v>13758</v>
      </c>
      <c r="N12375" s="545" t="s">
        <v>13413</v>
      </c>
      <c r="O12375" s="545" t="s">
        <v>13413</v>
      </c>
      <c r="P12375" s="549">
        <v>10083</v>
      </c>
      <c r="Q12375" s="549">
        <v>1</v>
      </c>
      <c r="R12375" s="549">
        <v>56</v>
      </c>
      <c r="S12375" s="548"/>
      <c r="T12375" s="548"/>
      <c r="U12375" s="99"/>
    </row>
    <row r="12376" spans="1:21" ht="19.5" customHeight="1">
      <c r="A12376" s="545">
        <v>107405</v>
      </c>
      <c r="B12376" s="545" t="s">
        <v>5598</v>
      </c>
      <c r="C12376" s="545" t="s">
        <v>216</v>
      </c>
      <c r="D12376" s="546"/>
      <c r="E12376" s="171" t="str">
        <f t="shared" si="193"/>
        <v>1900</v>
      </c>
      <c r="F12376" s="547">
        <v>0</v>
      </c>
      <c r="G12376" s="548">
        <v>0</v>
      </c>
      <c r="H12376" s="547">
        <v>0</v>
      </c>
      <c r="I12376" s="545" t="s">
        <v>12736</v>
      </c>
      <c r="J12376" s="545"/>
      <c r="K12376" s="545" t="s">
        <v>20428</v>
      </c>
      <c r="L12376" s="545" t="s">
        <v>13413</v>
      </c>
      <c r="M12376" s="548" t="s">
        <v>13758</v>
      </c>
      <c r="N12376" s="545" t="s">
        <v>13413</v>
      </c>
      <c r="O12376" s="545" t="s">
        <v>13413</v>
      </c>
      <c r="P12376" s="549">
        <v>10084</v>
      </c>
      <c r="Q12376" s="549">
        <v>1</v>
      </c>
      <c r="R12376" s="549">
        <v>56</v>
      </c>
      <c r="S12376" s="548"/>
      <c r="T12376" s="548"/>
      <c r="U12376" s="99"/>
    </row>
    <row r="12377" spans="1:21" ht="19.5" customHeight="1">
      <c r="A12377" s="545">
        <v>107406</v>
      </c>
      <c r="B12377" s="545" t="s">
        <v>5599</v>
      </c>
      <c r="C12377" s="545" t="s">
        <v>216</v>
      </c>
      <c r="D12377" s="546"/>
      <c r="E12377" s="171" t="str">
        <f t="shared" si="193"/>
        <v>1900</v>
      </c>
      <c r="F12377" s="547">
        <v>0</v>
      </c>
      <c r="G12377" s="548">
        <v>0</v>
      </c>
      <c r="H12377" s="547">
        <v>0</v>
      </c>
      <c r="I12377" s="545" t="s">
        <v>12736</v>
      </c>
      <c r="J12377" s="545"/>
      <c r="K12377" s="545" t="s">
        <v>20428</v>
      </c>
      <c r="L12377" s="545" t="s">
        <v>13413</v>
      </c>
      <c r="M12377" s="548" t="s">
        <v>13758</v>
      </c>
      <c r="N12377" s="545" t="s">
        <v>13413</v>
      </c>
      <c r="O12377" s="545" t="s">
        <v>13413</v>
      </c>
      <c r="P12377" s="549">
        <v>10085</v>
      </c>
      <c r="Q12377" s="549">
        <v>1</v>
      </c>
      <c r="R12377" s="549">
        <v>56</v>
      </c>
      <c r="S12377" s="548"/>
      <c r="T12377" s="548"/>
      <c r="U12377" s="99"/>
    </row>
    <row r="12378" spans="1:21" ht="19.5" customHeight="1">
      <c r="A12378" s="545">
        <v>107407</v>
      </c>
      <c r="B12378" s="545" t="s">
        <v>9070</v>
      </c>
      <c r="C12378" s="545" t="s">
        <v>216</v>
      </c>
      <c r="D12378" s="546"/>
      <c r="E12378" s="171" t="str">
        <f t="shared" si="193"/>
        <v>1900</v>
      </c>
      <c r="F12378" s="547">
        <v>0</v>
      </c>
      <c r="G12378" s="548">
        <v>0</v>
      </c>
      <c r="H12378" s="547">
        <v>0</v>
      </c>
      <c r="I12378" s="545" t="s">
        <v>12736</v>
      </c>
      <c r="J12378" s="545"/>
      <c r="K12378" s="545" t="s">
        <v>20597</v>
      </c>
      <c r="L12378" s="545" t="s">
        <v>13413</v>
      </c>
      <c r="M12378" s="548" t="s">
        <v>13758</v>
      </c>
      <c r="N12378" s="545" t="s">
        <v>13413</v>
      </c>
      <c r="O12378" s="545" t="s">
        <v>13413</v>
      </c>
      <c r="P12378" s="549">
        <v>10086</v>
      </c>
      <c r="Q12378" s="549">
        <v>1</v>
      </c>
      <c r="R12378" s="549">
        <v>56</v>
      </c>
      <c r="S12378" s="548"/>
      <c r="T12378" s="548"/>
      <c r="U12378" s="99"/>
    </row>
    <row r="12379" spans="1:21" ht="19.5" customHeight="1">
      <c r="A12379" s="545">
        <v>107408</v>
      </c>
      <c r="B12379" s="545" t="s">
        <v>9069</v>
      </c>
      <c r="C12379" s="545" t="s">
        <v>216</v>
      </c>
      <c r="D12379" s="546"/>
      <c r="E12379" s="171" t="str">
        <f t="shared" si="193"/>
        <v>1900</v>
      </c>
      <c r="F12379" s="547">
        <v>0</v>
      </c>
      <c r="G12379" s="548">
        <v>0</v>
      </c>
      <c r="H12379" s="547">
        <v>0</v>
      </c>
      <c r="I12379" s="545" t="s">
        <v>12736</v>
      </c>
      <c r="J12379" s="545"/>
      <c r="K12379" s="545" t="s">
        <v>20598</v>
      </c>
      <c r="L12379" s="545" t="s">
        <v>13413</v>
      </c>
      <c r="M12379" s="548" t="s">
        <v>13758</v>
      </c>
      <c r="N12379" s="545" t="s">
        <v>13413</v>
      </c>
      <c r="O12379" s="545" t="s">
        <v>13413</v>
      </c>
      <c r="P12379" s="549">
        <v>10087</v>
      </c>
      <c r="Q12379" s="549">
        <v>1</v>
      </c>
      <c r="R12379" s="549">
        <v>56</v>
      </c>
      <c r="S12379" s="548"/>
      <c r="T12379" s="548"/>
      <c r="U12379" s="99"/>
    </row>
    <row r="12380" spans="1:21" ht="19.5" customHeight="1">
      <c r="A12380" s="545">
        <v>107409</v>
      </c>
      <c r="B12380" s="545" t="s">
        <v>9068</v>
      </c>
      <c r="C12380" s="545" t="s">
        <v>216</v>
      </c>
      <c r="D12380" s="546"/>
      <c r="E12380" s="171" t="str">
        <f t="shared" si="193"/>
        <v>1900</v>
      </c>
      <c r="F12380" s="547">
        <v>0</v>
      </c>
      <c r="G12380" s="548">
        <v>0</v>
      </c>
      <c r="H12380" s="547">
        <v>0</v>
      </c>
      <c r="I12380" s="545" t="s">
        <v>12650</v>
      </c>
      <c r="J12380" s="545"/>
      <c r="K12380" s="545" t="s">
        <v>20599</v>
      </c>
      <c r="L12380" s="545" t="s">
        <v>13413</v>
      </c>
      <c r="M12380" s="548" t="s">
        <v>13758</v>
      </c>
      <c r="N12380" s="545" t="s">
        <v>13413</v>
      </c>
      <c r="O12380" s="545" t="s">
        <v>13413</v>
      </c>
      <c r="P12380" s="549">
        <v>10088</v>
      </c>
      <c r="Q12380" s="549">
        <v>1</v>
      </c>
      <c r="R12380" s="549">
        <v>127</v>
      </c>
      <c r="S12380" s="548"/>
      <c r="T12380" s="548"/>
      <c r="U12380" s="99"/>
    </row>
    <row r="12381" spans="1:21" ht="19.5" customHeight="1">
      <c r="A12381" s="545">
        <v>107410</v>
      </c>
      <c r="B12381" s="545" t="s">
        <v>9067</v>
      </c>
      <c r="C12381" s="545" t="s">
        <v>216</v>
      </c>
      <c r="D12381" s="546"/>
      <c r="E12381" s="171" t="str">
        <f t="shared" si="193"/>
        <v>1900</v>
      </c>
      <c r="F12381" s="547">
        <v>0</v>
      </c>
      <c r="G12381" s="548">
        <v>0</v>
      </c>
      <c r="H12381" s="547">
        <v>0</v>
      </c>
      <c r="I12381" s="545" t="s">
        <v>12693</v>
      </c>
      <c r="J12381" s="545"/>
      <c r="K12381" s="545" t="s">
        <v>20600</v>
      </c>
      <c r="L12381" s="545" t="s">
        <v>13413</v>
      </c>
      <c r="M12381" s="548" t="s">
        <v>13758</v>
      </c>
      <c r="N12381" s="545" t="s">
        <v>13413</v>
      </c>
      <c r="O12381" s="545" t="s">
        <v>13413</v>
      </c>
      <c r="P12381" s="549">
        <v>10089</v>
      </c>
      <c r="Q12381" s="549">
        <v>1</v>
      </c>
      <c r="R12381" s="549">
        <v>102</v>
      </c>
      <c r="S12381" s="548"/>
      <c r="T12381" s="548"/>
      <c r="U12381" s="99"/>
    </row>
    <row r="12382" spans="1:21" ht="19.5" customHeight="1">
      <c r="A12382" s="545">
        <v>107411</v>
      </c>
      <c r="B12382" s="545" t="s">
        <v>4789</v>
      </c>
      <c r="C12382" s="545" t="s">
        <v>216</v>
      </c>
      <c r="D12382" s="546"/>
      <c r="E12382" s="171" t="str">
        <f t="shared" si="193"/>
        <v>1900</v>
      </c>
      <c r="F12382" s="547">
        <v>0</v>
      </c>
      <c r="G12382" s="548">
        <v>0</v>
      </c>
      <c r="H12382" s="547">
        <v>0</v>
      </c>
      <c r="I12382" s="545" t="s">
        <v>12637</v>
      </c>
      <c r="J12382" s="545"/>
      <c r="K12382" s="545" t="s">
        <v>13413</v>
      </c>
      <c r="L12382" s="545" t="s">
        <v>13413</v>
      </c>
      <c r="M12382" s="548" t="s">
        <v>13758</v>
      </c>
      <c r="N12382" s="545" t="s">
        <v>13413</v>
      </c>
      <c r="O12382" s="545" t="s">
        <v>13413</v>
      </c>
      <c r="P12382" s="549">
        <v>10090</v>
      </c>
      <c r="Q12382" s="549">
        <v>1</v>
      </c>
      <c r="R12382" s="549">
        <v>13</v>
      </c>
      <c r="S12382" s="548"/>
      <c r="T12382" s="548"/>
      <c r="U12382" s="99"/>
    </row>
    <row r="12383" spans="1:21" ht="19.5" customHeight="1">
      <c r="A12383" s="545">
        <v>107412</v>
      </c>
      <c r="B12383" s="545" t="s">
        <v>5629</v>
      </c>
      <c r="C12383" s="545" t="s">
        <v>216</v>
      </c>
      <c r="D12383" s="546"/>
      <c r="E12383" s="171" t="str">
        <f t="shared" si="193"/>
        <v>1900</v>
      </c>
      <c r="F12383" s="547">
        <v>0</v>
      </c>
      <c r="G12383" s="548">
        <v>0</v>
      </c>
      <c r="H12383" s="547">
        <v>0</v>
      </c>
      <c r="I12383" s="545" t="s">
        <v>12736</v>
      </c>
      <c r="J12383" s="545"/>
      <c r="K12383" s="545" t="s">
        <v>20601</v>
      </c>
      <c r="L12383" s="545" t="s">
        <v>13413</v>
      </c>
      <c r="M12383" s="548" t="s">
        <v>13758</v>
      </c>
      <c r="N12383" s="545" t="s">
        <v>13413</v>
      </c>
      <c r="O12383" s="545" t="s">
        <v>13413</v>
      </c>
      <c r="P12383" s="549">
        <v>10091</v>
      </c>
      <c r="Q12383" s="549">
        <v>1</v>
      </c>
      <c r="R12383" s="549">
        <v>56</v>
      </c>
      <c r="S12383" s="548"/>
      <c r="T12383" s="548"/>
      <c r="U12383" s="99"/>
    </row>
    <row r="12384" spans="1:21" ht="19.5" customHeight="1">
      <c r="A12384" s="545">
        <v>107413</v>
      </c>
      <c r="B12384" s="545" t="s">
        <v>9066</v>
      </c>
      <c r="C12384" s="545" t="s">
        <v>216</v>
      </c>
      <c r="D12384" s="546"/>
      <c r="E12384" s="171" t="str">
        <f t="shared" si="193"/>
        <v>1900</v>
      </c>
      <c r="F12384" s="547">
        <v>0</v>
      </c>
      <c r="G12384" s="548">
        <v>0</v>
      </c>
      <c r="H12384" s="547">
        <v>0</v>
      </c>
      <c r="I12384" s="545" t="s">
        <v>12736</v>
      </c>
      <c r="J12384" s="545"/>
      <c r="K12384" s="545" t="s">
        <v>20428</v>
      </c>
      <c r="L12384" s="545" t="s">
        <v>13413</v>
      </c>
      <c r="M12384" s="548" t="s">
        <v>13758</v>
      </c>
      <c r="N12384" s="545" t="s">
        <v>13413</v>
      </c>
      <c r="O12384" s="545" t="s">
        <v>13413</v>
      </c>
      <c r="P12384" s="549">
        <v>10092</v>
      </c>
      <c r="Q12384" s="549">
        <v>1</v>
      </c>
      <c r="R12384" s="549">
        <v>56</v>
      </c>
      <c r="S12384" s="548"/>
      <c r="T12384" s="548"/>
      <c r="U12384" s="99"/>
    </row>
    <row r="12385" spans="1:21" ht="19.5" customHeight="1">
      <c r="A12385" s="545">
        <v>107414</v>
      </c>
      <c r="B12385" s="545" t="s">
        <v>5742</v>
      </c>
      <c r="C12385" s="545" t="s">
        <v>216</v>
      </c>
      <c r="D12385" s="546"/>
      <c r="E12385" s="171" t="str">
        <f t="shared" si="193"/>
        <v>1900</v>
      </c>
      <c r="F12385" s="547">
        <v>0</v>
      </c>
      <c r="G12385" s="548">
        <v>0</v>
      </c>
      <c r="H12385" s="547">
        <v>0</v>
      </c>
      <c r="I12385" s="545" t="s">
        <v>12736</v>
      </c>
      <c r="J12385" s="545"/>
      <c r="K12385" s="545" t="s">
        <v>20428</v>
      </c>
      <c r="L12385" s="545" t="s">
        <v>13413</v>
      </c>
      <c r="M12385" s="548" t="s">
        <v>13758</v>
      </c>
      <c r="N12385" s="545" t="s">
        <v>13413</v>
      </c>
      <c r="O12385" s="545" t="s">
        <v>13413</v>
      </c>
      <c r="P12385" s="549">
        <v>10093</v>
      </c>
      <c r="Q12385" s="549">
        <v>1</v>
      </c>
      <c r="R12385" s="549">
        <v>56</v>
      </c>
      <c r="S12385" s="548"/>
      <c r="T12385" s="548"/>
      <c r="U12385" s="99"/>
    </row>
    <row r="12386" spans="1:21" ht="19.5" customHeight="1">
      <c r="A12386" s="545">
        <v>107415</v>
      </c>
      <c r="B12386" s="545" t="s">
        <v>9065</v>
      </c>
      <c r="C12386" s="545" t="s">
        <v>216</v>
      </c>
      <c r="D12386" s="546"/>
      <c r="E12386" s="171" t="str">
        <f t="shared" si="193"/>
        <v>1900</v>
      </c>
      <c r="F12386" s="547">
        <v>0</v>
      </c>
      <c r="G12386" s="548">
        <v>0</v>
      </c>
      <c r="H12386" s="547">
        <v>0</v>
      </c>
      <c r="I12386" s="545" t="s">
        <v>12736</v>
      </c>
      <c r="J12386" s="545"/>
      <c r="K12386" s="545" t="s">
        <v>20428</v>
      </c>
      <c r="L12386" s="545" t="s">
        <v>13413</v>
      </c>
      <c r="M12386" s="548" t="s">
        <v>13758</v>
      </c>
      <c r="N12386" s="545" t="s">
        <v>13413</v>
      </c>
      <c r="O12386" s="545" t="s">
        <v>13413</v>
      </c>
      <c r="P12386" s="549">
        <v>10094</v>
      </c>
      <c r="Q12386" s="549">
        <v>1</v>
      </c>
      <c r="R12386" s="549">
        <v>56</v>
      </c>
      <c r="S12386" s="548"/>
      <c r="T12386" s="548"/>
      <c r="U12386" s="99"/>
    </row>
    <row r="12387" spans="1:21" ht="19.5" customHeight="1">
      <c r="A12387" s="545">
        <v>107416</v>
      </c>
      <c r="B12387" s="545" t="s">
        <v>5776</v>
      </c>
      <c r="C12387" s="545" t="s">
        <v>216</v>
      </c>
      <c r="D12387" s="546"/>
      <c r="E12387" s="171" t="str">
        <f t="shared" si="193"/>
        <v>1900</v>
      </c>
      <c r="F12387" s="547">
        <v>0</v>
      </c>
      <c r="G12387" s="548">
        <v>0</v>
      </c>
      <c r="H12387" s="547">
        <v>0</v>
      </c>
      <c r="I12387" s="545" t="s">
        <v>12736</v>
      </c>
      <c r="J12387" s="545"/>
      <c r="K12387" s="545" t="s">
        <v>20428</v>
      </c>
      <c r="L12387" s="545" t="s">
        <v>13413</v>
      </c>
      <c r="M12387" s="548" t="s">
        <v>13758</v>
      </c>
      <c r="N12387" s="545" t="s">
        <v>13413</v>
      </c>
      <c r="O12387" s="545" t="s">
        <v>13413</v>
      </c>
      <c r="P12387" s="549">
        <v>10095</v>
      </c>
      <c r="Q12387" s="549">
        <v>1</v>
      </c>
      <c r="R12387" s="549">
        <v>56</v>
      </c>
      <c r="S12387" s="548"/>
      <c r="T12387" s="548"/>
      <c r="U12387" s="99"/>
    </row>
    <row r="12388" spans="1:21" ht="19.5" customHeight="1">
      <c r="A12388" s="545">
        <v>107417</v>
      </c>
      <c r="B12388" s="545" t="s">
        <v>5740</v>
      </c>
      <c r="C12388" s="545" t="s">
        <v>216</v>
      </c>
      <c r="D12388" s="546"/>
      <c r="E12388" s="171" t="str">
        <f t="shared" si="193"/>
        <v>1900</v>
      </c>
      <c r="F12388" s="547">
        <v>0</v>
      </c>
      <c r="G12388" s="548">
        <v>0</v>
      </c>
      <c r="H12388" s="547">
        <v>0</v>
      </c>
      <c r="I12388" s="545" t="s">
        <v>12736</v>
      </c>
      <c r="J12388" s="545"/>
      <c r="K12388" s="545" t="s">
        <v>20428</v>
      </c>
      <c r="L12388" s="545" t="s">
        <v>13413</v>
      </c>
      <c r="M12388" s="548" t="s">
        <v>13758</v>
      </c>
      <c r="N12388" s="545" t="s">
        <v>13413</v>
      </c>
      <c r="O12388" s="545" t="s">
        <v>13413</v>
      </c>
      <c r="P12388" s="549">
        <v>10096</v>
      </c>
      <c r="Q12388" s="549">
        <v>1</v>
      </c>
      <c r="R12388" s="549">
        <v>56</v>
      </c>
      <c r="S12388" s="548"/>
      <c r="T12388" s="548"/>
      <c r="U12388" s="99"/>
    </row>
    <row r="12389" spans="1:21" ht="19.5" customHeight="1">
      <c r="A12389" s="545">
        <v>107418</v>
      </c>
      <c r="B12389" s="545" t="s">
        <v>5780</v>
      </c>
      <c r="C12389" s="545" t="s">
        <v>216</v>
      </c>
      <c r="D12389" s="546"/>
      <c r="E12389" s="171" t="str">
        <f t="shared" si="193"/>
        <v>1900</v>
      </c>
      <c r="F12389" s="547">
        <v>0</v>
      </c>
      <c r="G12389" s="548">
        <v>0</v>
      </c>
      <c r="H12389" s="547">
        <v>0</v>
      </c>
      <c r="I12389" s="545" t="s">
        <v>12736</v>
      </c>
      <c r="J12389" s="545"/>
      <c r="K12389" s="545" t="s">
        <v>20428</v>
      </c>
      <c r="L12389" s="545" t="s">
        <v>13413</v>
      </c>
      <c r="M12389" s="548" t="s">
        <v>13758</v>
      </c>
      <c r="N12389" s="545" t="s">
        <v>13413</v>
      </c>
      <c r="O12389" s="545" t="s">
        <v>13413</v>
      </c>
      <c r="P12389" s="549">
        <v>10097</v>
      </c>
      <c r="Q12389" s="549">
        <v>1</v>
      </c>
      <c r="R12389" s="549">
        <v>56</v>
      </c>
      <c r="S12389" s="548"/>
      <c r="T12389" s="548"/>
      <c r="U12389" s="99"/>
    </row>
    <row r="12390" spans="1:21" ht="19.5" customHeight="1">
      <c r="A12390" s="545">
        <v>107419</v>
      </c>
      <c r="B12390" s="545" t="s">
        <v>4765</v>
      </c>
      <c r="C12390" s="545" t="s">
        <v>221</v>
      </c>
      <c r="D12390" s="546"/>
      <c r="E12390" s="171" t="str">
        <f t="shared" si="193"/>
        <v>1900</v>
      </c>
      <c r="F12390" s="547">
        <v>0</v>
      </c>
      <c r="G12390" s="548">
        <v>0</v>
      </c>
      <c r="H12390" s="547">
        <v>0</v>
      </c>
      <c r="I12390" s="545" t="s">
        <v>12956</v>
      </c>
      <c r="J12390" s="545"/>
      <c r="K12390" s="545" t="s">
        <v>13413</v>
      </c>
      <c r="L12390" s="545" t="s">
        <v>13413</v>
      </c>
      <c r="M12390" s="548" t="s">
        <v>13758</v>
      </c>
      <c r="N12390" s="545" t="s">
        <v>13413</v>
      </c>
      <c r="O12390" s="545" t="s">
        <v>13413</v>
      </c>
      <c r="P12390" s="549">
        <v>10098</v>
      </c>
      <c r="Q12390" s="549">
        <v>1</v>
      </c>
      <c r="R12390" s="549">
        <v>133</v>
      </c>
      <c r="S12390" s="548"/>
      <c r="T12390" s="548"/>
      <c r="U12390" s="99"/>
    </row>
    <row r="12391" spans="1:21" ht="19.5" customHeight="1">
      <c r="A12391" s="545">
        <v>107420</v>
      </c>
      <c r="B12391" s="545" t="s">
        <v>9064</v>
      </c>
      <c r="C12391" s="545" t="s">
        <v>216</v>
      </c>
      <c r="D12391" s="546"/>
      <c r="E12391" s="171" t="str">
        <f t="shared" si="193"/>
        <v>1900</v>
      </c>
      <c r="F12391" s="547">
        <v>0</v>
      </c>
      <c r="G12391" s="548">
        <v>0</v>
      </c>
      <c r="H12391" s="547">
        <v>0</v>
      </c>
      <c r="I12391" s="545" t="s">
        <v>12736</v>
      </c>
      <c r="J12391" s="545"/>
      <c r="K12391" s="545" t="s">
        <v>20428</v>
      </c>
      <c r="L12391" s="545" t="s">
        <v>13413</v>
      </c>
      <c r="M12391" s="548" t="s">
        <v>13758</v>
      </c>
      <c r="N12391" s="545" t="s">
        <v>13413</v>
      </c>
      <c r="O12391" s="545" t="s">
        <v>13413</v>
      </c>
      <c r="P12391" s="549">
        <v>10099</v>
      </c>
      <c r="Q12391" s="549">
        <v>1</v>
      </c>
      <c r="R12391" s="549">
        <v>56</v>
      </c>
      <c r="S12391" s="548"/>
      <c r="T12391" s="548"/>
      <c r="U12391" s="99"/>
    </row>
    <row r="12392" spans="1:21" ht="19.5" customHeight="1">
      <c r="A12392" s="545">
        <v>107421</v>
      </c>
      <c r="B12392" s="545" t="s">
        <v>9063</v>
      </c>
      <c r="C12392" s="545" t="s">
        <v>216</v>
      </c>
      <c r="D12392" s="546"/>
      <c r="E12392" s="171" t="str">
        <f t="shared" si="193"/>
        <v>1900</v>
      </c>
      <c r="F12392" s="547">
        <v>0</v>
      </c>
      <c r="G12392" s="548">
        <v>0</v>
      </c>
      <c r="H12392" s="547">
        <v>0</v>
      </c>
      <c r="I12392" s="545" t="s">
        <v>12655</v>
      </c>
      <c r="J12392" s="545"/>
      <c r="K12392" s="545" t="s">
        <v>20602</v>
      </c>
      <c r="L12392" s="545" t="s">
        <v>13413</v>
      </c>
      <c r="M12392" s="548" t="s">
        <v>13758</v>
      </c>
      <c r="N12392" s="545" t="s">
        <v>13413</v>
      </c>
      <c r="O12392" s="545" t="s">
        <v>13413</v>
      </c>
      <c r="P12392" s="549">
        <v>10100</v>
      </c>
      <c r="Q12392" s="549">
        <v>1</v>
      </c>
      <c r="R12392" s="549">
        <v>109</v>
      </c>
      <c r="S12392" s="548"/>
      <c r="T12392" s="548"/>
      <c r="U12392" s="99"/>
    </row>
    <row r="12393" spans="1:21" ht="19.5" customHeight="1">
      <c r="A12393" s="545">
        <v>107422</v>
      </c>
      <c r="B12393" s="545" t="s">
        <v>9062</v>
      </c>
      <c r="C12393" s="545" t="s">
        <v>216</v>
      </c>
      <c r="D12393" s="546"/>
      <c r="E12393" s="171" t="str">
        <f t="shared" si="193"/>
        <v>1900</v>
      </c>
      <c r="F12393" s="547">
        <v>0</v>
      </c>
      <c r="G12393" s="548">
        <v>0</v>
      </c>
      <c r="H12393" s="547">
        <v>0</v>
      </c>
      <c r="I12393" s="545" t="s">
        <v>12973</v>
      </c>
      <c r="J12393" s="545"/>
      <c r="K12393" s="545" t="s">
        <v>20603</v>
      </c>
      <c r="L12393" s="545" t="s">
        <v>13413</v>
      </c>
      <c r="M12393" s="548" t="s">
        <v>13758</v>
      </c>
      <c r="N12393" s="545" t="s">
        <v>13413</v>
      </c>
      <c r="O12393" s="545" t="s">
        <v>13413</v>
      </c>
      <c r="P12393" s="549">
        <v>10101</v>
      </c>
      <c r="Q12393" s="549">
        <v>1</v>
      </c>
      <c r="R12393" s="549">
        <v>59</v>
      </c>
      <c r="S12393" s="548"/>
      <c r="T12393" s="548"/>
      <c r="U12393" s="99"/>
    </row>
    <row r="12394" spans="1:21" ht="19.5" customHeight="1">
      <c r="A12394" s="545">
        <v>107423</v>
      </c>
      <c r="B12394" s="545" t="s">
        <v>9061</v>
      </c>
      <c r="C12394" s="545" t="s">
        <v>216</v>
      </c>
      <c r="D12394" s="546"/>
      <c r="E12394" s="171" t="str">
        <f t="shared" si="193"/>
        <v>1900</v>
      </c>
      <c r="F12394" s="547">
        <v>0</v>
      </c>
      <c r="G12394" s="548">
        <v>0</v>
      </c>
      <c r="H12394" s="547">
        <v>0</v>
      </c>
      <c r="I12394" s="545" t="s">
        <v>12655</v>
      </c>
      <c r="J12394" s="545"/>
      <c r="K12394" s="545" t="s">
        <v>20604</v>
      </c>
      <c r="L12394" s="545" t="s">
        <v>13413</v>
      </c>
      <c r="M12394" s="548" t="s">
        <v>13758</v>
      </c>
      <c r="N12394" s="545" t="s">
        <v>13413</v>
      </c>
      <c r="O12394" s="545" t="s">
        <v>13413</v>
      </c>
      <c r="P12394" s="549">
        <v>10102</v>
      </c>
      <c r="Q12394" s="549">
        <v>1</v>
      </c>
      <c r="R12394" s="549">
        <v>109</v>
      </c>
      <c r="S12394" s="548"/>
      <c r="T12394" s="548"/>
      <c r="U12394" s="99"/>
    </row>
    <row r="12395" spans="1:21" ht="19.5" customHeight="1">
      <c r="A12395" s="545">
        <v>107424</v>
      </c>
      <c r="B12395" s="545" t="s">
        <v>9060</v>
      </c>
      <c r="C12395" s="545" t="s">
        <v>216</v>
      </c>
      <c r="D12395" s="546"/>
      <c r="E12395" s="171" t="str">
        <f t="shared" si="193"/>
        <v>1900</v>
      </c>
      <c r="F12395" s="547">
        <v>0</v>
      </c>
      <c r="G12395" s="548">
        <v>0</v>
      </c>
      <c r="H12395" s="547">
        <v>0</v>
      </c>
      <c r="I12395" s="545" t="s">
        <v>12655</v>
      </c>
      <c r="J12395" s="545"/>
      <c r="K12395" s="545" t="s">
        <v>20605</v>
      </c>
      <c r="L12395" s="545" t="s">
        <v>13413</v>
      </c>
      <c r="M12395" s="548" t="s">
        <v>13758</v>
      </c>
      <c r="N12395" s="545" t="s">
        <v>13413</v>
      </c>
      <c r="O12395" s="545" t="s">
        <v>13413</v>
      </c>
      <c r="P12395" s="549">
        <v>10103</v>
      </c>
      <c r="Q12395" s="549">
        <v>1</v>
      </c>
      <c r="R12395" s="549">
        <v>109</v>
      </c>
      <c r="S12395" s="548"/>
      <c r="T12395" s="548"/>
      <c r="U12395" s="99"/>
    </row>
    <row r="12396" spans="1:21" ht="19.5" customHeight="1">
      <c r="A12396" s="545">
        <v>107425</v>
      </c>
      <c r="B12396" s="545" t="s">
        <v>9059</v>
      </c>
      <c r="C12396" s="545" t="s">
        <v>216</v>
      </c>
      <c r="D12396" s="546"/>
      <c r="E12396" s="171" t="str">
        <f t="shared" si="193"/>
        <v>1900</v>
      </c>
      <c r="F12396" s="547">
        <v>0</v>
      </c>
      <c r="G12396" s="548">
        <v>0</v>
      </c>
      <c r="H12396" s="547">
        <v>0</v>
      </c>
      <c r="I12396" s="545" t="s">
        <v>12655</v>
      </c>
      <c r="J12396" s="545"/>
      <c r="K12396" s="545" t="s">
        <v>20606</v>
      </c>
      <c r="L12396" s="545" t="s">
        <v>13413</v>
      </c>
      <c r="M12396" s="548" t="s">
        <v>13758</v>
      </c>
      <c r="N12396" s="545" t="s">
        <v>13413</v>
      </c>
      <c r="O12396" s="545" t="s">
        <v>13413</v>
      </c>
      <c r="P12396" s="549">
        <v>10104</v>
      </c>
      <c r="Q12396" s="549">
        <v>1</v>
      </c>
      <c r="R12396" s="549">
        <v>109</v>
      </c>
      <c r="S12396" s="548"/>
      <c r="T12396" s="548"/>
      <c r="U12396" s="99"/>
    </row>
    <row r="12397" spans="1:21" ht="19.5" customHeight="1">
      <c r="A12397" s="545">
        <v>107426</v>
      </c>
      <c r="B12397" s="545" t="s">
        <v>4710</v>
      </c>
      <c r="C12397" s="545" t="s">
        <v>216</v>
      </c>
      <c r="D12397" s="546"/>
      <c r="E12397" s="171" t="str">
        <f t="shared" si="193"/>
        <v>1900</v>
      </c>
      <c r="F12397" s="547">
        <v>0</v>
      </c>
      <c r="G12397" s="548">
        <v>0</v>
      </c>
      <c r="H12397" s="547">
        <v>0</v>
      </c>
      <c r="I12397" s="545" t="s">
        <v>12637</v>
      </c>
      <c r="J12397" s="545"/>
      <c r="K12397" s="545" t="s">
        <v>13413</v>
      </c>
      <c r="L12397" s="545" t="s">
        <v>13413</v>
      </c>
      <c r="M12397" s="548" t="s">
        <v>13758</v>
      </c>
      <c r="N12397" s="545" t="s">
        <v>13413</v>
      </c>
      <c r="O12397" s="545" t="s">
        <v>13413</v>
      </c>
      <c r="P12397" s="549">
        <v>10105</v>
      </c>
      <c r="Q12397" s="549">
        <v>1</v>
      </c>
      <c r="R12397" s="549">
        <v>13</v>
      </c>
      <c r="S12397" s="548"/>
      <c r="T12397" s="548"/>
      <c r="U12397" s="99"/>
    </row>
    <row r="12398" spans="1:21" ht="19.5" customHeight="1">
      <c r="A12398" s="545">
        <v>107427</v>
      </c>
      <c r="B12398" s="545" t="s">
        <v>4711</v>
      </c>
      <c r="C12398" s="545" t="s">
        <v>216</v>
      </c>
      <c r="D12398" s="546"/>
      <c r="E12398" s="171" t="str">
        <f t="shared" si="193"/>
        <v>1900</v>
      </c>
      <c r="F12398" s="547">
        <v>0</v>
      </c>
      <c r="G12398" s="548">
        <v>0</v>
      </c>
      <c r="H12398" s="547">
        <v>0</v>
      </c>
      <c r="I12398" s="545" t="s">
        <v>12637</v>
      </c>
      <c r="J12398" s="545"/>
      <c r="K12398" s="545" t="s">
        <v>13413</v>
      </c>
      <c r="L12398" s="545" t="s">
        <v>13413</v>
      </c>
      <c r="M12398" s="548" t="s">
        <v>13758</v>
      </c>
      <c r="N12398" s="545" t="s">
        <v>13413</v>
      </c>
      <c r="O12398" s="545" t="s">
        <v>13413</v>
      </c>
      <c r="P12398" s="549">
        <v>10106</v>
      </c>
      <c r="Q12398" s="549">
        <v>1</v>
      </c>
      <c r="R12398" s="549">
        <v>13</v>
      </c>
      <c r="S12398" s="548"/>
      <c r="T12398" s="548"/>
      <c r="U12398" s="99"/>
    </row>
    <row r="12399" spans="1:21" ht="19.5" customHeight="1">
      <c r="A12399" s="545">
        <v>107428</v>
      </c>
      <c r="B12399" s="545" t="s">
        <v>4712</v>
      </c>
      <c r="C12399" s="545" t="s">
        <v>216</v>
      </c>
      <c r="D12399" s="546"/>
      <c r="E12399" s="171" t="str">
        <f t="shared" si="193"/>
        <v>1900</v>
      </c>
      <c r="F12399" s="547">
        <v>0</v>
      </c>
      <c r="G12399" s="548">
        <v>0</v>
      </c>
      <c r="H12399" s="547">
        <v>0</v>
      </c>
      <c r="I12399" s="545" t="s">
        <v>12637</v>
      </c>
      <c r="J12399" s="545"/>
      <c r="K12399" s="545" t="s">
        <v>13413</v>
      </c>
      <c r="L12399" s="545" t="s">
        <v>13413</v>
      </c>
      <c r="M12399" s="548" t="s">
        <v>13758</v>
      </c>
      <c r="N12399" s="545" t="s">
        <v>13413</v>
      </c>
      <c r="O12399" s="545" t="s">
        <v>13413</v>
      </c>
      <c r="P12399" s="549">
        <v>10107</v>
      </c>
      <c r="Q12399" s="549">
        <v>1</v>
      </c>
      <c r="R12399" s="549">
        <v>13</v>
      </c>
      <c r="S12399" s="548"/>
      <c r="T12399" s="548"/>
      <c r="U12399" s="99"/>
    </row>
    <row r="12400" spans="1:21" ht="19.5" customHeight="1">
      <c r="A12400" s="545">
        <v>107429</v>
      </c>
      <c r="B12400" s="545" t="s">
        <v>4918</v>
      </c>
      <c r="C12400" s="545" t="s">
        <v>216</v>
      </c>
      <c r="D12400" s="546"/>
      <c r="E12400" s="171" t="str">
        <f t="shared" si="193"/>
        <v>1900</v>
      </c>
      <c r="F12400" s="547">
        <v>0</v>
      </c>
      <c r="G12400" s="548">
        <v>0</v>
      </c>
      <c r="H12400" s="547">
        <v>0</v>
      </c>
      <c r="I12400" s="545" t="s">
        <v>12637</v>
      </c>
      <c r="J12400" s="545"/>
      <c r="K12400" s="545" t="s">
        <v>20607</v>
      </c>
      <c r="L12400" s="545" t="s">
        <v>13413</v>
      </c>
      <c r="M12400" s="548" t="s">
        <v>13758</v>
      </c>
      <c r="N12400" s="545" t="s">
        <v>13413</v>
      </c>
      <c r="O12400" s="545" t="s">
        <v>13413</v>
      </c>
      <c r="P12400" s="549">
        <v>10108</v>
      </c>
      <c r="Q12400" s="549">
        <v>1</v>
      </c>
      <c r="R12400" s="549">
        <v>13</v>
      </c>
      <c r="S12400" s="548"/>
      <c r="T12400" s="548"/>
      <c r="U12400" s="99"/>
    </row>
    <row r="12401" spans="1:21" ht="19.5" customHeight="1">
      <c r="A12401" s="545">
        <v>107430</v>
      </c>
      <c r="B12401" s="545" t="s">
        <v>4669</v>
      </c>
      <c r="C12401" s="545" t="s">
        <v>216</v>
      </c>
      <c r="D12401" s="546"/>
      <c r="E12401" s="171" t="str">
        <f t="shared" si="193"/>
        <v>1900</v>
      </c>
      <c r="F12401" s="547">
        <v>0</v>
      </c>
      <c r="G12401" s="548">
        <v>0</v>
      </c>
      <c r="H12401" s="547">
        <v>0</v>
      </c>
      <c r="I12401" s="545" t="s">
        <v>12637</v>
      </c>
      <c r="J12401" s="545"/>
      <c r="K12401" s="545" t="s">
        <v>13413</v>
      </c>
      <c r="L12401" s="545" t="s">
        <v>13413</v>
      </c>
      <c r="M12401" s="548" t="s">
        <v>13758</v>
      </c>
      <c r="N12401" s="545" t="s">
        <v>13413</v>
      </c>
      <c r="O12401" s="545" t="s">
        <v>13413</v>
      </c>
      <c r="P12401" s="549">
        <v>10109</v>
      </c>
      <c r="Q12401" s="549">
        <v>1</v>
      </c>
      <c r="R12401" s="549">
        <v>13</v>
      </c>
      <c r="S12401" s="548"/>
      <c r="T12401" s="548"/>
      <c r="U12401" s="99"/>
    </row>
    <row r="12402" spans="1:21" ht="19.5" customHeight="1">
      <c r="A12402" s="545">
        <v>107431</v>
      </c>
      <c r="B12402" s="545" t="s">
        <v>9058</v>
      </c>
      <c r="C12402" s="545" t="s">
        <v>216</v>
      </c>
      <c r="D12402" s="546"/>
      <c r="E12402" s="171" t="str">
        <f t="shared" si="193"/>
        <v>1900</v>
      </c>
      <c r="F12402" s="547">
        <v>0</v>
      </c>
      <c r="G12402" s="548">
        <v>0</v>
      </c>
      <c r="H12402" s="547">
        <v>0</v>
      </c>
      <c r="I12402" s="545" t="s">
        <v>12637</v>
      </c>
      <c r="J12402" s="545"/>
      <c r="K12402" s="545" t="s">
        <v>20608</v>
      </c>
      <c r="L12402" s="545" t="s">
        <v>13413</v>
      </c>
      <c r="M12402" s="548" t="s">
        <v>13758</v>
      </c>
      <c r="N12402" s="545" t="s">
        <v>13413</v>
      </c>
      <c r="O12402" s="545" t="s">
        <v>13413</v>
      </c>
      <c r="P12402" s="549">
        <v>10110</v>
      </c>
      <c r="Q12402" s="549">
        <v>1</v>
      </c>
      <c r="R12402" s="549">
        <v>13</v>
      </c>
      <c r="S12402" s="548"/>
      <c r="T12402" s="548"/>
      <c r="U12402" s="99"/>
    </row>
    <row r="12403" spans="1:21" ht="19.5" customHeight="1">
      <c r="A12403" s="545">
        <v>107432</v>
      </c>
      <c r="B12403" s="545" t="s">
        <v>9057</v>
      </c>
      <c r="C12403" s="545" t="s">
        <v>216</v>
      </c>
      <c r="D12403" s="546"/>
      <c r="E12403" s="171" t="str">
        <f t="shared" si="193"/>
        <v>1900</v>
      </c>
      <c r="F12403" s="547">
        <v>0</v>
      </c>
      <c r="G12403" s="548">
        <v>0</v>
      </c>
      <c r="H12403" s="547">
        <v>0</v>
      </c>
      <c r="I12403" s="545" t="s">
        <v>12637</v>
      </c>
      <c r="J12403" s="545"/>
      <c r="K12403" s="545" t="s">
        <v>20609</v>
      </c>
      <c r="L12403" s="545" t="s">
        <v>13413</v>
      </c>
      <c r="M12403" s="548" t="s">
        <v>13758</v>
      </c>
      <c r="N12403" s="545" t="s">
        <v>13413</v>
      </c>
      <c r="O12403" s="545" t="s">
        <v>13413</v>
      </c>
      <c r="P12403" s="549">
        <v>10111</v>
      </c>
      <c r="Q12403" s="549">
        <v>1</v>
      </c>
      <c r="R12403" s="549">
        <v>13</v>
      </c>
      <c r="S12403" s="548"/>
      <c r="T12403" s="548"/>
      <c r="U12403" s="99"/>
    </row>
    <row r="12404" spans="1:21" ht="19.5" customHeight="1">
      <c r="A12404" s="545">
        <v>107433</v>
      </c>
      <c r="B12404" s="545" t="s">
        <v>4708</v>
      </c>
      <c r="C12404" s="545" t="s">
        <v>216</v>
      </c>
      <c r="D12404" s="546"/>
      <c r="E12404" s="171" t="str">
        <f t="shared" si="193"/>
        <v>1900</v>
      </c>
      <c r="F12404" s="547">
        <v>0</v>
      </c>
      <c r="G12404" s="548">
        <v>0</v>
      </c>
      <c r="H12404" s="547">
        <v>0</v>
      </c>
      <c r="I12404" s="545" t="s">
        <v>12637</v>
      </c>
      <c r="J12404" s="545"/>
      <c r="K12404" s="545" t="s">
        <v>13413</v>
      </c>
      <c r="L12404" s="545" t="s">
        <v>13413</v>
      </c>
      <c r="M12404" s="548" t="s">
        <v>13758</v>
      </c>
      <c r="N12404" s="545" t="s">
        <v>13413</v>
      </c>
      <c r="O12404" s="545" t="s">
        <v>13413</v>
      </c>
      <c r="P12404" s="549">
        <v>10112</v>
      </c>
      <c r="Q12404" s="549">
        <v>1</v>
      </c>
      <c r="R12404" s="549">
        <v>13</v>
      </c>
      <c r="S12404" s="548"/>
      <c r="T12404" s="548"/>
      <c r="U12404" s="99"/>
    </row>
    <row r="12405" spans="1:21" ht="19.5" customHeight="1">
      <c r="A12405" s="545">
        <v>107434</v>
      </c>
      <c r="B12405" s="545" t="s">
        <v>4709</v>
      </c>
      <c r="C12405" s="545" t="s">
        <v>216</v>
      </c>
      <c r="D12405" s="546"/>
      <c r="E12405" s="171" t="str">
        <f t="shared" si="193"/>
        <v>1900</v>
      </c>
      <c r="F12405" s="547">
        <v>0</v>
      </c>
      <c r="G12405" s="548">
        <v>0</v>
      </c>
      <c r="H12405" s="547">
        <v>0</v>
      </c>
      <c r="I12405" s="545" t="s">
        <v>12637</v>
      </c>
      <c r="J12405" s="545"/>
      <c r="K12405" s="545" t="s">
        <v>13413</v>
      </c>
      <c r="L12405" s="545" t="s">
        <v>13413</v>
      </c>
      <c r="M12405" s="548" t="s">
        <v>13758</v>
      </c>
      <c r="N12405" s="545" t="s">
        <v>13413</v>
      </c>
      <c r="O12405" s="545" t="s">
        <v>13413</v>
      </c>
      <c r="P12405" s="549">
        <v>10113</v>
      </c>
      <c r="Q12405" s="549">
        <v>1</v>
      </c>
      <c r="R12405" s="549">
        <v>13</v>
      </c>
      <c r="S12405" s="548"/>
      <c r="T12405" s="548"/>
      <c r="U12405" s="99"/>
    </row>
    <row r="12406" spans="1:21" ht="19.5" customHeight="1">
      <c r="A12406" s="545">
        <v>107435</v>
      </c>
      <c r="B12406" s="545" t="s">
        <v>9056</v>
      </c>
      <c r="C12406" s="545" t="s">
        <v>216</v>
      </c>
      <c r="D12406" s="546"/>
      <c r="E12406" s="171" t="str">
        <f t="shared" si="193"/>
        <v>1900</v>
      </c>
      <c r="F12406" s="547">
        <v>0</v>
      </c>
      <c r="G12406" s="548">
        <v>0</v>
      </c>
      <c r="H12406" s="547">
        <v>0</v>
      </c>
      <c r="I12406" s="545" t="s">
        <v>12637</v>
      </c>
      <c r="J12406" s="545"/>
      <c r="K12406" s="545" t="s">
        <v>9056</v>
      </c>
      <c r="L12406" s="545" t="s">
        <v>13413</v>
      </c>
      <c r="M12406" s="548" t="s">
        <v>13758</v>
      </c>
      <c r="N12406" s="545" t="s">
        <v>13413</v>
      </c>
      <c r="O12406" s="545" t="s">
        <v>13413</v>
      </c>
      <c r="P12406" s="549">
        <v>10114</v>
      </c>
      <c r="Q12406" s="549">
        <v>1</v>
      </c>
      <c r="R12406" s="549">
        <v>13</v>
      </c>
      <c r="S12406" s="548"/>
      <c r="T12406" s="548"/>
      <c r="U12406" s="99"/>
    </row>
    <row r="12407" spans="1:21" ht="19.5" customHeight="1">
      <c r="A12407" s="545">
        <v>107436</v>
      </c>
      <c r="B12407" s="545" t="s">
        <v>7292</v>
      </c>
      <c r="C12407" s="545" t="s">
        <v>5217</v>
      </c>
      <c r="D12407" s="546">
        <v>46052</v>
      </c>
      <c r="E12407" s="171" t="str">
        <f t="shared" si="193"/>
        <v>2026</v>
      </c>
      <c r="F12407" s="547">
        <v>174962</v>
      </c>
      <c r="G12407" s="548">
        <v>0</v>
      </c>
      <c r="H12407" s="547">
        <v>174962</v>
      </c>
      <c r="I12407" s="545" t="s">
        <v>12653</v>
      </c>
      <c r="J12407" s="545" t="s">
        <v>13299</v>
      </c>
      <c r="K12407" s="545" t="s">
        <v>20610</v>
      </c>
      <c r="L12407" s="545" t="s">
        <v>13413</v>
      </c>
      <c r="M12407" s="548" t="s">
        <v>13813</v>
      </c>
      <c r="N12407" s="545" t="s">
        <v>13413</v>
      </c>
      <c r="O12407" s="545" t="s">
        <v>13413</v>
      </c>
      <c r="P12407" s="549">
        <v>10115</v>
      </c>
      <c r="Q12407" s="549">
        <v>3</v>
      </c>
      <c r="R12407" s="549">
        <v>160</v>
      </c>
      <c r="S12407" s="548">
        <v>443</v>
      </c>
      <c r="T12407" s="548"/>
      <c r="U12407" s="99"/>
    </row>
    <row r="12408" spans="1:21" ht="19.5" customHeight="1">
      <c r="A12408" s="545">
        <v>107437</v>
      </c>
      <c r="B12408" s="545" t="s">
        <v>7291</v>
      </c>
      <c r="C12408" s="545" t="s">
        <v>5217</v>
      </c>
      <c r="D12408" s="546">
        <v>46056</v>
      </c>
      <c r="E12408" s="171" t="str">
        <f t="shared" si="193"/>
        <v>2026</v>
      </c>
      <c r="F12408" s="547">
        <v>104130</v>
      </c>
      <c r="G12408" s="548">
        <v>0</v>
      </c>
      <c r="H12408" s="547">
        <v>104130</v>
      </c>
      <c r="I12408" s="545" t="s">
        <v>12653</v>
      </c>
      <c r="J12408" s="545" t="s">
        <v>13299</v>
      </c>
      <c r="K12408" s="545" t="s">
        <v>20611</v>
      </c>
      <c r="L12408" s="545" t="s">
        <v>13413</v>
      </c>
      <c r="M12408" s="548" t="s">
        <v>13813</v>
      </c>
      <c r="N12408" s="545" t="s">
        <v>13413</v>
      </c>
      <c r="O12408" s="545" t="s">
        <v>13413</v>
      </c>
      <c r="P12408" s="549">
        <v>10116</v>
      </c>
      <c r="Q12408" s="549">
        <v>3</v>
      </c>
      <c r="R12408" s="549">
        <v>160</v>
      </c>
      <c r="S12408" s="548">
        <v>443</v>
      </c>
      <c r="T12408" s="548"/>
      <c r="U12408" s="99"/>
    </row>
    <row r="12409" spans="1:21" ht="19.5" customHeight="1">
      <c r="A12409" s="545">
        <v>107438</v>
      </c>
      <c r="B12409" s="545" t="s">
        <v>9055</v>
      </c>
      <c r="C12409" s="545" t="s">
        <v>216</v>
      </c>
      <c r="D12409" s="546"/>
      <c r="E12409" s="171" t="str">
        <f t="shared" si="193"/>
        <v>1900</v>
      </c>
      <c r="F12409" s="547">
        <v>0</v>
      </c>
      <c r="G12409" s="548">
        <v>0</v>
      </c>
      <c r="H12409" s="547">
        <v>0</v>
      </c>
      <c r="I12409" s="545" t="s">
        <v>12637</v>
      </c>
      <c r="J12409" s="545"/>
      <c r="K12409" s="545" t="s">
        <v>20612</v>
      </c>
      <c r="L12409" s="545" t="s">
        <v>13413</v>
      </c>
      <c r="M12409" s="548" t="s">
        <v>13758</v>
      </c>
      <c r="N12409" s="545" t="s">
        <v>13413</v>
      </c>
      <c r="O12409" s="545" t="s">
        <v>13413</v>
      </c>
      <c r="P12409" s="549">
        <v>10117</v>
      </c>
      <c r="Q12409" s="549">
        <v>1</v>
      </c>
      <c r="R12409" s="549">
        <v>13</v>
      </c>
      <c r="S12409" s="548"/>
      <c r="T12409" s="548"/>
      <c r="U12409" s="99"/>
    </row>
    <row r="12410" spans="1:21" ht="19.5" customHeight="1">
      <c r="A12410" s="545">
        <v>107439</v>
      </c>
      <c r="B12410" s="545" t="s">
        <v>4676</v>
      </c>
      <c r="C12410" s="545" t="s">
        <v>216</v>
      </c>
      <c r="D12410" s="546">
        <v>43738</v>
      </c>
      <c r="E12410" s="171" t="str">
        <f t="shared" si="193"/>
        <v>2019</v>
      </c>
      <c r="F12410" s="547">
        <v>10481424</v>
      </c>
      <c r="G12410" s="548">
        <v>0.19</v>
      </c>
      <c r="H12410" s="547">
        <v>8807919.3300000001</v>
      </c>
      <c r="I12410" s="545" t="s">
        <v>12637</v>
      </c>
      <c r="J12410" s="545" t="s">
        <v>13402</v>
      </c>
      <c r="K12410" s="545" t="s">
        <v>20613</v>
      </c>
      <c r="L12410" s="545" t="s">
        <v>13413</v>
      </c>
      <c r="M12410" s="548" t="s">
        <v>13758</v>
      </c>
      <c r="N12410" s="545" t="s">
        <v>13413</v>
      </c>
      <c r="O12410" s="545" t="s">
        <v>13413</v>
      </c>
      <c r="P12410" s="549">
        <v>10118</v>
      </c>
      <c r="Q12410" s="549">
        <v>1</v>
      </c>
      <c r="R12410" s="549">
        <v>13</v>
      </c>
      <c r="S12410" s="548">
        <v>2231</v>
      </c>
      <c r="T12410" s="548"/>
      <c r="U12410" s="99"/>
    </row>
    <row r="12411" spans="1:21" ht="19.5" customHeight="1">
      <c r="A12411" s="545">
        <v>107440</v>
      </c>
      <c r="B12411" s="545" t="s">
        <v>4826</v>
      </c>
      <c r="C12411" s="545" t="s">
        <v>216</v>
      </c>
      <c r="D12411" s="546">
        <v>44589</v>
      </c>
      <c r="E12411" s="171" t="str">
        <f t="shared" si="193"/>
        <v>2022</v>
      </c>
      <c r="F12411" s="547">
        <v>11420</v>
      </c>
      <c r="G12411" s="548">
        <v>0.19</v>
      </c>
      <c r="H12411" s="547">
        <v>9596.64</v>
      </c>
      <c r="I12411" s="545" t="s">
        <v>12637</v>
      </c>
      <c r="J12411" s="545" t="s">
        <v>13297</v>
      </c>
      <c r="K12411" s="545" t="s">
        <v>13413</v>
      </c>
      <c r="L12411" s="545" t="s">
        <v>13413</v>
      </c>
      <c r="M12411" s="548" t="s">
        <v>13758</v>
      </c>
      <c r="N12411" s="545" t="s">
        <v>13413</v>
      </c>
      <c r="O12411" s="545" t="s">
        <v>13413</v>
      </c>
      <c r="P12411" s="549">
        <v>10119</v>
      </c>
      <c r="Q12411" s="549">
        <v>1</v>
      </c>
      <c r="R12411" s="549">
        <v>13</v>
      </c>
      <c r="S12411" s="548">
        <v>2257</v>
      </c>
      <c r="T12411" s="548"/>
      <c r="U12411" s="99"/>
    </row>
    <row r="12412" spans="1:21" ht="19.5" customHeight="1">
      <c r="A12412" s="545">
        <v>107441</v>
      </c>
      <c r="B12412" s="545" t="s">
        <v>5825</v>
      </c>
      <c r="C12412" s="545" t="s">
        <v>216</v>
      </c>
      <c r="D12412" s="546"/>
      <c r="E12412" s="171" t="str">
        <f t="shared" si="193"/>
        <v>1900</v>
      </c>
      <c r="F12412" s="547">
        <v>0</v>
      </c>
      <c r="G12412" s="548">
        <v>0</v>
      </c>
      <c r="H12412" s="547">
        <v>0</v>
      </c>
      <c r="I12412" s="545" t="s">
        <v>12984</v>
      </c>
      <c r="J12412" s="545"/>
      <c r="K12412" s="545" t="s">
        <v>13413</v>
      </c>
      <c r="L12412" s="545" t="s">
        <v>13413</v>
      </c>
      <c r="M12412" s="548" t="s">
        <v>13758</v>
      </c>
      <c r="N12412" s="545" t="s">
        <v>13413</v>
      </c>
      <c r="O12412" s="545" t="s">
        <v>13413</v>
      </c>
      <c r="P12412" s="549">
        <v>10120</v>
      </c>
      <c r="Q12412" s="549">
        <v>1</v>
      </c>
      <c r="R12412" s="549">
        <v>57</v>
      </c>
      <c r="S12412" s="548"/>
      <c r="T12412" s="548"/>
      <c r="U12412" s="99"/>
    </row>
    <row r="12413" spans="1:21" ht="19.5" customHeight="1">
      <c r="A12413" s="545">
        <v>107442</v>
      </c>
      <c r="B12413" s="545" t="s">
        <v>9054</v>
      </c>
      <c r="C12413" s="545" t="s">
        <v>216</v>
      </c>
      <c r="D12413" s="546"/>
      <c r="E12413" s="171" t="str">
        <f t="shared" si="193"/>
        <v>1900</v>
      </c>
      <c r="F12413" s="547">
        <v>0</v>
      </c>
      <c r="G12413" s="548">
        <v>0</v>
      </c>
      <c r="H12413" s="547">
        <v>0</v>
      </c>
      <c r="I12413" s="545" t="s">
        <v>12726</v>
      </c>
      <c r="J12413" s="545"/>
      <c r="K12413" s="545" t="s">
        <v>20614</v>
      </c>
      <c r="L12413" s="545" t="s">
        <v>13413</v>
      </c>
      <c r="M12413" s="548" t="s">
        <v>13758</v>
      </c>
      <c r="N12413" s="545" t="s">
        <v>13413</v>
      </c>
      <c r="O12413" s="545" t="s">
        <v>13413</v>
      </c>
      <c r="P12413" s="549">
        <v>10121</v>
      </c>
      <c r="Q12413" s="549">
        <v>1</v>
      </c>
      <c r="R12413" s="549">
        <v>49</v>
      </c>
      <c r="S12413" s="548"/>
      <c r="T12413" s="548"/>
      <c r="U12413" s="99"/>
    </row>
    <row r="12414" spans="1:21" ht="19.5" customHeight="1">
      <c r="A12414" s="545">
        <v>107443</v>
      </c>
      <c r="B12414" s="545" t="s">
        <v>9053</v>
      </c>
      <c r="C12414" s="545" t="s">
        <v>216</v>
      </c>
      <c r="D12414" s="546"/>
      <c r="E12414" s="171" t="str">
        <f t="shared" si="193"/>
        <v>1900</v>
      </c>
      <c r="F12414" s="547">
        <v>0</v>
      </c>
      <c r="G12414" s="548">
        <v>0</v>
      </c>
      <c r="H12414" s="547">
        <v>0</v>
      </c>
      <c r="I12414" s="545" t="s">
        <v>12726</v>
      </c>
      <c r="J12414" s="545"/>
      <c r="K12414" s="545" t="s">
        <v>20615</v>
      </c>
      <c r="L12414" s="545" t="s">
        <v>13413</v>
      </c>
      <c r="M12414" s="548" t="s">
        <v>13758</v>
      </c>
      <c r="N12414" s="545" t="s">
        <v>13413</v>
      </c>
      <c r="O12414" s="545" t="s">
        <v>13413</v>
      </c>
      <c r="P12414" s="549">
        <v>10122</v>
      </c>
      <c r="Q12414" s="549">
        <v>1</v>
      </c>
      <c r="R12414" s="549">
        <v>49</v>
      </c>
      <c r="S12414" s="548"/>
      <c r="T12414" s="548"/>
      <c r="U12414" s="99"/>
    </row>
    <row r="12415" spans="1:21" ht="19.5" customHeight="1">
      <c r="A12415" s="545">
        <v>107444</v>
      </c>
      <c r="B12415" s="545" t="s">
        <v>9052</v>
      </c>
      <c r="C12415" s="545" t="s">
        <v>216</v>
      </c>
      <c r="D12415" s="546"/>
      <c r="E12415" s="171" t="str">
        <f t="shared" si="193"/>
        <v>1900</v>
      </c>
      <c r="F12415" s="547">
        <v>0</v>
      </c>
      <c r="G12415" s="548">
        <v>0</v>
      </c>
      <c r="H12415" s="547">
        <v>0</v>
      </c>
      <c r="I12415" s="545" t="s">
        <v>12726</v>
      </c>
      <c r="J12415" s="545"/>
      <c r="K12415" s="545" t="s">
        <v>20616</v>
      </c>
      <c r="L12415" s="545" t="s">
        <v>13413</v>
      </c>
      <c r="M12415" s="548" t="s">
        <v>13758</v>
      </c>
      <c r="N12415" s="545" t="s">
        <v>13413</v>
      </c>
      <c r="O12415" s="545" t="s">
        <v>13413</v>
      </c>
      <c r="P12415" s="549">
        <v>10123</v>
      </c>
      <c r="Q12415" s="549">
        <v>1</v>
      </c>
      <c r="R12415" s="549">
        <v>49</v>
      </c>
      <c r="S12415" s="548"/>
      <c r="T12415" s="548"/>
      <c r="U12415" s="99"/>
    </row>
    <row r="12416" spans="1:21" ht="19.5" customHeight="1">
      <c r="A12416" s="545">
        <v>107445</v>
      </c>
      <c r="B12416" s="545" t="s">
        <v>9051</v>
      </c>
      <c r="C12416" s="545" t="s">
        <v>216</v>
      </c>
      <c r="D12416" s="546"/>
      <c r="E12416" s="171" t="str">
        <f t="shared" si="193"/>
        <v>1900</v>
      </c>
      <c r="F12416" s="547">
        <v>0</v>
      </c>
      <c r="G12416" s="548">
        <v>0</v>
      </c>
      <c r="H12416" s="547">
        <v>0</v>
      </c>
      <c r="I12416" s="545" t="s">
        <v>12726</v>
      </c>
      <c r="J12416" s="545"/>
      <c r="K12416" s="545" t="s">
        <v>20617</v>
      </c>
      <c r="L12416" s="545" t="s">
        <v>13413</v>
      </c>
      <c r="M12416" s="548" t="s">
        <v>13758</v>
      </c>
      <c r="N12416" s="545" t="s">
        <v>13413</v>
      </c>
      <c r="O12416" s="545" t="s">
        <v>13413</v>
      </c>
      <c r="P12416" s="549">
        <v>10124</v>
      </c>
      <c r="Q12416" s="549">
        <v>1</v>
      </c>
      <c r="R12416" s="549">
        <v>49</v>
      </c>
      <c r="S12416" s="548"/>
      <c r="T12416" s="548"/>
      <c r="U12416" s="99"/>
    </row>
    <row r="12417" spans="1:21" ht="19.5" customHeight="1">
      <c r="A12417" s="545">
        <v>107446</v>
      </c>
      <c r="B12417" s="545" t="s">
        <v>9050</v>
      </c>
      <c r="C12417" s="545" t="s">
        <v>216</v>
      </c>
      <c r="D12417" s="546"/>
      <c r="E12417" s="171" t="str">
        <f t="shared" si="193"/>
        <v>1900</v>
      </c>
      <c r="F12417" s="547">
        <v>0</v>
      </c>
      <c r="G12417" s="548">
        <v>0</v>
      </c>
      <c r="H12417" s="547">
        <v>0</v>
      </c>
      <c r="I12417" s="545" t="s">
        <v>12637</v>
      </c>
      <c r="J12417" s="545"/>
      <c r="K12417" s="545" t="s">
        <v>13413</v>
      </c>
      <c r="L12417" s="545" t="s">
        <v>13413</v>
      </c>
      <c r="M12417" s="548" t="s">
        <v>13758</v>
      </c>
      <c r="N12417" s="545" t="s">
        <v>13413</v>
      </c>
      <c r="O12417" s="545" t="s">
        <v>13413</v>
      </c>
      <c r="P12417" s="549">
        <v>10125</v>
      </c>
      <c r="Q12417" s="549">
        <v>1</v>
      </c>
      <c r="R12417" s="549">
        <v>13</v>
      </c>
      <c r="S12417" s="548"/>
      <c r="T12417" s="548"/>
      <c r="U12417" s="99"/>
    </row>
    <row r="12418" spans="1:21" ht="19.5" customHeight="1">
      <c r="A12418" s="545">
        <v>107447</v>
      </c>
      <c r="B12418" s="545" t="s">
        <v>4713</v>
      </c>
      <c r="C12418" s="545" t="s">
        <v>216</v>
      </c>
      <c r="D12418" s="546"/>
      <c r="E12418" s="171" t="str">
        <f t="shared" si="193"/>
        <v>1900</v>
      </c>
      <c r="F12418" s="547">
        <v>0</v>
      </c>
      <c r="G12418" s="548">
        <v>0</v>
      </c>
      <c r="H12418" s="547">
        <v>0</v>
      </c>
      <c r="I12418" s="545" t="s">
        <v>12637</v>
      </c>
      <c r="J12418" s="545"/>
      <c r="K12418" s="545" t="s">
        <v>13413</v>
      </c>
      <c r="L12418" s="545" t="s">
        <v>13413</v>
      </c>
      <c r="M12418" s="548" t="s">
        <v>13758</v>
      </c>
      <c r="N12418" s="545" t="s">
        <v>13413</v>
      </c>
      <c r="O12418" s="545" t="s">
        <v>13413</v>
      </c>
      <c r="P12418" s="549">
        <v>10126</v>
      </c>
      <c r="Q12418" s="549">
        <v>1</v>
      </c>
      <c r="R12418" s="549">
        <v>13</v>
      </c>
      <c r="S12418" s="548"/>
      <c r="T12418" s="548"/>
      <c r="U12418" s="99"/>
    </row>
    <row r="12419" spans="1:21" ht="19.5" customHeight="1">
      <c r="A12419" s="545">
        <v>107448</v>
      </c>
      <c r="B12419" s="545" t="s">
        <v>9049</v>
      </c>
      <c r="C12419" s="545" t="s">
        <v>216</v>
      </c>
      <c r="D12419" s="546"/>
      <c r="E12419" s="171" t="str">
        <f t="shared" si="193"/>
        <v>1900</v>
      </c>
      <c r="F12419" s="547">
        <v>0</v>
      </c>
      <c r="G12419" s="548">
        <v>0</v>
      </c>
      <c r="H12419" s="547">
        <v>0</v>
      </c>
      <c r="I12419" s="545" t="s">
        <v>12637</v>
      </c>
      <c r="J12419" s="545"/>
      <c r="K12419" s="545" t="s">
        <v>20618</v>
      </c>
      <c r="L12419" s="545" t="s">
        <v>13413</v>
      </c>
      <c r="M12419" s="548" t="s">
        <v>13758</v>
      </c>
      <c r="N12419" s="545" t="s">
        <v>13413</v>
      </c>
      <c r="O12419" s="545" t="s">
        <v>13413</v>
      </c>
      <c r="P12419" s="549">
        <v>10127</v>
      </c>
      <c r="Q12419" s="549">
        <v>1</v>
      </c>
      <c r="R12419" s="549">
        <v>13</v>
      </c>
      <c r="S12419" s="548"/>
      <c r="T12419" s="548"/>
      <c r="U12419" s="99"/>
    </row>
    <row r="12420" spans="1:21" ht="19.5" customHeight="1">
      <c r="A12420" s="545">
        <v>107449</v>
      </c>
      <c r="B12420" s="545" t="s">
        <v>5834</v>
      </c>
      <c r="C12420" s="545" t="s">
        <v>209</v>
      </c>
      <c r="D12420" s="546">
        <v>43782</v>
      </c>
      <c r="E12420" s="171" t="str">
        <f t="shared" ref="E12420:E12483" si="194">TEXT(D12420,"YYYY")</f>
        <v>2019</v>
      </c>
      <c r="F12420" s="547">
        <v>253250</v>
      </c>
      <c r="G12420" s="548">
        <v>0.19</v>
      </c>
      <c r="H12420" s="547">
        <v>212815.13</v>
      </c>
      <c r="I12420" s="545" t="s">
        <v>12984</v>
      </c>
      <c r="J12420" s="545" t="s">
        <v>13402</v>
      </c>
      <c r="K12420" s="545" t="s">
        <v>20619</v>
      </c>
      <c r="L12420" s="545" t="s">
        <v>13413</v>
      </c>
      <c r="M12420" s="548" t="s">
        <v>13758</v>
      </c>
      <c r="N12420" s="545" t="s">
        <v>13413</v>
      </c>
      <c r="O12420" s="545" t="s">
        <v>13413</v>
      </c>
      <c r="P12420" s="549">
        <v>10128</v>
      </c>
      <c r="Q12420" s="549">
        <v>1</v>
      </c>
      <c r="R12420" s="549">
        <v>57</v>
      </c>
      <c r="S12420" s="548">
        <v>2231</v>
      </c>
      <c r="T12420" s="548"/>
      <c r="U12420" s="99"/>
    </row>
    <row r="12421" spans="1:21" ht="19.5" customHeight="1">
      <c r="A12421" s="545">
        <v>107450</v>
      </c>
      <c r="B12421" s="545" t="s">
        <v>9048</v>
      </c>
      <c r="C12421" s="545" t="s">
        <v>216</v>
      </c>
      <c r="D12421" s="546"/>
      <c r="E12421" s="171" t="str">
        <f t="shared" si="194"/>
        <v>1900</v>
      </c>
      <c r="F12421" s="547">
        <v>0</v>
      </c>
      <c r="G12421" s="548">
        <v>0</v>
      </c>
      <c r="H12421" s="547">
        <v>0</v>
      </c>
      <c r="I12421" s="545" t="s">
        <v>12637</v>
      </c>
      <c r="J12421" s="545"/>
      <c r="K12421" s="545" t="s">
        <v>20620</v>
      </c>
      <c r="L12421" s="545" t="s">
        <v>13413</v>
      </c>
      <c r="M12421" s="548" t="s">
        <v>13758</v>
      </c>
      <c r="N12421" s="545" t="s">
        <v>13413</v>
      </c>
      <c r="O12421" s="545" t="s">
        <v>13413</v>
      </c>
      <c r="P12421" s="549">
        <v>10129</v>
      </c>
      <c r="Q12421" s="549">
        <v>1</v>
      </c>
      <c r="R12421" s="549">
        <v>13</v>
      </c>
      <c r="S12421" s="548"/>
      <c r="T12421" s="548"/>
      <c r="U12421" s="99"/>
    </row>
    <row r="12422" spans="1:21" ht="19.5" customHeight="1">
      <c r="A12422" s="545">
        <v>107451</v>
      </c>
      <c r="B12422" s="545" t="s">
        <v>9047</v>
      </c>
      <c r="C12422" s="545" t="s">
        <v>216</v>
      </c>
      <c r="D12422" s="546"/>
      <c r="E12422" s="171" t="str">
        <f t="shared" si="194"/>
        <v>1900</v>
      </c>
      <c r="F12422" s="547">
        <v>0</v>
      </c>
      <c r="G12422" s="548">
        <v>0</v>
      </c>
      <c r="H12422" s="547">
        <v>0</v>
      </c>
      <c r="I12422" s="545" t="s">
        <v>12726</v>
      </c>
      <c r="J12422" s="545"/>
      <c r="K12422" s="545" t="s">
        <v>20621</v>
      </c>
      <c r="L12422" s="545" t="s">
        <v>13413</v>
      </c>
      <c r="M12422" s="548" t="s">
        <v>13758</v>
      </c>
      <c r="N12422" s="545" t="s">
        <v>13413</v>
      </c>
      <c r="O12422" s="545" t="s">
        <v>13413</v>
      </c>
      <c r="P12422" s="549">
        <v>10130</v>
      </c>
      <c r="Q12422" s="549">
        <v>1</v>
      </c>
      <c r="R12422" s="549">
        <v>49</v>
      </c>
      <c r="S12422" s="548"/>
      <c r="T12422" s="548"/>
      <c r="U12422" s="99"/>
    </row>
    <row r="12423" spans="1:21" ht="19.5" customHeight="1">
      <c r="A12423" s="545">
        <v>107452</v>
      </c>
      <c r="B12423" s="545" t="s">
        <v>9046</v>
      </c>
      <c r="C12423" s="545" t="s">
        <v>216</v>
      </c>
      <c r="D12423" s="546"/>
      <c r="E12423" s="171" t="str">
        <f t="shared" si="194"/>
        <v>1900</v>
      </c>
      <c r="F12423" s="547">
        <v>0</v>
      </c>
      <c r="G12423" s="548">
        <v>0</v>
      </c>
      <c r="H12423" s="547">
        <v>0</v>
      </c>
      <c r="I12423" s="545" t="s">
        <v>12984</v>
      </c>
      <c r="J12423" s="545"/>
      <c r="K12423" s="545" t="s">
        <v>20622</v>
      </c>
      <c r="L12423" s="545" t="s">
        <v>13413</v>
      </c>
      <c r="M12423" s="548" t="s">
        <v>13758</v>
      </c>
      <c r="N12423" s="545" t="s">
        <v>13413</v>
      </c>
      <c r="O12423" s="545" t="s">
        <v>13413</v>
      </c>
      <c r="P12423" s="549">
        <v>10131</v>
      </c>
      <c r="Q12423" s="549">
        <v>1</v>
      </c>
      <c r="R12423" s="549">
        <v>57</v>
      </c>
      <c r="S12423" s="548"/>
      <c r="T12423" s="548"/>
      <c r="U12423" s="99"/>
    </row>
    <row r="12424" spans="1:21" ht="19.5" customHeight="1">
      <c r="A12424" s="545">
        <v>107453</v>
      </c>
      <c r="B12424" s="545" t="s">
        <v>5818</v>
      </c>
      <c r="C12424" s="545" t="s">
        <v>216</v>
      </c>
      <c r="D12424" s="546"/>
      <c r="E12424" s="171" t="str">
        <f t="shared" si="194"/>
        <v>1900</v>
      </c>
      <c r="F12424" s="547">
        <v>0</v>
      </c>
      <c r="G12424" s="548">
        <v>0</v>
      </c>
      <c r="H12424" s="547">
        <v>0</v>
      </c>
      <c r="I12424" s="545" t="s">
        <v>12984</v>
      </c>
      <c r="J12424" s="545"/>
      <c r="K12424" s="545" t="s">
        <v>20622</v>
      </c>
      <c r="L12424" s="545" t="s">
        <v>13413</v>
      </c>
      <c r="M12424" s="548" t="s">
        <v>13758</v>
      </c>
      <c r="N12424" s="545" t="s">
        <v>13413</v>
      </c>
      <c r="O12424" s="545" t="s">
        <v>13413</v>
      </c>
      <c r="P12424" s="549">
        <v>10132</v>
      </c>
      <c r="Q12424" s="549">
        <v>1</v>
      </c>
      <c r="R12424" s="549">
        <v>57</v>
      </c>
      <c r="S12424" s="548"/>
      <c r="T12424" s="548"/>
      <c r="U12424" s="99"/>
    </row>
    <row r="12425" spans="1:21" ht="19.5" customHeight="1">
      <c r="A12425" s="545">
        <v>107454</v>
      </c>
      <c r="B12425" s="545" t="s">
        <v>5811</v>
      </c>
      <c r="C12425" s="545" t="s">
        <v>216</v>
      </c>
      <c r="D12425" s="546">
        <v>46052</v>
      </c>
      <c r="E12425" s="171" t="str">
        <f t="shared" si="194"/>
        <v>2026</v>
      </c>
      <c r="F12425" s="547">
        <v>1382461</v>
      </c>
      <c r="G12425" s="548">
        <v>0.19</v>
      </c>
      <c r="H12425" s="547">
        <v>1161731.93</v>
      </c>
      <c r="I12425" s="545" t="s">
        <v>12984</v>
      </c>
      <c r="J12425" s="545" t="s">
        <v>13307</v>
      </c>
      <c r="K12425" s="545" t="s">
        <v>20622</v>
      </c>
      <c r="L12425" s="545" t="s">
        <v>13413</v>
      </c>
      <c r="M12425" s="548" t="s">
        <v>13758</v>
      </c>
      <c r="N12425" s="545" t="s">
        <v>13413</v>
      </c>
      <c r="O12425" s="545" t="s">
        <v>13413</v>
      </c>
      <c r="P12425" s="549">
        <v>10133</v>
      </c>
      <c r="Q12425" s="549">
        <v>1</v>
      </c>
      <c r="R12425" s="549">
        <v>57</v>
      </c>
      <c r="S12425" s="548">
        <v>2228</v>
      </c>
      <c r="T12425" s="548"/>
      <c r="U12425" s="99"/>
    </row>
    <row r="12426" spans="1:21" ht="19.5" customHeight="1">
      <c r="A12426" s="545">
        <v>107455</v>
      </c>
      <c r="B12426" s="545" t="s">
        <v>5836</v>
      </c>
      <c r="C12426" s="545" t="s">
        <v>216</v>
      </c>
      <c r="D12426" s="546">
        <v>46052</v>
      </c>
      <c r="E12426" s="171" t="str">
        <f t="shared" si="194"/>
        <v>2026</v>
      </c>
      <c r="F12426" s="547">
        <v>634901</v>
      </c>
      <c r="G12426" s="548">
        <v>0.19</v>
      </c>
      <c r="H12426" s="547">
        <v>533530.25</v>
      </c>
      <c r="I12426" s="545" t="s">
        <v>12984</v>
      </c>
      <c r="J12426" s="545" t="s">
        <v>13307</v>
      </c>
      <c r="K12426" s="545" t="s">
        <v>13413</v>
      </c>
      <c r="L12426" s="545" t="s">
        <v>13413</v>
      </c>
      <c r="M12426" s="548" t="s">
        <v>13758</v>
      </c>
      <c r="N12426" s="545" t="s">
        <v>13413</v>
      </c>
      <c r="O12426" s="545" t="s">
        <v>13413</v>
      </c>
      <c r="P12426" s="549">
        <v>10134</v>
      </c>
      <c r="Q12426" s="549">
        <v>1</v>
      </c>
      <c r="R12426" s="549">
        <v>57</v>
      </c>
      <c r="S12426" s="548">
        <v>2228</v>
      </c>
      <c r="T12426" s="548"/>
      <c r="U12426" s="99"/>
    </row>
    <row r="12427" spans="1:21" ht="19.5" customHeight="1">
      <c r="A12427" s="545">
        <v>107456</v>
      </c>
      <c r="B12427" s="545" t="s">
        <v>9045</v>
      </c>
      <c r="C12427" s="545" t="s">
        <v>216</v>
      </c>
      <c r="D12427" s="546"/>
      <c r="E12427" s="171" t="str">
        <f t="shared" si="194"/>
        <v>1900</v>
      </c>
      <c r="F12427" s="547">
        <v>0</v>
      </c>
      <c r="G12427" s="548">
        <v>0</v>
      </c>
      <c r="H12427" s="547">
        <v>0</v>
      </c>
      <c r="I12427" s="545" t="s">
        <v>12726</v>
      </c>
      <c r="J12427" s="545"/>
      <c r="K12427" s="545" t="s">
        <v>20623</v>
      </c>
      <c r="L12427" s="545" t="s">
        <v>13413</v>
      </c>
      <c r="M12427" s="548" t="s">
        <v>13758</v>
      </c>
      <c r="N12427" s="545" t="s">
        <v>13413</v>
      </c>
      <c r="O12427" s="545" t="s">
        <v>13413</v>
      </c>
      <c r="P12427" s="549">
        <v>10135</v>
      </c>
      <c r="Q12427" s="549">
        <v>1</v>
      </c>
      <c r="R12427" s="549">
        <v>49</v>
      </c>
      <c r="S12427" s="548"/>
      <c r="T12427" s="548"/>
      <c r="U12427" s="99"/>
    </row>
    <row r="12428" spans="1:21" ht="19.5" customHeight="1">
      <c r="A12428" s="545">
        <v>107457</v>
      </c>
      <c r="B12428" s="545" t="s">
        <v>5822</v>
      </c>
      <c r="C12428" s="545" t="s">
        <v>216</v>
      </c>
      <c r="D12428" s="546">
        <v>46052</v>
      </c>
      <c r="E12428" s="171" t="str">
        <f t="shared" si="194"/>
        <v>2026</v>
      </c>
      <c r="F12428" s="547">
        <v>16233683</v>
      </c>
      <c r="G12428" s="548">
        <v>0.19</v>
      </c>
      <c r="H12428" s="547">
        <v>13641750.42</v>
      </c>
      <c r="I12428" s="545" t="s">
        <v>12984</v>
      </c>
      <c r="J12428" s="545" t="s">
        <v>13307</v>
      </c>
      <c r="K12428" s="545" t="s">
        <v>13413</v>
      </c>
      <c r="L12428" s="545" t="s">
        <v>13413</v>
      </c>
      <c r="M12428" s="548" t="s">
        <v>13758</v>
      </c>
      <c r="N12428" s="545" t="s">
        <v>13413</v>
      </c>
      <c r="O12428" s="545" t="s">
        <v>13413</v>
      </c>
      <c r="P12428" s="549">
        <v>10136</v>
      </c>
      <c r="Q12428" s="549">
        <v>1</v>
      </c>
      <c r="R12428" s="549">
        <v>57</v>
      </c>
      <c r="S12428" s="548">
        <v>2228</v>
      </c>
      <c r="T12428" s="548"/>
      <c r="U12428" s="99"/>
    </row>
    <row r="12429" spans="1:21" ht="19.5" customHeight="1">
      <c r="A12429" s="545">
        <v>107458</v>
      </c>
      <c r="B12429" s="545" t="s">
        <v>5843</v>
      </c>
      <c r="C12429" s="545" t="s">
        <v>216</v>
      </c>
      <c r="D12429" s="546">
        <v>46052</v>
      </c>
      <c r="E12429" s="171" t="str">
        <f t="shared" si="194"/>
        <v>2026</v>
      </c>
      <c r="F12429" s="547">
        <v>1704886</v>
      </c>
      <c r="G12429" s="548">
        <v>0.19</v>
      </c>
      <c r="H12429" s="547">
        <v>1432677.31</v>
      </c>
      <c r="I12429" s="545" t="s">
        <v>12984</v>
      </c>
      <c r="J12429" s="545" t="s">
        <v>13307</v>
      </c>
      <c r="K12429" s="545" t="s">
        <v>13413</v>
      </c>
      <c r="L12429" s="545" t="s">
        <v>13413</v>
      </c>
      <c r="M12429" s="548" t="s">
        <v>13758</v>
      </c>
      <c r="N12429" s="545" t="s">
        <v>13413</v>
      </c>
      <c r="O12429" s="545" t="s">
        <v>13413</v>
      </c>
      <c r="P12429" s="549">
        <v>10137</v>
      </c>
      <c r="Q12429" s="549">
        <v>1</v>
      </c>
      <c r="R12429" s="549">
        <v>57</v>
      </c>
      <c r="S12429" s="548">
        <v>2228</v>
      </c>
      <c r="T12429" s="548"/>
      <c r="U12429" s="99"/>
    </row>
    <row r="12430" spans="1:21" ht="19.5" customHeight="1">
      <c r="A12430" s="545">
        <v>107459</v>
      </c>
      <c r="B12430" s="545" t="s">
        <v>8195</v>
      </c>
      <c r="C12430" s="545" t="s">
        <v>216</v>
      </c>
      <c r="D12430" s="546">
        <v>46052</v>
      </c>
      <c r="E12430" s="171" t="str">
        <f t="shared" si="194"/>
        <v>2026</v>
      </c>
      <c r="F12430" s="547">
        <v>14144794</v>
      </c>
      <c r="G12430" s="548">
        <v>0.19</v>
      </c>
      <c r="H12430" s="547">
        <v>11886381.51</v>
      </c>
      <c r="I12430" s="545" t="s">
        <v>12647</v>
      </c>
      <c r="J12430" s="545" t="s">
        <v>13307</v>
      </c>
      <c r="K12430" s="545" t="s">
        <v>20624</v>
      </c>
      <c r="L12430" s="545" t="s">
        <v>13413</v>
      </c>
      <c r="M12430" s="548" t="s">
        <v>13758</v>
      </c>
      <c r="N12430" s="545" t="s">
        <v>13413</v>
      </c>
      <c r="O12430" s="545" t="s">
        <v>13413</v>
      </c>
      <c r="P12430" s="549">
        <v>10138</v>
      </c>
      <c r="Q12430" s="549">
        <v>1</v>
      </c>
      <c r="R12430" s="549">
        <v>26</v>
      </c>
      <c r="S12430" s="548">
        <v>2228</v>
      </c>
      <c r="T12430" s="548"/>
      <c r="U12430" s="99"/>
    </row>
    <row r="12431" spans="1:21" ht="19.5" customHeight="1">
      <c r="A12431" s="545">
        <v>107460</v>
      </c>
      <c r="B12431" s="545" t="s">
        <v>5810</v>
      </c>
      <c r="C12431" s="545" t="s">
        <v>216</v>
      </c>
      <c r="D12431" s="546">
        <v>46052</v>
      </c>
      <c r="E12431" s="171" t="str">
        <f t="shared" si="194"/>
        <v>2026</v>
      </c>
      <c r="F12431" s="547">
        <v>1197117</v>
      </c>
      <c r="G12431" s="548">
        <v>0.19</v>
      </c>
      <c r="H12431" s="547">
        <v>1005980.67</v>
      </c>
      <c r="I12431" s="545" t="s">
        <v>12984</v>
      </c>
      <c r="J12431" s="545" t="s">
        <v>13307</v>
      </c>
      <c r="K12431" s="545" t="s">
        <v>13413</v>
      </c>
      <c r="L12431" s="545" t="s">
        <v>13413</v>
      </c>
      <c r="M12431" s="548" t="s">
        <v>13758</v>
      </c>
      <c r="N12431" s="545" t="s">
        <v>13413</v>
      </c>
      <c r="O12431" s="545" t="s">
        <v>13413</v>
      </c>
      <c r="P12431" s="549">
        <v>10139</v>
      </c>
      <c r="Q12431" s="549">
        <v>1</v>
      </c>
      <c r="R12431" s="549">
        <v>57</v>
      </c>
      <c r="S12431" s="548">
        <v>2228</v>
      </c>
      <c r="T12431" s="548"/>
      <c r="U12431" s="99"/>
    </row>
    <row r="12432" spans="1:21" ht="19.5" customHeight="1">
      <c r="A12432" s="545">
        <v>107461</v>
      </c>
      <c r="B12432" s="545" t="s">
        <v>5491</v>
      </c>
      <c r="C12432" s="545" t="s">
        <v>216</v>
      </c>
      <c r="D12432" s="546"/>
      <c r="E12432" s="171" t="str">
        <f t="shared" si="194"/>
        <v>1900</v>
      </c>
      <c r="F12432" s="547">
        <v>0</v>
      </c>
      <c r="G12432" s="548">
        <v>0</v>
      </c>
      <c r="H12432" s="547">
        <v>0</v>
      </c>
      <c r="I12432" s="545" t="s">
        <v>12726</v>
      </c>
      <c r="J12432" s="545"/>
      <c r="K12432" s="545" t="s">
        <v>20625</v>
      </c>
      <c r="L12432" s="545" t="s">
        <v>13413</v>
      </c>
      <c r="M12432" s="548" t="s">
        <v>13758</v>
      </c>
      <c r="N12432" s="545" t="s">
        <v>13413</v>
      </c>
      <c r="O12432" s="545" t="s">
        <v>13413</v>
      </c>
      <c r="P12432" s="549">
        <v>10140</v>
      </c>
      <c r="Q12432" s="549">
        <v>1</v>
      </c>
      <c r="R12432" s="549">
        <v>49</v>
      </c>
      <c r="S12432" s="548"/>
      <c r="T12432" s="548"/>
      <c r="U12432" s="99"/>
    </row>
    <row r="12433" spans="1:21" ht="19.5" customHeight="1">
      <c r="A12433" s="545">
        <v>107462</v>
      </c>
      <c r="B12433" s="545" t="s">
        <v>9044</v>
      </c>
      <c r="C12433" s="545" t="s">
        <v>216</v>
      </c>
      <c r="D12433" s="546"/>
      <c r="E12433" s="171" t="str">
        <f t="shared" si="194"/>
        <v>1900</v>
      </c>
      <c r="F12433" s="547">
        <v>0</v>
      </c>
      <c r="G12433" s="548">
        <v>0</v>
      </c>
      <c r="H12433" s="547">
        <v>0</v>
      </c>
      <c r="I12433" s="545" t="s">
        <v>12726</v>
      </c>
      <c r="J12433" s="545"/>
      <c r="K12433" s="545" t="s">
        <v>20626</v>
      </c>
      <c r="L12433" s="545" t="s">
        <v>13413</v>
      </c>
      <c r="M12433" s="548" t="s">
        <v>13758</v>
      </c>
      <c r="N12433" s="545" t="s">
        <v>13413</v>
      </c>
      <c r="O12433" s="545" t="s">
        <v>13413</v>
      </c>
      <c r="P12433" s="549">
        <v>10141</v>
      </c>
      <c r="Q12433" s="549">
        <v>1</v>
      </c>
      <c r="R12433" s="549">
        <v>49</v>
      </c>
      <c r="S12433" s="548"/>
      <c r="T12433" s="548"/>
      <c r="U12433" s="99"/>
    </row>
    <row r="12434" spans="1:21" ht="19.5" customHeight="1">
      <c r="A12434" s="545">
        <v>107463</v>
      </c>
      <c r="B12434" s="545" t="s">
        <v>9043</v>
      </c>
      <c r="C12434" s="545" t="s">
        <v>216</v>
      </c>
      <c r="D12434" s="546"/>
      <c r="E12434" s="171" t="str">
        <f t="shared" si="194"/>
        <v>1900</v>
      </c>
      <c r="F12434" s="547">
        <v>0</v>
      </c>
      <c r="G12434" s="548">
        <v>0</v>
      </c>
      <c r="H12434" s="547">
        <v>0</v>
      </c>
      <c r="I12434" s="545" t="s">
        <v>12726</v>
      </c>
      <c r="J12434" s="545"/>
      <c r="K12434" s="545" t="s">
        <v>20627</v>
      </c>
      <c r="L12434" s="545" t="s">
        <v>13413</v>
      </c>
      <c r="M12434" s="548" t="s">
        <v>13758</v>
      </c>
      <c r="N12434" s="545" t="s">
        <v>13413</v>
      </c>
      <c r="O12434" s="545" t="s">
        <v>13413</v>
      </c>
      <c r="P12434" s="549">
        <v>10142</v>
      </c>
      <c r="Q12434" s="549">
        <v>1</v>
      </c>
      <c r="R12434" s="549">
        <v>49</v>
      </c>
      <c r="S12434" s="548"/>
      <c r="T12434" s="548"/>
      <c r="U12434" s="99"/>
    </row>
    <row r="12435" spans="1:21" ht="19.5" customHeight="1">
      <c r="A12435" s="545">
        <v>107464</v>
      </c>
      <c r="B12435" s="545" t="s">
        <v>5821</v>
      </c>
      <c r="C12435" s="545" t="s">
        <v>216</v>
      </c>
      <c r="D12435" s="546">
        <v>46052</v>
      </c>
      <c r="E12435" s="171" t="str">
        <f t="shared" si="194"/>
        <v>2026</v>
      </c>
      <c r="F12435" s="547">
        <v>9868507</v>
      </c>
      <c r="G12435" s="548">
        <v>0.19</v>
      </c>
      <c r="H12435" s="547">
        <v>8292863.0300000003</v>
      </c>
      <c r="I12435" s="545" t="s">
        <v>12984</v>
      </c>
      <c r="J12435" s="545" t="s">
        <v>13307</v>
      </c>
      <c r="K12435" s="545" t="s">
        <v>13413</v>
      </c>
      <c r="L12435" s="545" t="s">
        <v>13413</v>
      </c>
      <c r="M12435" s="548" t="s">
        <v>13758</v>
      </c>
      <c r="N12435" s="545" t="s">
        <v>13413</v>
      </c>
      <c r="O12435" s="545" t="s">
        <v>13413</v>
      </c>
      <c r="P12435" s="549">
        <v>10143</v>
      </c>
      <c r="Q12435" s="549">
        <v>1</v>
      </c>
      <c r="R12435" s="549">
        <v>57</v>
      </c>
      <c r="S12435" s="548">
        <v>2228</v>
      </c>
      <c r="T12435" s="548"/>
      <c r="U12435" s="99"/>
    </row>
    <row r="12436" spans="1:21" ht="19.5" customHeight="1">
      <c r="A12436" s="545">
        <v>107465</v>
      </c>
      <c r="B12436" s="545" t="s">
        <v>9042</v>
      </c>
      <c r="C12436" s="545" t="s">
        <v>216</v>
      </c>
      <c r="D12436" s="546"/>
      <c r="E12436" s="171" t="str">
        <f t="shared" si="194"/>
        <v>1900</v>
      </c>
      <c r="F12436" s="547">
        <v>0</v>
      </c>
      <c r="G12436" s="548">
        <v>0</v>
      </c>
      <c r="H12436" s="547">
        <v>0</v>
      </c>
      <c r="I12436" s="545" t="s">
        <v>12726</v>
      </c>
      <c r="J12436" s="545"/>
      <c r="K12436" s="545" t="s">
        <v>20628</v>
      </c>
      <c r="L12436" s="545" t="s">
        <v>13413</v>
      </c>
      <c r="M12436" s="548" t="s">
        <v>13758</v>
      </c>
      <c r="N12436" s="545" t="s">
        <v>13413</v>
      </c>
      <c r="O12436" s="545" t="s">
        <v>13413</v>
      </c>
      <c r="P12436" s="549">
        <v>10144</v>
      </c>
      <c r="Q12436" s="549">
        <v>1</v>
      </c>
      <c r="R12436" s="549">
        <v>49</v>
      </c>
      <c r="S12436" s="548"/>
      <c r="T12436" s="548"/>
      <c r="U12436" s="99"/>
    </row>
    <row r="12437" spans="1:21" ht="19.5" customHeight="1">
      <c r="A12437" s="545">
        <v>107466</v>
      </c>
      <c r="B12437" s="545" t="s">
        <v>5823</v>
      </c>
      <c r="C12437" s="545" t="s">
        <v>216</v>
      </c>
      <c r="D12437" s="546">
        <v>46052</v>
      </c>
      <c r="E12437" s="171" t="str">
        <f t="shared" si="194"/>
        <v>2026</v>
      </c>
      <c r="F12437" s="547">
        <v>8214284</v>
      </c>
      <c r="G12437" s="548">
        <v>0.19</v>
      </c>
      <c r="H12437" s="547">
        <v>6902759.6600000001</v>
      </c>
      <c r="I12437" s="545" t="s">
        <v>12984</v>
      </c>
      <c r="J12437" s="545" t="s">
        <v>13307</v>
      </c>
      <c r="K12437" s="545" t="s">
        <v>13413</v>
      </c>
      <c r="L12437" s="545" t="s">
        <v>13413</v>
      </c>
      <c r="M12437" s="548" t="s">
        <v>13758</v>
      </c>
      <c r="N12437" s="545" t="s">
        <v>13413</v>
      </c>
      <c r="O12437" s="545" t="s">
        <v>13413</v>
      </c>
      <c r="P12437" s="549">
        <v>10145</v>
      </c>
      <c r="Q12437" s="549">
        <v>1</v>
      </c>
      <c r="R12437" s="549">
        <v>57</v>
      </c>
      <c r="S12437" s="548">
        <v>2228</v>
      </c>
      <c r="T12437" s="548"/>
      <c r="U12437" s="99"/>
    </row>
    <row r="12438" spans="1:21" ht="19.5" customHeight="1">
      <c r="A12438" s="545">
        <v>107467</v>
      </c>
      <c r="B12438" s="545" t="s">
        <v>5813</v>
      </c>
      <c r="C12438" s="545" t="s">
        <v>216</v>
      </c>
      <c r="D12438" s="546"/>
      <c r="E12438" s="171" t="str">
        <f t="shared" si="194"/>
        <v>1900</v>
      </c>
      <c r="F12438" s="547">
        <v>0</v>
      </c>
      <c r="G12438" s="548">
        <v>0</v>
      </c>
      <c r="H12438" s="547">
        <v>0</v>
      </c>
      <c r="I12438" s="545" t="s">
        <v>12984</v>
      </c>
      <c r="J12438" s="545"/>
      <c r="K12438" s="545" t="s">
        <v>13413</v>
      </c>
      <c r="L12438" s="545" t="s">
        <v>13413</v>
      </c>
      <c r="M12438" s="548" t="s">
        <v>13758</v>
      </c>
      <c r="N12438" s="545" t="s">
        <v>13413</v>
      </c>
      <c r="O12438" s="545" t="s">
        <v>13413</v>
      </c>
      <c r="P12438" s="549">
        <v>10146</v>
      </c>
      <c r="Q12438" s="549">
        <v>1</v>
      </c>
      <c r="R12438" s="549">
        <v>57</v>
      </c>
      <c r="S12438" s="548"/>
      <c r="T12438" s="548"/>
      <c r="U12438" s="99"/>
    </row>
    <row r="12439" spans="1:21" ht="19.5" customHeight="1">
      <c r="A12439" s="545">
        <v>107468</v>
      </c>
      <c r="B12439" s="545" t="s">
        <v>5820</v>
      </c>
      <c r="C12439" s="545" t="s">
        <v>216</v>
      </c>
      <c r="D12439" s="546"/>
      <c r="E12439" s="171" t="str">
        <f t="shared" si="194"/>
        <v>1900</v>
      </c>
      <c r="F12439" s="547">
        <v>0</v>
      </c>
      <c r="G12439" s="548">
        <v>0</v>
      </c>
      <c r="H12439" s="547">
        <v>0</v>
      </c>
      <c r="I12439" s="545" t="s">
        <v>12984</v>
      </c>
      <c r="J12439" s="545"/>
      <c r="K12439" s="545" t="s">
        <v>13413</v>
      </c>
      <c r="L12439" s="545" t="s">
        <v>13413</v>
      </c>
      <c r="M12439" s="548" t="s">
        <v>13758</v>
      </c>
      <c r="N12439" s="545" t="s">
        <v>13413</v>
      </c>
      <c r="O12439" s="545" t="s">
        <v>13413</v>
      </c>
      <c r="P12439" s="549">
        <v>10147</v>
      </c>
      <c r="Q12439" s="549">
        <v>1</v>
      </c>
      <c r="R12439" s="549">
        <v>57</v>
      </c>
      <c r="S12439" s="548"/>
      <c r="T12439" s="548"/>
      <c r="U12439" s="99"/>
    </row>
    <row r="12440" spans="1:21" ht="19.5" customHeight="1">
      <c r="A12440" s="545">
        <v>107469</v>
      </c>
      <c r="B12440" s="545" t="s">
        <v>4663</v>
      </c>
      <c r="C12440" s="545" t="s">
        <v>209</v>
      </c>
      <c r="D12440" s="546">
        <v>44589</v>
      </c>
      <c r="E12440" s="171" t="str">
        <f t="shared" si="194"/>
        <v>2022</v>
      </c>
      <c r="F12440" s="547">
        <v>3594</v>
      </c>
      <c r="G12440" s="548">
        <v>0.19</v>
      </c>
      <c r="H12440" s="547">
        <v>3020.17</v>
      </c>
      <c r="I12440" s="545" t="s">
        <v>12637</v>
      </c>
      <c r="J12440" s="545" t="s">
        <v>13297</v>
      </c>
      <c r="K12440" s="545" t="s">
        <v>13413</v>
      </c>
      <c r="L12440" s="545" t="s">
        <v>13413</v>
      </c>
      <c r="M12440" s="548" t="s">
        <v>13758</v>
      </c>
      <c r="N12440" s="545" t="s">
        <v>13413</v>
      </c>
      <c r="O12440" s="545" t="s">
        <v>13413</v>
      </c>
      <c r="P12440" s="549">
        <v>10148</v>
      </c>
      <c r="Q12440" s="549">
        <v>1</v>
      </c>
      <c r="R12440" s="549">
        <v>13</v>
      </c>
      <c r="S12440" s="548">
        <v>2257</v>
      </c>
      <c r="T12440" s="548"/>
      <c r="U12440" s="99"/>
    </row>
    <row r="12441" spans="1:21" ht="19.5" customHeight="1">
      <c r="A12441" s="545">
        <v>107470</v>
      </c>
      <c r="B12441" s="545" t="s">
        <v>5833</v>
      </c>
      <c r="C12441" s="545" t="s">
        <v>216</v>
      </c>
      <c r="D12441" s="546"/>
      <c r="E12441" s="171" t="str">
        <f t="shared" si="194"/>
        <v>1900</v>
      </c>
      <c r="F12441" s="547">
        <v>0</v>
      </c>
      <c r="G12441" s="548">
        <v>0</v>
      </c>
      <c r="H12441" s="547">
        <v>0</v>
      </c>
      <c r="I12441" s="545" t="s">
        <v>12984</v>
      </c>
      <c r="J12441" s="545"/>
      <c r="K12441" s="545" t="s">
        <v>13413</v>
      </c>
      <c r="L12441" s="545" t="s">
        <v>13413</v>
      </c>
      <c r="M12441" s="548" t="s">
        <v>13758</v>
      </c>
      <c r="N12441" s="545" t="s">
        <v>13413</v>
      </c>
      <c r="O12441" s="545" t="s">
        <v>13413</v>
      </c>
      <c r="P12441" s="549">
        <v>10149</v>
      </c>
      <c r="Q12441" s="549">
        <v>1</v>
      </c>
      <c r="R12441" s="549">
        <v>57</v>
      </c>
      <c r="S12441" s="548"/>
      <c r="T12441" s="548"/>
      <c r="U12441" s="99"/>
    </row>
    <row r="12442" spans="1:21" ht="19.5" customHeight="1">
      <c r="A12442" s="545">
        <v>107471</v>
      </c>
      <c r="B12442" s="545" t="s">
        <v>5816</v>
      </c>
      <c r="C12442" s="545" t="s">
        <v>216</v>
      </c>
      <c r="D12442" s="546"/>
      <c r="E12442" s="171" t="str">
        <f t="shared" si="194"/>
        <v>1900</v>
      </c>
      <c r="F12442" s="547">
        <v>0</v>
      </c>
      <c r="G12442" s="548">
        <v>0</v>
      </c>
      <c r="H12442" s="547">
        <v>0</v>
      </c>
      <c r="I12442" s="545" t="s">
        <v>12984</v>
      </c>
      <c r="J12442" s="545"/>
      <c r="K12442" s="545" t="s">
        <v>13413</v>
      </c>
      <c r="L12442" s="545" t="s">
        <v>13413</v>
      </c>
      <c r="M12442" s="548" t="s">
        <v>13758</v>
      </c>
      <c r="N12442" s="545" t="s">
        <v>13413</v>
      </c>
      <c r="O12442" s="545" t="s">
        <v>13413</v>
      </c>
      <c r="P12442" s="549">
        <v>10150</v>
      </c>
      <c r="Q12442" s="549">
        <v>1</v>
      </c>
      <c r="R12442" s="549">
        <v>57</v>
      </c>
      <c r="S12442" s="548"/>
      <c r="T12442" s="548"/>
      <c r="U12442" s="99"/>
    </row>
    <row r="12443" spans="1:21" ht="19.5" customHeight="1">
      <c r="A12443" s="545">
        <v>107472</v>
      </c>
      <c r="B12443" s="545" t="s">
        <v>5817</v>
      </c>
      <c r="C12443" s="545" t="s">
        <v>216</v>
      </c>
      <c r="D12443" s="546"/>
      <c r="E12443" s="171" t="str">
        <f t="shared" si="194"/>
        <v>1900</v>
      </c>
      <c r="F12443" s="547">
        <v>0</v>
      </c>
      <c r="G12443" s="548">
        <v>0</v>
      </c>
      <c r="H12443" s="547">
        <v>0</v>
      </c>
      <c r="I12443" s="545" t="s">
        <v>12984</v>
      </c>
      <c r="J12443" s="545"/>
      <c r="K12443" s="545" t="s">
        <v>13413</v>
      </c>
      <c r="L12443" s="545" t="s">
        <v>13413</v>
      </c>
      <c r="M12443" s="548" t="s">
        <v>13758</v>
      </c>
      <c r="N12443" s="545" t="s">
        <v>13413</v>
      </c>
      <c r="O12443" s="545" t="s">
        <v>13413</v>
      </c>
      <c r="P12443" s="549">
        <v>10151</v>
      </c>
      <c r="Q12443" s="549">
        <v>1</v>
      </c>
      <c r="R12443" s="549">
        <v>57</v>
      </c>
      <c r="S12443" s="548"/>
      <c r="T12443" s="548"/>
      <c r="U12443" s="99"/>
    </row>
    <row r="12444" spans="1:21" ht="19.5" customHeight="1">
      <c r="A12444" s="545">
        <v>107473</v>
      </c>
      <c r="B12444" s="545" t="s">
        <v>7317</v>
      </c>
      <c r="C12444" s="545" t="s">
        <v>216</v>
      </c>
      <c r="D12444" s="546">
        <v>44589</v>
      </c>
      <c r="E12444" s="171" t="str">
        <f t="shared" si="194"/>
        <v>2022</v>
      </c>
      <c r="F12444" s="547">
        <v>61324</v>
      </c>
      <c r="G12444" s="548">
        <v>0.19</v>
      </c>
      <c r="H12444" s="547">
        <v>51532.77</v>
      </c>
      <c r="I12444" s="545" t="s">
        <v>12637</v>
      </c>
      <c r="J12444" s="545" t="s">
        <v>13297</v>
      </c>
      <c r="K12444" s="545" t="s">
        <v>13413</v>
      </c>
      <c r="L12444" s="545" t="s">
        <v>13413</v>
      </c>
      <c r="M12444" s="548" t="s">
        <v>13758</v>
      </c>
      <c r="N12444" s="545" t="s">
        <v>13413</v>
      </c>
      <c r="O12444" s="545" t="s">
        <v>13413</v>
      </c>
      <c r="P12444" s="549">
        <v>10152</v>
      </c>
      <c r="Q12444" s="549">
        <v>1</v>
      </c>
      <c r="R12444" s="549">
        <v>13</v>
      </c>
      <c r="S12444" s="548">
        <v>2257</v>
      </c>
      <c r="T12444" s="548"/>
      <c r="U12444" s="99"/>
    </row>
    <row r="12445" spans="1:21" ht="19.5" customHeight="1">
      <c r="A12445" s="545">
        <v>107474</v>
      </c>
      <c r="B12445" s="545" t="s">
        <v>9041</v>
      </c>
      <c r="C12445" s="545" t="s">
        <v>216</v>
      </c>
      <c r="D12445" s="546"/>
      <c r="E12445" s="171" t="str">
        <f t="shared" si="194"/>
        <v>1900</v>
      </c>
      <c r="F12445" s="547">
        <v>0</v>
      </c>
      <c r="G12445" s="548">
        <v>0</v>
      </c>
      <c r="H12445" s="547">
        <v>0</v>
      </c>
      <c r="I12445" s="545" t="s">
        <v>12984</v>
      </c>
      <c r="J12445" s="545"/>
      <c r="K12445" s="545" t="s">
        <v>13413</v>
      </c>
      <c r="L12445" s="545" t="s">
        <v>13413</v>
      </c>
      <c r="M12445" s="548" t="s">
        <v>13758</v>
      </c>
      <c r="N12445" s="545" t="s">
        <v>13413</v>
      </c>
      <c r="O12445" s="545" t="s">
        <v>13413</v>
      </c>
      <c r="P12445" s="549">
        <v>10153</v>
      </c>
      <c r="Q12445" s="549">
        <v>1</v>
      </c>
      <c r="R12445" s="549">
        <v>57</v>
      </c>
      <c r="S12445" s="548"/>
      <c r="T12445" s="548"/>
      <c r="U12445" s="99"/>
    </row>
    <row r="12446" spans="1:21" ht="19.5" customHeight="1">
      <c r="A12446" s="545">
        <v>107475</v>
      </c>
      <c r="B12446" s="545" t="s">
        <v>9040</v>
      </c>
      <c r="C12446" s="545" t="s">
        <v>216</v>
      </c>
      <c r="D12446" s="546"/>
      <c r="E12446" s="171" t="str">
        <f t="shared" si="194"/>
        <v>1900</v>
      </c>
      <c r="F12446" s="547">
        <v>0</v>
      </c>
      <c r="G12446" s="548">
        <v>0</v>
      </c>
      <c r="H12446" s="547">
        <v>0</v>
      </c>
      <c r="I12446" s="545" t="s">
        <v>12984</v>
      </c>
      <c r="J12446" s="545"/>
      <c r="K12446" s="545" t="s">
        <v>13413</v>
      </c>
      <c r="L12446" s="545" t="s">
        <v>13413</v>
      </c>
      <c r="M12446" s="548" t="s">
        <v>13758</v>
      </c>
      <c r="N12446" s="545" t="s">
        <v>13413</v>
      </c>
      <c r="O12446" s="545" t="s">
        <v>13413</v>
      </c>
      <c r="P12446" s="549">
        <v>10154</v>
      </c>
      <c r="Q12446" s="549">
        <v>1</v>
      </c>
      <c r="R12446" s="549">
        <v>57</v>
      </c>
      <c r="S12446" s="548"/>
      <c r="T12446" s="548"/>
      <c r="U12446" s="99"/>
    </row>
    <row r="12447" spans="1:21" ht="19.5" customHeight="1">
      <c r="A12447" s="545">
        <v>107476</v>
      </c>
      <c r="B12447" s="545" t="s">
        <v>4754</v>
      </c>
      <c r="C12447" s="545" t="s">
        <v>216</v>
      </c>
      <c r="D12447" s="546"/>
      <c r="E12447" s="171" t="str">
        <f t="shared" si="194"/>
        <v>1900</v>
      </c>
      <c r="F12447" s="547">
        <v>0</v>
      </c>
      <c r="G12447" s="548">
        <v>0</v>
      </c>
      <c r="H12447" s="547">
        <v>0</v>
      </c>
      <c r="I12447" s="545" t="s">
        <v>12637</v>
      </c>
      <c r="J12447" s="545"/>
      <c r="K12447" s="545" t="s">
        <v>13413</v>
      </c>
      <c r="L12447" s="545" t="s">
        <v>13413</v>
      </c>
      <c r="M12447" s="548" t="s">
        <v>13758</v>
      </c>
      <c r="N12447" s="545" t="s">
        <v>13413</v>
      </c>
      <c r="O12447" s="545" t="s">
        <v>13413</v>
      </c>
      <c r="P12447" s="549">
        <v>10155</v>
      </c>
      <c r="Q12447" s="549">
        <v>1</v>
      </c>
      <c r="R12447" s="549">
        <v>13</v>
      </c>
      <c r="S12447" s="548"/>
      <c r="T12447" s="548"/>
      <c r="U12447" s="99"/>
    </row>
    <row r="12448" spans="1:21" ht="19.5" customHeight="1">
      <c r="A12448" s="545">
        <v>107477</v>
      </c>
      <c r="B12448" s="545" t="s">
        <v>4682</v>
      </c>
      <c r="C12448" s="545" t="s">
        <v>216</v>
      </c>
      <c r="D12448" s="546"/>
      <c r="E12448" s="171" t="str">
        <f t="shared" si="194"/>
        <v>1900</v>
      </c>
      <c r="F12448" s="547">
        <v>0</v>
      </c>
      <c r="G12448" s="548">
        <v>0</v>
      </c>
      <c r="H12448" s="547">
        <v>0</v>
      </c>
      <c r="I12448" s="545" t="s">
        <v>12637</v>
      </c>
      <c r="J12448" s="545"/>
      <c r="K12448" s="545" t="s">
        <v>20629</v>
      </c>
      <c r="L12448" s="545" t="s">
        <v>13413</v>
      </c>
      <c r="M12448" s="548" t="s">
        <v>13758</v>
      </c>
      <c r="N12448" s="545" t="s">
        <v>13413</v>
      </c>
      <c r="O12448" s="545" t="s">
        <v>13413</v>
      </c>
      <c r="P12448" s="549">
        <v>10156</v>
      </c>
      <c r="Q12448" s="549">
        <v>1</v>
      </c>
      <c r="R12448" s="549">
        <v>13</v>
      </c>
      <c r="S12448" s="548"/>
      <c r="T12448" s="548"/>
      <c r="U12448" s="99"/>
    </row>
    <row r="12449" spans="1:21" ht="19.5" customHeight="1">
      <c r="A12449" s="545">
        <v>107478</v>
      </c>
      <c r="B12449" s="545" t="s">
        <v>4821</v>
      </c>
      <c r="C12449" s="545" t="s">
        <v>216</v>
      </c>
      <c r="D12449" s="546"/>
      <c r="E12449" s="171" t="str">
        <f t="shared" si="194"/>
        <v>1900</v>
      </c>
      <c r="F12449" s="547">
        <v>0</v>
      </c>
      <c r="G12449" s="548">
        <v>0</v>
      </c>
      <c r="H12449" s="547">
        <v>0</v>
      </c>
      <c r="I12449" s="545" t="s">
        <v>12637</v>
      </c>
      <c r="J12449" s="545"/>
      <c r="K12449" s="545" t="s">
        <v>13413</v>
      </c>
      <c r="L12449" s="545" t="s">
        <v>13413</v>
      </c>
      <c r="M12449" s="548" t="s">
        <v>13758</v>
      </c>
      <c r="N12449" s="545" t="s">
        <v>13413</v>
      </c>
      <c r="O12449" s="545" t="s">
        <v>13413</v>
      </c>
      <c r="P12449" s="549">
        <v>10157</v>
      </c>
      <c r="Q12449" s="549">
        <v>1</v>
      </c>
      <c r="R12449" s="549">
        <v>13</v>
      </c>
      <c r="S12449" s="548"/>
      <c r="T12449" s="548"/>
      <c r="U12449" s="99"/>
    </row>
    <row r="12450" spans="1:21" ht="19.5" customHeight="1">
      <c r="A12450" s="545">
        <v>107479</v>
      </c>
      <c r="B12450" s="545" t="s">
        <v>4689</v>
      </c>
      <c r="C12450" s="545" t="s">
        <v>216</v>
      </c>
      <c r="D12450" s="546"/>
      <c r="E12450" s="171" t="str">
        <f t="shared" si="194"/>
        <v>1900</v>
      </c>
      <c r="F12450" s="547">
        <v>0</v>
      </c>
      <c r="G12450" s="548">
        <v>0</v>
      </c>
      <c r="H12450" s="547">
        <v>0</v>
      </c>
      <c r="I12450" s="545" t="s">
        <v>12637</v>
      </c>
      <c r="J12450" s="545"/>
      <c r="K12450" s="545" t="s">
        <v>13413</v>
      </c>
      <c r="L12450" s="545" t="s">
        <v>13413</v>
      </c>
      <c r="M12450" s="548" t="s">
        <v>13758</v>
      </c>
      <c r="N12450" s="545" t="s">
        <v>13413</v>
      </c>
      <c r="O12450" s="545" t="s">
        <v>13413</v>
      </c>
      <c r="P12450" s="549">
        <v>10158</v>
      </c>
      <c r="Q12450" s="549">
        <v>1</v>
      </c>
      <c r="R12450" s="549">
        <v>13</v>
      </c>
      <c r="S12450" s="548"/>
      <c r="T12450" s="548"/>
      <c r="U12450" s="99"/>
    </row>
    <row r="12451" spans="1:21" ht="19.5" customHeight="1">
      <c r="A12451" s="545">
        <v>107480</v>
      </c>
      <c r="B12451" s="545" t="s">
        <v>5831</v>
      </c>
      <c r="C12451" s="545" t="s">
        <v>216</v>
      </c>
      <c r="D12451" s="546">
        <v>46052</v>
      </c>
      <c r="E12451" s="171" t="str">
        <f t="shared" si="194"/>
        <v>2026</v>
      </c>
      <c r="F12451" s="547">
        <v>15164774</v>
      </c>
      <c r="G12451" s="548">
        <v>0.19</v>
      </c>
      <c r="H12451" s="547">
        <v>12743507.560000001</v>
      </c>
      <c r="I12451" s="545" t="s">
        <v>12984</v>
      </c>
      <c r="J12451" s="545" t="s">
        <v>13307</v>
      </c>
      <c r="K12451" s="545" t="s">
        <v>13413</v>
      </c>
      <c r="L12451" s="545" t="s">
        <v>13413</v>
      </c>
      <c r="M12451" s="548" t="s">
        <v>13758</v>
      </c>
      <c r="N12451" s="545" t="s">
        <v>13413</v>
      </c>
      <c r="O12451" s="545" t="s">
        <v>13413</v>
      </c>
      <c r="P12451" s="549">
        <v>10159</v>
      </c>
      <c r="Q12451" s="549">
        <v>1</v>
      </c>
      <c r="R12451" s="549">
        <v>57</v>
      </c>
      <c r="S12451" s="548">
        <v>2228</v>
      </c>
      <c r="T12451" s="548"/>
      <c r="U12451" s="99"/>
    </row>
    <row r="12452" spans="1:21" ht="19.5" customHeight="1">
      <c r="A12452" s="545">
        <v>107481</v>
      </c>
      <c r="B12452" s="545" t="s">
        <v>5815</v>
      </c>
      <c r="C12452" s="545" t="s">
        <v>216</v>
      </c>
      <c r="D12452" s="546">
        <v>46052</v>
      </c>
      <c r="E12452" s="171" t="str">
        <f t="shared" si="194"/>
        <v>2026</v>
      </c>
      <c r="F12452" s="547">
        <v>2773080</v>
      </c>
      <c r="G12452" s="548">
        <v>0.19</v>
      </c>
      <c r="H12452" s="547">
        <v>2330319.33</v>
      </c>
      <c r="I12452" s="545" t="s">
        <v>12984</v>
      </c>
      <c r="J12452" s="545" t="s">
        <v>13307</v>
      </c>
      <c r="K12452" s="545" t="s">
        <v>13413</v>
      </c>
      <c r="L12452" s="545" t="s">
        <v>13413</v>
      </c>
      <c r="M12452" s="548" t="s">
        <v>13758</v>
      </c>
      <c r="N12452" s="545" t="s">
        <v>13413</v>
      </c>
      <c r="O12452" s="545" t="s">
        <v>13413</v>
      </c>
      <c r="P12452" s="549">
        <v>10160</v>
      </c>
      <c r="Q12452" s="549">
        <v>1</v>
      </c>
      <c r="R12452" s="549">
        <v>57</v>
      </c>
      <c r="S12452" s="548">
        <v>2228</v>
      </c>
      <c r="T12452" s="548"/>
      <c r="U12452" s="99"/>
    </row>
    <row r="12453" spans="1:21" ht="19.5" customHeight="1">
      <c r="A12453" s="545">
        <v>107482</v>
      </c>
      <c r="B12453" s="545" t="s">
        <v>5827</v>
      </c>
      <c r="C12453" s="545" t="s">
        <v>216</v>
      </c>
      <c r="D12453" s="546">
        <v>46052</v>
      </c>
      <c r="E12453" s="171" t="str">
        <f t="shared" si="194"/>
        <v>2026</v>
      </c>
      <c r="F12453" s="547">
        <v>1746724</v>
      </c>
      <c r="G12453" s="548">
        <v>0.19</v>
      </c>
      <c r="H12453" s="547">
        <v>1467835.29</v>
      </c>
      <c r="I12453" s="545" t="s">
        <v>12984</v>
      </c>
      <c r="J12453" s="545" t="s">
        <v>13307</v>
      </c>
      <c r="K12453" s="545" t="s">
        <v>13413</v>
      </c>
      <c r="L12453" s="545" t="s">
        <v>13413</v>
      </c>
      <c r="M12453" s="548" t="s">
        <v>13758</v>
      </c>
      <c r="N12453" s="545" t="s">
        <v>13413</v>
      </c>
      <c r="O12453" s="545" t="s">
        <v>13413</v>
      </c>
      <c r="P12453" s="549">
        <v>10161</v>
      </c>
      <c r="Q12453" s="549">
        <v>1</v>
      </c>
      <c r="R12453" s="549">
        <v>57</v>
      </c>
      <c r="S12453" s="548">
        <v>2228</v>
      </c>
      <c r="T12453" s="548"/>
      <c r="U12453" s="99"/>
    </row>
    <row r="12454" spans="1:21" ht="19.5" customHeight="1">
      <c r="A12454" s="545">
        <v>107483</v>
      </c>
      <c r="B12454" s="545" t="s">
        <v>4919</v>
      </c>
      <c r="C12454" s="545" t="s">
        <v>216</v>
      </c>
      <c r="D12454" s="546"/>
      <c r="E12454" s="171" t="str">
        <f t="shared" si="194"/>
        <v>1900</v>
      </c>
      <c r="F12454" s="547">
        <v>0</v>
      </c>
      <c r="G12454" s="548">
        <v>0</v>
      </c>
      <c r="H12454" s="547">
        <v>0</v>
      </c>
      <c r="I12454" s="545" t="s">
        <v>12637</v>
      </c>
      <c r="J12454" s="545"/>
      <c r="K12454" s="545" t="s">
        <v>13413</v>
      </c>
      <c r="L12454" s="545" t="s">
        <v>13413</v>
      </c>
      <c r="M12454" s="548" t="s">
        <v>13758</v>
      </c>
      <c r="N12454" s="545" t="s">
        <v>13413</v>
      </c>
      <c r="O12454" s="545" t="s">
        <v>13413</v>
      </c>
      <c r="P12454" s="549">
        <v>10162</v>
      </c>
      <c r="Q12454" s="549">
        <v>1</v>
      </c>
      <c r="R12454" s="549">
        <v>13</v>
      </c>
      <c r="S12454" s="548"/>
      <c r="T12454" s="548"/>
      <c r="U12454" s="99"/>
    </row>
    <row r="12455" spans="1:21" ht="19.5" customHeight="1">
      <c r="A12455" s="545">
        <v>107484</v>
      </c>
      <c r="B12455" s="545" t="s">
        <v>5829</v>
      </c>
      <c r="C12455" s="545" t="s">
        <v>216</v>
      </c>
      <c r="D12455" s="546">
        <v>46052</v>
      </c>
      <c r="E12455" s="171" t="str">
        <f t="shared" si="194"/>
        <v>2026</v>
      </c>
      <c r="F12455" s="547">
        <v>12101183</v>
      </c>
      <c r="G12455" s="548">
        <v>0.19</v>
      </c>
      <c r="H12455" s="547">
        <v>10169061.34</v>
      </c>
      <c r="I12455" s="545" t="s">
        <v>12984</v>
      </c>
      <c r="J12455" s="545" t="s">
        <v>13307</v>
      </c>
      <c r="K12455" s="545" t="s">
        <v>13413</v>
      </c>
      <c r="L12455" s="545" t="s">
        <v>13413</v>
      </c>
      <c r="M12455" s="548" t="s">
        <v>13758</v>
      </c>
      <c r="N12455" s="545" t="s">
        <v>13413</v>
      </c>
      <c r="O12455" s="545" t="s">
        <v>13413</v>
      </c>
      <c r="P12455" s="549">
        <v>10163</v>
      </c>
      <c r="Q12455" s="549">
        <v>1</v>
      </c>
      <c r="R12455" s="549">
        <v>57</v>
      </c>
      <c r="S12455" s="548">
        <v>2228</v>
      </c>
      <c r="T12455" s="548"/>
      <c r="U12455" s="99"/>
    </row>
    <row r="12456" spans="1:21" ht="19.5" customHeight="1">
      <c r="A12456" s="545">
        <v>107485</v>
      </c>
      <c r="B12456" s="545" t="s">
        <v>5830</v>
      </c>
      <c r="C12456" s="545" t="s">
        <v>216</v>
      </c>
      <c r="D12456" s="546">
        <v>46052</v>
      </c>
      <c r="E12456" s="171" t="str">
        <f t="shared" si="194"/>
        <v>2026</v>
      </c>
      <c r="F12456" s="547">
        <v>6586720</v>
      </c>
      <c r="G12456" s="548">
        <v>0.19</v>
      </c>
      <c r="H12456" s="547">
        <v>5535058.8200000003</v>
      </c>
      <c r="I12456" s="545" t="s">
        <v>12984</v>
      </c>
      <c r="J12456" s="545" t="s">
        <v>13307</v>
      </c>
      <c r="K12456" s="545" t="s">
        <v>13413</v>
      </c>
      <c r="L12456" s="545" t="s">
        <v>13413</v>
      </c>
      <c r="M12456" s="548" t="s">
        <v>13758</v>
      </c>
      <c r="N12456" s="545" t="s">
        <v>13413</v>
      </c>
      <c r="O12456" s="545" t="s">
        <v>13413</v>
      </c>
      <c r="P12456" s="549">
        <v>10164</v>
      </c>
      <c r="Q12456" s="549">
        <v>1</v>
      </c>
      <c r="R12456" s="549">
        <v>57</v>
      </c>
      <c r="S12456" s="548">
        <v>2228</v>
      </c>
      <c r="T12456" s="548"/>
      <c r="U12456" s="99"/>
    </row>
    <row r="12457" spans="1:21" ht="19.5" customHeight="1">
      <c r="A12457" s="545">
        <v>107486</v>
      </c>
      <c r="B12457" s="545" t="s">
        <v>5814</v>
      </c>
      <c r="C12457" s="545" t="s">
        <v>216</v>
      </c>
      <c r="D12457" s="546">
        <v>46052</v>
      </c>
      <c r="E12457" s="171" t="str">
        <f t="shared" si="194"/>
        <v>2026</v>
      </c>
      <c r="F12457" s="547">
        <v>1741198</v>
      </c>
      <c r="G12457" s="548">
        <v>0.19</v>
      </c>
      <c r="H12457" s="547">
        <v>1463191.6</v>
      </c>
      <c r="I12457" s="545" t="s">
        <v>12984</v>
      </c>
      <c r="J12457" s="545" t="s">
        <v>13307</v>
      </c>
      <c r="K12457" s="545" t="s">
        <v>13413</v>
      </c>
      <c r="L12457" s="545" t="s">
        <v>13413</v>
      </c>
      <c r="M12457" s="548" t="s">
        <v>13758</v>
      </c>
      <c r="N12457" s="545" t="s">
        <v>13413</v>
      </c>
      <c r="O12457" s="545" t="s">
        <v>13413</v>
      </c>
      <c r="P12457" s="549">
        <v>10165</v>
      </c>
      <c r="Q12457" s="549">
        <v>1</v>
      </c>
      <c r="R12457" s="549">
        <v>57</v>
      </c>
      <c r="S12457" s="548">
        <v>2228</v>
      </c>
      <c r="T12457" s="548"/>
      <c r="U12457" s="99"/>
    </row>
    <row r="12458" spans="1:21" ht="19.5" customHeight="1">
      <c r="A12458" s="545">
        <v>107487</v>
      </c>
      <c r="B12458" s="545" t="s">
        <v>4679</v>
      </c>
      <c r="C12458" s="545" t="s">
        <v>216</v>
      </c>
      <c r="D12458" s="546"/>
      <c r="E12458" s="171" t="str">
        <f t="shared" si="194"/>
        <v>1900</v>
      </c>
      <c r="F12458" s="547">
        <v>0</v>
      </c>
      <c r="G12458" s="548">
        <v>0</v>
      </c>
      <c r="H12458" s="547">
        <v>0</v>
      </c>
      <c r="I12458" s="545" t="s">
        <v>12637</v>
      </c>
      <c r="J12458" s="545"/>
      <c r="K12458" s="545" t="s">
        <v>20630</v>
      </c>
      <c r="L12458" s="545" t="s">
        <v>13413</v>
      </c>
      <c r="M12458" s="548" t="s">
        <v>13758</v>
      </c>
      <c r="N12458" s="545" t="s">
        <v>13413</v>
      </c>
      <c r="O12458" s="545" t="s">
        <v>13413</v>
      </c>
      <c r="P12458" s="549">
        <v>10166</v>
      </c>
      <c r="Q12458" s="549">
        <v>1</v>
      </c>
      <c r="R12458" s="549">
        <v>13</v>
      </c>
      <c r="S12458" s="548"/>
      <c r="T12458" s="548"/>
      <c r="U12458" s="99"/>
    </row>
    <row r="12459" spans="1:21" ht="19.5" customHeight="1">
      <c r="A12459" s="545">
        <v>107488</v>
      </c>
      <c r="B12459" s="545" t="s">
        <v>4680</v>
      </c>
      <c r="C12459" s="545" t="s">
        <v>216</v>
      </c>
      <c r="D12459" s="546"/>
      <c r="E12459" s="171" t="str">
        <f t="shared" si="194"/>
        <v>1900</v>
      </c>
      <c r="F12459" s="547">
        <v>0</v>
      </c>
      <c r="G12459" s="548">
        <v>0</v>
      </c>
      <c r="H12459" s="547">
        <v>0</v>
      </c>
      <c r="I12459" s="545" t="s">
        <v>12637</v>
      </c>
      <c r="J12459" s="545"/>
      <c r="K12459" s="545" t="s">
        <v>20631</v>
      </c>
      <c r="L12459" s="545" t="s">
        <v>13413</v>
      </c>
      <c r="M12459" s="548" t="s">
        <v>13758</v>
      </c>
      <c r="N12459" s="545" t="s">
        <v>13413</v>
      </c>
      <c r="O12459" s="545" t="s">
        <v>13413</v>
      </c>
      <c r="P12459" s="549">
        <v>10167</v>
      </c>
      <c r="Q12459" s="549">
        <v>1</v>
      </c>
      <c r="R12459" s="549">
        <v>13</v>
      </c>
      <c r="S12459" s="548"/>
      <c r="T12459" s="548"/>
      <c r="U12459" s="99"/>
    </row>
    <row r="12460" spans="1:21" ht="19.5" customHeight="1">
      <c r="A12460" s="545">
        <v>107489</v>
      </c>
      <c r="B12460" s="545" t="s">
        <v>9039</v>
      </c>
      <c r="C12460" s="545" t="s">
        <v>216</v>
      </c>
      <c r="D12460" s="546"/>
      <c r="E12460" s="171" t="str">
        <f t="shared" si="194"/>
        <v>1900</v>
      </c>
      <c r="F12460" s="547">
        <v>0</v>
      </c>
      <c r="G12460" s="548">
        <v>0</v>
      </c>
      <c r="H12460" s="547">
        <v>0</v>
      </c>
      <c r="I12460" s="545" t="s">
        <v>12726</v>
      </c>
      <c r="J12460" s="545"/>
      <c r="K12460" s="545" t="s">
        <v>20632</v>
      </c>
      <c r="L12460" s="545" t="s">
        <v>13413</v>
      </c>
      <c r="M12460" s="548" t="s">
        <v>13758</v>
      </c>
      <c r="N12460" s="545" t="s">
        <v>13413</v>
      </c>
      <c r="O12460" s="545" t="s">
        <v>13413</v>
      </c>
      <c r="P12460" s="549">
        <v>10168</v>
      </c>
      <c r="Q12460" s="549">
        <v>1</v>
      </c>
      <c r="R12460" s="549">
        <v>49</v>
      </c>
      <c r="S12460" s="548"/>
      <c r="T12460" s="548"/>
      <c r="U12460" s="99"/>
    </row>
    <row r="12461" spans="1:21" ht="19.5" customHeight="1">
      <c r="A12461" s="545">
        <v>107490</v>
      </c>
      <c r="B12461" s="545" t="s">
        <v>5482</v>
      </c>
      <c r="C12461" s="545" t="s">
        <v>216</v>
      </c>
      <c r="D12461" s="546"/>
      <c r="E12461" s="171" t="str">
        <f t="shared" si="194"/>
        <v>1900</v>
      </c>
      <c r="F12461" s="547">
        <v>0</v>
      </c>
      <c r="G12461" s="548">
        <v>0</v>
      </c>
      <c r="H12461" s="547">
        <v>0</v>
      </c>
      <c r="I12461" s="545" t="s">
        <v>12726</v>
      </c>
      <c r="J12461" s="545"/>
      <c r="K12461" s="545" t="s">
        <v>20633</v>
      </c>
      <c r="L12461" s="545" t="s">
        <v>13413</v>
      </c>
      <c r="M12461" s="548" t="s">
        <v>13758</v>
      </c>
      <c r="N12461" s="545" t="s">
        <v>13413</v>
      </c>
      <c r="O12461" s="545" t="s">
        <v>13413</v>
      </c>
      <c r="P12461" s="549">
        <v>10169</v>
      </c>
      <c r="Q12461" s="549">
        <v>1</v>
      </c>
      <c r="R12461" s="549">
        <v>49</v>
      </c>
      <c r="S12461" s="548"/>
      <c r="T12461" s="548"/>
      <c r="U12461" s="99"/>
    </row>
    <row r="12462" spans="1:21" ht="19.5" customHeight="1">
      <c r="A12462" s="545">
        <v>107491</v>
      </c>
      <c r="B12462" s="545" t="s">
        <v>5483</v>
      </c>
      <c r="C12462" s="545" t="s">
        <v>216</v>
      </c>
      <c r="D12462" s="546"/>
      <c r="E12462" s="171" t="str">
        <f t="shared" si="194"/>
        <v>1900</v>
      </c>
      <c r="F12462" s="547">
        <v>0</v>
      </c>
      <c r="G12462" s="548">
        <v>0</v>
      </c>
      <c r="H12462" s="547">
        <v>0</v>
      </c>
      <c r="I12462" s="545" t="s">
        <v>12726</v>
      </c>
      <c r="J12462" s="545"/>
      <c r="K12462" s="545" t="s">
        <v>20634</v>
      </c>
      <c r="L12462" s="545" t="s">
        <v>13413</v>
      </c>
      <c r="M12462" s="548" t="s">
        <v>13758</v>
      </c>
      <c r="N12462" s="545" t="s">
        <v>13413</v>
      </c>
      <c r="O12462" s="545" t="s">
        <v>13413</v>
      </c>
      <c r="P12462" s="549">
        <v>10170</v>
      </c>
      <c r="Q12462" s="549">
        <v>1</v>
      </c>
      <c r="R12462" s="549">
        <v>49</v>
      </c>
      <c r="S12462" s="548"/>
      <c r="T12462" s="548"/>
      <c r="U12462" s="99"/>
    </row>
    <row r="12463" spans="1:21" ht="19.5" customHeight="1">
      <c r="A12463" s="545">
        <v>107492</v>
      </c>
      <c r="B12463" s="545" t="s">
        <v>5484</v>
      </c>
      <c r="C12463" s="545" t="s">
        <v>216</v>
      </c>
      <c r="D12463" s="546"/>
      <c r="E12463" s="171" t="str">
        <f t="shared" si="194"/>
        <v>1900</v>
      </c>
      <c r="F12463" s="547">
        <v>0</v>
      </c>
      <c r="G12463" s="548">
        <v>0</v>
      </c>
      <c r="H12463" s="547">
        <v>0</v>
      </c>
      <c r="I12463" s="545" t="s">
        <v>12726</v>
      </c>
      <c r="J12463" s="545"/>
      <c r="K12463" s="545" t="s">
        <v>20635</v>
      </c>
      <c r="L12463" s="545" t="s">
        <v>13413</v>
      </c>
      <c r="M12463" s="548" t="s">
        <v>13758</v>
      </c>
      <c r="N12463" s="545" t="s">
        <v>13413</v>
      </c>
      <c r="O12463" s="545" t="s">
        <v>13413</v>
      </c>
      <c r="P12463" s="549">
        <v>10171</v>
      </c>
      <c r="Q12463" s="549">
        <v>1</v>
      </c>
      <c r="R12463" s="549">
        <v>49</v>
      </c>
      <c r="S12463" s="548"/>
      <c r="T12463" s="548"/>
      <c r="U12463" s="99"/>
    </row>
    <row r="12464" spans="1:21" ht="19.5" customHeight="1">
      <c r="A12464" s="545">
        <v>107493</v>
      </c>
      <c r="B12464" s="545" t="s">
        <v>5489</v>
      </c>
      <c r="C12464" s="545" t="s">
        <v>216</v>
      </c>
      <c r="D12464" s="546"/>
      <c r="E12464" s="171" t="str">
        <f t="shared" si="194"/>
        <v>1900</v>
      </c>
      <c r="F12464" s="547">
        <v>0</v>
      </c>
      <c r="G12464" s="548">
        <v>0</v>
      </c>
      <c r="H12464" s="547">
        <v>0</v>
      </c>
      <c r="I12464" s="545" t="s">
        <v>12726</v>
      </c>
      <c r="J12464" s="545"/>
      <c r="K12464" s="545" t="s">
        <v>20636</v>
      </c>
      <c r="L12464" s="545" t="s">
        <v>13413</v>
      </c>
      <c r="M12464" s="548" t="s">
        <v>13758</v>
      </c>
      <c r="N12464" s="545" t="s">
        <v>13413</v>
      </c>
      <c r="O12464" s="545" t="s">
        <v>13413</v>
      </c>
      <c r="P12464" s="549">
        <v>10172</v>
      </c>
      <c r="Q12464" s="549">
        <v>1</v>
      </c>
      <c r="R12464" s="549">
        <v>49</v>
      </c>
      <c r="S12464" s="548"/>
      <c r="T12464" s="548"/>
      <c r="U12464" s="99"/>
    </row>
    <row r="12465" spans="1:21" ht="19.5" customHeight="1">
      <c r="A12465" s="545">
        <v>107494</v>
      </c>
      <c r="B12465" s="545" t="s">
        <v>5500</v>
      </c>
      <c r="C12465" s="545" t="s">
        <v>216</v>
      </c>
      <c r="D12465" s="546"/>
      <c r="E12465" s="171" t="str">
        <f t="shared" si="194"/>
        <v>1900</v>
      </c>
      <c r="F12465" s="547">
        <v>0</v>
      </c>
      <c r="G12465" s="548">
        <v>0</v>
      </c>
      <c r="H12465" s="547">
        <v>0</v>
      </c>
      <c r="I12465" s="545" t="s">
        <v>12726</v>
      </c>
      <c r="J12465" s="545"/>
      <c r="K12465" s="545" t="s">
        <v>20637</v>
      </c>
      <c r="L12465" s="545" t="s">
        <v>13413</v>
      </c>
      <c r="M12465" s="548" t="s">
        <v>13758</v>
      </c>
      <c r="N12465" s="545" t="s">
        <v>13413</v>
      </c>
      <c r="O12465" s="545" t="s">
        <v>13413</v>
      </c>
      <c r="P12465" s="549">
        <v>10173</v>
      </c>
      <c r="Q12465" s="549">
        <v>1</v>
      </c>
      <c r="R12465" s="549">
        <v>49</v>
      </c>
      <c r="S12465" s="548"/>
      <c r="T12465" s="548"/>
      <c r="U12465" s="99"/>
    </row>
    <row r="12466" spans="1:21" ht="19.5" customHeight="1">
      <c r="A12466" s="545">
        <v>107495</v>
      </c>
      <c r="B12466" s="545" t="s">
        <v>8075</v>
      </c>
      <c r="C12466" s="545" t="s">
        <v>216</v>
      </c>
      <c r="D12466" s="546">
        <v>46052</v>
      </c>
      <c r="E12466" s="171" t="str">
        <f t="shared" si="194"/>
        <v>2026</v>
      </c>
      <c r="F12466" s="547">
        <v>7837607</v>
      </c>
      <c r="G12466" s="548">
        <v>0.19</v>
      </c>
      <c r="H12466" s="547">
        <v>6586224.3700000001</v>
      </c>
      <c r="I12466" s="545" t="s">
        <v>12647</v>
      </c>
      <c r="J12466" s="545" t="s">
        <v>13307</v>
      </c>
      <c r="K12466" s="545" t="s">
        <v>20638</v>
      </c>
      <c r="L12466" s="545" t="s">
        <v>13413</v>
      </c>
      <c r="M12466" s="548" t="s">
        <v>13758</v>
      </c>
      <c r="N12466" s="545" t="s">
        <v>13413</v>
      </c>
      <c r="O12466" s="545" t="s">
        <v>13413</v>
      </c>
      <c r="P12466" s="549">
        <v>10174</v>
      </c>
      <c r="Q12466" s="549">
        <v>1</v>
      </c>
      <c r="R12466" s="549">
        <v>26</v>
      </c>
      <c r="S12466" s="548">
        <v>2228</v>
      </c>
      <c r="T12466" s="548"/>
      <c r="U12466" s="99"/>
    </row>
    <row r="12467" spans="1:21" ht="19.5" customHeight="1">
      <c r="A12467" s="545">
        <v>107496</v>
      </c>
      <c r="B12467" s="545" t="s">
        <v>5826</v>
      </c>
      <c r="C12467" s="545" t="s">
        <v>216</v>
      </c>
      <c r="D12467" s="546"/>
      <c r="E12467" s="171" t="str">
        <f t="shared" si="194"/>
        <v>1900</v>
      </c>
      <c r="F12467" s="547">
        <v>0</v>
      </c>
      <c r="G12467" s="548">
        <v>0</v>
      </c>
      <c r="H12467" s="547">
        <v>0</v>
      </c>
      <c r="I12467" s="545" t="s">
        <v>12984</v>
      </c>
      <c r="J12467" s="545"/>
      <c r="K12467" s="545" t="s">
        <v>13413</v>
      </c>
      <c r="L12467" s="545" t="s">
        <v>13413</v>
      </c>
      <c r="M12467" s="548" t="s">
        <v>13758</v>
      </c>
      <c r="N12467" s="545" t="s">
        <v>13413</v>
      </c>
      <c r="O12467" s="545" t="s">
        <v>13413</v>
      </c>
      <c r="P12467" s="549">
        <v>10175</v>
      </c>
      <c r="Q12467" s="549">
        <v>1</v>
      </c>
      <c r="R12467" s="549">
        <v>57</v>
      </c>
      <c r="S12467" s="548"/>
      <c r="T12467" s="548"/>
      <c r="U12467" s="99"/>
    </row>
    <row r="12468" spans="1:21" ht="19.5" customHeight="1">
      <c r="A12468" s="545">
        <v>107497</v>
      </c>
      <c r="B12468" s="545" t="s">
        <v>5819</v>
      </c>
      <c r="C12468" s="545" t="s">
        <v>216</v>
      </c>
      <c r="D12468" s="546"/>
      <c r="E12468" s="171" t="str">
        <f t="shared" si="194"/>
        <v>1900</v>
      </c>
      <c r="F12468" s="547">
        <v>0</v>
      </c>
      <c r="G12468" s="548">
        <v>0</v>
      </c>
      <c r="H12468" s="547">
        <v>0</v>
      </c>
      <c r="I12468" s="545" t="s">
        <v>12984</v>
      </c>
      <c r="J12468" s="545"/>
      <c r="K12468" s="545" t="s">
        <v>13413</v>
      </c>
      <c r="L12468" s="545" t="s">
        <v>13413</v>
      </c>
      <c r="M12468" s="548" t="s">
        <v>13758</v>
      </c>
      <c r="N12468" s="545" t="s">
        <v>13413</v>
      </c>
      <c r="O12468" s="545" t="s">
        <v>13413</v>
      </c>
      <c r="P12468" s="549">
        <v>10176</v>
      </c>
      <c r="Q12468" s="549">
        <v>1</v>
      </c>
      <c r="R12468" s="549">
        <v>57</v>
      </c>
      <c r="S12468" s="548"/>
      <c r="T12468" s="548"/>
      <c r="U12468" s="99"/>
    </row>
    <row r="12469" spans="1:21" ht="19.5" customHeight="1">
      <c r="A12469" s="545">
        <v>107498</v>
      </c>
      <c r="B12469" s="545" t="s">
        <v>5845</v>
      </c>
      <c r="C12469" s="545" t="s">
        <v>216</v>
      </c>
      <c r="D12469" s="546">
        <v>44194</v>
      </c>
      <c r="E12469" s="171" t="str">
        <f t="shared" si="194"/>
        <v>2020</v>
      </c>
      <c r="F12469" s="547">
        <v>365873</v>
      </c>
      <c r="G12469" s="548">
        <v>0.19</v>
      </c>
      <c r="H12469" s="547">
        <v>307456.3</v>
      </c>
      <c r="I12469" s="545" t="s">
        <v>12984</v>
      </c>
      <c r="J12469" s="545" t="s">
        <v>13307</v>
      </c>
      <c r="K12469" s="545" t="s">
        <v>13413</v>
      </c>
      <c r="L12469" s="545" t="s">
        <v>13413</v>
      </c>
      <c r="M12469" s="548" t="s">
        <v>13758</v>
      </c>
      <c r="N12469" s="545" t="s">
        <v>13413</v>
      </c>
      <c r="O12469" s="545" t="s">
        <v>13413</v>
      </c>
      <c r="P12469" s="549">
        <v>10177</v>
      </c>
      <c r="Q12469" s="549">
        <v>1</v>
      </c>
      <c r="R12469" s="549">
        <v>57</v>
      </c>
      <c r="S12469" s="548">
        <v>2228</v>
      </c>
      <c r="T12469" s="548"/>
      <c r="U12469" s="99"/>
    </row>
    <row r="12470" spans="1:21" ht="19.5" customHeight="1">
      <c r="A12470" s="545">
        <v>107499</v>
      </c>
      <c r="B12470" s="545" t="s">
        <v>9038</v>
      </c>
      <c r="C12470" s="545" t="s">
        <v>216</v>
      </c>
      <c r="D12470" s="546"/>
      <c r="E12470" s="171" t="str">
        <f t="shared" si="194"/>
        <v>1900</v>
      </c>
      <c r="F12470" s="547">
        <v>0</v>
      </c>
      <c r="G12470" s="548">
        <v>0</v>
      </c>
      <c r="H12470" s="547">
        <v>0</v>
      </c>
      <c r="I12470" s="545" t="s">
        <v>12984</v>
      </c>
      <c r="J12470" s="545"/>
      <c r="K12470" s="545" t="s">
        <v>13413</v>
      </c>
      <c r="L12470" s="545" t="s">
        <v>13413</v>
      </c>
      <c r="M12470" s="548" t="s">
        <v>13758</v>
      </c>
      <c r="N12470" s="545" t="s">
        <v>13413</v>
      </c>
      <c r="O12470" s="545" t="s">
        <v>13413</v>
      </c>
      <c r="P12470" s="549">
        <v>10178</v>
      </c>
      <c r="Q12470" s="549">
        <v>1</v>
      </c>
      <c r="R12470" s="549">
        <v>57</v>
      </c>
      <c r="S12470" s="548"/>
      <c r="T12470" s="548"/>
      <c r="U12470" s="99"/>
    </row>
    <row r="12471" spans="1:21" ht="19.5" customHeight="1">
      <c r="A12471" s="545">
        <v>107500</v>
      </c>
      <c r="B12471" s="545" t="s">
        <v>5846</v>
      </c>
      <c r="C12471" s="545" t="s">
        <v>216</v>
      </c>
      <c r="D12471" s="546">
        <v>43580</v>
      </c>
      <c r="E12471" s="171" t="str">
        <f t="shared" si="194"/>
        <v>2019</v>
      </c>
      <c r="F12471" s="547">
        <v>1963500</v>
      </c>
      <c r="G12471" s="548">
        <v>0.19</v>
      </c>
      <c r="H12471" s="547">
        <v>1650000</v>
      </c>
      <c r="I12471" s="545" t="s">
        <v>12984</v>
      </c>
      <c r="J12471" s="545" t="s">
        <v>13402</v>
      </c>
      <c r="K12471" s="545" t="s">
        <v>20639</v>
      </c>
      <c r="L12471" s="545" t="s">
        <v>13413</v>
      </c>
      <c r="M12471" s="548" t="s">
        <v>13758</v>
      </c>
      <c r="N12471" s="545" t="s">
        <v>13413</v>
      </c>
      <c r="O12471" s="545" t="s">
        <v>13413</v>
      </c>
      <c r="P12471" s="549">
        <v>10179</v>
      </c>
      <c r="Q12471" s="549">
        <v>1</v>
      </c>
      <c r="R12471" s="549">
        <v>57</v>
      </c>
      <c r="S12471" s="548">
        <v>2231</v>
      </c>
      <c r="T12471" s="548"/>
      <c r="U12471" s="99"/>
    </row>
    <row r="12472" spans="1:21" ht="19.5" customHeight="1">
      <c r="A12472" s="545">
        <v>107501</v>
      </c>
      <c r="B12472" s="545" t="s">
        <v>5824</v>
      </c>
      <c r="C12472" s="545" t="s">
        <v>216</v>
      </c>
      <c r="D12472" s="546"/>
      <c r="E12472" s="171" t="str">
        <f t="shared" si="194"/>
        <v>1900</v>
      </c>
      <c r="F12472" s="547">
        <v>0</v>
      </c>
      <c r="G12472" s="548">
        <v>0</v>
      </c>
      <c r="H12472" s="547">
        <v>0</v>
      </c>
      <c r="I12472" s="545" t="s">
        <v>12984</v>
      </c>
      <c r="J12472" s="545"/>
      <c r="K12472" s="545" t="s">
        <v>20640</v>
      </c>
      <c r="L12472" s="545" t="s">
        <v>13413</v>
      </c>
      <c r="M12472" s="548" t="s">
        <v>13758</v>
      </c>
      <c r="N12472" s="545" t="s">
        <v>13413</v>
      </c>
      <c r="O12472" s="545" t="s">
        <v>13413</v>
      </c>
      <c r="P12472" s="549">
        <v>10180</v>
      </c>
      <c r="Q12472" s="549">
        <v>1</v>
      </c>
      <c r="R12472" s="549">
        <v>57</v>
      </c>
      <c r="S12472" s="548"/>
      <c r="T12472" s="548"/>
      <c r="U12472" s="99"/>
    </row>
    <row r="12473" spans="1:21" ht="19.5" customHeight="1">
      <c r="A12473" s="545">
        <v>107502</v>
      </c>
      <c r="B12473" s="545" t="s">
        <v>5828</v>
      </c>
      <c r="C12473" s="545" t="s">
        <v>216</v>
      </c>
      <c r="D12473" s="546"/>
      <c r="E12473" s="171" t="str">
        <f t="shared" si="194"/>
        <v>1900</v>
      </c>
      <c r="F12473" s="547">
        <v>0</v>
      </c>
      <c r="G12473" s="548">
        <v>0</v>
      </c>
      <c r="H12473" s="547">
        <v>0</v>
      </c>
      <c r="I12473" s="545" t="s">
        <v>12984</v>
      </c>
      <c r="J12473" s="545"/>
      <c r="K12473" s="545" t="s">
        <v>13413</v>
      </c>
      <c r="L12473" s="545" t="s">
        <v>13413</v>
      </c>
      <c r="M12473" s="548" t="s">
        <v>13758</v>
      </c>
      <c r="N12473" s="545" t="s">
        <v>13413</v>
      </c>
      <c r="O12473" s="545" t="s">
        <v>13413</v>
      </c>
      <c r="P12473" s="549">
        <v>10181</v>
      </c>
      <c r="Q12473" s="549">
        <v>1</v>
      </c>
      <c r="R12473" s="549">
        <v>57</v>
      </c>
      <c r="S12473" s="548"/>
      <c r="T12473" s="548"/>
      <c r="U12473" s="99"/>
    </row>
    <row r="12474" spans="1:21" ht="19.5" customHeight="1">
      <c r="A12474" s="545">
        <v>107503</v>
      </c>
      <c r="B12474" s="545" t="s">
        <v>9037</v>
      </c>
      <c r="C12474" s="545" t="s">
        <v>209</v>
      </c>
      <c r="D12474" s="546"/>
      <c r="E12474" s="171" t="str">
        <f t="shared" si="194"/>
        <v>1900</v>
      </c>
      <c r="F12474" s="547">
        <v>0</v>
      </c>
      <c r="G12474" s="548">
        <v>0</v>
      </c>
      <c r="H12474" s="547">
        <v>0</v>
      </c>
      <c r="I12474" s="545" t="s">
        <v>12736</v>
      </c>
      <c r="J12474" s="545"/>
      <c r="K12474" s="545" t="s">
        <v>20641</v>
      </c>
      <c r="L12474" s="545" t="s">
        <v>13413</v>
      </c>
      <c r="M12474" s="548" t="s">
        <v>13758</v>
      </c>
      <c r="N12474" s="545" t="s">
        <v>13413</v>
      </c>
      <c r="O12474" s="545" t="s">
        <v>13413</v>
      </c>
      <c r="P12474" s="549">
        <v>10182</v>
      </c>
      <c r="Q12474" s="549">
        <v>1</v>
      </c>
      <c r="R12474" s="549">
        <v>56</v>
      </c>
      <c r="S12474" s="548"/>
      <c r="T12474" s="548"/>
      <c r="U12474" s="99"/>
    </row>
    <row r="12475" spans="1:21" ht="19.5" customHeight="1">
      <c r="A12475" s="545">
        <v>107504</v>
      </c>
      <c r="B12475" s="545" t="s">
        <v>5601</v>
      </c>
      <c r="C12475" s="545" t="s">
        <v>209</v>
      </c>
      <c r="D12475" s="546"/>
      <c r="E12475" s="171" t="str">
        <f t="shared" si="194"/>
        <v>1900</v>
      </c>
      <c r="F12475" s="547">
        <v>0</v>
      </c>
      <c r="G12475" s="548">
        <v>0</v>
      </c>
      <c r="H12475" s="547">
        <v>0</v>
      </c>
      <c r="I12475" s="545" t="s">
        <v>12736</v>
      </c>
      <c r="J12475" s="545"/>
      <c r="K12475" s="545" t="s">
        <v>20642</v>
      </c>
      <c r="L12475" s="545" t="s">
        <v>13413</v>
      </c>
      <c r="M12475" s="548" t="s">
        <v>13758</v>
      </c>
      <c r="N12475" s="545" t="s">
        <v>13413</v>
      </c>
      <c r="O12475" s="545" t="s">
        <v>13413</v>
      </c>
      <c r="P12475" s="549">
        <v>10183</v>
      </c>
      <c r="Q12475" s="549">
        <v>1</v>
      </c>
      <c r="R12475" s="549">
        <v>56</v>
      </c>
      <c r="S12475" s="548"/>
      <c r="T12475" s="548"/>
      <c r="U12475" s="99"/>
    </row>
    <row r="12476" spans="1:21" ht="19.5" customHeight="1">
      <c r="A12476" s="545">
        <v>107505</v>
      </c>
      <c r="B12476" s="545" t="s">
        <v>4670</v>
      </c>
      <c r="C12476" s="545" t="s">
        <v>216</v>
      </c>
      <c r="D12476" s="546"/>
      <c r="E12476" s="171" t="str">
        <f t="shared" si="194"/>
        <v>1900</v>
      </c>
      <c r="F12476" s="547">
        <v>0</v>
      </c>
      <c r="G12476" s="548">
        <v>0</v>
      </c>
      <c r="H12476" s="547">
        <v>0</v>
      </c>
      <c r="I12476" s="545" t="s">
        <v>12637</v>
      </c>
      <c r="J12476" s="545"/>
      <c r="K12476" s="545" t="s">
        <v>13413</v>
      </c>
      <c r="L12476" s="545" t="s">
        <v>13413</v>
      </c>
      <c r="M12476" s="548" t="s">
        <v>13758</v>
      </c>
      <c r="N12476" s="545" t="s">
        <v>13413</v>
      </c>
      <c r="O12476" s="545" t="s">
        <v>13413</v>
      </c>
      <c r="P12476" s="549">
        <v>10184</v>
      </c>
      <c r="Q12476" s="549">
        <v>1</v>
      </c>
      <c r="R12476" s="549">
        <v>13</v>
      </c>
      <c r="S12476" s="548"/>
      <c r="T12476" s="548"/>
      <c r="U12476" s="99"/>
    </row>
    <row r="12477" spans="1:21" ht="19.5" customHeight="1">
      <c r="A12477" s="545">
        <v>107506</v>
      </c>
      <c r="B12477" s="545" t="s">
        <v>4764</v>
      </c>
      <c r="C12477" s="545" t="s">
        <v>209</v>
      </c>
      <c r="D12477" s="546"/>
      <c r="E12477" s="171" t="str">
        <f t="shared" si="194"/>
        <v>1900</v>
      </c>
      <c r="F12477" s="547">
        <v>0</v>
      </c>
      <c r="G12477" s="548">
        <v>0</v>
      </c>
      <c r="H12477" s="547">
        <v>0</v>
      </c>
      <c r="I12477" s="545" t="s">
        <v>12637</v>
      </c>
      <c r="J12477" s="545"/>
      <c r="K12477" s="545" t="s">
        <v>20643</v>
      </c>
      <c r="L12477" s="545" t="s">
        <v>13413</v>
      </c>
      <c r="M12477" s="548" t="s">
        <v>13758</v>
      </c>
      <c r="N12477" s="545" t="s">
        <v>13413</v>
      </c>
      <c r="O12477" s="545" t="s">
        <v>13413</v>
      </c>
      <c r="P12477" s="549">
        <v>10185</v>
      </c>
      <c r="Q12477" s="549">
        <v>1</v>
      </c>
      <c r="R12477" s="549">
        <v>13</v>
      </c>
      <c r="S12477" s="548"/>
      <c r="T12477" s="548"/>
      <c r="U12477" s="99"/>
    </row>
    <row r="12478" spans="1:21" ht="19.5" customHeight="1">
      <c r="A12478" s="545">
        <v>107507</v>
      </c>
      <c r="B12478" s="545" t="s">
        <v>4949</v>
      </c>
      <c r="C12478" s="545" t="s">
        <v>216</v>
      </c>
      <c r="D12478" s="546"/>
      <c r="E12478" s="171" t="str">
        <f t="shared" si="194"/>
        <v>1900</v>
      </c>
      <c r="F12478" s="547">
        <v>0</v>
      </c>
      <c r="G12478" s="548">
        <v>0</v>
      </c>
      <c r="H12478" s="547">
        <v>0</v>
      </c>
      <c r="I12478" s="545" t="s">
        <v>12637</v>
      </c>
      <c r="J12478" s="545"/>
      <c r="K12478" s="545" t="s">
        <v>13413</v>
      </c>
      <c r="L12478" s="545" t="s">
        <v>13413</v>
      </c>
      <c r="M12478" s="548" t="s">
        <v>13758</v>
      </c>
      <c r="N12478" s="545" t="s">
        <v>13413</v>
      </c>
      <c r="O12478" s="545" t="s">
        <v>13413</v>
      </c>
      <c r="P12478" s="549">
        <v>10186</v>
      </c>
      <c r="Q12478" s="549">
        <v>1</v>
      </c>
      <c r="R12478" s="549">
        <v>13</v>
      </c>
      <c r="S12478" s="548"/>
      <c r="T12478" s="548"/>
      <c r="U12478" s="99"/>
    </row>
    <row r="12479" spans="1:21" ht="19.5" customHeight="1">
      <c r="A12479" s="545">
        <v>107508</v>
      </c>
      <c r="B12479" s="545" t="s">
        <v>4770</v>
      </c>
      <c r="C12479" s="545" t="s">
        <v>216</v>
      </c>
      <c r="D12479" s="546"/>
      <c r="E12479" s="171" t="str">
        <f t="shared" si="194"/>
        <v>1900</v>
      </c>
      <c r="F12479" s="547">
        <v>0</v>
      </c>
      <c r="G12479" s="548">
        <v>0</v>
      </c>
      <c r="H12479" s="547">
        <v>0</v>
      </c>
      <c r="I12479" s="545" t="s">
        <v>12637</v>
      </c>
      <c r="J12479" s="545"/>
      <c r="K12479" s="545" t="s">
        <v>13413</v>
      </c>
      <c r="L12479" s="545" t="s">
        <v>13413</v>
      </c>
      <c r="M12479" s="548" t="s">
        <v>13758</v>
      </c>
      <c r="N12479" s="545" t="s">
        <v>13413</v>
      </c>
      <c r="O12479" s="545" t="s">
        <v>13413</v>
      </c>
      <c r="P12479" s="549">
        <v>10187</v>
      </c>
      <c r="Q12479" s="549">
        <v>1</v>
      </c>
      <c r="R12479" s="549">
        <v>13</v>
      </c>
      <c r="S12479" s="548"/>
      <c r="T12479" s="548"/>
      <c r="U12479" s="99"/>
    </row>
    <row r="12480" spans="1:21" ht="19.5" customHeight="1">
      <c r="A12480" s="545">
        <v>107509</v>
      </c>
      <c r="B12480" s="545" t="s">
        <v>4733</v>
      </c>
      <c r="C12480" s="545" t="s">
        <v>209</v>
      </c>
      <c r="D12480" s="546"/>
      <c r="E12480" s="171" t="str">
        <f t="shared" si="194"/>
        <v>1900</v>
      </c>
      <c r="F12480" s="547">
        <v>0</v>
      </c>
      <c r="G12480" s="548">
        <v>0</v>
      </c>
      <c r="H12480" s="547">
        <v>0</v>
      </c>
      <c r="I12480" s="545" t="s">
        <v>12637</v>
      </c>
      <c r="J12480" s="545"/>
      <c r="K12480" s="545" t="s">
        <v>13413</v>
      </c>
      <c r="L12480" s="545" t="s">
        <v>13413</v>
      </c>
      <c r="M12480" s="548" t="s">
        <v>13758</v>
      </c>
      <c r="N12480" s="545" t="s">
        <v>13413</v>
      </c>
      <c r="O12480" s="545" t="s">
        <v>13413</v>
      </c>
      <c r="P12480" s="549">
        <v>10188</v>
      </c>
      <c r="Q12480" s="549">
        <v>1</v>
      </c>
      <c r="R12480" s="549">
        <v>13</v>
      </c>
      <c r="S12480" s="548"/>
      <c r="T12480" s="548"/>
      <c r="U12480" s="99"/>
    </row>
    <row r="12481" spans="1:21" ht="19.5" customHeight="1">
      <c r="A12481" s="545">
        <v>107510</v>
      </c>
      <c r="B12481" s="545" t="s">
        <v>4731</v>
      </c>
      <c r="C12481" s="545" t="s">
        <v>209</v>
      </c>
      <c r="D12481" s="546">
        <v>44589</v>
      </c>
      <c r="E12481" s="171" t="str">
        <f t="shared" si="194"/>
        <v>2022</v>
      </c>
      <c r="F12481" s="547">
        <v>37759</v>
      </c>
      <c r="G12481" s="548">
        <v>0.19</v>
      </c>
      <c r="H12481" s="547">
        <v>31730.25</v>
      </c>
      <c r="I12481" s="545" t="s">
        <v>12637</v>
      </c>
      <c r="J12481" s="545" t="s">
        <v>13297</v>
      </c>
      <c r="K12481" s="545" t="s">
        <v>13413</v>
      </c>
      <c r="L12481" s="545" t="s">
        <v>13413</v>
      </c>
      <c r="M12481" s="548" t="s">
        <v>13758</v>
      </c>
      <c r="N12481" s="545" t="s">
        <v>13413</v>
      </c>
      <c r="O12481" s="545" t="s">
        <v>13413</v>
      </c>
      <c r="P12481" s="549">
        <v>10189</v>
      </c>
      <c r="Q12481" s="549">
        <v>1</v>
      </c>
      <c r="R12481" s="549">
        <v>13</v>
      </c>
      <c r="S12481" s="548">
        <v>2257</v>
      </c>
      <c r="T12481" s="548"/>
      <c r="U12481" s="99"/>
    </row>
    <row r="12482" spans="1:21" ht="19.5" customHeight="1">
      <c r="A12482" s="545">
        <v>107511</v>
      </c>
      <c r="B12482" s="545" t="s">
        <v>4694</v>
      </c>
      <c r="C12482" s="545" t="s">
        <v>216</v>
      </c>
      <c r="D12482" s="546"/>
      <c r="E12482" s="171" t="str">
        <f t="shared" si="194"/>
        <v>1900</v>
      </c>
      <c r="F12482" s="547">
        <v>0</v>
      </c>
      <c r="G12482" s="548">
        <v>0</v>
      </c>
      <c r="H12482" s="547">
        <v>0</v>
      </c>
      <c r="I12482" s="545" t="s">
        <v>12637</v>
      </c>
      <c r="J12482" s="545"/>
      <c r="K12482" s="545" t="s">
        <v>13413</v>
      </c>
      <c r="L12482" s="545" t="s">
        <v>13413</v>
      </c>
      <c r="M12482" s="548" t="s">
        <v>13758</v>
      </c>
      <c r="N12482" s="545" t="s">
        <v>13413</v>
      </c>
      <c r="O12482" s="545" t="s">
        <v>13413</v>
      </c>
      <c r="P12482" s="549">
        <v>10190</v>
      </c>
      <c r="Q12482" s="549">
        <v>1</v>
      </c>
      <c r="R12482" s="549">
        <v>13</v>
      </c>
      <c r="S12482" s="548"/>
      <c r="T12482" s="548"/>
      <c r="U12482" s="99"/>
    </row>
    <row r="12483" spans="1:21" ht="19.5" customHeight="1">
      <c r="A12483" s="545">
        <v>107512</v>
      </c>
      <c r="B12483" s="545" t="s">
        <v>4696</v>
      </c>
      <c r="C12483" s="545" t="s">
        <v>216</v>
      </c>
      <c r="D12483" s="546"/>
      <c r="E12483" s="171" t="str">
        <f t="shared" si="194"/>
        <v>1900</v>
      </c>
      <c r="F12483" s="547">
        <v>0</v>
      </c>
      <c r="G12483" s="548">
        <v>0</v>
      </c>
      <c r="H12483" s="547">
        <v>0</v>
      </c>
      <c r="I12483" s="545" t="s">
        <v>12637</v>
      </c>
      <c r="J12483" s="545"/>
      <c r="K12483" s="545" t="s">
        <v>13413</v>
      </c>
      <c r="L12483" s="545" t="s">
        <v>13413</v>
      </c>
      <c r="M12483" s="548" t="s">
        <v>13758</v>
      </c>
      <c r="N12483" s="545" t="s">
        <v>13413</v>
      </c>
      <c r="O12483" s="545" t="s">
        <v>13413</v>
      </c>
      <c r="P12483" s="549">
        <v>10191</v>
      </c>
      <c r="Q12483" s="549">
        <v>1</v>
      </c>
      <c r="R12483" s="549">
        <v>13</v>
      </c>
      <c r="S12483" s="548"/>
      <c r="T12483" s="548"/>
      <c r="U12483" s="99"/>
    </row>
    <row r="12484" spans="1:21" ht="19.5" customHeight="1">
      <c r="A12484" s="545">
        <v>107513</v>
      </c>
      <c r="B12484" s="545" t="s">
        <v>4734</v>
      </c>
      <c r="C12484" s="545" t="s">
        <v>209</v>
      </c>
      <c r="D12484" s="546"/>
      <c r="E12484" s="171" t="str">
        <f t="shared" ref="E12484:E12547" si="195">TEXT(D12484,"YYYY")</f>
        <v>1900</v>
      </c>
      <c r="F12484" s="547">
        <v>0</v>
      </c>
      <c r="G12484" s="548">
        <v>0</v>
      </c>
      <c r="H12484" s="547">
        <v>0</v>
      </c>
      <c r="I12484" s="545" t="s">
        <v>12637</v>
      </c>
      <c r="J12484" s="545"/>
      <c r="K12484" s="545" t="s">
        <v>13413</v>
      </c>
      <c r="L12484" s="545" t="s">
        <v>13413</v>
      </c>
      <c r="M12484" s="548" t="s">
        <v>13758</v>
      </c>
      <c r="N12484" s="545" t="s">
        <v>13413</v>
      </c>
      <c r="O12484" s="545" t="s">
        <v>13413</v>
      </c>
      <c r="P12484" s="549">
        <v>10192</v>
      </c>
      <c r="Q12484" s="549">
        <v>1</v>
      </c>
      <c r="R12484" s="549">
        <v>13</v>
      </c>
      <c r="S12484" s="548"/>
      <c r="T12484" s="548"/>
      <c r="U12484" s="99"/>
    </row>
    <row r="12485" spans="1:21" ht="19.5" customHeight="1">
      <c r="A12485" s="545">
        <v>107514</v>
      </c>
      <c r="B12485" s="545" t="s">
        <v>4697</v>
      </c>
      <c r="C12485" s="545" t="s">
        <v>216</v>
      </c>
      <c r="D12485" s="546">
        <v>44599</v>
      </c>
      <c r="E12485" s="171" t="str">
        <f t="shared" si="195"/>
        <v>2022</v>
      </c>
      <c r="F12485" s="547">
        <v>4055</v>
      </c>
      <c r="G12485" s="548">
        <v>0.19</v>
      </c>
      <c r="H12485" s="547">
        <v>3407.56</v>
      </c>
      <c r="I12485" s="545" t="s">
        <v>12637</v>
      </c>
      <c r="J12485" s="545" t="s">
        <v>13297</v>
      </c>
      <c r="K12485" s="545" t="s">
        <v>13413</v>
      </c>
      <c r="L12485" s="545" t="s">
        <v>13413</v>
      </c>
      <c r="M12485" s="548" t="s">
        <v>13758</v>
      </c>
      <c r="N12485" s="545" t="s">
        <v>13413</v>
      </c>
      <c r="O12485" s="545" t="s">
        <v>13413</v>
      </c>
      <c r="P12485" s="549">
        <v>10193</v>
      </c>
      <c r="Q12485" s="549">
        <v>1</v>
      </c>
      <c r="R12485" s="549">
        <v>13</v>
      </c>
      <c r="S12485" s="548">
        <v>2257</v>
      </c>
      <c r="T12485" s="548"/>
      <c r="U12485" s="99"/>
    </row>
    <row r="12486" spans="1:21" ht="19.5" customHeight="1">
      <c r="A12486" s="545">
        <v>107515</v>
      </c>
      <c r="B12486" s="545" t="s">
        <v>4737</v>
      </c>
      <c r="C12486" s="545" t="s">
        <v>209</v>
      </c>
      <c r="D12486" s="546">
        <v>44589</v>
      </c>
      <c r="E12486" s="171" t="str">
        <f t="shared" si="195"/>
        <v>2022</v>
      </c>
      <c r="F12486" s="547">
        <v>3779</v>
      </c>
      <c r="G12486" s="548">
        <v>0.19</v>
      </c>
      <c r="H12486" s="547">
        <v>3175.63</v>
      </c>
      <c r="I12486" s="545" t="s">
        <v>12637</v>
      </c>
      <c r="J12486" s="545" t="s">
        <v>13297</v>
      </c>
      <c r="K12486" s="545" t="s">
        <v>13413</v>
      </c>
      <c r="L12486" s="545" t="s">
        <v>13413</v>
      </c>
      <c r="M12486" s="548" t="s">
        <v>13758</v>
      </c>
      <c r="N12486" s="545" t="s">
        <v>13413</v>
      </c>
      <c r="O12486" s="545" t="s">
        <v>13413</v>
      </c>
      <c r="P12486" s="549">
        <v>10194</v>
      </c>
      <c r="Q12486" s="549">
        <v>1</v>
      </c>
      <c r="R12486" s="549">
        <v>13</v>
      </c>
      <c r="S12486" s="548">
        <v>2257</v>
      </c>
      <c r="T12486" s="548"/>
      <c r="U12486" s="99"/>
    </row>
    <row r="12487" spans="1:21" ht="19.5" customHeight="1">
      <c r="A12487" s="545">
        <v>107516</v>
      </c>
      <c r="B12487" s="545" t="s">
        <v>4736</v>
      </c>
      <c r="C12487" s="545" t="s">
        <v>209</v>
      </c>
      <c r="D12487" s="546"/>
      <c r="E12487" s="171" t="str">
        <f t="shared" si="195"/>
        <v>1900</v>
      </c>
      <c r="F12487" s="547">
        <v>0</v>
      </c>
      <c r="G12487" s="548">
        <v>0</v>
      </c>
      <c r="H12487" s="547">
        <v>0</v>
      </c>
      <c r="I12487" s="545" t="s">
        <v>12637</v>
      </c>
      <c r="J12487" s="545"/>
      <c r="K12487" s="545" t="s">
        <v>13413</v>
      </c>
      <c r="L12487" s="545" t="s">
        <v>13413</v>
      </c>
      <c r="M12487" s="548" t="s">
        <v>13758</v>
      </c>
      <c r="N12487" s="545" t="s">
        <v>13413</v>
      </c>
      <c r="O12487" s="545" t="s">
        <v>13413</v>
      </c>
      <c r="P12487" s="549">
        <v>10195</v>
      </c>
      <c r="Q12487" s="549">
        <v>1</v>
      </c>
      <c r="R12487" s="549">
        <v>13</v>
      </c>
      <c r="S12487" s="548"/>
      <c r="T12487" s="548"/>
      <c r="U12487" s="99"/>
    </row>
    <row r="12488" spans="1:21" ht="19.5" customHeight="1">
      <c r="A12488" s="545">
        <v>107517</v>
      </c>
      <c r="B12488" s="545" t="s">
        <v>4701</v>
      </c>
      <c r="C12488" s="545" t="s">
        <v>216</v>
      </c>
      <c r="D12488" s="546"/>
      <c r="E12488" s="171" t="str">
        <f t="shared" si="195"/>
        <v>1900</v>
      </c>
      <c r="F12488" s="547">
        <v>0</v>
      </c>
      <c r="G12488" s="548">
        <v>0</v>
      </c>
      <c r="H12488" s="547">
        <v>0</v>
      </c>
      <c r="I12488" s="545" t="s">
        <v>12637</v>
      </c>
      <c r="J12488" s="545"/>
      <c r="K12488" s="545" t="s">
        <v>13413</v>
      </c>
      <c r="L12488" s="545" t="s">
        <v>13413</v>
      </c>
      <c r="M12488" s="548" t="s">
        <v>13758</v>
      </c>
      <c r="N12488" s="545" t="s">
        <v>13413</v>
      </c>
      <c r="O12488" s="545" t="s">
        <v>13413</v>
      </c>
      <c r="P12488" s="549">
        <v>10196</v>
      </c>
      <c r="Q12488" s="549">
        <v>1</v>
      </c>
      <c r="R12488" s="549">
        <v>13</v>
      </c>
      <c r="S12488" s="548"/>
      <c r="T12488" s="548"/>
      <c r="U12488" s="99"/>
    </row>
    <row r="12489" spans="1:21" ht="19.5" customHeight="1">
      <c r="A12489" s="545">
        <v>107518</v>
      </c>
      <c r="B12489" s="545" t="s">
        <v>4700</v>
      </c>
      <c r="C12489" s="545" t="s">
        <v>216</v>
      </c>
      <c r="D12489" s="546">
        <v>44589</v>
      </c>
      <c r="E12489" s="171" t="str">
        <f t="shared" si="195"/>
        <v>2022</v>
      </c>
      <c r="F12489" s="547">
        <v>5142</v>
      </c>
      <c r="G12489" s="548">
        <v>0.19</v>
      </c>
      <c r="H12489" s="547">
        <v>4321.01</v>
      </c>
      <c r="I12489" s="545" t="s">
        <v>12637</v>
      </c>
      <c r="J12489" s="545" t="s">
        <v>13297</v>
      </c>
      <c r="K12489" s="545" t="s">
        <v>13413</v>
      </c>
      <c r="L12489" s="545" t="s">
        <v>13413</v>
      </c>
      <c r="M12489" s="548" t="s">
        <v>13758</v>
      </c>
      <c r="N12489" s="545" t="s">
        <v>13413</v>
      </c>
      <c r="O12489" s="545" t="s">
        <v>13413</v>
      </c>
      <c r="P12489" s="549">
        <v>10197</v>
      </c>
      <c r="Q12489" s="549">
        <v>1</v>
      </c>
      <c r="R12489" s="549">
        <v>13</v>
      </c>
      <c r="S12489" s="548">
        <v>2257</v>
      </c>
      <c r="T12489" s="548"/>
      <c r="U12489" s="99"/>
    </row>
    <row r="12490" spans="1:21" ht="19.5" customHeight="1">
      <c r="A12490" s="545">
        <v>107519</v>
      </c>
      <c r="B12490" s="545" t="s">
        <v>4794</v>
      </c>
      <c r="C12490" s="545" t="s">
        <v>209</v>
      </c>
      <c r="D12490" s="546"/>
      <c r="E12490" s="171" t="str">
        <f t="shared" si="195"/>
        <v>1900</v>
      </c>
      <c r="F12490" s="547">
        <v>0</v>
      </c>
      <c r="G12490" s="548">
        <v>0</v>
      </c>
      <c r="H12490" s="547">
        <v>0</v>
      </c>
      <c r="I12490" s="545" t="s">
        <v>12637</v>
      </c>
      <c r="J12490" s="545"/>
      <c r="K12490" s="545" t="s">
        <v>13413</v>
      </c>
      <c r="L12490" s="545" t="s">
        <v>13413</v>
      </c>
      <c r="M12490" s="548" t="s">
        <v>13758</v>
      </c>
      <c r="N12490" s="545" t="s">
        <v>13413</v>
      </c>
      <c r="O12490" s="545" t="s">
        <v>13413</v>
      </c>
      <c r="P12490" s="549">
        <v>10198</v>
      </c>
      <c r="Q12490" s="549">
        <v>1</v>
      </c>
      <c r="R12490" s="549">
        <v>13</v>
      </c>
      <c r="S12490" s="548"/>
      <c r="T12490" s="548"/>
      <c r="U12490" s="99"/>
    </row>
    <row r="12491" spans="1:21" ht="19.5" customHeight="1">
      <c r="A12491" s="545">
        <v>107520</v>
      </c>
      <c r="B12491" s="545" t="s">
        <v>5148</v>
      </c>
      <c r="C12491" s="545" t="s">
        <v>209</v>
      </c>
      <c r="D12491" s="546"/>
      <c r="E12491" s="171" t="str">
        <f t="shared" si="195"/>
        <v>1900</v>
      </c>
      <c r="F12491" s="547">
        <v>0</v>
      </c>
      <c r="G12491" s="548">
        <v>0</v>
      </c>
      <c r="H12491" s="547">
        <v>0</v>
      </c>
      <c r="I12491" s="545" t="s">
        <v>12676</v>
      </c>
      <c r="J12491" s="545"/>
      <c r="K12491" s="545" t="s">
        <v>13413</v>
      </c>
      <c r="L12491" s="545" t="s">
        <v>13413</v>
      </c>
      <c r="M12491" s="548" t="s">
        <v>13758</v>
      </c>
      <c r="N12491" s="545" t="s">
        <v>13413</v>
      </c>
      <c r="O12491" s="545" t="s">
        <v>13413</v>
      </c>
      <c r="P12491" s="549">
        <v>10199</v>
      </c>
      <c r="Q12491" s="549">
        <v>1</v>
      </c>
      <c r="R12491" s="549">
        <v>14</v>
      </c>
      <c r="S12491" s="548"/>
      <c r="T12491" s="548"/>
      <c r="U12491" s="99"/>
    </row>
    <row r="12492" spans="1:21" ht="19.5" customHeight="1">
      <c r="A12492" s="545">
        <v>107521</v>
      </c>
      <c r="B12492" s="545" t="s">
        <v>4726</v>
      </c>
      <c r="C12492" s="545" t="s">
        <v>209</v>
      </c>
      <c r="D12492" s="546"/>
      <c r="E12492" s="171" t="str">
        <f t="shared" si="195"/>
        <v>1900</v>
      </c>
      <c r="F12492" s="547">
        <v>0</v>
      </c>
      <c r="G12492" s="548">
        <v>0</v>
      </c>
      <c r="H12492" s="547">
        <v>0</v>
      </c>
      <c r="I12492" s="545" t="s">
        <v>12637</v>
      </c>
      <c r="J12492" s="545"/>
      <c r="K12492" s="545" t="s">
        <v>13413</v>
      </c>
      <c r="L12492" s="545" t="s">
        <v>13413</v>
      </c>
      <c r="M12492" s="548" t="s">
        <v>13758</v>
      </c>
      <c r="N12492" s="545" t="s">
        <v>13413</v>
      </c>
      <c r="O12492" s="545" t="s">
        <v>13413</v>
      </c>
      <c r="P12492" s="549">
        <v>10200</v>
      </c>
      <c r="Q12492" s="549">
        <v>1</v>
      </c>
      <c r="R12492" s="549">
        <v>13</v>
      </c>
      <c r="S12492" s="548"/>
      <c r="T12492" s="548"/>
      <c r="U12492" s="99"/>
    </row>
    <row r="12493" spans="1:21" ht="19.5" customHeight="1">
      <c r="A12493" s="545">
        <v>107522</v>
      </c>
      <c r="B12493" s="545" t="s">
        <v>9036</v>
      </c>
      <c r="C12493" s="545" t="s">
        <v>216</v>
      </c>
      <c r="D12493" s="546"/>
      <c r="E12493" s="171" t="str">
        <f t="shared" si="195"/>
        <v>1900</v>
      </c>
      <c r="F12493" s="547">
        <v>0</v>
      </c>
      <c r="G12493" s="548">
        <v>0</v>
      </c>
      <c r="H12493" s="547">
        <v>0</v>
      </c>
      <c r="I12493" s="545" t="s">
        <v>12973</v>
      </c>
      <c r="J12493" s="545"/>
      <c r="K12493" s="545" t="s">
        <v>20644</v>
      </c>
      <c r="L12493" s="545" t="s">
        <v>13413</v>
      </c>
      <c r="M12493" s="548" t="s">
        <v>13758</v>
      </c>
      <c r="N12493" s="545" t="s">
        <v>13413</v>
      </c>
      <c r="O12493" s="545" t="s">
        <v>13413</v>
      </c>
      <c r="P12493" s="549">
        <v>10201</v>
      </c>
      <c r="Q12493" s="549">
        <v>1</v>
      </c>
      <c r="R12493" s="549">
        <v>59</v>
      </c>
      <c r="S12493" s="548"/>
      <c r="T12493" s="548"/>
      <c r="U12493" s="99"/>
    </row>
    <row r="12494" spans="1:21" ht="19.5" customHeight="1">
      <c r="A12494" s="545">
        <v>107523</v>
      </c>
      <c r="B12494" s="545" t="s">
        <v>4698</v>
      </c>
      <c r="C12494" s="545" t="s">
        <v>216</v>
      </c>
      <c r="D12494" s="546"/>
      <c r="E12494" s="171" t="str">
        <f t="shared" si="195"/>
        <v>1900</v>
      </c>
      <c r="F12494" s="547">
        <v>0</v>
      </c>
      <c r="G12494" s="548">
        <v>0</v>
      </c>
      <c r="H12494" s="547">
        <v>0</v>
      </c>
      <c r="I12494" s="545" t="s">
        <v>12637</v>
      </c>
      <c r="J12494" s="545"/>
      <c r="K12494" s="545" t="s">
        <v>13413</v>
      </c>
      <c r="L12494" s="545" t="s">
        <v>13413</v>
      </c>
      <c r="M12494" s="548" t="s">
        <v>13758</v>
      </c>
      <c r="N12494" s="545" t="s">
        <v>13413</v>
      </c>
      <c r="O12494" s="545" t="s">
        <v>13413</v>
      </c>
      <c r="P12494" s="549">
        <v>10202</v>
      </c>
      <c r="Q12494" s="549">
        <v>1</v>
      </c>
      <c r="R12494" s="549">
        <v>13</v>
      </c>
      <c r="S12494" s="548"/>
      <c r="T12494" s="548"/>
      <c r="U12494" s="99"/>
    </row>
    <row r="12495" spans="1:21" ht="19.5" customHeight="1">
      <c r="A12495" s="545">
        <v>107524</v>
      </c>
      <c r="B12495" s="545" t="s">
        <v>4739</v>
      </c>
      <c r="C12495" s="545" t="s">
        <v>209</v>
      </c>
      <c r="D12495" s="546">
        <v>44589</v>
      </c>
      <c r="E12495" s="171" t="str">
        <f t="shared" si="195"/>
        <v>2022</v>
      </c>
      <c r="F12495" s="547">
        <v>4857</v>
      </c>
      <c r="G12495" s="548">
        <v>0.19</v>
      </c>
      <c r="H12495" s="547">
        <v>4081.51</v>
      </c>
      <c r="I12495" s="545" t="s">
        <v>12637</v>
      </c>
      <c r="J12495" s="545" t="s">
        <v>13297</v>
      </c>
      <c r="K12495" s="545" t="s">
        <v>13413</v>
      </c>
      <c r="L12495" s="545" t="s">
        <v>13413</v>
      </c>
      <c r="M12495" s="548" t="s">
        <v>13758</v>
      </c>
      <c r="N12495" s="545" t="s">
        <v>13413</v>
      </c>
      <c r="O12495" s="545" t="s">
        <v>13413</v>
      </c>
      <c r="P12495" s="549">
        <v>10203</v>
      </c>
      <c r="Q12495" s="549">
        <v>1</v>
      </c>
      <c r="R12495" s="549">
        <v>13</v>
      </c>
      <c r="S12495" s="548">
        <v>2257</v>
      </c>
      <c r="T12495" s="548"/>
      <c r="U12495" s="99"/>
    </row>
    <row r="12496" spans="1:21" ht="19.5" customHeight="1">
      <c r="A12496" s="545">
        <v>107525</v>
      </c>
      <c r="B12496" s="545" t="s">
        <v>4738</v>
      </c>
      <c r="C12496" s="545" t="s">
        <v>209</v>
      </c>
      <c r="D12496" s="546">
        <v>44589</v>
      </c>
      <c r="E12496" s="171" t="str">
        <f t="shared" si="195"/>
        <v>2022</v>
      </c>
      <c r="F12496" s="547">
        <v>2836</v>
      </c>
      <c r="G12496" s="548">
        <v>0.19</v>
      </c>
      <c r="H12496" s="547">
        <v>2383.19</v>
      </c>
      <c r="I12496" s="545" t="s">
        <v>12637</v>
      </c>
      <c r="J12496" s="545" t="s">
        <v>13297</v>
      </c>
      <c r="K12496" s="545" t="s">
        <v>13413</v>
      </c>
      <c r="L12496" s="545" t="s">
        <v>13413</v>
      </c>
      <c r="M12496" s="548" t="s">
        <v>13758</v>
      </c>
      <c r="N12496" s="545" t="s">
        <v>13413</v>
      </c>
      <c r="O12496" s="545" t="s">
        <v>13413</v>
      </c>
      <c r="P12496" s="549">
        <v>10204</v>
      </c>
      <c r="Q12496" s="549">
        <v>1</v>
      </c>
      <c r="R12496" s="549">
        <v>13</v>
      </c>
      <c r="S12496" s="548">
        <v>2257</v>
      </c>
      <c r="T12496" s="548"/>
      <c r="U12496" s="99"/>
    </row>
    <row r="12497" spans="1:21" ht="19.5" customHeight="1">
      <c r="A12497" s="545">
        <v>107526</v>
      </c>
      <c r="B12497" s="545" t="s">
        <v>4732</v>
      </c>
      <c r="C12497" s="545" t="s">
        <v>209</v>
      </c>
      <c r="D12497" s="546"/>
      <c r="E12497" s="171" t="str">
        <f t="shared" si="195"/>
        <v>1900</v>
      </c>
      <c r="F12497" s="547">
        <v>0</v>
      </c>
      <c r="G12497" s="548">
        <v>0</v>
      </c>
      <c r="H12497" s="547">
        <v>0</v>
      </c>
      <c r="I12497" s="545" t="s">
        <v>12637</v>
      </c>
      <c r="J12497" s="545"/>
      <c r="K12497" s="545" t="s">
        <v>13413</v>
      </c>
      <c r="L12497" s="545" t="s">
        <v>13413</v>
      </c>
      <c r="M12497" s="548" t="s">
        <v>13758</v>
      </c>
      <c r="N12497" s="545" t="s">
        <v>13413</v>
      </c>
      <c r="O12497" s="545" t="s">
        <v>13413</v>
      </c>
      <c r="P12497" s="549">
        <v>10205</v>
      </c>
      <c r="Q12497" s="549">
        <v>1</v>
      </c>
      <c r="R12497" s="549">
        <v>13</v>
      </c>
      <c r="S12497" s="548"/>
      <c r="T12497" s="548"/>
      <c r="U12497" s="99"/>
    </row>
    <row r="12498" spans="1:21" ht="19.5" customHeight="1">
      <c r="A12498" s="545">
        <v>107527</v>
      </c>
      <c r="B12498" s="545" t="s">
        <v>4703</v>
      </c>
      <c r="C12498" s="545" t="s">
        <v>216</v>
      </c>
      <c r="D12498" s="546"/>
      <c r="E12498" s="171" t="str">
        <f t="shared" si="195"/>
        <v>1900</v>
      </c>
      <c r="F12498" s="547">
        <v>0</v>
      </c>
      <c r="G12498" s="548">
        <v>0</v>
      </c>
      <c r="H12498" s="547">
        <v>0</v>
      </c>
      <c r="I12498" s="545" t="s">
        <v>12637</v>
      </c>
      <c r="J12498" s="545"/>
      <c r="K12498" s="545" t="s">
        <v>13413</v>
      </c>
      <c r="L12498" s="545" t="s">
        <v>13413</v>
      </c>
      <c r="M12498" s="548" t="s">
        <v>13758</v>
      </c>
      <c r="N12498" s="545" t="s">
        <v>13413</v>
      </c>
      <c r="O12498" s="545" t="s">
        <v>13413</v>
      </c>
      <c r="P12498" s="549">
        <v>10206</v>
      </c>
      <c r="Q12498" s="549">
        <v>1</v>
      </c>
      <c r="R12498" s="549">
        <v>13</v>
      </c>
      <c r="S12498" s="548"/>
      <c r="T12498" s="548"/>
      <c r="U12498" s="99"/>
    </row>
    <row r="12499" spans="1:21" ht="19.5" customHeight="1">
      <c r="A12499" s="545">
        <v>107528</v>
      </c>
      <c r="B12499" s="545" t="s">
        <v>4702</v>
      </c>
      <c r="C12499" s="545" t="s">
        <v>216</v>
      </c>
      <c r="D12499" s="546">
        <v>44589</v>
      </c>
      <c r="E12499" s="171" t="str">
        <f t="shared" si="195"/>
        <v>2022</v>
      </c>
      <c r="F12499" s="547">
        <v>1275</v>
      </c>
      <c r="G12499" s="548">
        <v>0.19</v>
      </c>
      <c r="H12499" s="547">
        <v>1071.43</v>
      </c>
      <c r="I12499" s="545" t="s">
        <v>12637</v>
      </c>
      <c r="J12499" s="545" t="s">
        <v>13297</v>
      </c>
      <c r="K12499" s="545" t="s">
        <v>13413</v>
      </c>
      <c r="L12499" s="545" t="s">
        <v>13413</v>
      </c>
      <c r="M12499" s="548" t="s">
        <v>13758</v>
      </c>
      <c r="N12499" s="545" t="s">
        <v>13413</v>
      </c>
      <c r="O12499" s="545" t="s">
        <v>13413</v>
      </c>
      <c r="P12499" s="549">
        <v>10207</v>
      </c>
      <c r="Q12499" s="549">
        <v>1</v>
      </c>
      <c r="R12499" s="549">
        <v>13</v>
      </c>
      <c r="S12499" s="548">
        <v>2257</v>
      </c>
      <c r="T12499" s="548"/>
      <c r="U12499" s="99"/>
    </row>
    <row r="12500" spans="1:21" ht="19.5" customHeight="1">
      <c r="A12500" s="545">
        <v>107529</v>
      </c>
      <c r="B12500" s="545" t="s">
        <v>4695</v>
      </c>
      <c r="C12500" s="545" t="s">
        <v>216</v>
      </c>
      <c r="D12500" s="546"/>
      <c r="E12500" s="171" t="str">
        <f t="shared" si="195"/>
        <v>1900</v>
      </c>
      <c r="F12500" s="547">
        <v>0</v>
      </c>
      <c r="G12500" s="548">
        <v>0</v>
      </c>
      <c r="H12500" s="547">
        <v>0</v>
      </c>
      <c r="I12500" s="545" t="s">
        <v>12637</v>
      </c>
      <c r="J12500" s="545"/>
      <c r="K12500" s="545" t="s">
        <v>13413</v>
      </c>
      <c r="L12500" s="545" t="s">
        <v>13413</v>
      </c>
      <c r="M12500" s="548" t="s">
        <v>13758</v>
      </c>
      <c r="N12500" s="545" t="s">
        <v>13413</v>
      </c>
      <c r="O12500" s="545" t="s">
        <v>13413</v>
      </c>
      <c r="P12500" s="549">
        <v>10208</v>
      </c>
      <c r="Q12500" s="549">
        <v>1</v>
      </c>
      <c r="R12500" s="549">
        <v>13</v>
      </c>
      <c r="S12500" s="548"/>
      <c r="T12500" s="548"/>
      <c r="U12500" s="99"/>
    </row>
    <row r="12501" spans="1:21" ht="19.5" customHeight="1">
      <c r="A12501" s="545">
        <v>107530</v>
      </c>
      <c r="B12501" s="545" t="s">
        <v>4735</v>
      </c>
      <c r="C12501" s="545" t="s">
        <v>209</v>
      </c>
      <c r="D12501" s="546"/>
      <c r="E12501" s="171" t="str">
        <f t="shared" si="195"/>
        <v>1900</v>
      </c>
      <c r="F12501" s="547">
        <v>0</v>
      </c>
      <c r="G12501" s="548">
        <v>0</v>
      </c>
      <c r="H12501" s="547">
        <v>0</v>
      </c>
      <c r="I12501" s="545" t="s">
        <v>12637</v>
      </c>
      <c r="J12501" s="545"/>
      <c r="K12501" s="545" t="s">
        <v>13413</v>
      </c>
      <c r="L12501" s="545" t="s">
        <v>13413</v>
      </c>
      <c r="M12501" s="548" t="s">
        <v>13758</v>
      </c>
      <c r="N12501" s="545" t="s">
        <v>13413</v>
      </c>
      <c r="O12501" s="545" t="s">
        <v>13413</v>
      </c>
      <c r="P12501" s="549">
        <v>10209</v>
      </c>
      <c r="Q12501" s="549">
        <v>1</v>
      </c>
      <c r="R12501" s="549">
        <v>13</v>
      </c>
      <c r="S12501" s="548"/>
      <c r="T12501" s="548"/>
      <c r="U12501" s="99"/>
    </row>
    <row r="12502" spans="1:21" ht="19.5" customHeight="1">
      <c r="A12502" s="545">
        <v>107531</v>
      </c>
      <c r="B12502" s="545" t="s">
        <v>4699</v>
      </c>
      <c r="C12502" s="545" t="s">
        <v>216</v>
      </c>
      <c r="D12502" s="546"/>
      <c r="E12502" s="171" t="str">
        <f t="shared" si="195"/>
        <v>1900</v>
      </c>
      <c r="F12502" s="547">
        <v>0</v>
      </c>
      <c r="G12502" s="548">
        <v>0</v>
      </c>
      <c r="H12502" s="547">
        <v>0</v>
      </c>
      <c r="I12502" s="545" t="s">
        <v>12637</v>
      </c>
      <c r="J12502" s="545"/>
      <c r="K12502" s="545" t="s">
        <v>13413</v>
      </c>
      <c r="L12502" s="545" t="s">
        <v>13413</v>
      </c>
      <c r="M12502" s="548" t="s">
        <v>13758</v>
      </c>
      <c r="N12502" s="545" t="s">
        <v>13413</v>
      </c>
      <c r="O12502" s="545" t="s">
        <v>13413</v>
      </c>
      <c r="P12502" s="549">
        <v>10210</v>
      </c>
      <c r="Q12502" s="549">
        <v>1</v>
      </c>
      <c r="R12502" s="549">
        <v>13</v>
      </c>
      <c r="S12502" s="548"/>
      <c r="T12502" s="548"/>
      <c r="U12502" s="99"/>
    </row>
    <row r="12503" spans="1:21" ht="19.5" customHeight="1">
      <c r="A12503" s="545">
        <v>107532</v>
      </c>
      <c r="B12503" s="545" t="s">
        <v>5149</v>
      </c>
      <c r="C12503" s="545" t="s">
        <v>209</v>
      </c>
      <c r="D12503" s="546"/>
      <c r="E12503" s="171" t="str">
        <f t="shared" si="195"/>
        <v>1900</v>
      </c>
      <c r="F12503" s="547">
        <v>0</v>
      </c>
      <c r="G12503" s="548">
        <v>0</v>
      </c>
      <c r="H12503" s="547">
        <v>0</v>
      </c>
      <c r="I12503" s="545" t="s">
        <v>12676</v>
      </c>
      <c r="J12503" s="545"/>
      <c r="K12503" s="545" t="s">
        <v>13413</v>
      </c>
      <c r="L12503" s="545" t="s">
        <v>13413</v>
      </c>
      <c r="M12503" s="548" t="s">
        <v>13758</v>
      </c>
      <c r="N12503" s="545" t="s">
        <v>13413</v>
      </c>
      <c r="O12503" s="545" t="s">
        <v>13413</v>
      </c>
      <c r="P12503" s="549">
        <v>10211</v>
      </c>
      <c r="Q12503" s="549">
        <v>1</v>
      </c>
      <c r="R12503" s="549">
        <v>14</v>
      </c>
      <c r="S12503" s="548"/>
      <c r="T12503" s="548"/>
      <c r="U12503" s="99"/>
    </row>
    <row r="12504" spans="1:21" ht="19.5" customHeight="1">
      <c r="A12504" s="545">
        <v>107533</v>
      </c>
      <c r="B12504" s="545" t="s">
        <v>5030</v>
      </c>
      <c r="C12504" s="545" t="s">
        <v>216</v>
      </c>
      <c r="D12504" s="546"/>
      <c r="E12504" s="171" t="str">
        <f t="shared" si="195"/>
        <v>1900</v>
      </c>
      <c r="F12504" s="547">
        <v>0</v>
      </c>
      <c r="G12504" s="548">
        <v>0</v>
      </c>
      <c r="H12504" s="547">
        <v>0</v>
      </c>
      <c r="I12504" s="545" t="s">
        <v>12676</v>
      </c>
      <c r="J12504" s="545"/>
      <c r="K12504" s="545" t="s">
        <v>13413</v>
      </c>
      <c r="L12504" s="545" t="s">
        <v>13413</v>
      </c>
      <c r="M12504" s="548" t="s">
        <v>13758</v>
      </c>
      <c r="N12504" s="545" t="s">
        <v>13413</v>
      </c>
      <c r="O12504" s="545" t="s">
        <v>13413</v>
      </c>
      <c r="P12504" s="549">
        <v>10212</v>
      </c>
      <c r="Q12504" s="549">
        <v>1</v>
      </c>
      <c r="R12504" s="549">
        <v>14</v>
      </c>
      <c r="S12504" s="548"/>
      <c r="T12504" s="548"/>
      <c r="U12504" s="99"/>
    </row>
    <row r="12505" spans="1:21" ht="19.5" customHeight="1">
      <c r="A12505" s="545">
        <v>107534</v>
      </c>
      <c r="B12505" s="545" t="s">
        <v>9035</v>
      </c>
      <c r="C12505" s="545" t="s">
        <v>216</v>
      </c>
      <c r="D12505" s="546"/>
      <c r="E12505" s="171" t="str">
        <f t="shared" si="195"/>
        <v>1900</v>
      </c>
      <c r="F12505" s="547">
        <v>0</v>
      </c>
      <c r="G12505" s="548">
        <v>0</v>
      </c>
      <c r="H12505" s="547">
        <v>0</v>
      </c>
      <c r="I12505" s="545" t="s">
        <v>12676</v>
      </c>
      <c r="J12505" s="545"/>
      <c r="K12505" s="545" t="s">
        <v>13413</v>
      </c>
      <c r="L12505" s="545" t="s">
        <v>13413</v>
      </c>
      <c r="M12505" s="548" t="s">
        <v>13758</v>
      </c>
      <c r="N12505" s="545" t="s">
        <v>13413</v>
      </c>
      <c r="O12505" s="545" t="s">
        <v>13413</v>
      </c>
      <c r="P12505" s="549">
        <v>10213</v>
      </c>
      <c r="Q12505" s="549">
        <v>1</v>
      </c>
      <c r="R12505" s="549">
        <v>14</v>
      </c>
      <c r="S12505" s="548"/>
      <c r="T12505" s="548"/>
      <c r="U12505" s="99"/>
    </row>
    <row r="12506" spans="1:21" ht="19.5" customHeight="1">
      <c r="A12506" s="545">
        <v>107535</v>
      </c>
      <c r="B12506" s="545" t="s">
        <v>5054</v>
      </c>
      <c r="C12506" s="545" t="s">
        <v>216</v>
      </c>
      <c r="D12506" s="546"/>
      <c r="E12506" s="171" t="str">
        <f t="shared" si="195"/>
        <v>1900</v>
      </c>
      <c r="F12506" s="547">
        <v>0</v>
      </c>
      <c r="G12506" s="548">
        <v>0</v>
      </c>
      <c r="H12506" s="547">
        <v>0</v>
      </c>
      <c r="I12506" s="545" t="s">
        <v>12676</v>
      </c>
      <c r="J12506" s="545"/>
      <c r="K12506" s="545" t="s">
        <v>13413</v>
      </c>
      <c r="L12506" s="545" t="s">
        <v>13413</v>
      </c>
      <c r="M12506" s="548" t="s">
        <v>13758</v>
      </c>
      <c r="N12506" s="545" t="s">
        <v>13413</v>
      </c>
      <c r="O12506" s="545" t="s">
        <v>13413</v>
      </c>
      <c r="P12506" s="549">
        <v>10214</v>
      </c>
      <c r="Q12506" s="549">
        <v>1</v>
      </c>
      <c r="R12506" s="549">
        <v>14</v>
      </c>
      <c r="S12506" s="548"/>
      <c r="T12506" s="548"/>
      <c r="U12506" s="99"/>
    </row>
    <row r="12507" spans="1:21" ht="19.5" customHeight="1">
      <c r="A12507" s="545">
        <v>107536</v>
      </c>
      <c r="B12507" s="545" t="s">
        <v>5109</v>
      </c>
      <c r="C12507" s="545" t="s">
        <v>216</v>
      </c>
      <c r="D12507" s="546"/>
      <c r="E12507" s="171" t="str">
        <f t="shared" si="195"/>
        <v>1900</v>
      </c>
      <c r="F12507" s="547">
        <v>0</v>
      </c>
      <c r="G12507" s="548">
        <v>0</v>
      </c>
      <c r="H12507" s="547">
        <v>0</v>
      </c>
      <c r="I12507" s="545" t="s">
        <v>12676</v>
      </c>
      <c r="J12507" s="545"/>
      <c r="K12507" s="545" t="s">
        <v>13413</v>
      </c>
      <c r="L12507" s="545" t="s">
        <v>13413</v>
      </c>
      <c r="M12507" s="548" t="s">
        <v>13758</v>
      </c>
      <c r="N12507" s="545" t="s">
        <v>13413</v>
      </c>
      <c r="O12507" s="545" t="s">
        <v>13413</v>
      </c>
      <c r="P12507" s="549">
        <v>10215</v>
      </c>
      <c r="Q12507" s="549">
        <v>1</v>
      </c>
      <c r="R12507" s="549">
        <v>14</v>
      </c>
      <c r="S12507" s="548"/>
      <c r="T12507" s="548"/>
      <c r="U12507" s="99"/>
    </row>
    <row r="12508" spans="1:21" ht="19.5" customHeight="1">
      <c r="A12508" s="545">
        <v>107537</v>
      </c>
      <c r="B12508" s="545" t="s">
        <v>9034</v>
      </c>
      <c r="C12508" s="545" t="s">
        <v>216</v>
      </c>
      <c r="D12508" s="546"/>
      <c r="E12508" s="171" t="str">
        <f t="shared" si="195"/>
        <v>1900</v>
      </c>
      <c r="F12508" s="547">
        <v>0</v>
      </c>
      <c r="G12508" s="548">
        <v>0</v>
      </c>
      <c r="H12508" s="547">
        <v>0</v>
      </c>
      <c r="I12508" s="545" t="s">
        <v>12676</v>
      </c>
      <c r="J12508" s="545"/>
      <c r="K12508" s="545" t="s">
        <v>13413</v>
      </c>
      <c r="L12508" s="545" t="s">
        <v>13413</v>
      </c>
      <c r="M12508" s="548" t="s">
        <v>13758</v>
      </c>
      <c r="N12508" s="545" t="s">
        <v>13413</v>
      </c>
      <c r="O12508" s="545" t="s">
        <v>13413</v>
      </c>
      <c r="P12508" s="549">
        <v>10216</v>
      </c>
      <c r="Q12508" s="549">
        <v>1</v>
      </c>
      <c r="R12508" s="549">
        <v>14</v>
      </c>
      <c r="S12508" s="548"/>
      <c r="T12508" s="548"/>
      <c r="U12508" s="99"/>
    </row>
    <row r="12509" spans="1:21" ht="19.5" customHeight="1">
      <c r="A12509" s="545">
        <v>107538</v>
      </c>
      <c r="B12509" s="545" t="s">
        <v>9033</v>
      </c>
      <c r="C12509" s="545" t="s">
        <v>216</v>
      </c>
      <c r="D12509" s="546"/>
      <c r="E12509" s="171" t="str">
        <f t="shared" si="195"/>
        <v>1900</v>
      </c>
      <c r="F12509" s="547">
        <v>0</v>
      </c>
      <c r="G12509" s="548">
        <v>0</v>
      </c>
      <c r="H12509" s="547">
        <v>0</v>
      </c>
      <c r="I12509" s="545" t="s">
        <v>12676</v>
      </c>
      <c r="J12509" s="545"/>
      <c r="K12509" s="545" t="s">
        <v>20645</v>
      </c>
      <c r="L12509" s="545" t="s">
        <v>13413</v>
      </c>
      <c r="M12509" s="548" t="s">
        <v>13758</v>
      </c>
      <c r="N12509" s="545" t="s">
        <v>13413</v>
      </c>
      <c r="O12509" s="545" t="s">
        <v>13413</v>
      </c>
      <c r="P12509" s="549">
        <v>10217</v>
      </c>
      <c r="Q12509" s="549">
        <v>1</v>
      </c>
      <c r="R12509" s="549">
        <v>14</v>
      </c>
      <c r="S12509" s="548"/>
      <c r="T12509" s="548"/>
      <c r="U12509" s="99"/>
    </row>
    <row r="12510" spans="1:21" ht="19.5" customHeight="1">
      <c r="A12510" s="545">
        <v>107539</v>
      </c>
      <c r="B12510" s="545" t="s">
        <v>9032</v>
      </c>
      <c r="C12510" s="545" t="s">
        <v>216</v>
      </c>
      <c r="D12510" s="546"/>
      <c r="E12510" s="171" t="str">
        <f t="shared" si="195"/>
        <v>1900</v>
      </c>
      <c r="F12510" s="547">
        <v>0</v>
      </c>
      <c r="G12510" s="548">
        <v>0</v>
      </c>
      <c r="H12510" s="547">
        <v>0</v>
      </c>
      <c r="I12510" s="545" t="s">
        <v>12676</v>
      </c>
      <c r="J12510" s="545"/>
      <c r="K12510" s="545" t="s">
        <v>20646</v>
      </c>
      <c r="L12510" s="545" t="s">
        <v>13413</v>
      </c>
      <c r="M12510" s="548" t="s">
        <v>13758</v>
      </c>
      <c r="N12510" s="545" t="s">
        <v>13413</v>
      </c>
      <c r="O12510" s="545" t="s">
        <v>13413</v>
      </c>
      <c r="P12510" s="549">
        <v>10218</v>
      </c>
      <c r="Q12510" s="549">
        <v>1</v>
      </c>
      <c r="R12510" s="549">
        <v>14</v>
      </c>
      <c r="S12510" s="548"/>
      <c r="T12510" s="548"/>
      <c r="U12510" s="99"/>
    </row>
    <row r="12511" spans="1:21" ht="19.5" customHeight="1">
      <c r="A12511" s="545">
        <v>107540</v>
      </c>
      <c r="B12511" s="545" t="s">
        <v>9031</v>
      </c>
      <c r="C12511" s="545" t="s">
        <v>216</v>
      </c>
      <c r="D12511" s="546"/>
      <c r="E12511" s="171" t="str">
        <f t="shared" si="195"/>
        <v>1900</v>
      </c>
      <c r="F12511" s="547">
        <v>0</v>
      </c>
      <c r="G12511" s="548">
        <v>0</v>
      </c>
      <c r="H12511" s="547">
        <v>0</v>
      </c>
      <c r="I12511" s="545" t="s">
        <v>12984</v>
      </c>
      <c r="J12511" s="545"/>
      <c r="K12511" s="545" t="s">
        <v>20647</v>
      </c>
      <c r="L12511" s="545" t="s">
        <v>13413</v>
      </c>
      <c r="M12511" s="548" t="s">
        <v>13758</v>
      </c>
      <c r="N12511" s="545" t="s">
        <v>13413</v>
      </c>
      <c r="O12511" s="545" t="s">
        <v>13413</v>
      </c>
      <c r="P12511" s="549">
        <v>10219</v>
      </c>
      <c r="Q12511" s="549">
        <v>1</v>
      </c>
      <c r="R12511" s="549">
        <v>57</v>
      </c>
      <c r="S12511" s="548"/>
      <c r="T12511" s="548"/>
      <c r="U12511" s="99"/>
    </row>
    <row r="12512" spans="1:21" ht="19.5" customHeight="1">
      <c r="A12512" s="545">
        <v>107541</v>
      </c>
      <c r="B12512" s="545" t="s">
        <v>9030</v>
      </c>
      <c r="C12512" s="545" t="s">
        <v>216</v>
      </c>
      <c r="D12512" s="546"/>
      <c r="E12512" s="171" t="str">
        <f t="shared" si="195"/>
        <v>1900</v>
      </c>
      <c r="F12512" s="547">
        <v>0</v>
      </c>
      <c r="G12512" s="548">
        <v>0</v>
      </c>
      <c r="H12512" s="547">
        <v>0</v>
      </c>
      <c r="I12512" s="545" t="s">
        <v>12984</v>
      </c>
      <c r="J12512" s="545"/>
      <c r="K12512" s="545" t="s">
        <v>20648</v>
      </c>
      <c r="L12512" s="545" t="s">
        <v>13413</v>
      </c>
      <c r="M12512" s="548" t="s">
        <v>13758</v>
      </c>
      <c r="N12512" s="545" t="s">
        <v>13413</v>
      </c>
      <c r="O12512" s="545" t="s">
        <v>13413</v>
      </c>
      <c r="P12512" s="549">
        <v>10220</v>
      </c>
      <c r="Q12512" s="549">
        <v>1</v>
      </c>
      <c r="R12512" s="549">
        <v>57</v>
      </c>
      <c r="S12512" s="548"/>
      <c r="T12512" s="548"/>
      <c r="U12512" s="99"/>
    </row>
    <row r="12513" spans="1:21" ht="19.5" customHeight="1">
      <c r="A12513" s="545">
        <v>107542</v>
      </c>
      <c r="B12513" s="545" t="s">
        <v>9029</v>
      </c>
      <c r="C12513" s="545" t="s">
        <v>216</v>
      </c>
      <c r="D12513" s="546"/>
      <c r="E12513" s="171" t="str">
        <f t="shared" si="195"/>
        <v>1900</v>
      </c>
      <c r="F12513" s="547">
        <v>0</v>
      </c>
      <c r="G12513" s="548">
        <v>0</v>
      </c>
      <c r="H12513" s="547">
        <v>0</v>
      </c>
      <c r="I12513" s="545" t="s">
        <v>12984</v>
      </c>
      <c r="J12513" s="545"/>
      <c r="K12513" s="545" t="s">
        <v>20649</v>
      </c>
      <c r="L12513" s="545" t="s">
        <v>13413</v>
      </c>
      <c r="M12513" s="548" t="s">
        <v>13758</v>
      </c>
      <c r="N12513" s="545" t="s">
        <v>13413</v>
      </c>
      <c r="O12513" s="545" t="s">
        <v>13413</v>
      </c>
      <c r="P12513" s="549">
        <v>10221</v>
      </c>
      <c r="Q12513" s="549">
        <v>1</v>
      </c>
      <c r="R12513" s="549">
        <v>57</v>
      </c>
      <c r="S12513" s="548"/>
      <c r="T12513" s="548"/>
      <c r="U12513" s="99"/>
    </row>
    <row r="12514" spans="1:21" ht="19.5" customHeight="1">
      <c r="A12514" s="545">
        <v>107543</v>
      </c>
      <c r="B12514" s="545" t="s">
        <v>5837</v>
      </c>
      <c r="C12514" s="545" t="s">
        <v>216</v>
      </c>
      <c r="D12514" s="546"/>
      <c r="E12514" s="171" t="str">
        <f t="shared" si="195"/>
        <v>1900</v>
      </c>
      <c r="F12514" s="547">
        <v>0</v>
      </c>
      <c r="G12514" s="548">
        <v>0</v>
      </c>
      <c r="H12514" s="547">
        <v>0</v>
      </c>
      <c r="I12514" s="545" t="s">
        <v>12984</v>
      </c>
      <c r="J12514" s="545"/>
      <c r="K12514" s="545" t="s">
        <v>20649</v>
      </c>
      <c r="L12514" s="545" t="s">
        <v>13413</v>
      </c>
      <c r="M12514" s="548" t="s">
        <v>13758</v>
      </c>
      <c r="N12514" s="545" t="s">
        <v>13413</v>
      </c>
      <c r="O12514" s="545" t="s">
        <v>13413</v>
      </c>
      <c r="P12514" s="549">
        <v>10222</v>
      </c>
      <c r="Q12514" s="549">
        <v>1</v>
      </c>
      <c r="R12514" s="549">
        <v>57</v>
      </c>
      <c r="S12514" s="548"/>
      <c r="T12514" s="548"/>
      <c r="U12514" s="99"/>
    </row>
    <row r="12515" spans="1:21" ht="19.5" customHeight="1">
      <c r="A12515" s="545">
        <v>107544</v>
      </c>
      <c r="B12515" s="545" t="s">
        <v>4989</v>
      </c>
      <c r="C12515" s="545" t="s">
        <v>216</v>
      </c>
      <c r="D12515" s="546"/>
      <c r="E12515" s="171" t="str">
        <f t="shared" si="195"/>
        <v>1900</v>
      </c>
      <c r="F12515" s="547">
        <v>0</v>
      </c>
      <c r="G12515" s="548">
        <v>0</v>
      </c>
      <c r="H12515" s="547">
        <v>0</v>
      </c>
      <c r="I12515" s="545" t="s">
        <v>12676</v>
      </c>
      <c r="J12515" s="545"/>
      <c r="K12515" s="545" t="s">
        <v>13413</v>
      </c>
      <c r="L12515" s="545" t="s">
        <v>13413</v>
      </c>
      <c r="M12515" s="548" t="s">
        <v>13758</v>
      </c>
      <c r="N12515" s="545" t="s">
        <v>13413</v>
      </c>
      <c r="O12515" s="545" t="s">
        <v>13413</v>
      </c>
      <c r="P12515" s="549">
        <v>10223</v>
      </c>
      <c r="Q12515" s="549">
        <v>1</v>
      </c>
      <c r="R12515" s="549">
        <v>14</v>
      </c>
      <c r="S12515" s="548"/>
      <c r="T12515" s="548"/>
      <c r="U12515" s="99"/>
    </row>
    <row r="12516" spans="1:21" ht="19.5" customHeight="1">
      <c r="A12516" s="545">
        <v>107545</v>
      </c>
      <c r="B12516" s="545" t="s">
        <v>4995</v>
      </c>
      <c r="C12516" s="545" t="s">
        <v>216</v>
      </c>
      <c r="D12516" s="546">
        <v>43685</v>
      </c>
      <c r="E12516" s="171" t="str">
        <f t="shared" si="195"/>
        <v>2019</v>
      </c>
      <c r="F12516" s="547">
        <v>212415</v>
      </c>
      <c r="G12516" s="548">
        <v>0.19</v>
      </c>
      <c r="H12516" s="547">
        <v>178500</v>
      </c>
      <c r="I12516" s="545" t="s">
        <v>12676</v>
      </c>
      <c r="J12516" s="545" t="s">
        <v>13402</v>
      </c>
      <c r="K12516" s="545" t="s">
        <v>13413</v>
      </c>
      <c r="L12516" s="545" t="s">
        <v>13413</v>
      </c>
      <c r="M12516" s="548" t="s">
        <v>13758</v>
      </c>
      <c r="N12516" s="545" t="s">
        <v>13413</v>
      </c>
      <c r="O12516" s="545" t="s">
        <v>13413</v>
      </c>
      <c r="P12516" s="549">
        <v>10224</v>
      </c>
      <c r="Q12516" s="549">
        <v>1</v>
      </c>
      <c r="R12516" s="549">
        <v>14</v>
      </c>
      <c r="S12516" s="548">
        <v>2231</v>
      </c>
      <c r="T12516" s="548"/>
      <c r="U12516" s="99"/>
    </row>
    <row r="12517" spans="1:21" ht="19.5" customHeight="1">
      <c r="A12517" s="545">
        <v>107546</v>
      </c>
      <c r="B12517" s="545" t="s">
        <v>4999</v>
      </c>
      <c r="C12517" s="545" t="s">
        <v>216</v>
      </c>
      <c r="D12517" s="546"/>
      <c r="E12517" s="171" t="str">
        <f t="shared" si="195"/>
        <v>1900</v>
      </c>
      <c r="F12517" s="547">
        <v>0</v>
      </c>
      <c r="G12517" s="548">
        <v>0</v>
      </c>
      <c r="H12517" s="547">
        <v>0</v>
      </c>
      <c r="I12517" s="545" t="s">
        <v>12676</v>
      </c>
      <c r="J12517" s="545"/>
      <c r="K12517" s="545" t="s">
        <v>13413</v>
      </c>
      <c r="L12517" s="545" t="s">
        <v>13413</v>
      </c>
      <c r="M12517" s="548" t="s">
        <v>13758</v>
      </c>
      <c r="N12517" s="545" t="s">
        <v>13413</v>
      </c>
      <c r="O12517" s="545" t="s">
        <v>13413</v>
      </c>
      <c r="P12517" s="549">
        <v>10225</v>
      </c>
      <c r="Q12517" s="549">
        <v>1</v>
      </c>
      <c r="R12517" s="549">
        <v>14</v>
      </c>
      <c r="S12517" s="548"/>
      <c r="T12517" s="548"/>
      <c r="U12517" s="99"/>
    </row>
    <row r="12518" spans="1:21" ht="19.5" customHeight="1">
      <c r="A12518" s="545">
        <v>107547</v>
      </c>
      <c r="B12518" s="545" t="s">
        <v>9028</v>
      </c>
      <c r="C12518" s="545" t="s">
        <v>216</v>
      </c>
      <c r="D12518" s="546"/>
      <c r="E12518" s="171" t="str">
        <f t="shared" si="195"/>
        <v>1900</v>
      </c>
      <c r="F12518" s="547">
        <v>0</v>
      </c>
      <c r="G12518" s="548">
        <v>0</v>
      </c>
      <c r="H12518" s="547">
        <v>0</v>
      </c>
      <c r="I12518" s="545" t="s">
        <v>12984</v>
      </c>
      <c r="J12518" s="545"/>
      <c r="K12518" s="545" t="s">
        <v>20649</v>
      </c>
      <c r="L12518" s="545" t="s">
        <v>13413</v>
      </c>
      <c r="M12518" s="548" t="s">
        <v>13758</v>
      </c>
      <c r="N12518" s="545" t="s">
        <v>13413</v>
      </c>
      <c r="O12518" s="545" t="s">
        <v>13413</v>
      </c>
      <c r="P12518" s="549">
        <v>10226</v>
      </c>
      <c r="Q12518" s="549">
        <v>1</v>
      </c>
      <c r="R12518" s="549">
        <v>57</v>
      </c>
      <c r="S12518" s="548"/>
      <c r="T12518" s="548"/>
      <c r="U12518" s="99"/>
    </row>
    <row r="12519" spans="1:21" ht="19.5" customHeight="1">
      <c r="A12519" s="545">
        <v>107548</v>
      </c>
      <c r="B12519" s="545" t="s">
        <v>9027</v>
      </c>
      <c r="C12519" s="545" t="s">
        <v>216</v>
      </c>
      <c r="D12519" s="546"/>
      <c r="E12519" s="171" t="str">
        <f t="shared" si="195"/>
        <v>1900</v>
      </c>
      <c r="F12519" s="547">
        <v>0</v>
      </c>
      <c r="G12519" s="548">
        <v>0</v>
      </c>
      <c r="H12519" s="547">
        <v>0</v>
      </c>
      <c r="I12519" s="545" t="s">
        <v>12676</v>
      </c>
      <c r="J12519" s="545"/>
      <c r="K12519" s="545" t="s">
        <v>13413</v>
      </c>
      <c r="L12519" s="545" t="s">
        <v>13413</v>
      </c>
      <c r="M12519" s="548" t="s">
        <v>13758</v>
      </c>
      <c r="N12519" s="545" t="s">
        <v>13413</v>
      </c>
      <c r="O12519" s="545" t="s">
        <v>13413</v>
      </c>
      <c r="P12519" s="549">
        <v>10227</v>
      </c>
      <c r="Q12519" s="549">
        <v>1</v>
      </c>
      <c r="R12519" s="549">
        <v>14</v>
      </c>
      <c r="S12519" s="548"/>
      <c r="T12519" s="548"/>
      <c r="U12519" s="99"/>
    </row>
    <row r="12520" spans="1:21" ht="19.5" customHeight="1">
      <c r="A12520" s="545">
        <v>107549</v>
      </c>
      <c r="B12520" s="545" t="s">
        <v>9026</v>
      </c>
      <c r="C12520" s="545" t="s">
        <v>216</v>
      </c>
      <c r="D12520" s="546"/>
      <c r="E12520" s="171" t="str">
        <f t="shared" si="195"/>
        <v>1900</v>
      </c>
      <c r="F12520" s="547">
        <v>0</v>
      </c>
      <c r="G12520" s="548">
        <v>0</v>
      </c>
      <c r="H12520" s="547">
        <v>0</v>
      </c>
      <c r="I12520" s="545" t="s">
        <v>12676</v>
      </c>
      <c r="J12520" s="545"/>
      <c r="K12520" s="545" t="s">
        <v>13413</v>
      </c>
      <c r="L12520" s="545" t="s">
        <v>13413</v>
      </c>
      <c r="M12520" s="548" t="s">
        <v>13758</v>
      </c>
      <c r="N12520" s="545" t="s">
        <v>13413</v>
      </c>
      <c r="O12520" s="545" t="s">
        <v>13413</v>
      </c>
      <c r="P12520" s="549">
        <v>10228</v>
      </c>
      <c r="Q12520" s="549">
        <v>1</v>
      </c>
      <c r="R12520" s="549">
        <v>14</v>
      </c>
      <c r="S12520" s="548"/>
      <c r="T12520" s="548"/>
      <c r="U12520" s="99"/>
    </row>
    <row r="12521" spans="1:21" ht="19.5" customHeight="1">
      <c r="A12521" s="545">
        <v>107550</v>
      </c>
      <c r="B12521" s="545" t="s">
        <v>6052</v>
      </c>
      <c r="C12521" s="545" t="s">
        <v>216</v>
      </c>
      <c r="D12521" s="546">
        <v>44194</v>
      </c>
      <c r="E12521" s="171" t="str">
        <f t="shared" si="195"/>
        <v>2020</v>
      </c>
      <c r="F12521" s="547">
        <v>1762104</v>
      </c>
      <c r="G12521" s="548">
        <v>0.19</v>
      </c>
      <c r="H12521" s="547">
        <v>1480759.66</v>
      </c>
      <c r="I12521" s="545" t="s">
        <v>12984</v>
      </c>
      <c r="J12521" s="545" t="s">
        <v>13296</v>
      </c>
      <c r="K12521" s="545" t="s">
        <v>20650</v>
      </c>
      <c r="L12521" s="545" t="s">
        <v>13413</v>
      </c>
      <c r="M12521" s="548" t="s">
        <v>13758</v>
      </c>
      <c r="N12521" s="545" t="s">
        <v>13413</v>
      </c>
      <c r="O12521" s="545" t="s">
        <v>13413</v>
      </c>
      <c r="P12521" s="549">
        <v>10229</v>
      </c>
      <c r="Q12521" s="549">
        <v>1</v>
      </c>
      <c r="R12521" s="549">
        <v>57</v>
      </c>
      <c r="S12521" s="548">
        <v>2218</v>
      </c>
      <c r="T12521" s="548"/>
      <c r="U12521" s="99"/>
    </row>
    <row r="12522" spans="1:21" ht="19.5" customHeight="1">
      <c r="A12522" s="545">
        <v>107551</v>
      </c>
      <c r="B12522" s="545" t="s">
        <v>5839</v>
      </c>
      <c r="C12522" s="545" t="s">
        <v>216</v>
      </c>
      <c r="D12522" s="546"/>
      <c r="E12522" s="171" t="str">
        <f t="shared" si="195"/>
        <v>1900</v>
      </c>
      <c r="F12522" s="547">
        <v>0</v>
      </c>
      <c r="G12522" s="548">
        <v>0</v>
      </c>
      <c r="H12522" s="547">
        <v>0</v>
      </c>
      <c r="I12522" s="545" t="s">
        <v>12984</v>
      </c>
      <c r="J12522" s="545"/>
      <c r="K12522" s="545" t="s">
        <v>20651</v>
      </c>
      <c r="L12522" s="545" t="s">
        <v>13413</v>
      </c>
      <c r="M12522" s="548" t="s">
        <v>13758</v>
      </c>
      <c r="N12522" s="545" t="s">
        <v>13413</v>
      </c>
      <c r="O12522" s="545" t="s">
        <v>13413</v>
      </c>
      <c r="P12522" s="549">
        <v>10230</v>
      </c>
      <c r="Q12522" s="549">
        <v>1</v>
      </c>
      <c r="R12522" s="549">
        <v>57</v>
      </c>
      <c r="S12522" s="548"/>
      <c r="T12522" s="548"/>
      <c r="U12522" s="99"/>
    </row>
    <row r="12523" spans="1:21" ht="19.5" customHeight="1">
      <c r="A12523" s="545">
        <v>107552</v>
      </c>
      <c r="B12523" s="545" t="s">
        <v>6051</v>
      </c>
      <c r="C12523" s="545" t="s">
        <v>216</v>
      </c>
      <c r="D12523" s="546">
        <v>44194</v>
      </c>
      <c r="E12523" s="171" t="str">
        <f t="shared" si="195"/>
        <v>2020</v>
      </c>
      <c r="F12523" s="547">
        <v>725771</v>
      </c>
      <c r="G12523" s="548">
        <v>0.19</v>
      </c>
      <c r="H12523" s="547">
        <v>609891.6</v>
      </c>
      <c r="I12523" s="545" t="s">
        <v>12984</v>
      </c>
      <c r="J12523" s="545" t="s">
        <v>13296</v>
      </c>
      <c r="K12523" s="545" t="s">
        <v>6051</v>
      </c>
      <c r="L12523" s="545" t="s">
        <v>13413</v>
      </c>
      <c r="M12523" s="548" t="s">
        <v>13758</v>
      </c>
      <c r="N12523" s="545" t="s">
        <v>13413</v>
      </c>
      <c r="O12523" s="545" t="s">
        <v>13413</v>
      </c>
      <c r="P12523" s="549">
        <v>10231</v>
      </c>
      <c r="Q12523" s="549">
        <v>1</v>
      </c>
      <c r="R12523" s="549">
        <v>57</v>
      </c>
      <c r="S12523" s="548">
        <v>2218</v>
      </c>
      <c r="T12523" s="548"/>
      <c r="U12523" s="99"/>
    </row>
    <row r="12524" spans="1:21" ht="19.5" customHeight="1">
      <c r="A12524" s="545">
        <v>107553</v>
      </c>
      <c r="B12524" s="545" t="s">
        <v>5844</v>
      </c>
      <c r="C12524" s="545" t="s">
        <v>216</v>
      </c>
      <c r="D12524" s="546">
        <v>44194</v>
      </c>
      <c r="E12524" s="171" t="str">
        <f t="shared" si="195"/>
        <v>2020</v>
      </c>
      <c r="F12524" s="547">
        <v>25579</v>
      </c>
      <c r="G12524" s="548">
        <v>0.19</v>
      </c>
      <c r="H12524" s="547">
        <v>21494.959999999999</v>
      </c>
      <c r="I12524" s="545" t="s">
        <v>12984</v>
      </c>
      <c r="J12524" s="545" t="s">
        <v>13301</v>
      </c>
      <c r="K12524" s="545" t="s">
        <v>5844</v>
      </c>
      <c r="L12524" s="545" t="s">
        <v>13413</v>
      </c>
      <c r="M12524" s="548" t="s">
        <v>13758</v>
      </c>
      <c r="N12524" s="545" t="s">
        <v>13413</v>
      </c>
      <c r="O12524" s="545" t="s">
        <v>13413</v>
      </c>
      <c r="P12524" s="549">
        <v>10232</v>
      </c>
      <c r="Q12524" s="549">
        <v>1</v>
      </c>
      <c r="R12524" s="549">
        <v>57</v>
      </c>
      <c r="S12524" s="548">
        <v>2221</v>
      </c>
      <c r="T12524" s="548"/>
      <c r="U12524" s="99"/>
    </row>
    <row r="12525" spans="1:21" ht="19.5" customHeight="1">
      <c r="A12525" s="545">
        <v>107554</v>
      </c>
      <c r="B12525" s="545" t="s">
        <v>5841</v>
      </c>
      <c r="C12525" s="545" t="s">
        <v>216</v>
      </c>
      <c r="D12525" s="546">
        <v>44194</v>
      </c>
      <c r="E12525" s="171" t="str">
        <f t="shared" si="195"/>
        <v>2020</v>
      </c>
      <c r="F12525" s="547">
        <v>54516.01</v>
      </c>
      <c r="G12525" s="548">
        <v>0.19</v>
      </c>
      <c r="H12525" s="547">
        <v>45811.77</v>
      </c>
      <c r="I12525" s="545" t="s">
        <v>12984</v>
      </c>
      <c r="J12525" s="545" t="s">
        <v>13301</v>
      </c>
      <c r="K12525" s="545" t="s">
        <v>5841</v>
      </c>
      <c r="L12525" s="545" t="s">
        <v>13413</v>
      </c>
      <c r="M12525" s="548" t="s">
        <v>13758</v>
      </c>
      <c r="N12525" s="545" t="s">
        <v>13413</v>
      </c>
      <c r="O12525" s="545" t="s">
        <v>13413</v>
      </c>
      <c r="P12525" s="549">
        <v>10233</v>
      </c>
      <c r="Q12525" s="549">
        <v>1</v>
      </c>
      <c r="R12525" s="549">
        <v>57</v>
      </c>
      <c r="S12525" s="548">
        <v>2221</v>
      </c>
      <c r="T12525" s="548"/>
      <c r="U12525" s="99"/>
    </row>
    <row r="12526" spans="1:21" ht="19.5" customHeight="1">
      <c r="A12526" s="545">
        <v>107555</v>
      </c>
      <c r="B12526" s="545" t="s">
        <v>5840</v>
      </c>
      <c r="C12526" s="545" t="s">
        <v>216</v>
      </c>
      <c r="D12526" s="546"/>
      <c r="E12526" s="171" t="str">
        <f t="shared" si="195"/>
        <v>1900</v>
      </c>
      <c r="F12526" s="547">
        <v>0</v>
      </c>
      <c r="G12526" s="548">
        <v>0</v>
      </c>
      <c r="H12526" s="547">
        <v>0</v>
      </c>
      <c r="I12526" s="545" t="s">
        <v>12984</v>
      </c>
      <c r="J12526" s="545"/>
      <c r="K12526" s="545" t="s">
        <v>20652</v>
      </c>
      <c r="L12526" s="545" t="s">
        <v>13413</v>
      </c>
      <c r="M12526" s="548" t="s">
        <v>13758</v>
      </c>
      <c r="N12526" s="545" t="s">
        <v>13413</v>
      </c>
      <c r="O12526" s="545" t="s">
        <v>13413</v>
      </c>
      <c r="P12526" s="549">
        <v>10234</v>
      </c>
      <c r="Q12526" s="549">
        <v>1</v>
      </c>
      <c r="R12526" s="549">
        <v>57</v>
      </c>
      <c r="S12526" s="548"/>
      <c r="T12526" s="548"/>
      <c r="U12526" s="99"/>
    </row>
    <row r="12527" spans="1:21" ht="19.5" customHeight="1">
      <c r="A12527" s="545">
        <v>107556</v>
      </c>
      <c r="B12527" s="545" t="s">
        <v>5838</v>
      </c>
      <c r="C12527" s="545" t="s">
        <v>216</v>
      </c>
      <c r="D12527" s="546">
        <v>44194</v>
      </c>
      <c r="E12527" s="171" t="str">
        <f t="shared" si="195"/>
        <v>2020</v>
      </c>
      <c r="F12527" s="547">
        <v>73918</v>
      </c>
      <c r="G12527" s="548">
        <v>0.19</v>
      </c>
      <c r="H12527" s="547">
        <v>62115.97</v>
      </c>
      <c r="I12527" s="545" t="s">
        <v>12984</v>
      </c>
      <c r="J12527" s="545" t="s">
        <v>13301</v>
      </c>
      <c r="K12527" s="545" t="s">
        <v>5838</v>
      </c>
      <c r="L12527" s="545" t="s">
        <v>13413</v>
      </c>
      <c r="M12527" s="548" t="s">
        <v>13758</v>
      </c>
      <c r="N12527" s="545" t="s">
        <v>13413</v>
      </c>
      <c r="O12527" s="545" t="s">
        <v>13413</v>
      </c>
      <c r="P12527" s="549">
        <v>10235</v>
      </c>
      <c r="Q12527" s="549">
        <v>1</v>
      </c>
      <c r="R12527" s="549">
        <v>57</v>
      </c>
      <c r="S12527" s="548">
        <v>2221</v>
      </c>
      <c r="T12527" s="548"/>
      <c r="U12527" s="99"/>
    </row>
    <row r="12528" spans="1:21" ht="19.5" customHeight="1">
      <c r="A12528" s="545">
        <v>107557</v>
      </c>
      <c r="B12528" s="545" t="s">
        <v>6050</v>
      </c>
      <c r="C12528" s="545" t="s">
        <v>216</v>
      </c>
      <c r="D12528" s="546">
        <v>44194</v>
      </c>
      <c r="E12528" s="171" t="str">
        <f t="shared" si="195"/>
        <v>2020</v>
      </c>
      <c r="F12528" s="547">
        <v>49642</v>
      </c>
      <c r="G12528" s="548">
        <v>0.19</v>
      </c>
      <c r="H12528" s="547">
        <v>41715.97</v>
      </c>
      <c r="I12528" s="545" t="s">
        <v>12984</v>
      </c>
      <c r="J12528" s="545" t="s">
        <v>13301</v>
      </c>
      <c r="K12528" s="545" t="s">
        <v>20653</v>
      </c>
      <c r="L12528" s="545" t="s">
        <v>13413</v>
      </c>
      <c r="M12528" s="548" t="s">
        <v>13758</v>
      </c>
      <c r="N12528" s="545" t="s">
        <v>13413</v>
      </c>
      <c r="O12528" s="545" t="s">
        <v>13413</v>
      </c>
      <c r="P12528" s="549">
        <v>10236</v>
      </c>
      <c r="Q12528" s="549">
        <v>1</v>
      </c>
      <c r="R12528" s="549">
        <v>57</v>
      </c>
      <c r="S12528" s="548">
        <v>2221</v>
      </c>
      <c r="T12528" s="548"/>
      <c r="U12528" s="99"/>
    </row>
    <row r="12529" spans="1:21" ht="19.5" customHeight="1">
      <c r="A12529" s="545">
        <v>107558</v>
      </c>
      <c r="B12529" s="545" t="s">
        <v>9025</v>
      </c>
      <c r="C12529" s="545" t="s">
        <v>216</v>
      </c>
      <c r="D12529" s="546"/>
      <c r="E12529" s="171" t="str">
        <f t="shared" si="195"/>
        <v>1900</v>
      </c>
      <c r="F12529" s="547">
        <v>0</v>
      </c>
      <c r="G12529" s="548">
        <v>0</v>
      </c>
      <c r="H12529" s="547">
        <v>0</v>
      </c>
      <c r="I12529" s="545" t="s">
        <v>12984</v>
      </c>
      <c r="J12529" s="545"/>
      <c r="K12529" s="545" t="s">
        <v>20654</v>
      </c>
      <c r="L12529" s="545" t="s">
        <v>13413</v>
      </c>
      <c r="M12529" s="548" t="s">
        <v>13758</v>
      </c>
      <c r="N12529" s="545" t="s">
        <v>13413</v>
      </c>
      <c r="O12529" s="545" t="s">
        <v>13413</v>
      </c>
      <c r="P12529" s="549">
        <v>10237</v>
      </c>
      <c r="Q12529" s="549">
        <v>1</v>
      </c>
      <c r="R12529" s="549">
        <v>57</v>
      </c>
      <c r="S12529" s="548"/>
      <c r="T12529" s="548"/>
      <c r="U12529" s="99"/>
    </row>
    <row r="12530" spans="1:21" ht="19.5" customHeight="1">
      <c r="A12530" s="545">
        <v>107559</v>
      </c>
      <c r="B12530" s="545" t="s">
        <v>9024</v>
      </c>
      <c r="C12530" s="545" t="s">
        <v>216</v>
      </c>
      <c r="D12530" s="546"/>
      <c r="E12530" s="171" t="str">
        <f t="shared" si="195"/>
        <v>1900</v>
      </c>
      <c r="F12530" s="547">
        <v>0</v>
      </c>
      <c r="G12530" s="548">
        <v>0</v>
      </c>
      <c r="H12530" s="547">
        <v>0</v>
      </c>
      <c r="I12530" s="545" t="s">
        <v>12650</v>
      </c>
      <c r="J12530" s="545"/>
      <c r="K12530" s="545" t="s">
        <v>20655</v>
      </c>
      <c r="L12530" s="545" t="s">
        <v>13413</v>
      </c>
      <c r="M12530" s="548" t="s">
        <v>13758</v>
      </c>
      <c r="N12530" s="545" t="s">
        <v>13413</v>
      </c>
      <c r="O12530" s="545" t="s">
        <v>15042</v>
      </c>
      <c r="P12530" s="549">
        <v>10238</v>
      </c>
      <c r="Q12530" s="549">
        <v>1</v>
      </c>
      <c r="R12530" s="549">
        <v>127</v>
      </c>
      <c r="S12530" s="548"/>
      <c r="T12530" s="548"/>
      <c r="U12530" s="99"/>
    </row>
    <row r="12531" spans="1:21" ht="19.5" customHeight="1">
      <c r="A12531" s="545">
        <v>107560</v>
      </c>
      <c r="B12531" s="545" t="s">
        <v>12508</v>
      </c>
      <c r="C12531" s="545" t="s">
        <v>216</v>
      </c>
      <c r="D12531" s="546">
        <v>44194</v>
      </c>
      <c r="E12531" s="171" t="str">
        <f t="shared" si="195"/>
        <v>2020</v>
      </c>
      <c r="F12531" s="547">
        <v>61292</v>
      </c>
      <c r="G12531" s="548">
        <v>0.19</v>
      </c>
      <c r="H12531" s="547">
        <v>51505.88</v>
      </c>
      <c r="I12531" s="545" t="s">
        <v>12650</v>
      </c>
      <c r="J12531" s="545" t="s">
        <v>13301</v>
      </c>
      <c r="K12531" s="545" t="s">
        <v>20656</v>
      </c>
      <c r="L12531" s="545" t="s">
        <v>13413</v>
      </c>
      <c r="M12531" s="548" t="s">
        <v>13758</v>
      </c>
      <c r="N12531" s="545" t="s">
        <v>13413</v>
      </c>
      <c r="O12531" s="545" t="s">
        <v>15042</v>
      </c>
      <c r="P12531" s="549">
        <v>10239</v>
      </c>
      <c r="Q12531" s="549">
        <v>1</v>
      </c>
      <c r="R12531" s="549">
        <v>127</v>
      </c>
      <c r="S12531" s="548">
        <v>2221</v>
      </c>
      <c r="T12531" s="548"/>
      <c r="U12531" s="99"/>
    </row>
    <row r="12532" spans="1:21" ht="19.5" customHeight="1">
      <c r="A12532" s="545">
        <v>107561</v>
      </c>
      <c r="B12532" s="545" t="s">
        <v>4924</v>
      </c>
      <c r="C12532" s="545" t="s">
        <v>216</v>
      </c>
      <c r="D12532" s="546"/>
      <c r="E12532" s="171" t="str">
        <f t="shared" si="195"/>
        <v>1900</v>
      </c>
      <c r="F12532" s="547">
        <v>0</v>
      </c>
      <c r="G12532" s="548">
        <v>0</v>
      </c>
      <c r="H12532" s="547">
        <v>0</v>
      </c>
      <c r="I12532" s="545" t="s">
        <v>12650</v>
      </c>
      <c r="J12532" s="545"/>
      <c r="K12532" s="545" t="s">
        <v>20657</v>
      </c>
      <c r="L12532" s="545" t="s">
        <v>13413</v>
      </c>
      <c r="M12532" s="548" t="s">
        <v>13758</v>
      </c>
      <c r="N12532" s="545" t="s">
        <v>13413</v>
      </c>
      <c r="O12532" s="545" t="s">
        <v>15042</v>
      </c>
      <c r="P12532" s="549">
        <v>10240</v>
      </c>
      <c r="Q12532" s="549">
        <v>1</v>
      </c>
      <c r="R12532" s="549">
        <v>127</v>
      </c>
      <c r="S12532" s="548"/>
      <c r="T12532" s="548"/>
      <c r="U12532" s="99"/>
    </row>
    <row r="12533" spans="1:21" ht="19.5" customHeight="1">
      <c r="A12533" s="545">
        <v>107562</v>
      </c>
      <c r="B12533" s="545" t="s">
        <v>4887</v>
      </c>
      <c r="C12533" s="545" t="s">
        <v>216</v>
      </c>
      <c r="D12533" s="546">
        <v>44194</v>
      </c>
      <c r="E12533" s="171" t="str">
        <f t="shared" si="195"/>
        <v>2020</v>
      </c>
      <c r="F12533" s="547">
        <v>471643.01</v>
      </c>
      <c r="G12533" s="548">
        <v>0.19</v>
      </c>
      <c r="H12533" s="547">
        <v>396338.66</v>
      </c>
      <c r="I12533" s="545" t="s">
        <v>12650</v>
      </c>
      <c r="J12533" s="545" t="s">
        <v>13301</v>
      </c>
      <c r="K12533" s="545" t="s">
        <v>20658</v>
      </c>
      <c r="L12533" s="545" t="s">
        <v>13413</v>
      </c>
      <c r="M12533" s="548" t="s">
        <v>13758</v>
      </c>
      <c r="N12533" s="545" t="s">
        <v>13413</v>
      </c>
      <c r="O12533" s="545" t="s">
        <v>15042</v>
      </c>
      <c r="P12533" s="549">
        <v>10241</v>
      </c>
      <c r="Q12533" s="549">
        <v>1</v>
      </c>
      <c r="R12533" s="549">
        <v>127</v>
      </c>
      <c r="S12533" s="548">
        <v>2221</v>
      </c>
      <c r="T12533" s="548"/>
      <c r="U12533" s="99"/>
    </row>
    <row r="12534" spans="1:21" ht="19.5" customHeight="1">
      <c r="A12534" s="545">
        <v>107563</v>
      </c>
      <c r="B12534" s="545" t="s">
        <v>4664</v>
      </c>
      <c r="C12534" s="545" t="s">
        <v>216</v>
      </c>
      <c r="D12534" s="546">
        <v>44194</v>
      </c>
      <c r="E12534" s="171" t="str">
        <f t="shared" si="195"/>
        <v>2020</v>
      </c>
      <c r="F12534" s="547">
        <v>9395240</v>
      </c>
      <c r="G12534" s="548">
        <v>0.19</v>
      </c>
      <c r="H12534" s="547">
        <v>7895159.6600000001</v>
      </c>
      <c r="I12534" s="545" t="s">
        <v>12650</v>
      </c>
      <c r="J12534" s="545" t="s">
        <v>13296</v>
      </c>
      <c r="K12534" s="545" t="s">
        <v>20659</v>
      </c>
      <c r="L12534" s="545" t="s">
        <v>13413</v>
      </c>
      <c r="M12534" s="548" t="s">
        <v>13758</v>
      </c>
      <c r="N12534" s="545" t="s">
        <v>13413</v>
      </c>
      <c r="O12534" s="545" t="s">
        <v>15042</v>
      </c>
      <c r="P12534" s="549">
        <v>10242</v>
      </c>
      <c r="Q12534" s="549">
        <v>1</v>
      </c>
      <c r="R12534" s="549">
        <v>127</v>
      </c>
      <c r="S12534" s="548">
        <v>2218</v>
      </c>
      <c r="T12534" s="548"/>
      <c r="U12534" s="99"/>
    </row>
    <row r="12535" spans="1:21" ht="19.5" customHeight="1">
      <c r="A12535" s="545">
        <v>107564</v>
      </c>
      <c r="B12535" s="545" t="s">
        <v>4819</v>
      </c>
      <c r="C12535" s="545" t="s">
        <v>216</v>
      </c>
      <c r="D12535" s="546">
        <v>44194</v>
      </c>
      <c r="E12535" s="171" t="str">
        <f t="shared" si="195"/>
        <v>2020</v>
      </c>
      <c r="F12535" s="547">
        <v>94776</v>
      </c>
      <c r="G12535" s="548">
        <v>0.19</v>
      </c>
      <c r="H12535" s="547">
        <v>79643.7</v>
      </c>
      <c r="I12535" s="545" t="s">
        <v>12650</v>
      </c>
      <c r="J12535" s="545" t="s">
        <v>13296</v>
      </c>
      <c r="K12535" s="545" t="s">
        <v>4819</v>
      </c>
      <c r="L12535" s="545" t="s">
        <v>13413</v>
      </c>
      <c r="M12535" s="548" t="s">
        <v>13758</v>
      </c>
      <c r="N12535" s="545" t="s">
        <v>13413</v>
      </c>
      <c r="O12535" s="545" t="s">
        <v>15042</v>
      </c>
      <c r="P12535" s="549">
        <v>10243</v>
      </c>
      <c r="Q12535" s="549">
        <v>1</v>
      </c>
      <c r="R12535" s="549">
        <v>127</v>
      </c>
      <c r="S12535" s="548">
        <v>2218</v>
      </c>
      <c r="T12535" s="548"/>
      <c r="U12535" s="99"/>
    </row>
    <row r="12536" spans="1:21" ht="19.5" customHeight="1">
      <c r="A12536" s="545">
        <v>107565</v>
      </c>
      <c r="B12536" s="545" t="s">
        <v>5885</v>
      </c>
      <c r="C12536" s="545" t="s">
        <v>216</v>
      </c>
      <c r="D12536" s="546">
        <v>46084</v>
      </c>
      <c r="E12536" s="171" t="str">
        <f t="shared" si="195"/>
        <v>2026</v>
      </c>
      <c r="F12536" s="547">
        <v>211887</v>
      </c>
      <c r="G12536" s="548">
        <v>0.19</v>
      </c>
      <c r="H12536" s="547">
        <v>178056.3</v>
      </c>
      <c r="I12536" s="545" t="s">
        <v>12973</v>
      </c>
      <c r="J12536" s="545" t="s">
        <v>13298</v>
      </c>
      <c r="K12536" s="545" t="s">
        <v>5885</v>
      </c>
      <c r="L12536" s="545" t="s">
        <v>13413</v>
      </c>
      <c r="M12536" s="548" t="s">
        <v>13758</v>
      </c>
      <c r="N12536" s="545" t="s">
        <v>13413</v>
      </c>
      <c r="O12536" s="545" t="s">
        <v>13413</v>
      </c>
      <c r="P12536" s="549">
        <v>10244</v>
      </c>
      <c r="Q12536" s="549">
        <v>1</v>
      </c>
      <c r="R12536" s="549">
        <v>59</v>
      </c>
      <c r="S12536" s="548">
        <v>1012</v>
      </c>
      <c r="T12536" s="548"/>
      <c r="U12536" s="99"/>
    </row>
    <row r="12537" spans="1:21" ht="19.5" customHeight="1">
      <c r="A12537" s="545">
        <v>107566</v>
      </c>
      <c r="B12537" s="545" t="s">
        <v>5875</v>
      </c>
      <c r="C12537" s="545" t="s">
        <v>216</v>
      </c>
      <c r="D12537" s="546">
        <v>46084</v>
      </c>
      <c r="E12537" s="171" t="str">
        <f t="shared" si="195"/>
        <v>2026</v>
      </c>
      <c r="F12537" s="547">
        <v>348972</v>
      </c>
      <c r="G12537" s="548">
        <v>0.19</v>
      </c>
      <c r="H12537" s="547">
        <v>293253.78000000003</v>
      </c>
      <c r="I12537" s="545" t="s">
        <v>12973</v>
      </c>
      <c r="J12537" s="545" t="s">
        <v>13298</v>
      </c>
      <c r="K12537" s="545" t="s">
        <v>20660</v>
      </c>
      <c r="L12537" s="545" t="s">
        <v>13413</v>
      </c>
      <c r="M12537" s="548" t="s">
        <v>13758</v>
      </c>
      <c r="N12537" s="545" t="s">
        <v>13413</v>
      </c>
      <c r="O12537" s="545" t="s">
        <v>13413</v>
      </c>
      <c r="P12537" s="549">
        <v>10245</v>
      </c>
      <c r="Q12537" s="549">
        <v>1</v>
      </c>
      <c r="R12537" s="549">
        <v>59</v>
      </c>
      <c r="S12537" s="548">
        <v>1012</v>
      </c>
      <c r="T12537" s="548"/>
      <c r="U12537" s="99"/>
    </row>
    <row r="12538" spans="1:21" ht="19.5" customHeight="1">
      <c r="A12538" s="545">
        <v>107567</v>
      </c>
      <c r="B12538" s="545" t="s">
        <v>5253</v>
      </c>
      <c r="C12538" s="545" t="s">
        <v>216</v>
      </c>
      <c r="D12538" s="546"/>
      <c r="E12538" s="171" t="str">
        <f t="shared" si="195"/>
        <v>1900</v>
      </c>
      <c r="F12538" s="547">
        <v>0</v>
      </c>
      <c r="G12538" s="548">
        <v>0</v>
      </c>
      <c r="H12538" s="547">
        <v>0</v>
      </c>
      <c r="I12538" s="545" t="s">
        <v>12647</v>
      </c>
      <c r="J12538" s="545"/>
      <c r="K12538" s="545" t="s">
        <v>5253</v>
      </c>
      <c r="L12538" s="545" t="s">
        <v>13413</v>
      </c>
      <c r="M12538" s="548" t="s">
        <v>13758</v>
      </c>
      <c r="N12538" s="545" t="s">
        <v>13413</v>
      </c>
      <c r="O12538" s="545" t="s">
        <v>13413</v>
      </c>
      <c r="P12538" s="549">
        <v>10246</v>
      </c>
      <c r="Q12538" s="549">
        <v>1</v>
      </c>
      <c r="R12538" s="549">
        <v>26</v>
      </c>
      <c r="S12538" s="548"/>
      <c r="T12538" s="548"/>
      <c r="U12538" s="99"/>
    </row>
    <row r="12539" spans="1:21" ht="19.5" customHeight="1">
      <c r="A12539" s="545">
        <v>107568</v>
      </c>
      <c r="B12539" s="545" t="s">
        <v>5266</v>
      </c>
      <c r="C12539" s="545" t="s">
        <v>216</v>
      </c>
      <c r="D12539" s="546">
        <v>44591</v>
      </c>
      <c r="E12539" s="171" t="str">
        <f t="shared" si="195"/>
        <v>2022</v>
      </c>
      <c r="F12539" s="547">
        <v>606708.01</v>
      </c>
      <c r="G12539" s="548">
        <v>0.19</v>
      </c>
      <c r="H12539" s="547">
        <v>509838.66</v>
      </c>
      <c r="I12539" s="545" t="s">
        <v>12647</v>
      </c>
      <c r="J12539" s="545" t="s">
        <v>13297</v>
      </c>
      <c r="K12539" s="545" t="s">
        <v>20661</v>
      </c>
      <c r="L12539" s="545" t="s">
        <v>13413</v>
      </c>
      <c r="M12539" s="548" t="s">
        <v>13758</v>
      </c>
      <c r="N12539" s="545" t="s">
        <v>13413</v>
      </c>
      <c r="O12539" s="545" t="s">
        <v>13413</v>
      </c>
      <c r="P12539" s="549">
        <v>10247</v>
      </c>
      <c r="Q12539" s="549">
        <v>1</v>
      </c>
      <c r="R12539" s="549">
        <v>26</v>
      </c>
      <c r="S12539" s="548">
        <v>2257</v>
      </c>
      <c r="T12539" s="548"/>
      <c r="U12539" s="99"/>
    </row>
    <row r="12540" spans="1:21" ht="19.5" customHeight="1">
      <c r="A12540" s="545">
        <v>107569</v>
      </c>
      <c r="B12540" s="545" t="s">
        <v>5356</v>
      </c>
      <c r="C12540" s="545" t="s">
        <v>216</v>
      </c>
      <c r="D12540" s="546">
        <v>44591</v>
      </c>
      <c r="E12540" s="171" t="str">
        <f t="shared" si="195"/>
        <v>2022</v>
      </c>
      <c r="F12540" s="547">
        <v>148707.01</v>
      </c>
      <c r="G12540" s="548">
        <v>0.19</v>
      </c>
      <c r="H12540" s="547">
        <v>124963.87</v>
      </c>
      <c r="I12540" s="545" t="s">
        <v>12647</v>
      </c>
      <c r="J12540" s="545" t="s">
        <v>13297</v>
      </c>
      <c r="K12540" s="545" t="s">
        <v>5356</v>
      </c>
      <c r="L12540" s="545" t="s">
        <v>13413</v>
      </c>
      <c r="M12540" s="548" t="s">
        <v>13758</v>
      </c>
      <c r="N12540" s="545" t="s">
        <v>13413</v>
      </c>
      <c r="O12540" s="545" t="s">
        <v>13413</v>
      </c>
      <c r="P12540" s="549">
        <v>10248</v>
      </c>
      <c r="Q12540" s="549">
        <v>1</v>
      </c>
      <c r="R12540" s="549">
        <v>26</v>
      </c>
      <c r="S12540" s="548">
        <v>2257</v>
      </c>
      <c r="T12540" s="548"/>
      <c r="U12540" s="99"/>
    </row>
    <row r="12541" spans="1:21" ht="19.5" customHeight="1">
      <c r="A12541" s="545">
        <v>107570</v>
      </c>
      <c r="B12541" s="545" t="s">
        <v>5029</v>
      </c>
      <c r="C12541" s="545" t="s">
        <v>216</v>
      </c>
      <c r="D12541" s="546"/>
      <c r="E12541" s="171" t="str">
        <f t="shared" si="195"/>
        <v>1900</v>
      </c>
      <c r="F12541" s="547">
        <v>0</v>
      </c>
      <c r="G12541" s="548">
        <v>0</v>
      </c>
      <c r="H12541" s="547">
        <v>0</v>
      </c>
      <c r="I12541" s="545" t="s">
        <v>12676</v>
      </c>
      <c r="J12541" s="545"/>
      <c r="K12541" s="545" t="s">
        <v>13413</v>
      </c>
      <c r="L12541" s="545" t="s">
        <v>13413</v>
      </c>
      <c r="M12541" s="548" t="s">
        <v>13758</v>
      </c>
      <c r="N12541" s="545" t="s">
        <v>13413</v>
      </c>
      <c r="O12541" s="545" t="s">
        <v>13413</v>
      </c>
      <c r="P12541" s="549">
        <v>10249</v>
      </c>
      <c r="Q12541" s="549">
        <v>1</v>
      </c>
      <c r="R12541" s="549">
        <v>14</v>
      </c>
      <c r="S12541" s="548"/>
      <c r="T12541" s="548"/>
      <c r="U12541" s="99"/>
    </row>
    <row r="12542" spans="1:21" ht="19.5" customHeight="1">
      <c r="A12542" s="545">
        <v>107571</v>
      </c>
      <c r="B12542" s="545" t="s">
        <v>12514</v>
      </c>
      <c r="C12542" s="545" t="s">
        <v>216</v>
      </c>
      <c r="D12542" s="546">
        <v>44592</v>
      </c>
      <c r="E12542" s="171" t="str">
        <f t="shared" si="195"/>
        <v>2022</v>
      </c>
      <c r="F12542" s="547">
        <v>216937</v>
      </c>
      <c r="G12542" s="548">
        <v>0.19</v>
      </c>
      <c r="H12542" s="547">
        <v>182300</v>
      </c>
      <c r="I12542" s="545" t="s">
        <v>12676</v>
      </c>
      <c r="J12542" s="545" t="s">
        <v>13297</v>
      </c>
      <c r="K12542" s="545" t="s">
        <v>19813</v>
      </c>
      <c r="L12542" s="545" t="s">
        <v>13413</v>
      </c>
      <c r="M12542" s="548" t="s">
        <v>13758</v>
      </c>
      <c r="N12542" s="545" t="s">
        <v>13413</v>
      </c>
      <c r="O12542" s="545" t="s">
        <v>13413</v>
      </c>
      <c r="P12542" s="549">
        <v>10250</v>
      </c>
      <c r="Q12542" s="549">
        <v>1</v>
      </c>
      <c r="R12542" s="549">
        <v>14</v>
      </c>
      <c r="S12542" s="548">
        <v>2257</v>
      </c>
      <c r="T12542" s="548"/>
      <c r="U12542" s="99"/>
    </row>
    <row r="12543" spans="1:21" ht="19.5" customHeight="1">
      <c r="A12543" s="545">
        <v>107572</v>
      </c>
      <c r="B12543" s="545" t="s">
        <v>8389</v>
      </c>
      <c r="C12543" s="545" t="s">
        <v>216</v>
      </c>
      <c r="D12543" s="546">
        <v>43511</v>
      </c>
      <c r="E12543" s="171" t="str">
        <f t="shared" si="195"/>
        <v>2019</v>
      </c>
      <c r="F12543" s="547">
        <v>77768</v>
      </c>
      <c r="G12543" s="548">
        <v>0.19</v>
      </c>
      <c r="H12543" s="547">
        <v>65351.26</v>
      </c>
      <c r="I12543" s="545" t="s">
        <v>12676</v>
      </c>
      <c r="J12543" s="545" t="s">
        <v>13296</v>
      </c>
      <c r="K12543" s="545" t="s">
        <v>13413</v>
      </c>
      <c r="L12543" s="545" t="s">
        <v>13413</v>
      </c>
      <c r="M12543" s="548" t="s">
        <v>13758</v>
      </c>
      <c r="N12543" s="545" t="s">
        <v>13413</v>
      </c>
      <c r="O12543" s="545" t="s">
        <v>13413</v>
      </c>
      <c r="P12543" s="549">
        <v>10251</v>
      </c>
      <c r="Q12543" s="549">
        <v>1</v>
      </c>
      <c r="R12543" s="549">
        <v>14</v>
      </c>
      <c r="S12543" s="548">
        <v>2218</v>
      </c>
      <c r="T12543" s="548"/>
      <c r="U12543" s="99"/>
    </row>
    <row r="12544" spans="1:21" ht="19.5" customHeight="1">
      <c r="A12544" s="545">
        <v>107573</v>
      </c>
      <c r="B12544" s="545" t="s">
        <v>5188</v>
      </c>
      <c r="C12544" s="545" t="s">
        <v>216</v>
      </c>
      <c r="D12544" s="546">
        <v>44592</v>
      </c>
      <c r="E12544" s="171" t="str">
        <f t="shared" si="195"/>
        <v>2022</v>
      </c>
      <c r="F12544" s="547">
        <v>468457.01</v>
      </c>
      <c r="G12544" s="548">
        <v>0.19</v>
      </c>
      <c r="H12544" s="547">
        <v>393661.35</v>
      </c>
      <c r="I12544" s="545" t="s">
        <v>12676</v>
      </c>
      <c r="J12544" s="545" t="s">
        <v>13297</v>
      </c>
      <c r="K12544" s="545" t="s">
        <v>13413</v>
      </c>
      <c r="L12544" s="545" t="s">
        <v>13413</v>
      </c>
      <c r="M12544" s="548" t="s">
        <v>13758</v>
      </c>
      <c r="N12544" s="545" t="s">
        <v>13413</v>
      </c>
      <c r="O12544" s="545" t="s">
        <v>13413</v>
      </c>
      <c r="P12544" s="549">
        <v>10252</v>
      </c>
      <c r="Q12544" s="549">
        <v>1</v>
      </c>
      <c r="R12544" s="549">
        <v>14</v>
      </c>
      <c r="S12544" s="548">
        <v>2257</v>
      </c>
      <c r="T12544" s="548"/>
      <c r="U12544" s="99"/>
    </row>
    <row r="12545" spans="1:21" ht="19.5" customHeight="1">
      <c r="A12545" s="545">
        <v>107574</v>
      </c>
      <c r="B12545" s="545" t="s">
        <v>9023</v>
      </c>
      <c r="C12545" s="545" t="s">
        <v>216</v>
      </c>
      <c r="D12545" s="546"/>
      <c r="E12545" s="171" t="str">
        <f t="shared" si="195"/>
        <v>1900</v>
      </c>
      <c r="F12545" s="547">
        <v>0</v>
      </c>
      <c r="G12545" s="548">
        <v>0</v>
      </c>
      <c r="H12545" s="547">
        <v>0</v>
      </c>
      <c r="I12545" s="545" t="s">
        <v>12676</v>
      </c>
      <c r="J12545" s="545"/>
      <c r="K12545" s="545" t="s">
        <v>13413</v>
      </c>
      <c r="L12545" s="545" t="s">
        <v>13413</v>
      </c>
      <c r="M12545" s="548" t="s">
        <v>13758</v>
      </c>
      <c r="N12545" s="545" t="s">
        <v>13413</v>
      </c>
      <c r="O12545" s="545" t="s">
        <v>13413</v>
      </c>
      <c r="P12545" s="549">
        <v>10253</v>
      </c>
      <c r="Q12545" s="549">
        <v>1</v>
      </c>
      <c r="R12545" s="549">
        <v>14</v>
      </c>
      <c r="S12545" s="548"/>
      <c r="T12545" s="548"/>
      <c r="U12545" s="99"/>
    </row>
    <row r="12546" spans="1:21" ht="19.5" customHeight="1">
      <c r="A12546" s="545">
        <v>107575</v>
      </c>
      <c r="B12546" s="545" t="s">
        <v>5021</v>
      </c>
      <c r="C12546" s="545" t="s">
        <v>216</v>
      </c>
      <c r="D12546" s="546"/>
      <c r="E12546" s="171" t="str">
        <f t="shared" si="195"/>
        <v>1900</v>
      </c>
      <c r="F12546" s="547">
        <v>0</v>
      </c>
      <c r="G12546" s="548">
        <v>0</v>
      </c>
      <c r="H12546" s="547">
        <v>0</v>
      </c>
      <c r="I12546" s="545" t="s">
        <v>12676</v>
      </c>
      <c r="J12546" s="545"/>
      <c r="K12546" s="545" t="s">
        <v>13413</v>
      </c>
      <c r="L12546" s="545" t="s">
        <v>13413</v>
      </c>
      <c r="M12546" s="548" t="s">
        <v>13758</v>
      </c>
      <c r="N12546" s="545" t="s">
        <v>13413</v>
      </c>
      <c r="O12546" s="545" t="s">
        <v>13413</v>
      </c>
      <c r="P12546" s="549">
        <v>10254</v>
      </c>
      <c r="Q12546" s="549">
        <v>1</v>
      </c>
      <c r="R12546" s="549">
        <v>14</v>
      </c>
      <c r="S12546" s="548"/>
      <c r="T12546" s="548"/>
      <c r="U12546" s="99"/>
    </row>
    <row r="12547" spans="1:21" ht="19.5" customHeight="1">
      <c r="A12547" s="545">
        <v>107576</v>
      </c>
      <c r="B12547" s="545" t="s">
        <v>9022</v>
      </c>
      <c r="C12547" s="545" t="s">
        <v>216</v>
      </c>
      <c r="D12547" s="546"/>
      <c r="E12547" s="171" t="str">
        <f t="shared" si="195"/>
        <v>1900</v>
      </c>
      <c r="F12547" s="547">
        <v>0</v>
      </c>
      <c r="G12547" s="548">
        <v>0</v>
      </c>
      <c r="H12547" s="547">
        <v>0</v>
      </c>
      <c r="I12547" s="545" t="s">
        <v>12676</v>
      </c>
      <c r="J12547" s="545"/>
      <c r="K12547" s="545" t="s">
        <v>13413</v>
      </c>
      <c r="L12547" s="545" t="s">
        <v>13413</v>
      </c>
      <c r="M12547" s="548" t="s">
        <v>13758</v>
      </c>
      <c r="N12547" s="545" t="s">
        <v>13413</v>
      </c>
      <c r="O12547" s="545" t="s">
        <v>13413</v>
      </c>
      <c r="P12547" s="549">
        <v>10255</v>
      </c>
      <c r="Q12547" s="549">
        <v>1</v>
      </c>
      <c r="R12547" s="549">
        <v>14</v>
      </c>
      <c r="S12547" s="548"/>
      <c r="T12547" s="548"/>
      <c r="U12547" s="99"/>
    </row>
    <row r="12548" spans="1:21" ht="19.5" customHeight="1">
      <c r="A12548" s="545">
        <v>107577</v>
      </c>
      <c r="B12548" s="545" t="s">
        <v>5056</v>
      </c>
      <c r="C12548" s="545" t="s">
        <v>216</v>
      </c>
      <c r="D12548" s="546"/>
      <c r="E12548" s="171" t="str">
        <f t="shared" ref="E12548:E12611" si="196">TEXT(D12548,"YYYY")</f>
        <v>1900</v>
      </c>
      <c r="F12548" s="547">
        <v>0</v>
      </c>
      <c r="G12548" s="548">
        <v>0</v>
      </c>
      <c r="H12548" s="547">
        <v>0</v>
      </c>
      <c r="I12548" s="545" t="s">
        <v>12676</v>
      </c>
      <c r="J12548" s="545"/>
      <c r="K12548" s="545" t="s">
        <v>13413</v>
      </c>
      <c r="L12548" s="545" t="s">
        <v>13413</v>
      </c>
      <c r="M12548" s="548" t="s">
        <v>13758</v>
      </c>
      <c r="N12548" s="545" t="s">
        <v>13413</v>
      </c>
      <c r="O12548" s="545" t="s">
        <v>13413</v>
      </c>
      <c r="P12548" s="549">
        <v>10256</v>
      </c>
      <c r="Q12548" s="549">
        <v>1</v>
      </c>
      <c r="R12548" s="549">
        <v>14</v>
      </c>
      <c r="S12548" s="548"/>
      <c r="T12548" s="548"/>
      <c r="U12548" s="99"/>
    </row>
    <row r="12549" spans="1:21" ht="19.5" customHeight="1">
      <c r="A12549" s="545">
        <v>107578</v>
      </c>
      <c r="B12549" s="545" t="s">
        <v>5161</v>
      </c>
      <c r="C12549" s="545" t="s">
        <v>216</v>
      </c>
      <c r="D12549" s="546"/>
      <c r="E12549" s="171" t="str">
        <f t="shared" si="196"/>
        <v>1900</v>
      </c>
      <c r="F12549" s="547">
        <v>0</v>
      </c>
      <c r="G12549" s="548">
        <v>0</v>
      </c>
      <c r="H12549" s="547">
        <v>0</v>
      </c>
      <c r="I12549" s="545" t="s">
        <v>12676</v>
      </c>
      <c r="J12549" s="545"/>
      <c r="K12549" s="545" t="s">
        <v>13413</v>
      </c>
      <c r="L12549" s="545" t="s">
        <v>13413</v>
      </c>
      <c r="M12549" s="548" t="s">
        <v>13758</v>
      </c>
      <c r="N12549" s="545" t="s">
        <v>13413</v>
      </c>
      <c r="O12549" s="545" t="s">
        <v>13413</v>
      </c>
      <c r="P12549" s="549">
        <v>10257</v>
      </c>
      <c r="Q12549" s="549">
        <v>1</v>
      </c>
      <c r="R12549" s="549">
        <v>14</v>
      </c>
      <c r="S12549" s="548"/>
      <c r="T12549" s="548"/>
      <c r="U12549" s="99"/>
    </row>
    <row r="12550" spans="1:21" ht="19.5" customHeight="1">
      <c r="A12550" s="545">
        <v>107579</v>
      </c>
      <c r="B12550" s="545" t="s">
        <v>9021</v>
      </c>
      <c r="C12550" s="545" t="s">
        <v>216</v>
      </c>
      <c r="D12550" s="546"/>
      <c r="E12550" s="171" t="str">
        <f t="shared" si="196"/>
        <v>1900</v>
      </c>
      <c r="F12550" s="547">
        <v>0</v>
      </c>
      <c r="G12550" s="548">
        <v>0</v>
      </c>
      <c r="H12550" s="547">
        <v>0</v>
      </c>
      <c r="I12550" s="545" t="s">
        <v>12676</v>
      </c>
      <c r="J12550" s="545"/>
      <c r="K12550" s="545" t="s">
        <v>13413</v>
      </c>
      <c r="L12550" s="545" t="s">
        <v>13413</v>
      </c>
      <c r="M12550" s="548" t="s">
        <v>13758</v>
      </c>
      <c r="N12550" s="545" t="s">
        <v>13413</v>
      </c>
      <c r="O12550" s="545" t="s">
        <v>13413</v>
      </c>
      <c r="P12550" s="549">
        <v>10258</v>
      </c>
      <c r="Q12550" s="549">
        <v>1</v>
      </c>
      <c r="R12550" s="549">
        <v>14</v>
      </c>
      <c r="S12550" s="548"/>
      <c r="T12550" s="548"/>
      <c r="U12550" s="99"/>
    </row>
    <row r="12551" spans="1:21" ht="19.5" customHeight="1">
      <c r="A12551" s="545">
        <v>107580</v>
      </c>
      <c r="B12551" s="545" t="s">
        <v>5020</v>
      </c>
      <c r="C12551" s="545" t="s">
        <v>216</v>
      </c>
      <c r="D12551" s="546"/>
      <c r="E12551" s="171" t="str">
        <f t="shared" si="196"/>
        <v>1900</v>
      </c>
      <c r="F12551" s="547">
        <v>0</v>
      </c>
      <c r="G12551" s="548">
        <v>0</v>
      </c>
      <c r="H12551" s="547">
        <v>0</v>
      </c>
      <c r="I12551" s="545" t="s">
        <v>12676</v>
      </c>
      <c r="J12551" s="545"/>
      <c r="K12551" s="545" t="s">
        <v>13413</v>
      </c>
      <c r="L12551" s="545" t="s">
        <v>13413</v>
      </c>
      <c r="M12551" s="548" t="s">
        <v>13758</v>
      </c>
      <c r="N12551" s="545" t="s">
        <v>13413</v>
      </c>
      <c r="O12551" s="545" t="s">
        <v>13413</v>
      </c>
      <c r="P12551" s="549">
        <v>10259</v>
      </c>
      <c r="Q12551" s="549">
        <v>1</v>
      </c>
      <c r="R12551" s="549">
        <v>14</v>
      </c>
      <c r="S12551" s="548"/>
      <c r="T12551" s="548"/>
      <c r="U12551" s="99"/>
    </row>
    <row r="12552" spans="1:21" ht="19.5" customHeight="1">
      <c r="A12552" s="545">
        <v>107581</v>
      </c>
      <c r="B12552" s="545" t="s">
        <v>5028</v>
      </c>
      <c r="C12552" s="545" t="s">
        <v>216</v>
      </c>
      <c r="D12552" s="546"/>
      <c r="E12552" s="171" t="str">
        <f t="shared" si="196"/>
        <v>1900</v>
      </c>
      <c r="F12552" s="547">
        <v>0</v>
      </c>
      <c r="G12552" s="548">
        <v>0</v>
      </c>
      <c r="H12552" s="547">
        <v>0</v>
      </c>
      <c r="I12552" s="545" t="s">
        <v>12676</v>
      </c>
      <c r="J12552" s="545"/>
      <c r="K12552" s="545" t="s">
        <v>13413</v>
      </c>
      <c r="L12552" s="545" t="s">
        <v>13413</v>
      </c>
      <c r="M12552" s="548" t="s">
        <v>13758</v>
      </c>
      <c r="N12552" s="545" t="s">
        <v>13413</v>
      </c>
      <c r="O12552" s="545" t="s">
        <v>13413</v>
      </c>
      <c r="P12552" s="549">
        <v>10260</v>
      </c>
      <c r="Q12552" s="549">
        <v>1</v>
      </c>
      <c r="R12552" s="549">
        <v>14</v>
      </c>
      <c r="S12552" s="548"/>
      <c r="T12552" s="548"/>
      <c r="U12552" s="99"/>
    </row>
    <row r="12553" spans="1:21" ht="19.5" customHeight="1">
      <c r="A12553" s="545">
        <v>107582</v>
      </c>
      <c r="B12553" s="545" t="s">
        <v>5053</v>
      </c>
      <c r="C12553" s="545" t="s">
        <v>216</v>
      </c>
      <c r="D12553" s="546"/>
      <c r="E12553" s="171" t="str">
        <f t="shared" si="196"/>
        <v>1900</v>
      </c>
      <c r="F12553" s="547">
        <v>0</v>
      </c>
      <c r="G12553" s="548">
        <v>0</v>
      </c>
      <c r="H12553" s="547">
        <v>0</v>
      </c>
      <c r="I12553" s="545" t="s">
        <v>12676</v>
      </c>
      <c r="J12553" s="545"/>
      <c r="K12553" s="545" t="s">
        <v>13413</v>
      </c>
      <c r="L12553" s="545" t="s">
        <v>13413</v>
      </c>
      <c r="M12553" s="548" t="s">
        <v>13758</v>
      </c>
      <c r="N12553" s="545" t="s">
        <v>13413</v>
      </c>
      <c r="O12553" s="545" t="s">
        <v>13413</v>
      </c>
      <c r="P12553" s="549">
        <v>10261</v>
      </c>
      <c r="Q12553" s="549">
        <v>1</v>
      </c>
      <c r="R12553" s="549">
        <v>14</v>
      </c>
      <c r="S12553" s="548"/>
      <c r="T12553" s="548"/>
      <c r="U12553" s="99"/>
    </row>
    <row r="12554" spans="1:21" ht="19.5" customHeight="1">
      <c r="A12554" s="545">
        <v>107583</v>
      </c>
      <c r="B12554" s="545" t="s">
        <v>5108</v>
      </c>
      <c r="C12554" s="545" t="s">
        <v>216</v>
      </c>
      <c r="D12554" s="546"/>
      <c r="E12554" s="171" t="str">
        <f t="shared" si="196"/>
        <v>1900</v>
      </c>
      <c r="F12554" s="547">
        <v>0</v>
      </c>
      <c r="G12554" s="548">
        <v>0</v>
      </c>
      <c r="H12554" s="547">
        <v>0</v>
      </c>
      <c r="I12554" s="545" t="s">
        <v>12676</v>
      </c>
      <c r="J12554" s="545"/>
      <c r="K12554" s="545" t="s">
        <v>13413</v>
      </c>
      <c r="L12554" s="545" t="s">
        <v>13413</v>
      </c>
      <c r="M12554" s="548" t="s">
        <v>13758</v>
      </c>
      <c r="N12554" s="545" t="s">
        <v>13413</v>
      </c>
      <c r="O12554" s="545" t="s">
        <v>13413</v>
      </c>
      <c r="P12554" s="549">
        <v>10262</v>
      </c>
      <c r="Q12554" s="549">
        <v>1</v>
      </c>
      <c r="R12554" s="549">
        <v>14</v>
      </c>
      <c r="S12554" s="548"/>
      <c r="T12554" s="548"/>
      <c r="U12554" s="99"/>
    </row>
    <row r="12555" spans="1:21" ht="19.5" customHeight="1">
      <c r="A12555" s="545">
        <v>107584</v>
      </c>
      <c r="B12555" s="545" t="s">
        <v>5147</v>
      </c>
      <c r="C12555" s="545" t="s">
        <v>209</v>
      </c>
      <c r="D12555" s="546"/>
      <c r="E12555" s="171" t="str">
        <f t="shared" si="196"/>
        <v>1900</v>
      </c>
      <c r="F12555" s="547">
        <v>0</v>
      </c>
      <c r="G12555" s="548">
        <v>0</v>
      </c>
      <c r="H12555" s="547">
        <v>0</v>
      </c>
      <c r="I12555" s="545" t="s">
        <v>12676</v>
      </c>
      <c r="J12555" s="545"/>
      <c r="K12555" s="545" t="s">
        <v>13413</v>
      </c>
      <c r="L12555" s="545" t="s">
        <v>13413</v>
      </c>
      <c r="M12555" s="548" t="s">
        <v>13758</v>
      </c>
      <c r="N12555" s="545" t="s">
        <v>13413</v>
      </c>
      <c r="O12555" s="545" t="s">
        <v>13413</v>
      </c>
      <c r="P12555" s="549">
        <v>10263</v>
      </c>
      <c r="Q12555" s="549">
        <v>1</v>
      </c>
      <c r="R12555" s="549">
        <v>14</v>
      </c>
      <c r="S12555" s="548"/>
      <c r="T12555" s="548"/>
      <c r="U12555" s="99"/>
    </row>
    <row r="12556" spans="1:21" ht="19.5" customHeight="1">
      <c r="A12556" s="545">
        <v>107585</v>
      </c>
      <c r="B12556" s="545" t="s">
        <v>9020</v>
      </c>
      <c r="C12556" s="545" t="s">
        <v>216</v>
      </c>
      <c r="D12556" s="546"/>
      <c r="E12556" s="171" t="str">
        <f t="shared" si="196"/>
        <v>1900</v>
      </c>
      <c r="F12556" s="547">
        <v>0</v>
      </c>
      <c r="G12556" s="548">
        <v>0</v>
      </c>
      <c r="H12556" s="547">
        <v>0</v>
      </c>
      <c r="I12556" s="545" t="s">
        <v>12676</v>
      </c>
      <c r="J12556" s="545"/>
      <c r="K12556" s="545" t="s">
        <v>13413</v>
      </c>
      <c r="L12556" s="545" t="s">
        <v>13413</v>
      </c>
      <c r="M12556" s="548" t="s">
        <v>13758</v>
      </c>
      <c r="N12556" s="545" t="s">
        <v>13413</v>
      </c>
      <c r="O12556" s="545" t="s">
        <v>13413</v>
      </c>
      <c r="P12556" s="549">
        <v>10264</v>
      </c>
      <c r="Q12556" s="549">
        <v>1</v>
      </c>
      <c r="R12556" s="549">
        <v>14</v>
      </c>
      <c r="S12556" s="548"/>
      <c r="T12556" s="548"/>
      <c r="U12556" s="99"/>
    </row>
    <row r="12557" spans="1:21" ht="19.5" customHeight="1">
      <c r="A12557" s="545">
        <v>107586</v>
      </c>
      <c r="B12557" s="545" t="s">
        <v>5000</v>
      </c>
      <c r="C12557" s="545" t="s">
        <v>216</v>
      </c>
      <c r="D12557" s="546"/>
      <c r="E12557" s="171" t="str">
        <f t="shared" si="196"/>
        <v>1900</v>
      </c>
      <c r="F12557" s="547">
        <v>0</v>
      </c>
      <c r="G12557" s="548">
        <v>0</v>
      </c>
      <c r="H12557" s="547">
        <v>0</v>
      </c>
      <c r="I12557" s="545" t="s">
        <v>12676</v>
      </c>
      <c r="J12557" s="545"/>
      <c r="K12557" s="545" t="s">
        <v>13413</v>
      </c>
      <c r="L12557" s="545" t="s">
        <v>13413</v>
      </c>
      <c r="M12557" s="548" t="s">
        <v>13758</v>
      </c>
      <c r="N12557" s="545" t="s">
        <v>13413</v>
      </c>
      <c r="O12557" s="545" t="s">
        <v>13413</v>
      </c>
      <c r="P12557" s="549">
        <v>10265</v>
      </c>
      <c r="Q12557" s="549">
        <v>1</v>
      </c>
      <c r="R12557" s="549">
        <v>14</v>
      </c>
      <c r="S12557" s="548"/>
      <c r="T12557" s="548"/>
      <c r="U12557" s="99"/>
    </row>
    <row r="12558" spans="1:21" ht="19.5" customHeight="1">
      <c r="A12558" s="545">
        <v>107587</v>
      </c>
      <c r="B12558" s="545" t="s">
        <v>5001</v>
      </c>
      <c r="C12558" s="545" t="s">
        <v>216</v>
      </c>
      <c r="D12558" s="546"/>
      <c r="E12558" s="171" t="str">
        <f t="shared" si="196"/>
        <v>1900</v>
      </c>
      <c r="F12558" s="547">
        <v>0</v>
      </c>
      <c r="G12558" s="548">
        <v>0</v>
      </c>
      <c r="H12558" s="547">
        <v>0</v>
      </c>
      <c r="I12558" s="545" t="s">
        <v>12676</v>
      </c>
      <c r="J12558" s="545"/>
      <c r="K12558" s="545" t="s">
        <v>13413</v>
      </c>
      <c r="L12558" s="545" t="s">
        <v>13413</v>
      </c>
      <c r="M12558" s="548" t="s">
        <v>13758</v>
      </c>
      <c r="N12558" s="545" t="s">
        <v>13413</v>
      </c>
      <c r="O12558" s="545" t="s">
        <v>13413</v>
      </c>
      <c r="P12558" s="549">
        <v>10266</v>
      </c>
      <c r="Q12558" s="549">
        <v>1</v>
      </c>
      <c r="R12558" s="549">
        <v>14</v>
      </c>
      <c r="S12558" s="548"/>
      <c r="T12558" s="548"/>
      <c r="U12558" s="99"/>
    </row>
    <row r="12559" spans="1:21" ht="19.5" customHeight="1">
      <c r="A12559" s="545">
        <v>107588</v>
      </c>
      <c r="B12559" s="545" t="s">
        <v>5138</v>
      </c>
      <c r="C12559" s="545" t="s">
        <v>209</v>
      </c>
      <c r="D12559" s="546"/>
      <c r="E12559" s="171" t="str">
        <f t="shared" si="196"/>
        <v>1900</v>
      </c>
      <c r="F12559" s="547">
        <v>0</v>
      </c>
      <c r="G12559" s="548">
        <v>0</v>
      </c>
      <c r="H12559" s="547">
        <v>0</v>
      </c>
      <c r="I12559" s="545" t="s">
        <v>12676</v>
      </c>
      <c r="J12559" s="545"/>
      <c r="K12559" s="545" t="s">
        <v>13413</v>
      </c>
      <c r="L12559" s="545" t="s">
        <v>13413</v>
      </c>
      <c r="M12559" s="548" t="s">
        <v>13758</v>
      </c>
      <c r="N12559" s="545" t="s">
        <v>13413</v>
      </c>
      <c r="O12559" s="545" t="s">
        <v>13413</v>
      </c>
      <c r="P12559" s="549">
        <v>10267</v>
      </c>
      <c r="Q12559" s="549">
        <v>1</v>
      </c>
      <c r="R12559" s="549">
        <v>14</v>
      </c>
      <c r="S12559" s="548"/>
      <c r="T12559" s="548"/>
      <c r="U12559" s="99"/>
    </row>
    <row r="12560" spans="1:21" ht="19.5" customHeight="1">
      <c r="A12560" s="545">
        <v>107589</v>
      </c>
      <c r="B12560" s="545" t="s">
        <v>9019</v>
      </c>
      <c r="C12560" s="545" t="s">
        <v>216</v>
      </c>
      <c r="D12560" s="546"/>
      <c r="E12560" s="171" t="str">
        <f t="shared" si="196"/>
        <v>1900</v>
      </c>
      <c r="F12560" s="547">
        <v>0</v>
      </c>
      <c r="G12560" s="548">
        <v>0</v>
      </c>
      <c r="H12560" s="547">
        <v>0</v>
      </c>
      <c r="I12560" s="545" t="s">
        <v>12676</v>
      </c>
      <c r="J12560" s="545"/>
      <c r="K12560" s="545" t="s">
        <v>13413</v>
      </c>
      <c r="L12560" s="545" t="s">
        <v>13413</v>
      </c>
      <c r="M12560" s="548" t="s">
        <v>13758</v>
      </c>
      <c r="N12560" s="545" t="s">
        <v>13413</v>
      </c>
      <c r="O12560" s="545" t="s">
        <v>13413</v>
      </c>
      <c r="P12560" s="549">
        <v>10268</v>
      </c>
      <c r="Q12560" s="549">
        <v>1</v>
      </c>
      <c r="R12560" s="549">
        <v>14</v>
      </c>
      <c r="S12560" s="548"/>
      <c r="T12560" s="548"/>
      <c r="U12560" s="99"/>
    </row>
    <row r="12561" spans="1:21" ht="19.5" customHeight="1">
      <c r="A12561" s="545">
        <v>107590</v>
      </c>
      <c r="B12561" s="545" t="s">
        <v>5002</v>
      </c>
      <c r="C12561" s="545" t="s">
        <v>216</v>
      </c>
      <c r="D12561" s="546"/>
      <c r="E12561" s="171" t="str">
        <f t="shared" si="196"/>
        <v>1900</v>
      </c>
      <c r="F12561" s="547">
        <v>0</v>
      </c>
      <c r="G12561" s="548">
        <v>0</v>
      </c>
      <c r="H12561" s="547">
        <v>0</v>
      </c>
      <c r="I12561" s="545" t="s">
        <v>12676</v>
      </c>
      <c r="J12561" s="545"/>
      <c r="K12561" s="545" t="s">
        <v>13413</v>
      </c>
      <c r="L12561" s="545" t="s">
        <v>13413</v>
      </c>
      <c r="M12561" s="548" t="s">
        <v>13758</v>
      </c>
      <c r="N12561" s="545" t="s">
        <v>13413</v>
      </c>
      <c r="O12561" s="545" t="s">
        <v>13413</v>
      </c>
      <c r="P12561" s="549">
        <v>10269</v>
      </c>
      <c r="Q12561" s="549">
        <v>1</v>
      </c>
      <c r="R12561" s="549">
        <v>14</v>
      </c>
      <c r="S12561" s="548"/>
      <c r="T12561" s="548"/>
      <c r="U12561" s="99"/>
    </row>
    <row r="12562" spans="1:21" ht="19.5" customHeight="1">
      <c r="A12562" s="545">
        <v>107591</v>
      </c>
      <c r="B12562" s="545" t="s">
        <v>5004</v>
      </c>
      <c r="C12562" s="545" t="s">
        <v>216</v>
      </c>
      <c r="D12562" s="546"/>
      <c r="E12562" s="171" t="str">
        <f t="shared" si="196"/>
        <v>1900</v>
      </c>
      <c r="F12562" s="547">
        <v>0</v>
      </c>
      <c r="G12562" s="548">
        <v>0</v>
      </c>
      <c r="H12562" s="547">
        <v>0</v>
      </c>
      <c r="I12562" s="545" t="s">
        <v>12676</v>
      </c>
      <c r="J12562" s="545"/>
      <c r="K12562" s="545" t="s">
        <v>13413</v>
      </c>
      <c r="L12562" s="545" t="s">
        <v>13413</v>
      </c>
      <c r="M12562" s="548" t="s">
        <v>13758</v>
      </c>
      <c r="N12562" s="545" t="s">
        <v>13413</v>
      </c>
      <c r="O12562" s="545" t="s">
        <v>13413</v>
      </c>
      <c r="P12562" s="549">
        <v>10270</v>
      </c>
      <c r="Q12562" s="549">
        <v>1</v>
      </c>
      <c r="R12562" s="549">
        <v>14</v>
      </c>
      <c r="S12562" s="548"/>
      <c r="T12562" s="548"/>
      <c r="U12562" s="99"/>
    </row>
    <row r="12563" spans="1:21" ht="19.5" customHeight="1">
      <c r="A12563" s="545">
        <v>107592</v>
      </c>
      <c r="B12563" s="545" t="s">
        <v>5047</v>
      </c>
      <c r="C12563" s="545" t="s">
        <v>216</v>
      </c>
      <c r="D12563" s="546"/>
      <c r="E12563" s="171" t="str">
        <f t="shared" si="196"/>
        <v>1900</v>
      </c>
      <c r="F12563" s="547">
        <v>0</v>
      </c>
      <c r="G12563" s="548">
        <v>0</v>
      </c>
      <c r="H12563" s="547">
        <v>0</v>
      </c>
      <c r="I12563" s="545" t="s">
        <v>12676</v>
      </c>
      <c r="J12563" s="545"/>
      <c r="K12563" s="545" t="s">
        <v>13413</v>
      </c>
      <c r="L12563" s="545" t="s">
        <v>13413</v>
      </c>
      <c r="M12563" s="548" t="s">
        <v>13758</v>
      </c>
      <c r="N12563" s="545" t="s">
        <v>13413</v>
      </c>
      <c r="O12563" s="545" t="s">
        <v>13413</v>
      </c>
      <c r="P12563" s="549">
        <v>10271</v>
      </c>
      <c r="Q12563" s="549">
        <v>1</v>
      </c>
      <c r="R12563" s="549">
        <v>14</v>
      </c>
      <c r="S12563" s="548"/>
      <c r="T12563" s="548"/>
      <c r="U12563" s="99"/>
    </row>
    <row r="12564" spans="1:21" ht="19.5" customHeight="1">
      <c r="A12564" s="545">
        <v>107593</v>
      </c>
      <c r="B12564" s="545" t="s">
        <v>5139</v>
      </c>
      <c r="C12564" s="545" t="s">
        <v>209</v>
      </c>
      <c r="D12564" s="546"/>
      <c r="E12564" s="171" t="str">
        <f t="shared" si="196"/>
        <v>1900</v>
      </c>
      <c r="F12564" s="547">
        <v>0</v>
      </c>
      <c r="G12564" s="548">
        <v>0</v>
      </c>
      <c r="H12564" s="547">
        <v>0</v>
      </c>
      <c r="I12564" s="545" t="s">
        <v>12676</v>
      </c>
      <c r="J12564" s="545"/>
      <c r="K12564" s="545" t="s">
        <v>13413</v>
      </c>
      <c r="L12564" s="545" t="s">
        <v>13413</v>
      </c>
      <c r="M12564" s="548" t="s">
        <v>13758</v>
      </c>
      <c r="N12564" s="545" t="s">
        <v>13413</v>
      </c>
      <c r="O12564" s="545" t="s">
        <v>13413</v>
      </c>
      <c r="P12564" s="549">
        <v>10272</v>
      </c>
      <c r="Q12564" s="549">
        <v>1</v>
      </c>
      <c r="R12564" s="549">
        <v>14</v>
      </c>
      <c r="S12564" s="548"/>
      <c r="T12564" s="548"/>
      <c r="U12564" s="99"/>
    </row>
    <row r="12565" spans="1:21" ht="19.5" customHeight="1">
      <c r="A12565" s="545">
        <v>107594</v>
      </c>
      <c r="B12565" s="545" t="s">
        <v>9018</v>
      </c>
      <c r="C12565" s="545" t="s">
        <v>216</v>
      </c>
      <c r="D12565" s="546"/>
      <c r="E12565" s="171" t="str">
        <f t="shared" si="196"/>
        <v>1900</v>
      </c>
      <c r="F12565" s="547">
        <v>0</v>
      </c>
      <c r="G12565" s="548">
        <v>0</v>
      </c>
      <c r="H12565" s="547">
        <v>0</v>
      </c>
      <c r="I12565" s="545" t="s">
        <v>12676</v>
      </c>
      <c r="J12565" s="545"/>
      <c r="K12565" s="545" t="s">
        <v>13413</v>
      </c>
      <c r="L12565" s="545" t="s">
        <v>13413</v>
      </c>
      <c r="M12565" s="548" t="s">
        <v>13758</v>
      </c>
      <c r="N12565" s="545" t="s">
        <v>13413</v>
      </c>
      <c r="O12565" s="545" t="s">
        <v>13413</v>
      </c>
      <c r="P12565" s="549">
        <v>10273</v>
      </c>
      <c r="Q12565" s="549">
        <v>1</v>
      </c>
      <c r="R12565" s="549">
        <v>14</v>
      </c>
      <c r="S12565" s="548"/>
      <c r="T12565" s="548"/>
      <c r="U12565" s="99"/>
    </row>
    <row r="12566" spans="1:21" ht="19.5" customHeight="1">
      <c r="A12566" s="545">
        <v>107595</v>
      </c>
      <c r="B12566" s="545" t="s">
        <v>5003</v>
      </c>
      <c r="C12566" s="545" t="s">
        <v>216</v>
      </c>
      <c r="D12566" s="546"/>
      <c r="E12566" s="171" t="str">
        <f t="shared" si="196"/>
        <v>1900</v>
      </c>
      <c r="F12566" s="547">
        <v>0</v>
      </c>
      <c r="G12566" s="548">
        <v>0</v>
      </c>
      <c r="H12566" s="547">
        <v>0</v>
      </c>
      <c r="I12566" s="545" t="s">
        <v>12676</v>
      </c>
      <c r="J12566" s="545"/>
      <c r="K12566" s="545" t="s">
        <v>13413</v>
      </c>
      <c r="L12566" s="545" t="s">
        <v>13413</v>
      </c>
      <c r="M12566" s="548" t="s">
        <v>13758</v>
      </c>
      <c r="N12566" s="545" t="s">
        <v>13413</v>
      </c>
      <c r="O12566" s="545" t="s">
        <v>13413</v>
      </c>
      <c r="P12566" s="549">
        <v>10274</v>
      </c>
      <c r="Q12566" s="549">
        <v>1</v>
      </c>
      <c r="R12566" s="549">
        <v>14</v>
      </c>
      <c r="S12566" s="548"/>
      <c r="T12566" s="548"/>
      <c r="U12566" s="99"/>
    </row>
    <row r="12567" spans="1:21" ht="19.5" customHeight="1">
      <c r="A12567" s="545">
        <v>107596</v>
      </c>
      <c r="B12567" s="545" t="s">
        <v>5005</v>
      </c>
      <c r="C12567" s="545" t="s">
        <v>216</v>
      </c>
      <c r="D12567" s="546"/>
      <c r="E12567" s="171" t="str">
        <f t="shared" si="196"/>
        <v>1900</v>
      </c>
      <c r="F12567" s="547">
        <v>0</v>
      </c>
      <c r="G12567" s="548">
        <v>0</v>
      </c>
      <c r="H12567" s="547">
        <v>0</v>
      </c>
      <c r="I12567" s="545" t="s">
        <v>12676</v>
      </c>
      <c r="J12567" s="545"/>
      <c r="K12567" s="545" t="s">
        <v>13413</v>
      </c>
      <c r="L12567" s="545" t="s">
        <v>13413</v>
      </c>
      <c r="M12567" s="548" t="s">
        <v>13758</v>
      </c>
      <c r="N12567" s="545" t="s">
        <v>13413</v>
      </c>
      <c r="O12567" s="545" t="s">
        <v>13413</v>
      </c>
      <c r="P12567" s="549">
        <v>10275</v>
      </c>
      <c r="Q12567" s="549">
        <v>1</v>
      </c>
      <c r="R12567" s="549">
        <v>14</v>
      </c>
      <c r="S12567" s="548"/>
      <c r="T12567" s="548"/>
      <c r="U12567" s="99"/>
    </row>
    <row r="12568" spans="1:21" ht="19.5" customHeight="1">
      <c r="A12568" s="545">
        <v>107597</v>
      </c>
      <c r="B12568" s="545" t="s">
        <v>5092</v>
      </c>
      <c r="C12568" s="545" t="s">
        <v>216</v>
      </c>
      <c r="D12568" s="546"/>
      <c r="E12568" s="171" t="str">
        <f t="shared" si="196"/>
        <v>1900</v>
      </c>
      <c r="F12568" s="547">
        <v>0</v>
      </c>
      <c r="G12568" s="548">
        <v>0</v>
      </c>
      <c r="H12568" s="547">
        <v>0</v>
      </c>
      <c r="I12568" s="545" t="s">
        <v>12676</v>
      </c>
      <c r="J12568" s="545"/>
      <c r="K12568" s="545" t="s">
        <v>13413</v>
      </c>
      <c r="L12568" s="545" t="s">
        <v>13413</v>
      </c>
      <c r="M12568" s="548" t="s">
        <v>13758</v>
      </c>
      <c r="N12568" s="545" t="s">
        <v>13413</v>
      </c>
      <c r="O12568" s="545" t="s">
        <v>13413</v>
      </c>
      <c r="P12568" s="549">
        <v>10276</v>
      </c>
      <c r="Q12568" s="549">
        <v>1</v>
      </c>
      <c r="R12568" s="549">
        <v>14</v>
      </c>
      <c r="S12568" s="548"/>
      <c r="T12568" s="548"/>
      <c r="U12568" s="99"/>
    </row>
    <row r="12569" spans="1:21" ht="19.5" customHeight="1">
      <c r="A12569" s="545">
        <v>107598</v>
      </c>
      <c r="B12569" s="545" t="s">
        <v>5140</v>
      </c>
      <c r="C12569" s="545" t="s">
        <v>209</v>
      </c>
      <c r="D12569" s="546"/>
      <c r="E12569" s="171" t="str">
        <f t="shared" si="196"/>
        <v>1900</v>
      </c>
      <c r="F12569" s="547">
        <v>0</v>
      </c>
      <c r="G12569" s="548">
        <v>0</v>
      </c>
      <c r="H12569" s="547">
        <v>0</v>
      </c>
      <c r="I12569" s="545" t="s">
        <v>12676</v>
      </c>
      <c r="J12569" s="545"/>
      <c r="K12569" s="545" t="s">
        <v>13413</v>
      </c>
      <c r="L12569" s="545" t="s">
        <v>13413</v>
      </c>
      <c r="M12569" s="548" t="s">
        <v>13758</v>
      </c>
      <c r="N12569" s="545" t="s">
        <v>13413</v>
      </c>
      <c r="O12569" s="545" t="s">
        <v>13413</v>
      </c>
      <c r="P12569" s="549">
        <v>10277</v>
      </c>
      <c r="Q12569" s="549">
        <v>1</v>
      </c>
      <c r="R12569" s="549">
        <v>14</v>
      </c>
      <c r="S12569" s="548"/>
      <c r="T12569" s="548"/>
      <c r="U12569" s="99"/>
    </row>
    <row r="12570" spans="1:21" ht="19.5" customHeight="1">
      <c r="A12570" s="545">
        <v>107599</v>
      </c>
      <c r="B12570" s="545" t="s">
        <v>5006</v>
      </c>
      <c r="C12570" s="545" t="s">
        <v>216</v>
      </c>
      <c r="D12570" s="546"/>
      <c r="E12570" s="171" t="str">
        <f t="shared" si="196"/>
        <v>1900</v>
      </c>
      <c r="F12570" s="547">
        <v>0</v>
      </c>
      <c r="G12570" s="548">
        <v>0</v>
      </c>
      <c r="H12570" s="547">
        <v>0</v>
      </c>
      <c r="I12570" s="545" t="s">
        <v>12676</v>
      </c>
      <c r="J12570" s="545"/>
      <c r="K12570" s="545" t="s">
        <v>13413</v>
      </c>
      <c r="L12570" s="545" t="s">
        <v>13413</v>
      </c>
      <c r="M12570" s="548" t="s">
        <v>13758</v>
      </c>
      <c r="N12570" s="545" t="s">
        <v>13413</v>
      </c>
      <c r="O12570" s="545" t="s">
        <v>13413</v>
      </c>
      <c r="P12570" s="549">
        <v>10278</v>
      </c>
      <c r="Q12570" s="549">
        <v>1</v>
      </c>
      <c r="R12570" s="549">
        <v>14</v>
      </c>
      <c r="S12570" s="548"/>
      <c r="T12570" s="548"/>
      <c r="U12570" s="99"/>
    </row>
    <row r="12571" spans="1:21" ht="19.5" customHeight="1">
      <c r="A12571" s="545">
        <v>107600</v>
      </c>
      <c r="B12571" s="545" t="s">
        <v>5049</v>
      </c>
      <c r="C12571" s="545" t="s">
        <v>216</v>
      </c>
      <c r="D12571" s="546">
        <v>43766</v>
      </c>
      <c r="E12571" s="171" t="str">
        <f t="shared" si="196"/>
        <v>2019</v>
      </c>
      <c r="F12571" s="547">
        <v>104757</v>
      </c>
      <c r="G12571" s="548">
        <v>0.19</v>
      </c>
      <c r="H12571" s="547">
        <v>88031.09</v>
      </c>
      <c r="I12571" s="545" t="s">
        <v>12676</v>
      </c>
      <c r="J12571" s="545" t="s">
        <v>13320</v>
      </c>
      <c r="K12571" s="545" t="s">
        <v>13413</v>
      </c>
      <c r="L12571" s="545" t="s">
        <v>13413</v>
      </c>
      <c r="M12571" s="548" t="s">
        <v>13758</v>
      </c>
      <c r="N12571" s="545" t="s">
        <v>13413</v>
      </c>
      <c r="O12571" s="545" t="s">
        <v>13413</v>
      </c>
      <c r="P12571" s="549">
        <v>10279</v>
      </c>
      <c r="Q12571" s="549">
        <v>1</v>
      </c>
      <c r="R12571" s="549">
        <v>14</v>
      </c>
      <c r="S12571" s="548">
        <v>2220</v>
      </c>
      <c r="T12571" s="548"/>
      <c r="U12571" s="99"/>
    </row>
    <row r="12572" spans="1:21" ht="19.5" customHeight="1">
      <c r="A12572" s="545">
        <v>107601</v>
      </c>
      <c r="B12572" s="545" t="s">
        <v>5093</v>
      </c>
      <c r="C12572" s="545" t="s">
        <v>216</v>
      </c>
      <c r="D12572" s="546">
        <v>43789</v>
      </c>
      <c r="E12572" s="171" t="str">
        <f t="shared" si="196"/>
        <v>2019</v>
      </c>
      <c r="F12572" s="547">
        <v>146966</v>
      </c>
      <c r="G12572" s="548">
        <v>0.19</v>
      </c>
      <c r="H12572" s="547">
        <v>123500.84</v>
      </c>
      <c r="I12572" s="545" t="s">
        <v>12676</v>
      </c>
      <c r="J12572" s="545" t="s">
        <v>13302</v>
      </c>
      <c r="K12572" s="545" t="s">
        <v>13413</v>
      </c>
      <c r="L12572" s="545" t="s">
        <v>13413</v>
      </c>
      <c r="M12572" s="548" t="s">
        <v>13758</v>
      </c>
      <c r="N12572" s="545" t="s">
        <v>13413</v>
      </c>
      <c r="O12572" s="545" t="s">
        <v>13413</v>
      </c>
      <c r="P12572" s="549">
        <v>10280</v>
      </c>
      <c r="Q12572" s="549">
        <v>1</v>
      </c>
      <c r="R12572" s="549">
        <v>14</v>
      </c>
      <c r="S12572" s="548">
        <v>2219</v>
      </c>
      <c r="T12572" s="548"/>
      <c r="U12572" s="99"/>
    </row>
    <row r="12573" spans="1:21" ht="19.5" customHeight="1">
      <c r="A12573" s="545">
        <v>107602</v>
      </c>
      <c r="B12573" s="545" t="s">
        <v>5141</v>
      </c>
      <c r="C12573" s="545" t="s">
        <v>209</v>
      </c>
      <c r="D12573" s="546">
        <v>43766</v>
      </c>
      <c r="E12573" s="171" t="str">
        <f t="shared" si="196"/>
        <v>2019</v>
      </c>
      <c r="F12573" s="547">
        <v>124929</v>
      </c>
      <c r="G12573" s="548">
        <v>0.19</v>
      </c>
      <c r="H12573" s="547">
        <v>104982.35</v>
      </c>
      <c r="I12573" s="545" t="s">
        <v>12676</v>
      </c>
      <c r="J12573" s="545" t="s">
        <v>13320</v>
      </c>
      <c r="K12573" s="545" t="s">
        <v>13413</v>
      </c>
      <c r="L12573" s="545" t="s">
        <v>13413</v>
      </c>
      <c r="M12573" s="548" t="s">
        <v>13758</v>
      </c>
      <c r="N12573" s="545" t="s">
        <v>13413</v>
      </c>
      <c r="O12573" s="545" t="s">
        <v>13413</v>
      </c>
      <c r="P12573" s="549">
        <v>10281</v>
      </c>
      <c r="Q12573" s="549">
        <v>1</v>
      </c>
      <c r="R12573" s="549">
        <v>14</v>
      </c>
      <c r="S12573" s="548">
        <v>2220</v>
      </c>
      <c r="T12573" s="548"/>
      <c r="U12573" s="99"/>
    </row>
    <row r="12574" spans="1:21" ht="19.5" customHeight="1">
      <c r="A12574" s="545">
        <v>107603</v>
      </c>
      <c r="B12574" s="545" t="s">
        <v>5050</v>
      </c>
      <c r="C12574" s="545" t="s">
        <v>216</v>
      </c>
      <c r="D12574" s="546"/>
      <c r="E12574" s="171" t="str">
        <f t="shared" si="196"/>
        <v>1900</v>
      </c>
      <c r="F12574" s="547">
        <v>0</v>
      </c>
      <c r="G12574" s="548">
        <v>0</v>
      </c>
      <c r="H12574" s="547">
        <v>0</v>
      </c>
      <c r="I12574" s="545" t="s">
        <v>12676</v>
      </c>
      <c r="J12574" s="545"/>
      <c r="K12574" s="545" t="s">
        <v>13413</v>
      </c>
      <c r="L12574" s="545" t="s">
        <v>13413</v>
      </c>
      <c r="M12574" s="548" t="s">
        <v>13758</v>
      </c>
      <c r="N12574" s="545" t="s">
        <v>13413</v>
      </c>
      <c r="O12574" s="545" t="s">
        <v>13413</v>
      </c>
      <c r="P12574" s="549">
        <v>10282</v>
      </c>
      <c r="Q12574" s="549">
        <v>1</v>
      </c>
      <c r="R12574" s="549">
        <v>14</v>
      </c>
      <c r="S12574" s="548"/>
      <c r="T12574" s="548"/>
      <c r="U12574" s="99"/>
    </row>
    <row r="12575" spans="1:21" ht="19.5" customHeight="1">
      <c r="A12575" s="545">
        <v>107604</v>
      </c>
      <c r="B12575" s="545" t="s">
        <v>5094</v>
      </c>
      <c r="C12575" s="545" t="s">
        <v>216</v>
      </c>
      <c r="D12575" s="546"/>
      <c r="E12575" s="171" t="str">
        <f t="shared" si="196"/>
        <v>1900</v>
      </c>
      <c r="F12575" s="547">
        <v>0</v>
      </c>
      <c r="G12575" s="548">
        <v>0</v>
      </c>
      <c r="H12575" s="547">
        <v>0</v>
      </c>
      <c r="I12575" s="545" t="s">
        <v>12676</v>
      </c>
      <c r="J12575" s="545"/>
      <c r="K12575" s="545" t="s">
        <v>13413</v>
      </c>
      <c r="L12575" s="545" t="s">
        <v>13413</v>
      </c>
      <c r="M12575" s="548" t="s">
        <v>13758</v>
      </c>
      <c r="N12575" s="545" t="s">
        <v>13413</v>
      </c>
      <c r="O12575" s="545" t="s">
        <v>13413</v>
      </c>
      <c r="P12575" s="549">
        <v>10283</v>
      </c>
      <c r="Q12575" s="549">
        <v>1</v>
      </c>
      <c r="R12575" s="549">
        <v>14</v>
      </c>
      <c r="S12575" s="548"/>
      <c r="T12575" s="548"/>
      <c r="U12575" s="99"/>
    </row>
    <row r="12576" spans="1:21" ht="19.5" customHeight="1">
      <c r="A12576" s="545">
        <v>107605</v>
      </c>
      <c r="B12576" s="545" t="s">
        <v>5142</v>
      </c>
      <c r="C12576" s="545" t="s">
        <v>209</v>
      </c>
      <c r="D12576" s="546">
        <v>43766</v>
      </c>
      <c r="E12576" s="171" t="str">
        <f t="shared" si="196"/>
        <v>2019</v>
      </c>
      <c r="F12576" s="547">
        <v>211741</v>
      </c>
      <c r="G12576" s="548">
        <v>0.19</v>
      </c>
      <c r="H12576" s="547">
        <v>177933.61</v>
      </c>
      <c r="I12576" s="545" t="s">
        <v>12676</v>
      </c>
      <c r="J12576" s="545" t="s">
        <v>13320</v>
      </c>
      <c r="K12576" s="545" t="s">
        <v>13413</v>
      </c>
      <c r="L12576" s="545" t="s">
        <v>13413</v>
      </c>
      <c r="M12576" s="548" t="s">
        <v>13758</v>
      </c>
      <c r="N12576" s="545" t="s">
        <v>13413</v>
      </c>
      <c r="O12576" s="545" t="s">
        <v>13413</v>
      </c>
      <c r="P12576" s="549">
        <v>10284</v>
      </c>
      <c r="Q12576" s="549">
        <v>1</v>
      </c>
      <c r="R12576" s="549">
        <v>14</v>
      </c>
      <c r="S12576" s="548">
        <v>2220</v>
      </c>
      <c r="T12576" s="548"/>
      <c r="U12576" s="99"/>
    </row>
    <row r="12577" spans="1:21" ht="19.5" customHeight="1">
      <c r="A12577" s="545">
        <v>107606</v>
      </c>
      <c r="B12577" s="545" t="s">
        <v>5007</v>
      </c>
      <c r="C12577" s="545" t="s">
        <v>216</v>
      </c>
      <c r="D12577" s="546"/>
      <c r="E12577" s="171" t="str">
        <f t="shared" si="196"/>
        <v>1900</v>
      </c>
      <c r="F12577" s="547">
        <v>0</v>
      </c>
      <c r="G12577" s="548">
        <v>0</v>
      </c>
      <c r="H12577" s="547">
        <v>0</v>
      </c>
      <c r="I12577" s="545" t="s">
        <v>12676</v>
      </c>
      <c r="J12577" s="545"/>
      <c r="K12577" s="545" t="s">
        <v>13413</v>
      </c>
      <c r="L12577" s="545" t="s">
        <v>13413</v>
      </c>
      <c r="M12577" s="548" t="s">
        <v>13758</v>
      </c>
      <c r="N12577" s="545" t="s">
        <v>13413</v>
      </c>
      <c r="O12577" s="545" t="s">
        <v>13413</v>
      </c>
      <c r="P12577" s="549">
        <v>10285</v>
      </c>
      <c r="Q12577" s="549">
        <v>1</v>
      </c>
      <c r="R12577" s="549">
        <v>14</v>
      </c>
      <c r="S12577" s="548"/>
      <c r="T12577" s="548"/>
      <c r="U12577" s="99"/>
    </row>
    <row r="12578" spans="1:21" ht="19.5" customHeight="1">
      <c r="A12578" s="545">
        <v>107607</v>
      </c>
      <c r="B12578" s="545" t="s">
        <v>9017</v>
      </c>
      <c r="C12578" s="545" t="s">
        <v>216</v>
      </c>
      <c r="D12578" s="546"/>
      <c r="E12578" s="171" t="str">
        <f t="shared" si="196"/>
        <v>1900</v>
      </c>
      <c r="F12578" s="547">
        <v>0</v>
      </c>
      <c r="G12578" s="548">
        <v>0</v>
      </c>
      <c r="H12578" s="547">
        <v>0</v>
      </c>
      <c r="I12578" s="545" t="s">
        <v>12676</v>
      </c>
      <c r="J12578" s="545"/>
      <c r="K12578" s="545" t="s">
        <v>13413</v>
      </c>
      <c r="L12578" s="545" t="s">
        <v>13413</v>
      </c>
      <c r="M12578" s="548" t="s">
        <v>13758</v>
      </c>
      <c r="N12578" s="545" t="s">
        <v>13413</v>
      </c>
      <c r="O12578" s="545" t="s">
        <v>13413</v>
      </c>
      <c r="P12578" s="549">
        <v>10286</v>
      </c>
      <c r="Q12578" s="549">
        <v>1</v>
      </c>
      <c r="R12578" s="549">
        <v>14</v>
      </c>
      <c r="S12578" s="548"/>
      <c r="T12578" s="548"/>
      <c r="U12578" s="99"/>
    </row>
    <row r="12579" spans="1:21" ht="19.5" customHeight="1">
      <c r="A12579" s="545">
        <v>107608</v>
      </c>
      <c r="B12579" s="545" t="s">
        <v>9016</v>
      </c>
      <c r="C12579" s="545" t="s">
        <v>216</v>
      </c>
      <c r="D12579" s="546"/>
      <c r="E12579" s="171" t="str">
        <f t="shared" si="196"/>
        <v>1900</v>
      </c>
      <c r="F12579" s="547">
        <v>0</v>
      </c>
      <c r="G12579" s="548">
        <v>0</v>
      </c>
      <c r="H12579" s="547">
        <v>0</v>
      </c>
      <c r="I12579" s="545" t="s">
        <v>12676</v>
      </c>
      <c r="J12579" s="545"/>
      <c r="K12579" s="545" t="s">
        <v>13413</v>
      </c>
      <c r="L12579" s="545" t="s">
        <v>13413</v>
      </c>
      <c r="M12579" s="548" t="s">
        <v>13758</v>
      </c>
      <c r="N12579" s="545" t="s">
        <v>13413</v>
      </c>
      <c r="O12579" s="545" t="s">
        <v>13413</v>
      </c>
      <c r="P12579" s="549">
        <v>10287</v>
      </c>
      <c r="Q12579" s="549">
        <v>1</v>
      </c>
      <c r="R12579" s="549">
        <v>14</v>
      </c>
      <c r="S12579" s="548"/>
      <c r="T12579" s="548"/>
      <c r="U12579" s="99"/>
    </row>
    <row r="12580" spans="1:21" ht="19.5" customHeight="1">
      <c r="A12580" s="545">
        <v>107609</v>
      </c>
      <c r="B12580" s="545" t="s">
        <v>5187</v>
      </c>
      <c r="C12580" s="545" t="s">
        <v>216</v>
      </c>
      <c r="D12580" s="546">
        <v>43740</v>
      </c>
      <c r="E12580" s="171" t="str">
        <f t="shared" si="196"/>
        <v>2019</v>
      </c>
      <c r="F12580" s="547">
        <v>478418</v>
      </c>
      <c r="G12580" s="548">
        <v>0.19</v>
      </c>
      <c r="H12580" s="547">
        <v>402031.93</v>
      </c>
      <c r="I12580" s="545" t="s">
        <v>12676</v>
      </c>
      <c r="J12580" s="545" t="s">
        <v>13402</v>
      </c>
      <c r="K12580" s="545" t="s">
        <v>13413</v>
      </c>
      <c r="L12580" s="545" t="s">
        <v>13413</v>
      </c>
      <c r="M12580" s="548" t="s">
        <v>13758</v>
      </c>
      <c r="N12580" s="545" t="s">
        <v>13413</v>
      </c>
      <c r="O12580" s="545" t="s">
        <v>13413</v>
      </c>
      <c r="P12580" s="549">
        <v>10288</v>
      </c>
      <c r="Q12580" s="549">
        <v>1</v>
      </c>
      <c r="R12580" s="549">
        <v>14</v>
      </c>
      <c r="S12580" s="548">
        <v>2231</v>
      </c>
      <c r="T12580" s="548"/>
      <c r="U12580" s="99"/>
    </row>
    <row r="12581" spans="1:21" ht="19.5" customHeight="1">
      <c r="A12581" s="545">
        <v>107610</v>
      </c>
      <c r="B12581" s="545" t="s">
        <v>5143</v>
      </c>
      <c r="C12581" s="545" t="s">
        <v>209</v>
      </c>
      <c r="D12581" s="546"/>
      <c r="E12581" s="171" t="str">
        <f t="shared" si="196"/>
        <v>1900</v>
      </c>
      <c r="F12581" s="547">
        <v>0</v>
      </c>
      <c r="G12581" s="548">
        <v>0</v>
      </c>
      <c r="H12581" s="547">
        <v>0</v>
      </c>
      <c r="I12581" s="545" t="s">
        <v>12676</v>
      </c>
      <c r="J12581" s="545"/>
      <c r="K12581" s="545" t="s">
        <v>13413</v>
      </c>
      <c r="L12581" s="545" t="s">
        <v>13413</v>
      </c>
      <c r="M12581" s="548" t="s">
        <v>13758</v>
      </c>
      <c r="N12581" s="545" t="s">
        <v>13413</v>
      </c>
      <c r="O12581" s="545" t="s">
        <v>13413</v>
      </c>
      <c r="P12581" s="549">
        <v>10289</v>
      </c>
      <c r="Q12581" s="549">
        <v>1</v>
      </c>
      <c r="R12581" s="549">
        <v>14</v>
      </c>
      <c r="S12581" s="548"/>
      <c r="T12581" s="548"/>
      <c r="U12581" s="99"/>
    </row>
    <row r="12582" spans="1:21" ht="19.5" customHeight="1">
      <c r="A12582" s="545">
        <v>107611</v>
      </c>
      <c r="B12582" s="545" t="s">
        <v>4996</v>
      </c>
      <c r="C12582" s="545" t="s">
        <v>216</v>
      </c>
      <c r="D12582" s="546"/>
      <c r="E12582" s="171" t="str">
        <f t="shared" si="196"/>
        <v>1900</v>
      </c>
      <c r="F12582" s="547">
        <v>0</v>
      </c>
      <c r="G12582" s="548">
        <v>0</v>
      </c>
      <c r="H12582" s="547">
        <v>0</v>
      </c>
      <c r="I12582" s="545" t="s">
        <v>12676</v>
      </c>
      <c r="J12582" s="545"/>
      <c r="K12582" s="545" t="s">
        <v>13413</v>
      </c>
      <c r="L12582" s="545" t="s">
        <v>13413</v>
      </c>
      <c r="M12582" s="548" t="s">
        <v>13758</v>
      </c>
      <c r="N12582" s="545" t="s">
        <v>13413</v>
      </c>
      <c r="O12582" s="545" t="s">
        <v>13413</v>
      </c>
      <c r="P12582" s="549">
        <v>10290</v>
      </c>
      <c r="Q12582" s="549">
        <v>1</v>
      </c>
      <c r="R12582" s="549">
        <v>14</v>
      </c>
      <c r="S12582" s="548"/>
      <c r="T12582" s="548"/>
      <c r="U12582" s="99"/>
    </row>
    <row r="12583" spans="1:21" ht="19.5" customHeight="1">
      <c r="A12583" s="545">
        <v>107612</v>
      </c>
      <c r="B12583" s="545" t="s">
        <v>5051</v>
      </c>
      <c r="C12583" s="545" t="s">
        <v>216</v>
      </c>
      <c r="D12583" s="546"/>
      <c r="E12583" s="171" t="str">
        <f t="shared" si="196"/>
        <v>1900</v>
      </c>
      <c r="F12583" s="547">
        <v>0</v>
      </c>
      <c r="G12583" s="548">
        <v>0</v>
      </c>
      <c r="H12583" s="547">
        <v>0</v>
      </c>
      <c r="I12583" s="545" t="s">
        <v>12676</v>
      </c>
      <c r="J12583" s="545"/>
      <c r="K12583" s="545" t="s">
        <v>13413</v>
      </c>
      <c r="L12583" s="545" t="s">
        <v>13413</v>
      </c>
      <c r="M12583" s="548" t="s">
        <v>13758</v>
      </c>
      <c r="N12583" s="545" t="s">
        <v>13413</v>
      </c>
      <c r="O12583" s="545" t="s">
        <v>13413</v>
      </c>
      <c r="P12583" s="549">
        <v>10291</v>
      </c>
      <c r="Q12583" s="549">
        <v>1</v>
      </c>
      <c r="R12583" s="549">
        <v>14</v>
      </c>
      <c r="S12583" s="548"/>
      <c r="T12583" s="548"/>
      <c r="U12583" s="99"/>
    </row>
    <row r="12584" spans="1:21" ht="19.5" customHeight="1">
      <c r="A12584" s="545">
        <v>107613</v>
      </c>
      <c r="B12584" s="545" t="s">
        <v>5095</v>
      </c>
      <c r="C12584" s="545" t="s">
        <v>216</v>
      </c>
      <c r="D12584" s="546"/>
      <c r="E12584" s="171" t="str">
        <f t="shared" si="196"/>
        <v>1900</v>
      </c>
      <c r="F12584" s="547">
        <v>0</v>
      </c>
      <c r="G12584" s="548">
        <v>0</v>
      </c>
      <c r="H12584" s="547">
        <v>0</v>
      </c>
      <c r="I12584" s="545" t="s">
        <v>12676</v>
      </c>
      <c r="J12584" s="545"/>
      <c r="K12584" s="545" t="s">
        <v>13413</v>
      </c>
      <c r="L12584" s="545" t="s">
        <v>13413</v>
      </c>
      <c r="M12584" s="548" t="s">
        <v>13758</v>
      </c>
      <c r="N12584" s="545" t="s">
        <v>13413</v>
      </c>
      <c r="O12584" s="545" t="s">
        <v>13413</v>
      </c>
      <c r="P12584" s="549">
        <v>10292</v>
      </c>
      <c r="Q12584" s="549">
        <v>1</v>
      </c>
      <c r="R12584" s="549">
        <v>14</v>
      </c>
      <c r="S12584" s="548"/>
      <c r="T12584" s="548"/>
      <c r="U12584" s="99"/>
    </row>
    <row r="12585" spans="1:21" ht="19.5" customHeight="1">
      <c r="A12585" s="545">
        <v>107614</v>
      </c>
      <c r="B12585" s="545" t="s">
        <v>5008</v>
      </c>
      <c r="C12585" s="545" t="s">
        <v>216</v>
      </c>
      <c r="D12585" s="546"/>
      <c r="E12585" s="171" t="str">
        <f t="shared" si="196"/>
        <v>1900</v>
      </c>
      <c r="F12585" s="547">
        <v>0</v>
      </c>
      <c r="G12585" s="548">
        <v>0</v>
      </c>
      <c r="H12585" s="547">
        <v>0</v>
      </c>
      <c r="I12585" s="545" t="s">
        <v>12676</v>
      </c>
      <c r="J12585" s="545"/>
      <c r="K12585" s="545" t="s">
        <v>13413</v>
      </c>
      <c r="L12585" s="545" t="s">
        <v>13413</v>
      </c>
      <c r="M12585" s="548" t="s">
        <v>13758</v>
      </c>
      <c r="N12585" s="545" t="s">
        <v>13413</v>
      </c>
      <c r="O12585" s="545" t="s">
        <v>13413</v>
      </c>
      <c r="P12585" s="549">
        <v>10293</v>
      </c>
      <c r="Q12585" s="549">
        <v>1</v>
      </c>
      <c r="R12585" s="549">
        <v>14</v>
      </c>
      <c r="S12585" s="548"/>
      <c r="T12585" s="548"/>
      <c r="U12585" s="99"/>
    </row>
    <row r="12586" spans="1:21" ht="19.5" customHeight="1">
      <c r="A12586" s="545">
        <v>107615</v>
      </c>
      <c r="B12586" s="545" t="s">
        <v>9015</v>
      </c>
      <c r="C12586" s="545" t="s">
        <v>216</v>
      </c>
      <c r="D12586" s="546"/>
      <c r="E12586" s="171" t="str">
        <f t="shared" si="196"/>
        <v>1900</v>
      </c>
      <c r="F12586" s="547">
        <v>0</v>
      </c>
      <c r="G12586" s="548">
        <v>0</v>
      </c>
      <c r="H12586" s="547">
        <v>0</v>
      </c>
      <c r="I12586" s="545" t="s">
        <v>12676</v>
      </c>
      <c r="J12586" s="545"/>
      <c r="K12586" s="545" t="s">
        <v>13413</v>
      </c>
      <c r="L12586" s="545" t="s">
        <v>13413</v>
      </c>
      <c r="M12586" s="548" t="s">
        <v>13758</v>
      </c>
      <c r="N12586" s="545" t="s">
        <v>13413</v>
      </c>
      <c r="O12586" s="545" t="s">
        <v>13413</v>
      </c>
      <c r="P12586" s="549">
        <v>10294</v>
      </c>
      <c r="Q12586" s="549">
        <v>1</v>
      </c>
      <c r="R12586" s="549">
        <v>14</v>
      </c>
      <c r="S12586" s="548"/>
      <c r="T12586" s="548"/>
      <c r="U12586" s="99"/>
    </row>
    <row r="12587" spans="1:21" ht="19.5" customHeight="1">
      <c r="A12587" s="545">
        <v>107616</v>
      </c>
      <c r="B12587" s="545" t="s">
        <v>4997</v>
      </c>
      <c r="C12587" s="545" t="s">
        <v>216</v>
      </c>
      <c r="D12587" s="546"/>
      <c r="E12587" s="171" t="str">
        <f t="shared" si="196"/>
        <v>1900</v>
      </c>
      <c r="F12587" s="547">
        <v>0</v>
      </c>
      <c r="G12587" s="548">
        <v>0</v>
      </c>
      <c r="H12587" s="547">
        <v>0</v>
      </c>
      <c r="I12587" s="545" t="s">
        <v>12676</v>
      </c>
      <c r="J12587" s="545"/>
      <c r="K12587" s="545" t="s">
        <v>13413</v>
      </c>
      <c r="L12587" s="545" t="s">
        <v>13413</v>
      </c>
      <c r="M12587" s="548" t="s">
        <v>13758</v>
      </c>
      <c r="N12587" s="545" t="s">
        <v>13413</v>
      </c>
      <c r="O12587" s="545" t="s">
        <v>13413</v>
      </c>
      <c r="P12587" s="549">
        <v>10295</v>
      </c>
      <c r="Q12587" s="549">
        <v>1</v>
      </c>
      <c r="R12587" s="549">
        <v>14</v>
      </c>
      <c r="S12587" s="548"/>
      <c r="T12587" s="548"/>
      <c r="U12587" s="99"/>
    </row>
    <row r="12588" spans="1:21" ht="19.5" customHeight="1">
      <c r="A12588" s="545">
        <v>107617</v>
      </c>
      <c r="B12588" s="545" t="s">
        <v>9014</v>
      </c>
      <c r="C12588" s="545" t="s">
        <v>216</v>
      </c>
      <c r="D12588" s="546"/>
      <c r="E12588" s="171" t="str">
        <f t="shared" si="196"/>
        <v>1900</v>
      </c>
      <c r="F12588" s="547">
        <v>0</v>
      </c>
      <c r="G12588" s="548">
        <v>0</v>
      </c>
      <c r="H12588" s="547">
        <v>0</v>
      </c>
      <c r="I12588" s="545" t="s">
        <v>12676</v>
      </c>
      <c r="J12588" s="545"/>
      <c r="K12588" s="545" t="s">
        <v>13413</v>
      </c>
      <c r="L12588" s="545" t="s">
        <v>13413</v>
      </c>
      <c r="M12588" s="548" t="s">
        <v>13758</v>
      </c>
      <c r="N12588" s="545" t="s">
        <v>13413</v>
      </c>
      <c r="O12588" s="545" t="s">
        <v>13413</v>
      </c>
      <c r="P12588" s="549">
        <v>10296</v>
      </c>
      <c r="Q12588" s="549">
        <v>1</v>
      </c>
      <c r="R12588" s="549">
        <v>14</v>
      </c>
      <c r="S12588" s="548"/>
      <c r="T12588" s="548"/>
      <c r="U12588" s="99"/>
    </row>
    <row r="12589" spans="1:21" ht="19.5" customHeight="1">
      <c r="A12589" s="545">
        <v>107618</v>
      </c>
      <c r="B12589" s="545" t="s">
        <v>5096</v>
      </c>
      <c r="C12589" s="545" t="s">
        <v>216</v>
      </c>
      <c r="D12589" s="546"/>
      <c r="E12589" s="171" t="str">
        <f t="shared" si="196"/>
        <v>1900</v>
      </c>
      <c r="F12589" s="547">
        <v>0</v>
      </c>
      <c r="G12589" s="548">
        <v>0</v>
      </c>
      <c r="H12589" s="547">
        <v>0</v>
      </c>
      <c r="I12589" s="545" t="s">
        <v>12676</v>
      </c>
      <c r="J12589" s="545"/>
      <c r="K12589" s="545" t="s">
        <v>13413</v>
      </c>
      <c r="L12589" s="545" t="s">
        <v>13413</v>
      </c>
      <c r="M12589" s="548" t="s">
        <v>13758</v>
      </c>
      <c r="N12589" s="545" t="s">
        <v>13413</v>
      </c>
      <c r="O12589" s="545" t="s">
        <v>13413</v>
      </c>
      <c r="P12589" s="549">
        <v>10297</v>
      </c>
      <c r="Q12589" s="549">
        <v>1</v>
      </c>
      <c r="R12589" s="549">
        <v>14</v>
      </c>
      <c r="S12589" s="548"/>
      <c r="T12589" s="548"/>
      <c r="U12589" s="99"/>
    </row>
    <row r="12590" spans="1:21" ht="19.5" customHeight="1">
      <c r="A12590" s="545">
        <v>107619</v>
      </c>
      <c r="B12590" s="545" t="s">
        <v>5144</v>
      </c>
      <c r="C12590" s="545" t="s">
        <v>209</v>
      </c>
      <c r="D12590" s="546"/>
      <c r="E12590" s="171" t="str">
        <f t="shared" si="196"/>
        <v>1900</v>
      </c>
      <c r="F12590" s="547">
        <v>0</v>
      </c>
      <c r="G12590" s="548">
        <v>0</v>
      </c>
      <c r="H12590" s="547">
        <v>0</v>
      </c>
      <c r="I12590" s="545" t="s">
        <v>12676</v>
      </c>
      <c r="J12590" s="545"/>
      <c r="K12590" s="545" t="s">
        <v>13413</v>
      </c>
      <c r="L12590" s="545" t="s">
        <v>13413</v>
      </c>
      <c r="M12590" s="548" t="s">
        <v>13758</v>
      </c>
      <c r="N12590" s="545" t="s">
        <v>13413</v>
      </c>
      <c r="O12590" s="545" t="s">
        <v>13413</v>
      </c>
      <c r="P12590" s="549">
        <v>10298</v>
      </c>
      <c r="Q12590" s="549">
        <v>1</v>
      </c>
      <c r="R12590" s="549">
        <v>14</v>
      </c>
      <c r="S12590" s="548"/>
      <c r="T12590" s="548"/>
      <c r="U12590" s="99"/>
    </row>
    <row r="12591" spans="1:21" ht="19.5" customHeight="1">
      <c r="A12591" s="545">
        <v>107620</v>
      </c>
      <c r="B12591" s="545" t="s">
        <v>9013</v>
      </c>
      <c r="C12591" s="545" t="s">
        <v>216</v>
      </c>
      <c r="D12591" s="546"/>
      <c r="E12591" s="171" t="str">
        <f t="shared" si="196"/>
        <v>1900</v>
      </c>
      <c r="F12591" s="547">
        <v>0</v>
      </c>
      <c r="G12591" s="548">
        <v>0</v>
      </c>
      <c r="H12591" s="547">
        <v>0</v>
      </c>
      <c r="I12591" s="545" t="s">
        <v>12676</v>
      </c>
      <c r="J12591" s="545"/>
      <c r="K12591" s="545" t="s">
        <v>13413</v>
      </c>
      <c r="L12591" s="545" t="s">
        <v>13413</v>
      </c>
      <c r="M12591" s="548" t="s">
        <v>13758</v>
      </c>
      <c r="N12591" s="545" t="s">
        <v>13413</v>
      </c>
      <c r="O12591" s="545" t="s">
        <v>13413</v>
      </c>
      <c r="P12591" s="549">
        <v>10299</v>
      </c>
      <c r="Q12591" s="549">
        <v>1</v>
      </c>
      <c r="R12591" s="549">
        <v>14</v>
      </c>
      <c r="S12591" s="548"/>
      <c r="T12591" s="548"/>
      <c r="U12591" s="99"/>
    </row>
    <row r="12592" spans="1:21" ht="19.5" customHeight="1">
      <c r="A12592" s="545">
        <v>107621</v>
      </c>
      <c r="B12592" s="545" t="s">
        <v>9012</v>
      </c>
      <c r="C12592" s="545" t="s">
        <v>216</v>
      </c>
      <c r="D12592" s="546"/>
      <c r="E12592" s="171" t="str">
        <f t="shared" si="196"/>
        <v>1900</v>
      </c>
      <c r="F12592" s="547">
        <v>0</v>
      </c>
      <c r="G12592" s="548">
        <v>0</v>
      </c>
      <c r="H12592" s="547">
        <v>0</v>
      </c>
      <c r="I12592" s="545" t="s">
        <v>12676</v>
      </c>
      <c r="J12592" s="545"/>
      <c r="K12592" s="545" t="s">
        <v>13413</v>
      </c>
      <c r="L12592" s="545" t="s">
        <v>13413</v>
      </c>
      <c r="M12592" s="548" t="s">
        <v>13758</v>
      </c>
      <c r="N12592" s="545" t="s">
        <v>13413</v>
      </c>
      <c r="O12592" s="545" t="s">
        <v>13413</v>
      </c>
      <c r="P12592" s="549">
        <v>10300</v>
      </c>
      <c r="Q12592" s="549">
        <v>1</v>
      </c>
      <c r="R12592" s="549">
        <v>14</v>
      </c>
      <c r="S12592" s="548"/>
      <c r="T12592" s="548"/>
      <c r="U12592" s="99"/>
    </row>
    <row r="12593" spans="1:21" ht="19.5" customHeight="1">
      <c r="A12593" s="545">
        <v>107622</v>
      </c>
      <c r="B12593" s="545" t="s">
        <v>4988</v>
      </c>
      <c r="C12593" s="545" t="s">
        <v>216</v>
      </c>
      <c r="D12593" s="546"/>
      <c r="E12593" s="171" t="str">
        <f t="shared" si="196"/>
        <v>1900</v>
      </c>
      <c r="F12593" s="547">
        <v>0</v>
      </c>
      <c r="G12593" s="548">
        <v>0</v>
      </c>
      <c r="H12593" s="547">
        <v>0</v>
      </c>
      <c r="I12593" s="545" t="s">
        <v>12676</v>
      </c>
      <c r="J12593" s="545"/>
      <c r="K12593" s="545" t="s">
        <v>13413</v>
      </c>
      <c r="L12593" s="545" t="s">
        <v>13413</v>
      </c>
      <c r="M12593" s="548" t="s">
        <v>13758</v>
      </c>
      <c r="N12593" s="545" t="s">
        <v>13413</v>
      </c>
      <c r="O12593" s="545" t="s">
        <v>13413</v>
      </c>
      <c r="P12593" s="549">
        <v>10301</v>
      </c>
      <c r="Q12593" s="549">
        <v>1</v>
      </c>
      <c r="R12593" s="549">
        <v>14</v>
      </c>
      <c r="S12593" s="548"/>
      <c r="T12593" s="548"/>
      <c r="U12593" s="99"/>
    </row>
    <row r="12594" spans="1:21" ht="19.5" customHeight="1">
      <c r="A12594" s="545">
        <v>107623</v>
      </c>
      <c r="B12594" s="545" t="s">
        <v>9011</v>
      </c>
      <c r="C12594" s="545" t="s">
        <v>216</v>
      </c>
      <c r="D12594" s="546"/>
      <c r="E12594" s="171" t="str">
        <f t="shared" si="196"/>
        <v>1900</v>
      </c>
      <c r="F12594" s="547">
        <v>0</v>
      </c>
      <c r="G12594" s="548">
        <v>0</v>
      </c>
      <c r="H12594" s="547">
        <v>0</v>
      </c>
      <c r="I12594" s="545" t="s">
        <v>12676</v>
      </c>
      <c r="J12594" s="545"/>
      <c r="K12594" s="545" t="s">
        <v>13413</v>
      </c>
      <c r="L12594" s="545" t="s">
        <v>13413</v>
      </c>
      <c r="M12594" s="548" t="s">
        <v>13758</v>
      </c>
      <c r="N12594" s="545" t="s">
        <v>13413</v>
      </c>
      <c r="O12594" s="545" t="s">
        <v>13413</v>
      </c>
      <c r="P12594" s="549">
        <v>10302</v>
      </c>
      <c r="Q12594" s="549">
        <v>1</v>
      </c>
      <c r="R12594" s="549">
        <v>14</v>
      </c>
      <c r="S12594" s="548"/>
      <c r="T12594" s="548"/>
      <c r="U12594" s="99"/>
    </row>
    <row r="12595" spans="1:21" ht="19.5" customHeight="1">
      <c r="A12595" s="545">
        <v>107624</v>
      </c>
      <c r="B12595" s="545" t="s">
        <v>9010</v>
      </c>
      <c r="C12595" s="545" t="s">
        <v>216</v>
      </c>
      <c r="D12595" s="546"/>
      <c r="E12595" s="171" t="str">
        <f t="shared" si="196"/>
        <v>1900</v>
      </c>
      <c r="F12595" s="547">
        <v>0</v>
      </c>
      <c r="G12595" s="548">
        <v>0</v>
      </c>
      <c r="H12595" s="547">
        <v>0</v>
      </c>
      <c r="I12595" s="545" t="s">
        <v>12984</v>
      </c>
      <c r="J12595" s="545"/>
      <c r="K12595" s="545" t="s">
        <v>20662</v>
      </c>
      <c r="L12595" s="545" t="s">
        <v>13413</v>
      </c>
      <c r="M12595" s="548" t="s">
        <v>13758</v>
      </c>
      <c r="N12595" s="545" t="s">
        <v>13413</v>
      </c>
      <c r="O12595" s="545" t="s">
        <v>13413</v>
      </c>
      <c r="P12595" s="549">
        <v>10303</v>
      </c>
      <c r="Q12595" s="549">
        <v>1</v>
      </c>
      <c r="R12595" s="549">
        <v>57</v>
      </c>
      <c r="S12595" s="548"/>
      <c r="T12595" s="548"/>
      <c r="U12595" s="99"/>
    </row>
    <row r="12596" spans="1:21" ht="19.5" customHeight="1">
      <c r="A12596" s="545">
        <v>107625</v>
      </c>
      <c r="B12596" s="545" t="s">
        <v>9009</v>
      </c>
      <c r="C12596" s="545" t="s">
        <v>216</v>
      </c>
      <c r="D12596" s="546"/>
      <c r="E12596" s="171" t="str">
        <f t="shared" si="196"/>
        <v>1900</v>
      </c>
      <c r="F12596" s="547">
        <v>0</v>
      </c>
      <c r="G12596" s="548">
        <v>0</v>
      </c>
      <c r="H12596" s="547">
        <v>0</v>
      </c>
      <c r="I12596" s="545" t="s">
        <v>12984</v>
      </c>
      <c r="J12596" s="545"/>
      <c r="K12596" s="545" t="s">
        <v>20649</v>
      </c>
      <c r="L12596" s="545" t="s">
        <v>13413</v>
      </c>
      <c r="M12596" s="548" t="s">
        <v>13758</v>
      </c>
      <c r="N12596" s="545" t="s">
        <v>13413</v>
      </c>
      <c r="O12596" s="545" t="s">
        <v>13413</v>
      </c>
      <c r="P12596" s="549">
        <v>10304</v>
      </c>
      <c r="Q12596" s="549">
        <v>1</v>
      </c>
      <c r="R12596" s="549">
        <v>57</v>
      </c>
      <c r="S12596" s="548"/>
      <c r="T12596" s="548"/>
      <c r="U12596" s="99"/>
    </row>
    <row r="12597" spans="1:21" ht="19.5" customHeight="1">
      <c r="A12597" s="545">
        <v>107626</v>
      </c>
      <c r="B12597" s="545" t="s">
        <v>7735</v>
      </c>
      <c r="C12597" s="545" t="s">
        <v>216</v>
      </c>
      <c r="D12597" s="546">
        <v>44585</v>
      </c>
      <c r="E12597" s="171" t="str">
        <f t="shared" si="196"/>
        <v>2022</v>
      </c>
      <c r="F12597" s="547">
        <v>62067.59</v>
      </c>
      <c r="G12597" s="548">
        <v>0.19</v>
      </c>
      <c r="H12597" s="547">
        <v>52157.64</v>
      </c>
      <c r="I12597" s="545" t="s">
        <v>12718</v>
      </c>
      <c r="J12597" s="545" t="s">
        <v>13297</v>
      </c>
      <c r="K12597" s="545" t="s">
        <v>13413</v>
      </c>
      <c r="L12597" s="545" t="s">
        <v>13413</v>
      </c>
      <c r="M12597" s="548" t="s">
        <v>13758</v>
      </c>
      <c r="N12597" s="545" t="s">
        <v>13413</v>
      </c>
      <c r="O12597" s="545" t="s">
        <v>13413</v>
      </c>
      <c r="P12597" s="549">
        <v>10305</v>
      </c>
      <c r="Q12597" s="549">
        <v>1</v>
      </c>
      <c r="R12597" s="549">
        <v>137</v>
      </c>
      <c r="S12597" s="548">
        <v>2257</v>
      </c>
      <c r="T12597" s="548"/>
      <c r="U12597" s="99"/>
    </row>
    <row r="12598" spans="1:21" ht="19.5" customHeight="1">
      <c r="A12598" s="545">
        <v>107627</v>
      </c>
      <c r="B12598" s="545" t="s">
        <v>9008</v>
      </c>
      <c r="C12598" s="545" t="s">
        <v>216</v>
      </c>
      <c r="D12598" s="546"/>
      <c r="E12598" s="171" t="str">
        <f t="shared" si="196"/>
        <v>1900</v>
      </c>
      <c r="F12598" s="547">
        <v>0</v>
      </c>
      <c r="G12598" s="548">
        <v>0</v>
      </c>
      <c r="H12598" s="547">
        <v>0</v>
      </c>
      <c r="I12598" s="545" t="s">
        <v>12984</v>
      </c>
      <c r="J12598" s="545"/>
      <c r="K12598" s="545" t="s">
        <v>20649</v>
      </c>
      <c r="L12598" s="545" t="s">
        <v>13413</v>
      </c>
      <c r="M12598" s="548" t="s">
        <v>13758</v>
      </c>
      <c r="N12598" s="545" t="s">
        <v>13413</v>
      </c>
      <c r="O12598" s="545" t="s">
        <v>13413</v>
      </c>
      <c r="P12598" s="549">
        <v>10306</v>
      </c>
      <c r="Q12598" s="549">
        <v>1</v>
      </c>
      <c r="R12598" s="549">
        <v>57</v>
      </c>
      <c r="S12598" s="548"/>
      <c r="T12598" s="548"/>
      <c r="U12598" s="99"/>
    </row>
    <row r="12599" spans="1:21" ht="19.5" customHeight="1">
      <c r="A12599" s="545">
        <v>107628</v>
      </c>
      <c r="B12599" s="545" t="s">
        <v>9007</v>
      </c>
      <c r="C12599" s="545" t="s">
        <v>216</v>
      </c>
      <c r="D12599" s="546"/>
      <c r="E12599" s="171" t="str">
        <f t="shared" si="196"/>
        <v>1900</v>
      </c>
      <c r="F12599" s="547">
        <v>0</v>
      </c>
      <c r="G12599" s="548">
        <v>0</v>
      </c>
      <c r="H12599" s="547">
        <v>0</v>
      </c>
      <c r="I12599" s="545" t="s">
        <v>12676</v>
      </c>
      <c r="J12599" s="545"/>
      <c r="K12599" s="545" t="s">
        <v>20663</v>
      </c>
      <c r="L12599" s="545" t="s">
        <v>13413</v>
      </c>
      <c r="M12599" s="548" t="s">
        <v>13758</v>
      </c>
      <c r="N12599" s="545" t="s">
        <v>13413</v>
      </c>
      <c r="O12599" s="545" t="s">
        <v>13413</v>
      </c>
      <c r="P12599" s="549">
        <v>10307</v>
      </c>
      <c r="Q12599" s="549">
        <v>1</v>
      </c>
      <c r="R12599" s="549">
        <v>14</v>
      </c>
      <c r="S12599" s="548"/>
      <c r="T12599" s="548"/>
      <c r="U12599" s="99"/>
    </row>
    <row r="12600" spans="1:21" ht="19.5" customHeight="1">
      <c r="A12600" s="545">
        <v>107629</v>
      </c>
      <c r="B12600" s="545" t="s">
        <v>9006</v>
      </c>
      <c r="C12600" s="545" t="s">
        <v>216</v>
      </c>
      <c r="D12600" s="546"/>
      <c r="E12600" s="171" t="str">
        <f t="shared" si="196"/>
        <v>1900</v>
      </c>
      <c r="F12600" s="547">
        <v>0</v>
      </c>
      <c r="G12600" s="548">
        <v>0</v>
      </c>
      <c r="H12600" s="547">
        <v>0</v>
      </c>
      <c r="I12600" s="545" t="s">
        <v>12984</v>
      </c>
      <c r="J12600" s="545"/>
      <c r="K12600" s="545" t="s">
        <v>20664</v>
      </c>
      <c r="L12600" s="545" t="s">
        <v>13413</v>
      </c>
      <c r="M12600" s="548" t="s">
        <v>13758</v>
      </c>
      <c r="N12600" s="545" t="s">
        <v>13413</v>
      </c>
      <c r="O12600" s="545" t="s">
        <v>13413</v>
      </c>
      <c r="P12600" s="549">
        <v>10308</v>
      </c>
      <c r="Q12600" s="549">
        <v>1</v>
      </c>
      <c r="R12600" s="549">
        <v>57</v>
      </c>
      <c r="S12600" s="548"/>
      <c r="T12600" s="548"/>
      <c r="U12600" s="99"/>
    </row>
    <row r="12601" spans="1:21" ht="19.5" customHeight="1">
      <c r="A12601" s="545">
        <v>107630</v>
      </c>
      <c r="B12601" s="545" t="s">
        <v>9005</v>
      </c>
      <c r="C12601" s="545" t="s">
        <v>216</v>
      </c>
      <c r="D12601" s="546"/>
      <c r="E12601" s="171" t="str">
        <f t="shared" si="196"/>
        <v>1900</v>
      </c>
      <c r="F12601" s="547">
        <v>0</v>
      </c>
      <c r="G12601" s="548">
        <v>0</v>
      </c>
      <c r="H12601" s="547">
        <v>0</v>
      </c>
      <c r="I12601" s="545" t="s">
        <v>12676</v>
      </c>
      <c r="J12601" s="545"/>
      <c r="K12601" s="545" t="s">
        <v>20665</v>
      </c>
      <c r="L12601" s="545" t="s">
        <v>13413</v>
      </c>
      <c r="M12601" s="548" t="s">
        <v>13758</v>
      </c>
      <c r="N12601" s="545" t="s">
        <v>13413</v>
      </c>
      <c r="O12601" s="545" t="s">
        <v>13413</v>
      </c>
      <c r="P12601" s="549">
        <v>10309</v>
      </c>
      <c r="Q12601" s="549">
        <v>1</v>
      </c>
      <c r="R12601" s="549">
        <v>14</v>
      </c>
      <c r="S12601" s="548"/>
      <c r="T12601" s="548"/>
      <c r="U12601" s="99"/>
    </row>
    <row r="12602" spans="1:21" ht="19.5" customHeight="1">
      <c r="A12602" s="545">
        <v>107631</v>
      </c>
      <c r="B12602" s="545" t="s">
        <v>9004</v>
      </c>
      <c r="C12602" s="545" t="s">
        <v>216</v>
      </c>
      <c r="D12602" s="546"/>
      <c r="E12602" s="171" t="str">
        <f t="shared" si="196"/>
        <v>1900</v>
      </c>
      <c r="F12602" s="547">
        <v>0</v>
      </c>
      <c r="G12602" s="548">
        <v>0</v>
      </c>
      <c r="H12602" s="547">
        <v>0</v>
      </c>
      <c r="I12602" s="545" t="s">
        <v>12984</v>
      </c>
      <c r="J12602" s="545"/>
      <c r="K12602" s="545" t="s">
        <v>20666</v>
      </c>
      <c r="L12602" s="545" t="s">
        <v>13413</v>
      </c>
      <c r="M12602" s="548" t="s">
        <v>13758</v>
      </c>
      <c r="N12602" s="545" t="s">
        <v>13413</v>
      </c>
      <c r="O12602" s="545" t="s">
        <v>13413</v>
      </c>
      <c r="P12602" s="549">
        <v>10310</v>
      </c>
      <c r="Q12602" s="549">
        <v>1</v>
      </c>
      <c r="R12602" s="549">
        <v>57</v>
      </c>
      <c r="S12602" s="548"/>
      <c r="T12602" s="548"/>
      <c r="U12602" s="99"/>
    </row>
    <row r="12603" spans="1:21" ht="19.5" customHeight="1">
      <c r="A12603" s="545">
        <v>107632</v>
      </c>
      <c r="B12603" s="545" t="s">
        <v>9003</v>
      </c>
      <c r="C12603" s="545" t="s">
        <v>216</v>
      </c>
      <c r="D12603" s="546"/>
      <c r="E12603" s="171" t="str">
        <f t="shared" si="196"/>
        <v>1900</v>
      </c>
      <c r="F12603" s="547">
        <v>0</v>
      </c>
      <c r="G12603" s="548">
        <v>0</v>
      </c>
      <c r="H12603" s="547">
        <v>0</v>
      </c>
      <c r="I12603" s="545" t="s">
        <v>12984</v>
      </c>
      <c r="J12603" s="545"/>
      <c r="K12603" s="545" t="s">
        <v>20666</v>
      </c>
      <c r="L12603" s="545" t="s">
        <v>13413</v>
      </c>
      <c r="M12603" s="548" t="s">
        <v>13758</v>
      </c>
      <c r="N12603" s="545" t="s">
        <v>13413</v>
      </c>
      <c r="O12603" s="545" t="s">
        <v>13413</v>
      </c>
      <c r="P12603" s="549">
        <v>10311</v>
      </c>
      <c r="Q12603" s="549">
        <v>1</v>
      </c>
      <c r="R12603" s="549">
        <v>57</v>
      </c>
      <c r="S12603" s="548"/>
      <c r="T12603" s="548"/>
      <c r="U12603" s="99"/>
    </row>
    <row r="12604" spans="1:21" ht="19.5" customHeight="1">
      <c r="A12604" s="545">
        <v>107633</v>
      </c>
      <c r="B12604" s="545" t="s">
        <v>4986</v>
      </c>
      <c r="C12604" s="545" t="s">
        <v>216</v>
      </c>
      <c r="D12604" s="546"/>
      <c r="E12604" s="171" t="str">
        <f t="shared" si="196"/>
        <v>1900</v>
      </c>
      <c r="F12604" s="547">
        <v>0</v>
      </c>
      <c r="G12604" s="548">
        <v>0</v>
      </c>
      <c r="H12604" s="547">
        <v>0</v>
      </c>
      <c r="I12604" s="545" t="s">
        <v>12642</v>
      </c>
      <c r="J12604" s="545"/>
      <c r="K12604" s="545" t="s">
        <v>13413</v>
      </c>
      <c r="L12604" s="545" t="s">
        <v>13413</v>
      </c>
      <c r="M12604" s="548" t="s">
        <v>13758</v>
      </c>
      <c r="N12604" s="545" t="s">
        <v>13413</v>
      </c>
      <c r="O12604" s="545" t="s">
        <v>13413</v>
      </c>
      <c r="P12604" s="549">
        <v>10312</v>
      </c>
      <c r="Q12604" s="549">
        <v>1</v>
      </c>
      <c r="R12604" s="549">
        <v>135</v>
      </c>
      <c r="S12604" s="548"/>
      <c r="T12604" s="548"/>
      <c r="U12604" s="99"/>
    </row>
    <row r="12605" spans="1:21" ht="19.5" customHeight="1">
      <c r="A12605" s="545">
        <v>107634</v>
      </c>
      <c r="B12605" s="545" t="s">
        <v>9002</v>
      </c>
      <c r="C12605" s="545" t="s">
        <v>216</v>
      </c>
      <c r="D12605" s="546"/>
      <c r="E12605" s="171" t="str">
        <f t="shared" si="196"/>
        <v>1900</v>
      </c>
      <c r="F12605" s="547">
        <v>0</v>
      </c>
      <c r="G12605" s="548">
        <v>0</v>
      </c>
      <c r="H12605" s="547">
        <v>0</v>
      </c>
      <c r="I12605" s="545" t="s">
        <v>12984</v>
      </c>
      <c r="J12605" s="545"/>
      <c r="K12605" s="545" t="s">
        <v>20666</v>
      </c>
      <c r="L12605" s="545" t="s">
        <v>13413</v>
      </c>
      <c r="M12605" s="548" t="s">
        <v>13758</v>
      </c>
      <c r="N12605" s="545" t="s">
        <v>13413</v>
      </c>
      <c r="O12605" s="545" t="s">
        <v>13413</v>
      </c>
      <c r="P12605" s="549">
        <v>10313</v>
      </c>
      <c r="Q12605" s="549">
        <v>1</v>
      </c>
      <c r="R12605" s="549">
        <v>57</v>
      </c>
      <c r="S12605" s="548"/>
      <c r="T12605" s="548"/>
      <c r="U12605" s="99"/>
    </row>
    <row r="12606" spans="1:21" ht="19.5" customHeight="1">
      <c r="A12606" s="545">
        <v>107635</v>
      </c>
      <c r="B12606" s="545" t="s">
        <v>9001</v>
      </c>
      <c r="C12606" s="545" t="s">
        <v>216</v>
      </c>
      <c r="D12606" s="546"/>
      <c r="E12606" s="171" t="str">
        <f t="shared" si="196"/>
        <v>1900</v>
      </c>
      <c r="F12606" s="547">
        <v>0</v>
      </c>
      <c r="G12606" s="548">
        <v>0</v>
      </c>
      <c r="H12606" s="547">
        <v>0</v>
      </c>
      <c r="I12606" s="545" t="s">
        <v>12676</v>
      </c>
      <c r="J12606" s="545"/>
      <c r="K12606" s="545" t="s">
        <v>20667</v>
      </c>
      <c r="L12606" s="545" t="s">
        <v>13413</v>
      </c>
      <c r="M12606" s="548" t="s">
        <v>13758</v>
      </c>
      <c r="N12606" s="545" t="s">
        <v>13413</v>
      </c>
      <c r="O12606" s="545" t="s">
        <v>13413</v>
      </c>
      <c r="P12606" s="549">
        <v>10314</v>
      </c>
      <c r="Q12606" s="549">
        <v>1</v>
      </c>
      <c r="R12606" s="549">
        <v>14</v>
      </c>
      <c r="S12606" s="548"/>
      <c r="T12606" s="548"/>
      <c r="U12606" s="99"/>
    </row>
    <row r="12607" spans="1:21" ht="19.5" customHeight="1">
      <c r="A12607" s="545">
        <v>107636</v>
      </c>
      <c r="B12607" s="545" t="s">
        <v>9000</v>
      </c>
      <c r="C12607" s="545" t="s">
        <v>216</v>
      </c>
      <c r="D12607" s="546"/>
      <c r="E12607" s="171" t="str">
        <f t="shared" si="196"/>
        <v>1900</v>
      </c>
      <c r="F12607" s="547">
        <v>0</v>
      </c>
      <c r="G12607" s="548">
        <v>0</v>
      </c>
      <c r="H12607" s="547">
        <v>0</v>
      </c>
      <c r="I12607" s="545" t="s">
        <v>12984</v>
      </c>
      <c r="J12607" s="545"/>
      <c r="K12607" s="545" t="s">
        <v>20666</v>
      </c>
      <c r="L12607" s="545" t="s">
        <v>13413</v>
      </c>
      <c r="M12607" s="548" t="s">
        <v>13758</v>
      </c>
      <c r="N12607" s="545" t="s">
        <v>13413</v>
      </c>
      <c r="O12607" s="545" t="s">
        <v>13413</v>
      </c>
      <c r="P12607" s="549">
        <v>10315</v>
      </c>
      <c r="Q12607" s="549">
        <v>1</v>
      </c>
      <c r="R12607" s="549">
        <v>57</v>
      </c>
      <c r="S12607" s="548"/>
      <c r="T12607" s="548"/>
      <c r="U12607" s="99"/>
    </row>
    <row r="12608" spans="1:21" ht="19.5" customHeight="1">
      <c r="A12608" s="545">
        <v>107637</v>
      </c>
      <c r="B12608" s="545" t="s">
        <v>4994</v>
      </c>
      <c r="C12608" s="545" t="s">
        <v>216</v>
      </c>
      <c r="D12608" s="546"/>
      <c r="E12608" s="171" t="str">
        <f t="shared" si="196"/>
        <v>1900</v>
      </c>
      <c r="F12608" s="547">
        <v>0</v>
      </c>
      <c r="G12608" s="548">
        <v>0</v>
      </c>
      <c r="H12608" s="547">
        <v>0</v>
      </c>
      <c r="I12608" s="545" t="s">
        <v>12697</v>
      </c>
      <c r="J12608" s="545"/>
      <c r="K12608" s="545" t="s">
        <v>13413</v>
      </c>
      <c r="L12608" s="545" t="s">
        <v>13413</v>
      </c>
      <c r="M12608" s="548" t="s">
        <v>13758</v>
      </c>
      <c r="N12608" s="545" t="s">
        <v>13413</v>
      </c>
      <c r="O12608" s="545" t="s">
        <v>13413</v>
      </c>
      <c r="P12608" s="549">
        <v>10316</v>
      </c>
      <c r="Q12608" s="549">
        <v>1</v>
      </c>
      <c r="R12608" s="549">
        <v>138</v>
      </c>
      <c r="S12608" s="548"/>
      <c r="T12608" s="548"/>
      <c r="U12608" s="99"/>
    </row>
    <row r="12609" spans="1:21" ht="19.5" customHeight="1">
      <c r="A12609" s="545">
        <v>107638</v>
      </c>
      <c r="B12609" s="545" t="s">
        <v>8999</v>
      </c>
      <c r="C12609" s="545" t="s">
        <v>216</v>
      </c>
      <c r="D12609" s="546"/>
      <c r="E12609" s="171" t="str">
        <f t="shared" si="196"/>
        <v>1900</v>
      </c>
      <c r="F12609" s="547">
        <v>0</v>
      </c>
      <c r="G12609" s="548">
        <v>0</v>
      </c>
      <c r="H12609" s="547">
        <v>0</v>
      </c>
      <c r="I12609" s="545" t="s">
        <v>12642</v>
      </c>
      <c r="J12609" s="545"/>
      <c r="K12609" s="545" t="s">
        <v>13413</v>
      </c>
      <c r="L12609" s="545" t="s">
        <v>13413</v>
      </c>
      <c r="M12609" s="548" t="s">
        <v>13758</v>
      </c>
      <c r="N12609" s="545" t="s">
        <v>13413</v>
      </c>
      <c r="O12609" s="545" t="s">
        <v>13413</v>
      </c>
      <c r="P12609" s="549">
        <v>10317</v>
      </c>
      <c r="Q12609" s="549">
        <v>1</v>
      </c>
      <c r="R12609" s="549">
        <v>135</v>
      </c>
      <c r="S12609" s="548"/>
      <c r="T12609" s="548"/>
      <c r="U12609" s="99"/>
    </row>
    <row r="12610" spans="1:21" ht="19.5" customHeight="1">
      <c r="A12610" s="545">
        <v>107639</v>
      </c>
      <c r="B12610" s="545" t="s">
        <v>8998</v>
      </c>
      <c r="C12610" s="545" t="s">
        <v>216</v>
      </c>
      <c r="D12610" s="546"/>
      <c r="E12610" s="171" t="str">
        <f t="shared" si="196"/>
        <v>1900</v>
      </c>
      <c r="F12610" s="547">
        <v>0</v>
      </c>
      <c r="G12610" s="548">
        <v>0</v>
      </c>
      <c r="H12610" s="547">
        <v>0</v>
      </c>
      <c r="I12610" s="545" t="s">
        <v>12676</v>
      </c>
      <c r="J12610" s="545"/>
      <c r="K12610" s="545" t="s">
        <v>13413</v>
      </c>
      <c r="L12610" s="545" t="s">
        <v>13413</v>
      </c>
      <c r="M12610" s="548" t="s">
        <v>13758</v>
      </c>
      <c r="N12610" s="545" t="s">
        <v>13413</v>
      </c>
      <c r="O12610" s="545" t="s">
        <v>13413</v>
      </c>
      <c r="P12610" s="549">
        <v>10318</v>
      </c>
      <c r="Q12610" s="549">
        <v>1</v>
      </c>
      <c r="R12610" s="549">
        <v>14</v>
      </c>
      <c r="S12610" s="548"/>
      <c r="T12610" s="548"/>
      <c r="U12610" s="99"/>
    </row>
    <row r="12611" spans="1:21" ht="19.5" customHeight="1">
      <c r="A12611" s="545">
        <v>107640</v>
      </c>
      <c r="B12611" s="545" t="s">
        <v>8997</v>
      </c>
      <c r="C12611" s="545" t="s">
        <v>216</v>
      </c>
      <c r="D12611" s="546"/>
      <c r="E12611" s="171" t="str">
        <f t="shared" si="196"/>
        <v>1900</v>
      </c>
      <c r="F12611" s="547">
        <v>0</v>
      </c>
      <c r="G12611" s="548">
        <v>0</v>
      </c>
      <c r="H12611" s="547">
        <v>0</v>
      </c>
      <c r="I12611" s="545" t="s">
        <v>12676</v>
      </c>
      <c r="J12611" s="545"/>
      <c r="K12611" s="545" t="s">
        <v>13413</v>
      </c>
      <c r="L12611" s="545" t="s">
        <v>13413</v>
      </c>
      <c r="M12611" s="548" t="s">
        <v>13758</v>
      </c>
      <c r="N12611" s="545" t="s">
        <v>13413</v>
      </c>
      <c r="O12611" s="545" t="s">
        <v>13413</v>
      </c>
      <c r="P12611" s="549">
        <v>10319</v>
      </c>
      <c r="Q12611" s="549">
        <v>1</v>
      </c>
      <c r="R12611" s="549">
        <v>14</v>
      </c>
      <c r="S12611" s="548"/>
      <c r="T12611" s="548"/>
      <c r="U12611" s="99"/>
    </row>
    <row r="12612" spans="1:21" ht="19.5" customHeight="1">
      <c r="A12612" s="545">
        <v>107641</v>
      </c>
      <c r="B12612" s="545" t="s">
        <v>8996</v>
      </c>
      <c r="C12612" s="545" t="s">
        <v>216</v>
      </c>
      <c r="D12612" s="546"/>
      <c r="E12612" s="171" t="str">
        <f t="shared" ref="E12612:E12675" si="197">TEXT(D12612,"YYYY")</f>
        <v>1900</v>
      </c>
      <c r="F12612" s="547">
        <v>0</v>
      </c>
      <c r="G12612" s="548">
        <v>0</v>
      </c>
      <c r="H12612" s="547">
        <v>0</v>
      </c>
      <c r="I12612" s="545" t="s">
        <v>12676</v>
      </c>
      <c r="J12612" s="545"/>
      <c r="K12612" s="545" t="s">
        <v>20668</v>
      </c>
      <c r="L12612" s="545" t="s">
        <v>13413</v>
      </c>
      <c r="M12612" s="548" t="s">
        <v>13758</v>
      </c>
      <c r="N12612" s="545" t="s">
        <v>13413</v>
      </c>
      <c r="O12612" s="545" t="s">
        <v>13413</v>
      </c>
      <c r="P12612" s="549">
        <v>10320</v>
      </c>
      <c r="Q12612" s="549">
        <v>1</v>
      </c>
      <c r="R12612" s="549">
        <v>14</v>
      </c>
      <c r="S12612" s="548"/>
      <c r="T12612" s="548"/>
      <c r="U12612" s="99"/>
    </row>
    <row r="12613" spans="1:21" ht="19.5" customHeight="1">
      <c r="A12613" s="545">
        <v>107642</v>
      </c>
      <c r="B12613" s="545" t="s">
        <v>4990</v>
      </c>
      <c r="C12613" s="545" t="s">
        <v>216</v>
      </c>
      <c r="D12613" s="546"/>
      <c r="E12613" s="171" t="str">
        <f t="shared" si="197"/>
        <v>1900</v>
      </c>
      <c r="F12613" s="547">
        <v>0</v>
      </c>
      <c r="G12613" s="548">
        <v>0</v>
      </c>
      <c r="H12613" s="547">
        <v>0</v>
      </c>
      <c r="I12613" s="545" t="s">
        <v>12676</v>
      </c>
      <c r="J12613" s="545"/>
      <c r="K12613" s="545" t="s">
        <v>13413</v>
      </c>
      <c r="L12613" s="545" t="s">
        <v>13413</v>
      </c>
      <c r="M12613" s="548" t="s">
        <v>13758</v>
      </c>
      <c r="N12613" s="545" t="s">
        <v>13413</v>
      </c>
      <c r="O12613" s="545" t="s">
        <v>13413</v>
      </c>
      <c r="P12613" s="549">
        <v>10321</v>
      </c>
      <c r="Q12613" s="549">
        <v>1</v>
      </c>
      <c r="R12613" s="549">
        <v>14</v>
      </c>
      <c r="S12613" s="548"/>
      <c r="T12613" s="548"/>
      <c r="U12613" s="99"/>
    </row>
    <row r="12614" spans="1:21" ht="19.5" customHeight="1">
      <c r="A12614" s="545">
        <v>107643</v>
      </c>
      <c r="B12614" s="545" t="s">
        <v>5019</v>
      </c>
      <c r="C12614" s="545" t="s">
        <v>216</v>
      </c>
      <c r="D12614" s="546"/>
      <c r="E12614" s="171" t="str">
        <f t="shared" si="197"/>
        <v>1900</v>
      </c>
      <c r="F12614" s="547">
        <v>0</v>
      </c>
      <c r="G12614" s="548">
        <v>0</v>
      </c>
      <c r="H12614" s="547">
        <v>0</v>
      </c>
      <c r="I12614" s="545" t="s">
        <v>12676</v>
      </c>
      <c r="J12614" s="545"/>
      <c r="K12614" s="545" t="s">
        <v>13413</v>
      </c>
      <c r="L12614" s="545" t="s">
        <v>13413</v>
      </c>
      <c r="M12614" s="548" t="s">
        <v>13758</v>
      </c>
      <c r="N12614" s="545" t="s">
        <v>13413</v>
      </c>
      <c r="O12614" s="545" t="s">
        <v>13413</v>
      </c>
      <c r="P12614" s="549">
        <v>10322</v>
      </c>
      <c r="Q12614" s="549">
        <v>1</v>
      </c>
      <c r="R12614" s="549">
        <v>14</v>
      </c>
      <c r="S12614" s="548"/>
      <c r="T12614" s="548"/>
      <c r="U12614" s="99"/>
    </row>
    <row r="12615" spans="1:21" ht="19.5" customHeight="1">
      <c r="A12615" s="545">
        <v>107644</v>
      </c>
      <c r="B12615" s="545" t="s">
        <v>8995</v>
      </c>
      <c r="C12615" s="545" t="s">
        <v>216</v>
      </c>
      <c r="D12615" s="546">
        <v>46052</v>
      </c>
      <c r="E12615" s="171" t="str">
        <f t="shared" si="197"/>
        <v>2026</v>
      </c>
      <c r="F12615" s="547">
        <v>1071244</v>
      </c>
      <c r="G12615" s="548">
        <v>0.19</v>
      </c>
      <c r="H12615" s="547">
        <v>900205.04</v>
      </c>
      <c r="I12615" s="545" t="s">
        <v>12961</v>
      </c>
      <c r="J12615" s="545" t="s">
        <v>13307</v>
      </c>
      <c r="K12615" s="545" t="s">
        <v>13413</v>
      </c>
      <c r="L12615" s="545" t="s">
        <v>13413</v>
      </c>
      <c r="M12615" s="548" t="s">
        <v>13758</v>
      </c>
      <c r="N12615" s="545" t="s">
        <v>13413</v>
      </c>
      <c r="O12615" s="545" t="s">
        <v>13413</v>
      </c>
      <c r="P12615" s="549">
        <v>10323</v>
      </c>
      <c r="Q12615" s="549">
        <v>1</v>
      </c>
      <c r="R12615" s="549">
        <v>52</v>
      </c>
      <c r="S12615" s="548">
        <v>2228</v>
      </c>
      <c r="T12615" s="548"/>
      <c r="U12615" s="99"/>
    </row>
    <row r="12616" spans="1:21" ht="19.5" customHeight="1">
      <c r="A12616" s="545">
        <v>107645</v>
      </c>
      <c r="B12616" s="545" t="s">
        <v>8994</v>
      </c>
      <c r="C12616" s="545" t="s">
        <v>216</v>
      </c>
      <c r="D12616" s="546"/>
      <c r="E12616" s="171" t="str">
        <f t="shared" si="197"/>
        <v>1900</v>
      </c>
      <c r="F12616" s="547">
        <v>0</v>
      </c>
      <c r="G12616" s="548">
        <v>0</v>
      </c>
      <c r="H12616" s="547">
        <v>0</v>
      </c>
      <c r="I12616" s="545" t="s">
        <v>12984</v>
      </c>
      <c r="J12616" s="545"/>
      <c r="K12616" s="545" t="s">
        <v>20669</v>
      </c>
      <c r="L12616" s="545" t="s">
        <v>13413</v>
      </c>
      <c r="M12616" s="548" t="s">
        <v>13758</v>
      </c>
      <c r="N12616" s="545" t="s">
        <v>13413</v>
      </c>
      <c r="O12616" s="545" t="s">
        <v>13413</v>
      </c>
      <c r="P12616" s="549">
        <v>10324</v>
      </c>
      <c r="Q12616" s="549">
        <v>1</v>
      </c>
      <c r="R12616" s="549">
        <v>57</v>
      </c>
      <c r="S12616" s="548"/>
      <c r="T12616" s="548"/>
      <c r="U12616" s="99"/>
    </row>
    <row r="12617" spans="1:21" ht="19.5" customHeight="1">
      <c r="A12617" s="545">
        <v>107646</v>
      </c>
      <c r="B12617" s="545" t="s">
        <v>5520</v>
      </c>
      <c r="C12617" s="545" t="s">
        <v>216</v>
      </c>
      <c r="D12617" s="546">
        <v>46052</v>
      </c>
      <c r="E12617" s="171" t="str">
        <f t="shared" si="197"/>
        <v>2026</v>
      </c>
      <c r="F12617" s="547">
        <v>45429</v>
      </c>
      <c r="G12617" s="548">
        <v>0.19</v>
      </c>
      <c r="H12617" s="547">
        <v>38175.629999999997</v>
      </c>
      <c r="I12617" s="545" t="s">
        <v>12961</v>
      </c>
      <c r="J12617" s="545" t="s">
        <v>13307</v>
      </c>
      <c r="K12617" s="545" t="s">
        <v>13413</v>
      </c>
      <c r="L12617" s="545" t="s">
        <v>13413</v>
      </c>
      <c r="M12617" s="548" t="s">
        <v>13758</v>
      </c>
      <c r="N12617" s="545" t="s">
        <v>13413</v>
      </c>
      <c r="O12617" s="545" t="s">
        <v>13413</v>
      </c>
      <c r="P12617" s="549">
        <v>10325</v>
      </c>
      <c r="Q12617" s="549">
        <v>1</v>
      </c>
      <c r="R12617" s="549">
        <v>52</v>
      </c>
      <c r="S12617" s="548">
        <v>2228</v>
      </c>
      <c r="T12617" s="548"/>
      <c r="U12617" s="99"/>
    </row>
    <row r="12618" spans="1:21" ht="19.5" customHeight="1">
      <c r="A12618" s="545">
        <v>107647</v>
      </c>
      <c r="B12618" s="545" t="s">
        <v>5523</v>
      </c>
      <c r="C12618" s="545" t="s">
        <v>216</v>
      </c>
      <c r="D12618" s="546">
        <v>46052</v>
      </c>
      <c r="E12618" s="171" t="str">
        <f t="shared" si="197"/>
        <v>2026</v>
      </c>
      <c r="F12618" s="547">
        <v>27651</v>
      </c>
      <c r="G12618" s="548">
        <v>0.19</v>
      </c>
      <c r="H12618" s="547">
        <v>23236.13</v>
      </c>
      <c r="I12618" s="545" t="s">
        <v>12961</v>
      </c>
      <c r="J12618" s="545" t="s">
        <v>13307</v>
      </c>
      <c r="K12618" s="545" t="s">
        <v>13413</v>
      </c>
      <c r="L12618" s="545" t="s">
        <v>13413</v>
      </c>
      <c r="M12618" s="548" t="s">
        <v>13758</v>
      </c>
      <c r="N12618" s="545" t="s">
        <v>13413</v>
      </c>
      <c r="O12618" s="545" t="s">
        <v>13413</v>
      </c>
      <c r="P12618" s="549">
        <v>10326</v>
      </c>
      <c r="Q12618" s="549">
        <v>1</v>
      </c>
      <c r="R12618" s="549">
        <v>52</v>
      </c>
      <c r="S12618" s="548">
        <v>2228</v>
      </c>
      <c r="T12618" s="548"/>
      <c r="U12618" s="99"/>
    </row>
    <row r="12619" spans="1:21" ht="19.5" customHeight="1">
      <c r="A12619" s="545">
        <v>107648</v>
      </c>
      <c r="B12619" s="545" t="s">
        <v>8993</v>
      </c>
      <c r="C12619" s="545" t="s">
        <v>216</v>
      </c>
      <c r="D12619" s="546"/>
      <c r="E12619" s="171" t="str">
        <f t="shared" si="197"/>
        <v>1900</v>
      </c>
      <c r="F12619" s="547">
        <v>0</v>
      </c>
      <c r="G12619" s="548">
        <v>0</v>
      </c>
      <c r="H12619" s="547">
        <v>0</v>
      </c>
      <c r="I12619" s="545" t="s">
        <v>12984</v>
      </c>
      <c r="J12619" s="545"/>
      <c r="K12619" s="545" t="s">
        <v>20670</v>
      </c>
      <c r="L12619" s="545" t="s">
        <v>13413</v>
      </c>
      <c r="M12619" s="548" t="s">
        <v>13758</v>
      </c>
      <c r="N12619" s="545" t="s">
        <v>13413</v>
      </c>
      <c r="O12619" s="545" t="s">
        <v>13413</v>
      </c>
      <c r="P12619" s="549">
        <v>10327</v>
      </c>
      <c r="Q12619" s="549">
        <v>1</v>
      </c>
      <c r="R12619" s="549">
        <v>57</v>
      </c>
      <c r="S12619" s="548"/>
      <c r="T12619" s="548"/>
      <c r="U12619" s="99"/>
    </row>
    <row r="12620" spans="1:21" ht="19.5" customHeight="1">
      <c r="A12620" s="545">
        <v>107649</v>
      </c>
      <c r="B12620" s="545" t="s">
        <v>5172</v>
      </c>
      <c r="C12620" s="545" t="s">
        <v>216</v>
      </c>
      <c r="D12620" s="546">
        <v>44592</v>
      </c>
      <c r="E12620" s="171" t="str">
        <f t="shared" si="197"/>
        <v>2022</v>
      </c>
      <c r="F12620" s="547">
        <v>45122</v>
      </c>
      <c r="G12620" s="548">
        <v>0.19</v>
      </c>
      <c r="H12620" s="547">
        <v>37917.65</v>
      </c>
      <c r="I12620" s="545" t="s">
        <v>12676</v>
      </c>
      <c r="J12620" s="545" t="s">
        <v>13297</v>
      </c>
      <c r="K12620" s="545" t="s">
        <v>19195</v>
      </c>
      <c r="L12620" s="545" t="s">
        <v>13413</v>
      </c>
      <c r="M12620" s="548" t="s">
        <v>13758</v>
      </c>
      <c r="N12620" s="545" t="s">
        <v>13413</v>
      </c>
      <c r="O12620" s="545" t="s">
        <v>13413</v>
      </c>
      <c r="P12620" s="549">
        <v>10328</v>
      </c>
      <c r="Q12620" s="549">
        <v>1</v>
      </c>
      <c r="R12620" s="549">
        <v>14</v>
      </c>
      <c r="S12620" s="548">
        <v>2257</v>
      </c>
      <c r="T12620" s="548"/>
      <c r="U12620" s="99"/>
    </row>
    <row r="12621" spans="1:21" ht="19.5" customHeight="1">
      <c r="A12621" s="545">
        <v>107650</v>
      </c>
      <c r="B12621" s="545" t="s">
        <v>8992</v>
      </c>
      <c r="C12621" s="545" t="s">
        <v>216</v>
      </c>
      <c r="D12621" s="546"/>
      <c r="E12621" s="171" t="str">
        <f t="shared" si="197"/>
        <v>1900</v>
      </c>
      <c r="F12621" s="547">
        <v>0</v>
      </c>
      <c r="G12621" s="548">
        <v>0</v>
      </c>
      <c r="H12621" s="547">
        <v>0</v>
      </c>
      <c r="I12621" s="545" t="s">
        <v>12676</v>
      </c>
      <c r="J12621" s="545"/>
      <c r="K12621" s="545" t="s">
        <v>20671</v>
      </c>
      <c r="L12621" s="545" t="s">
        <v>13413</v>
      </c>
      <c r="M12621" s="548" t="s">
        <v>13758</v>
      </c>
      <c r="N12621" s="545" t="s">
        <v>13413</v>
      </c>
      <c r="O12621" s="545" t="s">
        <v>13413</v>
      </c>
      <c r="P12621" s="549">
        <v>10329</v>
      </c>
      <c r="Q12621" s="549">
        <v>1</v>
      </c>
      <c r="R12621" s="549">
        <v>14</v>
      </c>
      <c r="S12621" s="548"/>
      <c r="T12621" s="548"/>
      <c r="U12621" s="99"/>
    </row>
    <row r="12622" spans="1:21" ht="19.5" customHeight="1">
      <c r="A12622" s="545">
        <v>107651</v>
      </c>
      <c r="B12622" s="545" t="s">
        <v>5177</v>
      </c>
      <c r="C12622" s="545" t="s">
        <v>216</v>
      </c>
      <c r="D12622" s="546"/>
      <c r="E12622" s="171" t="str">
        <f t="shared" si="197"/>
        <v>1900</v>
      </c>
      <c r="F12622" s="547">
        <v>0</v>
      </c>
      <c r="G12622" s="548">
        <v>0</v>
      </c>
      <c r="H12622" s="547">
        <v>0</v>
      </c>
      <c r="I12622" s="545" t="s">
        <v>12718</v>
      </c>
      <c r="J12622" s="545"/>
      <c r="K12622" s="545" t="s">
        <v>13413</v>
      </c>
      <c r="L12622" s="545" t="s">
        <v>13413</v>
      </c>
      <c r="M12622" s="548" t="s">
        <v>13758</v>
      </c>
      <c r="N12622" s="545" t="s">
        <v>13413</v>
      </c>
      <c r="O12622" s="545" t="s">
        <v>13413</v>
      </c>
      <c r="P12622" s="549">
        <v>10330</v>
      </c>
      <c r="Q12622" s="549">
        <v>1</v>
      </c>
      <c r="R12622" s="549">
        <v>137</v>
      </c>
      <c r="S12622" s="548"/>
      <c r="T12622" s="548"/>
      <c r="U12622" s="99"/>
    </row>
    <row r="12623" spans="1:21" ht="19.5" customHeight="1">
      <c r="A12623" s="545">
        <v>107652</v>
      </c>
      <c r="B12623" s="545" t="s">
        <v>4795</v>
      </c>
      <c r="C12623" s="545" t="s">
        <v>209</v>
      </c>
      <c r="D12623" s="546"/>
      <c r="E12623" s="171" t="str">
        <f t="shared" si="197"/>
        <v>1900</v>
      </c>
      <c r="F12623" s="547">
        <v>0</v>
      </c>
      <c r="G12623" s="548">
        <v>0</v>
      </c>
      <c r="H12623" s="547">
        <v>0</v>
      </c>
      <c r="I12623" s="545" t="s">
        <v>12637</v>
      </c>
      <c r="J12623" s="545"/>
      <c r="K12623" s="545" t="s">
        <v>13413</v>
      </c>
      <c r="L12623" s="545" t="s">
        <v>13413</v>
      </c>
      <c r="M12623" s="548" t="s">
        <v>13758</v>
      </c>
      <c r="N12623" s="545" t="s">
        <v>13413</v>
      </c>
      <c r="O12623" s="545" t="s">
        <v>13413</v>
      </c>
      <c r="P12623" s="549">
        <v>10331</v>
      </c>
      <c r="Q12623" s="549">
        <v>1</v>
      </c>
      <c r="R12623" s="549">
        <v>13</v>
      </c>
      <c r="S12623" s="548"/>
      <c r="T12623" s="548"/>
      <c r="U12623" s="99"/>
    </row>
    <row r="12624" spans="1:21" ht="19.5" customHeight="1">
      <c r="A12624" s="545">
        <v>107653</v>
      </c>
      <c r="B12624" s="545" t="s">
        <v>8991</v>
      </c>
      <c r="C12624" s="545" t="s">
        <v>216</v>
      </c>
      <c r="D12624" s="546"/>
      <c r="E12624" s="171" t="str">
        <f t="shared" si="197"/>
        <v>1900</v>
      </c>
      <c r="F12624" s="547">
        <v>0</v>
      </c>
      <c r="G12624" s="548">
        <v>0</v>
      </c>
      <c r="H12624" s="547">
        <v>0</v>
      </c>
      <c r="I12624" s="545" t="s">
        <v>12676</v>
      </c>
      <c r="J12624" s="545"/>
      <c r="K12624" s="545" t="s">
        <v>20672</v>
      </c>
      <c r="L12624" s="545" t="s">
        <v>13413</v>
      </c>
      <c r="M12624" s="548" t="s">
        <v>13758</v>
      </c>
      <c r="N12624" s="545" t="s">
        <v>13413</v>
      </c>
      <c r="O12624" s="545" t="s">
        <v>13413</v>
      </c>
      <c r="P12624" s="549">
        <v>10332</v>
      </c>
      <c r="Q12624" s="549">
        <v>1</v>
      </c>
      <c r="R12624" s="549">
        <v>14</v>
      </c>
      <c r="S12624" s="548"/>
      <c r="T12624" s="548"/>
      <c r="U12624" s="99"/>
    </row>
    <row r="12625" spans="1:21" ht="19.5" customHeight="1">
      <c r="A12625" s="545">
        <v>107654</v>
      </c>
      <c r="B12625" s="545" t="s">
        <v>4792</v>
      </c>
      <c r="C12625" s="545" t="s">
        <v>209</v>
      </c>
      <c r="D12625" s="546">
        <v>44589</v>
      </c>
      <c r="E12625" s="171" t="str">
        <f t="shared" si="197"/>
        <v>2022</v>
      </c>
      <c r="F12625" s="547">
        <v>9875</v>
      </c>
      <c r="G12625" s="548">
        <v>0.19</v>
      </c>
      <c r="H12625" s="547">
        <v>8298.32</v>
      </c>
      <c r="I12625" s="545" t="s">
        <v>12637</v>
      </c>
      <c r="J12625" s="545" t="s">
        <v>13297</v>
      </c>
      <c r="K12625" s="545" t="s">
        <v>13413</v>
      </c>
      <c r="L12625" s="545" t="s">
        <v>13413</v>
      </c>
      <c r="M12625" s="548" t="s">
        <v>13758</v>
      </c>
      <c r="N12625" s="545" t="s">
        <v>13413</v>
      </c>
      <c r="O12625" s="545" t="s">
        <v>13413</v>
      </c>
      <c r="P12625" s="549">
        <v>10333</v>
      </c>
      <c r="Q12625" s="549">
        <v>1</v>
      </c>
      <c r="R12625" s="549">
        <v>13</v>
      </c>
      <c r="S12625" s="548">
        <v>2257</v>
      </c>
      <c r="T12625" s="548"/>
      <c r="U12625" s="99"/>
    </row>
    <row r="12626" spans="1:21" ht="19.5" customHeight="1">
      <c r="A12626" s="545">
        <v>107655</v>
      </c>
      <c r="B12626" s="545" t="s">
        <v>8990</v>
      </c>
      <c r="C12626" s="545" t="s">
        <v>216</v>
      </c>
      <c r="D12626" s="546"/>
      <c r="E12626" s="171" t="str">
        <f t="shared" si="197"/>
        <v>1900</v>
      </c>
      <c r="F12626" s="547">
        <v>0</v>
      </c>
      <c r="G12626" s="548">
        <v>0</v>
      </c>
      <c r="H12626" s="547">
        <v>0</v>
      </c>
      <c r="I12626" s="545" t="s">
        <v>12637</v>
      </c>
      <c r="J12626" s="545"/>
      <c r="K12626" s="545" t="s">
        <v>20673</v>
      </c>
      <c r="L12626" s="545" t="s">
        <v>13413</v>
      </c>
      <c r="M12626" s="548" t="s">
        <v>13758</v>
      </c>
      <c r="N12626" s="545" t="s">
        <v>13413</v>
      </c>
      <c r="O12626" s="545" t="s">
        <v>13413</v>
      </c>
      <c r="P12626" s="549">
        <v>10334</v>
      </c>
      <c r="Q12626" s="549">
        <v>1</v>
      </c>
      <c r="R12626" s="549">
        <v>13</v>
      </c>
      <c r="S12626" s="548"/>
      <c r="T12626" s="548"/>
      <c r="U12626" s="99"/>
    </row>
    <row r="12627" spans="1:21" ht="19.5" customHeight="1">
      <c r="A12627" s="545">
        <v>107656</v>
      </c>
      <c r="B12627" s="545" t="s">
        <v>4793</v>
      </c>
      <c r="C12627" s="545" t="s">
        <v>209</v>
      </c>
      <c r="D12627" s="546"/>
      <c r="E12627" s="171" t="str">
        <f t="shared" si="197"/>
        <v>1900</v>
      </c>
      <c r="F12627" s="547">
        <v>0</v>
      </c>
      <c r="G12627" s="548">
        <v>0</v>
      </c>
      <c r="H12627" s="547">
        <v>0</v>
      </c>
      <c r="I12627" s="545" t="s">
        <v>12637</v>
      </c>
      <c r="J12627" s="545"/>
      <c r="K12627" s="545" t="s">
        <v>20674</v>
      </c>
      <c r="L12627" s="545" t="s">
        <v>13413</v>
      </c>
      <c r="M12627" s="548" t="s">
        <v>13758</v>
      </c>
      <c r="N12627" s="545" t="s">
        <v>13413</v>
      </c>
      <c r="O12627" s="545" t="s">
        <v>13413</v>
      </c>
      <c r="P12627" s="549">
        <v>10335</v>
      </c>
      <c r="Q12627" s="549">
        <v>1</v>
      </c>
      <c r="R12627" s="549">
        <v>13</v>
      </c>
      <c r="S12627" s="548"/>
      <c r="T12627" s="548"/>
      <c r="U12627" s="99"/>
    </row>
    <row r="12628" spans="1:21" ht="19.5" customHeight="1">
      <c r="A12628" s="545">
        <v>107657</v>
      </c>
      <c r="B12628" s="545" t="s">
        <v>4899</v>
      </c>
      <c r="C12628" s="545" t="s">
        <v>216</v>
      </c>
      <c r="D12628" s="546">
        <v>46052</v>
      </c>
      <c r="E12628" s="171" t="str">
        <f t="shared" si="197"/>
        <v>2026</v>
      </c>
      <c r="F12628" s="547">
        <v>164990</v>
      </c>
      <c r="G12628" s="548">
        <v>0.19</v>
      </c>
      <c r="H12628" s="547">
        <v>138647.06</v>
      </c>
      <c r="I12628" s="545" t="s">
        <v>12686</v>
      </c>
      <c r="J12628" s="545" t="s">
        <v>13307</v>
      </c>
      <c r="K12628" s="545" t="s">
        <v>13413</v>
      </c>
      <c r="L12628" s="545" t="s">
        <v>13413</v>
      </c>
      <c r="M12628" s="548" t="s">
        <v>13758</v>
      </c>
      <c r="N12628" s="545" t="s">
        <v>13413</v>
      </c>
      <c r="O12628" s="545" t="s">
        <v>13413</v>
      </c>
      <c r="P12628" s="549">
        <v>10336</v>
      </c>
      <c r="Q12628" s="549">
        <v>1</v>
      </c>
      <c r="R12628" s="549">
        <v>131</v>
      </c>
      <c r="S12628" s="548">
        <v>2228</v>
      </c>
      <c r="T12628" s="548"/>
      <c r="U12628" s="99"/>
    </row>
    <row r="12629" spans="1:21" ht="19.5" customHeight="1">
      <c r="A12629" s="545">
        <v>107658</v>
      </c>
      <c r="B12629" s="545" t="s">
        <v>8989</v>
      </c>
      <c r="C12629" s="545" t="s">
        <v>216</v>
      </c>
      <c r="D12629" s="546"/>
      <c r="E12629" s="171" t="str">
        <f t="shared" si="197"/>
        <v>1900</v>
      </c>
      <c r="F12629" s="547">
        <v>0</v>
      </c>
      <c r="G12629" s="548">
        <v>0</v>
      </c>
      <c r="H12629" s="547">
        <v>0</v>
      </c>
      <c r="I12629" s="545" t="s">
        <v>12984</v>
      </c>
      <c r="J12629" s="545"/>
      <c r="K12629" s="545" t="s">
        <v>20670</v>
      </c>
      <c r="L12629" s="545" t="s">
        <v>13413</v>
      </c>
      <c r="M12629" s="548" t="s">
        <v>13758</v>
      </c>
      <c r="N12629" s="545" t="s">
        <v>13413</v>
      </c>
      <c r="O12629" s="545" t="s">
        <v>13413</v>
      </c>
      <c r="P12629" s="549">
        <v>10337</v>
      </c>
      <c r="Q12629" s="549">
        <v>1</v>
      </c>
      <c r="R12629" s="549">
        <v>57</v>
      </c>
      <c r="S12629" s="548"/>
      <c r="T12629" s="548"/>
      <c r="U12629" s="99"/>
    </row>
    <row r="12630" spans="1:21" ht="19.5" customHeight="1">
      <c r="A12630" s="545">
        <v>107659</v>
      </c>
      <c r="B12630" s="545" t="s">
        <v>8988</v>
      </c>
      <c r="C12630" s="545" t="s">
        <v>209</v>
      </c>
      <c r="D12630" s="546"/>
      <c r="E12630" s="171" t="str">
        <f t="shared" si="197"/>
        <v>1900</v>
      </c>
      <c r="F12630" s="547">
        <v>0</v>
      </c>
      <c r="G12630" s="548">
        <v>0</v>
      </c>
      <c r="H12630" s="547">
        <v>0</v>
      </c>
      <c r="I12630" s="545" t="s">
        <v>12637</v>
      </c>
      <c r="J12630" s="545"/>
      <c r="K12630" s="545" t="s">
        <v>20675</v>
      </c>
      <c r="L12630" s="545" t="s">
        <v>13413</v>
      </c>
      <c r="M12630" s="548" t="s">
        <v>13758</v>
      </c>
      <c r="N12630" s="545" t="s">
        <v>13413</v>
      </c>
      <c r="O12630" s="545" t="s">
        <v>13413</v>
      </c>
      <c r="P12630" s="549">
        <v>10338</v>
      </c>
      <c r="Q12630" s="549">
        <v>1</v>
      </c>
      <c r="R12630" s="549">
        <v>13</v>
      </c>
      <c r="S12630" s="548"/>
      <c r="T12630" s="548"/>
      <c r="U12630" s="99"/>
    </row>
    <row r="12631" spans="1:21" ht="19.5" customHeight="1">
      <c r="A12631" s="545">
        <v>107660</v>
      </c>
      <c r="B12631" s="545" t="s">
        <v>8987</v>
      </c>
      <c r="C12631" s="545" t="s">
        <v>216</v>
      </c>
      <c r="D12631" s="546">
        <v>46052</v>
      </c>
      <c r="E12631" s="171" t="str">
        <f t="shared" si="197"/>
        <v>2026</v>
      </c>
      <c r="F12631" s="547">
        <v>230201</v>
      </c>
      <c r="G12631" s="548">
        <v>0.19</v>
      </c>
      <c r="H12631" s="547">
        <v>193446.22</v>
      </c>
      <c r="I12631" s="545" t="s">
        <v>12686</v>
      </c>
      <c r="J12631" s="545" t="s">
        <v>13307</v>
      </c>
      <c r="K12631" s="545" t="s">
        <v>13413</v>
      </c>
      <c r="L12631" s="545" t="s">
        <v>13413</v>
      </c>
      <c r="M12631" s="548" t="s">
        <v>13758</v>
      </c>
      <c r="N12631" s="545" t="s">
        <v>13413</v>
      </c>
      <c r="O12631" s="545" t="s">
        <v>13413</v>
      </c>
      <c r="P12631" s="549">
        <v>10339</v>
      </c>
      <c r="Q12631" s="549">
        <v>1</v>
      </c>
      <c r="R12631" s="549">
        <v>131</v>
      </c>
      <c r="S12631" s="548">
        <v>2228</v>
      </c>
      <c r="T12631" s="548"/>
      <c r="U12631" s="99"/>
    </row>
    <row r="12632" spans="1:21" ht="19.5" customHeight="1">
      <c r="A12632" s="545">
        <v>107661</v>
      </c>
      <c r="B12632" s="545" t="s">
        <v>8986</v>
      </c>
      <c r="C12632" s="545" t="s">
        <v>216</v>
      </c>
      <c r="D12632" s="546"/>
      <c r="E12632" s="171" t="str">
        <f t="shared" si="197"/>
        <v>1900</v>
      </c>
      <c r="F12632" s="547">
        <v>0</v>
      </c>
      <c r="G12632" s="548">
        <v>0</v>
      </c>
      <c r="H12632" s="547">
        <v>0</v>
      </c>
      <c r="I12632" s="545" t="s">
        <v>12984</v>
      </c>
      <c r="J12632" s="545"/>
      <c r="K12632" s="545" t="s">
        <v>20676</v>
      </c>
      <c r="L12632" s="545" t="s">
        <v>13413</v>
      </c>
      <c r="M12632" s="548" t="s">
        <v>13758</v>
      </c>
      <c r="N12632" s="545" t="s">
        <v>13413</v>
      </c>
      <c r="O12632" s="545" t="s">
        <v>13413</v>
      </c>
      <c r="P12632" s="549">
        <v>10340</v>
      </c>
      <c r="Q12632" s="549">
        <v>1</v>
      </c>
      <c r="R12632" s="549">
        <v>57</v>
      </c>
      <c r="S12632" s="548"/>
      <c r="T12632" s="548"/>
      <c r="U12632" s="99"/>
    </row>
    <row r="12633" spans="1:21" ht="19.5" customHeight="1">
      <c r="A12633" s="545">
        <v>107662</v>
      </c>
      <c r="B12633" s="545" t="s">
        <v>4791</v>
      </c>
      <c r="C12633" s="545" t="s">
        <v>216</v>
      </c>
      <c r="D12633" s="546"/>
      <c r="E12633" s="171" t="str">
        <f t="shared" si="197"/>
        <v>1900</v>
      </c>
      <c r="F12633" s="547">
        <v>0</v>
      </c>
      <c r="G12633" s="548">
        <v>0</v>
      </c>
      <c r="H12633" s="547">
        <v>0</v>
      </c>
      <c r="I12633" s="545" t="s">
        <v>12637</v>
      </c>
      <c r="J12633" s="545"/>
      <c r="K12633" s="545" t="s">
        <v>13413</v>
      </c>
      <c r="L12633" s="545" t="s">
        <v>13413</v>
      </c>
      <c r="M12633" s="548" t="s">
        <v>13758</v>
      </c>
      <c r="N12633" s="545" t="s">
        <v>13413</v>
      </c>
      <c r="O12633" s="545" t="s">
        <v>13413</v>
      </c>
      <c r="P12633" s="549">
        <v>10341</v>
      </c>
      <c r="Q12633" s="549">
        <v>1</v>
      </c>
      <c r="R12633" s="549">
        <v>13</v>
      </c>
      <c r="S12633" s="548"/>
      <c r="T12633" s="548"/>
      <c r="U12633" s="99"/>
    </row>
    <row r="12634" spans="1:21" ht="19.5" customHeight="1">
      <c r="A12634" s="545">
        <v>107663</v>
      </c>
      <c r="B12634" s="545" t="s">
        <v>8985</v>
      </c>
      <c r="C12634" s="545" t="s">
        <v>216</v>
      </c>
      <c r="D12634" s="546"/>
      <c r="E12634" s="171" t="str">
        <f t="shared" si="197"/>
        <v>1900</v>
      </c>
      <c r="F12634" s="547">
        <v>0</v>
      </c>
      <c r="G12634" s="548">
        <v>0</v>
      </c>
      <c r="H12634" s="547">
        <v>0</v>
      </c>
      <c r="I12634" s="545" t="s">
        <v>12984</v>
      </c>
      <c r="J12634" s="545"/>
      <c r="K12634" s="545" t="s">
        <v>20677</v>
      </c>
      <c r="L12634" s="545" t="s">
        <v>13413</v>
      </c>
      <c r="M12634" s="548" t="s">
        <v>13758</v>
      </c>
      <c r="N12634" s="545" t="s">
        <v>13413</v>
      </c>
      <c r="O12634" s="545" t="s">
        <v>13413</v>
      </c>
      <c r="P12634" s="549">
        <v>10342</v>
      </c>
      <c r="Q12634" s="549">
        <v>1</v>
      </c>
      <c r="R12634" s="549">
        <v>57</v>
      </c>
      <c r="S12634" s="548"/>
      <c r="T12634" s="548"/>
      <c r="U12634" s="99"/>
    </row>
    <row r="12635" spans="1:21" ht="19.5" customHeight="1">
      <c r="A12635" s="545">
        <v>107664</v>
      </c>
      <c r="B12635" s="545" t="s">
        <v>8984</v>
      </c>
      <c r="C12635" s="545" t="s">
        <v>216</v>
      </c>
      <c r="D12635" s="546">
        <v>46052</v>
      </c>
      <c r="E12635" s="171" t="str">
        <f t="shared" si="197"/>
        <v>2026</v>
      </c>
      <c r="F12635" s="547">
        <v>380646</v>
      </c>
      <c r="G12635" s="548">
        <v>0.19</v>
      </c>
      <c r="H12635" s="547">
        <v>319870.59000000003</v>
      </c>
      <c r="I12635" s="545" t="s">
        <v>12686</v>
      </c>
      <c r="J12635" s="545" t="s">
        <v>13307</v>
      </c>
      <c r="K12635" s="545" t="s">
        <v>20678</v>
      </c>
      <c r="L12635" s="545" t="s">
        <v>13413</v>
      </c>
      <c r="M12635" s="548" t="s">
        <v>13758</v>
      </c>
      <c r="N12635" s="545" t="s">
        <v>13413</v>
      </c>
      <c r="O12635" s="545" t="s">
        <v>13413</v>
      </c>
      <c r="P12635" s="549">
        <v>10343</v>
      </c>
      <c r="Q12635" s="549">
        <v>1</v>
      </c>
      <c r="R12635" s="549">
        <v>131</v>
      </c>
      <c r="S12635" s="548">
        <v>2228</v>
      </c>
      <c r="T12635" s="548"/>
      <c r="U12635" s="99"/>
    </row>
    <row r="12636" spans="1:21" ht="19.5" customHeight="1">
      <c r="A12636" s="545">
        <v>107665</v>
      </c>
      <c r="B12636" s="545" t="s">
        <v>8983</v>
      </c>
      <c r="C12636" s="545" t="s">
        <v>216</v>
      </c>
      <c r="D12636" s="546"/>
      <c r="E12636" s="171" t="str">
        <f t="shared" si="197"/>
        <v>1900</v>
      </c>
      <c r="F12636" s="547">
        <v>0</v>
      </c>
      <c r="G12636" s="548">
        <v>0</v>
      </c>
      <c r="H12636" s="547">
        <v>0</v>
      </c>
      <c r="I12636" s="545" t="s">
        <v>12637</v>
      </c>
      <c r="J12636" s="545"/>
      <c r="K12636" s="545" t="s">
        <v>20679</v>
      </c>
      <c r="L12636" s="545" t="s">
        <v>13413</v>
      </c>
      <c r="M12636" s="548" t="s">
        <v>13758</v>
      </c>
      <c r="N12636" s="545" t="s">
        <v>13413</v>
      </c>
      <c r="O12636" s="545" t="s">
        <v>13413</v>
      </c>
      <c r="P12636" s="549">
        <v>10344</v>
      </c>
      <c r="Q12636" s="549">
        <v>1</v>
      </c>
      <c r="R12636" s="549">
        <v>13</v>
      </c>
      <c r="S12636" s="548"/>
      <c r="T12636" s="548"/>
      <c r="U12636" s="99"/>
    </row>
    <row r="12637" spans="1:21" ht="19.5" customHeight="1">
      <c r="A12637" s="545">
        <v>107666</v>
      </c>
      <c r="B12637" s="545" t="s">
        <v>4970</v>
      </c>
      <c r="C12637" s="545" t="s">
        <v>209</v>
      </c>
      <c r="D12637" s="546"/>
      <c r="E12637" s="171" t="str">
        <f t="shared" si="197"/>
        <v>1900</v>
      </c>
      <c r="F12637" s="547">
        <v>0</v>
      </c>
      <c r="G12637" s="548">
        <v>0</v>
      </c>
      <c r="H12637" s="547">
        <v>0</v>
      </c>
      <c r="I12637" s="545" t="s">
        <v>12637</v>
      </c>
      <c r="J12637" s="545"/>
      <c r="K12637" s="545" t="s">
        <v>20680</v>
      </c>
      <c r="L12637" s="545" t="s">
        <v>13413</v>
      </c>
      <c r="M12637" s="548" t="s">
        <v>13758</v>
      </c>
      <c r="N12637" s="545" t="s">
        <v>13413</v>
      </c>
      <c r="O12637" s="545" t="s">
        <v>13413</v>
      </c>
      <c r="P12637" s="549">
        <v>10345</v>
      </c>
      <c r="Q12637" s="549">
        <v>1</v>
      </c>
      <c r="R12637" s="549">
        <v>13</v>
      </c>
      <c r="S12637" s="548"/>
      <c r="T12637" s="548"/>
      <c r="U12637" s="99"/>
    </row>
    <row r="12638" spans="1:21" ht="19.5" customHeight="1">
      <c r="A12638" s="545">
        <v>107667</v>
      </c>
      <c r="B12638" s="545" t="s">
        <v>8982</v>
      </c>
      <c r="C12638" s="545" t="s">
        <v>216</v>
      </c>
      <c r="D12638" s="546">
        <v>46052</v>
      </c>
      <c r="E12638" s="171" t="str">
        <f t="shared" si="197"/>
        <v>2026</v>
      </c>
      <c r="F12638" s="547">
        <v>36286</v>
      </c>
      <c r="G12638" s="548">
        <v>0.19</v>
      </c>
      <c r="H12638" s="547">
        <v>30492.44</v>
      </c>
      <c r="I12638" s="545" t="s">
        <v>12984</v>
      </c>
      <c r="J12638" s="545" t="s">
        <v>13307</v>
      </c>
      <c r="K12638" s="545" t="s">
        <v>20681</v>
      </c>
      <c r="L12638" s="545" t="s">
        <v>13413</v>
      </c>
      <c r="M12638" s="548" t="s">
        <v>13758</v>
      </c>
      <c r="N12638" s="545" t="s">
        <v>13413</v>
      </c>
      <c r="O12638" s="545" t="s">
        <v>13413</v>
      </c>
      <c r="P12638" s="549">
        <v>10346</v>
      </c>
      <c r="Q12638" s="549">
        <v>1</v>
      </c>
      <c r="R12638" s="549">
        <v>57</v>
      </c>
      <c r="S12638" s="548">
        <v>2228</v>
      </c>
      <c r="T12638" s="548"/>
      <c r="U12638" s="99"/>
    </row>
    <row r="12639" spans="1:21" ht="19.5" customHeight="1">
      <c r="A12639" s="545">
        <v>107668</v>
      </c>
      <c r="B12639" s="545" t="s">
        <v>4923</v>
      </c>
      <c r="C12639" s="545" t="s">
        <v>216</v>
      </c>
      <c r="D12639" s="546"/>
      <c r="E12639" s="171" t="str">
        <f t="shared" si="197"/>
        <v>1900</v>
      </c>
      <c r="F12639" s="547">
        <v>0</v>
      </c>
      <c r="G12639" s="548">
        <v>0</v>
      </c>
      <c r="H12639" s="547">
        <v>0</v>
      </c>
      <c r="I12639" s="545" t="s">
        <v>12637</v>
      </c>
      <c r="J12639" s="545"/>
      <c r="K12639" s="545" t="s">
        <v>20680</v>
      </c>
      <c r="L12639" s="545" t="s">
        <v>13413</v>
      </c>
      <c r="M12639" s="548" t="s">
        <v>13758</v>
      </c>
      <c r="N12639" s="545" t="s">
        <v>13413</v>
      </c>
      <c r="O12639" s="545" t="s">
        <v>13413</v>
      </c>
      <c r="P12639" s="549">
        <v>10347</v>
      </c>
      <c r="Q12639" s="549">
        <v>1</v>
      </c>
      <c r="R12639" s="549">
        <v>13</v>
      </c>
      <c r="S12639" s="548"/>
      <c r="T12639" s="548"/>
      <c r="U12639" s="99"/>
    </row>
    <row r="12640" spans="1:21" ht="19.5" customHeight="1">
      <c r="A12640" s="545">
        <v>107669</v>
      </c>
      <c r="B12640" s="545" t="s">
        <v>8981</v>
      </c>
      <c r="C12640" s="545" t="s">
        <v>216</v>
      </c>
      <c r="D12640" s="546"/>
      <c r="E12640" s="171" t="str">
        <f t="shared" si="197"/>
        <v>1900</v>
      </c>
      <c r="F12640" s="547">
        <v>0</v>
      </c>
      <c r="G12640" s="548">
        <v>0</v>
      </c>
      <c r="H12640" s="547">
        <v>0</v>
      </c>
      <c r="I12640" s="545" t="s">
        <v>12676</v>
      </c>
      <c r="J12640" s="545"/>
      <c r="K12640" s="545" t="s">
        <v>13413</v>
      </c>
      <c r="L12640" s="545" t="s">
        <v>13413</v>
      </c>
      <c r="M12640" s="548" t="s">
        <v>13758</v>
      </c>
      <c r="N12640" s="545" t="s">
        <v>13413</v>
      </c>
      <c r="O12640" s="545" t="s">
        <v>13413</v>
      </c>
      <c r="P12640" s="549">
        <v>10348</v>
      </c>
      <c r="Q12640" s="549">
        <v>1</v>
      </c>
      <c r="R12640" s="549">
        <v>14</v>
      </c>
      <c r="S12640" s="548"/>
      <c r="T12640" s="548"/>
      <c r="U12640" s="99"/>
    </row>
    <row r="12641" spans="1:21" ht="19.5" customHeight="1">
      <c r="A12641" s="545">
        <v>107670</v>
      </c>
      <c r="B12641" s="545" t="s">
        <v>8980</v>
      </c>
      <c r="C12641" s="545" t="s">
        <v>216</v>
      </c>
      <c r="D12641" s="546"/>
      <c r="E12641" s="171" t="str">
        <f t="shared" si="197"/>
        <v>1900</v>
      </c>
      <c r="F12641" s="547">
        <v>0</v>
      </c>
      <c r="G12641" s="548">
        <v>0</v>
      </c>
      <c r="H12641" s="547">
        <v>0</v>
      </c>
      <c r="I12641" s="545" t="s">
        <v>12676</v>
      </c>
      <c r="J12641" s="545"/>
      <c r="K12641" s="545" t="s">
        <v>13413</v>
      </c>
      <c r="L12641" s="545" t="s">
        <v>13413</v>
      </c>
      <c r="M12641" s="548" t="s">
        <v>13758</v>
      </c>
      <c r="N12641" s="545" t="s">
        <v>13413</v>
      </c>
      <c r="O12641" s="545" t="s">
        <v>13413</v>
      </c>
      <c r="P12641" s="549">
        <v>10349</v>
      </c>
      <c r="Q12641" s="549">
        <v>1</v>
      </c>
      <c r="R12641" s="549">
        <v>14</v>
      </c>
      <c r="S12641" s="548"/>
      <c r="T12641" s="548"/>
      <c r="U12641" s="99"/>
    </row>
    <row r="12642" spans="1:21" ht="19.5" customHeight="1">
      <c r="A12642" s="545">
        <v>107671</v>
      </c>
      <c r="B12642" s="545" t="s">
        <v>4874</v>
      </c>
      <c r="C12642" s="545" t="s">
        <v>216</v>
      </c>
      <c r="D12642" s="546"/>
      <c r="E12642" s="171" t="str">
        <f t="shared" si="197"/>
        <v>1900</v>
      </c>
      <c r="F12642" s="547">
        <v>0</v>
      </c>
      <c r="G12642" s="548">
        <v>0</v>
      </c>
      <c r="H12642" s="547">
        <v>0</v>
      </c>
      <c r="I12642" s="545" t="s">
        <v>12686</v>
      </c>
      <c r="J12642" s="545"/>
      <c r="K12642" s="545" t="s">
        <v>20682</v>
      </c>
      <c r="L12642" s="545" t="s">
        <v>13413</v>
      </c>
      <c r="M12642" s="548" t="s">
        <v>13758</v>
      </c>
      <c r="N12642" s="545" t="s">
        <v>13413</v>
      </c>
      <c r="O12642" s="545" t="s">
        <v>13413</v>
      </c>
      <c r="P12642" s="549">
        <v>10350</v>
      </c>
      <c r="Q12642" s="549">
        <v>1</v>
      </c>
      <c r="R12642" s="549">
        <v>131</v>
      </c>
      <c r="S12642" s="548"/>
      <c r="T12642" s="548"/>
      <c r="U12642" s="99"/>
    </row>
    <row r="12643" spans="1:21" ht="19.5" customHeight="1">
      <c r="A12643" s="545">
        <v>107672</v>
      </c>
      <c r="B12643" s="545" t="s">
        <v>8979</v>
      </c>
      <c r="C12643" s="545" t="s">
        <v>216</v>
      </c>
      <c r="D12643" s="546"/>
      <c r="E12643" s="171" t="str">
        <f t="shared" si="197"/>
        <v>1900</v>
      </c>
      <c r="F12643" s="547">
        <v>0</v>
      </c>
      <c r="G12643" s="548">
        <v>0</v>
      </c>
      <c r="H12643" s="547">
        <v>0</v>
      </c>
      <c r="I12643" s="545" t="s">
        <v>12676</v>
      </c>
      <c r="J12643" s="545"/>
      <c r="K12643" s="545" t="s">
        <v>13413</v>
      </c>
      <c r="L12643" s="545" t="s">
        <v>13413</v>
      </c>
      <c r="M12643" s="548" t="s">
        <v>13758</v>
      </c>
      <c r="N12643" s="545" t="s">
        <v>13413</v>
      </c>
      <c r="O12643" s="545" t="s">
        <v>13413</v>
      </c>
      <c r="P12643" s="549">
        <v>10351</v>
      </c>
      <c r="Q12643" s="549">
        <v>1</v>
      </c>
      <c r="R12643" s="549">
        <v>14</v>
      </c>
      <c r="S12643" s="548"/>
      <c r="T12643" s="548"/>
      <c r="U12643" s="99"/>
    </row>
    <row r="12644" spans="1:21" ht="19.5" customHeight="1">
      <c r="A12644" s="545">
        <v>107673</v>
      </c>
      <c r="B12644" s="545" t="s">
        <v>8978</v>
      </c>
      <c r="C12644" s="545" t="s">
        <v>216</v>
      </c>
      <c r="D12644" s="546"/>
      <c r="E12644" s="171" t="str">
        <f t="shared" si="197"/>
        <v>1900</v>
      </c>
      <c r="F12644" s="547">
        <v>0</v>
      </c>
      <c r="G12644" s="548">
        <v>0</v>
      </c>
      <c r="H12644" s="547">
        <v>0</v>
      </c>
      <c r="I12644" s="545" t="s">
        <v>12676</v>
      </c>
      <c r="J12644" s="545"/>
      <c r="K12644" s="545" t="s">
        <v>13413</v>
      </c>
      <c r="L12644" s="545" t="s">
        <v>13413</v>
      </c>
      <c r="M12644" s="548" t="s">
        <v>13758</v>
      </c>
      <c r="N12644" s="545" t="s">
        <v>13413</v>
      </c>
      <c r="O12644" s="545" t="s">
        <v>13413</v>
      </c>
      <c r="P12644" s="549">
        <v>10352</v>
      </c>
      <c r="Q12644" s="549">
        <v>1</v>
      </c>
      <c r="R12644" s="549">
        <v>14</v>
      </c>
      <c r="S12644" s="548"/>
      <c r="T12644" s="548"/>
      <c r="U12644" s="99"/>
    </row>
    <row r="12645" spans="1:21" ht="19.5" customHeight="1">
      <c r="A12645" s="545">
        <v>107674</v>
      </c>
      <c r="B12645" s="545" t="s">
        <v>8977</v>
      </c>
      <c r="C12645" s="545" t="s">
        <v>216</v>
      </c>
      <c r="D12645" s="546"/>
      <c r="E12645" s="171" t="str">
        <f t="shared" si="197"/>
        <v>1900</v>
      </c>
      <c r="F12645" s="547">
        <v>0</v>
      </c>
      <c r="G12645" s="548">
        <v>0</v>
      </c>
      <c r="H12645" s="547">
        <v>0</v>
      </c>
      <c r="I12645" s="545" t="s">
        <v>12676</v>
      </c>
      <c r="J12645" s="545"/>
      <c r="K12645" s="545" t="s">
        <v>13413</v>
      </c>
      <c r="L12645" s="545" t="s">
        <v>13413</v>
      </c>
      <c r="M12645" s="548" t="s">
        <v>13758</v>
      </c>
      <c r="N12645" s="545" t="s">
        <v>13413</v>
      </c>
      <c r="O12645" s="545" t="s">
        <v>13413</v>
      </c>
      <c r="P12645" s="549">
        <v>10353</v>
      </c>
      <c r="Q12645" s="549">
        <v>1</v>
      </c>
      <c r="R12645" s="549">
        <v>14</v>
      </c>
      <c r="S12645" s="548"/>
      <c r="T12645" s="548"/>
      <c r="U12645" s="99"/>
    </row>
    <row r="12646" spans="1:21" ht="19.5" customHeight="1">
      <c r="A12646" s="545">
        <v>107675</v>
      </c>
      <c r="B12646" s="545" t="s">
        <v>8976</v>
      </c>
      <c r="C12646" s="545" t="s">
        <v>216</v>
      </c>
      <c r="D12646" s="546"/>
      <c r="E12646" s="171" t="str">
        <f t="shared" si="197"/>
        <v>1900</v>
      </c>
      <c r="F12646" s="547">
        <v>0</v>
      </c>
      <c r="G12646" s="548">
        <v>0</v>
      </c>
      <c r="H12646" s="547">
        <v>0</v>
      </c>
      <c r="I12646" s="545" t="s">
        <v>12676</v>
      </c>
      <c r="J12646" s="545"/>
      <c r="K12646" s="545" t="s">
        <v>13413</v>
      </c>
      <c r="L12646" s="545" t="s">
        <v>13413</v>
      </c>
      <c r="M12646" s="548" t="s">
        <v>13758</v>
      </c>
      <c r="N12646" s="545" t="s">
        <v>13413</v>
      </c>
      <c r="O12646" s="545" t="s">
        <v>13413</v>
      </c>
      <c r="P12646" s="549">
        <v>10354</v>
      </c>
      <c r="Q12646" s="549">
        <v>1</v>
      </c>
      <c r="R12646" s="549">
        <v>14</v>
      </c>
      <c r="S12646" s="548"/>
      <c r="T12646" s="548"/>
      <c r="U12646" s="99"/>
    </row>
    <row r="12647" spans="1:21" ht="19.5" customHeight="1">
      <c r="A12647" s="545">
        <v>107676</v>
      </c>
      <c r="B12647" s="545" t="s">
        <v>8975</v>
      </c>
      <c r="C12647" s="545" t="s">
        <v>216</v>
      </c>
      <c r="D12647" s="546"/>
      <c r="E12647" s="171" t="str">
        <f t="shared" si="197"/>
        <v>1900</v>
      </c>
      <c r="F12647" s="547">
        <v>0</v>
      </c>
      <c r="G12647" s="548">
        <v>0</v>
      </c>
      <c r="H12647" s="547">
        <v>0</v>
      </c>
      <c r="I12647" s="545" t="s">
        <v>12676</v>
      </c>
      <c r="J12647" s="545"/>
      <c r="K12647" s="545" t="s">
        <v>13413</v>
      </c>
      <c r="L12647" s="545" t="s">
        <v>13413</v>
      </c>
      <c r="M12647" s="548" t="s">
        <v>13758</v>
      </c>
      <c r="N12647" s="545" t="s">
        <v>13413</v>
      </c>
      <c r="O12647" s="545" t="s">
        <v>13413</v>
      </c>
      <c r="P12647" s="549">
        <v>10355</v>
      </c>
      <c r="Q12647" s="549">
        <v>1</v>
      </c>
      <c r="R12647" s="549">
        <v>14</v>
      </c>
      <c r="S12647" s="548"/>
      <c r="T12647" s="548"/>
      <c r="U12647" s="99"/>
    </row>
    <row r="12648" spans="1:21" ht="19.5" customHeight="1">
      <c r="A12648" s="545">
        <v>107677</v>
      </c>
      <c r="B12648" s="545" t="s">
        <v>8974</v>
      </c>
      <c r="C12648" s="545" t="s">
        <v>216</v>
      </c>
      <c r="D12648" s="546"/>
      <c r="E12648" s="171" t="str">
        <f t="shared" si="197"/>
        <v>1900</v>
      </c>
      <c r="F12648" s="547">
        <v>0</v>
      </c>
      <c r="G12648" s="548">
        <v>0</v>
      </c>
      <c r="H12648" s="547">
        <v>0</v>
      </c>
      <c r="I12648" s="545" t="s">
        <v>12637</v>
      </c>
      <c r="J12648" s="545"/>
      <c r="K12648" s="545" t="s">
        <v>20683</v>
      </c>
      <c r="L12648" s="545" t="s">
        <v>13413</v>
      </c>
      <c r="M12648" s="548" t="s">
        <v>13758</v>
      </c>
      <c r="N12648" s="545" t="s">
        <v>13413</v>
      </c>
      <c r="O12648" s="545" t="s">
        <v>13413</v>
      </c>
      <c r="P12648" s="549">
        <v>10356</v>
      </c>
      <c r="Q12648" s="549">
        <v>1</v>
      </c>
      <c r="R12648" s="549">
        <v>13</v>
      </c>
      <c r="S12648" s="548"/>
      <c r="T12648" s="548"/>
      <c r="U12648" s="99"/>
    </row>
    <row r="12649" spans="1:21" ht="19.5" customHeight="1">
      <c r="A12649" s="545">
        <v>107678</v>
      </c>
      <c r="B12649" s="545" t="s">
        <v>8973</v>
      </c>
      <c r="C12649" s="545" t="s">
        <v>216</v>
      </c>
      <c r="D12649" s="546"/>
      <c r="E12649" s="171" t="str">
        <f t="shared" si="197"/>
        <v>1900</v>
      </c>
      <c r="F12649" s="547">
        <v>0</v>
      </c>
      <c r="G12649" s="548">
        <v>0</v>
      </c>
      <c r="H12649" s="547">
        <v>0</v>
      </c>
      <c r="I12649" s="545" t="s">
        <v>12676</v>
      </c>
      <c r="J12649" s="545"/>
      <c r="K12649" s="545" t="s">
        <v>20684</v>
      </c>
      <c r="L12649" s="545" t="s">
        <v>13413</v>
      </c>
      <c r="M12649" s="548" t="s">
        <v>13758</v>
      </c>
      <c r="N12649" s="545" t="s">
        <v>13413</v>
      </c>
      <c r="O12649" s="545" t="s">
        <v>13413</v>
      </c>
      <c r="P12649" s="549">
        <v>10357</v>
      </c>
      <c r="Q12649" s="549">
        <v>1</v>
      </c>
      <c r="R12649" s="549">
        <v>14</v>
      </c>
      <c r="S12649" s="548"/>
      <c r="T12649" s="548"/>
      <c r="U12649" s="99"/>
    </row>
    <row r="12650" spans="1:21" ht="19.5" customHeight="1">
      <c r="A12650" s="545">
        <v>107679</v>
      </c>
      <c r="B12650" s="545" t="s">
        <v>4965</v>
      </c>
      <c r="C12650" s="545" t="s">
        <v>216</v>
      </c>
      <c r="D12650" s="546"/>
      <c r="E12650" s="171" t="str">
        <f t="shared" si="197"/>
        <v>1900</v>
      </c>
      <c r="F12650" s="547">
        <v>0</v>
      </c>
      <c r="G12650" s="548">
        <v>0</v>
      </c>
      <c r="H12650" s="547">
        <v>0</v>
      </c>
      <c r="I12650" s="545" t="s">
        <v>12650</v>
      </c>
      <c r="J12650" s="545"/>
      <c r="K12650" s="545" t="s">
        <v>20685</v>
      </c>
      <c r="L12650" s="545" t="s">
        <v>13413</v>
      </c>
      <c r="M12650" s="548" t="s">
        <v>13758</v>
      </c>
      <c r="N12650" s="545" t="s">
        <v>13413</v>
      </c>
      <c r="O12650" s="545" t="s">
        <v>13413</v>
      </c>
      <c r="P12650" s="549">
        <v>10358</v>
      </c>
      <c r="Q12650" s="549">
        <v>1</v>
      </c>
      <c r="R12650" s="549">
        <v>127</v>
      </c>
      <c r="S12650" s="548"/>
      <c r="T12650" s="548"/>
      <c r="U12650" s="99"/>
    </row>
    <row r="12651" spans="1:21" ht="19.5" customHeight="1">
      <c r="A12651" s="545">
        <v>107680</v>
      </c>
      <c r="B12651" s="545" t="s">
        <v>8972</v>
      </c>
      <c r="C12651" s="545" t="s">
        <v>216</v>
      </c>
      <c r="D12651" s="546"/>
      <c r="E12651" s="171" t="str">
        <f t="shared" si="197"/>
        <v>1900</v>
      </c>
      <c r="F12651" s="547">
        <v>0</v>
      </c>
      <c r="G12651" s="548">
        <v>0</v>
      </c>
      <c r="H12651" s="547">
        <v>0</v>
      </c>
      <c r="I12651" s="545" t="s">
        <v>12676</v>
      </c>
      <c r="J12651" s="545"/>
      <c r="K12651" s="545" t="s">
        <v>20686</v>
      </c>
      <c r="L12651" s="545" t="s">
        <v>13413</v>
      </c>
      <c r="M12651" s="548" t="s">
        <v>13758</v>
      </c>
      <c r="N12651" s="545" t="s">
        <v>13413</v>
      </c>
      <c r="O12651" s="545" t="s">
        <v>13413</v>
      </c>
      <c r="P12651" s="549">
        <v>10359</v>
      </c>
      <c r="Q12651" s="549">
        <v>1</v>
      </c>
      <c r="R12651" s="549">
        <v>14</v>
      </c>
      <c r="S12651" s="548"/>
      <c r="T12651" s="548"/>
      <c r="U12651" s="99"/>
    </row>
    <row r="12652" spans="1:21" ht="19.5" customHeight="1">
      <c r="A12652" s="545">
        <v>107681</v>
      </c>
      <c r="B12652" s="545" t="s">
        <v>8971</v>
      </c>
      <c r="C12652" s="545" t="s">
        <v>216</v>
      </c>
      <c r="D12652" s="546"/>
      <c r="E12652" s="171" t="str">
        <f t="shared" si="197"/>
        <v>1900</v>
      </c>
      <c r="F12652" s="547">
        <v>0</v>
      </c>
      <c r="G12652" s="548">
        <v>0</v>
      </c>
      <c r="H12652" s="547">
        <v>0</v>
      </c>
      <c r="I12652" s="545" t="s">
        <v>12676</v>
      </c>
      <c r="J12652" s="545"/>
      <c r="K12652" s="545" t="s">
        <v>20687</v>
      </c>
      <c r="L12652" s="545" t="s">
        <v>13413</v>
      </c>
      <c r="M12652" s="548" t="s">
        <v>13758</v>
      </c>
      <c r="N12652" s="545" t="s">
        <v>13413</v>
      </c>
      <c r="O12652" s="545" t="s">
        <v>13413</v>
      </c>
      <c r="P12652" s="549">
        <v>10360</v>
      </c>
      <c r="Q12652" s="549">
        <v>1</v>
      </c>
      <c r="R12652" s="549">
        <v>14</v>
      </c>
      <c r="S12652" s="548"/>
      <c r="T12652" s="548"/>
      <c r="U12652" s="99"/>
    </row>
    <row r="12653" spans="1:21" ht="19.5" customHeight="1">
      <c r="A12653" s="545">
        <v>107682</v>
      </c>
      <c r="B12653" s="545" t="s">
        <v>8970</v>
      </c>
      <c r="C12653" s="545" t="s">
        <v>216</v>
      </c>
      <c r="D12653" s="546"/>
      <c r="E12653" s="171" t="str">
        <f t="shared" si="197"/>
        <v>1900</v>
      </c>
      <c r="F12653" s="547">
        <v>0</v>
      </c>
      <c r="G12653" s="548">
        <v>0</v>
      </c>
      <c r="H12653" s="547">
        <v>0</v>
      </c>
      <c r="I12653" s="545" t="s">
        <v>12676</v>
      </c>
      <c r="J12653" s="545"/>
      <c r="K12653" s="545" t="s">
        <v>20688</v>
      </c>
      <c r="L12653" s="545" t="s">
        <v>13413</v>
      </c>
      <c r="M12653" s="548" t="s">
        <v>13758</v>
      </c>
      <c r="N12653" s="545" t="s">
        <v>13413</v>
      </c>
      <c r="O12653" s="545" t="s">
        <v>13413</v>
      </c>
      <c r="P12653" s="549">
        <v>10361</v>
      </c>
      <c r="Q12653" s="549">
        <v>1</v>
      </c>
      <c r="R12653" s="549">
        <v>14</v>
      </c>
      <c r="S12653" s="548"/>
      <c r="T12653" s="548"/>
      <c r="U12653" s="99"/>
    </row>
    <row r="12654" spans="1:21" ht="19.5" customHeight="1">
      <c r="A12654" s="545">
        <v>107683</v>
      </c>
      <c r="B12654" s="545" t="s">
        <v>8969</v>
      </c>
      <c r="C12654" s="545" t="s">
        <v>216</v>
      </c>
      <c r="D12654" s="546"/>
      <c r="E12654" s="171" t="str">
        <f t="shared" si="197"/>
        <v>1900</v>
      </c>
      <c r="F12654" s="547">
        <v>0</v>
      </c>
      <c r="G12654" s="548">
        <v>0</v>
      </c>
      <c r="H12654" s="547">
        <v>0</v>
      </c>
      <c r="I12654" s="545" t="s">
        <v>12676</v>
      </c>
      <c r="J12654" s="545"/>
      <c r="K12654" s="545" t="s">
        <v>20689</v>
      </c>
      <c r="L12654" s="545" t="s">
        <v>13413</v>
      </c>
      <c r="M12654" s="548" t="s">
        <v>13758</v>
      </c>
      <c r="N12654" s="545" t="s">
        <v>13413</v>
      </c>
      <c r="O12654" s="545" t="s">
        <v>13413</v>
      </c>
      <c r="P12654" s="549">
        <v>10362</v>
      </c>
      <c r="Q12654" s="549">
        <v>1</v>
      </c>
      <c r="R12654" s="549">
        <v>14</v>
      </c>
      <c r="S12654" s="548"/>
      <c r="T12654" s="548"/>
      <c r="U12654" s="99"/>
    </row>
    <row r="12655" spans="1:21" ht="19.5" customHeight="1">
      <c r="A12655" s="545">
        <v>107684</v>
      </c>
      <c r="B12655" s="545" t="s">
        <v>8968</v>
      </c>
      <c r="C12655" s="545" t="s">
        <v>216</v>
      </c>
      <c r="D12655" s="546"/>
      <c r="E12655" s="171" t="str">
        <f t="shared" si="197"/>
        <v>1900</v>
      </c>
      <c r="F12655" s="547">
        <v>0</v>
      </c>
      <c r="G12655" s="548">
        <v>0</v>
      </c>
      <c r="H12655" s="547">
        <v>0</v>
      </c>
      <c r="I12655" s="545" t="s">
        <v>12676</v>
      </c>
      <c r="J12655" s="545"/>
      <c r="K12655" s="545" t="s">
        <v>20689</v>
      </c>
      <c r="L12655" s="545" t="s">
        <v>13413</v>
      </c>
      <c r="M12655" s="548" t="s">
        <v>13758</v>
      </c>
      <c r="N12655" s="545" t="s">
        <v>13413</v>
      </c>
      <c r="O12655" s="545" t="s">
        <v>13413</v>
      </c>
      <c r="P12655" s="549">
        <v>10363</v>
      </c>
      <c r="Q12655" s="549">
        <v>1</v>
      </c>
      <c r="R12655" s="549">
        <v>14</v>
      </c>
      <c r="S12655" s="548"/>
      <c r="T12655" s="548"/>
      <c r="U12655" s="99"/>
    </row>
    <row r="12656" spans="1:21" ht="19.5" customHeight="1">
      <c r="A12656" s="545">
        <v>107685</v>
      </c>
      <c r="B12656" s="545" t="s">
        <v>8967</v>
      </c>
      <c r="C12656" s="545" t="s">
        <v>216</v>
      </c>
      <c r="D12656" s="546"/>
      <c r="E12656" s="171" t="str">
        <f t="shared" si="197"/>
        <v>1900</v>
      </c>
      <c r="F12656" s="547">
        <v>0</v>
      </c>
      <c r="G12656" s="548">
        <v>0</v>
      </c>
      <c r="H12656" s="547">
        <v>0</v>
      </c>
      <c r="I12656" s="545" t="s">
        <v>12637</v>
      </c>
      <c r="J12656" s="545"/>
      <c r="K12656" s="545" t="s">
        <v>20690</v>
      </c>
      <c r="L12656" s="545" t="s">
        <v>13413</v>
      </c>
      <c r="M12656" s="548" t="s">
        <v>13758</v>
      </c>
      <c r="N12656" s="545" t="s">
        <v>13413</v>
      </c>
      <c r="O12656" s="545" t="s">
        <v>13413</v>
      </c>
      <c r="P12656" s="549">
        <v>10364</v>
      </c>
      <c r="Q12656" s="549">
        <v>1</v>
      </c>
      <c r="R12656" s="549">
        <v>13</v>
      </c>
      <c r="S12656" s="548"/>
      <c r="T12656" s="548"/>
      <c r="U12656" s="99"/>
    </row>
    <row r="12657" spans="1:21" ht="19.5" customHeight="1">
      <c r="A12657" s="545">
        <v>107686</v>
      </c>
      <c r="B12657" s="545" t="s">
        <v>4467</v>
      </c>
      <c r="C12657" s="545" t="s">
        <v>206</v>
      </c>
      <c r="D12657" s="546">
        <v>43585</v>
      </c>
      <c r="E12657" s="171" t="str">
        <f t="shared" si="197"/>
        <v>2019</v>
      </c>
      <c r="F12657" s="547">
        <v>12630.01</v>
      </c>
      <c r="G12657" s="548">
        <v>0.19</v>
      </c>
      <c r="H12657" s="547">
        <v>10613.45</v>
      </c>
      <c r="I12657" s="545" t="s">
        <v>12640</v>
      </c>
      <c r="J12657" s="545" t="s">
        <v>13404</v>
      </c>
      <c r="K12657" s="545" t="s">
        <v>20691</v>
      </c>
      <c r="L12657" s="545" t="s">
        <v>13413</v>
      </c>
      <c r="M12657" s="548" t="s">
        <v>13758</v>
      </c>
      <c r="N12657" s="545" t="s">
        <v>13413</v>
      </c>
      <c r="O12657" s="545" t="s">
        <v>13413</v>
      </c>
      <c r="P12657" s="549">
        <v>10365</v>
      </c>
      <c r="Q12657" s="549">
        <v>1</v>
      </c>
      <c r="R12657" s="549">
        <v>1</v>
      </c>
      <c r="S12657" s="548">
        <v>493</v>
      </c>
      <c r="T12657" s="548"/>
      <c r="U12657" s="99"/>
    </row>
    <row r="12658" spans="1:21" ht="19.5" customHeight="1">
      <c r="A12658" s="545">
        <v>107687</v>
      </c>
      <c r="B12658" s="545" t="s">
        <v>8966</v>
      </c>
      <c r="C12658" s="545" t="s">
        <v>216</v>
      </c>
      <c r="D12658" s="546"/>
      <c r="E12658" s="171" t="str">
        <f t="shared" si="197"/>
        <v>1900</v>
      </c>
      <c r="F12658" s="547">
        <v>0</v>
      </c>
      <c r="G12658" s="548">
        <v>0</v>
      </c>
      <c r="H12658" s="547">
        <v>0</v>
      </c>
      <c r="I12658" s="545" t="s">
        <v>12676</v>
      </c>
      <c r="J12658" s="545"/>
      <c r="K12658" s="545" t="s">
        <v>20692</v>
      </c>
      <c r="L12658" s="545" t="s">
        <v>13413</v>
      </c>
      <c r="M12658" s="548" t="s">
        <v>13758</v>
      </c>
      <c r="N12658" s="545" t="s">
        <v>13413</v>
      </c>
      <c r="O12658" s="545" t="s">
        <v>13413</v>
      </c>
      <c r="P12658" s="549">
        <v>10366</v>
      </c>
      <c r="Q12658" s="549">
        <v>1</v>
      </c>
      <c r="R12658" s="549">
        <v>14</v>
      </c>
      <c r="S12658" s="548"/>
      <c r="T12658" s="548"/>
      <c r="U12658" s="99"/>
    </row>
    <row r="12659" spans="1:21" ht="19.5" customHeight="1">
      <c r="A12659" s="545">
        <v>107688</v>
      </c>
      <c r="B12659" s="545" t="s">
        <v>8965</v>
      </c>
      <c r="C12659" s="545" t="s">
        <v>216</v>
      </c>
      <c r="D12659" s="546"/>
      <c r="E12659" s="171" t="str">
        <f t="shared" si="197"/>
        <v>1900</v>
      </c>
      <c r="F12659" s="547">
        <v>0</v>
      </c>
      <c r="G12659" s="548">
        <v>0</v>
      </c>
      <c r="H12659" s="547">
        <v>0</v>
      </c>
      <c r="I12659" s="545" t="s">
        <v>12676</v>
      </c>
      <c r="J12659" s="545"/>
      <c r="K12659" s="545" t="s">
        <v>20693</v>
      </c>
      <c r="L12659" s="545" t="s">
        <v>13413</v>
      </c>
      <c r="M12659" s="548" t="s">
        <v>13758</v>
      </c>
      <c r="N12659" s="545" t="s">
        <v>13413</v>
      </c>
      <c r="O12659" s="545" t="s">
        <v>13413</v>
      </c>
      <c r="P12659" s="549">
        <v>10367</v>
      </c>
      <c r="Q12659" s="549">
        <v>1</v>
      </c>
      <c r="R12659" s="549">
        <v>14</v>
      </c>
      <c r="S12659" s="548"/>
      <c r="T12659" s="548"/>
      <c r="U12659" s="99"/>
    </row>
    <row r="12660" spans="1:21" ht="19.5" customHeight="1">
      <c r="A12660" s="545">
        <v>107689</v>
      </c>
      <c r="B12660" s="545" t="s">
        <v>8964</v>
      </c>
      <c r="C12660" s="545" t="s">
        <v>216</v>
      </c>
      <c r="D12660" s="546"/>
      <c r="E12660" s="171" t="str">
        <f t="shared" si="197"/>
        <v>1900</v>
      </c>
      <c r="F12660" s="547">
        <v>0</v>
      </c>
      <c r="G12660" s="548">
        <v>0</v>
      </c>
      <c r="H12660" s="547">
        <v>0</v>
      </c>
      <c r="I12660" s="545" t="s">
        <v>12676</v>
      </c>
      <c r="J12660" s="545"/>
      <c r="K12660" s="545" t="s">
        <v>20694</v>
      </c>
      <c r="L12660" s="545" t="s">
        <v>13413</v>
      </c>
      <c r="M12660" s="548" t="s">
        <v>13758</v>
      </c>
      <c r="N12660" s="545" t="s">
        <v>13413</v>
      </c>
      <c r="O12660" s="545" t="s">
        <v>13413</v>
      </c>
      <c r="P12660" s="549">
        <v>10368</v>
      </c>
      <c r="Q12660" s="549">
        <v>1</v>
      </c>
      <c r="R12660" s="549">
        <v>14</v>
      </c>
      <c r="S12660" s="548"/>
      <c r="T12660" s="548"/>
      <c r="U12660" s="99"/>
    </row>
    <row r="12661" spans="1:21" ht="19.5" customHeight="1">
      <c r="A12661" s="545">
        <v>107690</v>
      </c>
      <c r="B12661" s="545" t="s">
        <v>8963</v>
      </c>
      <c r="C12661" s="545" t="s">
        <v>216</v>
      </c>
      <c r="D12661" s="546"/>
      <c r="E12661" s="171" t="str">
        <f t="shared" si="197"/>
        <v>1900</v>
      </c>
      <c r="F12661" s="547">
        <v>0</v>
      </c>
      <c r="G12661" s="548">
        <v>0</v>
      </c>
      <c r="H12661" s="547">
        <v>0</v>
      </c>
      <c r="I12661" s="545" t="s">
        <v>12676</v>
      </c>
      <c r="J12661" s="545"/>
      <c r="K12661" s="545" t="s">
        <v>20695</v>
      </c>
      <c r="L12661" s="545" t="s">
        <v>13413</v>
      </c>
      <c r="M12661" s="548" t="s">
        <v>13758</v>
      </c>
      <c r="N12661" s="545" t="s">
        <v>13413</v>
      </c>
      <c r="O12661" s="545" t="s">
        <v>13413</v>
      </c>
      <c r="P12661" s="549">
        <v>10369</v>
      </c>
      <c r="Q12661" s="549">
        <v>1</v>
      </c>
      <c r="R12661" s="549">
        <v>14</v>
      </c>
      <c r="S12661" s="548"/>
      <c r="T12661" s="548"/>
      <c r="U12661" s="99"/>
    </row>
    <row r="12662" spans="1:21" ht="19.5" customHeight="1">
      <c r="A12662" s="545">
        <v>107691</v>
      </c>
      <c r="B12662" s="545" t="s">
        <v>5480</v>
      </c>
      <c r="C12662" s="545" t="s">
        <v>216</v>
      </c>
      <c r="D12662" s="546"/>
      <c r="E12662" s="171" t="str">
        <f t="shared" si="197"/>
        <v>1900</v>
      </c>
      <c r="F12662" s="547">
        <v>0</v>
      </c>
      <c r="G12662" s="548">
        <v>0</v>
      </c>
      <c r="H12662" s="547">
        <v>0</v>
      </c>
      <c r="I12662" s="545" t="s">
        <v>12972</v>
      </c>
      <c r="J12662" s="545"/>
      <c r="K12662" s="545" t="s">
        <v>20696</v>
      </c>
      <c r="L12662" s="545" t="s">
        <v>13413</v>
      </c>
      <c r="M12662" s="548" t="s">
        <v>13758</v>
      </c>
      <c r="N12662" s="545" t="s">
        <v>13413</v>
      </c>
      <c r="O12662" s="545" t="s">
        <v>13413</v>
      </c>
      <c r="P12662" s="549">
        <v>10370</v>
      </c>
      <c r="Q12662" s="549">
        <v>1</v>
      </c>
      <c r="R12662" s="549">
        <v>43</v>
      </c>
      <c r="S12662" s="548"/>
      <c r="T12662" s="548"/>
      <c r="U12662" s="99"/>
    </row>
    <row r="12663" spans="1:21" ht="19.5" customHeight="1">
      <c r="A12663" s="545">
        <v>107692</v>
      </c>
      <c r="B12663" s="545" t="s">
        <v>8962</v>
      </c>
      <c r="C12663" s="545" t="s">
        <v>216</v>
      </c>
      <c r="D12663" s="546"/>
      <c r="E12663" s="171" t="str">
        <f t="shared" si="197"/>
        <v>1900</v>
      </c>
      <c r="F12663" s="547">
        <v>0</v>
      </c>
      <c r="G12663" s="548">
        <v>0</v>
      </c>
      <c r="H12663" s="547">
        <v>0</v>
      </c>
      <c r="I12663" s="545" t="s">
        <v>12676</v>
      </c>
      <c r="J12663" s="545"/>
      <c r="K12663" s="545" t="s">
        <v>20697</v>
      </c>
      <c r="L12663" s="545" t="s">
        <v>13413</v>
      </c>
      <c r="M12663" s="548" t="s">
        <v>13758</v>
      </c>
      <c r="N12663" s="545" t="s">
        <v>13413</v>
      </c>
      <c r="O12663" s="545" t="s">
        <v>13413</v>
      </c>
      <c r="P12663" s="549">
        <v>10371</v>
      </c>
      <c r="Q12663" s="549">
        <v>1</v>
      </c>
      <c r="R12663" s="549">
        <v>14</v>
      </c>
      <c r="S12663" s="548"/>
      <c r="T12663" s="548"/>
      <c r="U12663" s="99"/>
    </row>
    <row r="12664" spans="1:21" ht="19.5" customHeight="1">
      <c r="A12664" s="545">
        <v>107693</v>
      </c>
      <c r="B12664" s="545" t="s">
        <v>8961</v>
      </c>
      <c r="C12664" s="545" t="s">
        <v>216</v>
      </c>
      <c r="D12664" s="546"/>
      <c r="E12664" s="171" t="str">
        <f t="shared" si="197"/>
        <v>1900</v>
      </c>
      <c r="F12664" s="547">
        <v>0</v>
      </c>
      <c r="G12664" s="548">
        <v>0</v>
      </c>
      <c r="H12664" s="547">
        <v>0</v>
      </c>
      <c r="I12664" s="545" t="s">
        <v>12676</v>
      </c>
      <c r="J12664" s="545"/>
      <c r="K12664" s="545" t="s">
        <v>20698</v>
      </c>
      <c r="L12664" s="545" t="s">
        <v>13413</v>
      </c>
      <c r="M12664" s="548" t="s">
        <v>13758</v>
      </c>
      <c r="N12664" s="545" t="s">
        <v>13413</v>
      </c>
      <c r="O12664" s="545" t="s">
        <v>13413</v>
      </c>
      <c r="P12664" s="549">
        <v>10372</v>
      </c>
      <c r="Q12664" s="549">
        <v>1</v>
      </c>
      <c r="R12664" s="549">
        <v>14</v>
      </c>
      <c r="S12664" s="548"/>
      <c r="T12664" s="548"/>
      <c r="U12664" s="99"/>
    </row>
    <row r="12665" spans="1:21" ht="19.5" customHeight="1">
      <c r="A12665" s="545">
        <v>107694</v>
      </c>
      <c r="B12665" s="545" t="s">
        <v>8960</v>
      </c>
      <c r="C12665" s="545" t="s">
        <v>216</v>
      </c>
      <c r="D12665" s="546"/>
      <c r="E12665" s="171" t="str">
        <f t="shared" si="197"/>
        <v>1900</v>
      </c>
      <c r="F12665" s="547">
        <v>0</v>
      </c>
      <c r="G12665" s="548">
        <v>0</v>
      </c>
      <c r="H12665" s="547">
        <v>0</v>
      </c>
      <c r="I12665" s="545" t="s">
        <v>12676</v>
      </c>
      <c r="J12665" s="545"/>
      <c r="K12665" s="545" t="s">
        <v>20699</v>
      </c>
      <c r="L12665" s="545" t="s">
        <v>13413</v>
      </c>
      <c r="M12665" s="548" t="s">
        <v>13758</v>
      </c>
      <c r="N12665" s="545" t="s">
        <v>13413</v>
      </c>
      <c r="O12665" s="545" t="s">
        <v>13413</v>
      </c>
      <c r="P12665" s="549">
        <v>10373</v>
      </c>
      <c r="Q12665" s="549">
        <v>1</v>
      </c>
      <c r="R12665" s="549">
        <v>14</v>
      </c>
      <c r="S12665" s="548"/>
      <c r="T12665" s="548"/>
      <c r="U12665" s="99"/>
    </row>
    <row r="12666" spans="1:21" ht="19.5" customHeight="1">
      <c r="A12666" s="545">
        <v>107695</v>
      </c>
      <c r="B12666" s="545" t="s">
        <v>5936</v>
      </c>
      <c r="C12666" s="545" t="s">
        <v>216</v>
      </c>
      <c r="D12666" s="546"/>
      <c r="E12666" s="171" t="str">
        <f t="shared" si="197"/>
        <v>1900</v>
      </c>
      <c r="F12666" s="547">
        <v>0</v>
      </c>
      <c r="G12666" s="548">
        <v>0</v>
      </c>
      <c r="H12666" s="547">
        <v>0</v>
      </c>
      <c r="I12666" s="545" t="s">
        <v>12973</v>
      </c>
      <c r="J12666" s="545"/>
      <c r="K12666" s="545" t="s">
        <v>20700</v>
      </c>
      <c r="L12666" s="545" t="s">
        <v>13413</v>
      </c>
      <c r="M12666" s="548" t="s">
        <v>13758</v>
      </c>
      <c r="N12666" s="545" t="s">
        <v>13413</v>
      </c>
      <c r="O12666" s="545" t="s">
        <v>13413</v>
      </c>
      <c r="P12666" s="549">
        <v>10374</v>
      </c>
      <c r="Q12666" s="549">
        <v>1</v>
      </c>
      <c r="R12666" s="549">
        <v>59</v>
      </c>
      <c r="S12666" s="548"/>
      <c r="T12666" s="548"/>
      <c r="U12666" s="99"/>
    </row>
    <row r="12667" spans="1:21" ht="19.5" customHeight="1">
      <c r="A12667" s="545">
        <v>107696</v>
      </c>
      <c r="B12667" s="545" t="s">
        <v>5154</v>
      </c>
      <c r="C12667" s="545" t="s">
        <v>209</v>
      </c>
      <c r="D12667" s="546"/>
      <c r="E12667" s="171" t="str">
        <f t="shared" si="197"/>
        <v>1900</v>
      </c>
      <c r="F12667" s="547">
        <v>0</v>
      </c>
      <c r="G12667" s="548">
        <v>0</v>
      </c>
      <c r="H12667" s="547">
        <v>0</v>
      </c>
      <c r="I12667" s="545" t="s">
        <v>12697</v>
      </c>
      <c r="J12667" s="545"/>
      <c r="K12667" s="545" t="s">
        <v>13413</v>
      </c>
      <c r="L12667" s="545" t="s">
        <v>13413</v>
      </c>
      <c r="M12667" s="548" t="s">
        <v>13758</v>
      </c>
      <c r="N12667" s="545" t="s">
        <v>13413</v>
      </c>
      <c r="O12667" s="545" t="s">
        <v>13413</v>
      </c>
      <c r="P12667" s="549">
        <v>10375</v>
      </c>
      <c r="Q12667" s="549">
        <v>1</v>
      </c>
      <c r="R12667" s="549">
        <v>138</v>
      </c>
      <c r="S12667" s="548"/>
      <c r="T12667" s="548"/>
      <c r="U12667" s="99"/>
    </row>
    <row r="12668" spans="1:21" ht="19.5" customHeight="1">
      <c r="A12668" s="545">
        <v>107697</v>
      </c>
      <c r="B12668" s="545" t="s">
        <v>5052</v>
      </c>
      <c r="C12668" s="545" t="s">
        <v>216</v>
      </c>
      <c r="D12668" s="546"/>
      <c r="E12668" s="171" t="str">
        <f t="shared" si="197"/>
        <v>1900</v>
      </c>
      <c r="F12668" s="547">
        <v>0</v>
      </c>
      <c r="G12668" s="548">
        <v>0</v>
      </c>
      <c r="H12668" s="547">
        <v>0</v>
      </c>
      <c r="I12668" s="545" t="s">
        <v>12676</v>
      </c>
      <c r="J12668" s="545"/>
      <c r="K12668" s="545" t="s">
        <v>13413</v>
      </c>
      <c r="L12668" s="545" t="s">
        <v>13413</v>
      </c>
      <c r="M12668" s="548" t="s">
        <v>13758</v>
      </c>
      <c r="N12668" s="545" t="s">
        <v>13413</v>
      </c>
      <c r="O12668" s="545" t="s">
        <v>13413</v>
      </c>
      <c r="P12668" s="549">
        <v>10376</v>
      </c>
      <c r="Q12668" s="549">
        <v>1</v>
      </c>
      <c r="R12668" s="549">
        <v>14</v>
      </c>
      <c r="S12668" s="548"/>
      <c r="T12668" s="548"/>
      <c r="U12668" s="99"/>
    </row>
    <row r="12669" spans="1:21" ht="19.5" customHeight="1">
      <c r="A12669" s="545">
        <v>107698</v>
      </c>
      <c r="B12669" s="545" t="s">
        <v>5105</v>
      </c>
      <c r="C12669" s="545" t="s">
        <v>216</v>
      </c>
      <c r="D12669" s="546"/>
      <c r="E12669" s="171" t="str">
        <f t="shared" si="197"/>
        <v>1900</v>
      </c>
      <c r="F12669" s="547">
        <v>0</v>
      </c>
      <c r="G12669" s="548">
        <v>0</v>
      </c>
      <c r="H12669" s="547">
        <v>0</v>
      </c>
      <c r="I12669" s="545" t="s">
        <v>12676</v>
      </c>
      <c r="J12669" s="545"/>
      <c r="K12669" s="545" t="s">
        <v>13413</v>
      </c>
      <c r="L12669" s="545" t="s">
        <v>13413</v>
      </c>
      <c r="M12669" s="548" t="s">
        <v>13758</v>
      </c>
      <c r="N12669" s="545" t="s">
        <v>13413</v>
      </c>
      <c r="O12669" s="545" t="s">
        <v>13413</v>
      </c>
      <c r="P12669" s="549">
        <v>10377</v>
      </c>
      <c r="Q12669" s="549">
        <v>1</v>
      </c>
      <c r="R12669" s="549">
        <v>14</v>
      </c>
      <c r="S12669" s="548"/>
      <c r="T12669" s="548"/>
      <c r="U12669" s="99"/>
    </row>
    <row r="12670" spans="1:21" ht="19.5" customHeight="1">
      <c r="A12670" s="545">
        <v>107699</v>
      </c>
      <c r="B12670" s="545" t="s">
        <v>8959</v>
      </c>
      <c r="C12670" s="545" t="s">
        <v>209</v>
      </c>
      <c r="D12670" s="546"/>
      <c r="E12670" s="171" t="str">
        <f t="shared" si="197"/>
        <v>1900</v>
      </c>
      <c r="F12670" s="547">
        <v>0</v>
      </c>
      <c r="G12670" s="548">
        <v>0</v>
      </c>
      <c r="H12670" s="547">
        <v>0</v>
      </c>
      <c r="I12670" s="545" t="s">
        <v>12697</v>
      </c>
      <c r="J12670" s="545"/>
      <c r="K12670" s="545" t="s">
        <v>13413</v>
      </c>
      <c r="L12670" s="545" t="s">
        <v>13413</v>
      </c>
      <c r="M12670" s="548" t="s">
        <v>13758</v>
      </c>
      <c r="N12670" s="545" t="s">
        <v>13413</v>
      </c>
      <c r="O12670" s="545" t="s">
        <v>13413</v>
      </c>
      <c r="P12670" s="549">
        <v>10378</v>
      </c>
      <c r="Q12670" s="549">
        <v>1</v>
      </c>
      <c r="R12670" s="549">
        <v>138</v>
      </c>
      <c r="S12670" s="548"/>
      <c r="T12670" s="548"/>
      <c r="U12670" s="99"/>
    </row>
    <row r="12671" spans="1:21" ht="19.5" customHeight="1">
      <c r="A12671" s="545">
        <v>107700</v>
      </c>
      <c r="B12671" s="545" t="s">
        <v>5170</v>
      </c>
      <c r="C12671" s="545" t="s">
        <v>216</v>
      </c>
      <c r="D12671" s="546"/>
      <c r="E12671" s="171" t="str">
        <f t="shared" si="197"/>
        <v>1900</v>
      </c>
      <c r="F12671" s="547">
        <v>0</v>
      </c>
      <c r="G12671" s="548">
        <v>0</v>
      </c>
      <c r="H12671" s="547">
        <v>0</v>
      </c>
      <c r="I12671" s="545" t="s">
        <v>12676</v>
      </c>
      <c r="J12671" s="545"/>
      <c r="K12671" s="545" t="s">
        <v>13413</v>
      </c>
      <c r="L12671" s="545" t="s">
        <v>13413</v>
      </c>
      <c r="M12671" s="548" t="s">
        <v>13758</v>
      </c>
      <c r="N12671" s="545" t="s">
        <v>13413</v>
      </c>
      <c r="O12671" s="545" t="s">
        <v>13413</v>
      </c>
      <c r="P12671" s="549">
        <v>10379</v>
      </c>
      <c r="Q12671" s="549">
        <v>1</v>
      </c>
      <c r="R12671" s="549">
        <v>14</v>
      </c>
      <c r="S12671" s="548"/>
      <c r="T12671" s="548"/>
      <c r="U12671" s="99"/>
    </row>
    <row r="12672" spans="1:21" ht="19.5" customHeight="1">
      <c r="A12672" s="545">
        <v>107701</v>
      </c>
      <c r="B12672" s="545" t="s">
        <v>8958</v>
      </c>
      <c r="C12672" s="545" t="s">
        <v>216</v>
      </c>
      <c r="D12672" s="546"/>
      <c r="E12672" s="171" t="str">
        <f t="shared" si="197"/>
        <v>1900</v>
      </c>
      <c r="F12672" s="547">
        <v>0</v>
      </c>
      <c r="G12672" s="548">
        <v>0</v>
      </c>
      <c r="H12672" s="547">
        <v>0</v>
      </c>
      <c r="I12672" s="545" t="s">
        <v>12676</v>
      </c>
      <c r="J12672" s="545"/>
      <c r="K12672" s="545" t="s">
        <v>13413</v>
      </c>
      <c r="L12672" s="545" t="s">
        <v>13413</v>
      </c>
      <c r="M12672" s="548" t="s">
        <v>13758</v>
      </c>
      <c r="N12672" s="545" t="s">
        <v>13413</v>
      </c>
      <c r="O12672" s="545" t="s">
        <v>13413</v>
      </c>
      <c r="P12672" s="549">
        <v>10380</v>
      </c>
      <c r="Q12672" s="549">
        <v>1</v>
      </c>
      <c r="R12672" s="549">
        <v>14</v>
      </c>
      <c r="S12672" s="548"/>
      <c r="T12672" s="548"/>
      <c r="U12672" s="99"/>
    </row>
    <row r="12673" spans="1:21" ht="19.5" customHeight="1">
      <c r="A12673" s="545">
        <v>107702</v>
      </c>
      <c r="B12673" s="545" t="s">
        <v>4998</v>
      </c>
      <c r="C12673" s="545" t="s">
        <v>216</v>
      </c>
      <c r="D12673" s="546"/>
      <c r="E12673" s="171" t="str">
        <f t="shared" si="197"/>
        <v>1900</v>
      </c>
      <c r="F12673" s="547">
        <v>0</v>
      </c>
      <c r="G12673" s="548">
        <v>0</v>
      </c>
      <c r="H12673" s="547">
        <v>0</v>
      </c>
      <c r="I12673" s="545" t="s">
        <v>12676</v>
      </c>
      <c r="J12673" s="545"/>
      <c r="K12673" s="545" t="s">
        <v>13413</v>
      </c>
      <c r="L12673" s="545" t="s">
        <v>13413</v>
      </c>
      <c r="M12673" s="548" t="s">
        <v>13758</v>
      </c>
      <c r="N12673" s="545" t="s">
        <v>13413</v>
      </c>
      <c r="O12673" s="545" t="s">
        <v>13413</v>
      </c>
      <c r="P12673" s="549">
        <v>10381</v>
      </c>
      <c r="Q12673" s="549">
        <v>1</v>
      </c>
      <c r="R12673" s="549">
        <v>14</v>
      </c>
      <c r="S12673" s="548"/>
      <c r="T12673" s="548"/>
      <c r="U12673" s="99"/>
    </row>
    <row r="12674" spans="1:21" ht="19.5" customHeight="1">
      <c r="A12674" s="545">
        <v>107703</v>
      </c>
      <c r="B12674" s="545" t="s">
        <v>5012</v>
      </c>
      <c r="C12674" s="545" t="s">
        <v>216</v>
      </c>
      <c r="D12674" s="546"/>
      <c r="E12674" s="171" t="str">
        <f t="shared" si="197"/>
        <v>1900</v>
      </c>
      <c r="F12674" s="547">
        <v>0</v>
      </c>
      <c r="G12674" s="548">
        <v>0</v>
      </c>
      <c r="H12674" s="547">
        <v>0</v>
      </c>
      <c r="I12674" s="545" t="s">
        <v>12676</v>
      </c>
      <c r="J12674" s="545"/>
      <c r="K12674" s="545" t="s">
        <v>13413</v>
      </c>
      <c r="L12674" s="545" t="s">
        <v>13413</v>
      </c>
      <c r="M12674" s="548" t="s">
        <v>13758</v>
      </c>
      <c r="N12674" s="545" t="s">
        <v>13413</v>
      </c>
      <c r="O12674" s="545" t="s">
        <v>13413</v>
      </c>
      <c r="P12674" s="549">
        <v>10382</v>
      </c>
      <c r="Q12674" s="549">
        <v>1</v>
      </c>
      <c r="R12674" s="549">
        <v>14</v>
      </c>
      <c r="S12674" s="548"/>
      <c r="T12674" s="548"/>
      <c r="U12674" s="99"/>
    </row>
    <row r="12675" spans="1:21" ht="19.5" customHeight="1">
      <c r="A12675" s="545">
        <v>107704</v>
      </c>
      <c r="B12675" s="545" t="s">
        <v>5185</v>
      </c>
      <c r="C12675" s="545" t="s">
        <v>216</v>
      </c>
      <c r="D12675" s="546"/>
      <c r="E12675" s="171" t="str">
        <f t="shared" si="197"/>
        <v>1900</v>
      </c>
      <c r="F12675" s="547">
        <v>0</v>
      </c>
      <c r="G12675" s="548">
        <v>0</v>
      </c>
      <c r="H12675" s="547">
        <v>0</v>
      </c>
      <c r="I12675" s="545" t="s">
        <v>12676</v>
      </c>
      <c r="J12675" s="545"/>
      <c r="K12675" s="545" t="s">
        <v>13413</v>
      </c>
      <c r="L12675" s="545" t="s">
        <v>13413</v>
      </c>
      <c r="M12675" s="548" t="s">
        <v>13758</v>
      </c>
      <c r="N12675" s="545" t="s">
        <v>13413</v>
      </c>
      <c r="O12675" s="545" t="s">
        <v>13413</v>
      </c>
      <c r="P12675" s="549">
        <v>10383</v>
      </c>
      <c r="Q12675" s="549">
        <v>1</v>
      </c>
      <c r="R12675" s="549">
        <v>14</v>
      </c>
      <c r="S12675" s="548"/>
      <c r="T12675" s="548"/>
      <c r="U12675" s="99"/>
    </row>
    <row r="12676" spans="1:21" ht="19.5" customHeight="1">
      <c r="A12676" s="545">
        <v>107705</v>
      </c>
      <c r="B12676" s="545" t="s">
        <v>8957</v>
      </c>
      <c r="C12676" s="545" t="s">
        <v>216</v>
      </c>
      <c r="D12676" s="546"/>
      <c r="E12676" s="171" t="str">
        <f t="shared" ref="E12676:E12739" si="198">TEXT(D12676,"YYYY")</f>
        <v>1900</v>
      </c>
      <c r="F12676" s="547">
        <v>0</v>
      </c>
      <c r="G12676" s="548">
        <v>0</v>
      </c>
      <c r="H12676" s="547">
        <v>0</v>
      </c>
      <c r="I12676" s="545" t="s">
        <v>12676</v>
      </c>
      <c r="J12676" s="545"/>
      <c r="K12676" s="545" t="s">
        <v>13413</v>
      </c>
      <c r="L12676" s="545" t="s">
        <v>13413</v>
      </c>
      <c r="M12676" s="548" t="s">
        <v>13758</v>
      </c>
      <c r="N12676" s="545" t="s">
        <v>13413</v>
      </c>
      <c r="O12676" s="545" t="s">
        <v>13413</v>
      </c>
      <c r="P12676" s="549">
        <v>10384</v>
      </c>
      <c r="Q12676" s="549">
        <v>1</v>
      </c>
      <c r="R12676" s="549">
        <v>14</v>
      </c>
      <c r="S12676" s="548"/>
      <c r="T12676" s="548"/>
      <c r="U12676" s="99"/>
    </row>
    <row r="12677" spans="1:21" ht="19.5" customHeight="1">
      <c r="A12677" s="545">
        <v>107706</v>
      </c>
      <c r="B12677" s="545" t="s">
        <v>4691</v>
      </c>
      <c r="C12677" s="545" t="s">
        <v>216</v>
      </c>
      <c r="D12677" s="546"/>
      <c r="E12677" s="171" t="str">
        <f t="shared" si="198"/>
        <v>1900</v>
      </c>
      <c r="F12677" s="547">
        <v>0</v>
      </c>
      <c r="G12677" s="548">
        <v>0</v>
      </c>
      <c r="H12677" s="547">
        <v>0</v>
      </c>
      <c r="I12677" s="545" t="s">
        <v>12637</v>
      </c>
      <c r="J12677" s="545"/>
      <c r="K12677" s="545" t="s">
        <v>13413</v>
      </c>
      <c r="L12677" s="545" t="s">
        <v>13413</v>
      </c>
      <c r="M12677" s="548" t="s">
        <v>13758</v>
      </c>
      <c r="N12677" s="545" t="s">
        <v>13413</v>
      </c>
      <c r="O12677" s="545" t="s">
        <v>13413</v>
      </c>
      <c r="P12677" s="549">
        <v>10385</v>
      </c>
      <c r="Q12677" s="549">
        <v>1</v>
      </c>
      <c r="R12677" s="549">
        <v>13</v>
      </c>
      <c r="S12677" s="548"/>
      <c r="T12677" s="548"/>
      <c r="U12677" s="99"/>
    </row>
    <row r="12678" spans="1:21" ht="19.5" customHeight="1">
      <c r="A12678" s="545">
        <v>107707</v>
      </c>
      <c r="B12678" s="545" t="s">
        <v>8956</v>
      </c>
      <c r="C12678" s="545" t="s">
        <v>216</v>
      </c>
      <c r="D12678" s="546"/>
      <c r="E12678" s="171" t="str">
        <f t="shared" si="198"/>
        <v>1900</v>
      </c>
      <c r="F12678" s="547">
        <v>0</v>
      </c>
      <c r="G12678" s="548">
        <v>0</v>
      </c>
      <c r="H12678" s="547">
        <v>0</v>
      </c>
      <c r="I12678" s="545" t="s">
        <v>12676</v>
      </c>
      <c r="J12678" s="545"/>
      <c r="K12678" s="545" t="s">
        <v>13413</v>
      </c>
      <c r="L12678" s="545" t="s">
        <v>13413</v>
      </c>
      <c r="M12678" s="548" t="s">
        <v>13758</v>
      </c>
      <c r="N12678" s="545" t="s">
        <v>13413</v>
      </c>
      <c r="O12678" s="545" t="s">
        <v>13413</v>
      </c>
      <c r="P12678" s="549">
        <v>10386</v>
      </c>
      <c r="Q12678" s="549">
        <v>1</v>
      </c>
      <c r="R12678" s="549">
        <v>14</v>
      </c>
      <c r="S12678" s="548"/>
      <c r="T12678" s="548"/>
      <c r="U12678" s="99"/>
    </row>
    <row r="12679" spans="1:21" ht="19.5" customHeight="1">
      <c r="A12679" s="545">
        <v>107708</v>
      </c>
      <c r="B12679" s="545" t="s">
        <v>8955</v>
      </c>
      <c r="C12679" s="545" t="s">
        <v>209</v>
      </c>
      <c r="D12679" s="546"/>
      <c r="E12679" s="171" t="str">
        <f t="shared" si="198"/>
        <v>1900</v>
      </c>
      <c r="F12679" s="547">
        <v>0</v>
      </c>
      <c r="G12679" s="548">
        <v>0</v>
      </c>
      <c r="H12679" s="547">
        <v>0</v>
      </c>
      <c r="I12679" s="545" t="s">
        <v>12637</v>
      </c>
      <c r="J12679" s="545"/>
      <c r="K12679" s="545" t="s">
        <v>20701</v>
      </c>
      <c r="L12679" s="545" t="s">
        <v>13413</v>
      </c>
      <c r="M12679" s="548" t="s">
        <v>13758</v>
      </c>
      <c r="N12679" s="545" t="s">
        <v>13413</v>
      </c>
      <c r="O12679" s="545" t="s">
        <v>13413</v>
      </c>
      <c r="P12679" s="549">
        <v>10387</v>
      </c>
      <c r="Q12679" s="549">
        <v>1</v>
      </c>
      <c r="R12679" s="549">
        <v>13</v>
      </c>
      <c r="S12679" s="548"/>
      <c r="T12679" s="548"/>
      <c r="U12679" s="99"/>
    </row>
    <row r="12680" spans="1:21" ht="19.5" customHeight="1">
      <c r="A12680" s="545">
        <v>107709</v>
      </c>
      <c r="B12680" s="545" t="s">
        <v>4981</v>
      </c>
      <c r="C12680" s="545" t="s">
        <v>216</v>
      </c>
      <c r="D12680" s="546">
        <v>46052</v>
      </c>
      <c r="E12680" s="171" t="str">
        <f t="shared" si="198"/>
        <v>2026</v>
      </c>
      <c r="F12680" s="547">
        <v>20491920</v>
      </c>
      <c r="G12680" s="548">
        <v>0.19</v>
      </c>
      <c r="H12680" s="547">
        <v>17220100.84</v>
      </c>
      <c r="I12680" s="545" t="s">
        <v>12637</v>
      </c>
      <c r="J12680" s="545" t="s">
        <v>13307</v>
      </c>
      <c r="K12680" s="545" t="s">
        <v>20702</v>
      </c>
      <c r="L12680" s="545" t="s">
        <v>13413</v>
      </c>
      <c r="M12680" s="548" t="s">
        <v>13758</v>
      </c>
      <c r="N12680" s="545" t="s">
        <v>13413</v>
      </c>
      <c r="O12680" s="545" t="s">
        <v>13413</v>
      </c>
      <c r="P12680" s="549">
        <v>10388</v>
      </c>
      <c r="Q12680" s="549">
        <v>1</v>
      </c>
      <c r="R12680" s="549">
        <v>13</v>
      </c>
      <c r="S12680" s="548">
        <v>2228</v>
      </c>
      <c r="T12680" s="548"/>
      <c r="U12680" s="99"/>
    </row>
    <row r="12681" spans="1:21" ht="19.5" customHeight="1">
      <c r="A12681" s="545">
        <v>107710</v>
      </c>
      <c r="B12681" s="545" t="s">
        <v>8954</v>
      </c>
      <c r="C12681" s="545" t="s">
        <v>216</v>
      </c>
      <c r="D12681" s="546"/>
      <c r="E12681" s="171" t="str">
        <f t="shared" si="198"/>
        <v>1900</v>
      </c>
      <c r="F12681" s="547">
        <v>0</v>
      </c>
      <c r="G12681" s="548">
        <v>0</v>
      </c>
      <c r="H12681" s="547">
        <v>0</v>
      </c>
      <c r="I12681" s="545" t="s">
        <v>12676</v>
      </c>
      <c r="J12681" s="545"/>
      <c r="K12681" s="545" t="s">
        <v>13413</v>
      </c>
      <c r="L12681" s="545" t="s">
        <v>13413</v>
      </c>
      <c r="M12681" s="548" t="s">
        <v>13758</v>
      </c>
      <c r="N12681" s="545" t="s">
        <v>13413</v>
      </c>
      <c r="O12681" s="545" t="s">
        <v>13413</v>
      </c>
      <c r="P12681" s="549">
        <v>10389</v>
      </c>
      <c r="Q12681" s="549">
        <v>1</v>
      </c>
      <c r="R12681" s="549">
        <v>14</v>
      </c>
      <c r="S12681" s="548"/>
      <c r="T12681" s="548"/>
      <c r="U12681" s="99"/>
    </row>
    <row r="12682" spans="1:21" ht="19.5" customHeight="1">
      <c r="A12682" s="545">
        <v>107711</v>
      </c>
      <c r="B12682" s="545" t="s">
        <v>8953</v>
      </c>
      <c r="C12682" s="545" t="s">
        <v>216</v>
      </c>
      <c r="D12682" s="546"/>
      <c r="E12682" s="171" t="str">
        <f t="shared" si="198"/>
        <v>1900</v>
      </c>
      <c r="F12682" s="547">
        <v>0</v>
      </c>
      <c r="G12682" s="548">
        <v>0</v>
      </c>
      <c r="H12682" s="547">
        <v>0</v>
      </c>
      <c r="I12682" s="545" t="s">
        <v>12676</v>
      </c>
      <c r="J12682" s="545"/>
      <c r="K12682" s="545" t="s">
        <v>13413</v>
      </c>
      <c r="L12682" s="545" t="s">
        <v>13413</v>
      </c>
      <c r="M12682" s="548" t="s">
        <v>13758</v>
      </c>
      <c r="N12682" s="545" t="s">
        <v>13413</v>
      </c>
      <c r="O12682" s="545" t="s">
        <v>13413</v>
      </c>
      <c r="P12682" s="549">
        <v>10390</v>
      </c>
      <c r="Q12682" s="549">
        <v>1</v>
      </c>
      <c r="R12682" s="549">
        <v>14</v>
      </c>
      <c r="S12682" s="548"/>
      <c r="T12682" s="548"/>
      <c r="U12682" s="99"/>
    </row>
    <row r="12683" spans="1:21" ht="19.5" customHeight="1">
      <c r="A12683" s="545">
        <v>107712</v>
      </c>
      <c r="B12683" s="545" t="s">
        <v>8952</v>
      </c>
      <c r="C12683" s="545" t="s">
        <v>216</v>
      </c>
      <c r="D12683" s="546"/>
      <c r="E12683" s="171" t="str">
        <f t="shared" si="198"/>
        <v>1900</v>
      </c>
      <c r="F12683" s="547">
        <v>0</v>
      </c>
      <c r="G12683" s="548">
        <v>0</v>
      </c>
      <c r="H12683" s="547">
        <v>0</v>
      </c>
      <c r="I12683" s="545" t="s">
        <v>12676</v>
      </c>
      <c r="J12683" s="545"/>
      <c r="K12683" s="545" t="s">
        <v>13413</v>
      </c>
      <c r="L12683" s="545" t="s">
        <v>13413</v>
      </c>
      <c r="M12683" s="548" t="s">
        <v>13758</v>
      </c>
      <c r="N12683" s="545" t="s">
        <v>13413</v>
      </c>
      <c r="O12683" s="545" t="s">
        <v>13413</v>
      </c>
      <c r="P12683" s="549">
        <v>10391</v>
      </c>
      <c r="Q12683" s="549">
        <v>1</v>
      </c>
      <c r="R12683" s="549">
        <v>14</v>
      </c>
      <c r="S12683" s="548"/>
      <c r="T12683" s="548"/>
      <c r="U12683" s="99"/>
    </row>
    <row r="12684" spans="1:21" ht="19.5" customHeight="1">
      <c r="A12684" s="545">
        <v>107713</v>
      </c>
      <c r="B12684" s="545" t="s">
        <v>5186</v>
      </c>
      <c r="C12684" s="545" t="s">
        <v>216</v>
      </c>
      <c r="D12684" s="546"/>
      <c r="E12684" s="171" t="str">
        <f t="shared" si="198"/>
        <v>1900</v>
      </c>
      <c r="F12684" s="547">
        <v>0</v>
      </c>
      <c r="G12684" s="548">
        <v>0</v>
      </c>
      <c r="H12684" s="547">
        <v>0</v>
      </c>
      <c r="I12684" s="545" t="s">
        <v>12676</v>
      </c>
      <c r="J12684" s="545"/>
      <c r="K12684" s="545" t="s">
        <v>13413</v>
      </c>
      <c r="L12684" s="545" t="s">
        <v>13413</v>
      </c>
      <c r="M12684" s="548" t="s">
        <v>13758</v>
      </c>
      <c r="N12684" s="545" t="s">
        <v>13413</v>
      </c>
      <c r="O12684" s="545" t="s">
        <v>13413</v>
      </c>
      <c r="P12684" s="549">
        <v>10392</v>
      </c>
      <c r="Q12684" s="549">
        <v>1</v>
      </c>
      <c r="R12684" s="549">
        <v>14</v>
      </c>
      <c r="S12684" s="548"/>
      <c r="T12684" s="548"/>
      <c r="U12684" s="99"/>
    </row>
    <row r="12685" spans="1:21" ht="19.5" customHeight="1">
      <c r="A12685" s="545">
        <v>107714</v>
      </c>
      <c r="B12685" s="545" t="s">
        <v>8951</v>
      </c>
      <c r="C12685" s="545" t="s">
        <v>216</v>
      </c>
      <c r="D12685" s="546"/>
      <c r="E12685" s="171" t="str">
        <f t="shared" si="198"/>
        <v>1900</v>
      </c>
      <c r="F12685" s="547">
        <v>0</v>
      </c>
      <c r="G12685" s="548">
        <v>0</v>
      </c>
      <c r="H12685" s="547">
        <v>0</v>
      </c>
      <c r="I12685" s="545" t="s">
        <v>12676</v>
      </c>
      <c r="J12685" s="545"/>
      <c r="K12685" s="545" t="s">
        <v>13413</v>
      </c>
      <c r="L12685" s="545" t="s">
        <v>13413</v>
      </c>
      <c r="M12685" s="548" t="s">
        <v>13758</v>
      </c>
      <c r="N12685" s="545" t="s">
        <v>13413</v>
      </c>
      <c r="O12685" s="545" t="s">
        <v>13413</v>
      </c>
      <c r="P12685" s="549">
        <v>10393</v>
      </c>
      <c r="Q12685" s="549">
        <v>1</v>
      </c>
      <c r="R12685" s="549">
        <v>14</v>
      </c>
      <c r="S12685" s="548"/>
      <c r="T12685" s="548"/>
      <c r="U12685" s="99"/>
    </row>
    <row r="12686" spans="1:21" ht="19.5" customHeight="1">
      <c r="A12686" s="545">
        <v>107715</v>
      </c>
      <c r="B12686" s="545" t="s">
        <v>4987</v>
      </c>
      <c r="C12686" s="545" t="s">
        <v>216</v>
      </c>
      <c r="D12686" s="546"/>
      <c r="E12686" s="171" t="str">
        <f t="shared" si="198"/>
        <v>1900</v>
      </c>
      <c r="F12686" s="547">
        <v>0</v>
      </c>
      <c r="G12686" s="548">
        <v>0</v>
      </c>
      <c r="H12686" s="547">
        <v>0</v>
      </c>
      <c r="I12686" s="545" t="s">
        <v>12676</v>
      </c>
      <c r="J12686" s="545"/>
      <c r="K12686" s="545" t="s">
        <v>13413</v>
      </c>
      <c r="L12686" s="545" t="s">
        <v>13413</v>
      </c>
      <c r="M12686" s="548" t="s">
        <v>13758</v>
      </c>
      <c r="N12686" s="545" t="s">
        <v>13413</v>
      </c>
      <c r="O12686" s="545" t="s">
        <v>13413</v>
      </c>
      <c r="P12686" s="549">
        <v>10394</v>
      </c>
      <c r="Q12686" s="549">
        <v>1</v>
      </c>
      <c r="R12686" s="549">
        <v>14</v>
      </c>
      <c r="S12686" s="548"/>
      <c r="T12686" s="548"/>
      <c r="U12686" s="99"/>
    </row>
    <row r="12687" spans="1:21" ht="19.5" customHeight="1">
      <c r="A12687" s="545">
        <v>107716</v>
      </c>
      <c r="B12687" s="545" t="s">
        <v>8950</v>
      </c>
      <c r="C12687" s="545" t="s">
        <v>216</v>
      </c>
      <c r="D12687" s="546"/>
      <c r="E12687" s="171" t="str">
        <f t="shared" si="198"/>
        <v>1900</v>
      </c>
      <c r="F12687" s="547">
        <v>0</v>
      </c>
      <c r="G12687" s="548">
        <v>0</v>
      </c>
      <c r="H12687" s="547">
        <v>0</v>
      </c>
      <c r="I12687" s="545" t="s">
        <v>12676</v>
      </c>
      <c r="J12687" s="545"/>
      <c r="K12687" s="545" t="s">
        <v>13413</v>
      </c>
      <c r="L12687" s="545" t="s">
        <v>13413</v>
      </c>
      <c r="M12687" s="548" t="s">
        <v>13758</v>
      </c>
      <c r="N12687" s="545" t="s">
        <v>13413</v>
      </c>
      <c r="O12687" s="545" t="s">
        <v>13413</v>
      </c>
      <c r="P12687" s="549">
        <v>10395</v>
      </c>
      <c r="Q12687" s="549">
        <v>1</v>
      </c>
      <c r="R12687" s="549">
        <v>14</v>
      </c>
      <c r="S12687" s="548"/>
      <c r="T12687" s="548"/>
      <c r="U12687" s="99"/>
    </row>
    <row r="12688" spans="1:21" ht="19.5" customHeight="1">
      <c r="A12688" s="545">
        <v>107717</v>
      </c>
      <c r="B12688" s="545" t="s">
        <v>5111</v>
      </c>
      <c r="C12688" s="545" t="s">
        <v>216</v>
      </c>
      <c r="D12688" s="546"/>
      <c r="E12688" s="171" t="str">
        <f t="shared" si="198"/>
        <v>1900</v>
      </c>
      <c r="F12688" s="547">
        <v>0</v>
      </c>
      <c r="G12688" s="548">
        <v>0</v>
      </c>
      <c r="H12688" s="547">
        <v>0</v>
      </c>
      <c r="I12688" s="545" t="s">
        <v>12642</v>
      </c>
      <c r="J12688" s="545"/>
      <c r="K12688" s="545" t="s">
        <v>20703</v>
      </c>
      <c r="L12688" s="545" t="s">
        <v>13413</v>
      </c>
      <c r="M12688" s="548" t="s">
        <v>13758</v>
      </c>
      <c r="N12688" s="545" t="s">
        <v>13413</v>
      </c>
      <c r="O12688" s="545" t="s">
        <v>13413</v>
      </c>
      <c r="P12688" s="549">
        <v>10396</v>
      </c>
      <c r="Q12688" s="549">
        <v>1</v>
      </c>
      <c r="R12688" s="549">
        <v>135</v>
      </c>
      <c r="S12688" s="548"/>
      <c r="T12688" s="548"/>
      <c r="U12688" s="99"/>
    </row>
    <row r="12689" spans="1:21" ht="19.5" customHeight="1">
      <c r="A12689" s="545">
        <v>107718</v>
      </c>
      <c r="B12689" s="545" t="s">
        <v>8949</v>
      </c>
      <c r="C12689" s="545" t="s">
        <v>216</v>
      </c>
      <c r="D12689" s="546"/>
      <c r="E12689" s="171" t="str">
        <f t="shared" si="198"/>
        <v>1900</v>
      </c>
      <c r="F12689" s="547">
        <v>0</v>
      </c>
      <c r="G12689" s="548">
        <v>0</v>
      </c>
      <c r="H12689" s="547">
        <v>0</v>
      </c>
      <c r="I12689" s="545" t="s">
        <v>12676</v>
      </c>
      <c r="J12689" s="545"/>
      <c r="K12689" s="545" t="s">
        <v>13413</v>
      </c>
      <c r="L12689" s="545" t="s">
        <v>13413</v>
      </c>
      <c r="M12689" s="548" t="s">
        <v>13758</v>
      </c>
      <c r="N12689" s="545" t="s">
        <v>13413</v>
      </c>
      <c r="O12689" s="545" t="s">
        <v>13413</v>
      </c>
      <c r="P12689" s="549">
        <v>10397</v>
      </c>
      <c r="Q12689" s="549">
        <v>1</v>
      </c>
      <c r="R12689" s="549">
        <v>14</v>
      </c>
      <c r="S12689" s="548"/>
      <c r="T12689" s="548"/>
      <c r="U12689" s="99"/>
    </row>
    <row r="12690" spans="1:21" ht="19.5" customHeight="1">
      <c r="A12690" s="545">
        <v>107719</v>
      </c>
      <c r="B12690" s="545" t="s">
        <v>4750</v>
      </c>
      <c r="C12690" s="545" t="s">
        <v>209</v>
      </c>
      <c r="D12690" s="546">
        <v>44589</v>
      </c>
      <c r="E12690" s="171" t="str">
        <f t="shared" si="198"/>
        <v>2022</v>
      </c>
      <c r="F12690" s="547">
        <v>2137</v>
      </c>
      <c r="G12690" s="548">
        <v>0.19</v>
      </c>
      <c r="H12690" s="547">
        <v>1795.8</v>
      </c>
      <c r="I12690" s="545" t="s">
        <v>12637</v>
      </c>
      <c r="J12690" s="545" t="s">
        <v>13297</v>
      </c>
      <c r="K12690" s="545" t="s">
        <v>13413</v>
      </c>
      <c r="L12690" s="545" t="s">
        <v>13413</v>
      </c>
      <c r="M12690" s="548" t="s">
        <v>13758</v>
      </c>
      <c r="N12690" s="545" t="s">
        <v>13413</v>
      </c>
      <c r="O12690" s="545" t="s">
        <v>13413</v>
      </c>
      <c r="P12690" s="549">
        <v>10398</v>
      </c>
      <c r="Q12690" s="549">
        <v>1</v>
      </c>
      <c r="R12690" s="549">
        <v>13</v>
      </c>
      <c r="S12690" s="548">
        <v>2257</v>
      </c>
      <c r="T12690" s="548"/>
      <c r="U12690" s="99"/>
    </row>
    <row r="12691" spans="1:21" ht="19.5" customHeight="1">
      <c r="A12691" s="545">
        <v>107720</v>
      </c>
      <c r="B12691" s="545" t="s">
        <v>4806</v>
      </c>
      <c r="C12691" s="545" t="s">
        <v>216</v>
      </c>
      <c r="D12691" s="546"/>
      <c r="E12691" s="171" t="str">
        <f t="shared" si="198"/>
        <v>1900</v>
      </c>
      <c r="F12691" s="547">
        <v>0</v>
      </c>
      <c r="G12691" s="548">
        <v>0</v>
      </c>
      <c r="H12691" s="547">
        <v>0</v>
      </c>
      <c r="I12691" s="545" t="s">
        <v>12637</v>
      </c>
      <c r="J12691" s="545"/>
      <c r="K12691" s="545" t="s">
        <v>13413</v>
      </c>
      <c r="L12691" s="545" t="s">
        <v>13413</v>
      </c>
      <c r="M12691" s="548" t="s">
        <v>13758</v>
      </c>
      <c r="N12691" s="545" t="s">
        <v>13413</v>
      </c>
      <c r="O12691" s="545" t="s">
        <v>13413</v>
      </c>
      <c r="P12691" s="549">
        <v>10399</v>
      </c>
      <c r="Q12691" s="549">
        <v>1</v>
      </c>
      <c r="R12691" s="549">
        <v>13</v>
      </c>
      <c r="S12691" s="548"/>
      <c r="T12691" s="548"/>
      <c r="U12691" s="99"/>
    </row>
    <row r="12692" spans="1:21" ht="19.5" customHeight="1">
      <c r="A12692" s="545">
        <v>107721</v>
      </c>
      <c r="B12692" s="545" t="s">
        <v>4673</v>
      </c>
      <c r="C12692" s="545" t="s">
        <v>216</v>
      </c>
      <c r="D12692" s="546"/>
      <c r="E12692" s="171" t="str">
        <f t="shared" si="198"/>
        <v>1900</v>
      </c>
      <c r="F12692" s="547">
        <v>0</v>
      </c>
      <c r="G12692" s="548">
        <v>0</v>
      </c>
      <c r="H12692" s="547">
        <v>0</v>
      </c>
      <c r="I12692" s="545" t="s">
        <v>12650</v>
      </c>
      <c r="J12692" s="545"/>
      <c r="K12692" s="545" t="s">
        <v>20704</v>
      </c>
      <c r="L12692" s="545" t="s">
        <v>13413</v>
      </c>
      <c r="M12692" s="548" t="s">
        <v>13758</v>
      </c>
      <c r="N12692" s="545" t="s">
        <v>13413</v>
      </c>
      <c r="O12692" s="545" t="s">
        <v>13413</v>
      </c>
      <c r="P12692" s="549">
        <v>10400</v>
      </c>
      <c r="Q12692" s="549">
        <v>1</v>
      </c>
      <c r="R12692" s="549">
        <v>127</v>
      </c>
      <c r="S12692" s="548"/>
      <c r="T12692" s="548"/>
      <c r="U12692" s="99"/>
    </row>
    <row r="12693" spans="1:21" ht="19.5" customHeight="1">
      <c r="A12693" s="545">
        <v>107722</v>
      </c>
      <c r="B12693" s="545" t="s">
        <v>4830</v>
      </c>
      <c r="C12693" s="545" t="s">
        <v>216</v>
      </c>
      <c r="D12693" s="546"/>
      <c r="E12693" s="171" t="str">
        <f t="shared" si="198"/>
        <v>1900</v>
      </c>
      <c r="F12693" s="547">
        <v>0</v>
      </c>
      <c r="G12693" s="548">
        <v>0</v>
      </c>
      <c r="H12693" s="547">
        <v>0</v>
      </c>
      <c r="I12693" s="545" t="s">
        <v>12637</v>
      </c>
      <c r="J12693" s="545"/>
      <c r="K12693" s="545" t="s">
        <v>13413</v>
      </c>
      <c r="L12693" s="545" t="s">
        <v>13413</v>
      </c>
      <c r="M12693" s="548" t="s">
        <v>13758</v>
      </c>
      <c r="N12693" s="545" t="s">
        <v>13413</v>
      </c>
      <c r="O12693" s="545" t="s">
        <v>13413</v>
      </c>
      <c r="P12693" s="549">
        <v>10401</v>
      </c>
      <c r="Q12693" s="549">
        <v>1</v>
      </c>
      <c r="R12693" s="549">
        <v>13</v>
      </c>
      <c r="S12693" s="548"/>
      <c r="T12693" s="548"/>
      <c r="U12693" s="99"/>
    </row>
    <row r="12694" spans="1:21" ht="19.5" customHeight="1">
      <c r="A12694" s="545">
        <v>107723</v>
      </c>
      <c r="B12694" s="545" t="s">
        <v>4881</v>
      </c>
      <c r="C12694" s="545" t="s">
        <v>216</v>
      </c>
      <c r="D12694" s="546"/>
      <c r="E12694" s="171" t="str">
        <f t="shared" si="198"/>
        <v>1900</v>
      </c>
      <c r="F12694" s="547">
        <v>0</v>
      </c>
      <c r="G12694" s="548">
        <v>0</v>
      </c>
      <c r="H12694" s="547">
        <v>0</v>
      </c>
      <c r="I12694" s="545" t="s">
        <v>12637</v>
      </c>
      <c r="J12694" s="545"/>
      <c r="K12694" s="545" t="s">
        <v>13413</v>
      </c>
      <c r="L12694" s="545" t="s">
        <v>13413</v>
      </c>
      <c r="M12694" s="548" t="s">
        <v>13758</v>
      </c>
      <c r="N12694" s="545" t="s">
        <v>13413</v>
      </c>
      <c r="O12694" s="545" t="s">
        <v>13413</v>
      </c>
      <c r="P12694" s="549">
        <v>10402</v>
      </c>
      <c r="Q12694" s="549">
        <v>1</v>
      </c>
      <c r="R12694" s="549">
        <v>13</v>
      </c>
      <c r="S12694" s="548"/>
      <c r="T12694" s="548"/>
      <c r="U12694" s="99"/>
    </row>
    <row r="12695" spans="1:21" ht="19.5" customHeight="1">
      <c r="A12695" s="545">
        <v>107724</v>
      </c>
      <c r="B12695" s="545" t="s">
        <v>8948</v>
      </c>
      <c r="C12695" s="545" t="s">
        <v>216</v>
      </c>
      <c r="D12695" s="546"/>
      <c r="E12695" s="171" t="str">
        <f t="shared" si="198"/>
        <v>1900</v>
      </c>
      <c r="F12695" s="547">
        <v>0</v>
      </c>
      <c r="G12695" s="548">
        <v>0</v>
      </c>
      <c r="H12695" s="547">
        <v>0</v>
      </c>
      <c r="I12695" s="545" t="s">
        <v>12637</v>
      </c>
      <c r="J12695" s="545"/>
      <c r="K12695" s="545" t="s">
        <v>13413</v>
      </c>
      <c r="L12695" s="545" t="s">
        <v>13413</v>
      </c>
      <c r="M12695" s="548" t="s">
        <v>13758</v>
      </c>
      <c r="N12695" s="545" t="s">
        <v>13413</v>
      </c>
      <c r="O12695" s="545" t="s">
        <v>13413</v>
      </c>
      <c r="P12695" s="549">
        <v>10403</v>
      </c>
      <c r="Q12695" s="549">
        <v>1</v>
      </c>
      <c r="R12695" s="549">
        <v>13</v>
      </c>
      <c r="S12695" s="548"/>
      <c r="T12695" s="548"/>
      <c r="U12695" s="99"/>
    </row>
    <row r="12696" spans="1:21" ht="19.5" customHeight="1">
      <c r="A12696" s="545">
        <v>107725</v>
      </c>
      <c r="B12696" s="545" t="s">
        <v>4882</v>
      </c>
      <c r="C12696" s="545" t="s">
        <v>216</v>
      </c>
      <c r="D12696" s="546">
        <v>44589</v>
      </c>
      <c r="E12696" s="171" t="str">
        <f t="shared" si="198"/>
        <v>2022</v>
      </c>
      <c r="F12696" s="547">
        <v>347434.01</v>
      </c>
      <c r="G12696" s="548">
        <v>0.19</v>
      </c>
      <c r="H12696" s="547">
        <v>291961.34999999998</v>
      </c>
      <c r="I12696" s="545" t="s">
        <v>12637</v>
      </c>
      <c r="J12696" s="545" t="s">
        <v>13297</v>
      </c>
      <c r="K12696" s="545" t="s">
        <v>13413</v>
      </c>
      <c r="L12696" s="545" t="s">
        <v>13413</v>
      </c>
      <c r="M12696" s="548" t="s">
        <v>13758</v>
      </c>
      <c r="N12696" s="545" t="s">
        <v>13413</v>
      </c>
      <c r="O12696" s="545" t="s">
        <v>13413</v>
      </c>
      <c r="P12696" s="549">
        <v>10404</v>
      </c>
      <c r="Q12696" s="549">
        <v>1</v>
      </c>
      <c r="R12696" s="549">
        <v>13</v>
      </c>
      <c r="S12696" s="548">
        <v>2257</v>
      </c>
      <c r="T12696" s="548"/>
      <c r="U12696" s="99"/>
    </row>
    <row r="12697" spans="1:21" ht="19.5" customHeight="1">
      <c r="A12697" s="545">
        <v>107726</v>
      </c>
      <c r="B12697" s="545" t="s">
        <v>4799</v>
      </c>
      <c r="C12697" s="545" t="s">
        <v>209</v>
      </c>
      <c r="D12697" s="546"/>
      <c r="E12697" s="171" t="str">
        <f t="shared" si="198"/>
        <v>1900</v>
      </c>
      <c r="F12697" s="547">
        <v>0</v>
      </c>
      <c r="G12697" s="548">
        <v>0</v>
      </c>
      <c r="H12697" s="547">
        <v>0</v>
      </c>
      <c r="I12697" s="545" t="s">
        <v>12637</v>
      </c>
      <c r="J12697" s="545"/>
      <c r="K12697" s="545" t="s">
        <v>20705</v>
      </c>
      <c r="L12697" s="545" t="s">
        <v>13413</v>
      </c>
      <c r="M12697" s="548" t="s">
        <v>13758</v>
      </c>
      <c r="N12697" s="545" t="s">
        <v>13413</v>
      </c>
      <c r="O12697" s="545" t="s">
        <v>13413</v>
      </c>
      <c r="P12697" s="549">
        <v>10405</v>
      </c>
      <c r="Q12697" s="549">
        <v>1</v>
      </c>
      <c r="R12697" s="549">
        <v>13</v>
      </c>
      <c r="S12697" s="548"/>
      <c r="T12697" s="548"/>
      <c r="U12697" s="99"/>
    </row>
    <row r="12698" spans="1:21" ht="19.5" customHeight="1">
      <c r="A12698" s="545">
        <v>107727</v>
      </c>
      <c r="B12698" s="545" t="s">
        <v>4925</v>
      </c>
      <c r="C12698" s="545" t="s">
        <v>209</v>
      </c>
      <c r="D12698" s="546"/>
      <c r="E12698" s="171" t="str">
        <f t="shared" si="198"/>
        <v>1900</v>
      </c>
      <c r="F12698" s="547">
        <v>0</v>
      </c>
      <c r="G12698" s="548">
        <v>0</v>
      </c>
      <c r="H12698" s="547">
        <v>0</v>
      </c>
      <c r="I12698" s="545" t="s">
        <v>12637</v>
      </c>
      <c r="J12698" s="545"/>
      <c r="K12698" s="545" t="s">
        <v>20705</v>
      </c>
      <c r="L12698" s="545" t="s">
        <v>13413</v>
      </c>
      <c r="M12698" s="548" t="s">
        <v>13758</v>
      </c>
      <c r="N12698" s="545" t="s">
        <v>13413</v>
      </c>
      <c r="O12698" s="545" t="s">
        <v>13413</v>
      </c>
      <c r="P12698" s="549">
        <v>10406</v>
      </c>
      <c r="Q12698" s="549">
        <v>1</v>
      </c>
      <c r="R12698" s="549">
        <v>13</v>
      </c>
      <c r="S12698" s="548"/>
      <c r="T12698" s="548"/>
      <c r="U12698" s="99"/>
    </row>
    <row r="12699" spans="1:21" ht="19.5" customHeight="1">
      <c r="A12699" s="545">
        <v>107728</v>
      </c>
      <c r="B12699" s="545" t="s">
        <v>4802</v>
      </c>
      <c r="C12699" s="545" t="s">
        <v>216</v>
      </c>
      <c r="D12699" s="546"/>
      <c r="E12699" s="171" t="str">
        <f t="shared" si="198"/>
        <v>1900</v>
      </c>
      <c r="F12699" s="547">
        <v>0</v>
      </c>
      <c r="G12699" s="548">
        <v>0</v>
      </c>
      <c r="H12699" s="547">
        <v>0</v>
      </c>
      <c r="I12699" s="545" t="s">
        <v>12650</v>
      </c>
      <c r="J12699" s="545"/>
      <c r="K12699" s="545" t="s">
        <v>20706</v>
      </c>
      <c r="L12699" s="545" t="s">
        <v>13413</v>
      </c>
      <c r="M12699" s="548" t="s">
        <v>13758</v>
      </c>
      <c r="N12699" s="545" t="s">
        <v>13413</v>
      </c>
      <c r="O12699" s="545" t="s">
        <v>13413</v>
      </c>
      <c r="P12699" s="549">
        <v>10407</v>
      </c>
      <c r="Q12699" s="549">
        <v>1</v>
      </c>
      <c r="R12699" s="549">
        <v>127</v>
      </c>
      <c r="S12699" s="548"/>
      <c r="T12699" s="548"/>
      <c r="U12699" s="99"/>
    </row>
    <row r="12700" spans="1:21" ht="19.5" customHeight="1">
      <c r="A12700" s="545">
        <v>107729</v>
      </c>
      <c r="B12700" s="545" t="s">
        <v>4896</v>
      </c>
      <c r="C12700" s="545" t="s">
        <v>209</v>
      </c>
      <c r="D12700" s="546"/>
      <c r="E12700" s="171" t="str">
        <f t="shared" si="198"/>
        <v>1900</v>
      </c>
      <c r="F12700" s="547">
        <v>0</v>
      </c>
      <c r="G12700" s="548">
        <v>0</v>
      </c>
      <c r="H12700" s="547">
        <v>0</v>
      </c>
      <c r="I12700" s="545" t="s">
        <v>12637</v>
      </c>
      <c r="J12700" s="545"/>
      <c r="K12700" s="545" t="s">
        <v>20705</v>
      </c>
      <c r="L12700" s="545" t="s">
        <v>13413</v>
      </c>
      <c r="M12700" s="548" t="s">
        <v>13758</v>
      </c>
      <c r="N12700" s="545" t="s">
        <v>13413</v>
      </c>
      <c r="O12700" s="545" t="s">
        <v>13413</v>
      </c>
      <c r="P12700" s="549">
        <v>10408</v>
      </c>
      <c r="Q12700" s="549">
        <v>1</v>
      </c>
      <c r="R12700" s="549">
        <v>13</v>
      </c>
      <c r="S12700" s="548"/>
      <c r="T12700" s="548"/>
      <c r="U12700" s="99"/>
    </row>
    <row r="12701" spans="1:21" ht="19.5" customHeight="1">
      <c r="A12701" s="545">
        <v>107730</v>
      </c>
      <c r="B12701" s="545" t="s">
        <v>5075</v>
      </c>
      <c r="C12701" s="545" t="s">
        <v>216</v>
      </c>
      <c r="D12701" s="546"/>
      <c r="E12701" s="171" t="str">
        <f t="shared" si="198"/>
        <v>1900</v>
      </c>
      <c r="F12701" s="547">
        <v>0</v>
      </c>
      <c r="G12701" s="548">
        <v>0</v>
      </c>
      <c r="H12701" s="547">
        <v>0</v>
      </c>
      <c r="I12701" s="545" t="s">
        <v>12642</v>
      </c>
      <c r="J12701" s="545"/>
      <c r="K12701" s="545" t="s">
        <v>20707</v>
      </c>
      <c r="L12701" s="545" t="s">
        <v>13413</v>
      </c>
      <c r="M12701" s="548" t="s">
        <v>13758</v>
      </c>
      <c r="N12701" s="545" t="s">
        <v>13413</v>
      </c>
      <c r="O12701" s="545" t="s">
        <v>13413</v>
      </c>
      <c r="P12701" s="549">
        <v>10409</v>
      </c>
      <c r="Q12701" s="549">
        <v>1</v>
      </c>
      <c r="R12701" s="549">
        <v>135</v>
      </c>
      <c r="S12701" s="548"/>
      <c r="T12701" s="548"/>
      <c r="U12701" s="99"/>
    </row>
    <row r="12702" spans="1:21" ht="19.5" customHeight="1">
      <c r="A12702" s="545">
        <v>107731</v>
      </c>
      <c r="B12702" s="545" t="s">
        <v>4672</v>
      </c>
      <c r="C12702" s="545" t="s">
        <v>216</v>
      </c>
      <c r="D12702" s="546"/>
      <c r="E12702" s="171" t="str">
        <f t="shared" si="198"/>
        <v>1900</v>
      </c>
      <c r="F12702" s="547">
        <v>0</v>
      </c>
      <c r="G12702" s="548">
        <v>0</v>
      </c>
      <c r="H12702" s="547">
        <v>0</v>
      </c>
      <c r="I12702" s="545" t="s">
        <v>12715</v>
      </c>
      <c r="J12702" s="545"/>
      <c r="K12702" s="545" t="s">
        <v>20708</v>
      </c>
      <c r="L12702" s="545" t="s">
        <v>13413</v>
      </c>
      <c r="M12702" s="548" t="s">
        <v>13758</v>
      </c>
      <c r="N12702" s="545" t="s">
        <v>13413</v>
      </c>
      <c r="O12702" s="545" t="s">
        <v>13413</v>
      </c>
      <c r="P12702" s="549">
        <v>10410</v>
      </c>
      <c r="Q12702" s="549">
        <v>1</v>
      </c>
      <c r="R12702" s="549">
        <v>129</v>
      </c>
      <c r="S12702" s="548"/>
      <c r="T12702" s="548"/>
      <c r="U12702" s="99"/>
    </row>
    <row r="12703" spans="1:21" ht="19.5" customHeight="1">
      <c r="A12703" s="545">
        <v>107732</v>
      </c>
      <c r="B12703" s="545" t="s">
        <v>4880</v>
      </c>
      <c r="C12703" s="545" t="s">
        <v>216</v>
      </c>
      <c r="D12703" s="546"/>
      <c r="E12703" s="171" t="str">
        <f t="shared" si="198"/>
        <v>1900</v>
      </c>
      <c r="F12703" s="547">
        <v>0</v>
      </c>
      <c r="G12703" s="548">
        <v>0</v>
      </c>
      <c r="H12703" s="547">
        <v>0</v>
      </c>
      <c r="I12703" s="545" t="s">
        <v>12652</v>
      </c>
      <c r="J12703" s="545"/>
      <c r="K12703" s="545" t="s">
        <v>20709</v>
      </c>
      <c r="L12703" s="545" t="s">
        <v>13413</v>
      </c>
      <c r="M12703" s="548" t="s">
        <v>13758</v>
      </c>
      <c r="N12703" s="545" t="s">
        <v>13413</v>
      </c>
      <c r="O12703" s="545" t="s">
        <v>13413</v>
      </c>
      <c r="P12703" s="549">
        <v>10411</v>
      </c>
      <c r="Q12703" s="549">
        <v>1</v>
      </c>
      <c r="R12703" s="549">
        <v>134</v>
      </c>
      <c r="S12703" s="548"/>
      <c r="T12703" s="548"/>
      <c r="U12703" s="99"/>
    </row>
    <row r="12704" spans="1:21" ht="19.5" customHeight="1">
      <c r="A12704" s="545">
        <v>107733</v>
      </c>
      <c r="B12704" s="545" t="s">
        <v>8947</v>
      </c>
      <c r="C12704" s="545" t="s">
        <v>216</v>
      </c>
      <c r="D12704" s="546"/>
      <c r="E12704" s="171" t="str">
        <f t="shared" si="198"/>
        <v>1900</v>
      </c>
      <c r="F12704" s="547">
        <v>0</v>
      </c>
      <c r="G12704" s="548">
        <v>0</v>
      </c>
      <c r="H12704" s="547">
        <v>0</v>
      </c>
      <c r="I12704" s="545" t="s">
        <v>12984</v>
      </c>
      <c r="J12704" s="545"/>
      <c r="K12704" s="545" t="s">
        <v>20710</v>
      </c>
      <c r="L12704" s="545" t="s">
        <v>13413</v>
      </c>
      <c r="M12704" s="548" t="s">
        <v>13758</v>
      </c>
      <c r="N12704" s="545" t="s">
        <v>13413</v>
      </c>
      <c r="O12704" s="545" t="s">
        <v>13413</v>
      </c>
      <c r="P12704" s="549">
        <v>10412</v>
      </c>
      <c r="Q12704" s="549">
        <v>1</v>
      </c>
      <c r="R12704" s="549">
        <v>105</v>
      </c>
      <c r="S12704" s="548"/>
      <c r="T12704" s="548"/>
      <c r="U12704" s="99"/>
    </row>
    <row r="12705" spans="1:21" ht="19.5" customHeight="1">
      <c r="A12705" s="545">
        <v>107734</v>
      </c>
      <c r="B12705" s="545" t="s">
        <v>8946</v>
      </c>
      <c r="C12705" s="545" t="s">
        <v>216</v>
      </c>
      <c r="D12705" s="546"/>
      <c r="E12705" s="171" t="str">
        <f t="shared" si="198"/>
        <v>1900</v>
      </c>
      <c r="F12705" s="547">
        <v>0</v>
      </c>
      <c r="G12705" s="548">
        <v>0</v>
      </c>
      <c r="H12705" s="547">
        <v>0</v>
      </c>
      <c r="I12705" s="545" t="s">
        <v>12984</v>
      </c>
      <c r="J12705" s="545"/>
      <c r="K12705" s="545" t="s">
        <v>20711</v>
      </c>
      <c r="L12705" s="545" t="s">
        <v>13413</v>
      </c>
      <c r="M12705" s="548" t="s">
        <v>13758</v>
      </c>
      <c r="N12705" s="545" t="s">
        <v>13413</v>
      </c>
      <c r="O12705" s="545" t="s">
        <v>13413</v>
      </c>
      <c r="P12705" s="549">
        <v>10413</v>
      </c>
      <c r="Q12705" s="549">
        <v>1</v>
      </c>
      <c r="R12705" s="549">
        <v>105</v>
      </c>
      <c r="S12705" s="548"/>
      <c r="T12705" s="548"/>
      <c r="U12705" s="99"/>
    </row>
    <row r="12706" spans="1:21" ht="19.5" customHeight="1">
      <c r="A12706" s="545">
        <v>107735</v>
      </c>
      <c r="B12706" s="545" t="s">
        <v>8945</v>
      </c>
      <c r="C12706" s="545" t="s">
        <v>216</v>
      </c>
      <c r="D12706" s="546"/>
      <c r="E12706" s="171" t="str">
        <f t="shared" si="198"/>
        <v>1900</v>
      </c>
      <c r="F12706" s="547">
        <v>0</v>
      </c>
      <c r="G12706" s="548">
        <v>0</v>
      </c>
      <c r="H12706" s="547">
        <v>0</v>
      </c>
      <c r="I12706" s="545" t="s">
        <v>12676</v>
      </c>
      <c r="J12706" s="545"/>
      <c r="K12706" s="545" t="s">
        <v>13413</v>
      </c>
      <c r="L12706" s="545" t="s">
        <v>13413</v>
      </c>
      <c r="M12706" s="548" t="s">
        <v>13758</v>
      </c>
      <c r="N12706" s="545" t="s">
        <v>13413</v>
      </c>
      <c r="O12706" s="545" t="s">
        <v>13413</v>
      </c>
      <c r="P12706" s="549">
        <v>10414</v>
      </c>
      <c r="Q12706" s="549">
        <v>1</v>
      </c>
      <c r="R12706" s="549">
        <v>14</v>
      </c>
      <c r="S12706" s="548"/>
      <c r="T12706" s="548"/>
      <c r="U12706" s="99"/>
    </row>
    <row r="12707" spans="1:21" ht="19.5" customHeight="1">
      <c r="A12707" s="545">
        <v>107736</v>
      </c>
      <c r="B12707" s="545" t="s">
        <v>5083</v>
      </c>
      <c r="C12707" s="545" t="s">
        <v>216</v>
      </c>
      <c r="D12707" s="546"/>
      <c r="E12707" s="171" t="str">
        <f t="shared" si="198"/>
        <v>1900</v>
      </c>
      <c r="F12707" s="547">
        <v>0</v>
      </c>
      <c r="G12707" s="548">
        <v>0</v>
      </c>
      <c r="H12707" s="547">
        <v>0</v>
      </c>
      <c r="I12707" s="545" t="s">
        <v>12676</v>
      </c>
      <c r="J12707" s="545"/>
      <c r="K12707" s="545" t="s">
        <v>13413</v>
      </c>
      <c r="L12707" s="545" t="s">
        <v>13413</v>
      </c>
      <c r="M12707" s="548" t="s">
        <v>13758</v>
      </c>
      <c r="N12707" s="545" t="s">
        <v>13413</v>
      </c>
      <c r="O12707" s="545" t="s">
        <v>13413</v>
      </c>
      <c r="P12707" s="549">
        <v>10415</v>
      </c>
      <c r="Q12707" s="549">
        <v>1</v>
      </c>
      <c r="R12707" s="549">
        <v>14</v>
      </c>
      <c r="S12707" s="548"/>
      <c r="T12707" s="548"/>
      <c r="U12707" s="99"/>
    </row>
    <row r="12708" spans="1:21" ht="19.5" customHeight="1">
      <c r="A12708" s="545">
        <v>107737</v>
      </c>
      <c r="B12708" s="545" t="s">
        <v>8944</v>
      </c>
      <c r="C12708" s="545" t="s">
        <v>216</v>
      </c>
      <c r="D12708" s="546"/>
      <c r="E12708" s="171" t="str">
        <f t="shared" si="198"/>
        <v>1900</v>
      </c>
      <c r="F12708" s="547">
        <v>0</v>
      </c>
      <c r="G12708" s="548">
        <v>0</v>
      </c>
      <c r="H12708" s="547">
        <v>0</v>
      </c>
      <c r="I12708" s="545" t="s">
        <v>12676</v>
      </c>
      <c r="J12708" s="545"/>
      <c r="K12708" s="545" t="s">
        <v>20712</v>
      </c>
      <c r="L12708" s="545" t="s">
        <v>13413</v>
      </c>
      <c r="M12708" s="548" t="s">
        <v>13758</v>
      </c>
      <c r="N12708" s="545" t="s">
        <v>13413</v>
      </c>
      <c r="O12708" s="545" t="s">
        <v>13413</v>
      </c>
      <c r="P12708" s="549">
        <v>10416</v>
      </c>
      <c r="Q12708" s="549">
        <v>1</v>
      </c>
      <c r="R12708" s="549">
        <v>14</v>
      </c>
      <c r="S12708" s="548"/>
      <c r="T12708" s="548"/>
      <c r="U12708" s="99"/>
    </row>
    <row r="12709" spans="1:21" ht="19.5" customHeight="1">
      <c r="A12709" s="545">
        <v>107738</v>
      </c>
      <c r="B12709" s="545" t="s">
        <v>8943</v>
      </c>
      <c r="C12709" s="545" t="s">
        <v>216</v>
      </c>
      <c r="D12709" s="546"/>
      <c r="E12709" s="171" t="str">
        <f t="shared" si="198"/>
        <v>1900</v>
      </c>
      <c r="F12709" s="547">
        <v>0</v>
      </c>
      <c r="G12709" s="548">
        <v>0</v>
      </c>
      <c r="H12709" s="547">
        <v>0</v>
      </c>
      <c r="I12709" s="545" t="s">
        <v>12676</v>
      </c>
      <c r="J12709" s="545"/>
      <c r="K12709" s="545" t="s">
        <v>20713</v>
      </c>
      <c r="L12709" s="545" t="s">
        <v>13413</v>
      </c>
      <c r="M12709" s="548" t="s">
        <v>13758</v>
      </c>
      <c r="N12709" s="545" t="s">
        <v>13413</v>
      </c>
      <c r="O12709" s="545" t="s">
        <v>13413</v>
      </c>
      <c r="P12709" s="549">
        <v>10417</v>
      </c>
      <c r="Q12709" s="549">
        <v>1</v>
      </c>
      <c r="R12709" s="549">
        <v>14</v>
      </c>
      <c r="S12709" s="548"/>
      <c r="T12709" s="548"/>
      <c r="U12709" s="99"/>
    </row>
    <row r="12710" spans="1:21" ht="19.5" customHeight="1">
      <c r="A12710" s="545">
        <v>107739</v>
      </c>
      <c r="B12710" s="545" t="s">
        <v>8942</v>
      </c>
      <c r="C12710" s="545" t="s">
        <v>216</v>
      </c>
      <c r="D12710" s="546"/>
      <c r="E12710" s="171" t="str">
        <f t="shared" si="198"/>
        <v>1900</v>
      </c>
      <c r="F12710" s="547">
        <v>0</v>
      </c>
      <c r="G12710" s="548">
        <v>0</v>
      </c>
      <c r="H12710" s="547">
        <v>0</v>
      </c>
      <c r="I12710" s="545" t="s">
        <v>12676</v>
      </c>
      <c r="J12710" s="545"/>
      <c r="K12710" s="545" t="s">
        <v>13413</v>
      </c>
      <c r="L12710" s="545" t="s">
        <v>13413</v>
      </c>
      <c r="M12710" s="548" t="s">
        <v>13758</v>
      </c>
      <c r="N12710" s="545" t="s">
        <v>13413</v>
      </c>
      <c r="O12710" s="545" t="s">
        <v>13413</v>
      </c>
      <c r="P12710" s="549">
        <v>10418</v>
      </c>
      <c r="Q12710" s="549">
        <v>1</v>
      </c>
      <c r="R12710" s="549">
        <v>14</v>
      </c>
      <c r="S12710" s="548"/>
      <c r="T12710" s="548"/>
      <c r="U12710" s="99"/>
    </row>
    <row r="12711" spans="1:21" ht="19.5" customHeight="1">
      <c r="A12711" s="545">
        <v>107740</v>
      </c>
      <c r="B12711" s="545" t="s">
        <v>8941</v>
      </c>
      <c r="C12711" s="545" t="s">
        <v>216</v>
      </c>
      <c r="D12711" s="546"/>
      <c r="E12711" s="171" t="str">
        <f t="shared" si="198"/>
        <v>1900</v>
      </c>
      <c r="F12711" s="547">
        <v>0</v>
      </c>
      <c r="G12711" s="548">
        <v>0</v>
      </c>
      <c r="H12711" s="547">
        <v>0</v>
      </c>
      <c r="I12711" s="545" t="s">
        <v>12676</v>
      </c>
      <c r="J12711" s="545"/>
      <c r="K12711" s="545" t="s">
        <v>13413</v>
      </c>
      <c r="L12711" s="545" t="s">
        <v>13413</v>
      </c>
      <c r="M12711" s="548" t="s">
        <v>13758</v>
      </c>
      <c r="N12711" s="545" t="s">
        <v>13413</v>
      </c>
      <c r="O12711" s="545" t="s">
        <v>13413</v>
      </c>
      <c r="P12711" s="549">
        <v>10419</v>
      </c>
      <c r="Q12711" s="549">
        <v>1</v>
      </c>
      <c r="R12711" s="549">
        <v>14</v>
      </c>
      <c r="S12711" s="548"/>
      <c r="T12711" s="548"/>
      <c r="U12711" s="99"/>
    </row>
    <row r="12712" spans="1:21" ht="19.5" customHeight="1">
      <c r="A12712" s="545">
        <v>107741</v>
      </c>
      <c r="B12712" s="545" t="s">
        <v>5082</v>
      </c>
      <c r="C12712" s="545" t="s">
        <v>216</v>
      </c>
      <c r="D12712" s="546"/>
      <c r="E12712" s="171" t="str">
        <f t="shared" si="198"/>
        <v>1900</v>
      </c>
      <c r="F12712" s="547">
        <v>0</v>
      </c>
      <c r="G12712" s="548">
        <v>0</v>
      </c>
      <c r="H12712" s="547">
        <v>0</v>
      </c>
      <c r="I12712" s="545" t="s">
        <v>12676</v>
      </c>
      <c r="J12712" s="545"/>
      <c r="K12712" s="545" t="s">
        <v>13413</v>
      </c>
      <c r="L12712" s="545" t="s">
        <v>13413</v>
      </c>
      <c r="M12712" s="548" t="s">
        <v>13758</v>
      </c>
      <c r="N12712" s="545" t="s">
        <v>13413</v>
      </c>
      <c r="O12712" s="545" t="s">
        <v>13413</v>
      </c>
      <c r="P12712" s="549">
        <v>10420</v>
      </c>
      <c r="Q12712" s="549">
        <v>1</v>
      </c>
      <c r="R12712" s="549">
        <v>14</v>
      </c>
      <c r="S12712" s="548"/>
      <c r="T12712" s="548"/>
      <c r="U12712" s="99"/>
    </row>
    <row r="12713" spans="1:21" ht="19.5" customHeight="1">
      <c r="A12713" s="545">
        <v>107742</v>
      </c>
      <c r="B12713" s="545" t="s">
        <v>8940</v>
      </c>
      <c r="C12713" s="545" t="s">
        <v>216</v>
      </c>
      <c r="D12713" s="546"/>
      <c r="E12713" s="171" t="str">
        <f t="shared" si="198"/>
        <v>1900</v>
      </c>
      <c r="F12713" s="547">
        <v>0</v>
      </c>
      <c r="G12713" s="548">
        <v>0</v>
      </c>
      <c r="H12713" s="547">
        <v>0</v>
      </c>
      <c r="I12713" s="545" t="s">
        <v>12676</v>
      </c>
      <c r="J12713" s="545"/>
      <c r="K12713" s="545" t="s">
        <v>20714</v>
      </c>
      <c r="L12713" s="545" t="s">
        <v>13413</v>
      </c>
      <c r="M12713" s="548" t="s">
        <v>13758</v>
      </c>
      <c r="N12713" s="545" t="s">
        <v>13413</v>
      </c>
      <c r="O12713" s="545" t="s">
        <v>13413</v>
      </c>
      <c r="P12713" s="549">
        <v>10421</v>
      </c>
      <c r="Q12713" s="549">
        <v>1</v>
      </c>
      <c r="R12713" s="549">
        <v>14</v>
      </c>
      <c r="S12713" s="548"/>
      <c r="T12713" s="548"/>
      <c r="U12713" s="99"/>
    </row>
    <row r="12714" spans="1:21" ht="19.5" customHeight="1">
      <c r="A12714" s="545">
        <v>107743</v>
      </c>
      <c r="B12714" s="545" t="s">
        <v>8939</v>
      </c>
      <c r="C12714" s="545" t="s">
        <v>216</v>
      </c>
      <c r="D12714" s="546"/>
      <c r="E12714" s="171" t="str">
        <f t="shared" si="198"/>
        <v>1900</v>
      </c>
      <c r="F12714" s="547">
        <v>0</v>
      </c>
      <c r="G12714" s="548">
        <v>0</v>
      </c>
      <c r="H12714" s="547">
        <v>0</v>
      </c>
      <c r="I12714" s="545" t="s">
        <v>12676</v>
      </c>
      <c r="J12714" s="545"/>
      <c r="K12714" s="545" t="s">
        <v>20715</v>
      </c>
      <c r="L12714" s="545" t="s">
        <v>13413</v>
      </c>
      <c r="M12714" s="548" t="s">
        <v>13758</v>
      </c>
      <c r="N12714" s="545" t="s">
        <v>13413</v>
      </c>
      <c r="O12714" s="545" t="s">
        <v>13413</v>
      </c>
      <c r="P12714" s="549">
        <v>10422</v>
      </c>
      <c r="Q12714" s="549">
        <v>1</v>
      </c>
      <c r="R12714" s="549">
        <v>14</v>
      </c>
      <c r="S12714" s="548"/>
      <c r="T12714" s="548"/>
      <c r="U12714" s="99"/>
    </row>
    <row r="12715" spans="1:21" ht="19.5" customHeight="1">
      <c r="A12715" s="545">
        <v>107744</v>
      </c>
      <c r="B12715" s="545" t="s">
        <v>8938</v>
      </c>
      <c r="C12715" s="545" t="s">
        <v>216</v>
      </c>
      <c r="D12715" s="546"/>
      <c r="E12715" s="171" t="str">
        <f t="shared" si="198"/>
        <v>1900</v>
      </c>
      <c r="F12715" s="547">
        <v>0</v>
      </c>
      <c r="G12715" s="548">
        <v>0</v>
      </c>
      <c r="H12715" s="547">
        <v>0</v>
      </c>
      <c r="I12715" s="545" t="s">
        <v>12676</v>
      </c>
      <c r="J12715" s="545"/>
      <c r="K12715" s="545" t="s">
        <v>13413</v>
      </c>
      <c r="L12715" s="545" t="s">
        <v>13413</v>
      </c>
      <c r="M12715" s="548" t="s">
        <v>13758</v>
      </c>
      <c r="N12715" s="545" t="s">
        <v>13413</v>
      </c>
      <c r="O12715" s="545" t="s">
        <v>13413</v>
      </c>
      <c r="P12715" s="549">
        <v>10423</v>
      </c>
      <c r="Q12715" s="549">
        <v>1</v>
      </c>
      <c r="R12715" s="549">
        <v>14</v>
      </c>
      <c r="S12715" s="548"/>
      <c r="T12715" s="548"/>
      <c r="U12715" s="99"/>
    </row>
    <row r="12716" spans="1:21" ht="19.5" customHeight="1">
      <c r="A12716" s="545">
        <v>107745</v>
      </c>
      <c r="B12716" s="545" t="s">
        <v>8937</v>
      </c>
      <c r="C12716" s="545" t="s">
        <v>216</v>
      </c>
      <c r="D12716" s="546"/>
      <c r="E12716" s="171" t="str">
        <f t="shared" si="198"/>
        <v>1900</v>
      </c>
      <c r="F12716" s="547">
        <v>0</v>
      </c>
      <c r="G12716" s="548">
        <v>0</v>
      </c>
      <c r="H12716" s="547">
        <v>0</v>
      </c>
      <c r="I12716" s="545" t="s">
        <v>12676</v>
      </c>
      <c r="J12716" s="545"/>
      <c r="K12716" s="545" t="s">
        <v>13413</v>
      </c>
      <c r="L12716" s="545" t="s">
        <v>13413</v>
      </c>
      <c r="M12716" s="548" t="s">
        <v>13758</v>
      </c>
      <c r="N12716" s="545" t="s">
        <v>13413</v>
      </c>
      <c r="O12716" s="545" t="s">
        <v>13413</v>
      </c>
      <c r="P12716" s="549">
        <v>10424</v>
      </c>
      <c r="Q12716" s="549">
        <v>1</v>
      </c>
      <c r="R12716" s="549">
        <v>14</v>
      </c>
      <c r="S12716" s="548"/>
      <c r="T12716" s="548"/>
      <c r="U12716" s="99"/>
    </row>
    <row r="12717" spans="1:21" ht="19.5" customHeight="1">
      <c r="A12717" s="545">
        <v>107746</v>
      </c>
      <c r="B12717" s="545" t="s">
        <v>8936</v>
      </c>
      <c r="C12717" s="545" t="s">
        <v>216</v>
      </c>
      <c r="D12717" s="546"/>
      <c r="E12717" s="171" t="str">
        <f t="shared" si="198"/>
        <v>1900</v>
      </c>
      <c r="F12717" s="547">
        <v>0</v>
      </c>
      <c r="G12717" s="548">
        <v>0</v>
      </c>
      <c r="H12717" s="547">
        <v>0</v>
      </c>
      <c r="I12717" s="545" t="s">
        <v>12676</v>
      </c>
      <c r="J12717" s="545"/>
      <c r="K12717" s="545" t="s">
        <v>20716</v>
      </c>
      <c r="L12717" s="545" t="s">
        <v>13413</v>
      </c>
      <c r="M12717" s="548" t="s">
        <v>13758</v>
      </c>
      <c r="N12717" s="545" t="s">
        <v>13413</v>
      </c>
      <c r="O12717" s="545" t="s">
        <v>13413</v>
      </c>
      <c r="P12717" s="549">
        <v>10425</v>
      </c>
      <c r="Q12717" s="549">
        <v>1</v>
      </c>
      <c r="R12717" s="549">
        <v>14</v>
      </c>
      <c r="S12717" s="548"/>
      <c r="T12717" s="548"/>
      <c r="U12717" s="99"/>
    </row>
    <row r="12718" spans="1:21" ht="19.5" customHeight="1">
      <c r="A12718" s="545">
        <v>107747</v>
      </c>
      <c r="B12718" s="545" t="s">
        <v>8935</v>
      </c>
      <c r="C12718" s="545" t="s">
        <v>216</v>
      </c>
      <c r="D12718" s="546"/>
      <c r="E12718" s="171" t="str">
        <f t="shared" si="198"/>
        <v>1900</v>
      </c>
      <c r="F12718" s="547">
        <v>0</v>
      </c>
      <c r="G12718" s="548">
        <v>0</v>
      </c>
      <c r="H12718" s="547">
        <v>0</v>
      </c>
      <c r="I12718" s="545" t="s">
        <v>12676</v>
      </c>
      <c r="J12718" s="545"/>
      <c r="K12718" s="545" t="s">
        <v>20717</v>
      </c>
      <c r="L12718" s="545" t="s">
        <v>13413</v>
      </c>
      <c r="M12718" s="548" t="s">
        <v>13758</v>
      </c>
      <c r="N12718" s="545" t="s">
        <v>13413</v>
      </c>
      <c r="O12718" s="545" t="s">
        <v>13413</v>
      </c>
      <c r="P12718" s="549">
        <v>10426</v>
      </c>
      <c r="Q12718" s="549">
        <v>1</v>
      </c>
      <c r="R12718" s="549">
        <v>14</v>
      </c>
      <c r="S12718" s="548"/>
      <c r="T12718" s="548"/>
      <c r="U12718" s="99"/>
    </row>
    <row r="12719" spans="1:21" ht="19.5" customHeight="1">
      <c r="A12719" s="545">
        <v>107748</v>
      </c>
      <c r="B12719" s="545" t="s">
        <v>8934</v>
      </c>
      <c r="C12719" s="545" t="s">
        <v>216</v>
      </c>
      <c r="D12719" s="546"/>
      <c r="E12719" s="171" t="str">
        <f t="shared" si="198"/>
        <v>1900</v>
      </c>
      <c r="F12719" s="547">
        <v>0</v>
      </c>
      <c r="G12719" s="548">
        <v>0</v>
      </c>
      <c r="H12719" s="547">
        <v>0</v>
      </c>
      <c r="I12719" s="545" t="s">
        <v>12676</v>
      </c>
      <c r="J12719" s="545"/>
      <c r="K12719" s="545" t="s">
        <v>13413</v>
      </c>
      <c r="L12719" s="545" t="s">
        <v>13413</v>
      </c>
      <c r="M12719" s="548" t="s">
        <v>13758</v>
      </c>
      <c r="N12719" s="545" t="s">
        <v>13413</v>
      </c>
      <c r="O12719" s="545" t="s">
        <v>13413</v>
      </c>
      <c r="P12719" s="549">
        <v>10427</v>
      </c>
      <c r="Q12719" s="549">
        <v>1</v>
      </c>
      <c r="R12719" s="549">
        <v>14</v>
      </c>
      <c r="S12719" s="548"/>
      <c r="T12719" s="548"/>
      <c r="U12719" s="99"/>
    </row>
    <row r="12720" spans="1:21" ht="19.5" customHeight="1">
      <c r="A12720" s="545">
        <v>107749</v>
      </c>
      <c r="B12720" s="545" t="s">
        <v>8933</v>
      </c>
      <c r="C12720" s="545" t="s">
        <v>216</v>
      </c>
      <c r="D12720" s="546"/>
      <c r="E12720" s="171" t="str">
        <f t="shared" si="198"/>
        <v>1900</v>
      </c>
      <c r="F12720" s="547">
        <v>0</v>
      </c>
      <c r="G12720" s="548">
        <v>0</v>
      </c>
      <c r="H12720" s="547">
        <v>0</v>
      </c>
      <c r="I12720" s="545" t="s">
        <v>12676</v>
      </c>
      <c r="J12720" s="545"/>
      <c r="K12720" s="545" t="s">
        <v>13413</v>
      </c>
      <c r="L12720" s="545" t="s">
        <v>13413</v>
      </c>
      <c r="M12720" s="548" t="s">
        <v>13758</v>
      </c>
      <c r="N12720" s="545" t="s">
        <v>13413</v>
      </c>
      <c r="O12720" s="545" t="s">
        <v>13413</v>
      </c>
      <c r="P12720" s="549">
        <v>10428</v>
      </c>
      <c r="Q12720" s="549">
        <v>1</v>
      </c>
      <c r="R12720" s="549">
        <v>14</v>
      </c>
      <c r="S12720" s="548"/>
      <c r="T12720" s="548"/>
      <c r="U12720" s="99"/>
    </row>
    <row r="12721" spans="1:21" ht="19.5" customHeight="1">
      <c r="A12721" s="545">
        <v>107750</v>
      </c>
      <c r="B12721" s="545" t="s">
        <v>8932</v>
      </c>
      <c r="C12721" s="545" t="s">
        <v>216</v>
      </c>
      <c r="D12721" s="546"/>
      <c r="E12721" s="171" t="str">
        <f t="shared" si="198"/>
        <v>1900</v>
      </c>
      <c r="F12721" s="547">
        <v>0</v>
      </c>
      <c r="G12721" s="548">
        <v>0</v>
      </c>
      <c r="H12721" s="547">
        <v>0</v>
      </c>
      <c r="I12721" s="545" t="s">
        <v>12676</v>
      </c>
      <c r="J12721" s="545"/>
      <c r="K12721" s="545" t="s">
        <v>20718</v>
      </c>
      <c r="L12721" s="545" t="s">
        <v>13413</v>
      </c>
      <c r="M12721" s="548" t="s">
        <v>13758</v>
      </c>
      <c r="N12721" s="545" t="s">
        <v>13413</v>
      </c>
      <c r="O12721" s="545" t="s">
        <v>13413</v>
      </c>
      <c r="P12721" s="549">
        <v>10429</v>
      </c>
      <c r="Q12721" s="549">
        <v>1</v>
      </c>
      <c r="R12721" s="549">
        <v>14</v>
      </c>
      <c r="S12721" s="548"/>
      <c r="T12721" s="548"/>
      <c r="U12721" s="99"/>
    </row>
    <row r="12722" spans="1:21" ht="19.5" customHeight="1">
      <c r="A12722" s="545">
        <v>107751</v>
      </c>
      <c r="B12722" s="545" t="s">
        <v>8931</v>
      </c>
      <c r="C12722" s="545" t="s">
        <v>216</v>
      </c>
      <c r="D12722" s="546"/>
      <c r="E12722" s="171" t="str">
        <f t="shared" si="198"/>
        <v>1900</v>
      </c>
      <c r="F12722" s="547">
        <v>0</v>
      </c>
      <c r="G12722" s="548">
        <v>0</v>
      </c>
      <c r="H12722" s="547">
        <v>0</v>
      </c>
      <c r="I12722" s="545" t="s">
        <v>12676</v>
      </c>
      <c r="J12722" s="545"/>
      <c r="K12722" s="545" t="s">
        <v>13413</v>
      </c>
      <c r="L12722" s="545" t="s">
        <v>13413</v>
      </c>
      <c r="M12722" s="548" t="s">
        <v>13758</v>
      </c>
      <c r="N12722" s="545" t="s">
        <v>13413</v>
      </c>
      <c r="O12722" s="545" t="s">
        <v>13413</v>
      </c>
      <c r="P12722" s="549">
        <v>10430</v>
      </c>
      <c r="Q12722" s="549">
        <v>1</v>
      </c>
      <c r="R12722" s="549">
        <v>14</v>
      </c>
      <c r="S12722" s="548"/>
      <c r="T12722" s="548"/>
      <c r="U12722" s="99"/>
    </row>
    <row r="12723" spans="1:21" ht="19.5" customHeight="1">
      <c r="A12723" s="545">
        <v>107752</v>
      </c>
      <c r="B12723" s="545" t="s">
        <v>5048</v>
      </c>
      <c r="C12723" s="545" t="s">
        <v>216</v>
      </c>
      <c r="D12723" s="546"/>
      <c r="E12723" s="171" t="str">
        <f t="shared" si="198"/>
        <v>1900</v>
      </c>
      <c r="F12723" s="547">
        <v>0</v>
      </c>
      <c r="G12723" s="548">
        <v>0</v>
      </c>
      <c r="H12723" s="547">
        <v>0</v>
      </c>
      <c r="I12723" s="545" t="s">
        <v>12676</v>
      </c>
      <c r="J12723" s="545"/>
      <c r="K12723" s="545" t="s">
        <v>13413</v>
      </c>
      <c r="L12723" s="545" t="s">
        <v>13413</v>
      </c>
      <c r="M12723" s="548" t="s">
        <v>13758</v>
      </c>
      <c r="N12723" s="545" t="s">
        <v>13413</v>
      </c>
      <c r="O12723" s="545" t="s">
        <v>13413</v>
      </c>
      <c r="P12723" s="549">
        <v>10431</v>
      </c>
      <c r="Q12723" s="549">
        <v>1</v>
      </c>
      <c r="R12723" s="549">
        <v>14</v>
      </c>
      <c r="S12723" s="548"/>
      <c r="T12723" s="548"/>
      <c r="U12723" s="99"/>
    </row>
    <row r="12724" spans="1:21" ht="19.5" customHeight="1">
      <c r="A12724" s="545">
        <v>107753</v>
      </c>
      <c r="B12724" s="545" t="s">
        <v>8930</v>
      </c>
      <c r="C12724" s="545" t="s">
        <v>216</v>
      </c>
      <c r="D12724" s="546"/>
      <c r="E12724" s="171" t="str">
        <f t="shared" si="198"/>
        <v>1900</v>
      </c>
      <c r="F12724" s="547">
        <v>0</v>
      </c>
      <c r="G12724" s="548">
        <v>0</v>
      </c>
      <c r="H12724" s="547">
        <v>0</v>
      </c>
      <c r="I12724" s="545" t="s">
        <v>12676</v>
      </c>
      <c r="J12724" s="545"/>
      <c r="K12724" s="545" t="s">
        <v>20719</v>
      </c>
      <c r="L12724" s="545" t="s">
        <v>13413</v>
      </c>
      <c r="M12724" s="548" t="s">
        <v>13758</v>
      </c>
      <c r="N12724" s="545" t="s">
        <v>13413</v>
      </c>
      <c r="O12724" s="545" t="s">
        <v>13413</v>
      </c>
      <c r="P12724" s="549">
        <v>10432</v>
      </c>
      <c r="Q12724" s="549">
        <v>1</v>
      </c>
      <c r="R12724" s="549">
        <v>14</v>
      </c>
      <c r="S12724" s="548"/>
      <c r="T12724" s="548"/>
      <c r="U12724" s="99"/>
    </row>
    <row r="12725" spans="1:21" ht="19.5" customHeight="1">
      <c r="A12725" s="545">
        <v>107754</v>
      </c>
      <c r="B12725" s="545" t="s">
        <v>8929</v>
      </c>
      <c r="C12725" s="545" t="s">
        <v>216</v>
      </c>
      <c r="D12725" s="546"/>
      <c r="E12725" s="171" t="str">
        <f t="shared" si="198"/>
        <v>1900</v>
      </c>
      <c r="F12725" s="547">
        <v>0</v>
      </c>
      <c r="G12725" s="548">
        <v>0</v>
      </c>
      <c r="H12725" s="547">
        <v>0</v>
      </c>
      <c r="I12725" s="545" t="s">
        <v>12676</v>
      </c>
      <c r="J12725" s="545"/>
      <c r="K12725" s="545" t="s">
        <v>13413</v>
      </c>
      <c r="L12725" s="545" t="s">
        <v>13413</v>
      </c>
      <c r="M12725" s="548" t="s">
        <v>13758</v>
      </c>
      <c r="N12725" s="545" t="s">
        <v>13413</v>
      </c>
      <c r="O12725" s="545" t="s">
        <v>13413</v>
      </c>
      <c r="P12725" s="549">
        <v>10433</v>
      </c>
      <c r="Q12725" s="549">
        <v>1</v>
      </c>
      <c r="R12725" s="549">
        <v>14</v>
      </c>
      <c r="S12725" s="548"/>
      <c r="T12725" s="548"/>
      <c r="U12725" s="99"/>
    </row>
    <row r="12726" spans="1:21" ht="19.5" customHeight="1">
      <c r="A12726" s="545">
        <v>107755</v>
      </c>
      <c r="B12726" s="545" t="s">
        <v>8928</v>
      </c>
      <c r="C12726" s="545" t="s">
        <v>216</v>
      </c>
      <c r="D12726" s="546"/>
      <c r="E12726" s="171" t="str">
        <f t="shared" si="198"/>
        <v>1900</v>
      </c>
      <c r="F12726" s="547">
        <v>0</v>
      </c>
      <c r="G12726" s="548">
        <v>0</v>
      </c>
      <c r="H12726" s="547">
        <v>0</v>
      </c>
      <c r="I12726" s="545" t="s">
        <v>12676</v>
      </c>
      <c r="J12726" s="545"/>
      <c r="K12726" s="545" t="s">
        <v>20720</v>
      </c>
      <c r="L12726" s="545" t="s">
        <v>13413</v>
      </c>
      <c r="M12726" s="548" t="s">
        <v>13758</v>
      </c>
      <c r="N12726" s="545" t="s">
        <v>13413</v>
      </c>
      <c r="O12726" s="545" t="s">
        <v>13413</v>
      </c>
      <c r="P12726" s="549">
        <v>10434</v>
      </c>
      <c r="Q12726" s="549">
        <v>1</v>
      </c>
      <c r="R12726" s="549">
        <v>14</v>
      </c>
      <c r="S12726" s="548"/>
      <c r="T12726" s="548"/>
      <c r="U12726" s="99"/>
    </row>
    <row r="12727" spans="1:21" ht="19.5" customHeight="1">
      <c r="A12727" s="545">
        <v>107756</v>
      </c>
      <c r="B12727" s="545" t="s">
        <v>8927</v>
      </c>
      <c r="C12727" s="545" t="s">
        <v>216</v>
      </c>
      <c r="D12727" s="546"/>
      <c r="E12727" s="171" t="str">
        <f t="shared" si="198"/>
        <v>1900</v>
      </c>
      <c r="F12727" s="547">
        <v>0</v>
      </c>
      <c r="G12727" s="548">
        <v>0</v>
      </c>
      <c r="H12727" s="547">
        <v>0</v>
      </c>
      <c r="I12727" s="545" t="s">
        <v>12676</v>
      </c>
      <c r="J12727" s="545"/>
      <c r="K12727" s="545" t="s">
        <v>13413</v>
      </c>
      <c r="L12727" s="545" t="s">
        <v>13413</v>
      </c>
      <c r="M12727" s="548" t="s">
        <v>13758</v>
      </c>
      <c r="N12727" s="545" t="s">
        <v>13413</v>
      </c>
      <c r="O12727" s="545" t="s">
        <v>13413</v>
      </c>
      <c r="P12727" s="549">
        <v>10435</v>
      </c>
      <c r="Q12727" s="549">
        <v>1</v>
      </c>
      <c r="R12727" s="549">
        <v>14</v>
      </c>
      <c r="S12727" s="548"/>
      <c r="T12727" s="548"/>
      <c r="U12727" s="99"/>
    </row>
    <row r="12728" spans="1:21" ht="19.5" customHeight="1">
      <c r="A12728" s="545">
        <v>107757</v>
      </c>
      <c r="B12728" s="545" t="s">
        <v>8926</v>
      </c>
      <c r="C12728" s="545" t="s">
        <v>216</v>
      </c>
      <c r="D12728" s="546"/>
      <c r="E12728" s="171" t="str">
        <f t="shared" si="198"/>
        <v>1900</v>
      </c>
      <c r="F12728" s="547">
        <v>0</v>
      </c>
      <c r="G12728" s="548">
        <v>0</v>
      </c>
      <c r="H12728" s="547">
        <v>0</v>
      </c>
      <c r="I12728" s="545" t="s">
        <v>12676</v>
      </c>
      <c r="J12728" s="545"/>
      <c r="K12728" s="545" t="s">
        <v>20721</v>
      </c>
      <c r="L12728" s="545" t="s">
        <v>13413</v>
      </c>
      <c r="M12728" s="548" t="s">
        <v>13758</v>
      </c>
      <c r="N12728" s="545" t="s">
        <v>13413</v>
      </c>
      <c r="O12728" s="545" t="s">
        <v>13413</v>
      </c>
      <c r="P12728" s="549">
        <v>10436</v>
      </c>
      <c r="Q12728" s="549">
        <v>1</v>
      </c>
      <c r="R12728" s="549">
        <v>14</v>
      </c>
      <c r="S12728" s="548"/>
      <c r="T12728" s="548"/>
      <c r="U12728" s="99"/>
    </row>
    <row r="12729" spans="1:21" ht="19.5" customHeight="1">
      <c r="A12729" s="545">
        <v>107758</v>
      </c>
      <c r="B12729" s="545" t="s">
        <v>8925</v>
      </c>
      <c r="C12729" s="545" t="s">
        <v>216</v>
      </c>
      <c r="D12729" s="546"/>
      <c r="E12729" s="171" t="str">
        <f t="shared" si="198"/>
        <v>1900</v>
      </c>
      <c r="F12729" s="547">
        <v>0</v>
      </c>
      <c r="G12729" s="548">
        <v>0</v>
      </c>
      <c r="H12729" s="547">
        <v>0</v>
      </c>
      <c r="I12729" s="545" t="s">
        <v>12676</v>
      </c>
      <c r="J12729" s="545"/>
      <c r="K12729" s="545" t="s">
        <v>13413</v>
      </c>
      <c r="L12729" s="545" t="s">
        <v>13413</v>
      </c>
      <c r="M12729" s="548" t="s">
        <v>13758</v>
      </c>
      <c r="N12729" s="545" t="s">
        <v>13413</v>
      </c>
      <c r="O12729" s="545" t="s">
        <v>13413</v>
      </c>
      <c r="P12729" s="549">
        <v>10437</v>
      </c>
      <c r="Q12729" s="549">
        <v>1</v>
      </c>
      <c r="R12729" s="549">
        <v>14</v>
      </c>
      <c r="S12729" s="548"/>
      <c r="T12729" s="548"/>
      <c r="U12729" s="99"/>
    </row>
    <row r="12730" spans="1:21" ht="19.5" customHeight="1">
      <c r="A12730" s="545">
        <v>107759</v>
      </c>
      <c r="B12730" s="545" t="s">
        <v>8924</v>
      </c>
      <c r="C12730" s="545" t="s">
        <v>216</v>
      </c>
      <c r="D12730" s="546"/>
      <c r="E12730" s="171" t="str">
        <f t="shared" si="198"/>
        <v>1900</v>
      </c>
      <c r="F12730" s="547">
        <v>0</v>
      </c>
      <c r="G12730" s="548">
        <v>0</v>
      </c>
      <c r="H12730" s="547">
        <v>0</v>
      </c>
      <c r="I12730" s="545" t="s">
        <v>12676</v>
      </c>
      <c r="J12730" s="545"/>
      <c r="K12730" s="545" t="s">
        <v>13413</v>
      </c>
      <c r="L12730" s="545" t="s">
        <v>13413</v>
      </c>
      <c r="M12730" s="548" t="s">
        <v>13758</v>
      </c>
      <c r="N12730" s="545" t="s">
        <v>13413</v>
      </c>
      <c r="O12730" s="545" t="s">
        <v>13413</v>
      </c>
      <c r="P12730" s="549">
        <v>10438</v>
      </c>
      <c r="Q12730" s="549">
        <v>1</v>
      </c>
      <c r="R12730" s="549">
        <v>14</v>
      </c>
      <c r="S12730" s="548"/>
      <c r="T12730" s="548"/>
      <c r="U12730" s="99"/>
    </row>
    <row r="12731" spans="1:21" ht="19.5" customHeight="1">
      <c r="A12731" s="545">
        <v>107760</v>
      </c>
      <c r="B12731" s="545" t="s">
        <v>8923</v>
      </c>
      <c r="C12731" s="545" t="s">
        <v>216</v>
      </c>
      <c r="D12731" s="546"/>
      <c r="E12731" s="171" t="str">
        <f t="shared" si="198"/>
        <v>1900</v>
      </c>
      <c r="F12731" s="547">
        <v>0</v>
      </c>
      <c r="G12731" s="548">
        <v>0</v>
      </c>
      <c r="H12731" s="547">
        <v>0</v>
      </c>
      <c r="I12731" s="545" t="s">
        <v>12676</v>
      </c>
      <c r="J12731" s="545"/>
      <c r="K12731" s="545" t="s">
        <v>20722</v>
      </c>
      <c r="L12731" s="545" t="s">
        <v>13413</v>
      </c>
      <c r="M12731" s="548" t="s">
        <v>13758</v>
      </c>
      <c r="N12731" s="545" t="s">
        <v>13413</v>
      </c>
      <c r="O12731" s="545" t="s">
        <v>13413</v>
      </c>
      <c r="P12731" s="549">
        <v>10439</v>
      </c>
      <c r="Q12731" s="549">
        <v>1</v>
      </c>
      <c r="R12731" s="549">
        <v>14</v>
      </c>
      <c r="S12731" s="548"/>
      <c r="T12731" s="548"/>
      <c r="U12731" s="99"/>
    </row>
    <row r="12732" spans="1:21" ht="19.5" customHeight="1">
      <c r="A12732" s="545">
        <v>107761</v>
      </c>
      <c r="B12732" s="545" t="s">
        <v>5241</v>
      </c>
      <c r="C12732" s="545" t="s">
        <v>216</v>
      </c>
      <c r="D12732" s="546"/>
      <c r="E12732" s="171" t="str">
        <f t="shared" si="198"/>
        <v>1900</v>
      </c>
      <c r="F12732" s="547">
        <v>0</v>
      </c>
      <c r="G12732" s="548">
        <v>0</v>
      </c>
      <c r="H12732" s="547">
        <v>0</v>
      </c>
      <c r="I12732" s="545" t="s">
        <v>12647</v>
      </c>
      <c r="J12732" s="545"/>
      <c r="K12732" s="545" t="s">
        <v>13413</v>
      </c>
      <c r="L12732" s="545" t="s">
        <v>13413</v>
      </c>
      <c r="M12732" s="548" t="s">
        <v>13758</v>
      </c>
      <c r="N12732" s="545" t="s">
        <v>13413</v>
      </c>
      <c r="O12732" s="545" t="s">
        <v>13413</v>
      </c>
      <c r="P12732" s="549">
        <v>10440</v>
      </c>
      <c r="Q12732" s="549">
        <v>1</v>
      </c>
      <c r="R12732" s="549">
        <v>26</v>
      </c>
      <c r="S12732" s="548"/>
      <c r="T12732" s="548"/>
      <c r="U12732" s="99"/>
    </row>
    <row r="12733" spans="1:21" ht="19.5" customHeight="1">
      <c r="A12733" s="545">
        <v>107762</v>
      </c>
      <c r="B12733" s="545" t="s">
        <v>8922</v>
      </c>
      <c r="C12733" s="545" t="s">
        <v>216</v>
      </c>
      <c r="D12733" s="546"/>
      <c r="E12733" s="171" t="str">
        <f t="shared" si="198"/>
        <v>1900</v>
      </c>
      <c r="F12733" s="547">
        <v>0</v>
      </c>
      <c r="G12733" s="548">
        <v>0</v>
      </c>
      <c r="H12733" s="547">
        <v>0</v>
      </c>
      <c r="I12733" s="545" t="s">
        <v>12676</v>
      </c>
      <c r="J12733" s="545"/>
      <c r="K12733" s="545" t="s">
        <v>13413</v>
      </c>
      <c r="L12733" s="545" t="s">
        <v>13413</v>
      </c>
      <c r="M12733" s="548" t="s">
        <v>13758</v>
      </c>
      <c r="N12733" s="545" t="s">
        <v>13413</v>
      </c>
      <c r="O12733" s="545" t="s">
        <v>13413</v>
      </c>
      <c r="P12733" s="549">
        <v>10441</v>
      </c>
      <c r="Q12733" s="549">
        <v>1</v>
      </c>
      <c r="R12733" s="549">
        <v>14</v>
      </c>
      <c r="S12733" s="548"/>
      <c r="T12733" s="548"/>
      <c r="U12733" s="99"/>
    </row>
    <row r="12734" spans="1:21" ht="19.5" customHeight="1">
      <c r="A12734" s="545">
        <v>107763</v>
      </c>
      <c r="B12734" s="545" t="s">
        <v>8921</v>
      </c>
      <c r="C12734" s="545" t="s">
        <v>216</v>
      </c>
      <c r="D12734" s="546"/>
      <c r="E12734" s="171" t="str">
        <f t="shared" si="198"/>
        <v>1900</v>
      </c>
      <c r="F12734" s="547">
        <v>0</v>
      </c>
      <c r="G12734" s="548">
        <v>0</v>
      </c>
      <c r="H12734" s="547">
        <v>0</v>
      </c>
      <c r="I12734" s="545" t="s">
        <v>12676</v>
      </c>
      <c r="J12734" s="545"/>
      <c r="K12734" s="545" t="s">
        <v>20723</v>
      </c>
      <c r="L12734" s="545" t="s">
        <v>13413</v>
      </c>
      <c r="M12734" s="548" t="s">
        <v>13758</v>
      </c>
      <c r="N12734" s="545" t="s">
        <v>13413</v>
      </c>
      <c r="O12734" s="545" t="s">
        <v>13413</v>
      </c>
      <c r="P12734" s="549">
        <v>10442</v>
      </c>
      <c r="Q12734" s="549">
        <v>1</v>
      </c>
      <c r="R12734" s="549">
        <v>14</v>
      </c>
      <c r="S12734" s="548"/>
      <c r="T12734" s="548"/>
      <c r="U12734" s="99"/>
    </row>
    <row r="12735" spans="1:21" ht="19.5" customHeight="1">
      <c r="A12735" s="545">
        <v>107764</v>
      </c>
      <c r="B12735" s="545" t="s">
        <v>8920</v>
      </c>
      <c r="C12735" s="545" t="s">
        <v>216</v>
      </c>
      <c r="D12735" s="546"/>
      <c r="E12735" s="171" t="str">
        <f t="shared" si="198"/>
        <v>1900</v>
      </c>
      <c r="F12735" s="547">
        <v>0</v>
      </c>
      <c r="G12735" s="548">
        <v>0</v>
      </c>
      <c r="H12735" s="547">
        <v>0</v>
      </c>
      <c r="I12735" s="545" t="s">
        <v>12676</v>
      </c>
      <c r="J12735" s="545"/>
      <c r="K12735" s="545" t="s">
        <v>13413</v>
      </c>
      <c r="L12735" s="545" t="s">
        <v>13413</v>
      </c>
      <c r="M12735" s="548" t="s">
        <v>13758</v>
      </c>
      <c r="N12735" s="545" t="s">
        <v>13413</v>
      </c>
      <c r="O12735" s="545" t="s">
        <v>13413</v>
      </c>
      <c r="P12735" s="549">
        <v>10443</v>
      </c>
      <c r="Q12735" s="549">
        <v>1</v>
      </c>
      <c r="R12735" s="549">
        <v>14</v>
      </c>
      <c r="S12735" s="548"/>
      <c r="T12735" s="548"/>
      <c r="U12735" s="99"/>
    </row>
    <row r="12736" spans="1:21" ht="19.5" customHeight="1">
      <c r="A12736" s="545">
        <v>107765</v>
      </c>
      <c r="B12736" s="545" t="s">
        <v>8919</v>
      </c>
      <c r="C12736" s="545" t="s">
        <v>216</v>
      </c>
      <c r="D12736" s="546"/>
      <c r="E12736" s="171" t="str">
        <f t="shared" si="198"/>
        <v>1900</v>
      </c>
      <c r="F12736" s="547">
        <v>0</v>
      </c>
      <c r="G12736" s="548">
        <v>0</v>
      </c>
      <c r="H12736" s="547">
        <v>0</v>
      </c>
      <c r="I12736" s="545" t="s">
        <v>12676</v>
      </c>
      <c r="J12736" s="545"/>
      <c r="K12736" s="545" t="s">
        <v>13413</v>
      </c>
      <c r="L12736" s="545" t="s">
        <v>13413</v>
      </c>
      <c r="M12736" s="548" t="s">
        <v>13758</v>
      </c>
      <c r="N12736" s="545" t="s">
        <v>13413</v>
      </c>
      <c r="O12736" s="545" t="s">
        <v>13413</v>
      </c>
      <c r="P12736" s="549">
        <v>10444</v>
      </c>
      <c r="Q12736" s="549">
        <v>1</v>
      </c>
      <c r="R12736" s="549">
        <v>14</v>
      </c>
      <c r="S12736" s="548"/>
      <c r="T12736" s="548"/>
      <c r="U12736" s="99"/>
    </row>
    <row r="12737" spans="1:21" ht="19.5" customHeight="1">
      <c r="A12737" s="545">
        <v>107766</v>
      </c>
      <c r="B12737" s="545" t="s">
        <v>8918</v>
      </c>
      <c r="C12737" s="545" t="s">
        <v>209</v>
      </c>
      <c r="D12737" s="546"/>
      <c r="E12737" s="171" t="str">
        <f t="shared" si="198"/>
        <v>1900</v>
      </c>
      <c r="F12737" s="547">
        <v>0</v>
      </c>
      <c r="G12737" s="548">
        <v>0</v>
      </c>
      <c r="H12737" s="547">
        <v>0</v>
      </c>
      <c r="I12737" s="545" t="s">
        <v>12637</v>
      </c>
      <c r="J12737" s="545"/>
      <c r="K12737" s="545" t="s">
        <v>13413</v>
      </c>
      <c r="L12737" s="545" t="s">
        <v>13413</v>
      </c>
      <c r="M12737" s="548" t="s">
        <v>13758</v>
      </c>
      <c r="N12737" s="545" t="s">
        <v>13413</v>
      </c>
      <c r="O12737" s="545" t="s">
        <v>13413</v>
      </c>
      <c r="P12737" s="549">
        <v>10445</v>
      </c>
      <c r="Q12737" s="549">
        <v>1</v>
      </c>
      <c r="R12737" s="549">
        <v>13</v>
      </c>
      <c r="S12737" s="548"/>
      <c r="T12737" s="548"/>
      <c r="U12737" s="99"/>
    </row>
    <row r="12738" spans="1:21" ht="19.5" customHeight="1">
      <c r="A12738" s="545">
        <v>107767</v>
      </c>
      <c r="B12738" s="545" t="s">
        <v>6330</v>
      </c>
      <c r="C12738" s="545" t="s">
        <v>209</v>
      </c>
      <c r="D12738" s="546">
        <v>44589</v>
      </c>
      <c r="E12738" s="171" t="str">
        <f t="shared" si="198"/>
        <v>2022</v>
      </c>
      <c r="F12738" s="547">
        <v>63</v>
      </c>
      <c r="G12738" s="548">
        <v>0.19</v>
      </c>
      <c r="H12738" s="547">
        <v>52.94</v>
      </c>
      <c r="I12738" s="545" t="s">
        <v>12637</v>
      </c>
      <c r="J12738" s="545" t="s">
        <v>13297</v>
      </c>
      <c r="K12738" s="545" t="s">
        <v>13413</v>
      </c>
      <c r="L12738" s="545" t="s">
        <v>13413</v>
      </c>
      <c r="M12738" s="548" t="s">
        <v>13758</v>
      </c>
      <c r="N12738" s="545" t="s">
        <v>13413</v>
      </c>
      <c r="O12738" s="545" t="s">
        <v>13413</v>
      </c>
      <c r="P12738" s="549">
        <v>10446</v>
      </c>
      <c r="Q12738" s="549">
        <v>1</v>
      </c>
      <c r="R12738" s="549">
        <v>13</v>
      </c>
      <c r="S12738" s="548">
        <v>2257</v>
      </c>
      <c r="T12738" s="548"/>
      <c r="U12738" s="99"/>
    </row>
    <row r="12739" spans="1:21" ht="19.5" customHeight="1">
      <c r="A12739" s="545">
        <v>107768</v>
      </c>
      <c r="B12739" s="545" t="s">
        <v>4566</v>
      </c>
      <c r="C12739" s="545" t="s">
        <v>216</v>
      </c>
      <c r="D12739" s="546"/>
      <c r="E12739" s="171" t="str">
        <f t="shared" si="198"/>
        <v>1900</v>
      </c>
      <c r="F12739" s="547">
        <v>0</v>
      </c>
      <c r="G12739" s="548">
        <v>0</v>
      </c>
      <c r="H12739" s="547">
        <v>0</v>
      </c>
      <c r="I12739" s="545" t="s">
        <v>12658</v>
      </c>
      <c r="J12739" s="545"/>
      <c r="K12739" s="545" t="s">
        <v>20724</v>
      </c>
      <c r="L12739" s="545" t="s">
        <v>16426</v>
      </c>
      <c r="M12739" s="548" t="s">
        <v>13758</v>
      </c>
      <c r="N12739" s="545" t="s">
        <v>13413</v>
      </c>
      <c r="O12739" s="545" t="s">
        <v>13413</v>
      </c>
      <c r="P12739" s="549">
        <v>10447</v>
      </c>
      <c r="Q12739" s="549">
        <v>1</v>
      </c>
      <c r="R12739" s="549">
        <v>9</v>
      </c>
      <c r="S12739" s="548"/>
      <c r="T12739" s="548"/>
      <c r="U12739" s="99"/>
    </row>
    <row r="12740" spans="1:21" ht="19.5" customHeight="1">
      <c r="A12740" s="545">
        <v>107769</v>
      </c>
      <c r="B12740" s="545" t="s">
        <v>5978</v>
      </c>
      <c r="C12740" s="545" t="s">
        <v>216</v>
      </c>
      <c r="D12740" s="546"/>
      <c r="E12740" s="171" t="str">
        <f t="shared" ref="E12740:E12803" si="199">TEXT(D12740,"YYYY")</f>
        <v>1900</v>
      </c>
      <c r="F12740" s="547">
        <v>0</v>
      </c>
      <c r="G12740" s="548">
        <v>0</v>
      </c>
      <c r="H12740" s="547">
        <v>0</v>
      </c>
      <c r="I12740" s="545" t="s">
        <v>12973</v>
      </c>
      <c r="J12740" s="545"/>
      <c r="K12740" s="545" t="s">
        <v>20725</v>
      </c>
      <c r="L12740" s="545" t="s">
        <v>13413</v>
      </c>
      <c r="M12740" s="548" t="s">
        <v>13758</v>
      </c>
      <c r="N12740" s="545" t="s">
        <v>13413</v>
      </c>
      <c r="O12740" s="545" t="s">
        <v>13413</v>
      </c>
      <c r="P12740" s="549">
        <v>10448</v>
      </c>
      <c r="Q12740" s="549">
        <v>1</v>
      </c>
      <c r="R12740" s="549">
        <v>59</v>
      </c>
      <c r="S12740" s="548"/>
      <c r="T12740" s="548"/>
      <c r="U12740" s="99"/>
    </row>
    <row r="12741" spans="1:21" ht="19.5" customHeight="1">
      <c r="A12741" s="545">
        <v>107770</v>
      </c>
      <c r="B12741" s="545" t="s">
        <v>8917</v>
      </c>
      <c r="C12741" s="545" t="s">
        <v>216</v>
      </c>
      <c r="D12741" s="546"/>
      <c r="E12741" s="171" t="str">
        <f t="shared" si="199"/>
        <v>1900</v>
      </c>
      <c r="F12741" s="547">
        <v>0</v>
      </c>
      <c r="G12741" s="548">
        <v>0</v>
      </c>
      <c r="H12741" s="547">
        <v>0</v>
      </c>
      <c r="I12741" s="545" t="s">
        <v>12637</v>
      </c>
      <c r="J12741" s="545"/>
      <c r="K12741" s="545" t="s">
        <v>13413</v>
      </c>
      <c r="L12741" s="545" t="s">
        <v>13413</v>
      </c>
      <c r="M12741" s="548" t="s">
        <v>13843</v>
      </c>
      <c r="N12741" s="545" t="s">
        <v>13413</v>
      </c>
      <c r="O12741" s="545" t="s">
        <v>13413</v>
      </c>
      <c r="P12741" s="549">
        <v>10449</v>
      </c>
      <c r="Q12741" s="549">
        <v>5</v>
      </c>
      <c r="R12741" s="549">
        <v>13</v>
      </c>
      <c r="S12741" s="548"/>
      <c r="T12741" s="548"/>
      <c r="U12741" s="99"/>
    </row>
    <row r="12742" spans="1:21" ht="19.5" customHeight="1">
      <c r="A12742" s="545">
        <v>107771</v>
      </c>
      <c r="B12742" s="545" t="s">
        <v>4594</v>
      </c>
      <c r="C12742" s="545" t="s">
        <v>216</v>
      </c>
      <c r="D12742" s="546">
        <v>46052</v>
      </c>
      <c r="E12742" s="171" t="str">
        <f t="shared" si="199"/>
        <v>2026</v>
      </c>
      <c r="F12742" s="547">
        <v>993001</v>
      </c>
      <c r="G12742" s="548">
        <v>0.19</v>
      </c>
      <c r="H12742" s="547">
        <v>834454.62</v>
      </c>
      <c r="I12742" s="545" t="s">
        <v>12658</v>
      </c>
      <c r="J12742" s="545" t="s">
        <v>13307</v>
      </c>
      <c r="K12742" s="545" t="s">
        <v>20726</v>
      </c>
      <c r="L12742" s="545" t="s">
        <v>16426</v>
      </c>
      <c r="M12742" s="548" t="s">
        <v>13758</v>
      </c>
      <c r="N12742" s="545" t="s">
        <v>13413</v>
      </c>
      <c r="O12742" s="545" t="s">
        <v>13413</v>
      </c>
      <c r="P12742" s="549">
        <v>10450</v>
      </c>
      <c r="Q12742" s="549">
        <v>1</v>
      </c>
      <c r="R12742" s="549">
        <v>9</v>
      </c>
      <c r="S12742" s="548">
        <v>2228</v>
      </c>
      <c r="T12742" s="548"/>
      <c r="U12742" s="99"/>
    </row>
    <row r="12743" spans="1:21" ht="19.5" customHeight="1">
      <c r="A12743" s="545">
        <v>107772</v>
      </c>
      <c r="B12743" s="545" t="s">
        <v>4593</v>
      </c>
      <c r="C12743" s="545" t="s">
        <v>216</v>
      </c>
      <c r="D12743" s="546"/>
      <c r="E12743" s="171" t="str">
        <f t="shared" si="199"/>
        <v>1900</v>
      </c>
      <c r="F12743" s="547">
        <v>0</v>
      </c>
      <c r="G12743" s="548">
        <v>0</v>
      </c>
      <c r="H12743" s="547">
        <v>0</v>
      </c>
      <c r="I12743" s="545" t="s">
        <v>12658</v>
      </c>
      <c r="J12743" s="545"/>
      <c r="K12743" s="545" t="s">
        <v>20727</v>
      </c>
      <c r="L12743" s="545" t="s">
        <v>16426</v>
      </c>
      <c r="M12743" s="548" t="s">
        <v>13758</v>
      </c>
      <c r="N12743" s="545" t="s">
        <v>13413</v>
      </c>
      <c r="O12743" s="545" t="s">
        <v>13413</v>
      </c>
      <c r="P12743" s="549">
        <v>10451</v>
      </c>
      <c r="Q12743" s="549">
        <v>1</v>
      </c>
      <c r="R12743" s="549">
        <v>9</v>
      </c>
      <c r="S12743" s="548"/>
      <c r="T12743" s="548"/>
      <c r="U12743" s="99"/>
    </row>
    <row r="12744" spans="1:21" ht="19.5" customHeight="1">
      <c r="A12744" s="545">
        <v>107773</v>
      </c>
      <c r="B12744" s="545" t="s">
        <v>4562</v>
      </c>
      <c r="C12744" s="545" t="s">
        <v>216</v>
      </c>
      <c r="D12744" s="546"/>
      <c r="E12744" s="171" t="str">
        <f t="shared" si="199"/>
        <v>1900</v>
      </c>
      <c r="F12744" s="547">
        <v>0</v>
      </c>
      <c r="G12744" s="548">
        <v>0</v>
      </c>
      <c r="H12744" s="547">
        <v>0</v>
      </c>
      <c r="I12744" s="545" t="s">
        <v>12658</v>
      </c>
      <c r="J12744" s="545"/>
      <c r="K12744" s="545" t="s">
        <v>20728</v>
      </c>
      <c r="L12744" s="545" t="s">
        <v>16426</v>
      </c>
      <c r="M12744" s="548" t="s">
        <v>13758</v>
      </c>
      <c r="N12744" s="545" t="s">
        <v>13413</v>
      </c>
      <c r="O12744" s="545" t="s">
        <v>13413</v>
      </c>
      <c r="P12744" s="549">
        <v>10452</v>
      </c>
      <c r="Q12744" s="549">
        <v>1</v>
      </c>
      <c r="R12744" s="549">
        <v>9</v>
      </c>
      <c r="S12744" s="548"/>
      <c r="T12744" s="548"/>
      <c r="U12744" s="99"/>
    </row>
    <row r="12745" spans="1:21" ht="19.5" customHeight="1">
      <c r="A12745" s="545">
        <v>107774</v>
      </c>
      <c r="B12745" s="545" t="s">
        <v>4580</v>
      </c>
      <c r="C12745" s="545" t="s">
        <v>216</v>
      </c>
      <c r="D12745" s="546"/>
      <c r="E12745" s="171" t="str">
        <f t="shared" si="199"/>
        <v>1900</v>
      </c>
      <c r="F12745" s="547">
        <v>0</v>
      </c>
      <c r="G12745" s="548">
        <v>0</v>
      </c>
      <c r="H12745" s="547">
        <v>0</v>
      </c>
      <c r="I12745" s="545" t="s">
        <v>12658</v>
      </c>
      <c r="J12745" s="545"/>
      <c r="K12745" s="545" t="s">
        <v>20729</v>
      </c>
      <c r="L12745" s="545" t="s">
        <v>16426</v>
      </c>
      <c r="M12745" s="548" t="s">
        <v>13758</v>
      </c>
      <c r="N12745" s="545" t="s">
        <v>13413</v>
      </c>
      <c r="O12745" s="545" t="s">
        <v>13413</v>
      </c>
      <c r="P12745" s="549">
        <v>10453</v>
      </c>
      <c r="Q12745" s="549">
        <v>1</v>
      </c>
      <c r="R12745" s="549">
        <v>9</v>
      </c>
      <c r="S12745" s="548"/>
      <c r="T12745" s="548"/>
      <c r="U12745" s="99"/>
    </row>
    <row r="12746" spans="1:21" ht="19.5" customHeight="1">
      <c r="A12746" s="545">
        <v>107775</v>
      </c>
      <c r="B12746" s="545" t="s">
        <v>8916</v>
      </c>
      <c r="C12746" s="545" t="s">
        <v>216</v>
      </c>
      <c r="D12746" s="546"/>
      <c r="E12746" s="171" t="str">
        <f t="shared" si="199"/>
        <v>1900</v>
      </c>
      <c r="F12746" s="547">
        <v>0</v>
      </c>
      <c r="G12746" s="548">
        <v>0</v>
      </c>
      <c r="H12746" s="547">
        <v>0</v>
      </c>
      <c r="I12746" s="545" t="s">
        <v>12658</v>
      </c>
      <c r="J12746" s="545"/>
      <c r="K12746" s="545" t="s">
        <v>20730</v>
      </c>
      <c r="L12746" s="545" t="s">
        <v>16426</v>
      </c>
      <c r="M12746" s="548" t="s">
        <v>13758</v>
      </c>
      <c r="N12746" s="545" t="s">
        <v>13413</v>
      </c>
      <c r="O12746" s="545" t="s">
        <v>13413</v>
      </c>
      <c r="P12746" s="549">
        <v>10454</v>
      </c>
      <c r="Q12746" s="549">
        <v>1</v>
      </c>
      <c r="R12746" s="549">
        <v>9</v>
      </c>
      <c r="S12746" s="548"/>
      <c r="T12746" s="548"/>
      <c r="U12746" s="99"/>
    </row>
    <row r="12747" spans="1:21" ht="19.5" customHeight="1">
      <c r="A12747" s="545">
        <v>107776</v>
      </c>
      <c r="B12747" s="545" t="s">
        <v>4958</v>
      </c>
      <c r="C12747" s="545" t="s">
        <v>216</v>
      </c>
      <c r="D12747" s="546"/>
      <c r="E12747" s="171" t="str">
        <f t="shared" si="199"/>
        <v>1900</v>
      </c>
      <c r="F12747" s="547">
        <v>0</v>
      </c>
      <c r="G12747" s="548">
        <v>0</v>
      </c>
      <c r="H12747" s="547">
        <v>0</v>
      </c>
      <c r="I12747" s="545" t="s">
        <v>12637</v>
      </c>
      <c r="J12747" s="545"/>
      <c r="K12747" s="545" t="s">
        <v>13413</v>
      </c>
      <c r="L12747" s="545" t="s">
        <v>13413</v>
      </c>
      <c r="M12747" s="548" t="s">
        <v>13758</v>
      </c>
      <c r="N12747" s="545" t="s">
        <v>13413</v>
      </c>
      <c r="O12747" s="545" t="s">
        <v>13413</v>
      </c>
      <c r="P12747" s="549">
        <v>10455</v>
      </c>
      <c r="Q12747" s="549">
        <v>1</v>
      </c>
      <c r="R12747" s="549">
        <v>13</v>
      </c>
      <c r="S12747" s="548"/>
      <c r="T12747" s="548"/>
      <c r="U12747" s="99"/>
    </row>
    <row r="12748" spans="1:21" ht="19.5" customHeight="1">
      <c r="A12748" s="545">
        <v>107777</v>
      </c>
      <c r="B12748" s="545" t="s">
        <v>8915</v>
      </c>
      <c r="C12748" s="545" t="s">
        <v>216</v>
      </c>
      <c r="D12748" s="546"/>
      <c r="E12748" s="171" t="str">
        <f t="shared" si="199"/>
        <v>1900</v>
      </c>
      <c r="F12748" s="547">
        <v>0</v>
      </c>
      <c r="G12748" s="548">
        <v>0</v>
      </c>
      <c r="H12748" s="547">
        <v>0</v>
      </c>
      <c r="I12748" s="545" t="s">
        <v>12658</v>
      </c>
      <c r="J12748" s="545"/>
      <c r="K12748" s="545" t="s">
        <v>20731</v>
      </c>
      <c r="L12748" s="545" t="s">
        <v>16426</v>
      </c>
      <c r="M12748" s="548" t="s">
        <v>13758</v>
      </c>
      <c r="N12748" s="545" t="s">
        <v>13413</v>
      </c>
      <c r="O12748" s="545" t="s">
        <v>13413</v>
      </c>
      <c r="P12748" s="549">
        <v>10456</v>
      </c>
      <c r="Q12748" s="549">
        <v>1</v>
      </c>
      <c r="R12748" s="549">
        <v>9</v>
      </c>
      <c r="S12748" s="548"/>
      <c r="T12748" s="548"/>
      <c r="U12748" s="99"/>
    </row>
    <row r="12749" spans="1:21" ht="19.5" customHeight="1">
      <c r="A12749" s="545">
        <v>107778</v>
      </c>
      <c r="B12749" s="545" t="s">
        <v>4591</v>
      </c>
      <c r="C12749" s="545" t="s">
        <v>216</v>
      </c>
      <c r="D12749" s="546"/>
      <c r="E12749" s="171" t="str">
        <f t="shared" si="199"/>
        <v>1900</v>
      </c>
      <c r="F12749" s="547">
        <v>0</v>
      </c>
      <c r="G12749" s="548">
        <v>0</v>
      </c>
      <c r="H12749" s="547">
        <v>0</v>
      </c>
      <c r="I12749" s="545" t="s">
        <v>12658</v>
      </c>
      <c r="J12749" s="545"/>
      <c r="K12749" s="545" t="s">
        <v>20732</v>
      </c>
      <c r="L12749" s="545" t="s">
        <v>16426</v>
      </c>
      <c r="M12749" s="548" t="s">
        <v>13758</v>
      </c>
      <c r="N12749" s="545" t="s">
        <v>13413</v>
      </c>
      <c r="O12749" s="545" t="s">
        <v>13413</v>
      </c>
      <c r="P12749" s="549">
        <v>10457</v>
      </c>
      <c r="Q12749" s="549">
        <v>1</v>
      </c>
      <c r="R12749" s="549">
        <v>9</v>
      </c>
      <c r="S12749" s="548"/>
      <c r="T12749" s="548"/>
      <c r="U12749" s="99"/>
    </row>
    <row r="12750" spans="1:21" ht="19.5" customHeight="1">
      <c r="A12750" s="545">
        <v>107779</v>
      </c>
      <c r="B12750" s="545" t="s">
        <v>4582</v>
      </c>
      <c r="C12750" s="545" t="s">
        <v>216</v>
      </c>
      <c r="D12750" s="546"/>
      <c r="E12750" s="171" t="str">
        <f t="shared" si="199"/>
        <v>1900</v>
      </c>
      <c r="F12750" s="547">
        <v>0</v>
      </c>
      <c r="G12750" s="548">
        <v>0</v>
      </c>
      <c r="H12750" s="547">
        <v>0</v>
      </c>
      <c r="I12750" s="545" t="s">
        <v>12658</v>
      </c>
      <c r="J12750" s="545"/>
      <c r="K12750" s="545" t="s">
        <v>20733</v>
      </c>
      <c r="L12750" s="545" t="s">
        <v>16426</v>
      </c>
      <c r="M12750" s="548" t="s">
        <v>13758</v>
      </c>
      <c r="N12750" s="545" t="s">
        <v>13413</v>
      </c>
      <c r="O12750" s="545" t="s">
        <v>13413</v>
      </c>
      <c r="P12750" s="549">
        <v>10458</v>
      </c>
      <c r="Q12750" s="549">
        <v>1</v>
      </c>
      <c r="R12750" s="549">
        <v>9</v>
      </c>
      <c r="S12750" s="548"/>
      <c r="T12750" s="548"/>
      <c r="U12750" s="99"/>
    </row>
    <row r="12751" spans="1:21" ht="19.5" customHeight="1">
      <c r="A12751" s="545">
        <v>107780</v>
      </c>
      <c r="B12751" s="545" t="s">
        <v>4578</v>
      </c>
      <c r="C12751" s="545" t="s">
        <v>216</v>
      </c>
      <c r="D12751" s="546"/>
      <c r="E12751" s="171" t="str">
        <f t="shared" si="199"/>
        <v>1900</v>
      </c>
      <c r="F12751" s="547">
        <v>0</v>
      </c>
      <c r="G12751" s="548">
        <v>0</v>
      </c>
      <c r="H12751" s="547">
        <v>0</v>
      </c>
      <c r="I12751" s="545" t="s">
        <v>12658</v>
      </c>
      <c r="J12751" s="545"/>
      <c r="K12751" s="545" t="s">
        <v>20734</v>
      </c>
      <c r="L12751" s="545" t="s">
        <v>16426</v>
      </c>
      <c r="M12751" s="548" t="s">
        <v>13758</v>
      </c>
      <c r="N12751" s="545" t="s">
        <v>13413</v>
      </c>
      <c r="O12751" s="545" t="s">
        <v>13413</v>
      </c>
      <c r="P12751" s="549">
        <v>10459</v>
      </c>
      <c r="Q12751" s="549">
        <v>1</v>
      </c>
      <c r="R12751" s="549">
        <v>9</v>
      </c>
      <c r="S12751" s="548"/>
      <c r="T12751" s="548"/>
      <c r="U12751" s="99"/>
    </row>
    <row r="12752" spans="1:21" ht="19.5" customHeight="1">
      <c r="A12752" s="545">
        <v>107781</v>
      </c>
      <c r="B12752" s="545" t="s">
        <v>8914</v>
      </c>
      <c r="C12752" s="545" t="s">
        <v>216</v>
      </c>
      <c r="D12752" s="546"/>
      <c r="E12752" s="171" t="str">
        <f t="shared" si="199"/>
        <v>1900</v>
      </c>
      <c r="F12752" s="547">
        <v>0</v>
      </c>
      <c r="G12752" s="548">
        <v>0</v>
      </c>
      <c r="H12752" s="547">
        <v>0</v>
      </c>
      <c r="I12752" s="545" t="s">
        <v>12658</v>
      </c>
      <c r="J12752" s="545"/>
      <c r="K12752" s="545" t="s">
        <v>20735</v>
      </c>
      <c r="L12752" s="545" t="s">
        <v>16426</v>
      </c>
      <c r="M12752" s="548" t="s">
        <v>13758</v>
      </c>
      <c r="N12752" s="545" t="s">
        <v>13413</v>
      </c>
      <c r="O12752" s="545" t="s">
        <v>13413</v>
      </c>
      <c r="P12752" s="549">
        <v>10460</v>
      </c>
      <c r="Q12752" s="549">
        <v>1</v>
      </c>
      <c r="R12752" s="549">
        <v>9</v>
      </c>
      <c r="S12752" s="548"/>
      <c r="T12752" s="548"/>
      <c r="U12752" s="99"/>
    </row>
    <row r="12753" spans="1:21" ht="19.5" customHeight="1">
      <c r="A12753" s="545">
        <v>107782</v>
      </c>
      <c r="B12753" s="545" t="s">
        <v>5431</v>
      </c>
      <c r="C12753" s="545" t="s">
        <v>4501</v>
      </c>
      <c r="D12753" s="546"/>
      <c r="E12753" s="171" t="str">
        <f t="shared" si="199"/>
        <v>1900</v>
      </c>
      <c r="F12753" s="547">
        <v>0</v>
      </c>
      <c r="G12753" s="548">
        <v>0</v>
      </c>
      <c r="H12753" s="547">
        <v>0</v>
      </c>
      <c r="I12753" s="545" t="s">
        <v>12756</v>
      </c>
      <c r="J12753" s="545"/>
      <c r="K12753" s="545" t="s">
        <v>13413</v>
      </c>
      <c r="L12753" s="545" t="s">
        <v>13413</v>
      </c>
      <c r="M12753" s="548" t="s">
        <v>13868</v>
      </c>
      <c r="N12753" s="545" t="s">
        <v>13413</v>
      </c>
      <c r="O12753" s="545" t="s">
        <v>13413</v>
      </c>
      <c r="P12753" s="549">
        <v>10461</v>
      </c>
      <c r="Q12753" s="549">
        <v>2</v>
      </c>
      <c r="R12753" s="549">
        <v>34</v>
      </c>
      <c r="S12753" s="548"/>
      <c r="T12753" s="548"/>
      <c r="U12753" s="99"/>
    </row>
    <row r="12754" spans="1:21" ht="19.5" customHeight="1">
      <c r="A12754" s="545">
        <v>107783</v>
      </c>
      <c r="B12754" s="545" t="s">
        <v>8913</v>
      </c>
      <c r="C12754" s="545" t="s">
        <v>4501</v>
      </c>
      <c r="D12754" s="546"/>
      <c r="E12754" s="171" t="str">
        <f t="shared" si="199"/>
        <v>1900</v>
      </c>
      <c r="F12754" s="547">
        <v>0</v>
      </c>
      <c r="G12754" s="548">
        <v>0</v>
      </c>
      <c r="H12754" s="547">
        <v>0</v>
      </c>
      <c r="I12754" s="545" t="s">
        <v>12756</v>
      </c>
      <c r="J12754" s="545"/>
      <c r="K12754" s="545" t="s">
        <v>13413</v>
      </c>
      <c r="L12754" s="545" t="s">
        <v>13413</v>
      </c>
      <c r="M12754" s="548" t="s">
        <v>13868</v>
      </c>
      <c r="N12754" s="545" t="s">
        <v>13413</v>
      </c>
      <c r="O12754" s="545" t="s">
        <v>13413</v>
      </c>
      <c r="P12754" s="549">
        <v>10462</v>
      </c>
      <c r="Q12754" s="549">
        <v>2</v>
      </c>
      <c r="R12754" s="549">
        <v>34</v>
      </c>
      <c r="S12754" s="548"/>
      <c r="T12754" s="548"/>
      <c r="U12754" s="99"/>
    </row>
    <row r="12755" spans="1:21" ht="19.5" customHeight="1">
      <c r="A12755" s="545">
        <v>107784</v>
      </c>
      <c r="B12755" s="545" t="s">
        <v>8912</v>
      </c>
      <c r="C12755" s="545" t="s">
        <v>4501</v>
      </c>
      <c r="D12755" s="546"/>
      <c r="E12755" s="171" t="str">
        <f t="shared" si="199"/>
        <v>1900</v>
      </c>
      <c r="F12755" s="547">
        <v>0</v>
      </c>
      <c r="G12755" s="548">
        <v>0</v>
      </c>
      <c r="H12755" s="547">
        <v>0</v>
      </c>
      <c r="I12755" s="545" t="s">
        <v>12756</v>
      </c>
      <c r="J12755" s="545"/>
      <c r="K12755" s="545" t="s">
        <v>13413</v>
      </c>
      <c r="L12755" s="545" t="s">
        <v>13413</v>
      </c>
      <c r="M12755" s="548" t="s">
        <v>13868</v>
      </c>
      <c r="N12755" s="545" t="s">
        <v>13413</v>
      </c>
      <c r="O12755" s="545" t="s">
        <v>13413</v>
      </c>
      <c r="P12755" s="549">
        <v>10463</v>
      </c>
      <c r="Q12755" s="549">
        <v>2</v>
      </c>
      <c r="R12755" s="549">
        <v>34</v>
      </c>
      <c r="S12755" s="548"/>
      <c r="T12755" s="548"/>
      <c r="U12755" s="99"/>
    </row>
    <row r="12756" spans="1:21" ht="19.5" customHeight="1">
      <c r="A12756" s="545">
        <v>107785</v>
      </c>
      <c r="B12756" s="545" t="s">
        <v>4610</v>
      </c>
      <c r="C12756" s="545" t="s">
        <v>216</v>
      </c>
      <c r="D12756" s="546"/>
      <c r="E12756" s="171" t="str">
        <f t="shared" si="199"/>
        <v>1900</v>
      </c>
      <c r="F12756" s="547">
        <v>0</v>
      </c>
      <c r="G12756" s="548">
        <v>0</v>
      </c>
      <c r="H12756" s="547">
        <v>0</v>
      </c>
      <c r="I12756" s="545" t="s">
        <v>12658</v>
      </c>
      <c r="J12756" s="545"/>
      <c r="K12756" s="545" t="s">
        <v>20736</v>
      </c>
      <c r="L12756" s="545" t="s">
        <v>16426</v>
      </c>
      <c r="M12756" s="548" t="s">
        <v>13758</v>
      </c>
      <c r="N12756" s="545" t="s">
        <v>13413</v>
      </c>
      <c r="O12756" s="545" t="s">
        <v>13413</v>
      </c>
      <c r="P12756" s="549">
        <v>10464</v>
      </c>
      <c r="Q12756" s="549">
        <v>1</v>
      </c>
      <c r="R12756" s="549">
        <v>9</v>
      </c>
      <c r="S12756" s="548"/>
      <c r="T12756" s="548"/>
      <c r="U12756" s="99"/>
    </row>
    <row r="12757" spans="1:21" ht="19.5" customHeight="1">
      <c r="A12757" s="545">
        <v>107786</v>
      </c>
      <c r="B12757" s="545" t="s">
        <v>4576</v>
      </c>
      <c r="C12757" s="545" t="s">
        <v>216</v>
      </c>
      <c r="D12757" s="546"/>
      <c r="E12757" s="171" t="str">
        <f t="shared" si="199"/>
        <v>1900</v>
      </c>
      <c r="F12757" s="547">
        <v>0</v>
      </c>
      <c r="G12757" s="548">
        <v>0</v>
      </c>
      <c r="H12757" s="547">
        <v>0</v>
      </c>
      <c r="I12757" s="545" t="s">
        <v>12658</v>
      </c>
      <c r="J12757" s="545"/>
      <c r="K12757" s="545" t="s">
        <v>20737</v>
      </c>
      <c r="L12757" s="545" t="s">
        <v>16426</v>
      </c>
      <c r="M12757" s="548" t="s">
        <v>13758</v>
      </c>
      <c r="N12757" s="545" t="s">
        <v>13413</v>
      </c>
      <c r="O12757" s="545" t="s">
        <v>13413</v>
      </c>
      <c r="P12757" s="549">
        <v>10465</v>
      </c>
      <c r="Q12757" s="549">
        <v>1</v>
      </c>
      <c r="R12757" s="549">
        <v>9</v>
      </c>
      <c r="S12757" s="548"/>
      <c r="T12757" s="548"/>
      <c r="U12757" s="99"/>
    </row>
    <row r="12758" spans="1:21" ht="19.5" customHeight="1">
      <c r="A12758" s="545">
        <v>107787</v>
      </c>
      <c r="B12758" s="545" t="s">
        <v>8911</v>
      </c>
      <c r="C12758" s="545" t="s">
        <v>216</v>
      </c>
      <c r="D12758" s="546"/>
      <c r="E12758" s="171" t="str">
        <f t="shared" si="199"/>
        <v>1900</v>
      </c>
      <c r="F12758" s="547">
        <v>0</v>
      </c>
      <c r="G12758" s="548">
        <v>0</v>
      </c>
      <c r="H12758" s="547">
        <v>0</v>
      </c>
      <c r="I12758" s="545" t="s">
        <v>12658</v>
      </c>
      <c r="J12758" s="545"/>
      <c r="K12758" s="545" t="s">
        <v>20738</v>
      </c>
      <c r="L12758" s="545" t="s">
        <v>16426</v>
      </c>
      <c r="M12758" s="548" t="s">
        <v>13758</v>
      </c>
      <c r="N12758" s="545" t="s">
        <v>13413</v>
      </c>
      <c r="O12758" s="545" t="s">
        <v>13413</v>
      </c>
      <c r="P12758" s="549">
        <v>10466</v>
      </c>
      <c r="Q12758" s="549">
        <v>1</v>
      </c>
      <c r="R12758" s="549">
        <v>9</v>
      </c>
      <c r="S12758" s="548"/>
      <c r="T12758" s="548"/>
      <c r="U12758" s="99"/>
    </row>
    <row r="12759" spans="1:21" ht="19.5" customHeight="1">
      <c r="A12759" s="545">
        <v>107788</v>
      </c>
      <c r="B12759" s="545" t="s">
        <v>4575</v>
      </c>
      <c r="C12759" s="545" t="s">
        <v>216</v>
      </c>
      <c r="D12759" s="546"/>
      <c r="E12759" s="171" t="str">
        <f t="shared" si="199"/>
        <v>1900</v>
      </c>
      <c r="F12759" s="547">
        <v>0</v>
      </c>
      <c r="G12759" s="548">
        <v>0</v>
      </c>
      <c r="H12759" s="547">
        <v>0</v>
      </c>
      <c r="I12759" s="545" t="s">
        <v>12658</v>
      </c>
      <c r="J12759" s="545"/>
      <c r="K12759" s="545" t="s">
        <v>20739</v>
      </c>
      <c r="L12759" s="545" t="s">
        <v>16426</v>
      </c>
      <c r="M12759" s="548" t="s">
        <v>13758</v>
      </c>
      <c r="N12759" s="545" t="s">
        <v>13413</v>
      </c>
      <c r="O12759" s="545" t="s">
        <v>13413</v>
      </c>
      <c r="P12759" s="549">
        <v>10467</v>
      </c>
      <c r="Q12759" s="549">
        <v>1</v>
      </c>
      <c r="R12759" s="549">
        <v>9</v>
      </c>
      <c r="S12759" s="548"/>
      <c r="T12759" s="548"/>
      <c r="U12759" s="99"/>
    </row>
    <row r="12760" spans="1:21" ht="19.5" customHeight="1">
      <c r="A12760" s="545">
        <v>107789</v>
      </c>
      <c r="B12760" s="545" t="s">
        <v>4572</v>
      </c>
      <c r="C12760" s="545" t="s">
        <v>216</v>
      </c>
      <c r="D12760" s="546"/>
      <c r="E12760" s="171" t="str">
        <f t="shared" si="199"/>
        <v>1900</v>
      </c>
      <c r="F12760" s="547">
        <v>0</v>
      </c>
      <c r="G12760" s="548">
        <v>0</v>
      </c>
      <c r="H12760" s="547">
        <v>0</v>
      </c>
      <c r="I12760" s="545" t="s">
        <v>12658</v>
      </c>
      <c r="J12760" s="545"/>
      <c r="K12760" s="545" t="s">
        <v>20740</v>
      </c>
      <c r="L12760" s="545" t="s">
        <v>16426</v>
      </c>
      <c r="M12760" s="548" t="s">
        <v>13758</v>
      </c>
      <c r="N12760" s="545" t="s">
        <v>13413</v>
      </c>
      <c r="O12760" s="545" t="s">
        <v>13413</v>
      </c>
      <c r="P12760" s="549">
        <v>10468</v>
      </c>
      <c r="Q12760" s="549">
        <v>1</v>
      </c>
      <c r="R12760" s="549">
        <v>9</v>
      </c>
      <c r="S12760" s="548"/>
      <c r="T12760" s="548"/>
      <c r="U12760" s="99"/>
    </row>
    <row r="12761" spans="1:21" ht="19.5" customHeight="1">
      <c r="A12761" s="545">
        <v>107790</v>
      </c>
      <c r="B12761" s="545" t="s">
        <v>4574</v>
      </c>
      <c r="C12761" s="545" t="s">
        <v>216</v>
      </c>
      <c r="D12761" s="546"/>
      <c r="E12761" s="171" t="str">
        <f t="shared" si="199"/>
        <v>1900</v>
      </c>
      <c r="F12761" s="547">
        <v>0</v>
      </c>
      <c r="G12761" s="548">
        <v>0</v>
      </c>
      <c r="H12761" s="547">
        <v>0</v>
      </c>
      <c r="I12761" s="545" t="s">
        <v>12658</v>
      </c>
      <c r="J12761" s="545"/>
      <c r="K12761" s="545" t="s">
        <v>20741</v>
      </c>
      <c r="L12761" s="545" t="s">
        <v>16426</v>
      </c>
      <c r="M12761" s="548" t="s">
        <v>13758</v>
      </c>
      <c r="N12761" s="545" t="s">
        <v>13413</v>
      </c>
      <c r="O12761" s="545" t="s">
        <v>13413</v>
      </c>
      <c r="P12761" s="549">
        <v>10469</v>
      </c>
      <c r="Q12761" s="549">
        <v>1</v>
      </c>
      <c r="R12761" s="549">
        <v>9</v>
      </c>
      <c r="S12761" s="548"/>
      <c r="T12761" s="548"/>
      <c r="U12761" s="99"/>
    </row>
    <row r="12762" spans="1:21" ht="19.5" customHeight="1">
      <c r="A12762" s="545">
        <v>107791</v>
      </c>
      <c r="B12762" s="545" t="s">
        <v>4589</v>
      </c>
      <c r="C12762" s="545" t="s">
        <v>216</v>
      </c>
      <c r="D12762" s="546"/>
      <c r="E12762" s="171" t="str">
        <f t="shared" si="199"/>
        <v>1900</v>
      </c>
      <c r="F12762" s="547">
        <v>0</v>
      </c>
      <c r="G12762" s="548">
        <v>0</v>
      </c>
      <c r="H12762" s="547">
        <v>0</v>
      </c>
      <c r="I12762" s="545" t="s">
        <v>12658</v>
      </c>
      <c r="J12762" s="545"/>
      <c r="K12762" s="545" t="s">
        <v>20742</v>
      </c>
      <c r="L12762" s="545" t="s">
        <v>16426</v>
      </c>
      <c r="M12762" s="548" t="s">
        <v>13758</v>
      </c>
      <c r="N12762" s="545" t="s">
        <v>13413</v>
      </c>
      <c r="O12762" s="545" t="s">
        <v>13413</v>
      </c>
      <c r="P12762" s="549">
        <v>10470</v>
      </c>
      <c r="Q12762" s="549">
        <v>1</v>
      </c>
      <c r="R12762" s="549">
        <v>9</v>
      </c>
      <c r="S12762" s="548"/>
      <c r="T12762" s="548"/>
      <c r="U12762" s="99"/>
    </row>
    <row r="12763" spans="1:21" ht="19.5" customHeight="1">
      <c r="A12763" s="545">
        <v>107792</v>
      </c>
      <c r="B12763" s="545" t="s">
        <v>4590</v>
      </c>
      <c r="C12763" s="545" t="s">
        <v>216</v>
      </c>
      <c r="D12763" s="546"/>
      <c r="E12763" s="171" t="str">
        <f t="shared" si="199"/>
        <v>1900</v>
      </c>
      <c r="F12763" s="547">
        <v>0</v>
      </c>
      <c r="G12763" s="548">
        <v>0</v>
      </c>
      <c r="H12763" s="547">
        <v>0</v>
      </c>
      <c r="I12763" s="545" t="s">
        <v>12658</v>
      </c>
      <c r="J12763" s="545"/>
      <c r="K12763" s="545" t="s">
        <v>20743</v>
      </c>
      <c r="L12763" s="545" t="s">
        <v>16426</v>
      </c>
      <c r="M12763" s="548" t="s">
        <v>13758</v>
      </c>
      <c r="N12763" s="545" t="s">
        <v>13413</v>
      </c>
      <c r="O12763" s="545" t="s">
        <v>13413</v>
      </c>
      <c r="P12763" s="549">
        <v>10471</v>
      </c>
      <c r="Q12763" s="549">
        <v>1</v>
      </c>
      <c r="R12763" s="549">
        <v>9</v>
      </c>
      <c r="S12763" s="548"/>
      <c r="T12763" s="548"/>
      <c r="U12763" s="99"/>
    </row>
    <row r="12764" spans="1:21" ht="19.5" customHeight="1">
      <c r="A12764" s="545">
        <v>107793</v>
      </c>
      <c r="B12764" s="545" t="s">
        <v>8910</v>
      </c>
      <c r="C12764" s="545" t="s">
        <v>216</v>
      </c>
      <c r="D12764" s="546"/>
      <c r="E12764" s="171" t="str">
        <f t="shared" si="199"/>
        <v>1900</v>
      </c>
      <c r="F12764" s="547">
        <v>0</v>
      </c>
      <c r="G12764" s="548">
        <v>0</v>
      </c>
      <c r="H12764" s="547">
        <v>0</v>
      </c>
      <c r="I12764" s="545" t="s">
        <v>12658</v>
      </c>
      <c r="J12764" s="545"/>
      <c r="K12764" s="545" t="s">
        <v>20744</v>
      </c>
      <c r="L12764" s="545" t="s">
        <v>16426</v>
      </c>
      <c r="M12764" s="548" t="s">
        <v>13758</v>
      </c>
      <c r="N12764" s="545" t="s">
        <v>13413</v>
      </c>
      <c r="O12764" s="545" t="s">
        <v>13413</v>
      </c>
      <c r="P12764" s="549">
        <v>10472</v>
      </c>
      <c r="Q12764" s="549">
        <v>1</v>
      </c>
      <c r="R12764" s="549">
        <v>9</v>
      </c>
      <c r="S12764" s="548"/>
      <c r="T12764" s="548"/>
      <c r="U12764" s="99"/>
    </row>
    <row r="12765" spans="1:21" ht="19.5" customHeight="1">
      <c r="A12765" s="545">
        <v>107794</v>
      </c>
      <c r="B12765" s="545" t="s">
        <v>4588</v>
      </c>
      <c r="C12765" s="545" t="s">
        <v>216</v>
      </c>
      <c r="D12765" s="546"/>
      <c r="E12765" s="171" t="str">
        <f t="shared" si="199"/>
        <v>1900</v>
      </c>
      <c r="F12765" s="547">
        <v>0</v>
      </c>
      <c r="G12765" s="548">
        <v>0</v>
      </c>
      <c r="H12765" s="547">
        <v>0</v>
      </c>
      <c r="I12765" s="545" t="s">
        <v>12658</v>
      </c>
      <c r="J12765" s="545"/>
      <c r="K12765" s="545" t="s">
        <v>20745</v>
      </c>
      <c r="L12765" s="545" t="s">
        <v>16426</v>
      </c>
      <c r="M12765" s="548" t="s">
        <v>13758</v>
      </c>
      <c r="N12765" s="545" t="s">
        <v>13413</v>
      </c>
      <c r="O12765" s="545" t="s">
        <v>13413</v>
      </c>
      <c r="P12765" s="549">
        <v>10473</v>
      </c>
      <c r="Q12765" s="549">
        <v>1</v>
      </c>
      <c r="R12765" s="549">
        <v>9</v>
      </c>
      <c r="S12765" s="548"/>
      <c r="T12765" s="548"/>
      <c r="U12765" s="99"/>
    </row>
    <row r="12766" spans="1:21" ht="19.5" customHeight="1">
      <c r="A12766" s="545">
        <v>107795</v>
      </c>
      <c r="B12766" s="545" t="s">
        <v>4561</v>
      </c>
      <c r="C12766" s="545" t="s">
        <v>216</v>
      </c>
      <c r="D12766" s="546"/>
      <c r="E12766" s="171" t="str">
        <f t="shared" si="199"/>
        <v>1900</v>
      </c>
      <c r="F12766" s="547">
        <v>0</v>
      </c>
      <c r="G12766" s="548">
        <v>0</v>
      </c>
      <c r="H12766" s="547">
        <v>0</v>
      </c>
      <c r="I12766" s="545" t="s">
        <v>12658</v>
      </c>
      <c r="J12766" s="545"/>
      <c r="K12766" s="545" t="s">
        <v>20746</v>
      </c>
      <c r="L12766" s="545" t="s">
        <v>16426</v>
      </c>
      <c r="M12766" s="548" t="s">
        <v>13758</v>
      </c>
      <c r="N12766" s="545" t="s">
        <v>13413</v>
      </c>
      <c r="O12766" s="545" t="s">
        <v>13413</v>
      </c>
      <c r="P12766" s="549">
        <v>10474</v>
      </c>
      <c r="Q12766" s="549">
        <v>1</v>
      </c>
      <c r="R12766" s="549">
        <v>9</v>
      </c>
      <c r="S12766" s="548"/>
      <c r="T12766" s="548"/>
      <c r="U12766" s="99"/>
    </row>
    <row r="12767" spans="1:21" ht="19.5" customHeight="1">
      <c r="A12767" s="545">
        <v>107796</v>
      </c>
      <c r="B12767" s="545" t="s">
        <v>4606</v>
      </c>
      <c r="C12767" s="545" t="s">
        <v>216</v>
      </c>
      <c r="D12767" s="546"/>
      <c r="E12767" s="171" t="str">
        <f t="shared" si="199"/>
        <v>1900</v>
      </c>
      <c r="F12767" s="547">
        <v>0</v>
      </c>
      <c r="G12767" s="548">
        <v>0</v>
      </c>
      <c r="H12767" s="547">
        <v>0</v>
      </c>
      <c r="I12767" s="545" t="s">
        <v>12658</v>
      </c>
      <c r="J12767" s="545"/>
      <c r="K12767" s="545" t="s">
        <v>20747</v>
      </c>
      <c r="L12767" s="545" t="s">
        <v>16426</v>
      </c>
      <c r="M12767" s="548" t="s">
        <v>13758</v>
      </c>
      <c r="N12767" s="545" t="s">
        <v>13413</v>
      </c>
      <c r="O12767" s="545" t="s">
        <v>13413</v>
      </c>
      <c r="P12767" s="549">
        <v>10475</v>
      </c>
      <c r="Q12767" s="549">
        <v>1</v>
      </c>
      <c r="R12767" s="549">
        <v>9</v>
      </c>
      <c r="S12767" s="548"/>
      <c r="T12767" s="548"/>
      <c r="U12767" s="99"/>
    </row>
    <row r="12768" spans="1:21" ht="19.5" customHeight="1">
      <c r="A12768" s="545">
        <v>107797</v>
      </c>
      <c r="B12768" s="545" t="s">
        <v>4557</v>
      </c>
      <c r="C12768" s="545" t="s">
        <v>216</v>
      </c>
      <c r="D12768" s="546"/>
      <c r="E12768" s="171" t="str">
        <f t="shared" si="199"/>
        <v>1900</v>
      </c>
      <c r="F12768" s="547">
        <v>0</v>
      </c>
      <c r="G12768" s="548">
        <v>0</v>
      </c>
      <c r="H12768" s="547">
        <v>0</v>
      </c>
      <c r="I12768" s="545" t="s">
        <v>12658</v>
      </c>
      <c r="J12768" s="545"/>
      <c r="K12768" s="545" t="s">
        <v>20748</v>
      </c>
      <c r="L12768" s="545" t="s">
        <v>16426</v>
      </c>
      <c r="M12768" s="548" t="s">
        <v>13758</v>
      </c>
      <c r="N12768" s="545" t="s">
        <v>13413</v>
      </c>
      <c r="O12768" s="545" t="s">
        <v>13413</v>
      </c>
      <c r="P12768" s="549">
        <v>10476</v>
      </c>
      <c r="Q12768" s="549">
        <v>1</v>
      </c>
      <c r="R12768" s="549">
        <v>9</v>
      </c>
      <c r="S12768" s="548"/>
      <c r="T12768" s="548"/>
      <c r="U12768" s="99"/>
    </row>
    <row r="12769" spans="1:21" ht="19.5" customHeight="1">
      <c r="A12769" s="545">
        <v>107798</v>
      </c>
      <c r="B12769" s="545" t="s">
        <v>4556</v>
      </c>
      <c r="C12769" s="545" t="s">
        <v>216</v>
      </c>
      <c r="D12769" s="546"/>
      <c r="E12769" s="171" t="str">
        <f t="shared" si="199"/>
        <v>1900</v>
      </c>
      <c r="F12769" s="547">
        <v>0</v>
      </c>
      <c r="G12769" s="548">
        <v>0</v>
      </c>
      <c r="H12769" s="547">
        <v>0</v>
      </c>
      <c r="I12769" s="545" t="s">
        <v>12658</v>
      </c>
      <c r="J12769" s="545"/>
      <c r="K12769" s="545" t="s">
        <v>20749</v>
      </c>
      <c r="L12769" s="545" t="s">
        <v>16426</v>
      </c>
      <c r="M12769" s="548" t="s">
        <v>13758</v>
      </c>
      <c r="N12769" s="545" t="s">
        <v>13413</v>
      </c>
      <c r="O12769" s="545" t="s">
        <v>13413</v>
      </c>
      <c r="P12769" s="549">
        <v>10477</v>
      </c>
      <c r="Q12769" s="549">
        <v>1</v>
      </c>
      <c r="R12769" s="549">
        <v>9</v>
      </c>
      <c r="S12769" s="548"/>
      <c r="T12769" s="548"/>
      <c r="U12769" s="99"/>
    </row>
    <row r="12770" spans="1:21" ht="19.5" customHeight="1">
      <c r="A12770" s="545">
        <v>107799</v>
      </c>
      <c r="B12770" s="545" t="s">
        <v>4587</v>
      </c>
      <c r="C12770" s="545" t="s">
        <v>216</v>
      </c>
      <c r="D12770" s="546"/>
      <c r="E12770" s="171" t="str">
        <f t="shared" si="199"/>
        <v>1900</v>
      </c>
      <c r="F12770" s="547">
        <v>0</v>
      </c>
      <c r="G12770" s="548">
        <v>0</v>
      </c>
      <c r="H12770" s="547">
        <v>0</v>
      </c>
      <c r="I12770" s="545" t="s">
        <v>12658</v>
      </c>
      <c r="J12770" s="545"/>
      <c r="K12770" s="545" t="s">
        <v>20750</v>
      </c>
      <c r="L12770" s="545" t="s">
        <v>16426</v>
      </c>
      <c r="M12770" s="548" t="s">
        <v>13758</v>
      </c>
      <c r="N12770" s="545" t="s">
        <v>13413</v>
      </c>
      <c r="O12770" s="545" t="s">
        <v>13413</v>
      </c>
      <c r="P12770" s="549">
        <v>10478</v>
      </c>
      <c r="Q12770" s="549">
        <v>1</v>
      </c>
      <c r="R12770" s="549">
        <v>9</v>
      </c>
      <c r="S12770" s="548"/>
      <c r="T12770" s="548"/>
      <c r="U12770" s="99"/>
    </row>
    <row r="12771" spans="1:21" ht="19.5" customHeight="1">
      <c r="A12771" s="545">
        <v>107800</v>
      </c>
      <c r="B12771" s="545" t="s">
        <v>4583</v>
      </c>
      <c r="C12771" s="545" t="s">
        <v>216</v>
      </c>
      <c r="D12771" s="546"/>
      <c r="E12771" s="171" t="str">
        <f t="shared" si="199"/>
        <v>1900</v>
      </c>
      <c r="F12771" s="547">
        <v>0</v>
      </c>
      <c r="G12771" s="548">
        <v>0</v>
      </c>
      <c r="H12771" s="547">
        <v>0</v>
      </c>
      <c r="I12771" s="545" t="s">
        <v>12658</v>
      </c>
      <c r="J12771" s="545"/>
      <c r="K12771" s="545" t="s">
        <v>20751</v>
      </c>
      <c r="L12771" s="545" t="s">
        <v>16426</v>
      </c>
      <c r="M12771" s="548" t="s">
        <v>13758</v>
      </c>
      <c r="N12771" s="545" t="s">
        <v>13413</v>
      </c>
      <c r="O12771" s="545" t="s">
        <v>13413</v>
      </c>
      <c r="P12771" s="549">
        <v>10479</v>
      </c>
      <c r="Q12771" s="549">
        <v>1</v>
      </c>
      <c r="R12771" s="549">
        <v>9</v>
      </c>
      <c r="S12771" s="548"/>
      <c r="T12771" s="548"/>
      <c r="U12771" s="99"/>
    </row>
    <row r="12772" spans="1:21" ht="19.5" customHeight="1">
      <c r="A12772" s="545">
        <v>107801</v>
      </c>
      <c r="B12772" s="545" t="s">
        <v>4592</v>
      </c>
      <c r="C12772" s="545" t="s">
        <v>216</v>
      </c>
      <c r="D12772" s="546"/>
      <c r="E12772" s="171" t="str">
        <f t="shared" si="199"/>
        <v>1900</v>
      </c>
      <c r="F12772" s="547">
        <v>0</v>
      </c>
      <c r="G12772" s="548">
        <v>0</v>
      </c>
      <c r="H12772" s="547">
        <v>0</v>
      </c>
      <c r="I12772" s="545" t="s">
        <v>12658</v>
      </c>
      <c r="J12772" s="545"/>
      <c r="K12772" s="545" t="s">
        <v>20752</v>
      </c>
      <c r="L12772" s="545" t="s">
        <v>16426</v>
      </c>
      <c r="M12772" s="548" t="s">
        <v>13758</v>
      </c>
      <c r="N12772" s="545" t="s">
        <v>13413</v>
      </c>
      <c r="O12772" s="545" t="s">
        <v>13413</v>
      </c>
      <c r="P12772" s="549">
        <v>10480</v>
      </c>
      <c r="Q12772" s="549">
        <v>1</v>
      </c>
      <c r="R12772" s="549">
        <v>9</v>
      </c>
      <c r="S12772" s="548"/>
      <c r="T12772" s="548"/>
      <c r="U12772" s="99"/>
    </row>
    <row r="12773" spans="1:21" ht="19.5" customHeight="1">
      <c r="A12773" s="545">
        <v>107802</v>
      </c>
      <c r="B12773" s="545" t="s">
        <v>4568</v>
      </c>
      <c r="C12773" s="545" t="s">
        <v>216</v>
      </c>
      <c r="D12773" s="546"/>
      <c r="E12773" s="171" t="str">
        <f t="shared" si="199"/>
        <v>1900</v>
      </c>
      <c r="F12773" s="547">
        <v>0</v>
      </c>
      <c r="G12773" s="548">
        <v>0</v>
      </c>
      <c r="H12773" s="547">
        <v>0</v>
      </c>
      <c r="I12773" s="545" t="s">
        <v>12658</v>
      </c>
      <c r="J12773" s="545"/>
      <c r="K12773" s="545" t="s">
        <v>20753</v>
      </c>
      <c r="L12773" s="545" t="s">
        <v>16426</v>
      </c>
      <c r="M12773" s="548" t="s">
        <v>13758</v>
      </c>
      <c r="N12773" s="545" t="s">
        <v>13413</v>
      </c>
      <c r="O12773" s="545" t="s">
        <v>13413</v>
      </c>
      <c r="P12773" s="549">
        <v>10481</v>
      </c>
      <c r="Q12773" s="549">
        <v>1</v>
      </c>
      <c r="R12773" s="549">
        <v>9</v>
      </c>
      <c r="S12773" s="548"/>
      <c r="T12773" s="548"/>
      <c r="U12773" s="99"/>
    </row>
    <row r="12774" spans="1:21" ht="19.5" customHeight="1">
      <c r="A12774" s="545">
        <v>107803</v>
      </c>
      <c r="B12774" s="545" t="s">
        <v>4569</v>
      </c>
      <c r="C12774" s="545" t="s">
        <v>216</v>
      </c>
      <c r="D12774" s="546"/>
      <c r="E12774" s="171" t="str">
        <f t="shared" si="199"/>
        <v>1900</v>
      </c>
      <c r="F12774" s="547">
        <v>0</v>
      </c>
      <c r="G12774" s="548">
        <v>0</v>
      </c>
      <c r="H12774" s="547">
        <v>0</v>
      </c>
      <c r="I12774" s="545" t="s">
        <v>12658</v>
      </c>
      <c r="J12774" s="545"/>
      <c r="K12774" s="545" t="s">
        <v>20754</v>
      </c>
      <c r="L12774" s="545" t="s">
        <v>16426</v>
      </c>
      <c r="M12774" s="548" t="s">
        <v>13758</v>
      </c>
      <c r="N12774" s="545" t="s">
        <v>13413</v>
      </c>
      <c r="O12774" s="545" t="s">
        <v>13413</v>
      </c>
      <c r="P12774" s="549">
        <v>10482</v>
      </c>
      <c r="Q12774" s="549">
        <v>1</v>
      </c>
      <c r="R12774" s="549">
        <v>9</v>
      </c>
      <c r="S12774" s="548"/>
      <c r="T12774" s="548"/>
      <c r="U12774" s="99"/>
    </row>
    <row r="12775" spans="1:21" ht="19.5" customHeight="1">
      <c r="A12775" s="545">
        <v>107804</v>
      </c>
      <c r="B12775" s="545" t="s">
        <v>4598</v>
      </c>
      <c r="C12775" s="545" t="s">
        <v>216</v>
      </c>
      <c r="D12775" s="546"/>
      <c r="E12775" s="171" t="str">
        <f t="shared" si="199"/>
        <v>1900</v>
      </c>
      <c r="F12775" s="547">
        <v>0</v>
      </c>
      <c r="G12775" s="548">
        <v>0</v>
      </c>
      <c r="H12775" s="547">
        <v>0</v>
      </c>
      <c r="I12775" s="545" t="s">
        <v>12658</v>
      </c>
      <c r="J12775" s="545"/>
      <c r="K12775" s="545" t="s">
        <v>20755</v>
      </c>
      <c r="L12775" s="545" t="s">
        <v>16426</v>
      </c>
      <c r="M12775" s="548" t="s">
        <v>13758</v>
      </c>
      <c r="N12775" s="545" t="s">
        <v>13413</v>
      </c>
      <c r="O12775" s="545" t="s">
        <v>13413</v>
      </c>
      <c r="P12775" s="549">
        <v>10483</v>
      </c>
      <c r="Q12775" s="549">
        <v>1</v>
      </c>
      <c r="R12775" s="549">
        <v>9</v>
      </c>
      <c r="S12775" s="548"/>
      <c r="T12775" s="548"/>
      <c r="U12775" s="99"/>
    </row>
    <row r="12776" spans="1:21" ht="19.5" customHeight="1">
      <c r="A12776" s="545">
        <v>107805</v>
      </c>
      <c r="B12776" s="545" t="s">
        <v>4559</v>
      </c>
      <c r="C12776" s="545" t="s">
        <v>216</v>
      </c>
      <c r="D12776" s="546"/>
      <c r="E12776" s="171" t="str">
        <f t="shared" si="199"/>
        <v>1900</v>
      </c>
      <c r="F12776" s="547">
        <v>0</v>
      </c>
      <c r="G12776" s="548">
        <v>0</v>
      </c>
      <c r="H12776" s="547">
        <v>0</v>
      </c>
      <c r="I12776" s="545" t="s">
        <v>12658</v>
      </c>
      <c r="J12776" s="545"/>
      <c r="K12776" s="545" t="s">
        <v>20756</v>
      </c>
      <c r="L12776" s="545" t="s">
        <v>16426</v>
      </c>
      <c r="M12776" s="548" t="s">
        <v>13758</v>
      </c>
      <c r="N12776" s="545" t="s">
        <v>13413</v>
      </c>
      <c r="O12776" s="545" t="s">
        <v>13413</v>
      </c>
      <c r="P12776" s="549">
        <v>10484</v>
      </c>
      <c r="Q12776" s="549">
        <v>1</v>
      </c>
      <c r="R12776" s="549">
        <v>9</v>
      </c>
      <c r="S12776" s="548"/>
      <c r="T12776" s="548"/>
      <c r="U12776" s="99"/>
    </row>
    <row r="12777" spans="1:21" ht="19.5" customHeight="1">
      <c r="A12777" s="545">
        <v>107806</v>
      </c>
      <c r="B12777" s="545" t="s">
        <v>4571</v>
      </c>
      <c r="C12777" s="545" t="s">
        <v>216</v>
      </c>
      <c r="D12777" s="546"/>
      <c r="E12777" s="171" t="str">
        <f t="shared" si="199"/>
        <v>1900</v>
      </c>
      <c r="F12777" s="547">
        <v>0</v>
      </c>
      <c r="G12777" s="548">
        <v>0</v>
      </c>
      <c r="H12777" s="547">
        <v>0</v>
      </c>
      <c r="I12777" s="545" t="s">
        <v>12658</v>
      </c>
      <c r="J12777" s="545"/>
      <c r="K12777" s="545" t="s">
        <v>20757</v>
      </c>
      <c r="L12777" s="545" t="s">
        <v>16426</v>
      </c>
      <c r="M12777" s="548" t="s">
        <v>13758</v>
      </c>
      <c r="N12777" s="545" t="s">
        <v>13413</v>
      </c>
      <c r="O12777" s="545" t="s">
        <v>13413</v>
      </c>
      <c r="P12777" s="549">
        <v>10485</v>
      </c>
      <c r="Q12777" s="549">
        <v>1</v>
      </c>
      <c r="R12777" s="549">
        <v>9</v>
      </c>
      <c r="S12777" s="548"/>
      <c r="T12777" s="548"/>
      <c r="U12777" s="99"/>
    </row>
    <row r="12778" spans="1:21" ht="19.5" customHeight="1">
      <c r="A12778" s="545">
        <v>107807</v>
      </c>
      <c r="B12778" s="545" t="s">
        <v>4577</v>
      </c>
      <c r="C12778" s="545" t="s">
        <v>216</v>
      </c>
      <c r="D12778" s="546"/>
      <c r="E12778" s="171" t="str">
        <f t="shared" si="199"/>
        <v>1900</v>
      </c>
      <c r="F12778" s="547">
        <v>0</v>
      </c>
      <c r="G12778" s="548">
        <v>0</v>
      </c>
      <c r="H12778" s="547">
        <v>0</v>
      </c>
      <c r="I12778" s="545" t="s">
        <v>12658</v>
      </c>
      <c r="J12778" s="545"/>
      <c r="K12778" s="545" t="s">
        <v>20758</v>
      </c>
      <c r="L12778" s="545" t="s">
        <v>16426</v>
      </c>
      <c r="M12778" s="548" t="s">
        <v>13758</v>
      </c>
      <c r="N12778" s="545" t="s">
        <v>13413</v>
      </c>
      <c r="O12778" s="545" t="s">
        <v>13413</v>
      </c>
      <c r="P12778" s="549">
        <v>10486</v>
      </c>
      <c r="Q12778" s="549">
        <v>1</v>
      </c>
      <c r="R12778" s="549">
        <v>9</v>
      </c>
      <c r="S12778" s="548"/>
      <c r="T12778" s="548"/>
      <c r="U12778" s="99"/>
    </row>
    <row r="12779" spans="1:21" ht="19.5" customHeight="1">
      <c r="A12779" s="545">
        <v>107808</v>
      </c>
      <c r="B12779" s="545" t="s">
        <v>4570</v>
      </c>
      <c r="C12779" s="545" t="s">
        <v>216</v>
      </c>
      <c r="D12779" s="546"/>
      <c r="E12779" s="171" t="str">
        <f t="shared" si="199"/>
        <v>1900</v>
      </c>
      <c r="F12779" s="547">
        <v>0</v>
      </c>
      <c r="G12779" s="548">
        <v>0</v>
      </c>
      <c r="H12779" s="547">
        <v>0</v>
      </c>
      <c r="I12779" s="545" t="s">
        <v>12658</v>
      </c>
      <c r="J12779" s="545"/>
      <c r="K12779" s="545" t="s">
        <v>20759</v>
      </c>
      <c r="L12779" s="545" t="s">
        <v>16426</v>
      </c>
      <c r="M12779" s="548" t="s">
        <v>13758</v>
      </c>
      <c r="N12779" s="545" t="s">
        <v>13413</v>
      </c>
      <c r="O12779" s="545" t="s">
        <v>13413</v>
      </c>
      <c r="P12779" s="549">
        <v>10487</v>
      </c>
      <c r="Q12779" s="549">
        <v>1</v>
      </c>
      <c r="R12779" s="549">
        <v>9</v>
      </c>
      <c r="S12779" s="548"/>
      <c r="T12779" s="548"/>
      <c r="U12779" s="99"/>
    </row>
    <row r="12780" spans="1:21" ht="19.5" customHeight="1">
      <c r="A12780" s="545">
        <v>107809</v>
      </c>
      <c r="B12780" s="545" t="s">
        <v>8909</v>
      </c>
      <c r="C12780" s="545" t="s">
        <v>216</v>
      </c>
      <c r="D12780" s="546"/>
      <c r="E12780" s="171" t="str">
        <f t="shared" si="199"/>
        <v>1900</v>
      </c>
      <c r="F12780" s="547">
        <v>0</v>
      </c>
      <c r="G12780" s="548">
        <v>0</v>
      </c>
      <c r="H12780" s="547">
        <v>0</v>
      </c>
      <c r="I12780" s="545" t="s">
        <v>12658</v>
      </c>
      <c r="J12780" s="545"/>
      <c r="K12780" s="545" t="s">
        <v>20760</v>
      </c>
      <c r="L12780" s="545" t="s">
        <v>16426</v>
      </c>
      <c r="M12780" s="548" t="s">
        <v>13758</v>
      </c>
      <c r="N12780" s="545" t="s">
        <v>13413</v>
      </c>
      <c r="O12780" s="545" t="s">
        <v>13413</v>
      </c>
      <c r="P12780" s="549">
        <v>10488</v>
      </c>
      <c r="Q12780" s="549">
        <v>1</v>
      </c>
      <c r="R12780" s="549">
        <v>9</v>
      </c>
      <c r="S12780" s="548"/>
      <c r="T12780" s="548"/>
      <c r="U12780" s="99"/>
    </row>
    <row r="12781" spans="1:21" ht="19.5" customHeight="1">
      <c r="A12781" s="545">
        <v>107810</v>
      </c>
      <c r="B12781" s="545" t="s">
        <v>4605</v>
      </c>
      <c r="C12781" s="545" t="s">
        <v>216</v>
      </c>
      <c r="D12781" s="546"/>
      <c r="E12781" s="171" t="str">
        <f t="shared" si="199"/>
        <v>1900</v>
      </c>
      <c r="F12781" s="547">
        <v>0</v>
      </c>
      <c r="G12781" s="548">
        <v>0</v>
      </c>
      <c r="H12781" s="547">
        <v>0</v>
      </c>
      <c r="I12781" s="545" t="s">
        <v>12658</v>
      </c>
      <c r="J12781" s="545"/>
      <c r="K12781" s="545" t="s">
        <v>20761</v>
      </c>
      <c r="L12781" s="545" t="s">
        <v>16426</v>
      </c>
      <c r="M12781" s="548" t="s">
        <v>13758</v>
      </c>
      <c r="N12781" s="545" t="s">
        <v>13413</v>
      </c>
      <c r="O12781" s="545" t="s">
        <v>13413</v>
      </c>
      <c r="P12781" s="549">
        <v>10489</v>
      </c>
      <c r="Q12781" s="549">
        <v>1</v>
      </c>
      <c r="R12781" s="549">
        <v>9</v>
      </c>
      <c r="S12781" s="548"/>
      <c r="T12781" s="548"/>
      <c r="U12781" s="99"/>
    </row>
    <row r="12782" spans="1:21" ht="19.5" customHeight="1">
      <c r="A12782" s="545">
        <v>107811</v>
      </c>
      <c r="B12782" s="545" t="s">
        <v>4599</v>
      </c>
      <c r="C12782" s="545" t="s">
        <v>216</v>
      </c>
      <c r="D12782" s="546"/>
      <c r="E12782" s="171" t="str">
        <f t="shared" si="199"/>
        <v>1900</v>
      </c>
      <c r="F12782" s="547">
        <v>0</v>
      </c>
      <c r="G12782" s="548">
        <v>0</v>
      </c>
      <c r="H12782" s="547">
        <v>0</v>
      </c>
      <c r="I12782" s="545" t="s">
        <v>12658</v>
      </c>
      <c r="J12782" s="545"/>
      <c r="K12782" s="545" t="s">
        <v>20762</v>
      </c>
      <c r="L12782" s="545" t="s">
        <v>16426</v>
      </c>
      <c r="M12782" s="548" t="s">
        <v>13758</v>
      </c>
      <c r="N12782" s="545" t="s">
        <v>13413</v>
      </c>
      <c r="O12782" s="545" t="s">
        <v>13413</v>
      </c>
      <c r="P12782" s="549">
        <v>10490</v>
      </c>
      <c r="Q12782" s="549">
        <v>1</v>
      </c>
      <c r="R12782" s="549">
        <v>9</v>
      </c>
      <c r="S12782" s="548"/>
      <c r="T12782" s="548"/>
      <c r="U12782" s="99"/>
    </row>
    <row r="12783" spans="1:21" ht="19.5" customHeight="1">
      <c r="A12783" s="545">
        <v>107812</v>
      </c>
      <c r="B12783" s="545" t="s">
        <v>4586</v>
      </c>
      <c r="C12783" s="545" t="s">
        <v>216</v>
      </c>
      <c r="D12783" s="546"/>
      <c r="E12783" s="171" t="str">
        <f t="shared" si="199"/>
        <v>1900</v>
      </c>
      <c r="F12783" s="547">
        <v>0</v>
      </c>
      <c r="G12783" s="548">
        <v>0</v>
      </c>
      <c r="H12783" s="547">
        <v>0</v>
      </c>
      <c r="I12783" s="545" t="s">
        <v>12658</v>
      </c>
      <c r="J12783" s="545"/>
      <c r="K12783" s="545" t="s">
        <v>20763</v>
      </c>
      <c r="L12783" s="545" t="s">
        <v>16426</v>
      </c>
      <c r="M12783" s="548" t="s">
        <v>13758</v>
      </c>
      <c r="N12783" s="545" t="s">
        <v>13413</v>
      </c>
      <c r="O12783" s="545" t="s">
        <v>13413</v>
      </c>
      <c r="P12783" s="549">
        <v>10491</v>
      </c>
      <c r="Q12783" s="549">
        <v>1</v>
      </c>
      <c r="R12783" s="549">
        <v>9</v>
      </c>
      <c r="S12783" s="548"/>
      <c r="T12783" s="548"/>
      <c r="U12783" s="99"/>
    </row>
    <row r="12784" spans="1:21" ht="19.5" customHeight="1">
      <c r="A12784" s="545">
        <v>107813</v>
      </c>
      <c r="B12784" s="545" t="s">
        <v>4600</v>
      </c>
      <c r="C12784" s="545" t="s">
        <v>216</v>
      </c>
      <c r="D12784" s="546"/>
      <c r="E12784" s="171" t="str">
        <f t="shared" si="199"/>
        <v>1900</v>
      </c>
      <c r="F12784" s="547">
        <v>0</v>
      </c>
      <c r="G12784" s="548">
        <v>0</v>
      </c>
      <c r="H12784" s="547">
        <v>0</v>
      </c>
      <c r="I12784" s="545" t="s">
        <v>12658</v>
      </c>
      <c r="J12784" s="545"/>
      <c r="K12784" s="545" t="s">
        <v>20764</v>
      </c>
      <c r="L12784" s="545" t="s">
        <v>16426</v>
      </c>
      <c r="M12784" s="548" t="s">
        <v>13758</v>
      </c>
      <c r="N12784" s="545" t="s">
        <v>13413</v>
      </c>
      <c r="O12784" s="545" t="s">
        <v>13413</v>
      </c>
      <c r="P12784" s="549">
        <v>10492</v>
      </c>
      <c r="Q12784" s="549">
        <v>1</v>
      </c>
      <c r="R12784" s="549">
        <v>9</v>
      </c>
      <c r="S12784" s="548"/>
      <c r="T12784" s="548"/>
      <c r="U12784" s="99"/>
    </row>
    <row r="12785" spans="1:21" ht="19.5" customHeight="1">
      <c r="A12785" s="545">
        <v>107814</v>
      </c>
      <c r="B12785" s="545" t="s">
        <v>4596</v>
      </c>
      <c r="C12785" s="545" t="s">
        <v>216</v>
      </c>
      <c r="D12785" s="546"/>
      <c r="E12785" s="171" t="str">
        <f t="shared" si="199"/>
        <v>1900</v>
      </c>
      <c r="F12785" s="547">
        <v>0</v>
      </c>
      <c r="G12785" s="548">
        <v>0</v>
      </c>
      <c r="H12785" s="547">
        <v>0</v>
      </c>
      <c r="I12785" s="545" t="s">
        <v>12658</v>
      </c>
      <c r="J12785" s="545"/>
      <c r="K12785" s="545" t="s">
        <v>20765</v>
      </c>
      <c r="L12785" s="545" t="s">
        <v>16426</v>
      </c>
      <c r="M12785" s="548" t="s">
        <v>13758</v>
      </c>
      <c r="N12785" s="545" t="s">
        <v>13413</v>
      </c>
      <c r="O12785" s="545" t="s">
        <v>13413</v>
      </c>
      <c r="P12785" s="549">
        <v>10493</v>
      </c>
      <c r="Q12785" s="549">
        <v>1</v>
      </c>
      <c r="R12785" s="549">
        <v>9</v>
      </c>
      <c r="S12785" s="548"/>
      <c r="T12785" s="548"/>
      <c r="U12785" s="99"/>
    </row>
    <row r="12786" spans="1:21" ht="19.5" customHeight="1">
      <c r="A12786" s="545">
        <v>107815</v>
      </c>
      <c r="B12786" s="545" t="s">
        <v>4602</v>
      </c>
      <c r="C12786" s="545" t="s">
        <v>216</v>
      </c>
      <c r="D12786" s="546"/>
      <c r="E12786" s="171" t="str">
        <f t="shared" si="199"/>
        <v>1900</v>
      </c>
      <c r="F12786" s="547">
        <v>0</v>
      </c>
      <c r="G12786" s="548">
        <v>0</v>
      </c>
      <c r="H12786" s="547">
        <v>0</v>
      </c>
      <c r="I12786" s="545" t="s">
        <v>12658</v>
      </c>
      <c r="J12786" s="545"/>
      <c r="K12786" s="545" t="s">
        <v>20766</v>
      </c>
      <c r="L12786" s="545" t="s">
        <v>16426</v>
      </c>
      <c r="M12786" s="548" t="s">
        <v>13758</v>
      </c>
      <c r="N12786" s="545" t="s">
        <v>13413</v>
      </c>
      <c r="O12786" s="545" t="s">
        <v>13413</v>
      </c>
      <c r="P12786" s="549">
        <v>10494</v>
      </c>
      <c r="Q12786" s="549">
        <v>1</v>
      </c>
      <c r="R12786" s="549">
        <v>9</v>
      </c>
      <c r="S12786" s="548"/>
      <c r="T12786" s="548"/>
      <c r="U12786" s="99"/>
    </row>
    <row r="12787" spans="1:21" ht="19.5" customHeight="1">
      <c r="A12787" s="545">
        <v>107816</v>
      </c>
      <c r="B12787" s="545" t="s">
        <v>4595</v>
      </c>
      <c r="C12787" s="545" t="s">
        <v>216</v>
      </c>
      <c r="D12787" s="546"/>
      <c r="E12787" s="171" t="str">
        <f t="shared" si="199"/>
        <v>1900</v>
      </c>
      <c r="F12787" s="547">
        <v>0</v>
      </c>
      <c r="G12787" s="548">
        <v>0</v>
      </c>
      <c r="H12787" s="547">
        <v>0</v>
      </c>
      <c r="I12787" s="545" t="s">
        <v>12658</v>
      </c>
      <c r="J12787" s="545"/>
      <c r="K12787" s="545" t="s">
        <v>20767</v>
      </c>
      <c r="L12787" s="545" t="s">
        <v>16426</v>
      </c>
      <c r="M12787" s="548" t="s">
        <v>13758</v>
      </c>
      <c r="N12787" s="545" t="s">
        <v>13413</v>
      </c>
      <c r="O12787" s="545" t="s">
        <v>13413</v>
      </c>
      <c r="P12787" s="549">
        <v>10495</v>
      </c>
      <c r="Q12787" s="549">
        <v>1</v>
      </c>
      <c r="R12787" s="549">
        <v>9</v>
      </c>
      <c r="S12787" s="548"/>
      <c r="T12787" s="548"/>
      <c r="U12787" s="99"/>
    </row>
    <row r="12788" spans="1:21" ht="19.5" customHeight="1">
      <c r="A12788" s="545">
        <v>107817</v>
      </c>
      <c r="B12788" s="545" t="s">
        <v>4564</v>
      </c>
      <c r="C12788" s="545" t="s">
        <v>216</v>
      </c>
      <c r="D12788" s="546"/>
      <c r="E12788" s="171" t="str">
        <f t="shared" si="199"/>
        <v>1900</v>
      </c>
      <c r="F12788" s="547">
        <v>0</v>
      </c>
      <c r="G12788" s="548">
        <v>0</v>
      </c>
      <c r="H12788" s="547">
        <v>0</v>
      </c>
      <c r="I12788" s="545" t="s">
        <v>12658</v>
      </c>
      <c r="J12788" s="545"/>
      <c r="K12788" s="545" t="s">
        <v>20768</v>
      </c>
      <c r="L12788" s="545" t="s">
        <v>16426</v>
      </c>
      <c r="M12788" s="548" t="s">
        <v>13758</v>
      </c>
      <c r="N12788" s="545" t="s">
        <v>13413</v>
      </c>
      <c r="O12788" s="545" t="s">
        <v>13413</v>
      </c>
      <c r="P12788" s="549">
        <v>10496</v>
      </c>
      <c r="Q12788" s="549">
        <v>1</v>
      </c>
      <c r="R12788" s="549">
        <v>9</v>
      </c>
      <c r="S12788" s="548"/>
      <c r="T12788" s="548"/>
      <c r="U12788" s="99"/>
    </row>
    <row r="12789" spans="1:21" ht="19.5" customHeight="1">
      <c r="A12789" s="545">
        <v>107818</v>
      </c>
      <c r="B12789" s="545" t="s">
        <v>4601</v>
      </c>
      <c r="C12789" s="545" t="s">
        <v>216</v>
      </c>
      <c r="D12789" s="546"/>
      <c r="E12789" s="171" t="str">
        <f t="shared" si="199"/>
        <v>1900</v>
      </c>
      <c r="F12789" s="547">
        <v>0</v>
      </c>
      <c r="G12789" s="548">
        <v>0</v>
      </c>
      <c r="H12789" s="547">
        <v>0</v>
      </c>
      <c r="I12789" s="545" t="s">
        <v>12658</v>
      </c>
      <c r="J12789" s="545"/>
      <c r="K12789" s="545" t="s">
        <v>20769</v>
      </c>
      <c r="L12789" s="545" t="s">
        <v>16426</v>
      </c>
      <c r="M12789" s="548" t="s">
        <v>13758</v>
      </c>
      <c r="N12789" s="545" t="s">
        <v>13413</v>
      </c>
      <c r="O12789" s="545" t="s">
        <v>13413</v>
      </c>
      <c r="P12789" s="549">
        <v>10497</v>
      </c>
      <c r="Q12789" s="549">
        <v>1</v>
      </c>
      <c r="R12789" s="549">
        <v>9</v>
      </c>
      <c r="S12789" s="548"/>
      <c r="T12789" s="548"/>
      <c r="U12789" s="99"/>
    </row>
    <row r="12790" spans="1:21" ht="19.5" customHeight="1">
      <c r="A12790" s="545">
        <v>107819</v>
      </c>
      <c r="B12790" s="545" t="s">
        <v>4563</v>
      </c>
      <c r="C12790" s="545" t="s">
        <v>216</v>
      </c>
      <c r="D12790" s="546"/>
      <c r="E12790" s="171" t="str">
        <f t="shared" si="199"/>
        <v>1900</v>
      </c>
      <c r="F12790" s="547">
        <v>0</v>
      </c>
      <c r="G12790" s="548">
        <v>0</v>
      </c>
      <c r="H12790" s="547">
        <v>0</v>
      </c>
      <c r="I12790" s="545" t="s">
        <v>12658</v>
      </c>
      <c r="J12790" s="545"/>
      <c r="K12790" s="545" t="s">
        <v>20770</v>
      </c>
      <c r="L12790" s="545" t="s">
        <v>16426</v>
      </c>
      <c r="M12790" s="548" t="s">
        <v>13758</v>
      </c>
      <c r="N12790" s="545" t="s">
        <v>13413</v>
      </c>
      <c r="O12790" s="545" t="s">
        <v>13413</v>
      </c>
      <c r="P12790" s="549">
        <v>10498</v>
      </c>
      <c r="Q12790" s="549">
        <v>1</v>
      </c>
      <c r="R12790" s="549">
        <v>9</v>
      </c>
      <c r="S12790" s="548"/>
      <c r="T12790" s="548"/>
      <c r="U12790" s="99"/>
    </row>
    <row r="12791" spans="1:21" ht="19.5" customHeight="1">
      <c r="A12791" s="545">
        <v>107820</v>
      </c>
      <c r="B12791" s="545" t="s">
        <v>4607</v>
      </c>
      <c r="C12791" s="545" t="s">
        <v>216</v>
      </c>
      <c r="D12791" s="546"/>
      <c r="E12791" s="171" t="str">
        <f t="shared" si="199"/>
        <v>1900</v>
      </c>
      <c r="F12791" s="547">
        <v>0</v>
      </c>
      <c r="G12791" s="548">
        <v>0</v>
      </c>
      <c r="H12791" s="547">
        <v>0</v>
      </c>
      <c r="I12791" s="545" t="s">
        <v>12658</v>
      </c>
      <c r="J12791" s="545"/>
      <c r="K12791" s="545" t="s">
        <v>20771</v>
      </c>
      <c r="L12791" s="545" t="s">
        <v>16426</v>
      </c>
      <c r="M12791" s="548" t="s">
        <v>13758</v>
      </c>
      <c r="N12791" s="545" t="s">
        <v>13413</v>
      </c>
      <c r="O12791" s="545" t="s">
        <v>13413</v>
      </c>
      <c r="P12791" s="549">
        <v>10499</v>
      </c>
      <c r="Q12791" s="549">
        <v>1</v>
      </c>
      <c r="R12791" s="549">
        <v>9</v>
      </c>
      <c r="S12791" s="548"/>
      <c r="T12791" s="548"/>
      <c r="U12791" s="99"/>
    </row>
    <row r="12792" spans="1:21" ht="19.5" customHeight="1">
      <c r="A12792" s="545">
        <v>107821</v>
      </c>
      <c r="B12792" s="545" t="s">
        <v>4597</v>
      </c>
      <c r="C12792" s="545" t="s">
        <v>216</v>
      </c>
      <c r="D12792" s="546"/>
      <c r="E12792" s="171" t="str">
        <f t="shared" si="199"/>
        <v>1900</v>
      </c>
      <c r="F12792" s="547">
        <v>0</v>
      </c>
      <c r="G12792" s="548">
        <v>0</v>
      </c>
      <c r="H12792" s="547">
        <v>0</v>
      </c>
      <c r="I12792" s="545" t="s">
        <v>12658</v>
      </c>
      <c r="J12792" s="545"/>
      <c r="K12792" s="545" t="s">
        <v>20772</v>
      </c>
      <c r="L12792" s="545" t="s">
        <v>16426</v>
      </c>
      <c r="M12792" s="548" t="s">
        <v>13758</v>
      </c>
      <c r="N12792" s="545" t="s">
        <v>13413</v>
      </c>
      <c r="O12792" s="545" t="s">
        <v>13413</v>
      </c>
      <c r="P12792" s="549">
        <v>10500</v>
      </c>
      <c r="Q12792" s="549">
        <v>1</v>
      </c>
      <c r="R12792" s="549">
        <v>9</v>
      </c>
      <c r="S12792" s="548"/>
      <c r="T12792" s="548"/>
      <c r="U12792" s="99"/>
    </row>
    <row r="12793" spans="1:21" ht="19.5" customHeight="1">
      <c r="A12793" s="545">
        <v>107822</v>
      </c>
      <c r="B12793" s="545" t="s">
        <v>4603</v>
      </c>
      <c r="C12793" s="545" t="s">
        <v>216</v>
      </c>
      <c r="D12793" s="546"/>
      <c r="E12793" s="171" t="str">
        <f t="shared" si="199"/>
        <v>1900</v>
      </c>
      <c r="F12793" s="547">
        <v>0</v>
      </c>
      <c r="G12793" s="548">
        <v>0</v>
      </c>
      <c r="H12793" s="547">
        <v>0</v>
      </c>
      <c r="I12793" s="545" t="s">
        <v>12658</v>
      </c>
      <c r="J12793" s="545"/>
      <c r="K12793" s="545" t="s">
        <v>20773</v>
      </c>
      <c r="L12793" s="545" t="s">
        <v>16426</v>
      </c>
      <c r="M12793" s="548" t="s">
        <v>13758</v>
      </c>
      <c r="N12793" s="545" t="s">
        <v>13413</v>
      </c>
      <c r="O12793" s="545" t="s">
        <v>13413</v>
      </c>
      <c r="P12793" s="549">
        <v>10501</v>
      </c>
      <c r="Q12793" s="549">
        <v>1</v>
      </c>
      <c r="R12793" s="549">
        <v>9</v>
      </c>
      <c r="S12793" s="548"/>
      <c r="T12793" s="548"/>
      <c r="U12793" s="99"/>
    </row>
    <row r="12794" spans="1:21" ht="19.5" customHeight="1">
      <c r="A12794" s="545">
        <v>107823</v>
      </c>
      <c r="B12794" s="545" t="s">
        <v>4608</v>
      </c>
      <c r="C12794" s="545" t="s">
        <v>216</v>
      </c>
      <c r="D12794" s="546"/>
      <c r="E12794" s="171" t="str">
        <f t="shared" si="199"/>
        <v>1900</v>
      </c>
      <c r="F12794" s="547">
        <v>0</v>
      </c>
      <c r="G12794" s="548">
        <v>0</v>
      </c>
      <c r="H12794" s="547">
        <v>0</v>
      </c>
      <c r="I12794" s="545" t="s">
        <v>12658</v>
      </c>
      <c r="J12794" s="545"/>
      <c r="K12794" s="545" t="s">
        <v>20774</v>
      </c>
      <c r="L12794" s="545" t="s">
        <v>16426</v>
      </c>
      <c r="M12794" s="548" t="s">
        <v>13758</v>
      </c>
      <c r="N12794" s="545" t="s">
        <v>13413</v>
      </c>
      <c r="O12794" s="545" t="s">
        <v>13413</v>
      </c>
      <c r="P12794" s="549">
        <v>10502</v>
      </c>
      <c r="Q12794" s="549">
        <v>1</v>
      </c>
      <c r="R12794" s="549">
        <v>9</v>
      </c>
      <c r="S12794" s="548"/>
      <c r="T12794" s="548"/>
      <c r="U12794" s="99"/>
    </row>
    <row r="12795" spans="1:21" ht="19.5" customHeight="1">
      <c r="A12795" s="545">
        <v>107824</v>
      </c>
      <c r="B12795" s="545" t="s">
        <v>4579</v>
      </c>
      <c r="C12795" s="545" t="s">
        <v>216</v>
      </c>
      <c r="D12795" s="546"/>
      <c r="E12795" s="171" t="str">
        <f t="shared" si="199"/>
        <v>1900</v>
      </c>
      <c r="F12795" s="547">
        <v>0</v>
      </c>
      <c r="G12795" s="548">
        <v>0</v>
      </c>
      <c r="H12795" s="547">
        <v>0</v>
      </c>
      <c r="I12795" s="545" t="s">
        <v>12658</v>
      </c>
      <c r="J12795" s="545"/>
      <c r="K12795" s="545" t="s">
        <v>20775</v>
      </c>
      <c r="L12795" s="545" t="s">
        <v>16426</v>
      </c>
      <c r="M12795" s="548" t="s">
        <v>13758</v>
      </c>
      <c r="N12795" s="545" t="s">
        <v>13413</v>
      </c>
      <c r="O12795" s="545" t="s">
        <v>13413</v>
      </c>
      <c r="P12795" s="549">
        <v>10503</v>
      </c>
      <c r="Q12795" s="549">
        <v>1</v>
      </c>
      <c r="R12795" s="549">
        <v>9</v>
      </c>
      <c r="S12795" s="548"/>
      <c r="T12795" s="548"/>
      <c r="U12795" s="99"/>
    </row>
    <row r="12796" spans="1:21" ht="19.5" customHeight="1">
      <c r="A12796" s="545">
        <v>107825</v>
      </c>
      <c r="B12796" s="545" t="s">
        <v>4558</v>
      </c>
      <c r="C12796" s="545" t="s">
        <v>216</v>
      </c>
      <c r="D12796" s="546"/>
      <c r="E12796" s="171" t="str">
        <f t="shared" si="199"/>
        <v>1900</v>
      </c>
      <c r="F12796" s="547">
        <v>0</v>
      </c>
      <c r="G12796" s="548">
        <v>0</v>
      </c>
      <c r="H12796" s="547">
        <v>0</v>
      </c>
      <c r="I12796" s="545" t="s">
        <v>12658</v>
      </c>
      <c r="J12796" s="545"/>
      <c r="K12796" s="545" t="s">
        <v>20776</v>
      </c>
      <c r="L12796" s="545" t="s">
        <v>16426</v>
      </c>
      <c r="M12796" s="548" t="s">
        <v>13758</v>
      </c>
      <c r="N12796" s="545" t="s">
        <v>13413</v>
      </c>
      <c r="O12796" s="545" t="s">
        <v>13413</v>
      </c>
      <c r="P12796" s="549">
        <v>10504</v>
      </c>
      <c r="Q12796" s="549">
        <v>1</v>
      </c>
      <c r="R12796" s="549">
        <v>9</v>
      </c>
      <c r="S12796" s="548"/>
      <c r="T12796" s="548"/>
      <c r="U12796" s="99"/>
    </row>
    <row r="12797" spans="1:21" ht="19.5" customHeight="1">
      <c r="A12797" s="545">
        <v>107826</v>
      </c>
      <c r="B12797" s="545" t="s">
        <v>8908</v>
      </c>
      <c r="C12797" s="545" t="s">
        <v>216</v>
      </c>
      <c r="D12797" s="546"/>
      <c r="E12797" s="171" t="str">
        <f t="shared" si="199"/>
        <v>1900</v>
      </c>
      <c r="F12797" s="547">
        <v>0</v>
      </c>
      <c r="G12797" s="548">
        <v>0</v>
      </c>
      <c r="H12797" s="547">
        <v>0</v>
      </c>
      <c r="I12797" s="545" t="s">
        <v>12658</v>
      </c>
      <c r="J12797" s="545"/>
      <c r="K12797" s="545" t="s">
        <v>20777</v>
      </c>
      <c r="L12797" s="545" t="s">
        <v>16426</v>
      </c>
      <c r="M12797" s="548" t="s">
        <v>13758</v>
      </c>
      <c r="N12797" s="545" t="s">
        <v>13413</v>
      </c>
      <c r="O12797" s="545" t="s">
        <v>13413</v>
      </c>
      <c r="P12797" s="549">
        <v>10505</v>
      </c>
      <c r="Q12797" s="549">
        <v>1</v>
      </c>
      <c r="R12797" s="549">
        <v>9</v>
      </c>
      <c r="S12797" s="548"/>
      <c r="T12797" s="548"/>
      <c r="U12797" s="99"/>
    </row>
    <row r="12798" spans="1:21" ht="19.5" customHeight="1">
      <c r="A12798" s="545">
        <v>107827</v>
      </c>
      <c r="B12798" s="545" t="s">
        <v>4567</v>
      </c>
      <c r="C12798" s="545" t="s">
        <v>216</v>
      </c>
      <c r="D12798" s="546"/>
      <c r="E12798" s="171" t="str">
        <f t="shared" si="199"/>
        <v>1900</v>
      </c>
      <c r="F12798" s="547">
        <v>0</v>
      </c>
      <c r="G12798" s="548">
        <v>0</v>
      </c>
      <c r="H12798" s="547">
        <v>0</v>
      </c>
      <c r="I12798" s="545" t="s">
        <v>12658</v>
      </c>
      <c r="J12798" s="545"/>
      <c r="K12798" s="545" t="s">
        <v>20778</v>
      </c>
      <c r="L12798" s="545" t="s">
        <v>16426</v>
      </c>
      <c r="M12798" s="548" t="s">
        <v>13758</v>
      </c>
      <c r="N12798" s="545" t="s">
        <v>13413</v>
      </c>
      <c r="O12798" s="545" t="s">
        <v>13413</v>
      </c>
      <c r="P12798" s="549">
        <v>10506</v>
      </c>
      <c r="Q12798" s="549">
        <v>1</v>
      </c>
      <c r="R12798" s="549">
        <v>9</v>
      </c>
      <c r="S12798" s="548"/>
      <c r="T12798" s="548"/>
      <c r="U12798" s="99"/>
    </row>
    <row r="12799" spans="1:21" ht="19.5" customHeight="1">
      <c r="A12799" s="545">
        <v>107828</v>
      </c>
      <c r="B12799" s="545" t="s">
        <v>4611</v>
      </c>
      <c r="C12799" s="545" t="s">
        <v>216</v>
      </c>
      <c r="D12799" s="546"/>
      <c r="E12799" s="171" t="str">
        <f t="shared" si="199"/>
        <v>1900</v>
      </c>
      <c r="F12799" s="547">
        <v>0</v>
      </c>
      <c r="G12799" s="548">
        <v>0</v>
      </c>
      <c r="H12799" s="547">
        <v>0</v>
      </c>
      <c r="I12799" s="545" t="s">
        <v>12658</v>
      </c>
      <c r="J12799" s="545"/>
      <c r="K12799" s="545" t="s">
        <v>20779</v>
      </c>
      <c r="L12799" s="545" t="s">
        <v>16426</v>
      </c>
      <c r="M12799" s="548" t="s">
        <v>13758</v>
      </c>
      <c r="N12799" s="545" t="s">
        <v>13413</v>
      </c>
      <c r="O12799" s="545" t="s">
        <v>13413</v>
      </c>
      <c r="P12799" s="549">
        <v>10507</v>
      </c>
      <c r="Q12799" s="549">
        <v>1</v>
      </c>
      <c r="R12799" s="549">
        <v>9</v>
      </c>
      <c r="S12799" s="548"/>
      <c r="T12799" s="548"/>
      <c r="U12799" s="99"/>
    </row>
    <row r="12800" spans="1:21" ht="19.5" customHeight="1">
      <c r="A12800" s="545">
        <v>107829</v>
      </c>
      <c r="B12800" s="545" t="s">
        <v>4611</v>
      </c>
      <c r="C12800" s="545" t="s">
        <v>216</v>
      </c>
      <c r="D12800" s="546"/>
      <c r="E12800" s="171" t="str">
        <f t="shared" si="199"/>
        <v>1900</v>
      </c>
      <c r="F12800" s="547">
        <v>0</v>
      </c>
      <c r="G12800" s="548">
        <v>0</v>
      </c>
      <c r="H12800" s="547">
        <v>0</v>
      </c>
      <c r="I12800" s="545" t="s">
        <v>12658</v>
      </c>
      <c r="J12800" s="545"/>
      <c r="K12800" s="545" t="s">
        <v>13413</v>
      </c>
      <c r="L12800" s="545" t="s">
        <v>16426</v>
      </c>
      <c r="M12800" s="548" t="s">
        <v>13758</v>
      </c>
      <c r="N12800" s="545" t="s">
        <v>13413</v>
      </c>
      <c r="O12800" s="545" t="s">
        <v>13413</v>
      </c>
      <c r="P12800" s="549">
        <v>10508</v>
      </c>
      <c r="Q12800" s="549">
        <v>1</v>
      </c>
      <c r="R12800" s="549">
        <v>9</v>
      </c>
      <c r="S12800" s="548"/>
      <c r="T12800" s="548"/>
      <c r="U12800" s="99"/>
    </row>
    <row r="12801" spans="1:21" ht="19.5" customHeight="1">
      <c r="A12801" s="545">
        <v>107830</v>
      </c>
      <c r="B12801" s="545" t="s">
        <v>8907</v>
      </c>
      <c r="C12801" s="545" t="s">
        <v>216</v>
      </c>
      <c r="D12801" s="546"/>
      <c r="E12801" s="171" t="str">
        <f t="shared" si="199"/>
        <v>1900</v>
      </c>
      <c r="F12801" s="547">
        <v>0</v>
      </c>
      <c r="G12801" s="548">
        <v>0</v>
      </c>
      <c r="H12801" s="547">
        <v>0</v>
      </c>
      <c r="I12801" s="545" t="s">
        <v>12658</v>
      </c>
      <c r="J12801" s="545"/>
      <c r="K12801" s="545" t="s">
        <v>20780</v>
      </c>
      <c r="L12801" s="545" t="s">
        <v>16426</v>
      </c>
      <c r="M12801" s="548" t="s">
        <v>13758</v>
      </c>
      <c r="N12801" s="545" t="s">
        <v>13413</v>
      </c>
      <c r="O12801" s="545" t="s">
        <v>13413</v>
      </c>
      <c r="P12801" s="549">
        <v>10509</v>
      </c>
      <c r="Q12801" s="549">
        <v>1</v>
      </c>
      <c r="R12801" s="549">
        <v>9</v>
      </c>
      <c r="S12801" s="548"/>
      <c r="T12801" s="548"/>
      <c r="U12801" s="99"/>
    </row>
    <row r="12802" spans="1:21" ht="19.5" customHeight="1">
      <c r="A12802" s="545">
        <v>107831</v>
      </c>
      <c r="B12802" s="545" t="s">
        <v>4565</v>
      </c>
      <c r="C12802" s="545" t="s">
        <v>216</v>
      </c>
      <c r="D12802" s="546"/>
      <c r="E12802" s="171" t="str">
        <f t="shared" si="199"/>
        <v>1900</v>
      </c>
      <c r="F12802" s="547">
        <v>0</v>
      </c>
      <c r="G12802" s="548">
        <v>0</v>
      </c>
      <c r="H12802" s="547">
        <v>0</v>
      </c>
      <c r="I12802" s="545" t="s">
        <v>12658</v>
      </c>
      <c r="J12802" s="545"/>
      <c r="K12802" s="545" t="s">
        <v>20781</v>
      </c>
      <c r="L12802" s="545" t="s">
        <v>16426</v>
      </c>
      <c r="M12802" s="548" t="s">
        <v>13758</v>
      </c>
      <c r="N12802" s="545" t="s">
        <v>13413</v>
      </c>
      <c r="O12802" s="545" t="s">
        <v>13413</v>
      </c>
      <c r="P12802" s="549">
        <v>10510</v>
      </c>
      <c r="Q12802" s="549">
        <v>1</v>
      </c>
      <c r="R12802" s="549">
        <v>9</v>
      </c>
      <c r="S12802" s="548"/>
      <c r="T12802" s="548"/>
      <c r="U12802" s="99"/>
    </row>
    <row r="12803" spans="1:21" ht="19.5" customHeight="1">
      <c r="A12803" s="545">
        <v>107832</v>
      </c>
      <c r="B12803" s="545" t="s">
        <v>4585</v>
      </c>
      <c r="C12803" s="545" t="s">
        <v>216</v>
      </c>
      <c r="D12803" s="546"/>
      <c r="E12803" s="171" t="str">
        <f t="shared" si="199"/>
        <v>1900</v>
      </c>
      <c r="F12803" s="547">
        <v>0</v>
      </c>
      <c r="G12803" s="548">
        <v>0</v>
      </c>
      <c r="H12803" s="547">
        <v>0</v>
      </c>
      <c r="I12803" s="545" t="s">
        <v>12658</v>
      </c>
      <c r="J12803" s="545"/>
      <c r="K12803" s="545" t="s">
        <v>20782</v>
      </c>
      <c r="L12803" s="545" t="s">
        <v>16426</v>
      </c>
      <c r="M12803" s="548" t="s">
        <v>13758</v>
      </c>
      <c r="N12803" s="545" t="s">
        <v>13413</v>
      </c>
      <c r="O12803" s="545" t="s">
        <v>13413</v>
      </c>
      <c r="P12803" s="549">
        <v>10511</v>
      </c>
      <c r="Q12803" s="549">
        <v>1</v>
      </c>
      <c r="R12803" s="549">
        <v>9</v>
      </c>
      <c r="S12803" s="548"/>
      <c r="T12803" s="548"/>
      <c r="U12803" s="99"/>
    </row>
    <row r="12804" spans="1:21" ht="19.5" customHeight="1">
      <c r="A12804" s="545">
        <v>107833</v>
      </c>
      <c r="B12804" s="545" t="s">
        <v>4560</v>
      </c>
      <c r="C12804" s="545" t="s">
        <v>216</v>
      </c>
      <c r="D12804" s="546"/>
      <c r="E12804" s="171" t="str">
        <f t="shared" ref="E12804:E12867" si="200">TEXT(D12804,"YYYY")</f>
        <v>1900</v>
      </c>
      <c r="F12804" s="547">
        <v>0</v>
      </c>
      <c r="G12804" s="548">
        <v>0</v>
      </c>
      <c r="H12804" s="547">
        <v>0</v>
      </c>
      <c r="I12804" s="545" t="s">
        <v>12658</v>
      </c>
      <c r="J12804" s="545"/>
      <c r="K12804" s="545" t="s">
        <v>20783</v>
      </c>
      <c r="L12804" s="545" t="s">
        <v>16426</v>
      </c>
      <c r="M12804" s="548" t="s">
        <v>13758</v>
      </c>
      <c r="N12804" s="545" t="s">
        <v>13413</v>
      </c>
      <c r="O12804" s="545" t="s">
        <v>13413</v>
      </c>
      <c r="P12804" s="549">
        <v>10512</v>
      </c>
      <c r="Q12804" s="549">
        <v>1</v>
      </c>
      <c r="R12804" s="549">
        <v>9</v>
      </c>
      <c r="S12804" s="548"/>
      <c r="T12804" s="548"/>
      <c r="U12804" s="99"/>
    </row>
    <row r="12805" spans="1:21" ht="19.5" customHeight="1">
      <c r="A12805" s="545">
        <v>107834</v>
      </c>
      <c r="B12805" s="545" t="s">
        <v>4604</v>
      </c>
      <c r="C12805" s="545" t="s">
        <v>216</v>
      </c>
      <c r="D12805" s="546"/>
      <c r="E12805" s="171" t="str">
        <f t="shared" si="200"/>
        <v>1900</v>
      </c>
      <c r="F12805" s="547">
        <v>0</v>
      </c>
      <c r="G12805" s="548">
        <v>0</v>
      </c>
      <c r="H12805" s="547">
        <v>0</v>
      </c>
      <c r="I12805" s="545" t="s">
        <v>12658</v>
      </c>
      <c r="J12805" s="545"/>
      <c r="K12805" s="545" t="s">
        <v>20784</v>
      </c>
      <c r="L12805" s="545" t="s">
        <v>16426</v>
      </c>
      <c r="M12805" s="548" t="s">
        <v>13758</v>
      </c>
      <c r="N12805" s="545" t="s">
        <v>13413</v>
      </c>
      <c r="O12805" s="545" t="s">
        <v>13413</v>
      </c>
      <c r="P12805" s="549">
        <v>10513</v>
      </c>
      <c r="Q12805" s="549">
        <v>1</v>
      </c>
      <c r="R12805" s="549">
        <v>9</v>
      </c>
      <c r="S12805" s="548"/>
      <c r="T12805" s="548"/>
      <c r="U12805" s="99"/>
    </row>
    <row r="12806" spans="1:21" ht="19.5" customHeight="1">
      <c r="A12806" s="545">
        <v>107835</v>
      </c>
      <c r="B12806" s="545" t="s">
        <v>4581</v>
      </c>
      <c r="C12806" s="545" t="s">
        <v>216</v>
      </c>
      <c r="D12806" s="546"/>
      <c r="E12806" s="171" t="str">
        <f t="shared" si="200"/>
        <v>1900</v>
      </c>
      <c r="F12806" s="547">
        <v>0</v>
      </c>
      <c r="G12806" s="548">
        <v>0</v>
      </c>
      <c r="H12806" s="547">
        <v>0</v>
      </c>
      <c r="I12806" s="545" t="s">
        <v>12658</v>
      </c>
      <c r="J12806" s="545"/>
      <c r="K12806" s="545" t="s">
        <v>20785</v>
      </c>
      <c r="L12806" s="545" t="s">
        <v>16426</v>
      </c>
      <c r="M12806" s="548" t="s">
        <v>13758</v>
      </c>
      <c r="N12806" s="545" t="s">
        <v>13413</v>
      </c>
      <c r="O12806" s="545" t="s">
        <v>13413</v>
      </c>
      <c r="P12806" s="549">
        <v>10514</v>
      </c>
      <c r="Q12806" s="549">
        <v>1</v>
      </c>
      <c r="R12806" s="549">
        <v>9</v>
      </c>
      <c r="S12806" s="548"/>
      <c r="T12806" s="548"/>
      <c r="U12806" s="99"/>
    </row>
    <row r="12807" spans="1:21" ht="19.5" customHeight="1">
      <c r="A12807" s="545">
        <v>107836</v>
      </c>
      <c r="B12807" s="545" t="s">
        <v>4573</v>
      </c>
      <c r="C12807" s="545" t="s">
        <v>216</v>
      </c>
      <c r="D12807" s="546"/>
      <c r="E12807" s="171" t="str">
        <f t="shared" si="200"/>
        <v>1900</v>
      </c>
      <c r="F12807" s="547">
        <v>0</v>
      </c>
      <c r="G12807" s="548">
        <v>0</v>
      </c>
      <c r="H12807" s="547">
        <v>0</v>
      </c>
      <c r="I12807" s="545" t="s">
        <v>12658</v>
      </c>
      <c r="J12807" s="545"/>
      <c r="K12807" s="545" t="s">
        <v>20786</v>
      </c>
      <c r="L12807" s="545" t="s">
        <v>16426</v>
      </c>
      <c r="M12807" s="548" t="s">
        <v>13758</v>
      </c>
      <c r="N12807" s="545" t="s">
        <v>13413</v>
      </c>
      <c r="O12807" s="545" t="s">
        <v>13413</v>
      </c>
      <c r="P12807" s="549">
        <v>10515</v>
      </c>
      <c r="Q12807" s="549">
        <v>1</v>
      </c>
      <c r="R12807" s="549">
        <v>9</v>
      </c>
      <c r="S12807" s="548"/>
      <c r="T12807" s="548"/>
      <c r="U12807" s="99"/>
    </row>
    <row r="12808" spans="1:21" ht="19.5" customHeight="1">
      <c r="A12808" s="545">
        <v>107837</v>
      </c>
      <c r="B12808" s="545" t="s">
        <v>4609</v>
      </c>
      <c r="C12808" s="545" t="s">
        <v>216</v>
      </c>
      <c r="D12808" s="546"/>
      <c r="E12808" s="171" t="str">
        <f t="shared" si="200"/>
        <v>1900</v>
      </c>
      <c r="F12808" s="547">
        <v>0</v>
      </c>
      <c r="G12808" s="548">
        <v>0</v>
      </c>
      <c r="H12808" s="547">
        <v>0</v>
      </c>
      <c r="I12808" s="545" t="s">
        <v>12658</v>
      </c>
      <c r="J12808" s="545"/>
      <c r="K12808" s="545" t="s">
        <v>20787</v>
      </c>
      <c r="L12808" s="545" t="s">
        <v>16426</v>
      </c>
      <c r="M12808" s="548" t="s">
        <v>13758</v>
      </c>
      <c r="N12808" s="545" t="s">
        <v>13413</v>
      </c>
      <c r="O12808" s="545" t="s">
        <v>13413</v>
      </c>
      <c r="P12808" s="549">
        <v>10516</v>
      </c>
      <c r="Q12808" s="549">
        <v>1</v>
      </c>
      <c r="R12808" s="549">
        <v>9</v>
      </c>
      <c r="S12808" s="548"/>
      <c r="T12808" s="548"/>
      <c r="U12808" s="99"/>
    </row>
    <row r="12809" spans="1:21" ht="19.5" customHeight="1">
      <c r="A12809" s="545">
        <v>107838</v>
      </c>
      <c r="B12809" s="545" t="s">
        <v>5243</v>
      </c>
      <c r="C12809" s="545" t="s">
        <v>216</v>
      </c>
      <c r="D12809" s="546"/>
      <c r="E12809" s="171" t="str">
        <f t="shared" si="200"/>
        <v>1900</v>
      </c>
      <c r="F12809" s="547">
        <v>0</v>
      </c>
      <c r="G12809" s="548">
        <v>0</v>
      </c>
      <c r="H12809" s="547">
        <v>0</v>
      </c>
      <c r="I12809" s="545" t="s">
        <v>12647</v>
      </c>
      <c r="J12809" s="545"/>
      <c r="K12809" s="545" t="s">
        <v>20788</v>
      </c>
      <c r="L12809" s="545" t="s">
        <v>13413</v>
      </c>
      <c r="M12809" s="548" t="s">
        <v>13758</v>
      </c>
      <c r="N12809" s="545" t="s">
        <v>22861</v>
      </c>
      <c r="O12809" s="545" t="s">
        <v>13413</v>
      </c>
      <c r="P12809" s="549">
        <v>10517</v>
      </c>
      <c r="Q12809" s="549">
        <v>1</v>
      </c>
      <c r="R12809" s="549">
        <v>26</v>
      </c>
      <c r="S12809" s="548"/>
      <c r="T12809" s="548">
        <v>1784</v>
      </c>
      <c r="U12809" s="99"/>
    </row>
    <row r="12810" spans="1:21" ht="19.5" customHeight="1">
      <c r="A12810" s="545">
        <v>107839</v>
      </c>
      <c r="B12810" s="545" t="s">
        <v>5265</v>
      </c>
      <c r="C12810" s="545" t="s">
        <v>216</v>
      </c>
      <c r="D12810" s="546"/>
      <c r="E12810" s="171" t="str">
        <f t="shared" si="200"/>
        <v>1900</v>
      </c>
      <c r="F12810" s="547">
        <v>0</v>
      </c>
      <c r="G12810" s="548">
        <v>0</v>
      </c>
      <c r="H12810" s="547">
        <v>0</v>
      </c>
      <c r="I12810" s="545" t="s">
        <v>12647</v>
      </c>
      <c r="J12810" s="545"/>
      <c r="K12810" s="545" t="s">
        <v>20789</v>
      </c>
      <c r="L12810" s="545" t="s">
        <v>13413</v>
      </c>
      <c r="M12810" s="548" t="s">
        <v>13758</v>
      </c>
      <c r="N12810" s="545" t="s">
        <v>22861</v>
      </c>
      <c r="O12810" s="545" t="s">
        <v>13413</v>
      </c>
      <c r="P12810" s="549">
        <v>10518</v>
      </c>
      <c r="Q12810" s="549">
        <v>1</v>
      </c>
      <c r="R12810" s="549">
        <v>26</v>
      </c>
      <c r="S12810" s="548"/>
      <c r="T12810" s="548">
        <v>1784</v>
      </c>
      <c r="U12810" s="99"/>
    </row>
    <row r="12811" spans="1:21" ht="19.5" customHeight="1">
      <c r="A12811" s="545">
        <v>107840</v>
      </c>
      <c r="B12811" s="545" t="s">
        <v>5249</v>
      </c>
      <c r="C12811" s="545" t="s">
        <v>216</v>
      </c>
      <c r="D12811" s="546"/>
      <c r="E12811" s="171" t="str">
        <f t="shared" si="200"/>
        <v>1900</v>
      </c>
      <c r="F12811" s="547">
        <v>0</v>
      </c>
      <c r="G12811" s="548">
        <v>0</v>
      </c>
      <c r="H12811" s="547">
        <v>0</v>
      </c>
      <c r="I12811" s="545" t="s">
        <v>12647</v>
      </c>
      <c r="J12811" s="545"/>
      <c r="K12811" s="545" t="s">
        <v>20790</v>
      </c>
      <c r="L12811" s="545" t="s">
        <v>13413</v>
      </c>
      <c r="M12811" s="548" t="s">
        <v>13758</v>
      </c>
      <c r="N12811" s="545" t="s">
        <v>22861</v>
      </c>
      <c r="O12811" s="545" t="s">
        <v>13413</v>
      </c>
      <c r="P12811" s="549">
        <v>10519</v>
      </c>
      <c r="Q12811" s="549">
        <v>1</v>
      </c>
      <c r="R12811" s="549">
        <v>26</v>
      </c>
      <c r="S12811" s="548"/>
      <c r="T12811" s="548">
        <v>1784</v>
      </c>
      <c r="U12811" s="99"/>
    </row>
    <row r="12812" spans="1:21" ht="19.5" customHeight="1">
      <c r="A12812" s="545">
        <v>107841</v>
      </c>
      <c r="B12812" s="545" t="s">
        <v>5250</v>
      </c>
      <c r="C12812" s="545" t="s">
        <v>216</v>
      </c>
      <c r="D12812" s="546"/>
      <c r="E12812" s="171" t="str">
        <f t="shared" si="200"/>
        <v>1900</v>
      </c>
      <c r="F12812" s="547">
        <v>0</v>
      </c>
      <c r="G12812" s="548">
        <v>0</v>
      </c>
      <c r="H12812" s="547">
        <v>0</v>
      </c>
      <c r="I12812" s="545" t="s">
        <v>12647</v>
      </c>
      <c r="J12812" s="545"/>
      <c r="K12812" s="545" t="s">
        <v>20791</v>
      </c>
      <c r="L12812" s="545" t="s">
        <v>13413</v>
      </c>
      <c r="M12812" s="548" t="s">
        <v>13758</v>
      </c>
      <c r="N12812" s="545" t="s">
        <v>22861</v>
      </c>
      <c r="O12812" s="545" t="s">
        <v>13413</v>
      </c>
      <c r="P12812" s="549">
        <v>10520</v>
      </c>
      <c r="Q12812" s="549">
        <v>1</v>
      </c>
      <c r="R12812" s="549">
        <v>26</v>
      </c>
      <c r="S12812" s="548"/>
      <c r="T12812" s="548">
        <v>1784</v>
      </c>
      <c r="U12812" s="99"/>
    </row>
    <row r="12813" spans="1:21" ht="19.5" customHeight="1">
      <c r="A12813" s="545">
        <v>107842</v>
      </c>
      <c r="B12813" s="545" t="s">
        <v>5248</v>
      </c>
      <c r="C12813" s="545" t="s">
        <v>216</v>
      </c>
      <c r="D12813" s="546"/>
      <c r="E12813" s="171" t="str">
        <f t="shared" si="200"/>
        <v>1900</v>
      </c>
      <c r="F12813" s="547">
        <v>0</v>
      </c>
      <c r="G12813" s="548">
        <v>0</v>
      </c>
      <c r="H12813" s="547">
        <v>0</v>
      </c>
      <c r="I12813" s="545" t="s">
        <v>12647</v>
      </c>
      <c r="J12813" s="545"/>
      <c r="K12813" s="545" t="s">
        <v>20792</v>
      </c>
      <c r="L12813" s="545" t="s">
        <v>13413</v>
      </c>
      <c r="M12813" s="548" t="s">
        <v>13758</v>
      </c>
      <c r="N12813" s="545" t="s">
        <v>22861</v>
      </c>
      <c r="O12813" s="545" t="s">
        <v>13413</v>
      </c>
      <c r="P12813" s="549">
        <v>10521</v>
      </c>
      <c r="Q12813" s="549">
        <v>1</v>
      </c>
      <c r="R12813" s="549">
        <v>26</v>
      </c>
      <c r="S12813" s="548"/>
      <c r="T12813" s="548">
        <v>1784</v>
      </c>
      <c r="U12813" s="99"/>
    </row>
    <row r="12814" spans="1:21" ht="19.5" customHeight="1">
      <c r="A12814" s="545">
        <v>107843</v>
      </c>
      <c r="B12814" s="545" t="s">
        <v>5272</v>
      </c>
      <c r="C12814" s="545" t="s">
        <v>216</v>
      </c>
      <c r="D12814" s="546"/>
      <c r="E12814" s="171" t="str">
        <f t="shared" si="200"/>
        <v>1900</v>
      </c>
      <c r="F12814" s="547">
        <v>0</v>
      </c>
      <c r="G12814" s="548">
        <v>0</v>
      </c>
      <c r="H12814" s="547">
        <v>0</v>
      </c>
      <c r="I12814" s="545" t="s">
        <v>12647</v>
      </c>
      <c r="J12814" s="545"/>
      <c r="K12814" s="545" t="s">
        <v>20793</v>
      </c>
      <c r="L12814" s="545" t="s">
        <v>13413</v>
      </c>
      <c r="M12814" s="548" t="s">
        <v>13758</v>
      </c>
      <c r="N12814" s="545" t="s">
        <v>22861</v>
      </c>
      <c r="O12814" s="545" t="s">
        <v>13413</v>
      </c>
      <c r="P12814" s="549">
        <v>10522</v>
      </c>
      <c r="Q12814" s="549">
        <v>1</v>
      </c>
      <c r="R12814" s="549">
        <v>26</v>
      </c>
      <c r="S12814" s="548"/>
      <c r="T12814" s="548">
        <v>1784</v>
      </c>
      <c r="U12814" s="99"/>
    </row>
    <row r="12815" spans="1:21" ht="19.5" customHeight="1">
      <c r="A12815" s="545">
        <v>107844</v>
      </c>
      <c r="B12815" s="545" t="s">
        <v>5338</v>
      </c>
      <c r="C12815" s="545" t="s">
        <v>216</v>
      </c>
      <c r="D12815" s="546"/>
      <c r="E12815" s="171" t="str">
        <f t="shared" si="200"/>
        <v>1900</v>
      </c>
      <c r="F12815" s="547">
        <v>0</v>
      </c>
      <c r="G12815" s="548">
        <v>0</v>
      </c>
      <c r="H12815" s="547">
        <v>0</v>
      </c>
      <c r="I12815" s="545" t="s">
        <v>12647</v>
      </c>
      <c r="J12815" s="545"/>
      <c r="K12815" s="545" t="s">
        <v>20794</v>
      </c>
      <c r="L12815" s="545" t="s">
        <v>13413</v>
      </c>
      <c r="M12815" s="548" t="s">
        <v>13758</v>
      </c>
      <c r="N12815" s="545" t="s">
        <v>22861</v>
      </c>
      <c r="O12815" s="545" t="s">
        <v>13413</v>
      </c>
      <c r="P12815" s="549">
        <v>10523</v>
      </c>
      <c r="Q12815" s="549">
        <v>1</v>
      </c>
      <c r="R12815" s="549">
        <v>26</v>
      </c>
      <c r="S12815" s="548"/>
      <c r="T12815" s="548">
        <v>1784</v>
      </c>
      <c r="U12815" s="99"/>
    </row>
    <row r="12816" spans="1:21" ht="19.5" customHeight="1">
      <c r="A12816" s="545">
        <v>107845</v>
      </c>
      <c r="B12816" s="545" t="s">
        <v>5268</v>
      </c>
      <c r="C12816" s="545" t="s">
        <v>216</v>
      </c>
      <c r="D12816" s="546"/>
      <c r="E12816" s="171" t="str">
        <f t="shared" si="200"/>
        <v>1900</v>
      </c>
      <c r="F12816" s="547">
        <v>0</v>
      </c>
      <c r="G12816" s="548">
        <v>0</v>
      </c>
      <c r="H12816" s="547">
        <v>0</v>
      </c>
      <c r="I12816" s="545" t="s">
        <v>12647</v>
      </c>
      <c r="J12816" s="545"/>
      <c r="K12816" s="545" t="s">
        <v>20795</v>
      </c>
      <c r="L12816" s="545" t="s">
        <v>13413</v>
      </c>
      <c r="M12816" s="548" t="s">
        <v>13758</v>
      </c>
      <c r="N12816" s="545" t="s">
        <v>22861</v>
      </c>
      <c r="O12816" s="545" t="s">
        <v>13413</v>
      </c>
      <c r="P12816" s="549">
        <v>10524</v>
      </c>
      <c r="Q12816" s="549">
        <v>1</v>
      </c>
      <c r="R12816" s="549">
        <v>26</v>
      </c>
      <c r="S12816" s="548"/>
      <c r="T12816" s="548">
        <v>1784</v>
      </c>
      <c r="U12816" s="99"/>
    </row>
    <row r="12817" spans="1:21" ht="19.5" customHeight="1">
      <c r="A12817" s="545">
        <v>107846</v>
      </c>
      <c r="B12817" s="545" t="s">
        <v>5271</v>
      </c>
      <c r="C12817" s="545" t="s">
        <v>216</v>
      </c>
      <c r="D12817" s="546"/>
      <c r="E12817" s="171" t="str">
        <f t="shared" si="200"/>
        <v>1900</v>
      </c>
      <c r="F12817" s="547">
        <v>0</v>
      </c>
      <c r="G12817" s="548">
        <v>0</v>
      </c>
      <c r="H12817" s="547">
        <v>0</v>
      </c>
      <c r="I12817" s="545" t="s">
        <v>12647</v>
      </c>
      <c r="J12817" s="545"/>
      <c r="K12817" s="545" t="s">
        <v>20796</v>
      </c>
      <c r="L12817" s="545" t="s">
        <v>13413</v>
      </c>
      <c r="M12817" s="548" t="s">
        <v>13758</v>
      </c>
      <c r="N12817" s="545" t="s">
        <v>22861</v>
      </c>
      <c r="O12817" s="545" t="s">
        <v>13413</v>
      </c>
      <c r="P12817" s="549">
        <v>10525</v>
      </c>
      <c r="Q12817" s="549">
        <v>1</v>
      </c>
      <c r="R12817" s="549">
        <v>26</v>
      </c>
      <c r="S12817" s="548"/>
      <c r="T12817" s="548">
        <v>1784</v>
      </c>
      <c r="U12817" s="99"/>
    </row>
    <row r="12818" spans="1:21" ht="19.5" customHeight="1">
      <c r="A12818" s="545">
        <v>107847</v>
      </c>
      <c r="B12818" s="545" t="s">
        <v>5270</v>
      </c>
      <c r="C12818" s="545" t="s">
        <v>216</v>
      </c>
      <c r="D12818" s="546"/>
      <c r="E12818" s="171" t="str">
        <f t="shared" si="200"/>
        <v>1900</v>
      </c>
      <c r="F12818" s="547">
        <v>0</v>
      </c>
      <c r="G12818" s="548">
        <v>0</v>
      </c>
      <c r="H12818" s="547">
        <v>0</v>
      </c>
      <c r="I12818" s="545" t="s">
        <v>12647</v>
      </c>
      <c r="J12818" s="545"/>
      <c r="K12818" s="545" t="s">
        <v>20797</v>
      </c>
      <c r="L12818" s="545" t="s">
        <v>13413</v>
      </c>
      <c r="M12818" s="548" t="s">
        <v>13758</v>
      </c>
      <c r="N12818" s="545" t="s">
        <v>22861</v>
      </c>
      <c r="O12818" s="545" t="s">
        <v>13413</v>
      </c>
      <c r="P12818" s="549">
        <v>10526</v>
      </c>
      <c r="Q12818" s="549">
        <v>1</v>
      </c>
      <c r="R12818" s="549">
        <v>26</v>
      </c>
      <c r="S12818" s="548"/>
      <c r="T12818" s="548">
        <v>1784</v>
      </c>
      <c r="U12818" s="99"/>
    </row>
    <row r="12819" spans="1:21" ht="19.5" customHeight="1">
      <c r="A12819" s="545">
        <v>107848</v>
      </c>
      <c r="B12819" s="545" t="s">
        <v>5252</v>
      </c>
      <c r="C12819" s="545" t="s">
        <v>216</v>
      </c>
      <c r="D12819" s="546"/>
      <c r="E12819" s="171" t="str">
        <f t="shared" si="200"/>
        <v>1900</v>
      </c>
      <c r="F12819" s="547">
        <v>0</v>
      </c>
      <c r="G12819" s="548">
        <v>0</v>
      </c>
      <c r="H12819" s="547">
        <v>0</v>
      </c>
      <c r="I12819" s="545" t="s">
        <v>12647</v>
      </c>
      <c r="J12819" s="545"/>
      <c r="K12819" s="545" t="s">
        <v>20798</v>
      </c>
      <c r="L12819" s="545" t="s">
        <v>13413</v>
      </c>
      <c r="M12819" s="548" t="s">
        <v>13758</v>
      </c>
      <c r="N12819" s="545" t="s">
        <v>22861</v>
      </c>
      <c r="O12819" s="545" t="s">
        <v>13413</v>
      </c>
      <c r="P12819" s="549">
        <v>10527</v>
      </c>
      <c r="Q12819" s="549">
        <v>1</v>
      </c>
      <c r="R12819" s="549">
        <v>26</v>
      </c>
      <c r="S12819" s="548"/>
      <c r="T12819" s="548">
        <v>1784</v>
      </c>
      <c r="U12819" s="99"/>
    </row>
    <row r="12820" spans="1:21" ht="19.5" customHeight="1">
      <c r="A12820" s="545">
        <v>107849</v>
      </c>
      <c r="B12820" s="545" t="s">
        <v>5229</v>
      </c>
      <c r="C12820" s="545" t="s">
        <v>216</v>
      </c>
      <c r="D12820" s="546"/>
      <c r="E12820" s="171" t="str">
        <f t="shared" si="200"/>
        <v>1900</v>
      </c>
      <c r="F12820" s="547">
        <v>0</v>
      </c>
      <c r="G12820" s="548">
        <v>0</v>
      </c>
      <c r="H12820" s="547">
        <v>0</v>
      </c>
      <c r="I12820" s="545" t="s">
        <v>12647</v>
      </c>
      <c r="J12820" s="545"/>
      <c r="K12820" s="545" t="s">
        <v>20799</v>
      </c>
      <c r="L12820" s="545" t="s">
        <v>13413</v>
      </c>
      <c r="M12820" s="548" t="s">
        <v>13758</v>
      </c>
      <c r="N12820" s="545" t="s">
        <v>22861</v>
      </c>
      <c r="O12820" s="545" t="s">
        <v>13413</v>
      </c>
      <c r="P12820" s="549">
        <v>10528</v>
      </c>
      <c r="Q12820" s="549">
        <v>1</v>
      </c>
      <c r="R12820" s="549">
        <v>26</v>
      </c>
      <c r="S12820" s="548"/>
      <c r="T12820" s="548">
        <v>1784</v>
      </c>
      <c r="U12820" s="99"/>
    </row>
    <row r="12821" spans="1:21" ht="19.5" customHeight="1">
      <c r="A12821" s="545">
        <v>107850</v>
      </c>
      <c r="B12821" s="545" t="s">
        <v>5344</v>
      </c>
      <c r="C12821" s="545" t="s">
        <v>216</v>
      </c>
      <c r="D12821" s="546"/>
      <c r="E12821" s="171" t="str">
        <f t="shared" si="200"/>
        <v>1900</v>
      </c>
      <c r="F12821" s="547">
        <v>0</v>
      </c>
      <c r="G12821" s="548">
        <v>0</v>
      </c>
      <c r="H12821" s="547">
        <v>0</v>
      </c>
      <c r="I12821" s="545" t="s">
        <v>12647</v>
      </c>
      <c r="J12821" s="545"/>
      <c r="K12821" s="545" t="s">
        <v>20800</v>
      </c>
      <c r="L12821" s="545" t="s">
        <v>13413</v>
      </c>
      <c r="M12821" s="548" t="s">
        <v>13758</v>
      </c>
      <c r="N12821" s="545" t="s">
        <v>22861</v>
      </c>
      <c r="O12821" s="545" t="s">
        <v>13413</v>
      </c>
      <c r="P12821" s="549">
        <v>10529</v>
      </c>
      <c r="Q12821" s="549">
        <v>1</v>
      </c>
      <c r="R12821" s="549">
        <v>26</v>
      </c>
      <c r="S12821" s="548"/>
      <c r="T12821" s="548">
        <v>1784</v>
      </c>
      <c r="U12821" s="99"/>
    </row>
    <row r="12822" spans="1:21" ht="19.5" customHeight="1">
      <c r="A12822" s="545">
        <v>107851</v>
      </c>
      <c r="B12822" s="545" t="s">
        <v>5358</v>
      </c>
      <c r="C12822" s="545" t="s">
        <v>216</v>
      </c>
      <c r="D12822" s="546"/>
      <c r="E12822" s="171" t="str">
        <f t="shared" si="200"/>
        <v>1900</v>
      </c>
      <c r="F12822" s="547">
        <v>0</v>
      </c>
      <c r="G12822" s="548">
        <v>0</v>
      </c>
      <c r="H12822" s="547">
        <v>0</v>
      </c>
      <c r="I12822" s="545" t="s">
        <v>12647</v>
      </c>
      <c r="J12822" s="545"/>
      <c r="K12822" s="545" t="s">
        <v>20801</v>
      </c>
      <c r="L12822" s="545" t="s">
        <v>13413</v>
      </c>
      <c r="M12822" s="548" t="s">
        <v>13758</v>
      </c>
      <c r="N12822" s="545" t="s">
        <v>22861</v>
      </c>
      <c r="O12822" s="545" t="s">
        <v>13413</v>
      </c>
      <c r="P12822" s="549">
        <v>10530</v>
      </c>
      <c r="Q12822" s="549">
        <v>1</v>
      </c>
      <c r="R12822" s="549">
        <v>26</v>
      </c>
      <c r="S12822" s="548"/>
      <c r="T12822" s="548">
        <v>1784</v>
      </c>
      <c r="U12822" s="99"/>
    </row>
    <row r="12823" spans="1:21" ht="19.5" customHeight="1">
      <c r="A12823" s="545">
        <v>107852</v>
      </c>
      <c r="B12823" s="545" t="s">
        <v>5340</v>
      </c>
      <c r="C12823" s="545" t="s">
        <v>216</v>
      </c>
      <c r="D12823" s="546"/>
      <c r="E12823" s="171" t="str">
        <f t="shared" si="200"/>
        <v>1900</v>
      </c>
      <c r="F12823" s="547">
        <v>0</v>
      </c>
      <c r="G12823" s="548">
        <v>0</v>
      </c>
      <c r="H12823" s="547">
        <v>0</v>
      </c>
      <c r="I12823" s="545" t="s">
        <v>12647</v>
      </c>
      <c r="J12823" s="545"/>
      <c r="K12823" s="545" t="s">
        <v>20802</v>
      </c>
      <c r="L12823" s="545" t="s">
        <v>13413</v>
      </c>
      <c r="M12823" s="548" t="s">
        <v>13758</v>
      </c>
      <c r="N12823" s="545" t="s">
        <v>22861</v>
      </c>
      <c r="O12823" s="545" t="s">
        <v>13413</v>
      </c>
      <c r="P12823" s="549">
        <v>10531</v>
      </c>
      <c r="Q12823" s="549">
        <v>1</v>
      </c>
      <c r="R12823" s="549">
        <v>26</v>
      </c>
      <c r="S12823" s="548"/>
      <c r="T12823" s="548">
        <v>1784</v>
      </c>
      <c r="U12823" s="99"/>
    </row>
    <row r="12824" spans="1:21" ht="19.5" customHeight="1">
      <c r="A12824" s="545">
        <v>107853</v>
      </c>
      <c r="B12824" s="545" t="s">
        <v>5251</v>
      </c>
      <c r="C12824" s="545" t="s">
        <v>216</v>
      </c>
      <c r="D12824" s="546"/>
      <c r="E12824" s="171" t="str">
        <f t="shared" si="200"/>
        <v>1900</v>
      </c>
      <c r="F12824" s="547">
        <v>0</v>
      </c>
      <c r="G12824" s="548">
        <v>0</v>
      </c>
      <c r="H12824" s="547">
        <v>0</v>
      </c>
      <c r="I12824" s="545" t="s">
        <v>12647</v>
      </c>
      <c r="J12824" s="545"/>
      <c r="K12824" s="545" t="s">
        <v>20803</v>
      </c>
      <c r="L12824" s="545" t="s">
        <v>13413</v>
      </c>
      <c r="M12824" s="548" t="s">
        <v>13758</v>
      </c>
      <c r="N12824" s="545" t="s">
        <v>22861</v>
      </c>
      <c r="O12824" s="545" t="s">
        <v>13413</v>
      </c>
      <c r="P12824" s="549">
        <v>10532</v>
      </c>
      <c r="Q12824" s="549">
        <v>1</v>
      </c>
      <c r="R12824" s="549">
        <v>26</v>
      </c>
      <c r="S12824" s="548"/>
      <c r="T12824" s="548">
        <v>1784</v>
      </c>
      <c r="U12824" s="99"/>
    </row>
    <row r="12825" spans="1:21" ht="19.5" customHeight="1">
      <c r="A12825" s="545">
        <v>107854</v>
      </c>
      <c r="B12825" s="545" t="s">
        <v>5345</v>
      </c>
      <c r="C12825" s="545" t="s">
        <v>216</v>
      </c>
      <c r="D12825" s="546"/>
      <c r="E12825" s="171" t="str">
        <f t="shared" si="200"/>
        <v>1900</v>
      </c>
      <c r="F12825" s="547">
        <v>0</v>
      </c>
      <c r="G12825" s="548">
        <v>0</v>
      </c>
      <c r="H12825" s="547">
        <v>0</v>
      </c>
      <c r="I12825" s="545" t="s">
        <v>12647</v>
      </c>
      <c r="J12825" s="545"/>
      <c r="K12825" s="545" t="s">
        <v>20804</v>
      </c>
      <c r="L12825" s="545" t="s">
        <v>13413</v>
      </c>
      <c r="M12825" s="548" t="s">
        <v>13758</v>
      </c>
      <c r="N12825" s="545" t="s">
        <v>22861</v>
      </c>
      <c r="O12825" s="545" t="s">
        <v>13413</v>
      </c>
      <c r="P12825" s="549">
        <v>10533</v>
      </c>
      <c r="Q12825" s="549">
        <v>1</v>
      </c>
      <c r="R12825" s="549">
        <v>26</v>
      </c>
      <c r="S12825" s="548"/>
      <c r="T12825" s="548">
        <v>1784</v>
      </c>
      <c r="U12825" s="99"/>
    </row>
    <row r="12826" spans="1:21" ht="19.5" customHeight="1">
      <c r="A12826" s="545">
        <v>107855</v>
      </c>
      <c r="B12826" s="545" t="s">
        <v>5342</v>
      </c>
      <c r="C12826" s="545" t="s">
        <v>216</v>
      </c>
      <c r="D12826" s="546"/>
      <c r="E12826" s="171" t="str">
        <f t="shared" si="200"/>
        <v>1900</v>
      </c>
      <c r="F12826" s="547">
        <v>0</v>
      </c>
      <c r="G12826" s="548">
        <v>0</v>
      </c>
      <c r="H12826" s="547">
        <v>0</v>
      </c>
      <c r="I12826" s="545" t="s">
        <v>12647</v>
      </c>
      <c r="J12826" s="545"/>
      <c r="K12826" s="545" t="s">
        <v>20805</v>
      </c>
      <c r="L12826" s="545" t="s">
        <v>13413</v>
      </c>
      <c r="M12826" s="548" t="s">
        <v>13758</v>
      </c>
      <c r="N12826" s="545" t="s">
        <v>22861</v>
      </c>
      <c r="O12826" s="545" t="s">
        <v>13413</v>
      </c>
      <c r="P12826" s="549">
        <v>10534</v>
      </c>
      <c r="Q12826" s="549">
        <v>1</v>
      </c>
      <c r="R12826" s="549">
        <v>26</v>
      </c>
      <c r="S12826" s="548"/>
      <c r="T12826" s="548">
        <v>1784</v>
      </c>
      <c r="U12826" s="99"/>
    </row>
    <row r="12827" spans="1:21" ht="19.5" customHeight="1">
      <c r="A12827" s="545">
        <v>107856</v>
      </c>
      <c r="B12827" s="545" t="s">
        <v>5347</v>
      </c>
      <c r="C12827" s="545" t="s">
        <v>216</v>
      </c>
      <c r="D12827" s="546"/>
      <c r="E12827" s="171" t="str">
        <f t="shared" si="200"/>
        <v>1900</v>
      </c>
      <c r="F12827" s="547">
        <v>0</v>
      </c>
      <c r="G12827" s="548">
        <v>0</v>
      </c>
      <c r="H12827" s="547">
        <v>0</v>
      </c>
      <c r="I12827" s="545" t="s">
        <v>12647</v>
      </c>
      <c r="J12827" s="545"/>
      <c r="K12827" s="545" t="s">
        <v>20806</v>
      </c>
      <c r="L12827" s="545" t="s">
        <v>13413</v>
      </c>
      <c r="M12827" s="548" t="s">
        <v>13758</v>
      </c>
      <c r="N12827" s="545" t="s">
        <v>22861</v>
      </c>
      <c r="O12827" s="545" t="s">
        <v>13413</v>
      </c>
      <c r="P12827" s="549">
        <v>10535</v>
      </c>
      <c r="Q12827" s="549">
        <v>1</v>
      </c>
      <c r="R12827" s="549">
        <v>26</v>
      </c>
      <c r="S12827" s="548"/>
      <c r="T12827" s="548">
        <v>1784</v>
      </c>
      <c r="U12827" s="99"/>
    </row>
    <row r="12828" spans="1:21" ht="19.5" customHeight="1">
      <c r="A12828" s="545">
        <v>107857</v>
      </c>
      <c r="B12828" s="545" t="s">
        <v>5247</v>
      </c>
      <c r="C12828" s="545" t="s">
        <v>216</v>
      </c>
      <c r="D12828" s="546"/>
      <c r="E12828" s="171" t="str">
        <f t="shared" si="200"/>
        <v>1900</v>
      </c>
      <c r="F12828" s="547">
        <v>0</v>
      </c>
      <c r="G12828" s="548">
        <v>0</v>
      </c>
      <c r="H12828" s="547">
        <v>0</v>
      </c>
      <c r="I12828" s="545" t="s">
        <v>12647</v>
      </c>
      <c r="J12828" s="545"/>
      <c r="K12828" s="545" t="s">
        <v>20807</v>
      </c>
      <c r="L12828" s="545" t="s">
        <v>13413</v>
      </c>
      <c r="M12828" s="548" t="s">
        <v>13758</v>
      </c>
      <c r="N12828" s="545" t="s">
        <v>22861</v>
      </c>
      <c r="O12828" s="545" t="s">
        <v>13413</v>
      </c>
      <c r="P12828" s="549">
        <v>10536</v>
      </c>
      <c r="Q12828" s="549">
        <v>1</v>
      </c>
      <c r="R12828" s="549">
        <v>26</v>
      </c>
      <c r="S12828" s="548"/>
      <c r="T12828" s="548">
        <v>1784</v>
      </c>
      <c r="U12828" s="99"/>
    </row>
    <row r="12829" spans="1:21" ht="19.5" customHeight="1">
      <c r="A12829" s="545">
        <v>107858</v>
      </c>
      <c r="B12829" s="545" t="s">
        <v>5360</v>
      </c>
      <c r="C12829" s="545" t="s">
        <v>216</v>
      </c>
      <c r="D12829" s="546"/>
      <c r="E12829" s="171" t="str">
        <f t="shared" si="200"/>
        <v>1900</v>
      </c>
      <c r="F12829" s="547">
        <v>0</v>
      </c>
      <c r="G12829" s="548">
        <v>0</v>
      </c>
      <c r="H12829" s="547">
        <v>0</v>
      </c>
      <c r="I12829" s="545" t="s">
        <v>12647</v>
      </c>
      <c r="J12829" s="545"/>
      <c r="K12829" s="545" t="s">
        <v>20808</v>
      </c>
      <c r="L12829" s="545" t="s">
        <v>13413</v>
      </c>
      <c r="M12829" s="548" t="s">
        <v>13758</v>
      </c>
      <c r="N12829" s="545" t="s">
        <v>22861</v>
      </c>
      <c r="O12829" s="545" t="s">
        <v>13413</v>
      </c>
      <c r="P12829" s="549">
        <v>10537</v>
      </c>
      <c r="Q12829" s="549">
        <v>1</v>
      </c>
      <c r="R12829" s="549">
        <v>26</v>
      </c>
      <c r="S12829" s="548"/>
      <c r="T12829" s="548">
        <v>1784</v>
      </c>
      <c r="U12829" s="99"/>
    </row>
    <row r="12830" spans="1:21" ht="19.5" customHeight="1">
      <c r="A12830" s="545">
        <v>107859</v>
      </c>
      <c r="B12830" s="545" t="s">
        <v>5227</v>
      </c>
      <c r="C12830" s="545" t="s">
        <v>216</v>
      </c>
      <c r="D12830" s="546"/>
      <c r="E12830" s="171" t="str">
        <f t="shared" si="200"/>
        <v>1900</v>
      </c>
      <c r="F12830" s="547">
        <v>0</v>
      </c>
      <c r="G12830" s="548">
        <v>0</v>
      </c>
      <c r="H12830" s="547">
        <v>0</v>
      </c>
      <c r="I12830" s="545" t="s">
        <v>12647</v>
      </c>
      <c r="J12830" s="545"/>
      <c r="K12830" s="545" t="s">
        <v>20809</v>
      </c>
      <c r="L12830" s="545" t="s">
        <v>13413</v>
      </c>
      <c r="M12830" s="548" t="s">
        <v>13758</v>
      </c>
      <c r="N12830" s="545" t="s">
        <v>22861</v>
      </c>
      <c r="O12830" s="545" t="s">
        <v>13413</v>
      </c>
      <c r="P12830" s="549">
        <v>10538</v>
      </c>
      <c r="Q12830" s="549">
        <v>1</v>
      </c>
      <c r="R12830" s="549">
        <v>26</v>
      </c>
      <c r="S12830" s="548"/>
      <c r="T12830" s="548">
        <v>1784</v>
      </c>
      <c r="U12830" s="99"/>
    </row>
    <row r="12831" spans="1:21" ht="19.5" customHeight="1">
      <c r="A12831" s="545">
        <v>107860</v>
      </c>
      <c r="B12831" s="545" t="s">
        <v>8906</v>
      </c>
      <c r="C12831" s="545" t="s">
        <v>216</v>
      </c>
      <c r="D12831" s="546"/>
      <c r="E12831" s="171" t="str">
        <f t="shared" si="200"/>
        <v>1900</v>
      </c>
      <c r="F12831" s="547">
        <v>0</v>
      </c>
      <c r="G12831" s="548">
        <v>0</v>
      </c>
      <c r="H12831" s="547">
        <v>0</v>
      </c>
      <c r="I12831" s="545" t="s">
        <v>12647</v>
      </c>
      <c r="J12831" s="545"/>
      <c r="K12831" s="545" t="s">
        <v>20810</v>
      </c>
      <c r="L12831" s="545" t="s">
        <v>13413</v>
      </c>
      <c r="M12831" s="548" t="s">
        <v>13758</v>
      </c>
      <c r="N12831" s="545" t="s">
        <v>22861</v>
      </c>
      <c r="O12831" s="545" t="s">
        <v>13413</v>
      </c>
      <c r="P12831" s="549">
        <v>10539</v>
      </c>
      <c r="Q12831" s="549">
        <v>1</v>
      </c>
      <c r="R12831" s="549">
        <v>26</v>
      </c>
      <c r="S12831" s="548"/>
      <c r="T12831" s="548">
        <v>1784</v>
      </c>
      <c r="U12831" s="99"/>
    </row>
    <row r="12832" spans="1:21" ht="19.5" customHeight="1">
      <c r="A12832" s="545">
        <v>107861</v>
      </c>
      <c r="B12832" s="545" t="s">
        <v>5329</v>
      </c>
      <c r="C12832" s="545" t="s">
        <v>216</v>
      </c>
      <c r="D12832" s="546"/>
      <c r="E12832" s="171" t="str">
        <f t="shared" si="200"/>
        <v>1900</v>
      </c>
      <c r="F12832" s="547">
        <v>0</v>
      </c>
      <c r="G12832" s="548">
        <v>0</v>
      </c>
      <c r="H12832" s="547">
        <v>0</v>
      </c>
      <c r="I12832" s="545" t="s">
        <v>12647</v>
      </c>
      <c r="J12832" s="545"/>
      <c r="K12832" s="545" t="s">
        <v>13413</v>
      </c>
      <c r="L12832" s="545" t="s">
        <v>13413</v>
      </c>
      <c r="M12832" s="548" t="s">
        <v>13758</v>
      </c>
      <c r="N12832" s="545" t="s">
        <v>22861</v>
      </c>
      <c r="O12832" s="545" t="s">
        <v>13413</v>
      </c>
      <c r="P12832" s="549">
        <v>10540</v>
      </c>
      <c r="Q12832" s="549">
        <v>1</v>
      </c>
      <c r="R12832" s="549">
        <v>26</v>
      </c>
      <c r="S12832" s="548"/>
      <c r="T12832" s="548">
        <v>1784</v>
      </c>
      <c r="U12832" s="99"/>
    </row>
    <row r="12833" spans="1:21" ht="19.5" customHeight="1">
      <c r="A12833" s="545">
        <v>107862</v>
      </c>
      <c r="B12833" s="545" t="s">
        <v>5353</v>
      </c>
      <c r="C12833" s="545" t="s">
        <v>216</v>
      </c>
      <c r="D12833" s="546"/>
      <c r="E12833" s="171" t="str">
        <f t="shared" si="200"/>
        <v>1900</v>
      </c>
      <c r="F12833" s="547">
        <v>0</v>
      </c>
      <c r="G12833" s="548">
        <v>0</v>
      </c>
      <c r="H12833" s="547">
        <v>0</v>
      </c>
      <c r="I12833" s="545" t="s">
        <v>12647</v>
      </c>
      <c r="J12833" s="545"/>
      <c r="K12833" s="545" t="s">
        <v>20811</v>
      </c>
      <c r="L12833" s="545" t="s">
        <v>13413</v>
      </c>
      <c r="M12833" s="548" t="s">
        <v>13758</v>
      </c>
      <c r="N12833" s="545" t="s">
        <v>22861</v>
      </c>
      <c r="O12833" s="545" t="s">
        <v>13413</v>
      </c>
      <c r="P12833" s="549">
        <v>10541</v>
      </c>
      <c r="Q12833" s="549">
        <v>1</v>
      </c>
      <c r="R12833" s="549">
        <v>26</v>
      </c>
      <c r="S12833" s="548"/>
      <c r="T12833" s="548">
        <v>1784</v>
      </c>
      <c r="U12833" s="99"/>
    </row>
    <row r="12834" spans="1:21" ht="19.5" customHeight="1">
      <c r="A12834" s="545">
        <v>107863</v>
      </c>
      <c r="B12834" s="545" t="s">
        <v>5343</v>
      </c>
      <c r="C12834" s="545" t="s">
        <v>216</v>
      </c>
      <c r="D12834" s="546"/>
      <c r="E12834" s="171" t="str">
        <f t="shared" si="200"/>
        <v>1900</v>
      </c>
      <c r="F12834" s="547">
        <v>0</v>
      </c>
      <c r="G12834" s="548">
        <v>0</v>
      </c>
      <c r="H12834" s="547">
        <v>0</v>
      </c>
      <c r="I12834" s="545" t="s">
        <v>12647</v>
      </c>
      <c r="J12834" s="545"/>
      <c r="K12834" s="545" t="s">
        <v>20812</v>
      </c>
      <c r="L12834" s="545" t="s">
        <v>13413</v>
      </c>
      <c r="M12834" s="548" t="s">
        <v>13758</v>
      </c>
      <c r="N12834" s="545" t="s">
        <v>22861</v>
      </c>
      <c r="O12834" s="545" t="s">
        <v>13413</v>
      </c>
      <c r="P12834" s="549">
        <v>10542</v>
      </c>
      <c r="Q12834" s="549">
        <v>1</v>
      </c>
      <c r="R12834" s="549">
        <v>26</v>
      </c>
      <c r="S12834" s="548"/>
      <c r="T12834" s="548">
        <v>1784</v>
      </c>
      <c r="U12834" s="99"/>
    </row>
    <row r="12835" spans="1:21" ht="19.5" customHeight="1">
      <c r="A12835" s="545">
        <v>107864</v>
      </c>
      <c r="B12835" s="545" t="s">
        <v>5339</v>
      </c>
      <c r="C12835" s="545" t="s">
        <v>216</v>
      </c>
      <c r="D12835" s="546"/>
      <c r="E12835" s="171" t="str">
        <f t="shared" si="200"/>
        <v>1900</v>
      </c>
      <c r="F12835" s="547">
        <v>0</v>
      </c>
      <c r="G12835" s="548">
        <v>0</v>
      </c>
      <c r="H12835" s="547">
        <v>0</v>
      </c>
      <c r="I12835" s="545" t="s">
        <v>12647</v>
      </c>
      <c r="J12835" s="545"/>
      <c r="K12835" s="545" t="s">
        <v>20813</v>
      </c>
      <c r="L12835" s="545" t="s">
        <v>13413</v>
      </c>
      <c r="M12835" s="548" t="s">
        <v>13758</v>
      </c>
      <c r="N12835" s="545" t="s">
        <v>22861</v>
      </c>
      <c r="O12835" s="545" t="s">
        <v>13413</v>
      </c>
      <c r="P12835" s="549">
        <v>10543</v>
      </c>
      <c r="Q12835" s="549">
        <v>1</v>
      </c>
      <c r="R12835" s="549">
        <v>26</v>
      </c>
      <c r="S12835" s="548"/>
      <c r="T12835" s="548">
        <v>1784</v>
      </c>
      <c r="U12835" s="99"/>
    </row>
    <row r="12836" spans="1:21" ht="19.5" customHeight="1">
      <c r="A12836" s="545">
        <v>107865</v>
      </c>
      <c r="B12836" s="545" t="s">
        <v>5234</v>
      </c>
      <c r="C12836" s="545" t="s">
        <v>216</v>
      </c>
      <c r="D12836" s="546"/>
      <c r="E12836" s="171" t="str">
        <f t="shared" si="200"/>
        <v>1900</v>
      </c>
      <c r="F12836" s="547">
        <v>0</v>
      </c>
      <c r="G12836" s="548">
        <v>0</v>
      </c>
      <c r="H12836" s="547">
        <v>0</v>
      </c>
      <c r="I12836" s="545" t="s">
        <v>12647</v>
      </c>
      <c r="J12836" s="545"/>
      <c r="K12836" s="545" t="s">
        <v>20814</v>
      </c>
      <c r="L12836" s="545" t="s">
        <v>13413</v>
      </c>
      <c r="M12836" s="548" t="s">
        <v>13758</v>
      </c>
      <c r="N12836" s="545" t="s">
        <v>22861</v>
      </c>
      <c r="O12836" s="545" t="s">
        <v>13413</v>
      </c>
      <c r="P12836" s="549">
        <v>10544</v>
      </c>
      <c r="Q12836" s="549">
        <v>1</v>
      </c>
      <c r="R12836" s="549">
        <v>26</v>
      </c>
      <c r="S12836" s="548"/>
      <c r="T12836" s="548">
        <v>1784</v>
      </c>
      <c r="U12836" s="99"/>
    </row>
    <row r="12837" spans="1:21" ht="19.5" customHeight="1">
      <c r="A12837" s="545">
        <v>107866</v>
      </c>
      <c r="B12837" s="545" t="s">
        <v>5233</v>
      </c>
      <c r="C12837" s="545" t="s">
        <v>216</v>
      </c>
      <c r="D12837" s="546"/>
      <c r="E12837" s="171" t="str">
        <f t="shared" si="200"/>
        <v>1900</v>
      </c>
      <c r="F12837" s="547">
        <v>0</v>
      </c>
      <c r="G12837" s="548">
        <v>0</v>
      </c>
      <c r="H12837" s="547">
        <v>0</v>
      </c>
      <c r="I12837" s="545" t="s">
        <v>12647</v>
      </c>
      <c r="J12837" s="545"/>
      <c r="K12837" s="545" t="s">
        <v>20815</v>
      </c>
      <c r="L12837" s="545" t="s">
        <v>13413</v>
      </c>
      <c r="M12837" s="548" t="s">
        <v>13758</v>
      </c>
      <c r="N12837" s="545" t="s">
        <v>22861</v>
      </c>
      <c r="O12837" s="545" t="s">
        <v>13413</v>
      </c>
      <c r="P12837" s="549">
        <v>10545</v>
      </c>
      <c r="Q12837" s="549">
        <v>1</v>
      </c>
      <c r="R12837" s="549">
        <v>26</v>
      </c>
      <c r="S12837" s="548"/>
      <c r="T12837" s="548">
        <v>1784</v>
      </c>
      <c r="U12837" s="99"/>
    </row>
    <row r="12838" spans="1:21" ht="19.5" customHeight="1">
      <c r="A12838" s="545">
        <v>107867</v>
      </c>
      <c r="B12838" s="545" t="s">
        <v>5236</v>
      </c>
      <c r="C12838" s="545" t="s">
        <v>216</v>
      </c>
      <c r="D12838" s="546"/>
      <c r="E12838" s="171" t="str">
        <f t="shared" si="200"/>
        <v>1900</v>
      </c>
      <c r="F12838" s="547">
        <v>0</v>
      </c>
      <c r="G12838" s="548">
        <v>0</v>
      </c>
      <c r="H12838" s="547">
        <v>0</v>
      </c>
      <c r="I12838" s="545" t="s">
        <v>12647</v>
      </c>
      <c r="J12838" s="545"/>
      <c r="K12838" s="545" t="s">
        <v>20816</v>
      </c>
      <c r="L12838" s="545" t="s">
        <v>13413</v>
      </c>
      <c r="M12838" s="548" t="s">
        <v>13758</v>
      </c>
      <c r="N12838" s="545" t="s">
        <v>22861</v>
      </c>
      <c r="O12838" s="545" t="s">
        <v>13413</v>
      </c>
      <c r="P12838" s="549">
        <v>10546</v>
      </c>
      <c r="Q12838" s="549">
        <v>1</v>
      </c>
      <c r="R12838" s="549">
        <v>26</v>
      </c>
      <c r="S12838" s="548"/>
      <c r="T12838" s="548">
        <v>1784</v>
      </c>
      <c r="U12838" s="99"/>
    </row>
    <row r="12839" spans="1:21" ht="19.5" customHeight="1">
      <c r="A12839" s="545">
        <v>107868</v>
      </c>
      <c r="B12839" s="545" t="s">
        <v>5232</v>
      </c>
      <c r="C12839" s="545" t="s">
        <v>216</v>
      </c>
      <c r="D12839" s="546"/>
      <c r="E12839" s="171" t="str">
        <f t="shared" si="200"/>
        <v>1900</v>
      </c>
      <c r="F12839" s="547">
        <v>0</v>
      </c>
      <c r="G12839" s="548">
        <v>0</v>
      </c>
      <c r="H12839" s="547">
        <v>0</v>
      </c>
      <c r="I12839" s="545" t="s">
        <v>12647</v>
      </c>
      <c r="J12839" s="545"/>
      <c r="K12839" s="545" t="s">
        <v>20817</v>
      </c>
      <c r="L12839" s="545" t="s">
        <v>13413</v>
      </c>
      <c r="M12839" s="548" t="s">
        <v>13758</v>
      </c>
      <c r="N12839" s="545" t="s">
        <v>22861</v>
      </c>
      <c r="O12839" s="545" t="s">
        <v>13413</v>
      </c>
      <c r="P12839" s="549">
        <v>10547</v>
      </c>
      <c r="Q12839" s="549">
        <v>1</v>
      </c>
      <c r="R12839" s="549">
        <v>26</v>
      </c>
      <c r="S12839" s="548"/>
      <c r="T12839" s="548">
        <v>1784</v>
      </c>
      <c r="U12839" s="99"/>
    </row>
    <row r="12840" spans="1:21" ht="19.5" customHeight="1">
      <c r="A12840" s="545">
        <v>107869</v>
      </c>
      <c r="B12840" s="545" t="s">
        <v>5354</v>
      </c>
      <c r="C12840" s="545" t="s">
        <v>216</v>
      </c>
      <c r="D12840" s="546"/>
      <c r="E12840" s="171" t="str">
        <f t="shared" si="200"/>
        <v>1900</v>
      </c>
      <c r="F12840" s="547">
        <v>0</v>
      </c>
      <c r="G12840" s="548">
        <v>0</v>
      </c>
      <c r="H12840" s="547">
        <v>0</v>
      </c>
      <c r="I12840" s="545" t="s">
        <v>12647</v>
      </c>
      <c r="J12840" s="545"/>
      <c r="K12840" s="545" t="s">
        <v>20818</v>
      </c>
      <c r="L12840" s="545" t="s">
        <v>13413</v>
      </c>
      <c r="M12840" s="548" t="s">
        <v>13758</v>
      </c>
      <c r="N12840" s="545" t="s">
        <v>22861</v>
      </c>
      <c r="O12840" s="545" t="s">
        <v>13413</v>
      </c>
      <c r="P12840" s="549">
        <v>10548</v>
      </c>
      <c r="Q12840" s="549">
        <v>1</v>
      </c>
      <c r="R12840" s="549">
        <v>26</v>
      </c>
      <c r="S12840" s="548"/>
      <c r="T12840" s="548">
        <v>1784</v>
      </c>
      <c r="U12840" s="99"/>
    </row>
    <row r="12841" spans="1:21" ht="19.5" customHeight="1">
      <c r="A12841" s="545">
        <v>107870</v>
      </c>
      <c r="B12841" s="545" t="s">
        <v>5238</v>
      </c>
      <c r="C12841" s="545" t="s">
        <v>216</v>
      </c>
      <c r="D12841" s="546"/>
      <c r="E12841" s="171" t="str">
        <f t="shared" si="200"/>
        <v>1900</v>
      </c>
      <c r="F12841" s="547">
        <v>0</v>
      </c>
      <c r="G12841" s="548">
        <v>0</v>
      </c>
      <c r="H12841" s="547">
        <v>0</v>
      </c>
      <c r="I12841" s="545" t="s">
        <v>12647</v>
      </c>
      <c r="J12841" s="545"/>
      <c r="K12841" s="545" t="s">
        <v>20819</v>
      </c>
      <c r="L12841" s="545" t="s">
        <v>13413</v>
      </c>
      <c r="M12841" s="548" t="s">
        <v>13758</v>
      </c>
      <c r="N12841" s="545" t="s">
        <v>22861</v>
      </c>
      <c r="O12841" s="545" t="s">
        <v>13413</v>
      </c>
      <c r="P12841" s="549">
        <v>10549</v>
      </c>
      <c r="Q12841" s="549">
        <v>1</v>
      </c>
      <c r="R12841" s="549">
        <v>26</v>
      </c>
      <c r="S12841" s="548"/>
      <c r="T12841" s="548">
        <v>1784</v>
      </c>
      <c r="U12841" s="99"/>
    </row>
    <row r="12842" spans="1:21" ht="19.5" customHeight="1">
      <c r="A12842" s="545">
        <v>107871</v>
      </c>
      <c r="B12842" s="545" t="s">
        <v>5239</v>
      </c>
      <c r="C12842" s="545" t="s">
        <v>216</v>
      </c>
      <c r="D12842" s="546"/>
      <c r="E12842" s="171" t="str">
        <f t="shared" si="200"/>
        <v>1900</v>
      </c>
      <c r="F12842" s="547">
        <v>0</v>
      </c>
      <c r="G12842" s="548">
        <v>0</v>
      </c>
      <c r="H12842" s="547">
        <v>0</v>
      </c>
      <c r="I12842" s="545" t="s">
        <v>12647</v>
      </c>
      <c r="J12842" s="545"/>
      <c r="K12842" s="545" t="s">
        <v>20820</v>
      </c>
      <c r="L12842" s="545" t="s">
        <v>13413</v>
      </c>
      <c r="M12842" s="548" t="s">
        <v>13758</v>
      </c>
      <c r="N12842" s="545" t="s">
        <v>22861</v>
      </c>
      <c r="O12842" s="545" t="s">
        <v>13413</v>
      </c>
      <c r="P12842" s="549">
        <v>10550</v>
      </c>
      <c r="Q12842" s="549">
        <v>1</v>
      </c>
      <c r="R12842" s="549">
        <v>26</v>
      </c>
      <c r="S12842" s="548"/>
      <c r="T12842" s="548">
        <v>1784</v>
      </c>
      <c r="U12842" s="99"/>
    </row>
    <row r="12843" spans="1:21" ht="19.5" customHeight="1">
      <c r="A12843" s="545">
        <v>107872</v>
      </c>
      <c r="B12843" s="545" t="s">
        <v>5235</v>
      </c>
      <c r="C12843" s="545" t="s">
        <v>216</v>
      </c>
      <c r="D12843" s="546"/>
      <c r="E12843" s="171" t="str">
        <f t="shared" si="200"/>
        <v>1900</v>
      </c>
      <c r="F12843" s="547">
        <v>0</v>
      </c>
      <c r="G12843" s="548">
        <v>0</v>
      </c>
      <c r="H12843" s="547">
        <v>0</v>
      </c>
      <c r="I12843" s="545" t="s">
        <v>12647</v>
      </c>
      <c r="J12843" s="545"/>
      <c r="K12843" s="545" t="s">
        <v>20821</v>
      </c>
      <c r="L12843" s="545" t="s">
        <v>13413</v>
      </c>
      <c r="M12843" s="548" t="s">
        <v>13758</v>
      </c>
      <c r="N12843" s="545" t="s">
        <v>22861</v>
      </c>
      <c r="O12843" s="545" t="s">
        <v>13413</v>
      </c>
      <c r="P12843" s="549">
        <v>10551</v>
      </c>
      <c r="Q12843" s="549">
        <v>1</v>
      </c>
      <c r="R12843" s="549">
        <v>26</v>
      </c>
      <c r="S12843" s="548"/>
      <c r="T12843" s="548">
        <v>1784</v>
      </c>
      <c r="U12843" s="99"/>
    </row>
    <row r="12844" spans="1:21" ht="19.5" customHeight="1">
      <c r="A12844" s="545">
        <v>107873</v>
      </c>
      <c r="B12844" s="545" t="s">
        <v>5242</v>
      </c>
      <c r="C12844" s="545" t="s">
        <v>216</v>
      </c>
      <c r="D12844" s="546"/>
      <c r="E12844" s="171" t="str">
        <f t="shared" si="200"/>
        <v>1900</v>
      </c>
      <c r="F12844" s="547">
        <v>0</v>
      </c>
      <c r="G12844" s="548">
        <v>0</v>
      </c>
      <c r="H12844" s="547">
        <v>0</v>
      </c>
      <c r="I12844" s="545" t="s">
        <v>12647</v>
      </c>
      <c r="J12844" s="545"/>
      <c r="K12844" s="545" t="s">
        <v>20822</v>
      </c>
      <c r="L12844" s="545" t="s">
        <v>13413</v>
      </c>
      <c r="M12844" s="548" t="s">
        <v>13758</v>
      </c>
      <c r="N12844" s="545" t="s">
        <v>22861</v>
      </c>
      <c r="O12844" s="545" t="s">
        <v>13413</v>
      </c>
      <c r="P12844" s="549">
        <v>10552</v>
      </c>
      <c r="Q12844" s="549">
        <v>1</v>
      </c>
      <c r="R12844" s="549">
        <v>26</v>
      </c>
      <c r="S12844" s="548"/>
      <c r="T12844" s="548">
        <v>1784</v>
      </c>
      <c r="U12844" s="99"/>
    </row>
    <row r="12845" spans="1:21" ht="19.5" customHeight="1">
      <c r="A12845" s="545">
        <v>107874</v>
      </c>
      <c r="B12845" s="545" t="s">
        <v>5350</v>
      </c>
      <c r="C12845" s="545" t="s">
        <v>216</v>
      </c>
      <c r="D12845" s="546">
        <v>43761</v>
      </c>
      <c r="E12845" s="171" t="str">
        <f t="shared" si="200"/>
        <v>2019</v>
      </c>
      <c r="F12845" s="547">
        <v>12061590</v>
      </c>
      <c r="G12845" s="548">
        <v>0.19</v>
      </c>
      <c r="H12845" s="547">
        <v>10135789.92</v>
      </c>
      <c r="I12845" s="545" t="s">
        <v>12647</v>
      </c>
      <c r="J12845" s="545" t="s">
        <v>13301</v>
      </c>
      <c r="K12845" s="545" t="s">
        <v>20823</v>
      </c>
      <c r="L12845" s="545" t="s">
        <v>13413</v>
      </c>
      <c r="M12845" s="548" t="s">
        <v>13758</v>
      </c>
      <c r="N12845" s="545" t="s">
        <v>22861</v>
      </c>
      <c r="O12845" s="545" t="s">
        <v>13413</v>
      </c>
      <c r="P12845" s="549">
        <v>10553</v>
      </c>
      <c r="Q12845" s="549">
        <v>1</v>
      </c>
      <c r="R12845" s="549">
        <v>26</v>
      </c>
      <c r="S12845" s="548">
        <v>2221</v>
      </c>
      <c r="T12845" s="548">
        <v>1784</v>
      </c>
      <c r="U12845" s="99"/>
    </row>
    <row r="12846" spans="1:21" ht="19.5" customHeight="1">
      <c r="A12846" s="545">
        <v>107875</v>
      </c>
      <c r="B12846" s="545" t="s">
        <v>5245</v>
      </c>
      <c r="C12846" s="545" t="s">
        <v>216</v>
      </c>
      <c r="D12846" s="546"/>
      <c r="E12846" s="171" t="str">
        <f t="shared" si="200"/>
        <v>1900</v>
      </c>
      <c r="F12846" s="547">
        <v>0</v>
      </c>
      <c r="G12846" s="548">
        <v>0</v>
      </c>
      <c r="H12846" s="547">
        <v>0</v>
      </c>
      <c r="I12846" s="545" t="s">
        <v>12647</v>
      </c>
      <c r="J12846" s="545"/>
      <c r="K12846" s="545" t="s">
        <v>20824</v>
      </c>
      <c r="L12846" s="545" t="s">
        <v>13413</v>
      </c>
      <c r="M12846" s="548" t="s">
        <v>13758</v>
      </c>
      <c r="N12846" s="545" t="s">
        <v>22861</v>
      </c>
      <c r="O12846" s="545" t="s">
        <v>13413</v>
      </c>
      <c r="P12846" s="549">
        <v>10554</v>
      </c>
      <c r="Q12846" s="549">
        <v>1</v>
      </c>
      <c r="R12846" s="549">
        <v>26</v>
      </c>
      <c r="S12846" s="548"/>
      <c r="T12846" s="548">
        <v>1784</v>
      </c>
      <c r="U12846" s="99"/>
    </row>
    <row r="12847" spans="1:21" ht="19.5" customHeight="1">
      <c r="A12847" s="545">
        <v>107876</v>
      </c>
      <c r="B12847" s="545" t="s">
        <v>5244</v>
      </c>
      <c r="C12847" s="545" t="s">
        <v>216</v>
      </c>
      <c r="D12847" s="546"/>
      <c r="E12847" s="171" t="str">
        <f t="shared" si="200"/>
        <v>1900</v>
      </c>
      <c r="F12847" s="547">
        <v>0</v>
      </c>
      <c r="G12847" s="548">
        <v>0</v>
      </c>
      <c r="H12847" s="547">
        <v>0</v>
      </c>
      <c r="I12847" s="545" t="s">
        <v>12647</v>
      </c>
      <c r="J12847" s="545"/>
      <c r="K12847" s="545" t="s">
        <v>20825</v>
      </c>
      <c r="L12847" s="545" t="s">
        <v>13413</v>
      </c>
      <c r="M12847" s="548" t="s">
        <v>13758</v>
      </c>
      <c r="N12847" s="545" t="s">
        <v>22861</v>
      </c>
      <c r="O12847" s="545" t="s">
        <v>13413</v>
      </c>
      <c r="P12847" s="549">
        <v>10555</v>
      </c>
      <c r="Q12847" s="549">
        <v>1</v>
      </c>
      <c r="R12847" s="549">
        <v>26</v>
      </c>
      <c r="S12847" s="548"/>
      <c r="T12847" s="548">
        <v>1784</v>
      </c>
      <c r="U12847" s="99"/>
    </row>
    <row r="12848" spans="1:21" ht="19.5" customHeight="1">
      <c r="A12848" s="545">
        <v>107877</v>
      </c>
      <c r="B12848" s="545" t="s">
        <v>5246</v>
      </c>
      <c r="C12848" s="545" t="s">
        <v>216</v>
      </c>
      <c r="D12848" s="546"/>
      <c r="E12848" s="171" t="str">
        <f t="shared" si="200"/>
        <v>1900</v>
      </c>
      <c r="F12848" s="547">
        <v>0</v>
      </c>
      <c r="G12848" s="548">
        <v>0</v>
      </c>
      <c r="H12848" s="547">
        <v>0</v>
      </c>
      <c r="I12848" s="545" t="s">
        <v>12647</v>
      </c>
      <c r="J12848" s="545"/>
      <c r="K12848" s="545" t="s">
        <v>20826</v>
      </c>
      <c r="L12848" s="545" t="s">
        <v>13413</v>
      </c>
      <c r="M12848" s="548" t="s">
        <v>13758</v>
      </c>
      <c r="N12848" s="545" t="s">
        <v>22861</v>
      </c>
      <c r="O12848" s="545" t="s">
        <v>13413</v>
      </c>
      <c r="P12848" s="549">
        <v>10556</v>
      </c>
      <c r="Q12848" s="549">
        <v>1</v>
      </c>
      <c r="R12848" s="549">
        <v>26</v>
      </c>
      <c r="S12848" s="548"/>
      <c r="T12848" s="548">
        <v>1784</v>
      </c>
      <c r="U12848" s="99"/>
    </row>
    <row r="12849" spans="1:21" ht="19.5" customHeight="1">
      <c r="A12849" s="545">
        <v>107878</v>
      </c>
      <c r="B12849" s="545" t="s">
        <v>5351</v>
      </c>
      <c r="C12849" s="545" t="s">
        <v>216</v>
      </c>
      <c r="D12849" s="546"/>
      <c r="E12849" s="171" t="str">
        <f t="shared" si="200"/>
        <v>1900</v>
      </c>
      <c r="F12849" s="547">
        <v>0</v>
      </c>
      <c r="G12849" s="548">
        <v>0</v>
      </c>
      <c r="H12849" s="547">
        <v>0</v>
      </c>
      <c r="I12849" s="545" t="s">
        <v>12647</v>
      </c>
      <c r="J12849" s="545"/>
      <c r="K12849" s="545" t="s">
        <v>20827</v>
      </c>
      <c r="L12849" s="545" t="s">
        <v>13413</v>
      </c>
      <c r="M12849" s="548" t="s">
        <v>13758</v>
      </c>
      <c r="N12849" s="545" t="s">
        <v>22861</v>
      </c>
      <c r="O12849" s="545" t="s">
        <v>13413</v>
      </c>
      <c r="P12849" s="549">
        <v>10557</v>
      </c>
      <c r="Q12849" s="549">
        <v>1</v>
      </c>
      <c r="R12849" s="549">
        <v>26</v>
      </c>
      <c r="S12849" s="548"/>
      <c r="T12849" s="548">
        <v>1784</v>
      </c>
      <c r="U12849" s="99"/>
    </row>
    <row r="12850" spans="1:21" ht="19.5" customHeight="1">
      <c r="A12850" s="545">
        <v>107879</v>
      </c>
      <c r="B12850" s="545" t="s">
        <v>5352</v>
      </c>
      <c r="C12850" s="545" t="s">
        <v>216</v>
      </c>
      <c r="D12850" s="546"/>
      <c r="E12850" s="171" t="str">
        <f t="shared" si="200"/>
        <v>1900</v>
      </c>
      <c r="F12850" s="547">
        <v>0</v>
      </c>
      <c r="G12850" s="548">
        <v>0</v>
      </c>
      <c r="H12850" s="547">
        <v>0</v>
      </c>
      <c r="I12850" s="545" t="s">
        <v>12647</v>
      </c>
      <c r="J12850" s="545"/>
      <c r="K12850" s="545" t="s">
        <v>20828</v>
      </c>
      <c r="L12850" s="545" t="s">
        <v>13413</v>
      </c>
      <c r="M12850" s="548" t="s">
        <v>13758</v>
      </c>
      <c r="N12850" s="545" t="s">
        <v>22861</v>
      </c>
      <c r="O12850" s="545" t="s">
        <v>13413</v>
      </c>
      <c r="P12850" s="549">
        <v>10558</v>
      </c>
      <c r="Q12850" s="549">
        <v>1</v>
      </c>
      <c r="R12850" s="549">
        <v>26</v>
      </c>
      <c r="S12850" s="548"/>
      <c r="T12850" s="548">
        <v>1784</v>
      </c>
      <c r="U12850" s="99"/>
    </row>
    <row r="12851" spans="1:21" ht="19.5" customHeight="1">
      <c r="A12851" s="545">
        <v>107880</v>
      </c>
      <c r="B12851" s="545" t="s">
        <v>5257</v>
      </c>
      <c r="C12851" s="545" t="s">
        <v>216</v>
      </c>
      <c r="D12851" s="546"/>
      <c r="E12851" s="171" t="str">
        <f t="shared" si="200"/>
        <v>1900</v>
      </c>
      <c r="F12851" s="547">
        <v>0</v>
      </c>
      <c r="G12851" s="548">
        <v>0</v>
      </c>
      <c r="H12851" s="547">
        <v>0</v>
      </c>
      <c r="I12851" s="545" t="s">
        <v>12647</v>
      </c>
      <c r="J12851" s="545"/>
      <c r="K12851" s="545" t="s">
        <v>5257</v>
      </c>
      <c r="L12851" s="545" t="s">
        <v>13413</v>
      </c>
      <c r="M12851" s="548" t="s">
        <v>13758</v>
      </c>
      <c r="N12851" s="545" t="s">
        <v>22861</v>
      </c>
      <c r="O12851" s="545" t="s">
        <v>13413</v>
      </c>
      <c r="P12851" s="549">
        <v>10559</v>
      </c>
      <c r="Q12851" s="549">
        <v>1</v>
      </c>
      <c r="R12851" s="549">
        <v>26</v>
      </c>
      <c r="S12851" s="548"/>
      <c r="T12851" s="548">
        <v>1784</v>
      </c>
      <c r="U12851" s="99"/>
    </row>
    <row r="12852" spans="1:21" ht="19.5" customHeight="1">
      <c r="A12852" s="545">
        <v>107881</v>
      </c>
      <c r="B12852" s="545" t="s">
        <v>5258</v>
      </c>
      <c r="C12852" s="545" t="s">
        <v>216</v>
      </c>
      <c r="D12852" s="546"/>
      <c r="E12852" s="171" t="str">
        <f t="shared" si="200"/>
        <v>1900</v>
      </c>
      <c r="F12852" s="547">
        <v>0</v>
      </c>
      <c r="G12852" s="548">
        <v>0</v>
      </c>
      <c r="H12852" s="547">
        <v>0</v>
      </c>
      <c r="I12852" s="545" t="s">
        <v>12647</v>
      </c>
      <c r="J12852" s="545"/>
      <c r="K12852" s="545" t="s">
        <v>5258</v>
      </c>
      <c r="L12852" s="545" t="s">
        <v>13413</v>
      </c>
      <c r="M12852" s="548" t="s">
        <v>13758</v>
      </c>
      <c r="N12852" s="545" t="s">
        <v>22861</v>
      </c>
      <c r="O12852" s="545" t="s">
        <v>13413</v>
      </c>
      <c r="P12852" s="549">
        <v>10560</v>
      </c>
      <c r="Q12852" s="549">
        <v>1</v>
      </c>
      <c r="R12852" s="549">
        <v>26</v>
      </c>
      <c r="S12852" s="548"/>
      <c r="T12852" s="548">
        <v>1784</v>
      </c>
      <c r="U12852" s="99"/>
    </row>
    <row r="12853" spans="1:21" ht="19.5" customHeight="1">
      <c r="A12853" s="545">
        <v>107882</v>
      </c>
      <c r="B12853" s="545" t="s">
        <v>5259</v>
      </c>
      <c r="C12853" s="545" t="s">
        <v>216</v>
      </c>
      <c r="D12853" s="546"/>
      <c r="E12853" s="171" t="str">
        <f t="shared" si="200"/>
        <v>1900</v>
      </c>
      <c r="F12853" s="547">
        <v>0</v>
      </c>
      <c r="G12853" s="548">
        <v>0</v>
      </c>
      <c r="H12853" s="547">
        <v>0</v>
      </c>
      <c r="I12853" s="545" t="s">
        <v>12647</v>
      </c>
      <c r="J12853" s="545"/>
      <c r="K12853" s="545" t="s">
        <v>5259</v>
      </c>
      <c r="L12853" s="545" t="s">
        <v>13413</v>
      </c>
      <c r="M12853" s="548" t="s">
        <v>13758</v>
      </c>
      <c r="N12853" s="545" t="s">
        <v>22861</v>
      </c>
      <c r="O12853" s="545" t="s">
        <v>13413</v>
      </c>
      <c r="P12853" s="549">
        <v>10561</v>
      </c>
      <c r="Q12853" s="549">
        <v>1</v>
      </c>
      <c r="R12853" s="549">
        <v>26</v>
      </c>
      <c r="S12853" s="548"/>
      <c r="T12853" s="548">
        <v>1784</v>
      </c>
      <c r="U12853" s="99"/>
    </row>
    <row r="12854" spans="1:21" ht="19.5" customHeight="1">
      <c r="A12854" s="545">
        <v>107883</v>
      </c>
      <c r="B12854" s="545" t="s">
        <v>5260</v>
      </c>
      <c r="C12854" s="545" t="s">
        <v>216</v>
      </c>
      <c r="D12854" s="546"/>
      <c r="E12854" s="171" t="str">
        <f t="shared" si="200"/>
        <v>1900</v>
      </c>
      <c r="F12854" s="547">
        <v>0</v>
      </c>
      <c r="G12854" s="548">
        <v>0</v>
      </c>
      <c r="H12854" s="547">
        <v>0</v>
      </c>
      <c r="I12854" s="545" t="s">
        <v>12647</v>
      </c>
      <c r="J12854" s="545"/>
      <c r="K12854" s="545" t="s">
        <v>5260</v>
      </c>
      <c r="L12854" s="545" t="s">
        <v>13413</v>
      </c>
      <c r="M12854" s="548" t="s">
        <v>13758</v>
      </c>
      <c r="N12854" s="545" t="s">
        <v>22861</v>
      </c>
      <c r="O12854" s="545" t="s">
        <v>13413</v>
      </c>
      <c r="P12854" s="549">
        <v>10562</v>
      </c>
      <c r="Q12854" s="549">
        <v>1</v>
      </c>
      <c r="R12854" s="549">
        <v>26</v>
      </c>
      <c r="S12854" s="548"/>
      <c r="T12854" s="548">
        <v>1784</v>
      </c>
      <c r="U12854" s="99"/>
    </row>
    <row r="12855" spans="1:21" ht="19.5" customHeight="1">
      <c r="A12855" s="545">
        <v>107884</v>
      </c>
      <c r="B12855" s="545" t="s">
        <v>5361</v>
      </c>
      <c r="C12855" s="545" t="s">
        <v>216</v>
      </c>
      <c r="D12855" s="546"/>
      <c r="E12855" s="171" t="str">
        <f t="shared" si="200"/>
        <v>1900</v>
      </c>
      <c r="F12855" s="547">
        <v>0</v>
      </c>
      <c r="G12855" s="548">
        <v>0</v>
      </c>
      <c r="H12855" s="547">
        <v>0</v>
      </c>
      <c r="I12855" s="545" t="s">
        <v>12647</v>
      </c>
      <c r="J12855" s="545"/>
      <c r="K12855" s="545" t="s">
        <v>5361</v>
      </c>
      <c r="L12855" s="545" t="s">
        <v>13413</v>
      </c>
      <c r="M12855" s="548" t="s">
        <v>13758</v>
      </c>
      <c r="N12855" s="545" t="s">
        <v>22861</v>
      </c>
      <c r="O12855" s="545" t="s">
        <v>13413</v>
      </c>
      <c r="P12855" s="549">
        <v>10563</v>
      </c>
      <c r="Q12855" s="549">
        <v>1</v>
      </c>
      <c r="R12855" s="549">
        <v>26</v>
      </c>
      <c r="S12855" s="548"/>
      <c r="T12855" s="548">
        <v>1784</v>
      </c>
      <c r="U12855" s="99"/>
    </row>
    <row r="12856" spans="1:21" ht="19.5" customHeight="1">
      <c r="A12856" s="545">
        <v>107885</v>
      </c>
      <c r="B12856" s="545" t="s">
        <v>5359</v>
      </c>
      <c r="C12856" s="545" t="s">
        <v>216</v>
      </c>
      <c r="D12856" s="546">
        <v>46052</v>
      </c>
      <c r="E12856" s="171" t="str">
        <f t="shared" si="200"/>
        <v>2026</v>
      </c>
      <c r="F12856" s="547">
        <v>309925</v>
      </c>
      <c r="G12856" s="548">
        <v>0.19</v>
      </c>
      <c r="H12856" s="547">
        <v>260441.18</v>
      </c>
      <c r="I12856" s="545" t="s">
        <v>12647</v>
      </c>
      <c r="J12856" s="545" t="s">
        <v>13307</v>
      </c>
      <c r="K12856" s="545" t="s">
        <v>20829</v>
      </c>
      <c r="L12856" s="545" t="s">
        <v>13413</v>
      </c>
      <c r="M12856" s="548" t="s">
        <v>13758</v>
      </c>
      <c r="N12856" s="545" t="s">
        <v>22861</v>
      </c>
      <c r="O12856" s="545" t="s">
        <v>13413</v>
      </c>
      <c r="P12856" s="549">
        <v>10564</v>
      </c>
      <c r="Q12856" s="549">
        <v>1</v>
      </c>
      <c r="R12856" s="549">
        <v>26</v>
      </c>
      <c r="S12856" s="548">
        <v>2228</v>
      </c>
      <c r="T12856" s="548">
        <v>1784</v>
      </c>
      <c r="U12856" s="99"/>
    </row>
    <row r="12857" spans="1:21" ht="19.5" customHeight="1">
      <c r="A12857" s="545">
        <v>107886</v>
      </c>
      <c r="B12857" s="545" t="s">
        <v>5262</v>
      </c>
      <c r="C12857" s="545" t="s">
        <v>216</v>
      </c>
      <c r="D12857" s="546"/>
      <c r="E12857" s="171" t="str">
        <f t="shared" si="200"/>
        <v>1900</v>
      </c>
      <c r="F12857" s="547">
        <v>0</v>
      </c>
      <c r="G12857" s="548">
        <v>0</v>
      </c>
      <c r="H12857" s="547">
        <v>0</v>
      </c>
      <c r="I12857" s="545" t="s">
        <v>12647</v>
      </c>
      <c r="J12857" s="545"/>
      <c r="K12857" s="545" t="s">
        <v>20830</v>
      </c>
      <c r="L12857" s="545" t="s">
        <v>13413</v>
      </c>
      <c r="M12857" s="548" t="s">
        <v>13758</v>
      </c>
      <c r="N12857" s="545" t="s">
        <v>22861</v>
      </c>
      <c r="O12857" s="545" t="s">
        <v>13413</v>
      </c>
      <c r="P12857" s="549">
        <v>10565</v>
      </c>
      <c r="Q12857" s="549">
        <v>1</v>
      </c>
      <c r="R12857" s="549">
        <v>26</v>
      </c>
      <c r="S12857" s="548"/>
      <c r="T12857" s="548">
        <v>1784</v>
      </c>
      <c r="U12857" s="99"/>
    </row>
    <row r="12858" spans="1:21" ht="19.5" customHeight="1">
      <c r="A12858" s="545">
        <v>107887</v>
      </c>
      <c r="B12858" s="545" t="s">
        <v>5264</v>
      </c>
      <c r="C12858" s="545" t="s">
        <v>216</v>
      </c>
      <c r="D12858" s="546"/>
      <c r="E12858" s="171" t="str">
        <f t="shared" si="200"/>
        <v>1900</v>
      </c>
      <c r="F12858" s="547">
        <v>0</v>
      </c>
      <c r="G12858" s="548">
        <v>0</v>
      </c>
      <c r="H12858" s="547">
        <v>0</v>
      </c>
      <c r="I12858" s="545" t="s">
        <v>12647</v>
      </c>
      <c r="J12858" s="545"/>
      <c r="K12858" s="545" t="s">
        <v>20831</v>
      </c>
      <c r="L12858" s="545" t="s">
        <v>13413</v>
      </c>
      <c r="M12858" s="548" t="s">
        <v>13758</v>
      </c>
      <c r="N12858" s="545" t="s">
        <v>22861</v>
      </c>
      <c r="O12858" s="545" t="s">
        <v>13413</v>
      </c>
      <c r="P12858" s="549">
        <v>10566</v>
      </c>
      <c r="Q12858" s="549">
        <v>1</v>
      </c>
      <c r="R12858" s="549">
        <v>26</v>
      </c>
      <c r="S12858" s="548"/>
      <c r="T12858" s="548">
        <v>1784</v>
      </c>
      <c r="U12858" s="99"/>
    </row>
    <row r="12859" spans="1:21" ht="19.5" customHeight="1">
      <c r="A12859" s="545">
        <v>107888</v>
      </c>
      <c r="B12859" s="545" t="s">
        <v>5261</v>
      </c>
      <c r="C12859" s="545" t="s">
        <v>216</v>
      </c>
      <c r="D12859" s="546"/>
      <c r="E12859" s="171" t="str">
        <f t="shared" si="200"/>
        <v>1900</v>
      </c>
      <c r="F12859" s="547">
        <v>0</v>
      </c>
      <c r="G12859" s="548">
        <v>0</v>
      </c>
      <c r="H12859" s="547">
        <v>0</v>
      </c>
      <c r="I12859" s="545" t="s">
        <v>12647</v>
      </c>
      <c r="J12859" s="545"/>
      <c r="K12859" s="545" t="s">
        <v>20832</v>
      </c>
      <c r="L12859" s="545" t="s">
        <v>13413</v>
      </c>
      <c r="M12859" s="548" t="s">
        <v>13758</v>
      </c>
      <c r="N12859" s="545" t="s">
        <v>22861</v>
      </c>
      <c r="O12859" s="545" t="s">
        <v>13413</v>
      </c>
      <c r="P12859" s="549">
        <v>10567</v>
      </c>
      <c r="Q12859" s="549">
        <v>1</v>
      </c>
      <c r="R12859" s="549">
        <v>26</v>
      </c>
      <c r="S12859" s="548"/>
      <c r="T12859" s="548">
        <v>1784</v>
      </c>
      <c r="U12859" s="99"/>
    </row>
    <row r="12860" spans="1:21" ht="19.5" customHeight="1">
      <c r="A12860" s="545">
        <v>107889</v>
      </c>
      <c r="B12860" s="545" t="s">
        <v>5263</v>
      </c>
      <c r="C12860" s="545" t="s">
        <v>216</v>
      </c>
      <c r="D12860" s="546"/>
      <c r="E12860" s="171" t="str">
        <f t="shared" si="200"/>
        <v>1900</v>
      </c>
      <c r="F12860" s="547">
        <v>0</v>
      </c>
      <c r="G12860" s="548">
        <v>0</v>
      </c>
      <c r="H12860" s="547">
        <v>0</v>
      </c>
      <c r="I12860" s="545" t="s">
        <v>12647</v>
      </c>
      <c r="J12860" s="545"/>
      <c r="K12860" s="545" t="s">
        <v>20833</v>
      </c>
      <c r="L12860" s="545" t="s">
        <v>13413</v>
      </c>
      <c r="M12860" s="548" t="s">
        <v>13758</v>
      </c>
      <c r="N12860" s="545" t="s">
        <v>22861</v>
      </c>
      <c r="O12860" s="545" t="s">
        <v>13413</v>
      </c>
      <c r="P12860" s="549">
        <v>10568</v>
      </c>
      <c r="Q12860" s="549">
        <v>1</v>
      </c>
      <c r="R12860" s="549">
        <v>26</v>
      </c>
      <c r="S12860" s="548"/>
      <c r="T12860" s="548">
        <v>1784</v>
      </c>
      <c r="U12860" s="99"/>
    </row>
    <row r="12861" spans="1:21" ht="19.5" customHeight="1">
      <c r="A12861" s="545">
        <v>107890</v>
      </c>
      <c r="B12861" s="545" t="s">
        <v>5355</v>
      </c>
      <c r="C12861" s="545" t="s">
        <v>216</v>
      </c>
      <c r="D12861" s="546"/>
      <c r="E12861" s="171" t="str">
        <f t="shared" si="200"/>
        <v>1900</v>
      </c>
      <c r="F12861" s="547">
        <v>0</v>
      </c>
      <c r="G12861" s="548">
        <v>0</v>
      </c>
      <c r="H12861" s="547">
        <v>0</v>
      </c>
      <c r="I12861" s="545" t="s">
        <v>12647</v>
      </c>
      <c r="J12861" s="545"/>
      <c r="K12861" s="545" t="s">
        <v>20834</v>
      </c>
      <c r="L12861" s="545" t="s">
        <v>13413</v>
      </c>
      <c r="M12861" s="548" t="s">
        <v>13758</v>
      </c>
      <c r="N12861" s="545" t="s">
        <v>22861</v>
      </c>
      <c r="O12861" s="545" t="s">
        <v>13413</v>
      </c>
      <c r="P12861" s="549">
        <v>10569</v>
      </c>
      <c r="Q12861" s="549">
        <v>1</v>
      </c>
      <c r="R12861" s="549">
        <v>26</v>
      </c>
      <c r="S12861" s="548"/>
      <c r="T12861" s="548">
        <v>1784</v>
      </c>
      <c r="U12861" s="99"/>
    </row>
    <row r="12862" spans="1:21" ht="19.5" customHeight="1">
      <c r="A12862" s="545">
        <v>107891</v>
      </c>
      <c r="B12862" s="545" t="s">
        <v>5255</v>
      </c>
      <c r="C12862" s="545" t="s">
        <v>216</v>
      </c>
      <c r="D12862" s="546"/>
      <c r="E12862" s="171" t="str">
        <f t="shared" si="200"/>
        <v>1900</v>
      </c>
      <c r="F12862" s="547">
        <v>0</v>
      </c>
      <c r="G12862" s="548">
        <v>0</v>
      </c>
      <c r="H12862" s="547">
        <v>0</v>
      </c>
      <c r="I12862" s="545" t="s">
        <v>12647</v>
      </c>
      <c r="J12862" s="545"/>
      <c r="K12862" s="545" t="s">
        <v>20835</v>
      </c>
      <c r="L12862" s="545" t="s">
        <v>13413</v>
      </c>
      <c r="M12862" s="548" t="s">
        <v>13758</v>
      </c>
      <c r="N12862" s="545" t="s">
        <v>22861</v>
      </c>
      <c r="O12862" s="545" t="s">
        <v>13413</v>
      </c>
      <c r="P12862" s="549">
        <v>10570</v>
      </c>
      <c r="Q12862" s="549">
        <v>1</v>
      </c>
      <c r="R12862" s="549">
        <v>26</v>
      </c>
      <c r="S12862" s="548"/>
      <c r="T12862" s="548">
        <v>1784</v>
      </c>
      <c r="U12862" s="99"/>
    </row>
    <row r="12863" spans="1:21" ht="19.5" customHeight="1">
      <c r="A12863" s="545">
        <v>107892</v>
      </c>
      <c r="B12863" s="545" t="s">
        <v>5256</v>
      </c>
      <c r="C12863" s="545" t="s">
        <v>216</v>
      </c>
      <c r="D12863" s="546"/>
      <c r="E12863" s="171" t="str">
        <f t="shared" si="200"/>
        <v>1900</v>
      </c>
      <c r="F12863" s="547">
        <v>0</v>
      </c>
      <c r="G12863" s="548">
        <v>0</v>
      </c>
      <c r="H12863" s="547">
        <v>0</v>
      </c>
      <c r="I12863" s="545" t="s">
        <v>12647</v>
      </c>
      <c r="J12863" s="545"/>
      <c r="K12863" s="545" t="s">
        <v>20836</v>
      </c>
      <c r="L12863" s="545" t="s">
        <v>13413</v>
      </c>
      <c r="M12863" s="548" t="s">
        <v>13758</v>
      </c>
      <c r="N12863" s="545" t="s">
        <v>22861</v>
      </c>
      <c r="O12863" s="545" t="s">
        <v>13413</v>
      </c>
      <c r="P12863" s="549">
        <v>10571</v>
      </c>
      <c r="Q12863" s="549">
        <v>1</v>
      </c>
      <c r="R12863" s="549">
        <v>26</v>
      </c>
      <c r="S12863" s="548"/>
      <c r="T12863" s="548">
        <v>1784</v>
      </c>
      <c r="U12863" s="99"/>
    </row>
    <row r="12864" spans="1:21" ht="19.5" customHeight="1">
      <c r="A12864" s="545">
        <v>107893</v>
      </c>
      <c r="B12864" s="545" t="s">
        <v>5254</v>
      </c>
      <c r="C12864" s="545" t="s">
        <v>216</v>
      </c>
      <c r="D12864" s="546"/>
      <c r="E12864" s="171" t="str">
        <f t="shared" si="200"/>
        <v>1900</v>
      </c>
      <c r="F12864" s="547">
        <v>0</v>
      </c>
      <c r="G12864" s="548">
        <v>0</v>
      </c>
      <c r="H12864" s="547">
        <v>0</v>
      </c>
      <c r="I12864" s="545" t="s">
        <v>12647</v>
      </c>
      <c r="J12864" s="545"/>
      <c r="K12864" s="545" t="s">
        <v>20837</v>
      </c>
      <c r="L12864" s="545" t="s">
        <v>13413</v>
      </c>
      <c r="M12864" s="548" t="s">
        <v>13758</v>
      </c>
      <c r="N12864" s="545" t="s">
        <v>22861</v>
      </c>
      <c r="O12864" s="545" t="s">
        <v>13413</v>
      </c>
      <c r="P12864" s="549">
        <v>10572</v>
      </c>
      <c r="Q12864" s="549">
        <v>1</v>
      </c>
      <c r="R12864" s="549">
        <v>26</v>
      </c>
      <c r="S12864" s="548"/>
      <c r="T12864" s="548">
        <v>1784</v>
      </c>
      <c r="U12864" s="99"/>
    </row>
    <row r="12865" spans="1:21" ht="19.5" customHeight="1">
      <c r="A12865" s="545">
        <v>107894</v>
      </c>
      <c r="B12865" s="545" t="s">
        <v>5230</v>
      </c>
      <c r="C12865" s="545" t="s">
        <v>216</v>
      </c>
      <c r="D12865" s="546"/>
      <c r="E12865" s="171" t="str">
        <f t="shared" si="200"/>
        <v>1900</v>
      </c>
      <c r="F12865" s="547">
        <v>0</v>
      </c>
      <c r="G12865" s="548">
        <v>0</v>
      </c>
      <c r="H12865" s="547">
        <v>0</v>
      </c>
      <c r="I12865" s="545" t="s">
        <v>12647</v>
      </c>
      <c r="J12865" s="545"/>
      <c r="K12865" s="545" t="s">
        <v>20838</v>
      </c>
      <c r="L12865" s="545" t="s">
        <v>13413</v>
      </c>
      <c r="M12865" s="548" t="s">
        <v>13758</v>
      </c>
      <c r="N12865" s="545" t="s">
        <v>22861</v>
      </c>
      <c r="O12865" s="545" t="s">
        <v>13413</v>
      </c>
      <c r="P12865" s="549">
        <v>10573</v>
      </c>
      <c r="Q12865" s="549">
        <v>1</v>
      </c>
      <c r="R12865" s="549">
        <v>26</v>
      </c>
      <c r="S12865" s="548"/>
      <c r="T12865" s="548">
        <v>1784</v>
      </c>
      <c r="U12865" s="99"/>
    </row>
    <row r="12866" spans="1:21" ht="19.5" customHeight="1">
      <c r="A12866" s="545">
        <v>107895</v>
      </c>
      <c r="B12866" s="545" t="s">
        <v>5231</v>
      </c>
      <c r="C12866" s="545" t="s">
        <v>216</v>
      </c>
      <c r="D12866" s="546"/>
      <c r="E12866" s="171" t="str">
        <f t="shared" si="200"/>
        <v>1900</v>
      </c>
      <c r="F12866" s="547">
        <v>0</v>
      </c>
      <c r="G12866" s="548">
        <v>0</v>
      </c>
      <c r="H12866" s="547">
        <v>0</v>
      </c>
      <c r="I12866" s="545" t="s">
        <v>12647</v>
      </c>
      <c r="J12866" s="545"/>
      <c r="K12866" s="545" t="s">
        <v>20839</v>
      </c>
      <c r="L12866" s="545" t="s">
        <v>13413</v>
      </c>
      <c r="M12866" s="548" t="s">
        <v>13758</v>
      </c>
      <c r="N12866" s="545" t="s">
        <v>22861</v>
      </c>
      <c r="O12866" s="545" t="s">
        <v>13413</v>
      </c>
      <c r="P12866" s="549">
        <v>10574</v>
      </c>
      <c r="Q12866" s="549">
        <v>1</v>
      </c>
      <c r="R12866" s="549">
        <v>26</v>
      </c>
      <c r="S12866" s="548"/>
      <c r="T12866" s="548">
        <v>1784</v>
      </c>
      <c r="U12866" s="99"/>
    </row>
    <row r="12867" spans="1:21" ht="19.5" customHeight="1">
      <c r="A12867" s="545">
        <v>107896</v>
      </c>
      <c r="B12867" s="545" t="s">
        <v>5269</v>
      </c>
      <c r="C12867" s="545" t="s">
        <v>216</v>
      </c>
      <c r="D12867" s="546"/>
      <c r="E12867" s="171" t="str">
        <f t="shared" si="200"/>
        <v>1900</v>
      </c>
      <c r="F12867" s="547">
        <v>0</v>
      </c>
      <c r="G12867" s="548">
        <v>0</v>
      </c>
      <c r="H12867" s="547">
        <v>0</v>
      </c>
      <c r="I12867" s="545" t="s">
        <v>12647</v>
      </c>
      <c r="J12867" s="545"/>
      <c r="K12867" s="545" t="s">
        <v>13413</v>
      </c>
      <c r="L12867" s="545" t="s">
        <v>13413</v>
      </c>
      <c r="M12867" s="548" t="s">
        <v>13758</v>
      </c>
      <c r="N12867" s="545" t="s">
        <v>22861</v>
      </c>
      <c r="O12867" s="545" t="s">
        <v>13413</v>
      </c>
      <c r="P12867" s="549">
        <v>10575</v>
      </c>
      <c r="Q12867" s="549">
        <v>1</v>
      </c>
      <c r="R12867" s="549">
        <v>26</v>
      </c>
      <c r="S12867" s="548"/>
      <c r="T12867" s="548">
        <v>1784</v>
      </c>
      <c r="U12867" s="99"/>
    </row>
    <row r="12868" spans="1:21" ht="19.5" customHeight="1">
      <c r="A12868" s="545">
        <v>107897</v>
      </c>
      <c r="B12868" s="545" t="s">
        <v>5454</v>
      </c>
      <c r="C12868" s="545" t="s">
        <v>216</v>
      </c>
      <c r="D12868" s="546"/>
      <c r="E12868" s="171" t="str">
        <f t="shared" ref="E12868:E12931" si="201">TEXT(D12868,"YYYY")</f>
        <v>1900</v>
      </c>
      <c r="F12868" s="547">
        <v>0</v>
      </c>
      <c r="G12868" s="548">
        <v>0</v>
      </c>
      <c r="H12868" s="547">
        <v>0</v>
      </c>
      <c r="I12868" s="545" t="s">
        <v>12957</v>
      </c>
      <c r="J12868" s="545"/>
      <c r="K12868" s="545" t="s">
        <v>20840</v>
      </c>
      <c r="L12868" s="545" t="s">
        <v>13413</v>
      </c>
      <c r="M12868" s="548" t="s">
        <v>13758</v>
      </c>
      <c r="N12868" s="545" t="s">
        <v>13413</v>
      </c>
      <c r="O12868" s="545" t="s">
        <v>13413</v>
      </c>
      <c r="P12868" s="549">
        <v>10576</v>
      </c>
      <c r="Q12868" s="549">
        <v>1</v>
      </c>
      <c r="R12868" s="549">
        <v>42</v>
      </c>
      <c r="S12868" s="548"/>
      <c r="T12868" s="548"/>
      <c r="U12868" s="99"/>
    </row>
    <row r="12869" spans="1:21" ht="19.5" customHeight="1">
      <c r="A12869" s="545">
        <v>107898</v>
      </c>
      <c r="B12869" s="545" t="s">
        <v>5476</v>
      </c>
      <c r="C12869" s="545" t="s">
        <v>216</v>
      </c>
      <c r="D12869" s="546"/>
      <c r="E12869" s="171" t="str">
        <f t="shared" si="201"/>
        <v>1900</v>
      </c>
      <c r="F12869" s="547">
        <v>0</v>
      </c>
      <c r="G12869" s="548">
        <v>0</v>
      </c>
      <c r="H12869" s="547">
        <v>0</v>
      </c>
      <c r="I12869" s="545" t="s">
        <v>12957</v>
      </c>
      <c r="J12869" s="545"/>
      <c r="K12869" s="545" t="s">
        <v>20841</v>
      </c>
      <c r="L12869" s="545" t="s">
        <v>13413</v>
      </c>
      <c r="M12869" s="548" t="s">
        <v>13758</v>
      </c>
      <c r="N12869" s="545" t="s">
        <v>13413</v>
      </c>
      <c r="O12869" s="545" t="s">
        <v>13413</v>
      </c>
      <c r="P12869" s="549">
        <v>10577</v>
      </c>
      <c r="Q12869" s="549">
        <v>1</v>
      </c>
      <c r="R12869" s="549">
        <v>42</v>
      </c>
      <c r="S12869" s="548"/>
      <c r="T12869" s="548"/>
      <c r="U12869" s="99"/>
    </row>
    <row r="12870" spans="1:21" ht="19.5" customHeight="1">
      <c r="A12870" s="545">
        <v>107899</v>
      </c>
      <c r="B12870" s="545" t="s">
        <v>5447</v>
      </c>
      <c r="C12870" s="545" t="s">
        <v>216</v>
      </c>
      <c r="D12870" s="546"/>
      <c r="E12870" s="171" t="str">
        <f t="shared" si="201"/>
        <v>1900</v>
      </c>
      <c r="F12870" s="547">
        <v>0</v>
      </c>
      <c r="G12870" s="548">
        <v>0</v>
      </c>
      <c r="H12870" s="547">
        <v>0</v>
      </c>
      <c r="I12870" s="545" t="s">
        <v>12957</v>
      </c>
      <c r="J12870" s="545"/>
      <c r="K12870" s="545" t="s">
        <v>20842</v>
      </c>
      <c r="L12870" s="545" t="s">
        <v>13413</v>
      </c>
      <c r="M12870" s="548" t="s">
        <v>13758</v>
      </c>
      <c r="N12870" s="545" t="s">
        <v>13413</v>
      </c>
      <c r="O12870" s="545" t="s">
        <v>13413</v>
      </c>
      <c r="P12870" s="549">
        <v>10578</v>
      </c>
      <c r="Q12870" s="549">
        <v>1</v>
      </c>
      <c r="R12870" s="549">
        <v>42</v>
      </c>
      <c r="S12870" s="548"/>
      <c r="T12870" s="548"/>
      <c r="U12870" s="99"/>
    </row>
    <row r="12871" spans="1:21" ht="19.5" customHeight="1">
      <c r="A12871" s="545">
        <v>107900</v>
      </c>
      <c r="B12871" s="545" t="s">
        <v>5448</v>
      </c>
      <c r="C12871" s="545" t="s">
        <v>216</v>
      </c>
      <c r="D12871" s="546"/>
      <c r="E12871" s="171" t="str">
        <f t="shared" si="201"/>
        <v>1900</v>
      </c>
      <c r="F12871" s="547">
        <v>0</v>
      </c>
      <c r="G12871" s="548">
        <v>0</v>
      </c>
      <c r="H12871" s="547">
        <v>0</v>
      </c>
      <c r="I12871" s="545" t="s">
        <v>12957</v>
      </c>
      <c r="J12871" s="545"/>
      <c r="K12871" s="545" t="s">
        <v>20843</v>
      </c>
      <c r="L12871" s="545" t="s">
        <v>13413</v>
      </c>
      <c r="M12871" s="548" t="s">
        <v>13758</v>
      </c>
      <c r="N12871" s="545" t="s">
        <v>13413</v>
      </c>
      <c r="O12871" s="545" t="s">
        <v>13413</v>
      </c>
      <c r="P12871" s="549">
        <v>10579</v>
      </c>
      <c r="Q12871" s="549">
        <v>1</v>
      </c>
      <c r="R12871" s="549">
        <v>42</v>
      </c>
      <c r="S12871" s="548"/>
      <c r="T12871" s="548"/>
      <c r="U12871" s="99"/>
    </row>
    <row r="12872" spans="1:21" ht="19.5" customHeight="1">
      <c r="A12872" s="545">
        <v>107901</v>
      </c>
      <c r="B12872" s="545" t="s">
        <v>5475</v>
      </c>
      <c r="C12872" s="545" t="s">
        <v>216</v>
      </c>
      <c r="D12872" s="546"/>
      <c r="E12872" s="171" t="str">
        <f t="shared" si="201"/>
        <v>1900</v>
      </c>
      <c r="F12872" s="547">
        <v>0</v>
      </c>
      <c r="G12872" s="548">
        <v>0</v>
      </c>
      <c r="H12872" s="547">
        <v>0</v>
      </c>
      <c r="I12872" s="545" t="s">
        <v>12957</v>
      </c>
      <c r="J12872" s="545"/>
      <c r="K12872" s="545" t="s">
        <v>20844</v>
      </c>
      <c r="L12872" s="545" t="s">
        <v>13413</v>
      </c>
      <c r="M12872" s="548" t="s">
        <v>13758</v>
      </c>
      <c r="N12872" s="545" t="s">
        <v>13413</v>
      </c>
      <c r="O12872" s="545" t="s">
        <v>13413</v>
      </c>
      <c r="P12872" s="549">
        <v>10580</v>
      </c>
      <c r="Q12872" s="549">
        <v>1</v>
      </c>
      <c r="R12872" s="549">
        <v>42</v>
      </c>
      <c r="S12872" s="548"/>
      <c r="T12872" s="548"/>
      <c r="U12872" s="99"/>
    </row>
    <row r="12873" spans="1:21" ht="19.5" customHeight="1">
      <c r="A12873" s="545">
        <v>107902</v>
      </c>
      <c r="B12873" s="545" t="s">
        <v>5444</v>
      </c>
      <c r="C12873" s="545" t="s">
        <v>216</v>
      </c>
      <c r="D12873" s="546"/>
      <c r="E12873" s="171" t="str">
        <f t="shared" si="201"/>
        <v>1900</v>
      </c>
      <c r="F12873" s="547">
        <v>0</v>
      </c>
      <c r="G12873" s="548">
        <v>0</v>
      </c>
      <c r="H12873" s="547">
        <v>0</v>
      </c>
      <c r="I12873" s="545" t="s">
        <v>12957</v>
      </c>
      <c r="J12873" s="545"/>
      <c r="K12873" s="545" t="s">
        <v>20845</v>
      </c>
      <c r="L12873" s="545" t="s">
        <v>13413</v>
      </c>
      <c r="M12873" s="548" t="s">
        <v>13758</v>
      </c>
      <c r="N12873" s="545" t="s">
        <v>13413</v>
      </c>
      <c r="O12873" s="545" t="s">
        <v>13413</v>
      </c>
      <c r="P12873" s="549">
        <v>10581</v>
      </c>
      <c r="Q12873" s="549">
        <v>1</v>
      </c>
      <c r="R12873" s="549">
        <v>42</v>
      </c>
      <c r="S12873" s="548"/>
      <c r="T12873" s="548"/>
      <c r="U12873" s="99"/>
    </row>
    <row r="12874" spans="1:21" ht="19.5" customHeight="1">
      <c r="A12874" s="545">
        <v>107903</v>
      </c>
      <c r="B12874" s="545" t="s">
        <v>5441</v>
      </c>
      <c r="C12874" s="545" t="s">
        <v>216</v>
      </c>
      <c r="D12874" s="546"/>
      <c r="E12874" s="171" t="str">
        <f t="shared" si="201"/>
        <v>1900</v>
      </c>
      <c r="F12874" s="547">
        <v>0</v>
      </c>
      <c r="G12874" s="548">
        <v>0</v>
      </c>
      <c r="H12874" s="547">
        <v>0</v>
      </c>
      <c r="I12874" s="545" t="s">
        <v>12957</v>
      </c>
      <c r="J12874" s="545"/>
      <c r="K12874" s="545" t="s">
        <v>20846</v>
      </c>
      <c r="L12874" s="545" t="s">
        <v>13413</v>
      </c>
      <c r="M12874" s="548" t="s">
        <v>13758</v>
      </c>
      <c r="N12874" s="545" t="s">
        <v>13413</v>
      </c>
      <c r="O12874" s="545" t="s">
        <v>13413</v>
      </c>
      <c r="P12874" s="549">
        <v>10582</v>
      </c>
      <c r="Q12874" s="549">
        <v>1</v>
      </c>
      <c r="R12874" s="549">
        <v>42</v>
      </c>
      <c r="S12874" s="548"/>
      <c r="T12874" s="548"/>
      <c r="U12874" s="99"/>
    </row>
    <row r="12875" spans="1:21" ht="19.5" customHeight="1">
      <c r="A12875" s="545">
        <v>107904</v>
      </c>
      <c r="B12875" s="545" t="s">
        <v>5466</v>
      </c>
      <c r="C12875" s="545" t="s">
        <v>216</v>
      </c>
      <c r="D12875" s="546"/>
      <c r="E12875" s="171" t="str">
        <f t="shared" si="201"/>
        <v>1900</v>
      </c>
      <c r="F12875" s="547">
        <v>0</v>
      </c>
      <c r="G12875" s="548">
        <v>0</v>
      </c>
      <c r="H12875" s="547">
        <v>0</v>
      </c>
      <c r="I12875" s="545" t="s">
        <v>12957</v>
      </c>
      <c r="J12875" s="545"/>
      <c r="K12875" s="545" t="s">
        <v>20847</v>
      </c>
      <c r="L12875" s="545" t="s">
        <v>13413</v>
      </c>
      <c r="M12875" s="548" t="s">
        <v>13758</v>
      </c>
      <c r="N12875" s="545" t="s">
        <v>13413</v>
      </c>
      <c r="O12875" s="545" t="s">
        <v>13413</v>
      </c>
      <c r="P12875" s="549">
        <v>10583</v>
      </c>
      <c r="Q12875" s="549">
        <v>1</v>
      </c>
      <c r="R12875" s="549">
        <v>42</v>
      </c>
      <c r="S12875" s="548"/>
      <c r="T12875" s="548"/>
      <c r="U12875" s="99"/>
    </row>
    <row r="12876" spans="1:21" ht="19.5" customHeight="1">
      <c r="A12876" s="545">
        <v>107905</v>
      </c>
      <c r="B12876" s="545" t="s">
        <v>5467</v>
      </c>
      <c r="C12876" s="545" t="s">
        <v>216</v>
      </c>
      <c r="D12876" s="546"/>
      <c r="E12876" s="171" t="str">
        <f t="shared" si="201"/>
        <v>1900</v>
      </c>
      <c r="F12876" s="547">
        <v>0</v>
      </c>
      <c r="G12876" s="548">
        <v>0</v>
      </c>
      <c r="H12876" s="547">
        <v>0</v>
      </c>
      <c r="I12876" s="545" t="s">
        <v>12957</v>
      </c>
      <c r="J12876" s="545"/>
      <c r="K12876" s="545" t="s">
        <v>20848</v>
      </c>
      <c r="L12876" s="545" t="s">
        <v>13413</v>
      </c>
      <c r="M12876" s="548" t="s">
        <v>13758</v>
      </c>
      <c r="N12876" s="545" t="s">
        <v>13413</v>
      </c>
      <c r="O12876" s="545" t="s">
        <v>13413</v>
      </c>
      <c r="P12876" s="549">
        <v>10584</v>
      </c>
      <c r="Q12876" s="549">
        <v>1</v>
      </c>
      <c r="R12876" s="549">
        <v>42</v>
      </c>
      <c r="S12876" s="548"/>
      <c r="T12876" s="548"/>
      <c r="U12876" s="99"/>
    </row>
    <row r="12877" spans="1:21" ht="19.5" customHeight="1">
      <c r="A12877" s="545">
        <v>107906</v>
      </c>
      <c r="B12877" s="545" t="s">
        <v>5237</v>
      </c>
      <c r="C12877" s="545" t="s">
        <v>216</v>
      </c>
      <c r="D12877" s="546"/>
      <c r="E12877" s="171" t="str">
        <f t="shared" si="201"/>
        <v>1900</v>
      </c>
      <c r="F12877" s="547">
        <v>0</v>
      </c>
      <c r="G12877" s="548">
        <v>0</v>
      </c>
      <c r="H12877" s="547">
        <v>0</v>
      </c>
      <c r="I12877" s="545" t="s">
        <v>12758</v>
      </c>
      <c r="J12877" s="545"/>
      <c r="K12877" s="545" t="s">
        <v>20849</v>
      </c>
      <c r="L12877" s="545" t="s">
        <v>13413</v>
      </c>
      <c r="M12877" s="548" t="s">
        <v>13758</v>
      </c>
      <c r="N12877" s="545" t="s">
        <v>13413</v>
      </c>
      <c r="O12877" s="545" t="s">
        <v>13413</v>
      </c>
      <c r="P12877" s="549">
        <v>10585</v>
      </c>
      <c r="Q12877" s="549">
        <v>1</v>
      </c>
      <c r="R12877" s="549">
        <v>164</v>
      </c>
      <c r="S12877" s="548"/>
      <c r="T12877" s="548"/>
      <c r="U12877" s="99"/>
    </row>
    <row r="12878" spans="1:21" ht="19.5" customHeight="1">
      <c r="A12878" s="545">
        <v>107907</v>
      </c>
      <c r="B12878" s="545" t="s">
        <v>5463</v>
      </c>
      <c r="C12878" s="545" t="s">
        <v>216</v>
      </c>
      <c r="D12878" s="546"/>
      <c r="E12878" s="171" t="str">
        <f t="shared" si="201"/>
        <v>1900</v>
      </c>
      <c r="F12878" s="547">
        <v>0</v>
      </c>
      <c r="G12878" s="548">
        <v>0</v>
      </c>
      <c r="H12878" s="547">
        <v>0</v>
      </c>
      <c r="I12878" s="545" t="s">
        <v>12957</v>
      </c>
      <c r="J12878" s="545"/>
      <c r="K12878" s="545" t="s">
        <v>20850</v>
      </c>
      <c r="L12878" s="545" t="s">
        <v>13413</v>
      </c>
      <c r="M12878" s="548" t="s">
        <v>13758</v>
      </c>
      <c r="N12878" s="545" t="s">
        <v>13413</v>
      </c>
      <c r="O12878" s="545" t="s">
        <v>13413</v>
      </c>
      <c r="P12878" s="549">
        <v>10586</v>
      </c>
      <c r="Q12878" s="549">
        <v>1</v>
      </c>
      <c r="R12878" s="549">
        <v>42</v>
      </c>
      <c r="S12878" s="548"/>
      <c r="T12878" s="548"/>
      <c r="U12878" s="99"/>
    </row>
    <row r="12879" spans="1:21" ht="19.5" customHeight="1">
      <c r="A12879" s="545">
        <v>107908</v>
      </c>
      <c r="B12879" s="545" t="s">
        <v>5464</v>
      </c>
      <c r="C12879" s="545" t="s">
        <v>216</v>
      </c>
      <c r="D12879" s="546"/>
      <c r="E12879" s="171" t="str">
        <f t="shared" si="201"/>
        <v>1900</v>
      </c>
      <c r="F12879" s="547">
        <v>0</v>
      </c>
      <c r="G12879" s="548">
        <v>0</v>
      </c>
      <c r="H12879" s="547">
        <v>0</v>
      </c>
      <c r="I12879" s="545" t="s">
        <v>12957</v>
      </c>
      <c r="J12879" s="545"/>
      <c r="K12879" s="545" t="s">
        <v>20851</v>
      </c>
      <c r="L12879" s="545" t="s">
        <v>13413</v>
      </c>
      <c r="M12879" s="548" t="s">
        <v>13758</v>
      </c>
      <c r="N12879" s="545" t="s">
        <v>13413</v>
      </c>
      <c r="O12879" s="545" t="s">
        <v>13413</v>
      </c>
      <c r="P12879" s="549">
        <v>10587</v>
      </c>
      <c r="Q12879" s="549">
        <v>1</v>
      </c>
      <c r="R12879" s="549">
        <v>42</v>
      </c>
      <c r="S12879" s="548"/>
      <c r="T12879" s="548"/>
      <c r="U12879" s="99"/>
    </row>
    <row r="12880" spans="1:21" ht="19.5" customHeight="1">
      <c r="A12880" s="545">
        <v>107909</v>
      </c>
      <c r="B12880" s="545" t="s">
        <v>5465</v>
      </c>
      <c r="C12880" s="545" t="s">
        <v>216</v>
      </c>
      <c r="D12880" s="546"/>
      <c r="E12880" s="171" t="str">
        <f t="shared" si="201"/>
        <v>1900</v>
      </c>
      <c r="F12880" s="547">
        <v>0</v>
      </c>
      <c r="G12880" s="548">
        <v>0</v>
      </c>
      <c r="H12880" s="547">
        <v>0</v>
      </c>
      <c r="I12880" s="545" t="s">
        <v>12957</v>
      </c>
      <c r="J12880" s="545"/>
      <c r="K12880" s="545" t="s">
        <v>20851</v>
      </c>
      <c r="L12880" s="545" t="s">
        <v>13413</v>
      </c>
      <c r="M12880" s="548" t="s">
        <v>13758</v>
      </c>
      <c r="N12880" s="545" t="s">
        <v>13413</v>
      </c>
      <c r="O12880" s="545" t="s">
        <v>13413</v>
      </c>
      <c r="P12880" s="549">
        <v>10588</v>
      </c>
      <c r="Q12880" s="549">
        <v>1</v>
      </c>
      <c r="R12880" s="549">
        <v>42</v>
      </c>
      <c r="S12880" s="548"/>
      <c r="T12880" s="548"/>
      <c r="U12880" s="99"/>
    </row>
    <row r="12881" spans="1:21" ht="19.5" customHeight="1">
      <c r="A12881" s="545">
        <v>107910</v>
      </c>
      <c r="B12881" s="545" t="s">
        <v>5461</v>
      </c>
      <c r="C12881" s="545" t="s">
        <v>216</v>
      </c>
      <c r="D12881" s="546"/>
      <c r="E12881" s="171" t="str">
        <f t="shared" si="201"/>
        <v>1900</v>
      </c>
      <c r="F12881" s="547">
        <v>0</v>
      </c>
      <c r="G12881" s="548">
        <v>0</v>
      </c>
      <c r="H12881" s="547">
        <v>0</v>
      </c>
      <c r="I12881" s="545" t="s">
        <v>12957</v>
      </c>
      <c r="J12881" s="545"/>
      <c r="K12881" s="545" t="s">
        <v>20852</v>
      </c>
      <c r="L12881" s="545" t="s">
        <v>13413</v>
      </c>
      <c r="M12881" s="548" t="s">
        <v>13758</v>
      </c>
      <c r="N12881" s="545" t="s">
        <v>13413</v>
      </c>
      <c r="O12881" s="545" t="s">
        <v>13413</v>
      </c>
      <c r="P12881" s="549">
        <v>10589</v>
      </c>
      <c r="Q12881" s="549">
        <v>1</v>
      </c>
      <c r="R12881" s="549">
        <v>42</v>
      </c>
      <c r="S12881" s="548"/>
      <c r="T12881" s="548"/>
      <c r="U12881" s="99"/>
    </row>
    <row r="12882" spans="1:21" ht="19.5" customHeight="1">
      <c r="A12882" s="545">
        <v>107911</v>
      </c>
      <c r="B12882" s="545" t="s">
        <v>5453</v>
      </c>
      <c r="C12882" s="545" t="s">
        <v>216</v>
      </c>
      <c r="D12882" s="546"/>
      <c r="E12882" s="171" t="str">
        <f t="shared" si="201"/>
        <v>1900</v>
      </c>
      <c r="F12882" s="547">
        <v>0</v>
      </c>
      <c r="G12882" s="548">
        <v>0</v>
      </c>
      <c r="H12882" s="547">
        <v>0</v>
      </c>
      <c r="I12882" s="545" t="s">
        <v>12957</v>
      </c>
      <c r="J12882" s="545"/>
      <c r="K12882" s="545" t="s">
        <v>20853</v>
      </c>
      <c r="L12882" s="545" t="s">
        <v>13413</v>
      </c>
      <c r="M12882" s="548" t="s">
        <v>13758</v>
      </c>
      <c r="N12882" s="545" t="s">
        <v>13413</v>
      </c>
      <c r="O12882" s="545" t="s">
        <v>13413</v>
      </c>
      <c r="P12882" s="549">
        <v>10590</v>
      </c>
      <c r="Q12882" s="549">
        <v>1</v>
      </c>
      <c r="R12882" s="549">
        <v>42</v>
      </c>
      <c r="S12882" s="548"/>
      <c r="T12882" s="548"/>
      <c r="U12882" s="99"/>
    </row>
    <row r="12883" spans="1:21" ht="19.5" customHeight="1">
      <c r="A12883" s="545">
        <v>107912</v>
      </c>
      <c r="B12883" s="545" t="s">
        <v>5451</v>
      </c>
      <c r="C12883" s="545" t="s">
        <v>216</v>
      </c>
      <c r="D12883" s="546"/>
      <c r="E12883" s="171" t="str">
        <f t="shared" si="201"/>
        <v>1900</v>
      </c>
      <c r="F12883" s="547">
        <v>0</v>
      </c>
      <c r="G12883" s="548">
        <v>0</v>
      </c>
      <c r="H12883" s="547">
        <v>0</v>
      </c>
      <c r="I12883" s="545" t="s">
        <v>12957</v>
      </c>
      <c r="J12883" s="545"/>
      <c r="K12883" s="545" t="s">
        <v>13413</v>
      </c>
      <c r="L12883" s="545" t="s">
        <v>13413</v>
      </c>
      <c r="M12883" s="548" t="s">
        <v>13758</v>
      </c>
      <c r="N12883" s="545" t="s">
        <v>13413</v>
      </c>
      <c r="O12883" s="545" t="s">
        <v>13413</v>
      </c>
      <c r="P12883" s="549">
        <v>10591</v>
      </c>
      <c r="Q12883" s="549">
        <v>1</v>
      </c>
      <c r="R12883" s="549">
        <v>42</v>
      </c>
      <c r="S12883" s="548"/>
      <c r="T12883" s="548"/>
      <c r="U12883" s="99"/>
    </row>
    <row r="12884" spans="1:21" ht="19.5" customHeight="1">
      <c r="A12884" s="545">
        <v>107913</v>
      </c>
      <c r="B12884" s="545" t="s">
        <v>5452</v>
      </c>
      <c r="C12884" s="545" t="s">
        <v>216</v>
      </c>
      <c r="D12884" s="546"/>
      <c r="E12884" s="171" t="str">
        <f t="shared" si="201"/>
        <v>1900</v>
      </c>
      <c r="F12884" s="547">
        <v>0</v>
      </c>
      <c r="G12884" s="548">
        <v>0</v>
      </c>
      <c r="H12884" s="547">
        <v>0</v>
      </c>
      <c r="I12884" s="545" t="s">
        <v>12957</v>
      </c>
      <c r="J12884" s="545"/>
      <c r="K12884" s="545" t="s">
        <v>20854</v>
      </c>
      <c r="L12884" s="545" t="s">
        <v>13413</v>
      </c>
      <c r="M12884" s="548" t="s">
        <v>13758</v>
      </c>
      <c r="N12884" s="545" t="s">
        <v>13413</v>
      </c>
      <c r="O12884" s="545" t="s">
        <v>13413</v>
      </c>
      <c r="P12884" s="549">
        <v>10592</v>
      </c>
      <c r="Q12884" s="549">
        <v>1</v>
      </c>
      <c r="R12884" s="549">
        <v>42</v>
      </c>
      <c r="S12884" s="548"/>
      <c r="T12884" s="548"/>
      <c r="U12884" s="99"/>
    </row>
    <row r="12885" spans="1:21" ht="19.5" customHeight="1">
      <c r="A12885" s="545">
        <v>107914</v>
      </c>
      <c r="B12885" s="545" t="s">
        <v>5457</v>
      </c>
      <c r="C12885" s="545" t="s">
        <v>216</v>
      </c>
      <c r="D12885" s="546"/>
      <c r="E12885" s="171" t="str">
        <f t="shared" si="201"/>
        <v>1900</v>
      </c>
      <c r="F12885" s="547">
        <v>0</v>
      </c>
      <c r="G12885" s="548">
        <v>0</v>
      </c>
      <c r="H12885" s="547">
        <v>0</v>
      </c>
      <c r="I12885" s="545" t="s">
        <v>12957</v>
      </c>
      <c r="J12885" s="545"/>
      <c r="K12885" s="545" t="s">
        <v>20855</v>
      </c>
      <c r="L12885" s="545" t="s">
        <v>13413</v>
      </c>
      <c r="M12885" s="548" t="s">
        <v>13758</v>
      </c>
      <c r="N12885" s="545" t="s">
        <v>13413</v>
      </c>
      <c r="O12885" s="545" t="s">
        <v>13413</v>
      </c>
      <c r="P12885" s="549">
        <v>10593</v>
      </c>
      <c r="Q12885" s="549">
        <v>1</v>
      </c>
      <c r="R12885" s="549">
        <v>42</v>
      </c>
      <c r="S12885" s="548"/>
      <c r="T12885" s="548"/>
      <c r="U12885" s="99"/>
    </row>
    <row r="12886" spans="1:21" ht="19.5" customHeight="1">
      <c r="A12886" s="545">
        <v>107915</v>
      </c>
      <c r="B12886" s="545" t="s">
        <v>5473</v>
      </c>
      <c r="C12886" s="545" t="s">
        <v>216</v>
      </c>
      <c r="D12886" s="546"/>
      <c r="E12886" s="171" t="str">
        <f t="shared" si="201"/>
        <v>1900</v>
      </c>
      <c r="F12886" s="547">
        <v>0</v>
      </c>
      <c r="G12886" s="548">
        <v>0</v>
      </c>
      <c r="H12886" s="547">
        <v>0</v>
      </c>
      <c r="I12886" s="545" t="s">
        <v>12957</v>
      </c>
      <c r="J12886" s="545"/>
      <c r="K12886" s="545" t="s">
        <v>20856</v>
      </c>
      <c r="L12886" s="545" t="s">
        <v>13413</v>
      </c>
      <c r="M12886" s="548" t="s">
        <v>13758</v>
      </c>
      <c r="N12886" s="545" t="s">
        <v>13413</v>
      </c>
      <c r="O12886" s="545" t="s">
        <v>13413</v>
      </c>
      <c r="P12886" s="549">
        <v>10594</v>
      </c>
      <c r="Q12886" s="549">
        <v>1</v>
      </c>
      <c r="R12886" s="549">
        <v>42</v>
      </c>
      <c r="S12886" s="548"/>
      <c r="T12886" s="548"/>
      <c r="U12886" s="99"/>
    </row>
    <row r="12887" spans="1:21" ht="19.5" customHeight="1">
      <c r="A12887" s="545">
        <v>107916</v>
      </c>
      <c r="B12887" s="545" t="s">
        <v>5450</v>
      </c>
      <c r="C12887" s="545" t="s">
        <v>216</v>
      </c>
      <c r="D12887" s="546"/>
      <c r="E12887" s="171" t="str">
        <f t="shared" si="201"/>
        <v>1900</v>
      </c>
      <c r="F12887" s="547">
        <v>0</v>
      </c>
      <c r="G12887" s="548">
        <v>0</v>
      </c>
      <c r="H12887" s="547">
        <v>0</v>
      </c>
      <c r="I12887" s="545" t="s">
        <v>12957</v>
      </c>
      <c r="J12887" s="545"/>
      <c r="K12887" s="545" t="s">
        <v>20857</v>
      </c>
      <c r="L12887" s="545" t="s">
        <v>13413</v>
      </c>
      <c r="M12887" s="548" t="s">
        <v>13758</v>
      </c>
      <c r="N12887" s="545" t="s">
        <v>13413</v>
      </c>
      <c r="O12887" s="545" t="s">
        <v>13413</v>
      </c>
      <c r="P12887" s="549">
        <v>10595</v>
      </c>
      <c r="Q12887" s="549">
        <v>1</v>
      </c>
      <c r="R12887" s="549">
        <v>42</v>
      </c>
      <c r="S12887" s="548"/>
      <c r="T12887" s="548"/>
      <c r="U12887" s="99"/>
    </row>
    <row r="12888" spans="1:21" ht="19.5" customHeight="1">
      <c r="A12888" s="545">
        <v>107917</v>
      </c>
      <c r="B12888" s="545" t="s">
        <v>5471</v>
      </c>
      <c r="C12888" s="545" t="s">
        <v>216</v>
      </c>
      <c r="D12888" s="546"/>
      <c r="E12888" s="171" t="str">
        <f t="shared" si="201"/>
        <v>1900</v>
      </c>
      <c r="F12888" s="547">
        <v>0</v>
      </c>
      <c r="G12888" s="548">
        <v>0</v>
      </c>
      <c r="H12888" s="547">
        <v>0</v>
      </c>
      <c r="I12888" s="545" t="s">
        <v>12957</v>
      </c>
      <c r="J12888" s="545"/>
      <c r="K12888" s="545" t="s">
        <v>20858</v>
      </c>
      <c r="L12888" s="545" t="s">
        <v>13413</v>
      </c>
      <c r="M12888" s="548" t="s">
        <v>13758</v>
      </c>
      <c r="N12888" s="545" t="s">
        <v>13413</v>
      </c>
      <c r="O12888" s="545" t="s">
        <v>13413</v>
      </c>
      <c r="P12888" s="549">
        <v>10596</v>
      </c>
      <c r="Q12888" s="549">
        <v>1</v>
      </c>
      <c r="R12888" s="549">
        <v>42</v>
      </c>
      <c r="S12888" s="548"/>
      <c r="T12888" s="548"/>
      <c r="U12888" s="99"/>
    </row>
    <row r="12889" spans="1:21" ht="19.5" customHeight="1">
      <c r="A12889" s="545">
        <v>107918</v>
      </c>
      <c r="B12889" s="545" t="s">
        <v>5456</v>
      </c>
      <c r="C12889" s="545" t="s">
        <v>216</v>
      </c>
      <c r="D12889" s="546"/>
      <c r="E12889" s="171" t="str">
        <f t="shared" si="201"/>
        <v>1900</v>
      </c>
      <c r="F12889" s="547">
        <v>0</v>
      </c>
      <c r="G12889" s="548">
        <v>0</v>
      </c>
      <c r="H12889" s="547">
        <v>0</v>
      </c>
      <c r="I12889" s="545" t="s">
        <v>12957</v>
      </c>
      <c r="J12889" s="545"/>
      <c r="K12889" s="545" t="s">
        <v>20859</v>
      </c>
      <c r="L12889" s="545" t="s">
        <v>13413</v>
      </c>
      <c r="M12889" s="548" t="s">
        <v>13758</v>
      </c>
      <c r="N12889" s="545" t="s">
        <v>13413</v>
      </c>
      <c r="O12889" s="545" t="s">
        <v>13413</v>
      </c>
      <c r="P12889" s="549">
        <v>10597</v>
      </c>
      <c r="Q12889" s="549">
        <v>1</v>
      </c>
      <c r="R12889" s="549">
        <v>42</v>
      </c>
      <c r="S12889" s="548"/>
      <c r="T12889" s="548"/>
      <c r="U12889" s="99"/>
    </row>
    <row r="12890" spans="1:21" ht="19.5" customHeight="1">
      <c r="A12890" s="545">
        <v>107919</v>
      </c>
      <c r="B12890" s="545" t="s">
        <v>5474</v>
      </c>
      <c r="C12890" s="545" t="s">
        <v>216</v>
      </c>
      <c r="D12890" s="546"/>
      <c r="E12890" s="171" t="str">
        <f t="shared" si="201"/>
        <v>1900</v>
      </c>
      <c r="F12890" s="547">
        <v>0</v>
      </c>
      <c r="G12890" s="548">
        <v>0</v>
      </c>
      <c r="H12890" s="547">
        <v>0</v>
      </c>
      <c r="I12890" s="545" t="s">
        <v>12957</v>
      </c>
      <c r="J12890" s="545"/>
      <c r="K12890" s="545" t="s">
        <v>20860</v>
      </c>
      <c r="L12890" s="545" t="s">
        <v>13413</v>
      </c>
      <c r="M12890" s="548" t="s">
        <v>13758</v>
      </c>
      <c r="N12890" s="545" t="s">
        <v>13413</v>
      </c>
      <c r="O12890" s="545" t="s">
        <v>13413</v>
      </c>
      <c r="P12890" s="549">
        <v>10598</v>
      </c>
      <c r="Q12890" s="549">
        <v>1</v>
      </c>
      <c r="R12890" s="549">
        <v>42</v>
      </c>
      <c r="S12890" s="548"/>
      <c r="T12890" s="548"/>
      <c r="U12890" s="99"/>
    </row>
    <row r="12891" spans="1:21" ht="19.5" customHeight="1">
      <c r="A12891" s="545">
        <v>107920</v>
      </c>
      <c r="B12891" s="545" t="s">
        <v>5442</v>
      </c>
      <c r="C12891" s="545" t="s">
        <v>216</v>
      </c>
      <c r="D12891" s="546"/>
      <c r="E12891" s="171" t="str">
        <f t="shared" si="201"/>
        <v>1900</v>
      </c>
      <c r="F12891" s="547">
        <v>0</v>
      </c>
      <c r="G12891" s="548">
        <v>0</v>
      </c>
      <c r="H12891" s="547">
        <v>0</v>
      </c>
      <c r="I12891" s="545" t="s">
        <v>12957</v>
      </c>
      <c r="J12891" s="545"/>
      <c r="K12891" s="545" t="s">
        <v>20861</v>
      </c>
      <c r="L12891" s="545" t="s">
        <v>13413</v>
      </c>
      <c r="M12891" s="548" t="s">
        <v>13758</v>
      </c>
      <c r="N12891" s="545" t="s">
        <v>13413</v>
      </c>
      <c r="O12891" s="545" t="s">
        <v>13413</v>
      </c>
      <c r="P12891" s="549">
        <v>10599</v>
      </c>
      <c r="Q12891" s="549">
        <v>1</v>
      </c>
      <c r="R12891" s="549">
        <v>42</v>
      </c>
      <c r="S12891" s="548"/>
      <c r="T12891" s="548"/>
      <c r="U12891" s="99"/>
    </row>
    <row r="12892" spans="1:21" ht="19.5" customHeight="1">
      <c r="A12892" s="545">
        <v>107921</v>
      </c>
      <c r="B12892" s="545" t="s">
        <v>5472</v>
      </c>
      <c r="C12892" s="545" t="s">
        <v>216</v>
      </c>
      <c r="D12892" s="546"/>
      <c r="E12892" s="171" t="str">
        <f t="shared" si="201"/>
        <v>1900</v>
      </c>
      <c r="F12892" s="547">
        <v>0</v>
      </c>
      <c r="G12892" s="548">
        <v>0</v>
      </c>
      <c r="H12892" s="547">
        <v>0</v>
      </c>
      <c r="I12892" s="545" t="s">
        <v>12957</v>
      </c>
      <c r="J12892" s="545"/>
      <c r="K12892" s="545" t="s">
        <v>20862</v>
      </c>
      <c r="L12892" s="545" t="s">
        <v>13413</v>
      </c>
      <c r="M12892" s="548" t="s">
        <v>13758</v>
      </c>
      <c r="N12892" s="545" t="s">
        <v>13413</v>
      </c>
      <c r="O12892" s="545" t="s">
        <v>13413</v>
      </c>
      <c r="P12892" s="549">
        <v>10600</v>
      </c>
      <c r="Q12892" s="549">
        <v>1</v>
      </c>
      <c r="R12892" s="549">
        <v>42</v>
      </c>
      <c r="S12892" s="548"/>
      <c r="T12892" s="548"/>
      <c r="U12892" s="99"/>
    </row>
    <row r="12893" spans="1:21" ht="19.5" customHeight="1">
      <c r="A12893" s="545">
        <v>107922</v>
      </c>
      <c r="B12893" s="545" t="s">
        <v>5455</v>
      </c>
      <c r="C12893" s="545" t="s">
        <v>216</v>
      </c>
      <c r="D12893" s="546"/>
      <c r="E12893" s="171" t="str">
        <f t="shared" si="201"/>
        <v>1900</v>
      </c>
      <c r="F12893" s="547">
        <v>0</v>
      </c>
      <c r="G12893" s="548">
        <v>0</v>
      </c>
      <c r="H12893" s="547">
        <v>0</v>
      </c>
      <c r="I12893" s="545" t="s">
        <v>12957</v>
      </c>
      <c r="J12893" s="545"/>
      <c r="K12893" s="545" t="s">
        <v>20863</v>
      </c>
      <c r="L12893" s="545" t="s">
        <v>13413</v>
      </c>
      <c r="M12893" s="548" t="s">
        <v>13758</v>
      </c>
      <c r="N12893" s="545" t="s">
        <v>13413</v>
      </c>
      <c r="O12893" s="545" t="s">
        <v>13413</v>
      </c>
      <c r="P12893" s="549">
        <v>10601</v>
      </c>
      <c r="Q12893" s="549">
        <v>1</v>
      </c>
      <c r="R12893" s="549">
        <v>42</v>
      </c>
      <c r="S12893" s="548"/>
      <c r="T12893" s="548"/>
      <c r="U12893" s="99"/>
    </row>
    <row r="12894" spans="1:21" ht="19.5" customHeight="1">
      <c r="A12894" s="545">
        <v>107923</v>
      </c>
      <c r="B12894" s="545" t="s">
        <v>5478</v>
      </c>
      <c r="C12894" s="545" t="s">
        <v>216</v>
      </c>
      <c r="D12894" s="546"/>
      <c r="E12894" s="171" t="str">
        <f t="shared" si="201"/>
        <v>1900</v>
      </c>
      <c r="F12894" s="547">
        <v>0</v>
      </c>
      <c r="G12894" s="548">
        <v>0</v>
      </c>
      <c r="H12894" s="547">
        <v>0</v>
      </c>
      <c r="I12894" s="545" t="s">
        <v>12957</v>
      </c>
      <c r="J12894" s="545"/>
      <c r="K12894" s="545" t="s">
        <v>20864</v>
      </c>
      <c r="L12894" s="545" t="s">
        <v>13413</v>
      </c>
      <c r="M12894" s="548" t="s">
        <v>13758</v>
      </c>
      <c r="N12894" s="545" t="s">
        <v>13413</v>
      </c>
      <c r="O12894" s="545" t="s">
        <v>13413</v>
      </c>
      <c r="P12894" s="549">
        <v>10602</v>
      </c>
      <c r="Q12894" s="549">
        <v>1</v>
      </c>
      <c r="R12894" s="549">
        <v>42</v>
      </c>
      <c r="S12894" s="548"/>
      <c r="T12894" s="548"/>
      <c r="U12894" s="99"/>
    </row>
    <row r="12895" spans="1:21" ht="19.5" customHeight="1">
      <c r="A12895" s="545">
        <v>107924</v>
      </c>
      <c r="B12895" s="545" t="s">
        <v>5334</v>
      </c>
      <c r="C12895" s="545" t="s">
        <v>216</v>
      </c>
      <c r="D12895" s="546"/>
      <c r="E12895" s="171" t="str">
        <f t="shared" si="201"/>
        <v>1900</v>
      </c>
      <c r="F12895" s="547">
        <v>0</v>
      </c>
      <c r="G12895" s="548">
        <v>0</v>
      </c>
      <c r="H12895" s="547">
        <v>0</v>
      </c>
      <c r="I12895" s="545" t="s">
        <v>12647</v>
      </c>
      <c r="J12895" s="545"/>
      <c r="K12895" s="545" t="s">
        <v>20865</v>
      </c>
      <c r="L12895" s="545" t="s">
        <v>13413</v>
      </c>
      <c r="M12895" s="548" t="s">
        <v>13758</v>
      </c>
      <c r="N12895" s="545" t="s">
        <v>22861</v>
      </c>
      <c r="O12895" s="545" t="s">
        <v>13413</v>
      </c>
      <c r="P12895" s="549">
        <v>10603</v>
      </c>
      <c r="Q12895" s="549">
        <v>1</v>
      </c>
      <c r="R12895" s="549">
        <v>26</v>
      </c>
      <c r="S12895" s="548"/>
      <c r="T12895" s="548">
        <v>1784</v>
      </c>
      <c r="U12895" s="99"/>
    </row>
    <row r="12896" spans="1:21" ht="19.5" customHeight="1">
      <c r="A12896" s="545">
        <v>107925</v>
      </c>
      <c r="B12896" s="545" t="s">
        <v>5331</v>
      </c>
      <c r="C12896" s="545" t="s">
        <v>216</v>
      </c>
      <c r="D12896" s="546"/>
      <c r="E12896" s="171" t="str">
        <f t="shared" si="201"/>
        <v>1900</v>
      </c>
      <c r="F12896" s="547">
        <v>0</v>
      </c>
      <c r="G12896" s="548">
        <v>0</v>
      </c>
      <c r="H12896" s="547">
        <v>0</v>
      </c>
      <c r="I12896" s="545" t="s">
        <v>12647</v>
      </c>
      <c r="J12896" s="545"/>
      <c r="K12896" s="545" t="s">
        <v>13413</v>
      </c>
      <c r="L12896" s="545" t="s">
        <v>13413</v>
      </c>
      <c r="M12896" s="548" t="s">
        <v>13758</v>
      </c>
      <c r="N12896" s="545" t="s">
        <v>22861</v>
      </c>
      <c r="O12896" s="545" t="s">
        <v>13413</v>
      </c>
      <c r="P12896" s="549">
        <v>10604</v>
      </c>
      <c r="Q12896" s="549">
        <v>1</v>
      </c>
      <c r="R12896" s="549">
        <v>26</v>
      </c>
      <c r="S12896" s="548"/>
      <c r="T12896" s="548">
        <v>1784</v>
      </c>
      <c r="U12896" s="99"/>
    </row>
    <row r="12897" spans="1:21" ht="19.5" customHeight="1">
      <c r="A12897" s="545">
        <v>107926</v>
      </c>
      <c r="B12897" s="545" t="s">
        <v>5332</v>
      </c>
      <c r="C12897" s="545" t="s">
        <v>216</v>
      </c>
      <c r="D12897" s="546"/>
      <c r="E12897" s="171" t="str">
        <f t="shared" si="201"/>
        <v>1900</v>
      </c>
      <c r="F12897" s="547">
        <v>0</v>
      </c>
      <c r="G12897" s="548">
        <v>0</v>
      </c>
      <c r="H12897" s="547">
        <v>0</v>
      </c>
      <c r="I12897" s="545" t="s">
        <v>12647</v>
      </c>
      <c r="J12897" s="545"/>
      <c r="K12897" s="545" t="s">
        <v>13413</v>
      </c>
      <c r="L12897" s="545" t="s">
        <v>13413</v>
      </c>
      <c r="M12897" s="548" t="s">
        <v>13758</v>
      </c>
      <c r="N12897" s="545" t="s">
        <v>22861</v>
      </c>
      <c r="O12897" s="545" t="s">
        <v>13413</v>
      </c>
      <c r="P12897" s="549">
        <v>10605</v>
      </c>
      <c r="Q12897" s="549">
        <v>1</v>
      </c>
      <c r="R12897" s="549">
        <v>26</v>
      </c>
      <c r="S12897" s="548"/>
      <c r="T12897" s="548">
        <v>1784</v>
      </c>
      <c r="U12897" s="99"/>
    </row>
    <row r="12898" spans="1:21" ht="19.5" customHeight="1">
      <c r="A12898" s="545">
        <v>107927</v>
      </c>
      <c r="B12898" s="545" t="s">
        <v>5333</v>
      </c>
      <c r="C12898" s="545" t="s">
        <v>216</v>
      </c>
      <c r="D12898" s="546"/>
      <c r="E12898" s="171" t="str">
        <f t="shared" si="201"/>
        <v>1900</v>
      </c>
      <c r="F12898" s="547">
        <v>0</v>
      </c>
      <c r="G12898" s="548">
        <v>0</v>
      </c>
      <c r="H12898" s="547">
        <v>0</v>
      </c>
      <c r="I12898" s="545" t="s">
        <v>12647</v>
      </c>
      <c r="J12898" s="545"/>
      <c r="K12898" s="545" t="s">
        <v>13413</v>
      </c>
      <c r="L12898" s="545" t="s">
        <v>13413</v>
      </c>
      <c r="M12898" s="548" t="s">
        <v>13758</v>
      </c>
      <c r="N12898" s="545" t="s">
        <v>22861</v>
      </c>
      <c r="O12898" s="545" t="s">
        <v>13413</v>
      </c>
      <c r="P12898" s="549">
        <v>10606</v>
      </c>
      <c r="Q12898" s="549">
        <v>1</v>
      </c>
      <c r="R12898" s="549">
        <v>26</v>
      </c>
      <c r="S12898" s="548"/>
      <c r="T12898" s="548">
        <v>1784</v>
      </c>
      <c r="U12898" s="99"/>
    </row>
    <row r="12899" spans="1:21" ht="19.5" customHeight="1">
      <c r="A12899" s="545">
        <v>107928</v>
      </c>
      <c r="B12899" s="545" t="s">
        <v>8905</v>
      </c>
      <c r="C12899" s="545" t="s">
        <v>216</v>
      </c>
      <c r="D12899" s="546"/>
      <c r="E12899" s="171" t="str">
        <f t="shared" si="201"/>
        <v>1900</v>
      </c>
      <c r="F12899" s="547">
        <v>0</v>
      </c>
      <c r="G12899" s="548">
        <v>0</v>
      </c>
      <c r="H12899" s="547">
        <v>0</v>
      </c>
      <c r="I12899" s="545" t="s">
        <v>12721</v>
      </c>
      <c r="J12899" s="545"/>
      <c r="K12899" s="545" t="s">
        <v>20866</v>
      </c>
      <c r="L12899" s="545" t="s">
        <v>13413</v>
      </c>
      <c r="M12899" s="548" t="s">
        <v>13758</v>
      </c>
      <c r="N12899" s="545" t="s">
        <v>13413</v>
      </c>
      <c r="O12899" s="545" t="s">
        <v>13413</v>
      </c>
      <c r="P12899" s="549">
        <v>10607</v>
      </c>
      <c r="Q12899" s="549">
        <v>1</v>
      </c>
      <c r="R12899" s="549">
        <v>144</v>
      </c>
      <c r="S12899" s="548"/>
      <c r="T12899" s="548"/>
      <c r="U12899" s="99"/>
    </row>
    <row r="12900" spans="1:21" ht="19.5" customHeight="1">
      <c r="A12900" s="545">
        <v>107929</v>
      </c>
      <c r="B12900" s="545" t="s">
        <v>5436</v>
      </c>
      <c r="C12900" s="545" t="s">
        <v>221</v>
      </c>
      <c r="D12900" s="546"/>
      <c r="E12900" s="171" t="str">
        <f t="shared" si="201"/>
        <v>1900</v>
      </c>
      <c r="F12900" s="547">
        <v>0</v>
      </c>
      <c r="G12900" s="548">
        <v>0</v>
      </c>
      <c r="H12900" s="547">
        <v>0</v>
      </c>
      <c r="I12900" s="545" t="s">
        <v>12722</v>
      </c>
      <c r="J12900" s="545"/>
      <c r="K12900" s="545" t="s">
        <v>5436</v>
      </c>
      <c r="L12900" s="545" t="s">
        <v>13413</v>
      </c>
      <c r="M12900" s="548" t="s">
        <v>13758</v>
      </c>
      <c r="N12900" s="545" t="s">
        <v>13413</v>
      </c>
      <c r="O12900" s="545" t="s">
        <v>13413</v>
      </c>
      <c r="P12900" s="549">
        <v>10608</v>
      </c>
      <c r="Q12900" s="549">
        <v>1</v>
      </c>
      <c r="R12900" s="549">
        <v>36</v>
      </c>
      <c r="S12900" s="548"/>
      <c r="T12900" s="548"/>
      <c r="U12900" s="99"/>
    </row>
    <row r="12901" spans="1:21" ht="19.5" customHeight="1">
      <c r="A12901" s="545">
        <v>107930</v>
      </c>
      <c r="B12901" s="545" t="s">
        <v>8904</v>
      </c>
      <c r="C12901" s="545" t="s">
        <v>216</v>
      </c>
      <c r="D12901" s="546"/>
      <c r="E12901" s="171" t="str">
        <f t="shared" si="201"/>
        <v>1900</v>
      </c>
      <c r="F12901" s="547">
        <v>0</v>
      </c>
      <c r="G12901" s="548">
        <v>0</v>
      </c>
      <c r="H12901" s="547">
        <v>0</v>
      </c>
      <c r="I12901" s="545" t="s">
        <v>12692</v>
      </c>
      <c r="J12901" s="545"/>
      <c r="K12901" s="545" t="s">
        <v>20867</v>
      </c>
      <c r="L12901" s="545" t="s">
        <v>14079</v>
      </c>
      <c r="M12901" s="548" t="s">
        <v>13758</v>
      </c>
      <c r="N12901" s="545" t="s">
        <v>13413</v>
      </c>
      <c r="O12901" s="545" t="s">
        <v>16323</v>
      </c>
      <c r="P12901" s="549">
        <v>10609</v>
      </c>
      <c r="Q12901" s="549">
        <v>1</v>
      </c>
      <c r="R12901" s="549">
        <v>107</v>
      </c>
      <c r="S12901" s="548"/>
      <c r="T12901" s="548"/>
      <c r="U12901" s="99"/>
    </row>
    <row r="12902" spans="1:21" ht="19.5" customHeight="1">
      <c r="A12902" s="545">
        <v>107931</v>
      </c>
      <c r="B12902" s="545" t="s">
        <v>7944</v>
      </c>
      <c r="C12902" s="545" t="s">
        <v>209</v>
      </c>
      <c r="D12902" s="546">
        <v>43577</v>
      </c>
      <c r="E12902" s="171" t="str">
        <f t="shared" si="201"/>
        <v>2019</v>
      </c>
      <c r="F12902" s="547">
        <v>2992.01</v>
      </c>
      <c r="G12902" s="548">
        <v>0.19</v>
      </c>
      <c r="H12902" s="547">
        <v>2514.29</v>
      </c>
      <c r="I12902" s="545" t="s">
        <v>12706</v>
      </c>
      <c r="J12902" s="545" t="s">
        <v>13302</v>
      </c>
      <c r="K12902" s="545" t="s">
        <v>20868</v>
      </c>
      <c r="L12902" s="545" t="s">
        <v>13413</v>
      </c>
      <c r="M12902" s="548" t="s">
        <v>13758</v>
      </c>
      <c r="N12902" s="545" t="s">
        <v>13413</v>
      </c>
      <c r="O12902" s="545" t="s">
        <v>13413</v>
      </c>
      <c r="P12902" s="549">
        <v>10610</v>
      </c>
      <c r="Q12902" s="549">
        <v>1</v>
      </c>
      <c r="R12902" s="549">
        <v>128</v>
      </c>
      <c r="S12902" s="548">
        <v>2219</v>
      </c>
      <c r="T12902" s="548"/>
      <c r="U12902" s="99"/>
    </row>
    <row r="12903" spans="1:21" ht="19.5" customHeight="1">
      <c r="A12903" s="545">
        <v>107932</v>
      </c>
      <c r="B12903" s="545" t="s">
        <v>8074</v>
      </c>
      <c r="C12903" s="545" t="s">
        <v>216</v>
      </c>
      <c r="D12903" s="546">
        <v>46052</v>
      </c>
      <c r="E12903" s="171" t="str">
        <f t="shared" si="201"/>
        <v>2026</v>
      </c>
      <c r="F12903" s="547">
        <v>9710053</v>
      </c>
      <c r="G12903" s="548">
        <v>0.19</v>
      </c>
      <c r="H12903" s="547">
        <v>8159708.4000000004</v>
      </c>
      <c r="I12903" s="545" t="s">
        <v>12647</v>
      </c>
      <c r="J12903" s="545" t="s">
        <v>13307</v>
      </c>
      <c r="K12903" s="545" t="s">
        <v>20869</v>
      </c>
      <c r="L12903" s="545" t="s">
        <v>13413</v>
      </c>
      <c r="M12903" s="548" t="s">
        <v>13758</v>
      </c>
      <c r="N12903" s="545" t="s">
        <v>13413</v>
      </c>
      <c r="O12903" s="545" t="s">
        <v>13413</v>
      </c>
      <c r="P12903" s="549">
        <v>10611</v>
      </c>
      <c r="Q12903" s="549">
        <v>1</v>
      </c>
      <c r="R12903" s="549">
        <v>26</v>
      </c>
      <c r="S12903" s="548">
        <v>2228</v>
      </c>
      <c r="T12903" s="548"/>
      <c r="U12903" s="99"/>
    </row>
    <row r="12904" spans="1:21" ht="19.5" customHeight="1">
      <c r="A12904" s="545">
        <v>107933</v>
      </c>
      <c r="B12904" s="545" t="s">
        <v>8903</v>
      </c>
      <c r="C12904" s="545" t="s">
        <v>216</v>
      </c>
      <c r="D12904" s="546"/>
      <c r="E12904" s="171" t="str">
        <f t="shared" si="201"/>
        <v>1900</v>
      </c>
      <c r="F12904" s="547">
        <v>0</v>
      </c>
      <c r="G12904" s="548">
        <v>0</v>
      </c>
      <c r="H12904" s="547">
        <v>0</v>
      </c>
      <c r="I12904" s="545" t="s">
        <v>12973</v>
      </c>
      <c r="J12904" s="545"/>
      <c r="K12904" s="545" t="s">
        <v>13413</v>
      </c>
      <c r="L12904" s="545" t="s">
        <v>13413</v>
      </c>
      <c r="M12904" s="548" t="s">
        <v>13758</v>
      </c>
      <c r="N12904" s="545" t="s">
        <v>13413</v>
      </c>
      <c r="O12904" s="545" t="s">
        <v>13413</v>
      </c>
      <c r="P12904" s="549">
        <v>10612</v>
      </c>
      <c r="Q12904" s="549">
        <v>1</v>
      </c>
      <c r="R12904" s="549">
        <v>59</v>
      </c>
      <c r="S12904" s="548"/>
      <c r="T12904" s="548"/>
      <c r="U12904" s="99"/>
    </row>
    <row r="12905" spans="1:21" ht="19.5" customHeight="1">
      <c r="A12905" s="545">
        <v>107934</v>
      </c>
      <c r="B12905" s="545" t="s">
        <v>4890</v>
      </c>
      <c r="C12905" s="545" t="s">
        <v>216</v>
      </c>
      <c r="D12905" s="546"/>
      <c r="E12905" s="171" t="str">
        <f t="shared" si="201"/>
        <v>1900</v>
      </c>
      <c r="F12905" s="547">
        <v>0</v>
      </c>
      <c r="G12905" s="548">
        <v>0</v>
      </c>
      <c r="H12905" s="547">
        <v>0</v>
      </c>
      <c r="I12905" s="545" t="s">
        <v>12686</v>
      </c>
      <c r="J12905" s="545"/>
      <c r="K12905" s="545" t="s">
        <v>20452</v>
      </c>
      <c r="L12905" s="545" t="s">
        <v>13413</v>
      </c>
      <c r="M12905" s="548" t="s">
        <v>13758</v>
      </c>
      <c r="N12905" s="545" t="s">
        <v>13413</v>
      </c>
      <c r="O12905" s="545" t="s">
        <v>13413</v>
      </c>
      <c r="P12905" s="549">
        <v>10613</v>
      </c>
      <c r="Q12905" s="549">
        <v>1</v>
      </c>
      <c r="R12905" s="549">
        <v>131</v>
      </c>
      <c r="S12905" s="548"/>
      <c r="T12905" s="548"/>
      <c r="U12905" s="99"/>
    </row>
    <row r="12906" spans="1:21" ht="19.5" customHeight="1">
      <c r="A12906" s="545">
        <v>107935</v>
      </c>
      <c r="B12906" s="545" t="s">
        <v>8902</v>
      </c>
      <c r="C12906" s="545" t="s">
        <v>216</v>
      </c>
      <c r="D12906" s="546"/>
      <c r="E12906" s="171" t="str">
        <f t="shared" si="201"/>
        <v>1900</v>
      </c>
      <c r="F12906" s="547">
        <v>0</v>
      </c>
      <c r="G12906" s="548">
        <v>0</v>
      </c>
      <c r="H12906" s="547">
        <v>0</v>
      </c>
      <c r="I12906" s="545" t="s">
        <v>12973</v>
      </c>
      <c r="J12906" s="545"/>
      <c r="K12906" s="545" t="s">
        <v>20870</v>
      </c>
      <c r="L12906" s="545" t="s">
        <v>13413</v>
      </c>
      <c r="M12906" s="548" t="s">
        <v>13758</v>
      </c>
      <c r="N12906" s="545" t="s">
        <v>13413</v>
      </c>
      <c r="O12906" s="545" t="s">
        <v>13413</v>
      </c>
      <c r="P12906" s="549">
        <v>10614</v>
      </c>
      <c r="Q12906" s="549">
        <v>1</v>
      </c>
      <c r="R12906" s="549">
        <v>59</v>
      </c>
      <c r="S12906" s="548"/>
      <c r="T12906" s="548"/>
      <c r="U12906" s="99"/>
    </row>
    <row r="12907" spans="1:21" ht="19.5" customHeight="1">
      <c r="A12907" s="545">
        <v>107936</v>
      </c>
      <c r="B12907" s="545" t="s">
        <v>8901</v>
      </c>
      <c r="C12907" s="545" t="s">
        <v>216</v>
      </c>
      <c r="D12907" s="546"/>
      <c r="E12907" s="171" t="str">
        <f t="shared" si="201"/>
        <v>1900</v>
      </c>
      <c r="F12907" s="547">
        <v>0</v>
      </c>
      <c r="G12907" s="548">
        <v>0</v>
      </c>
      <c r="H12907" s="547">
        <v>0</v>
      </c>
      <c r="I12907" s="545" t="s">
        <v>12650</v>
      </c>
      <c r="J12907" s="545"/>
      <c r="K12907" s="545" t="s">
        <v>20871</v>
      </c>
      <c r="L12907" s="545" t="s">
        <v>13413</v>
      </c>
      <c r="M12907" s="548" t="s">
        <v>13758</v>
      </c>
      <c r="N12907" s="545" t="s">
        <v>13413</v>
      </c>
      <c r="O12907" s="545" t="s">
        <v>13413</v>
      </c>
      <c r="P12907" s="549">
        <v>10615</v>
      </c>
      <c r="Q12907" s="549">
        <v>1</v>
      </c>
      <c r="R12907" s="549">
        <v>127</v>
      </c>
      <c r="S12907" s="548"/>
      <c r="T12907" s="548"/>
      <c r="U12907" s="99"/>
    </row>
    <row r="12908" spans="1:21" ht="19.5" customHeight="1">
      <c r="A12908" s="545">
        <v>107937</v>
      </c>
      <c r="B12908" s="545" t="s">
        <v>8900</v>
      </c>
      <c r="C12908" s="545" t="s">
        <v>216</v>
      </c>
      <c r="D12908" s="546"/>
      <c r="E12908" s="171" t="str">
        <f t="shared" si="201"/>
        <v>1900</v>
      </c>
      <c r="F12908" s="547">
        <v>0</v>
      </c>
      <c r="G12908" s="548">
        <v>0</v>
      </c>
      <c r="H12908" s="547">
        <v>0</v>
      </c>
      <c r="I12908" s="545" t="s">
        <v>12692</v>
      </c>
      <c r="J12908" s="545"/>
      <c r="K12908" s="545" t="s">
        <v>20872</v>
      </c>
      <c r="L12908" s="545" t="s">
        <v>14079</v>
      </c>
      <c r="M12908" s="548" t="s">
        <v>13758</v>
      </c>
      <c r="N12908" s="545" t="s">
        <v>13413</v>
      </c>
      <c r="O12908" s="545" t="s">
        <v>16323</v>
      </c>
      <c r="P12908" s="549">
        <v>10616</v>
      </c>
      <c r="Q12908" s="549">
        <v>1</v>
      </c>
      <c r="R12908" s="549">
        <v>107</v>
      </c>
      <c r="S12908" s="548"/>
      <c r="T12908" s="548"/>
      <c r="U12908" s="99"/>
    </row>
    <row r="12909" spans="1:21" ht="19.5" customHeight="1">
      <c r="A12909" s="545">
        <v>107938</v>
      </c>
      <c r="B12909" s="545" t="s">
        <v>4937</v>
      </c>
      <c r="C12909" s="545" t="s">
        <v>216</v>
      </c>
      <c r="D12909" s="546"/>
      <c r="E12909" s="171" t="str">
        <f t="shared" si="201"/>
        <v>1900</v>
      </c>
      <c r="F12909" s="547">
        <v>0</v>
      </c>
      <c r="G12909" s="548">
        <v>0</v>
      </c>
      <c r="H12909" s="547">
        <v>0</v>
      </c>
      <c r="I12909" s="545" t="s">
        <v>12715</v>
      </c>
      <c r="J12909" s="545"/>
      <c r="K12909" s="545" t="s">
        <v>20873</v>
      </c>
      <c r="L12909" s="545" t="s">
        <v>14624</v>
      </c>
      <c r="M12909" s="548" t="s">
        <v>13758</v>
      </c>
      <c r="N12909" s="545" t="s">
        <v>13413</v>
      </c>
      <c r="O12909" s="545" t="s">
        <v>14625</v>
      </c>
      <c r="P12909" s="549">
        <v>10617</v>
      </c>
      <c r="Q12909" s="549">
        <v>1</v>
      </c>
      <c r="R12909" s="549">
        <v>129</v>
      </c>
      <c r="S12909" s="548"/>
      <c r="T12909" s="548"/>
      <c r="U12909" s="99"/>
    </row>
    <row r="12910" spans="1:21" ht="19.5" customHeight="1">
      <c r="A12910" s="545">
        <v>107939</v>
      </c>
      <c r="B12910" s="545" t="s">
        <v>4938</v>
      </c>
      <c r="C12910" s="545" t="s">
        <v>216</v>
      </c>
      <c r="D12910" s="546">
        <v>43745</v>
      </c>
      <c r="E12910" s="171" t="str">
        <f t="shared" si="201"/>
        <v>2019</v>
      </c>
      <c r="F12910" s="547">
        <v>6824650</v>
      </c>
      <c r="G12910" s="548">
        <v>0.19</v>
      </c>
      <c r="H12910" s="547">
        <v>5735000</v>
      </c>
      <c r="I12910" s="545" t="s">
        <v>12715</v>
      </c>
      <c r="J12910" s="545" t="s">
        <v>13402</v>
      </c>
      <c r="K12910" s="545" t="s">
        <v>20874</v>
      </c>
      <c r="L12910" s="545" t="s">
        <v>14624</v>
      </c>
      <c r="M12910" s="548" t="s">
        <v>13758</v>
      </c>
      <c r="N12910" s="545" t="s">
        <v>13413</v>
      </c>
      <c r="O12910" s="545" t="s">
        <v>14625</v>
      </c>
      <c r="P12910" s="549">
        <v>10618</v>
      </c>
      <c r="Q12910" s="549">
        <v>1</v>
      </c>
      <c r="R12910" s="549">
        <v>129</v>
      </c>
      <c r="S12910" s="548">
        <v>2231</v>
      </c>
      <c r="T12910" s="548"/>
      <c r="U12910" s="99"/>
    </row>
    <row r="12911" spans="1:21" ht="19.5" customHeight="1">
      <c r="A12911" s="545">
        <v>107940</v>
      </c>
      <c r="B12911" s="545" t="s">
        <v>5470</v>
      </c>
      <c r="C12911" s="545" t="s">
        <v>216</v>
      </c>
      <c r="D12911" s="546"/>
      <c r="E12911" s="171" t="str">
        <f t="shared" si="201"/>
        <v>1900</v>
      </c>
      <c r="F12911" s="547">
        <v>0</v>
      </c>
      <c r="G12911" s="548">
        <v>0</v>
      </c>
      <c r="H12911" s="547">
        <v>0</v>
      </c>
      <c r="I12911" s="545" t="s">
        <v>12957</v>
      </c>
      <c r="J12911" s="545"/>
      <c r="K12911" s="545" t="s">
        <v>20875</v>
      </c>
      <c r="L12911" s="545" t="s">
        <v>13413</v>
      </c>
      <c r="M12911" s="548" t="s">
        <v>13758</v>
      </c>
      <c r="N12911" s="545" t="s">
        <v>13413</v>
      </c>
      <c r="O12911" s="545" t="s">
        <v>13413</v>
      </c>
      <c r="P12911" s="549">
        <v>10619</v>
      </c>
      <c r="Q12911" s="549">
        <v>1</v>
      </c>
      <c r="R12911" s="549">
        <v>42</v>
      </c>
      <c r="S12911" s="548"/>
      <c r="T12911" s="548"/>
      <c r="U12911" s="99"/>
    </row>
    <row r="12912" spans="1:21" ht="19.5" customHeight="1">
      <c r="A12912" s="545">
        <v>107941</v>
      </c>
      <c r="B12912" s="545" t="s">
        <v>5197</v>
      </c>
      <c r="C12912" s="545" t="s">
        <v>216</v>
      </c>
      <c r="D12912" s="546"/>
      <c r="E12912" s="171" t="str">
        <f t="shared" si="201"/>
        <v>1900</v>
      </c>
      <c r="F12912" s="547">
        <v>0</v>
      </c>
      <c r="G12912" s="548">
        <v>0</v>
      </c>
      <c r="H12912" s="547">
        <v>0</v>
      </c>
      <c r="I12912" s="545" t="s">
        <v>12761</v>
      </c>
      <c r="J12912" s="545"/>
      <c r="K12912" s="545" t="s">
        <v>20876</v>
      </c>
      <c r="L12912" s="545" t="s">
        <v>13413</v>
      </c>
      <c r="M12912" s="548" t="s">
        <v>13758</v>
      </c>
      <c r="N12912" s="545" t="s">
        <v>13413</v>
      </c>
      <c r="O12912" s="545" t="s">
        <v>13413</v>
      </c>
      <c r="P12912" s="549">
        <v>10620</v>
      </c>
      <c r="Q12912" s="549">
        <v>1</v>
      </c>
      <c r="R12912" s="549">
        <v>142</v>
      </c>
      <c r="S12912" s="548"/>
      <c r="T12912" s="548"/>
      <c r="U12912" s="99"/>
    </row>
    <row r="12913" spans="1:21" ht="19.5" customHeight="1">
      <c r="A12913" s="545">
        <v>107942</v>
      </c>
      <c r="B12913" s="545" t="s">
        <v>8899</v>
      </c>
      <c r="C12913" s="545" t="s">
        <v>216</v>
      </c>
      <c r="D12913" s="546"/>
      <c r="E12913" s="171" t="str">
        <f t="shared" si="201"/>
        <v>1900</v>
      </c>
      <c r="F12913" s="547">
        <v>0</v>
      </c>
      <c r="G12913" s="548">
        <v>0</v>
      </c>
      <c r="H12913" s="547">
        <v>0</v>
      </c>
      <c r="I12913" s="545" t="s">
        <v>12761</v>
      </c>
      <c r="J12913" s="545"/>
      <c r="K12913" s="545" t="s">
        <v>20877</v>
      </c>
      <c r="L12913" s="545" t="s">
        <v>13413</v>
      </c>
      <c r="M12913" s="548" t="s">
        <v>13758</v>
      </c>
      <c r="N12913" s="545" t="s">
        <v>13413</v>
      </c>
      <c r="O12913" s="545" t="s">
        <v>13413</v>
      </c>
      <c r="P12913" s="549">
        <v>10621</v>
      </c>
      <c r="Q12913" s="549">
        <v>1</v>
      </c>
      <c r="R12913" s="549">
        <v>142</v>
      </c>
      <c r="S12913" s="548"/>
      <c r="T12913" s="548"/>
      <c r="U12913" s="99"/>
    </row>
    <row r="12914" spans="1:21" ht="19.5" customHeight="1">
      <c r="A12914" s="545">
        <v>107943</v>
      </c>
      <c r="B12914" s="545" t="s">
        <v>8898</v>
      </c>
      <c r="C12914" s="545" t="s">
        <v>216</v>
      </c>
      <c r="D12914" s="546"/>
      <c r="E12914" s="171" t="str">
        <f t="shared" si="201"/>
        <v>1900</v>
      </c>
      <c r="F12914" s="547">
        <v>0</v>
      </c>
      <c r="G12914" s="548">
        <v>0</v>
      </c>
      <c r="H12914" s="547">
        <v>0</v>
      </c>
      <c r="I12914" s="545" t="s">
        <v>12761</v>
      </c>
      <c r="J12914" s="545"/>
      <c r="K12914" s="545" t="s">
        <v>20878</v>
      </c>
      <c r="L12914" s="545" t="s">
        <v>13413</v>
      </c>
      <c r="M12914" s="548" t="s">
        <v>13758</v>
      </c>
      <c r="N12914" s="545" t="s">
        <v>13413</v>
      </c>
      <c r="O12914" s="545" t="s">
        <v>13413</v>
      </c>
      <c r="P12914" s="549">
        <v>10622</v>
      </c>
      <c r="Q12914" s="549">
        <v>1</v>
      </c>
      <c r="R12914" s="549">
        <v>142</v>
      </c>
      <c r="S12914" s="548"/>
      <c r="T12914" s="548"/>
      <c r="U12914" s="99"/>
    </row>
    <row r="12915" spans="1:21" ht="19.5" customHeight="1">
      <c r="A12915" s="545">
        <v>107944</v>
      </c>
      <c r="B12915" s="545" t="s">
        <v>8897</v>
      </c>
      <c r="C12915" s="545" t="s">
        <v>216</v>
      </c>
      <c r="D12915" s="546"/>
      <c r="E12915" s="171" t="str">
        <f t="shared" si="201"/>
        <v>1900</v>
      </c>
      <c r="F12915" s="547">
        <v>0</v>
      </c>
      <c r="G12915" s="548">
        <v>0</v>
      </c>
      <c r="H12915" s="547">
        <v>0</v>
      </c>
      <c r="I12915" s="545" t="s">
        <v>12761</v>
      </c>
      <c r="J12915" s="545"/>
      <c r="K12915" s="545" t="s">
        <v>20879</v>
      </c>
      <c r="L12915" s="545" t="s">
        <v>13413</v>
      </c>
      <c r="M12915" s="548" t="s">
        <v>13758</v>
      </c>
      <c r="N12915" s="545" t="s">
        <v>13413</v>
      </c>
      <c r="O12915" s="545" t="s">
        <v>13413</v>
      </c>
      <c r="P12915" s="549">
        <v>10623</v>
      </c>
      <c r="Q12915" s="549">
        <v>1</v>
      </c>
      <c r="R12915" s="549">
        <v>142</v>
      </c>
      <c r="S12915" s="548"/>
      <c r="T12915" s="548"/>
      <c r="U12915" s="99"/>
    </row>
    <row r="12916" spans="1:21" ht="19.5" customHeight="1">
      <c r="A12916" s="545">
        <v>107945</v>
      </c>
      <c r="B12916" s="545" t="s">
        <v>5196</v>
      </c>
      <c r="C12916" s="545" t="s">
        <v>216</v>
      </c>
      <c r="D12916" s="546"/>
      <c r="E12916" s="171" t="str">
        <f t="shared" si="201"/>
        <v>1900</v>
      </c>
      <c r="F12916" s="547">
        <v>0</v>
      </c>
      <c r="G12916" s="548">
        <v>0</v>
      </c>
      <c r="H12916" s="547">
        <v>0</v>
      </c>
      <c r="I12916" s="545" t="s">
        <v>12761</v>
      </c>
      <c r="J12916" s="545"/>
      <c r="K12916" s="545" t="s">
        <v>20880</v>
      </c>
      <c r="L12916" s="545" t="s">
        <v>13413</v>
      </c>
      <c r="M12916" s="548" t="s">
        <v>13758</v>
      </c>
      <c r="N12916" s="545" t="s">
        <v>13413</v>
      </c>
      <c r="O12916" s="545" t="s">
        <v>13413</v>
      </c>
      <c r="P12916" s="549">
        <v>10624</v>
      </c>
      <c r="Q12916" s="549">
        <v>1</v>
      </c>
      <c r="R12916" s="549">
        <v>142</v>
      </c>
      <c r="S12916" s="548"/>
      <c r="T12916" s="548"/>
      <c r="U12916" s="99"/>
    </row>
    <row r="12917" spans="1:21" ht="19.5" customHeight="1">
      <c r="A12917" s="545">
        <v>107946</v>
      </c>
      <c r="B12917" s="545" t="s">
        <v>8896</v>
      </c>
      <c r="C12917" s="545" t="s">
        <v>216</v>
      </c>
      <c r="D12917" s="546"/>
      <c r="E12917" s="171" t="str">
        <f t="shared" si="201"/>
        <v>1900</v>
      </c>
      <c r="F12917" s="547">
        <v>0</v>
      </c>
      <c r="G12917" s="548">
        <v>0</v>
      </c>
      <c r="H12917" s="547">
        <v>0</v>
      </c>
      <c r="I12917" s="545" t="s">
        <v>12761</v>
      </c>
      <c r="J12917" s="545"/>
      <c r="K12917" s="545" t="s">
        <v>20881</v>
      </c>
      <c r="L12917" s="545" t="s">
        <v>13413</v>
      </c>
      <c r="M12917" s="548" t="s">
        <v>13758</v>
      </c>
      <c r="N12917" s="545" t="s">
        <v>13413</v>
      </c>
      <c r="O12917" s="545" t="s">
        <v>13413</v>
      </c>
      <c r="P12917" s="549">
        <v>10625</v>
      </c>
      <c r="Q12917" s="549">
        <v>1</v>
      </c>
      <c r="R12917" s="549">
        <v>142</v>
      </c>
      <c r="S12917" s="548"/>
      <c r="T12917" s="548"/>
      <c r="U12917" s="99"/>
    </row>
    <row r="12918" spans="1:21" ht="19.5" customHeight="1">
      <c r="A12918" s="545">
        <v>107947</v>
      </c>
      <c r="B12918" s="545" t="s">
        <v>4878</v>
      </c>
      <c r="C12918" s="545" t="s">
        <v>216</v>
      </c>
      <c r="D12918" s="546"/>
      <c r="E12918" s="171" t="str">
        <f t="shared" si="201"/>
        <v>1900</v>
      </c>
      <c r="F12918" s="547">
        <v>0</v>
      </c>
      <c r="G12918" s="548">
        <v>0</v>
      </c>
      <c r="H12918" s="547">
        <v>0</v>
      </c>
      <c r="I12918" s="545" t="s">
        <v>12650</v>
      </c>
      <c r="J12918" s="545"/>
      <c r="K12918" s="545" t="s">
        <v>20882</v>
      </c>
      <c r="L12918" s="545" t="s">
        <v>13413</v>
      </c>
      <c r="M12918" s="548" t="s">
        <v>13758</v>
      </c>
      <c r="N12918" s="545" t="s">
        <v>13413</v>
      </c>
      <c r="O12918" s="545" t="s">
        <v>13413</v>
      </c>
      <c r="P12918" s="549">
        <v>10626</v>
      </c>
      <c r="Q12918" s="549">
        <v>1</v>
      </c>
      <c r="R12918" s="549">
        <v>127</v>
      </c>
      <c r="S12918" s="548"/>
      <c r="T12918" s="548"/>
      <c r="U12918" s="99"/>
    </row>
    <row r="12919" spans="1:21" ht="19.5" customHeight="1">
      <c r="A12919" s="545">
        <v>107948</v>
      </c>
      <c r="B12919" s="545" t="s">
        <v>4871</v>
      </c>
      <c r="C12919" s="545" t="s">
        <v>216</v>
      </c>
      <c r="D12919" s="546"/>
      <c r="E12919" s="171" t="str">
        <f t="shared" si="201"/>
        <v>1900</v>
      </c>
      <c r="F12919" s="547">
        <v>0</v>
      </c>
      <c r="G12919" s="548">
        <v>0</v>
      </c>
      <c r="H12919" s="547">
        <v>0</v>
      </c>
      <c r="I12919" s="545" t="s">
        <v>12650</v>
      </c>
      <c r="J12919" s="545"/>
      <c r="K12919" s="545" t="s">
        <v>4871</v>
      </c>
      <c r="L12919" s="545" t="s">
        <v>13413</v>
      </c>
      <c r="M12919" s="548" t="s">
        <v>13758</v>
      </c>
      <c r="N12919" s="545" t="s">
        <v>13413</v>
      </c>
      <c r="O12919" s="545" t="s">
        <v>13413</v>
      </c>
      <c r="P12919" s="549">
        <v>10627</v>
      </c>
      <c r="Q12919" s="549">
        <v>1</v>
      </c>
      <c r="R12919" s="549">
        <v>127</v>
      </c>
      <c r="S12919" s="548"/>
      <c r="T12919" s="548"/>
      <c r="U12919" s="99"/>
    </row>
    <row r="12920" spans="1:21" ht="19.5" customHeight="1">
      <c r="A12920" s="545">
        <v>107949</v>
      </c>
      <c r="B12920" s="545" t="s">
        <v>8895</v>
      </c>
      <c r="C12920" s="545" t="s">
        <v>216</v>
      </c>
      <c r="D12920" s="546"/>
      <c r="E12920" s="171" t="str">
        <f t="shared" si="201"/>
        <v>1900</v>
      </c>
      <c r="F12920" s="547">
        <v>0</v>
      </c>
      <c r="G12920" s="548">
        <v>0</v>
      </c>
      <c r="H12920" s="547">
        <v>0</v>
      </c>
      <c r="I12920" s="545" t="s">
        <v>12761</v>
      </c>
      <c r="J12920" s="545"/>
      <c r="K12920" s="545" t="s">
        <v>20883</v>
      </c>
      <c r="L12920" s="545" t="s">
        <v>13413</v>
      </c>
      <c r="M12920" s="548" t="s">
        <v>13758</v>
      </c>
      <c r="N12920" s="545" t="s">
        <v>13413</v>
      </c>
      <c r="O12920" s="545" t="s">
        <v>13413</v>
      </c>
      <c r="P12920" s="549">
        <v>10628</v>
      </c>
      <c r="Q12920" s="549">
        <v>1</v>
      </c>
      <c r="R12920" s="549">
        <v>142</v>
      </c>
      <c r="S12920" s="548"/>
      <c r="T12920" s="548"/>
      <c r="U12920" s="99"/>
    </row>
    <row r="12921" spans="1:21" ht="19.5" customHeight="1">
      <c r="A12921" s="545">
        <v>107950</v>
      </c>
      <c r="B12921" s="545" t="s">
        <v>4951</v>
      </c>
      <c r="C12921" s="545" t="s">
        <v>216</v>
      </c>
      <c r="D12921" s="546"/>
      <c r="E12921" s="171" t="str">
        <f t="shared" si="201"/>
        <v>1900</v>
      </c>
      <c r="F12921" s="547">
        <v>0</v>
      </c>
      <c r="G12921" s="548">
        <v>0</v>
      </c>
      <c r="H12921" s="547">
        <v>0</v>
      </c>
      <c r="I12921" s="545" t="s">
        <v>12650</v>
      </c>
      <c r="J12921" s="545"/>
      <c r="K12921" s="545" t="s">
        <v>4951</v>
      </c>
      <c r="L12921" s="545" t="s">
        <v>13413</v>
      </c>
      <c r="M12921" s="548" t="s">
        <v>13758</v>
      </c>
      <c r="N12921" s="545" t="s">
        <v>13413</v>
      </c>
      <c r="O12921" s="545" t="s">
        <v>13413</v>
      </c>
      <c r="P12921" s="549">
        <v>10629</v>
      </c>
      <c r="Q12921" s="549">
        <v>1</v>
      </c>
      <c r="R12921" s="549">
        <v>127</v>
      </c>
      <c r="S12921" s="548"/>
      <c r="T12921" s="548"/>
      <c r="U12921" s="99"/>
    </row>
    <row r="12922" spans="1:21" ht="19.5" customHeight="1">
      <c r="A12922" s="545">
        <v>107951</v>
      </c>
      <c r="B12922" s="545" t="s">
        <v>4671</v>
      </c>
      <c r="C12922" s="545" t="s">
        <v>216</v>
      </c>
      <c r="D12922" s="546"/>
      <c r="E12922" s="171" t="str">
        <f t="shared" si="201"/>
        <v>1900</v>
      </c>
      <c r="F12922" s="547">
        <v>0</v>
      </c>
      <c r="G12922" s="548">
        <v>0</v>
      </c>
      <c r="H12922" s="547">
        <v>0</v>
      </c>
      <c r="I12922" s="545" t="s">
        <v>12650</v>
      </c>
      <c r="J12922" s="545"/>
      <c r="K12922" s="545" t="s">
        <v>4671</v>
      </c>
      <c r="L12922" s="545" t="s">
        <v>13413</v>
      </c>
      <c r="M12922" s="548" t="s">
        <v>13758</v>
      </c>
      <c r="N12922" s="545" t="s">
        <v>13413</v>
      </c>
      <c r="O12922" s="545" t="s">
        <v>13413</v>
      </c>
      <c r="P12922" s="549">
        <v>10630</v>
      </c>
      <c r="Q12922" s="549">
        <v>1</v>
      </c>
      <c r="R12922" s="549">
        <v>127</v>
      </c>
      <c r="S12922" s="548"/>
      <c r="T12922" s="548"/>
      <c r="U12922" s="99"/>
    </row>
    <row r="12923" spans="1:21" ht="19.5" customHeight="1">
      <c r="A12923" s="545">
        <v>107952</v>
      </c>
      <c r="B12923" s="545" t="s">
        <v>4784</v>
      </c>
      <c r="C12923" s="545" t="s">
        <v>216</v>
      </c>
      <c r="D12923" s="546"/>
      <c r="E12923" s="171" t="str">
        <f t="shared" si="201"/>
        <v>1900</v>
      </c>
      <c r="F12923" s="547">
        <v>0</v>
      </c>
      <c r="G12923" s="548">
        <v>0</v>
      </c>
      <c r="H12923" s="547">
        <v>0</v>
      </c>
      <c r="I12923" s="545" t="s">
        <v>12650</v>
      </c>
      <c r="J12923" s="545"/>
      <c r="K12923" s="545" t="s">
        <v>20884</v>
      </c>
      <c r="L12923" s="545" t="s">
        <v>13413</v>
      </c>
      <c r="M12923" s="548" t="s">
        <v>13758</v>
      </c>
      <c r="N12923" s="545" t="s">
        <v>13413</v>
      </c>
      <c r="O12923" s="545" t="s">
        <v>13413</v>
      </c>
      <c r="P12923" s="549">
        <v>10631</v>
      </c>
      <c r="Q12923" s="549">
        <v>1</v>
      </c>
      <c r="R12923" s="549">
        <v>127</v>
      </c>
      <c r="S12923" s="548"/>
      <c r="T12923" s="548"/>
      <c r="U12923" s="99"/>
    </row>
    <row r="12924" spans="1:21" ht="19.5" customHeight="1">
      <c r="A12924" s="545">
        <v>107953</v>
      </c>
      <c r="B12924" s="545" t="s">
        <v>5198</v>
      </c>
      <c r="C12924" s="545" t="s">
        <v>216</v>
      </c>
      <c r="D12924" s="546"/>
      <c r="E12924" s="171" t="str">
        <f t="shared" si="201"/>
        <v>1900</v>
      </c>
      <c r="F12924" s="547">
        <v>0</v>
      </c>
      <c r="G12924" s="548">
        <v>0</v>
      </c>
      <c r="H12924" s="547">
        <v>0</v>
      </c>
      <c r="I12924" s="545" t="s">
        <v>12761</v>
      </c>
      <c r="J12924" s="545"/>
      <c r="K12924" s="545" t="s">
        <v>20885</v>
      </c>
      <c r="L12924" s="545" t="s">
        <v>13413</v>
      </c>
      <c r="M12924" s="548" t="s">
        <v>13758</v>
      </c>
      <c r="N12924" s="545" t="s">
        <v>13413</v>
      </c>
      <c r="O12924" s="545" t="s">
        <v>13413</v>
      </c>
      <c r="P12924" s="549">
        <v>10632</v>
      </c>
      <c r="Q12924" s="549">
        <v>1</v>
      </c>
      <c r="R12924" s="549">
        <v>142</v>
      </c>
      <c r="S12924" s="548"/>
      <c r="T12924" s="548"/>
      <c r="U12924" s="99"/>
    </row>
    <row r="12925" spans="1:21" ht="19.5" customHeight="1">
      <c r="A12925" s="545">
        <v>107954</v>
      </c>
      <c r="B12925" s="545" t="s">
        <v>8894</v>
      </c>
      <c r="C12925" s="545" t="s">
        <v>216</v>
      </c>
      <c r="D12925" s="546"/>
      <c r="E12925" s="171" t="str">
        <f t="shared" si="201"/>
        <v>1900</v>
      </c>
      <c r="F12925" s="547">
        <v>0</v>
      </c>
      <c r="G12925" s="548">
        <v>0</v>
      </c>
      <c r="H12925" s="547">
        <v>0</v>
      </c>
      <c r="I12925" s="545" t="s">
        <v>12761</v>
      </c>
      <c r="J12925" s="545"/>
      <c r="K12925" s="545" t="s">
        <v>20886</v>
      </c>
      <c r="L12925" s="545" t="s">
        <v>13413</v>
      </c>
      <c r="M12925" s="548" t="s">
        <v>13758</v>
      </c>
      <c r="N12925" s="545" t="s">
        <v>13413</v>
      </c>
      <c r="O12925" s="545" t="s">
        <v>13413</v>
      </c>
      <c r="P12925" s="549">
        <v>10633</v>
      </c>
      <c r="Q12925" s="549">
        <v>1</v>
      </c>
      <c r="R12925" s="549">
        <v>142</v>
      </c>
      <c r="S12925" s="548"/>
      <c r="T12925" s="548"/>
      <c r="U12925" s="99"/>
    </row>
    <row r="12926" spans="1:21" ht="19.5" customHeight="1">
      <c r="A12926" s="545">
        <v>107955</v>
      </c>
      <c r="B12926" s="545" t="s">
        <v>8893</v>
      </c>
      <c r="C12926" s="545" t="s">
        <v>216</v>
      </c>
      <c r="D12926" s="546"/>
      <c r="E12926" s="171" t="str">
        <f t="shared" si="201"/>
        <v>1900</v>
      </c>
      <c r="F12926" s="547">
        <v>0</v>
      </c>
      <c r="G12926" s="548">
        <v>0</v>
      </c>
      <c r="H12926" s="547">
        <v>0</v>
      </c>
      <c r="I12926" s="545" t="s">
        <v>12650</v>
      </c>
      <c r="J12926" s="545"/>
      <c r="K12926" s="545" t="s">
        <v>20887</v>
      </c>
      <c r="L12926" s="545" t="s">
        <v>13413</v>
      </c>
      <c r="M12926" s="548" t="s">
        <v>13758</v>
      </c>
      <c r="N12926" s="545" t="s">
        <v>13413</v>
      </c>
      <c r="O12926" s="545" t="s">
        <v>13413</v>
      </c>
      <c r="P12926" s="549">
        <v>10634</v>
      </c>
      <c r="Q12926" s="549">
        <v>1</v>
      </c>
      <c r="R12926" s="549">
        <v>127</v>
      </c>
      <c r="S12926" s="548"/>
      <c r="T12926" s="548"/>
      <c r="U12926" s="99"/>
    </row>
    <row r="12927" spans="1:21" ht="19.5" customHeight="1">
      <c r="A12927" s="545">
        <v>107956</v>
      </c>
      <c r="B12927" s="545" t="s">
        <v>8892</v>
      </c>
      <c r="C12927" s="545" t="s">
        <v>216</v>
      </c>
      <c r="D12927" s="546"/>
      <c r="E12927" s="171" t="str">
        <f t="shared" si="201"/>
        <v>1900</v>
      </c>
      <c r="F12927" s="547">
        <v>0</v>
      </c>
      <c r="G12927" s="548">
        <v>0</v>
      </c>
      <c r="H12927" s="547">
        <v>0</v>
      </c>
      <c r="I12927" s="545" t="s">
        <v>12761</v>
      </c>
      <c r="J12927" s="545"/>
      <c r="K12927" s="545" t="s">
        <v>20888</v>
      </c>
      <c r="L12927" s="545" t="s">
        <v>13413</v>
      </c>
      <c r="M12927" s="548" t="s">
        <v>13758</v>
      </c>
      <c r="N12927" s="545" t="s">
        <v>13413</v>
      </c>
      <c r="O12927" s="545" t="s">
        <v>13413</v>
      </c>
      <c r="P12927" s="549">
        <v>10635</v>
      </c>
      <c r="Q12927" s="549">
        <v>1</v>
      </c>
      <c r="R12927" s="549">
        <v>142</v>
      </c>
      <c r="S12927" s="548"/>
      <c r="T12927" s="548"/>
      <c r="U12927" s="99"/>
    </row>
    <row r="12928" spans="1:21" ht="19.5" customHeight="1">
      <c r="A12928" s="545">
        <v>107957</v>
      </c>
      <c r="B12928" s="545" t="s">
        <v>8891</v>
      </c>
      <c r="C12928" s="545" t="s">
        <v>216</v>
      </c>
      <c r="D12928" s="546"/>
      <c r="E12928" s="171" t="str">
        <f t="shared" si="201"/>
        <v>1900</v>
      </c>
      <c r="F12928" s="547">
        <v>0</v>
      </c>
      <c r="G12928" s="548">
        <v>0</v>
      </c>
      <c r="H12928" s="547">
        <v>0</v>
      </c>
      <c r="I12928" s="545" t="s">
        <v>12761</v>
      </c>
      <c r="J12928" s="545"/>
      <c r="K12928" s="545" t="s">
        <v>20888</v>
      </c>
      <c r="L12928" s="545" t="s">
        <v>13413</v>
      </c>
      <c r="M12928" s="548" t="s">
        <v>13758</v>
      </c>
      <c r="N12928" s="545" t="s">
        <v>13413</v>
      </c>
      <c r="O12928" s="545" t="s">
        <v>13413</v>
      </c>
      <c r="P12928" s="549">
        <v>10636</v>
      </c>
      <c r="Q12928" s="549">
        <v>1</v>
      </c>
      <c r="R12928" s="549">
        <v>142</v>
      </c>
      <c r="S12928" s="548"/>
      <c r="T12928" s="548"/>
      <c r="U12928" s="99"/>
    </row>
    <row r="12929" spans="1:21" ht="19.5" customHeight="1">
      <c r="A12929" s="545">
        <v>107958</v>
      </c>
      <c r="B12929" s="545" t="s">
        <v>8890</v>
      </c>
      <c r="C12929" s="545" t="s">
        <v>216</v>
      </c>
      <c r="D12929" s="546"/>
      <c r="E12929" s="171" t="str">
        <f t="shared" si="201"/>
        <v>1900</v>
      </c>
      <c r="F12929" s="547">
        <v>0</v>
      </c>
      <c r="G12929" s="548">
        <v>0</v>
      </c>
      <c r="H12929" s="547">
        <v>0</v>
      </c>
      <c r="I12929" s="545" t="s">
        <v>12761</v>
      </c>
      <c r="J12929" s="545"/>
      <c r="K12929" s="545" t="s">
        <v>20889</v>
      </c>
      <c r="L12929" s="545" t="s">
        <v>13413</v>
      </c>
      <c r="M12929" s="548" t="s">
        <v>13758</v>
      </c>
      <c r="N12929" s="545" t="s">
        <v>13413</v>
      </c>
      <c r="O12929" s="545" t="s">
        <v>13413</v>
      </c>
      <c r="P12929" s="549">
        <v>10637</v>
      </c>
      <c r="Q12929" s="549">
        <v>1</v>
      </c>
      <c r="R12929" s="549">
        <v>142</v>
      </c>
      <c r="S12929" s="548"/>
      <c r="T12929" s="548"/>
      <c r="U12929" s="99"/>
    </row>
    <row r="12930" spans="1:21" ht="19.5" customHeight="1">
      <c r="A12930" s="545">
        <v>107959</v>
      </c>
      <c r="B12930" s="545" t="s">
        <v>8889</v>
      </c>
      <c r="C12930" s="545" t="s">
        <v>216</v>
      </c>
      <c r="D12930" s="546"/>
      <c r="E12930" s="171" t="str">
        <f t="shared" si="201"/>
        <v>1900</v>
      </c>
      <c r="F12930" s="547">
        <v>0</v>
      </c>
      <c r="G12930" s="548">
        <v>0</v>
      </c>
      <c r="H12930" s="547">
        <v>0</v>
      </c>
      <c r="I12930" s="545" t="s">
        <v>12761</v>
      </c>
      <c r="J12930" s="545"/>
      <c r="K12930" s="545" t="s">
        <v>20890</v>
      </c>
      <c r="L12930" s="545" t="s">
        <v>13413</v>
      </c>
      <c r="M12930" s="548" t="s">
        <v>13758</v>
      </c>
      <c r="N12930" s="545" t="s">
        <v>13413</v>
      </c>
      <c r="O12930" s="545" t="s">
        <v>13413</v>
      </c>
      <c r="P12930" s="549">
        <v>10638</v>
      </c>
      <c r="Q12930" s="549">
        <v>1</v>
      </c>
      <c r="R12930" s="549">
        <v>142</v>
      </c>
      <c r="S12930" s="548"/>
      <c r="T12930" s="548"/>
      <c r="U12930" s="99"/>
    </row>
    <row r="12931" spans="1:21" ht="19.5" customHeight="1">
      <c r="A12931" s="545">
        <v>107960</v>
      </c>
      <c r="B12931" s="545" t="s">
        <v>8888</v>
      </c>
      <c r="C12931" s="545" t="s">
        <v>221</v>
      </c>
      <c r="D12931" s="546"/>
      <c r="E12931" s="171" t="str">
        <f t="shared" si="201"/>
        <v>1900</v>
      </c>
      <c r="F12931" s="547">
        <v>0</v>
      </c>
      <c r="G12931" s="548">
        <v>0</v>
      </c>
      <c r="H12931" s="547">
        <v>0</v>
      </c>
      <c r="I12931" s="545" t="s">
        <v>12671</v>
      </c>
      <c r="J12931" s="545"/>
      <c r="K12931" s="545" t="s">
        <v>13413</v>
      </c>
      <c r="L12931" s="545" t="s">
        <v>13413</v>
      </c>
      <c r="M12931" s="548" t="s">
        <v>13758</v>
      </c>
      <c r="N12931" s="545" t="s">
        <v>13413</v>
      </c>
      <c r="O12931" s="545" t="s">
        <v>13413</v>
      </c>
      <c r="P12931" s="549">
        <v>10639</v>
      </c>
      <c r="Q12931" s="549">
        <v>1</v>
      </c>
      <c r="R12931" s="549">
        <v>82</v>
      </c>
      <c r="S12931" s="548"/>
      <c r="T12931" s="548"/>
      <c r="U12931" s="99"/>
    </row>
    <row r="12932" spans="1:21" ht="19.5" customHeight="1">
      <c r="A12932" s="545">
        <v>107961</v>
      </c>
      <c r="B12932" s="545" t="s">
        <v>4686</v>
      </c>
      <c r="C12932" s="545" t="s">
        <v>216</v>
      </c>
      <c r="D12932" s="546"/>
      <c r="E12932" s="171" t="str">
        <f t="shared" ref="E12932:E12995" si="202">TEXT(D12932,"YYYY")</f>
        <v>1900</v>
      </c>
      <c r="F12932" s="547">
        <v>0</v>
      </c>
      <c r="G12932" s="548">
        <v>0</v>
      </c>
      <c r="H12932" s="547">
        <v>0</v>
      </c>
      <c r="I12932" s="545" t="s">
        <v>12650</v>
      </c>
      <c r="J12932" s="545"/>
      <c r="K12932" s="545" t="s">
        <v>20891</v>
      </c>
      <c r="L12932" s="545" t="s">
        <v>13413</v>
      </c>
      <c r="M12932" s="548" t="s">
        <v>13758</v>
      </c>
      <c r="N12932" s="545" t="s">
        <v>13413</v>
      </c>
      <c r="O12932" s="545" t="s">
        <v>13413</v>
      </c>
      <c r="P12932" s="549">
        <v>10640</v>
      </c>
      <c r="Q12932" s="549">
        <v>1</v>
      </c>
      <c r="R12932" s="549">
        <v>127</v>
      </c>
      <c r="S12932" s="548"/>
      <c r="T12932" s="548"/>
      <c r="U12932" s="99"/>
    </row>
    <row r="12933" spans="1:21" ht="19.5" customHeight="1">
      <c r="A12933" s="545">
        <v>107962</v>
      </c>
      <c r="B12933" s="545" t="s">
        <v>4870</v>
      </c>
      <c r="C12933" s="545" t="s">
        <v>216</v>
      </c>
      <c r="D12933" s="546">
        <v>43532</v>
      </c>
      <c r="E12933" s="171" t="str">
        <f t="shared" si="202"/>
        <v>2019</v>
      </c>
      <c r="F12933" s="547">
        <v>160191.01</v>
      </c>
      <c r="G12933" s="548">
        <v>0.19</v>
      </c>
      <c r="H12933" s="547">
        <v>134614.29</v>
      </c>
      <c r="I12933" s="545" t="s">
        <v>12650</v>
      </c>
      <c r="J12933" s="545" t="s">
        <v>13298</v>
      </c>
      <c r="K12933" s="545" t="s">
        <v>20892</v>
      </c>
      <c r="L12933" s="545" t="s">
        <v>13413</v>
      </c>
      <c r="M12933" s="548" t="s">
        <v>13758</v>
      </c>
      <c r="N12933" s="545" t="s">
        <v>13413</v>
      </c>
      <c r="O12933" s="545" t="s">
        <v>13413</v>
      </c>
      <c r="P12933" s="549">
        <v>10641</v>
      </c>
      <c r="Q12933" s="549">
        <v>1</v>
      </c>
      <c r="R12933" s="549">
        <v>127</v>
      </c>
      <c r="S12933" s="548">
        <v>1012</v>
      </c>
      <c r="T12933" s="548"/>
      <c r="U12933" s="99"/>
    </row>
    <row r="12934" spans="1:21" ht="19.5" customHeight="1">
      <c r="A12934" s="545">
        <v>107963</v>
      </c>
      <c r="B12934" s="545" t="s">
        <v>8887</v>
      </c>
      <c r="C12934" s="545" t="s">
        <v>221</v>
      </c>
      <c r="D12934" s="546"/>
      <c r="E12934" s="171" t="str">
        <f t="shared" si="202"/>
        <v>1900</v>
      </c>
      <c r="F12934" s="547">
        <v>0</v>
      </c>
      <c r="G12934" s="548">
        <v>0</v>
      </c>
      <c r="H12934" s="547">
        <v>0</v>
      </c>
      <c r="I12934" s="545" t="s">
        <v>12671</v>
      </c>
      <c r="J12934" s="545"/>
      <c r="K12934" s="545" t="s">
        <v>20291</v>
      </c>
      <c r="L12934" s="545" t="s">
        <v>13413</v>
      </c>
      <c r="M12934" s="548" t="s">
        <v>13758</v>
      </c>
      <c r="N12934" s="545" t="s">
        <v>13413</v>
      </c>
      <c r="O12934" s="545" t="s">
        <v>13413</v>
      </c>
      <c r="P12934" s="549">
        <v>10642</v>
      </c>
      <c r="Q12934" s="549">
        <v>1</v>
      </c>
      <c r="R12934" s="549">
        <v>82</v>
      </c>
      <c r="S12934" s="548"/>
      <c r="T12934" s="548"/>
      <c r="U12934" s="99"/>
    </row>
    <row r="12935" spans="1:21" ht="19.5" customHeight="1">
      <c r="A12935" s="545">
        <v>107964</v>
      </c>
      <c r="B12935" s="545" t="s">
        <v>4869</v>
      </c>
      <c r="C12935" s="545" t="s">
        <v>216</v>
      </c>
      <c r="D12935" s="546"/>
      <c r="E12935" s="171" t="str">
        <f t="shared" si="202"/>
        <v>1900</v>
      </c>
      <c r="F12935" s="547">
        <v>0</v>
      </c>
      <c r="G12935" s="548">
        <v>0</v>
      </c>
      <c r="H12935" s="547">
        <v>0</v>
      </c>
      <c r="I12935" s="545" t="s">
        <v>12650</v>
      </c>
      <c r="J12935" s="545"/>
      <c r="K12935" s="545" t="s">
        <v>20893</v>
      </c>
      <c r="L12935" s="545" t="s">
        <v>13413</v>
      </c>
      <c r="M12935" s="548" t="s">
        <v>13758</v>
      </c>
      <c r="N12935" s="545" t="s">
        <v>13413</v>
      </c>
      <c r="O12935" s="545" t="s">
        <v>13413</v>
      </c>
      <c r="P12935" s="549">
        <v>10643</v>
      </c>
      <c r="Q12935" s="549">
        <v>1</v>
      </c>
      <c r="R12935" s="549">
        <v>127</v>
      </c>
      <c r="S12935" s="548"/>
      <c r="T12935" s="548"/>
      <c r="U12935" s="99"/>
    </row>
    <row r="12936" spans="1:21" ht="19.5" customHeight="1">
      <c r="A12936" s="545">
        <v>107965</v>
      </c>
      <c r="B12936" s="545" t="s">
        <v>4491</v>
      </c>
      <c r="C12936" s="545" t="s">
        <v>221</v>
      </c>
      <c r="D12936" s="546"/>
      <c r="E12936" s="171" t="str">
        <f t="shared" si="202"/>
        <v>1900</v>
      </c>
      <c r="F12936" s="547">
        <v>0</v>
      </c>
      <c r="G12936" s="548">
        <v>0</v>
      </c>
      <c r="H12936" s="547">
        <v>0</v>
      </c>
      <c r="I12936" s="545" t="s">
        <v>12671</v>
      </c>
      <c r="J12936" s="545"/>
      <c r="K12936" s="545" t="s">
        <v>20291</v>
      </c>
      <c r="L12936" s="545" t="s">
        <v>13413</v>
      </c>
      <c r="M12936" s="548" t="s">
        <v>13758</v>
      </c>
      <c r="N12936" s="545" t="s">
        <v>13413</v>
      </c>
      <c r="O12936" s="545" t="s">
        <v>13413</v>
      </c>
      <c r="P12936" s="549">
        <v>10644</v>
      </c>
      <c r="Q12936" s="549">
        <v>1</v>
      </c>
      <c r="R12936" s="549">
        <v>82</v>
      </c>
      <c r="S12936" s="548"/>
      <c r="T12936" s="548"/>
      <c r="U12936" s="99"/>
    </row>
    <row r="12937" spans="1:21" ht="19.5" customHeight="1">
      <c r="A12937" s="545">
        <v>107966</v>
      </c>
      <c r="B12937" s="545" t="s">
        <v>4803</v>
      </c>
      <c r="C12937" s="545" t="s">
        <v>216</v>
      </c>
      <c r="D12937" s="546">
        <v>43535</v>
      </c>
      <c r="E12937" s="171" t="str">
        <f t="shared" si="202"/>
        <v>2019</v>
      </c>
      <c r="F12937" s="547">
        <v>193149.99</v>
      </c>
      <c r="G12937" s="548">
        <v>0.19</v>
      </c>
      <c r="H12937" s="547">
        <v>162310.92000000001</v>
      </c>
      <c r="I12937" s="545" t="s">
        <v>12650</v>
      </c>
      <c r="J12937" s="545" t="s">
        <v>13302</v>
      </c>
      <c r="K12937" s="545" t="s">
        <v>20894</v>
      </c>
      <c r="L12937" s="545" t="s">
        <v>13413</v>
      </c>
      <c r="M12937" s="548" t="s">
        <v>13758</v>
      </c>
      <c r="N12937" s="545" t="s">
        <v>13413</v>
      </c>
      <c r="O12937" s="545" t="s">
        <v>13413</v>
      </c>
      <c r="P12937" s="549">
        <v>10645</v>
      </c>
      <c r="Q12937" s="549">
        <v>1</v>
      </c>
      <c r="R12937" s="549">
        <v>127</v>
      </c>
      <c r="S12937" s="548">
        <v>2219</v>
      </c>
      <c r="T12937" s="548"/>
      <c r="U12937" s="99"/>
    </row>
    <row r="12938" spans="1:21" ht="19.5" customHeight="1">
      <c r="A12938" s="545">
        <v>107967</v>
      </c>
      <c r="B12938" s="545" t="s">
        <v>4921</v>
      </c>
      <c r="C12938" s="545" t="s">
        <v>216</v>
      </c>
      <c r="D12938" s="546">
        <v>43532</v>
      </c>
      <c r="E12938" s="171" t="str">
        <f t="shared" si="202"/>
        <v>2019</v>
      </c>
      <c r="F12938" s="547">
        <v>213010</v>
      </c>
      <c r="G12938" s="548">
        <v>0.19</v>
      </c>
      <c r="H12938" s="547">
        <v>179000</v>
      </c>
      <c r="I12938" s="545" t="s">
        <v>12650</v>
      </c>
      <c r="J12938" s="545" t="s">
        <v>13296</v>
      </c>
      <c r="K12938" s="545" t="s">
        <v>20895</v>
      </c>
      <c r="L12938" s="545" t="s">
        <v>13413</v>
      </c>
      <c r="M12938" s="548" t="s">
        <v>13758</v>
      </c>
      <c r="N12938" s="545" t="s">
        <v>13413</v>
      </c>
      <c r="O12938" s="545" t="s">
        <v>13413</v>
      </c>
      <c r="P12938" s="549">
        <v>10646</v>
      </c>
      <c r="Q12938" s="549">
        <v>1</v>
      </c>
      <c r="R12938" s="549">
        <v>127</v>
      </c>
      <c r="S12938" s="548">
        <v>2218</v>
      </c>
      <c r="T12938" s="548"/>
      <c r="U12938" s="99"/>
    </row>
    <row r="12939" spans="1:21" ht="19.5" customHeight="1">
      <c r="A12939" s="545">
        <v>107968</v>
      </c>
      <c r="B12939" s="545" t="s">
        <v>4916</v>
      </c>
      <c r="C12939" s="545" t="s">
        <v>216</v>
      </c>
      <c r="D12939" s="546">
        <v>43532</v>
      </c>
      <c r="E12939" s="171" t="str">
        <f t="shared" si="202"/>
        <v>2019</v>
      </c>
      <c r="F12939" s="547">
        <v>115040</v>
      </c>
      <c r="G12939" s="548">
        <v>0.19</v>
      </c>
      <c r="H12939" s="547">
        <v>96672.27</v>
      </c>
      <c r="I12939" s="545" t="s">
        <v>12650</v>
      </c>
      <c r="J12939" s="545" t="s">
        <v>13298</v>
      </c>
      <c r="K12939" s="545" t="s">
        <v>20896</v>
      </c>
      <c r="L12939" s="545" t="s">
        <v>13413</v>
      </c>
      <c r="M12939" s="548" t="s">
        <v>13758</v>
      </c>
      <c r="N12939" s="545" t="s">
        <v>13413</v>
      </c>
      <c r="O12939" s="545" t="s">
        <v>13413</v>
      </c>
      <c r="P12939" s="549">
        <v>10647</v>
      </c>
      <c r="Q12939" s="549">
        <v>1</v>
      </c>
      <c r="R12939" s="549">
        <v>127</v>
      </c>
      <c r="S12939" s="548">
        <v>1012</v>
      </c>
      <c r="T12939" s="548"/>
      <c r="U12939" s="99"/>
    </row>
    <row r="12940" spans="1:21" ht="19.5" customHeight="1">
      <c r="A12940" s="545">
        <v>107969</v>
      </c>
      <c r="B12940" s="545" t="s">
        <v>4917</v>
      </c>
      <c r="C12940" s="545" t="s">
        <v>216</v>
      </c>
      <c r="D12940" s="546">
        <v>43532</v>
      </c>
      <c r="E12940" s="171" t="str">
        <f t="shared" si="202"/>
        <v>2019</v>
      </c>
      <c r="F12940" s="547">
        <v>117675.99</v>
      </c>
      <c r="G12940" s="548">
        <v>0.19</v>
      </c>
      <c r="H12940" s="547">
        <v>98887.39</v>
      </c>
      <c r="I12940" s="545" t="s">
        <v>12650</v>
      </c>
      <c r="J12940" s="545" t="s">
        <v>13298</v>
      </c>
      <c r="K12940" s="545" t="s">
        <v>20897</v>
      </c>
      <c r="L12940" s="545" t="s">
        <v>13413</v>
      </c>
      <c r="M12940" s="548" t="s">
        <v>13758</v>
      </c>
      <c r="N12940" s="545" t="s">
        <v>13413</v>
      </c>
      <c r="O12940" s="545" t="s">
        <v>13413</v>
      </c>
      <c r="P12940" s="549">
        <v>10648</v>
      </c>
      <c r="Q12940" s="549">
        <v>1</v>
      </c>
      <c r="R12940" s="549">
        <v>127</v>
      </c>
      <c r="S12940" s="548">
        <v>1012</v>
      </c>
      <c r="T12940" s="548"/>
      <c r="U12940" s="99"/>
    </row>
    <row r="12941" spans="1:21" ht="19.5" customHeight="1">
      <c r="A12941" s="545">
        <v>107970</v>
      </c>
      <c r="B12941" s="545" t="s">
        <v>4902</v>
      </c>
      <c r="C12941" s="545" t="s">
        <v>216</v>
      </c>
      <c r="D12941" s="546"/>
      <c r="E12941" s="171" t="str">
        <f t="shared" si="202"/>
        <v>1900</v>
      </c>
      <c r="F12941" s="547">
        <v>0</v>
      </c>
      <c r="G12941" s="548">
        <v>0</v>
      </c>
      <c r="H12941" s="547">
        <v>0</v>
      </c>
      <c r="I12941" s="545" t="s">
        <v>12650</v>
      </c>
      <c r="J12941" s="545"/>
      <c r="K12941" s="545" t="s">
        <v>20898</v>
      </c>
      <c r="L12941" s="545" t="s">
        <v>13413</v>
      </c>
      <c r="M12941" s="548" t="s">
        <v>13758</v>
      </c>
      <c r="N12941" s="545" t="s">
        <v>13413</v>
      </c>
      <c r="O12941" s="545" t="s">
        <v>13413</v>
      </c>
      <c r="P12941" s="549">
        <v>10649</v>
      </c>
      <c r="Q12941" s="549">
        <v>1</v>
      </c>
      <c r="R12941" s="549">
        <v>127</v>
      </c>
      <c r="S12941" s="548"/>
      <c r="T12941" s="548"/>
      <c r="U12941" s="99"/>
    </row>
    <row r="12942" spans="1:21" ht="19.5" customHeight="1">
      <c r="A12942" s="545">
        <v>107971</v>
      </c>
      <c r="B12942" s="545" t="s">
        <v>4692</v>
      </c>
      <c r="C12942" s="545" t="s">
        <v>216</v>
      </c>
      <c r="D12942" s="546"/>
      <c r="E12942" s="171" t="str">
        <f t="shared" si="202"/>
        <v>1900</v>
      </c>
      <c r="F12942" s="547">
        <v>0</v>
      </c>
      <c r="G12942" s="548">
        <v>0</v>
      </c>
      <c r="H12942" s="547">
        <v>0</v>
      </c>
      <c r="I12942" s="545" t="s">
        <v>12650</v>
      </c>
      <c r="J12942" s="545"/>
      <c r="K12942" s="545" t="s">
        <v>20899</v>
      </c>
      <c r="L12942" s="545" t="s">
        <v>13413</v>
      </c>
      <c r="M12942" s="548" t="s">
        <v>13758</v>
      </c>
      <c r="N12942" s="545" t="s">
        <v>13413</v>
      </c>
      <c r="O12942" s="545" t="s">
        <v>13413</v>
      </c>
      <c r="P12942" s="549">
        <v>10650</v>
      </c>
      <c r="Q12942" s="549">
        <v>1</v>
      </c>
      <c r="R12942" s="549">
        <v>127</v>
      </c>
      <c r="S12942" s="548"/>
      <c r="T12942" s="548"/>
      <c r="U12942" s="99"/>
    </row>
    <row r="12943" spans="1:21" ht="19.5" customHeight="1">
      <c r="A12943" s="545">
        <v>107972</v>
      </c>
      <c r="B12943" s="545" t="s">
        <v>8073</v>
      </c>
      <c r="C12943" s="545" t="s">
        <v>216</v>
      </c>
      <c r="D12943" s="546">
        <v>43544</v>
      </c>
      <c r="E12943" s="171" t="str">
        <f t="shared" si="202"/>
        <v>2019</v>
      </c>
      <c r="F12943" s="547">
        <v>7011475</v>
      </c>
      <c r="G12943" s="548">
        <v>0.19</v>
      </c>
      <c r="H12943" s="547">
        <v>5891995.7999999998</v>
      </c>
      <c r="I12943" s="545" t="s">
        <v>12647</v>
      </c>
      <c r="J12943" s="545" t="s">
        <v>13319</v>
      </c>
      <c r="K12943" s="545" t="s">
        <v>20900</v>
      </c>
      <c r="L12943" s="545" t="s">
        <v>13413</v>
      </c>
      <c r="M12943" s="548" t="s">
        <v>13758</v>
      </c>
      <c r="N12943" s="545" t="s">
        <v>13413</v>
      </c>
      <c r="O12943" s="545" t="s">
        <v>13413</v>
      </c>
      <c r="P12943" s="549">
        <v>10651</v>
      </c>
      <c r="Q12943" s="549">
        <v>1</v>
      </c>
      <c r="R12943" s="549">
        <v>26</v>
      </c>
      <c r="S12943" s="548">
        <v>1824</v>
      </c>
      <c r="T12943" s="548"/>
      <c r="U12943" s="99"/>
    </row>
    <row r="12944" spans="1:21" ht="19.5" customHeight="1">
      <c r="A12944" s="545">
        <v>107973</v>
      </c>
      <c r="B12944" s="545" t="s">
        <v>4745</v>
      </c>
      <c r="C12944" s="545" t="s">
        <v>209</v>
      </c>
      <c r="D12944" s="546">
        <v>46052</v>
      </c>
      <c r="E12944" s="171" t="str">
        <f t="shared" si="202"/>
        <v>2026</v>
      </c>
      <c r="F12944" s="547">
        <v>3055</v>
      </c>
      <c r="G12944" s="548">
        <v>0.19</v>
      </c>
      <c r="H12944" s="547">
        <v>2567.23</v>
      </c>
      <c r="I12944" s="545" t="s">
        <v>12650</v>
      </c>
      <c r="J12944" s="545" t="s">
        <v>13307</v>
      </c>
      <c r="K12944" s="545" t="s">
        <v>4745</v>
      </c>
      <c r="L12944" s="545" t="s">
        <v>13413</v>
      </c>
      <c r="M12944" s="548" t="s">
        <v>13758</v>
      </c>
      <c r="N12944" s="545" t="s">
        <v>13413</v>
      </c>
      <c r="O12944" s="545" t="s">
        <v>13413</v>
      </c>
      <c r="P12944" s="549">
        <v>10652</v>
      </c>
      <c r="Q12944" s="549">
        <v>1</v>
      </c>
      <c r="R12944" s="549">
        <v>127</v>
      </c>
      <c r="S12944" s="548">
        <v>2228</v>
      </c>
      <c r="T12944" s="548"/>
      <c r="U12944" s="99"/>
    </row>
    <row r="12945" spans="1:21" ht="19.5" customHeight="1">
      <c r="A12945" s="545">
        <v>107974</v>
      </c>
      <c r="B12945" s="545" t="s">
        <v>4782</v>
      </c>
      <c r="C12945" s="545" t="s">
        <v>216</v>
      </c>
      <c r="D12945" s="546"/>
      <c r="E12945" s="171" t="str">
        <f t="shared" si="202"/>
        <v>1900</v>
      </c>
      <c r="F12945" s="547">
        <v>0</v>
      </c>
      <c r="G12945" s="548">
        <v>0</v>
      </c>
      <c r="H12945" s="547">
        <v>0</v>
      </c>
      <c r="I12945" s="545" t="s">
        <v>12650</v>
      </c>
      <c r="J12945" s="545"/>
      <c r="K12945" s="545" t="s">
        <v>4782</v>
      </c>
      <c r="L12945" s="545" t="s">
        <v>13413</v>
      </c>
      <c r="M12945" s="548" t="s">
        <v>13758</v>
      </c>
      <c r="N12945" s="545" t="s">
        <v>13413</v>
      </c>
      <c r="O12945" s="545" t="s">
        <v>13413</v>
      </c>
      <c r="P12945" s="549">
        <v>10653</v>
      </c>
      <c r="Q12945" s="549">
        <v>1</v>
      </c>
      <c r="R12945" s="549">
        <v>127</v>
      </c>
      <c r="S12945" s="548"/>
      <c r="T12945" s="548"/>
      <c r="U12945" s="99"/>
    </row>
    <row r="12946" spans="1:21" ht="19.5" customHeight="1">
      <c r="A12946" s="545">
        <v>107975</v>
      </c>
      <c r="B12946" s="545" t="s">
        <v>4800</v>
      </c>
      <c r="C12946" s="545" t="s">
        <v>216</v>
      </c>
      <c r="D12946" s="546"/>
      <c r="E12946" s="171" t="str">
        <f t="shared" si="202"/>
        <v>1900</v>
      </c>
      <c r="F12946" s="547">
        <v>0</v>
      </c>
      <c r="G12946" s="548">
        <v>0</v>
      </c>
      <c r="H12946" s="547">
        <v>0</v>
      </c>
      <c r="I12946" s="545" t="s">
        <v>12650</v>
      </c>
      <c r="J12946" s="545"/>
      <c r="K12946" s="545" t="s">
        <v>4800</v>
      </c>
      <c r="L12946" s="545" t="s">
        <v>13413</v>
      </c>
      <c r="M12946" s="548" t="s">
        <v>13758</v>
      </c>
      <c r="N12946" s="545" t="s">
        <v>13413</v>
      </c>
      <c r="O12946" s="545" t="s">
        <v>13413</v>
      </c>
      <c r="P12946" s="549">
        <v>10654</v>
      </c>
      <c r="Q12946" s="549">
        <v>1</v>
      </c>
      <c r="R12946" s="549">
        <v>127</v>
      </c>
      <c r="S12946" s="548"/>
      <c r="T12946" s="548"/>
      <c r="U12946" s="99"/>
    </row>
    <row r="12947" spans="1:21" ht="19.5" customHeight="1">
      <c r="A12947" s="545">
        <v>107976</v>
      </c>
      <c r="B12947" s="545" t="s">
        <v>4668</v>
      </c>
      <c r="C12947" s="545" t="s">
        <v>216</v>
      </c>
      <c r="D12947" s="546">
        <v>44190</v>
      </c>
      <c r="E12947" s="171" t="str">
        <f t="shared" si="202"/>
        <v>2020</v>
      </c>
      <c r="F12947" s="547">
        <v>10077678.01</v>
      </c>
      <c r="G12947" s="548">
        <v>0.19</v>
      </c>
      <c r="H12947" s="547">
        <v>8468636.9800000004</v>
      </c>
      <c r="I12947" s="545" t="s">
        <v>12650</v>
      </c>
      <c r="J12947" s="545" t="s">
        <v>13302</v>
      </c>
      <c r="K12947" s="545" t="s">
        <v>4668</v>
      </c>
      <c r="L12947" s="545" t="s">
        <v>13413</v>
      </c>
      <c r="M12947" s="548" t="s">
        <v>13758</v>
      </c>
      <c r="N12947" s="545" t="s">
        <v>13413</v>
      </c>
      <c r="O12947" s="545" t="s">
        <v>13413</v>
      </c>
      <c r="P12947" s="549">
        <v>10655</v>
      </c>
      <c r="Q12947" s="549">
        <v>1</v>
      </c>
      <c r="R12947" s="549">
        <v>127</v>
      </c>
      <c r="S12947" s="548">
        <v>2219</v>
      </c>
      <c r="T12947" s="548"/>
      <c r="U12947" s="99"/>
    </row>
    <row r="12948" spans="1:21" ht="19.5" customHeight="1">
      <c r="A12948" s="545">
        <v>107977</v>
      </c>
      <c r="B12948" s="545" t="s">
        <v>8886</v>
      </c>
      <c r="C12948" s="545" t="s">
        <v>216</v>
      </c>
      <c r="D12948" s="546"/>
      <c r="E12948" s="171" t="str">
        <f t="shared" si="202"/>
        <v>1900</v>
      </c>
      <c r="F12948" s="547">
        <v>0</v>
      </c>
      <c r="G12948" s="548">
        <v>0</v>
      </c>
      <c r="H12948" s="547">
        <v>0</v>
      </c>
      <c r="I12948" s="545" t="s">
        <v>12650</v>
      </c>
      <c r="J12948" s="545"/>
      <c r="K12948" s="545" t="s">
        <v>8886</v>
      </c>
      <c r="L12948" s="545" t="s">
        <v>13413</v>
      </c>
      <c r="M12948" s="548" t="s">
        <v>13758</v>
      </c>
      <c r="N12948" s="545" t="s">
        <v>13413</v>
      </c>
      <c r="O12948" s="545" t="s">
        <v>13413</v>
      </c>
      <c r="P12948" s="549">
        <v>10656</v>
      </c>
      <c r="Q12948" s="549">
        <v>1</v>
      </c>
      <c r="R12948" s="549">
        <v>127</v>
      </c>
      <c r="S12948" s="548"/>
      <c r="T12948" s="548"/>
      <c r="U12948" s="99"/>
    </row>
    <row r="12949" spans="1:21" ht="19.5" customHeight="1">
      <c r="A12949" s="545">
        <v>107978</v>
      </c>
      <c r="B12949" s="545" t="s">
        <v>8885</v>
      </c>
      <c r="C12949" s="545" t="s">
        <v>216</v>
      </c>
      <c r="D12949" s="546"/>
      <c r="E12949" s="171" t="str">
        <f t="shared" si="202"/>
        <v>1900</v>
      </c>
      <c r="F12949" s="547">
        <v>0</v>
      </c>
      <c r="G12949" s="548">
        <v>0</v>
      </c>
      <c r="H12949" s="547">
        <v>0</v>
      </c>
      <c r="I12949" s="545" t="s">
        <v>12650</v>
      </c>
      <c r="J12949" s="545"/>
      <c r="K12949" s="545" t="s">
        <v>8885</v>
      </c>
      <c r="L12949" s="545" t="s">
        <v>13413</v>
      </c>
      <c r="M12949" s="548" t="s">
        <v>13758</v>
      </c>
      <c r="N12949" s="545" t="s">
        <v>13413</v>
      </c>
      <c r="O12949" s="545" t="s">
        <v>13413</v>
      </c>
      <c r="P12949" s="549">
        <v>10657</v>
      </c>
      <c r="Q12949" s="549">
        <v>1</v>
      </c>
      <c r="R12949" s="549">
        <v>127</v>
      </c>
      <c r="S12949" s="548"/>
      <c r="T12949" s="548"/>
      <c r="U12949" s="99"/>
    </row>
    <row r="12950" spans="1:21" ht="19.5" customHeight="1">
      <c r="A12950" s="545">
        <v>107979</v>
      </c>
      <c r="B12950" s="545" t="s">
        <v>4715</v>
      </c>
      <c r="C12950" s="545" t="s">
        <v>216</v>
      </c>
      <c r="D12950" s="546"/>
      <c r="E12950" s="171" t="str">
        <f t="shared" si="202"/>
        <v>1900</v>
      </c>
      <c r="F12950" s="547">
        <v>0</v>
      </c>
      <c r="G12950" s="548">
        <v>0</v>
      </c>
      <c r="H12950" s="547">
        <v>0</v>
      </c>
      <c r="I12950" s="545" t="s">
        <v>12650</v>
      </c>
      <c r="J12950" s="545"/>
      <c r="K12950" s="545" t="s">
        <v>4715</v>
      </c>
      <c r="L12950" s="545" t="s">
        <v>13413</v>
      </c>
      <c r="M12950" s="548" t="s">
        <v>13758</v>
      </c>
      <c r="N12950" s="545" t="s">
        <v>13413</v>
      </c>
      <c r="O12950" s="545" t="s">
        <v>13413</v>
      </c>
      <c r="P12950" s="549">
        <v>10658</v>
      </c>
      <c r="Q12950" s="549">
        <v>1</v>
      </c>
      <c r="R12950" s="549">
        <v>127</v>
      </c>
      <c r="S12950" s="548"/>
      <c r="T12950" s="548"/>
      <c r="U12950" s="99"/>
    </row>
    <row r="12951" spans="1:21" ht="19.5" customHeight="1">
      <c r="A12951" s="545">
        <v>107980</v>
      </c>
      <c r="B12951" s="545" t="s">
        <v>4666</v>
      </c>
      <c r="C12951" s="545" t="s">
        <v>216</v>
      </c>
      <c r="D12951" s="546"/>
      <c r="E12951" s="171" t="str">
        <f t="shared" si="202"/>
        <v>1900</v>
      </c>
      <c r="F12951" s="547">
        <v>0</v>
      </c>
      <c r="G12951" s="548">
        <v>0</v>
      </c>
      <c r="H12951" s="547">
        <v>0</v>
      </c>
      <c r="I12951" s="545" t="s">
        <v>12650</v>
      </c>
      <c r="J12951" s="545"/>
      <c r="K12951" s="545" t="s">
        <v>20901</v>
      </c>
      <c r="L12951" s="545" t="s">
        <v>13413</v>
      </c>
      <c r="M12951" s="548" t="s">
        <v>13758</v>
      </c>
      <c r="N12951" s="545" t="s">
        <v>13413</v>
      </c>
      <c r="O12951" s="545" t="s">
        <v>13413</v>
      </c>
      <c r="P12951" s="549">
        <v>10659</v>
      </c>
      <c r="Q12951" s="549">
        <v>1</v>
      </c>
      <c r="R12951" s="549">
        <v>127</v>
      </c>
      <c r="S12951" s="548"/>
      <c r="T12951" s="548"/>
      <c r="U12951" s="99"/>
    </row>
    <row r="12952" spans="1:21" ht="19.5" customHeight="1">
      <c r="A12952" s="545">
        <v>107981</v>
      </c>
      <c r="B12952" s="545" t="s">
        <v>4665</v>
      </c>
      <c r="C12952" s="545" t="s">
        <v>216</v>
      </c>
      <c r="D12952" s="546"/>
      <c r="E12952" s="171" t="str">
        <f t="shared" si="202"/>
        <v>1900</v>
      </c>
      <c r="F12952" s="547">
        <v>0</v>
      </c>
      <c r="G12952" s="548">
        <v>0</v>
      </c>
      <c r="H12952" s="547">
        <v>0</v>
      </c>
      <c r="I12952" s="545" t="s">
        <v>12650</v>
      </c>
      <c r="J12952" s="545"/>
      <c r="K12952" s="545" t="s">
        <v>20902</v>
      </c>
      <c r="L12952" s="545" t="s">
        <v>13413</v>
      </c>
      <c r="M12952" s="548" t="s">
        <v>13758</v>
      </c>
      <c r="N12952" s="545" t="s">
        <v>13413</v>
      </c>
      <c r="O12952" s="545" t="s">
        <v>13413</v>
      </c>
      <c r="P12952" s="549">
        <v>10660</v>
      </c>
      <c r="Q12952" s="549">
        <v>1</v>
      </c>
      <c r="R12952" s="549">
        <v>127</v>
      </c>
      <c r="S12952" s="548"/>
      <c r="T12952" s="548"/>
      <c r="U12952" s="99"/>
    </row>
    <row r="12953" spans="1:21" ht="19.5" customHeight="1">
      <c r="A12953" s="545">
        <v>107982</v>
      </c>
      <c r="B12953" s="545" t="s">
        <v>4766</v>
      </c>
      <c r="C12953" s="545" t="s">
        <v>216</v>
      </c>
      <c r="D12953" s="546">
        <v>45491</v>
      </c>
      <c r="E12953" s="171" t="str">
        <f t="shared" si="202"/>
        <v>2024</v>
      </c>
      <c r="F12953" s="547">
        <v>6077317</v>
      </c>
      <c r="G12953" s="548">
        <v>0.19</v>
      </c>
      <c r="H12953" s="547">
        <v>5106989.08</v>
      </c>
      <c r="I12953" s="545" t="s">
        <v>12650</v>
      </c>
      <c r="J12953" s="545" t="s">
        <v>13307</v>
      </c>
      <c r="K12953" s="545" t="s">
        <v>4766</v>
      </c>
      <c r="L12953" s="545" t="s">
        <v>13413</v>
      </c>
      <c r="M12953" s="548" t="s">
        <v>13758</v>
      </c>
      <c r="N12953" s="545" t="s">
        <v>13413</v>
      </c>
      <c r="O12953" s="545" t="s">
        <v>13413</v>
      </c>
      <c r="P12953" s="549">
        <v>10661</v>
      </c>
      <c r="Q12953" s="549">
        <v>1</v>
      </c>
      <c r="R12953" s="549">
        <v>127</v>
      </c>
      <c r="S12953" s="548">
        <v>2228</v>
      </c>
      <c r="T12953" s="548"/>
      <c r="U12953" s="99"/>
    </row>
    <row r="12954" spans="1:21" ht="19.5" customHeight="1">
      <c r="A12954" s="545">
        <v>107983</v>
      </c>
      <c r="B12954" s="545" t="s">
        <v>4952</v>
      </c>
      <c r="C12954" s="545" t="s">
        <v>216</v>
      </c>
      <c r="D12954" s="546"/>
      <c r="E12954" s="171" t="str">
        <f t="shared" si="202"/>
        <v>1900</v>
      </c>
      <c r="F12954" s="547">
        <v>0</v>
      </c>
      <c r="G12954" s="548">
        <v>0</v>
      </c>
      <c r="H12954" s="547">
        <v>0</v>
      </c>
      <c r="I12954" s="545" t="s">
        <v>12650</v>
      </c>
      <c r="J12954" s="545"/>
      <c r="K12954" s="545" t="s">
        <v>4952</v>
      </c>
      <c r="L12954" s="545" t="s">
        <v>13413</v>
      </c>
      <c r="M12954" s="548" t="s">
        <v>13758</v>
      </c>
      <c r="N12954" s="545" t="s">
        <v>13413</v>
      </c>
      <c r="O12954" s="545" t="s">
        <v>13413</v>
      </c>
      <c r="P12954" s="549">
        <v>10662</v>
      </c>
      <c r="Q12954" s="549">
        <v>1</v>
      </c>
      <c r="R12954" s="549">
        <v>127</v>
      </c>
      <c r="S12954" s="548"/>
      <c r="T12954" s="548"/>
      <c r="U12954" s="99"/>
    </row>
    <row r="12955" spans="1:21" ht="19.5" customHeight="1">
      <c r="A12955" s="545">
        <v>107984</v>
      </c>
      <c r="B12955" s="545" t="s">
        <v>4693</v>
      </c>
      <c r="C12955" s="545" t="s">
        <v>216</v>
      </c>
      <c r="D12955" s="546"/>
      <c r="E12955" s="171" t="str">
        <f t="shared" si="202"/>
        <v>1900</v>
      </c>
      <c r="F12955" s="547">
        <v>0</v>
      </c>
      <c r="G12955" s="548">
        <v>0</v>
      </c>
      <c r="H12955" s="547">
        <v>0</v>
      </c>
      <c r="I12955" s="545" t="s">
        <v>12650</v>
      </c>
      <c r="J12955" s="545"/>
      <c r="K12955" s="545" t="s">
        <v>4693</v>
      </c>
      <c r="L12955" s="545" t="s">
        <v>13413</v>
      </c>
      <c r="M12955" s="548" t="s">
        <v>13758</v>
      </c>
      <c r="N12955" s="545" t="s">
        <v>13413</v>
      </c>
      <c r="O12955" s="545" t="s">
        <v>13413</v>
      </c>
      <c r="P12955" s="549">
        <v>10663</v>
      </c>
      <c r="Q12955" s="549">
        <v>1</v>
      </c>
      <c r="R12955" s="549">
        <v>127</v>
      </c>
      <c r="S12955" s="548"/>
      <c r="T12955" s="548"/>
      <c r="U12955" s="99"/>
    </row>
    <row r="12956" spans="1:21" ht="19.5" customHeight="1">
      <c r="A12956" s="545">
        <v>107985</v>
      </c>
      <c r="B12956" s="545" t="s">
        <v>4721</v>
      </c>
      <c r="C12956" s="545" t="s">
        <v>209</v>
      </c>
      <c r="D12956" s="546"/>
      <c r="E12956" s="171" t="str">
        <f t="shared" si="202"/>
        <v>1900</v>
      </c>
      <c r="F12956" s="547">
        <v>0</v>
      </c>
      <c r="G12956" s="548">
        <v>0</v>
      </c>
      <c r="H12956" s="547">
        <v>0</v>
      </c>
      <c r="I12956" s="545" t="s">
        <v>12650</v>
      </c>
      <c r="J12956" s="545"/>
      <c r="K12956" s="545" t="s">
        <v>20903</v>
      </c>
      <c r="L12956" s="545" t="s">
        <v>13413</v>
      </c>
      <c r="M12956" s="548" t="s">
        <v>13758</v>
      </c>
      <c r="N12956" s="545" t="s">
        <v>13413</v>
      </c>
      <c r="O12956" s="545" t="s">
        <v>13413</v>
      </c>
      <c r="P12956" s="549">
        <v>10664</v>
      </c>
      <c r="Q12956" s="549">
        <v>1</v>
      </c>
      <c r="R12956" s="549">
        <v>127</v>
      </c>
      <c r="S12956" s="548"/>
      <c r="T12956" s="548"/>
      <c r="U12956" s="99"/>
    </row>
    <row r="12957" spans="1:21" ht="19.5" customHeight="1">
      <c r="A12957" s="545">
        <v>107986</v>
      </c>
      <c r="B12957" s="545" t="s">
        <v>4788</v>
      </c>
      <c r="C12957" s="545" t="s">
        <v>216</v>
      </c>
      <c r="D12957" s="546"/>
      <c r="E12957" s="171" t="str">
        <f t="shared" si="202"/>
        <v>1900</v>
      </c>
      <c r="F12957" s="547">
        <v>0</v>
      </c>
      <c r="G12957" s="548">
        <v>0</v>
      </c>
      <c r="H12957" s="547">
        <v>0</v>
      </c>
      <c r="I12957" s="545" t="s">
        <v>12650</v>
      </c>
      <c r="J12957" s="545"/>
      <c r="K12957" s="545" t="s">
        <v>4788</v>
      </c>
      <c r="L12957" s="545" t="s">
        <v>13413</v>
      </c>
      <c r="M12957" s="548" t="s">
        <v>13758</v>
      </c>
      <c r="N12957" s="545" t="s">
        <v>13413</v>
      </c>
      <c r="O12957" s="545" t="s">
        <v>13413</v>
      </c>
      <c r="P12957" s="549">
        <v>10665</v>
      </c>
      <c r="Q12957" s="549">
        <v>1</v>
      </c>
      <c r="R12957" s="549">
        <v>127</v>
      </c>
      <c r="S12957" s="548"/>
      <c r="T12957" s="548"/>
      <c r="U12957" s="99"/>
    </row>
    <row r="12958" spans="1:21" ht="19.5" customHeight="1">
      <c r="A12958" s="545">
        <v>107987</v>
      </c>
      <c r="B12958" s="545" t="s">
        <v>8884</v>
      </c>
      <c r="C12958" s="545" t="s">
        <v>216</v>
      </c>
      <c r="D12958" s="546"/>
      <c r="E12958" s="171" t="str">
        <f t="shared" si="202"/>
        <v>1900</v>
      </c>
      <c r="F12958" s="547">
        <v>0</v>
      </c>
      <c r="G12958" s="548">
        <v>0</v>
      </c>
      <c r="H12958" s="547">
        <v>0</v>
      </c>
      <c r="I12958" s="545" t="s">
        <v>12650</v>
      </c>
      <c r="J12958" s="545"/>
      <c r="K12958" s="545" t="s">
        <v>8884</v>
      </c>
      <c r="L12958" s="545" t="s">
        <v>13413</v>
      </c>
      <c r="M12958" s="548" t="s">
        <v>13758</v>
      </c>
      <c r="N12958" s="545" t="s">
        <v>13413</v>
      </c>
      <c r="O12958" s="545" t="s">
        <v>13413</v>
      </c>
      <c r="P12958" s="549">
        <v>10666</v>
      </c>
      <c r="Q12958" s="549">
        <v>1</v>
      </c>
      <c r="R12958" s="549">
        <v>127</v>
      </c>
      <c r="S12958" s="548"/>
      <c r="T12958" s="548"/>
      <c r="U12958" s="99"/>
    </row>
    <row r="12959" spans="1:21" ht="19.5" customHeight="1">
      <c r="A12959" s="545">
        <v>107988</v>
      </c>
      <c r="B12959" s="545" t="s">
        <v>4893</v>
      </c>
      <c r="C12959" s="545" t="s">
        <v>216</v>
      </c>
      <c r="D12959" s="546"/>
      <c r="E12959" s="171" t="str">
        <f t="shared" si="202"/>
        <v>1900</v>
      </c>
      <c r="F12959" s="547">
        <v>0</v>
      </c>
      <c r="G12959" s="548">
        <v>0</v>
      </c>
      <c r="H12959" s="547">
        <v>0</v>
      </c>
      <c r="I12959" s="545" t="s">
        <v>12650</v>
      </c>
      <c r="J12959" s="545"/>
      <c r="K12959" s="545" t="s">
        <v>20904</v>
      </c>
      <c r="L12959" s="545" t="s">
        <v>13413</v>
      </c>
      <c r="M12959" s="548" t="s">
        <v>13758</v>
      </c>
      <c r="N12959" s="545" t="s">
        <v>13413</v>
      </c>
      <c r="O12959" s="545" t="s">
        <v>13413</v>
      </c>
      <c r="P12959" s="549">
        <v>10667</v>
      </c>
      <c r="Q12959" s="549">
        <v>1</v>
      </c>
      <c r="R12959" s="549">
        <v>127</v>
      </c>
      <c r="S12959" s="548"/>
      <c r="T12959" s="548"/>
      <c r="U12959" s="99"/>
    </row>
    <row r="12960" spans="1:21" ht="19.5" customHeight="1">
      <c r="A12960" s="545">
        <v>107989</v>
      </c>
      <c r="B12960" s="545" t="s">
        <v>4780</v>
      </c>
      <c r="C12960" s="545" t="s">
        <v>216</v>
      </c>
      <c r="D12960" s="546"/>
      <c r="E12960" s="171" t="str">
        <f t="shared" si="202"/>
        <v>1900</v>
      </c>
      <c r="F12960" s="547">
        <v>0</v>
      </c>
      <c r="G12960" s="548">
        <v>0</v>
      </c>
      <c r="H12960" s="547">
        <v>0</v>
      </c>
      <c r="I12960" s="545" t="s">
        <v>12650</v>
      </c>
      <c r="J12960" s="545"/>
      <c r="K12960" s="545" t="s">
        <v>20905</v>
      </c>
      <c r="L12960" s="545" t="s">
        <v>13413</v>
      </c>
      <c r="M12960" s="548" t="s">
        <v>13758</v>
      </c>
      <c r="N12960" s="545" t="s">
        <v>13413</v>
      </c>
      <c r="O12960" s="545" t="s">
        <v>13413</v>
      </c>
      <c r="P12960" s="549">
        <v>10668</v>
      </c>
      <c r="Q12960" s="549">
        <v>1</v>
      </c>
      <c r="R12960" s="549">
        <v>127</v>
      </c>
      <c r="S12960" s="548"/>
      <c r="T12960" s="548"/>
      <c r="U12960" s="99"/>
    </row>
    <row r="12961" spans="1:21" ht="19.5" customHeight="1">
      <c r="A12961" s="545">
        <v>107990</v>
      </c>
      <c r="B12961" s="545" t="s">
        <v>4879</v>
      </c>
      <c r="C12961" s="545" t="s">
        <v>216</v>
      </c>
      <c r="D12961" s="546"/>
      <c r="E12961" s="171" t="str">
        <f t="shared" si="202"/>
        <v>1900</v>
      </c>
      <c r="F12961" s="547">
        <v>0</v>
      </c>
      <c r="G12961" s="548">
        <v>0</v>
      </c>
      <c r="H12961" s="547">
        <v>0</v>
      </c>
      <c r="I12961" s="545" t="s">
        <v>12650</v>
      </c>
      <c r="J12961" s="545"/>
      <c r="K12961" s="545" t="s">
        <v>20906</v>
      </c>
      <c r="L12961" s="545" t="s">
        <v>13413</v>
      </c>
      <c r="M12961" s="548" t="s">
        <v>13758</v>
      </c>
      <c r="N12961" s="545" t="s">
        <v>13413</v>
      </c>
      <c r="O12961" s="545" t="s">
        <v>13413</v>
      </c>
      <c r="P12961" s="549">
        <v>10669</v>
      </c>
      <c r="Q12961" s="549">
        <v>1</v>
      </c>
      <c r="R12961" s="549">
        <v>127</v>
      </c>
      <c r="S12961" s="548"/>
      <c r="T12961" s="548"/>
      <c r="U12961" s="99"/>
    </row>
    <row r="12962" spans="1:21" ht="19.5" customHeight="1">
      <c r="A12962" s="545">
        <v>107991</v>
      </c>
      <c r="B12962" s="545" t="s">
        <v>4876</v>
      </c>
      <c r="C12962" s="545" t="s">
        <v>216</v>
      </c>
      <c r="D12962" s="546"/>
      <c r="E12962" s="171" t="str">
        <f t="shared" si="202"/>
        <v>1900</v>
      </c>
      <c r="F12962" s="547">
        <v>0</v>
      </c>
      <c r="G12962" s="548">
        <v>0</v>
      </c>
      <c r="H12962" s="547">
        <v>0</v>
      </c>
      <c r="I12962" s="545" t="s">
        <v>12650</v>
      </c>
      <c r="J12962" s="545"/>
      <c r="K12962" s="545" t="s">
        <v>20907</v>
      </c>
      <c r="L12962" s="545" t="s">
        <v>13413</v>
      </c>
      <c r="M12962" s="548" t="s">
        <v>13758</v>
      </c>
      <c r="N12962" s="545" t="s">
        <v>13413</v>
      </c>
      <c r="O12962" s="545" t="s">
        <v>13413</v>
      </c>
      <c r="P12962" s="549">
        <v>10670</v>
      </c>
      <c r="Q12962" s="549">
        <v>1</v>
      </c>
      <c r="R12962" s="549">
        <v>127</v>
      </c>
      <c r="S12962" s="548"/>
      <c r="T12962" s="548"/>
      <c r="U12962" s="99"/>
    </row>
    <row r="12963" spans="1:21" ht="19.5" customHeight="1">
      <c r="A12963" s="545">
        <v>107992</v>
      </c>
      <c r="B12963" s="545" t="s">
        <v>8180</v>
      </c>
      <c r="C12963" s="545" t="s">
        <v>216</v>
      </c>
      <c r="D12963" s="546">
        <v>43535</v>
      </c>
      <c r="E12963" s="171" t="str">
        <f t="shared" si="202"/>
        <v>2019</v>
      </c>
      <c r="F12963" s="547">
        <v>426381</v>
      </c>
      <c r="G12963" s="548">
        <v>0.19</v>
      </c>
      <c r="H12963" s="547">
        <v>358303.36</v>
      </c>
      <c r="I12963" s="545" t="s">
        <v>12715</v>
      </c>
      <c r="J12963" s="545" t="s">
        <v>13307</v>
      </c>
      <c r="K12963" s="545" t="s">
        <v>20908</v>
      </c>
      <c r="L12963" s="545" t="s">
        <v>13413</v>
      </c>
      <c r="M12963" s="548" t="s">
        <v>13758</v>
      </c>
      <c r="N12963" s="545" t="s">
        <v>13413</v>
      </c>
      <c r="O12963" s="545" t="s">
        <v>13413</v>
      </c>
      <c r="P12963" s="549">
        <v>10671</v>
      </c>
      <c r="Q12963" s="549">
        <v>1</v>
      </c>
      <c r="R12963" s="549">
        <v>129</v>
      </c>
      <c r="S12963" s="548">
        <v>2228</v>
      </c>
      <c r="T12963" s="548"/>
      <c r="U12963" s="99"/>
    </row>
    <row r="12964" spans="1:21" ht="19.5" customHeight="1">
      <c r="A12964" s="545">
        <v>107993</v>
      </c>
      <c r="B12964" s="545" t="s">
        <v>4787</v>
      </c>
      <c r="C12964" s="545" t="s">
        <v>216</v>
      </c>
      <c r="D12964" s="546"/>
      <c r="E12964" s="171" t="str">
        <f t="shared" si="202"/>
        <v>1900</v>
      </c>
      <c r="F12964" s="547">
        <v>0</v>
      </c>
      <c r="G12964" s="548">
        <v>0</v>
      </c>
      <c r="H12964" s="547">
        <v>0</v>
      </c>
      <c r="I12964" s="545" t="s">
        <v>12650</v>
      </c>
      <c r="J12964" s="545"/>
      <c r="K12964" s="545" t="s">
        <v>20909</v>
      </c>
      <c r="L12964" s="545" t="s">
        <v>13413</v>
      </c>
      <c r="M12964" s="548" t="s">
        <v>13758</v>
      </c>
      <c r="N12964" s="545" t="s">
        <v>13413</v>
      </c>
      <c r="O12964" s="545" t="s">
        <v>13413</v>
      </c>
      <c r="P12964" s="549">
        <v>10672</v>
      </c>
      <c r="Q12964" s="549">
        <v>1</v>
      </c>
      <c r="R12964" s="549">
        <v>127</v>
      </c>
      <c r="S12964" s="548"/>
      <c r="T12964" s="548"/>
      <c r="U12964" s="99"/>
    </row>
    <row r="12965" spans="1:21" ht="19.5" customHeight="1">
      <c r="A12965" s="545">
        <v>107994</v>
      </c>
      <c r="B12965" s="545" t="s">
        <v>4983</v>
      </c>
      <c r="C12965" s="545" t="s">
        <v>216</v>
      </c>
      <c r="D12965" s="546"/>
      <c r="E12965" s="171" t="str">
        <f t="shared" si="202"/>
        <v>1900</v>
      </c>
      <c r="F12965" s="547">
        <v>0</v>
      </c>
      <c r="G12965" s="548">
        <v>0</v>
      </c>
      <c r="H12965" s="547">
        <v>0</v>
      </c>
      <c r="I12965" s="545" t="s">
        <v>12650</v>
      </c>
      <c r="J12965" s="545"/>
      <c r="K12965" s="545" t="s">
        <v>4983</v>
      </c>
      <c r="L12965" s="545" t="s">
        <v>13413</v>
      </c>
      <c r="M12965" s="548" t="s">
        <v>13758</v>
      </c>
      <c r="N12965" s="545" t="s">
        <v>13413</v>
      </c>
      <c r="O12965" s="545" t="s">
        <v>13413</v>
      </c>
      <c r="P12965" s="549">
        <v>10673</v>
      </c>
      <c r="Q12965" s="549">
        <v>1</v>
      </c>
      <c r="R12965" s="549">
        <v>127</v>
      </c>
      <c r="S12965" s="548"/>
      <c r="T12965" s="548"/>
      <c r="U12965" s="99"/>
    </row>
    <row r="12966" spans="1:21" ht="19.5" customHeight="1">
      <c r="A12966" s="545">
        <v>107995</v>
      </c>
      <c r="B12966" s="545" t="s">
        <v>4873</v>
      </c>
      <c r="C12966" s="545" t="s">
        <v>216</v>
      </c>
      <c r="D12966" s="546">
        <v>46052</v>
      </c>
      <c r="E12966" s="171" t="str">
        <f t="shared" si="202"/>
        <v>2026</v>
      </c>
      <c r="F12966" s="547">
        <v>3066976</v>
      </c>
      <c r="G12966" s="548">
        <v>0.19</v>
      </c>
      <c r="H12966" s="547">
        <v>2577290.7599999998</v>
      </c>
      <c r="I12966" s="545" t="s">
        <v>12650</v>
      </c>
      <c r="J12966" s="545" t="s">
        <v>13307</v>
      </c>
      <c r="K12966" s="545" t="s">
        <v>4873</v>
      </c>
      <c r="L12966" s="545" t="s">
        <v>13413</v>
      </c>
      <c r="M12966" s="548" t="s">
        <v>13758</v>
      </c>
      <c r="N12966" s="545" t="s">
        <v>13413</v>
      </c>
      <c r="O12966" s="545" t="s">
        <v>13413</v>
      </c>
      <c r="P12966" s="549">
        <v>10674</v>
      </c>
      <c r="Q12966" s="549">
        <v>1</v>
      </c>
      <c r="R12966" s="549">
        <v>127</v>
      </c>
      <c r="S12966" s="548">
        <v>2228</v>
      </c>
      <c r="T12966" s="548"/>
      <c r="U12966" s="99"/>
    </row>
    <row r="12967" spans="1:21" ht="19.5" customHeight="1">
      <c r="A12967" s="545">
        <v>107996</v>
      </c>
      <c r="B12967" s="545" t="s">
        <v>4781</v>
      </c>
      <c r="C12967" s="545" t="s">
        <v>216</v>
      </c>
      <c r="D12967" s="546"/>
      <c r="E12967" s="171" t="str">
        <f t="shared" si="202"/>
        <v>1900</v>
      </c>
      <c r="F12967" s="547">
        <v>0</v>
      </c>
      <c r="G12967" s="548">
        <v>0</v>
      </c>
      <c r="H12967" s="547">
        <v>0</v>
      </c>
      <c r="I12967" s="545" t="s">
        <v>12650</v>
      </c>
      <c r="J12967" s="545"/>
      <c r="K12967" s="545" t="s">
        <v>4781</v>
      </c>
      <c r="L12967" s="545" t="s">
        <v>13413</v>
      </c>
      <c r="M12967" s="548" t="s">
        <v>13758</v>
      </c>
      <c r="N12967" s="545" t="s">
        <v>13413</v>
      </c>
      <c r="O12967" s="545" t="s">
        <v>13413</v>
      </c>
      <c r="P12967" s="549">
        <v>10675</v>
      </c>
      <c r="Q12967" s="549">
        <v>1</v>
      </c>
      <c r="R12967" s="549">
        <v>127</v>
      </c>
      <c r="S12967" s="548"/>
      <c r="T12967" s="548"/>
      <c r="U12967" s="99"/>
    </row>
    <row r="12968" spans="1:21" ht="19.5" customHeight="1">
      <c r="A12968" s="545">
        <v>107997</v>
      </c>
      <c r="B12968" s="545" t="s">
        <v>4953</v>
      </c>
      <c r="C12968" s="545" t="s">
        <v>216</v>
      </c>
      <c r="D12968" s="546"/>
      <c r="E12968" s="171" t="str">
        <f t="shared" si="202"/>
        <v>1900</v>
      </c>
      <c r="F12968" s="547">
        <v>0</v>
      </c>
      <c r="G12968" s="548">
        <v>0</v>
      </c>
      <c r="H12968" s="547">
        <v>0</v>
      </c>
      <c r="I12968" s="545" t="s">
        <v>12650</v>
      </c>
      <c r="J12968" s="545"/>
      <c r="K12968" s="545" t="s">
        <v>4953</v>
      </c>
      <c r="L12968" s="545" t="s">
        <v>13413</v>
      </c>
      <c r="M12968" s="548" t="s">
        <v>13758</v>
      </c>
      <c r="N12968" s="545" t="s">
        <v>13413</v>
      </c>
      <c r="O12968" s="545" t="s">
        <v>13413</v>
      </c>
      <c r="P12968" s="549">
        <v>10676</v>
      </c>
      <c r="Q12968" s="549">
        <v>1</v>
      </c>
      <c r="R12968" s="549">
        <v>127</v>
      </c>
      <c r="S12968" s="548"/>
      <c r="T12968" s="548"/>
      <c r="U12968" s="99"/>
    </row>
    <row r="12969" spans="1:21" ht="19.5" customHeight="1">
      <c r="A12969" s="545">
        <v>107998</v>
      </c>
      <c r="B12969" s="545" t="s">
        <v>4805</v>
      </c>
      <c r="C12969" s="545" t="s">
        <v>216</v>
      </c>
      <c r="D12969" s="546"/>
      <c r="E12969" s="171" t="str">
        <f t="shared" si="202"/>
        <v>1900</v>
      </c>
      <c r="F12969" s="547">
        <v>0</v>
      </c>
      <c r="G12969" s="548">
        <v>0</v>
      </c>
      <c r="H12969" s="547">
        <v>0</v>
      </c>
      <c r="I12969" s="545" t="s">
        <v>12650</v>
      </c>
      <c r="J12969" s="545"/>
      <c r="K12969" s="545" t="s">
        <v>4805</v>
      </c>
      <c r="L12969" s="545" t="s">
        <v>13413</v>
      </c>
      <c r="M12969" s="548" t="s">
        <v>13758</v>
      </c>
      <c r="N12969" s="545" t="s">
        <v>13413</v>
      </c>
      <c r="O12969" s="545" t="s">
        <v>13413</v>
      </c>
      <c r="P12969" s="549">
        <v>10677</v>
      </c>
      <c r="Q12969" s="549">
        <v>1</v>
      </c>
      <c r="R12969" s="549">
        <v>127</v>
      </c>
      <c r="S12969" s="548"/>
      <c r="T12969" s="548"/>
      <c r="U12969" s="99"/>
    </row>
    <row r="12970" spans="1:21" ht="19.5" customHeight="1">
      <c r="A12970" s="545">
        <v>107999</v>
      </c>
      <c r="B12970" s="545" t="s">
        <v>8883</v>
      </c>
      <c r="C12970" s="545" t="s">
        <v>216</v>
      </c>
      <c r="D12970" s="546"/>
      <c r="E12970" s="171" t="str">
        <f t="shared" si="202"/>
        <v>1900</v>
      </c>
      <c r="F12970" s="547">
        <v>0</v>
      </c>
      <c r="G12970" s="548">
        <v>0</v>
      </c>
      <c r="H12970" s="547">
        <v>0</v>
      </c>
      <c r="I12970" s="545" t="s">
        <v>12650</v>
      </c>
      <c r="J12970" s="545"/>
      <c r="K12970" s="545" t="s">
        <v>8883</v>
      </c>
      <c r="L12970" s="545" t="s">
        <v>13413</v>
      </c>
      <c r="M12970" s="548" t="s">
        <v>13758</v>
      </c>
      <c r="N12970" s="545" t="s">
        <v>13413</v>
      </c>
      <c r="O12970" s="545" t="s">
        <v>13413</v>
      </c>
      <c r="P12970" s="549">
        <v>10678</v>
      </c>
      <c r="Q12970" s="549">
        <v>1</v>
      </c>
      <c r="R12970" s="549">
        <v>127</v>
      </c>
      <c r="S12970" s="548"/>
      <c r="T12970" s="548"/>
      <c r="U12970" s="99"/>
    </row>
    <row r="12971" spans="1:21" ht="19.5" customHeight="1">
      <c r="A12971" s="545">
        <v>108000</v>
      </c>
      <c r="B12971" s="545" t="s">
        <v>4824</v>
      </c>
      <c r="C12971" s="545" t="s">
        <v>216</v>
      </c>
      <c r="D12971" s="546"/>
      <c r="E12971" s="171" t="str">
        <f t="shared" si="202"/>
        <v>1900</v>
      </c>
      <c r="F12971" s="547">
        <v>0</v>
      </c>
      <c r="G12971" s="548">
        <v>0</v>
      </c>
      <c r="H12971" s="547">
        <v>0</v>
      </c>
      <c r="I12971" s="545" t="s">
        <v>12650</v>
      </c>
      <c r="J12971" s="545"/>
      <c r="K12971" s="545" t="s">
        <v>20910</v>
      </c>
      <c r="L12971" s="545" t="s">
        <v>13413</v>
      </c>
      <c r="M12971" s="548" t="s">
        <v>13758</v>
      </c>
      <c r="N12971" s="545" t="s">
        <v>13413</v>
      </c>
      <c r="O12971" s="545" t="s">
        <v>13413</v>
      </c>
      <c r="P12971" s="549">
        <v>10679</v>
      </c>
      <c r="Q12971" s="549">
        <v>1</v>
      </c>
      <c r="R12971" s="549">
        <v>127</v>
      </c>
      <c r="S12971" s="548"/>
      <c r="T12971" s="548"/>
      <c r="U12971" s="99"/>
    </row>
    <row r="12972" spans="1:21" ht="19.5" customHeight="1">
      <c r="A12972" s="545">
        <v>108001</v>
      </c>
      <c r="B12972" s="545" t="s">
        <v>4915</v>
      </c>
      <c r="C12972" s="545" t="s">
        <v>216</v>
      </c>
      <c r="D12972" s="546"/>
      <c r="E12972" s="171" t="str">
        <f t="shared" si="202"/>
        <v>1900</v>
      </c>
      <c r="F12972" s="547">
        <v>0</v>
      </c>
      <c r="G12972" s="548">
        <v>0</v>
      </c>
      <c r="H12972" s="547">
        <v>0</v>
      </c>
      <c r="I12972" s="545" t="s">
        <v>12650</v>
      </c>
      <c r="J12972" s="545"/>
      <c r="K12972" s="545" t="s">
        <v>4915</v>
      </c>
      <c r="L12972" s="545" t="s">
        <v>13413</v>
      </c>
      <c r="M12972" s="548" t="s">
        <v>13758</v>
      </c>
      <c r="N12972" s="545" t="s">
        <v>13413</v>
      </c>
      <c r="O12972" s="545" t="s">
        <v>13413</v>
      </c>
      <c r="P12972" s="549">
        <v>10680</v>
      </c>
      <c r="Q12972" s="549">
        <v>1</v>
      </c>
      <c r="R12972" s="549">
        <v>127</v>
      </c>
      <c r="S12972" s="548"/>
      <c r="T12972" s="548"/>
      <c r="U12972" s="99"/>
    </row>
    <row r="12973" spans="1:21" ht="19.5" customHeight="1">
      <c r="A12973" s="545">
        <v>108002</v>
      </c>
      <c r="B12973" s="545" t="s">
        <v>8882</v>
      </c>
      <c r="C12973" s="545" t="s">
        <v>216</v>
      </c>
      <c r="D12973" s="546"/>
      <c r="E12973" s="171" t="str">
        <f t="shared" si="202"/>
        <v>1900</v>
      </c>
      <c r="F12973" s="547">
        <v>0</v>
      </c>
      <c r="G12973" s="548">
        <v>0</v>
      </c>
      <c r="H12973" s="547">
        <v>0</v>
      </c>
      <c r="I12973" s="545" t="s">
        <v>12650</v>
      </c>
      <c r="J12973" s="545"/>
      <c r="K12973" s="545" t="s">
        <v>8882</v>
      </c>
      <c r="L12973" s="545" t="s">
        <v>13413</v>
      </c>
      <c r="M12973" s="548" t="s">
        <v>13758</v>
      </c>
      <c r="N12973" s="545" t="s">
        <v>13413</v>
      </c>
      <c r="O12973" s="545" t="s">
        <v>13413</v>
      </c>
      <c r="P12973" s="549">
        <v>10681</v>
      </c>
      <c r="Q12973" s="549">
        <v>1</v>
      </c>
      <c r="R12973" s="549">
        <v>127</v>
      </c>
      <c r="S12973" s="548"/>
      <c r="T12973" s="548"/>
      <c r="U12973" s="99"/>
    </row>
    <row r="12974" spans="1:21" ht="19.5" customHeight="1">
      <c r="A12974" s="545">
        <v>108003</v>
      </c>
      <c r="B12974" s="545" t="s">
        <v>4901</v>
      </c>
      <c r="C12974" s="545" t="s">
        <v>216</v>
      </c>
      <c r="D12974" s="546">
        <v>46052</v>
      </c>
      <c r="E12974" s="171" t="str">
        <f t="shared" si="202"/>
        <v>2026</v>
      </c>
      <c r="F12974" s="547">
        <v>574260</v>
      </c>
      <c r="G12974" s="548">
        <v>0.19</v>
      </c>
      <c r="H12974" s="547">
        <v>482571.43</v>
      </c>
      <c r="I12974" s="545" t="s">
        <v>12650</v>
      </c>
      <c r="J12974" s="545" t="s">
        <v>13307</v>
      </c>
      <c r="K12974" s="545" t="s">
        <v>4901</v>
      </c>
      <c r="L12974" s="545" t="s">
        <v>13413</v>
      </c>
      <c r="M12974" s="548" t="s">
        <v>13758</v>
      </c>
      <c r="N12974" s="545" t="s">
        <v>13413</v>
      </c>
      <c r="O12974" s="545" t="s">
        <v>13413</v>
      </c>
      <c r="P12974" s="549">
        <v>10682</v>
      </c>
      <c r="Q12974" s="549">
        <v>1</v>
      </c>
      <c r="R12974" s="549">
        <v>127</v>
      </c>
      <c r="S12974" s="548">
        <v>2228</v>
      </c>
      <c r="T12974" s="548"/>
      <c r="U12974" s="99"/>
    </row>
    <row r="12975" spans="1:21" ht="19.5" customHeight="1">
      <c r="A12975" s="545">
        <v>108004</v>
      </c>
      <c r="B12975" s="545" t="s">
        <v>4966</v>
      </c>
      <c r="C12975" s="545" t="s">
        <v>216</v>
      </c>
      <c r="D12975" s="546"/>
      <c r="E12975" s="171" t="str">
        <f t="shared" si="202"/>
        <v>1900</v>
      </c>
      <c r="F12975" s="547">
        <v>0</v>
      </c>
      <c r="G12975" s="548">
        <v>0</v>
      </c>
      <c r="H12975" s="547">
        <v>0</v>
      </c>
      <c r="I12975" s="545" t="s">
        <v>12650</v>
      </c>
      <c r="J12975" s="545"/>
      <c r="K12975" s="545" t="s">
        <v>20911</v>
      </c>
      <c r="L12975" s="545" t="s">
        <v>13413</v>
      </c>
      <c r="M12975" s="548" t="s">
        <v>13758</v>
      </c>
      <c r="N12975" s="545" t="s">
        <v>13413</v>
      </c>
      <c r="O12975" s="545" t="s">
        <v>13413</v>
      </c>
      <c r="P12975" s="549">
        <v>10683</v>
      </c>
      <c r="Q12975" s="549">
        <v>1</v>
      </c>
      <c r="R12975" s="549">
        <v>127</v>
      </c>
      <c r="S12975" s="548"/>
      <c r="T12975" s="548"/>
      <c r="U12975" s="99"/>
    </row>
    <row r="12976" spans="1:21" ht="19.5" customHeight="1">
      <c r="A12976" s="545">
        <v>108005</v>
      </c>
      <c r="B12976" s="545" t="s">
        <v>4704</v>
      </c>
      <c r="C12976" s="545" t="s">
        <v>216</v>
      </c>
      <c r="D12976" s="546"/>
      <c r="E12976" s="171" t="str">
        <f t="shared" si="202"/>
        <v>1900</v>
      </c>
      <c r="F12976" s="547">
        <v>0</v>
      </c>
      <c r="G12976" s="548">
        <v>0</v>
      </c>
      <c r="H12976" s="547">
        <v>0</v>
      </c>
      <c r="I12976" s="545" t="s">
        <v>12650</v>
      </c>
      <c r="J12976" s="545"/>
      <c r="K12976" s="545" t="s">
        <v>4704</v>
      </c>
      <c r="L12976" s="545" t="s">
        <v>13413</v>
      </c>
      <c r="M12976" s="548" t="s">
        <v>13758</v>
      </c>
      <c r="N12976" s="545" t="s">
        <v>13413</v>
      </c>
      <c r="O12976" s="545" t="s">
        <v>13413</v>
      </c>
      <c r="P12976" s="549">
        <v>10684</v>
      </c>
      <c r="Q12976" s="549">
        <v>1</v>
      </c>
      <c r="R12976" s="549">
        <v>127</v>
      </c>
      <c r="S12976" s="548"/>
      <c r="T12976" s="548"/>
      <c r="U12976" s="99"/>
    </row>
    <row r="12977" spans="1:21" ht="19.5" customHeight="1">
      <c r="A12977" s="545">
        <v>108006</v>
      </c>
      <c r="B12977" s="545" t="s">
        <v>4909</v>
      </c>
      <c r="C12977" s="545" t="s">
        <v>216</v>
      </c>
      <c r="D12977" s="546">
        <v>44190</v>
      </c>
      <c r="E12977" s="171" t="str">
        <f t="shared" si="202"/>
        <v>2020</v>
      </c>
      <c r="F12977" s="547">
        <v>109743</v>
      </c>
      <c r="G12977" s="548">
        <v>0.19</v>
      </c>
      <c r="H12977" s="547">
        <v>92221.01</v>
      </c>
      <c r="I12977" s="545" t="s">
        <v>12650</v>
      </c>
      <c r="J12977" s="545" t="s">
        <v>13298</v>
      </c>
      <c r="K12977" s="545" t="s">
        <v>4909</v>
      </c>
      <c r="L12977" s="545" t="s">
        <v>13413</v>
      </c>
      <c r="M12977" s="548" t="s">
        <v>13758</v>
      </c>
      <c r="N12977" s="545" t="s">
        <v>13413</v>
      </c>
      <c r="O12977" s="545" t="s">
        <v>13413</v>
      </c>
      <c r="P12977" s="549">
        <v>10685</v>
      </c>
      <c r="Q12977" s="549">
        <v>1</v>
      </c>
      <c r="R12977" s="549">
        <v>127</v>
      </c>
      <c r="S12977" s="548">
        <v>1012</v>
      </c>
      <c r="T12977" s="548"/>
      <c r="U12977" s="99"/>
    </row>
    <row r="12978" spans="1:21" ht="19.5" customHeight="1">
      <c r="A12978" s="545">
        <v>108007</v>
      </c>
      <c r="B12978" s="545" t="s">
        <v>4705</v>
      </c>
      <c r="C12978" s="545" t="s">
        <v>216</v>
      </c>
      <c r="D12978" s="546"/>
      <c r="E12978" s="171" t="str">
        <f t="shared" si="202"/>
        <v>1900</v>
      </c>
      <c r="F12978" s="547">
        <v>0</v>
      </c>
      <c r="G12978" s="548">
        <v>0</v>
      </c>
      <c r="H12978" s="547">
        <v>0</v>
      </c>
      <c r="I12978" s="545" t="s">
        <v>12650</v>
      </c>
      <c r="J12978" s="545"/>
      <c r="K12978" s="545" t="s">
        <v>4705</v>
      </c>
      <c r="L12978" s="545" t="s">
        <v>13413</v>
      </c>
      <c r="M12978" s="548" t="s">
        <v>13758</v>
      </c>
      <c r="N12978" s="545" t="s">
        <v>13413</v>
      </c>
      <c r="O12978" s="545" t="s">
        <v>13413</v>
      </c>
      <c r="P12978" s="549">
        <v>10686</v>
      </c>
      <c r="Q12978" s="549">
        <v>1</v>
      </c>
      <c r="R12978" s="549">
        <v>127</v>
      </c>
      <c r="S12978" s="548"/>
      <c r="T12978" s="548"/>
      <c r="U12978" s="99"/>
    </row>
    <row r="12979" spans="1:21" ht="19.5" customHeight="1">
      <c r="A12979" s="545">
        <v>108008</v>
      </c>
      <c r="B12979" s="545" t="s">
        <v>4863</v>
      </c>
      <c r="C12979" s="545" t="s">
        <v>216</v>
      </c>
      <c r="D12979" s="546"/>
      <c r="E12979" s="171" t="str">
        <f t="shared" si="202"/>
        <v>1900</v>
      </c>
      <c r="F12979" s="547">
        <v>0</v>
      </c>
      <c r="G12979" s="548">
        <v>0</v>
      </c>
      <c r="H12979" s="547">
        <v>0</v>
      </c>
      <c r="I12979" s="545" t="s">
        <v>12650</v>
      </c>
      <c r="J12979" s="545"/>
      <c r="K12979" s="545" t="s">
        <v>4863</v>
      </c>
      <c r="L12979" s="545" t="s">
        <v>13413</v>
      </c>
      <c r="M12979" s="548" t="s">
        <v>13758</v>
      </c>
      <c r="N12979" s="545" t="s">
        <v>13413</v>
      </c>
      <c r="O12979" s="545" t="s">
        <v>13413</v>
      </c>
      <c r="P12979" s="549">
        <v>10687</v>
      </c>
      <c r="Q12979" s="549">
        <v>1</v>
      </c>
      <c r="R12979" s="549">
        <v>127</v>
      </c>
      <c r="S12979" s="548"/>
      <c r="T12979" s="548"/>
      <c r="U12979" s="99"/>
    </row>
    <row r="12980" spans="1:21" ht="19.5" customHeight="1">
      <c r="A12980" s="545">
        <v>108009</v>
      </c>
      <c r="B12980" s="545" t="s">
        <v>4756</v>
      </c>
      <c r="C12980" s="545" t="s">
        <v>216</v>
      </c>
      <c r="D12980" s="546"/>
      <c r="E12980" s="171" t="str">
        <f t="shared" si="202"/>
        <v>1900</v>
      </c>
      <c r="F12980" s="547">
        <v>0</v>
      </c>
      <c r="G12980" s="548">
        <v>0</v>
      </c>
      <c r="H12980" s="547">
        <v>0</v>
      </c>
      <c r="I12980" s="545" t="s">
        <v>12650</v>
      </c>
      <c r="J12980" s="545"/>
      <c r="K12980" s="545" t="s">
        <v>20912</v>
      </c>
      <c r="L12980" s="545" t="s">
        <v>13413</v>
      </c>
      <c r="M12980" s="548" t="s">
        <v>13758</v>
      </c>
      <c r="N12980" s="545" t="s">
        <v>13413</v>
      </c>
      <c r="O12980" s="545" t="s">
        <v>13413</v>
      </c>
      <c r="P12980" s="549">
        <v>10688</v>
      </c>
      <c r="Q12980" s="549">
        <v>1</v>
      </c>
      <c r="R12980" s="549">
        <v>127</v>
      </c>
      <c r="S12980" s="548"/>
      <c r="T12980" s="548"/>
      <c r="U12980" s="99"/>
    </row>
    <row r="12981" spans="1:21" ht="19.5" customHeight="1">
      <c r="A12981" s="545">
        <v>108010</v>
      </c>
      <c r="B12981" s="545" t="s">
        <v>4807</v>
      </c>
      <c r="C12981" s="545" t="s">
        <v>216</v>
      </c>
      <c r="D12981" s="546"/>
      <c r="E12981" s="171" t="str">
        <f t="shared" si="202"/>
        <v>1900</v>
      </c>
      <c r="F12981" s="547">
        <v>0</v>
      </c>
      <c r="G12981" s="548">
        <v>0</v>
      </c>
      <c r="H12981" s="547">
        <v>0</v>
      </c>
      <c r="I12981" s="545" t="s">
        <v>12650</v>
      </c>
      <c r="J12981" s="545"/>
      <c r="K12981" s="545" t="s">
        <v>20913</v>
      </c>
      <c r="L12981" s="545" t="s">
        <v>13413</v>
      </c>
      <c r="M12981" s="548" t="s">
        <v>13758</v>
      </c>
      <c r="N12981" s="545" t="s">
        <v>13413</v>
      </c>
      <c r="O12981" s="545" t="s">
        <v>13413</v>
      </c>
      <c r="P12981" s="549">
        <v>10689</v>
      </c>
      <c r="Q12981" s="549">
        <v>1</v>
      </c>
      <c r="R12981" s="549">
        <v>127</v>
      </c>
      <c r="S12981" s="548"/>
      <c r="T12981" s="548"/>
      <c r="U12981" s="99"/>
    </row>
    <row r="12982" spans="1:21" ht="19.5" customHeight="1">
      <c r="A12982" s="545">
        <v>108011</v>
      </c>
      <c r="B12982" s="545" t="s">
        <v>8881</v>
      </c>
      <c r="C12982" s="545" t="s">
        <v>221</v>
      </c>
      <c r="D12982" s="546"/>
      <c r="E12982" s="171" t="str">
        <f t="shared" si="202"/>
        <v>1900</v>
      </c>
      <c r="F12982" s="547">
        <v>0</v>
      </c>
      <c r="G12982" s="548">
        <v>0</v>
      </c>
      <c r="H12982" s="547">
        <v>0</v>
      </c>
      <c r="I12982" s="545" t="s">
        <v>12684</v>
      </c>
      <c r="J12982" s="545"/>
      <c r="K12982" s="545" t="s">
        <v>20914</v>
      </c>
      <c r="L12982" s="545" t="s">
        <v>13413</v>
      </c>
      <c r="M12982" s="548" t="s">
        <v>13758</v>
      </c>
      <c r="N12982" s="545" t="s">
        <v>13413</v>
      </c>
      <c r="O12982" s="545" t="s">
        <v>13413</v>
      </c>
      <c r="P12982" s="549">
        <v>10690</v>
      </c>
      <c r="Q12982" s="549">
        <v>1</v>
      </c>
      <c r="R12982" s="549">
        <v>95</v>
      </c>
      <c r="S12982" s="548"/>
      <c r="T12982" s="548"/>
      <c r="U12982" s="99"/>
    </row>
    <row r="12983" spans="1:21" ht="19.5" customHeight="1">
      <c r="A12983" s="545">
        <v>108012</v>
      </c>
      <c r="B12983" s="545" t="s">
        <v>4779</v>
      </c>
      <c r="C12983" s="545" t="s">
        <v>216</v>
      </c>
      <c r="D12983" s="546"/>
      <c r="E12983" s="171" t="str">
        <f t="shared" si="202"/>
        <v>1900</v>
      </c>
      <c r="F12983" s="547">
        <v>0</v>
      </c>
      <c r="G12983" s="548">
        <v>0</v>
      </c>
      <c r="H12983" s="547">
        <v>0</v>
      </c>
      <c r="I12983" s="545" t="s">
        <v>12650</v>
      </c>
      <c r="J12983" s="545"/>
      <c r="K12983" s="545" t="s">
        <v>20915</v>
      </c>
      <c r="L12983" s="545" t="s">
        <v>13413</v>
      </c>
      <c r="M12983" s="548" t="s">
        <v>13758</v>
      </c>
      <c r="N12983" s="545" t="s">
        <v>13413</v>
      </c>
      <c r="O12983" s="545" t="s">
        <v>13413</v>
      </c>
      <c r="P12983" s="549">
        <v>10691</v>
      </c>
      <c r="Q12983" s="549">
        <v>1</v>
      </c>
      <c r="R12983" s="549">
        <v>127</v>
      </c>
      <c r="S12983" s="548"/>
      <c r="T12983" s="548"/>
      <c r="U12983" s="99"/>
    </row>
    <row r="12984" spans="1:21" ht="19.5" customHeight="1">
      <c r="A12984" s="545">
        <v>108013</v>
      </c>
      <c r="B12984" s="545" t="s">
        <v>4832</v>
      </c>
      <c r="C12984" s="545" t="s">
        <v>216</v>
      </c>
      <c r="D12984" s="546"/>
      <c r="E12984" s="171" t="str">
        <f t="shared" si="202"/>
        <v>1900</v>
      </c>
      <c r="F12984" s="547">
        <v>0</v>
      </c>
      <c r="G12984" s="548">
        <v>0</v>
      </c>
      <c r="H12984" s="547">
        <v>0</v>
      </c>
      <c r="I12984" s="545" t="s">
        <v>12650</v>
      </c>
      <c r="J12984" s="545"/>
      <c r="K12984" s="545" t="s">
        <v>4832</v>
      </c>
      <c r="L12984" s="545" t="s">
        <v>13413</v>
      </c>
      <c r="M12984" s="548" t="s">
        <v>13758</v>
      </c>
      <c r="N12984" s="545" t="s">
        <v>13413</v>
      </c>
      <c r="O12984" s="545" t="s">
        <v>13413</v>
      </c>
      <c r="P12984" s="549">
        <v>10692</v>
      </c>
      <c r="Q12984" s="549">
        <v>1</v>
      </c>
      <c r="R12984" s="549">
        <v>127</v>
      </c>
      <c r="S12984" s="548"/>
      <c r="T12984" s="548"/>
      <c r="U12984" s="99"/>
    </row>
    <row r="12985" spans="1:21" ht="19.5" customHeight="1">
      <c r="A12985" s="545">
        <v>108014</v>
      </c>
      <c r="B12985" s="545" t="s">
        <v>4706</v>
      </c>
      <c r="C12985" s="545" t="s">
        <v>216</v>
      </c>
      <c r="D12985" s="546"/>
      <c r="E12985" s="171" t="str">
        <f t="shared" si="202"/>
        <v>1900</v>
      </c>
      <c r="F12985" s="547">
        <v>0</v>
      </c>
      <c r="G12985" s="548">
        <v>0</v>
      </c>
      <c r="H12985" s="547">
        <v>0</v>
      </c>
      <c r="I12985" s="545" t="s">
        <v>12650</v>
      </c>
      <c r="J12985" s="545"/>
      <c r="K12985" s="545" t="s">
        <v>20916</v>
      </c>
      <c r="L12985" s="545" t="s">
        <v>13413</v>
      </c>
      <c r="M12985" s="548" t="s">
        <v>13758</v>
      </c>
      <c r="N12985" s="545" t="s">
        <v>13413</v>
      </c>
      <c r="O12985" s="545" t="s">
        <v>13413</v>
      </c>
      <c r="P12985" s="549">
        <v>10693</v>
      </c>
      <c r="Q12985" s="549">
        <v>1</v>
      </c>
      <c r="R12985" s="549">
        <v>127</v>
      </c>
      <c r="S12985" s="548"/>
      <c r="T12985" s="548"/>
      <c r="U12985" s="99"/>
    </row>
    <row r="12986" spans="1:21" ht="19.5" customHeight="1">
      <c r="A12986" s="545">
        <v>108015</v>
      </c>
      <c r="B12986" s="545" t="s">
        <v>4796</v>
      </c>
      <c r="C12986" s="545" t="s">
        <v>216</v>
      </c>
      <c r="D12986" s="546"/>
      <c r="E12986" s="171" t="str">
        <f t="shared" si="202"/>
        <v>1900</v>
      </c>
      <c r="F12986" s="547">
        <v>0</v>
      </c>
      <c r="G12986" s="548">
        <v>0</v>
      </c>
      <c r="H12986" s="547">
        <v>0</v>
      </c>
      <c r="I12986" s="545" t="s">
        <v>12650</v>
      </c>
      <c r="J12986" s="545"/>
      <c r="K12986" s="545" t="s">
        <v>20917</v>
      </c>
      <c r="L12986" s="545" t="s">
        <v>13413</v>
      </c>
      <c r="M12986" s="548" t="s">
        <v>13758</v>
      </c>
      <c r="N12986" s="545" t="s">
        <v>13413</v>
      </c>
      <c r="O12986" s="545" t="s">
        <v>13413</v>
      </c>
      <c r="P12986" s="549">
        <v>10694</v>
      </c>
      <c r="Q12986" s="549">
        <v>1</v>
      </c>
      <c r="R12986" s="549">
        <v>127</v>
      </c>
      <c r="S12986" s="548"/>
      <c r="T12986" s="548"/>
      <c r="U12986" s="99"/>
    </row>
    <row r="12987" spans="1:21" ht="19.5" customHeight="1">
      <c r="A12987" s="545">
        <v>108016</v>
      </c>
      <c r="B12987" s="545" t="s">
        <v>4808</v>
      </c>
      <c r="C12987" s="545" t="s">
        <v>216</v>
      </c>
      <c r="D12987" s="546"/>
      <c r="E12987" s="171" t="str">
        <f t="shared" si="202"/>
        <v>1900</v>
      </c>
      <c r="F12987" s="547">
        <v>0</v>
      </c>
      <c r="G12987" s="548">
        <v>0</v>
      </c>
      <c r="H12987" s="547">
        <v>0</v>
      </c>
      <c r="I12987" s="545" t="s">
        <v>12650</v>
      </c>
      <c r="J12987" s="545"/>
      <c r="K12987" s="545" t="s">
        <v>4808</v>
      </c>
      <c r="L12987" s="545" t="s">
        <v>13413</v>
      </c>
      <c r="M12987" s="548" t="s">
        <v>13758</v>
      </c>
      <c r="N12987" s="545" t="s">
        <v>13413</v>
      </c>
      <c r="O12987" s="545" t="s">
        <v>13413</v>
      </c>
      <c r="P12987" s="549">
        <v>10695</v>
      </c>
      <c r="Q12987" s="549">
        <v>1</v>
      </c>
      <c r="R12987" s="549">
        <v>127</v>
      </c>
      <c r="S12987" s="548"/>
      <c r="T12987" s="548"/>
      <c r="U12987" s="99"/>
    </row>
    <row r="12988" spans="1:21" ht="19.5" customHeight="1">
      <c r="A12988" s="545">
        <v>108017</v>
      </c>
      <c r="B12988" s="545" t="s">
        <v>4809</v>
      </c>
      <c r="C12988" s="545" t="s">
        <v>216</v>
      </c>
      <c r="D12988" s="546"/>
      <c r="E12988" s="171" t="str">
        <f t="shared" si="202"/>
        <v>1900</v>
      </c>
      <c r="F12988" s="547">
        <v>0</v>
      </c>
      <c r="G12988" s="548">
        <v>0</v>
      </c>
      <c r="H12988" s="547">
        <v>0</v>
      </c>
      <c r="I12988" s="545" t="s">
        <v>12650</v>
      </c>
      <c r="J12988" s="545"/>
      <c r="K12988" s="545" t="s">
        <v>4809</v>
      </c>
      <c r="L12988" s="545" t="s">
        <v>13413</v>
      </c>
      <c r="M12988" s="548" t="s">
        <v>13758</v>
      </c>
      <c r="N12988" s="545" t="s">
        <v>13413</v>
      </c>
      <c r="O12988" s="545" t="s">
        <v>13413</v>
      </c>
      <c r="P12988" s="549">
        <v>10696</v>
      </c>
      <c r="Q12988" s="549">
        <v>1</v>
      </c>
      <c r="R12988" s="549">
        <v>127</v>
      </c>
      <c r="S12988" s="548"/>
      <c r="T12988" s="548"/>
      <c r="U12988" s="99"/>
    </row>
    <row r="12989" spans="1:21" ht="19.5" customHeight="1">
      <c r="A12989" s="545">
        <v>108018</v>
      </c>
      <c r="B12989" s="545" t="s">
        <v>4950</v>
      </c>
      <c r="C12989" s="545" t="s">
        <v>216</v>
      </c>
      <c r="D12989" s="546"/>
      <c r="E12989" s="171" t="str">
        <f t="shared" si="202"/>
        <v>1900</v>
      </c>
      <c r="F12989" s="547">
        <v>0</v>
      </c>
      <c r="G12989" s="548">
        <v>0</v>
      </c>
      <c r="H12989" s="547">
        <v>0</v>
      </c>
      <c r="I12989" s="545" t="s">
        <v>12650</v>
      </c>
      <c r="J12989" s="545"/>
      <c r="K12989" s="545" t="s">
        <v>4950</v>
      </c>
      <c r="L12989" s="545" t="s">
        <v>13413</v>
      </c>
      <c r="M12989" s="548" t="s">
        <v>13758</v>
      </c>
      <c r="N12989" s="545" t="s">
        <v>13413</v>
      </c>
      <c r="O12989" s="545" t="s">
        <v>13413</v>
      </c>
      <c r="P12989" s="549">
        <v>10697</v>
      </c>
      <c r="Q12989" s="549">
        <v>1</v>
      </c>
      <c r="R12989" s="549">
        <v>127</v>
      </c>
      <c r="S12989" s="548"/>
      <c r="T12989" s="548"/>
      <c r="U12989" s="99"/>
    </row>
    <row r="12990" spans="1:21" ht="19.5" customHeight="1">
      <c r="A12990" s="545">
        <v>108019</v>
      </c>
      <c r="B12990" s="545" t="s">
        <v>4817</v>
      </c>
      <c r="C12990" s="545" t="s">
        <v>216</v>
      </c>
      <c r="D12990" s="546"/>
      <c r="E12990" s="171" t="str">
        <f t="shared" si="202"/>
        <v>1900</v>
      </c>
      <c r="F12990" s="547">
        <v>0</v>
      </c>
      <c r="G12990" s="548">
        <v>0</v>
      </c>
      <c r="H12990" s="547">
        <v>0</v>
      </c>
      <c r="I12990" s="545" t="s">
        <v>12650</v>
      </c>
      <c r="J12990" s="545"/>
      <c r="K12990" s="545" t="s">
        <v>20918</v>
      </c>
      <c r="L12990" s="545" t="s">
        <v>13413</v>
      </c>
      <c r="M12990" s="548" t="s">
        <v>13758</v>
      </c>
      <c r="N12990" s="545" t="s">
        <v>13413</v>
      </c>
      <c r="O12990" s="545" t="s">
        <v>13413</v>
      </c>
      <c r="P12990" s="549">
        <v>10698</v>
      </c>
      <c r="Q12990" s="549">
        <v>1</v>
      </c>
      <c r="R12990" s="549">
        <v>127</v>
      </c>
      <c r="S12990" s="548"/>
      <c r="T12990" s="548"/>
      <c r="U12990" s="99"/>
    </row>
    <row r="12991" spans="1:21" ht="19.5" customHeight="1">
      <c r="A12991" s="545">
        <v>108020</v>
      </c>
      <c r="B12991" s="545" t="s">
        <v>4818</v>
      </c>
      <c r="C12991" s="545" t="s">
        <v>216</v>
      </c>
      <c r="D12991" s="546"/>
      <c r="E12991" s="171" t="str">
        <f t="shared" si="202"/>
        <v>1900</v>
      </c>
      <c r="F12991" s="547">
        <v>0</v>
      </c>
      <c r="G12991" s="548">
        <v>0</v>
      </c>
      <c r="H12991" s="547">
        <v>0</v>
      </c>
      <c r="I12991" s="545" t="s">
        <v>12650</v>
      </c>
      <c r="J12991" s="545"/>
      <c r="K12991" s="545" t="s">
        <v>20919</v>
      </c>
      <c r="L12991" s="545" t="s">
        <v>13413</v>
      </c>
      <c r="M12991" s="548" t="s">
        <v>13758</v>
      </c>
      <c r="N12991" s="545" t="s">
        <v>13413</v>
      </c>
      <c r="O12991" s="545" t="s">
        <v>13413</v>
      </c>
      <c r="P12991" s="549">
        <v>10699</v>
      </c>
      <c r="Q12991" s="549">
        <v>1</v>
      </c>
      <c r="R12991" s="549">
        <v>127</v>
      </c>
      <c r="S12991" s="548"/>
      <c r="T12991" s="548"/>
      <c r="U12991" s="99"/>
    </row>
    <row r="12992" spans="1:21" ht="19.5" customHeight="1">
      <c r="A12992" s="545">
        <v>108021</v>
      </c>
      <c r="B12992" s="545" t="s">
        <v>4964</v>
      </c>
      <c r="C12992" s="545" t="s">
        <v>216</v>
      </c>
      <c r="D12992" s="546"/>
      <c r="E12992" s="171" t="str">
        <f t="shared" si="202"/>
        <v>1900</v>
      </c>
      <c r="F12992" s="547">
        <v>0</v>
      </c>
      <c r="G12992" s="548">
        <v>0</v>
      </c>
      <c r="H12992" s="547">
        <v>0</v>
      </c>
      <c r="I12992" s="545" t="s">
        <v>12650</v>
      </c>
      <c r="J12992" s="545"/>
      <c r="K12992" s="545" t="s">
        <v>4964</v>
      </c>
      <c r="L12992" s="545" t="s">
        <v>13413</v>
      </c>
      <c r="M12992" s="548" t="s">
        <v>13758</v>
      </c>
      <c r="N12992" s="545" t="s">
        <v>13413</v>
      </c>
      <c r="O12992" s="545" t="s">
        <v>13413</v>
      </c>
      <c r="P12992" s="549">
        <v>10700</v>
      </c>
      <c r="Q12992" s="549">
        <v>1</v>
      </c>
      <c r="R12992" s="549">
        <v>127</v>
      </c>
      <c r="S12992" s="548"/>
      <c r="T12992" s="548"/>
      <c r="U12992" s="99"/>
    </row>
    <row r="12993" spans="1:21" ht="19.5" customHeight="1">
      <c r="A12993" s="545">
        <v>108022</v>
      </c>
      <c r="B12993" s="545" t="s">
        <v>4833</v>
      </c>
      <c r="C12993" s="545" t="s">
        <v>216</v>
      </c>
      <c r="D12993" s="546"/>
      <c r="E12993" s="171" t="str">
        <f t="shared" si="202"/>
        <v>1900</v>
      </c>
      <c r="F12993" s="547">
        <v>0</v>
      </c>
      <c r="G12993" s="548">
        <v>0</v>
      </c>
      <c r="H12993" s="547">
        <v>0</v>
      </c>
      <c r="I12993" s="545" t="s">
        <v>12650</v>
      </c>
      <c r="J12993" s="545"/>
      <c r="K12993" s="545" t="s">
        <v>20920</v>
      </c>
      <c r="L12993" s="545" t="s">
        <v>13413</v>
      </c>
      <c r="M12993" s="548" t="s">
        <v>13758</v>
      </c>
      <c r="N12993" s="545" t="s">
        <v>13413</v>
      </c>
      <c r="O12993" s="545" t="s">
        <v>13413</v>
      </c>
      <c r="P12993" s="549">
        <v>10701</v>
      </c>
      <c r="Q12993" s="549">
        <v>1</v>
      </c>
      <c r="R12993" s="549">
        <v>127</v>
      </c>
      <c r="S12993" s="548"/>
      <c r="T12993" s="548"/>
      <c r="U12993" s="99"/>
    </row>
    <row r="12994" spans="1:21" ht="19.5" customHeight="1">
      <c r="A12994" s="545">
        <v>108023</v>
      </c>
      <c r="B12994" s="545" t="s">
        <v>8880</v>
      </c>
      <c r="C12994" s="545" t="s">
        <v>221</v>
      </c>
      <c r="D12994" s="546"/>
      <c r="E12994" s="171" t="str">
        <f t="shared" si="202"/>
        <v>1900</v>
      </c>
      <c r="F12994" s="547">
        <v>0</v>
      </c>
      <c r="G12994" s="548">
        <v>0</v>
      </c>
      <c r="H12994" s="547">
        <v>0</v>
      </c>
      <c r="I12994" s="545" t="s">
        <v>12684</v>
      </c>
      <c r="J12994" s="545"/>
      <c r="K12994" s="545" t="s">
        <v>20921</v>
      </c>
      <c r="L12994" s="545" t="s">
        <v>13413</v>
      </c>
      <c r="M12994" s="548" t="s">
        <v>13758</v>
      </c>
      <c r="N12994" s="545" t="s">
        <v>13413</v>
      </c>
      <c r="O12994" s="545" t="s">
        <v>13413</v>
      </c>
      <c r="P12994" s="549">
        <v>10702</v>
      </c>
      <c r="Q12994" s="549">
        <v>1</v>
      </c>
      <c r="R12994" s="549">
        <v>95</v>
      </c>
      <c r="S12994" s="548"/>
      <c r="T12994" s="548"/>
      <c r="U12994" s="99"/>
    </row>
    <row r="12995" spans="1:21" ht="19.5" customHeight="1">
      <c r="A12995" s="545">
        <v>108024</v>
      </c>
      <c r="B12995" s="545" t="s">
        <v>5477</v>
      </c>
      <c r="C12995" s="545" t="s">
        <v>216</v>
      </c>
      <c r="D12995" s="546"/>
      <c r="E12995" s="171" t="str">
        <f t="shared" si="202"/>
        <v>1900</v>
      </c>
      <c r="F12995" s="547">
        <v>0</v>
      </c>
      <c r="G12995" s="548">
        <v>0</v>
      </c>
      <c r="H12995" s="547">
        <v>0</v>
      </c>
      <c r="I12995" s="545" t="s">
        <v>12957</v>
      </c>
      <c r="J12995" s="545"/>
      <c r="K12995" s="545" t="s">
        <v>20922</v>
      </c>
      <c r="L12995" s="545" t="s">
        <v>13413</v>
      </c>
      <c r="M12995" s="548" t="s">
        <v>13758</v>
      </c>
      <c r="N12995" s="545" t="s">
        <v>13413</v>
      </c>
      <c r="O12995" s="545" t="s">
        <v>13413</v>
      </c>
      <c r="P12995" s="549">
        <v>10703</v>
      </c>
      <c r="Q12995" s="549">
        <v>1</v>
      </c>
      <c r="R12995" s="549">
        <v>42</v>
      </c>
      <c r="S12995" s="548"/>
      <c r="T12995" s="548"/>
      <c r="U12995" s="99"/>
    </row>
    <row r="12996" spans="1:21" ht="19.5" customHeight="1">
      <c r="A12996" s="545">
        <v>108025</v>
      </c>
      <c r="B12996" s="545" t="s">
        <v>8879</v>
      </c>
      <c r="C12996" s="545" t="s">
        <v>221</v>
      </c>
      <c r="D12996" s="546"/>
      <c r="E12996" s="171" t="str">
        <f t="shared" ref="E12996:E13059" si="203">TEXT(D12996,"YYYY")</f>
        <v>1900</v>
      </c>
      <c r="F12996" s="547">
        <v>0</v>
      </c>
      <c r="G12996" s="548">
        <v>0</v>
      </c>
      <c r="H12996" s="547">
        <v>0</v>
      </c>
      <c r="I12996" s="545" t="s">
        <v>12672</v>
      </c>
      <c r="J12996" s="545"/>
      <c r="K12996" s="545" t="s">
        <v>20923</v>
      </c>
      <c r="L12996" s="545" t="s">
        <v>13413</v>
      </c>
      <c r="M12996" s="548" t="s">
        <v>13758</v>
      </c>
      <c r="N12996" s="545" t="s">
        <v>13413</v>
      </c>
      <c r="O12996" s="545" t="s">
        <v>13413</v>
      </c>
      <c r="P12996" s="549">
        <v>10704</v>
      </c>
      <c r="Q12996" s="549">
        <v>1</v>
      </c>
      <c r="R12996" s="549">
        <v>4</v>
      </c>
      <c r="S12996" s="548"/>
      <c r="T12996" s="548"/>
      <c r="U12996" s="99"/>
    </row>
    <row r="12997" spans="1:21" ht="19.5" customHeight="1">
      <c r="A12997" s="545">
        <v>108026</v>
      </c>
      <c r="B12997" s="545" t="s">
        <v>8878</v>
      </c>
      <c r="C12997" s="545" t="s">
        <v>209</v>
      </c>
      <c r="D12997" s="546"/>
      <c r="E12997" s="171" t="str">
        <f t="shared" si="203"/>
        <v>1900</v>
      </c>
      <c r="F12997" s="547">
        <v>0</v>
      </c>
      <c r="G12997" s="548">
        <v>0</v>
      </c>
      <c r="H12997" s="547">
        <v>0</v>
      </c>
      <c r="I12997" s="545" t="s">
        <v>12672</v>
      </c>
      <c r="J12997" s="545"/>
      <c r="K12997" s="545" t="s">
        <v>20924</v>
      </c>
      <c r="L12997" s="545" t="s">
        <v>13413</v>
      </c>
      <c r="M12997" s="548" t="s">
        <v>13758</v>
      </c>
      <c r="N12997" s="545" t="s">
        <v>13413</v>
      </c>
      <c r="O12997" s="545" t="s">
        <v>13413</v>
      </c>
      <c r="P12997" s="549">
        <v>10705</v>
      </c>
      <c r="Q12997" s="549">
        <v>1</v>
      </c>
      <c r="R12997" s="549">
        <v>4</v>
      </c>
      <c r="S12997" s="548"/>
      <c r="T12997" s="548"/>
      <c r="U12997" s="99"/>
    </row>
    <row r="12998" spans="1:21" ht="19.5" customHeight="1">
      <c r="A12998" s="545">
        <v>108027</v>
      </c>
      <c r="B12998" s="545" t="s">
        <v>8877</v>
      </c>
      <c r="C12998" s="545" t="s">
        <v>216</v>
      </c>
      <c r="D12998" s="546"/>
      <c r="E12998" s="171" t="str">
        <f t="shared" si="203"/>
        <v>1900</v>
      </c>
      <c r="F12998" s="547">
        <v>0</v>
      </c>
      <c r="G12998" s="548">
        <v>0</v>
      </c>
      <c r="H12998" s="547">
        <v>0</v>
      </c>
      <c r="I12998" s="545" t="s">
        <v>12726</v>
      </c>
      <c r="J12998" s="545"/>
      <c r="K12998" s="545" t="s">
        <v>20925</v>
      </c>
      <c r="L12998" s="545" t="s">
        <v>13413</v>
      </c>
      <c r="M12998" s="548" t="s">
        <v>13758</v>
      </c>
      <c r="N12998" s="545" t="s">
        <v>13413</v>
      </c>
      <c r="O12998" s="545" t="s">
        <v>13413</v>
      </c>
      <c r="P12998" s="549">
        <v>10706</v>
      </c>
      <c r="Q12998" s="549">
        <v>1</v>
      </c>
      <c r="R12998" s="549">
        <v>49</v>
      </c>
      <c r="S12998" s="548"/>
      <c r="T12998" s="548"/>
      <c r="U12998" s="99"/>
    </row>
    <row r="12999" spans="1:21" ht="19.5" customHeight="1">
      <c r="A12999" s="545">
        <v>108028</v>
      </c>
      <c r="B12999" s="545" t="s">
        <v>5201</v>
      </c>
      <c r="C12999" s="545" t="s">
        <v>216</v>
      </c>
      <c r="D12999" s="546"/>
      <c r="E12999" s="171" t="str">
        <f t="shared" si="203"/>
        <v>1900</v>
      </c>
      <c r="F12999" s="547">
        <v>0</v>
      </c>
      <c r="G12999" s="548">
        <v>0</v>
      </c>
      <c r="H12999" s="547">
        <v>0</v>
      </c>
      <c r="I12999" s="545" t="s">
        <v>12725</v>
      </c>
      <c r="J12999" s="545"/>
      <c r="K12999" s="545" t="s">
        <v>13413</v>
      </c>
      <c r="L12999" s="545" t="s">
        <v>13413</v>
      </c>
      <c r="M12999" s="548" t="s">
        <v>13758</v>
      </c>
      <c r="N12999" s="545" t="s">
        <v>13413</v>
      </c>
      <c r="O12999" s="545" t="s">
        <v>13413</v>
      </c>
      <c r="P12999" s="549">
        <v>10707</v>
      </c>
      <c r="Q12999" s="549">
        <v>1</v>
      </c>
      <c r="R12999" s="549">
        <v>147</v>
      </c>
      <c r="S12999" s="548"/>
      <c r="T12999" s="548"/>
      <c r="U12999" s="99"/>
    </row>
    <row r="13000" spans="1:21" ht="19.5" customHeight="1">
      <c r="A13000" s="545">
        <v>108029</v>
      </c>
      <c r="B13000" s="545" t="s">
        <v>8876</v>
      </c>
      <c r="C13000" s="545" t="s">
        <v>216</v>
      </c>
      <c r="D13000" s="546"/>
      <c r="E13000" s="171" t="str">
        <f t="shared" si="203"/>
        <v>1900</v>
      </c>
      <c r="F13000" s="547">
        <v>0</v>
      </c>
      <c r="G13000" s="548">
        <v>0</v>
      </c>
      <c r="H13000" s="547">
        <v>0</v>
      </c>
      <c r="I13000" s="545" t="s">
        <v>12660</v>
      </c>
      <c r="J13000" s="545"/>
      <c r="K13000" s="545" t="s">
        <v>13413</v>
      </c>
      <c r="L13000" s="545" t="s">
        <v>13413</v>
      </c>
      <c r="M13000" s="548" t="s">
        <v>13758</v>
      </c>
      <c r="N13000" s="545" t="s">
        <v>13413</v>
      </c>
      <c r="O13000" s="545" t="s">
        <v>13413</v>
      </c>
      <c r="P13000" s="549">
        <v>10708</v>
      </c>
      <c r="Q13000" s="549">
        <v>1</v>
      </c>
      <c r="R13000" s="549">
        <v>72</v>
      </c>
      <c r="S13000" s="548"/>
      <c r="T13000" s="548"/>
      <c r="U13000" s="99"/>
    </row>
    <row r="13001" spans="1:21" ht="19.5" customHeight="1">
      <c r="A13001" s="545">
        <v>108030</v>
      </c>
      <c r="B13001" s="545" t="s">
        <v>5414</v>
      </c>
      <c r="C13001" s="545" t="s">
        <v>216</v>
      </c>
      <c r="D13001" s="546">
        <v>43801</v>
      </c>
      <c r="E13001" s="171" t="str">
        <f t="shared" si="203"/>
        <v>2019</v>
      </c>
      <c r="F13001" s="547">
        <v>1859.01</v>
      </c>
      <c r="G13001" s="548">
        <v>0.19</v>
      </c>
      <c r="H13001" s="547">
        <v>1562.19</v>
      </c>
      <c r="I13001" s="545" t="s">
        <v>12766</v>
      </c>
      <c r="J13001" s="545" t="s">
        <v>13402</v>
      </c>
      <c r="K13001" s="545" t="s">
        <v>13413</v>
      </c>
      <c r="L13001" s="545" t="s">
        <v>13413</v>
      </c>
      <c r="M13001" s="548" t="s">
        <v>13758</v>
      </c>
      <c r="N13001" s="545" t="s">
        <v>13413</v>
      </c>
      <c r="O13001" s="545" t="s">
        <v>13413</v>
      </c>
      <c r="P13001" s="549">
        <v>10709</v>
      </c>
      <c r="Q13001" s="549">
        <v>1</v>
      </c>
      <c r="R13001" s="549">
        <v>172</v>
      </c>
      <c r="S13001" s="548">
        <v>2231</v>
      </c>
      <c r="T13001" s="548"/>
      <c r="U13001" s="99"/>
    </row>
    <row r="13002" spans="1:21" ht="19.5" customHeight="1">
      <c r="A13002" s="545">
        <v>108031</v>
      </c>
      <c r="B13002" s="545" t="s">
        <v>7344</v>
      </c>
      <c r="C13002" s="545" t="s">
        <v>216</v>
      </c>
      <c r="D13002" s="546">
        <v>43802</v>
      </c>
      <c r="E13002" s="171" t="str">
        <f t="shared" si="203"/>
        <v>2019</v>
      </c>
      <c r="F13002" s="547">
        <v>2259</v>
      </c>
      <c r="G13002" s="548">
        <v>0.19</v>
      </c>
      <c r="H13002" s="547">
        <v>1898.32</v>
      </c>
      <c r="I13002" s="545" t="s">
        <v>12676</v>
      </c>
      <c r="J13002" s="545" t="s">
        <v>13402</v>
      </c>
      <c r="K13002" s="545" t="s">
        <v>20926</v>
      </c>
      <c r="L13002" s="545" t="s">
        <v>13413</v>
      </c>
      <c r="M13002" s="548" t="s">
        <v>13758</v>
      </c>
      <c r="N13002" s="545" t="s">
        <v>13413</v>
      </c>
      <c r="O13002" s="545" t="s">
        <v>13413</v>
      </c>
      <c r="P13002" s="549">
        <v>10710</v>
      </c>
      <c r="Q13002" s="549">
        <v>1</v>
      </c>
      <c r="R13002" s="549">
        <v>14</v>
      </c>
      <c r="S13002" s="548">
        <v>2231</v>
      </c>
      <c r="T13002" s="548"/>
      <c r="U13002" s="99"/>
    </row>
    <row r="13003" spans="1:21" ht="19.5" customHeight="1">
      <c r="A13003" s="545">
        <v>108032</v>
      </c>
      <c r="B13003" s="545" t="s">
        <v>8875</v>
      </c>
      <c r="C13003" s="545" t="s">
        <v>216</v>
      </c>
      <c r="D13003" s="546"/>
      <c r="E13003" s="171" t="str">
        <f t="shared" si="203"/>
        <v>1900</v>
      </c>
      <c r="F13003" s="547">
        <v>0</v>
      </c>
      <c r="G13003" s="548">
        <v>0</v>
      </c>
      <c r="H13003" s="547">
        <v>0</v>
      </c>
      <c r="I13003" s="545" t="s">
        <v>12676</v>
      </c>
      <c r="J13003" s="545"/>
      <c r="K13003" s="545" t="s">
        <v>20927</v>
      </c>
      <c r="L13003" s="545" t="s">
        <v>13413</v>
      </c>
      <c r="M13003" s="548" t="s">
        <v>13758</v>
      </c>
      <c r="N13003" s="545" t="s">
        <v>13413</v>
      </c>
      <c r="O13003" s="545" t="s">
        <v>13413</v>
      </c>
      <c r="P13003" s="549">
        <v>10711</v>
      </c>
      <c r="Q13003" s="549">
        <v>1</v>
      </c>
      <c r="R13003" s="549">
        <v>14</v>
      </c>
      <c r="S13003" s="548"/>
      <c r="T13003" s="548"/>
      <c r="U13003" s="99"/>
    </row>
    <row r="13004" spans="1:21" ht="19.5" customHeight="1">
      <c r="A13004" s="545">
        <v>108033</v>
      </c>
      <c r="B13004" s="545" t="s">
        <v>5009</v>
      </c>
      <c r="C13004" s="545" t="s">
        <v>216</v>
      </c>
      <c r="D13004" s="546"/>
      <c r="E13004" s="171" t="str">
        <f t="shared" si="203"/>
        <v>1900</v>
      </c>
      <c r="F13004" s="547">
        <v>0</v>
      </c>
      <c r="G13004" s="548">
        <v>0</v>
      </c>
      <c r="H13004" s="547">
        <v>0</v>
      </c>
      <c r="I13004" s="545" t="s">
        <v>12642</v>
      </c>
      <c r="J13004" s="545"/>
      <c r="K13004" s="545" t="s">
        <v>13413</v>
      </c>
      <c r="L13004" s="545" t="s">
        <v>13413</v>
      </c>
      <c r="M13004" s="548" t="s">
        <v>13758</v>
      </c>
      <c r="N13004" s="545" t="s">
        <v>13413</v>
      </c>
      <c r="O13004" s="545" t="s">
        <v>13413</v>
      </c>
      <c r="P13004" s="549">
        <v>10712</v>
      </c>
      <c r="Q13004" s="549">
        <v>1</v>
      </c>
      <c r="R13004" s="549">
        <v>135</v>
      </c>
      <c r="S13004" s="548"/>
      <c r="T13004" s="548"/>
      <c r="U13004" s="99"/>
    </row>
    <row r="13005" spans="1:21" ht="19.5" customHeight="1">
      <c r="A13005" s="545">
        <v>108034</v>
      </c>
      <c r="B13005" s="545" t="s">
        <v>5055</v>
      </c>
      <c r="C13005" s="545" t="s">
        <v>216</v>
      </c>
      <c r="D13005" s="546"/>
      <c r="E13005" s="171" t="str">
        <f t="shared" si="203"/>
        <v>1900</v>
      </c>
      <c r="F13005" s="547">
        <v>0</v>
      </c>
      <c r="G13005" s="548">
        <v>0</v>
      </c>
      <c r="H13005" s="547">
        <v>0</v>
      </c>
      <c r="I13005" s="545" t="s">
        <v>12642</v>
      </c>
      <c r="J13005" s="545"/>
      <c r="K13005" s="545" t="s">
        <v>13413</v>
      </c>
      <c r="L13005" s="545" t="s">
        <v>13413</v>
      </c>
      <c r="M13005" s="548" t="s">
        <v>13758</v>
      </c>
      <c r="N13005" s="545" t="s">
        <v>13413</v>
      </c>
      <c r="O13005" s="545" t="s">
        <v>13413</v>
      </c>
      <c r="P13005" s="549">
        <v>10713</v>
      </c>
      <c r="Q13005" s="549">
        <v>1</v>
      </c>
      <c r="R13005" s="549">
        <v>135</v>
      </c>
      <c r="S13005" s="548"/>
      <c r="T13005" s="548"/>
      <c r="U13005" s="99"/>
    </row>
    <row r="13006" spans="1:21" ht="19.5" customHeight="1">
      <c r="A13006" s="545">
        <v>108035</v>
      </c>
      <c r="B13006" s="545" t="s">
        <v>5046</v>
      </c>
      <c r="C13006" s="545" t="s">
        <v>216</v>
      </c>
      <c r="D13006" s="546"/>
      <c r="E13006" s="171" t="str">
        <f t="shared" si="203"/>
        <v>1900</v>
      </c>
      <c r="F13006" s="547">
        <v>0</v>
      </c>
      <c r="G13006" s="548">
        <v>0</v>
      </c>
      <c r="H13006" s="547">
        <v>0</v>
      </c>
      <c r="I13006" s="545" t="s">
        <v>12642</v>
      </c>
      <c r="J13006" s="545"/>
      <c r="K13006" s="545" t="s">
        <v>13413</v>
      </c>
      <c r="L13006" s="545" t="s">
        <v>13413</v>
      </c>
      <c r="M13006" s="548" t="s">
        <v>13758</v>
      </c>
      <c r="N13006" s="545" t="s">
        <v>13413</v>
      </c>
      <c r="O13006" s="545" t="s">
        <v>13413</v>
      </c>
      <c r="P13006" s="549">
        <v>10714</v>
      </c>
      <c r="Q13006" s="549">
        <v>1</v>
      </c>
      <c r="R13006" s="549">
        <v>135</v>
      </c>
      <c r="S13006" s="548"/>
      <c r="T13006" s="548"/>
      <c r="U13006" s="99"/>
    </row>
    <row r="13007" spans="1:21" ht="19.5" customHeight="1">
      <c r="A13007" s="545">
        <v>108036</v>
      </c>
      <c r="B13007" s="545" t="s">
        <v>8874</v>
      </c>
      <c r="C13007" s="545" t="s">
        <v>4504</v>
      </c>
      <c r="D13007" s="546"/>
      <c r="E13007" s="171" t="str">
        <f t="shared" si="203"/>
        <v>1900</v>
      </c>
      <c r="F13007" s="547">
        <v>0</v>
      </c>
      <c r="G13007" s="548">
        <v>0</v>
      </c>
      <c r="H13007" s="547">
        <v>0</v>
      </c>
      <c r="I13007" s="545" t="s">
        <v>12668</v>
      </c>
      <c r="J13007" s="545"/>
      <c r="K13007" s="545" t="s">
        <v>13413</v>
      </c>
      <c r="L13007" s="545" t="s">
        <v>13413</v>
      </c>
      <c r="M13007" s="548" t="s">
        <v>13868</v>
      </c>
      <c r="N13007" s="545" t="s">
        <v>13413</v>
      </c>
      <c r="O13007" s="545" t="s">
        <v>13413</v>
      </c>
      <c r="P13007" s="549">
        <v>10715</v>
      </c>
      <c r="Q13007" s="549">
        <v>2</v>
      </c>
      <c r="R13007" s="549">
        <v>7</v>
      </c>
      <c r="S13007" s="548"/>
      <c r="T13007" s="548"/>
      <c r="U13007" s="99"/>
    </row>
    <row r="13008" spans="1:21" ht="19.5" customHeight="1">
      <c r="A13008" s="545">
        <v>108037</v>
      </c>
      <c r="B13008" s="545" t="s">
        <v>4652</v>
      </c>
      <c r="C13008" s="545" t="s">
        <v>786</v>
      </c>
      <c r="D13008" s="546">
        <v>43745</v>
      </c>
      <c r="E13008" s="171" t="str">
        <f t="shared" si="203"/>
        <v>2019</v>
      </c>
      <c r="F13008" s="547">
        <v>135660</v>
      </c>
      <c r="G13008" s="548">
        <v>0.19</v>
      </c>
      <c r="H13008" s="547">
        <v>114000</v>
      </c>
      <c r="I13008" s="545" t="s">
        <v>12708</v>
      </c>
      <c r="J13008" s="545" t="s">
        <v>13402</v>
      </c>
      <c r="K13008" s="545" t="s">
        <v>20928</v>
      </c>
      <c r="L13008" s="545" t="s">
        <v>13413</v>
      </c>
      <c r="M13008" s="548" t="s">
        <v>13758</v>
      </c>
      <c r="N13008" s="545" t="s">
        <v>13413</v>
      </c>
      <c r="O13008" s="545" t="s">
        <v>13413</v>
      </c>
      <c r="P13008" s="549">
        <v>10716</v>
      </c>
      <c r="Q13008" s="549">
        <v>1</v>
      </c>
      <c r="R13008" s="549">
        <v>121</v>
      </c>
      <c r="S13008" s="548">
        <v>2231</v>
      </c>
      <c r="T13008" s="548"/>
      <c r="U13008" s="99"/>
    </row>
    <row r="13009" spans="1:21" ht="19.5" customHeight="1">
      <c r="A13009" s="545">
        <v>108038</v>
      </c>
      <c r="B13009" s="545" t="s">
        <v>5412</v>
      </c>
      <c r="C13009" s="545" t="s">
        <v>216</v>
      </c>
      <c r="D13009" s="546"/>
      <c r="E13009" s="171" t="str">
        <f t="shared" si="203"/>
        <v>1900</v>
      </c>
      <c r="F13009" s="547">
        <v>0</v>
      </c>
      <c r="G13009" s="548">
        <v>0</v>
      </c>
      <c r="H13009" s="547">
        <v>0</v>
      </c>
      <c r="I13009" s="545" t="s">
        <v>12766</v>
      </c>
      <c r="J13009" s="545"/>
      <c r="K13009" s="545" t="s">
        <v>13413</v>
      </c>
      <c r="L13009" s="545" t="s">
        <v>13413</v>
      </c>
      <c r="M13009" s="548" t="s">
        <v>13758</v>
      </c>
      <c r="N13009" s="545" t="s">
        <v>13413</v>
      </c>
      <c r="O13009" s="545" t="s">
        <v>13413</v>
      </c>
      <c r="P13009" s="549">
        <v>10717</v>
      </c>
      <c r="Q13009" s="549">
        <v>1</v>
      </c>
      <c r="R13009" s="549">
        <v>172</v>
      </c>
      <c r="S13009" s="548"/>
      <c r="T13009" s="548"/>
      <c r="U13009" s="99"/>
    </row>
    <row r="13010" spans="1:21" ht="19.5" customHeight="1">
      <c r="A13010" s="545">
        <v>108039</v>
      </c>
      <c r="B13010" s="545" t="s">
        <v>8873</v>
      </c>
      <c r="C13010" s="545" t="s">
        <v>209</v>
      </c>
      <c r="D13010" s="546"/>
      <c r="E13010" s="171" t="str">
        <f t="shared" si="203"/>
        <v>1900</v>
      </c>
      <c r="F13010" s="547">
        <v>0</v>
      </c>
      <c r="G13010" s="548">
        <v>0</v>
      </c>
      <c r="H13010" s="547">
        <v>0</v>
      </c>
      <c r="I13010" s="545" t="s">
        <v>12973</v>
      </c>
      <c r="J13010" s="545"/>
      <c r="K13010" s="545" t="s">
        <v>20929</v>
      </c>
      <c r="L13010" s="545" t="s">
        <v>13413</v>
      </c>
      <c r="M13010" s="548" t="s">
        <v>13758</v>
      </c>
      <c r="N13010" s="545" t="s">
        <v>13413</v>
      </c>
      <c r="O13010" s="545" t="s">
        <v>13413</v>
      </c>
      <c r="P13010" s="549">
        <v>10718</v>
      </c>
      <c r="Q13010" s="549">
        <v>1</v>
      </c>
      <c r="R13010" s="549">
        <v>59</v>
      </c>
      <c r="S13010" s="548"/>
      <c r="T13010" s="548"/>
      <c r="U13010" s="99"/>
    </row>
    <row r="13011" spans="1:21" ht="19.5" customHeight="1">
      <c r="A13011" s="545">
        <v>108040</v>
      </c>
      <c r="B13011" s="545" t="s">
        <v>12505</v>
      </c>
      <c r="C13011" s="545" t="s">
        <v>221</v>
      </c>
      <c r="D13011" s="546">
        <v>43822</v>
      </c>
      <c r="E13011" s="171" t="str">
        <f t="shared" si="203"/>
        <v>2019</v>
      </c>
      <c r="F13011" s="547">
        <v>108000</v>
      </c>
      <c r="G13011" s="548">
        <v>0.19</v>
      </c>
      <c r="H13011" s="547">
        <v>90756.3</v>
      </c>
      <c r="I13011" s="545" t="s">
        <v>12868</v>
      </c>
      <c r="J13011" s="545" t="s">
        <v>13402</v>
      </c>
      <c r="K13011" s="545" t="s">
        <v>20930</v>
      </c>
      <c r="L13011" s="545" t="s">
        <v>13413</v>
      </c>
      <c r="M13011" s="548" t="s">
        <v>13758</v>
      </c>
      <c r="N13011" s="545" t="s">
        <v>13413</v>
      </c>
      <c r="O13011" s="545" t="s">
        <v>13413</v>
      </c>
      <c r="P13011" s="549">
        <v>10719</v>
      </c>
      <c r="Q13011" s="549">
        <v>1</v>
      </c>
      <c r="R13011" s="549">
        <v>50</v>
      </c>
      <c r="S13011" s="548">
        <v>2231</v>
      </c>
      <c r="T13011" s="548"/>
      <c r="U13011" s="99"/>
    </row>
    <row r="13012" spans="1:21" ht="19.5" customHeight="1">
      <c r="A13012" s="545">
        <v>108042</v>
      </c>
      <c r="B13012" s="545" t="s">
        <v>5314</v>
      </c>
      <c r="C13012" s="545" t="s">
        <v>216</v>
      </c>
      <c r="D13012" s="546"/>
      <c r="E13012" s="171" t="str">
        <f t="shared" si="203"/>
        <v>1900</v>
      </c>
      <c r="F13012" s="547">
        <v>0</v>
      </c>
      <c r="G13012" s="548">
        <v>0</v>
      </c>
      <c r="H13012" s="547">
        <v>0</v>
      </c>
      <c r="I13012" s="545" t="s">
        <v>12758</v>
      </c>
      <c r="J13012" s="545"/>
      <c r="K13012" s="545" t="s">
        <v>20931</v>
      </c>
      <c r="L13012" s="545" t="s">
        <v>13413</v>
      </c>
      <c r="M13012" s="548" t="s">
        <v>13758</v>
      </c>
      <c r="N13012" s="545" t="s">
        <v>13413</v>
      </c>
      <c r="O13012" s="545" t="s">
        <v>13413</v>
      </c>
      <c r="P13012" s="549">
        <v>10721</v>
      </c>
      <c r="Q13012" s="549">
        <v>1</v>
      </c>
      <c r="R13012" s="549">
        <v>164</v>
      </c>
      <c r="S13012" s="548"/>
      <c r="T13012" s="548"/>
      <c r="U13012" s="99"/>
    </row>
    <row r="13013" spans="1:21" ht="19.5" customHeight="1">
      <c r="A13013" s="545">
        <v>108046</v>
      </c>
      <c r="B13013" s="545" t="s">
        <v>8102</v>
      </c>
      <c r="C13013" s="545" t="s">
        <v>216</v>
      </c>
      <c r="D13013" s="546">
        <v>43543</v>
      </c>
      <c r="E13013" s="171" t="str">
        <f t="shared" si="203"/>
        <v>2019</v>
      </c>
      <c r="F13013" s="547">
        <v>508800000</v>
      </c>
      <c r="G13013" s="548">
        <v>0.19</v>
      </c>
      <c r="H13013" s="547">
        <v>427563025.20999998</v>
      </c>
      <c r="I13013" s="545" t="s">
        <v>12758</v>
      </c>
      <c r="J13013" s="545" t="s">
        <v>13379</v>
      </c>
      <c r="K13013" s="545" t="s">
        <v>20932</v>
      </c>
      <c r="L13013" s="545" t="s">
        <v>13413</v>
      </c>
      <c r="M13013" s="548" t="s">
        <v>13758</v>
      </c>
      <c r="N13013" s="545" t="s">
        <v>13413</v>
      </c>
      <c r="O13013" s="545" t="s">
        <v>13413</v>
      </c>
      <c r="P13013" s="549">
        <v>10725</v>
      </c>
      <c r="Q13013" s="549">
        <v>1</v>
      </c>
      <c r="R13013" s="549">
        <v>164</v>
      </c>
      <c r="S13013" s="548">
        <v>1940</v>
      </c>
      <c r="T13013" s="548"/>
      <c r="U13013" s="99"/>
    </row>
    <row r="13014" spans="1:21" ht="19.5" customHeight="1">
      <c r="A13014" s="545">
        <v>108047</v>
      </c>
      <c r="B13014" s="545" t="s">
        <v>5304</v>
      </c>
      <c r="C13014" s="545" t="s">
        <v>216</v>
      </c>
      <c r="D13014" s="546">
        <v>43543</v>
      </c>
      <c r="E13014" s="171" t="str">
        <f t="shared" si="203"/>
        <v>2019</v>
      </c>
      <c r="F13014" s="547">
        <v>626840767</v>
      </c>
      <c r="G13014" s="548">
        <v>0.19</v>
      </c>
      <c r="H13014" s="547">
        <v>526756947.06</v>
      </c>
      <c r="I13014" s="545" t="s">
        <v>12758</v>
      </c>
      <c r="J13014" s="545" t="s">
        <v>13379</v>
      </c>
      <c r="K13014" s="545" t="s">
        <v>20933</v>
      </c>
      <c r="L13014" s="545" t="s">
        <v>13413</v>
      </c>
      <c r="M13014" s="548" t="s">
        <v>13758</v>
      </c>
      <c r="N13014" s="545" t="s">
        <v>13413</v>
      </c>
      <c r="O13014" s="545" t="s">
        <v>13413</v>
      </c>
      <c r="P13014" s="549">
        <v>10726</v>
      </c>
      <c r="Q13014" s="549">
        <v>1</v>
      </c>
      <c r="R13014" s="549">
        <v>164</v>
      </c>
      <c r="S13014" s="548">
        <v>1940</v>
      </c>
      <c r="T13014" s="548"/>
      <c r="U13014" s="99"/>
    </row>
    <row r="13015" spans="1:21" ht="19.5" customHeight="1">
      <c r="A13015" s="545">
        <v>108048</v>
      </c>
      <c r="B13015" s="545" t="s">
        <v>8101</v>
      </c>
      <c r="C13015" s="545" t="s">
        <v>216</v>
      </c>
      <c r="D13015" s="546">
        <v>43543</v>
      </c>
      <c r="E13015" s="171" t="str">
        <f t="shared" si="203"/>
        <v>2019</v>
      </c>
      <c r="F13015" s="547">
        <v>20241900</v>
      </c>
      <c r="G13015" s="548">
        <v>0.19</v>
      </c>
      <c r="H13015" s="547">
        <v>17010000</v>
      </c>
      <c r="I13015" s="545" t="s">
        <v>12647</v>
      </c>
      <c r="J13015" s="545" t="s">
        <v>13405</v>
      </c>
      <c r="K13015" s="545" t="s">
        <v>20934</v>
      </c>
      <c r="L13015" s="545" t="s">
        <v>13413</v>
      </c>
      <c r="M13015" s="548" t="s">
        <v>13758</v>
      </c>
      <c r="N13015" s="545" t="s">
        <v>13413</v>
      </c>
      <c r="O13015" s="545" t="s">
        <v>13413</v>
      </c>
      <c r="P13015" s="549">
        <v>10727</v>
      </c>
      <c r="Q13015" s="549">
        <v>1</v>
      </c>
      <c r="R13015" s="549">
        <v>26</v>
      </c>
      <c r="S13015" s="548">
        <v>2236</v>
      </c>
      <c r="T13015" s="548"/>
      <c r="U13015" s="99"/>
    </row>
    <row r="13016" spans="1:21" ht="19.5" customHeight="1">
      <c r="A13016" s="545">
        <v>108049</v>
      </c>
      <c r="B13016" s="545" t="s">
        <v>5303</v>
      </c>
      <c r="C13016" s="545" t="s">
        <v>216</v>
      </c>
      <c r="D13016" s="546">
        <v>43537</v>
      </c>
      <c r="E13016" s="171" t="str">
        <f t="shared" si="203"/>
        <v>2019</v>
      </c>
      <c r="F13016" s="547">
        <v>266182080</v>
      </c>
      <c r="G13016" s="548">
        <v>0.19</v>
      </c>
      <c r="H13016" s="547">
        <v>223682420.16999999</v>
      </c>
      <c r="I13016" s="545" t="s">
        <v>12758</v>
      </c>
      <c r="J13016" s="545" t="s">
        <v>13379</v>
      </c>
      <c r="K13016" s="545" t="s">
        <v>20935</v>
      </c>
      <c r="L13016" s="545" t="s">
        <v>13413</v>
      </c>
      <c r="M13016" s="548" t="s">
        <v>13758</v>
      </c>
      <c r="N13016" s="545" t="s">
        <v>13413</v>
      </c>
      <c r="O13016" s="545" t="s">
        <v>13413</v>
      </c>
      <c r="P13016" s="549">
        <v>10728</v>
      </c>
      <c r="Q13016" s="549">
        <v>1</v>
      </c>
      <c r="R13016" s="549">
        <v>164</v>
      </c>
      <c r="S13016" s="548">
        <v>1940</v>
      </c>
      <c r="T13016" s="548"/>
      <c r="U13016" s="99"/>
    </row>
    <row r="13017" spans="1:21" ht="19.5" customHeight="1">
      <c r="A13017" s="545">
        <v>108050</v>
      </c>
      <c r="B13017" s="545" t="s">
        <v>5302</v>
      </c>
      <c r="C13017" s="545" t="s">
        <v>216</v>
      </c>
      <c r="D13017" s="546">
        <v>43537</v>
      </c>
      <c r="E13017" s="171" t="str">
        <f t="shared" si="203"/>
        <v>2019</v>
      </c>
      <c r="F13017" s="547">
        <v>110567550</v>
      </c>
      <c r="G13017" s="548">
        <v>0.19</v>
      </c>
      <c r="H13017" s="547">
        <v>92913907.560000002</v>
      </c>
      <c r="I13017" s="545" t="s">
        <v>12758</v>
      </c>
      <c r="J13017" s="545" t="s">
        <v>13379</v>
      </c>
      <c r="K13017" s="545" t="s">
        <v>20936</v>
      </c>
      <c r="L13017" s="545" t="s">
        <v>13413</v>
      </c>
      <c r="M13017" s="548" t="s">
        <v>13758</v>
      </c>
      <c r="N13017" s="545" t="s">
        <v>13413</v>
      </c>
      <c r="O13017" s="545" t="s">
        <v>13413</v>
      </c>
      <c r="P13017" s="549">
        <v>10729</v>
      </c>
      <c r="Q13017" s="549">
        <v>1</v>
      </c>
      <c r="R13017" s="549">
        <v>164</v>
      </c>
      <c r="S13017" s="548">
        <v>1940</v>
      </c>
      <c r="T13017" s="548"/>
      <c r="U13017" s="99"/>
    </row>
    <row r="13018" spans="1:21" ht="19.5" customHeight="1">
      <c r="A13018" s="545">
        <v>108051</v>
      </c>
      <c r="B13018" s="545" t="s">
        <v>5323</v>
      </c>
      <c r="C13018" s="545" t="s">
        <v>216</v>
      </c>
      <c r="D13018" s="546">
        <v>43544</v>
      </c>
      <c r="E13018" s="171" t="str">
        <f t="shared" si="203"/>
        <v>2019</v>
      </c>
      <c r="F13018" s="547">
        <v>10552636.99</v>
      </c>
      <c r="G13018" s="548">
        <v>0.19</v>
      </c>
      <c r="H13018" s="547">
        <v>8867762.1799999997</v>
      </c>
      <c r="I13018" s="545" t="s">
        <v>12758</v>
      </c>
      <c r="J13018" s="545" t="s">
        <v>13379</v>
      </c>
      <c r="K13018" s="545" t="s">
        <v>20937</v>
      </c>
      <c r="L13018" s="545" t="s">
        <v>13413</v>
      </c>
      <c r="M13018" s="548" t="s">
        <v>13758</v>
      </c>
      <c r="N13018" s="545" t="s">
        <v>13413</v>
      </c>
      <c r="O13018" s="545" t="s">
        <v>13413</v>
      </c>
      <c r="P13018" s="549">
        <v>10730</v>
      </c>
      <c r="Q13018" s="549">
        <v>1</v>
      </c>
      <c r="R13018" s="549">
        <v>164</v>
      </c>
      <c r="S13018" s="548">
        <v>1940</v>
      </c>
      <c r="T13018" s="548"/>
      <c r="U13018" s="99"/>
    </row>
    <row r="13019" spans="1:21" ht="19.5" customHeight="1">
      <c r="A13019" s="545">
        <v>108052</v>
      </c>
      <c r="B13019" s="545" t="s">
        <v>8072</v>
      </c>
      <c r="C13019" s="545" t="s">
        <v>216</v>
      </c>
      <c r="D13019" s="546">
        <v>43544</v>
      </c>
      <c r="E13019" s="171" t="str">
        <f t="shared" si="203"/>
        <v>2019</v>
      </c>
      <c r="F13019" s="547">
        <v>12642185.99</v>
      </c>
      <c r="G13019" s="548">
        <v>0.19</v>
      </c>
      <c r="H13019" s="547">
        <v>10623685.710000001</v>
      </c>
      <c r="I13019" s="545" t="s">
        <v>12758</v>
      </c>
      <c r="J13019" s="545" t="s">
        <v>13379</v>
      </c>
      <c r="K13019" s="545" t="s">
        <v>20938</v>
      </c>
      <c r="L13019" s="545" t="s">
        <v>13413</v>
      </c>
      <c r="M13019" s="548" t="s">
        <v>13758</v>
      </c>
      <c r="N13019" s="545" t="s">
        <v>13413</v>
      </c>
      <c r="O13019" s="545" t="s">
        <v>13413</v>
      </c>
      <c r="P13019" s="549">
        <v>10731</v>
      </c>
      <c r="Q13019" s="549">
        <v>1</v>
      </c>
      <c r="R13019" s="549">
        <v>164</v>
      </c>
      <c r="S13019" s="548">
        <v>1940</v>
      </c>
      <c r="T13019" s="548"/>
      <c r="U13019" s="99"/>
    </row>
    <row r="13020" spans="1:21" ht="19.5" customHeight="1">
      <c r="A13020" s="545">
        <v>108053</v>
      </c>
      <c r="B13020" s="545" t="s">
        <v>8071</v>
      </c>
      <c r="C13020" s="545" t="s">
        <v>216</v>
      </c>
      <c r="D13020" s="546">
        <v>43544</v>
      </c>
      <c r="E13020" s="171" t="str">
        <f t="shared" si="203"/>
        <v>2019</v>
      </c>
      <c r="F13020" s="547">
        <v>56341846.009999998</v>
      </c>
      <c r="G13020" s="548">
        <v>0.19</v>
      </c>
      <c r="H13020" s="547">
        <v>47346089.079999998</v>
      </c>
      <c r="I13020" s="545" t="s">
        <v>12758</v>
      </c>
      <c r="J13020" s="545" t="s">
        <v>13379</v>
      </c>
      <c r="K13020" s="545" t="s">
        <v>20939</v>
      </c>
      <c r="L13020" s="545" t="s">
        <v>13413</v>
      </c>
      <c r="M13020" s="548" t="s">
        <v>13758</v>
      </c>
      <c r="N13020" s="545" t="s">
        <v>13413</v>
      </c>
      <c r="O13020" s="545" t="s">
        <v>13413</v>
      </c>
      <c r="P13020" s="549">
        <v>10732</v>
      </c>
      <c r="Q13020" s="549">
        <v>1</v>
      </c>
      <c r="R13020" s="549">
        <v>164</v>
      </c>
      <c r="S13020" s="548">
        <v>1940</v>
      </c>
      <c r="T13020" s="548"/>
      <c r="U13020" s="99"/>
    </row>
    <row r="13021" spans="1:21" ht="19.5" customHeight="1">
      <c r="A13021" s="545">
        <v>108054</v>
      </c>
      <c r="B13021" s="545" t="s">
        <v>8872</v>
      </c>
      <c r="C13021" s="545" t="s">
        <v>216</v>
      </c>
      <c r="D13021" s="546"/>
      <c r="E13021" s="171" t="str">
        <f t="shared" si="203"/>
        <v>1900</v>
      </c>
      <c r="F13021" s="547">
        <v>0</v>
      </c>
      <c r="G13021" s="548">
        <v>0</v>
      </c>
      <c r="H13021" s="547">
        <v>0</v>
      </c>
      <c r="I13021" s="545" t="s">
        <v>12647</v>
      </c>
      <c r="J13021" s="545"/>
      <c r="K13021" s="545" t="s">
        <v>20940</v>
      </c>
      <c r="L13021" s="545" t="s">
        <v>13413</v>
      </c>
      <c r="M13021" s="548" t="s">
        <v>13758</v>
      </c>
      <c r="N13021" s="545" t="s">
        <v>13413</v>
      </c>
      <c r="O13021" s="545" t="s">
        <v>13413</v>
      </c>
      <c r="P13021" s="549">
        <v>10733</v>
      </c>
      <c r="Q13021" s="549">
        <v>1</v>
      </c>
      <c r="R13021" s="549">
        <v>26</v>
      </c>
      <c r="S13021" s="548"/>
      <c r="T13021" s="548"/>
      <c r="U13021" s="99"/>
    </row>
    <row r="13022" spans="1:21" ht="19.5" customHeight="1">
      <c r="A13022" s="545">
        <v>108055</v>
      </c>
      <c r="B13022" s="545" t="s">
        <v>8871</v>
      </c>
      <c r="C13022" s="545" t="s">
        <v>216</v>
      </c>
      <c r="D13022" s="546"/>
      <c r="E13022" s="171" t="str">
        <f t="shared" si="203"/>
        <v>1900</v>
      </c>
      <c r="F13022" s="547">
        <v>0</v>
      </c>
      <c r="G13022" s="548">
        <v>0</v>
      </c>
      <c r="H13022" s="547">
        <v>0</v>
      </c>
      <c r="I13022" s="545" t="s">
        <v>12758</v>
      </c>
      <c r="J13022" s="545"/>
      <c r="K13022" s="545" t="s">
        <v>20941</v>
      </c>
      <c r="L13022" s="545" t="s">
        <v>13413</v>
      </c>
      <c r="M13022" s="548" t="s">
        <v>13758</v>
      </c>
      <c r="N13022" s="545" t="s">
        <v>13413</v>
      </c>
      <c r="O13022" s="545" t="s">
        <v>13413</v>
      </c>
      <c r="P13022" s="549">
        <v>10734</v>
      </c>
      <c r="Q13022" s="549">
        <v>1</v>
      </c>
      <c r="R13022" s="549">
        <v>164</v>
      </c>
      <c r="S13022" s="548"/>
      <c r="T13022" s="548"/>
      <c r="U13022" s="99"/>
    </row>
    <row r="13023" spans="1:21" ht="19.5" customHeight="1">
      <c r="A13023" s="545">
        <v>108056</v>
      </c>
      <c r="B13023" s="545" t="s">
        <v>13406</v>
      </c>
      <c r="C13023" s="545" t="s">
        <v>4552</v>
      </c>
      <c r="D13023" s="546">
        <v>46052</v>
      </c>
      <c r="E13023" s="171" t="str">
        <f t="shared" si="203"/>
        <v>2026</v>
      </c>
      <c r="F13023" s="547">
        <v>3819108</v>
      </c>
      <c r="G13023" s="548">
        <v>0.19</v>
      </c>
      <c r="H13023" s="547">
        <v>3209334.45</v>
      </c>
      <c r="I13023" s="545" t="s">
        <v>12758</v>
      </c>
      <c r="J13023" s="545" t="s">
        <v>13307</v>
      </c>
      <c r="K13023" s="545" t="s">
        <v>20942</v>
      </c>
      <c r="L13023" s="545" t="s">
        <v>13413</v>
      </c>
      <c r="M13023" s="548" t="s">
        <v>13758</v>
      </c>
      <c r="N13023" s="545" t="s">
        <v>13413</v>
      </c>
      <c r="O13023" s="545" t="s">
        <v>13413</v>
      </c>
      <c r="P13023" s="549">
        <v>10735</v>
      </c>
      <c r="Q13023" s="549">
        <v>1</v>
      </c>
      <c r="R13023" s="549">
        <v>164</v>
      </c>
      <c r="S13023" s="548">
        <v>2228</v>
      </c>
      <c r="T13023" s="548"/>
      <c r="U13023" s="99"/>
    </row>
    <row r="13024" spans="1:21" ht="19.5" customHeight="1">
      <c r="A13024" s="545">
        <v>108057</v>
      </c>
      <c r="B13024" s="545" t="s">
        <v>3519</v>
      </c>
      <c r="C13024" s="545" t="s">
        <v>4552</v>
      </c>
      <c r="D13024" s="546">
        <v>46052</v>
      </c>
      <c r="E13024" s="171" t="str">
        <f t="shared" si="203"/>
        <v>2026</v>
      </c>
      <c r="F13024" s="547">
        <v>285844</v>
      </c>
      <c r="G13024" s="548">
        <v>0.19</v>
      </c>
      <c r="H13024" s="547">
        <v>240205.04</v>
      </c>
      <c r="I13024" s="545" t="s">
        <v>12758</v>
      </c>
      <c r="J13024" s="545" t="s">
        <v>13307</v>
      </c>
      <c r="K13024" s="545" t="s">
        <v>13413</v>
      </c>
      <c r="L13024" s="545" t="s">
        <v>13413</v>
      </c>
      <c r="M13024" s="548" t="s">
        <v>13758</v>
      </c>
      <c r="N13024" s="545" t="s">
        <v>13413</v>
      </c>
      <c r="O13024" s="545" t="s">
        <v>13413</v>
      </c>
      <c r="P13024" s="549">
        <v>10736</v>
      </c>
      <c r="Q13024" s="549">
        <v>1</v>
      </c>
      <c r="R13024" s="549">
        <v>164</v>
      </c>
      <c r="S13024" s="548">
        <v>2228</v>
      </c>
      <c r="T13024" s="548"/>
      <c r="U13024" s="99"/>
    </row>
    <row r="13025" spans="1:21" ht="19.5" customHeight="1">
      <c r="A13025" s="545">
        <v>108058</v>
      </c>
      <c r="B13025" s="545" t="s">
        <v>8070</v>
      </c>
      <c r="C13025" s="545" t="s">
        <v>216</v>
      </c>
      <c r="D13025" s="546">
        <v>43544</v>
      </c>
      <c r="E13025" s="171" t="str">
        <f t="shared" si="203"/>
        <v>2019</v>
      </c>
      <c r="F13025" s="547">
        <v>7099999.9900000002</v>
      </c>
      <c r="G13025" s="548">
        <v>0.19</v>
      </c>
      <c r="H13025" s="547">
        <v>5966386.5499999998</v>
      </c>
      <c r="I13025" s="545" t="s">
        <v>12647</v>
      </c>
      <c r="J13025" s="545" t="s">
        <v>13319</v>
      </c>
      <c r="K13025" s="545" t="s">
        <v>20943</v>
      </c>
      <c r="L13025" s="545" t="s">
        <v>13413</v>
      </c>
      <c r="M13025" s="548" t="s">
        <v>13758</v>
      </c>
      <c r="N13025" s="545" t="s">
        <v>13413</v>
      </c>
      <c r="O13025" s="545" t="s">
        <v>13413</v>
      </c>
      <c r="P13025" s="549">
        <v>10737</v>
      </c>
      <c r="Q13025" s="549">
        <v>1</v>
      </c>
      <c r="R13025" s="549">
        <v>26</v>
      </c>
      <c r="S13025" s="548">
        <v>1824</v>
      </c>
      <c r="T13025" s="548"/>
      <c r="U13025" s="99"/>
    </row>
    <row r="13026" spans="1:21" ht="19.5" customHeight="1">
      <c r="A13026" s="545">
        <v>108059</v>
      </c>
      <c r="B13026" s="545" t="s">
        <v>5462</v>
      </c>
      <c r="C13026" s="545" t="s">
        <v>216</v>
      </c>
      <c r="D13026" s="546"/>
      <c r="E13026" s="171" t="str">
        <f t="shared" si="203"/>
        <v>1900</v>
      </c>
      <c r="F13026" s="547">
        <v>0</v>
      </c>
      <c r="G13026" s="548">
        <v>0</v>
      </c>
      <c r="H13026" s="547">
        <v>0</v>
      </c>
      <c r="I13026" s="545" t="s">
        <v>12957</v>
      </c>
      <c r="J13026" s="545"/>
      <c r="K13026" s="545" t="s">
        <v>20944</v>
      </c>
      <c r="L13026" s="545" t="s">
        <v>13413</v>
      </c>
      <c r="M13026" s="548" t="s">
        <v>13758</v>
      </c>
      <c r="N13026" s="545" t="s">
        <v>13413</v>
      </c>
      <c r="O13026" s="545" t="s">
        <v>13413</v>
      </c>
      <c r="P13026" s="549">
        <v>10738</v>
      </c>
      <c r="Q13026" s="549">
        <v>1</v>
      </c>
      <c r="R13026" s="549">
        <v>42</v>
      </c>
      <c r="S13026" s="548"/>
      <c r="T13026" s="548"/>
      <c r="U13026" s="99"/>
    </row>
    <row r="13027" spans="1:21" ht="19.5" customHeight="1">
      <c r="A13027" s="545">
        <v>108060</v>
      </c>
      <c r="B13027" s="545" t="s">
        <v>5469</v>
      </c>
      <c r="C13027" s="545" t="s">
        <v>216</v>
      </c>
      <c r="D13027" s="546">
        <v>45008</v>
      </c>
      <c r="E13027" s="171" t="str">
        <f t="shared" si="203"/>
        <v>2023</v>
      </c>
      <c r="F13027" s="547">
        <v>868700</v>
      </c>
      <c r="G13027" s="548">
        <v>0.19</v>
      </c>
      <c r="H13027" s="547">
        <v>730000</v>
      </c>
      <c r="I13027" s="545" t="s">
        <v>12957</v>
      </c>
      <c r="J13027" s="545" t="s">
        <v>13296</v>
      </c>
      <c r="K13027" s="545" t="s">
        <v>20945</v>
      </c>
      <c r="L13027" s="545" t="s">
        <v>13413</v>
      </c>
      <c r="M13027" s="548" t="s">
        <v>13758</v>
      </c>
      <c r="N13027" s="545" t="s">
        <v>13413</v>
      </c>
      <c r="O13027" s="545" t="s">
        <v>13413</v>
      </c>
      <c r="P13027" s="549">
        <v>10739</v>
      </c>
      <c r="Q13027" s="549">
        <v>1</v>
      </c>
      <c r="R13027" s="549">
        <v>42</v>
      </c>
      <c r="S13027" s="548">
        <v>2218</v>
      </c>
      <c r="T13027" s="548"/>
      <c r="U13027" s="99"/>
    </row>
    <row r="13028" spans="1:21" ht="19.5" customHeight="1">
      <c r="A13028" s="545">
        <v>108061</v>
      </c>
      <c r="B13028" s="545" t="s">
        <v>8870</v>
      </c>
      <c r="C13028" s="545" t="s">
        <v>216</v>
      </c>
      <c r="D13028" s="546"/>
      <c r="E13028" s="171" t="str">
        <f t="shared" si="203"/>
        <v>1900</v>
      </c>
      <c r="F13028" s="547">
        <v>0</v>
      </c>
      <c r="G13028" s="548">
        <v>0</v>
      </c>
      <c r="H13028" s="547">
        <v>0</v>
      </c>
      <c r="I13028" s="545" t="s">
        <v>12957</v>
      </c>
      <c r="J13028" s="545"/>
      <c r="K13028" s="545" t="s">
        <v>20946</v>
      </c>
      <c r="L13028" s="545" t="s">
        <v>13413</v>
      </c>
      <c r="M13028" s="548" t="s">
        <v>13758</v>
      </c>
      <c r="N13028" s="545" t="s">
        <v>13413</v>
      </c>
      <c r="O13028" s="545" t="s">
        <v>13413</v>
      </c>
      <c r="P13028" s="549">
        <v>10740</v>
      </c>
      <c r="Q13028" s="549">
        <v>1</v>
      </c>
      <c r="R13028" s="549">
        <v>42</v>
      </c>
      <c r="S13028" s="548"/>
      <c r="T13028" s="548"/>
      <c r="U13028" s="99"/>
    </row>
    <row r="13029" spans="1:21" ht="19.5" customHeight="1">
      <c r="A13029" s="545">
        <v>108062</v>
      </c>
      <c r="B13029" s="545" t="s">
        <v>8869</v>
      </c>
      <c r="C13029" s="545" t="s">
        <v>216</v>
      </c>
      <c r="D13029" s="546"/>
      <c r="E13029" s="171" t="str">
        <f t="shared" si="203"/>
        <v>1900</v>
      </c>
      <c r="F13029" s="547">
        <v>0</v>
      </c>
      <c r="G13029" s="548">
        <v>0</v>
      </c>
      <c r="H13029" s="547">
        <v>0</v>
      </c>
      <c r="I13029" s="545" t="s">
        <v>12957</v>
      </c>
      <c r="J13029" s="545"/>
      <c r="K13029" s="545" t="s">
        <v>20947</v>
      </c>
      <c r="L13029" s="545" t="s">
        <v>13413</v>
      </c>
      <c r="M13029" s="548" t="s">
        <v>13758</v>
      </c>
      <c r="N13029" s="545" t="s">
        <v>13413</v>
      </c>
      <c r="O13029" s="545" t="s">
        <v>13413</v>
      </c>
      <c r="P13029" s="549">
        <v>10741</v>
      </c>
      <c r="Q13029" s="549">
        <v>1</v>
      </c>
      <c r="R13029" s="549">
        <v>42</v>
      </c>
      <c r="S13029" s="548"/>
      <c r="T13029" s="548"/>
      <c r="U13029" s="99"/>
    </row>
    <row r="13030" spans="1:21" ht="19.5" customHeight="1">
      <c r="A13030" s="545">
        <v>108063</v>
      </c>
      <c r="B13030" s="545" t="s">
        <v>8868</v>
      </c>
      <c r="C13030" s="545" t="s">
        <v>216</v>
      </c>
      <c r="D13030" s="546"/>
      <c r="E13030" s="171" t="str">
        <f t="shared" si="203"/>
        <v>1900</v>
      </c>
      <c r="F13030" s="547">
        <v>0</v>
      </c>
      <c r="G13030" s="548">
        <v>0</v>
      </c>
      <c r="H13030" s="547">
        <v>0</v>
      </c>
      <c r="I13030" s="545" t="s">
        <v>12957</v>
      </c>
      <c r="J13030" s="545"/>
      <c r="K13030" s="545" t="s">
        <v>20948</v>
      </c>
      <c r="L13030" s="545" t="s">
        <v>13413</v>
      </c>
      <c r="M13030" s="548" t="s">
        <v>13758</v>
      </c>
      <c r="N13030" s="545" t="s">
        <v>13413</v>
      </c>
      <c r="O13030" s="545" t="s">
        <v>13413</v>
      </c>
      <c r="P13030" s="549">
        <v>10742</v>
      </c>
      <c r="Q13030" s="549">
        <v>1</v>
      </c>
      <c r="R13030" s="549">
        <v>42</v>
      </c>
      <c r="S13030" s="548"/>
      <c r="T13030" s="548"/>
      <c r="U13030" s="99"/>
    </row>
    <row r="13031" spans="1:21" ht="19.5" customHeight="1">
      <c r="A13031" s="545">
        <v>108064</v>
      </c>
      <c r="B13031" s="545" t="s">
        <v>8867</v>
      </c>
      <c r="C13031" s="545" t="s">
        <v>216</v>
      </c>
      <c r="D13031" s="546"/>
      <c r="E13031" s="171" t="str">
        <f t="shared" si="203"/>
        <v>1900</v>
      </c>
      <c r="F13031" s="547">
        <v>0</v>
      </c>
      <c r="G13031" s="548">
        <v>0</v>
      </c>
      <c r="H13031" s="547">
        <v>0</v>
      </c>
      <c r="I13031" s="545" t="s">
        <v>12957</v>
      </c>
      <c r="J13031" s="545"/>
      <c r="K13031" s="545" t="s">
        <v>20949</v>
      </c>
      <c r="L13031" s="545" t="s">
        <v>13413</v>
      </c>
      <c r="M13031" s="548" t="s">
        <v>13758</v>
      </c>
      <c r="N13031" s="545" t="s">
        <v>13413</v>
      </c>
      <c r="O13031" s="545" t="s">
        <v>13413</v>
      </c>
      <c r="P13031" s="549">
        <v>10743</v>
      </c>
      <c r="Q13031" s="549">
        <v>1</v>
      </c>
      <c r="R13031" s="549">
        <v>42</v>
      </c>
      <c r="S13031" s="548"/>
      <c r="T13031" s="548"/>
      <c r="U13031" s="99"/>
    </row>
    <row r="13032" spans="1:21" ht="19.5" customHeight="1">
      <c r="A13032" s="545">
        <v>108065</v>
      </c>
      <c r="B13032" s="545" t="s">
        <v>8866</v>
      </c>
      <c r="C13032" s="545" t="s">
        <v>216</v>
      </c>
      <c r="D13032" s="546"/>
      <c r="E13032" s="171" t="str">
        <f t="shared" si="203"/>
        <v>1900</v>
      </c>
      <c r="F13032" s="547">
        <v>0</v>
      </c>
      <c r="G13032" s="548">
        <v>0</v>
      </c>
      <c r="H13032" s="547">
        <v>0</v>
      </c>
      <c r="I13032" s="545" t="s">
        <v>12957</v>
      </c>
      <c r="J13032" s="545"/>
      <c r="K13032" s="545" t="s">
        <v>20950</v>
      </c>
      <c r="L13032" s="545" t="s">
        <v>13413</v>
      </c>
      <c r="M13032" s="548" t="s">
        <v>13758</v>
      </c>
      <c r="N13032" s="545" t="s">
        <v>13413</v>
      </c>
      <c r="O13032" s="545" t="s">
        <v>13413</v>
      </c>
      <c r="P13032" s="549">
        <v>10744</v>
      </c>
      <c r="Q13032" s="549">
        <v>1</v>
      </c>
      <c r="R13032" s="549">
        <v>42</v>
      </c>
      <c r="S13032" s="548"/>
      <c r="T13032" s="548"/>
      <c r="U13032" s="99"/>
    </row>
    <row r="13033" spans="1:21" ht="19.5" customHeight="1">
      <c r="A13033" s="545">
        <v>108066</v>
      </c>
      <c r="B13033" s="545" t="s">
        <v>5458</v>
      </c>
      <c r="C13033" s="545" t="s">
        <v>216</v>
      </c>
      <c r="D13033" s="546"/>
      <c r="E13033" s="171" t="str">
        <f t="shared" si="203"/>
        <v>1900</v>
      </c>
      <c r="F13033" s="547">
        <v>0</v>
      </c>
      <c r="G13033" s="548">
        <v>0</v>
      </c>
      <c r="H13033" s="547">
        <v>0</v>
      </c>
      <c r="I13033" s="545" t="s">
        <v>12957</v>
      </c>
      <c r="J13033" s="545"/>
      <c r="K13033" s="545" t="s">
        <v>20951</v>
      </c>
      <c r="L13033" s="545" t="s">
        <v>13413</v>
      </c>
      <c r="M13033" s="548" t="s">
        <v>13758</v>
      </c>
      <c r="N13033" s="545" t="s">
        <v>13413</v>
      </c>
      <c r="O13033" s="545" t="s">
        <v>13413</v>
      </c>
      <c r="P13033" s="549">
        <v>10745</v>
      </c>
      <c r="Q13033" s="549">
        <v>1</v>
      </c>
      <c r="R13033" s="549">
        <v>42</v>
      </c>
      <c r="S13033" s="548"/>
      <c r="T13033" s="548"/>
      <c r="U13033" s="99"/>
    </row>
    <row r="13034" spans="1:21" ht="19.5" customHeight="1">
      <c r="A13034" s="545">
        <v>108067</v>
      </c>
      <c r="B13034" s="545" t="s">
        <v>8865</v>
      </c>
      <c r="C13034" s="545" t="s">
        <v>209</v>
      </c>
      <c r="D13034" s="546"/>
      <c r="E13034" s="171" t="str">
        <f t="shared" si="203"/>
        <v>1900</v>
      </c>
      <c r="F13034" s="547">
        <v>0</v>
      </c>
      <c r="G13034" s="548">
        <v>0</v>
      </c>
      <c r="H13034" s="547">
        <v>0</v>
      </c>
      <c r="I13034" s="545" t="s">
        <v>12957</v>
      </c>
      <c r="J13034" s="545"/>
      <c r="K13034" s="545" t="s">
        <v>20952</v>
      </c>
      <c r="L13034" s="545" t="s">
        <v>13413</v>
      </c>
      <c r="M13034" s="548" t="s">
        <v>13758</v>
      </c>
      <c r="N13034" s="545" t="s">
        <v>13413</v>
      </c>
      <c r="O13034" s="545" t="s">
        <v>13413</v>
      </c>
      <c r="P13034" s="549">
        <v>10746</v>
      </c>
      <c r="Q13034" s="549">
        <v>1</v>
      </c>
      <c r="R13034" s="549">
        <v>42</v>
      </c>
      <c r="S13034" s="548"/>
      <c r="T13034" s="548"/>
      <c r="U13034" s="99"/>
    </row>
    <row r="13035" spans="1:21" ht="19.5" customHeight="1">
      <c r="A13035" s="545">
        <v>108068</v>
      </c>
      <c r="B13035" s="545" t="s">
        <v>5459</v>
      </c>
      <c r="C13035" s="545" t="s">
        <v>216</v>
      </c>
      <c r="D13035" s="546"/>
      <c r="E13035" s="171" t="str">
        <f t="shared" si="203"/>
        <v>1900</v>
      </c>
      <c r="F13035" s="547">
        <v>0</v>
      </c>
      <c r="G13035" s="548">
        <v>0</v>
      </c>
      <c r="H13035" s="547">
        <v>0</v>
      </c>
      <c r="I13035" s="545" t="s">
        <v>12957</v>
      </c>
      <c r="J13035" s="545"/>
      <c r="K13035" s="545" t="s">
        <v>20953</v>
      </c>
      <c r="L13035" s="545" t="s">
        <v>13413</v>
      </c>
      <c r="M13035" s="548" t="s">
        <v>13758</v>
      </c>
      <c r="N13035" s="545" t="s">
        <v>13413</v>
      </c>
      <c r="O13035" s="545" t="s">
        <v>13413</v>
      </c>
      <c r="P13035" s="549">
        <v>10747</v>
      </c>
      <c r="Q13035" s="549">
        <v>1</v>
      </c>
      <c r="R13035" s="549">
        <v>42</v>
      </c>
      <c r="S13035" s="548"/>
      <c r="T13035" s="548"/>
      <c r="U13035" s="99"/>
    </row>
    <row r="13036" spans="1:21" ht="19.5" customHeight="1">
      <c r="A13036" s="545">
        <v>108069</v>
      </c>
      <c r="B13036" s="545" t="s">
        <v>8864</v>
      </c>
      <c r="C13036" s="545" t="s">
        <v>216</v>
      </c>
      <c r="D13036" s="546"/>
      <c r="E13036" s="171" t="str">
        <f t="shared" si="203"/>
        <v>1900</v>
      </c>
      <c r="F13036" s="547">
        <v>0</v>
      </c>
      <c r="G13036" s="548">
        <v>0</v>
      </c>
      <c r="H13036" s="547">
        <v>0</v>
      </c>
      <c r="I13036" s="545" t="s">
        <v>12957</v>
      </c>
      <c r="J13036" s="545"/>
      <c r="K13036" s="545" t="s">
        <v>20954</v>
      </c>
      <c r="L13036" s="545" t="s">
        <v>13413</v>
      </c>
      <c r="M13036" s="548" t="s">
        <v>13758</v>
      </c>
      <c r="N13036" s="545" t="s">
        <v>13413</v>
      </c>
      <c r="O13036" s="545" t="s">
        <v>13413</v>
      </c>
      <c r="P13036" s="549">
        <v>10748</v>
      </c>
      <c r="Q13036" s="549">
        <v>1</v>
      </c>
      <c r="R13036" s="549">
        <v>42</v>
      </c>
      <c r="S13036" s="548"/>
      <c r="T13036" s="548"/>
      <c r="U13036" s="99"/>
    </row>
    <row r="13037" spans="1:21" ht="19.5" customHeight="1">
      <c r="A13037" s="545">
        <v>108070</v>
      </c>
      <c r="B13037" s="545" t="s">
        <v>8863</v>
      </c>
      <c r="C13037" s="545" t="s">
        <v>216</v>
      </c>
      <c r="D13037" s="546"/>
      <c r="E13037" s="171" t="str">
        <f t="shared" si="203"/>
        <v>1900</v>
      </c>
      <c r="F13037" s="547">
        <v>0</v>
      </c>
      <c r="G13037" s="548">
        <v>0</v>
      </c>
      <c r="H13037" s="547">
        <v>0</v>
      </c>
      <c r="I13037" s="545" t="s">
        <v>12957</v>
      </c>
      <c r="J13037" s="545"/>
      <c r="K13037" s="545" t="s">
        <v>20955</v>
      </c>
      <c r="L13037" s="545" t="s">
        <v>13413</v>
      </c>
      <c r="M13037" s="548" t="s">
        <v>13758</v>
      </c>
      <c r="N13037" s="545" t="s">
        <v>13413</v>
      </c>
      <c r="O13037" s="545" t="s">
        <v>13413</v>
      </c>
      <c r="P13037" s="549">
        <v>10749</v>
      </c>
      <c r="Q13037" s="549">
        <v>1</v>
      </c>
      <c r="R13037" s="549">
        <v>42</v>
      </c>
      <c r="S13037" s="548"/>
      <c r="T13037" s="548"/>
      <c r="U13037" s="99"/>
    </row>
    <row r="13038" spans="1:21" ht="19.5" customHeight="1">
      <c r="A13038" s="545">
        <v>108071</v>
      </c>
      <c r="B13038" s="545" t="s">
        <v>8862</v>
      </c>
      <c r="C13038" s="545" t="s">
        <v>216</v>
      </c>
      <c r="D13038" s="546"/>
      <c r="E13038" s="171" t="str">
        <f t="shared" si="203"/>
        <v>1900</v>
      </c>
      <c r="F13038" s="547">
        <v>0</v>
      </c>
      <c r="G13038" s="548">
        <v>0</v>
      </c>
      <c r="H13038" s="547">
        <v>0</v>
      </c>
      <c r="I13038" s="545" t="s">
        <v>12957</v>
      </c>
      <c r="J13038" s="545"/>
      <c r="K13038" s="545" t="s">
        <v>20956</v>
      </c>
      <c r="L13038" s="545" t="s">
        <v>13413</v>
      </c>
      <c r="M13038" s="548" t="s">
        <v>13758</v>
      </c>
      <c r="N13038" s="545" t="s">
        <v>13413</v>
      </c>
      <c r="O13038" s="545" t="s">
        <v>13413</v>
      </c>
      <c r="P13038" s="549">
        <v>10750</v>
      </c>
      <c r="Q13038" s="549">
        <v>1</v>
      </c>
      <c r="R13038" s="549">
        <v>42</v>
      </c>
      <c r="S13038" s="548"/>
      <c r="T13038" s="548"/>
      <c r="U13038" s="99"/>
    </row>
    <row r="13039" spans="1:21" ht="19.5" customHeight="1">
      <c r="A13039" s="545">
        <v>108072</v>
      </c>
      <c r="B13039" s="545" t="s">
        <v>8861</v>
      </c>
      <c r="C13039" s="545" t="s">
        <v>216</v>
      </c>
      <c r="D13039" s="546"/>
      <c r="E13039" s="171" t="str">
        <f t="shared" si="203"/>
        <v>1900</v>
      </c>
      <c r="F13039" s="547">
        <v>0</v>
      </c>
      <c r="G13039" s="548">
        <v>0</v>
      </c>
      <c r="H13039" s="547">
        <v>0</v>
      </c>
      <c r="I13039" s="545" t="s">
        <v>12957</v>
      </c>
      <c r="J13039" s="545"/>
      <c r="K13039" s="545" t="s">
        <v>20957</v>
      </c>
      <c r="L13039" s="545" t="s">
        <v>13413</v>
      </c>
      <c r="M13039" s="548" t="s">
        <v>13758</v>
      </c>
      <c r="N13039" s="545" t="s">
        <v>13413</v>
      </c>
      <c r="O13039" s="545" t="s">
        <v>13413</v>
      </c>
      <c r="P13039" s="549">
        <v>10751</v>
      </c>
      <c r="Q13039" s="549">
        <v>1</v>
      </c>
      <c r="R13039" s="549">
        <v>42</v>
      </c>
      <c r="S13039" s="548"/>
      <c r="T13039" s="548"/>
      <c r="U13039" s="99"/>
    </row>
    <row r="13040" spans="1:21" ht="19.5" customHeight="1">
      <c r="A13040" s="545">
        <v>108073</v>
      </c>
      <c r="B13040" s="545" t="s">
        <v>5627</v>
      </c>
      <c r="C13040" s="545" t="s">
        <v>216</v>
      </c>
      <c r="D13040" s="546"/>
      <c r="E13040" s="171" t="str">
        <f t="shared" si="203"/>
        <v>1900</v>
      </c>
      <c r="F13040" s="547">
        <v>0</v>
      </c>
      <c r="G13040" s="548">
        <v>0</v>
      </c>
      <c r="H13040" s="547">
        <v>0</v>
      </c>
      <c r="I13040" s="545" t="s">
        <v>12736</v>
      </c>
      <c r="J13040" s="545"/>
      <c r="K13040" s="545" t="s">
        <v>20428</v>
      </c>
      <c r="L13040" s="545" t="s">
        <v>13413</v>
      </c>
      <c r="M13040" s="548" t="s">
        <v>13758</v>
      </c>
      <c r="N13040" s="545" t="s">
        <v>13413</v>
      </c>
      <c r="O13040" s="545" t="s">
        <v>13413</v>
      </c>
      <c r="P13040" s="549">
        <v>10752</v>
      </c>
      <c r="Q13040" s="549">
        <v>1</v>
      </c>
      <c r="R13040" s="549">
        <v>56</v>
      </c>
      <c r="S13040" s="548"/>
      <c r="T13040" s="548"/>
      <c r="U13040" s="99"/>
    </row>
    <row r="13041" spans="1:21" ht="19.5" customHeight="1">
      <c r="A13041" s="545">
        <v>108074</v>
      </c>
      <c r="B13041" s="545" t="s">
        <v>8860</v>
      </c>
      <c r="C13041" s="545" t="s">
        <v>216</v>
      </c>
      <c r="D13041" s="546"/>
      <c r="E13041" s="171" t="str">
        <f t="shared" si="203"/>
        <v>1900</v>
      </c>
      <c r="F13041" s="547">
        <v>0</v>
      </c>
      <c r="G13041" s="548">
        <v>0</v>
      </c>
      <c r="H13041" s="547">
        <v>0</v>
      </c>
      <c r="I13041" s="545" t="s">
        <v>12736</v>
      </c>
      <c r="J13041" s="545"/>
      <c r="K13041" s="545" t="s">
        <v>20958</v>
      </c>
      <c r="L13041" s="545" t="s">
        <v>13413</v>
      </c>
      <c r="M13041" s="548" t="s">
        <v>13758</v>
      </c>
      <c r="N13041" s="545" t="s">
        <v>13413</v>
      </c>
      <c r="O13041" s="545" t="s">
        <v>13413</v>
      </c>
      <c r="P13041" s="549">
        <v>10753</v>
      </c>
      <c r="Q13041" s="549">
        <v>1</v>
      </c>
      <c r="R13041" s="549">
        <v>56</v>
      </c>
      <c r="S13041" s="548"/>
      <c r="T13041" s="548"/>
      <c r="U13041" s="99"/>
    </row>
    <row r="13042" spans="1:21" ht="19.5" customHeight="1">
      <c r="A13042" s="545">
        <v>108075</v>
      </c>
      <c r="B13042" s="545" t="s">
        <v>8859</v>
      </c>
      <c r="C13042" s="545" t="s">
        <v>216</v>
      </c>
      <c r="D13042" s="546"/>
      <c r="E13042" s="171" t="str">
        <f t="shared" si="203"/>
        <v>1900</v>
      </c>
      <c r="F13042" s="547">
        <v>0</v>
      </c>
      <c r="G13042" s="548">
        <v>0</v>
      </c>
      <c r="H13042" s="547">
        <v>0</v>
      </c>
      <c r="I13042" s="545" t="s">
        <v>12957</v>
      </c>
      <c r="J13042" s="545"/>
      <c r="K13042" s="545" t="s">
        <v>20959</v>
      </c>
      <c r="L13042" s="545" t="s">
        <v>13413</v>
      </c>
      <c r="M13042" s="548" t="s">
        <v>13758</v>
      </c>
      <c r="N13042" s="545" t="s">
        <v>13413</v>
      </c>
      <c r="O13042" s="545" t="s">
        <v>13413</v>
      </c>
      <c r="P13042" s="549">
        <v>10754</v>
      </c>
      <c r="Q13042" s="549">
        <v>1</v>
      </c>
      <c r="R13042" s="549">
        <v>42</v>
      </c>
      <c r="S13042" s="548"/>
      <c r="T13042" s="548"/>
      <c r="U13042" s="99"/>
    </row>
    <row r="13043" spans="1:21" ht="19.5" customHeight="1">
      <c r="A13043" s="545">
        <v>108076</v>
      </c>
      <c r="B13043" s="545" t="s">
        <v>8858</v>
      </c>
      <c r="C13043" s="545" t="s">
        <v>216</v>
      </c>
      <c r="D13043" s="546"/>
      <c r="E13043" s="171" t="str">
        <f t="shared" si="203"/>
        <v>1900</v>
      </c>
      <c r="F13043" s="547">
        <v>0</v>
      </c>
      <c r="G13043" s="548">
        <v>0</v>
      </c>
      <c r="H13043" s="547">
        <v>0</v>
      </c>
      <c r="I13043" s="545" t="s">
        <v>12957</v>
      </c>
      <c r="J13043" s="545"/>
      <c r="K13043" s="545" t="s">
        <v>20960</v>
      </c>
      <c r="L13043" s="545" t="s">
        <v>13413</v>
      </c>
      <c r="M13043" s="548" t="s">
        <v>13758</v>
      </c>
      <c r="N13043" s="545" t="s">
        <v>13413</v>
      </c>
      <c r="O13043" s="545" t="s">
        <v>13413</v>
      </c>
      <c r="P13043" s="549">
        <v>10755</v>
      </c>
      <c r="Q13043" s="549">
        <v>1</v>
      </c>
      <c r="R13043" s="549">
        <v>42</v>
      </c>
      <c r="S13043" s="548"/>
      <c r="T13043" s="548"/>
      <c r="U13043" s="99"/>
    </row>
    <row r="13044" spans="1:21" ht="19.5" customHeight="1">
      <c r="A13044" s="545">
        <v>108077</v>
      </c>
      <c r="B13044" s="545" t="s">
        <v>5122</v>
      </c>
      <c r="C13044" s="545" t="s">
        <v>209</v>
      </c>
      <c r="D13044" s="546">
        <v>43552</v>
      </c>
      <c r="E13044" s="171" t="str">
        <f t="shared" si="203"/>
        <v>2019</v>
      </c>
      <c r="F13044" s="547">
        <v>93371.01</v>
      </c>
      <c r="G13044" s="548">
        <v>0.19</v>
      </c>
      <c r="H13044" s="547">
        <v>78463.03</v>
      </c>
      <c r="I13044" s="545" t="s">
        <v>12697</v>
      </c>
      <c r="J13044" s="545" t="s">
        <v>13298</v>
      </c>
      <c r="K13044" s="545" t="s">
        <v>20961</v>
      </c>
      <c r="L13044" s="545" t="s">
        <v>13413</v>
      </c>
      <c r="M13044" s="548" t="s">
        <v>13758</v>
      </c>
      <c r="N13044" s="545" t="s">
        <v>13413</v>
      </c>
      <c r="O13044" s="545" t="s">
        <v>13413</v>
      </c>
      <c r="P13044" s="549">
        <v>10756</v>
      </c>
      <c r="Q13044" s="549">
        <v>1</v>
      </c>
      <c r="R13044" s="549">
        <v>138</v>
      </c>
      <c r="S13044" s="548">
        <v>1012</v>
      </c>
      <c r="T13044" s="548"/>
      <c r="U13044" s="99"/>
    </row>
    <row r="13045" spans="1:21" ht="19.5" customHeight="1">
      <c r="A13045" s="545">
        <v>108078</v>
      </c>
      <c r="B13045" s="545" t="s">
        <v>4537</v>
      </c>
      <c r="C13045" s="545" t="s">
        <v>4504</v>
      </c>
      <c r="D13045" s="546">
        <v>43731</v>
      </c>
      <c r="E13045" s="171" t="str">
        <f t="shared" si="203"/>
        <v>2019</v>
      </c>
      <c r="F13045" s="547">
        <v>29990</v>
      </c>
      <c r="G13045" s="548">
        <v>0.19</v>
      </c>
      <c r="H13045" s="547">
        <v>25201.68</v>
      </c>
      <c r="I13045" s="545" t="s">
        <v>12722</v>
      </c>
      <c r="J13045" s="545" t="s">
        <v>13402</v>
      </c>
      <c r="K13045" s="545" t="s">
        <v>13413</v>
      </c>
      <c r="L13045" s="545" t="s">
        <v>13413</v>
      </c>
      <c r="M13045" s="548" t="s">
        <v>13868</v>
      </c>
      <c r="N13045" s="545" t="s">
        <v>13413</v>
      </c>
      <c r="O13045" s="545" t="s">
        <v>13413</v>
      </c>
      <c r="P13045" s="549">
        <v>10757</v>
      </c>
      <c r="Q13045" s="549">
        <v>2</v>
      </c>
      <c r="R13045" s="549">
        <v>100</v>
      </c>
      <c r="S13045" s="548">
        <v>2231</v>
      </c>
      <c r="T13045" s="548"/>
      <c r="U13045" s="99"/>
    </row>
    <row r="13046" spans="1:21" ht="19.5" customHeight="1">
      <c r="A13046" s="545">
        <v>108079</v>
      </c>
      <c r="B13046" s="545" t="s">
        <v>5120</v>
      </c>
      <c r="C13046" s="545" t="s">
        <v>209</v>
      </c>
      <c r="D13046" s="546"/>
      <c r="E13046" s="171" t="str">
        <f t="shared" si="203"/>
        <v>1900</v>
      </c>
      <c r="F13046" s="547">
        <v>0</v>
      </c>
      <c r="G13046" s="548">
        <v>0</v>
      </c>
      <c r="H13046" s="547">
        <v>0</v>
      </c>
      <c r="I13046" s="545" t="s">
        <v>12697</v>
      </c>
      <c r="J13046" s="545"/>
      <c r="K13046" s="545" t="s">
        <v>13413</v>
      </c>
      <c r="L13046" s="545" t="s">
        <v>13413</v>
      </c>
      <c r="M13046" s="548" t="s">
        <v>13758</v>
      </c>
      <c r="N13046" s="545" t="s">
        <v>13413</v>
      </c>
      <c r="O13046" s="545" t="s">
        <v>13413</v>
      </c>
      <c r="P13046" s="549">
        <v>10758</v>
      </c>
      <c r="Q13046" s="549">
        <v>1</v>
      </c>
      <c r="R13046" s="549">
        <v>138</v>
      </c>
      <c r="S13046" s="548"/>
      <c r="T13046" s="548"/>
      <c r="U13046" s="99"/>
    </row>
    <row r="13047" spans="1:21" ht="19.5" customHeight="1">
      <c r="A13047" s="545">
        <v>108080</v>
      </c>
      <c r="B13047" s="545" t="s">
        <v>5045</v>
      </c>
      <c r="C13047" s="545" t="s">
        <v>216</v>
      </c>
      <c r="D13047" s="546"/>
      <c r="E13047" s="171" t="str">
        <f t="shared" si="203"/>
        <v>1900</v>
      </c>
      <c r="F13047" s="547">
        <v>0</v>
      </c>
      <c r="G13047" s="548">
        <v>0</v>
      </c>
      <c r="H13047" s="547">
        <v>0</v>
      </c>
      <c r="I13047" s="545" t="s">
        <v>12642</v>
      </c>
      <c r="J13047" s="545"/>
      <c r="K13047" s="545" t="s">
        <v>13413</v>
      </c>
      <c r="L13047" s="545" t="s">
        <v>13413</v>
      </c>
      <c r="M13047" s="548" t="s">
        <v>13758</v>
      </c>
      <c r="N13047" s="545" t="s">
        <v>13413</v>
      </c>
      <c r="O13047" s="545" t="s">
        <v>13413</v>
      </c>
      <c r="P13047" s="549">
        <v>10759</v>
      </c>
      <c r="Q13047" s="549">
        <v>1</v>
      </c>
      <c r="R13047" s="549">
        <v>135</v>
      </c>
      <c r="S13047" s="548"/>
      <c r="T13047" s="548"/>
      <c r="U13047" s="99"/>
    </row>
    <row r="13048" spans="1:21" ht="19.5" customHeight="1">
      <c r="A13048" s="545">
        <v>108081</v>
      </c>
      <c r="B13048" s="545" t="s">
        <v>2516</v>
      </c>
      <c r="C13048" s="545" t="s">
        <v>216</v>
      </c>
      <c r="D13048" s="546"/>
      <c r="E13048" s="171" t="str">
        <f t="shared" si="203"/>
        <v>1900</v>
      </c>
      <c r="F13048" s="547">
        <v>0</v>
      </c>
      <c r="G13048" s="548">
        <v>0</v>
      </c>
      <c r="H13048" s="547">
        <v>0</v>
      </c>
      <c r="I13048" s="545" t="s">
        <v>12642</v>
      </c>
      <c r="J13048" s="545"/>
      <c r="K13048" s="545" t="s">
        <v>13413</v>
      </c>
      <c r="L13048" s="545" t="s">
        <v>13413</v>
      </c>
      <c r="M13048" s="548" t="s">
        <v>13758</v>
      </c>
      <c r="N13048" s="545" t="s">
        <v>13413</v>
      </c>
      <c r="O13048" s="545" t="s">
        <v>13413</v>
      </c>
      <c r="P13048" s="549">
        <v>10760</v>
      </c>
      <c r="Q13048" s="549">
        <v>1</v>
      </c>
      <c r="R13048" s="549">
        <v>135</v>
      </c>
      <c r="S13048" s="548"/>
      <c r="T13048" s="548"/>
      <c r="U13048" s="99"/>
    </row>
    <row r="13049" spans="1:21" ht="19.5" customHeight="1">
      <c r="A13049" s="545">
        <v>108082</v>
      </c>
      <c r="B13049" s="545" t="s">
        <v>5159</v>
      </c>
      <c r="C13049" s="545" t="s">
        <v>216</v>
      </c>
      <c r="D13049" s="546">
        <v>43552</v>
      </c>
      <c r="E13049" s="171" t="str">
        <f t="shared" si="203"/>
        <v>2019</v>
      </c>
      <c r="F13049" s="547">
        <v>15644</v>
      </c>
      <c r="G13049" s="548">
        <v>0.19</v>
      </c>
      <c r="H13049" s="547">
        <v>13146.22</v>
      </c>
      <c r="I13049" s="545" t="s">
        <v>12642</v>
      </c>
      <c r="J13049" s="545" t="s">
        <v>13298</v>
      </c>
      <c r="K13049" s="545" t="s">
        <v>13413</v>
      </c>
      <c r="L13049" s="545" t="s">
        <v>13413</v>
      </c>
      <c r="M13049" s="548" t="s">
        <v>13758</v>
      </c>
      <c r="N13049" s="545" t="s">
        <v>13413</v>
      </c>
      <c r="O13049" s="545" t="s">
        <v>13413</v>
      </c>
      <c r="P13049" s="549">
        <v>10761</v>
      </c>
      <c r="Q13049" s="549">
        <v>1</v>
      </c>
      <c r="R13049" s="549">
        <v>135</v>
      </c>
      <c r="S13049" s="548">
        <v>1012</v>
      </c>
      <c r="T13049" s="548"/>
      <c r="U13049" s="99"/>
    </row>
    <row r="13050" spans="1:21" ht="19.5" customHeight="1">
      <c r="A13050" s="545">
        <v>108083</v>
      </c>
      <c r="B13050" s="545" t="s">
        <v>8857</v>
      </c>
      <c r="C13050" s="545" t="s">
        <v>216</v>
      </c>
      <c r="D13050" s="546"/>
      <c r="E13050" s="171" t="str">
        <f t="shared" si="203"/>
        <v>1900</v>
      </c>
      <c r="F13050" s="547">
        <v>0</v>
      </c>
      <c r="G13050" s="548">
        <v>0</v>
      </c>
      <c r="H13050" s="547">
        <v>0</v>
      </c>
      <c r="I13050" s="545" t="s">
        <v>12676</v>
      </c>
      <c r="J13050" s="545"/>
      <c r="K13050" s="545" t="s">
        <v>20962</v>
      </c>
      <c r="L13050" s="545" t="s">
        <v>13413</v>
      </c>
      <c r="M13050" s="548" t="s">
        <v>13758</v>
      </c>
      <c r="N13050" s="545" t="s">
        <v>13413</v>
      </c>
      <c r="O13050" s="545" t="s">
        <v>13413</v>
      </c>
      <c r="P13050" s="549">
        <v>10762</v>
      </c>
      <c r="Q13050" s="549">
        <v>1</v>
      </c>
      <c r="R13050" s="549">
        <v>14</v>
      </c>
      <c r="S13050" s="548"/>
      <c r="T13050" s="548"/>
      <c r="U13050" s="99"/>
    </row>
    <row r="13051" spans="1:21" ht="19.5" customHeight="1">
      <c r="A13051" s="545">
        <v>108084</v>
      </c>
      <c r="B13051" s="545" t="s">
        <v>5035</v>
      </c>
      <c r="C13051" s="545" t="s">
        <v>216</v>
      </c>
      <c r="D13051" s="546">
        <v>43850</v>
      </c>
      <c r="E13051" s="171" t="str">
        <f t="shared" si="203"/>
        <v>2020</v>
      </c>
      <c r="F13051" s="547">
        <v>337318</v>
      </c>
      <c r="G13051" s="548">
        <v>0.19</v>
      </c>
      <c r="H13051" s="547">
        <v>283460.5</v>
      </c>
      <c r="I13051" s="545" t="s">
        <v>12642</v>
      </c>
      <c r="J13051" s="545" t="s">
        <v>13298</v>
      </c>
      <c r="K13051" s="545" t="s">
        <v>13413</v>
      </c>
      <c r="L13051" s="545" t="s">
        <v>13413</v>
      </c>
      <c r="M13051" s="548" t="s">
        <v>13758</v>
      </c>
      <c r="N13051" s="545" t="s">
        <v>13413</v>
      </c>
      <c r="O13051" s="545" t="s">
        <v>13413</v>
      </c>
      <c r="P13051" s="549">
        <v>10763</v>
      </c>
      <c r="Q13051" s="549">
        <v>1</v>
      </c>
      <c r="R13051" s="549">
        <v>135</v>
      </c>
      <c r="S13051" s="548">
        <v>1012</v>
      </c>
      <c r="T13051" s="548"/>
      <c r="U13051" s="99"/>
    </row>
    <row r="13052" spans="1:21" ht="19.5" customHeight="1">
      <c r="A13052" s="545">
        <v>108085</v>
      </c>
      <c r="B13052" s="545" t="s">
        <v>5106</v>
      </c>
      <c r="C13052" s="545" t="s">
        <v>216</v>
      </c>
      <c r="D13052" s="546">
        <v>43850</v>
      </c>
      <c r="E13052" s="171" t="str">
        <f t="shared" si="203"/>
        <v>2020</v>
      </c>
      <c r="F13052" s="547">
        <v>430311</v>
      </c>
      <c r="G13052" s="548">
        <v>0.19</v>
      </c>
      <c r="H13052" s="547">
        <v>361605.88</v>
      </c>
      <c r="I13052" s="545" t="s">
        <v>12642</v>
      </c>
      <c r="J13052" s="545" t="s">
        <v>13302</v>
      </c>
      <c r="K13052" s="545" t="s">
        <v>13413</v>
      </c>
      <c r="L13052" s="545" t="s">
        <v>13413</v>
      </c>
      <c r="M13052" s="548" t="s">
        <v>13758</v>
      </c>
      <c r="N13052" s="545" t="s">
        <v>13413</v>
      </c>
      <c r="O13052" s="545" t="s">
        <v>13413</v>
      </c>
      <c r="P13052" s="549">
        <v>10764</v>
      </c>
      <c r="Q13052" s="549">
        <v>1</v>
      </c>
      <c r="R13052" s="549">
        <v>135</v>
      </c>
      <c r="S13052" s="548">
        <v>2219</v>
      </c>
      <c r="T13052" s="548"/>
      <c r="U13052" s="99"/>
    </row>
    <row r="13053" spans="1:21" ht="19.5" customHeight="1">
      <c r="A13053" s="545">
        <v>108086</v>
      </c>
      <c r="B13053" s="545" t="s">
        <v>5165</v>
      </c>
      <c r="C13053" s="545" t="s">
        <v>216</v>
      </c>
      <c r="D13053" s="546">
        <v>43850</v>
      </c>
      <c r="E13053" s="171" t="str">
        <f t="shared" si="203"/>
        <v>2020</v>
      </c>
      <c r="F13053" s="547">
        <v>135041</v>
      </c>
      <c r="G13053" s="548">
        <v>0.19</v>
      </c>
      <c r="H13053" s="547">
        <v>113479.83</v>
      </c>
      <c r="I13053" s="545" t="s">
        <v>12642</v>
      </c>
      <c r="J13053" s="545" t="s">
        <v>13302</v>
      </c>
      <c r="K13053" s="545" t="s">
        <v>13413</v>
      </c>
      <c r="L13053" s="545" t="s">
        <v>13413</v>
      </c>
      <c r="M13053" s="548" t="s">
        <v>13758</v>
      </c>
      <c r="N13053" s="545" t="s">
        <v>13413</v>
      </c>
      <c r="O13053" s="545" t="s">
        <v>13413</v>
      </c>
      <c r="P13053" s="549">
        <v>10765</v>
      </c>
      <c r="Q13053" s="549">
        <v>1</v>
      </c>
      <c r="R13053" s="549">
        <v>135</v>
      </c>
      <c r="S13053" s="548">
        <v>2219</v>
      </c>
      <c r="T13053" s="548"/>
      <c r="U13053" s="99"/>
    </row>
    <row r="13054" spans="1:21" ht="19.5" customHeight="1">
      <c r="A13054" s="545">
        <v>108087</v>
      </c>
      <c r="B13054" s="545" t="s">
        <v>5189</v>
      </c>
      <c r="C13054" s="545" t="s">
        <v>216</v>
      </c>
      <c r="D13054" s="546"/>
      <c r="E13054" s="171" t="str">
        <f t="shared" si="203"/>
        <v>1900</v>
      </c>
      <c r="F13054" s="547">
        <v>0</v>
      </c>
      <c r="G13054" s="548">
        <v>0</v>
      </c>
      <c r="H13054" s="547">
        <v>0</v>
      </c>
      <c r="I13054" s="545" t="s">
        <v>12642</v>
      </c>
      <c r="J13054" s="545"/>
      <c r="K13054" s="545" t="s">
        <v>13413</v>
      </c>
      <c r="L13054" s="545" t="s">
        <v>13413</v>
      </c>
      <c r="M13054" s="548" t="s">
        <v>13758</v>
      </c>
      <c r="N13054" s="545" t="s">
        <v>13413</v>
      </c>
      <c r="O13054" s="545" t="s">
        <v>13413</v>
      </c>
      <c r="P13054" s="549">
        <v>10766</v>
      </c>
      <c r="Q13054" s="549">
        <v>1</v>
      </c>
      <c r="R13054" s="549">
        <v>135</v>
      </c>
      <c r="S13054" s="548"/>
      <c r="T13054" s="548"/>
      <c r="U13054" s="99"/>
    </row>
    <row r="13055" spans="1:21" ht="19.5" customHeight="1">
      <c r="A13055" s="545">
        <v>108088</v>
      </c>
      <c r="B13055" s="545" t="s">
        <v>5068</v>
      </c>
      <c r="C13055" s="545" t="s">
        <v>221</v>
      </c>
      <c r="D13055" s="546"/>
      <c r="E13055" s="171" t="str">
        <f t="shared" si="203"/>
        <v>1900</v>
      </c>
      <c r="F13055" s="547">
        <v>0</v>
      </c>
      <c r="G13055" s="548">
        <v>0</v>
      </c>
      <c r="H13055" s="547">
        <v>0</v>
      </c>
      <c r="I13055" s="545" t="s">
        <v>12676</v>
      </c>
      <c r="J13055" s="545"/>
      <c r="K13055" s="545" t="s">
        <v>13413</v>
      </c>
      <c r="L13055" s="545" t="s">
        <v>13413</v>
      </c>
      <c r="M13055" s="548" t="s">
        <v>13758</v>
      </c>
      <c r="N13055" s="545" t="s">
        <v>13413</v>
      </c>
      <c r="O13055" s="545" t="s">
        <v>13413</v>
      </c>
      <c r="P13055" s="549">
        <v>10767</v>
      </c>
      <c r="Q13055" s="549">
        <v>1</v>
      </c>
      <c r="R13055" s="549">
        <v>14</v>
      </c>
      <c r="S13055" s="548"/>
      <c r="T13055" s="548"/>
      <c r="U13055" s="99"/>
    </row>
    <row r="13056" spans="1:21" ht="19.5" customHeight="1">
      <c r="A13056" s="545">
        <v>108089</v>
      </c>
      <c r="B13056" s="545" t="s">
        <v>6122</v>
      </c>
      <c r="C13056" s="545" t="s">
        <v>216</v>
      </c>
      <c r="D13056" s="546">
        <v>44161</v>
      </c>
      <c r="E13056" s="171" t="str">
        <f t="shared" si="203"/>
        <v>2020</v>
      </c>
      <c r="F13056" s="547">
        <v>206519</v>
      </c>
      <c r="G13056" s="548">
        <v>0.19</v>
      </c>
      <c r="H13056" s="547">
        <v>173545.38</v>
      </c>
      <c r="I13056" s="545" t="s">
        <v>12676</v>
      </c>
      <c r="J13056" s="545" t="s">
        <v>13302</v>
      </c>
      <c r="K13056" s="545" t="s">
        <v>20963</v>
      </c>
      <c r="L13056" s="545" t="s">
        <v>13413</v>
      </c>
      <c r="M13056" s="548" t="s">
        <v>13758</v>
      </c>
      <c r="N13056" s="545" t="s">
        <v>13413</v>
      </c>
      <c r="O13056" s="545" t="s">
        <v>13413</v>
      </c>
      <c r="P13056" s="549">
        <v>10768</v>
      </c>
      <c r="Q13056" s="549">
        <v>1</v>
      </c>
      <c r="R13056" s="549">
        <v>14</v>
      </c>
      <c r="S13056" s="548">
        <v>2219</v>
      </c>
      <c r="T13056" s="548"/>
      <c r="U13056" s="99"/>
    </row>
    <row r="13057" spans="1:21" ht="19.5" customHeight="1">
      <c r="A13057" s="545">
        <v>108090</v>
      </c>
      <c r="B13057" s="545" t="s">
        <v>8856</v>
      </c>
      <c r="C13057" s="545" t="s">
        <v>216</v>
      </c>
      <c r="D13057" s="546"/>
      <c r="E13057" s="171" t="str">
        <f t="shared" si="203"/>
        <v>1900</v>
      </c>
      <c r="F13057" s="547">
        <v>0</v>
      </c>
      <c r="G13057" s="548">
        <v>0</v>
      </c>
      <c r="H13057" s="547">
        <v>0</v>
      </c>
      <c r="I13057" s="545" t="s">
        <v>12676</v>
      </c>
      <c r="J13057" s="545"/>
      <c r="K13057" s="545" t="s">
        <v>20964</v>
      </c>
      <c r="L13057" s="545" t="s">
        <v>13413</v>
      </c>
      <c r="M13057" s="548" t="s">
        <v>13758</v>
      </c>
      <c r="N13057" s="545" t="s">
        <v>13413</v>
      </c>
      <c r="O13057" s="545" t="s">
        <v>13413</v>
      </c>
      <c r="P13057" s="549">
        <v>10769</v>
      </c>
      <c r="Q13057" s="549">
        <v>1</v>
      </c>
      <c r="R13057" s="549">
        <v>14</v>
      </c>
      <c r="S13057" s="548"/>
      <c r="T13057" s="548"/>
      <c r="U13057" s="99"/>
    </row>
    <row r="13058" spans="1:21" ht="19.5" customHeight="1">
      <c r="A13058" s="545">
        <v>108091</v>
      </c>
      <c r="B13058" s="545" t="s">
        <v>5067</v>
      </c>
      <c r="C13058" s="545" t="s">
        <v>216</v>
      </c>
      <c r="D13058" s="546"/>
      <c r="E13058" s="171" t="str">
        <f t="shared" si="203"/>
        <v>1900</v>
      </c>
      <c r="F13058" s="547">
        <v>0</v>
      </c>
      <c r="G13058" s="548">
        <v>0</v>
      </c>
      <c r="H13058" s="547">
        <v>0</v>
      </c>
      <c r="I13058" s="545" t="s">
        <v>12676</v>
      </c>
      <c r="J13058" s="545"/>
      <c r="K13058" s="545" t="s">
        <v>20965</v>
      </c>
      <c r="L13058" s="545" t="s">
        <v>13413</v>
      </c>
      <c r="M13058" s="548" t="s">
        <v>13758</v>
      </c>
      <c r="N13058" s="545" t="s">
        <v>13413</v>
      </c>
      <c r="O13058" s="545" t="s">
        <v>13413</v>
      </c>
      <c r="P13058" s="549">
        <v>10770</v>
      </c>
      <c r="Q13058" s="549">
        <v>1</v>
      </c>
      <c r="R13058" s="549">
        <v>14</v>
      </c>
      <c r="S13058" s="548"/>
      <c r="T13058" s="548"/>
      <c r="U13058" s="99"/>
    </row>
    <row r="13059" spans="1:21" ht="19.5" customHeight="1">
      <c r="A13059" s="545">
        <v>108092</v>
      </c>
      <c r="B13059" s="545" t="s">
        <v>5087</v>
      </c>
      <c r="C13059" s="545" t="s">
        <v>216</v>
      </c>
      <c r="D13059" s="546"/>
      <c r="E13059" s="171" t="str">
        <f t="shared" si="203"/>
        <v>1900</v>
      </c>
      <c r="F13059" s="547">
        <v>0</v>
      </c>
      <c r="G13059" s="548">
        <v>0</v>
      </c>
      <c r="H13059" s="547">
        <v>0</v>
      </c>
      <c r="I13059" s="545" t="s">
        <v>12642</v>
      </c>
      <c r="J13059" s="545"/>
      <c r="K13059" s="545" t="s">
        <v>13413</v>
      </c>
      <c r="L13059" s="545" t="s">
        <v>13413</v>
      </c>
      <c r="M13059" s="548" t="s">
        <v>13758</v>
      </c>
      <c r="N13059" s="545" t="s">
        <v>13413</v>
      </c>
      <c r="O13059" s="545" t="s">
        <v>13413</v>
      </c>
      <c r="P13059" s="549">
        <v>10771</v>
      </c>
      <c r="Q13059" s="549">
        <v>1</v>
      </c>
      <c r="R13059" s="549">
        <v>135</v>
      </c>
      <c r="S13059" s="548"/>
      <c r="T13059" s="548"/>
      <c r="U13059" s="99"/>
    </row>
    <row r="13060" spans="1:21" ht="19.5" customHeight="1">
      <c r="A13060" s="545">
        <v>108093</v>
      </c>
      <c r="B13060" s="545" t="s">
        <v>8852</v>
      </c>
      <c r="C13060" s="545" t="s">
        <v>216</v>
      </c>
      <c r="D13060" s="546"/>
      <c r="E13060" s="171" t="str">
        <f t="shared" ref="E13060:E13123" si="204">TEXT(D13060,"YYYY")</f>
        <v>1900</v>
      </c>
      <c r="F13060" s="547">
        <v>0</v>
      </c>
      <c r="G13060" s="548">
        <v>0</v>
      </c>
      <c r="H13060" s="547">
        <v>0</v>
      </c>
      <c r="I13060" s="545" t="s">
        <v>12642</v>
      </c>
      <c r="J13060" s="545"/>
      <c r="K13060" s="545" t="s">
        <v>13413</v>
      </c>
      <c r="L13060" s="545" t="s">
        <v>13413</v>
      </c>
      <c r="M13060" s="548" t="s">
        <v>13758</v>
      </c>
      <c r="N13060" s="545" t="s">
        <v>13413</v>
      </c>
      <c r="O13060" s="545" t="s">
        <v>13413</v>
      </c>
      <c r="P13060" s="549">
        <v>10772</v>
      </c>
      <c r="Q13060" s="549">
        <v>1</v>
      </c>
      <c r="R13060" s="549">
        <v>135</v>
      </c>
      <c r="S13060" s="548"/>
      <c r="T13060" s="548"/>
      <c r="U13060" s="99"/>
    </row>
    <row r="13061" spans="1:21" ht="19.5" customHeight="1">
      <c r="A13061" s="545">
        <v>108094</v>
      </c>
      <c r="B13061" s="545" t="s">
        <v>5948</v>
      </c>
      <c r="C13061" s="545" t="s">
        <v>216</v>
      </c>
      <c r="D13061" s="546"/>
      <c r="E13061" s="171" t="str">
        <f t="shared" si="204"/>
        <v>1900</v>
      </c>
      <c r="F13061" s="547">
        <v>0</v>
      </c>
      <c r="G13061" s="548">
        <v>0</v>
      </c>
      <c r="H13061" s="547">
        <v>0</v>
      </c>
      <c r="I13061" s="545" t="s">
        <v>12973</v>
      </c>
      <c r="J13061" s="545"/>
      <c r="K13061" s="545" t="s">
        <v>13413</v>
      </c>
      <c r="L13061" s="545" t="s">
        <v>13413</v>
      </c>
      <c r="M13061" s="548" t="s">
        <v>13758</v>
      </c>
      <c r="N13061" s="545" t="s">
        <v>13413</v>
      </c>
      <c r="O13061" s="545" t="s">
        <v>13413</v>
      </c>
      <c r="P13061" s="549">
        <v>10773</v>
      </c>
      <c r="Q13061" s="549">
        <v>1</v>
      </c>
      <c r="R13061" s="549">
        <v>59</v>
      </c>
      <c r="S13061" s="548"/>
      <c r="T13061" s="548"/>
      <c r="U13061" s="99"/>
    </row>
    <row r="13062" spans="1:21" ht="19.5" customHeight="1">
      <c r="A13062" s="545">
        <v>108095</v>
      </c>
      <c r="B13062" s="545" t="s">
        <v>4972</v>
      </c>
      <c r="C13062" s="545" t="s">
        <v>209</v>
      </c>
      <c r="D13062" s="546"/>
      <c r="E13062" s="171" t="str">
        <f t="shared" si="204"/>
        <v>1900</v>
      </c>
      <c r="F13062" s="547">
        <v>0</v>
      </c>
      <c r="G13062" s="548">
        <v>0</v>
      </c>
      <c r="H13062" s="547">
        <v>0</v>
      </c>
      <c r="I13062" s="545" t="s">
        <v>12652</v>
      </c>
      <c r="J13062" s="545"/>
      <c r="K13062" s="545" t="s">
        <v>13413</v>
      </c>
      <c r="L13062" s="545" t="s">
        <v>13413</v>
      </c>
      <c r="M13062" s="548" t="s">
        <v>13758</v>
      </c>
      <c r="N13062" s="545" t="s">
        <v>13413</v>
      </c>
      <c r="O13062" s="545" t="s">
        <v>13413</v>
      </c>
      <c r="P13062" s="549">
        <v>10774</v>
      </c>
      <c r="Q13062" s="549">
        <v>1</v>
      </c>
      <c r="R13062" s="549">
        <v>134</v>
      </c>
      <c r="S13062" s="548"/>
      <c r="T13062" s="548"/>
      <c r="U13062" s="99"/>
    </row>
    <row r="13063" spans="1:21" ht="19.5" customHeight="1">
      <c r="A13063" s="545">
        <v>108096</v>
      </c>
      <c r="B13063" s="545" t="s">
        <v>5118</v>
      </c>
      <c r="C13063" s="545" t="s">
        <v>209</v>
      </c>
      <c r="D13063" s="546"/>
      <c r="E13063" s="171" t="str">
        <f t="shared" si="204"/>
        <v>1900</v>
      </c>
      <c r="F13063" s="547">
        <v>0</v>
      </c>
      <c r="G13063" s="548">
        <v>0</v>
      </c>
      <c r="H13063" s="547">
        <v>0</v>
      </c>
      <c r="I13063" s="545" t="s">
        <v>12676</v>
      </c>
      <c r="J13063" s="545"/>
      <c r="K13063" s="545" t="s">
        <v>13413</v>
      </c>
      <c r="L13063" s="545" t="s">
        <v>13413</v>
      </c>
      <c r="M13063" s="548" t="s">
        <v>13758</v>
      </c>
      <c r="N13063" s="545" t="s">
        <v>13413</v>
      </c>
      <c r="O13063" s="545" t="s">
        <v>13413</v>
      </c>
      <c r="P13063" s="549">
        <v>10775</v>
      </c>
      <c r="Q13063" s="549">
        <v>1</v>
      </c>
      <c r="R13063" s="549">
        <v>14</v>
      </c>
      <c r="S13063" s="548"/>
      <c r="T13063" s="548"/>
      <c r="U13063" s="99"/>
    </row>
    <row r="13064" spans="1:21" ht="19.5" customHeight="1">
      <c r="A13064" s="545">
        <v>108097</v>
      </c>
      <c r="B13064" s="545" t="s">
        <v>8855</v>
      </c>
      <c r="C13064" s="545" t="s">
        <v>216</v>
      </c>
      <c r="D13064" s="546"/>
      <c r="E13064" s="171" t="str">
        <f t="shared" si="204"/>
        <v>1900</v>
      </c>
      <c r="F13064" s="547">
        <v>0</v>
      </c>
      <c r="G13064" s="548">
        <v>0</v>
      </c>
      <c r="H13064" s="547">
        <v>0</v>
      </c>
      <c r="I13064" s="545" t="s">
        <v>12672</v>
      </c>
      <c r="J13064" s="545"/>
      <c r="K13064" s="545" t="s">
        <v>20966</v>
      </c>
      <c r="L13064" s="545" t="s">
        <v>13413</v>
      </c>
      <c r="M13064" s="548" t="s">
        <v>13758</v>
      </c>
      <c r="N13064" s="545" t="s">
        <v>13413</v>
      </c>
      <c r="O13064" s="545" t="s">
        <v>13413</v>
      </c>
      <c r="P13064" s="549">
        <v>10776</v>
      </c>
      <c r="Q13064" s="549">
        <v>1</v>
      </c>
      <c r="R13064" s="549">
        <v>4</v>
      </c>
      <c r="S13064" s="548"/>
      <c r="T13064" s="548"/>
      <c r="U13064" s="99"/>
    </row>
    <row r="13065" spans="1:21" ht="19.5" customHeight="1">
      <c r="A13065" s="545">
        <v>108098</v>
      </c>
      <c r="B13065" s="545" t="s">
        <v>8854</v>
      </c>
      <c r="C13065" s="545" t="s">
        <v>216</v>
      </c>
      <c r="D13065" s="546"/>
      <c r="E13065" s="171" t="str">
        <f t="shared" si="204"/>
        <v>1900</v>
      </c>
      <c r="F13065" s="547">
        <v>0</v>
      </c>
      <c r="G13065" s="548">
        <v>0</v>
      </c>
      <c r="H13065" s="547">
        <v>0</v>
      </c>
      <c r="I13065" s="545" t="s">
        <v>12672</v>
      </c>
      <c r="J13065" s="545"/>
      <c r="K13065" s="545" t="s">
        <v>20967</v>
      </c>
      <c r="L13065" s="545" t="s">
        <v>13413</v>
      </c>
      <c r="M13065" s="548" t="s">
        <v>13758</v>
      </c>
      <c r="N13065" s="545" t="s">
        <v>13413</v>
      </c>
      <c r="O13065" s="545" t="s">
        <v>13413</v>
      </c>
      <c r="P13065" s="549">
        <v>10777</v>
      </c>
      <c r="Q13065" s="549">
        <v>1</v>
      </c>
      <c r="R13065" s="549">
        <v>4</v>
      </c>
      <c r="S13065" s="548"/>
      <c r="T13065" s="548"/>
      <c r="U13065" s="99"/>
    </row>
    <row r="13066" spans="1:21" ht="19.5" customHeight="1">
      <c r="A13066" s="545">
        <v>108099</v>
      </c>
      <c r="B13066" s="545" t="s">
        <v>8853</v>
      </c>
      <c r="C13066" s="545" t="s">
        <v>216</v>
      </c>
      <c r="D13066" s="546"/>
      <c r="E13066" s="171" t="str">
        <f t="shared" si="204"/>
        <v>1900</v>
      </c>
      <c r="F13066" s="547">
        <v>0</v>
      </c>
      <c r="G13066" s="548">
        <v>0</v>
      </c>
      <c r="H13066" s="547">
        <v>0</v>
      </c>
      <c r="I13066" s="545" t="s">
        <v>12672</v>
      </c>
      <c r="J13066" s="545"/>
      <c r="K13066" s="545" t="s">
        <v>20968</v>
      </c>
      <c r="L13066" s="545" t="s">
        <v>13413</v>
      </c>
      <c r="M13066" s="548" t="s">
        <v>13758</v>
      </c>
      <c r="N13066" s="545" t="s">
        <v>13413</v>
      </c>
      <c r="O13066" s="545" t="s">
        <v>13413</v>
      </c>
      <c r="P13066" s="549">
        <v>10778</v>
      </c>
      <c r="Q13066" s="549">
        <v>1</v>
      </c>
      <c r="R13066" s="549">
        <v>4</v>
      </c>
      <c r="S13066" s="548"/>
      <c r="T13066" s="548"/>
      <c r="U13066" s="99"/>
    </row>
    <row r="13067" spans="1:21" ht="19.5" customHeight="1">
      <c r="A13067" s="545">
        <v>108100</v>
      </c>
      <c r="B13067" s="545" t="s">
        <v>4497</v>
      </c>
      <c r="C13067" s="545" t="s">
        <v>216</v>
      </c>
      <c r="D13067" s="546"/>
      <c r="E13067" s="171" t="str">
        <f t="shared" si="204"/>
        <v>1900</v>
      </c>
      <c r="F13067" s="547">
        <v>0</v>
      </c>
      <c r="G13067" s="548">
        <v>0</v>
      </c>
      <c r="H13067" s="547">
        <v>0</v>
      </c>
      <c r="I13067" s="545" t="s">
        <v>12661</v>
      </c>
      <c r="J13067" s="545"/>
      <c r="K13067" s="545" t="s">
        <v>13413</v>
      </c>
      <c r="L13067" s="545" t="s">
        <v>13413</v>
      </c>
      <c r="M13067" s="548" t="s">
        <v>13758</v>
      </c>
      <c r="N13067" s="545" t="s">
        <v>13413</v>
      </c>
      <c r="O13067" s="545" t="s">
        <v>13413</v>
      </c>
      <c r="P13067" s="549">
        <v>10779</v>
      </c>
      <c r="Q13067" s="549">
        <v>1</v>
      </c>
      <c r="R13067" s="549">
        <v>89</v>
      </c>
      <c r="S13067" s="548"/>
      <c r="T13067" s="548"/>
      <c r="U13067" s="99"/>
    </row>
    <row r="13068" spans="1:21" ht="19.5" customHeight="1">
      <c r="A13068" s="545">
        <v>108101</v>
      </c>
      <c r="B13068" s="545" t="s">
        <v>8069</v>
      </c>
      <c r="C13068" s="545" t="s">
        <v>216</v>
      </c>
      <c r="D13068" s="546">
        <v>46052</v>
      </c>
      <c r="E13068" s="171" t="str">
        <f t="shared" si="204"/>
        <v>2026</v>
      </c>
      <c r="F13068" s="547">
        <v>72347142</v>
      </c>
      <c r="G13068" s="548">
        <v>0.19</v>
      </c>
      <c r="H13068" s="547">
        <v>60795917.649999999</v>
      </c>
      <c r="I13068" s="545" t="s">
        <v>12647</v>
      </c>
      <c r="J13068" s="545" t="s">
        <v>13307</v>
      </c>
      <c r="K13068" s="545" t="s">
        <v>20969</v>
      </c>
      <c r="L13068" s="545" t="s">
        <v>13413</v>
      </c>
      <c r="M13068" s="548" t="s">
        <v>13758</v>
      </c>
      <c r="N13068" s="545" t="s">
        <v>13413</v>
      </c>
      <c r="O13068" s="545" t="s">
        <v>13413</v>
      </c>
      <c r="P13068" s="549">
        <v>10780</v>
      </c>
      <c r="Q13068" s="549">
        <v>1</v>
      </c>
      <c r="R13068" s="549">
        <v>26</v>
      </c>
      <c r="S13068" s="548">
        <v>2228</v>
      </c>
      <c r="T13068" s="548"/>
      <c r="U13068" s="99"/>
    </row>
    <row r="13069" spans="1:21" ht="19.5" customHeight="1">
      <c r="A13069" s="545">
        <v>108102</v>
      </c>
      <c r="B13069" s="545" t="s">
        <v>5320</v>
      </c>
      <c r="C13069" s="545" t="s">
        <v>216</v>
      </c>
      <c r="D13069" s="546">
        <v>43544</v>
      </c>
      <c r="E13069" s="171" t="str">
        <f t="shared" si="204"/>
        <v>2019</v>
      </c>
      <c r="F13069" s="547">
        <v>61846003</v>
      </c>
      <c r="G13069" s="548">
        <v>0.19</v>
      </c>
      <c r="H13069" s="547">
        <v>51971431.090000004</v>
      </c>
      <c r="I13069" s="545" t="s">
        <v>12647</v>
      </c>
      <c r="J13069" s="545" t="s">
        <v>13319</v>
      </c>
      <c r="K13069" s="545" t="s">
        <v>20970</v>
      </c>
      <c r="L13069" s="545" t="s">
        <v>13413</v>
      </c>
      <c r="M13069" s="548" t="s">
        <v>13758</v>
      </c>
      <c r="N13069" s="545" t="s">
        <v>13413</v>
      </c>
      <c r="O13069" s="545" t="s">
        <v>13413</v>
      </c>
      <c r="P13069" s="549">
        <v>10781</v>
      </c>
      <c r="Q13069" s="549">
        <v>1</v>
      </c>
      <c r="R13069" s="549">
        <v>26</v>
      </c>
      <c r="S13069" s="548">
        <v>1824</v>
      </c>
      <c r="T13069" s="548"/>
      <c r="U13069" s="99"/>
    </row>
    <row r="13070" spans="1:21" ht="19.5" customHeight="1">
      <c r="A13070" s="545">
        <v>108103</v>
      </c>
      <c r="B13070" s="545" t="s">
        <v>5169</v>
      </c>
      <c r="C13070" s="545" t="s">
        <v>216</v>
      </c>
      <c r="D13070" s="546"/>
      <c r="E13070" s="171" t="str">
        <f t="shared" si="204"/>
        <v>1900</v>
      </c>
      <c r="F13070" s="547">
        <v>0</v>
      </c>
      <c r="G13070" s="548">
        <v>0</v>
      </c>
      <c r="H13070" s="547">
        <v>0</v>
      </c>
      <c r="I13070" s="545" t="s">
        <v>12642</v>
      </c>
      <c r="J13070" s="545"/>
      <c r="K13070" s="545" t="s">
        <v>13413</v>
      </c>
      <c r="L13070" s="545" t="s">
        <v>13413</v>
      </c>
      <c r="M13070" s="548" t="s">
        <v>13758</v>
      </c>
      <c r="N13070" s="545" t="s">
        <v>13413</v>
      </c>
      <c r="O13070" s="545" t="s">
        <v>13413</v>
      </c>
      <c r="P13070" s="549">
        <v>10782</v>
      </c>
      <c r="Q13070" s="549">
        <v>1</v>
      </c>
      <c r="R13070" s="549">
        <v>135</v>
      </c>
      <c r="S13070" s="548"/>
      <c r="T13070" s="548"/>
      <c r="U13070" s="99"/>
    </row>
    <row r="13071" spans="1:21" ht="19.5" customHeight="1">
      <c r="A13071" s="545">
        <v>108104</v>
      </c>
      <c r="B13071" s="545" t="s">
        <v>5318</v>
      </c>
      <c r="C13071" s="545" t="s">
        <v>216</v>
      </c>
      <c r="D13071" s="546">
        <v>43544</v>
      </c>
      <c r="E13071" s="171" t="str">
        <f t="shared" si="204"/>
        <v>2019</v>
      </c>
      <c r="F13071" s="547">
        <v>26959769</v>
      </c>
      <c r="G13071" s="548">
        <v>0.19</v>
      </c>
      <c r="H13071" s="547">
        <v>22655268.07</v>
      </c>
      <c r="I13071" s="545" t="s">
        <v>12647</v>
      </c>
      <c r="J13071" s="545" t="s">
        <v>13319</v>
      </c>
      <c r="K13071" s="545" t="s">
        <v>20971</v>
      </c>
      <c r="L13071" s="545" t="s">
        <v>13413</v>
      </c>
      <c r="M13071" s="548" t="s">
        <v>13758</v>
      </c>
      <c r="N13071" s="545" t="s">
        <v>13413</v>
      </c>
      <c r="O13071" s="545" t="s">
        <v>13413</v>
      </c>
      <c r="P13071" s="549">
        <v>10783</v>
      </c>
      <c r="Q13071" s="549">
        <v>1</v>
      </c>
      <c r="R13071" s="549">
        <v>26</v>
      </c>
      <c r="S13071" s="548">
        <v>1824</v>
      </c>
      <c r="T13071" s="548"/>
      <c r="U13071" s="99"/>
    </row>
    <row r="13072" spans="1:21" ht="19.5" customHeight="1">
      <c r="A13072" s="545">
        <v>108105</v>
      </c>
      <c r="B13072" s="545" t="s">
        <v>8852</v>
      </c>
      <c r="C13072" s="545" t="s">
        <v>216</v>
      </c>
      <c r="D13072" s="546"/>
      <c r="E13072" s="171" t="str">
        <f t="shared" si="204"/>
        <v>1900</v>
      </c>
      <c r="F13072" s="547">
        <v>0</v>
      </c>
      <c r="G13072" s="548">
        <v>0</v>
      </c>
      <c r="H13072" s="547">
        <v>0</v>
      </c>
      <c r="I13072" s="545" t="s">
        <v>12642</v>
      </c>
      <c r="J13072" s="545"/>
      <c r="K13072" s="545" t="s">
        <v>13413</v>
      </c>
      <c r="L13072" s="545" t="s">
        <v>13413</v>
      </c>
      <c r="M13072" s="548" t="s">
        <v>13758</v>
      </c>
      <c r="N13072" s="545" t="s">
        <v>13413</v>
      </c>
      <c r="O13072" s="545" t="s">
        <v>13413</v>
      </c>
      <c r="P13072" s="549">
        <v>10784</v>
      </c>
      <c r="Q13072" s="549">
        <v>1</v>
      </c>
      <c r="R13072" s="549">
        <v>135</v>
      </c>
      <c r="S13072" s="548"/>
      <c r="T13072" s="548"/>
      <c r="U13072" s="99"/>
    </row>
    <row r="13073" spans="1:21" ht="19.5" customHeight="1">
      <c r="A13073" s="545">
        <v>108106</v>
      </c>
      <c r="B13073" s="545" t="s">
        <v>5308</v>
      </c>
      <c r="C13073" s="545" t="s">
        <v>216</v>
      </c>
      <c r="D13073" s="546">
        <v>43803</v>
      </c>
      <c r="E13073" s="171" t="str">
        <f t="shared" si="204"/>
        <v>2019</v>
      </c>
      <c r="F13073" s="547">
        <v>12538005.01</v>
      </c>
      <c r="G13073" s="548">
        <v>0.19</v>
      </c>
      <c r="H13073" s="547">
        <v>10536138.66</v>
      </c>
      <c r="I13073" s="545" t="s">
        <v>12647</v>
      </c>
      <c r="J13073" s="545" t="s">
        <v>13319</v>
      </c>
      <c r="K13073" s="545" t="s">
        <v>20972</v>
      </c>
      <c r="L13073" s="545" t="s">
        <v>13413</v>
      </c>
      <c r="M13073" s="548" t="s">
        <v>13758</v>
      </c>
      <c r="N13073" s="545" t="s">
        <v>13413</v>
      </c>
      <c r="O13073" s="545" t="s">
        <v>13413</v>
      </c>
      <c r="P13073" s="549">
        <v>10785</v>
      </c>
      <c r="Q13073" s="549">
        <v>1</v>
      </c>
      <c r="R13073" s="549">
        <v>26</v>
      </c>
      <c r="S13073" s="548">
        <v>1824</v>
      </c>
      <c r="T13073" s="548"/>
      <c r="U13073" s="99"/>
    </row>
    <row r="13074" spans="1:21" ht="19.5" customHeight="1">
      <c r="A13074" s="545">
        <v>108107</v>
      </c>
      <c r="B13074" s="545" t="s">
        <v>5064</v>
      </c>
      <c r="C13074" s="545" t="s">
        <v>216</v>
      </c>
      <c r="D13074" s="546"/>
      <c r="E13074" s="171" t="str">
        <f t="shared" si="204"/>
        <v>1900</v>
      </c>
      <c r="F13074" s="547">
        <v>0</v>
      </c>
      <c r="G13074" s="548">
        <v>0</v>
      </c>
      <c r="H13074" s="547">
        <v>0</v>
      </c>
      <c r="I13074" s="545" t="s">
        <v>12676</v>
      </c>
      <c r="J13074" s="545"/>
      <c r="K13074" s="545" t="s">
        <v>13413</v>
      </c>
      <c r="L13074" s="545" t="s">
        <v>13413</v>
      </c>
      <c r="M13074" s="548" t="s">
        <v>13758</v>
      </c>
      <c r="N13074" s="545" t="s">
        <v>13413</v>
      </c>
      <c r="O13074" s="545" t="s">
        <v>13413</v>
      </c>
      <c r="P13074" s="549">
        <v>10786</v>
      </c>
      <c r="Q13074" s="549">
        <v>1</v>
      </c>
      <c r="R13074" s="549">
        <v>14</v>
      </c>
      <c r="S13074" s="548"/>
      <c r="T13074" s="548"/>
      <c r="U13074" s="99"/>
    </row>
    <row r="13075" spans="1:21" ht="19.5" customHeight="1">
      <c r="A13075" s="545">
        <v>108108</v>
      </c>
      <c r="B13075" s="545" t="s">
        <v>8068</v>
      </c>
      <c r="C13075" s="545" t="s">
        <v>216</v>
      </c>
      <c r="D13075" s="546">
        <v>43544</v>
      </c>
      <c r="E13075" s="171" t="str">
        <f t="shared" si="204"/>
        <v>2019</v>
      </c>
      <c r="F13075" s="547">
        <v>7009050</v>
      </c>
      <c r="G13075" s="548">
        <v>0.19</v>
      </c>
      <c r="H13075" s="547">
        <v>5889957.9800000004</v>
      </c>
      <c r="I13075" s="545" t="s">
        <v>12647</v>
      </c>
      <c r="J13075" s="545" t="s">
        <v>13319</v>
      </c>
      <c r="K13075" s="545" t="s">
        <v>20973</v>
      </c>
      <c r="L13075" s="545" t="s">
        <v>13413</v>
      </c>
      <c r="M13075" s="548" t="s">
        <v>13758</v>
      </c>
      <c r="N13075" s="545" t="s">
        <v>13413</v>
      </c>
      <c r="O13075" s="545" t="s">
        <v>13413</v>
      </c>
      <c r="P13075" s="549">
        <v>10787</v>
      </c>
      <c r="Q13075" s="549">
        <v>1</v>
      </c>
      <c r="R13075" s="549">
        <v>26</v>
      </c>
      <c r="S13075" s="548">
        <v>1824</v>
      </c>
      <c r="T13075" s="548"/>
      <c r="U13075" s="99"/>
    </row>
    <row r="13076" spans="1:21" ht="19.5" customHeight="1">
      <c r="A13076" s="545">
        <v>108109</v>
      </c>
      <c r="B13076" s="545" t="s">
        <v>5427</v>
      </c>
      <c r="C13076" s="545" t="s">
        <v>221</v>
      </c>
      <c r="D13076" s="546"/>
      <c r="E13076" s="171" t="str">
        <f t="shared" si="204"/>
        <v>1900</v>
      </c>
      <c r="F13076" s="547">
        <v>0</v>
      </c>
      <c r="G13076" s="548">
        <v>0</v>
      </c>
      <c r="H13076" s="547">
        <v>0</v>
      </c>
      <c r="I13076" s="545" t="s">
        <v>12756</v>
      </c>
      <c r="J13076" s="545"/>
      <c r="K13076" s="545" t="s">
        <v>20974</v>
      </c>
      <c r="L13076" s="545" t="s">
        <v>13413</v>
      </c>
      <c r="M13076" s="548" t="s">
        <v>13758</v>
      </c>
      <c r="N13076" s="545" t="s">
        <v>13413</v>
      </c>
      <c r="O13076" s="545" t="s">
        <v>13413</v>
      </c>
      <c r="P13076" s="549">
        <v>10788</v>
      </c>
      <c r="Q13076" s="549">
        <v>1</v>
      </c>
      <c r="R13076" s="549">
        <v>34</v>
      </c>
      <c r="S13076" s="548"/>
      <c r="T13076" s="548"/>
      <c r="U13076" s="99"/>
    </row>
    <row r="13077" spans="1:21" ht="19.5" customHeight="1">
      <c r="A13077" s="545">
        <v>108110</v>
      </c>
      <c r="B13077" s="545" t="s">
        <v>5184</v>
      </c>
      <c r="C13077" s="545" t="s">
        <v>216</v>
      </c>
      <c r="D13077" s="546"/>
      <c r="E13077" s="171" t="str">
        <f t="shared" si="204"/>
        <v>1900</v>
      </c>
      <c r="F13077" s="547">
        <v>0</v>
      </c>
      <c r="G13077" s="548">
        <v>0</v>
      </c>
      <c r="H13077" s="547">
        <v>0</v>
      </c>
      <c r="I13077" s="545" t="s">
        <v>12676</v>
      </c>
      <c r="J13077" s="545"/>
      <c r="K13077" s="545" t="s">
        <v>13413</v>
      </c>
      <c r="L13077" s="545" t="s">
        <v>13413</v>
      </c>
      <c r="M13077" s="548" t="s">
        <v>13758</v>
      </c>
      <c r="N13077" s="545" t="s">
        <v>13413</v>
      </c>
      <c r="O13077" s="545" t="s">
        <v>13413</v>
      </c>
      <c r="P13077" s="549">
        <v>10789</v>
      </c>
      <c r="Q13077" s="549">
        <v>1</v>
      </c>
      <c r="R13077" s="549">
        <v>14</v>
      </c>
      <c r="S13077" s="548"/>
      <c r="T13077" s="548"/>
      <c r="U13077" s="99"/>
    </row>
    <row r="13078" spans="1:21" ht="19.5" customHeight="1">
      <c r="A13078" s="545">
        <v>108111</v>
      </c>
      <c r="B13078" s="545" t="s">
        <v>5113</v>
      </c>
      <c r="C13078" s="545" t="s">
        <v>209</v>
      </c>
      <c r="D13078" s="546"/>
      <c r="E13078" s="171" t="str">
        <f t="shared" si="204"/>
        <v>1900</v>
      </c>
      <c r="F13078" s="547">
        <v>0</v>
      </c>
      <c r="G13078" s="548">
        <v>0</v>
      </c>
      <c r="H13078" s="547">
        <v>0</v>
      </c>
      <c r="I13078" s="545" t="s">
        <v>12676</v>
      </c>
      <c r="J13078" s="545"/>
      <c r="K13078" s="545" t="s">
        <v>13413</v>
      </c>
      <c r="L13078" s="545" t="s">
        <v>13413</v>
      </c>
      <c r="M13078" s="548" t="s">
        <v>13758</v>
      </c>
      <c r="N13078" s="545" t="s">
        <v>13413</v>
      </c>
      <c r="O13078" s="545" t="s">
        <v>13413</v>
      </c>
      <c r="P13078" s="549">
        <v>10790</v>
      </c>
      <c r="Q13078" s="549">
        <v>1</v>
      </c>
      <c r="R13078" s="549">
        <v>14</v>
      </c>
      <c r="S13078" s="548"/>
      <c r="T13078" s="548"/>
      <c r="U13078" s="99"/>
    </row>
    <row r="13079" spans="1:21" ht="19.5" customHeight="1">
      <c r="A13079" s="545">
        <v>108112</v>
      </c>
      <c r="B13079" s="545" t="s">
        <v>5031</v>
      </c>
      <c r="C13079" s="545" t="s">
        <v>216</v>
      </c>
      <c r="D13079" s="546">
        <v>43690</v>
      </c>
      <c r="E13079" s="171" t="str">
        <f t="shared" si="204"/>
        <v>2019</v>
      </c>
      <c r="F13079" s="547">
        <v>15475.95</v>
      </c>
      <c r="G13079" s="548">
        <v>0.19</v>
      </c>
      <c r="H13079" s="547">
        <v>13005</v>
      </c>
      <c r="I13079" s="545" t="s">
        <v>12676</v>
      </c>
      <c r="J13079" s="545" t="s">
        <v>13402</v>
      </c>
      <c r="K13079" s="545" t="s">
        <v>13413</v>
      </c>
      <c r="L13079" s="545" t="s">
        <v>13413</v>
      </c>
      <c r="M13079" s="548" t="s">
        <v>13758</v>
      </c>
      <c r="N13079" s="545" t="s">
        <v>13413</v>
      </c>
      <c r="O13079" s="545" t="s">
        <v>13413</v>
      </c>
      <c r="P13079" s="549">
        <v>10791</v>
      </c>
      <c r="Q13079" s="549">
        <v>1</v>
      </c>
      <c r="R13079" s="549">
        <v>14</v>
      </c>
      <c r="S13079" s="548">
        <v>2231</v>
      </c>
      <c r="T13079" s="548"/>
      <c r="U13079" s="99"/>
    </row>
    <row r="13080" spans="1:21" ht="19.5" customHeight="1">
      <c r="A13080" s="545">
        <v>108113</v>
      </c>
      <c r="B13080" s="545" t="s">
        <v>5088</v>
      </c>
      <c r="C13080" s="545" t="s">
        <v>216</v>
      </c>
      <c r="D13080" s="546"/>
      <c r="E13080" s="171" t="str">
        <f t="shared" si="204"/>
        <v>1900</v>
      </c>
      <c r="F13080" s="547">
        <v>0</v>
      </c>
      <c r="G13080" s="548">
        <v>0</v>
      </c>
      <c r="H13080" s="547">
        <v>0</v>
      </c>
      <c r="I13080" s="545" t="s">
        <v>12676</v>
      </c>
      <c r="J13080" s="545"/>
      <c r="K13080" s="545" t="s">
        <v>13413</v>
      </c>
      <c r="L13080" s="545" t="s">
        <v>13413</v>
      </c>
      <c r="M13080" s="548" t="s">
        <v>13758</v>
      </c>
      <c r="N13080" s="545" t="s">
        <v>13413</v>
      </c>
      <c r="O13080" s="545" t="s">
        <v>13413</v>
      </c>
      <c r="P13080" s="549">
        <v>10792</v>
      </c>
      <c r="Q13080" s="549">
        <v>1</v>
      </c>
      <c r="R13080" s="549">
        <v>14</v>
      </c>
      <c r="S13080" s="548"/>
      <c r="T13080" s="548"/>
      <c r="U13080" s="99"/>
    </row>
    <row r="13081" spans="1:21" ht="19.5" customHeight="1">
      <c r="A13081" s="545">
        <v>108114</v>
      </c>
      <c r="B13081" s="545" t="s">
        <v>8851</v>
      </c>
      <c r="C13081" s="545" t="s">
        <v>216</v>
      </c>
      <c r="D13081" s="546"/>
      <c r="E13081" s="171" t="str">
        <f t="shared" si="204"/>
        <v>1900</v>
      </c>
      <c r="F13081" s="547">
        <v>0</v>
      </c>
      <c r="G13081" s="548">
        <v>0</v>
      </c>
      <c r="H13081" s="547">
        <v>0</v>
      </c>
      <c r="I13081" s="545" t="s">
        <v>12676</v>
      </c>
      <c r="J13081" s="545"/>
      <c r="K13081" s="545" t="s">
        <v>13413</v>
      </c>
      <c r="L13081" s="545" t="s">
        <v>13413</v>
      </c>
      <c r="M13081" s="548" t="s">
        <v>13758</v>
      </c>
      <c r="N13081" s="545" t="s">
        <v>13413</v>
      </c>
      <c r="O13081" s="545" t="s">
        <v>13413</v>
      </c>
      <c r="P13081" s="549">
        <v>10793</v>
      </c>
      <c r="Q13081" s="549">
        <v>1</v>
      </c>
      <c r="R13081" s="549">
        <v>14</v>
      </c>
      <c r="S13081" s="548"/>
      <c r="T13081" s="548"/>
      <c r="U13081" s="99"/>
    </row>
    <row r="13082" spans="1:21" ht="19.5" customHeight="1">
      <c r="A13082" s="545">
        <v>108115</v>
      </c>
      <c r="B13082" s="545" t="s">
        <v>5115</v>
      </c>
      <c r="C13082" s="545" t="s">
        <v>209</v>
      </c>
      <c r="D13082" s="546">
        <v>43690</v>
      </c>
      <c r="E13082" s="171" t="str">
        <f t="shared" si="204"/>
        <v>2019</v>
      </c>
      <c r="F13082" s="547">
        <v>157140.20000000001</v>
      </c>
      <c r="G13082" s="548">
        <v>0.19</v>
      </c>
      <c r="H13082" s="547">
        <v>132050.59</v>
      </c>
      <c r="I13082" s="545" t="s">
        <v>12676</v>
      </c>
      <c r="J13082" s="545" t="s">
        <v>13402</v>
      </c>
      <c r="K13082" s="545" t="s">
        <v>13413</v>
      </c>
      <c r="L13082" s="545" t="s">
        <v>13413</v>
      </c>
      <c r="M13082" s="548" t="s">
        <v>13758</v>
      </c>
      <c r="N13082" s="545" t="s">
        <v>13413</v>
      </c>
      <c r="O13082" s="545" t="s">
        <v>13413</v>
      </c>
      <c r="P13082" s="549">
        <v>10794</v>
      </c>
      <c r="Q13082" s="549">
        <v>1</v>
      </c>
      <c r="R13082" s="549">
        <v>14</v>
      </c>
      <c r="S13082" s="548">
        <v>2231</v>
      </c>
      <c r="T13082" s="548"/>
      <c r="U13082" s="99"/>
    </row>
    <row r="13083" spans="1:21" ht="19.5" customHeight="1">
      <c r="A13083" s="545">
        <v>108116</v>
      </c>
      <c r="B13083" s="545" t="s">
        <v>5529</v>
      </c>
      <c r="C13083" s="545" t="s">
        <v>216</v>
      </c>
      <c r="D13083" s="546"/>
      <c r="E13083" s="171" t="str">
        <f t="shared" si="204"/>
        <v>1900</v>
      </c>
      <c r="F13083" s="547">
        <v>0</v>
      </c>
      <c r="G13083" s="548">
        <v>0</v>
      </c>
      <c r="H13083" s="547">
        <v>0</v>
      </c>
      <c r="I13083" s="545" t="s">
        <v>12737</v>
      </c>
      <c r="J13083" s="545"/>
      <c r="K13083" s="545" t="s">
        <v>20975</v>
      </c>
      <c r="L13083" s="545" t="s">
        <v>13413</v>
      </c>
      <c r="M13083" s="548" t="s">
        <v>13758</v>
      </c>
      <c r="N13083" s="545" t="s">
        <v>13413</v>
      </c>
      <c r="O13083" s="545" t="s">
        <v>13413</v>
      </c>
      <c r="P13083" s="549">
        <v>10795</v>
      </c>
      <c r="Q13083" s="549">
        <v>1</v>
      </c>
      <c r="R13083" s="549">
        <v>176</v>
      </c>
      <c r="S13083" s="548"/>
      <c r="T13083" s="548"/>
      <c r="U13083" s="99"/>
    </row>
    <row r="13084" spans="1:21" ht="19.5" customHeight="1">
      <c r="A13084" s="545">
        <v>108117</v>
      </c>
      <c r="B13084" s="545" t="s">
        <v>5033</v>
      </c>
      <c r="C13084" s="545" t="s">
        <v>216</v>
      </c>
      <c r="D13084" s="546">
        <v>43690</v>
      </c>
      <c r="E13084" s="171" t="str">
        <f t="shared" si="204"/>
        <v>2019</v>
      </c>
      <c r="F13084" s="547">
        <v>68083.47</v>
      </c>
      <c r="G13084" s="548">
        <v>0.19</v>
      </c>
      <c r="H13084" s="547">
        <v>57213</v>
      </c>
      <c r="I13084" s="545" t="s">
        <v>12676</v>
      </c>
      <c r="J13084" s="545" t="s">
        <v>13402</v>
      </c>
      <c r="K13084" s="545" t="s">
        <v>13413</v>
      </c>
      <c r="L13084" s="545" t="s">
        <v>13413</v>
      </c>
      <c r="M13084" s="548" t="s">
        <v>13758</v>
      </c>
      <c r="N13084" s="545" t="s">
        <v>13413</v>
      </c>
      <c r="O13084" s="545" t="s">
        <v>13413</v>
      </c>
      <c r="P13084" s="549">
        <v>10796</v>
      </c>
      <c r="Q13084" s="549">
        <v>1</v>
      </c>
      <c r="R13084" s="549">
        <v>14</v>
      </c>
      <c r="S13084" s="548">
        <v>2231</v>
      </c>
      <c r="T13084" s="548"/>
      <c r="U13084" s="99"/>
    </row>
    <row r="13085" spans="1:21" ht="19.5" customHeight="1">
      <c r="A13085" s="545">
        <v>108118</v>
      </c>
      <c r="B13085" s="545" t="s">
        <v>5090</v>
      </c>
      <c r="C13085" s="545" t="s">
        <v>216</v>
      </c>
      <c r="D13085" s="546">
        <v>43690</v>
      </c>
      <c r="E13085" s="171" t="str">
        <f t="shared" si="204"/>
        <v>2019</v>
      </c>
      <c r="F13085" s="547">
        <v>88475.31</v>
      </c>
      <c r="G13085" s="548">
        <v>0.19</v>
      </c>
      <c r="H13085" s="547">
        <v>74349</v>
      </c>
      <c r="I13085" s="545" t="s">
        <v>12676</v>
      </c>
      <c r="J13085" s="545" t="s">
        <v>13402</v>
      </c>
      <c r="K13085" s="545" t="s">
        <v>13413</v>
      </c>
      <c r="L13085" s="545" t="s">
        <v>13413</v>
      </c>
      <c r="M13085" s="548" t="s">
        <v>13758</v>
      </c>
      <c r="N13085" s="545" t="s">
        <v>13413</v>
      </c>
      <c r="O13085" s="545" t="s">
        <v>13413</v>
      </c>
      <c r="P13085" s="549">
        <v>10797</v>
      </c>
      <c r="Q13085" s="549">
        <v>1</v>
      </c>
      <c r="R13085" s="549">
        <v>14</v>
      </c>
      <c r="S13085" s="548">
        <v>2231</v>
      </c>
      <c r="T13085" s="548"/>
      <c r="U13085" s="99"/>
    </row>
    <row r="13086" spans="1:21" ht="19.5" customHeight="1">
      <c r="A13086" s="545">
        <v>108119</v>
      </c>
      <c r="B13086" s="545" t="s">
        <v>5157</v>
      </c>
      <c r="C13086" s="545" t="s">
        <v>216</v>
      </c>
      <c r="D13086" s="546"/>
      <c r="E13086" s="171" t="str">
        <f t="shared" si="204"/>
        <v>1900</v>
      </c>
      <c r="F13086" s="547">
        <v>0</v>
      </c>
      <c r="G13086" s="548">
        <v>0</v>
      </c>
      <c r="H13086" s="547">
        <v>0</v>
      </c>
      <c r="I13086" s="545" t="s">
        <v>12676</v>
      </c>
      <c r="J13086" s="545"/>
      <c r="K13086" s="545" t="s">
        <v>13413</v>
      </c>
      <c r="L13086" s="545" t="s">
        <v>13413</v>
      </c>
      <c r="M13086" s="548" t="s">
        <v>13758</v>
      </c>
      <c r="N13086" s="545" t="s">
        <v>13413</v>
      </c>
      <c r="O13086" s="545" t="s">
        <v>13413</v>
      </c>
      <c r="P13086" s="549">
        <v>10798</v>
      </c>
      <c r="Q13086" s="549">
        <v>1</v>
      </c>
      <c r="R13086" s="549">
        <v>14</v>
      </c>
      <c r="S13086" s="548"/>
      <c r="T13086" s="548"/>
      <c r="U13086" s="99"/>
    </row>
    <row r="13087" spans="1:21" ht="19.5" customHeight="1">
      <c r="A13087" s="545">
        <v>108120</v>
      </c>
      <c r="B13087" s="545" t="s">
        <v>8850</v>
      </c>
      <c r="C13087" s="545" t="s">
        <v>216</v>
      </c>
      <c r="D13087" s="546"/>
      <c r="E13087" s="171" t="str">
        <f t="shared" si="204"/>
        <v>1900</v>
      </c>
      <c r="F13087" s="547">
        <v>0</v>
      </c>
      <c r="G13087" s="548">
        <v>0</v>
      </c>
      <c r="H13087" s="547">
        <v>0</v>
      </c>
      <c r="I13087" s="545" t="s">
        <v>12676</v>
      </c>
      <c r="J13087" s="545"/>
      <c r="K13087" s="545" t="s">
        <v>13413</v>
      </c>
      <c r="L13087" s="545" t="s">
        <v>13413</v>
      </c>
      <c r="M13087" s="548" t="s">
        <v>13758</v>
      </c>
      <c r="N13087" s="545" t="s">
        <v>13413</v>
      </c>
      <c r="O13087" s="545" t="s">
        <v>13413</v>
      </c>
      <c r="P13087" s="549">
        <v>10799</v>
      </c>
      <c r="Q13087" s="549">
        <v>1</v>
      </c>
      <c r="R13087" s="549">
        <v>14</v>
      </c>
      <c r="S13087" s="548"/>
      <c r="T13087" s="548"/>
      <c r="U13087" s="99"/>
    </row>
    <row r="13088" spans="1:21" ht="19.5" customHeight="1">
      <c r="A13088" s="545">
        <v>108121</v>
      </c>
      <c r="B13088" s="545" t="s">
        <v>8067</v>
      </c>
      <c r="C13088" s="545" t="s">
        <v>216</v>
      </c>
      <c r="D13088" s="546">
        <v>43544</v>
      </c>
      <c r="E13088" s="171" t="str">
        <f t="shared" si="204"/>
        <v>2019</v>
      </c>
      <c r="F13088" s="547">
        <v>5100827</v>
      </c>
      <c r="G13088" s="548">
        <v>0.19</v>
      </c>
      <c r="H13088" s="547">
        <v>4286409.24</v>
      </c>
      <c r="I13088" s="545" t="s">
        <v>12647</v>
      </c>
      <c r="J13088" s="545" t="s">
        <v>13319</v>
      </c>
      <c r="K13088" s="545" t="s">
        <v>20976</v>
      </c>
      <c r="L13088" s="545" t="s">
        <v>13413</v>
      </c>
      <c r="M13088" s="548" t="s">
        <v>13758</v>
      </c>
      <c r="N13088" s="545" t="s">
        <v>13413</v>
      </c>
      <c r="O13088" s="545" t="s">
        <v>13413</v>
      </c>
      <c r="P13088" s="549">
        <v>10800</v>
      </c>
      <c r="Q13088" s="549">
        <v>1</v>
      </c>
      <c r="R13088" s="549">
        <v>26</v>
      </c>
      <c r="S13088" s="548">
        <v>1824</v>
      </c>
      <c r="T13088" s="548"/>
      <c r="U13088" s="99"/>
    </row>
    <row r="13089" spans="1:21" ht="19.5" customHeight="1">
      <c r="A13089" s="545">
        <v>108122</v>
      </c>
      <c r="B13089" s="545" t="s">
        <v>8849</v>
      </c>
      <c r="C13089" s="545" t="s">
        <v>216</v>
      </c>
      <c r="D13089" s="546"/>
      <c r="E13089" s="171" t="str">
        <f t="shared" si="204"/>
        <v>1900</v>
      </c>
      <c r="F13089" s="547">
        <v>0</v>
      </c>
      <c r="G13089" s="548">
        <v>0</v>
      </c>
      <c r="H13089" s="547">
        <v>0</v>
      </c>
      <c r="I13089" s="545" t="s">
        <v>12676</v>
      </c>
      <c r="J13089" s="545"/>
      <c r="K13089" s="545" t="s">
        <v>20977</v>
      </c>
      <c r="L13089" s="545" t="s">
        <v>13413</v>
      </c>
      <c r="M13089" s="548" t="s">
        <v>13758</v>
      </c>
      <c r="N13089" s="545" t="s">
        <v>13413</v>
      </c>
      <c r="O13089" s="545" t="s">
        <v>13413</v>
      </c>
      <c r="P13089" s="549">
        <v>10801</v>
      </c>
      <c r="Q13089" s="549">
        <v>1</v>
      </c>
      <c r="R13089" s="549">
        <v>14</v>
      </c>
      <c r="S13089" s="548"/>
      <c r="T13089" s="548"/>
      <c r="U13089" s="99"/>
    </row>
    <row r="13090" spans="1:21" ht="19.5" customHeight="1">
      <c r="A13090" s="545">
        <v>108123</v>
      </c>
      <c r="B13090" s="545" t="s">
        <v>5013</v>
      </c>
      <c r="C13090" s="545" t="s">
        <v>216</v>
      </c>
      <c r="D13090" s="546"/>
      <c r="E13090" s="171" t="str">
        <f t="shared" si="204"/>
        <v>1900</v>
      </c>
      <c r="F13090" s="547">
        <v>0</v>
      </c>
      <c r="G13090" s="548">
        <v>0</v>
      </c>
      <c r="H13090" s="547">
        <v>0</v>
      </c>
      <c r="I13090" s="545" t="s">
        <v>12676</v>
      </c>
      <c r="J13090" s="545"/>
      <c r="K13090" s="545" t="s">
        <v>5013</v>
      </c>
      <c r="L13090" s="545" t="s">
        <v>13413</v>
      </c>
      <c r="M13090" s="548" t="s">
        <v>13758</v>
      </c>
      <c r="N13090" s="545" t="s">
        <v>13413</v>
      </c>
      <c r="O13090" s="545" t="s">
        <v>13413</v>
      </c>
      <c r="P13090" s="549">
        <v>10802</v>
      </c>
      <c r="Q13090" s="549">
        <v>1</v>
      </c>
      <c r="R13090" s="549">
        <v>14</v>
      </c>
      <c r="S13090" s="548"/>
      <c r="T13090" s="548"/>
      <c r="U13090" s="99"/>
    </row>
    <row r="13091" spans="1:21" ht="19.5" customHeight="1">
      <c r="A13091" s="545">
        <v>108124</v>
      </c>
      <c r="B13091" s="545" t="s">
        <v>5015</v>
      </c>
      <c r="C13091" s="545" t="s">
        <v>216</v>
      </c>
      <c r="D13091" s="546"/>
      <c r="E13091" s="171" t="str">
        <f t="shared" si="204"/>
        <v>1900</v>
      </c>
      <c r="F13091" s="547">
        <v>0</v>
      </c>
      <c r="G13091" s="548">
        <v>0</v>
      </c>
      <c r="H13091" s="547">
        <v>0</v>
      </c>
      <c r="I13091" s="545" t="s">
        <v>12676</v>
      </c>
      <c r="J13091" s="545"/>
      <c r="K13091" s="545" t="s">
        <v>13413</v>
      </c>
      <c r="L13091" s="545" t="s">
        <v>13413</v>
      </c>
      <c r="M13091" s="548" t="s">
        <v>13758</v>
      </c>
      <c r="N13091" s="545" t="s">
        <v>13413</v>
      </c>
      <c r="O13091" s="545" t="s">
        <v>13413</v>
      </c>
      <c r="P13091" s="549">
        <v>10803</v>
      </c>
      <c r="Q13091" s="549">
        <v>1</v>
      </c>
      <c r="R13091" s="549">
        <v>14</v>
      </c>
      <c r="S13091" s="548"/>
      <c r="T13091" s="548"/>
      <c r="U13091" s="99"/>
    </row>
    <row r="13092" spans="1:21" ht="19.5" customHeight="1">
      <c r="A13092" s="545">
        <v>108125</v>
      </c>
      <c r="B13092" s="545" t="s">
        <v>5988</v>
      </c>
      <c r="C13092" s="545" t="s">
        <v>216</v>
      </c>
      <c r="D13092" s="546"/>
      <c r="E13092" s="171" t="str">
        <f t="shared" si="204"/>
        <v>1900</v>
      </c>
      <c r="F13092" s="547">
        <v>0</v>
      </c>
      <c r="G13092" s="548">
        <v>0</v>
      </c>
      <c r="H13092" s="547">
        <v>0</v>
      </c>
      <c r="I13092" s="545" t="s">
        <v>12973</v>
      </c>
      <c r="J13092" s="545"/>
      <c r="K13092" s="545" t="s">
        <v>13413</v>
      </c>
      <c r="L13092" s="545" t="s">
        <v>13413</v>
      </c>
      <c r="M13092" s="548" t="s">
        <v>13758</v>
      </c>
      <c r="N13092" s="545" t="s">
        <v>13413</v>
      </c>
      <c r="O13092" s="545" t="s">
        <v>13413</v>
      </c>
      <c r="P13092" s="549">
        <v>10804</v>
      </c>
      <c r="Q13092" s="549">
        <v>1</v>
      </c>
      <c r="R13092" s="549">
        <v>59</v>
      </c>
      <c r="S13092" s="548"/>
      <c r="T13092" s="548"/>
      <c r="U13092" s="99"/>
    </row>
    <row r="13093" spans="1:21" ht="19.5" customHeight="1">
      <c r="A13093" s="545">
        <v>108126</v>
      </c>
      <c r="B13093" s="545" t="s">
        <v>5321</v>
      </c>
      <c r="C13093" s="545" t="s">
        <v>216</v>
      </c>
      <c r="D13093" s="546">
        <v>43544</v>
      </c>
      <c r="E13093" s="171" t="str">
        <f t="shared" si="204"/>
        <v>2019</v>
      </c>
      <c r="F13093" s="547">
        <v>54366729</v>
      </c>
      <c r="G13093" s="548">
        <v>0.19</v>
      </c>
      <c r="H13093" s="547">
        <v>45686326.890000001</v>
      </c>
      <c r="I13093" s="545" t="s">
        <v>12647</v>
      </c>
      <c r="J13093" s="545" t="s">
        <v>13379</v>
      </c>
      <c r="K13093" s="545" t="s">
        <v>20978</v>
      </c>
      <c r="L13093" s="545" t="s">
        <v>13413</v>
      </c>
      <c r="M13093" s="548" t="s">
        <v>13758</v>
      </c>
      <c r="N13093" s="545" t="s">
        <v>13413</v>
      </c>
      <c r="O13093" s="545" t="s">
        <v>13413</v>
      </c>
      <c r="P13093" s="549">
        <v>10805</v>
      </c>
      <c r="Q13093" s="549">
        <v>1</v>
      </c>
      <c r="R13093" s="549">
        <v>26</v>
      </c>
      <c r="S13093" s="548">
        <v>1940</v>
      </c>
      <c r="T13093" s="548"/>
      <c r="U13093" s="99"/>
    </row>
    <row r="13094" spans="1:21" ht="19.5" customHeight="1">
      <c r="A13094" s="545">
        <v>108127</v>
      </c>
      <c r="B13094" s="545" t="s">
        <v>8846</v>
      </c>
      <c r="C13094" s="545" t="s">
        <v>216</v>
      </c>
      <c r="D13094" s="546"/>
      <c r="E13094" s="171" t="str">
        <f t="shared" si="204"/>
        <v>1900</v>
      </c>
      <c r="F13094" s="547">
        <v>0</v>
      </c>
      <c r="G13094" s="548">
        <v>0</v>
      </c>
      <c r="H13094" s="547">
        <v>0</v>
      </c>
      <c r="I13094" s="545" t="s">
        <v>12736</v>
      </c>
      <c r="J13094" s="545"/>
      <c r="K13094" s="545" t="s">
        <v>20979</v>
      </c>
      <c r="L13094" s="545" t="s">
        <v>13413</v>
      </c>
      <c r="M13094" s="548" t="s">
        <v>13758</v>
      </c>
      <c r="N13094" s="545" t="s">
        <v>13413</v>
      </c>
      <c r="O13094" s="545" t="s">
        <v>13413</v>
      </c>
      <c r="P13094" s="549">
        <v>10806</v>
      </c>
      <c r="Q13094" s="549">
        <v>1</v>
      </c>
      <c r="R13094" s="549">
        <v>56</v>
      </c>
      <c r="S13094" s="548"/>
      <c r="T13094" s="548"/>
      <c r="U13094" s="99"/>
    </row>
    <row r="13095" spans="1:21" ht="19.5" customHeight="1">
      <c r="A13095" s="545">
        <v>108128</v>
      </c>
      <c r="B13095" s="545" t="s">
        <v>8848</v>
      </c>
      <c r="C13095" s="545" t="s">
        <v>216</v>
      </c>
      <c r="D13095" s="546"/>
      <c r="E13095" s="171" t="str">
        <f t="shared" si="204"/>
        <v>1900</v>
      </c>
      <c r="F13095" s="547">
        <v>0</v>
      </c>
      <c r="G13095" s="548">
        <v>0</v>
      </c>
      <c r="H13095" s="547">
        <v>0</v>
      </c>
      <c r="I13095" s="545" t="s">
        <v>12736</v>
      </c>
      <c r="J13095" s="545"/>
      <c r="K13095" s="545" t="s">
        <v>20980</v>
      </c>
      <c r="L13095" s="545" t="s">
        <v>13413</v>
      </c>
      <c r="M13095" s="548" t="s">
        <v>13758</v>
      </c>
      <c r="N13095" s="545" t="s">
        <v>13413</v>
      </c>
      <c r="O13095" s="545" t="s">
        <v>13413</v>
      </c>
      <c r="P13095" s="549">
        <v>10807</v>
      </c>
      <c r="Q13095" s="549">
        <v>1</v>
      </c>
      <c r="R13095" s="549">
        <v>56</v>
      </c>
      <c r="S13095" s="548"/>
      <c r="T13095" s="548"/>
      <c r="U13095" s="99"/>
    </row>
    <row r="13096" spans="1:21" ht="19.5" customHeight="1">
      <c r="A13096" s="545">
        <v>108129</v>
      </c>
      <c r="B13096" s="545" t="s">
        <v>5775</v>
      </c>
      <c r="C13096" s="545" t="s">
        <v>216</v>
      </c>
      <c r="D13096" s="546"/>
      <c r="E13096" s="171" t="str">
        <f t="shared" si="204"/>
        <v>1900</v>
      </c>
      <c r="F13096" s="547">
        <v>0</v>
      </c>
      <c r="G13096" s="548">
        <v>0</v>
      </c>
      <c r="H13096" s="547">
        <v>0</v>
      </c>
      <c r="I13096" s="545" t="s">
        <v>12736</v>
      </c>
      <c r="J13096" s="545"/>
      <c r="K13096" s="545" t="s">
        <v>20598</v>
      </c>
      <c r="L13096" s="545" t="s">
        <v>13413</v>
      </c>
      <c r="M13096" s="548" t="s">
        <v>13758</v>
      </c>
      <c r="N13096" s="545" t="s">
        <v>13413</v>
      </c>
      <c r="O13096" s="545" t="s">
        <v>13413</v>
      </c>
      <c r="P13096" s="549">
        <v>10808</v>
      </c>
      <c r="Q13096" s="549">
        <v>1</v>
      </c>
      <c r="R13096" s="549">
        <v>56</v>
      </c>
      <c r="S13096" s="548"/>
      <c r="T13096" s="548"/>
      <c r="U13096" s="99"/>
    </row>
    <row r="13097" spans="1:21" ht="19.5" customHeight="1">
      <c r="A13097" s="545">
        <v>108130</v>
      </c>
      <c r="B13097" s="545" t="s">
        <v>5789</v>
      </c>
      <c r="C13097" s="545" t="s">
        <v>216</v>
      </c>
      <c r="D13097" s="546"/>
      <c r="E13097" s="171" t="str">
        <f t="shared" si="204"/>
        <v>1900</v>
      </c>
      <c r="F13097" s="547">
        <v>0</v>
      </c>
      <c r="G13097" s="548">
        <v>0</v>
      </c>
      <c r="H13097" s="547">
        <v>0</v>
      </c>
      <c r="I13097" s="545" t="s">
        <v>12736</v>
      </c>
      <c r="J13097" s="545"/>
      <c r="K13097" s="545" t="s">
        <v>20598</v>
      </c>
      <c r="L13097" s="545" t="s">
        <v>13413</v>
      </c>
      <c r="M13097" s="548" t="s">
        <v>13758</v>
      </c>
      <c r="N13097" s="545" t="s">
        <v>13413</v>
      </c>
      <c r="O13097" s="545" t="s">
        <v>13413</v>
      </c>
      <c r="P13097" s="549">
        <v>10809</v>
      </c>
      <c r="Q13097" s="549">
        <v>1</v>
      </c>
      <c r="R13097" s="549">
        <v>56</v>
      </c>
      <c r="S13097" s="548"/>
      <c r="T13097" s="548"/>
      <c r="U13097" s="99"/>
    </row>
    <row r="13098" spans="1:21" ht="19.5" customHeight="1">
      <c r="A13098" s="545">
        <v>108131</v>
      </c>
      <c r="B13098" s="545" t="s">
        <v>5685</v>
      </c>
      <c r="C13098" s="545" t="s">
        <v>216</v>
      </c>
      <c r="D13098" s="546"/>
      <c r="E13098" s="171" t="str">
        <f t="shared" si="204"/>
        <v>1900</v>
      </c>
      <c r="F13098" s="547">
        <v>0</v>
      </c>
      <c r="G13098" s="548">
        <v>0</v>
      </c>
      <c r="H13098" s="547">
        <v>0</v>
      </c>
      <c r="I13098" s="545" t="s">
        <v>12736</v>
      </c>
      <c r="J13098" s="545"/>
      <c r="K13098" s="545" t="s">
        <v>20598</v>
      </c>
      <c r="L13098" s="545" t="s">
        <v>13413</v>
      </c>
      <c r="M13098" s="548" t="s">
        <v>13758</v>
      </c>
      <c r="N13098" s="545" t="s">
        <v>13413</v>
      </c>
      <c r="O13098" s="545" t="s">
        <v>13413</v>
      </c>
      <c r="P13098" s="549">
        <v>10810</v>
      </c>
      <c r="Q13098" s="549">
        <v>1</v>
      </c>
      <c r="R13098" s="549">
        <v>56</v>
      </c>
      <c r="S13098" s="548"/>
      <c r="T13098" s="548"/>
      <c r="U13098" s="99"/>
    </row>
    <row r="13099" spans="1:21" ht="19.5" customHeight="1">
      <c r="A13099" s="545">
        <v>108132</v>
      </c>
      <c r="B13099" s="545" t="s">
        <v>5587</v>
      </c>
      <c r="C13099" s="545" t="s">
        <v>216</v>
      </c>
      <c r="D13099" s="546"/>
      <c r="E13099" s="171" t="str">
        <f t="shared" si="204"/>
        <v>1900</v>
      </c>
      <c r="F13099" s="547">
        <v>0</v>
      </c>
      <c r="G13099" s="548">
        <v>0</v>
      </c>
      <c r="H13099" s="547">
        <v>0</v>
      </c>
      <c r="I13099" s="545" t="s">
        <v>12736</v>
      </c>
      <c r="J13099" s="545"/>
      <c r="K13099" s="545" t="s">
        <v>20598</v>
      </c>
      <c r="L13099" s="545" t="s">
        <v>13413</v>
      </c>
      <c r="M13099" s="548" t="s">
        <v>13758</v>
      </c>
      <c r="N13099" s="545" t="s">
        <v>13413</v>
      </c>
      <c r="O13099" s="545" t="s">
        <v>13413</v>
      </c>
      <c r="P13099" s="549">
        <v>10811</v>
      </c>
      <c r="Q13099" s="549">
        <v>1</v>
      </c>
      <c r="R13099" s="549">
        <v>56</v>
      </c>
      <c r="S13099" s="548"/>
      <c r="T13099" s="548"/>
      <c r="U13099" s="99"/>
    </row>
    <row r="13100" spans="1:21" ht="19.5" customHeight="1">
      <c r="A13100" s="545">
        <v>108133</v>
      </c>
      <c r="B13100" s="545" t="s">
        <v>5611</v>
      </c>
      <c r="C13100" s="545" t="s">
        <v>216</v>
      </c>
      <c r="D13100" s="546"/>
      <c r="E13100" s="171" t="str">
        <f t="shared" si="204"/>
        <v>1900</v>
      </c>
      <c r="F13100" s="547">
        <v>0</v>
      </c>
      <c r="G13100" s="548">
        <v>0</v>
      </c>
      <c r="H13100" s="547">
        <v>0</v>
      </c>
      <c r="I13100" s="545" t="s">
        <v>12736</v>
      </c>
      <c r="J13100" s="545"/>
      <c r="K13100" s="545" t="s">
        <v>20598</v>
      </c>
      <c r="L13100" s="545" t="s">
        <v>13413</v>
      </c>
      <c r="M13100" s="548" t="s">
        <v>13758</v>
      </c>
      <c r="N13100" s="545" t="s">
        <v>13413</v>
      </c>
      <c r="O13100" s="545" t="s">
        <v>13413</v>
      </c>
      <c r="P13100" s="549">
        <v>10812</v>
      </c>
      <c r="Q13100" s="549">
        <v>1</v>
      </c>
      <c r="R13100" s="549">
        <v>56</v>
      </c>
      <c r="S13100" s="548"/>
      <c r="T13100" s="548"/>
      <c r="U13100" s="99"/>
    </row>
    <row r="13101" spans="1:21" ht="19.5" customHeight="1">
      <c r="A13101" s="545">
        <v>108134</v>
      </c>
      <c r="B13101" s="545" t="s">
        <v>5803</v>
      </c>
      <c r="C13101" s="545" t="s">
        <v>209</v>
      </c>
      <c r="D13101" s="546"/>
      <c r="E13101" s="171" t="str">
        <f t="shared" si="204"/>
        <v>1900</v>
      </c>
      <c r="F13101" s="547">
        <v>0</v>
      </c>
      <c r="G13101" s="548">
        <v>0</v>
      </c>
      <c r="H13101" s="547">
        <v>0</v>
      </c>
      <c r="I13101" s="545" t="s">
        <v>12736</v>
      </c>
      <c r="J13101" s="545"/>
      <c r="K13101" s="545" t="s">
        <v>20598</v>
      </c>
      <c r="L13101" s="545" t="s">
        <v>13413</v>
      </c>
      <c r="M13101" s="548" t="s">
        <v>13758</v>
      </c>
      <c r="N13101" s="545" t="s">
        <v>13413</v>
      </c>
      <c r="O13101" s="545" t="s">
        <v>13413</v>
      </c>
      <c r="P13101" s="549">
        <v>10813</v>
      </c>
      <c r="Q13101" s="549">
        <v>1</v>
      </c>
      <c r="R13101" s="549">
        <v>56</v>
      </c>
      <c r="S13101" s="548"/>
      <c r="T13101" s="548"/>
      <c r="U13101" s="99"/>
    </row>
    <row r="13102" spans="1:21" ht="19.5" customHeight="1">
      <c r="A13102" s="545">
        <v>108135</v>
      </c>
      <c r="B13102" s="545" t="s">
        <v>5628</v>
      </c>
      <c r="C13102" s="545" t="s">
        <v>216</v>
      </c>
      <c r="D13102" s="546"/>
      <c r="E13102" s="171" t="str">
        <f t="shared" si="204"/>
        <v>1900</v>
      </c>
      <c r="F13102" s="547">
        <v>0</v>
      </c>
      <c r="G13102" s="548">
        <v>0</v>
      </c>
      <c r="H13102" s="547">
        <v>0</v>
      </c>
      <c r="I13102" s="545" t="s">
        <v>12736</v>
      </c>
      <c r="J13102" s="545"/>
      <c r="K13102" s="545" t="s">
        <v>20598</v>
      </c>
      <c r="L13102" s="545" t="s">
        <v>13413</v>
      </c>
      <c r="M13102" s="548" t="s">
        <v>13758</v>
      </c>
      <c r="N13102" s="545" t="s">
        <v>13413</v>
      </c>
      <c r="O13102" s="545" t="s">
        <v>13413</v>
      </c>
      <c r="P13102" s="549">
        <v>10814</v>
      </c>
      <c r="Q13102" s="549">
        <v>1</v>
      </c>
      <c r="R13102" s="549">
        <v>56</v>
      </c>
      <c r="S13102" s="548"/>
      <c r="T13102" s="548"/>
      <c r="U13102" s="99"/>
    </row>
    <row r="13103" spans="1:21" ht="19.5" customHeight="1">
      <c r="A13103" s="545">
        <v>108136</v>
      </c>
      <c r="B13103" s="545" t="s">
        <v>8847</v>
      </c>
      <c r="C13103" s="545" t="s">
        <v>216</v>
      </c>
      <c r="D13103" s="546"/>
      <c r="E13103" s="171" t="str">
        <f t="shared" si="204"/>
        <v>1900</v>
      </c>
      <c r="F13103" s="547">
        <v>0</v>
      </c>
      <c r="G13103" s="548">
        <v>0</v>
      </c>
      <c r="H13103" s="547">
        <v>0</v>
      </c>
      <c r="I13103" s="545" t="s">
        <v>12676</v>
      </c>
      <c r="J13103" s="545"/>
      <c r="K13103" s="545" t="s">
        <v>20981</v>
      </c>
      <c r="L13103" s="545" t="s">
        <v>13413</v>
      </c>
      <c r="M13103" s="548" t="s">
        <v>13758</v>
      </c>
      <c r="N13103" s="545" t="s">
        <v>13413</v>
      </c>
      <c r="O13103" s="545" t="s">
        <v>13413</v>
      </c>
      <c r="P13103" s="549">
        <v>10815</v>
      </c>
      <c r="Q13103" s="549">
        <v>1</v>
      </c>
      <c r="R13103" s="549">
        <v>14</v>
      </c>
      <c r="S13103" s="548"/>
      <c r="T13103" s="548"/>
      <c r="U13103" s="99"/>
    </row>
    <row r="13104" spans="1:21" ht="19.5" customHeight="1">
      <c r="A13104" s="545">
        <v>108137</v>
      </c>
      <c r="B13104" s="545" t="s">
        <v>4633</v>
      </c>
      <c r="C13104" s="545" t="s">
        <v>216</v>
      </c>
      <c r="D13104" s="546"/>
      <c r="E13104" s="171" t="str">
        <f t="shared" si="204"/>
        <v>1900</v>
      </c>
      <c r="F13104" s="547">
        <v>0</v>
      </c>
      <c r="G13104" s="548">
        <v>0</v>
      </c>
      <c r="H13104" s="547">
        <v>0</v>
      </c>
      <c r="I13104" s="545" t="s">
        <v>12685</v>
      </c>
      <c r="J13104" s="545"/>
      <c r="K13104" s="545" t="s">
        <v>20982</v>
      </c>
      <c r="L13104" s="545" t="s">
        <v>13413</v>
      </c>
      <c r="M13104" s="548" t="s">
        <v>13758</v>
      </c>
      <c r="N13104" s="545" t="s">
        <v>13413</v>
      </c>
      <c r="O13104" s="545" t="s">
        <v>13413</v>
      </c>
      <c r="P13104" s="549">
        <v>10816</v>
      </c>
      <c r="Q13104" s="549">
        <v>1</v>
      </c>
      <c r="R13104" s="549">
        <v>11</v>
      </c>
      <c r="S13104" s="548"/>
      <c r="T13104" s="548"/>
      <c r="U13104" s="99"/>
    </row>
    <row r="13105" spans="1:21" ht="19.5" customHeight="1">
      <c r="A13105" s="545">
        <v>108138</v>
      </c>
      <c r="B13105" s="545" t="s">
        <v>8846</v>
      </c>
      <c r="C13105" s="545" t="s">
        <v>216</v>
      </c>
      <c r="D13105" s="546"/>
      <c r="E13105" s="171" t="str">
        <f t="shared" si="204"/>
        <v>1900</v>
      </c>
      <c r="F13105" s="547">
        <v>0</v>
      </c>
      <c r="G13105" s="548">
        <v>0</v>
      </c>
      <c r="H13105" s="547">
        <v>0</v>
      </c>
      <c r="I13105" s="545" t="s">
        <v>12973</v>
      </c>
      <c r="J13105" s="545"/>
      <c r="K13105" s="545" t="s">
        <v>20983</v>
      </c>
      <c r="L13105" s="545" t="s">
        <v>13413</v>
      </c>
      <c r="M13105" s="548" t="s">
        <v>13758</v>
      </c>
      <c r="N13105" s="545" t="s">
        <v>13413</v>
      </c>
      <c r="O13105" s="545" t="s">
        <v>13413</v>
      </c>
      <c r="P13105" s="549">
        <v>10817</v>
      </c>
      <c r="Q13105" s="549">
        <v>1</v>
      </c>
      <c r="R13105" s="549">
        <v>59</v>
      </c>
      <c r="S13105" s="548"/>
      <c r="T13105" s="548"/>
      <c r="U13105" s="99"/>
    </row>
    <row r="13106" spans="1:21" ht="19.5" customHeight="1">
      <c r="A13106" s="545">
        <v>108139</v>
      </c>
      <c r="B13106" s="545" t="s">
        <v>5866</v>
      </c>
      <c r="C13106" s="545" t="s">
        <v>216</v>
      </c>
      <c r="D13106" s="546"/>
      <c r="E13106" s="171" t="str">
        <f t="shared" si="204"/>
        <v>1900</v>
      </c>
      <c r="F13106" s="547">
        <v>0</v>
      </c>
      <c r="G13106" s="548">
        <v>0</v>
      </c>
      <c r="H13106" s="547">
        <v>0</v>
      </c>
      <c r="I13106" s="545" t="s">
        <v>12973</v>
      </c>
      <c r="J13106" s="545"/>
      <c r="K13106" s="545" t="s">
        <v>20598</v>
      </c>
      <c r="L13106" s="545" t="s">
        <v>13413</v>
      </c>
      <c r="M13106" s="548" t="s">
        <v>13758</v>
      </c>
      <c r="N13106" s="545" t="s">
        <v>13413</v>
      </c>
      <c r="O13106" s="545" t="s">
        <v>13413</v>
      </c>
      <c r="P13106" s="549">
        <v>10818</v>
      </c>
      <c r="Q13106" s="549">
        <v>1</v>
      </c>
      <c r="R13106" s="549">
        <v>59</v>
      </c>
      <c r="S13106" s="548"/>
      <c r="T13106" s="548"/>
      <c r="U13106" s="99"/>
    </row>
    <row r="13107" spans="1:21" ht="19.5" customHeight="1">
      <c r="A13107" s="545">
        <v>108140</v>
      </c>
      <c r="B13107" s="545" t="s">
        <v>5430</v>
      </c>
      <c r="C13107" s="545" t="s">
        <v>209</v>
      </c>
      <c r="D13107" s="546"/>
      <c r="E13107" s="171" t="str">
        <f t="shared" si="204"/>
        <v>1900</v>
      </c>
      <c r="F13107" s="547">
        <v>0</v>
      </c>
      <c r="G13107" s="548">
        <v>0</v>
      </c>
      <c r="H13107" s="547">
        <v>0</v>
      </c>
      <c r="I13107" s="545" t="s">
        <v>12756</v>
      </c>
      <c r="J13107" s="545"/>
      <c r="K13107" s="545" t="s">
        <v>20984</v>
      </c>
      <c r="L13107" s="545" t="s">
        <v>13413</v>
      </c>
      <c r="M13107" s="548" t="s">
        <v>13758</v>
      </c>
      <c r="N13107" s="545" t="s">
        <v>13413</v>
      </c>
      <c r="O13107" s="545" t="s">
        <v>13413</v>
      </c>
      <c r="P13107" s="549">
        <v>10819</v>
      </c>
      <c r="Q13107" s="549">
        <v>1</v>
      </c>
      <c r="R13107" s="549">
        <v>34</v>
      </c>
      <c r="S13107" s="548"/>
      <c r="T13107" s="548"/>
      <c r="U13107" s="99"/>
    </row>
    <row r="13108" spans="1:21" ht="19.5" customHeight="1">
      <c r="A13108" s="545">
        <v>108141</v>
      </c>
      <c r="B13108" s="545" t="s">
        <v>5434</v>
      </c>
      <c r="C13108" s="545" t="s">
        <v>216</v>
      </c>
      <c r="D13108" s="546"/>
      <c r="E13108" s="171" t="str">
        <f t="shared" si="204"/>
        <v>1900</v>
      </c>
      <c r="F13108" s="547">
        <v>0</v>
      </c>
      <c r="G13108" s="548">
        <v>0</v>
      </c>
      <c r="H13108" s="547">
        <v>0</v>
      </c>
      <c r="I13108" s="545" t="s">
        <v>12756</v>
      </c>
      <c r="J13108" s="545"/>
      <c r="K13108" s="545" t="s">
        <v>20985</v>
      </c>
      <c r="L13108" s="545" t="s">
        <v>13413</v>
      </c>
      <c r="M13108" s="548" t="s">
        <v>13758</v>
      </c>
      <c r="N13108" s="545" t="s">
        <v>13413</v>
      </c>
      <c r="O13108" s="545" t="s">
        <v>13413</v>
      </c>
      <c r="P13108" s="549">
        <v>10820</v>
      </c>
      <c r="Q13108" s="549">
        <v>1</v>
      </c>
      <c r="R13108" s="549">
        <v>34</v>
      </c>
      <c r="S13108" s="548"/>
      <c r="T13108" s="548"/>
      <c r="U13108" s="99"/>
    </row>
    <row r="13109" spans="1:21" ht="19.5" customHeight="1">
      <c r="A13109" s="545">
        <v>108142</v>
      </c>
      <c r="B13109" s="545" t="s">
        <v>5428</v>
      </c>
      <c r="C13109" s="545" t="s">
        <v>216</v>
      </c>
      <c r="D13109" s="546"/>
      <c r="E13109" s="171" t="str">
        <f t="shared" si="204"/>
        <v>1900</v>
      </c>
      <c r="F13109" s="547">
        <v>0</v>
      </c>
      <c r="G13109" s="548">
        <v>0</v>
      </c>
      <c r="H13109" s="547">
        <v>0</v>
      </c>
      <c r="I13109" s="545" t="s">
        <v>12756</v>
      </c>
      <c r="J13109" s="545"/>
      <c r="K13109" s="545" t="s">
        <v>20986</v>
      </c>
      <c r="L13109" s="545" t="s">
        <v>13413</v>
      </c>
      <c r="M13109" s="548" t="s">
        <v>13758</v>
      </c>
      <c r="N13109" s="545" t="s">
        <v>13413</v>
      </c>
      <c r="O13109" s="545" t="s">
        <v>13413</v>
      </c>
      <c r="P13109" s="549">
        <v>10821</v>
      </c>
      <c r="Q13109" s="549">
        <v>1</v>
      </c>
      <c r="R13109" s="549">
        <v>34</v>
      </c>
      <c r="S13109" s="548"/>
      <c r="T13109" s="548"/>
      <c r="U13109" s="99"/>
    </row>
    <row r="13110" spans="1:21" ht="19.5" customHeight="1">
      <c r="A13110" s="545">
        <v>108143</v>
      </c>
      <c r="B13110" s="545" t="s">
        <v>5712</v>
      </c>
      <c r="C13110" s="545" t="s">
        <v>209</v>
      </c>
      <c r="D13110" s="546"/>
      <c r="E13110" s="171" t="str">
        <f t="shared" si="204"/>
        <v>1900</v>
      </c>
      <c r="F13110" s="547">
        <v>0</v>
      </c>
      <c r="G13110" s="548">
        <v>0</v>
      </c>
      <c r="H13110" s="547">
        <v>0</v>
      </c>
      <c r="I13110" s="545" t="s">
        <v>12736</v>
      </c>
      <c r="J13110" s="545"/>
      <c r="K13110" s="545" t="s">
        <v>20598</v>
      </c>
      <c r="L13110" s="545" t="s">
        <v>13413</v>
      </c>
      <c r="M13110" s="548" t="s">
        <v>13758</v>
      </c>
      <c r="N13110" s="545" t="s">
        <v>13413</v>
      </c>
      <c r="O13110" s="545" t="s">
        <v>13413</v>
      </c>
      <c r="P13110" s="549">
        <v>10822</v>
      </c>
      <c r="Q13110" s="549">
        <v>1</v>
      </c>
      <c r="R13110" s="549">
        <v>56</v>
      </c>
      <c r="S13110" s="548"/>
      <c r="T13110" s="548"/>
      <c r="U13110" s="99"/>
    </row>
    <row r="13111" spans="1:21" ht="19.5" customHeight="1">
      <c r="A13111" s="545">
        <v>108144</v>
      </c>
      <c r="B13111" s="545" t="s">
        <v>5589</v>
      </c>
      <c r="C13111" s="545" t="s">
        <v>216</v>
      </c>
      <c r="D13111" s="546"/>
      <c r="E13111" s="171" t="str">
        <f t="shared" si="204"/>
        <v>1900</v>
      </c>
      <c r="F13111" s="547">
        <v>0</v>
      </c>
      <c r="G13111" s="548">
        <v>0</v>
      </c>
      <c r="H13111" s="547">
        <v>0</v>
      </c>
      <c r="I13111" s="545" t="s">
        <v>12736</v>
      </c>
      <c r="J13111" s="545"/>
      <c r="K13111" s="545" t="s">
        <v>20598</v>
      </c>
      <c r="L13111" s="545" t="s">
        <v>13413</v>
      </c>
      <c r="M13111" s="548" t="s">
        <v>13758</v>
      </c>
      <c r="N13111" s="545" t="s">
        <v>13413</v>
      </c>
      <c r="O13111" s="545" t="s">
        <v>13413</v>
      </c>
      <c r="P13111" s="549">
        <v>10823</v>
      </c>
      <c r="Q13111" s="549">
        <v>1</v>
      </c>
      <c r="R13111" s="549">
        <v>56</v>
      </c>
      <c r="S13111" s="548"/>
      <c r="T13111" s="548"/>
      <c r="U13111" s="99"/>
    </row>
    <row r="13112" spans="1:21" ht="19.5" customHeight="1">
      <c r="A13112" s="545">
        <v>108145</v>
      </c>
      <c r="B13112" s="545" t="s">
        <v>8846</v>
      </c>
      <c r="C13112" s="545" t="s">
        <v>216</v>
      </c>
      <c r="D13112" s="546"/>
      <c r="E13112" s="171" t="str">
        <f t="shared" si="204"/>
        <v>1900</v>
      </c>
      <c r="F13112" s="547">
        <v>0</v>
      </c>
      <c r="G13112" s="548">
        <v>0</v>
      </c>
      <c r="H13112" s="547">
        <v>0</v>
      </c>
      <c r="I13112" s="545" t="s">
        <v>12736</v>
      </c>
      <c r="J13112" s="545"/>
      <c r="K13112" s="545" t="s">
        <v>20987</v>
      </c>
      <c r="L13112" s="545" t="s">
        <v>13413</v>
      </c>
      <c r="M13112" s="548" t="s">
        <v>13758</v>
      </c>
      <c r="N13112" s="545" t="s">
        <v>13413</v>
      </c>
      <c r="O13112" s="545" t="s">
        <v>13413</v>
      </c>
      <c r="P13112" s="549">
        <v>10824</v>
      </c>
      <c r="Q13112" s="549">
        <v>1</v>
      </c>
      <c r="R13112" s="549">
        <v>56</v>
      </c>
      <c r="S13112" s="548"/>
      <c r="T13112" s="548"/>
      <c r="U13112" s="99"/>
    </row>
    <row r="13113" spans="1:21" ht="19.5" customHeight="1">
      <c r="A13113" s="545">
        <v>108146</v>
      </c>
      <c r="B13113" s="545" t="s">
        <v>8845</v>
      </c>
      <c r="C13113" s="545" t="s">
        <v>216</v>
      </c>
      <c r="D13113" s="546"/>
      <c r="E13113" s="171" t="str">
        <f t="shared" si="204"/>
        <v>1900</v>
      </c>
      <c r="F13113" s="547">
        <v>0</v>
      </c>
      <c r="G13113" s="548">
        <v>0</v>
      </c>
      <c r="H13113" s="547">
        <v>0</v>
      </c>
      <c r="I13113" s="545" t="s">
        <v>12736</v>
      </c>
      <c r="J13113" s="545"/>
      <c r="K13113" s="545" t="s">
        <v>20988</v>
      </c>
      <c r="L13113" s="545" t="s">
        <v>13413</v>
      </c>
      <c r="M13113" s="548" t="s">
        <v>13758</v>
      </c>
      <c r="N13113" s="545" t="s">
        <v>13413</v>
      </c>
      <c r="O13113" s="545" t="s">
        <v>13413</v>
      </c>
      <c r="P13113" s="549">
        <v>10825</v>
      </c>
      <c r="Q13113" s="549">
        <v>1</v>
      </c>
      <c r="R13113" s="549">
        <v>56</v>
      </c>
      <c r="S13113" s="548"/>
      <c r="T13113" s="548"/>
      <c r="U13113" s="99"/>
    </row>
    <row r="13114" spans="1:21" ht="19.5" customHeight="1">
      <c r="A13114" s="545">
        <v>108147</v>
      </c>
      <c r="B13114" s="545" t="s">
        <v>5706</v>
      </c>
      <c r="C13114" s="545" t="s">
        <v>216</v>
      </c>
      <c r="D13114" s="546"/>
      <c r="E13114" s="171" t="str">
        <f t="shared" si="204"/>
        <v>1900</v>
      </c>
      <c r="F13114" s="547">
        <v>0</v>
      </c>
      <c r="G13114" s="548">
        <v>0</v>
      </c>
      <c r="H13114" s="547">
        <v>0</v>
      </c>
      <c r="I13114" s="545" t="s">
        <v>12736</v>
      </c>
      <c r="J13114" s="545"/>
      <c r="K13114" s="545" t="s">
        <v>20598</v>
      </c>
      <c r="L13114" s="545" t="s">
        <v>13413</v>
      </c>
      <c r="M13114" s="548" t="s">
        <v>13758</v>
      </c>
      <c r="N13114" s="545" t="s">
        <v>13413</v>
      </c>
      <c r="O13114" s="545" t="s">
        <v>13413</v>
      </c>
      <c r="P13114" s="549">
        <v>10826</v>
      </c>
      <c r="Q13114" s="549">
        <v>1</v>
      </c>
      <c r="R13114" s="549">
        <v>56</v>
      </c>
      <c r="S13114" s="548"/>
      <c r="T13114" s="548"/>
      <c r="U13114" s="99"/>
    </row>
    <row r="13115" spans="1:21" ht="19.5" customHeight="1">
      <c r="A13115" s="545">
        <v>108148</v>
      </c>
      <c r="B13115" s="545" t="s">
        <v>5610</v>
      </c>
      <c r="C13115" s="545" t="s">
        <v>216</v>
      </c>
      <c r="D13115" s="546"/>
      <c r="E13115" s="171" t="str">
        <f t="shared" si="204"/>
        <v>1900</v>
      </c>
      <c r="F13115" s="547">
        <v>0</v>
      </c>
      <c r="G13115" s="548">
        <v>0</v>
      </c>
      <c r="H13115" s="547">
        <v>0</v>
      </c>
      <c r="I13115" s="545" t="s">
        <v>12736</v>
      </c>
      <c r="J13115" s="545"/>
      <c r="K13115" s="545" t="s">
        <v>20598</v>
      </c>
      <c r="L13115" s="545" t="s">
        <v>13413</v>
      </c>
      <c r="M13115" s="548" t="s">
        <v>13758</v>
      </c>
      <c r="N13115" s="545" t="s">
        <v>13413</v>
      </c>
      <c r="O13115" s="545" t="s">
        <v>13413</v>
      </c>
      <c r="P13115" s="549">
        <v>10827</v>
      </c>
      <c r="Q13115" s="549">
        <v>1</v>
      </c>
      <c r="R13115" s="549">
        <v>56</v>
      </c>
      <c r="S13115" s="548"/>
      <c r="T13115" s="548"/>
      <c r="U13115" s="99"/>
    </row>
    <row r="13116" spans="1:21" ht="19.5" customHeight="1">
      <c r="A13116" s="545">
        <v>108149</v>
      </c>
      <c r="B13116" s="545" t="s">
        <v>8844</v>
      </c>
      <c r="C13116" s="545" t="s">
        <v>216</v>
      </c>
      <c r="D13116" s="546"/>
      <c r="E13116" s="171" t="str">
        <f t="shared" si="204"/>
        <v>1900</v>
      </c>
      <c r="F13116" s="547">
        <v>0</v>
      </c>
      <c r="G13116" s="548">
        <v>0</v>
      </c>
      <c r="H13116" s="547">
        <v>0</v>
      </c>
      <c r="I13116" s="545" t="s">
        <v>12736</v>
      </c>
      <c r="J13116" s="545"/>
      <c r="K13116" s="545" t="s">
        <v>20989</v>
      </c>
      <c r="L13116" s="545" t="s">
        <v>13413</v>
      </c>
      <c r="M13116" s="548" t="s">
        <v>13758</v>
      </c>
      <c r="N13116" s="545" t="s">
        <v>13413</v>
      </c>
      <c r="O13116" s="545" t="s">
        <v>13413</v>
      </c>
      <c r="P13116" s="549">
        <v>10828</v>
      </c>
      <c r="Q13116" s="549">
        <v>1</v>
      </c>
      <c r="R13116" s="549">
        <v>56</v>
      </c>
      <c r="S13116" s="548"/>
      <c r="T13116" s="548"/>
      <c r="U13116" s="99"/>
    </row>
    <row r="13117" spans="1:21" ht="19.5" customHeight="1">
      <c r="A13117" s="545">
        <v>108150</v>
      </c>
      <c r="B13117" s="545" t="s">
        <v>8843</v>
      </c>
      <c r="C13117" s="545" t="s">
        <v>216</v>
      </c>
      <c r="D13117" s="546"/>
      <c r="E13117" s="171" t="str">
        <f t="shared" si="204"/>
        <v>1900</v>
      </c>
      <c r="F13117" s="547">
        <v>0</v>
      </c>
      <c r="G13117" s="548">
        <v>0</v>
      </c>
      <c r="H13117" s="547">
        <v>0</v>
      </c>
      <c r="I13117" s="545" t="s">
        <v>12736</v>
      </c>
      <c r="J13117" s="545"/>
      <c r="K13117" s="545" t="s">
        <v>20990</v>
      </c>
      <c r="L13117" s="545" t="s">
        <v>13413</v>
      </c>
      <c r="M13117" s="548" t="s">
        <v>13758</v>
      </c>
      <c r="N13117" s="545" t="s">
        <v>13413</v>
      </c>
      <c r="O13117" s="545" t="s">
        <v>13413</v>
      </c>
      <c r="P13117" s="549">
        <v>10829</v>
      </c>
      <c r="Q13117" s="549">
        <v>1</v>
      </c>
      <c r="R13117" s="549">
        <v>56</v>
      </c>
      <c r="S13117" s="548"/>
      <c r="T13117" s="548"/>
      <c r="U13117" s="99"/>
    </row>
    <row r="13118" spans="1:21" ht="19.5" customHeight="1">
      <c r="A13118" s="545">
        <v>108151</v>
      </c>
      <c r="B13118" s="545" t="s">
        <v>8842</v>
      </c>
      <c r="C13118" s="545" t="s">
        <v>216</v>
      </c>
      <c r="D13118" s="546"/>
      <c r="E13118" s="171" t="str">
        <f t="shared" si="204"/>
        <v>1900</v>
      </c>
      <c r="F13118" s="547">
        <v>0</v>
      </c>
      <c r="G13118" s="548">
        <v>0</v>
      </c>
      <c r="H13118" s="547">
        <v>0</v>
      </c>
      <c r="I13118" s="545" t="s">
        <v>12736</v>
      </c>
      <c r="J13118" s="545"/>
      <c r="K13118" s="545" t="s">
        <v>20991</v>
      </c>
      <c r="L13118" s="545" t="s">
        <v>13413</v>
      </c>
      <c r="M13118" s="548" t="s">
        <v>13758</v>
      </c>
      <c r="N13118" s="545" t="s">
        <v>13413</v>
      </c>
      <c r="O13118" s="545" t="s">
        <v>13413</v>
      </c>
      <c r="P13118" s="549">
        <v>10830</v>
      </c>
      <c r="Q13118" s="549">
        <v>1</v>
      </c>
      <c r="R13118" s="549">
        <v>56</v>
      </c>
      <c r="S13118" s="548"/>
      <c r="T13118" s="548"/>
      <c r="U13118" s="99"/>
    </row>
    <row r="13119" spans="1:21" ht="19.5" customHeight="1">
      <c r="A13119" s="545">
        <v>108152</v>
      </c>
      <c r="B13119" s="545" t="s">
        <v>4489</v>
      </c>
      <c r="C13119" s="545" t="s">
        <v>221</v>
      </c>
      <c r="D13119" s="546"/>
      <c r="E13119" s="171" t="str">
        <f t="shared" si="204"/>
        <v>1900</v>
      </c>
      <c r="F13119" s="547">
        <v>0</v>
      </c>
      <c r="G13119" s="548">
        <v>0</v>
      </c>
      <c r="H13119" s="547">
        <v>0</v>
      </c>
      <c r="I13119" s="545" t="s">
        <v>12673</v>
      </c>
      <c r="J13119" s="545"/>
      <c r="K13119" s="545" t="s">
        <v>20992</v>
      </c>
      <c r="L13119" s="545" t="s">
        <v>13413</v>
      </c>
      <c r="M13119" s="548" t="s">
        <v>13758</v>
      </c>
      <c r="N13119" s="545" t="s">
        <v>13413</v>
      </c>
      <c r="O13119" s="545" t="s">
        <v>13413</v>
      </c>
      <c r="P13119" s="549">
        <v>10831</v>
      </c>
      <c r="Q13119" s="549">
        <v>1</v>
      </c>
      <c r="R13119" s="549">
        <v>83</v>
      </c>
      <c r="S13119" s="548"/>
      <c r="T13119" s="548"/>
      <c r="U13119" s="99"/>
    </row>
    <row r="13120" spans="1:21" ht="19.5" customHeight="1">
      <c r="A13120" s="545">
        <v>108153</v>
      </c>
      <c r="B13120" s="545" t="s">
        <v>5688</v>
      </c>
      <c r="C13120" s="545" t="s">
        <v>216</v>
      </c>
      <c r="D13120" s="546"/>
      <c r="E13120" s="171" t="str">
        <f t="shared" si="204"/>
        <v>1900</v>
      </c>
      <c r="F13120" s="547">
        <v>0</v>
      </c>
      <c r="G13120" s="548">
        <v>0</v>
      </c>
      <c r="H13120" s="547">
        <v>0</v>
      </c>
      <c r="I13120" s="545" t="s">
        <v>12736</v>
      </c>
      <c r="J13120" s="545"/>
      <c r="K13120" s="545" t="s">
        <v>20598</v>
      </c>
      <c r="L13120" s="545" t="s">
        <v>13413</v>
      </c>
      <c r="M13120" s="548" t="s">
        <v>13758</v>
      </c>
      <c r="N13120" s="545" t="s">
        <v>13413</v>
      </c>
      <c r="O13120" s="545" t="s">
        <v>13413</v>
      </c>
      <c r="P13120" s="549">
        <v>10832</v>
      </c>
      <c r="Q13120" s="549">
        <v>1</v>
      </c>
      <c r="R13120" s="549">
        <v>56</v>
      </c>
      <c r="S13120" s="548"/>
      <c r="T13120" s="548"/>
      <c r="U13120" s="99"/>
    </row>
    <row r="13121" spans="1:21" ht="19.5" customHeight="1">
      <c r="A13121" s="545">
        <v>108154</v>
      </c>
      <c r="B13121" s="545" t="s">
        <v>8841</v>
      </c>
      <c r="C13121" s="545" t="s">
        <v>216</v>
      </c>
      <c r="D13121" s="546"/>
      <c r="E13121" s="171" t="str">
        <f t="shared" si="204"/>
        <v>1900</v>
      </c>
      <c r="F13121" s="547">
        <v>0</v>
      </c>
      <c r="G13121" s="548">
        <v>0</v>
      </c>
      <c r="H13121" s="547">
        <v>0</v>
      </c>
      <c r="I13121" s="545" t="s">
        <v>12736</v>
      </c>
      <c r="J13121" s="545"/>
      <c r="K13121" s="545" t="s">
        <v>20993</v>
      </c>
      <c r="L13121" s="545" t="s">
        <v>13413</v>
      </c>
      <c r="M13121" s="548" t="s">
        <v>13758</v>
      </c>
      <c r="N13121" s="545" t="s">
        <v>13413</v>
      </c>
      <c r="O13121" s="545" t="s">
        <v>13413</v>
      </c>
      <c r="P13121" s="549">
        <v>10833</v>
      </c>
      <c r="Q13121" s="549">
        <v>1</v>
      </c>
      <c r="R13121" s="549">
        <v>56</v>
      </c>
      <c r="S13121" s="548"/>
      <c r="T13121" s="548"/>
      <c r="U13121" s="99"/>
    </row>
    <row r="13122" spans="1:21" ht="19.5" customHeight="1">
      <c r="A13122" s="545">
        <v>108155</v>
      </c>
      <c r="B13122" s="545" t="s">
        <v>4487</v>
      </c>
      <c r="C13122" s="545" t="s">
        <v>221</v>
      </c>
      <c r="D13122" s="546"/>
      <c r="E13122" s="171" t="str">
        <f t="shared" si="204"/>
        <v>1900</v>
      </c>
      <c r="F13122" s="547">
        <v>0</v>
      </c>
      <c r="G13122" s="548">
        <v>0</v>
      </c>
      <c r="H13122" s="547">
        <v>0</v>
      </c>
      <c r="I13122" s="545" t="s">
        <v>12673</v>
      </c>
      <c r="J13122" s="545"/>
      <c r="K13122" s="545" t="s">
        <v>20994</v>
      </c>
      <c r="L13122" s="545" t="s">
        <v>13413</v>
      </c>
      <c r="M13122" s="548" t="s">
        <v>13758</v>
      </c>
      <c r="N13122" s="545" t="s">
        <v>13413</v>
      </c>
      <c r="O13122" s="545" t="s">
        <v>13413</v>
      </c>
      <c r="P13122" s="549">
        <v>10834</v>
      </c>
      <c r="Q13122" s="549">
        <v>1</v>
      </c>
      <c r="R13122" s="549">
        <v>83</v>
      </c>
      <c r="S13122" s="548"/>
      <c r="T13122" s="548"/>
      <c r="U13122" s="99"/>
    </row>
    <row r="13123" spans="1:21" ht="19.5" customHeight="1">
      <c r="A13123" s="545">
        <v>108156</v>
      </c>
      <c r="B13123" s="545" t="s">
        <v>8840</v>
      </c>
      <c r="C13123" s="545" t="s">
        <v>216</v>
      </c>
      <c r="D13123" s="546"/>
      <c r="E13123" s="171" t="str">
        <f t="shared" si="204"/>
        <v>1900</v>
      </c>
      <c r="F13123" s="547">
        <v>0</v>
      </c>
      <c r="G13123" s="548">
        <v>0</v>
      </c>
      <c r="H13123" s="547">
        <v>0</v>
      </c>
      <c r="I13123" s="545" t="s">
        <v>12736</v>
      </c>
      <c r="J13123" s="545"/>
      <c r="K13123" s="545" t="s">
        <v>20995</v>
      </c>
      <c r="L13123" s="545" t="s">
        <v>13413</v>
      </c>
      <c r="M13123" s="548" t="s">
        <v>13758</v>
      </c>
      <c r="N13123" s="545" t="s">
        <v>13413</v>
      </c>
      <c r="O13123" s="545" t="s">
        <v>13413</v>
      </c>
      <c r="P13123" s="549">
        <v>10835</v>
      </c>
      <c r="Q13123" s="549">
        <v>1</v>
      </c>
      <c r="R13123" s="549">
        <v>56</v>
      </c>
      <c r="S13123" s="548"/>
      <c r="T13123" s="548"/>
      <c r="U13123" s="99"/>
    </row>
    <row r="13124" spans="1:21" ht="19.5" customHeight="1">
      <c r="A13124" s="545">
        <v>108157</v>
      </c>
      <c r="B13124" s="545" t="s">
        <v>8839</v>
      </c>
      <c r="C13124" s="545" t="s">
        <v>216</v>
      </c>
      <c r="D13124" s="546"/>
      <c r="E13124" s="171" t="str">
        <f t="shared" ref="E13124:E13187" si="205">TEXT(D13124,"YYYY")</f>
        <v>1900</v>
      </c>
      <c r="F13124" s="547">
        <v>0</v>
      </c>
      <c r="G13124" s="548">
        <v>0</v>
      </c>
      <c r="H13124" s="547">
        <v>0</v>
      </c>
      <c r="I13124" s="545" t="s">
        <v>12736</v>
      </c>
      <c r="J13124" s="545"/>
      <c r="K13124" s="545" t="s">
        <v>20598</v>
      </c>
      <c r="L13124" s="545" t="s">
        <v>13413</v>
      </c>
      <c r="M13124" s="548" t="s">
        <v>13758</v>
      </c>
      <c r="N13124" s="545" t="s">
        <v>13413</v>
      </c>
      <c r="O13124" s="545" t="s">
        <v>13413</v>
      </c>
      <c r="P13124" s="549">
        <v>10836</v>
      </c>
      <c r="Q13124" s="549">
        <v>1</v>
      </c>
      <c r="R13124" s="549">
        <v>56</v>
      </c>
      <c r="S13124" s="548"/>
      <c r="T13124" s="548"/>
      <c r="U13124" s="99"/>
    </row>
    <row r="13125" spans="1:21" ht="19.5" customHeight="1">
      <c r="A13125" s="545">
        <v>108158</v>
      </c>
      <c r="B13125" s="545" t="s">
        <v>8838</v>
      </c>
      <c r="C13125" s="545" t="s">
        <v>216</v>
      </c>
      <c r="D13125" s="546"/>
      <c r="E13125" s="171" t="str">
        <f t="shared" si="205"/>
        <v>1900</v>
      </c>
      <c r="F13125" s="547">
        <v>0</v>
      </c>
      <c r="G13125" s="548">
        <v>0</v>
      </c>
      <c r="H13125" s="547">
        <v>0</v>
      </c>
      <c r="I13125" s="545" t="s">
        <v>12736</v>
      </c>
      <c r="J13125" s="545"/>
      <c r="K13125" s="545" t="s">
        <v>20996</v>
      </c>
      <c r="L13125" s="545" t="s">
        <v>13413</v>
      </c>
      <c r="M13125" s="548" t="s">
        <v>13758</v>
      </c>
      <c r="N13125" s="545" t="s">
        <v>13413</v>
      </c>
      <c r="O13125" s="545" t="s">
        <v>13413</v>
      </c>
      <c r="P13125" s="549">
        <v>10837</v>
      </c>
      <c r="Q13125" s="549">
        <v>1</v>
      </c>
      <c r="R13125" s="549">
        <v>56</v>
      </c>
      <c r="S13125" s="548"/>
      <c r="T13125" s="548"/>
      <c r="U13125" s="99"/>
    </row>
    <row r="13126" spans="1:21" ht="19.5" customHeight="1">
      <c r="A13126" s="545">
        <v>108159</v>
      </c>
      <c r="B13126" s="545" t="s">
        <v>8837</v>
      </c>
      <c r="C13126" s="545" t="s">
        <v>216</v>
      </c>
      <c r="D13126" s="546"/>
      <c r="E13126" s="171" t="str">
        <f t="shared" si="205"/>
        <v>1900</v>
      </c>
      <c r="F13126" s="547">
        <v>0</v>
      </c>
      <c r="G13126" s="548">
        <v>0</v>
      </c>
      <c r="H13126" s="547">
        <v>0</v>
      </c>
      <c r="I13126" s="545" t="s">
        <v>12736</v>
      </c>
      <c r="J13126" s="545"/>
      <c r="K13126" s="545" t="s">
        <v>20598</v>
      </c>
      <c r="L13126" s="545" t="s">
        <v>13413</v>
      </c>
      <c r="M13126" s="548" t="s">
        <v>13758</v>
      </c>
      <c r="N13126" s="545" t="s">
        <v>13413</v>
      </c>
      <c r="O13126" s="545" t="s">
        <v>13413</v>
      </c>
      <c r="P13126" s="549">
        <v>10838</v>
      </c>
      <c r="Q13126" s="549">
        <v>1</v>
      </c>
      <c r="R13126" s="549">
        <v>56</v>
      </c>
      <c r="S13126" s="548"/>
      <c r="T13126" s="548"/>
      <c r="U13126" s="99"/>
    </row>
    <row r="13127" spans="1:21" ht="19.5" customHeight="1">
      <c r="A13127" s="545">
        <v>108160</v>
      </c>
      <c r="B13127" s="545" t="s">
        <v>8836</v>
      </c>
      <c r="C13127" s="545" t="s">
        <v>216</v>
      </c>
      <c r="D13127" s="546"/>
      <c r="E13127" s="171" t="str">
        <f t="shared" si="205"/>
        <v>1900</v>
      </c>
      <c r="F13127" s="547">
        <v>0</v>
      </c>
      <c r="G13127" s="548">
        <v>0</v>
      </c>
      <c r="H13127" s="547">
        <v>0</v>
      </c>
      <c r="I13127" s="545" t="s">
        <v>12736</v>
      </c>
      <c r="J13127" s="545"/>
      <c r="K13127" s="545" t="s">
        <v>20997</v>
      </c>
      <c r="L13127" s="545" t="s">
        <v>13413</v>
      </c>
      <c r="M13127" s="548" t="s">
        <v>13758</v>
      </c>
      <c r="N13127" s="545" t="s">
        <v>13413</v>
      </c>
      <c r="O13127" s="545" t="s">
        <v>13413</v>
      </c>
      <c r="P13127" s="549">
        <v>10839</v>
      </c>
      <c r="Q13127" s="549">
        <v>1</v>
      </c>
      <c r="R13127" s="549">
        <v>56</v>
      </c>
      <c r="S13127" s="548"/>
      <c r="T13127" s="548"/>
      <c r="U13127" s="99"/>
    </row>
    <row r="13128" spans="1:21" ht="19.5" customHeight="1">
      <c r="A13128" s="545">
        <v>108161</v>
      </c>
      <c r="B13128" s="545" t="s">
        <v>5588</v>
      </c>
      <c r="C13128" s="545" t="s">
        <v>216</v>
      </c>
      <c r="D13128" s="546"/>
      <c r="E13128" s="171" t="str">
        <f t="shared" si="205"/>
        <v>1900</v>
      </c>
      <c r="F13128" s="547">
        <v>0</v>
      </c>
      <c r="G13128" s="548">
        <v>0</v>
      </c>
      <c r="H13128" s="547">
        <v>0</v>
      </c>
      <c r="I13128" s="545" t="s">
        <v>12736</v>
      </c>
      <c r="J13128" s="545"/>
      <c r="K13128" s="545" t="s">
        <v>20598</v>
      </c>
      <c r="L13128" s="545" t="s">
        <v>13413</v>
      </c>
      <c r="M13128" s="548" t="s">
        <v>13758</v>
      </c>
      <c r="N13128" s="545" t="s">
        <v>13413</v>
      </c>
      <c r="O13128" s="545" t="s">
        <v>13413</v>
      </c>
      <c r="P13128" s="549">
        <v>10840</v>
      </c>
      <c r="Q13128" s="549">
        <v>1</v>
      </c>
      <c r="R13128" s="549">
        <v>56</v>
      </c>
      <c r="S13128" s="548"/>
      <c r="T13128" s="548"/>
      <c r="U13128" s="99"/>
    </row>
    <row r="13129" spans="1:21" ht="19.5" customHeight="1">
      <c r="A13129" s="545">
        <v>108162</v>
      </c>
      <c r="B13129" s="545" t="s">
        <v>8835</v>
      </c>
      <c r="C13129" s="545" t="s">
        <v>216</v>
      </c>
      <c r="D13129" s="546"/>
      <c r="E13129" s="171" t="str">
        <f t="shared" si="205"/>
        <v>1900</v>
      </c>
      <c r="F13129" s="547">
        <v>0</v>
      </c>
      <c r="G13129" s="548">
        <v>0</v>
      </c>
      <c r="H13129" s="547">
        <v>0</v>
      </c>
      <c r="I13129" s="545" t="s">
        <v>12736</v>
      </c>
      <c r="J13129" s="545"/>
      <c r="K13129" s="545" t="s">
        <v>20998</v>
      </c>
      <c r="L13129" s="545" t="s">
        <v>13413</v>
      </c>
      <c r="M13129" s="548" t="s">
        <v>13758</v>
      </c>
      <c r="N13129" s="545" t="s">
        <v>13413</v>
      </c>
      <c r="O13129" s="545" t="s">
        <v>13413</v>
      </c>
      <c r="P13129" s="549">
        <v>10841</v>
      </c>
      <c r="Q13129" s="549">
        <v>1</v>
      </c>
      <c r="R13129" s="549">
        <v>56</v>
      </c>
      <c r="S13129" s="548"/>
      <c r="T13129" s="548"/>
      <c r="U13129" s="99"/>
    </row>
    <row r="13130" spans="1:21" ht="19.5" customHeight="1">
      <c r="A13130" s="545">
        <v>108163</v>
      </c>
      <c r="B13130" s="545" t="s">
        <v>5593</v>
      </c>
      <c r="C13130" s="545" t="s">
        <v>216</v>
      </c>
      <c r="D13130" s="546"/>
      <c r="E13130" s="171" t="str">
        <f t="shared" si="205"/>
        <v>1900</v>
      </c>
      <c r="F13130" s="547">
        <v>0</v>
      </c>
      <c r="G13130" s="548">
        <v>0</v>
      </c>
      <c r="H13130" s="547">
        <v>0</v>
      </c>
      <c r="I13130" s="545" t="s">
        <v>12736</v>
      </c>
      <c r="J13130" s="545"/>
      <c r="K13130" s="545" t="s">
        <v>20999</v>
      </c>
      <c r="L13130" s="545" t="s">
        <v>13413</v>
      </c>
      <c r="M13130" s="548" t="s">
        <v>13758</v>
      </c>
      <c r="N13130" s="545" t="s">
        <v>13413</v>
      </c>
      <c r="O13130" s="545" t="s">
        <v>13413</v>
      </c>
      <c r="P13130" s="549">
        <v>10842</v>
      </c>
      <c r="Q13130" s="549">
        <v>1</v>
      </c>
      <c r="R13130" s="549">
        <v>56</v>
      </c>
      <c r="S13130" s="548"/>
      <c r="T13130" s="548"/>
      <c r="U13130" s="99"/>
    </row>
    <row r="13131" spans="1:21" ht="19.5" customHeight="1">
      <c r="A13131" s="545">
        <v>108164</v>
      </c>
      <c r="B13131" s="545" t="s">
        <v>8834</v>
      </c>
      <c r="C13131" s="545" t="s">
        <v>221</v>
      </c>
      <c r="D13131" s="546"/>
      <c r="E13131" s="171" t="str">
        <f t="shared" si="205"/>
        <v>1900</v>
      </c>
      <c r="F13131" s="547">
        <v>0</v>
      </c>
      <c r="G13131" s="548">
        <v>0</v>
      </c>
      <c r="H13131" s="547">
        <v>0</v>
      </c>
      <c r="I13131" s="545" t="s">
        <v>12661</v>
      </c>
      <c r="J13131" s="545"/>
      <c r="K13131" s="545" t="s">
        <v>21000</v>
      </c>
      <c r="L13131" s="545" t="s">
        <v>13413</v>
      </c>
      <c r="M13131" s="548" t="s">
        <v>13758</v>
      </c>
      <c r="N13131" s="545" t="s">
        <v>13413</v>
      </c>
      <c r="O13131" s="545" t="s">
        <v>13413</v>
      </c>
      <c r="P13131" s="549">
        <v>10843</v>
      </c>
      <c r="Q13131" s="549">
        <v>1</v>
      </c>
      <c r="R13131" s="549">
        <v>89</v>
      </c>
      <c r="S13131" s="548"/>
      <c r="T13131" s="548"/>
      <c r="U13131" s="99"/>
    </row>
    <row r="13132" spans="1:21" ht="19.5" customHeight="1">
      <c r="A13132" s="545">
        <v>108165</v>
      </c>
      <c r="B13132" s="545" t="s">
        <v>4499</v>
      </c>
      <c r="C13132" s="545" t="s">
        <v>221</v>
      </c>
      <c r="D13132" s="546"/>
      <c r="E13132" s="171" t="str">
        <f t="shared" si="205"/>
        <v>1900</v>
      </c>
      <c r="F13132" s="547">
        <v>0</v>
      </c>
      <c r="G13132" s="548">
        <v>0</v>
      </c>
      <c r="H13132" s="547">
        <v>0</v>
      </c>
      <c r="I13132" s="545" t="s">
        <v>12661</v>
      </c>
      <c r="J13132" s="545"/>
      <c r="K13132" s="545" t="s">
        <v>21001</v>
      </c>
      <c r="L13132" s="545" t="s">
        <v>13413</v>
      </c>
      <c r="M13132" s="548" t="s">
        <v>13758</v>
      </c>
      <c r="N13132" s="545" t="s">
        <v>13413</v>
      </c>
      <c r="O13132" s="545" t="s">
        <v>13413</v>
      </c>
      <c r="P13132" s="549">
        <v>10844</v>
      </c>
      <c r="Q13132" s="549">
        <v>1</v>
      </c>
      <c r="R13132" s="549">
        <v>89</v>
      </c>
      <c r="S13132" s="548"/>
      <c r="T13132" s="548"/>
      <c r="U13132" s="99"/>
    </row>
    <row r="13133" spans="1:21" ht="19.5" customHeight="1">
      <c r="A13133" s="545">
        <v>108166</v>
      </c>
      <c r="B13133" s="545" t="s">
        <v>8833</v>
      </c>
      <c r="C13133" s="545" t="s">
        <v>221</v>
      </c>
      <c r="D13133" s="546"/>
      <c r="E13133" s="171" t="str">
        <f t="shared" si="205"/>
        <v>1900</v>
      </c>
      <c r="F13133" s="547">
        <v>0</v>
      </c>
      <c r="G13133" s="548">
        <v>0</v>
      </c>
      <c r="H13133" s="547">
        <v>0</v>
      </c>
      <c r="I13133" s="545" t="s">
        <v>12661</v>
      </c>
      <c r="J13133" s="545"/>
      <c r="K13133" s="545" t="s">
        <v>21002</v>
      </c>
      <c r="L13133" s="545" t="s">
        <v>13413</v>
      </c>
      <c r="M13133" s="548" t="s">
        <v>13758</v>
      </c>
      <c r="N13133" s="545" t="s">
        <v>13413</v>
      </c>
      <c r="O13133" s="545" t="s">
        <v>13413</v>
      </c>
      <c r="P13133" s="549">
        <v>10845</v>
      </c>
      <c r="Q13133" s="549">
        <v>1</v>
      </c>
      <c r="R13133" s="549">
        <v>89</v>
      </c>
      <c r="S13133" s="548"/>
      <c r="T13133" s="548"/>
      <c r="U13133" s="99"/>
    </row>
    <row r="13134" spans="1:21" ht="19.5" customHeight="1">
      <c r="A13134" s="545">
        <v>108167</v>
      </c>
      <c r="B13134" s="545" t="s">
        <v>8832</v>
      </c>
      <c r="C13134" s="545" t="s">
        <v>216</v>
      </c>
      <c r="D13134" s="546"/>
      <c r="E13134" s="171" t="str">
        <f t="shared" si="205"/>
        <v>1900</v>
      </c>
      <c r="F13134" s="547">
        <v>0</v>
      </c>
      <c r="G13134" s="548">
        <v>0</v>
      </c>
      <c r="H13134" s="547">
        <v>0</v>
      </c>
      <c r="I13134" s="545" t="s">
        <v>12736</v>
      </c>
      <c r="J13134" s="545"/>
      <c r="K13134" s="545" t="s">
        <v>21003</v>
      </c>
      <c r="L13134" s="545" t="s">
        <v>13413</v>
      </c>
      <c r="M13134" s="548" t="s">
        <v>13758</v>
      </c>
      <c r="N13134" s="545" t="s">
        <v>13413</v>
      </c>
      <c r="O13134" s="545" t="s">
        <v>13413</v>
      </c>
      <c r="P13134" s="549">
        <v>10846</v>
      </c>
      <c r="Q13134" s="549">
        <v>1</v>
      </c>
      <c r="R13134" s="549">
        <v>56</v>
      </c>
      <c r="S13134" s="548"/>
      <c r="T13134" s="548"/>
      <c r="U13134" s="99"/>
    </row>
    <row r="13135" spans="1:21" ht="19.5" customHeight="1">
      <c r="A13135" s="545">
        <v>108168</v>
      </c>
      <c r="B13135" s="545" t="s">
        <v>4495</v>
      </c>
      <c r="C13135" s="545" t="s">
        <v>221</v>
      </c>
      <c r="D13135" s="546"/>
      <c r="E13135" s="171" t="str">
        <f t="shared" si="205"/>
        <v>1900</v>
      </c>
      <c r="F13135" s="547">
        <v>0</v>
      </c>
      <c r="G13135" s="548">
        <v>0</v>
      </c>
      <c r="H13135" s="547">
        <v>0</v>
      </c>
      <c r="I13135" s="545" t="s">
        <v>12661</v>
      </c>
      <c r="J13135" s="545"/>
      <c r="K13135" s="545" t="s">
        <v>21004</v>
      </c>
      <c r="L13135" s="545" t="s">
        <v>13413</v>
      </c>
      <c r="M13135" s="548" t="s">
        <v>13758</v>
      </c>
      <c r="N13135" s="545" t="s">
        <v>13413</v>
      </c>
      <c r="O13135" s="545" t="s">
        <v>13413</v>
      </c>
      <c r="P13135" s="549">
        <v>10847</v>
      </c>
      <c r="Q13135" s="549">
        <v>1</v>
      </c>
      <c r="R13135" s="549">
        <v>89</v>
      </c>
      <c r="S13135" s="548"/>
      <c r="T13135" s="548"/>
      <c r="U13135" s="99"/>
    </row>
    <row r="13136" spans="1:21" ht="19.5" customHeight="1">
      <c r="A13136" s="545">
        <v>108169</v>
      </c>
      <c r="B13136" s="545" t="s">
        <v>4494</v>
      </c>
      <c r="C13136" s="545" t="s">
        <v>209</v>
      </c>
      <c r="D13136" s="546"/>
      <c r="E13136" s="171" t="str">
        <f t="shared" si="205"/>
        <v>1900</v>
      </c>
      <c r="F13136" s="547">
        <v>0</v>
      </c>
      <c r="G13136" s="548">
        <v>0</v>
      </c>
      <c r="H13136" s="547">
        <v>0</v>
      </c>
      <c r="I13136" s="545" t="s">
        <v>12679</v>
      </c>
      <c r="J13136" s="545"/>
      <c r="K13136" s="545" t="s">
        <v>21005</v>
      </c>
      <c r="L13136" s="545" t="s">
        <v>13413</v>
      </c>
      <c r="M13136" s="548" t="s">
        <v>13758</v>
      </c>
      <c r="N13136" s="545" t="s">
        <v>13413</v>
      </c>
      <c r="O13136" s="545" t="s">
        <v>13413</v>
      </c>
      <c r="P13136" s="549">
        <v>10848</v>
      </c>
      <c r="Q13136" s="549">
        <v>1</v>
      </c>
      <c r="R13136" s="549">
        <v>88</v>
      </c>
      <c r="S13136" s="548"/>
      <c r="T13136" s="548"/>
      <c r="U13136" s="99"/>
    </row>
    <row r="13137" spans="1:21" ht="19.5" customHeight="1">
      <c r="A13137" s="545">
        <v>108170</v>
      </c>
      <c r="B13137" s="545" t="s">
        <v>5501</v>
      </c>
      <c r="C13137" s="545" t="s">
        <v>216</v>
      </c>
      <c r="D13137" s="546"/>
      <c r="E13137" s="171" t="str">
        <f t="shared" si="205"/>
        <v>1900</v>
      </c>
      <c r="F13137" s="547">
        <v>0</v>
      </c>
      <c r="G13137" s="548">
        <v>0</v>
      </c>
      <c r="H13137" s="547">
        <v>0</v>
      </c>
      <c r="I13137" s="545" t="s">
        <v>12726</v>
      </c>
      <c r="J13137" s="545"/>
      <c r="K13137" s="545" t="s">
        <v>21006</v>
      </c>
      <c r="L13137" s="545" t="s">
        <v>13413</v>
      </c>
      <c r="M13137" s="548" t="s">
        <v>13758</v>
      </c>
      <c r="N13137" s="545" t="s">
        <v>13413</v>
      </c>
      <c r="O13137" s="545" t="s">
        <v>13413</v>
      </c>
      <c r="P13137" s="549">
        <v>10849</v>
      </c>
      <c r="Q13137" s="549">
        <v>1</v>
      </c>
      <c r="R13137" s="549">
        <v>49</v>
      </c>
      <c r="S13137" s="548"/>
      <c r="T13137" s="548"/>
      <c r="U13137" s="99"/>
    </row>
    <row r="13138" spans="1:21" ht="19.5" customHeight="1">
      <c r="A13138" s="545">
        <v>108171</v>
      </c>
      <c r="B13138" s="545" t="s">
        <v>5502</v>
      </c>
      <c r="C13138" s="545" t="s">
        <v>216</v>
      </c>
      <c r="D13138" s="546"/>
      <c r="E13138" s="171" t="str">
        <f t="shared" si="205"/>
        <v>1900</v>
      </c>
      <c r="F13138" s="547">
        <v>0</v>
      </c>
      <c r="G13138" s="548">
        <v>0</v>
      </c>
      <c r="H13138" s="547">
        <v>0</v>
      </c>
      <c r="I13138" s="545" t="s">
        <v>12726</v>
      </c>
      <c r="J13138" s="545"/>
      <c r="K13138" s="545" t="s">
        <v>21007</v>
      </c>
      <c r="L13138" s="545" t="s">
        <v>13413</v>
      </c>
      <c r="M13138" s="548" t="s">
        <v>13758</v>
      </c>
      <c r="N13138" s="545" t="s">
        <v>13413</v>
      </c>
      <c r="O13138" s="545" t="s">
        <v>13413</v>
      </c>
      <c r="P13138" s="549">
        <v>10850</v>
      </c>
      <c r="Q13138" s="549">
        <v>1</v>
      </c>
      <c r="R13138" s="549">
        <v>49</v>
      </c>
      <c r="S13138" s="548"/>
      <c r="T13138" s="548"/>
      <c r="U13138" s="99"/>
    </row>
    <row r="13139" spans="1:21" ht="19.5" customHeight="1">
      <c r="A13139" s="545">
        <v>108172</v>
      </c>
      <c r="B13139" s="545" t="s">
        <v>8831</v>
      </c>
      <c r="C13139" s="545" t="s">
        <v>216</v>
      </c>
      <c r="D13139" s="546"/>
      <c r="E13139" s="171" t="str">
        <f t="shared" si="205"/>
        <v>1900</v>
      </c>
      <c r="F13139" s="547">
        <v>0</v>
      </c>
      <c r="G13139" s="548">
        <v>0</v>
      </c>
      <c r="H13139" s="547">
        <v>0</v>
      </c>
      <c r="I13139" s="545" t="s">
        <v>12726</v>
      </c>
      <c r="J13139" s="545"/>
      <c r="K13139" s="545" t="s">
        <v>21008</v>
      </c>
      <c r="L13139" s="545" t="s">
        <v>13413</v>
      </c>
      <c r="M13139" s="548" t="s">
        <v>13758</v>
      </c>
      <c r="N13139" s="545" t="s">
        <v>13413</v>
      </c>
      <c r="O13139" s="545" t="s">
        <v>13413</v>
      </c>
      <c r="P13139" s="549">
        <v>10851</v>
      </c>
      <c r="Q13139" s="549">
        <v>1</v>
      </c>
      <c r="R13139" s="549">
        <v>49</v>
      </c>
      <c r="S13139" s="548"/>
      <c r="T13139" s="548"/>
      <c r="U13139" s="99"/>
    </row>
    <row r="13140" spans="1:21" ht="19.5" customHeight="1">
      <c r="A13140" s="545">
        <v>108173</v>
      </c>
      <c r="B13140" s="545" t="s">
        <v>8830</v>
      </c>
      <c r="C13140" s="545" t="s">
        <v>216</v>
      </c>
      <c r="D13140" s="546"/>
      <c r="E13140" s="171" t="str">
        <f t="shared" si="205"/>
        <v>1900</v>
      </c>
      <c r="F13140" s="547">
        <v>0</v>
      </c>
      <c r="G13140" s="548">
        <v>0</v>
      </c>
      <c r="H13140" s="547">
        <v>0</v>
      </c>
      <c r="I13140" s="545" t="s">
        <v>12726</v>
      </c>
      <c r="J13140" s="545"/>
      <c r="K13140" s="545" t="s">
        <v>21009</v>
      </c>
      <c r="L13140" s="545" t="s">
        <v>13413</v>
      </c>
      <c r="M13140" s="548" t="s">
        <v>13758</v>
      </c>
      <c r="N13140" s="545" t="s">
        <v>13413</v>
      </c>
      <c r="O13140" s="545" t="s">
        <v>13413</v>
      </c>
      <c r="P13140" s="549">
        <v>10852</v>
      </c>
      <c r="Q13140" s="549">
        <v>1</v>
      </c>
      <c r="R13140" s="549">
        <v>49</v>
      </c>
      <c r="S13140" s="548"/>
      <c r="T13140" s="548"/>
      <c r="U13140" s="99"/>
    </row>
    <row r="13141" spans="1:21" ht="19.5" customHeight="1">
      <c r="A13141" s="545">
        <v>108174</v>
      </c>
      <c r="B13141" s="545" t="s">
        <v>8829</v>
      </c>
      <c r="C13141" s="545" t="s">
        <v>216</v>
      </c>
      <c r="D13141" s="546"/>
      <c r="E13141" s="171" t="str">
        <f t="shared" si="205"/>
        <v>1900</v>
      </c>
      <c r="F13141" s="547">
        <v>0</v>
      </c>
      <c r="G13141" s="548">
        <v>0</v>
      </c>
      <c r="H13141" s="547">
        <v>0</v>
      </c>
      <c r="I13141" s="545" t="s">
        <v>12726</v>
      </c>
      <c r="J13141" s="545"/>
      <c r="K13141" s="545" t="s">
        <v>21010</v>
      </c>
      <c r="L13141" s="545" t="s">
        <v>13413</v>
      </c>
      <c r="M13141" s="548" t="s">
        <v>13758</v>
      </c>
      <c r="N13141" s="545" t="s">
        <v>13413</v>
      </c>
      <c r="O13141" s="545" t="s">
        <v>13413</v>
      </c>
      <c r="P13141" s="549">
        <v>10853</v>
      </c>
      <c r="Q13141" s="549">
        <v>1</v>
      </c>
      <c r="R13141" s="549">
        <v>49</v>
      </c>
      <c r="S13141" s="548"/>
      <c r="T13141" s="548"/>
      <c r="U13141" s="99"/>
    </row>
    <row r="13142" spans="1:21" ht="19.5" customHeight="1">
      <c r="A13142" s="545">
        <v>108175</v>
      </c>
      <c r="B13142" s="545" t="s">
        <v>8828</v>
      </c>
      <c r="C13142" s="545" t="s">
        <v>216</v>
      </c>
      <c r="D13142" s="546"/>
      <c r="E13142" s="171" t="str">
        <f t="shared" si="205"/>
        <v>1900</v>
      </c>
      <c r="F13142" s="547">
        <v>0</v>
      </c>
      <c r="G13142" s="548">
        <v>0</v>
      </c>
      <c r="H13142" s="547">
        <v>0</v>
      </c>
      <c r="I13142" s="545" t="s">
        <v>12726</v>
      </c>
      <c r="J13142" s="545"/>
      <c r="K13142" s="545" t="s">
        <v>21011</v>
      </c>
      <c r="L13142" s="545" t="s">
        <v>13413</v>
      </c>
      <c r="M13142" s="548" t="s">
        <v>13758</v>
      </c>
      <c r="N13142" s="545" t="s">
        <v>13413</v>
      </c>
      <c r="O13142" s="545" t="s">
        <v>13413</v>
      </c>
      <c r="P13142" s="549">
        <v>10854</v>
      </c>
      <c r="Q13142" s="549">
        <v>1</v>
      </c>
      <c r="R13142" s="549">
        <v>49</v>
      </c>
      <c r="S13142" s="548"/>
      <c r="T13142" s="548"/>
      <c r="U13142" s="99"/>
    </row>
    <row r="13143" spans="1:21" ht="19.5" customHeight="1">
      <c r="A13143" s="545">
        <v>108176</v>
      </c>
      <c r="B13143" s="545" t="s">
        <v>8827</v>
      </c>
      <c r="C13143" s="545" t="s">
        <v>216</v>
      </c>
      <c r="D13143" s="546"/>
      <c r="E13143" s="171" t="str">
        <f t="shared" si="205"/>
        <v>1900</v>
      </c>
      <c r="F13143" s="547">
        <v>0</v>
      </c>
      <c r="G13143" s="548">
        <v>0</v>
      </c>
      <c r="H13143" s="547">
        <v>0</v>
      </c>
      <c r="I13143" s="545" t="s">
        <v>12726</v>
      </c>
      <c r="J13143" s="545"/>
      <c r="K13143" s="545" t="s">
        <v>21012</v>
      </c>
      <c r="L13143" s="545" t="s">
        <v>13413</v>
      </c>
      <c r="M13143" s="548" t="s">
        <v>13758</v>
      </c>
      <c r="N13143" s="545" t="s">
        <v>13413</v>
      </c>
      <c r="O13143" s="545" t="s">
        <v>13413</v>
      </c>
      <c r="P13143" s="549">
        <v>10855</v>
      </c>
      <c r="Q13143" s="549">
        <v>1</v>
      </c>
      <c r="R13143" s="549">
        <v>49</v>
      </c>
      <c r="S13143" s="548"/>
      <c r="T13143" s="548"/>
      <c r="U13143" s="99"/>
    </row>
    <row r="13144" spans="1:21" ht="19.5" customHeight="1">
      <c r="A13144" s="545">
        <v>108177</v>
      </c>
      <c r="B13144" s="545" t="s">
        <v>8826</v>
      </c>
      <c r="C13144" s="545" t="s">
        <v>216</v>
      </c>
      <c r="D13144" s="546"/>
      <c r="E13144" s="171" t="str">
        <f t="shared" si="205"/>
        <v>1900</v>
      </c>
      <c r="F13144" s="547">
        <v>0</v>
      </c>
      <c r="G13144" s="548">
        <v>0</v>
      </c>
      <c r="H13144" s="547">
        <v>0</v>
      </c>
      <c r="I13144" s="545" t="s">
        <v>12726</v>
      </c>
      <c r="J13144" s="545"/>
      <c r="K13144" s="545" t="s">
        <v>21013</v>
      </c>
      <c r="L13144" s="545" t="s">
        <v>13413</v>
      </c>
      <c r="M13144" s="548" t="s">
        <v>13758</v>
      </c>
      <c r="N13144" s="545" t="s">
        <v>13413</v>
      </c>
      <c r="O13144" s="545" t="s">
        <v>13413</v>
      </c>
      <c r="P13144" s="549">
        <v>10856</v>
      </c>
      <c r="Q13144" s="549">
        <v>1</v>
      </c>
      <c r="R13144" s="549">
        <v>49</v>
      </c>
      <c r="S13144" s="548"/>
      <c r="T13144" s="548"/>
      <c r="U13144" s="99"/>
    </row>
    <row r="13145" spans="1:21" ht="19.5" customHeight="1">
      <c r="A13145" s="545">
        <v>108178</v>
      </c>
      <c r="B13145" s="545" t="s">
        <v>8825</v>
      </c>
      <c r="C13145" s="545" t="s">
        <v>216</v>
      </c>
      <c r="D13145" s="546"/>
      <c r="E13145" s="171" t="str">
        <f t="shared" si="205"/>
        <v>1900</v>
      </c>
      <c r="F13145" s="547">
        <v>0</v>
      </c>
      <c r="G13145" s="548">
        <v>0</v>
      </c>
      <c r="H13145" s="547">
        <v>0</v>
      </c>
      <c r="I13145" s="545" t="s">
        <v>12726</v>
      </c>
      <c r="J13145" s="545"/>
      <c r="K13145" s="545" t="s">
        <v>21014</v>
      </c>
      <c r="L13145" s="545" t="s">
        <v>13413</v>
      </c>
      <c r="M13145" s="548" t="s">
        <v>13758</v>
      </c>
      <c r="N13145" s="545" t="s">
        <v>13413</v>
      </c>
      <c r="O13145" s="545" t="s">
        <v>13413</v>
      </c>
      <c r="P13145" s="549">
        <v>10857</v>
      </c>
      <c r="Q13145" s="549">
        <v>1</v>
      </c>
      <c r="R13145" s="549">
        <v>49</v>
      </c>
      <c r="S13145" s="548"/>
      <c r="T13145" s="548"/>
      <c r="U13145" s="99"/>
    </row>
    <row r="13146" spans="1:21" ht="19.5" customHeight="1">
      <c r="A13146" s="545">
        <v>108179</v>
      </c>
      <c r="B13146" s="545" t="s">
        <v>8824</v>
      </c>
      <c r="C13146" s="545" t="s">
        <v>216</v>
      </c>
      <c r="D13146" s="546"/>
      <c r="E13146" s="171" t="str">
        <f t="shared" si="205"/>
        <v>1900</v>
      </c>
      <c r="F13146" s="547">
        <v>0</v>
      </c>
      <c r="G13146" s="548">
        <v>0</v>
      </c>
      <c r="H13146" s="547">
        <v>0</v>
      </c>
      <c r="I13146" s="545" t="s">
        <v>12650</v>
      </c>
      <c r="J13146" s="545"/>
      <c r="K13146" s="545" t="s">
        <v>13413</v>
      </c>
      <c r="L13146" s="545" t="s">
        <v>13413</v>
      </c>
      <c r="M13146" s="548" t="s">
        <v>13758</v>
      </c>
      <c r="N13146" s="545" t="s">
        <v>13413</v>
      </c>
      <c r="O13146" s="545" t="s">
        <v>13413</v>
      </c>
      <c r="P13146" s="549">
        <v>10858</v>
      </c>
      <c r="Q13146" s="549">
        <v>1</v>
      </c>
      <c r="R13146" s="549">
        <v>127</v>
      </c>
      <c r="S13146" s="548"/>
      <c r="T13146" s="548"/>
      <c r="U13146" s="99"/>
    </row>
    <row r="13147" spans="1:21" ht="19.5" customHeight="1">
      <c r="A13147" s="545">
        <v>108180</v>
      </c>
      <c r="B13147" s="545" t="s">
        <v>4980</v>
      </c>
      <c r="C13147" s="545" t="s">
        <v>216</v>
      </c>
      <c r="D13147" s="546"/>
      <c r="E13147" s="171" t="str">
        <f t="shared" si="205"/>
        <v>1900</v>
      </c>
      <c r="F13147" s="547">
        <v>0</v>
      </c>
      <c r="G13147" s="548">
        <v>0</v>
      </c>
      <c r="H13147" s="547">
        <v>0</v>
      </c>
      <c r="I13147" s="545" t="s">
        <v>12650</v>
      </c>
      <c r="J13147" s="545"/>
      <c r="K13147" s="545" t="s">
        <v>21015</v>
      </c>
      <c r="L13147" s="545" t="s">
        <v>13413</v>
      </c>
      <c r="M13147" s="548" t="s">
        <v>13758</v>
      </c>
      <c r="N13147" s="545" t="s">
        <v>13413</v>
      </c>
      <c r="O13147" s="545" t="s">
        <v>13413</v>
      </c>
      <c r="P13147" s="549">
        <v>10859</v>
      </c>
      <c r="Q13147" s="549">
        <v>1</v>
      </c>
      <c r="R13147" s="549">
        <v>127</v>
      </c>
      <c r="S13147" s="548"/>
      <c r="T13147" s="548"/>
      <c r="U13147" s="99"/>
    </row>
    <row r="13148" spans="1:21" ht="19.5" customHeight="1">
      <c r="A13148" s="545">
        <v>108181</v>
      </c>
      <c r="B13148" s="545" t="s">
        <v>8823</v>
      </c>
      <c r="C13148" s="545" t="s">
        <v>216</v>
      </c>
      <c r="D13148" s="546"/>
      <c r="E13148" s="171" t="str">
        <f t="shared" si="205"/>
        <v>1900</v>
      </c>
      <c r="F13148" s="547">
        <v>0</v>
      </c>
      <c r="G13148" s="548">
        <v>0</v>
      </c>
      <c r="H13148" s="547">
        <v>0</v>
      </c>
      <c r="I13148" s="545" t="s">
        <v>12726</v>
      </c>
      <c r="J13148" s="545"/>
      <c r="K13148" s="545" t="s">
        <v>21016</v>
      </c>
      <c r="L13148" s="545" t="s">
        <v>13413</v>
      </c>
      <c r="M13148" s="548" t="s">
        <v>13758</v>
      </c>
      <c r="N13148" s="545" t="s">
        <v>13413</v>
      </c>
      <c r="O13148" s="545" t="s">
        <v>13413</v>
      </c>
      <c r="P13148" s="549">
        <v>10860</v>
      </c>
      <c r="Q13148" s="549">
        <v>1</v>
      </c>
      <c r="R13148" s="549">
        <v>49</v>
      </c>
      <c r="S13148" s="548"/>
      <c r="T13148" s="548"/>
      <c r="U13148" s="99"/>
    </row>
    <row r="13149" spans="1:21" ht="19.5" customHeight="1">
      <c r="A13149" s="545">
        <v>108182</v>
      </c>
      <c r="B13149" s="545" t="s">
        <v>8822</v>
      </c>
      <c r="C13149" s="545" t="s">
        <v>216</v>
      </c>
      <c r="D13149" s="546"/>
      <c r="E13149" s="171" t="str">
        <f t="shared" si="205"/>
        <v>1900</v>
      </c>
      <c r="F13149" s="547">
        <v>0</v>
      </c>
      <c r="G13149" s="548">
        <v>0</v>
      </c>
      <c r="H13149" s="547">
        <v>0</v>
      </c>
      <c r="I13149" s="545" t="s">
        <v>12726</v>
      </c>
      <c r="J13149" s="545"/>
      <c r="K13149" s="545" t="s">
        <v>21017</v>
      </c>
      <c r="L13149" s="545" t="s">
        <v>13413</v>
      </c>
      <c r="M13149" s="548" t="s">
        <v>13758</v>
      </c>
      <c r="N13149" s="545" t="s">
        <v>13413</v>
      </c>
      <c r="O13149" s="545" t="s">
        <v>13413</v>
      </c>
      <c r="P13149" s="549">
        <v>10861</v>
      </c>
      <c r="Q13149" s="549">
        <v>1</v>
      </c>
      <c r="R13149" s="549">
        <v>49</v>
      </c>
      <c r="S13149" s="548"/>
      <c r="T13149" s="548"/>
      <c r="U13149" s="99"/>
    </row>
    <row r="13150" spans="1:21" ht="19.5" customHeight="1">
      <c r="A13150" s="545">
        <v>108183</v>
      </c>
      <c r="B13150" s="545" t="s">
        <v>5503</v>
      </c>
      <c r="C13150" s="545" t="s">
        <v>216</v>
      </c>
      <c r="D13150" s="546"/>
      <c r="E13150" s="171" t="str">
        <f t="shared" si="205"/>
        <v>1900</v>
      </c>
      <c r="F13150" s="547">
        <v>0</v>
      </c>
      <c r="G13150" s="548">
        <v>0</v>
      </c>
      <c r="H13150" s="547">
        <v>0</v>
      </c>
      <c r="I13150" s="545" t="s">
        <v>12726</v>
      </c>
      <c r="J13150" s="545"/>
      <c r="K13150" s="545" t="s">
        <v>21018</v>
      </c>
      <c r="L13150" s="545" t="s">
        <v>13413</v>
      </c>
      <c r="M13150" s="548" t="s">
        <v>13758</v>
      </c>
      <c r="N13150" s="545" t="s">
        <v>13413</v>
      </c>
      <c r="O13150" s="545" t="s">
        <v>13413</v>
      </c>
      <c r="P13150" s="549">
        <v>10862</v>
      </c>
      <c r="Q13150" s="549">
        <v>1</v>
      </c>
      <c r="R13150" s="549">
        <v>49</v>
      </c>
      <c r="S13150" s="548"/>
      <c r="T13150" s="548"/>
      <c r="U13150" s="99"/>
    </row>
    <row r="13151" spans="1:21" ht="19.5" customHeight="1">
      <c r="A13151" s="545">
        <v>108184</v>
      </c>
      <c r="B13151" s="545" t="s">
        <v>4812</v>
      </c>
      <c r="C13151" s="545" t="s">
        <v>216</v>
      </c>
      <c r="D13151" s="546"/>
      <c r="E13151" s="171" t="str">
        <f t="shared" si="205"/>
        <v>1900</v>
      </c>
      <c r="F13151" s="547">
        <v>0</v>
      </c>
      <c r="G13151" s="548">
        <v>0</v>
      </c>
      <c r="H13151" s="547">
        <v>0</v>
      </c>
      <c r="I13151" s="545" t="s">
        <v>12650</v>
      </c>
      <c r="J13151" s="545"/>
      <c r="K13151" s="545" t="s">
        <v>13413</v>
      </c>
      <c r="L13151" s="545" t="s">
        <v>13413</v>
      </c>
      <c r="M13151" s="548" t="s">
        <v>13758</v>
      </c>
      <c r="N13151" s="545" t="s">
        <v>13413</v>
      </c>
      <c r="O13151" s="545" t="s">
        <v>13413</v>
      </c>
      <c r="P13151" s="549">
        <v>10863</v>
      </c>
      <c r="Q13151" s="549">
        <v>1</v>
      </c>
      <c r="R13151" s="549">
        <v>127</v>
      </c>
      <c r="S13151" s="548"/>
      <c r="T13151" s="548"/>
      <c r="U13151" s="99"/>
    </row>
    <row r="13152" spans="1:21" ht="19.5" customHeight="1">
      <c r="A13152" s="545">
        <v>108185</v>
      </c>
      <c r="B13152" s="545" t="s">
        <v>4827</v>
      </c>
      <c r="C13152" s="545" t="s">
        <v>216</v>
      </c>
      <c r="D13152" s="546"/>
      <c r="E13152" s="171" t="str">
        <f t="shared" si="205"/>
        <v>1900</v>
      </c>
      <c r="F13152" s="547">
        <v>0</v>
      </c>
      <c r="G13152" s="548">
        <v>0</v>
      </c>
      <c r="H13152" s="547">
        <v>0</v>
      </c>
      <c r="I13152" s="545" t="s">
        <v>12650</v>
      </c>
      <c r="J13152" s="545"/>
      <c r="K13152" s="545" t="s">
        <v>13413</v>
      </c>
      <c r="L13152" s="545" t="s">
        <v>13413</v>
      </c>
      <c r="M13152" s="548" t="s">
        <v>13758</v>
      </c>
      <c r="N13152" s="545" t="s">
        <v>13413</v>
      </c>
      <c r="O13152" s="545" t="s">
        <v>13413</v>
      </c>
      <c r="P13152" s="549">
        <v>10864</v>
      </c>
      <c r="Q13152" s="549">
        <v>1</v>
      </c>
      <c r="R13152" s="549">
        <v>127</v>
      </c>
      <c r="S13152" s="548"/>
      <c r="T13152" s="548"/>
      <c r="U13152" s="99"/>
    </row>
    <row r="13153" spans="1:21" ht="19.5" customHeight="1">
      <c r="A13153" s="545">
        <v>108186</v>
      </c>
      <c r="B13153" s="545" t="s">
        <v>8821</v>
      </c>
      <c r="C13153" s="545" t="s">
        <v>216</v>
      </c>
      <c r="D13153" s="546"/>
      <c r="E13153" s="171" t="str">
        <f t="shared" si="205"/>
        <v>1900</v>
      </c>
      <c r="F13153" s="547">
        <v>0</v>
      </c>
      <c r="G13153" s="548">
        <v>0</v>
      </c>
      <c r="H13153" s="547">
        <v>0</v>
      </c>
      <c r="I13153" s="545" t="s">
        <v>12736</v>
      </c>
      <c r="J13153" s="545"/>
      <c r="K13153" s="545" t="s">
        <v>21019</v>
      </c>
      <c r="L13153" s="545" t="s">
        <v>13413</v>
      </c>
      <c r="M13153" s="548" t="s">
        <v>13758</v>
      </c>
      <c r="N13153" s="545" t="s">
        <v>13413</v>
      </c>
      <c r="O13153" s="545" t="s">
        <v>13413</v>
      </c>
      <c r="P13153" s="549">
        <v>10865</v>
      </c>
      <c r="Q13153" s="549">
        <v>1</v>
      </c>
      <c r="R13153" s="549">
        <v>56</v>
      </c>
      <c r="S13153" s="548"/>
      <c r="T13153" s="548"/>
      <c r="U13153" s="99"/>
    </row>
    <row r="13154" spans="1:21" ht="19.5" customHeight="1">
      <c r="A13154" s="545">
        <v>108187</v>
      </c>
      <c r="B13154" s="545" t="s">
        <v>5774</v>
      </c>
      <c r="C13154" s="545" t="s">
        <v>216</v>
      </c>
      <c r="D13154" s="546"/>
      <c r="E13154" s="171" t="str">
        <f t="shared" si="205"/>
        <v>1900</v>
      </c>
      <c r="F13154" s="547">
        <v>0</v>
      </c>
      <c r="G13154" s="548">
        <v>0</v>
      </c>
      <c r="H13154" s="547">
        <v>0</v>
      </c>
      <c r="I13154" s="545" t="s">
        <v>12736</v>
      </c>
      <c r="J13154" s="545"/>
      <c r="K13154" s="545" t="s">
        <v>20598</v>
      </c>
      <c r="L13154" s="545" t="s">
        <v>13413</v>
      </c>
      <c r="M13154" s="548" t="s">
        <v>13758</v>
      </c>
      <c r="N13154" s="545" t="s">
        <v>13413</v>
      </c>
      <c r="O13154" s="545" t="s">
        <v>13413</v>
      </c>
      <c r="P13154" s="549">
        <v>10866</v>
      </c>
      <c r="Q13154" s="549">
        <v>1</v>
      </c>
      <c r="R13154" s="549">
        <v>56</v>
      </c>
      <c r="S13154" s="548"/>
      <c r="T13154" s="548"/>
      <c r="U13154" s="99"/>
    </row>
    <row r="13155" spans="1:21" ht="19.5" customHeight="1">
      <c r="A13155" s="545">
        <v>108188</v>
      </c>
      <c r="B13155" s="545" t="s">
        <v>8388</v>
      </c>
      <c r="C13155" s="545" t="s">
        <v>216</v>
      </c>
      <c r="D13155" s="546">
        <v>46052</v>
      </c>
      <c r="E13155" s="171" t="str">
        <f t="shared" si="205"/>
        <v>2026</v>
      </c>
      <c r="F13155" s="547">
        <v>9713106</v>
      </c>
      <c r="G13155" s="548">
        <v>0.19</v>
      </c>
      <c r="H13155" s="547">
        <v>8162273.9500000002</v>
      </c>
      <c r="I13155" s="545" t="s">
        <v>12752</v>
      </c>
      <c r="J13155" s="545" t="s">
        <v>13307</v>
      </c>
      <c r="K13155" s="545" t="s">
        <v>21020</v>
      </c>
      <c r="L13155" s="545" t="s">
        <v>13413</v>
      </c>
      <c r="M13155" s="548" t="s">
        <v>13758</v>
      </c>
      <c r="N13155" s="545" t="s">
        <v>13413</v>
      </c>
      <c r="O13155" s="545" t="s">
        <v>13413</v>
      </c>
      <c r="P13155" s="549">
        <v>10867</v>
      </c>
      <c r="Q13155" s="549">
        <v>1</v>
      </c>
      <c r="R13155" s="549">
        <v>167</v>
      </c>
      <c r="S13155" s="548">
        <v>2228</v>
      </c>
      <c r="T13155" s="548"/>
      <c r="U13155" s="99"/>
    </row>
    <row r="13156" spans="1:21" ht="19.5" customHeight="1">
      <c r="A13156" s="545">
        <v>108189</v>
      </c>
      <c r="B13156" s="545" t="s">
        <v>5773</v>
      </c>
      <c r="C13156" s="545" t="s">
        <v>216</v>
      </c>
      <c r="D13156" s="546"/>
      <c r="E13156" s="171" t="str">
        <f t="shared" si="205"/>
        <v>1900</v>
      </c>
      <c r="F13156" s="547">
        <v>0</v>
      </c>
      <c r="G13156" s="548">
        <v>0</v>
      </c>
      <c r="H13156" s="547">
        <v>0</v>
      </c>
      <c r="I13156" s="545" t="s">
        <v>12736</v>
      </c>
      <c r="J13156" s="545"/>
      <c r="K13156" s="545" t="s">
        <v>20598</v>
      </c>
      <c r="L13156" s="545" t="s">
        <v>13413</v>
      </c>
      <c r="M13156" s="548" t="s">
        <v>13758</v>
      </c>
      <c r="N13156" s="545" t="s">
        <v>13413</v>
      </c>
      <c r="O13156" s="545" t="s">
        <v>13413</v>
      </c>
      <c r="P13156" s="549">
        <v>10868</v>
      </c>
      <c r="Q13156" s="549">
        <v>1</v>
      </c>
      <c r="R13156" s="549">
        <v>56</v>
      </c>
      <c r="S13156" s="548"/>
      <c r="T13156" s="548"/>
      <c r="U13156" s="99"/>
    </row>
    <row r="13157" spans="1:21" ht="19.5" customHeight="1">
      <c r="A13157" s="545">
        <v>108190</v>
      </c>
      <c r="B13157" s="545" t="s">
        <v>5705</v>
      </c>
      <c r="C13157" s="545" t="s">
        <v>216</v>
      </c>
      <c r="D13157" s="546"/>
      <c r="E13157" s="171" t="str">
        <f t="shared" si="205"/>
        <v>1900</v>
      </c>
      <c r="F13157" s="547">
        <v>0</v>
      </c>
      <c r="G13157" s="548">
        <v>0</v>
      </c>
      <c r="H13157" s="547">
        <v>0</v>
      </c>
      <c r="I13157" s="545" t="s">
        <v>12736</v>
      </c>
      <c r="J13157" s="545"/>
      <c r="K13157" s="545" t="s">
        <v>20598</v>
      </c>
      <c r="L13157" s="545" t="s">
        <v>13413</v>
      </c>
      <c r="M13157" s="548" t="s">
        <v>13758</v>
      </c>
      <c r="N13157" s="545" t="s">
        <v>13413</v>
      </c>
      <c r="O13157" s="545" t="s">
        <v>13413</v>
      </c>
      <c r="P13157" s="549">
        <v>10869</v>
      </c>
      <c r="Q13157" s="549">
        <v>1</v>
      </c>
      <c r="R13157" s="549">
        <v>56</v>
      </c>
      <c r="S13157" s="548"/>
      <c r="T13157" s="548"/>
      <c r="U13157" s="99"/>
    </row>
    <row r="13158" spans="1:21" ht="19.5" customHeight="1">
      <c r="A13158" s="545">
        <v>108191</v>
      </c>
      <c r="B13158" s="545" t="s">
        <v>8820</v>
      </c>
      <c r="C13158" s="545" t="s">
        <v>216</v>
      </c>
      <c r="D13158" s="546"/>
      <c r="E13158" s="171" t="str">
        <f t="shared" si="205"/>
        <v>1900</v>
      </c>
      <c r="F13158" s="547">
        <v>0</v>
      </c>
      <c r="G13158" s="548">
        <v>0</v>
      </c>
      <c r="H13158" s="547">
        <v>0</v>
      </c>
      <c r="I13158" s="545" t="s">
        <v>12736</v>
      </c>
      <c r="J13158" s="545"/>
      <c r="K13158" s="545" t="s">
        <v>20598</v>
      </c>
      <c r="L13158" s="545" t="s">
        <v>13413</v>
      </c>
      <c r="M13158" s="548" t="s">
        <v>13758</v>
      </c>
      <c r="N13158" s="545" t="s">
        <v>13413</v>
      </c>
      <c r="O13158" s="545" t="s">
        <v>13413</v>
      </c>
      <c r="P13158" s="549">
        <v>10870</v>
      </c>
      <c r="Q13158" s="549">
        <v>1</v>
      </c>
      <c r="R13158" s="549">
        <v>56</v>
      </c>
      <c r="S13158" s="548"/>
      <c r="T13158" s="548"/>
      <c r="U13158" s="99"/>
    </row>
    <row r="13159" spans="1:21" ht="19.5" customHeight="1">
      <c r="A13159" s="545">
        <v>108192</v>
      </c>
      <c r="B13159" s="545" t="s">
        <v>5704</v>
      </c>
      <c r="C13159" s="545" t="s">
        <v>216</v>
      </c>
      <c r="D13159" s="546"/>
      <c r="E13159" s="171" t="str">
        <f t="shared" si="205"/>
        <v>1900</v>
      </c>
      <c r="F13159" s="547">
        <v>0</v>
      </c>
      <c r="G13159" s="548">
        <v>0</v>
      </c>
      <c r="H13159" s="547">
        <v>0</v>
      </c>
      <c r="I13159" s="545" t="s">
        <v>12736</v>
      </c>
      <c r="J13159" s="545"/>
      <c r="K13159" s="545" t="s">
        <v>20598</v>
      </c>
      <c r="L13159" s="545" t="s">
        <v>13413</v>
      </c>
      <c r="M13159" s="548" t="s">
        <v>13758</v>
      </c>
      <c r="N13159" s="545" t="s">
        <v>13413</v>
      </c>
      <c r="O13159" s="545" t="s">
        <v>13413</v>
      </c>
      <c r="P13159" s="549">
        <v>10871</v>
      </c>
      <c r="Q13159" s="549">
        <v>1</v>
      </c>
      <c r="R13159" s="549">
        <v>56</v>
      </c>
      <c r="S13159" s="548"/>
      <c r="T13159" s="548"/>
      <c r="U13159" s="99"/>
    </row>
    <row r="13160" spans="1:21" ht="19.5" customHeight="1">
      <c r="A13160" s="545">
        <v>108193</v>
      </c>
      <c r="B13160" s="545" t="s">
        <v>5594</v>
      </c>
      <c r="C13160" s="545" t="s">
        <v>216</v>
      </c>
      <c r="D13160" s="546"/>
      <c r="E13160" s="171" t="str">
        <f t="shared" si="205"/>
        <v>1900</v>
      </c>
      <c r="F13160" s="547">
        <v>0</v>
      </c>
      <c r="G13160" s="548">
        <v>0</v>
      </c>
      <c r="H13160" s="547">
        <v>0</v>
      </c>
      <c r="I13160" s="545" t="s">
        <v>12736</v>
      </c>
      <c r="J13160" s="545"/>
      <c r="K13160" s="545" t="s">
        <v>20598</v>
      </c>
      <c r="L13160" s="545" t="s">
        <v>13413</v>
      </c>
      <c r="M13160" s="548" t="s">
        <v>13758</v>
      </c>
      <c r="N13160" s="545" t="s">
        <v>13413</v>
      </c>
      <c r="O13160" s="545" t="s">
        <v>13413</v>
      </c>
      <c r="P13160" s="549">
        <v>10872</v>
      </c>
      <c r="Q13160" s="549">
        <v>1</v>
      </c>
      <c r="R13160" s="549">
        <v>56</v>
      </c>
      <c r="S13160" s="548"/>
      <c r="T13160" s="548"/>
      <c r="U13160" s="99"/>
    </row>
    <row r="13161" spans="1:21" ht="19.5" customHeight="1">
      <c r="A13161" s="545">
        <v>108194</v>
      </c>
      <c r="B13161" s="545" t="s">
        <v>5591</v>
      </c>
      <c r="C13161" s="545" t="s">
        <v>216</v>
      </c>
      <c r="D13161" s="546"/>
      <c r="E13161" s="171" t="str">
        <f t="shared" si="205"/>
        <v>1900</v>
      </c>
      <c r="F13161" s="547">
        <v>0</v>
      </c>
      <c r="G13161" s="548">
        <v>0</v>
      </c>
      <c r="H13161" s="547">
        <v>0</v>
      </c>
      <c r="I13161" s="545" t="s">
        <v>12736</v>
      </c>
      <c r="J13161" s="545"/>
      <c r="K13161" s="545" t="s">
        <v>20598</v>
      </c>
      <c r="L13161" s="545" t="s">
        <v>13413</v>
      </c>
      <c r="M13161" s="548" t="s">
        <v>13758</v>
      </c>
      <c r="N13161" s="545" t="s">
        <v>13413</v>
      </c>
      <c r="O13161" s="545" t="s">
        <v>13413</v>
      </c>
      <c r="P13161" s="549">
        <v>10873</v>
      </c>
      <c r="Q13161" s="549">
        <v>1</v>
      </c>
      <c r="R13161" s="549">
        <v>56</v>
      </c>
      <c r="S13161" s="548"/>
      <c r="T13161" s="548"/>
      <c r="U13161" s="99"/>
    </row>
    <row r="13162" spans="1:21" ht="19.5" customHeight="1">
      <c r="A13162" s="545">
        <v>108195</v>
      </c>
      <c r="B13162" s="545" t="s">
        <v>5702</v>
      </c>
      <c r="C13162" s="545" t="s">
        <v>216</v>
      </c>
      <c r="D13162" s="546"/>
      <c r="E13162" s="171" t="str">
        <f t="shared" si="205"/>
        <v>1900</v>
      </c>
      <c r="F13162" s="547">
        <v>0</v>
      </c>
      <c r="G13162" s="548">
        <v>0</v>
      </c>
      <c r="H13162" s="547">
        <v>0</v>
      </c>
      <c r="I13162" s="545" t="s">
        <v>12736</v>
      </c>
      <c r="J13162" s="545"/>
      <c r="K13162" s="545" t="s">
        <v>20598</v>
      </c>
      <c r="L13162" s="545" t="s">
        <v>13413</v>
      </c>
      <c r="M13162" s="548" t="s">
        <v>13758</v>
      </c>
      <c r="N13162" s="545" t="s">
        <v>13413</v>
      </c>
      <c r="O13162" s="545" t="s">
        <v>13413</v>
      </c>
      <c r="P13162" s="549">
        <v>10874</v>
      </c>
      <c r="Q13162" s="549">
        <v>1</v>
      </c>
      <c r="R13162" s="549">
        <v>56</v>
      </c>
      <c r="S13162" s="548"/>
      <c r="T13162" s="548"/>
      <c r="U13162" s="99"/>
    </row>
    <row r="13163" spans="1:21" ht="19.5" customHeight="1">
      <c r="A13163" s="545">
        <v>108196</v>
      </c>
      <c r="B13163" s="545" t="s">
        <v>8819</v>
      </c>
      <c r="C13163" s="545" t="s">
        <v>216</v>
      </c>
      <c r="D13163" s="546"/>
      <c r="E13163" s="171" t="str">
        <f t="shared" si="205"/>
        <v>1900</v>
      </c>
      <c r="F13163" s="547">
        <v>0</v>
      </c>
      <c r="G13163" s="548">
        <v>0</v>
      </c>
      <c r="H13163" s="547">
        <v>0</v>
      </c>
      <c r="I13163" s="545" t="s">
        <v>12736</v>
      </c>
      <c r="J13163" s="545"/>
      <c r="K13163" s="545" t="s">
        <v>20598</v>
      </c>
      <c r="L13163" s="545" t="s">
        <v>13413</v>
      </c>
      <c r="M13163" s="548" t="s">
        <v>13758</v>
      </c>
      <c r="N13163" s="545" t="s">
        <v>13413</v>
      </c>
      <c r="O13163" s="545" t="s">
        <v>13413</v>
      </c>
      <c r="P13163" s="549">
        <v>10875</v>
      </c>
      <c r="Q13163" s="549">
        <v>1</v>
      </c>
      <c r="R13163" s="549">
        <v>56</v>
      </c>
      <c r="S13163" s="548"/>
      <c r="T13163" s="548"/>
      <c r="U13163" s="99"/>
    </row>
    <row r="13164" spans="1:21" ht="19.5" customHeight="1">
      <c r="A13164" s="545">
        <v>108197</v>
      </c>
      <c r="B13164" s="545" t="s">
        <v>5609</v>
      </c>
      <c r="C13164" s="545" t="s">
        <v>216</v>
      </c>
      <c r="D13164" s="546"/>
      <c r="E13164" s="171" t="str">
        <f t="shared" si="205"/>
        <v>1900</v>
      </c>
      <c r="F13164" s="547">
        <v>0</v>
      </c>
      <c r="G13164" s="548">
        <v>0</v>
      </c>
      <c r="H13164" s="547">
        <v>0</v>
      </c>
      <c r="I13164" s="545" t="s">
        <v>12736</v>
      </c>
      <c r="J13164" s="545"/>
      <c r="K13164" s="545" t="s">
        <v>20598</v>
      </c>
      <c r="L13164" s="545" t="s">
        <v>13413</v>
      </c>
      <c r="M13164" s="548" t="s">
        <v>13758</v>
      </c>
      <c r="N13164" s="545" t="s">
        <v>13413</v>
      </c>
      <c r="O13164" s="545" t="s">
        <v>13413</v>
      </c>
      <c r="P13164" s="549">
        <v>10876</v>
      </c>
      <c r="Q13164" s="549">
        <v>1</v>
      </c>
      <c r="R13164" s="549">
        <v>56</v>
      </c>
      <c r="S13164" s="548"/>
      <c r="T13164" s="548"/>
      <c r="U13164" s="99"/>
    </row>
    <row r="13165" spans="1:21" ht="19.5" customHeight="1">
      <c r="A13165" s="545">
        <v>108198</v>
      </c>
      <c r="B13165" s="545" t="s">
        <v>5723</v>
      </c>
      <c r="C13165" s="545" t="s">
        <v>216</v>
      </c>
      <c r="D13165" s="546"/>
      <c r="E13165" s="171" t="str">
        <f t="shared" si="205"/>
        <v>1900</v>
      </c>
      <c r="F13165" s="547">
        <v>0</v>
      </c>
      <c r="G13165" s="548">
        <v>0</v>
      </c>
      <c r="H13165" s="547">
        <v>0</v>
      </c>
      <c r="I13165" s="545" t="s">
        <v>12736</v>
      </c>
      <c r="J13165" s="545"/>
      <c r="K13165" s="545" t="s">
        <v>20598</v>
      </c>
      <c r="L13165" s="545" t="s">
        <v>13413</v>
      </c>
      <c r="M13165" s="548" t="s">
        <v>13758</v>
      </c>
      <c r="N13165" s="545" t="s">
        <v>13413</v>
      </c>
      <c r="O13165" s="545" t="s">
        <v>13413</v>
      </c>
      <c r="P13165" s="549">
        <v>10877</v>
      </c>
      <c r="Q13165" s="549">
        <v>1</v>
      </c>
      <c r="R13165" s="549">
        <v>56</v>
      </c>
      <c r="S13165" s="548"/>
      <c r="T13165" s="548"/>
      <c r="U13165" s="99"/>
    </row>
    <row r="13166" spans="1:21" ht="19.5" customHeight="1">
      <c r="A13166" s="545">
        <v>108199</v>
      </c>
      <c r="B13166" s="545" t="s">
        <v>5683</v>
      </c>
      <c r="C13166" s="545" t="s">
        <v>216</v>
      </c>
      <c r="D13166" s="546"/>
      <c r="E13166" s="171" t="str">
        <f t="shared" si="205"/>
        <v>1900</v>
      </c>
      <c r="F13166" s="547">
        <v>0</v>
      </c>
      <c r="G13166" s="548">
        <v>0</v>
      </c>
      <c r="H13166" s="547">
        <v>0</v>
      </c>
      <c r="I13166" s="545" t="s">
        <v>12736</v>
      </c>
      <c r="J13166" s="545"/>
      <c r="K13166" s="545" t="s">
        <v>20598</v>
      </c>
      <c r="L13166" s="545" t="s">
        <v>13413</v>
      </c>
      <c r="M13166" s="548" t="s">
        <v>13758</v>
      </c>
      <c r="N13166" s="545" t="s">
        <v>13413</v>
      </c>
      <c r="O13166" s="545" t="s">
        <v>13413</v>
      </c>
      <c r="P13166" s="549">
        <v>10878</v>
      </c>
      <c r="Q13166" s="549">
        <v>1</v>
      </c>
      <c r="R13166" s="549">
        <v>56</v>
      </c>
      <c r="S13166" s="548"/>
      <c r="T13166" s="548"/>
      <c r="U13166" s="99"/>
    </row>
    <row r="13167" spans="1:21" ht="19.5" customHeight="1">
      <c r="A13167" s="545">
        <v>108200</v>
      </c>
      <c r="B13167" s="545" t="s">
        <v>5592</v>
      </c>
      <c r="C13167" s="545" t="s">
        <v>216</v>
      </c>
      <c r="D13167" s="546"/>
      <c r="E13167" s="171" t="str">
        <f t="shared" si="205"/>
        <v>1900</v>
      </c>
      <c r="F13167" s="547">
        <v>0</v>
      </c>
      <c r="G13167" s="548">
        <v>0</v>
      </c>
      <c r="H13167" s="547">
        <v>0</v>
      </c>
      <c r="I13167" s="545" t="s">
        <v>12736</v>
      </c>
      <c r="J13167" s="545"/>
      <c r="K13167" s="545" t="s">
        <v>20598</v>
      </c>
      <c r="L13167" s="545" t="s">
        <v>13413</v>
      </c>
      <c r="M13167" s="548" t="s">
        <v>13758</v>
      </c>
      <c r="N13167" s="545" t="s">
        <v>13413</v>
      </c>
      <c r="O13167" s="545" t="s">
        <v>13413</v>
      </c>
      <c r="P13167" s="549">
        <v>10879</v>
      </c>
      <c r="Q13167" s="549">
        <v>1</v>
      </c>
      <c r="R13167" s="549">
        <v>56</v>
      </c>
      <c r="S13167" s="548"/>
      <c r="T13167" s="548"/>
      <c r="U13167" s="99"/>
    </row>
    <row r="13168" spans="1:21" ht="19.5" customHeight="1">
      <c r="A13168" s="545">
        <v>108201</v>
      </c>
      <c r="B13168" s="545" t="s">
        <v>8818</v>
      </c>
      <c r="C13168" s="545" t="s">
        <v>216</v>
      </c>
      <c r="D13168" s="546"/>
      <c r="E13168" s="171" t="str">
        <f t="shared" si="205"/>
        <v>1900</v>
      </c>
      <c r="F13168" s="547">
        <v>0</v>
      </c>
      <c r="G13168" s="548">
        <v>0</v>
      </c>
      <c r="H13168" s="547">
        <v>0</v>
      </c>
      <c r="I13168" s="545" t="s">
        <v>12736</v>
      </c>
      <c r="J13168" s="545"/>
      <c r="K13168" s="545" t="s">
        <v>21021</v>
      </c>
      <c r="L13168" s="545" t="s">
        <v>13413</v>
      </c>
      <c r="M13168" s="548" t="s">
        <v>13758</v>
      </c>
      <c r="N13168" s="545" t="s">
        <v>13413</v>
      </c>
      <c r="O13168" s="545" t="s">
        <v>13413</v>
      </c>
      <c r="P13168" s="549">
        <v>10880</v>
      </c>
      <c r="Q13168" s="549">
        <v>1</v>
      </c>
      <c r="R13168" s="549">
        <v>56</v>
      </c>
      <c r="S13168" s="548"/>
      <c r="T13168" s="548"/>
      <c r="U13168" s="99"/>
    </row>
    <row r="13169" spans="1:21" ht="19.5" customHeight="1">
      <c r="A13169" s="545">
        <v>108202</v>
      </c>
      <c r="B13169" s="545" t="s">
        <v>8817</v>
      </c>
      <c r="C13169" s="545" t="s">
        <v>216</v>
      </c>
      <c r="D13169" s="546"/>
      <c r="E13169" s="171" t="str">
        <f t="shared" si="205"/>
        <v>1900</v>
      </c>
      <c r="F13169" s="547">
        <v>0</v>
      </c>
      <c r="G13169" s="548">
        <v>0</v>
      </c>
      <c r="H13169" s="547">
        <v>0</v>
      </c>
      <c r="I13169" s="545" t="s">
        <v>12736</v>
      </c>
      <c r="J13169" s="545"/>
      <c r="K13169" s="545" t="s">
        <v>21022</v>
      </c>
      <c r="L13169" s="545" t="s">
        <v>13413</v>
      </c>
      <c r="M13169" s="548" t="s">
        <v>13758</v>
      </c>
      <c r="N13169" s="545" t="s">
        <v>13413</v>
      </c>
      <c r="O13169" s="545" t="s">
        <v>13413</v>
      </c>
      <c r="P13169" s="549">
        <v>10881</v>
      </c>
      <c r="Q13169" s="549">
        <v>1</v>
      </c>
      <c r="R13169" s="549">
        <v>56</v>
      </c>
      <c r="S13169" s="548"/>
      <c r="T13169" s="548"/>
      <c r="U13169" s="99"/>
    </row>
    <row r="13170" spans="1:21" ht="19.5" customHeight="1">
      <c r="A13170" s="545">
        <v>108203</v>
      </c>
      <c r="B13170" s="545" t="s">
        <v>8816</v>
      </c>
      <c r="C13170" s="545" t="s">
        <v>216</v>
      </c>
      <c r="D13170" s="546"/>
      <c r="E13170" s="171" t="str">
        <f t="shared" si="205"/>
        <v>1900</v>
      </c>
      <c r="F13170" s="547">
        <v>0</v>
      </c>
      <c r="G13170" s="548">
        <v>0</v>
      </c>
      <c r="H13170" s="547">
        <v>0</v>
      </c>
      <c r="I13170" s="545" t="s">
        <v>12736</v>
      </c>
      <c r="J13170" s="545"/>
      <c r="K13170" s="545" t="s">
        <v>21023</v>
      </c>
      <c r="L13170" s="545" t="s">
        <v>13413</v>
      </c>
      <c r="M13170" s="548" t="s">
        <v>13758</v>
      </c>
      <c r="N13170" s="545" t="s">
        <v>13413</v>
      </c>
      <c r="O13170" s="545" t="s">
        <v>13413</v>
      </c>
      <c r="P13170" s="549">
        <v>10882</v>
      </c>
      <c r="Q13170" s="549">
        <v>1</v>
      </c>
      <c r="R13170" s="549">
        <v>56</v>
      </c>
      <c r="S13170" s="548"/>
      <c r="T13170" s="548"/>
      <c r="U13170" s="99"/>
    </row>
    <row r="13171" spans="1:21" ht="19.5" customHeight="1">
      <c r="A13171" s="545">
        <v>108204</v>
      </c>
      <c r="B13171" s="545" t="s">
        <v>5602</v>
      </c>
      <c r="C13171" s="545" t="s">
        <v>216</v>
      </c>
      <c r="D13171" s="546"/>
      <c r="E13171" s="171" t="str">
        <f t="shared" si="205"/>
        <v>1900</v>
      </c>
      <c r="F13171" s="547">
        <v>0</v>
      </c>
      <c r="G13171" s="548">
        <v>0</v>
      </c>
      <c r="H13171" s="547">
        <v>0</v>
      </c>
      <c r="I13171" s="545" t="s">
        <v>12736</v>
      </c>
      <c r="J13171" s="545"/>
      <c r="K13171" s="545" t="s">
        <v>20598</v>
      </c>
      <c r="L13171" s="545" t="s">
        <v>13413</v>
      </c>
      <c r="M13171" s="548" t="s">
        <v>13758</v>
      </c>
      <c r="N13171" s="545" t="s">
        <v>13413</v>
      </c>
      <c r="O13171" s="545" t="s">
        <v>13413</v>
      </c>
      <c r="P13171" s="549">
        <v>10883</v>
      </c>
      <c r="Q13171" s="549">
        <v>1</v>
      </c>
      <c r="R13171" s="549">
        <v>56</v>
      </c>
      <c r="S13171" s="548"/>
      <c r="T13171" s="548"/>
      <c r="U13171" s="99"/>
    </row>
    <row r="13172" spans="1:21" ht="19.5" customHeight="1">
      <c r="A13172" s="545">
        <v>108205</v>
      </c>
      <c r="B13172" s="545" t="s">
        <v>7527</v>
      </c>
      <c r="C13172" s="545" t="s">
        <v>216</v>
      </c>
      <c r="D13172" s="546">
        <v>43717</v>
      </c>
      <c r="E13172" s="171" t="str">
        <f t="shared" si="205"/>
        <v>2019</v>
      </c>
      <c r="F13172" s="547">
        <v>3237841</v>
      </c>
      <c r="G13172" s="548">
        <v>0.19</v>
      </c>
      <c r="H13172" s="547">
        <v>2720874.79</v>
      </c>
      <c r="I13172" s="545" t="s">
        <v>12736</v>
      </c>
      <c r="J13172" s="545" t="s">
        <v>13407</v>
      </c>
      <c r="K13172" s="545" t="s">
        <v>20598</v>
      </c>
      <c r="L13172" s="545" t="s">
        <v>13413</v>
      </c>
      <c r="M13172" s="548" t="s">
        <v>13758</v>
      </c>
      <c r="N13172" s="545" t="s">
        <v>13413</v>
      </c>
      <c r="O13172" s="545" t="s">
        <v>13413</v>
      </c>
      <c r="P13172" s="549">
        <v>10884</v>
      </c>
      <c r="Q13172" s="549">
        <v>1</v>
      </c>
      <c r="R13172" s="549">
        <v>56</v>
      </c>
      <c r="S13172" s="548">
        <v>2232</v>
      </c>
      <c r="T13172" s="548"/>
      <c r="U13172" s="99"/>
    </row>
    <row r="13173" spans="1:21" ht="19.5" customHeight="1">
      <c r="A13173" s="545">
        <v>108206</v>
      </c>
      <c r="B13173" s="545" t="s">
        <v>8815</v>
      </c>
      <c r="C13173" s="545" t="s">
        <v>216</v>
      </c>
      <c r="D13173" s="546"/>
      <c r="E13173" s="171" t="str">
        <f t="shared" si="205"/>
        <v>1900</v>
      </c>
      <c r="F13173" s="547">
        <v>0</v>
      </c>
      <c r="G13173" s="548">
        <v>0</v>
      </c>
      <c r="H13173" s="547">
        <v>0</v>
      </c>
      <c r="I13173" s="545" t="s">
        <v>12736</v>
      </c>
      <c r="J13173" s="545"/>
      <c r="K13173" s="545" t="s">
        <v>20598</v>
      </c>
      <c r="L13173" s="545" t="s">
        <v>13413</v>
      </c>
      <c r="M13173" s="548" t="s">
        <v>13758</v>
      </c>
      <c r="N13173" s="545" t="s">
        <v>13413</v>
      </c>
      <c r="O13173" s="545" t="s">
        <v>13413</v>
      </c>
      <c r="P13173" s="549">
        <v>10885</v>
      </c>
      <c r="Q13173" s="549">
        <v>1</v>
      </c>
      <c r="R13173" s="549">
        <v>56</v>
      </c>
      <c r="S13173" s="548"/>
      <c r="T13173" s="548"/>
      <c r="U13173" s="99"/>
    </row>
    <row r="13174" spans="1:21" ht="19.5" customHeight="1">
      <c r="A13174" s="545">
        <v>108207</v>
      </c>
      <c r="B13174" s="545" t="s">
        <v>7526</v>
      </c>
      <c r="C13174" s="545" t="s">
        <v>216</v>
      </c>
      <c r="D13174" s="546">
        <v>43717</v>
      </c>
      <c r="E13174" s="171" t="str">
        <f t="shared" si="205"/>
        <v>2019</v>
      </c>
      <c r="F13174" s="547">
        <v>5781934</v>
      </c>
      <c r="G13174" s="548">
        <v>0.19</v>
      </c>
      <c r="H13174" s="547">
        <v>4858768.07</v>
      </c>
      <c r="I13174" s="545" t="s">
        <v>12736</v>
      </c>
      <c r="J13174" s="545" t="s">
        <v>13407</v>
      </c>
      <c r="K13174" s="545" t="s">
        <v>20598</v>
      </c>
      <c r="L13174" s="545" t="s">
        <v>13413</v>
      </c>
      <c r="M13174" s="548" t="s">
        <v>13758</v>
      </c>
      <c r="N13174" s="545" t="s">
        <v>13413</v>
      </c>
      <c r="O13174" s="545" t="s">
        <v>13413</v>
      </c>
      <c r="P13174" s="549">
        <v>10886</v>
      </c>
      <c r="Q13174" s="549">
        <v>1</v>
      </c>
      <c r="R13174" s="549">
        <v>56</v>
      </c>
      <c r="S13174" s="548">
        <v>2232</v>
      </c>
      <c r="T13174" s="548"/>
      <c r="U13174" s="99"/>
    </row>
    <row r="13175" spans="1:21" ht="19.5" customHeight="1">
      <c r="A13175" s="545">
        <v>108208</v>
      </c>
      <c r="B13175" s="545" t="s">
        <v>4542</v>
      </c>
      <c r="C13175" s="545" t="s">
        <v>216</v>
      </c>
      <c r="D13175" s="546"/>
      <c r="E13175" s="171" t="str">
        <f t="shared" si="205"/>
        <v>1900</v>
      </c>
      <c r="F13175" s="547">
        <v>0</v>
      </c>
      <c r="G13175" s="548">
        <v>0</v>
      </c>
      <c r="H13175" s="547">
        <v>0</v>
      </c>
      <c r="I13175" s="545" t="s">
        <v>12655</v>
      </c>
      <c r="J13175" s="545"/>
      <c r="K13175" s="545" t="s">
        <v>20872</v>
      </c>
      <c r="L13175" s="545" t="s">
        <v>13413</v>
      </c>
      <c r="M13175" s="548" t="s">
        <v>13758</v>
      </c>
      <c r="N13175" s="545" t="s">
        <v>13413</v>
      </c>
      <c r="O13175" s="545" t="s">
        <v>13413</v>
      </c>
      <c r="P13175" s="549">
        <v>10887</v>
      </c>
      <c r="Q13175" s="549">
        <v>1</v>
      </c>
      <c r="R13175" s="549">
        <v>109</v>
      </c>
      <c r="S13175" s="548"/>
      <c r="T13175" s="548"/>
      <c r="U13175" s="99"/>
    </row>
    <row r="13176" spans="1:21" ht="19.5" customHeight="1">
      <c r="A13176" s="545">
        <v>108209</v>
      </c>
      <c r="B13176" s="545" t="s">
        <v>5763</v>
      </c>
      <c r="C13176" s="545" t="s">
        <v>216</v>
      </c>
      <c r="D13176" s="546"/>
      <c r="E13176" s="171" t="str">
        <f t="shared" si="205"/>
        <v>1900</v>
      </c>
      <c r="F13176" s="547">
        <v>0</v>
      </c>
      <c r="G13176" s="548">
        <v>0</v>
      </c>
      <c r="H13176" s="547">
        <v>0</v>
      </c>
      <c r="I13176" s="545" t="s">
        <v>12736</v>
      </c>
      <c r="J13176" s="545"/>
      <c r="K13176" s="545" t="s">
        <v>20598</v>
      </c>
      <c r="L13176" s="545" t="s">
        <v>13413</v>
      </c>
      <c r="M13176" s="548" t="s">
        <v>13758</v>
      </c>
      <c r="N13176" s="545" t="s">
        <v>13413</v>
      </c>
      <c r="O13176" s="545" t="s">
        <v>13413</v>
      </c>
      <c r="P13176" s="549">
        <v>10888</v>
      </c>
      <c r="Q13176" s="549">
        <v>1</v>
      </c>
      <c r="R13176" s="549">
        <v>56</v>
      </c>
      <c r="S13176" s="548"/>
      <c r="T13176" s="548"/>
      <c r="U13176" s="99"/>
    </row>
    <row r="13177" spans="1:21" ht="19.5" customHeight="1">
      <c r="A13177" s="545">
        <v>108210</v>
      </c>
      <c r="B13177" s="545" t="s">
        <v>5583</v>
      </c>
      <c r="C13177" s="545" t="s">
        <v>216</v>
      </c>
      <c r="D13177" s="546"/>
      <c r="E13177" s="171" t="str">
        <f t="shared" si="205"/>
        <v>1900</v>
      </c>
      <c r="F13177" s="547">
        <v>0</v>
      </c>
      <c r="G13177" s="548">
        <v>0</v>
      </c>
      <c r="H13177" s="547">
        <v>0</v>
      </c>
      <c r="I13177" s="545" t="s">
        <v>12736</v>
      </c>
      <c r="J13177" s="545"/>
      <c r="K13177" s="545" t="s">
        <v>20598</v>
      </c>
      <c r="L13177" s="545" t="s">
        <v>13413</v>
      </c>
      <c r="M13177" s="548" t="s">
        <v>13758</v>
      </c>
      <c r="N13177" s="545" t="s">
        <v>13413</v>
      </c>
      <c r="O13177" s="545" t="s">
        <v>13413</v>
      </c>
      <c r="P13177" s="549">
        <v>10889</v>
      </c>
      <c r="Q13177" s="549">
        <v>1</v>
      </c>
      <c r="R13177" s="549">
        <v>56</v>
      </c>
      <c r="S13177" s="548"/>
      <c r="T13177" s="548"/>
      <c r="U13177" s="99"/>
    </row>
    <row r="13178" spans="1:21" ht="19.5" customHeight="1">
      <c r="A13178" s="545">
        <v>108211</v>
      </c>
      <c r="B13178" s="545" t="s">
        <v>8814</v>
      </c>
      <c r="C13178" s="545" t="s">
        <v>216</v>
      </c>
      <c r="D13178" s="546"/>
      <c r="E13178" s="171" t="str">
        <f t="shared" si="205"/>
        <v>1900</v>
      </c>
      <c r="F13178" s="547">
        <v>0</v>
      </c>
      <c r="G13178" s="548">
        <v>0</v>
      </c>
      <c r="H13178" s="547">
        <v>0</v>
      </c>
      <c r="I13178" s="545" t="s">
        <v>12736</v>
      </c>
      <c r="J13178" s="545"/>
      <c r="K13178" s="545" t="s">
        <v>21024</v>
      </c>
      <c r="L13178" s="545" t="s">
        <v>13413</v>
      </c>
      <c r="M13178" s="548" t="s">
        <v>13758</v>
      </c>
      <c r="N13178" s="545" t="s">
        <v>13413</v>
      </c>
      <c r="O13178" s="545" t="s">
        <v>13413</v>
      </c>
      <c r="P13178" s="549">
        <v>10890</v>
      </c>
      <c r="Q13178" s="549">
        <v>1</v>
      </c>
      <c r="R13178" s="549">
        <v>56</v>
      </c>
      <c r="S13178" s="548"/>
      <c r="T13178" s="548"/>
      <c r="U13178" s="99"/>
    </row>
    <row r="13179" spans="1:21" ht="19.5" customHeight="1">
      <c r="A13179" s="545">
        <v>108212</v>
      </c>
      <c r="B13179" s="545" t="s">
        <v>8813</v>
      </c>
      <c r="C13179" s="545" t="s">
        <v>216</v>
      </c>
      <c r="D13179" s="546"/>
      <c r="E13179" s="171" t="str">
        <f t="shared" si="205"/>
        <v>1900</v>
      </c>
      <c r="F13179" s="547">
        <v>0</v>
      </c>
      <c r="G13179" s="548">
        <v>0</v>
      </c>
      <c r="H13179" s="547">
        <v>0</v>
      </c>
      <c r="I13179" s="545" t="s">
        <v>12736</v>
      </c>
      <c r="J13179" s="545"/>
      <c r="K13179" s="545" t="s">
        <v>21025</v>
      </c>
      <c r="L13179" s="545" t="s">
        <v>13413</v>
      </c>
      <c r="M13179" s="548" t="s">
        <v>13758</v>
      </c>
      <c r="N13179" s="545" t="s">
        <v>13413</v>
      </c>
      <c r="O13179" s="545" t="s">
        <v>13413</v>
      </c>
      <c r="P13179" s="549">
        <v>10891</v>
      </c>
      <c r="Q13179" s="549">
        <v>1</v>
      </c>
      <c r="R13179" s="549">
        <v>56</v>
      </c>
      <c r="S13179" s="548"/>
      <c r="T13179" s="548"/>
      <c r="U13179" s="99"/>
    </row>
    <row r="13180" spans="1:21" ht="19.5" customHeight="1">
      <c r="A13180" s="545">
        <v>108213</v>
      </c>
      <c r="B13180" s="545" t="s">
        <v>5764</v>
      </c>
      <c r="C13180" s="545" t="s">
        <v>216</v>
      </c>
      <c r="D13180" s="546"/>
      <c r="E13180" s="171" t="str">
        <f t="shared" si="205"/>
        <v>1900</v>
      </c>
      <c r="F13180" s="547">
        <v>0</v>
      </c>
      <c r="G13180" s="548">
        <v>0</v>
      </c>
      <c r="H13180" s="547">
        <v>0</v>
      </c>
      <c r="I13180" s="545" t="s">
        <v>12736</v>
      </c>
      <c r="J13180" s="545"/>
      <c r="K13180" s="545" t="s">
        <v>21026</v>
      </c>
      <c r="L13180" s="545" t="s">
        <v>13413</v>
      </c>
      <c r="M13180" s="548" t="s">
        <v>13758</v>
      </c>
      <c r="N13180" s="545" t="s">
        <v>13413</v>
      </c>
      <c r="O13180" s="545" t="s">
        <v>13413</v>
      </c>
      <c r="P13180" s="549">
        <v>10892</v>
      </c>
      <c r="Q13180" s="549">
        <v>1</v>
      </c>
      <c r="R13180" s="549">
        <v>56</v>
      </c>
      <c r="S13180" s="548"/>
      <c r="T13180" s="548"/>
      <c r="U13180" s="99"/>
    </row>
    <row r="13181" spans="1:21" ht="19.5" customHeight="1">
      <c r="A13181" s="545">
        <v>108214</v>
      </c>
      <c r="B13181" s="545" t="s">
        <v>4548</v>
      </c>
      <c r="C13181" s="545" t="s">
        <v>216</v>
      </c>
      <c r="D13181" s="546"/>
      <c r="E13181" s="171" t="str">
        <f t="shared" si="205"/>
        <v>1900</v>
      </c>
      <c r="F13181" s="547">
        <v>0</v>
      </c>
      <c r="G13181" s="548">
        <v>0</v>
      </c>
      <c r="H13181" s="547">
        <v>0</v>
      </c>
      <c r="I13181" s="545" t="s">
        <v>12984</v>
      </c>
      <c r="J13181" s="545"/>
      <c r="K13181" s="545" t="s">
        <v>21027</v>
      </c>
      <c r="L13181" s="545" t="s">
        <v>13413</v>
      </c>
      <c r="M13181" s="548" t="s">
        <v>13758</v>
      </c>
      <c r="N13181" s="545" t="s">
        <v>13413</v>
      </c>
      <c r="O13181" s="545" t="s">
        <v>13413</v>
      </c>
      <c r="P13181" s="549">
        <v>10893</v>
      </c>
      <c r="Q13181" s="549">
        <v>1</v>
      </c>
      <c r="R13181" s="549">
        <v>105</v>
      </c>
      <c r="S13181" s="548"/>
      <c r="T13181" s="548"/>
      <c r="U13181" s="99"/>
    </row>
    <row r="13182" spans="1:21" ht="19.5" customHeight="1">
      <c r="A13182" s="545">
        <v>108215</v>
      </c>
      <c r="B13182" s="545" t="s">
        <v>8812</v>
      </c>
      <c r="C13182" s="545" t="s">
        <v>216</v>
      </c>
      <c r="D13182" s="546"/>
      <c r="E13182" s="171" t="str">
        <f t="shared" si="205"/>
        <v>1900</v>
      </c>
      <c r="F13182" s="547">
        <v>0</v>
      </c>
      <c r="G13182" s="548">
        <v>0</v>
      </c>
      <c r="H13182" s="547">
        <v>0</v>
      </c>
      <c r="I13182" s="545" t="s">
        <v>12726</v>
      </c>
      <c r="J13182" s="545"/>
      <c r="K13182" s="545" t="s">
        <v>21028</v>
      </c>
      <c r="L13182" s="545" t="s">
        <v>13413</v>
      </c>
      <c r="M13182" s="548" t="s">
        <v>13758</v>
      </c>
      <c r="N13182" s="545" t="s">
        <v>13413</v>
      </c>
      <c r="O13182" s="545" t="s">
        <v>13413</v>
      </c>
      <c r="P13182" s="549">
        <v>10894</v>
      </c>
      <c r="Q13182" s="549">
        <v>1</v>
      </c>
      <c r="R13182" s="549">
        <v>49</v>
      </c>
      <c r="S13182" s="548"/>
      <c r="T13182" s="548"/>
      <c r="U13182" s="99"/>
    </row>
    <row r="13183" spans="1:21" ht="19.5" customHeight="1">
      <c r="A13183" s="545">
        <v>108216</v>
      </c>
      <c r="B13183" s="545" t="s">
        <v>8811</v>
      </c>
      <c r="C13183" s="545" t="s">
        <v>216</v>
      </c>
      <c r="D13183" s="546"/>
      <c r="E13183" s="171" t="str">
        <f t="shared" si="205"/>
        <v>1900</v>
      </c>
      <c r="F13183" s="547">
        <v>0</v>
      </c>
      <c r="G13183" s="548">
        <v>0</v>
      </c>
      <c r="H13183" s="547">
        <v>0</v>
      </c>
      <c r="I13183" s="545" t="s">
        <v>12726</v>
      </c>
      <c r="J13183" s="545"/>
      <c r="K13183" s="545" t="s">
        <v>21029</v>
      </c>
      <c r="L13183" s="545" t="s">
        <v>13413</v>
      </c>
      <c r="M13183" s="548" t="s">
        <v>13758</v>
      </c>
      <c r="N13183" s="545" t="s">
        <v>13413</v>
      </c>
      <c r="O13183" s="545" t="s">
        <v>13413</v>
      </c>
      <c r="P13183" s="549">
        <v>10895</v>
      </c>
      <c r="Q13183" s="549">
        <v>1</v>
      </c>
      <c r="R13183" s="549">
        <v>49</v>
      </c>
      <c r="S13183" s="548"/>
      <c r="T13183" s="548"/>
      <c r="U13183" s="99"/>
    </row>
    <row r="13184" spans="1:21" ht="19.5" customHeight="1">
      <c r="A13184" s="545">
        <v>108217</v>
      </c>
      <c r="B13184" s="545" t="s">
        <v>8810</v>
      </c>
      <c r="C13184" s="545" t="s">
        <v>216</v>
      </c>
      <c r="D13184" s="546"/>
      <c r="E13184" s="171" t="str">
        <f t="shared" si="205"/>
        <v>1900</v>
      </c>
      <c r="F13184" s="547">
        <v>0</v>
      </c>
      <c r="G13184" s="548">
        <v>0</v>
      </c>
      <c r="H13184" s="547">
        <v>0</v>
      </c>
      <c r="I13184" s="545" t="s">
        <v>12726</v>
      </c>
      <c r="J13184" s="545"/>
      <c r="K13184" s="545" t="s">
        <v>21030</v>
      </c>
      <c r="L13184" s="545" t="s">
        <v>13413</v>
      </c>
      <c r="M13184" s="548" t="s">
        <v>13758</v>
      </c>
      <c r="N13184" s="545" t="s">
        <v>13413</v>
      </c>
      <c r="O13184" s="545" t="s">
        <v>13413</v>
      </c>
      <c r="P13184" s="549">
        <v>10896</v>
      </c>
      <c r="Q13184" s="549">
        <v>1</v>
      </c>
      <c r="R13184" s="549">
        <v>49</v>
      </c>
      <c r="S13184" s="548"/>
      <c r="T13184" s="548"/>
      <c r="U13184" s="99"/>
    </row>
    <row r="13185" spans="1:21" ht="19.5" customHeight="1">
      <c r="A13185" s="545">
        <v>108218</v>
      </c>
      <c r="B13185" s="545" t="s">
        <v>8809</v>
      </c>
      <c r="C13185" s="545" t="s">
        <v>216</v>
      </c>
      <c r="D13185" s="546"/>
      <c r="E13185" s="171" t="str">
        <f t="shared" si="205"/>
        <v>1900</v>
      </c>
      <c r="F13185" s="547">
        <v>0</v>
      </c>
      <c r="G13185" s="548">
        <v>0</v>
      </c>
      <c r="H13185" s="547">
        <v>0</v>
      </c>
      <c r="I13185" s="545" t="s">
        <v>12726</v>
      </c>
      <c r="J13185" s="545"/>
      <c r="K13185" s="545" t="s">
        <v>21031</v>
      </c>
      <c r="L13185" s="545" t="s">
        <v>13413</v>
      </c>
      <c r="M13185" s="548" t="s">
        <v>13758</v>
      </c>
      <c r="N13185" s="545" t="s">
        <v>13413</v>
      </c>
      <c r="O13185" s="545" t="s">
        <v>13413</v>
      </c>
      <c r="P13185" s="549">
        <v>10897</v>
      </c>
      <c r="Q13185" s="549">
        <v>1</v>
      </c>
      <c r="R13185" s="549">
        <v>49</v>
      </c>
      <c r="S13185" s="548"/>
      <c r="T13185" s="548"/>
      <c r="U13185" s="99"/>
    </row>
    <row r="13186" spans="1:21" ht="19.5" customHeight="1">
      <c r="A13186" s="545">
        <v>108219</v>
      </c>
      <c r="B13186" s="545" t="s">
        <v>8808</v>
      </c>
      <c r="C13186" s="545" t="s">
        <v>216</v>
      </c>
      <c r="D13186" s="546"/>
      <c r="E13186" s="171" t="str">
        <f t="shared" si="205"/>
        <v>1900</v>
      </c>
      <c r="F13186" s="547">
        <v>0</v>
      </c>
      <c r="G13186" s="548">
        <v>0</v>
      </c>
      <c r="H13186" s="547">
        <v>0</v>
      </c>
      <c r="I13186" s="545" t="s">
        <v>12726</v>
      </c>
      <c r="J13186" s="545"/>
      <c r="K13186" s="545" t="s">
        <v>21032</v>
      </c>
      <c r="L13186" s="545" t="s">
        <v>13413</v>
      </c>
      <c r="M13186" s="548" t="s">
        <v>13758</v>
      </c>
      <c r="N13186" s="545" t="s">
        <v>13413</v>
      </c>
      <c r="O13186" s="545" t="s">
        <v>13413</v>
      </c>
      <c r="P13186" s="549">
        <v>10898</v>
      </c>
      <c r="Q13186" s="549">
        <v>1</v>
      </c>
      <c r="R13186" s="549">
        <v>49</v>
      </c>
      <c r="S13186" s="548"/>
      <c r="T13186" s="548"/>
      <c r="U13186" s="99"/>
    </row>
    <row r="13187" spans="1:21" ht="19.5" customHeight="1">
      <c r="A13187" s="545">
        <v>108220</v>
      </c>
      <c r="B13187" s="545" t="s">
        <v>8807</v>
      </c>
      <c r="C13187" s="545" t="s">
        <v>216</v>
      </c>
      <c r="D13187" s="546"/>
      <c r="E13187" s="171" t="str">
        <f t="shared" si="205"/>
        <v>1900</v>
      </c>
      <c r="F13187" s="547">
        <v>0</v>
      </c>
      <c r="G13187" s="548">
        <v>0</v>
      </c>
      <c r="H13187" s="547">
        <v>0</v>
      </c>
      <c r="I13187" s="545" t="s">
        <v>12726</v>
      </c>
      <c r="J13187" s="545"/>
      <c r="K13187" s="545" t="s">
        <v>21033</v>
      </c>
      <c r="L13187" s="545" t="s">
        <v>13413</v>
      </c>
      <c r="M13187" s="548" t="s">
        <v>13758</v>
      </c>
      <c r="N13187" s="545" t="s">
        <v>13413</v>
      </c>
      <c r="O13187" s="545" t="s">
        <v>13413</v>
      </c>
      <c r="P13187" s="549">
        <v>10899</v>
      </c>
      <c r="Q13187" s="549">
        <v>1</v>
      </c>
      <c r="R13187" s="549">
        <v>49</v>
      </c>
      <c r="S13187" s="548"/>
      <c r="T13187" s="548"/>
      <c r="U13187" s="99"/>
    </row>
    <row r="13188" spans="1:21" ht="19.5" customHeight="1">
      <c r="A13188" s="545">
        <v>108221</v>
      </c>
      <c r="B13188" s="545" t="s">
        <v>8806</v>
      </c>
      <c r="C13188" s="545" t="s">
        <v>221</v>
      </c>
      <c r="D13188" s="546"/>
      <c r="E13188" s="171" t="str">
        <f t="shared" ref="E13188:E13251" si="206">TEXT(D13188,"YYYY")</f>
        <v>1900</v>
      </c>
      <c r="F13188" s="547">
        <v>0</v>
      </c>
      <c r="G13188" s="548">
        <v>0</v>
      </c>
      <c r="H13188" s="547">
        <v>0</v>
      </c>
      <c r="I13188" s="545" t="s">
        <v>12688</v>
      </c>
      <c r="J13188" s="545"/>
      <c r="K13188" s="545" t="s">
        <v>21034</v>
      </c>
      <c r="L13188" s="545" t="s">
        <v>13413</v>
      </c>
      <c r="M13188" s="548" t="s">
        <v>13758</v>
      </c>
      <c r="N13188" s="545" t="s">
        <v>13413</v>
      </c>
      <c r="O13188" s="545" t="s">
        <v>13413</v>
      </c>
      <c r="P13188" s="549">
        <v>10900</v>
      </c>
      <c r="Q13188" s="549">
        <v>1</v>
      </c>
      <c r="R13188" s="549">
        <v>92</v>
      </c>
      <c r="S13188" s="548"/>
      <c r="T13188" s="548"/>
      <c r="U13188" s="99"/>
    </row>
    <row r="13189" spans="1:21" ht="19.5" customHeight="1">
      <c r="A13189" s="545">
        <v>108222</v>
      </c>
      <c r="B13189" s="545" t="s">
        <v>8805</v>
      </c>
      <c r="C13189" s="545" t="s">
        <v>216</v>
      </c>
      <c r="D13189" s="546"/>
      <c r="E13189" s="171" t="str">
        <f t="shared" si="206"/>
        <v>1900</v>
      </c>
      <c r="F13189" s="547">
        <v>0</v>
      </c>
      <c r="G13189" s="548">
        <v>0</v>
      </c>
      <c r="H13189" s="547">
        <v>0</v>
      </c>
      <c r="I13189" s="545" t="s">
        <v>12726</v>
      </c>
      <c r="J13189" s="545"/>
      <c r="K13189" s="545" t="s">
        <v>21035</v>
      </c>
      <c r="L13189" s="545" t="s">
        <v>13413</v>
      </c>
      <c r="M13189" s="548" t="s">
        <v>13758</v>
      </c>
      <c r="N13189" s="545" t="s">
        <v>13413</v>
      </c>
      <c r="O13189" s="545" t="s">
        <v>13413</v>
      </c>
      <c r="P13189" s="549">
        <v>10901</v>
      </c>
      <c r="Q13189" s="549">
        <v>1</v>
      </c>
      <c r="R13189" s="549">
        <v>49</v>
      </c>
      <c r="S13189" s="548"/>
      <c r="T13189" s="548"/>
      <c r="U13189" s="99"/>
    </row>
    <row r="13190" spans="1:21" ht="19.5" customHeight="1">
      <c r="A13190" s="545">
        <v>108223</v>
      </c>
      <c r="B13190" s="545" t="s">
        <v>8804</v>
      </c>
      <c r="C13190" s="545" t="s">
        <v>216</v>
      </c>
      <c r="D13190" s="546"/>
      <c r="E13190" s="171" t="str">
        <f t="shared" si="206"/>
        <v>1900</v>
      </c>
      <c r="F13190" s="547">
        <v>0</v>
      </c>
      <c r="G13190" s="548">
        <v>0</v>
      </c>
      <c r="H13190" s="547">
        <v>0</v>
      </c>
      <c r="I13190" s="545" t="s">
        <v>12726</v>
      </c>
      <c r="J13190" s="545"/>
      <c r="K13190" s="545" t="s">
        <v>21036</v>
      </c>
      <c r="L13190" s="545" t="s">
        <v>13413</v>
      </c>
      <c r="M13190" s="548" t="s">
        <v>13758</v>
      </c>
      <c r="N13190" s="545" t="s">
        <v>13413</v>
      </c>
      <c r="O13190" s="545" t="s">
        <v>13413</v>
      </c>
      <c r="P13190" s="549">
        <v>10902</v>
      </c>
      <c r="Q13190" s="549">
        <v>1</v>
      </c>
      <c r="R13190" s="549">
        <v>49</v>
      </c>
      <c r="S13190" s="548"/>
      <c r="T13190" s="548"/>
      <c r="U13190" s="99"/>
    </row>
    <row r="13191" spans="1:21" ht="19.5" customHeight="1">
      <c r="A13191" s="545">
        <v>108224</v>
      </c>
      <c r="B13191" s="545" t="s">
        <v>8803</v>
      </c>
      <c r="C13191" s="545" t="s">
        <v>216</v>
      </c>
      <c r="D13191" s="546"/>
      <c r="E13191" s="171" t="str">
        <f t="shared" si="206"/>
        <v>1900</v>
      </c>
      <c r="F13191" s="547">
        <v>0</v>
      </c>
      <c r="G13191" s="548">
        <v>0</v>
      </c>
      <c r="H13191" s="547">
        <v>0</v>
      </c>
      <c r="I13191" s="545" t="s">
        <v>12726</v>
      </c>
      <c r="J13191" s="545"/>
      <c r="K13191" s="545" t="s">
        <v>21037</v>
      </c>
      <c r="L13191" s="545" t="s">
        <v>13413</v>
      </c>
      <c r="M13191" s="548" t="s">
        <v>13758</v>
      </c>
      <c r="N13191" s="545" t="s">
        <v>13413</v>
      </c>
      <c r="O13191" s="545" t="s">
        <v>13413</v>
      </c>
      <c r="P13191" s="549">
        <v>10903</v>
      </c>
      <c r="Q13191" s="549">
        <v>1</v>
      </c>
      <c r="R13191" s="549">
        <v>49</v>
      </c>
      <c r="S13191" s="548"/>
      <c r="T13191" s="548"/>
      <c r="U13191" s="99"/>
    </row>
    <row r="13192" spans="1:21" ht="19.5" customHeight="1">
      <c r="A13192" s="545">
        <v>108225</v>
      </c>
      <c r="B13192" s="545" t="s">
        <v>8802</v>
      </c>
      <c r="C13192" s="545" t="s">
        <v>216</v>
      </c>
      <c r="D13192" s="546"/>
      <c r="E13192" s="171" t="str">
        <f t="shared" si="206"/>
        <v>1900</v>
      </c>
      <c r="F13192" s="547">
        <v>0</v>
      </c>
      <c r="G13192" s="548">
        <v>0</v>
      </c>
      <c r="H13192" s="547">
        <v>0</v>
      </c>
      <c r="I13192" s="545" t="s">
        <v>12726</v>
      </c>
      <c r="J13192" s="545"/>
      <c r="K13192" s="545" t="s">
        <v>21038</v>
      </c>
      <c r="L13192" s="545" t="s">
        <v>13413</v>
      </c>
      <c r="M13192" s="548" t="s">
        <v>13758</v>
      </c>
      <c r="N13192" s="545" t="s">
        <v>13413</v>
      </c>
      <c r="O13192" s="545" t="s">
        <v>13413</v>
      </c>
      <c r="P13192" s="549">
        <v>10904</v>
      </c>
      <c r="Q13192" s="549">
        <v>1</v>
      </c>
      <c r="R13192" s="549">
        <v>49</v>
      </c>
      <c r="S13192" s="548"/>
      <c r="T13192" s="548"/>
      <c r="U13192" s="99"/>
    </row>
    <row r="13193" spans="1:21" ht="19.5" customHeight="1">
      <c r="A13193" s="545">
        <v>108226</v>
      </c>
      <c r="B13193" s="545" t="s">
        <v>8801</v>
      </c>
      <c r="C13193" s="545" t="s">
        <v>216</v>
      </c>
      <c r="D13193" s="546"/>
      <c r="E13193" s="171" t="str">
        <f t="shared" si="206"/>
        <v>1900</v>
      </c>
      <c r="F13193" s="547">
        <v>0</v>
      </c>
      <c r="G13193" s="548">
        <v>0</v>
      </c>
      <c r="H13193" s="547">
        <v>0</v>
      </c>
      <c r="I13193" s="545" t="s">
        <v>12726</v>
      </c>
      <c r="J13193" s="545"/>
      <c r="K13193" s="545" t="s">
        <v>21039</v>
      </c>
      <c r="L13193" s="545" t="s">
        <v>13413</v>
      </c>
      <c r="M13193" s="548" t="s">
        <v>13758</v>
      </c>
      <c r="N13193" s="545" t="s">
        <v>13413</v>
      </c>
      <c r="O13193" s="545" t="s">
        <v>13413</v>
      </c>
      <c r="P13193" s="549">
        <v>10905</v>
      </c>
      <c r="Q13193" s="549">
        <v>1</v>
      </c>
      <c r="R13193" s="549">
        <v>49</v>
      </c>
      <c r="S13193" s="548"/>
      <c r="T13193" s="548"/>
      <c r="U13193" s="99"/>
    </row>
    <row r="13194" spans="1:21" ht="19.5" customHeight="1">
      <c r="A13194" s="545">
        <v>108227</v>
      </c>
      <c r="B13194" s="545" t="s">
        <v>8800</v>
      </c>
      <c r="C13194" s="545" t="s">
        <v>216</v>
      </c>
      <c r="D13194" s="546"/>
      <c r="E13194" s="171" t="str">
        <f t="shared" si="206"/>
        <v>1900</v>
      </c>
      <c r="F13194" s="547">
        <v>0</v>
      </c>
      <c r="G13194" s="548">
        <v>0</v>
      </c>
      <c r="H13194" s="547">
        <v>0</v>
      </c>
      <c r="I13194" s="545" t="s">
        <v>12726</v>
      </c>
      <c r="J13194" s="545"/>
      <c r="K13194" s="545" t="s">
        <v>21040</v>
      </c>
      <c r="L13194" s="545" t="s">
        <v>13413</v>
      </c>
      <c r="M13194" s="548" t="s">
        <v>13758</v>
      </c>
      <c r="N13194" s="545" t="s">
        <v>13413</v>
      </c>
      <c r="O13194" s="545" t="s">
        <v>13413</v>
      </c>
      <c r="P13194" s="549">
        <v>10906</v>
      </c>
      <c r="Q13194" s="549">
        <v>1</v>
      </c>
      <c r="R13194" s="549">
        <v>49</v>
      </c>
      <c r="S13194" s="548"/>
      <c r="T13194" s="548"/>
      <c r="U13194" s="99"/>
    </row>
    <row r="13195" spans="1:21" ht="19.5" customHeight="1">
      <c r="A13195" s="545">
        <v>108228</v>
      </c>
      <c r="B13195" s="545" t="s">
        <v>8799</v>
      </c>
      <c r="C13195" s="545" t="s">
        <v>216</v>
      </c>
      <c r="D13195" s="546"/>
      <c r="E13195" s="171" t="str">
        <f t="shared" si="206"/>
        <v>1900</v>
      </c>
      <c r="F13195" s="547">
        <v>0</v>
      </c>
      <c r="G13195" s="548">
        <v>0</v>
      </c>
      <c r="H13195" s="547">
        <v>0</v>
      </c>
      <c r="I13195" s="545" t="s">
        <v>12726</v>
      </c>
      <c r="J13195" s="545"/>
      <c r="K13195" s="545" t="s">
        <v>21041</v>
      </c>
      <c r="L13195" s="545" t="s">
        <v>13413</v>
      </c>
      <c r="M13195" s="548" t="s">
        <v>13758</v>
      </c>
      <c r="N13195" s="545" t="s">
        <v>13413</v>
      </c>
      <c r="O13195" s="545" t="s">
        <v>13413</v>
      </c>
      <c r="P13195" s="549">
        <v>10907</v>
      </c>
      <c r="Q13195" s="549">
        <v>1</v>
      </c>
      <c r="R13195" s="549">
        <v>49</v>
      </c>
      <c r="S13195" s="548"/>
      <c r="T13195" s="548"/>
      <c r="U13195" s="99"/>
    </row>
    <row r="13196" spans="1:21" ht="19.5" customHeight="1">
      <c r="A13196" s="545">
        <v>108229</v>
      </c>
      <c r="B13196" s="545" t="s">
        <v>8798</v>
      </c>
      <c r="C13196" s="545" t="s">
        <v>216</v>
      </c>
      <c r="D13196" s="546"/>
      <c r="E13196" s="171" t="str">
        <f t="shared" si="206"/>
        <v>1900</v>
      </c>
      <c r="F13196" s="547">
        <v>0</v>
      </c>
      <c r="G13196" s="548">
        <v>0</v>
      </c>
      <c r="H13196" s="547">
        <v>0</v>
      </c>
      <c r="I13196" s="545" t="s">
        <v>12726</v>
      </c>
      <c r="J13196" s="545"/>
      <c r="K13196" s="545" t="s">
        <v>21042</v>
      </c>
      <c r="L13196" s="545" t="s">
        <v>13413</v>
      </c>
      <c r="M13196" s="548" t="s">
        <v>13758</v>
      </c>
      <c r="N13196" s="545" t="s">
        <v>13413</v>
      </c>
      <c r="O13196" s="545" t="s">
        <v>13413</v>
      </c>
      <c r="P13196" s="549">
        <v>10908</v>
      </c>
      <c r="Q13196" s="549">
        <v>1</v>
      </c>
      <c r="R13196" s="549">
        <v>49</v>
      </c>
      <c r="S13196" s="548"/>
      <c r="T13196" s="548"/>
      <c r="U13196" s="99"/>
    </row>
    <row r="13197" spans="1:21" ht="19.5" customHeight="1">
      <c r="A13197" s="545">
        <v>108230</v>
      </c>
      <c r="B13197" s="545" t="s">
        <v>8797</v>
      </c>
      <c r="C13197" s="545" t="s">
        <v>216</v>
      </c>
      <c r="D13197" s="546"/>
      <c r="E13197" s="171" t="str">
        <f t="shared" si="206"/>
        <v>1900</v>
      </c>
      <c r="F13197" s="547">
        <v>0</v>
      </c>
      <c r="G13197" s="548">
        <v>0</v>
      </c>
      <c r="H13197" s="547">
        <v>0</v>
      </c>
      <c r="I13197" s="545" t="s">
        <v>12726</v>
      </c>
      <c r="J13197" s="545"/>
      <c r="K13197" s="545" t="s">
        <v>21043</v>
      </c>
      <c r="L13197" s="545" t="s">
        <v>13413</v>
      </c>
      <c r="M13197" s="548" t="s">
        <v>13758</v>
      </c>
      <c r="N13197" s="545" t="s">
        <v>13413</v>
      </c>
      <c r="O13197" s="545" t="s">
        <v>13413</v>
      </c>
      <c r="P13197" s="549">
        <v>10909</v>
      </c>
      <c r="Q13197" s="549">
        <v>1</v>
      </c>
      <c r="R13197" s="549">
        <v>49</v>
      </c>
      <c r="S13197" s="548"/>
      <c r="T13197" s="548"/>
      <c r="U13197" s="99"/>
    </row>
    <row r="13198" spans="1:21" ht="19.5" customHeight="1">
      <c r="A13198" s="545">
        <v>108231</v>
      </c>
      <c r="B13198" s="545" t="s">
        <v>8796</v>
      </c>
      <c r="C13198" s="545" t="s">
        <v>216</v>
      </c>
      <c r="D13198" s="546"/>
      <c r="E13198" s="171" t="str">
        <f t="shared" si="206"/>
        <v>1900</v>
      </c>
      <c r="F13198" s="547">
        <v>0</v>
      </c>
      <c r="G13198" s="548">
        <v>0</v>
      </c>
      <c r="H13198" s="547">
        <v>0</v>
      </c>
      <c r="I13198" s="545" t="s">
        <v>12726</v>
      </c>
      <c r="J13198" s="545"/>
      <c r="K13198" s="545" t="s">
        <v>21044</v>
      </c>
      <c r="L13198" s="545" t="s">
        <v>13413</v>
      </c>
      <c r="M13198" s="548" t="s">
        <v>13758</v>
      </c>
      <c r="N13198" s="545" t="s">
        <v>13413</v>
      </c>
      <c r="O13198" s="545" t="s">
        <v>13413</v>
      </c>
      <c r="P13198" s="549">
        <v>10910</v>
      </c>
      <c r="Q13198" s="549">
        <v>1</v>
      </c>
      <c r="R13198" s="549">
        <v>49</v>
      </c>
      <c r="S13198" s="548"/>
      <c r="T13198" s="548"/>
      <c r="U13198" s="99"/>
    </row>
    <row r="13199" spans="1:21" ht="19.5" customHeight="1">
      <c r="A13199" s="545">
        <v>108232</v>
      </c>
      <c r="B13199" s="545" t="s">
        <v>8795</v>
      </c>
      <c r="C13199" s="545" t="s">
        <v>216</v>
      </c>
      <c r="D13199" s="546"/>
      <c r="E13199" s="171" t="str">
        <f t="shared" si="206"/>
        <v>1900</v>
      </c>
      <c r="F13199" s="547">
        <v>0</v>
      </c>
      <c r="G13199" s="548">
        <v>0</v>
      </c>
      <c r="H13199" s="547">
        <v>0</v>
      </c>
      <c r="I13199" s="545" t="s">
        <v>12726</v>
      </c>
      <c r="J13199" s="545"/>
      <c r="K13199" s="545" t="s">
        <v>21045</v>
      </c>
      <c r="L13199" s="545" t="s">
        <v>13413</v>
      </c>
      <c r="M13199" s="548" t="s">
        <v>13758</v>
      </c>
      <c r="N13199" s="545" t="s">
        <v>13413</v>
      </c>
      <c r="O13199" s="545" t="s">
        <v>13413</v>
      </c>
      <c r="P13199" s="549">
        <v>10911</v>
      </c>
      <c r="Q13199" s="549">
        <v>1</v>
      </c>
      <c r="R13199" s="549">
        <v>49</v>
      </c>
      <c r="S13199" s="548"/>
      <c r="T13199" s="548"/>
      <c r="U13199" s="99"/>
    </row>
    <row r="13200" spans="1:21" ht="19.5" customHeight="1">
      <c r="A13200" s="545">
        <v>108233</v>
      </c>
      <c r="B13200" s="545" t="s">
        <v>4584</v>
      </c>
      <c r="C13200" s="545" t="s">
        <v>216</v>
      </c>
      <c r="D13200" s="546"/>
      <c r="E13200" s="171" t="str">
        <f t="shared" si="206"/>
        <v>1900</v>
      </c>
      <c r="F13200" s="547">
        <v>0</v>
      </c>
      <c r="G13200" s="548">
        <v>0</v>
      </c>
      <c r="H13200" s="547">
        <v>0</v>
      </c>
      <c r="I13200" s="545" t="s">
        <v>12658</v>
      </c>
      <c r="J13200" s="545"/>
      <c r="K13200" s="545" t="s">
        <v>21046</v>
      </c>
      <c r="L13200" s="545" t="s">
        <v>16426</v>
      </c>
      <c r="M13200" s="548" t="s">
        <v>13758</v>
      </c>
      <c r="N13200" s="545" t="s">
        <v>13413</v>
      </c>
      <c r="O13200" s="545" t="s">
        <v>13413</v>
      </c>
      <c r="P13200" s="549">
        <v>10912</v>
      </c>
      <c r="Q13200" s="549">
        <v>1</v>
      </c>
      <c r="R13200" s="549">
        <v>9</v>
      </c>
      <c r="S13200" s="548"/>
      <c r="T13200" s="548"/>
      <c r="U13200" s="99"/>
    </row>
    <row r="13201" spans="1:21" ht="19.5" customHeight="1">
      <c r="A13201" s="545">
        <v>108234</v>
      </c>
      <c r="B13201" s="545" t="s">
        <v>8794</v>
      </c>
      <c r="C13201" s="545" t="s">
        <v>216</v>
      </c>
      <c r="D13201" s="546"/>
      <c r="E13201" s="171" t="str">
        <f t="shared" si="206"/>
        <v>1900</v>
      </c>
      <c r="F13201" s="547">
        <v>0</v>
      </c>
      <c r="G13201" s="548">
        <v>0</v>
      </c>
      <c r="H13201" s="547">
        <v>0</v>
      </c>
      <c r="I13201" s="545" t="s">
        <v>12658</v>
      </c>
      <c r="J13201" s="545"/>
      <c r="K13201" s="545" t="s">
        <v>21047</v>
      </c>
      <c r="L13201" s="545" t="s">
        <v>16426</v>
      </c>
      <c r="M13201" s="548" t="s">
        <v>13758</v>
      </c>
      <c r="N13201" s="545" t="s">
        <v>13413</v>
      </c>
      <c r="O13201" s="545" t="s">
        <v>13413</v>
      </c>
      <c r="P13201" s="549">
        <v>10913</v>
      </c>
      <c r="Q13201" s="549">
        <v>1</v>
      </c>
      <c r="R13201" s="549">
        <v>9</v>
      </c>
      <c r="S13201" s="548"/>
      <c r="T13201" s="548"/>
      <c r="U13201" s="99"/>
    </row>
    <row r="13202" spans="1:21" ht="19.5" customHeight="1">
      <c r="A13202" s="545">
        <v>108235</v>
      </c>
      <c r="B13202" s="545" t="s">
        <v>8793</v>
      </c>
      <c r="C13202" s="545" t="s">
        <v>216</v>
      </c>
      <c r="D13202" s="546"/>
      <c r="E13202" s="171" t="str">
        <f t="shared" si="206"/>
        <v>1900</v>
      </c>
      <c r="F13202" s="547">
        <v>0</v>
      </c>
      <c r="G13202" s="548">
        <v>0</v>
      </c>
      <c r="H13202" s="547">
        <v>0</v>
      </c>
      <c r="I13202" s="545" t="s">
        <v>12726</v>
      </c>
      <c r="J13202" s="545"/>
      <c r="K13202" s="545" t="s">
        <v>21048</v>
      </c>
      <c r="L13202" s="545" t="s">
        <v>13413</v>
      </c>
      <c r="M13202" s="548" t="s">
        <v>13758</v>
      </c>
      <c r="N13202" s="545" t="s">
        <v>13413</v>
      </c>
      <c r="O13202" s="545" t="s">
        <v>13413</v>
      </c>
      <c r="P13202" s="549">
        <v>10914</v>
      </c>
      <c r="Q13202" s="549">
        <v>1</v>
      </c>
      <c r="R13202" s="549">
        <v>49</v>
      </c>
      <c r="S13202" s="548"/>
      <c r="T13202" s="548"/>
      <c r="U13202" s="99"/>
    </row>
    <row r="13203" spans="1:21" ht="19.5" customHeight="1">
      <c r="A13203" s="545">
        <v>108236</v>
      </c>
      <c r="B13203" s="545" t="s">
        <v>5504</v>
      </c>
      <c r="C13203" s="545" t="s">
        <v>216</v>
      </c>
      <c r="D13203" s="546"/>
      <c r="E13203" s="171" t="str">
        <f t="shared" si="206"/>
        <v>1900</v>
      </c>
      <c r="F13203" s="547">
        <v>0</v>
      </c>
      <c r="G13203" s="548">
        <v>0</v>
      </c>
      <c r="H13203" s="547">
        <v>0</v>
      </c>
      <c r="I13203" s="545" t="s">
        <v>12726</v>
      </c>
      <c r="J13203" s="545"/>
      <c r="K13203" s="545" t="s">
        <v>21049</v>
      </c>
      <c r="L13203" s="545" t="s">
        <v>13413</v>
      </c>
      <c r="M13203" s="548" t="s">
        <v>13758</v>
      </c>
      <c r="N13203" s="545" t="s">
        <v>13413</v>
      </c>
      <c r="O13203" s="545" t="s">
        <v>13413</v>
      </c>
      <c r="P13203" s="549">
        <v>10915</v>
      </c>
      <c r="Q13203" s="549">
        <v>1</v>
      </c>
      <c r="R13203" s="549">
        <v>49</v>
      </c>
      <c r="S13203" s="548"/>
      <c r="T13203" s="548"/>
      <c r="U13203" s="99"/>
    </row>
    <row r="13204" spans="1:21" ht="19.5" customHeight="1">
      <c r="A13204" s="545">
        <v>108237</v>
      </c>
      <c r="B13204" s="545" t="s">
        <v>5506</v>
      </c>
      <c r="C13204" s="545" t="s">
        <v>216</v>
      </c>
      <c r="D13204" s="546"/>
      <c r="E13204" s="171" t="str">
        <f t="shared" si="206"/>
        <v>1900</v>
      </c>
      <c r="F13204" s="547">
        <v>0</v>
      </c>
      <c r="G13204" s="548">
        <v>0</v>
      </c>
      <c r="H13204" s="547">
        <v>0</v>
      </c>
      <c r="I13204" s="545" t="s">
        <v>12726</v>
      </c>
      <c r="J13204" s="545"/>
      <c r="K13204" s="545" t="s">
        <v>21050</v>
      </c>
      <c r="L13204" s="545" t="s">
        <v>13413</v>
      </c>
      <c r="M13204" s="548" t="s">
        <v>13758</v>
      </c>
      <c r="N13204" s="545" t="s">
        <v>13413</v>
      </c>
      <c r="O13204" s="545" t="s">
        <v>13413</v>
      </c>
      <c r="P13204" s="549">
        <v>10916</v>
      </c>
      <c r="Q13204" s="549">
        <v>1</v>
      </c>
      <c r="R13204" s="549">
        <v>49</v>
      </c>
      <c r="S13204" s="548"/>
      <c r="T13204" s="548"/>
      <c r="U13204" s="99"/>
    </row>
    <row r="13205" spans="1:21" ht="19.5" customHeight="1">
      <c r="A13205" s="545">
        <v>108238</v>
      </c>
      <c r="B13205" s="545" t="s">
        <v>5505</v>
      </c>
      <c r="C13205" s="545" t="s">
        <v>216</v>
      </c>
      <c r="D13205" s="546"/>
      <c r="E13205" s="171" t="str">
        <f t="shared" si="206"/>
        <v>1900</v>
      </c>
      <c r="F13205" s="547">
        <v>0</v>
      </c>
      <c r="G13205" s="548">
        <v>0</v>
      </c>
      <c r="H13205" s="547">
        <v>0</v>
      </c>
      <c r="I13205" s="545" t="s">
        <v>12726</v>
      </c>
      <c r="J13205" s="545"/>
      <c r="K13205" s="545" t="s">
        <v>21051</v>
      </c>
      <c r="L13205" s="545" t="s">
        <v>13413</v>
      </c>
      <c r="M13205" s="548" t="s">
        <v>13758</v>
      </c>
      <c r="N13205" s="545" t="s">
        <v>13413</v>
      </c>
      <c r="O13205" s="545" t="s">
        <v>13413</v>
      </c>
      <c r="P13205" s="549">
        <v>10917</v>
      </c>
      <c r="Q13205" s="549">
        <v>1</v>
      </c>
      <c r="R13205" s="549">
        <v>49</v>
      </c>
      <c r="S13205" s="548"/>
      <c r="T13205" s="548"/>
      <c r="U13205" s="99"/>
    </row>
    <row r="13206" spans="1:21" ht="19.5" customHeight="1">
      <c r="A13206" s="545">
        <v>108239</v>
      </c>
      <c r="B13206" s="545" t="s">
        <v>5507</v>
      </c>
      <c r="C13206" s="545" t="s">
        <v>216</v>
      </c>
      <c r="D13206" s="546"/>
      <c r="E13206" s="171" t="str">
        <f t="shared" si="206"/>
        <v>1900</v>
      </c>
      <c r="F13206" s="547">
        <v>0</v>
      </c>
      <c r="G13206" s="548">
        <v>0</v>
      </c>
      <c r="H13206" s="547">
        <v>0</v>
      </c>
      <c r="I13206" s="545" t="s">
        <v>12726</v>
      </c>
      <c r="J13206" s="545"/>
      <c r="K13206" s="545" t="s">
        <v>21052</v>
      </c>
      <c r="L13206" s="545" t="s">
        <v>13413</v>
      </c>
      <c r="M13206" s="548" t="s">
        <v>13758</v>
      </c>
      <c r="N13206" s="545" t="s">
        <v>13413</v>
      </c>
      <c r="O13206" s="545" t="s">
        <v>13413</v>
      </c>
      <c r="P13206" s="549">
        <v>10918</v>
      </c>
      <c r="Q13206" s="549">
        <v>1</v>
      </c>
      <c r="R13206" s="549">
        <v>49</v>
      </c>
      <c r="S13206" s="548"/>
      <c r="T13206" s="548"/>
      <c r="U13206" s="99"/>
    </row>
    <row r="13207" spans="1:21" ht="19.5" customHeight="1">
      <c r="A13207" s="545">
        <v>108240</v>
      </c>
      <c r="B13207" s="545" t="s">
        <v>5508</v>
      </c>
      <c r="C13207" s="545" t="s">
        <v>216</v>
      </c>
      <c r="D13207" s="546"/>
      <c r="E13207" s="171" t="str">
        <f t="shared" si="206"/>
        <v>1900</v>
      </c>
      <c r="F13207" s="547">
        <v>0</v>
      </c>
      <c r="G13207" s="548">
        <v>0</v>
      </c>
      <c r="H13207" s="547">
        <v>0</v>
      </c>
      <c r="I13207" s="545" t="s">
        <v>12726</v>
      </c>
      <c r="J13207" s="545"/>
      <c r="K13207" s="545" t="s">
        <v>21053</v>
      </c>
      <c r="L13207" s="545" t="s">
        <v>13413</v>
      </c>
      <c r="M13207" s="548" t="s">
        <v>13758</v>
      </c>
      <c r="N13207" s="545" t="s">
        <v>13413</v>
      </c>
      <c r="O13207" s="545" t="s">
        <v>13413</v>
      </c>
      <c r="P13207" s="549">
        <v>10919</v>
      </c>
      <c r="Q13207" s="549">
        <v>1</v>
      </c>
      <c r="R13207" s="549">
        <v>49</v>
      </c>
      <c r="S13207" s="548"/>
      <c r="T13207" s="548"/>
      <c r="U13207" s="99"/>
    </row>
    <row r="13208" spans="1:21" ht="19.5" customHeight="1">
      <c r="A13208" s="545">
        <v>108241</v>
      </c>
      <c r="B13208" s="545" t="s">
        <v>5509</v>
      </c>
      <c r="C13208" s="545" t="s">
        <v>216</v>
      </c>
      <c r="D13208" s="546"/>
      <c r="E13208" s="171" t="str">
        <f t="shared" si="206"/>
        <v>1900</v>
      </c>
      <c r="F13208" s="547">
        <v>0</v>
      </c>
      <c r="G13208" s="548">
        <v>0</v>
      </c>
      <c r="H13208" s="547">
        <v>0</v>
      </c>
      <c r="I13208" s="545" t="s">
        <v>12726</v>
      </c>
      <c r="J13208" s="545"/>
      <c r="K13208" s="545" t="s">
        <v>21053</v>
      </c>
      <c r="L13208" s="545" t="s">
        <v>13413</v>
      </c>
      <c r="M13208" s="548" t="s">
        <v>13758</v>
      </c>
      <c r="N13208" s="545" t="s">
        <v>13413</v>
      </c>
      <c r="O13208" s="545" t="s">
        <v>13413</v>
      </c>
      <c r="P13208" s="549">
        <v>10920</v>
      </c>
      <c r="Q13208" s="549">
        <v>1</v>
      </c>
      <c r="R13208" s="549">
        <v>49</v>
      </c>
      <c r="S13208" s="548"/>
      <c r="T13208" s="548"/>
      <c r="U13208" s="99"/>
    </row>
    <row r="13209" spans="1:21" ht="19.5" customHeight="1">
      <c r="A13209" s="545">
        <v>108242</v>
      </c>
      <c r="B13209" s="545" t="s">
        <v>5510</v>
      </c>
      <c r="C13209" s="545" t="s">
        <v>216</v>
      </c>
      <c r="D13209" s="546"/>
      <c r="E13209" s="171" t="str">
        <f t="shared" si="206"/>
        <v>1900</v>
      </c>
      <c r="F13209" s="547">
        <v>0</v>
      </c>
      <c r="G13209" s="548">
        <v>0</v>
      </c>
      <c r="H13209" s="547">
        <v>0</v>
      </c>
      <c r="I13209" s="545" t="s">
        <v>12726</v>
      </c>
      <c r="J13209" s="545"/>
      <c r="K13209" s="545" t="s">
        <v>21054</v>
      </c>
      <c r="L13209" s="545" t="s">
        <v>13413</v>
      </c>
      <c r="M13209" s="548" t="s">
        <v>13758</v>
      </c>
      <c r="N13209" s="545" t="s">
        <v>13413</v>
      </c>
      <c r="O13209" s="545" t="s">
        <v>13413</v>
      </c>
      <c r="P13209" s="549">
        <v>10921</v>
      </c>
      <c r="Q13209" s="549">
        <v>1</v>
      </c>
      <c r="R13209" s="549">
        <v>49</v>
      </c>
      <c r="S13209" s="548"/>
      <c r="T13209" s="548"/>
      <c r="U13209" s="99"/>
    </row>
    <row r="13210" spans="1:21" ht="19.5" customHeight="1">
      <c r="A13210" s="545">
        <v>108243</v>
      </c>
      <c r="B13210" s="545" t="s">
        <v>5511</v>
      </c>
      <c r="C13210" s="545" t="s">
        <v>216</v>
      </c>
      <c r="D13210" s="546"/>
      <c r="E13210" s="171" t="str">
        <f t="shared" si="206"/>
        <v>1900</v>
      </c>
      <c r="F13210" s="547">
        <v>0</v>
      </c>
      <c r="G13210" s="548">
        <v>0</v>
      </c>
      <c r="H13210" s="547">
        <v>0</v>
      </c>
      <c r="I13210" s="545" t="s">
        <v>12726</v>
      </c>
      <c r="J13210" s="545"/>
      <c r="K13210" s="545" t="s">
        <v>21055</v>
      </c>
      <c r="L13210" s="545" t="s">
        <v>13413</v>
      </c>
      <c r="M13210" s="548" t="s">
        <v>13758</v>
      </c>
      <c r="N13210" s="545" t="s">
        <v>13413</v>
      </c>
      <c r="O13210" s="545" t="s">
        <v>13413</v>
      </c>
      <c r="P13210" s="549">
        <v>10922</v>
      </c>
      <c r="Q13210" s="549">
        <v>1</v>
      </c>
      <c r="R13210" s="549">
        <v>49</v>
      </c>
      <c r="S13210" s="548"/>
      <c r="T13210" s="548"/>
      <c r="U13210" s="99"/>
    </row>
    <row r="13211" spans="1:21" ht="19.5" customHeight="1">
      <c r="A13211" s="545">
        <v>108244</v>
      </c>
      <c r="B13211" s="545" t="s">
        <v>5512</v>
      </c>
      <c r="C13211" s="545" t="s">
        <v>216</v>
      </c>
      <c r="D13211" s="546"/>
      <c r="E13211" s="171" t="str">
        <f t="shared" si="206"/>
        <v>1900</v>
      </c>
      <c r="F13211" s="547">
        <v>0</v>
      </c>
      <c r="G13211" s="548">
        <v>0</v>
      </c>
      <c r="H13211" s="547">
        <v>0</v>
      </c>
      <c r="I13211" s="545" t="s">
        <v>12726</v>
      </c>
      <c r="J13211" s="545"/>
      <c r="K13211" s="545" t="s">
        <v>21056</v>
      </c>
      <c r="L13211" s="545" t="s">
        <v>13413</v>
      </c>
      <c r="M13211" s="548" t="s">
        <v>13758</v>
      </c>
      <c r="N13211" s="545" t="s">
        <v>13413</v>
      </c>
      <c r="O13211" s="545" t="s">
        <v>13413</v>
      </c>
      <c r="P13211" s="549">
        <v>10923</v>
      </c>
      <c r="Q13211" s="549">
        <v>1</v>
      </c>
      <c r="R13211" s="549">
        <v>49</v>
      </c>
      <c r="S13211" s="548"/>
      <c r="T13211" s="548"/>
      <c r="U13211" s="99"/>
    </row>
    <row r="13212" spans="1:21" ht="19.5" customHeight="1">
      <c r="A13212" s="545">
        <v>108245</v>
      </c>
      <c r="B13212" s="545" t="s">
        <v>8792</v>
      </c>
      <c r="C13212" s="545" t="s">
        <v>216</v>
      </c>
      <c r="D13212" s="546"/>
      <c r="E13212" s="171" t="str">
        <f t="shared" si="206"/>
        <v>1900</v>
      </c>
      <c r="F13212" s="547">
        <v>0</v>
      </c>
      <c r="G13212" s="548">
        <v>0</v>
      </c>
      <c r="H13212" s="547">
        <v>0</v>
      </c>
      <c r="I13212" s="545" t="s">
        <v>12726</v>
      </c>
      <c r="J13212" s="545"/>
      <c r="K13212" s="545" t="s">
        <v>21057</v>
      </c>
      <c r="L13212" s="545" t="s">
        <v>13413</v>
      </c>
      <c r="M13212" s="548" t="s">
        <v>13758</v>
      </c>
      <c r="N13212" s="545" t="s">
        <v>13413</v>
      </c>
      <c r="O13212" s="545" t="s">
        <v>13413</v>
      </c>
      <c r="P13212" s="549">
        <v>10924</v>
      </c>
      <c r="Q13212" s="549">
        <v>1</v>
      </c>
      <c r="R13212" s="549">
        <v>49</v>
      </c>
      <c r="S13212" s="548"/>
      <c r="T13212" s="548"/>
      <c r="U13212" s="99"/>
    </row>
    <row r="13213" spans="1:21" ht="19.5" customHeight="1">
      <c r="A13213" s="545">
        <v>108246</v>
      </c>
      <c r="B13213" s="545" t="s">
        <v>5513</v>
      </c>
      <c r="C13213" s="545" t="s">
        <v>216</v>
      </c>
      <c r="D13213" s="546"/>
      <c r="E13213" s="171" t="str">
        <f t="shared" si="206"/>
        <v>1900</v>
      </c>
      <c r="F13213" s="547">
        <v>0</v>
      </c>
      <c r="G13213" s="548">
        <v>0</v>
      </c>
      <c r="H13213" s="547">
        <v>0</v>
      </c>
      <c r="I13213" s="545" t="s">
        <v>12726</v>
      </c>
      <c r="J13213" s="545"/>
      <c r="K13213" s="545" t="s">
        <v>21058</v>
      </c>
      <c r="L13213" s="545" t="s">
        <v>13413</v>
      </c>
      <c r="M13213" s="548" t="s">
        <v>13758</v>
      </c>
      <c r="N13213" s="545" t="s">
        <v>13413</v>
      </c>
      <c r="O13213" s="545" t="s">
        <v>13413</v>
      </c>
      <c r="P13213" s="549">
        <v>10925</v>
      </c>
      <c r="Q13213" s="549">
        <v>1</v>
      </c>
      <c r="R13213" s="549">
        <v>49</v>
      </c>
      <c r="S13213" s="548"/>
      <c r="T13213" s="548"/>
      <c r="U13213" s="99"/>
    </row>
    <row r="13214" spans="1:21" ht="19.5" customHeight="1">
      <c r="A13214" s="545">
        <v>108247</v>
      </c>
      <c r="B13214" s="545" t="s">
        <v>8791</v>
      </c>
      <c r="C13214" s="545" t="s">
        <v>216</v>
      </c>
      <c r="D13214" s="546"/>
      <c r="E13214" s="171" t="str">
        <f t="shared" si="206"/>
        <v>1900</v>
      </c>
      <c r="F13214" s="547">
        <v>0</v>
      </c>
      <c r="G13214" s="548">
        <v>0</v>
      </c>
      <c r="H13214" s="547">
        <v>0</v>
      </c>
      <c r="I13214" s="545" t="s">
        <v>12726</v>
      </c>
      <c r="J13214" s="545"/>
      <c r="K13214" s="545" t="s">
        <v>21059</v>
      </c>
      <c r="L13214" s="545" t="s">
        <v>13413</v>
      </c>
      <c r="M13214" s="548" t="s">
        <v>13758</v>
      </c>
      <c r="N13214" s="545" t="s">
        <v>13413</v>
      </c>
      <c r="O13214" s="545" t="s">
        <v>13413</v>
      </c>
      <c r="P13214" s="549">
        <v>10926</v>
      </c>
      <c r="Q13214" s="549">
        <v>1</v>
      </c>
      <c r="R13214" s="549">
        <v>49</v>
      </c>
      <c r="S13214" s="548"/>
      <c r="T13214" s="548"/>
      <c r="U13214" s="99"/>
    </row>
    <row r="13215" spans="1:21" ht="19.5" customHeight="1">
      <c r="A13215" s="545">
        <v>108248</v>
      </c>
      <c r="B13215" s="545" t="s">
        <v>8790</v>
      </c>
      <c r="C13215" s="545" t="s">
        <v>216</v>
      </c>
      <c r="D13215" s="546"/>
      <c r="E13215" s="171" t="str">
        <f t="shared" si="206"/>
        <v>1900</v>
      </c>
      <c r="F13215" s="547">
        <v>0</v>
      </c>
      <c r="G13215" s="548">
        <v>0</v>
      </c>
      <c r="H13215" s="547">
        <v>0</v>
      </c>
      <c r="I13215" s="545" t="s">
        <v>12726</v>
      </c>
      <c r="J13215" s="545"/>
      <c r="K13215" s="545" t="s">
        <v>21060</v>
      </c>
      <c r="L13215" s="545" t="s">
        <v>13413</v>
      </c>
      <c r="M13215" s="548" t="s">
        <v>13758</v>
      </c>
      <c r="N13215" s="545" t="s">
        <v>13413</v>
      </c>
      <c r="O13215" s="545" t="s">
        <v>13413</v>
      </c>
      <c r="P13215" s="549">
        <v>10927</v>
      </c>
      <c r="Q13215" s="549">
        <v>1</v>
      </c>
      <c r="R13215" s="549">
        <v>49</v>
      </c>
      <c r="S13215" s="548"/>
      <c r="T13215" s="548"/>
      <c r="U13215" s="99"/>
    </row>
    <row r="13216" spans="1:21" ht="19.5" customHeight="1">
      <c r="A13216" s="545">
        <v>108249</v>
      </c>
      <c r="B13216" s="545" t="s">
        <v>8789</v>
      </c>
      <c r="C13216" s="545" t="s">
        <v>216</v>
      </c>
      <c r="D13216" s="546"/>
      <c r="E13216" s="171" t="str">
        <f t="shared" si="206"/>
        <v>1900</v>
      </c>
      <c r="F13216" s="547">
        <v>0</v>
      </c>
      <c r="G13216" s="548">
        <v>0</v>
      </c>
      <c r="H13216" s="547">
        <v>0</v>
      </c>
      <c r="I13216" s="545" t="s">
        <v>12726</v>
      </c>
      <c r="J13216" s="545"/>
      <c r="K13216" s="545" t="s">
        <v>21061</v>
      </c>
      <c r="L13216" s="545" t="s">
        <v>13413</v>
      </c>
      <c r="M13216" s="548" t="s">
        <v>13758</v>
      </c>
      <c r="N13216" s="545" t="s">
        <v>13413</v>
      </c>
      <c r="O13216" s="545" t="s">
        <v>13413</v>
      </c>
      <c r="P13216" s="549">
        <v>10928</v>
      </c>
      <c r="Q13216" s="549">
        <v>1</v>
      </c>
      <c r="R13216" s="549">
        <v>49</v>
      </c>
      <c r="S13216" s="548"/>
      <c r="T13216" s="548"/>
      <c r="U13216" s="99"/>
    </row>
    <row r="13217" spans="1:21" ht="19.5" customHeight="1">
      <c r="A13217" s="545">
        <v>108250</v>
      </c>
      <c r="B13217" s="545" t="s">
        <v>8788</v>
      </c>
      <c r="C13217" s="545" t="s">
        <v>216</v>
      </c>
      <c r="D13217" s="546"/>
      <c r="E13217" s="171" t="str">
        <f t="shared" si="206"/>
        <v>1900</v>
      </c>
      <c r="F13217" s="547">
        <v>0</v>
      </c>
      <c r="G13217" s="548">
        <v>0</v>
      </c>
      <c r="H13217" s="547">
        <v>0</v>
      </c>
      <c r="I13217" s="545" t="s">
        <v>12726</v>
      </c>
      <c r="J13217" s="545"/>
      <c r="K13217" s="545" t="s">
        <v>21062</v>
      </c>
      <c r="L13217" s="545" t="s">
        <v>13413</v>
      </c>
      <c r="M13217" s="548" t="s">
        <v>13758</v>
      </c>
      <c r="N13217" s="545" t="s">
        <v>13413</v>
      </c>
      <c r="O13217" s="545" t="s">
        <v>13413</v>
      </c>
      <c r="P13217" s="549">
        <v>10929</v>
      </c>
      <c r="Q13217" s="549">
        <v>1</v>
      </c>
      <c r="R13217" s="549">
        <v>49</v>
      </c>
      <c r="S13217" s="548"/>
      <c r="T13217" s="548"/>
      <c r="U13217" s="99"/>
    </row>
    <row r="13218" spans="1:21" ht="19.5" customHeight="1">
      <c r="A13218" s="545">
        <v>108251</v>
      </c>
      <c r="B13218" s="545" t="s">
        <v>8787</v>
      </c>
      <c r="C13218" s="545" t="s">
        <v>216</v>
      </c>
      <c r="D13218" s="546"/>
      <c r="E13218" s="171" t="str">
        <f t="shared" si="206"/>
        <v>1900</v>
      </c>
      <c r="F13218" s="547">
        <v>0</v>
      </c>
      <c r="G13218" s="548">
        <v>0</v>
      </c>
      <c r="H13218" s="547">
        <v>0</v>
      </c>
      <c r="I13218" s="545" t="s">
        <v>12726</v>
      </c>
      <c r="J13218" s="545"/>
      <c r="K13218" s="545" t="s">
        <v>21063</v>
      </c>
      <c r="L13218" s="545" t="s">
        <v>13413</v>
      </c>
      <c r="M13218" s="548" t="s">
        <v>13758</v>
      </c>
      <c r="N13218" s="545" t="s">
        <v>13413</v>
      </c>
      <c r="O13218" s="545" t="s">
        <v>13413</v>
      </c>
      <c r="P13218" s="549">
        <v>10930</v>
      </c>
      <c r="Q13218" s="549">
        <v>1</v>
      </c>
      <c r="R13218" s="549">
        <v>49</v>
      </c>
      <c r="S13218" s="548"/>
      <c r="T13218" s="548"/>
      <c r="U13218" s="99"/>
    </row>
    <row r="13219" spans="1:21" ht="19.5" customHeight="1">
      <c r="A13219" s="545">
        <v>108252</v>
      </c>
      <c r="B13219" s="545" t="s">
        <v>8786</v>
      </c>
      <c r="C13219" s="545" t="s">
        <v>216</v>
      </c>
      <c r="D13219" s="546"/>
      <c r="E13219" s="171" t="str">
        <f t="shared" si="206"/>
        <v>1900</v>
      </c>
      <c r="F13219" s="547">
        <v>0</v>
      </c>
      <c r="G13219" s="548">
        <v>0</v>
      </c>
      <c r="H13219" s="547">
        <v>0</v>
      </c>
      <c r="I13219" s="545" t="s">
        <v>12726</v>
      </c>
      <c r="J13219" s="545"/>
      <c r="K13219" s="545" t="s">
        <v>21064</v>
      </c>
      <c r="L13219" s="545" t="s">
        <v>13413</v>
      </c>
      <c r="M13219" s="548" t="s">
        <v>13758</v>
      </c>
      <c r="N13219" s="545" t="s">
        <v>13413</v>
      </c>
      <c r="O13219" s="545" t="s">
        <v>13413</v>
      </c>
      <c r="P13219" s="549">
        <v>10931</v>
      </c>
      <c r="Q13219" s="549">
        <v>1</v>
      </c>
      <c r="R13219" s="549">
        <v>49</v>
      </c>
      <c r="S13219" s="548"/>
      <c r="T13219" s="548"/>
      <c r="U13219" s="99"/>
    </row>
    <row r="13220" spans="1:21" ht="19.5" customHeight="1">
      <c r="A13220" s="545">
        <v>108253</v>
      </c>
      <c r="B13220" s="545" t="s">
        <v>8785</v>
      </c>
      <c r="C13220" s="545" t="s">
        <v>216</v>
      </c>
      <c r="D13220" s="546"/>
      <c r="E13220" s="171" t="str">
        <f t="shared" si="206"/>
        <v>1900</v>
      </c>
      <c r="F13220" s="547">
        <v>0</v>
      </c>
      <c r="G13220" s="548">
        <v>0</v>
      </c>
      <c r="H13220" s="547">
        <v>0</v>
      </c>
      <c r="I13220" s="545" t="s">
        <v>12726</v>
      </c>
      <c r="J13220" s="545"/>
      <c r="K13220" s="545" t="s">
        <v>21065</v>
      </c>
      <c r="L13220" s="545" t="s">
        <v>13413</v>
      </c>
      <c r="M13220" s="548" t="s">
        <v>13758</v>
      </c>
      <c r="N13220" s="545" t="s">
        <v>13413</v>
      </c>
      <c r="O13220" s="545" t="s">
        <v>13413</v>
      </c>
      <c r="P13220" s="549">
        <v>10932</v>
      </c>
      <c r="Q13220" s="549">
        <v>1</v>
      </c>
      <c r="R13220" s="549">
        <v>49</v>
      </c>
      <c r="S13220" s="548"/>
      <c r="T13220" s="548"/>
      <c r="U13220" s="99"/>
    </row>
    <row r="13221" spans="1:21" ht="19.5" customHeight="1">
      <c r="A13221" s="545">
        <v>108254</v>
      </c>
      <c r="B13221" s="545" t="s">
        <v>8784</v>
      </c>
      <c r="C13221" s="545" t="s">
        <v>216</v>
      </c>
      <c r="D13221" s="546"/>
      <c r="E13221" s="171" t="str">
        <f t="shared" si="206"/>
        <v>1900</v>
      </c>
      <c r="F13221" s="547">
        <v>0</v>
      </c>
      <c r="G13221" s="548">
        <v>0</v>
      </c>
      <c r="H13221" s="547">
        <v>0</v>
      </c>
      <c r="I13221" s="545" t="s">
        <v>12726</v>
      </c>
      <c r="J13221" s="545"/>
      <c r="K13221" s="545" t="s">
        <v>21066</v>
      </c>
      <c r="L13221" s="545" t="s">
        <v>13413</v>
      </c>
      <c r="M13221" s="548" t="s">
        <v>13758</v>
      </c>
      <c r="N13221" s="545" t="s">
        <v>13413</v>
      </c>
      <c r="O13221" s="545" t="s">
        <v>13413</v>
      </c>
      <c r="P13221" s="549">
        <v>10933</v>
      </c>
      <c r="Q13221" s="549">
        <v>1</v>
      </c>
      <c r="R13221" s="549">
        <v>49</v>
      </c>
      <c r="S13221" s="548"/>
      <c r="T13221" s="548"/>
      <c r="U13221" s="99"/>
    </row>
    <row r="13222" spans="1:21" ht="19.5" customHeight="1">
      <c r="A13222" s="545">
        <v>108255</v>
      </c>
      <c r="B13222" s="545" t="s">
        <v>8783</v>
      </c>
      <c r="C13222" s="545" t="s">
        <v>216</v>
      </c>
      <c r="D13222" s="546"/>
      <c r="E13222" s="171" t="str">
        <f t="shared" si="206"/>
        <v>1900</v>
      </c>
      <c r="F13222" s="547">
        <v>0</v>
      </c>
      <c r="G13222" s="548">
        <v>0</v>
      </c>
      <c r="H13222" s="547">
        <v>0</v>
      </c>
      <c r="I13222" s="545" t="s">
        <v>12726</v>
      </c>
      <c r="J13222" s="545"/>
      <c r="K13222" s="545" t="s">
        <v>21067</v>
      </c>
      <c r="L13222" s="545" t="s">
        <v>13413</v>
      </c>
      <c r="M13222" s="548" t="s">
        <v>13758</v>
      </c>
      <c r="N13222" s="545" t="s">
        <v>13413</v>
      </c>
      <c r="O13222" s="545" t="s">
        <v>13413</v>
      </c>
      <c r="P13222" s="549">
        <v>10934</v>
      </c>
      <c r="Q13222" s="549">
        <v>1</v>
      </c>
      <c r="R13222" s="549">
        <v>49</v>
      </c>
      <c r="S13222" s="548"/>
      <c r="T13222" s="548"/>
      <c r="U13222" s="99"/>
    </row>
    <row r="13223" spans="1:21" ht="19.5" customHeight="1">
      <c r="A13223" s="545">
        <v>108256</v>
      </c>
      <c r="B13223" s="545" t="s">
        <v>8782</v>
      </c>
      <c r="C13223" s="545" t="s">
        <v>216</v>
      </c>
      <c r="D13223" s="546"/>
      <c r="E13223" s="171" t="str">
        <f t="shared" si="206"/>
        <v>1900</v>
      </c>
      <c r="F13223" s="547">
        <v>0</v>
      </c>
      <c r="G13223" s="548">
        <v>0</v>
      </c>
      <c r="H13223" s="547">
        <v>0</v>
      </c>
      <c r="I13223" s="545" t="s">
        <v>12726</v>
      </c>
      <c r="J13223" s="545"/>
      <c r="K13223" s="545" t="s">
        <v>21068</v>
      </c>
      <c r="L13223" s="545" t="s">
        <v>13413</v>
      </c>
      <c r="M13223" s="548" t="s">
        <v>13758</v>
      </c>
      <c r="N13223" s="545" t="s">
        <v>13413</v>
      </c>
      <c r="O13223" s="545" t="s">
        <v>13413</v>
      </c>
      <c r="P13223" s="549">
        <v>10935</v>
      </c>
      <c r="Q13223" s="549">
        <v>1</v>
      </c>
      <c r="R13223" s="549">
        <v>49</v>
      </c>
      <c r="S13223" s="548"/>
      <c r="T13223" s="548"/>
      <c r="U13223" s="99"/>
    </row>
    <row r="13224" spans="1:21" ht="19.5" customHeight="1">
      <c r="A13224" s="545">
        <v>108257</v>
      </c>
      <c r="B13224" s="545" t="s">
        <v>8781</v>
      </c>
      <c r="C13224" s="545" t="s">
        <v>216</v>
      </c>
      <c r="D13224" s="546"/>
      <c r="E13224" s="171" t="str">
        <f t="shared" si="206"/>
        <v>1900</v>
      </c>
      <c r="F13224" s="547">
        <v>0</v>
      </c>
      <c r="G13224" s="548">
        <v>0</v>
      </c>
      <c r="H13224" s="547">
        <v>0</v>
      </c>
      <c r="I13224" s="545" t="s">
        <v>12726</v>
      </c>
      <c r="J13224" s="545"/>
      <c r="K13224" s="545" t="s">
        <v>21069</v>
      </c>
      <c r="L13224" s="545" t="s">
        <v>13413</v>
      </c>
      <c r="M13224" s="548" t="s">
        <v>13758</v>
      </c>
      <c r="N13224" s="545" t="s">
        <v>13413</v>
      </c>
      <c r="O13224" s="545" t="s">
        <v>13413</v>
      </c>
      <c r="P13224" s="549">
        <v>10936</v>
      </c>
      <c r="Q13224" s="549">
        <v>1</v>
      </c>
      <c r="R13224" s="549">
        <v>49</v>
      </c>
      <c r="S13224" s="548"/>
      <c r="T13224" s="548"/>
      <c r="U13224" s="99"/>
    </row>
    <row r="13225" spans="1:21" ht="19.5" customHeight="1">
      <c r="A13225" s="545">
        <v>108258</v>
      </c>
      <c r="B13225" s="545" t="s">
        <v>5199</v>
      </c>
      <c r="C13225" s="545" t="s">
        <v>221</v>
      </c>
      <c r="D13225" s="546"/>
      <c r="E13225" s="171" t="str">
        <f t="shared" si="206"/>
        <v>1900</v>
      </c>
      <c r="F13225" s="547">
        <v>0</v>
      </c>
      <c r="G13225" s="548">
        <v>0</v>
      </c>
      <c r="H13225" s="547">
        <v>0</v>
      </c>
      <c r="I13225" s="545" t="s">
        <v>12675</v>
      </c>
      <c r="J13225" s="545"/>
      <c r="K13225" s="545" t="s">
        <v>21070</v>
      </c>
      <c r="L13225" s="545" t="s">
        <v>13413</v>
      </c>
      <c r="M13225" s="548" t="s">
        <v>13758</v>
      </c>
      <c r="N13225" s="545" t="s">
        <v>13413</v>
      </c>
      <c r="O13225" s="545" t="s">
        <v>13413</v>
      </c>
      <c r="P13225" s="549">
        <v>10937</v>
      </c>
      <c r="Q13225" s="549">
        <v>1</v>
      </c>
      <c r="R13225" s="549">
        <v>15</v>
      </c>
      <c r="S13225" s="548"/>
      <c r="T13225" s="548"/>
      <c r="U13225" s="99"/>
    </row>
    <row r="13226" spans="1:21" ht="19.5" customHeight="1">
      <c r="A13226" s="545">
        <v>108259</v>
      </c>
      <c r="B13226" s="545" t="s">
        <v>5288</v>
      </c>
      <c r="C13226" s="545" t="s">
        <v>216</v>
      </c>
      <c r="D13226" s="546">
        <v>46052</v>
      </c>
      <c r="E13226" s="171" t="str">
        <f t="shared" si="206"/>
        <v>2026</v>
      </c>
      <c r="F13226" s="547">
        <v>57753592</v>
      </c>
      <c r="G13226" s="548">
        <v>0.19</v>
      </c>
      <c r="H13226" s="547">
        <v>48532430.25</v>
      </c>
      <c r="I13226" s="545" t="s">
        <v>12647</v>
      </c>
      <c r="J13226" s="545" t="s">
        <v>13307</v>
      </c>
      <c r="K13226" s="545" t="s">
        <v>21071</v>
      </c>
      <c r="L13226" s="545" t="s">
        <v>13413</v>
      </c>
      <c r="M13226" s="548" t="s">
        <v>13758</v>
      </c>
      <c r="N13226" s="545" t="s">
        <v>13413</v>
      </c>
      <c r="O13226" s="545" t="s">
        <v>13413</v>
      </c>
      <c r="P13226" s="549">
        <v>10938</v>
      </c>
      <c r="Q13226" s="549">
        <v>1</v>
      </c>
      <c r="R13226" s="549">
        <v>26</v>
      </c>
      <c r="S13226" s="548">
        <v>2228</v>
      </c>
      <c r="T13226" s="548"/>
      <c r="U13226" s="99"/>
    </row>
    <row r="13227" spans="1:21" ht="19.5" customHeight="1">
      <c r="A13227" s="545">
        <v>108260</v>
      </c>
      <c r="B13227" s="545" t="s">
        <v>8146</v>
      </c>
      <c r="C13227" s="545" t="s">
        <v>216</v>
      </c>
      <c r="D13227" s="546">
        <v>44592</v>
      </c>
      <c r="E13227" s="171" t="str">
        <f t="shared" si="206"/>
        <v>2022</v>
      </c>
      <c r="F13227" s="547">
        <v>860511</v>
      </c>
      <c r="G13227" s="548">
        <v>0.19</v>
      </c>
      <c r="H13227" s="547">
        <v>723118.49</v>
      </c>
      <c r="I13227" s="545" t="s">
        <v>12752</v>
      </c>
      <c r="J13227" s="545" t="s">
        <v>13297</v>
      </c>
      <c r="K13227" s="545" t="s">
        <v>21072</v>
      </c>
      <c r="L13227" s="545" t="s">
        <v>13413</v>
      </c>
      <c r="M13227" s="548" t="s">
        <v>13758</v>
      </c>
      <c r="N13227" s="545" t="s">
        <v>13413</v>
      </c>
      <c r="O13227" s="545" t="s">
        <v>13413</v>
      </c>
      <c r="P13227" s="549">
        <v>10939</v>
      </c>
      <c r="Q13227" s="549">
        <v>1</v>
      </c>
      <c r="R13227" s="549">
        <v>167</v>
      </c>
      <c r="S13227" s="548">
        <v>2257</v>
      </c>
      <c r="T13227" s="548"/>
      <c r="U13227" s="99"/>
    </row>
    <row r="13228" spans="1:21" ht="19.5" customHeight="1">
      <c r="A13228" s="545">
        <v>108261</v>
      </c>
      <c r="B13228" s="545" t="s">
        <v>5849</v>
      </c>
      <c r="C13228" s="545" t="s">
        <v>216</v>
      </c>
      <c r="D13228" s="546"/>
      <c r="E13228" s="171" t="str">
        <f t="shared" si="206"/>
        <v>1900</v>
      </c>
      <c r="F13228" s="547">
        <v>0</v>
      </c>
      <c r="G13228" s="548">
        <v>0</v>
      </c>
      <c r="H13228" s="547">
        <v>0</v>
      </c>
      <c r="I13228" s="545" t="s">
        <v>12999</v>
      </c>
      <c r="J13228" s="545"/>
      <c r="K13228" s="545" t="s">
        <v>13413</v>
      </c>
      <c r="L13228" s="545" t="s">
        <v>13413</v>
      </c>
      <c r="M13228" s="548" t="s">
        <v>13758</v>
      </c>
      <c r="N13228" s="545" t="s">
        <v>13413</v>
      </c>
      <c r="O13228" s="545" t="s">
        <v>13413</v>
      </c>
      <c r="P13228" s="549">
        <v>10940</v>
      </c>
      <c r="Q13228" s="549">
        <v>1</v>
      </c>
      <c r="R13228" s="549">
        <v>58</v>
      </c>
      <c r="S13228" s="548"/>
      <c r="T13228" s="548"/>
      <c r="U13228" s="99"/>
    </row>
    <row r="13229" spans="1:21" ht="19.5" customHeight="1">
      <c r="A13229" s="545">
        <v>108262</v>
      </c>
      <c r="B13229" s="545" t="s">
        <v>5847</v>
      </c>
      <c r="C13229" s="545" t="s">
        <v>209</v>
      </c>
      <c r="D13229" s="546"/>
      <c r="E13229" s="171" t="str">
        <f t="shared" si="206"/>
        <v>1900</v>
      </c>
      <c r="F13229" s="547">
        <v>0</v>
      </c>
      <c r="G13229" s="548">
        <v>0</v>
      </c>
      <c r="H13229" s="547">
        <v>0</v>
      </c>
      <c r="I13229" s="545" t="s">
        <v>12999</v>
      </c>
      <c r="J13229" s="545"/>
      <c r="K13229" s="545" t="s">
        <v>13413</v>
      </c>
      <c r="L13229" s="545" t="s">
        <v>13413</v>
      </c>
      <c r="M13229" s="548" t="s">
        <v>13843</v>
      </c>
      <c r="N13229" s="545" t="s">
        <v>13413</v>
      </c>
      <c r="O13229" s="545" t="s">
        <v>13413</v>
      </c>
      <c r="P13229" s="549">
        <v>10941</v>
      </c>
      <c r="Q13229" s="549">
        <v>5</v>
      </c>
      <c r="R13229" s="549">
        <v>58</v>
      </c>
      <c r="S13229" s="548"/>
      <c r="T13229" s="548"/>
      <c r="U13229" s="99"/>
    </row>
    <row r="13230" spans="1:21" ht="19.5" customHeight="1">
      <c r="A13230" s="545">
        <v>108263</v>
      </c>
      <c r="B13230" s="545" t="s">
        <v>8780</v>
      </c>
      <c r="C13230" s="545" t="s">
        <v>209</v>
      </c>
      <c r="D13230" s="546"/>
      <c r="E13230" s="171" t="str">
        <f t="shared" si="206"/>
        <v>1900</v>
      </c>
      <c r="F13230" s="547">
        <v>0</v>
      </c>
      <c r="G13230" s="548">
        <v>0</v>
      </c>
      <c r="H13230" s="547">
        <v>0</v>
      </c>
      <c r="I13230" s="545" t="s">
        <v>12999</v>
      </c>
      <c r="J13230" s="545"/>
      <c r="K13230" s="545" t="s">
        <v>13413</v>
      </c>
      <c r="L13230" s="545" t="s">
        <v>13413</v>
      </c>
      <c r="M13230" s="548" t="s">
        <v>13843</v>
      </c>
      <c r="N13230" s="545" t="s">
        <v>13413</v>
      </c>
      <c r="O13230" s="545" t="s">
        <v>13413</v>
      </c>
      <c r="P13230" s="549">
        <v>10942</v>
      </c>
      <c r="Q13230" s="549">
        <v>5</v>
      </c>
      <c r="R13230" s="549">
        <v>58</v>
      </c>
      <c r="S13230" s="548"/>
      <c r="T13230" s="548"/>
      <c r="U13230" s="99"/>
    </row>
    <row r="13231" spans="1:21" ht="19.5" customHeight="1">
      <c r="A13231" s="545">
        <v>108264</v>
      </c>
      <c r="B13231" s="545" t="s">
        <v>8779</v>
      </c>
      <c r="C13231" s="545" t="s">
        <v>209</v>
      </c>
      <c r="D13231" s="546"/>
      <c r="E13231" s="171" t="str">
        <f t="shared" si="206"/>
        <v>1900</v>
      </c>
      <c r="F13231" s="547">
        <v>0</v>
      </c>
      <c r="G13231" s="548">
        <v>0</v>
      </c>
      <c r="H13231" s="547">
        <v>0</v>
      </c>
      <c r="I13231" s="545" t="s">
        <v>12999</v>
      </c>
      <c r="J13231" s="545"/>
      <c r="K13231" s="545" t="s">
        <v>13413</v>
      </c>
      <c r="L13231" s="545" t="s">
        <v>13413</v>
      </c>
      <c r="M13231" s="548" t="s">
        <v>13843</v>
      </c>
      <c r="N13231" s="545" t="s">
        <v>13413</v>
      </c>
      <c r="O13231" s="545" t="s">
        <v>13413</v>
      </c>
      <c r="P13231" s="549">
        <v>10943</v>
      </c>
      <c r="Q13231" s="549">
        <v>5</v>
      </c>
      <c r="R13231" s="549">
        <v>58</v>
      </c>
      <c r="S13231" s="548"/>
      <c r="T13231" s="548"/>
      <c r="U13231" s="99"/>
    </row>
    <row r="13232" spans="1:21" ht="19.5" customHeight="1">
      <c r="A13232" s="545">
        <v>108265</v>
      </c>
      <c r="B13232" s="545" t="s">
        <v>8778</v>
      </c>
      <c r="C13232" s="545" t="s">
        <v>209</v>
      </c>
      <c r="D13232" s="546"/>
      <c r="E13232" s="171" t="str">
        <f t="shared" si="206"/>
        <v>1900</v>
      </c>
      <c r="F13232" s="547">
        <v>0</v>
      </c>
      <c r="G13232" s="548">
        <v>0</v>
      </c>
      <c r="H13232" s="547">
        <v>0</v>
      </c>
      <c r="I13232" s="545" t="s">
        <v>12999</v>
      </c>
      <c r="J13232" s="545"/>
      <c r="K13232" s="545" t="s">
        <v>13413</v>
      </c>
      <c r="L13232" s="545" t="s">
        <v>13413</v>
      </c>
      <c r="M13232" s="548" t="s">
        <v>13843</v>
      </c>
      <c r="N13232" s="545" t="s">
        <v>13413</v>
      </c>
      <c r="O13232" s="545" t="s">
        <v>13413</v>
      </c>
      <c r="P13232" s="549">
        <v>10944</v>
      </c>
      <c r="Q13232" s="549">
        <v>5</v>
      </c>
      <c r="R13232" s="549">
        <v>58</v>
      </c>
      <c r="S13232" s="548"/>
      <c r="T13232" s="548"/>
      <c r="U13232" s="99"/>
    </row>
    <row r="13233" spans="1:21" ht="19.5" customHeight="1">
      <c r="A13233" s="545">
        <v>108266</v>
      </c>
      <c r="B13233" s="545" t="s">
        <v>8777</v>
      </c>
      <c r="C13233" s="545" t="s">
        <v>4501</v>
      </c>
      <c r="D13233" s="546"/>
      <c r="E13233" s="171" t="str">
        <f t="shared" si="206"/>
        <v>1900</v>
      </c>
      <c r="F13233" s="547">
        <v>0</v>
      </c>
      <c r="G13233" s="548">
        <v>0</v>
      </c>
      <c r="H13233" s="547">
        <v>0</v>
      </c>
      <c r="I13233" s="545" t="s">
        <v>12999</v>
      </c>
      <c r="J13233" s="545"/>
      <c r="K13233" s="545" t="s">
        <v>13413</v>
      </c>
      <c r="L13233" s="545" t="s">
        <v>13413</v>
      </c>
      <c r="M13233" s="548" t="s">
        <v>13843</v>
      </c>
      <c r="N13233" s="545" t="s">
        <v>13413</v>
      </c>
      <c r="O13233" s="545" t="s">
        <v>13413</v>
      </c>
      <c r="P13233" s="549">
        <v>10945</v>
      </c>
      <c r="Q13233" s="549">
        <v>5</v>
      </c>
      <c r="R13233" s="549">
        <v>58</v>
      </c>
      <c r="S13233" s="548"/>
      <c r="T13233" s="548"/>
      <c r="U13233" s="99"/>
    </row>
    <row r="13234" spans="1:21" ht="19.5" customHeight="1">
      <c r="A13234" s="545">
        <v>108267</v>
      </c>
      <c r="B13234" s="545" t="s">
        <v>8776</v>
      </c>
      <c r="C13234" s="545" t="s">
        <v>216</v>
      </c>
      <c r="D13234" s="546"/>
      <c r="E13234" s="171" t="str">
        <f t="shared" si="206"/>
        <v>1900</v>
      </c>
      <c r="F13234" s="547">
        <v>0</v>
      </c>
      <c r="G13234" s="548">
        <v>0</v>
      </c>
      <c r="H13234" s="547">
        <v>0</v>
      </c>
      <c r="I13234" s="545" t="s">
        <v>12726</v>
      </c>
      <c r="J13234" s="545"/>
      <c r="K13234" s="545" t="s">
        <v>21073</v>
      </c>
      <c r="L13234" s="545" t="s">
        <v>13413</v>
      </c>
      <c r="M13234" s="548" t="s">
        <v>13758</v>
      </c>
      <c r="N13234" s="545" t="s">
        <v>13413</v>
      </c>
      <c r="O13234" s="545" t="s">
        <v>13413</v>
      </c>
      <c r="P13234" s="549">
        <v>10946</v>
      </c>
      <c r="Q13234" s="549">
        <v>1</v>
      </c>
      <c r="R13234" s="549">
        <v>49</v>
      </c>
      <c r="S13234" s="548"/>
      <c r="T13234" s="548"/>
      <c r="U13234" s="99"/>
    </row>
    <row r="13235" spans="1:21" ht="19.5" customHeight="1">
      <c r="A13235" s="545">
        <v>108268</v>
      </c>
      <c r="B13235" s="545" t="s">
        <v>8775</v>
      </c>
      <c r="C13235" s="545" t="s">
        <v>216</v>
      </c>
      <c r="D13235" s="546"/>
      <c r="E13235" s="171" t="str">
        <f t="shared" si="206"/>
        <v>1900</v>
      </c>
      <c r="F13235" s="547">
        <v>0</v>
      </c>
      <c r="G13235" s="548">
        <v>0</v>
      </c>
      <c r="H13235" s="547">
        <v>0</v>
      </c>
      <c r="I13235" s="545" t="s">
        <v>12726</v>
      </c>
      <c r="J13235" s="545"/>
      <c r="K13235" s="545" t="s">
        <v>21074</v>
      </c>
      <c r="L13235" s="545" t="s">
        <v>13413</v>
      </c>
      <c r="M13235" s="548" t="s">
        <v>13758</v>
      </c>
      <c r="N13235" s="545" t="s">
        <v>13413</v>
      </c>
      <c r="O13235" s="545" t="s">
        <v>13413</v>
      </c>
      <c r="P13235" s="549">
        <v>10947</v>
      </c>
      <c r="Q13235" s="549">
        <v>1</v>
      </c>
      <c r="R13235" s="549">
        <v>49</v>
      </c>
      <c r="S13235" s="548"/>
      <c r="T13235" s="548"/>
      <c r="U13235" s="99"/>
    </row>
    <row r="13236" spans="1:21" ht="19.5" customHeight="1">
      <c r="A13236" s="545">
        <v>108269</v>
      </c>
      <c r="B13236" s="545" t="s">
        <v>5765</v>
      </c>
      <c r="C13236" s="545" t="s">
        <v>216</v>
      </c>
      <c r="D13236" s="546"/>
      <c r="E13236" s="171" t="str">
        <f t="shared" si="206"/>
        <v>1900</v>
      </c>
      <c r="F13236" s="547">
        <v>0</v>
      </c>
      <c r="G13236" s="548">
        <v>0</v>
      </c>
      <c r="H13236" s="547">
        <v>0</v>
      </c>
      <c r="I13236" s="545" t="s">
        <v>12736</v>
      </c>
      <c r="J13236" s="545"/>
      <c r="K13236" s="545" t="s">
        <v>21075</v>
      </c>
      <c r="L13236" s="545" t="s">
        <v>13413</v>
      </c>
      <c r="M13236" s="548" t="s">
        <v>13758</v>
      </c>
      <c r="N13236" s="545" t="s">
        <v>13413</v>
      </c>
      <c r="O13236" s="545" t="s">
        <v>13413</v>
      </c>
      <c r="P13236" s="549">
        <v>10948</v>
      </c>
      <c r="Q13236" s="549">
        <v>1</v>
      </c>
      <c r="R13236" s="549">
        <v>56</v>
      </c>
      <c r="S13236" s="548"/>
      <c r="T13236" s="548"/>
      <c r="U13236" s="99"/>
    </row>
    <row r="13237" spans="1:21" ht="19.5" customHeight="1">
      <c r="A13237" s="545">
        <v>108270</v>
      </c>
      <c r="B13237" s="545" t="s">
        <v>8774</v>
      </c>
      <c r="C13237" s="545" t="s">
        <v>216</v>
      </c>
      <c r="D13237" s="546"/>
      <c r="E13237" s="171" t="str">
        <f t="shared" si="206"/>
        <v>1900</v>
      </c>
      <c r="F13237" s="547">
        <v>0</v>
      </c>
      <c r="G13237" s="548">
        <v>0</v>
      </c>
      <c r="H13237" s="547">
        <v>0</v>
      </c>
      <c r="I13237" s="545" t="s">
        <v>12736</v>
      </c>
      <c r="J13237" s="545"/>
      <c r="K13237" s="545" t="s">
        <v>20598</v>
      </c>
      <c r="L13237" s="545" t="s">
        <v>13413</v>
      </c>
      <c r="M13237" s="548" t="s">
        <v>13758</v>
      </c>
      <c r="N13237" s="545" t="s">
        <v>13413</v>
      </c>
      <c r="O13237" s="545" t="s">
        <v>13413</v>
      </c>
      <c r="P13237" s="549">
        <v>10949</v>
      </c>
      <c r="Q13237" s="549">
        <v>1</v>
      </c>
      <c r="R13237" s="549">
        <v>56</v>
      </c>
      <c r="S13237" s="548"/>
      <c r="T13237" s="548"/>
      <c r="U13237" s="99"/>
    </row>
    <row r="13238" spans="1:21" ht="19.5" customHeight="1">
      <c r="A13238" s="545">
        <v>108271</v>
      </c>
      <c r="B13238" s="545" t="s">
        <v>8773</v>
      </c>
      <c r="C13238" s="545" t="s">
        <v>216</v>
      </c>
      <c r="D13238" s="546"/>
      <c r="E13238" s="171" t="str">
        <f t="shared" si="206"/>
        <v>1900</v>
      </c>
      <c r="F13238" s="547">
        <v>0</v>
      </c>
      <c r="G13238" s="548">
        <v>0</v>
      </c>
      <c r="H13238" s="547">
        <v>0</v>
      </c>
      <c r="I13238" s="545" t="s">
        <v>12726</v>
      </c>
      <c r="J13238" s="545"/>
      <c r="K13238" s="545" t="s">
        <v>21076</v>
      </c>
      <c r="L13238" s="545" t="s">
        <v>13413</v>
      </c>
      <c r="M13238" s="548" t="s">
        <v>13758</v>
      </c>
      <c r="N13238" s="545" t="s">
        <v>13413</v>
      </c>
      <c r="O13238" s="545" t="s">
        <v>13413</v>
      </c>
      <c r="P13238" s="549">
        <v>10950</v>
      </c>
      <c r="Q13238" s="549">
        <v>1</v>
      </c>
      <c r="R13238" s="549">
        <v>49</v>
      </c>
      <c r="S13238" s="548"/>
      <c r="T13238" s="548"/>
      <c r="U13238" s="99"/>
    </row>
    <row r="13239" spans="1:21" ht="19.5" customHeight="1">
      <c r="A13239" s="545">
        <v>108272</v>
      </c>
      <c r="B13239" s="545" t="s">
        <v>8772</v>
      </c>
      <c r="C13239" s="545" t="s">
        <v>216</v>
      </c>
      <c r="D13239" s="546"/>
      <c r="E13239" s="171" t="str">
        <f t="shared" si="206"/>
        <v>1900</v>
      </c>
      <c r="F13239" s="547">
        <v>0</v>
      </c>
      <c r="G13239" s="548">
        <v>0</v>
      </c>
      <c r="H13239" s="547">
        <v>0</v>
      </c>
      <c r="I13239" s="545" t="s">
        <v>12736</v>
      </c>
      <c r="J13239" s="545"/>
      <c r="K13239" s="545" t="s">
        <v>20598</v>
      </c>
      <c r="L13239" s="545" t="s">
        <v>13413</v>
      </c>
      <c r="M13239" s="548" t="s">
        <v>13758</v>
      </c>
      <c r="N13239" s="545" t="s">
        <v>13413</v>
      </c>
      <c r="O13239" s="545" t="s">
        <v>13413</v>
      </c>
      <c r="P13239" s="549">
        <v>10951</v>
      </c>
      <c r="Q13239" s="549">
        <v>1</v>
      </c>
      <c r="R13239" s="549">
        <v>56</v>
      </c>
      <c r="S13239" s="548"/>
      <c r="T13239" s="548"/>
      <c r="U13239" s="99"/>
    </row>
    <row r="13240" spans="1:21" ht="19.5" customHeight="1">
      <c r="A13240" s="545">
        <v>108273</v>
      </c>
      <c r="B13240" s="545" t="s">
        <v>5603</v>
      </c>
      <c r="C13240" s="545" t="s">
        <v>216</v>
      </c>
      <c r="D13240" s="546"/>
      <c r="E13240" s="171" t="str">
        <f t="shared" si="206"/>
        <v>1900</v>
      </c>
      <c r="F13240" s="547">
        <v>0</v>
      </c>
      <c r="G13240" s="548">
        <v>0</v>
      </c>
      <c r="H13240" s="547">
        <v>0</v>
      </c>
      <c r="I13240" s="545" t="s">
        <v>12736</v>
      </c>
      <c r="J13240" s="545"/>
      <c r="K13240" s="545" t="s">
        <v>20598</v>
      </c>
      <c r="L13240" s="545" t="s">
        <v>13413</v>
      </c>
      <c r="M13240" s="548" t="s">
        <v>13758</v>
      </c>
      <c r="N13240" s="545" t="s">
        <v>13413</v>
      </c>
      <c r="O13240" s="545" t="s">
        <v>13413</v>
      </c>
      <c r="P13240" s="549">
        <v>10952</v>
      </c>
      <c r="Q13240" s="549">
        <v>1</v>
      </c>
      <c r="R13240" s="549">
        <v>56</v>
      </c>
      <c r="S13240" s="548"/>
      <c r="T13240" s="548"/>
      <c r="U13240" s="99"/>
    </row>
    <row r="13241" spans="1:21" ht="19.5" customHeight="1">
      <c r="A13241" s="545">
        <v>108274</v>
      </c>
      <c r="B13241" s="545" t="s">
        <v>8771</v>
      </c>
      <c r="C13241" s="545" t="s">
        <v>216</v>
      </c>
      <c r="D13241" s="546"/>
      <c r="E13241" s="171" t="str">
        <f t="shared" si="206"/>
        <v>1900</v>
      </c>
      <c r="F13241" s="547">
        <v>0</v>
      </c>
      <c r="G13241" s="548">
        <v>0</v>
      </c>
      <c r="H13241" s="547">
        <v>0</v>
      </c>
      <c r="I13241" s="545" t="s">
        <v>12726</v>
      </c>
      <c r="J13241" s="545"/>
      <c r="K13241" s="545" t="s">
        <v>21077</v>
      </c>
      <c r="L13241" s="545" t="s">
        <v>13413</v>
      </c>
      <c r="M13241" s="548" t="s">
        <v>13758</v>
      </c>
      <c r="N13241" s="545" t="s">
        <v>13413</v>
      </c>
      <c r="O13241" s="545" t="s">
        <v>13413</v>
      </c>
      <c r="P13241" s="549">
        <v>10953</v>
      </c>
      <c r="Q13241" s="549">
        <v>1</v>
      </c>
      <c r="R13241" s="549">
        <v>49</v>
      </c>
      <c r="S13241" s="548"/>
      <c r="T13241" s="548"/>
      <c r="U13241" s="99"/>
    </row>
    <row r="13242" spans="1:21" ht="19.5" customHeight="1">
      <c r="A13242" s="545">
        <v>108275</v>
      </c>
      <c r="B13242" s="545" t="s">
        <v>8770</v>
      </c>
      <c r="C13242" s="545" t="s">
        <v>216</v>
      </c>
      <c r="D13242" s="546"/>
      <c r="E13242" s="171" t="str">
        <f t="shared" si="206"/>
        <v>1900</v>
      </c>
      <c r="F13242" s="547">
        <v>0</v>
      </c>
      <c r="G13242" s="548">
        <v>0</v>
      </c>
      <c r="H13242" s="547">
        <v>0</v>
      </c>
      <c r="I13242" s="545" t="s">
        <v>12726</v>
      </c>
      <c r="J13242" s="545"/>
      <c r="K13242" s="545" t="s">
        <v>21078</v>
      </c>
      <c r="L13242" s="545" t="s">
        <v>13413</v>
      </c>
      <c r="M13242" s="548" t="s">
        <v>13758</v>
      </c>
      <c r="N13242" s="545" t="s">
        <v>13413</v>
      </c>
      <c r="O13242" s="545" t="s">
        <v>13413</v>
      </c>
      <c r="P13242" s="549">
        <v>10954</v>
      </c>
      <c r="Q13242" s="549">
        <v>1</v>
      </c>
      <c r="R13242" s="549">
        <v>49</v>
      </c>
      <c r="S13242" s="548"/>
      <c r="T13242" s="548"/>
      <c r="U13242" s="99"/>
    </row>
    <row r="13243" spans="1:21" ht="19.5" customHeight="1">
      <c r="A13243" s="545">
        <v>108276</v>
      </c>
      <c r="B13243" s="545" t="s">
        <v>8769</v>
      </c>
      <c r="C13243" s="545" t="s">
        <v>216</v>
      </c>
      <c r="D13243" s="546"/>
      <c r="E13243" s="171" t="str">
        <f t="shared" si="206"/>
        <v>1900</v>
      </c>
      <c r="F13243" s="547">
        <v>0</v>
      </c>
      <c r="G13243" s="548">
        <v>0</v>
      </c>
      <c r="H13243" s="547">
        <v>0</v>
      </c>
      <c r="I13243" s="545" t="s">
        <v>12726</v>
      </c>
      <c r="J13243" s="545"/>
      <c r="K13243" s="545" t="s">
        <v>21079</v>
      </c>
      <c r="L13243" s="545" t="s">
        <v>13413</v>
      </c>
      <c r="M13243" s="548" t="s">
        <v>13758</v>
      </c>
      <c r="N13243" s="545" t="s">
        <v>13413</v>
      </c>
      <c r="O13243" s="545" t="s">
        <v>13413</v>
      </c>
      <c r="P13243" s="549">
        <v>10955</v>
      </c>
      <c r="Q13243" s="549">
        <v>1</v>
      </c>
      <c r="R13243" s="549">
        <v>49</v>
      </c>
      <c r="S13243" s="548"/>
      <c r="T13243" s="548"/>
      <c r="U13243" s="99"/>
    </row>
    <row r="13244" spans="1:21" ht="19.5" customHeight="1">
      <c r="A13244" s="545">
        <v>108277</v>
      </c>
      <c r="B13244" s="545" t="s">
        <v>8768</v>
      </c>
      <c r="C13244" s="545" t="s">
        <v>216</v>
      </c>
      <c r="D13244" s="546"/>
      <c r="E13244" s="171" t="str">
        <f t="shared" si="206"/>
        <v>1900</v>
      </c>
      <c r="F13244" s="547">
        <v>0</v>
      </c>
      <c r="G13244" s="548">
        <v>0</v>
      </c>
      <c r="H13244" s="547">
        <v>0</v>
      </c>
      <c r="I13244" s="545" t="s">
        <v>12726</v>
      </c>
      <c r="J13244" s="545"/>
      <c r="K13244" s="545" t="s">
        <v>21080</v>
      </c>
      <c r="L13244" s="545" t="s">
        <v>13413</v>
      </c>
      <c r="M13244" s="548" t="s">
        <v>13758</v>
      </c>
      <c r="N13244" s="545" t="s">
        <v>13413</v>
      </c>
      <c r="O13244" s="545" t="s">
        <v>13413</v>
      </c>
      <c r="P13244" s="549">
        <v>10956</v>
      </c>
      <c r="Q13244" s="549">
        <v>1</v>
      </c>
      <c r="R13244" s="549">
        <v>49</v>
      </c>
      <c r="S13244" s="548"/>
      <c r="T13244" s="548"/>
      <c r="U13244" s="99"/>
    </row>
    <row r="13245" spans="1:21" ht="19.5" customHeight="1">
      <c r="A13245" s="545">
        <v>108278</v>
      </c>
      <c r="B13245" s="545" t="s">
        <v>8767</v>
      </c>
      <c r="C13245" s="545" t="s">
        <v>216</v>
      </c>
      <c r="D13245" s="546"/>
      <c r="E13245" s="171" t="str">
        <f t="shared" si="206"/>
        <v>1900</v>
      </c>
      <c r="F13245" s="547">
        <v>0</v>
      </c>
      <c r="G13245" s="548">
        <v>0</v>
      </c>
      <c r="H13245" s="547">
        <v>0</v>
      </c>
      <c r="I13245" s="545" t="s">
        <v>12726</v>
      </c>
      <c r="J13245" s="545"/>
      <c r="K13245" s="545" t="s">
        <v>21081</v>
      </c>
      <c r="L13245" s="545" t="s">
        <v>13413</v>
      </c>
      <c r="M13245" s="548" t="s">
        <v>13758</v>
      </c>
      <c r="N13245" s="545" t="s">
        <v>13413</v>
      </c>
      <c r="O13245" s="545" t="s">
        <v>13413</v>
      </c>
      <c r="P13245" s="549">
        <v>10957</v>
      </c>
      <c r="Q13245" s="549">
        <v>1</v>
      </c>
      <c r="R13245" s="549">
        <v>49</v>
      </c>
      <c r="S13245" s="548"/>
      <c r="T13245" s="548"/>
      <c r="U13245" s="99"/>
    </row>
    <row r="13246" spans="1:21" ht="19.5" customHeight="1">
      <c r="A13246" s="545">
        <v>108279</v>
      </c>
      <c r="B13246" s="545" t="s">
        <v>8766</v>
      </c>
      <c r="C13246" s="545" t="s">
        <v>216</v>
      </c>
      <c r="D13246" s="546"/>
      <c r="E13246" s="171" t="str">
        <f t="shared" si="206"/>
        <v>1900</v>
      </c>
      <c r="F13246" s="547">
        <v>0</v>
      </c>
      <c r="G13246" s="548">
        <v>0</v>
      </c>
      <c r="H13246" s="547">
        <v>0</v>
      </c>
      <c r="I13246" s="545" t="s">
        <v>12726</v>
      </c>
      <c r="J13246" s="545"/>
      <c r="K13246" s="545" t="s">
        <v>21082</v>
      </c>
      <c r="L13246" s="545" t="s">
        <v>13413</v>
      </c>
      <c r="M13246" s="548" t="s">
        <v>13758</v>
      </c>
      <c r="N13246" s="545" t="s">
        <v>13413</v>
      </c>
      <c r="O13246" s="545" t="s">
        <v>13413</v>
      </c>
      <c r="P13246" s="549">
        <v>10958</v>
      </c>
      <c r="Q13246" s="549">
        <v>1</v>
      </c>
      <c r="R13246" s="549">
        <v>49</v>
      </c>
      <c r="S13246" s="548"/>
      <c r="T13246" s="548"/>
      <c r="U13246" s="99"/>
    </row>
    <row r="13247" spans="1:21" ht="19.5" customHeight="1">
      <c r="A13247" s="545">
        <v>108280</v>
      </c>
      <c r="B13247" s="545" t="s">
        <v>8765</v>
      </c>
      <c r="C13247" s="545" t="s">
        <v>216</v>
      </c>
      <c r="D13247" s="546"/>
      <c r="E13247" s="171" t="str">
        <f t="shared" si="206"/>
        <v>1900</v>
      </c>
      <c r="F13247" s="547">
        <v>0</v>
      </c>
      <c r="G13247" s="548">
        <v>0</v>
      </c>
      <c r="H13247" s="547">
        <v>0</v>
      </c>
      <c r="I13247" s="545" t="s">
        <v>12726</v>
      </c>
      <c r="J13247" s="545"/>
      <c r="K13247" s="545" t="s">
        <v>21083</v>
      </c>
      <c r="L13247" s="545" t="s">
        <v>13413</v>
      </c>
      <c r="M13247" s="548" t="s">
        <v>13758</v>
      </c>
      <c r="N13247" s="545" t="s">
        <v>13413</v>
      </c>
      <c r="O13247" s="545" t="s">
        <v>13413</v>
      </c>
      <c r="P13247" s="549">
        <v>10959</v>
      </c>
      <c r="Q13247" s="549">
        <v>1</v>
      </c>
      <c r="R13247" s="549">
        <v>49</v>
      </c>
      <c r="S13247" s="548"/>
      <c r="T13247" s="548"/>
      <c r="U13247" s="99"/>
    </row>
    <row r="13248" spans="1:21" ht="19.5" customHeight="1">
      <c r="A13248" s="545">
        <v>108281</v>
      </c>
      <c r="B13248" s="545" t="s">
        <v>5784</v>
      </c>
      <c r="C13248" s="545" t="s">
        <v>209</v>
      </c>
      <c r="D13248" s="546">
        <v>43735</v>
      </c>
      <c r="E13248" s="171" t="str">
        <f t="shared" si="206"/>
        <v>2019</v>
      </c>
      <c r="F13248" s="547">
        <v>6717</v>
      </c>
      <c r="G13248" s="548">
        <v>0.19</v>
      </c>
      <c r="H13248" s="547">
        <v>5644.54</v>
      </c>
      <c r="I13248" s="545" t="s">
        <v>12736</v>
      </c>
      <c r="J13248" s="545" t="s">
        <v>13407</v>
      </c>
      <c r="K13248" s="545" t="s">
        <v>20598</v>
      </c>
      <c r="L13248" s="545" t="s">
        <v>13413</v>
      </c>
      <c r="M13248" s="548" t="s">
        <v>13758</v>
      </c>
      <c r="N13248" s="545" t="s">
        <v>13413</v>
      </c>
      <c r="O13248" s="545" t="s">
        <v>13413</v>
      </c>
      <c r="P13248" s="549">
        <v>10960</v>
      </c>
      <c r="Q13248" s="549">
        <v>1</v>
      </c>
      <c r="R13248" s="549">
        <v>56</v>
      </c>
      <c r="S13248" s="548">
        <v>2232</v>
      </c>
      <c r="T13248" s="548"/>
      <c r="U13248" s="99"/>
    </row>
    <row r="13249" spans="1:21" ht="19.5" customHeight="1">
      <c r="A13249" s="545">
        <v>108282</v>
      </c>
      <c r="B13249" s="545" t="s">
        <v>8764</v>
      </c>
      <c r="C13249" s="545" t="s">
        <v>216</v>
      </c>
      <c r="D13249" s="546"/>
      <c r="E13249" s="171" t="str">
        <f t="shared" si="206"/>
        <v>1900</v>
      </c>
      <c r="F13249" s="547">
        <v>0</v>
      </c>
      <c r="G13249" s="548">
        <v>0</v>
      </c>
      <c r="H13249" s="547">
        <v>0</v>
      </c>
      <c r="I13249" s="545" t="s">
        <v>12726</v>
      </c>
      <c r="J13249" s="545"/>
      <c r="K13249" s="545" t="s">
        <v>21084</v>
      </c>
      <c r="L13249" s="545" t="s">
        <v>13413</v>
      </c>
      <c r="M13249" s="548" t="s">
        <v>13758</v>
      </c>
      <c r="N13249" s="545" t="s">
        <v>13413</v>
      </c>
      <c r="O13249" s="545" t="s">
        <v>13413</v>
      </c>
      <c r="P13249" s="549">
        <v>10961</v>
      </c>
      <c r="Q13249" s="549">
        <v>1</v>
      </c>
      <c r="R13249" s="549">
        <v>49</v>
      </c>
      <c r="S13249" s="548"/>
      <c r="T13249" s="548"/>
      <c r="U13249" s="99"/>
    </row>
    <row r="13250" spans="1:21" ht="19.5" customHeight="1">
      <c r="A13250" s="545">
        <v>108283</v>
      </c>
      <c r="B13250" s="545" t="s">
        <v>5620</v>
      </c>
      <c r="C13250" s="545" t="s">
        <v>216</v>
      </c>
      <c r="D13250" s="546">
        <v>43658</v>
      </c>
      <c r="E13250" s="171" t="str">
        <f t="shared" si="206"/>
        <v>2019</v>
      </c>
      <c r="F13250" s="547">
        <v>3342</v>
      </c>
      <c r="G13250" s="548">
        <v>0.19</v>
      </c>
      <c r="H13250" s="547">
        <v>2808.4</v>
      </c>
      <c r="I13250" s="545" t="s">
        <v>12736</v>
      </c>
      <c r="J13250" s="545" t="s">
        <v>13407</v>
      </c>
      <c r="K13250" s="545" t="s">
        <v>20598</v>
      </c>
      <c r="L13250" s="545" t="s">
        <v>13413</v>
      </c>
      <c r="M13250" s="548" t="s">
        <v>13758</v>
      </c>
      <c r="N13250" s="545" t="s">
        <v>13413</v>
      </c>
      <c r="O13250" s="545" t="s">
        <v>13413</v>
      </c>
      <c r="P13250" s="549">
        <v>10962</v>
      </c>
      <c r="Q13250" s="549">
        <v>1</v>
      </c>
      <c r="R13250" s="549">
        <v>56</v>
      </c>
      <c r="S13250" s="548">
        <v>2232</v>
      </c>
      <c r="T13250" s="548"/>
      <c r="U13250" s="99"/>
    </row>
    <row r="13251" spans="1:21" ht="19.5" customHeight="1">
      <c r="A13251" s="545">
        <v>108284</v>
      </c>
      <c r="B13251" s="545" t="s">
        <v>5793</v>
      </c>
      <c r="C13251" s="545" t="s">
        <v>216</v>
      </c>
      <c r="D13251" s="546">
        <v>43735</v>
      </c>
      <c r="E13251" s="171" t="str">
        <f t="shared" si="206"/>
        <v>2019</v>
      </c>
      <c r="F13251" s="547">
        <v>746</v>
      </c>
      <c r="G13251" s="548">
        <v>0.19</v>
      </c>
      <c r="H13251" s="547">
        <v>626.89</v>
      </c>
      <c r="I13251" s="545" t="s">
        <v>12736</v>
      </c>
      <c r="J13251" s="545" t="s">
        <v>13407</v>
      </c>
      <c r="K13251" s="545" t="s">
        <v>20598</v>
      </c>
      <c r="L13251" s="545" t="s">
        <v>13413</v>
      </c>
      <c r="M13251" s="548" t="s">
        <v>13758</v>
      </c>
      <c r="N13251" s="545" t="s">
        <v>13413</v>
      </c>
      <c r="O13251" s="545" t="s">
        <v>13413</v>
      </c>
      <c r="P13251" s="549">
        <v>10963</v>
      </c>
      <c r="Q13251" s="549">
        <v>1</v>
      </c>
      <c r="R13251" s="549">
        <v>56</v>
      </c>
      <c r="S13251" s="548">
        <v>2232</v>
      </c>
      <c r="T13251" s="548"/>
      <c r="U13251" s="99"/>
    </row>
    <row r="13252" spans="1:21" ht="19.5" customHeight="1">
      <c r="A13252" s="545">
        <v>108285</v>
      </c>
      <c r="B13252" s="545" t="s">
        <v>8763</v>
      </c>
      <c r="C13252" s="545" t="s">
        <v>216</v>
      </c>
      <c r="D13252" s="546"/>
      <c r="E13252" s="171" t="str">
        <f t="shared" ref="E13252:E13315" si="207">TEXT(D13252,"YYYY")</f>
        <v>1900</v>
      </c>
      <c r="F13252" s="547">
        <v>0</v>
      </c>
      <c r="G13252" s="548">
        <v>0</v>
      </c>
      <c r="H13252" s="547">
        <v>0</v>
      </c>
      <c r="I13252" s="545" t="s">
        <v>12726</v>
      </c>
      <c r="J13252" s="545"/>
      <c r="K13252" s="545" t="s">
        <v>21085</v>
      </c>
      <c r="L13252" s="545" t="s">
        <v>13413</v>
      </c>
      <c r="M13252" s="548" t="s">
        <v>13758</v>
      </c>
      <c r="N13252" s="545" t="s">
        <v>13413</v>
      </c>
      <c r="O13252" s="545" t="s">
        <v>13413</v>
      </c>
      <c r="P13252" s="549">
        <v>10964</v>
      </c>
      <c r="Q13252" s="549">
        <v>1</v>
      </c>
      <c r="R13252" s="549">
        <v>49</v>
      </c>
      <c r="S13252" s="548"/>
      <c r="T13252" s="548"/>
      <c r="U13252" s="99"/>
    </row>
    <row r="13253" spans="1:21" ht="19.5" customHeight="1">
      <c r="A13253" s="545">
        <v>108286</v>
      </c>
      <c r="B13253" s="545" t="s">
        <v>5762</v>
      </c>
      <c r="C13253" s="545" t="s">
        <v>285</v>
      </c>
      <c r="D13253" s="546">
        <v>43735</v>
      </c>
      <c r="E13253" s="171" t="str">
        <f t="shared" si="207"/>
        <v>2019</v>
      </c>
      <c r="F13253" s="547">
        <v>31200</v>
      </c>
      <c r="G13253" s="548">
        <v>0.19</v>
      </c>
      <c r="H13253" s="547">
        <v>26218.49</v>
      </c>
      <c r="I13253" s="545" t="s">
        <v>12736</v>
      </c>
      <c r="J13253" s="545" t="s">
        <v>13407</v>
      </c>
      <c r="K13253" s="545" t="s">
        <v>20598</v>
      </c>
      <c r="L13253" s="545" t="s">
        <v>13413</v>
      </c>
      <c r="M13253" s="548" t="s">
        <v>13758</v>
      </c>
      <c r="N13253" s="545" t="s">
        <v>13413</v>
      </c>
      <c r="O13253" s="545" t="s">
        <v>13413</v>
      </c>
      <c r="P13253" s="549">
        <v>10965</v>
      </c>
      <c r="Q13253" s="549">
        <v>1</v>
      </c>
      <c r="R13253" s="549">
        <v>56</v>
      </c>
      <c r="S13253" s="548">
        <v>2232</v>
      </c>
      <c r="T13253" s="548"/>
      <c r="U13253" s="99"/>
    </row>
    <row r="13254" spans="1:21" ht="19.5" customHeight="1">
      <c r="A13254" s="545">
        <v>108287</v>
      </c>
      <c r="B13254" s="545" t="s">
        <v>7483</v>
      </c>
      <c r="C13254" s="545" t="s">
        <v>5684</v>
      </c>
      <c r="D13254" s="546">
        <v>43735</v>
      </c>
      <c r="E13254" s="171" t="str">
        <f t="shared" si="207"/>
        <v>2019</v>
      </c>
      <c r="F13254" s="547">
        <v>6499.99</v>
      </c>
      <c r="G13254" s="548">
        <v>0.19</v>
      </c>
      <c r="H13254" s="547">
        <v>5462.18</v>
      </c>
      <c r="I13254" s="545" t="s">
        <v>12736</v>
      </c>
      <c r="J13254" s="545" t="s">
        <v>13407</v>
      </c>
      <c r="K13254" s="545" t="s">
        <v>20598</v>
      </c>
      <c r="L13254" s="545" t="s">
        <v>13413</v>
      </c>
      <c r="M13254" s="548" t="s">
        <v>13758</v>
      </c>
      <c r="N13254" s="545" t="s">
        <v>13413</v>
      </c>
      <c r="O13254" s="545" t="s">
        <v>13413</v>
      </c>
      <c r="P13254" s="549">
        <v>10966</v>
      </c>
      <c r="Q13254" s="549">
        <v>1</v>
      </c>
      <c r="R13254" s="549">
        <v>56</v>
      </c>
      <c r="S13254" s="548">
        <v>2232</v>
      </c>
      <c r="T13254" s="548"/>
      <c r="U13254" s="99"/>
    </row>
    <row r="13255" spans="1:21" ht="19.5" customHeight="1">
      <c r="A13255" s="545">
        <v>108288</v>
      </c>
      <c r="B13255" s="545" t="s">
        <v>8762</v>
      </c>
      <c r="C13255" s="545" t="s">
        <v>216</v>
      </c>
      <c r="D13255" s="546"/>
      <c r="E13255" s="171" t="str">
        <f t="shared" si="207"/>
        <v>1900</v>
      </c>
      <c r="F13255" s="547">
        <v>0</v>
      </c>
      <c r="G13255" s="548">
        <v>0</v>
      </c>
      <c r="H13255" s="547">
        <v>0</v>
      </c>
      <c r="I13255" s="545" t="s">
        <v>12726</v>
      </c>
      <c r="J13255" s="545"/>
      <c r="K13255" s="545" t="s">
        <v>21086</v>
      </c>
      <c r="L13255" s="545" t="s">
        <v>13413</v>
      </c>
      <c r="M13255" s="548" t="s">
        <v>13758</v>
      </c>
      <c r="N13255" s="545" t="s">
        <v>13413</v>
      </c>
      <c r="O13255" s="545" t="s">
        <v>13413</v>
      </c>
      <c r="P13255" s="549">
        <v>10967</v>
      </c>
      <c r="Q13255" s="549">
        <v>1</v>
      </c>
      <c r="R13255" s="549">
        <v>49</v>
      </c>
      <c r="S13255" s="548"/>
      <c r="T13255" s="548"/>
      <c r="U13255" s="99"/>
    </row>
    <row r="13256" spans="1:21" ht="19.5" customHeight="1">
      <c r="A13256" s="545">
        <v>108289</v>
      </c>
      <c r="B13256" s="545" t="s">
        <v>5747</v>
      </c>
      <c r="C13256" s="545" t="s">
        <v>209</v>
      </c>
      <c r="D13256" s="546">
        <v>44585</v>
      </c>
      <c r="E13256" s="171" t="str">
        <f t="shared" si="207"/>
        <v>2022</v>
      </c>
      <c r="F13256" s="547">
        <v>6654.06</v>
      </c>
      <c r="G13256" s="548">
        <v>0.19</v>
      </c>
      <c r="H13256" s="547">
        <v>5591.65</v>
      </c>
      <c r="I13256" s="545" t="s">
        <v>12736</v>
      </c>
      <c r="J13256" s="545" t="s">
        <v>13297</v>
      </c>
      <c r="K13256" s="545" t="s">
        <v>20598</v>
      </c>
      <c r="L13256" s="545" t="s">
        <v>13413</v>
      </c>
      <c r="M13256" s="548" t="s">
        <v>13758</v>
      </c>
      <c r="N13256" s="545" t="s">
        <v>13413</v>
      </c>
      <c r="O13256" s="545" t="s">
        <v>13413</v>
      </c>
      <c r="P13256" s="549">
        <v>10968</v>
      </c>
      <c r="Q13256" s="549">
        <v>1</v>
      </c>
      <c r="R13256" s="549">
        <v>56</v>
      </c>
      <c r="S13256" s="548">
        <v>2257</v>
      </c>
      <c r="T13256" s="548"/>
      <c r="U13256" s="99"/>
    </row>
    <row r="13257" spans="1:21" ht="19.5" customHeight="1">
      <c r="A13257" s="545">
        <v>108290</v>
      </c>
      <c r="B13257" s="545" t="s">
        <v>5584</v>
      </c>
      <c r="C13257" s="545" t="s">
        <v>216</v>
      </c>
      <c r="D13257" s="546">
        <v>43735</v>
      </c>
      <c r="E13257" s="171" t="str">
        <f t="shared" si="207"/>
        <v>2019</v>
      </c>
      <c r="F13257" s="547">
        <v>10540</v>
      </c>
      <c r="G13257" s="548">
        <v>0.19</v>
      </c>
      <c r="H13257" s="547">
        <v>8857.14</v>
      </c>
      <c r="I13257" s="545" t="s">
        <v>12736</v>
      </c>
      <c r="J13257" s="545" t="s">
        <v>13407</v>
      </c>
      <c r="K13257" s="545" t="s">
        <v>20598</v>
      </c>
      <c r="L13257" s="545" t="s">
        <v>13413</v>
      </c>
      <c r="M13257" s="548" t="s">
        <v>13758</v>
      </c>
      <c r="N13257" s="545" t="s">
        <v>13413</v>
      </c>
      <c r="O13257" s="545" t="s">
        <v>13413</v>
      </c>
      <c r="P13257" s="549">
        <v>10969</v>
      </c>
      <c r="Q13257" s="549">
        <v>1</v>
      </c>
      <c r="R13257" s="549">
        <v>56</v>
      </c>
      <c r="S13257" s="548">
        <v>2232</v>
      </c>
      <c r="T13257" s="548"/>
      <c r="U13257" s="99"/>
    </row>
    <row r="13258" spans="1:21" ht="19.5" customHeight="1">
      <c r="A13258" s="545">
        <v>108291</v>
      </c>
      <c r="B13258" s="545" t="s">
        <v>8761</v>
      </c>
      <c r="C13258" s="545" t="s">
        <v>216</v>
      </c>
      <c r="D13258" s="546"/>
      <c r="E13258" s="171" t="str">
        <f t="shared" si="207"/>
        <v>1900</v>
      </c>
      <c r="F13258" s="547">
        <v>0</v>
      </c>
      <c r="G13258" s="548">
        <v>0</v>
      </c>
      <c r="H13258" s="547">
        <v>0</v>
      </c>
      <c r="I13258" s="545" t="s">
        <v>12726</v>
      </c>
      <c r="J13258" s="545"/>
      <c r="K13258" s="545" t="s">
        <v>21087</v>
      </c>
      <c r="L13258" s="545" t="s">
        <v>13413</v>
      </c>
      <c r="M13258" s="548" t="s">
        <v>13758</v>
      </c>
      <c r="N13258" s="545" t="s">
        <v>13413</v>
      </c>
      <c r="O13258" s="545" t="s">
        <v>13413</v>
      </c>
      <c r="P13258" s="549">
        <v>10970</v>
      </c>
      <c r="Q13258" s="549">
        <v>1</v>
      </c>
      <c r="R13258" s="549">
        <v>49</v>
      </c>
      <c r="S13258" s="548"/>
      <c r="T13258" s="548"/>
      <c r="U13258" s="99"/>
    </row>
    <row r="13259" spans="1:21" ht="19.5" customHeight="1">
      <c r="A13259" s="545">
        <v>108292</v>
      </c>
      <c r="B13259" s="545" t="s">
        <v>5720</v>
      </c>
      <c r="C13259" s="545" t="s">
        <v>216</v>
      </c>
      <c r="D13259" s="546">
        <v>43735</v>
      </c>
      <c r="E13259" s="171" t="str">
        <f t="shared" si="207"/>
        <v>2019</v>
      </c>
      <c r="F13259" s="547">
        <v>50670</v>
      </c>
      <c r="G13259" s="548">
        <v>0.19</v>
      </c>
      <c r="H13259" s="547">
        <v>42579.83</v>
      </c>
      <c r="I13259" s="545" t="s">
        <v>12736</v>
      </c>
      <c r="J13259" s="545" t="s">
        <v>13407</v>
      </c>
      <c r="K13259" s="545" t="s">
        <v>20598</v>
      </c>
      <c r="L13259" s="545" t="s">
        <v>13413</v>
      </c>
      <c r="M13259" s="548" t="s">
        <v>13758</v>
      </c>
      <c r="N13259" s="545" t="s">
        <v>13413</v>
      </c>
      <c r="O13259" s="545" t="s">
        <v>13413</v>
      </c>
      <c r="P13259" s="549">
        <v>10971</v>
      </c>
      <c r="Q13259" s="549">
        <v>1</v>
      </c>
      <c r="R13259" s="549">
        <v>56</v>
      </c>
      <c r="S13259" s="548">
        <v>2232</v>
      </c>
      <c r="T13259" s="548"/>
      <c r="U13259" s="99"/>
    </row>
    <row r="13260" spans="1:21" ht="19.5" customHeight="1">
      <c r="A13260" s="545">
        <v>108293</v>
      </c>
      <c r="B13260" s="545" t="s">
        <v>4643</v>
      </c>
      <c r="C13260" s="545" t="s">
        <v>216</v>
      </c>
      <c r="D13260" s="546"/>
      <c r="E13260" s="171" t="str">
        <f t="shared" si="207"/>
        <v>1900</v>
      </c>
      <c r="F13260" s="547">
        <v>0</v>
      </c>
      <c r="G13260" s="548">
        <v>0</v>
      </c>
      <c r="H13260" s="547">
        <v>0</v>
      </c>
      <c r="I13260" s="545" t="s">
        <v>12685</v>
      </c>
      <c r="J13260" s="545"/>
      <c r="K13260" s="545" t="s">
        <v>20296</v>
      </c>
      <c r="L13260" s="545" t="s">
        <v>13413</v>
      </c>
      <c r="M13260" s="548" t="s">
        <v>13758</v>
      </c>
      <c r="N13260" s="545" t="s">
        <v>13413</v>
      </c>
      <c r="O13260" s="545" t="s">
        <v>13413</v>
      </c>
      <c r="P13260" s="549">
        <v>10972</v>
      </c>
      <c r="Q13260" s="549">
        <v>1</v>
      </c>
      <c r="R13260" s="549">
        <v>11</v>
      </c>
      <c r="S13260" s="548"/>
      <c r="T13260" s="548"/>
      <c r="U13260" s="99"/>
    </row>
    <row r="13261" spans="1:21" ht="19.5" customHeight="1">
      <c r="A13261" s="545">
        <v>108294</v>
      </c>
      <c r="B13261" s="545" t="s">
        <v>8760</v>
      </c>
      <c r="C13261" s="545" t="s">
        <v>216</v>
      </c>
      <c r="D13261" s="546"/>
      <c r="E13261" s="171" t="str">
        <f t="shared" si="207"/>
        <v>1900</v>
      </c>
      <c r="F13261" s="547">
        <v>0</v>
      </c>
      <c r="G13261" s="548">
        <v>0</v>
      </c>
      <c r="H13261" s="547">
        <v>0</v>
      </c>
      <c r="I13261" s="545" t="s">
        <v>12726</v>
      </c>
      <c r="J13261" s="545"/>
      <c r="K13261" s="545" t="s">
        <v>21088</v>
      </c>
      <c r="L13261" s="545" t="s">
        <v>13413</v>
      </c>
      <c r="M13261" s="548" t="s">
        <v>13758</v>
      </c>
      <c r="N13261" s="545" t="s">
        <v>13413</v>
      </c>
      <c r="O13261" s="545" t="s">
        <v>13413</v>
      </c>
      <c r="P13261" s="549">
        <v>10973</v>
      </c>
      <c r="Q13261" s="549">
        <v>1</v>
      </c>
      <c r="R13261" s="549">
        <v>49</v>
      </c>
      <c r="S13261" s="548"/>
      <c r="T13261" s="548"/>
      <c r="U13261" s="99"/>
    </row>
    <row r="13262" spans="1:21" ht="19.5" customHeight="1">
      <c r="A13262" s="545">
        <v>108295</v>
      </c>
      <c r="B13262" s="545" t="s">
        <v>8759</v>
      </c>
      <c r="C13262" s="545" t="s">
        <v>216</v>
      </c>
      <c r="D13262" s="546"/>
      <c r="E13262" s="171" t="str">
        <f t="shared" si="207"/>
        <v>1900</v>
      </c>
      <c r="F13262" s="547">
        <v>0</v>
      </c>
      <c r="G13262" s="548">
        <v>0</v>
      </c>
      <c r="H13262" s="547">
        <v>0</v>
      </c>
      <c r="I13262" s="545" t="s">
        <v>12961</v>
      </c>
      <c r="J13262" s="545"/>
      <c r="K13262" s="545" t="s">
        <v>21089</v>
      </c>
      <c r="L13262" s="545" t="s">
        <v>13413</v>
      </c>
      <c r="M13262" s="548" t="s">
        <v>13758</v>
      </c>
      <c r="N13262" s="545" t="s">
        <v>13413</v>
      </c>
      <c r="O13262" s="545" t="s">
        <v>13413</v>
      </c>
      <c r="P13262" s="549">
        <v>10974</v>
      </c>
      <c r="Q13262" s="549">
        <v>1</v>
      </c>
      <c r="R13262" s="549">
        <v>52</v>
      </c>
      <c r="S13262" s="548"/>
      <c r="T13262" s="548"/>
      <c r="U13262" s="99"/>
    </row>
    <row r="13263" spans="1:21" ht="19.5" customHeight="1">
      <c r="A13263" s="545">
        <v>108296</v>
      </c>
      <c r="B13263" s="545" t="s">
        <v>8758</v>
      </c>
      <c r="C13263" s="545" t="s">
        <v>216</v>
      </c>
      <c r="D13263" s="546"/>
      <c r="E13263" s="171" t="str">
        <f t="shared" si="207"/>
        <v>1900</v>
      </c>
      <c r="F13263" s="547">
        <v>0</v>
      </c>
      <c r="G13263" s="548">
        <v>0</v>
      </c>
      <c r="H13263" s="547">
        <v>0</v>
      </c>
      <c r="I13263" s="545" t="s">
        <v>12726</v>
      </c>
      <c r="J13263" s="545"/>
      <c r="K13263" s="545" t="s">
        <v>21090</v>
      </c>
      <c r="L13263" s="545" t="s">
        <v>13413</v>
      </c>
      <c r="M13263" s="548" t="s">
        <v>13758</v>
      </c>
      <c r="N13263" s="545" t="s">
        <v>13413</v>
      </c>
      <c r="O13263" s="545" t="s">
        <v>13413</v>
      </c>
      <c r="P13263" s="549">
        <v>10975</v>
      </c>
      <c r="Q13263" s="549">
        <v>1</v>
      </c>
      <c r="R13263" s="549">
        <v>49</v>
      </c>
      <c r="S13263" s="548"/>
      <c r="T13263" s="548"/>
      <c r="U13263" s="99"/>
    </row>
    <row r="13264" spans="1:21" ht="19.5" customHeight="1">
      <c r="A13264" s="545">
        <v>108297</v>
      </c>
      <c r="B13264" s="545" t="s">
        <v>8757</v>
      </c>
      <c r="C13264" s="545" t="s">
        <v>216</v>
      </c>
      <c r="D13264" s="546"/>
      <c r="E13264" s="171" t="str">
        <f t="shared" si="207"/>
        <v>1900</v>
      </c>
      <c r="F13264" s="547">
        <v>0</v>
      </c>
      <c r="G13264" s="548">
        <v>0</v>
      </c>
      <c r="H13264" s="547">
        <v>0</v>
      </c>
      <c r="I13264" s="545" t="s">
        <v>12726</v>
      </c>
      <c r="J13264" s="545"/>
      <c r="K13264" s="545" t="s">
        <v>21091</v>
      </c>
      <c r="L13264" s="545" t="s">
        <v>13413</v>
      </c>
      <c r="M13264" s="548" t="s">
        <v>13758</v>
      </c>
      <c r="N13264" s="545" t="s">
        <v>13413</v>
      </c>
      <c r="O13264" s="545" t="s">
        <v>13413</v>
      </c>
      <c r="P13264" s="549">
        <v>10976</v>
      </c>
      <c r="Q13264" s="549">
        <v>1</v>
      </c>
      <c r="R13264" s="549">
        <v>49</v>
      </c>
      <c r="S13264" s="548"/>
      <c r="T13264" s="548"/>
      <c r="U13264" s="99"/>
    </row>
    <row r="13265" spans="1:21" ht="19.5" customHeight="1">
      <c r="A13265" s="545">
        <v>108298</v>
      </c>
      <c r="B13265" s="545" t="s">
        <v>8756</v>
      </c>
      <c r="C13265" s="545" t="s">
        <v>216</v>
      </c>
      <c r="D13265" s="546"/>
      <c r="E13265" s="171" t="str">
        <f t="shared" si="207"/>
        <v>1900</v>
      </c>
      <c r="F13265" s="547">
        <v>0</v>
      </c>
      <c r="G13265" s="548">
        <v>0</v>
      </c>
      <c r="H13265" s="547">
        <v>0</v>
      </c>
      <c r="I13265" s="545" t="s">
        <v>12726</v>
      </c>
      <c r="J13265" s="545"/>
      <c r="K13265" s="545" t="s">
        <v>21092</v>
      </c>
      <c r="L13265" s="545" t="s">
        <v>13413</v>
      </c>
      <c r="M13265" s="548" t="s">
        <v>13758</v>
      </c>
      <c r="N13265" s="545" t="s">
        <v>13413</v>
      </c>
      <c r="O13265" s="545" t="s">
        <v>13413</v>
      </c>
      <c r="P13265" s="549">
        <v>10977</v>
      </c>
      <c r="Q13265" s="549">
        <v>1</v>
      </c>
      <c r="R13265" s="549">
        <v>49</v>
      </c>
      <c r="S13265" s="548"/>
      <c r="T13265" s="548"/>
      <c r="U13265" s="99"/>
    </row>
    <row r="13266" spans="1:21" ht="19.5" customHeight="1">
      <c r="A13266" s="545">
        <v>108299</v>
      </c>
      <c r="B13266" s="545" t="s">
        <v>5579</v>
      </c>
      <c r="C13266" s="545" t="s">
        <v>216</v>
      </c>
      <c r="D13266" s="546">
        <v>43735</v>
      </c>
      <c r="E13266" s="171" t="str">
        <f t="shared" si="207"/>
        <v>2019</v>
      </c>
      <c r="F13266" s="547">
        <v>780</v>
      </c>
      <c r="G13266" s="548">
        <v>0.19</v>
      </c>
      <c r="H13266" s="547">
        <v>655.46</v>
      </c>
      <c r="I13266" s="545" t="s">
        <v>12736</v>
      </c>
      <c r="J13266" s="545" t="s">
        <v>13407</v>
      </c>
      <c r="K13266" s="545" t="s">
        <v>20598</v>
      </c>
      <c r="L13266" s="545" t="s">
        <v>13413</v>
      </c>
      <c r="M13266" s="548" t="s">
        <v>13758</v>
      </c>
      <c r="N13266" s="545" t="s">
        <v>13413</v>
      </c>
      <c r="O13266" s="545" t="s">
        <v>13413</v>
      </c>
      <c r="P13266" s="549">
        <v>10978</v>
      </c>
      <c r="Q13266" s="549">
        <v>1</v>
      </c>
      <c r="R13266" s="549">
        <v>56</v>
      </c>
      <c r="S13266" s="548">
        <v>2232</v>
      </c>
      <c r="T13266" s="548"/>
      <c r="U13266" s="99"/>
    </row>
    <row r="13267" spans="1:21" ht="19.5" customHeight="1">
      <c r="A13267" s="545">
        <v>108300</v>
      </c>
      <c r="B13267" s="545" t="s">
        <v>4635</v>
      </c>
      <c r="C13267" s="545" t="s">
        <v>216</v>
      </c>
      <c r="D13267" s="546"/>
      <c r="E13267" s="171" t="str">
        <f t="shared" si="207"/>
        <v>1900</v>
      </c>
      <c r="F13267" s="547">
        <v>0</v>
      </c>
      <c r="G13267" s="548">
        <v>0</v>
      </c>
      <c r="H13267" s="547">
        <v>0</v>
      </c>
      <c r="I13267" s="545" t="s">
        <v>12685</v>
      </c>
      <c r="J13267" s="545"/>
      <c r="K13267" s="545" t="s">
        <v>21093</v>
      </c>
      <c r="L13267" s="545" t="s">
        <v>13413</v>
      </c>
      <c r="M13267" s="548" t="s">
        <v>13758</v>
      </c>
      <c r="N13267" s="545" t="s">
        <v>13413</v>
      </c>
      <c r="O13267" s="545" t="s">
        <v>13413</v>
      </c>
      <c r="P13267" s="549">
        <v>10979</v>
      </c>
      <c r="Q13267" s="549">
        <v>1</v>
      </c>
      <c r="R13267" s="549">
        <v>11</v>
      </c>
      <c r="S13267" s="548"/>
      <c r="T13267" s="548"/>
      <c r="U13267" s="99"/>
    </row>
    <row r="13268" spans="1:21" ht="19.5" customHeight="1">
      <c r="A13268" s="545">
        <v>108301</v>
      </c>
      <c r="B13268" s="545" t="s">
        <v>8755</v>
      </c>
      <c r="C13268" s="545" t="s">
        <v>216</v>
      </c>
      <c r="D13268" s="546"/>
      <c r="E13268" s="171" t="str">
        <f t="shared" si="207"/>
        <v>1900</v>
      </c>
      <c r="F13268" s="547">
        <v>0</v>
      </c>
      <c r="G13268" s="548">
        <v>0</v>
      </c>
      <c r="H13268" s="547">
        <v>0</v>
      </c>
      <c r="I13268" s="545" t="s">
        <v>12726</v>
      </c>
      <c r="J13268" s="545"/>
      <c r="K13268" s="545" t="s">
        <v>21094</v>
      </c>
      <c r="L13268" s="545" t="s">
        <v>13413</v>
      </c>
      <c r="M13268" s="548" t="s">
        <v>13758</v>
      </c>
      <c r="N13268" s="545" t="s">
        <v>13413</v>
      </c>
      <c r="O13268" s="545" t="s">
        <v>13413</v>
      </c>
      <c r="P13268" s="549">
        <v>10980</v>
      </c>
      <c r="Q13268" s="549">
        <v>1</v>
      </c>
      <c r="R13268" s="549">
        <v>49</v>
      </c>
      <c r="S13268" s="548"/>
      <c r="T13268" s="548"/>
      <c r="U13268" s="99"/>
    </row>
    <row r="13269" spans="1:21" ht="19.5" customHeight="1">
      <c r="A13269" s="545">
        <v>108302</v>
      </c>
      <c r="B13269" s="545" t="s">
        <v>8754</v>
      </c>
      <c r="C13269" s="545" t="s">
        <v>216</v>
      </c>
      <c r="D13269" s="546"/>
      <c r="E13269" s="171" t="str">
        <f t="shared" si="207"/>
        <v>1900</v>
      </c>
      <c r="F13269" s="547">
        <v>0</v>
      </c>
      <c r="G13269" s="548">
        <v>0</v>
      </c>
      <c r="H13269" s="547">
        <v>0</v>
      </c>
      <c r="I13269" s="545" t="s">
        <v>12726</v>
      </c>
      <c r="J13269" s="545"/>
      <c r="K13269" s="545" t="s">
        <v>21095</v>
      </c>
      <c r="L13269" s="545" t="s">
        <v>13413</v>
      </c>
      <c r="M13269" s="548" t="s">
        <v>13758</v>
      </c>
      <c r="N13269" s="545" t="s">
        <v>13413</v>
      </c>
      <c r="O13269" s="545" t="s">
        <v>13413</v>
      </c>
      <c r="P13269" s="549">
        <v>10981</v>
      </c>
      <c r="Q13269" s="549">
        <v>1</v>
      </c>
      <c r="R13269" s="549">
        <v>49</v>
      </c>
      <c r="S13269" s="548"/>
      <c r="T13269" s="548"/>
      <c r="U13269" s="99"/>
    </row>
    <row r="13270" spans="1:21" ht="19.5" customHeight="1">
      <c r="A13270" s="545">
        <v>108303</v>
      </c>
      <c r="B13270" s="545" t="s">
        <v>8753</v>
      </c>
      <c r="C13270" s="545" t="s">
        <v>216</v>
      </c>
      <c r="D13270" s="546"/>
      <c r="E13270" s="171" t="str">
        <f t="shared" si="207"/>
        <v>1900</v>
      </c>
      <c r="F13270" s="547">
        <v>0</v>
      </c>
      <c r="G13270" s="548">
        <v>0</v>
      </c>
      <c r="H13270" s="547">
        <v>0</v>
      </c>
      <c r="I13270" s="545" t="s">
        <v>12726</v>
      </c>
      <c r="J13270" s="545"/>
      <c r="K13270" s="545" t="s">
        <v>21096</v>
      </c>
      <c r="L13270" s="545" t="s">
        <v>13413</v>
      </c>
      <c r="M13270" s="548" t="s">
        <v>13758</v>
      </c>
      <c r="N13270" s="545" t="s">
        <v>13413</v>
      </c>
      <c r="O13270" s="545" t="s">
        <v>13413</v>
      </c>
      <c r="P13270" s="549">
        <v>10982</v>
      </c>
      <c r="Q13270" s="549">
        <v>1</v>
      </c>
      <c r="R13270" s="549">
        <v>49</v>
      </c>
      <c r="S13270" s="548"/>
      <c r="T13270" s="548"/>
      <c r="U13270" s="99"/>
    </row>
    <row r="13271" spans="1:21" ht="19.5" customHeight="1">
      <c r="A13271" s="545">
        <v>108304</v>
      </c>
      <c r="B13271" s="545" t="s">
        <v>8752</v>
      </c>
      <c r="C13271" s="545" t="s">
        <v>216</v>
      </c>
      <c r="D13271" s="546"/>
      <c r="E13271" s="171" t="str">
        <f t="shared" si="207"/>
        <v>1900</v>
      </c>
      <c r="F13271" s="547">
        <v>0</v>
      </c>
      <c r="G13271" s="548">
        <v>0</v>
      </c>
      <c r="H13271" s="547">
        <v>0</v>
      </c>
      <c r="I13271" s="545" t="s">
        <v>12726</v>
      </c>
      <c r="J13271" s="545"/>
      <c r="K13271" s="545" t="s">
        <v>21097</v>
      </c>
      <c r="L13271" s="545" t="s">
        <v>13413</v>
      </c>
      <c r="M13271" s="548" t="s">
        <v>13758</v>
      </c>
      <c r="N13271" s="545" t="s">
        <v>13413</v>
      </c>
      <c r="O13271" s="545" t="s">
        <v>13413</v>
      </c>
      <c r="P13271" s="549">
        <v>10983</v>
      </c>
      <c r="Q13271" s="549">
        <v>1</v>
      </c>
      <c r="R13271" s="549">
        <v>49</v>
      </c>
      <c r="S13271" s="548"/>
      <c r="T13271" s="548"/>
      <c r="U13271" s="99"/>
    </row>
    <row r="13272" spans="1:21" ht="19.5" customHeight="1">
      <c r="A13272" s="545">
        <v>108305</v>
      </c>
      <c r="B13272" s="545" t="s">
        <v>8751</v>
      </c>
      <c r="C13272" s="545" t="s">
        <v>216</v>
      </c>
      <c r="D13272" s="546"/>
      <c r="E13272" s="171" t="str">
        <f t="shared" si="207"/>
        <v>1900</v>
      </c>
      <c r="F13272" s="547">
        <v>0</v>
      </c>
      <c r="G13272" s="548">
        <v>0</v>
      </c>
      <c r="H13272" s="547">
        <v>0</v>
      </c>
      <c r="I13272" s="545" t="s">
        <v>12726</v>
      </c>
      <c r="J13272" s="545"/>
      <c r="K13272" s="545" t="s">
        <v>21098</v>
      </c>
      <c r="L13272" s="545" t="s">
        <v>13413</v>
      </c>
      <c r="M13272" s="548" t="s">
        <v>13758</v>
      </c>
      <c r="N13272" s="545" t="s">
        <v>13413</v>
      </c>
      <c r="O13272" s="545" t="s">
        <v>13413</v>
      </c>
      <c r="P13272" s="549">
        <v>10984</v>
      </c>
      <c r="Q13272" s="549">
        <v>1</v>
      </c>
      <c r="R13272" s="549">
        <v>49</v>
      </c>
      <c r="S13272" s="548"/>
      <c r="T13272" s="548"/>
      <c r="U13272" s="99"/>
    </row>
    <row r="13273" spans="1:21" ht="19.5" customHeight="1">
      <c r="A13273" s="545">
        <v>108306</v>
      </c>
      <c r="B13273" s="545" t="s">
        <v>5749</v>
      </c>
      <c r="C13273" s="545" t="s">
        <v>209</v>
      </c>
      <c r="D13273" s="546"/>
      <c r="E13273" s="171" t="str">
        <f t="shared" si="207"/>
        <v>1900</v>
      </c>
      <c r="F13273" s="547">
        <v>0</v>
      </c>
      <c r="G13273" s="548">
        <v>0</v>
      </c>
      <c r="H13273" s="547">
        <v>0</v>
      </c>
      <c r="I13273" s="545" t="s">
        <v>12736</v>
      </c>
      <c r="J13273" s="545"/>
      <c r="K13273" s="545" t="s">
        <v>20598</v>
      </c>
      <c r="L13273" s="545" t="s">
        <v>13413</v>
      </c>
      <c r="M13273" s="548" t="s">
        <v>13758</v>
      </c>
      <c r="N13273" s="545" t="s">
        <v>13413</v>
      </c>
      <c r="O13273" s="545" t="s">
        <v>13413</v>
      </c>
      <c r="P13273" s="549">
        <v>10985</v>
      </c>
      <c r="Q13273" s="549">
        <v>1</v>
      </c>
      <c r="R13273" s="549">
        <v>56</v>
      </c>
      <c r="S13273" s="548"/>
      <c r="T13273" s="548"/>
      <c r="U13273" s="99"/>
    </row>
    <row r="13274" spans="1:21" ht="19.5" customHeight="1">
      <c r="A13274" s="545">
        <v>108307</v>
      </c>
      <c r="B13274" s="545" t="s">
        <v>8750</v>
      </c>
      <c r="C13274" s="545" t="s">
        <v>221</v>
      </c>
      <c r="D13274" s="546"/>
      <c r="E13274" s="171" t="str">
        <f t="shared" si="207"/>
        <v>1900</v>
      </c>
      <c r="F13274" s="547">
        <v>0</v>
      </c>
      <c r="G13274" s="548">
        <v>0</v>
      </c>
      <c r="H13274" s="547">
        <v>0</v>
      </c>
      <c r="I13274" s="545" t="s">
        <v>12684</v>
      </c>
      <c r="J13274" s="545"/>
      <c r="K13274" s="545" t="s">
        <v>21099</v>
      </c>
      <c r="L13274" s="545" t="s">
        <v>13413</v>
      </c>
      <c r="M13274" s="548" t="s">
        <v>13758</v>
      </c>
      <c r="N13274" s="545" t="s">
        <v>13413</v>
      </c>
      <c r="O13274" s="545" t="s">
        <v>13413</v>
      </c>
      <c r="P13274" s="549">
        <v>10986</v>
      </c>
      <c r="Q13274" s="549">
        <v>1</v>
      </c>
      <c r="R13274" s="549">
        <v>95</v>
      </c>
      <c r="S13274" s="548"/>
      <c r="T13274" s="548"/>
      <c r="U13274" s="99"/>
    </row>
    <row r="13275" spans="1:21" ht="19.5" customHeight="1">
      <c r="A13275" s="545">
        <v>108308</v>
      </c>
      <c r="B13275" s="545" t="s">
        <v>8749</v>
      </c>
      <c r="C13275" s="545" t="s">
        <v>216</v>
      </c>
      <c r="D13275" s="546"/>
      <c r="E13275" s="171" t="str">
        <f t="shared" si="207"/>
        <v>1900</v>
      </c>
      <c r="F13275" s="547">
        <v>0</v>
      </c>
      <c r="G13275" s="548">
        <v>0</v>
      </c>
      <c r="H13275" s="547">
        <v>0</v>
      </c>
      <c r="I13275" s="545" t="s">
        <v>12726</v>
      </c>
      <c r="J13275" s="545"/>
      <c r="K13275" s="545" t="s">
        <v>21100</v>
      </c>
      <c r="L13275" s="545" t="s">
        <v>13413</v>
      </c>
      <c r="M13275" s="548" t="s">
        <v>13758</v>
      </c>
      <c r="N13275" s="545" t="s">
        <v>13413</v>
      </c>
      <c r="O13275" s="545" t="s">
        <v>13413</v>
      </c>
      <c r="P13275" s="549">
        <v>10987</v>
      </c>
      <c r="Q13275" s="549">
        <v>1</v>
      </c>
      <c r="R13275" s="549">
        <v>49</v>
      </c>
      <c r="S13275" s="548"/>
      <c r="T13275" s="548"/>
      <c r="U13275" s="99"/>
    </row>
    <row r="13276" spans="1:21" ht="19.5" customHeight="1">
      <c r="A13276" s="545">
        <v>108309</v>
      </c>
      <c r="B13276" s="545" t="s">
        <v>8748</v>
      </c>
      <c r="C13276" s="545" t="s">
        <v>216</v>
      </c>
      <c r="D13276" s="546"/>
      <c r="E13276" s="171" t="str">
        <f t="shared" si="207"/>
        <v>1900</v>
      </c>
      <c r="F13276" s="547">
        <v>0</v>
      </c>
      <c r="G13276" s="548">
        <v>0</v>
      </c>
      <c r="H13276" s="547">
        <v>0</v>
      </c>
      <c r="I13276" s="545" t="s">
        <v>12726</v>
      </c>
      <c r="J13276" s="545"/>
      <c r="K13276" s="545" t="s">
        <v>21101</v>
      </c>
      <c r="L13276" s="545" t="s">
        <v>13413</v>
      </c>
      <c r="M13276" s="548" t="s">
        <v>13758</v>
      </c>
      <c r="N13276" s="545" t="s">
        <v>13413</v>
      </c>
      <c r="O13276" s="545" t="s">
        <v>13413</v>
      </c>
      <c r="P13276" s="549">
        <v>10988</v>
      </c>
      <c r="Q13276" s="549">
        <v>1</v>
      </c>
      <c r="R13276" s="549">
        <v>49</v>
      </c>
      <c r="S13276" s="548"/>
      <c r="T13276" s="548"/>
      <c r="U13276" s="99"/>
    </row>
    <row r="13277" spans="1:21" ht="19.5" customHeight="1">
      <c r="A13277" s="545">
        <v>108310</v>
      </c>
      <c r="B13277" s="545" t="s">
        <v>8747</v>
      </c>
      <c r="C13277" s="545" t="s">
        <v>216</v>
      </c>
      <c r="D13277" s="546"/>
      <c r="E13277" s="171" t="str">
        <f t="shared" si="207"/>
        <v>1900</v>
      </c>
      <c r="F13277" s="547">
        <v>0</v>
      </c>
      <c r="G13277" s="548">
        <v>0</v>
      </c>
      <c r="H13277" s="547">
        <v>0</v>
      </c>
      <c r="I13277" s="545" t="s">
        <v>12726</v>
      </c>
      <c r="J13277" s="545"/>
      <c r="K13277" s="545" t="s">
        <v>21102</v>
      </c>
      <c r="L13277" s="545" t="s">
        <v>13413</v>
      </c>
      <c r="M13277" s="548" t="s">
        <v>13758</v>
      </c>
      <c r="N13277" s="545" t="s">
        <v>13413</v>
      </c>
      <c r="O13277" s="545" t="s">
        <v>13413</v>
      </c>
      <c r="P13277" s="549">
        <v>10989</v>
      </c>
      <c r="Q13277" s="549">
        <v>1</v>
      </c>
      <c r="R13277" s="549">
        <v>49</v>
      </c>
      <c r="S13277" s="548"/>
      <c r="T13277" s="548"/>
      <c r="U13277" s="99"/>
    </row>
    <row r="13278" spans="1:21" ht="19.5" customHeight="1">
      <c r="A13278" s="545">
        <v>108311</v>
      </c>
      <c r="B13278" s="545" t="s">
        <v>8746</v>
      </c>
      <c r="C13278" s="545" t="s">
        <v>216</v>
      </c>
      <c r="D13278" s="546"/>
      <c r="E13278" s="171" t="str">
        <f t="shared" si="207"/>
        <v>1900</v>
      </c>
      <c r="F13278" s="547">
        <v>0</v>
      </c>
      <c r="G13278" s="548">
        <v>0</v>
      </c>
      <c r="H13278" s="547">
        <v>0</v>
      </c>
      <c r="I13278" s="545" t="s">
        <v>12726</v>
      </c>
      <c r="J13278" s="545"/>
      <c r="K13278" s="545" t="s">
        <v>21103</v>
      </c>
      <c r="L13278" s="545" t="s">
        <v>13413</v>
      </c>
      <c r="M13278" s="548" t="s">
        <v>13758</v>
      </c>
      <c r="N13278" s="545" t="s">
        <v>13413</v>
      </c>
      <c r="O13278" s="545" t="s">
        <v>13413</v>
      </c>
      <c r="P13278" s="549">
        <v>10990</v>
      </c>
      <c r="Q13278" s="549">
        <v>1</v>
      </c>
      <c r="R13278" s="549">
        <v>49</v>
      </c>
      <c r="S13278" s="548"/>
      <c r="T13278" s="548"/>
      <c r="U13278" s="99"/>
    </row>
    <row r="13279" spans="1:21" ht="19.5" customHeight="1">
      <c r="A13279" s="545">
        <v>108312</v>
      </c>
      <c r="B13279" s="545" t="s">
        <v>8745</v>
      </c>
      <c r="C13279" s="545" t="s">
        <v>216</v>
      </c>
      <c r="D13279" s="546"/>
      <c r="E13279" s="171" t="str">
        <f t="shared" si="207"/>
        <v>1900</v>
      </c>
      <c r="F13279" s="547">
        <v>0</v>
      </c>
      <c r="G13279" s="548">
        <v>0</v>
      </c>
      <c r="H13279" s="547">
        <v>0</v>
      </c>
      <c r="I13279" s="545" t="s">
        <v>12726</v>
      </c>
      <c r="J13279" s="545"/>
      <c r="K13279" s="545" t="s">
        <v>21104</v>
      </c>
      <c r="L13279" s="545" t="s">
        <v>13413</v>
      </c>
      <c r="M13279" s="548" t="s">
        <v>13758</v>
      </c>
      <c r="N13279" s="545" t="s">
        <v>13413</v>
      </c>
      <c r="O13279" s="545" t="s">
        <v>13413</v>
      </c>
      <c r="P13279" s="549">
        <v>10991</v>
      </c>
      <c r="Q13279" s="549">
        <v>1</v>
      </c>
      <c r="R13279" s="549">
        <v>49</v>
      </c>
      <c r="S13279" s="548"/>
      <c r="T13279" s="548"/>
      <c r="U13279" s="99"/>
    </row>
    <row r="13280" spans="1:21" ht="19.5" customHeight="1">
      <c r="A13280" s="545">
        <v>108313</v>
      </c>
      <c r="B13280" s="545" t="s">
        <v>8744</v>
      </c>
      <c r="C13280" s="545" t="s">
        <v>216</v>
      </c>
      <c r="D13280" s="546"/>
      <c r="E13280" s="171" t="str">
        <f t="shared" si="207"/>
        <v>1900</v>
      </c>
      <c r="F13280" s="547">
        <v>0</v>
      </c>
      <c r="G13280" s="548">
        <v>0</v>
      </c>
      <c r="H13280" s="547">
        <v>0</v>
      </c>
      <c r="I13280" s="545" t="s">
        <v>12726</v>
      </c>
      <c r="J13280" s="545"/>
      <c r="K13280" s="545" t="s">
        <v>21105</v>
      </c>
      <c r="L13280" s="545" t="s">
        <v>13413</v>
      </c>
      <c r="M13280" s="548" t="s">
        <v>13758</v>
      </c>
      <c r="N13280" s="545" t="s">
        <v>13413</v>
      </c>
      <c r="O13280" s="545" t="s">
        <v>13413</v>
      </c>
      <c r="P13280" s="549">
        <v>10992</v>
      </c>
      <c r="Q13280" s="549">
        <v>1</v>
      </c>
      <c r="R13280" s="549">
        <v>49</v>
      </c>
      <c r="S13280" s="548"/>
      <c r="T13280" s="548"/>
      <c r="U13280" s="99"/>
    </row>
    <row r="13281" spans="1:21" ht="19.5" customHeight="1">
      <c r="A13281" s="545">
        <v>108314</v>
      </c>
      <c r="B13281" s="545" t="s">
        <v>8743</v>
      </c>
      <c r="C13281" s="545" t="s">
        <v>216</v>
      </c>
      <c r="D13281" s="546"/>
      <c r="E13281" s="171" t="str">
        <f t="shared" si="207"/>
        <v>1900</v>
      </c>
      <c r="F13281" s="547">
        <v>0</v>
      </c>
      <c r="G13281" s="548">
        <v>0</v>
      </c>
      <c r="H13281" s="547">
        <v>0</v>
      </c>
      <c r="I13281" s="545" t="s">
        <v>12726</v>
      </c>
      <c r="J13281" s="545"/>
      <c r="K13281" s="545" t="s">
        <v>21106</v>
      </c>
      <c r="L13281" s="545" t="s">
        <v>13413</v>
      </c>
      <c r="M13281" s="548" t="s">
        <v>13758</v>
      </c>
      <c r="N13281" s="545" t="s">
        <v>13413</v>
      </c>
      <c r="O13281" s="545" t="s">
        <v>13413</v>
      </c>
      <c r="P13281" s="549">
        <v>10993</v>
      </c>
      <c r="Q13281" s="549">
        <v>1</v>
      </c>
      <c r="R13281" s="549">
        <v>49</v>
      </c>
      <c r="S13281" s="548"/>
      <c r="T13281" s="548"/>
      <c r="U13281" s="99"/>
    </row>
    <row r="13282" spans="1:21" ht="19.5" customHeight="1">
      <c r="A13282" s="545">
        <v>108315</v>
      </c>
      <c r="B13282" s="545" t="s">
        <v>8742</v>
      </c>
      <c r="C13282" s="545" t="s">
        <v>216</v>
      </c>
      <c r="D13282" s="546"/>
      <c r="E13282" s="171" t="str">
        <f t="shared" si="207"/>
        <v>1900</v>
      </c>
      <c r="F13282" s="547">
        <v>0</v>
      </c>
      <c r="G13282" s="548">
        <v>0</v>
      </c>
      <c r="H13282" s="547">
        <v>0</v>
      </c>
      <c r="I13282" s="545" t="s">
        <v>12726</v>
      </c>
      <c r="J13282" s="545"/>
      <c r="K13282" s="545" t="s">
        <v>21107</v>
      </c>
      <c r="L13282" s="545" t="s">
        <v>13413</v>
      </c>
      <c r="M13282" s="548" t="s">
        <v>13758</v>
      </c>
      <c r="N13282" s="545" t="s">
        <v>13413</v>
      </c>
      <c r="O13282" s="545" t="s">
        <v>13413</v>
      </c>
      <c r="P13282" s="549">
        <v>10994</v>
      </c>
      <c r="Q13282" s="549">
        <v>1</v>
      </c>
      <c r="R13282" s="549">
        <v>49</v>
      </c>
      <c r="S13282" s="548"/>
      <c r="T13282" s="548"/>
      <c r="U13282" s="99"/>
    </row>
    <row r="13283" spans="1:21" ht="19.5" customHeight="1">
      <c r="A13283" s="545">
        <v>108316</v>
      </c>
      <c r="B13283" s="545" t="s">
        <v>5549</v>
      </c>
      <c r="C13283" s="545" t="s">
        <v>216</v>
      </c>
      <c r="D13283" s="546"/>
      <c r="E13283" s="171" t="str">
        <f t="shared" si="207"/>
        <v>1900</v>
      </c>
      <c r="F13283" s="547">
        <v>0</v>
      </c>
      <c r="G13283" s="548">
        <v>0</v>
      </c>
      <c r="H13283" s="547">
        <v>0</v>
      </c>
      <c r="I13283" s="545" t="s">
        <v>12980</v>
      </c>
      <c r="J13283" s="545"/>
      <c r="K13283" s="545" t="s">
        <v>13413</v>
      </c>
      <c r="L13283" s="545" t="s">
        <v>13413</v>
      </c>
      <c r="M13283" s="548" t="s">
        <v>13758</v>
      </c>
      <c r="N13283" s="545" t="s">
        <v>13413</v>
      </c>
      <c r="O13283" s="545" t="s">
        <v>13413</v>
      </c>
      <c r="P13283" s="549">
        <v>10995</v>
      </c>
      <c r="Q13283" s="549">
        <v>1</v>
      </c>
      <c r="R13283" s="549">
        <v>54</v>
      </c>
      <c r="S13283" s="548"/>
      <c r="T13283" s="548"/>
      <c r="U13283" s="99"/>
    </row>
    <row r="13284" spans="1:21" ht="19.5" customHeight="1">
      <c r="A13284" s="545">
        <v>108317</v>
      </c>
      <c r="B13284" s="545" t="s">
        <v>8741</v>
      </c>
      <c r="C13284" s="545" t="s">
        <v>216</v>
      </c>
      <c r="D13284" s="546"/>
      <c r="E13284" s="171" t="str">
        <f t="shared" si="207"/>
        <v>1900</v>
      </c>
      <c r="F13284" s="547">
        <v>0</v>
      </c>
      <c r="G13284" s="548">
        <v>0</v>
      </c>
      <c r="H13284" s="547">
        <v>0</v>
      </c>
      <c r="I13284" s="545" t="s">
        <v>12726</v>
      </c>
      <c r="J13284" s="545"/>
      <c r="K13284" s="545" t="s">
        <v>21108</v>
      </c>
      <c r="L13284" s="545" t="s">
        <v>13413</v>
      </c>
      <c r="M13284" s="548" t="s">
        <v>13758</v>
      </c>
      <c r="N13284" s="545" t="s">
        <v>13413</v>
      </c>
      <c r="O13284" s="545" t="s">
        <v>13413</v>
      </c>
      <c r="P13284" s="549">
        <v>10996</v>
      </c>
      <c r="Q13284" s="549">
        <v>1</v>
      </c>
      <c r="R13284" s="549">
        <v>49</v>
      </c>
      <c r="S13284" s="548"/>
      <c r="T13284" s="548"/>
      <c r="U13284" s="99"/>
    </row>
    <row r="13285" spans="1:21" ht="19.5" customHeight="1">
      <c r="A13285" s="545">
        <v>108318</v>
      </c>
      <c r="B13285" s="545" t="s">
        <v>8740</v>
      </c>
      <c r="C13285" s="545" t="s">
        <v>216</v>
      </c>
      <c r="D13285" s="546"/>
      <c r="E13285" s="171" t="str">
        <f t="shared" si="207"/>
        <v>1900</v>
      </c>
      <c r="F13285" s="547">
        <v>0</v>
      </c>
      <c r="G13285" s="548">
        <v>0</v>
      </c>
      <c r="H13285" s="547">
        <v>0</v>
      </c>
      <c r="I13285" s="545" t="s">
        <v>12726</v>
      </c>
      <c r="J13285" s="545"/>
      <c r="K13285" s="545" t="s">
        <v>21109</v>
      </c>
      <c r="L13285" s="545" t="s">
        <v>13413</v>
      </c>
      <c r="M13285" s="548" t="s">
        <v>13758</v>
      </c>
      <c r="N13285" s="545" t="s">
        <v>13413</v>
      </c>
      <c r="O13285" s="545" t="s">
        <v>13413</v>
      </c>
      <c r="P13285" s="549">
        <v>10997</v>
      </c>
      <c r="Q13285" s="549">
        <v>1</v>
      </c>
      <c r="R13285" s="549">
        <v>49</v>
      </c>
      <c r="S13285" s="548"/>
      <c r="T13285" s="548"/>
      <c r="U13285" s="99"/>
    </row>
    <row r="13286" spans="1:21" ht="19.5" customHeight="1">
      <c r="A13286" s="545">
        <v>108319</v>
      </c>
      <c r="B13286" s="545" t="s">
        <v>5785</v>
      </c>
      <c r="C13286" s="545" t="s">
        <v>209</v>
      </c>
      <c r="D13286" s="546">
        <v>43735</v>
      </c>
      <c r="E13286" s="171" t="str">
        <f t="shared" si="207"/>
        <v>2019</v>
      </c>
      <c r="F13286" s="547">
        <v>10508</v>
      </c>
      <c r="G13286" s="548">
        <v>0.19</v>
      </c>
      <c r="H13286" s="547">
        <v>8830.25</v>
      </c>
      <c r="I13286" s="545" t="s">
        <v>12736</v>
      </c>
      <c r="J13286" s="545" t="s">
        <v>13407</v>
      </c>
      <c r="K13286" s="545" t="s">
        <v>20598</v>
      </c>
      <c r="L13286" s="545" t="s">
        <v>13413</v>
      </c>
      <c r="M13286" s="548" t="s">
        <v>13758</v>
      </c>
      <c r="N13286" s="545" t="s">
        <v>13413</v>
      </c>
      <c r="O13286" s="545" t="s">
        <v>13413</v>
      </c>
      <c r="P13286" s="549">
        <v>10998</v>
      </c>
      <c r="Q13286" s="549">
        <v>1</v>
      </c>
      <c r="R13286" s="549">
        <v>56</v>
      </c>
      <c r="S13286" s="548">
        <v>2232</v>
      </c>
      <c r="T13286" s="548"/>
      <c r="U13286" s="99"/>
    </row>
    <row r="13287" spans="1:21" ht="19.5" customHeight="1">
      <c r="A13287" s="545">
        <v>108320</v>
      </c>
      <c r="B13287" s="545" t="s">
        <v>5621</v>
      </c>
      <c r="C13287" s="545" t="s">
        <v>216</v>
      </c>
      <c r="D13287" s="546">
        <v>43735</v>
      </c>
      <c r="E13287" s="171" t="str">
        <f t="shared" si="207"/>
        <v>2019</v>
      </c>
      <c r="F13287" s="547">
        <v>1078</v>
      </c>
      <c r="G13287" s="548">
        <v>0.19</v>
      </c>
      <c r="H13287" s="547">
        <v>905.88</v>
      </c>
      <c r="I13287" s="545" t="s">
        <v>12736</v>
      </c>
      <c r="J13287" s="545" t="s">
        <v>13407</v>
      </c>
      <c r="K13287" s="545" t="s">
        <v>20598</v>
      </c>
      <c r="L13287" s="545" t="s">
        <v>13413</v>
      </c>
      <c r="M13287" s="548" t="s">
        <v>13758</v>
      </c>
      <c r="N13287" s="545" t="s">
        <v>13413</v>
      </c>
      <c r="O13287" s="545" t="s">
        <v>13413</v>
      </c>
      <c r="P13287" s="549">
        <v>10999</v>
      </c>
      <c r="Q13287" s="549">
        <v>1</v>
      </c>
      <c r="R13287" s="549">
        <v>56</v>
      </c>
      <c r="S13287" s="548">
        <v>2232</v>
      </c>
      <c r="T13287" s="548"/>
      <c r="U13287" s="99"/>
    </row>
    <row r="13288" spans="1:21" ht="19.5" customHeight="1">
      <c r="A13288" s="545">
        <v>108321</v>
      </c>
      <c r="B13288" s="545" t="s">
        <v>5794</v>
      </c>
      <c r="C13288" s="545" t="s">
        <v>216</v>
      </c>
      <c r="D13288" s="546">
        <v>43735</v>
      </c>
      <c r="E13288" s="171" t="str">
        <f t="shared" si="207"/>
        <v>2019</v>
      </c>
      <c r="F13288" s="547">
        <v>1344</v>
      </c>
      <c r="G13288" s="548">
        <v>0.19</v>
      </c>
      <c r="H13288" s="547">
        <v>1129.4100000000001</v>
      </c>
      <c r="I13288" s="545" t="s">
        <v>12736</v>
      </c>
      <c r="J13288" s="545" t="s">
        <v>13407</v>
      </c>
      <c r="K13288" s="545" t="s">
        <v>20598</v>
      </c>
      <c r="L13288" s="545" t="s">
        <v>13413</v>
      </c>
      <c r="M13288" s="548" t="s">
        <v>13758</v>
      </c>
      <c r="N13288" s="545" t="s">
        <v>13413</v>
      </c>
      <c r="O13288" s="545" t="s">
        <v>13413</v>
      </c>
      <c r="P13288" s="549">
        <v>11000</v>
      </c>
      <c r="Q13288" s="549">
        <v>1</v>
      </c>
      <c r="R13288" s="549">
        <v>56</v>
      </c>
      <c r="S13288" s="548">
        <v>2232</v>
      </c>
      <c r="T13288" s="548"/>
      <c r="U13288" s="99"/>
    </row>
    <row r="13289" spans="1:21" ht="19.5" customHeight="1">
      <c r="A13289" s="545">
        <v>108322</v>
      </c>
      <c r="B13289" s="545" t="s">
        <v>5755</v>
      </c>
      <c r="C13289" s="545" t="s">
        <v>216</v>
      </c>
      <c r="D13289" s="546">
        <v>43735</v>
      </c>
      <c r="E13289" s="171" t="str">
        <f t="shared" si="207"/>
        <v>2019</v>
      </c>
      <c r="F13289" s="547">
        <v>2972</v>
      </c>
      <c r="G13289" s="548">
        <v>0.19</v>
      </c>
      <c r="H13289" s="547">
        <v>2497.48</v>
      </c>
      <c r="I13289" s="545" t="s">
        <v>12736</v>
      </c>
      <c r="J13289" s="545" t="s">
        <v>13407</v>
      </c>
      <c r="K13289" s="545" t="s">
        <v>20598</v>
      </c>
      <c r="L13289" s="545" t="s">
        <v>13413</v>
      </c>
      <c r="M13289" s="548" t="s">
        <v>13758</v>
      </c>
      <c r="N13289" s="545" t="s">
        <v>13413</v>
      </c>
      <c r="O13289" s="545" t="s">
        <v>13413</v>
      </c>
      <c r="P13289" s="549">
        <v>11001</v>
      </c>
      <c r="Q13289" s="549">
        <v>1</v>
      </c>
      <c r="R13289" s="549">
        <v>56</v>
      </c>
      <c r="S13289" s="548">
        <v>2232</v>
      </c>
      <c r="T13289" s="548"/>
      <c r="U13289" s="99"/>
    </row>
    <row r="13290" spans="1:21" ht="19.5" customHeight="1">
      <c r="A13290" s="545">
        <v>108323</v>
      </c>
      <c r="B13290" s="545" t="s">
        <v>5536</v>
      </c>
      <c r="C13290" s="545" t="s">
        <v>216</v>
      </c>
      <c r="D13290" s="546"/>
      <c r="E13290" s="171" t="str">
        <f t="shared" si="207"/>
        <v>1900</v>
      </c>
      <c r="F13290" s="547">
        <v>0</v>
      </c>
      <c r="G13290" s="548">
        <v>0</v>
      </c>
      <c r="H13290" s="547">
        <v>0</v>
      </c>
      <c r="I13290" s="545" t="s">
        <v>12961</v>
      </c>
      <c r="J13290" s="545"/>
      <c r="K13290" s="545" t="s">
        <v>13413</v>
      </c>
      <c r="L13290" s="545" t="s">
        <v>13413</v>
      </c>
      <c r="M13290" s="548" t="s">
        <v>13758</v>
      </c>
      <c r="N13290" s="545" t="s">
        <v>13413</v>
      </c>
      <c r="O13290" s="545" t="s">
        <v>13413</v>
      </c>
      <c r="P13290" s="549">
        <v>11002</v>
      </c>
      <c r="Q13290" s="549">
        <v>1</v>
      </c>
      <c r="R13290" s="549">
        <v>52</v>
      </c>
      <c r="S13290" s="548"/>
      <c r="T13290" s="548"/>
      <c r="U13290" s="99"/>
    </row>
    <row r="13291" spans="1:21" ht="19.5" customHeight="1">
      <c r="A13291" s="545">
        <v>108324</v>
      </c>
      <c r="B13291" s="545" t="s">
        <v>8739</v>
      </c>
      <c r="C13291" s="545" t="s">
        <v>216</v>
      </c>
      <c r="D13291" s="546"/>
      <c r="E13291" s="171" t="str">
        <f t="shared" si="207"/>
        <v>1900</v>
      </c>
      <c r="F13291" s="547">
        <v>0</v>
      </c>
      <c r="G13291" s="548">
        <v>0</v>
      </c>
      <c r="H13291" s="547">
        <v>0</v>
      </c>
      <c r="I13291" s="545" t="s">
        <v>12961</v>
      </c>
      <c r="J13291" s="545"/>
      <c r="K13291" s="545" t="s">
        <v>21110</v>
      </c>
      <c r="L13291" s="545" t="s">
        <v>13413</v>
      </c>
      <c r="M13291" s="548" t="s">
        <v>13758</v>
      </c>
      <c r="N13291" s="545" t="s">
        <v>13413</v>
      </c>
      <c r="O13291" s="545" t="s">
        <v>13413</v>
      </c>
      <c r="P13291" s="549">
        <v>11003</v>
      </c>
      <c r="Q13291" s="549">
        <v>1</v>
      </c>
      <c r="R13291" s="549">
        <v>52</v>
      </c>
      <c r="S13291" s="548"/>
      <c r="T13291" s="548"/>
      <c r="U13291" s="99"/>
    </row>
    <row r="13292" spans="1:21" ht="19.5" customHeight="1">
      <c r="A13292" s="545">
        <v>108325</v>
      </c>
      <c r="B13292" s="545" t="s">
        <v>5783</v>
      </c>
      <c r="C13292" s="545" t="s">
        <v>209</v>
      </c>
      <c r="D13292" s="546">
        <v>43735</v>
      </c>
      <c r="E13292" s="171" t="str">
        <f t="shared" si="207"/>
        <v>2019</v>
      </c>
      <c r="F13292" s="547">
        <v>14950.01</v>
      </c>
      <c r="G13292" s="548">
        <v>0.19</v>
      </c>
      <c r="H13292" s="547">
        <v>12563.03</v>
      </c>
      <c r="I13292" s="545" t="s">
        <v>12736</v>
      </c>
      <c r="J13292" s="545" t="s">
        <v>13407</v>
      </c>
      <c r="K13292" s="545" t="s">
        <v>20598</v>
      </c>
      <c r="L13292" s="545" t="s">
        <v>13413</v>
      </c>
      <c r="M13292" s="548" t="s">
        <v>13758</v>
      </c>
      <c r="N13292" s="545" t="s">
        <v>13413</v>
      </c>
      <c r="O13292" s="545" t="s">
        <v>13413</v>
      </c>
      <c r="P13292" s="549">
        <v>11004</v>
      </c>
      <c r="Q13292" s="549">
        <v>1</v>
      </c>
      <c r="R13292" s="549">
        <v>56</v>
      </c>
      <c r="S13292" s="548">
        <v>2232</v>
      </c>
      <c r="T13292" s="548"/>
      <c r="U13292" s="99"/>
    </row>
    <row r="13293" spans="1:21" ht="19.5" customHeight="1">
      <c r="A13293" s="545">
        <v>108326</v>
      </c>
      <c r="B13293" s="545" t="s">
        <v>5619</v>
      </c>
      <c r="C13293" s="545" t="s">
        <v>216</v>
      </c>
      <c r="D13293" s="546">
        <v>43735</v>
      </c>
      <c r="E13293" s="171" t="str">
        <f t="shared" si="207"/>
        <v>2019</v>
      </c>
      <c r="F13293" s="547">
        <v>2154</v>
      </c>
      <c r="G13293" s="548">
        <v>0.19</v>
      </c>
      <c r="H13293" s="547">
        <v>1810.08</v>
      </c>
      <c r="I13293" s="545" t="s">
        <v>12736</v>
      </c>
      <c r="J13293" s="545" t="s">
        <v>13407</v>
      </c>
      <c r="K13293" s="545" t="s">
        <v>20598</v>
      </c>
      <c r="L13293" s="545" t="s">
        <v>13413</v>
      </c>
      <c r="M13293" s="548" t="s">
        <v>13758</v>
      </c>
      <c r="N13293" s="545" t="s">
        <v>13413</v>
      </c>
      <c r="O13293" s="545" t="s">
        <v>13413</v>
      </c>
      <c r="P13293" s="549">
        <v>11005</v>
      </c>
      <c r="Q13293" s="549">
        <v>1</v>
      </c>
      <c r="R13293" s="549">
        <v>56</v>
      </c>
      <c r="S13293" s="548">
        <v>2232</v>
      </c>
      <c r="T13293" s="548"/>
      <c r="U13293" s="99"/>
    </row>
    <row r="13294" spans="1:21" ht="19.5" customHeight="1">
      <c r="A13294" s="545">
        <v>108327</v>
      </c>
      <c r="B13294" s="545" t="s">
        <v>5792</v>
      </c>
      <c r="C13294" s="545" t="s">
        <v>216</v>
      </c>
      <c r="D13294" s="546">
        <v>44585</v>
      </c>
      <c r="E13294" s="171" t="str">
        <f t="shared" si="207"/>
        <v>2022</v>
      </c>
      <c r="F13294" s="547">
        <v>1522.69</v>
      </c>
      <c r="G13294" s="548">
        <v>0.19</v>
      </c>
      <c r="H13294" s="547">
        <v>1279.57</v>
      </c>
      <c r="I13294" s="545" t="s">
        <v>12736</v>
      </c>
      <c r="J13294" s="545" t="s">
        <v>13297</v>
      </c>
      <c r="K13294" s="545" t="s">
        <v>20598</v>
      </c>
      <c r="L13294" s="545" t="s">
        <v>13413</v>
      </c>
      <c r="M13294" s="548" t="s">
        <v>13758</v>
      </c>
      <c r="N13294" s="545" t="s">
        <v>13413</v>
      </c>
      <c r="O13294" s="545" t="s">
        <v>13413</v>
      </c>
      <c r="P13294" s="549">
        <v>11006</v>
      </c>
      <c r="Q13294" s="549">
        <v>1</v>
      </c>
      <c r="R13294" s="549">
        <v>56</v>
      </c>
      <c r="S13294" s="548">
        <v>2257</v>
      </c>
      <c r="T13294" s="548"/>
      <c r="U13294" s="99"/>
    </row>
    <row r="13295" spans="1:21" ht="19.5" customHeight="1">
      <c r="A13295" s="545">
        <v>108328</v>
      </c>
      <c r="B13295" s="545" t="s">
        <v>5753</v>
      </c>
      <c r="C13295" s="545" t="s">
        <v>216</v>
      </c>
      <c r="D13295" s="546">
        <v>43735</v>
      </c>
      <c r="E13295" s="171" t="str">
        <f t="shared" si="207"/>
        <v>2019</v>
      </c>
      <c r="F13295" s="547">
        <v>1755</v>
      </c>
      <c r="G13295" s="548">
        <v>0.19</v>
      </c>
      <c r="H13295" s="547">
        <v>1474.79</v>
      </c>
      <c r="I13295" s="545" t="s">
        <v>12736</v>
      </c>
      <c r="J13295" s="545" t="s">
        <v>13407</v>
      </c>
      <c r="K13295" s="545" t="s">
        <v>20598</v>
      </c>
      <c r="L13295" s="545" t="s">
        <v>13413</v>
      </c>
      <c r="M13295" s="548" t="s">
        <v>13758</v>
      </c>
      <c r="N13295" s="545" t="s">
        <v>13413</v>
      </c>
      <c r="O13295" s="545" t="s">
        <v>13413</v>
      </c>
      <c r="P13295" s="549">
        <v>11007</v>
      </c>
      <c r="Q13295" s="549">
        <v>1</v>
      </c>
      <c r="R13295" s="549">
        <v>56</v>
      </c>
      <c r="S13295" s="548">
        <v>2232</v>
      </c>
      <c r="T13295" s="548"/>
      <c r="U13295" s="99"/>
    </row>
    <row r="13296" spans="1:21" ht="19.5" customHeight="1">
      <c r="A13296" s="545">
        <v>108329</v>
      </c>
      <c r="B13296" s="545" t="s">
        <v>5746</v>
      </c>
      <c r="C13296" s="545" t="s">
        <v>209</v>
      </c>
      <c r="D13296" s="546">
        <v>43735</v>
      </c>
      <c r="E13296" s="171" t="str">
        <f t="shared" si="207"/>
        <v>2019</v>
      </c>
      <c r="F13296" s="547">
        <v>2249</v>
      </c>
      <c r="G13296" s="548">
        <v>0.19</v>
      </c>
      <c r="H13296" s="547">
        <v>1889.92</v>
      </c>
      <c r="I13296" s="545" t="s">
        <v>12736</v>
      </c>
      <c r="J13296" s="545" t="s">
        <v>13402</v>
      </c>
      <c r="K13296" s="545" t="s">
        <v>20428</v>
      </c>
      <c r="L13296" s="545" t="s">
        <v>13413</v>
      </c>
      <c r="M13296" s="548" t="s">
        <v>13758</v>
      </c>
      <c r="N13296" s="545" t="s">
        <v>13413</v>
      </c>
      <c r="O13296" s="545" t="s">
        <v>13413</v>
      </c>
      <c r="P13296" s="549">
        <v>11008</v>
      </c>
      <c r="Q13296" s="549">
        <v>1</v>
      </c>
      <c r="R13296" s="549">
        <v>56</v>
      </c>
      <c r="S13296" s="548">
        <v>2231</v>
      </c>
      <c r="T13296" s="548"/>
      <c r="U13296" s="99"/>
    </row>
    <row r="13297" spans="1:21" ht="19.5" customHeight="1">
      <c r="A13297" s="545">
        <v>108330</v>
      </c>
      <c r="B13297" s="545" t="s">
        <v>7482</v>
      </c>
      <c r="C13297" s="545" t="s">
        <v>216</v>
      </c>
      <c r="D13297" s="546">
        <v>43735</v>
      </c>
      <c r="E13297" s="171" t="str">
        <f t="shared" si="207"/>
        <v>2019</v>
      </c>
      <c r="F13297" s="547">
        <v>650</v>
      </c>
      <c r="G13297" s="548">
        <v>0.19</v>
      </c>
      <c r="H13297" s="547">
        <v>546.22</v>
      </c>
      <c r="I13297" s="545" t="s">
        <v>12736</v>
      </c>
      <c r="J13297" s="545" t="s">
        <v>13407</v>
      </c>
      <c r="K13297" s="545" t="s">
        <v>20598</v>
      </c>
      <c r="L13297" s="545" t="s">
        <v>13413</v>
      </c>
      <c r="M13297" s="548" t="s">
        <v>13758</v>
      </c>
      <c r="N13297" s="545" t="s">
        <v>13413</v>
      </c>
      <c r="O13297" s="545" t="s">
        <v>13413</v>
      </c>
      <c r="P13297" s="549">
        <v>11009</v>
      </c>
      <c r="Q13297" s="549">
        <v>1</v>
      </c>
      <c r="R13297" s="549">
        <v>56</v>
      </c>
      <c r="S13297" s="548">
        <v>2232</v>
      </c>
      <c r="T13297" s="548"/>
      <c r="U13297" s="99"/>
    </row>
    <row r="13298" spans="1:21" ht="19.5" customHeight="1">
      <c r="A13298" s="545">
        <v>108331</v>
      </c>
      <c r="B13298" s="545" t="s">
        <v>5782</v>
      </c>
      <c r="C13298" s="545" t="s">
        <v>209</v>
      </c>
      <c r="D13298" s="546">
        <v>43735</v>
      </c>
      <c r="E13298" s="171" t="str">
        <f t="shared" si="207"/>
        <v>2019</v>
      </c>
      <c r="F13298" s="547">
        <v>19499.990000000002</v>
      </c>
      <c r="G13298" s="548">
        <v>0.19</v>
      </c>
      <c r="H13298" s="547">
        <v>16386.55</v>
      </c>
      <c r="I13298" s="545" t="s">
        <v>12736</v>
      </c>
      <c r="J13298" s="545" t="s">
        <v>13407</v>
      </c>
      <c r="K13298" s="545" t="s">
        <v>20598</v>
      </c>
      <c r="L13298" s="545" t="s">
        <v>13413</v>
      </c>
      <c r="M13298" s="548" t="s">
        <v>13758</v>
      </c>
      <c r="N13298" s="545" t="s">
        <v>13413</v>
      </c>
      <c r="O13298" s="545" t="s">
        <v>13413</v>
      </c>
      <c r="P13298" s="549">
        <v>11010</v>
      </c>
      <c r="Q13298" s="549">
        <v>1</v>
      </c>
      <c r="R13298" s="549">
        <v>56</v>
      </c>
      <c r="S13298" s="548">
        <v>2232</v>
      </c>
      <c r="T13298" s="548"/>
      <c r="U13298" s="99"/>
    </row>
    <row r="13299" spans="1:21" ht="19.5" customHeight="1">
      <c r="A13299" s="545">
        <v>108332</v>
      </c>
      <c r="B13299" s="545" t="s">
        <v>5622</v>
      </c>
      <c r="C13299" s="545" t="s">
        <v>216</v>
      </c>
      <c r="D13299" s="546">
        <v>43735</v>
      </c>
      <c r="E13299" s="171" t="str">
        <f t="shared" si="207"/>
        <v>2019</v>
      </c>
      <c r="F13299" s="547">
        <v>1105</v>
      </c>
      <c r="G13299" s="548">
        <v>0.19</v>
      </c>
      <c r="H13299" s="547">
        <v>928.57</v>
      </c>
      <c r="I13299" s="545" t="s">
        <v>12736</v>
      </c>
      <c r="J13299" s="545" t="s">
        <v>13407</v>
      </c>
      <c r="K13299" s="545" t="s">
        <v>20598</v>
      </c>
      <c r="L13299" s="545" t="s">
        <v>13413</v>
      </c>
      <c r="M13299" s="548" t="s">
        <v>13758</v>
      </c>
      <c r="N13299" s="545" t="s">
        <v>13413</v>
      </c>
      <c r="O13299" s="545" t="s">
        <v>13413</v>
      </c>
      <c r="P13299" s="549">
        <v>11011</v>
      </c>
      <c r="Q13299" s="549">
        <v>1</v>
      </c>
      <c r="R13299" s="549">
        <v>56</v>
      </c>
      <c r="S13299" s="548">
        <v>2232</v>
      </c>
      <c r="T13299" s="548"/>
      <c r="U13299" s="99"/>
    </row>
    <row r="13300" spans="1:21" ht="19.5" customHeight="1">
      <c r="A13300" s="545">
        <v>108333</v>
      </c>
      <c r="B13300" s="545" t="s">
        <v>5795</v>
      </c>
      <c r="C13300" s="545" t="s">
        <v>216</v>
      </c>
      <c r="D13300" s="546">
        <v>43735</v>
      </c>
      <c r="E13300" s="171" t="str">
        <f t="shared" si="207"/>
        <v>2019</v>
      </c>
      <c r="F13300" s="547">
        <v>1751</v>
      </c>
      <c r="G13300" s="548">
        <v>0.19</v>
      </c>
      <c r="H13300" s="547">
        <v>1471.43</v>
      </c>
      <c r="I13300" s="545" t="s">
        <v>12736</v>
      </c>
      <c r="J13300" s="545" t="s">
        <v>13407</v>
      </c>
      <c r="K13300" s="545" t="s">
        <v>20598</v>
      </c>
      <c r="L13300" s="545" t="s">
        <v>13413</v>
      </c>
      <c r="M13300" s="548" t="s">
        <v>13758</v>
      </c>
      <c r="N13300" s="545" t="s">
        <v>13413</v>
      </c>
      <c r="O13300" s="545" t="s">
        <v>13413</v>
      </c>
      <c r="P13300" s="549">
        <v>11012</v>
      </c>
      <c r="Q13300" s="549">
        <v>1</v>
      </c>
      <c r="R13300" s="549">
        <v>56</v>
      </c>
      <c r="S13300" s="548">
        <v>2232</v>
      </c>
      <c r="T13300" s="548"/>
      <c r="U13300" s="99"/>
    </row>
    <row r="13301" spans="1:21" ht="19.5" customHeight="1">
      <c r="A13301" s="545">
        <v>108334</v>
      </c>
      <c r="B13301" s="545" t="s">
        <v>5750</v>
      </c>
      <c r="C13301" s="545" t="s">
        <v>209</v>
      </c>
      <c r="D13301" s="546">
        <v>43735</v>
      </c>
      <c r="E13301" s="171" t="str">
        <f t="shared" si="207"/>
        <v>2019</v>
      </c>
      <c r="F13301" s="547">
        <v>2566</v>
      </c>
      <c r="G13301" s="548">
        <v>0.19</v>
      </c>
      <c r="H13301" s="547">
        <v>2156.3000000000002</v>
      </c>
      <c r="I13301" s="545" t="s">
        <v>12736</v>
      </c>
      <c r="J13301" s="545" t="s">
        <v>13402</v>
      </c>
      <c r="K13301" s="545" t="s">
        <v>20428</v>
      </c>
      <c r="L13301" s="545" t="s">
        <v>13413</v>
      </c>
      <c r="M13301" s="548" t="s">
        <v>13758</v>
      </c>
      <c r="N13301" s="545" t="s">
        <v>13413</v>
      </c>
      <c r="O13301" s="545" t="s">
        <v>13413</v>
      </c>
      <c r="P13301" s="549">
        <v>11013</v>
      </c>
      <c r="Q13301" s="549">
        <v>1</v>
      </c>
      <c r="R13301" s="549">
        <v>56</v>
      </c>
      <c r="S13301" s="548">
        <v>2231</v>
      </c>
      <c r="T13301" s="548"/>
      <c r="U13301" s="99"/>
    </row>
    <row r="13302" spans="1:21" ht="19.5" customHeight="1">
      <c r="A13302" s="545">
        <v>108335</v>
      </c>
      <c r="B13302" s="545" t="s">
        <v>5756</v>
      </c>
      <c r="C13302" s="545" t="s">
        <v>216</v>
      </c>
      <c r="D13302" s="546">
        <v>43735</v>
      </c>
      <c r="E13302" s="171" t="str">
        <f t="shared" si="207"/>
        <v>2019</v>
      </c>
      <c r="F13302" s="547">
        <v>2284</v>
      </c>
      <c r="G13302" s="548">
        <v>0.19</v>
      </c>
      <c r="H13302" s="547">
        <v>1919.33</v>
      </c>
      <c r="I13302" s="545" t="s">
        <v>12736</v>
      </c>
      <c r="J13302" s="545" t="s">
        <v>13407</v>
      </c>
      <c r="K13302" s="545" t="s">
        <v>20598</v>
      </c>
      <c r="L13302" s="545" t="s">
        <v>13413</v>
      </c>
      <c r="M13302" s="548" t="s">
        <v>13758</v>
      </c>
      <c r="N13302" s="545" t="s">
        <v>13413</v>
      </c>
      <c r="O13302" s="545" t="s">
        <v>13413</v>
      </c>
      <c r="P13302" s="549">
        <v>11014</v>
      </c>
      <c r="Q13302" s="549">
        <v>1</v>
      </c>
      <c r="R13302" s="549">
        <v>56</v>
      </c>
      <c r="S13302" s="548">
        <v>2232</v>
      </c>
      <c r="T13302" s="548"/>
      <c r="U13302" s="99"/>
    </row>
    <row r="13303" spans="1:21" ht="19.5" customHeight="1">
      <c r="A13303" s="545">
        <v>108336</v>
      </c>
      <c r="B13303" s="545" t="s">
        <v>5786</v>
      </c>
      <c r="C13303" s="545" t="s">
        <v>209</v>
      </c>
      <c r="D13303" s="546">
        <v>43735</v>
      </c>
      <c r="E13303" s="171" t="str">
        <f t="shared" si="207"/>
        <v>2019</v>
      </c>
      <c r="F13303" s="547">
        <v>22750</v>
      </c>
      <c r="G13303" s="548">
        <v>0.19</v>
      </c>
      <c r="H13303" s="547">
        <v>19117.650000000001</v>
      </c>
      <c r="I13303" s="545" t="s">
        <v>12736</v>
      </c>
      <c r="J13303" s="545" t="s">
        <v>13407</v>
      </c>
      <c r="K13303" s="545" t="s">
        <v>20598</v>
      </c>
      <c r="L13303" s="545" t="s">
        <v>13413</v>
      </c>
      <c r="M13303" s="548" t="s">
        <v>13758</v>
      </c>
      <c r="N13303" s="545" t="s">
        <v>13413</v>
      </c>
      <c r="O13303" s="545" t="s">
        <v>13413</v>
      </c>
      <c r="P13303" s="549">
        <v>11015</v>
      </c>
      <c r="Q13303" s="549">
        <v>1</v>
      </c>
      <c r="R13303" s="549">
        <v>56</v>
      </c>
      <c r="S13303" s="548">
        <v>2232</v>
      </c>
      <c r="T13303" s="548"/>
      <c r="U13303" s="99"/>
    </row>
    <row r="13304" spans="1:21" ht="19.5" customHeight="1">
      <c r="A13304" s="545">
        <v>108337</v>
      </c>
      <c r="B13304" s="545" t="s">
        <v>5623</v>
      </c>
      <c r="C13304" s="545" t="s">
        <v>216</v>
      </c>
      <c r="D13304" s="546">
        <v>43735</v>
      </c>
      <c r="E13304" s="171" t="str">
        <f t="shared" si="207"/>
        <v>2019</v>
      </c>
      <c r="F13304" s="547">
        <v>4550</v>
      </c>
      <c r="G13304" s="548">
        <v>0.19</v>
      </c>
      <c r="H13304" s="547">
        <v>3823.53</v>
      </c>
      <c r="I13304" s="545" t="s">
        <v>12736</v>
      </c>
      <c r="J13304" s="545" t="s">
        <v>13407</v>
      </c>
      <c r="K13304" s="545" t="s">
        <v>20598</v>
      </c>
      <c r="L13304" s="545" t="s">
        <v>13413</v>
      </c>
      <c r="M13304" s="548" t="s">
        <v>13758</v>
      </c>
      <c r="N13304" s="545" t="s">
        <v>13413</v>
      </c>
      <c r="O13304" s="545" t="s">
        <v>13413</v>
      </c>
      <c r="P13304" s="549">
        <v>11016</v>
      </c>
      <c r="Q13304" s="549">
        <v>1</v>
      </c>
      <c r="R13304" s="549">
        <v>56</v>
      </c>
      <c r="S13304" s="548">
        <v>2232</v>
      </c>
      <c r="T13304" s="548"/>
      <c r="U13304" s="99"/>
    </row>
    <row r="13305" spans="1:21" ht="19.5" customHeight="1">
      <c r="A13305" s="545">
        <v>108338</v>
      </c>
      <c r="B13305" s="545" t="s">
        <v>5796</v>
      </c>
      <c r="C13305" s="545" t="s">
        <v>216</v>
      </c>
      <c r="D13305" s="546">
        <v>43735</v>
      </c>
      <c r="E13305" s="171" t="str">
        <f t="shared" si="207"/>
        <v>2019</v>
      </c>
      <c r="F13305" s="547">
        <v>1751</v>
      </c>
      <c r="G13305" s="548">
        <v>0.19</v>
      </c>
      <c r="H13305" s="547">
        <v>1471.43</v>
      </c>
      <c r="I13305" s="545" t="s">
        <v>12736</v>
      </c>
      <c r="J13305" s="545" t="s">
        <v>13407</v>
      </c>
      <c r="K13305" s="545" t="s">
        <v>20598</v>
      </c>
      <c r="L13305" s="545" t="s">
        <v>13413</v>
      </c>
      <c r="M13305" s="548" t="s">
        <v>13758</v>
      </c>
      <c r="N13305" s="545" t="s">
        <v>13413</v>
      </c>
      <c r="O13305" s="545" t="s">
        <v>13413</v>
      </c>
      <c r="P13305" s="549">
        <v>11017</v>
      </c>
      <c r="Q13305" s="549">
        <v>1</v>
      </c>
      <c r="R13305" s="549">
        <v>56</v>
      </c>
      <c r="S13305" s="548">
        <v>2232</v>
      </c>
      <c r="T13305" s="548"/>
      <c r="U13305" s="99"/>
    </row>
    <row r="13306" spans="1:21" ht="19.5" customHeight="1">
      <c r="A13306" s="545">
        <v>108339</v>
      </c>
      <c r="B13306" s="545" t="s">
        <v>5757</v>
      </c>
      <c r="C13306" s="545" t="s">
        <v>216</v>
      </c>
      <c r="D13306" s="546">
        <v>43735</v>
      </c>
      <c r="E13306" s="171" t="str">
        <f t="shared" si="207"/>
        <v>2019</v>
      </c>
      <c r="F13306" s="547">
        <v>6290.99</v>
      </c>
      <c r="G13306" s="548">
        <v>0.19</v>
      </c>
      <c r="H13306" s="547">
        <v>5286.55</v>
      </c>
      <c r="I13306" s="545" t="s">
        <v>12736</v>
      </c>
      <c r="J13306" s="545" t="s">
        <v>13407</v>
      </c>
      <c r="K13306" s="545" t="s">
        <v>20598</v>
      </c>
      <c r="L13306" s="545" t="s">
        <v>13413</v>
      </c>
      <c r="M13306" s="548" t="s">
        <v>13758</v>
      </c>
      <c r="N13306" s="545" t="s">
        <v>13413</v>
      </c>
      <c r="O13306" s="545" t="s">
        <v>13413</v>
      </c>
      <c r="P13306" s="549">
        <v>11018</v>
      </c>
      <c r="Q13306" s="549">
        <v>1</v>
      </c>
      <c r="R13306" s="549">
        <v>56</v>
      </c>
      <c r="S13306" s="548">
        <v>2232</v>
      </c>
      <c r="T13306" s="548"/>
      <c r="U13306" s="99"/>
    </row>
    <row r="13307" spans="1:21" ht="19.5" customHeight="1">
      <c r="A13307" s="545">
        <v>108340</v>
      </c>
      <c r="B13307" s="545" t="s">
        <v>5751</v>
      </c>
      <c r="C13307" s="545" t="s">
        <v>209</v>
      </c>
      <c r="D13307" s="546">
        <v>43735</v>
      </c>
      <c r="E13307" s="171" t="str">
        <f t="shared" si="207"/>
        <v>2019</v>
      </c>
      <c r="F13307" s="547">
        <v>3701.99</v>
      </c>
      <c r="G13307" s="548">
        <v>0.19</v>
      </c>
      <c r="H13307" s="547">
        <v>3110.92</v>
      </c>
      <c r="I13307" s="545" t="s">
        <v>12736</v>
      </c>
      <c r="J13307" s="545" t="s">
        <v>13402</v>
      </c>
      <c r="K13307" s="545" t="s">
        <v>20428</v>
      </c>
      <c r="L13307" s="545" t="s">
        <v>13413</v>
      </c>
      <c r="M13307" s="548" t="s">
        <v>13758</v>
      </c>
      <c r="N13307" s="545" t="s">
        <v>13413</v>
      </c>
      <c r="O13307" s="545" t="s">
        <v>13413</v>
      </c>
      <c r="P13307" s="549">
        <v>11019</v>
      </c>
      <c r="Q13307" s="549">
        <v>1</v>
      </c>
      <c r="R13307" s="549">
        <v>56</v>
      </c>
      <c r="S13307" s="548">
        <v>2231</v>
      </c>
      <c r="T13307" s="548"/>
      <c r="U13307" s="99"/>
    </row>
    <row r="13308" spans="1:21" ht="19.5" customHeight="1">
      <c r="A13308" s="545">
        <v>108341</v>
      </c>
      <c r="B13308" s="545" t="s">
        <v>5580</v>
      </c>
      <c r="C13308" s="545" t="s">
        <v>216</v>
      </c>
      <c r="D13308" s="546">
        <v>43735</v>
      </c>
      <c r="E13308" s="171" t="str">
        <f t="shared" si="207"/>
        <v>2019</v>
      </c>
      <c r="F13308" s="547">
        <v>780</v>
      </c>
      <c r="G13308" s="548">
        <v>0.19</v>
      </c>
      <c r="H13308" s="547">
        <v>655.46</v>
      </c>
      <c r="I13308" s="545" t="s">
        <v>12736</v>
      </c>
      <c r="J13308" s="545" t="s">
        <v>13407</v>
      </c>
      <c r="K13308" s="545" t="s">
        <v>20598</v>
      </c>
      <c r="L13308" s="545" t="s">
        <v>13413</v>
      </c>
      <c r="M13308" s="548" t="s">
        <v>13758</v>
      </c>
      <c r="N13308" s="545" t="s">
        <v>13413</v>
      </c>
      <c r="O13308" s="545" t="s">
        <v>13413</v>
      </c>
      <c r="P13308" s="549">
        <v>11020</v>
      </c>
      <c r="Q13308" s="549">
        <v>1</v>
      </c>
      <c r="R13308" s="549">
        <v>56</v>
      </c>
      <c r="S13308" s="548">
        <v>2232</v>
      </c>
      <c r="T13308" s="548"/>
      <c r="U13308" s="99"/>
    </row>
    <row r="13309" spans="1:21" ht="19.5" customHeight="1">
      <c r="A13309" s="545">
        <v>108342</v>
      </c>
      <c r="B13309" s="545" t="s">
        <v>8738</v>
      </c>
      <c r="C13309" s="545" t="s">
        <v>221</v>
      </c>
      <c r="D13309" s="546"/>
      <c r="E13309" s="171" t="str">
        <f t="shared" si="207"/>
        <v>1900</v>
      </c>
      <c r="F13309" s="547">
        <v>0</v>
      </c>
      <c r="G13309" s="548">
        <v>0</v>
      </c>
      <c r="H13309" s="547">
        <v>0</v>
      </c>
      <c r="I13309" s="545" t="s">
        <v>12684</v>
      </c>
      <c r="J13309" s="545"/>
      <c r="K13309" s="545" t="s">
        <v>21111</v>
      </c>
      <c r="L13309" s="545" t="s">
        <v>13413</v>
      </c>
      <c r="M13309" s="548" t="s">
        <v>13758</v>
      </c>
      <c r="N13309" s="545" t="s">
        <v>13413</v>
      </c>
      <c r="O13309" s="545" t="s">
        <v>13413</v>
      </c>
      <c r="P13309" s="549">
        <v>11021</v>
      </c>
      <c r="Q13309" s="549">
        <v>1</v>
      </c>
      <c r="R13309" s="549">
        <v>95</v>
      </c>
      <c r="S13309" s="548"/>
      <c r="T13309" s="548"/>
      <c r="U13309" s="99"/>
    </row>
    <row r="13310" spans="1:21" ht="19.5" customHeight="1">
      <c r="A13310" s="545">
        <v>108343</v>
      </c>
      <c r="B13310" s="545" t="s">
        <v>5781</v>
      </c>
      <c r="C13310" s="545" t="s">
        <v>209</v>
      </c>
      <c r="D13310" s="546"/>
      <c r="E13310" s="171" t="str">
        <f t="shared" si="207"/>
        <v>1900</v>
      </c>
      <c r="F13310" s="547">
        <v>0</v>
      </c>
      <c r="G13310" s="548">
        <v>0</v>
      </c>
      <c r="H13310" s="547">
        <v>0</v>
      </c>
      <c r="I13310" s="545" t="s">
        <v>12736</v>
      </c>
      <c r="J13310" s="545"/>
      <c r="K13310" s="545" t="s">
        <v>20598</v>
      </c>
      <c r="L13310" s="545" t="s">
        <v>13413</v>
      </c>
      <c r="M13310" s="548" t="s">
        <v>13758</v>
      </c>
      <c r="N13310" s="545" t="s">
        <v>13413</v>
      </c>
      <c r="O13310" s="545" t="s">
        <v>13413</v>
      </c>
      <c r="P13310" s="549">
        <v>11022</v>
      </c>
      <c r="Q13310" s="549">
        <v>1</v>
      </c>
      <c r="R13310" s="549">
        <v>56</v>
      </c>
      <c r="S13310" s="548"/>
      <c r="T13310" s="548"/>
      <c r="U13310" s="99"/>
    </row>
    <row r="13311" spans="1:21" ht="19.5" customHeight="1">
      <c r="A13311" s="545">
        <v>108344</v>
      </c>
      <c r="B13311" s="545" t="s">
        <v>5618</v>
      </c>
      <c r="C13311" s="545" t="s">
        <v>216</v>
      </c>
      <c r="D13311" s="546"/>
      <c r="E13311" s="171" t="str">
        <f t="shared" si="207"/>
        <v>1900</v>
      </c>
      <c r="F13311" s="547">
        <v>0</v>
      </c>
      <c r="G13311" s="548">
        <v>0</v>
      </c>
      <c r="H13311" s="547">
        <v>0</v>
      </c>
      <c r="I13311" s="545" t="s">
        <v>12736</v>
      </c>
      <c r="J13311" s="545"/>
      <c r="K13311" s="545" t="s">
        <v>20598</v>
      </c>
      <c r="L13311" s="545" t="s">
        <v>13413</v>
      </c>
      <c r="M13311" s="548" t="s">
        <v>13758</v>
      </c>
      <c r="N13311" s="545" t="s">
        <v>13413</v>
      </c>
      <c r="O13311" s="545" t="s">
        <v>13413</v>
      </c>
      <c r="P13311" s="549">
        <v>11023</v>
      </c>
      <c r="Q13311" s="549">
        <v>1</v>
      </c>
      <c r="R13311" s="549">
        <v>56</v>
      </c>
      <c r="S13311" s="548"/>
      <c r="T13311" s="548"/>
      <c r="U13311" s="99"/>
    </row>
    <row r="13312" spans="1:21" ht="19.5" customHeight="1">
      <c r="A13312" s="545">
        <v>108345</v>
      </c>
      <c r="B13312" s="545" t="s">
        <v>5791</v>
      </c>
      <c r="C13312" s="545" t="s">
        <v>216</v>
      </c>
      <c r="D13312" s="546"/>
      <c r="E13312" s="171" t="str">
        <f t="shared" si="207"/>
        <v>1900</v>
      </c>
      <c r="F13312" s="547">
        <v>0</v>
      </c>
      <c r="G13312" s="548">
        <v>0</v>
      </c>
      <c r="H13312" s="547">
        <v>0</v>
      </c>
      <c r="I13312" s="545" t="s">
        <v>12736</v>
      </c>
      <c r="J13312" s="545"/>
      <c r="K13312" s="545" t="s">
        <v>20598</v>
      </c>
      <c r="L13312" s="545" t="s">
        <v>13413</v>
      </c>
      <c r="M13312" s="548" t="s">
        <v>13758</v>
      </c>
      <c r="N13312" s="545" t="s">
        <v>13413</v>
      </c>
      <c r="O13312" s="545" t="s">
        <v>13413</v>
      </c>
      <c r="P13312" s="549">
        <v>11024</v>
      </c>
      <c r="Q13312" s="549">
        <v>1</v>
      </c>
      <c r="R13312" s="549">
        <v>56</v>
      </c>
      <c r="S13312" s="548"/>
      <c r="T13312" s="548"/>
      <c r="U13312" s="99"/>
    </row>
    <row r="13313" spans="1:21" ht="19.5" customHeight="1">
      <c r="A13313" s="545">
        <v>108346</v>
      </c>
      <c r="B13313" s="545" t="s">
        <v>5752</v>
      </c>
      <c r="C13313" s="545" t="s">
        <v>216</v>
      </c>
      <c r="D13313" s="546"/>
      <c r="E13313" s="171" t="str">
        <f t="shared" si="207"/>
        <v>1900</v>
      </c>
      <c r="F13313" s="547">
        <v>0</v>
      </c>
      <c r="G13313" s="548">
        <v>0</v>
      </c>
      <c r="H13313" s="547">
        <v>0</v>
      </c>
      <c r="I13313" s="545" t="s">
        <v>12736</v>
      </c>
      <c r="J13313" s="545"/>
      <c r="K13313" s="545" t="s">
        <v>20598</v>
      </c>
      <c r="L13313" s="545" t="s">
        <v>13413</v>
      </c>
      <c r="M13313" s="548" t="s">
        <v>13758</v>
      </c>
      <c r="N13313" s="545" t="s">
        <v>13413</v>
      </c>
      <c r="O13313" s="545" t="s">
        <v>13413</v>
      </c>
      <c r="P13313" s="549">
        <v>11025</v>
      </c>
      <c r="Q13313" s="549">
        <v>1</v>
      </c>
      <c r="R13313" s="549">
        <v>56</v>
      </c>
      <c r="S13313" s="548"/>
      <c r="T13313" s="548"/>
      <c r="U13313" s="99"/>
    </row>
    <row r="13314" spans="1:21" ht="19.5" customHeight="1">
      <c r="A13314" s="545">
        <v>108347</v>
      </c>
      <c r="B13314" s="545" t="s">
        <v>5743</v>
      </c>
      <c r="C13314" s="545" t="s">
        <v>216</v>
      </c>
      <c r="D13314" s="546"/>
      <c r="E13314" s="171" t="str">
        <f t="shared" si="207"/>
        <v>1900</v>
      </c>
      <c r="F13314" s="547">
        <v>0</v>
      </c>
      <c r="G13314" s="548">
        <v>0</v>
      </c>
      <c r="H13314" s="547">
        <v>0</v>
      </c>
      <c r="I13314" s="545" t="s">
        <v>12736</v>
      </c>
      <c r="J13314" s="545"/>
      <c r="K13314" s="545" t="s">
        <v>20598</v>
      </c>
      <c r="L13314" s="545" t="s">
        <v>13413</v>
      </c>
      <c r="M13314" s="548" t="s">
        <v>13758</v>
      </c>
      <c r="N13314" s="545" t="s">
        <v>13413</v>
      </c>
      <c r="O13314" s="545" t="s">
        <v>13413</v>
      </c>
      <c r="P13314" s="549">
        <v>11026</v>
      </c>
      <c r="Q13314" s="549">
        <v>1</v>
      </c>
      <c r="R13314" s="549">
        <v>56</v>
      </c>
      <c r="S13314" s="548"/>
      <c r="T13314" s="548"/>
      <c r="U13314" s="99"/>
    </row>
    <row r="13315" spans="1:21" ht="19.5" customHeight="1">
      <c r="A13315" s="545">
        <v>108348</v>
      </c>
      <c r="B13315" s="545" t="s">
        <v>8737</v>
      </c>
      <c r="C13315" s="545" t="s">
        <v>216</v>
      </c>
      <c r="D13315" s="546"/>
      <c r="E13315" s="171" t="str">
        <f t="shared" si="207"/>
        <v>1900</v>
      </c>
      <c r="F13315" s="547">
        <v>0</v>
      </c>
      <c r="G13315" s="548">
        <v>0</v>
      </c>
      <c r="H13315" s="547">
        <v>0</v>
      </c>
      <c r="I13315" s="545" t="s">
        <v>12726</v>
      </c>
      <c r="J13315" s="545"/>
      <c r="K13315" s="545" t="s">
        <v>21112</v>
      </c>
      <c r="L13315" s="545" t="s">
        <v>13413</v>
      </c>
      <c r="M13315" s="548" t="s">
        <v>13758</v>
      </c>
      <c r="N13315" s="545" t="s">
        <v>13413</v>
      </c>
      <c r="O13315" s="545" t="s">
        <v>13413</v>
      </c>
      <c r="P13315" s="549">
        <v>11027</v>
      </c>
      <c r="Q13315" s="549">
        <v>1</v>
      </c>
      <c r="R13315" s="549">
        <v>49</v>
      </c>
      <c r="S13315" s="548"/>
      <c r="T13315" s="548"/>
      <c r="U13315" s="99"/>
    </row>
    <row r="13316" spans="1:21" ht="19.5" customHeight="1">
      <c r="A13316" s="545">
        <v>108349</v>
      </c>
      <c r="B13316" s="545" t="s">
        <v>8736</v>
      </c>
      <c r="C13316" s="545" t="s">
        <v>216</v>
      </c>
      <c r="D13316" s="546"/>
      <c r="E13316" s="171" t="str">
        <f t="shared" ref="E13316:E13379" si="208">TEXT(D13316,"YYYY")</f>
        <v>1900</v>
      </c>
      <c r="F13316" s="547">
        <v>0</v>
      </c>
      <c r="G13316" s="548">
        <v>0</v>
      </c>
      <c r="H13316" s="547">
        <v>0</v>
      </c>
      <c r="I13316" s="545" t="s">
        <v>12726</v>
      </c>
      <c r="J13316" s="545"/>
      <c r="K13316" s="545" t="s">
        <v>21113</v>
      </c>
      <c r="L13316" s="545" t="s">
        <v>13413</v>
      </c>
      <c r="M13316" s="548" t="s">
        <v>13758</v>
      </c>
      <c r="N13316" s="545" t="s">
        <v>13413</v>
      </c>
      <c r="O13316" s="545" t="s">
        <v>13413</v>
      </c>
      <c r="P13316" s="549">
        <v>11028</v>
      </c>
      <c r="Q13316" s="549">
        <v>1</v>
      </c>
      <c r="R13316" s="549">
        <v>49</v>
      </c>
      <c r="S13316" s="548"/>
      <c r="T13316" s="548"/>
      <c r="U13316" s="99"/>
    </row>
    <row r="13317" spans="1:21" ht="19.5" customHeight="1">
      <c r="A13317" s="545">
        <v>108350</v>
      </c>
      <c r="B13317" s="545" t="s">
        <v>8735</v>
      </c>
      <c r="C13317" s="545" t="s">
        <v>216</v>
      </c>
      <c r="D13317" s="546"/>
      <c r="E13317" s="171" t="str">
        <f t="shared" si="208"/>
        <v>1900</v>
      </c>
      <c r="F13317" s="547">
        <v>0</v>
      </c>
      <c r="G13317" s="548">
        <v>0</v>
      </c>
      <c r="H13317" s="547">
        <v>0</v>
      </c>
      <c r="I13317" s="545" t="s">
        <v>12726</v>
      </c>
      <c r="J13317" s="545"/>
      <c r="K13317" s="545" t="s">
        <v>21114</v>
      </c>
      <c r="L13317" s="545" t="s">
        <v>13413</v>
      </c>
      <c r="M13317" s="548" t="s">
        <v>13758</v>
      </c>
      <c r="N13317" s="545" t="s">
        <v>13413</v>
      </c>
      <c r="O13317" s="545" t="s">
        <v>13413</v>
      </c>
      <c r="P13317" s="549">
        <v>11029</v>
      </c>
      <c r="Q13317" s="549">
        <v>1</v>
      </c>
      <c r="R13317" s="549">
        <v>49</v>
      </c>
      <c r="S13317" s="548"/>
      <c r="T13317" s="548"/>
      <c r="U13317" s="99"/>
    </row>
    <row r="13318" spans="1:21" ht="19.5" customHeight="1">
      <c r="A13318" s="545">
        <v>108351</v>
      </c>
      <c r="B13318" s="545" t="s">
        <v>8615</v>
      </c>
      <c r="C13318" s="545" t="s">
        <v>216</v>
      </c>
      <c r="D13318" s="546"/>
      <c r="E13318" s="171" t="str">
        <f t="shared" si="208"/>
        <v>1900</v>
      </c>
      <c r="F13318" s="547">
        <v>0</v>
      </c>
      <c r="G13318" s="548">
        <v>0</v>
      </c>
      <c r="H13318" s="547">
        <v>0</v>
      </c>
      <c r="I13318" s="545" t="s">
        <v>12736</v>
      </c>
      <c r="J13318" s="545"/>
      <c r="K13318" s="545" t="s">
        <v>21115</v>
      </c>
      <c r="L13318" s="545" t="s">
        <v>13413</v>
      </c>
      <c r="M13318" s="548" t="s">
        <v>13758</v>
      </c>
      <c r="N13318" s="545" t="s">
        <v>13413</v>
      </c>
      <c r="O13318" s="545" t="s">
        <v>13413</v>
      </c>
      <c r="P13318" s="549">
        <v>11030</v>
      </c>
      <c r="Q13318" s="549">
        <v>1</v>
      </c>
      <c r="R13318" s="549">
        <v>56</v>
      </c>
      <c r="S13318" s="548"/>
      <c r="T13318" s="548"/>
      <c r="U13318" s="99"/>
    </row>
    <row r="13319" spans="1:21" ht="19.5" customHeight="1">
      <c r="A13319" s="545">
        <v>108352</v>
      </c>
      <c r="B13319" s="545" t="s">
        <v>5616</v>
      </c>
      <c r="C13319" s="545" t="s">
        <v>209</v>
      </c>
      <c r="D13319" s="546"/>
      <c r="E13319" s="171" t="str">
        <f t="shared" si="208"/>
        <v>1900</v>
      </c>
      <c r="F13319" s="547">
        <v>0</v>
      </c>
      <c r="G13319" s="548">
        <v>0</v>
      </c>
      <c r="H13319" s="547">
        <v>0</v>
      </c>
      <c r="I13319" s="545" t="s">
        <v>12736</v>
      </c>
      <c r="J13319" s="545"/>
      <c r="K13319" s="545" t="s">
        <v>20598</v>
      </c>
      <c r="L13319" s="545" t="s">
        <v>13413</v>
      </c>
      <c r="M13319" s="548" t="s">
        <v>13758</v>
      </c>
      <c r="N13319" s="545" t="s">
        <v>13413</v>
      </c>
      <c r="O13319" s="545" t="s">
        <v>13413</v>
      </c>
      <c r="P13319" s="549">
        <v>11031</v>
      </c>
      <c r="Q13319" s="549">
        <v>1</v>
      </c>
      <c r="R13319" s="549">
        <v>56</v>
      </c>
      <c r="S13319" s="548"/>
      <c r="T13319" s="548"/>
      <c r="U13319" s="99"/>
    </row>
    <row r="13320" spans="1:21" ht="19.5" customHeight="1">
      <c r="A13320" s="545">
        <v>108353</v>
      </c>
      <c r="B13320" s="545" t="s">
        <v>5714</v>
      </c>
      <c r="C13320" s="545" t="s">
        <v>786</v>
      </c>
      <c r="D13320" s="546"/>
      <c r="E13320" s="171" t="str">
        <f t="shared" si="208"/>
        <v>1900</v>
      </c>
      <c r="F13320" s="547">
        <v>0</v>
      </c>
      <c r="G13320" s="548">
        <v>0</v>
      </c>
      <c r="H13320" s="547">
        <v>0</v>
      </c>
      <c r="I13320" s="545" t="s">
        <v>12736</v>
      </c>
      <c r="J13320" s="545"/>
      <c r="K13320" s="545" t="s">
        <v>20598</v>
      </c>
      <c r="L13320" s="545" t="s">
        <v>13413</v>
      </c>
      <c r="M13320" s="548" t="s">
        <v>13758</v>
      </c>
      <c r="N13320" s="545" t="s">
        <v>13413</v>
      </c>
      <c r="O13320" s="545" t="s">
        <v>13413</v>
      </c>
      <c r="P13320" s="549">
        <v>11032</v>
      </c>
      <c r="Q13320" s="549">
        <v>1</v>
      </c>
      <c r="R13320" s="549">
        <v>56</v>
      </c>
      <c r="S13320" s="548"/>
      <c r="T13320" s="548"/>
      <c r="U13320" s="99"/>
    </row>
    <row r="13321" spans="1:21" ht="19.5" customHeight="1">
      <c r="A13321" s="545">
        <v>108354</v>
      </c>
      <c r="B13321" s="545" t="s">
        <v>8734</v>
      </c>
      <c r="C13321" s="545" t="s">
        <v>216</v>
      </c>
      <c r="D13321" s="546"/>
      <c r="E13321" s="171" t="str">
        <f t="shared" si="208"/>
        <v>1900</v>
      </c>
      <c r="F13321" s="547">
        <v>0</v>
      </c>
      <c r="G13321" s="548">
        <v>0</v>
      </c>
      <c r="H13321" s="547">
        <v>0</v>
      </c>
      <c r="I13321" s="545" t="s">
        <v>12726</v>
      </c>
      <c r="J13321" s="545"/>
      <c r="K13321" s="545" t="s">
        <v>21116</v>
      </c>
      <c r="L13321" s="545" t="s">
        <v>13413</v>
      </c>
      <c r="M13321" s="548" t="s">
        <v>13758</v>
      </c>
      <c r="N13321" s="545" t="s">
        <v>13413</v>
      </c>
      <c r="O13321" s="545" t="s">
        <v>13413</v>
      </c>
      <c r="P13321" s="549">
        <v>11033</v>
      </c>
      <c r="Q13321" s="549">
        <v>1</v>
      </c>
      <c r="R13321" s="549">
        <v>49</v>
      </c>
      <c r="S13321" s="548"/>
      <c r="T13321" s="548"/>
      <c r="U13321" s="99"/>
    </row>
    <row r="13322" spans="1:21" ht="19.5" customHeight="1">
      <c r="A13322" s="545">
        <v>108355</v>
      </c>
      <c r="B13322" s="545" t="s">
        <v>8733</v>
      </c>
      <c r="C13322" s="545" t="s">
        <v>216</v>
      </c>
      <c r="D13322" s="546"/>
      <c r="E13322" s="171" t="str">
        <f t="shared" si="208"/>
        <v>1900</v>
      </c>
      <c r="F13322" s="547">
        <v>0</v>
      </c>
      <c r="G13322" s="548">
        <v>0</v>
      </c>
      <c r="H13322" s="547">
        <v>0</v>
      </c>
      <c r="I13322" s="545" t="s">
        <v>12726</v>
      </c>
      <c r="J13322" s="545"/>
      <c r="K13322" s="545" t="s">
        <v>21117</v>
      </c>
      <c r="L13322" s="545" t="s">
        <v>13413</v>
      </c>
      <c r="M13322" s="548" t="s">
        <v>13758</v>
      </c>
      <c r="N13322" s="545" t="s">
        <v>13413</v>
      </c>
      <c r="O13322" s="545" t="s">
        <v>13413</v>
      </c>
      <c r="P13322" s="549">
        <v>11034</v>
      </c>
      <c r="Q13322" s="549">
        <v>1</v>
      </c>
      <c r="R13322" s="549">
        <v>49</v>
      </c>
      <c r="S13322" s="548"/>
      <c r="T13322" s="548"/>
      <c r="U13322" s="99"/>
    </row>
    <row r="13323" spans="1:21" ht="19.5" customHeight="1">
      <c r="A13323" s="545">
        <v>108356</v>
      </c>
      <c r="B13323" s="545" t="s">
        <v>8732</v>
      </c>
      <c r="C13323" s="545" t="s">
        <v>216</v>
      </c>
      <c r="D13323" s="546"/>
      <c r="E13323" s="171" t="str">
        <f t="shared" si="208"/>
        <v>1900</v>
      </c>
      <c r="F13323" s="547">
        <v>0</v>
      </c>
      <c r="G13323" s="548">
        <v>0</v>
      </c>
      <c r="H13323" s="547">
        <v>0</v>
      </c>
      <c r="I13323" s="545" t="s">
        <v>12726</v>
      </c>
      <c r="J13323" s="545"/>
      <c r="K13323" s="545" t="s">
        <v>21118</v>
      </c>
      <c r="L13323" s="545" t="s">
        <v>13413</v>
      </c>
      <c r="M13323" s="548" t="s">
        <v>13758</v>
      </c>
      <c r="N13323" s="545" t="s">
        <v>13413</v>
      </c>
      <c r="O13323" s="545" t="s">
        <v>13413</v>
      </c>
      <c r="P13323" s="549">
        <v>11035</v>
      </c>
      <c r="Q13323" s="549">
        <v>1</v>
      </c>
      <c r="R13323" s="549">
        <v>49</v>
      </c>
      <c r="S13323" s="548"/>
      <c r="T13323" s="548"/>
      <c r="U13323" s="99"/>
    </row>
    <row r="13324" spans="1:21" ht="19.5" customHeight="1">
      <c r="A13324" s="545">
        <v>108357</v>
      </c>
      <c r="B13324" s="545" t="s">
        <v>5721</v>
      </c>
      <c r="C13324" s="545" t="s">
        <v>786</v>
      </c>
      <c r="D13324" s="546"/>
      <c r="E13324" s="171" t="str">
        <f t="shared" si="208"/>
        <v>1900</v>
      </c>
      <c r="F13324" s="547">
        <v>0</v>
      </c>
      <c r="G13324" s="548">
        <v>0</v>
      </c>
      <c r="H13324" s="547">
        <v>0</v>
      </c>
      <c r="I13324" s="545" t="s">
        <v>12736</v>
      </c>
      <c r="J13324" s="545"/>
      <c r="K13324" s="545" t="s">
        <v>20598</v>
      </c>
      <c r="L13324" s="545" t="s">
        <v>13413</v>
      </c>
      <c r="M13324" s="548" t="s">
        <v>13758</v>
      </c>
      <c r="N13324" s="545" t="s">
        <v>13413</v>
      </c>
      <c r="O13324" s="545" t="s">
        <v>13413</v>
      </c>
      <c r="P13324" s="549">
        <v>11036</v>
      </c>
      <c r="Q13324" s="549">
        <v>1</v>
      </c>
      <c r="R13324" s="549">
        <v>56</v>
      </c>
      <c r="S13324" s="548"/>
      <c r="T13324" s="548"/>
      <c r="U13324" s="99"/>
    </row>
    <row r="13325" spans="1:21" ht="19.5" customHeight="1">
      <c r="A13325" s="545">
        <v>108358</v>
      </c>
      <c r="B13325" s="545" t="s">
        <v>5699</v>
      </c>
      <c r="C13325" s="545" t="s">
        <v>216</v>
      </c>
      <c r="D13325" s="546"/>
      <c r="E13325" s="171" t="str">
        <f t="shared" si="208"/>
        <v>1900</v>
      </c>
      <c r="F13325" s="547">
        <v>0</v>
      </c>
      <c r="G13325" s="548">
        <v>0</v>
      </c>
      <c r="H13325" s="547">
        <v>0</v>
      </c>
      <c r="I13325" s="545" t="s">
        <v>12736</v>
      </c>
      <c r="J13325" s="545"/>
      <c r="K13325" s="545" t="s">
        <v>20598</v>
      </c>
      <c r="L13325" s="545" t="s">
        <v>13413</v>
      </c>
      <c r="M13325" s="548" t="s">
        <v>13758</v>
      </c>
      <c r="N13325" s="545" t="s">
        <v>13413</v>
      </c>
      <c r="O13325" s="545" t="s">
        <v>13413</v>
      </c>
      <c r="P13325" s="549">
        <v>11037</v>
      </c>
      <c r="Q13325" s="549">
        <v>1</v>
      </c>
      <c r="R13325" s="549">
        <v>56</v>
      </c>
      <c r="S13325" s="548"/>
      <c r="T13325" s="548"/>
      <c r="U13325" s="99"/>
    </row>
    <row r="13326" spans="1:21" ht="19.5" customHeight="1">
      <c r="A13326" s="545">
        <v>108359</v>
      </c>
      <c r="B13326" s="545" t="s">
        <v>8731</v>
      </c>
      <c r="C13326" s="545" t="s">
        <v>216</v>
      </c>
      <c r="D13326" s="546"/>
      <c r="E13326" s="171" t="str">
        <f t="shared" si="208"/>
        <v>1900</v>
      </c>
      <c r="F13326" s="547">
        <v>0</v>
      </c>
      <c r="G13326" s="548">
        <v>0</v>
      </c>
      <c r="H13326" s="547">
        <v>0</v>
      </c>
      <c r="I13326" s="545" t="s">
        <v>12726</v>
      </c>
      <c r="J13326" s="545"/>
      <c r="K13326" s="545" t="s">
        <v>21119</v>
      </c>
      <c r="L13326" s="545" t="s">
        <v>13413</v>
      </c>
      <c r="M13326" s="548" t="s">
        <v>13758</v>
      </c>
      <c r="N13326" s="545" t="s">
        <v>13413</v>
      </c>
      <c r="O13326" s="545" t="s">
        <v>13413</v>
      </c>
      <c r="P13326" s="549">
        <v>11038</v>
      </c>
      <c r="Q13326" s="549">
        <v>1</v>
      </c>
      <c r="R13326" s="549">
        <v>49</v>
      </c>
      <c r="S13326" s="548"/>
      <c r="T13326" s="548"/>
      <c r="U13326" s="99"/>
    </row>
    <row r="13327" spans="1:21" ht="19.5" customHeight="1">
      <c r="A13327" s="545">
        <v>108360</v>
      </c>
      <c r="B13327" s="545" t="s">
        <v>8730</v>
      </c>
      <c r="C13327" s="545" t="s">
        <v>216</v>
      </c>
      <c r="D13327" s="546"/>
      <c r="E13327" s="171" t="str">
        <f t="shared" si="208"/>
        <v>1900</v>
      </c>
      <c r="F13327" s="547">
        <v>0</v>
      </c>
      <c r="G13327" s="548">
        <v>0</v>
      </c>
      <c r="H13327" s="547">
        <v>0</v>
      </c>
      <c r="I13327" s="545" t="s">
        <v>12726</v>
      </c>
      <c r="J13327" s="545"/>
      <c r="K13327" s="545" t="s">
        <v>21120</v>
      </c>
      <c r="L13327" s="545" t="s">
        <v>13413</v>
      </c>
      <c r="M13327" s="548" t="s">
        <v>13758</v>
      </c>
      <c r="N13327" s="545" t="s">
        <v>13413</v>
      </c>
      <c r="O13327" s="545" t="s">
        <v>13413</v>
      </c>
      <c r="P13327" s="549">
        <v>11039</v>
      </c>
      <c r="Q13327" s="549">
        <v>1</v>
      </c>
      <c r="R13327" s="549">
        <v>49</v>
      </c>
      <c r="S13327" s="548"/>
      <c r="T13327" s="548"/>
      <c r="U13327" s="99"/>
    </row>
    <row r="13328" spans="1:21" ht="19.5" customHeight="1">
      <c r="A13328" s="545">
        <v>108361</v>
      </c>
      <c r="B13328" s="545" t="s">
        <v>8729</v>
      </c>
      <c r="C13328" s="545" t="s">
        <v>216</v>
      </c>
      <c r="D13328" s="546"/>
      <c r="E13328" s="171" t="str">
        <f t="shared" si="208"/>
        <v>1900</v>
      </c>
      <c r="F13328" s="547">
        <v>0</v>
      </c>
      <c r="G13328" s="548">
        <v>0</v>
      </c>
      <c r="H13328" s="547">
        <v>0</v>
      </c>
      <c r="I13328" s="545" t="s">
        <v>12726</v>
      </c>
      <c r="J13328" s="545"/>
      <c r="K13328" s="545" t="s">
        <v>21121</v>
      </c>
      <c r="L13328" s="545" t="s">
        <v>13413</v>
      </c>
      <c r="M13328" s="548" t="s">
        <v>13758</v>
      </c>
      <c r="N13328" s="545" t="s">
        <v>13413</v>
      </c>
      <c r="O13328" s="545" t="s">
        <v>13413</v>
      </c>
      <c r="P13328" s="549">
        <v>11040</v>
      </c>
      <c r="Q13328" s="549">
        <v>1</v>
      </c>
      <c r="R13328" s="549">
        <v>49</v>
      </c>
      <c r="S13328" s="548"/>
      <c r="T13328" s="548"/>
      <c r="U13328" s="99"/>
    </row>
    <row r="13329" spans="1:21" ht="19.5" customHeight="1">
      <c r="A13329" s="545">
        <v>108362</v>
      </c>
      <c r="B13329" s="545" t="s">
        <v>5696</v>
      </c>
      <c r="C13329" s="545" t="s">
        <v>221</v>
      </c>
      <c r="D13329" s="546"/>
      <c r="E13329" s="171" t="str">
        <f t="shared" si="208"/>
        <v>1900</v>
      </c>
      <c r="F13329" s="547">
        <v>0</v>
      </c>
      <c r="G13329" s="548">
        <v>0</v>
      </c>
      <c r="H13329" s="547">
        <v>0</v>
      </c>
      <c r="I13329" s="545" t="s">
        <v>12736</v>
      </c>
      <c r="J13329" s="545"/>
      <c r="K13329" s="545" t="s">
        <v>20598</v>
      </c>
      <c r="L13329" s="545" t="s">
        <v>13413</v>
      </c>
      <c r="M13329" s="548" t="s">
        <v>13758</v>
      </c>
      <c r="N13329" s="545" t="s">
        <v>13413</v>
      </c>
      <c r="O13329" s="545" t="s">
        <v>13413</v>
      </c>
      <c r="P13329" s="549">
        <v>11041</v>
      </c>
      <c r="Q13329" s="549">
        <v>1</v>
      </c>
      <c r="R13329" s="549">
        <v>56</v>
      </c>
      <c r="S13329" s="548"/>
      <c r="T13329" s="548"/>
      <c r="U13329" s="99"/>
    </row>
    <row r="13330" spans="1:21" ht="19.5" customHeight="1">
      <c r="A13330" s="545">
        <v>108363</v>
      </c>
      <c r="B13330" s="545" t="s">
        <v>5719</v>
      </c>
      <c r="C13330" s="545" t="s">
        <v>216</v>
      </c>
      <c r="D13330" s="546"/>
      <c r="E13330" s="171" t="str">
        <f t="shared" si="208"/>
        <v>1900</v>
      </c>
      <c r="F13330" s="547">
        <v>0</v>
      </c>
      <c r="G13330" s="548">
        <v>0</v>
      </c>
      <c r="H13330" s="547">
        <v>0</v>
      </c>
      <c r="I13330" s="545" t="s">
        <v>12736</v>
      </c>
      <c r="J13330" s="545"/>
      <c r="K13330" s="545" t="s">
        <v>20598</v>
      </c>
      <c r="L13330" s="545" t="s">
        <v>13413</v>
      </c>
      <c r="M13330" s="548" t="s">
        <v>13758</v>
      </c>
      <c r="N13330" s="545" t="s">
        <v>13413</v>
      </c>
      <c r="O13330" s="545" t="s">
        <v>13413</v>
      </c>
      <c r="P13330" s="549">
        <v>11042</v>
      </c>
      <c r="Q13330" s="549">
        <v>1</v>
      </c>
      <c r="R13330" s="549">
        <v>56</v>
      </c>
      <c r="S13330" s="548"/>
      <c r="T13330" s="548"/>
      <c r="U13330" s="99"/>
    </row>
    <row r="13331" spans="1:21" ht="19.5" customHeight="1">
      <c r="A13331" s="545">
        <v>108364</v>
      </c>
      <c r="B13331" s="545" t="s">
        <v>8728</v>
      </c>
      <c r="C13331" s="545" t="s">
        <v>216</v>
      </c>
      <c r="D13331" s="546"/>
      <c r="E13331" s="171" t="str">
        <f t="shared" si="208"/>
        <v>1900</v>
      </c>
      <c r="F13331" s="547">
        <v>0</v>
      </c>
      <c r="G13331" s="548">
        <v>0</v>
      </c>
      <c r="H13331" s="547">
        <v>0</v>
      </c>
      <c r="I13331" s="545" t="s">
        <v>12726</v>
      </c>
      <c r="J13331" s="545"/>
      <c r="K13331" s="545" t="s">
        <v>21122</v>
      </c>
      <c r="L13331" s="545" t="s">
        <v>13413</v>
      </c>
      <c r="M13331" s="548" t="s">
        <v>13758</v>
      </c>
      <c r="N13331" s="545" t="s">
        <v>13413</v>
      </c>
      <c r="O13331" s="545" t="s">
        <v>13413</v>
      </c>
      <c r="P13331" s="549">
        <v>11043</v>
      </c>
      <c r="Q13331" s="549">
        <v>1</v>
      </c>
      <c r="R13331" s="549">
        <v>49</v>
      </c>
      <c r="S13331" s="548"/>
      <c r="T13331" s="548"/>
      <c r="U13331" s="99"/>
    </row>
    <row r="13332" spans="1:21" ht="19.5" customHeight="1">
      <c r="A13332" s="545">
        <v>108365</v>
      </c>
      <c r="B13332" s="545" t="s">
        <v>5715</v>
      </c>
      <c r="C13332" s="545" t="s">
        <v>786</v>
      </c>
      <c r="D13332" s="546"/>
      <c r="E13332" s="171" t="str">
        <f t="shared" si="208"/>
        <v>1900</v>
      </c>
      <c r="F13332" s="547">
        <v>0</v>
      </c>
      <c r="G13332" s="548">
        <v>0</v>
      </c>
      <c r="H13332" s="547">
        <v>0</v>
      </c>
      <c r="I13332" s="545" t="s">
        <v>12736</v>
      </c>
      <c r="J13332" s="545"/>
      <c r="K13332" s="545" t="s">
        <v>20598</v>
      </c>
      <c r="L13332" s="545" t="s">
        <v>13413</v>
      </c>
      <c r="M13332" s="548" t="s">
        <v>13758</v>
      </c>
      <c r="N13332" s="545" t="s">
        <v>13413</v>
      </c>
      <c r="O13332" s="545" t="s">
        <v>13413</v>
      </c>
      <c r="P13332" s="549">
        <v>11044</v>
      </c>
      <c r="Q13332" s="549">
        <v>1</v>
      </c>
      <c r="R13332" s="549">
        <v>56</v>
      </c>
      <c r="S13332" s="548"/>
      <c r="T13332" s="548"/>
      <c r="U13332" s="99"/>
    </row>
    <row r="13333" spans="1:21" ht="19.5" customHeight="1">
      <c r="A13333" s="545">
        <v>108366</v>
      </c>
      <c r="B13333" s="545" t="s">
        <v>8727</v>
      </c>
      <c r="C13333" s="545" t="s">
        <v>216</v>
      </c>
      <c r="D13333" s="546"/>
      <c r="E13333" s="171" t="str">
        <f t="shared" si="208"/>
        <v>1900</v>
      </c>
      <c r="F13333" s="547">
        <v>0</v>
      </c>
      <c r="G13333" s="548">
        <v>0</v>
      </c>
      <c r="H13333" s="547">
        <v>0</v>
      </c>
      <c r="I13333" s="545" t="s">
        <v>12726</v>
      </c>
      <c r="J13333" s="545"/>
      <c r="K13333" s="545" t="s">
        <v>21123</v>
      </c>
      <c r="L13333" s="545" t="s">
        <v>13413</v>
      </c>
      <c r="M13333" s="548" t="s">
        <v>13758</v>
      </c>
      <c r="N13333" s="545" t="s">
        <v>13413</v>
      </c>
      <c r="O13333" s="545" t="s">
        <v>13413</v>
      </c>
      <c r="P13333" s="549">
        <v>11045</v>
      </c>
      <c r="Q13333" s="549">
        <v>1</v>
      </c>
      <c r="R13333" s="549">
        <v>49</v>
      </c>
      <c r="S13333" s="548"/>
      <c r="T13333" s="548"/>
      <c r="U13333" s="99"/>
    </row>
    <row r="13334" spans="1:21" ht="19.5" customHeight="1">
      <c r="A13334" s="545">
        <v>108367</v>
      </c>
      <c r="B13334" s="545" t="s">
        <v>8726</v>
      </c>
      <c r="C13334" s="545" t="s">
        <v>216</v>
      </c>
      <c r="D13334" s="546"/>
      <c r="E13334" s="171" t="str">
        <f t="shared" si="208"/>
        <v>1900</v>
      </c>
      <c r="F13334" s="547">
        <v>0</v>
      </c>
      <c r="G13334" s="548">
        <v>0</v>
      </c>
      <c r="H13334" s="547">
        <v>0</v>
      </c>
      <c r="I13334" s="545" t="s">
        <v>12726</v>
      </c>
      <c r="J13334" s="545"/>
      <c r="K13334" s="545" t="s">
        <v>21124</v>
      </c>
      <c r="L13334" s="545" t="s">
        <v>13413</v>
      </c>
      <c r="M13334" s="548" t="s">
        <v>13758</v>
      </c>
      <c r="N13334" s="545" t="s">
        <v>13413</v>
      </c>
      <c r="O13334" s="545" t="s">
        <v>13413</v>
      </c>
      <c r="P13334" s="549">
        <v>11046</v>
      </c>
      <c r="Q13334" s="549">
        <v>1</v>
      </c>
      <c r="R13334" s="549">
        <v>49</v>
      </c>
      <c r="S13334" s="548"/>
      <c r="T13334" s="548"/>
      <c r="U13334" s="99"/>
    </row>
    <row r="13335" spans="1:21" ht="19.5" customHeight="1">
      <c r="A13335" s="545">
        <v>108368</v>
      </c>
      <c r="B13335" s="545" t="s">
        <v>8725</v>
      </c>
      <c r="C13335" s="545" t="s">
        <v>216</v>
      </c>
      <c r="D13335" s="546"/>
      <c r="E13335" s="171" t="str">
        <f t="shared" si="208"/>
        <v>1900</v>
      </c>
      <c r="F13335" s="547">
        <v>0</v>
      </c>
      <c r="G13335" s="548">
        <v>0</v>
      </c>
      <c r="H13335" s="547">
        <v>0</v>
      </c>
      <c r="I13335" s="545" t="s">
        <v>12726</v>
      </c>
      <c r="J13335" s="545"/>
      <c r="K13335" s="545" t="s">
        <v>21125</v>
      </c>
      <c r="L13335" s="545" t="s">
        <v>13413</v>
      </c>
      <c r="M13335" s="548" t="s">
        <v>13758</v>
      </c>
      <c r="N13335" s="545" t="s">
        <v>13413</v>
      </c>
      <c r="O13335" s="545" t="s">
        <v>13413</v>
      </c>
      <c r="P13335" s="549">
        <v>11047</v>
      </c>
      <c r="Q13335" s="549">
        <v>1</v>
      </c>
      <c r="R13335" s="549">
        <v>49</v>
      </c>
      <c r="S13335" s="548"/>
      <c r="T13335" s="548"/>
      <c r="U13335" s="99"/>
    </row>
    <row r="13336" spans="1:21" ht="19.5" customHeight="1">
      <c r="A13336" s="545">
        <v>108369</v>
      </c>
      <c r="B13336" s="545" t="s">
        <v>8724</v>
      </c>
      <c r="C13336" s="545" t="s">
        <v>216</v>
      </c>
      <c r="D13336" s="546"/>
      <c r="E13336" s="171" t="str">
        <f t="shared" si="208"/>
        <v>1900</v>
      </c>
      <c r="F13336" s="547">
        <v>0</v>
      </c>
      <c r="G13336" s="548">
        <v>0</v>
      </c>
      <c r="H13336" s="547">
        <v>0</v>
      </c>
      <c r="I13336" s="545" t="s">
        <v>12726</v>
      </c>
      <c r="J13336" s="545"/>
      <c r="K13336" s="545" t="s">
        <v>21126</v>
      </c>
      <c r="L13336" s="545" t="s">
        <v>13413</v>
      </c>
      <c r="M13336" s="548" t="s">
        <v>13758</v>
      </c>
      <c r="N13336" s="545" t="s">
        <v>13413</v>
      </c>
      <c r="O13336" s="545" t="s">
        <v>13413</v>
      </c>
      <c r="P13336" s="549">
        <v>11048</v>
      </c>
      <c r="Q13336" s="549">
        <v>1</v>
      </c>
      <c r="R13336" s="549">
        <v>49</v>
      </c>
      <c r="S13336" s="548"/>
      <c r="T13336" s="548"/>
      <c r="U13336" s="99"/>
    </row>
    <row r="13337" spans="1:21" ht="19.5" customHeight="1">
      <c r="A13337" s="545">
        <v>108370</v>
      </c>
      <c r="B13337" s="545" t="s">
        <v>8723</v>
      </c>
      <c r="C13337" s="545" t="s">
        <v>216</v>
      </c>
      <c r="D13337" s="546"/>
      <c r="E13337" s="171" t="str">
        <f t="shared" si="208"/>
        <v>1900</v>
      </c>
      <c r="F13337" s="547">
        <v>0</v>
      </c>
      <c r="G13337" s="548">
        <v>0</v>
      </c>
      <c r="H13337" s="547">
        <v>0</v>
      </c>
      <c r="I13337" s="545" t="s">
        <v>12726</v>
      </c>
      <c r="J13337" s="545"/>
      <c r="K13337" s="545" t="s">
        <v>21127</v>
      </c>
      <c r="L13337" s="545" t="s">
        <v>13413</v>
      </c>
      <c r="M13337" s="548" t="s">
        <v>13758</v>
      </c>
      <c r="N13337" s="545" t="s">
        <v>13413</v>
      </c>
      <c r="O13337" s="545" t="s">
        <v>13413</v>
      </c>
      <c r="P13337" s="549">
        <v>11049</v>
      </c>
      <c r="Q13337" s="549">
        <v>1</v>
      </c>
      <c r="R13337" s="549">
        <v>49</v>
      </c>
      <c r="S13337" s="548"/>
      <c r="T13337" s="548"/>
      <c r="U13337" s="99"/>
    </row>
    <row r="13338" spans="1:21" ht="19.5" customHeight="1">
      <c r="A13338" s="545">
        <v>108371</v>
      </c>
      <c r="B13338" s="545" t="s">
        <v>8722</v>
      </c>
      <c r="C13338" s="545" t="s">
        <v>216</v>
      </c>
      <c r="D13338" s="546"/>
      <c r="E13338" s="171" t="str">
        <f t="shared" si="208"/>
        <v>1900</v>
      </c>
      <c r="F13338" s="547">
        <v>0</v>
      </c>
      <c r="G13338" s="548">
        <v>0</v>
      </c>
      <c r="H13338" s="547">
        <v>0</v>
      </c>
      <c r="I13338" s="545" t="s">
        <v>12726</v>
      </c>
      <c r="J13338" s="545"/>
      <c r="K13338" s="545" t="s">
        <v>21128</v>
      </c>
      <c r="L13338" s="545" t="s">
        <v>13413</v>
      </c>
      <c r="M13338" s="548" t="s">
        <v>13758</v>
      </c>
      <c r="N13338" s="545" t="s">
        <v>13413</v>
      </c>
      <c r="O13338" s="545" t="s">
        <v>13413</v>
      </c>
      <c r="P13338" s="549">
        <v>11050</v>
      </c>
      <c r="Q13338" s="549">
        <v>1</v>
      </c>
      <c r="R13338" s="549">
        <v>49</v>
      </c>
      <c r="S13338" s="548"/>
      <c r="T13338" s="548"/>
      <c r="U13338" s="99"/>
    </row>
    <row r="13339" spans="1:21" ht="19.5" customHeight="1">
      <c r="A13339" s="545">
        <v>108372</v>
      </c>
      <c r="B13339" s="545" t="s">
        <v>8721</v>
      </c>
      <c r="C13339" s="545" t="s">
        <v>216</v>
      </c>
      <c r="D13339" s="546">
        <v>46052</v>
      </c>
      <c r="E13339" s="171" t="str">
        <f t="shared" si="208"/>
        <v>2026</v>
      </c>
      <c r="F13339" s="547">
        <v>71826</v>
      </c>
      <c r="G13339" s="548">
        <v>0.19</v>
      </c>
      <c r="H13339" s="547">
        <v>60357.98</v>
      </c>
      <c r="I13339" s="545" t="s">
        <v>12736</v>
      </c>
      <c r="J13339" s="545" t="s">
        <v>13307</v>
      </c>
      <c r="K13339" s="545" t="s">
        <v>20598</v>
      </c>
      <c r="L13339" s="545" t="s">
        <v>13413</v>
      </c>
      <c r="M13339" s="548" t="s">
        <v>13758</v>
      </c>
      <c r="N13339" s="545" t="s">
        <v>13413</v>
      </c>
      <c r="O13339" s="545" t="s">
        <v>13413</v>
      </c>
      <c r="P13339" s="549">
        <v>11051</v>
      </c>
      <c r="Q13339" s="549">
        <v>1</v>
      </c>
      <c r="R13339" s="549">
        <v>56</v>
      </c>
      <c r="S13339" s="548">
        <v>2228</v>
      </c>
      <c r="T13339" s="548"/>
      <c r="U13339" s="99"/>
    </row>
    <row r="13340" spans="1:21" ht="19.5" customHeight="1">
      <c r="A13340" s="545">
        <v>108373</v>
      </c>
      <c r="B13340" s="545" t="s">
        <v>5770</v>
      </c>
      <c r="C13340" s="545" t="s">
        <v>216</v>
      </c>
      <c r="D13340" s="546"/>
      <c r="E13340" s="171" t="str">
        <f t="shared" si="208"/>
        <v>1900</v>
      </c>
      <c r="F13340" s="547">
        <v>0</v>
      </c>
      <c r="G13340" s="548">
        <v>0</v>
      </c>
      <c r="H13340" s="547">
        <v>0</v>
      </c>
      <c r="I13340" s="545" t="s">
        <v>12736</v>
      </c>
      <c r="J13340" s="545"/>
      <c r="K13340" s="545" t="s">
        <v>20598</v>
      </c>
      <c r="L13340" s="545" t="s">
        <v>13413</v>
      </c>
      <c r="M13340" s="548" t="s">
        <v>13758</v>
      </c>
      <c r="N13340" s="545" t="s">
        <v>13413</v>
      </c>
      <c r="O13340" s="545" t="s">
        <v>13413</v>
      </c>
      <c r="P13340" s="549">
        <v>11052</v>
      </c>
      <c r="Q13340" s="549">
        <v>1</v>
      </c>
      <c r="R13340" s="549">
        <v>56</v>
      </c>
      <c r="S13340" s="548"/>
      <c r="T13340" s="548"/>
      <c r="U13340" s="99"/>
    </row>
    <row r="13341" spans="1:21" ht="19.5" customHeight="1">
      <c r="A13341" s="545">
        <v>108374</v>
      </c>
      <c r="B13341" s="545" t="s">
        <v>8720</v>
      </c>
      <c r="C13341" s="545" t="s">
        <v>216</v>
      </c>
      <c r="D13341" s="546"/>
      <c r="E13341" s="171" t="str">
        <f t="shared" si="208"/>
        <v>1900</v>
      </c>
      <c r="F13341" s="547">
        <v>0</v>
      </c>
      <c r="G13341" s="548">
        <v>0</v>
      </c>
      <c r="H13341" s="547">
        <v>0</v>
      </c>
      <c r="I13341" s="545" t="s">
        <v>12726</v>
      </c>
      <c r="J13341" s="545"/>
      <c r="K13341" s="545" t="s">
        <v>21129</v>
      </c>
      <c r="L13341" s="545" t="s">
        <v>13413</v>
      </c>
      <c r="M13341" s="548" t="s">
        <v>13758</v>
      </c>
      <c r="N13341" s="545" t="s">
        <v>13413</v>
      </c>
      <c r="O13341" s="545" t="s">
        <v>13413</v>
      </c>
      <c r="P13341" s="549">
        <v>11053</v>
      </c>
      <c r="Q13341" s="549">
        <v>1</v>
      </c>
      <c r="R13341" s="549">
        <v>49</v>
      </c>
      <c r="S13341" s="548"/>
      <c r="T13341" s="548"/>
      <c r="U13341" s="99"/>
    </row>
    <row r="13342" spans="1:21" ht="19.5" customHeight="1">
      <c r="A13342" s="545">
        <v>108375</v>
      </c>
      <c r="B13342" s="545" t="s">
        <v>8719</v>
      </c>
      <c r="C13342" s="545" t="s">
        <v>216</v>
      </c>
      <c r="D13342" s="546"/>
      <c r="E13342" s="171" t="str">
        <f t="shared" si="208"/>
        <v>1900</v>
      </c>
      <c r="F13342" s="547">
        <v>0</v>
      </c>
      <c r="G13342" s="548">
        <v>0</v>
      </c>
      <c r="H13342" s="547">
        <v>0</v>
      </c>
      <c r="I13342" s="545" t="s">
        <v>12736</v>
      </c>
      <c r="J13342" s="545"/>
      <c r="K13342" s="545" t="s">
        <v>20598</v>
      </c>
      <c r="L13342" s="545" t="s">
        <v>13413</v>
      </c>
      <c r="M13342" s="548" t="s">
        <v>13758</v>
      </c>
      <c r="N13342" s="545" t="s">
        <v>13413</v>
      </c>
      <c r="O13342" s="545" t="s">
        <v>13413</v>
      </c>
      <c r="P13342" s="549">
        <v>11054</v>
      </c>
      <c r="Q13342" s="549">
        <v>1</v>
      </c>
      <c r="R13342" s="549">
        <v>56</v>
      </c>
      <c r="S13342" s="548"/>
      <c r="T13342" s="548"/>
      <c r="U13342" s="99"/>
    </row>
    <row r="13343" spans="1:21" ht="19.5" customHeight="1">
      <c r="A13343" s="545">
        <v>108376</v>
      </c>
      <c r="B13343" s="545" t="s">
        <v>8718</v>
      </c>
      <c r="C13343" s="545" t="s">
        <v>216</v>
      </c>
      <c r="D13343" s="546"/>
      <c r="E13343" s="171" t="str">
        <f t="shared" si="208"/>
        <v>1900</v>
      </c>
      <c r="F13343" s="547">
        <v>0</v>
      </c>
      <c r="G13343" s="548">
        <v>0</v>
      </c>
      <c r="H13343" s="547">
        <v>0</v>
      </c>
      <c r="I13343" s="545" t="s">
        <v>12726</v>
      </c>
      <c r="J13343" s="545"/>
      <c r="K13343" s="545" t="s">
        <v>21130</v>
      </c>
      <c r="L13343" s="545" t="s">
        <v>13413</v>
      </c>
      <c r="M13343" s="548" t="s">
        <v>13758</v>
      </c>
      <c r="N13343" s="545" t="s">
        <v>13413</v>
      </c>
      <c r="O13343" s="545" t="s">
        <v>13413</v>
      </c>
      <c r="P13343" s="549">
        <v>11055</v>
      </c>
      <c r="Q13343" s="549">
        <v>1</v>
      </c>
      <c r="R13343" s="549">
        <v>49</v>
      </c>
      <c r="S13343" s="548"/>
      <c r="T13343" s="548"/>
      <c r="U13343" s="99"/>
    </row>
    <row r="13344" spans="1:21" ht="19.5" customHeight="1">
      <c r="A13344" s="545">
        <v>108377</v>
      </c>
      <c r="B13344" s="545" t="s">
        <v>7716</v>
      </c>
      <c r="C13344" s="545" t="s">
        <v>216</v>
      </c>
      <c r="D13344" s="546">
        <v>43654</v>
      </c>
      <c r="E13344" s="171" t="str">
        <f t="shared" si="208"/>
        <v>2019</v>
      </c>
      <c r="F13344" s="547">
        <v>45220</v>
      </c>
      <c r="G13344" s="548">
        <v>0.19</v>
      </c>
      <c r="H13344" s="547">
        <v>38000</v>
      </c>
      <c r="I13344" s="545" t="s">
        <v>12736</v>
      </c>
      <c r="J13344" s="545" t="s">
        <v>13321</v>
      </c>
      <c r="K13344" s="545" t="s">
        <v>21131</v>
      </c>
      <c r="L13344" s="545" t="s">
        <v>13413</v>
      </c>
      <c r="M13344" s="548" t="s">
        <v>13758</v>
      </c>
      <c r="N13344" s="545" t="s">
        <v>13413</v>
      </c>
      <c r="O13344" s="545" t="s">
        <v>13413</v>
      </c>
      <c r="P13344" s="549">
        <v>11056</v>
      </c>
      <c r="Q13344" s="549">
        <v>1</v>
      </c>
      <c r="R13344" s="549">
        <v>56</v>
      </c>
      <c r="S13344" s="548">
        <v>2244</v>
      </c>
      <c r="T13344" s="548"/>
      <c r="U13344" s="99"/>
    </row>
    <row r="13345" spans="1:21" ht="19.5" customHeight="1">
      <c r="A13345" s="545">
        <v>108378</v>
      </c>
      <c r="B13345" s="545" t="s">
        <v>8717</v>
      </c>
      <c r="C13345" s="545" t="s">
        <v>216</v>
      </c>
      <c r="D13345" s="546"/>
      <c r="E13345" s="171" t="str">
        <f t="shared" si="208"/>
        <v>1900</v>
      </c>
      <c r="F13345" s="547">
        <v>0</v>
      </c>
      <c r="G13345" s="548">
        <v>0</v>
      </c>
      <c r="H13345" s="547">
        <v>0</v>
      </c>
      <c r="I13345" s="545" t="s">
        <v>12647</v>
      </c>
      <c r="J13345" s="545"/>
      <c r="K13345" s="545" t="s">
        <v>21132</v>
      </c>
      <c r="L13345" s="545" t="s">
        <v>13413</v>
      </c>
      <c r="M13345" s="548" t="s">
        <v>13758</v>
      </c>
      <c r="N13345" s="545" t="s">
        <v>13413</v>
      </c>
      <c r="O13345" s="545" t="s">
        <v>13413</v>
      </c>
      <c r="P13345" s="549">
        <v>11057</v>
      </c>
      <c r="Q13345" s="549">
        <v>1</v>
      </c>
      <c r="R13345" s="549">
        <v>26</v>
      </c>
      <c r="S13345" s="548"/>
      <c r="T13345" s="548"/>
      <c r="U13345" s="99"/>
    </row>
    <row r="13346" spans="1:21" ht="19.5" customHeight="1">
      <c r="A13346" s="545">
        <v>108379</v>
      </c>
      <c r="B13346" s="545" t="s">
        <v>8716</v>
      </c>
      <c r="C13346" s="545" t="s">
        <v>216</v>
      </c>
      <c r="D13346" s="546"/>
      <c r="E13346" s="171" t="str">
        <f t="shared" si="208"/>
        <v>1900</v>
      </c>
      <c r="F13346" s="547">
        <v>0</v>
      </c>
      <c r="G13346" s="548">
        <v>0</v>
      </c>
      <c r="H13346" s="547">
        <v>0</v>
      </c>
      <c r="I13346" s="545" t="s">
        <v>12736</v>
      </c>
      <c r="J13346" s="545"/>
      <c r="K13346" s="545" t="s">
        <v>21133</v>
      </c>
      <c r="L13346" s="545" t="s">
        <v>13413</v>
      </c>
      <c r="M13346" s="548" t="s">
        <v>13758</v>
      </c>
      <c r="N13346" s="545" t="s">
        <v>13413</v>
      </c>
      <c r="O13346" s="545" t="s">
        <v>13413</v>
      </c>
      <c r="P13346" s="549">
        <v>11058</v>
      </c>
      <c r="Q13346" s="549">
        <v>1</v>
      </c>
      <c r="R13346" s="549">
        <v>56</v>
      </c>
      <c r="S13346" s="548"/>
      <c r="T13346" s="548"/>
      <c r="U13346" s="99"/>
    </row>
    <row r="13347" spans="1:21" ht="19.5" customHeight="1">
      <c r="A13347" s="545">
        <v>108380</v>
      </c>
      <c r="B13347" s="545" t="s">
        <v>8715</v>
      </c>
      <c r="C13347" s="545" t="s">
        <v>216</v>
      </c>
      <c r="D13347" s="546"/>
      <c r="E13347" s="171" t="str">
        <f t="shared" si="208"/>
        <v>1900</v>
      </c>
      <c r="F13347" s="547">
        <v>0</v>
      </c>
      <c r="G13347" s="548">
        <v>0</v>
      </c>
      <c r="H13347" s="547">
        <v>0</v>
      </c>
      <c r="I13347" s="545" t="s">
        <v>12736</v>
      </c>
      <c r="J13347" s="545"/>
      <c r="K13347" s="545" t="s">
        <v>21134</v>
      </c>
      <c r="L13347" s="545" t="s">
        <v>13413</v>
      </c>
      <c r="M13347" s="548" t="s">
        <v>13758</v>
      </c>
      <c r="N13347" s="545" t="s">
        <v>13413</v>
      </c>
      <c r="O13347" s="545" t="s">
        <v>13413</v>
      </c>
      <c r="P13347" s="549">
        <v>11059</v>
      </c>
      <c r="Q13347" s="549">
        <v>1</v>
      </c>
      <c r="R13347" s="549">
        <v>56</v>
      </c>
      <c r="S13347" s="548"/>
      <c r="T13347" s="548"/>
      <c r="U13347" s="99"/>
    </row>
    <row r="13348" spans="1:21" ht="19.5" customHeight="1">
      <c r="A13348" s="545">
        <v>108381</v>
      </c>
      <c r="B13348" s="545" t="s">
        <v>8714</v>
      </c>
      <c r="C13348" s="545" t="s">
        <v>216</v>
      </c>
      <c r="D13348" s="546"/>
      <c r="E13348" s="171" t="str">
        <f t="shared" si="208"/>
        <v>1900</v>
      </c>
      <c r="F13348" s="547">
        <v>0</v>
      </c>
      <c r="G13348" s="548">
        <v>0</v>
      </c>
      <c r="H13348" s="547">
        <v>0</v>
      </c>
      <c r="I13348" s="545" t="s">
        <v>12726</v>
      </c>
      <c r="J13348" s="545"/>
      <c r="K13348" s="545" t="s">
        <v>21135</v>
      </c>
      <c r="L13348" s="545" t="s">
        <v>13413</v>
      </c>
      <c r="M13348" s="548" t="s">
        <v>13758</v>
      </c>
      <c r="N13348" s="545" t="s">
        <v>13413</v>
      </c>
      <c r="O13348" s="545" t="s">
        <v>13413</v>
      </c>
      <c r="P13348" s="549">
        <v>11060</v>
      </c>
      <c r="Q13348" s="549">
        <v>1</v>
      </c>
      <c r="R13348" s="549">
        <v>49</v>
      </c>
      <c r="S13348" s="548"/>
      <c r="T13348" s="548"/>
      <c r="U13348" s="99"/>
    </row>
    <row r="13349" spans="1:21" ht="19.5" customHeight="1">
      <c r="A13349" s="545">
        <v>108382</v>
      </c>
      <c r="B13349" s="545" t="s">
        <v>8713</v>
      </c>
      <c r="C13349" s="545" t="s">
        <v>216</v>
      </c>
      <c r="D13349" s="546"/>
      <c r="E13349" s="171" t="str">
        <f t="shared" si="208"/>
        <v>1900</v>
      </c>
      <c r="F13349" s="547">
        <v>0</v>
      </c>
      <c r="G13349" s="548">
        <v>0</v>
      </c>
      <c r="H13349" s="547">
        <v>0</v>
      </c>
      <c r="I13349" s="545" t="s">
        <v>12726</v>
      </c>
      <c r="J13349" s="545"/>
      <c r="K13349" s="545" t="s">
        <v>21136</v>
      </c>
      <c r="L13349" s="545" t="s">
        <v>13413</v>
      </c>
      <c r="M13349" s="548" t="s">
        <v>13758</v>
      </c>
      <c r="N13349" s="545" t="s">
        <v>13413</v>
      </c>
      <c r="O13349" s="545" t="s">
        <v>13413</v>
      </c>
      <c r="P13349" s="549">
        <v>11061</v>
      </c>
      <c r="Q13349" s="549">
        <v>1</v>
      </c>
      <c r="R13349" s="549">
        <v>49</v>
      </c>
      <c r="S13349" s="548"/>
      <c r="T13349" s="548"/>
      <c r="U13349" s="99"/>
    </row>
    <row r="13350" spans="1:21" ht="19.5" customHeight="1">
      <c r="A13350" s="545">
        <v>108383</v>
      </c>
      <c r="B13350" s="545" t="s">
        <v>8712</v>
      </c>
      <c r="C13350" s="545" t="s">
        <v>216</v>
      </c>
      <c r="D13350" s="546"/>
      <c r="E13350" s="171" t="str">
        <f t="shared" si="208"/>
        <v>1900</v>
      </c>
      <c r="F13350" s="547">
        <v>0</v>
      </c>
      <c r="G13350" s="548">
        <v>0</v>
      </c>
      <c r="H13350" s="547">
        <v>0</v>
      </c>
      <c r="I13350" s="545" t="s">
        <v>12726</v>
      </c>
      <c r="J13350" s="545"/>
      <c r="K13350" s="545" t="s">
        <v>21137</v>
      </c>
      <c r="L13350" s="545" t="s">
        <v>13413</v>
      </c>
      <c r="M13350" s="548" t="s">
        <v>13758</v>
      </c>
      <c r="N13350" s="545" t="s">
        <v>13413</v>
      </c>
      <c r="O13350" s="545" t="s">
        <v>13413</v>
      </c>
      <c r="P13350" s="549">
        <v>11062</v>
      </c>
      <c r="Q13350" s="549">
        <v>1</v>
      </c>
      <c r="R13350" s="549">
        <v>49</v>
      </c>
      <c r="S13350" s="548"/>
      <c r="T13350" s="548"/>
      <c r="U13350" s="99"/>
    </row>
    <row r="13351" spans="1:21" ht="19.5" customHeight="1">
      <c r="A13351" s="545">
        <v>108384</v>
      </c>
      <c r="B13351" s="545" t="s">
        <v>8711</v>
      </c>
      <c r="C13351" s="545" t="s">
        <v>216</v>
      </c>
      <c r="D13351" s="546"/>
      <c r="E13351" s="171" t="str">
        <f t="shared" si="208"/>
        <v>1900</v>
      </c>
      <c r="F13351" s="547">
        <v>0</v>
      </c>
      <c r="G13351" s="548">
        <v>0</v>
      </c>
      <c r="H13351" s="547">
        <v>0</v>
      </c>
      <c r="I13351" s="545" t="s">
        <v>12726</v>
      </c>
      <c r="J13351" s="545"/>
      <c r="K13351" s="545" t="s">
        <v>21138</v>
      </c>
      <c r="L13351" s="545" t="s">
        <v>13413</v>
      </c>
      <c r="M13351" s="548" t="s">
        <v>13758</v>
      </c>
      <c r="N13351" s="545" t="s">
        <v>13413</v>
      </c>
      <c r="O13351" s="545" t="s">
        <v>13413</v>
      </c>
      <c r="P13351" s="549">
        <v>11063</v>
      </c>
      <c r="Q13351" s="549">
        <v>1</v>
      </c>
      <c r="R13351" s="549">
        <v>49</v>
      </c>
      <c r="S13351" s="548"/>
      <c r="T13351" s="548"/>
      <c r="U13351" s="99"/>
    </row>
    <row r="13352" spans="1:21" ht="19.5" customHeight="1">
      <c r="A13352" s="545">
        <v>108385</v>
      </c>
      <c r="B13352" s="545" t="s">
        <v>8710</v>
      </c>
      <c r="C13352" s="545" t="s">
        <v>216</v>
      </c>
      <c r="D13352" s="546"/>
      <c r="E13352" s="171" t="str">
        <f t="shared" si="208"/>
        <v>1900</v>
      </c>
      <c r="F13352" s="547">
        <v>0</v>
      </c>
      <c r="G13352" s="548">
        <v>0</v>
      </c>
      <c r="H13352" s="547">
        <v>0</v>
      </c>
      <c r="I13352" s="545" t="s">
        <v>12726</v>
      </c>
      <c r="J13352" s="545"/>
      <c r="K13352" s="545" t="s">
        <v>21139</v>
      </c>
      <c r="L13352" s="545" t="s">
        <v>13413</v>
      </c>
      <c r="M13352" s="548" t="s">
        <v>13758</v>
      </c>
      <c r="N13352" s="545" t="s">
        <v>13413</v>
      </c>
      <c r="O13352" s="545" t="s">
        <v>13413</v>
      </c>
      <c r="P13352" s="549">
        <v>11064</v>
      </c>
      <c r="Q13352" s="549">
        <v>1</v>
      </c>
      <c r="R13352" s="549">
        <v>49</v>
      </c>
      <c r="S13352" s="548"/>
      <c r="T13352" s="548"/>
      <c r="U13352" s="99"/>
    </row>
    <row r="13353" spans="1:21" ht="19.5" customHeight="1">
      <c r="A13353" s="545">
        <v>108386</v>
      </c>
      <c r="B13353" s="545" t="s">
        <v>8709</v>
      </c>
      <c r="C13353" s="545" t="s">
        <v>216</v>
      </c>
      <c r="D13353" s="546"/>
      <c r="E13353" s="171" t="str">
        <f t="shared" si="208"/>
        <v>1900</v>
      </c>
      <c r="F13353" s="547">
        <v>0</v>
      </c>
      <c r="G13353" s="548">
        <v>0</v>
      </c>
      <c r="H13353" s="547">
        <v>0</v>
      </c>
      <c r="I13353" s="545" t="s">
        <v>12726</v>
      </c>
      <c r="J13353" s="545"/>
      <c r="K13353" s="545" t="s">
        <v>21140</v>
      </c>
      <c r="L13353" s="545" t="s">
        <v>13413</v>
      </c>
      <c r="M13353" s="548" t="s">
        <v>13758</v>
      </c>
      <c r="N13353" s="545" t="s">
        <v>13413</v>
      </c>
      <c r="O13353" s="545" t="s">
        <v>13413</v>
      </c>
      <c r="P13353" s="549">
        <v>11065</v>
      </c>
      <c r="Q13353" s="549">
        <v>1</v>
      </c>
      <c r="R13353" s="549">
        <v>49</v>
      </c>
      <c r="S13353" s="548"/>
      <c r="T13353" s="548"/>
      <c r="U13353" s="99"/>
    </row>
    <row r="13354" spans="1:21" ht="19.5" customHeight="1">
      <c r="A13354" s="545">
        <v>108387</v>
      </c>
      <c r="B13354" s="545" t="s">
        <v>8708</v>
      </c>
      <c r="C13354" s="545" t="s">
        <v>216</v>
      </c>
      <c r="D13354" s="546"/>
      <c r="E13354" s="171" t="str">
        <f t="shared" si="208"/>
        <v>1900</v>
      </c>
      <c r="F13354" s="547">
        <v>0</v>
      </c>
      <c r="G13354" s="548">
        <v>0</v>
      </c>
      <c r="H13354" s="547">
        <v>0</v>
      </c>
      <c r="I13354" s="545" t="s">
        <v>12726</v>
      </c>
      <c r="J13354" s="545"/>
      <c r="K13354" s="545" t="s">
        <v>21141</v>
      </c>
      <c r="L13354" s="545" t="s">
        <v>13413</v>
      </c>
      <c r="M13354" s="548" t="s">
        <v>13758</v>
      </c>
      <c r="N13354" s="545" t="s">
        <v>13413</v>
      </c>
      <c r="O13354" s="545" t="s">
        <v>13413</v>
      </c>
      <c r="P13354" s="549">
        <v>11066</v>
      </c>
      <c r="Q13354" s="549">
        <v>1</v>
      </c>
      <c r="R13354" s="549">
        <v>49</v>
      </c>
      <c r="S13354" s="548"/>
      <c r="T13354" s="548"/>
      <c r="U13354" s="99"/>
    </row>
    <row r="13355" spans="1:21" ht="19.5" customHeight="1">
      <c r="A13355" s="545">
        <v>108388</v>
      </c>
      <c r="B13355" s="545" t="s">
        <v>5522</v>
      </c>
      <c r="C13355" s="545" t="s">
        <v>209</v>
      </c>
      <c r="D13355" s="546"/>
      <c r="E13355" s="171" t="str">
        <f t="shared" si="208"/>
        <v>1900</v>
      </c>
      <c r="F13355" s="547">
        <v>0</v>
      </c>
      <c r="G13355" s="548">
        <v>0</v>
      </c>
      <c r="H13355" s="547">
        <v>0</v>
      </c>
      <c r="I13355" s="545" t="s">
        <v>12961</v>
      </c>
      <c r="J13355" s="545"/>
      <c r="K13355" s="545" t="s">
        <v>13413</v>
      </c>
      <c r="L13355" s="545" t="s">
        <v>13413</v>
      </c>
      <c r="M13355" s="548" t="s">
        <v>13758</v>
      </c>
      <c r="N13355" s="545" t="s">
        <v>13413</v>
      </c>
      <c r="O13355" s="545" t="s">
        <v>13413</v>
      </c>
      <c r="P13355" s="549">
        <v>11067</v>
      </c>
      <c r="Q13355" s="549">
        <v>1</v>
      </c>
      <c r="R13355" s="549">
        <v>52</v>
      </c>
      <c r="S13355" s="548"/>
      <c r="T13355" s="548"/>
      <c r="U13355" s="99"/>
    </row>
    <row r="13356" spans="1:21" ht="19.5" customHeight="1">
      <c r="A13356" s="545">
        <v>108389</v>
      </c>
      <c r="B13356" s="545" t="s">
        <v>6121</v>
      </c>
      <c r="C13356" s="545" t="s">
        <v>216</v>
      </c>
      <c r="D13356" s="546">
        <v>46052</v>
      </c>
      <c r="E13356" s="171" t="str">
        <f t="shared" si="208"/>
        <v>2026</v>
      </c>
      <c r="F13356" s="547">
        <v>230104</v>
      </c>
      <c r="G13356" s="548">
        <v>0.19</v>
      </c>
      <c r="H13356" s="547">
        <v>193364.71</v>
      </c>
      <c r="I13356" s="545" t="s">
        <v>12736</v>
      </c>
      <c r="J13356" s="545" t="s">
        <v>13307</v>
      </c>
      <c r="K13356" s="545" t="s">
        <v>21142</v>
      </c>
      <c r="L13356" s="545" t="s">
        <v>13413</v>
      </c>
      <c r="M13356" s="548" t="s">
        <v>13758</v>
      </c>
      <c r="N13356" s="545" t="s">
        <v>13413</v>
      </c>
      <c r="O13356" s="545" t="s">
        <v>13413</v>
      </c>
      <c r="P13356" s="549">
        <v>11068</v>
      </c>
      <c r="Q13356" s="549">
        <v>1</v>
      </c>
      <c r="R13356" s="549">
        <v>56</v>
      </c>
      <c r="S13356" s="548">
        <v>2228</v>
      </c>
      <c r="T13356" s="548"/>
      <c r="U13356" s="99"/>
    </row>
    <row r="13357" spans="1:21" ht="19.5" customHeight="1">
      <c r="A13357" s="545">
        <v>108390</v>
      </c>
      <c r="B13357" s="545" t="s">
        <v>8707</v>
      </c>
      <c r="C13357" s="545" t="s">
        <v>216</v>
      </c>
      <c r="D13357" s="546"/>
      <c r="E13357" s="171" t="str">
        <f t="shared" si="208"/>
        <v>1900</v>
      </c>
      <c r="F13357" s="547">
        <v>0</v>
      </c>
      <c r="G13357" s="548">
        <v>0</v>
      </c>
      <c r="H13357" s="547">
        <v>0</v>
      </c>
      <c r="I13357" s="545" t="s">
        <v>12736</v>
      </c>
      <c r="J13357" s="545"/>
      <c r="K13357" s="545" t="s">
        <v>21143</v>
      </c>
      <c r="L13357" s="545" t="s">
        <v>13413</v>
      </c>
      <c r="M13357" s="548" t="s">
        <v>13758</v>
      </c>
      <c r="N13357" s="545" t="s">
        <v>13413</v>
      </c>
      <c r="O13357" s="545" t="s">
        <v>13413</v>
      </c>
      <c r="P13357" s="549">
        <v>11069</v>
      </c>
      <c r="Q13357" s="549">
        <v>1</v>
      </c>
      <c r="R13357" s="549">
        <v>56</v>
      </c>
      <c r="S13357" s="548"/>
      <c r="T13357" s="548"/>
      <c r="U13357" s="99"/>
    </row>
    <row r="13358" spans="1:21" ht="19.5" customHeight="1">
      <c r="A13358" s="545">
        <v>108391</v>
      </c>
      <c r="B13358" s="545" t="s">
        <v>8706</v>
      </c>
      <c r="C13358" s="545" t="s">
        <v>216</v>
      </c>
      <c r="D13358" s="546"/>
      <c r="E13358" s="171" t="str">
        <f t="shared" si="208"/>
        <v>1900</v>
      </c>
      <c r="F13358" s="547">
        <v>0</v>
      </c>
      <c r="G13358" s="548">
        <v>0</v>
      </c>
      <c r="H13358" s="547">
        <v>0</v>
      </c>
      <c r="I13358" s="545" t="s">
        <v>12736</v>
      </c>
      <c r="J13358" s="545"/>
      <c r="K13358" s="545" t="s">
        <v>20598</v>
      </c>
      <c r="L13358" s="545" t="s">
        <v>13413</v>
      </c>
      <c r="M13358" s="548" t="s">
        <v>13758</v>
      </c>
      <c r="N13358" s="545" t="s">
        <v>13413</v>
      </c>
      <c r="O13358" s="545" t="s">
        <v>13413</v>
      </c>
      <c r="P13358" s="549">
        <v>11070</v>
      </c>
      <c r="Q13358" s="549">
        <v>1</v>
      </c>
      <c r="R13358" s="549">
        <v>56</v>
      </c>
      <c r="S13358" s="548"/>
      <c r="T13358" s="548"/>
      <c r="U13358" s="99"/>
    </row>
    <row r="13359" spans="1:21" ht="19.5" customHeight="1">
      <c r="A13359" s="545">
        <v>108392</v>
      </c>
      <c r="B13359" s="545" t="s">
        <v>8705</v>
      </c>
      <c r="C13359" s="545" t="s">
        <v>216</v>
      </c>
      <c r="D13359" s="546"/>
      <c r="E13359" s="171" t="str">
        <f t="shared" si="208"/>
        <v>1900</v>
      </c>
      <c r="F13359" s="547">
        <v>0</v>
      </c>
      <c r="G13359" s="548">
        <v>0</v>
      </c>
      <c r="H13359" s="547">
        <v>0</v>
      </c>
      <c r="I13359" s="545" t="s">
        <v>12736</v>
      </c>
      <c r="J13359" s="545"/>
      <c r="K13359" s="545" t="s">
        <v>20598</v>
      </c>
      <c r="L13359" s="545" t="s">
        <v>13413</v>
      </c>
      <c r="M13359" s="548" t="s">
        <v>13758</v>
      </c>
      <c r="N13359" s="545" t="s">
        <v>13413</v>
      </c>
      <c r="O13359" s="545" t="s">
        <v>13413</v>
      </c>
      <c r="P13359" s="549">
        <v>11071</v>
      </c>
      <c r="Q13359" s="549">
        <v>1</v>
      </c>
      <c r="R13359" s="549">
        <v>56</v>
      </c>
      <c r="S13359" s="548"/>
      <c r="T13359" s="548"/>
      <c r="U13359" s="99"/>
    </row>
    <row r="13360" spans="1:21" ht="19.5" customHeight="1">
      <c r="A13360" s="545">
        <v>108393</v>
      </c>
      <c r="B13360" s="545" t="s">
        <v>8704</v>
      </c>
      <c r="C13360" s="545" t="s">
        <v>216</v>
      </c>
      <c r="D13360" s="546"/>
      <c r="E13360" s="171" t="str">
        <f t="shared" si="208"/>
        <v>1900</v>
      </c>
      <c r="F13360" s="547">
        <v>0</v>
      </c>
      <c r="G13360" s="548">
        <v>0</v>
      </c>
      <c r="H13360" s="547">
        <v>0</v>
      </c>
      <c r="I13360" s="545" t="s">
        <v>12736</v>
      </c>
      <c r="J13360" s="545"/>
      <c r="K13360" s="545" t="s">
        <v>20598</v>
      </c>
      <c r="L13360" s="545" t="s">
        <v>13413</v>
      </c>
      <c r="M13360" s="548" t="s">
        <v>13758</v>
      </c>
      <c r="N13360" s="545" t="s">
        <v>13413</v>
      </c>
      <c r="O13360" s="545" t="s">
        <v>13413</v>
      </c>
      <c r="P13360" s="549">
        <v>11072</v>
      </c>
      <c r="Q13360" s="549">
        <v>1</v>
      </c>
      <c r="R13360" s="549">
        <v>56</v>
      </c>
      <c r="S13360" s="548"/>
      <c r="T13360" s="548"/>
      <c r="U13360" s="99"/>
    </row>
    <row r="13361" spans="1:21" ht="19.5" customHeight="1">
      <c r="A13361" s="545">
        <v>108394</v>
      </c>
      <c r="B13361" s="545" t="s">
        <v>4527</v>
      </c>
      <c r="C13361" s="545" t="s">
        <v>221</v>
      </c>
      <c r="D13361" s="546"/>
      <c r="E13361" s="171" t="str">
        <f t="shared" si="208"/>
        <v>1900</v>
      </c>
      <c r="F13361" s="547">
        <v>0</v>
      </c>
      <c r="G13361" s="548">
        <v>0</v>
      </c>
      <c r="H13361" s="547">
        <v>0</v>
      </c>
      <c r="I13361" s="545" t="s">
        <v>12684</v>
      </c>
      <c r="J13361" s="545"/>
      <c r="K13361" s="545" t="s">
        <v>13413</v>
      </c>
      <c r="L13361" s="545" t="s">
        <v>13413</v>
      </c>
      <c r="M13361" s="548" t="s">
        <v>13758</v>
      </c>
      <c r="N13361" s="545" t="s">
        <v>13413</v>
      </c>
      <c r="O13361" s="545" t="s">
        <v>13413</v>
      </c>
      <c r="P13361" s="549">
        <v>11073</v>
      </c>
      <c r="Q13361" s="549">
        <v>1</v>
      </c>
      <c r="R13361" s="549">
        <v>95</v>
      </c>
      <c r="S13361" s="548"/>
      <c r="T13361" s="548"/>
      <c r="U13361" s="99"/>
    </row>
    <row r="13362" spans="1:21" ht="19.5" customHeight="1">
      <c r="A13362" s="545">
        <v>108395</v>
      </c>
      <c r="B13362" s="545" t="s">
        <v>8703</v>
      </c>
      <c r="C13362" s="545" t="s">
        <v>216</v>
      </c>
      <c r="D13362" s="546"/>
      <c r="E13362" s="171" t="str">
        <f t="shared" si="208"/>
        <v>1900</v>
      </c>
      <c r="F13362" s="547">
        <v>0</v>
      </c>
      <c r="G13362" s="548">
        <v>0</v>
      </c>
      <c r="H13362" s="547">
        <v>0</v>
      </c>
      <c r="I13362" s="545" t="s">
        <v>12726</v>
      </c>
      <c r="J13362" s="545"/>
      <c r="K13362" s="545" t="s">
        <v>21144</v>
      </c>
      <c r="L13362" s="545" t="s">
        <v>13413</v>
      </c>
      <c r="M13362" s="548" t="s">
        <v>13758</v>
      </c>
      <c r="N13362" s="545" t="s">
        <v>13413</v>
      </c>
      <c r="O13362" s="545" t="s">
        <v>13413</v>
      </c>
      <c r="P13362" s="549">
        <v>11074</v>
      </c>
      <c r="Q13362" s="549">
        <v>1</v>
      </c>
      <c r="R13362" s="549">
        <v>49</v>
      </c>
      <c r="S13362" s="548"/>
      <c r="T13362" s="548"/>
      <c r="U13362" s="99"/>
    </row>
    <row r="13363" spans="1:21" ht="19.5" customHeight="1">
      <c r="A13363" s="545">
        <v>108396</v>
      </c>
      <c r="B13363" s="545" t="s">
        <v>8702</v>
      </c>
      <c r="C13363" s="545" t="s">
        <v>216</v>
      </c>
      <c r="D13363" s="546"/>
      <c r="E13363" s="171" t="str">
        <f t="shared" si="208"/>
        <v>1900</v>
      </c>
      <c r="F13363" s="547">
        <v>0</v>
      </c>
      <c r="G13363" s="548">
        <v>0</v>
      </c>
      <c r="H13363" s="547">
        <v>0</v>
      </c>
      <c r="I13363" s="545" t="s">
        <v>12726</v>
      </c>
      <c r="J13363" s="545"/>
      <c r="K13363" s="545" t="s">
        <v>21145</v>
      </c>
      <c r="L13363" s="545" t="s">
        <v>13413</v>
      </c>
      <c r="M13363" s="548" t="s">
        <v>13758</v>
      </c>
      <c r="N13363" s="545" t="s">
        <v>13413</v>
      </c>
      <c r="O13363" s="545" t="s">
        <v>13413</v>
      </c>
      <c r="P13363" s="549">
        <v>11075</v>
      </c>
      <c r="Q13363" s="549">
        <v>1</v>
      </c>
      <c r="R13363" s="549">
        <v>49</v>
      </c>
      <c r="S13363" s="548"/>
      <c r="T13363" s="548"/>
      <c r="U13363" s="99"/>
    </row>
    <row r="13364" spans="1:21" ht="19.5" customHeight="1">
      <c r="A13364" s="545">
        <v>108397</v>
      </c>
      <c r="B13364" s="545" t="s">
        <v>8701</v>
      </c>
      <c r="C13364" s="545" t="s">
        <v>216</v>
      </c>
      <c r="D13364" s="546"/>
      <c r="E13364" s="171" t="str">
        <f t="shared" si="208"/>
        <v>1900</v>
      </c>
      <c r="F13364" s="547">
        <v>0</v>
      </c>
      <c r="G13364" s="548">
        <v>0</v>
      </c>
      <c r="H13364" s="547">
        <v>0</v>
      </c>
      <c r="I13364" s="545" t="s">
        <v>12736</v>
      </c>
      <c r="J13364" s="545"/>
      <c r="K13364" s="545" t="s">
        <v>20598</v>
      </c>
      <c r="L13364" s="545" t="s">
        <v>13413</v>
      </c>
      <c r="M13364" s="548" t="s">
        <v>13758</v>
      </c>
      <c r="N13364" s="545" t="s">
        <v>13413</v>
      </c>
      <c r="O13364" s="545" t="s">
        <v>13413</v>
      </c>
      <c r="P13364" s="549">
        <v>11076</v>
      </c>
      <c r="Q13364" s="549">
        <v>1</v>
      </c>
      <c r="R13364" s="549">
        <v>56</v>
      </c>
      <c r="S13364" s="548"/>
      <c r="T13364" s="548"/>
      <c r="U13364" s="99"/>
    </row>
    <row r="13365" spans="1:21" ht="19.5" customHeight="1">
      <c r="A13365" s="545">
        <v>108398</v>
      </c>
      <c r="B13365" s="545" t="s">
        <v>8700</v>
      </c>
      <c r="C13365" s="545" t="s">
        <v>216</v>
      </c>
      <c r="D13365" s="546"/>
      <c r="E13365" s="171" t="str">
        <f t="shared" si="208"/>
        <v>1900</v>
      </c>
      <c r="F13365" s="547">
        <v>0</v>
      </c>
      <c r="G13365" s="548">
        <v>0</v>
      </c>
      <c r="H13365" s="547">
        <v>0</v>
      </c>
      <c r="I13365" s="545" t="s">
        <v>12726</v>
      </c>
      <c r="J13365" s="545"/>
      <c r="K13365" s="545" t="s">
        <v>21146</v>
      </c>
      <c r="L13365" s="545" t="s">
        <v>13413</v>
      </c>
      <c r="M13365" s="548" t="s">
        <v>13758</v>
      </c>
      <c r="N13365" s="545" t="s">
        <v>13413</v>
      </c>
      <c r="O13365" s="545" t="s">
        <v>13413</v>
      </c>
      <c r="P13365" s="549">
        <v>11077</v>
      </c>
      <c r="Q13365" s="549">
        <v>1</v>
      </c>
      <c r="R13365" s="549">
        <v>49</v>
      </c>
      <c r="S13365" s="548"/>
      <c r="T13365" s="548"/>
      <c r="U13365" s="99"/>
    </row>
    <row r="13366" spans="1:21" ht="19.5" customHeight="1">
      <c r="A13366" s="545">
        <v>108399</v>
      </c>
      <c r="B13366" s="545" t="s">
        <v>8699</v>
      </c>
      <c r="C13366" s="545" t="s">
        <v>216</v>
      </c>
      <c r="D13366" s="546"/>
      <c r="E13366" s="171" t="str">
        <f t="shared" si="208"/>
        <v>1900</v>
      </c>
      <c r="F13366" s="547">
        <v>0</v>
      </c>
      <c r="G13366" s="548">
        <v>0</v>
      </c>
      <c r="H13366" s="547">
        <v>0</v>
      </c>
      <c r="I13366" s="545" t="s">
        <v>12726</v>
      </c>
      <c r="J13366" s="545"/>
      <c r="K13366" s="545" t="s">
        <v>21147</v>
      </c>
      <c r="L13366" s="545" t="s">
        <v>13413</v>
      </c>
      <c r="M13366" s="548" t="s">
        <v>13758</v>
      </c>
      <c r="N13366" s="545" t="s">
        <v>13413</v>
      </c>
      <c r="O13366" s="545" t="s">
        <v>13413</v>
      </c>
      <c r="P13366" s="549">
        <v>11078</v>
      </c>
      <c r="Q13366" s="549">
        <v>1</v>
      </c>
      <c r="R13366" s="549">
        <v>49</v>
      </c>
      <c r="S13366" s="548"/>
      <c r="T13366" s="548"/>
      <c r="U13366" s="99"/>
    </row>
    <row r="13367" spans="1:21" ht="19.5" customHeight="1">
      <c r="A13367" s="545">
        <v>108400</v>
      </c>
      <c r="B13367" s="545" t="s">
        <v>8698</v>
      </c>
      <c r="C13367" s="545" t="s">
        <v>216</v>
      </c>
      <c r="D13367" s="546"/>
      <c r="E13367" s="171" t="str">
        <f t="shared" si="208"/>
        <v>1900</v>
      </c>
      <c r="F13367" s="547">
        <v>0</v>
      </c>
      <c r="G13367" s="548">
        <v>0</v>
      </c>
      <c r="H13367" s="547">
        <v>0</v>
      </c>
      <c r="I13367" s="545" t="s">
        <v>12726</v>
      </c>
      <c r="J13367" s="545"/>
      <c r="K13367" s="545" t="s">
        <v>21148</v>
      </c>
      <c r="L13367" s="545" t="s">
        <v>13413</v>
      </c>
      <c r="M13367" s="548" t="s">
        <v>13758</v>
      </c>
      <c r="N13367" s="545" t="s">
        <v>13413</v>
      </c>
      <c r="O13367" s="545" t="s">
        <v>13413</v>
      </c>
      <c r="P13367" s="549">
        <v>11079</v>
      </c>
      <c r="Q13367" s="549">
        <v>1</v>
      </c>
      <c r="R13367" s="549">
        <v>49</v>
      </c>
      <c r="S13367" s="548"/>
      <c r="T13367" s="548"/>
      <c r="U13367" s="99"/>
    </row>
    <row r="13368" spans="1:21" ht="19.5" customHeight="1">
      <c r="A13368" s="545">
        <v>108401</v>
      </c>
      <c r="B13368" s="545" t="s">
        <v>8697</v>
      </c>
      <c r="C13368" s="545" t="s">
        <v>216</v>
      </c>
      <c r="D13368" s="546"/>
      <c r="E13368" s="171" t="str">
        <f t="shared" si="208"/>
        <v>1900</v>
      </c>
      <c r="F13368" s="547">
        <v>0</v>
      </c>
      <c r="G13368" s="548">
        <v>0</v>
      </c>
      <c r="H13368" s="547">
        <v>0</v>
      </c>
      <c r="I13368" s="545" t="s">
        <v>12736</v>
      </c>
      <c r="J13368" s="545"/>
      <c r="K13368" s="545" t="s">
        <v>20598</v>
      </c>
      <c r="L13368" s="545" t="s">
        <v>13413</v>
      </c>
      <c r="M13368" s="548" t="s">
        <v>13758</v>
      </c>
      <c r="N13368" s="545" t="s">
        <v>13413</v>
      </c>
      <c r="O13368" s="545" t="s">
        <v>13413</v>
      </c>
      <c r="P13368" s="549">
        <v>11080</v>
      </c>
      <c r="Q13368" s="549">
        <v>1</v>
      </c>
      <c r="R13368" s="549">
        <v>56</v>
      </c>
      <c r="S13368" s="548"/>
      <c r="T13368" s="548"/>
      <c r="U13368" s="99"/>
    </row>
    <row r="13369" spans="1:21" ht="19.5" customHeight="1">
      <c r="A13369" s="545">
        <v>108402</v>
      </c>
      <c r="B13369" s="545" t="s">
        <v>8696</v>
      </c>
      <c r="C13369" s="545" t="s">
        <v>216</v>
      </c>
      <c r="D13369" s="546"/>
      <c r="E13369" s="171" t="str">
        <f t="shared" si="208"/>
        <v>1900</v>
      </c>
      <c r="F13369" s="547">
        <v>0</v>
      </c>
      <c r="G13369" s="548">
        <v>0</v>
      </c>
      <c r="H13369" s="547">
        <v>0</v>
      </c>
      <c r="I13369" s="545" t="s">
        <v>12736</v>
      </c>
      <c r="J13369" s="545"/>
      <c r="K13369" s="545" t="s">
        <v>20598</v>
      </c>
      <c r="L13369" s="545" t="s">
        <v>13413</v>
      </c>
      <c r="M13369" s="548" t="s">
        <v>13758</v>
      </c>
      <c r="N13369" s="545" t="s">
        <v>13413</v>
      </c>
      <c r="O13369" s="545" t="s">
        <v>13413</v>
      </c>
      <c r="P13369" s="549">
        <v>11081</v>
      </c>
      <c r="Q13369" s="549">
        <v>1</v>
      </c>
      <c r="R13369" s="549">
        <v>56</v>
      </c>
      <c r="S13369" s="548"/>
      <c r="T13369" s="548"/>
      <c r="U13369" s="99"/>
    </row>
    <row r="13370" spans="1:21" ht="19.5" customHeight="1">
      <c r="A13370" s="545">
        <v>108403</v>
      </c>
      <c r="B13370" s="545" t="s">
        <v>8695</v>
      </c>
      <c r="C13370" s="545" t="s">
        <v>216</v>
      </c>
      <c r="D13370" s="546"/>
      <c r="E13370" s="171" t="str">
        <f t="shared" si="208"/>
        <v>1900</v>
      </c>
      <c r="F13370" s="547">
        <v>0</v>
      </c>
      <c r="G13370" s="548">
        <v>0</v>
      </c>
      <c r="H13370" s="547">
        <v>0</v>
      </c>
      <c r="I13370" s="545" t="s">
        <v>12736</v>
      </c>
      <c r="J13370" s="545"/>
      <c r="K13370" s="545" t="s">
        <v>20598</v>
      </c>
      <c r="L13370" s="545" t="s">
        <v>13413</v>
      </c>
      <c r="M13370" s="548" t="s">
        <v>13758</v>
      </c>
      <c r="N13370" s="545" t="s">
        <v>13413</v>
      </c>
      <c r="O13370" s="545" t="s">
        <v>13413</v>
      </c>
      <c r="P13370" s="549">
        <v>11082</v>
      </c>
      <c r="Q13370" s="549">
        <v>1</v>
      </c>
      <c r="R13370" s="549">
        <v>56</v>
      </c>
      <c r="S13370" s="548"/>
      <c r="T13370" s="548"/>
      <c r="U13370" s="99"/>
    </row>
    <row r="13371" spans="1:21" ht="19.5" customHeight="1">
      <c r="A13371" s="545">
        <v>108404</v>
      </c>
      <c r="B13371" s="545" t="s">
        <v>8694</v>
      </c>
      <c r="C13371" s="545" t="s">
        <v>216</v>
      </c>
      <c r="D13371" s="546"/>
      <c r="E13371" s="171" t="str">
        <f t="shared" si="208"/>
        <v>1900</v>
      </c>
      <c r="F13371" s="547">
        <v>0</v>
      </c>
      <c r="G13371" s="548">
        <v>0</v>
      </c>
      <c r="H13371" s="547">
        <v>0</v>
      </c>
      <c r="I13371" s="545" t="s">
        <v>12736</v>
      </c>
      <c r="J13371" s="545"/>
      <c r="K13371" s="545" t="s">
        <v>20598</v>
      </c>
      <c r="L13371" s="545" t="s">
        <v>13413</v>
      </c>
      <c r="M13371" s="548" t="s">
        <v>13758</v>
      </c>
      <c r="N13371" s="545" t="s">
        <v>13413</v>
      </c>
      <c r="O13371" s="545" t="s">
        <v>13413</v>
      </c>
      <c r="P13371" s="549">
        <v>11083</v>
      </c>
      <c r="Q13371" s="549">
        <v>1</v>
      </c>
      <c r="R13371" s="549">
        <v>56</v>
      </c>
      <c r="S13371" s="548"/>
      <c r="T13371" s="548"/>
      <c r="U13371" s="99"/>
    </row>
    <row r="13372" spans="1:21" ht="19.5" customHeight="1">
      <c r="A13372" s="545">
        <v>108405</v>
      </c>
      <c r="B13372" s="545" t="s">
        <v>5722</v>
      </c>
      <c r="C13372" s="545" t="s">
        <v>216</v>
      </c>
      <c r="D13372" s="546"/>
      <c r="E13372" s="171" t="str">
        <f t="shared" si="208"/>
        <v>1900</v>
      </c>
      <c r="F13372" s="547">
        <v>0</v>
      </c>
      <c r="G13372" s="548">
        <v>0</v>
      </c>
      <c r="H13372" s="547">
        <v>0</v>
      </c>
      <c r="I13372" s="545" t="s">
        <v>12736</v>
      </c>
      <c r="J13372" s="545"/>
      <c r="K13372" s="545" t="s">
        <v>20598</v>
      </c>
      <c r="L13372" s="545" t="s">
        <v>13413</v>
      </c>
      <c r="M13372" s="548" t="s">
        <v>13758</v>
      </c>
      <c r="N13372" s="545" t="s">
        <v>13413</v>
      </c>
      <c r="O13372" s="545" t="s">
        <v>13413</v>
      </c>
      <c r="P13372" s="549">
        <v>11084</v>
      </c>
      <c r="Q13372" s="549">
        <v>1</v>
      </c>
      <c r="R13372" s="549">
        <v>56</v>
      </c>
      <c r="S13372" s="548"/>
      <c r="T13372" s="548"/>
      <c r="U13372" s="99"/>
    </row>
    <row r="13373" spans="1:21" ht="19.5" customHeight="1">
      <c r="A13373" s="545">
        <v>108406</v>
      </c>
      <c r="B13373" s="545" t="s">
        <v>5686</v>
      </c>
      <c r="C13373" s="545" t="s">
        <v>209</v>
      </c>
      <c r="D13373" s="546"/>
      <c r="E13373" s="171" t="str">
        <f t="shared" si="208"/>
        <v>1900</v>
      </c>
      <c r="F13373" s="547">
        <v>0</v>
      </c>
      <c r="G13373" s="548">
        <v>0</v>
      </c>
      <c r="H13373" s="547">
        <v>0</v>
      </c>
      <c r="I13373" s="545" t="s">
        <v>12736</v>
      </c>
      <c r="J13373" s="545"/>
      <c r="K13373" s="545" t="s">
        <v>20598</v>
      </c>
      <c r="L13373" s="545" t="s">
        <v>13413</v>
      </c>
      <c r="M13373" s="548" t="s">
        <v>13758</v>
      </c>
      <c r="N13373" s="545" t="s">
        <v>13413</v>
      </c>
      <c r="O13373" s="545" t="s">
        <v>13413</v>
      </c>
      <c r="P13373" s="549">
        <v>11085</v>
      </c>
      <c r="Q13373" s="549">
        <v>1</v>
      </c>
      <c r="R13373" s="549">
        <v>56</v>
      </c>
      <c r="S13373" s="548"/>
      <c r="T13373" s="548"/>
      <c r="U13373" s="99"/>
    </row>
    <row r="13374" spans="1:21" ht="19.5" customHeight="1">
      <c r="A13374" s="545">
        <v>108407</v>
      </c>
      <c r="B13374" s="545" t="s">
        <v>8693</v>
      </c>
      <c r="C13374" s="545" t="s">
        <v>216</v>
      </c>
      <c r="D13374" s="546"/>
      <c r="E13374" s="171" t="str">
        <f t="shared" si="208"/>
        <v>1900</v>
      </c>
      <c r="F13374" s="547">
        <v>0</v>
      </c>
      <c r="G13374" s="548">
        <v>0</v>
      </c>
      <c r="H13374" s="547">
        <v>0</v>
      </c>
      <c r="I13374" s="545" t="s">
        <v>12736</v>
      </c>
      <c r="J13374" s="545"/>
      <c r="K13374" s="545" t="s">
        <v>21149</v>
      </c>
      <c r="L13374" s="545" t="s">
        <v>13413</v>
      </c>
      <c r="M13374" s="548" t="s">
        <v>13758</v>
      </c>
      <c r="N13374" s="545" t="s">
        <v>13413</v>
      </c>
      <c r="O13374" s="545" t="s">
        <v>13413</v>
      </c>
      <c r="P13374" s="549">
        <v>11086</v>
      </c>
      <c r="Q13374" s="549">
        <v>1</v>
      </c>
      <c r="R13374" s="549">
        <v>56</v>
      </c>
      <c r="S13374" s="548"/>
      <c r="T13374" s="548"/>
      <c r="U13374" s="99"/>
    </row>
    <row r="13375" spans="1:21" ht="19.5" customHeight="1">
      <c r="A13375" s="545">
        <v>108408</v>
      </c>
      <c r="B13375" s="545" t="s">
        <v>8692</v>
      </c>
      <c r="C13375" s="545" t="s">
        <v>216</v>
      </c>
      <c r="D13375" s="546"/>
      <c r="E13375" s="171" t="str">
        <f t="shared" si="208"/>
        <v>1900</v>
      </c>
      <c r="F13375" s="547">
        <v>0</v>
      </c>
      <c r="G13375" s="548">
        <v>0</v>
      </c>
      <c r="H13375" s="547">
        <v>0</v>
      </c>
      <c r="I13375" s="545" t="s">
        <v>12736</v>
      </c>
      <c r="J13375" s="545"/>
      <c r="K13375" s="545" t="s">
        <v>21149</v>
      </c>
      <c r="L13375" s="545" t="s">
        <v>13413</v>
      </c>
      <c r="M13375" s="548" t="s">
        <v>13758</v>
      </c>
      <c r="N13375" s="545" t="s">
        <v>13413</v>
      </c>
      <c r="O13375" s="545" t="s">
        <v>13413</v>
      </c>
      <c r="P13375" s="549">
        <v>11087</v>
      </c>
      <c r="Q13375" s="549">
        <v>1</v>
      </c>
      <c r="R13375" s="549">
        <v>56</v>
      </c>
      <c r="S13375" s="548"/>
      <c r="T13375" s="548"/>
      <c r="U13375" s="99"/>
    </row>
    <row r="13376" spans="1:21" ht="19.5" customHeight="1">
      <c r="A13376" s="545">
        <v>108409</v>
      </c>
      <c r="B13376" s="545" t="s">
        <v>8691</v>
      </c>
      <c r="C13376" s="545" t="s">
        <v>216</v>
      </c>
      <c r="D13376" s="546"/>
      <c r="E13376" s="171" t="str">
        <f t="shared" si="208"/>
        <v>1900</v>
      </c>
      <c r="F13376" s="547">
        <v>0</v>
      </c>
      <c r="G13376" s="548">
        <v>0</v>
      </c>
      <c r="H13376" s="547">
        <v>0</v>
      </c>
      <c r="I13376" s="545" t="s">
        <v>12736</v>
      </c>
      <c r="J13376" s="545"/>
      <c r="K13376" s="545" t="s">
        <v>20598</v>
      </c>
      <c r="L13376" s="545" t="s">
        <v>13413</v>
      </c>
      <c r="M13376" s="548" t="s">
        <v>13758</v>
      </c>
      <c r="N13376" s="545" t="s">
        <v>13413</v>
      </c>
      <c r="O13376" s="545" t="s">
        <v>13413</v>
      </c>
      <c r="P13376" s="549">
        <v>11088</v>
      </c>
      <c r="Q13376" s="549">
        <v>1</v>
      </c>
      <c r="R13376" s="549">
        <v>56</v>
      </c>
      <c r="S13376" s="548"/>
      <c r="T13376" s="548"/>
      <c r="U13376" s="99"/>
    </row>
    <row r="13377" spans="1:21" ht="19.5" customHeight="1">
      <c r="A13377" s="545">
        <v>108410</v>
      </c>
      <c r="B13377" s="545" t="s">
        <v>4509</v>
      </c>
      <c r="C13377" s="545" t="s">
        <v>209</v>
      </c>
      <c r="D13377" s="546"/>
      <c r="E13377" s="171" t="str">
        <f t="shared" si="208"/>
        <v>1900</v>
      </c>
      <c r="F13377" s="547">
        <v>0</v>
      </c>
      <c r="G13377" s="548">
        <v>0</v>
      </c>
      <c r="H13377" s="547">
        <v>0</v>
      </c>
      <c r="I13377" s="545" t="s">
        <v>12740</v>
      </c>
      <c r="J13377" s="545"/>
      <c r="K13377" s="545" t="s">
        <v>21150</v>
      </c>
      <c r="L13377" s="545" t="s">
        <v>13413</v>
      </c>
      <c r="M13377" s="548" t="s">
        <v>13758</v>
      </c>
      <c r="N13377" s="545" t="s">
        <v>13413</v>
      </c>
      <c r="O13377" s="545" t="s">
        <v>13413</v>
      </c>
      <c r="P13377" s="549">
        <v>11089</v>
      </c>
      <c r="Q13377" s="549">
        <v>1</v>
      </c>
      <c r="R13377" s="549">
        <v>93</v>
      </c>
      <c r="S13377" s="548"/>
      <c r="T13377" s="548"/>
      <c r="U13377" s="99"/>
    </row>
    <row r="13378" spans="1:21" ht="19.5" customHeight="1">
      <c r="A13378" s="545">
        <v>108411</v>
      </c>
      <c r="B13378" s="545" t="s">
        <v>8690</v>
      </c>
      <c r="C13378" s="545" t="s">
        <v>209</v>
      </c>
      <c r="D13378" s="546"/>
      <c r="E13378" s="171" t="str">
        <f t="shared" si="208"/>
        <v>1900</v>
      </c>
      <c r="F13378" s="547">
        <v>0</v>
      </c>
      <c r="G13378" s="548">
        <v>0</v>
      </c>
      <c r="H13378" s="547">
        <v>0</v>
      </c>
      <c r="I13378" s="545" t="s">
        <v>12740</v>
      </c>
      <c r="J13378" s="545"/>
      <c r="K13378" s="545" t="s">
        <v>21150</v>
      </c>
      <c r="L13378" s="545" t="s">
        <v>13413</v>
      </c>
      <c r="M13378" s="548" t="s">
        <v>13758</v>
      </c>
      <c r="N13378" s="545" t="s">
        <v>13413</v>
      </c>
      <c r="O13378" s="545" t="s">
        <v>13413</v>
      </c>
      <c r="P13378" s="549">
        <v>11090</v>
      </c>
      <c r="Q13378" s="549">
        <v>1</v>
      </c>
      <c r="R13378" s="549">
        <v>93</v>
      </c>
      <c r="S13378" s="548"/>
      <c r="T13378" s="548"/>
      <c r="U13378" s="99"/>
    </row>
    <row r="13379" spans="1:21" ht="19.5" customHeight="1">
      <c r="A13379" s="545">
        <v>108412</v>
      </c>
      <c r="B13379" s="545" t="s">
        <v>8689</v>
      </c>
      <c r="C13379" s="545" t="s">
        <v>216</v>
      </c>
      <c r="D13379" s="546"/>
      <c r="E13379" s="171" t="str">
        <f t="shared" si="208"/>
        <v>1900</v>
      </c>
      <c r="F13379" s="547">
        <v>0</v>
      </c>
      <c r="G13379" s="548">
        <v>0</v>
      </c>
      <c r="H13379" s="547">
        <v>0</v>
      </c>
      <c r="I13379" s="545" t="s">
        <v>12736</v>
      </c>
      <c r="J13379" s="545"/>
      <c r="K13379" s="545" t="s">
        <v>20598</v>
      </c>
      <c r="L13379" s="545" t="s">
        <v>13413</v>
      </c>
      <c r="M13379" s="548" t="s">
        <v>13758</v>
      </c>
      <c r="N13379" s="545" t="s">
        <v>13413</v>
      </c>
      <c r="O13379" s="545" t="s">
        <v>13413</v>
      </c>
      <c r="P13379" s="549">
        <v>11091</v>
      </c>
      <c r="Q13379" s="549">
        <v>1</v>
      </c>
      <c r="R13379" s="549">
        <v>56</v>
      </c>
      <c r="S13379" s="548"/>
      <c r="T13379" s="548"/>
      <c r="U13379" s="99"/>
    </row>
    <row r="13380" spans="1:21" ht="19.5" customHeight="1">
      <c r="A13380" s="545">
        <v>108413</v>
      </c>
      <c r="B13380" s="545" t="s">
        <v>8688</v>
      </c>
      <c r="C13380" s="545" t="s">
        <v>216</v>
      </c>
      <c r="D13380" s="546"/>
      <c r="E13380" s="171" t="str">
        <f t="shared" ref="E13380:E13443" si="209">TEXT(D13380,"YYYY")</f>
        <v>1900</v>
      </c>
      <c r="F13380" s="547">
        <v>0</v>
      </c>
      <c r="G13380" s="548">
        <v>0</v>
      </c>
      <c r="H13380" s="547">
        <v>0</v>
      </c>
      <c r="I13380" s="545" t="s">
        <v>12740</v>
      </c>
      <c r="J13380" s="545"/>
      <c r="K13380" s="545" t="s">
        <v>21151</v>
      </c>
      <c r="L13380" s="545" t="s">
        <v>13413</v>
      </c>
      <c r="M13380" s="548" t="s">
        <v>13758</v>
      </c>
      <c r="N13380" s="545" t="s">
        <v>13413</v>
      </c>
      <c r="O13380" s="545" t="s">
        <v>13413</v>
      </c>
      <c r="P13380" s="549">
        <v>11092</v>
      </c>
      <c r="Q13380" s="549">
        <v>1</v>
      </c>
      <c r="R13380" s="549">
        <v>93</v>
      </c>
      <c r="S13380" s="548"/>
      <c r="T13380" s="548"/>
      <c r="U13380" s="99"/>
    </row>
    <row r="13381" spans="1:21" ht="19.5" customHeight="1">
      <c r="A13381" s="545">
        <v>108414</v>
      </c>
      <c r="B13381" s="545" t="s">
        <v>8687</v>
      </c>
      <c r="C13381" s="545" t="s">
        <v>4501</v>
      </c>
      <c r="D13381" s="546"/>
      <c r="E13381" s="171" t="str">
        <f t="shared" si="209"/>
        <v>1900</v>
      </c>
      <c r="F13381" s="547">
        <v>0</v>
      </c>
      <c r="G13381" s="548">
        <v>0</v>
      </c>
      <c r="H13381" s="547">
        <v>0</v>
      </c>
      <c r="I13381" s="545" t="s">
        <v>12766</v>
      </c>
      <c r="J13381" s="545"/>
      <c r="K13381" s="545" t="s">
        <v>13413</v>
      </c>
      <c r="L13381" s="545" t="s">
        <v>13413</v>
      </c>
      <c r="M13381" s="548" t="s">
        <v>13758</v>
      </c>
      <c r="N13381" s="545" t="s">
        <v>13413</v>
      </c>
      <c r="O13381" s="545" t="s">
        <v>13413</v>
      </c>
      <c r="P13381" s="549">
        <v>11093</v>
      </c>
      <c r="Q13381" s="549">
        <v>1</v>
      </c>
      <c r="R13381" s="549">
        <v>172</v>
      </c>
      <c r="S13381" s="548"/>
      <c r="T13381" s="548"/>
      <c r="U13381" s="99"/>
    </row>
    <row r="13382" spans="1:21" ht="19.5" customHeight="1">
      <c r="A13382" s="545">
        <v>108415</v>
      </c>
      <c r="B13382" s="545" t="s">
        <v>5398</v>
      </c>
      <c r="C13382" s="545" t="s">
        <v>4501</v>
      </c>
      <c r="D13382" s="546"/>
      <c r="E13382" s="171" t="str">
        <f t="shared" si="209"/>
        <v>1900</v>
      </c>
      <c r="F13382" s="547">
        <v>0</v>
      </c>
      <c r="G13382" s="548">
        <v>0</v>
      </c>
      <c r="H13382" s="547">
        <v>0</v>
      </c>
      <c r="I13382" s="545" t="s">
        <v>12766</v>
      </c>
      <c r="J13382" s="545"/>
      <c r="K13382" s="545" t="s">
        <v>13413</v>
      </c>
      <c r="L13382" s="545" t="s">
        <v>13413</v>
      </c>
      <c r="M13382" s="548" t="s">
        <v>13758</v>
      </c>
      <c r="N13382" s="545" t="s">
        <v>13413</v>
      </c>
      <c r="O13382" s="545" t="s">
        <v>13413</v>
      </c>
      <c r="P13382" s="549">
        <v>11094</v>
      </c>
      <c r="Q13382" s="549">
        <v>1</v>
      </c>
      <c r="R13382" s="549">
        <v>172</v>
      </c>
      <c r="S13382" s="548"/>
      <c r="T13382" s="548"/>
      <c r="U13382" s="99"/>
    </row>
    <row r="13383" spans="1:21" ht="19.5" customHeight="1">
      <c r="A13383" s="545">
        <v>108416</v>
      </c>
      <c r="B13383" s="545" t="s">
        <v>8686</v>
      </c>
      <c r="C13383" s="545" t="s">
        <v>4501</v>
      </c>
      <c r="D13383" s="546"/>
      <c r="E13383" s="171" t="str">
        <f t="shared" si="209"/>
        <v>1900</v>
      </c>
      <c r="F13383" s="547">
        <v>0</v>
      </c>
      <c r="G13383" s="548">
        <v>0</v>
      </c>
      <c r="H13383" s="547">
        <v>0</v>
      </c>
      <c r="I13383" s="545" t="s">
        <v>12766</v>
      </c>
      <c r="J13383" s="545"/>
      <c r="K13383" s="545" t="s">
        <v>13413</v>
      </c>
      <c r="L13383" s="545" t="s">
        <v>13413</v>
      </c>
      <c r="M13383" s="548" t="s">
        <v>13758</v>
      </c>
      <c r="N13383" s="545" t="s">
        <v>13413</v>
      </c>
      <c r="O13383" s="545" t="s">
        <v>13413</v>
      </c>
      <c r="P13383" s="549">
        <v>11095</v>
      </c>
      <c r="Q13383" s="549">
        <v>1</v>
      </c>
      <c r="R13383" s="549">
        <v>172</v>
      </c>
      <c r="S13383" s="548"/>
      <c r="T13383" s="548"/>
      <c r="U13383" s="99"/>
    </row>
    <row r="13384" spans="1:21" ht="19.5" customHeight="1">
      <c r="A13384" s="545">
        <v>108417</v>
      </c>
      <c r="B13384" s="545" t="s">
        <v>8685</v>
      </c>
      <c r="C13384" s="545" t="s">
        <v>4501</v>
      </c>
      <c r="D13384" s="546"/>
      <c r="E13384" s="171" t="str">
        <f t="shared" si="209"/>
        <v>1900</v>
      </c>
      <c r="F13384" s="547">
        <v>0</v>
      </c>
      <c r="G13384" s="548">
        <v>0</v>
      </c>
      <c r="H13384" s="547">
        <v>0</v>
      </c>
      <c r="I13384" s="545" t="s">
        <v>12766</v>
      </c>
      <c r="J13384" s="545"/>
      <c r="K13384" s="545" t="s">
        <v>13413</v>
      </c>
      <c r="L13384" s="545" t="s">
        <v>13413</v>
      </c>
      <c r="M13384" s="548" t="s">
        <v>13758</v>
      </c>
      <c r="N13384" s="545" t="s">
        <v>13413</v>
      </c>
      <c r="O13384" s="545" t="s">
        <v>13413</v>
      </c>
      <c r="P13384" s="549">
        <v>11096</v>
      </c>
      <c r="Q13384" s="549">
        <v>1</v>
      </c>
      <c r="R13384" s="549">
        <v>172</v>
      </c>
      <c r="S13384" s="548"/>
      <c r="T13384" s="548"/>
      <c r="U13384" s="99"/>
    </row>
    <row r="13385" spans="1:21" ht="19.5" customHeight="1">
      <c r="A13385" s="545">
        <v>108418</v>
      </c>
      <c r="B13385" s="545" t="s">
        <v>5420</v>
      </c>
      <c r="C13385" s="545" t="s">
        <v>4501</v>
      </c>
      <c r="D13385" s="546"/>
      <c r="E13385" s="171" t="str">
        <f t="shared" si="209"/>
        <v>1900</v>
      </c>
      <c r="F13385" s="547">
        <v>0</v>
      </c>
      <c r="G13385" s="548">
        <v>0</v>
      </c>
      <c r="H13385" s="547">
        <v>0</v>
      </c>
      <c r="I13385" s="545" t="s">
        <v>12766</v>
      </c>
      <c r="J13385" s="545"/>
      <c r="K13385" s="545" t="s">
        <v>13413</v>
      </c>
      <c r="L13385" s="545" t="s">
        <v>13413</v>
      </c>
      <c r="M13385" s="548" t="s">
        <v>13758</v>
      </c>
      <c r="N13385" s="545" t="s">
        <v>13413</v>
      </c>
      <c r="O13385" s="545" t="s">
        <v>13413</v>
      </c>
      <c r="P13385" s="549">
        <v>11097</v>
      </c>
      <c r="Q13385" s="549">
        <v>1</v>
      </c>
      <c r="R13385" s="549">
        <v>172</v>
      </c>
      <c r="S13385" s="548"/>
      <c r="T13385" s="548"/>
      <c r="U13385" s="99"/>
    </row>
    <row r="13386" spans="1:21" ht="19.5" customHeight="1">
      <c r="A13386" s="545">
        <v>108419</v>
      </c>
      <c r="B13386" s="545" t="s">
        <v>5574</v>
      </c>
      <c r="C13386" s="545" t="s">
        <v>221</v>
      </c>
      <c r="D13386" s="546">
        <v>43739</v>
      </c>
      <c r="E13386" s="171" t="str">
        <f t="shared" si="209"/>
        <v>2019</v>
      </c>
      <c r="F13386" s="547">
        <v>57590.05</v>
      </c>
      <c r="G13386" s="548">
        <v>0.19</v>
      </c>
      <c r="H13386" s="547">
        <v>48395</v>
      </c>
      <c r="I13386" s="545" t="s">
        <v>12683</v>
      </c>
      <c r="J13386" s="545" t="s">
        <v>13407</v>
      </c>
      <c r="K13386" s="545" t="s">
        <v>21152</v>
      </c>
      <c r="L13386" s="545" t="s">
        <v>13413</v>
      </c>
      <c r="M13386" s="548" t="s">
        <v>13758</v>
      </c>
      <c r="N13386" s="545" t="s">
        <v>13413</v>
      </c>
      <c r="O13386" s="545" t="s">
        <v>13413</v>
      </c>
      <c r="P13386" s="549">
        <v>11098</v>
      </c>
      <c r="Q13386" s="549">
        <v>1</v>
      </c>
      <c r="R13386" s="549">
        <v>55</v>
      </c>
      <c r="S13386" s="548">
        <v>2232</v>
      </c>
      <c r="T13386" s="548"/>
      <c r="U13386" s="99"/>
    </row>
    <row r="13387" spans="1:21" ht="19.5" customHeight="1">
      <c r="A13387" s="545">
        <v>108420</v>
      </c>
      <c r="B13387" s="545" t="s">
        <v>8684</v>
      </c>
      <c r="C13387" s="545" t="s">
        <v>216</v>
      </c>
      <c r="D13387" s="546"/>
      <c r="E13387" s="171" t="str">
        <f t="shared" si="209"/>
        <v>1900</v>
      </c>
      <c r="F13387" s="547">
        <v>0</v>
      </c>
      <c r="G13387" s="548">
        <v>0</v>
      </c>
      <c r="H13387" s="547">
        <v>0</v>
      </c>
      <c r="I13387" s="545" t="s">
        <v>12693</v>
      </c>
      <c r="J13387" s="545"/>
      <c r="K13387" s="545" t="s">
        <v>13413</v>
      </c>
      <c r="L13387" s="545" t="s">
        <v>13413</v>
      </c>
      <c r="M13387" s="548" t="s">
        <v>13758</v>
      </c>
      <c r="N13387" s="545" t="s">
        <v>13413</v>
      </c>
      <c r="O13387" s="545" t="s">
        <v>13413</v>
      </c>
      <c r="P13387" s="549">
        <v>11099</v>
      </c>
      <c r="Q13387" s="549">
        <v>1</v>
      </c>
      <c r="R13387" s="549">
        <v>102</v>
      </c>
      <c r="S13387" s="548"/>
      <c r="T13387" s="548"/>
      <c r="U13387" s="99"/>
    </row>
    <row r="13388" spans="1:21" ht="19.5" customHeight="1">
      <c r="A13388" s="545">
        <v>108421</v>
      </c>
      <c r="B13388" s="545" t="s">
        <v>5426</v>
      </c>
      <c r="C13388" s="545" t="s">
        <v>216</v>
      </c>
      <c r="D13388" s="546"/>
      <c r="E13388" s="171" t="str">
        <f t="shared" si="209"/>
        <v>1900</v>
      </c>
      <c r="F13388" s="547">
        <v>0</v>
      </c>
      <c r="G13388" s="548">
        <v>0</v>
      </c>
      <c r="H13388" s="547">
        <v>0</v>
      </c>
      <c r="I13388" s="545" t="s">
        <v>12756</v>
      </c>
      <c r="J13388" s="545"/>
      <c r="K13388" s="545" t="s">
        <v>21153</v>
      </c>
      <c r="L13388" s="545" t="s">
        <v>13413</v>
      </c>
      <c r="M13388" s="548" t="s">
        <v>13758</v>
      </c>
      <c r="N13388" s="545" t="s">
        <v>13413</v>
      </c>
      <c r="O13388" s="545" t="s">
        <v>13413</v>
      </c>
      <c r="P13388" s="549">
        <v>11100</v>
      </c>
      <c r="Q13388" s="549">
        <v>1</v>
      </c>
      <c r="R13388" s="549">
        <v>34</v>
      </c>
      <c r="S13388" s="548"/>
      <c r="T13388" s="548"/>
      <c r="U13388" s="99"/>
    </row>
    <row r="13389" spans="1:21" ht="19.5" customHeight="1">
      <c r="A13389" s="545">
        <v>108422</v>
      </c>
      <c r="B13389" s="545" t="s">
        <v>5429</v>
      </c>
      <c r="C13389" s="545" t="s">
        <v>216</v>
      </c>
      <c r="D13389" s="546"/>
      <c r="E13389" s="171" t="str">
        <f t="shared" si="209"/>
        <v>1900</v>
      </c>
      <c r="F13389" s="547">
        <v>0</v>
      </c>
      <c r="G13389" s="548">
        <v>0</v>
      </c>
      <c r="H13389" s="547">
        <v>0</v>
      </c>
      <c r="I13389" s="545" t="s">
        <v>12756</v>
      </c>
      <c r="J13389" s="545"/>
      <c r="K13389" s="545" t="s">
        <v>21154</v>
      </c>
      <c r="L13389" s="545" t="s">
        <v>13413</v>
      </c>
      <c r="M13389" s="548" t="s">
        <v>13758</v>
      </c>
      <c r="N13389" s="545" t="s">
        <v>13413</v>
      </c>
      <c r="O13389" s="545" t="s">
        <v>13413</v>
      </c>
      <c r="P13389" s="549">
        <v>11101</v>
      </c>
      <c r="Q13389" s="549">
        <v>1</v>
      </c>
      <c r="R13389" s="549">
        <v>34</v>
      </c>
      <c r="S13389" s="548"/>
      <c r="T13389" s="548"/>
      <c r="U13389" s="99"/>
    </row>
    <row r="13390" spans="1:21" ht="19.5" customHeight="1">
      <c r="A13390" s="545">
        <v>108423</v>
      </c>
      <c r="B13390" s="545" t="s">
        <v>8683</v>
      </c>
      <c r="C13390" s="545" t="s">
        <v>4501</v>
      </c>
      <c r="D13390" s="546"/>
      <c r="E13390" s="171" t="str">
        <f t="shared" si="209"/>
        <v>1900</v>
      </c>
      <c r="F13390" s="547">
        <v>0</v>
      </c>
      <c r="G13390" s="548">
        <v>0</v>
      </c>
      <c r="H13390" s="547">
        <v>0</v>
      </c>
      <c r="I13390" s="545" t="s">
        <v>12642</v>
      </c>
      <c r="J13390" s="545"/>
      <c r="K13390" s="545" t="s">
        <v>13413</v>
      </c>
      <c r="L13390" s="545" t="s">
        <v>13413</v>
      </c>
      <c r="M13390" s="548" t="s">
        <v>13758</v>
      </c>
      <c r="N13390" s="545" t="s">
        <v>13413</v>
      </c>
      <c r="O13390" s="545" t="s">
        <v>13413</v>
      </c>
      <c r="P13390" s="549">
        <v>11102</v>
      </c>
      <c r="Q13390" s="549">
        <v>1</v>
      </c>
      <c r="R13390" s="549">
        <v>135</v>
      </c>
      <c r="S13390" s="548"/>
      <c r="T13390" s="548"/>
      <c r="U13390" s="99"/>
    </row>
    <row r="13391" spans="1:21" ht="19.5" customHeight="1">
      <c r="A13391" s="545">
        <v>108424</v>
      </c>
      <c r="B13391" s="545" t="s">
        <v>4975</v>
      </c>
      <c r="C13391" s="545" t="s">
        <v>209</v>
      </c>
      <c r="D13391" s="546"/>
      <c r="E13391" s="171" t="str">
        <f t="shared" si="209"/>
        <v>1900</v>
      </c>
      <c r="F13391" s="547">
        <v>0</v>
      </c>
      <c r="G13391" s="548">
        <v>0</v>
      </c>
      <c r="H13391" s="547">
        <v>0</v>
      </c>
      <c r="I13391" s="545" t="s">
        <v>12637</v>
      </c>
      <c r="J13391" s="545"/>
      <c r="K13391" s="545" t="s">
        <v>4975</v>
      </c>
      <c r="L13391" s="545" t="s">
        <v>13413</v>
      </c>
      <c r="M13391" s="548" t="s">
        <v>13758</v>
      </c>
      <c r="N13391" s="545" t="s">
        <v>13413</v>
      </c>
      <c r="O13391" s="545" t="s">
        <v>13413</v>
      </c>
      <c r="P13391" s="549">
        <v>11103</v>
      </c>
      <c r="Q13391" s="549">
        <v>1</v>
      </c>
      <c r="R13391" s="549">
        <v>13</v>
      </c>
      <c r="S13391" s="548"/>
      <c r="T13391" s="548"/>
      <c r="U13391" s="99"/>
    </row>
    <row r="13392" spans="1:21" ht="19.5" customHeight="1">
      <c r="A13392" s="545">
        <v>108425</v>
      </c>
      <c r="B13392" s="545" t="s">
        <v>8066</v>
      </c>
      <c r="C13392" s="545" t="s">
        <v>216</v>
      </c>
      <c r="D13392" s="546">
        <v>44677</v>
      </c>
      <c r="E13392" s="171" t="str">
        <f t="shared" si="209"/>
        <v>2022</v>
      </c>
      <c r="F13392" s="547">
        <v>10488449</v>
      </c>
      <c r="G13392" s="548">
        <v>0.19</v>
      </c>
      <c r="H13392" s="547">
        <v>8813822.6899999995</v>
      </c>
      <c r="I13392" s="545" t="s">
        <v>12758</v>
      </c>
      <c r="J13392" s="545" t="s">
        <v>13298</v>
      </c>
      <c r="K13392" s="545" t="s">
        <v>21155</v>
      </c>
      <c r="L13392" s="545" t="s">
        <v>13413</v>
      </c>
      <c r="M13392" s="548" t="s">
        <v>13758</v>
      </c>
      <c r="N13392" s="545" t="s">
        <v>13413</v>
      </c>
      <c r="O13392" s="545" t="s">
        <v>13413</v>
      </c>
      <c r="P13392" s="549">
        <v>11104</v>
      </c>
      <c r="Q13392" s="549">
        <v>1</v>
      </c>
      <c r="R13392" s="549">
        <v>164</v>
      </c>
      <c r="S13392" s="548">
        <v>1012</v>
      </c>
      <c r="T13392" s="548"/>
      <c r="U13392" s="99"/>
    </row>
    <row r="13393" spans="1:21" ht="19.5" customHeight="1">
      <c r="A13393" s="545">
        <v>108428</v>
      </c>
      <c r="B13393" s="545" t="s">
        <v>5433</v>
      </c>
      <c r="C13393" s="545" t="s">
        <v>216</v>
      </c>
      <c r="D13393" s="546"/>
      <c r="E13393" s="171" t="str">
        <f t="shared" si="209"/>
        <v>1900</v>
      </c>
      <c r="F13393" s="547">
        <v>0</v>
      </c>
      <c r="G13393" s="548">
        <v>0</v>
      </c>
      <c r="H13393" s="547">
        <v>0</v>
      </c>
      <c r="I13393" s="545" t="s">
        <v>12756</v>
      </c>
      <c r="J13393" s="545"/>
      <c r="K13393" s="545" t="s">
        <v>21156</v>
      </c>
      <c r="L13393" s="545" t="s">
        <v>13413</v>
      </c>
      <c r="M13393" s="548" t="s">
        <v>13758</v>
      </c>
      <c r="N13393" s="545" t="s">
        <v>13413</v>
      </c>
      <c r="O13393" s="545" t="s">
        <v>13413</v>
      </c>
      <c r="P13393" s="549">
        <v>11105</v>
      </c>
      <c r="Q13393" s="549">
        <v>1</v>
      </c>
      <c r="R13393" s="549">
        <v>34</v>
      </c>
      <c r="S13393" s="548"/>
      <c r="T13393" s="548"/>
      <c r="U13393" s="99"/>
    </row>
    <row r="13394" spans="1:21" ht="19.5" customHeight="1">
      <c r="A13394" s="545">
        <v>108429</v>
      </c>
      <c r="B13394" s="545" t="s">
        <v>8682</v>
      </c>
      <c r="C13394" s="545" t="s">
        <v>216</v>
      </c>
      <c r="D13394" s="546"/>
      <c r="E13394" s="171" t="str">
        <f t="shared" si="209"/>
        <v>1900</v>
      </c>
      <c r="F13394" s="547">
        <v>0</v>
      </c>
      <c r="G13394" s="548">
        <v>0</v>
      </c>
      <c r="H13394" s="547">
        <v>0</v>
      </c>
      <c r="I13394" s="545" t="s">
        <v>12756</v>
      </c>
      <c r="J13394" s="545"/>
      <c r="K13394" s="545" t="s">
        <v>21157</v>
      </c>
      <c r="L13394" s="545" t="s">
        <v>13413</v>
      </c>
      <c r="M13394" s="548" t="s">
        <v>13758</v>
      </c>
      <c r="N13394" s="545" t="s">
        <v>13413</v>
      </c>
      <c r="O13394" s="545" t="s">
        <v>13413</v>
      </c>
      <c r="P13394" s="549">
        <v>11106</v>
      </c>
      <c r="Q13394" s="549">
        <v>1</v>
      </c>
      <c r="R13394" s="549">
        <v>34</v>
      </c>
      <c r="S13394" s="548"/>
      <c r="T13394" s="548"/>
      <c r="U13394" s="99"/>
    </row>
    <row r="13395" spans="1:21" ht="19.5" customHeight="1">
      <c r="A13395" s="545">
        <v>108430</v>
      </c>
      <c r="B13395" s="545" t="s">
        <v>4539</v>
      </c>
      <c r="C13395" s="545" t="s">
        <v>4504</v>
      </c>
      <c r="D13395" s="546"/>
      <c r="E13395" s="171" t="str">
        <f t="shared" si="209"/>
        <v>1900</v>
      </c>
      <c r="F13395" s="547">
        <v>0</v>
      </c>
      <c r="G13395" s="548">
        <v>0</v>
      </c>
      <c r="H13395" s="547">
        <v>0</v>
      </c>
      <c r="I13395" s="545" t="s">
        <v>12668</v>
      </c>
      <c r="J13395" s="545"/>
      <c r="K13395" s="545" t="s">
        <v>20296</v>
      </c>
      <c r="L13395" s="545" t="s">
        <v>13413</v>
      </c>
      <c r="M13395" s="548" t="s">
        <v>13868</v>
      </c>
      <c r="N13395" s="545" t="s">
        <v>13413</v>
      </c>
      <c r="O13395" s="545" t="s">
        <v>13413</v>
      </c>
      <c r="P13395" s="549">
        <v>11107</v>
      </c>
      <c r="Q13395" s="549">
        <v>2</v>
      </c>
      <c r="R13395" s="549">
        <v>7</v>
      </c>
      <c r="S13395" s="548"/>
      <c r="T13395" s="548"/>
      <c r="U13395" s="99"/>
    </row>
    <row r="13396" spans="1:21" ht="19.5" customHeight="1">
      <c r="A13396" s="545">
        <v>108431</v>
      </c>
      <c r="B13396" s="545" t="s">
        <v>5349</v>
      </c>
      <c r="C13396" s="545" t="s">
        <v>4501</v>
      </c>
      <c r="D13396" s="546"/>
      <c r="E13396" s="171" t="str">
        <f t="shared" si="209"/>
        <v>1900</v>
      </c>
      <c r="F13396" s="547">
        <v>0</v>
      </c>
      <c r="G13396" s="548">
        <v>0</v>
      </c>
      <c r="H13396" s="547">
        <v>0</v>
      </c>
      <c r="I13396" s="545" t="s">
        <v>12647</v>
      </c>
      <c r="J13396" s="545"/>
      <c r="K13396" s="545" t="s">
        <v>13413</v>
      </c>
      <c r="L13396" s="545" t="s">
        <v>13413</v>
      </c>
      <c r="M13396" s="548" t="s">
        <v>13758</v>
      </c>
      <c r="N13396" s="545" t="s">
        <v>13413</v>
      </c>
      <c r="O13396" s="545" t="s">
        <v>13413</v>
      </c>
      <c r="P13396" s="549">
        <v>11108</v>
      </c>
      <c r="Q13396" s="549">
        <v>1</v>
      </c>
      <c r="R13396" s="549">
        <v>26</v>
      </c>
      <c r="S13396" s="548"/>
      <c r="T13396" s="548"/>
      <c r="U13396" s="99"/>
    </row>
    <row r="13397" spans="1:21" ht="19.5" customHeight="1">
      <c r="A13397" s="545">
        <v>108432</v>
      </c>
      <c r="B13397" s="545" t="s">
        <v>4541</v>
      </c>
      <c r="C13397" s="545" t="s">
        <v>221</v>
      </c>
      <c r="D13397" s="546"/>
      <c r="E13397" s="171" t="str">
        <f t="shared" si="209"/>
        <v>1900</v>
      </c>
      <c r="F13397" s="547">
        <v>0</v>
      </c>
      <c r="G13397" s="548">
        <v>0</v>
      </c>
      <c r="H13397" s="547">
        <v>0</v>
      </c>
      <c r="I13397" s="545" t="s">
        <v>12722</v>
      </c>
      <c r="J13397" s="545"/>
      <c r="K13397" s="545" t="s">
        <v>13413</v>
      </c>
      <c r="L13397" s="545" t="s">
        <v>13413</v>
      </c>
      <c r="M13397" s="548" t="s">
        <v>13868</v>
      </c>
      <c r="N13397" s="545" t="s">
        <v>13413</v>
      </c>
      <c r="O13397" s="545" t="s">
        <v>13413</v>
      </c>
      <c r="P13397" s="549">
        <v>11109</v>
      </c>
      <c r="Q13397" s="549">
        <v>2</v>
      </c>
      <c r="R13397" s="549">
        <v>100</v>
      </c>
      <c r="S13397" s="548"/>
      <c r="T13397" s="548"/>
      <c r="U13397" s="99"/>
    </row>
    <row r="13398" spans="1:21" ht="19.5" customHeight="1">
      <c r="A13398" s="545">
        <v>108434</v>
      </c>
      <c r="B13398" s="545" t="s">
        <v>4534</v>
      </c>
      <c r="C13398" s="545" t="s">
        <v>4535</v>
      </c>
      <c r="D13398" s="546">
        <v>43735</v>
      </c>
      <c r="E13398" s="171" t="str">
        <f t="shared" si="209"/>
        <v>2019</v>
      </c>
      <c r="F13398" s="547">
        <v>1071</v>
      </c>
      <c r="G13398" s="548">
        <v>0.19</v>
      </c>
      <c r="H13398" s="547">
        <v>900</v>
      </c>
      <c r="I13398" s="545" t="s">
        <v>12722</v>
      </c>
      <c r="J13398" s="545" t="s">
        <v>13402</v>
      </c>
      <c r="K13398" s="545" t="s">
        <v>13413</v>
      </c>
      <c r="L13398" s="545" t="s">
        <v>13413</v>
      </c>
      <c r="M13398" s="548" t="s">
        <v>13868</v>
      </c>
      <c r="N13398" s="545" t="s">
        <v>13413</v>
      </c>
      <c r="O13398" s="545" t="s">
        <v>13413</v>
      </c>
      <c r="P13398" s="549">
        <v>11110</v>
      </c>
      <c r="Q13398" s="549">
        <v>2</v>
      </c>
      <c r="R13398" s="549">
        <v>100</v>
      </c>
      <c r="S13398" s="548">
        <v>2231</v>
      </c>
      <c r="T13398" s="548"/>
      <c r="U13398" s="99"/>
    </row>
    <row r="13399" spans="1:21" ht="19.5" customHeight="1">
      <c r="A13399" s="545">
        <v>108435</v>
      </c>
      <c r="B13399" s="545" t="s">
        <v>8681</v>
      </c>
      <c r="C13399" s="545" t="s">
        <v>4501</v>
      </c>
      <c r="D13399" s="546"/>
      <c r="E13399" s="171" t="str">
        <f t="shared" si="209"/>
        <v>1900</v>
      </c>
      <c r="F13399" s="547">
        <v>0</v>
      </c>
      <c r="G13399" s="548">
        <v>0</v>
      </c>
      <c r="H13399" s="547">
        <v>0</v>
      </c>
      <c r="I13399" s="545" t="s">
        <v>12973</v>
      </c>
      <c r="J13399" s="545"/>
      <c r="K13399" s="545" t="s">
        <v>13413</v>
      </c>
      <c r="L13399" s="545" t="s">
        <v>13413</v>
      </c>
      <c r="M13399" s="548" t="s">
        <v>13843</v>
      </c>
      <c r="N13399" s="545" t="s">
        <v>13413</v>
      </c>
      <c r="O13399" s="545" t="s">
        <v>13413</v>
      </c>
      <c r="P13399" s="549">
        <v>11111</v>
      </c>
      <c r="Q13399" s="549">
        <v>5</v>
      </c>
      <c r="R13399" s="549">
        <v>59</v>
      </c>
      <c r="S13399" s="548"/>
      <c r="T13399" s="548"/>
      <c r="U13399" s="99"/>
    </row>
    <row r="13400" spans="1:21" ht="19.5" customHeight="1">
      <c r="A13400" s="545">
        <v>108439</v>
      </c>
      <c r="B13400" s="545" t="s">
        <v>5924</v>
      </c>
      <c r="C13400" s="545" t="s">
        <v>4501</v>
      </c>
      <c r="D13400" s="546"/>
      <c r="E13400" s="171" t="str">
        <f t="shared" si="209"/>
        <v>1900</v>
      </c>
      <c r="F13400" s="547">
        <v>0</v>
      </c>
      <c r="G13400" s="548">
        <v>0</v>
      </c>
      <c r="H13400" s="547">
        <v>0</v>
      </c>
      <c r="I13400" s="545" t="s">
        <v>12973</v>
      </c>
      <c r="J13400" s="545"/>
      <c r="K13400" s="545" t="s">
        <v>13413</v>
      </c>
      <c r="L13400" s="545" t="s">
        <v>13413</v>
      </c>
      <c r="M13400" s="548" t="s">
        <v>13843</v>
      </c>
      <c r="N13400" s="545" t="s">
        <v>13413</v>
      </c>
      <c r="O13400" s="545" t="s">
        <v>13413</v>
      </c>
      <c r="P13400" s="549">
        <v>11112</v>
      </c>
      <c r="Q13400" s="549">
        <v>5</v>
      </c>
      <c r="R13400" s="549">
        <v>59</v>
      </c>
      <c r="S13400" s="548"/>
      <c r="T13400" s="548"/>
      <c r="U13400" s="99"/>
    </row>
    <row r="13401" spans="1:21" ht="19.5" customHeight="1">
      <c r="A13401" s="545">
        <v>108443</v>
      </c>
      <c r="B13401" s="545" t="s">
        <v>8145</v>
      </c>
      <c r="C13401" s="545" t="s">
        <v>221</v>
      </c>
      <c r="D13401" s="546">
        <v>44591</v>
      </c>
      <c r="E13401" s="171" t="str">
        <f t="shared" si="209"/>
        <v>2022</v>
      </c>
      <c r="F13401" s="547">
        <v>25154.02</v>
      </c>
      <c r="G13401" s="548">
        <v>0.19</v>
      </c>
      <c r="H13401" s="547">
        <v>21137.83</v>
      </c>
      <c r="I13401" s="545" t="s">
        <v>12758</v>
      </c>
      <c r="J13401" s="545" t="s">
        <v>13297</v>
      </c>
      <c r="K13401" s="545" t="s">
        <v>21158</v>
      </c>
      <c r="L13401" s="545" t="s">
        <v>13413</v>
      </c>
      <c r="M13401" s="548" t="s">
        <v>13758</v>
      </c>
      <c r="N13401" s="545" t="s">
        <v>13413</v>
      </c>
      <c r="O13401" s="545" t="s">
        <v>13413</v>
      </c>
      <c r="P13401" s="549">
        <v>11114</v>
      </c>
      <c r="Q13401" s="549">
        <v>1</v>
      </c>
      <c r="R13401" s="549">
        <v>164</v>
      </c>
      <c r="S13401" s="548">
        <v>2257</v>
      </c>
      <c r="T13401" s="548"/>
      <c r="U13401" s="99"/>
    </row>
    <row r="13402" spans="1:21" ht="19.5" customHeight="1">
      <c r="A13402" s="545">
        <v>108445</v>
      </c>
      <c r="B13402" s="545" t="s">
        <v>5386</v>
      </c>
      <c r="C13402" s="545" t="s">
        <v>216</v>
      </c>
      <c r="D13402" s="546">
        <v>46052</v>
      </c>
      <c r="E13402" s="171" t="str">
        <f t="shared" si="209"/>
        <v>2026</v>
      </c>
      <c r="F13402" s="547">
        <v>31544</v>
      </c>
      <c r="G13402" s="548">
        <v>0</v>
      </c>
      <c r="H13402" s="547">
        <v>31544</v>
      </c>
      <c r="I13402" s="545" t="s">
        <v>12766</v>
      </c>
      <c r="J13402" s="545" t="s">
        <v>13307</v>
      </c>
      <c r="K13402" s="545" t="s">
        <v>21159</v>
      </c>
      <c r="L13402" s="545" t="s">
        <v>13413</v>
      </c>
      <c r="M13402" s="548" t="s">
        <v>13758</v>
      </c>
      <c r="N13402" s="545" t="s">
        <v>13413</v>
      </c>
      <c r="O13402" s="545" t="s">
        <v>13413</v>
      </c>
      <c r="P13402" s="549">
        <v>11115</v>
      </c>
      <c r="Q13402" s="549">
        <v>1</v>
      </c>
      <c r="R13402" s="549">
        <v>172</v>
      </c>
      <c r="S13402" s="548">
        <v>2228</v>
      </c>
      <c r="T13402" s="548"/>
      <c r="U13402" s="99"/>
    </row>
    <row r="13403" spans="1:21" ht="19.5" customHeight="1">
      <c r="A13403" s="545">
        <v>108447</v>
      </c>
      <c r="B13403" s="545" t="s">
        <v>8680</v>
      </c>
      <c r="C13403" s="545" t="s">
        <v>216</v>
      </c>
      <c r="D13403" s="546"/>
      <c r="E13403" s="171" t="str">
        <f t="shared" si="209"/>
        <v>1900</v>
      </c>
      <c r="F13403" s="547">
        <v>0</v>
      </c>
      <c r="G13403" s="548">
        <v>0</v>
      </c>
      <c r="H13403" s="547">
        <v>0</v>
      </c>
      <c r="I13403" s="545" t="s">
        <v>12868</v>
      </c>
      <c r="J13403" s="545"/>
      <c r="K13403" s="545" t="s">
        <v>21160</v>
      </c>
      <c r="L13403" s="545" t="s">
        <v>13413</v>
      </c>
      <c r="M13403" s="548" t="s">
        <v>13758</v>
      </c>
      <c r="N13403" s="545" t="s">
        <v>13413</v>
      </c>
      <c r="O13403" s="545" t="s">
        <v>13413</v>
      </c>
      <c r="P13403" s="549">
        <v>11116</v>
      </c>
      <c r="Q13403" s="549">
        <v>1</v>
      </c>
      <c r="R13403" s="549">
        <v>50</v>
      </c>
      <c r="S13403" s="548"/>
      <c r="T13403" s="548"/>
      <c r="U13403" s="99"/>
    </row>
    <row r="13404" spans="1:21" ht="19.5" customHeight="1">
      <c r="A13404" s="545">
        <v>108448</v>
      </c>
      <c r="B13404" s="545" t="s">
        <v>8679</v>
      </c>
      <c r="C13404" s="545" t="s">
        <v>216</v>
      </c>
      <c r="D13404" s="546"/>
      <c r="E13404" s="171" t="str">
        <f t="shared" si="209"/>
        <v>1900</v>
      </c>
      <c r="F13404" s="547">
        <v>0</v>
      </c>
      <c r="G13404" s="548">
        <v>0</v>
      </c>
      <c r="H13404" s="547">
        <v>0</v>
      </c>
      <c r="I13404" s="545" t="s">
        <v>12868</v>
      </c>
      <c r="J13404" s="545"/>
      <c r="K13404" s="545" t="s">
        <v>21161</v>
      </c>
      <c r="L13404" s="545" t="s">
        <v>13413</v>
      </c>
      <c r="M13404" s="548" t="s">
        <v>13758</v>
      </c>
      <c r="N13404" s="545" t="s">
        <v>13413</v>
      </c>
      <c r="O13404" s="545" t="s">
        <v>13413</v>
      </c>
      <c r="P13404" s="549">
        <v>11117</v>
      </c>
      <c r="Q13404" s="549">
        <v>1</v>
      </c>
      <c r="R13404" s="549">
        <v>50</v>
      </c>
      <c r="S13404" s="548"/>
      <c r="T13404" s="548"/>
      <c r="U13404" s="99"/>
    </row>
    <row r="13405" spans="1:21" ht="19.5" customHeight="1">
      <c r="A13405" s="545">
        <v>108449</v>
      </c>
      <c r="B13405" s="545" t="s">
        <v>8678</v>
      </c>
      <c r="C13405" s="545" t="s">
        <v>216</v>
      </c>
      <c r="D13405" s="546"/>
      <c r="E13405" s="171" t="str">
        <f t="shared" si="209"/>
        <v>1900</v>
      </c>
      <c r="F13405" s="547">
        <v>0</v>
      </c>
      <c r="G13405" s="548">
        <v>0</v>
      </c>
      <c r="H13405" s="547">
        <v>0</v>
      </c>
      <c r="I13405" s="545" t="s">
        <v>12868</v>
      </c>
      <c r="J13405" s="545"/>
      <c r="K13405" s="545" t="s">
        <v>21162</v>
      </c>
      <c r="L13405" s="545" t="s">
        <v>13413</v>
      </c>
      <c r="M13405" s="548" t="s">
        <v>13758</v>
      </c>
      <c r="N13405" s="545" t="s">
        <v>13413</v>
      </c>
      <c r="O13405" s="545" t="s">
        <v>13413</v>
      </c>
      <c r="P13405" s="549">
        <v>11118</v>
      </c>
      <c r="Q13405" s="549">
        <v>1</v>
      </c>
      <c r="R13405" s="549">
        <v>50</v>
      </c>
      <c r="S13405" s="548"/>
      <c r="T13405" s="548"/>
      <c r="U13405" s="99"/>
    </row>
    <row r="13406" spans="1:21" ht="19.5" customHeight="1">
      <c r="A13406" s="545">
        <v>108450</v>
      </c>
      <c r="B13406" s="545" t="s">
        <v>8677</v>
      </c>
      <c r="C13406" s="545" t="s">
        <v>216</v>
      </c>
      <c r="D13406" s="546"/>
      <c r="E13406" s="171" t="str">
        <f t="shared" si="209"/>
        <v>1900</v>
      </c>
      <c r="F13406" s="547">
        <v>0</v>
      </c>
      <c r="G13406" s="548">
        <v>0</v>
      </c>
      <c r="H13406" s="547">
        <v>0</v>
      </c>
      <c r="I13406" s="545" t="s">
        <v>12868</v>
      </c>
      <c r="J13406" s="545"/>
      <c r="K13406" s="545" t="s">
        <v>21163</v>
      </c>
      <c r="L13406" s="545" t="s">
        <v>13413</v>
      </c>
      <c r="M13406" s="548" t="s">
        <v>13758</v>
      </c>
      <c r="N13406" s="545" t="s">
        <v>13413</v>
      </c>
      <c r="O13406" s="545" t="s">
        <v>13413</v>
      </c>
      <c r="P13406" s="549">
        <v>11119</v>
      </c>
      <c r="Q13406" s="549">
        <v>1</v>
      </c>
      <c r="R13406" s="549">
        <v>50</v>
      </c>
      <c r="S13406" s="548"/>
      <c r="T13406" s="548"/>
      <c r="U13406" s="99"/>
    </row>
    <row r="13407" spans="1:21" ht="19.5" customHeight="1">
      <c r="A13407" s="545">
        <v>108451</v>
      </c>
      <c r="B13407" s="545" t="s">
        <v>8676</v>
      </c>
      <c r="C13407" s="545" t="s">
        <v>216</v>
      </c>
      <c r="D13407" s="546"/>
      <c r="E13407" s="171" t="str">
        <f t="shared" si="209"/>
        <v>1900</v>
      </c>
      <c r="F13407" s="547">
        <v>0</v>
      </c>
      <c r="G13407" s="548">
        <v>0</v>
      </c>
      <c r="H13407" s="547">
        <v>0</v>
      </c>
      <c r="I13407" s="545" t="s">
        <v>12868</v>
      </c>
      <c r="J13407" s="545"/>
      <c r="K13407" s="545" t="s">
        <v>21164</v>
      </c>
      <c r="L13407" s="545" t="s">
        <v>13413</v>
      </c>
      <c r="M13407" s="548" t="s">
        <v>13758</v>
      </c>
      <c r="N13407" s="545" t="s">
        <v>13413</v>
      </c>
      <c r="O13407" s="545" t="s">
        <v>13413</v>
      </c>
      <c r="P13407" s="549">
        <v>11120</v>
      </c>
      <c r="Q13407" s="549">
        <v>1</v>
      </c>
      <c r="R13407" s="549">
        <v>50</v>
      </c>
      <c r="S13407" s="548"/>
      <c r="T13407" s="548"/>
      <c r="U13407" s="99"/>
    </row>
    <row r="13408" spans="1:21" ht="19.5" customHeight="1">
      <c r="A13408" s="545">
        <v>108452</v>
      </c>
      <c r="B13408" s="545" t="s">
        <v>5984</v>
      </c>
      <c r="C13408" s="545" t="s">
        <v>216</v>
      </c>
      <c r="D13408" s="546"/>
      <c r="E13408" s="171" t="str">
        <f t="shared" si="209"/>
        <v>1900</v>
      </c>
      <c r="F13408" s="547">
        <v>0</v>
      </c>
      <c r="G13408" s="548">
        <v>0</v>
      </c>
      <c r="H13408" s="547">
        <v>0</v>
      </c>
      <c r="I13408" s="545" t="s">
        <v>12973</v>
      </c>
      <c r="J13408" s="545"/>
      <c r="K13408" s="545" t="s">
        <v>21165</v>
      </c>
      <c r="L13408" s="545" t="s">
        <v>13413</v>
      </c>
      <c r="M13408" s="548" t="s">
        <v>13758</v>
      </c>
      <c r="N13408" s="545" t="s">
        <v>13413</v>
      </c>
      <c r="O13408" s="545" t="s">
        <v>13413</v>
      </c>
      <c r="P13408" s="549">
        <v>11121</v>
      </c>
      <c r="Q13408" s="549">
        <v>1</v>
      </c>
      <c r="R13408" s="549">
        <v>59</v>
      </c>
      <c r="S13408" s="548"/>
      <c r="T13408" s="548"/>
      <c r="U13408" s="99"/>
    </row>
    <row r="13409" spans="1:21" ht="19.5" customHeight="1">
      <c r="A13409" s="545">
        <v>108453</v>
      </c>
      <c r="B13409" s="545" t="s">
        <v>8675</v>
      </c>
      <c r="C13409" s="545" t="s">
        <v>216</v>
      </c>
      <c r="D13409" s="546"/>
      <c r="E13409" s="171" t="str">
        <f t="shared" si="209"/>
        <v>1900</v>
      </c>
      <c r="F13409" s="547">
        <v>0</v>
      </c>
      <c r="G13409" s="548">
        <v>0</v>
      </c>
      <c r="H13409" s="547">
        <v>0</v>
      </c>
      <c r="I13409" s="545" t="s">
        <v>12736</v>
      </c>
      <c r="J13409" s="545"/>
      <c r="K13409" s="545" t="s">
        <v>21166</v>
      </c>
      <c r="L13409" s="545" t="s">
        <v>13413</v>
      </c>
      <c r="M13409" s="548" t="s">
        <v>13758</v>
      </c>
      <c r="N13409" s="545" t="s">
        <v>13413</v>
      </c>
      <c r="O13409" s="545" t="s">
        <v>13413</v>
      </c>
      <c r="P13409" s="549">
        <v>11122</v>
      </c>
      <c r="Q13409" s="549">
        <v>1</v>
      </c>
      <c r="R13409" s="549">
        <v>56</v>
      </c>
      <c r="S13409" s="548"/>
      <c r="T13409" s="548"/>
      <c r="U13409" s="99"/>
    </row>
    <row r="13410" spans="1:21" ht="19.5" customHeight="1">
      <c r="A13410" s="545">
        <v>108454</v>
      </c>
      <c r="B13410" s="545" t="s">
        <v>8674</v>
      </c>
      <c r="C13410" s="545" t="s">
        <v>216</v>
      </c>
      <c r="D13410" s="546"/>
      <c r="E13410" s="171" t="str">
        <f t="shared" si="209"/>
        <v>1900</v>
      </c>
      <c r="F13410" s="547">
        <v>0</v>
      </c>
      <c r="G13410" s="548">
        <v>0</v>
      </c>
      <c r="H13410" s="547">
        <v>0</v>
      </c>
      <c r="I13410" s="545" t="s">
        <v>12736</v>
      </c>
      <c r="J13410" s="545"/>
      <c r="K13410" s="545" t="s">
        <v>21167</v>
      </c>
      <c r="L13410" s="545" t="s">
        <v>13413</v>
      </c>
      <c r="M13410" s="548" t="s">
        <v>13758</v>
      </c>
      <c r="N13410" s="545" t="s">
        <v>13413</v>
      </c>
      <c r="O13410" s="545" t="s">
        <v>13413</v>
      </c>
      <c r="P13410" s="549">
        <v>11123</v>
      </c>
      <c r="Q13410" s="549">
        <v>1</v>
      </c>
      <c r="R13410" s="549">
        <v>56</v>
      </c>
      <c r="S13410" s="548"/>
      <c r="T13410" s="548"/>
      <c r="U13410" s="99"/>
    </row>
    <row r="13411" spans="1:21" ht="19.5" customHeight="1">
      <c r="A13411" s="545">
        <v>108455</v>
      </c>
      <c r="B13411" s="545" t="s">
        <v>8673</v>
      </c>
      <c r="C13411" s="545" t="s">
        <v>216</v>
      </c>
      <c r="D13411" s="546"/>
      <c r="E13411" s="171" t="str">
        <f t="shared" si="209"/>
        <v>1900</v>
      </c>
      <c r="F13411" s="547">
        <v>0</v>
      </c>
      <c r="G13411" s="548">
        <v>0</v>
      </c>
      <c r="H13411" s="547">
        <v>0</v>
      </c>
      <c r="I13411" s="545" t="s">
        <v>12736</v>
      </c>
      <c r="J13411" s="545"/>
      <c r="K13411" s="545" t="s">
        <v>21168</v>
      </c>
      <c r="L13411" s="545" t="s">
        <v>13413</v>
      </c>
      <c r="M13411" s="548" t="s">
        <v>13758</v>
      </c>
      <c r="N13411" s="545" t="s">
        <v>13413</v>
      </c>
      <c r="O13411" s="545" t="s">
        <v>13413</v>
      </c>
      <c r="P13411" s="549">
        <v>11124</v>
      </c>
      <c r="Q13411" s="549">
        <v>1</v>
      </c>
      <c r="R13411" s="549">
        <v>56</v>
      </c>
      <c r="S13411" s="548"/>
      <c r="T13411" s="548"/>
      <c r="U13411" s="99"/>
    </row>
    <row r="13412" spans="1:21" ht="19.5" customHeight="1">
      <c r="A13412" s="545">
        <v>108456</v>
      </c>
      <c r="B13412" s="545" t="s">
        <v>5812</v>
      </c>
      <c r="C13412" s="545" t="s">
        <v>216</v>
      </c>
      <c r="D13412" s="546"/>
      <c r="E13412" s="171" t="str">
        <f t="shared" si="209"/>
        <v>1900</v>
      </c>
      <c r="F13412" s="547">
        <v>0</v>
      </c>
      <c r="G13412" s="548">
        <v>0</v>
      </c>
      <c r="H13412" s="547">
        <v>0</v>
      </c>
      <c r="I13412" s="545" t="s">
        <v>12984</v>
      </c>
      <c r="J13412" s="545"/>
      <c r="K13412" s="545" t="s">
        <v>5812</v>
      </c>
      <c r="L13412" s="545" t="s">
        <v>13413</v>
      </c>
      <c r="M13412" s="548" t="s">
        <v>13758</v>
      </c>
      <c r="N13412" s="545" t="s">
        <v>13413</v>
      </c>
      <c r="O13412" s="545" t="s">
        <v>13413</v>
      </c>
      <c r="P13412" s="549">
        <v>11125</v>
      </c>
      <c r="Q13412" s="549">
        <v>1</v>
      </c>
      <c r="R13412" s="549">
        <v>57</v>
      </c>
      <c r="S13412" s="548"/>
      <c r="T13412" s="548"/>
      <c r="U13412" s="99"/>
    </row>
    <row r="13413" spans="1:21" ht="19.5" customHeight="1">
      <c r="A13413" s="545">
        <v>108457</v>
      </c>
      <c r="B13413" s="545" t="s">
        <v>8672</v>
      </c>
      <c r="C13413" s="545" t="s">
        <v>216</v>
      </c>
      <c r="D13413" s="546"/>
      <c r="E13413" s="171" t="str">
        <f t="shared" si="209"/>
        <v>1900</v>
      </c>
      <c r="F13413" s="547">
        <v>0</v>
      </c>
      <c r="G13413" s="548">
        <v>0</v>
      </c>
      <c r="H13413" s="547">
        <v>0</v>
      </c>
      <c r="I13413" s="545" t="s">
        <v>12736</v>
      </c>
      <c r="J13413" s="545"/>
      <c r="K13413" s="545" t="s">
        <v>21169</v>
      </c>
      <c r="L13413" s="545" t="s">
        <v>13413</v>
      </c>
      <c r="M13413" s="548" t="s">
        <v>13758</v>
      </c>
      <c r="N13413" s="545" t="s">
        <v>13413</v>
      </c>
      <c r="O13413" s="545" t="s">
        <v>13413</v>
      </c>
      <c r="P13413" s="549">
        <v>11126</v>
      </c>
      <c r="Q13413" s="549">
        <v>1</v>
      </c>
      <c r="R13413" s="549">
        <v>56</v>
      </c>
      <c r="S13413" s="548"/>
      <c r="T13413" s="548"/>
      <c r="U13413" s="99"/>
    </row>
    <row r="13414" spans="1:21" ht="19.5" customHeight="1">
      <c r="A13414" s="545">
        <v>108458</v>
      </c>
      <c r="B13414" s="545" t="s">
        <v>5832</v>
      </c>
      <c r="C13414" s="545" t="s">
        <v>216</v>
      </c>
      <c r="D13414" s="546"/>
      <c r="E13414" s="171" t="str">
        <f t="shared" si="209"/>
        <v>1900</v>
      </c>
      <c r="F13414" s="547">
        <v>0</v>
      </c>
      <c r="G13414" s="548">
        <v>0</v>
      </c>
      <c r="H13414" s="547">
        <v>0</v>
      </c>
      <c r="I13414" s="545" t="s">
        <v>12984</v>
      </c>
      <c r="J13414" s="545"/>
      <c r="K13414" s="545" t="s">
        <v>21170</v>
      </c>
      <c r="L13414" s="545" t="s">
        <v>13413</v>
      </c>
      <c r="M13414" s="548" t="s">
        <v>13758</v>
      </c>
      <c r="N13414" s="545" t="s">
        <v>13413</v>
      </c>
      <c r="O13414" s="545" t="s">
        <v>13413</v>
      </c>
      <c r="P13414" s="549">
        <v>11127</v>
      </c>
      <c r="Q13414" s="549">
        <v>1</v>
      </c>
      <c r="R13414" s="549">
        <v>57</v>
      </c>
      <c r="S13414" s="548"/>
      <c r="T13414" s="548"/>
      <c r="U13414" s="99"/>
    </row>
    <row r="13415" spans="1:21" ht="19.5" customHeight="1">
      <c r="A13415" s="545">
        <v>108459</v>
      </c>
      <c r="B13415" s="545" t="s">
        <v>5711</v>
      </c>
      <c r="C13415" s="545" t="s">
        <v>216</v>
      </c>
      <c r="D13415" s="546"/>
      <c r="E13415" s="171" t="str">
        <f t="shared" si="209"/>
        <v>1900</v>
      </c>
      <c r="F13415" s="547">
        <v>0</v>
      </c>
      <c r="G13415" s="548">
        <v>0</v>
      </c>
      <c r="H13415" s="547">
        <v>0</v>
      </c>
      <c r="I13415" s="545" t="s">
        <v>12736</v>
      </c>
      <c r="J13415" s="545"/>
      <c r="K13415" s="545" t="s">
        <v>20598</v>
      </c>
      <c r="L13415" s="545" t="s">
        <v>13413</v>
      </c>
      <c r="M13415" s="548" t="s">
        <v>13758</v>
      </c>
      <c r="N13415" s="545" t="s">
        <v>13413</v>
      </c>
      <c r="O13415" s="545" t="s">
        <v>13413</v>
      </c>
      <c r="P13415" s="549">
        <v>11128</v>
      </c>
      <c r="Q13415" s="549">
        <v>1</v>
      </c>
      <c r="R13415" s="549">
        <v>56</v>
      </c>
      <c r="S13415" s="548"/>
      <c r="T13415" s="548"/>
      <c r="U13415" s="99"/>
    </row>
    <row r="13416" spans="1:21" ht="19.5" customHeight="1">
      <c r="A13416" s="545">
        <v>108460</v>
      </c>
      <c r="B13416" s="545" t="s">
        <v>5779</v>
      </c>
      <c r="C13416" s="545" t="s">
        <v>216</v>
      </c>
      <c r="D13416" s="546"/>
      <c r="E13416" s="171" t="str">
        <f t="shared" si="209"/>
        <v>1900</v>
      </c>
      <c r="F13416" s="547">
        <v>0</v>
      </c>
      <c r="G13416" s="548">
        <v>0</v>
      </c>
      <c r="H13416" s="547">
        <v>0</v>
      </c>
      <c r="I13416" s="545" t="s">
        <v>12736</v>
      </c>
      <c r="J13416" s="545"/>
      <c r="K13416" s="545" t="s">
        <v>20598</v>
      </c>
      <c r="L13416" s="545" t="s">
        <v>13413</v>
      </c>
      <c r="M13416" s="548" t="s">
        <v>13758</v>
      </c>
      <c r="N13416" s="545" t="s">
        <v>13413</v>
      </c>
      <c r="O13416" s="545" t="s">
        <v>13413</v>
      </c>
      <c r="P13416" s="549">
        <v>11129</v>
      </c>
      <c r="Q13416" s="549">
        <v>1</v>
      </c>
      <c r="R13416" s="549">
        <v>56</v>
      </c>
      <c r="S13416" s="548"/>
      <c r="T13416" s="548"/>
      <c r="U13416" s="99"/>
    </row>
    <row r="13417" spans="1:21" ht="19.5" customHeight="1">
      <c r="A13417" s="545">
        <v>108461</v>
      </c>
      <c r="B13417" s="545" t="s">
        <v>8671</v>
      </c>
      <c r="C13417" s="545" t="s">
        <v>216</v>
      </c>
      <c r="D13417" s="546"/>
      <c r="E13417" s="171" t="str">
        <f t="shared" si="209"/>
        <v>1900</v>
      </c>
      <c r="F13417" s="547">
        <v>0</v>
      </c>
      <c r="G13417" s="548">
        <v>0</v>
      </c>
      <c r="H13417" s="547">
        <v>0</v>
      </c>
      <c r="I13417" s="545" t="s">
        <v>12736</v>
      </c>
      <c r="J13417" s="545"/>
      <c r="K13417" s="545" t="s">
        <v>21171</v>
      </c>
      <c r="L13417" s="545" t="s">
        <v>13413</v>
      </c>
      <c r="M13417" s="548" t="s">
        <v>13758</v>
      </c>
      <c r="N13417" s="545" t="s">
        <v>13413</v>
      </c>
      <c r="O13417" s="545" t="s">
        <v>13413</v>
      </c>
      <c r="P13417" s="549">
        <v>11130</v>
      </c>
      <c r="Q13417" s="549">
        <v>1</v>
      </c>
      <c r="R13417" s="549">
        <v>56</v>
      </c>
      <c r="S13417" s="548"/>
      <c r="T13417" s="548"/>
      <c r="U13417" s="99"/>
    </row>
    <row r="13418" spans="1:21" ht="19.5" customHeight="1">
      <c r="A13418" s="545">
        <v>108462</v>
      </c>
      <c r="B13418" s="545" t="s">
        <v>8670</v>
      </c>
      <c r="C13418" s="545" t="s">
        <v>216</v>
      </c>
      <c r="D13418" s="546"/>
      <c r="E13418" s="171" t="str">
        <f t="shared" si="209"/>
        <v>1900</v>
      </c>
      <c r="F13418" s="547">
        <v>0</v>
      </c>
      <c r="G13418" s="548">
        <v>0</v>
      </c>
      <c r="H13418" s="547">
        <v>0</v>
      </c>
      <c r="I13418" s="545" t="s">
        <v>12736</v>
      </c>
      <c r="J13418" s="545"/>
      <c r="K13418" s="545" t="s">
        <v>21172</v>
      </c>
      <c r="L13418" s="545" t="s">
        <v>13413</v>
      </c>
      <c r="M13418" s="548" t="s">
        <v>13758</v>
      </c>
      <c r="N13418" s="545" t="s">
        <v>13413</v>
      </c>
      <c r="O13418" s="545" t="s">
        <v>13413</v>
      </c>
      <c r="P13418" s="549">
        <v>11131</v>
      </c>
      <c r="Q13418" s="549">
        <v>1</v>
      </c>
      <c r="R13418" s="549">
        <v>56</v>
      </c>
      <c r="S13418" s="548"/>
      <c r="T13418" s="548"/>
      <c r="U13418" s="99"/>
    </row>
    <row r="13419" spans="1:21" ht="19.5" customHeight="1">
      <c r="A13419" s="545">
        <v>108463</v>
      </c>
      <c r="B13419" s="545" t="s">
        <v>5777</v>
      </c>
      <c r="C13419" s="545" t="s">
        <v>216</v>
      </c>
      <c r="D13419" s="546"/>
      <c r="E13419" s="171" t="str">
        <f t="shared" si="209"/>
        <v>1900</v>
      </c>
      <c r="F13419" s="547">
        <v>0</v>
      </c>
      <c r="G13419" s="548">
        <v>0</v>
      </c>
      <c r="H13419" s="547">
        <v>0</v>
      </c>
      <c r="I13419" s="545" t="s">
        <v>12736</v>
      </c>
      <c r="J13419" s="545"/>
      <c r="K13419" s="545" t="s">
        <v>20598</v>
      </c>
      <c r="L13419" s="545" t="s">
        <v>13413</v>
      </c>
      <c r="M13419" s="548" t="s">
        <v>13758</v>
      </c>
      <c r="N13419" s="545" t="s">
        <v>13413</v>
      </c>
      <c r="O13419" s="545" t="s">
        <v>13413</v>
      </c>
      <c r="P13419" s="549">
        <v>11132</v>
      </c>
      <c r="Q13419" s="549">
        <v>1</v>
      </c>
      <c r="R13419" s="549">
        <v>56</v>
      </c>
      <c r="S13419" s="548"/>
      <c r="T13419" s="548"/>
      <c r="U13419" s="99"/>
    </row>
    <row r="13420" spans="1:21" ht="19.5" customHeight="1">
      <c r="A13420" s="545">
        <v>108464</v>
      </c>
      <c r="B13420" s="545" t="s">
        <v>5707</v>
      </c>
      <c r="C13420" s="545" t="s">
        <v>216</v>
      </c>
      <c r="D13420" s="546"/>
      <c r="E13420" s="171" t="str">
        <f t="shared" si="209"/>
        <v>1900</v>
      </c>
      <c r="F13420" s="547">
        <v>0</v>
      </c>
      <c r="G13420" s="548">
        <v>0</v>
      </c>
      <c r="H13420" s="547">
        <v>0</v>
      </c>
      <c r="I13420" s="545" t="s">
        <v>12736</v>
      </c>
      <c r="J13420" s="545"/>
      <c r="K13420" s="545" t="s">
        <v>20598</v>
      </c>
      <c r="L13420" s="545" t="s">
        <v>13413</v>
      </c>
      <c r="M13420" s="548" t="s">
        <v>13758</v>
      </c>
      <c r="N13420" s="545" t="s">
        <v>13413</v>
      </c>
      <c r="O13420" s="545" t="s">
        <v>13413</v>
      </c>
      <c r="P13420" s="549">
        <v>11133</v>
      </c>
      <c r="Q13420" s="549">
        <v>1</v>
      </c>
      <c r="R13420" s="549">
        <v>56</v>
      </c>
      <c r="S13420" s="548"/>
      <c r="T13420" s="548"/>
      <c r="U13420" s="99"/>
    </row>
    <row r="13421" spans="1:21" ht="19.5" customHeight="1">
      <c r="A13421" s="545">
        <v>108465</v>
      </c>
      <c r="B13421" s="545" t="s">
        <v>5710</v>
      </c>
      <c r="C13421" s="545" t="s">
        <v>216</v>
      </c>
      <c r="D13421" s="546"/>
      <c r="E13421" s="171" t="str">
        <f t="shared" si="209"/>
        <v>1900</v>
      </c>
      <c r="F13421" s="547">
        <v>0</v>
      </c>
      <c r="G13421" s="548">
        <v>0</v>
      </c>
      <c r="H13421" s="547">
        <v>0</v>
      </c>
      <c r="I13421" s="545" t="s">
        <v>12736</v>
      </c>
      <c r="J13421" s="545"/>
      <c r="K13421" s="545" t="s">
        <v>20598</v>
      </c>
      <c r="L13421" s="545" t="s">
        <v>13413</v>
      </c>
      <c r="M13421" s="548" t="s">
        <v>13758</v>
      </c>
      <c r="N13421" s="545" t="s">
        <v>13413</v>
      </c>
      <c r="O13421" s="545" t="s">
        <v>13413</v>
      </c>
      <c r="P13421" s="549">
        <v>11134</v>
      </c>
      <c r="Q13421" s="549">
        <v>1</v>
      </c>
      <c r="R13421" s="549">
        <v>56</v>
      </c>
      <c r="S13421" s="548"/>
      <c r="T13421" s="548"/>
      <c r="U13421" s="99"/>
    </row>
    <row r="13422" spans="1:21" ht="19.5" customHeight="1">
      <c r="A13422" s="545">
        <v>108466</v>
      </c>
      <c r="B13422" s="545" t="s">
        <v>8669</v>
      </c>
      <c r="C13422" s="545" t="s">
        <v>216</v>
      </c>
      <c r="D13422" s="546"/>
      <c r="E13422" s="171" t="str">
        <f t="shared" si="209"/>
        <v>1900</v>
      </c>
      <c r="F13422" s="547">
        <v>0</v>
      </c>
      <c r="G13422" s="548">
        <v>0</v>
      </c>
      <c r="H13422" s="547">
        <v>0</v>
      </c>
      <c r="I13422" s="545" t="s">
        <v>12736</v>
      </c>
      <c r="J13422" s="545"/>
      <c r="K13422" s="545" t="s">
        <v>21173</v>
      </c>
      <c r="L13422" s="545" t="s">
        <v>13413</v>
      </c>
      <c r="M13422" s="548" t="s">
        <v>13758</v>
      </c>
      <c r="N13422" s="545" t="s">
        <v>13413</v>
      </c>
      <c r="O13422" s="545" t="s">
        <v>13413</v>
      </c>
      <c r="P13422" s="549">
        <v>11135</v>
      </c>
      <c r="Q13422" s="549">
        <v>1</v>
      </c>
      <c r="R13422" s="549">
        <v>56</v>
      </c>
      <c r="S13422" s="548"/>
      <c r="T13422" s="548"/>
      <c r="U13422" s="99"/>
    </row>
    <row r="13423" spans="1:21" ht="19.5" customHeight="1">
      <c r="A13423" s="545">
        <v>108467</v>
      </c>
      <c r="B13423" s="545" t="s">
        <v>8668</v>
      </c>
      <c r="C13423" s="545" t="s">
        <v>216</v>
      </c>
      <c r="D13423" s="546"/>
      <c r="E13423" s="171" t="str">
        <f t="shared" si="209"/>
        <v>1900</v>
      </c>
      <c r="F13423" s="547">
        <v>0</v>
      </c>
      <c r="G13423" s="548">
        <v>0</v>
      </c>
      <c r="H13423" s="547">
        <v>0</v>
      </c>
      <c r="I13423" s="545" t="s">
        <v>12736</v>
      </c>
      <c r="J13423" s="545"/>
      <c r="K13423" s="545" t="s">
        <v>21174</v>
      </c>
      <c r="L13423" s="545" t="s">
        <v>13413</v>
      </c>
      <c r="M13423" s="548" t="s">
        <v>13758</v>
      </c>
      <c r="N13423" s="545" t="s">
        <v>13413</v>
      </c>
      <c r="O13423" s="545" t="s">
        <v>13413</v>
      </c>
      <c r="P13423" s="549">
        <v>11136</v>
      </c>
      <c r="Q13423" s="549">
        <v>1</v>
      </c>
      <c r="R13423" s="549">
        <v>56</v>
      </c>
      <c r="S13423" s="548"/>
      <c r="T13423" s="548"/>
      <c r="U13423" s="99"/>
    </row>
    <row r="13424" spans="1:21" ht="19.5" customHeight="1">
      <c r="A13424" s="545">
        <v>108468</v>
      </c>
      <c r="B13424" s="545" t="s">
        <v>8667</v>
      </c>
      <c r="C13424" s="545" t="s">
        <v>216</v>
      </c>
      <c r="D13424" s="546"/>
      <c r="E13424" s="171" t="str">
        <f t="shared" si="209"/>
        <v>1900</v>
      </c>
      <c r="F13424" s="547">
        <v>0</v>
      </c>
      <c r="G13424" s="548">
        <v>0</v>
      </c>
      <c r="H13424" s="547">
        <v>0</v>
      </c>
      <c r="I13424" s="545" t="s">
        <v>12736</v>
      </c>
      <c r="J13424" s="545"/>
      <c r="K13424" s="545" t="s">
        <v>21174</v>
      </c>
      <c r="L13424" s="545" t="s">
        <v>13413</v>
      </c>
      <c r="M13424" s="548" t="s">
        <v>13758</v>
      </c>
      <c r="N13424" s="545" t="s">
        <v>13413</v>
      </c>
      <c r="O13424" s="545" t="s">
        <v>13413</v>
      </c>
      <c r="P13424" s="549">
        <v>11137</v>
      </c>
      <c r="Q13424" s="549">
        <v>1</v>
      </c>
      <c r="R13424" s="549">
        <v>56</v>
      </c>
      <c r="S13424" s="548"/>
      <c r="T13424" s="548"/>
      <c r="U13424" s="99"/>
    </row>
    <row r="13425" spans="1:21" ht="19.5" customHeight="1">
      <c r="A13425" s="545">
        <v>108469</v>
      </c>
      <c r="B13425" s="545" t="s">
        <v>5709</v>
      </c>
      <c r="C13425" s="545" t="s">
        <v>216</v>
      </c>
      <c r="D13425" s="546"/>
      <c r="E13425" s="171" t="str">
        <f t="shared" si="209"/>
        <v>1900</v>
      </c>
      <c r="F13425" s="547">
        <v>0</v>
      </c>
      <c r="G13425" s="548">
        <v>0</v>
      </c>
      <c r="H13425" s="547">
        <v>0</v>
      </c>
      <c r="I13425" s="545" t="s">
        <v>12736</v>
      </c>
      <c r="J13425" s="545"/>
      <c r="K13425" s="545" t="s">
        <v>20598</v>
      </c>
      <c r="L13425" s="545" t="s">
        <v>13413</v>
      </c>
      <c r="M13425" s="548" t="s">
        <v>13758</v>
      </c>
      <c r="N13425" s="545" t="s">
        <v>13413</v>
      </c>
      <c r="O13425" s="545" t="s">
        <v>13413</v>
      </c>
      <c r="P13425" s="549">
        <v>11138</v>
      </c>
      <c r="Q13425" s="549">
        <v>1</v>
      </c>
      <c r="R13425" s="549">
        <v>56</v>
      </c>
      <c r="S13425" s="548"/>
      <c r="T13425" s="548"/>
      <c r="U13425" s="99"/>
    </row>
    <row r="13426" spans="1:21" ht="19.5" customHeight="1">
      <c r="A13426" s="545">
        <v>108470</v>
      </c>
      <c r="B13426" s="545" t="s">
        <v>5778</v>
      </c>
      <c r="C13426" s="545" t="s">
        <v>216</v>
      </c>
      <c r="D13426" s="546"/>
      <c r="E13426" s="171" t="str">
        <f t="shared" si="209"/>
        <v>1900</v>
      </c>
      <c r="F13426" s="547">
        <v>0</v>
      </c>
      <c r="G13426" s="548">
        <v>0</v>
      </c>
      <c r="H13426" s="547">
        <v>0</v>
      </c>
      <c r="I13426" s="545" t="s">
        <v>12736</v>
      </c>
      <c r="J13426" s="545"/>
      <c r="K13426" s="545" t="s">
        <v>20598</v>
      </c>
      <c r="L13426" s="545" t="s">
        <v>13413</v>
      </c>
      <c r="M13426" s="548" t="s">
        <v>13758</v>
      </c>
      <c r="N13426" s="545" t="s">
        <v>13413</v>
      </c>
      <c r="O13426" s="545" t="s">
        <v>13413</v>
      </c>
      <c r="P13426" s="549">
        <v>11139</v>
      </c>
      <c r="Q13426" s="549">
        <v>1</v>
      </c>
      <c r="R13426" s="549">
        <v>56</v>
      </c>
      <c r="S13426" s="548"/>
      <c r="T13426" s="548"/>
      <c r="U13426" s="99"/>
    </row>
    <row r="13427" spans="1:21" ht="19.5" customHeight="1">
      <c r="A13427" s="545">
        <v>108471</v>
      </c>
      <c r="B13427" s="545" t="s">
        <v>5708</v>
      </c>
      <c r="C13427" s="545" t="s">
        <v>216</v>
      </c>
      <c r="D13427" s="546"/>
      <c r="E13427" s="171" t="str">
        <f t="shared" si="209"/>
        <v>1900</v>
      </c>
      <c r="F13427" s="547">
        <v>0</v>
      </c>
      <c r="G13427" s="548">
        <v>0</v>
      </c>
      <c r="H13427" s="547">
        <v>0</v>
      </c>
      <c r="I13427" s="545" t="s">
        <v>12736</v>
      </c>
      <c r="J13427" s="545"/>
      <c r="K13427" s="545" t="s">
        <v>20598</v>
      </c>
      <c r="L13427" s="545" t="s">
        <v>13413</v>
      </c>
      <c r="M13427" s="548" t="s">
        <v>13758</v>
      </c>
      <c r="N13427" s="545" t="s">
        <v>13413</v>
      </c>
      <c r="O13427" s="545" t="s">
        <v>13413</v>
      </c>
      <c r="P13427" s="549">
        <v>11140</v>
      </c>
      <c r="Q13427" s="549">
        <v>1</v>
      </c>
      <c r="R13427" s="549">
        <v>56</v>
      </c>
      <c r="S13427" s="548"/>
      <c r="T13427" s="548"/>
      <c r="U13427" s="99"/>
    </row>
    <row r="13428" spans="1:21" ht="19.5" customHeight="1">
      <c r="A13428" s="545">
        <v>108472</v>
      </c>
      <c r="B13428" s="545" t="s">
        <v>8666</v>
      </c>
      <c r="C13428" s="545" t="s">
        <v>216</v>
      </c>
      <c r="D13428" s="546"/>
      <c r="E13428" s="171" t="str">
        <f t="shared" si="209"/>
        <v>1900</v>
      </c>
      <c r="F13428" s="547">
        <v>0</v>
      </c>
      <c r="G13428" s="548">
        <v>0</v>
      </c>
      <c r="H13428" s="547">
        <v>0</v>
      </c>
      <c r="I13428" s="545" t="s">
        <v>12736</v>
      </c>
      <c r="J13428" s="545"/>
      <c r="K13428" s="545" t="s">
        <v>21175</v>
      </c>
      <c r="L13428" s="545" t="s">
        <v>13413</v>
      </c>
      <c r="M13428" s="548" t="s">
        <v>13758</v>
      </c>
      <c r="N13428" s="545" t="s">
        <v>13413</v>
      </c>
      <c r="O13428" s="545" t="s">
        <v>13413</v>
      </c>
      <c r="P13428" s="549">
        <v>11141</v>
      </c>
      <c r="Q13428" s="549">
        <v>1</v>
      </c>
      <c r="R13428" s="549">
        <v>56</v>
      </c>
      <c r="S13428" s="548"/>
      <c r="T13428" s="548"/>
      <c r="U13428" s="99"/>
    </row>
    <row r="13429" spans="1:21" ht="19.5" customHeight="1">
      <c r="A13429" s="545">
        <v>108473</v>
      </c>
      <c r="B13429" s="545" t="s">
        <v>8665</v>
      </c>
      <c r="C13429" s="545" t="s">
        <v>209</v>
      </c>
      <c r="D13429" s="546"/>
      <c r="E13429" s="171" t="str">
        <f t="shared" si="209"/>
        <v>1900</v>
      </c>
      <c r="F13429" s="547">
        <v>0</v>
      </c>
      <c r="G13429" s="548">
        <v>0</v>
      </c>
      <c r="H13429" s="547">
        <v>0</v>
      </c>
      <c r="I13429" s="545" t="s">
        <v>12961</v>
      </c>
      <c r="J13429" s="545"/>
      <c r="K13429" s="545" t="s">
        <v>21176</v>
      </c>
      <c r="L13429" s="545" t="s">
        <v>13413</v>
      </c>
      <c r="M13429" s="548" t="s">
        <v>13758</v>
      </c>
      <c r="N13429" s="545" t="s">
        <v>13413</v>
      </c>
      <c r="O13429" s="545" t="s">
        <v>13413</v>
      </c>
      <c r="P13429" s="549">
        <v>11142</v>
      </c>
      <c r="Q13429" s="549">
        <v>1</v>
      </c>
      <c r="R13429" s="549">
        <v>52</v>
      </c>
      <c r="S13429" s="548"/>
      <c r="T13429" s="548"/>
      <c r="U13429" s="99"/>
    </row>
    <row r="13430" spans="1:21" ht="19.5" customHeight="1">
      <c r="A13430" s="545">
        <v>108474</v>
      </c>
      <c r="B13430" s="545" t="s">
        <v>8664</v>
      </c>
      <c r="C13430" s="545" t="s">
        <v>209</v>
      </c>
      <c r="D13430" s="546"/>
      <c r="E13430" s="171" t="str">
        <f t="shared" si="209"/>
        <v>1900</v>
      </c>
      <c r="F13430" s="547">
        <v>0</v>
      </c>
      <c r="G13430" s="548">
        <v>0</v>
      </c>
      <c r="H13430" s="547">
        <v>0</v>
      </c>
      <c r="I13430" s="545" t="s">
        <v>12961</v>
      </c>
      <c r="J13430" s="545"/>
      <c r="K13430" s="545" t="s">
        <v>21177</v>
      </c>
      <c r="L13430" s="545" t="s">
        <v>13413</v>
      </c>
      <c r="M13430" s="548" t="s">
        <v>13758</v>
      </c>
      <c r="N13430" s="545" t="s">
        <v>13413</v>
      </c>
      <c r="O13430" s="545" t="s">
        <v>13413</v>
      </c>
      <c r="P13430" s="549">
        <v>11143</v>
      </c>
      <c r="Q13430" s="549">
        <v>1</v>
      </c>
      <c r="R13430" s="549">
        <v>52</v>
      </c>
      <c r="S13430" s="548"/>
      <c r="T13430" s="548"/>
      <c r="U13430" s="99"/>
    </row>
    <row r="13431" spans="1:21" ht="19.5" customHeight="1">
      <c r="A13431" s="545">
        <v>108475</v>
      </c>
      <c r="B13431" s="545" t="s">
        <v>8663</v>
      </c>
      <c r="C13431" s="545" t="s">
        <v>216</v>
      </c>
      <c r="D13431" s="546"/>
      <c r="E13431" s="171" t="str">
        <f t="shared" si="209"/>
        <v>1900</v>
      </c>
      <c r="F13431" s="547">
        <v>0</v>
      </c>
      <c r="G13431" s="548">
        <v>0</v>
      </c>
      <c r="H13431" s="547">
        <v>0</v>
      </c>
      <c r="I13431" s="545" t="s">
        <v>12973</v>
      </c>
      <c r="J13431" s="545"/>
      <c r="K13431" s="545" t="s">
        <v>21178</v>
      </c>
      <c r="L13431" s="545" t="s">
        <v>13413</v>
      </c>
      <c r="M13431" s="548" t="s">
        <v>13758</v>
      </c>
      <c r="N13431" s="545" t="s">
        <v>13413</v>
      </c>
      <c r="O13431" s="545" t="s">
        <v>13413</v>
      </c>
      <c r="P13431" s="549">
        <v>11144</v>
      </c>
      <c r="Q13431" s="549">
        <v>1</v>
      </c>
      <c r="R13431" s="549">
        <v>59</v>
      </c>
      <c r="S13431" s="548"/>
      <c r="T13431" s="548"/>
      <c r="U13431" s="99"/>
    </row>
    <row r="13432" spans="1:21" ht="19.5" customHeight="1">
      <c r="A13432" s="545">
        <v>108476</v>
      </c>
      <c r="B13432" s="545" t="s">
        <v>8662</v>
      </c>
      <c r="C13432" s="545" t="s">
        <v>216</v>
      </c>
      <c r="D13432" s="546"/>
      <c r="E13432" s="171" t="str">
        <f t="shared" si="209"/>
        <v>1900</v>
      </c>
      <c r="F13432" s="547">
        <v>0</v>
      </c>
      <c r="G13432" s="548">
        <v>0</v>
      </c>
      <c r="H13432" s="547">
        <v>0</v>
      </c>
      <c r="I13432" s="545" t="s">
        <v>12736</v>
      </c>
      <c r="J13432" s="545"/>
      <c r="K13432" s="545" t="s">
        <v>21179</v>
      </c>
      <c r="L13432" s="545" t="s">
        <v>13413</v>
      </c>
      <c r="M13432" s="548" t="s">
        <v>13758</v>
      </c>
      <c r="N13432" s="545" t="s">
        <v>13413</v>
      </c>
      <c r="O13432" s="545" t="s">
        <v>13413</v>
      </c>
      <c r="P13432" s="549">
        <v>11145</v>
      </c>
      <c r="Q13432" s="549">
        <v>1</v>
      </c>
      <c r="R13432" s="549">
        <v>56</v>
      </c>
      <c r="S13432" s="548"/>
      <c r="T13432" s="548"/>
      <c r="U13432" s="99"/>
    </row>
    <row r="13433" spans="1:21" ht="19.5" customHeight="1">
      <c r="A13433" s="545">
        <v>108477</v>
      </c>
      <c r="B13433" s="545" t="s">
        <v>8661</v>
      </c>
      <c r="C13433" s="545" t="s">
        <v>209</v>
      </c>
      <c r="D13433" s="546"/>
      <c r="E13433" s="171" t="str">
        <f t="shared" si="209"/>
        <v>1900</v>
      </c>
      <c r="F13433" s="547">
        <v>0</v>
      </c>
      <c r="G13433" s="548">
        <v>0</v>
      </c>
      <c r="H13433" s="547">
        <v>0</v>
      </c>
      <c r="I13433" s="545" t="s">
        <v>12961</v>
      </c>
      <c r="J13433" s="545"/>
      <c r="K13433" s="545" t="s">
        <v>21180</v>
      </c>
      <c r="L13433" s="545" t="s">
        <v>13413</v>
      </c>
      <c r="M13433" s="548" t="s">
        <v>13758</v>
      </c>
      <c r="N13433" s="545" t="s">
        <v>13413</v>
      </c>
      <c r="O13433" s="545" t="s">
        <v>13413</v>
      </c>
      <c r="P13433" s="549">
        <v>11146</v>
      </c>
      <c r="Q13433" s="549">
        <v>1</v>
      </c>
      <c r="R13433" s="549">
        <v>52</v>
      </c>
      <c r="S13433" s="548"/>
      <c r="T13433" s="548"/>
      <c r="U13433" s="99"/>
    </row>
    <row r="13434" spans="1:21" ht="19.5" customHeight="1">
      <c r="A13434" s="545">
        <v>108478</v>
      </c>
      <c r="B13434" s="545" t="s">
        <v>8660</v>
      </c>
      <c r="C13434" s="545" t="s">
        <v>209</v>
      </c>
      <c r="D13434" s="546"/>
      <c r="E13434" s="171" t="str">
        <f t="shared" si="209"/>
        <v>1900</v>
      </c>
      <c r="F13434" s="547">
        <v>0</v>
      </c>
      <c r="G13434" s="548">
        <v>0</v>
      </c>
      <c r="H13434" s="547">
        <v>0</v>
      </c>
      <c r="I13434" s="545" t="s">
        <v>12961</v>
      </c>
      <c r="J13434" s="545"/>
      <c r="K13434" s="545" t="s">
        <v>21181</v>
      </c>
      <c r="L13434" s="545" t="s">
        <v>13413</v>
      </c>
      <c r="M13434" s="548" t="s">
        <v>13758</v>
      </c>
      <c r="N13434" s="545" t="s">
        <v>13413</v>
      </c>
      <c r="O13434" s="545" t="s">
        <v>13413</v>
      </c>
      <c r="P13434" s="549">
        <v>11147</v>
      </c>
      <c r="Q13434" s="549">
        <v>1</v>
      </c>
      <c r="R13434" s="549">
        <v>52</v>
      </c>
      <c r="S13434" s="548"/>
      <c r="T13434" s="548"/>
      <c r="U13434" s="99"/>
    </row>
    <row r="13435" spans="1:21" ht="19.5" customHeight="1">
      <c r="A13435" s="545">
        <v>108479</v>
      </c>
      <c r="B13435" s="545" t="s">
        <v>8659</v>
      </c>
      <c r="C13435" s="545" t="s">
        <v>216</v>
      </c>
      <c r="D13435" s="546"/>
      <c r="E13435" s="171" t="str">
        <f t="shared" si="209"/>
        <v>1900</v>
      </c>
      <c r="F13435" s="547">
        <v>0</v>
      </c>
      <c r="G13435" s="548">
        <v>0</v>
      </c>
      <c r="H13435" s="547">
        <v>0</v>
      </c>
      <c r="I13435" s="545" t="s">
        <v>12973</v>
      </c>
      <c r="J13435" s="545"/>
      <c r="K13435" s="545" t="s">
        <v>21182</v>
      </c>
      <c r="L13435" s="545" t="s">
        <v>13413</v>
      </c>
      <c r="M13435" s="548" t="s">
        <v>13758</v>
      </c>
      <c r="N13435" s="545" t="s">
        <v>13413</v>
      </c>
      <c r="O13435" s="545" t="s">
        <v>13413</v>
      </c>
      <c r="P13435" s="549">
        <v>11148</v>
      </c>
      <c r="Q13435" s="549">
        <v>1</v>
      </c>
      <c r="R13435" s="549">
        <v>59</v>
      </c>
      <c r="S13435" s="548"/>
      <c r="T13435" s="548"/>
      <c r="U13435" s="99"/>
    </row>
    <row r="13436" spans="1:21" ht="19.5" customHeight="1">
      <c r="A13436" s="545">
        <v>108480</v>
      </c>
      <c r="B13436" s="545" t="s">
        <v>8658</v>
      </c>
      <c r="C13436" s="545" t="s">
        <v>216</v>
      </c>
      <c r="D13436" s="546"/>
      <c r="E13436" s="171" t="str">
        <f t="shared" si="209"/>
        <v>1900</v>
      </c>
      <c r="F13436" s="547">
        <v>0</v>
      </c>
      <c r="G13436" s="548">
        <v>0</v>
      </c>
      <c r="H13436" s="547">
        <v>0</v>
      </c>
      <c r="I13436" s="545" t="s">
        <v>12980</v>
      </c>
      <c r="J13436" s="545"/>
      <c r="K13436" s="545" t="s">
        <v>21183</v>
      </c>
      <c r="L13436" s="545" t="s">
        <v>13413</v>
      </c>
      <c r="M13436" s="548" t="s">
        <v>13758</v>
      </c>
      <c r="N13436" s="545" t="s">
        <v>13413</v>
      </c>
      <c r="O13436" s="545" t="s">
        <v>13413</v>
      </c>
      <c r="P13436" s="549">
        <v>11149</v>
      </c>
      <c r="Q13436" s="549">
        <v>1</v>
      </c>
      <c r="R13436" s="549">
        <v>54</v>
      </c>
      <c r="S13436" s="548"/>
      <c r="T13436" s="548"/>
      <c r="U13436" s="99"/>
    </row>
    <row r="13437" spans="1:21" ht="19.5" customHeight="1">
      <c r="A13437" s="545">
        <v>108481</v>
      </c>
      <c r="B13437" s="545" t="s">
        <v>8657</v>
      </c>
      <c r="C13437" s="545" t="s">
        <v>209</v>
      </c>
      <c r="D13437" s="546"/>
      <c r="E13437" s="171" t="str">
        <f t="shared" si="209"/>
        <v>1900</v>
      </c>
      <c r="F13437" s="547">
        <v>0</v>
      </c>
      <c r="G13437" s="548">
        <v>0</v>
      </c>
      <c r="H13437" s="547">
        <v>0</v>
      </c>
      <c r="I13437" s="545" t="s">
        <v>12961</v>
      </c>
      <c r="J13437" s="545"/>
      <c r="K13437" s="545" t="s">
        <v>21184</v>
      </c>
      <c r="L13437" s="545" t="s">
        <v>13413</v>
      </c>
      <c r="M13437" s="548" t="s">
        <v>13758</v>
      </c>
      <c r="N13437" s="545" t="s">
        <v>13413</v>
      </c>
      <c r="O13437" s="545" t="s">
        <v>13413</v>
      </c>
      <c r="P13437" s="549">
        <v>11150</v>
      </c>
      <c r="Q13437" s="549">
        <v>1</v>
      </c>
      <c r="R13437" s="549">
        <v>52</v>
      </c>
      <c r="S13437" s="548"/>
      <c r="T13437" s="548"/>
      <c r="U13437" s="99"/>
    </row>
    <row r="13438" spans="1:21" ht="19.5" customHeight="1">
      <c r="A13438" s="545">
        <v>108482</v>
      </c>
      <c r="B13438" s="545" t="s">
        <v>5713</v>
      </c>
      <c r="C13438" s="545" t="s">
        <v>311</v>
      </c>
      <c r="D13438" s="546">
        <v>43735</v>
      </c>
      <c r="E13438" s="171" t="str">
        <f t="shared" si="209"/>
        <v>2019</v>
      </c>
      <c r="F13438" s="547">
        <v>16000</v>
      </c>
      <c r="G13438" s="548">
        <v>0.19</v>
      </c>
      <c r="H13438" s="547">
        <v>13445.38</v>
      </c>
      <c r="I13438" s="545" t="s">
        <v>12736</v>
      </c>
      <c r="J13438" s="545" t="s">
        <v>13407</v>
      </c>
      <c r="K13438" s="545" t="s">
        <v>20598</v>
      </c>
      <c r="L13438" s="545" t="s">
        <v>13413</v>
      </c>
      <c r="M13438" s="548" t="s">
        <v>13758</v>
      </c>
      <c r="N13438" s="545" t="s">
        <v>13413</v>
      </c>
      <c r="O13438" s="545" t="s">
        <v>13413</v>
      </c>
      <c r="P13438" s="549">
        <v>11151</v>
      </c>
      <c r="Q13438" s="549">
        <v>1</v>
      </c>
      <c r="R13438" s="549">
        <v>56</v>
      </c>
      <c r="S13438" s="548">
        <v>2232</v>
      </c>
      <c r="T13438" s="548"/>
      <c r="U13438" s="99"/>
    </row>
    <row r="13439" spans="1:21" ht="19.5" customHeight="1">
      <c r="A13439" s="545">
        <v>108483</v>
      </c>
      <c r="B13439" s="545" t="s">
        <v>5725</v>
      </c>
      <c r="C13439" s="545" t="s">
        <v>206</v>
      </c>
      <c r="D13439" s="546"/>
      <c r="E13439" s="171" t="str">
        <f t="shared" si="209"/>
        <v>1900</v>
      </c>
      <c r="F13439" s="547">
        <v>0</v>
      </c>
      <c r="G13439" s="548">
        <v>0</v>
      </c>
      <c r="H13439" s="547">
        <v>0</v>
      </c>
      <c r="I13439" s="545" t="s">
        <v>12736</v>
      </c>
      <c r="J13439" s="545"/>
      <c r="K13439" s="545" t="s">
        <v>20598</v>
      </c>
      <c r="L13439" s="545" t="s">
        <v>13413</v>
      </c>
      <c r="M13439" s="548" t="s">
        <v>13758</v>
      </c>
      <c r="N13439" s="545" t="s">
        <v>13413</v>
      </c>
      <c r="O13439" s="545" t="s">
        <v>13413</v>
      </c>
      <c r="P13439" s="549">
        <v>11152</v>
      </c>
      <c r="Q13439" s="549">
        <v>1</v>
      </c>
      <c r="R13439" s="549">
        <v>56</v>
      </c>
      <c r="S13439" s="548"/>
      <c r="T13439" s="548"/>
      <c r="U13439" s="99"/>
    </row>
    <row r="13440" spans="1:21" ht="19.5" customHeight="1">
      <c r="A13440" s="545">
        <v>108484</v>
      </c>
      <c r="B13440" s="545" t="s">
        <v>7497</v>
      </c>
      <c r="C13440" s="545" t="s">
        <v>209</v>
      </c>
      <c r="D13440" s="546">
        <v>46052</v>
      </c>
      <c r="E13440" s="171" t="str">
        <f t="shared" si="209"/>
        <v>2026</v>
      </c>
      <c r="F13440" s="547">
        <v>196856</v>
      </c>
      <c r="G13440" s="548">
        <v>0.19</v>
      </c>
      <c r="H13440" s="547">
        <v>165425.21</v>
      </c>
      <c r="I13440" s="545" t="s">
        <v>12961</v>
      </c>
      <c r="J13440" s="545" t="s">
        <v>13307</v>
      </c>
      <c r="K13440" s="545" t="s">
        <v>21185</v>
      </c>
      <c r="L13440" s="545" t="s">
        <v>13413</v>
      </c>
      <c r="M13440" s="548" t="s">
        <v>13758</v>
      </c>
      <c r="N13440" s="545" t="s">
        <v>13413</v>
      </c>
      <c r="O13440" s="545" t="s">
        <v>13413</v>
      </c>
      <c r="P13440" s="549">
        <v>11153</v>
      </c>
      <c r="Q13440" s="549">
        <v>1</v>
      </c>
      <c r="R13440" s="549">
        <v>52</v>
      </c>
      <c r="S13440" s="548">
        <v>2228</v>
      </c>
      <c r="T13440" s="548"/>
      <c r="U13440" s="99"/>
    </row>
    <row r="13441" spans="1:21" ht="19.5" customHeight="1">
      <c r="A13441" s="545">
        <v>108485</v>
      </c>
      <c r="B13441" s="545" t="s">
        <v>8656</v>
      </c>
      <c r="C13441" s="545" t="s">
        <v>216</v>
      </c>
      <c r="D13441" s="546"/>
      <c r="E13441" s="171" t="str">
        <f t="shared" si="209"/>
        <v>1900</v>
      </c>
      <c r="F13441" s="547">
        <v>0</v>
      </c>
      <c r="G13441" s="548">
        <v>0</v>
      </c>
      <c r="H13441" s="547">
        <v>0</v>
      </c>
      <c r="I13441" s="545" t="s">
        <v>12637</v>
      </c>
      <c r="J13441" s="545"/>
      <c r="K13441" s="545" t="s">
        <v>21186</v>
      </c>
      <c r="L13441" s="545" t="s">
        <v>13413</v>
      </c>
      <c r="M13441" s="548" t="s">
        <v>13758</v>
      </c>
      <c r="N13441" s="545" t="s">
        <v>13413</v>
      </c>
      <c r="O13441" s="545" t="s">
        <v>13413</v>
      </c>
      <c r="P13441" s="549">
        <v>11154</v>
      </c>
      <c r="Q13441" s="549">
        <v>1</v>
      </c>
      <c r="R13441" s="549">
        <v>13</v>
      </c>
      <c r="S13441" s="548"/>
      <c r="T13441" s="548"/>
      <c r="U13441" s="99"/>
    </row>
    <row r="13442" spans="1:21" ht="19.5" customHeight="1">
      <c r="A13442" s="545">
        <v>108486</v>
      </c>
      <c r="B13442" s="545" t="s">
        <v>8655</v>
      </c>
      <c r="C13442" s="545" t="s">
        <v>216</v>
      </c>
      <c r="D13442" s="546"/>
      <c r="E13442" s="171" t="str">
        <f t="shared" si="209"/>
        <v>1900</v>
      </c>
      <c r="F13442" s="547">
        <v>0</v>
      </c>
      <c r="G13442" s="548">
        <v>0</v>
      </c>
      <c r="H13442" s="547">
        <v>0</v>
      </c>
      <c r="I13442" s="545" t="s">
        <v>12736</v>
      </c>
      <c r="J13442" s="545"/>
      <c r="K13442" s="545" t="s">
        <v>21187</v>
      </c>
      <c r="L13442" s="545" t="s">
        <v>13413</v>
      </c>
      <c r="M13442" s="548" t="s">
        <v>13758</v>
      </c>
      <c r="N13442" s="545" t="s">
        <v>13413</v>
      </c>
      <c r="O13442" s="545" t="s">
        <v>13413</v>
      </c>
      <c r="P13442" s="549">
        <v>11155</v>
      </c>
      <c r="Q13442" s="549">
        <v>1</v>
      </c>
      <c r="R13442" s="549">
        <v>56</v>
      </c>
      <c r="S13442" s="548"/>
      <c r="T13442" s="548"/>
      <c r="U13442" s="99"/>
    </row>
    <row r="13443" spans="1:21" ht="19.5" customHeight="1">
      <c r="A13443" s="545">
        <v>108487</v>
      </c>
      <c r="B13443" s="545" t="s">
        <v>5904</v>
      </c>
      <c r="C13443" s="545" t="s">
        <v>216</v>
      </c>
      <c r="D13443" s="546"/>
      <c r="E13443" s="171" t="str">
        <f t="shared" si="209"/>
        <v>1900</v>
      </c>
      <c r="F13443" s="547">
        <v>0</v>
      </c>
      <c r="G13443" s="548">
        <v>0</v>
      </c>
      <c r="H13443" s="547">
        <v>0</v>
      </c>
      <c r="I13443" s="545" t="s">
        <v>12973</v>
      </c>
      <c r="J13443" s="545"/>
      <c r="K13443" s="545" t="s">
        <v>21188</v>
      </c>
      <c r="L13443" s="545" t="s">
        <v>13413</v>
      </c>
      <c r="M13443" s="548" t="s">
        <v>13758</v>
      </c>
      <c r="N13443" s="545" t="s">
        <v>13413</v>
      </c>
      <c r="O13443" s="545" t="s">
        <v>13413</v>
      </c>
      <c r="P13443" s="549">
        <v>11156</v>
      </c>
      <c r="Q13443" s="549">
        <v>1</v>
      </c>
      <c r="R13443" s="549">
        <v>59</v>
      </c>
      <c r="S13443" s="548"/>
      <c r="T13443" s="548"/>
      <c r="U13443" s="99"/>
    </row>
    <row r="13444" spans="1:21" ht="19.5" customHeight="1">
      <c r="A13444" s="545">
        <v>108488</v>
      </c>
      <c r="B13444" s="545" t="s">
        <v>8654</v>
      </c>
      <c r="C13444" s="545" t="s">
        <v>216</v>
      </c>
      <c r="D13444" s="546"/>
      <c r="E13444" s="171" t="str">
        <f t="shared" ref="E13444:E13507" si="210">TEXT(D13444,"YYYY")</f>
        <v>1900</v>
      </c>
      <c r="F13444" s="547">
        <v>0</v>
      </c>
      <c r="G13444" s="548">
        <v>0</v>
      </c>
      <c r="H13444" s="547">
        <v>0</v>
      </c>
      <c r="I13444" s="545" t="s">
        <v>12973</v>
      </c>
      <c r="J13444" s="545"/>
      <c r="K13444" s="545" t="s">
        <v>21189</v>
      </c>
      <c r="L13444" s="545" t="s">
        <v>13413</v>
      </c>
      <c r="M13444" s="548" t="s">
        <v>13758</v>
      </c>
      <c r="N13444" s="545" t="s">
        <v>13413</v>
      </c>
      <c r="O13444" s="545" t="s">
        <v>13413</v>
      </c>
      <c r="P13444" s="549">
        <v>11157</v>
      </c>
      <c r="Q13444" s="549">
        <v>1</v>
      </c>
      <c r="R13444" s="549">
        <v>59</v>
      </c>
      <c r="S13444" s="548"/>
      <c r="T13444" s="548"/>
      <c r="U13444" s="99"/>
    </row>
    <row r="13445" spans="1:21" ht="19.5" customHeight="1">
      <c r="A13445" s="545">
        <v>108489</v>
      </c>
      <c r="B13445" s="545" t="s">
        <v>8653</v>
      </c>
      <c r="C13445" s="545" t="s">
        <v>216</v>
      </c>
      <c r="D13445" s="546"/>
      <c r="E13445" s="171" t="str">
        <f t="shared" si="210"/>
        <v>1900</v>
      </c>
      <c r="F13445" s="547">
        <v>0</v>
      </c>
      <c r="G13445" s="548">
        <v>0</v>
      </c>
      <c r="H13445" s="547">
        <v>0</v>
      </c>
      <c r="I13445" s="545" t="s">
        <v>12961</v>
      </c>
      <c r="J13445" s="545"/>
      <c r="K13445" s="545" t="s">
        <v>21190</v>
      </c>
      <c r="L13445" s="545" t="s">
        <v>13413</v>
      </c>
      <c r="M13445" s="548" t="s">
        <v>13758</v>
      </c>
      <c r="N13445" s="545" t="s">
        <v>13413</v>
      </c>
      <c r="O13445" s="545" t="s">
        <v>13413</v>
      </c>
      <c r="P13445" s="549">
        <v>11158</v>
      </c>
      <c r="Q13445" s="549">
        <v>1</v>
      </c>
      <c r="R13445" s="549">
        <v>52</v>
      </c>
      <c r="S13445" s="548"/>
      <c r="T13445" s="548"/>
      <c r="U13445" s="99"/>
    </row>
    <row r="13446" spans="1:21" ht="19.5" customHeight="1">
      <c r="A13446" s="545">
        <v>108490</v>
      </c>
      <c r="B13446" s="545" t="s">
        <v>8652</v>
      </c>
      <c r="C13446" s="545" t="s">
        <v>216</v>
      </c>
      <c r="D13446" s="546"/>
      <c r="E13446" s="171" t="str">
        <f t="shared" si="210"/>
        <v>1900</v>
      </c>
      <c r="F13446" s="547">
        <v>0</v>
      </c>
      <c r="G13446" s="548">
        <v>0</v>
      </c>
      <c r="H13446" s="547">
        <v>0</v>
      </c>
      <c r="I13446" s="545" t="s">
        <v>12676</v>
      </c>
      <c r="J13446" s="545"/>
      <c r="K13446" s="545" t="s">
        <v>21191</v>
      </c>
      <c r="L13446" s="545" t="s">
        <v>13413</v>
      </c>
      <c r="M13446" s="548" t="s">
        <v>13758</v>
      </c>
      <c r="N13446" s="545" t="s">
        <v>13413</v>
      </c>
      <c r="O13446" s="545" t="s">
        <v>13413</v>
      </c>
      <c r="P13446" s="549">
        <v>11159</v>
      </c>
      <c r="Q13446" s="549">
        <v>1</v>
      </c>
      <c r="R13446" s="549">
        <v>14</v>
      </c>
      <c r="S13446" s="548"/>
      <c r="T13446" s="548"/>
      <c r="U13446" s="99"/>
    </row>
    <row r="13447" spans="1:21" ht="19.5" customHeight="1">
      <c r="A13447" s="545">
        <v>108491</v>
      </c>
      <c r="B13447" s="545" t="s">
        <v>8651</v>
      </c>
      <c r="C13447" s="545" t="s">
        <v>216</v>
      </c>
      <c r="D13447" s="546"/>
      <c r="E13447" s="171" t="str">
        <f t="shared" si="210"/>
        <v>1900</v>
      </c>
      <c r="F13447" s="547">
        <v>0</v>
      </c>
      <c r="G13447" s="548">
        <v>0</v>
      </c>
      <c r="H13447" s="547">
        <v>0</v>
      </c>
      <c r="I13447" s="545" t="s">
        <v>12736</v>
      </c>
      <c r="J13447" s="545"/>
      <c r="K13447" s="545" t="s">
        <v>21192</v>
      </c>
      <c r="L13447" s="545" t="s">
        <v>13413</v>
      </c>
      <c r="M13447" s="548" t="s">
        <v>13758</v>
      </c>
      <c r="N13447" s="545" t="s">
        <v>13413</v>
      </c>
      <c r="O13447" s="545" t="s">
        <v>13413</v>
      </c>
      <c r="P13447" s="549">
        <v>11160</v>
      </c>
      <c r="Q13447" s="549">
        <v>1</v>
      </c>
      <c r="R13447" s="549">
        <v>56</v>
      </c>
      <c r="S13447" s="548"/>
      <c r="T13447" s="548"/>
      <c r="U13447" s="99"/>
    </row>
    <row r="13448" spans="1:21" ht="19.5" customHeight="1">
      <c r="A13448" s="545">
        <v>108492</v>
      </c>
      <c r="B13448" s="545" t="s">
        <v>8650</v>
      </c>
      <c r="C13448" s="545" t="s">
        <v>216</v>
      </c>
      <c r="D13448" s="546"/>
      <c r="E13448" s="171" t="str">
        <f t="shared" si="210"/>
        <v>1900</v>
      </c>
      <c r="F13448" s="547">
        <v>0</v>
      </c>
      <c r="G13448" s="548">
        <v>0</v>
      </c>
      <c r="H13448" s="547">
        <v>0</v>
      </c>
      <c r="I13448" s="545" t="s">
        <v>12676</v>
      </c>
      <c r="J13448" s="545"/>
      <c r="K13448" s="545" t="s">
        <v>13413</v>
      </c>
      <c r="L13448" s="545" t="s">
        <v>13413</v>
      </c>
      <c r="M13448" s="548" t="s">
        <v>13758</v>
      </c>
      <c r="N13448" s="545" t="s">
        <v>13413</v>
      </c>
      <c r="O13448" s="545" t="s">
        <v>13413</v>
      </c>
      <c r="P13448" s="549">
        <v>11161</v>
      </c>
      <c r="Q13448" s="549">
        <v>1</v>
      </c>
      <c r="R13448" s="549">
        <v>14</v>
      </c>
      <c r="S13448" s="548"/>
      <c r="T13448" s="548"/>
      <c r="U13448" s="99"/>
    </row>
    <row r="13449" spans="1:21" ht="19.5" customHeight="1">
      <c r="A13449" s="545">
        <v>108493</v>
      </c>
      <c r="B13449" s="545" t="s">
        <v>8649</v>
      </c>
      <c r="C13449" s="545" t="s">
        <v>216</v>
      </c>
      <c r="D13449" s="546"/>
      <c r="E13449" s="171" t="str">
        <f t="shared" si="210"/>
        <v>1900</v>
      </c>
      <c r="F13449" s="547">
        <v>0</v>
      </c>
      <c r="G13449" s="548">
        <v>0</v>
      </c>
      <c r="H13449" s="547">
        <v>0</v>
      </c>
      <c r="I13449" s="545" t="s">
        <v>12676</v>
      </c>
      <c r="J13449" s="545"/>
      <c r="K13449" s="545" t="s">
        <v>21193</v>
      </c>
      <c r="L13449" s="545" t="s">
        <v>13413</v>
      </c>
      <c r="M13449" s="548" t="s">
        <v>13758</v>
      </c>
      <c r="N13449" s="545" t="s">
        <v>13413</v>
      </c>
      <c r="O13449" s="545" t="s">
        <v>13413</v>
      </c>
      <c r="P13449" s="549">
        <v>11162</v>
      </c>
      <c r="Q13449" s="549">
        <v>1</v>
      </c>
      <c r="R13449" s="549">
        <v>14</v>
      </c>
      <c r="S13449" s="548"/>
      <c r="T13449" s="548"/>
      <c r="U13449" s="99"/>
    </row>
    <row r="13450" spans="1:21" ht="19.5" customHeight="1">
      <c r="A13450" s="545">
        <v>108494</v>
      </c>
      <c r="B13450" s="545" t="s">
        <v>5886</v>
      </c>
      <c r="C13450" s="545" t="s">
        <v>311</v>
      </c>
      <c r="D13450" s="546"/>
      <c r="E13450" s="171" t="str">
        <f t="shared" si="210"/>
        <v>1900</v>
      </c>
      <c r="F13450" s="547">
        <v>0</v>
      </c>
      <c r="G13450" s="548">
        <v>0</v>
      </c>
      <c r="H13450" s="547">
        <v>0</v>
      </c>
      <c r="I13450" s="545" t="s">
        <v>12973</v>
      </c>
      <c r="J13450" s="545"/>
      <c r="K13450" s="545" t="s">
        <v>13413</v>
      </c>
      <c r="L13450" s="545" t="s">
        <v>13413</v>
      </c>
      <c r="M13450" s="548" t="s">
        <v>13758</v>
      </c>
      <c r="N13450" s="545" t="s">
        <v>13413</v>
      </c>
      <c r="O13450" s="545" t="s">
        <v>13413</v>
      </c>
      <c r="P13450" s="549">
        <v>11163</v>
      </c>
      <c r="Q13450" s="549">
        <v>1</v>
      </c>
      <c r="R13450" s="549">
        <v>59</v>
      </c>
      <c r="S13450" s="548"/>
      <c r="T13450" s="548"/>
      <c r="U13450" s="99"/>
    </row>
    <row r="13451" spans="1:21" ht="19.5" customHeight="1">
      <c r="A13451" s="545">
        <v>108495</v>
      </c>
      <c r="B13451" s="545" t="s">
        <v>5905</v>
      </c>
      <c r="C13451" s="545" t="s">
        <v>216</v>
      </c>
      <c r="D13451" s="546"/>
      <c r="E13451" s="171" t="str">
        <f t="shared" si="210"/>
        <v>1900</v>
      </c>
      <c r="F13451" s="547">
        <v>0</v>
      </c>
      <c r="G13451" s="548">
        <v>0</v>
      </c>
      <c r="H13451" s="547">
        <v>0</v>
      </c>
      <c r="I13451" s="545" t="s">
        <v>12973</v>
      </c>
      <c r="J13451" s="545"/>
      <c r="K13451" s="545" t="s">
        <v>21194</v>
      </c>
      <c r="L13451" s="545" t="s">
        <v>13413</v>
      </c>
      <c r="M13451" s="548" t="s">
        <v>13758</v>
      </c>
      <c r="N13451" s="545" t="s">
        <v>13413</v>
      </c>
      <c r="O13451" s="545" t="s">
        <v>13413</v>
      </c>
      <c r="P13451" s="549">
        <v>11164</v>
      </c>
      <c r="Q13451" s="549">
        <v>1</v>
      </c>
      <c r="R13451" s="549">
        <v>59</v>
      </c>
      <c r="S13451" s="548"/>
      <c r="T13451" s="548"/>
      <c r="U13451" s="99"/>
    </row>
    <row r="13452" spans="1:21" ht="19.5" customHeight="1">
      <c r="A13452" s="545">
        <v>108496</v>
      </c>
      <c r="B13452" s="545" t="s">
        <v>8648</v>
      </c>
      <c r="C13452" s="545" t="s">
        <v>216</v>
      </c>
      <c r="D13452" s="546"/>
      <c r="E13452" s="171" t="str">
        <f t="shared" si="210"/>
        <v>1900</v>
      </c>
      <c r="F13452" s="547">
        <v>0</v>
      </c>
      <c r="G13452" s="548">
        <v>0</v>
      </c>
      <c r="H13452" s="547">
        <v>0</v>
      </c>
      <c r="I13452" s="545" t="s">
        <v>12736</v>
      </c>
      <c r="J13452" s="545"/>
      <c r="K13452" s="545" t="s">
        <v>21195</v>
      </c>
      <c r="L13452" s="545" t="s">
        <v>13413</v>
      </c>
      <c r="M13452" s="548" t="s">
        <v>13758</v>
      </c>
      <c r="N13452" s="545" t="s">
        <v>13413</v>
      </c>
      <c r="O13452" s="545" t="s">
        <v>13413</v>
      </c>
      <c r="P13452" s="549">
        <v>11165</v>
      </c>
      <c r="Q13452" s="549">
        <v>1</v>
      </c>
      <c r="R13452" s="549">
        <v>56</v>
      </c>
      <c r="S13452" s="548"/>
      <c r="T13452" s="548"/>
      <c r="U13452" s="99"/>
    </row>
    <row r="13453" spans="1:21" ht="19.5" customHeight="1">
      <c r="A13453" s="545">
        <v>108497</v>
      </c>
      <c r="B13453" s="545" t="s">
        <v>5966</v>
      </c>
      <c r="C13453" s="545" t="s">
        <v>216</v>
      </c>
      <c r="D13453" s="546"/>
      <c r="E13453" s="171" t="str">
        <f t="shared" si="210"/>
        <v>1900</v>
      </c>
      <c r="F13453" s="547">
        <v>0</v>
      </c>
      <c r="G13453" s="548">
        <v>0</v>
      </c>
      <c r="H13453" s="547">
        <v>0</v>
      </c>
      <c r="I13453" s="545" t="s">
        <v>12973</v>
      </c>
      <c r="J13453" s="545"/>
      <c r="K13453" s="545" t="s">
        <v>21196</v>
      </c>
      <c r="L13453" s="545" t="s">
        <v>13413</v>
      </c>
      <c r="M13453" s="548" t="s">
        <v>13758</v>
      </c>
      <c r="N13453" s="545" t="s">
        <v>13413</v>
      </c>
      <c r="O13453" s="545" t="s">
        <v>13413</v>
      </c>
      <c r="P13453" s="549">
        <v>11166</v>
      </c>
      <c r="Q13453" s="549">
        <v>1</v>
      </c>
      <c r="R13453" s="549">
        <v>59</v>
      </c>
      <c r="S13453" s="548"/>
      <c r="T13453" s="548"/>
      <c r="U13453" s="99"/>
    </row>
    <row r="13454" spans="1:21" ht="19.5" customHeight="1">
      <c r="A13454" s="545">
        <v>108498</v>
      </c>
      <c r="B13454" s="545" t="s">
        <v>8647</v>
      </c>
      <c r="C13454" s="545" t="s">
        <v>216</v>
      </c>
      <c r="D13454" s="546"/>
      <c r="E13454" s="171" t="str">
        <f t="shared" si="210"/>
        <v>1900</v>
      </c>
      <c r="F13454" s="547">
        <v>0</v>
      </c>
      <c r="G13454" s="548">
        <v>0</v>
      </c>
      <c r="H13454" s="547">
        <v>0</v>
      </c>
      <c r="I13454" s="545" t="s">
        <v>12973</v>
      </c>
      <c r="J13454" s="545"/>
      <c r="K13454" s="545" t="s">
        <v>21197</v>
      </c>
      <c r="L13454" s="545" t="s">
        <v>13413</v>
      </c>
      <c r="M13454" s="548" t="s">
        <v>13758</v>
      </c>
      <c r="N13454" s="545" t="s">
        <v>13413</v>
      </c>
      <c r="O13454" s="545" t="s">
        <v>13413</v>
      </c>
      <c r="P13454" s="549">
        <v>11167</v>
      </c>
      <c r="Q13454" s="549">
        <v>1</v>
      </c>
      <c r="R13454" s="549">
        <v>59</v>
      </c>
      <c r="S13454" s="548"/>
      <c r="T13454" s="548"/>
      <c r="U13454" s="99"/>
    </row>
    <row r="13455" spans="1:21" ht="19.5" customHeight="1">
      <c r="A13455" s="545">
        <v>108499</v>
      </c>
      <c r="B13455" s="545" t="s">
        <v>8646</v>
      </c>
      <c r="C13455" s="545" t="s">
        <v>216</v>
      </c>
      <c r="D13455" s="546"/>
      <c r="E13455" s="171" t="str">
        <f t="shared" si="210"/>
        <v>1900</v>
      </c>
      <c r="F13455" s="547">
        <v>0</v>
      </c>
      <c r="G13455" s="548">
        <v>0</v>
      </c>
      <c r="H13455" s="547">
        <v>0</v>
      </c>
      <c r="I13455" s="545" t="s">
        <v>12736</v>
      </c>
      <c r="J13455" s="545"/>
      <c r="K13455" s="545" t="s">
        <v>21198</v>
      </c>
      <c r="L13455" s="545" t="s">
        <v>13413</v>
      </c>
      <c r="M13455" s="548" t="s">
        <v>13758</v>
      </c>
      <c r="N13455" s="545" t="s">
        <v>13413</v>
      </c>
      <c r="O13455" s="545" t="s">
        <v>13413</v>
      </c>
      <c r="P13455" s="549">
        <v>11168</v>
      </c>
      <c r="Q13455" s="549">
        <v>1</v>
      </c>
      <c r="R13455" s="549">
        <v>56</v>
      </c>
      <c r="S13455" s="548"/>
      <c r="T13455" s="548"/>
      <c r="U13455" s="99"/>
    </row>
    <row r="13456" spans="1:21" ht="19.5" customHeight="1">
      <c r="A13456" s="545">
        <v>108500</v>
      </c>
      <c r="B13456" s="545" t="s">
        <v>8645</v>
      </c>
      <c r="C13456" s="545" t="s">
        <v>216</v>
      </c>
      <c r="D13456" s="546"/>
      <c r="E13456" s="171" t="str">
        <f t="shared" si="210"/>
        <v>1900</v>
      </c>
      <c r="F13456" s="547">
        <v>0</v>
      </c>
      <c r="G13456" s="548">
        <v>0</v>
      </c>
      <c r="H13456" s="547">
        <v>0</v>
      </c>
      <c r="I13456" s="545" t="s">
        <v>12973</v>
      </c>
      <c r="J13456" s="545"/>
      <c r="K13456" s="545" t="s">
        <v>21199</v>
      </c>
      <c r="L13456" s="545" t="s">
        <v>13413</v>
      </c>
      <c r="M13456" s="548" t="s">
        <v>13758</v>
      </c>
      <c r="N13456" s="545" t="s">
        <v>13413</v>
      </c>
      <c r="O13456" s="545" t="s">
        <v>13413</v>
      </c>
      <c r="P13456" s="549">
        <v>11169</v>
      </c>
      <c r="Q13456" s="549">
        <v>1</v>
      </c>
      <c r="R13456" s="549">
        <v>59</v>
      </c>
      <c r="S13456" s="548"/>
      <c r="T13456" s="548"/>
      <c r="U13456" s="99"/>
    </row>
    <row r="13457" spans="1:21" ht="19.5" customHeight="1">
      <c r="A13457" s="545">
        <v>108501</v>
      </c>
      <c r="B13457" s="545" t="s">
        <v>8644</v>
      </c>
      <c r="C13457" s="545" t="s">
        <v>216</v>
      </c>
      <c r="D13457" s="546"/>
      <c r="E13457" s="171" t="str">
        <f t="shared" si="210"/>
        <v>1900</v>
      </c>
      <c r="F13457" s="547">
        <v>0</v>
      </c>
      <c r="G13457" s="548">
        <v>0</v>
      </c>
      <c r="H13457" s="547">
        <v>0</v>
      </c>
      <c r="I13457" s="545" t="s">
        <v>12736</v>
      </c>
      <c r="J13457" s="545"/>
      <c r="K13457" s="545" t="s">
        <v>21200</v>
      </c>
      <c r="L13457" s="545" t="s">
        <v>13413</v>
      </c>
      <c r="M13457" s="548" t="s">
        <v>13758</v>
      </c>
      <c r="N13457" s="545" t="s">
        <v>13413</v>
      </c>
      <c r="O13457" s="545" t="s">
        <v>13413</v>
      </c>
      <c r="P13457" s="549">
        <v>11170</v>
      </c>
      <c r="Q13457" s="549">
        <v>1</v>
      </c>
      <c r="R13457" s="549">
        <v>56</v>
      </c>
      <c r="S13457" s="548"/>
      <c r="T13457" s="548"/>
      <c r="U13457" s="99"/>
    </row>
    <row r="13458" spans="1:21" ht="19.5" customHeight="1">
      <c r="A13458" s="545">
        <v>108502</v>
      </c>
      <c r="B13458" s="545" t="s">
        <v>5921</v>
      </c>
      <c r="C13458" s="545" t="s">
        <v>216</v>
      </c>
      <c r="D13458" s="546"/>
      <c r="E13458" s="171" t="str">
        <f t="shared" si="210"/>
        <v>1900</v>
      </c>
      <c r="F13458" s="547">
        <v>0</v>
      </c>
      <c r="G13458" s="548">
        <v>0</v>
      </c>
      <c r="H13458" s="547">
        <v>0</v>
      </c>
      <c r="I13458" s="545" t="s">
        <v>12973</v>
      </c>
      <c r="J13458" s="545"/>
      <c r="K13458" s="545" t="s">
        <v>21201</v>
      </c>
      <c r="L13458" s="545" t="s">
        <v>13413</v>
      </c>
      <c r="M13458" s="548" t="s">
        <v>13758</v>
      </c>
      <c r="N13458" s="545" t="s">
        <v>13413</v>
      </c>
      <c r="O13458" s="545" t="s">
        <v>13413</v>
      </c>
      <c r="P13458" s="549">
        <v>11171</v>
      </c>
      <c r="Q13458" s="549">
        <v>1</v>
      </c>
      <c r="R13458" s="549">
        <v>59</v>
      </c>
      <c r="S13458" s="548"/>
      <c r="T13458" s="548"/>
      <c r="U13458" s="99"/>
    </row>
    <row r="13459" spans="1:21" ht="19.5" customHeight="1">
      <c r="A13459" s="545">
        <v>108503</v>
      </c>
      <c r="B13459" s="545" t="s">
        <v>5911</v>
      </c>
      <c r="C13459" s="545" t="s">
        <v>216</v>
      </c>
      <c r="D13459" s="546"/>
      <c r="E13459" s="171" t="str">
        <f t="shared" si="210"/>
        <v>1900</v>
      </c>
      <c r="F13459" s="547">
        <v>0</v>
      </c>
      <c r="G13459" s="548">
        <v>0</v>
      </c>
      <c r="H13459" s="547">
        <v>0</v>
      </c>
      <c r="I13459" s="545" t="s">
        <v>12973</v>
      </c>
      <c r="J13459" s="545"/>
      <c r="K13459" s="545" t="s">
        <v>21202</v>
      </c>
      <c r="L13459" s="545" t="s">
        <v>13413</v>
      </c>
      <c r="M13459" s="548" t="s">
        <v>13758</v>
      </c>
      <c r="N13459" s="545" t="s">
        <v>13413</v>
      </c>
      <c r="O13459" s="545" t="s">
        <v>13413</v>
      </c>
      <c r="P13459" s="549">
        <v>11172</v>
      </c>
      <c r="Q13459" s="549">
        <v>1</v>
      </c>
      <c r="R13459" s="549">
        <v>59</v>
      </c>
      <c r="S13459" s="548"/>
      <c r="T13459" s="548"/>
      <c r="U13459" s="99"/>
    </row>
    <row r="13460" spans="1:21" ht="19.5" customHeight="1">
      <c r="A13460" s="545">
        <v>108504</v>
      </c>
      <c r="B13460" s="545" t="s">
        <v>8643</v>
      </c>
      <c r="C13460" s="545" t="s">
        <v>216</v>
      </c>
      <c r="D13460" s="546"/>
      <c r="E13460" s="171" t="str">
        <f t="shared" si="210"/>
        <v>1900</v>
      </c>
      <c r="F13460" s="547">
        <v>0</v>
      </c>
      <c r="G13460" s="548">
        <v>0</v>
      </c>
      <c r="H13460" s="547">
        <v>0</v>
      </c>
      <c r="I13460" s="545" t="s">
        <v>12973</v>
      </c>
      <c r="J13460" s="545"/>
      <c r="K13460" s="545" t="s">
        <v>21203</v>
      </c>
      <c r="L13460" s="545" t="s">
        <v>13413</v>
      </c>
      <c r="M13460" s="548" t="s">
        <v>13758</v>
      </c>
      <c r="N13460" s="545" t="s">
        <v>13413</v>
      </c>
      <c r="O13460" s="545" t="s">
        <v>13413</v>
      </c>
      <c r="P13460" s="549">
        <v>11173</v>
      </c>
      <c r="Q13460" s="549">
        <v>1</v>
      </c>
      <c r="R13460" s="549">
        <v>59</v>
      </c>
      <c r="S13460" s="548"/>
      <c r="T13460" s="548"/>
      <c r="U13460" s="99"/>
    </row>
    <row r="13461" spans="1:21" ht="19.5" customHeight="1">
      <c r="A13461" s="545">
        <v>108505</v>
      </c>
      <c r="B13461" s="545" t="s">
        <v>4476</v>
      </c>
      <c r="C13461" s="545" t="s">
        <v>216</v>
      </c>
      <c r="D13461" s="546"/>
      <c r="E13461" s="171" t="str">
        <f t="shared" si="210"/>
        <v>1900</v>
      </c>
      <c r="F13461" s="547">
        <v>0</v>
      </c>
      <c r="G13461" s="548">
        <v>0</v>
      </c>
      <c r="H13461" s="547">
        <v>0</v>
      </c>
      <c r="I13461" s="545" t="s">
        <v>12644</v>
      </c>
      <c r="J13461" s="545"/>
      <c r="K13461" s="545" t="s">
        <v>21204</v>
      </c>
      <c r="L13461" s="545" t="s">
        <v>13413</v>
      </c>
      <c r="M13461" s="548" t="s">
        <v>13758</v>
      </c>
      <c r="N13461" s="545" t="s">
        <v>13413</v>
      </c>
      <c r="O13461" s="545" t="s">
        <v>13413</v>
      </c>
      <c r="P13461" s="549">
        <v>11174</v>
      </c>
      <c r="Q13461" s="549">
        <v>1</v>
      </c>
      <c r="R13461" s="549">
        <v>62</v>
      </c>
      <c r="S13461" s="548"/>
      <c r="T13461" s="548"/>
      <c r="U13461" s="99"/>
    </row>
    <row r="13462" spans="1:21" ht="19.5" customHeight="1">
      <c r="A13462" s="545">
        <v>108506</v>
      </c>
      <c r="B13462" s="545" t="s">
        <v>8642</v>
      </c>
      <c r="C13462" s="545" t="s">
        <v>216</v>
      </c>
      <c r="D13462" s="546"/>
      <c r="E13462" s="171" t="str">
        <f t="shared" si="210"/>
        <v>1900</v>
      </c>
      <c r="F13462" s="547">
        <v>0</v>
      </c>
      <c r="G13462" s="548">
        <v>0</v>
      </c>
      <c r="H13462" s="547">
        <v>0</v>
      </c>
      <c r="I13462" s="545" t="s">
        <v>12736</v>
      </c>
      <c r="J13462" s="545"/>
      <c r="K13462" s="545" t="s">
        <v>21205</v>
      </c>
      <c r="L13462" s="545" t="s">
        <v>13413</v>
      </c>
      <c r="M13462" s="548" t="s">
        <v>13758</v>
      </c>
      <c r="N13462" s="545" t="s">
        <v>13413</v>
      </c>
      <c r="O13462" s="545" t="s">
        <v>13413</v>
      </c>
      <c r="P13462" s="549">
        <v>11175</v>
      </c>
      <c r="Q13462" s="549">
        <v>1</v>
      </c>
      <c r="R13462" s="549">
        <v>56</v>
      </c>
      <c r="S13462" s="548"/>
      <c r="T13462" s="548"/>
      <c r="U13462" s="99"/>
    </row>
    <row r="13463" spans="1:21" ht="19.5" customHeight="1">
      <c r="A13463" s="545">
        <v>108507</v>
      </c>
      <c r="B13463" s="545" t="s">
        <v>8641</v>
      </c>
      <c r="C13463" s="545" t="s">
        <v>216</v>
      </c>
      <c r="D13463" s="546"/>
      <c r="E13463" s="171" t="str">
        <f t="shared" si="210"/>
        <v>1900</v>
      </c>
      <c r="F13463" s="547">
        <v>0</v>
      </c>
      <c r="G13463" s="548">
        <v>0</v>
      </c>
      <c r="H13463" s="547">
        <v>0</v>
      </c>
      <c r="I13463" s="545" t="s">
        <v>12736</v>
      </c>
      <c r="J13463" s="545"/>
      <c r="K13463" s="545" t="s">
        <v>21206</v>
      </c>
      <c r="L13463" s="545" t="s">
        <v>13413</v>
      </c>
      <c r="M13463" s="548" t="s">
        <v>13758</v>
      </c>
      <c r="N13463" s="545" t="s">
        <v>13413</v>
      </c>
      <c r="O13463" s="545" t="s">
        <v>13413</v>
      </c>
      <c r="P13463" s="549">
        <v>11176</v>
      </c>
      <c r="Q13463" s="549">
        <v>1</v>
      </c>
      <c r="R13463" s="549">
        <v>56</v>
      </c>
      <c r="S13463" s="548"/>
      <c r="T13463" s="548"/>
      <c r="U13463" s="99"/>
    </row>
    <row r="13464" spans="1:21" ht="19.5" customHeight="1">
      <c r="A13464" s="545">
        <v>108508</v>
      </c>
      <c r="B13464" s="545" t="s">
        <v>5682</v>
      </c>
      <c r="C13464" s="545" t="s">
        <v>216</v>
      </c>
      <c r="D13464" s="546"/>
      <c r="E13464" s="171" t="str">
        <f t="shared" si="210"/>
        <v>1900</v>
      </c>
      <c r="F13464" s="547">
        <v>0</v>
      </c>
      <c r="G13464" s="548">
        <v>0</v>
      </c>
      <c r="H13464" s="547">
        <v>0</v>
      </c>
      <c r="I13464" s="545" t="s">
        <v>12736</v>
      </c>
      <c r="J13464" s="545"/>
      <c r="K13464" s="545" t="s">
        <v>20598</v>
      </c>
      <c r="L13464" s="545" t="s">
        <v>13413</v>
      </c>
      <c r="M13464" s="548" t="s">
        <v>13758</v>
      </c>
      <c r="N13464" s="545" t="s">
        <v>13413</v>
      </c>
      <c r="O13464" s="545" t="s">
        <v>13413</v>
      </c>
      <c r="P13464" s="549">
        <v>11177</v>
      </c>
      <c r="Q13464" s="549">
        <v>1</v>
      </c>
      <c r="R13464" s="549">
        <v>56</v>
      </c>
      <c r="S13464" s="548"/>
      <c r="T13464" s="548"/>
      <c r="U13464" s="99"/>
    </row>
    <row r="13465" spans="1:21" ht="19.5" customHeight="1">
      <c r="A13465" s="545">
        <v>108509</v>
      </c>
      <c r="B13465" s="545" t="s">
        <v>4486</v>
      </c>
      <c r="C13465" s="545" t="s">
        <v>216</v>
      </c>
      <c r="D13465" s="546"/>
      <c r="E13465" s="171" t="str">
        <f t="shared" si="210"/>
        <v>1900</v>
      </c>
      <c r="F13465" s="547">
        <v>0</v>
      </c>
      <c r="G13465" s="548">
        <v>0</v>
      </c>
      <c r="H13465" s="547">
        <v>0</v>
      </c>
      <c r="I13465" s="545" t="s">
        <v>12660</v>
      </c>
      <c r="J13465" s="545"/>
      <c r="K13465" s="545" t="s">
        <v>21207</v>
      </c>
      <c r="L13465" s="545" t="s">
        <v>13413</v>
      </c>
      <c r="M13465" s="548" t="s">
        <v>13758</v>
      </c>
      <c r="N13465" s="545" t="s">
        <v>13413</v>
      </c>
      <c r="O13465" s="545" t="s">
        <v>13413</v>
      </c>
      <c r="P13465" s="549">
        <v>11178</v>
      </c>
      <c r="Q13465" s="549">
        <v>1</v>
      </c>
      <c r="R13465" s="549">
        <v>72</v>
      </c>
      <c r="S13465" s="548"/>
      <c r="T13465" s="548"/>
      <c r="U13465" s="99"/>
    </row>
    <row r="13466" spans="1:21" ht="19.5" customHeight="1">
      <c r="A13466" s="545">
        <v>108510</v>
      </c>
      <c r="B13466" s="545" t="s">
        <v>8640</v>
      </c>
      <c r="C13466" s="545" t="s">
        <v>216</v>
      </c>
      <c r="D13466" s="546"/>
      <c r="E13466" s="171" t="str">
        <f t="shared" si="210"/>
        <v>1900</v>
      </c>
      <c r="F13466" s="547">
        <v>0</v>
      </c>
      <c r="G13466" s="548">
        <v>0</v>
      </c>
      <c r="H13466" s="547">
        <v>0</v>
      </c>
      <c r="I13466" s="545" t="s">
        <v>12736</v>
      </c>
      <c r="J13466" s="545"/>
      <c r="K13466" s="545" t="s">
        <v>20598</v>
      </c>
      <c r="L13466" s="545" t="s">
        <v>13413</v>
      </c>
      <c r="M13466" s="548" t="s">
        <v>13758</v>
      </c>
      <c r="N13466" s="545" t="s">
        <v>13413</v>
      </c>
      <c r="O13466" s="545" t="s">
        <v>13413</v>
      </c>
      <c r="P13466" s="549">
        <v>11179</v>
      </c>
      <c r="Q13466" s="549">
        <v>1</v>
      </c>
      <c r="R13466" s="549">
        <v>56</v>
      </c>
      <c r="S13466" s="548"/>
      <c r="T13466" s="548"/>
      <c r="U13466" s="99"/>
    </row>
    <row r="13467" spans="1:21" ht="19.5" customHeight="1">
      <c r="A13467" s="545">
        <v>108511</v>
      </c>
      <c r="B13467" s="545" t="s">
        <v>8639</v>
      </c>
      <c r="C13467" s="545" t="s">
        <v>216</v>
      </c>
      <c r="D13467" s="546"/>
      <c r="E13467" s="171" t="str">
        <f t="shared" si="210"/>
        <v>1900</v>
      </c>
      <c r="F13467" s="547">
        <v>0</v>
      </c>
      <c r="G13467" s="548">
        <v>0</v>
      </c>
      <c r="H13467" s="547">
        <v>0</v>
      </c>
      <c r="I13467" s="545" t="s">
        <v>12973</v>
      </c>
      <c r="J13467" s="545"/>
      <c r="K13467" s="545" t="s">
        <v>21208</v>
      </c>
      <c r="L13467" s="545" t="s">
        <v>13413</v>
      </c>
      <c r="M13467" s="548" t="s">
        <v>13758</v>
      </c>
      <c r="N13467" s="545" t="s">
        <v>13413</v>
      </c>
      <c r="O13467" s="545" t="s">
        <v>13413</v>
      </c>
      <c r="P13467" s="549">
        <v>11180</v>
      </c>
      <c r="Q13467" s="549">
        <v>1</v>
      </c>
      <c r="R13467" s="549">
        <v>59</v>
      </c>
      <c r="S13467" s="548"/>
      <c r="T13467" s="548"/>
      <c r="U13467" s="99"/>
    </row>
    <row r="13468" spans="1:21" ht="19.5" customHeight="1">
      <c r="A13468" s="545">
        <v>108512</v>
      </c>
      <c r="B13468" s="545" t="s">
        <v>8638</v>
      </c>
      <c r="C13468" s="545" t="s">
        <v>216</v>
      </c>
      <c r="D13468" s="546"/>
      <c r="E13468" s="171" t="str">
        <f t="shared" si="210"/>
        <v>1900</v>
      </c>
      <c r="F13468" s="547">
        <v>0</v>
      </c>
      <c r="G13468" s="548">
        <v>0</v>
      </c>
      <c r="H13468" s="547">
        <v>0</v>
      </c>
      <c r="I13468" s="545" t="s">
        <v>12736</v>
      </c>
      <c r="J13468" s="545"/>
      <c r="K13468" s="545" t="s">
        <v>21209</v>
      </c>
      <c r="L13468" s="545" t="s">
        <v>13413</v>
      </c>
      <c r="M13468" s="548" t="s">
        <v>13758</v>
      </c>
      <c r="N13468" s="545" t="s">
        <v>13413</v>
      </c>
      <c r="O13468" s="545" t="s">
        <v>13413</v>
      </c>
      <c r="P13468" s="549">
        <v>11181</v>
      </c>
      <c r="Q13468" s="549">
        <v>1</v>
      </c>
      <c r="R13468" s="549">
        <v>56</v>
      </c>
      <c r="S13468" s="548"/>
      <c r="T13468" s="548"/>
      <c r="U13468" s="99"/>
    </row>
    <row r="13469" spans="1:21" ht="19.5" customHeight="1">
      <c r="A13469" s="545">
        <v>108513</v>
      </c>
      <c r="B13469" s="545" t="s">
        <v>4900</v>
      </c>
      <c r="C13469" s="545" t="s">
        <v>216</v>
      </c>
      <c r="D13469" s="546">
        <v>46052</v>
      </c>
      <c r="E13469" s="171" t="str">
        <f t="shared" si="210"/>
        <v>2026</v>
      </c>
      <c r="F13469" s="547">
        <v>201386</v>
      </c>
      <c r="G13469" s="548">
        <v>0.19</v>
      </c>
      <c r="H13469" s="547">
        <v>169231.93</v>
      </c>
      <c r="I13469" s="545" t="s">
        <v>12686</v>
      </c>
      <c r="J13469" s="545" t="s">
        <v>13307</v>
      </c>
      <c r="K13469" s="545" t="s">
        <v>13413</v>
      </c>
      <c r="L13469" s="545" t="s">
        <v>13413</v>
      </c>
      <c r="M13469" s="548" t="s">
        <v>13758</v>
      </c>
      <c r="N13469" s="545" t="s">
        <v>13413</v>
      </c>
      <c r="O13469" s="545" t="s">
        <v>13413</v>
      </c>
      <c r="P13469" s="549">
        <v>11182</v>
      </c>
      <c r="Q13469" s="549">
        <v>1</v>
      </c>
      <c r="R13469" s="549">
        <v>131</v>
      </c>
      <c r="S13469" s="548">
        <v>2228</v>
      </c>
      <c r="T13469" s="548"/>
      <c r="U13469" s="99"/>
    </row>
    <row r="13470" spans="1:21" ht="19.5" customHeight="1">
      <c r="A13470" s="545">
        <v>108514</v>
      </c>
      <c r="B13470" s="545" t="s">
        <v>4514</v>
      </c>
      <c r="C13470" s="545" t="s">
        <v>221</v>
      </c>
      <c r="D13470" s="546">
        <v>43650</v>
      </c>
      <c r="E13470" s="171" t="str">
        <f t="shared" si="210"/>
        <v>2019</v>
      </c>
      <c r="F13470" s="547">
        <v>1125000</v>
      </c>
      <c r="G13470" s="548">
        <v>0.19</v>
      </c>
      <c r="H13470" s="547">
        <v>945378.15</v>
      </c>
      <c r="I13470" s="545" t="s">
        <v>12684</v>
      </c>
      <c r="J13470" s="545" t="s">
        <v>13296</v>
      </c>
      <c r="K13470" s="545" t="s">
        <v>21210</v>
      </c>
      <c r="L13470" s="545" t="s">
        <v>13413</v>
      </c>
      <c r="M13470" s="548" t="s">
        <v>13758</v>
      </c>
      <c r="N13470" s="545" t="s">
        <v>13413</v>
      </c>
      <c r="O13470" s="545" t="s">
        <v>13413</v>
      </c>
      <c r="P13470" s="549">
        <v>11183</v>
      </c>
      <c r="Q13470" s="549">
        <v>1</v>
      </c>
      <c r="R13470" s="549">
        <v>95</v>
      </c>
      <c r="S13470" s="548">
        <v>2218</v>
      </c>
      <c r="T13470" s="548"/>
      <c r="U13470" s="99"/>
    </row>
    <row r="13471" spans="1:21" ht="19.5" customHeight="1">
      <c r="A13471" s="545">
        <v>108515</v>
      </c>
      <c r="B13471" s="545" t="s">
        <v>4485</v>
      </c>
      <c r="C13471" s="545" t="s">
        <v>216</v>
      </c>
      <c r="D13471" s="546"/>
      <c r="E13471" s="171" t="str">
        <f t="shared" si="210"/>
        <v>1900</v>
      </c>
      <c r="F13471" s="547">
        <v>0</v>
      </c>
      <c r="G13471" s="548">
        <v>0</v>
      </c>
      <c r="H13471" s="547">
        <v>0</v>
      </c>
      <c r="I13471" s="545" t="s">
        <v>12660</v>
      </c>
      <c r="J13471" s="545"/>
      <c r="K13471" s="545" t="s">
        <v>21207</v>
      </c>
      <c r="L13471" s="545" t="s">
        <v>13413</v>
      </c>
      <c r="M13471" s="548" t="s">
        <v>13758</v>
      </c>
      <c r="N13471" s="545" t="s">
        <v>13413</v>
      </c>
      <c r="O13471" s="545" t="s">
        <v>13413</v>
      </c>
      <c r="P13471" s="549">
        <v>11184</v>
      </c>
      <c r="Q13471" s="549">
        <v>1</v>
      </c>
      <c r="R13471" s="549">
        <v>72</v>
      </c>
      <c r="S13471" s="548"/>
      <c r="T13471" s="548"/>
      <c r="U13471" s="99"/>
    </row>
    <row r="13472" spans="1:21" ht="19.5" customHeight="1">
      <c r="A13472" s="545">
        <v>108516</v>
      </c>
      <c r="B13472" s="545" t="s">
        <v>8637</v>
      </c>
      <c r="C13472" s="545" t="s">
        <v>216</v>
      </c>
      <c r="D13472" s="546"/>
      <c r="E13472" s="171" t="str">
        <f t="shared" si="210"/>
        <v>1900</v>
      </c>
      <c r="F13472" s="547">
        <v>0</v>
      </c>
      <c r="G13472" s="548">
        <v>0</v>
      </c>
      <c r="H13472" s="547">
        <v>0</v>
      </c>
      <c r="I13472" s="545" t="s">
        <v>12973</v>
      </c>
      <c r="J13472" s="545"/>
      <c r="K13472" s="545" t="s">
        <v>21211</v>
      </c>
      <c r="L13472" s="545" t="s">
        <v>13413</v>
      </c>
      <c r="M13472" s="548" t="s">
        <v>13758</v>
      </c>
      <c r="N13472" s="545" t="s">
        <v>13413</v>
      </c>
      <c r="O13472" s="545" t="s">
        <v>13413</v>
      </c>
      <c r="P13472" s="549">
        <v>11185</v>
      </c>
      <c r="Q13472" s="549">
        <v>1</v>
      </c>
      <c r="R13472" s="549">
        <v>59</v>
      </c>
      <c r="S13472" s="548"/>
      <c r="T13472" s="548"/>
      <c r="U13472" s="99"/>
    </row>
    <row r="13473" spans="1:21" ht="19.5" customHeight="1">
      <c r="A13473" s="545">
        <v>108517</v>
      </c>
      <c r="B13473" s="545" t="s">
        <v>8636</v>
      </c>
      <c r="C13473" s="545" t="s">
        <v>216</v>
      </c>
      <c r="D13473" s="546"/>
      <c r="E13473" s="171" t="str">
        <f t="shared" si="210"/>
        <v>1900</v>
      </c>
      <c r="F13473" s="547">
        <v>0</v>
      </c>
      <c r="G13473" s="548">
        <v>0</v>
      </c>
      <c r="H13473" s="547">
        <v>0</v>
      </c>
      <c r="I13473" s="545" t="s">
        <v>12686</v>
      </c>
      <c r="J13473" s="545"/>
      <c r="K13473" s="545" t="s">
        <v>21212</v>
      </c>
      <c r="L13473" s="545" t="s">
        <v>13413</v>
      </c>
      <c r="M13473" s="548" t="s">
        <v>13758</v>
      </c>
      <c r="N13473" s="545" t="s">
        <v>13413</v>
      </c>
      <c r="O13473" s="545" t="s">
        <v>13413</v>
      </c>
      <c r="P13473" s="549">
        <v>11186</v>
      </c>
      <c r="Q13473" s="549">
        <v>1</v>
      </c>
      <c r="R13473" s="549">
        <v>131</v>
      </c>
      <c r="S13473" s="548"/>
      <c r="T13473" s="548"/>
      <c r="U13473" s="99"/>
    </row>
    <row r="13474" spans="1:21" ht="19.5" customHeight="1">
      <c r="A13474" s="545">
        <v>108518</v>
      </c>
      <c r="B13474" s="545" t="s">
        <v>8635</v>
      </c>
      <c r="C13474" s="545" t="s">
        <v>216</v>
      </c>
      <c r="D13474" s="546"/>
      <c r="E13474" s="171" t="str">
        <f t="shared" si="210"/>
        <v>1900</v>
      </c>
      <c r="F13474" s="547">
        <v>0</v>
      </c>
      <c r="G13474" s="548">
        <v>0</v>
      </c>
      <c r="H13474" s="547">
        <v>0</v>
      </c>
      <c r="I13474" s="545" t="s">
        <v>12973</v>
      </c>
      <c r="J13474" s="545"/>
      <c r="K13474" s="545" t="s">
        <v>21213</v>
      </c>
      <c r="L13474" s="545" t="s">
        <v>13413</v>
      </c>
      <c r="M13474" s="548" t="s">
        <v>13758</v>
      </c>
      <c r="N13474" s="545" t="s">
        <v>13413</v>
      </c>
      <c r="O13474" s="545" t="s">
        <v>13413</v>
      </c>
      <c r="P13474" s="549">
        <v>11187</v>
      </c>
      <c r="Q13474" s="549">
        <v>1</v>
      </c>
      <c r="R13474" s="549">
        <v>59</v>
      </c>
      <c r="S13474" s="548"/>
      <c r="T13474" s="548"/>
      <c r="U13474" s="99"/>
    </row>
    <row r="13475" spans="1:21" ht="19.5" customHeight="1">
      <c r="A13475" s="545">
        <v>108519</v>
      </c>
      <c r="B13475" s="545" t="s">
        <v>5424</v>
      </c>
      <c r="C13475" s="545" t="s">
        <v>221</v>
      </c>
      <c r="D13475" s="546"/>
      <c r="E13475" s="171" t="str">
        <f t="shared" si="210"/>
        <v>1900</v>
      </c>
      <c r="F13475" s="547">
        <v>0</v>
      </c>
      <c r="G13475" s="548">
        <v>0</v>
      </c>
      <c r="H13475" s="547">
        <v>0</v>
      </c>
      <c r="I13475" s="545" t="s">
        <v>12766</v>
      </c>
      <c r="J13475" s="545"/>
      <c r="K13475" s="545" t="s">
        <v>13413</v>
      </c>
      <c r="L13475" s="545" t="s">
        <v>13413</v>
      </c>
      <c r="M13475" s="548" t="s">
        <v>13758</v>
      </c>
      <c r="N13475" s="545" t="s">
        <v>13413</v>
      </c>
      <c r="O13475" s="545" t="s">
        <v>13413</v>
      </c>
      <c r="P13475" s="549">
        <v>11188</v>
      </c>
      <c r="Q13475" s="549">
        <v>1</v>
      </c>
      <c r="R13475" s="549">
        <v>172</v>
      </c>
      <c r="S13475" s="548"/>
      <c r="T13475" s="548"/>
      <c r="U13475" s="99"/>
    </row>
    <row r="13476" spans="1:21" ht="19.5" customHeight="1">
      <c r="A13476" s="545">
        <v>108520</v>
      </c>
      <c r="B13476" s="545" t="s">
        <v>466</v>
      </c>
      <c r="C13476" s="545" t="s">
        <v>216</v>
      </c>
      <c r="D13476" s="546"/>
      <c r="E13476" s="171" t="str">
        <f t="shared" si="210"/>
        <v>1900</v>
      </c>
      <c r="F13476" s="547">
        <v>0</v>
      </c>
      <c r="G13476" s="548">
        <v>0</v>
      </c>
      <c r="H13476" s="547">
        <v>0</v>
      </c>
      <c r="I13476" s="545" t="s">
        <v>12660</v>
      </c>
      <c r="J13476" s="545"/>
      <c r="K13476" s="545" t="s">
        <v>21214</v>
      </c>
      <c r="L13476" s="545" t="s">
        <v>13413</v>
      </c>
      <c r="M13476" s="548" t="s">
        <v>13758</v>
      </c>
      <c r="N13476" s="545" t="s">
        <v>13413</v>
      </c>
      <c r="O13476" s="545" t="s">
        <v>13413</v>
      </c>
      <c r="P13476" s="549">
        <v>11189</v>
      </c>
      <c r="Q13476" s="549">
        <v>1</v>
      </c>
      <c r="R13476" s="549">
        <v>72</v>
      </c>
      <c r="S13476" s="548"/>
      <c r="T13476" s="548"/>
      <c r="U13476" s="99"/>
    </row>
    <row r="13477" spans="1:21" ht="19.5" customHeight="1">
      <c r="A13477" s="545">
        <v>108521</v>
      </c>
      <c r="B13477" s="545" t="s">
        <v>5981</v>
      </c>
      <c r="C13477" s="545" t="s">
        <v>209</v>
      </c>
      <c r="D13477" s="546"/>
      <c r="E13477" s="171" t="str">
        <f t="shared" si="210"/>
        <v>1900</v>
      </c>
      <c r="F13477" s="547">
        <v>0</v>
      </c>
      <c r="G13477" s="548">
        <v>0</v>
      </c>
      <c r="H13477" s="547">
        <v>0</v>
      </c>
      <c r="I13477" s="545" t="s">
        <v>12973</v>
      </c>
      <c r="J13477" s="545"/>
      <c r="K13477" s="545" t="s">
        <v>21215</v>
      </c>
      <c r="L13477" s="545" t="s">
        <v>13413</v>
      </c>
      <c r="M13477" s="548" t="s">
        <v>13758</v>
      </c>
      <c r="N13477" s="545" t="s">
        <v>13413</v>
      </c>
      <c r="O13477" s="545" t="s">
        <v>13413</v>
      </c>
      <c r="P13477" s="549">
        <v>11190</v>
      </c>
      <c r="Q13477" s="549">
        <v>1</v>
      </c>
      <c r="R13477" s="549">
        <v>59</v>
      </c>
      <c r="S13477" s="548"/>
      <c r="T13477" s="548"/>
      <c r="U13477" s="99"/>
    </row>
    <row r="13478" spans="1:21" ht="19.5" customHeight="1">
      <c r="A13478" s="545">
        <v>108522</v>
      </c>
      <c r="B13478" s="545" t="s">
        <v>8634</v>
      </c>
      <c r="C13478" s="545" t="s">
        <v>216</v>
      </c>
      <c r="D13478" s="546"/>
      <c r="E13478" s="171" t="str">
        <f t="shared" si="210"/>
        <v>1900</v>
      </c>
      <c r="F13478" s="547">
        <v>0</v>
      </c>
      <c r="G13478" s="548">
        <v>0</v>
      </c>
      <c r="H13478" s="547">
        <v>0</v>
      </c>
      <c r="I13478" s="545" t="s">
        <v>12973</v>
      </c>
      <c r="J13478" s="545"/>
      <c r="K13478" s="545" t="s">
        <v>21216</v>
      </c>
      <c r="L13478" s="545" t="s">
        <v>13413</v>
      </c>
      <c r="M13478" s="548" t="s">
        <v>13758</v>
      </c>
      <c r="N13478" s="545" t="s">
        <v>13413</v>
      </c>
      <c r="O13478" s="545" t="s">
        <v>13413</v>
      </c>
      <c r="P13478" s="549">
        <v>11191</v>
      </c>
      <c r="Q13478" s="549">
        <v>1</v>
      </c>
      <c r="R13478" s="549">
        <v>59</v>
      </c>
      <c r="S13478" s="548"/>
      <c r="T13478" s="548"/>
      <c r="U13478" s="99"/>
    </row>
    <row r="13479" spans="1:21" ht="19.5" customHeight="1">
      <c r="A13479" s="545">
        <v>108523</v>
      </c>
      <c r="B13479" s="545" t="s">
        <v>5423</v>
      </c>
      <c r="C13479" s="545" t="s">
        <v>216</v>
      </c>
      <c r="D13479" s="546"/>
      <c r="E13479" s="171" t="str">
        <f t="shared" si="210"/>
        <v>1900</v>
      </c>
      <c r="F13479" s="547">
        <v>0</v>
      </c>
      <c r="G13479" s="548">
        <v>0</v>
      </c>
      <c r="H13479" s="547">
        <v>0</v>
      </c>
      <c r="I13479" s="545" t="s">
        <v>12766</v>
      </c>
      <c r="J13479" s="545"/>
      <c r="K13479" s="545" t="s">
        <v>13413</v>
      </c>
      <c r="L13479" s="545" t="s">
        <v>13413</v>
      </c>
      <c r="M13479" s="548" t="s">
        <v>13758</v>
      </c>
      <c r="N13479" s="545" t="s">
        <v>13413</v>
      </c>
      <c r="O13479" s="545" t="s">
        <v>13413</v>
      </c>
      <c r="P13479" s="549">
        <v>11192</v>
      </c>
      <c r="Q13479" s="549">
        <v>1</v>
      </c>
      <c r="R13479" s="549">
        <v>172</v>
      </c>
      <c r="S13479" s="548"/>
      <c r="T13479" s="548"/>
      <c r="U13479" s="99"/>
    </row>
    <row r="13480" spans="1:21" ht="19.5" customHeight="1">
      <c r="A13480" s="545">
        <v>108524</v>
      </c>
      <c r="B13480" s="545" t="s">
        <v>8633</v>
      </c>
      <c r="C13480" s="545" t="s">
        <v>216</v>
      </c>
      <c r="D13480" s="546"/>
      <c r="E13480" s="171" t="str">
        <f t="shared" si="210"/>
        <v>1900</v>
      </c>
      <c r="F13480" s="547">
        <v>0</v>
      </c>
      <c r="G13480" s="548">
        <v>0</v>
      </c>
      <c r="H13480" s="547">
        <v>0</v>
      </c>
      <c r="I13480" s="545" t="s">
        <v>12973</v>
      </c>
      <c r="J13480" s="545"/>
      <c r="K13480" s="545" t="s">
        <v>21217</v>
      </c>
      <c r="L13480" s="545" t="s">
        <v>13413</v>
      </c>
      <c r="M13480" s="548" t="s">
        <v>13758</v>
      </c>
      <c r="N13480" s="545" t="s">
        <v>13413</v>
      </c>
      <c r="O13480" s="545" t="s">
        <v>13413</v>
      </c>
      <c r="P13480" s="549">
        <v>11193</v>
      </c>
      <c r="Q13480" s="549">
        <v>1</v>
      </c>
      <c r="R13480" s="549">
        <v>59</v>
      </c>
      <c r="S13480" s="548"/>
      <c r="T13480" s="548"/>
      <c r="U13480" s="99"/>
    </row>
    <row r="13481" spans="1:21" ht="19.5" customHeight="1">
      <c r="A13481" s="545">
        <v>108525</v>
      </c>
      <c r="B13481" s="545" t="s">
        <v>5401</v>
      </c>
      <c r="C13481" s="545" t="s">
        <v>216</v>
      </c>
      <c r="D13481" s="546">
        <v>44589</v>
      </c>
      <c r="E13481" s="171" t="str">
        <f t="shared" si="210"/>
        <v>2022</v>
      </c>
      <c r="F13481" s="547">
        <v>1584</v>
      </c>
      <c r="G13481" s="548">
        <v>0</v>
      </c>
      <c r="H13481" s="547">
        <v>1584</v>
      </c>
      <c r="I13481" s="545" t="s">
        <v>12766</v>
      </c>
      <c r="J13481" s="545" t="s">
        <v>13297</v>
      </c>
      <c r="K13481" s="545" t="s">
        <v>13413</v>
      </c>
      <c r="L13481" s="545" t="s">
        <v>13413</v>
      </c>
      <c r="M13481" s="548" t="s">
        <v>13758</v>
      </c>
      <c r="N13481" s="545" t="s">
        <v>13413</v>
      </c>
      <c r="O13481" s="545" t="s">
        <v>13413</v>
      </c>
      <c r="P13481" s="549">
        <v>11194</v>
      </c>
      <c r="Q13481" s="549">
        <v>1</v>
      </c>
      <c r="R13481" s="549">
        <v>172</v>
      </c>
      <c r="S13481" s="548">
        <v>2257</v>
      </c>
      <c r="T13481" s="548"/>
      <c r="U13481" s="99"/>
    </row>
    <row r="13482" spans="1:21" ht="19.5" customHeight="1">
      <c r="A13482" s="545">
        <v>108526</v>
      </c>
      <c r="B13482" s="545" t="s">
        <v>8632</v>
      </c>
      <c r="C13482" s="545" t="s">
        <v>221</v>
      </c>
      <c r="D13482" s="546"/>
      <c r="E13482" s="171" t="str">
        <f t="shared" si="210"/>
        <v>1900</v>
      </c>
      <c r="F13482" s="547">
        <v>0</v>
      </c>
      <c r="G13482" s="548">
        <v>0</v>
      </c>
      <c r="H13482" s="547">
        <v>0</v>
      </c>
      <c r="I13482" s="545" t="s">
        <v>12961</v>
      </c>
      <c r="J13482" s="545"/>
      <c r="K13482" s="545" t="s">
        <v>21218</v>
      </c>
      <c r="L13482" s="545" t="s">
        <v>13413</v>
      </c>
      <c r="M13482" s="548" t="s">
        <v>13758</v>
      </c>
      <c r="N13482" s="545" t="s">
        <v>13413</v>
      </c>
      <c r="O13482" s="545" t="s">
        <v>13413</v>
      </c>
      <c r="P13482" s="549">
        <v>11195</v>
      </c>
      <c r="Q13482" s="549">
        <v>1</v>
      </c>
      <c r="R13482" s="549">
        <v>52</v>
      </c>
      <c r="S13482" s="548"/>
      <c r="T13482" s="548"/>
      <c r="U13482" s="99"/>
    </row>
    <row r="13483" spans="1:21" ht="19.5" customHeight="1">
      <c r="A13483" s="545">
        <v>108527</v>
      </c>
      <c r="B13483" s="545" t="s">
        <v>5403</v>
      </c>
      <c r="C13483" s="545" t="s">
        <v>216</v>
      </c>
      <c r="D13483" s="546">
        <v>46073</v>
      </c>
      <c r="E13483" s="171" t="str">
        <f t="shared" si="210"/>
        <v>2026</v>
      </c>
      <c r="F13483" s="547">
        <v>3312</v>
      </c>
      <c r="G13483" s="548">
        <v>0</v>
      </c>
      <c r="H13483" s="547">
        <v>3312</v>
      </c>
      <c r="I13483" s="545" t="s">
        <v>12766</v>
      </c>
      <c r="J13483" s="545" t="s">
        <v>13298</v>
      </c>
      <c r="K13483" s="545" t="s">
        <v>13413</v>
      </c>
      <c r="L13483" s="545" t="s">
        <v>13413</v>
      </c>
      <c r="M13483" s="548" t="s">
        <v>13758</v>
      </c>
      <c r="N13483" s="545" t="s">
        <v>13413</v>
      </c>
      <c r="O13483" s="545" t="s">
        <v>13413</v>
      </c>
      <c r="P13483" s="549">
        <v>11196</v>
      </c>
      <c r="Q13483" s="549">
        <v>1</v>
      </c>
      <c r="R13483" s="549">
        <v>172</v>
      </c>
      <c r="S13483" s="548">
        <v>1012</v>
      </c>
      <c r="T13483" s="548"/>
      <c r="U13483" s="99"/>
    </row>
    <row r="13484" spans="1:21" ht="19.5" customHeight="1">
      <c r="A13484" s="545">
        <v>108528</v>
      </c>
      <c r="B13484" s="545" t="s">
        <v>5422</v>
      </c>
      <c r="C13484" s="545" t="s">
        <v>216</v>
      </c>
      <c r="D13484" s="546"/>
      <c r="E13484" s="171" t="str">
        <f t="shared" si="210"/>
        <v>1900</v>
      </c>
      <c r="F13484" s="547">
        <v>0</v>
      </c>
      <c r="G13484" s="548">
        <v>0</v>
      </c>
      <c r="H13484" s="547">
        <v>0</v>
      </c>
      <c r="I13484" s="545" t="s">
        <v>12738</v>
      </c>
      <c r="J13484" s="545"/>
      <c r="K13484" s="545" t="s">
        <v>13413</v>
      </c>
      <c r="L13484" s="545" t="s">
        <v>13413</v>
      </c>
      <c r="M13484" s="548" t="s">
        <v>13758</v>
      </c>
      <c r="N13484" s="545" t="s">
        <v>13413</v>
      </c>
      <c r="O13484" s="545" t="s">
        <v>13413</v>
      </c>
      <c r="P13484" s="549">
        <v>11197</v>
      </c>
      <c r="Q13484" s="549">
        <v>1</v>
      </c>
      <c r="R13484" s="549">
        <v>32</v>
      </c>
      <c r="S13484" s="548"/>
      <c r="T13484" s="548"/>
      <c r="U13484" s="99"/>
    </row>
    <row r="13485" spans="1:21" ht="19.5" customHeight="1">
      <c r="A13485" s="545">
        <v>108529</v>
      </c>
      <c r="B13485" s="545" t="s">
        <v>8631</v>
      </c>
      <c r="C13485" s="545" t="s">
        <v>216</v>
      </c>
      <c r="D13485" s="546"/>
      <c r="E13485" s="171" t="str">
        <f t="shared" si="210"/>
        <v>1900</v>
      </c>
      <c r="F13485" s="547">
        <v>0</v>
      </c>
      <c r="G13485" s="548">
        <v>0</v>
      </c>
      <c r="H13485" s="547">
        <v>0</v>
      </c>
      <c r="I13485" s="545" t="s">
        <v>12973</v>
      </c>
      <c r="J13485" s="545"/>
      <c r="K13485" s="545" t="s">
        <v>21219</v>
      </c>
      <c r="L13485" s="545" t="s">
        <v>13413</v>
      </c>
      <c r="M13485" s="548" t="s">
        <v>13758</v>
      </c>
      <c r="N13485" s="545" t="s">
        <v>13413</v>
      </c>
      <c r="O13485" s="545" t="s">
        <v>13413</v>
      </c>
      <c r="P13485" s="549">
        <v>11198</v>
      </c>
      <c r="Q13485" s="549">
        <v>1</v>
      </c>
      <c r="R13485" s="549">
        <v>59</v>
      </c>
      <c r="S13485" s="548"/>
      <c r="T13485" s="548"/>
      <c r="U13485" s="99"/>
    </row>
    <row r="13486" spans="1:21" ht="19.5" customHeight="1">
      <c r="A13486" s="545">
        <v>108530</v>
      </c>
      <c r="B13486" s="545" t="s">
        <v>5377</v>
      </c>
      <c r="C13486" s="545" t="s">
        <v>216</v>
      </c>
      <c r="D13486" s="546"/>
      <c r="E13486" s="171" t="str">
        <f t="shared" si="210"/>
        <v>1900</v>
      </c>
      <c r="F13486" s="547">
        <v>0</v>
      </c>
      <c r="G13486" s="548">
        <v>0</v>
      </c>
      <c r="H13486" s="547">
        <v>0</v>
      </c>
      <c r="I13486" s="545" t="s">
        <v>12738</v>
      </c>
      <c r="J13486" s="545"/>
      <c r="K13486" s="545" t="s">
        <v>13413</v>
      </c>
      <c r="L13486" s="545" t="s">
        <v>13413</v>
      </c>
      <c r="M13486" s="548" t="s">
        <v>13758</v>
      </c>
      <c r="N13486" s="545" t="s">
        <v>13413</v>
      </c>
      <c r="O13486" s="545" t="s">
        <v>13413</v>
      </c>
      <c r="P13486" s="549">
        <v>11199</v>
      </c>
      <c r="Q13486" s="549">
        <v>1</v>
      </c>
      <c r="R13486" s="549">
        <v>32</v>
      </c>
      <c r="S13486" s="548"/>
      <c r="T13486" s="548"/>
      <c r="U13486" s="99"/>
    </row>
    <row r="13487" spans="1:21" ht="19.5" customHeight="1">
      <c r="A13487" s="545">
        <v>108531</v>
      </c>
      <c r="B13487" s="545" t="s">
        <v>5406</v>
      </c>
      <c r="C13487" s="545" t="s">
        <v>216</v>
      </c>
      <c r="D13487" s="546">
        <v>44592</v>
      </c>
      <c r="E13487" s="171" t="str">
        <f t="shared" si="210"/>
        <v>2022</v>
      </c>
      <c r="F13487" s="547">
        <v>8428</v>
      </c>
      <c r="G13487" s="548">
        <v>0</v>
      </c>
      <c r="H13487" s="547">
        <v>8428</v>
      </c>
      <c r="I13487" s="545" t="s">
        <v>12738</v>
      </c>
      <c r="J13487" s="545" t="s">
        <v>13297</v>
      </c>
      <c r="K13487" s="545" t="s">
        <v>13413</v>
      </c>
      <c r="L13487" s="545" t="s">
        <v>13413</v>
      </c>
      <c r="M13487" s="548" t="s">
        <v>13758</v>
      </c>
      <c r="N13487" s="545" t="s">
        <v>13413</v>
      </c>
      <c r="O13487" s="545" t="s">
        <v>13413</v>
      </c>
      <c r="P13487" s="549">
        <v>11200</v>
      </c>
      <c r="Q13487" s="549">
        <v>1</v>
      </c>
      <c r="R13487" s="549">
        <v>32</v>
      </c>
      <c r="S13487" s="548">
        <v>2257</v>
      </c>
      <c r="T13487" s="548"/>
      <c r="U13487" s="99"/>
    </row>
    <row r="13488" spans="1:21" ht="19.5" customHeight="1">
      <c r="A13488" s="545">
        <v>108532</v>
      </c>
      <c r="B13488" s="545" t="s">
        <v>5397</v>
      </c>
      <c r="C13488" s="545" t="s">
        <v>216</v>
      </c>
      <c r="D13488" s="546"/>
      <c r="E13488" s="171" t="str">
        <f t="shared" si="210"/>
        <v>1900</v>
      </c>
      <c r="F13488" s="547">
        <v>0</v>
      </c>
      <c r="G13488" s="548">
        <v>0</v>
      </c>
      <c r="H13488" s="547">
        <v>0</v>
      </c>
      <c r="I13488" s="545" t="s">
        <v>12738</v>
      </c>
      <c r="J13488" s="545"/>
      <c r="K13488" s="545" t="s">
        <v>13413</v>
      </c>
      <c r="L13488" s="545" t="s">
        <v>13413</v>
      </c>
      <c r="M13488" s="548" t="s">
        <v>13758</v>
      </c>
      <c r="N13488" s="545" t="s">
        <v>13413</v>
      </c>
      <c r="O13488" s="545" t="s">
        <v>13413</v>
      </c>
      <c r="P13488" s="549">
        <v>11201</v>
      </c>
      <c r="Q13488" s="549">
        <v>1</v>
      </c>
      <c r="R13488" s="549">
        <v>32</v>
      </c>
      <c r="S13488" s="548"/>
      <c r="T13488" s="548"/>
      <c r="U13488" s="99"/>
    </row>
    <row r="13489" spans="1:21" ht="19.5" customHeight="1">
      <c r="A13489" s="545">
        <v>108533</v>
      </c>
      <c r="B13489" s="545" t="s">
        <v>8630</v>
      </c>
      <c r="C13489" s="545" t="s">
        <v>216</v>
      </c>
      <c r="D13489" s="546"/>
      <c r="E13489" s="171" t="str">
        <f t="shared" si="210"/>
        <v>1900</v>
      </c>
      <c r="F13489" s="547">
        <v>0</v>
      </c>
      <c r="G13489" s="548">
        <v>0</v>
      </c>
      <c r="H13489" s="547">
        <v>0</v>
      </c>
      <c r="I13489" s="545" t="s">
        <v>12973</v>
      </c>
      <c r="J13489" s="545"/>
      <c r="K13489" s="545" t="s">
        <v>21220</v>
      </c>
      <c r="L13489" s="545" t="s">
        <v>13413</v>
      </c>
      <c r="M13489" s="548" t="s">
        <v>13758</v>
      </c>
      <c r="N13489" s="545" t="s">
        <v>13413</v>
      </c>
      <c r="O13489" s="545" t="s">
        <v>13413</v>
      </c>
      <c r="P13489" s="549">
        <v>11202</v>
      </c>
      <c r="Q13489" s="549">
        <v>1</v>
      </c>
      <c r="R13489" s="549">
        <v>59</v>
      </c>
      <c r="S13489" s="548"/>
      <c r="T13489" s="548"/>
      <c r="U13489" s="99"/>
    </row>
    <row r="13490" spans="1:21" ht="19.5" customHeight="1">
      <c r="A13490" s="545">
        <v>108535</v>
      </c>
      <c r="B13490" s="545" t="s">
        <v>4814</v>
      </c>
      <c r="C13490" s="545" t="s">
        <v>216</v>
      </c>
      <c r="D13490" s="546"/>
      <c r="E13490" s="171" t="str">
        <f t="shared" si="210"/>
        <v>1900</v>
      </c>
      <c r="F13490" s="547">
        <v>0</v>
      </c>
      <c r="G13490" s="548">
        <v>0</v>
      </c>
      <c r="H13490" s="547">
        <v>0</v>
      </c>
      <c r="I13490" s="545" t="s">
        <v>12715</v>
      </c>
      <c r="J13490" s="545"/>
      <c r="K13490" s="545" t="s">
        <v>21221</v>
      </c>
      <c r="L13490" s="545" t="s">
        <v>13413</v>
      </c>
      <c r="M13490" s="548" t="s">
        <v>13758</v>
      </c>
      <c r="N13490" s="545" t="s">
        <v>13413</v>
      </c>
      <c r="O13490" s="545" t="s">
        <v>13413</v>
      </c>
      <c r="P13490" s="549">
        <v>11204</v>
      </c>
      <c r="Q13490" s="549">
        <v>1</v>
      </c>
      <c r="R13490" s="549">
        <v>129</v>
      </c>
      <c r="S13490" s="548"/>
      <c r="T13490" s="548"/>
      <c r="U13490" s="99"/>
    </row>
    <row r="13491" spans="1:21" ht="19.5" customHeight="1">
      <c r="A13491" s="545">
        <v>108536</v>
      </c>
      <c r="B13491" s="545" t="s">
        <v>8629</v>
      </c>
      <c r="C13491" s="545" t="s">
        <v>216</v>
      </c>
      <c r="D13491" s="546"/>
      <c r="E13491" s="171" t="str">
        <f t="shared" si="210"/>
        <v>1900</v>
      </c>
      <c r="F13491" s="547">
        <v>0</v>
      </c>
      <c r="G13491" s="548">
        <v>0</v>
      </c>
      <c r="H13491" s="547">
        <v>0</v>
      </c>
      <c r="I13491" s="545" t="s">
        <v>12973</v>
      </c>
      <c r="J13491" s="545"/>
      <c r="K13491" s="545" t="s">
        <v>21222</v>
      </c>
      <c r="L13491" s="545" t="s">
        <v>13413</v>
      </c>
      <c r="M13491" s="548" t="s">
        <v>13758</v>
      </c>
      <c r="N13491" s="545" t="s">
        <v>13413</v>
      </c>
      <c r="O13491" s="545" t="s">
        <v>13413</v>
      </c>
      <c r="P13491" s="549">
        <v>11205</v>
      </c>
      <c r="Q13491" s="549">
        <v>1</v>
      </c>
      <c r="R13491" s="549">
        <v>59</v>
      </c>
      <c r="S13491" s="548"/>
      <c r="T13491" s="548"/>
      <c r="U13491" s="99"/>
    </row>
    <row r="13492" spans="1:21" ht="19.5" customHeight="1">
      <c r="A13492" s="545">
        <v>108537</v>
      </c>
      <c r="B13492" s="545" t="s">
        <v>5417</v>
      </c>
      <c r="C13492" s="545" t="s">
        <v>216</v>
      </c>
      <c r="D13492" s="546">
        <v>45271</v>
      </c>
      <c r="E13492" s="171" t="str">
        <f t="shared" si="210"/>
        <v>2023</v>
      </c>
      <c r="F13492" s="547">
        <v>5630</v>
      </c>
      <c r="G13492" s="548">
        <v>0.19</v>
      </c>
      <c r="H13492" s="547">
        <v>4731.09</v>
      </c>
      <c r="I13492" s="545" t="s">
        <v>12738</v>
      </c>
      <c r="J13492" s="545" t="s">
        <v>13298</v>
      </c>
      <c r="K13492" s="545" t="s">
        <v>13413</v>
      </c>
      <c r="L13492" s="545" t="s">
        <v>13413</v>
      </c>
      <c r="M13492" s="548" t="s">
        <v>13758</v>
      </c>
      <c r="N13492" s="545" t="s">
        <v>13413</v>
      </c>
      <c r="O13492" s="545" t="s">
        <v>13413</v>
      </c>
      <c r="P13492" s="549">
        <v>11206</v>
      </c>
      <c r="Q13492" s="549">
        <v>1</v>
      </c>
      <c r="R13492" s="549">
        <v>32</v>
      </c>
      <c r="S13492" s="548">
        <v>1012</v>
      </c>
      <c r="T13492" s="548"/>
      <c r="U13492" s="99"/>
    </row>
    <row r="13493" spans="1:21" ht="19.5" customHeight="1">
      <c r="A13493" s="545">
        <v>108538</v>
      </c>
      <c r="B13493" s="545" t="s">
        <v>5404</v>
      </c>
      <c r="C13493" s="545" t="s">
        <v>216</v>
      </c>
      <c r="D13493" s="546">
        <v>44592</v>
      </c>
      <c r="E13493" s="171" t="str">
        <f t="shared" si="210"/>
        <v>2022</v>
      </c>
      <c r="F13493" s="547">
        <v>3533</v>
      </c>
      <c r="G13493" s="548">
        <v>0</v>
      </c>
      <c r="H13493" s="547">
        <v>3533</v>
      </c>
      <c r="I13493" s="545" t="s">
        <v>12738</v>
      </c>
      <c r="J13493" s="545" t="s">
        <v>13297</v>
      </c>
      <c r="K13493" s="545" t="s">
        <v>13413</v>
      </c>
      <c r="L13493" s="545" t="s">
        <v>13413</v>
      </c>
      <c r="M13493" s="548" t="s">
        <v>13758</v>
      </c>
      <c r="N13493" s="545" t="s">
        <v>13413</v>
      </c>
      <c r="O13493" s="545" t="s">
        <v>13413</v>
      </c>
      <c r="P13493" s="549">
        <v>11207</v>
      </c>
      <c r="Q13493" s="549">
        <v>1</v>
      </c>
      <c r="R13493" s="549">
        <v>32</v>
      </c>
      <c r="S13493" s="548">
        <v>2257</v>
      </c>
      <c r="T13493" s="548"/>
      <c r="U13493" s="99"/>
    </row>
    <row r="13494" spans="1:21" ht="19.5" customHeight="1">
      <c r="A13494" s="545">
        <v>108539</v>
      </c>
      <c r="B13494" s="545" t="s">
        <v>5416</v>
      </c>
      <c r="C13494" s="545" t="s">
        <v>216</v>
      </c>
      <c r="D13494" s="546">
        <v>46052</v>
      </c>
      <c r="E13494" s="171" t="str">
        <f t="shared" si="210"/>
        <v>2026</v>
      </c>
      <c r="F13494" s="547">
        <v>9079</v>
      </c>
      <c r="G13494" s="548">
        <v>0</v>
      </c>
      <c r="H13494" s="547">
        <v>9079</v>
      </c>
      <c r="I13494" s="545" t="s">
        <v>12738</v>
      </c>
      <c r="J13494" s="545" t="s">
        <v>13307</v>
      </c>
      <c r="K13494" s="545" t="s">
        <v>13413</v>
      </c>
      <c r="L13494" s="545" t="s">
        <v>13413</v>
      </c>
      <c r="M13494" s="548" t="s">
        <v>13758</v>
      </c>
      <c r="N13494" s="545" t="s">
        <v>13413</v>
      </c>
      <c r="O13494" s="545" t="s">
        <v>13413</v>
      </c>
      <c r="P13494" s="549">
        <v>11208</v>
      </c>
      <c r="Q13494" s="549">
        <v>1</v>
      </c>
      <c r="R13494" s="549">
        <v>32</v>
      </c>
      <c r="S13494" s="548">
        <v>2228</v>
      </c>
      <c r="T13494" s="548"/>
      <c r="U13494" s="99"/>
    </row>
    <row r="13495" spans="1:21" ht="19.5" customHeight="1">
      <c r="A13495" s="545">
        <v>108540</v>
      </c>
      <c r="B13495" s="545" t="s">
        <v>5415</v>
      </c>
      <c r="C13495" s="545" t="s">
        <v>216</v>
      </c>
      <c r="D13495" s="546"/>
      <c r="E13495" s="171" t="str">
        <f t="shared" si="210"/>
        <v>1900</v>
      </c>
      <c r="F13495" s="547">
        <v>0</v>
      </c>
      <c r="G13495" s="548">
        <v>0</v>
      </c>
      <c r="H13495" s="547">
        <v>0</v>
      </c>
      <c r="I13495" s="545" t="s">
        <v>12738</v>
      </c>
      <c r="J13495" s="545"/>
      <c r="K13495" s="545" t="s">
        <v>5415</v>
      </c>
      <c r="L13495" s="545" t="s">
        <v>13413</v>
      </c>
      <c r="M13495" s="548" t="s">
        <v>13758</v>
      </c>
      <c r="N13495" s="545" t="s">
        <v>13413</v>
      </c>
      <c r="O13495" s="545" t="s">
        <v>13413</v>
      </c>
      <c r="P13495" s="549">
        <v>11209</v>
      </c>
      <c r="Q13495" s="549">
        <v>1</v>
      </c>
      <c r="R13495" s="549">
        <v>32</v>
      </c>
      <c r="S13495" s="548"/>
      <c r="T13495" s="548"/>
      <c r="U13495" s="99"/>
    </row>
    <row r="13496" spans="1:21" ht="19.5" customHeight="1">
      <c r="A13496" s="545">
        <v>108541</v>
      </c>
      <c r="B13496" s="545" t="s">
        <v>5407</v>
      </c>
      <c r="C13496" s="545" t="s">
        <v>216</v>
      </c>
      <c r="D13496" s="546">
        <v>45271</v>
      </c>
      <c r="E13496" s="171" t="str">
        <f t="shared" si="210"/>
        <v>2023</v>
      </c>
      <c r="F13496" s="547">
        <v>3097.65</v>
      </c>
      <c r="G13496" s="548">
        <v>0.19</v>
      </c>
      <c r="H13496" s="547">
        <v>2603.0700000000002</v>
      </c>
      <c r="I13496" s="545" t="s">
        <v>12738</v>
      </c>
      <c r="J13496" s="545" t="s">
        <v>13298</v>
      </c>
      <c r="K13496" s="545" t="s">
        <v>13413</v>
      </c>
      <c r="L13496" s="545" t="s">
        <v>13413</v>
      </c>
      <c r="M13496" s="548" t="s">
        <v>13758</v>
      </c>
      <c r="N13496" s="545" t="s">
        <v>13413</v>
      </c>
      <c r="O13496" s="545" t="s">
        <v>13413</v>
      </c>
      <c r="P13496" s="549">
        <v>11210</v>
      </c>
      <c r="Q13496" s="549">
        <v>1</v>
      </c>
      <c r="R13496" s="549">
        <v>32</v>
      </c>
      <c r="S13496" s="548">
        <v>1012</v>
      </c>
      <c r="T13496" s="548"/>
      <c r="U13496" s="99"/>
    </row>
    <row r="13497" spans="1:21" ht="19.5" customHeight="1">
      <c r="A13497" s="545">
        <v>108542</v>
      </c>
      <c r="B13497" s="545" t="s">
        <v>8628</v>
      </c>
      <c r="C13497" s="545" t="s">
        <v>216</v>
      </c>
      <c r="D13497" s="546"/>
      <c r="E13497" s="171" t="str">
        <f t="shared" si="210"/>
        <v>1900</v>
      </c>
      <c r="F13497" s="547">
        <v>0</v>
      </c>
      <c r="G13497" s="548">
        <v>0</v>
      </c>
      <c r="H13497" s="547">
        <v>0</v>
      </c>
      <c r="I13497" s="545" t="s">
        <v>12961</v>
      </c>
      <c r="J13497" s="545"/>
      <c r="K13497" s="545" t="s">
        <v>21223</v>
      </c>
      <c r="L13497" s="545" t="s">
        <v>13413</v>
      </c>
      <c r="M13497" s="548" t="s">
        <v>13758</v>
      </c>
      <c r="N13497" s="545" t="s">
        <v>13413</v>
      </c>
      <c r="O13497" s="545" t="s">
        <v>13413</v>
      </c>
      <c r="P13497" s="549">
        <v>11211</v>
      </c>
      <c r="Q13497" s="549">
        <v>1</v>
      </c>
      <c r="R13497" s="549">
        <v>52</v>
      </c>
      <c r="S13497" s="548"/>
      <c r="T13497" s="548"/>
      <c r="U13497" s="99"/>
    </row>
    <row r="13498" spans="1:21" ht="19.5" customHeight="1">
      <c r="A13498" s="545">
        <v>108543</v>
      </c>
      <c r="B13498" s="545" t="s">
        <v>8627</v>
      </c>
      <c r="C13498" s="545" t="s">
        <v>216</v>
      </c>
      <c r="D13498" s="546"/>
      <c r="E13498" s="171" t="str">
        <f t="shared" si="210"/>
        <v>1900</v>
      </c>
      <c r="F13498" s="547">
        <v>0</v>
      </c>
      <c r="G13498" s="548">
        <v>0</v>
      </c>
      <c r="H13498" s="547">
        <v>0</v>
      </c>
      <c r="I13498" s="545" t="s">
        <v>12973</v>
      </c>
      <c r="J13498" s="545"/>
      <c r="K13498" s="545" t="s">
        <v>21224</v>
      </c>
      <c r="L13498" s="545" t="s">
        <v>13413</v>
      </c>
      <c r="M13498" s="548" t="s">
        <v>13758</v>
      </c>
      <c r="N13498" s="545" t="s">
        <v>13413</v>
      </c>
      <c r="O13498" s="545" t="s">
        <v>13413</v>
      </c>
      <c r="P13498" s="549">
        <v>11212</v>
      </c>
      <c r="Q13498" s="549">
        <v>1</v>
      </c>
      <c r="R13498" s="549">
        <v>59</v>
      </c>
      <c r="S13498" s="548"/>
      <c r="T13498" s="548"/>
      <c r="U13498" s="99"/>
    </row>
    <row r="13499" spans="1:21" ht="19.5" customHeight="1">
      <c r="A13499" s="545">
        <v>108544</v>
      </c>
      <c r="B13499" s="545" t="s">
        <v>8626</v>
      </c>
      <c r="C13499" s="545" t="s">
        <v>216</v>
      </c>
      <c r="D13499" s="546"/>
      <c r="E13499" s="171" t="str">
        <f t="shared" si="210"/>
        <v>1900</v>
      </c>
      <c r="F13499" s="547">
        <v>0</v>
      </c>
      <c r="G13499" s="548">
        <v>0</v>
      </c>
      <c r="H13499" s="547">
        <v>0</v>
      </c>
      <c r="I13499" s="545" t="s">
        <v>12973</v>
      </c>
      <c r="J13499" s="545"/>
      <c r="K13499" s="545" t="s">
        <v>21225</v>
      </c>
      <c r="L13499" s="545" t="s">
        <v>13413</v>
      </c>
      <c r="M13499" s="548" t="s">
        <v>13758</v>
      </c>
      <c r="N13499" s="545" t="s">
        <v>13413</v>
      </c>
      <c r="O13499" s="545" t="s">
        <v>13413</v>
      </c>
      <c r="P13499" s="549">
        <v>11213</v>
      </c>
      <c r="Q13499" s="549">
        <v>1</v>
      </c>
      <c r="R13499" s="549">
        <v>59</v>
      </c>
      <c r="S13499" s="548"/>
      <c r="T13499" s="548"/>
      <c r="U13499" s="99"/>
    </row>
    <row r="13500" spans="1:21" ht="19.5" customHeight="1">
      <c r="A13500" s="545">
        <v>108545</v>
      </c>
      <c r="B13500" s="545" t="s">
        <v>5408</v>
      </c>
      <c r="C13500" s="545" t="s">
        <v>216</v>
      </c>
      <c r="D13500" s="546">
        <v>44592</v>
      </c>
      <c r="E13500" s="171" t="str">
        <f t="shared" si="210"/>
        <v>2022</v>
      </c>
      <c r="F13500" s="547">
        <v>2918</v>
      </c>
      <c r="G13500" s="548">
        <v>0</v>
      </c>
      <c r="H13500" s="547">
        <v>2918</v>
      </c>
      <c r="I13500" s="545" t="s">
        <v>12738</v>
      </c>
      <c r="J13500" s="545" t="s">
        <v>13297</v>
      </c>
      <c r="K13500" s="545" t="s">
        <v>13413</v>
      </c>
      <c r="L13500" s="545" t="s">
        <v>13413</v>
      </c>
      <c r="M13500" s="548" t="s">
        <v>13758</v>
      </c>
      <c r="N13500" s="545" t="s">
        <v>13413</v>
      </c>
      <c r="O13500" s="545" t="s">
        <v>13413</v>
      </c>
      <c r="P13500" s="549">
        <v>11214</v>
      </c>
      <c r="Q13500" s="549">
        <v>1</v>
      </c>
      <c r="R13500" s="549">
        <v>32</v>
      </c>
      <c r="S13500" s="548">
        <v>2257</v>
      </c>
      <c r="T13500" s="548"/>
      <c r="U13500" s="99"/>
    </row>
    <row r="13501" spans="1:21" ht="19.5" customHeight="1">
      <c r="A13501" s="545">
        <v>108546</v>
      </c>
      <c r="B13501" s="545" t="s">
        <v>5405</v>
      </c>
      <c r="C13501" s="545" t="s">
        <v>216</v>
      </c>
      <c r="D13501" s="546"/>
      <c r="E13501" s="171" t="str">
        <f t="shared" si="210"/>
        <v>1900</v>
      </c>
      <c r="F13501" s="547">
        <v>0</v>
      </c>
      <c r="G13501" s="548">
        <v>0</v>
      </c>
      <c r="H13501" s="547">
        <v>0</v>
      </c>
      <c r="I13501" s="545" t="s">
        <v>12738</v>
      </c>
      <c r="J13501" s="545"/>
      <c r="K13501" s="545" t="s">
        <v>5405</v>
      </c>
      <c r="L13501" s="545" t="s">
        <v>13413</v>
      </c>
      <c r="M13501" s="548" t="s">
        <v>13758</v>
      </c>
      <c r="N13501" s="545" t="s">
        <v>13413</v>
      </c>
      <c r="O13501" s="545" t="s">
        <v>13413</v>
      </c>
      <c r="P13501" s="549">
        <v>11215</v>
      </c>
      <c r="Q13501" s="549">
        <v>1</v>
      </c>
      <c r="R13501" s="549">
        <v>32</v>
      </c>
      <c r="S13501" s="548"/>
      <c r="T13501" s="548"/>
      <c r="U13501" s="99"/>
    </row>
    <row r="13502" spans="1:21" ht="19.5" customHeight="1">
      <c r="A13502" s="545">
        <v>108547</v>
      </c>
      <c r="B13502" s="545" t="s">
        <v>5402</v>
      </c>
      <c r="C13502" s="545" t="s">
        <v>216</v>
      </c>
      <c r="D13502" s="546">
        <v>45271</v>
      </c>
      <c r="E13502" s="171" t="str">
        <f t="shared" si="210"/>
        <v>2023</v>
      </c>
      <c r="F13502" s="547">
        <v>4920</v>
      </c>
      <c r="G13502" s="548">
        <v>0.19</v>
      </c>
      <c r="H13502" s="547">
        <v>4134.45</v>
      </c>
      <c r="I13502" s="545" t="s">
        <v>12738</v>
      </c>
      <c r="J13502" s="545"/>
      <c r="K13502" s="545" t="s">
        <v>13413</v>
      </c>
      <c r="L13502" s="545" t="s">
        <v>13413</v>
      </c>
      <c r="M13502" s="548" t="s">
        <v>13758</v>
      </c>
      <c r="N13502" s="545" t="s">
        <v>13413</v>
      </c>
      <c r="O13502" s="545" t="s">
        <v>13413</v>
      </c>
      <c r="P13502" s="549">
        <v>11216</v>
      </c>
      <c r="Q13502" s="549">
        <v>1</v>
      </c>
      <c r="R13502" s="549">
        <v>32</v>
      </c>
      <c r="S13502" s="548"/>
      <c r="T13502" s="548"/>
      <c r="U13502" s="99"/>
    </row>
    <row r="13503" spans="1:21" ht="19.5" customHeight="1">
      <c r="A13503" s="545">
        <v>108548</v>
      </c>
      <c r="B13503" s="545" t="s">
        <v>5754</v>
      </c>
      <c r="C13503" s="545" t="s">
        <v>216</v>
      </c>
      <c r="D13503" s="546"/>
      <c r="E13503" s="171" t="str">
        <f t="shared" si="210"/>
        <v>1900</v>
      </c>
      <c r="F13503" s="547">
        <v>0</v>
      </c>
      <c r="G13503" s="548">
        <v>0</v>
      </c>
      <c r="H13503" s="547">
        <v>0</v>
      </c>
      <c r="I13503" s="545" t="s">
        <v>12736</v>
      </c>
      <c r="J13503" s="545"/>
      <c r="K13503" s="545" t="s">
        <v>20598</v>
      </c>
      <c r="L13503" s="545" t="s">
        <v>13413</v>
      </c>
      <c r="M13503" s="548" t="s">
        <v>13758</v>
      </c>
      <c r="N13503" s="545" t="s">
        <v>13413</v>
      </c>
      <c r="O13503" s="545" t="s">
        <v>13413</v>
      </c>
      <c r="P13503" s="549">
        <v>11217</v>
      </c>
      <c r="Q13503" s="549">
        <v>1</v>
      </c>
      <c r="R13503" s="549">
        <v>56</v>
      </c>
      <c r="S13503" s="548"/>
      <c r="T13503" s="548"/>
      <c r="U13503" s="99"/>
    </row>
    <row r="13504" spans="1:21" ht="19.5" customHeight="1">
      <c r="A13504" s="545">
        <v>108549</v>
      </c>
      <c r="B13504" s="545" t="s">
        <v>5748</v>
      </c>
      <c r="C13504" s="545" t="s">
        <v>209</v>
      </c>
      <c r="D13504" s="546"/>
      <c r="E13504" s="171" t="str">
        <f t="shared" si="210"/>
        <v>1900</v>
      </c>
      <c r="F13504" s="547">
        <v>0</v>
      </c>
      <c r="G13504" s="548">
        <v>0</v>
      </c>
      <c r="H13504" s="547">
        <v>0</v>
      </c>
      <c r="I13504" s="545" t="s">
        <v>12736</v>
      </c>
      <c r="J13504" s="545"/>
      <c r="K13504" s="545" t="s">
        <v>20428</v>
      </c>
      <c r="L13504" s="545" t="s">
        <v>13413</v>
      </c>
      <c r="M13504" s="548" t="s">
        <v>13758</v>
      </c>
      <c r="N13504" s="545" t="s">
        <v>13413</v>
      </c>
      <c r="O13504" s="545" t="s">
        <v>13413</v>
      </c>
      <c r="P13504" s="549">
        <v>11218</v>
      </c>
      <c r="Q13504" s="549">
        <v>1</v>
      </c>
      <c r="R13504" s="549">
        <v>56</v>
      </c>
      <c r="S13504" s="548"/>
      <c r="T13504" s="548"/>
      <c r="U13504" s="99"/>
    </row>
    <row r="13505" spans="1:21" ht="19.5" customHeight="1">
      <c r="A13505" s="545">
        <v>108550</v>
      </c>
      <c r="B13505" s="545" t="s">
        <v>8625</v>
      </c>
      <c r="C13505" s="545" t="s">
        <v>216</v>
      </c>
      <c r="D13505" s="546"/>
      <c r="E13505" s="171" t="str">
        <f t="shared" si="210"/>
        <v>1900</v>
      </c>
      <c r="F13505" s="547">
        <v>0</v>
      </c>
      <c r="G13505" s="548">
        <v>0</v>
      </c>
      <c r="H13505" s="547">
        <v>0</v>
      </c>
      <c r="I13505" s="545" t="s">
        <v>12961</v>
      </c>
      <c r="J13505" s="545"/>
      <c r="K13505" s="545" t="s">
        <v>21226</v>
      </c>
      <c r="L13505" s="545" t="s">
        <v>13413</v>
      </c>
      <c r="M13505" s="548" t="s">
        <v>13758</v>
      </c>
      <c r="N13505" s="545" t="s">
        <v>13413</v>
      </c>
      <c r="O13505" s="545" t="s">
        <v>13413</v>
      </c>
      <c r="P13505" s="549">
        <v>11219</v>
      </c>
      <c r="Q13505" s="549">
        <v>1</v>
      </c>
      <c r="R13505" s="549">
        <v>52</v>
      </c>
      <c r="S13505" s="548"/>
      <c r="T13505" s="548"/>
      <c r="U13505" s="99"/>
    </row>
    <row r="13506" spans="1:21" ht="19.5" customHeight="1">
      <c r="A13506" s="545">
        <v>108551</v>
      </c>
      <c r="B13506" s="545" t="s">
        <v>5400</v>
      </c>
      <c r="C13506" s="545" t="s">
        <v>216</v>
      </c>
      <c r="D13506" s="546"/>
      <c r="E13506" s="171" t="str">
        <f t="shared" si="210"/>
        <v>1900</v>
      </c>
      <c r="F13506" s="547">
        <v>0</v>
      </c>
      <c r="G13506" s="548">
        <v>0</v>
      </c>
      <c r="H13506" s="547">
        <v>0</v>
      </c>
      <c r="I13506" s="545" t="s">
        <v>12738</v>
      </c>
      <c r="J13506" s="545"/>
      <c r="K13506" s="545" t="s">
        <v>13413</v>
      </c>
      <c r="L13506" s="545" t="s">
        <v>13413</v>
      </c>
      <c r="M13506" s="548" t="s">
        <v>13758</v>
      </c>
      <c r="N13506" s="545" t="s">
        <v>13413</v>
      </c>
      <c r="O13506" s="545" t="s">
        <v>13413</v>
      </c>
      <c r="P13506" s="549">
        <v>11220</v>
      </c>
      <c r="Q13506" s="549">
        <v>1</v>
      </c>
      <c r="R13506" s="549">
        <v>32</v>
      </c>
      <c r="S13506" s="548"/>
      <c r="T13506" s="548"/>
      <c r="U13506" s="99"/>
    </row>
    <row r="13507" spans="1:21" ht="19.5" customHeight="1">
      <c r="A13507" s="545">
        <v>108552</v>
      </c>
      <c r="B13507" s="545" t="s">
        <v>8624</v>
      </c>
      <c r="C13507" s="545" t="s">
        <v>216</v>
      </c>
      <c r="D13507" s="546"/>
      <c r="E13507" s="171" t="str">
        <f t="shared" si="210"/>
        <v>1900</v>
      </c>
      <c r="F13507" s="547">
        <v>0</v>
      </c>
      <c r="G13507" s="548">
        <v>0</v>
      </c>
      <c r="H13507" s="547">
        <v>0</v>
      </c>
      <c r="I13507" s="545" t="s">
        <v>12738</v>
      </c>
      <c r="J13507" s="545"/>
      <c r="K13507" s="545" t="s">
        <v>13413</v>
      </c>
      <c r="L13507" s="545" t="s">
        <v>13413</v>
      </c>
      <c r="M13507" s="548" t="s">
        <v>13758</v>
      </c>
      <c r="N13507" s="545" t="s">
        <v>13413</v>
      </c>
      <c r="O13507" s="545" t="s">
        <v>13413</v>
      </c>
      <c r="P13507" s="549">
        <v>11221</v>
      </c>
      <c r="Q13507" s="549">
        <v>1</v>
      </c>
      <c r="R13507" s="549">
        <v>32</v>
      </c>
      <c r="S13507" s="548"/>
      <c r="T13507" s="548"/>
      <c r="U13507" s="99"/>
    </row>
    <row r="13508" spans="1:21" ht="19.5" customHeight="1">
      <c r="A13508" s="545">
        <v>108553</v>
      </c>
      <c r="B13508" s="545" t="s">
        <v>5399</v>
      </c>
      <c r="C13508" s="545" t="s">
        <v>216</v>
      </c>
      <c r="D13508" s="546"/>
      <c r="E13508" s="171" t="str">
        <f t="shared" ref="E13508:E13571" si="211">TEXT(D13508,"YYYY")</f>
        <v>1900</v>
      </c>
      <c r="F13508" s="547">
        <v>0</v>
      </c>
      <c r="G13508" s="548">
        <v>0</v>
      </c>
      <c r="H13508" s="547">
        <v>0</v>
      </c>
      <c r="I13508" s="545" t="s">
        <v>12738</v>
      </c>
      <c r="J13508" s="545"/>
      <c r="K13508" s="545" t="s">
        <v>13413</v>
      </c>
      <c r="L13508" s="545" t="s">
        <v>13413</v>
      </c>
      <c r="M13508" s="548" t="s">
        <v>13758</v>
      </c>
      <c r="N13508" s="545" t="s">
        <v>13413</v>
      </c>
      <c r="O13508" s="545" t="s">
        <v>13413</v>
      </c>
      <c r="P13508" s="549">
        <v>11222</v>
      </c>
      <c r="Q13508" s="549">
        <v>1</v>
      </c>
      <c r="R13508" s="549">
        <v>32</v>
      </c>
      <c r="S13508" s="548"/>
      <c r="T13508" s="548"/>
      <c r="U13508" s="99"/>
    </row>
    <row r="13509" spans="1:21" ht="19.5" customHeight="1">
      <c r="A13509" s="545">
        <v>108554</v>
      </c>
      <c r="B13509" s="545" t="s">
        <v>5421</v>
      </c>
      <c r="C13509" s="545" t="s">
        <v>216</v>
      </c>
      <c r="D13509" s="546">
        <v>44592</v>
      </c>
      <c r="E13509" s="171" t="str">
        <f t="shared" si="211"/>
        <v>2022</v>
      </c>
      <c r="F13509" s="547">
        <v>10658</v>
      </c>
      <c r="G13509" s="548">
        <v>0</v>
      </c>
      <c r="H13509" s="547">
        <v>10658</v>
      </c>
      <c r="I13509" s="545" t="s">
        <v>12738</v>
      </c>
      <c r="J13509" s="545" t="s">
        <v>13297</v>
      </c>
      <c r="K13509" s="545" t="s">
        <v>13413</v>
      </c>
      <c r="L13509" s="545" t="s">
        <v>13413</v>
      </c>
      <c r="M13509" s="548" t="s">
        <v>13758</v>
      </c>
      <c r="N13509" s="545" t="s">
        <v>13413</v>
      </c>
      <c r="O13509" s="545" t="s">
        <v>13413</v>
      </c>
      <c r="P13509" s="549">
        <v>11223</v>
      </c>
      <c r="Q13509" s="549">
        <v>1</v>
      </c>
      <c r="R13509" s="549">
        <v>32</v>
      </c>
      <c r="S13509" s="548">
        <v>2257</v>
      </c>
      <c r="T13509" s="548"/>
      <c r="U13509" s="99"/>
    </row>
    <row r="13510" spans="1:21" ht="19.5" customHeight="1">
      <c r="A13510" s="545">
        <v>108555</v>
      </c>
      <c r="B13510" s="545" t="s">
        <v>8623</v>
      </c>
      <c r="C13510" s="545" t="s">
        <v>216</v>
      </c>
      <c r="D13510" s="546"/>
      <c r="E13510" s="171" t="str">
        <f t="shared" si="211"/>
        <v>1900</v>
      </c>
      <c r="F13510" s="547">
        <v>0</v>
      </c>
      <c r="G13510" s="548">
        <v>0</v>
      </c>
      <c r="H13510" s="547">
        <v>0</v>
      </c>
      <c r="I13510" s="545" t="s">
        <v>12644</v>
      </c>
      <c r="J13510" s="545"/>
      <c r="K13510" s="545" t="s">
        <v>21227</v>
      </c>
      <c r="L13510" s="545" t="s">
        <v>13413</v>
      </c>
      <c r="M13510" s="548" t="s">
        <v>13758</v>
      </c>
      <c r="N13510" s="545" t="s">
        <v>13413</v>
      </c>
      <c r="O13510" s="545" t="s">
        <v>13413</v>
      </c>
      <c r="P13510" s="549">
        <v>11224</v>
      </c>
      <c r="Q13510" s="549">
        <v>1</v>
      </c>
      <c r="R13510" s="549">
        <v>62</v>
      </c>
      <c r="S13510" s="548"/>
      <c r="T13510" s="548"/>
      <c r="U13510" s="99"/>
    </row>
    <row r="13511" spans="1:21" ht="19.5" customHeight="1">
      <c r="A13511" s="545">
        <v>108556</v>
      </c>
      <c r="B13511" s="545" t="s">
        <v>5787</v>
      </c>
      <c r="C13511" s="545" t="s">
        <v>209</v>
      </c>
      <c r="D13511" s="546"/>
      <c r="E13511" s="171" t="str">
        <f t="shared" si="211"/>
        <v>1900</v>
      </c>
      <c r="F13511" s="547">
        <v>0</v>
      </c>
      <c r="G13511" s="548">
        <v>0</v>
      </c>
      <c r="H13511" s="547">
        <v>0</v>
      </c>
      <c r="I13511" s="545" t="s">
        <v>12736</v>
      </c>
      <c r="J13511" s="545"/>
      <c r="K13511" s="545" t="s">
        <v>20598</v>
      </c>
      <c r="L13511" s="545" t="s">
        <v>13413</v>
      </c>
      <c r="M13511" s="548" t="s">
        <v>13758</v>
      </c>
      <c r="N13511" s="545" t="s">
        <v>13413</v>
      </c>
      <c r="O13511" s="545" t="s">
        <v>13413</v>
      </c>
      <c r="P13511" s="549">
        <v>11225</v>
      </c>
      <c r="Q13511" s="549">
        <v>1</v>
      </c>
      <c r="R13511" s="549">
        <v>56</v>
      </c>
      <c r="S13511" s="548"/>
      <c r="T13511" s="548"/>
      <c r="U13511" s="99"/>
    </row>
    <row r="13512" spans="1:21" ht="19.5" customHeight="1">
      <c r="A13512" s="545">
        <v>108557</v>
      </c>
      <c r="B13512" s="545" t="s">
        <v>5624</v>
      </c>
      <c r="C13512" s="545" t="s">
        <v>216</v>
      </c>
      <c r="D13512" s="546"/>
      <c r="E13512" s="171" t="str">
        <f t="shared" si="211"/>
        <v>1900</v>
      </c>
      <c r="F13512" s="547">
        <v>0</v>
      </c>
      <c r="G13512" s="548">
        <v>0</v>
      </c>
      <c r="H13512" s="547">
        <v>0</v>
      </c>
      <c r="I13512" s="545" t="s">
        <v>12736</v>
      </c>
      <c r="J13512" s="545"/>
      <c r="K13512" s="545" t="s">
        <v>20598</v>
      </c>
      <c r="L13512" s="545" t="s">
        <v>13413</v>
      </c>
      <c r="M13512" s="548" t="s">
        <v>13758</v>
      </c>
      <c r="N13512" s="545" t="s">
        <v>13413</v>
      </c>
      <c r="O13512" s="545" t="s">
        <v>13413</v>
      </c>
      <c r="P13512" s="549">
        <v>11226</v>
      </c>
      <c r="Q13512" s="549">
        <v>1</v>
      </c>
      <c r="R13512" s="549">
        <v>56</v>
      </c>
      <c r="S13512" s="548"/>
      <c r="T13512" s="548"/>
      <c r="U13512" s="99"/>
    </row>
    <row r="13513" spans="1:21" ht="19.5" customHeight="1">
      <c r="A13513" s="545">
        <v>108558</v>
      </c>
      <c r="B13513" s="545" t="s">
        <v>5797</v>
      </c>
      <c r="C13513" s="545" t="s">
        <v>216</v>
      </c>
      <c r="D13513" s="546"/>
      <c r="E13513" s="171" t="str">
        <f t="shared" si="211"/>
        <v>1900</v>
      </c>
      <c r="F13513" s="547">
        <v>0</v>
      </c>
      <c r="G13513" s="548">
        <v>0</v>
      </c>
      <c r="H13513" s="547">
        <v>0</v>
      </c>
      <c r="I13513" s="545" t="s">
        <v>12736</v>
      </c>
      <c r="J13513" s="545"/>
      <c r="K13513" s="545" t="s">
        <v>20598</v>
      </c>
      <c r="L13513" s="545" t="s">
        <v>13413</v>
      </c>
      <c r="M13513" s="548" t="s">
        <v>13758</v>
      </c>
      <c r="N13513" s="545" t="s">
        <v>13413</v>
      </c>
      <c r="O13513" s="545" t="s">
        <v>13413</v>
      </c>
      <c r="P13513" s="549">
        <v>11227</v>
      </c>
      <c r="Q13513" s="549">
        <v>1</v>
      </c>
      <c r="R13513" s="549">
        <v>56</v>
      </c>
      <c r="S13513" s="548"/>
      <c r="T13513" s="548"/>
      <c r="U13513" s="99"/>
    </row>
    <row r="13514" spans="1:21" ht="19.5" customHeight="1">
      <c r="A13514" s="545">
        <v>108559</v>
      </c>
      <c r="B13514" s="545" t="s">
        <v>5758</v>
      </c>
      <c r="C13514" s="545" t="s">
        <v>216</v>
      </c>
      <c r="D13514" s="546"/>
      <c r="E13514" s="171" t="str">
        <f t="shared" si="211"/>
        <v>1900</v>
      </c>
      <c r="F13514" s="547">
        <v>0</v>
      </c>
      <c r="G13514" s="548">
        <v>0</v>
      </c>
      <c r="H13514" s="547">
        <v>0</v>
      </c>
      <c r="I13514" s="545" t="s">
        <v>12736</v>
      </c>
      <c r="J13514" s="545"/>
      <c r="K13514" s="545" t="s">
        <v>20598</v>
      </c>
      <c r="L13514" s="545" t="s">
        <v>13413</v>
      </c>
      <c r="M13514" s="548" t="s">
        <v>13758</v>
      </c>
      <c r="N13514" s="545" t="s">
        <v>13413</v>
      </c>
      <c r="O13514" s="545" t="s">
        <v>13413</v>
      </c>
      <c r="P13514" s="549">
        <v>11228</v>
      </c>
      <c r="Q13514" s="549">
        <v>1</v>
      </c>
      <c r="R13514" s="549">
        <v>56</v>
      </c>
      <c r="S13514" s="548"/>
      <c r="T13514" s="548"/>
      <c r="U13514" s="99"/>
    </row>
    <row r="13515" spans="1:21" ht="19.5" customHeight="1">
      <c r="A13515" s="545">
        <v>108560</v>
      </c>
      <c r="B13515" s="545" t="s">
        <v>5439</v>
      </c>
      <c r="C13515" s="545" t="s">
        <v>221</v>
      </c>
      <c r="D13515" s="546"/>
      <c r="E13515" s="171" t="str">
        <f t="shared" si="211"/>
        <v>1900</v>
      </c>
      <c r="F13515" s="547">
        <v>0</v>
      </c>
      <c r="G13515" s="548">
        <v>0</v>
      </c>
      <c r="H13515" s="547">
        <v>0</v>
      </c>
      <c r="I13515" s="545" t="s">
        <v>12966</v>
      </c>
      <c r="J13515" s="545"/>
      <c r="K13515" s="545" t="s">
        <v>13413</v>
      </c>
      <c r="L13515" s="545" t="s">
        <v>13413</v>
      </c>
      <c r="M13515" s="548" t="s">
        <v>13758</v>
      </c>
      <c r="N13515" s="545" t="s">
        <v>13413</v>
      </c>
      <c r="O13515" s="545" t="s">
        <v>13413</v>
      </c>
      <c r="P13515" s="549">
        <v>11229</v>
      </c>
      <c r="Q13515" s="549">
        <v>1</v>
      </c>
      <c r="R13515" s="549">
        <v>41</v>
      </c>
      <c r="S13515" s="548"/>
      <c r="T13515" s="548"/>
      <c r="U13515" s="99"/>
    </row>
    <row r="13516" spans="1:21" ht="19.5" customHeight="1">
      <c r="A13516" s="545">
        <v>108561</v>
      </c>
      <c r="B13516" s="545" t="s">
        <v>5744</v>
      </c>
      <c r="C13516" s="545" t="s">
        <v>216</v>
      </c>
      <c r="D13516" s="546"/>
      <c r="E13516" s="171" t="str">
        <f t="shared" si="211"/>
        <v>1900</v>
      </c>
      <c r="F13516" s="547">
        <v>0</v>
      </c>
      <c r="G13516" s="548">
        <v>0</v>
      </c>
      <c r="H13516" s="547">
        <v>0</v>
      </c>
      <c r="I13516" s="545" t="s">
        <v>12736</v>
      </c>
      <c r="J13516" s="545"/>
      <c r="K13516" s="545" t="s">
        <v>20598</v>
      </c>
      <c r="L13516" s="545" t="s">
        <v>13413</v>
      </c>
      <c r="M13516" s="548" t="s">
        <v>13758</v>
      </c>
      <c r="N13516" s="545" t="s">
        <v>13413</v>
      </c>
      <c r="O13516" s="545" t="s">
        <v>13413</v>
      </c>
      <c r="P13516" s="549">
        <v>11230</v>
      </c>
      <c r="Q13516" s="549">
        <v>1</v>
      </c>
      <c r="R13516" s="549">
        <v>56</v>
      </c>
      <c r="S13516" s="548"/>
      <c r="T13516" s="548"/>
      <c r="U13516" s="99"/>
    </row>
    <row r="13517" spans="1:21" ht="19.5" customHeight="1">
      <c r="A13517" s="545">
        <v>108562</v>
      </c>
      <c r="B13517" s="545" t="s">
        <v>5745</v>
      </c>
      <c r="C13517" s="545" t="s">
        <v>216</v>
      </c>
      <c r="D13517" s="546"/>
      <c r="E13517" s="171" t="str">
        <f t="shared" si="211"/>
        <v>1900</v>
      </c>
      <c r="F13517" s="547">
        <v>0</v>
      </c>
      <c r="G13517" s="548">
        <v>0</v>
      </c>
      <c r="H13517" s="547">
        <v>0</v>
      </c>
      <c r="I13517" s="545" t="s">
        <v>12736</v>
      </c>
      <c r="J13517" s="545"/>
      <c r="K13517" s="545" t="s">
        <v>20598</v>
      </c>
      <c r="L13517" s="545" t="s">
        <v>13413</v>
      </c>
      <c r="M13517" s="548" t="s">
        <v>13758</v>
      </c>
      <c r="N13517" s="545" t="s">
        <v>13413</v>
      </c>
      <c r="O13517" s="545" t="s">
        <v>13413</v>
      </c>
      <c r="P13517" s="549">
        <v>11231</v>
      </c>
      <c r="Q13517" s="549">
        <v>1</v>
      </c>
      <c r="R13517" s="549">
        <v>56</v>
      </c>
      <c r="S13517" s="548"/>
      <c r="T13517" s="548"/>
      <c r="U13517" s="99"/>
    </row>
    <row r="13518" spans="1:21" ht="19.5" customHeight="1">
      <c r="A13518" s="545">
        <v>108563</v>
      </c>
      <c r="B13518" s="545" t="s">
        <v>5788</v>
      </c>
      <c r="C13518" s="545" t="s">
        <v>209</v>
      </c>
      <c r="D13518" s="546"/>
      <c r="E13518" s="171" t="str">
        <f t="shared" si="211"/>
        <v>1900</v>
      </c>
      <c r="F13518" s="547">
        <v>0</v>
      </c>
      <c r="G13518" s="548">
        <v>0</v>
      </c>
      <c r="H13518" s="547">
        <v>0</v>
      </c>
      <c r="I13518" s="545" t="s">
        <v>12736</v>
      </c>
      <c r="J13518" s="545"/>
      <c r="K13518" s="545" t="s">
        <v>20598</v>
      </c>
      <c r="L13518" s="545" t="s">
        <v>13413</v>
      </c>
      <c r="M13518" s="548" t="s">
        <v>13758</v>
      </c>
      <c r="N13518" s="545" t="s">
        <v>13413</v>
      </c>
      <c r="O13518" s="545" t="s">
        <v>13413</v>
      </c>
      <c r="P13518" s="549">
        <v>11232</v>
      </c>
      <c r="Q13518" s="549">
        <v>1</v>
      </c>
      <c r="R13518" s="549">
        <v>56</v>
      </c>
      <c r="S13518" s="548"/>
      <c r="T13518" s="548"/>
      <c r="U13518" s="99"/>
    </row>
    <row r="13519" spans="1:21" ht="19.5" customHeight="1">
      <c r="A13519" s="545">
        <v>108564</v>
      </c>
      <c r="B13519" s="545" t="s">
        <v>5625</v>
      </c>
      <c r="C13519" s="545" t="s">
        <v>216</v>
      </c>
      <c r="D13519" s="546"/>
      <c r="E13519" s="171" t="str">
        <f t="shared" si="211"/>
        <v>1900</v>
      </c>
      <c r="F13519" s="547">
        <v>0</v>
      </c>
      <c r="G13519" s="548">
        <v>0</v>
      </c>
      <c r="H13519" s="547">
        <v>0</v>
      </c>
      <c r="I13519" s="545" t="s">
        <v>12736</v>
      </c>
      <c r="J13519" s="545"/>
      <c r="K13519" s="545" t="s">
        <v>20598</v>
      </c>
      <c r="L13519" s="545" t="s">
        <v>13413</v>
      </c>
      <c r="M13519" s="548" t="s">
        <v>13758</v>
      </c>
      <c r="N13519" s="545" t="s">
        <v>13413</v>
      </c>
      <c r="O13519" s="545" t="s">
        <v>13413</v>
      </c>
      <c r="P13519" s="549">
        <v>11233</v>
      </c>
      <c r="Q13519" s="549">
        <v>1</v>
      </c>
      <c r="R13519" s="549">
        <v>56</v>
      </c>
      <c r="S13519" s="548"/>
      <c r="T13519" s="548"/>
      <c r="U13519" s="99"/>
    </row>
    <row r="13520" spans="1:21" ht="19.5" customHeight="1">
      <c r="A13520" s="545">
        <v>108565</v>
      </c>
      <c r="B13520" s="545" t="s">
        <v>5798</v>
      </c>
      <c r="C13520" s="545" t="s">
        <v>216</v>
      </c>
      <c r="D13520" s="546"/>
      <c r="E13520" s="171" t="str">
        <f t="shared" si="211"/>
        <v>1900</v>
      </c>
      <c r="F13520" s="547">
        <v>0</v>
      </c>
      <c r="G13520" s="548">
        <v>0</v>
      </c>
      <c r="H13520" s="547">
        <v>0</v>
      </c>
      <c r="I13520" s="545" t="s">
        <v>12736</v>
      </c>
      <c r="J13520" s="545"/>
      <c r="K13520" s="545" t="s">
        <v>20598</v>
      </c>
      <c r="L13520" s="545" t="s">
        <v>13413</v>
      </c>
      <c r="M13520" s="548" t="s">
        <v>13758</v>
      </c>
      <c r="N13520" s="545" t="s">
        <v>13413</v>
      </c>
      <c r="O13520" s="545" t="s">
        <v>13413</v>
      </c>
      <c r="P13520" s="549">
        <v>11234</v>
      </c>
      <c r="Q13520" s="549">
        <v>1</v>
      </c>
      <c r="R13520" s="549">
        <v>56</v>
      </c>
      <c r="S13520" s="548"/>
      <c r="T13520" s="548"/>
      <c r="U13520" s="99"/>
    </row>
    <row r="13521" spans="1:21" ht="19.5" customHeight="1">
      <c r="A13521" s="545">
        <v>108566</v>
      </c>
      <c r="B13521" s="545" t="s">
        <v>5759</v>
      </c>
      <c r="C13521" s="545" t="s">
        <v>216</v>
      </c>
      <c r="D13521" s="546"/>
      <c r="E13521" s="171" t="str">
        <f t="shared" si="211"/>
        <v>1900</v>
      </c>
      <c r="F13521" s="547">
        <v>0</v>
      </c>
      <c r="G13521" s="548">
        <v>0</v>
      </c>
      <c r="H13521" s="547">
        <v>0</v>
      </c>
      <c r="I13521" s="545" t="s">
        <v>12736</v>
      </c>
      <c r="J13521" s="545"/>
      <c r="K13521" s="545" t="s">
        <v>20598</v>
      </c>
      <c r="L13521" s="545" t="s">
        <v>13413</v>
      </c>
      <c r="M13521" s="548" t="s">
        <v>13758</v>
      </c>
      <c r="N13521" s="545" t="s">
        <v>13413</v>
      </c>
      <c r="O13521" s="545" t="s">
        <v>13413</v>
      </c>
      <c r="P13521" s="549">
        <v>11235</v>
      </c>
      <c r="Q13521" s="549">
        <v>1</v>
      </c>
      <c r="R13521" s="549">
        <v>56</v>
      </c>
      <c r="S13521" s="548"/>
      <c r="T13521" s="548"/>
      <c r="U13521" s="99"/>
    </row>
    <row r="13522" spans="1:21" ht="19.5" customHeight="1">
      <c r="A13522" s="545">
        <v>108567</v>
      </c>
      <c r="B13522" s="545" t="s">
        <v>4543</v>
      </c>
      <c r="C13522" s="545" t="s">
        <v>216</v>
      </c>
      <c r="D13522" s="546"/>
      <c r="E13522" s="171" t="str">
        <f t="shared" si="211"/>
        <v>1900</v>
      </c>
      <c r="F13522" s="547">
        <v>0</v>
      </c>
      <c r="G13522" s="548">
        <v>0</v>
      </c>
      <c r="H13522" s="547">
        <v>0</v>
      </c>
      <c r="I13522" s="545" t="s">
        <v>12984</v>
      </c>
      <c r="J13522" s="545"/>
      <c r="K13522" s="545" t="s">
        <v>21228</v>
      </c>
      <c r="L13522" s="545" t="s">
        <v>13413</v>
      </c>
      <c r="M13522" s="548" t="s">
        <v>13758</v>
      </c>
      <c r="N13522" s="545" t="s">
        <v>13413</v>
      </c>
      <c r="O13522" s="545" t="s">
        <v>13413</v>
      </c>
      <c r="P13522" s="549">
        <v>11236</v>
      </c>
      <c r="Q13522" s="549">
        <v>1</v>
      </c>
      <c r="R13522" s="549">
        <v>105</v>
      </c>
      <c r="S13522" s="548"/>
      <c r="T13522" s="548"/>
      <c r="U13522" s="99"/>
    </row>
    <row r="13523" spans="1:21" ht="19.5" customHeight="1">
      <c r="A13523" s="545">
        <v>108568</v>
      </c>
      <c r="B13523" s="545" t="s">
        <v>4549</v>
      </c>
      <c r="C13523" s="545" t="s">
        <v>216</v>
      </c>
      <c r="D13523" s="546"/>
      <c r="E13523" s="171" t="str">
        <f t="shared" si="211"/>
        <v>1900</v>
      </c>
      <c r="F13523" s="547">
        <v>0</v>
      </c>
      <c r="G13523" s="548">
        <v>0</v>
      </c>
      <c r="H13523" s="547">
        <v>0</v>
      </c>
      <c r="I13523" s="545" t="s">
        <v>12984</v>
      </c>
      <c r="J13523" s="545"/>
      <c r="K13523" s="545" t="s">
        <v>21228</v>
      </c>
      <c r="L13523" s="545" t="s">
        <v>13413</v>
      </c>
      <c r="M13523" s="548" t="s">
        <v>13758</v>
      </c>
      <c r="N13523" s="545" t="s">
        <v>13413</v>
      </c>
      <c r="O13523" s="545" t="s">
        <v>13413</v>
      </c>
      <c r="P13523" s="549">
        <v>11237</v>
      </c>
      <c r="Q13523" s="549">
        <v>1</v>
      </c>
      <c r="R13523" s="549">
        <v>105</v>
      </c>
      <c r="S13523" s="548"/>
      <c r="T13523" s="548"/>
      <c r="U13523" s="99"/>
    </row>
    <row r="13524" spans="1:21" ht="19.5" customHeight="1">
      <c r="A13524" s="545">
        <v>108569</v>
      </c>
      <c r="B13524" s="545" t="s">
        <v>5294</v>
      </c>
      <c r="C13524" s="545" t="s">
        <v>216</v>
      </c>
      <c r="D13524" s="546">
        <v>43802</v>
      </c>
      <c r="E13524" s="171" t="str">
        <f t="shared" si="211"/>
        <v>2019</v>
      </c>
      <c r="F13524" s="547">
        <v>22118768</v>
      </c>
      <c r="G13524" s="548">
        <v>0.19</v>
      </c>
      <c r="H13524" s="547">
        <v>18587200</v>
      </c>
      <c r="I13524" s="545" t="s">
        <v>12647</v>
      </c>
      <c r="J13524" s="545" t="s">
        <v>13342</v>
      </c>
      <c r="K13524" s="545" t="s">
        <v>21229</v>
      </c>
      <c r="L13524" s="545" t="s">
        <v>13413</v>
      </c>
      <c r="M13524" s="548" t="s">
        <v>13758</v>
      </c>
      <c r="N13524" s="545" t="s">
        <v>13413</v>
      </c>
      <c r="O13524" s="545" t="s">
        <v>13413</v>
      </c>
      <c r="P13524" s="549">
        <v>11238</v>
      </c>
      <c r="Q13524" s="549">
        <v>1</v>
      </c>
      <c r="R13524" s="549">
        <v>26</v>
      </c>
      <c r="S13524" s="548">
        <v>1826</v>
      </c>
      <c r="T13524" s="548"/>
      <c r="U13524" s="99"/>
    </row>
    <row r="13525" spans="1:21" ht="19.5" customHeight="1">
      <c r="A13525" s="545">
        <v>108570</v>
      </c>
      <c r="B13525" s="545" t="s">
        <v>5395</v>
      </c>
      <c r="C13525" s="545" t="s">
        <v>216</v>
      </c>
      <c r="D13525" s="546"/>
      <c r="E13525" s="171" t="str">
        <f t="shared" si="211"/>
        <v>1900</v>
      </c>
      <c r="F13525" s="547">
        <v>0</v>
      </c>
      <c r="G13525" s="548">
        <v>0</v>
      </c>
      <c r="H13525" s="547">
        <v>0</v>
      </c>
      <c r="I13525" s="545" t="s">
        <v>12766</v>
      </c>
      <c r="J13525" s="545"/>
      <c r="K13525" s="545" t="s">
        <v>13413</v>
      </c>
      <c r="L13525" s="545" t="s">
        <v>13413</v>
      </c>
      <c r="M13525" s="548" t="s">
        <v>13758</v>
      </c>
      <c r="N13525" s="545" t="s">
        <v>13413</v>
      </c>
      <c r="O13525" s="545" t="s">
        <v>13413</v>
      </c>
      <c r="P13525" s="549">
        <v>11239</v>
      </c>
      <c r="Q13525" s="549">
        <v>1</v>
      </c>
      <c r="R13525" s="549">
        <v>172</v>
      </c>
      <c r="S13525" s="548"/>
      <c r="T13525" s="548"/>
      <c r="U13525" s="99"/>
    </row>
    <row r="13526" spans="1:21" ht="19.5" customHeight="1">
      <c r="A13526" s="545">
        <v>108571</v>
      </c>
      <c r="B13526" s="545" t="s">
        <v>5419</v>
      </c>
      <c r="C13526" s="545" t="s">
        <v>216</v>
      </c>
      <c r="D13526" s="546"/>
      <c r="E13526" s="171" t="str">
        <f t="shared" si="211"/>
        <v>1900</v>
      </c>
      <c r="F13526" s="547">
        <v>0</v>
      </c>
      <c r="G13526" s="548">
        <v>0</v>
      </c>
      <c r="H13526" s="547">
        <v>0</v>
      </c>
      <c r="I13526" s="545" t="s">
        <v>12738</v>
      </c>
      <c r="J13526" s="545"/>
      <c r="K13526" s="545" t="s">
        <v>5419</v>
      </c>
      <c r="L13526" s="545" t="s">
        <v>13413</v>
      </c>
      <c r="M13526" s="548" t="s">
        <v>13758</v>
      </c>
      <c r="N13526" s="545" t="s">
        <v>13413</v>
      </c>
      <c r="O13526" s="545" t="s">
        <v>13413</v>
      </c>
      <c r="P13526" s="549">
        <v>11240</v>
      </c>
      <c r="Q13526" s="549">
        <v>1</v>
      </c>
      <c r="R13526" s="549">
        <v>32</v>
      </c>
      <c r="S13526" s="548"/>
      <c r="T13526" s="548"/>
      <c r="U13526" s="99"/>
    </row>
    <row r="13527" spans="1:21" ht="19.5" customHeight="1">
      <c r="A13527" s="545">
        <v>108572</v>
      </c>
      <c r="B13527" s="545" t="s">
        <v>5376</v>
      </c>
      <c r="C13527" s="545" t="s">
        <v>216</v>
      </c>
      <c r="D13527" s="546"/>
      <c r="E13527" s="171" t="str">
        <f t="shared" si="211"/>
        <v>1900</v>
      </c>
      <c r="F13527" s="547">
        <v>0</v>
      </c>
      <c r="G13527" s="548">
        <v>0</v>
      </c>
      <c r="H13527" s="547">
        <v>0</v>
      </c>
      <c r="I13527" s="545" t="s">
        <v>12738</v>
      </c>
      <c r="J13527" s="545"/>
      <c r="K13527" s="545" t="s">
        <v>13413</v>
      </c>
      <c r="L13527" s="545" t="s">
        <v>13413</v>
      </c>
      <c r="M13527" s="548" t="s">
        <v>13758</v>
      </c>
      <c r="N13527" s="545" t="s">
        <v>13413</v>
      </c>
      <c r="O13527" s="545" t="s">
        <v>13413</v>
      </c>
      <c r="P13527" s="549">
        <v>11241</v>
      </c>
      <c r="Q13527" s="549">
        <v>1</v>
      </c>
      <c r="R13527" s="549">
        <v>32</v>
      </c>
      <c r="S13527" s="548"/>
      <c r="T13527" s="548"/>
      <c r="U13527" s="99"/>
    </row>
    <row r="13528" spans="1:21" ht="19.5" customHeight="1">
      <c r="A13528" s="545">
        <v>108573</v>
      </c>
      <c r="B13528" s="545" t="s">
        <v>5410</v>
      </c>
      <c r="C13528" s="545" t="s">
        <v>216</v>
      </c>
      <c r="D13528" s="546">
        <v>44592</v>
      </c>
      <c r="E13528" s="171" t="str">
        <f t="shared" si="211"/>
        <v>2022</v>
      </c>
      <c r="F13528" s="547">
        <v>2112</v>
      </c>
      <c r="G13528" s="548">
        <v>0</v>
      </c>
      <c r="H13528" s="547">
        <v>2112</v>
      </c>
      <c r="I13528" s="545" t="s">
        <v>12738</v>
      </c>
      <c r="J13528" s="545" t="s">
        <v>13297</v>
      </c>
      <c r="K13528" s="545" t="s">
        <v>13413</v>
      </c>
      <c r="L13528" s="545" t="s">
        <v>13413</v>
      </c>
      <c r="M13528" s="548" t="s">
        <v>13758</v>
      </c>
      <c r="N13528" s="545" t="s">
        <v>13413</v>
      </c>
      <c r="O13528" s="545" t="s">
        <v>13413</v>
      </c>
      <c r="P13528" s="549">
        <v>11242</v>
      </c>
      <c r="Q13528" s="549">
        <v>1</v>
      </c>
      <c r="R13528" s="549">
        <v>32</v>
      </c>
      <c r="S13528" s="548">
        <v>2257</v>
      </c>
      <c r="T13528" s="548"/>
      <c r="U13528" s="99"/>
    </row>
    <row r="13529" spans="1:21" ht="19.5" customHeight="1">
      <c r="A13529" s="545">
        <v>108574</v>
      </c>
      <c r="B13529" s="545" t="s">
        <v>5411</v>
      </c>
      <c r="C13529" s="545" t="s">
        <v>216</v>
      </c>
      <c r="D13529" s="546">
        <v>44592</v>
      </c>
      <c r="E13529" s="171" t="str">
        <f t="shared" si="211"/>
        <v>2022</v>
      </c>
      <c r="F13529" s="547">
        <v>2112</v>
      </c>
      <c r="G13529" s="548">
        <v>0</v>
      </c>
      <c r="H13529" s="547">
        <v>2112</v>
      </c>
      <c r="I13529" s="545" t="s">
        <v>12738</v>
      </c>
      <c r="J13529" s="545" t="s">
        <v>13297</v>
      </c>
      <c r="K13529" s="545" t="s">
        <v>13413</v>
      </c>
      <c r="L13529" s="545" t="s">
        <v>13413</v>
      </c>
      <c r="M13529" s="548" t="s">
        <v>13758</v>
      </c>
      <c r="N13529" s="545" t="s">
        <v>13413</v>
      </c>
      <c r="O13529" s="545" t="s">
        <v>13413</v>
      </c>
      <c r="P13529" s="549">
        <v>11243</v>
      </c>
      <c r="Q13529" s="549">
        <v>1</v>
      </c>
      <c r="R13529" s="549">
        <v>32</v>
      </c>
      <c r="S13529" s="548">
        <v>2257</v>
      </c>
      <c r="T13529" s="548"/>
      <c r="U13529" s="99"/>
    </row>
    <row r="13530" spans="1:21" ht="19.5" customHeight="1">
      <c r="A13530" s="545">
        <v>108575</v>
      </c>
      <c r="B13530" s="545" t="s">
        <v>5409</v>
      </c>
      <c r="C13530" s="545" t="s">
        <v>216</v>
      </c>
      <c r="D13530" s="546">
        <v>44585</v>
      </c>
      <c r="E13530" s="171" t="str">
        <f t="shared" si="211"/>
        <v>2022</v>
      </c>
      <c r="F13530" s="547">
        <v>126744</v>
      </c>
      <c r="G13530" s="548">
        <v>0</v>
      </c>
      <c r="H13530" s="547">
        <v>126744</v>
      </c>
      <c r="I13530" s="545" t="s">
        <v>12738</v>
      </c>
      <c r="J13530" s="545" t="s">
        <v>13297</v>
      </c>
      <c r="K13530" s="545" t="s">
        <v>5409</v>
      </c>
      <c r="L13530" s="545" t="s">
        <v>13413</v>
      </c>
      <c r="M13530" s="548" t="s">
        <v>13758</v>
      </c>
      <c r="N13530" s="545" t="s">
        <v>13413</v>
      </c>
      <c r="O13530" s="545" t="s">
        <v>13413</v>
      </c>
      <c r="P13530" s="549">
        <v>11244</v>
      </c>
      <c r="Q13530" s="549">
        <v>1</v>
      </c>
      <c r="R13530" s="549">
        <v>32</v>
      </c>
      <c r="S13530" s="548">
        <v>2257</v>
      </c>
      <c r="T13530" s="548"/>
      <c r="U13530" s="99"/>
    </row>
    <row r="13531" spans="1:21" ht="19.5" customHeight="1">
      <c r="A13531" s="545">
        <v>108576</v>
      </c>
      <c r="B13531" s="545" t="s">
        <v>5418</v>
      </c>
      <c r="C13531" s="545" t="s">
        <v>216</v>
      </c>
      <c r="D13531" s="546"/>
      <c r="E13531" s="171" t="str">
        <f t="shared" si="211"/>
        <v>1900</v>
      </c>
      <c r="F13531" s="547">
        <v>0</v>
      </c>
      <c r="G13531" s="548">
        <v>0</v>
      </c>
      <c r="H13531" s="547">
        <v>0</v>
      </c>
      <c r="I13531" s="545" t="s">
        <v>12738</v>
      </c>
      <c r="J13531" s="545"/>
      <c r="K13531" s="545" t="s">
        <v>5418</v>
      </c>
      <c r="L13531" s="545" t="s">
        <v>13413</v>
      </c>
      <c r="M13531" s="548" t="s">
        <v>13758</v>
      </c>
      <c r="N13531" s="545" t="s">
        <v>13413</v>
      </c>
      <c r="O13531" s="545" t="s">
        <v>13413</v>
      </c>
      <c r="P13531" s="549">
        <v>11245</v>
      </c>
      <c r="Q13531" s="549">
        <v>1</v>
      </c>
      <c r="R13531" s="549">
        <v>32</v>
      </c>
      <c r="S13531" s="548"/>
      <c r="T13531" s="548"/>
      <c r="U13531" s="99"/>
    </row>
    <row r="13532" spans="1:21" ht="19.5" customHeight="1">
      <c r="A13532" s="545">
        <v>108577</v>
      </c>
      <c r="B13532" s="545" t="s">
        <v>8622</v>
      </c>
      <c r="C13532" s="545" t="s">
        <v>209</v>
      </c>
      <c r="D13532" s="546"/>
      <c r="E13532" s="171" t="str">
        <f t="shared" si="211"/>
        <v>1900</v>
      </c>
      <c r="F13532" s="547">
        <v>0</v>
      </c>
      <c r="G13532" s="548">
        <v>0</v>
      </c>
      <c r="H13532" s="547">
        <v>0</v>
      </c>
      <c r="I13532" s="545" t="s">
        <v>12640</v>
      </c>
      <c r="J13532" s="545"/>
      <c r="K13532" s="545" t="s">
        <v>13413</v>
      </c>
      <c r="L13532" s="545" t="s">
        <v>13413</v>
      </c>
      <c r="M13532" s="548" t="s">
        <v>13843</v>
      </c>
      <c r="N13532" s="545" t="s">
        <v>13413</v>
      </c>
      <c r="O13532" s="545" t="s">
        <v>13413</v>
      </c>
      <c r="P13532" s="549">
        <v>11246</v>
      </c>
      <c r="Q13532" s="549">
        <v>5</v>
      </c>
      <c r="R13532" s="549">
        <v>1</v>
      </c>
      <c r="S13532" s="548"/>
      <c r="T13532" s="548"/>
      <c r="U13532" s="99"/>
    </row>
    <row r="13533" spans="1:21" ht="19.5" customHeight="1">
      <c r="A13533" s="545">
        <v>108578</v>
      </c>
      <c r="B13533" s="545" t="s">
        <v>8621</v>
      </c>
      <c r="C13533" s="545" t="s">
        <v>209</v>
      </c>
      <c r="D13533" s="546"/>
      <c r="E13533" s="171" t="str">
        <f t="shared" si="211"/>
        <v>1900</v>
      </c>
      <c r="F13533" s="547">
        <v>0</v>
      </c>
      <c r="G13533" s="548">
        <v>0</v>
      </c>
      <c r="H13533" s="547">
        <v>0</v>
      </c>
      <c r="I13533" s="545" t="s">
        <v>12640</v>
      </c>
      <c r="J13533" s="545"/>
      <c r="K13533" s="545" t="s">
        <v>13413</v>
      </c>
      <c r="L13533" s="545" t="s">
        <v>13413</v>
      </c>
      <c r="M13533" s="548" t="s">
        <v>13843</v>
      </c>
      <c r="N13533" s="545" t="s">
        <v>13413</v>
      </c>
      <c r="O13533" s="545" t="s">
        <v>13413</v>
      </c>
      <c r="P13533" s="549">
        <v>11247</v>
      </c>
      <c r="Q13533" s="549">
        <v>5</v>
      </c>
      <c r="R13533" s="549">
        <v>1</v>
      </c>
      <c r="S13533" s="548"/>
      <c r="T13533" s="548"/>
      <c r="U13533" s="99"/>
    </row>
    <row r="13534" spans="1:21" ht="19.5" customHeight="1">
      <c r="A13534" s="545">
        <v>108579</v>
      </c>
      <c r="B13534" s="545" t="s">
        <v>8620</v>
      </c>
      <c r="C13534" s="545" t="s">
        <v>216</v>
      </c>
      <c r="D13534" s="546">
        <v>44592</v>
      </c>
      <c r="E13534" s="171" t="str">
        <f t="shared" si="211"/>
        <v>2022</v>
      </c>
      <c r="F13534" s="547">
        <v>10658</v>
      </c>
      <c r="G13534" s="548">
        <v>0</v>
      </c>
      <c r="H13534" s="547">
        <v>10658</v>
      </c>
      <c r="I13534" s="545" t="s">
        <v>12738</v>
      </c>
      <c r="J13534" s="545" t="s">
        <v>13297</v>
      </c>
      <c r="K13534" s="545" t="s">
        <v>21230</v>
      </c>
      <c r="L13534" s="545" t="s">
        <v>13413</v>
      </c>
      <c r="M13534" s="548" t="s">
        <v>13758</v>
      </c>
      <c r="N13534" s="545" t="s">
        <v>13413</v>
      </c>
      <c r="O13534" s="545" t="s">
        <v>13413</v>
      </c>
      <c r="P13534" s="549">
        <v>11248</v>
      </c>
      <c r="Q13534" s="549">
        <v>1</v>
      </c>
      <c r="R13534" s="549">
        <v>32</v>
      </c>
      <c r="S13534" s="548">
        <v>2257</v>
      </c>
      <c r="T13534" s="548"/>
      <c r="U13534" s="99"/>
    </row>
    <row r="13535" spans="1:21" ht="19.5" customHeight="1">
      <c r="A13535" s="545">
        <v>108580</v>
      </c>
      <c r="B13535" s="545" t="s">
        <v>8619</v>
      </c>
      <c r="C13535" s="545" t="s">
        <v>216</v>
      </c>
      <c r="D13535" s="546"/>
      <c r="E13535" s="171" t="str">
        <f t="shared" si="211"/>
        <v>1900</v>
      </c>
      <c r="F13535" s="547">
        <v>0</v>
      </c>
      <c r="G13535" s="548">
        <v>0</v>
      </c>
      <c r="H13535" s="547">
        <v>0</v>
      </c>
      <c r="I13535" s="545" t="s">
        <v>12973</v>
      </c>
      <c r="J13535" s="545"/>
      <c r="K13535" s="545" t="s">
        <v>21231</v>
      </c>
      <c r="L13535" s="545" t="s">
        <v>13413</v>
      </c>
      <c r="M13535" s="548" t="s">
        <v>13758</v>
      </c>
      <c r="N13535" s="545" t="s">
        <v>13413</v>
      </c>
      <c r="O13535" s="545" t="s">
        <v>13413</v>
      </c>
      <c r="P13535" s="549">
        <v>11249</v>
      </c>
      <c r="Q13535" s="549">
        <v>1</v>
      </c>
      <c r="R13535" s="549">
        <v>59</v>
      </c>
      <c r="S13535" s="548"/>
      <c r="T13535" s="548"/>
      <c r="U13535" s="99"/>
    </row>
    <row r="13536" spans="1:21" ht="19.5" customHeight="1">
      <c r="A13536" s="545">
        <v>108581</v>
      </c>
      <c r="B13536" s="545" t="s">
        <v>5666</v>
      </c>
      <c r="C13536" s="545" t="s">
        <v>216</v>
      </c>
      <c r="D13536" s="546"/>
      <c r="E13536" s="171" t="str">
        <f t="shared" si="211"/>
        <v>1900</v>
      </c>
      <c r="F13536" s="547">
        <v>0</v>
      </c>
      <c r="G13536" s="548">
        <v>0</v>
      </c>
      <c r="H13536" s="547">
        <v>0</v>
      </c>
      <c r="I13536" s="545" t="s">
        <v>12736</v>
      </c>
      <c r="J13536" s="545"/>
      <c r="K13536" s="545" t="s">
        <v>21232</v>
      </c>
      <c r="L13536" s="545" t="s">
        <v>13413</v>
      </c>
      <c r="M13536" s="548" t="s">
        <v>13758</v>
      </c>
      <c r="N13536" s="545" t="s">
        <v>13413</v>
      </c>
      <c r="O13536" s="545" t="s">
        <v>13413</v>
      </c>
      <c r="P13536" s="549">
        <v>11250</v>
      </c>
      <c r="Q13536" s="549">
        <v>1</v>
      </c>
      <c r="R13536" s="549">
        <v>56</v>
      </c>
      <c r="S13536" s="548"/>
      <c r="T13536" s="548"/>
      <c r="U13536" s="99"/>
    </row>
    <row r="13537" spans="1:21" ht="19.5" customHeight="1">
      <c r="A13537" s="545">
        <v>108582</v>
      </c>
      <c r="B13537" s="545" t="s">
        <v>8618</v>
      </c>
      <c r="C13537" s="545" t="s">
        <v>216</v>
      </c>
      <c r="D13537" s="546"/>
      <c r="E13537" s="171" t="str">
        <f t="shared" si="211"/>
        <v>1900</v>
      </c>
      <c r="F13537" s="547">
        <v>0</v>
      </c>
      <c r="G13537" s="548">
        <v>0</v>
      </c>
      <c r="H13537" s="547">
        <v>0</v>
      </c>
      <c r="I13537" s="545" t="s">
        <v>12973</v>
      </c>
      <c r="J13537" s="545"/>
      <c r="K13537" s="545" t="s">
        <v>21233</v>
      </c>
      <c r="L13537" s="545" t="s">
        <v>13413</v>
      </c>
      <c r="M13537" s="548" t="s">
        <v>13758</v>
      </c>
      <c r="N13537" s="545" t="s">
        <v>13413</v>
      </c>
      <c r="O13537" s="545" t="s">
        <v>13413</v>
      </c>
      <c r="P13537" s="549">
        <v>11251</v>
      </c>
      <c r="Q13537" s="549">
        <v>1</v>
      </c>
      <c r="R13537" s="549">
        <v>59</v>
      </c>
      <c r="S13537" s="548"/>
      <c r="T13537" s="548"/>
      <c r="U13537" s="99"/>
    </row>
    <row r="13538" spans="1:21" ht="19.5" customHeight="1">
      <c r="A13538" s="545">
        <v>108583</v>
      </c>
      <c r="B13538" s="545" t="s">
        <v>5664</v>
      </c>
      <c r="C13538" s="545" t="s">
        <v>216</v>
      </c>
      <c r="D13538" s="546"/>
      <c r="E13538" s="171" t="str">
        <f t="shared" si="211"/>
        <v>1900</v>
      </c>
      <c r="F13538" s="547">
        <v>0</v>
      </c>
      <c r="G13538" s="548">
        <v>0</v>
      </c>
      <c r="H13538" s="547">
        <v>0</v>
      </c>
      <c r="I13538" s="545" t="s">
        <v>12736</v>
      </c>
      <c r="J13538" s="545"/>
      <c r="K13538" s="545" t="s">
        <v>21232</v>
      </c>
      <c r="L13538" s="545" t="s">
        <v>13413</v>
      </c>
      <c r="M13538" s="548" t="s">
        <v>13758</v>
      </c>
      <c r="N13538" s="545" t="s">
        <v>13413</v>
      </c>
      <c r="O13538" s="545" t="s">
        <v>13413</v>
      </c>
      <c r="P13538" s="549">
        <v>11252</v>
      </c>
      <c r="Q13538" s="549">
        <v>1</v>
      </c>
      <c r="R13538" s="549">
        <v>56</v>
      </c>
      <c r="S13538" s="548"/>
      <c r="T13538" s="548"/>
      <c r="U13538" s="99"/>
    </row>
    <row r="13539" spans="1:21" ht="19.5" customHeight="1">
      <c r="A13539" s="545">
        <v>108584</v>
      </c>
      <c r="B13539" s="545" t="s">
        <v>8617</v>
      </c>
      <c r="C13539" s="545" t="s">
        <v>216</v>
      </c>
      <c r="D13539" s="546"/>
      <c r="E13539" s="171" t="str">
        <f t="shared" si="211"/>
        <v>1900</v>
      </c>
      <c r="F13539" s="547">
        <v>0</v>
      </c>
      <c r="G13539" s="548">
        <v>0</v>
      </c>
      <c r="H13539" s="547">
        <v>0</v>
      </c>
      <c r="I13539" s="545" t="s">
        <v>12973</v>
      </c>
      <c r="J13539" s="545"/>
      <c r="K13539" s="545" t="s">
        <v>21234</v>
      </c>
      <c r="L13539" s="545" t="s">
        <v>13413</v>
      </c>
      <c r="M13539" s="548" t="s">
        <v>13758</v>
      </c>
      <c r="N13539" s="545" t="s">
        <v>13413</v>
      </c>
      <c r="O13539" s="545" t="s">
        <v>13413</v>
      </c>
      <c r="P13539" s="549">
        <v>11253</v>
      </c>
      <c r="Q13539" s="549">
        <v>1</v>
      </c>
      <c r="R13539" s="549">
        <v>59</v>
      </c>
      <c r="S13539" s="548"/>
      <c r="T13539" s="548"/>
      <c r="U13539" s="99"/>
    </row>
    <row r="13540" spans="1:21" ht="19.5" customHeight="1">
      <c r="A13540" s="545">
        <v>108585</v>
      </c>
      <c r="B13540" s="545" t="s">
        <v>5867</v>
      </c>
      <c r="C13540" s="545" t="s">
        <v>216</v>
      </c>
      <c r="D13540" s="546"/>
      <c r="E13540" s="171" t="str">
        <f t="shared" si="211"/>
        <v>1900</v>
      </c>
      <c r="F13540" s="547">
        <v>0</v>
      </c>
      <c r="G13540" s="548">
        <v>0</v>
      </c>
      <c r="H13540" s="547">
        <v>0</v>
      </c>
      <c r="I13540" s="545" t="s">
        <v>12973</v>
      </c>
      <c r="J13540" s="545"/>
      <c r="K13540" s="545" t="s">
        <v>21235</v>
      </c>
      <c r="L13540" s="545" t="s">
        <v>13413</v>
      </c>
      <c r="M13540" s="548" t="s">
        <v>13758</v>
      </c>
      <c r="N13540" s="545" t="s">
        <v>13413</v>
      </c>
      <c r="O13540" s="545" t="s">
        <v>13413</v>
      </c>
      <c r="P13540" s="549">
        <v>11254</v>
      </c>
      <c r="Q13540" s="549">
        <v>1</v>
      </c>
      <c r="R13540" s="549">
        <v>59</v>
      </c>
      <c r="S13540" s="548"/>
      <c r="T13540" s="548"/>
      <c r="U13540" s="99"/>
    </row>
    <row r="13541" spans="1:21" ht="19.5" customHeight="1">
      <c r="A13541" s="545">
        <v>108586</v>
      </c>
      <c r="B13541" s="545" t="s">
        <v>5665</v>
      </c>
      <c r="C13541" s="545" t="s">
        <v>216</v>
      </c>
      <c r="D13541" s="546">
        <v>43742</v>
      </c>
      <c r="E13541" s="171" t="str">
        <f t="shared" si="211"/>
        <v>2019</v>
      </c>
      <c r="F13541" s="547">
        <v>146799.99</v>
      </c>
      <c r="G13541" s="548">
        <v>0.19</v>
      </c>
      <c r="H13541" s="547">
        <v>123361.34</v>
      </c>
      <c r="I13541" s="545" t="s">
        <v>12736</v>
      </c>
      <c r="J13541" s="545" t="s">
        <v>13407</v>
      </c>
      <c r="K13541" s="545" t="s">
        <v>21236</v>
      </c>
      <c r="L13541" s="545" t="s">
        <v>13413</v>
      </c>
      <c r="M13541" s="548" t="s">
        <v>13758</v>
      </c>
      <c r="N13541" s="545" t="s">
        <v>13413</v>
      </c>
      <c r="O13541" s="545" t="s">
        <v>13413</v>
      </c>
      <c r="P13541" s="549">
        <v>11255</v>
      </c>
      <c r="Q13541" s="549">
        <v>1</v>
      </c>
      <c r="R13541" s="549">
        <v>56</v>
      </c>
      <c r="S13541" s="548">
        <v>2232</v>
      </c>
      <c r="T13541" s="548"/>
      <c r="U13541" s="99"/>
    </row>
    <row r="13542" spans="1:21" ht="19.5" customHeight="1">
      <c r="A13542" s="545">
        <v>108587</v>
      </c>
      <c r="B13542" s="545" t="s">
        <v>5662</v>
      </c>
      <c r="C13542" s="545" t="s">
        <v>216</v>
      </c>
      <c r="D13542" s="546"/>
      <c r="E13542" s="171" t="str">
        <f t="shared" si="211"/>
        <v>1900</v>
      </c>
      <c r="F13542" s="547">
        <v>0</v>
      </c>
      <c r="G13542" s="548">
        <v>0</v>
      </c>
      <c r="H13542" s="547">
        <v>0</v>
      </c>
      <c r="I13542" s="545" t="s">
        <v>12736</v>
      </c>
      <c r="J13542" s="545"/>
      <c r="K13542" s="545" t="s">
        <v>21237</v>
      </c>
      <c r="L13542" s="545" t="s">
        <v>13413</v>
      </c>
      <c r="M13542" s="548" t="s">
        <v>13758</v>
      </c>
      <c r="N13542" s="545" t="s">
        <v>13413</v>
      </c>
      <c r="O13542" s="545" t="s">
        <v>13413</v>
      </c>
      <c r="P13542" s="549">
        <v>11256</v>
      </c>
      <c r="Q13542" s="549">
        <v>1</v>
      </c>
      <c r="R13542" s="549">
        <v>56</v>
      </c>
      <c r="S13542" s="548"/>
      <c r="T13542" s="548"/>
      <c r="U13542" s="99"/>
    </row>
    <row r="13543" spans="1:21" ht="19.5" customHeight="1">
      <c r="A13543" s="545">
        <v>108588</v>
      </c>
      <c r="B13543" s="545" t="s">
        <v>12587</v>
      </c>
      <c r="C13543" s="545" t="s">
        <v>216</v>
      </c>
      <c r="D13543" s="546"/>
      <c r="E13543" s="171" t="str">
        <f t="shared" si="211"/>
        <v>1900</v>
      </c>
      <c r="F13543" s="547">
        <v>0</v>
      </c>
      <c r="G13543" s="548">
        <v>0</v>
      </c>
      <c r="H13543" s="547">
        <v>0</v>
      </c>
      <c r="I13543" s="545" t="s">
        <v>12686</v>
      </c>
      <c r="J13543" s="545"/>
      <c r="K13543" s="545" t="s">
        <v>21238</v>
      </c>
      <c r="L13543" s="545" t="s">
        <v>13413</v>
      </c>
      <c r="M13543" s="548" t="s">
        <v>13758</v>
      </c>
      <c r="N13543" s="545" t="s">
        <v>13413</v>
      </c>
      <c r="O13543" s="545" t="s">
        <v>13413</v>
      </c>
      <c r="P13543" s="549">
        <v>11257</v>
      </c>
      <c r="Q13543" s="549">
        <v>1</v>
      </c>
      <c r="R13543" s="549">
        <v>131</v>
      </c>
      <c r="S13543" s="548"/>
      <c r="T13543" s="548"/>
      <c r="U13543" s="99"/>
    </row>
    <row r="13544" spans="1:21" ht="19.5" customHeight="1">
      <c r="A13544" s="545">
        <v>108589</v>
      </c>
      <c r="B13544" s="545" t="s">
        <v>5850</v>
      </c>
      <c r="C13544" s="545" t="s">
        <v>216</v>
      </c>
      <c r="D13544" s="546"/>
      <c r="E13544" s="171" t="str">
        <f t="shared" si="211"/>
        <v>1900</v>
      </c>
      <c r="F13544" s="547">
        <v>0</v>
      </c>
      <c r="G13544" s="548">
        <v>0</v>
      </c>
      <c r="H13544" s="547">
        <v>0</v>
      </c>
      <c r="I13544" s="545" t="s">
        <v>12973</v>
      </c>
      <c r="J13544" s="545"/>
      <c r="K13544" s="545" t="s">
        <v>21239</v>
      </c>
      <c r="L13544" s="545" t="s">
        <v>13413</v>
      </c>
      <c r="M13544" s="548" t="s">
        <v>13758</v>
      </c>
      <c r="N13544" s="545" t="s">
        <v>13413</v>
      </c>
      <c r="O13544" s="545" t="s">
        <v>13413</v>
      </c>
      <c r="P13544" s="549">
        <v>11258</v>
      </c>
      <c r="Q13544" s="549">
        <v>1</v>
      </c>
      <c r="R13544" s="549">
        <v>59</v>
      </c>
      <c r="S13544" s="548"/>
      <c r="T13544" s="548"/>
      <c r="U13544" s="99"/>
    </row>
    <row r="13545" spans="1:21" ht="19.5" customHeight="1">
      <c r="A13545" s="545">
        <v>108590</v>
      </c>
      <c r="B13545" s="545" t="s">
        <v>5661</v>
      </c>
      <c r="C13545" s="545" t="s">
        <v>216</v>
      </c>
      <c r="D13545" s="546"/>
      <c r="E13545" s="171" t="str">
        <f t="shared" si="211"/>
        <v>1900</v>
      </c>
      <c r="F13545" s="547">
        <v>0</v>
      </c>
      <c r="G13545" s="548">
        <v>0</v>
      </c>
      <c r="H13545" s="547">
        <v>0</v>
      </c>
      <c r="I13545" s="545" t="s">
        <v>12736</v>
      </c>
      <c r="J13545" s="545"/>
      <c r="K13545" s="545" t="s">
        <v>21232</v>
      </c>
      <c r="L13545" s="545" t="s">
        <v>13413</v>
      </c>
      <c r="M13545" s="548" t="s">
        <v>13758</v>
      </c>
      <c r="N13545" s="545" t="s">
        <v>13413</v>
      </c>
      <c r="O13545" s="545" t="s">
        <v>13413</v>
      </c>
      <c r="P13545" s="549">
        <v>11259</v>
      </c>
      <c r="Q13545" s="549">
        <v>1</v>
      </c>
      <c r="R13545" s="549">
        <v>56</v>
      </c>
      <c r="S13545" s="548"/>
      <c r="T13545" s="548"/>
      <c r="U13545" s="99"/>
    </row>
    <row r="13546" spans="1:21" ht="19.5" customHeight="1">
      <c r="A13546" s="545">
        <v>108591</v>
      </c>
      <c r="B13546" s="545" t="s">
        <v>5898</v>
      </c>
      <c r="C13546" s="545" t="s">
        <v>216</v>
      </c>
      <c r="D13546" s="546"/>
      <c r="E13546" s="171" t="str">
        <f t="shared" si="211"/>
        <v>1900</v>
      </c>
      <c r="F13546" s="547">
        <v>0</v>
      </c>
      <c r="G13546" s="548">
        <v>0</v>
      </c>
      <c r="H13546" s="547">
        <v>0</v>
      </c>
      <c r="I13546" s="545" t="s">
        <v>12973</v>
      </c>
      <c r="J13546" s="545"/>
      <c r="K13546" s="545" t="s">
        <v>21240</v>
      </c>
      <c r="L13546" s="545" t="s">
        <v>13413</v>
      </c>
      <c r="M13546" s="548" t="s">
        <v>13758</v>
      </c>
      <c r="N13546" s="545" t="s">
        <v>13413</v>
      </c>
      <c r="O13546" s="545" t="s">
        <v>13413</v>
      </c>
      <c r="P13546" s="549">
        <v>11260</v>
      </c>
      <c r="Q13546" s="549">
        <v>1</v>
      </c>
      <c r="R13546" s="549">
        <v>59</v>
      </c>
      <c r="S13546" s="548"/>
      <c r="T13546" s="548"/>
      <c r="U13546" s="99"/>
    </row>
    <row r="13547" spans="1:21" ht="19.5" customHeight="1">
      <c r="A13547" s="545">
        <v>108592</v>
      </c>
      <c r="B13547" s="545" t="s">
        <v>8615</v>
      </c>
      <c r="C13547" s="545" t="s">
        <v>216</v>
      </c>
      <c r="D13547" s="546"/>
      <c r="E13547" s="171" t="str">
        <f t="shared" si="211"/>
        <v>1900</v>
      </c>
      <c r="F13547" s="547">
        <v>0</v>
      </c>
      <c r="G13547" s="548">
        <v>0</v>
      </c>
      <c r="H13547" s="547">
        <v>0</v>
      </c>
      <c r="I13547" s="545" t="s">
        <v>12736</v>
      </c>
      <c r="J13547" s="545"/>
      <c r="K13547" s="545" t="s">
        <v>21241</v>
      </c>
      <c r="L13547" s="545" t="s">
        <v>13413</v>
      </c>
      <c r="M13547" s="548" t="s">
        <v>13758</v>
      </c>
      <c r="N13547" s="545" t="s">
        <v>13413</v>
      </c>
      <c r="O13547" s="545" t="s">
        <v>13413</v>
      </c>
      <c r="P13547" s="549">
        <v>11261</v>
      </c>
      <c r="Q13547" s="549">
        <v>1</v>
      </c>
      <c r="R13547" s="549">
        <v>56</v>
      </c>
      <c r="S13547" s="548"/>
      <c r="T13547" s="548"/>
      <c r="U13547" s="99"/>
    </row>
    <row r="13548" spans="1:21" ht="19.5" customHeight="1">
      <c r="A13548" s="545">
        <v>108593</v>
      </c>
      <c r="B13548" s="545" t="s">
        <v>8616</v>
      </c>
      <c r="C13548" s="545" t="s">
        <v>216</v>
      </c>
      <c r="D13548" s="546"/>
      <c r="E13548" s="171" t="str">
        <f t="shared" si="211"/>
        <v>1900</v>
      </c>
      <c r="F13548" s="547">
        <v>0</v>
      </c>
      <c r="G13548" s="548">
        <v>0</v>
      </c>
      <c r="H13548" s="547">
        <v>0</v>
      </c>
      <c r="I13548" s="545" t="s">
        <v>12973</v>
      </c>
      <c r="J13548" s="545"/>
      <c r="K13548" s="545" t="s">
        <v>21242</v>
      </c>
      <c r="L13548" s="545" t="s">
        <v>13413</v>
      </c>
      <c r="M13548" s="548" t="s">
        <v>13758</v>
      </c>
      <c r="N13548" s="545" t="s">
        <v>13413</v>
      </c>
      <c r="O13548" s="545" t="s">
        <v>13413</v>
      </c>
      <c r="P13548" s="549">
        <v>11262</v>
      </c>
      <c r="Q13548" s="549">
        <v>1</v>
      </c>
      <c r="R13548" s="549">
        <v>59</v>
      </c>
      <c r="S13548" s="548"/>
      <c r="T13548" s="548"/>
      <c r="U13548" s="99"/>
    </row>
    <row r="13549" spans="1:21" ht="19.5" customHeight="1">
      <c r="A13549" s="545">
        <v>108594</v>
      </c>
      <c r="B13549" s="545" t="s">
        <v>8615</v>
      </c>
      <c r="C13549" s="545" t="s">
        <v>216</v>
      </c>
      <c r="D13549" s="546"/>
      <c r="E13549" s="171" t="str">
        <f t="shared" si="211"/>
        <v>1900</v>
      </c>
      <c r="F13549" s="547">
        <v>0</v>
      </c>
      <c r="G13549" s="548">
        <v>0</v>
      </c>
      <c r="H13549" s="547">
        <v>0</v>
      </c>
      <c r="I13549" s="545" t="s">
        <v>12736</v>
      </c>
      <c r="J13549" s="545"/>
      <c r="K13549" s="545" t="s">
        <v>21243</v>
      </c>
      <c r="L13549" s="545" t="s">
        <v>13413</v>
      </c>
      <c r="M13549" s="548" t="s">
        <v>13758</v>
      </c>
      <c r="N13549" s="545" t="s">
        <v>13413</v>
      </c>
      <c r="O13549" s="545" t="s">
        <v>13413</v>
      </c>
      <c r="P13549" s="549">
        <v>11263</v>
      </c>
      <c r="Q13549" s="549">
        <v>1</v>
      </c>
      <c r="R13549" s="549">
        <v>56</v>
      </c>
      <c r="S13549" s="548"/>
      <c r="T13549" s="548"/>
      <c r="U13549" s="99"/>
    </row>
    <row r="13550" spans="1:21" ht="19.5" customHeight="1">
      <c r="A13550" s="545">
        <v>108595</v>
      </c>
      <c r="B13550" s="545" t="s">
        <v>8614</v>
      </c>
      <c r="C13550" s="545" t="s">
        <v>216</v>
      </c>
      <c r="D13550" s="546"/>
      <c r="E13550" s="171" t="str">
        <f t="shared" si="211"/>
        <v>1900</v>
      </c>
      <c r="F13550" s="547">
        <v>0</v>
      </c>
      <c r="G13550" s="548">
        <v>0</v>
      </c>
      <c r="H13550" s="547">
        <v>0</v>
      </c>
      <c r="I13550" s="545" t="s">
        <v>12736</v>
      </c>
      <c r="J13550" s="545"/>
      <c r="K13550" s="545" t="s">
        <v>21244</v>
      </c>
      <c r="L13550" s="545" t="s">
        <v>13413</v>
      </c>
      <c r="M13550" s="548" t="s">
        <v>13758</v>
      </c>
      <c r="N13550" s="545" t="s">
        <v>13413</v>
      </c>
      <c r="O13550" s="545" t="s">
        <v>13413</v>
      </c>
      <c r="P13550" s="549">
        <v>11264</v>
      </c>
      <c r="Q13550" s="549">
        <v>1</v>
      </c>
      <c r="R13550" s="549">
        <v>56</v>
      </c>
      <c r="S13550" s="548"/>
      <c r="T13550" s="548"/>
      <c r="U13550" s="99"/>
    </row>
    <row r="13551" spans="1:21" ht="19.5" customHeight="1">
      <c r="A13551" s="545">
        <v>108596</v>
      </c>
      <c r="B13551" s="545" t="s">
        <v>8613</v>
      </c>
      <c r="C13551" s="545" t="s">
        <v>216</v>
      </c>
      <c r="D13551" s="546"/>
      <c r="E13551" s="171" t="str">
        <f t="shared" si="211"/>
        <v>1900</v>
      </c>
      <c r="F13551" s="547">
        <v>0</v>
      </c>
      <c r="G13551" s="548">
        <v>0</v>
      </c>
      <c r="H13551" s="547">
        <v>0</v>
      </c>
      <c r="I13551" s="545" t="s">
        <v>12736</v>
      </c>
      <c r="J13551" s="545"/>
      <c r="K13551" s="545" t="s">
        <v>21245</v>
      </c>
      <c r="L13551" s="545" t="s">
        <v>13413</v>
      </c>
      <c r="M13551" s="548" t="s">
        <v>13758</v>
      </c>
      <c r="N13551" s="545" t="s">
        <v>13413</v>
      </c>
      <c r="O13551" s="545" t="s">
        <v>13413</v>
      </c>
      <c r="P13551" s="549">
        <v>11265</v>
      </c>
      <c r="Q13551" s="549">
        <v>1</v>
      </c>
      <c r="R13551" s="549">
        <v>56</v>
      </c>
      <c r="S13551" s="548"/>
      <c r="T13551" s="548"/>
      <c r="U13551" s="99"/>
    </row>
    <row r="13552" spans="1:21" ht="19.5" customHeight="1">
      <c r="A13552" s="545">
        <v>108597</v>
      </c>
      <c r="B13552" s="545" t="s">
        <v>5899</v>
      </c>
      <c r="C13552" s="545" t="s">
        <v>216</v>
      </c>
      <c r="D13552" s="546"/>
      <c r="E13552" s="171" t="str">
        <f t="shared" si="211"/>
        <v>1900</v>
      </c>
      <c r="F13552" s="547">
        <v>0</v>
      </c>
      <c r="G13552" s="548">
        <v>0</v>
      </c>
      <c r="H13552" s="547">
        <v>0</v>
      </c>
      <c r="I13552" s="545" t="s">
        <v>12973</v>
      </c>
      <c r="J13552" s="545"/>
      <c r="K13552" s="545" t="s">
        <v>21246</v>
      </c>
      <c r="L13552" s="545" t="s">
        <v>13413</v>
      </c>
      <c r="M13552" s="548" t="s">
        <v>13758</v>
      </c>
      <c r="N13552" s="545" t="s">
        <v>13413</v>
      </c>
      <c r="O13552" s="545" t="s">
        <v>13413</v>
      </c>
      <c r="P13552" s="549">
        <v>11266</v>
      </c>
      <c r="Q13552" s="549">
        <v>1</v>
      </c>
      <c r="R13552" s="549">
        <v>59</v>
      </c>
      <c r="S13552" s="548"/>
      <c r="T13552" s="548"/>
      <c r="U13552" s="99"/>
    </row>
    <row r="13553" spans="1:21" ht="19.5" customHeight="1">
      <c r="A13553" s="545">
        <v>108598</v>
      </c>
      <c r="B13553" s="545" t="s">
        <v>8612</v>
      </c>
      <c r="C13553" s="545" t="s">
        <v>216</v>
      </c>
      <c r="D13553" s="546"/>
      <c r="E13553" s="171" t="str">
        <f t="shared" si="211"/>
        <v>1900</v>
      </c>
      <c r="F13553" s="547">
        <v>0</v>
      </c>
      <c r="G13553" s="548">
        <v>0</v>
      </c>
      <c r="H13553" s="547">
        <v>0</v>
      </c>
      <c r="I13553" s="545" t="s">
        <v>12973</v>
      </c>
      <c r="J13553" s="545"/>
      <c r="K13553" s="545" t="s">
        <v>21247</v>
      </c>
      <c r="L13553" s="545" t="s">
        <v>13413</v>
      </c>
      <c r="M13553" s="548" t="s">
        <v>13758</v>
      </c>
      <c r="N13553" s="545" t="s">
        <v>13413</v>
      </c>
      <c r="O13553" s="545" t="s">
        <v>13413</v>
      </c>
      <c r="P13553" s="549">
        <v>11267</v>
      </c>
      <c r="Q13553" s="549">
        <v>1</v>
      </c>
      <c r="R13553" s="549">
        <v>59</v>
      </c>
      <c r="S13553" s="548"/>
      <c r="T13553" s="548"/>
      <c r="U13553" s="99"/>
    </row>
    <row r="13554" spans="1:21" ht="19.5" customHeight="1">
      <c r="A13554" s="545">
        <v>108599</v>
      </c>
      <c r="B13554" s="545" t="s">
        <v>8611</v>
      </c>
      <c r="C13554" s="545" t="s">
        <v>216</v>
      </c>
      <c r="D13554" s="546"/>
      <c r="E13554" s="171" t="str">
        <f t="shared" si="211"/>
        <v>1900</v>
      </c>
      <c r="F13554" s="547">
        <v>0</v>
      </c>
      <c r="G13554" s="548">
        <v>0</v>
      </c>
      <c r="H13554" s="547">
        <v>0</v>
      </c>
      <c r="I13554" s="545" t="s">
        <v>12736</v>
      </c>
      <c r="J13554" s="545"/>
      <c r="K13554" s="545" t="s">
        <v>21248</v>
      </c>
      <c r="L13554" s="545" t="s">
        <v>13413</v>
      </c>
      <c r="M13554" s="548" t="s">
        <v>13758</v>
      </c>
      <c r="N13554" s="545" t="s">
        <v>13413</v>
      </c>
      <c r="O13554" s="545" t="s">
        <v>13413</v>
      </c>
      <c r="P13554" s="549">
        <v>11268</v>
      </c>
      <c r="Q13554" s="549">
        <v>1</v>
      </c>
      <c r="R13554" s="549">
        <v>56</v>
      </c>
      <c r="S13554" s="548"/>
      <c r="T13554" s="548"/>
      <c r="U13554" s="99"/>
    </row>
    <row r="13555" spans="1:21" ht="19.5" customHeight="1">
      <c r="A13555" s="545">
        <v>108600</v>
      </c>
      <c r="B13555" s="545" t="s">
        <v>8610</v>
      </c>
      <c r="C13555" s="545" t="s">
        <v>216</v>
      </c>
      <c r="D13555" s="546"/>
      <c r="E13555" s="171" t="str">
        <f t="shared" si="211"/>
        <v>1900</v>
      </c>
      <c r="F13555" s="547">
        <v>0</v>
      </c>
      <c r="G13555" s="548">
        <v>0</v>
      </c>
      <c r="H13555" s="547">
        <v>0</v>
      </c>
      <c r="I13555" s="545" t="s">
        <v>12736</v>
      </c>
      <c r="J13555" s="545"/>
      <c r="K13555" s="545" t="s">
        <v>20598</v>
      </c>
      <c r="L13555" s="545" t="s">
        <v>13413</v>
      </c>
      <c r="M13555" s="548" t="s">
        <v>13758</v>
      </c>
      <c r="N13555" s="545" t="s">
        <v>13413</v>
      </c>
      <c r="O13555" s="545" t="s">
        <v>13413</v>
      </c>
      <c r="P13555" s="549">
        <v>11269</v>
      </c>
      <c r="Q13555" s="549">
        <v>1</v>
      </c>
      <c r="R13555" s="549">
        <v>56</v>
      </c>
      <c r="S13555" s="548"/>
      <c r="T13555" s="548"/>
      <c r="U13555" s="99"/>
    </row>
    <row r="13556" spans="1:21" ht="19.5" customHeight="1">
      <c r="A13556" s="545">
        <v>108601</v>
      </c>
      <c r="B13556" s="545" t="s">
        <v>5736</v>
      </c>
      <c r="C13556" s="545" t="s">
        <v>327</v>
      </c>
      <c r="D13556" s="546"/>
      <c r="E13556" s="171" t="str">
        <f t="shared" si="211"/>
        <v>1900</v>
      </c>
      <c r="F13556" s="547">
        <v>0</v>
      </c>
      <c r="G13556" s="548">
        <v>0</v>
      </c>
      <c r="H13556" s="547">
        <v>0</v>
      </c>
      <c r="I13556" s="545" t="s">
        <v>12736</v>
      </c>
      <c r="J13556" s="545"/>
      <c r="K13556" s="545" t="s">
        <v>21249</v>
      </c>
      <c r="L13556" s="545" t="s">
        <v>13413</v>
      </c>
      <c r="M13556" s="548" t="s">
        <v>13758</v>
      </c>
      <c r="N13556" s="545" t="s">
        <v>13413</v>
      </c>
      <c r="O13556" s="545" t="s">
        <v>13413</v>
      </c>
      <c r="P13556" s="549">
        <v>11270</v>
      </c>
      <c r="Q13556" s="549">
        <v>1</v>
      </c>
      <c r="R13556" s="549">
        <v>56</v>
      </c>
      <c r="S13556" s="548"/>
      <c r="T13556" s="548"/>
      <c r="U13556" s="99"/>
    </row>
    <row r="13557" spans="1:21" ht="19.5" customHeight="1">
      <c r="A13557" s="545">
        <v>108602</v>
      </c>
      <c r="B13557" s="545" t="s">
        <v>12588</v>
      </c>
      <c r="C13557" s="545" t="s">
        <v>216</v>
      </c>
      <c r="D13557" s="546"/>
      <c r="E13557" s="171" t="str">
        <f t="shared" si="211"/>
        <v>1900</v>
      </c>
      <c r="F13557" s="547">
        <v>0</v>
      </c>
      <c r="G13557" s="548">
        <v>0</v>
      </c>
      <c r="H13557" s="547">
        <v>0</v>
      </c>
      <c r="I13557" s="545" t="s">
        <v>12973</v>
      </c>
      <c r="J13557" s="545"/>
      <c r="K13557" s="545" t="s">
        <v>21250</v>
      </c>
      <c r="L13557" s="545" t="s">
        <v>13413</v>
      </c>
      <c r="M13557" s="548" t="s">
        <v>13758</v>
      </c>
      <c r="N13557" s="545" t="s">
        <v>13413</v>
      </c>
      <c r="O13557" s="545" t="s">
        <v>13413</v>
      </c>
      <c r="P13557" s="549">
        <v>11271</v>
      </c>
      <c r="Q13557" s="549">
        <v>1</v>
      </c>
      <c r="R13557" s="549">
        <v>59</v>
      </c>
      <c r="S13557" s="548"/>
      <c r="T13557" s="548"/>
      <c r="U13557" s="99"/>
    </row>
    <row r="13558" spans="1:21" ht="19.5" customHeight="1">
      <c r="A13558" s="545">
        <v>108603</v>
      </c>
      <c r="B13558" s="545" t="s">
        <v>8609</v>
      </c>
      <c r="C13558" s="545" t="s">
        <v>216</v>
      </c>
      <c r="D13558" s="546"/>
      <c r="E13558" s="171" t="str">
        <f t="shared" si="211"/>
        <v>1900</v>
      </c>
      <c r="F13558" s="547">
        <v>0</v>
      </c>
      <c r="G13558" s="548">
        <v>0</v>
      </c>
      <c r="H13558" s="547">
        <v>0</v>
      </c>
      <c r="I13558" s="545" t="s">
        <v>12736</v>
      </c>
      <c r="J13558" s="545"/>
      <c r="K13558" s="545" t="s">
        <v>21251</v>
      </c>
      <c r="L13558" s="545" t="s">
        <v>13413</v>
      </c>
      <c r="M13558" s="548" t="s">
        <v>13758</v>
      </c>
      <c r="N13558" s="545" t="s">
        <v>13413</v>
      </c>
      <c r="O13558" s="545" t="s">
        <v>13413</v>
      </c>
      <c r="P13558" s="549">
        <v>11272</v>
      </c>
      <c r="Q13558" s="549">
        <v>1</v>
      </c>
      <c r="R13558" s="549">
        <v>56</v>
      </c>
      <c r="S13558" s="548"/>
      <c r="T13558" s="548"/>
      <c r="U13558" s="99"/>
    </row>
    <row r="13559" spans="1:21" ht="19.5" customHeight="1">
      <c r="A13559" s="545">
        <v>108604</v>
      </c>
      <c r="B13559" s="545" t="s">
        <v>5735</v>
      </c>
      <c r="C13559" s="545" t="s">
        <v>327</v>
      </c>
      <c r="D13559" s="546"/>
      <c r="E13559" s="171" t="str">
        <f t="shared" si="211"/>
        <v>1900</v>
      </c>
      <c r="F13559" s="547">
        <v>0</v>
      </c>
      <c r="G13559" s="548">
        <v>0</v>
      </c>
      <c r="H13559" s="547">
        <v>0</v>
      </c>
      <c r="I13559" s="545" t="s">
        <v>12736</v>
      </c>
      <c r="J13559" s="545"/>
      <c r="K13559" s="545" t="s">
        <v>21252</v>
      </c>
      <c r="L13559" s="545" t="s">
        <v>13413</v>
      </c>
      <c r="M13559" s="548" t="s">
        <v>13758</v>
      </c>
      <c r="N13559" s="545" t="s">
        <v>13413</v>
      </c>
      <c r="O13559" s="545" t="s">
        <v>13413</v>
      </c>
      <c r="P13559" s="549">
        <v>11273</v>
      </c>
      <c r="Q13559" s="549">
        <v>1</v>
      </c>
      <c r="R13559" s="549">
        <v>56</v>
      </c>
      <c r="S13559" s="548"/>
      <c r="T13559" s="548"/>
      <c r="U13559" s="99"/>
    </row>
    <row r="13560" spans="1:21" ht="19.5" customHeight="1">
      <c r="A13560" s="545">
        <v>108605</v>
      </c>
      <c r="B13560" s="545" t="s">
        <v>5695</v>
      </c>
      <c r="C13560" s="545" t="s">
        <v>221</v>
      </c>
      <c r="D13560" s="546">
        <v>43745</v>
      </c>
      <c r="E13560" s="171" t="str">
        <f t="shared" si="211"/>
        <v>2019</v>
      </c>
      <c r="F13560" s="547">
        <v>16140.01</v>
      </c>
      <c r="G13560" s="548">
        <v>0.19</v>
      </c>
      <c r="H13560" s="547">
        <v>13563.03</v>
      </c>
      <c r="I13560" s="545" t="s">
        <v>12736</v>
      </c>
      <c r="J13560" s="545" t="s">
        <v>13407</v>
      </c>
      <c r="K13560" s="545" t="s">
        <v>20598</v>
      </c>
      <c r="L13560" s="545" t="s">
        <v>13413</v>
      </c>
      <c r="M13560" s="548" t="s">
        <v>13758</v>
      </c>
      <c r="N13560" s="545" t="s">
        <v>13413</v>
      </c>
      <c r="O13560" s="545" t="s">
        <v>13413</v>
      </c>
      <c r="P13560" s="549">
        <v>11274</v>
      </c>
      <c r="Q13560" s="549">
        <v>1</v>
      </c>
      <c r="R13560" s="549">
        <v>56</v>
      </c>
      <c r="S13560" s="548">
        <v>2232</v>
      </c>
      <c r="T13560" s="548"/>
      <c r="U13560" s="99"/>
    </row>
    <row r="13561" spans="1:21" ht="19.5" customHeight="1">
      <c r="A13561" s="545">
        <v>108606</v>
      </c>
      <c r="B13561" s="545" t="s">
        <v>5663</v>
      </c>
      <c r="C13561" s="545" t="s">
        <v>216</v>
      </c>
      <c r="D13561" s="546"/>
      <c r="E13561" s="171" t="str">
        <f t="shared" si="211"/>
        <v>1900</v>
      </c>
      <c r="F13561" s="547">
        <v>0</v>
      </c>
      <c r="G13561" s="548">
        <v>0</v>
      </c>
      <c r="H13561" s="547">
        <v>0</v>
      </c>
      <c r="I13561" s="545" t="s">
        <v>12736</v>
      </c>
      <c r="J13561" s="545"/>
      <c r="K13561" s="545" t="s">
        <v>21253</v>
      </c>
      <c r="L13561" s="545" t="s">
        <v>13413</v>
      </c>
      <c r="M13561" s="548" t="s">
        <v>13758</v>
      </c>
      <c r="N13561" s="545" t="s">
        <v>13413</v>
      </c>
      <c r="O13561" s="545" t="s">
        <v>13413</v>
      </c>
      <c r="P13561" s="549">
        <v>11275</v>
      </c>
      <c r="Q13561" s="549">
        <v>1</v>
      </c>
      <c r="R13561" s="549">
        <v>56</v>
      </c>
      <c r="S13561" s="548"/>
      <c r="T13561" s="548"/>
      <c r="U13561" s="99"/>
    </row>
    <row r="13562" spans="1:21" ht="19.5" customHeight="1">
      <c r="A13562" s="545">
        <v>108607</v>
      </c>
      <c r="B13562" s="545" t="s">
        <v>8608</v>
      </c>
      <c r="C13562" s="545" t="s">
        <v>216</v>
      </c>
      <c r="D13562" s="546"/>
      <c r="E13562" s="171" t="str">
        <f t="shared" si="211"/>
        <v>1900</v>
      </c>
      <c r="F13562" s="547">
        <v>0</v>
      </c>
      <c r="G13562" s="548">
        <v>0</v>
      </c>
      <c r="H13562" s="547">
        <v>0</v>
      </c>
      <c r="I13562" s="545" t="s">
        <v>12973</v>
      </c>
      <c r="J13562" s="545"/>
      <c r="K13562" s="545" t="s">
        <v>21254</v>
      </c>
      <c r="L13562" s="545" t="s">
        <v>13413</v>
      </c>
      <c r="M13562" s="548" t="s">
        <v>13758</v>
      </c>
      <c r="N13562" s="545" t="s">
        <v>13413</v>
      </c>
      <c r="O13562" s="545" t="s">
        <v>13413</v>
      </c>
      <c r="P13562" s="549">
        <v>11276</v>
      </c>
      <c r="Q13562" s="549">
        <v>1</v>
      </c>
      <c r="R13562" s="549">
        <v>59</v>
      </c>
      <c r="S13562" s="548"/>
      <c r="T13562" s="548"/>
      <c r="U13562" s="99"/>
    </row>
    <row r="13563" spans="1:21" ht="19.5" customHeight="1">
      <c r="A13563" s="545">
        <v>108608</v>
      </c>
      <c r="B13563" s="545" t="s">
        <v>5946</v>
      </c>
      <c r="C13563" s="545" t="s">
        <v>216</v>
      </c>
      <c r="D13563" s="546"/>
      <c r="E13563" s="171" t="str">
        <f t="shared" si="211"/>
        <v>1900</v>
      </c>
      <c r="F13563" s="547">
        <v>0</v>
      </c>
      <c r="G13563" s="548">
        <v>0</v>
      </c>
      <c r="H13563" s="547">
        <v>0</v>
      </c>
      <c r="I13563" s="545" t="s">
        <v>12973</v>
      </c>
      <c r="J13563" s="545"/>
      <c r="K13563" s="545" t="s">
        <v>21255</v>
      </c>
      <c r="L13563" s="545" t="s">
        <v>13413</v>
      </c>
      <c r="M13563" s="548" t="s">
        <v>13758</v>
      </c>
      <c r="N13563" s="545" t="s">
        <v>13413</v>
      </c>
      <c r="O13563" s="545" t="s">
        <v>13413</v>
      </c>
      <c r="P13563" s="549">
        <v>11277</v>
      </c>
      <c r="Q13563" s="549">
        <v>1</v>
      </c>
      <c r="R13563" s="549">
        <v>59</v>
      </c>
      <c r="S13563" s="548"/>
      <c r="T13563" s="548"/>
      <c r="U13563" s="99"/>
    </row>
    <row r="13564" spans="1:21" ht="19.5" customHeight="1">
      <c r="A13564" s="545">
        <v>108609</v>
      </c>
      <c r="B13564" s="545" t="s">
        <v>5137</v>
      </c>
      <c r="C13564" s="545" t="s">
        <v>209</v>
      </c>
      <c r="D13564" s="546"/>
      <c r="E13564" s="171" t="str">
        <f t="shared" si="211"/>
        <v>1900</v>
      </c>
      <c r="F13564" s="547">
        <v>0</v>
      </c>
      <c r="G13564" s="548">
        <v>0</v>
      </c>
      <c r="H13564" s="547">
        <v>0</v>
      </c>
      <c r="I13564" s="545" t="s">
        <v>12642</v>
      </c>
      <c r="J13564" s="545"/>
      <c r="K13564" s="545" t="s">
        <v>13413</v>
      </c>
      <c r="L13564" s="545" t="s">
        <v>13413</v>
      </c>
      <c r="M13564" s="548" t="s">
        <v>13758</v>
      </c>
      <c r="N13564" s="545" t="s">
        <v>13413</v>
      </c>
      <c r="O13564" s="545" t="s">
        <v>13413</v>
      </c>
      <c r="P13564" s="549">
        <v>11278</v>
      </c>
      <c r="Q13564" s="549">
        <v>1</v>
      </c>
      <c r="R13564" s="549">
        <v>135</v>
      </c>
      <c r="S13564" s="548"/>
      <c r="T13564" s="548"/>
      <c r="U13564" s="99"/>
    </row>
    <row r="13565" spans="1:21" ht="19.5" customHeight="1">
      <c r="A13565" s="545">
        <v>108610</v>
      </c>
      <c r="B13565" s="545" t="s">
        <v>5653</v>
      </c>
      <c r="C13565" s="545" t="s">
        <v>216</v>
      </c>
      <c r="D13565" s="546"/>
      <c r="E13565" s="171" t="str">
        <f t="shared" si="211"/>
        <v>1900</v>
      </c>
      <c r="F13565" s="547">
        <v>0</v>
      </c>
      <c r="G13565" s="548">
        <v>0</v>
      </c>
      <c r="H13565" s="547">
        <v>0</v>
      </c>
      <c r="I13565" s="545" t="s">
        <v>12736</v>
      </c>
      <c r="J13565" s="545"/>
      <c r="K13565" s="545" t="s">
        <v>20598</v>
      </c>
      <c r="L13565" s="545" t="s">
        <v>13413</v>
      </c>
      <c r="M13565" s="548" t="s">
        <v>13758</v>
      </c>
      <c r="N13565" s="545" t="s">
        <v>13413</v>
      </c>
      <c r="O13565" s="545" t="s">
        <v>13413</v>
      </c>
      <c r="P13565" s="549">
        <v>11279</v>
      </c>
      <c r="Q13565" s="549">
        <v>1</v>
      </c>
      <c r="R13565" s="549">
        <v>56</v>
      </c>
      <c r="S13565" s="548"/>
      <c r="T13565" s="548"/>
      <c r="U13565" s="99"/>
    </row>
    <row r="13566" spans="1:21" ht="19.5" customHeight="1">
      <c r="A13566" s="545">
        <v>108611</v>
      </c>
      <c r="B13566" s="545" t="s">
        <v>5659</v>
      </c>
      <c r="C13566" s="545" t="s">
        <v>216</v>
      </c>
      <c r="D13566" s="546"/>
      <c r="E13566" s="171" t="str">
        <f t="shared" si="211"/>
        <v>1900</v>
      </c>
      <c r="F13566" s="547">
        <v>0</v>
      </c>
      <c r="G13566" s="548">
        <v>0</v>
      </c>
      <c r="H13566" s="547">
        <v>0</v>
      </c>
      <c r="I13566" s="545" t="s">
        <v>12736</v>
      </c>
      <c r="J13566" s="545"/>
      <c r="K13566" s="545" t="s">
        <v>21256</v>
      </c>
      <c r="L13566" s="545" t="s">
        <v>13413</v>
      </c>
      <c r="M13566" s="548" t="s">
        <v>13758</v>
      </c>
      <c r="N13566" s="545" t="s">
        <v>13413</v>
      </c>
      <c r="O13566" s="545" t="s">
        <v>13413</v>
      </c>
      <c r="P13566" s="549">
        <v>11280</v>
      </c>
      <c r="Q13566" s="549">
        <v>1</v>
      </c>
      <c r="R13566" s="549">
        <v>56</v>
      </c>
      <c r="S13566" s="548"/>
      <c r="T13566" s="548"/>
      <c r="U13566" s="99"/>
    </row>
    <row r="13567" spans="1:21" ht="19.5" customHeight="1">
      <c r="A13567" s="545">
        <v>108612</v>
      </c>
      <c r="B13567" s="545" t="s">
        <v>8607</v>
      </c>
      <c r="C13567" s="545" t="s">
        <v>216</v>
      </c>
      <c r="D13567" s="546"/>
      <c r="E13567" s="171" t="str">
        <f t="shared" si="211"/>
        <v>1900</v>
      </c>
      <c r="F13567" s="547">
        <v>0</v>
      </c>
      <c r="G13567" s="548">
        <v>0</v>
      </c>
      <c r="H13567" s="547">
        <v>0</v>
      </c>
      <c r="I13567" s="545" t="s">
        <v>12736</v>
      </c>
      <c r="J13567" s="545"/>
      <c r="K13567" s="545" t="s">
        <v>21257</v>
      </c>
      <c r="L13567" s="545" t="s">
        <v>13413</v>
      </c>
      <c r="M13567" s="548" t="s">
        <v>13758</v>
      </c>
      <c r="N13567" s="545" t="s">
        <v>13413</v>
      </c>
      <c r="O13567" s="545" t="s">
        <v>13413</v>
      </c>
      <c r="P13567" s="549">
        <v>11281</v>
      </c>
      <c r="Q13567" s="549">
        <v>1</v>
      </c>
      <c r="R13567" s="549">
        <v>56</v>
      </c>
      <c r="S13567" s="548"/>
      <c r="T13567" s="548"/>
      <c r="U13567" s="99"/>
    </row>
    <row r="13568" spans="1:21" ht="19.5" customHeight="1">
      <c r="A13568" s="545">
        <v>108613</v>
      </c>
      <c r="B13568" s="545" t="s">
        <v>8606</v>
      </c>
      <c r="C13568" s="545" t="s">
        <v>216</v>
      </c>
      <c r="D13568" s="546"/>
      <c r="E13568" s="171" t="str">
        <f t="shared" si="211"/>
        <v>1900</v>
      </c>
      <c r="F13568" s="547">
        <v>0</v>
      </c>
      <c r="G13568" s="548">
        <v>0</v>
      </c>
      <c r="H13568" s="547">
        <v>0</v>
      </c>
      <c r="I13568" s="545" t="s">
        <v>12973</v>
      </c>
      <c r="J13568" s="545"/>
      <c r="K13568" s="545" t="s">
        <v>21258</v>
      </c>
      <c r="L13568" s="545" t="s">
        <v>13413</v>
      </c>
      <c r="M13568" s="548" t="s">
        <v>13758</v>
      </c>
      <c r="N13568" s="545" t="s">
        <v>13413</v>
      </c>
      <c r="O13568" s="545" t="s">
        <v>13413</v>
      </c>
      <c r="P13568" s="549">
        <v>11282</v>
      </c>
      <c r="Q13568" s="549">
        <v>1</v>
      </c>
      <c r="R13568" s="549">
        <v>59</v>
      </c>
      <c r="S13568" s="548"/>
      <c r="T13568" s="548"/>
      <c r="U13568" s="99"/>
    </row>
    <row r="13569" spans="1:21" ht="19.5" customHeight="1">
      <c r="A13569" s="545">
        <v>108614</v>
      </c>
      <c r="B13569" s="545" t="s">
        <v>8605</v>
      </c>
      <c r="C13569" s="545" t="s">
        <v>216</v>
      </c>
      <c r="D13569" s="546"/>
      <c r="E13569" s="171" t="str">
        <f t="shared" si="211"/>
        <v>1900</v>
      </c>
      <c r="F13569" s="547">
        <v>0</v>
      </c>
      <c r="G13569" s="548">
        <v>0</v>
      </c>
      <c r="H13569" s="547">
        <v>0</v>
      </c>
      <c r="I13569" s="545" t="s">
        <v>12686</v>
      </c>
      <c r="J13569" s="545"/>
      <c r="K13569" s="545" t="s">
        <v>21259</v>
      </c>
      <c r="L13569" s="545" t="s">
        <v>13413</v>
      </c>
      <c r="M13569" s="548" t="s">
        <v>13758</v>
      </c>
      <c r="N13569" s="545" t="s">
        <v>13413</v>
      </c>
      <c r="O13569" s="545" t="s">
        <v>13413</v>
      </c>
      <c r="P13569" s="549">
        <v>11283</v>
      </c>
      <c r="Q13569" s="549">
        <v>1</v>
      </c>
      <c r="R13569" s="549">
        <v>131</v>
      </c>
      <c r="S13569" s="548"/>
      <c r="T13569" s="548"/>
      <c r="U13569" s="99"/>
    </row>
    <row r="13570" spans="1:21" ht="19.5" customHeight="1">
      <c r="A13570" s="545">
        <v>108615</v>
      </c>
      <c r="B13570" s="545" t="s">
        <v>8604</v>
      </c>
      <c r="C13570" s="545" t="s">
        <v>216</v>
      </c>
      <c r="D13570" s="546"/>
      <c r="E13570" s="171" t="str">
        <f t="shared" si="211"/>
        <v>1900</v>
      </c>
      <c r="F13570" s="547">
        <v>0</v>
      </c>
      <c r="G13570" s="548">
        <v>0</v>
      </c>
      <c r="H13570" s="547">
        <v>0</v>
      </c>
      <c r="I13570" s="545" t="s">
        <v>12736</v>
      </c>
      <c r="J13570" s="545"/>
      <c r="K13570" s="545" t="s">
        <v>21260</v>
      </c>
      <c r="L13570" s="545" t="s">
        <v>13413</v>
      </c>
      <c r="M13570" s="548" t="s">
        <v>13758</v>
      </c>
      <c r="N13570" s="545" t="s">
        <v>13413</v>
      </c>
      <c r="O13570" s="545" t="s">
        <v>13413</v>
      </c>
      <c r="P13570" s="549">
        <v>11284</v>
      </c>
      <c r="Q13570" s="549">
        <v>1</v>
      </c>
      <c r="R13570" s="549">
        <v>56</v>
      </c>
      <c r="S13570" s="548"/>
      <c r="T13570" s="548"/>
      <c r="U13570" s="99"/>
    </row>
    <row r="13571" spans="1:21" ht="19.5" customHeight="1">
      <c r="A13571" s="545">
        <v>108616</v>
      </c>
      <c r="B13571" s="545" t="s">
        <v>8603</v>
      </c>
      <c r="C13571" s="545" t="s">
        <v>216</v>
      </c>
      <c r="D13571" s="546"/>
      <c r="E13571" s="171" t="str">
        <f t="shared" si="211"/>
        <v>1900</v>
      </c>
      <c r="F13571" s="547">
        <v>0</v>
      </c>
      <c r="G13571" s="548">
        <v>0</v>
      </c>
      <c r="H13571" s="547">
        <v>0</v>
      </c>
      <c r="I13571" s="545" t="s">
        <v>12686</v>
      </c>
      <c r="J13571" s="545"/>
      <c r="K13571" s="545" t="s">
        <v>21261</v>
      </c>
      <c r="L13571" s="545" t="s">
        <v>13413</v>
      </c>
      <c r="M13571" s="548" t="s">
        <v>13758</v>
      </c>
      <c r="N13571" s="545" t="s">
        <v>13413</v>
      </c>
      <c r="O13571" s="545" t="s">
        <v>13413</v>
      </c>
      <c r="P13571" s="549">
        <v>11285</v>
      </c>
      <c r="Q13571" s="549">
        <v>1</v>
      </c>
      <c r="R13571" s="549">
        <v>131</v>
      </c>
      <c r="S13571" s="548"/>
      <c r="T13571" s="548"/>
      <c r="U13571" s="99"/>
    </row>
    <row r="13572" spans="1:21" ht="19.5" customHeight="1">
      <c r="A13572" s="545">
        <v>108617</v>
      </c>
      <c r="B13572" s="545" t="s">
        <v>5701</v>
      </c>
      <c r="C13572" s="545" t="s">
        <v>216</v>
      </c>
      <c r="D13572" s="546"/>
      <c r="E13572" s="171" t="str">
        <f t="shared" ref="E13572:E13635" si="212">TEXT(D13572,"YYYY")</f>
        <v>1900</v>
      </c>
      <c r="F13572" s="547">
        <v>0</v>
      </c>
      <c r="G13572" s="548">
        <v>0</v>
      </c>
      <c r="H13572" s="547">
        <v>0</v>
      </c>
      <c r="I13572" s="545" t="s">
        <v>12736</v>
      </c>
      <c r="J13572" s="545"/>
      <c r="K13572" s="545" t="s">
        <v>21262</v>
      </c>
      <c r="L13572" s="545" t="s">
        <v>13413</v>
      </c>
      <c r="M13572" s="548" t="s">
        <v>13758</v>
      </c>
      <c r="N13572" s="545" t="s">
        <v>13413</v>
      </c>
      <c r="O13572" s="545" t="s">
        <v>13413</v>
      </c>
      <c r="P13572" s="549">
        <v>11286</v>
      </c>
      <c r="Q13572" s="549">
        <v>1</v>
      </c>
      <c r="R13572" s="549">
        <v>56</v>
      </c>
      <c r="S13572" s="548"/>
      <c r="T13572" s="548"/>
      <c r="U13572" s="99"/>
    </row>
    <row r="13573" spans="1:21" ht="19.5" customHeight="1">
      <c r="A13573" s="545">
        <v>108618</v>
      </c>
      <c r="B13573" s="545" t="s">
        <v>5655</v>
      </c>
      <c r="C13573" s="545" t="s">
        <v>216</v>
      </c>
      <c r="D13573" s="546">
        <v>43745</v>
      </c>
      <c r="E13573" s="171" t="str">
        <f t="shared" si="212"/>
        <v>2019</v>
      </c>
      <c r="F13573" s="547">
        <v>104600</v>
      </c>
      <c r="G13573" s="548">
        <v>0.19</v>
      </c>
      <c r="H13573" s="547">
        <v>87899.16</v>
      </c>
      <c r="I13573" s="545" t="s">
        <v>12736</v>
      </c>
      <c r="J13573" s="545" t="s">
        <v>13407</v>
      </c>
      <c r="K13573" s="545" t="s">
        <v>21263</v>
      </c>
      <c r="L13573" s="545" t="s">
        <v>13413</v>
      </c>
      <c r="M13573" s="548" t="s">
        <v>13758</v>
      </c>
      <c r="N13573" s="545" t="s">
        <v>13413</v>
      </c>
      <c r="O13573" s="545" t="s">
        <v>13413</v>
      </c>
      <c r="P13573" s="549">
        <v>11287</v>
      </c>
      <c r="Q13573" s="549">
        <v>1</v>
      </c>
      <c r="R13573" s="549">
        <v>56</v>
      </c>
      <c r="S13573" s="548">
        <v>2232</v>
      </c>
      <c r="T13573" s="548"/>
      <c r="U13573" s="99"/>
    </row>
    <row r="13574" spans="1:21" ht="19.5" customHeight="1">
      <c r="A13574" s="545">
        <v>108619</v>
      </c>
      <c r="B13574" s="545" t="s">
        <v>5908</v>
      </c>
      <c r="C13574" s="545" t="s">
        <v>216</v>
      </c>
      <c r="D13574" s="546"/>
      <c r="E13574" s="171" t="str">
        <f t="shared" si="212"/>
        <v>1900</v>
      </c>
      <c r="F13574" s="547">
        <v>0</v>
      </c>
      <c r="G13574" s="548">
        <v>0</v>
      </c>
      <c r="H13574" s="547">
        <v>0</v>
      </c>
      <c r="I13574" s="545" t="s">
        <v>12973</v>
      </c>
      <c r="J13574" s="545"/>
      <c r="K13574" s="545" t="s">
        <v>21264</v>
      </c>
      <c r="L13574" s="545" t="s">
        <v>13413</v>
      </c>
      <c r="M13574" s="548" t="s">
        <v>13758</v>
      </c>
      <c r="N13574" s="545" t="s">
        <v>13413</v>
      </c>
      <c r="O13574" s="545" t="s">
        <v>13413</v>
      </c>
      <c r="P13574" s="549">
        <v>11288</v>
      </c>
      <c r="Q13574" s="549">
        <v>1</v>
      </c>
      <c r="R13574" s="549">
        <v>59</v>
      </c>
      <c r="S13574" s="548"/>
      <c r="T13574" s="548"/>
      <c r="U13574" s="99"/>
    </row>
    <row r="13575" spans="1:21" ht="19.5" customHeight="1">
      <c r="A13575" s="545">
        <v>108620</v>
      </c>
      <c r="B13575" s="545" t="s">
        <v>5654</v>
      </c>
      <c r="C13575" s="545" t="s">
        <v>216</v>
      </c>
      <c r="D13575" s="546">
        <v>43745</v>
      </c>
      <c r="E13575" s="171" t="str">
        <f t="shared" si="212"/>
        <v>2019</v>
      </c>
      <c r="F13575" s="547">
        <v>99400</v>
      </c>
      <c r="G13575" s="548">
        <v>0.19</v>
      </c>
      <c r="H13575" s="547">
        <v>83529.41</v>
      </c>
      <c r="I13575" s="545" t="s">
        <v>12736</v>
      </c>
      <c r="J13575" s="545" t="s">
        <v>13407</v>
      </c>
      <c r="K13575" s="545" t="s">
        <v>20598</v>
      </c>
      <c r="L13575" s="545" t="s">
        <v>13413</v>
      </c>
      <c r="M13575" s="548" t="s">
        <v>13758</v>
      </c>
      <c r="N13575" s="545" t="s">
        <v>13413</v>
      </c>
      <c r="O13575" s="545" t="s">
        <v>13413</v>
      </c>
      <c r="P13575" s="549">
        <v>11289</v>
      </c>
      <c r="Q13575" s="549">
        <v>1</v>
      </c>
      <c r="R13575" s="549">
        <v>56</v>
      </c>
      <c r="S13575" s="548">
        <v>2232</v>
      </c>
      <c r="T13575" s="548"/>
      <c r="U13575" s="99"/>
    </row>
    <row r="13576" spans="1:21" ht="19.5" customHeight="1">
      <c r="A13576" s="545">
        <v>108621</v>
      </c>
      <c r="B13576" s="545" t="s">
        <v>8602</v>
      </c>
      <c r="C13576" s="545" t="s">
        <v>216</v>
      </c>
      <c r="D13576" s="546"/>
      <c r="E13576" s="171" t="str">
        <f t="shared" si="212"/>
        <v>1900</v>
      </c>
      <c r="F13576" s="547">
        <v>0</v>
      </c>
      <c r="G13576" s="548">
        <v>0</v>
      </c>
      <c r="H13576" s="547">
        <v>0</v>
      </c>
      <c r="I13576" s="545" t="s">
        <v>12686</v>
      </c>
      <c r="J13576" s="545"/>
      <c r="K13576" s="545" t="s">
        <v>21265</v>
      </c>
      <c r="L13576" s="545" t="s">
        <v>13413</v>
      </c>
      <c r="M13576" s="548" t="s">
        <v>13758</v>
      </c>
      <c r="N13576" s="545" t="s">
        <v>13413</v>
      </c>
      <c r="O13576" s="545" t="s">
        <v>13413</v>
      </c>
      <c r="P13576" s="549">
        <v>11290</v>
      </c>
      <c r="Q13576" s="549">
        <v>1</v>
      </c>
      <c r="R13576" s="549">
        <v>131</v>
      </c>
      <c r="S13576" s="548"/>
      <c r="T13576" s="548"/>
      <c r="U13576" s="99"/>
    </row>
    <row r="13577" spans="1:21" ht="19.5" customHeight="1">
      <c r="A13577" s="545">
        <v>108622</v>
      </c>
      <c r="B13577" s="545" t="s">
        <v>8601</v>
      </c>
      <c r="C13577" s="545" t="s">
        <v>216</v>
      </c>
      <c r="D13577" s="546"/>
      <c r="E13577" s="171" t="str">
        <f t="shared" si="212"/>
        <v>1900</v>
      </c>
      <c r="F13577" s="547">
        <v>0</v>
      </c>
      <c r="G13577" s="548">
        <v>0</v>
      </c>
      <c r="H13577" s="547">
        <v>0</v>
      </c>
      <c r="I13577" s="545" t="s">
        <v>12686</v>
      </c>
      <c r="J13577" s="545"/>
      <c r="K13577" s="545" t="s">
        <v>21266</v>
      </c>
      <c r="L13577" s="545" t="s">
        <v>13413</v>
      </c>
      <c r="M13577" s="548" t="s">
        <v>13758</v>
      </c>
      <c r="N13577" s="545" t="s">
        <v>13413</v>
      </c>
      <c r="O13577" s="545" t="s">
        <v>13413</v>
      </c>
      <c r="P13577" s="549">
        <v>11291</v>
      </c>
      <c r="Q13577" s="549">
        <v>1</v>
      </c>
      <c r="R13577" s="549">
        <v>131</v>
      </c>
      <c r="S13577" s="548"/>
      <c r="T13577" s="548"/>
      <c r="U13577" s="99"/>
    </row>
    <row r="13578" spans="1:21" ht="19.5" customHeight="1">
      <c r="A13578" s="545">
        <v>108623</v>
      </c>
      <c r="B13578" s="545" t="s">
        <v>4798</v>
      </c>
      <c r="C13578" s="545" t="s">
        <v>216</v>
      </c>
      <c r="D13578" s="546"/>
      <c r="E13578" s="171" t="str">
        <f t="shared" si="212"/>
        <v>1900</v>
      </c>
      <c r="F13578" s="547">
        <v>0</v>
      </c>
      <c r="G13578" s="548">
        <v>0</v>
      </c>
      <c r="H13578" s="547">
        <v>0</v>
      </c>
      <c r="I13578" s="545" t="s">
        <v>12686</v>
      </c>
      <c r="J13578" s="545"/>
      <c r="K13578" s="545" t="s">
        <v>21267</v>
      </c>
      <c r="L13578" s="545" t="s">
        <v>13413</v>
      </c>
      <c r="M13578" s="548" t="s">
        <v>13758</v>
      </c>
      <c r="N13578" s="545" t="s">
        <v>13413</v>
      </c>
      <c r="O13578" s="545" t="s">
        <v>13413</v>
      </c>
      <c r="P13578" s="549">
        <v>11292</v>
      </c>
      <c r="Q13578" s="549">
        <v>1</v>
      </c>
      <c r="R13578" s="549">
        <v>131</v>
      </c>
      <c r="S13578" s="548"/>
      <c r="T13578" s="548"/>
      <c r="U13578" s="99"/>
    </row>
    <row r="13579" spans="1:21" ht="19.5" customHeight="1">
      <c r="A13579" s="545">
        <v>108624</v>
      </c>
      <c r="B13579" s="545" t="s">
        <v>5738</v>
      </c>
      <c r="C13579" s="545" t="s">
        <v>216</v>
      </c>
      <c r="D13579" s="546"/>
      <c r="E13579" s="171" t="str">
        <f t="shared" si="212"/>
        <v>1900</v>
      </c>
      <c r="F13579" s="547">
        <v>0</v>
      </c>
      <c r="G13579" s="548">
        <v>0</v>
      </c>
      <c r="H13579" s="547">
        <v>0</v>
      </c>
      <c r="I13579" s="545" t="s">
        <v>12736</v>
      </c>
      <c r="J13579" s="545"/>
      <c r="K13579" s="545" t="s">
        <v>21268</v>
      </c>
      <c r="L13579" s="545" t="s">
        <v>13413</v>
      </c>
      <c r="M13579" s="548" t="s">
        <v>13758</v>
      </c>
      <c r="N13579" s="545" t="s">
        <v>13413</v>
      </c>
      <c r="O13579" s="545" t="s">
        <v>13413</v>
      </c>
      <c r="P13579" s="549">
        <v>11293</v>
      </c>
      <c r="Q13579" s="549">
        <v>1</v>
      </c>
      <c r="R13579" s="549">
        <v>56</v>
      </c>
      <c r="S13579" s="548"/>
      <c r="T13579" s="548"/>
      <c r="U13579" s="99"/>
    </row>
    <row r="13580" spans="1:21" ht="19.5" customHeight="1">
      <c r="A13580" s="545">
        <v>108625</v>
      </c>
      <c r="B13580" s="545" t="s">
        <v>5739</v>
      </c>
      <c r="C13580" s="545" t="s">
        <v>216</v>
      </c>
      <c r="D13580" s="546"/>
      <c r="E13580" s="171" t="str">
        <f t="shared" si="212"/>
        <v>1900</v>
      </c>
      <c r="F13580" s="547">
        <v>0</v>
      </c>
      <c r="G13580" s="548">
        <v>0</v>
      </c>
      <c r="H13580" s="547">
        <v>0</v>
      </c>
      <c r="I13580" s="545" t="s">
        <v>12736</v>
      </c>
      <c r="J13580" s="545"/>
      <c r="K13580" s="545" t="s">
        <v>21269</v>
      </c>
      <c r="L13580" s="545" t="s">
        <v>13413</v>
      </c>
      <c r="M13580" s="548" t="s">
        <v>13758</v>
      </c>
      <c r="N13580" s="545" t="s">
        <v>13413</v>
      </c>
      <c r="O13580" s="545" t="s">
        <v>13413</v>
      </c>
      <c r="P13580" s="549">
        <v>11294</v>
      </c>
      <c r="Q13580" s="549">
        <v>1</v>
      </c>
      <c r="R13580" s="549">
        <v>56</v>
      </c>
      <c r="S13580" s="548"/>
      <c r="T13580" s="548"/>
      <c r="U13580" s="99"/>
    </row>
    <row r="13581" spans="1:21" ht="19.5" customHeight="1">
      <c r="A13581" s="545">
        <v>108626</v>
      </c>
      <c r="B13581" s="545" t="s">
        <v>8600</v>
      </c>
      <c r="C13581" s="545" t="s">
        <v>216</v>
      </c>
      <c r="D13581" s="546"/>
      <c r="E13581" s="171" t="str">
        <f t="shared" si="212"/>
        <v>1900</v>
      </c>
      <c r="F13581" s="547">
        <v>0</v>
      </c>
      <c r="G13581" s="548">
        <v>0</v>
      </c>
      <c r="H13581" s="547">
        <v>0</v>
      </c>
      <c r="I13581" s="545" t="s">
        <v>12973</v>
      </c>
      <c r="J13581" s="545"/>
      <c r="K13581" s="545" t="s">
        <v>21270</v>
      </c>
      <c r="L13581" s="545" t="s">
        <v>13413</v>
      </c>
      <c r="M13581" s="548" t="s">
        <v>13758</v>
      </c>
      <c r="N13581" s="545" t="s">
        <v>13413</v>
      </c>
      <c r="O13581" s="545" t="s">
        <v>13413</v>
      </c>
      <c r="P13581" s="549">
        <v>11295</v>
      </c>
      <c r="Q13581" s="549">
        <v>1</v>
      </c>
      <c r="R13581" s="549">
        <v>59</v>
      </c>
      <c r="S13581" s="548"/>
      <c r="T13581" s="548"/>
      <c r="U13581" s="99"/>
    </row>
    <row r="13582" spans="1:21" ht="19.5" customHeight="1">
      <c r="A13582" s="545">
        <v>108627</v>
      </c>
      <c r="B13582" s="545" t="s">
        <v>5951</v>
      </c>
      <c r="C13582" s="545" t="s">
        <v>216</v>
      </c>
      <c r="D13582" s="546"/>
      <c r="E13582" s="171" t="str">
        <f t="shared" si="212"/>
        <v>1900</v>
      </c>
      <c r="F13582" s="547">
        <v>0</v>
      </c>
      <c r="G13582" s="548">
        <v>0</v>
      </c>
      <c r="H13582" s="547">
        <v>0</v>
      </c>
      <c r="I13582" s="545" t="s">
        <v>12973</v>
      </c>
      <c r="J13582" s="545"/>
      <c r="K13582" s="545" t="s">
        <v>21271</v>
      </c>
      <c r="L13582" s="545" t="s">
        <v>13413</v>
      </c>
      <c r="M13582" s="548" t="s">
        <v>13758</v>
      </c>
      <c r="N13582" s="545" t="s">
        <v>13413</v>
      </c>
      <c r="O13582" s="545" t="s">
        <v>13413</v>
      </c>
      <c r="P13582" s="549">
        <v>11296</v>
      </c>
      <c r="Q13582" s="549">
        <v>1</v>
      </c>
      <c r="R13582" s="549">
        <v>59</v>
      </c>
      <c r="S13582" s="548"/>
      <c r="T13582" s="548"/>
      <c r="U13582" s="99"/>
    </row>
    <row r="13583" spans="1:21" ht="19.5" customHeight="1">
      <c r="A13583" s="545">
        <v>108628</v>
      </c>
      <c r="B13583" s="545" t="s">
        <v>5893</v>
      </c>
      <c r="C13583" s="545" t="s">
        <v>311</v>
      </c>
      <c r="D13583" s="546"/>
      <c r="E13583" s="171" t="str">
        <f t="shared" si="212"/>
        <v>1900</v>
      </c>
      <c r="F13583" s="547">
        <v>0</v>
      </c>
      <c r="G13583" s="548">
        <v>0</v>
      </c>
      <c r="H13583" s="547">
        <v>0</v>
      </c>
      <c r="I13583" s="545" t="s">
        <v>12973</v>
      </c>
      <c r="J13583" s="545"/>
      <c r="K13583" s="545" t="s">
        <v>21272</v>
      </c>
      <c r="L13583" s="545" t="s">
        <v>13413</v>
      </c>
      <c r="M13583" s="548" t="s">
        <v>13758</v>
      </c>
      <c r="N13583" s="545" t="s">
        <v>13413</v>
      </c>
      <c r="O13583" s="545" t="s">
        <v>13413</v>
      </c>
      <c r="P13583" s="549">
        <v>11297</v>
      </c>
      <c r="Q13583" s="549">
        <v>1</v>
      </c>
      <c r="R13583" s="549">
        <v>59</v>
      </c>
      <c r="S13583" s="548"/>
      <c r="T13583" s="548"/>
      <c r="U13583" s="99"/>
    </row>
    <row r="13584" spans="1:21" ht="19.5" customHeight="1">
      <c r="A13584" s="545">
        <v>108629</v>
      </c>
      <c r="B13584" s="545" t="s">
        <v>5887</v>
      </c>
      <c r="C13584" s="545" t="s">
        <v>216</v>
      </c>
      <c r="D13584" s="546"/>
      <c r="E13584" s="171" t="str">
        <f t="shared" si="212"/>
        <v>1900</v>
      </c>
      <c r="F13584" s="547">
        <v>0</v>
      </c>
      <c r="G13584" s="548">
        <v>0</v>
      </c>
      <c r="H13584" s="547">
        <v>0</v>
      </c>
      <c r="I13584" s="545" t="s">
        <v>12973</v>
      </c>
      <c r="J13584" s="545"/>
      <c r="K13584" s="545" t="s">
        <v>13413</v>
      </c>
      <c r="L13584" s="545" t="s">
        <v>13413</v>
      </c>
      <c r="M13584" s="548" t="s">
        <v>13758</v>
      </c>
      <c r="N13584" s="545" t="s">
        <v>13413</v>
      </c>
      <c r="O13584" s="545" t="s">
        <v>13413</v>
      </c>
      <c r="P13584" s="549">
        <v>11298</v>
      </c>
      <c r="Q13584" s="549">
        <v>1</v>
      </c>
      <c r="R13584" s="549">
        <v>59</v>
      </c>
      <c r="S13584" s="548"/>
      <c r="T13584" s="548"/>
      <c r="U13584" s="99"/>
    </row>
    <row r="13585" spans="1:21" ht="19.5" customHeight="1">
      <c r="A13585" s="545">
        <v>108630</v>
      </c>
      <c r="B13585" s="545" t="s">
        <v>5851</v>
      </c>
      <c r="C13585" s="545" t="s">
        <v>8327</v>
      </c>
      <c r="D13585" s="546"/>
      <c r="E13585" s="171" t="str">
        <f t="shared" si="212"/>
        <v>1900</v>
      </c>
      <c r="F13585" s="547">
        <v>0</v>
      </c>
      <c r="G13585" s="548">
        <v>0</v>
      </c>
      <c r="H13585" s="547">
        <v>0</v>
      </c>
      <c r="I13585" s="545" t="s">
        <v>12973</v>
      </c>
      <c r="J13585" s="545"/>
      <c r="K13585" s="545" t="s">
        <v>13413</v>
      </c>
      <c r="L13585" s="545" t="s">
        <v>13413</v>
      </c>
      <c r="M13585" s="548" t="s">
        <v>13758</v>
      </c>
      <c r="N13585" s="545" t="s">
        <v>13413</v>
      </c>
      <c r="O13585" s="545" t="s">
        <v>13413</v>
      </c>
      <c r="P13585" s="549">
        <v>11299</v>
      </c>
      <c r="Q13585" s="549">
        <v>1</v>
      </c>
      <c r="R13585" s="549">
        <v>59</v>
      </c>
      <c r="S13585" s="548"/>
      <c r="T13585" s="548"/>
      <c r="U13585" s="99"/>
    </row>
    <row r="13586" spans="1:21" ht="19.5" customHeight="1">
      <c r="A13586" s="545">
        <v>108631</v>
      </c>
      <c r="B13586" s="545" t="s">
        <v>7256</v>
      </c>
      <c r="C13586" s="545" t="s">
        <v>216</v>
      </c>
      <c r="D13586" s="546">
        <v>43838</v>
      </c>
      <c r="E13586" s="171" t="str">
        <f t="shared" si="212"/>
        <v>2020</v>
      </c>
      <c r="F13586" s="547">
        <v>181560</v>
      </c>
      <c r="G13586" s="548">
        <v>0.19</v>
      </c>
      <c r="H13586" s="547">
        <v>152571.43</v>
      </c>
      <c r="I13586" s="545" t="s">
        <v>12736</v>
      </c>
      <c r="J13586" s="545" t="s">
        <v>13407</v>
      </c>
      <c r="K13586" s="545" t="s">
        <v>21273</v>
      </c>
      <c r="L13586" s="545" t="s">
        <v>13413</v>
      </c>
      <c r="M13586" s="548" t="s">
        <v>13758</v>
      </c>
      <c r="N13586" s="545" t="s">
        <v>13413</v>
      </c>
      <c r="O13586" s="545" t="s">
        <v>13413</v>
      </c>
      <c r="P13586" s="549">
        <v>11300</v>
      </c>
      <c r="Q13586" s="549">
        <v>1</v>
      </c>
      <c r="R13586" s="549">
        <v>56</v>
      </c>
      <c r="S13586" s="548">
        <v>2232</v>
      </c>
      <c r="T13586" s="548"/>
      <c r="U13586" s="99"/>
    </row>
    <row r="13587" spans="1:21" ht="19.5" customHeight="1">
      <c r="A13587" s="545">
        <v>108632</v>
      </c>
      <c r="B13587" s="545" t="s">
        <v>8599</v>
      </c>
      <c r="C13587" s="545" t="s">
        <v>216</v>
      </c>
      <c r="D13587" s="546"/>
      <c r="E13587" s="171" t="str">
        <f t="shared" si="212"/>
        <v>1900</v>
      </c>
      <c r="F13587" s="547">
        <v>0</v>
      </c>
      <c r="G13587" s="548">
        <v>0</v>
      </c>
      <c r="H13587" s="547">
        <v>0</v>
      </c>
      <c r="I13587" s="545" t="s">
        <v>12736</v>
      </c>
      <c r="J13587" s="545"/>
      <c r="K13587" s="545" t="s">
        <v>21274</v>
      </c>
      <c r="L13587" s="545" t="s">
        <v>13413</v>
      </c>
      <c r="M13587" s="548" t="s">
        <v>13758</v>
      </c>
      <c r="N13587" s="545" t="s">
        <v>13413</v>
      </c>
      <c r="O13587" s="545" t="s">
        <v>13413</v>
      </c>
      <c r="P13587" s="549">
        <v>11301</v>
      </c>
      <c r="Q13587" s="549">
        <v>1</v>
      </c>
      <c r="R13587" s="549">
        <v>56</v>
      </c>
      <c r="S13587" s="548"/>
      <c r="T13587" s="548"/>
      <c r="U13587" s="99"/>
    </row>
    <row r="13588" spans="1:21" ht="19.5" customHeight="1">
      <c r="A13588" s="545">
        <v>108633</v>
      </c>
      <c r="B13588" s="545" t="s">
        <v>8598</v>
      </c>
      <c r="C13588" s="545" t="s">
        <v>216</v>
      </c>
      <c r="D13588" s="546"/>
      <c r="E13588" s="171" t="str">
        <f t="shared" si="212"/>
        <v>1900</v>
      </c>
      <c r="F13588" s="547">
        <v>0</v>
      </c>
      <c r="G13588" s="548">
        <v>0</v>
      </c>
      <c r="H13588" s="547">
        <v>0</v>
      </c>
      <c r="I13588" s="545" t="s">
        <v>12736</v>
      </c>
      <c r="J13588" s="545"/>
      <c r="K13588" s="545" t="s">
        <v>21275</v>
      </c>
      <c r="L13588" s="545" t="s">
        <v>13413</v>
      </c>
      <c r="M13588" s="548" t="s">
        <v>13758</v>
      </c>
      <c r="N13588" s="545" t="s">
        <v>13413</v>
      </c>
      <c r="O13588" s="545" t="s">
        <v>13413</v>
      </c>
      <c r="P13588" s="549">
        <v>11302</v>
      </c>
      <c r="Q13588" s="549">
        <v>1</v>
      </c>
      <c r="R13588" s="549">
        <v>56</v>
      </c>
      <c r="S13588" s="548"/>
      <c r="T13588" s="548"/>
      <c r="U13588" s="99"/>
    </row>
    <row r="13589" spans="1:21" ht="19.5" customHeight="1">
      <c r="A13589" s="545">
        <v>108634</v>
      </c>
      <c r="B13589" s="545" t="s">
        <v>8597</v>
      </c>
      <c r="C13589" s="545" t="s">
        <v>216</v>
      </c>
      <c r="D13589" s="546"/>
      <c r="E13589" s="171" t="str">
        <f t="shared" si="212"/>
        <v>1900</v>
      </c>
      <c r="F13589" s="547">
        <v>0</v>
      </c>
      <c r="G13589" s="548">
        <v>0</v>
      </c>
      <c r="H13589" s="547">
        <v>0</v>
      </c>
      <c r="I13589" s="545" t="s">
        <v>12736</v>
      </c>
      <c r="J13589" s="545"/>
      <c r="K13589" s="545" t="s">
        <v>21276</v>
      </c>
      <c r="L13589" s="545" t="s">
        <v>13413</v>
      </c>
      <c r="M13589" s="548" t="s">
        <v>13758</v>
      </c>
      <c r="N13589" s="545" t="s">
        <v>13413</v>
      </c>
      <c r="O13589" s="545" t="s">
        <v>13413</v>
      </c>
      <c r="P13589" s="549">
        <v>11303</v>
      </c>
      <c r="Q13589" s="549">
        <v>1</v>
      </c>
      <c r="R13589" s="549">
        <v>56</v>
      </c>
      <c r="S13589" s="548"/>
      <c r="T13589" s="548"/>
      <c r="U13589" s="99"/>
    </row>
    <row r="13590" spans="1:21" ht="19.5" customHeight="1">
      <c r="A13590" s="545">
        <v>108635</v>
      </c>
      <c r="B13590" s="545" t="s">
        <v>8596</v>
      </c>
      <c r="C13590" s="545" t="s">
        <v>216</v>
      </c>
      <c r="D13590" s="546"/>
      <c r="E13590" s="171" t="str">
        <f t="shared" si="212"/>
        <v>1900</v>
      </c>
      <c r="F13590" s="547">
        <v>0</v>
      </c>
      <c r="G13590" s="548">
        <v>0</v>
      </c>
      <c r="H13590" s="547">
        <v>0</v>
      </c>
      <c r="I13590" s="545" t="s">
        <v>12736</v>
      </c>
      <c r="J13590" s="545"/>
      <c r="K13590" s="545" t="s">
        <v>21277</v>
      </c>
      <c r="L13590" s="545" t="s">
        <v>13413</v>
      </c>
      <c r="M13590" s="548" t="s">
        <v>13758</v>
      </c>
      <c r="N13590" s="545" t="s">
        <v>13413</v>
      </c>
      <c r="O13590" s="545" t="s">
        <v>13413</v>
      </c>
      <c r="P13590" s="549">
        <v>11304</v>
      </c>
      <c r="Q13590" s="549">
        <v>1</v>
      </c>
      <c r="R13590" s="549">
        <v>56</v>
      </c>
      <c r="S13590" s="548"/>
      <c r="T13590" s="548"/>
      <c r="U13590" s="99"/>
    </row>
    <row r="13591" spans="1:21" ht="19.5" customHeight="1">
      <c r="A13591" s="545">
        <v>108636</v>
      </c>
      <c r="B13591" s="545" t="s">
        <v>7734</v>
      </c>
      <c r="C13591" s="545" t="s">
        <v>216</v>
      </c>
      <c r="D13591" s="546">
        <v>43651</v>
      </c>
      <c r="E13591" s="171" t="str">
        <f t="shared" si="212"/>
        <v>2019</v>
      </c>
      <c r="F13591" s="547">
        <v>148550</v>
      </c>
      <c r="G13591" s="548">
        <v>0.19</v>
      </c>
      <c r="H13591" s="547">
        <v>124831.93</v>
      </c>
      <c r="I13591" s="545" t="s">
        <v>12736</v>
      </c>
      <c r="J13591" s="545" t="s">
        <v>13402</v>
      </c>
      <c r="K13591" s="545" t="s">
        <v>21278</v>
      </c>
      <c r="L13591" s="545" t="s">
        <v>13413</v>
      </c>
      <c r="M13591" s="548" t="s">
        <v>13758</v>
      </c>
      <c r="N13591" s="545" t="s">
        <v>13413</v>
      </c>
      <c r="O13591" s="545" t="s">
        <v>13413</v>
      </c>
      <c r="P13591" s="549">
        <v>11305</v>
      </c>
      <c r="Q13591" s="549">
        <v>1</v>
      </c>
      <c r="R13591" s="549">
        <v>56</v>
      </c>
      <c r="S13591" s="548">
        <v>2231</v>
      </c>
      <c r="T13591" s="548"/>
      <c r="U13591" s="99"/>
    </row>
    <row r="13592" spans="1:21" ht="19.5" customHeight="1">
      <c r="A13592" s="545">
        <v>108637</v>
      </c>
      <c r="B13592" s="545" t="s">
        <v>8595</v>
      </c>
      <c r="C13592" s="545" t="s">
        <v>216</v>
      </c>
      <c r="D13592" s="546"/>
      <c r="E13592" s="171" t="str">
        <f t="shared" si="212"/>
        <v>1900</v>
      </c>
      <c r="F13592" s="547">
        <v>0</v>
      </c>
      <c r="G13592" s="548">
        <v>0</v>
      </c>
      <c r="H13592" s="547">
        <v>0</v>
      </c>
      <c r="I13592" s="545" t="s">
        <v>12736</v>
      </c>
      <c r="J13592" s="545"/>
      <c r="K13592" s="545" t="s">
        <v>21279</v>
      </c>
      <c r="L13592" s="545" t="s">
        <v>13413</v>
      </c>
      <c r="M13592" s="548" t="s">
        <v>13758</v>
      </c>
      <c r="N13592" s="545" t="s">
        <v>13413</v>
      </c>
      <c r="O13592" s="545" t="s">
        <v>13413</v>
      </c>
      <c r="P13592" s="549">
        <v>11306</v>
      </c>
      <c r="Q13592" s="549">
        <v>1</v>
      </c>
      <c r="R13592" s="549">
        <v>56</v>
      </c>
      <c r="S13592" s="548"/>
      <c r="T13592" s="548"/>
      <c r="U13592" s="99"/>
    </row>
    <row r="13593" spans="1:21" ht="19.5" customHeight="1">
      <c r="A13593" s="545">
        <v>108638</v>
      </c>
      <c r="B13593" s="545" t="s">
        <v>8594</v>
      </c>
      <c r="C13593" s="545" t="s">
        <v>216</v>
      </c>
      <c r="D13593" s="546"/>
      <c r="E13593" s="171" t="str">
        <f t="shared" si="212"/>
        <v>1900</v>
      </c>
      <c r="F13593" s="547">
        <v>0</v>
      </c>
      <c r="G13593" s="548">
        <v>0</v>
      </c>
      <c r="H13593" s="547">
        <v>0</v>
      </c>
      <c r="I13593" s="545" t="s">
        <v>12736</v>
      </c>
      <c r="J13593" s="545"/>
      <c r="K13593" s="545" t="s">
        <v>21280</v>
      </c>
      <c r="L13593" s="545" t="s">
        <v>13413</v>
      </c>
      <c r="M13593" s="548" t="s">
        <v>13758</v>
      </c>
      <c r="N13593" s="545" t="s">
        <v>13413</v>
      </c>
      <c r="O13593" s="545" t="s">
        <v>13413</v>
      </c>
      <c r="P13593" s="549">
        <v>11307</v>
      </c>
      <c r="Q13593" s="549">
        <v>1</v>
      </c>
      <c r="R13593" s="549">
        <v>56</v>
      </c>
      <c r="S13593" s="548"/>
      <c r="T13593" s="548"/>
      <c r="U13593" s="99"/>
    </row>
    <row r="13594" spans="1:21" ht="19.5" customHeight="1">
      <c r="A13594" s="545">
        <v>108639</v>
      </c>
      <c r="B13594" s="545" t="s">
        <v>8593</v>
      </c>
      <c r="C13594" s="545" t="s">
        <v>216</v>
      </c>
      <c r="D13594" s="546"/>
      <c r="E13594" s="171" t="str">
        <f t="shared" si="212"/>
        <v>1900</v>
      </c>
      <c r="F13594" s="547">
        <v>0</v>
      </c>
      <c r="G13594" s="548">
        <v>0</v>
      </c>
      <c r="H13594" s="547">
        <v>0</v>
      </c>
      <c r="I13594" s="545" t="s">
        <v>12736</v>
      </c>
      <c r="J13594" s="545"/>
      <c r="K13594" s="545" t="s">
        <v>21281</v>
      </c>
      <c r="L13594" s="545" t="s">
        <v>13413</v>
      </c>
      <c r="M13594" s="548" t="s">
        <v>13758</v>
      </c>
      <c r="N13594" s="545" t="s">
        <v>13413</v>
      </c>
      <c r="O13594" s="545" t="s">
        <v>13413</v>
      </c>
      <c r="P13594" s="549">
        <v>11308</v>
      </c>
      <c r="Q13594" s="549">
        <v>1</v>
      </c>
      <c r="R13594" s="549">
        <v>56</v>
      </c>
      <c r="S13594" s="548"/>
      <c r="T13594" s="548"/>
      <c r="U13594" s="99"/>
    </row>
    <row r="13595" spans="1:21" ht="19.5" customHeight="1">
      <c r="A13595" s="545">
        <v>108640</v>
      </c>
      <c r="B13595" s="545" t="s">
        <v>4507</v>
      </c>
      <c r="C13595" s="545" t="s">
        <v>221</v>
      </c>
      <c r="D13595" s="546">
        <v>43556</v>
      </c>
      <c r="E13595" s="171" t="str">
        <f t="shared" si="212"/>
        <v>2019</v>
      </c>
      <c r="F13595" s="547">
        <v>42199.99</v>
      </c>
      <c r="G13595" s="548">
        <v>0.19</v>
      </c>
      <c r="H13595" s="547">
        <v>35462.18</v>
      </c>
      <c r="I13595" s="545" t="s">
        <v>12643</v>
      </c>
      <c r="J13595" s="545" t="s">
        <v>13296</v>
      </c>
      <c r="K13595" s="545" t="s">
        <v>21282</v>
      </c>
      <c r="L13595" s="545" t="s">
        <v>13413</v>
      </c>
      <c r="M13595" s="548" t="s">
        <v>13758</v>
      </c>
      <c r="N13595" s="545" t="s">
        <v>13413</v>
      </c>
      <c r="O13595" s="545" t="s">
        <v>13413</v>
      </c>
      <c r="P13595" s="549">
        <v>11309</v>
      </c>
      <c r="Q13595" s="549">
        <v>1</v>
      </c>
      <c r="R13595" s="549">
        <v>6</v>
      </c>
      <c r="S13595" s="548">
        <v>2218</v>
      </c>
      <c r="T13595" s="548"/>
      <c r="U13595" s="99"/>
    </row>
    <row r="13596" spans="1:21" ht="19.5" customHeight="1">
      <c r="A13596" s="545">
        <v>108641</v>
      </c>
      <c r="B13596" s="545" t="s">
        <v>8592</v>
      </c>
      <c r="C13596" s="545" t="s">
        <v>216</v>
      </c>
      <c r="D13596" s="546"/>
      <c r="E13596" s="171" t="str">
        <f t="shared" si="212"/>
        <v>1900</v>
      </c>
      <c r="F13596" s="547">
        <v>0</v>
      </c>
      <c r="G13596" s="548">
        <v>0</v>
      </c>
      <c r="H13596" s="547">
        <v>0</v>
      </c>
      <c r="I13596" s="545" t="s">
        <v>12973</v>
      </c>
      <c r="J13596" s="545"/>
      <c r="K13596" s="545" t="s">
        <v>21283</v>
      </c>
      <c r="L13596" s="545" t="s">
        <v>13413</v>
      </c>
      <c r="M13596" s="548" t="s">
        <v>13758</v>
      </c>
      <c r="N13596" s="545" t="s">
        <v>13413</v>
      </c>
      <c r="O13596" s="545" t="s">
        <v>13413</v>
      </c>
      <c r="P13596" s="549">
        <v>11310</v>
      </c>
      <c r="Q13596" s="549">
        <v>1</v>
      </c>
      <c r="R13596" s="549">
        <v>59</v>
      </c>
      <c r="S13596" s="548"/>
      <c r="T13596" s="548"/>
      <c r="U13596" s="99"/>
    </row>
    <row r="13597" spans="1:21" ht="19.5" customHeight="1">
      <c r="A13597" s="545">
        <v>108642</v>
      </c>
      <c r="B13597" s="545" t="s">
        <v>8591</v>
      </c>
      <c r="C13597" s="545" t="s">
        <v>216</v>
      </c>
      <c r="D13597" s="546"/>
      <c r="E13597" s="171" t="str">
        <f t="shared" si="212"/>
        <v>1900</v>
      </c>
      <c r="F13597" s="547">
        <v>0</v>
      </c>
      <c r="G13597" s="548">
        <v>0</v>
      </c>
      <c r="H13597" s="547">
        <v>0</v>
      </c>
      <c r="I13597" s="545" t="s">
        <v>12973</v>
      </c>
      <c r="J13597" s="545"/>
      <c r="K13597" s="545" t="s">
        <v>21284</v>
      </c>
      <c r="L13597" s="545" t="s">
        <v>13413</v>
      </c>
      <c r="M13597" s="548" t="s">
        <v>13758</v>
      </c>
      <c r="N13597" s="545" t="s">
        <v>13413</v>
      </c>
      <c r="O13597" s="545" t="s">
        <v>13413</v>
      </c>
      <c r="P13597" s="549">
        <v>11311</v>
      </c>
      <c r="Q13597" s="549">
        <v>1</v>
      </c>
      <c r="R13597" s="549">
        <v>59</v>
      </c>
      <c r="S13597" s="548"/>
      <c r="T13597" s="548"/>
      <c r="U13597" s="99"/>
    </row>
    <row r="13598" spans="1:21" ht="19.5" customHeight="1">
      <c r="A13598" s="545">
        <v>108643</v>
      </c>
      <c r="B13598" s="545" t="s">
        <v>8590</v>
      </c>
      <c r="C13598" s="545" t="s">
        <v>216</v>
      </c>
      <c r="D13598" s="546"/>
      <c r="E13598" s="171" t="str">
        <f t="shared" si="212"/>
        <v>1900</v>
      </c>
      <c r="F13598" s="547">
        <v>0</v>
      </c>
      <c r="G13598" s="548">
        <v>0</v>
      </c>
      <c r="H13598" s="547">
        <v>0</v>
      </c>
      <c r="I13598" s="545" t="s">
        <v>12973</v>
      </c>
      <c r="J13598" s="545"/>
      <c r="K13598" s="545" t="s">
        <v>21285</v>
      </c>
      <c r="L13598" s="545" t="s">
        <v>13413</v>
      </c>
      <c r="M13598" s="548" t="s">
        <v>13758</v>
      </c>
      <c r="N13598" s="545" t="s">
        <v>13413</v>
      </c>
      <c r="O13598" s="545" t="s">
        <v>13413</v>
      </c>
      <c r="P13598" s="549">
        <v>11312</v>
      </c>
      <c r="Q13598" s="549">
        <v>1</v>
      </c>
      <c r="R13598" s="549">
        <v>59</v>
      </c>
      <c r="S13598" s="548"/>
      <c r="T13598" s="548"/>
      <c r="U13598" s="99"/>
    </row>
    <row r="13599" spans="1:21" ht="19.5" customHeight="1">
      <c r="A13599" s="545">
        <v>108644</v>
      </c>
      <c r="B13599" s="545" t="s">
        <v>8589</v>
      </c>
      <c r="C13599" s="545" t="s">
        <v>216</v>
      </c>
      <c r="D13599" s="546"/>
      <c r="E13599" s="171" t="str">
        <f t="shared" si="212"/>
        <v>1900</v>
      </c>
      <c r="F13599" s="547">
        <v>0</v>
      </c>
      <c r="G13599" s="548">
        <v>0</v>
      </c>
      <c r="H13599" s="547">
        <v>0</v>
      </c>
      <c r="I13599" s="545" t="s">
        <v>12973</v>
      </c>
      <c r="J13599" s="545"/>
      <c r="K13599" s="545" t="s">
        <v>21286</v>
      </c>
      <c r="L13599" s="545" t="s">
        <v>13413</v>
      </c>
      <c r="M13599" s="548" t="s">
        <v>13758</v>
      </c>
      <c r="N13599" s="545" t="s">
        <v>13413</v>
      </c>
      <c r="O13599" s="545" t="s">
        <v>13413</v>
      </c>
      <c r="P13599" s="549">
        <v>11313</v>
      </c>
      <c r="Q13599" s="549">
        <v>1</v>
      </c>
      <c r="R13599" s="549">
        <v>59</v>
      </c>
      <c r="S13599" s="548"/>
      <c r="T13599" s="548"/>
      <c r="U13599" s="99"/>
    </row>
    <row r="13600" spans="1:21" ht="19.5" customHeight="1">
      <c r="A13600" s="545">
        <v>108645</v>
      </c>
      <c r="B13600" s="545" t="s">
        <v>8588</v>
      </c>
      <c r="C13600" s="545" t="s">
        <v>216</v>
      </c>
      <c r="D13600" s="546"/>
      <c r="E13600" s="171" t="str">
        <f t="shared" si="212"/>
        <v>1900</v>
      </c>
      <c r="F13600" s="547">
        <v>0</v>
      </c>
      <c r="G13600" s="548">
        <v>0</v>
      </c>
      <c r="H13600" s="547">
        <v>0</v>
      </c>
      <c r="I13600" s="545" t="s">
        <v>12973</v>
      </c>
      <c r="J13600" s="545"/>
      <c r="K13600" s="545" t="s">
        <v>13413</v>
      </c>
      <c r="L13600" s="545" t="s">
        <v>13413</v>
      </c>
      <c r="M13600" s="548" t="s">
        <v>13758</v>
      </c>
      <c r="N13600" s="545" t="s">
        <v>13413</v>
      </c>
      <c r="O13600" s="545" t="s">
        <v>13413</v>
      </c>
      <c r="P13600" s="549">
        <v>11314</v>
      </c>
      <c r="Q13600" s="549">
        <v>1</v>
      </c>
      <c r="R13600" s="549">
        <v>59</v>
      </c>
      <c r="S13600" s="548"/>
      <c r="T13600" s="548"/>
      <c r="U13600" s="99"/>
    </row>
    <row r="13601" spans="1:21" ht="19.5" customHeight="1">
      <c r="A13601" s="545">
        <v>108646</v>
      </c>
      <c r="B13601" s="545" t="s">
        <v>8587</v>
      </c>
      <c r="C13601" s="545" t="s">
        <v>209</v>
      </c>
      <c r="D13601" s="546"/>
      <c r="E13601" s="171" t="str">
        <f t="shared" si="212"/>
        <v>1900</v>
      </c>
      <c r="F13601" s="547">
        <v>0</v>
      </c>
      <c r="G13601" s="548">
        <v>0</v>
      </c>
      <c r="H13601" s="547">
        <v>0</v>
      </c>
      <c r="I13601" s="545" t="s">
        <v>12973</v>
      </c>
      <c r="J13601" s="545"/>
      <c r="K13601" s="545" t="s">
        <v>21287</v>
      </c>
      <c r="L13601" s="545" t="s">
        <v>13413</v>
      </c>
      <c r="M13601" s="548" t="s">
        <v>13758</v>
      </c>
      <c r="N13601" s="545" t="s">
        <v>13413</v>
      </c>
      <c r="O13601" s="545" t="s">
        <v>13413</v>
      </c>
      <c r="P13601" s="549">
        <v>11315</v>
      </c>
      <c r="Q13601" s="549">
        <v>1</v>
      </c>
      <c r="R13601" s="549">
        <v>59</v>
      </c>
      <c r="S13601" s="548"/>
      <c r="T13601" s="548"/>
      <c r="U13601" s="99"/>
    </row>
    <row r="13602" spans="1:21" ht="19.5" customHeight="1">
      <c r="A13602" s="545">
        <v>108647</v>
      </c>
      <c r="B13602" s="545" t="s">
        <v>5982</v>
      </c>
      <c r="C13602" s="545" t="s">
        <v>209</v>
      </c>
      <c r="D13602" s="546"/>
      <c r="E13602" s="171" t="str">
        <f t="shared" si="212"/>
        <v>1900</v>
      </c>
      <c r="F13602" s="547">
        <v>0</v>
      </c>
      <c r="G13602" s="548">
        <v>0</v>
      </c>
      <c r="H13602" s="547">
        <v>0</v>
      </c>
      <c r="I13602" s="545" t="s">
        <v>12973</v>
      </c>
      <c r="J13602" s="545"/>
      <c r="K13602" s="545" t="s">
        <v>21288</v>
      </c>
      <c r="L13602" s="545" t="s">
        <v>13413</v>
      </c>
      <c r="M13602" s="548" t="s">
        <v>13758</v>
      </c>
      <c r="N13602" s="545" t="s">
        <v>13413</v>
      </c>
      <c r="O13602" s="545" t="s">
        <v>13413</v>
      </c>
      <c r="P13602" s="549">
        <v>11316</v>
      </c>
      <c r="Q13602" s="549">
        <v>1</v>
      </c>
      <c r="R13602" s="549">
        <v>59</v>
      </c>
      <c r="S13602" s="548"/>
      <c r="T13602" s="548"/>
      <c r="U13602" s="99"/>
    </row>
    <row r="13603" spans="1:21" ht="19.5" customHeight="1">
      <c r="A13603" s="545">
        <v>108648</v>
      </c>
      <c r="B13603" s="545" t="s">
        <v>5920</v>
      </c>
      <c r="C13603" s="545" t="s">
        <v>209</v>
      </c>
      <c r="D13603" s="546"/>
      <c r="E13603" s="171" t="str">
        <f t="shared" si="212"/>
        <v>1900</v>
      </c>
      <c r="F13603" s="547">
        <v>0</v>
      </c>
      <c r="G13603" s="548">
        <v>0</v>
      </c>
      <c r="H13603" s="547">
        <v>0</v>
      </c>
      <c r="I13603" s="545" t="s">
        <v>12973</v>
      </c>
      <c r="J13603" s="545"/>
      <c r="K13603" s="545" t="s">
        <v>21289</v>
      </c>
      <c r="L13603" s="545" t="s">
        <v>13413</v>
      </c>
      <c r="M13603" s="548" t="s">
        <v>13758</v>
      </c>
      <c r="N13603" s="545" t="s">
        <v>13413</v>
      </c>
      <c r="O13603" s="545" t="s">
        <v>13413</v>
      </c>
      <c r="P13603" s="549">
        <v>11317</v>
      </c>
      <c r="Q13603" s="549">
        <v>1</v>
      </c>
      <c r="R13603" s="549">
        <v>59</v>
      </c>
      <c r="S13603" s="548"/>
      <c r="T13603" s="548"/>
      <c r="U13603" s="99"/>
    </row>
    <row r="13604" spans="1:21" ht="19.5" customHeight="1">
      <c r="A13604" s="545">
        <v>108649</v>
      </c>
      <c r="B13604" s="545" t="s">
        <v>5983</v>
      </c>
      <c r="C13604" s="545" t="s">
        <v>209</v>
      </c>
      <c r="D13604" s="546"/>
      <c r="E13604" s="171" t="str">
        <f t="shared" si="212"/>
        <v>1900</v>
      </c>
      <c r="F13604" s="547">
        <v>0</v>
      </c>
      <c r="G13604" s="548">
        <v>0</v>
      </c>
      <c r="H13604" s="547">
        <v>0</v>
      </c>
      <c r="I13604" s="545" t="s">
        <v>12973</v>
      </c>
      <c r="J13604" s="545"/>
      <c r="K13604" s="545" t="s">
        <v>21290</v>
      </c>
      <c r="L13604" s="545" t="s">
        <v>13413</v>
      </c>
      <c r="M13604" s="548" t="s">
        <v>13758</v>
      </c>
      <c r="N13604" s="545" t="s">
        <v>13413</v>
      </c>
      <c r="O13604" s="545" t="s">
        <v>13413</v>
      </c>
      <c r="P13604" s="549">
        <v>11318</v>
      </c>
      <c r="Q13604" s="549">
        <v>1</v>
      </c>
      <c r="R13604" s="549">
        <v>59</v>
      </c>
      <c r="S13604" s="548"/>
      <c r="T13604" s="548"/>
      <c r="U13604" s="99"/>
    </row>
    <row r="13605" spans="1:21" ht="19.5" customHeight="1">
      <c r="A13605" s="545">
        <v>108650</v>
      </c>
      <c r="B13605" s="545" t="s">
        <v>5955</v>
      </c>
      <c r="C13605" s="545" t="s">
        <v>216</v>
      </c>
      <c r="D13605" s="546"/>
      <c r="E13605" s="171" t="str">
        <f t="shared" si="212"/>
        <v>1900</v>
      </c>
      <c r="F13605" s="547">
        <v>0</v>
      </c>
      <c r="G13605" s="548">
        <v>0</v>
      </c>
      <c r="H13605" s="547">
        <v>0</v>
      </c>
      <c r="I13605" s="545" t="s">
        <v>12973</v>
      </c>
      <c r="J13605" s="545"/>
      <c r="K13605" s="545" t="s">
        <v>21291</v>
      </c>
      <c r="L13605" s="545" t="s">
        <v>13413</v>
      </c>
      <c r="M13605" s="548" t="s">
        <v>13758</v>
      </c>
      <c r="N13605" s="545" t="s">
        <v>13413</v>
      </c>
      <c r="O13605" s="545" t="s">
        <v>13413</v>
      </c>
      <c r="P13605" s="549">
        <v>11319</v>
      </c>
      <c r="Q13605" s="549">
        <v>1</v>
      </c>
      <c r="R13605" s="549">
        <v>59</v>
      </c>
      <c r="S13605" s="548"/>
      <c r="T13605" s="548"/>
      <c r="U13605" s="99"/>
    </row>
    <row r="13606" spans="1:21" ht="19.5" customHeight="1">
      <c r="A13606" s="545">
        <v>108651</v>
      </c>
      <c r="B13606" s="545" t="s">
        <v>5954</v>
      </c>
      <c r="C13606" s="545" t="s">
        <v>216</v>
      </c>
      <c r="D13606" s="546"/>
      <c r="E13606" s="171" t="str">
        <f t="shared" si="212"/>
        <v>1900</v>
      </c>
      <c r="F13606" s="547">
        <v>0</v>
      </c>
      <c r="G13606" s="548">
        <v>0</v>
      </c>
      <c r="H13606" s="547">
        <v>0</v>
      </c>
      <c r="I13606" s="545" t="s">
        <v>12973</v>
      </c>
      <c r="J13606" s="545"/>
      <c r="K13606" s="545" t="s">
        <v>21292</v>
      </c>
      <c r="L13606" s="545" t="s">
        <v>13413</v>
      </c>
      <c r="M13606" s="548" t="s">
        <v>13758</v>
      </c>
      <c r="N13606" s="545" t="s">
        <v>13413</v>
      </c>
      <c r="O13606" s="545" t="s">
        <v>13413</v>
      </c>
      <c r="P13606" s="549">
        <v>11320</v>
      </c>
      <c r="Q13606" s="549">
        <v>1</v>
      </c>
      <c r="R13606" s="549">
        <v>59</v>
      </c>
      <c r="S13606" s="548"/>
      <c r="T13606" s="548"/>
      <c r="U13606" s="99"/>
    </row>
    <row r="13607" spans="1:21" ht="19.5" customHeight="1">
      <c r="A13607" s="545">
        <v>108652</v>
      </c>
      <c r="B13607" s="545" t="s">
        <v>5963</v>
      </c>
      <c r="C13607" s="545" t="s">
        <v>216</v>
      </c>
      <c r="D13607" s="546"/>
      <c r="E13607" s="171" t="str">
        <f t="shared" si="212"/>
        <v>1900</v>
      </c>
      <c r="F13607" s="547">
        <v>0</v>
      </c>
      <c r="G13607" s="548">
        <v>0</v>
      </c>
      <c r="H13607" s="547">
        <v>0</v>
      </c>
      <c r="I13607" s="545" t="s">
        <v>12973</v>
      </c>
      <c r="J13607" s="545"/>
      <c r="K13607" s="545" t="s">
        <v>21293</v>
      </c>
      <c r="L13607" s="545" t="s">
        <v>13413</v>
      </c>
      <c r="M13607" s="548" t="s">
        <v>13758</v>
      </c>
      <c r="N13607" s="545" t="s">
        <v>13413</v>
      </c>
      <c r="O13607" s="545" t="s">
        <v>13413</v>
      </c>
      <c r="P13607" s="549">
        <v>11321</v>
      </c>
      <c r="Q13607" s="549">
        <v>1</v>
      </c>
      <c r="R13607" s="549">
        <v>59</v>
      </c>
      <c r="S13607" s="548"/>
      <c r="T13607" s="548"/>
      <c r="U13607" s="99"/>
    </row>
    <row r="13608" spans="1:21" ht="19.5" customHeight="1">
      <c r="A13608" s="545">
        <v>108653</v>
      </c>
      <c r="B13608" s="545" t="s">
        <v>5990</v>
      </c>
      <c r="C13608" s="545" t="s">
        <v>216</v>
      </c>
      <c r="D13608" s="546"/>
      <c r="E13608" s="171" t="str">
        <f t="shared" si="212"/>
        <v>1900</v>
      </c>
      <c r="F13608" s="547">
        <v>0</v>
      </c>
      <c r="G13608" s="548">
        <v>0</v>
      </c>
      <c r="H13608" s="547">
        <v>0</v>
      </c>
      <c r="I13608" s="545" t="s">
        <v>12973</v>
      </c>
      <c r="J13608" s="545"/>
      <c r="K13608" s="545" t="s">
        <v>21294</v>
      </c>
      <c r="L13608" s="545" t="s">
        <v>13413</v>
      </c>
      <c r="M13608" s="548" t="s">
        <v>13758</v>
      </c>
      <c r="N13608" s="545" t="s">
        <v>13413</v>
      </c>
      <c r="O13608" s="545" t="s">
        <v>13413</v>
      </c>
      <c r="P13608" s="549">
        <v>11322</v>
      </c>
      <c r="Q13608" s="549">
        <v>1</v>
      </c>
      <c r="R13608" s="549">
        <v>59</v>
      </c>
      <c r="S13608" s="548"/>
      <c r="T13608" s="548"/>
      <c r="U13608" s="99"/>
    </row>
    <row r="13609" spans="1:21" ht="19.5" customHeight="1">
      <c r="A13609" s="545">
        <v>108654</v>
      </c>
      <c r="B13609" s="545" t="s">
        <v>5962</v>
      </c>
      <c r="C13609" s="545" t="s">
        <v>216</v>
      </c>
      <c r="D13609" s="546"/>
      <c r="E13609" s="171" t="str">
        <f t="shared" si="212"/>
        <v>1900</v>
      </c>
      <c r="F13609" s="547">
        <v>0</v>
      </c>
      <c r="G13609" s="548">
        <v>0</v>
      </c>
      <c r="H13609" s="547">
        <v>0</v>
      </c>
      <c r="I13609" s="545" t="s">
        <v>12973</v>
      </c>
      <c r="J13609" s="545"/>
      <c r="K13609" s="545" t="s">
        <v>21295</v>
      </c>
      <c r="L13609" s="545" t="s">
        <v>13413</v>
      </c>
      <c r="M13609" s="548" t="s">
        <v>13758</v>
      </c>
      <c r="N13609" s="545" t="s">
        <v>13413</v>
      </c>
      <c r="O13609" s="545" t="s">
        <v>13413</v>
      </c>
      <c r="P13609" s="549">
        <v>11323</v>
      </c>
      <c r="Q13609" s="549">
        <v>1</v>
      </c>
      <c r="R13609" s="549">
        <v>59</v>
      </c>
      <c r="S13609" s="548"/>
      <c r="T13609" s="548"/>
      <c r="U13609" s="99"/>
    </row>
    <row r="13610" spans="1:21" ht="19.5" customHeight="1">
      <c r="A13610" s="545">
        <v>108655</v>
      </c>
      <c r="B13610" s="545" t="s">
        <v>5906</v>
      </c>
      <c r="C13610" s="545" t="s">
        <v>216</v>
      </c>
      <c r="D13610" s="546"/>
      <c r="E13610" s="171" t="str">
        <f t="shared" si="212"/>
        <v>1900</v>
      </c>
      <c r="F13610" s="547">
        <v>0</v>
      </c>
      <c r="G13610" s="548">
        <v>0</v>
      </c>
      <c r="H13610" s="547">
        <v>0</v>
      </c>
      <c r="I13610" s="545" t="s">
        <v>12973</v>
      </c>
      <c r="J13610" s="545"/>
      <c r="K13610" s="545" t="s">
        <v>21296</v>
      </c>
      <c r="L13610" s="545" t="s">
        <v>13413</v>
      </c>
      <c r="M13610" s="548" t="s">
        <v>13758</v>
      </c>
      <c r="N13610" s="545" t="s">
        <v>13413</v>
      </c>
      <c r="O13610" s="545" t="s">
        <v>13413</v>
      </c>
      <c r="P13610" s="549">
        <v>11324</v>
      </c>
      <c r="Q13610" s="549">
        <v>1</v>
      </c>
      <c r="R13610" s="549">
        <v>59</v>
      </c>
      <c r="S13610" s="548"/>
      <c r="T13610" s="548"/>
      <c r="U13610" s="99"/>
    </row>
    <row r="13611" spans="1:21" ht="19.5" customHeight="1">
      <c r="A13611" s="545">
        <v>108656</v>
      </c>
      <c r="B13611" s="545" t="s">
        <v>5862</v>
      </c>
      <c r="C13611" s="545" t="s">
        <v>216</v>
      </c>
      <c r="D13611" s="546"/>
      <c r="E13611" s="171" t="str">
        <f t="shared" si="212"/>
        <v>1900</v>
      </c>
      <c r="F13611" s="547">
        <v>0</v>
      </c>
      <c r="G13611" s="548">
        <v>0</v>
      </c>
      <c r="H13611" s="547">
        <v>0</v>
      </c>
      <c r="I13611" s="545" t="s">
        <v>12973</v>
      </c>
      <c r="J13611" s="545"/>
      <c r="K13611" s="545" t="s">
        <v>21297</v>
      </c>
      <c r="L13611" s="545" t="s">
        <v>13413</v>
      </c>
      <c r="M13611" s="548" t="s">
        <v>13758</v>
      </c>
      <c r="N13611" s="545" t="s">
        <v>13413</v>
      </c>
      <c r="O13611" s="545" t="s">
        <v>13413</v>
      </c>
      <c r="P13611" s="549">
        <v>11325</v>
      </c>
      <c r="Q13611" s="549">
        <v>1</v>
      </c>
      <c r="R13611" s="549">
        <v>59</v>
      </c>
      <c r="S13611" s="548"/>
      <c r="T13611" s="548"/>
      <c r="U13611" s="99"/>
    </row>
    <row r="13612" spans="1:21" ht="19.5" customHeight="1">
      <c r="A13612" s="545">
        <v>108657</v>
      </c>
      <c r="B13612" s="545" t="s">
        <v>5973</v>
      </c>
      <c r="C13612" s="545" t="s">
        <v>216</v>
      </c>
      <c r="D13612" s="546"/>
      <c r="E13612" s="171" t="str">
        <f t="shared" si="212"/>
        <v>1900</v>
      </c>
      <c r="F13612" s="547">
        <v>0</v>
      </c>
      <c r="G13612" s="548">
        <v>0</v>
      </c>
      <c r="H13612" s="547">
        <v>0</v>
      </c>
      <c r="I13612" s="545" t="s">
        <v>12973</v>
      </c>
      <c r="J13612" s="545"/>
      <c r="K13612" s="545" t="s">
        <v>21298</v>
      </c>
      <c r="L13612" s="545" t="s">
        <v>13413</v>
      </c>
      <c r="M13612" s="548" t="s">
        <v>13758</v>
      </c>
      <c r="N13612" s="545" t="s">
        <v>13413</v>
      </c>
      <c r="O13612" s="545" t="s">
        <v>13413</v>
      </c>
      <c r="P13612" s="549">
        <v>11326</v>
      </c>
      <c r="Q13612" s="549">
        <v>1</v>
      </c>
      <c r="R13612" s="549">
        <v>59</v>
      </c>
      <c r="S13612" s="548"/>
      <c r="T13612" s="548"/>
      <c r="U13612" s="99"/>
    </row>
    <row r="13613" spans="1:21" ht="19.5" customHeight="1">
      <c r="A13613" s="545">
        <v>108658</v>
      </c>
      <c r="B13613" s="545" t="s">
        <v>5970</v>
      </c>
      <c r="C13613" s="545" t="s">
        <v>216</v>
      </c>
      <c r="D13613" s="546"/>
      <c r="E13613" s="171" t="str">
        <f t="shared" si="212"/>
        <v>1900</v>
      </c>
      <c r="F13613" s="547">
        <v>0</v>
      </c>
      <c r="G13613" s="548">
        <v>0</v>
      </c>
      <c r="H13613" s="547">
        <v>0</v>
      </c>
      <c r="I13613" s="545" t="s">
        <v>12973</v>
      </c>
      <c r="J13613" s="545"/>
      <c r="K13613" s="545" t="s">
        <v>21299</v>
      </c>
      <c r="L13613" s="545" t="s">
        <v>13413</v>
      </c>
      <c r="M13613" s="548" t="s">
        <v>13758</v>
      </c>
      <c r="N13613" s="545" t="s">
        <v>13413</v>
      </c>
      <c r="O13613" s="545" t="s">
        <v>13413</v>
      </c>
      <c r="P13613" s="549">
        <v>11327</v>
      </c>
      <c r="Q13613" s="549">
        <v>1</v>
      </c>
      <c r="R13613" s="549">
        <v>59</v>
      </c>
      <c r="S13613" s="548"/>
      <c r="T13613" s="548"/>
      <c r="U13613" s="99"/>
    </row>
    <row r="13614" spans="1:21" ht="19.5" customHeight="1">
      <c r="A13614" s="545">
        <v>108659</v>
      </c>
      <c r="B13614" s="545" t="s">
        <v>5880</v>
      </c>
      <c r="C13614" s="545" t="s">
        <v>216</v>
      </c>
      <c r="D13614" s="546">
        <v>46052</v>
      </c>
      <c r="E13614" s="171" t="str">
        <f t="shared" si="212"/>
        <v>2026</v>
      </c>
      <c r="F13614" s="547">
        <v>1210</v>
      </c>
      <c r="G13614" s="548">
        <v>0.19</v>
      </c>
      <c r="H13614" s="547">
        <v>1016.81</v>
      </c>
      <c r="I13614" s="545" t="s">
        <v>12973</v>
      </c>
      <c r="J13614" s="545" t="s">
        <v>13307</v>
      </c>
      <c r="K13614" s="545" t="s">
        <v>21300</v>
      </c>
      <c r="L13614" s="545" t="s">
        <v>13413</v>
      </c>
      <c r="M13614" s="548" t="s">
        <v>13758</v>
      </c>
      <c r="N13614" s="545" t="s">
        <v>13413</v>
      </c>
      <c r="O13614" s="545" t="s">
        <v>13413</v>
      </c>
      <c r="P13614" s="549">
        <v>11328</v>
      </c>
      <c r="Q13614" s="549">
        <v>1</v>
      </c>
      <c r="R13614" s="549">
        <v>59</v>
      </c>
      <c r="S13614" s="548">
        <v>2228</v>
      </c>
      <c r="T13614" s="548"/>
      <c r="U13614" s="99"/>
    </row>
    <row r="13615" spans="1:21" ht="19.5" customHeight="1">
      <c r="A13615" s="545">
        <v>108660</v>
      </c>
      <c r="B13615" s="545" t="s">
        <v>8586</v>
      </c>
      <c r="C13615" s="545" t="s">
        <v>216</v>
      </c>
      <c r="D13615" s="546"/>
      <c r="E13615" s="171" t="str">
        <f t="shared" si="212"/>
        <v>1900</v>
      </c>
      <c r="F13615" s="547">
        <v>0</v>
      </c>
      <c r="G13615" s="548">
        <v>0</v>
      </c>
      <c r="H13615" s="547">
        <v>0</v>
      </c>
      <c r="I13615" s="545" t="s">
        <v>12973</v>
      </c>
      <c r="J13615" s="545"/>
      <c r="K13615" s="545" t="s">
        <v>21301</v>
      </c>
      <c r="L13615" s="545" t="s">
        <v>13413</v>
      </c>
      <c r="M13615" s="548" t="s">
        <v>13758</v>
      </c>
      <c r="N13615" s="545" t="s">
        <v>13413</v>
      </c>
      <c r="O13615" s="545" t="s">
        <v>13413</v>
      </c>
      <c r="P13615" s="549">
        <v>11329</v>
      </c>
      <c r="Q13615" s="549">
        <v>1</v>
      </c>
      <c r="R13615" s="549">
        <v>59</v>
      </c>
      <c r="S13615" s="548"/>
      <c r="T13615" s="548"/>
      <c r="U13615" s="99"/>
    </row>
    <row r="13616" spans="1:21" ht="19.5" customHeight="1">
      <c r="A13616" s="545">
        <v>108661</v>
      </c>
      <c r="B13616" s="545" t="s">
        <v>5553</v>
      </c>
      <c r="C13616" s="545" t="s">
        <v>216</v>
      </c>
      <c r="D13616" s="546"/>
      <c r="E13616" s="171" t="str">
        <f t="shared" si="212"/>
        <v>1900</v>
      </c>
      <c r="F13616" s="547">
        <v>0</v>
      </c>
      <c r="G13616" s="548">
        <v>0</v>
      </c>
      <c r="H13616" s="547">
        <v>0</v>
      </c>
      <c r="I13616" s="545" t="s">
        <v>12980</v>
      </c>
      <c r="J13616" s="545"/>
      <c r="K13616" s="545" t="s">
        <v>21302</v>
      </c>
      <c r="L13616" s="545" t="s">
        <v>13413</v>
      </c>
      <c r="M13616" s="548" t="s">
        <v>13758</v>
      </c>
      <c r="N13616" s="545" t="s">
        <v>13413</v>
      </c>
      <c r="O13616" s="545" t="s">
        <v>13413</v>
      </c>
      <c r="P13616" s="549">
        <v>11330</v>
      </c>
      <c r="Q13616" s="549">
        <v>1</v>
      </c>
      <c r="R13616" s="549">
        <v>54</v>
      </c>
      <c r="S13616" s="548"/>
      <c r="T13616" s="548"/>
      <c r="U13616" s="99"/>
    </row>
    <row r="13617" spans="1:21" ht="19.5" customHeight="1">
      <c r="A13617" s="545">
        <v>108662</v>
      </c>
      <c r="B13617" s="545" t="s">
        <v>5912</v>
      </c>
      <c r="C13617" s="545" t="s">
        <v>216</v>
      </c>
      <c r="D13617" s="546"/>
      <c r="E13617" s="171" t="str">
        <f t="shared" si="212"/>
        <v>1900</v>
      </c>
      <c r="F13617" s="547">
        <v>0</v>
      </c>
      <c r="G13617" s="548">
        <v>0</v>
      </c>
      <c r="H13617" s="547">
        <v>0</v>
      </c>
      <c r="I13617" s="545" t="s">
        <v>12973</v>
      </c>
      <c r="J13617" s="545"/>
      <c r="K13617" s="545" t="s">
        <v>21303</v>
      </c>
      <c r="L13617" s="545" t="s">
        <v>13413</v>
      </c>
      <c r="M13617" s="548" t="s">
        <v>13758</v>
      </c>
      <c r="N13617" s="545" t="s">
        <v>13413</v>
      </c>
      <c r="O13617" s="545" t="s">
        <v>13413</v>
      </c>
      <c r="P13617" s="549">
        <v>11331</v>
      </c>
      <c r="Q13617" s="549">
        <v>1</v>
      </c>
      <c r="R13617" s="549">
        <v>59</v>
      </c>
      <c r="S13617" s="548"/>
      <c r="T13617" s="548"/>
      <c r="U13617" s="99"/>
    </row>
    <row r="13618" spans="1:21" ht="19.5" customHeight="1">
      <c r="A13618" s="545">
        <v>108663</v>
      </c>
      <c r="B13618" s="545" t="s">
        <v>5969</v>
      </c>
      <c r="C13618" s="545" t="s">
        <v>216</v>
      </c>
      <c r="D13618" s="546">
        <v>46052</v>
      </c>
      <c r="E13618" s="171" t="str">
        <f t="shared" si="212"/>
        <v>2026</v>
      </c>
      <c r="F13618" s="547">
        <v>183551</v>
      </c>
      <c r="G13618" s="548">
        <v>0.19</v>
      </c>
      <c r="H13618" s="547">
        <v>154244.54</v>
      </c>
      <c r="I13618" s="545" t="s">
        <v>12973</v>
      </c>
      <c r="J13618" s="545" t="s">
        <v>13307</v>
      </c>
      <c r="K13618" s="545" t="s">
        <v>21304</v>
      </c>
      <c r="L13618" s="545" t="s">
        <v>13413</v>
      </c>
      <c r="M13618" s="548" t="s">
        <v>13758</v>
      </c>
      <c r="N13618" s="545" t="s">
        <v>13413</v>
      </c>
      <c r="O13618" s="545" t="s">
        <v>13413</v>
      </c>
      <c r="P13618" s="549">
        <v>11332</v>
      </c>
      <c r="Q13618" s="549">
        <v>1</v>
      </c>
      <c r="R13618" s="549">
        <v>59</v>
      </c>
      <c r="S13618" s="548">
        <v>2228</v>
      </c>
      <c r="T13618" s="548"/>
      <c r="U13618" s="99"/>
    </row>
    <row r="13619" spans="1:21" ht="19.5" customHeight="1">
      <c r="A13619" s="545">
        <v>108664</v>
      </c>
      <c r="B13619" s="545" t="s">
        <v>5942</v>
      </c>
      <c r="C13619" s="545" t="s">
        <v>216</v>
      </c>
      <c r="D13619" s="546"/>
      <c r="E13619" s="171" t="str">
        <f t="shared" si="212"/>
        <v>1900</v>
      </c>
      <c r="F13619" s="547">
        <v>0</v>
      </c>
      <c r="G13619" s="548">
        <v>0</v>
      </c>
      <c r="H13619" s="547">
        <v>0</v>
      </c>
      <c r="I13619" s="545" t="s">
        <v>12973</v>
      </c>
      <c r="J13619" s="545"/>
      <c r="K13619" s="545" t="s">
        <v>13413</v>
      </c>
      <c r="L13619" s="545" t="s">
        <v>13413</v>
      </c>
      <c r="M13619" s="548" t="s">
        <v>13758</v>
      </c>
      <c r="N13619" s="545" t="s">
        <v>13413</v>
      </c>
      <c r="O13619" s="545" t="s">
        <v>13413</v>
      </c>
      <c r="P13619" s="549">
        <v>11333</v>
      </c>
      <c r="Q13619" s="549">
        <v>1</v>
      </c>
      <c r="R13619" s="549">
        <v>59</v>
      </c>
      <c r="S13619" s="548"/>
      <c r="T13619" s="548"/>
      <c r="U13619" s="99"/>
    </row>
    <row r="13620" spans="1:21" ht="19.5" customHeight="1">
      <c r="A13620" s="545">
        <v>108665</v>
      </c>
      <c r="B13620" s="545" t="s">
        <v>5860</v>
      </c>
      <c r="C13620" s="545" t="s">
        <v>216</v>
      </c>
      <c r="D13620" s="546"/>
      <c r="E13620" s="171" t="str">
        <f t="shared" si="212"/>
        <v>1900</v>
      </c>
      <c r="F13620" s="547">
        <v>0</v>
      </c>
      <c r="G13620" s="548">
        <v>0</v>
      </c>
      <c r="H13620" s="547">
        <v>0</v>
      </c>
      <c r="I13620" s="545" t="s">
        <v>12973</v>
      </c>
      <c r="J13620" s="545"/>
      <c r="K13620" s="545" t="s">
        <v>5860</v>
      </c>
      <c r="L13620" s="545" t="s">
        <v>13413</v>
      </c>
      <c r="M13620" s="548" t="s">
        <v>13758</v>
      </c>
      <c r="N13620" s="545" t="s">
        <v>13413</v>
      </c>
      <c r="O13620" s="545" t="s">
        <v>13413</v>
      </c>
      <c r="P13620" s="549">
        <v>11334</v>
      </c>
      <c r="Q13620" s="549">
        <v>1</v>
      </c>
      <c r="R13620" s="549">
        <v>59</v>
      </c>
      <c r="S13620" s="548"/>
      <c r="T13620" s="548"/>
      <c r="U13620" s="99"/>
    </row>
    <row r="13621" spans="1:21" ht="19.5" customHeight="1">
      <c r="A13621" s="545">
        <v>108666</v>
      </c>
      <c r="B13621" s="545" t="s">
        <v>5943</v>
      </c>
      <c r="C13621" s="545" t="s">
        <v>216</v>
      </c>
      <c r="D13621" s="546">
        <v>44189</v>
      </c>
      <c r="E13621" s="171" t="str">
        <f t="shared" si="212"/>
        <v>2020</v>
      </c>
      <c r="F13621" s="547">
        <v>1942803</v>
      </c>
      <c r="G13621" s="548">
        <v>0.19</v>
      </c>
      <c r="H13621" s="547">
        <v>1632607.56</v>
      </c>
      <c r="I13621" s="545" t="s">
        <v>12973</v>
      </c>
      <c r="J13621" s="545" t="s">
        <v>13301</v>
      </c>
      <c r="K13621" s="545" t="s">
        <v>13413</v>
      </c>
      <c r="L13621" s="545" t="s">
        <v>13413</v>
      </c>
      <c r="M13621" s="548" t="s">
        <v>13758</v>
      </c>
      <c r="N13621" s="545" t="s">
        <v>13413</v>
      </c>
      <c r="O13621" s="545" t="s">
        <v>13413</v>
      </c>
      <c r="P13621" s="549">
        <v>11335</v>
      </c>
      <c r="Q13621" s="549">
        <v>1</v>
      </c>
      <c r="R13621" s="549">
        <v>59</v>
      </c>
      <c r="S13621" s="548">
        <v>2221</v>
      </c>
      <c r="T13621" s="548"/>
      <c r="U13621" s="99"/>
    </row>
    <row r="13622" spans="1:21" ht="19.5" customHeight="1">
      <c r="A13622" s="545">
        <v>108667</v>
      </c>
      <c r="B13622" s="545" t="s">
        <v>5861</v>
      </c>
      <c r="C13622" s="545" t="s">
        <v>216</v>
      </c>
      <c r="D13622" s="546"/>
      <c r="E13622" s="171" t="str">
        <f t="shared" si="212"/>
        <v>1900</v>
      </c>
      <c r="F13622" s="547">
        <v>0</v>
      </c>
      <c r="G13622" s="548">
        <v>0</v>
      </c>
      <c r="H13622" s="547">
        <v>0</v>
      </c>
      <c r="I13622" s="545" t="s">
        <v>12973</v>
      </c>
      <c r="J13622" s="545"/>
      <c r="K13622" s="545" t="s">
        <v>13413</v>
      </c>
      <c r="L13622" s="545" t="s">
        <v>13413</v>
      </c>
      <c r="M13622" s="548" t="s">
        <v>13758</v>
      </c>
      <c r="N13622" s="545" t="s">
        <v>13413</v>
      </c>
      <c r="O13622" s="545" t="s">
        <v>13413</v>
      </c>
      <c r="P13622" s="549">
        <v>11336</v>
      </c>
      <c r="Q13622" s="549">
        <v>1</v>
      </c>
      <c r="R13622" s="549">
        <v>59</v>
      </c>
      <c r="S13622" s="548"/>
      <c r="T13622" s="548"/>
      <c r="U13622" s="99"/>
    </row>
    <row r="13623" spans="1:21" ht="19.5" customHeight="1">
      <c r="A13623" s="545">
        <v>108668</v>
      </c>
      <c r="B13623" s="545" t="s">
        <v>5876</v>
      </c>
      <c r="C13623" s="545" t="s">
        <v>216</v>
      </c>
      <c r="D13623" s="546"/>
      <c r="E13623" s="171" t="str">
        <f t="shared" si="212"/>
        <v>1900</v>
      </c>
      <c r="F13623" s="547">
        <v>0</v>
      </c>
      <c r="G13623" s="548">
        <v>0</v>
      </c>
      <c r="H13623" s="547">
        <v>0</v>
      </c>
      <c r="I13623" s="545" t="s">
        <v>12973</v>
      </c>
      <c r="J13623" s="545"/>
      <c r="K13623" s="545" t="s">
        <v>21305</v>
      </c>
      <c r="L13623" s="545" t="s">
        <v>13413</v>
      </c>
      <c r="M13623" s="548" t="s">
        <v>13758</v>
      </c>
      <c r="N13623" s="545" t="s">
        <v>13413</v>
      </c>
      <c r="O13623" s="545" t="s">
        <v>13413</v>
      </c>
      <c r="P13623" s="549">
        <v>11337</v>
      </c>
      <c r="Q13623" s="549">
        <v>1</v>
      </c>
      <c r="R13623" s="549">
        <v>59</v>
      </c>
      <c r="S13623" s="548"/>
      <c r="T13623" s="548"/>
      <c r="U13623" s="99"/>
    </row>
    <row r="13624" spans="1:21" ht="19.5" customHeight="1">
      <c r="A13624" s="545">
        <v>108669</v>
      </c>
      <c r="B13624" s="545" t="s">
        <v>5947</v>
      </c>
      <c r="C13624" s="545" t="s">
        <v>216</v>
      </c>
      <c r="D13624" s="546"/>
      <c r="E13624" s="171" t="str">
        <f t="shared" si="212"/>
        <v>1900</v>
      </c>
      <c r="F13624" s="547">
        <v>0</v>
      </c>
      <c r="G13624" s="548">
        <v>0</v>
      </c>
      <c r="H13624" s="547">
        <v>0</v>
      </c>
      <c r="I13624" s="545" t="s">
        <v>12973</v>
      </c>
      <c r="J13624" s="545"/>
      <c r="K13624" s="545" t="s">
        <v>13413</v>
      </c>
      <c r="L13624" s="545" t="s">
        <v>13413</v>
      </c>
      <c r="M13624" s="548" t="s">
        <v>13758</v>
      </c>
      <c r="N13624" s="545" t="s">
        <v>13413</v>
      </c>
      <c r="O13624" s="545" t="s">
        <v>13413</v>
      </c>
      <c r="P13624" s="549">
        <v>11338</v>
      </c>
      <c r="Q13624" s="549">
        <v>1</v>
      </c>
      <c r="R13624" s="549">
        <v>59</v>
      </c>
      <c r="S13624" s="548"/>
      <c r="T13624" s="548"/>
      <c r="U13624" s="99"/>
    </row>
    <row r="13625" spans="1:21" ht="19.5" customHeight="1">
      <c r="A13625" s="545">
        <v>108670</v>
      </c>
      <c r="B13625" s="545" t="s">
        <v>5959</v>
      </c>
      <c r="C13625" s="545" t="s">
        <v>216</v>
      </c>
      <c r="D13625" s="546"/>
      <c r="E13625" s="171" t="str">
        <f t="shared" si="212"/>
        <v>1900</v>
      </c>
      <c r="F13625" s="547">
        <v>0</v>
      </c>
      <c r="G13625" s="548">
        <v>0</v>
      </c>
      <c r="H13625" s="547">
        <v>0</v>
      </c>
      <c r="I13625" s="545" t="s">
        <v>12973</v>
      </c>
      <c r="J13625" s="545"/>
      <c r="K13625" s="545" t="s">
        <v>21306</v>
      </c>
      <c r="L13625" s="545" t="s">
        <v>13413</v>
      </c>
      <c r="M13625" s="548" t="s">
        <v>13758</v>
      </c>
      <c r="N13625" s="545" t="s">
        <v>13413</v>
      </c>
      <c r="O13625" s="545" t="s">
        <v>13413</v>
      </c>
      <c r="P13625" s="549">
        <v>11339</v>
      </c>
      <c r="Q13625" s="549">
        <v>1</v>
      </c>
      <c r="R13625" s="549">
        <v>59</v>
      </c>
      <c r="S13625" s="548"/>
      <c r="T13625" s="548"/>
      <c r="U13625" s="99"/>
    </row>
    <row r="13626" spans="1:21" ht="19.5" customHeight="1">
      <c r="A13626" s="545">
        <v>108671</v>
      </c>
      <c r="B13626" s="545" t="s">
        <v>5852</v>
      </c>
      <c r="C13626" s="545" t="s">
        <v>216</v>
      </c>
      <c r="D13626" s="546"/>
      <c r="E13626" s="171" t="str">
        <f t="shared" si="212"/>
        <v>1900</v>
      </c>
      <c r="F13626" s="547">
        <v>0</v>
      </c>
      <c r="G13626" s="548">
        <v>0</v>
      </c>
      <c r="H13626" s="547">
        <v>0</v>
      </c>
      <c r="I13626" s="545" t="s">
        <v>12973</v>
      </c>
      <c r="J13626" s="545"/>
      <c r="K13626" s="545" t="s">
        <v>21307</v>
      </c>
      <c r="L13626" s="545" t="s">
        <v>13413</v>
      </c>
      <c r="M13626" s="548" t="s">
        <v>13758</v>
      </c>
      <c r="N13626" s="545" t="s">
        <v>13413</v>
      </c>
      <c r="O13626" s="545" t="s">
        <v>13413</v>
      </c>
      <c r="P13626" s="549">
        <v>11340</v>
      </c>
      <c r="Q13626" s="549">
        <v>1</v>
      </c>
      <c r="R13626" s="549">
        <v>59</v>
      </c>
      <c r="S13626" s="548"/>
      <c r="T13626" s="548"/>
      <c r="U13626" s="99"/>
    </row>
    <row r="13627" spans="1:21" ht="19.5" customHeight="1">
      <c r="A13627" s="545">
        <v>108672</v>
      </c>
      <c r="B13627" s="545" t="s">
        <v>5932</v>
      </c>
      <c r="C13627" s="545" t="s">
        <v>216</v>
      </c>
      <c r="D13627" s="546"/>
      <c r="E13627" s="171" t="str">
        <f t="shared" si="212"/>
        <v>1900</v>
      </c>
      <c r="F13627" s="547">
        <v>0</v>
      </c>
      <c r="G13627" s="548">
        <v>0</v>
      </c>
      <c r="H13627" s="547">
        <v>0</v>
      </c>
      <c r="I13627" s="545" t="s">
        <v>12973</v>
      </c>
      <c r="J13627" s="545"/>
      <c r="K13627" s="545" t="s">
        <v>21308</v>
      </c>
      <c r="L13627" s="545" t="s">
        <v>13413</v>
      </c>
      <c r="M13627" s="548" t="s">
        <v>13758</v>
      </c>
      <c r="N13627" s="545" t="s">
        <v>13413</v>
      </c>
      <c r="O13627" s="545" t="s">
        <v>13413</v>
      </c>
      <c r="P13627" s="549">
        <v>11341</v>
      </c>
      <c r="Q13627" s="549">
        <v>1</v>
      </c>
      <c r="R13627" s="549">
        <v>59</v>
      </c>
      <c r="S13627" s="548"/>
      <c r="T13627" s="548"/>
      <c r="U13627" s="99"/>
    </row>
    <row r="13628" spans="1:21" ht="19.5" customHeight="1">
      <c r="A13628" s="545">
        <v>108673</v>
      </c>
      <c r="B13628" s="545" t="s">
        <v>5853</v>
      </c>
      <c r="C13628" s="545" t="s">
        <v>216</v>
      </c>
      <c r="D13628" s="546"/>
      <c r="E13628" s="171" t="str">
        <f t="shared" si="212"/>
        <v>1900</v>
      </c>
      <c r="F13628" s="547">
        <v>0</v>
      </c>
      <c r="G13628" s="548">
        <v>0</v>
      </c>
      <c r="H13628" s="547">
        <v>0</v>
      </c>
      <c r="I13628" s="545" t="s">
        <v>12973</v>
      </c>
      <c r="J13628" s="545"/>
      <c r="K13628" s="545" t="s">
        <v>21309</v>
      </c>
      <c r="L13628" s="545" t="s">
        <v>13413</v>
      </c>
      <c r="M13628" s="548" t="s">
        <v>13758</v>
      </c>
      <c r="N13628" s="545" t="s">
        <v>13413</v>
      </c>
      <c r="O13628" s="545" t="s">
        <v>13413</v>
      </c>
      <c r="P13628" s="549">
        <v>11342</v>
      </c>
      <c r="Q13628" s="549">
        <v>1</v>
      </c>
      <c r="R13628" s="549">
        <v>59</v>
      </c>
      <c r="S13628" s="548"/>
      <c r="T13628" s="548"/>
      <c r="U13628" s="99"/>
    </row>
    <row r="13629" spans="1:21" ht="19.5" customHeight="1">
      <c r="A13629" s="545">
        <v>108674</v>
      </c>
      <c r="B13629" s="545" t="s">
        <v>5930</v>
      </c>
      <c r="C13629" s="545" t="s">
        <v>216</v>
      </c>
      <c r="D13629" s="546"/>
      <c r="E13629" s="171" t="str">
        <f t="shared" si="212"/>
        <v>1900</v>
      </c>
      <c r="F13629" s="547">
        <v>0</v>
      </c>
      <c r="G13629" s="548">
        <v>0</v>
      </c>
      <c r="H13629" s="547">
        <v>0</v>
      </c>
      <c r="I13629" s="545" t="s">
        <v>12973</v>
      </c>
      <c r="J13629" s="545"/>
      <c r="K13629" s="545" t="s">
        <v>21310</v>
      </c>
      <c r="L13629" s="545" t="s">
        <v>13413</v>
      </c>
      <c r="M13629" s="548" t="s">
        <v>13758</v>
      </c>
      <c r="N13629" s="545" t="s">
        <v>13413</v>
      </c>
      <c r="O13629" s="545" t="s">
        <v>13413</v>
      </c>
      <c r="P13629" s="549">
        <v>11343</v>
      </c>
      <c r="Q13629" s="549">
        <v>1</v>
      </c>
      <c r="R13629" s="549">
        <v>59</v>
      </c>
      <c r="S13629" s="548"/>
      <c r="T13629" s="548"/>
      <c r="U13629" s="99"/>
    </row>
    <row r="13630" spans="1:21" ht="19.5" customHeight="1">
      <c r="A13630" s="545">
        <v>108675</v>
      </c>
      <c r="B13630" s="545" t="s">
        <v>5859</v>
      </c>
      <c r="C13630" s="545" t="s">
        <v>216</v>
      </c>
      <c r="D13630" s="546"/>
      <c r="E13630" s="171" t="str">
        <f t="shared" si="212"/>
        <v>1900</v>
      </c>
      <c r="F13630" s="547">
        <v>0</v>
      </c>
      <c r="G13630" s="548">
        <v>0</v>
      </c>
      <c r="H13630" s="547">
        <v>0</v>
      </c>
      <c r="I13630" s="545" t="s">
        <v>12973</v>
      </c>
      <c r="J13630" s="545"/>
      <c r="K13630" s="545" t="s">
        <v>5859</v>
      </c>
      <c r="L13630" s="545" t="s">
        <v>13413</v>
      </c>
      <c r="M13630" s="548" t="s">
        <v>13758</v>
      </c>
      <c r="N13630" s="545" t="s">
        <v>13413</v>
      </c>
      <c r="O13630" s="545" t="s">
        <v>13413</v>
      </c>
      <c r="P13630" s="549">
        <v>11344</v>
      </c>
      <c r="Q13630" s="549">
        <v>1</v>
      </c>
      <c r="R13630" s="549">
        <v>59</v>
      </c>
      <c r="S13630" s="548"/>
      <c r="T13630" s="548"/>
      <c r="U13630" s="99"/>
    </row>
    <row r="13631" spans="1:21" ht="19.5" customHeight="1">
      <c r="A13631" s="545">
        <v>108676</v>
      </c>
      <c r="B13631" s="545" t="s">
        <v>5857</v>
      </c>
      <c r="C13631" s="545" t="s">
        <v>216</v>
      </c>
      <c r="D13631" s="546"/>
      <c r="E13631" s="171" t="str">
        <f t="shared" si="212"/>
        <v>1900</v>
      </c>
      <c r="F13631" s="547">
        <v>0</v>
      </c>
      <c r="G13631" s="548">
        <v>0</v>
      </c>
      <c r="H13631" s="547">
        <v>0</v>
      </c>
      <c r="I13631" s="545" t="s">
        <v>12973</v>
      </c>
      <c r="J13631" s="545"/>
      <c r="K13631" s="545" t="s">
        <v>13413</v>
      </c>
      <c r="L13631" s="545" t="s">
        <v>13413</v>
      </c>
      <c r="M13631" s="548" t="s">
        <v>13758</v>
      </c>
      <c r="N13631" s="545" t="s">
        <v>13413</v>
      </c>
      <c r="O13631" s="545" t="s">
        <v>13413</v>
      </c>
      <c r="P13631" s="549">
        <v>11345</v>
      </c>
      <c r="Q13631" s="549">
        <v>1</v>
      </c>
      <c r="R13631" s="549">
        <v>59</v>
      </c>
      <c r="S13631" s="548"/>
      <c r="T13631" s="548"/>
      <c r="U13631" s="99"/>
    </row>
    <row r="13632" spans="1:21" ht="19.5" customHeight="1">
      <c r="A13632" s="545">
        <v>108677</v>
      </c>
      <c r="B13632" s="545" t="s">
        <v>5909</v>
      </c>
      <c r="C13632" s="545" t="s">
        <v>216</v>
      </c>
      <c r="D13632" s="546"/>
      <c r="E13632" s="171" t="str">
        <f t="shared" si="212"/>
        <v>1900</v>
      </c>
      <c r="F13632" s="547">
        <v>0</v>
      </c>
      <c r="G13632" s="548">
        <v>0</v>
      </c>
      <c r="H13632" s="547">
        <v>0</v>
      </c>
      <c r="I13632" s="545" t="s">
        <v>12973</v>
      </c>
      <c r="J13632" s="545"/>
      <c r="K13632" s="545" t="s">
        <v>21311</v>
      </c>
      <c r="L13632" s="545" t="s">
        <v>13413</v>
      </c>
      <c r="M13632" s="548" t="s">
        <v>13758</v>
      </c>
      <c r="N13632" s="545" t="s">
        <v>13413</v>
      </c>
      <c r="O13632" s="545" t="s">
        <v>13413</v>
      </c>
      <c r="P13632" s="549">
        <v>11346</v>
      </c>
      <c r="Q13632" s="549">
        <v>1</v>
      </c>
      <c r="R13632" s="549">
        <v>59</v>
      </c>
      <c r="S13632" s="548"/>
      <c r="T13632" s="548"/>
      <c r="U13632" s="99"/>
    </row>
    <row r="13633" spans="1:21" ht="19.5" customHeight="1">
      <c r="A13633" s="545">
        <v>108678</v>
      </c>
      <c r="B13633" s="545" t="s">
        <v>5949</v>
      </c>
      <c r="C13633" s="545" t="s">
        <v>216</v>
      </c>
      <c r="D13633" s="546"/>
      <c r="E13633" s="171" t="str">
        <f t="shared" si="212"/>
        <v>1900</v>
      </c>
      <c r="F13633" s="547">
        <v>0</v>
      </c>
      <c r="G13633" s="548">
        <v>0</v>
      </c>
      <c r="H13633" s="547">
        <v>0</v>
      </c>
      <c r="I13633" s="545" t="s">
        <v>12973</v>
      </c>
      <c r="J13633" s="545"/>
      <c r="K13633" s="545" t="s">
        <v>13413</v>
      </c>
      <c r="L13633" s="545" t="s">
        <v>13413</v>
      </c>
      <c r="M13633" s="548" t="s">
        <v>13758</v>
      </c>
      <c r="N13633" s="545" t="s">
        <v>13413</v>
      </c>
      <c r="O13633" s="545" t="s">
        <v>13413</v>
      </c>
      <c r="P13633" s="549">
        <v>11347</v>
      </c>
      <c r="Q13633" s="549">
        <v>1</v>
      </c>
      <c r="R13633" s="549">
        <v>59</v>
      </c>
      <c r="S13633" s="548"/>
      <c r="T13633" s="548"/>
      <c r="U13633" s="99"/>
    </row>
    <row r="13634" spans="1:21" ht="19.5" customHeight="1">
      <c r="A13634" s="545">
        <v>108679</v>
      </c>
      <c r="B13634" s="545" t="s">
        <v>5929</v>
      </c>
      <c r="C13634" s="545" t="s">
        <v>216</v>
      </c>
      <c r="D13634" s="546"/>
      <c r="E13634" s="171" t="str">
        <f t="shared" si="212"/>
        <v>1900</v>
      </c>
      <c r="F13634" s="547">
        <v>0</v>
      </c>
      <c r="G13634" s="548">
        <v>0</v>
      </c>
      <c r="H13634" s="547">
        <v>0</v>
      </c>
      <c r="I13634" s="545" t="s">
        <v>12973</v>
      </c>
      <c r="J13634" s="545"/>
      <c r="K13634" s="545" t="s">
        <v>13413</v>
      </c>
      <c r="L13634" s="545" t="s">
        <v>13413</v>
      </c>
      <c r="M13634" s="548" t="s">
        <v>13758</v>
      </c>
      <c r="N13634" s="545" t="s">
        <v>13413</v>
      </c>
      <c r="O13634" s="545" t="s">
        <v>13413</v>
      </c>
      <c r="P13634" s="549">
        <v>11348</v>
      </c>
      <c r="Q13634" s="549">
        <v>1</v>
      </c>
      <c r="R13634" s="549">
        <v>59</v>
      </c>
      <c r="S13634" s="548"/>
      <c r="T13634" s="548"/>
      <c r="U13634" s="99"/>
    </row>
    <row r="13635" spans="1:21" ht="19.5" customHeight="1">
      <c r="A13635" s="545">
        <v>108680</v>
      </c>
      <c r="B13635" s="545" t="s">
        <v>5986</v>
      </c>
      <c r="C13635" s="545" t="s">
        <v>216</v>
      </c>
      <c r="D13635" s="546"/>
      <c r="E13635" s="171" t="str">
        <f t="shared" si="212"/>
        <v>1900</v>
      </c>
      <c r="F13635" s="547">
        <v>0</v>
      </c>
      <c r="G13635" s="548">
        <v>0</v>
      </c>
      <c r="H13635" s="547">
        <v>0</v>
      </c>
      <c r="I13635" s="545" t="s">
        <v>12973</v>
      </c>
      <c r="J13635" s="545"/>
      <c r="K13635" s="545" t="s">
        <v>21312</v>
      </c>
      <c r="L13635" s="545" t="s">
        <v>13413</v>
      </c>
      <c r="M13635" s="548" t="s">
        <v>13758</v>
      </c>
      <c r="N13635" s="545" t="s">
        <v>13413</v>
      </c>
      <c r="O13635" s="545" t="s">
        <v>13413</v>
      </c>
      <c r="P13635" s="549">
        <v>11349</v>
      </c>
      <c r="Q13635" s="549">
        <v>1</v>
      </c>
      <c r="R13635" s="549">
        <v>59</v>
      </c>
      <c r="S13635" s="548"/>
      <c r="T13635" s="548"/>
      <c r="U13635" s="99"/>
    </row>
    <row r="13636" spans="1:21" ht="19.5" customHeight="1">
      <c r="A13636" s="545">
        <v>108681</v>
      </c>
      <c r="B13636" s="545" t="s">
        <v>5854</v>
      </c>
      <c r="C13636" s="545" t="s">
        <v>216</v>
      </c>
      <c r="D13636" s="546"/>
      <c r="E13636" s="171" t="str">
        <f t="shared" ref="E13636:E13699" si="213">TEXT(D13636,"YYYY")</f>
        <v>1900</v>
      </c>
      <c r="F13636" s="547">
        <v>0</v>
      </c>
      <c r="G13636" s="548">
        <v>0</v>
      </c>
      <c r="H13636" s="547">
        <v>0</v>
      </c>
      <c r="I13636" s="545" t="s">
        <v>12973</v>
      </c>
      <c r="J13636" s="545"/>
      <c r="K13636" s="545" t="s">
        <v>13413</v>
      </c>
      <c r="L13636" s="545" t="s">
        <v>13413</v>
      </c>
      <c r="M13636" s="548" t="s">
        <v>13758</v>
      </c>
      <c r="N13636" s="545" t="s">
        <v>13413</v>
      </c>
      <c r="O13636" s="545" t="s">
        <v>13413</v>
      </c>
      <c r="P13636" s="549">
        <v>11350</v>
      </c>
      <c r="Q13636" s="549">
        <v>1</v>
      </c>
      <c r="R13636" s="549">
        <v>59</v>
      </c>
      <c r="S13636" s="548"/>
      <c r="T13636" s="548"/>
      <c r="U13636" s="99"/>
    </row>
    <row r="13637" spans="1:21" ht="19.5" customHeight="1">
      <c r="A13637" s="545">
        <v>108682</v>
      </c>
      <c r="B13637" s="545" t="s">
        <v>5919</v>
      </c>
      <c r="C13637" s="545" t="s">
        <v>216</v>
      </c>
      <c r="D13637" s="546"/>
      <c r="E13637" s="171" t="str">
        <f t="shared" si="213"/>
        <v>1900</v>
      </c>
      <c r="F13637" s="547">
        <v>0</v>
      </c>
      <c r="G13637" s="548">
        <v>0</v>
      </c>
      <c r="H13637" s="547">
        <v>0</v>
      </c>
      <c r="I13637" s="545" t="s">
        <v>12973</v>
      </c>
      <c r="J13637" s="545"/>
      <c r="K13637" s="545" t="s">
        <v>21313</v>
      </c>
      <c r="L13637" s="545" t="s">
        <v>13413</v>
      </c>
      <c r="M13637" s="548" t="s">
        <v>13758</v>
      </c>
      <c r="N13637" s="545" t="s">
        <v>13413</v>
      </c>
      <c r="O13637" s="545" t="s">
        <v>13413</v>
      </c>
      <c r="P13637" s="549">
        <v>11351</v>
      </c>
      <c r="Q13637" s="549">
        <v>1</v>
      </c>
      <c r="R13637" s="549">
        <v>59</v>
      </c>
      <c r="S13637" s="548"/>
      <c r="T13637" s="548"/>
      <c r="U13637" s="99"/>
    </row>
    <row r="13638" spans="1:21" ht="19.5" customHeight="1">
      <c r="A13638" s="545">
        <v>108683</v>
      </c>
      <c r="B13638" s="545" t="s">
        <v>5896</v>
      </c>
      <c r="C13638" s="545" t="s">
        <v>216</v>
      </c>
      <c r="D13638" s="546"/>
      <c r="E13638" s="171" t="str">
        <f t="shared" si="213"/>
        <v>1900</v>
      </c>
      <c r="F13638" s="547">
        <v>0</v>
      </c>
      <c r="G13638" s="548">
        <v>0</v>
      </c>
      <c r="H13638" s="547">
        <v>0</v>
      </c>
      <c r="I13638" s="545" t="s">
        <v>12973</v>
      </c>
      <c r="J13638" s="545"/>
      <c r="K13638" s="545" t="s">
        <v>13413</v>
      </c>
      <c r="L13638" s="545" t="s">
        <v>13413</v>
      </c>
      <c r="M13638" s="548" t="s">
        <v>13758</v>
      </c>
      <c r="N13638" s="545" t="s">
        <v>13413</v>
      </c>
      <c r="O13638" s="545" t="s">
        <v>13413</v>
      </c>
      <c r="P13638" s="549">
        <v>11352</v>
      </c>
      <c r="Q13638" s="549">
        <v>1</v>
      </c>
      <c r="R13638" s="549">
        <v>59</v>
      </c>
      <c r="S13638" s="548"/>
      <c r="T13638" s="548"/>
      <c r="U13638" s="99"/>
    </row>
    <row r="13639" spans="1:21" ht="19.5" customHeight="1">
      <c r="A13639" s="545">
        <v>108684</v>
      </c>
      <c r="B13639" s="545" t="s">
        <v>5902</v>
      </c>
      <c r="C13639" s="545" t="s">
        <v>216</v>
      </c>
      <c r="D13639" s="546"/>
      <c r="E13639" s="171" t="str">
        <f t="shared" si="213"/>
        <v>1900</v>
      </c>
      <c r="F13639" s="547">
        <v>0</v>
      </c>
      <c r="G13639" s="548">
        <v>0</v>
      </c>
      <c r="H13639" s="547">
        <v>0</v>
      </c>
      <c r="I13639" s="545" t="s">
        <v>12973</v>
      </c>
      <c r="J13639" s="545"/>
      <c r="K13639" s="545" t="s">
        <v>21314</v>
      </c>
      <c r="L13639" s="545" t="s">
        <v>13413</v>
      </c>
      <c r="M13639" s="548" t="s">
        <v>13758</v>
      </c>
      <c r="N13639" s="545" t="s">
        <v>13413</v>
      </c>
      <c r="O13639" s="545" t="s">
        <v>13413</v>
      </c>
      <c r="P13639" s="549">
        <v>11353</v>
      </c>
      <c r="Q13639" s="549">
        <v>1</v>
      </c>
      <c r="R13639" s="549">
        <v>59</v>
      </c>
      <c r="S13639" s="548"/>
      <c r="T13639" s="548"/>
      <c r="U13639" s="99"/>
    </row>
    <row r="13640" spans="1:21" ht="19.5" customHeight="1">
      <c r="A13640" s="545">
        <v>108685</v>
      </c>
      <c r="B13640" s="545" t="s">
        <v>5901</v>
      </c>
      <c r="C13640" s="545" t="s">
        <v>216</v>
      </c>
      <c r="D13640" s="546"/>
      <c r="E13640" s="171" t="str">
        <f t="shared" si="213"/>
        <v>1900</v>
      </c>
      <c r="F13640" s="547">
        <v>0</v>
      </c>
      <c r="G13640" s="548">
        <v>0</v>
      </c>
      <c r="H13640" s="547">
        <v>0</v>
      </c>
      <c r="I13640" s="545" t="s">
        <v>12973</v>
      </c>
      <c r="J13640" s="545"/>
      <c r="K13640" s="545" t="s">
        <v>21315</v>
      </c>
      <c r="L13640" s="545" t="s">
        <v>13413</v>
      </c>
      <c r="M13640" s="548" t="s">
        <v>13758</v>
      </c>
      <c r="N13640" s="545" t="s">
        <v>13413</v>
      </c>
      <c r="O13640" s="545" t="s">
        <v>13413</v>
      </c>
      <c r="P13640" s="549">
        <v>11354</v>
      </c>
      <c r="Q13640" s="549">
        <v>1</v>
      </c>
      <c r="R13640" s="549">
        <v>59</v>
      </c>
      <c r="S13640" s="548"/>
      <c r="T13640" s="548"/>
      <c r="U13640" s="99"/>
    </row>
    <row r="13641" spans="1:21" ht="19.5" customHeight="1">
      <c r="A13641" s="545">
        <v>108686</v>
      </c>
      <c r="B13641" s="545" t="s">
        <v>5855</v>
      </c>
      <c r="C13641" s="545" t="s">
        <v>216</v>
      </c>
      <c r="D13641" s="546"/>
      <c r="E13641" s="171" t="str">
        <f t="shared" si="213"/>
        <v>1900</v>
      </c>
      <c r="F13641" s="547">
        <v>0</v>
      </c>
      <c r="G13641" s="548">
        <v>0</v>
      </c>
      <c r="H13641" s="547">
        <v>0</v>
      </c>
      <c r="I13641" s="545" t="s">
        <v>12973</v>
      </c>
      <c r="J13641" s="545"/>
      <c r="K13641" s="545" t="s">
        <v>13413</v>
      </c>
      <c r="L13641" s="545" t="s">
        <v>13413</v>
      </c>
      <c r="M13641" s="548" t="s">
        <v>13758</v>
      </c>
      <c r="N13641" s="545" t="s">
        <v>13413</v>
      </c>
      <c r="O13641" s="545" t="s">
        <v>13413</v>
      </c>
      <c r="P13641" s="549">
        <v>11355</v>
      </c>
      <c r="Q13641" s="549">
        <v>1</v>
      </c>
      <c r="R13641" s="549">
        <v>59</v>
      </c>
      <c r="S13641" s="548"/>
      <c r="T13641" s="548"/>
      <c r="U13641" s="99"/>
    </row>
    <row r="13642" spans="1:21" ht="19.5" customHeight="1">
      <c r="A13642" s="545">
        <v>108687</v>
      </c>
      <c r="B13642" s="545" t="s">
        <v>5856</v>
      </c>
      <c r="C13642" s="545" t="s">
        <v>216</v>
      </c>
      <c r="D13642" s="546"/>
      <c r="E13642" s="171" t="str">
        <f t="shared" si="213"/>
        <v>1900</v>
      </c>
      <c r="F13642" s="547">
        <v>0</v>
      </c>
      <c r="G13642" s="548">
        <v>0</v>
      </c>
      <c r="H13642" s="547">
        <v>0</v>
      </c>
      <c r="I13642" s="545" t="s">
        <v>12973</v>
      </c>
      <c r="J13642" s="545"/>
      <c r="K13642" s="545" t="s">
        <v>13413</v>
      </c>
      <c r="L13642" s="545" t="s">
        <v>13413</v>
      </c>
      <c r="M13642" s="548" t="s">
        <v>13758</v>
      </c>
      <c r="N13642" s="545" t="s">
        <v>13413</v>
      </c>
      <c r="O13642" s="545" t="s">
        <v>13413</v>
      </c>
      <c r="P13642" s="549">
        <v>11356</v>
      </c>
      <c r="Q13642" s="549">
        <v>1</v>
      </c>
      <c r="R13642" s="549">
        <v>59</v>
      </c>
      <c r="S13642" s="548"/>
      <c r="T13642" s="548"/>
      <c r="U13642" s="99"/>
    </row>
    <row r="13643" spans="1:21" ht="19.5" customHeight="1">
      <c r="A13643" s="545">
        <v>108688</v>
      </c>
      <c r="B13643" s="545" t="s">
        <v>5877</v>
      </c>
      <c r="C13643" s="545" t="s">
        <v>216</v>
      </c>
      <c r="D13643" s="546"/>
      <c r="E13643" s="171" t="str">
        <f t="shared" si="213"/>
        <v>1900</v>
      </c>
      <c r="F13643" s="547">
        <v>0</v>
      </c>
      <c r="G13643" s="548">
        <v>0</v>
      </c>
      <c r="H13643" s="547">
        <v>0</v>
      </c>
      <c r="I13643" s="545" t="s">
        <v>12973</v>
      </c>
      <c r="J13643" s="545"/>
      <c r="K13643" s="545" t="s">
        <v>21305</v>
      </c>
      <c r="L13643" s="545" t="s">
        <v>13413</v>
      </c>
      <c r="M13643" s="548" t="s">
        <v>13758</v>
      </c>
      <c r="N13643" s="545" t="s">
        <v>13413</v>
      </c>
      <c r="O13643" s="545" t="s">
        <v>13413</v>
      </c>
      <c r="P13643" s="549">
        <v>11357</v>
      </c>
      <c r="Q13643" s="549">
        <v>1</v>
      </c>
      <c r="R13643" s="549">
        <v>59</v>
      </c>
      <c r="S13643" s="548"/>
      <c r="T13643" s="548"/>
      <c r="U13643" s="99"/>
    </row>
    <row r="13644" spans="1:21" ht="19.5" customHeight="1">
      <c r="A13644" s="545">
        <v>108689</v>
      </c>
      <c r="B13644" s="545" t="s">
        <v>5903</v>
      </c>
      <c r="C13644" s="545" t="s">
        <v>216</v>
      </c>
      <c r="D13644" s="546"/>
      <c r="E13644" s="171" t="str">
        <f t="shared" si="213"/>
        <v>1900</v>
      </c>
      <c r="F13644" s="547">
        <v>0</v>
      </c>
      <c r="G13644" s="548">
        <v>0</v>
      </c>
      <c r="H13644" s="547">
        <v>0</v>
      </c>
      <c r="I13644" s="545" t="s">
        <v>12973</v>
      </c>
      <c r="J13644" s="545"/>
      <c r="K13644" s="545" t="s">
        <v>21316</v>
      </c>
      <c r="L13644" s="545" t="s">
        <v>13413</v>
      </c>
      <c r="M13644" s="548" t="s">
        <v>13758</v>
      </c>
      <c r="N13644" s="545" t="s">
        <v>13413</v>
      </c>
      <c r="O13644" s="545" t="s">
        <v>13413</v>
      </c>
      <c r="P13644" s="549">
        <v>11358</v>
      </c>
      <c r="Q13644" s="549">
        <v>1</v>
      </c>
      <c r="R13644" s="549">
        <v>59</v>
      </c>
      <c r="S13644" s="548"/>
      <c r="T13644" s="548"/>
      <c r="U13644" s="99"/>
    </row>
    <row r="13645" spans="1:21" ht="19.5" customHeight="1">
      <c r="A13645" s="545">
        <v>108690</v>
      </c>
      <c r="B13645" s="545" t="s">
        <v>5858</v>
      </c>
      <c r="C13645" s="545" t="s">
        <v>216</v>
      </c>
      <c r="D13645" s="546"/>
      <c r="E13645" s="171" t="str">
        <f t="shared" si="213"/>
        <v>1900</v>
      </c>
      <c r="F13645" s="547">
        <v>0</v>
      </c>
      <c r="G13645" s="548">
        <v>0</v>
      </c>
      <c r="H13645" s="547">
        <v>0</v>
      </c>
      <c r="I13645" s="545" t="s">
        <v>12973</v>
      </c>
      <c r="J13645" s="545"/>
      <c r="K13645" s="545" t="s">
        <v>13413</v>
      </c>
      <c r="L13645" s="545" t="s">
        <v>13413</v>
      </c>
      <c r="M13645" s="548" t="s">
        <v>13758</v>
      </c>
      <c r="N13645" s="545" t="s">
        <v>13413</v>
      </c>
      <c r="O13645" s="545" t="s">
        <v>13413</v>
      </c>
      <c r="P13645" s="549">
        <v>11359</v>
      </c>
      <c r="Q13645" s="549">
        <v>1</v>
      </c>
      <c r="R13645" s="549">
        <v>59</v>
      </c>
      <c r="S13645" s="548"/>
      <c r="T13645" s="548"/>
      <c r="U13645" s="99"/>
    </row>
    <row r="13646" spans="1:21" ht="19.5" customHeight="1">
      <c r="A13646" s="545">
        <v>108691</v>
      </c>
      <c r="B13646" s="545" t="s">
        <v>8585</v>
      </c>
      <c r="C13646" s="545" t="s">
        <v>221</v>
      </c>
      <c r="D13646" s="546"/>
      <c r="E13646" s="171" t="str">
        <f t="shared" si="213"/>
        <v>1900</v>
      </c>
      <c r="F13646" s="547">
        <v>0</v>
      </c>
      <c r="G13646" s="548">
        <v>0</v>
      </c>
      <c r="H13646" s="547">
        <v>0</v>
      </c>
      <c r="I13646" s="545" t="s">
        <v>12736</v>
      </c>
      <c r="J13646" s="545"/>
      <c r="K13646" s="545" t="s">
        <v>21317</v>
      </c>
      <c r="L13646" s="545" t="s">
        <v>13413</v>
      </c>
      <c r="M13646" s="548" t="s">
        <v>13758</v>
      </c>
      <c r="N13646" s="545" t="s">
        <v>13413</v>
      </c>
      <c r="O13646" s="545" t="s">
        <v>13413</v>
      </c>
      <c r="P13646" s="549">
        <v>11360</v>
      </c>
      <c r="Q13646" s="549">
        <v>1</v>
      </c>
      <c r="R13646" s="549">
        <v>56</v>
      </c>
      <c r="S13646" s="548"/>
      <c r="T13646" s="548"/>
      <c r="U13646" s="99"/>
    </row>
    <row r="13647" spans="1:21" ht="19.5" customHeight="1">
      <c r="A13647" s="545">
        <v>108692</v>
      </c>
      <c r="B13647" s="545" t="s">
        <v>5700</v>
      </c>
      <c r="C13647" s="545" t="s">
        <v>216</v>
      </c>
      <c r="D13647" s="546"/>
      <c r="E13647" s="171" t="str">
        <f t="shared" si="213"/>
        <v>1900</v>
      </c>
      <c r="F13647" s="547">
        <v>0</v>
      </c>
      <c r="G13647" s="548">
        <v>0</v>
      </c>
      <c r="H13647" s="547">
        <v>0</v>
      </c>
      <c r="I13647" s="545" t="s">
        <v>12736</v>
      </c>
      <c r="J13647" s="545"/>
      <c r="K13647" s="545" t="s">
        <v>20598</v>
      </c>
      <c r="L13647" s="545" t="s">
        <v>13413</v>
      </c>
      <c r="M13647" s="548" t="s">
        <v>13758</v>
      </c>
      <c r="N13647" s="545" t="s">
        <v>13413</v>
      </c>
      <c r="O13647" s="545" t="s">
        <v>13413</v>
      </c>
      <c r="P13647" s="549">
        <v>11361</v>
      </c>
      <c r="Q13647" s="549">
        <v>1</v>
      </c>
      <c r="R13647" s="549">
        <v>56</v>
      </c>
      <c r="S13647" s="548"/>
      <c r="T13647" s="548"/>
      <c r="U13647" s="99"/>
    </row>
    <row r="13648" spans="1:21" ht="19.5" customHeight="1">
      <c r="A13648" s="545">
        <v>108693</v>
      </c>
      <c r="B13648" s="545" t="s">
        <v>5582</v>
      </c>
      <c r="C13648" s="545" t="s">
        <v>216</v>
      </c>
      <c r="D13648" s="546"/>
      <c r="E13648" s="171" t="str">
        <f t="shared" si="213"/>
        <v>1900</v>
      </c>
      <c r="F13648" s="547">
        <v>0</v>
      </c>
      <c r="G13648" s="548">
        <v>0</v>
      </c>
      <c r="H13648" s="547">
        <v>0</v>
      </c>
      <c r="I13648" s="545" t="s">
        <v>12736</v>
      </c>
      <c r="J13648" s="545"/>
      <c r="K13648" s="545" t="s">
        <v>20598</v>
      </c>
      <c r="L13648" s="545" t="s">
        <v>13413</v>
      </c>
      <c r="M13648" s="548" t="s">
        <v>13758</v>
      </c>
      <c r="N13648" s="545" t="s">
        <v>13413</v>
      </c>
      <c r="O13648" s="545" t="s">
        <v>13413</v>
      </c>
      <c r="P13648" s="549">
        <v>11362</v>
      </c>
      <c r="Q13648" s="549">
        <v>1</v>
      </c>
      <c r="R13648" s="549">
        <v>56</v>
      </c>
      <c r="S13648" s="548"/>
      <c r="T13648" s="548"/>
      <c r="U13648" s="99"/>
    </row>
    <row r="13649" spans="1:21" ht="19.5" customHeight="1">
      <c r="A13649" s="545">
        <v>108694</v>
      </c>
      <c r="B13649" s="545" t="s">
        <v>5667</v>
      </c>
      <c r="C13649" s="545" t="s">
        <v>221</v>
      </c>
      <c r="D13649" s="546"/>
      <c r="E13649" s="171" t="str">
        <f t="shared" si="213"/>
        <v>1900</v>
      </c>
      <c r="F13649" s="547">
        <v>0</v>
      </c>
      <c r="G13649" s="548">
        <v>0</v>
      </c>
      <c r="H13649" s="547">
        <v>0</v>
      </c>
      <c r="I13649" s="545" t="s">
        <v>12736</v>
      </c>
      <c r="J13649" s="545"/>
      <c r="K13649" s="545" t="s">
        <v>20598</v>
      </c>
      <c r="L13649" s="545" t="s">
        <v>13413</v>
      </c>
      <c r="M13649" s="548" t="s">
        <v>13758</v>
      </c>
      <c r="N13649" s="545" t="s">
        <v>13413</v>
      </c>
      <c r="O13649" s="545" t="s">
        <v>13413</v>
      </c>
      <c r="P13649" s="549">
        <v>11363</v>
      </c>
      <c r="Q13649" s="549">
        <v>1</v>
      </c>
      <c r="R13649" s="549">
        <v>56</v>
      </c>
      <c r="S13649" s="548"/>
      <c r="T13649" s="548"/>
      <c r="U13649" s="99"/>
    </row>
    <row r="13650" spans="1:21" ht="19.5" customHeight="1">
      <c r="A13650" s="545">
        <v>108695</v>
      </c>
      <c r="B13650" s="545" t="s">
        <v>6818</v>
      </c>
      <c r="C13650" s="545" t="s">
        <v>216</v>
      </c>
      <c r="D13650" s="546">
        <v>44622</v>
      </c>
      <c r="E13650" s="171" t="str">
        <f t="shared" si="213"/>
        <v>2022</v>
      </c>
      <c r="F13650" s="547">
        <v>729.01</v>
      </c>
      <c r="G13650" s="548">
        <v>0.19</v>
      </c>
      <c r="H13650" s="547">
        <v>612.61</v>
      </c>
      <c r="I13650" s="545" t="s">
        <v>12736</v>
      </c>
      <c r="J13650" s="545" t="s">
        <v>13297</v>
      </c>
      <c r="K13650" s="545" t="s">
        <v>21318</v>
      </c>
      <c r="L13650" s="545"/>
      <c r="M13650" s="548" t="s">
        <v>13758</v>
      </c>
      <c r="N13650" s="545" t="s">
        <v>13413</v>
      </c>
      <c r="O13650" s="545"/>
      <c r="P13650" s="549">
        <v>12612</v>
      </c>
      <c r="Q13650" s="549">
        <v>1</v>
      </c>
      <c r="R13650" s="549">
        <v>56</v>
      </c>
      <c r="S13650" s="548">
        <v>2257</v>
      </c>
      <c r="T13650" s="548"/>
      <c r="U13650" s="99"/>
    </row>
    <row r="13651" spans="1:21" ht="19.5" customHeight="1">
      <c r="A13651" s="545">
        <v>108696</v>
      </c>
      <c r="B13651" s="545" t="s">
        <v>5741</v>
      </c>
      <c r="C13651" s="545" t="s">
        <v>216</v>
      </c>
      <c r="D13651" s="546"/>
      <c r="E13651" s="171" t="str">
        <f t="shared" si="213"/>
        <v>1900</v>
      </c>
      <c r="F13651" s="547">
        <v>0</v>
      </c>
      <c r="G13651" s="548">
        <v>0</v>
      </c>
      <c r="H13651" s="547">
        <v>0</v>
      </c>
      <c r="I13651" s="545" t="s">
        <v>12736</v>
      </c>
      <c r="J13651" s="545"/>
      <c r="K13651" s="545" t="s">
        <v>20598</v>
      </c>
      <c r="L13651" s="545" t="s">
        <v>13413</v>
      </c>
      <c r="M13651" s="548" t="s">
        <v>13758</v>
      </c>
      <c r="N13651" s="545" t="s">
        <v>13413</v>
      </c>
      <c r="O13651" s="545" t="s">
        <v>13413</v>
      </c>
      <c r="P13651" s="549">
        <v>11365</v>
      </c>
      <c r="Q13651" s="549">
        <v>1</v>
      </c>
      <c r="R13651" s="549">
        <v>56</v>
      </c>
      <c r="S13651" s="548"/>
      <c r="T13651" s="548"/>
      <c r="U13651" s="99"/>
    </row>
    <row r="13652" spans="1:21" ht="19.5" customHeight="1">
      <c r="A13652" s="545">
        <v>108697</v>
      </c>
      <c r="B13652" s="545" t="s">
        <v>5615</v>
      </c>
      <c r="C13652" s="545" t="s">
        <v>216</v>
      </c>
      <c r="D13652" s="546">
        <v>46052</v>
      </c>
      <c r="E13652" s="171" t="str">
        <f t="shared" si="213"/>
        <v>2026</v>
      </c>
      <c r="F13652" s="547">
        <v>24887</v>
      </c>
      <c r="G13652" s="548">
        <v>0.19</v>
      </c>
      <c r="H13652" s="547">
        <v>20913.45</v>
      </c>
      <c r="I13652" s="545" t="s">
        <v>12736</v>
      </c>
      <c r="J13652" s="545" t="s">
        <v>13307</v>
      </c>
      <c r="K13652" s="545" t="s">
        <v>21319</v>
      </c>
      <c r="L13652" s="545" t="s">
        <v>13413</v>
      </c>
      <c r="M13652" s="548" t="s">
        <v>13758</v>
      </c>
      <c r="N13652" s="545" t="s">
        <v>13413</v>
      </c>
      <c r="O13652" s="545" t="s">
        <v>13413</v>
      </c>
      <c r="P13652" s="549">
        <v>11366</v>
      </c>
      <c r="Q13652" s="549">
        <v>1</v>
      </c>
      <c r="R13652" s="549">
        <v>56</v>
      </c>
      <c r="S13652" s="548">
        <v>2228</v>
      </c>
      <c r="T13652" s="548"/>
      <c r="U13652" s="99"/>
    </row>
    <row r="13653" spans="1:21" ht="19.5" customHeight="1">
      <c r="A13653" s="545">
        <v>108698</v>
      </c>
      <c r="B13653" s="545" t="s">
        <v>5657</v>
      </c>
      <c r="C13653" s="545" t="s">
        <v>216</v>
      </c>
      <c r="D13653" s="546"/>
      <c r="E13653" s="171" t="str">
        <f t="shared" si="213"/>
        <v>1900</v>
      </c>
      <c r="F13653" s="547">
        <v>0</v>
      </c>
      <c r="G13653" s="548">
        <v>0</v>
      </c>
      <c r="H13653" s="547">
        <v>0</v>
      </c>
      <c r="I13653" s="545" t="s">
        <v>12736</v>
      </c>
      <c r="J13653" s="545"/>
      <c r="K13653" s="545" t="s">
        <v>21320</v>
      </c>
      <c r="L13653" s="545" t="s">
        <v>13413</v>
      </c>
      <c r="M13653" s="548" t="s">
        <v>13758</v>
      </c>
      <c r="N13653" s="545" t="s">
        <v>13413</v>
      </c>
      <c r="O13653" s="545" t="s">
        <v>13413</v>
      </c>
      <c r="P13653" s="549">
        <v>11367</v>
      </c>
      <c r="Q13653" s="549">
        <v>1</v>
      </c>
      <c r="R13653" s="549">
        <v>56</v>
      </c>
      <c r="S13653" s="548"/>
      <c r="T13653" s="548"/>
      <c r="U13653" s="99"/>
    </row>
    <row r="13654" spans="1:21" ht="19.5" customHeight="1">
      <c r="A13654" s="545">
        <v>108699</v>
      </c>
      <c r="B13654" s="545" t="s">
        <v>5733</v>
      </c>
      <c r="C13654" s="545" t="s">
        <v>216</v>
      </c>
      <c r="D13654" s="546">
        <v>46052</v>
      </c>
      <c r="E13654" s="171" t="str">
        <f t="shared" si="213"/>
        <v>2026</v>
      </c>
      <c r="F13654" s="547">
        <v>424564</v>
      </c>
      <c r="G13654" s="548">
        <v>0.19</v>
      </c>
      <c r="H13654" s="547">
        <v>356776.47</v>
      </c>
      <c r="I13654" s="545" t="s">
        <v>12736</v>
      </c>
      <c r="J13654" s="545" t="s">
        <v>13307</v>
      </c>
      <c r="K13654" s="545" t="s">
        <v>21321</v>
      </c>
      <c r="L13654" s="545" t="s">
        <v>13413</v>
      </c>
      <c r="M13654" s="548" t="s">
        <v>13758</v>
      </c>
      <c r="N13654" s="545" t="s">
        <v>13413</v>
      </c>
      <c r="O13654" s="545" t="s">
        <v>13413</v>
      </c>
      <c r="P13654" s="549">
        <v>11368</v>
      </c>
      <c r="Q13654" s="549">
        <v>1</v>
      </c>
      <c r="R13654" s="549">
        <v>56</v>
      </c>
      <c r="S13654" s="548">
        <v>2228</v>
      </c>
      <c r="T13654" s="548"/>
      <c r="U13654" s="99"/>
    </row>
    <row r="13655" spans="1:21" ht="19.5" customHeight="1">
      <c r="A13655" s="545">
        <v>108700</v>
      </c>
      <c r="B13655" s="545" t="s">
        <v>5737</v>
      </c>
      <c r="C13655" s="545" t="s">
        <v>216</v>
      </c>
      <c r="D13655" s="546"/>
      <c r="E13655" s="171" t="str">
        <f t="shared" si="213"/>
        <v>1900</v>
      </c>
      <c r="F13655" s="547">
        <v>0</v>
      </c>
      <c r="G13655" s="548">
        <v>0</v>
      </c>
      <c r="H13655" s="547">
        <v>0</v>
      </c>
      <c r="I13655" s="545" t="s">
        <v>12736</v>
      </c>
      <c r="J13655" s="545"/>
      <c r="K13655" s="545" t="s">
        <v>21322</v>
      </c>
      <c r="L13655" s="545" t="s">
        <v>13413</v>
      </c>
      <c r="M13655" s="548" t="s">
        <v>13758</v>
      </c>
      <c r="N13655" s="545" t="s">
        <v>13413</v>
      </c>
      <c r="O13655" s="545" t="s">
        <v>13413</v>
      </c>
      <c r="P13655" s="549">
        <v>11369</v>
      </c>
      <c r="Q13655" s="549">
        <v>1</v>
      </c>
      <c r="R13655" s="549">
        <v>56</v>
      </c>
      <c r="S13655" s="548"/>
      <c r="T13655" s="548"/>
      <c r="U13655" s="99"/>
    </row>
    <row r="13656" spans="1:21" ht="19.5" customHeight="1">
      <c r="A13656" s="545">
        <v>108701</v>
      </c>
      <c r="B13656" s="545" t="s">
        <v>8584</v>
      </c>
      <c r="C13656" s="545" t="s">
        <v>221</v>
      </c>
      <c r="D13656" s="546"/>
      <c r="E13656" s="171" t="str">
        <f t="shared" si="213"/>
        <v>1900</v>
      </c>
      <c r="F13656" s="547">
        <v>0</v>
      </c>
      <c r="G13656" s="548">
        <v>0</v>
      </c>
      <c r="H13656" s="547">
        <v>0</v>
      </c>
      <c r="I13656" s="545" t="s">
        <v>12736</v>
      </c>
      <c r="J13656" s="545"/>
      <c r="K13656" s="545" t="s">
        <v>21323</v>
      </c>
      <c r="L13656" s="545" t="s">
        <v>13413</v>
      </c>
      <c r="M13656" s="548" t="s">
        <v>13758</v>
      </c>
      <c r="N13656" s="545" t="s">
        <v>13413</v>
      </c>
      <c r="O13656" s="545" t="s">
        <v>13413</v>
      </c>
      <c r="P13656" s="549">
        <v>11370</v>
      </c>
      <c r="Q13656" s="549">
        <v>1</v>
      </c>
      <c r="R13656" s="549">
        <v>56</v>
      </c>
      <c r="S13656" s="548"/>
      <c r="T13656" s="548"/>
      <c r="U13656" s="99"/>
    </row>
    <row r="13657" spans="1:21" ht="19.5" customHeight="1">
      <c r="A13657" s="545">
        <v>108702</v>
      </c>
      <c r="B13657" s="545" t="s">
        <v>5691</v>
      </c>
      <c r="C13657" s="545" t="s">
        <v>216</v>
      </c>
      <c r="D13657" s="546"/>
      <c r="E13657" s="171" t="str">
        <f t="shared" si="213"/>
        <v>1900</v>
      </c>
      <c r="F13657" s="547">
        <v>0</v>
      </c>
      <c r="G13657" s="548">
        <v>0</v>
      </c>
      <c r="H13657" s="547">
        <v>0</v>
      </c>
      <c r="I13657" s="545" t="s">
        <v>12736</v>
      </c>
      <c r="J13657" s="545"/>
      <c r="K13657" s="545" t="s">
        <v>21324</v>
      </c>
      <c r="L13657" s="545" t="s">
        <v>13413</v>
      </c>
      <c r="M13657" s="548" t="s">
        <v>13758</v>
      </c>
      <c r="N13657" s="545" t="s">
        <v>13413</v>
      </c>
      <c r="O13657" s="545" t="s">
        <v>13413</v>
      </c>
      <c r="P13657" s="549">
        <v>11371</v>
      </c>
      <c r="Q13657" s="549">
        <v>1</v>
      </c>
      <c r="R13657" s="549">
        <v>56</v>
      </c>
      <c r="S13657" s="548"/>
      <c r="T13657" s="548"/>
      <c r="U13657" s="99"/>
    </row>
    <row r="13658" spans="1:21" ht="19.5" customHeight="1">
      <c r="A13658" s="545">
        <v>108703</v>
      </c>
      <c r="B13658" s="545" t="s">
        <v>5734</v>
      </c>
      <c r="C13658" s="545" t="s">
        <v>216</v>
      </c>
      <c r="D13658" s="546"/>
      <c r="E13658" s="171" t="str">
        <f t="shared" si="213"/>
        <v>1900</v>
      </c>
      <c r="F13658" s="547">
        <v>0</v>
      </c>
      <c r="G13658" s="548">
        <v>0</v>
      </c>
      <c r="H13658" s="547">
        <v>0</v>
      </c>
      <c r="I13658" s="545" t="s">
        <v>12736</v>
      </c>
      <c r="J13658" s="545"/>
      <c r="K13658" s="545" t="s">
        <v>21325</v>
      </c>
      <c r="L13658" s="545" t="s">
        <v>13413</v>
      </c>
      <c r="M13658" s="548" t="s">
        <v>13758</v>
      </c>
      <c r="N13658" s="545" t="s">
        <v>13413</v>
      </c>
      <c r="O13658" s="545" t="s">
        <v>13413</v>
      </c>
      <c r="P13658" s="549">
        <v>11372</v>
      </c>
      <c r="Q13658" s="549">
        <v>1</v>
      </c>
      <c r="R13658" s="549">
        <v>56</v>
      </c>
      <c r="S13658" s="548"/>
      <c r="T13658" s="548"/>
      <c r="U13658" s="99"/>
    </row>
    <row r="13659" spans="1:21" ht="19.5" customHeight="1">
      <c r="A13659" s="545">
        <v>108704</v>
      </c>
      <c r="B13659" s="545" t="s">
        <v>5730</v>
      </c>
      <c r="C13659" s="545" t="s">
        <v>216</v>
      </c>
      <c r="D13659" s="546"/>
      <c r="E13659" s="171" t="str">
        <f t="shared" si="213"/>
        <v>1900</v>
      </c>
      <c r="F13659" s="547">
        <v>0</v>
      </c>
      <c r="G13659" s="548">
        <v>0</v>
      </c>
      <c r="H13659" s="547">
        <v>0</v>
      </c>
      <c r="I13659" s="545" t="s">
        <v>12736</v>
      </c>
      <c r="J13659" s="545"/>
      <c r="K13659" s="545" t="s">
        <v>21326</v>
      </c>
      <c r="L13659" s="545" t="s">
        <v>13413</v>
      </c>
      <c r="M13659" s="548" t="s">
        <v>13758</v>
      </c>
      <c r="N13659" s="545" t="s">
        <v>13413</v>
      </c>
      <c r="O13659" s="545" t="s">
        <v>13413</v>
      </c>
      <c r="P13659" s="549">
        <v>11373</v>
      </c>
      <c r="Q13659" s="549">
        <v>1</v>
      </c>
      <c r="R13659" s="549">
        <v>56</v>
      </c>
      <c r="S13659" s="548"/>
      <c r="T13659" s="548"/>
      <c r="U13659" s="99"/>
    </row>
    <row r="13660" spans="1:21" ht="19.5" customHeight="1">
      <c r="A13660" s="545">
        <v>108705</v>
      </c>
      <c r="B13660" s="545" t="s">
        <v>5807</v>
      </c>
      <c r="C13660" s="545" t="s">
        <v>216</v>
      </c>
      <c r="D13660" s="546"/>
      <c r="E13660" s="171" t="str">
        <f t="shared" si="213"/>
        <v>1900</v>
      </c>
      <c r="F13660" s="547">
        <v>0</v>
      </c>
      <c r="G13660" s="548">
        <v>0</v>
      </c>
      <c r="H13660" s="547">
        <v>0</v>
      </c>
      <c r="I13660" s="545" t="s">
        <v>12736</v>
      </c>
      <c r="J13660" s="545"/>
      <c r="K13660" s="545" t="s">
        <v>21327</v>
      </c>
      <c r="L13660" s="545" t="s">
        <v>13413</v>
      </c>
      <c r="M13660" s="548" t="s">
        <v>13758</v>
      </c>
      <c r="N13660" s="545" t="s">
        <v>13413</v>
      </c>
      <c r="O13660" s="545" t="s">
        <v>13413</v>
      </c>
      <c r="P13660" s="549">
        <v>11374</v>
      </c>
      <c r="Q13660" s="549">
        <v>1</v>
      </c>
      <c r="R13660" s="549">
        <v>56</v>
      </c>
      <c r="S13660" s="548"/>
      <c r="T13660" s="548"/>
      <c r="U13660" s="99"/>
    </row>
    <row r="13661" spans="1:21" ht="19.5" customHeight="1">
      <c r="A13661" s="545">
        <v>108706</v>
      </c>
      <c r="B13661" s="545" t="s">
        <v>5800</v>
      </c>
      <c r="C13661" s="545" t="s">
        <v>216</v>
      </c>
      <c r="D13661" s="546"/>
      <c r="E13661" s="171" t="str">
        <f t="shared" si="213"/>
        <v>1900</v>
      </c>
      <c r="F13661" s="547">
        <v>0</v>
      </c>
      <c r="G13661" s="548">
        <v>0</v>
      </c>
      <c r="H13661" s="547">
        <v>0</v>
      </c>
      <c r="I13661" s="545" t="s">
        <v>12736</v>
      </c>
      <c r="J13661" s="545"/>
      <c r="K13661" s="545" t="s">
        <v>20598</v>
      </c>
      <c r="L13661" s="545" t="s">
        <v>13413</v>
      </c>
      <c r="M13661" s="548" t="s">
        <v>13758</v>
      </c>
      <c r="N13661" s="545" t="s">
        <v>13413</v>
      </c>
      <c r="O13661" s="545" t="s">
        <v>13413</v>
      </c>
      <c r="P13661" s="549">
        <v>11375</v>
      </c>
      <c r="Q13661" s="549">
        <v>1</v>
      </c>
      <c r="R13661" s="549">
        <v>56</v>
      </c>
      <c r="S13661" s="548"/>
      <c r="T13661" s="548"/>
      <c r="U13661" s="99"/>
    </row>
    <row r="13662" spans="1:21" ht="19.5" customHeight="1">
      <c r="A13662" s="545">
        <v>108707</v>
      </c>
      <c r="B13662" s="545" t="s">
        <v>5626</v>
      </c>
      <c r="C13662" s="545" t="s">
        <v>216</v>
      </c>
      <c r="D13662" s="546"/>
      <c r="E13662" s="171" t="str">
        <f t="shared" si="213"/>
        <v>1900</v>
      </c>
      <c r="F13662" s="547">
        <v>0</v>
      </c>
      <c r="G13662" s="548">
        <v>0</v>
      </c>
      <c r="H13662" s="547">
        <v>0</v>
      </c>
      <c r="I13662" s="545" t="s">
        <v>12736</v>
      </c>
      <c r="J13662" s="545"/>
      <c r="K13662" s="545" t="s">
        <v>20598</v>
      </c>
      <c r="L13662" s="545" t="s">
        <v>13413</v>
      </c>
      <c r="M13662" s="548" t="s">
        <v>13758</v>
      </c>
      <c r="N13662" s="545" t="s">
        <v>13413</v>
      </c>
      <c r="O13662" s="545" t="s">
        <v>13413</v>
      </c>
      <c r="P13662" s="549">
        <v>11376</v>
      </c>
      <c r="Q13662" s="549">
        <v>1</v>
      </c>
      <c r="R13662" s="549">
        <v>56</v>
      </c>
      <c r="S13662" s="548"/>
      <c r="T13662" s="548"/>
      <c r="U13662" s="99"/>
    </row>
    <row r="13663" spans="1:21" ht="19.5" customHeight="1">
      <c r="A13663" s="545">
        <v>108708</v>
      </c>
      <c r="B13663" s="545" t="s">
        <v>5724</v>
      </c>
      <c r="C13663" s="545" t="s">
        <v>216</v>
      </c>
      <c r="D13663" s="546"/>
      <c r="E13663" s="171" t="str">
        <f t="shared" si="213"/>
        <v>1900</v>
      </c>
      <c r="F13663" s="547">
        <v>0</v>
      </c>
      <c r="G13663" s="548">
        <v>0</v>
      </c>
      <c r="H13663" s="547">
        <v>0</v>
      </c>
      <c r="I13663" s="545" t="s">
        <v>12736</v>
      </c>
      <c r="J13663" s="545"/>
      <c r="K13663" s="545" t="s">
        <v>20598</v>
      </c>
      <c r="L13663" s="545" t="s">
        <v>13413</v>
      </c>
      <c r="M13663" s="548" t="s">
        <v>13758</v>
      </c>
      <c r="N13663" s="545" t="s">
        <v>13413</v>
      </c>
      <c r="O13663" s="545" t="s">
        <v>13413</v>
      </c>
      <c r="P13663" s="549">
        <v>11377</v>
      </c>
      <c r="Q13663" s="549">
        <v>1</v>
      </c>
      <c r="R13663" s="549">
        <v>56</v>
      </c>
      <c r="S13663" s="548"/>
      <c r="T13663" s="548"/>
      <c r="U13663" s="99"/>
    </row>
    <row r="13664" spans="1:21" ht="19.5" customHeight="1">
      <c r="A13664" s="545">
        <v>108709</v>
      </c>
      <c r="B13664" s="545" t="s">
        <v>5703</v>
      </c>
      <c r="C13664" s="545" t="s">
        <v>4504</v>
      </c>
      <c r="D13664" s="546"/>
      <c r="E13664" s="171" t="str">
        <f t="shared" si="213"/>
        <v>1900</v>
      </c>
      <c r="F13664" s="547">
        <v>0</v>
      </c>
      <c r="G13664" s="548">
        <v>0</v>
      </c>
      <c r="H13664" s="547">
        <v>0</v>
      </c>
      <c r="I13664" s="545" t="s">
        <v>12736</v>
      </c>
      <c r="J13664" s="545"/>
      <c r="K13664" s="545" t="s">
        <v>20598</v>
      </c>
      <c r="L13664" s="545" t="s">
        <v>13413</v>
      </c>
      <c r="M13664" s="548" t="s">
        <v>13813</v>
      </c>
      <c r="N13664" s="545" t="s">
        <v>13413</v>
      </c>
      <c r="O13664" s="545" t="s">
        <v>13413</v>
      </c>
      <c r="P13664" s="549">
        <v>11378</v>
      </c>
      <c r="Q13664" s="549">
        <v>3</v>
      </c>
      <c r="R13664" s="549">
        <v>56</v>
      </c>
      <c r="S13664" s="548"/>
      <c r="T13664" s="548"/>
      <c r="U13664" s="99"/>
    </row>
    <row r="13665" spans="1:21" ht="19.5" customHeight="1">
      <c r="A13665" s="545">
        <v>108710</v>
      </c>
      <c r="B13665" s="545" t="s">
        <v>5807</v>
      </c>
      <c r="C13665" s="545" t="s">
        <v>216</v>
      </c>
      <c r="D13665" s="546"/>
      <c r="E13665" s="171" t="str">
        <f t="shared" si="213"/>
        <v>1900</v>
      </c>
      <c r="F13665" s="547">
        <v>0</v>
      </c>
      <c r="G13665" s="548">
        <v>0</v>
      </c>
      <c r="H13665" s="547">
        <v>0</v>
      </c>
      <c r="I13665" s="545" t="s">
        <v>12736</v>
      </c>
      <c r="J13665" s="545"/>
      <c r="K13665" s="545" t="s">
        <v>21328</v>
      </c>
      <c r="L13665" s="545" t="s">
        <v>13413</v>
      </c>
      <c r="M13665" s="548" t="s">
        <v>13758</v>
      </c>
      <c r="N13665" s="545" t="s">
        <v>13413</v>
      </c>
      <c r="O13665" s="545" t="s">
        <v>13413</v>
      </c>
      <c r="P13665" s="549">
        <v>11379</v>
      </c>
      <c r="Q13665" s="549">
        <v>1</v>
      </c>
      <c r="R13665" s="549">
        <v>56</v>
      </c>
      <c r="S13665" s="548"/>
      <c r="T13665" s="548"/>
      <c r="U13665" s="99"/>
    </row>
    <row r="13666" spans="1:21" ht="19.5" customHeight="1">
      <c r="A13666" s="545">
        <v>108711</v>
      </c>
      <c r="B13666" s="545" t="s">
        <v>5799</v>
      </c>
      <c r="C13666" s="545" t="s">
        <v>216</v>
      </c>
      <c r="D13666" s="546"/>
      <c r="E13666" s="171" t="str">
        <f t="shared" si="213"/>
        <v>1900</v>
      </c>
      <c r="F13666" s="547">
        <v>0</v>
      </c>
      <c r="G13666" s="548">
        <v>0</v>
      </c>
      <c r="H13666" s="547">
        <v>0</v>
      </c>
      <c r="I13666" s="545" t="s">
        <v>12736</v>
      </c>
      <c r="J13666" s="545"/>
      <c r="K13666" s="545" t="s">
        <v>20598</v>
      </c>
      <c r="L13666" s="545" t="s">
        <v>13413</v>
      </c>
      <c r="M13666" s="548" t="s">
        <v>13758</v>
      </c>
      <c r="N13666" s="545" t="s">
        <v>13413</v>
      </c>
      <c r="O13666" s="545" t="s">
        <v>13413</v>
      </c>
      <c r="P13666" s="549">
        <v>11380</v>
      </c>
      <c r="Q13666" s="549">
        <v>1</v>
      </c>
      <c r="R13666" s="549">
        <v>56</v>
      </c>
      <c r="S13666" s="548"/>
      <c r="T13666" s="548"/>
      <c r="U13666" s="99"/>
    </row>
    <row r="13667" spans="1:21" ht="19.5" customHeight="1">
      <c r="A13667" s="545">
        <v>108712</v>
      </c>
      <c r="B13667" s="545" t="s">
        <v>5807</v>
      </c>
      <c r="C13667" s="545" t="s">
        <v>216</v>
      </c>
      <c r="D13667" s="546"/>
      <c r="E13667" s="171" t="str">
        <f t="shared" si="213"/>
        <v>1900</v>
      </c>
      <c r="F13667" s="547">
        <v>0</v>
      </c>
      <c r="G13667" s="548">
        <v>0</v>
      </c>
      <c r="H13667" s="547">
        <v>0</v>
      </c>
      <c r="I13667" s="545" t="s">
        <v>12736</v>
      </c>
      <c r="J13667" s="545"/>
      <c r="K13667" s="545" t="s">
        <v>21329</v>
      </c>
      <c r="L13667" s="545" t="s">
        <v>13413</v>
      </c>
      <c r="M13667" s="548" t="s">
        <v>13758</v>
      </c>
      <c r="N13667" s="545" t="s">
        <v>13413</v>
      </c>
      <c r="O13667" s="545" t="s">
        <v>13413</v>
      </c>
      <c r="P13667" s="549">
        <v>11381</v>
      </c>
      <c r="Q13667" s="549">
        <v>1</v>
      </c>
      <c r="R13667" s="549">
        <v>56</v>
      </c>
      <c r="S13667" s="548"/>
      <c r="T13667" s="548"/>
      <c r="U13667" s="99"/>
    </row>
    <row r="13668" spans="1:21" s="196" customFormat="1" ht="19.5" customHeight="1">
      <c r="A13668" s="545">
        <v>108713</v>
      </c>
      <c r="B13668" s="545" t="s">
        <v>5801</v>
      </c>
      <c r="C13668" s="545" t="s">
        <v>216</v>
      </c>
      <c r="D13668" s="546"/>
      <c r="E13668" s="171" t="str">
        <f t="shared" si="213"/>
        <v>1900</v>
      </c>
      <c r="F13668" s="547">
        <v>0</v>
      </c>
      <c r="G13668" s="548">
        <v>0</v>
      </c>
      <c r="H13668" s="547">
        <v>0</v>
      </c>
      <c r="I13668" s="545" t="s">
        <v>12736</v>
      </c>
      <c r="J13668" s="545"/>
      <c r="K13668" s="545" t="s">
        <v>20598</v>
      </c>
      <c r="L13668" s="545" t="s">
        <v>13413</v>
      </c>
      <c r="M13668" s="548" t="s">
        <v>13758</v>
      </c>
      <c r="N13668" s="545" t="s">
        <v>13413</v>
      </c>
      <c r="O13668" s="545" t="s">
        <v>13413</v>
      </c>
      <c r="P13668" s="549">
        <v>11382</v>
      </c>
      <c r="Q13668" s="549">
        <v>1</v>
      </c>
      <c r="R13668" s="549">
        <v>56</v>
      </c>
      <c r="S13668" s="548"/>
      <c r="T13668" s="548"/>
      <c r="U13668" s="500"/>
    </row>
    <row r="13669" spans="1:21" ht="19.5" customHeight="1">
      <c r="A13669" s="545">
        <v>108714</v>
      </c>
      <c r="B13669" s="545" t="s">
        <v>5805</v>
      </c>
      <c r="C13669" s="545" t="s">
        <v>216</v>
      </c>
      <c r="D13669" s="546"/>
      <c r="E13669" s="171" t="str">
        <f t="shared" si="213"/>
        <v>1900</v>
      </c>
      <c r="F13669" s="547">
        <v>0</v>
      </c>
      <c r="G13669" s="548">
        <v>0</v>
      </c>
      <c r="H13669" s="547">
        <v>0</v>
      </c>
      <c r="I13669" s="545" t="s">
        <v>12736</v>
      </c>
      <c r="J13669" s="545"/>
      <c r="K13669" s="545" t="s">
        <v>21330</v>
      </c>
      <c r="L13669" s="545" t="s">
        <v>13413</v>
      </c>
      <c r="M13669" s="548" t="s">
        <v>13758</v>
      </c>
      <c r="N13669" s="545" t="s">
        <v>13413</v>
      </c>
      <c r="O13669" s="545" t="s">
        <v>13413</v>
      </c>
      <c r="P13669" s="549">
        <v>11383</v>
      </c>
      <c r="Q13669" s="549">
        <v>1</v>
      </c>
      <c r="R13669" s="549">
        <v>56</v>
      </c>
      <c r="S13669" s="548"/>
      <c r="T13669" s="548"/>
      <c r="U13669" s="99"/>
    </row>
    <row r="13670" spans="1:21" ht="19.5" customHeight="1">
      <c r="A13670" s="545">
        <v>108715</v>
      </c>
      <c r="B13670" s="545" t="s">
        <v>5807</v>
      </c>
      <c r="C13670" s="545" t="s">
        <v>216</v>
      </c>
      <c r="D13670" s="546"/>
      <c r="E13670" s="171" t="str">
        <f t="shared" si="213"/>
        <v>1900</v>
      </c>
      <c r="F13670" s="547">
        <v>0</v>
      </c>
      <c r="G13670" s="548">
        <v>0</v>
      </c>
      <c r="H13670" s="547">
        <v>0</v>
      </c>
      <c r="I13670" s="545" t="s">
        <v>12736</v>
      </c>
      <c r="J13670" s="545"/>
      <c r="K13670" s="545" t="s">
        <v>21331</v>
      </c>
      <c r="L13670" s="545" t="s">
        <v>13413</v>
      </c>
      <c r="M13670" s="548" t="s">
        <v>13758</v>
      </c>
      <c r="N13670" s="545" t="s">
        <v>13413</v>
      </c>
      <c r="O13670" s="545" t="s">
        <v>13413</v>
      </c>
      <c r="P13670" s="549">
        <v>11384</v>
      </c>
      <c r="Q13670" s="549">
        <v>1</v>
      </c>
      <c r="R13670" s="549">
        <v>56</v>
      </c>
      <c r="S13670" s="548"/>
      <c r="T13670" s="548"/>
      <c r="U13670" s="99"/>
    </row>
    <row r="13671" spans="1:21" ht="19.5" customHeight="1">
      <c r="A13671" s="545">
        <v>108716</v>
      </c>
      <c r="B13671" s="545" t="s">
        <v>5807</v>
      </c>
      <c r="C13671" s="545" t="s">
        <v>216</v>
      </c>
      <c r="D13671" s="546"/>
      <c r="E13671" s="171" t="str">
        <f t="shared" si="213"/>
        <v>1900</v>
      </c>
      <c r="F13671" s="547">
        <v>0</v>
      </c>
      <c r="G13671" s="548">
        <v>0</v>
      </c>
      <c r="H13671" s="547">
        <v>0</v>
      </c>
      <c r="I13671" s="545" t="s">
        <v>12736</v>
      </c>
      <c r="J13671" s="545"/>
      <c r="K13671" s="545" t="s">
        <v>21332</v>
      </c>
      <c r="L13671" s="545" t="s">
        <v>13413</v>
      </c>
      <c r="M13671" s="548" t="s">
        <v>13758</v>
      </c>
      <c r="N13671" s="545" t="s">
        <v>13413</v>
      </c>
      <c r="O13671" s="545" t="s">
        <v>13413</v>
      </c>
      <c r="P13671" s="549">
        <v>11385</v>
      </c>
      <c r="Q13671" s="549">
        <v>1</v>
      </c>
      <c r="R13671" s="549">
        <v>56</v>
      </c>
      <c r="S13671" s="548"/>
      <c r="T13671" s="548"/>
      <c r="U13671" s="99"/>
    </row>
    <row r="13672" spans="1:21" ht="19.5" customHeight="1">
      <c r="A13672" s="545">
        <v>108717</v>
      </c>
      <c r="B13672" s="545" t="s">
        <v>8583</v>
      </c>
      <c r="C13672" s="545" t="s">
        <v>216</v>
      </c>
      <c r="D13672" s="546"/>
      <c r="E13672" s="171" t="str">
        <f t="shared" si="213"/>
        <v>1900</v>
      </c>
      <c r="F13672" s="547">
        <v>0</v>
      </c>
      <c r="G13672" s="548">
        <v>0</v>
      </c>
      <c r="H13672" s="547">
        <v>0</v>
      </c>
      <c r="I13672" s="545" t="s">
        <v>12736</v>
      </c>
      <c r="J13672" s="545"/>
      <c r="K13672" s="545" t="s">
        <v>21333</v>
      </c>
      <c r="L13672" s="545" t="s">
        <v>13413</v>
      </c>
      <c r="M13672" s="548" t="s">
        <v>13758</v>
      </c>
      <c r="N13672" s="545" t="s">
        <v>13413</v>
      </c>
      <c r="O13672" s="545" t="s">
        <v>13413</v>
      </c>
      <c r="P13672" s="549">
        <v>11386</v>
      </c>
      <c r="Q13672" s="549">
        <v>1</v>
      </c>
      <c r="R13672" s="549">
        <v>56</v>
      </c>
      <c r="S13672" s="548"/>
      <c r="T13672" s="548"/>
      <c r="U13672" s="99"/>
    </row>
    <row r="13673" spans="1:21" ht="19.5" customHeight="1">
      <c r="A13673" s="545">
        <v>108718</v>
      </c>
      <c r="B13673" s="545" t="s">
        <v>5808</v>
      </c>
      <c r="C13673" s="545" t="s">
        <v>216</v>
      </c>
      <c r="D13673" s="546"/>
      <c r="E13673" s="171" t="str">
        <f t="shared" si="213"/>
        <v>1900</v>
      </c>
      <c r="F13673" s="547">
        <v>0</v>
      </c>
      <c r="G13673" s="548">
        <v>0</v>
      </c>
      <c r="H13673" s="547">
        <v>0</v>
      </c>
      <c r="I13673" s="545" t="s">
        <v>12736</v>
      </c>
      <c r="J13673" s="545"/>
      <c r="K13673" s="545" t="s">
        <v>21334</v>
      </c>
      <c r="L13673" s="545" t="s">
        <v>13413</v>
      </c>
      <c r="M13673" s="548" t="s">
        <v>13758</v>
      </c>
      <c r="N13673" s="545" t="s">
        <v>13413</v>
      </c>
      <c r="O13673" s="545" t="s">
        <v>13413</v>
      </c>
      <c r="P13673" s="549">
        <v>11387</v>
      </c>
      <c r="Q13673" s="549">
        <v>1</v>
      </c>
      <c r="R13673" s="549">
        <v>56</v>
      </c>
      <c r="S13673" s="548"/>
      <c r="T13673" s="548"/>
      <c r="U13673" s="99"/>
    </row>
    <row r="13674" spans="1:21" ht="19.5" customHeight="1">
      <c r="A13674" s="545">
        <v>108719</v>
      </c>
      <c r="B13674" s="545" t="s">
        <v>8582</v>
      </c>
      <c r="C13674" s="545" t="s">
        <v>216</v>
      </c>
      <c r="D13674" s="546"/>
      <c r="E13674" s="171" t="str">
        <f t="shared" si="213"/>
        <v>1900</v>
      </c>
      <c r="F13674" s="547">
        <v>0</v>
      </c>
      <c r="G13674" s="548">
        <v>0</v>
      </c>
      <c r="H13674" s="547">
        <v>0</v>
      </c>
      <c r="I13674" s="545" t="s">
        <v>12736</v>
      </c>
      <c r="J13674" s="545"/>
      <c r="K13674" s="545" t="s">
        <v>20598</v>
      </c>
      <c r="L13674" s="545" t="s">
        <v>13413</v>
      </c>
      <c r="M13674" s="548" t="s">
        <v>13758</v>
      </c>
      <c r="N13674" s="545" t="s">
        <v>13413</v>
      </c>
      <c r="O13674" s="545" t="s">
        <v>13413</v>
      </c>
      <c r="P13674" s="549">
        <v>11388</v>
      </c>
      <c r="Q13674" s="549">
        <v>1</v>
      </c>
      <c r="R13674" s="549">
        <v>56</v>
      </c>
      <c r="S13674" s="548"/>
      <c r="T13674" s="548"/>
      <c r="U13674" s="99"/>
    </row>
    <row r="13675" spans="1:21" ht="19.5" customHeight="1">
      <c r="A13675" s="545">
        <v>108720</v>
      </c>
      <c r="B13675" s="545" t="s">
        <v>5809</v>
      </c>
      <c r="C13675" s="545" t="s">
        <v>216</v>
      </c>
      <c r="D13675" s="546"/>
      <c r="E13675" s="171" t="str">
        <f t="shared" si="213"/>
        <v>1900</v>
      </c>
      <c r="F13675" s="547">
        <v>0</v>
      </c>
      <c r="G13675" s="548">
        <v>0</v>
      </c>
      <c r="H13675" s="547">
        <v>0</v>
      </c>
      <c r="I13675" s="545" t="s">
        <v>12736</v>
      </c>
      <c r="J13675" s="545"/>
      <c r="K13675" s="545" t="s">
        <v>21335</v>
      </c>
      <c r="L13675" s="545" t="s">
        <v>13413</v>
      </c>
      <c r="M13675" s="548" t="s">
        <v>13758</v>
      </c>
      <c r="N13675" s="545" t="s">
        <v>13413</v>
      </c>
      <c r="O13675" s="545" t="s">
        <v>13413</v>
      </c>
      <c r="P13675" s="549">
        <v>11389</v>
      </c>
      <c r="Q13675" s="549">
        <v>1</v>
      </c>
      <c r="R13675" s="549">
        <v>56</v>
      </c>
      <c r="S13675" s="548"/>
      <c r="T13675" s="548"/>
      <c r="U13675" s="99"/>
    </row>
    <row r="13676" spans="1:21" ht="19.5" customHeight="1">
      <c r="A13676" s="545">
        <v>108721</v>
      </c>
      <c r="B13676" s="545" t="s">
        <v>5681</v>
      </c>
      <c r="C13676" s="545" t="s">
        <v>216</v>
      </c>
      <c r="D13676" s="546"/>
      <c r="E13676" s="171" t="str">
        <f t="shared" si="213"/>
        <v>1900</v>
      </c>
      <c r="F13676" s="547">
        <v>0</v>
      </c>
      <c r="G13676" s="548">
        <v>0</v>
      </c>
      <c r="H13676" s="547">
        <v>0</v>
      </c>
      <c r="I13676" s="545" t="s">
        <v>12736</v>
      </c>
      <c r="J13676" s="545"/>
      <c r="K13676" s="545" t="s">
        <v>21336</v>
      </c>
      <c r="L13676" s="545" t="s">
        <v>13413</v>
      </c>
      <c r="M13676" s="548" t="s">
        <v>13758</v>
      </c>
      <c r="N13676" s="545" t="s">
        <v>13413</v>
      </c>
      <c r="O13676" s="545" t="s">
        <v>13413</v>
      </c>
      <c r="P13676" s="549">
        <v>11390</v>
      </c>
      <c r="Q13676" s="549">
        <v>1</v>
      </c>
      <c r="R13676" s="549">
        <v>56</v>
      </c>
      <c r="S13676" s="548"/>
      <c r="T13676" s="548"/>
      <c r="U13676" s="99"/>
    </row>
    <row r="13677" spans="1:21" ht="19.5" customHeight="1">
      <c r="A13677" s="545">
        <v>108722</v>
      </c>
      <c r="B13677" s="545" t="s">
        <v>5680</v>
      </c>
      <c r="C13677" s="545" t="s">
        <v>216</v>
      </c>
      <c r="D13677" s="546"/>
      <c r="E13677" s="171" t="str">
        <f t="shared" si="213"/>
        <v>1900</v>
      </c>
      <c r="F13677" s="547">
        <v>0</v>
      </c>
      <c r="G13677" s="548">
        <v>0</v>
      </c>
      <c r="H13677" s="547">
        <v>0</v>
      </c>
      <c r="I13677" s="545" t="s">
        <v>12736</v>
      </c>
      <c r="J13677" s="545"/>
      <c r="K13677" s="545" t="s">
        <v>20598</v>
      </c>
      <c r="L13677" s="545" t="s">
        <v>13413</v>
      </c>
      <c r="M13677" s="548" t="s">
        <v>13758</v>
      </c>
      <c r="N13677" s="545" t="s">
        <v>13413</v>
      </c>
      <c r="O13677" s="545" t="s">
        <v>13413</v>
      </c>
      <c r="P13677" s="549">
        <v>11391</v>
      </c>
      <c r="Q13677" s="549">
        <v>1</v>
      </c>
      <c r="R13677" s="549">
        <v>56</v>
      </c>
      <c r="S13677" s="548"/>
      <c r="T13677" s="548"/>
      <c r="U13677" s="99"/>
    </row>
    <row r="13678" spans="1:21" ht="19.5" customHeight="1">
      <c r="A13678" s="545">
        <v>108723</v>
      </c>
      <c r="B13678" s="545" t="s">
        <v>5607</v>
      </c>
      <c r="C13678" s="545" t="s">
        <v>216</v>
      </c>
      <c r="D13678" s="546"/>
      <c r="E13678" s="171" t="str">
        <f t="shared" si="213"/>
        <v>1900</v>
      </c>
      <c r="F13678" s="547">
        <v>0</v>
      </c>
      <c r="G13678" s="548">
        <v>0</v>
      </c>
      <c r="H13678" s="547">
        <v>0</v>
      </c>
      <c r="I13678" s="545" t="s">
        <v>12736</v>
      </c>
      <c r="J13678" s="545"/>
      <c r="K13678" s="545" t="s">
        <v>21337</v>
      </c>
      <c r="L13678" s="545" t="s">
        <v>13413</v>
      </c>
      <c r="M13678" s="548" t="s">
        <v>13758</v>
      </c>
      <c r="N13678" s="545" t="s">
        <v>13413</v>
      </c>
      <c r="O13678" s="545" t="s">
        <v>13413</v>
      </c>
      <c r="P13678" s="549">
        <v>11392</v>
      </c>
      <c r="Q13678" s="549">
        <v>1</v>
      </c>
      <c r="R13678" s="549">
        <v>56</v>
      </c>
      <c r="S13678" s="548"/>
      <c r="T13678" s="548"/>
      <c r="U13678" s="99"/>
    </row>
    <row r="13679" spans="1:21" ht="19.5" customHeight="1">
      <c r="A13679" s="545">
        <v>108724</v>
      </c>
      <c r="B13679" s="545" t="s">
        <v>5670</v>
      </c>
      <c r="C13679" s="545" t="s">
        <v>209</v>
      </c>
      <c r="D13679" s="546"/>
      <c r="E13679" s="171" t="str">
        <f t="shared" si="213"/>
        <v>1900</v>
      </c>
      <c r="F13679" s="547">
        <v>0</v>
      </c>
      <c r="G13679" s="548">
        <v>0</v>
      </c>
      <c r="H13679" s="547">
        <v>0</v>
      </c>
      <c r="I13679" s="545" t="s">
        <v>12736</v>
      </c>
      <c r="J13679" s="545"/>
      <c r="K13679" s="545" t="s">
        <v>21338</v>
      </c>
      <c r="L13679" s="545" t="s">
        <v>13413</v>
      </c>
      <c r="M13679" s="548" t="s">
        <v>13758</v>
      </c>
      <c r="N13679" s="545" t="s">
        <v>13413</v>
      </c>
      <c r="O13679" s="545" t="s">
        <v>13413</v>
      </c>
      <c r="P13679" s="549">
        <v>11393</v>
      </c>
      <c r="Q13679" s="549">
        <v>1</v>
      </c>
      <c r="R13679" s="549">
        <v>56</v>
      </c>
      <c r="S13679" s="548"/>
      <c r="T13679" s="548"/>
      <c r="U13679" s="99"/>
    </row>
    <row r="13680" spans="1:21" ht="19.5" customHeight="1">
      <c r="A13680" s="545">
        <v>108725</v>
      </c>
      <c r="B13680" s="545" t="s">
        <v>8581</v>
      </c>
      <c r="C13680" s="545" t="s">
        <v>216</v>
      </c>
      <c r="D13680" s="546"/>
      <c r="E13680" s="171" t="str">
        <f t="shared" si="213"/>
        <v>1900</v>
      </c>
      <c r="F13680" s="547">
        <v>0</v>
      </c>
      <c r="G13680" s="548">
        <v>0</v>
      </c>
      <c r="H13680" s="547">
        <v>0</v>
      </c>
      <c r="I13680" s="545" t="s">
        <v>12736</v>
      </c>
      <c r="J13680" s="545"/>
      <c r="K13680" s="545" t="s">
        <v>20598</v>
      </c>
      <c r="L13680" s="545" t="s">
        <v>13413</v>
      </c>
      <c r="M13680" s="548" t="s">
        <v>13758</v>
      </c>
      <c r="N13680" s="545" t="s">
        <v>13413</v>
      </c>
      <c r="O13680" s="545" t="s">
        <v>13413</v>
      </c>
      <c r="P13680" s="549">
        <v>11394</v>
      </c>
      <c r="Q13680" s="549">
        <v>1</v>
      </c>
      <c r="R13680" s="549">
        <v>56</v>
      </c>
      <c r="S13680" s="548"/>
      <c r="T13680" s="548"/>
      <c r="U13680" s="99"/>
    </row>
    <row r="13681" spans="1:21" ht="19.5" customHeight="1">
      <c r="A13681" s="545">
        <v>108726</v>
      </c>
      <c r="B13681" s="545" t="s">
        <v>5606</v>
      </c>
      <c r="C13681" s="545" t="s">
        <v>216</v>
      </c>
      <c r="D13681" s="546"/>
      <c r="E13681" s="171" t="str">
        <f t="shared" si="213"/>
        <v>1900</v>
      </c>
      <c r="F13681" s="547">
        <v>0</v>
      </c>
      <c r="G13681" s="548">
        <v>0</v>
      </c>
      <c r="H13681" s="547">
        <v>0</v>
      </c>
      <c r="I13681" s="545" t="s">
        <v>12736</v>
      </c>
      <c r="J13681" s="545"/>
      <c r="K13681" s="545" t="s">
        <v>21339</v>
      </c>
      <c r="L13681" s="545" t="s">
        <v>13413</v>
      </c>
      <c r="M13681" s="548" t="s">
        <v>13758</v>
      </c>
      <c r="N13681" s="545" t="s">
        <v>13413</v>
      </c>
      <c r="O13681" s="545" t="s">
        <v>13413</v>
      </c>
      <c r="P13681" s="549">
        <v>11395</v>
      </c>
      <c r="Q13681" s="549">
        <v>1</v>
      </c>
      <c r="R13681" s="549">
        <v>56</v>
      </c>
      <c r="S13681" s="548"/>
      <c r="T13681" s="548"/>
      <c r="U13681" s="99"/>
    </row>
    <row r="13682" spans="1:21" ht="19.5" customHeight="1">
      <c r="A13682" s="545">
        <v>108727</v>
      </c>
      <c r="B13682" s="545" t="s">
        <v>5605</v>
      </c>
      <c r="C13682" s="545" t="s">
        <v>216</v>
      </c>
      <c r="D13682" s="546">
        <v>43735</v>
      </c>
      <c r="E13682" s="171" t="str">
        <f t="shared" si="213"/>
        <v>2019</v>
      </c>
      <c r="F13682" s="547">
        <v>112393120</v>
      </c>
      <c r="G13682" s="548">
        <v>0.19</v>
      </c>
      <c r="H13682" s="547">
        <v>94448000</v>
      </c>
      <c r="I13682" s="545" t="s">
        <v>12736</v>
      </c>
      <c r="J13682" s="545" t="s">
        <v>13407</v>
      </c>
      <c r="K13682" s="545" t="s">
        <v>21340</v>
      </c>
      <c r="L13682" s="545" t="s">
        <v>13413</v>
      </c>
      <c r="M13682" s="548" t="s">
        <v>13758</v>
      </c>
      <c r="N13682" s="545" t="s">
        <v>13413</v>
      </c>
      <c r="O13682" s="545" t="s">
        <v>13413</v>
      </c>
      <c r="P13682" s="549">
        <v>11396</v>
      </c>
      <c r="Q13682" s="549">
        <v>1</v>
      </c>
      <c r="R13682" s="549">
        <v>56</v>
      </c>
      <c r="S13682" s="548">
        <v>2232</v>
      </c>
      <c r="T13682" s="548"/>
      <c r="U13682" s="99"/>
    </row>
    <row r="13683" spans="1:21" ht="19.5" customHeight="1">
      <c r="A13683" s="545">
        <v>108728</v>
      </c>
      <c r="B13683" s="545" t="s">
        <v>8580</v>
      </c>
      <c r="C13683" s="545" t="s">
        <v>216</v>
      </c>
      <c r="D13683" s="546"/>
      <c r="E13683" s="171" t="str">
        <f t="shared" si="213"/>
        <v>1900</v>
      </c>
      <c r="F13683" s="547">
        <v>0</v>
      </c>
      <c r="G13683" s="548">
        <v>0</v>
      </c>
      <c r="H13683" s="547">
        <v>0</v>
      </c>
      <c r="I13683" s="545" t="s">
        <v>12736</v>
      </c>
      <c r="J13683" s="545"/>
      <c r="K13683" s="545" t="s">
        <v>21341</v>
      </c>
      <c r="L13683" s="545" t="s">
        <v>13413</v>
      </c>
      <c r="M13683" s="548" t="s">
        <v>13758</v>
      </c>
      <c r="N13683" s="545" t="s">
        <v>13413</v>
      </c>
      <c r="O13683" s="545" t="s">
        <v>13413</v>
      </c>
      <c r="P13683" s="549">
        <v>11397</v>
      </c>
      <c r="Q13683" s="549">
        <v>1</v>
      </c>
      <c r="R13683" s="549">
        <v>56</v>
      </c>
      <c r="S13683" s="548"/>
      <c r="T13683" s="548"/>
      <c r="U13683" s="99"/>
    </row>
    <row r="13684" spans="1:21" ht="19.5" customHeight="1">
      <c r="A13684" s="545">
        <v>108729</v>
      </c>
      <c r="B13684" s="545" t="s">
        <v>5933</v>
      </c>
      <c r="C13684" s="545" t="s">
        <v>216</v>
      </c>
      <c r="D13684" s="546"/>
      <c r="E13684" s="171" t="str">
        <f t="shared" si="213"/>
        <v>1900</v>
      </c>
      <c r="F13684" s="547">
        <v>0</v>
      </c>
      <c r="G13684" s="548">
        <v>0</v>
      </c>
      <c r="H13684" s="547">
        <v>0</v>
      </c>
      <c r="I13684" s="545" t="s">
        <v>12973</v>
      </c>
      <c r="J13684" s="545"/>
      <c r="K13684" s="545" t="s">
        <v>21342</v>
      </c>
      <c r="L13684" s="545" t="s">
        <v>13413</v>
      </c>
      <c r="M13684" s="548" t="s">
        <v>13758</v>
      </c>
      <c r="N13684" s="545" t="s">
        <v>13413</v>
      </c>
      <c r="O13684" s="545" t="s">
        <v>13413</v>
      </c>
      <c r="P13684" s="549">
        <v>11398</v>
      </c>
      <c r="Q13684" s="549">
        <v>1</v>
      </c>
      <c r="R13684" s="549">
        <v>59</v>
      </c>
      <c r="S13684" s="548"/>
      <c r="T13684" s="548"/>
      <c r="U13684" s="99"/>
    </row>
    <row r="13685" spans="1:21" ht="19.5" customHeight="1">
      <c r="A13685" s="545">
        <v>108730</v>
      </c>
      <c r="B13685" s="545" t="s">
        <v>5952</v>
      </c>
      <c r="C13685" s="545" t="s">
        <v>216</v>
      </c>
      <c r="D13685" s="546"/>
      <c r="E13685" s="171" t="str">
        <f t="shared" si="213"/>
        <v>1900</v>
      </c>
      <c r="F13685" s="547">
        <v>0</v>
      </c>
      <c r="G13685" s="548">
        <v>0</v>
      </c>
      <c r="H13685" s="547">
        <v>0</v>
      </c>
      <c r="I13685" s="545" t="s">
        <v>12973</v>
      </c>
      <c r="J13685" s="545"/>
      <c r="K13685" s="545" t="s">
        <v>21343</v>
      </c>
      <c r="L13685" s="545" t="s">
        <v>13413</v>
      </c>
      <c r="M13685" s="548" t="s">
        <v>13758</v>
      </c>
      <c r="N13685" s="545" t="s">
        <v>13413</v>
      </c>
      <c r="O13685" s="545" t="s">
        <v>13413</v>
      </c>
      <c r="P13685" s="549">
        <v>11399</v>
      </c>
      <c r="Q13685" s="549">
        <v>1</v>
      </c>
      <c r="R13685" s="549">
        <v>59</v>
      </c>
      <c r="S13685" s="548"/>
      <c r="T13685" s="548"/>
      <c r="U13685" s="99"/>
    </row>
    <row r="13686" spans="1:21" ht="19.5" customHeight="1">
      <c r="A13686" s="545">
        <v>108731</v>
      </c>
      <c r="B13686" s="545" t="s">
        <v>5960</v>
      </c>
      <c r="C13686" s="545" t="s">
        <v>216</v>
      </c>
      <c r="D13686" s="546"/>
      <c r="E13686" s="171" t="str">
        <f t="shared" si="213"/>
        <v>1900</v>
      </c>
      <c r="F13686" s="547">
        <v>0</v>
      </c>
      <c r="G13686" s="548">
        <v>0</v>
      </c>
      <c r="H13686" s="547">
        <v>0</v>
      </c>
      <c r="I13686" s="545" t="s">
        <v>12973</v>
      </c>
      <c r="J13686" s="545"/>
      <c r="K13686" s="545" t="s">
        <v>21306</v>
      </c>
      <c r="L13686" s="545" t="s">
        <v>13413</v>
      </c>
      <c r="M13686" s="548" t="s">
        <v>13758</v>
      </c>
      <c r="N13686" s="545" t="s">
        <v>13413</v>
      </c>
      <c r="O13686" s="545" t="s">
        <v>13413</v>
      </c>
      <c r="P13686" s="549">
        <v>11400</v>
      </c>
      <c r="Q13686" s="549">
        <v>1</v>
      </c>
      <c r="R13686" s="549">
        <v>59</v>
      </c>
      <c r="S13686" s="548"/>
      <c r="T13686" s="548"/>
      <c r="U13686" s="99"/>
    </row>
    <row r="13687" spans="1:21" ht="19.5" customHeight="1">
      <c r="A13687" s="545">
        <v>108732</v>
      </c>
      <c r="B13687" s="545" t="s">
        <v>5975</v>
      </c>
      <c r="C13687" s="545" t="s">
        <v>216</v>
      </c>
      <c r="D13687" s="546"/>
      <c r="E13687" s="171" t="str">
        <f t="shared" si="213"/>
        <v>1900</v>
      </c>
      <c r="F13687" s="547">
        <v>0</v>
      </c>
      <c r="G13687" s="548">
        <v>0</v>
      </c>
      <c r="H13687" s="547">
        <v>0</v>
      </c>
      <c r="I13687" s="545" t="s">
        <v>12973</v>
      </c>
      <c r="J13687" s="545"/>
      <c r="K13687" s="545" t="s">
        <v>21344</v>
      </c>
      <c r="L13687" s="545" t="s">
        <v>13413</v>
      </c>
      <c r="M13687" s="548" t="s">
        <v>13758</v>
      </c>
      <c r="N13687" s="545" t="s">
        <v>13413</v>
      </c>
      <c r="O13687" s="545" t="s">
        <v>13413</v>
      </c>
      <c r="P13687" s="549">
        <v>11401</v>
      </c>
      <c r="Q13687" s="549">
        <v>1</v>
      </c>
      <c r="R13687" s="549">
        <v>59</v>
      </c>
      <c r="S13687" s="548"/>
      <c r="T13687" s="548"/>
      <c r="U13687" s="99"/>
    </row>
    <row r="13688" spans="1:21" ht="19.5" customHeight="1">
      <c r="A13688" s="545">
        <v>108733</v>
      </c>
      <c r="B13688" s="545" t="s">
        <v>5974</v>
      </c>
      <c r="C13688" s="545" t="s">
        <v>216</v>
      </c>
      <c r="D13688" s="546"/>
      <c r="E13688" s="171" t="str">
        <f t="shared" si="213"/>
        <v>1900</v>
      </c>
      <c r="F13688" s="547">
        <v>0</v>
      </c>
      <c r="G13688" s="548">
        <v>0</v>
      </c>
      <c r="H13688" s="547">
        <v>0</v>
      </c>
      <c r="I13688" s="545" t="s">
        <v>12973</v>
      </c>
      <c r="J13688" s="545"/>
      <c r="K13688" s="545" t="s">
        <v>21345</v>
      </c>
      <c r="L13688" s="545" t="s">
        <v>13413</v>
      </c>
      <c r="M13688" s="548" t="s">
        <v>13758</v>
      </c>
      <c r="N13688" s="545" t="s">
        <v>13413</v>
      </c>
      <c r="O13688" s="545" t="s">
        <v>13413</v>
      </c>
      <c r="P13688" s="549">
        <v>11402</v>
      </c>
      <c r="Q13688" s="549">
        <v>1</v>
      </c>
      <c r="R13688" s="549">
        <v>59</v>
      </c>
      <c r="S13688" s="548"/>
      <c r="T13688" s="548"/>
      <c r="U13688" s="99"/>
    </row>
    <row r="13689" spans="1:21" ht="19.5" customHeight="1">
      <c r="A13689" s="545">
        <v>108734</v>
      </c>
      <c r="B13689" s="545" t="s">
        <v>5939</v>
      </c>
      <c r="C13689" s="545" t="s">
        <v>216</v>
      </c>
      <c r="D13689" s="546"/>
      <c r="E13689" s="171" t="str">
        <f t="shared" si="213"/>
        <v>1900</v>
      </c>
      <c r="F13689" s="547">
        <v>0</v>
      </c>
      <c r="G13689" s="548">
        <v>0</v>
      </c>
      <c r="H13689" s="547">
        <v>0</v>
      </c>
      <c r="I13689" s="545" t="s">
        <v>12973</v>
      </c>
      <c r="J13689" s="545"/>
      <c r="K13689" s="545" t="s">
        <v>21346</v>
      </c>
      <c r="L13689" s="545" t="s">
        <v>13413</v>
      </c>
      <c r="M13689" s="548" t="s">
        <v>13758</v>
      </c>
      <c r="N13689" s="545" t="s">
        <v>13413</v>
      </c>
      <c r="O13689" s="545" t="s">
        <v>13413</v>
      </c>
      <c r="P13689" s="549">
        <v>11403</v>
      </c>
      <c r="Q13689" s="549">
        <v>1</v>
      </c>
      <c r="R13689" s="549">
        <v>59</v>
      </c>
      <c r="S13689" s="548"/>
      <c r="T13689" s="548"/>
      <c r="U13689" s="99"/>
    </row>
    <row r="13690" spans="1:21" ht="19.5" customHeight="1">
      <c r="A13690" s="545">
        <v>108735</v>
      </c>
      <c r="B13690" s="545" t="s">
        <v>5884</v>
      </c>
      <c r="C13690" s="545" t="s">
        <v>216</v>
      </c>
      <c r="D13690" s="546"/>
      <c r="E13690" s="171" t="str">
        <f t="shared" si="213"/>
        <v>1900</v>
      </c>
      <c r="F13690" s="547">
        <v>0</v>
      </c>
      <c r="G13690" s="548">
        <v>0</v>
      </c>
      <c r="H13690" s="547">
        <v>0</v>
      </c>
      <c r="I13690" s="545" t="s">
        <v>12973</v>
      </c>
      <c r="J13690" s="545"/>
      <c r="K13690" s="545" t="s">
        <v>21347</v>
      </c>
      <c r="L13690" s="545" t="s">
        <v>13413</v>
      </c>
      <c r="M13690" s="548" t="s">
        <v>13758</v>
      </c>
      <c r="N13690" s="545" t="s">
        <v>13413</v>
      </c>
      <c r="O13690" s="545" t="s">
        <v>13413</v>
      </c>
      <c r="P13690" s="549">
        <v>11404</v>
      </c>
      <c r="Q13690" s="549">
        <v>1</v>
      </c>
      <c r="R13690" s="549">
        <v>59</v>
      </c>
      <c r="S13690" s="548"/>
      <c r="T13690" s="548"/>
      <c r="U13690" s="99"/>
    </row>
    <row r="13691" spans="1:21" ht="19.5" customHeight="1">
      <c r="A13691" s="545">
        <v>108736</v>
      </c>
      <c r="B13691" s="545" t="s">
        <v>5883</v>
      </c>
      <c r="C13691" s="545" t="s">
        <v>216</v>
      </c>
      <c r="D13691" s="546"/>
      <c r="E13691" s="171" t="str">
        <f t="shared" si="213"/>
        <v>1900</v>
      </c>
      <c r="F13691" s="547">
        <v>0</v>
      </c>
      <c r="G13691" s="548">
        <v>0</v>
      </c>
      <c r="H13691" s="547">
        <v>0</v>
      </c>
      <c r="I13691" s="545" t="s">
        <v>12973</v>
      </c>
      <c r="J13691" s="545"/>
      <c r="K13691" s="545" t="s">
        <v>21348</v>
      </c>
      <c r="L13691" s="545" t="s">
        <v>13413</v>
      </c>
      <c r="M13691" s="548" t="s">
        <v>13758</v>
      </c>
      <c r="N13691" s="545" t="s">
        <v>13413</v>
      </c>
      <c r="O13691" s="545" t="s">
        <v>13413</v>
      </c>
      <c r="P13691" s="549">
        <v>11405</v>
      </c>
      <c r="Q13691" s="549">
        <v>1</v>
      </c>
      <c r="R13691" s="549">
        <v>59</v>
      </c>
      <c r="S13691" s="548"/>
      <c r="T13691" s="548"/>
      <c r="U13691" s="99"/>
    </row>
    <row r="13692" spans="1:21" ht="19.5" customHeight="1">
      <c r="A13692" s="545">
        <v>108737</v>
      </c>
      <c r="B13692" s="545" t="s">
        <v>5882</v>
      </c>
      <c r="C13692" s="545" t="s">
        <v>216</v>
      </c>
      <c r="D13692" s="546">
        <v>43733</v>
      </c>
      <c r="E13692" s="171" t="str">
        <f t="shared" si="213"/>
        <v>2019</v>
      </c>
      <c r="F13692" s="547">
        <v>1791264.01</v>
      </c>
      <c r="G13692" s="548">
        <v>0.19</v>
      </c>
      <c r="H13692" s="547">
        <v>1505263.87</v>
      </c>
      <c r="I13692" s="545" t="s">
        <v>12756</v>
      </c>
      <c r="J13692" s="545" t="s">
        <v>13321</v>
      </c>
      <c r="K13692" s="545" t="s">
        <v>21349</v>
      </c>
      <c r="L13692" s="545" t="s">
        <v>13413</v>
      </c>
      <c r="M13692" s="548" t="s">
        <v>13758</v>
      </c>
      <c r="N13692" s="545" t="s">
        <v>13413</v>
      </c>
      <c r="O13692" s="545" t="s">
        <v>13413</v>
      </c>
      <c r="P13692" s="549">
        <v>11406</v>
      </c>
      <c r="Q13692" s="549">
        <v>1</v>
      </c>
      <c r="R13692" s="549">
        <v>34</v>
      </c>
      <c r="S13692" s="548">
        <v>2244</v>
      </c>
      <c r="T13692" s="548"/>
      <c r="U13692" s="99"/>
    </row>
    <row r="13693" spans="1:21" ht="19.5" customHeight="1">
      <c r="A13693" s="545">
        <v>108738</v>
      </c>
      <c r="B13693" s="545" t="s">
        <v>5914</v>
      </c>
      <c r="C13693" s="545" t="s">
        <v>216</v>
      </c>
      <c r="D13693" s="546"/>
      <c r="E13693" s="171" t="str">
        <f t="shared" si="213"/>
        <v>1900</v>
      </c>
      <c r="F13693" s="547">
        <v>0</v>
      </c>
      <c r="G13693" s="548">
        <v>0</v>
      </c>
      <c r="H13693" s="547">
        <v>0</v>
      </c>
      <c r="I13693" s="545" t="s">
        <v>12973</v>
      </c>
      <c r="J13693" s="545"/>
      <c r="K13693" s="545" t="s">
        <v>21350</v>
      </c>
      <c r="L13693" s="545" t="s">
        <v>13413</v>
      </c>
      <c r="M13693" s="548" t="s">
        <v>13758</v>
      </c>
      <c r="N13693" s="545" t="s">
        <v>13413</v>
      </c>
      <c r="O13693" s="545" t="s">
        <v>13413</v>
      </c>
      <c r="P13693" s="549">
        <v>11407</v>
      </c>
      <c r="Q13693" s="549">
        <v>1</v>
      </c>
      <c r="R13693" s="549">
        <v>59</v>
      </c>
      <c r="S13693" s="548"/>
      <c r="T13693" s="548"/>
      <c r="U13693" s="99"/>
    </row>
    <row r="13694" spans="1:21" ht="19.5" customHeight="1">
      <c r="A13694" s="545">
        <v>108739</v>
      </c>
      <c r="B13694" s="545" t="s">
        <v>5915</v>
      </c>
      <c r="C13694" s="545" t="s">
        <v>216</v>
      </c>
      <c r="D13694" s="546"/>
      <c r="E13694" s="171" t="str">
        <f t="shared" si="213"/>
        <v>1900</v>
      </c>
      <c r="F13694" s="547">
        <v>0</v>
      </c>
      <c r="G13694" s="548">
        <v>0</v>
      </c>
      <c r="H13694" s="547">
        <v>0</v>
      </c>
      <c r="I13694" s="545" t="s">
        <v>12973</v>
      </c>
      <c r="J13694" s="545"/>
      <c r="K13694" s="545" t="s">
        <v>21350</v>
      </c>
      <c r="L13694" s="545" t="s">
        <v>13413</v>
      </c>
      <c r="M13694" s="548" t="s">
        <v>13758</v>
      </c>
      <c r="N13694" s="545" t="s">
        <v>13413</v>
      </c>
      <c r="O13694" s="545" t="s">
        <v>13413</v>
      </c>
      <c r="P13694" s="549">
        <v>11408</v>
      </c>
      <c r="Q13694" s="549">
        <v>1</v>
      </c>
      <c r="R13694" s="549">
        <v>59</v>
      </c>
      <c r="S13694" s="548"/>
      <c r="T13694" s="548"/>
      <c r="U13694" s="99"/>
    </row>
    <row r="13695" spans="1:21" ht="19.5" customHeight="1">
      <c r="A13695" s="545">
        <v>108740</v>
      </c>
      <c r="B13695" s="545" t="s">
        <v>5934</v>
      </c>
      <c r="C13695" s="545" t="s">
        <v>216</v>
      </c>
      <c r="D13695" s="546"/>
      <c r="E13695" s="171" t="str">
        <f t="shared" si="213"/>
        <v>1900</v>
      </c>
      <c r="F13695" s="547">
        <v>0</v>
      </c>
      <c r="G13695" s="548">
        <v>0</v>
      </c>
      <c r="H13695" s="547">
        <v>0</v>
      </c>
      <c r="I13695" s="545" t="s">
        <v>12973</v>
      </c>
      <c r="J13695" s="545"/>
      <c r="K13695" s="545" t="s">
        <v>21351</v>
      </c>
      <c r="L13695" s="545" t="s">
        <v>13413</v>
      </c>
      <c r="M13695" s="548" t="s">
        <v>13758</v>
      </c>
      <c r="N13695" s="545" t="s">
        <v>13413</v>
      </c>
      <c r="O13695" s="545" t="s">
        <v>13413</v>
      </c>
      <c r="P13695" s="549">
        <v>11409</v>
      </c>
      <c r="Q13695" s="549">
        <v>1</v>
      </c>
      <c r="R13695" s="549">
        <v>59</v>
      </c>
      <c r="S13695" s="548"/>
      <c r="T13695" s="548"/>
      <c r="U13695" s="99"/>
    </row>
    <row r="13696" spans="1:21" ht="19.5" customHeight="1">
      <c r="A13696" s="545">
        <v>108741</v>
      </c>
      <c r="B13696" s="545" t="s">
        <v>5881</v>
      </c>
      <c r="C13696" s="545" t="s">
        <v>216</v>
      </c>
      <c r="D13696" s="546"/>
      <c r="E13696" s="171" t="str">
        <f t="shared" si="213"/>
        <v>1900</v>
      </c>
      <c r="F13696" s="547">
        <v>0</v>
      </c>
      <c r="G13696" s="548">
        <v>0</v>
      </c>
      <c r="H13696" s="547">
        <v>0</v>
      </c>
      <c r="I13696" s="545" t="s">
        <v>12973</v>
      </c>
      <c r="J13696" s="545"/>
      <c r="K13696" s="545" t="s">
        <v>21352</v>
      </c>
      <c r="L13696" s="545" t="s">
        <v>13413</v>
      </c>
      <c r="M13696" s="548" t="s">
        <v>13758</v>
      </c>
      <c r="N13696" s="545" t="s">
        <v>13413</v>
      </c>
      <c r="O13696" s="545" t="s">
        <v>13413</v>
      </c>
      <c r="P13696" s="549">
        <v>11410</v>
      </c>
      <c r="Q13696" s="549">
        <v>1</v>
      </c>
      <c r="R13696" s="549">
        <v>59</v>
      </c>
      <c r="S13696" s="548"/>
      <c r="T13696" s="548"/>
      <c r="U13696" s="99"/>
    </row>
    <row r="13697" spans="1:21" ht="19.5" customHeight="1">
      <c r="A13697" s="545">
        <v>108742</v>
      </c>
      <c r="B13697" s="545" t="s">
        <v>5581</v>
      </c>
      <c r="C13697" s="545" t="s">
        <v>216</v>
      </c>
      <c r="D13697" s="546"/>
      <c r="E13697" s="171" t="str">
        <f t="shared" si="213"/>
        <v>1900</v>
      </c>
      <c r="F13697" s="547">
        <v>0</v>
      </c>
      <c r="G13697" s="548">
        <v>0</v>
      </c>
      <c r="H13697" s="547">
        <v>0</v>
      </c>
      <c r="I13697" s="545" t="s">
        <v>12736</v>
      </c>
      <c r="J13697" s="545"/>
      <c r="K13697" s="545" t="s">
        <v>20598</v>
      </c>
      <c r="L13697" s="545" t="s">
        <v>13413</v>
      </c>
      <c r="M13697" s="548" t="s">
        <v>13758</v>
      </c>
      <c r="N13697" s="545" t="s">
        <v>13413</v>
      </c>
      <c r="O13697" s="545" t="s">
        <v>13413</v>
      </c>
      <c r="P13697" s="549">
        <v>11411</v>
      </c>
      <c r="Q13697" s="549">
        <v>1</v>
      </c>
      <c r="R13697" s="549">
        <v>56</v>
      </c>
      <c r="S13697" s="548"/>
      <c r="T13697" s="548"/>
      <c r="U13697" s="99"/>
    </row>
    <row r="13698" spans="1:21" ht="19.5" customHeight="1">
      <c r="A13698" s="545">
        <v>108743</v>
      </c>
      <c r="B13698" s="545" t="s">
        <v>5613</v>
      </c>
      <c r="C13698" s="545" t="s">
        <v>216</v>
      </c>
      <c r="D13698" s="546"/>
      <c r="E13698" s="171" t="str">
        <f t="shared" si="213"/>
        <v>1900</v>
      </c>
      <c r="F13698" s="547">
        <v>0</v>
      </c>
      <c r="G13698" s="548">
        <v>0</v>
      </c>
      <c r="H13698" s="547">
        <v>0</v>
      </c>
      <c r="I13698" s="545" t="s">
        <v>12736</v>
      </c>
      <c r="J13698" s="545"/>
      <c r="K13698" s="545" t="s">
        <v>20598</v>
      </c>
      <c r="L13698" s="545" t="s">
        <v>13413</v>
      </c>
      <c r="M13698" s="548" t="s">
        <v>13758</v>
      </c>
      <c r="N13698" s="545" t="s">
        <v>13413</v>
      </c>
      <c r="O13698" s="545" t="s">
        <v>13413</v>
      </c>
      <c r="P13698" s="549">
        <v>11412</v>
      </c>
      <c r="Q13698" s="549">
        <v>1</v>
      </c>
      <c r="R13698" s="549">
        <v>56</v>
      </c>
      <c r="S13698" s="548"/>
      <c r="T13698" s="548"/>
      <c r="U13698" s="99"/>
    </row>
    <row r="13699" spans="1:21" ht="19.5" customHeight="1">
      <c r="A13699" s="545">
        <v>108744</v>
      </c>
      <c r="B13699" s="545" t="s">
        <v>5017</v>
      </c>
      <c r="C13699" s="545" t="s">
        <v>209</v>
      </c>
      <c r="D13699" s="546"/>
      <c r="E13699" s="171" t="str">
        <f t="shared" si="213"/>
        <v>1900</v>
      </c>
      <c r="F13699" s="547">
        <v>0</v>
      </c>
      <c r="G13699" s="548">
        <v>0</v>
      </c>
      <c r="H13699" s="547">
        <v>0</v>
      </c>
      <c r="I13699" s="545" t="s">
        <v>12676</v>
      </c>
      <c r="J13699" s="545"/>
      <c r="K13699" s="545" t="s">
        <v>5017</v>
      </c>
      <c r="L13699" s="545" t="s">
        <v>13413</v>
      </c>
      <c r="M13699" s="548" t="s">
        <v>13758</v>
      </c>
      <c r="N13699" s="545" t="s">
        <v>13413</v>
      </c>
      <c r="O13699" s="545" t="s">
        <v>13413</v>
      </c>
      <c r="P13699" s="549">
        <v>11413</v>
      </c>
      <c r="Q13699" s="549">
        <v>1</v>
      </c>
      <c r="R13699" s="549">
        <v>14</v>
      </c>
      <c r="S13699" s="548"/>
      <c r="T13699" s="548"/>
      <c r="U13699" s="99"/>
    </row>
    <row r="13700" spans="1:21" ht="19.5" customHeight="1">
      <c r="A13700" s="545">
        <v>108745</v>
      </c>
      <c r="B13700" s="545" t="s">
        <v>8579</v>
      </c>
      <c r="C13700" s="545" t="s">
        <v>216</v>
      </c>
      <c r="D13700" s="546">
        <v>45009</v>
      </c>
      <c r="E13700" s="171" t="str">
        <f t="shared" ref="E13700:E13763" si="214">TEXT(D13700,"YYYY")</f>
        <v>2023</v>
      </c>
      <c r="F13700" s="547">
        <v>216088.01</v>
      </c>
      <c r="G13700" s="548">
        <v>0.19</v>
      </c>
      <c r="H13700" s="547">
        <v>181586.56</v>
      </c>
      <c r="I13700" s="545" t="s">
        <v>12755</v>
      </c>
      <c r="J13700" s="545" t="s">
        <v>13298</v>
      </c>
      <c r="K13700" s="545" t="s">
        <v>21353</v>
      </c>
      <c r="L13700" s="545" t="s">
        <v>13413</v>
      </c>
      <c r="M13700" s="548" t="s">
        <v>13758</v>
      </c>
      <c r="N13700" s="545" t="s">
        <v>13413</v>
      </c>
      <c r="O13700" s="545" t="s">
        <v>13413</v>
      </c>
      <c r="P13700" s="549">
        <v>11414</v>
      </c>
      <c r="Q13700" s="549">
        <v>1</v>
      </c>
      <c r="R13700" s="549">
        <v>132</v>
      </c>
      <c r="S13700" s="548">
        <v>1012</v>
      </c>
      <c r="T13700" s="548"/>
      <c r="U13700" s="99"/>
    </row>
    <row r="13701" spans="1:21" ht="19.5" customHeight="1">
      <c r="A13701" s="545">
        <v>108746</v>
      </c>
      <c r="B13701" s="545" t="s">
        <v>4755</v>
      </c>
      <c r="C13701" s="545" t="s">
        <v>216</v>
      </c>
      <c r="D13701" s="546">
        <v>46052</v>
      </c>
      <c r="E13701" s="171" t="str">
        <f t="shared" si="214"/>
        <v>2026</v>
      </c>
      <c r="F13701" s="547">
        <v>123687</v>
      </c>
      <c r="G13701" s="548">
        <v>0.19</v>
      </c>
      <c r="H13701" s="547">
        <v>103938.66</v>
      </c>
      <c r="I13701" s="545" t="s">
        <v>12715</v>
      </c>
      <c r="J13701" s="545" t="s">
        <v>13307</v>
      </c>
      <c r="K13701" s="545" t="s">
        <v>21354</v>
      </c>
      <c r="L13701" s="545" t="s">
        <v>13413</v>
      </c>
      <c r="M13701" s="548" t="s">
        <v>13758</v>
      </c>
      <c r="N13701" s="545" t="s">
        <v>13413</v>
      </c>
      <c r="O13701" s="545" t="s">
        <v>13413</v>
      </c>
      <c r="P13701" s="549">
        <v>11415</v>
      </c>
      <c r="Q13701" s="549">
        <v>1</v>
      </c>
      <c r="R13701" s="549">
        <v>129</v>
      </c>
      <c r="S13701" s="548">
        <v>2228</v>
      </c>
      <c r="T13701" s="548"/>
      <c r="U13701" s="99"/>
    </row>
    <row r="13702" spans="1:21" ht="19.5" customHeight="1">
      <c r="A13702" s="545">
        <v>108747</v>
      </c>
      <c r="B13702" s="545" t="s">
        <v>4934</v>
      </c>
      <c r="C13702" s="545" t="s">
        <v>216</v>
      </c>
      <c r="D13702" s="546">
        <v>46052</v>
      </c>
      <c r="E13702" s="171" t="str">
        <f t="shared" si="214"/>
        <v>2026</v>
      </c>
      <c r="F13702" s="547">
        <v>126498</v>
      </c>
      <c r="G13702" s="548">
        <v>0.19</v>
      </c>
      <c r="H13702" s="547">
        <v>106300.84</v>
      </c>
      <c r="I13702" s="545" t="s">
        <v>12715</v>
      </c>
      <c r="J13702" s="545" t="s">
        <v>13307</v>
      </c>
      <c r="K13702" s="545" t="s">
        <v>21355</v>
      </c>
      <c r="L13702" s="545" t="s">
        <v>13413</v>
      </c>
      <c r="M13702" s="548" t="s">
        <v>13758</v>
      </c>
      <c r="N13702" s="545" t="s">
        <v>13413</v>
      </c>
      <c r="O13702" s="545" t="s">
        <v>13413</v>
      </c>
      <c r="P13702" s="549">
        <v>11416</v>
      </c>
      <c r="Q13702" s="549">
        <v>1</v>
      </c>
      <c r="R13702" s="549">
        <v>129</v>
      </c>
      <c r="S13702" s="548">
        <v>2228</v>
      </c>
      <c r="T13702" s="548"/>
      <c r="U13702" s="99"/>
    </row>
    <row r="13703" spans="1:21" ht="19.5" customHeight="1">
      <c r="A13703" s="545">
        <v>108748</v>
      </c>
      <c r="B13703" s="545" t="s">
        <v>8578</v>
      </c>
      <c r="C13703" s="545" t="s">
        <v>216</v>
      </c>
      <c r="D13703" s="546">
        <v>45009</v>
      </c>
      <c r="E13703" s="171" t="str">
        <f t="shared" si="214"/>
        <v>2023</v>
      </c>
      <c r="F13703" s="547">
        <v>195636</v>
      </c>
      <c r="G13703" s="548">
        <v>0.19</v>
      </c>
      <c r="H13703" s="547">
        <v>164400</v>
      </c>
      <c r="I13703" s="545" t="s">
        <v>12699</v>
      </c>
      <c r="J13703" s="545" t="s">
        <v>13296</v>
      </c>
      <c r="K13703" s="545" t="s">
        <v>21356</v>
      </c>
      <c r="L13703" s="545" t="s">
        <v>13413</v>
      </c>
      <c r="M13703" s="548" t="s">
        <v>13758</v>
      </c>
      <c r="N13703" s="545" t="s">
        <v>13413</v>
      </c>
      <c r="O13703" s="545" t="s">
        <v>13413</v>
      </c>
      <c r="P13703" s="549">
        <v>11417</v>
      </c>
      <c r="Q13703" s="549">
        <v>1</v>
      </c>
      <c r="R13703" s="549">
        <v>130</v>
      </c>
      <c r="S13703" s="548">
        <v>2218</v>
      </c>
      <c r="T13703" s="548"/>
      <c r="U13703" s="99"/>
    </row>
    <row r="13704" spans="1:21" ht="19.5" customHeight="1">
      <c r="A13704" s="545">
        <v>108749</v>
      </c>
      <c r="B13704" s="545" t="s">
        <v>8577</v>
      </c>
      <c r="C13704" s="545" t="s">
        <v>216</v>
      </c>
      <c r="D13704" s="546">
        <v>45009</v>
      </c>
      <c r="E13704" s="171" t="str">
        <f t="shared" si="214"/>
        <v>2023</v>
      </c>
      <c r="F13704" s="547">
        <v>94529.01</v>
      </c>
      <c r="G13704" s="548">
        <v>0.19</v>
      </c>
      <c r="H13704" s="547">
        <v>79436.14</v>
      </c>
      <c r="I13704" s="545" t="s">
        <v>12699</v>
      </c>
      <c r="J13704" s="545" t="s">
        <v>13298</v>
      </c>
      <c r="K13704" s="545" t="s">
        <v>21357</v>
      </c>
      <c r="L13704" s="545" t="s">
        <v>13413</v>
      </c>
      <c r="M13704" s="548" t="s">
        <v>13758</v>
      </c>
      <c r="N13704" s="545" t="s">
        <v>13413</v>
      </c>
      <c r="O13704" s="545" t="s">
        <v>13413</v>
      </c>
      <c r="P13704" s="549">
        <v>11418</v>
      </c>
      <c r="Q13704" s="549">
        <v>1</v>
      </c>
      <c r="R13704" s="549">
        <v>130</v>
      </c>
      <c r="S13704" s="548">
        <v>1012</v>
      </c>
      <c r="T13704" s="548"/>
      <c r="U13704" s="99"/>
    </row>
    <row r="13705" spans="1:21" ht="19.5" customHeight="1">
      <c r="A13705" s="545">
        <v>108750</v>
      </c>
      <c r="B13705" s="545" t="s">
        <v>8576</v>
      </c>
      <c r="C13705" s="545" t="s">
        <v>216</v>
      </c>
      <c r="D13705" s="546">
        <v>45009</v>
      </c>
      <c r="E13705" s="171" t="str">
        <f t="shared" si="214"/>
        <v>2023</v>
      </c>
      <c r="F13705" s="547">
        <v>169513</v>
      </c>
      <c r="G13705" s="548">
        <v>0.19</v>
      </c>
      <c r="H13705" s="547">
        <v>142447.9</v>
      </c>
      <c r="I13705" s="545" t="s">
        <v>12699</v>
      </c>
      <c r="J13705" s="545" t="s">
        <v>13298</v>
      </c>
      <c r="K13705" s="545" t="s">
        <v>21358</v>
      </c>
      <c r="L13705" s="545" t="s">
        <v>13413</v>
      </c>
      <c r="M13705" s="548" t="s">
        <v>13758</v>
      </c>
      <c r="N13705" s="545" t="s">
        <v>13413</v>
      </c>
      <c r="O13705" s="545" t="s">
        <v>13413</v>
      </c>
      <c r="P13705" s="549">
        <v>11419</v>
      </c>
      <c r="Q13705" s="549">
        <v>1</v>
      </c>
      <c r="R13705" s="549">
        <v>130</v>
      </c>
      <c r="S13705" s="548">
        <v>1012</v>
      </c>
      <c r="T13705" s="548"/>
      <c r="U13705" s="99"/>
    </row>
    <row r="13706" spans="1:21" ht="19.5" customHeight="1">
      <c r="A13706" s="545">
        <v>108751</v>
      </c>
      <c r="B13706" s="545" t="s">
        <v>8575</v>
      </c>
      <c r="C13706" s="545" t="s">
        <v>216</v>
      </c>
      <c r="D13706" s="546">
        <v>45009</v>
      </c>
      <c r="E13706" s="171" t="str">
        <f t="shared" si="214"/>
        <v>2023</v>
      </c>
      <c r="F13706" s="547">
        <v>17306</v>
      </c>
      <c r="G13706" s="548">
        <v>0.19</v>
      </c>
      <c r="H13706" s="547">
        <v>14542.86</v>
      </c>
      <c r="I13706" s="545" t="s">
        <v>12699</v>
      </c>
      <c r="J13706" s="545" t="s">
        <v>13298</v>
      </c>
      <c r="K13706" s="545" t="s">
        <v>21359</v>
      </c>
      <c r="L13706" s="545" t="s">
        <v>13413</v>
      </c>
      <c r="M13706" s="548" t="s">
        <v>13758</v>
      </c>
      <c r="N13706" s="545" t="s">
        <v>13413</v>
      </c>
      <c r="O13706" s="545" t="s">
        <v>13413</v>
      </c>
      <c r="P13706" s="549">
        <v>11420</v>
      </c>
      <c r="Q13706" s="549">
        <v>1</v>
      </c>
      <c r="R13706" s="549">
        <v>130</v>
      </c>
      <c r="S13706" s="548">
        <v>1012</v>
      </c>
      <c r="T13706" s="548"/>
      <c r="U13706" s="99"/>
    </row>
    <row r="13707" spans="1:21" ht="19.5" customHeight="1">
      <c r="A13707" s="545">
        <v>108752</v>
      </c>
      <c r="B13707" s="545" t="s">
        <v>7329</v>
      </c>
      <c r="C13707" s="545" t="s">
        <v>216</v>
      </c>
      <c r="D13707" s="546">
        <v>46052</v>
      </c>
      <c r="E13707" s="171" t="str">
        <f t="shared" si="214"/>
        <v>2026</v>
      </c>
      <c r="F13707" s="547">
        <v>15510</v>
      </c>
      <c r="G13707" s="548">
        <v>0.19</v>
      </c>
      <c r="H13707" s="547">
        <v>13033.61</v>
      </c>
      <c r="I13707" s="545" t="s">
        <v>12706</v>
      </c>
      <c r="J13707" s="545" t="s">
        <v>13307</v>
      </c>
      <c r="K13707" s="545" t="s">
        <v>21360</v>
      </c>
      <c r="L13707" s="545" t="s">
        <v>13413</v>
      </c>
      <c r="M13707" s="548" t="s">
        <v>13758</v>
      </c>
      <c r="N13707" s="545" t="s">
        <v>13413</v>
      </c>
      <c r="O13707" s="545" t="s">
        <v>13413</v>
      </c>
      <c r="P13707" s="549">
        <v>11421</v>
      </c>
      <c r="Q13707" s="549">
        <v>1</v>
      </c>
      <c r="R13707" s="549">
        <v>128</v>
      </c>
      <c r="S13707" s="548">
        <v>2228</v>
      </c>
      <c r="T13707" s="548"/>
      <c r="U13707" s="99"/>
    </row>
    <row r="13708" spans="1:21" ht="19.5" customHeight="1">
      <c r="A13708" s="545">
        <v>108753</v>
      </c>
      <c r="B13708" s="545" t="s">
        <v>8574</v>
      </c>
      <c r="C13708" s="545" t="s">
        <v>216</v>
      </c>
      <c r="D13708" s="546"/>
      <c r="E13708" s="171" t="str">
        <f t="shared" si="214"/>
        <v>1900</v>
      </c>
      <c r="F13708" s="547">
        <v>0</v>
      </c>
      <c r="G13708" s="548">
        <v>0</v>
      </c>
      <c r="H13708" s="547">
        <v>0</v>
      </c>
      <c r="I13708" s="545" t="s">
        <v>12736</v>
      </c>
      <c r="J13708" s="545"/>
      <c r="K13708" s="545" t="s">
        <v>21361</v>
      </c>
      <c r="L13708" s="545" t="s">
        <v>13413</v>
      </c>
      <c r="M13708" s="548" t="s">
        <v>13758</v>
      </c>
      <c r="N13708" s="545" t="s">
        <v>13413</v>
      </c>
      <c r="O13708" s="545" t="s">
        <v>13413</v>
      </c>
      <c r="P13708" s="549">
        <v>11422</v>
      </c>
      <c r="Q13708" s="549">
        <v>1</v>
      </c>
      <c r="R13708" s="549">
        <v>56</v>
      </c>
      <c r="S13708" s="548"/>
      <c r="T13708" s="548"/>
      <c r="U13708" s="99"/>
    </row>
    <row r="13709" spans="1:21" ht="19.5" customHeight="1">
      <c r="A13709" s="545">
        <v>108754</v>
      </c>
      <c r="B13709" s="545" t="s">
        <v>5215</v>
      </c>
      <c r="C13709" s="545" t="s">
        <v>221</v>
      </c>
      <c r="D13709" s="546"/>
      <c r="E13709" s="171" t="str">
        <f t="shared" si="214"/>
        <v>1900</v>
      </c>
      <c r="F13709" s="547">
        <v>0</v>
      </c>
      <c r="G13709" s="548">
        <v>0</v>
      </c>
      <c r="H13709" s="547">
        <v>0</v>
      </c>
      <c r="I13709" s="545" t="s">
        <v>12663</v>
      </c>
      <c r="J13709" s="545"/>
      <c r="K13709" s="545" t="s">
        <v>13413</v>
      </c>
      <c r="L13709" s="545" t="s">
        <v>13413</v>
      </c>
      <c r="M13709" s="548" t="s">
        <v>13758</v>
      </c>
      <c r="N13709" s="545" t="s">
        <v>13413</v>
      </c>
      <c r="O13709" s="545" t="s">
        <v>13413</v>
      </c>
      <c r="P13709" s="549">
        <v>11423</v>
      </c>
      <c r="Q13709" s="549">
        <v>1</v>
      </c>
      <c r="R13709" s="549">
        <v>159</v>
      </c>
      <c r="S13709" s="548"/>
      <c r="T13709" s="548"/>
      <c r="U13709" s="99"/>
    </row>
    <row r="13710" spans="1:21" ht="19.5" customHeight="1">
      <c r="A13710" s="545">
        <v>108755</v>
      </c>
      <c r="B13710" s="545" t="s">
        <v>4947</v>
      </c>
      <c r="C13710" s="545" t="s">
        <v>216</v>
      </c>
      <c r="D13710" s="546"/>
      <c r="E13710" s="171" t="str">
        <f t="shared" si="214"/>
        <v>1900</v>
      </c>
      <c r="F13710" s="547">
        <v>0</v>
      </c>
      <c r="G13710" s="548">
        <v>0</v>
      </c>
      <c r="H13710" s="547">
        <v>0</v>
      </c>
      <c r="I13710" s="545" t="s">
        <v>12706</v>
      </c>
      <c r="J13710" s="545"/>
      <c r="K13710" s="545" t="s">
        <v>21362</v>
      </c>
      <c r="L13710" s="545" t="s">
        <v>13413</v>
      </c>
      <c r="M13710" s="548" t="s">
        <v>13758</v>
      </c>
      <c r="N13710" s="545" t="s">
        <v>13413</v>
      </c>
      <c r="O13710" s="545" t="s">
        <v>13413</v>
      </c>
      <c r="P13710" s="549">
        <v>11424</v>
      </c>
      <c r="Q13710" s="549">
        <v>1</v>
      </c>
      <c r="R13710" s="549">
        <v>128</v>
      </c>
      <c r="S13710" s="548"/>
      <c r="T13710" s="548"/>
      <c r="U13710" s="99"/>
    </row>
    <row r="13711" spans="1:21" ht="19.5" customHeight="1">
      <c r="A13711" s="545">
        <v>108758</v>
      </c>
      <c r="B13711" s="545" t="s">
        <v>8573</v>
      </c>
      <c r="C13711" s="545" t="s">
        <v>209</v>
      </c>
      <c r="D13711" s="546"/>
      <c r="E13711" s="171" t="str">
        <f t="shared" si="214"/>
        <v>1900</v>
      </c>
      <c r="F13711" s="547">
        <v>0</v>
      </c>
      <c r="G13711" s="548">
        <v>0</v>
      </c>
      <c r="H13711" s="547">
        <v>0</v>
      </c>
      <c r="I13711" s="545" t="s">
        <v>12961</v>
      </c>
      <c r="J13711" s="545"/>
      <c r="K13711" s="545" t="s">
        <v>13413</v>
      </c>
      <c r="L13711" s="545" t="s">
        <v>13413</v>
      </c>
      <c r="M13711" s="548" t="s">
        <v>13758</v>
      </c>
      <c r="N13711" s="545" t="s">
        <v>13413</v>
      </c>
      <c r="O13711" s="545" t="s">
        <v>13413</v>
      </c>
      <c r="P13711" s="549">
        <v>11427</v>
      </c>
      <c r="Q13711" s="549">
        <v>1</v>
      </c>
      <c r="R13711" s="549">
        <v>52</v>
      </c>
      <c r="S13711" s="548"/>
      <c r="T13711" s="548"/>
      <c r="U13711" s="99"/>
    </row>
    <row r="13712" spans="1:21" ht="19.5" customHeight="1">
      <c r="A13712" s="545">
        <v>108759</v>
      </c>
      <c r="B13712" s="545" t="s">
        <v>5438</v>
      </c>
      <c r="C13712" s="545" t="s">
        <v>311</v>
      </c>
      <c r="D13712" s="546"/>
      <c r="E13712" s="171" t="str">
        <f t="shared" si="214"/>
        <v>1900</v>
      </c>
      <c r="F13712" s="547">
        <v>0</v>
      </c>
      <c r="G13712" s="548">
        <v>0</v>
      </c>
      <c r="H13712" s="547">
        <v>0</v>
      </c>
      <c r="I13712" s="545" t="s">
        <v>12763</v>
      </c>
      <c r="J13712" s="545"/>
      <c r="K13712" s="545" t="s">
        <v>21363</v>
      </c>
      <c r="L13712" s="545" t="s">
        <v>13413</v>
      </c>
      <c r="M13712" s="548" t="s">
        <v>13758</v>
      </c>
      <c r="N13712" s="545" t="s">
        <v>13413</v>
      </c>
      <c r="O13712" s="545" t="s">
        <v>13413</v>
      </c>
      <c r="P13712" s="549">
        <v>11428</v>
      </c>
      <c r="Q13712" s="549">
        <v>1</v>
      </c>
      <c r="R13712" s="549">
        <v>39</v>
      </c>
      <c r="S13712" s="548"/>
      <c r="T13712" s="548"/>
      <c r="U13712" s="99"/>
    </row>
    <row r="13713" spans="1:21" ht="19.5" customHeight="1">
      <c r="A13713" s="545">
        <v>108760</v>
      </c>
      <c r="B13713" s="545" t="s">
        <v>7560</v>
      </c>
      <c r="C13713" s="545" t="s">
        <v>221</v>
      </c>
      <c r="D13713" s="546">
        <v>43691</v>
      </c>
      <c r="E13713" s="171" t="str">
        <f t="shared" si="214"/>
        <v>2019</v>
      </c>
      <c r="F13713" s="547">
        <v>290598</v>
      </c>
      <c r="G13713" s="548">
        <v>0.19</v>
      </c>
      <c r="H13713" s="547">
        <v>244200</v>
      </c>
      <c r="I13713" s="545" t="s">
        <v>12961</v>
      </c>
      <c r="J13713" s="545" t="s">
        <v>13407</v>
      </c>
      <c r="K13713" s="545" t="s">
        <v>13413</v>
      </c>
      <c r="L13713" s="545" t="s">
        <v>13413</v>
      </c>
      <c r="M13713" s="548" t="s">
        <v>13758</v>
      </c>
      <c r="N13713" s="545" t="s">
        <v>13413</v>
      </c>
      <c r="O13713" s="545" t="s">
        <v>13413</v>
      </c>
      <c r="P13713" s="549">
        <v>11429</v>
      </c>
      <c r="Q13713" s="549">
        <v>1</v>
      </c>
      <c r="R13713" s="549">
        <v>52</v>
      </c>
      <c r="S13713" s="548">
        <v>2232</v>
      </c>
      <c r="T13713" s="548"/>
      <c r="U13713" s="99"/>
    </row>
    <row r="13714" spans="1:21" ht="19.5" customHeight="1">
      <c r="A13714" s="545">
        <v>108761</v>
      </c>
      <c r="B13714" s="545" t="s">
        <v>4681</v>
      </c>
      <c r="C13714" s="545" t="s">
        <v>209</v>
      </c>
      <c r="D13714" s="546"/>
      <c r="E13714" s="171" t="str">
        <f t="shared" si="214"/>
        <v>1900</v>
      </c>
      <c r="F13714" s="547">
        <v>0</v>
      </c>
      <c r="G13714" s="548">
        <v>0</v>
      </c>
      <c r="H13714" s="547">
        <v>0</v>
      </c>
      <c r="I13714" s="545" t="s">
        <v>12652</v>
      </c>
      <c r="J13714" s="545"/>
      <c r="K13714" s="545" t="s">
        <v>21364</v>
      </c>
      <c r="L13714" s="545" t="s">
        <v>13413</v>
      </c>
      <c r="M13714" s="548" t="s">
        <v>13758</v>
      </c>
      <c r="N13714" s="545" t="s">
        <v>13413</v>
      </c>
      <c r="O13714" s="545" t="s">
        <v>13413</v>
      </c>
      <c r="P13714" s="549">
        <v>11430</v>
      </c>
      <c r="Q13714" s="549">
        <v>1</v>
      </c>
      <c r="R13714" s="549">
        <v>134</v>
      </c>
      <c r="S13714" s="548"/>
      <c r="T13714" s="548"/>
      <c r="U13714" s="99"/>
    </row>
    <row r="13715" spans="1:21" ht="19.5" customHeight="1">
      <c r="A13715" s="545">
        <v>108762</v>
      </c>
      <c r="B13715" s="545" t="s">
        <v>8572</v>
      </c>
      <c r="C13715" s="545" t="s">
        <v>216</v>
      </c>
      <c r="D13715" s="546"/>
      <c r="E13715" s="171" t="str">
        <f t="shared" si="214"/>
        <v>1900</v>
      </c>
      <c r="F13715" s="547">
        <v>0</v>
      </c>
      <c r="G13715" s="548">
        <v>0</v>
      </c>
      <c r="H13715" s="547">
        <v>0</v>
      </c>
      <c r="I13715" s="545" t="s">
        <v>12984</v>
      </c>
      <c r="J13715" s="545"/>
      <c r="K13715" s="545" t="s">
        <v>21365</v>
      </c>
      <c r="L13715" s="545" t="s">
        <v>13413</v>
      </c>
      <c r="M13715" s="548" t="s">
        <v>13758</v>
      </c>
      <c r="N13715" s="545" t="s">
        <v>13413</v>
      </c>
      <c r="O13715" s="545" t="s">
        <v>13413</v>
      </c>
      <c r="P13715" s="549">
        <v>11431</v>
      </c>
      <c r="Q13715" s="549">
        <v>1</v>
      </c>
      <c r="R13715" s="549">
        <v>57</v>
      </c>
      <c r="S13715" s="548"/>
      <c r="T13715" s="548"/>
      <c r="U13715" s="99"/>
    </row>
    <row r="13716" spans="1:21" ht="19.5" customHeight="1">
      <c r="A13716" s="545">
        <v>108763</v>
      </c>
      <c r="B13716" s="545" t="s">
        <v>8571</v>
      </c>
      <c r="C13716" s="545" t="s">
        <v>216</v>
      </c>
      <c r="D13716" s="546"/>
      <c r="E13716" s="171" t="str">
        <f t="shared" si="214"/>
        <v>1900</v>
      </c>
      <c r="F13716" s="547">
        <v>0</v>
      </c>
      <c r="G13716" s="548">
        <v>0</v>
      </c>
      <c r="H13716" s="547">
        <v>0</v>
      </c>
      <c r="I13716" s="545" t="s">
        <v>12715</v>
      </c>
      <c r="J13716" s="545"/>
      <c r="K13716" s="545" t="s">
        <v>21366</v>
      </c>
      <c r="L13716" s="545" t="s">
        <v>13413</v>
      </c>
      <c r="M13716" s="548" t="s">
        <v>13758</v>
      </c>
      <c r="N13716" s="545" t="s">
        <v>13413</v>
      </c>
      <c r="O13716" s="545" t="s">
        <v>13413</v>
      </c>
      <c r="P13716" s="549">
        <v>11432</v>
      </c>
      <c r="Q13716" s="549">
        <v>1</v>
      </c>
      <c r="R13716" s="549">
        <v>129</v>
      </c>
      <c r="S13716" s="548"/>
      <c r="T13716" s="548"/>
      <c r="U13716" s="99"/>
    </row>
    <row r="13717" spans="1:21" ht="19.5" customHeight="1">
      <c r="A13717" s="545">
        <v>108764</v>
      </c>
      <c r="B13717" s="545" t="s">
        <v>8570</v>
      </c>
      <c r="C13717" s="545" t="s">
        <v>206</v>
      </c>
      <c r="D13717" s="546"/>
      <c r="E13717" s="171" t="str">
        <f t="shared" si="214"/>
        <v>1900</v>
      </c>
      <c r="F13717" s="547">
        <v>0</v>
      </c>
      <c r="G13717" s="548">
        <v>0</v>
      </c>
      <c r="H13717" s="547">
        <v>0</v>
      </c>
      <c r="I13717" s="545" t="s">
        <v>12684</v>
      </c>
      <c r="J13717" s="545"/>
      <c r="K13717" s="545" t="s">
        <v>21367</v>
      </c>
      <c r="L13717" s="545" t="s">
        <v>13413</v>
      </c>
      <c r="M13717" s="548" t="s">
        <v>13758</v>
      </c>
      <c r="N13717" s="545" t="s">
        <v>13413</v>
      </c>
      <c r="O13717" s="545" t="s">
        <v>13413</v>
      </c>
      <c r="P13717" s="549">
        <v>11433</v>
      </c>
      <c r="Q13717" s="549">
        <v>1</v>
      </c>
      <c r="R13717" s="549">
        <v>95</v>
      </c>
      <c r="S13717" s="548"/>
      <c r="T13717" s="548"/>
      <c r="U13717" s="99"/>
    </row>
    <row r="13718" spans="1:21" ht="19.5" customHeight="1">
      <c r="A13718" s="545">
        <v>108765</v>
      </c>
      <c r="B13718" s="545" t="s">
        <v>4658</v>
      </c>
      <c r="C13718" s="545" t="s">
        <v>216</v>
      </c>
      <c r="D13718" s="546">
        <v>44189</v>
      </c>
      <c r="E13718" s="171" t="str">
        <f t="shared" si="214"/>
        <v>2020</v>
      </c>
      <c r="F13718" s="547">
        <v>14400</v>
      </c>
      <c r="G13718" s="548">
        <v>0.19</v>
      </c>
      <c r="H13718" s="547">
        <v>12100.84</v>
      </c>
      <c r="I13718" s="545" t="s">
        <v>12652</v>
      </c>
      <c r="J13718" s="545" t="s">
        <v>13296</v>
      </c>
      <c r="K13718" s="545" t="s">
        <v>21368</v>
      </c>
      <c r="L13718" s="545" t="s">
        <v>13413</v>
      </c>
      <c r="M13718" s="548" t="s">
        <v>13758</v>
      </c>
      <c r="N13718" s="545" t="s">
        <v>13413</v>
      </c>
      <c r="O13718" s="545" t="s">
        <v>13413</v>
      </c>
      <c r="P13718" s="549">
        <v>11434</v>
      </c>
      <c r="Q13718" s="549">
        <v>1</v>
      </c>
      <c r="R13718" s="549">
        <v>134</v>
      </c>
      <c r="S13718" s="548">
        <v>2218</v>
      </c>
      <c r="T13718" s="548"/>
      <c r="U13718" s="99"/>
    </row>
    <row r="13719" spans="1:21" ht="19.5" customHeight="1">
      <c r="A13719" s="545">
        <v>108766</v>
      </c>
      <c r="B13719" s="545" t="s">
        <v>8569</v>
      </c>
      <c r="C13719" s="545" t="s">
        <v>216</v>
      </c>
      <c r="D13719" s="546"/>
      <c r="E13719" s="171" t="str">
        <f t="shared" si="214"/>
        <v>1900</v>
      </c>
      <c r="F13719" s="547">
        <v>0</v>
      </c>
      <c r="G13719" s="548">
        <v>0</v>
      </c>
      <c r="H13719" s="547">
        <v>0</v>
      </c>
      <c r="I13719" s="545" t="s">
        <v>12984</v>
      </c>
      <c r="J13719" s="545"/>
      <c r="K13719" s="545" t="s">
        <v>21369</v>
      </c>
      <c r="L13719" s="545" t="s">
        <v>13413</v>
      </c>
      <c r="M13719" s="548" t="s">
        <v>13758</v>
      </c>
      <c r="N13719" s="545" t="s">
        <v>13413</v>
      </c>
      <c r="O13719" s="545" t="s">
        <v>13413</v>
      </c>
      <c r="P13719" s="549">
        <v>11435</v>
      </c>
      <c r="Q13719" s="549">
        <v>1</v>
      </c>
      <c r="R13719" s="549">
        <v>57</v>
      </c>
      <c r="S13719" s="548"/>
      <c r="T13719" s="548"/>
      <c r="U13719" s="99"/>
    </row>
    <row r="13720" spans="1:21" ht="19.5" customHeight="1">
      <c r="A13720" s="545">
        <v>108767</v>
      </c>
      <c r="B13720" s="545" t="s">
        <v>8568</v>
      </c>
      <c r="C13720" s="545" t="s">
        <v>216</v>
      </c>
      <c r="D13720" s="546"/>
      <c r="E13720" s="171" t="str">
        <f t="shared" si="214"/>
        <v>1900</v>
      </c>
      <c r="F13720" s="547">
        <v>0</v>
      </c>
      <c r="G13720" s="548">
        <v>0</v>
      </c>
      <c r="H13720" s="547">
        <v>0</v>
      </c>
      <c r="I13720" s="545" t="s">
        <v>12715</v>
      </c>
      <c r="J13720" s="545"/>
      <c r="K13720" s="545" t="s">
        <v>21370</v>
      </c>
      <c r="L13720" s="545" t="s">
        <v>13413</v>
      </c>
      <c r="M13720" s="548" t="s">
        <v>13758</v>
      </c>
      <c r="N13720" s="545" t="s">
        <v>13413</v>
      </c>
      <c r="O13720" s="545" t="s">
        <v>13413</v>
      </c>
      <c r="P13720" s="549">
        <v>11436</v>
      </c>
      <c r="Q13720" s="549">
        <v>1</v>
      </c>
      <c r="R13720" s="549">
        <v>129</v>
      </c>
      <c r="S13720" s="548"/>
      <c r="T13720" s="548"/>
      <c r="U13720" s="99"/>
    </row>
    <row r="13721" spans="1:21" ht="19.5" customHeight="1">
      <c r="A13721" s="545">
        <v>108768</v>
      </c>
      <c r="B13721" s="545" t="s">
        <v>5078</v>
      </c>
      <c r="C13721" s="545" t="s">
        <v>216</v>
      </c>
      <c r="D13721" s="546"/>
      <c r="E13721" s="171" t="str">
        <f t="shared" si="214"/>
        <v>1900</v>
      </c>
      <c r="F13721" s="547">
        <v>0</v>
      </c>
      <c r="G13721" s="548">
        <v>0</v>
      </c>
      <c r="H13721" s="547">
        <v>0</v>
      </c>
      <c r="I13721" s="545" t="s">
        <v>12642</v>
      </c>
      <c r="J13721" s="545"/>
      <c r="K13721" s="545" t="s">
        <v>13413</v>
      </c>
      <c r="L13721" s="545" t="s">
        <v>13413</v>
      </c>
      <c r="M13721" s="548" t="s">
        <v>13758</v>
      </c>
      <c r="N13721" s="545" t="s">
        <v>13413</v>
      </c>
      <c r="O13721" s="545" t="s">
        <v>13413</v>
      </c>
      <c r="P13721" s="549">
        <v>11437</v>
      </c>
      <c r="Q13721" s="549">
        <v>1</v>
      </c>
      <c r="R13721" s="549">
        <v>135</v>
      </c>
      <c r="S13721" s="548"/>
      <c r="T13721" s="548"/>
      <c r="U13721" s="99"/>
    </row>
    <row r="13722" spans="1:21" ht="19.5" customHeight="1">
      <c r="A13722" s="545">
        <v>108769</v>
      </c>
      <c r="B13722" s="545" t="s">
        <v>8567</v>
      </c>
      <c r="C13722" s="545" t="s">
        <v>216</v>
      </c>
      <c r="D13722" s="546"/>
      <c r="E13722" s="171" t="str">
        <f t="shared" si="214"/>
        <v>1900</v>
      </c>
      <c r="F13722" s="547">
        <v>0</v>
      </c>
      <c r="G13722" s="548">
        <v>0</v>
      </c>
      <c r="H13722" s="547">
        <v>0</v>
      </c>
      <c r="I13722" s="545" t="s">
        <v>12961</v>
      </c>
      <c r="J13722" s="545"/>
      <c r="K13722" s="545" t="s">
        <v>13413</v>
      </c>
      <c r="L13722" s="545" t="s">
        <v>13413</v>
      </c>
      <c r="M13722" s="548" t="s">
        <v>13758</v>
      </c>
      <c r="N13722" s="545" t="s">
        <v>13413</v>
      </c>
      <c r="O13722" s="545" t="s">
        <v>13413</v>
      </c>
      <c r="P13722" s="549">
        <v>11438</v>
      </c>
      <c r="Q13722" s="549">
        <v>1</v>
      </c>
      <c r="R13722" s="549">
        <v>52</v>
      </c>
      <c r="S13722" s="548"/>
      <c r="T13722" s="548"/>
      <c r="U13722" s="99"/>
    </row>
    <row r="13723" spans="1:21" ht="19.5" customHeight="1">
      <c r="A13723" s="545">
        <v>108770</v>
      </c>
      <c r="B13723" s="545" t="s">
        <v>8566</v>
      </c>
      <c r="C13723" s="545" t="s">
        <v>216</v>
      </c>
      <c r="D13723" s="546"/>
      <c r="E13723" s="171" t="str">
        <f t="shared" si="214"/>
        <v>1900</v>
      </c>
      <c r="F13723" s="547">
        <v>0</v>
      </c>
      <c r="G13723" s="548">
        <v>0</v>
      </c>
      <c r="H13723" s="547">
        <v>0</v>
      </c>
      <c r="I13723" s="545" t="s">
        <v>12984</v>
      </c>
      <c r="J13723" s="545"/>
      <c r="K13723" s="545" t="s">
        <v>21371</v>
      </c>
      <c r="L13723" s="545" t="s">
        <v>13413</v>
      </c>
      <c r="M13723" s="548" t="s">
        <v>13758</v>
      </c>
      <c r="N13723" s="545" t="s">
        <v>13413</v>
      </c>
      <c r="O13723" s="545" t="s">
        <v>13413</v>
      </c>
      <c r="P13723" s="549">
        <v>11439</v>
      </c>
      <c r="Q13723" s="549">
        <v>1</v>
      </c>
      <c r="R13723" s="549">
        <v>57</v>
      </c>
      <c r="S13723" s="548"/>
      <c r="T13723" s="548"/>
      <c r="U13723" s="99"/>
    </row>
    <row r="13724" spans="1:21" ht="19.5" customHeight="1">
      <c r="A13724" s="545">
        <v>108771</v>
      </c>
      <c r="B13724" s="545" t="s">
        <v>4520</v>
      </c>
      <c r="C13724" s="545" t="s">
        <v>221</v>
      </c>
      <c r="D13724" s="546"/>
      <c r="E13724" s="171" t="str">
        <f t="shared" si="214"/>
        <v>1900</v>
      </c>
      <c r="F13724" s="547">
        <v>0</v>
      </c>
      <c r="G13724" s="548">
        <v>0</v>
      </c>
      <c r="H13724" s="547">
        <v>0</v>
      </c>
      <c r="I13724" s="545" t="s">
        <v>12684</v>
      </c>
      <c r="J13724" s="545"/>
      <c r="K13724" s="545" t="s">
        <v>21372</v>
      </c>
      <c r="L13724" s="545" t="s">
        <v>13413</v>
      </c>
      <c r="M13724" s="548" t="s">
        <v>13758</v>
      </c>
      <c r="N13724" s="545" t="s">
        <v>13413</v>
      </c>
      <c r="O13724" s="545" t="s">
        <v>13413</v>
      </c>
      <c r="P13724" s="549">
        <v>11440</v>
      </c>
      <c r="Q13724" s="549">
        <v>1</v>
      </c>
      <c r="R13724" s="549">
        <v>95</v>
      </c>
      <c r="S13724" s="548"/>
      <c r="T13724" s="548"/>
      <c r="U13724" s="99"/>
    </row>
    <row r="13725" spans="1:21" ht="19.5" customHeight="1">
      <c r="A13725" s="545">
        <v>108772</v>
      </c>
      <c r="B13725" s="545" t="s">
        <v>5527</v>
      </c>
      <c r="C13725" s="545" t="s">
        <v>216</v>
      </c>
      <c r="D13725" s="546"/>
      <c r="E13725" s="171" t="str">
        <f t="shared" si="214"/>
        <v>1900</v>
      </c>
      <c r="F13725" s="547">
        <v>0</v>
      </c>
      <c r="G13725" s="548">
        <v>0</v>
      </c>
      <c r="H13725" s="547">
        <v>0</v>
      </c>
      <c r="I13725" s="545" t="s">
        <v>12961</v>
      </c>
      <c r="J13725" s="545"/>
      <c r="K13725" s="545" t="s">
        <v>13413</v>
      </c>
      <c r="L13725" s="545" t="s">
        <v>13413</v>
      </c>
      <c r="M13725" s="548" t="s">
        <v>13758</v>
      </c>
      <c r="N13725" s="545" t="s">
        <v>13413</v>
      </c>
      <c r="O13725" s="545" t="s">
        <v>13413</v>
      </c>
      <c r="P13725" s="549">
        <v>11441</v>
      </c>
      <c r="Q13725" s="549">
        <v>1</v>
      </c>
      <c r="R13725" s="549">
        <v>52</v>
      </c>
      <c r="S13725" s="548"/>
      <c r="T13725" s="548"/>
      <c r="U13725" s="99"/>
    </row>
    <row r="13726" spans="1:21" ht="19.5" customHeight="1">
      <c r="A13726" s="545">
        <v>108773</v>
      </c>
      <c r="B13726" s="545" t="s">
        <v>5528</v>
      </c>
      <c r="C13726" s="545" t="s">
        <v>216</v>
      </c>
      <c r="D13726" s="546"/>
      <c r="E13726" s="171" t="str">
        <f t="shared" si="214"/>
        <v>1900</v>
      </c>
      <c r="F13726" s="547">
        <v>0</v>
      </c>
      <c r="G13726" s="548">
        <v>0</v>
      </c>
      <c r="H13726" s="547">
        <v>0</v>
      </c>
      <c r="I13726" s="545" t="s">
        <v>12961</v>
      </c>
      <c r="J13726" s="545"/>
      <c r="K13726" s="545" t="s">
        <v>21373</v>
      </c>
      <c r="L13726" s="545" t="s">
        <v>13413</v>
      </c>
      <c r="M13726" s="548" t="s">
        <v>13758</v>
      </c>
      <c r="N13726" s="545" t="s">
        <v>13413</v>
      </c>
      <c r="O13726" s="545" t="s">
        <v>13413</v>
      </c>
      <c r="P13726" s="549">
        <v>11442</v>
      </c>
      <c r="Q13726" s="549">
        <v>1</v>
      </c>
      <c r="R13726" s="549">
        <v>52</v>
      </c>
      <c r="S13726" s="548"/>
      <c r="T13726" s="548"/>
      <c r="U13726" s="99"/>
    </row>
    <row r="13727" spans="1:21" ht="19.5" customHeight="1">
      <c r="A13727" s="545">
        <v>108774</v>
      </c>
      <c r="B13727" s="545" t="s">
        <v>8565</v>
      </c>
      <c r="C13727" s="545" t="s">
        <v>216</v>
      </c>
      <c r="D13727" s="546"/>
      <c r="E13727" s="171" t="str">
        <f t="shared" si="214"/>
        <v>1900</v>
      </c>
      <c r="F13727" s="547">
        <v>0</v>
      </c>
      <c r="G13727" s="548">
        <v>0</v>
      </c>
      <c r="H13727" s="547">
        <v>0</v>
      </c>
      <c r="I13727" s="545" t="s">
        <v>12984</v>
      </c>
      <c r="J13727" s="545"/>
      <c r="K13727" s="545" t="s">
        <v>21374</v>
      </c>
      <c r="L13727" s="545" t="s">
        <v>13413</v>
      </c>
      <c r="M13727" s="548" t="s">
        <v>13758</v>
      </c>
      <c r="N13727" s="545" t="s">
        <v>13413</v>
      </c>
      <c r="O13727" s="545" t="s">
        <v>13413</v>
      </c>
      <c r="P13727" s="549">
        <v>11443</v>
      </c>
      <c r="Q13727" s="549">
        <v>1</v>
      </c>
      <c r="R13727" s="549">
        <v>57</v>
      </c>
      <c r="S13727" s="548"/>
      <c r="T13727" s="548"/>
      <c r="U13727" s="99"/>
    </row>
    <row r="13728" spans="1:21" ht="19.5" customHeight="1">
      <c r="A13728" s="545">
        <v>108775</v>
      </c>
      <c r="B13728" s="545" t="s">
        <v>5532</v>
      </c>
      <c r="C13728" s="545" t="s">
        <v>216</v>
      </c>
      <c r="D13728" s="546"/>
      <c r="E13728" s="171" t="str">
        <f t="shared" si="214"/>
        <v>1900</v>
      </c>
      <c r="F13728" s="547">
        <v>0</v>
      </c>
      <c r="G13728" s="548">
        <v>0</v>
      </c>
      <c r="H13728" s="547">
        <v>0</v>
      </c>
      <c r="I13728" s="545" t="s">
        <v>12961</v>
      </c>
      <c r="J13728" s="545"/>
      <c r="K13728" s="545" t="s">
        <v>21373</v>
      </c>
      <c r="L13728" s="545" t="s">
        <v>13413</v>
      </c>
      <c r="M13728" s="548" t="s">
        <v>13758</v>
      </c>
      <c r="N13728" s="545" t="s">
        <v>13413</v>
      </c>
      <c r="O13728" s="545" t="s">
        <v>13413</v>
      </c>
      <c r="P13728" s="549">
        <v>11444</v>
      </c>
      <c r="Q13728" s="549">
        <v>1</v>
      </c>
      <c r="R13728" s="549">
        <v>52</v>
      </c>
      <c r="S13728" s="548"/>
      <c r="T13728" s="548"/>
      <c r="U13728" s="99"/>
    </row>
    <row r="13729" spans="1:21" ht="19.5" customHeight="1">
      <c r="A13729" s="545">
        <v>108776</v>
      </c>
      <c r="B13729" s="545" t="s">
        <v>5525</v>
      </c>
      <c r="C13729" s="545" t="s">
        <v>216</v>
      </c>
      <c r="D13729" s="546"/>
      <c r="E13729" s="171" t="str">
        <f t="shared" si="214"/>
        <v>1900</v>
      </c>
      <c r="F13729" s="547">
        <v>0</v>
      </c>
      <c r="G13729" s="548">
        <v>0</v>
      </c>
      <c r="H13729" s="547">
        <v>0</v>
      </c>
      <c r="I13729" s="545" t="s">
        <v>12961</v>
      </c>
      <c r="J13729" s="545"/>
      <c r="K13729" s="545" t="s">
        <v>21375</v>
      </c>
      <c r="L13729" s="545" t="s">
        <v>13413</v>
      </c>
      <c r="M13729" s="548" t="s">
        <v>13758</v>
      </c>
      <c r="N13729" s="545" t="s">
        <v>13413</v>
      </c>
      <c r="O13729" s="545" t="s">
        <v>13413</v>
      </c>
      <c r="P13729" s="549">
        <v>11445</v>
      </c>
      <c r="Q13729" s="549">
        <v>1</v>
      </c>
      <c r="R13729" s="549">
        <v>52</v>
      </c>
      <c r="S13729" s="548"/>
      <c r="T13729" s="548"/>
      <c r="U13729" s="99"/>
    </row>
    <row r="13730" spans="1:21" ht="19.5" customHeight="1">
      <c r="A13730" s="545">
        <v>108777</v>
      </c>
      <c r="B13730" s="545" t="s">
        <v>5531</v>
      </c>
      <c r="C13730" s="545" t="s">
        <v>216</v>
      </c>
      <c r="D13730" s="546"/>
      <c r="E13730" s="171" t="str">
        <f t="shared" si="214"/>
        <v>1900</v>
      </c>
      <c r="F13730" s="547">
        <v>0</v>
      </c>
      <c r="G13730" s="548">
        <v>0</v>
      </c>
      <c r="H13730" s="547">
        <v>0</v>
      </c>
      <c r="I13730" s="545" t="s">
        <v>12961</v>
      </c>
      <c r="J13730" s="545"/>
      <c r="K13730" s="545" t="s">
        <v>21376</v>
      </c>
      <c r="L13730" s="545" t="s">
        <v>13413</v>
      </c>
      <c r="M13730" s="548" t="s">
        <v>13758</v>
      </c>
      <c r="N13730" s="545" t="s">
        <v>13413</v>
      </c>
      <c r="O13730" s="545" t="s">
        <v>13413</v>
      </c>
      <c r="P13730" s="549">
        <v>11446</v>
      </c>
      <c r="Q13730" s="549">
        <v>1</v>
      </c>
      <c r="R13730" s="549">
        <v>52</v>
      </c>
      <c r="S13730" s="548"/>
      <c r="T13730" s="548"/>
      <c r="U13730" s="99"/>
    </row>
    <row r="13731" spans="1:21" ht="19.5" customHeight="1">
      <c r="A13731" s="545">
        <v>108778</v>
      </c>
      <c r="B13731" s="545" t="s">
        <v>8564</v>
      </c>
      <c r="C13731" s="545" t="s">
        <v>216</v>
      </c>
      <c r="D13731" s="546"/>
      <c r="E13731" s="171" t="str">
        <f t="shared" si="214"/>
        <v>1900</v>
      </c>
      <c r="F13731" s="547">
        <v>0</v>
      </c>
      <c r="G13731" s="548">
        <v>0</v>
      </c>
      <c r="H13731" s="547">
        <v>0</v>
      </c>
      <c r="I13731" s="545" t="s">
        <v>12961</v>
      </c>
      <c r="J13731" s="545"/>
      <c r="K13731" s="545" t="s">
        <v>21377</v>
      </c>
      <c r="L13731" s="545" t="s">
        <v>13413</v>
      </c>
      <c r="M13731" s="548" t="s">
        <v>13758</v>
      </c>
      <c r="N13731" s="545" t="s">
        <v>13413</v>
      </c>
      <c r="O13731" s="545" t="s">
        <v>13413</v>
      </c>
      <c r="P13731" s="549">
        <v>11447</v>
      </c>
      <c r="Q13731" s="549">
        <v>1</v>
      </c>
      <c r="R13731" s="549">
        <v>52</v>
      </c>
      <c r="S13731" s="548"/>
      <c r="T13731" s="548"/>
      <c r="U13731" s="99"/>
    </row>
    <row r="13732" spans="1:21" ht="19.5" customHeight="1">
      <c r="A13732" s="545">
        <v>108779</v>
      </c>
      <c r="B13732" s="545" t="s">
        <v>8563</v>
      </c>
      <c r="C13732" s="545" t="s">
        <v>216</v>
      </c>
      <c r="D13732" s="546"/>
      <c r="E13732" s="171" t="str">
        <f t="shared" si="214"/>
        <v>1900</v>
      </c>
      <c r="F13732" s="547">
        <v>0</v>
      </c>
      <c r="G13732" s="548">
        <v>0</v>
      </c>
      <c r="H13732" s="547">
        <v>0</v>
      </c>
      <c r="I13732" s="545" t="s">
        <v>12961</v>
      </c>
      <c r="J13732" s="545"/>
      <c r="K13732" s="545" t="s">
        <v>21377</v>
      </c>
      <c r="L13732" s="545" t="s">
        <v>13413</v>
      </c>
      <c r="M13732" s="548" t="s">
        <v>13758</v>
      </c>
      <c r="N13732" s="545" t="s">
        <v>13413</v>
      </c>
      <c r="O13732" s="545" t="s">
        <v>13413</v>
      </c>
      <c r="P13732" s="549">
        <v>11448</v>
      </c>
      <c r="Q13732" s="549">
        <v>1</v>
      </c>
      <c r="R13732" s="549">
        <v>52</v>
      </c>
      <c r="S13732" s="548"/>
      <c r="T13732" s="548"/>
      <c r="U13732" s="99"/>
    </row>
    <row r="13733" spans="1:21" ht="19.5" customHeight="1">
      <c r="A13733" s="545">
        <v>108780</v>
      </c>
      <c r="B13733" s="545" t="s">
        <v>5521</v>
      </c>
      <c r="C13733" s="545" t="s">
        <v>216</v>
      </c>
      <c r="D13733" s="546"/>
      <c r="E13733" s="171" t="str">
        <f t="shared" si="214"/>
        <v>1900</v>
      </c>
      <c r="F13733" s="547">
        <v>0</v>
      </c>
      <c r="G13733" s="548">
        <v>0</v>
      </c>
      <c r="H13733" s="547">
        <v>0</v>
      </c>
      <c r="I13733" s="545" t="s">
        <v>12961</v>
      </c>
      <c r="J13733" s="545"/>
      <c r="K13733" s="545" t="s">
        <v>21377</v>
      </c>
      <c r="L13733" s="545" t="s">
        <v>13413</v>
      </c>
      <c r="M13733" s="548" t="s">
        <v>13758</v>
      </c>
      <c r="N13733" s="545" t="s">
        <v>13413</v>
      </c>
      <c r="O13733" s="545" t="s">
        <v>13413</v>
      </c>
      <c r="P13733" s="549">
        <v>11449</v>
      </c>
      <c r="Q13733" s="549">
        <v>1</v>
      </c>
      <c r="R13733" s="549">
        <v>52</v>
      </c>
      <c r="S13733" s="548"/>
      <c r="T13733" s="548"/>
      <c r="U13733" s="99"/>
    </row>
    <row r="13734" spans="1:21" ht="19.5" customHeight="1">
      <c r="A13734" s="545">
        <v>108781</v>
      </c>
      <c r="B13734" s="545" t="s">
        <v>5432</v>
      </c>
      <c r="C13734" s="545" t="s">
        <v>216</v>
      </c>
      <c r="D13734" s="546">
        <v>46052</v>
      </c>
      <c r="E13734" s="171" t="str">
        <f t="shared" si="214"/>
        <v>2026</v>
      </c>
      <c r="F13734" s="547">
        <v>127430</v>
      </c>
      <c r="G13734" s="548">
        <v>0.19</v>
      </c>
      <c r="H13734" s="547">
        <v>107084.03</v>
      </c>
      <c r="I13734" s="545" t="s">
        <v>12756</v>
      </c>
      <c r="J13734" s="545" t="s">
        <v>13307</v>
      </c>
      <c r="K13734" s="545" t="s">
        <v>21378</v>
      </c>
      <c r="L13734" s="545" t="s">
        <v>13413</v>
      </c>
      <c r="M13734" s="548" t="s">
        <v>13758</v>
      </c>
      <c r="N13734" s="545" t="s">
        <v>13413</v>
      </c>
      <c r="O13734" s="545" t="s">
        <v>13413</v>
      </c>
      <c r="P13734" s="549">
        <v>11450</v>
      </c>
      <c r="Q13734" s="549">
        <v>1</v>
      </c>
      <c r="R13734" s="549">
        <v>34</v>
      </c>
      <c r="S13734" s="548">
        <v>2228</v>
      </c>
      <c r="T13734" s="548"/>
      <c r="U13734" s="99"/>
    </row>
    <row r="13735" spans="1:21" ht="19.5" customHeight="1">
      <c r="A13735" s="545">
        <v>108782</v>
      </c>
      <c r="B13735" s="545" t="s">
        <v>5524</v>
      </c>
      <c r="C13735" s="545" t="s">
        <v>216</v>
      </c>
      <c r="D13735" s="546"/>
      <c r="E13735" s="171" t="str">
        <f t="shared" si="214"/>
        <v>1900</v>
      </c>
      <c r="F13735" s="547">
        <v>0</v>
      </c>
      <c r="G13735" s="548">
        <v>0</v>
      </c>
      <c r="H13735" s="547">
        <v>0</v>
      </c>
      <c r="I13735" s="545" t="s">
        <v>12961</v>
      </c>
      <c r="J13735" s="545"/>
      <c r="K13735" s="545" t="s">
        <v>21379</v>
      </c>
      <c r="L13735" s="545" t="s">
        <v>13413</v>
      </c>
      <c r="M13735" s="548" t="s">
        <v>13758</v>
      </c>
      <c r="N13735" s="545" t="s">
        <v>13413</v>
      </c>
      <c r="O13735" s="545" t="s">
        <v>13413</v>
      </c>
      <c r="P13735" s="549">
        <v>11451</v>
      </c>
      <c r="Q13735" s="549">
        <v>1</v>
      </c>
      <c r="R13735" s="549">
        <v>52</v>
      </c>
      <c r="S13735" s="548"/>
      <c r="T13735" s="548"/>
      <c r="U13735" s="99"/>
    </row>
    <row r="13736" spans="1:21" ht="19.5" customHeight="1">
      <c r="A13736" s="545">
        <v>108783</v>
      </c>
      <c r="B13736" s="545" t="s">
        <v>8562</v>
      </c>
      <c r="C13736" s="545" t="s">
        <v>216</v>
      </c>
      <c r="D13736" s="546"/>
      <c r="E13736" s="171" t="str">
        <f t="shared" si="214"/>
        <v>1900</v>
      </c>
      <c r="F13736" s="547">
        <v>0</v>
      </c>
      <c r="G13736" s="548">
        <v>0</v>
      </c>
      <c r="H13736" s="547">
        <v>0</v>
      </c>
      <c r="I13736" s="545" t="s">
        <v>12984</v>
      </c>
      <c r="J13736" s="545"/>
      <c r="K13736" s="545" t="s">
        <v>21380</v>
      </c>
      <c r="L13736" s="545" t="s">
        <v>13413</v>
      </c>
      <c r="M13736" s="548" t="s">
        <v>13758</v>
      </c>
      <c r="N13736" s="545" t="s">
        <v>13413</v>
      </c>
      <c r="O13736" s="545" t="s">
        <v>13413</v>
      </c>
      <c r="P13736" s="549">
        <v>11452</v>
      </c>
      <c r="Q13736" s="549">
        <v>1</v>
      </c>
      <c r="R13736" s="549">
        <v>57</v>
      </c>
      <c r="S13736" s="548"/>
      <c r="T13736" s="548"/>
      <c r="U13736" s="99"/>
    </row>
    <row r="13737" spans="1:21" ht="19.5" customHeight="1">
      <c r="A13737" s="545">
        <v>108784</v>
      </c>
      <c r="B13737" s="545" t="s">
        <v>5530</v>
      </c>
      <c r="C13737" s="545" t="s">
        <v>216</v>
      </c>
      <c r="D13737" s="546"/>
      <c r="E13737" s="171" t="str">
        <f t="shared" si="214"/>
        <v>1900</v>
      </c>
      <c r="F13737" s="547">
        <v>0</v>
      </c>
      <c r="G13737" s="548">
        <v>0</v>
      </c>
      <c r="H13737" s="547">
        <v>0</v>
      </c>
      <c r="I13737" s="545" t="s">
        <v>12961</v>
      </c>
      <c r="J13737" s="545"/>
      <c r="K13737" s="545" t="s">
        <v>21381</v>
      </c>
      <c r="L13737" s="545" t="s">
        <v>13413</v>
      </c>
      <c r="M13737" s="548" t="s">
        <v>13758</v>
      </c>
      <c r="N13737" s="545" t="s">
        <v>13413</v>
      </c>
      <c r="O13737" s="545" t="s">
        <v>13413</v>
      </c>
      <c r="P13737" s="549">
        <v>11453</v>
      </c>
      <c r="Q13737" s="549">
        <v>1</v>
      </c>
      <c r="R13737" s="549">
        <v>52</v>
      </c>
      <c r="S13737" s="548"/>
      <c r="T13737" s="548"/>
      <c r="U13737" s="99"/>
    </row>
    <row r="13738" spans="1:21" ht="19.5" customHeight="1">
      <c r="A13738" s="545">
        <v>108785</v>
      </c>
      <c r="B13738" s="545" t="s">
        <v>5526</v>
      </c>
      <c r="C13738" s="545" t="s">
        <v>216</v>
      </c>
      <c r="D13738" s="546"/>
      <c r="E13738" s="171" t="str">
        <f t="shared" si="214"/>
        <v>1900</v>
      </c>
      <c r="F13738" s="547">
        <v>0</v>
      </c>
      <c r="G13738" s="548">
        <v>0</v>
      </c>
      <c r="H13738" s="547">
        <v>0</v>
      </c>
      <c r="I13738" s="545" t="s">
        <v>12961</v>
      </c>
      <c r="J13738" s="545"/>
      <c r="K13738" s="545" t="s">
        <v>21382</v>
      </c>
      <c r="L13738" s="545" t="s">
        <v>13413</v>
      </c>
      <c r="M13738" s="548" t="s">
        <v>13758</v>
      </c>
      <c r="N13738" s="545" t="s">
        <v>13413</v>
      </c>
      <c r="O13738" s="545" t="s">
        <v>13413</v>
      </c>
      <c r="P13738" s="549">
        <v>11454</v>
      </c>
      <c r="Q13738" s="549">
        <v>1</v>
      </c>
      <c r="R13738" s="549">
        <v>52</v>
      </c>
      <c r="S13738" s="548"/>
      <c r="T13738" s="548"/>
      <c r="U13738" s="99"/>
    </row>
    <row r="13739" spans="1:21" ht="19.5" customHeight="1">
      <c r="A13739" s="545">
        <v>108786</v>
      </c>
      <c r="B13739" s="545" t="s">
        <v>4516</v>
      </c>
      <c r="C13739" s="545" t="s">
        <v>221</v>
      </c>
      <c r="D13739" s="546"/>
      <c r="E13739" s="171" t="str">
        <f t="shared" si="214"/>
        <v>1900</v>
      </c>
      <c r="F13739" s="547">
        <v>0</v>
      </c>
      <c r="G13739" s="548">
        <v>0</v>
      </c>
      <c r="H13739" s="547">
        <v>0</v>
      </c>
      <c r="I13739" s="545" t="s">
        <v>12684</v>
      </c>
      <c r="J13739" s="545"/>
      <c r="K13739" s="545" t="s">
        <v>21383</v>
      </c>
      <c r="L13739" s="545" t="s">
        <v>13413</v>
      </c>
      <c r="M13739" s="548" t="s">
        <v>13758</v>
      </c>
      <c r="N13739" s="545" t="s">
        <v>13413</v>
      </c>
      <c r="O13739" s="545" t="s">
        <v>13413</v>
      </c>
      <c r="P13739" s="549">
        <v>11455</v>
      </c>
      <c r="Q13739" s="549">
        <v>1</v>
      </c>
      <c r="R13739" s="549">
        <v>95</v>
      </c>
      <c r="S13739" s="548"/>
      <c r="T13739" s="548"/>
      <c r="U13739" s="99"/>
    </row>
    <row r="13740" spans="1:21" ht="19.5" customHeight="1">
      <c r="A13740" s="545">
        <v>108787</v>
      </c>
      <c r="B13740" s="545" t="s">
        <v>5537</v>
      </c>
      <c r="C13740" s="545" t="s">
        <v>216</v>
      </c>
      <c r="D13740" s="546"/>
      <c r="E13740" s="171" t="str">
        <f t="shared" si="214"/>
        <v>1900</v>
      </c>
      <c r="F13740" s="547">
        <v>0</v>
      </c>
      <c r="G13740" s="548">
        <v>0</v>
      </c>
      <c r="H13740" s="547">
        <v>0</v>
      </c>
      <c r="I13740" s="545" t="s">
        <v>12961</v>
      </c>
      <c r="J13740" s="545"/>
      <c r="K13740" s="545" t="s">
        <v>21384</v>
      </c>
      <c r="L13740" s="545" t="s">
        <v>13413</v>
      </c>
      <c r="M13740" s="548" t="s">
        <v>13758</v>
      </c>
      <c r="N13740" s="545" t="s">
        <v>13413</v>
      </c>
      <c r="O13740" s="545" t="s">
        <v>13413</v>
      </c>
      <c r="P13740" s="549">
        <v>11456</v>
      </c>
      <c r="Q13740" s="549">
        <v>1</v>
      </c>
      <c r="R13740" s="549">
        <v>52</v>
      </c>
      <c r="S13740" s="548"/>
      <c r="T13740" s="548"/>
      <c r="U13740" s="99"/>
    </row>
    <row r="13741" spans="1:21" ht="19.5" customHeight="1">
      <c r="A13741" s="545">
        <v>108788</v>
      </c>
      <c r="B13741" s="545" t="s">
        <v>5651</v>
      </c>
      <c r="C13741" s="545" t="s">
        <v>216</v>
      </c>
      <c r="D13741" s="546"/>
      <c r="E13741" s="171" t="str">
        <f t="shared" si="214"/>
        <v>1900</v>
      </c>
      <c r="F13741" s="547">
        <v>0</v>
      </c>
      <c r="G13741" s="548">
        <v>0</v>
      </c>
      <c r="H13741" s="547">
        <v>0</v>
      </c>
      <c r="I13741" s="545" t="s">
        <v>12736</v>
      </c>
      <c r="J13741" s="545"/>
      <c r="K13741" s="545" t="s">
        <v>21385</v>
      </c>
      <c r="L13741" s="545" t="s">
        <v>13413</v>
      </c>
      <c r="M13741" s="548" t="s">
        <v>13868</v>
      </c>
      <c r="N13741" s="545" t="s">
        <v>13413</v>
      </c>
      <c r="O13741" s="545" t="s">
        <v>13413</v>
      </c>
      <c r="P13741" s="549">
        <v>11457</v>
      </c>
      <c r="Q13741" s="549">
        <v>2</v>
      </c>
      <c r="R13741" s="549">
        <v>56</v>
      </c>
      <c r="S13741" s="548"/>
      <c r="T13741" s="548"/>
      <c r="U13741" s="99"/>
    </row>
    <row r="13742" spans="1:21" ht="19.5" customHeight="1">
      <c r="A13742" s="545">
        <v>108789</v>
      </c>
      <c r="B13742" s="545" t="s">
        <v>8561</v>
      </c>
      <c r="C13742" s="545" t="s">
        <v>216</v>
      </c>
      <c r="D13742" s="546"/>
      <c r="E13742" s="171" t="str">
        <f t="shared" si="214"/>
        <v>1900</v>
      </c>
      <c r="F13742" s="547">
        <v>0</v>
      </c>
      <c r="G13742" s="548">
        <v>0</v>
      </c>
      <c r="H13742" s="547">
        <v>0</v>
      </c>
      <c r="I13742" s="545" t="s">
        <v>12756</v>
      </c>
      <c r="J13742" s="545"/>
      <c r="K13742" s="545" t="s">
        <v>21386</v>
      </c>
      <c r="L13742" s="545" t="s">
        <v>13413</v>
      </c>
      <c r="M13742" s="548" t="s">
        <v>13758</v>
      </c>
      <c r="N13742" s="545" t="s">
        <v>13413</v>
      </c>
      <c r="O13742" s="545" t="s">
        <v>13413</v>
      </c>
      <c r="P13742" s="549">
        <v>11458</v>
      </c>
      <c r="Q13742" s="549">
        <v>1</v>
      </c>
      <c r="R13742" s="549">
        <v>34</v>
      </c>
      <c r="S13742" s="548"/>
      <c r="T13742" s="548"/>
      <c r="U13742" s="99"/>
    </row>
    <row r="13743" spans="1:21" ht="19.5" customHeight="1">
      <c r="A13743" s="545">
        <v>108790</v>
      </c>
      <c r="B13743" s="545" t="s">
        <v>4515</v>
      </c>
      <c r="C13743" s="545" t="s">
        <v>221</v>
      </c>
      <c r="D13743" s="546"/>
      <c r="E13743" s="171" t="str">
        <f t="shared" si="214"/>
        <v>1900</v>
      </c>
      <c r="F13743" s="547">
        <v>0</v>
      </c>
      <c r="G13743" s="548">
        <v>0</v>
      </c>
      <c r="H13743" s="547">
        <v>0</v>
      </c>
      <c r="I13743" s="545" t="s">
        <v>12684</v>
      </c>
      <c r="J13743" s="545"/>
      <c r="K13743" s="545" t="s">
        <v>21387</v>
      </c>
      <c r="L13743" s="545" t="s">
        <v>13413</v>
      </c>
      <c r="M13743" s="548" t="s">
        <v>13758</v>
      </c>
      <c r="N13743" s="545" t="s">
        <v>13413</v>
      </c>
      <c r="O13743" s="545" t="s">
        <v>13413</v>
      </c>
      <c r="P13743" s="549">
        <v>11459</v>
      </c>
      <c r="Q13743" s="549">
        <v>1</v>
      </c>
      <c r="R13743" s="549">
        <v>95</v>
      </c>
      <c r="S13743" s="548"/>
      <c r="T13743" s="548"/>
      <c r="U13743" s="99"/>
    </row>
    <row r="13744" spans="1:21" ht="19.5" customHeight="1">
      <c r="A13744" s="545">
        <v>108791</v>
      </c>
      <c r="B13744" s="545" t="s">
        <v>4503</v>
      </c>
      <c r="C13744" s="545" t="s">
        <v>221</v>
      </c>
      <c r="D13744" s="546"/>
      <c r="E13744" s="171" t="str">
        <f t="shared" si="214"/>
        <v>1900</v>
      </c>
      <c r="F13744" s="547">
        <v>0</v>
      </c>
      <c r="G13744" s="548">
        <v>0</v>
      </c>
      <c r="H13744" s="547">
        <v>0</v>
      </c>
      <c r="I13744" s="545" t="s">
        <v>12682</v>
      </c>
      <c r="J13744" s="545"/>
      <c r="K13744" s="545" t="s">
        <v>21388</v>
      </c>
      <c r="L13744" s="545" t="s">
        <v>13413</v>
      </c>
      <c r="M13744" s="548" t="s">
        <v>13758</v>
      </c>
      <c r="N13744" s="545" t="s">
        <v>13413</v>
      </c>
      <c r="O13744" s="545" t="s">
        <v>13413</v>
      </c>
      <c r="P13744" s="549">
        <v>11460</v>
      </c>
      <c r="Q13744" s="549">
        <v>1</v>
      </c>
      <c r="R13744" s="549">
        <v>90</v>
      </c>
      <c r="S13744" s="548"/>
      <c r="T13744" s="548"/>
      <c r="U13744" s="99"/>
    </row>
    <row r="13745" spans="1:21" ht="19.5" customHeight="1">
      <c r="A13745" s="545">
        <v>108792</v>
      </c>
      <c r="B13745" s="545" t="s">
        <v>5195</v>
      </c>
      <c r="C13745" s="545" t="s">
        <v>209</v>
      </c>
      <c r="D13745" s="546"/>
      <c r="E13745" s="171" t="str">
        <f t="shared" si="214"/>
        <v>1900</v>
      </c>
      <c r="F13745" s="547">
        <v>0</v>
      </c>
      <c r="G13745" s="548">
        <v>0</v>
      </c>
      <c r="H13745" s="547">
        <v>0</v>
      </c>
      <c r="I13745" s="545" t="s">
        <v>12675</v>
      </c>
      <c r="J13745" s="545"/>
      <c r="K13745" s="545" t="s">
        <v>21389</v>
      </c>
      <c r="L13745" s="545" t="s">
        <v>13413</v>
      </c>
      <c r="M13745" s="548" t="s">
        <v>13758</v>
      </c>
      <c r="N13745" s="545" t="s">
        <v>13413</v>
      </c>
      <c r="O13745" s="545" t="s">
        <v>13413</v>
      </c>
      <c r="P13745" s="549">
        <v>11461</v>
      </c>
      <c r="Q13745" s="549">
        <v>1</v>
      </c>
      <c r="R13745" s="549">
        <v>15</v>
      </c>
      <c r="S13745" s="548"/>
      <c r="T13745" s="548"/>
      <c r="U13745" s="99"/>
    </row>
    <row r="13746" spans="1:21" ht="19.5" customHeight="1">
      <c r="A13746" s="545">
        <v>108793</v>
      </c>
      <c r="B13746" s="545" t="s">
        <v>5650</v>
      </c>
      <c r="C13746" s="545" t="s">
        <v>216</v>
      </c>
      <c r="D13746" s="546"/>
      <c r="E13746" s="171" t="str">
        <f t="shared" si="214"/>
        <v>1900</v>
      </c>
      <c r="F13746" s="547">
        <v>0</v>
      </c>
      <c r="G13746" s="548">
        <v>0</v>
      </c>
      <c r="H13746" s="547">
        <v>0</v>
      </c>
      <c r="I13746" s="545" t="s">
        <v>12736</v>
      </c>
      <c r="J13746" s="545"/>
      <c r="K13746" s="545" t="s">
        <v>21390</v>
      </c>
      <c r="L13746" s="545" t="s">
        <v>13413</v>
      </c>
      <c r="M13746" s="548" t="s">
        <v>13868</v>
      </c>
      <c r="N13746" s="545" t="s">
        <v>13413</v>
      </c>
      <c r="O13746" s="545" t="s">
        <v>13413</v>
      </c>
      <c r="P13746" s="549">
        <v>11462</v>
      </c>
      <c r="Q13746" s="549">
        <v>2</v>
      </c>
      <c r="R13746" s="549">
        <v>56</v>
      </c>
      <c r="S13746" s="548"/>
      <c r="T13746" s="548"/>
      <c r="U13746" s="99"/>
    </row>
    <row r="13747" spans="1:21" ht="19.5" customHeight="1">
      <c r="A13747" s="545">
        <v>108794</v>
      </c>
      <c r="B13747" s="545" t="s">
        <v>4657</v>
      </c>
      <c r="C13747" s="545" t="s">
        <v>216</v>
      </c>
      <c r="D13747" s="546">
        <v>44123</v>
      </c>
      <c r="E13747" s="171" t="str">
        <f t="shared" si="214"/>
        <v>2020</v>
      </c>
      <c r="F13747" s="547">
        <v>5394</v>
      </c>
      <c r="G13747" s="548">
        <v>0.19</v>
      </c>
      <c r="H13747" s="547">
        <v>4532.7700000000004</v>
      </c>
      <c r="I13747" s="545" t="s">
        <v>12652</v>
      </c>
      <c r="J13747" s="545" t="s">
        <v>13307</v>
      </c>
      <c r="K13747" s="545" t="s">
        <v>21391</v>
      </c>
      <c r="L13747" s="545" t="s">
        <v>13413</v>
      </c>
      <c r="M13747" s="548" t="s">
        <v>13758</v>
      </c>
      <c r="N13747" s="545" t="s">
        <v>13413</v>
      </c>
      <c r="O13747" s="545" t="s">
        <v>13413</v>
      </c>
      <c r="P13747" s="549">
        <v>11463</v>
      </c>
      <c r="Q13747" s="549">
        <v>1</v>
      </c>
      <c r="R13747" s="549">
        <v>134</v>
      </c>
      <c r="S13747" s="548">
        <v>2228</v>
      </c>
      <c r="T13747" s="548"/>
      <c r="U13747" s="99"/>
    </row>
    <row r="13748" spans="1:21" ht="19.5" customHeight="1">
      <c r="A13748" s="545">
        <v>108796</v>
      </c>
      <c r="B13748" s="545" t="s">
        <v>4506</v>
      </c>
      <c r="C13748" s="545" t="s">
        <v>221</v>
      </c>
      <c r="D13748" s="546"/>
      <c r="E13748" s="171" t="str">
        <f t="shared" si="214"/>
        <v>1900</v>
      </c>
      <c r="F13748" s="547">
        <v>0</v>
      </c>
      <c r="G13748" s="548">
        <v>0</v>
      </c>
      <c r="H13748" s="547">
        <v>0</v>
      </c>
      <c r="I13748" s="545" t="s">
        <v>12684</v>
      </c>
      <c r="J13748" s="545"/>
      <c r="K13748" s="545" t="s">
        <v>21392</v>
      </c>
      <c r="L13748" s="545" t="s">
        <v>13413</v>
      </c>
      <c r="M13748" s="548" t="s">
        <v>13758</v>
      </c>
      <c r="N13748" s="545" t="s">
        <v>13413</v>
      </c>
      <c r="O13748" s="545" t="s">
        <v>13413</v>
      </c>
      <c r="P13748" s="549">
        <v>11464</v>
      </c>
      <c r="Q13748" s="549">
        <v>1</v>
      </c>
      <c r="R13748" s="549">
        <v>95</v>
      </c>
      <c r="S13748" s="548"/>
      <c r="T13748" s="548"/>
      <c r="U13748" s="99"/>
    </row>
    <row r="13749" spans="1:21" ht="19.5" customHeight="1">
      <c r="A13749" s="545">
        <v>108797</v>
      </c>
      <c r="B13749" s="545" t="s">
        <v>5214</v>
      </c>
      <c r="C13749" s="545" t="s">
        <v>221</v>
      </c>
      <c r="D13749" s="546"/>
      <c r="E13749" s="171" t="str">
        <f t="shared" si="214"/>
        <v>1900</v>
      </c>
      <c r="F13749" s="547">
        <v>0</v>
      </c>
      <c r="G13749" s="548">
        <v>0</v>
      </c>
      <c r="H13749" s="547">
        <v>0</v>
      </c>
      <c r="I13749" s="545" t="s">
        <v>12663</v>
      </c>
      <c r="J13749" s="545"/>
      <c r="K13749" s="545" t="s">
        <v>13413</v>
      </c>
      <c r="L13749" s="545" t="s">
        <v>13413</v>
      </c>
      <c r="M13749" s="548" t="s">
        <v>13758</v>
      </c>
      <c r="N13749" s="545" t="s">
        <v>13413</v>
      </c>
      <c r="O13749" s="545" t="s">
        <v>13413</v>
      </c>
      <c r="P13749" s="549">
        <v>11465</v>
      </c>
      <c r="Q13749" s="549">
        <v>1</v>
      </c>
      <c r="R13749" s="549">
        <v>159</v>
      </c>
      <c r="S13749" s="548"/>
      <c r="T13749" s="548"/>
      <c r="U13749" s="99"/>
    </row>
    <row r="13750" spans="1:21" ht="19.5" customHeight="1">
      <c r="A13750" s="545">
        <v>108798</v>
      </c>
      <c r="B13750" s="545" t="s">
        <v>4518</v>
      </c>
      <c r="C13750" s="545" t="s">
        <v>221</v>
      </c>
      <c r="D13750" s="546"/>
      <c r="E13750" s="171" t="str">
        <f t="shared" si="214"/>
        <v>1900</v>
      </c>
      <c r="F13750" s="547">
        <v>0</v>
      </c>
      <c r="G13750" s="548">
        <v>0</v>
      </c>
      <c r="H13750" s="547">
        <v>0</v>
      </c>
      <c r="I13750" s="545" t="s">
        <v>12684</v>
      </c>
      <c r="J13750" s="545"/>
      <c r="K13750" s="545" t="s">
        <v>21393</v>
      </c>
      <c r="L13750" s="545" t="s">
        <v>13413</v>
      </c>
      <c r="M13750" s="548" t="s">
        <v>13758</v>
      </c>
      <c r="N13750" s="545" t="s">
        <v>13413</v>
      </c>
      <c r="O13750" s="545" t="s">
        <v>13413</v>
      </c>
      <c r="P13750" s="549">
        <v>11466</v>
      </c>
      <c r="Q13750" s="549">
        <v>1</v>
      </c>
      <c r="R13750" s="549">
        <v>95</v>
      </c>
      <c r="S13750" s="548"/>
      <c r="T13750" s="548"/>
      <c r="U13750" s="99"/>
    </row>
    <row r="13751" spans="1:21" ht="19.5" customHeight="1">
      <c r="A13751" s="545">
        <v>108799</v>
      </c>
      <c r="B13751" s="545" t="s">
        <v>8560</v>
      </c>
      <c r="C13751" s="545" t="s">
        <v>221</v>
      </c>
      <c r="D13751" s="546"/>
      <c r="E13751" s="171" t="str">
        <f t="shared" si="214"/>
        <v>1900</v>
      </c>
      <c r="F13751" s="547">
        <v>0</v>
      </c>
      <c r="G13751" s="548">
        <v>0</v>
      </c>
      <c r="H13751" s="547">
        <v>0</v>
      </c>
      <c r="I13751" s="545" t="s">
        <v>12682</v>
      </c>
      <c r="J13751" s="545"/>
      <c r="K13751" s="545" t="s">
        <v>21394</v>
      </c>
      <c r="L13751" s="545" t="s">
        <v>13413</v>
      </c>
      <c r="M13751" s="548" t="s">
        <v>13758</v>
      </c>
      <c r="N13751" s="545" t="s">
        <v>13413</v>
      </c>
      <c r="O13751" s="545" t="s">
        <v>13413</v>
      </c>
      <c r="P13751" s="549">
        <v>11467</v>
      </c>
      <c r="Q13751" s="549">
        <v>1</v>
      </c>
      <c r="R13751" s="549">
        <v>90</v>
      </c>
      <c r="S13751" s="548"/>
      <c r="T13751" s="548"/>
      <c r="U13751" s="99"/>
    </row>
    <row r="13752" spans="1:21" ht="19.5" customHeight="1">
      <c r="A13752" s="545">
        <v>108800</v>
      </c>
      <c r="B13752" s="545" t="s">
        <v>4656</v>
      </c>
      <c r="C13752" s="545" t="s">
        <v>216</v>
      </c>
      <c r="D13752" s="546">
        <v>44725</v>
      </c>
      <c r="E13752" s="171" t="str">
        <f t="shared" si="214"/>
        <v>2022</v>
      </c>
      <c r="F13752" s="547">
        <v>7763</v>
      </c>
      <c r="G13752" s="548">
        <v>0.19</v>
      </c>
      <c r="H13752" s="547">
        <v>6523.53</v>
      </c>
      <c r="I13752" s="545" t="s">
        <v>12652</v>
      </c>
      <c r="J13752" s="545" t="s">
        <v>13298</v>
      </c>
      <c r="K13752" s="545" t="s">
        <v>21395</v>
      </c>
      <c r="L13752" s="545" t="s">
        <v>13413</v>
      </c>
      <c r="M13752" s="548" t="s">
        <v>13758</v>
      </c>
      <c r="N13752" s="545" t="s">
        <v>13413</v>
      </c>
      <c r="O13752" s="545" t="s">
        <v>13413</v>
      </c>
      <c r="P13752" s="549">
        <v>11468</v>
      </c>
      <c r="Q13752" s="549">
        <v>1</v>
      </c>
      <c r="R13752" s="549">
        <v>134</v>
      </c>
      <c r="S13752" s="548">
        <v>1012</v>
      </c>
      <c r="T13752" s="548"/>
      <c r="U13752" s="99"/>
    </row>
    <row r="13753" spans="1:21" ht="19.5" customHeight="1">
      <c r="A13753" s="545">
        <v>108802</v>
      </c>
      <c r="B13753" s="545" t="s">
        <v>4500</v>
      </c>
      <c r="C13753" s="545" t="s">
        <v>4501</v>
      </c>
      <c r="D13753" s="546"/>
      <c r="E13753" s="171" t="str">
        <f t="shared" si="214"/>
        <v>1900</v>
      </c>
      <c r="F13753" s="547">
        <v>0</v>
      </c>
      <c r="G13753" s="548">
        <v>0</v>
      </c>
      <c r="H13753" s="547">
        <v>0</v>
      </c>
      <c r="I13753" s="545" t="s">
        <v>12682</v>
      </c>
      <c r="J13753" s="545"/>
      <c r="K13753" s="545" t="s">
        <v>21396</v>
      </c>
      <c r="L13753" s="545" t="s">
        <v>13413</v>
      </c>
      <c r="M13753" s="548" t="s">
        <v>13758</v>
      </c>
      <c r="N13753" s="545" t="s">
        <v>13413</v>
      </c>
      <c r="O13753" s="545" t="s">
        <v>13413</v>
      </c>
      <c r="P13753" s="549">
        <v>11469</v>
      </c>
      <c r="Q13753" s="549">
        <v>1</v>
      </c>
      <c r="R13753" s="549">
        <v>90</v>
      </c>
      <c r="S13753" s="548"/>
      <c r="T13753" s="548"/>
      <c r="U13753" s="99"/>
    </row>
    <row r="13754" spans="1:21" ht="19.5" customHeight="1">
      <c r="A13754" s="545">
        <v>108803</v>
      </c>
      <c r="B13754" s="545" t="s">
        <v>4519</v>
      </c>
      <c r="C13754" s="545" t="s">
        <v>221</v>
      </c>
      <c r="D13754" s="546">
        <v>43556</v>
      </c>
      <c r="E13754" s="171" t="str">
        <f t="shared" si="214"/>
        <v>2019</v>
      </c>
      <c r="F13754" s="547">
        <v>75500</v>
      </c>
      <c r="G13754" s="548">
        <v>0.19</v>
      </c>
      <c r="H13754" s="547">
        <v>63445.38</v>
      </c>
      <c r="I13754" s="545" t="s">
        <v>12684</v>
      </c>
      <c r="J13754" s="545" t="s">
        <v>13296</v>
      </c>
      <c r="K13754" s="545" t="s">
        <v>21397</v>
      </c>
      <c r="L13754" s="545" t="s">
        <v>13413</v>
      </c>
      <c r="M13754" s="548" t="s">
        <v>13758</v>
      </c>
      <c r="N13754" s="545" t="s">
        <v>13413</v>
      </c>
      <c r="O13754" s="545" t="s">
        <v>13413</v>
      </c>
      <c r="P13754" s="549">
        <v>11470</v>
      </c>
      <c r="Q13754" s="549">
        <v>1</v>
      </c>
      <c r="R13754" s="549">
        <v>95</v>
      </c>
      <c r="S13754" s="548">
        <v>2218</v>
      </c>
      <c r="T13754" s="548"/>
      <c r="U13754" s="99"/>
    </row>
    <row r="13755" spans="1:21" ht="19.5" customHeight="1">
      <c r="A13755" s="545">
        <v>108804</v>
      </c>
      <c r="B13755" s="545" t="s">
        <v>4511</v>
      </c>
      <c r="C13755" s="545" t="s">
        <v>4501</v>
      </c>
      <c r="D13755" s="546"/>
      <c r="E13755" s="171" t="str">
        <f t="shared" si="214"/>
        <v>1900</v>
      </c>
      <c r="F13755" s="547">
        <v>0</v>
      </c>
      <c r="G13755" s="548">
        <v>0</v>
      </c>
      <c r="H13755" s="547">
        <v>0</v>
      </c>
      <c r="I13755" s="545" t="s">
        <v>12682</v>
      </c>
      <c r="J13755" s="545"/>
      <c r="K13755" s="545" t="s">
        <v>21398</v>
      </c>
      <c r="L13755" s="545" t="s">
        <v>13413</v>
      </c>
      <c r="M13755" s="548" t="s">
        <v>13758</v>
      </c>
      <c r="N13755" s="545" t="s">
        <v>13413</v>
      </c>
      <c r="O13755" s="545" t="s">
        <v>13413</v>
      </c>
      <c r="P13755" s="549">
        <v>11471</v>
      </c>
      <c r="Q13755" s="549">
        <v>1</v>
      </c>
      <c r="R13755" s="549">
        <v>90</v>
      </c>
      <c r="S13755" s="548"/>
      <c r="T13755" s="548"/>
      <c r="U13755" s="99"/>
    </row>
    <row r="13756" spans="1:21" ht="19.5" customHeight="1">
      <c r="A13756" s="545">
        <v>108805</v>
      </c>
      <c r="B13756" s="545" t="s">
        <v>4488</v>
      </c>
      <c r="C13756" s="545" t="s">
        <v>221</v>
      </c>
      <c r="D13756" s="546"/>
      <c r="E13756" s="171" t="str">
        <f t="shared" si="214"/>
        <v>1900</v>
      </c>
      <c r="F13756" s="547">
        <v>0</v>
      </c>
      <c r="G13756" s="548">
        <v>0</v>
      </c>
      <c r="H13756" s="547">
        <v>0</v>
      </c>
      <c r="I13756" s="545" t="s">
        <v>12672</v>
      </c>
      <c r="J13756" s="545"/>
      <c r="K13756" s="545" t="s">
        <v>21399</v>
      </c>
      <c r="L13756" s="545" t="s">
        <v>13413</v>
      </c>
      <c r="M13756" s="548" t="s">
        <v>13758</v>
      </c>
      <c r="N13756" s="545" t="s">
        <v>13413</v>
      </c>
      <c r="O13756" s="545" t="s">
        <v>13413</v>
      </c>
      <c r="P13756" s="549">
        <v>11472</v>
      </c>
      <c r="Q13756" s="549">
        <v>1</v>
      </c>
      <c r="R13756" s="549">
        <v>4</v>
      </c>
      <c r="S13756" s="548"/>
      <c r="T13756" s="548"/>
      <c r="U13756" s="99"/>
    </row>
    <row r="13757" spans="1:21" ht="19.5" customHeight="1">
      <c r="A13757" s="545">
        <v>108806</v>
      </c>
      <c r="B13757" s="545" t="s">
        <v>5923</v>
      </c>
      <c r="C13757" s="545" t="s">
        <v>221</v>
      </c>
      <c r="D13757" s="546"/>
      <c r="E13757" s="171" t="str">
        <f t="shared" si="214"/>
        <v>1900</v>
      </c>
      <c r="F13757" s="547">
        <v>0</v>
      </c>
      <c r="G13757" s="548">
        <v>0</v>
      </c>
      <c r="H13757" s="547">
        <v>0</v>
      </c>
      <c r="I13757" s="545" t="s">
        <v>12653</v>
      </c>
      <c r="J13757" s="545"/>
      <c r="K13757" s="545" t="s">
        <v>21400</v>
      </c>
      <c r="L13757" s="545" t="s">
        <v>13413</v>
      </c>
      <c r="M13757" s="548" t="s">
        <v>13813</v>
      </c>
      <c r="N13757" s="545" t="s">
        <v>13413</v>
      </c>
      <c r="O13757" s="545" t="s">
        <v>13413</v>
      </c>
      <c r="P13757" s="549">
        <v>11473</v>
      </c>
      <c r="Q13757" s="549">
        <v>3</v>
      </c>
      <c r="R13757" s="549">
        <v>160</v>
      </c>
      <c r="S13757" s="548"/>
      <c r="T13757" s="548"/>
      <c r="U13757" s="99"/>
    </row>
    <row r="13758" spans="1:21" ht="19.5" customHeight="1">
      <c r="A13758" s="545">
        <v>108808</v>
      </c>
      <c r="B13758" s="545" t="s">
        <v>5205</v>
      </c>
      <c r="C13758" s="545" t="s">
        <v>221</v>
      </c>
      <c r="D13758" s="546"/>
      <c r="E13758" s="171" t="str">
        <f t="shared" si="214"/>
        <v>1900</v>
      </c>
      <c r="F13758" s="547">
        <v>0</v>
      </c>
      <c r="G13758" s="548">
        <v>0</v>
      </c>
      <c r="H13758" s="547">
        <v>0</v>
      </c>
      <c r="I13758" s="545" t="s">
        <v>12683</v>
      </c>
      <c r="J13758" s="545"/>
      <c r="K13758" s="545" t="s">
        <v>21401</v>
      </c>
      <c r="L13758" s="545" t="s">
        <v>13413</v>
      </c>
      <c r="M13758" s="548" t="s">
        <v>13758</v>
      </c>
      <c r="N13758" s="545" t="s">
        <v>13413</v>
      </c>
      <c r="O13758" s="545" t="s">
        <v>13413</v>
      </c>
      <c r="P13758" s="549">
        <v>11474</v>
      </c>
      <c r="Q13758" s="549">
        <v>1</v>
      </c>
      <c r="R13758" s="549">
        <v>18</v>
      </c>
      <c r="S13758" s="548"/>
      <c r="T13758" s="548"/>
      <c r="U13758" s="99"/>
    </row>
    <row r="13759" spans="1:21" ht="19.5" customHeight="1">
      <c r="A13759" s="545">
        <v>108809</v>
      </c>
      <c r="B13759" s="545" t="s">
        <v>4993</v>
      </c>
      <c r="C13759" s="545" t="s">
        <v>216</v>
      </c>
      <c r="D13759" s="546"/>
      <c r="E13759" s="171" t="str">
        <f t="shared" si="214"/>
        <v>1900</v>
      </c>
      <c r="F13759" s="547">
        <v>0</v>
      </c>
      <c r="G13759" s="548">
        <v>0</v>
      </c>
      <c r="H13759" s="547">
        <v>0</v>
      </c>
      <c r="I13759" s="545" t="s">
        <v>12718</v>
      </c>
      <c r="J13759" s="545"/>
      <c r="K13759" s="545" t="s">
        <v>13413</v>
      </c>
      <c r="L13759" s="545" t="s">
        <v>13413</v>
      </c>
      <c r="M13759" s="548" t="s">
        <v>13758</v>
      </c>
      <c r="N13759" s="545" t="s">
        <v>13413</v>
      </c>
      <c r="O13759" s="545" t="s">
        <v>13413</v>
      </c>
      <c r="P13759" s="549">
        <v>11475</v>
      </c>
      <c r="Q13759" s="549">
        <v>1</v>
      </c>
      <c r="R13759" s="549">
        <v>137</v>
      </c>
      <c r="S13759" s="548"/>
      <c r="T13759" s="548"/>
      <c r="U13759" s="99"/>
    </row>
    <row r="13760" spans="1:21" ht="19.5" customHeight="1">
      <c r="A13760" s="545">
        <v>108810</v>
      </c>
      <c r="B13760" s="545" t="s">
        <v>8559</v>
      </c>
      <c r="C13760" s="545" t="s">
        <v>4501</v>
      </c>
      <c r="D13760" s="546"/>
      <c r="E13760" s="171" t="str">
        <f t="shared" si="214"/>
        <v>1900</v>
      </c>
      <c r="F13760" s="547">
        <v>0</v>
      </c>
      <c r="G13760" s="548">
        <v>0</v>
      </c>
      <c r="H13760" s="547">
        <v>0</v>
      </c>
      <c r="I13760" s="545" t="s">
        <v>12682</v>
      </c>
      <c r="J13760" s="545"/>
      <c r="K13760" s="545" t="s">
        <v>21402</v>
      </c>
      <c r="L13760" s="545" t="s">
        <v>13413</v>
      </c>
      <c r="M13760" s="548" t="s">
        <v>13758</v>
      </c>
      <c r="N13760" s="545" t="s">
        <v>13413</v>
      </c>
      <c r="O13760" s="545" t="s">
        <v>13413</v>
      </c>
      <c r="P13760" s="549">
        <v>11476</v>
      </c>
      <c r="Q13760" s="549">
        <v>1</v>
      </c>
      <c r="R13760" s="549">
        <v>90</v>
      </c>
      <c r="S13760" s="548"/>
      <c r="T13760" s="548"/>
      <c r="U13760" s="99"/>
    </row>
    <row r="13761" spans="1:21" ht="19.5" customHeight="1">
      <c r="A13761" s="545">
        <v>108812</v>
      </c>
      <c r="B13761" s="545" t="s">
        <v>4752</v>
      </c>
      <c r="C13761" s="545" t="s">
        <v>216</v>
      </c>
      <c r="D13761" s="546"/>
      <c r="E13761" s="171" t="str">
        <f t="shared" si="214"/>
        <v>1900</v>
      </c>
      <c r="F13761" s="547">
        <v>0</v>
      </c>
      <c r="G13761" s="548">
        <v>0</v>
      </c>
      <c r="H13761" s="547">
        <v>0</v>
      </c>
      <c r="I13761" s="545" t="s">
        <v>12706</v>
      </c>
      <c r="J13761" s="545"/>
      <c r="K13761" s="545" t="s">
        <v>21403</v>
      </c>
      <c r="L13761" s="545" t="s">
        <v>13413</v>
      </c>
      <c r="M13761" s="548" t="s">
        <v>13758</v>
      </c>
      <c r="N13761" s="545" t="s">
        <v>13413</v>
      </c>
      <c r="O13761" s="545" t="s">
        <v>13413</v>
      </c>
      <c r="P13761" s="549">
        <v>11477</v>
      </c>
      <c r="Q13761" s="549">
        <v>1</v>
      </c>
      <c r="R13761" s="549">
        <v>128</v>
      </c>
      <c r="S13761" s="548"/>
      <c r="T13761" s="548"/>
      <c r="U13761" s="99"/>
    </row>
    <row r="13762" spans="1:21" ht="19.5" customHeight="1">
      <c r="A13762" s="545">
        <v>108813</v>
      </c>
      <c r="B13762" s="545" t="s">
        <v>5940</v>
      </c>
      <c r="C13762" s="545" t="s">
        <v>221</v>
      </c>
      <c r="D13762" s="546"/>
      <c r="E13762" s="171" t="str">
        <f t="shared" si="214"/>
        <v>1900</v>
      </c>
      <c r="F13762" s="547">
        <v>0</v>
      </c>
      <c r="G13762" s="548">
        <v>0</v>
      </c>
      <c r="H13762" s="547">
        <v>0</v>
      </c>
      <c r="I13762" s="545" t="s">
        <v>12973</v>
      </c>
      <c r="J13762" s="545"/>
      <c r="K13762" s="545" t="s">
        <v>21404</v>
      </c>
      <c r="L13762" s="545" t="s">
        <v>13413</v>
      </c>
      <c r="M13762" s="548" t="s">
        <v>13758</v>
      </c>
      <c r="N13762" s="545" t="s">
        <v>13413</v>
      </c>
      <c r="O13762" s="545" t="s">
        <v>13413</v>
      </c>
      <c r="P13762" s="549">
        <v>11478</v>
      </c>
      <c r="Q13762" s="549">
        <v>1</v>
      </c>
      <c r="R13762" s="549">
        <v>59</v>
      </c>
      <c r="S13762" s="548"/>
      <c r="T13762" s="548"/>
      <c r="U13762" s="99"/>
    </row>
    <row r="13763" spans="1:21" ht="19.5" customHeight="1">
      <c r="A13763" s="545">
        <v>108815</v>
      </c>
      <c r="B13763" s="545" t="s">
        <v>8558</v>
      </c>
      <c r="C13763" s="545" t="s">
        <v>216</v>
      </c>
      <c r="D13763" s="546"/>
      <c r="E13763" s="171" t="str">
        <f t="shared" si="214"/>
        <v>1900</v>
      </c>
      <c r="F13763" s="547">
        <v>0</v>
      </c>
      <c r="G13763" s="548">
        <v>0</v>
      </c>
      <c r="H13763" s="547">
        <v>0</v>
      </c>
      <c r="I13763" s="545" t="s">
        <v>12706</v>
      </c>
      <c r="J13763" s="545"/>
      <c r="K13763" s="545" t="s">
        <v>21405</v>
      </c>
      <c r="L13763" s="545" t="s">
        <v>13413</v>
      </c>
      <c r="M13763" s="548" t="s">
        <v>13758</v>
      </c>
      <c r="N13763" s="545" t="s">
        <v>13413</v>
      </c>
      <c r="O13763" s="545" t="s">
        <v>13413</v>
      </c>
      <c r="P13763" s="549">
        <v>11479</v>
      </c>
      <c r="Q13763" s="549">
        <v>1</v>
      </c>
      <c r="R13763" s="549">
        <v>128</v>
      </c>
      <c r="S13763" s="548"/>
      <c r="T13763" s="548"/>
      <c r="U13763" s="99"/>
    </row>
    <row r="13764" spans="1:21" ht="19.5" customHeight="1">
      <c r="A13764" s="545">
        <v>108816</v>
      </c>
      <c r="B13764" s="545" t="s">
        <v>5941</v>
      </c>
      <c r="C13764" s="545" t="s">
        <v>4501</v>
      </c>
      <c r="D13764" s="546"/>
      <c r="E13764" s="171" t="str">
        <f t="shared" ref="E13764:E13827" si="215">TEXT(D13764,"YYYY")</f>
        <v>1900</v>
      </c>
      <c r="F13764" s="547">
        <v>0</v>
      </c>
      <c r="G13764" s="548">
        <v>0</v>
      </c>
      <c r="H13764" s="547">
        <v>0</v>
      </c>
      <c r="I13764" s="545" t="s">
        <v>12973</v>
      </c>
      <c r="J13764" s="545"/>
      <c r="K13764" s="545" t="s">
        <v>5941</v>
      </c>
      <c r="L13764" s="545" t="s">
        <v>13413</v>
      </c>
      <c r="M13764" s="548" t="s">
        <v>13758</v>
      </c>
      <c r="N13764" s="545" t="s">
        <v>13413</v>
      </c>
      <c r="O13764" s="545" t="s">
        <v>13413</v>
      </c>
      <c r="P13764" s="549">
        <v>11480</v>
      </c>
      <c r="Q13764" s="549">
        <v>1</v>
      </c>
      <c r="R13764" s="549">
        <v>59</v>
      </c>
      <c r="S13764" s="548"/>
      <c r="T13764" s="548"/>
      <c r="U13764" s="99"/>
    </row>
    <row r="13765" spans="1:21" ht="19.5" customHeight="1">
      <c r="A13765" s="545">
        <v>108817</v>
      </c>
      <c r="B13765" s="545" t="s">
        <v>8557</v>
      </c>
      <c r="C13765" s="545" t="s">
        <v>216</v>
      </c>
      <c r="D13765" s="546"/>
      <c r="E13765" s="171" t="str">
        <f t="shared" si="215"/>
        <v>1900</v>
      </c>
      <c r="F13765" s="547">
        <v>0</v>
      </c>
      <c r="G13765" s="548">
        <v>0</v>
      </c>
      <c r="H13765" s="547">
        <v>0</v>
      </c>
      <c r="I13765" s="545" t="s">
        <v>12664</v>
      </c>
      <c r="J13765" s="545"/>
      <c r="K13765" s="545" t="s">
        <v>21406</v>
      </c>
      <c r="L13765" s="545" t="s">
        <v>13413</v>
      </c>
      <c r="M13765" s="548" t="s">
        <v>13758</v>
      </c>
      <c r="N13765" s="545" t="s">
        <v>13413</v>
      </c>
      <c r="O13765" s="545" t="s">
        <v>13413</v>
      </c>
      <c r="P13765" s="549">
        <v>11481</v>
      </c>
      <c r="Q13765" s="549">
        <v>1</v>
      </c>
      <c r="R13765" s="549">
        <v>166</v>
      </c>
      <c r="S13765" s="548"/>
      <c r="T13765" s="548"/>
      <c r="U13765" s="99"/>
    </row>
    <row r="13766" spans="1:21" ht="19.5" customHeight="1">
      <c r="A13766" s="545">
        <v>108819</v>
      </c>
      <c r="B13766" s="545" t="s">
        <v>8556</v>
      </c>
      <c r="C13766" s="545" t="s">
        <v>4501</v>
      </c>
      <c r="D13766" s="546"/>
      <c r="E13766" s="171" t="str">
        <f t="shared" si="215"/>
        <v>1900</v>
      </c>
      <c r="F13766" s="547">
        <v>0</v>
      </c>
      <c r="G13766" s="548">
        <v>0</v>
      </c>
      <c r="H13766" s="547">
        <v>0</v>
      </c>
      <c r="I13766" s="545" t="s">
        <v>12973</v>
      </c>
      <c r="J13766" s="545"/>
      <c r="K13766" s="545" t="s">
        <v>21407</v>
      </c>
      <c r="L13766" s="545" t="s">
        <v>13413</v>
      </c>
      <c r="M13766" s="548" t="s">
        <v>13758</v>
      </c>
      <c r="N13766" s="545" t="s">
        <v>13413</v>
      </c>
      <c r="O13766" s="545" t="s">
        <v>13413</v>
      </c>
      <c r="P13766" s="549">
        <v>11482</v>
      </c>
      <c r="Q13766" s="549">
        <v>1</v>
      </c>
      <c r="R13766" s="549">
        <v>59</v>
      </c>
      <c r="S13766" s="548"/>
      <c r="T13766" s="548"/>
      <c r="U13766" s="99"/>
    </row>
    <row r="13767" spans="1:21" ht="19.5" customHeight="1">
      <c r="A13767" s="545">
        <v>108821</v>
      </c>
      <c r="B13767" s="545" t="s">
        <v>6120</v>
      </c>
      <c r="C13767" s="545" t="s">
        <v>209</v>
      </c>
      <c r="D13767" s="546">
        <v>46052</v>
      </c>
      <c r="E13767" s="171" t="str">
        <f t="shared" si="215"/>
        <v>2026</v>
      </c>
      <c r="F13767" s="547">
        <v>2594</v>
      </c>
      <c r="G13767" s="548">
        <v>0.19</v>
      </c>
      <c r="H13767" s="547">
        <v>2179.83</v>
      </c>
      <c r="I13767" s="545" t="s">
        <v>12706</v>
      </c>
      <c r="J13767" s="545" t="s">
        <v>13307</v>
      </c>
      <c r="K13767" s="545" t="s">
        <v>21408</v>
      </c>
      <c r="L13767" s="545" t="s">
        <v>13413</v>
      </c>
      <c r="M13767" s="548" t="s">
        <v>13758</v>
      </c>
      <c r="N13767" s="545" t="s">
        <v>13413</v>
      </c>
      <c r="O13767" s="545" t="s">
        <v>13413</v>
      </c>
      <c r="P13767" s="549">
        <v>11483</v>
      </c>
      <c r="Q13767" s="549">
        <v>1</v>
      </c>
      <c r="R13767" s="549">
        <v>128</v>
      </c>
      <c r="S13767" s="548">
        <v>2228</v>
      </c>
      <c r="T13767" s="548"/>
      <c r="U13767" s="99"/>
    </row>
    <row r="13768" spans="1:21" ht="19.5" customHeight="1">
      <c r="A13768" s="545">
        <v>108822</v>
      </c>
      <c r="B13768" s="545" t="s">
        <v>5212</v>
      </c>
      <c r="C13768" s="545" t="s">
        <v>216</v>
      </c>
      <c r="D13768" s="546"/>
      <c r="E13768" s="171" t="str">
        <f t="shared" si="215"/>
        <v>1900</v>
      </c>
      <c r="F13768" s="547">
        <v>0</v>
      </c>
      <c r="G13768" s="548">
        <v>0</v>
      </c>
      <c r="H13768" s="547">
        <v>0</v>
      </c>
      <c r="I13768" s="545" t="s">
        <v>12680</v>
      </c>
      <c r="J13768" s="545"/>
      <c r="K13768" s="545" t="s">
        <v>5212</v>
      </c>
      <c r="L13768" s="545" t="s">
        <v>13413</v>
      </c>
      <c r="M13768" s="548" t="s">
        <v>13758</v>
      </c>
      <c r="N13768" s="545" t="s">
        <v>13413</v>
      </c>
      <c r="O13768" s="545" t="s">
        <v>13413</v>
      </c>
      <c r="P13768" s="549">
        <v>11484</v>
      </c>
      <c r="Q13768" s="549">
        <v>1</v>
      </c>
      <c r="R13768" s="549">
        <v>20</v>
      </c>
      <c r="S13768" s="548"/>
      <c r="T13768" s="548"/>
      <c r="U13768" s="99"/>
    </row>
    <row r="13769" spans="1:21" ht="19.5" customHeight="1">
      <c r="A13769" s="545">
        <v>108824</v>
      </c>
      <c r="B13769" s="545" t="s">
        <v>4554</v>
      </c>
      <c r="C13769" s="545" t="s">
        <v>4501</v>
      </c>
      <c r="D13769" s="546">
        <v>43802</v>
      </c>
      <c r="E13769" s="171" t="str">
        <f t="shared" si="215"/>
        <v>2019</v>
      </c>
      <c r="F13769" s="547">
        <v>124564213.39</v>
      </c>
      <c r="G13769" s="548">
        <v>0.19</v>
      </c>
      <c r="H13769" s="547">
        <v>104675809.56999999</v>
      </c>
      <c r="I13769" s="545" t="s">
        <v>12695</v>
      </c>
      <c r="J13769" s="545" t="s">
        <v>13407</v>
      </c>
      <c r="K13769" s="545" t="s">
        <v>13413</v>
      </c>
      <c r="L13769" s="545" t="s">
        <v>13413</v>
      </c>
      <c r="M13769" s="548" t="s">
        <v>13758</v>
      </c>
      <c r="N13769" s="545" t="s">
        <v>13413</v>
      </c>
      <c r="O13769" s="545" t="s">
        <v>13413</v>
      </c>
      <c r="P13769" s="549">
        <v>11485</v>
      </c>
      <c r="Q13769" s="549">
        <v>1</v>
      </c>
      <c r="R13769" s="549">
        <v>103</v>
      </c>
      <c r="S13769" s="548">
        <v>2232</v>
      </c>
      <c r="T13769" s="548"/>
      <c r="U13769" s="99"/>
    </row>
    <row r="13770" spans="1:21" ht="19.5" customHeight="1">
      <c r="A13770" s="545">
        <v>108825</v>
      </c>
      <c r="B13770" s="545" t="s">
        <v>5071</v>
      </c>
      <c r="C13770" s="545" t="s">
        <v>216</v>
      </c>
      <c r="D13770" s="546"/>
      <c r="E13770" s="171" t="str">
        <f t="shared" si="215"/>
        <v>1900</v>
      </c>
      <c r="F13770" s="547">
        <v>0</v>
      </c>
      <c r="G13770" s="548">
        <v>0</v>
      </c>
      <c r="H13770" s="547">
        <v>0</v>
      </c>
      <c r="I13770" s="545" t="s">
        <v>12642</v>
      </c>
      <c r="J13770" s="545"/>
      <c r="K13770" s="545" t="s">
        <v>5071</v>
      </c>
      <c r="L13770" s="545" t="s">
        <v>13413</v>
      </c>
      <c r="M13770" s="548" t="s">
        <v>13758</v>
      </c>
      <c r="N13770" s="545" t="s">
        <v>13413</v>
      </c>
      <c r="O13770" s="545" t="s">
        <v>13413</v>
      </c>
      <c r="P13770" s="549">
        <v>11486</v>
      </c>
      <c r="Q13770" s="549">
        <v>1</v>
      </c>
      <c r="R13770" s="549">
        <v>135</v>
      </c>
      <c r="S13770" s="548"/>
      <c r="T13770" s="548"/>
      <c r="U13770" s="99"/>
    </row>
    <row r="13771" spans="1:21" ht="19.5" customHeight="1">
      <c r="A13771" s="545">
        <v>108827</v>
      </c>
      <c r="B13771" s="545" t="s">
        <v>8555</v>
      </c>
      <c r="C13771" s="545" t="s">
        <v>4501</v>
      </c>
      <c r="D13771" s="546"/>
      <c r="E13771" s="171" t="str">
        <f t="shared" si="215"/>
        <v>1900</v>
      </c>
      <c r="F13771" s="547">
        <v>0</v>
      </c>
      <c r="G13771" s="548">
        <v>0</v>
      </c>
      <c r="H13771" s="547">
        <v>0</v>
      </c>
      <c r="I13771" s="545" t="s">
        <v>12973</v>
      </c>
      <c r="J13771" s="545"/>
      <c r="K13771" s="545" t="s">
        <v>13413</v>
      </c>
      <c r="L13771" s="545" t="s">
        <v>13413</v>
      </c>
      <c r="M13771" s="548" t="s">
        <v>13758</v>
      </c>
      <c r="N13771" s="545" t="s">
        <v>13413</v>
      </c>
      <c r="O13771" s="545" t="s">
        <v>13413</v>
      </c>
      <c r="P13771" s="549">
        <v>11488</v>
      </c>
      <c r="Q13771" s="549">
        <v>1</v>
      </c>
      <c r="R13771" s="549">
        <v>59</v>
      </c>
      <c r="S13771" s="548"/>
      <c r="T13771" s="548"/>
      <c r="U13771" s="99"/>
    </row>
    <row r="13772" spans="1:21" ht="19.5" customHeight="1">
      <c r="A13772" s="545">
        <v>108828</v>
      </c>
      <c r="B13772" s="545" t="s">
        <v>8554</v>
      </c>
      <c r="C13772" s="545" t="s">
        <v>216</v>
      </c>
      <c r="D13772" s="546">
        <v>46052</v>
      </c>
      <c r="E13772" s="171" t="str">
        <f t="shared" si="215"/>
        <v>2026</v>
      </c>
      <c r="F13772" s="547">
        <v>6662</v>
      </c>
      <c r="G13772" s="548">
        <v>0.19</v>
      </c>
      <c r="H13772" s="547">
        <v>5598.32</v>
      </c>
      <c r="I13772" s="545" t="s">
        <v>12650</v>
      </c>
      <c r="J13772" s="545" t="s">
        <v>13307</v>
      </c>
      <c r="K13772" s="545" t="s">
        <v>21409</v>
      </c>
      <c r="L13772" s="545" t="s">
        <v>13413</v>
      </c>
      <c r="M13772" s="548" t="s">
        <v>13758</v>
      </c>
      <c r="N13772" s="545" t="s">
        <v>13413</v>
      </c>
      <c r="O13772" s="545" t="s">
        <v>13413</v>
      </c>
      <c r="P13772" s="549">
        <v>11489</v>
      </c>
      <c r="Q13772" s="549">
        <v>1</v>
      </c>
      <c r="R13772" s="549">
        <v>127</v>
      </c>
      <c r="S13772" s="548">
        <v>2228</v>
      </c>
      <c r="T13772" s="548"/>
      <c r="U13772" s="99"/>
    </row>
    <row r="13773" spans="1:21" ht="19.5" customHeight="1">
      <c r="A13773" s="545">
        <v>108829</v>
      </c>
      <c r="B13773" s="545" t="s">
        <v>4521</v>
      </c>
      <c r="C13773" s="545" t="s">
        <v>221</v>
      </c>
      <c r="D13773" s="546"/>
      <c r="E13773" s="171" t="str">
        <f t="shared" si="215"/>
        <v>1900</v>
      </c>
      <c r="F13773" s="547">
        <v>0</v>
      </c>
      <c r="G13773" s="548">
        <v>0</v>
      </c>
      <c r="H13773" s="547">
        <v>0</v>
      </c>
      <c r="I13773" s="545" t="s">
        <v>12643</v>
      </c>
      <c r="J13773" s="545"/>
      <c r="K13773" s="545" t="s">
        <v>21410</v>
      </c>
      <c r="L13773" s="545" t="s">
        <v>13413</v>
      </c>
      <c r="M13773" s="548" t="s">
        <v>13758</v>
      </c>
      <c r="N13773" s="545" t="s">
        <v>13413</v>
      </c>
      <c r="O13773" s="545" t="s">
        <v>13413</v>
      </c>
      <c r="P13773" s="549">
        <v>11490</v>
      </c>
      <c r="Q13773" s="549">
        <v>1</v>
      </c>
      <c r="R13773" s="549">
        <v>6</v>
      </c>
      <c r="S13773" s="548"/>
      <c r="T13773" s="548"/>
      <c r="U13773" s="99"/>
    </row>
    <row r="13774" spans="1:21" ht="19.5" customHeight="1">
      <c r="A13774" s="545">
        <v>108830</v>
      </c>
      <c r="B13774" s="545" t="s">
        <v>8553</v>
      </c>
      <c r="C13774" s="545" t="s">
        <v>221</v>
      </c>
      <c r="D13774" s="546"/>
      <c r="E13774" s="171" t="str">
        <f t="shared" si="215"/>
        <v>1900</v>
      </c>
      <c r="F13774" s="547">
        <v>0</v>
      </c>
      <c r="G13774" s="548">
        <v>0</v>
      </c>
      <c r="H13774" s="547">
        <v>0</v>
      </c>
      <c r="I13774" s="545" t="s">
        <v>12806</v>
      </c>
      <c r="J13774" s="545"/>
      <c r="K13774" s="545" t="s">
        <v>21411</v>
      </c>
      <c r="L13774" s="545" t="s">
        <v>13413</v>
      </c>
      <c r="M13774" s="548" t="s">
        <v>13813</v>
      </c>
      <c r="N13774" s="545" t="s">
        <v>13413</v>
      </c>
      <c r="O13774" s="545" t="s">
        <v>13413</v>
      </c>
      <c r="P13774" s="549">
        <v>11491</v>
      </c>
      <c r="Q13774" s="549">
        <v>3</v>
      </c>
      <c r="R13774" s="549">
        <v>38</v>
      </c>
      <c r="S13774" s="548"/>
      <c r="T13774" s="548"/>
      <c r="U13774" s="99"/>
    </row>
    <row r="13775" spans="1:21" ht="19.5" customHeight="1">
      <c r="A13775" s="545">
        <v>108831</v>
      </c>
      <c r="B13775" s="545" t="s">
        <v>8552</v>
      </c>
      <c r="C13775" s="545" t="s">
        <v>221</v>
      </c>
      <c r="D13775" s="546"/>
      <c r="E13775" s="171" t="str">
        <f t="shared" si="215"/>
        <v>1900</v>
      </c>
      <c r="F13775" s="547">
        <v>0</v>
      </c>
      <c r="G13775" s="548">
        <v>0</v>
      </c>
      <c r="H13775" s="547">
        <v>0</v>
      </c>
      <c r="I13775" s="545" t="s">
        <v>12806</v>
      </c>
      <c r="J13775" s="545"/>
      <c r="K13775" s="545" t="s">
        <v>21412</v>
      </c>
      <c r="L13775" s="545" t="s">
        <v>13413</v>
      </c>
      <c r="M13775" s="548" t="s">
        <v>13843</v>
      </c>
      <c r="N13775" s="545" t="s">
        <v>13413</v>
      </c>
      <c r="O13775" s="545" t="s">
        <v>13413</v>
      </c>
      <c r="P13775" s="549">
        <v>11492</v>
      </c>
      <c r="Q13775" s="549">
        <v>5</v>
      </c>
      <c r="R13775" s="549">
        <v>38</v>
      </c>
      <c r="S13775" s="548"/>
      <c r="T13775" s="548"/>
      <c r="U13775" s="99"/>
    </row>
    <row r="13776" spans="1:21" ht="19.5" customHeight="1">
      <c r="A13776" s="545">
        <v>108832</v>
      </c>
      <c r="B13776" s="545" t="s">
        <v>8551</v>
      </c>
      <c r="C13776" s="545" t="s">
        <v>221</v>
      </c>
      <c r="D13776" s="546"/>
      <c r="E13776" s="171" t="str">
        <f t="shared" si="215"/>
        <v>1900</v>
      </c>
      <c r="F13776" s="547">
        <v>0</v>
      </c>
      <c r="G13776" s="548">
        <v>0</v>
      </c>
      <c r="H13776" s="547">
        <v>0</v>
      </c>
      <c r="I13776" s="545" t="s">
        <v>12747</v>
      </c>
      <c r="J13776" s="545"/>
      <c r="K13776" s="545" t="s">
        <v>21413</v>
      </c>
      <c r="L13776" s="545" t="s">
        <v>13413</v>
      </c>
      <c r="M13776" s="548" t="s">
        <v>15540</v>
      </c>
      <c r="N13776" s="545" t="s">
        <v>13413</v>
      </c>
      <c r="O13776" s="545" t="s">
        <v>13413</v>
      </c>
      <c r="P13776" s="549">
        <v>11493</v>
      </c>
      <c r="Q13776" s="549">
        <v>4</v>
      </c>
      <c r="R13776" s="549">
        <v>28</v>
      </c>
      <c r="S13776" s="548"/>
      <c r="T13776" s="548"/>
      <c r="U13776" s="99"/>
    </row>
    <row r="13777" spans="1:21" ht="19.5" customHeight="1">
      <c r="A13777" s="545">
        <v>108833</v>
      </c>
      <c r="B13777" s="545" t="s">
        <v>5017</v>
      </c>
      <c r="C13777" s="545" t="s">
        <v>209</v>
      </c>
      <c r="D13777" s="546"/>
      <c r="E13777" s="171" t="str">
        <f t="shared" si="215"/>
        <v>1900</v>
      </c>
      <c r="F13777" s="547">
        <v>0</v>
      </c>
      <c r="G13777" s="548">
        <v>0</v>
      </c>
      <c r="H13777" s="547">
        <v>0</v>
      </c>
      <c r="I13777" s="545" t="s">
        <v>12676</v>
      </c>
      <c r="J13777" s="545"/>
      <c r="K13777" s="545" t="s">
        <v>5017</v>
      </c>
      <c r="L13777" s="545" t="s">
        <v>13413</v>
      </c>
      <c r="M13777" s="548" t="s">
        <v>13758</v>
      </c>
      <c r="N13777" s="545" t="s">
        <v>13413</v>
      </c>
      <c r="O13777" s="545" t="s">
        <v>13413</v>
      </c>
      <c r="P13777" s="549">
        <v>11494</v>
      </c>
      <c r="Q13777" s="549">
        <v>1</v>
      </c>
      <c r="R13777" s="549">
        <v>14</v>
      </c>
      <c r="S13777" s="548"/>
      <c r="T13777" s="548"/>
      <c r="U13777" s="99"/>
    </row>
    <row r="13778" spans="1:21" ht="19.5" customHeight="1">
      <c r="A13778" s="545">
        <v>108834</v>
      </c>
      <c r="B13778" s="545" t="s">
        <v>8550</v>
      </c>
      <c r="C13778" s="545" t="s">
        <v>221</v>
      </c>
      <c r="D13778" s="546"/>
      <c r="E13778" s="171" t="str">
        <f t="shared" si="215"/>
        <v>1900</v>
      </c>
      <c r="F13778" s="547">
        <v>0</v>
      </c>
      <c r="G13778" s="548">
        <v>0</v>
      </c>
      <c r="H13778" s="547">
        <v>0</v>
      </c>
      <c r="I13778" s="545" t="s">
        <v>12661</v>
      </c>
      <c r="J13778" s="545"/>
      <c r="K13778" s="545" t="s">
        <v>21414</v>
      </c>
      <c r="L13778" s="545" t="s">
        <v>13413</v>
      </c>
      <c r="M13778" s="548" t="s">
        <v>13758</v>
      </c>
      <c r="N13778" s="545" t="s">
        <v>13413</v>
      </c>
      <c r="O13778" s="545" t="s">
        <v>13413</v>
      </c>
      <c r="P13778" s="549">
        <v>11495</v>
      </c>
      <c r="Q13778" s="549">
        <v>1</v>
      </c>
      <c r="R13778" s="549">
        <v>89</v>
      </c>
      <c r="S13778" s="548"/>
      <c r="T13778" s="548"/>
      <c r="U13778" s="99"/>
    </row>
    <row r="13779" spans="1:21" ht="19.5" customHeight="1">
      <c r="A13779" s="545">
        <v>108835</v>
      </c>
      <c r="B13779" s="545" t="s">
        <v>8549</v>
      </c>
      <c r="C13779" s="545" t="s">
        <v>221</v>
      </c>
      <c r="D13779" s="546"/>
      <c r="E13779" s="171" t="str">
        <f t="shared" si="215"/>
        <v>1900</v>
      </c>
      <c r="F13779" s="547">
        <v>0</v>
      </c>
      <c r="G13779" s="548">
        <v>0</v>
      </c>
      <c r="H13779" s="547">
        <v>0</v>
      </c>
      <c r="I13779" s="545" t="s">
        <v>12661</v>
      </c>
      <c r="J13779" s="545"/>
      <c r="K13779" s="545" t="s">
        <v>13413</v>
      </c>
      <c r="L13779" s="545" t="s">
        <v>13413</v>
      </c>
      <c r="M13779" s="548" t="s">
        <v>13758</v>
      </c>
      <c r="N13779" s="545" t="s">
        <v>13413</v>
      </c>
      <c r="O13779" s="545" t="s">
        <v>13413</v>
      </c>
      <c r="P13779" s="549">
        <v>11496</v>
      </c>
      <c r="Q13779" s="549">
        <v>1</v>
      </c>
      <c r="R13779" s="549">
        <v>89</v>
      </c>
      <c r="S13779" s="548"/>
      <c r="T13779" s="548"/>
      <c r="U13779" s="99"/>
    </row>
    <row r="13780" spans="1:21" ht="19.5" customHeight="1">
      <c r="A13780" s="545">
        <v>108837</v>
      </c>
      <c r="B13780" s="545" t="s">
        <v>8548</v>
      </c>
      <c r="C13780" s="545" t="s">
        <v>216</v>
      </c>
      <c r="D13780" s="546"/>
      <c r="E13780" s="171" t="str">
        <f t="shared" si="215"/>
        <v>1900</v>
      </c>
      <c r="F13780" s="547">
        <v>0</v>
      </c>
      <c r="G13780" s="548">
        <v>0</v>
      </c>
      <c r="H13780" s="547">
        <v>0</v>
      </c>
      <c r="I13780" s="545" t="s">
        <v>12756</v>
      </c>
      <c r="J13780" s="545"/>
      <c r="K13780" s="545" t="s">
        <v>21415</v>
      </c>
      <c r="L13780" s="545" t="s">
        <v>13413</v>
      </c>
      <c r="M13780" s="548" t="s">
        <v>13758</v>
      </c>
      <c r="N13780" s="545" t="s">
        <v>13413</v>
      </c>
      <c r="O13780" s="545" t="s">
        <v>13413</v>
      </c>
      <c r="P13780" s="549">
        <v>11497</v>
      </c>
      <c r="Q13780" s="549">
        <v>1</v>
      </c>
      <c r="R13780" s="549">
        <v>34</v>
      </c>
      <c r="S13780" s="548"/>
      <c r="T13780" s="548"/>
      <c r="U13780" s="99"/>
    </row>
    <row r="13781" spans="1:21" ht="19.5" customHeight="1">
      <c r="A13781" s="545">
        <v>108838</v>
      </c>
      <c r="B13781" s="545" t="s">
        <v>8547</v>
      </c>
      <c r="C13781" s="545" t="s">
        <v>216</v>
      </c>
      <c r="D13781" s="546"/>
      <c r="E13781" s="171" t="str">
        <f t="shared" si="215"/>
        <v>1900</v>
      </c>
      <c r="F13781" s="547">
        <v>0</v>
      </c>
      <c r="G13781" s="548">
        <v>0</v>
      </c>
      <c r="H13781" s="547">
        <v>0</v>
      </c>
      <c r="I13781" s="545" t="s">
        <v>12984</v>
      </c>
      <c r="J13781" s="545"/>
      <c r="K13781" s="545" t="s">
        <v>21416</v>
      </c>
      <c r="L13781" s="545" t="s">
        <v>13413</v>
      </c>
      <c r="M13781" s="548" t="s">
        <v>13758</v>
      </c>
      <c r="N13781" s="545" t="s">
        <v>13413</v>
      </c>
      <c r="O13781" s="545" t="s">
        <v>13413</v>
      </c>
      <c r="P13781" s="549">
        <v>11498</v>
      </c>
      <c r="Q13781" s="549">
        <v>1</v>
      </c>
      <c r="R13781" s="549">
        <v>57</v>
      </c>
      <c r="S13781" s="548"/>
      <c r="T13781" s="548"/>
      <c r="U13781" s="99"/>
    </row>
    <row r="13782" spans="1:21" ht="19.5" customHeight="1">
      <c r="A13782" s="545">
        <v>108839</v>
      </c>
      <c r="B13782" s="545" t="s">
        <v>8546</v>
      </c>
      <c r="C13782" s="545" t="s">
        <v>216</v>
      </c>
      <c r="D13782" s="546"/>
      <c r="E13782" s="171" t="str">
        <f t="shared" si="215"/>
        <v>1900</v>
      </c>
      <c r="F13782" s="547">
        <v>0</v>
      </c>
      <c r="G13782" s="548">
        <v>0</v>
      </c>
      <c r="H13782" s="547">
        <v>0</v>
      </c>
      <c r="I13782" s="545" t="s">
        <v>12984</v>
      </c>
      <c r="J13782" s="545"/>
      <c r="K13782" s="545" t="s">
        <v>21417</v>
      </c>
      <c r="L13782" s="545" t="s">
        <v>13413</v>
      </c>
      <c r="M13782" s="548" t="s">
        <v>13758</v>
      </c>
      <c r="N13782" s="545" t="s">
        <v>13413</v>
      </c>
      <c r="O13782" s="545" t="s">
        <v>13413</v>
      </c>
      <c r="P13782" s="549">
        <v>11499</v>
      </c>
      <c r="Q13782" s="549">
        <v>1</v>
      </c>
      <c r="R13782" s="549">
        <v>57</v>
      </c>
      <c r="S13782" s="548"/>
      <c r="T13782" s="548"/>
      <c r="U13782" s="99"/>
    </row>
    <row r="13783" spans="1:21" ht="19.5" customHeight="1">
      <c r="A13783" s="545">
        <v>108840</v>
      </c>
      <c r="B13783" s="545" t="s">
        <v>5888</v>
      </c>
      <c r="C13783" s="545" t="s">
        <v>209</v>
      </c>
      <c r="D13783" s="546"/>
      <c r="E13783" s="171" t="str">
        <f t="shared" si="215"/>
        <v>1900</v>
      </c>
      <c r="F13783" s="547">
        <v>0</v>
      </c>
      <c r="G13783" s="548">
        <v>0</v>
      </c>
      <c r="H13783" s="547">
        <v>0</v>
      </c>
      <c r="I13783" s="545" t="s">
        <v>12973</v>
      </c>
      <c r="J13783" s="545"/>
      <c r="K13783" s="545" t="s">
        <v>13413</v>
      </c>
      <c r="L13783" s="545" t="s">
        <v>13413</v>
      </c>
      <c r="M13783" s="548" t="s">
        <v>13758</v>
      </c>
      <c r="N13783" s="545" t="s">
        <v>13413</v>
      </c>
      <c r="O13783" s="545" t="s">
        <v>13413</v>
      </c>
      <c r="P13783" s="549">
        <v>11500</v>
      </c>
      <c r="Q13783" s="549">
        <v>1</v>
      </c>
      <c r="R13783" s="549">
        <v>59</v>
      </c>
      <c r="S13783" s="548"/>
      <c r="T13783" s="548"/>
      <c r="U13783" s="99"/>
    </row>
    <row r="13784" spans="1:21" ht="19.5" customHeight="1">
      <c r="A13784" s="545">
        <v>108841</v>
      </c>
      <c r="B13784" s="545" t="s">
        <v>5889</v>
      </c>
      <c r="C13784" s="545" t="s">
        <v>209</v>
      </c>
      <c r="D13784" s="546"/>
      <c r="E13784" s="171" t="str">
        <f t="shared" si="215"/>
        <v>1900</v>
      </c>
      <c r="F13784" s="547">
        <v>0</v>
      </c>
      <c r="G13784" s="548">
        <v>0</v>
      </c>
      <c r="H13784" s="547">
        <v>0</v>
      </c>
      <c r="I13784" s="545" t="s">
        <v>12973</v>
      </c>
      <c r="J13784" s="545"/>
      <c r="K13784" s="545" t="s">
        <v>13413</v>
      </c>
      <c r="L13784" s="545" t="s">
        <v>13413</v>
      </c>
      <c r="M13784" s="548" t="s">
        <v>13758</v>
      </c>
      <c r="N13784" s="545" t="s">
        <v>13413</v>
      </c>
      <c r="O13784" s="545" t="s">
        <v>13413</v>
      </c>
      <c r="P13784" s="549">
        <v>11501</v>
      </c>
      <c r="Q13784" s="549">
        <v>1</v>
      </c>
      <c r="R13784" s="549">
        <v>59</v>
      </c>
      <c r="S13784" s="548"/>
      <c r="T13784" s="548"/>
      <c r="U13784" s="99"/>
    </row>
    <row r="13785" spans="1:21" ht="19.5" customHeight="1">
      <c r="A13785" s="545">
        <v>108842</v>
      </c>
      <c r="B13785" s="545" t="s">
        <v>4547</v>
      </c>
      <c r="C13785" s="545" t="s">
        <v>216</v>
      </c>
      <c r="D13785" s="546"/>
      <c r="E13785" s="171" t="str">
        <f t="shared" si="215"/>
        <v>1900</v>
      </c>
      <c r="F13785" s="547">
        <v>0</v>
      </c>
      <c r="G13785" s="548">
        <v>0</v>
      </c>
      <c r="H13785" s="547">
        <v>0</v>
      </c>
      <c r="I13785" s="545" t="s">
        <v>12762</v>
      </c>
      <c r="J13785" s="545"/>
      <c r="K13785" s="545" t="s">
        <v>4547</v>
      </c>
      <c r="L13785" s="545" t="s">
        <v>13413</v>
      </c>
      <c r="M13785" s="548" t="s">
        <v>13758</v>
      </c>
      <c r="N13785" s="545" t="s">
        <v>13413</v>
      </c>
      <c r="O13785" s="545" t="s">
        <v>13413</v>
      </c>
      <c r="P13785" s="549">
        <v>11502</v>
      </c>
      <c r="Q13785" s="549">
        <v>1</v>
      </c>
      <c r="R13785" s="549">
        <v>8</v>
      </c>
      <c r="S13785" s="548"/>
      <c r="T13785" s="548"/>
      <c r="U13785" s="99"/>
    </row>
    <row r="13786" spans="1:21" ht="19.5" customHeight="1">
      <c r="A13786" s="545">
        <v>108843</v>
      </c>
      <c r="B13786" s="545" t="s">
        <v>8545</v>
      </c>
      <c r="C13786" s="545" t="s">
        <v>216</v>
      </c>
      <c r="D13786" s="546"/>
      <c r="E13786" s="171" t="str">
        <f t="shared" si="215"/>
        <v>1900</v>
      </c>
      <c r="F13786" s="547">
        <v>0</v>
      </c>
      <c r="G13786" s="548">
        <v>0</v>
      </c>
      <c r="H13786" s="547">
        <v>0</v>
      </c>
      <c r="I13786" s="545" t="s">
        <v>12973</v>
      </c>
      <c r="J13786" s="545"/>
      <c r="K13786" s="545" t="s">
        <v>21418</v>
      </c>
      <c r="L13786" s="545" t="s">
        <v>13413</v>
      </c>
      <c r="M13786" s="548" t="s">
        <v>13758</v>
      </c>
      <c r="N13786" s="545" t="s">
        <v>13413</v>
      </c>
      <c r="O13786" s="545" t="s">
        <v>13413</v>
      </c>
      <c r="P13786" s="549">
        <v>11503</v>
      </c>
      <c r="Q13786" s="549">
        <v>1</v>
      </c>
      <c r="R13786" s="549">
        <v>59</v>
      </c>
      <c r="S13786" s="548"/>
      <c r="T13786" s="548"/>
      <c r="U13786" s="99"/>
    </row>
    <row r="13787" spans="1:21" ht="19.5" customHeight="1">
      <c r="A13787" s="545">
        <v>108844</v>
      </c>
      <c r="B13787" s="545" t="s">
        <v>5900</v>
      </c>
      <c r="C13787" s="545" t="s">
        <v>786</v>
      </c>
      <c r="D13787" s="546"/>
      <c r="E13787" s="171" t="str">
        <f t="shared" si="215"/>
        <v>1900</v>
      </c>
      <c r="F13787" s="547">
        <v>0</v>
      </c>
      <c r="G13787" s="548">
        <v>0</v>
      </c>
      <c r="H13787" s="547">
        <v>0</v>
      </c>
      <c r="I13787" s="545" t="s">
        <v>12973</v>
      </c>
      <c r="J13787" s="545"/>
      <c r="K13787" s="545" t="s">
        <v>13413</v>
      </c>
      <c r="L13787" s="545" t="s">
        <v>13413</v>
      </c>
      <c r="M13787" s="548" t="s">
        <v>13758</v>
      </c>
      <c r="N13787" s="545" t="s">
        <v>13413</v>
      </c>
      <c r="O13787" s="545" t="s">
        <v>13413</v>
      </c>
      <c r="P13787" s="549">
        <v>11504</v>
      </c>
      <c r="Q13787" s="549">
        <v>1</v>
      </c>
      <c r="R13787" s="549">
        <v>59</v>
      </c>
      <c r="S13787" s="548"/>
      <c r="T13787" s="548"/>
      <c r="U13787" s="99"/>
    </row>
    <row r="13788" spans="1:21" ht="19.5" customHeight="1">
      <c r="A13788" s="545">
        <v>108845</v>
      </c>
      <c r="B13788" s="545" t="s">
        <v>5918</v>
      </c>
      <c r="C13788" s="545" t="s">
        <v>4501</v>
      </c>
      <c r="D13788" s="546"/>
      <c r="E13788" s="171" t="str">
        <f t="shared" si="215"/>
        <v>1900</v>
      </c>
      <c r="F13788" s="547">
        <v>0</v>
      </c>
      <c r="G13788" s="548">
        <v>0</v>
      </c>
      <c r="H13788" s="547">
        <v>0</v>
      </c>
      <c r="I13788" s="545" t="s">
        <v>12973</v>
      </c>
      <c r="J13788" s="545"/>
      <c r="K13788" s="545" t="s">
        <v>13413</v>
      </c>
      <c r="L13788" s="545" t="s">
        <v>13413</v>
      </c>
      <c r="M13788" s="548" t="s">
        <v>13758</v>
      </c>
      <c r="N13788" s="545" t="s">
        <v>13413</v>
      </c>
      <c r="O13788" s="545" t="s">
        <v>13413</v>
      </c>
      <c r="P13788" s="549">
        <v>11505</v>
      </c>
      <c r="Q13788" s="549">
        <v>1</v>
      </c>
      <c r="R13788" s="549">
        <v>59</v>
      </c>
      <c r="S13788" s="548"/>
      <c r="T13788" s="548"/>
      <c r="U13788" s="99"/>
    </row>
    <row r="13789" spans="1:21" ht="19.5" customHeight="1">
      <c r="A13789" s="545">
        <v>108846</v>
      </c>
      <c r="B13789" s="545" t="s">
        <v>5961</v>
      </c>
      <c r="C13789" s="545" t="s">
        <v>216</v>
      </c>
      <c r="D13789" s="546"/>
      <c r="E13789" s="171" t="str">
        <f t="shared" si="215"/>
        <v>1900</v>
      </c>
      <c r="F13789" s="547">
        <v>0</v>
      </c>
      <c r="G13789" s="548">
        <v>0</v>
      </c>
      <c r="H13789" s="547">
        <v>0</v>
      </c>
      <c r="I13789" s="545" t="s">
        <v>12973</v>
      </c>
      <c r="J13789" s="545"/>
      <c r="K13789" s="545" t="s">
        <v>13413</v>
      </c>
      <c r="L13789" s="545" t="s">
        <v>13413</v>
      </c>
      <c r="M13789" s="548" t="s">
        <v>13758</v>
      </c>
      <c r="N13789" s="545" t="s">
        <v>13413</v>
      </c>
      <c r="O13789" s="545" t="s">
        <v>13413</v>
      </c>
      <c r="P13789" s="549">
        <v>11506</v>
      </c>
      <c r="Q13789" s="549">
        <v>1</v>
      </c>
      <c r="R13789" s="549">
        <v>59</v>
      </c>
      <c r="S13789" s="548"/>
      <c r="T13789" s="548"/>
      <c r="U13789" s="99"/>
    </row>
    <row r="13790" spans="1:21" ht="19.5" customHeight="1">
      <c r="A13790" s="545">
        <v>108847</v>
      </c>
      <c r="B13790" s="545" t="s">
        <v>5958</v>
      </c>
      <c r="C13790" s="545" t="s">
        <v>216</v>
      </c>
      <c r="D13790" s="546"/>
      <c r="E13790" s="171" t="str">
        <f t="shared" si="215"/>
        <v>1900</v>
      </c>
      <c r="F13790" s="547">
        <v>0</v>
      </c>
      <c r="G13790" s="548">
        <v>0</v>
      </c>
      <c r="H13790" s="547">
        <v>0</v>
      </c>
      <c r="I13790" s="545" t="s">
        <v>12973</v>
      </c>
      <c r="J13790" s="545"/>
      <c r="K13790" s="545" t="s">
        <v>13413</v>
      </c>
      <c r="L13790" s="545" t="s">
        <v>13413</v>
      </c>
      <c r="M13790" s="548" t="s">
        <v>13758</v>
      </c>
      <c r="N13790" s="545" t="s">
        <v>13413</v>
      </c>
      <c r="O13790" s="545" t="s">
        <v>13413</v>
      </c>
      <c r="P13790" s="549">
        <v>11507</v>
      </c>
      <c r="Q13790" s="549">
        <v>1</v>
      </c>
      <c r="R13790" s="549">
        <v>59</v>
      </c>
      <c r="S13790" s="548"/>
      <c r="T13790" s="548"/>
      <c r="U13790" s="99"/>
    </row>
    <row r="13791" spans="1:21" ht="19.5" customHeight="1">
      <c r="A13791" s="545">
        <v>108848</v>
      </c>
      <c r="B13791" s="545" t="s">
        <v>5957</v>
      </c>
      <c r="C13791" s="545" t="s">
        <v>216</v>
      </c>
      <c r="D13791" s="546"/>
      <c r="E13791" s="171" t="str">
        <f t="shared" si="215"/>
        <v>1900</v>
      </c>
      <c r="F13791" s="547">
        <v>0</v>
      </c>
      <c r="G13791" s="548">
        <v>0</v>
      </c>
      <c r="H13791" s="547">
        <v>0</v>
      </c>
      <c r="I13791" s="545" t="s">
        <v>12973</v>
      </c>
      <c r="J13791" s="545"/>
      <c r="K13791" s="545" t="s">
        <v>13413</v>
      </c>
      <c r="L13791" s="545" t="s">
        <v>13413</v>
      </c>
      <c r="M13791" s="548" t="s">
        <v>13758</v>
      </c>
      <c r="N13791" s="545" t="s">
        <v>13413</v>
      </c>
      <c r="O13791" s="545" t="s">
        <v>13413</v>
      </c>
      <c r="P13791" s="549">
        <v>11508</v>
      </c>
      <c r="Q13791" s="549">
        <v>1</v>
      </c>
      <c r="R13791" s="549">
        <v>59</v>
      </c>
      <c r="S13791" s="548"/>
      <c r="T13791" s="548"/>
      <c r="U13791" s="99"/>
    </row>
    <row r="13792" spans="1:21" ht="19.5" customHeight="1">
      <c r="A13792" s="545">
        <v>108849</v>
      </c>
      <c r="B13792" s="545" t="s">
        <v>5891</v>
      </c>
      <c r="C13792" s="545" t="s">
        <v>216</v>
      </c>
      <c r="D13792" s="546"/>
      <c r="E13792" s="171" t="str">
        <f t="shared" si="215"/>
        <v>1900</v>
      </c>
      <c r="F13792" s="547">
        <v>0</v>
      </c>
      <c r="G13792" s="548">
        <v>0</v>
      </c>
      <c r="H13792" s="547">
        <v>0</v>
      </c>
      <c r="I13792" s="545" t="s">
        <v>12973</v>
      </c>
      <c r="J13792" s="545"/>
      <c r="K13792" s="545" t="s">
        <v>13413</v>
      </c>
      <c r="L13792" s="545" t="s">
        <v>13413</v>
      </c>
      <c r="M13792" s="548" t="s">
        <v>13758</v>
      </c>
      <c r="N13792" s="545" t="s">
        <v>13413</v>
      </c>
      <c r="O13792" s="545" t="s">
        <v>13413</v>
      </c>
      <c r="P13792" s="549">
        <v>11509</v>
      </c>
      <c r="Q13792" s="549">
        <v>1</v>
      </c>
      <c r="R13792" s="549">
        <v>59</v>
      </c>
      <c r="S13792" s="548"/>
      <c r="T13792" s="548"/>
      <c r="U13792" s="99"/>
    </row>
    <row r="13793" spans="1:21" ht="19.5" customHeight="1">
      <c r="A13793" s="545">
        <v>108850</v>
      </c>
      <c r="B13793" s="545" t="s">
        <v>5897</v>
      </c>
      <c r="C13793" s="545" t="s">
        <v>216</v>
      </c>
      <c r="D13793" s="546"/>
      <c r="E13793" s="171" t="str">
        <f t="shared" si="215"/>
        <v>1900</v>
      </c>
      <c r="F13793" s="547">
        <v>0</v>
      </c>
      <c r="G13793" s="548">
        <v>0</v>
      </c>
      <c r="H13793" s="547">
        <v>0</v>
      </c>
      <c r="I13793" s="545" t="s">
        <v>12973</v>
      </c>
      <c r="J13793" s="545"/>
      <c r="K13793" s="545" t="s">
        <v>13413</v>
      </c>
      <c r="L13793" s="545" t="s">
        <v>13413</v>
      </c>
      <c r="M13793" s="548" t="s">
        <v>13758</v>
      </c>
      <c r="N13793" s="545" t="s">
        <v>13413</v>
      </c>
      <c r="O13793" s="545" t="s">
        <v>13413</v>
      </c>
      <c r="P13793" s="549">
        <v>11510</v>
      </c>
      <c r="Q13793" s="549">
        <v>1</v>
      </c>
      <c r="R13793" s="549">
        <v>59</v>
      </c>
      <c r="S13793" s="548"/>
      <c r="T13793" s="548"/>
      <c r="U13793" s="99"/>
    </row>
    <row r="13794" spans="1:21" ht="19.5" customHeight="1">
      <c r="A13794" s="545">
        <v>108851</v>
      </c>
      <c r="B13794" s="545" t="s">
        <v>5916</v>
      </c>
      <c r="C13794" s="545" t="s">
        <v>216</v>
      </c>
      <c r="D13794" s="546"/>
      <c r="E13794" s="171" t="str">
        <f t="shared" si="215"/>
        <v>1900</v>
      </c>
      <c r="F13794" s="547">
        <v>0</v>
      </c>
      <c r="G13794" s="548">
        <v>0</v>
      </c>
      <c r="H13794" s="547">
        <v>0</v>
      </c>
      <c r="I13794" s="545" t="s">
        <v>12973</v>
      </c>
      <c r="J13794" s="545"/>
      <c r="K13794" s="545" t="s">
        <v>13413</v>
      </c>
      <c r="L13794" s="545" t="s">
        <v>13413</v>
      </c>
      <c r="M13794" s="548" t="s">
        <v>13758</v>
      </c>
      <c r="N13794" s="545" t="s">
        <v>13413</v>
      </c>
      <c r="O13794" s="545" t="s">
        <v>13413</v>
      </c>
      <c r="P13794" s="549">
        <v>11511</v>
      </c>
      <c r="Q13794" s="549">
        <v>1</v>
      </c>
      <c r="R13794" s="549">
        <v>59</v>
      </c>
      <c r="S13794" s="548"/>
      <c r="T13794" s="548"/>
      <c r="U13794" s="99"/>
    </row>
    <row r="13795" spans="1:21" ht="19.5" customHeight="1">
      <c r="A13795" s="545">
        <v>108852</v>
      </c>
      <c r="B13795" s="545" t="s">
        <v>5950</v>
      </c>
      <c r="C13795" s="545" t="s">
        <v>4501</v>
      </c>
      <c r="D13795" s="546"/>
      <c r="E13795" s="171" t="str">
        <f t="shared" si="215"/>
        <v>1900</v>
      </c>
      <c r="F13795" s="547">
        <v>0</v>
      </c>
      <c r="G13795" s="548">
        <v>0</v>
      </c>
      <c r="H13795" s="547">
        <v>0</v>
      </c>
      <c r="I13795" s="545" t="s">
        <v>12973</v>
      </c>
      <c r="J13795" s="545"/>
      <c r="K13795" s="545" t="s">
        <v>13413</v>
      </c>
      <c r="L13795" s="545" t="s">
        <v>13413</v>
      </c>
      <c r="M13795" s="548" t="s">
        <v>13758</v>
      </c>
      <c r="N13795" s="545" t="s">
        <v>13413</v>
      </c>
      <c r="O13795" s="545" t="s">
        <v>13413</v>
      </c>
      <c r="P13795" s="549">
        <v>11512</v>
      </c>
      <c r="Q13795" s="549">
        <v>1</v>
      </c>
      <c r="R13795" s="549">
        <v>59</v>
      </c>
      <c r="S13795" s="548"/>
      <c r="T13795" s="548"/>
      <c r="U13795" s="99"/>
    </row>
    <row r="13796" spans="1:21" ht="19.5" customHeight="1">
      <c r="A13796" s="545">
        <v>108853</v>
      </c>
      <c r="B13796" s="545" t="s">
        <v>5907</v>
      </c>
      <c r="C13796" s="545" t="s">
        <v>216</v>
      </c>
      <c r="D13796" s="546"/>
      <c r="E13796" s="171" t="str">
        <f t="shared" si="215"/>
        <v>1900</v>
      </c>
      <c r="F13796" s="547">
        <v>0</v>
      </c>
      <c r="G13796" s="548">
        <v>0</v>
      </c>
      <c r="H13796" s="547">
        <v>0</v>
      </c>
      <c r="I13796" s="545" t="s">
        <v>12973</v>
      </c>
      <c r="J13796" s="545"/>
      <c r="K13796" s="545" t="s">
        <v>13413</v>
      </c>
      <c r="L13796" s="545" t="s">
        <v>13413</v>
      </c>
      <c r="M13796" s="548" t="s">
        <v>13758</v>
      </c>
      <c r="N13796" s="545" t="s">
        <v>13413</v>
      </c>
      <c r="O13796" s="545" t="s">
        <v>13413</v>
      </c>
      <c r="P13796" s="549">
        <v>11513</v>
      </c>
      <c r="Q13796" s="549">
        <v>1</v>
      </c>
      <c r="R13796" s="549">
        <v>59</v>
      </c>
      <c r="S13796" s="548"/>
      <c r="T13796" s="548"/>
      <c r="U13796" s="99"/>
    </row>
    <row r="13797" spans="1:21" ht="19.5" customHeight="1">
      <c r="A13797" s="545">
        <v>108854</v>
      </c>
      <c r="B13797" s="545" t="s">
        <v>5073</v>
      </c>
      <c r="C13797" s="545" t="s">
        <v>216</v>
      </c>
      <c r="D13797" s="546"/>
      <c r="E13797" s="171" t="str">
        <f t="shared" si="215"/>
        <v>1900</v>
      </c>
      <c r="F13797" s="547">
        <v>0</v>
      </c>
      <c r="G13797" s="548">
        <v>0</v>
      </c>
      <c r="H13797" s="547">
        <v>0</v>
      </c>
      <c r="I13797" s="545" t="s">
        <v>12676</v>
      </c>
      <c r="J13797" s="545"/>
      <c r="K13797" s="545" t="s">
        <v>21419</v>
      </c>
      <c r="L13797" s="545" t="s">
        <v>13413</v>
      </c>
      <c r="M13797" s="548" t="s">
        <v>13758</v>
      </c>
      <c r="N13797" s="545" t="s">
        <v>13413</v>
      </c>
      <c r="O13797" s="545" t="s">
        <v>13413</v>
      </c>
      <c r="P13797" s="549">
        <v>11514</v>
      </c>
      <c r="Q13797" s="549">
        <v>1</v>
      </c>
      <c r="R13797" s="549">
        <v>14</v>
      </c>
      <c r="S13797" s="548"/>
      <c r="T13797" s="548"/>
      <c r="U13797" s="99"/>
    </row>
    <row r="13798" spans="1:21" ht="19.5" customHeight="1">
      <c r="A13798" s="545">
        <v>108855</v>
      </c>
      <c r="B13798" s="545" t="s">
        <v>4631</v>
      </c>
      <c r="C13798" s="545" t="s">
        <v>216</v>
      </c>
      <c r="D13798" s="546"/>
      <c r="E13798" s="171" t="str">
        <f t="shared" si="215"/>
        <v>1900</v>
      </c>
      <c r="F13798" s="547">
        <v>0</v>
      </c>
      <c r="G13798" s="548">
        <v>0</v>
      </c>
      <c r="H13798" s="547">
        <v>0</v>
      </c>
      <c r="I13798" s="545" t="s">
        <v>12685</v>
      </c>
      <c r="J13798" s="545"/>
      <c r="K13798" s="545" t="s">
        <v>21420</v>
      </c>
      <c r="L13798" s="545" t="s">
        <v>13413</v>
      </c>
      <c r="M13798" s="548" t="s">
        <v>13758</v>
      </c>
      <c r="N13798" s="545" t="s">
        <v>13413</v>
      </c>
      <c r="O13798" s="545" t="s">
        <v>13413</v>
      </c>
      <c r="P13798" s="549">
        <v>11515</v>
      </c>
      <c r="Q13798" s="549">
        <v>1</v>
      </c>
      <c r="R13798" s="549">
        <v>11</v>
      </c>
      <c r="S13798" s="548"/>
      <c r="T13798" s="548"/>
      <c r="U13798" s="99"/>
    </row>
    <row r="13799" spans="1:21" ht="19.5" customHeight="1">
      <c r="A13799" s="545">
        <v>108856</v>
      </c>
      <c r="B13799" s="545" t="s">
        <v>5435</v>
      </c>
      <c r="C13799" s="545" t="s">
        <v>209</v>
      </c>
      <c r="D13799" s="546">
        <v>43563</v>
      </c>
      <c r="E13799" s="171" t="str">
        <f t="shared" si="215"/>
        <v>2019</v>
      </c>
      <c r="F13799" s="547">
        <v>336175</v>
      </c>
      <c r="G13799" s="548">
        <v>0.19</v>
      </c>
      <c r="H13799" s="547">
        <v>282500</v>
      </c>
      <c r="I13799" s="545" t="s">
        <v>12987</v>
      </c>
      <c r="J13799" s="545" t="s">
        <v>13302</v>
      </c>
      <c r="K13799" s="545" t="s">
        <v>21421</v>
      </c>
      <c r="L13799" s="545" t="s">
        <v>13413</v>
      </c>
      <c r="M13799" s="548" t="s">
        <v>13758</v>
      </c>
      <c r="N13799" s="545" t="s">
        <v>13413</v>
      </c>
      <c r="O13799" s="545" t="s">
        <v>13413</v>
      </c>
      <c r="P13799" s="549">
        <v>11516</v>
      </c>
      <c r="Q13799" s="549">
        <v>1</v>
      </c>
      <c r="R13799" s="549">
        <v>35</v>
      </c>
      <c r="S13799" s="548">
        <v>2219</v>
      </c>
      <c r="T13799" s="548"/>
      <c r="U13799" s="99"/>
    </row>
    <row r="13800" spans="1:21" ht="19.5" customHeight="1">
      <c r="A13800" s="545">
        <v>108857</v>
      </c>
      <c r="B13800" s="545" t="s">
        <v>5446</v>
      </c>
      <c r="C13800" s="545" t="s">
        <v>216</v>
      </c>
      <c r="D13800" s="546"/>
      <c r="E13800" s="171" t="str">
        <f t="shared" si="215"/>
        <v>1900</v>
      </c>
      <c r="F13800" s="547">
        <v>0</v>
      </c>
      <c r="G13800" s="548">
        <v>0</v>
      </c>
      <c r="H13800" s="547">
        <v>0</v>
      </c>
      <c r="I13800" s="545" t="s">
        <v>12957</v>
      </c>
      <c r="J13800" s="545"/>
      <c r="K13800" s="545" t="s">
        <v>21422</v>
      </c>
      <c r="L13800" s="545" t="s">
        <v>13413</v>
      </c>
      <c r="M13800" s="548" t="s">
        <v>13758</v>
      </c>
      <c r="N13800" s="545" t="s">
        <v>13413</v>
      </c>
      <c r="O13800" s="545" t="s">
        <v>13413</v>
      </c>
      <c r="P13800" s="549">
        <v>11517</v>
      </c>
      <c r="Q13800" s="549">
        <v>1</v>
      </c>
      <c r="R13800" s="549">
        <v>42</v>
      </c>
      <c r="S13800" s="548"/>
      <c r="T13800" s="548"/>
      <c r="U13800" s="99"/>
    </row>
    <row r="13801" spans="1:21" ht="19.5" customHeight="1">
      <c r="A13801" s="545">
        <v>108858</v>
      </c>
      <c r="B13801" s="545" t="s">
        <v>5965</v>
      </c>
      <c r="C13801" s="545" t="s">
        <v>216</v>
      </c>
      <c r="D13801" s="546"/>
      <c r="E13801" s="171" t="str">
        <f t="shared" si="215"/>
        <v>1900</v>
      </c>
      <c r="F13801" s="547">
        <v>0</v>
      </c>
      <c r="G13801" s="548">
        <v>0</v>
      </c>
      <c r="H13801" s="547">
        <v>0</v>
      </c>
      <c r="I13801" s="545" t="s">
        <v>12973</v>
      </c>
      <c r="J13801" s="545"/>
      <c r="K13801" s="545" t="s">
        <v>21423</v>
      </c>
      <c r="L13801" s="545" t="s">
        <v>13413</v>
      </c>
      <c r="M13801" s="548" t="s">
        <v>13758</v>
      </c>
      <c r="N13801" s="545" t="s">
        <v>13413</v>
      </c>
      <c r="O13801" s="545" t="s">
        <v>13413</v>
      </c>
      <c r="P13801" s="549">
        <v>11518</v>
      </c>
      <c r="Q13801" s="549">
        <v>1</v>
      </c>
      <c r="R13801" s="549">
        <v>59</v>
      </c>
      <c r="S13801" s="548"/>
      <c r="T13801" s="548"/>
      <c r="U13801" s="99"/>
    </row>
    <row r="13802" spans="1:21" ht="19.5" customHeight="1">
      <c r="A13802" s="545">
        <v>108859</v>
      </c>
      <c r="B13802" s="545" t="s">
        <v>5937</v>
      </c>
      <c r="C13802" s="545" t="s">
        <v>216</v>
      </c>
      <c r="D13802" s="546"/>
      <c r="E13802" s="171" t="str">
        <f t="shared" si="215"/>
        <v>1900</v>
      </c>
      <c r="F13802" s="547">
        <v>0</v>
      </c>
      <c r="G13802" s="548">
        <v>0</v>
      </c>
      <c r="H13802" s="547">
        <v>0</v>
      </c>
      <c r="I13802" s="545" t="s">
        <v>12973</v>
      </c>
      <c r="J13802" s="545"/>
      <c r="K13802" s="545" t="s">
        <v>21424</v>
      </c>
      <c r="L13802" s="545" t="s">
        <v>13413</v>
      </c>
      <c r="M13802" s="548" t="s">
        <v>13758</v>
      </c>
      <c r="N13802" s="545" t="s">
        <v>13413</v>
      </c>
      <c r="O13802" s="545" t="s">
        <v>13413</v>
      </c>
      <c r="P13802" s="549">
        <v>11519</v>
      </c>
      <c r="Q13802" s="549">
        <v>1</v>
      </c>
      <c r="R13802" s="549">
        <v>59</v>
      </c>
      <c r="S13802" s="548"/>
      <c r="T13802" s="548"/>
      <c r="U13802" s="99"/>
    </row>
    <row r="13803" spans="1:21" ht="19.5" customHeight="1">
      <c r="A13803" s="545">
        <v>108860</v>
      </c>
      <c r="B13803" s="545" t="s">
        <v>5890</v>
      </c>
      <c r="C13803" s="545" t="s">
        <v>216</v>
      </c>
      <c r="D13803" s="546">
        <v>43810</v>
      </c>
      <c r="E13803" s="171" t="str">
        <f t="shared" si="215"/>
        <v>2019</v>
      </c>
      <c r="F13803" s="547">
        <v>15240780</v>
      </c>
      <c r="G13803" s="548">
        <v>0.19</v>
      </c>
      <c r="H13803" s="547">
        <v>12807378.15</v>
      </c>
      <c r="I13803" s="545" t="s">
        <v>12973</v>
      </c>
      <c r="J13803" s="545" t="s">
        <v>13402</v>
      </c>
      <c r="K13803" s="545" t="s">
        <v>21425</v>
      </c>
      <c r="L13803" s="545" t="s">
        <v>13413</v>
      </c>
      <c r="M13803" s="548" t="s">
        <v>13758</v>
      </c>
      <c r="N13803" s="545" t="s">
        <v>13413</v>
      </c>
      <c r="O13803" s="545" t="s">
        <v>13413</v>
      </c>
      <c r="P13803" s="549">
        <v>11520</v>
      </c>
      <c r="Q13803" s="549">
        <v>1</v>
      </c>
      <c r="R13803" s="549">
        <v>59</v>
      </c>
      <c r="S13803" s="548">
        <v>2231</v>
      </c>
      <c r="T13803" s="548"/>
      <c r="U13803" s="99"/>
    </row>
    <row r="13804" spans="1:21" ht="19.5" customHeight="1">
      <c r="A13804" s="545">
        <v>108861</v>
      </c>
      <c r="B13804" s="545" t="s">
        <v>5972</v>
      </c>
      <c r="C13804" s="545" t="s">
        <v>216</v>
      </c>
      <c r="D13804" s="546"/>
      <c r="E13804" s="171" t="str">
        <f t="shared" si="215"/>
        <v>1900</v>
      </c>
      <c r="F13804" s="547">
        <v>0</v>
      </c>
      <c r="G13804" s="548">
        <v>0</v>
      </c>
      <c r="H13804" s="547">
        <v>0</v>
      </c>
      <c r="I13804" s="545" t="s">
        <v>12973</v>
      </c>
      <c r="J13804" s="545"/>
      <c r="K13804" s="545" t="s">
        <v>13413</v>
      </c>
      <c r="L13804" s="545" t="s">
        <v>13413</v>
      </c>
      <c r="M13804" s="548" t="s">
        <v>13758</v>
      </c>
      <c r="N13804" s="545" t="s">
        <v>13413</v>
      </c>
      <c r="O13804" s="545" t="s">
        <v>13413</v>
      </c>
      <c r="P13804" s="549">
        <v>11521</v>
      </c>
      <c r="Q13804" s="549">
        <v>1</v>
      </c>
      <c r="R13804" s="549">
        <v>59</v>
      </c>
      <c r="S13804" s="548"/>
      <c r="T13804" s="548"/>
      <c r="U13804" s="99"/>
    </row>
    <row r="13805" spans="1:21" ht="19.5" customHeight="1">
      <c r="A13805" s="545">
        <v>108862</v>
      </c>
      <c r="B13805" s="545" t="s">
        <v>5971</v>
      </c>
      <c r="C13805" s="545" t="s">
        <v>216</v>
      </c>
      <c r="D13805" s="546"/>
      <c r="E13805" s="171" t="str">
        <f t="shared" si="215"/>
        <v>1900</v>
      </c>
      <c r="F13805" s="547">
        <v>0</v>
      </c>
      <c r="G13805" s="548">
        <v>0</v>
      </c>
      <c r="H13805" s="547">
        <v>0</v>
      </c>
      <c r="I13805" s="545" t="s">
        <v>12973</v>
      </c>
      <c r="J13805" s="545"/>
      <c r="K13805" s="545" t="s">
        <v>13413</v>
      </c>
      <c r="L13805" s="545" t="s">
        <v>13413</v>
      </c>
      <c r="M13805" s="548" t="s">
        <v>13758</v>
      </c>
      <c r="N13805" s="545" t="s">
        <v>13413</v>
      </c>
      <c r="O13805" s="545" t="s">
        <v>13413</v>
      </c>
      <c r="P13805" s="549">
        <v>11522</v>
      </c>
      <c r="Q13805" s="549">
        <v>1</v>
      </c>
      <c r="R13805" s="549">
        <v>59</v>
      </c>
      <c r="S13805" s="548"/>
      <c r="T13805" s="548"/>
      <c r="U13805" s="99"/>
    </row>
    <row r="13806" spans="1:21" ht="19.5" customHeight="1">
      <c r="A13806" s="545">
        <v>108863</v>
      </c>
      <c r="B13806" s="545" t="s">
        <v>5586</v>
      </c>
      <c r="C13806" s="545" t="s">
        <v>216</v>
      </c>
      <c r="D13806" s="546"/>
      <c r="E13806" s="171" t="str">
        <f t="shared" si="215"/>
        <v>1900</v>
      </c>
      <c r="F13806" s="547">
        <v>0</v>
      </c>
      <c r="G13806" s="548">
        <v>0</v>
      </c>
      <c r="H13806" s="547">
        <v>0</v>
      </c>
      <c r="I13806" s="545" t="s">
        <v>12736</v>
      </c>
      <c r="J13806" s="545"/>
      <c r="K13806" s="545" t="s">
        <v>21426</v>
      </c>
      <c r="L13806" s="545" t="s">
        <v>13413</v>
      </c>
      <c r="M13806" s="548" t="s">
        <v>13758</v>
      </c>
      <c r="N13806" s="545" t="s">
        <v>13413</v>
      </c>
      <c r="O13806" s="545" t="s">
        <v>13413</v>
      </c>
      <c r="P13806" s="549">
        <v>11523</v>
      </c>
      <c r="Q13806" s="549">
        <v>1</v>
      </c>
      <c r="R13806" s="549">
        <v>56</v>
      </c>
      <c r="S13806" s="548"/>
      <c r="T13806" s="548"/>
      <c r="U13806" s="99"/>
    </row>
    <row r="13807" spans="1:21" ht="19.5" customHeight="1">
      <c r="A13807" s="545">
        <v>108864</v>
      </c>
      <c r="B13807" s="545" t="s">
        <v>8544</v>
      </c>
      <c r="C13807" s="545" t="s">
        <v>216</v>
      </c>
      <c r="D13807" s="546"/>
      <c r="E13807" s="171" t="str">
        <f t="shared" si="215"/>
        <v>1900</v>
      </c>
      <c r="F13807" s="547">
        <v>0</v>
      </c>
      <c r="G13807" s="548">
        <v>0</v>
      </c>
      <c r="H13807" s="547">
        <v>0</v>
      </c>
      <c r="I13807" s="545" t="s">
        <v>12736</v>
      </c>
      <c r="J13807" s="545"/>
      <c r="K13807" s="545" t="s">
        <v>21427</v>
      </c>
      <c r="L13807" s="545" t="s">
        <v>13413</v>
      </c>
      <c r="M13807" s="548" t="s">
        <v>13758</v>
      </c>
      <c r="N13807" s="545" t="s">
        <v>13413</v>
      </c>
      <c r="O13807" s="545" t="s">
        <v>13413</v>
      </c>
      <c r="P13807" s="549">
        <v>11524</v>
      </c>
      <c r="Q13807" s="549">
        <v>1</v>
      </c>
      <c r="R13807" s="549">
        <v>56</v>
      </c>
      <c r="S13807" s="548"/>
      <c r="T13807" s="548"/>
      <c r="U13807" s="99"/>
    </row>
    <row r="13808" spans="1:21" ht="19.5" customHeight="1">
      <c r="A13808" s="545">
        <v>108865</v>
      </c>
      <c r="B13808" s="545" t="s">
        <v>5652</v>
      </c>
      <c r="C13808" s="545" t="s">
        <v>216</v>
      </c>
      <c r="D13808" s="546"/>
      <c r="E13808" s="171" t="str">
        <f t="shared" si="215"/>
        <v>1900</v>
      </c>
      <c r="F13808" s="547">
        <v>0</v>
      </c>
      <c r="G13808" s="548">
        <v>0</v>
      </c>
      <c r="H13808" s="547">
        <v>0</v>
      </c>
      <c r="I13808" s="545" t="s">
        <v>12736</v>
      </c>
      <c r="J13808" s="545"/>
      <c r="K13808" s="545" t="s">
        <v>21428</v>
      </c>
      <c r="L13808" s="545" t="s">
        <v>13413</v>
      </c>
      <c r="M13808" s="548" t="s">
        <v>13758</v>
      </c>
      <c r="N13808" s="545" t="s">
        <v>13413</v>
      </c>
      <c r="O13808" s="545" t="s">
        <v>13413</v>
      </c>
      <c r="P13808" s="549">
        <v>11525</v>
      </c>
      <c r="Q13808" s="549">
        <v>1</v>
      </c>
      <c r="R13808" s="549">
        <v>56</v>
      </c>
      <c r="S13808" s="548"/>
      <c r="T13808" s="548"/>
      <c r="U13808" s="99"/>
    </row>
    <row r="13809" spans="1:21" ht="19.5" customHeight="1">
      <c r="A13809" s="545">
        <v>108866</v>
      </c>
      <c r="B13809" s="545" t="s">
        <v>4612</v>
      </c>
      <c r="C13809" s="545" t="s">
        <v>216</v>
      </c>
      <c r="D13809" s="546"/>
      <c r="E13809" s="171" t="str">
        <f t="shared" si="215"/>
        <v>1900</v>
      </c>
      <c r="F13809" s="547">
        <v>0</v>
      </c>
      <c r="G13809" s="548">
        <v>0</v>
      </c>
      <c r="H13809" s="547">
        <v>0</v>
      </c>
      <c r="I13809" s="545" t="s">
        <v>12701</v>
      </c>
      <c r="J13809" s="545"/>
      <c r="K13809" s="545" t="s">
        <v>4612</v>
      </c>
      <c r="L13809" s="545" t="s">
        <v>13413</v>
      </c>
      <c r="M13809" s="548" t="s">
        <v>13758</v>
      </c>
      <c r="N13809" s="545" t="s">
        <v>13413</v>
      </c>
      <c r="O13809" s="545" t="s">
        <v>13413</v>
      </c>
      <c r="P13809" s="549">
        <v>11526</v>
      </c>
      <c r="Q13809" s="549">
        <v>1</v>
      </c>
      <c r="R13809" s="549">
        <v>10</v>
      </c>
      <c r="S13809" s="548"/>
      <c r="T13809" s="548"/>
      <c r="U13809" s="99"/>
    </row>
    <row r="13810" spans="1:21" ht="19.5" customHeight="1">
      <c r="A13810" s="545">
        <v>108867</v>
      </c>
      <c r="B13810" s="545" t="s">
        <v>5649</v>
      </c>
      <c r="C13810" s="545" t="s">
        <v>216</v>
      </c>
      <c r="D13810" s="546"/>
      <c r="E13810" s="171" t="str">
        <f t="shared" si="215"/>
        <v>1900</v>
      </c>
      <c r="F13810" s="547">
        <v>0</v>
      </c>
      <c r="G13810" s="548">
        <v>0</v>
      </c>
      <c r="H13810" s="547">
        <v>0</v>
      </c>
      <c r="I13810" s="545" t="s">
        <v>12736</v>
      </c>
      <c r="J13810" s="545"/>
      <c r="K13810" s="545" t="s">
        <v>21429</v>
      </c>
      <c r="L13810" s="545" t="s">
        <v>13413</v>
      </c>
      <c r="M13810" s="548" t="s">
        <v>13758</v>
      </c>
      <c r="N13810" s="545" t="s">
        <v>13413</v>
      </c>
      <c r="O13810" s="545" t="s">
        <v>13413</v>
      </c>
      <c r="P13810" s="549">
        <v>11527</v>
      </c>
      <c r="Q13810" s="549">
        <v>1</v>
      </c>
      <c r="R13810" s="549">
        <v>56</v>
      </c>
      <c r="S13810" s="548"/>
      <c r="T13810" s="548"/>
      <c r="U13810" s="99"/>
    </row>
    <row r="13811" spans="1:21" ht="19.5" customHeight="1">
      <c r="A13811" s="545">
        <v>108868</v>
      </c>
      <c r="B13811" s="545" t="s">
        <v>5648</v>
      </c>
      <c r="C13811" s="545" t="s">
        <v>216</v>
      </c>
      <c r="D13811" s="546"/>
      <c r="E13811" s="171" t="str">
        <f t="shared" si="215"/>
        <v>1900</v>
      </c>
      <c r="F13811" s="547">
        <v>0</v>
      </c>
      <c r="G13811" s="548">
        <v>0</v>
      </c>
      <c r="H13811" s="547">
        <v>0</v>
      </c>
      <c r="I13811" s="545" t="s">
        <v>12736</v>
      </c>
      <c r="J13811" s="545"/>
      <c r="K13811" s="545" t="s">
        <v>21430</v>
      </c>
      <c r="L13811" s="545" t="s">
        <v>13413</v>
      </c>
      <c r="M13811" s="548" t="s">
        <v>13758</v>
      </c>
      <c r="N13811" s="545" t="s">
        <v>13413</v>
      </c>
      <c r="O13811" s="545" t="s">
        <v>13413</v>
      </c>
      <c r="P13811" s="549">
        <v>11528</v>
      </c>
      <c r="Q13811" s="549">
        <v>1</v>
      </c>
      <c r="R13811" s="549">
        <v>56</v>
      </c>
      <c r="S13811" s="548"/>
      <c r="T13811" s="548"/>
      <c r="U13811" s="99"/>
    </row>
    <row r="13812" spans="1:21" ht="19.5" customHeight="1">
      <c r="A13812" s="545">
        <v>108869</v>
      </c>
      <c r="B13812" s="545" t="s">
        <v>5647</v>
      </c>
      <c r="C13812" s="545" t="s">
        <v>216</v>
      </c>
      <c r="D13812" s="546"/>
      <c r="E13812" s="171" t="str">
        <f t="shared" si="215"/>
        <v>1900</v>
      </c>
      <c r="F13812" s="547">
        <v>0</v>
      </c>
      <c r="G13812" s="548">
        <v>0</v>
      </c>
      <c r="H13812" s="547">
        <v>0</v>
      </c>
      <c r="I13812" s="545" t="s">
        <v>12736</v>
      </c>
      <c r="J13812" s="545"/>
      <c r="K13812" s="545" t="s">
        <v>21431</v>
      </c>
      <c r="L13812" s="545" t="s">
        <v>13413</v>
      </c>
      <c r="M13812" s="548" t="s">
        <v>13758</v>
      </c>
      <c r="N13812" s="545" t="s">
        <v>13413</v>
      </c>
      <c r="O13812" s="545" t="s">
        <v>13413</v>
      </c>
      <c r="P13812" s="549">
        <v>11529</v>
      </c>
      <c r="Q13812" s="549">
        <v>1</v>
      </c>
      <c r="R13812" s="549">
        <v>56</v>
      </c>
      <c r="S13812" s="548"/>
      <c r="T13812" s="548"/>
      <c r="U13812" s="99"/>
    </row>
    <row r="13813" spans="1:21" ht="19.5" customHeight="1">
      <c r="A13813" s="545">
        <v>108870</v>
      </c>
      <c r="B13813" s="545" t="s">
        <v>5646</v>
      </c>
      <c r="C13813" s="545" t="s">
        <v>216</v>
      </c>
      <c r="D13813" s="546"/>
      <c r="E13813" s="171" t="str">
        <f t="shared" si="215"/>
        <v>1900</v>
      </c>
      <c r="F13813" s="547">
        <v>0</v>
      </c>
      <c r="G13813" s="548">
        <v>0</v>
      </c>
      <c r="H13813" s="547">
        <v>0</v>
      </c>
      <c r="I13813" s="545" t="s">
        <v>12736</v>
      </c>
      <c r="J13813" s="545"/>
      <c r="K13813" s="545" t="s">
        <v>21432</v>
      </c>
      <c r="L13813" s="545" t="s">
        <v>13413</v>
      </c>
      <c r="M13813" s="548" t="s">
        <v>13758</v>
      </c>
      <c r="N13813" s="545" t="s">
        <v>13413</v>
      </c>
      <c r="O13813" s="545" t="s">
        <v>13413</v>
      </c>
      <c r="P13813" s="549">
        <v>11530</v>
      </c>
      <c r="Q13813" s="549">
        <v>1</v>
      </c>
      <c r="R13813" s="549">
        <v>56</v>
      </c>
      <c r="S13813" s="548"/>
      <c r="T13813" s="548"/>
      <c r="U13813" s="99"/>
    </row>
    <row r="13814" spans="1:21" ht="19.5" customHeight="1">
      <c r="A13814" s="545">
        <v>108871</v>
      </c>
      <c r="B13814" s="545" t="s">
        <v>5644</v>
      </c>
      <c r="C13814" s="545" t="s">
        <v>216</v>
      </c>
      <c r="D13814" s="546"/>
      <c r="E13814" s="171" t="str">
        <f t="shared" si="215"/>
        <v>1900</v>
      </c>
      <c r="F13814" s="547">
        <v>0</v>
      </c>
      <c r="G13814" s="548">
        <v>0</v>
      </c>
      <c r="H13814" s="547">
        <v>0</v>
      </c>
      <c r="I13814" s="545" t="s">
        <v>12736</v>
      </c>
      <c r="J13814" s="545"/>
      <c r="K13814" s="545" t="s">
        <v>21433</v>
      </c>
      <c r="L13814" s="545" t="s">
        <v>13413</v>
      </c>
      <c r="M13814" s="548" t="s">
        <v>13758</v>
      </c>
      <c r="N13814" s="545" t="s">
        <v>13413</v>
      </c>
      <c r="O13814" s="545" t="s">
        <v>13413</v>
      </c>
      <c r="P13814" s="549">
        <v>11531</v>
      </c>
      <c r="Q13814" s="549">
        <v>1</v>
      </c>
      <c r="R13814" s="549">
        <v>56</v>
      </c>
      <c r="S13814" s="548"/>
      <c r="T13814" s="548"/>
      <c r="U13814" s="99"/>
    </row>
    <row r="13815" spans="1:21" ht="19.5" customHeight="1">
      <c r="A13815" s="545">
        <v>108872</v>
      </c>
      <c r="B13815" s="545" t="s">
        <v>5645</v>
      </c>
      <c r="C13815" s="545" t="s">
        <v>216</v>
      </c>
      <c r="D13815" s="546"/>
      <c r="E13815" s="171" t="str">
        <f t="shared" si="215"/>
        <v>1900</v>
      </c>
      <c r="F13815" s="547">
        <v>0</v>
      </c>
      <c r="G13815" s="548">
        <v>0</v>
      </c>
      <c r="H13815" s="547">
        <v>0</v>
      </c>
      <c r="I13815" s="545" t="s">
        <v>12736</v>
      </c>
      <c r="J13815" s="545"/>
      <c r="K13815" s="545" t="s">
        <v>21434</v>
      </c>
      <c r="L13815" s="545" t="s">
        <v>13413</v>
      </c>
      <c r="M13815" s="548" t="s">
        <v>13758</v>
      </c>
      <c r="N13815" s="545" t="s">
        <v>13413</v>
      </c>
      <c r="O13815" s="545" t="s">
        <v>13413</v>
      </c>
      <c r="P13815" s="549">
        <v>11532</v>
      </c>
      <c r="Q13815" s="549">
        <v>1</v>
      </c>
      <c r="R13815" s="549">
        <v>56</v>
      </c>
      <c r="S13815" s="548"/>
      <c r="T13815" s="548"/>
      <c r="U13815" s="99"/>
    </row>
    <row r="13816" spans="1:21" ht="19.5" customHeight="1">
      <c r="A13816" s="545">
        <v>108873</v>
      </c>
      <c r="B13816" s="545" t="s">
        <v>5641</v>
      </c>
      <c r="C13816" s="545" t="s">
        <v>216</v>
      </c>
      <c r="D13816" s="546"/>
      <c r="E13816" s="171" t="str">
        <f t="shared" si="215"/>
        <v>1900</v>
      </c>
      <c r="F13816" s="547">
        <v>0</v>
      </c>
      <c r="G13816" s="548">
        <v>0</v>
      </c>
      <c r="H13816" s="547">
        <v>0</v>
      </c>
      <c r="I13816" s="545" t="s">
        <v>12736</v>
      </c>
      <c r="J13816" s="545"/>
      <c r="K13816" s="545" t="s">
        <v>21435</v>
      </c>
      <c r="L13816" s="545" t="s">
        <v>13413</v>
      </c>
      <c r="M13816" s="548" t="s">
        <v>13758</v>
      </c>
      <c r="N13816" s="545" t="s">
        <v>13413</v>
      </c>
      <c r="O13816" s="545" t="s">
        <v>13413</v>
      </c>
      <c r="P13816" s="549">
        <v>11533</v>
      </c>
      <c r="Q13816" s="549">
        <v>1</v>
      </c>
      <c r="R13816" s="549">
        <v>56</v>
      </c>
      <c r="S13816" s="548"/>
      <c r="T13816" s="548"/>
      <c r="U13816" s="99"/>
    </row>
    <row r="13817" spans="1:21" ht="19.5" customHeight="1">
      <c r="A13817" s="545">
        <v>108874</v>
      </c>
      <c r="B13817" s="545" t="s">
        <v>5643</v>
      </c>
      <c r="C13817" s="545" t="s">
        <v>216</v>
      </c>
      <c r="D13817" s="546"/>
      <c r="E13817" s="171" t="str">
        <f t="shared" si="215"/>
        <v>1900</v>
      </c>
      <c r="F13817" s="547">
        <v>0</v>
      </c>
      <c r="G13817" s="548">
        <v>0</v>
      </c>
      <c r="H13817" s="547">
        <v>0</v>
      </c>
      <c r="I13817" s="545" t="s">
        <v>12736</v>
      </c>
      <c r="J13817" s="545"/>
      <c r="K13817" s="545" t="s">
        <v>21436</v>
      </c>
      <c r="L13817" s="545" t="s">
        <v>13413</v>
      </c>
      <c r="M13817" s="548" t="s">
        <v>13758</v>
      </c>
      <c r="N13817" s="545" t="s">
        <v>13413</v>
      </c>
      <c r="O13817" s="545" t="s">
        <v>13413</v>
      </c>
      <c r="P13817" s="549">
        <v>11534</v>
      </c>
      <c r="Q13817" s="549">
        <v>1</v>
      </c>
      <c r="R13817" s="549">
        <v>56</v>
      </c>
      <c r="S13817" s="548"/>
      <c r="T13817" s="548"/>
      <c r="U13817" s="99"/>
    </row>
    <row r="13818" spans="1:21" ht="19.5" customHeight="1">
      <c r="A13818" s="545">
        <v>108875</v>
      </c>
      <c r="B13818" s="545" t="s">
        <v>8543</v>
      </c>
      <c r="C13818" s="545" t="s">
        <v>216</v>
      </c>
      <c r="D13818" s="546"/>
      <c r="E13818" s="171" t="str">
        <f t="shared" si="215"/>
        <v>1900</v>
      </c>
      <c r="F13818" s="547">
        <v>0</v>
      </c>
      <c r="G13818" s="548">
        <v>0</v>
      </c>
      <c r="H13818" s="547">
        <v>0</v>
      </c>
      <c r="I13818" s="545" t="s">
        <v>12736</v>
      </c>
      <c r="J13818" s="545"/>
      <c r="K13818" s="545" t="s">
        <v>21437</v>
      </c>
      <c r="L13818" s="545" t="s">
        <v>13413</v>
      </c>
      <c r="M13818" s="548" t="s">
        <v>13758</v>
      </c>
      <c r="N13818" s="545" t="s">
        <v>13413</v>
      </c>
      <c r="O13818" s="545" t="s">
        <v>13413</v>
      </c>
      <c r="P13818" s="549">
        <v>11535</v>
      </c>
      <c r="Q13818" s="549">
        <v>1</v>
      </c>
      <c r="R13818" s="549">
        <v>56</v>
      </c>
      <c r="S13818" s="548"/>
      <c r="T13818" s="548"/>
      <c r="U13818" s="99"/>
    </row>
    <row r="13819" spans="1:21" ht="19.5" customHeight="1">
      <c r="A13819" s="545">
        <v>108876</v>
      </c>
      <c r="B13819" s="545" t="s">
        <v>5492</v>
      </c>
      <c r="C13819" s="545" t="s">
        <v>221</v>
      </c>
      <c r="D13819" s="546"/>
      <c r="E13819" s="171" t="str">
        <f t="shared" si="215"/>
        <v>1900</v>
      </c>
      <c r="F13819" s="547">
        <v>0</v>
      </c>
      <c r="G13819" s="548">
        <v>0</v>
      </c>
      <c r="H13819" s="547">
        <v>0</v>
      </c>
      <c r="I13819" s="545" t="s">
        <v>12726</v>
      </c>
      <c r="J13819" s="545"/>
      <c r="K13819" s="545" t="s">
        <v>13413</v>
      </c>
      <c r="L13819" s="545" t="s">
        <v>13413</v>
      </c>
      <c r="M13819" s="548" t="s">
        <v>13758</v>
      </c>
      <c r="N13819" s="545" t="s">
        <v>13413</v>
      </c>
      <c r="O13819" s="545" t="s">
        <v>13413</v>
      </c>
      <c r="P13819" s="549">
        <v>11536</v>
      </c>
      <c r="Q13819" s="549">
        <v>1</v>
      </c>
      <c r="R13819" s="549">
        <v>49</v>
      </c>
      <c r="S13819" s="548"/>
      <c r="T13819" s="548"/>
      <c r="U13819" s="99"/>
    </row>
    <row r="13820" spans="1:21" ht="19.5" customHeight="1">
      <c r="A13820" s="545">
        <v>108877</v>
      </c>
      <c r="B13820" s="545" t="s">
        <v>5494</v>
      </c>
      <c r="C13820" s="545" t="s">
        <v>221</v>
      </c>
      <c r="D13820" s="546"/>
      <c r="E13820" s="171" t="str">
        <f t="shared" si="215"/>
        <v>1900</v>
      </c>
      <c r="F13820" s="547">
        <v>0</v>
      </c>
      <c r="G13820" s="548">
        <v>0</v>
      </c>
      <c r="H13820" s="547">
        <v>0</v>
      </c>
      <c r="I13820" s="545" t="s">
        <v>12726</v>
      </c>
      <c r="J13820" s="545"/>
      <c r="K13820" s="545" t="s">
        <v>21438</v>
      </c>
      <c r="L13820" s="545" t="s">
        <v>13413</v>
      </c>
      <c r="M13820" s="548" t="s">
        <v>13758</v>
      </c>
      <c r="N13820" s="545" t="s">
        <v>13413</v>
      </c>
      <c r="O13820" s="545" t="s">
        <v>13413</v>
      </c>
      <c r="P13820" s="549">
        <v>11537</v>
      </c>
      <c r="Q13820" s="549">
        <v>1</v>
      </c>
      <c r="R13820" s="549">
        <v>49</v>
      </c>
      <c r="S13820" s="548"/>
      <c r="T13820" s="548"/>
      <c r="U13820" s="99"/>
    </row>
    <row r="13821" spans="1:21" ht="19.5" customHeight="1">
      <c r="A13821" s="545">
        <v>108878</v>
      </c>
      <c r="B13821" s="545" t="s">
        <v>5493</v>
      </c>
      <c r="C13821" s="545" t="s">
        <v>221</v>
      </c>
      <c r="D13821" s="546"/>
      <c r="E13821" s="171" t="str">
        <f t="shared" si="215"/>
        <v>1900</v>
      </c>
      <c r="F13821" s="547">
        <v>0</v>
      </c>
      <c r="G13821" s="548">
        <v>0</v>
      </c>
      <c r="H13821" s="547">
        <v>0</v>
      </c>
      <c r="I13821" s="545" t="s">
        <v>12726</v>
      </c>
      <c r="J13821" s="545"/>
      <c r="K13821" s="545" t="s">
        <v>21439</v>
      </c>
      <c r="L13821" s="545" t="s">
        <v>13413</v>
      </c>
      <c r="M13821" s="548" t="s">
        <v>13758</v>
      </c>
      <c r="N13821" s="545" t="s">
        <v>13413</v>
      </c>
      <c r="O13821" s="545" t="s">
        <v>13413</v>
      </c>
      <c r="P13821" s="549">
        <v>11538</v>
      </c>
      <c r="Q13821" s="549">
        <v>1</v>
      </c>
      <c r="R13821" s="549">
        <v>49</v>
      </c>
      <c r="S13821" s="548"/>
      <c r="T13821" s="548"/>
      <c r="U13821" s="99"/>
    </row>
    <row r="13822" spans="1:21" ht="19.5" customHeight="1">
      <c r="A13822" s="545">
        <v>108879</v>
      </c>
      <c r="B13822" s="545" t="s">
        <v>8542</v>
      </c>
      <c r="C13822" s="545" t="s">
        <v>221</v>
      </c>
      <c r="D13822" s="546"/>
      <c r="E13822" s="171" t="str">
        <f t="shared" si="215"/>
        <v>1900</v>
      </c>
      <c r="F13822" s="547">
        <v>0</v>
      </c>
      <c r="G13822" s="548">
        <v>0</v>
      </c>
      <c r="H13822" s="547">
        <v>0</v>
      </c>
      <c r="I13822" s="545" t="s">
        <v>12726</v>
      </c>
      <c r="J13822" s="545"/>
      <c r="K13822" s="545" t="s">
        <v>21440</v>
      </c>
      <c r="L13822" s="545" t="s">
        <v>13413</v>
      </c>
      <c r="M13822" s="548" t="s">
        <v>13758</v>
      </c>
      <c r="N13822" s="545" t="s">
        <v>13413</v>
      </c>
      <c r="O13822" s="545" t="s">
        <v>13413</v>
      </c>
      <c r="P13822" s="549">
        <v>11539</v>
      </c>
      <c r="Q13822" s="549">
        <v>1</v>
      </c>
      <c r="R13822" s="549">
        <v>49</v>
      </c>
      <c r="S13822" s="548"/>
      <c r="T13822" s="548"/>
      <c r="U13822" s="99"/>
    </row>
    <row r="13823" spans="1:21" ht="19.5" customHeight="1">
      <c r="A13823" s="545">
        <v>108880</v>
      </c>
      <c r="B13823" s="545" t="s">
        <v>8541</v>
      </c>
      <c r="C13823" s="545" t="s">
        <v>216</v>
      </c>
      <c r="D13823" s="546"/>
      <c r="E13823" s="171" t="str">
        <f t="shared" si="215"/>
        <v>1900</v>
      </c>
      <c r="F13823" s="547">
        <v>0</v>
      </c>
      <c r="G13823" s="548">
        <v>0</v>
      </c>
      <c r="H13823" s="547">
        <v>0</v>
      </c>
      <c r="I13823" s="545" t="s">
        <v>12736</v>
      </c>
      <c r="J13823" s="545"/>
      <c r="K13823" s="545" t="s">
        <v>21441</v>
      </c>
      <c r="L13823" s="545" t="s">
        <v>13413</v>
      </c>
      <c r="M13823" s="548" t="s">
        <v>13758</v>
      </c>
      <c r="N13823" s="545" t="s">
        <v>13413</v>
      </c>
      <c r="O13823" s="545" t="s">
        <v>13413</v>
      </c>
      <c r="P13823" s="549">
        <v>11540</v>
      </c>
      <c r="Q13823" s="549">
        <v>1</v>
      </c>
      <c r="R13823" s="549">
        <v>56</v>
      </c>
      <c r="S13823" s="548"/>
      <c r="T13823" s="548"/>
      <c r="U13823" s="99"/>
    </row>
    <row r="13824" spans="1:21" ht="19.5" customHeight="1">
      <c r="A13824" s="545">
        <v>108881</v>
      </c>
      <c r="B13824" s="545" t="s">
        <v>5490</v>
      </c>
      <c r="C13824" s="545" t="s">
        <v>221</v>
      </c>
      <c r="D13824" s="546"/>
      <c r="E13824" s="171" t="str">
        <f t="shared" si="215"/>
        <v>1900</v>
      </c>
      <c r="F13824" s="547">
        <v>0</v>
      </c>
      <c r="G13824" s="548">
        <v>0</v>
      </c>
      <c r="H13824" s="547">
        <v>0</v>
      </c>
      <c r="I13824" s="545" t="s">
        <v>12726</v>
      </c>
      <c r="J13824" s="545"/>
      <c r="K13824" s="545" t="s">
        <v>21442</v>
      </c>
      <c r="L13824" s="545" t="s">
        <v>13413</v>
      </c>
      <c r="M13824" s="548" t="s">
        <v>13758</v>
      </c>
      <c r="N13824" s="545" t="s">
        <v>13413</v>
      </c>
      <c r="O13824" s="545" t="s">
        <v>13413</v>
      </c>
      <c r="P13824" s="549">
        <v>11541</v>
      </c>
      <c r="Q13824" s="549">
        <v>1</v>
      </c>
      <c r="R13824" s="549">
        <v>49</v>
      </c>
      <c r="S13824" s="548"/>
      <c r="T13824" s="548"/>
      <c r="U13824" s="99"/>
    </row>
    <row r="13825" spans="1:21" ht="19.5" customHeight="1">
      <c r="A13825" s="545">
        <v>108882</v>
      </c>
      <c r="B13825" s="545" t="s">
        <v>5445</v>
      </c>
      <c r="C13825" s="545" t="s">
        <v>209</v>
      </c>
      <c r="D13825" s="546"/>
      <c r="E13825" s="171" t="str">
        <f t="shared" si="215"/>
        <v>1900</v>
      </c>
      <c r="F13825" s="547">
        <v>0</v>
      </c>
      <c r="G13825" s="548">
        <v>0</v>
      </c>
      <c r="H13825" s="547">
        <v>0</v>
      </c>
      <c r="I13825" s="545" t="s">
        <v>12957</v>
      </c>
      <c r="J13825" s="545"/>
      <c r="K13825" s="545" t="s">
        <v>21443</v>
      </c>
      <c r="L13825" s="545" t="s">
        <v>13413</v>
      </c>
      <c r="M13825" s="548" t="s">
        <v>13758</v>
      </c>
      <c r="N13825" s="545" t="s">
        <v>13413</v>
      </c>
      <c r="O13825" s="545" t="s">
        <v>13413</v>
      </c>
      <c r="P13825" s="549">
        <v>11542</v>
      </c>
      <c r="Q13825" s="549">
        <v>1</v>
      </c>
      <c r="R13825" s="549">
        <v>42</v>
      </c>
      <c r="S13825" s="548"/>
      <c r="T13825" s="548"/>
      <c r="U13825" s="99"/>
    </row>
    <row r="13826" spans="1:21" ht="19.5" customHeight="1">
      <c r="A13826" s="545">
        <v>108883</v>
      </c>
      <c r="B13826" s="545" t="s">
        <v>8540</v>
      </c>
      <c r="C13826" s="545" t="s">
        <v>221</v>
      </c>
      <c r="D13826" s="546"/>
      <c r="E13826" s="171" t="str">
        <f t="shared" si="215"/>
        <v>1900</v>
      </c>
      <c r="F13826" s="547">
        <v>0</v>
      </c>
      <c r="G13826" s="548">
        <v>0</v>
      </c>
      <c r="H13826" s="547">
        <v>0</v>
      </c>
      <c r="I13826" s="545" t="s">
        <v>12726</v>
      </c>
      <c r="J13826" s="545"/>
      <c r="K13826" s="545" t="s">
        <v>21444</v>
      </c>
      <c r="L13826" s="545" t="s">
        <v>13413</v>
      </c>
      <c r="M13826" s="548" t="s">
        <v>13758</v>
      </c>
      <c r="N13826" s="545" t="s">
        <v>13413</v>
      </c>
      <c r="O13826" s="545" t="s">
        <v>13413</v>
      </c>
      <c r="P13826" s="549">
        <v>11543</v>
      </c>
      <c r="Q13826" s="549">
        <v>1</v>
      </c>
      <c r="R13826" s="549">
        <v>49</v>
      </c>
      <c r="S13826" s="548"/>
      <c r="T13826" s="548"/>
      <c r="U13826" s="99"/>
    </row>
    <row r="13827" spans="1:21" ht="19.5" customHeight="1">
      <c r="A13827" s="545">
        <v>108884</v>
      </c>
      <c r="B13827" s="545" t="s">
        <v>5848</v>
      </c>
      <c r="C13827" s="545" t="s">
        <v>209</v>
      </c>
      <c r="D13827" s="546"/>
      <c r="E13827" s="171" t="str">
        <f t="shared" si="215"/>
        <v>1900</v>
      </c>
      <c r="F13827" s="547">
        <v>0</v>
      </c>
      <c r="G13827" s="548">
        <v>0</v>
      </c>
      <c r="H13827" s="547">
        <v>0</v>
      </c>
      <c r="I13827" s="545" t="s">
        <v>12999</v>
      </c>
      <c r="J13827" s="545"/>
      <c r="K13827" s="545" t="s">
        <v>13413</v>
      </c>
      <c r="L13827" s="545" t="s">
        <v>13413</v>
      </c>
      <c r="M13827" s="548" t="s">
        <v>13843</v>
      </c>
      <c r="N13827" s="545" t="s">
        <v>13413</v>
      </c>
      <c r="O13827" s="545" t="s">
        <v>13413</v>
      </c>
      <c r="P13827" s="549">
        <v>11544</v>
      </c>
      <c r="Q13827" s="549">
        <v>5</v>
      </c>
      <c r="R13827" s="549">
        <v>58</v>
      </c>
      <c r="S13827" s="548"/>
      <c r="T13827" s="548"/>
      <c r="U13827" s="99"/>
    </row>
    <row r="13828" spans="1:21" ht="19.5" customHeight="1">
      <c r="A13828" s="545">
        <v>108885</v>
      </c>
      <c r="B13828" s="545" t="s">
        <v>8539</v>
      </c>
      <c r="C13828" s="545" t="s">
        <v>221</v>
      </c>
      <c r="D13828" s="546"/>
      <c r="E13828" s="171" t="str">
        <f t="shared" ref="E13828:E13891" si="216">TEXT(D13828,"YYYY")</f>
        <v>1900</v>
      </c>
      <c r="F13828" s="547">
        <v>0</v>
      </c>
      <c r="G13828" s="548">
        <v>0</v>
      </c>
      <c r="H13828" s="547">
        <v>0</v>
      </c>
      <c r="I13828" s="545" t="s">
        <v>12726</v>
      </c>
      <c r="J13828" s="545"/>
      <c r="K13828" s="545" t="s">
        <v>21445</v>
      </c>
      <c r="L13828" s="545" t="s">
        <v>13413</v>
      </c>
      <c r="M13828" s="548" t="s">
        <v>13758</v>
      </c>
      <c r="N13828" s="545" t="s">
        <v>13413</v>
      </c>
      <c r="O13828" s="545" t="s">
        <v>13413</v>
      </c>
      <c r="P13828" s="549">
        <v>11545</v>
      </c>
      <c r="Q13828" s="549">
        <v>1</v>
      </c>
      <c r="R13828" s="549">
        <v>49</v>
      </c>
      <c r="S13828" s="548"/>
      <c r="T13828" s="548"/>
      <c r="U13828" s="99"/>
    </row>
    <row r="13829" spans="1:21" ht="19.5" customHeight="1">
      <c r="A13829" s="545">
        <v>108886</v>
      </c>
      <c r="B13829" s="545" t="s">
        <v>8538</v>
      </c>
      <c r="C13829" s="545" t="s">
        <v>216</v>
      </c>
      <c r="D13829" s="546"/>
      <c r="E13829" s="171" t="str">
        <f t="shared" si="216"/>
        <v>1900</v>
      </c>
      <c r="F13829" s="547">
        <v>0</v>
      </c>
      <c r="G13829" s="548">
        <v>0</v>
      </c>
      <c r="H13829" s="547">
        <v>0</v>
      </c>
      <c r="I13829" s="545" t="s">
        <v>12736</v>
      </c>
      <c r="J13829" s="545"/>
      <c r="K13829" s="545" t="s">
        <v>21446</v>
      </c>
      <c r="L13829" s="545" t="s">
        <v>13413</v>
      </c>
      <c r="M13829" s="548" t="s">
        <v>13758</v>
      </c>
      <c r="N13829" s="545" t="s">
        <v>13413</v>
      </c>
      <c r="O13829" s="545" t="s">
        <v>13413</v>
      </c>
      <c r="P13829" s="549">
        <v>11546</v>
      </c>
      <c r="Q13829" s="549">
        <v>1</v>
      </c>
      <c r="R13829" s="549">
        <v>56</v>
      </c>
      <c r="S13829" s="548"/>
      <c r="T13829" s="548"/>
      <c r="U13829" s="99"/>
    </row>
    <row r="13830" spans="1:21" ht="19.5" customHeight="1">
      <c r="A13830" s="545">
        <v>108887</v>
      </c>
      <c r="B13830" s="545" t="s">
        <v>5642</v>
      </c>
      <c r="C13830" s="545" t="s">
        <v>216</v>
      </c>
      <c r="D13830" s="546"/>
      <c r="E13830" s="171" t="str">
        <f t="shared" si="216"/>
        <v>1900</v>
      </c>
      <c r="F13830" s="547">
        <v>0</v>
      </c>
      <c r="G13830" s="548">
        <v>0</v>
      </c>
      <c r="H13830" s="547">
        <v>0</v>
      </c>
      <c r="I13830" s="545" t="s">
        <v>12736</v>
      </c>
      <c r="J13830" s="545"/>
      <c r="K13830" s="545" t="s">
        <v>21447</v>
      </c>
      <c r="L13830" s="545" t="s">
        <v>13413</v>
      </c>
      <c r="M13830" s="548" t="s">
        <v>13758</v>
      </c>
      <c r="N13830" s="545" t="s">
        <v>13413</v>
      </c>
      <c r="O13830" s="545" t="s">
        <v>13413</v>
      </c>
      <c r="P13830" s="549">
        <v>11547</v>
      </c>
      <c r="Q13830" s="549">
        <v>1</v>
      </c>
      <c r="R13830" s="549">
        <v>56</v>
      </c>
      <c r="S13830" s="548"/>
      <c r="T13830" s="548"/>
      <c r="U13830" s="99"/>
    </row>
    <row r="13831" spans="1:21" ht="19.5" customHeight="1">
      <c r="A13831" s="545">
        <v>108888</v>
      </c>
      <c r="B13831" s="545" t="s">
        <v>5767</v>
      </c>
      <c r="C13831" s="545" t="s">
        <v>216</v>
      </c>
      <c r="D13831" s="546"/>
      <c r="E13831" s="171" t="str">
        <f t="shared" si="216"/>
        <v>1900</v>
      </c>
      <c r="F13831" s="547">
        <v>0</v>
      </c>
      <c r="G13831" s="548">
        <v>0</v>
      </c>
      <c r="H13831" s="547">
        <v>0</v>
      </c>
      <c r="I13831" s="545" t="s">
        <v>12736</v>
      </c>
      <c r="J13831" s="545"/>
      <c r="K13831" s="545" t="s">
        <v>21448</v>
      </c>
      <c r="L13831" s="545" t="s">
        <v>13413</v>
      </c>
      <c r="M13831" s="548" t="s">
        <v>13758</v>
      </c>
      <c r="N13831" s="545" t="s">
        <v>13413</v>
      </c>
      <c r="O13831" s="545" t="s">
        <v>13413</v>
      </c>
      <c r="P13831" s="549">
        <v>11548</v>
      </c>
      <c r="Q13831" s="549">
        <v>1</v>
      </c>
      <c r="R13831" s="549">
        <v>56</v>
      </c>
      <c r="S13831" s="548"/>
      <c r="T13831" s="548"/>
      <c r="U13831" s="99"/>
    </row>
    <row r="13832" spans="1:21" ht="19.5" customHeight="1">
      <c r="A13832" s="545">
        <v>108889</v>
      </c>
      <c r="B13832" s="545" t="s">
        <v>5640</v>
      </c>
      <c r="C13832" s="545" t="s">
        <v>216</v>
      </c>
      <c r="D13832" s="546"/>
      <c r="E13832" s="171" t="str">
        <f t="shared" si="216"/>
        <v>1900</v>
      </c>
      <c r="F13832" s="547">
        <v>0</v>
      </c>
      <c r="G13832" s="548">
        <v>0</v>
      </c>
      <c r="H13832" s="547">
        <v>0</v>
      </c>
      <c r="I13832" s="545" t="s">
        <v>12736</v>
      </c>
      <c r="J13832" s="545"/>
      <c r="K13832" s="545" t="s">
        <v>21449</v>
      </c>
      <c r="L13832" s="545" t="s">
        <v>13413</v>
      </c>
      <c r="M13832" s="548" t="s">
        <v>13758</v>
      </c>
      <c r="N13832" s="545" t="s">
        <v>13413</v>
      </c>
      <c r="O13832" s="545" t="s">
        <v>13413</v>
      </c>
      <c r="P13832" s="549">
        <v>11549</v>
      </c>
      <c r="Q13832" s="549">
        <v>1</v>
      </c>
      <c r="R13832" s="549">
        <v>56</v>
      </c>
      <c r="S13832" s="548"/>
      <c r="T13832" s="548"/>
      <c r="U13832" s="99"/>
    </row>
    <row r="13833" spans="1:21" ht="19.5" customHeight="1">
      <c r="A13833" s="545">
        <v>108890</v>
      </c>
      <c r="B13833" s="545" t="s">
        <v>5535</v>
      </c>
      <c r="C13833" s="545" t="s">
        <v>209</v>
      </c>
      <c r="D13833" s="546"/>
      <c r="E13833" s="171" t="str">
        <f t="shared" si="216"/>
        <v>1900</v>
      </c>
      <c r="F13833" s="547">
        <v>0</v>
      </c>
      <c r="G13833" s="548">
        <v>0</v>
      </c>
      <c r="H13833" s="547">
        <v>0</v>
      </c>
      <c r="I13833" s="545" t="s">
        <v>12961</v>
      </c>
      <c r="J13833" s="545"/>
      <c r="K13833" s="545" t="s">
        <v>13413</v>
      </c>
      <c r="L13833" s="545" t="s">
        <v>13413</v>
      </c>
      <c r="M13833" s="548" t="s">
        <v>13758</v>
      </c>
      <c r="N13833" s="545" t="s">
        <v>13413</v>
      </c>
      <c r="O13833" s="545" t="s">
        <v>13413</v>
      </c>
      <c r="P13833" s="549">
        <v>11550</v>
      </c>
      <c r="Q13833" s="549">
        <v>1</v>
      </c>
      <c r="R13833" s="549">
        <v>52</v>
      </c>
      <c r="S13833" s="548"/>
      <c r="T13833" s="548"/>
      <c r="U13833" s="99"/>
    </row>
    <row r="13834" spans="1:21" ht="19.5" customHeight="1">
      <c r="A13834" s="545">
        <v>108891</v>
      </c>
      <c r="B13834" s="545" t="s">
        <v>5865</v>
      </c>
      <c r="C13834" s="545" t="s">
        <v>216</v>
      </c>
      <c r="D13834" s="546"/>
      <c r="E13834" s="171" t="str">
        <f t="shared" si="216"/>
        <v>1900</v>
      </c>
      <c r="F13834" s="547">
        <v>0</v>
      </c>
      <c r="G13834" s="548">
        <v>0</v>
      </c>
      <c r="H13834" s="547">
        <v>0</v>
      </c>
      <c r="I13834" s="545" t="s">
        <v>12973</v>
      </c>
      <c r="J13834" s="545"/>
      <c r="K13834" s="545" t="s">
        <v>20558</v>
      </c>
      <c r="L13834" s="545" t="s">
        <v>13413</v>
      </c>
      <c r="M13834" s="548" t="s">
        <v>13758</v>
      </c>
      <c r="N13834" s="545" t="s">
        <v>13413</v>
      </c>
      <c r="O13834" s="545" t="s">
        <v>13413</v>
      </c>
      <c r="P13834" s="549">
        <v>11551</v>
      </c>
      <c r="Q13834" s="549">
        <v>1</v>
      </c>
      <c r="R13834" s="549">
        <v>59</v>
      </c>
      <c r="S13834" s="548"/>
      <c r="T13834" s="548"/>
      <c r="U13834" s="99"/>
    </row>
    <row r="13835" spans="1:21" ht="19.5" customHeight="1">
      <c r="A13835" s="545">
        <v>108892</v>
      </c>
      <c r="B13835" s="545" t="s">
        <v>8537</v>
      </c>
      <c r="C13835" s="545" t="s">
        <v>216</v>
      </c>
      <c r="D13835" s="546"/>
      <c r="E13835" s="171" t="str">
        <f t="shared" si="216"/>
        <v>1900</v>
      </c>
      <c r="F13835" s="547">
        <v>0</v>
      </c>
      <c r="G13835" s="548">
        <v>0</v>
      </c>
      <c r="H13835" s="547">
        <v>0</v>
      </c>
      <c r="I13835" s="545" t="s">
        <v>12736</v>
      </c>
      <c r="J13835" s="545"/>
      <c r="K13835" s="545" t="s">
        <v>21450</v>
      </c>
      <c r="L13835" s="545" t="s">
        <v>13413</v>
      </c>
      <c r="M13835" s="548" t="s">
        <v>13758</v>
      </c>
      <c r="N13835" s="545" t="s">
        <v>13413</v>
      </c>
      <c r="O13835" s="545" t="s">
        <v>13413</v>
      </c>
      <c r="P13835" s="549">
        <v>11552</v>
      </c>
      <c r="Q13835" s="549">
        <v>1</v>
      </c>
      <c r="R13835" s="549">
        <v>56</v>
      </c>
      <c r="S13835" s="548"/>
      <c r="T13835" s="548"/>
      <c r="U13835" s="99"/>
    </row>
    <row r="13836" spans="1:21" ht="19.5" customHeight="1">
      <c r="A13836" s="545">
        <v>108893</v>
      </c>
      <c r="B13836" s="545" t="s">
        <v>5864</v>
      </c>
      <c r="C13836" s="545" t="s">
        <v>216</v>
      </c>
      <c r="D13836" s="546"/>
      <c r="E13836" s="171" t="str">
        <f t="shared" si="216"/>
        <v>1900</v>
      </c>
      <c r="F13836" s="547">
        <v>0</v>
      </c>
      <c r="G13836" s="548">
        <v>0</v>
      </c>
      <c r="H13836" s="547">
        <v>0</v>
      </c>
      <c r="I13836" s="545" t="s">
        <v>12973</v>
      </c>
      <c r="J13836" s="545"/>
      <c r="K13836" s="545" t="s">
        <v>20558</v>
      </c>
      <c r="L13836" s="545" t="s">
        <v>13413</v>
      </c>
      <c r="M13836" s="548" t="s">
        <v>13758</v>
      </c>
      <c r="N13836" s="545" t="s">
        <v>13413</v>
      </c>
      <c r="O13836" s="545" t="s">
        <v>13413</v>
      </c>
      <c r="P13836" s="549">
        <v>11553</v>
      </c>
      <c r="Q13836" s="549">
        <v>1</v>
      </c>
      <c r="R13836" s="549">
        <v>59</v>
      </c>
      <c r="S13836" s="548"/>
      <c r="T13836" s="548"/>
      <c r="U13836" s="99"/>
    </row>
    <row r="13837" spans="1:21" ht="19.5" customHeight="1">
      <c r="A13837" s="545">
        <v>108894</v>
      </c>
      <c r="B13837" s="545" t="s">
        <v>5863</v>
      </c>
      <c r="C13837" s="545" t="s">
        <v>216</v>
      </c>
      <c r="D13837" s="546">
        <v>43809</v>
      </c>
      <c r="E13837" s="171" t="str">
        <f t="shared" si="216"/>
        <v>2019</v>
      </c>
      <c r="F13837" s="547">
        <v>669508.01</v>
      </c>
      <c r="G13837" s="548">
        <v>0.19</v>
      </c>
      <c r="H13837" s="547">
        <v>562611.77</v>
      </c>
      <c r="I13837" s="545" t="s">
        <v>12973</v>
      </c>
      <c r="J13837" s="545" t="s">
        <v>13402</v>
      </c>
      <c r="K13837" s="545" t="s">
        <v>20558</v>
      </c>
      <c r="L13837" s="545" t="s">
        <v>13413</v>
      </c>
      <c r="M13837" s="548" t="s">
        <v>13758</v>
      </c>
      <c r="N13837" s="545" t="s">
        <v>13413</v>
      </c>
      <c r="O13837" s="545" t="s">
        <v>13413</v>
      </c>
      <c r="P13837" s="549">
        <v>11554</v>
      </c>
      <c r="Q13837" s="549">
        <v>1</v>
      </c>
      <c r="R13837" s="549">
        <v>59</v>
      </c>
      <c r="S13837" s="548">
        <v>2231</v>
      </c>
      <c r="T13837" s="548"/>
      <c r="U13837" s="99"/>
    </row>
    <row r="13838" spans="1:21" ht="19.5" customHeight="1">
      <c r="A13838" s="545">
        <v>108895</v>
      </c>
      <c r="B13838" s="545" t="s">
        <v>5766</v>
      </c>
      <c r="C13838" s="545" t="s">
        <v>216</v>
      </c>
      <c r="D13838" s="546"/>
      <c r="E13838" s="171" t="str">
        <f t="shared" si="216"/>
        <v>1900</v>
      </c>
      <c r="F13838" s="547">
        <v>0</v>
      </c>
      <c r="G13838" s="548">
        <v>0</v>
      </c>
      <c r="H13838" s="547">
        <v>0</v>
      </c>
      <c r="I13838" s="545" t="s">
        <v>12736</v>
      </c>
      <c r="J13838" s="545"/>
      <c r="K13838" s="545" t="s">
        <v>21451</v>
      </c>
      <c r="L13838" s="545" t="s">
        <v>13413</v>
      </c>
      <c r="M13838" s="548" t="s">
        <v>13758</v>
      </c>
      <c r="N13838" s="545" t="s">
        <v>13413</v>
      </c>
      <c r="O13838" s="545" t="s">
        <v>13413</v>
      </c>
      <c r="P13838" s="549">
        <v>11555</v>
      </c>
      <c r="Q13838" s="549">
        <v>1</v>
      </c>
      <c r="R13838" s="549">
        <v>56</v>
      </c>
      <c r="S13838" s="548"/>
      <c r="T13838" s="548"/>
      <c r="U13838" s="99"/>
    </row>
    <row r="13839" spans="1:21" ht="19.5" customHeight="1">
      <c r="A13839" s="545">
        <v>108896</v>
      </c>
      <c r="B13839" s="545" t="s">
        <v>8536</v>
      </c>
      <c r="C13839" s="545" t="s">
        <v>216</v>
      </c>
      <c r="D13839" s="546"/>
      <c r="E13839" s="171" t="str">
        <f t="shared" si="216"/>
        <v>1900</v>
      </c>
      <c r="F13839" s="547">
        <v>0</v>
      </c>
      <c r="G13839" s="548">
        <v>0</v>
      </c>
      <c r="H13839" s="547">
        <v>0</v>
      </c>
      <c r="I13839" s="545" t="s">
        <v>12736</v>
      </c>
      <c r="J13839" s="545"/>
      <c r="K13839" s="545" t="s">
        <v>21452</v>
      </c>
      <c r="L13839" s="545" t="s">
        <v>13413</v>
      </c>
      <c r="M13839" s="548" t="s">
        <v>13758</v>
      </c>
      <c r="N13839" s="545" t="s">
        <v>13413</v>
      </c>
      <c r="O13839" s="545" t="s">
        <v>13413</v>
      </c>
      <c r="P13839" s="549">
        <v>11556</v>
      </c>
      <c r="Q13839" s="549">
        <v>1</v>
      </c>
      <c r="R13839" s="549">
        <v>56</v>
      </c>
      <c r="S13839" s="548"/>
      <c r="T13839" s="548"/>
      <c r="U13839" s="99"/>
    </row>
    <row r="13840" spans="1:21" ht="19.5" customHeight="1">
      <c r="A13840" s="545">
        <v>108897</v>
      </c>
      <c r="B13840" s="545" t="s">
        <v>5671</v>
      </c>
      <c r="C13840" s="545" t="s">
        <v>221</v>
      </c>
      <c r="D13840" s="546"/>
      <c r="E13840" s="171" t="str">
        <f t="shared" si="216"/>
        <v>1900</v>
      </c>
      <c r="F13840" s="547">
        <v>0</v>
      </c>
      <c r="G13840" s="548">
        <v>0</v>
      </c>
      <c r="H13840" s="547">
        <v>0</v>
      </c>
      <c r="I13840" s="545" t="s">
        <v>12736</v>
      </c>
      <c r="J13840" s="545"/>
      <c r="K13840" s="545" t="s">
        <v>21453</v>
      </c>
      <c r="L13840" s="545" t="s">
        <v>13413</v>
      </c>
      <c r="M13840" s="548" t="s">
        <v>13758</v>
      </c>
      <c r="N13840" s="545" t="s">
        <v>13413</v>
      </c>
      <c r="O13840" s="545" t="s">
        <v>13413</v>
      </c>
      <c r="P13840" s="549">
        <v>11557</v>
      </c>
      <c r="Q13840" s="549">
        <v>1</v>
      </c>
      <c r="R13840" s="549">
        <v>56</v>
      </c>
      <c r="S13840" s="548"/>
      <c r="T13840" s="548"/>
      <c r="U13840" s="99"/>
    </row>
    <row r="13841" spans="1:21" ht="19.5" customHeight="1">
      <c r="A13841" s="545">
        <v>108898</v>
      </c>
      <c r="B13841" s="545" t="s">
        <v>5639</v>
      </c>
      <c r="C13841" s="545" t="s">
        <v>216</v>
      </c>
      <c r="D13841" s="546"/>
      <c r="E13841" s="171" t="str">
        <f t="shared" si="216"/>
        <v>1900</v>
      </c>
      <c r="F13841" s="547">
        <v>0</v>
      </c>
      <c r="G13841" s="548">
        <v>0</v>
      </c>
      <c r="H13841" s="547">
        <v>0</v>
      </c>
      <c r="I13841" s="545" t="s">
        <v>12736</v>
      </c>
      <c r="J13841" s="545"/>
      <c r="K13841" s="545" t="s">
        <v>21454</v>
      </c>
      <c r="L13841" s="545" t="s">
        <v>13413</v>
      </c>
      <c r="M13841" s="548" t="s">
        <v>13758</v>
      </c>
      <c r="N13841" s="545" t="s">
        <v>13413</v>
      </c>
      <c r="O13841" s="545" t="s">
        <v>13413</v>
      </c>
      <c r="P13841" s="549">
        <v>11558</v>
      </c>
      <c r="Q13841" s="549">
        <v>1</v>
      </c>
      <c r="R13841" s="549">
        <v>56</v>
      </c>
      <c r="S13841" s="548"/>
      <c r="T13841" s="548"/>
      <c r="U13841" s="99"/>
    </row>
    <row r="13842" spans="1:21" ht="19.5" customHeight="1">
      <c r="A13842" s="545">
        <v>108899</v>
      </c>
      <c r="B13842" s="545" t="s">
        <v>5638</v>
      </c>
      <c r="C13842" s="545" t="s">
        <v>216</v>
      </c>
      <c r="D13842" s="546"/>
      <c r="E13842" s="171" t="str">
        <f t="shared" si="216"/>
        <v>1900</v>
      </c>
      <c r="F13842" s="547">
        <v>0</v>
      </c>
      <c r="G13842" s="548">
        <v>0</v>
      </c>
      <c r="H13842" s="547">
        <v>0</v>
      </c>
      <c r="I13842" s="545" t="s">
        <v>12736</v>
      </c>
      <c r="J13842" s="545"/>
      <c r="K13842" s="545" t="s">
        <v>21455</v>
      </c>
      <c r="L13842" s="545" t="s">
        <v>13413</v>
      </c>
      <c r="M13842" s="548" t="s">
        <v>13758</v>
      </c>
      <c r="N13842" s="545" t="s">
        <v>13413</v>
      </c>
      <c r="O13842" s="545" t="s">
        <v>13413</v>
      </c>
      <c r="P13842" s="549">
        <v>11559</v>
      </c>
      <c r="Q13842" s="549">
        <v>1</v>
      </c>
      <c r="R13842" s="549">
        <v>56</v>
      </c>
      <c r="S13842" s="548"/>
      <c r="T13842" s="548"/>
      <c r="U13842" s="99"/>
    </row>
    <row r="13843" spans="1:21" ht="19.5" customHeight="1">
      <c r="A13843" s="545">
        <v>108900</v>
      </c>
      <c r="B13843" s="545" t="s">
        <v>5637</v>
      </c>
      <c r="C13843" s="545" t="s">
        <v>216</v>
      </c>
      <c r="D13843" s="546"/>
      <c r="E13843" s="171" t="str">
        <f t="shared" si="216"/>
        <v>1900</v>
      </c>
      <c r="F13843" s="547">
        <v>0</v>
      </c>
      <c r="G13843" s="548">
        <v>0</v>
      </c>
      <c r="H13843" s="547">
        <v>0</v>
      </c>
      <c r="I13843" s="545" t="s">
        <v>12736</v>
      </c>
      <c r="J13843" s="545"/>
      <c r="K13843" s="545" t="s">
        <v>21456</v>
      </c>
      <c r="L13843" s="545" t="s">
        <v>13413</v>
      </c>
      <c r="M13843" s="548" t="s">
        <v>13758</v>
      </c>
      <c r="N13843" s="545" t="s">
        <v>13413</v>
      </c>
      <c r="O13843" s="545" t="s">
        <v>13413</v>
      </c>
      <c r="P13843" s="549">
        <v>11560</v>
      </c>
      <c r="Q13843" s="549">
        <v>1</v>
      </c>
      <c r="R13843" s="549">
        <v>56</v>
      </c>
      <c r="S13843" s="548"/>
      <c r="T13843" s="548"/>
      <c r="U13843" s="99"/>
    </row>
    <row r="13844" spans="1:21" ht="19.5" customHeight="1">
      <c r="A13844" s="545">
        <v>108901</v>
      </c>
      <c r="B13844" s="545" t="s">
        <v>5534</v>
      </c>
      <c r="C13844" s="545" t="s">
        <v>209</v>
      </c>
      <c r="D13844" s="546"/>
      <c r="E13844" s="171" t="str">
        <f t="shared" si="216"/>
        <v>1900</v>
      </c>
      <c r="F13844" s="547">
        <v>0</v>
      </c>
      <c r="G13844" s="548">
        <v>0</v>
      </c>
      <c r="H13844" s="547">
        <v>0</v>
      </c>
      <c r="I13844" s="545" t="s">
        <v>12961</v>
      </c>
      <c r="J13844" s="545"/>
      <c r="K13844" s="545" t="s">
        <v>13413</v>
      </c>
      <c r="L13844" s="545" t="s">
        <v>13413</v>
      </c>
      <c r="M13844" s="548" t="s">
        <v>13758</v>
      </c>
      <c r="N13844" s="545" t="s">
        <v>13413</v>
      </c>
      <c r="O13844" s="545" t="s">
        <v>13413</v>
      </c>
      <c r="P13844" s="549">
        <v>11561</v>
      </c>
      <c r="Q13844" s="549">
        <v>1</v>
      </c>
      <c r="R13844" s="549">
        <v>52</v>
      </c>
      <c r="S13844" s="548"/>
      <c r="T13844" s="548"/>
      <c r="U13844" s="99"/>
    </row>
    <row r="13845" spans="1:21" ht="19.5" customHeight="1">
      <c r="A13845" s="545">
        <v>108902</v>
      </c>
      <c r="B13845" s="545" t="s">
        <v>5636</v>
      </c>
      <c r="C13845" s="545" t="s">
        <v>216</v>
      </c>
      <c r="D13845" s="546"/>
      <c r="E13845" s="171" t="str">
        <f t="shared" si="216"/>
        <v>1900</v>
      </c>
      <c r="F13845" s="547">
        <v>0</v>
      </c>
      <c r="G13845" s="548">
        <v>0</v>
      </c>
      <c r="H13845" s="547">
        <v>0</v>
      </c>
      <c r="I13845" s="545" t="s">
        <v>12736</v>
      </c>
      <c r="J13845" s="545"/>
      <c r="K13845" s="545" t="s">
        <v>21457</v>
      </c>
      <c r="L13845" s="545" t="s">
        <v>13413</v>
      </c>
      <c r="M13845" s="548" t="s">
        <v>13758</v>
      </c>
      <c r="N13845" s="545" t="s">
        <v>13413</v>
      </c>
      <c r="O13845" s="545" t="s">
        <v>13413</v>
      </c>
      <c r="P13845" s="549">
        <v>11562</v>
      </c>
      <c r="Q13845" s="549">
        <v>1</v>
      </c>
      <c r="R13845" s="549">
        <v>56</v>
      </c>
      <c r="S13845" s="548"/>
      <c r="T13845" s="548"/>
      <c r="U13845" s="99"/>
    </row>
    <row r="13846" spans="1:21" ht="19.5" customHeight="1">
      <c r="A13846" s="545">
        <v>108903</v>
      </c>
      <c r="B13846" s="545" t="s">
        <v>5533</v>
      </c>
      <c r="C13846" s="545" t="s">
        <v>209</v>
      </c>
      <c r="D13846" s="546"/>
      <c r="E13846" s="171" t="str">
        <f t="shared" si="216"/>
        <v>1900</v>
      </c>
      <c r="F13846" s="547">
        <v>0</v>
      </c>
      <c r="G13846" s="548">
        <v>0</v>
      </c>
      <c r="H13846" s="547">
        <v>0</v>
      </c>
      <c r="I13846" s="545" t="s">
        <v>12961</v>
      </c>
      <c r="J13846" s="545"/>
      <c r="K13846" s="545" t="s">
        <v>13413</v>
      </c>
      <c r="L13846" s="545" t="s">
        <v>13413</v>
      </c>
      <c r="M13846" s="548" t="s">
        <v>13758</v>
      </c>
      <c r="N13846" s="545" t="s">
        <v>13413</v>
      </c>
      <c r="O13846" s="545" t="s">
        <v>13413</v>
      </c>
      <c r="P13846" s="549">
        <v>11563</v>
      </c>
      <c r="Q13846" s="549">
        <v>1</v>
      </c>
      <c r="R13846" s="549">
        <v>52</v>
      </c>
      <c r="S13846" s="548"/>
      <c r="T13846" s="548"/>
      <c r="U13846" s="99"/>
    </row>
    <row r="13847" spans="1:21" ht="19.5" customHeight="1">
      <c r="A13847" s="545">
        <v>108904</v>
      </c>
      <c r="B13847" s="545" t="s">
        <v>5668</v>
      </c>
      <c r="C13847" s="545" t="s">
        <v>221</v>
      </c>
      <c r="D13847" s="546"/>
      <c r="E13847" s="171" t="str">
        <f t="shared" si="216"/>
        <v>1900</v>
      </c>
      <c r="F13847" s="547">
        <v>0</v>
      </c>
      <c r="G13847" s="548">
        <v>0</v>
      </c>
      <c r="H13847" s="547">
        <v>0</v>
      </c>
      <c r="I13847" s="545" t="s">
        <v>12736</v>
      </c>
      <c r="J13847" s="545"/>
      <c r="K13847" s="545" t="s">
        <v>21458</v>
      </c>
      <c r="L13847" s="545" t="s">
        <v>13413</v>
      </c>
      <c r="M13847" s="548" t="s">
        <v>13758</v>
      </c>
      <c r="N13847" s="545" t="s">
        <v>13413</v>
      </c>
      <c r="O13847" s="545" t="s">
        <v>13413</v>
      </c>
      <c r="P13847" s="549">
        <v>11564</v>
      </c>
      <c r="Q13847" s="549">
        <v>1</v>
      </c>
      <c r="R13847" s="549">
        <v>56</v>
      </c>
      <c r="S13847" s="548"/>
      <c r="T13847" s="548"/>
      <c r="U13847" s="99"/>
    </row>
    <row r="13848" spans="1:21" ht="19.5" customHeight="1">
      <c r="A13848" s="545">
        <v>108905</v>
      </c>
      <c r="B13848" s="545" t="s">
        <v>5658</v>
      </c>
      <c r="C13848" s="545" t="s">
        <v>216</v>
      </c>
      <c r="D13848" s="546"/>
      <c r="E13848" s="171" t="str">
        <f t="shared" si="216"/>
        <v>1900</v>
      </c>
      <c r="F13848" s="547">
        <v>0</v>
      </c>
      <c r="G13848" s="548">
        <v>0</v>
      </c>
      <c r="H13848" s="547">
        <v>0</v>
      </c>
      <c r="I13848" s="545" t="s">
        <v>12736</v>
      </c>
      <c r="J13848" s="545"/>
      <c r="K13848" s="545" t="s">
        <v>21459</v>
      </c>
      <c r="L13848" s="545" t="s">
        <v>13413</v>
      </c>
      <c r="M13848" s="548" t="s">
        <v>13758</v>
      </c>
      <c r="N13848" s="545" t="s">
        <v>13413</v>
      </c>
      <c r="O13848" s="545" t="s">
        <v>13413</v>
      </c>
      <c r="P13848" s="549">
        <v>11565</v>
      </c>
      <c r="Q13848" s="549">
        <v>1</v>
      </c>
      <c r="R13848" s="549">
        <v>56</v>
      </c>
      <c r="S13848" s="548"/>
      <c r="T13848" s="548"/>
      <c r="U13848" s="99"/>
    </row>
    <row r="13849" spans="1:21" ht="19.5" customHeight="1">
      <c r="A13849" s="545">
        <v>108906</v>
      </c>
      <c r="B13849" s="545" t="s">
        <v>5635</v>
      </c>
      <c r="C13849" s="545" t="s">
        <v>216</v>
      </c>
      <c r="D13849" s="546">
        <v>43745</v>
      </c>
      <c r="E13849" s="171" t="str">
        <f t="shared" si="216"/>
        <v>2019</v>
      </c>
      <c r="F13849" s="547">
        <v>123092.01</v>
      </c>
      <c r="G13849" s="548">
        <v>0.19</v>
      </c>
      <c r="H13849" s="547">
        <v>103438.66</v>
      </c>
      <c r="I13849" s="545" t="s">
        <v>12736</v>
      </c>
      <c r="J13849" s="545" t="s">
        <v>13407</v>
      </c>
      <c r="K13849" s="545" t="s">
        <v>21460</v>
      </c>
      <c r="L13849" s="545" t="s">
        <v>13413</v>
      </c>
      <c r="M13849" s="548" t="s">
        <v>13758</v>
      </c>
      <c r="N13849" s="545" t="s">
        <v>13413</v>
      </c>
      <c r="O13849" s="545" t="s">
        <v>13413</v>
      </c>
      <c r="P13849" s="549">
        <v>11566</v>
      </c>
      <c r="Q13849" s="549">
        <v>1</v>
      </c>
      <c r="R13849" s="549">
        <v>56</v>
      </c>
      <c r="S13849" s="548">
        <v>2232</v>
      </c>
      <c r="T13849" s="548"/>
      <c r="U13849" s="99"/>
    </row>
    <row r="13850" spans="1:21" ht="19.5" customHeight="1">
      <c r="A13850" s="545">
        <v>108907</v>
      </c>
      <c r="B13850" s="545" t="s">
        <v>5656</v>
      </c>
      <c r="C13850" s="545" t="s">
        <v>216</v>
      </c>
      <c r="D13850" s="546"/>
      <c r="E13850" s="171" t="str">
        <f t="shared" si="216"/>
        <v>1900</v>
      </c>
      <c r="F13850" s="547">
        <v>0</v>
      </c>
      <c r="G13850" s="548">
        <v>0</v>
      </c>
      <c r="H13850" s="547">
        <v>0</v>
      </c>
      <c r="I13850" s="545" t="s">
        <v>12736</v>
      </c>
      <c r="J13850" s="545"/>
      <c r="K13850" s="545" t="s">
        <v>21461</v>
      </c>
      <c r="L13850" s="545" t="s">
        <v>13413</v>
      </c>
      <c r="M13850" s="548" t="s">
        <v>13758</v>
      </c>
      <c r="N13850" s="545" t="s">
        <v>13413</v>
      </c>
      <c r="O13850" s="545" t="s">
        <v>13413</v>
      </c>
      <c r="P13850" s="549">
        <v>11567</v>
      </c>
      <c r="Q13850" s="549">
        <v>1</v>
      </c>
      <c r="R13850" s="549">
        <v>56</v>
      </c>
      <c r="S13850" s="548"/>
      <c r="T13850" s="548"/>
      <c r="U13850" s="99"/>
    </row>
    <row r="13851" spans="1:21" ht="19.5" customHeight="1">
      <c r="A13851" s="545">
        <v>108908</v>
      </c>
      <c r="B13851" s="545" t="s">
        <v>5769</v>
      </c>
      <c r="C13851" s="545" t="s">
        <v>216</v>
      </c>
      <c r="D13851" s="546"/>
      <c r="E13851" s="171" t="str">
        <f t="shared" si="216"/>
        <v>1900</v>
      </c>
      <c r="F13851" s="547">
        <v>0</v>
      </c>
      <c r="G13851" s="548">
        <v>0</v>
      </c>
      <c r="H13851" s="547">
        <v>0</v>
      </c>
      <c r="I13851" s="545" t="s">
        <v>12736</v>
      </c>
      <c r="J13851" s="545"/>
      <c r="K13851" s="545" t="s">
        <v>21462</v>
      </c>
      <c r="L13851" s="545" t="s">
        <v>13413</v>
      </c>
      <c r="M13851" s="548" t="s">
        <v>13758</v>
      </c>
      <c r="N13851" s="545" t="s">
        <v>13413</v>
      </c>
      <c r="O13851" s="545" t="s">
        <v>13413</v>
      </c>
      <c r="P13851" s="549">
        <v>11568</v>
      </c>
      <c r="Q13851" s="549">
        <v>1</v>
      </c>
      <c r="R13851" s="549">
        <v>56</v>
      </c>
      <c r="S13851" s="548"/>
      <c r="T13851" s="548"/>
      <c r="U13851" s="99"/>
    </row>
    <row r="13852" spans="1:21" ht="19.5" customHeight="1">
      <c r="A13852" s="545">
        <v>108909</v>
      </c>
      <c r="B13852" s="545" t="s">
        <v>8535</v>
      </c>
      <c r="C13852" s="545" t="s">
        <v>209</v>
      </c>
      <c r="D13852" s="546"/>
      <c r="E13852" s="171" t="str">
        <f t="shared" si="216"/>
        <v>1900</v>
      </c>
      <c r="F13852" s="547">
        <v>0</v>
      </c>
      <c r="G13852" s="548">
        <v>0</v>
      </c>
      <c r="H13852" s="547">
        <v>0</v>
      </c>
      <c r="I13852" s="545" t="s">
        <v>12961</v>
      </c>
      <c r="J13852" s="545"/>
      <c r="K13852" s="545" t="s">
        <v>8535</v>
      </c>
      <c r="L13852" s="545" t="s">
        <v>13413</v>
      </c>
      <c r="M13852" s="548" t="s">
        <v>13758</v>
      </c>
      <c r="N13852" s="545" t="s">
        <v>13413</v>
      </c>
      <c r="O13852" s="545" t="s">
        <v>13413</v>
      </c>
      <c r="P13852" s="549">
        <v>11569</v>
      </c>
      <c r="Q13852" s="549">
        <v>1</v>
      </c>
      <c r="R13852" s="549">
        <v>52</v>
      </c>
      <c r="S13852" s="548"/>
      <c r="T13852" s="548"/>
      <c r="U13852" s="99"/>
    </row>
    <row r="13853" spans="1:21" ht="19.5" customHeight="1">
      <c r="A13853" s="545">
        <v>108910</v>
      </c>
      <c r="B13853" s="545" t="s">
        <v>5726</v>
      </c>
      <c r="C13853" s="545" t="s">
        <v>216</v>
      </c>
      <c r="D13853" s="546"/>
      <c r="E13853" s="171" t="str">
        <f t="shared" si="216"/>
        <v>1900</v>
      </c>
      <c r="F13853" s="547">
        <v>0</v>
      </c>
      <c r="G13853" s="548">
        <v>0</v>
      </c>
      <c r="H13853" s="547">
        <v>0</v>
      </c>
      <c r="I13853" s="545" t="s">
        <v>12736</v>
      </c>
      <c r="J13853" s="545"/>
      <c r="K13853" s="545" t="s">
        <v>21463</v>
      </c>
      <c r="L13853" s="545" t="s">
        <v>13413</v>
      </c>
      <c r="M13853" s="548" t="s">
        <v>13758</v>
      </c>
      <c r="N13853" s="545" t="s">
        <v>13413</v>
      </c>
      <c r="O13853" s="545" t="s">
        <v>13413</v>
      </c>
      <c r="P13853" s="549">
        <v>11570</v>
      </c>
      <c r="Q13853" s="549">
        <v>1</v>
      </c>
      <c r="R13853" s="549">
        <v>56</v>
      </c>
      <c r="S13853" s="548"/>
      <c r="T13853" s="548"/>
      <c r="U13853" s="99"/>
    </row>
    <row r="13854" spans="1:21" ht="19.5" customHeight="1">
      <c r="A13854" s="545">
        <v>108911</v>
      </c>
      <c r="B13854" s="545" t="s">
        <v>5727</v>
      </c>
      <c r="C13854" s="545" t="s">
        <v>216</v>
      </c>
      <c r="D13854" s="546"/>
      <c r="E13854" s="171" t="str">
        <f t="shared" si="216"/>
        <v>1900</v>
      </c>
      <c r="F13854" s="547">
        <v>0</v>
      </c>
      <c r="G13854" s="548">
        <v>0</v>
      </c>
      <c r="H13854" s="547">
        <v>0</v>
      </c>
      <c r="I13854" s="545" t="s">
        <v>12736</v>
      </c>
      <c r="J13854" s="545"/>
      <c r="K13854" s="545" t="s">
        <v>21464</v>
      </c>
      <c r="L13854" s="545" t="s">
        <v>13413</v>
      </c>
      <c r="M13854" s="548" t="s">
        <v>13758</v>
      </c>
      <c r="N13854" s="545" t="s">
        <v>13413</v>
      </c>
      <c r="O13854" s="545" t="s">
        <v>13413</v>
      </c>
      <c r="P13854" s="549">
        <v>11571</v>
      </c>
      <c r="Q13854" s="549">
        <v>1</v>
      </c>
      <c r="R13854" s="549">
        <v>56</v>
      </c>
      <c r="S13854" s="548"/>
      <c r="T13854" s="548"/>
      <c r="U13854" s="99"/>
    </row>
    <row r="13855" spans="1:21" ht="19.5" customHeight="1">
      <c r="A13855" s="545">
        <v>108912</v>
      </c>
      <c r="B13855" s="545" t="s">
        <v>5729</v>
      </c>
      <c r="C13855" s="545" t="s">
        <v>216</v>
      </c>
      <c r="D13855" s="546"/>
      <c r="E13855" s="171" t="str">
        <f t="shared" si="216"/>
        <v>1900</v>
      </c>
      <c r="F13855" s="547">
        <v>0</v>
      </c>
      <c r="G13855" s="548">
        <v>0</v>
      </c>
      <c r="H13855" s="547">
        <v>0</v>
      </c>
      <c r="I13855" s="545" t="s">
        <v>12736</v>
      </c>
      <c r="J13855" s="545"/>
      <c r="K13855" s="545" t="s">
        <v>21465</v>
      </c>
      <c r="L13855" s="545" t="s">
        <v>13413</v>
      </c>
      <c r="M13855" s="548" t="s">
        <v>13758</v>
      </c>
      <c r="N13855" s="545" t="s">
        <v>13413</v>
      </c>
      <c r="O13855" s="545" t="s">
        <v>13413</v>
      </c>
      <c r="P13855" s="549">
        <v>11572</v>
      </c>
      <c r="Q13855" s="549">
        <v>1</v>
      </c>
      <c r="R13855" s="549">
        <v>56</v>
      </c>
      <c r="S13855" s="548"/>
      <c r="T13855" s="548"/>
      <c r="U13855" s="99"/>
    </row>
    <row r="13856" spans="1:21" ht="19.5" customHeight="1">
      <c r="A13856" s="545">
        <v>108913</v>
      </c>
      <c r="B13856" s="545" t="s">
        <v>5728</v>
      </c>
      <c r="C13856" s="545" t="s">
        <v>216</v>
      </c>
      <c r="D13856" s="546"/>
      <c r="E13856" s="171" t="str">
        <f t="shared" si="216"/>
        <v>1900</v>
      </c>
      <c r="F13856" s="547">
        <v>0</v>
      </c>
      <c r="G13856" s="548">
        <v>0</v>
      </c>
      <c r="H13856" s="547">
        <v>0</v>
      </c>
      <c r="I13856" s="545" t="s">
        <v>12736</v>
      </c>
      <c r="J13856" s="545"/>
      <c r="K13856" s="545" t="s">
        <v>21466</v>
      </c>
      <c r="L13856" s="545" t="s">
        <v>13413</v>
      </c>
      <c r="M13856" s="548" t="s">
        <v>13758</v>
      </c>
      <c r="N13856" s="545" t="s">
        <v>13413</v>
      </c>
      <c r="O13856" s="545" t="s">
        <v>13413</v>
      </c>
      <c r="P13856" s="549">
        <v>11573</v>
      </c>
      <c r="Q13856" s="549">
        <v>1</v>
      </c>
      <c r="R13856" s="549">
        <v>56</v>
      </c>
      <c r="S13856" s="548"/>
      <c r="T13856" s="548"/>
      <c r="U13856" s="99"/>
    </row>
    <row r="13857" spans="1:21" ht="19.5" customHeight="1">
      <c r="A13857" s="545">
        <v>108914</v>
      </c>
      <c r="B13857" s="545" t="s">
        <v>5731</v>
      </c>
      <c r="C13857" s="545" t="s">
        <v>216</v>
      </c>
      <c r="D13857" s="546"/>
      <c r="E13857" s="171" t="str">
        <f t="shared" si="216"/>
        <v>1900</v>
      </c>
      <c r="F13857" s="547">
        <v>0</v>
      </c>
      <c r="G13857" s="548">
        <v>0</v>
      </c>
      <c r="H13857" s="547">
        <v>0</v>
      </c>
      <c r="I13857" s="545" t="s">
        <v>12736</v>
      </c>
      <c r="J13857" s="545"/>
      <c r="K13857" s="545" t="s">
        <v>21467</v>
      </c>
      <c r="L13857" s="545" t="s">
        <v>13413</v>
      </c>
      <c r="M13857" s="548" t="s">
        <v>13758</v>
      </c>
      <c r="N13857" s="545" t="s">
        <v>13413</v>
      </c>
      <c r="O13857" s="545" t="s">
        <v>13413</v>
      </c>
      <c r="P13857" s="549">
        <v>11574</v>
      </c>
      <c r="Q13857" s="549">
        <v>1</v>
      </c>
      <c r="R13857" s="549">
        <v>56</v>
      </c>
      <c r="S13857" s="548"/>
      <c r="T13857" s="548"/>
      <c r="U13857" s="99"/>
    </row>
    <row r="13858" spans="1:21" ht="19.5" customHeight="1">
      <c r="A13858" s="545">
        <v>108915</v>
      </c>
      <c r="B13858" s="545" t="s">
        <v>8534</v>
      </c>
      <c r="C13858" s="545" t="s">
        <v>216</v>
      </c>
      <c r="D13858" s="546"/>
      <c r="E13858" s="171" t="str">
        <f t="shared" si="216"/>
        <v>1900</v>
      </c>
      <c r="F13858" s="547">
        <v>0</v>
      </c>
      <c r="G13858" s="548">
        <v>0</v>
      </c>
      <c r="H13858" s="547">
        <v>0</v>
      </c>
      <c r="I13858" s="545" t="s">
        <v>12736</v>
      </c>
      <c r="J13858" s="545"/>
      <c r="K13858" s="545" t="s">
        <v>21468</v>
      </c>
      <c r="L13858" s="545" t="s">
        <v>13413</v>
      </c>
      <c r="M13858" s="548" t="s">
        <v>13758</v>
      </c>
      <c r="N13858" s="545" t="s">
        <v>13413</v>
      </c>
      <c r="O13858" s="545" t="s">
        <v>13413</v>
      </c>
      <c r="P13858" s="549">
        <v>11575</v>
      </c>
      <c r="Q13858" s="549">
        <v>1</v>
      </c>
      <c r="R13858" s="549">
        <v>56</v>
      </c>
      <c r="S13858" s="548"/>
      <c r="T13858" s="548"/>
      <c r="U13858" s="99"/>
    </row>
    <row r="13859" spans="1:21" ht="19.5" customHeight="1">
      <c r="A13859" s="545">
        <v>108916</v>
      </c>
      <c r="B13859" s="545" t="s">
        <v>5394</v>
      </c>
      <c r="C13859" s="545" t="s">
        <v>216</v>
      </c>
      <c r="D13859" s="546">
        <v>46073</v>
      </c>
      <c r="E13859" s="171" t="str">
        <f t="shared" si="216"/>
        <v>2026</v>
      </c>
      <c r="F13859" s="547">
        <v>65000</v>
      </c>
      <c r="G13859" s="548">
        <v>0</v>
      </c>
      <c r="H13859" s="547">
        <v>65000</v>
      </c>
      <c r="I13859" s="545" t="s">
        <v>12766</v>
      </c>
      <c r="J13859" s="545" t="s">
        <v>13296</v>
      </c>
      <c r="K13859" s="545" t="s">
        <v>13413</v>
      </c>
      <c r="L13859" s="545" t="s">
        <v>13413</v>
      </c>
      <c r="M13859" s="548" t="s">
        <v>13758</v>
      </c>
      <c r="N13859" s="545" t="s">
        <v>13413</v>
      </c>
      <c r="O13859" s="545" t="s">
        <v>13413</v>
      </c>
      <c r="P13859" s="549">
        <v>11576</v>
      </c>
      <c r="Q13859" s="549">
        <v>1</v>
      </c>
      <c r="R13859" s="549">
        <v>172</v>
      </c>
      <c r="S13859" s="548">
        <v>2218</v>
      </c>
      <c r="T13859" s="548"/>
      <c r="U13859" s="99"/>
    </row>
    <row r="13860" spans="1:21" ht="19.5" customHeight="1">
      <c r="A13860" s="545">
        <v>108917</v>
      </c>
      <c r="B13860" s="545" t="s">
        <v>8533</v>
      </c>
      <c r="C13860" s="545" t="s">
        <v>221</v>
      </c>
      <c r="D13860" s="546"/>
      <c r="E13860" s="171" t="str">
        <f t="shared" si="216"/>
        <v>1900</v>
      </c>
      <c r="F13860" s="547">
        <v>0</v>
      </c>
      <c r="G13860" s="548">
        <v>0</v>
      </c>
      <c r="H13860" s="547">
        <v>0</v>
      </c>
      <c r="I13860" s="545" t="s">
        <v>12736</v>
      </c>
      <c r="J13860" s="545"/>
      <c r="K13860" s="545" t="s">
        <v>8533</v>
      </c>
      <c r="L13860" s="545" t="s">
        <v>13413</v>
      </c>
      <c r="M13860" s="548" t="s">
        <v>13758</v>
      </c>
      <c r="N13860" s="545" t="s">
        <v>22179</v>
      </c>
      <c r="O13860" s="545" t="s">
        <v>13413</v>
      </c>
      <c r="P13860" s="549">
        <v>11577</v>
      </c>
      <c r="Q13860" s="549">
        <v>1</v>
      </c>
      <c r="R13860" s="549">
        <v>56</v>
      </c>
      <c r="S13860" s="548"/>
      <c r="T13860" s="548">
        <v>173</v>
      </c>
      <c r="U13860" s="99"/>
    </row>
    <row r="13861" spans="1:21" ht="19.5" customHeight="1">
      <c r="A13861" s="545">
        <v>108918</v>
      </c>
      <c r="B13861" s="545" t="s">
        <v>5697</v>
      </c>
      <c r="C13861" s="545" t="s">
        <v>221</v>
      </c>
      <c r="D13861" s="546"/>
      <c r="E13861" s="171" t="str">
        <f t="shared" si="216"/>
        <v>1900</v>
      </c>
      <c r="F13861" s="547">
        <v>0</v>
      </c>
      <c r="G13861" s="548">
        <v>0</v>
      </c>
      <c r="H13861" s="547">
        <v>0</v>
      </c>
      <c r="I13861" s="545" t="s">
        <v>12736</v>
      </c>
      <c r="J13861" s="545"/>
      <c r="K13861" s="545" t="s">
        <v>5697</v>
      </c>
      <c r="L13861" s="545" t="s">
        <v>13413</v>
      </c>
      <c r="M13861" s="548" t="s">
        <v>13758</v>
      </c>
      <c r="N13861" s="545" t="s">
        <v>22179</v>
      </c>
      <c r="O13861" s="545" t="s">
        <v>13413</v>
      </c>
      <c r="P13861" s="549">
        <v>11578</v>
      </c>
      <c r="Q13861" s="549">
        <v>1</v>
      </c>
      <c r="R13861" s="549">
        <v>56</v>
      </c>
      <c r="S13861" s="548"/>
      <c r="T13861" s="548">
        <v>173</v>
      </c>
      <c r="U13861" s="99"/>
    </row>
    <row r="13862" spans="1:21" ht="19.5" customHeight="1">
      <c r="A13862" s="545">
        <v>108919</v>
      </c>
      <c r="B13862" s="545" t="s">
        <v>5669</v>
      </c>
      <c r="C13862" s="545" t="s">
        <v>216</v>
      </c>
      <c r="D13862" s="546"/>
      <c r="E13862" s="171" t="str">
        <f t="shared" si="216"/>
        <v>1900</v>
      </c>
      <c r="F13862" s="547">
        <v>0</v>
      </c>
      <c r="G13862" s="548">
        <v>0</v>
      </c>
      <c r="H13862" s="547">
        <v>0</v>
      </c>
      <c r="I13862" s="545" t="s">
        <v>12736</v>
      </c>
      <c r="J13862" s="545"/>
      <c r="K13862" s="545" t="s">
        <v>5669</v>
      </c>
      <c r="L13862" s="545" t="s">
        <v>13413</v>
      </c>
      <c r="M13862" s="548" t="s">
        <v>13758</v>
      </c>
      <c r="N13862" s="545" t="s">
        <v>22179</v>
      </c>
      <c r="O13862" s="545" t="s">
        <v>13413</v>
      </c>
      <c r="P13862" s="549">
        <v>11579</v>
      </c>
      <c r="Q13862" s="549">
        <v>1</v>
      </c>
      <c r="R13862" s="549">
        <v>56</v>
      </c>
      <c r="S13862" s="548"/>
      <c r="T13862" s="548">
        <v>173</v>
      </c>
      <c r="U13862" s="99"/>
    </row>
    <row r="13863" spans="1:21" ht="19.5" customHeight="1">
      <c r="A13863" s="545">
        <v>108920</v>
      </c>
      <c r="B13863" s="545" t="s">
        <v>8532</v>
      </c>
      <c r="C13863" s="545" t="s">
        <v>216</v>
      </c>
      <c r="D13863" s="546"/>
      <c r="E13863" s="171" t="str">
        <f t="shared" si="216"/>
        <v>1900</v>
      </c>
      <c r="F13863" s="547">
        <v>0</v>
      </c>
      <c r="G13863" s="548">
        <v>0</v>
      </c>
      <c r="H13863" s="547">
        <v>0</v>
      </c>
      <c r="I13863" s="545" t="s">
        <v>12736</v>
      </c>
      <c r="J13863" s="545"/>
      <c r="K13863" s="545" t="s">
        <v>21469</v>
      </c>
      <c r="L13863" s="545" t="s">
        <v>13413</v>
      </c>
      <c r="M13863" s="548" t="s">
        <v>13758</v>
      </c>
      <c r="N13863" s="545" t="s">
        <v>22179</v>
      </c>
      <c r="O13863" s="545" t="s">
        <v>13413</v>
      </c>
      <c r="P13863" s="549">
        <v>11580</v>
      </c>
      <c r="Q13863" s="549">
        <v>1</v>
      </c>
      <c r="R13863" s="549">
        <v>56</v>
      </c>
      <c r="S13863" s="548"/>
      <c r="T13863" s="548">
        <v>173</v>
      </c>
      <c r="U13863" s="99"/>
    </row>
    <row r="13864" spans="1:21" ht="19.5" customHeight="1">
      <c r="A13864" s="545">
        <v>108921</v>
      </c>
      <c r="B13864" s="545" t="s">
        <v>8531</v>
      </c>
      <c r="C13864" s="545" t="s">
        <v>209</v>
      </c>
      <c r="D13864" s="546"/>
      <c r="E13864" s="171" t="str">
        <f t="shared" si="216"/>
        <v>1900</v>
      </c>
      <c r="F13864" s="547">
        <v>0</v>
      </c>
      <c r="G13864" s="548">
        <v>0</v>
      </c>
      <c r="H13864" s="547">
        <v>0</v>
      </c>
      <c r="I13864" s="545" t="s">
        <v>12639</v>
      </c>
      <c r="J13864" s="545"/>
      <c r="K13864" s="545" t="s">
        <v>13413</v>
      </c>
      <c r="L13864" s="545" t="s">
        <v>13413</v>
      </c>
      <c r="M13864" s="548" t="s">
        <v>13758</v>
      </c>
      <c r="N13864" s="545" t="s">
        <v>13413</v>
      </c>
      <c r="O13864" s="545" t="s">
        <v>13413</v>
      </c>
      <c r="P13864" s="549">
        <v>11581</v>
      </c>
      <c r="Q13864" s="549">
        <v>1</v>
      </c>
      <c r="R13864" s="549">
        <v>64</v>
      </c>
      <c r="S13864" s="548"/>
      <c r="T13864" s="548"/>
      <c r="U13864" s="99"/>
    </row>
    <row r="13865" spans="1:21" ht="19.5" customHeight="1">
      <c r="A13865" s="545">
        <v>108922</v>
      </c>
      <c r="B13865" s="545" t="s">
        <v>4517</v>
      </c>
      <c r="C13865" s="545" t="s">
        <v>221</v>
      </c>
      <c r="D13865" s="546"/>
      <c r="E13865" s="171" t="str">
        <f t="shared" si="216"/>
        <v>1900</v>
      </c>
      <c r="F13865" s="547">
        <v>0</v>
      </c>
      <c r="G13865" s="548">
        <v>0</v>
      </c>
      <c r="H13865" s="547">
        <v>0</v>
      </c>
      <c r="I13865" s="545" t="s">
        <v>12684</v>
      </c>
      <c r="J13865" s="545"/>
      <c r="K13865" s="545" t="s">
        <v>21470</v>
      </c>
      <c r="L13865" s="545" t="s">
        <v>13413</v>
      </c>
      <c r="M13865" s="548" t="s">
        <v>13758</v>
      </c>
      <c r="N13865" s="545" t="s">
        <v>13413</v>
      </c>
      <c r="O13865" s="545" t="s">
        <v>13413</v>
      </c>
      <c r="P13865" s="549">
        <v>11582</v>
      </c>
      <c r="Q13865" s="549">
        <v>1</v>
      </c>
      <c r="R13865" s="549">
        <v>95</v>
      </c>
      <c r="S13865" s="548"/>
      <c r="T13865" s="548"/>
      <c r="U13865" s="99"/>
    </row>
    <row r="13866" spans="1:21" ht="19.5" customHeight="1">
      <c r="A13866" s="545">
        <v>108923</v>
      </c>
      <c r="B13866" s="545" t="s">
        <v>8530</v>
      </c>
      <c r="C13866" s="545" t="s">
        <v>216</v>
      </c>
      <c r="D13866" s="546"/>
      <c r="E13866" s="171" t="str">
        <f t="shared" si="216"/>
        <v>1900</v>
      </c>
      <c r="F13866" s="547">
        <v>0</v>
      </c>
      <c r="G13866" s="548">
        <v>0</v>
      </c>
      <c r="H13866" s="547">
        <v>0</v>
      </c>
      <c r="I13866" s="545" t="s">
        <v>12736</v>
      </c>
      <c r="J13866" s="545"/>
      <c r="K13866" s="545" t="s">
        <v>21471</v>
      </c>
      <c r="L13866" s="545" t="s">
        <v>13413</v>
      </c>
      <c r="M13866" s="548" t="s">
        <v>13758</v>
      </c>
      <c r="N13866" s="545" t="s">
        <v>13413</v>
      </c>
      <c r="O13866" s="545" t="s">
        <v>13413</v>
      </c>
      <c r="P13866" s="549">
        <v>11583</v>
      </c>
      <c r="Q13866" s="549">
        <v>1</v>
      </c>
      <c r="R13866" s="549">
        <v>56</v>
      </c>
      <c r="S13866" s="548"/>
      <c r="T13866" s="548"/>
      <c r="U13866" s="99"/>
    </row>
    <row r="13867" spans="1:21" ht="19.5" customHeight="1">
      <c r="A13867" s="545">
        <v>108924</v>
      </c>
      <c r="B13867" s="545" t="s">
        <v>5698</v>
      </c>
      <c r="C13867" s="545" t="s">
        <v>221</v>
      </c>
      <c r="D13867" s="546"/>
      <c r="E13867" s="171" t="str">
        <f t="shared" si="216"/>
        <v>1900</v>
      </c>
      <c r="F13867" s="547">
        <v>0</v>
      </c>
      <c r="G13867" s="548">
        <v>0</v>
      </c>
      <c r="H13867" s="547">
        <v>0</v>
      </c>
      <c r="I13867" s="545" t="s">
        <v>12736</v>
      </c>
      <c r="J13867" s="545"/>
      <c r="K13867" s="545" t="s">
        <v>5698</v>
      </c>
      <c r="L13867" s="545" t="s">
        <v>13413</v>
      </c>
      <c r="M13867" s="548" t="s">
        <v>13758</v>
      </c>
      <c r="N13867" s="545" t="s">
        <v>22179</v>
      </c>
      <c r="O13867" s="545" t="s">
        <v>13413</v>
      </c>
      <c r="P13867" s="549">
        <v>11584</v>
      </c>
      <c r="Q13867" s="549">
        <v>1</v>
      </c>
      <c r="R13867" s="549">
        <v>56</v>
      </c>
      <c r="S13867" s="548"/>
      <c r="T13867" s="548">
        <v>173</v>
      </c>
      <c r="U13867" s="99"/>
    </row>
    <row r="13868" spans="1:21" ht="19.5" customHeight="1">
      <c r="A13868" s="545">
        <v>108925</v>
      </c>
      <c r="B13868" s="545" t="s">
        <v>5768</v>
      </c>
      <c r="C13868" s="545" t="s">
        <v>216</v>
      </c>
      <c r="D13868" s="546"/>
      <c r="E13868" s="171" t="str">
        <f t="shared" si="216"/>
        <v>1900</v>
      </c>
      <c r="F13868" s="547">
        <v>0</v>
      </c>
      <c r="G13868" s="548">
        <v>0</v>
      </c>
      <c r="H13868" s="547">
        <v>0</v>
      </c>
      <c r="I13868" s="545" t="s">
        <v>12736</v>
      </c>
      <c r="J13868" s="545"/>
      <c r="K13868" s="545" t="s">
        <v>21437</v>
      </c>
      <c r="L13868" s="545" t="s">
        <v>13413</v>
      </c>
      <c r="M13868" s="548" t="s">
        <v>13758</v>
      </c>
      <c r="N13868" s="545" t="s">
        <v>13413</v>
      </c>
      <c r="O13868" s="545" t="s">
        <v>13413</v>
      </c>
      <c r="P13868" s="549">
        <v>11585</v>
      </c>
      <c r="Q13868" s="549">
        <v>1</v>
      </c>
      <c r="R13868" s="549">
        <v>56</v>
      </c>
      <c r="S13868" s="548"/>
      <c r="T13868" s="548"/>
      <c r="U13868" s="99"/>
    </row>
    <row r="13869" spans="1:21" ht="19.5" customHeight="1">
      <c r="A13869" s="545">
        <v>108926</v>
      </c>
      <c r="B13869" s="545" t="s">
        <v>5660</v>
      </c>
      <c r="C13869" s="545" t="s">
        <v>216</v>
      </c>
      <c r="D13869" s="546">
        <v>46052</v>
      </c>
      <c r="E13869" s="171" t="str">
        <f t="shared" si="216"/>
        <v>2026</v>
      </c>
      <c r="F13869" s="547">
        <v>624936</v>
      </c>
      <c r="G13869" s="548">
        <v>0.19</v>
      </c>
      <c r="H13869" s="547">
        <v>525156.30000000005</v>
      </c>
      <c r="I13869" s="545" t="s">
        <v>12736</v>
      </c>
      <c r="J13869" s="545" t="s">
        <v>13307</v>
      </c>
      <c r="K13869" s="545" t="s">
        <v>21472</v>
      </c>
      <c r="L13869" s="545" t="s">
        <v>13413</v>
      </c>
      <c r="M13869" s="548" t="s">
        <v>13758</v>
      </c>
      <c r="N13869" s="545" t="s">
        <v>13413</v>
      </c>
      <c r="O13869" s="545" t="s">
        <v>13413</v>
      </c>
      <c r="P13869" s="549">
        <v>11586</v>
      </c>
      <c r="Q13869" s="549">
        <v>1</v>
      </c>
      <c r="R13869" s="549">
        <v>56</v>
      </c>
      <c r="S13869" s="548">
        <v>2228</v>
      </c>
      <c r="T13869" s="548"/>
      <c r="U13869" s="99"/>
    </row>
    <row r="13870" spans="1:21" ht="19.5" customHeight="1">
      <c r="A13870" s="545">
        <v>108927</v>
      </c>
      <c r="B13870" s="545" t="s">
        <v>5732</v>
      </c>
      <c r="C13870" s="545" t="s">
        <v>216</v>
      </c>
      <c r="D13870" s="546"/>
      <c r="E13870" s="171" t="str">
        <f t="shared" si="216"/>
        <v>1900</v>
      </c>
      <c r="F13870" s="547">
        <v>0</v>
      </c>
      <c r="G13870" s="548">
        <v>0</v>
      </c>
      <c r="H13870" s="547">
        <v>0</v>
      </c>
      <c r="I13870" s="545" t="s">
        <v>12736</v>
      </c>
      <c r="J13870" s="545"/>
      <c r="K13870" s="545" t="s">
        <v>21473</v>
      </c>
      <c r="L13870" s="545" t="s">
        <v>13413</v>
      </c>
      <c r="M13870" s="548" t="s">
        <v>13758</v>
      </c>
      <c r="N13870" s="545" t="s">
        <v>13413</v>
      </c>
      <c r="O13870" s="545" t="s">
        <v>13413</v>
      </c>
      <c r="P13870" s="549">
        <v>11587</v>
      </c>
      <c r="Q13870" s="549">
        <v>1</v>
      </c>
      <c r="R13870" s="549">
        <v>56</v>
      </c>
      <c r="S13870" s="548"/>
      <c r="T13870" s="548"/>
      <c r="U13870" s="99"/>
    </row>
    <row r="13871" spans="1:21" ht="19.5" customHeight="1">
      <c r="A13871" s="545">
        <v>108928</v>
      </c>
      <c r="B13871" s="545" t="s">
        <v>5519</v>
      </c>
      <c r="C13871" s="545" t="s">
        <v>216</v>
      </c>
      <c r="D13871" s="546"/>
      <c r="E13871" s="171" t="str">
        <f t="shared" si="216"/>
        <v>1900</v>
      </c>
      <c r="F13871" s="547">
        <v>0</v>
      </c>
      <c r="G13871" s="548">
        <v>0</v>
      </c>
      <c r="H13871" s="547">
        <v>0</v>
      </c>
      <c r="I13871" s="545" t="s">
        <v>12735</v>
      </c>
      <c r="J13871" s="545"/>
      <c r="K13871" s="545" t="s">
        <v>21474</v>
      </c>
      <c r="L13871" s="545" t="s">
        <v>13413</v>
      </c>
      <c r="M13871" s="548" t="s">
        <v>13758</v>
      </c>
      <c r="N13871" s="545" t="s">
        <v>13413</v>
      </c>
      <c r="O13871" s="545" t="s">
        <v>13413</v>
      </c>
      <c r="P13871" s="549">
        <v>11588</v>
      </c>
      <c r="Q13871" s="549">
        <v>1</v>
      </c>
      <c r="R13871" s="549">
        <v>51</v>
      </c>
      <c r="S13871" s="548"/>
      <c r="T13871" s="548"/>
      <c r="U13871" s="99"/>
    </row>
    <row r="13872" spans="1:21" ht="19.5" customHeight="1">
      <c r="A13872" s="545">
        <v>108929</v>
      </c>
      <c r="B13872" s="545" t="s">
        <v>5604</v>
      </c>
      <c r="C13872" s="545" t="s">
        <v>216</v>
      </c>
      <c r="D13872" s="546"/>
      <c r="E13872" s="171" t="str">
        <f t="shared" si="216"/>
        <v>1900</v>
      </c>
      <c r="F13872" s="547">
        <v>0</v>
      </c>
      <c r="G13872" s="548">
        <v>0</v>
      </c>
      <c r="H13872" s="547">
        <v>0</v>
      </c>
      <c r="I13872" s="545" t="s">
        <v>12736</v>
      </c>
      <c r="J13872" s="545"/>
      <c r="K13872" s="545" t="s">
        <v>21475</v>
      </c>
      <c r="L13872" s="545" t="s">
        <v>13413</v>
      </c>
      <c r="M13872" s="548" t="s">
        <v>13758</v>
      </c>
      <c r="N13872" s="545" t="s">
        <v>13413</v>
      </c>
      <c r="O13872" s="545" t="s">
        <v>13413</v>
      </c>
      <c r="P13872" s="549">
        <v>11589</v>
      </c>
      <c r="Q13872" s="549">
        <v>1</v>
      </c>
      <c r="R13872" s="549">
        <v>56</v>
      </c>
      <c r="S13872" s="548"/>
      <c r="T13872" s="548"/>
      <c r="U13872" s="99"/>
    </row>
    <row r="13873" spans="1:21" ht="19.5" customHeight="1">
      <c r="A13873" s="545">
        <v>108930</v>
      </c>
      <c r="B13873" s="545" t="s">
        <v>8529</v>
      </c>
      <c r="C13873" s="545" t="s">
        <v>216</v>
      </c>
      <c r="D13873" s="546"/>
      <c r="E13873" s="171" t="str">
        <f t="shared" si="216"/>
        <v>1900</v>
      </c>
      <c r="F13873" s="547">
        <v>0</v>
      </c>
      <c r="G13873" s="548">
        <v>0</v>
      </c>
      <c r="H13873" s="547">
        <v>0</v>
      </c>
      <c r="I13873" s="545" t="s">
        <v>12735</v>
      </c>
      <c r="J13873" s="545"/>
      <c r="K13873" s="545" t="s">
        <v>21476</v>
      </c>
      <c r="L13873" s="545" t="s">
        <v>13413</v>
      </c>
      <c r="M13873" s="548" t="s">
        <v>13758</v>
      </c>
      <c r="N13873" s="545" t="s">
        <v>13413</v>
      </c>
      <c r="O13873" s="545" t="s">
        <v>13413</v>
      </c>
      <c r="P13873" s="549">
        <v>11590</v>
      </c>
      <c r="Q13873" s="549">
        <v>1</v>
      </c>
      <c r="R13873" s="549">
        <v>51</v>
      </c>
      <c r="S13873" s="548"/>
      <c r="T13873" s="548"/>
      <c r="U13873" s="99"/>
    </row>
    <row r="13874" spans="1:21" ht="19.5" customHeight="1">
      <c r="A13874" s="545">
        <v>108931</v>
      </c>
      <c r="B13874" s="545" t="s">
        <v>8528</v>
      </c>
      <c r="C13874" s="545" t="s">
        <v>216</v>
      </c>
      <c r="D13874" s="546"/>
      <c r="E13874" s="171" t="str">
        <f t="shared" si="216"/>
        <v>1900</v>
      </c>
      <c r="F13874" s="547">
        <v>0</v>
      </c>
      <c r="G13874" s="548">
        <v>0</v>
      </c>
      <c r="H13874" s="547">
        <v>0</v>
      </c>
      <c r="I13874" s="545" t="s">
        <v>12735</v>
      </c>
      <c r="J13874" s="545"/>
      <c r="K13874" s="545" t="s">
        <v>21477</v>
      </c>
      <c r="L13874" s="545" t="s">
        <v>13413</v>
      </c>
      <c r="M13874" s="548" t="s">
        <v>13758</v>
      </c>
      <c r="N13874" s="545" t="s">
        <v>13413</v>
      </c>
      <c r="O13874" s="545" t="s">
        <v>13413</v>
      </c>
      <c r="P13874" s="549">
        <v>11591</v>
      </c>
      <c r="Q13874" s="549">
        <v>1</v>
      </c>
      <c r="R13874" s="549">
        <v>51</v>
      </c>
      <c r="S13874" s="548"/>
      <c r="T13874" s="548"/>
      <c r="U13874" s="99"/>
    </row>
    <row r="13875" spans="1:21" ht="19.5" customHeight="1">
      <c r="A13875" s="545">
        <v>108932</v>
      </c>
      <c r="B13875" s="545" t="s">
        <v>5806</v>
      </c>
      <c r="C13875" s="545" t="s">
        <v>216</v>
      </c>
      <c r="D13875" s="546"/>
      <c r="E13875" s="171" t="str">
        <f t="shared" si="216"/>
        <v>1900</v>
      </c>
      <c r="F13875" s="547">
        <v>0</v>
      </c>
      <c r="G13875" s="548">
        <v>0</v>
      </c>
      <c r="H13875" s="547">
        <v>0</v>
      </c>
      <c r="I13875" s="545" t="s">
        <v>12736</v>
      </c>
      <c r="J13875" s="545"/>
      <c r="K13875" s="545" t="s">
        <v>21478</v>
      </c>
      <c r="L13875" s="545" t="s">
        <v>13413</v>
      </c>
      <c r="M13875" s="548" t="s">
        <v>13758</v>
      </c>
      <c r="N13875" s="545" t="s">
        <v>13413</v>
      </c>
      <c r="O13875" s="545" t="s">
        <v>13413</v>
      </c>
      <c r="P13875" s="549">
        <v>11592</v>
      </c>
      <c r="Q13875" s="549">
        <v>1</v>
      </c>
      <c r="R13875" s="549">
        <v>56</v>
      </c>
      <c r="S13875" s="548"/>
      <c r="T13875" s="548"/>
      <c r="U13875" s="99"/>
    </row>
    <row r="13876" spans="1:21" ht="19.5" customHeight="1">
      <c r="A13876" s="545">
        <v>108933</v>
      </c>
      <c r="B13876" s="545" t="s">
        <v>8527</v>
      </c>
      <c r="C13876" s="545" t="s">
        <v>216</v>
      </c>
      <c r="D13876" s="546"/>
      <c r="E13876" s="171" t="str">
        <f t="shared" si="216"/>
        <v>1900</v>
      </c>
      <c r="F13876" s="547">
        <v>0</v>
      </c>
      <c r="G13876" s="548">
        <v>0</v>
      </c>
      <c r="H13876" s="547">
        <v>0</v>
      </c>
      <c r="I13876" s="545" t="s">
        <v>12647</v>
      </c>
      <c r="J13876" s="545"/>
      <c r="K13876" s="545" t="s">
        <v>21479</v>
      </c>
      <c r="L13876" s="545" t="s">
        <v>13413</v>
      </c>
      <c r="M13876" s="548" t="s">
        <v>13758</v>
      </c>
      <c r="N13876" s="545" t="s">
        <v>13413</v>
      </c>
      <c r="O13876" s="545" t="s">
        <v>13413</v>
      </c>
      <c r="P13876" s="549">
        <v>11593</v>
      </c>
      <c r="Q13876" s="549">
        <v>1</v>
      </c>
      <c r="R13876" s="549">
        <v>26</v>
      </c>
      <c r="S13876" s="548"/>
      <c r="T13876" s="548"/>
      <c r="U13876" s="99"/>
    </row>
    <row r="13877" spans="1:21" ht="19.5" customHeight="1">
      <c r="A13877" s="545">
        <v>108934</v>
      </c>
      <c r="B13877" s="545" t="s">
        <v>5802</v>
      </c>
      <c r="C13877" s="545" t="s">
        <v>216</v>
      </c>
      <c r="D13877" s="546"/>
      <c r="E13877" s="171" t="str">
        <f t="shared" si="216"/>
        <v>1900</v>
      </c>
      <c r="F13877" s="547">
        <v>0</v>
      </c>
      <c r="G13877" s="548">
        <v>0</v>
      </c>
      <c r="H13877" s="547">
        <v>0</v>
      </c>
      <c r="I13877" s="545" t="s">
        <v>12736</v>
      </c>
      <c r="J13877" s="545"/>
      <c r="K13877" s="545" t="s">
        <v>20598</v>
      </c>
      <c r="L13877" s="545" t="s">
        <v>13413</v>
      </c>
      <c r="M13877" s="548" t="s">
        <v>13758</v>
      </c>
      <c r="N13877" s="545" t="s">
        <v>13413</v>
      </c>
      <c r="O13877" s="545" t="s">
        <v>13413</v>
      </c>
      <c r="P13877" s="549">
        <v>11594</v>
      </c>
      <c r="Q13877" s="549">
        <v>1</v>
      </c>
      <c r="R13877" s="549">
        <v>56</v>
      </c>
      <c r="S13877" s="548"/>
      <c r="T13877" s="548"/>
      <c r="U13877" s="99"/>
    </row>
    <row r="13878" spans="1:21" ht="19.5" customHeight="1">
      <c r="A13878" s="545">
        <v>108935</v>
      </c>
      <c r="B13878" s="545" t="s">
        <v>8526</v>
      </c>
      <c r="C13878" s="545" t="s">
        <v>216</v>
      </c>
      <c r="D13878" s="546"/>
      <c r="E13878" s="171" t="str">
        <f t="shared" si="216"/>
        <v>1900</v>
      </c>
      <c r="F13878" s="547">
        <v>0</v>
      </c>
      <c r="G13878" s="548">
        <v>0</v>
      </c>
      <c r="H13878" s="547">
        <v>0</v>
      </c>
      <c r="I13878" s="545" t="s">
        <v>12736</v>
      </c>
      <c r="J13878" s="545"/>
      <c r="K13878" s="545" t="s">
        <v>21480</v>
      </c>
      <c r="L13878" s="545" t="s">
        <v>13413</v>
      </c>
      <c r="M13878" s="548" t="s">
        <v>13758</v>
      </c>
      <c r="N13878" s="545" t="s">
        <v>13413</v>
      </c>
      <c r="O13878" s="545" t="s">
        <v>13413</v>
      </c>
      <c r="P13878" s="549">
        <v>11595</v>
      </c>
      <c r="Q13878" s="549">
        <v>1</v>
      </c>
      <c r="R13878" s="549">
        <v>56</v>
      </c>
      <c r="S13878" s="548"/>
      <c r="T13878" s="548"/>
      <c r="U13878" s="99"/>
    </row>
    <row r="13879" spans="1:21" ht="19.5" customHeight="1">
      <c r="A13879" s="545">
        <v>108936</v>
      </c>
      <c r="B13879" s="545" t="s">
        <v>5790</v>
      </c>
      <c r="C13879" s="545" t="s">
        <v>216</v>
      </c>
      <c r="D13879" s="546"/>
      <c r="E13879" s="171" t="str">
        <f t="shared" si="216"/>
        <v>1900</v>
      </c>
      <c r="F13879" s="547">
        <v>0</v>
      </c>
      <c r="G13879" s="548">
        <v>0</v>
      </c>
      <c r="H13879" s="547">
        <v>0</v>
      </c>
      <c r="I13879" s="545" t="s">
        <v>12736</v>
      </c>
      <c r="J13879" s="545"/>
      <c r="K13879" s="545" t="s">
        <v>21481</v>
      </c>
      <c r="L13879" s="545" t="s">
        <v>13413</v>
      </c>
      <c r="M13879" s="548" t="s">
        <v>13758</v>
      </c>
      <c r="N13879" s="545" t="s">
        <v>13413</v>
      </c>
      <c r="O13879" s="545" t="s">
        <v>13413</v>
      </c>
      <c r="P13879" s="549">
        <v>11596</v>
      </c>
      <c r="Q13879" s="549">
        <v>1</v>
      </c>
      <c r="R13879" s="549">
        <v>56</v>
      </c>
      <c r="S13879" s="548"/>
      <c r="T13879" s="548"/>
      <c r="U13879" s="99"/>
    </row>
    <row r="13880" spans="1:21" ht="19.5" customHeight="1">
      <c r="A13880" s="545">
        <v>108937</v>
      </c>
      <c r="B13880" s="545" t="s">
        <v>8525</v>
      </c>
      <c r="C13880" s="545" t="s">
        <v>216</v>
      </c>
      <c r="D13880" s="546"/>
      <c r="E13880" s="171" t="str">
        <f t="shared" si="216"/>
        <v>1900</v>
      </c>
      <c r="F13880" s="547">
        <v>0</v>
      </c>
      <c r="G13880" s="548">
        <v>0</v>
      </c>
      <c r="H13880" s="547">
        <v>0</v>
      </c>
      <c r="I13880" s="545" t="s">
        <v>12736</v>
      </c>
      <c r="J13880" s="545"/>
      <c r="K13880" s="545" t="s">
        <v>21482</v>
      </c>
      <c r="L13880" s="545" t="s">
        <v>13413</v>
      </c>
      <c r="M13880" s="548" t="s">
        <v>13758</v>
      </c>
      <c r="N13880" s="545" t="s">
        <v>13413</v>
      </c>
      <c r="O13880" s="545" t="s">
        <v>13413</v>
      </c>
      <c r="P13880" s="549">
        <v>11597</v>
      </c>
      <c r="Q13880" s="549">
        <v>1</v>
      </c>
      <c r="R13880" s="549">
        <v>56</v>
      </c>
      <c r="S13880" s="548"/>
      <c r="T13880" s="548"/>
      <c r="U13880" s="99"/>
    </row>
    <row r="13881" spans="1:21" ht="19.5" customHeight="1">
      <c r="A13881" s="545">
        <v>108938</v>
      </c>
      <c r="B13881" s="545" t="s">
        <v>5081</v>
      </c>
      <c r="C13881" s="545" t="s">
        <v>216</v>
      </c>
      <c r="D13881" s="546">
        <v>46052</v>
      </c>
      <c r="E13881" s="171" t="str">
        <f t="shared" si="216"/>
        <v>2026</v>
      </c>
      <c r="F13881" s="547">
        <v>17454</v>
      </c>
      <c r="G13881" s="548">
        <v>0.19</v>
      </c>
      <c r="H13881" s="547">
        <v>14667.23</v>
      </c>
      <c r="I13881" s="545" t="s">
        <v>12642</v>
      </c>
      <c r="J13881" s="545" t="s">
        <v>13307</v>
      </c>
      <c r="K13881" s="545" t="s">
        <v>13413</v>
      </c>
      <c r="L13881" s="545" t="s">
        <v>13413</v>
      </c>
      <c r="M13881" s="548" t="s">
        <v>13758</v>
      </c>
      <c r="N13881" s="545" t="s">
        <v>13413</v>
      </c>
      <c r="O13881" s="545" t="s">
        <v>13413</v>
      </c>
      <c r="P13881" s="549">
        <v>11598</v>
      </c>
      <c r="Q13881" s="549">
        <v>1</v>
      </c>
      <c r="R13881" s="549">
        <v>135</v>
      </c>
      <c r="S13881" s="548">
        <v>2228</v>
      </c>
      <c r="T13881" s="548"/>
      <c r="U13881" s="99"/>
    </row>
    <row r="13882" spans="1:21" ht="19.5" customHeight="1">
      <c r="A13882" s="545">
        <v>108939</v>
      </c>
      <c r="B13882" s="545" t="s">
        <v>6119</v>
      </c>
      <c r="C13882" s="545" t="s">
        <v>216</v>
      </c>
      <c r="D13882" s="546">
        <v>46052</v>
      </c>
      <c r="E13882" s="171" t="str">
        <f t="shared" si="216"/>
        <v>2026</v>
      </c>
      <c r="F13882" s="547">
        <v>37647</v>
      </c>
      <c r="G13882" s="548">
        <v>0.19</v>
      </c>
      <c r="H13882" s="547">
        <v>31636.13</v>
      </c>
      <c r="I13882" s="545" t="s">
        <v>12650</v>
      </c>
      <c r="J13882" s="545" t="s">
        <v>13307</v>
      </c>
      <c r="K13882" s="545" t="s">
        <v>21483</v>
      </c>
      <c r="L13882" s="545" t="s">
        <v>13413</v>
      </c>
      <c r="M13882" s="548" t="s">
        <v>13758</v>
      </c>
      <c r="N13882" s="545" t="s">
        <v>13413</v>
      </c>
      <c r="O13882" s="545" t="s">
        <v>13413</v>
      </c>
      <c r="P13882" s="549">
        <v>11599</v>
      </c>
      <c r="Q13882" s="549">
        <v>1</v>
      </c>
      <c r="R13882" s="549">
        <v>127</v>
      </c>
      <c r="S13882" s="548">
        <v>2228</v>
      </c>
      <c r="T13882" s="548"/>
      <c r="U13882" s="99"/>
    </row>
    <row r="13883" spans="1:21" ht="19.5" customHeight="1">
      <c r="A13883" s="545">
        <v>108940</v>
      </c>
      <c r="B13883" s="545" t="s">
        <v>8524</v>
      </c>
      <c r="C13883" s="545" t="s">
        <v>216</v>
      </c>
      <c r="D13883" s="546">
        <v>46052</v>
      </c>
      <c r="E13883" s="171" t="str">
        <f t="shared" si="216"/>
        <v>2026</v>
      </c>
      <c r="F13883" s="547">
        <v>55103</v>
      </c>
      <c r="G13883" s="548">
        <v>0.19</v>
      </c>
      <c r="H13883" s="547">
        <v>46305.04</v>
      </c>
      <c r="I13883" s="545" t="s">
        <v>12650</v>
      </c>
      <c r="J13883" s="545" t="s">
        <v>13307</v>
      </c>
      <c r="K13883" s="545" t="s">
        <v>21484</v>
      </c>
      <c r="L13883" s="545" t="s">
        <v>13413</v>
      </c>
      <c r="M13883" s="548" t="s">
        <v>13758</v>
      </c>
      <c r="N13883" s="545" t="s">
        <v>13413</v>
      </c>
      <c r="O13883" s="545" t="s">
        <v>13413</v>
      </c>
      <c r="P13883" s="549">
        <v>11600</v>
      </c>
      <c r="Q13883" s="549">
        <v>1</v>
      </c>
      <c r="R13883" s="549">
        <v>127</v>
      </c>
      <c r="S13883" s="548">
        <v>2228</v>
      </c>
      <c r="T13883" s="548"/>
      <c r="U13883" s="99"/>
    </row>
    <row r="13884" spans="1:21" ht="19.5" customHeight="1">
      <c r="A13884" s="545">
        <v>108941</v>
      </c>
      <c r="B13884" s="545" t="s">
        <v>8523</v>
      </c>
      <c r="C13884" s="545" t="s">
        <v>216</v>
      </c>
      <c r="D13884" s="546"/>
      <c r="E13884" s="171" t="str">
        <f t="shared" si="216"/>
        <v>1900</v>
      </c>
      <c r="F13884" s="547">
        <v>0</v>
      </c>
      <c r="G13884" s="548">
        <v>0</v>
      </c>
      <c r="H13884" s="547">
        <v>0</v>
      </c>
      <c r="I13884" s="545" t="s">
        <v>12762</v>
      </c>
      <c r="J13884" s="545"/>
      <c r="K13884" s="545" t="s">
        <v>8523</v>
      </c>
      <c r="L13884" s="545" t="s">
        <v>13413</v>
      </c>
      <c r="M13884" s="548" t="s">
        <v>13758</v>
      </c>
      <c r="N13884" s="545" t="s">
        <v>13413</v>
      </c>
      <c r="O13884" s="545" t="s">
        <v>13413</v>
      </c>
      <c r="P13884" s="549">
        <v>11601</v>
      </c>
      <c r="Q13884" s="549">
        <v>1</v>
      </c>
      <c r="R13884" s="549">
        <v>8</v>
      </c>
      <c r="S13884" s="548"/>
      <c r="T13884" s="548"/>
      <c r="U13884" s="99"/>
    </row>
    <row r="13885" spans="1:21" ht="19.5" customHeight="1">
      <c r="A13885" s="545">
        <v>108942</v>
      </c>
      <c r="B13885" s="545" t="s">
        <v>5910</v>
      </c>
      <c r="C13885" s="545" t="s">
        <v>216</v>
      </c>
      <c r="D13885" s="546"/>
      <c r="E13885" s="171" t="str">
        <f t="shared" si="216"/>
        <v>1900</v>
      </c>
      <c r="F13885" s="547">
        <v>0</v>
      </c>
      <c r="G13885" s="548">
        <v>0</v>
      </c>
      <c r="H13885" s="547">
        <v>0</v>
      </c>
      <c r="I13885" s="545" t="s">
        <v>12973</v>
      </c>
      <c r="J13885" s="545"/>
      <c r="K13885" s="545" t="s">
        <v>21418</v>
      </c>
      <c r="L13885" s="545" t="s">
        <v>13413</v>
      </c>
      <c r="M13885" s="548" t="s">
        <v>13758</v>
      </c>
      <c r="N13885" s="545" t="s">
        <v>13413</v>
      </c>
      <c r="O13885" s="545" t="s">
        <v>13413</v>
      </c>
      <c r="P13885" s="549">
        <v>11602</v>
      </c>
      <c r="Q13885" s="549">
        <v>1</v>
      </c>
      <c r="R13885" s="549">
        <v>59</v>
      </c>
      <c r="S13885" s="548"/>
      <c r="T13885" s="548"/>
      <c r="U13885" s="99"/>
    </row>
    <row r="13886" spans="1:21" ht="19.5" customHeight="1">
      <c r="A13886" s="545">
        <v>108943</v>
      </c>
      <c r="B13886" s="545" t="s">
        <v>4944</v>
      </c>
      <c r="C13886" s="545" t="s">
        <v>216</v>
      </c>
      <c r="D13886" s="546"/>
      <c r="E13886" s="171" t="str">
        <f t="shared" si="216"/>
        <v>1900</v>
      </c>
      <c r="F13886" s="547">
        <v>0</v>
      </c>
      <c r="G13886" s="548">
        <v>0</v>
      </c>
      <c r="H13886" s="547">
        <v>0</v>
      </c>
      <c r="I13886" s="545" t="s">
        <v>12650</v>
      </c>
      <c r="J13886" s="545"/>
      <c r="K13886" s="545" t="s">
        <v>21485</v>
      </c>
      <c r="L13886" s="545" t="s">
        <v>13413</v>
      </c>
      <c r="M13886" s="548" t="s">
        <v>13758</v>
      </c>
      <c r="N13886" s="545" t="s">
        <v>13413</v>
      </c>
      <c r="O13886" s="545" t="s">
        <v>13413</v>
      </c>
      <c r="P13886" s="549">
        <v>11603</v>
      </c>
      <c r="Q13886" s="549">
        <v>1</v>
      </c>
      <c r="R13886" s="549">
        <v>127</v>
      </c>
      <c r="S13886" s="548"/>
      <c r="T13886" s="548"/>
      <c r="U13886" s="99"/>
    </row>
    <row r="13887" spans="1:21" ht="19.5" customHeight="1">
      <c r="A13887" s="545">
        <v>108944</v>
      </c>
      <c r="B13887" s="545" t="s">
        <v>5057</v>
      </c>
      <c r="C13887" s="545" t="s">
        <v>216</v>
      </c>
      <c r="D13887" s="546"/>
      <c r="E13887" s="171" t="str">
        <f t="shared" si="216"/>
        <v>1900</v>
      </c>
      <c r="F13887" s="547">
        <v>0</v>
      </c>
      <c r="G13887" s="548">
        <v>0</v>
      </c>
      <c r="H13887" s="547">
        <v>0</v>
      </c>
      <c r="I13887" s="545" t="s">
        <v>12676</v>
      </c>
      <c r="J13887" s="545"/>
      <c r="K13887" s="545" t="s">
        <v>13413</v>
      </c>
      <c r="L13887" s="545" t="s">
        <v>13413</v>
      </c>
      <c r="M13887" s="548" t="s">
        <v>13758</v>
      </c>
      <c r="N13887" s="545" t="s">
        <v>13413</v>
      </c>
      <c r="O13887" s="545" t="s">
        <v>13413</v>
      </c>
      <c r="P13887" s="549">
        <v>11604</v>
      </c>
      <c r="Q13887" s="549">
        <v>1</v>
      </c>
      <c r="R13887" s="549">
        <v>14</v>
      </c>
      <c r="S13887" s="548"/>
      <c r="T13887" s="548"/>
      <c r="U13887" s="99"/>
    </row>
    <row r="13888" spans="1:21" ht="19.5" customHeight="1">
      <c r="A13888" s="545">
        <v>108945</v>
      </c>
      <c r="B13888" s="545" t="s">
        <v>4763</v>
      </c>
      <c r="C13888" s="545" t="s">
        <v>216</v>
      </c>
      <c r="D13888" s="546"/>
      <c r="E13888" s="171" t="str">
        <f t="shared" si="216"/>
        <v>1900</v>
      </c>
      <c r="F13888" s="547">
        <v>0</v>
      </c>
      <c r="G13888" s="548">
        <v>0</v>
      </c>
      <c r="H13888" s="547">
        <v>0</v>
      </c>
      <c r="I13888" s="545" t="s">
        <v>12650</v>
      </c>
      <c r="J13888" s="545"/>
      <c r="K13888" s="545" t="s">
        <v>21486</v>
      </c>
      <c r="L13888" s="545" t="s">
        <v>13413</v>
      </c>
      <c r="M13888" s="548" t="s">
        <v>13758</v>
      </c>
      <c r="N13888" s="545" t="s">
        <v>13413</v>
      </c>
      <c r="O13888" s="545" t="s">
        <v>13413</v>
      </c>
      <c r="P13888" s="549">
        <v>11605</v>
      </c>
      <c r="Q13888" s="549">
        <v>1</v>
      </c>
      <c r="R13888" s="549">
        <v>127</v>
      </c>
      <c r="S13888" s="548"/>
      <c r="T13888" s="548"/>
      <c r="U13888" s="99"/>
    </row>
    <row r="13889" spans="1:21" ht="19.5" customHeight="1">
      <c r="A13889" s="545">
        <v>108946</v>
      </c>
      <c r="B13889" s="545" t="s">
        <v>5058</v>
      </c>
      <c r="C13889" s="545" t="s">
        <v>216</v>
      </c>
      <c r="D13889" s="546"/>
      <c r="E13889" s="171" t="str">
        <f t="shared" si="216"/>
        <v>1900</v>
      </c>
      <c r="F13889" s="547">
        <v>0</v>
      </c>
      <c r="G13889" s="548">
        <v>0</v>
      </c>
      <c r="H13889" s="547">
        <v>0</v>
      </c>
      <c r="I13889" s="545" t="s">
        <v>12676</v>
      </c>
      <c r="J13889" s="545"/>
      <c r="K13889" s="545" t="s">
        <v>13413</v>
      </c>
      <c r="L13889" s="545" t="s">
        <v>13413</v>
      </c>
      <c r="M13889" s="548" t="s">
        <v>13758</v>
      </c>
      <c r="N13889" s="545" t="s">
        <v>13413</v>
      </c>
      <c r="O13889" s="545" t="s">
        <v>13413</v>
      </c>
      <c r="P13889" s="549">
        <v>11606</v>
      </c>
      <c r="Q13889" s="549">
        <v>1</v>
      </c>
      <c r="R13889" s="549">
        <v>14</v>
      </c>
      <c r="S13889" s="548"/>
      <c r="T13889" s="548"/>
      <c r="U13889" s="99"/>
    </row>
    <row r="13890" spans="1:21" ht="19.5" customHeight="1">
      <c r="A13890" s="545">
        <v>108947</v>
      </c>
      <c r="B13890" s="545" t="s">
        <v>4940</v>
      </c>
      <c r="C13890" s="545" t="s">
        <v>216</v>
      </c>
      <c r="D13890" s="546"/>
      <c r="E13890" s="171" t="str">
        <f t="shared" si="216"/>
        <v>1900</v>
      </c>
      <c r="F13890" s="547">
        <v>0</v>
      </c>
      <c r="G13890" s="548">
        <v>0</v>
      </c>
      <c r="H13890" s="547">
        <v>0</v>
      </c>
      <c r="I13890" s="545" t="s">
        <v>12650</v>
      </c>
      <c r="J13890" s="545"/>
      <c r="K13890" s="545" t="s">
        <v>21487</v>
      </c>
      <c r="L13890" s="545" t="s">
        <v>13413</v>
      </c>
      <c r="M13890" s="548" t="s">
        <v>13758</v>
      </c>
      <c r="N13890" s="545" t="s">
        <v>13413</v>
      </c>
      <c r="O13890" s="545" t="s">
        <v>13413</v>
      </c>
      <c r="P13890" s="549">
        <v>11607</v>
      </c>
      <c r="Q13890" s="549">
        <v>1</v>
      </c>
      <c r="R13890" s="549">
        <v>127</v>
      </c>
      <c r="S13890" s="548"/>
      <c r="T13890" s="548"/>
      <c r="U13890" s="99"/>
    </row>
    <row r="13891" spans="1:21" ht="19.5" customHeight="1">
      <c r="A13891" s="545">
        <v>108948</v>
      </c>
      <c r="B13891" s="545" t="s">
        <v>4991</v>
      </c>
      <c r="C13891" s="545" t="s">
        <v>209</v>
      </c>
      <c r="D13891" s="546"/>
      <c r="E13891" s="171" t="str">
        <f t="shared" si="216"/>
        <v>1900</v>
      </c>
      <c r="F13891" s="547">
        <v>0</v>
      </c>
      <c r="G13891" s="548">
        <v>0</v>
      </c>
      <c r="H13891" s="547">
        <v>0</v>
      </c>
      <c r="I13891" s="545" t="s">
        <v>12676</v>
      </c>
      <c r="J13891" s="545"/>
      <c r="K13891" s="545" t="s">
        <v>13413</v>
      </c>
      <c r="L13891" s="545" t="s">
        <v>13413</v>
      </c>
      <c r="M13891" s="548" t="s">
        <v>13758</v>
      </c>
      <c r="N13891" s="545" t="s">
        <v>13413</v>
      </c>
      <c r="O13891" s="545" t="s">
        <v>13413</v>
      </c>
      <c r="P13891" s="549">
        <v>11608</v>
      </c>
      <c r="Q13891" s="549">
        <v>1</v>
      </c>
      <c r="R13891" s="549">
        <v>14</v>
      </c>
      <c r="S13891" s="548"/>
      <c r="T13891" s="548"/>
      <c r="U13891" s="99"/>
    </row>
    <row r="13892" spans="1:21" ht="19.5" customHeight="1">
      <c r="A13892" s="545">
        <v>108949</v>
      </c>
      <c r="B13892" s="545" t="s">
        <v>4757</v>
      </c>
      <c r="C13892" s="545" t="s">
        <v>216</v>
      </c>
      <c r="D13892" s="546"/>
      <c r="E13892" s="171" t="str">
        <f t="shared" ref="E13892:E13955" si="217">TEXT(D13892,"YYYY")</f>
        <v>1900</v>
      </c>
      <c r="F13892" s="547">
        <v>0</v>
      </c>
      <c r="G13892" s="548">
        <v>0</v>
      </c>
      <c r="H13892" s="547">
        <v>0</v>
      </c>
      <c r="I13892" s="545" t="s">
        <v>12650</v>
      </c>
      <c r="J13892" s="545"/>
      <c r="K13892" s="545" t="s">
        <v>21488</v>
      </c>
      <c r="L13892" s="545" t="s">
        <v>13413</v>
      </c>
      <c r="M13892" s="548" t="s">
        <v>13758</v>
      </c>
      <c r="N13892" s="545" t="s">
        <v>13413</v>
      </c>
      <c r="O13892" s="545" t="s">
        <v>13413</v>
      </c>
      <c r="P13892" s="549">
        <v>11609</v>
      </c>
      <c r="Q13892" s="549">
        <v>1</v>
      </c>
      <c r="R13892" s="549">
        <v>127</v>
      </c>
      <c r="S13892" s="548"/>
      <c r="T13892" s="548"/>
      <c r="U13892" s="99"/>
    </row>
    <row r="13893" spans="1:21" ht="19.5" customHeight="1">
      <c r="A13893" s="545">
        <v>108950</v>
      </c>
      <c r="B13893" s="545" t="s">
        <v>8522</v>
      </c>
      <c r="C13893" s="545" t="s">
        <v>216</v>
      </c>
      <c r="D13893" s="546"/>
      <c r="E13893" s="171" t="str">
        <f t="shared" si="217"/>
        <v>1900</v>
      </c>
      <c r="F13893" s="547">
        <v>0</v>
      </c>
      <c r="G13893" s="548">
        <v>0</v>
      </c>
      <c r="H13893" s="547">
        <v>0</v>
      </c>
      <c r="I13893" s="545" t="s">
        <v>12650</v>
      </c>
      <c r="J13893" s="545"/>
      <c r="K13893" s="545" t="s">
        <v>21489</v>
      </c>
      <c r="L13893" s="545" t="s">
        <v>13413</v>
      </c>
      <c r="M13893" s="548" t="s">
        <v>13758</v>
      </c>
      <c r="N13893" s="545" t="s">
        <v>13413</v>
      </c>
      <c r="O13893" s="545" t="s">
        <v>13413</v>
      </c>
      <c r="P13893" s="549">
        <v>11610</v>
      </c>
      <c r="Q13893" s="549">
        <v>1</v>
      </c>
      <c r="R13893" s="549">
        <v>127</v>
      </c>
      <c r="S13893" s="548"/>
      <c r="T13893" s="548"/>
      <c r="U13893" s="99"/>
    </row>
    <row r="13894" spans="1:21" ht="19.5" customHeight="1">
      <c r="A13894" s="545">
        <v>108951</v>
      </c>
      <c r="B13894" s="545" t="s">
        <v>4941</v>
      </c>
      <c r="C13894" s="545" t="s">
        <v>216</v>
      </c>
      <c r="D13894" s="546"/>
      <c r="E13894" s="171" t="str">
        <f t="shared" si="217"/>
        <v>1900</v>
      </c>
      <c r="F13894" s="547">
        <v>0</v>
      </c>
      <c r="G13894" s="548">
        <v>0</v>
      </c>
      <c r="H13894" s="547">
        <v>0</v>
      </c>
      <c r="I13894" s="545" t="s">
        <v>12650</v>
      </c>
      <c r="J13894" s="545"/>
      <c r="K13894" s="545" t="s">
        <v>21490</v>
      </c>
      <c r="L13894" s="545" t="s">
        <v>13413</v>
      </c>
      <c r="M13894" s="548" t="s">
        <v>13758</v>
      </c>
      <c r="N13894" s="545" t="s">
        <v>13413</v>
      </c>
      <c r="O13894" s="545" t="s">
        <v>13413</v>
      </c>
      <c r="P13894" s="549">
        <v>11611</v>
      </c>
      <c r="Q13894" s="549">
        <v>1</v>
      </c>
      <c r="R13894" s="549">
        <v>127</v>
      </c>
      <c r="S13894" s="548"/>
      <c r="T13894" s="548"/>
      <c r="U13894" s="99"/>
    </row>
    <row r="13895" spans="1:21" ht="19.5" customHeight="1">
      <c r="A13895" s="545">
        <v>108952</v>
      </c>
      <c r="B13895" s="545" t="s">
        <v>5065</v>
      </c>
      <c r="C13895" s="545" t="s">
        <v>216</v>
      </c>
      <c r="D13895" s="546"/>
      <c r="E13895" s="171" t="str">
        <f t="shared" si="217"/>
        <v>1900</v>
      </c>
      <c r="F13895" s="547">
        <v>0</v>
      </c>
      <c r="G13895" s="548">
        <v>0</v>
      </c>
      <c r="H13895" s="547">
        <v>0</v>
      </c>
      <c r="I13895" s="545" t="s">
        <v>12676</v>
      </c>
      <c r="J13895" s="545"/>
      <c r="K13895" s="545" t="s">
        <v>13413</v>
      </c>
      <c r="L13895" s="545" t="s">
        <v>13413</v>
      </c>
      <c r="M13895" s="548" t="s">
        <v>13758</v>
      </c>
      <c r="N13895" s="545" t="s">
        <v>13413</v>
      </c>
      <c r="O13895" s="545" t="s">
        <v>13413</v>
      </c>
      <c r="P13895" s="549">
        <v>11612</v>
      </c>
      <c r="Q13895" s="549">
        <v>1</v>
      </c>
      <c r="R13895" s="549">
        <v>14</v>
      </c>
      <c r="S13895" s="548"/>
      <c r="T13895" s="548"/>
      <c r="U13895" s="99"/>
    </row>
    <row r="13896" spans="1:21" ht="19.5" customHeight="1">
      <c r="A13896" s="545">
        <v>108953</v>
      </c>
      <c r="B13896" s="545" t="s">
        <v>8521</v>
      </c>
      <c r="C13896" s="545" t="s">
        <v>216</v>
      </c>
      <c r="D13896" s="546"/>
      <c r="E13896" s="171" t="str">
        <f t="shared" si="217"/>
        <v>1900</v>
      </c>
      <c r="F13896" s="547">
        <v>0</v>
      </c>
      <c r="G13896" s="548">
        <v>0</v>
      </c>
      <c r="H13896" s="547">
        <v>0</v>
      </c>
      <c r="I13896" s="545" t="s">
        <v>12650</v>
      </c>
      <c r="J13896" s="545"/>
      <c r="K13896" s="545" t="s">
        <v>21491</v>
      </c>
      <c r="L13896" s="545" t="s">
        <v>13413</v>
      </c>
      <c r="M13896" s="548" t="s">
        <v>13758</v>
      </c>
      <c r="N13896" s="545" t="s">
        <v>13413</v>
      </c>
      <c r="O13896" s="545" t="s">
        <v>13413</v>
      </c>
      <c r="P13896" s="549">
        <v>11613</v>
      </c>
      <c r="Q13896" s="549">
        <v>1</v>
      </c>
      <c r="R13896" s="549">
        <v>127</v>
      </c>
      <c r="S13896" s="548"/>
      <c r="T13896" s="548"/>
      <c r="U13896" s="99"/>
    </row>
    <row r="13897" spans="1:21" ht="19.5" customHeight="1">
      <c r="A13897" s="545">
        <v>108954</v>
      </c>
      <c r="B13897" s="545" t="s">
        <v>8520</v>
      </c>
      <c r="C13897" s="545" t="s">
        <v>216</v>
      </c>
      <c r="D13897" s="546"/>
      <c r="E13897" s="171" t="str">
        <f t="shared" si="217"/>
        <v>1900</v>
      </c>
      <c r="F13897" s="547">
        <v>0</v>
      </c>
      <c r="G13897" s="548">
        <v>0</v>
      </c>
      <c r="H13897" s="547">
        <v>0</v>
      </c>
      <c r="I13897" s="545" t="s">
        <v>12650</v>
      </c>
      <c r="J13897" s="545"/>
      <c r="K13897" s="545" t="s">
        <v>21492</v>
      </c>
      <c r="L13897" s="545" t="s">
        <v>13413</v>
      </c>
      <c r="M13897" s="548" t="s">
        <v>13758</v>
      </c>
      <c r="N13897" s="545" t="s">
        <v>13413</v>
      </c>
      <c r="O13897" s="545" t="s">
        <v>13413</v>
      </c>
      <c r="P13897" s="549">
        <v>11614</v>
      </c>
      <c r="Q13897" s="549">
        <v>1</v>
      </c>
      <c r="R13897" s="549">
        <v>127</v>
      </c>
      <c r="S13897" s="548"/>
      <c r="T13897" s="548"/>
      <c r="U13897" s="99"/>
    </row>
    <row r="13898" spans="1:21" ht="19.5" customHeight="1">
      <c r="A13898" s="545">
        <v>108955</v>
      </c>
      <c r="B13898" s="545" t="s">
        <v>5181</v>
      </c>
      <c r="C13898" s="545" t="s">
        <v>216</v>
      </c>
      <c r="D13898" s="546"/>
      <c r="E13898" s="171" t="str">
        <f t="shared" si="217"/>
        <v>1900</v>
      </c>
      <c r="F13898" s="547">
        <v>0</v>
      </c>
      <c r="G13898" s="548">
        <v>0</v>
      </c>
      <c r="H13898" s="547">
        <v>0</v>
      </c>
      <c r="I13898" s="545" t="s">
        <v>12676</v>
      </c>
      <c r="J13898" s="545"/>
      <c r="K13898" s="545" t="s">
        <v>21493</v>
      </c>
      <c r="L13898" s="545" t="s">
        <v>13413</v>
      </c>
      <c r="M13898" s="548" t="s">
        <v>13758</v>
      </c>
      <c r="N13898" s="545" t="s">
        <v>13413</v>
      </c>
      <c r="O13898" s="545" t="s">
        <v>13413</v>
      </c>
      <c r="P13898" s="549">
        <v>11615</v>
      </c>
      <c r="Q13898" s="549">
        <v>1</v>
      </c>
      <c r="R13898" s="549">
        <v>14</v>
      </c>
      <c r="S13898" s="548"/>
      <c r="T13898" s="548"/>
      <c r="U13898" s="99"/>
    </row>
    <row r="13899" spans="1:21" ht="19.5" customHeight="1">
      <c r="A13899" s="545">
        <v>108956</v>
      </c>
      <c r="B13899" s="545" t="s">
        <v>4961</v>
      </c>
      <c r="C13899" s="545" t="s">
        <v>216</v>
      </c>
      <c r="D13899" s="546">
        <v>44123</v>
      </c>
      <c r="E13899" s="171" t="str">
        <f t="shared" si="217"/>
        <v>2020</v>
      </c>
      <c r="F13899" s="547">
        <v>12697</v>
      </c>
      <c r="G13899" s="548">
        <v>0.19</v>
      </c>
      <c r="H13899" s="547">
        <v>10669.75</v>
      </c>
      <c r="I13899" s="545" t="s">
        <v>12650</v>
      </c>
      <c r="J13899" s="545" t="s">
        <v>13305</v>
      </c>
      <c r="K13899" s="545" t="s">
        <v>21494</v>
      </c>
      <c r="L13899" s="545" t="s">
        <v>13413</v>
      </c>
      <c r="M13899" s="548" t="s">
        <v>13758</v>
      </c>
      <c r="N13899" s="545" t="s">
        <v>13413</v>
      </c>
      <c r="O13899" s="545" t="s">
        <v>13413</v>
      </c>
      <c r="P13899" s="549">
        <v>11616</v>
      </c>
      <c r="Q13899" s="549">
        <v>1</v>
      </c>
      <c r="R13899" s="549">
        <v>127</v>
      </c>
      <c r="S13899" s="548">
        <v>2217</v>
      </c>
      <c r="T13899" s="548"/>
      <c r="U13899" s="99"/>
    </row>
    <row r="13900" spans="1:21" ht="19.5" customHeight="1">
      <c r="A13900" s="545">
        <v>108957</v>
      </c>
      <c r="B13900" s="545" t="s">
        <v>8519</v>
      </c>
      <c r="C13900" s="545" t="s">
        <v>216</v>
      </c>
      <c r="D13900" s="546"/>
      <c r="E13900" s="171" t="str">
        <f t="shared" si="217"/>
        <v>1900</v>
      </c>
      <c r="F13900" s="547">
        <v>0</v>
      </c>
      <c r="G13900" s="548">
        <v>0</v>
      </c>
      <c r="H13900" s="547">
        <v>0</v>
      </c>
      <c r="I13900" s="545" t="s">
        <v>12650</v>
      </c>
      <c r="J13900" s="545"/>
      <c r="K13900" s="545" t="s">
        <v>21495</v>
      </c>
      <c r="L13900" s="545" t="s">
        <v>13413</v>
      </c>
      <c r="M13900" s="548" t="s">
        <v>13758</v>
      </c>
      <c r="N13900" s="545" t="s">
        <v>13413</v>
      </c>
      <c r="O13900" s="545" t="s">
        <v>13413</v>
      </c>
      <c r="P13900" s="549">
        <v>11617</v>
      </c>
      <c r="Q13900" s="549">
        <v>1</v>
      </c>
      <c r="R13900" s="549">
        <v>127</v>
      </c>
      <c r="S13900" s="548"/>
      <c r="T13900" s="548"/>
      <c r="U13900" s="99"/>
    </row>
    <row r="13901" spans="1:21" ht="19.5" customHeight="1">
      <c r="A13901" s="545">
        <v>108958</v>
      </c>
      <c r="B13901" s="545" t="s">
        <v>4859</v>
      </c>
      <c r="C13901" s="545" t="s">
        <v>216</v>
      </c>
      <c r="D13901" s="546"/>
      <c r="E13901" s="171" t="str">
        <f t="shared" si="217"/>
        <v>1900</v>
      </c>
      <c r="F13901" s="547">
        <v>0</v>
      </c>
      <c r="G13901" s="548">
        <v>0</v>
      </c>
      <c r="H13901" s="547">
        <v>0</v>
      </c>
      <c r="I13901" s="545" t="s">
        <v>12650</v>
      </c>
      <c r="J13901" s="545"/>
      <c r="K13901" s="545" t="s">
        <v>21496</v>
      </c>
      <c r="L13901" s="545" t="s">
        <v>13413</v>
      </c>
      <c r="M13901" s="548" t="s">
        <v>13758</v>
      </c>
      <c r="N13901" s="545" t="s">
        <v>13413</v>
      </c>
      <c r="O13901" s="545" t="s">
        <v>13413</v>
      </c>
      <c r="P13901" s="549">
        <v>11618</v>
      </c>
      <c r="Q13901" s="549">
        <v>1</v>
      </c>
      <c r="R13901" s="549">
        <v>127</v>
      </c>
      <c r="S13901" s="548"/>
      <c r="T13901" s="548"/>
      <c r="U13901" s="99"/>
    </row>
    <row r="13902" spans="1:21" ht="19.5" customHeight="1">
      <c r="A13902" s="545">
        <v>108959</v>
      </c>
      <c r="B13902" s="545" t="s">
        <v>4968</v>
      </c>
      <c r="C13902" s="545" t="s">
        <v>216</v>
      </c>
      <c r="D13902" s="546"/>
      <c r="E13902" s="171" t="str">
        <f t="shared" si="217"/>
        <v>1900</v>
      </c>
      <c r="F13902" s="547">
        <v>0</v>
      </c>
      <c r="G13902" s="548">
        <v>0</v>
      </c>
      <c r="H13902" s="547">
        <v>0</v>
      </c>
      <c r="I13902" s="545" t="s">
        <v>12650</v>
      </c>
      <c r="J13902" s="545"/>
      <c r="K13902" s="545" t="s">
        <v>21497</v>
      </c>
      <c r="L13902" s="545" t="s">
        <v>13413</v>
      </c>
      <c r="M13902" s="548" t="s">
        <v>13758</v>
      </c>
      <c r="N13902" s="545" t="s">
        <v>13413</v>
      </c>
      <c r="O13902" s="545" t="s">
        <v>13413</v>
      </c>
      <c r="P13902" s="549">
        <v>11619</v>
      </c>
      <c r="Q13902" s="549">
        <v>1</v>
      </c>
      <c r="R13902" s="549">
        <v>127</v>
      </c>
      <c r="S13902" s="548"/>
      <c r="T13902" s="548"/>
      <c r="U13902" s="99"/>
    </row>
    <row r="13903" spans="1:21" ht="19.5" customHeight="1">
      <c r="A13903" s="545">
        <v>108960</v>
      </c>
      <c r="B13903" s="545" t="s">
        <v>5084</v>
      </c>
      <c r="C13903" s="545" t="s">
        <v>216</v>
      </c>
      <c r="D13903" s="546"/>
      <c r="E13903" s="171" t="str">
        <f t="shared" si="217"/>
        <v>1900</v>
      </c>
      <c r="F13903" s="547">
        <v>0</v>
      </c>
      <c r="G13903" s="548">
        <v>0</v>
      </c>
      <c r="H13903" s="547">
        <v>0</v>
      </c>
      <c r="I13903" s="545" t="s">
        <v>12676</v>
      </c>
      <c r="J13903" s="545"/>
      <c r="K13903" s="545" t="s">
        <v>13413</v>
      </c>
      <c r="L13903" s="545" t="s">
        <v>13413</v>
      </c>
      <c r="M13903" s="548" t="s">
        <v>13758</v>
      </c>
      <c r="N13903" s="545" t="s">
        <v>13413</v>
      </c>
      <c r="O13903" s="545" t="s">
        <v>13413</v>
      </c>
      <c r="P13903" s="549">
        <v>11620</v>
      </c>
      <c r="Q13903" s="549">
        <v>1</v>
      </c>
      <c r="R13903" s="549">
        <v>14</v>
      </c>
      <c r="S13903" s="548"/>
      <c r="T13903" s="548"/>
      <c r="U13903" s="99"/>
    </row>
    <row r="13904" spans="1:21" ht="19.5" customHeight="1">
      <c r="A13904" s="545">
        <v>108961</v>
      </c>
      <c r="B13904" s="545" t="s">
        <v>4860</v>
      </c>
      <c r="C13904" s="545" t="s">
        <v>216</v>
      </c>
      <c r="D13904" s="546"/>
      <c r="E13904" s="171" t="str">
        <f t="shared" si="217"/>
        <v>1900</v>
      </c>
      <c r="F13904" s="547">
        <v>0</v>
      </c>
      <c r="G13904" s="548">
        <v>0</v>
      </c>
      <c r="H13904" s="547">
        <v>0</v>
      </c>
      <c r="I13904" s="545" t="s">
        <v>12650</v>
      </c>
      <c r="J13904" s="545"/>
      <c r="K13904" s="545" t="s">
        <v>21498</v>
      </c>
      <c r="L13904" s="545" t="s">
        <v>13413</v>
      </c>
      <c r="M13904" s="548" t="s">
        <v>13758</v>
      </c>
      <c r="N13904" s="545" t="s">
        <v>13413</v>
      </c>
      <c r="O13904" s="545" t="s">
        <v>13413</v>
      </c>
      <c r="P13904" s="549">
        <v>11621</v>
      </c>
      <c r="Q13904" s="549">
        <v>1</v>
      </c>
      <c r="R13904" s="549">
        <v>127</v>
      </c>
      <c r="S13904" s="548"/>
      <c r="T13904" s="548"/>
      <c r="U13904" s="99"/>
    </row>
    <row r="13905" spans="1:21" ht="19.5" customHeight="1">
      <c r="A13905" s="545">
        <v>108962</v>
      </c>
      <c r="B13905" s="545" t="s">
        <v>4969</v>
      </c>
      <c r="C13905" s="545" t="s">
        <v>216</v>
      </c>
      <c r="D13905" s="546"/>
      <c r="E13905" s="171" t="str">
        <f t="shared" si="217"/>
        <v>1900</v>
      </c>
      <c r="F13905" s="547">
        <v>0</v>
      </c>
      <c r="G13905" s="548">
        <v>0</v>
      </c>
      <c r="H13905" s="547">
        <v>0</v>
      </c>
      <c r="I13905" s="545" t="s">
        <v>12650</v>
      </c>
      <c r="J13905" s="545"/>
      <c r="K13905" s="545" t="s">
        <v>21499</v>
      </c>
      <c r="L13905" s="545" t="s">
        <v>13413</v>
      </c>
      <c r="M13905" s="548" t="s">
        <v>13758</v>
      </c>
      <c r="N13905" s="545" t="s">
        <v>13413</v>
      </c>
      <c r="O13905" s="545" t="s">
        <v>13413</v>
      </c>
      <c r="P13905" s="549">
        <v>11622</v>
      </c>
      <c r="Q13905" s="549">
        <v>1</v>
      </c>
      <c r="R13905" s="549">
        <v>127</v>
      </c>
      <c r="S13905" s="548"/>
      <c r="T13905" s="548"/>
      <c r="U13905" s="99"/>
    </row>
    <row r="13906" spans="1:21" ht="19.5" customHeight="1">
      <c r="A13906" s="545">
        <v>108963</v>
      </c>
      <c r="B13906" s="545" t="s">
        <v>8518</v>
      </c>
      <c r="C13906" s="545" t="s">
        <v>216</v>
      </c>
      <c r="D13906" s="546"/>
      <c r="E13906" s="171" t="str">
        <f t="shared" si="217"/>
        <v>1900</v>
      </c>
      <c r="F13906" s="547">
        <v>0</v>
      </c>
      <c r="G13906" s="548">
        <v>0</v>
      </c>
      <c r="H13906" s="547">
        <v>0</v>
      </c>
      <c r="I13906" s="545" t="s">
        <v>12650</v>
      </c>
      <c r="J13906" s="545"/>
      <c r="K13906" s="545" t="s">
        <v>21500</v>
      </c>
      <c r="L13906" s="545" t="s">
        <v>13413</v>
      </c>
      <c r="M13906" s="548" t="s">
        <v>13758</v>
      </c>
      <c r="N13906" s="545" t="s">
        <v>13413</v>
      </c>
      <c r="O13906" s="545" t="s">
        <v>13413</v>
      </c>
      <c r="P13906" s="549">
        <v>11623</v>
      </c>
      <c r="Q13906" s="549">
        <v>1</v>
      </c>
      <c r="R13906" s="549">
        <v>127</v>
      </c>
      <c r="S13906" s="548"/>
      <c r="T13906" s="548"/>
      <c r="U13906" s="99"/>
    </row>
    <row r="13907" spans="1:21" ht="19.5" customHeight="1">
      <c r="A13907" s="545">
        <v>108965</v>
      </c>
      <c r="B13907" s="545" t="s">
        <v>8517</v>
      </c>
      <c r="C13907" s="545" t="s">
        <v>216</v>
      </c>
      <c r="D13907" s="546"/>
      <c r="E13907" s="171" t="str">
        <f t="shared" si="217"/>
        <v>1900</v>
      </c>
      <c r="F13907" s="547">
        <v>0</v>
      </c>
      <c r="G13907" s="548">
        <v>0</v>
      </c>
      <c r="H13907" s="547">
        <v>0</v>
      </c>
      <c r="I13907" s="545" t="s">
        <v>12650</v>
      </c>
      <c r="J13907" s="545"/>
      <c r="K13907" s="545" t="s">
        <v>21499</v>
      </c>
      <c r="L13907" s="545" t="s">
        <v>13413</v>
      </c>
      <c r="M13907" s="548" t="s">
        <v>13758</v>
      </c>
      <c r="N13907" s="545" t="s">
        <v>13413</v>
      </c>
      <c r="O13907" s="545" t="s">
        <v>13413</v>
      </c>
      <c r="P13907" s="549">
        <v>11625</v>
      </c>
      <c r="Q13907" s="549">
        <v>1</v>
      </c>
      <c r="R13907" s="549">
        <v>127</v>
      </c>
      <c r="S13907" s="548"/>
      <c r="T13907" s="548"/>
      <c r="U13907" s="99"/>
    </row>
    <row r="13908" spans="1:21" ht="19.5" customHeight="1">
      <c r="A13908" s="545">
        <v>108966</v>
      </c>
      <c r="B13908" s="545" t="s">
        <v>8516</v>
      </c>
      <c r="C13908" s="545" t="s">
        <v>216</v>
      </c>
      <c r="D13908" s="546"/>
      <c r="E13908" s="171" t="str">
        <f t="shared" si="217"/>
        <v>1900</v>
      </c>
      <c r="F13908" s="547">
        <v>0</v>
      </c>
      <c r="G13908" s="548">
        <v>0</v>
      </c>
      <c r="H13908" s="547">
        <v>0</v>
      </c>
      <c r="I13908" s="545" t="s">
        <v>12973</v>
      </c>
      <c r="J13908" s="545"/>
      <c r="K13908" s="545" t="s">
        <v>21501</v>
      </c>
      <c r="L13908" s="545" t="s">
        <v>13413</v>
      </c>
      <c r="M13908" s="548" t="s">
        <v>13758</v>
      </c>
      <c r="N13908" s="545" t="s">
        <v>13413</v>
      </c>
      <c r="O13908" s="545" t="s">
        <v>13413</v>
      </c>
      <c r="P13908" s="549">
        <v>11626</v>
      </c>
      <c r="Q13908" s="549">
        <v>1</v>
      </c>
      <c r="R13908" s="549">
        <v>59</v>
      </c>
      <c r="S13908" s="548"/>
      <c r="T13908" s="548"/>
      <c r="U13908" s="99"/>
    </row>
    <row r="13909" spans="1:21" ht="19.5" customHeight="1">
      <c r="A13909" s="545">
        <v>108967</v>
      </c>
      <c r="B13909" s="545" t="s">
        <v>8515</v>
      </c>
      <c r="C13909" s="545" t="s">
        <v>216</v>
      </c>
      <c r="D13909" s="546"/>
      <c r="E13909" s="171" t="str">
        <f t="shared" si="217"/>
        <v>1900</v>
      </c>
      <c r="F13909" s="547">
        <v>0</v>
      </c>
      <c r="G13909" s="548">
        <v>0</v>
      </c>
      <c r="H13909" s="547">
        <v>0</v>
      </c>
      <c r="I13909" s="545" t="s">
        <v>12650</v>
      </c>
      <c r="J13909" s="545"/>
      <c r="K13909" s="545" t="s">
        <v>21502</v>
      </c>
      <c r="L13909" s="545" t="s">
        <v>13413</v>
      </c>
      <c r="M13909" s="548" t="s">
        <v>13758</v>
      </c>
      <c r="N13909" s="545" t="s">
        <v>13413</v>
      </c>
      <c r="O13909" s="545" t="s">
        <v>13413</v>
      </c>
      <c r="P13909" s="549">
        <v>11627</v>
      </c>
      <c r="Q13909" s="549">
        <v>1</v>
      </c>
      <c r="R13909" s="549">
        <v>127</v>
      </c>
      <c r="S13909" s="548"/>
      <c r="T13909" s="548"/>
      <c r="U13909" s="99"/>
    </row>
    <row r="13910" spans="1:21" ht="19.5" customHeight="1">
      <c r="A13910" s="545">
        <v>108968</v>
      </c>
      <c r="B13910" s="545" t="s">
        <v>8514</v>
      </c>
      <c r="C13910" s="545" t="s">
        <v>216</v>
      </c>
      <c r="D13910" s="546"/>
      <c r="E13910" s="171" t="str">
        <f t="shared" si="217"/>
        <v>1900</v>
      </c>
      <c r="F13910" s="547">
        <v>0</v>
      </c>
      <c r="G13910" s="548">
        <v>0</v>
      </c>
      <c r="H13910" s="547">
        <v>0</v>
      </c>
      <c r="I13910" s="545" t="s">
        <v>12637</v>
      </c>
      <c r="J13910" s="545"/>
      <c r="K13910" s="545" t="s">
        <v>21503</v>
      </c>
      <c r="L13910" s="545" t="s">
        <v>13413</v>
      </c>
      <c r="M13910" s="548" t="s">
        <v>13758</v>
      </c>
      <c r="N13910" s="545" t="s">
        <v>13413</v>
      </c>
      <c r="O13910" s="545" t="s">
        <v>13413</v>
      </c>
      <c r="P13910" s="549">
        <v>11628</v>
      </c>
      <c r="Q13910" s="549">
        <v>1</v>
      </c>
      <c r="R13910" s="549">
        <v>13</v>
      </c>
      <c r="S13910" s="548"/>
      <c r="T13910" s="548"/>
      <c r="U13910" s="99"/>
    </row>
    <row r="13911" spans="1:21" ht="19.5" customHeight="1">
      <c r="A13911" s="545">
        <v>108969</v>
      </c>
      <c r="B13911" s="545" t="s">
        <v>8513</v>
      </c>
      <c r="C13911" s="545" t="s">
        <v>216</v>
      </c>
      <c r="D13911" s="546"/>
      <c r="E13911" s="171" t="str">
        <f t="shared" si="217"/>
        <v>1900</v>
      </c>
      <c r="F13911" s="547">
        <v>0</v>
      </c>
      <c r="G13911" s="548">
        <v>0</v>
      </c>
      <c r="H13911" s="547">
        <v>0</v>
      </c>
      <c r="I13911" s="545" t="s">
        <v>12650</v>
      </c>
      <c r="J13911" s="545"/>
      <c r="K13911" s="545" t="s">
        <v>21504</v>
      </c>
      <c r="L13911" s="545" t="s">
        <v>13413</v>
      </c>
      <c r="M13911" s="548" t="s">
        <v>13758</v>
      </c>
      <c r="N13911" s="545" t="s">
        <v>13413</v>
      </c>
      <c r="O13911" s="545" t="s">
        <v>13413</v>
      </c>
      <c r="P13911" s="549">
        <v>11629</v>
      </c>
      <c r="Q13911" s="549">
        <v>1</v>
      </c>
      <c r="R13911" s="549">
        <v>127</v>
      </c>
      <c r="S13911" s="548"/>
      <c r="T13911" s="548"/>
      <c r="U13911" s="99"/>
    </row>
    <row r="13912" spans="1:21" ht="19.5" customHeight="1">
      <c r="A13912" s="545">
        <v>108970</v>
      </c>
      <c r="B13912" s="545" t="s">
        <v>8512</v>
      </c>
      <c r="C13912" s="545" t="s">
        <v>209</v>
      </c>
      <c r="D13912" s="546"/>
      <c r="E13912" s="171" t="str">
        <f t="shared" si="217"/>
        <v>1900</v>
      </c>
      <c r="F13912" s="547">
        <v>0</v>
      </c>
      <c r="G13912" s="548">
        <v>0</v>
      </c>
      <c r="H13912" s="547">
        <v>0</v>
      </c>
      <c r="I13912" s="545" t="s">
        <v>12637</v>
      </c>
      <c r="J13912" s="545"/>
      <c r="K13912" s="545" t="s">
        <v>21505</v>
      </c>
      <c r="L13912" s="545" t="s">
        <v>13413</v>
      </c>
      <c r="M13912" s="548" t="s">
        <v>13758</v>
      </c>
      <c r="N13912" s="545" t="s">
        <v>13413</v>
      </c>
      <c r="O13912" s="545" t="s">
        <v>13413</v>
      </c>
      <c r="P13912" s="549">
        <v>11630</v>
      </c>
      <c r="Q13912" s="549">
        <v>1</v>
      </c>
      <c r="R13912" s="549">
        <v>13</v>
      </c>
      <c r="S13912" s="548"/>
      <c r="T13912" s="548"/>
      <c r="U13912" s="99"/>
    </row>
    <row r="13913" spans="1:21" ht="19.5" customHeight="1">
      <c r="A13913" s="545">
        <v>108971</v>
      </c>
      <c r="B13913" s="545" t="s">
        <v>8511</v>
      </c>
      <c r="C13913" s="545" t="s">
        <v>216</v>
      </c>
      <c r="D13913" s="546"/>
      <c r="E13913" s="171" t="str">
        <f t="shared" si="217"/>
        <v>1900</v>
      </c>
      <c r="F13913" s="547">
        <v>0</v>
      </c>
      <c r="G13913" s="548">
        <v>0</v>
      </c>
      <c r="H13913" s="547">
        <v>0</v>
      </c>
      <c r="I13913" s="545" t="s">
        <v>12650</v>
      </c>
      <c r="J13913" s="545"/>
      <c r="K13913" s="545" t="s">
        <v>21506</v>
      </c>
      <c r="L13913" s="545" t="s">
        <v>13413</v>
      </c>
      <c r="M13913" s="548" t="s">
        <v>13758</v>
      </c>
      <c r="N13913" s="545" t="s">
        <v>13413</v>
      </c>
      <c r="O13913" s="545" t="s">
        <v>13413</v>
      </c>
      <c r="P13913" s="549">
        <v>11631</v>
      </c>
      <c r="Q13913" s="549">
        <v>1</v>
      </c>
      <c r="R13913" s="549">
        <v>127</v>
      </c>
      <c r="S13913" s="548"/>
      <c r="T13913" s="548"/>
      <c r="U13913" s="99"/>
    </row>
    <row r="13914" spans="1:21" ht="19.5" customHeight="1">
      <c r="A13914" s="545">
        <v>108972</v>
      </c>
      <c r="B13914" s="545" t="s">
        <v>4895</v>
      </c>
      <c r="C13914" s="545" t="s">
        <v>216</v>
      </c>
      <c r="D13914" s="546"/>
      <c r="E13914" s="171" t="str">
        <f t="shared" si="217"/>
        <v>1900</v>
      </c>
      <c r="F13914" s="547">
        <v>0</v>
      </c>
      <c r="G13914" s="548">
        <v>0</v>
      </c>
      <c r="H13914" s="547">
        <v>0</v>
      </c>
      <c r="I13914" s="545" t="s">
        <v>12637</v>
      </c>
      <c r="J13914" s="545"/>
      <c r="K13914" s="545" t="s">
        <v>21505</v>
      </c>
      <c r="L13914" s="545" t="s">
        <v>13413</v>
      </c>
      <c r="M13914" s="548" t="s">
        <v>13758</v>
      </c>
      <c r="N13914" s="545" t="s">
        <v>13413</v>
      </c>
      <c r="O13914" s="545" t="s">
        <v>13413</v>
      </c>
      <c r="P13914" s="549">
        <v>11632</v>
      </c>
      <c r="Q13914" s="549">
        <v>1</v>
      </c>
      <c r="R13914" s="549">
        <v>13</v>
      </c>
      <c r="S13914" s="548"/>
      <c r="T13914" s="548"/>
      <c r="U13914" s="99"/>
    </row>
    <row r="13915" spans="1:21" ht="19.5" customHeight="1">
      <c r="A13915" s="545">
        <v>108973</v>
      </c>
      <c r="B13915" s="545" t="s">
        <v>8510</v>
      </c>
      <c r="C13915" s="545" t="s">
        <v>216</v>
      </c>
      <c r="D13915" s="546"/>
      <c r="E13915" s="171" t="str">
        <f t="shared" si="217"/>
        <v>1900</v>
      </c>
      <c r="F13915" s="547">
        <v>0</v>
      </c>
      <c r="G13915" s="548">
        <v>0</v>
      </c>
      <c r="H13915" s="547">
        <v>0</v>
      </c>
      <c r="I13915" s="545" t="s">
        <v>12650</v>
      </c>
      <c r="J13915" s="545"/>
      <c r="K13915" s="545" t="s">
        <v>21507</v>
      </c>
      <c r="L13915" s="545" t="s">
        <v>13413</v>
      </c>
      <c r="M13915" s="548" t="s">
        <v>13758</v>
      </c>
      <c r="N13915" s="545" t="s">
        <v>13413</v>
      </c>
      <c r="O13915" s="545" t="s">
        <v>13413</v>
      </c>
      <c r="P13915" s="549">
        <v>11633</v>
      </c>
      <c r="Q13915" s="549">
        <v>1</v>
      </c>
      <c r="R13915" s="549">
        <v>127</v>
      </c>
      <c r="S13915" s="548"/>
      <c r="T13915" s="548"/>
      <c r="U13915" s="99"/>
    </row>
    <row r="13916" spans="1:21" ht="19.5" customHeight="1">
      <c r="A13916" s="545">
        <v>108974</v>
      </c>
      <c r="B13916" s="545" t="s">
        <v>5066</v>
      </c>
      <c r="C13916" s="545" t="s">
        <v>216</v>
      </c>
      <c r="D13916" s="546"/>
      <c r="E13916" s="171" t="str">
        <f t="shared" si="217"/>
        <v>1900</v>
      </c>
      <c r="F13916" s="547">
        <v>0</v>
      </c>
      <c r="G13916" s="548">
        <v>0</v>
      </c>
      <c r="H13916" s="547">
        <v>0</v>
      </c>
      <c r="I13916" s="545" t="s">
        <v>12676</v>
      </c>
      <c r="J13916" s="545"/>
      <c r="K13916" s="545" t="s">
        <v>13413</v>
      </c>
      <c r="L13916" s="545" t="s">
        <v>13413</v>
      </c>
      <c r="M13916" s="548" t="s">
        <v>13758</v>
      </c>
      <c r="N13916" s="545" t="s">
        <v>13413</v>
      </c>
      <c r="O13916" s="545" t="s">
        <v>13413</v>
      </c>
      <c r="P13916" s="549">
        <v>11634</v>
      </c>
      <c r="Q13916" s="549">
        <v>1</v>
      </c>
      <c r="R13916" s="549">
        <v>14</v>
      </c>
      <c r="S13916" s="548"/>
      <c r="T13916" s="548"/>
      <c r="U13916" s="99"/>
    </row>
    <row r="13917" spans="1:21" ht="19.5" customHeight="1">
      <c r="A13917" s="545">
        <v>108975</v>
      </c>
      <c r="B13917" s="545" t="s">
        <v>8509</v>
      </c>
      <c r="C13917" s="545" t="s">
        <v>216</v>
      </c>
      <c r="D13917" s="546"/>
      <c r="E13917" s="171" t="str">
        <f t="shared" si="217"/>
        <v>1900</v>
      </c>
      <c r="F13917" s="547">
        <v>0</v>
      </c>
      <c r="G13917" s="548">
        <v>0</v>
      </c>
      <c r="H13917" s="547">
        <v>0</v>
      </c>
      <c r="I13917" s="545" t="s">
        <v>12650</v>
      </c>
      <c r="J13917" s="545"/>
      <c r="K13917" s="545" t="s">
        <v>21508</v>
      </c>
      <c r="L13917" s="545" t="s">
        <v>13413</v>
      </c>
      <c r="M13917" s="548" t="s">
        <v>13758</v>
      </c>
      <c r="N13917" s="545" t="s">
        <v>13413</v>
      </c>
      <c r="O13917" s="545" t="s">
        <v>13413</v>
      </c>
      <c r="P13917" s="549">
        <v>11635</v>
      </c>
      <c r="Q13917" s="549">
        <v>1</v>
      </c>
      <c r="R13917" s="549">
        <v>127</v>
      </c>
      <c r="S13917" s="548"/>
      <c r="T13917" s="548"/>
      <c r="U13917" s="99"/>
    </row>
    <row r="13918" spans="1:21" ht="19.5" customHeight="1">
      <c r="A13918" s="545">
        <v>108976</v>
      </c>
      <c r="B13918" s="545" t="s">
        <v>4768</v>
      </c>
      <c r="C13918" s="545" t="s">
        <v>216</v>
      </c>
      <c r="D13918" s="546"/>
      <c r="E13918" s="171" t="str">
        <f t="shared" si="217"/>
        <v>1900</v>
      </c>
      <c r="F13918" s="547">
        <v>0</v>
      </c>
      <c r="G13918" s="548">
        <v>0</v>
      </c>
      <c r="H13918" s="547">
        <v>0</v>
      </c>
      <c r="I13918" s="545" t="s">
        <v>12650</v>
      </c>
      <c r="J13918" s="545"/>
      <c r="K13918" s="545" t="s">
        <v>21509</v>
      </c>
      <c r="L13918" s="545" t="s">
        <v>13413</v>
      </c>
      <c r="M13918" s="548" t="s">
        <v>13758</v>
      </c>
      <c r="N13918" s="545" t="s">
        <v>13413</v>
      </c>
      <c r="O13918" s="545" t="s">
        <v>13413</v>
      </c>
      <c r="P13918" s="549">
        <v>11636</v>
      </c>
      <c r="Q13918" s="549">
        <v>1</v>
      </c>
      <c r="R13918" s="549">
        <v>127</v>
      </c>
      <c r="S13918" s="548"/>
      <c r="T13918" s="548"/>
      <c r="U13918" s="99"/>
    </row>
    <row r="13919" spans="1:21" ht="19.5" customHeight="1">
      <c r="A13919" s="545">
        <v>108977</v>
      </c>
      <c r="B13919" s="545" t="s">
        <v>8508</v>
      </c>
      <c r="C13919" s="545" t="s">
        <v>216</v>
      </c>
      <c r="D13919" s="546"/>
      <c r="E13919" s="171" t="str">
        <f t="shared" si="217"/>
        <v>1900</v>
      </c>
      <c r="F13919" s="547">
        <v>0</v>
      </c>
      <c r="G13919" s="548">
        <v>0</v>
      </c>
      <c r="H13919" s="547">
        <v>0</v>
      </c>
      <c r="I13919" s="545" t="s">
        <v>12650</v>
      </c>
      <c r="J13919" s="545"/>
      <c r="K13919" s="545" t="s">
        <v>21510</v>
      </c>
      <c r="L13919" s="545" t="s">
        <v>13413</v>
      </c>
      <c r="M13919" s="548" t="s">
        <v>13758</v>
      </c>
      <c r="N13919" s="545" t="s">
        <v>13413</v>
      </c>
      <c r="O13919" s="545" t="s">
        <v>13413</v>
      </c>
      <c r="P13919" s="549">
        <v>11637</v>
      </c>
      <c r="Q13919" s="549">
        <v>1</v>
      </c>
      <c r="R13919" s="549">
        <v>127</v>
      </c>
      <c r="S13919" s="548"/>
      <c r="T13919" s="548"/>
      <c r="U13919" s="99"/>
    </row>
    <row r="13920" spans="1:21" ht="19.5" customHeight="1">
      <c r="A13920" s="545">
        <v>108978</v>
      </c>
      <c r="B13920" s="545" t="s">
        <v>8507</v>
      </c>
      <c r="C13920" s="545" t="s">
        <v>216</v>
      </c>
      <c r="D13920" s="546"/>
      <c r="E13920" s="171" t="str">
        <f t="shared" si="217"/>
        <v>1900</v>
      </c>
      <c r="F13920" s="547">
        <v>0</v>
      </c>
      <c r="G13920" s="548">
        <v>0</v>
      </c>
      <c r="H13920" s="547">
        <v>0</v>
      </c>
      <c r="I13920" s="545" t="s">
        <v>12650</v>
      </c>
      <c r="J13920" s="545"/>
      <c r="K13920" s="545" t="s">
        <v>21511</v>
      </c>
      <c r="L13920" s="545" t="s">
        <v>13413</v>
      </c>
      <c r="M13920" s="548" t="s">
        <v>13758</v>
      </c>
      <c r="N13920" s="545" t="s">
        <v>13413</v>
      </c>
      <c r="O13920" s="545" t="s">
        <v>13413</v>
      </c>
      <c r="P13920" s="549">
        <v>11638</v>
      </c>
      <c r="Q13920" s="549">
        <v>1</v>
      </c>
      <c r="R13920" s="549">
        <v>127</v>
      </c>
      <c r="S13920" s="548"/>
      <c r="T13920" s="548"/>
      <c r="U13920" s="99"/>
    </row>
    <row r="13921" spans="1:21" ht="19.5" customHeight="1">
      <c r="A13921" s="545">
        <v>108979</v>
      </c>
      <c r="B13921" s="545" t="s">
        <v>4858</v>
      </c>
      <c r="C13921" s="545" t="s">
        <v>216</v>
      </c>
      <c r="D13921" s="546"/>
      <c r="E13921" s="171" t="str">
        <f t="shared" si="217"/>
        <v>1900</v>
      </c>
      <c r="F13921" s="547">
        <v>0</v>
      </c>
      <c r="G13921" s="548">
        <v>0</v>
      </c>
      <c r="H13921" s="547">
        <v>0</v>
      </c>
      <c r="I13921" s="545" t="s">
        <v>12650</v>
      </c>
      <c r="J13921" s="545"/>
      <c r="K13921" s="545" t="s">
        <v>21512</v>
      </c>
      <c r="L13921" s="545" t="s">
        <v>13413</v>
      </c>
      <c r="M13921" s="548" t="s">
        <v>13758</v>
      </c>
      <c r="N13921" s="545" t="s">
        <v>13413</v>
      </c>
      <c r="O13921" s="545" t="s">
        <v>13413</v>
      </c>
      <c r="P13921" s="549">
        <v>11639</v>
      </c>
      <c r="Q13921" s="549">
        <v>1</v>
      </c>
      <c r="R13921" s="549">
        <v>127</v>
      </c>
      <c r="S13921" s="548"/>
      <c r="T13921" s="548"/>
      <c r="U13921" s="99"/>
    </row>
    <row r="13922" spans="1:21" ht="19.5" customHeight="1">
      <c r="A13922" s="545">
        <v>108980</v>
      </c>
      <c r="B13922" s="545" t="s">
        <v>5016</v>
      </c>
      <c r="C13922" s="545" t="s">
        <v>216</v>
      </c>
      <c r="D13922" s="546"/>
      <c r="E13922" s="171" t="str">
        <f t="shared" si="217"/>
        <v>1900</v>
      </c>
      <c r="F13922" s="547">
        <v>0</v>
      </c>
      <c r="G13922" s="548">
        <v>0</v>
      </c>
      <c r="H13922" s="547">
        <v>0</v>
      </c>
      <c r="I13922" s="545" t="s">
        <v>12676</v>
      </c>
      <c r="J13922" s="545"/>
      <c r="K13922" s="545" t="s">
        <v>21513</v>
      </c>
      <c r="L13922" s="545" t="s">
        <v>13413</v>
      </c>
      <c r="M13922" s="548" t="s">
        <v>13758</v>
      </c>
      <c r="N13922" s="545" t="s">
        <v>13413</v>
      </c>
      <c r="O13922" s="545" t="s">
        <v>13413</v>
      </c>
      <c r="P13922" s="549">
        <v>11640</v>
      </c>
      <c r="Q13922" s="549">
        <v>1</v>
      </c>
      <c r="R13922" s="549">
        <v>14</v>
      </c>
      <c r="S13922" s="548"/>
      <c r="T13922" s="548"/>
      <c r="U13922" s="99"/>
    </row>
    <row r="13923" spans="1:21" ht="19.5" customHeight="1">
      <c r="A13923" s="545">
        <v>108981</v>
      </c>
      <c r="B13923" s="545" t="s">
        <v>4946</v>
      </c>
      <c r="C13923" s="545" t="s">
        <v>216</v>
      </c>
      <c r="D13923" s="546"/>
      <c r="E13923" s="171" t="str">
        <f t="shared" si="217"/>
        <v>1900</v>
      </c>
      <c r="F13923" s="547">
        <v>0</v>
      </c>
      <c r="G13923" s="548">
        <v>0</v>
      </c>
      <c r="H13923" s="547">
        <v>0</v>
      </c>
      <c r="I13923" s="545" t="s">
        <v>12650</v>
      </c>
      <c r="J13923" s="545"/>
      <c r="K13923" s="545" t="s">
        <v>21514</v>
      </c>
      <c r="L13923" s="545" t="s">
        <v>13413</v>
      </c>
      <c r="M13923" s="548" t="s">
        <v>13758</v>
      </c>
      <c r="N13923" s="545" t="s">
        <v>13413</v>
      </c>
      <c r="O13923" s="545" t="s">
        <v>13413</v>
      </c>
      <c r="P13923" s="549">
        <v>11641</v>
      </c>
      <c r="Q13923" s="549">
        <v>1</v>
      </c>
      <c r="R13923" s="549">
        <v>127</v>
      </c>
      <c r="S13923" s="548"/>
      <c r="T13923" s="548"/>
      <c r="U13923" s="99"/>
    </row>
    <row r="13924" spans="1:21" ht="19.5" customHeight="1">
      <c r="A13924" s="545">
        <v>108982</v>
      </c>
      <c r="B13924" s="545" t="s">
        <v>5160</v>
      </c>
      <c r="C13924" s="545" t="s">
        <v>216</v>
      </c>
      <c r="D13924" s="546"/>
      <c r="E13924" s="171" t="str">
        <f t="shared" si="217"/>
        <v>1900</v>
      </c>
      <c r="F13924" s="547">
        <v>0</v>
      </c>
      <c r="G13924" s="548">
        <v>0</v>
      </c>
      <c r="H13924" s="547">
        <v>0</v>
      </c>
      <c r="I13924" s="545" t="s">
        <v>12642</v>
      </c>
      <c r="J13924" s="545"/>
      <c r="K13924" s="545" t="s">
        <v>13413</v>
      </c>
      <c r="L13924" s="545" t="s">
        <v>13413</v>
      </c>
      <c r="M13924" s="548" t="s">
        <v>13758</v>
      </c>
      <c r="N13924" s="545" t="s">
        <v>13413</v>
      </c>
      <c r="O13924" s="545" t="s">
        <v>13413</v>
      </c>
      <c r="P13924" s="549">
        <v>11642</v>
      </c>
      <c r="Q13924" s="549">
        <v>1</v>
      </c>
      <c r="R13924" s="549">
        <v>135</v>
      </c>
      <c r="S13924" s="548"/>
      <c r="T13924" s="548"/>
      <c r="U13924" s="99"/>
    </row>
    <row r="13925" spans="1:21" ht="19.5" customHeight="1">
      <c r="A13925" s="545">
        <v>108983</v>
      </c>
      <c r="B13925" s="545" t="s">
        <v>4767</v>
      </c>
      <c r="C13925" s="545" t="s">
        <v>216</v>
      </c>
      <c r="D13925" s="546"/>
      <c r="E13925" s="171" t="str">
        <f t="shared" si="217"/>
        <v>1900</v>
      </c>
      <c r="F13925" s="547">
        <v>0</v>
      </c>
      <c r="G13925" s="548">
        <v>0</v>
      </c>
      <c r="H13925" s="547">
        <v>0</v>
      </c>
      <c r="I13925" s="545" t="s">
        <v>12650</v>
      </c>
      <c r="J13925" s="545"/>
      <c r="K13925" s="545" t="s">
        <v>21515</v>
      </c>
      <c r="L13925" s="545" t="s">
        <v>13413</v>
      </c>
      <c r="M13925" s="548" t="s">
        <v>13758</v>
      </c>
      <c r="N13925" s="545" t="s">
        <v>13413</v>
      </c>
      <c r="O13925" s="545" t="s">
        <v>13413</v>
      </c>
      <c r="P13925" s="549">
        <v>11643</v>
      </c>
      <c r="Q13925" s="549">
        <v>1</v>
      </c>
      <c r="R13925" s="549">
        <v>127</v>
      </c>
      <c r="S13925" s="548"/>
      <c r="T13925" s="548"/>
      <c r="U13925" s="99"/>
    </row>
    <row r="13926" spans="1:21" ht="19.5" customHeight="1">
      <c r="A13926" s="545">
        <v>108984</v>
      </c>
      <c r="B13926" s="545" t="s">
        <v>8506</v>
      </c>
      <c r="C13926" s="545" t="s">
        <v>209</v>
      </c>
      <c r="D13926" s="546"/>
      <c r="E13926" s="171" t="str">
        <f t="shared" si="217"/>
        <v>1900</v>
      </c>
      <c r="F13926" s="547">
        <v>0</v>
      </c>
      <c r="G13926" s="548">
        <v>0</v>
      </c>
      <c r="H13926" s="547">
        <v>0</v>
      </c>
      <c r="I13926" s="545" t="s">
        <v>12637</v>
      </c>
      <c r="J13926" s="545"/>
      <c r="K13926" s="545" t="s">
        <v>21516</v>
      </c>
      <c r="L13926" s="545" t="s">
        <v>13413</v>
      </c>
      <c r="M13926" s="548" t="s">
        <v>13758</v>
      </c>
      <c r="N13926" s="545" t="s">
        <v>13413</v>
      </c>
      <c r="O13926" s="545" t="s">
        <v>13413</v>
      </c>
      <c r="P13926" s="549">
        <v>11644</v>
      </c>
      <c r="Q13926" s="549">
        <v>1</v>
      </c>
      <c r="R13926" s="549">
        <v>13</v>
      </c>
      <c r="S13926" s="548"/>
      <c r="T13926" s="548"/>
      <c r="U13926" s="99"/>
    </row>
    <row r="13927" spans="1:21" ht="19.5" customHeight="1">
      <c r="A13927" s="545">
        <v>108985</v>
      </c>
      <c r="B13927" s="545" t="s">
        <v>4945</v>
      </c>
      <c r="C13927" s="545" t="s">
        <v>216</v>
      </c>
      <c r="D13927" s="546"/>
      <c r="E13927" s="171" t="str">
        <f t="shared" si="217"/>
        <v>1900</v>
      </c>
      <c r="F13927" s="547">
        <v>0</v>
      </c>
      <c r="G13927" s="548">
        <v>0</v>
      </c>
      <c r="H13927" s="547">
        <v>0</v>
      </c>
      <c r="I13927" s="545" t="s">
        <v>12650</v>
      </c>
      <c r="J13927" s="545"/>
      <c r="K13927" s="545" t="s">
        <v>21517</v>
      </c>
      <c r="L13927" s="545" t="s">
        <v>13413</v>
      </c>
      <c r="M13927" s="548" t="s">
        <v>13758</v>
      </c>
      <c r="N13927" s="545" t="s">
        <v>13413</v>
      </c>
      <c r="O13927" s="545" t="s">
        <v>13413</v>
      </c>
      <c r="P13927" s="549">
        <v>11645</v>
      </c>
      <c r="Q13927" s="549">
        <v>1</v>
      </c>
      <c r="R13927" s="549">
        <v>127</v>
      </c>
      <c r="S13927" s="548"/>
      <c r="T13927" s="548"/>
      <c r="U13927" s="99"/>
    </row>
    <row r="13928" spans="1:21" ht="19.5" customHeight="1">
      <c r="A13928" s="545">
        <v>108986</v>
      </c>
      <c r="B13928" s="545" t="s">
        <v>8505</v>
      </c>
      <c r="C13928" s="545" t="s">
        <v>216</v>
      </c>
      <c r="D13928" s="546"/>
      <c r="E13928" s="171" t="str">
        <f t="shared" si="217"/>
        <v>1900</v>
      </c>
      <c r="F13928" s="547">
        <v>0</v>
      </c>
      <c r="G13928" s="548">
        <v>0</v>
      </c>
      <c r="H13928" s="547">
        <v>0</v>
      </c>
      <c r="I13928" s="545" t="s">
        <v>12650</v>
      </c>
      <c r="J13928" s="545"/>
      <c r="K13928" s="545" t="s">
        <v>21518</v>
      </c>
      <c r="L13928" s="545" t="s">
        <v>13413</v>
      </c>
      <c r="M13928" s="548" t="s">
        <v>13758</v>
      </c>
      <c r="N13928" s="545" t="s">
        <v>13413</v>
      </c>
      <c r="O13928" s="545" t="s">
        <v>13413</v>
      </c>
      <c r="P13928" s="549">
        <v>11646</v>
      </c>
      <c r="Q13928" s="549">
        <v>1</v>
      </c>
      <c r="R13928" s="549">
        <v>127</v>
      </c>
      <c r="S13928" s="548"/>
      <c r="T13928" s="548"/>
      <c r="U13928" s="99"/>
    </row>
    <row r="13929" spans="1:21" ht="19.5" customHeight="1">
      <c r="A13929" s="545">
        <v>108987</v>
      </c>
      <c r="B13929" s="545" t="s">
        <v>8504</v>
      </c>
      <c r="C13929" s="545" t="s">
        <v>216</v>
      </c>
      <c r="D13929" s="546"/>
      <c r="E13929" s="171" t="str">
        <f t="shared" si="217"/>
        <v>1900</v>
      </c>
      <c r="F13929" s="547">
        <v>0</v>
      </c>
      <c r="G13929" s="548">
        <v>0</v>
      </c>
      <c r="H13929" s="547">
        <v>0</v>
      </c>
      <c r="I13929" s="545" t="s">
        <v>12650</v>
      </c>
      <c r="J13929" s="545"/>
      <c r="K13929" s="545" t="s">
        <v>21519</v>
      </c>
      <c r="L13929" s="545" t="s">
        <v>13413</v>
      </c>
      <c r="M13929" s="548" t="s">
        <v>13758</v>
      </c>
      <c r="N13929" s="545" t="s">
        <v>13413</v>
      </c>
      <c r="O13929" s="545" t="s">
        <v>13413</v>
      </c>
      <c r="P13929" s="549">
        <v>11647</v>
      </c>
      <c r="Q13929" s="549">
        <v>1</v>
      </c>
      <c r="R13929" s="549">
        <v>127</v>
      </c>
      <c r="S13929" s="548"/>
      <c r="T13929" s="548"/>
      <c r="U13929" s="99"/>
    </row>
    <row r="13930" spans="1:21" ht="19.5" customHeight="1">
      <c r="A13930" s="545">
        <v>108988</v>
      </c>
      <c r="B13930" s="545" t="s">
        <v>5112</v>
      </c>
      <c r="C13930" s="545" t="s">
        <v>216</v>
      </c>
      <c r="D13930" s="546"/>
      <c r="E13930" s="171" t="str">
        <f t="shared" si="217"/>
        <v>1900</v>
      </c>
      <c r="F13930" s="547">
        <v>0</v>
      </c>
      <c r="G13930" s="548">
        <v>0</v>
      </c>
      <c r="H13930" s="547">
        <v>0</v>
      </c>
      <c r="I13930" s="545" t="s">
        <v>12676</v>
      </c>
      <c r="J13930" s="545"/>
      <c r="K13930" s="545" t="s">
        <v>13413</v>
      </c>
      <c r="L13930" s="545" t="s">
        <v>13413</v>
      </c>
      <c r="M13930" s="548" t="s">
        <v>13758</v>
      </c>
      <c r="N13930" s="545" t="s">
        <v>13413</v>
      </c>
      <c r="O13930" s="545" t="s">
        <v>13413</v>
      </c>
      <c r="P13930" s="549">
        <v>11648</v>
      </c>
      <c r="Q13930" s="549">
        <v>1</v>
      </c>
      <c r="R13930" s="549">
        <v>14</v>
      </c>
      <c r="S13930" s="548"/>
      <c r="T13930" s="548"/>
      <c r="U13930" s="99"/>
    </row>
    <row r="13931" spans="1:21" ht="19.5" customHeight="1">
      <c r="A13931" s="545">
        <v>108989</v>
      </c>
      <c r="B13931" s="545" t="s">
        <v>6118</v>
      </c>
      <c r="C13931" s="545" t="s">
        <v>216</v>
      </c>
      <c r="D13931" s="546">
        <v>45708</v>
      </c>
      <c r="E13931" s="171" t="str">
        <f t="shared" si="217"/>
        <v>2025</v>
      </c>
      <c r="F13931" s="547">
        <v>3567560.7</v>
      </c>
      <c r="G13931" s="548">
        <v>0.19</v>
      </c>
      <c r="H13931" s="547">
        <v>2997950.16</v>
      </c>
      <c r="I13931" s="545" t="s">
        <v>12650</v>
      </c>
      <c r="J13931" s="545" t="s">
        <v>13307</v>
      </c>
      <c r="K13931" s="545" t="s">
        <v>21520</v>
      </c>
      <c r="L13931" s="545" t="s">
        <v>13413</v>
      </c>
      <c r="M13931" s="548" t="s">
        <v>13758</v>
      </c>
      <c r="N13931" s="545" t="s">
        <v>13413</v>
      </c>
      <c r="O13931" s="545" t="s">
        <v>13413</v>
      </c>
      <c r="P13931" s="549">
        <v>11649</v>
      </c>
      <c r="Q13931" s="549">
        <v>1</v>
      </c>
      <c r="R13931" s="549">
        <v>127</v>
      </c>
      <c r="S13931" s="548">
        <v>2228</v>
      </c>
      <c r="T13931" s="548"/>
      <c r="U13931" s="99"/>
    </row>
    <row r="13932" spans="1:21" ht="19.5" customHeight="1">
      <c r="A13932" s="545">
        <v>108990</v>
      </c>
      <c r="B13932" s="545" t="s">
        <v>4667</v>
      </c>
      <c r="C13932" s="545" t="s">
        <v>216</v>
      </c>
      <c r="D13932" s="546"/>
      <c r="E13932" s="171" t="str">
        <f t="shared" si="217"/>
        <v>1900</v>
      </c>
      <c r="F13932" s="547">
        <v>0</v>
      </c>
      <c r="G13932" s="548">
        <v>0</v>
      </c>
      <c r="H13932" s="547">
        <v>0</v>
      </c>
      <c r="I13932" s="545" t="s">
        <v>12650</v>
      </c>
      <c r="J13932" s="545"/>
      <c r="K13932" s="545" t="s">
        <v>21521</v>
      </c>
      <c r="L13932" s="545" t="s">
        <v>13413</v>
      </c>
      <c r="M13932" s="548" t="s">
        <v>13758</v>
      </c>
      <c r="N13932" s="545" t="s">
        <v>13413</v>
      </c>
      <c r="O13932" s="545" t="s">
        <v>13413</v>
      </c>
      <c r="P13932" s="549">
        <v>11650</v>
      </c>
      <c r="Q13932" s="549">
        <v>1</v>
      </c>
      <c r="R13932" s="549">
        <v>127</v>
      </c>
      <c r="S13932" s="548"/>
      <c r="T13932" s="548"/>
      <c r="U13932" s="99"/>
    </row>
    <row r="13933" spans="1:21" ht="19.5" customHeight="1">
      <c r="A13933" s="545">
        <v>108991</v>
      </c>
      <c r="B13933" s="545" t="s">
        <v>4759</v>
      </c>
      <c r="C13933" s="545" t="s">
        <v>216</v>
      </c>
      <c r="D13933" s="546"/>
      <c r="E13933" s="171" t="str">
        <f t="shared" si="217"/>
        <v>1900</v>
      </c>
      <c r="F13933" s="547">
        <v>0</v>
      </c>
      <c r="G13933" s="548">
        <v>0</v>
      </c>
      <c r="H13933" s="547">
        <v>0</v>
      </c>
      <c r="I13933" s="545" t="s">
        <v>12637</v>
      </c>
      <c r="J13933" s="545"/>
      <c r="K13933" s="545" t="s">
        <v>21516</v>
      </c>
      <c r="L13933" s="545" t="s">
        <v>13413</v>
      </c>
      <c r="M13933" s="548" t="s">
        <v>13758</v>
      </c>
      <c r="N13933" s="545" t="s">
        <v>13413</v>
      </c>
      <c r="O13933" s="545" t="s">
        <v>13413</v>
      </c>
      <c r="P13933" s="549">
        <v>11651</v>
      </c>
      <c r="Q13933" s="549">
        <v>1</v>
      </c>
      <c r="R13933" s="549">
        <v>13</v>
      </c>
      <c r="S13933" s="548"/>
      <c r="T13933" s="548"/>
      <c r="U13933" s="99"/>
    </row>
    <row r="13934" spans="1:21" ht="19.5" customHeight="1">
      <c r="A13934" s="545">
        <v>108992</v>
      </c>
      <c r="B13934" s="545" t="s">
        <v>4906</v>
      </c>
      <c r="C13934" s="545" t="s">
        <v>216</v>
      </c>
      <c r="D13934" s="546"/>
      <c r="E13934" s="171" t="str">
        <f t="shared" si="217"/>
        <v>1900</v>
      </c>
      <c r="F13934" s="547">
        <v>0</v>
      </c>
      <c r="G13934" s="548">
        <v>0</v>
      </c>
      <c r="H13934" s="547">
        <v>0</v>
      </c>
      <c r="I13934" s="545" t="s">
        <v>12650</v>
      </c>
      <c r="J13934" s="545"/>
      <c r="K13934" s="545" t="s">
        <v>21522</v>
      </c>
      <c r="L13934" s="545" t="s">
        <v>13413</v>
      </c>
      <c r="M13934" s="548" t="s">
        <v>13758</v>
      </c>
      <c r="N13934" s="545" t="s">
        <v>13413</v>
      </c>
      <c r="O13934" s="545" t="s">
        <v>13413</v>
      </c>
      <c r="P13934" s="549">
        <v>11652</v>
      </c>
      <c r="Q13934" s="549">
        <v>1</v>
      </c>
      <c r="R13934" s="549">
        <v>127</v>
      </c>
      <c r="S13934" s="548"/>
      <c r="T13934" s="548"/>
      <c r="U13934" s="99"/>
    </row>
    <row r="13935" spans="1:21" ht="19.5" customHeight="1">
      <c r="A13935" s="545">
        <v>108993</v>
      </c>
      <c r="B13935" s="545" t="s">
        <v>8503</v>
      </c>
      <c r="C13935" s="545" t="s">
        <v>216</v>
      </c>
      <c r="D13935" s="546"/>
      <c r="E13935" s="171" t="str">
        <f t="shared" si="217"/>
        <v>1900</v>
      </c>
      <c r="F13935" s="547">
        <v>0</v>
      </c>
      <c r="G13935" s="548">
        <v>0</v>
      </c>
      <c r="H13935" s="547">
        <v>0</v>
      </c>
      <c r="I13935" s="545" t="s">
        <v>12650</v>
      </c>
      <c r="J13935" s="545"/>
      <c r="K13935" s="545" t="s">
        <v>21523</v>
      </c>
      <c r="L13935" s="545" t="s">
        <v>13413</v>
      </c>
      <c r="M13935" s="548" t="s">
        <v>13758</v>
      </c>
      <c r="N13935" s="545" t="s">
        <v>13413</v>
      </c>
      <c r="O13935" s="545" t="s">
        <v>13413</v>
      </c>
      <c r="P13935" s="549">
        <v>11653</v>
      </c>
      <c r="Q13935" s="549">
        <v>1</v>
      </c>
      <c r="R13935" s="549">
        <v>127</v>
      </c>
      <c r="S13935" s="548"/>
      <c r="T13935" s="548"/>
      <c r="U13935" s="99"/>
    </row>
    <row r="13936" spans="1:21" ht="19.5" customHeight="1">
      <c r="A13936" s="545">
        <v>108994</v>
      </c>
      <c r="B13936" s="545" t="s">
        <v>4943</v>
      </c>
      <c r="C13936" s="545" t="s">
        <v>216</v>
      </c>
      <c r="D13936" s="546"/>
      <c r="E13936" s="171" t="str">
        <f t="shared" si="217"/>
        <v>1900</v>
      </c>
      <c r="F13936" s="547">
        <v>0</v>
      </c>
      <c r="G13936" s="548">
        <v>0</v>
      </c>
      <c r="H13936" s="547">
        <v>0</v>
      </c>
      <c r="I13936" s="545" t="s">
        <v>12650</v>
      </c>
      <c r="J13936" s="545"/>
      <c r="K13936" s="545" t="s">
        <v>21524</v>
      </c>
      <c r="L13936" s="545" t="s">
        <v>13413</v>
      </c>
      <c r="M13936" s="548" t="s">
        <v>13758</v>
      </c>
      <c r="N13936" s="545" t="s">
        <v>13413</v>
      </c>
      <c r="O13936" s="545" t="s">
        <v>13413</v>
      </c>
      <c r="P13936" s="549">
        <v>11654</v>
      </c>
      <c r="Q13936" s="549">
        <v>1</v>
      </c>
      <c r="R13936" s="549">
        <v>127</v>
      </c>
      <c r="S13936" s="548"/>
      <c r="T13936" s="548"/>
      <c r="U13936" s="99"/>
    </row>
    <row r="13937" spans="1:21" ht="19.5" customHeight="1">
      <c r="A13937" s="545">
        <v>108995</v>
      </c>
      <c r="B13937" s="545" t="s">
        <v>4685</v>
      </c>
      <c r="C13937" s="545" t="s">
        <v>216</v>
      </c>
      <c r="D13937" s="546"/>
      <c r="E13937" s="171" t="str">
        <f t="shared" si="217"/>
        <v>1900</v>
      </c>
      <c r="F13937" s="547">
        <v>0</v>
      </c>
      <c r="G13937" s="548">
        <v>0</v>
      </c>
      <c r="H13937" s="547">
        <v>0</v>
      </c>
      <c r="I13937" s="545" t="s">
        <v>12650</v>
      </c>
      <c r="J13937" s="545"/>
      <c r="K13937" s="545" t="s">
        <v>21525</v>
      </c>
      <c r="L13937" s="545" t="s">
        <v>13413</v>
      </c>
      <c r="M13937" s="548" t="s">
        <v>13758</v>
      </c>
      <c r="N13937" s="545" t="s">
        <v>13413</v>
      </c>
      <c r="O13937" s="545" t="s">
        <v>13413</v>
      </c>
      <c r="P13937" s="549">
        <v>11655</v>
      </c>
      <c r="Q13937" s="549">
        <v>1</v>
      </c>
      <c r="R13937" s="549">
        <v>127</v>
      </c>
      <c r="S13937" s="548"/>
      <c r="T13937" s="548"/>
      <c r="U13937" s="99"/>
    </row>
    <row r="13938" spans="1:21" ht="19.5" customHeight="1">
      <c r="A13938" s="545">
        <v>108996</v>
      </c>
      <c r="B13938" s="545" t="s">
        <v>4948</v>
      </c>
      <c r="C13938" s="545" t="s">
        <v>216</v>
      </c>
      <c r="D13938" s="546"/>
      <c r="E13938" s="171" t="str">
        <f t="shared" si="217"/>
        <v>1900</v>
      </c>
      <c r="F13938" s="547">
        <v>0</v>
      </c>
      <c r="G13938" s="548">
        <v>0</v>
      </c>
      <c r="H13938" s="547">
        <v>0</v>
      </c>
      <c r="I13938" s="545" t="s">
        <v>12637</v>
      </c>
      <c r="J13938" s="545"/>
      <c r="K13938" s="545" t="s">
        <v>21526</v>
      </c>
      <c r="L13938" s="545" t="s">
        <v>13413</v>
      </c>
      <c r="M13938" s="548" t="s">
        <v>13758</v>
      </c>
      <c r="N13938" s="545" t="s">
        <v>13413</v>
      </c>
      <c r="O13938" s="545" t="s">
        <v>13413</v>
      </c>
      <c r="P13938" s="549">
        <v>11656</v>
      </c>
      <c r="Q13938" s="549">
        <v>1</v>
      </c>
      <c r="R13938" s="549">
        <v>13</v>
      </c>
      <c r="S13938" s="548"/>
      <c r="T13938" s="548"/>
      <c r="U13938" s="99"/>
    </row>
    <row r="13939" spans="1:21" ht="19.5" customHeight="1">
      <c r="A13939" s="545">
        <v>108997</v>
      </c>
      <c r="B13939" s="545" t="s">
        <v>4760</v>
      </c>
      <c r="C13939" s="545" t="s">
        <v>216</v>
      </c>
      <c r="D13939" s="546"/>
      <c r="E13939" s="171" t="str">
        <f t="shared" si="217"/>
        <v>1900</v>
      </c>
      <c r="F13939" s="547">
        <v>0</v>
      </c>
      <c r="G13939" s="548">
        <v>0</v>
      </c>
      <c r="H13939" s="547">
        <v>0</v>
      </c>
      <c r="I13939" s="545" t="s">
        <v>12650</v>
      </c>
      <c r="J13939" s="545"/>
      <c r="K13939" s="545" t="s">
        <v>21527</v>
      </c>
      <c r="L13939" s="545" t="s">
        <v>13413</v>
      </c>
      <c r="M13939" s="548" t="s">
        <v>13758</v>
      </c>
      <c r="N13939" s="545" t="s">
        <v>13413</v>
      </c>
      <c r="O13939" s="545" t="s">
        <v>13413</v>
      </c>
      <c r="P13939" s="549">
        <v>11657</v>
      </c>
      <c r="Q13939" s="549">
        <v>1</v>
      </c>
      <c r="R13939" s="549">
        <v>127</v>
      </c>
      <c r="S13939" s="548"/>
      <c r="T13939" s="548"/>
      <c r="U13939" s="99"/>
    </row>
    <row r="13940" spans="1:21" ht="19.5" customHeight="1">
      <c r="A13940" s="545">
        <v>108998</v>
      </c>
      <c r="B13940" s="545" t="s">
        <v>4954</v>
      </c>
      <c r="C13940" s="545" t="s">
        <v>216</v>
      </c>
      <c r="D13940" s="546"/>
      <c r="E13940" s="171" t="str">
        <f t="shared" si="217"/>
        <v>1900</v>
      </c>
      <c r="F13940" s="547">
        <v>0</v>
      </c>
      <c r="G13940" s="548">
        <v>0</v>
      </c>
      <c r="H13940" s="547">
        <v>0</v>
      </c>
      <c r="I13940" s="545" t="s">
        <v>12650</v>
      </c>
      <c r="J13940" s="545"/>
      <c r="K13940" s="545" t="s">
        <v>21528</v>
      </c>
      <c r="L13940" s="545" t="s">
        <v>13413</v>
      </c>
      <c r="M13940" s="548" t="s">
        <v>13758</v>
      </c>
      <c r="N13940" s="545" t="s">
        <v>13413</v>
      </c>
      <c r="O13940" s="545" t="s">
        <v>13413</v>
      </c>
      <c r="P13940" s="549">
        <v>11658</v>
      </c>
      <c r="Q13940" s="549">
        <v>1</v>
      </c>
      <c r="R13940" s="549">
        <v>127</v>
      </c>
      <c r="S13940" s="548"/>
      <c r="T13940" s="548"/>
      <c r="U13940" s="99"/>
    </row>
    <row r="13941" spans="1:21" ht="19.5" customHeight="1">
      <c r="A13941" s="545">
        <v>108999</v>
      </c>
      <c r="B13941" s="545" t="s">
        <v>5085</v>
      </c>
      <c r="C13941" s="545" t="s">
        <v>216</v>
      </c>
      <c r="D13941" s="546"/>
      <c r="E13941" s="171" t="str">
        <f t="shared" si="217"/>
        <v>1900</v>
      </c>
      <c r="F13941" s="547">
        <v>0</v>
      </c>
      <c r="G13941" s="548">
        <v>0</v>
      </c>
      <c r="H13941" s="547">
        <v>0</v>
      </c>
      <c r="I13941" s="545" t="s">
        <v>12676</v>
      </c>
      <c r="J13941" s="545"/>
      <c r="K13941" s="545" t="s">
        <v>21529</v>
      </c>
      <c r="L13941" s="545" t="s">
        <v>13413</v>
      </c>
      <c r="M13941" s="548" t="s">
        <v>13758</v>
      </c>
      <c r="N13941" s="545" t="s">
        <v>13413</v>
      </c>
      <c r="O13941" s="545" t="s">
        <v>13413</v>
      </c>
      <c r="P13941" s="549">
        <v>11659</v>
      </c>
      <c r="Q13941" s="549">
        <v>1</v>
      </c>
      <c r="R13941" s="549">
        <v>14</v>
      </c>
      <c r="S13941" s="548"/>
      <c r="T13941" s="548"/>
      <c r="U13941" s="99"/>
    </row>
    <row r="13942" spans="1:21" ht="19.5" customHeight="1">
      <c r="A13942" s="545">
        <v>109000</v>
      </c>
      <c r="B13942" s="545" t="s">
        <v>8502</v>
      </c>
      <c r="C13942" s="545" t="s">
        <v>216</v>
      </c>
      <c r="D13942" s="546"/>
      <c r="E13942" s="171" t="str">
        <f t="shared" si="217"/>
        <v>1900</v>
      </c>
      <c r="F13942" s="547">
        <v>0</v>
      </c>
      <c r="G13942" s="548">
        <v>0</v>
      </c>
      <c r="H13942" s="547">
        <v>0</v>
      </c>
      <c r="I13942" s="545" t="s">
        <v>12650</v>
      </c>
      <c r="J13942" s="545"/>
      <c r="K13942" s="545" t="s">
        <v>21530</v>
      </c>
      <c r="L13942" s="545" t="s">
        <v>13413</v>
      </c>
      <c r="M13942" s="548" t="s">
        <v>13758</v>
      </c>
      <c r="N13942" s="545" t="s">
        <v>13413</v>
      </c>
      <c r="O13942" s="545" t="s">
        <v>13413</v>
      </c>
      <c r="P13942" s="549">
        <v>11660</v>
      </c>
      <c r="Q13942" s="549">
        <v>1</v>
      </c>
      <c r="R13942" s="549">
        <v>127</v>
      </c>
      <c r="S13942" s="548"/>
      <c r="T13942" s="548"/>
      <c r="U13942" s="99"/>
    </row>
    <row r="13943" spans="1:21" ht="19.5" customHeight="1">
      <c r="A13943" s="545">
        <v>109001</v>
      </c>
      <c r="B13943" s="545" t="s">
        <v>5953</v>
      </c>
      <c r="C13943" s="545" t="s">
        <v>216</v>
      </c>
      <c r="D13943" s="546"/>
      <c r="E13943" s="171" t="str">
        <f t="shared" si="217"/>
        <v>1900</v>
      </c>
      <c r="F13943" s="547">
        <v>0</v>
      </c>
      <c r="G13943" s="548">
        <v>0</v>
      </c>
      <c r="H13943" s="547">
        <v>0</v>
      </c>
      <c r="I13943" s="545" t="s">
        <v>12973</v>
      </c>
      <c r="J13943" s="545"/>
      <c r="K13943" s="545" t="s">
        <v>21531</v>
      </c>
      <c r="L13943" s="545" t="s">
        <v>13413</v>
      </c>
      <c r="M13943" s="548" t="s">
        <v>13758</v>
      </c>
      <c r="N13943" s="545" t="s">
        <v>13413</v>
      </c>
      <c r="O13943" s="545" t="s">
        <v>13413</v>
      </c>
      <c r="P13943" s="549">
        <v>11661</v>
      </c>
      <c r="Q13943" s="549">
        <v>1</v>
      </c>
      <c r="R13943" s="549">
        <v>59</v>
      </c>
      <c r="S13943" s="548"/>
      <c r="T13943" s="548"/>
      <c r="U13943" s="99"/>
    </row>
    <row r="13944" spans="1:21" ht="19.5" customHeight="1">
      <c r="A13944" s="545">
        <v>109002</v>
      </c>
      <c r="B13944" s="545" t="s">
        <v>8501</v>
      </c>
      <c r="C13944" s="545" t="s">
        <v>209</v>
      </c>
      <c r="D13944" s="546"/>
      <c r="E13944" s="171" t="str">
        <f t="shared" si="217"/>
        <v>1900</v>
      </c>
      <c r="F13944" s="547">
        <v>0</v>
      </c>
      <c r="G13944" s="548">
        <v>0</v>
      </c>
      <c r="H13944" s="547">
        <v>0</v>
      </c>
      <c r="I13944" s="545" t="s">
        <v>12650</v>
      </c>
      <c r="J13944" s="545"/>
      <c r="K13944" s="545" t="s">
        <v>21532</v>
      </c>
      <c r="L13944" s="545" t="s">
        <v>13413</v>
      </c>
      <c r="M13944" s="548" t="s">
        <v>13758</v>
      </c>
      <c r="N13944" s="545" t="s">
        <v>13413</v>
      </c>
      <c r="O13944" s="545" t="s">
        <v>13413</v>
      </c>
      <c r="P13944" s="549">
        <v>11662</v>
      </c>
      <c r="Q13944" s="549">
        <v>1</v>
      </c>
      <c r="R13944" s="549">
        <v>127</v>
      </c>
      <c r="S13944" s="548"/>
      <c r="T13944" s="548"/>
      <c r="U13944" s="99"/>
    </row>
    <row r="13945" spans="1:21" ht="19.5" customHeight="1">
      <c r="A13945" s="545">
        <v>109003</v>
      </c>
      <c r="B13945" s="545" t="s">
        <v>4828</v>
      </c>
      <c r="C13945" s="545" t="s">
        <v>216</v>
      </c>
      <c r="D13945" s="546"/>
      <c r="E13945" s="171" t="str">
        <f t="shared" si="217"/>
        <v>1900</v>
      </c>
      <c r="F13945" s="547">
        <v>0</v>
      </c>
      <c r="G13945" s="548">
        <v>0</v>
      </c>
      <c r="H13945" s="547">
        <v>0</v>
      </c>
      <c r="I13945" s="545" t="s">
        <v>12650</v>
      </c>
      <c r="J13945" s="545"/>
      <c r="K13945" s="545" t="s">
        <v>21533</v>
      </c>
      <c r="L13945" s="545" t="s">
        <v>13413</v>
      </c>
      <c r="M13945" s="548" t="s">
        <v>13758</v>
      </c>
      <c r="N13945" s="545" t="s">
        <v>13413</v>
      </c>
      <c r="O13945" s="545" t="s">
        <v>13413</v>
      </c>
      <c r="P13945" s="549">
        <v>11663</v>
      </c>
      <c r="Q13945" s="549">
        <v>1</v>
      </c>
      <c r="R13945" s="549">
        <v>127</v>
      </c>
      <c r="S13945" s="548"/>
      <c r="T13945" s="548"/>
      <c r="U13945" s="99"/>
    </row>
    <row r="13946" spans="1:21" ht="19.5" customHeight="1">
      <c r="A13946" s="545">
        <v>109004</v>
      </c>
      <c r="B13946" s="545" t="s">
        <v>8500</v>
      </c>
      <c r="C13946" s="545" t="s">
        <v>216</v>
      </c>
      <c r="D13946" s="546"/>
      <c r="E13946" s="171" t="str">
        <f t="shared" si="217"/>
        <v>1900</v>
      </c>
      <c r="F13946" s="547">
        <v>0</v>
      </c>
      <c r="G13946" s="548">
        <v>0</v>
      </c>
      <c r="H13946" s="547">
        <v>0</v>
      </c>
      <c r="I13946" s="545" t="s">
        <v>12650</v>
      </c>
      <c r="J13946" s="545"/>
      <c r="K13946" s="545" t="s">
        <v>21534</v>
      </c>
      <c r="L13946" s="545" t="s">
        <v>13413</v>
      </c>
      <c r="M13946" s="548" t="s">
        <v>13758</v>
      </c>
      <c r="N13946" s="545" t="s">
        <v>13413</v>
      </c>
      <c r="O13946" s="545" t="s">
        <v>13413</v>
      </c>
      <c r="P13946" s="549">
        <v>11664</v>
      </c>
      <c r="Q13946" s="549">
        <v>1</v>
      </c>
      <c r="R13946" s="549">
        <v>127</v>
      </c>
      <c r="S13946" s="548"/>
      <c r="T13946" s="548"/>
      <c r="U13946" s="99"/>
    </row>
    <row r="13947" spans="1:21" ht="19.5" customHeight="1">
      <c r="A13947" s="545">
        <v>109005</v>
      </c>
      <c r="B13947" s="545" t="s">
        <v>4785</v>
      </c>
      <c r="C13947" s="545" t="s">
        <v>216</v>
      </c>
      <c r="D13947" s="546"/>
      <c r="E13947" s="171" t="str">
        <f t="shared" si="217"/>
        <v>1900</v>
      </c>
      <c r="F13947" s="547">
        <v>0</v>
      </c>
      <c r="G13947" s="548">
        <v>0</v>
      </c>
      <c r="H13947" s="547">
        <v>0</v>
      </c>
      <c r="I13947" s="545" t="s">
        <v>12650</v>
      </c>
      <c r="J13947" s="545"/>
      <c r="K13947" s="545" t="s">
        <v>21535</v>
      </c>
      <c r="L13947" s="545" t="s">
        <v>13413</v>
      </c>
      <c r="M13947" s="548" t="s">
        <v>13758</v>
      </c>
      <c r="N13947" s="545" t="s">
        <v>13413</v>
      </c>
      <c r="O13947" s="545" t="s">
        <v>13413</v>
      </c>
      <c r="P13947" s="549">
        <v>11665</v>
      </c>
      <c r="Q13947" s="549">
        <v>1</v>
      </c>
      <c r="R13947" s="549">
        <v>127</v>
      </c>
      <c r="S13947" s="548"/>
      <c r="T13947" s="548"/>
      <c r="U13947" s="99"/>
    </row>
    <row r="13948" spans="1:21" ht="19.5" customHeight="1">
      <c r="A13948" s="545">
        <v>109006</v>
      </c>
      <c r="B13948" s="545" t="s">
        <v>4776</v>
      </c>
      <c r="C13948" s="545" t="s">
        <v>216</v>
      </c>
      <c r="D13948" s="546"/>
      <c r="E13948" s="171" t="str">
        <f t="shared" si="217"/>
        <v>1900</v>
      </c>
      <c r="F13948" s="547">
        <v>0</v>
      </c>
      <c r="G13948" s="548">
        <v>0</v>
      </c>
      <c r="H13948" s="547">
        <v>0</v>
      </c>
      <c r="I13948" s="545" t="s">
        <v>12650</v>
      </c>
      <c r="J13948" s="545"/>
      <c r="K13948" s="545" t="s">
        <v>21536</v>
      </c>
      <c r="L13948" s="545" t="s">
        <v>13413</v>
      </c>
      <c r="M13948" s="548" t="s">
        <v>13758</v>
      </c>
      <c r="N13948" s="545" t="s">
        <v>13413</v>
      </c>
      <c r="O13948" s="545" t="s">
        <v>13413</v>
      </c>
      <c r="P13948" s="549">
        <v>11666</v>
      </c>
      <c r="Q13948" s="549">
        <v>1</v>
      </c>
      <c r="R13948" s="549">
        <v>127</v>
      </c>
      <c r="S13948" s="548"/>
      <c r="T13948" s="548"/>
      <c r="U13948" s="99"/>
    </row>
    <row r="13949" spans="1:21" ht="19.5" customHeight="1">
      <c r="A13949" s="545">
        <v>109007</v>
      </c>
      <c r="B13949" s="545" t="s">
        <v>5220</v>
      </c>
      <c r="C13949" s="545" t="s">
        <v>903</v>
      </c>
      <c r="D13949" s="546"/>
      <c r="E13949" s="171" t="str">
        <f t="shared" si="217"/>
        <v>1900</v>
      </c>
      <c r="F13949" s="547">
        <v>0</v>
      </c>
      <c r="G13949" s="548">
        <v>0</v>
      </c>
      <c r="H13949" s="547">
        <v>0</v>
      </c>
      <c r="I13949" s="545" t="s">
        <v>12760</v>
      </c>
      <c r="J13949" s="545"/>
      <c r="K13949" s="545" t="s">
        <v>18912</v>
      </c>
      <c r="L13949" s="545" t="s">
        <v>13413</v>
      </c>
      <c r="M13949" s="548" t="s">
        <v>13813</v>
      </c>
      <c r="N13949" s="545" t="s">
        <v>13413</v>
      </c>
      <c r="O13949" s="545" t="s">
        <v>13413</v>
      </c>
      <c r="P13949" s="549">
        <v>11667</v>
      </c>
      <c r="Q13949" s="549">
        <v>3</v>
      </c>
      <c r="R13949" s="549">
        <v>161</v>
      </c>
      <c r="S13949" s="548"/>
      <c r="T13949" s="548"/>
      <c r="U13949" s="99"/>
    </row>
    <row r="13950" spans="1:21" ht="19.5" customHeight="1">
      <c r="A13950" s="545">
        <v>109008</v>
      </c>
      <c r="B13950" s="545" t="s">
        <v>8499</v>
      </c>
      <c r="C13950" s="545" t="s">
        <v>216</v>
      </c>
      <c r="D13950" s="546"/>
      <c r="E13950" s="171" t="str">
        <f t="shared" si="217"/>
        <v>1900</v>
      </c>
      <c r="F13950" s="547">
        <v>0</v>
      </c>
      <c r="G13950" s="548">
        <v>0</v>
      </c>
      <c r="H13950" s="547">
        <v>0</v>
      </c>
      <c r="I13950" s="545" t="s">
        <v>12650</v>
      </c>
      <c r="J13950" s="545"/>
      <c r="K13950" s="545" t="s">
        <v>21537</v>
      </c>
      <c r="L13950" s="545" t="s">
        <v>13413</v>
      </c>
      <c r="M13950" s="548" t="s">
        <v>13758</v>
      </c>
      <c r="N13950" s="545" t="s">
        <v>13413</v>
      </c>
      <c r="O13950" s="545" t="s">
        <v>13413</v>
      </c>
      <c r="P13950" s="549">
        <v>11668</v>
      </c>
      <c r="Q13950" s="549">
        <v>1</v>
      </c>
      <c r="R13950" s="549">
        <v>127</v>
      </c>
      <c r="S13950" s="548"/>
      <c r="T13950" s="548"/>
      <c r="U13950" s="99"/>
    </row>
    <row r="13951" spans="1:21" ht="19.5" customHeight="1">
      <c r="A13951" s="545">
        <v>109009</v>
      </c>
      <c r="B13951" s="545" t="s">
        <v>8498</v>
      </c>
      <c r="C13951" s="545" t="s">
        <v>216</v>
      </c>
      <c r="D13951" s="546"/>
      <c r="E13951" s="171" t="str">
        <f t="shared" si="217"/>
        <v>1900</v>
      </c>
      <c r="F13951" s="547">
        <v>0</v>
      </c>
      <c r="G13951" s="548">
        <v>0</v>
      </c>
      <c r="H13951" s="547">
        <v>0</v>
      </c>
      <c r="I13951" s="545" t="s">
        <v>12650</v>
      </c>
      <c r="J13951" s="545"/>
      <c r="K13951" s="545" t="s">
        <v>21538</v>
      </c>
      <c r="L13951" s="545" t="s">
        <v>13413</v>
      </c>
      <c r="M13951" s="548" t="s">
        <v>13758</v>
      </c>
      <c r="N13951" s="545" t="s">
        <v>13413</v>
      </c>
      <c r="O13951" s="545" t="s">
        <v>13413</v>
      </c>
      <c r="P13951" s="549">
        <v>11669</v>
      </c>
      <c r="Q13951" s="549">
        <v>1</v>
      </c>
      <c r="R13951" s="549">
        <v>127</v>
      </c>
      <c r="S13951" s="548"/>
      <c r="T13951" s="548"/>
      <c r="U13951" s="99"/>
    </row>
    <row r="13952" spans="1:21" ht="19.5" customHeight="1">
      <c r="A13952" s="545">
        <v>109010</v>
      </c>
      <c r="B13952" s="545" t="s">
        <v>8497</v>
      </c>
      <c r="C13952" s="545" t="s">
        <v>216</v>
      </c>
      <c r="D13952" s="546"/>
      <c r="E13952" s="171" t="str">
        <f t="shared" si="217"/>
        <v>1900</v>
      </c>
      <c r="F13952" s="547">
        <v>0</v>
      </c>
      <c r="G13952" s="548">
        <v>0</v>
      </c>
      <c r="H13952" s="547">
        <v>0</v>
      </c>
      <c r="I13952" s="545" t="s">
        <v>12650</v>
      </c>
      <c r="J13952" s="545"/>
      <c r="K13952" s="545" t="s">
        <v>21539</v>
      </c>
      <c r="L13952" s="545" t="s">
        <v>13413</v>
      </c>
      <c r="M13952" s="548" t="s">
        <v>13758</v>
      </c>
      <c r="N13952" s="545" t="s">
        <v>13413</v>
      </c>
      <c r="O13952" s="545" t="s">
        <v>13413</v>
      </c>
      <c r="P13952" s="549">
        <v>11670</v>
      </c>
      <c r="Q13952" s="549">
        <v>1</v>
      </c>
      <c r="R13952" s="549">
        <v>127</v>
      </c>
      <c r="S13952" s="548"/>
      <c r="T13952" s="548"/>
      <c r="U13952" s="99"/>
    </row>
    <row r="13953" spans="1:21" ht="19.5" customHeight="1">
      <c r="A13953" s="545">
        <v>109011</v>
      </c>
      <c r="B13953" s="545" t="s">
        <v>4889</v>
      </c>
      <c r="C13953" s="545" t="s">
        <v>216</v>
      </c>
      <c r="D13953" s="546">
        <v>43691</v>
      </c>
      <c r="E13953" s="171" t="str">
        <f t="shared" si="217"/>
        <v>2019</v>
      </c>
      <c r="F13953" s="547">
        <v>4500000.01</v>
      </c>
      <c r="G13953" s="548">
        <v>0.19</v>
      </c>
      <c r="H13953" s="547">
        <v>3781512.61</v>
      </c>
      <c r="I13953" s="545" t="s">
        <v>12650</v>
      </c>
      <c r="J13953" s="545" t="s">
        <v>13407</v>
      </c>
      <c r="K13953" s="545" t="s">
        <v>21540</v>
      </c>
      <c r="L13953" s="545" t="s">
        <v>13413</v>
      </c>
      <c r="M13953" s="548" t="s">
        <v>13758</v>
      </c>
      <c r="N13953" s="545" t="s">
        <v>13413</v>
      </c>
      <c r="O13953" s="545" t="s">
        <v>13413</v>
      </c>
      <c r="P13953" s="549">
        <v>11671</v>
      </c>
      <c r="Q13953" s="549">
        <v>1</v>
      </c>
      <c r="R13953" s="549">
        <v>127</v>
      </c>
      <c r="S13953" s="548">
        <v>2232</v>
      </c>
      <c r="T13953" s="548"/>
      <c r="U13953" s="99"/>
    </row>
    <row r="13954" spans="1:21" ht="19.5" customHeight="1">
      <c r="A13954" s="545">
        <v>109012</v>
      </c>
      <c r="B13954" s="545" t="s">
        <v>8496</v>
      </c>
      <c r="C13954" s="545" t="s">
        <v>216</v>
      </c>
      <c r="D13954" s="546"/>
      <c r="E13954" s="171" t="str">
        <f t="shared" si="217"/>
        <v>1900</v>
      </c>
      <c r="F13954" s="547">
        <v>0</v>
      </c>
      <c r="G13954" s="548">
        <v>0</v>
      </c>
      <c r="H13954" s="547">
        <v>0</v>
      </c>
      <c r="I13954" s="545" t="s">
        <v>12650</v>
      </c>
      <c r="J13954" s="545"/>
      <c r="K13954" s="545" t="s">
        <v>21541</v>
      </c>
      <c r="L13954" s="545" t="s">
        <v>13413</v>
      </c>
      <c r="M13954" s="548" t="s">
        <v>13758</v>
      </c>
      <c r="N13954" s="545" t="s">
        <v>13413</v>
      </c>
      <c r="O13954" s="545" t="s">
        <v>13413</v>
      </c>
      <c r="P13954" s="549">
        <v>11672</v>
      </c>
      <c r="Q13954" s="549">
        <v>1</v>
      </c>
      <c r="R13954" s="549">
        <v>127</v>
      </c>
      <c r="S13954" s="548"/>
      <c r="T13954" s="548"/>
      <c r="U13954" s="99"/>
    </row>
    <row r="13955" spans="1:21" ht="19.5" customHeight="1">
      <c r="A13955" s="545">
        <v>109013</v>
      </c>
      <c r="B13955" s="545" t="s">
        <v>4831</v>
      </c>
      <c r="C13955" s="545" t="s">
        <v>216</v>
      </c>
      <c r="D13955" s="546"/>
      <c r="E13955" s="171" t="str">
        <f t="shared" si="217"/>
        <v>1900</v>
      </c>
      <c r="F13955" s="547">
        <v>0</v>
      </c>
      <c r="G13955" s="548">
        <v>0</v>
      </c>
      <c r="H13955" s="547">
        <v>0</v>
      </c>
      <c r="I13955" s="545" t="s">
        <v>12650</v>
      </c>
      <c r="J13955" s="545"/>
      <c r="K13955" s="545" t="s">
        <v>21542</v>
      </c>
      <c r="L13955" s="545" t="s">
        <v>13413</v>
      </c>
      <c r="M13955" s="548" t="s">
        <v>13758</v>
      </c>
      <c r="N13955" s="545" t="s">
        <v>13413</v>
      </c>
      <c r="O13955" s="545" t="s">
        <v>13413</v>
      </c>
      <c r="P13955" s="549">
        <v>11673</v>
      </c>
      <c r="Q13955" s="549">
        <v>1</v>
      </c>
      <c r="R13955" s="549">
        <v>127</v>
      </c>
      <c r="S13955" s="548"/>
      <c r="T13955" s="548"/>
      <c r="U13955" s="99"/>
    </row>
    <row r="13956" spans="1:21" ht="19.5" customHeight="1">
      <c r="A13956" s="545">
        <v>109014</v>
      </c>
      <c r="B13956" s="545" t="s">
        <v>8495</v>
      </c>
      <c r="C13956" s="545" t="s">
        <v>216</v>
      </c>
      <c r="D13956" s="546"/>
      <c r="E13956" s="171" t="str">
        <f t="shared" ref="E13956:E14019" si="218">TEXT(D13956,"YYYY")</f>
        <v>1900</v>
      </c>
      <c r="F13956" s="547">
        <v>0</v>
      </c>
      <c r="G13956" s="548">
        <v>0</v>
      </c>
      <c r="H13956" s="547">
        <v>0</v>
      </c>
      <c r="I13956" s="545" t="s">
        <v>12650</v>
      </c>
      <c r="J13956" s="545"/>
      <c r="K13956" s="545" t="s">
        <v>21543</v>
      </c>
      <c r="L13956" s="545" t="s">
        <v>13413</v>
      </c>
      <c r="M13956" s="548" t="s">
        <v>13758</v>
      </c>
      <c r="N13956" s="545" t="s">
        <v>13413</v>
      </c>
      <c r="O13956" s="545" t="s">
        <v>13413</v>
      </c>
      <c r="P13956" s="549">
        <v>11674</v>
      </c>
      <c r="Q13956" s="549">
        <v>1</v>
      </c>
      <c r="R13956" s="549">
        <v>127</v>
      </c>
      <c r="S13956" s="548"/>
      <c r="T13956" s="548"/>
      <c r="U13956" s="99"/>
    </row>
    <row r="13957" spans="1:21" ht="19.5" customHeight="1">
      <c r="A13957" s="545">
        <v>109015</v>
      </c>
      <c r="B13957" s="545" t="s">
        <v>4825</v>
      </c>
      <c r="C13957" s="545" t="s">
        <v>216</v>
      </c>
      <c r="D13957" s="546"/>
      <c r="E13957" s="171" t="str">
        <f t="shared" si="218"/>
        <v>1900</v>
      </c>
      <c r="F13957" s="547">
        <v>0</v>
      </c>
      <c r="G13957" s="548">
        <v>0</v>
      </c>
      <c r="H13957" s="547">
        <v>0</v>
      </c>
      <c r="I13957" s="545" t="s">
        <v>12650</v>
      </c>
      <c r="J13957" s="545"/>
      <c r="K13957" s="545" t="s">
        <v>21544</v>
      </c>
      <c r="L13957" s="545" t="s">
        <v>13413</v>
      </c>
      <c r="M13957" s="548" t="s">
        <v>13758</v>
      </c>
      <c r="N13957" s="545" t="s">
        <v>13413</v>
      </c>
      <c r="O13957" s="545" t="s">
        <v>13413</v>
      </c>
      <c r="P13957" s="549">
        <v>11675</v>
      </c>
      <c r="Q13957" s="549">
        <v>1</v>
      </c>
      <c r="R13957" s="549">
        <v>127</v>
      </c>
      <c r="S13957" s="548"/>
      <c r="T13957" s="548"/>
      <c r="U13957" s="99"/>
    </row>
    <row r="13958" spans="1:21" ht="19.5" customHeight="1">
      <c r="A13958" s="545">
        <v>109016</v>
      </c>
      <c r="B13958" s="545" t="s">
        <v>4761</v>
      </c>
      <c r="C13958" s="545" t="s">
        <v>216</v>
      </c>
      <c r="D13958" s="546"/>
      <c r="E13958" s="171" t="str">
        <f t="shared" si="218"/>
        <v>1900</v>
      </c>
      <c r="F13958" s="547">
        <v>0</v>
      </c>
      <c r="G13958" s="548">
        <v>0</v>
      </c>
      <c r="H13958" s="547">
        <v>0</v>
      </c>
      <c r="I13958" s="545" t="s">
        <v>12650</v>
      </c>
      <c r="J13958" s="545"/>
      <c r="K13958" s="545" t="s">
        <v>21545</v>
      </c>
      <c r="L13958" s="545" t="s">
        <v>13413</v>
      </c>
      <c r="M13958" s="548" t="s">
        <v>13758</v>
      </c>
      <c r="N13958" s="545" t="s">
        <v>13413</v>
      </c>
      <c r="O13958" s="545" t="s">
        <v>13413</v>
      </c>
      <c r="P13958" s="549">
        <v>11676</v>
      </c>
      <c r="Q13958" s="549">
        <v>1</v>
      </c>
      <c r="R13958" s="549">
        <v>127</v>
      </c>
      <c r="S13958" s="548"/>
      <c r="T13958" s="548"/>
      <c r="U13958" s="99"/>
    </row>
    <row r="13959" spans="1:21" ht="19.5" customHeight="1">
      <c r="A13959" s="545">
        <v>109017</v>
      </c>
      <c r="B13959" s="545" t="s">
        <v>5080</v>
      </c>
      <c r="C13959" s="545" t="s">
        <v>216</v>
      </c>
      <c r="D13959" s="546"/>
      <c r="E13959" s="171" t="str">
        <f t="shared" si="218"/>
        <v>1900</v>
      </c>
      <c r="F13959" s="547">
        <v>0</v>
      </c>
      <c r="G13959" s="548">
        <v>0</v>
      </c>
      <c r="H13959" s="547">
        <v>0</v>
      </c>
      <c r="I13959" s="545" t="s">
        <v>12676</v>
      </c>
      <c r="J13959" s="545"/>
      <c r="K13959" s="545" t="s">
        <v>5080</v>
      </c>
      <c r="L13959" s="545" t="s">
        <v>13413</v>
      </c>
      <c r="M13959" s="548" t="s">
        <v>13758</v>
      </c>
      <c r="N13959" s="545" t="s">
        <v>13413</v>
      </c>
      <c r="O13959" s="545" t="s">
        <v>13413</v>
      </c>
      <c r="P13959" s="549">
        <v>11677</v>
      </c>
      <c r="Q13959" s="549">
        <v>1</v>
      </c>
      <c r="R13959" s="549">
        <v>14</v>
      </c>
      <c r="S13959" s="548"/>
      <c r="T13959" s="548"/>
      <c r="U13959" s="99"/>
    </row>
    <row r="13960" spans="1:21" ht="19.5" customHeight="1">
      <c r="A13960" s="545">
        <v>109018</v>
      </c>
      <c r="B13960" s="545" t="s">
        <v>8494</v>
      </c>
      <c r="C13960" s="545" t="s">
        <v>216</v>
      </c>
      <c r="D13960" s="546"/>
      <c r="E13960" s="171" t="str">
        <f t="shared" si="218"/>
        <v>1900</v>
      </c>
      <c r="F13960" s="547">
        <v>0</v>
      </c>
      <c r="G13960" s="548">
        <v>0</v>
      </c>
      <c r="H13960" s="547">
        <v>0</v>
      </c>
      <c r="I13960" s="545" t="s">
        <v>12637</v>
      </c>
      <c r="J13960" s="545"/>
      <c r="K13960" s="545" t="s">
        <v>21546</v>
      </c>
      <c r="L13960" s="545" t="s">
        <v>13413</v>
      </c>
      <c r="M13960" s="548" t="s">
        <v>13758</v>
      </c>
      <c r="N13960" s="545" t="s">
        <v>13413</v>
      </c>
      <c r="O13960" s="545" t="s">
        <v>13413</v>
      </c>
      <c r="P13960" s="549">
        <v>11678</v>
      </c>
      <c r="Q13960" s="549">
        <v>1</v>
      </c>
      <c r="R13960" s="549">
        <v>13</v>
      </c>
      <c r="S13960" s="548"/>
      <c r="T13960" s="548"/>
      <c r="U13960" s="99"/>
    </row>
    <row r="13961" spans="1:21" ht="19.5" customHeight="1">
      <c r="A13961" s="545">
        <v>109019</v>
      </c>
      <c r="B13961" s="545" t="s">
        <v>4849</v>
      </c>
      <c r="C13961" s="545" t="s">
        <v>216</v>
      </c>
      <c r="D13961" s="546"/>
      <c r="E13961" s="171" t="str">
        <f t="shared" si="218"/>
        <v>1900</v>
      </c>
      <c r="F13961" s="547">
        <v>0</v>
      </c>
      <c r="G13961" s="548">
        <v>0</v>
      </c>
      <c r="H13961" s="547">
        <v>0</v>
      </c>
      <c r="I13961" s="545" t="s">
        <v>12650</v>
      </c>
      <c r="J13961" s="545"/>
      <c r="K13961" s="545" t="s">
        <v>21547</v>
      </c>
      <c r="L13961" s="545" t="s">
        <v>13413</v>
      </c>
      <c r="M13961" s="548" t="s">
        <v>13758</v>
      </c>
      <c r="N13961" s="545" t="s">
        <v>13413</v>
      </c>
      <c r="O13961" s="545" t="s">
        <v>13413</v>
      </c>
      <c r="P13961" s="549">
        <v>11679</v>
      </c>
      <c r="Q13961" s="549">
        <v>1</v>
      </c>
      <c r="R13961" s="549">
        <v>127</v>
      </c>
      <c r="S13961" s="548"/>
      <c r="T13961" s="548"/>
      <c r="U13961" s="99"/>
    </row>
    <row r="13962" spans="1:21" ht="19.5" customHeight="1">
      <c r="A13962" s="545">
        <v>109020</v>
      </c>
      <c r="B13962" s="545" t="s">
        <v>4810</v>
      </c>
      <c r="C13962" s="545" t="s">
        <v>216</v>
      </c>
      <c r="D13962" s="546"/>
      <c r="E13962" s="171" t="str">
        <f t="shared" si="218"/>
        <v>1900</v>
      </c>
      <c r="F13962" s="547">
        <v>0</v>
      </c>
      <c r="G13962" s="548">
        <v>0</v>
      </c>
      <c r="H13962" s="547">
        <v>0</v>
      </c>
      <c r="I13962" s="545" t="s">
        <v>12637</v>
      </c>
      <c r="J13962" s="545"/>
      <c r="K13962" s="545" t="s">
        <v>21548</v>
      </c>
      <c r="L13962" s="545" t="s">
        <v>13413</v>
      </c>
      <c r="M13962" s="548" t="s">
        <v>13758</v>
      </c>
      <c r="N13962" s="545" t="s">
        <v>13413</v>
      </c>
      <c r="O13962" s="545" t="s">
        <v>13413</v>
      </c>
      <c r="P13962" s="549">
        <v>11680</v>
      </c>
      <c r="Q13962" s="549">
        <v>1</v>
      </c>
      <c r="R13962" s="549">
        <v>13</v>
      </c>
      <c r="S13962" s="548"/>
      <c r="T13962" s="548"/>
      <c r="U13962" s="99"/>
    </row>
    <row r="13963" spans="1:21" ht="19.5" customHeight="1">
      <c r="A13963" s="545">
        <v>109021</v>
      </c>
      <c r="B13963" s="545" t="s">
        <v>4982</v>
      </c>
      <c r="C13963" s="545" t="s">
        <v>216</v>
      </c>
      <c r="D13963" s="546"/>
      <c r="E13963" s="171" t="str">
        <f t="shared" si="218"/>
        <v>1900</v>
      </c>
      <c r="F13963" s="547">
        <v>0</v>
      </c>
      <c r="G13963" s="548">
        <v>0</v>
      </c>
      <c r="H13963" s="547">
        <v>0</v>
      </c>
      <c r="I13963" s="545" t="s">
        <v>12637</v>
      </c>
      <c r="J13963" s="545"/>
      <c r="K13963" s="545" t="s">
        <v>21546</v>
      </c>
      <c r="L13963" s="545" t="s">
        <v>13413</v>
      </c>
      <c r="M13963" s="548" t="s">
        <v>13758</v>
      </c>
      <c r="N13963" s="545" t="s">
        <v>13413</v>
      </c>
      <c r="O13963" s="545" t="s">
        <v>13413</v>
      </c>
      <c r="P13963" s="549">
        <v>11681</v>
      </c>
      <c r="Q13963" s="549">
        <v>1</v>
      </c>
      <c r="R13963" s="549">
        <v>13</v>
      </c>
      <c r="S13963" s="548"/>
      <c r="T13963" s="548"/>
      <c r="U13963" s="99"/>
    </row>
    <row r="13964" spans="1:21" ht="19.5" customHeight="1">
      <c r="A13964" s="545">
        <v>109022</v>
      </c>
      <c r="B13964" s="545" t="s">
        <v>4774</v>
      </c>
      <c r="C13964" s="545" t="s">
        <v>216</v>
      </c>
      <c r="D13964" s="546"/>
      <c r="E13964" s="171" t="str">
        <f t="shared" si="218"/>
        <v>1900</v>
      </c>
      <c r="F13964" s="547">
        <v>0</v>
      </c>
      <c r="G13964" s="548">
        <v>0</v>
      </c>
      <c r="H13964" s="547">
        <v>0</v>
      </c>
      <c r="I13964" s="545" t="s">
        <v>12650</v>
      </c>
      <c r="J13964" s="545"/>
      <c r="K13964" s="545" t="s">
        <v>21549</v>
      </c>
      <c r="L13964" s="545" t="s">
        <v>13413</v>
      </c>
      <c r="M13964" s="548" t="s">
        <v>13758</v>
      </c>
      <c r="N13964" s="545" t="s">
        <v>13413</v>
      </c>
      <c r="O13964" s="545" t="s">
        <v>13413</v>
      </c>
      <c r="P13964" s="549">
        <v>11682</v>
      </c>
      <c r="Q13964" s="549">
        <v>1</v>
      </c>
      <c r="R13964" s="549">
        <v>127</v>
      </c>
      <c r="S13964" s="548"/>
      <c r="T13964" s="548"/>
      <c r="U13964" s="99"/>
    </row>
    <row r="13965" spans="1:21" ht="19.5" customHeight="1">
      <c r="A13965" s="545">
        <v>109023</v>
      </c>
      <c r="B13965" s="545" t="s">
        <v>7950</v>
      </c>
      <c r="C13965" s="545" t="s">
        <v>209</v>
      </c>
      <c r="D13965" s="546">
        <v>46052</v>
      </c>
      <c r="E13965" s="171" t="str">
        <f t="shared" si="218"/>
        <v>2026</v>
      </c>
      <c r="F13965" s="547">
        <v>6436</v>
      </c>
      <c r="G13965" s="548">
        <v>0.19</v>
      </c>
      <c r="H13965" s="547">
        <v>5408.4</v>
      </c>
      <c r="I13965" s="545" t="s">
        <v>12706</v>
      </c>
      <c r="J13965" s="545" t="s">
        <v>13307</v>
      </c>
      <c r="K13965" s="545" t="s">
        <v>21550</v>
      </c>
      <c r="L13965" s="545" t="s">
        <v>13413</v>
      </c>
      <c r="M13965" s="548" t="s">
        <v>13758</v>
      </c>
      <c r="N13965" s="545" t="s">
        <v>13413</v>
      </c>
      <c r="O13965" s="545" t="s">
        <v>13413</v>
      </c>
      <c r="P13965" s="549">
        <v>11683</v>
      </c>
      <c r="Q13965" s="549">
        <v>1</v>
      </c>
      <c r="R13965" s="549">
        <v>128</v>
      </c>
      <c r="S13965" s="548">
        <v>2228</v>
      </c>
      <c r="T13965" s="548"/>
      <c r="U13965" s="99"/>
    </row>
    <row r="13966" spans="1:21" ht="19.5" customHeight="1">
      <c r="A13966" s="545">
        <v>109024</v>
      </c>
      <c r="B13966" s="545" t="s">
        <v>4848</v>
      </c>
      <c r="C13966" s="545" t="s">
        <v>216</v>
      </c>
      <c r="D13966" s="546"/>
      <c r="E13966" s="171" t="str">
        <f t="shared" si="218"/>
        <v>1900</v>
      </c>
      <c r="F13966" s="547">
        <v>0</v>
      </c>
      <c r="G13966" s="548">
        <v>0</v>
      </c>
      <c r="H13966" s="547">
        <v>0</v>
      </c>
      <c r="I13966" s="545" t="s">
        <v>12650</v>
      </c>
      <c r="J13966" s="545"/>
      <c r="K13966" s="545" t="s">
        <v>21551</v>
      </c>
      <c r="L13966" s="545" t="s">
        <v>13413</v>
      </c>
      <c r="M13966" s="548" t="s">
        <v>13758</v>
      </c>
      <c r="N13966" s="545" t="s">
        <v>13413</v>
      </c>
      <c r="O13966" s="545" t="s">
        <v>13413</v>
      </c>
      <c r="P13966" s="549">
        <v>11684</v>
      </c>
      <c r="Q13966" s="549">
        <v>1</v>
      </c>
      <c r="R13966" s="549">
        <v>127</v>
      </c>
      <c r="S13966" s="548"/>
      <c r="T13966" s="548"/>
      <c r="U13966" s="99"/>
    </row>
    <row r="13967" spans="1:21" ht="19.5" customHeight="1">
      <c r="A13967" s="545">
        <v>109025</v>
      </c>
      <c r="B13967" s="545" t="s">
        <v>4967</v>
      </c>
      <c r="C13967" s="545" t="s">
        <v>216</v>
      </c>
      <c r="D13967" s="546"/>
      <c r="E13967" s="171" t="str">
        <f t="shared" si="218"/>
        <v>1900</v>
      </c>
      <c r="F13967" s="547">
        <v>0</v>
      </c>
      <c r="G13967" s="548">
        <v>0</v>
      </c>
      <c r="H13967" s="547">
        <v>0</v>
      </c>
      <c r="I13967" s="545" t="s">
        <v>12650</v>
      </c>
      <c r="J13967" s="545"/>
      <c r="K13967" s="545" t="s">
        <v>21552</v>
      </c>
      <c r="L13967" s="545" t="s">
        <v>13413</v>
      </c>
      <c r="M13967" s="548" t="s">
        <v>13758</v>
      </c>
      <c r="N13967" s="545" t="s">
        <v>13413</v>
      </c>
      <c r="O13967" s="545" t="s">
        <v>13413</v>
      </c>
      <c r="P13967" s="549">
        <v>11685</v>
      </c>
      <c r="Q13967" s="549">
        <v>1</v>
      </c>
      <c r="R13967" s="549">
        <v>127</v>
      </c>
      <c r="S13967" s="548"/>
      <c r="T13967" s="548"/>
      <c r="U13967" s="99"/>
    </row>
    <row r="13968" spans="1:21" ht="19.5" customHeight="1">
      <c r="A13968" s="545">
        <v>109026</v>
      </c>
      <c r="B13968" s="545" t="s">
        <v>4778</v>
      </c>
      <c r="C13968" s="545" t="s">
        <v>216</v>
      </c>
      <c r="D13968" s="546"/>
      <c r="E13968" s="171" t="str">
        <f t="shared" si="218"/>
        <v>1900</v>
      </c>
      <c r="F13968" s="547">
        <v>0</v>
      </c>
      <c r="G13968" s="548">
        <v>0</v>
      </c>
      <c r="H13968" s="547">
        <v>0</v>
      </c>
      <c r="I13968" s="545" t="s">
        <v>12650</v>
      </c>
      <c r="J13968" s="545"/>
      <c r="K13968" s="545" t="s">
        <v>21553</v>
      </c>
      <c r="L13968" s="545" t="s">
        <v>13413</v>
      </c>
      <c r="M13968" s="548" t="s">
        <v>13758</v>
      </c>
      <c r="N13968" s="545" t="s">
        <v>13413</v>
      </c>
      <c r="O13968" s="545" t="s">
        <v>13413</v>
      </c>
      <c r="P13968" s="549">
        <v>11686</v>
      </c>
      <c r="Q13968" s="549">
        <v>1</v>
      </c>
      <c r="R13968" s="549">
        <v>127</v>
      </c>
      <c r="S13968" s="548"/>
      <c r="T13968" s="548"/>
      <c r="U13968" s="99"/>
    </row>
    <row r="13969" spans="1:21" ht="19.5" customHeight="1">
      <c r="A13969" s="545">
        <v>109027</v>
      </c>
      <c r="B13969" s="545" t="s">
        <v>4955</v>
      </c>
      <c r="C13969" s="545" t="s">
        <v>209</v>
      </c>
      <c r="D13969" s="546"/>
      <c r="E13969" s="171" t="str">
        <f t="shared" si="218"/>
        <v>1900</v>
      </c>
      <c r="F13969" s="547">
        <v>0</v>
      </c>
      <c r="G13969" s="548">
        <v>0</v>
      </c>
      <c r="H13969" s="547">
        <v>0</v>
      </c>
      <c r="I13969" s="545" t="s">
        <v>12650</v>
      </c>
      <c r="J13969" s="545"/>
      <c r="K13969" s="545" t="s">
        <v>21554</v>
      </c>
      <c r="L13969" s="545" t="s">
        <v>13413</v>
      </c>
      <c r="M13969" s="548" t="s">
        <v>13758</v>
      </c>
      <c r="N13969" s="545" t="s">
        <v>13413</v>
      </c>
      <c r="O13969" s="545" t="s">
        <v>13413</v>
      </c>
      <c r="P13969" s="549">
        <v>11687</v>
      </c>
      <c r="Q13969" s="549">
        <v>1</v>
      </c>
      <c r="R13969" s="549">
        <v>127</v>
      </c>
      <c r="S13969" s="548"/>
      <c r="T13969" s="548"/>
      <c r="U13969" s="99"/>
    </row>
    <row r="13970" spans="1:21" ht="19.5" customHeight="1">
      <c r="A13970" s="545">
        <v>109028</v>
      </c>
      <c r="B13970" s="545" t="s">
        <v>8493</v>
      </c>
      <c r="C13970" s="545" t="s">
        <v>216</v>
      </c>
      <c r="D13970" s="546"/>
      <c r="E13970" s="171" t="str">
        <f t="shared" si="218"/>
        <v>1900</v>
      </c>
      <c r="F13970" s="547">
        <v>0</v>
      </c>
      <c r="G13970" s="548">
        <v>0</v>
      </c>
      <c r="H13970" s="547">
        <v>0</v>
      </c>
      <c r="I13970" s="545" t="s">
        <v>12650</v>
      </c>
      <c r="J13970" s="545"/>
      <c r="K13970" s="545" t="s">
        <v>21555</v>
      </c>
      <c r="L13970" s="545" t="s">
        <v>13413</v>
      </c>
      <c r="M13970" s="548" t="s">
        <v>13758</v>
      </c>
      <c r="N13970" s="545" t="s">
        <v>13413</v>
      </c>
      <c r="O13970" s="545" t="s">
        <v>13413</v>
      </c>
      <c r="P13970" s="549">
        <v>11688</v>
      </c>
      <c r="Q13970" s="549">
        <v>1</v>
      </c>
      <c r="R13970" s="549">
        <v>127</v>
      </c>
      <c r="S13970" s="548"/>
      <c r="T13970" s="548"/>
      <c r="U13970" s="99"/>
    </row>
    <row r="13971" spans="1:21" ht="19.5" customHeight="1">
      <c r="A13971" s="545">
        <v>109029</v>
      </c>
      <c r="B13971" s="545" t="s">
        <v>8492</v>
      </c>
      <c r="C13971" s="545" t="s">
        <v>216</v>
      </c>
      <c r="D13971" s="546"/>
      <c r="E13971" s="171" t="str">
        <f t="shared" si="218"/>
        <v>1900</v>
      </c>
      <c r="F13971" s="547">
        <v>0</v>
      </c>
      <c r="G13971" s="548">
        <v>0</v>
      </c>
      <c r="H13971" s="547">
        <v>0</v>
      </c>
      <c r="I13971" s="545" t="s">
        <v>12637</v>
      </c>
      <c r="J13971" s="545"/>
      <c r="K13971" s="545" t="s">
        <v>21556</v>
      </c>
      <c r="L13971" s="545" t="s">
        <v>13413</v>
      </c>
      <c r="M13971" s="548" t="s">
        <v>13758</v>
      </c>
      <c r="N13971" s="545" t="s">
        <v>13413</v>
      </c>
      <c r="O13971" s="545" t="s">
        <v>13413</v>
      </c>
      <c r="P13971" s="549">
        <v>11689</v>
      </c>
      <c r="Q13971" s="549">
        <v>1</v>
      </c>
      <c r="R13971" s="549">
        <v>13</v>
      </c>
      <c r="S13971" s="548"/>
      <c r="T13971" s="548"/>
      <c r="U13971" s="99"/>
    </row>
    <row r="13972" spans="1:21" ht="19.5" customHeight="1">
      <c r="A13972" s="545">
        <v>109030</v>
      </c>
      <c r="B13972" s="545" t="s">
        <v>8491</v>
      </c>
      <c r="C13972" s="545" t="s">
        <v>216</v>
      </c>
      <c r="D13972" s="546"/>
      <c r="E13972" s="171" t="str">
        <f t="shared" si="218"/>
        <v>1900</v>
      </c>
      <c r="F13972" s="547">
        <v>0</v>
      </c>
      <c r="G13972" s="548">
        <v>0</v>
      </c>
      <c r="H13972" s="547">
        <v>0</v>
      </c>
      <c r="I13972" s="545" t="s">
        <v>12650</v>
      </c>
      <c r="J13972" s="545"/>
      <c r="K13972" s="545" t="s">
        <v>21557</v>
      </c>
      <c r="L13972" s="545" t="s">
        <v>13413</v>
      </c>
      <c r="M13972" s="548" t="s">
        <v>13758</v>
      </c>
      <c r="N13972" s="545" t="s">
        <v>13413</v>
      </c>
      <c r="O13972" s="545" t="s">
        <v>13413</v>
      </c>
      <c r="P13972" s="549">
        <v>11690</v>
      </c>
      <c r="Q13972" s="549">
        <v>1</v>
      </c>
      <c r="R13972" s="549">
        <v>127</v>
      </c>
      <c r="S13972" s="548"/>
      <c r="T13972" s="548"/>
      <c r="U13972" s="99"/>
    </row>
    <row r="13973" spans="1:21" ht="19.5" customHeight="1">
      <c r="A13973" s="545">
        <v>109031</v>
      </c>
      <c r="B13973" s="545" t="s">
        <v>4762</v>
      </c>
      <c r="C13973" s="545" t="s">
        <v>216</v>
      </c>
      <c r="D13973" s="546"/>
      <c r="E13973" s="171" t="str">
        <f t="shared" si="218"/>
        <v>1900</v>
      </c>
      <c r="F13973" s="547">
        <v>0</v>
      </c>
      <c r="G13973" s="548">
        <v>0</v>
      </c>
      <c r="H13973" s="547">
        <v>0</v>
      </c>
      <c r="I13973" s="545" t="s">
        <v>12650</v>
      </c>
      <c r="J13973" s="545"/>
      <c r="K13973" s="545" t="s">
        <v>21558</v>
      </c>
      <c r="L13973" s="545" t="s">
        <v>13413</v>
      </c>
      <c r="M13973" s="548" t="s">
        <v>13758</v>
      </c>
      <c r="N13973" s="545" t="s">
        <v>13413</v>
      </c>
      <c r="O13973" s="545" t="s">
        <v>13413</v>
      </c>
      <c r="P13973" s="549">
        <v>11691</v>
      </c>
      <c r="Q13973" s="549">
        <v>1</v>
      </c>
      <c r="R13973" s="549">
        <v>127</v>
      </c>
      <c r="S13973" s="548"/>
      <c r="T13973" s="548"/>
      <c r="U13973" s="99"/>
    </row>
    <row r="13974" spans="1:21" ht="19.5" customHeight="1">
      <c r="A13974" s="545">
        <v>109032</v>
      </c>
      <c r="B13974" s="545" t="s">
        <v>4922</v>
      </c>
      <c r="C13974" s="545" t="s">
        <v>216</v>
      </c>
      <c r="D13974" s="546"/>
      <c r="E13974" s="171" t="str">
        <f t="shared" si="218"/>
        <v>1900</v>
      </c>
      <c r="F13974" s="547">
        <v>0</v>
      </c>
      <c r="G13974" s="548">
        <v>0</v>
      </c>
      <c r="H13974" s="547">
        <v>0</v>
      </c>
      <c r="I13974" s="545" t="s">
        <v>12637</v>
      </c>
      <c r="J13974" s="545"/>
      <c r="K13974" s="545" t="s">
        <v>13413</v>
      </c>
      <c r="L13974" s="545" t="s">
        <v>13413</v>
      </c>
      <c r="M13974" s="548" t="s">
        <v>13758</v>
      </c>
      <c r="N13974" s="545" t="s">
        <v>13413</v>
      </c>
      <c r="O13974" s="545" t="s">
        <v>13413</v>
      </c>
      <c r="P13974" s="549">
        <v>11692</v>
      </c>
      <c r="Q13974" s="549">
        <v>1</v>
      </c>
      <c r="R13974" s="549">
        <v>13</v>
      </c>
      <c r="S13974" s="548"/>
      <c r="T13974" s="548"/>
      <c r="U13974" s="99"/>
    </row>
    <row r="13975" spans="1:21" ht="19.5" customHeight="1">
      <c r="A13975" s="545">
        <v>109033</v>
      </c>
      <c r="B13975" s="545" t="s">
        <v>4783</v>
      </c>
      <c r="C13975" s="545" t="s">
        <v>216</v>
      </c>
      <c r="D13975" s="546"/>
      <c r="E13975" s="171" t="str">
        <f t="shared" si="218"/>
        <v>1900</v>
      </c>
      <c r="F13975" s="547">
        <v>0</v>
      </c>
      <c r="G13975" s="548">
        <v>0</v>
      </c>
      <c r="H13975" s="547">
        <v>0</v>
      </c>
      <c r="I13975" s="545" t="s">
        <v>12637</v>
      </c>
      <c r="J13975" s="545"/>
      <c r="K13975" s="545" t="s">
        <v>13413</v>
      </c>
      <c r="L13975" s="545" t="s">
        <v>13413</v>
      </c>
      <c r="M13975" s="548" t="s">
        <v>13758</v>
      </c>
      <c r="N13975" s="545" t="s">
        <v>13413</v>
      </c>
      <c r="O13975" s="545" t="s">
        <v>13413</v>
      </c>
      <c r="P13975" s="549">
        <v>11693</v>
      </c>
      <c r="Q13975" s="549">
        <v>1</v>
      </c>
      <c r="R13975" s="549">
        <v>13</v>
      </c>
      <c r="S13975" s="548"/>
      <c r="T13975" s="548"/>
      <c r="U13975" s="99"/>
    </row>
    <row r="13976" spans="1:21" ht="19.5" customHeight="1">
      <c r="A13976" s="545">
        <v>109034</v>
      </c>
      <c r="B13976" s="545" t="s">
        <v>4841</v>
      </c>
      <c r="C13976" s="545" t="s">
        <v>209</v>
      </c>
      <c r="D13976" s="546"/>
      <c r="E13976" s="171" t="str">
        <f t="shared" si="218"/>
        <v>1900</v>
      </c>
      <c r="F13976" s="547">
        <v>0</v>
      </c>
      <c r="G13976" s="548">
        <v>0</v>
      </c>
      <c r="H13976" s="547">
        <v>0</v>
      </c>
      <c r="I13976" s="545" t="s">
        <v>12650</v>
      </c>
      <c r="J13976" s="545"/>
      <c r="K13976" s="545" t="s">
        <v>21559</v>
      </c>
      <c r="L13976" s="545" t="s">
        <v>13413</v>
      </c>
      <c r="M13976" s="548" t="s">
        <v>13758</v>
      </c>
      <c r="N13976" s="545" t="s">
        <v>13413</v>
      </c>
      <c r="O13976" s="545" t="s">
        <v>13413</v>
      </c>
      <c r="P13976" s="549">
        <v>11694</v>
      </c>
      <c r="Q13976" s="549">
        <v>1</v>
      </c>
      <c r="R13976" s="549">
        <v>127</v>
      </c>
      <c r="S13976" s="548"/>
      <c r="T13976" s="548"/>
      <c r="U13976" s="99"/>
    </row>
    <row r="13977" spans="1:21" ht="19.5" customHeight="1">
      <c r="A13977" s="545">
        <v>109035</v>
      </c>
      <c r="B13977" s="545" t="s">
        <v>4687</v>
      </c>
      <c r="C13977" s="545" t="s">
        <v>216</v>
      </c>
      <c r="D13977" s="546">
        <v>44589</v>
      </c>
      <c r="E13977" s="171" t="str">
        <f t="shared" si="218"/>
        <v>2022</v>
      </c>
      <c r="F13977" s="547">
        <v>40423</v>
      </c>
      <c r="G13977" s="548">
        <v>0.19</v>
      </c>
      <c r="H13977" s="547">
        <v>33968.910000000003</v>
      </c>
      <c r="I13977" s="545" t="s">
        <v>12637</v>
      </c>
      <c r="J13977" s="545" t="s">
        <v>13297</v>
      </c>
      <c r="K13977" s="545" t="s">
        <v>13413</v>
      </c>
      <c r="L13977" s="545" t="s">
        <v>13413</v>
      </c>
      <c r="M13977" s="548" t="s">
        <v>13758</v>
      </c>
      <c r="N13977" s="545" t="s">
        <v>13413</v>
      </c>
      <c r="O13977" s="545" t="s">
        <v>13413</v>
      </c>
      <c r="P13977" s="549">
        <v>11695</v>
      </c>
      <c r="Q13977" s="549">
        <v>1</v>
      </c>
      <c r="R13977" s="549">
        <v>13</v>
      </c>
      <c r="S13977" s="548">
        <v>2257</v>
      </c>
      <c r="T13977" s="548"/>
      <c r="U13977" s="99"/>
    </row>
    <row r="13978" spans="1:21" ht="19.5" customHeight="1">
      <c r="A13978" s="545">
        <v>109036</v>
      </c>
      <c r="B13978" s="545" t="s">
        <v>8490</v>
      </c>
      <c r="C13978" s="545" t="s">
        <v>216</v>
      </c>
      <c r="D13978" s="546"/>
      <c r="E13978" s="171" t="str">
        <f t="shared" si="218"/>
        <v>1900</v>
      </c>
      <c r="F13978" s="547">
        <v>0</v>
      </c>
      <c r="G13978" s="548">
        <v>0</v>
      </c>
      <c r="H13978" s="547">
        <v>0</v>
      </c>
      <c r="I13978" s="545" t="s">
        <v>12637</v>
      </c>
      <c r="J13978" s="545"/>
      <c r="K13978" s="545" t="s">
        <v>21556</v>
      </c>
      <c r="L13978" s="545" t="s">
        <v>13413</v>
      </c>
      <c r="M13978" s="548" t="s">
        <v>13758</v>
      </c>
      <c r="N13978" s="545" t="s">
        <v>13413</v>
      </c>
      <c r="O13978" s="545" t="s">
        <v>13413</v>
      </c>
      <c r="P13978" s="549">
        <v>11696</v>
      </c>
      <c r="Q13978" s="549">
        <v>1</v>
      </c>
      <c r="R13978" s="549">
        <v>13</v>
      </c>
      <c r="S13978" s="548"/>
      <c r="T13978" s="548"/>
      <c r="U13978" s="99"/>
    </row>
    <row r="13979" spans="1:21" ht="19.5" customHeight="1">
      <c r="A13979" s="545">
        <v>109037</v>
      </c>
      <c r="B13979" s="545" t="s">
        <v>8489</v>
      </c>
      <c r="C13979" s="545" t="s">
        <v>216</v>
      </c>
      <c r="D13979" s="546"/>
      <c r="E13979" s="171" t="str">
        <f t="shared" si="218"/>
        <v>1900</v>
      </c>
      <c r="F13979" s="547">
        <v>0</v>
      </c>
      <c r="G13979" s="548">
        <v>0</v>
      </c>
      <c r="H13979" s="547">
        <v>0</v>
      </c>
      <c r="I13979" s="545" t="s">
        <v>12637</v>
      </c>
      <c r="J13979" s="545"/>
      <c r="K13979" s="545" t="s">
        <v>21560</v>
      </c>
      <c r="L13979" s="545" t="s">
        <v>13413</v>
      </c>
      <c r="M13979" s="548" t="s">
        <v>13758</v>
      </c>
      <c r="N13979" s="545" t="s">
        <v>13413</v>
      </c>
      <c r="O13979" s="545" t="s">
        <v>13413</v>
      </c>
      <c r="P13979" s="549">
        <v>11697</v>
      </c>
      <c r="Q13979" s="549">
        <v>1</v>
      </c>
      <c r="R13979" s="549">
        <v>13</v>
      </c>
      <c r="S13979" s="548"/>
      <c r="T13979" s="548"/>
      <c r="U13979" s="99"/>
    </row>
    <row r="13980" spans="1:21" ht="19.5" customHeight="1">
      <c r="A13980" s="545">
        <v>109038</v>
      </c>
      <c r="B13980" s="545" t="s">
        <v>4885</v>
      </c>
      <c r="C13980" s="545" t="s">
        <v>216</v>
      </c>
      <c r="D13980" s="546"/>
      <c r="E13980" s="171" t="str">
        <f t="shared" si="218"/>
        <v>1900</v>
      </c>
      <c r="F13980" s="547">
        <v>0</v>
      </c>
      <c r="G13980" s="548">
        <v>0</v>
      </c>
      <c r="H13980" s="547">
        <v>0</v>
      </c>
      <c r="I13980" s="545" t="s">
        <v>12686</v>
      </c>
      <c r="J13980" s="545"/>
      <c r="K13980" s="545" t="s">
        <v>21561</v>
      </c>
      <c r="L13980" s="545" t="s">
        <v>16428</v>
      </c>
      <c r="M13980" s="548" t="s">
        <v>13758</v>
      </c>
      <c r="N13980" s="545" t="s">
        <v>13413</v>
      </c>
      <c r="O13980" s="545" t="s">
        <v>13413</v>
      </c>
      <c r="P13980" s="549">
        <v>11698</v>
      </c>
      <c r="Q13980" s="549">
        <v>1</v>
      </c>
      <c r="R13980" s="549">
        <v>131</v>
      </c>
      <c r="S13980" s="548"/>
      <c r="T13980" s="548"/>
      <c r="U13980" s="99"/>
    </row>
    <row r="13981" spans="1:21" ht="19.5" customHeight="1">
      <c r="A13981" s="545">
        <v>109039</v>
      </c>
      <c r="B13981" s="545" t="s">
        <v>5894</v>
      </c>
      <c r="C13981" s="545" t="s">
        <v>209</v>
      </c>
      <c r="D13981" s="546">
        <v>43577</v>
      </c>
      <c r="E13981" s="171" t="str">
        <f t="shared" si="218"/>
        <v>2019</v>
      </c>
      <c r="F13981" s="547">
        <v>86545</v>
      </c>
      <c r="G13981" s="548">
        <v>0.19</v>
      </c>
      <c r="H13981" s="547">
        <v>72726.89</v>
      </c>
      <c r="I13981" s="545" t="s">
        <v>12973</v>
      </c>
      <c r="J13981" s="545" t="s">
        <v>13301</v>
      </c>
      <c r="K13981" s="545" t="s">
        <v>21562</v>
      </c>
      <c r="L13981" s="545" t="s">
        <v>13413</v>
      </c>
      <c r="M13981" s="548" t="s">
        <v>13758</v>
      </c>
      <c r="N13981" s="545" t="s">
        <v>13413</v>
      </c>
      <c r="O13981" s="545" t="s">
        <v>13413</v>
      </c>
      <c r="P13981" s="549">
        <v>11699</v>
      </c>
      <c r="Q13981" s="549">
        <v>1</v>
      </c>
      <c r="R13981" s="549">
        <v>59</v>
      </c>
      <c r="S13981" s="548">
        <v>2221</v>
      </c>
      <c r="T13981" s="548"/>
      <c r="U13981" s="99"/>
    </row>
    <row r="13982" spans="1:21" ht="19.5" customHeight="1">
      <c r="A13982" s="545">
        <v>109040</v>
      </c>
      <c r="B13982" s="545" t="s">
        <v>4675</v>
      </c>
      <c r="C13982" s="545" t="s">
        <v>216</v>
      </c>
      <c r="D13982" s="546">
        <v>44589</v>
      </c>
      <c r="E13982" s="171" t="str">
        <f t="shared" si="218"/>
        <v>2022</v>
      </c>
      <c r="F13982" s="547">
        <v>10382</v>
      </c>
      <c r="G13982" s="548">
        <v>0.19</v>
      </c>
      <c r="H13982" s="547">
        <v>8724.3700000000008</v>
      </c>
      <c r="I13982" s="545" t="s">
        <v>12637</v>
      </c>
      <c r="J13982" s="545" t="s">
        <v>13297</v>
      </c>
      <c r="K13982" s="545" t="s">
        <v>13413</v>
      </c>
      <c r="L13982" s="545" t="s">
        <v>13413</v>
      </c>
      <c r="M13982" s="548" t="s">
        <v>13758</v>
      </c>
      <c r="N13982" s="545" t="s">
        <v>13413</v>
      </c>
      <c r="O13982" s="545" t="s">
        <v>13413</v>
      </c>
      <c r="P13982" s="549">
        <v>11700</v>
      </c>
      <c r="Q13982" s="549">
        <v>1</v>
      </c>
      <c r="R13982" s="549">
        <v>13</v>
      </c>
      <c r="S13982" s="548">
        <v>2257</v>
      </c>
      <c r="T13982" s="548"/>
      <c r="U13982" s="99"/>
    </row>
    <row r="13983" spans="1:21" ht="19.5" customHeight="1">
      <c r="A13983" s="545">
        <v>109041</v>
      </c>
      <c r="B13983" s="545" t="s">
        <v>4775</v>
      </c>
      <c r="C13983" s="545" t="s">
        <v>216</v>
      </c>
      <c r="D13983" s="546"/>
      <c r="E13983" s="171" t="str">
        <f t="shared" si="218"/>
        <v>1900</v>
      </c>
      <c r="F13983" s="547">
        <v>0</v>
      </c>
      <c r="G13983" s="548">
        <v>0</v>
      </c>
      <c r="H13983" s="547">
        <v>0</v>
      </c>
      <c r="I13983" s="545" t="s">
        <v>12650</v>
      </c>
      <c r="J13983" s="545"/>
      <c r="K13983" s="545" t="s">
        <v>21563</v>
      </c>
      <c r="L13983" s="545" t="s">
        <v>13413</v>
      </c>
      <c r="M13983" s="548" t="s">
        <v>13758</v>
      </c>
      <c r="N13983" s="545" t="s">
        <v>13413</v>
      </c>
      <c r="O13983" s="545" t="s">
        <v>13413</v>
      </c>
      <c r="P13983" s="549">
        <v>11701</v>
      </c>
      <c r="Q13983" s="549">
        <v>1</v>
      </c>
      <c r="R13983" s="549">
        <v>127</v>
      </c>
      <c r="S13983" s="548"/>
      <c r="T13983" s="548"/>
      <c r="U13983" s="99"/>
    </row>
    <row r="13984" spans="1:21" ht="19.5" customHeight="1">
      <c r="A13984" s="545">
        <v>109042</v>
      </c>
      <c r="B13984" s="545" t="s">
        <v>5895</v>
      </c>
      <c r="C13984" s="545" t="s">
        <v>216</v>
      </c>
      <c r="D13984" s="546">
        <v>45009</v>
      </c>
      <c r="E13984" s="171" t="str">
        <f t="shared" si="218"/>
        <v>2023</v>
      </c>
      <c r="F13984" s="547">
        <v>203050</v>
      </c>
      <c r="G13984" s="548">
        <v>0.19</v>
      </c>
      <c r="H13984" s="547">
        <v>170630.25</v>
      </c>
      <c r="I13984" s="545" t="s">
        <v>12973</v>
      </c>
      <c r="J13984" s="545" t="s">
        <v>13296</v>
      </c>
      <c r="K13984" s="545" t="s">
        <v>21564</v>
      </c>
      <c r="L13984" s="545" t="s">
        <v>13413</v>
      </c>
      <c r="M13984" s="548" t="s">
        <v>13758</v>
      </c>
      <c r="N13984" s="545" t="s">
        <v>13413</v>
      </c>
      <c r="O13984" s="545" t="s">
        <v>13413</v>
      </c>
      <c r="P13984" s="549">
        <v>11702</v>
      </c>
      <c r="Q13984" s="549">
        <v>1</v>
      </c>
      <c r="R13984" s="549">
        <v>59</v>
      </c>
      <c r="S13984" s="548">
        <v>2218</v>
      </c>
      <c r="T13984" s="548"/>
      <c r="U13984" s="99"/>
    </row>
    <row r="13985" spans="1:21" ht="19.5" customHeight="1">
      <c r="A13985" s="545">
        <v>109043</v>
      </c>
      <c r="B13985" s="545" t="s">
        <v>8488</v>
      </c>
      <c r="C13985" s="545" t="s">
        <v>216</v>
      </c>
      <c r="D13985" s="546"/>
      <c r="E13985" s="171" t="str">
        <f t="shared" si="218"/>
        <v>1900</v>
      </c>
      <c r="F13985" s="547">
        <v>0</v>
      </c>
      <c r="G13985" s="548">
        <v>0</v>
      </c>
      <c r="H13985" s="547">
        <v>0</v>
      </c>
      <c r="I13985" s="545" t="s">
        <v>12637</v>
      </c>
      <c r="J13985" s="545"/>
      <c r="K13985" s="545" t="s">
        <v>21565</v>
      </c>
      <c r="L13985" s="545" t="s">
        <v>13413</v>
      </c>
      <c r="M13985" s="548" t="s">
        <v>13758</v>
      </c>
      <c r="N13985" s="545" t="s">
        <v>13413</v>
      </c>
      <c r="O13985" s="545" t="s">
        <v>13413</v>
      </c>
      <c r="P13985" s="549">
        <v>11703</v>
      </c>
      <c r="Q13985" s="549">
        <v>1</v>
      </c>
      <c r="R13985" s="549">
        <v>13</v>
      </c>
      <c r="S13985" s="548"/>
      <c r="T13985" s="548"/>
      <c r="U13985" s="99"/>
    </row>
    <row r="13986" spans="1:21" ht="19.5" customHeight="1">
      <c r="A13986" s="545">
        <v>109044</v>
      </c>
      <c r="B13986" s="545" t="s">
        <v>8487</v>
      </c>
      <c r="C13986" s="545" t="s">
        <v>216</v>
      </c>
      <c r="D13986" s="546"/>
      <c r="E13986" s="171" t="str">
        <f t="shared" si="218"/>
        <v>1900</v>
      </c>
      <c r="F13986" s="547">
        <v>0</v>
      </c>
      <c r="G13986" s="548">
        <v>0</v>
      </c>
      <c r="H13986" s="547">
        <v>0</v>
      </c>
      <c r="I13986" s="545" t="s">
        <v>12650</v>
      </c>
      <c r="J13986" s="545"/>
      <c r="K13986" s="545" t="s">
        <v>21566</v>
      </c>
      <c r="L13986" s="545" t="s">
        <v>13413</v>
      </c>
      <c r="M13986" s="548" t="s">
        <v>13758</v>
      </c>
      <c r="N13986" s="545" t="s">
        <v>13413</v>
      </c>
      <c r="O13986" s="545" t="s">
        <v>13413</v>
      </c>
      <c r="P13986" s="549">
        <v>11704</v>
      </c>
      <c r="Q13986" s="549">
        <v>1</v>
      </c>
      <c r="R13986" s="549">
        <v>127</v>
      </c>
      <c r="S13986" s="548"/>
      <c r="T13986" s="548"/>
      <c r="U13986" s="99"/>
    </row>
    <row r="13987" spans="1:21" ht="19.5" customHeight="1">
      <c r="A13987" s="545">
        <v>109045</v>
      </c>
      <c r="B13987" s="545" t="s">
        <v>8486</v>
      </c>
      <c r="C13987" s="545" t="s">
        <v>216</v>
      </c>
      <c r="D13987" s="546"/>
      <c r="E13987" s="171" t="str">
        <f t="shared" si="218"/>
        <v>1900</v>
      </c>
      <c r="F13987" s="547">
        <v>0</v>
      </c>
      <c r="G13987" s="548">
        <v>0</v>
      </c>
      <c r="H13987" s="547">
        <v>0</v>
      </c>
      <c r="I13987" s="545" t="s">
        <v>12637</v>
      </c>
      <c r="J13987" s="545"/>
      <c r="K13987" s="545" t="s">
        <v>21567</v>
      </c>
      <c r="L13987" s="545" t="s">
        <v>13413</v>
      </c>
      <c r="M13987" s="548" t="s">
        <v>13758</v>
      </c>
      <c r="N13987" s="545" t="s">
        <v>13413</v>
      </c>
      <c r="O13987" s="545" t="s">
        <v>13413</v>
      </c>
      <c r="P13987" s="549">
        <v>11705</v>
      </c>
      <c r="Q13987" s="549">
        <v>1</v>
      </c>
      <c r="R13987" s="549">
        <v>13</v>
      </c>
      <c r="S13987" s="548"/>
      <c r="T13987" s="548"/>
      <c r="U13987" s="99"/>
    </row>
    <row r="13988" spans="1:21" ht="19.5" customHeight="1">
      <c r="A13988" s="545">
        <v>109046</v>
      </c>
      <c r="B13988" s="545" t="s">
        <v>8485</v>
      </c>
      <c r="C13988" s="545" t="s">
        <v>209</v>
      </c>
      <c r="D13988" s="546"/>
      <c r="E13988" s="171" t="str">
        <f t="shared" si="218"/>
        <v>1900</v>
      </c>
      <c r="F13988" s="547">
        <v>0</v>
      </c>
      <c r="G13988" s="548">
        <v>0</v>
      </c>
      <c r="H13988" s="547">
        <v>0</v>
      </c>
      <c r="I13988" s="545" t="s">
        <v>12973</v>
      </c>
      <c r="J13988" s="545"/>
      <c r="K13988" s="545" t="s">
        <v>21568</v>
      </c>
      <c r="L13988" s="545" t="s">
        <v>13413</v>
      </c>
      <c r="M13988" s="548" t="s">
        <v>13758</v>
      </c>
      <c r="N13988" s="545" t="s">
        <v>13413</v>
      </c>
      <c r="O13988" s="545" t="s">
        <v>13413</v>
      </c>
      <c r="P13988" s="549">
        <v>11706</v>
      </c>
      <c r="Q13988" s="549">
        <v>1</v>
      </c>
      <c r="R13988" s="549">
        <v>59</v>
      </c>
      <c r="S13988" s="548"/>
      <c r="T13988" s="548"/>
      <c r="U13988" s="99"/>
    </row>
    <row r="13989" spans="1:21" ht="19.5" customHeight="1">
      <c r="A13989" s="545">
        <v>109047</v>
      </c>
      <c r="B13989" s="545" t="s">
        <v>8484</v>
      </c>
      <c r="C13989" s="545" t="s">
        <v>209</v>
      </c>
      <c r="D13989" s="546">
        <v>46052</v>
      </c>
      <c r="E13989" s="171" t="str">
        <f t="shared" si="218"/>
        <v>2026</v>
      </c>
      <c r="F13989" s="547">
        <v>77723</v>
      </c>
      <c r="G13989" s="548">
        <v>0.19</v>
      </c>
      <c r="H13989" s="547">
        <v>65313.45</v>
      </c>
      <c r="I13989" s="545" t="s">
        <v>12706</v>
      </c>
      <c r="J13989" s="545" t="s">
        <v>13307</v>
      </c>
      <c r="K13989" s="545" t="s">
        <v>21569</v>
      </c>
      <c r="L13989" s="545" t="s">
        <v>13413</v>
      </c>
      <c r="M13989" s="548" t="s">
        <v>13758</v>
      </c>
      <c r="N13989" s="545" t="s">
        <v>13413</v>
      </c>
      <c r="O13989" s="545" t="s">
        <v>13413</v>
      </c>
      <c r="P13989" s="549">
        <v>11707</v>
      </c>
      <c r="Q13989" s="549">
        <v>1</v>
      </c>
      <c r="R13989" s="549">
        <v>128</v>
      </c>
      <c r="S13989" s="548">
        <v>2228</v>
      </c>
      <c r="T13989" s="548"/>
      <c r="U13989" s="99"/>
    </row>
    <row r="13990" spans="1:21" ht="19.5" customHeight="1">
      <c r="A13990" s="545">
        <v>109048</v>
      </c>
      <c r="B13990" s="545" t="s">
        <v>8483</v>
      </c>
      <c r="C13990" s="545" t="s">
        <v>216</v>
      </c>
      <c r="D13990" s="546"/>
      <c r="E13990" s="171" t="str">
        <f t="shared" si="218"/>
        <v>1900</v>
      </c>
      <c r="F13990" s="547">
        <v>0</v>
      </c>
      <c r="G13990" s="548">
        <v>0</v>
      </c>
      <c r="H13990" s="547">
        <v>0</v>
      </c>
      <c r="I13990" s="545" t="s">
        <v>12637</v>
      </c>
      <c r="J13990" s="545"/>
      <c r="K13990" s="545" t="s">
        <v>21570</v>
      </c>
      <c r="L13990" s="545" t="s">
        <v>13413</v>
      </c>
      <c r="M13990" s="548" t="s">
        <v>13758</v>
      </c>
      <c r="N13990" s="545" t="s">
        <v>13413</v>
      </c>
      <c r="O13990" s="545" t="s">
        <v>13413</v>
      </c>
      <c r="P13990" s="549">
        <v>11708</v>
      </c>
      <c r="Q13990" s="549">
        <v>1</v>
      </c>
      <c r="R13990" s="549">
        <v>13</v>
      </c>
      <c r="S13990" s="548"/>
      <c r="T13990" s="548"/>
      <c r="U13990" s="99"/>
    </row>
    <row r="13991" spans="1:21" ht="19.5" customHeight="1">
      <c r="A13991" s="545">
        <v>109049</v>
      </c>
      <c r="B13991" s="545" t="s">
        <v>5872</v>
      </c>
      <c r="C13991" s="545" t="s">
        <v>216</v>
      </c>
      <c r="D13991" s="546"/>
      <c r="E13991" s="171" t="str">
        <f t="shared" si="218"/>
        <v>1900</v>
      </c>
      <c r="F13991" s="547">
        <v>0</v>
      </c>
      <c r="G13991" s="548">
        <v>0</v>
      </c>
      <c r="H13991" s="547">
        <v>0</v>
      </c>
      <c r="I13991" s="545" t="s">
        <v>12973</v>
      </c>
      <c r="J13991" s="545"/>
      <c r="K13991" s="545" t="s">
        <v>21571</v>
      </c>
      <c r="L13991" s="545" t="s">
        <v>13413</v>
      </c>
      <c r="M13991" s="548" t="s">
        <v>13758</v>
      </c>
      <c r="N13991" s="545" t="s">
        <v>13413</v>
      </c>
      <c r="O13991" s="545" t="s">
        <v>13413</v>
      </c>
      <c r="P13991" s="549">
        <v>11709</v>
      </c>
      <c r="Q13991" s="549">
        <v>1</v>
      </c>
      <c r="R13991" s="549">
        <v>59</v>
      </c>
      <c r="S13991" s="548"/>
      <c r="T13991" s="548"/>
      <c r="U13991" s="99"/>
    </row>
    <row r="13992" spans="1:21" ht="19.5" customHeight="1">
      <c r="A13992" s="545">
        <v>109050</v>
      </c>
      <c r="B13992" s="545" t="s">
        <v>5871</v>
      </c>
      <c r="C13992" s="545" t="s">
        <v>216</v>
      </c>
      <c r="D13992" s="546"/>
      <c r="E13992" s="171" t="str">
        <f t="shared" si="218"/>
        <v>1900</v>
      </c>
      <c r="F13992" s="547">
        <v>0</v>
      </c>
      <c r="G13992" s="548">
        <v>0</v>
      </c>
      <c r="H13992" s="547">
        <v>0</v>
      </c>
      <c r="I13992" s="545" t="s">
        <v>12973</v>
      </c>
      <c r="J13992" s="545"/>
      <c r="K13992" s="545" t="s">
        <v>21572</v>
      </c>
      <c r="L13992" s="545" t="s">
        <v>13413</v>
      </c>
      <c r="M13992" s="548" t="s">
        <v>13758</v>
      </c>
      <c r="N13992" s="545" t="s">
        <v>13413</v>
      </c>
      <c r="O13992" s="545" t="s">
        <v>13413</v>
      </c>
      <c r="P13992" s="549">
        <v>11710</v>
      </c>
      <c r="Q13992" s="549">
        <v>1</v>
      </c>
      <c r="R13992" s="549">
        <v>59</v>
      </c>
      <c r="S13992" s="548"/>
      <c r="T13992" s="548"/>
      <c r="U13992" s="99"/>
    </row>
    <row r="13993" spans="1:21" ht="19.5" customHeight="1">
      <c r="A13993" s="545">
        <v>109051</v>
      </c>
      <c r="B13993" s="545" t="s">
        <v>5892</v>
      </c>
      <c r="C13993" s="545" t="s">
        <v>4468</v>
      </c>
      <c r="D13993" s="546">
        <v>46052</v>
      </c>
      <c r="E13993" s="171" t="str">
        <f t="shared" si="218"/>
        <v>2026</v>
      </c>
      <c r="F13993" s="547">
        <v>27678</v>
      </c>
      <c r="G13993" s="548">
        <v>0.19</v>
      </c>
      <c r="H13993" s="547">
        <v>23258.82</v>
      </c>
      <c r="I13993" s="545" t="s">
        <v>12973</v>
      </c>
      <c r="J13993" s="545" t="s">
        <v>13307</v>
      </c>
      <c r="K13993" s="545" t="s">
        <v>21573</v>
      </c>
      <c r="L13993" s="545" t="s">
        <v>13413</v>
      </c>
      <c r="M13993" s="548" t="s">
        <v>13758</v>
      </c>
      <c r="N13993" s="545" t="s">
        <v>13413</v>
      </c>
      <c r="O13993" s="545" t="s">
        <v>13413</v>
      </c>
      <c r="P13993" s="549">
        <v>11711</v>
      </c>
      <c r="Q13993" s="549">
        <v>1</v>
      </c>
      <c r="R13993" s="549">
        <v>59</v>
      </c>
      <c r="S13993" s="548">
        <v>2228</v>
      </c>
      <c r="T13993" s="548"/>
      <c r="U13993" s="99"/>
    </row>
    <row r="13994" spans="1:21" ht="19.5" customHeight="1">
      <c r="A13994" s="545">
        <v>109052</v>
      </c>
      <c r="B13994" s="545" t="s">
        <v>8482</v>
      </c>
      <c r="C13994" s="545" t="s">
        <v>216</v>
      </c>
      <c r="D13994" s="546"/>
      <c r="E13994" s="171" t="str">
        <f t="shared" si="218"/>
        <v>1900</v>
      </c>
      <c r="F13994" s="547">
        <v>0</v>
      </c>
      <c r="G13994" s="548">
        <v>0</v>
      </c>
      <c r="H13994" s="547">
        <v>0</v>
      </c>
      <c r="I13994" s="545" t="s">
        <v>12637</v>
      </c>
      <c r="J13994" s="545"/>
      <c r="K13994" s="545" t="s">
        <v>21574</v>
      </c>
      <c r="L13994" s="545" t="s">
        <v>13413</v>
      </c>
      <c r="M13994" s="548" t="s">
        <v>13758</v>
      </c>
      <c r="N13994" s="545" t="s">
        <v>13413</v>
      </c>
      <c r="O13994" s="545" t="s">
        <v>13413</v>
      </c>
      <c r="P13994" s="549">
        <v>11712</v>
      </c>
      <c r="Q13994" s="549">
        <v>1</v>
      </c>
      <c r="R13994" s="549">
        <v>13</v>
      </c>
      <c r="S13994" s="548"/>
      <c r="T13994" s="548"/>
      <c r="U13994" s="99"/>
    </row>
    <row r="13995" spans="1:21" ht="19.5" customHeight="1">
      <c r="A13995" s="545">
        <v>109053</v>
      </c>
      <c r="B13995" s="545" t="s">
        <v>5155</v>
      </c>
      <c r="C13995" s="545" t="s">
        <v>209</v>
      </c>
      <c r="D13995" s="546"/>
      <c r="E13995" s="171" t="str">
        <f t="shared" si="218"/>
        <v>1900</v>
      </c>
      <c r="F13995" s="547">
        <v>0</v>
      </c>
      <c r="G13995" s="548">
        <v>0</v>
      </c>
      <c r="H13995" s="547">
        <v>0</v>
      </c>
      <c r="I13995" s="545" t="s">
        <v>12642</v>
      </c>
      <c r="J13995" s="545"/>
      <c r="K13995" s="545" t="s">
        <v>13413</v>
      </c>
      <c r="L13995" s="545" t="s">
        <v>13413</v>
      </c>
      <c r="M13995" s="548" t="s">
        <v>13758</v>
      </c>
      <c r="N13995" s="545" t="s">
        <v>13413</v>
      </c>
      <c r="O13995" s="545" t="s">
        <v>13413</v>
      </c>
      <c r="P13995" s="549">
        <v>11713</v>
      </c>
      <c r="Q13995" s="549">
        <v>1</v>
      </c>
      <c r="R13995" s="549">
        <v>135</v>
      </c>
      <c r="S13995" s="548"/>
      <c r="T13995" s="548"/>
      <c r="U13995" s="99"/>
    </row>
    <row r="13996" spans="1:21" ht="19.5" customHeight="1">
      <c r="A13996" s="545">
        <v>109054</v>
      </c>
      <c r="B13996" s="545" t="s">
        <v>8481</v>
      </c>
      <c r="C13996" s="545" t="s">
        <v>216</v>
      </c>
      <c r="D13996" s="546"/>
      <c r="E13996" s="171" t="str">
        <f t="shared" si="218"/>
        <v>1900</v>
      </c>
      <c r="F13996" s="547">
        <v>0</v>
      </c>
      <c r="G13996" s="548">
        <v>0</v>
      </c>
      <c r="H13996" s="547">
        <v>0</v>
      </c>
      <c r="I13996" s="545" t="s">
        <v>12637</v>
      </c>
      <c r="J13996" s="545"/>
      <c r="K13996" s="545" t="s">
        <v>21575</v>
      </c>
      <c r="L13996" s="545" t="s">
        <v>13413</v>
      </c>
      <c r="M13996" s="548" t="s">
        <v>13758</v>
      </c>
      <c r="N13996" s="545" t="s">
        <v>13413</v>
      </c>
      <c r="O13996" s="545" t="s">
        <v>13413</v>
      </c>
      <c r="P13996" s="549">
        <v>11714</v>
      </c>
      <c r="Q13996" s="549">
        <v>1</v>
      </c>
      <c r="R13996" s="549">
        <v>13</v>
      </c>
      <c r="S13996" s="548"/>
      <c r="T13996" s="548"/>
      <c r="U13996" s="99"/>
    </row>
    <row r="13997" spans="1:21" ht="19.5" customHeight="1">
      <c r="A13997" s="545">
        <v>109055</v>
      </c>
      <c r="B13997" s="545" t="s">
        <v>7525</v>
      </c>
      <c r="C13997" s="545" t="s">
        <v>209</v>
      </c>
      <c r="D13997" s="546">
        <v>46052</v>
      </c>
      <c r="E13997" s="171" t="str">
        <f t="shared" si="218"/>
        <v>2026</v>
      </c>
      <c r="F13997" s="547">
        <v>123752</v>
      </c>
      <c r="G13997" s="548">
        <v>0.19</v>
      </c>
      <c r="H13997" s="547">
        <v>103993.28</v>
      </c>
      <c r="I13997" s="545" t="s">
        <v>12706</v>
      </c>
      <c r="J13997" s="545" t="s">
        <v>13307</v>
      </c>
      <c r="K13997" s="545" t="s">
        <v>21576</v>
      </c>
      <c r="L13997" s="545" t="s">
        <v>13413</v>
      </c>
      <c r="M13997" s="548" t="s">
        <v>13758</v>
      </c>
      <c r="N13997" s="545" t="s">
        <v>13413</v>
      </c>
      <c r="O13997" s="545" t="s">
        <v>13413</v>
      </c>
      <c r="P13997" s="549">
        <v>11715</v>
      </c>
      <c r="Q13997" s="549">
        <v>1</v>
      </c>
      <c r="R13997" s="549">
        <v>128</v>
      </c>
      <c r="S13997" s="548">
        <v>2228</v>
      </c>
      <c r="T13997" s="548"/>
      <c r="U13997" s="99"/>
    </row>
    <row r="13998" spans="1:21" ht="19.5" customHeight="1">
      <c r="A13998" s="545">
        <v>109056</v>
      </c>
      <c r="B13998" s="545" t="s">
        <v>4677</v>
      </c>
      <c r="C13998" s="545" t="s">
        <v>209</v>
      </c>
      <c r="D13998" s="546"/>
      <c r="E13998" s="171" t="str">
        <f t="shared" si="218"/>
        <v>1900</v>
      </c>
      <c r="F13998" s="547">
        <v>0</v>
      </c>
      <c r="G13998" s="548">
        <v>0</v>
      </c>
      <c r="H13998" s="547">
        <v>0</v>
      </c>
      <c r="I13998" s="545" t="s">
        <v>12637</v>
      </c>
      <c r="J13998" s="545"/>
      <c r="K13998" s="545" t="s">
        <v>21577</v>
      </c>
      <c r="L13998" s="545" t="s">
        <v>13413</v>
      </c>
      <c r="M13998" s="548" t="s">
        <v>13758</v>
      </c>
      <c r="N13998" s="545" t="s">
        <v>13413</v>
      </c>
      <c r="O13998" s="545" t="s">
        <v>13413</v>
      </c>
      <c r="P13998" s="549">
        <v>11716</v>
      </c>
      <c r="Q13998" s="549">
        <v>1</v>
      </c>
      <c r="R13998" s="549">
        <v>13</v>
      </c>
      <c r="S13998" s="548"/>
      <c r="T13998" s="548"/>
      <c r="U13998" s="99"/>
    </row>
    <row r="13999" spans="1:21" ht="19.5" customHeight="1">
      <c r="A13999" s="545">
        <v>109057</v>
      </c>
      <c r="B13999" s="545" t="s">
        <v>8480</v>
      </c>
      <c r="C13999" s="545" t="s">
        <v>216</v>
      </c>
      <c r="D13999" s="546"/>
      <c r="E13999" s="171" t="str">
        <f t="shared" si="218"/>
        <v>1900</v>
      </c>
      <c r="F13999" s="547">
        <v>0</v>
      </c>
      <c r="G13999" s="548">
        <v>0</v>
      </c>
      <c r="H13999" s="547">
        <v>0</v>
      </c>
      <c r="I13999" s="545" t="s">
        <v>12647</v>
      </c>
      <c r="J13999" s="545"/>
      <c r="K13999" s="545" t="s">
        <v>21578</v>
      </c>
      <c r="L13999" s="545" t="s">
        <v>13413</v>
      </c>
      <c r="M13999" s="548" t="s">
        <v>13758</v>
      </c>
      <c r="N13999" s="545" t="s">
        <v>13413</v>
      </c>
      <c r="O13999" s="545" t="s">
        <v>13413</v>
      </c>
      <c r="P13999" s="549">
        <v>11717</v>
      </c>
      <c r="Q13999" s="549">
        <v>1</v>
      </c>
      <c r="R13999" s="549">
        <v>26</v>
      </c>
      <c r="S13999" s="548"/>
      <c r="T13999" s="548"/>
      <c r="U13999" s="99"/>
    </row>
    <row r="14000" spans="1:21" ht="19.5" customHeight="1">
      <c r="A14000" s="545">
        <v>109058</v>
      </c>
      <c r="B14000" s="545" t="s">
        <v>4926</v>
      </c>
      <c r="C14000" s="545" t="s">
        <v>216</v>
      </c>
      <c r="D14000" s="546"/>
      <c r="E14000" s="171" t="str">
        <f t="shared" si="218"/>
        <v>1900</v>
      </c>
      <c r="F14000" s="547">
        <v>0</v>
      </c>
      <c r="G14000" s="548">
        <v>0</v>
      </c>
      <c r="H14000" s="547">
        <v>0</v>
      </c>
      <c r="I14000" s="545" t="s">
        <v>12650</v>
      </c>
      <c r="J14000" s="545"/>
      <c r="K14000" s="545" t="s">
        <v>21579</v>
      </c>
      <c r="L14000" s="545" t="s">
        <v>13413</v>
      </c>
      <c r="M14000" s="548" t="s">
        <v>13758</v>
      </c>
      <c r="N14000" s="545" t="s">
        <v>13413</v>
      </c>
      <c r="O14000" s="545" t="s">
        <v>13413</v>
      </c>
      <c r="P14000" s="549">
        <v>11718</v>
      </c>
      <c r="Q14000" s="549">
        <v>1</v>
      </c>
      <c r="R14000" s="549">
        <v>127</v>
      </c>
      <c r="S14000" s="548"/>
      <c r="T14000" s="548"/>
      <c r="U14000" s="99"/>
    </row>
    <row r="14001" spans="1:21" ht="19.5" customHeight="1">
      <c r="A14001" s="545">
        <v>109059</v>
      </c>
      <c r="B14001" s="545" t="s">
        <v>8479</v>
      </c>
      <c r="C14001" s="545" t="s">
        <v>209</v>
      </c>
      <c r="D14001" s="546">
        <v>46052</v>
      </c>
      <c r="E14001" s="171" t="str">
        <f t="shared" si="218"/>
        <v>2026</v>
      </c>
      <c r="F14001" s="547">
        <v>51646</v>
      </c>
      <c r="G14001" s="548">
        <v>0.19</v>
      </c>
      <c r="H14001" s="547">
        <v>43400</v>
      </c>
      <c r="I14001" s="545" t="s">
        <v>12706</v>
      </c>
      <c r="J14001" s="545" t="s">
        <v>13307</v>
      </c>
      <c r="K14001" s="545" t="s">
        <v>21580</v>
      </c>
      <c r="L14001" s="545" t="s">
        <v>13413</v>
      </c>
      <c r="M14001" s="548" t="s">
        <v>13758</v>
      </c>
      <c r="N14001" s="545" t="s">
        <v>13413</v>
      </c>
      <c r="O14001" s="545" t="s">
        <v>13413</v>
      </c>
      <c r="P14001" s="549">
        <v>11719</v>
      </c>
      <c r="Q14001" s="549">
        <v>1</v>
      </c>
      <c r="R14001" s="549">
        <v>128</v>
      </c>
      <c r="S14001" s="548">
        <v>2228</v>
      </c>
      <c r="T14001" s="548"/>
      <c r="U14001" s="99"/>
    </row>
    <row r="14002" spans="1:21" ht="19.5" customHeight="1">
      <c r="A14002" s="545">
        <v>109060</v>
      </c>
      <c r="B14002" s="545" t="s">
        <v>8478</v>
      </c>
      <c r="C14002" s="545" t="s">
        <v>216</v>
      </c>
      <c r="D14002" s="546"/>
      <c r="E14002" s="171" t="str">
        <f t="shared" si="218"/>
        <v>1900</v>
      </c>
      <c r="F14002" s="547">
        <v>0</v>
      </c>
      <c r="G14002" s="548">
        <v>0</v>
      </c>
      <c r="H14002" s="547">
        <v>0</v>
      </c>
      <c r="I14002" s="545" t="s">
        <v>12637</v>
      </c>
      <c r="J14002" s="545"/>
      <c r="K14002" s="545" t="s">
        <v>21581</v>
      </c>
      <c r="L14002" s="545" t="s">
        <v>13413</v>
      </c>
      <c r="M14002" s="548" t="s">
        <v>13758</v>
      </c>
      <c r="N14002" s="545" t="s">
        <v>13413</v>
      </c>
      <c r="O14002" s="545" t="s">
        <v>13413</v>
      </c>
      <c r="P14002" s="549">
        <v>11720</v>
      </c>
      <c r="Q14002" s="549">
        <v>1</v>
      </c>
      <c r="R14002" s="549">
        <v>13</v>
      </c>
      <c r="S14002" s="548"/>
      <c r="T14002" s="548"/>
      <c r="U14002" s="99"/>
    </row>
    <row r="14003" spans="1:21" ht="19.5" customHeight="1">
      <c r="A14003" s="545">
        <v>109061</v>
      </c>
      <c r="B14003" s="545" t="s">
        <v>4655</v>
      </c>
      <c r="C14003" s="545" t="s">
        <v>216</v>
      </c>
      <c r="D14003" s="546"/>
      <c r="E14003" s="171" t="str">
        <f t="shared" si="218"/>
        <v>1900</v>
      </c>
      <c r="F14003" s="547">
        <v>0</v>
      </c>
      <c r="G14003" s="548">
        <v>0</v>
      </c>
      <c r="H14003" s="547">
        <v>0</v>
      </c>
      <c r="I14003" s="545" t="s">
        <v>12637</v>
      </c>
      <c r="J14003" s="545"/>
      <c r="K14003" s="545" t="s">
        <v>13413</v>
      </c>
      <c r="L14003" s="545" t="s">
        <v>13413</v>
      </c>
      <c r="M14003" s="548" t="s">
        <v>13758</v>
      </c>
      <c r="N14003" s="545" t="s">
        <v>13413</v>
      </c>
      <c r="O14003" s="545" t="s">
        <v>13413</v>
      </c>
      <c r="P14003" s="549">
        <v>11721</v>
      </c>
      <c r="Q14003" s="549">
        <v>1</v>
      </c>
      <c r="R14003" s="549">
        <v>13</v>
      </c>
      <c r="S14003" s="548"/>
      <c r="T14003" s="548"/>
      <c r="U14003" s="99"/>
    </row>
    <row r="14004" spans="1:21" ht="19.5" customHeight="1">
      <c r="A14004" s="545">
        <v>109062</v>
      </c>
      <c r="B14004" s="545" t="s">
        <v>5870</v>
      </c>
      <c r="C14004" s="545" t="s">
        <v>216</v>
      </c>
      <c r="D14004" s="546"/>
      <c r="E14004" s="171" t="str">
        <f t="shared" si="218"/>
        <v>1900</v>
      </c>
      <c r="F14004" s="547">
        <v>0</v>
      </c>
      <c r="G14004" s="548">
        <v>0</v>
      </c>
      <c r="H14004" s="547">
        <v>0</v>
      </c>
      <c r="I14004" s="545" t="s">
        <v>12973</v>
      </c>
      <c r="J14004" s="545"/>
      <c r="K14004" s="545" t="s">
        <v>21582</v>
      </c>
      <c r="L14004" s="545" t="s">
        <v>13413</v>
      </c>
      <c r="M14004" s="548" t="s">
        <v>13758</v>
      </c>
      <c r="N14004" s="545" t="s">
        <v>13413</v>
      </c>
      <c r="O14004" s="545" t="s">
        <v>13413</v>
      </c>
      <c r="P14004" s="549">
        <v>11722</v>
      </c>
      <c r="Q14004" s="549">
        <v>1</v>
      </c>
      <c r="R14004" s="549">
        <v>59</v>
      </c>
      <c r="S14004" s="548"/>
      <c r="T14004" s="548"/>
      <c r="U14004" s="99"/>
    </row>
    <row r="14005" spans="1:21" ht="19.5" customHeight="1">
      <c r="A14005" s="545">
        <v>109063</v>
      </c>
      <c r="B14005" s="545" t="s">
        <v>8477</v>
      </c>
      <c r="C14005" s="545" t="s">
        <v>216</v>
      </c>
      <c r="D14005" s="546"/>
      <c r="E14005" s="171" t="str">
        <f t="shared" si="218"/>
        <v>1900</v>
      </c>
      <c r="F14005" s="547">
        <v>0</v>
      </c>
      <c r="G14005" s="548">
        <v>0</v>
      </c>
      <c r="H14005" s="547">
        <v>0</v>
      </c>
      <c r="I14005" s="545" t="s">
        <v>12736</v>
      </c>
      <c r="J14005" s="545"/>
      <c r="K14005" s="545" t="s">
        <v>21583</v>
      </c>
      <c r="L14005" s="545" t="s">
        <v>13413</v>
      </c>
      <c r="M14005" s="548" t="s">
        <v>13758</v>
      </c>
      <c r="N14005" s="545" t="s">
        <v>13413</v>
      </c>
      <c r="O14005" s="545" t="s">
        <v>13413</v>
      </c>
      <c r="P14005" s="549">
        <v>11723</v>
      </c>
      <c r="Q14005" s="549">
        <v>1</v>
      </c>
      <c r="R14005" s="549">
        <v>56</v>
      </c>
      <c r="S14005" s="548"/>
      <c r="T14005" s="548"/>
      <c r="U14005" s="99"/>
    </row>
    <row r="14006" spans="1:21" ht="19.5" customHeight="1">
      <c r="A14006" s="545">
        <v>109064</v>
      </c>
      <c r="B14006" s="545" t="s">
        <v>8476</v>
      </c>
      <c r="C14006" s="545" t="s">
        <v>216</v>
      </c>
      <c r="D14006" s="546"/>
      <c r="E14006" s="171" t="str">
        <f t="shared" si="218"/>
        <v>1900</v>
      </c>
      <c r="F14006" s="547">
        <v>0</v>
      </c>
      <c r="G14006" s="548">
        <v>0</v>
      </c>
      <c r="H14006" s="547">
        <v>0</v>
      </c>
      <c r="I14006" s="545" t="s">
        <v>12647</v>
      </c>
      <c r="J14006" s="545"/>
      <c r="K14006" s="545" t="s">
        <v>21584</v>
      </c>
      <c r="L14006" s="545" t="s">
        <v>13413</v>
      </c>
      <c r="M14006" s="548" t="s">
        <v>13758</v>
      </c>
      <c r="N14006" s="545" t="s">
        <v>13413</v>
      </c>
      <c r="O14006" s="545" t="s">
        <v>13413</v>
      </c>
      <c r="P14006" s="549">
        <v>11724</v>
      </c>
      <c r="Q14006" s="549">
        <v>1</v>
      </c>
      <c r="R14006" s="549">
        <v>26</v>
      </c>
      <c r="S14006" s="548"/>
      <c r="T14006" s="548"/>
      <c r="U14006" s="99"/>
    </row>
    <row r="14007" spans="1:21" ht="19.5" customHeight="1">
      <c r="A14007" s="545">
        <v>109065</v>
      </c>
      <c r="B14007" s="545" t="s">
        <v>5590</v>
      </c>
      <c r="C14007" s="545" t="s">
        <v>216</v>
      </c>
      <c r="D14007" s="546"/>
      <c r="E14007" s="171" t="str">
        <f t="shared" si="218"/>
        <v>1900</v>
      </c>
      <c r="F14007" s="547">
        <v>0</v>
      </c>
      <c r="G14007" s="548">
        <v>0</v>
      </c>
      <c r="H14007" s="547">
        <v>0</v>
      </c>
      <c r="I14007" s="545" t="s">
        <v>12736</v>
      </c>
      <c r="J14007" s="545"/>
      <c r="K14007" s="545" t="s">
        <v>21585</v>
      </c>
      <c r="L14007" s="545" t="s">
        <v>13413</v>
      </c>
      <c r="M14007" s="548" t="s">
        <v>13758</v>
      </c>
      <c r="N14007" s="545" t="s">
        <v>13413</v>
      </c>
      <c r="O14007" s="545" t="s">
        <v>13413</v>
      </c>
      <c r="P14007" s="549">
        <v>11725</v>
      </c>
      <c r="Q14007" s="549">
        <v>1</v>
      </c>
      <c r="R14007" s="549">
        <v>56</v>
      </c>
      <c r="S14007" s="548"/>
      <c r="T14007" s="548"/>
      <c r="U14007" s="99"/>
    </row>
    <row r="14008" spans="1:21" ht="19.5" customHeight="1">
      <c r="A14008" s="545">
        <v>109066</v>
      </c>
      <c r="B14008" s="545" t="s">
        <v>4716</v>
      </c>
      <c r="C14008" s="545" t="s">
        <v>216</v>
      </c>
      <c r="D14008" s="546"/>
      <c r="E14008" s="171" t="str">
        <f t="shared" si="218"/>
        <v>1900</v>
      </c>
      <c r="F14008" s="547">
        <v>0</v>
      </c>
      <c r="G14008" s="548">
        <v>0</v>
      </c>
      <c r="H14008" s="547">
        <v>0</v>
      </c>
      <c r="I14008" s="545" t="s">
        <v>12650</v>
      </c>
      <c r="J14008" s="545"/>
      <c r="K14008" s="545" t="s">
        <v>21586</v>
      </c>
      <c r="L14008" s="545" t="s">
        <v>13413</v>
      </c>
      <c r="M14008" s="548" t="s">
        <v>13758</v>
      </c>
      <c r="N14008" s="545" t="s">
        <v>13413</v>
      </c>
      <c r="O14008" s="545" t="s">
        <v>13413</v>
      </c>
      <c r="P14008" s="549">
        <v>11726</v>
      </c>
      <c r="Q14008" s="549">
        <v>1</v>
      </c>
      <c r="R14008" s="549">
        <v>127</v>
      </c>
      <c r="S14008" s="548"/>
      <c r="T14008" s="548"/>
      <c r="U14008" s="99"/>
    </row>
    <row r="14009" spans="1:21" ht="19.5" customHeight="1">
      <c r="A14009" s="545">
        <v>109067</v>
      </c>
      <c r="B14009" s="545" t="s">
        <v>8475</v>
      </c>
      <c r="C14009" s="545" t="s">
        <v>216</v>
      </c>
      <c r="D14009" s="546"/>
      <c r="E14009" s="171" t="str">
        <f t="shared" si="218"/>
        <v>1900</v>
      </c>
      <c r="F14009" s="547">
        <v>0</v>
      </c>
      <c r="G14009" s="548">
        <v>0</v>
      </c>
      <c r="H14009" s="547">
        <v>0</v>
      </c>
      <c r="I14009" s="545" t="s">
        <v>12650</v>
      </c>
      <c r="J14009" s="545"/>
      <c r="K14009" s="545" t="s">
        <v>21587</v>
      </c>
      <c r="L14009" s="545" t="s">
        <v>13413</v>
      </c>
      <c r="M14009" s="548" t="s">
        <v>13758</v>
      </c>
      <c r="N14009" s="545" t="s">
        <v>13413</v>
      </c>
      <c r="O14009" s="545" t="s">
        <v>13413</v>
      </c>
      <c r="P14009" s="549">
        <v>11727</v>
      </c>
      <c r="Q14009" s="549">
        <v>1</v>
      </c>
      <c r="R14009" s="549">
        <v>127</v>
      </c>
      <c r="S14009" s="548"/>
      <c r="T14009" s="548"/>
      <c r="U14009" s="99"/>
    </row>
    <row r="14010" spans="1:21" ht="19.5" customHeight="1">
      <c r="A14010" s="545">
        <v>109068</v>
      </c>
      <c r="B14010" s="545" t="s">
        <v>8474</v>
      </c>
      <c r="C14010" s="545" t="s">
        <v>209</v>
      </c>
      <c r="D14010" s="546">
        <v>46052</v>
      </c>
      <c r="E14010" s="171" t="str">
        <f t="shared" si="218"/>
        <v>2026</v>
      </c>
      <c r="F14010" s="547">
        <v>44739</v>
      </c>
      <c r="G14010" s="548">
        <v>0.19</v>
      </c>
      <c r="H14010" s="547">
        <v>37595.800000000003</v>
      </c>
      <c r="I14010" s="545" t="s">
        <v>12706</v>
      </c>
      <c r="J14010" s="545" t="s">
        <v>13307</v>
      </c>
      <c r="K14010" s="545" t="s">
        <v>21588</v>
      </c>
      <c r="L14010" s="545" t="s">
        <v>13413</v>
      </c>
      <c r="M14010" s="548" t="s">
        <v>13758</v>
      </c>
      <c r="N14010" s="545" t="s">
        <v>13413</v>
      </c>
      <c r="O14010" s="545" t="s">
        <v>13413</v>
      </c>
      <c r="P14010" s="549">
        <v>11728</v>
      </c>
      <c r="Q14010" s="549">
        <v>1</v>
      </c>
      <c r="R14010" s="549">
        <v>128</v>
      </c>
      <c r="S14010" s="548">
        <v>2228</v>
      </c>
      <c r="T14010" s="548"/>
      <c r="U14010" s="99"/>
    </row>
    <row r="14011" spans="1:21" ht="19.5" customHeight="1">
      <c r="A14011" s="545">
        <v>109069</v>
      </c>
      <c r="B14011" s="545" t="s">
        <v>7957</v>
      </c>
      <c r="C14011" s="545" t="s">
        <v>209</v>
      </c>
      <c r="D14011" s="546">
        <v>46052</v>
      </c>
      <c r="E14011" s="171" t="str">
        <f t="shared" si="218"/>
        <v>2026</v>
      </c>
      <c r="F14011" s="547">
        <v>33326</v>
      </c>
      <c r="G14011" s="548">
        <v>0.19</v>
      </c>
      <c r="H14011" s="547">
        <v>28005.040000000001</v>
      </c>
      <c r="I14011" s="545" t="s">
        <v>12706</v>
      </c>
      <c r="J14011" s="545" t="s">
        <v>13307</v>
      </c>
      <c r="K14011" s="545" t="s">
        <v>21589</v>
      </c>
      <c r="L14011" s="545" t="s">
        <v>13413</v>
      </c>
      <c r="M14011" s="548" t="s">
        <v>13758</v>
      </c>
      <c r="N14011" s="545" t="s">
        <v>13413</v>
      </c>
      <c r="O14011" s="545" t="s">
        <v>13413</v>
      </c>
      <c r="P14011" s="549">
        <v>11729</v>
      </c>
      <c r="Q14011" s="549">
        <v>1</v>
      </c>
      <c r="R14011" s="549">
        <v>128</v>
      </c>
      <c r="S14011" s="548">
        <v>2228</v>
      </c>
      <c r="T14011" s="548"/>
      <c r="U14011" s="99"/>
    </row>
    <row r="14012" spans="1:21" ht="19.5" customHeight="1">
      <c r="A14012" s="545">
        <v>109070</v>
      </c>
      <c r="B14012" s="545" t="s">
        <v>4942</v>
      </c>
      <c r="C14012" s="545" t="s">
        <v>216</v>
      </c>
      <c r="D14012" s="546"/>
      <c r="E14012" s="171" t="str">
        <f t="shared" si="218"/>
        <v>1900</v>
      </c>
      <c r="F14012" s="547">
        <v>0</v>
      </c>
      <c r="G14012" s="548">
        <v>0</v>
      </c>
      <c r="H14012" s="547">
        <v>0</v>
      </c>
      <c r="I14012" s="545" t="s">
        <v>12650</v>
      </c>
      <c r="J14012" s="545"/>
      <c r="K14012" s="545" t="s">
        <v>21590</v>
      </c>
      <c r="L14012" s="545" t="s">
        <v>13413</v>
      </c>
      <c r="M14012" s="548" t="s">
        <v>13758</v>
      </c>
      <c r="N14012" s="545" t="s">
        <v>13413</v>
      </c>
      <c r="O14012" s="545" t="s">
        <v>13413</v>
      </c>
      <c r="P14012" s="549">
        <v>11730</v>
      </c>
      <c r="Q14012" s="549">
        <v>1</v>
      </c>
      <c r="R14012" s="549">
        <v>127</v>
      </c>
      <c r="S14012" s="548"/>
      <c r="T14012" s="548"/>
      <c r="U14012" s="99"/>
    </row>
    <row r="14013" spans="1:21" ht="19.5" customHeight="1">
      <c r="A14013" s="545">
        <v>109071</v>
      </c>
      <c r="B14013" s="545" t="s">
        <v>5868</v>
      </c>
      <c r="C14013" s="545" t="s">
        <v>216</v>
      </c>
      <c r="D14013" s="546"/>
      <c r="E14013" s="171" t="str">
        <f t="shared" si="218"/>
        <v>1900</v>
      </c>
      <c r="F14013" s="547">
        <v>0</v>
      </c>
      <c r="G14013" s="548">
        <v>0</v>
      </c>
      <c r="H14013" s="547">
        <v>0</v>
      </c>
      <c r="I14013" s="545" t="s">
        <v>12973</v>
      </c>
      <c r="J14013" s="545"/>
      <c r="K14013" s="545" t="s">
        <v>21591</v>
      </c>
      <c r="L14013" s="545" t="s">
        <v>13413</v>
      </c>
      <c r="M14013" s="548" t="s">
        <v>13758</v>
      </c>
      <c r="N14013" s="545" t="s">
        <v>13413</v>
      </c>
      <c r="O14013" s="545" t="s">
        <v>13413</v>
      </c>
      <c r="P14013" s="549">
        <v>11731</v>
      </c>
      <c r="Q14013" s="549">
        <v>1</v>
      </c>
      <c r="R14013" s="549">
        <v>59</v>
      </c>
      <c r="S14013" s="548"/>
      <c r="T14013" s="548"/>
      <c r="U14013" s="99"/>
    </row>
    <row r="14014" spans="1:21" ht="19.5" customHeight="1">
      <c r="A14014" s="545">
        <v>109072</v>
      </c>
      <c r="B14014" s="545" t="s">
        <v>4678</v>
      </c>
      <c r="C14014" s="545" t="s">
        <v>216</v>
      </c>
      <c r="D14014" s="546"/>
      <c r="E14014" s="171" t="str">
        <f t="shared" si="218"/>
        <v>1900</v>
      </c>
      <c r="F14014" s="547">
        <v>0</v>
      </c>
      <c r="G14014" s="548">
        <v>0</v>
      </c>
      <c r="H14014" s="547">
        <v>0</v>
      </c>
      <c r="I14014" s="545" t="s">
        <v>12650</v>
      </c>
      <c r="J14014" s="545"/>
      <c r="K14014" s="545" t="s">
        <v>21592</v>
      </c>
      <c r="L14014" s="545" t="s">
        <v>13413</v>
      </c>
      <c r="M14014" s="548" t="s">
        <v>13758</v>
      </c>
      <c r="N14014" s="545" t="s">
        <v>13413</v>
      </c>
      <c r="O14014" s="545" t="s">
        <v>13413</v>
      </c>
      <c r="P14014" s="549">
        <v>11732</v>
      </c>
      <c r="Q14014" s="549">
        <v>1</v>
      </c>
      <c r="R14014" s="549">
        <v>127</v>
      </c>
      <c r="S14014" s="548"/>
      <c r="T14014" s="548"/>
      <c r="U14014" s="99"/>
    </row>
    <row r="14015" spans="1:21" ht="19.5" customHeight="1">
      <c r="A14015" s="545">
        <v>109073</v>
      </c>
      <c r="B14015" s="545" t="s">
        <v>5869</v>
      </c>
      <c r="C14015" s="545" t="s">
        <v>216</v>
      </c>
      <c r="D14015" s="546">
        <v>44592</v>
      </c>
      <c r="E14015" s="171" t="str">
        <f t="shared" si="218"/>
        <v>2022</v>
      </c>
      <c r="F14015" s="547">
        <v>3551</v>
      </c>
      <c r="G14015" s="548">
        <v>0.19</v>
      </c>
      <c r="H14015" s="547">
        <v>2984.03</v>
      </c>
      <c r="I14015" s="545" t="s">
        <v>12715</v>
      </c>
      <c r="J14015" s="545" t="s">
        <v>13297</v>
      </c>
      <c r="K14015" s="545" t="s">
        <v>21593</v>
      </c>
      <c r="L14015" s="545" t="s">
        <v>13413</v>
      </c>
      <c r="M14015" s="548" t="s">
        <v>13758</v>
      </c>
      <c r="N14015" s="545" t="s">
        <v>13413</v>
      </c>
      <c r="O14015" s="545" t="s">
        <v>13413</v>
      </c>
      <c r="P14015" s="549">
        <v>11733</v>
      </c>
      <c r="Q14015" s="549">
        <v>1</v>
      </c>
      <c r="R14015" s="549">
        <v>129</v>
      </c>
      <c r="S14015" s="548">
        <v>2257</v>
      </c>
      <c r="T14015" s="548"/>
      <c r="U14015" s="99"/>
    </row>
    <row r="14016" spans="1:21" ht="19.5" customHeight="1">
      <c r="A14016" s="545">
        <v>109074</v>
      </c>
      <c r="B14016" s="545" t="s">
        <v>5873</v>
      </c>
      <c r="C14016" s="545" t="s">
        <v>216</v>
      </c>
      <c r="D14016" s="546">
        <v>46052</v>
      </c>
      <c r="E14016" s="171" t="str">
        <f t="shared" si="218"/>
        <v>2026</v>
      </c>
      <c r="F14016" s="547">
        <v>1236</v>
      </c>
      <c r="G14016" s="548">
        <v>0.19</v>
      </c>
      <c r="H14016" s="547">
        <v>1038.6600000000001</v>
      </c>
      <c r="I14016" s="545" t="s">
        <v>12973</v>
      </c>
      <c r="J14016" s="545" t="s">
        <v>13307</v>
      </c>
      <c r="K14016" s="545" t="s">
        <v>21594</v>
      </c>
      <c r="L14016" s="545" t="s">
        <v>13413</v>
      </c>
      <c r="M14016" s="548" t="s">
        <v>13758</v>
      </c>
      <c r="N14016" s="545" t="s">
        <v>13413</v>
      </c>
      <c r="O14016" s="545" t="s">
        <v>13413</v>
      </c>
      <c r="P14016" s="549">
        <v>11734</v>
      </c>
      <c r="Q14016" s="549">
        <v>1</v>
      </c>
      <c r="R14016" s="549">
        <v>59</v>
      </c>
      <c r="S14016" s="548">
        <v>2228</v>
      </c>
      <c r="T14016" s="548"/>
      <c r="U14016" s="99"/>
    </row>
    <row r="14017" spans="1:21" ht="19.5" customHeight="1">
      <c r="A14017" s="545">
        <v>109075</v>
      </c>
      <c r="B14017" s="545" t="s">
        <v>7453</v>
      </c>
      <c r="C14017" s="545" t="s">
        <v>209</v>
      </c>
      <c r="D14017" s="546">
        <v>46052</v>
      </c>
      <c r="E14017" s="171" t="str">
        <f t="shared" si="218"/>
        <v>2026</v>
      </c>
      <c r="F14017" s="547">
        <v>10505</v>
      </c>
      <c r="G14017" s="548">
        <v>0.19</v>
      </c>
      <c r="H14017" s="547">
        <v>8827.73</v>
      </c>
      <c r="I14017" s="545" t="s">
        <v>12706</v>
      </c>
      <c r="J14017" s="545" t="s">
        <v>13307</v>
      </c>
      <c r="K14017" s="545" t="s">
        <v>21595</v>
      </c>
      <c r="L14017" s="545" t="s">
        <v>13413</v>
      </c>
      <c r="M14017" s="548" t="s">
        <v>13758</v>
      </c>
      <c r="N14017" s="545" t="s">
        <v>13413</v>
      </c>
      <c r="O14017" s="545" t="s">
        <v>13413</v>
      </c>
      <c r="P14017" s="549">
        <v>11735</v>
      </c>
      <c r="Q14017" s="549">
        <v>1</v>
      </c>
      <c r="R14017" s="549">
        <v>128</v>
      </c>
      <c r="S14017" s="548">
        <v>2228</v>
      </c>
      <c r="T14017" s="548"/>
      <c r="U14017" s="99"/>
    </row>
    <row r="14018" spans="1:21" ht="19.5" customHeight="1">
      <c r="A14018" s="545">
        <v>109076</v>
      </c>
      <c r="B14018" s="545" t="s">
        <v>8473</v>
      </c>
      <c r="C14018" s="545" t="s">
        <v>216</v>
      </c>
      <c r="D14018" s="546"/>
      <c r="E14018" s="171" t="str">
        <f t="shared" si="218"/>
        <v>1900</v>
      </c>
      <c r="F14018" s="547">
        <v>0</v>
      </c>
      <c r="G14018" s="548">
        <v>0</v>
      </c>
      <c r="H14018" s="547">
        <v>0</v>
      </c>
      <c r="I14018" s="545" t="s">
        <v>12650</v>
      </c>
      <c r="J14018" s="545"/>
      <c r="K14018" s="545" t="s">
        <v>21596</v>
      </c>
      <c r="L14018" s="545" t="s">
        <v>13413</v>
      </c>
      <c r="M14018" s="548" t="s">
        <v>13758</v>
      </c>
      <c r="N14018" s="545" t="s">
        <v>13413</v>
      </c>
      <c r="O14018" s="545" t="s">
        <v>13413</v>
      </c>
      <c r="P14018" s="549">
        <v>11736</v>
      </c>
      <c r="Q14018" s="549">
        <v>1</v>
      </c>
      <c r="R14018" s="549">
        <v>127</v>
      </c>
      <c r="S14018" s="548"/>
      <c r="T14018" s="548"/>
      <c r="U14018" s="99"/>
    </row>
    <row r="14019" spans="1:21" ht="19.5" customHeight="1">
      <c r="A14019" s="545">
        <v>109077</v>
      </c>
      <c r="B14019" s="545" t="s">
        <v>7949</v>
      </c>
      <c r="C14019" s="545" t="s">
        <v>209</v>
      </c>
      <c r="D14019" s="546">
        <v>46052</v>
      </c>
      <c r="E14019" s="171" t="str">
        <f t="shared" si="218"/>
        <v>2026</v>
      </c>
      <c r="F14019" s="547">
        <v>16666</v>
      </c>
      <c r="G14019" s="548">
        <v>0.19</v>
      </c>
      <c r="H14019" s="547">
        <v>14005.04</v>
      </c>
      <c r="I14019" s="545" t="s">
        <v>12706</v>
      </c>
      <c r="J14019" s="545" t="s">
        <v>13307</v>
      </c>
      <c r="K14019" s="545" t="s">
        <v>21597</v>
      </c>
      <c r="L14019" s="545" t="s">
        <v>13413</v>
      </c>
      <c r="M14019" s="548" t="s">
        <v>13758</v>
      </c>
      <c r="N14019" s="545" t="s">
        <v>13413</v>
      </c>
      <c r="O14019" s="545" t="s">
        <v>13413</v>
      </c>
      <c r="P14019" s="549">
        <v>11737</v>
      </c>
      <c r="Q14019" s="549">
        <v>1</v>
      </c>
      <c r="R14019" s="549">
        <v>128</v>
      </c>
      <c r="S14019" s="548">
        <v>2228</v>
      </c>
      <c r="T14019" s="548"/>
      <c r="U14019" s="99"/>
    </row>
    <row r="14020" spans="1:21" ht="19.5" customHeight="1">
      <c r="A14020" s="545">
        <v>109078</v>
      </c>
      <c r="B14020" s="545" t="s">
        <v>13673</v>
      </c>
      <c r="C14020" s="545" t="s">
        <v>216</v>
      </c>
      <c r="D14020" s="546">
        <v>46052</v>
      </c>
      <c r="E14020" s="171" t="str">
        <f t="shared" ref="E14020:E14083" si="219">TEXT(D14020,"YYYY")</f>
        <v>2026</v>
      </c>
      <c r="F14020" s="547">
        <v>1379</v>
      </c>
      <c r="G14020" s="548">
        <v>0.19</v>
      </c>
      <c r="H14020" s="547">
        <v>1158.82</v>
      </c>
      <c r="I14020" s="545" t="s">
        <v>12973</v>
      </c>
      <c r="J14020" s="545" t="s">
        <v>13307</v>
      </c>
      <c r="K14020" s="545" t="s">
        <v>21598</v>
      </c>
      <c r="L14020" s="545" t="s">
        <v>13413</v>
      </c>
      <c r="M14020" s="548" t="s">
        <v>13758</v>
      </c>
      <c r="N14020" s="545" t="s">
        <v>13413</v>
      </c>
      <c r="O14020" s="545" t="s">
        <v>13413</v>
      </c>
      <c r="P14020" s="549">
        <v>11738</v>
      </c>
      <c r="Q14020" s="549">
        <v>1</v>
      </c>
      <c r="R14020" s="549">
        <v>59</v>
      </c>
      <c r="S14020" s="548">
        <v>2228</v>
      </c>
      <c r="T14020" s="548"/>
      <c r="U14020" s="99"/>
    </row>
    <row r="14021" spans="1:21" ht="19.5" customHeight="1">
      <c r="A14021" s="545">
        <v>109079</v>
      </c>
      <c r="B14021" s="545" t="s">
        <v>5874</v>
      </c>
      <c r="C14021" s="545" t="s">
        <v>216</v>
      </c>
      <c r="D14021" s="546"/>
      <c r="E14021" s="171" t="str">
        <f t="shared" si="219"/>
        <v>1900</v>
      </c>
      <c r="F14021" s="547">
        <v>0</v>
      </c>
      <c r="G14021" s="548">
        <v>0</v>
      </c>
      <c r="H14021" s="547">
        <v>0</v>
      </c>
      <c r="I14021" s="545" t="s">
        <v>12973</v>
      </c>
      <c r="J14021" s="545"/>
      <c r="K14021" s="545" t="s">
        <v>21599</v>
      </c>
      <c r="L14021" s="545" t="s">
        <v>13413</v>
      </c>
      <c r="M14021" s="548" t="s">
        <v>13758</v>
      </c>
      <c r="N14021" s="545" t="s">
        <v>13413</v>
      </c>
      <c r="O14021" s="545" t="s">
        <v>13413</v>
      </c>
      <c r="P14021" s="549">
        <v>11739</v>
      </c>
      <c r="Q14021" s="549">
        <v>1</v>
      </c>
      <c r="R14021" s="549">
        <v>59</v>
      </c>
      <c r="S14021" s="548"/>
      <c r="T14021" s="548"/>
      <c r="U14021" s="99"/>
    </row>
    <row r="14022" spans="1:21" ht="19.5" customHeight="1">
      <c r="A14022" s="545">
        <v>109080</v>
      </c>
      <c r="B14022" s="545" t="s">
        <v>5183</v>
      </c>
      <c r="C14022" s="545" t="s">
        <v>216</v>
      </c>
      <c r="D14022" s="546"/>
      <c r="E14022" s="171" t="str">
        <f t="shared" si="219"/>
        <v>1900</v>
      </c>
      <c r="F14022" s="547">
        <v>0</v>
      </c>
      <c r="G14022" s="548">
        <v>0</v>
      </c>
      <c r="H14022" s="547">
        <v>0</v>
      </c>
      <c r="I14022" s="545" t="s">
        <v>12676</v>
      </c>
      <c r="J14022" s="545"/>
      <c r="K14022" s="545" t="s">
        <v>13413</v>
      </c>
      <c r="L14022" s="545" t="s">
        <v>13413</v>
      </c>
      <c r="M14022" s="548" t="s">
        <v>13758</v>
      </c>
      <c r="N14022" s="545" t="s">
        <v>13413</v>
      </c>
      <c r="O14022" s="545" t="s">
        <v>13413</v>
      </c>
      <c r="P14022" s="549">
        <v>11740</v>
      </c>
      <c r="Q14022" s="549">
        <v>1</v>
      </c>
      <c r="R14022" s="549">
        <v>14</v>
      </c>
      <c r="S14022" s="548"/>
      <c r="T14022" s="548"/>
      <c r="U14022" s="99"/>
    </row>
    <row r="14023" spans="1:21" ht="19.5" customHeight="1">
      <c r="A14023" s="545">
        <v>109081</v>
      </c>
      <c r="B14023" s="545" t="s">
        <v>7453</v>
      </c>
      <c r="C14023" s="545" t="s">
        <v>209</v>
      </c>
      <c r="D14023" s="546">
        <v>46052</v>
      </c>
      <c r="E14023" s="171" t="str">
        <f t="shared" si="219"/>
        <v>2026</v>
      </c>
      <c r="F14023" s="547">
        <v>10636</v>
      </c>
      <c r="G14023" s="548">
        <v>0.19</v>
      </c>
      <c r="H14023" s="547">
        <v>8937.82</v>
      </c>
      <c r="I14023" s="545" t="s">
        <v>12706</v>
      </c>
      <c r="J14023" s="545" t="s">
        <v>13307</v>
      </c>
      <c r="K14023" s="545" t="s">
        <v>21595</v>
      </c>
      <c r="L14023" s="545" t="s">
        <v>13413</v>
      </c>
      <c r="M14023" s="548" t="s">
        <v>13758</v>
      </c>
      <c r="N14023" s="545" t="s">
        <v>13413</v>
      </c>
      <c r="O14023" s="545" t="s">
        <v>13413</v>
      </c>
      <c r="P14023" s="549">
        <v>11741</v>
      </c>
      <c r="Q14023" s="549">
        <v>1</v>
      </c>
      <c r="R14023" s="549">
        <v>128</v>
      </c>
      <c r="S14023" s="548">
        <v>2228</v>
      </c>
      <c r="T14023" s="548"/>
      <c r="U14023" s="99"/>
    </row>
    <row r="14024" spans="1:21" ht="19.5" customHeight="1">
      <c r="A14024" s="545">
        <v>109082</v>
      </c>
      <c r="B14024" s="545" t="s">
        <v>5182</v>
      </c>
      <c r="C14024" s="545" t="s">
        <v>216</v>
      </c>
      <c r="D14024" s="546"/>
      <c r="E14024" s="171" t="str">
        <f t="shared" si="219"/>
        <v>1900</v>
      </c>
      <c r="F14024" s="547">
        <v>0</v>
      </c>
      <c r="G14024" s="548">
        <v>0</v>
      </c>
      <c r="H14024" s="547">
        <v>0</v>
      </c>
      <c r="I14024" s="545" t="s">
        <v>12676</v>
      </c>
      <c r="J14024" s="545"/>
      <c r="K14024" s="545" t="s">
        <v>13413</v>
      </c>
      <c r="L14024" s="545" t="s">
        <v>13413</v>
      </c>
      <c r="M14024" s="548" t="s">
        <v>13758</v>
      </c>
      <c r="N14024" s="545" t="s">
        <v>13413</v>
      </c>
      <c r="O14024" s="545" t="s">
        <v>13413</v>
      </c>
      <c r="P14024" s="549">
        <v>11742</v>
      </c>
      <c r="Q14024" s="549">
        <v>1</v>
      </c>
      <c r="R14024" s="549">
        <v>14</v>
      </c>
      <c r="S14024" s="548"/>
      <c r="T14024" s="548"/>
      <c r="U14024" s="99"/>
    </row>
    <row r="14025" spans="1:21" ht="19.5" customHeight="1">
      <c r="A14025" s="545">
        <v>109083</v>
      </c>
      <c r="B14025" s="545" t="s">
        <v>5178</v>
      </c>
      <c r="C14025" s="545" t="s">
        <v>216</v>
      </c>
      <c r="D14025" s="546">
        <v>43748</v>
      </c>
      <c r="E14025" s="171" t="str">
        <f t="shared" si="219"/>
        <v>2019</v>
      </c>
      <c r="F14025" s="547">
        <v>152204.60999999999</v>
      </c>
      <c r="G14025" s="548">
        <v>0.19</v>
      </c>
      <c r="H14025" s="547">
        <v>127903.03</v>
      </c>
      <c r="I14025" s="545" t="s">
        <v>12676</v>
      </c>
      <c r="J14025" s="545" t="s">
        <v>13407</v>
      </c>
      <c r="K14025" s="545" t="s">
        <v>13413</v>
      </c>
      <c r="L14025" s="545" t="s">
        <v>13413</v>
      </c>
      <c r="M14025" s="548" t="s">
        <v>13758</v>
      </c>
      <c r="N14025" s="545" t="s">
        <v>13413</v>
      </c>
      <c r="O14025" s="545" t="s">
        <v>13413</v>
      </c>
      <c r="P14025" s="549">
        <v>11743</v>
      </c>
      <c r="Q14025" s="549">
        <v>1</v>
      </c>
      <c r="R14025" s="549">
        <v>14</v>
      </c>
      <c r="S14025" s="548">
        <v>2232</v>
      </c>
      <c r="T14025" s="548"/>
      <c r="U14025" s="99"/>
    </row>
    <row r="14026" spans="1:21" ht="19.5" customHeight="1">
      <c r="A14026" s="545">
        <v>109084</v>
      </c>
      <c r="B14026" s="545" t="s">
        <v>5987</v>
      </c>
      <c r="C14026" s="545" t="s">
        <v>216</v>
      </c>
      <c r="D14026" s="546"/>
      <c r="E14026" s="171" t="str">
        <f t="shared" si="219"/>
        <v>1900</v>
      </c>
      <c r="F14026" s="547">
        <v>0</v>
      </c>
      <c r="G14026" s="548">
        <v>0</v>
      </c>
      <c r="H14026" s="547">
        <v>0</v>
      </c>
      <c r="I14026" s="545" t="s">
        <v>12973</v>
      </c>
      <c r="J14026" s="545"/>
      <c r="K14026" s="545" t="s">
        <v>13413</v>
      </c>
      <c r="L14026" s="545" t="s">
        <v>13413</v>
      </c>
      <c r="M14026" s="548" t="s">
        <v>13758</v>
      </c>
      <c r="N14026" s="545" t="s">
        <v>13413</v>
      </c>
      <c r="O14026" s="545" t="s">
        <v>13413</v>
      </c>
      <c r="P14026" s="549">
        <v>11744</v>
      </c>
      <c r="Q14026" s="549">
        <v>1</v>
      </c>
      <c r="R14026" s="549">
        <v>59</v>
      </c>
      <c r="S14026" s="548"/>
      <c r="T14026" s="548"/>
      <c r="U14026" s="99"/>
    </row>
    <row r="14027" spans="1:21" ht="19.5" customHeight="1">
      <c r="A14027" s="545">
        <v>109085</v>
      </c>
      <c r="B14027" s="545" t="s">
        <v>6120</v>
      </c>
      <c r="C14027" s="545" t="s">
        <v>209</v>
      </c>
      <c r="D14027" s="546">
        <v>46052</v>
      </c>
      <c r="E14027" s="171" t="str">
        <f t="shared" si="219"/>
        <v>2026</v>
      </c>
      <c r="F14027" s="547">
        <v>2877</v>
      </c>
      <c r="G14027" s="548">
        <v>0.19</v>
      </c>
      <c r="H14027" s="547">
        <v>2417.65</v>
      </c>
      <c r="I14027" s="545" t="s">
        <v>12706</v>
      </c>
      <c r="J14027" s="545" t="s">
        <v>13307</v>
      </c>
      <c r="K14027" s="545" t="s">
        <v>21600</v>
      </c>
      <c r="L14027" s="545" t="s">
        <v>13413</v>
      </c>
      <c r="M14027" s="548" t="s">
        <v>13758</v>
      </c>
      <c r="N14027" s="545" t="s">
        <v>13413</v>
      </c>
      <c r="O14027" s="545" t="s">
        <v>13413</v>
      </c>
      <c r="P14027" s="549">
        <v>11745</v>
      </c>
      <c r="Q14027" s="549">
        <v>1</v>
      </c>
      <c r="R14027" s="549">
        <v>128</v>
      </c>
      <c r="S14027" s="548">
        <v>2228</v>
      </c>
      <c r="T14027" s="548"/>
      <c r="U14027" s="99"/>
    </row>
    <row r="14028" spans="1:21" ht="19.5" customHeight="1">
      <c r="A14028" s="545">
        <v>109086</v>
      </c>
      <c r="B14028" s="545" t="s">
        <v>4493</v>
      </c>
      <c r="C14028" s="545" t="s">
        <v>216</v>
      </c>
      <c r="D14028" s="546"/>
      <c r="E14028" s="171" t="str">
        <f t="shared" si="219"/>
        <v>1900</v>
      </c>
      <c r="F14028" s="547">
        <v>0</v>
      </c>
      <c r="G14028" s="548">
        <v>0</v>
      </c>
      <c r="H14028" s="547">
        <v>0</v>
      </c>
      <c r="I14028" s="545" t="s">
        <v>12759</v>
      </c>
      <c r="J14028" s="545"/>
      <c r="K14028" s="545" t="s">
        <v>21601</v>
      </c>
      <c r="L14028" s="545" t="s">
        <v>13413</v>
      </c>
      <c r="M14028" s="548" t="s">
        <v>13758</v>
      </c>
      <c r="N14028" s="545" t="s">
        <v>13413</v>
      </c>
      <c r="O14028" s="545" t="s">
        <v>13413</v>
      </c>
      <c r="P14028" s="549">
        <v>11746</v>
      </c>
      <c r="Q14028" s="549">
        <v>1</v>
      </c>
      <c r="R14028" s="549">
        <v>86</v>
      </c>
      <c r="S14028" s="548"/>
      <c r="T14028" s="548"/>
      <c r="U14028" s="99"/>
    </row>
    <row r="14029" spans="1:21" ht="19.5" customHeight="1">
      <c r="A14029" s="545">
        <v>109087</v>
      </c>
      <c r="B14029" s="545" t="s">
        <v>4492</v>
      </c>
      <c r="C14029" s="545" t="s">
        <v>216</v>
      </c>
      <c r="D14029" s="546"/>
      <c r="E14029" s="171" t="str">
        <f t="shared" si="219"/>
        <v>1900</v>
      </c>
      <c r="F14029" s="547">
        <v>0</v>
      </c>
      <c r="G14029" s="548">
        <v>0</v>
      </c>
      <c r="H14029" s="547">
        <v>0</v>
      </c>
      <c r="I14029" s="545" t="s">
        <v>12759</v>
      </c>
      <c r="J14029" s="545"/>
      <c r="K14029" s="545" t="s">
        <v>21602</v>
      </c>
      <c r="L14029" s="545" t="s">
        <v>13413</v>
      </c>
      <c r="M14029" s="548" t="s">
        <v>13758</v>
      </c>
      <c r="N14029" s="545" t="s">
        <v>13413</v>
      </c>
      <c r="O14029" s="545" t="s">
        <v>13413</v>
      </c>
      <c r="P14029" s="549">
        <v>11747</v>
      </c>
      <c r="Q14029" s="549">
        <v>1</v>
      </c>
      <c r="R14029" s="549">
        <v>86</v>
      </c>
      <c r="S14029" s="548"/>
      <c r="T14029" s="548"/>
      <c r="U14029" s="99"/>
    </row>
    <row r="14030" spans="1:21" ht="19.5" customHeight="1">
      <c r="A14030" s="545">
        <v>109088</v>
      </c>
      <c r="B14030" s="545" t="s">
        <v>8472</v>
      </c>
      <c r="C14030" s="545" t="s">
        <v>216</v>
      </c>
      <c r="D14030" s="546"/>
      <c r="E14030" s="171" t="str">
        <f t="shared" si="219"/>
        <v>1900</v>
      </c>
      <c r="F14030" s="547">
        <v>0</v>
      </c>
      <c r="G14030" s="548">
        <v>0</v>
      </c>
      <c r="H14030" s="547">
        <v>0</v>
      </c>
      <c r="I14030" s="545" t="s">
        <v>12735</v>
      </c>
      <c r="J14030" s="545"/>
      <c r="K14030" s="545" t="s">
        <v>21603</v>
      </c>
      <c r="L14030" s="545" t="s">
        <v>13413</v>
      </c>
      <c r="M14030" s="548" t="s">
        <v>13758</v>
      </c>
      <c r="N14030" s="545" t="s">
        <v>13413</v>
      </c>
      <c r="O14030" s="545" t="s">
        <v>13413</v>
      </c>
      <c r="P14030" s="549">
        <v>11748</v>
      </c>
      <c r="Q14030" s="549">
        <v>1</v>
      </c>
      <c r="R14030" s="549">
        <v>51</v>
      </c>
      <c r="S14030" s="548"/>
      <c r="T14030" s="548"/>
      <c r="U14030" s="99"/>
    </row>
    <row r="14031" spans="1:21" ht="19.5" customHeight="1">
      <c r="A14031" s="545">
        <v>109089</v>
      </c>
      <c r="B14031" s="545" t="s">
        <v>8471</v>
      </c>
      <c r="C14031" s="545" t="s">
        <v>216</v>
      </c>
      <c r="D14031" s="546"/>
      <c r="E14031" s="171" t="str">
        <f t="shared" si="219"/>
        <v>1900</v>
      </c>
      <c r="F14031" s="547">
        <v>0</v>
      </c>
      <c r="G14031" s="548">
        <v>0</v>
      </c>
      <c r="H14031" s="547">
        <v>0</v>
      </c>
      <c r="I14031" s="545" t="s">
        <v>12735</v>
      </c>
      <c r="J14031" s="545"/>
      <c r="K14031" s="545" t="s">
        <v>21604</v>
      </c>
      <c r="L14031" s="545" t="s">
        <v>13413</v>
      </c>
      <c r="M14031" s="548" t="s">
        <v>13758</v>
      </c>
      <c r="N14031" s="545" t="s">
        <v>13413</v>
      </c>
      <c r="O14031" s="545" t="s">
        <v>13413</v>
      </c>
      <c r="P14031" s="549">
        <v>11749</v>
      </c>
      <c r="Q14031" s="549">
        <v>1</v>
      </c>
      <c r="R14031" s="549">
        <v>51</v>
      </c>
      <c r="S14031" s="548"/>
      <c r="T14031" s="548"/>
      <c r="U14031" s="99"/>
    </row>
    <row r="14032" spans="1:21" ht="19.5" customHeight="1">
      <c r="A14032" s="545">
        <v>109090</v>
      </c>
      <c r="B14032" s="545" t="s">
        <v>8470</v>
      </c>
      <c r="C14032" s="545" t="s">
        <v>216</v>
      </c>
      <c r="D14032" s="546"/>
      <c r="E14032" s="171" t="str">
        <f t="shared" si="219"/>
        <v>1900</v>
      </c>
      <c r="F14032" s="547">
        <v>0</v>
      </c>
      <c r="G14032" s="548">
        <v>0</v>
      </c>
      <c r="H14032" s="547">
        <v>0</v>
      </c>
      <c r="I14032" s="545" t="s">
        <v>12735</v>
      </c>
      <c r="J14032" s="545"/>
      <c r="K14032" s="545" t="s">
        <v>21603</v>
      </c>
      <c r="L14032" s="545" t="s">
        <v>13413</v>
      </c>
      <c r="M14032" s="548" t="s">
        <v>13758</v>
      </c>
      <c r="N14032" s="545" t="s">
        <v>13413</v>
      </c>
      <c r="O14032" s="545" t="s">
        <v>13413</v>
      </c>
      <c r="P14032" s="549">
        <v>11750</v>
      </c>
      <c r="Q14032" s="549">
        <v>1</v>
      </c>
      <c r="R14032" s="549">
        <v>51</v>
      </c>
      <c r="S14032" s="548"/>
      <c r="T14032" s="548"/>
      <c r="U14032" s="99"/>
    </row>
    <row r="14033" spans="1:21" ht="19.5" customHeight="1">
      <c r="A14033" s="545">
        <v>109091</v>
      </c>
      <c r="B14033" s="545" t="s">
        <v>8469</v>
      </c>
      <c r="C14033" s="545" t="s">
        <v>216</v>
      </c>
      <c r="D14033" s="546"/>
      <c r="E14033" s="171" t="str">
        <f t="shared" si="219"/>
        <v>1900</v>
      </c>
      <c r="F14033" s="547">
        <v>0</v>
      </c>
      <c r="G14033" s="548">
        <v>0</v>
      </c>
      <c r="H14033" s="547">
        <v>0</v>
      </c>
      <c r="I14033" s="545" t="s">
        <v>12735</v>
      </c>
      <c r="J14033" s="545"/>
      <c r="K14033" s="545" t="s">
        <v>21605</v>
      </c>
      <c r="L14033" s="545" t="s">
        <v>13413</v>
      </c>
      <c r="M14033" s="548" t="s">
        <v>13758</v>
      </c>
      <c r="N14033" s="545" t="s">
        <v>13413</v>
      </c>
      <c r="O14033" s="545" t="s">
        <v>13413</v>
      </c>
      <c r="P14033" s="549">
        <v>11751</v>
      </c>
      <c r="Q14033" s="549">
        <v>1</v>
      </c>
      <c r="R14033" s="549">
        <v>51</v>
      </c>
      <c r="S14033" s="548"/>
      <c r="T14033" s="548"/>
      <c r="U14033" s="99"/>
    </row>
    <row r="14034" spans="1:21" ht="19.5" customHeight="1">
      <c r="A14034" s="545">
        <v>109092</v>
      </c>
      <c r="B14034" s="545" t="s">
        <v>8468</v>
      </c>
      <c r="C14034" s="545" t="s">
        <v>216</v>
      </c>
      <c r="D14034" s="546"/>
      <c r="E14034" s="171" t="str">
        <f t="shared" si="219"/>
        <v>1900</v>
      </c>
      <c r="F14034" s="547">
        <v>0</v>
      </c>
      <c r="G14034" s="548">
        <v>0</v>
      </c>
      <c r="H14034" s="547">
        <v>0</v>
      </c>
      <c r="I14034" s="545" t="s">
        <v>12735</v>
      </c>
      <c r="J14034" s="545"/>
      <c r="K14034" s="545" t="s">
        <v>21606</v>
      </c>
      <c r="L14034" s="545" t="s">
        <v>13413</v>
      </c>
      <c r="M14034" s="548" t="s">
        <v>13758</v>
      </c>
      <c r="N14034" s="545" t="s">
        <v>13413</v>
      </c>
      <c r="O14034" s="545" t="s">
        <v>13413</v>
      </c>
      <c r="P14034" s="549">
        <v>11752</v>
      </c>
      <c r="Q14034" s="549">
        <v>1</v>
      </c>
      <c r="R14034" s="549">
        <v>51</v>
      </c>
      <c r="S14034" s="548"/>
      <c r="T14034" s="548"/>
      <c r="U14034" s="99"/>
    </row>
    <row r="14035" spans="1:21" ht="19.5" customHeight="1">
      <c r="A14035" s="545">
        <v>109093</v>
      </c>
      <c r="B14035" s="545" t="s">
        <v>8467</v>
      </c>
      <c r="C14035" s="545" t="s">
        <v>216</v>
      </c>
      <c r="D14035" s="546"/>
      <c r="E14035" s="171" t="str">
        <f t="shared" si="219"/>
        <v>1900</v>
      </c>
      <c r="F14035" s="547">
        <v>0</v>
      </c>
      <c r="G14035" s="548">
        <v>0</v>
      </c>
      <c r="H14035" s="547">
        <v>0</v>
      </c>
      <c r="I14035" s="545" t="s">
        <v>12735</v>
      </c>
      <c r="J14035" s="545"/>
      <c r="K14035" s="545" t="s">
        <v>21607</v>
      </c>
      <c r="L14035" s="545" t="s">
        <v>13413</v>
      </c>
      <c r="M14035" s="548" t="s">
        <v>13758</v>
      </c>
      <c r="N14035" s="545" t="s">
        <v>13413</v>
      </c>
      <c r="O14035" s="545" t="s">
        <v>13413</v>
      </c>
      <c r="P14035" s="549">
        <v>11753</v>
      </c>
      <c r="Q14035" s="549">
        <v>1</v>
      </c>
      <c r="R14035" s="549">
        <v>51</v>
      </c>
      <c r="S14035" s="548"/>
      <c r="T14035" s="548"/>
      <c r="U14035" s="99"/>
    </row>
    <row r="14036" spans="1:21" ht="19.5" customHeight="1">
      <c r="A14036" s="545">
        <v>109094</v>
      </c>
      <c r="B14036" s="545" t="s">
        <v>8466</v>
      </c>
      <c r="C14036" s="545" t="s">
        <v>216</v>
      </c>
      <c r="D14036" s="546"/>
      <c r="E14036" s="171" t="str">
        <f t="shared" si="219"/>
        <v>1900</v>
      </c>
      <c r="F14036" s="547">
        <v>0</v>
      </c>
      <c r="G14036" s="548">
        <v>0</v>
      </c>
      <c r="H14036" s="547">
        <v>0</v>
      </c>
      <c r="I14036" s="545" t="s">
        <v>12735</v>
      </c>
      <c r="J14036" s="545"/>
      <c r="K14036" s="545" t="s">
        <v>21608</v>
      </c>
      <c r="L14036" s="545" t="s">
        <v>13413</v>
      </c>
      <c r="M14036" s="548" t="s">
        <v>13758</v>
      </c>
      <c r="N14036" s="545" t="s">
        <v>13413</v>
      </c>
      <c r="O14036" s="545" t="s">
        <v>13413</v>
      </c>
      <c r="P14036" s="549">
        <v>11754</v>
      </c>
      <c r="Q14036" s="549">
        <v>1</v>
      </c>
      <c r="R14036" s="549">
        <v>51</v>
      </c>
      <c r="S14036" s="548"/>
      <c r="T14036" s="548"/>
      <c r="U14036" s="99"/>
    </row>
    <row r="14037" spans="1:21" ht="19.5" customHeight="1">
      <c r="A14037" s="545">
        <v>109095</v>
      </c>
      <c r="B14037" s="545" t="s">
        <v>8465</v>
      </c>
      <c r="C14037" s="545" t="s">
        <v>216</v>
      </c>
      <c r="D14037" s="546"/>
      <c r="E14037" s="171" t="str">
        <f t="shared" si="219"/>
        <v>1900</v>
      </c>
      <c r="F14037" s="547">
        <v>0</v>
      </c>
      <c r="G14037" s="548">
        <v>0</v>
      </c>
      <c r="H14037" s="547">
        <v>0</v>
      </c>
      <c r="I14037" s="545" t="s">
        <v>12735</v>
      </c>
      <c r="J14037" s="545"/>
      <c r="K14037" s="545" t="s">
        <v>21609</v>
      </c>
      <c r="L14037" s="545" t="s">
        <v>13413</v>
      </c>
      <c r="M14037" s="548" t="s">
        <v>13758</v>
      </c>
      <c r="N14037" s="545" t="s">
        <v>13413</v>
      </c>
      <c r="O14037" s="545" t="s">
        <v>13413</v>
      </c>
      <c r="P14037" s="549">
        <v>11755</v>
      </c>
      <c r="Q14037" s="549">
        <v>1</v>
      </c>
      <c r="R14037" s="549">
        <v>51</v>
      </c>
      <c r="S14037" s="548"/>
      <c r="T14037" s="548"/>
      <c r="U14037" s="99"/>
    </row>
    <row r="14038" spans="1:21" ht="19.5" customHeight="1">
      <c r="A14038" s="545">
        <v>109097</v>
      </c>
      <c r="B14038" s="545" t="s">
        <v>5976</v>
      </c>
      <c r="C14038" s="545" t="s">
        <v>216</v>
      </c>
      <c r="D14038" s="546"/>
      <c r="E14038" s="171" t="str">
        <f t="shared" si="219"/>
        <v>1900</v>
      </c>
      <c r="F14038" s="547">
        <v>0</v>
      </c>
      <c r="G14038" s="548">
        <v>0</v>
      </c>
      <c r="H14038" s="547">
        <v>0</v>
      </c>
      <c r="I14038" s="545" t="s">
        <v>12973</v>
      </c>
      <c r="J14038" s="545"/>
      <c r="K14038" s="545" t="s">
        <v>13413</v>
      </c>
      <c r="L14038" s="545" t="s">
        <v>13413</v>
      </c>
      <c r="M14038" s="548" t="s">
        <v>13758</v>
      </c>
      <c r="N14038" s="545" t="s">
        <v>13413</v>
      </c>
      <c r="O14038" s="545" t="s">
        <v>13413</v>
      </c>
      <c r="P14038" s="549">
        <v>11757</v>
      </c>
      <c r="Q14038" s="549">
        <v>1</v>
      </c>
      <c r="R14038" s="549">
        <v>59</v>
      </c>
      <c r="S14038" s="548"/>
      <c r="T14038" s="548"/>
      <c r="U14038" s="99"/>
    </row>
    <row r="14039" spans="1:21" ht="19.5" customHeight="1">
      <c r="A14039" s="545">
        <v>109098</v>
      </c>
      <c r="B14039" s="545" t="s">
        <v>5913</v>
      </c>
      <c r="C14039" s="545" t="s">
        <v>216</v>
      </c>
      <c r="D14039" s="546"/>
      <c r="E14039" s="171" t="str">
        <f t="shared" si="219"/>
        <v>1900</v>
      </c>
      <c r="F14039" s="547">
        <v>0</v>
      </c>
      <c r="G14039" s="548">
        <v>0</v>
      </c>
      <c r="H14039" s="547">
        <v>0</v>
      </c>
      <c r="I14039" s="545" t="s">
        <v>12973</v>
      </c>
      <c r="J14039" s="545"/>
      <c r="K14039" s="545" t="s">
        <v>13413</v>
      </c>
      <c r="L14039" s="545" t="s">
        <v>13413</v>
      </c>
      <c r="M14039" s="548" t="s">
        <v>13758</v>
      </c>
      <c r="N14039" s="545" t="s">
        <v>13413</v>
      </c>
      <c r="O14039" s="545" t="s">
        <v>13413</v>
      </c>
      <c r="P14039" s="549">
        <v>11758</v>
      </c>
      <c r="Q14039" s="549">
        <v>1</v>
      </c>
      <c r="R14039" s="549">
        <v>59</v>
      </c>
      <c r="S14039" s="548"/>
      <c r="T14039" s="548"/>
      <c r="U14039" s="99"/>
    </row>
    <row r="14040" spans="1:21" ht="19.5" customHeight="1">
      <c r="A14040" s="545">
        <v>109099</v>
      </c>
      <c r="B14040" s="545" t="s">
        <v>4971</v>
      </c>
      <c r="C14040" s="545" t="s">
        <v>209</v>
      </c>
      <c r="D14040" s="546"/>
      <c r="E14040" s="171" t="str">
        <f t="shared" si="219"/>
        <v>1900</v>
      </c>
      <c r="F14040" s="547">
        <v>0</v>
      </c>
      <c r="G14040" s="548">
        <v>0</v>
      </c>
      <c r="H14040" s="547">
        <v>0</v>
      </c>
      <c r="I14040" s="545" t="s">
        <v>12637</v>
      </c>
      <c r="J14040" s="545"/>
      <c r="K14040" s="545" t="s">
        <v>13413</v>
      </c>
      <c r="L14040" s="545" t="s">
        <v>13413</v>
      </c>
      <c r="M14040" s="548" t="s">
        <v>13758</v>
      </c>
      <c r="N14040" s="545" t="s">
        <v>13413</v>
      </c>
      <c r="O14040" s="545" t="s">
        <v>13413</v>
      </c>
      <c r="P14040" s="549">
        <v>11759</v>
      </c>
      <c r="Q14040" s="549">
        <v>1</v>
      </c>
      <c r="R14040" s="549">
        <v>13</v>
      </c>
      <c r="S14040" s="548"/>
      <c r="T14040" s="548"/>
      <c r="U14040" s="99"/>
    </row>
    <row r="14041" spans="1:21" ht="19.5" customHeight="1">
      <c r="A14041" s="545">
        <v>109100</v>
      </c>
      <c r="B14041" s="545" t="s">
        <v>5925</v>
      </c>
      <c r="C14041" s="545" t="s">
        <v>216</v>
      </c>
      <c r="D14041" s="546"/>
      <c r="E14041" s="171" t="str">
        <f t="shared" si="219"/>
        <v>1900</v>
      </c>
      <c r="F14041" s="547">
        <v>0</v>
      </c>
      <c r="G14041" s="548">
        <v>0</v>
      </c>
      <c r="H14041" s="547">
        <v>0</v>
      </c>
      <c r="I14041" s="545" t="s">
        <v>12973</v>
      </c>
      <c r="J14041" s="545"/>
      <c r="K14041" s="545" t="s">
        <v>13413</v>
      </c>
      <c r="L14041" s="545" t="s">
        <v>13413</v>
      </c>
      <c r="M14041" s="548" t="s">
        <v>13758</v>
      </c>
      <c r="N14041" s="545" t="s">
        <v>13413</v>
      </c>
      <c r="O14041" s="545" t="s">
        <v>13413</v>
      </c>
      <c r="P14041" s="549">
        <v>11760</v>
      </c>
      <c r="Q14041" s="549">
        <v>1</v>
      </c>
      <c r="R14041" s="549">
        <v>59</v>
      </c>
      <c r="S14041" s="548"/>
      <c r="T14041" s="548"/>
      <c r="U14041" s="99"/>
    </row>
    <row r="14042" spans="1:21" ht="19.5" customHeight="1">
      <c r="A14042" s="545">
        <v>109101</v>
      </c>
      <c r="B14042" s="545" t="s">
        <v>8464</v>
      </c>
      <c r="C14042" s="545" t="s">
        <v>216</v>
      </c>
      <c r="D14042" s="546"/>
      <c r="E14042" s="171" t="str">
        <f t="shared" si="219"/>
        <v>1900</v>
      </c>
      <c r="F14042" s="547">
        <v>0</v>
      </c>
      <c r="G14042" s="548">
        <v>0</v>
      </c>
      <c r="H14042" s="547">
        <v>0</v>
      </c>
      <c r="I14042" s="545" t="s">
        <v>12973</v>
      </c>
      <c r="J14042" s="545"/>
      <c r="K14042" s="545" t="s">
        <v>13413</v>
      </c>
      <c r="L14042" s="545" t="s">
        <v>13413</v>
      </c>
      <c r="M14042" s="548" t="s">
        <v>13758</v>
      </c>
      <c r="N14042" s="545" t="s">
        <v>13413</v>
      </c>
      <c r="O14042" s="545" t="s">
        <v>13413</v>
      </c>
      <c r="P14042" s="549">
        <v>11761</v>
      </c>
      <c r="Q14042" s="549">
        <v>1</v>
      </c>
      <c r="R14042" s="549">
        <v>59</v>
      </c>
      <c r="S14042" s="548"/>
      <c r="T14042" s="548"/>
      <c r="U14042" s="99"/>
    </row>
    <row r="14043" spans="1:21" ht="19.5" customHeight="1">
      <c r="A14043" s="545">
        <v>109102</v>
      </c>
      <c r="B14043" s="545" t="s">
        <v>5967</v>
      </c>
      <c r="C14043" s="545" t="s">
        <v>216</v>
      </c>
      <c r="D14043" s="546">
        <v>43801</v>
      </c>
      <c r="E14043" s="171" t="str">
        <f t="shared" si="219"/>
        <v>2019</v>
      </c>
      <c r="F14043" s="547">
        <v>841000</v>
      </c>
      <c r="G14043" s="548">
        <v>0.19</v>
      </c>
      <c r="H14043" s="547">
        <v>706722.69</v>
      </c>
      <c r="I14043" s="545" t="s">
        <v>12973</v>
      </c>
      <c r="J14043" s="545" t="s">
        <v>12979</v>
      </c>
      <c r="K14043" s="545" t="s">
        <v>13413</v>
      </c>
      <c r="L14043" s="545" t="s">
        <v>13413</v>
      </c>
      <c r="M14043" s="548" t="s">
        <v>13758</v>
      </c>
      <c r="N14043" s="545" t="s">
        <v>13413</v>
      </c>
      <c r="O14043" s="545" t="s">
        <v>13413</v>
      </c>
      <c r="P14043" s="549">
        <v>11762</v>
      </c>
      <c r="Q14043" s="549">
        <v>1</v>
      </c>
      <c r="R14043" s="549">
        <v>59</v>
      </c>
      <c r="S14043" s="548">
        <v>404</v>
      </c>
      <c r="T14043" s="548"/>
      <c r="U14043" s="99"/>
    </row>
    <row r="14044" spans="1:21" ht="19.5" customHeight="1">
      <c r="A14044" s="545">
        <v>109103</v>
      </c>
      <c r="B14044" s="545" t="s">
        <v>5985</v>
      </c>
      <c r="C14044" s="545" t="s">
        <v>4501</v>
      </c>
      <c r="D14044" s="546"/>
      <c r="E14044" s="171" t="str">
        <f t="shared" si="219"/>
        <v>1900</v>
      </c>
      <c r="F14044" s="547">
        <v>0</v>
      </c>
      <c r="G14044" s="548">
        <v>0</v>
      </c>
      <c r="H14044" s="547">
        <v>0</v>
      </c>
      <c r="I14044" s="545" t="s">
        <v>12973</v>
      </c>
      <c r="J14044" s="545"/>
      <c r="K14044" s="545" t="s">
        <v>13413</v>
      </c>
      <c r="L14044" s="545" t="s">
        <v>13413</v>
      </c>
      <c r="M14044" s="548" t="s">
        <v>13758</v>
      </c>
      <c r="N14044" s="545" t="s">
        <v>13413</v>
      </c>
      <c r="O14044" s="545" t="s">
        <v>13413</v>
      </c>
      <c r="P14044" s="549">
        <v>11763</v>
      </c>
      <c r="Q14044" s="549">
        <v>1</v>
      </c>
      <c r="R14044" s="549">
        <v>59</v>
      </c>
      <c r="S14044" s="548"/>
      <c r="T14044" s="548"/>
      <c r="U14044" s="99"/>
    </row>
    <row r="14045" spans="1:21" ht="19.5" customHeight="1">
      <c r="A14045" s="545">
        <v>109104</v>
      </c>
      <c r="B14045" s="545" t="s">
        <v>8463</v>
      </c>
      <c r="C14045" s="545" t="s">
        <v>216</v>
      </c>
      <c r="D14045" s="546"/>
      <c r="E14045" s="171" t="str">
        <f t="shared" si="219"/>
        <v>1900</v>
      </c>
      <c r="F14045" s="547">
        <v>0</v>
      </c>
      <c r="G14045" s="548">
        <v>0</v>
      </c>
      <c r="H14045" s="547">
        <v>0</v>
      </c>
      <c r="I14045" s="545" t="s">
        <v>12973</v>
      </c>
      <c r="J14045" s="545"/>
      <c r="K14045" s="545" t="s">
        <v>13413</v>
      </c>
      <c r="L14045" s="545" t="s">
        <v>13413</v>
      </c>
      <c r="M14045" s="548" t="s">
        <v>13758</v>
      </c>
      <c r="N14045" s="545" t="s">
        <v>13413</v>
      </c>
      <c r="O14045" s="545" t="s">
        <v>13413</v>
      </c>
      <c r="P14045" s="549">
        <v>11764</v>
      </c>
      <c r="Q14045" s="549">
        <v>1</v>
      </c>
      <c r="R14045" s="549">
        <v>59</v>
      </c>
      <c r="S14045" s="548"/>
      <c r="T14045" s="548"/>
      <c r="U14045" s="99"/>
    </row>
    <row r="14046" spans="1:21" ht="19.5" customHeight="1">
      <c r="A14046" s="545">
        <v>109105</v>
      </c>
      <c r="B14046" s="545" t="s">
        <v>8462</v>
      </c>
      <c r="C14046" s="545" t="s">
        <v>221</v>
      </c>
      <c r="D14046" s="546"/>
      <c r="E14046" s="171" t="str">
        <f t="shared" si="219"/>
        <v>1900</v>
      </c>
      <c r="F14046" s="547">
        <v>0</v>
      </c>
      <c r="G14046" s="548">
        <v>0</v>
      </c>
      <c r="H14046" s="547">
        <v>0</v>
      </c>
      <c r="I14046" s="545" t="s">
        <v>12709</v>
      </c>
      <c r="J14046" s="545"/>
      <c r="K14046" s="545" t="s">
        <v>21610</v>
      </c>
      <c r="L14046" s="545" t="s">
        <v>13413</v>
      </c>
      <c r="M14046" s="548" t="s">
        <v>13758</v>
      </c>
      <c r="N14046" s="545" t="s">
        <v>13413</v>
      </c>
      <c r="O14046" s="545" t="s">
        <v>13413</v>
      </c>
      <c r="P14046" s="549">
        <v>11765</v>
      </c>
      <c r="Q14046" s="549">
        <v>1</v>
      </c>
      <c r="R14046" s="549">
        <v>124</v>
      </c>
      <c r="S14046" s="548"/>
      <c r="T14046" s="548"/>
      <c r="U14046" s="99"/>
    </row>
    <row r="14047" spans="1:21" ht="19.5" customHeight="1">
      <c r="A14047" s="545">
        <v>109106</v>
      </c>
      <c r="B14047" s="545" t="s">
        <v>8461</v>
      </c>
      <c r="C14047" s="545" t="s">
        <v>206</v>
      </c>
      <c r="D14047" s="546"/>
      <c r="E14047" s="171" t="str">
        <f t="shared" si="219"/>
        <v>1900</v>
      </c>
      <c r="F14047" s="547">
        <v>0</v>
      </c>
      <c r="G14047" s="548">
        <v>0</v>
      </c>
      <c r="H14047" s="547">
        <v>0</v>
      </c>
      <c r="I14047" s="545" t="s">
        <v>12709</v>
      </c>
      <c r="J14047" s="545"/>
      <c r="K14047" s="545" t="s">
        <v>21610</v>
      </c>
      <c r="L14047" s="545" t="s">
        <v>13413</v>
      </c>
      <c r="M14047" s="548" t="s">
        <v>13758</v>
      </c>
      <c r="N14047" s="545" t="s">
        <v>13413</v>
      </c>
      <c r="O14047" s="545" t="s">
        <v>13413</v>
      </c>
      <c r="P14047" s="549">
        <v>11766</v>
      </c>
      <c r="Q14047" s="549">
        <v>1</v>
      </c>
      <c r="R14047" s="549">
        <v>124</v>
      </c>
      <c r="S14047" s="548"/>
      <c r="T14047" s="548"/>
      <c r="U14047" s="99"/>
    </row>
    <row r="14048" spans="1:21" ht="19.5" customHeight="1">
      <c r="A14048" s="545">
        <v>109108</v>
      </c>
      <c r="B14048" s="545" t="s">
        <v>5069</v>
      </c>
      <c r="C14048" s="545" t="s">
        <v>216</v>
      </c>
      <c r="D14048" s="546"/>
      <c r="E14048" s="171" t="str">
        <f t="shared" si="219"/>
        <v>1900</v>
      </c>
      <c r="F14048" s="547">
        <v>0</v>
      </c>
      <c r="G14048" s="548">
        <v>0</v>
      </c>
      <c r="H14048" s="547">
        <v>0</v>
      </c>
      <c r="I14048" s="545" t="s">
        <v>12676</v>
      </c>
      <c r="J14048" s="545"/>
      <c r="K14048" s="545" t="s">
        <v>5069</v>
      </c>
      <c r="L14048" s="545" t="s">
        <v>13413</v>
      </c>
      <c r="M14048" s="548" t="s">
        <v>13758</v>
      </c>
      <c r="N14048" s="545" t="s">
        <v>13413</v>
      </c>
      <c r="O14048" s="545" t="s">
        <v>13413</v>
      </c>
      <c r="P14048" s="549">
        <v>11768</v>
      </c>
      <c r="Q14048" s="549">
        <v>1</v>
      </c>
      <c r="R14048" s="549">
        <v>14</v>
      </c>
      <c r="S14048" s="548"/>
      <c r="T14048" s="548"/>
      <c r="U14048" s="99"/>
    </row>
    <row r="14049" spans="1:21" ht="19.5" customHeight="1">
      <c r="A14049" s="545">
        <v>109109</v>
      </c>
      <c r="B14049" s="545" t="s">
        <v>5171</v>
      </c>
      <c r="C14049" s="545" t="s">
        <v>216</v>
      </c>
      <c r="D14049" s="546"/>
      <c r="E14049" s="171" t="str">
        <f t="shared" si="219"/>
        <v>1900</v>
      </c>
      <c r="F14049" s="547">
        <v>0</v>
      </c>
      <c r="G14049" s="548">
        <v>0</v>
      </c>
      <c r="H14049" s="547">
        <v>0</v>
      </c>
      <c r="I14049" s="545" t="s">
        <v>12676</v>
      </c>
      <c r="J14049" s="545"/>
      <c r="K14049" s="545" t="s">
        <v>13413</v>
      </c>
      <c r="L14049" s="545" t="s">
        <v>13413</v>
      </c>
      <c r="M14049" s="548" t="s">
        <v>13758</v>
      </c>
      <c r="N14049" s="545" t="s">
        <v>13413</v>
      </c>
      <c r="O14049" s="545" t="s">
        <v>13413</v>
      </c>
      <c r="P14049" s="549">
        <v>11769</v>
      </c>
      <c r="Q14049" s="549">
        <v>1</v>
      </c>
      <c r="R14049" s="549">
        <v>14</v>
      </c>
      <c r="S14049" s="548"/>
      <c r="T14049" s="548"/>
      <c r="U14049" s="99"/>
    </row>
    <row r="14050" spans="1:21" ht="19.5" customHeight="1">
      <c r="A14050" s="545">
        <v>109110</v>
      </c>
      <c r="B14050" s="545" t="s">
        <v>4474</v>
      </c>
      <c r="C14050" s="545" t="s">
        <v>206</v>
      </c>
      <c r="D14050" s="546"/>
      <c r="E14050" s="171" t="str">
        <f t="shared" si="219"/>
        <v>1900</v>
      </c>
      <c r="F14050" s="547">
        <v>0</v>
      </c>
      <c r="G14050" s="548">
        <v>0</v>
      </c>
      <c r="H14050" s="547">
        <v>0</v>
      </c>
      <c r="I14050" s="545" t="s">
        <v>12640</v>
      </c>
      <c r="J14050" s="545"/>
      <c r="K14050" s="545" t="s">
        <v>4474</v>
      </c>
      <c r="L14050" s="545" t="s">
        <v>13413</v>
      </c>
      <c r="M14050" s="548" t="s">
        <v>13758</v>
      </c>
      <c r="N14050" s="545" t="s">
        <v>13413</v>
      </c>
      <c r="O14050" s="545" t="s">
        <v>13413</v>
      </c>
      <c r="P14050" s="549">
        <v>11770</v>
      </c>
      <c r="Q14050" s="549">
        <v>1</v>
      </c>
      <c r="R14050" s="549">
        <v>1</v>
      </c>
      <c r="S14050" s="548"/>
      <c r="T14050" s="548"/>
      <c r="U14050" s="99"/>
    </row>
    <row r="14051" spans="1:21" ht="19.5" customHeight="1">
      <c r="A14051" s="545">
        <v>109111</v>
      </c>
      <c r="B14051" s="545" t="s">
        <v>5133</v>
      </c>
      <c r="C14051" s="545" t="s">
        <v>209</v>
      </c>
      <c r="D14051" s="546"/>
      <c r="E14051" s="171" t="str">
        <f t="shared" si="219"/>
        <v>1900</v>
      </c>
      <c r="F14051" s="547">
        <v>0</v>
      </c>
      <c r="G14051" s="548">
        <v>0</v>
      </c>
      <c r="H14051" s="547">
        <v>0</v>
      </c>
      <c r="I14051" s="545" t="s">
        <v>12697</v>
      </c>
      <c r="J14051" s="545"/>
      <c r="K14051" s="545" t="s">
        <v>13413</v>
      </c>
      <c r="L14051" s="545" t="s">
        <v>21611</v>
      </c>
      <c r="M14051" s="548" t="s">
        <v>13758</v>
      </c>
      <c r="N14051" s="545" t="s">
        <v>13413</v>
      </c>
      <c r="O14051" s="545" t="s">
        <v>17857</v>
      </c>
      <c r="P14051" s="549">
        <v>11771</v>
      </c>
      <c r="Q14051" s="549">
        <v>1</v>
      </c>
      <c r="R14051" s="549">
        <v>138</v>
      </c>
      <c r="S14051" s="548"/>
      <c r="T14051" s="548"/>
      <c r="U14051" s="99"/>
    </row>
    <row r="14052" spans="1:21" ht="19.5" customHeight="1">
      <c r="A14052" s="545">
        <v>109112</v>
      </c>
      <c r="B14052" s="545" t="s">
        <v>5134</v>
      </c>
      <c r="C14052" s="545" t="s">
        <v>209</v>
      </c>
      <c r="D14052" s="546"/>
      <c r="E14052" s="171" t="str">
        <f t="shared" si="219"/>
        <v>1900</v>
      </c>
      <c r="F14052" s="547">
        <v>0</v>
      </c>
      <c r="G14052" s="548">
        <v>0</v>
      </c>
      <c r="H14052" s="547">
        <v>0</v>
      </c>
      <c r="I14052" s="545" t="s">
        <v>12697</v>
      </c>
      <c r="J14052" s="545"/>
      <c r="K14052" s="545" t="s">
        <v>13413</v>
      </c>
      <c r="L14052" s="545" t="s">
        <v>21611</v>
      </c>
      <c r="M14052" s="548" t="s">
        <v>13758</v>
      </c>
      <c r="N14052" s="545" t="s">
        <v>13413</v>
      </c>
      <c r="O14052" s="545" t="s">
        <v>17857</v>
      </c>
      <c r="P14052" s="549">
        <v>11772</v>
      </c>
      <c r="Q14052" s="549">
        <v>1</v>
      </c>
      <c r="R14052" s="549">
        <v>138</v>
      </c>
      <c r="S14052" s="548"/>
      <c r="T14052" s="548"/>
      <c r="U14052" s="99"/>
    </row>
    <row r="14053" spans="1:21" ht="19.5" customHeight="1">
      <c r="A14053" s="545">
        <v>109113</v>
      </c>
      <c r="B14053" s="545" t="s">
        <v>5382</v>
      </c>
      <c r="C14053" s="545" t="s">
        <v>216</v>
      </c>
      <c r="D14053" s="546">
        <v>46073</v>
      </c>
      <c r="E14053" s="171" t="str">
        <f t="shared" si="219"/>
        <v>2026</v>
      </c>
      <c r="F14053" s="547">
        <v>40603</v>
      </c>
      <c r="G14053" s="548">
        <v>0</v>
      </c>
      <c r="H14053" s="547">
        <v>40603</v>
      </c>
      <c r="I14053" s="545" t="s">
        <v>12766</v>
      </c>
      <c r="J14053" s="545" t="s">
        <v>13298</v>
      </c>
      <c r="K14053" s="545" t="s">
        <v>5382</v>
      </c>
      <c r="L14053" s="545" t="s">
        <v>13413</v>
      </c>
      <c r="M14053" s="548" t="s">
        <v>13758</v>
      </c>
      <c r="N14053" s="545" t="s">
        <v>13413</v>
      </c>
      <c r="O14053" s="545" t="s">
        <v>13413</v>
      </c>
      <c r="P14053" s="549">
        <v>11773</v>
      </c>
      <c r="Q14053" s="549">
        <v>1</v>
      </c>
      <c r="R14053" s="549">
        <v>172</v>
      </c>
      <c r="S14053" s="548">
        <v>1012</v>
      </c>
      <c r="T14053" s="548"/>
      <c r="U14053" s="99"/>
    </row>
    <row r="14054" spans="1:21" ht="19.5" customHeight="1">
      <c r="A14054" s="545">
        <v>109114</v>
      </c>
      <c r="B14054" s="545" t="s">
        <v>5129</v>
      </c>
      <c r="C14054" s="545" t="s">
        <v>209</v>
      </c>
      <c r="D14054" s="546"/>
      <c r="E14054" s="171" t="str">
        <f t="shared" si="219"/>
        <v>1900</v>
      </c>
      <c r="F14054" s="547">
        <v>0</v>
      </c>
      <c r="G14054" s="548">
        <v>0</v>
      </c>
      <c r="H14054" s="547">
        <v>0</v>
      </c>
      <c r="I14054" s="545" t="s">
        <v>12697</v>
      </c>
      <c r="J14054" s="545"/>
      <c r="K14054" s="545" t="s">
        <v>13413</v>
      </c>
      <c r="L14054" s="545" t="s">
        <v>21611</v>
      </c>
      <c r="M14054" s="548" t="s">
        <v>13758</v>
      </c>
      <c r="N14054" s="545" t="s">
        <v>13413</v>
      </c>
      <c r="O14054" s="545" t="s">
        <v>17857</v>
      </c>
      <c r="P14054" s="549">
        <v>11774</v>
      </c>
      <c r="Q14054" s="549">
        <v>1</v>
      </c>
      <c r="R14054" s="549">
        <v>138</v>
      </c>
      <c r="S14054" s="548"/>
      <c r="T14054" s="548"/>
      <c r="U14054" s="99"/>
    </row>
    <row r="14055" spans="1:21" ht="19.5" customHeight="1">
      <c r="A14055" s="545">
        <v>109115</v>
      </c>
      <c r="B14055" s="545" t="s">
        <v>5131</v>
      </c>
      <c r="C14055" s="545" t="s">
        <v>209</v>
      </c>
      <c r="D14055" s="546"/>
      <c r="E14055" s="171" t="str">
        <f t="shared" si="219"/>
        <v>1900</v>
      </c>
      <c r="F14055" s="547">
        <v>0</v>
      </c>
      <c r="G14055" s="548">
        <v>0</v>
      </c>
      <c r="H14055" s="547">
        <v>0</v>
      </c>
      <c r="I14055" s="545" t="s">
        <v>12697</v>
      </c>
      <c r="J14055" s="545"/>
      <c r="K14055" s="545" t="s">
        <v>13413</v>
      </c>
      <c r="L14055" s="545" t="s">
        <v>21611</v>
      </c>
      <c r="M14055" s="548" t="s">
        <v>13758</v>
      </c>
      <c r="N14055" s="545" t="s">
        <v>13413</v>
      </c>
      <c r="O14055" s="545" t="s">
        <v>17857</v>
      </c>
      <c r="P14055" s="549">
        <v>11775</v>
      </c>
      <c r="Q14055" s="549">
        <v>1</v>
      </c>
      <c r="R14055" s="549">
        <v>138</v>
      </c>
      <c r="S14055" s="548"/>
      <c r="T14055" s="548"/>
      <c r="U14055" s="99"/>
    </row>
    <row r="14056" spans="1:21" ht="19.5" customHeight="1">
      <c r="A14056" s="545">
        <v>109116</v>
      </c>
      <c r="B14056" s="545" t="s">
        <v>4984</v>
      </c>
      <c r="C14056" s="545" t="s">
        <v>216</v>
      </c>
      <c r="D14056" s="546"/>
      <c r="E14056" s="171" t="str">
        <f t="shared" si="219"/>
        <v>1900</v>
      </c>
      <c r="F14056" s="547">
        <v>0</v>
      </c>
      <c r="G14056" s="548">
        <v>0</v>
      </c>
      <c r="H14056" s="547">
        <v>0</v>
      </c>
      <c r="I14056" s="545" t="s">
        <v>12676</v>
      </c>
      <c r="J14056" s="545"/>
      <c r="K14056" s="545" t="s">
        <v>4984</v>
      </c>
      <c r="L14056" s="545" t="s">
        <v>13413</v>
      </c>
      <c r="M14056" s="548" t="s">
        <v>13758</v>
      </c>
      <c r="N14056" s="545" t="s">
        <v>13413</v>
      </c>
      <c r="O14056" s="545" t="s">
        <v>13413</v>
      </c>
      <c r="P14056" s="549">
        <v>11776</v>
      </c>
      <c r="Q14056" s="549">
        <v>1</v>
      </c>
      <c r="R14056" s="549">
        <v>14</v>
      </c>
      <c r="S14056" s="548"/>
      <c r="T14056" s="548"/>
      <c r="U14056" s="99"/>
    </row>
    <row r="14057" spans="1:21" ht="19.5" customHeight="1">
      <c r="A14057" s="545">
        <v>109118</v>
      </c>
      <c r="B14057" s="545" t="s">
        <v>5385</v>
      </c>
      <c r="C14057" s="545" t="s">
        <v>216</v>
      </c>
      <c r="D14057" s="546">
        <v>44589</v>
      </c>
      <c r="E14057" s="171" t="str">
        <f t="shared" si="219"/>
        <v>2022</v>
      </c>
      <c r="F14057" s="547">
        <v>63969</v>
      </c>
      <c r="G14057" s="548">
        <v>0</v>
      </c>
      <c r="H14057" s="547">
        <v>63969</v>
      </c>
      <c r="I14057" s="545" t="s">
        <v>12766</v>
      </c>
      <c r="J14057" s="545" t="s">
        <v>13297</v>
      </c>
      <c r="K14057" s="545" t="s">
        <v>21612</v>
      </c>
      <c r="L14057" s="545" t="s">
        <v>13413</v>
      </c>
      <c r="M14057" s="548" t="s">
        <v>13758</v>
      </c>
      <c r="N14057" s="545" t="s">
        <v>13413</v>
      </c>
      <c r="O14057" s="545" t="s">
        <v>13413</v>
      </c>
      <c r="P14057" s="549">
        <v>11778</v>
      </c>
      <c r="Q14057" s="549">
        <v>1</v>
      </c>
      <c r="R14057" s="549">
        <v>172</v>
      </c>
      <c r="S14057" s="548">
        <v>2257</v>
      </c>
      <c r="T14057" s="548"/>
      <c r="U14057" s="99"/>
    </row>
    <row r="14058" spans="1:21" ht="19.5" customHeight="1">
      <c r="A14058" s="545">
        <v>109119</v>
      </c>
      <c r="B14058" s="545" t="s">
        <v>4758</v>
      </c>
      <c r="C14058" s="545" t="s">
        <v>216</v>
      </c>
      <c r="D14058" s="546">
        <v>46052</v>
      </c>
      <c r="E14058" s="171" t="str">
        <f t="shared" si="219"/>
        <v>2026</v>
      </c>
      <c r="F14058" s="547">
        <v>22772</v>
      </c>
      <c r="G14058" s="548">
        <v>0.19</v>
      </c>
      <c r="H14058" s="547">
        <v>19136.13</v>
      </c>
      <c r="I14058" s="545" t="s">
        <v>12637</v>
      </c>
      <c r="J14058" s="545" t="s">
        <v>13307</v>
      </c>
      <c r="K14058" s="545" t="s">
        <v>4758</v>
      </c>
      <c r="L14058" s="545" t="s">
        <v>13413</v>
      </c>
      <c r="M14058" s="548" t="s">
        <v>13758</v>
      </c>
      <c r="N14058" s="545" t="s">
        <v>13413</v>
      </c>
      <c r="O14058" s="545" t="s">
        <v>13413</v>
      </c>
      <c r="P14058" s="549">
        <v>11779</v>
      </c>
      <c r="Q14058" s="549">
        <v>1</v>
      </c>
      <c r="R14058" s="549">
        <v>13</v>
      </c>
      <c r="S14058" s="548">
        <v>2228</v>
      </c>
      <c r="T14058" s="548"/>
      <c r="U14058" s="99"/>
    </row>
    <row r="14059" spans="1:21" ht="19.5" customHeight="1">
      <c r="A14059" s="545">
        <v>109120</v>
      </c>
      <c r="B14059" s="545" t="s">
        <v>5383</v>
      </c>
      <c r="C14059" s="545" t="s">
        <v>216</v>
      </c>
      <c r="D14059" s="546">
        <v>46052</v>
      </c>
      <c r="E14059" s="171" t="str">
        <f t="shared" si="219"/>
        <v>2026</v>
      </c>
      <c r="F14059" s="547">
        <v>16292</v>
      </c>
      <c r="G14059" s="548">
        <v>0</v>
      </c>
      <c r="H14059" s="547">
        <v>16292</v>
      </c>
      <c r="I14059" s="545" t="s">
        <v>12766</v>
      </c>
      <c r="J14059" s="545" t="s">
        <v>13307</v>
      </c>
      <c r="K14059" s="545" t="s">
        <v>21613</v>
      </c>
      <c r="L14059" s="545" t="s">
        <v>13413</v>
      </c>
      <c r="M14059" s="548" t="s">
        <v>13758</v>
      </c>
      <c r="N14059" s="545" t="s">
        <v>13413</v>
      </c>
      <c r="O14059" s="545" t="s">
        <v>13413</v>
      </c>
      <c r="P14059" s="549">
        <v>11780</v>
      </c>
      <c r="Q14059" s="549">
        <v>1</v>
      </c>
      <c r="R14059" s="549">
        <v>172</v>
      </c>
      <c r="S14059" s="548">
        <v>2228</v>
      </c>
      <c r="T14059" s="548"/>
      <c r="U14059" s="99"/>
    </row>
    <row r="14060" spans="1:21" ht="19.5" customHeight="1">
      <c r="A14060" s="545">
        <v>109121</v>
      </c>
      <c r="B14060" s="545" t="s">
        <v>5384</v>
      </c>
      <c r="C14060" s="545" t="s">
        <v>216</v>
      </c>
      <c r="D14060" s="546">
        <v>46052</v>
      </c>
      <c r="E14060" s="171" t="str">
        <f t="shared" si="219"/>
        <v>2026</v>
      </c>
      <c r="F14060" s="547">
        <v>47953</v>
      </c>
      <c r="G14060" s="548">
        <v>0</v>
      </c>
      <c r="H14060" s="547">
        <v>47953</v>
      </c>
      <c r="I14060" s="545" t="s">
        <v>12766</v>
      </c>
      <c r="J14060" s="545" t="s">
        <v>13307</v>
      </c>
      <c r="K14060" s="545" t="s">
        <v>21614</v>
      </c>
      <c r="L14060" s="545" t="s">
        <v>13413</v>
      </c>
      <c r="M14060" s="548" t="s">
        <v>13758</v>
      </c>
      <c r="N14060" s="545" t="s">
        <v>13413</v>
      </c>
      <c r="O14060" s="545" t="s">
        <v>13413</v>
      </c>
      <c r="P14060" s="549">
        <v>11781</v>
      </c>
      <c r="Q14060" s="549">
        <v>1</v>
      </c>
      <c r="R14060" s="549">
        <v>172</v>
      </c>
      <c r="S14060" s="548">
        <v>2228</v>
      </c>
      <c r="T14060" s="548"/>
      <c r="U14060" s="99"/>
    </row>
    <row r="14061" spans="1:21" ht="19.5" customHeight="1">
      <c r="A14061" s="545">
        <v>109122</v>
      </c>
      <c r="B14061" s="545" t="s">
        <v>4977</v>
      </c>
      <c r="C14061" s="545" t="s">
        <v>209</v>
      </c>
      <c r="D14061" s="546">
        <v>46052</v>
      </c>
      <c r="E14061" s="171" t="str">
        <f t="shared" si="219"/>
        <v>2026</v>
      </c>
      <c r="F14061" s="547">
        <v>419959</v>
      </c>
      <c r="G14061" s="548">
        <v>0.19</v>
      </c>
      <c r="H14061" s="547">
        <v>352906.72</v>
      </c>
      <c r="I14061" s="545" t="s">
        <v>12637</v>
      </c>
      <c r="J14061" s="545" t="s">
        <v>13307</v>
      </c>
      <c r="K14061" s="545" t="s">
        <v>4977</v>
      </c>
      <c r="L14061" s="545" t="s">
        <v>13413</v>
      </c>
      <c r="M14061" s="548" t="s">
        <v>13758</v>
      </c>
      <c r="N14061" s="545" t="s">
        <v>13413</v>
      </c>
      <c r="O14061" s="545" t="s">
        <v>13413</v>
      </c>
      <c r="P14061" s="549">
        <v>11782</v>
      </c>
      <c r="Q14061" s="549">
        <v>1</v>
      </c>
      <c r="R14061" s="549">
        <v>13</v>
      </c>
      <c r="S14061" s="548">
        <v>2228</v>
      </c>
      <c r="T14061" s="548"/>
      <c r="U14061" s="99"/>
    </row>
    <row r="14062" spans="1:21" ht="19.5" customHeight="1">
      <c r="A14062" s="545">
        <v>109123</v>
      </c>
      <c r="B14062" s="545" t="s">
        <v>5390</v>
      </c>
      <c r="C14062" s="545" t="s">
        <v>216</v>
      </c>
      <c r="D14062" s="546">
        <v>46052</v>
      </c>
      <c r="E14062" s="171" t="str">
        <f t="shared" si="219"/>
        <v>2026</v>
      </c>
      <c r="F14062" s="547">
        <v>25962</v>
      </c>
      <c r="G14062" s="548">
        <v>0</v>
      </c>
      <c r="H14062" s="547">
        <v>25962</v>
      </c>
      <c r="I14062" s="545" t="s">
        <v>12766</v>
      </c>
      <c r="J14062" s="545" t="s">
        <v>13307</v>
      </c>
      <c r="K14062" s="545" t="s">
        <v>21615</v>
      </c>
      <c r="L14062" s="545" t="s">
        <v>13413</v>
      </c>
      <c r="M14062" s="548" t="s">
        <v>13758</v>
      </c>
      <c r="N14062" s="545" t="s">
        <v>13413</v>
      </c>
      <c r="O14062" s="545" t="s">
        <v>13413</v>
      </c>
      <c r="P14062" s="549">
        <v>11783</v>
      </c>
      <c r="Q14062" s="549">
        <v>1</v>
      </c>
      <c r="R14062" s="549">
        <v>172</v>
      </c>
      <c r="S14062" s="548">
        <v>2228</v>
      </c>
      <c r="T14062" s="548"/>
      <c r="U14062" s="99"/>
    </row>
    <row r="14063" spans="1:21" ht="19.5" customHeight="1">
      <c r="A14063" s="545">
        <v>109124</v>
      </c>
      <c r="B14063" s="545" t="s">
        <v>5388</v>
      </c>
      <c r="C14063" s="545" t="s">
        <v>216</v>
      </c>
      <c r="D14063" s="546"/>
      <c r="E14063" s="171" t="str">
        <f t="shared" si="219"/>
        <v>1900</v>
      </c>
      <c r="F14063" s="547">
        <v>0</v>
      </c>
      <c r="G14063" s="548">
        <v>0</v>
      </c>
      <c r="H14063" s="547">
        <v>0</v>
      </c>
      <c r="I14063" s="545" t="s">
        <v>12766</v>
      </c>
      <c r="J14063" s="545"/>
      <c r="K14063" s="545" t="s">
        <v>5388</v>
      </c>
      <c r="L14063" s="545" t="s">
        <v>13413</v>
      </c>
      <c r="M14063" s="548" t="s">
        <v>13758</v>
      </c>
      <c r="N14063" s="545" t="s">
        <v>13413</v>
      </c>
      <c r="O14063" s="545" t="s">
        <v>13413</v>
      </c>
      <c r="P14063" s="549">
        <v>11784</v>
      </c>
      <c r="Q14063" s="549">
        <v>1</v>
      </c>
      <c r="R14063" s="549">
        <v>172</v>
      </c>
      <c r="S14063" s="548"/>
      <c r="T14063" s="548"/>
      <c r="U14063" s="99"/>
    </row>
    <row r="14064" spans="1:21" ht="19.5" customHeight="1">
      <c r="A14064" s="545">
        <v>109125</v>
      </c>
      <c r="B14064" s="545" t="s">
        <v>5518</v>
      </c>
      <c r="C14064" s="545" t="s">
        <v>216</v>
      </c>
      <c r="D14064" s="546"/>
      <c r="E14064" s="171" t="str">
        <f t="shared" si="219"/>
        <v>1900</v>
      </c>
      <c r="F14064" s="547">
        <v>0</v>
      </c>
      <c r="G14064" s="548">
        <v>0</v>
      </c>
      <c r="H14064" s="547">
        <v>0</v>
      </c>
      <c r="I14064" s="545" t="s">
        <v>12868</v>
      </c>
      <c r="J14064" s="545"/>
      <c r="K14064" s="545" t="s">
        <v>5518</v>
      </c>
      <c r="L14064" s="545" t="s">
        <v>13413</v>
      </c>
      <c r="M14064" s="548" t="s">
        <v>13758</v>
      </c>
      <c r="N14064" s="545" t="s">
        <v>13413</v>
      </c>
      <c r="O14064" s="545" t="s">
        <v>13413</v>
      </c>
      <c r="P14064" s="549">
        <v>11785</v>
      </c>
      <c r="Q14064" s="549">
        <v>1</v>
      </c>
      <c r="R14064" s="549">
        <v>50</v>
      </c>
      <c r="S14064" s="548"/>
      <c r="T14064" s="548"/>
      <c r="U14064" s="99"/>
    </row>
    <row r="14065" spans="1:21" ht="19.5" customHeight="1">
      <c r="A14065" s="545">
        <v>109126</v>
      </c>
      <c r="B14065" s="545" t="s">
        <v>5393</v>
      </c>
      <c r="C14065" s="545" t="s">
        <v>216</v>
      </c>
      <c r="D14065" s="546">
        <v>46052</v>
      </c>
      <c r="E14065" s="171" t="str">
        <f t="shared" si="219"/>
        <v>2026</v>
      </c>
      <c r="F14065" s="547">
        <v>42880</v>
      </c>
      <c r="G14065" s="548">
        <v>0</v>
      </c>
      <c r="H14065" s="547">
        <v>42880</v>
      </c>
      <c r="I14065" s="545" t="s">
        <v>12766</v>
      </c>
      <c r="J14065" s="545" t="s">
        <v>13307</v>
      </c>
      <c r="K14065" s="545" t="s">
        <v>21616</v>
      </c>
      <c r="L14065" s="545" t="s">
        <v>13413</v>
      </c>
      <c r="M14065" s="548" t="s">
        <v>13758</v>
      </c>
      <c r="N14065" s="545" t="s">
        <v>13413</v>
      </c>
      <c r="O14065" s="545" t="s">
        <v>13413</v>
      </c>
      <c r="P14065" s="549">
        <v>11786</v>
      </c>
      <c r="Q14065" s="549">
        <v>1</v>
      </c>
      <c r="R14065" s="549">
        <v>172</v>
      </c>
      <c r="S14065" s="548">
        <v>2228</v>
      </c>
      <c r="T14065" s="548"/>
      <c r="U14065" s="99"/>
    </row>
    <row r="14066" spans="1:21" ht="19.5" customHeight="1">
      <c r="A14066" s="545">
        <v>109127</v>
      </c>
      <c r="B14066" s="545" t="s">
        <v>5517</v>
      </c>
      <c r="C14066" s="545" t="s">
        <v>216</v>
      </c>
      <c r="D14066" s="546"/>
      <c r="E14066" s="171" t="str">
        <f t="shared" si="219"/>
        <v>1900</v>
      </c>
      <c r="F14066" s="547">
        <v>0</v>
      </c>
      <c r="G14066" s="548">
        <v>0</v>
      </c>
      <c r="H14066" s="547">
        <v>0</v>
      </c>
      <c r="I14066" s="545" t="s">
        <v>12868</v>
      </c>
      <c r="J14066" s="545"/>
      <c r="K14066" s="545" t="s">
        <v>5517</v>
      </c>
      <c r="L14066" s="545" t="s">
        <v>13413</v>
      </c>
      <c r="M14066" s="548" t="s">
        <v>13758</v>
      </c>
      <c r="N14066" s="545" t="s">
        <v>13413</v>
      </c>
      <c r="O14066" s="545" t="s">
        <v>13413</v>
      </c>
      <c r="P14066" s="549">
        <v>11787</v>
      </c>
      <c r="Q14066" s="549">
        <v>1</v>
      </c>
      <c r="R14066" s="549">
        <v>50</v>
      </c>
      <c r="S14066" s="548"/>
      <c r="T14066" s="548"/>
      <c r="U14066" s="99"/>
    </row>
    <row r="14067" spans="1:21" ht="19.5" customHeight="1">
      <c r="A14067" s="545">
        <v>109128</v>
      </c>
      <c r="B14067" s="545" t="s">
        <v>4865</v>
      </c>
      <c r="C14067" s="545" t="s">
        <v>216</v>
      </c>
      <c r="D14067" s="546"/>
      <c r="E14067" s="171" t="str">
        <f t="shared" si="219"/>
        <v>1900</v>
      </c>
      <c r="F14067" s="547">
        <v>0</v>
      </c>
      <c r="G14067" s="548">
        <v>0</v>
      </c>
      <c r="H14067" s="547">
        <v>0</v>
      </c>
      <c r="I14067" s="545" t="s">
        <v>12755</v>
      </c>
      <c r="J14067" s="545"/>
      <c r="K14067" s="545" t="s">
        <v>4865</v>
      </c>
      <c r="L14067" s="545" t="s">
        <v>13413</v>
      </c>
      <c r="M14067" s="548" t="s">
        <v>13758</v>
      </c>
      <c r="N14067" s="545" t="s">
        <v>13413</v>
      </c>
      <c r="O14067" s="545" t="s">
        <v>13413</v>
      </c>
      <c r="P14067" s="549">
        <v>11788</v>
      </c>
      <c r="Q14067" s="549">
        <v>1</v>
      </c>
      <c r="R14067" s="549">
        <v>132</v>
      </c>
      <c r="S14067" s="548"/>
      <c r="T14067" s="548"/>
      <c r="U14067" s="99"/>
    </row>
    <row r="14068" spans="1:21" ht="19.5" customHeight="1">
      <c r="A14068" s="545">
        <v>109129</v>
      </c>
      <c r="B14068" s="545" t="s">
        <v>4729</v>
      </c>
      <c r="C14068" s="545" t="s">
        <v>209</v>
      </c>
      <c r="D14068" s="546">
        <v>46052</v>
      </c>
      <c r="E14068" s="171" t="str">
        <f t="shared" si="219"/>
        <v>2026</v>
      </c>
      <c r="F14068" s="547">
        <v>8783</v>
      </c>
      <c r="G14068" s="548">
        <v>0.19</v>
      </c>
      <c r="H14068" s="547">
        <v>7380.67</v>
      </c>
      <c r="I14068" s="545" t="s">
        <v>12706</v>
      </c>
      <c r="J14068" s="545" t="s">
        <v>13307</v>
      </c>
      <c r="K14068" s="545" t="s">
        <v>13413</v>
      </c>
      <c r="L14068" s="545" t="s">
        <v>13413</v>
      </c>
      <c r="M14068" s="548" t="s">
        <v>13758</v>
      </c>
      <c r="N14068" s="545" t="s">
        <v>13413</v>
      </c>
      <c r="O14068" s="545" t="s">
        <v>13413</v>
      </c>
      <c r="P14068" s="549">
        <v>11789</v>
      </c>
      <c r="Q14068" s="549">
        <v>1</v>
      </c>
      <c r="R14068" s="549">
        <v>128</v>
      </c>
      <c r="S14068" s="548">
        <v>2228</v>
      </c>
      <c r="T14068" s="548"/>
      <c r="U14068" s="99"/>
    </row>
    <row r="14069" spans="1:21" ht="19.5" customHeight="1">
      <c r="A14069" s="545">
        <v>109130</v>
      </c>
      <c r="B14069" s="545" t="s">
        <v>4864</v>
      </c>
      <c r="C14069" s="545" t="s">
        <v>216</v>
      </c>
      <c r="D14069" s="546"/>
      <c r="E14069" s="171" t="str">
        <f t="shared" si="219"/>
        <v>1900</v>
      </c>
      <c r="F14069" s="547">
        <v>0</v>
      </c>
      <c r="G14069" s="548">
        <v>0</v>
      </c>
      <c r="H14069" s="547">
        <v>0</v>
      </c>
      <c r="I14069" s="545" t="s">
        <v>12755</v>
      </c>
      <c r="J14069" s="545"/>
      <c r="K14069" s="545" t="s">
        <v>4864</v>
      </c>
      <c r="L14069" s="545" t="s">
        <v>13413</v>
      </c>
      <c r="M14069" s="548" t="s">
        <v>13758</v>
      </c>
      <c r="N14069" s="545" t="s">
        <v>13413</v>
      </c>
      <c r="O14069" s="545" t="s">
        <v>13413</v>
      </c>
      <c r="P14069" s="549">
        <v>11790</v>
      </c>
      <c r="Q14069" s="549">
        <v>1</v>
      </c>
      <c r="R14069" s="549">
        <v>132</v>
      </c>
      <c r="S14069" s="548"/>
      <c r="T14069" s="548"/>
      <c r="U14069" s="99"/>
    </row>
    <row r="14070" spans="1:21" ht="19.5" customHeight="1">
      <c r="A14070" s="545">
        <v>109131</v>
      </c>
      <c r="B14070" s="545" t="s">
        <v>5213</v>
      </c>
      <c r="C14070" s="545" t="s">
        <v>216</v>
      </c>
      <c r="D14070" s="546">
        <v>43700</v>
      </c>
      <c r="E14070" s="171" t="str">
        <f t="shared" si="219"/>
        <v>2019</v>
      </c>
      <c r="F14070" s="547">
        <v>480058</v>
      </c>
      <c r="G14070" s="548">
        <v>0.19</v>
      </c>
      <c r="H14070" s="547">
        <v>403410.08</v>
      </c>
      <c r="I14070" s="545" t="s">
        <v>12680</v>
      </c>
      <c r="J14070" s="545" t="s">
        <v>13296</v>
      </c>
      <c r="K14070" s="545" t="s">
        <v>5213</v>
      </c>
      <c r="L14070" s="545" t="s">
        <v>13413</v>
      </c>
      <c r="M14070" s="548" t="s">
        <v>13758</v>
      </c>
      <c r="N14070" s="545" t="s">
        <v>13413</v>
      </c>
      <c r="O14070" s="545" t="s">
        <v>13413</v>
      </c>
      <c r="P14070" s="549">
        <v>11791</v>
      </c>
      <c r="Q14070" s="549">
        <v>1</v>
      </c>
      <c r="R14070" s="549">
        <v>20</v>
      </c>
      <c r="S14070" s="548">
        <v>2218</v>
      </c>
      <c r="T14070" s="548"/>
      <c r="U14070" s="99"/>
    </row>
    <row r="14071" spans="1:21" ht="19.5" customHeight="1">
      <c r="A14071" s="545">
        <v>109132</v>
      </c>
      <c r="B14071" s="545" t="s">
        <v>5168</v>
      </c>
      <c r="C14071" s="545" t="s">
        <v>216</v>
      </c>
      <c r="D14071" s="546"/>
      <c r="E14071" s="171" t="str">
        <f t="shared" si="219"/>
        <v>1900</v>
      </c>
      <c r="F14071" s="547">
        <v>0</v>
      </c>
      <c r="G14071" s="548">
        <v>0</v>
      </c>
      <c r="H14071" s="547">
        <v>0</v>
      </c>
      <c r="I14071" s="545" t="s">
        <v>12642</v>
      </c>
      <c r="J14071" s="545"/>
      <c r="K14071" s="545" t="s">
        <v>5168</v>
      </c>
      <c r="L14071" s="545" t="s">
        <v>13807</v>
      </c>
      <c r="M14071" s="548" t="s">
        <v>13758</v>
      </c>
      <c r="N14071" s="545" t="s">
        <v>13413</v>
      </c>
      <c r="O14071" s="545" t="s">
        <v>13810</v>
      </c>
      <c r="P14071" s="549">
        <v>11792</v>
      </c>
      <c r="Q14071" s="549">
        <v>1</v>
      </c>
      <c r="R14071" s="549">
        <v>135</v>
      </c>
      <c r="S14071" s="548"/>
      <c r="T14071" s="548"/>
      <c r="U14071" s="99"/>
    </row>
    <row r="14072" spans="1:21" s="196" customFormat="1" ht="19.5" customHeight="1">
      <c r="A14072" s="545">
        <v>109133</v>
      </c>
      <c r="B14072" s="545" t="s">
        <v>5010</v>
      </c>
      <c r="C14072" s="545" t="s">
        <v>216</v>
      </c>
      <c r="D14072" s="546"/>
      <c r="E14072" s="171" t="str">
        <f t="shared" si="219"/>
        <v>1900</v>
      </c>
      <c r="F14072" s="547">
        <v>0</v>
      </c>
      <c r="G14072" s="548">
        <v>0</v>
      </c>
      <c r="H14072" s="547">
        <v>0</v>
      </c>
      <c r="I14072" s="545" t="s">
        <v>12676</v>
      </c>
      <c r="J14072" s="545"/>
      <c r="K14072" s="545" t="s">
        <v>5010</v>
      </c>
      <c r="L14072" s="545" t="s">
        <v>13413</v>
      </c>
      <c r="M14072" s="548" t="s">
        <v>13758</v>
      </c>
      <c r="N14072" s="545" t="s">
        <v>13413</v>
      </c>
      <c r="O14072" s="545" t="s">
        <v>13413</v>
      </c>
      <c r="P14072" s="549">
        <v>11793</v>
      </c>
      <c r="Q14072" s="549">
        <v>1</v>
      </c>
      <c r="R14072" s="549">
        <v>14</v>
      </c>
      <c r="S14072" s="548"/>
      <c r="T14072" s="548"/>
      <c r="U14072" s="500"/>
    </row>
    <row r="14073" spans="1:21" ht="19.5" customHeight="1">
      <c r="A14073" s="545">
        <v>109134</v>
      </c>
      <c r="B14073" s="545" t="s">
        <v>5011</v>
      </c>
      <c r="C14073" s="545" t="s">
        <v>216</v>
      </c>
      <c r="D14073" s="546"/>
      <c r="E14073" s="171" t="str">
        <f t="shared" si="219"/>
        <v>1900</v>
      </c>
      <c r="F14073" s="547">
        <v>0</v>
      </c>
      <c r="G14073" s="548">
        <v>0</v>
      </c>
      <c r="H14073" s="547">
        <v>0</v>
      </c>
      <c r="I14073" s="545" t="s">
        <v>12676</v>
      </c>
      <c r="J14073" s="545"/>
      <c r="K14073" s="545" t="s">
        <v>5011</v>
      </c>
      <c r="L14073" s="545" t="s">
        <v>13413</v>
      </c>
      <c r="M14073" s="548" t="s">
        <v>13758</v>
      </c>
      <c r="N14073" s="545" t="s">
        <v>13413</v>
      </c>
      <c r="O14073" s="545" t="s">
        <v>13413</v>
      </c>
      <c r="P14073" s="549">
        <v>11794</v>
      </c>
      <c r="Q14073" s="549">
        <v>1</v>
      </c>
      <c r="R14073" s="549">
        <v>14</v>
      </c>
      <c r="S14073" s="548"/>
      <c r="T14073" s="548"/>
      <c r="U14073" s="99"/>
    </row>
    <row r="14074" spans="1:21" ht="19.5" customHeight="1">
      <c r="A14074" s="545">
        <v>109135</v>
      </c>
      <c r="B14074" s="545" t="s">
        <v>5193</v>
      </c>
      <c r="C14074" s="545" t="s">
        <v>216</v>
      </c>
      <c r="D14074" s="546"/>
      <c r="E14074" s="171" t="str">
        <f t="shared" si="219"/>
        <v>1900</v>
      </c>
      <c r="F14074" s="547">
        <v>0</v>
      </c>
      <c r="G14074" s="548">
        <v>0</v>
      </c>
      <c r="H14074" s="547">
        <v>0</v>
      </c>
      <c r="I14074" s="545" t="s">
        <v>12642</v>
      </c>
      <c r="J14074" s="545"/>
      <c r="K14074" s="545" t="s">
        <v>5193</v>
      </c>
      <c r="L14074" s="545" t="s">
        <v>13413</v>
      </c>
      <c r="M14074" s="548" t="s">
        <v>13758</v>
      </c>
      <c r="N14074" s="545" t="s">
        <v>13413</v>
      </c>
      <c r="O14074" s="545" t="s">
        <v>13413</v>
      </c>
      <c r="P14074" s="549">
        <v>11795</v>
      </c>
      <c r="Q14074" s="549">
        <v>1</v>
      </c>
      <c r="R14074" s="549">
        <v>135</v>
      </c>
      <c r="S14074" s="548"/>
      <c r="T14074" s="548"/>
      <c r="U14074" s="99"/>
    </row>
    <row r="14075" spans="1:21" ht="19.5" customHeight="1">
      <c r="A14075" s="545">
        <v>109137</v>
      </c>
      <c r="B14075" s="545" t="s">
        <v>5449</v>
      </c>
      <c r="C14075" s="545" t="s">
        <v>216</v>
      </c>
      <c r="D14075" s="546"/>
      <c r="E14075" s="171" t="str">
        <f t="shared" si="219"/>
        <v>1900</v>
      </c>
      <c r="F14075" s="547">
        <v>0</v>
      </c>
      <c r="G14075" s="548">
        <v>0</v>
      </c>
      <c r="H14075" s="547">
        <v>0</v>
      </c>
      <c r="I14075" s="545" t="s">
        <v>12957</v>
      </c>
      <c r="J14075" s="545"/>
      <c r="K14075" s="545" t="s">
        <v>5449</v>
      </c>
      <c r="L14075" s="545" t="s">
        <v>13413</v>
      </c>
      <c r="M14075" s="548" t="s">
        <v>13758</v>
      </c>
      <c r="N14075" s="545" t="s">
        <v>13413</v>
      </c>
      <c r="O14075" s="545" t="s">
        <v>13413</v>
      </c>
      <c r="P14075" s="549">
        <v>11797</v>
      </c>
      <c r="Q14075" s="549">
        <v>1</v>
      </c>
      <c r="R14075" s="549">
        <v>42</v>
      </c>
      <c r="S14075" s="548"/>
      <c r="T14075" s="548"/>
      <c r="U14075" s="99"/>
    </row>
    <row r="14076" spans="1:21" ht="19.5" customHeight="1">
      <c r="A14076" s="545">
        <v>109138</v>
      </c>
      <c r="B14076" s="545" t="s">
        <v>4753</v>
      </c>
      <c r="C14076" s="545" t="s">
        <v>216</v>
      </c>
      <c r="D14076" s="546"/>
      <c r="E14076" s="171" t="str">
        <f t="shared" si="219"/>
        <v>1900</v>
      </c>
      <c r="F14076" s="547">
        <v>0</v>
      </c>
      <c r="G14076" s="548">
        <v>0</v>
      </c>
      <c r="H14076" s="547">
        <v>0</v>
      </c>
      <c r="I14076" s="545" t="s">
        <v>12715</v>
      </c>
      <c r="J14076" s="545"/>
      <c r="K14076" s="545" t="s">
        <v>4753</v>
      </c>
      <c r="L14076" s="545" t="s">
        <v>13413</v>
      </c>
      <c r="M14076" s="548" t="s">
        <v>13758</v>
      </c>
      <c r="N14076" s="545" t="s">
        <v>13413</v>
      </c>
      <c r="O14076" s="545" t="s">
        <v>13413</v>
      </c>
      <c r="P14076" s="549">
        <v>11798</v>
      </c>
      <c r="Q14076" s="549">
        <v>1</v>
      </c>
      <c r="R14076" s="549">
        <v>129</v>
      </c>
      <c r="S14076" s="548"/>
      <c r="T14076" s="548"/>
      <c r="U14076" s="99"/>
    </row>
    <row r="14077" spans="1:21" ht="19.5" customHeight="1">
      <c r="A14077" s="545">
        <v>109140</v>
      </c>
      <c r="B14077" s="545" t="s">
        <v>5380</v>
      </c>
      <c r="C14077" s="545" t="s">
        <v>216</v>
      </c>
      <c r="D14077" s="546">
        <v>44589</v>
      </c>
      <c r="E14077" s="171" t="str">
        <f t="shared" si="219"/>
        <v>2022</v>
      </c>
      <c r="F14077" s="547">
        <v>42037</v>
      </c>
      <c r="G14077" s="548">
        <v>0</v>
      </c>
      <c r="H14077" s="547">
        <v>42037</v>
      </c>
      <c r="I14077" s="545" t="s">
        <v>12766</v>
      </c>
      <c r="J14077" s="545" t="s">
        <v>13297</v>
      </c>
      <c r="K14077" s="545" t="s">
        <v>21617</v>
      </c>
      <c r="L14077" s="545" t="s">
        <v>13413</v>
      </c>
      <c r="M14077" s="548" t="s">
        <v>13758</v>
      </c>
      <c r="N14077" s="545" t="s">
        <v>13413</v>
      </c>
      <c r="O14077" s="545" t="s">
        <v>13413</v>
      </c>
      <c r="P14077" s="549">
        <v>11800</v>
      </c>
      <c r="Q14077" s="549">
        <v>1</v>
      </c>
      <c r="R14077" s="549">
        <v>172</v>
      </c>
      <c r="S14077" s="548">
        <v>2257</v>
      </c>
      <c r="T14077" s="548"/>
      <c r="U14077" s="99"/>
    </row>
    <row r="14078" spans="1:21" ht="19.5" customHeight="1">
      <c r="A14078" s="545">
        <v>109141</v>
      </c>
      <c r="B14078" s="545" t="s">
        <v>5387</v>
      </c>
      <c r="C14078" s="545" t="s">
        <v>216</v>
      </c>
      <c r="D14078" s="546"/>
      <c r="E14078" s="171" t="str">
        <f t="shared" si="219"/>
        <v>1900</v>
      </c>
      <c r="F14078" s="547">
        <v>0</v>
      </c>
      <c r="G14078" s="548">
        <v>0</v>
      </c>
      <c r="H14078" s="547">
        <v>0</v>
      </c>
      <c r="I14078" s="545" t="s">
        <v>12766</v>
      </c>
      <c r="J14078" s="545"/>
      <c r="K14078" s="545" t="s">
        <v>13413</v>
      </c>
      <c r="L14078" s="545" t="s">
        <v>13413</v>
      </c>
      <c r="M14078" s="548" t="s">
        <v>13758</v>
      </c>
      <c r="N14078" s="545" t="s">
        <v>13413</v>
      </c>
      <c r="O14078" s="545" t="s">
        <v>13413</v>
      </c>
      <c r="P14078" s="549">
        <v>11801</v>
      </c>
      <c r="Q14078" s="549">
        <v>1</v>
      </c>
      <c r="R14078" s="549">
        <v>172</v>
      </c>
      <c r="S14078" s="548"/>
      <c r="T14078" s="548"/>
      <c r="U14078" s="99"/>
    </row>
    <row r="14079" spans="1:21" ht="19.5" customHeight="1">
      <c r="A14079" s="545">
        <v>109142</v>
      </c>
      <c r="B14079" s="545" t="s">
        <v>5378</v>
      </c>
      <c r="C14079" s="545" t="s">
        <v>216</v>
      </c>
      <c r="D14079" s="546">
        <v>46052</v>
      </c>
      <c r="E14079" s="171" t="str">
        <f t="shared" si="219"/>
        <v>2026</v>
      </c>
      <c r="F14079" s="547">
        <v>39514</v>
      </c>
      <c r="G14079" s="548">
        <v>0</v>
      </c>
      <c r="H14079" s="547">
        <v>39514</v>
      </c>
      <c r="I14079" s="545" t="s">
        <v>12766</v>
      </c>
      <c r="J14079" s="545" t="s">
        <v>13307</v>
      </c>
      <c r="K14079" s="545" t="s">
        <v>21618</v>
      </c>
      <c r="L14079" s="545" t="s">
        <v>13413</v>
      </c>
      <c r="M14079" s="548" t="s">
        <v>13758</v>
      </c>
      <c r="N14079" s="545" t="s">
        <v>13413</v>
      </c>
      <c r="O14079" s="545" t="s">
        <v>13413</v>
      </c>
      <c r="P14079" s="549">
        <v>11802</v>
      </c>
      <c r="Q14079" s="549">
        <v>1</v>
      </c>
      <c r="R14079" s="549">
        <v>172</v>
      </c>
      <c r="S14079" s="548">
        <v>2228</v>
      </c>
      <c r="T14079" s="548"/>
      <c r="U14079" s="99"/>
    </row>
    <row r="14080" spans="1:21" ht="19.5" customHeight="1">
      <c r="A14080" s="545">
        <v>109143</v>
      </c>
      <c r="B14080" s="545" t="s">
        <v>8460</v>
      </c>
      <c r="C14080" s="545" t="s">
        <v>216</v>
      </c>
      <c r="D14080" s="546"/>
      <c r="E14080" s="171" t="str">
        <f t="shared" si="219"/>
        <v>1900</v>
      </c>
      <c r="F14080" s="547">
        <v>0</v>
      </c>
      <c r="G14080" s="548">
        <v>0</v>
      </c>
      <c r="H14080" s="547">
        <v>0</v>
      </c>
      <c r="I14080" s="545" t="s">
        <v>12758</v>
      </c>
      <c r="J14080" s="545"/>
      <c r="K14080" s="545" t="s">
        <v>21619</v>
      </c>
      <c r="L14080" s="545" t="s">
        <v>13413</v>
      </c>
      <c r="M14080" s="548" t="s">
        <v>13758</v>
      </c>
      <c r="N14080" s="545" t="s">
        <v>13413</v>
      </c>
      <c r="O14080" s="545" t="s">
        <v>13413</v>
      </c>
      <c r="P14080" s="549">
        <v>11803</v>
      </c>
      <c r="Q14080" s="549">
        <v>1</v>
      </c>
      <c r="R14080" s="549">
        <v>164</v>
      </c>
      <c r="S14080" s="548"/>
      <c r="T14080" s="548"/>
      <c r="U14080" s="99"/>
    </row>
    <row r="14081" spans="1:21" ht="19.5" customHeight="1">
      <c r="A14081" s="545">
        <v>109144</v>
      </c>
      <c r="B14081" s="545" t="s">
        <v>8334</v>
      </c>
      <c r="C14081" s="545" t="s">
        <v>216</v>
      </c>
      <c r="D14081" s="546">
        <v>44679</v>
      </c>
      <c r="E14081" s="171" t="str">
        <f t="shared" si="219"/>
        <v>2022</v>
      </c>
      <c r="F14081" s="547">
        <v>18013302</v>
      </c>
      <c r="G14081" s="548">
        <v>0.19</v>
      </c>
      <c r="H14081" s="547">
        <v>15137228.57</v>
      </c>
      <c r="I14081" s="545" t="s">
        <v>12758</v>
      </c>
      <c r="J14081" s="545" t="s">
        <v>13296</v>
      </c>
      <c r="K14081" s="545" t="s">
        <v>21620</v>
      </c>
      <c r="L14081" s="545" t="s">
        <v>13413</v>
      </c>
      <c r="M14081" s="548" t="s">
        <v>13758</v>
      </c>
      <c r="N14081" s="545" t="s">
        <v>13413</v>
      </c>
      <c r="O14081" s="545" t="s">
        <v>13413</v>
      </c>
      <c r="P14081" s="549">
        <v>11804</v>
      </c>
      <c r="Q14081" s="549">
        <v>1</v>
      </c>
      <c r="R14081" s="549">
        <v>164</v>
      </c>
      <c r="S14081" s="548">
        <v>2218</v>
      </c>
      <c r="T14081" s="548"/>
      <c r="U14081" s="99"/>
    </row>
    <row r="14082" spans="1:21" ht="19.5" customHeight="1">
      <c r="A14082" s="545">
        <v>109145</v>
      </c>
      <c r="B14082" s="545" t="s">
        <v>8459</v>
      </c>
      <c r="C14082" s="545" t="s">
        <v>216</v>
      </c>
      <c r="D14082" s="546"/>
      <c r="E14082" s="171" t="str">
        <f t="shared" si="219"/>
        <v>1900</v>
      </c>
      <c r="F14082" s="547">
        <v>0</v>
      </c>
      <c r="G14082" s="548">
        <v>0</v>
      </c>
      <c r="H14082" s="547">
        <v>0</v>
      </c>
      <c r="I14082" s="545" t="s">
        <v>12758</v>
      </c>
      <c r="J14082" s="545"/>
      <c r="K14082" s="545" t="s">
        <v>21621</v>
      </c>
      <c r="L14082" s="545" t="s">
        <v>13413</v>
      </c>
      <c r="M14082" s="548" t="s">
        <v>13758</v>
      </c>
      <c r="N14082" s="545" t="s">
        <v>13413</v>
      </c>
      <c r="O14082" s="545" t="s">
        <v>13413</v>
      </c>
      <c r="P14082" s="549">
        <v>11805</v>
      </c>
      <c r="Q14082" s="549">
        <v>1</v>
      </c>
      <c r="R14082" s="549">
        <v>164</v>
      </c>
      <c r="S14082" s="548"/>
      <c r="T14082" s="548"/>
      <c r="U14082" s="99"/>
    </row>
    <row r="14083" spans="1:21" ht="19.5" customHeight="1">
      <c r="A14083" s="545">
        <v>109146</v>
      </c>
      <c r="B14083" s="545" t="s">
        <v>4525</v>
      </c>
      <c r="C14083" s="545" t="s">
        <v>786</v>
      </c>
      <c r="D14083" s="546"/>
      <c r="E14083" s="171" t="str">
        <f t="shared" si="219"/>
        <v>1900</v>
      </c>
      <c r="F14083" s="547">
        <v>0</v>
      </c>
      <c r="G14083" s="548">
        <v>0</v>
      </c>
      <c r="H14083" s="547">
        <v>0</v>
      </c>
      <c r="I14083" s="545" t="s">
        <v>12684</v>
      </c>
      <c r="J14083" s="545"/>
      <c r="K14083" s="545" t="s">
        <v>21622</v>
      </c>
      <c r="L14083" s="545" t="s">
        <v>13413</v>
      </c>
      <c r="M14083" s="548" t="s">
        <v>13758</v>
      </c>
      <c r="N14083" s="545" t="s">
        <v>13413</v>
      </c>
      <c r="O14083" s="545" t="s">
        <v>13413</v>
      </c>
      <c r="P14083" s="549">
        <v>11806</v>
      </c>
      <c r="Q14083" s="549">
        <v>1</v>
      </c>
      <c r="R14083" s="549">
        <v>95</v>
      </c>
      <c r="S14083" s="548"/>
      <c r="T14083" s="548"/>
      <c r="U14083" s="99"/>
    </row>
    <row r="14084" spans="1:21" ht="19.5" customHeight="1">
      <c r="A14084" s="545">
        <v>109147</v>
      </c>
      <c r="B14084" s="545" t="s">
        <v>8100</v>
      </c>
      <c r="C14084" s="545" t="s">
        <v>216</v>
      </c>
      <c r="D14084" s="546">
        <v>46052</v>
      </c>
      <c r="E14084" s="171" t="str">
        <f t="shared" ref="E14084:E14147" si="220">TEXT(D14084,"YYYY")</f>
        <v>2026</v>
      </c>
      <c r="F14084" s="547">
        <v>28808205</v>
      </c>
      <c r="G14084" s="548">
        <v>0.19</v>
      </c>
      <c r="H14084" s="547">
        <v>24208575.629999999</v>
      </c>
      <c r="I14084" s="545" t="s">
        <v>12758</v>
      </c>
      <c r="J14084" s="545" t="s">
        <v>13307</v>
      </c>
      <c r="K14084" s="545" t="s">
        <v>21229</v>
      </c>
      <c r="L14084" s="545" t="s">
        <v>13413</v>
      </c>
      <c r="M14084" s="548" t="s">
        <v>13758</v>
      </c>
      <c r="N14084" s="545" t="s">
        <v>13413</v>
      </c>
      <c r="O14084" s="545" t="s">
        <v>13413</v>
      </c>
      <c r="P14084" s="549">
        <v>11807</v>
      </c>
      <c r="Q14084" s="549">
        <v>1</v>
      </c>
      <c r="R14084" s="549">
        <v>164</v>
      </c>
      <c r="S14084" s="548">
        <v>2228</v>
      </c>
      <c r="T14084" s="548"/>
      <c r="U14084" s="99"/>
    </row>
    <row r="14085" spans="1:21" ht="19.5" customHeight="1">
      <c r="A14085" s="545">
        <v>109148</v>
      </c>
      <c r="B14085" s="545" t="s">
        <v>5291</v>
      </c>
      <c r="C14085" s="545" t="s">
        <v>216</v>
      </c>
      <c r="D14085" s="546">
        <v>44677</v>
      </c>
      <c r="E14085" s="171" t="str">
        <f t="shared" si="220"/>
        <v>2022</v>
      </c>
      <c r="F14085" s="547">
        <v>15358195</v>
      </c>
      <c r="G14085" s="548">
        <v>0.19</v>
      </c>
      <c r="H14085" s="547">
        <v>12906046.220000001</v>
      </c>
      <c r="I14085" s="545" t="s">
        <v>12758</v>
      </c>
      <c r="J14085" s="545" t="s">
        <v>13298</v>
      </c>
      <c r="K14085" s="545" t="s">
        <v>21623</v>
      </c>
      <c r="L14085" s="545" t="s">
        <v>13413</v>
      </c>
      <c r="M14085" s="548" t="s">
        <v>13758</v>
      </c>
      <c r="N14085" s="545" t="s">
        <v>13413</v>
      </c>
      <c r="O14085" s="545" t="s">
        <v>13413</v>
      </c>
      <c r="P14085" s="549">
        <v>11808</v>
      </c>
      <c r="Q14085" s="549">
        <v>1</v>
      </c>
      <c r="R14085" s="549">
        <v>164</v>
      </c>
      <c r="S14085" s="548">
        <v>1012</v>
      </c>
      <c r="T14085" s="548"/>
      <c r="U14085" s="99"/>
    </row>
    <row r="14086" spans="1:21" ht="19.5" customHeight="1">
      <c r="A14086" s="545">
        <v>109149</v>
      </c>
      <c r="B14086" s="545" t="s">
        <v>8065</v>
      </c>
      <c r="C14086" s="545" t="s">
        <v>216</v>
      </c>
      <c r="D14086" s="546">
        <v>44677</v>
      </c>
      <c r="E14086" s="171" t="str">
        <f t="shared" si="220"/>
        <v>2022</v>
      </c>
      <c r="F14086" s="547">
        <v>38878844</v>
      </c>
      <c r="G14086" s="548">
        <v>0.19</v>
      </c>
      <c r="H14086" s="547">
        <v>32671297.48</v>
      </c>
      <c r="I14086" s="545" t="s">
        <v>12758</v>
      </c>
      <c r="J14086" s="545" t="s">
        <v>13298</v>
      </c>
      <c r="K14086" s="545" t="s">
        <v>21624</v>
      </c>
      <c r="L14086" s="545" t="s">
        <v>13413</v>
      </c>
      <c r="M14086" s="548" t="s">
        <v>13758</v>
      </c>
      <c r="N14086" s="545" t="s">
        <v>13413</v>
      </c>
      <c r="O14086" s="545" t="s">
        <v>13413</v>
      </c>
      <c r="P14086" s="549">
        <v>11809</v>
      </c>
      <c r="Q14086" s="549">
        <v>1</v>
      </c>
      <c r="R14086" s="549">
        <v>164</v>
      </c>
      <c r="S14086" s="548">
        <v>1012</v>
      </c>
      <c r="T14086" s="548"/>
      <c r="U14086" s="99"/>
    </row>
    <row r="14087" spans="1:21" ht="19.5" customHeight="1">
      <c r="A14087" s="545">
        <v>109150</v>
      </c>
      <c r="B14087" s="545" t="s">
        <v>5290</v>
      </c>
      <c r="C14087" s="545" t="s">
        <v>216</v>
      </c>
      <c r="D14087" s="546">
        <v>44679</v>
      </c>
      <c r="E14087" s="171" t="str">
        <f t="shared" si="220"/>
        <v>2022</v>
      </c>
      <c r="F14087" s="547">
        <v>80803206</v>
      </c>
      <c r="G14087" s="548">
        <v>0.19</v>
      </c>
      <c r="H14087" s="547">
        <v>67901853.780000001</v>
      </c>
      <c r="I14087" s="545" t="s">
        <v>12758</v>
      </c>
      <c r="J14087" s="545" t="s">
        <v>13296</v>
      </c>
      <c r="K14087" s="545" t="s">
        <v>21625</v>
      </c>
      <c r="L14087" s="545" t="s">
        <v>13413</v>
      </c>
      <c r="M14087" s="548" t="s">
        <v>13758</v>
      </c>
      <c r="N14087" s="545" t="s">
        <v>13413</v>
      </c>
      <c r="O14087" s="545" t="s">
        <v>13413</v>
      </c>
      <c r="P14087" s="549">
        <v>11810</v>
      </c>
      <c r="Q14087" s="549">
        <v>1</v>
      </c>
      <c r="R14087" s="549">
        <v>164</v>
      </c>
      <c r="S14087" s="548">
        <v>2218</v>
      </c>
      <c r="T14087" s="548"/>
      <c r="U14087" s="99"/>
    </row>
    <row r="14088" spans="1:21" ht="19.5" customHeight="1">
      <c r="A14088" s="545">
        <v>109151</v>
      </c>
      <c r="B14088" s="545" t="s">
        <v>8064</v>
      </c>
      <c r="C14088" s="545" t="s">
        <v>216</v>
      </c>
      <c r="D14088" s="546">
        <v>43544</v>
      </c>
      <c r="E14088" s="171" t="str">
        <f t="shared" si="220"/>
        <v>2019</v>
      </c>
      <c r="F14088" s="547">
        <v>141477625</v>
      </c>
      <c r="G14088" s="548">
        <v>0.19</v>
      </c>
      <c r="H14088" s="547">
        <v>118888760.5</v>
      </c>
      <c r="I14088" s="545" t="s">
        <v>12758</v>
      </c>
      <c r="J14088" s="545" t="s">
        <v>13319</v>
      </c>
      <c r="K14088" s="545" t="s">
        <v>21626</v>
      </c>
      <c r="L14088" s="545" t="s">
        <v>13413</v>
      </c>
      <c r="M14088" s="548" t="s">
        <v>13758</v>
      </c>
      <c r="N14088" s="545" t="s">
        <v>13413</v>
      </c>
      <c r="O14088" s="545" t="s">
        <v>13413</v>
      </c>
      <c r="P14088" s="549">
        <v>11811</v>
      </c>
      <c r="Q14088" s="549">
        <v>1</v>
      </c>
      <c r="R14088" s="549">
        <v>164</v>
      </c>
      <c r="S14088" s="548">
        <v>1824</v>
      </c>
      <c r="T14088" s="548"/>
      <c r="U14088" s="99"/>
    </row>
    <row r="14089" spans="1:21" ht="19.5" customHeight="1">
      <c r="A14089" s="545">
        <v>109152</v>
      </c>
      <c r="B14089" s="545" t="s">
        <v>8063</v>
      </c>
      <c r="C14089" s="545" t="s">
        <v>216</v>
      </c>
      <c r="D14089" s="546">
        <v>44591</v>
      </c>
      <c r="E14089" s="171" t="str">
        <f t="shared" si="220"/>
        <v>2022</v>
      </c>
      <c r="F14089" s="547">
        <v>18607933</v>
      </c>
      <c r="G14089" s="548">
        <v>0.19</v>
      </c>
      <c r="H14089" s="547">
        <v>15636918.49</v>
      </c>
      <c r="I14089" s="545" t="s">
        <v>12758</v>
      </c>
      <c r="J14089" s="545" t="s">
        <v>13297</v>
      </c>
      <c r="K14089" s="545" t="s">
        <v>21627</v>
      </c>
      <c r="L14089" s="545" t="s">
        <v>13413</v>
      </c>
      <c r="M14089" s="548" t="s">
        <v>13758</v>
      </c>
      <c r="N14089" s="545" t="s">
        <v>13413</v>
      </c>
      <c r="O14089" s="545" t="s">
        <v>13413</v>
      </c>
      <c r="P14089" s="549">
        <v>11812</v>
      </c>
      <c r="Q14089" s="549">
        <v>1</v>
      </c>
      <c r="R14089" s="549">
        <v>164</v>
      </c>
      <c r="S14089" s="548">
        <v>2257</v>
      </c>
      <c r="T14089" s="548"/>
      <c r="U14089" s="99"/>
    </row>
    <row r="14090" spans="1:21" ht="19.5" customHeight="1">
      <c r="A14090" s="545">
        <v>109153</v>
      </c>
      <c r="B14090" s="545" t="s">
        <v>5306</v>
      </c>
      <c r="C14090" s="545" t="s">
        <v>216</v>
      </c>
      <c r="D14090" s="546">
        <v>46052</v>
      </c>
      <c r="E14090" s="171" t="str">
        <f t="shared" si="220"/>
        <v>2026</v>
      </c>
      <c r="F14090" s="547">
        <v>197078882</v>
      </c>
      <c r="G14090" s="548">
        <v>0.19</v>
      </c>
      <c r="H14090" s="547">
        <v>165612505.88</v>
      </c>
      <c r="I14090" s="545" t="s">
        <v>12758</v>
      </c>
      <c r="J14090" s="545" t="s">
        <v>13307</v>
      </c>
      <c r="K14090" s="545" t="s">
        <v>21628</v>
      </c>
      <c r="L14090" s="545" t="s">
        <v>13413</v>
      </c>
      <c r="M14090" s="548" t="s">
        <v>13758</v>
      </c>
      <c r="N14090" s="545" t="s">
        <v>13413</v>
      </c>
      <c r="O14090" s="545" t="s">
        <v>13413</v>
      </c>
      <c r="P14090" s="549">
        <v>11813</v>
      </c>
      <c r="Q14090" s="549">
        <v>1</v>
      </c>
      <c r="R14090" s="549">
        <v>164</v>
      </c>
      <c r="S14090" s="548">
        <v>2228</v>
      </c>
      <c r="T14090" s="548"/>
      <c r="U14090" s="99"/>
    </row>
    <row r="14091" spans="1:21" ht="19.5" customHeight="1">
      <c r="A14091" s="545">
        <v>109154</v>
      </c>
      <c r="B14091" s="545" t="s">
        <v>8062</v>
      </c>
      <c r="C14091" s="545" t="s">
        <v>216</v>
      </c>
      <c r="D14091" s="546">
        <v>46052</v>
      </c>
      <c r="E14091" s="171" t="str">
        <f t="shared" si="220"/>
        <v>2026</v>
      </c>
      <c r="F14091" s="547">
        <v>108025479</v>
      </c>
      <c r="G14091" s="548">
        <v>0.19</v>
      </c>
      <c r="H14091" s="547">
        <v>90777713.450000003</v>
      </c>
      <c r="I14091" s="545" t="s">
        <v>12758</v>
      </c>
      <c r="J14091" s="545" t="s">
        <v>13307</v>
      </c>
      <c r="K14091" s="545" t="s">
        <v>21629</v>
      </c>
      <c r="L14091" s="545" t="s">
        <v>13413</v>
      </c>
      <c r="M14091" s="548" t="s">
        <v>13758</v>
      </c>
      <c r="N14091" s="545" t="s">
        <v>13413</v>
      </c>
      <c r="O14091" s="545" t="s">
        <v>13413</v>
      </c>
      <c r="P14091" s="549">
        <v>11814</v>
      </c>
      <c r="Q14091" s="549">
        <v>1</v>
      </c>
      <c r="R14091" s="549">
        <v>164</v>
      </c>
      <c r="S14091" s="548">
        <v>2228</v>
      </c>
      <c r="T14091" s="548"/>
      <c r="U14091" s="99"/>
    </row>
    <row r="14092" spans="1:21" ht="19.5" customHeight="1">
      <c r="A14092" s="545">
        <v>109155</v>
      </c>
      <c r="B14092" s="545" t="s">
        <v>5299</v>
      </c>
      <c r="C14092" s="545" t="s">
        <v>216</v>
      </c>
      <c r="D14092" s="546">
        <v>43544</v>
      </c>
      <c r="E14092" s="171" t="str">
        <f t="shared" si="220"/>
        <v>2019</v>
      </c>
      <c r="F14092" s="547">
        <v>14951450</v>
      </c>
      <c r="G14092" s="548">
        <v>0.19</v>
      </c>
      <c r="H14092" s="547">
        <v>12564243.699999999</v>
      </c>
      <c r="I14092" s="545" t="s">
        <v>12758</v>
      </c>
      <c r="J14092" s="545" t="s">
        <v>13319</v>
      </c>
      <c r="K14092" s="545" t="s">
        <v>21630</v>
      </c>
      <c r="L14092" s="545" t="s">
        <v>13413</v>
      </c>
      <c r="M14092" s="548" t="s">
        <v>13758</v>
      </c>
      <c r="N14092" s="545" t="s">
        <v>13413</v>
      </c>
      <c r="O14092" s="545" t="s">
        <v>13413</v>
      </c>
      <c r="P14092" s="549">
        <v>11815</v>
      </c>
      <c r="Q14092" s="549">
        <v>1</v>
      </c>
      <c r="R14092" s="549">
        <v>164</v>
      </c>
      <c r="S14092" s="548">
        <v>1824</v>
      </c>
      <c r="T14092" s="548"/>
      <c r="U14092" s="99"/>
    </row>
    <row r="14093" spans="1:21" ht="19.5" customHeight="1">
      <c r="A14093" s="545">
        <v>109156</v>
      </c>
      <c r="B14093" s="545" t="s">
        <v>8061</v>
      </c>
      <c r="C14093" s="545" t="s">
        <v>216</v>
      </c>
      <c r="D14093" s="546">
        <v>46052</v>
      </c>
      <c r="E14093" s="171" t="str">
        <f t="shared" si="220"/>
        <v>2026</v>
      </c>
      <c r="F14093" s="547">
        <v>29472185</v>
      </c>
      <c r="G14093" s="548">
        <v>0.19</v>
      </c>
      <c r="H14093" s="547">
        <v>24766542.02</v>
      </c>
      <c r="I14093" s="545" t="s">
        <v>12758</v>
      </c>
      <c r="J14093" s="545" t="s">
        <v>13307</v>
      </c>
      <c r="K14093" s="545" t="s">
        <v>21631</v>
      </c>
      <c r="L14093" s="545" t="s">
        <v>13413</v>
      </c>
      <c r="M14093" s="548" t="s">
        <v>13758</v>
      </c>
      <c r="N14093" s="545" t="s">
        <v>13413</v>
      </c>
      <c r="O14093" s="545" t="s">
        <v>13413</v>
      </c>
      <c r="P14093" s="549">
        <v>11816</v>
      </c>
      <c r="Q14093" s="549">
        <v>1</v>
      </c>
      <c r="R14093" s="549">
        <v>164</v>
      </c>
      <c r="S14093" s="548">
        <v>2228</v>
      </c>
      <c r="T14093" s="548"/>
      <c r="U14093" s="99"/>
    </row>
    <row r="14094" spans="1:21" ht="19.5" customHeight="1">
      <c r="A14094" s="545">
        <v>109157</v>
      </c>
      <c r="B14094" s="545" t="s">
        <v>8060</v>
      </c>
      <c r="C14094" s="545" t="s">
        <v>216</v>
      </c>
      <c r="D14094" s="546">
        <v>46052</v>
      </c>
      <c r="E14094" s="171" t="str">
        <f t="shared" si="220"/>
        <v>2026</v>
      </c>
      <c r="F14094" s="547">
        <v>184833035</v>
      </c>
      <c r="G14094" s="548">
        <v>0.19</v>
      </c>
      <c r="H14094" s="547">
        <v>155321878.15000001</v>
      </c>
      <c r="I14094" s="545" t="s">
        <v>12758</v>
      </c>
      <c r="J14094" s="545" t="s">
        <v>13307</v>
      </c>
      <c r="K14094" s="545" t="s">
        <v>21632</v>
      </c>
      <c r="L14094" s="545" t="s">
        <v>13413</v>
      </c>
      <c r="M14094" s="548" t="s">
        <v>13758</v>
      </c>
      <c r="N14094" s="545" t="s">
        <v>13413</v>
      </c>
      <c r="O14094" s="545" t="s">
        <v>13413</v>
      </c>
      <c r="P14094" s="549">
        <v>11817</v>
      </c>
      <c r="Q14094" s="549">
        <v>1</v>
      </c>
      <c r="R14094" s="549">
        <v>164</v>
      </c>
      <c r="S14094" s="548">
        <v>2228</v>
      </c>
      <c r="T14094" s="548"/>
      <c r="U14094" s="99"/>
    </row>
    <row r="14095" spans="1:21" ht="19.5" customHeight="1">
      <c r="A14095" s="545">
        <v>109158</v>
      </c>
      <c r="B14095" s="545" t="s">
        <v>8099</v>
      </c>
      <c r="C14095" s="545" t="s">
        <v>216</v>
      </c>
      <c r="D14095" s="546">
        <v>44591</v>
      </c>
      <c r="E14095" s="171" t="str">
        <f t="shared" si="220"/>
        <v>2022</v>
      </c>
      <c r="F14095" s="547">
        <v>99189965.010000005</v>
      </c>
      <c r="G14095" s="548">
        <v>0.19</v>
      </c>
      <c r="H14095" s="547">
        <v>83352911.769999996</v>
      </c>
      <c r="I14095" s="545" t="s">
        <v>12758</v>
      </c>
      <c r="J14095" s="545" t="s">
        <v>13297</v>
      </c>
      <c r="K14095" s="545" t="s">
        <v>21633</v>
      </c>
      <c r="L14095" s="545" t="s">
        <v>13413</v>
      </c>
      <c r="M14095" s="548" t="s">
        <v>13758</v>
      </c>
      <c r="N14095" s="545" t="s">
        <v>13413</v>
      </c>
      <c r="O14095" s="545" t="s">
        <v>13413</v>
      </c>
      <c r="P14095" s="549">
        <v>11818</v>
      </c>
      <c r="Q14095" s="549">
        <v>1</v>
      </c>
      <c r="R14095" s="549">
        <v>164</v>
      </c>
      <c r="S14095" s="548">
        <v>2257</v>
      </c>
      <c r="T14095" s="548"/>
      <c r="U14095" s="99"/>
    </row>
    <row r="14096" spans="1:21" ht="19.5" customHeight="1">
      <c r="A14096" s="545">
        <v>109159</v>
      </c>
      <c r="B14096" s="545" t="s">
        <v>5273</v>
      </c>
      <c r="C14096" s="545" t="s">
        <v>216</v>
      </c>
      <c r="D14096" s="546">
        <v>43543</v>
      </c>
      <c r="E14096" s="171" t="str">
        <f t="shared" si="220"/>
        <v>2019</v>
      </c>
      <c r="F14096" s="547">
        <v>19952583</v>
      </c>
      <c r="G14096" s="548">
        <v>0.19</v>
      </c>
      <c r="H14096" s="547">
        <v>16766876.470000001</v>
      </c>
      <c r="I14096" s="545" t="s">
        <v>12758</v>
      </c>
      <c r="J14096" s="545" t="s">
        <v>13319</v>
      </c>
      <c r="K14096" s="545" t="s">
        <v>21634</v>
      </c>
      <c r="L14096" s="545" t="s">
        <v>13413</v>
      </c>
      <c r="M14096" s="548" t="s">
        <v>13758</v>
      </c>
      <c r="N14096" s="545" t="s">
        <v>13413</v>
      </c>
      <c r="O14096" s="545" t="s">
        <v>13413</v>
      </c>
      <c r="P14096" s="549">
        <v>11819</v>
      </c>
      <c r="Q14096" s="549">
        <v>1</v>
      </c>
      <c r="R14096" s="549">
        <v>164</v>
      </c>
      <c r="S14096" s="548">
        <v>1824</v>
      </c>
      <c r="T14096" s="548"/>
      <c r="U14096" s="99"/>
    </row>
    <row r="14097" spans="1:21" ht="19.5" customHeight="1">
      <c r="A14097" s="545">
        <v>109160</v>
      </c>
      <c r="B14097" s="545" t="s">
        <v>8098</v>
      </c>
      <c r="C14097" s="545" t="s">
        <v>216</v>
      </c>
      <c r="D14097" s="546">
        <v>43543</v>
      </c>
      <c r="E14097" s="171" t="str">
        <f t="shared" si="220"/>
        <v>2019</v>
      </c>
      <c r="F14097" s="547">
        <v>37272500</v>
      </c>
      <c r="G14097" s="548">
        <v>0.19</v>
      </c>
      <c r="H14097" s="547">
        <v>31321428.57</v>
      </c>
      <c r="I14097" s="545" t="s">
        <v>12758</v>
      </c>
      <c r="J14097" s="545" t="s">
        <v>13342</v>
      </c>
      <c r="K14097" s="545" t="s">
        <v>21635</v>
      </c>
      <c r="L14097" s="545" t="s">
        <v>13413</v>
      </c>
      <c r="M14097" s="548" t="s">
        <v>13758</v>
      </c>
      <c r="N14097" s="545" t="s">
        <v>13413</v>
      </c>
      <c r="O14097" s="545" t="s">
        <v>13413</v>
      </c>
      <c r="P14097" s="549">
        <v>11820</v>
      </c>
      <c r="Q14097" s="549">
        <v>1</v>
      </c>
      <c r="R14097" s="549">
        <v>164</v>
      </c>
      <c r="S14097" s="548">
        <v>1826</v>
      </c>
      <c r="T14097" s="548"/>
      <c r="U14097" s="99"/>
    </row>
    <row r="14098" spans="1:21" ht="19.5" customHeight="1">
      <c r="A14098" s="545">
        <v>109161</v>
      </c>
      <c r="B14098" s="545" t="s">
        <v>8458</v>
      </c>
      <c r="C14098" s="545" t="s">
        <v>216</v>
      </c>
      <c r="D14098" s="546"/>
      <c r="E14098" s="171" t="str">
        <f t="shared" si="220"/>
        <v>1900</v>
      </c>
      <c r="F14098" s="547">
        <v>0</v>
      </c>
      <c r="G14098" s="548">
        <v>0</v>
      </c>
      <c r="H14098" s="547">
        <v>0</v>
      </c>
      <c r="I14098" s="545" t="s">
        <v>12642</v>
      </c>
      <c r="J14098" s="545"/>
      <c r="K14098" s="545" t="s">
        <v>8458</v>
      </c>
      <c r="L14098" s="545" t="s">
        <v>13413</v>
      </c>
      <c r="M14098" s="548" t="s">
        <v>13758</v>
      </c>
      <c r="N14098" s="545" t="s">
        <v>13413</v>
      </c>
      <c r="O14098" s="545" t="s">
        <v>13413</v>
      </c>
      <c r="P14098" s="549">
        <v>11821</v>
      </c>
      <c r="Q14098" s="549">
        <v>1</v>
      </c>
      <c r="R14098" s="549">
        <v>135</v>
      </c>
      <c r="S14098" s="548"/>
      <c r="T14098" s="548"/>
      <c r="U14098" s="99"/>
    </row>
    <row r="14099" spans="1:21" ht="19.5" customHeight="1">
      <c r="A14099" s="545">
        <v>109162</v>
      </c>
      <c r="B14099" s="545" t="s">
        <v>8059</v>
      </c>
      <c r="C14099" s="545" t="s">
        <v>216</v>
      </c>
      <c r="D14099" s="546">
        <v>43544</v>
      </c>
      <c r="E14099" s="171" t="str">
        <f t="shared" si="220"/>
        <v>2019</v>
      </c>
      <c r="F14099" s="547">
        <v>5002969</v>
      </c>
      <c r="G14099" s="548">
        <v>0.19</v>
      </c>
      <c r="H14099" s="547">
        <v>4204175.63</v>
      </c>
      <c r="I14099" s="545" t="s">
        <v>12647</v>
      </c>
      <c r="J14099" s="545" t="s">
        <v>13319</v>
      </c>
      <c r="K14099" s="545" t="s">
        <v>21636</v>
      </c>
      <c r="L14099" s="545" t="s">
        <v>13413</v>
      </c>
      <c r="M14099" s="548" t="s">
        <v>13758</v>
      </c>
      <c r="N14099" s="545" t="s">
        <v>13413</v>
      </c>
      <c r="O14099" s="545" t="s">
        <v>13413</v>
      </c>
      <c r="P14099" s="549">
        <v>11822</v>
      </c>
      <c r="Q14099" s="549">
        <v>1</v>
      </c>
      <c r="R14099" s="549">
        <v>26</v>
      </c>
      <c r="S14099" s="548">
        <v>1824</v>
      </c>
      <c r="T14099" s="548"/>
      <c r="U14099" s="99"/>
    </row>
    <row r="14100" spans="1:21" ht="19.5" customHeight="1">
      <c r="A14100" s="545">
        <v>109163</v>
      </c>
      <c r="B14100" s="545" t="s">
        <v>5291</v>
      </c>
      <c r="C14100" s="545" t="s">
        <v>216</v>
      </c>
      <c r="D14100" s="546"/>
      <c r="E14100" s="171" t="str">
        <f t="shared" si="220"/>
        <v>1900</v>
      </c>
      <c r="F14100" s="547">
        <v>0</v>
      </c>
      <c r="G14100" s="548">
        <v>0</v>
      </c>
      <c r="H14100" s="547">
        <v>0</v>
      </c>
      <c r="I14100" s="545" t="s">
        <v>12647</v>
      </c>
      <c r="J14100" s="545"/>
      <c r="K14100" s="545" t="s">
        <v>21637</v>
      </c>
      <c r="L14100" s="545" t="s">
        <v>13413</v>
      </c>
      <c r="M14100" s="548" t="s">
        <v>13758</v>
      </c>
      <c r="N14100" s="545" t="s">
        <v>13413</v>
      </c>
      <c r="O14100" s="545" t="s">
        <v>13413</v>
      </c>
      <c r="P14100" s="549">
        <v>11823</v>
      </c>
      <c r="Q14100" s="549">
        <v>1</v>
      </c>
      <c r="R14100" s="549">
        <v>26</v>
      </c>
      <c r="S14100" s="548"/>
      <c r="T14100" s="548"/>
      <c r="U14100" s="99"/>
    </row>
    <row r="14101" spans="1:21" ht="19.5" customHeight="1">
      <c r="A14101" s="545">
        <v>109164</v>
      </c>
      <c r="B14101" s="545" t="s">
        <v>5319</v>
      </c>
      <c r="C14101" s="545" t="s">
        <v>216</v>
      </c>
      <c r="D14101" s="546">
        <v>46052</v>
      </c>
      <c r="E14101" s="171" t="str">
        <f t="shared" si="220"/>
        <v>2026</v>
      </c>
      <c r="F14101" s="547">
        <v>106507689</v>
      </c>
      <c r="G14101" s="548">
        <v>0.19</v>
      </c>
      <c r="H14101" s="547">
        <v>89502259.659999996</v>
      </c>
      <c r="I14101" s="545" t="s">
        <v>12647</v>
      </c>
      <c r="J14101" s="545" t="s">
        <v>13307</v>
      </c>
      <c r="K14101" s="545" t="s">
        <v>21638</v>
      </c>
      <c r="L14101" s="545" t="s">
        <v>13413</v>
      </c>
      <c r="M14101" s="548" t="s">
        <v>13758</v>
      </c>
      <c r="N14101" s="545" t="s">
        <v>13413</v>
      </c>
      <c r="O14101" s="545" t="s">
        <v>13413</v>
      </c>
      <c r="P14101" s="549">
        <v>11824</v>
      </c>
      <c r="Q14101" s="549">
        <v>1</v>
      </c>
      <c r="R14101" s="549">
        <v>26</v>
      </c>
      <c r="S14101" s="548">
        <v>2228</v>
      </c>
      <c r="T14101" s="548"/>
      <c r="U14101" s="99"/>
    </row>
    <row r="14102" spans="1:21" ht="19.5" customHeight="1">
      <c r="A14102" s="545">
        <v>109165</v>
      </c>
      <c r="B14102" s="545" t="s">
        <v>8058</v>
      </c>
      <c r="C14102" s="545" t="s">
        <v>216</v>
      </c>
      <c r="D14102" s="546">
        <v>46052</v>
      </c>
      <c r="E14102" s="171" t="str">
        <f t="shared" si="220"/>
        <v>2026</v>
      </c>
      <c r="F14102" s="547">
        <v>11339456</v>
      </c>
      <c r="G14102" s="548">
        <v>0.19</v>
      </c>
      <c r="H14102" s="547">
        <v>9528954.6199999992</v>
      </c>
      <c r="I14102" s="545" t="s">
        <v>12647</v>
      </c>
      <c r="J14102" s="545" t="s">
        <v>13307</v>
      </c>
      <c r="K14102" s="545" t="s">
        <v>21639</v>
      </c>
      <c r="L14102" s="545" t="s">
        <v>13413</v>
      </c>
      <c r="M14102" s="548" t="s">
        <v>13758</v>
      </c>
      <c r="N14102" s="545" t="s">
        <v>13413</v>
      </c>
      <c r="O14102" s="545" t="s">
        <v>13413</v>
      </c>
      <c r="P14102" s="549">
        <v>11825</v>
      </c>
      <c r="Q14102" s="549">
        <v>1</v>
      </c>
      <c r="R14102" s="549">
        <v>26</v>
      </c>
      <c r="S14102" s="548">
        <v>2228</v>
      </c>
      <c r="T14102" s="548"/>
      <c r="U14102" s="99"/>
    </row>
    <row r="14103" spans="1:21" ht="19.5" customHeight="1">
      <c r="A14103" s="545">
        <v>109166</v>
      </c>
      <c r="B14103" s="545" t="s">
        <v>4544</v>
      </c>
      <c r="C14103" s="545" t="s">
        <v>216</v>
      </c>
      <c r="D14103" s="546"/>
      <c r="E14103" s="171" t="str">
        <f t="shared" si="220"/>
        <v>1900</v>
      </c>
      <c r="F14103" s="547">
        <v>0</v>
      </c>
      <c r="G14103" s="548">
        <v>0</v>
      </c>
      <c r="H14103" s="547">
        <v>0</v>
      </c>
      <c r="I14103" s="545" t="s">
        <v>12692</v>
      </c>
      <c r="J14103" s="545"/>
      <c r="K14103" s="545" t="s">
        <v>21640</v>
      </c>
      <c r="L14103" s="545" t="s">
        <v>13413</v>
      </c>
      <c r="M14103" s="548" t="s">
        <v>13758</v>
      </c>
      <c r="N14103" s="545" t="s">
        <v>13413</v>
      </c>
      <c r="O14103" s="545" t="s">
        <v>13413</v>
      </c>
      <c r="P14103" s="549">
        <v>11826</v>
      </c>
      <c r="Q14103" s="549">
        <v>1</v>
      </c>
      <c r="R14103" s="549">
        <v>107</v>
      </c>
      <c r="S14103" s="548"/>
      <c r="T14103" s="548"/>
      <c r="U14103" s="99"/>
    </row>
    <row r="14104" spans="1:21" ht="19.5" customHeight="1">
      <c r="A14104" s="545">
        <v>109167</v>
      </c>
      <c r="B14104" s="545" t="s">
        <v>4632</v>
      </c>
      <c r="C14104" s="545" t="s">
        <v>216</v>
      </c>
      <c r="D14104" s="546"/>
      <c r="E14104" s="171" t="str">
        <f t="shared" si="220"/>
        <v>1900</v>
      </c>
      <c r="F14104" s="547">
        <v>0</v>
      </c>
      <c r="G14104" s="548">
        <v>0</v>
      </c>
      <c r="H14104" s="547">
        <v>0</v>
      </c>
      <c r="I14104" s="545" t="s">
        <v>12704</v>
      </c>
      <c r="J14104" s="545"/>
      <c r="K14104" s="545" t="s">
        <v>13413</v>
      </c>
      <c r="L14104" s="545" t="s">
        <v>13413</v>
      </c>
      <c r="M14104" s="548" t="s">
        <v>13758</v>
      </c>
      <c r="N14104" s="545" t="s">
        <v>13413</v>
      </c>
      <c r="O14104" s="545" t="s">
        <v>13413</v>
      </c>
      <c r="P14104" s="549">
        <v>11827</v>
      </c>
      <c r="Q14104" s="549">
        <v>1</v>
      </c>
      <c r="R14104" s="549">
        <v>118</v>
      </c>
      <c r="S14104" s="548"/>
      <c r="T14104" s="548"/>
      <c r="U14104" s="99"/>
    </row>
    <row r="14105" spans="1:21" ht="19.5" customHeight="1">
      <c r="A14105" s="545">
        <v>109168</v>
      </c>
      <c r="B14105" s="545" t="s">
        <v>5280</v>
      </c>
      <c r="C14105" s="545" t="s">
        <v>216</v>
      </c>
      <c r="D14105" s="546">
        <v>46052</v>
      </c>
      <c r="E14105" s="171" t="str">
        <f t="shared" si="220"/>
        <v>2026</v>
      </c>
      <c r="F14105" s="547">
        <v>145515789</v>
      </c>
      <c r="G14105" s="548">
        <v>0.19</v>
      </c>
      <c r="H14105" s="547">
        <v>122282175.63</v>
      </c>
      <c r="I14105" s="545" t="s">
        <v>12758</v>
      </c>
      <c r="J14105" s="545" t="s">
        <v>13307</v>
      </c>
      <c r="K14105" s="545" t="s">
        <v>21641</v>
      </c>
      <c r="L14105" s="545" t="s">
        <v>13413</v>
      </c>
      <c r="M14105" s="548" t="s">
        <v>13758</v>
      </c>
      <c r="N14105" s="545" t="s">
        <v>13413</v>
      </c>
      <c r="O14105" s="545" t="s">
        <v>13413</v>
      </c>
      <c r="P14105" s="549">
        <v>11828</v>
      </c>
      <c r="Q14105" s="549">
        <v>1</v>
      </c>
      <c r="R14105" s="549">
        <v>164</v>
      </c>
      <c r="S14105" s="548">
        <v>2228</v>
      </c>
      <c r="T14105" s="548"/>
      <c r="U14105" s="99"/>
    </row>
    <row r="14106" spans="1:21" ht="19.5" customHeight="1">
      <c r="A14106" s="545">
        <v>109169</v>
      </c>
      <c r="B14106" s="545" t="s">
        <v>8097</v>
      </c>
      <c r="C14106" s="545" t="s">
        <v>221</v>
      </c>
      <c r="D14106" s="546">
        <v>43543</v>
      </c>
      <c r="E14106" s="171" t="str">
        <f t="shared" si="220"/>
        <v>2019</v>
      </c>
      <c r="F14106" s="547">
        <v>4164480.01</v>
      </c>
      <c r="G14106" s="548">
        <v>0.19</v>
      </c>
      <c r="H14106" s="547">
        <v>3499563.03</v>
      </c>
      <c r="I14106" s="545" t="s">
        <v>12758</v>
      </c>
      <c r="J14106" s="545" t="s">
        <v>13379</v>
      </c>
      <c r="K14106" s="545" t="s">
        <v>21642</v>
      </c>
      <c r="L14106" s="545" t="s">
        <v>13413</v>
      </c>
      <c r="M14106" s="548" t="s">
        <v>13758</v>
      </c>
      <c r="N14106" s="545" t="s">
        <v>13413</v>
      </c>
      <c r="O14106" s="545" t="s">
        <v>13413</v>
      </c>
      <c r="P14106" s="549">
        <v>11829</v>
      </c>
      <c r="Q14106" s="549">
        <v>1</v>
      </c>
      <c r="R14106" s="549">
        <v>164</v>
      </c>
      <c r="S14106" s="548">
        <v>1940</v>
      </c>
      <c r="T14106" s="548"/>
      <c r="U14106" s="99"/>
    </row>
    <row r="14107" spans="1:21" ht="19.5" customHeight="1">
      <c r="A14107" s="545">
        <v>109170</v>
      </c>
      <c r="B14107" s="545" t="s">
        <v>8096</v>
      </c>
      <c r="C14107" s="545" t="s">
        <v>221</v>
      </c>
      <c r="D14107" s="546">
        <v>43543</v>
      </c>
      <c r="E14107" s="171" t="str">
        <f t="shared" si="220"/>
        <v>2019</v>
      </c>
      <c r="F14107" s="547">
        <v>2142000</v>
      </c>
      <c r="G14107" s="548">
        <v>0.19</v>
      </c>
      <c r="H14107" s="547">
        <v>1800000</v>
      </c>
      <c r="I14107" s="545" t="s">
        <v>12758</v>
      </c>
      <c r="J14107" s="545" t="s">
        <v>13379</v>
      </c>
      <c r="K14107" s="545" t="s">
        <v>21643</v>
      </c>
      <c r="L14107" s="545" t="s">
        <v>13413</v>
      </c>
      <c r="M14107" s="548" t="s">
        <v>13758</v>
      </c>
      <c r="N14107" s="545" t="s">
        <v>13413</v>
      </c>
      <c r="O14107" s="545" t="s">
        <v>13413</v>
      </c>
      <c r="P14107" s="549">
        <v>11830</v>
      </c>
      <c r="Q14107" s="549">
        <v>1</v>
      </c>
      <c r="R14107" s="549">
        <v>164</v>
      </c>
      <c r="S14107" s="548">
        <v>1940</v>
      </c>
      <c r="T14107" s="548"/>
      <c r="U14107" s="99"/>
    </row>
    <row r="14108" spans="1:21" ht="19.5" customHeight="1">
      <c r="A14108" s="545">
        <v>109171</v>
      </c>
      <c r="B14108" s="545" t="s">
        <v>8095</v>
      </c>
      <c r="C14108" s="545" t="s">
        <v>221</v>
      </c>
      <c r="D14108" s="546">
        <v>43543</v>
      </c>
      <c r="E14108" s="171" t="str">
        <f t="shared" si="220"/>
        <v>2019</v>
      </c>
      <c r="F14108" s="547">
        <v>11662000</v>
      </c>
      <c r="G14108" s="548">
        <v>0.19</v>
      </c>
      <c r="H14108" s="547">
        <v>9800000</v>
      </c>
      <c r="I14108" s="545" t="s">
        <v>12758</v>
      </c>
      <c r="J14108" s="545" t="s">
        <v>13379</v>
      </c>
      <c r="K14108" s="545" t="s">
        <v>21644</v>
      </c>
      <c r="L14108" s="545" t="s">
        <v>13413</v>
      </c>
      <c r="M14108" s="548" t="s">
        <v>13758</v>
      </c>
      <c r="N14108" s="545" t="s">
        <v>13413</v>
      </c>
      <c r="O14108" s="545" t="s">
        <v>13413</v>
      </c>
      <c r="P14108" s="549">
        <v>11831</v>
      </c>
      <c r="Q14108" s="549">
        <v>1</v>
      </c>
      <c r="R14108" s="549">
        <v>164</v>
      </c>
      <c r="S14108" s="548">
        <v>1940</v>
      </c>
      <c r="T14108" s="548"/>
      <c r="U14108" s="99"/>
    </row>
    <row r="14109" spans="1:21" ht="19.5" customHeight="1">
      <c r="A14109" s="545">
        <v>109172</v>
      </c>
      <c r="B14109" s="545" t="s">
        <v>8457</v>
      </c>
      <c r="C14109" s="545" t="s">
        <v>221</v>
      </c>
      <c r="D14109" s="546"/>
      <c r="E14109" s="171" t="str">
        <f t="shared" si="220"/>
        <v>1900</v>
      </c>
      <c r="F14109" s="547">
        <v>0</v>
      </c>
      <c r="G14109" s="548">
        <v>0</v>
      </c>
      <c r="H14109" s="547">
        <v>0</v>
      </c>
      <c r="I14109" s="545" t="s">
        <v>12758</v>
      </c>
      <c r="J14109" s="545"/>
      <c r="K14109" s="545" t="s">
        <v>21645</v>
      </c>
      <c r="L14109" s="545" t="s">
        <v>13413</v>
      </c>
      <c r="M14109" s="548" t="s">
        <v>13758</v>
      </c>
      <c r="N14109" s="545" t="s">
        <v>13413</v>
      </c>
      <c r="O14109" s="545" t="s">
        <v>13413</v>
      </c>
      <c r="P14109" s="549">
        <v>11832</v>
      </c>
      <c r="Q14109" s="549">
        <v>1</v>
      </c>
      <c r="R14109" s="549">
        <v>164</v>
      </c>
      <c r="S14109" s="548"/>
      <c r="T14109" s="548"/>
      <c r="U14109" s="99"/>
    </row>
    <row r="14110" spans="1:21" ht="19.5" customHeight="1">
      <c r="A14110" s="545">
        <v>109173</v>
      </c>
      <c r="B14110" s="545" t="s">
        <v>5283</v>
      </c>
      <c r="C14110" s="545" t="s">
        <v>216</v>
      </c>
      <c r="D14110" s="546"/>
      <c r="E14110" s="171" t="str">
        <f t="shared" si="220"/>
        <v>1900</v>
      </c>
      <c r="F14110" s="547">
        <v>0</v>
      </c>
      <c r="G14110" s="548">
        <v>0</v>
      </c>
      <c r="H14110" s="547">
        <v>0</v>
      </c>
      <c r="I14110" s="545" t="s">
        <v>12758</v>
      </c>
      <c r="J14110" s="545"/>
      <c r="K14110" s="545" t="s">
        <v>21646</v>
      </c>
      <c r="L14110" s="545" t="s">
        <v>13413</v>
      </c>
      <c r="M14110" s="548" t="s">
        <v>13758</v>
      </c>
      <c r="N14110" s="545" t="s">
        <v>13413</v>
      </c>
      <c r="O14110" s="545" t="s">
        <v>13413</v>
      </c>
      <c r="P14110" s="549">
        <v>11833</v>
      </c>
      <c r="Q14110" s="549">
        <v>1</v>
      </c>
      <c r="R14110" s="549">
        <v>164</v>
      </c>
      <c r="S14110" s="548"/>
      <c r="T14110" s="548"/>
      <c r="U14110" s="99"/>
    </row>
    <row r="14111" spans="1:21" ht="19.5" customHeight="1">
      <c r="A14111" s="545">
        <v>109174</v>
      </c>
      <c r="B14111" s="545" t="s">
        <v>12177</v>
      </c>
      <c r="C14111" s="545" t="s">
        <v>216</v>
      </c>
      <c r="D14111" s="546">
        <v>46052</v>
      </c>
      <c r="E14111" s="171" t="str">
        <f t="shared" si="220"/>
        <v>2026</v>
      </c>
      <c r="F14111" s="547">
        <v>1459831</v>
      </c>
      <c r="G14111" s="548">
        <v>0.19</v>
      </c>
      <c r="H14111" s="547">
        <v>1226748.74</v>
      </c>
      <c r="I14111" s="545" t="s">
        <v>12686</v>
      </c>
      <c r="J14111" s="545" t="s">
        <v>13307</v>
      </c>
      <c r="K14111" s="545" t="s">
        <v>13413</v>
      </c>
      <c r="L14111" s="545" t="s">
        <v>13413</v>
      </c>
      <c r="M14111" s="548" t="s">
        <v>13758</v>
      </c>
      <c r="N14111" s="545" t="s">
        <v>13413</v>
      </c>
      <c r="O14111" s="545" t="s">
        <v>13413</v>
      </c>
      <c r="P14111" s="549">
        <v>11834</v>
      </c>
      <c r="Q14111" s="549">
        <v>1</v>
      </c>
      <c r="R14111" s="549">
        <v>131</v>
      </c>
      <c r="S14111" s="548">
        <v>2228</v>
      </c>
      <c r="T14111" s="548"/>
      <c r="U14111" s="99"/>
    </row>
    <row r="14112" spans="1:21" ht="19.5" customHeight="1">
      <c r="A14112" s="545">
        <v>109178</v>
      </c>
      <c r="B14112" s="545" t="s">
        <v>5325</v>
      </c>
      <c r="C14112" s="545" t="s">
        <v>216</v>
      </c>
      <c r="D14112" s="546">
        <v>44591</v>
      </c>
      <c r="E14112" s="171" t="str">
        <f t="shared" si="220"/>
        <v>2022</v>
      </c>
      <c r="F14112" s="547">
        <v>84595967</v>
      </c>
      <c r="G14112" s="548">
        <v>0.19</v>
      </c>
      <c r="H14112" s="547">
        <v>71089047.900000006</v>
      </c>
      <c r="I14112" s="545" t="s">
        <v>12758</v>
      </c>
      <c r="J14112" s="545" t="s">
        <v>13297</v>
      </c>
      <c r="K14112" s="545" t="s">
        <v>21647</v>
      </c>
      <c r="L14112" s="545" t="s">
        <v>13413</v>
      </c>
      <c r="M14112" s="548" t="s">
        <v>13758</v>
      </c>
      <c r="N14112" s="545" t="s">
        <v>13413</v>
      </c>
      <c r="O14112" s="545" t="s">
        <v>13413</v>
      </c>
      <c r="P14112" s="549">
        <v>11838</v>
      </c>
      <c r="Q14112" s="549">
        <v>1</v>
      </c>
      <c r="R14112" s="549">
        <v>164</v>
      </c>
      <c r="S14112" s="548">
        <v>2257</v>
      </c>
      <c r="T14112" s="548"/>
      <c r="U14112" s="99"/>
    </row>
    <row r="14113" spans="1:21" ht="19.5" customHeight="1">
      <c r="A14113" s="545">
        <v>109179</v>
      </c>
      <c r="B14113" s="545" t="s">
        <v>8057</v>
      </c>
      <c r="C14113" s="545" t="s">
        <v>216</v>
      </c>
      <c r="D14113" s="546">
        <v>43544</v>
      </c>
      <c r="E14113" s="171" t="str">
        <f t="shared" si="220"/>
        <v>2019</v>
      </c>
      <c r="F14113" s="547">
        <v>516717817</v>
      </c>
      <c r="G14113" s="548">
        <v>0.19</v>
      </c>
      <c r="H14113" s="547">
        <v>434216652.94</v>
      </c>
      <c r="I14113" s="545" t="s">
        <v>12758</v>
      </c>
      <c r="J14113" s="545" t="s">
        <v>13366</v>
      </c>
      <c r="K14113" s="545" t="s">
        <v>21648</v>
      </c>
      <c r="L14113" s="545" t="s">
        <v>13413</v>
      </c>
      <c r="M14113" s="548" t="s">
        <v>13758</v>
      </c>
      <c r="N14113" s="545" t="s">
        <v>13413</v>
      </c>
      <c r="O14113" s="545" t="s">
        <v>13413</v>
      </c>
      <c r="P14113" s="549">
        <v>11839</v>
      </c>
      <c r="Q14113" s="549">
        <v>1</v>
      </c>
      <c r="R14113" s="549">
        <v>164</v>
      </c>
      <c r="S14113" s="548">
        <v>2179</v>
      </c>
      <c r="T14113" s="548"/>
      <c r="U14113" s="99"/>
    </row>
    <row r="14114" spans="1:21" ht="19.5" customHeight="1">
      <c r="A14114" s="545">
        <v>109180</v>
      </c>
      <c r="B14114" s="545" t="s">
        <v>8387</v>
      </c>
      <c r="C14114" s="545" t="s">
        <v>216</v>
      </c>
      <c r="D14114" s="546">
        <v>44592</v>
      </c>
      <c r="E14114" s="171" t="str">
        <f t="shared" si="220"/>
        <v>2022</v>
      </c>
      <c r="F14114" s="547">
        <v>860511</v>
      </c>
      <c r="G14114" s="548">
        <v>0.19</v>
      </c>
      <c r="H14114" s="547">
        <v>723118.49</v>
      </c>
      <c r="I14114" s="545" t="s">
        <v>12752</v>
      </c>
      <c r="J14114" s="545" t="s">
        <v>13297</v>
      </c>
      <c r="K14114" s="545" t="s">
        <v>21649</v>
      </c>
      <c r="L14114" s="545" t="s">
        <v>13413</v>
      </c>
      <c r="M14114" s="548" t="s">
        <v>13758</v>
      </c>
      <c r="N14114" s="545" t="s">
        <v>13413</v>
      </c>
      <c r="O14114" s="545" t="s">
        <v>13413</v>
      </c>
      <c r="P14114" s="549">
        <v>11840</v>
      </c>
      <c r="Q14114" s="549">
        <v>1</v>
      </c>
      <c r="R14114" s="549">
        <v>167</v>
      </c>
      <c r="S14114" s="548">
        <v>2257</v>
      </c>
      <c r="T14114" s="548"/>
      <c r="U14114" s="99"/>
    </row>
    <row r="14115" spans="1:21" ht="19.5" customHeight="1">
      <c r="A14115" s="545">
        <v>109181</v>
      </c>
      <c r="B14115" s="545" t="s">
        <v>8386</v>
      </c>
      <c r="C14115" s="545" t="s">
        <v>216</v>
      </c>
      <c r="D14115" s="546">
        <v>44592</v>
      </c>
      <c r="E14115" s="171" t="str">
        <f t="shared" si="220"/>
        <v>2022</v>
      </c>
      <c r="F14115" s="547">
        <v>780879</v>
      </c>
      <c r="G14115" s="548">
        <v>0.19</v>
      </c>
      <c r="H14115" s="547">
        <v>656200.84</v>
      </c>
      <c r="I14115" s="545" t="s">
        <v>12752</v>
      </c>
      <c r="J14115" s="545" t="s">
        <v>13297</v>
      </c>
      <c r="K14115" s="545" t="s">
        <v>21650</v>
      </c>
      <c r="L14115" s="545" t="s">
        <v>13413</v>
      </c>
      <c r="M14115" s="548" t="s">
        <v>13758</v>
      </c>
      <c r="N14115" s="545" t="s">
        <v>13413</v>
      </c>
      <c r="O14115" s="545" t="s">
        <v>13413</v>
      </c>
      <c r="P14115" s="549">
        <v>11841</v>
      </c>
      <c r="Q14115" s="549">
        <v>1</v>
      </c>
      <c r="R14115" s="549">
        <v>167</v>
      </c>
      <c r="S14115" s="548">
        <v>2257</v>
      </c>
      <c r="T14115" s="548"/>
      <c r="U14115" s="99"/>
    </row>
    <row r="14116" spans="1:21" ht="19.5" customHeight="1">
      <c r="A14116" s="545">
        <v>109182</v>
      </c>
      <c r="B14116" s="545" t="s">
        <v>8385</v>
      </c>
      <c r="C14116" s="545" t="s">
        <v>216</v>
      </c>
      <c r="D14116" s="546">
        <v>44592</v>
      </c>
      <c r="E14116" s="171" t="str">
        <f t="shared" si="220"/>
        <v>2022</v>
      </c>
      <c r="F14116" s="547">
        <v>860511</v>
      </c>
      <c r="G14116" s="548">
        <v>0.19</v>
      </c>
      <c r="H14116" s="547">
        <v>723118.49</v>
      </c>
      <c r="I14116" s="545" t="s">
        <v>12752</v>
      </c>
      <c r="J14116" s="545" t="s">
        <v>13297</v>
      </c>
      <c r="K14116" s="545" t="s">
        <v>21651</v>
      </c>
      <c r="L14116" s="545" t="s">
        <v>13413</v>
      </c>
      <c r="M14116" s="548" t="s">
        <v>13758</v>
      </c>
      <c r="N14116" s="545" t="s">
        <v>13413</v>
      </c>
      <c r="O14116" s="545" t="s">
        <v>13413</v>
      </c>
      <c r="P14116" s="549">
        <v>11842</v>
      </c>
      <c r="Q14116" s="549">
        <v>1</v>
      </c>
      <c r="R14116" s="549">
        <v>167</v>
      </c>
      <c r="S14116" s="548">
        <v>2257</v>
      </c>
      <c r="T14116" s="548"/>
      <c r="U14116" s="99"/>
    </row>
    <row r="14117" spans="1:21" ht="19.5" customHeight="1">
      <c r="A14117" s="545">
        <v>109183</v>
      </c>
      <c r="B14117" s="545" t="s">
        <v>8263</v>
      </c>
      <c r="C14117" s="545" t="s">
        <v>216</v>
      </c>
      <c r="D14117" s="546">
        <v>43528</v>
      </c>
      <c r="E14117" s="171" t="str">
        <f t="shared" si="220"/>
        <v>2019</v>
      </c>
      <c r="F14117" s="547">
        <v>914700</v>
      </c>
      <c r="G14117" s="548">
        <v>0.19</v>
      </c>
      <c r="H14117" s="547">
        <v>768655.46</v>
      </c>
      <c r="I14117" s="545" t="s">
        <v>12752</v>
      </c>
      <c r="J14117" s="545" t="s">
        <v>13302</v>
      </c>
      <c r="K14117" s="545" t="s">
        <v>21652</v>
      </c>
      <c r="L14117" s="545" t="s">
        <v>13413</v>
      </c>
      <c r="M14117" s="548" t="s">
        <v>13758</v>
      </c>
      <c r="N14117" s="545" t="s">
        <v>13413</v>
      </c>
      <c r="O14117" s="545" t="s">
        <v>13413</v>
      </c>
      <c r="P14117" s="549">
        <v>11843</v>
      </c>
      <c r="Q14117" s="549">
        <v>1</v>
      </c>
      <c r="R14117" s="549">
        <v>167</v>
      </c>
      <c r="S14117" s="548">
        <v>2219</v>
      </c>
      <c r="T14117" s="548"/>
      <c r="U14117" s="99"/>
    </row>
    <row r="14118" spans="1:21" ht="19.5" customHeight="1">
      <c r="A14118" s="545">
        <v>109184</v>
      </c>
      <c r="B14118" s="545" t="s">
        <v>4622</v>
      </c>
      <c r="C14118" s="545" t="s">
        <v>216</v>
      </c>
      <c r="D14118" s="546"/>
      <c r="E14118" s="171" t="str">
        <f t="shared" si="220"/>
        <v>1900</v>
      </c>
      <c r="F14118" s="547">
        <v>0</v>
      </c>
      <c r="G14118" s="548">
        <v>0</v>
      </c>
      <c r="H14118" s="547">
        <v>0</v>
      </c>
      <c r="I14118" s="545" t="s">
        <v>12700</v>
      </c>
      <c r="J14118" s="545"/>
      <c r="K14118" s="545" t="s">
        <v>21653</v>
      </c>
      <c r="L14118" s="545" t="s">
        <v>21653</v>
      </c>
      <c r="M14118" s="548" t="s">
        <v>13758</v>
      </c>
      <c r="N14118" s="545" t="s">
        <v>13413</v>
      </c>
      <c r="O14118" s="545" t="s">
        <v>13413</v>
      </c>
      <c r="P14118" s="549">
        <v>11844</v>
      </c>
      <c r="Q14118" s="549">
        <v>1</v>
      </c>
      <c r="R14118" s="549">
        <v>117</v>
      </c>
      <c r="S14118" s="548"/>
      <c r="T14118" s="548"/>
      <c r="U14118" s="99"/>
    </row>
    <row r="14119" spans="1:21" ht="19.5" customHeight="1">
      <c r="A14119" s="545">
        <v>109185</v>
      </c>
      <c r="B14119" s="545" t="s">
        <v>4625</v>
      </c>
      <c r="C14119" s="545" t="s">
        <v>216</v>
      </c>
      <c r="D14119" s="546"/>
      <c r="E14119" s="171" t="str">
        <f t="shared" si="220"/>
        <v>1900</v>
      </c>
      <c r="F14119" s="547">
        <v>0</v>
      </c>
      <c r="G14119" s="548">
        <v>0</v>
      </c>
      <c r="H14119" s="547">
        <v>0</v>
      </c>
      <c r="I14119" s="545" t="s">
        <v>12700</v>
      </c>
      <c r="J14119" s="545"/>
      <c r="K14119" s="545" t="s">
        <v>21654</v>
      </c>
      <c r="L14119" s="545" t="s">
        <v>21654</v>
      </c>
      <c r="M14119" s="548" t="s">
        <v>13758</v>
      </c>
      <c r="N14119" s="545" t="s">
        <v>13413</v>
      </c>
      <c r="O14119" s="545" t="s">
        <v>13413</v>
      </c>
      <c r="P14119" s="549">
        <v>11845</v>
      </c>
      <c r="Q14119" s="549">
        <v>1</v>
      </c>
      <c r="R14119" s="549">
        <v>117</v>
      </c>
      <c r="S14119" s="548"/>
      <c r="T14119" s="548"/>
      <c r="U14119" s="99"/>
    </row>
    <row r="14120" spans="1:21" ht="19.5" customHeight="1">
      <c r="A14120" s="545">
        <v>109186</v>
      </c>
      <c r="B14120" s="545" t="s">
        <v>4618</v>
      </c>
      <c r="C14120" s="545" t="s">
        <v>216</v>
      </c>
      <c r="D14120" s="546">
        <v>44592</v>
      </c>
      <c r="E14120" s="171" t="str">
        <f t="shared" si="220"/>
        <v>2022</v>
      </c>
      <c r="F14120" s="547">
        <v>39794</v>
      </c>
      <c r="G14120" s="548">
        <v>0.19</v>
      </c>
      <c r="H14120" s="547">
        <v>33440.339999999997</v>
      </c>
      <c r="I14120" s="545" t="s">
        <v>12700</v>
      </c>
      <c r="J14120" s="545" t="s">
        <v>13297</v>
      </c>
      <c r="K14120" s="545" t="s">
        <v>21655</v>
      </c>
      <c r="L14120" s="545" t="s">
        <v>21655</v>
      </c>
      <c r="M14120" s="548" t="s">
        <v>13758</v>
      </c>
      <c r="N14120" s="545" t="s">
        <v>13413</v>
      </c>
      <c r="O14120" s="545" t="s">
        <v>21656</v>
      </c>
      <c r="P14120" s="549">
        <v>11846</v>
      </c>
      <c r="Q14120" s="549">
        <v>1</v>
      </c>
      <c r="R14120" s="549">
        <v>117</v>
      </c>
      <c r="S14120" s="548">
        <v>2257</v>
      </c>
      <c r="T14120" s="548"/>
      <c r="U14120" s="99"/>
    </row>
    <row r="14121" spans="1:21" ht="19.5" customHeight="1">
      <c r="A14121" s="545">
        <v>109187</v>
      </c>
      <c r="B14121" s="545" t="s">
        <v>7336</v>
      </c>
      <c r="C14121" s="545" t="s">
        <v>216</v>
      </c>
      <c r="D14121" s="546">
        <v>46084</v>
      </c>
      <c r="E14121" s="171" t="str">
        <f t="shared" si="220"/>
        <v>2026</v>
      </c>
      <c r="F14121" s="547">
        <v>313906</v>
      </c>
      <c r="G14121" s="548">
        <v>0.19</v>
      </c>
      <c r="H14121" s="547">
        <v>263786.55</v>
      </c>
      <c r="I14121" s="545" t="s">
        <v>12659</v>
      </c>
      <c r="J14121" s="545" t="s">
        <v>13298</v>
      </c>
      <c r="K14121" s="545" t="s">
        <v>21657</v>
      </c>
      <c r="L14121" s="545" t="s">
        <v>21658</v>
      </c>
      <c r="M14121" s="548" t="s">
        <v>13758</v>
      </c>
      <c r="N14121" s="545" t="s">
        <v>13413</v>
      </c>
      <c r="O14121" s="545" t="s">
        <v>21659</v>
      </c>
      <c r="P14121" s="549">
        <v>11847</v>
      </c>
      <c r="Q14121" s="549">
        <v>1</v>
      </c>
      <c r="R14121" s="549">
        <v>116</v>
      </c>
      <c r="S14121" s="548">
        <v>1012</v>
      </c>
      <c r="T14121" s="548"/>
      <c r="U14121" s="99"/>
    </row>
    <row r="14122" spans="1:21" ht="19.5" customHeight="1">
      <c r="A14122" s="545">
        <v>109188</v>
      </c>
      <c r="B14122" s="545" t="s">
        <v>4617</v>
      </c>
      <c r="C14122" s="545" t="s">
        <v>216</v>
      </c>
      <c r="D14122" s="546"/>
      <c r="E14122" s="171" t="str">
        <f t="shared" si="220"/>
        <v>1900</v>
      </c>
      <c r="F14122" s="547">
        <v>0</v>
      </c>
      <c r="G14122" s="548">
        <v>0</v>
      </c>
      <c r="H14122" s="547">
        <v>0</v>
      </c>
      <c r="I14122" s="545" t="s">
        <v>12659</v>
      </c>
      <c r="J14122" s="545"/>
      <c r="K14122" s="545" t="s">
        <v>21660</v>
      </c>
      <c r="L14122" s="545" t="s">
        <v>21661</v>
      </c>
      <c r="M14122" s="548" t="s">
        <v>13758</v>
      </c>
      <c r="N14122" s="545" t="s">
        <v>13413</v>
      </c>
      <c r="O14122" s="545" t="s">
        <v>13413</v>
      </c>
      <c r="P14122" s="549">
        <v>11848</v>
      </c>
      <c r="Q14122" s="549">
        <v>1</v>
      </c>
      <c r="R14122" s="549">
        <v>116</v>
      </c>
      <c r="S14122" s="548"/>
      <c r="T14122" s="548"/>
      <c r="U14122" s="99"/>
    </row>
    <row r="14123" spans="1:21" ht="19.5" customHeight="1">
      <c r="A14123" s="545">
        <v>109190</v>
      </c>
      <c r="B14123" s="545" t="s">
        <v>12453</v>
      </c>
      <c r="C14123" s="545" t="s">
        <v>216</v>
      </c>
      <c r="D14123" s="546">
        <v>46052</v>
      </c>
      <c r="E14123" s="171" t="str">
        <f t="shared" si="220"/>
        <v>2026</v>
      </c>
      <c r="F14123" s="547">
        <v>12369</v>
      </c>
      <c r="G14123" s="548">
        <v>0.19</v>
      </c>
      <c r="H14123" s="547">
        <v>10394.120000000001</v>
      </c>
      <c r="I14123" s="545" t="s">
        <v>12754</v>
      </c>
      <c r="J14123" s="545" t="s">
        <v>13307</v>
      </c>
      <c r="K14123" s="545"/>
      <c r="L14123" s="545" t="s">
        <v>13764</v>
      </c>
      <c r="M14123" s="548" t="s">
        <v>13758</v>
      </c>
      <c r="N14123" s="545" t="s">
        <v>13413</v>
      </c>
      <c r="O14123" s="545" t="s">
        <v>13413</v>
      </c>
      <c r="P14123" s="549">
        <v>12871</v>
      </c>
      <c r="Q14123" s="549">
        <v>1</v>
      </c>
      <c r="R14123" s="549">
        <v>33</v>
      </c>
      <c r="S14123" s="548">
        <v>2228</v>
      </c>
      <c r="T14123" s="548"/>
      <c r="U14123" s="99"/>
    </row>
    <row r="14124" spans="1:21" ht="19.5" customHeight="1">
      <c r="A14124" s="545">
        <v>110000</v>
      </c>
      <c r="B14124" s="545" t="s">
        <v>7370</v>
      </c>
      <c r="C14124" s="545" t="s">
        <v>216</v>
      </c>
      <c r="D14124" s="546">
        <v>43766</v>
      </c>
      <c r="E14124" s="171" t="str">
        <f t="shared" si="220"/>
        <v>2019</v>
      </c>
      <c r="F14124" s="547">
        <v>927010</v>
      </c>
      <c r="G14124" s="548">
        <v>0.19</v>
      </c>
      <c r="H14124" s="547">
        <v>779000</v>
      </c>
      <c r="I14124" s="545" t="s">
        <v>12686</v>
      </c>
      <c r="J14124" s="545" t="s">
        <v>13301</v>
      </c>
      <c r="K14124" s="545" t="s">
        <v>21662</v>
      </c>
      <c r="L14124" s="545" t="s">
        <v>21663</v>
      </c>
      <c r="M14124" s="548" t="s">
        <v>13758</v>
      </c>
      <c r="N14124" s="545" t="s">
        <v>22882</v>
      </c>
      <c r="O14124" s="545"/>
      <c r="P14124" s="549">
        <v>12551</v>
      </c>
      <c r="Q14124" s="549">
        <v>1</v>
      </c>
      <c r="R14124" s="549">
        <v>131</v>
      </c>
      <c r="S14124" s="548">
        <v>2221</v>
      </c>
      <c r="T14124" s="548">
        <v>2221</v>
      </c>
      <c r="U14124" s="99"/>
    </row>
    <row r="14125" spans="1:21" ht="19.5" customHeight="1">
      <c r="A14125" s="545">
        <v>110001</v>
      </c>
      <c r="B14125" s="545" t="s">
        <v>7369</v>
      </c>
      <c r="C14125" s="545" t="s">
        <v>216</v>
      </c>
      <c r="D14125" s="546">
        <v>43766</v>
      </c>
      <c r="E14125" s="171" t="str">
        <f t="shared" si="220"/>
        <v>2019</v>
      </c>
      <c r="F14125" s="547">
        <v>927010</v>
      </c>
      <c r="G14125" s="548">
        <v>0.19</v>
      </c>
      <c r="H14125" s="547">
        <v>779000</v>
      </c>
      <c r="I14125" s="545" t="s">
        <v>12686</v>
      </c>
      <c r="J14125" s="545" t="s">
        <v>13301</v>
      </c>
      <c r="K14125" s="545" t="s">
        <v>21664</v>
      </c>
      <c r="L14125" s="545" t="s">
        <v>21663</v>
      </c>
      <c r="M14125" s="548" t="s">
        <v>13758</v>
      </c>
      <c r="N14125" s="545" t="s">
        <v>22882</v>
      </c>
      <c r="O14125" s="545"/>
      <c r="P14125" s="549">
        <v>12552</v>
      </c>
      <c r="Q14125" s="549">
        <v>1</v>
      </c>
      <c r="R14125" s="549">
        <v>131</v>
      </c>
      <c r="S14125" s="548">
        <v>2221</v>
      </c>
      <c r="T14125" s="548">
        <v>2221</v>
      </c>
      <c r="U14125" s="99"/>
    </row>
    <row r="14126" spans="1:21" ht="19.5" customHeight="1">
      <c r="A14126" s="545">
        <v>110002</v>
      </c>
      <c r="B14126" s="545" t="s">
        <v>7368</v>
      </c>
      <c r="C14126" s="545" t="s">
        <v>216</v>
      </c>
      <c r="D14126" s="546">
        <v>43766</v>
      </c>
      <c r="E14126" s="171" t="str">
        <f t="shared" si="220"/>
        <v>2019</v>
      </c>
      <c r="F14126" s="547">
        <v>927010</v>
      </c>
      <c r="G14126" s="548">
        <v>0.19</v>
      </c>
      <c r="H14126" s="547">
        <v>779000</v>
      </c>
      <c r="I14126" s="545" t="s">
        <v>12686</v>
      </c>
      <c r="J14126" s="545" t="s">
        <v>13301</v>
      </c>
      <c r="K14126" s="545" t="s">
        <v>21665</v>
      </c>
      <c r="L14126" s="545" t="s">
        <v>21663</v>
      </c>
      <c r="M14126" s="548" t="s">
        <v>13758</v>
      </c>
      <c r="N14126" s="545" t="s">
        <v>22882</v>
      </c>
      <c r="O14126" s="545"/>
      <c r="P14126" s="549">
        <v>12553</v>
      </c>
      <c r="Q14126" s="549">
        <v>1</v>
      </c>
      <c r="R14126" s="549">
        <v>131</v>
      </c>
      <c r="S14126" s="548">
        <v>2221</v>
      </c>
      <c r="T14126" s="548">
        <v>2221</v>
      </c>
      <c r="U14126" s="99"/>
    </row>
    <row r="14127" spans="1:21" ht="19.5" customHeight="1">
      <c r="A14127" s="545">
        <v>110003</v>
      </c>
      <c r="B14127" s="545" t="s">
        <v>7367</v>
      </c>
      <c r="C14127" s="545" t="s">
        <v>216</v>
      </c>
      <c r="D14127" s="546">
        <v>43766</v>
      </c>
      <c r="E14127" s="171" t="str">
        <f t="shared" si="220"/>
        <v>2019</v>
      </c>
      <c r="F14127" s="547">
        <v>1192665.6000000001</v>
      </c>
      <c r="G14127" s="548">
        <v>0.19</v>
      </c>
      <c r="H14127" s="547">
        <v>1002240</v>
      </c>
      <c r="I14127" s="545" t="s">
        <v>12686</v>
      </c>
      <c r="J14127" s="545" t="s">
        <v>13301</v>
      </c>
      <c r="K14127" s="545" t="s">
        <v>21666</v>
      </c>
      <c r="L14127" s="545" t="s">
        <v>21667</v>
      </c>
      <c r="M14127" s="548" t="s">
        <v>13758</v>
      </c>
      <c r="N14127" s="545" t="s">
        <v>22882</v>
      </c>
      <c r="O14127" s="545"/>
      <c r="P14127" s="549">
        <v>12554</v>
      </c>
      <c r="Q14127" s="549">
        <v>1</v>
      </c>
      <c r="R14127" s="549">
        <v>131</v>
      </c>
      <c r="S14127" s="548">
        <v>2221</v>
      </c>
      <c r="T14127" s="548">
        <v>2221</v>
      </c>
      <c r="U14127" s="99"/>
    </row>
    <row r="14128" spans="1:21" ht="19.5" customHeight="1">
      <c r="A14128" s="545">
        <v>110004</v>
      </c>
      <c r="B14128" s="545" t="s">
        <v>12440</v>
      </c>
      <c r="C14128" s="545" t="s">
        <v>216</v>
      </c>
      <c r="D14128" s="546">
        <v>44588</v>
      </c>
      <c r="E14128" s="171" t="str">
        <f t="shared" si="220"/>
        <v>2022</v>
      </c>
      <c r="F14128" s="547">
        <v>2882330</v>
      </c>
      <c r="G14128" s="548">
        <v>0.19</v>
      </c>
      <c r="H14128" s="547">
        <v>2422126.0499999998</v>
      </c>
      <c r="I14128" s="545" t="s">
        <v>12675</v>
      </c>
      <c r="J14128" s="545" t="s">
        <v>13297</v>
      </c>
      <c r="K14128" s="545"/>
      <c r="L14128" s="545"/>
      <c r="M14128" s="548" t="s">
        <v>13868</v>
      </c>
      <c r="N14128" s="545" t="s">
        <v>13413</v>
      </c>
      <c r="O14128" s="545"/>
      <c r="P14128" s="549">
        <v>12914</v>
      </c>
      <c r="Q14128" s="549">
        <v>2</v>
      </c>
      <c r="R14128" s="549">
        <v>15</v>
      </c>
      <c r="S14128" s="548">
        <v>2257</v>
      </c>
      <c r="T14128" s="548"/>
      <c r="U14128" s="99"/>
    </row>
    <row r="14129" spans="1:21" ht="19.5" customHeight="1">
      <c r="A14129" s="545">
        <v>110005</v>
      </c>
      <c r="B14129" s="545" t="s">
        <v>13002</v>
      </c>
      <c r="C14129" s="545" t="s">
        <v>216</v>
      </c>
      <c r="D14129" s="546">
        <v>44590</v>
      </c>
      <c r="E14129" s="171" t="str">
        <f t="shared" si="220"/>
        <v>2022</v>
      </c>
      <c r="F14129" s="547">
        <v>28908</v>
      </c>
      <c r="G14129" s="548">
        <v>0.19</v>
      </c>
      <c r="H14129" s="547">
        <v>24292.44</v>
      </c>
      <c r="I14129" s="545" t="s">
        <v>12637</v>
      </c>
      <c r="J14129" s="545" t="s">
        <v>13297</v>
      </c>
      <c r="K14129" s="545"/>
      <c r="L14129" s="545"/>
      <c r="M14129" s="548" t="s">
        <v>13758</v>
      </c>
      <c r="N14129" s="545" t="s">
        <v>13413</v>
      </c>
      <c r="O14129" s="545"/>
      <c r="P14129" s="549">
        <v>12915</v>
      </c>
      <c r="Q14129" s="549">
        <v>1</v>
      </c>
      <c r="R14129" s="549">
        <v>13</v>
      </c>
      <c r="S14129" s="548">
        <v>2257</v>
      </c>
      <c r="T14129" s="548"/>
      <c r="U14129" s="99"/>
    </row>
    <row r="14130" spans="1:21" ht="19.5" customHeight="1">
      <c r="A14130" s="545">
        <v>110006</v>
      </c>
      <c r="B14130" s="545" t="s">
        <v>12280</v>
      </c>
      <c r="C14130" s="545" t="s">
        <v>216</v>
      </c>
      <c r="D14130" s="546">
        <v>44592</v>
      </c>
      <c r="E14130" s="171" t="str">
        <f t="shared" si="220"/>
        <v>2022</v>
      </c>
      <c r="F14130" s="547">
        <v>211240.01</v>
      </c>
      <c r="G14130" s="548">
        <v>0.19</v>
      </c>
      <c r="H14130" s="547">
        <v>177512.61</v>
      </c>
      <c r="I14130" s="545" t="s">
        <v>12648</v>
      </c>
      <c r="J14130" s="545" t="s">
        <v>13297</v>
      </c>
      <c r="K14130" s="545"/>
      <c r="L14130" s="545"/>
      <c r="M14130" s="548" t="s">
        <v>13758</v>
      </c>
      <c r="N14130" s="545" t="s">
        <v>13413</v>
      </c>
      <c r="O14130" s="545"/>
      <c r="P14130" s="549">
        <v>12978</v>
      </c>
      <c r="Q14130" s="549">
        <v>1</v>
      </c>
      <c r="R14130" s="549">
        <v>67</v>
      </c>
      <c r="S14130" s="548">
        <v>2257</v>
      </c>
      <c r="T14130" s="548"/>
      <c r="U14130" s="99"/>
    </row>
    <row r="14131" spans="1:21" ht="19.5" customHeight="1">
      <c r="A14131" s="545">
        <v>110007</v>
      </c>
      <c r="B14131" s="545" t="s">
        <v>12300</v>
      </c>
      <c r="C14131" s="545" t="s">
        <v>216</v>
      </c>
      <c r="D14131" s="546">
        <v>44589</v>
      </c>
      <c r="E14131" s="171" t="str">
        <f t="shared" si="220"/>
        <v>2022</v>
      </c>
      <c r="F14131" s="547">
        <v>190116.01</v>
      </c>
      <c r="G14131" s="548">
        <v>0.19</v>
      </c>
      <c r="H14131" s="547">
        <v>159761.35</v>
      </c>
      <c r="I14131" s="545" t="s">
        <v>12746</v>
      </c>
      <c r="J14131" s="545" t="s">
        <v>13297</v>
      </c>
      <c r="K14131" s="545"/>
      <c r="L14131" s="545"/>
      <c r="M14131" s="548" t="s">
        <v>13758</v>
      </c>
      <c r="N14131" s="545" t="s">
        <v>13413</v>
      </c>
      <c r="O14131" s="545"/>
      <c r="P14131" s="549">
        <v>12979</v>
      </c>
      <c r="Q14131" s="549">
        <v>1</v>
      </c>
      <c r="R14131" s="549">
        <v>29</v>
      </c>
      <c r="S14131" s="548">
        <v>2257</v>
      </c>
      <c r="T14131" s="548"/>
      <c r="U14131" s="99"/>
    </row>
    <row r="14132" spans="1:21" ht="19.5" customHeight="1">
      <c r="A14132" s="545">
        <v>140333</v>
      </c>
      <c r="B14132" s="545" t="s">
        <v>3846</v>
      </c>
      <c r="C14132" s="545" t="s">
        <v>216</v>
      </c>
      <c r="D14132" s="546"/>
      <c r="E14132" s="171" t="str">
        <f t="shared" si="220"/>
        <v>1900</v>
      </c>
      <c r="F14132" s="547">
        <v>0</v>
      </c>
      <c r="G14132" s="548">
        <v>0</v>
      </c>
      <c r="H14132" s="547">
        <v>0</v>
      </c>
      <c r="I14132" s="545" t="s">
        <v>12766</v>
      </c>
      <c r="J14132" s="545"/>
      <c r="K14132" s="545" t="s">
        <v>13413</v>
      </c>
      <c r="L14132" s="545" t="s">
        <v>13413</v>
      </c>
      <c r="M14132" s="548" t="s">
        <v>13758</v>
      </c>
      <c r="N14132" s="545" t="s">
        <v>13413</v>
      </c>
      <c r="O14132" s="545" t="s">
        <v>13413</v>
      </c>
      <c r="P14132" s="549">
        <v>11850</v>
      </c>
      <c r="Q14132" s="549">
        <v>1</v>
      </c>
      <c r="R14132" s="549">
        <v>172</v>
      </c>
      <c r="S14132" s="548"/>
      <c r="T14132" s="548"/>
      <c r="U14132" s="99"/>
    </row>
    <row r="14133" spans="1:21" ht="19.5" customHeight="1">
      <c r="A14133" s="545">
        <v>151504</v>
      </c>
      <c r="B14133" s="545" t="s">
        <v>7456</v>
      </c>
      <c r="C14133" s="545" t="s">
        <v>216</v>
      </c>
      <c r="D14133" s="546">
        <v>43738</v>
      </c>
      <c r="E14133" s="171" t="str">
        <f t="shared" si="220"/>
        <v>2019</v>
      </c>
      <c r="F14133" s="547">
        <v>233000</v>
      </c>
      <c r="G14133" s="548">
        <v>0.19</v>
      </c>
      <c r="H14133" s="547">
        <v>195798.32</v>
      </c>
      <c r="I14133" s="545" t="s">
        <v>12686</v>
      </c>
      <c r="J14133" s="545" t="s">
        <v>13321</v>
      </c>
      <c r="K14133" s="545" t="s">
        <v>21668</v>
      </c>
      <c r="L14133" s="545" t="s">
        <v>21669</v>
      </c>
      <c r="M14133" s="548" t="s">
        <v>13758</v>
      </c>
      <c r="N14133" s="545" t="s">
        <v>22196</v>
      </c>
      <c r="O14133" s="545"/>
      <c r="P14133" s="549">
        <v>12489</v>
      </c>
      <c r="Q14133" s="549">
        <v>1</v>
      </c>
      <c r="R14133" s="549">
        <v>131</v>
      </c>
      <c r="S14133" s="548">
        <v>2244</v>
      </c>
      <c r="T14133" s="548">
        <v>2244</v>
      </c>
      <c r="U14133" s="99"/>
    </row>
    <row r="14134" spans="1:21" ht="19.5" customHeight="1">
      <c r="A14134" s="545">
        <v>171717</v>
      </c>
      <c r="B14134" s="545" t="s">
        <v>7439</v>
      </c>
      <c r="C14134" s="545" t="s">
        <v>216</v>
      </c>
      <c r="D14134" s="546">
        <v>43745</v>
      </c>
      <c r="E14134" s="171" t="str">
        <f t="shared" si="220"/>
        <v>2019</v>
      </c>
      <c r="F14134" s="547">
        <v>12030000</v>
      </c>
      <c r="G14134" s="548">
        <v>0.19</v>
      </c>
      <c r="H14134" s="547">
        <v>10109243.699999999</v>
      </c>
      <c r="I14134" s="545" t="s">
        <v>12715</v>
      </c>
      <c r="J14134" s="545" t="s">
        <v>13321</v>
      </c>
      <c r="K14134" s="545" t="s">
        <v>21670</v>
      </c>
      <c r="L14134" s="545" t="s">
        <v>21671</v>
      </c>
      <c r="M14134" s="548" t="s">
        <v>13758</v>
      </c>
      <c r="N14134" s="545" t="s">
        <v>22196</v>
      </c>
      <c r="O14134" s="545"/>
      <c r="P14134" s="549">
        <v>12485</v>
      </c>
      <c r="Q14134" s="549">
        <v>1</v>
      </c>
      <c r="R14134" s="549">
        <v>129</v>
      </c>
      <c r="S14134" s="548">
        <v>2244</v>
      </c>
      <c r="T14134" s="548">
        <v>2244</v>
      </c>
      <c r="U14134" s="99"/>
    </row>
    <row r="14135" spans="1:21" ht="19.5" customHeight="1">
      <c r="A14135" s="545">
        <v>300001</v>
      </c>
      <c r="B14135" s="545" t="s">
        <v>7413</v>
      </c>
      <c r="C14135" s="545" t="s">
        <v>209</v>
      </c>
      <c r="D14135" s="546">
        <v>44589</v>
      </c>
      <c r="E14135" s="171" t="str">
        <f t="shared" si="220"/>
        <v>2022</v>
      </c>
      <c r="F14135" s="547">
        <v>98702</v>
      </c>
      <c r="G14135" s="548">
        <v>0.19</v>
      </c>
      <c r="H14135" s="547">
        <v>82942.86</v>
      </c>
      <c r="I14135" s="545" t="s">
        <v>12637</v>
      </c>
      <c r="J14135" s="545" t="s">
        <v>13297</v>
      </c>
      <c r="K14135" s="545" t="s">
        <v>7413</v>
      </c>
      <c r="L14135" s="545" t="s">
        <v>7413</v>
      </c>
      <c r="M14135" s="548" t="s">
        <v>13758</v>
      </c>
      <c r="N14135" s="545" t="s">
        <v>22196</v>
      </c>
      <c r="O14135" s="545" t="s">
        <v>13413</v>
      </c>
      <c r="P14135" s="549">
        <v>12505</v>
      </c>
      <c r="Q14135" s="549">
        <v>1</v>
      </c>
      <c r="R14135" s="549">
        <v>13</v>
      </c>
      <c r="S14135" s="548">
        <v>2257</v>
      </c>
      <c r="T14135" s="548">
        <v>2244</v>
      </c>
      <c r="U14135" s="99"/>
    </row>
    <row r="14136" spans="1:21" ht="19.5" customHeight="1">
      <c r="A14136" s="545">
        <v>300003</v>
      </c>
      <c r="B14136" s="545" t="s">
        <v>7433</v>
      </c>
      <c r="C14136" s="545" t="s">
        <v>216</v>
      </c>
      <c r="D14136" s="546">
        <v>43745</v>
      </c>
      <c r="E14136" s="171" t="str">
        <f t="shared" si="220"/>
        <v>2019</v>
      </c>
      <c r="F14136" s="547">
        <v>433006</v>
      </c>
      <c r="G14136" s="548">
        <v>0.19</v>
      </c>
      <c r="H14136" s="547">
        <v>363870.59</v>
      </c>
      <c r="I14136" s="545" t="s">
        <v>12686</v>
      </c>
      <c r="J14136" s="545" t="s">
        <v>13321</v>
      </c>
      <c r="K14136" s="545" t="s">
        <v>21672</v>
      </c>
      <c r="L14136" s="545" t="s">
        <v>21673</v>
      </c>
      <c r="M14136" s="548" t="s">
        <v>13758</v>
      </c>
      <c r="N14136" s="545" t="s">
        <v>22196</v>
      </c>
      <c r="O14136" s="545"/>
      <c r="P14136" s="549">
        <v>12496</v>
      </c>
      <c r="Q14136" s="549">
        <v>1</v>
      </c>
      <c r="R14136" s="549">
        <v>131</v>
      </c>
      <c r="S14136" s="548">
        <v>2244</v>
      </c>
      <c r="T14136" s="548">
        <v>2244</v>
      </c>
      <c r="U14136" s="99"/>
    </row>
    <row r="14137" spans="1:21" ht="19.5" customHeight="1">
      <c r="A14137" s="550" t="s">
        <v>12317</v>
      </c>
      <c r="B14137" s="545" t="s">
        <v>12318</v>
      </c>
      <c r="C14137" s="545" t="s">
        <v>216</v>
      </c>
      <c r="D14137" s="546">
        <v>44449</v>
      </c>
      <c r="E14137" s="171" t="str">
        <f t="shared" si="220"/>
        <v>2021</v>
      </c>
      <c r="F14137" s="547">
        <v>42200.01</v>
      </c>
      <c r="G14137" s="548">
        <v>0.19</v>
      </c>
      <c r="H14137" s="547">
        <v>35462.19</v>
      </c>
      <c r="I14137" s="545" t="s">
        <v>12670</v>
      </c>
      <c r="J14137" s="545" t="s">
        <v>13297</v>
      </c>
      <c r="K14137" s="545"/>
      <c r="L14137" s="545"/>
      <c r="M14137" s="548" t="s">
        <v>13868</v>
      </c>
      <c r="N14137" s="545" t="s">
        <v>13413</v>
      </c>
      <c r="O14137" s="545"/>
      <c r="P14137" s="549">
        <v>12893</v>
      </c>
      <c r="Q14137" s="549">
        <v>2</v>
      </c>
      <c r="R14137" s="549">
        <v>24</v>
      </c>
      <c r="S14137" s="548">
        <v>2257</v>
      </c>
      <c r="T14137" s="548"/>
      <c r="U14137" s="99"/>
    </row>
    <row r="14138" spans="1:21" ht="19.5" customHeight="1">
      <c r="A14138" s="550" t="s">
        <v>12535</v>
      </c>
      <c r="B14138" s="545" t="s">
        <v>6312</v>
      </c>
      <c r="C14138" s="545" t="s">
        <v>216</v>
      </c>
      <c r="D14138" s="546">
        <v>44160</v>
      </c>
      <c r="E14138" s="171" t="str">
        <f t="shared" si="220"/>
        <v>2020</v>
      </c>
      <c r="F14138" s="547">
        <v>131892</v>
      </c>
      <c r="G14138" s="548">
        <v>0.19</v>
      </c>
      <c r="H14138" s="547">
        <v>110833.61</v>
      </c>
      <c r="I14138" s="545" t="s">
        <v>12699</v>
      </c>
      <c r="J14138" s="545" t="s">
        <v>13302</v>
      </c>
      <c r="K14138" s="545" t="s">
        <v>21674</v>
      </c>
      <c r="L14138" s="545" t="s">
        <v>21675</v>
      </c>
      <c r="M14138" s="548" t="s">
        <v>13758</v>
      </c>
      <c r="N14138" s="545" t="s">
        <v>13413</v>
      </c>
      <c r="O14138" s="545" t="s">
        <v>13413</v>
      </c>
      <c r="P14138" s="549">
        <v>12493</v>
      </c>
      <c r="Q14138" s="549">
        <v>1</v>
      </c>
      <c r="R14138" s="549">
        <v>130</v>
      </c>
      <c r="S14138" s="548">
        <v>2219</v>
      </c>
      <c r="T14138" s="548"/>
      <c r="U14138" s="99"/>
    </row>
    <row r="14139" spans="1:21" ht="19.5" customHeight="1">
      <c r="A14139" s="550" t="s">
        <v>12288</v>
      </c>
      <c r="B14139" s="545" t="s">
        <v>12764</v>
      </c>
      <c r="C14139" s="545" t="s">
        <v>216</v>
      </c>
      <c r="D14139" s="546">
        <v>43745</v>
      </c>
      <c r="E14139" s="171" t="str">
        <f t="shared" si="220"/>
        <v>2019</v>
      </c>
      <c r="F14139" s="547">
        <v>298600</v>
      </c>
      <c r="G14139" s="548">
        <v>0.19</v>
      </c>
      <c r="H14139" s="547">
        <v>250924.37</v>
      </c>
      <c r="I14139" s="545" t="s">
        <v>12650</v>
      </c>
      <c r="J14139" s="545" t="s">
        <v>13321</v>
      </c>
      <c r="K14139" s="545" t="s">
        <v>21676</v>
      </c>
      <c r="L14139" s="545" t="s">
        <v>21677</v>
      </c>
      <c r="M14139" s="548" t="s">
        <v>13758</v>
      </c>
      <c r="N14139" s="545" t="s">
        <v>13413</v>
      </c>
      <c r="O14139" s="545"/>
      <c r="P14139" s="549">
        <v>12492</v>
      </c>
      <c r="Q14139" s="549">
        <v>1</v>
      </c>
      <c r="R14139" s="549">
        <v>127</v>
      </c>
      <c r="S14139" s="548">
        <v>2244</v>
      </c>
      <c r="T14139" s="548"/>
      <c r="U14139" s="99"/>
    </row>
    <row r="14140" spans="1:21" ht="19.5" customHeight="1">
      <c r="A14140" s="550" t="s">
        <v>12334</v>
      </c>
      <c r="B14140" s="545" t="s">
        <v>7502</v>
      </c>
      <c r="C14140" s="545" t="s">
        <v>216</v>
      </c>
      <c r="D14140" s="546">
        <v>43733</v>
      </c>
      <c r="E14140" s="171" t="str">
        <f t="shared" si="220"/>
        <v>2019</v>
      </c>
      <c r="F14140" s="547">
        <v>832000</v>
      </c>
      <c r="G14140" s="548">
        <v>0.19</v>
      </c>
      <c r="H14140" s="547">
        <v>699159.66</v>
      </c>
      <c r="I14140" s="545" t="s">
        <v>12736</v>
      </c>
      <c r="J14140" s="545" t="s">
        <v>13321</v>
      </c>
      <c r="K14140" s="545" t="s">
        <v>7502</v>
      </c>
      <c r="L14140" s="545"/>
      <c r="M14140" s="548" t="s">
        <v>13758</v>
      </c>
      <c r="N14140" s="545" t="s">
        <v>13413</v>
      </c>
      <c r="O14140" s="545"/>
      <c r="P14140" s="549">
        <v>12464</v>
      </c>
      <c r="Q14140" s="549">
        <v>1</v>
      </c>
      <c r="R14140" s="549">
        <v>56</v>
      </c>
      <c r="S14140" s="548">
        <v>2244</v>
      </c>
      <c r="T14140" s="548"/>
      <c r="U14140" s="99"/>
    </row>
    <row r="14141" spans="1:21" ht="19.5" customHeight="1">
      <c r="A14141" s="550" t="s">
        <v>12343</v>
      </c>
      <c r="B14141" s="545" t="s">
        <v>12344</v>
      </c>
      <c r="C14141" s="545" t="s">
        <v>4504</v>
      </c>
      <c r="D14141" s="546">
        <v>44449</v>
      </c>
      <c r="E14141" s="171" t="str">
        <f t="shared" si="220"/>
        <v>2021</v>
      </c>
      <c r="F14141" s="547">
        <v>157100</v>
      </c>
      <c r="G14141" s="548">
        <v>0.19</v>
      </c>
      <c r="H14141" s="547">
        <v>132016.81</v>
      </c>
      <c r="I14141" s="545" t="s">
        <v>12690</v>
      </c>
      <c r="J14141" s="545" t="s">
        <v>13297</v>
      </c>
      <c r="K14141" s="545"/>
      <c r="L14141" s="545"/>
      <c r="M14141" s="548" t="s">
        <v>13868</v>
      </c>
      <c r="N14141" s="545" t="s">
        <v>13413</v>
      </c>
      <c r="O14141" s="545"/>
      <c r="P14141" s="549">
        <v>12894</v>
      </c>
      <c r="Q14141" s="549">
        <v>2</v>
      </c>
      <c r="R14141" s="549">
        <v>96</v>
      </c>
      <c r="S14141" s="548">
        <v>2257</v>
      </c>
      <c r="T14141" s="548"/>
      <c r="U14141" s="99"/>
    </row>
    <row r="14142" spans="1:21" ht="19.5" customHeight="1">
      <c r="A14142" s="550" t="s">
        <v>22883</v>
      </c>
      <c r="B14142" s="545" t="s">
        <v>13486</v>
      </c>
      <c r="C14142" s="545" t="s">
        <v>4479</v>
      </c>
      <c r="D14142" s="546">
        <v>46052</v>
      </c>
      <c r="E14142" s="171" t="str">
        <f t="shared" si="220"/>
        <v>2026</v>
      </c>
      <c r="F14142" s="547">
        <v>1199888</v>
      </c>
      <c r="G14142" s="548">
        <v>0.19</v>
      </c>
      <c r="H14142" s="547">
        <v>1008309.24</v>
      </c>
      <c r="I14142" s="545" t="s">
        <v>12758</v>
      </c>
      <c r="J14142" s="545" t="s">
        <v>13307</v>
      </c>
      <c r="K14142" s="545" t="s">
        <v>13486</v>
      </c>
      <c r="L14142" s="545"/>
      <c r="M14142" s="548" t="s">
        <v>13868</v>
      </c>
      <c r="N14142" s="545" t="s">
        <v>13413</v>
      </c>
      <c r="O14142" s="545"/>
      <c r="P14142" s="549">
        <v>13711</v>
      </c>
      <c r="Q14142" s="549">
        <v>2</v>
      </c>
      <c r="R14142" s="549">
        <v>164</v>
      </c>
      <c r="S14142" s="548">
        <v>2228</v>
      </c>
      <c r="T14142" s="548"/>
      <c r="U14142" s="99"/>
    </row>
    <row r="14143" spans="1:21" ht="19.5" customHeight="1">
      <c r="A14143" s="176"/>
      <c r="B14143" s="172"/>
      <c r="C14143" s="171"/>
      <c r="D14143" s="546"/>
      <c r="E14143" s="171" t="str">
        <f t="shared" si="220"/>
        <v>1900</v>
      </c>
      <c r="F14143" s="547"/>
      <c r="G14143" s="547"/>
      <c r="H14143" s="547"/>
      <c r="I14143" s="545"/>
      <c r="J14143" s="545"/>
      <c r="K14143" s="545"/>
      <c r="L14143" s="545"/>
      <c r="M14143" s="178"/>
      <c r="N14143" s="545"/>
      <c r="O14143" s="545"/>
      <c r="P14143" s="549"/>
      <c r="Q14143" s="549"/>
      <c r="R14143" s="549"/>
      <c r="S14143" s="548"/>
      <c r="T14143" s="548"/>
      <c r="U14143" s="99"/>
    </row>
    <row r="14144" spans="1:21" ht="19.5" customHeight="1">
      <c r="A14144" s="176"/>
      <c r="B14144" s="172"/>
      <c r="C14144" s="171"/>
      <c r="D14144" s="173">
        <v>42628</v>
      </c>
      <c r="E14144" s="171" t="str">
        <f t="shared" si="220"/>
        <v>2016</v>
      </c>
      <c r="F14144" s="175"/>
      <c r="G14144" s="175"/>
      <c r="H14144" s="175"/>
      <c r="I14144" s="172"/>
      <c r="J14144" s="172"/>
      <c r="K14144" s="499"/>
      <c r="L14144" s="522"/>
      <c r="M14144" s="178"/>
      <c r="N14144" s="500"/>
      <c r="O14144" s="99"/>
      <c r="P14144" s="98"/>
      <c r="Q14144" s="98"/>
      <c r="R14144" s="98"/>
      <c r="S14144" s="98"/>
      <c r="T14144" s="98"/>
      <c r="U14144" s="99"/>
    </row>
    <row r="14145" spans="1:21" ht="19.5" customHeight="1">
      <c r="A14145" s="176"/>
      <c r="B14145" s="172"/>
      <c r="C14145" s="171"/>
      <c r="D14145" s="173">
        <v>42628</v>
      </c>
      <c r="E14145" s="171" t="str">
        <f t="shared" si="220"/>
        <v>2016</v>
      </c>
      <c r="F14145" s="175"/>
      <c r="G14145" s="175"/>
      <c r="H14145" s="175"/>
      <c r="I14145" s="172"/>
      <c r="J14145" s="172"/>
      <c r="K14145" s="499"/>
      <c r="L14145" s="522"/>
      <c r="M14145" s="178"/>
      <c r="N14145" s="500"/>
      <c r="O14145" s="99"/>
      <c r="P14145" s="98"/>
      <c r="Q14145" s="98"/>
      <c r="R14145" s="98"/>
      <c r="S14145" s="98"/>
      <c r="T14145" s="98"/>
      <c r="U14145" s="99"/>
    </row>
    <row r="14146" spans="1:21" ht="19.5" customHeight="1">
      <c r="A14146" s="176"/>
      <c r="B14146" s="172"/>
      <c r="C14146" s="171"/>
      <c r="D14146" s="173">
        <v>40487</v>
      </c>
      <c r="E14146" s="171" t="str">
        <f t="shared" si="220"/>
        <v>2010</v>
      </c>
      <c r="F14146" s="175"/>
      <c r="G14146" s="175"/>
      <c r="H14146" s="175"/>
      <c r="I14146" s="172"/>
      <c r="J14146" s="172"/>
      <c r="K14146" s="499"/>
      <c r="L14146" s="522"/>
      <c r="M14146" s="178"/>
      <c r="N14146" s="500"/>
      <c r="O14146" s="99"/>
      <c r="P14146" s="98"/>
      <c r="Q14146" s="98"/>
      <c r="R14146" s="98"/>
      <c r="S14146" s="98"/>
      <c r="T14146" s="98"/>
      <c r="U14146" s="99"/>
    </row>
    <row r="14147" spans="1:21" ht="19.5" customHeight="1">
      <c r="A14147" s="176"/>
      <c r="B14147" s="172"/>
      <c r="C14147" s="171"/>
      <c r="D14147" s="173">
        <v>40539</v>
      </c>
      <c r="E14147" s="171" t="str">
        <f t="shared" si="220"/>
        <v>2010</v>
      </c>
      <c r="F14147" s="175"/>
      <c r="G14147" s="175"/>
      <c r="H14147" s="175"/>
      <c r="I14147" s="172"/>
      <c r="J14147" s="172"/>
      <c r="K14147" s="499"/>
      <c r="L14147" s="522"/>
      <c r="M14147" s="178"/>
      <c r="N14147" s="500"/>
      <c r="O14147" s="99"/>
      <c r="P14147" s="98"/>
      <c r="Q14147" s="98"/>
      <c r="R14147" s="98"/>
      <c r="S14147" s="98"/>
      <c r="T14147" s="98"/>
      <c r="U14147" s="99"/>
    </row>
    <row r="14148" spans="1:21" ht="19.5" customHeight="1">
      <c r="A14148" s="176"/>
      <c r="B14148" s="172"/>
      <c r="C14148" s="171"/>
      <c r="D14148" s="173">
        <v>40127</v>
      </c>
      <c r="E14148" s="171" t="str">
        <f t="shared" ref="E14148:E14149" si="221">TEXT(D14148,"YYYY")</f>
        <v>2009</v>
      </c>
      <c r="F14148" s="175"/>
      <c r="G14148" s="175"/>
      <c r="H14148" s="175"/>
      <c r="I14148" s="172"/>
      <c r="J14148" s="172"/>
      <c r="K14148" s="499"/>
      <c r="L14148" s="522"/>
      <c r="M14148" s="178"/>
      <c r="N14148" s="500"/>
      <c r="O14148" s="99"/>
      <c r="P14148" s="98"/>
      <c r="Q14148" s="98"/>
      <c r="R14148" s="98"/>
      <c r="S14148" s="98"/>
      <c r="T14148" s="98"/>
      <c r="U14148" s="99"/>
    </row>
    <row r="14149" spans="1:21" ht="19.5" customHeight="1">
      <c r="A14149" s="176"/>
      <c r="B14149" s="172"/>
      <c r="C14149" s="171"/>
      <c r="D14149" s="173">
        <v>40560</v>
      </c>
      <c r="E14149" s="171" t="str">
        <f t="shared" si="221"/>
        <v>2011</v>
      </c>
      <c r="F14149" s="175"/>
      <c r="G14149" s="175"/>
      <c r="H14149" s="175"/>
      <c r="I14149" s="172"/>
      <c r="J14149" s="172"/>
      <c r="K14149" s="499"/>
      <c r="L14149" s="522"/>
      <c r="M14149" s="178"/>
      <c r="N14149" s="500"/>
      <c r="O14149" s="99"/>
      <c r="P14149" s="98"/>
      <c r="Q14149" s="98"/>
      <c r="R14149" s="98"/>
      <c r="S14149" s="98"/>
      <c r="T14149" s="98"/>
      <c r="U14149" s="99"/>
    </row>
  </sheetData>
  <sheetProtection formatCells="0" formatColumns="0" formatRows="0" sort="0" autoFilter="0"/>
  <autoFilter ref="A2:U14149" xr:uid="{00000000-0001-0000-0600-000000000000}"/>
  <phoneticPr fontId="31" type="noConversion"/>
  <conditionalFormatting sqref="A12918:A13061">
    <cfRule type="duplicateValues" dxfId="2" priority="1"/>
  </conditionalFormatting>
  <conditionalFormatting sqref="A13062:A13243">
    <cfRule type="duplicateValues" dxfId="1" priority="2"/>
  </conditionalFormatting>
  <conditionalFormatting sqref="A13244:A13253">
    <cfRule type="duplicateValues" dxfId="0" priority="3"/>
  </conditionalFormatting>
  <pageMargins left="0.75" right="0.75" top="1" bottom="1" header="0.5" footer="0.5"/>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2238B-C41D-4605-97C6-42EC43934525}">
  <dimension ref="A1:J41"/>
  <sheetViews>
    <sheetView workbookViewId="0">
      <selection activeCell="H23" sqref="H23"/>
    </sheetView>
  </sheetViews>
  <sheetFormatPr baseColWidth="10" defaultColWidth="9.6640625" defaultRowHeight="14"/>
  <cols>
    <col min="1" max="1" width="35.5" style="576" customWidth="1"/>
    <col min="2" max="4" width="20" style="576" customWidth="1"/>
    <col min="5" max="5" width="22.33203125" style="576" customWidth="1"/>
    <col min="6" max="6" width="17.6640625" style="576" customWidth="1"/>
    <col min="7" max="7" width="16.6640625" style="576" customWidth="1"/>
    <col min="8" max="8" width="20" style="576" customWidth="1"/>
    <col min="9" max="9" width="22.33203125" style="576" customWidth="1"/>
    <col min="10" max="10" width="20" style="576" customWidth="1"/>
    <col min="11" max="16384" width="9.6640625" style="576"/>
  </cols>
  <sheetData>
    <row r="1" spans="1:10" ht="22.25" customHeight="1">
      <c r="A1" s="961" t="s">
        <v>23110</v>
      </c>
      <c r="B1" s="961"/>
      <c r="C1" s="961"/>
      <c r="D1" s="961"/>
      <c r="E1" s="961"/>
      <c r="F1" s="961"/>
      <c r="G1" s="961"/>
      <c r="H1" s="961"/>
      <c r="I1" s="961"/>
      <c r="J1" s="961"/>
    </row>
    <row r="2" spans="1:10">
      <c r="A2" s="577"/>
      <c r="B2" s="577"/>
      <c r="C2" s="577"/>
      <c r="D2" s="577"/>
      <c r="E2" s="577"/>
      <c r="F2" s="577"/>
      <c r="G2" s="577"/>
      <c r="H2" s="577"/>
      <c r="I2" s="577"/>
      <c r="J2" s="577"/>
    </row>
    <row r="3" spans="1:10" ht="15">
      <c r="A3" s="962" t="s">
        <v>23109</v>
      </c>
      <c r="B3" s="962"/>
      <c r="C3" s="962"/>
      <c r="D3" s="962"/>
      <c r="E3" s="577"/>
      <c r="F3" s="577"/>
      <c r="G3" s="577"/>
      <c r="H3" s="577"/>
      <c r="I3" s="577"/>
      <c r="J3" s="577"/>
    </row>
    <row r="4" spans="1:10" ht="16">
      <c r="A4" s="606" t="s">
        <v>23084</v>
      </c>
      <c r="B4" s="605" t="s">
        <v>23108</v>
      </c>
      <c r="C4" s="604" t="s">
        <v>23069</v>
      </c>
      <c r="D4" s="577"/>
      <c r="E4" s="577"/>
      <c r="F4" s="577"/>
      <c r="G4" s="577"/>
      <c r="H4" s="577"/>
      <c r="I4" s="577"/>
      <c r="J4" s="577"/>
    </row>
    <row r="5" spans="1:10" ht="30">
      <c r="A5" s="584" t="s">
        <v>23107</v>
      </c>
      <c r="B5" s="583">
        <v>42578031</v>
      </c>
      <c r="C5" s="582" t="s">
        <v>23106</v>
      </c>
      <c r="D5" s="577"/>
      <c r="E5" s="577"/>
      <c r="F5" s="577"/>
      <c r="G5" s="577"/>
      <c r="H5" s="577"/>
      <c r="I5" s="577"/>
      <c r="J5" s="577"/>
    </row>
    <row r="6" spans="1:10" ht="30">
      <c r="A6" s="584" t="s">
        <v>23105</v>
      </c>
      <c r="B6" s="596">
        <v>1.7963</v>
      </c>
      <c r="C6" s="582" t="s">
        <v>23104</v>
      </c>
      <c r="D6" s="577"/>
      <c r="E6" s="577"/>
      <c r="F6" s="577"/>
      <c r="G6" s="577"/>
      <c r="H6" s="577"/>
      <c r="I6" s="577"/>
      <c r="J6" s="577"/>
    </row>
    <row r="7" spans="1:10" ht="30">
      <c r="A7" s="584" t="s">
        <v>23079</v>
      </c>
      <c r="B7" s="583">
        <v>1282382</v>
      </c>
      <c r="C7" s="582" t="s">
        <v>23103</v>
      </c>
      <c r="D7" s="577"/>
      <c r="E7" s="577"/>
      <c r="F7" s="577"/>
      <c r="G7" s="577"/>
      <c r="H7" s="577"/>
      <c r="I7" s="577"/>
      <c r="J7" s="577"/>
    </row>
    <row r="8" spans="1:10" ht="15">
      <c r="A8" s="603" t="s">
        <v>23102</v>
      </c>
      <c r="B8" s="602">
        <v>0.19</v>
      </c>
      <c r="C8" s="601" t="s">
        <v>23101</v>
      </c>
      <c r="D8" s="577"/>
      <c r="E8" s="577"/>
      <c r="F8" s="577"/>
      <c r="G8" s="577"/>
      <c r="H8" s="577"/>
      <c r="I8" s="577"/>
      <c r="J8" s="577"/>
    </row>
    <row r="9" spans="1:10">
      <c r="A9" s="577"/>
      <c r="B9" s="577"/>
      <c r="C9" s="577"/>
      <c r="D9" s="577"/>
      <c r="E9" s="577"/>
      <c r="F9" s="577"/>
      <c r="G9" s="577"/>
      <c r="H9" s="577"/>
      <c r="I9" s="577"/>
      <c r="J9" s="577"/>
    </row>
    <row r="10" spans="1:10" ht="15">
      <c r="A10" s="962" t="s">
        <v>23100</v>
      </c>
      <c r="B10" s="962"/>
      <c r="C10" s="962"/>
      <c r="D10" s="962"/>
      <c r="E10" s="962"/>
      <c r="F10" s="962"/>
      <c r="G10" s="962"/>
      <c r="H10" s="962"/>
      <c r="I10" s="962"/>
      <c r="J10" s="962"/>
    </row>
    <row r="11" spans="1:10" ht="16">
      <c r="A11" s="600" t="s">
        <v>23099</v>
      </c>
      <c r="B11" s="599" t="s">
        <v>23098</v>
      </c>
      <c r="C11" s="599" t="s">
        <v>23097</v>
      </c>
      <c r="D11" s="599" t="s">
        <v>23096</v>
      </c>
      <c r="E11" s="599" t="s">
        <v>23095</v>
      </c>
      <c r="F11" s="599" t="s">
        <v>23094</v>
      </c>
      <c r="G11" s="599" t="s">
        <v>23093</v>
      </c>
      <c r="H11" s="599" t="s">
        <v>23092</v>
      </c>
      <c r="I11" s="599" t="s">
        <v>23091</v>
      </c>
      <c r="J11" s="598" t="s">
        <v>23090</v>
      </c>
    </row>
    <row r="12" spans="1:10" ht="15">
      <c r="A12" s="584" t="s">
        <v>23089</v>
      </c>
      <c r="B12" s="583">
        <v>4307910</v>
      </c>
      <c r="C12" s="596">
        <v>2</v>
      </c>
      <c r="D12" s="597">
        <v>1</v>
      </c>
      <c r="E12" s="597">
        <v>1</v>
      </c>
      <c r="F12" s="597">
        <v>0</v>
      </c>
      <c r="G12" s="596">
        <f>SUM(D12:F12)</f>
        <v>2</v>
      </c>
      <c r="H12" s="591">
        <f>B12*D12</f>
        <v>4307910</v>
      </c>
      <c r="I12" s="591">
        <f>B12*E12</f>
        <v>4307910</v>
      </c>
      <c r="J12" s="590">
        <f>B12*F12</f>
        <v>0</v>
      </c>
    </row>
    <row r="13" spans="1:10" ht="15">
      <c r="A13" s="584" t="s">
        <v>23088</v>
      </c>
      <c r="B13" s="583">
        <v>6694520</v>
      </c>
      <c r="C13" s="596">
        <v>1</v>
      </c>
      <c r="D13" s="597">
        <v>0.33333333333333331</v>
      </c>
      <c r="E13" s="597">
        <v>0.33333333333333331</v>
      </c>
      <c r="F13" s="597">
        <v>0.33333333333333331</v>
      </c>
      <c r="G13" s="596">
        <f>SUM(D13:F13)</f>
        <v>1</v>
      </c>
      <c r="H13" s="591">
        <f>B13*D13</f>
        <v>2231506.6666666665</v>
      </c>
      <c r="I13" s="591">
        <f>B13*E13</f>
        <v>2231506.6666666665</v>
      </c>
      <c r="J13" s="590">
        <f>B13*F13</f>
        <v>2231506.6666666665</v>
      </c>
    </row>
    <row r="14" spans="1:10" ht="15">
      <c r="A14" s="584" t="s">
        <v>23087</v>
      </c>
      <c r="B14" s="583">
        <v>3894401</v>
      </c>
      <c r="C14" s="596">
        <v>1</v>
      </c>
      <c r="D14" s="597">
        <v>0</v>
      </c>
      <c r="E14" s="597">
        <v>0</v>
      </c>
      <c r="F14" s="597">
        <v>1</v>
      </c>
      <c r="G14" s="596">
        <f>SUM(D14:F14)</f>
        <v>1</v>
      </c>
      <c r="H14" s="591">
        <f>B14*D14</f>
        <v>0</v>
      </c>
      <c r="I14" s="591">
        <f>B14*E14</f>
        <v>0</v>
      </c>
      <c r="J14" s="590">
        <f>B14*F14</f>
        <v>3894401</v>
      </c>
    </row>
    <row r="15" spans="1:10" ht="16">
      <c r="A15" s="595" t="s">
        <v>23086</v>
      </c>
      <c r="B15" s="594"/>
      <c r="C15" s="594"/>
      <c r="D15" s="594"/>
      <c r="E15" s="594"/>
      <c r="F15" s="594"/>
      <c r="G15" s="594"/>
      <c r="H15" s="593">
        <f>SUM(H12:H14)</f>
        <v>6539416.666666666</v>
      </c>
      <c r="I15" s="593">
        <f>SUM(I12:I14)</f>
        <v>6539416.666666666</v>
      </c>
      <c r="J15" s="592">
        <f>SUM(J12:J14)</f>
        <v>6125907.666666666</v>
      </c>
    </row>
    <row r="16" spans="1:10">
      <c r="A16" s="577"/>
      <c r="B16" s="577"/>
      <c r="C16" s="577"/>
      <c r="D16" s="577"/>
      <c r="E16" s="577"/>
      <c r="F16" s="577"/>
      <c r="G16" s="577"/>
      <c r="H16" s="577"/>
      <c r="I16" s="577"/>
      <c r="J16" s="577"/>
    </row>
    <row r="17" spans="1:10">
      <c r="A17" s="577"/>
      <c r="B17" s="577"/>
      <c r="C17" s="577"/>
      <c r="D17" s="577"/>
      <c r="E17" s="577"/>
      <c r="F17" s="577"/>
      <c r="G17" s="577"/>
      <c r="H17" s="577"/>
      <c r="I17" s="577"/>
      <c r="J17" s="577"/>
    </row>
    <row r="18" spans="1:10" ht="15">
      <c r="A18" s="962" t="s">
        <v>23085</v>
      </c>
      <c r="B18" s="962"/>
      <c r="C18" s="962"/>
      <c r="D18" s="962"/>
      <c r="E18" s="962"/>
      <c r="F18" s="577"/>
      <c r="G18" s="577"/>
      <c r="H18" s="577"/>
      <c r="I18" s="577"/>
      <c r="J18" s="577"/>
    </row>
    <row r="19" spans="1:10" ht="16">
      <c r="A19" s="587" t="s">
        <v>23084</v>
      </c>
      <c r="B19" s="586" t="s">
        <v>23058</v>
      </c>
      <c r="C19" s="586" t="s">
        <v>23083</v>
      </c>
      <c r="D19" s="586" t="s">
        <v>23082</v>
      </c>
      <c r="E19" s="585" t="s">
        <v>93</v>
      </c>
      <c r="F19" s="577"/>
      <c r="G19" s="577"/>
      <c r="H19" s="577"/>
      <c r="I19" s="577"/>
      <c r="J19" s="577"/>
    </row>
    <row r="20" spans="1:10" ht="15">
      <c r="A20" s="584" t="s">
        <v>23081</v>
      </c>
      <c r="B20" s="591">
        <f>H15</f>
        <v>6539416.666666666</v>
      </c>
      <c r="C20" s="591">
        <f>I15</f>
        <v>6539416.666666666</v>
      </c>
      <c r="D20" s="591">
        <f>J15</f>
        <v>6125907.666666666</v>
      </c>
      <c r="E20" s="590">
        <f t="shared" ref="E20:E26" si="0">SUM(B20:D20)</f>
        <v>19204741</v>
      </c>
      <c r="F20" s="577"/>
      <c r="G20" s="577"/>
      <c r="H20" s="577"/>
      <c r="I20" s="577"/>
      <c r="J20" s="577"/>
    </row>
    <row r="21" spans="1:10" ht="15">
      <c r="A21" s="584" t="s">
        <v>23080</v>
      </c>
      <c r="B21" s="591">
        <f>B20*$B$6</f>
        <v>11746754.158333331</v>
      </c>
      <c r="C21" s="591">
        <f>C20*$B$6</f>
        <v>11746754.158333331</v>
      </c>
      <c r="D21" s="591">
        <f>D20*$B$6</f>
        <v>11003967.941633333</v>
      </c>
      <c r="E21" s="590">
        <f t="shared" si="0"/>
        <v>34497476.258299991</v>
      </c>
      <c r="F21" s="577"/>
      <c r="G21" s="577"/>
      <c r="H21" s="577"/>
      <c r="I21" s="577"/>
      <c r="J21" s="577"/>
    </row>
    <row r="22" spans="1:10" ht="15">
      <c r="A22" s="584" t="s">
        <v>23079</v>
      </c>
      <c r="B22" s="591">
        <f>$B$7/3</f>
        <v>427460.66666666669</v>
      </c>
      <c r="C22" s="591">
        <f>$B$7/3</f>
        <v>427460.66666666669</v>
      </c>
      <c r="D22" s="591">
        <f>$B$7/3</f>
        <v>427460.66666666669</v>
      </c>
      <c r="E22" s="590">
        <f t="shared" si="0"/>
        <v>1282382</v>
      </c>
      <c r="F22" s="577"/>
      <c r="G22" s="577"/>
      <c r="H22" s="577"/>
      <c r="I22" s="577"/>
      <c r="J22" s="577"/>
    </row>
    <row r="23" spans="1:10" ht="15">
      <c r="A23" s="584" t="s">
        <v>23181</v>
      </c>
      <c r="B23" s="591">
        <v>2500000</v>
      </c>
      <c r="C23" s="591">
        <v>2500000</v>
      </c>
      <c r="D23" s="591"/>
      <c r="E23" s="590">
        <v>5000000</v>
      </c>
      <c r="F23" s="577"/>
      <c r="G23" s="577"/>
      <c r="H23" s="577"/>
      <c r="I23" s="577"/>
      <c r="J23" s="577"/>
    </row>
    <row r="24" spans="1:10" ht="15">
      <c r="A24" s="584" t="s">
        <v>23078</v>
      </c>
      <c r="B24" s="591">
        <f>SUM(B21:B23)</f>
        <v>14674214.824999997</v>
      </c>
      <c r="C24" s="591">
        <f>SUM(C21:C23)</f>
        <v>14674214.824999997</v>
      </c>
      <c r="D24" s="591">
        <f>SUM(D21:D22)</f>
        <v>11431428.608299999</v>
      </c>
      <c r="E24" s="590">
        <f>SUM(B24:D24)</f>
        <v>40779858.258299991</v>
      </c>
      <c r="F24" s="577"/>
      <c r="G24" s="577"/>
      <c r="H24" s="577"/>
      <c r="I24" s="577"/>
      <c r="J24" s="577"/>
    </row>
    <row r="25" spans="1:10" ht="15">
      <c r="A25" s="584" t="s">
        <v>23077</v>
      </c>
      <c r="B25" s="591">
        <f>B24*$B$8</f>
        <v>2788100.8167499998</v>
      </c>
      <c r="C25" s="591">
        <f>C24*$B$8</f>
        <v>2788100.8167499998</v>
      </c>
      <c r="D25" s="591">
        <f>D24*$B$8</f>
        <v>2171971.4355769996</v>
      </c>
      <c r="E25" s="590">
        <f t="shared" si="0"/>
        <v>7748173.0690769991</v>
      </c>
      <c r="F25" s="577"/>
      <c r="G25" s="577"/>
      <c r="H25" s="577"/>
      <c r="I25" s="577"/>
      <c r="J25" s="577"/>
    </row>
    <row r="26" spans="1:10" ht="16">
      <c r="A26" s="581" t="s">
        <v>23076</v>
      </c>
      <c r="B26" s="589">
        <f>SUM(B24:B25)</f>
        <v>17462315.641749997</v>
      </c>
      <c r="C26" s="589">
        <f>SUM(C24:C25)</f>
        <v>17462315.641749997</v>
      </c>
      <c r="D26" s="589">
        <f>SUM(D24:D25)</f>
        <v>13603400.043876998</v>
      </c>
      <c r="E26" s="588">
        <f t="shared" si="0"/>
        <v>48528031.327376992</v>
      </c>
      <c r="F26" s="577"/>
      <c r="G26" s="577"/>
      <c r="H26" s="577"/>
      <c r="I26" s="577"/>
      <c r="J26" s="577"/>
    </row>
    <row r="27" spans="1:10">
      <c r="A27" s="577"/>
      <c r="B27" s="577"/>
      <c r="C27" s="577"/>
      <c r="D27" s="577"/>
      <c r="E27" s="577"/>
      <c r="F27" s="577"/>
      <c r="G27" s="577"/>
      <c r="H27" s="577"/>
      <c r="I27" s="577"/>
      <c r="J27" s="577"/>
    </row>
    <row r="28" spans="1:10">
      <c r="A28" s="577"/>
      <c r="B28" s="577"/>
      <c r="C28" s="577"/>
      <c r="D28" s="577"/>
      <c r="E28" s="577"/>
      <c r="F28" s="577"/>
      <c r="G28" s="577"/>
      <c r="H28" s="577"/>
      <c r="I28" s="577"/>
      <c r="J28" s="577"/>
    </row>
    <row r="29" spans="1:10" ht="15">
      <c r="A29" s="962" t="s">
        <v>23075</v>
      </c>
      <c r="B29" s="962"/>
      <c r="C29" s="962"/>
      <c r="D29" s="962"/>
      <c r="E29" s="962"/>
      <c r="F29" s="962"/>
      <c r="G29" s="577"/>
      <c r="H29" s="577"/>
      <c r="I29" s="577"/>
      <c r="J29" s="577"/>
    </row>
    <row r="30" spans="1:10" ht="16">
      <c r="A30" s="587" t="s">
        <v>23074</v>
      </c>
      <c r="B30" s="586" t="s">
        <v>23073</v>
      </c>
      <c r="C30" s="586" t="s">
        <v>23072</v>
      </c>
      <c r="D30" s="586" t="s">
        <v>23071</v>
      </c>
      <c r="E30" s="586" t="s">
        <v>23070</v>
      </c>
      <c r="F30" s="585" t="s">
        <v>23069</v>
      </c>
      <c r="G30" s="577"/>
      <c r="H30" s="577"/>
      <c r="I30" s="577"/>
      <c r="J30" s="577"/>
    </row>
    <row r="31" spans="1:10" ht="30">
      <c r="A31" s="584" t="s">
        <v>23068</v>
      </c>
      <c r="B31" s="577" t="s">
        <v>23067</v>
      </c>
      <c r="C31" s="583">
        <f>B26+C26</f>
        <v>34924631.283499993</v>
      </c>
      <c r="D31" s="583">
        <v>41769000</v>
      </c>
      <c r="E31" s="583">
        <f>D31-C31</f>
        <v>6844368.7165000066</v>
      </c>
      <c r="F31" s="582" t="s">
        <v>23066</v>
      </c>
      <c r="G31" s="577"/>
      <c r="H31" s="577"/>
      <c r="I31" s="577"/>
      <c r="J31" s="577"/>
    </row>
    <row r="32" spans="1:10" ht="30">
      <c r="A32" s="584" t="s">
        <v>23065</v>
      </c>
      <c r="B32" s="577" t="s">
        <v>23064</v>
      </c>
      <c r="C32" s="583">
        <f>D26</f>
        <v>13603400.043876998</v>
      </c>
      <c r="D32" s="583">
        <f>C32</f>
        <v>13603400.043876998</v>
      </c>
      <c r="E32" s="583">
        <f>0</f>
        <v>0</v>
      </c>
      <c r="F32" s="582" t="s">
        <v>23063</v>
      </c>
      <c r="G32" s="577"/>
      <c r="H32" s="577"/>
      <c r="I32" s="577"/>
      <c r="J32" s="577"/>
    </row>
    <row r="33" spans="1:10" ht="48">
      <c r="A33" s="581" t="s">
        <v>23062</v>
      </c>
      <c r="B33" s="580" t="s">
        <v>23061</v>
      </c>
      <c r="C33" s="579">
        <f>SUM(C31:C32)</f>
        <v>48528031.327376992</v>
      </c>
      <c r="D33" s="579">
        <f>SUM(D31:D32)</f>
        <v>55372400.043876998</v>
      </c>
      <c r="E33" s="579">
        <f>C33-$B$5</f>
        <v>5950000.3273769915</v>
      </c>
      <c r="F33" s="578" t="s">
        <v>23060</v>
      </c>
      <c r="G33" s="577"/>
      <c r="H33" s="577"/>
      <c r="I33" s="577"/>
      <c r="J33" s="577"/>
    </row>
    <row r="34" spans="1:10">
      <c r="A34" s="577"/>
      <c r="B34" s="577"/>
      <c r="C34" s="577"/>
      <c r="D34" s="577"/>
      <c r="E34" s="577"/>
      <c r="F34" s="577"/>
      <c r="G34" s="577"/>
      <c r="H34" s="577"/>
      <c r="I34" s="577"/>
      <c r="J34" s="577"/>
    </row>
    <row r="35" spans="1:10">
      <c r="A35" s="577"/>
      <c r="B35" s="577"/>
      <c r="C35" s="577"/>
      <c r="D35" s="577"/>
      <c r="E35" s="577"/>
      <c r="F35" s="577"/>
      <c r="G35" s="577"/>
      <c r="H35" s="577"/>
      <c r="I35" s="577"/>
      <c r="J35" s="577"/>
    </row>
    <row r="36" spans="1:10">
      <c r="A36" s="960" t="s">
        <v>23059</v>
      </c>
      <c r="B36" s="960"/>
      <c r="C36" s="960"/>
      <c r="D36" s="960"/>
      <c r="E36" s="960"/>
      <c r="F36" s="960"/>
      <c r="G36" s="960"/>
      <c r="H36" s="960"/>
      <c r="I36" s="960"/>
      <c r="J36" s="960"/>
    </row>
    <row r="37" spans="1:10">
      <c r="A37" s="960"/>
      <c r="B37" s="960"/>
      <c r="C37" s="960"/>
      <c r="D37" s="960"/>
      <c r="E37" s="960"/>
      <c r="F37" s="960"/>
      <c r="G37" s="960"/>
      <c r="H37" s="960"/>
      <c r="I37" s="960"/>
      <c r="J37" s="960"/>
    </row>
    <row r="38" spans="1:10">
      <c r="A38" s="960"/>
      <c r="B38" s="960"/>
      <c r="C38" s="960"/>
      <c r="D38" s="960"/>
      <c r="E38" s="960"/>
      <c r="F38" s="960"/>
      <c r="G38" s="960"/>
      <c r="H38" s="960"/>
      <c r="I38" s="960"/>
      <c r="J38" s="960"/>
    </row>
    <row r="39" spans="1:10">
      <c r="A39" s="577"/>
      <c r="B39" s="577"/>
      <c r="C39" s="577"/>
      <c r="D39" s="577"/>
      <c r="E39" s="577"/>
      <c r="F39" s="577"/>
      <c r="G39" s="577"/>
      <c r="H39" s="577"/>
      <c r="I39" s="577"/>
      <c r="J39" s="577"/>
    </row>
    <row r="40" spans="1:10">
      <c r="A40" s="577"/>
      <c r="B40" s="577"/>
      <c r="C40" s="577"/>
      <c r="D40" s="577"/>
      <c r="E40" s="577"/>
      <c r="F40" s="577"/>
      <c r="G40" s="577"/>
      <c r="H40" s="577"/>
      <c r="I40" s="577"/>
      <c r="J40" s="577"/>
    </row>
    <row r="41" spans="1:10">
      <c r="A41" s="577"/>
      <c r="B41" s="577"/>
      <c r="C41" s="577"/>
      <c r="D41" s="577"/>
      <c r="E41" s="577"/>
      <c r="F41" s="577"/>
      <c r="G41" s="577"/>
      <c r="H41" s="577"/>
      <c r="I41" s="577"/>
      <c r="J41" s="577"/>
    </row>
  </sheetData>
  <mergeCells count="6">
    <mergeCell ref="A36:J38"/>
    <mergeCell ref="A1:J1"/>
    <mergeCell ref="A3:D3"/>
    <mergeCell ref="A10:J10"/>
    <mergeCell ref="A18:E18"/>
    <mergeCell ref="A29:F2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13</vt:i4>
      </vt:variant>
      <vt:variant>
        <vt:lpstr>Rangos con nombre</vt:lpstr>
      </vt:variant>
      <vt:variant>
        <vt:i4>25</vt:i4>
      </vt:variant>
    </vt:vector>
  </HeadingPairs>
  <TitlesOfParts>
    <vt:vector size="38" baseType="lpstr">
      <vt:lpstr>SMMLV</vt:lpstr>
      <vt:lpstr>IPC DIC</vt:lpstr>
      <vt:lpstr>portada</vt:lpstr>
      <vt:lpstr>Resumen</vt:lpstr>
      <vt:lpstr>Tarifas</vt:lpstr>
      <vt:lpstr>Escala Salarial</vt:lpstr>
      <vt:lpstr>Personal</vt:lpstr>
      <vt:lpstr>Factor Multiplicador</vt:lpstr>
      <vt:lpstr>EQUIPOS Y OTROS</vt:lpstr>
      <vt:lpstr>COTIZACIONES LEP</vt:lpstr>
      <vt:lpstr>PRESUP OF</vt:lpstr>
      <vt:lpstr>CIO</vt:lpstr>
      <vt:lpstr>Distribución Presupuestal</vt:lpstr>
      <vt:lpstr>CIO!AMPAROS_DIS</vt:lpstr>
      <vt:lpstr>'EQUIPOS Y OTROS'!AMPAROS_DIS</vt:lpstr>
      <vt:lpstr>'PRESUP OF'!AMPAROS_DIS</vt:lpstr>
      <vt:lpstr>AMPAROS_DIS</vt:lpstr>
      <vt:lpstr>CIO!AMPAROS_OBR</vt:lpstr>
      <vt:lpstr>'EQUIPOS Y OTROS'!AMPAROS_OBR</vt:lpstr>
      <vt:lpstr>'PRESUP OF'!AMPAROS_OBR</vt:lpstr>
      <vt:lpstr>AMPAROS_OBR</vt:lpstr>
      <vt:lpstr>'EQUIPOS Y OTROS'!Área_de_impresión</vt:lpstr>
      <vt:lpstr>'Escala Salarial'!Área_de_impresión</vt:lpstr>
      <vt:lpstr>'Factor Multiplicador'!Área_de_impresión</vt:lpstr>
      <vt:lpstr>Personal!Área_de_impresión</vt:lpstr>
      <vt:lpstr>portada!Área_de_impresión</vt:lpstr>
      <vt:lpstr>'PRESUP OF'!Área_de_impresión</vt:lpstr>
      <vt:lpstr>Resumen!Área_de_impresión</vt:lpstr>
      <vt:lpstr>Tarifas!Área_de_impresión</vt:lpstr>
      <vt:lpstr>CIO</vt:lpstr>
      <vt:lpstr>CIO!PERS_OBRA</vt:lpstr>
      <vt:lpstr>'EQUIPOS Y OTROS'!PERS_OBRA</vt:lpstr>
      <vt:lpstr>'PRESUP OF'!PERS_OBRA</vt:lpstr>
      <vt:lpstr>PERS_OBRA</vt:lpstr>
      <vt:lpstr>'EQUIPOS Y OTROS'!Personal1</vt:lpstr>
      <vt:lpstr>Personal1</vt:lpstr>
      <vt:lpstr>TARIFA_IDRD</vt:lpstr>
      <vt:lpstr>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ALFONSO ALVAREZ TORRES</dc:creator>
  <cp:lastModifiedBy>Grace Viviana Gomez Paris</cp:lastModifiedBy>
  <cp:lastPrinted>2026-01-23T18:22:35Z</cp:lastPrinted>
  <dcterms:created xsi:type="dcterms:W3CDTF">2018-05-09T21:05:59Z</dcterms:created>
  <dcterms:modified xsi:type="dcterms:W3CDTF">2026-09-24T20:22:17Z</dcterms:modified>
</cp:coreProperties>
</file>